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8_{3AC7E940-76D3-4FB4-B896-898D10DCD39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efiniçãoFornecedores" sheetId="1" r:id="rId1"/>
    <sheet name="Simulações" sheetId="2" r:id="rId2"/>
    <sheet name="Planilha1" sheetId="3" state="hidden" r:id="rId3"/>
    <sheet name="FaixaDistPostes" sheetId="4" state="hidden" r:id="rId4"/>
    <sheet name="Braços de IP" sheetId="5" r:id="rId5"/>
    <sheet name="CPE" sheetId="6" r:id="rId6"/>
    <sheet name="Banco de dados" sheetId="7" r:id="rId7"/>
    <sheet name="Planilha2" sheetId="8" state="hidden" r:id="rId8"/>
    <sheet name="AnáliseFornecedores" sheetId="9" state="hidden" r:id="rId9"/>
    <sheet name="Banco_Tipologias" sheetId="10" state="hidden" r:id="rId10"/>
    <sheet name="ABNT5101" sheetId="11" r:id="rId11"/>
    <sheet name="Recorrência" sheetId="12" r:id="rId12"/>
    <sheet name="Base" sheetId="13" r:id="rId13"/>
    <sheet name="Tabela dinâmica" sheetId="14" r:id="rId14"/>
  </sheets>
  <definedNames>
    <definedName name="_xlnm._FilterDatabase" localSheetId="2" hidden="1">Planilha1!$B$1:$C$27</definedName>
    <definedName name="_xlnm._FilterDatabase" localSheetId="11" hidden="1">Recorrência!$A$1:$K$41</definedName>
    <definedName name="_xlnm._FilterDatabase" localSheetId="1" hidden="1">Simulações!$A$1:$DU$1523</definedName>
    <definedName name="Banco_Tipologias">Banco_Tipologias!$C$4:$N$17</definedName>
    <definedName name="colunaclasses">Simulações!$BO$2:$BO$1263</definedName>
    <definedName name="ilumatic">'Banco de dados'!#REF!</definedName>
    <definedName name="philips">'Banco de dados'!#REF!</definedName>
    <definedName name="red_global">'Banco de dados'!#REF!</definedName>
    <definedName name="red_juganu">'Banco de dados'!#REF!</definedName>
    <definedName name="red_philips">'Banco de dados'!#REF!</definedName>
    <definedName name="red_repume">'Banco de dados'!#REF!</definedName>
    <definedName name="red_tecno">'Banco de dados'!#REF!</definedName>
    <definedName name="redglobal">'Banco de dados'!#REF!</definedName>
    <definedName name="tecnowat">'Banco de dados'!#REF!</definedName>
  </definedNames>
  <calcPr calcId="191029"/>
  <pivotCaches>
    <pivotCache cacheId="16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9" roundtripDataChecksum="eSpMVZpRTRq6FZWx3alIq6j0pAQ0FRAzyDSwpToElFc="/>
    </ext>
  </extLst>
</workbook>
</file>

<file path=xl/calcChain.xml><?xml version="1.0" encoding="utf-8"?>
<calcChain xmlns="http://schemas.openxmlformats.org/spreadsheetml/2006/main">
  <c r="AH100" i="2" l="1"/>
  <c r="AH99" i="2"/>
  <c r="BP1124" i="2"/>
  <c r="BP1125" i="2"/>
  <c r="BP1126" i="2"/>
  <c r="BP47" i="2"/>
  <c r="BP48" i="2"/>
  <c r="BP49" i="2"/>
  <c r="BP1066" i="2" l="1"/>
  <c r="BP1065" i="2"/>
  <c r="BP1064" i="2"/>
  <c r="BP1057" i="2"/>
  <c r="BY1057" i="2" s="1"/>
  <c r="BP1056" i="2"/>
  <c r="BY1056" i="2" s="1"/>
  <c r="BP1055" i="2"/>
  <c r="BY1055" i="2" s="1"/>
  <c r="BP1037" i="2"/>
  <c r="BP1038" i="2"/>
  <c r="BP1039" i="2"/>
  <c r="BP1013" i="2"/>
  <c r="BP1014" i="2"/>
  <c r="BP1015" i="2"/>
  <c r="BP1016" i="2"/>
  <c r="BP1017" i="2"/>
  <c r="BP1018" i="2"/>
  <c r="BP1010" i="2"/>
  <c r="BP1011" i="2"/>
  <c r="BP1012" i="2"/>
  <c r="BP1007" i="2"/>
  <c r="BP1008" i="2"/>
  <c r="BP1009" i="2"/>
  <c r="BP1004" i="2"/>
  <c r="BP1005" i="2"/>
  <c r="BP1006" i="2"/>
  <c r="BP1003" i="2"/>
  <c r="BP1002" i="2"/>
  <c r="BP1001" i="2"/>
  <c r="BP995" i="2"/>
  <c r="BY995" i="2" s="1"/>
  <c r="BP996" i="2"/>
  <c r="BY996" i="2" s="1"/>
  <c r="BP997" i="2"/>
  <c r="BY997" i="2" s="1"/>
  <c r="BP994" i="2"/>
  <c r="BP993" i="2"/>
  <c r="BP992" i="2"/>
  <c r="BP962" i="2"/>
  <c r="BY962" i="2" s="1"/>
  <c r="BP963" i="2"/>
  <c r="BY963" i="2" s="1"/>
  <c r="BP964" i="2"/>
  <c r="BY964" i="2" s="1"/>
  <c r="BP959" i="2"/>
  <c r="BY959" i="2" s="1"/>
  <c r="BP960" i="2"/>
  <c r="BY960" i="2" s="1"/>
  <c r="BP961" i="2"/>
  <c r="BY961" i="2" s="1"/>
  <c r="BP956" i="2"/>
  <c r="BP957" i="2"/>
  <c r="BP958" i="2"/>
  <c r="BP953" i="2"/>
  <c r="BY953" i="2" s="1"/>
  <c r="BP954" i="2"/>
  <c r="BY954" i="2" s="1"/>
  <c r="BP955" i="2"/>
  <c r="BY955" i="2" s="1"/>
  <c r="BP952" i="2"/>
  <c r="BP951" i="2"/>
  <c r="BP950" i="2"/>
  <c r="CN3" i="2" l="1"/>
  <c r="CN4" i="2"/>
  <c r="CN5" i="2"/>
  <c r="CN6" i="2"/>
  <c r="CN7" i="2"/>
  <c r="CN8" i="2"/>
  <c r="CN9" i="2"/>
  <c r="CN10" i="2"/>
  <c r="CN11" i="2"/>
  <c r="CN12" i="2"/>
  <c r="CN13" i="2"/>
  <c r="CN14" i="2"/>
  <c r="CN15" i="2"/>
  <c r="CN16" i="2"/>
  <c r="CN17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G42" i="13" s="1"/>
  <c r="CN43" i="2"/>
  <c r="CN44" i="2"/>
  <c r="CN45" i="2"/>
  <c r="CN46" i="2"/>
  <c r="CN47" i="2"/>
  <c r="CN48" i="2"/>
  <c r="CN49" i="2"/>
  <c r="CN50" i="2"/>
  <c r="DN50" i="2" s="1"/>
  <c r="CN51" i="2"/>
  <c r="CN52" i="2"/>
  <c r="CN53" i="2"/>
  <c r="CN54" i="2"/>
  <c r="CN55" i="2"/>
  <c r="CN65" i="2"/>
  <c r="CN66" i="2"/>
  <c r="CN67" i="2"/>
  <c r="CN86" i="2"/>
  <c r="CN87" i="2"/>
  <c r="CN88" i="2"/>
  <c r="CN92" i="2"/>
  <c r="CN93" i="2"/>
  <c r="CN94" i="2"/>
  <c r="CN95" i="2"/>
  <c r="CN96" i="2"/>
  <c r="G96" i="13" s="1"/>
  <c r="CN97" i="2"/>
  <c r="CN98" i="2"/>
  <c r="CN99" i="2"/>
  <c r="CN100" i="2"/>
  <c r="CN101" i="2"/>
  <c r="CN102" i="2"/>
  <c r="CN103" i="2"/>
  <c r="CN104" i="2"/>
  <c r="G104" i="13" s="1"/>
  <c r="CN105" i="2"/>
  <c r="CN106" i="2"/>
  <c r="CN107" i="2"/>
  <c r="CN108" i="2"/>
  <c r="CN109" i="2"/>
  <c r="CN110" i="2"/>
  <c r="CN111" i="2"/>
  <c r="CN112" i="2"/>
  <c r="CN113" i="2"/>
  <c r="CN114" i="2"/>
  <c r="CN115" i="2"/>
  <c r="CN116" i="2"/>
  <c r="CN117" i="2"/>
  <c r="CN118" i="2"/>
  <c r="CN119" i="2"/>
  <c r="CN120" i="2"/>
  <c r="CN121" i="2"/>
  <c r="CN122" i="2"/>
  <c r="CN123" i="2"/>
  <c r="CN124" i="2"/>
  <c r="CN125" i="2"/>
  <c r="CN126" i="2"/>
  <c r="CN127" i="2"/>
  <c r="CN128" i="2"/>
  <c r="G128" i="13" s="1"/>
  <c r="CN129" i="2"/>
  <c r="CN130" i="2"/>
  <c r="CN131" i="2"/>
  <c r="CN132" i="2"/>
  <c r="CN133" i="2"/>
  <c r="CN134" i="2"/>
  <c r="CN135" i="2"/>
  <c r="CN136" i="2"/>
  <c r="G136" i="13" s="1"/>
  <c r="CN137" i="2"/>
  <c r="CN138" i="2"/>
  <c r="CN139" i="2"/>
  <c r="CN140" i="2"/>
  <c r="CN141" i="2"/>
  <c r="CN142" i="2"/>
  <c r="CN143" i="2"/>
  <c r="CN144" i="2"/>
  <c r="CN145" i="2"/>
  <c r="CN146" i="2"/>
  <c r="CN147" i="2"/>
  <c r="CN148" i="2"/>
  <c r="CN149" i="2"/>
  <c r="CN150" i="2"/>
  <c r="CN151" i="2"/>
  <c r="CN152" i="2"/>
  <c r="G152" i="13" s="1"/>
  <c r="CN153" i="2"/>
  <c r="CN154" i="2"/>
  <c r="CN155" i="2"/>
  <c r="CN156" i="2"/>
  <c r="CN157" i="2"/>
  <c r="G157" i="13" s="1"/>
  <c r="CN158" i="2"/>
  <c r="CN159" i="2"/>
  <c r="CN160" i="2"/>
  <c r="CN161" i="2"/>
  <c r="CN162" i="2"/>
  <c r="CN163" i="2"/>
  <c r="CN164" i="2"/>
  <c r="G164" i="13" s="1"/>
  <c r="CN165" i="2"/>
  <c r="G165" i="13" s="1"/>
  <c r="CN166" i="2"/>
  <c r="CN167" i="2"/>
  <c r="CN168" i="2"/>
  <c r="G168" i="13" s="1"/>
  <c r="CN169" i="2"/>
  <c r="CN170" i="2"/>
  <c r="CN171" i="2"/>
  <c r="CN172" i="2"/>
  <c r="CN173" i="2"/>
  <c r="G173" i="13" s="1"/>
  <c r="CN174" i="2"/>
  <c r="CN175" i="2"/>
  <c r="G175" i="13" s="1"/>
  <c r="CN176" i="2"/>
  <c r="CN177" i="2"/>
  <c r="CN178" i="2"/>
  <c r="G178" i="13" s="1"/>
  <c r="CN179" i="2"/>
  <c r="CN180" i="2"/>
  <c r="G180" i="13" s="1"/>
  <c r="CN181" i="2"/>
  <c r="CN182" i="2"/>
  <c r="CN183" i="2"/>
  <c r="G183" i="13" s="1"/>
  <c r="CN184" i="2"/>
  <c r="G184" i="13" s="1"/>
  <c r="CN185" i="2"/>
  <c r="CN186" i="2"/>
  <c r="G186" i="13" s="1"/>
  <c r="CN187" i="2"/>
  <c r="CN188" i="2"/>
  <c r="G188" i="13" s="1"/>
  <c r="CN189" i="2"/>
  <c r="CN190" i="2"/>
  <c r="CN191" i="2"/>
  <c r="CN192" i="2"/>
  <c r="CN193" i="2"/>
  <c r="CN194" i="2"/>
  <c r="G194" i="13" s="1"/>
  <c r="CN195" i="2"/>
  <c r="CN196" i="2"/>
  <c r="G196" i="13" s="1"/>
  <c r="CN197" i="2"/>
  <c r="G197" i="13" s="1"/>
  <c r="CN198" i="2"/>
  <c r="CN199" i="2"/>
  <c r="G199" i="13" s="1"/>
  <c r="CN200" i="2"/>
  <c r="G200" i="13" s="1"/>
  <c r="CN201" i="2"/>
  <c r="CN202" i="2"/>
  <c r="CN203" i="2"/>
  <c r="CN204" i="2"/>
  <c r="CN205" i="2"/>
  <c r="CN206" i="2"/>
  <c r="CN207" i="2"/>
  <c r="CN208" i="2"/>
  <c r="G208" i="13" s="1"/>
  <c r="CN209" i="2"/>
  <c r="CN210" i="2"/>
  <c r="G210" i="13" s="1"/>
  <c r="CN211" i="2"/>
  <c r="CN212" i="2"/>
  <c r="G212" i="13" s="1"/>
  <c r="CN213" i="2"/>
  <c r="CN214" i="2"/>
  <c r="CN215" i="2"/>
  <c r="G215" i="13" s="1"/>
  <c r="CN216" i="2"/>
  <c r="CN217" i="2"/>
  <c r="CN218" i="2"/>
  <c r="G218" i="13" s="1"/>
  <c r="CN219" i="2"/>
  <c r="CN220" i="2"/>
  <c r="G220" i="13" s="1"/>
  <c r="CN221" i="2"/>
  <c r="CN222" i="2"/>
  <c r="CN223" i="2"/>
  <c r="G223" i="13" s="1"/>
  <c r="CN224" i="2"/>
  <c r="CN225" i="2"/>
  <c r="CN226" i="2"/>
  <c r="G226" i="13" s="1"/>
  <c r="CN227" i="2"/>
  <c r="CN228" i="2"/>
  <c r="CN229" i="2"/>
  <c r="G229" i="13" s="1"/>
  <c r="CN230" i="2"/>
  <c r="CN231" i="2"/>
  <c r="G231" i="13" s="1"/>
  <c r="CN232" i="2"/>
  <c r="G232" i="13" s="1"/>
  <c r="CN233" i="2"/>
  <c r="CN234" i="2"/>
  <c r="G234" i="13" s="1"/>
  <c r="CN235" i="2"/>
  <c r="G235" i="13" s="1"/>
  <c r="CN236" i="2"/>
  <c r="G236" i="13" s="1"/>
  <c r="CN237" i="2"/>
  <c r="CN238" i="2"/>
  <c r="CN239" i="2"/>
  <c r="CN240" i="2"/>
  <c r="G240" i="13" s="1"/>
  <c r="CN241" i="2"/>
  <c r="CN242" i="2"/>
  <c r="G242" i="13" s="1"/>
  <c r="CN243" i="2"/>
  <c r="CN244" i="2"/>
  <c r="G244" i="13" s="1"/>
  <c r="CN245" i="2"/>
  <c r="CN246" i="2"/>
  <c r="CN247" i="2"/>
  <c r="CN248" i="2"/>
  <c r="G248" i="13" s="1"/>
  <c r="CN249" i="2"/>
  <c r="CN250" i="2"/>
  <c r="CN251" i="2"/>
  <c r="G251" i="13" s="1"/>
  <c r="CN252" i="2"/>
  <c r="G252" i="13" s="1"/>
  <c r="CN253" i="2"/>
  <c r="CN254" i="2"/>
  <c r="CN255" i="2"/>
  <c r="CN256" i="2"/>
  <c r="CN257" i="2"/>
  <c r="CN258" i="2"/>
  <c r="G258" i="13" s="1"/>
  <c r="CN259" i="2"/>
  <c r="CN260" i="2"/>
  <c r="CN261" i="2"/>
  <c r="CN262" i="2"/>
  <c r="CN263" i="2"/>
  <c r="G263" i="13" s="1"/>
  <c r="CN264" i="2"/>
  <c r="G264" i="13" s="1"/>
  <c r="CN265" i="2"/>
  <c r="CN266" i="2"/>
  <c r="G266" i="13" s="1"/>
  <c r="CN267" i="2"/>
  <c r="CN268" i="2"/>
  <c r="CN269" i="2"/>
  <c r="CN270" i="2"/>
  <c r="CN271" i="2"/>
  <c r="CN272" i="2"/>
  <c r="G272" i="13" s="1"/>
  <c r="CN273" i="2"/>
  <c r="CN274" i="2"/>
  <c r="G274" i="13" s="1"/>
  <c r="CN275" i="2"/>
  <c r="CN276" i="2"/>
  <c r="CN277" i="2"/>
  <c r="CN278" i="2"/>
  <c r="CN279" i="2"/>
  <c r="G279" i="13" s="1"/>
  <c r="CN280" i="2"/>
  <c r="CN281" i="2"/>
  <c r="CN282" i="2"/>
  <c r="CN283" i="2"/>
  <c r="G283" i="13" s="1"/>
  <c r="CN284" i="2"/>
  <c r="CN285" i="2"/>
  <c r="G285" i="13" s="1"/>
  <c r="CN286" i="2"/>
  <c r="CN287" i="2"/>
  <c r="CN288" i="2"/>
  <c r="CN289" i="2"/>
  <c r="CN290" i="2"/>
  <c r="G290" i="13" s="1"/>
  <c r="CN291" i="2"/>
  <c r="CN292" i="2"/>
  <c r="CN293" i="2"/>
  <c r="DN293" i="2" s="1"/>
  <c r="CN294" i="2"/>
  <c r="CN295" i="2"/>
  <c r="CN296" i="2"/>
  <c r="CN297" i="2"/>
  <c r="CN298" i="2"/>
  <c r="CN311" i="2"/>
  <c r="DN311" i="2" s="1"/>
  <c r="CN312" i="2"/>
  <c r="DN312" i="2" s="1"/>
  <c r="CN313" i="2"/>
  <c r="DN313" i="2" s="1"/>
  <c r="CN320" i="2"/>
  <c r="CN321" i="2"/>
  <c r="CN322" i="2"/>
  <c r="CN326" i="2"/>
  <c r="CN327" i="2"/>
  <c r="DD327" i="2" s="1"/>
  <c r="CN328" i="2"/>
  <c r="G328" i="13" s="1"/>
  <c r="CN329" i="2"/>
  <c r="CN330" i="2"/>
  <c r="CN331" i="2"/>
  <c r="CN332" i="2"/>
  <c r="CN333" i="2"/>
  <c r="DD333" i="2" s="1"/>
  <c r="CN334" i="2"/>
  <c r="CN335" i="2"/>
  <c r="CN336" i="2"/>
  <c r="G336" i="13" s="1"/>
  <c r="CN337" i="2"/>
  <c r="CN338" i="2"/>
  <c r="CN339" i="2"/>
  <c r="CN340" i="2"/>
  <c r="CN341" i="2"/>
  <c r="CN342" i="2"/>
  <c r="CN343" i="2"/>
  <c r="CN347" i="2"/>
  <c r="DN347" i="2" s="1"/>
  <c r="CN348" i="2"/>
  <c r="CN349" i="2"/>
  <c r="CN353" i="2"/>
  <c r="DD353" i="2" s="1"/>
  <c r="CN354" i="2"/>
  <c r="CN355" i="2"/>
  <c r="DN355" i="2" s="1"/>
  <c r="CN356" i="2"/>
  <c r="DD356" i="2" s="1"/>
  <c r="CN357" i="2"/>
  <c r="CN358" i="2"/>
  <c r="CN365" i="2"/>
  <c r="CN366" i="2"/>
  <c r="DD366" i="2" s="1"/>
  <c r="CN367" i="2"/>
  <c r="CN368" i="2"/>
  <c r="CN369" i="2"/>
  <c r="G369" i="13" s="1"/>
  <c r="CN370" i="2"/>
  <c r="DD370" i="2" s="1"/>
  <c r="CN371" i="2"/>
  <c r="DN371" i="2" s="1"/>
  <c r="CN372" i="2"/>
  <c r="CN373" i="2"/>
  <c r="CN377" i="2"/>
  <c r="CN378" i="2"/>
  <c r="CN379" i="2"/>
  <c r="DD379" i="2" s="1"/>
  <c r="CN389" i="2"/>
  <c r="DD389" i="2" s="1"/>
  <c r="CN390" i="2"/>
  <c r="CN391" i="2"/>
  <c r="DN391" i="2" s="1"/>
  <c r="CN392" i="2"/>
  <c r="CN393" i="2"/>
  <c r="CN394" i="2"/>
  <c r="CN401" i="2"/>
  <c r="CN402" i="2"/>
  <c r="DN402" i="2" s="1"/>
  <c r="CN403" i="2"/>
  <c r="CN404" i="2"/>
  <c r="CN405" i="2"/>
  <c r="CN406" i="2"/>
  <c r="DD406" i="2" s="1"/>
  <c r="CN413" i="2"/>
  <c r="CN414" i="2"/>
  <c r="DD414" i="2" s="1"/>
  <c r="CN415" i="2"/>
  <c r="CN431" i="2"/>
  <c r="DN431" i="2" s="1"/>
  <c r="CN432" i="2"/>
  <c r="DN432" i="2" s="1"/>
  <c r="CN433" i="2"/>
  <c r="DD433" i="2" s="1"/>
  <c r="CN440" i="2"/>
  <c r="CN441" i="2"/>
  <c r="CN442" i="2"/>
  <c r="CN443" i="2"/>
  <c r="CN444" i="2"/>
  <c r="CN445" i="2"/>
  <c r="CN446" i="2"/>
  <c r="CN447" i="2"/>
  <c r="G447" i="13" s="1"/>
  <c r="CN448" i="2"/>
  <c r="CN449" i="2"/>
  <c r="CN450" i="2"/>
  <c r="DN450" i="2" s="1"/>
  <c r="CN451" i="2"/>
  <c r="DN451" i="2" s="1"/>
  <c r="CN452" i="2"/>
  <c r="CN453" i="2"/>
  <c r="DN453" i="2" s="1"/>
  <c r="CN454" i="2"/>
  <c r="DN454" i="2" s="1"/>
  <c r="CN455" i="2"/>
  <c r="DN455" i="2" s="1"/>
  <c r="CN456" i="2"/>
  <c r="DN456" i="2" s="1"/>
  <c r="CN457" i="2"/>
  <c r="DN457" i="2" s="1"/>
  <c r="CN458" i="2"/>
  <c r="DN458" i="2" s="1"/>
  <c r="CN459" i="2"/>
  <c r="DN459" i="2" s="1"/>
  <c r="CN460" i="2"/>
  <c r="DN460" i="2" s="1"/>
  <c r="CN461" i="2"/>
  <c r="DN461" i="2" s="1"/>
  <c r="CN462" i="2"/>
  <c r="CN463" i="2"/>
  <c r="DN463" i="2" s="1"/>
  <c r="CN464" i="2"/>
  <c r="DD464" i="2" s="1"/>
  <c r="CN465" i="2"/>
  <c r="CN466" i="2"/>
  <c r="DN466" i="2" s="1"/>
  <c r="CN467" i="2"/>
  <c r="CN468" i="2"/>
  <c r="DN468" i="2" s="1"/>
  <c r="CN469" i="2"/>
  <c r="CN473" i="2"/>
  <c r="DN473" i="2" s="1"/>
  <c r="CN474" i="2"/>
  <c r="CN475" i="2"/>
  <c r="CN479" i="2"/>
  <c r="G479" i="13" s="1"/>
  <c r="CN480" i="2"/>
  <c r="CN481" i="2"/>
  <c r="CN485" i="2"/>
  <c r="CN486" i="2"/>
  <c r="CN487" i="2"/>
  <c r="CN488" i="2"/>
  <c r="CN489" i="2"/>
  <c r="CN490" i="2"/>
  <c r="DN490" i="2" s="1"/>
  <c r="CN494" i="2"/>
  <c r="CN495" i="2"/>
  <c r="DN495" i="2" s="1"/>
  <c r="CN496" i="2"/>
  <c r="DN496" i="2" s="1"/>
  <c r="CN497" i="2"/>
  <c r="DN497" i="2" s="1"/>
  <c r="CN498" i="2"/>
  <c r="DN498" i="2" s="1"/>
  <c r="CN499" i="2"/>
  <c r="CN503" i="2"/>
  <c r="CN504" i="2"/>
  <c r="CN505" i="2"/>
  <c r="CN506" i="2"/>
  <c r="DD506" i="2" s="1"/>
  <c r="CN507" i="2"/>
  <c r="CN508" i="2"/>
  <c r="DD508" i="2" s="1"/>
  <c r="CN512" i="2"/>
  <c r="DD512" i="2" s="1"/>
  <c r="CN513" i="2"/>
  <c r="CN514" i="2"/>
  <c r="CN518" i="2"/>
  <c r="CN519" i="2"/>
  <c r="CN520" i="2"/>
  <c r="CN524" i="2"/>
  <c r="G524" i="13" s="1"/>
  <c r="CN525" i="2"/>
  <c r="G525" i="13" s="1"/>
  <c r="CN526" i="2"/>
  <c r="CN527" i="2"/>
  <c r="CN528" i="2"/>
  <c r="CN529" i="2"/>
  <c r="CN530" i="2"/>
  <c r="CN531" i="2"/>
  <c r="CN532" i="2"/>
  <c r="G532" i="13" s="1"/>
  <c r="CN533" i="2"/>
  <c r="G533" i="13" s="1"/>
  <c r="CN534" i="2"/>
  <c r="CN535" i="2"/>
  <c r="CN536" i="2"/>
  <c r="G536" i="13" s="1"/>
  <c r="CN537" i="2"/>
  <c r="G537" i="13" s="1"/>
  <c r="CN538" i="2"/>
  <c r="G538" i="13" s="1"/>
  <c r="CN551" i="2"/>
  <c r="DN551" i="2" s="1"/>
  <c r="CN552" i="2"/>
  <c r="CN553" i="2"/>
  <c r="CN554" i="2"/>
  <c r="CN555" i="2"/>
  <c r="CN556" i="2"/>
  <c r="CN557" i="2"/>
  <c r="DN557" i="2" s="1"/>
  <c r="CN558" i="2"/>
  <c r="DN558" i="2" s="1"/>
  <c r="CN559" i="2"/>
  <c r="DN559" i="2" s="1"/>
  <c r="CN560" i="2"/>
  <c r="CN561" i="2"/>
  <c r="CN562" i="2"/>
  <c r="CN563" i="2"/>
  <c r="CN564" i="2"/>
  <c r="CN565" i="2"/>
  <c r="DN565" i="2" s="1"/>
  <c r="CN566" i="2"/>
  <c r="DN566" i="2" s="1"/>
  <c r="CN567" i="2"/>
  <c r="DN567" i="2" s="1"/>
  <c r="CN568" i="2"/>
  <c r="CN569" i="2"/>
  <c r="CN570" i="2"/>
  <c r="CN571" i="2"/>
  <c r="CN572" i="2"/>
  <c r="DN572" i="2" s="1"/>
  <c r="CN573" i="2"/>
  <c r="DD573" i="2" s="1"/>
  <c r="CN574" i="2"/>
  <c r="CN575" i="2"/>
  <c r="CN576" i="2"/>
  <c r="G576" i="13" s="1"/>
  <c r="CN577" i="2"/>
  <c r="CN578" i="2"/>
  <c r="G578" i="13" s="1"/>
  <c r="CN579" i="2"/>
  <c r="CN580" i="2"/>
  <c r="DD580" i="2" s="1"/>
  <c r="CN581" i="2"/>
  <c r="G581" i="13" s="1"/>
  <c r="CN582" i="2"/>
  <c r="CN583" i="2"/>
  <c r="G583" i="13" s="1"/>
  <c r="CN584" i="2"/>
  <c r="DD584" i="2" s="1"/>
  <c r="CN585" i="2"/>
  <c r="CN586" i="2"/>
  <c r="G586" i="13" s="1"/>
  <c r="CN587" i="2"/>
  <c r="CN588" i="2"/>
  <c r="DD588" i="2" s="1"/>
  <c r="CN589" i="2"/>
  <c r="DN589" i="2" s="1"/>
  <c r="CN590" i="2"/>
  <c r="CN591" i="2"/>
  <c r="G591" i="13" s="1"/>
  <c r="CN592" i="2"/>
  <c r="G592" i="13" s="1"/>
  <c r="G609" i="13"/>
  <c r="G610" i="13"/>
  <c r="CN728" i="2"/>
  <c r="G728" i="13" s="1"/>
  <c r="CN729" i="2"/>
  <c r="G729" i="13" s="1"/>
  <c r="CN730" i="2"/>
  <c r="G730" i="13" s="1"/>
  <c r="CN896" i="2"/>
  <c r="DN896" i="2" s="1"/>
  <c r="CN897" i="2"/>
  <c r="CN898" i="2"/>
  <c r="CN899" i="2"/>
  <c r="DD899" i="2" s="1"/>
  <c r="CN900" i="2"/>
  <c r="CN901" i="2"/>
  <c r="DD901" i="2" s="1"/>
  <c r="CN902" i="2"/>
  <c r="CN903" i="2"/>
  <c r="DD903" i="2" s="1"/>
  <c r="CN904" i="2"/>
  <c r="CN905" i="2"/>
  <c r="CN906" i="2"/>
  <c r="G906" i="13" s="1"/>
  <c r="CN907" i="2"/>
  <c r="G907" i="13" s="1"/>
  <c r="CN908" i="2"/>
  <c r="G908" i="13" s="1"/>
  <c r="CN909" i="2"/>
  <c r="G909" i="13" s="1"/>
  <c r="CN910" i="2"/>
  <c r="G910" i="13" s="1"/>
  <c r="CN911" i="2"/>
  <c r="CN912" i="2"/>
  <c r="DN912" i="2" s="1"/>
  <c r="CN913" i="2"/>
  <c r="CN914" i="2"/>
  <c r="CN915" i="2"/>
  <c r="CN916" i="2"/>
  <c r="CN917" i="2"/>
  <c r="CN918" i="2"/>
  <c r="CN919" i="2"/>
  <c r="G919" i="13" s="1"/>
  <c r="CN920" i="2"/>
  <c r="CN921" i="2"/>
  <c r="CN922" i="2"/>
  <c r="CN923" i="2"/>
  <c r="CN924" i="2"/>
  <c r="G924" i="13" s="1"/>
  <c r="CN925" i="2"/>
  <c r="DN925" i="2" s="1"/>
  <c r="CN926" i="2"/>
  <c r="CN927" i="2"/>
  <c r="DN927" i="2" s="1"/>
  <c r="CN928" i="2"/>
  <c r="DN928" i="2" s="1"/>
  <c r="CN929" i="2"/>
  <c r="CN930" i="2"/>
  <c r="DN930" i="2" s="1"/>
  <c r="CN931" i="2"/>
  <c r="CN932" i="2"/>
  <c r="DN932" i="2" s="1"/>
  <c r="CN933" i="2"/>
  <c r="DN933" i="2" s="1"/>
  <c r="CN934" i="2"/>
  <c r="CN935" i="2"/>
  <c r="CN936" i="2"/>
  <c r="CN937" i="2"/>
  <c r="CN938" i="2"/>
  <c r="G938" i="13" s="1"/>
  <c r="CN939" i="2"/>
  <c r="G939" i="13" s="1"/>
  <c r="CN940" i="2"/>
  <c r="G940" i="13" s="1"/>
  <c r="CN941" i="2"/>
  <c r="G941" i="13" s="1"/>
  <c r="CN942" i="2"/>
  <c r="G942" i="13" s="1"/>
  <c r="CN943" i="2"/>
  <c r="G943" i="13" s="1"/>
  <c r="CN944" i="2"/>
  <c r="G944" i="13" s="1"/>
  <c r="CN945" i="2"/>
  <c r="G945" i="13" s="1"/>
  <c r="CN946" i="2"/>
  <c r="G946" i="13" s="1"/>
  <c r="CN947" i="2"/>
  <c r="CN948" i="2"/>
  <c r="G948" i="13" s="1"/>
  <c r="CN949" i="2"/>
  <c r="G949" i="13" s="1"/>
  <c r="CN950" i="2"/>
  <c r="G950" i="13" s="1"/>
  <c r="CN951" i="2"/>
  <c r="G951" i="13" s="1"/>
  <c r="CN952" i="2"/>
  <c r="G952" i="13" s="1"/>
  <c r="CN953" i="2"/>
  <c r="G953" i="13" s="1"/>
  <c r="CN954" i="2"/>
  <c r="G954" i="13" s="1"/>
  <c r="CN955" i="2"/>
  <c r="G955" i="13" s="1"/>
  <c r="CN956" i="2"/>
  <c r="G956" i="13" s="1"/>
  <c r="CN957" i="2"/>
  <c r="G957" i="13" s="1"/>
  <c r="CN958" i="2"/>
  <c r="G958" i="13" s="1"/>
  <c r="CN959" i="2"/>
  <c r="G959" i="13" s="1"/>
  <c r="CN960" i="2"/>
  <c r="G960" i="13" s="1"/>
  <c r="CN961" i="2"/>
  <c r="G961" i="13" s="1"/>
  <c r="CN962" i="2"/>
  <c r="G962" i="13" s="1"/>
  <c r="CN963" i="2"/>
  <c r="G963" i="13" s="1"/>
  <c r="CN964" i="2"/>
  <c r="G964" i="13" s="1"/>
  <c r="CN965" i="2"/>
  <c r="CN966" i="2"/>
  <c r="DN966" i="2" s="1"/>
  <c r="CN967" i="2"/>
  <c r="CN968" i="2"/>
  <c r="DN968" i="2" s="1"/>
  <c r="CN969" i="2"/>
  <c r="DN969" i="2" s="1"/>
  <c r="CN970" i="2"/>
  <c r="CN971" i="2"/>
  <c r="DN971" i="2" s="1"/>
  <c r="CN972" i="2"/>
  <c r="CN973" i="2"/>
  <c r="CN974" i="2"/>
  <c r="DN974" i="2" s="1"/>
  <c r="CN975" i="2"/>
  <c r="CN976" i="2"/>
  <c r="DN976" i="2" s="1"/>
  <c r="CN977" i="2"/>
  <c r="DN977" i="2" s="1"/>
  <c r="CN978" i="2"/>
  <c r="CN979" i="2"/>
  <c r="DN979" i="2" s="1"/>
  <c r="CN980" i="2"/>
  <c r="CN981" i="2"/>
  <c r="CN982" i="2"/>
  <c r="DN982" i="2" s="1"/>
  <c r="CN983" i="2"/>
  <c r="CN984" i="2"/>
  <c r="DN984" i="2" s="1"/>
  <c r="CN985" i="2"/>
  <c r="DN985" i="2" s="1"/>
  <c r="CN986" i="2"/>
  <c r="CN987" i="2"/>
  <c r="DN987" i="2" s="1"/>
  <c r="CN988" i="2"/>
  <c r="CN989" i="2"/>
  <c r="CN990" i="2"/>
  <c r="DN990" i="2" s="1"/>
  <c r="CN991" i="2"/>
  <c r="CN992" i="2"/>
  <c r="G992" i="13" s="1"/>
  <c r="CN993" i="2"/>
  <c r="G993" i="13" s="1"/>
  <c r="CN994" i="2"/>
  <c r="G994" i="13" s="1"/>
  <c r="CN995" i="2"/>
  <c r="G995" i="13" s="1"/>
  <c r="CN996" i="2"/>
  <c r="G996" i="13" s="1"/>
  <c r="CN997" i="2"/>
  <c r="G997" i="13" s="1"/>
  <c r="CN998" i="2"/>
  <c r="G998" i="13" s="1"/>
  <c r="CN999" i="2"/>
  <c r="G999" i="13" s="1"/>
  <c r="CN1000" i="2"/>
  <c r="G1000" i="13" s="1"/>
  <c r="CN1001" i="2"/>
  <c r="G1001" i="13" s="1"/>
  <c r="CN1002" i="2"/>
  <c r="G1002" i="13" s="1"/>
  <c r="CN1003" i="2"/>
  <c r="G1003" i="13" s="1"/>
  <c r="CN1004" i="2"/>
  <c r="G1004" i="13" s="1"/>
  <c r="CN1005" i="2"/>
  <c r="G1005" i="13" s="1"/>
  <c r="CN1006" i="2"/>
  <c r="G1006" i="13" s="1"/>
  <c r="CN1007" i="2"/>
  <c r="G1007" i="13" s="1"/>
  <c r="CN1008" i="2"/>
  <c r="G1008" i="13" s="1"/>
  <c r="CN1009" i="2"/>
  <c r="G1009" i="13" s="1"/>
  <c r="CN1010" i="2"/>
  <c r="G1010" i="13" s="1"/>
  <c r="CN1011" i="2"/>
  <c r="G1011" i="13" s="1"/>
  <c r="CN1012" i="2"/>
  <c r="G1012" i="13" s="1"/>
  <c r="CN1013" i="2"/>
  <c r="G1013" i="13" s="1"/>
  <c r="CN1014" i="2"/>
  <c r="G1014" i="13" s="1"/>
  <c r="CN1015" i="2"/>
  <c r="G1015" i="13" s="1"/>
  <c r="CN1016" i="2"/>
  <c r="G1016" i="13" s="1"/>
  <c r="CN1017" i="2"/>
  <c r="G1017" i="13" s="1"/>
  <c r="CN1018" i="2"/>
  <c r="G1018" i="13" s="1"/>
  <c r="CN1019" i="2"/>
  <c r="DN1019" i="2" s="1"/>
  <c r="CN1020" i="2"/>
  <c r="DN1020" i="2" s="1"/>
  <c r="CN1021" i="2"/>
  <c r="DN1021" i="2" s="1"/>
  <c r="CN1022" i="2"/>
  <c r="DN1022" i="2" s="1"/>
  <c r="CN1023" i="2"/>
  <c r="DN1023" i="2" s="1"/>
  <c r="CN1024" i="2"/>
  <c r="DN1024" i="2" s="1"/>
  <c r="CN1025" i="2"/>
  <c r="DN1025" i="2" s="1"/>
  <c r="CN1026" i="2"/>
  <c r="DN1026" i="2" s="1"/>
  <c r="CN1027" i="2"/>
  <c r="DN1027" i="2" s="1"/>
  <c r="CN1028" i="2"/>
  <c r="DN1028" i="2" s="1"/>
  <c r="CN1029" i="2"/>
  <c r="DN1029" i="2" s="1"/>
  <c r="CN1030" i="2"/>
  <c r="DN1030" i="2" s="1"/>
  <c r="CN1031" i="2"/>
  <c r="CN1032" i="2"/>
  <c r="DN1032" i="2" s="1"/>
  <c r="CN1033" i="2"/>
  <c r="CN1034" i="2"/>
  <c r="CN1035" i="2"/>
  <c r="DN1035" i="2" s="1"/>
  <c r="CN1036" i="2"/>
  <c r="CN1037" i="2"/>
  <c r="CN1038" i="2"/>
  <c r="CN1039" i="2"/>
  <c r="DD1039" i="2" s="1"/>
  <c r="CN1040" i="2"/>
  <c r="DD1040" i="2" s="1"/>
  <c r="CN1041" i="2"/>
  <c r="DD1041" i="2" s="1"/>
  <c r="CN1042" i="2"/>
  <c r="DD1042" i="2" s="1"/>
  <c r="CN1043" i="2"/>
  <c r="DD1043" i="2" s="1"/>
  <c r="CN1044" i="2"/>
  <c r="DD1044" i="2" s="1"/>
  <c r="CN1045" i="2"/>
  <c r="CN1046" i="2"/>
  <c r="G1046" i="13" s="1"/>
  <c r="CN1047" i="2"/>
  <c r="G1047" i="13" s="1"/>
  <c r="CN1048" i="2"/>
  <c r="G1048" i="13" s="1"/>
  <c r="CN1049" i="2"/>
  <c r="G1049" i="13" s="1"/>
  <c r="CN1050" i="2"/>
  <c r="G1050" i="13" s="1"/>
  <c r="CN1051" i="2"/>
  <c r="G1051" i="13" s="1"/>
  <c r="CN1052" i="2"/>
  <c r="G1052" i="13" s="1"/>
  <c r="CN1053" i="2"/>
  <c r="G1053" i="13" s="1"/>
  <c r="CN1054" i="2"/>
  <c r="G1054" i="13" s="1"/>
  <c r="CN1055" i="2"/>
  <c r="G1055" i="13" s="1"/>
  <c r="CN1056" i="2"/>
  <c r="G1056" i="13" s="1"/>
  <c r="CN1057" i="2"/>
  <c r="G1057" i="13" s="1"/>
  <c r="CN1058" i="2"/>
  <c r="G1058" i="13" s="1"/>
  <c r="CN1059" i="2"/>
  <c r="G1059" i="13" s="1"/>
  <c r="CN1060" i="2"/>
  <c r="G1060" i="13" s="1"/>
  <c r="CN1061" i="2"/>
  <c r="G1061" i="13" s="1"/>
  <c r="CN1062" i="2"/>
  <c r="G1062" i="13" s="1"/>
  <c r="CN1063" i="2"/>
  <c r="G1063" i="13" s="1"/>
  <c r="CN1064" i="2"/>
  <c r="G1064" i="13" s="1"/>
  <c r="CN1065" i="2"/>
  <c r="G1065" i="13" s="1"/>
  <c r="CN1066" i="2"/>
  <c r="G1066" i="13" s="1"/>
  <c r="CN1067" i="2"/>
  <c r="G1067" i="13" s="1"/>
  <c r="CN1068" i="2"/>
  <c r="G1068" i="13" s="1"/>
  <c r="CN1069" i="2"/>
  <c r="G1069" i="13" s="1"/>
  <c r="CN1070" i="2"/>
  <c r="G1070" i="13" s="1"/>
  <c r="CN1071" i="2"/>
  <c r="G1071" i="13" s="1"/>
  <c r="CN1072" i="2"/>
  <c r="G1072" i="13" s="1"/>
  <c r="CN1073" i="2"/>
  <c r="CN1074" i="2"/>
  <c r="G1074" i="13" s="1"/>
  <c r="CN1075" i="2"/>
  <c r="DD1075" i="2" s="1"/>
  <c r="CN1076" i="2"/>
  <c r="CN1077" i="2"/>
  <c r="DD1077" i="2" s="1"/>
  <c r="CN1078" i="2"/>
  <c r="CN1079" i="2"/>
  <c r="DD1079" i="2" s="1"/>
  <c r="CN1080" i="2"/>
  <c r="G1080" i="13" s="1"/>
  <c r="CN1081" i="2"/>
  <c r="CN1082" i="2"/>
  <c r="G1082" i="13" s="1"/>
  <c r="CN1083" i="2"/>
  <c r="CN1084" i="2"/>
  <c r="CN1085" i="2"/>
  <c r="G1085" i="13" s="1"/>
  <c r="CN1086" i="2"/>
  <c r="G1086" i="13" s="1"/>
  <c r="CN1087" i="2"/>
  <c r="CN1088" i="2"/>
  <c r="CN1089" i="2"/>
  <c r="G1089" i="13" s="1"/>
  <c r="CN1090" i="2"/>
  <c r="CN1091" i="2"/>
  <c r="CN1092" i="2"/>
  <c r="CN1093" i="2"/>
  <c r="CN1094" i="2"/>
  <c r="CN1095" i="2"/>
  <c r="G1095" i="13" s="1"/>
  <c r="CN1096" i="2"/>
  <c r="CN1097" i="2"/>
  <c r="CN1098" i="2"/>
  <c r="G1098" i="13" s="1"/>
  <c r="CN1099" i="2"/>
  <c r="CN1100" i="2"/>
  <c r="CN1101" i="2"/>
  <c r="G1101" i="13" s="1"/>
  <c r="CN1102" i="2"/>
  <c r="CN1103" i="2"/>
  <c r="G1103" i="13" s="1"/>
  <c r="CN1104" i="2"/>
  <c r="G1104" i="13" s="1"/>
  <c r="CN1105" i="2"/>
  <c r="G1105" i="13" s="1"/>
  <c r="CN1106" i="2"/>
  <c r="G1106" i="13" s="1"/>
  <c r="CN1107" i="2"/>
  <c r="CN1108" i="2"/>
  <c r="CN1109" i="2"/>
  <c r="CN1110" i="2"/>
  <c r="CN1111" i="2"/>
  <c r="CN1112" i="2"/>
  <c r="CN1113" i="2"/>
  <c r="CN1114" i="2"/>
  <c r="CN1115" i="2"/>
  <c r="G1115" i="13" s="1"/>
  <c r="CN1116" i="2"/>
  <c r="G1116" i="13" s="1"/>
  <c r="CN1117" i="2"/>
  <c r="CN1118" i="2"/>
  <c r="G1118" i="13" s="1"/>
  <c r="CN1119" i="2"/>
  <c r="G1119" i="13" s="1"/>
  <c r="CN1120" i="2"/>
  <c r="G1120" i="13" s="1"/>
  <c r="CN1121" i="2"/>
  <c r="G1121" i="13" s="1"/>
  <c r="CN1122" i="2"/>
  <c r="CN1123" i="2"/>
  <c r="DN1123" i="2" s="1"/>
  <c r="CN1124" i="2"/>
  <c r="CN1125" i="2"/>
  <c r="CN1126" i="2"/>
  <c r="CN1127" i="2"/>
  <c r="CN1128" i="2"/>
  <c r="CN1129" i="2"/>
  <c r="CN1130" i="2"/>
  <c r="CN1131" i="2"/>
  <c r="CN1132" i="2"/>
  <c r="CN1133" i="2"/>
  <c r="CN1134" i="2"/>
  <c r="CN1135" i="2"/>
  <c r="CN1259" i="2"/>
  <c r="CN1260" i="2"/>
  <c r="CN1261" i="2"/>
  <c r="CN1268" i="2"/>
  <c r="G1268" i="13" s="1"/>
  <c r="CN1269" i="2"/>
  <c r="CN1270" i="2"/>
  <c r="CN1271" i="2"/>
  <c r="CN1272" i="2"/>
  <c r="CN1273" i="2"/>
  <c r="G1273" i="13" s="1"/>
  <c r="CN1274" i="2"/>
  <c r="CN1275" i="2"/>
  <c r="CN1276" i="2"/>
  <c r="G1276" i="13" s="1"/>
  <c r="CN1277" i="2"/>
  <c r="CN1278" i="2"/>
  <c r="CN1279" i="2"/>
  <c r="CN1280" i="2"/>
  <c r="CN1281" i="2"/>
  <c r="CN1282" i="2"/>
  <c r="CN1283" i="2"/>
  <c r="CN1284" i="2"/>
  <c r="G1284" i="13" s="1"/>
  <c r="CN1285" i="2"/>
  <c r="CN1286" i="2"/>
  <c r="CN1287" i="2"/>
  <c r="CN1288" i="2"/>
  <c r="G1288" i="13" s="1"/>
  <c r="CN1289" i="2"/>
  <c r="CN1290" i="2"/>
  <c r="G1290" i="13" s="1"/>
  <c r="CN1291" i="2"/>
  <c r="G1291" i="13" s="1"/>
  <c r="CN1292" i="2"/>
  <c r="CN1293" i="2"/>
  <c r="CN1294" i="2"/>
  <c r="CN1295" i="2"/>
  <c r="G1295" i="13" s="1"/>
  <c r="CN1296" i="2"/>
  <c r="CN1297" i="2"/>
  <c r="G1297" i="13" s="1"/>
  <c r="CN1298" i="2"/>
  <c r="CN1299" i="2"/>
  <c r="CN1300" i="2"/>
  <c r="CN1301" i="2"/>
  <c r="G1301" i="13" s="1"/>
  <c r="CN1302" i="2"/>
  <c r="CN1303" i="2"/>
  <c r="G1303" i="13" s="1"/>
  <c r="CN1304" i="2"/>
  <c r="CN1305" i="2"/>
  <c r="CN1306" i="2"/>
  <c r="CN1307" i="2"/>
  <c r="CN1308" i="2"/>
  <c r="G1308" i="13" s="1"/>
  <c r="CN1309" i="2"/>
  <c r="G1309" i="13" s="1"/>
  <c r="CN1310" i="2"/>
  <c r="CN1311" i="2"/>
  <c r="CN1312" i="2"/>
  <c r="CN1313" i="2"/>
  <c r="CN1314" i="2"/>
  <c r="CN1315" i="2"/>
  <c r="CN1316" i="2"/>
  <c r="G1316" i="13" s="1"/>
  <c r="CN1317" i="2"/>
  <c r="G1317" i="13" s="1"/>
  <c r="CN1318" i="2"/>
  <c r="CN1319" i="2"/>
  <c r="CN1320" i="2"/>
  <c r="CN1321" i="2"/>
  <c r="G1321" i="13" s="1"/>
  <c r="CN1322" i="2"/>
  <c r="CN1323" i="2"/>
  <c r="G1323" i="13" s="1"/>
  <c r="CN1324" i="2"/>
  <c r="G1324" i="13" s="1"/>
  <c r="CN1325" i="2"/>
  <c r="CN1326" i="2"/>
  <c r="CN1327" i="2"/>
  <c r="CN1328" i="2"/>
  <c r="CN1329" i="2"/>
  <c r="CN1330" i="2"/>
  <c r="CN1331" i="2"/>
  <c r="CN1332" i="2"/>
  <c r="CN1333" i="2"/>
  <c r="CN1334" i="2"/>
  <c r="CN1335" i="2"/>
  <c r="CN1336" i="2"/>
  <c r="G1336" i="13" s="1"/>
  <c r="CN1337" i="2"/>
  <c r="CN1338" i="2"/>
  <c r="G1338" i="13" s="1"/>
  <c r="CN1339" i="2"/>
  <c r="G1339" i="13" s="1"/>
  <c r="CN1340" i="2"/>
  <c r="CN1341" i="2"/>
  <c r="CN1342" i="2"/>
  <c r="CN1343" i="2"/>
  <c r="G1343" i="13" s="1"/>
  <c r="CN1344" i="2"/>
  <c r="CN1345" i="2"/>
  <c r="G1345" i="13" s="1"/>
  <c r="CN1346" i="2"/>
  <c r="CN1347" i="2"/>
  <c r="CN1348" i="2"/>
  <c r="CN1349" i="2"/>
  <c r="CN1350" i="2"/>
  <c r="CN1351" i="2"/>
  <c r="CN1352" i="2"/>
  <c r="CN1353" i="2"/>
  <c r="G1353" i="13" s="1"/>
  <c r="CN1354" i="2"/>
  <c r="CN1355" i="2"/>
  <c r="CN1356" i="2"/>
  <c r="CN1357" i="2"/>
  <c r="CN1358" i="2"/>
  <c r="CN1359" i="2"/>
  <c r="G1359" i="13" s="1"/>
  <c r="CN1360" i="2"/>
  <c r="CN1361" i="2"/>
  <c r="G1361" i="13" s="1"/>
  <c r="CN1362" i="2"/>
  <c r="CN1363" i="2"/>
  <c r="CN1364" i="2"/>
  <c r="CN1365" i="2"/>
  <c r="CN1366" i="2"/>
  <c r="CN1367" i="2"/>
  <c r="CN1368" i="2"/>
  <c r="CN1369" i="2"/>
  <c r="G1369" i="13" s="1"/>
  <c r="CN1370" i="2"/>
  <c r="CN1371" i="2"/>
  <c r="CN1372" i="2"/>
  <c r="CN1373" i="2"/>
  <c r="CN1374" i="2"/>
  <c r="CN1375" i="2"/>
  <c r="G1375" i="13" s="1"/>
  <c r="CN1376" i="2"/>
  <c r="CN1377" i="2"/>
  <c r="G1377" i="13" s="1"/>
  <c r="CN1378" i="2"/>
  <c r="CN1379" i="2"/>
  <c r="CN1380" i="2"/>
  <c r="CN1381" i="2"/>
  <c r="CN1382" i="2"/>
  <c r="CN1383" i="2"/>
  <c r="G1383" i="13" s="1"/>
  <c r="CN1384" i="2"/>
  <c r="CN1385" i="2"/>
  <c r="G1385" i="13" s="1"/>
  <c r="CN1386" i="2"/>
  <c r="CN1387" i="2"/>
  <c r="CN1388" i="2"/>
  <c r="G1388" i="13" s="1"/>
  <c r="CN1389" i="2"/>
  <c r="CN1390" i="2"/>
  <c r="CN1391" i="2"/>
  <c r="CN1392" i="2"/>
  <c r="CN1393" i="2"/>
  <c r="G1393" i="13" s="1"/>
  <c r="CN1394" i="2"/>
  <c r="CN1395" i="2"/>
  <c r="CN1396" i="2"/>
  <c r="G1396" i="13" s="1"/>
  <c r="CN1397" i="2"/>
  <c r="CN1398" i="2"/>
  <c r="CN1399" i="2"/>
  <c r="G1399" i="13" s="1"/>
  <c r="CN1400" i="2"/>
  <c r="CN1401" i="2"/>
  <c r="G1401" i="13" s="1"/>
  <c r="CN1402" i="2"/>
  <c r="CN1403" i="2"/>
  <c r="CN1404" i="2"/>
  <c r="G1404" i="13" s="1"/>
  <c r="CN1405" i="2"/>
  <c r="CN1406" i="2"/>
  <c r="CN1407" i="2"/>
  <c r="CN1408" i="2"/>
  <c r="CN1409" i="2"/>
  <c r="G1409" i="13" s="1"/>
  <c r="CN1410" i="2"/>
  <c r="G1410" i="13" s="1"/>
  <c r="CN1411" i="2"/>
  <c r="CN1412" i="2"/>
  <c r="G1412" i="13" s="1"/>
  <c r="CN1413" i="2"/>
  <c r="CN1414" i="2"/>
  <c r="G1414" i="13" s="1"/>
  <c r="CN1415" i="2"/>
  <c r="CN1416" i="2"/>
  <c r="CN1417" i="2"/>
  <c r="CN1418" i="2"/>
  <c r="G1418" i="13" s="1"/>
  <c r="CN1419" i="2"/>
  <c r="G1419" i="13" s="1"/>
  <c r="CN1420" i="2"/>
  <c r="CN1421" i="2"/>
  <c r="G1421" i="13" s="1"/>
  <c r="CN1422" i="2"/>
  <c r="G1422" i="13" s="1"/>
  <c r="CN1423" i="2"/>
  <c r="G1423" i="13" s="1"/>
  <c r="CN1424" i="2"/>
  <c r="CN1425" i="2"/>
  <c r="CN1426" i="2"/>
  <c r="CN1427" i="2"/>
  <c r="CN1428" i="2"/>
  <c r="CN1429" i="2"/>
  <c r="CN1430" i="2"/>
  <c r="CN1431" i="2"/>
  <c r="G1431" i="13" s="1"/>
  <c r="CN1432" i="2"/>
  <c r="CN1433" i="2"/>
  <c r="CN1434" i="2"/>
  <c r="G1434" i="13" s="1"/>
  <c r="CN1435" i="2"/>
  <c r="CN1436" i="2"/>
  <c r="CN1437" i="2"/>
  <c r="G1437" i="13" s="1"/>
  <c r="CN1438" i="2"/>
  <c r="CN1439" i="2"/>
  <c r="G1439" i="13" s="1"/>
  <c r="CN1440" i="2"/>
  <c r="CN1441" i="2"/>
  <c r="CN1442" i="2"/>
  <c r="G1442" i="13" s="1"/>
  <c r="CN1443" i="2"/>
  <c r="CN1444" i="2"/>
  <c r="CN1445" i="2"/>
  <c r="G1445" i="13" s="1"/>
  <c r="CN1446" i="2"/>
  <c r="CN1447" i="2"/>
  <c r="G1447" i="13" s="1"/>
  <c r="CN1448" i="2"/>
  <c r="CN1449" i="2"/>
  <c r="G1449" i="13" s="1"/>
  <c r="CN1450" i="2"/>
  <c r="CN1451" i="2"/>
  <c r="G1451" i="13" s="1"/>
  <c r="CN1452" i="2"/>
  <c r="CN1453" i="2"/>
  <c r="G1453" i="13" s="1"/>
  <c r="CN1454" i="2"/>
  <c r="CN1455" i="2"/>
  <c r="G1455" i="13" s="1"/>
  <c r="CN1456" i="2"/>
  <c r="G1456" i="13" s="1"/>
  <c r="CN1457" i="2"/>
  <c r="G1457" i="13" s="1"/>
  <c r="CN1458" i="2"/>
  <c r="CN1459" i="2"/>
  <c r="G1459" i="13" s="1"/>
  <c r="CN1460" i="2"/>
  <c r="CN1461" i="2"/>
  <c r="G1461" i="13" s="1"/>
  <c r="CN1462" i="2"/>
  <c r="CN1463" i="2"/>
  <c r="G1463" i="13" s="1"/>
  <c r="CN1464" i="2"/>
  <c r="CN1465" i="2"/>
  <c r="G1465" i="13" s="1"/>
  <c r="CN1466" i="2"/>
  <c r="CN1467" i="2"/>
  <c r="G1467" i="13" s="1"/>
  <c r="CN1468" i="2"/>
  <c r="CN1469" i="2"/>
  <c r="CN1470" i="2"/>
  <c r="G1470" i="13" s="1"/>
  <c r="CN1471" i="2"/>
  <c r="CN1472" i="2"/>
  <c r="CN1473" i="2"/>
  <c r="G1473" i="13" s="1"/>
  <c r="CN1474" i="2"/>
  <c r="CN1475" i="2"/>
  <c r="G1475" i="13" s="1"/>
  <c r="CN1476" i="2"/>
  <c r="CN1477" i="2"/>
  <c r="CN1478" i="2"/>
  <c r="CN1479" i="2"/>
  <c r="CN1480" i="2"/>
  <c r="G1480" i="13" s="1"/>
  <c r="CN1481" i="2"/>
  <c r="CN1482" i="2"/>
  <c r="CN1483" i="2"/>
  <c r="G1483" i="13" s="1"/>
  <c r="CN1484" i="2"/>
  <c r="CN1485" i="2"/>
  <c r="CN1486" i="2"/>
  <c r="CN1487" i="2"/>
  <c r="CN1488" i="2"/>
  <c r="G1488" i="13" s="1"/>
  <c r="CN1489" i="2"/>
  <c r="CN1490" i="2"/>
  <c r="G1490" i="13" s="1"/>
  <c r="CN1491" i="2"/>
  <c r="CN1492" i="2"/>
  <c r="CN1493" i="2"/>
  <c r="CN1494" i="2"/>
  <c r="G1494" i="13" s="1"/>
  <c r="CN1495" i="2"/>
  <c r="G1495" i="13" s="1"/>
  <c r="CN1496" i="2"/>
  <c r="G1496" i="13" s="1"/>
  <c r="CN1497" i="2"/>
  <c r="CN1498" i="2"/>
  <c r="CN1499" i="2"/>
  <c r="CN1500" i="2"/>
  <c r="G1500" i="13" s="1"/>
  <c r="CN1501" i="2"/>
  <c r="CN1502" i="2"/>
  <c r="CN1503" i="2"/>
  <c r="CN1504" i="2"/>
  <c r="CN1505" i="2"/>
  <c r="G1505" i="13" s="1"/>
  <c r="CN1506" i="2"/>
  <c r="CN1507" i="2"/>
  <c r="CN1508" i="2"/>
  <c r="G1508" i="13" s="1"/>
  <c r="CN1509" i="2"/>
  <c r="CN1510" i="2"/>
  <c r="CN1511" i="2"/>
  <c r="G1511" i="13" s="1"/>
  <c r="CN1512" i="2"/>
  <c r="G1512" i="13" s="1"/>
  <c r="CN1513" i="2"/>
  <c r="CN1514" i="2"/>
  <c r="CN1515" i="2"/>
  <c r="CN1516" i="2"/>
  <c r="G1516" i="13" s="1"/>
  <c r="CN1517" i="2"/>
  <c r="CN1518" i="2"/>
  <c r="CN1519" i="2"/>
  <c r="G1519" i="13" s="1"/>
  <c r="CN1520" i="2"/>
  <c r="G1520" i="13" s="1"/>
  <c r="CN1521" i="2"/>
  <c r="CN1522" i="2"/>
  <c r="CN2" i="2"/>
  <c r="CL3" i="2"/>
  <c r="CL4" i="2"/>
  <c r="CL5" i="2"/>
  <c r="CL6" i="2"/>
  <c r="CL7" i="2"/>
  <c r="CL8" i="2"/>
  <c r="CL9" i="2"/>
  <c r="CL10" i="2"/>
  <c r="CL11" i="2"/>
  <c r="CL12" i="2"/>
  <c r="CL13" i="2"/>
  <c r="CL14" i="2"/>
  <c r="CL15" i="2"/>
  <c r="CL16" i="2"/>
  <c r="CL17" i="2"/>
  <c r="CL18" i="2"/>
  <c r="CL19" i="2"/>
  <c r="CL20" i="2"/>
  <c r="CL21" i="2"/>
  <c r="CL22" i="2"/>
  <c r="CL23" i="2"/>
  <c r="CL24" i="2"/>
  <c r="CL25" i="2"/>
  <c r="CL26" i="2"/>
  <c r="CL27" i="2"/>
  <c r="CL28" i="2"/>
  <c r="CL29" i="2"/>
  <c r="CL30" i="2"/>
  <c r="CL31" i="2"/>
  <c r="CL32" i="2"/>
  <c r="CL33" i="2"/>
  <c r="CL34" i="2"/>
  <c r="CL35" i="2"/>
  <c r="CL36" i="2"/>
  <c r="CL37" i="2"/>
  <c r="CL38" i="2"/>
  <c r="CL39" i="2"/>
  <c r="CL40" i="2"/>
  <c r="CL41" i="2"/>
  <c r="CL42" i="2"/>
  <c r="CL43" i="2"/>
  <c r="CL44" i="2"/>
  <c r="CL45" i="2"/>
  <c r="CL46" i="2"/>
  <c r="CL47" i="2"/>
  <c r="CL48" i="2"/>
  <c r="CL49" i="2"/>
  <c r="CL50" i="2"/>
  <c r="CL51" i="2"/>
  <c r="CL52" i="2"/>
  <c r="CL53" i="2"/>
  <c r="CL54" i="2"/>
  <c r="CL55" i="2"/>
  <c r="CL56" i="2"/>
  <c r="CL57" i="2"/>
  <c r="CL58" i="2"/>
  <c r="CL59" i="2"/>
  <c r="CL60" i="2"/>
  <c r="CL61" i="2"/>
  <c r="CL62" i="2"/>
  <c r="CL63" i="2"/>
  <c r="CL64" i="2"/>
  <c r="CL65" i="2"/>
  <c r="CL66" i="2"/>
  <c r="CL67" i="2"/>
  <c r="CL68" i="2"/>
  <c r="CL69" i="2"/>
  <c r="CL70" i="2"/>
  <c r="CL71" i="2"/>
  <c r="CL72" i="2"/>
  <c r="CL73" i="2"/>
  <c r="CL74" i="2"/>
  <c r="CL75" i="2"/>
  <c r="CL76" i="2"/>
  <c r="CL77" i="2"/>
  <c r="CL78" i="2"/>
  <c r="CL79" i="2"/>
  <c r="CL80" i="2"/>
  <c r="CL81" i="2"/>
  <c r="CL82" i="2"/>
  <c r="CL83" i="2"/>
  <c r="CL84" i="2"/>
  <c r="CL85" i="2"/>
  <c r="CL86" i="2"/>
  <c r="CL87" i="2"/>
  <c r="CL88" i="2"/>
  <c r="CL89" i="2"/>
  <c r="CL90" i="2"/>
  <c r="CL91" i="2"/>
  <c r="CL92" i="2"/>
  <c r="CL93" i="2"/>
  <c r="CL94" i="2"/>
  <c r="CL95" i="2"/>
  <c r="CL96" i="2"/>
  <c r="CL97" i="2"/>
  <c r="CL98" i="2"/>
  <c r="CL99" i="2"/>
  <c r="CL100" i="2"/>
  <c r="CL101" i="2"/>
  <c r="CL102" i="2"/>
  <c r="CL103" i="2"/>
  <c r="CL104" i="2"/>
  <c r="CL105" i="2"/>
  <c r="CL106" i="2"/>
  <c r="CL107" i="2"/>
  <c r="CL108" i="2"/>
  <c r="CL109" i="2"/>
  <c r="CL110" i="2"/>
  <c r="CL111" i="2"/>
  <c r="CL112" i="2"/>
  <c r="CL113" i="2"/>
  <c r="CL114" i="2"/>
  <c r="CL115" i="2"/>
  <c r="CL116" i="2"/>
  <c r="CL117" i="2"/>
  <c r="CL118" i="2"/>
  <c r="CL119" i="2"/>
  <c r="CL120" i="2"/>
  <c r="CL121" i="2"/>
  <c r="CL122" i="2"/>
  <c r="CL123" i="2"/>
  <c r="CL124" i="2"/>
  <c r="CL125" i="2"/>
  <c r="CL126" i="2"/>
  <c r="CL127" i="2"/>
  <c r="CL128" i="2"/>
  <c r="CL129" i="2"/>
  <c r="CL130" i="2"/>
  <c r="CL131" i="2"/>
  <c r="CL132" i="2"/>
  <c r="CL133" i="2"/>
  <c r="CL134" i="2"/>
  <c r="CL135" i="2"/>
  <c r="CL136" i="2"/>
  <c r="CL137" i="2"/>
  <c r="CL138" i="2"/>
  <c r="CL139" i="2"/>
  <c r="CL140" i="2"/>
  <c r="CL141" i="2"/>
  <c r="CL142" i="2"/>
  <c r="CL143" i="2"/>
  <c r="CL144" i="2"/>
  <c r="CL145" i="2"/>
  <c r="CL146" i="2"/>
  <c r="CL147" i="2"/>
  <c r="CL148" i="2"/>
  <c r="CL149" i="2"/>
  <c r="CL150" i="2"/>
  <c r="CL151" i="2"/>
  <c r="CL152" i="2"/>
  <c r="CL153" i="2"/>
  <c r="CL154" i="2"/>
  <c r="CL155" i="2"/>
  <c r="CL156" i="2"/>
  <c r="CL157" i="2"/>
  <c r="CL158" i="2"/>
  <c r="CL159" i="2"/>
  <c r="CL160" i="2"/>
  <c r="CL161" i="2"/>
  <c r="CL162" i="2"/>
  <c r="CL163" i="2"/>
  <c r="CL164" i="2"/>
  <c r="CL165" i="2"/>
  <c r="CL166" i="2"/>
  <c r="CL167" i="2"/>
  <c r="CL168" i="2"/>
  <c r="CL169" i="2"/>
  <c r="CL170" i="2"/>
  <c r="CL171" i="2"/>
  <c r="CL172" i="2"/>
  <c r="CL173" i="2"/>
  <c r="CL174" i="2"/>
  <c r="CL175" i="2"/>
  <c r="CL176" i="2"/>
  <c r="CL177" i="2"/>
  <c r="CL178" i="2"/>
  <c r="CL179" i="2"/>
  <c r="CL180" i="2"/>
  <c r="CL181" i="2"/>
  <c r="CL182" i="2"/>
  <c r="CL183" i="2"/>
  <c r="CL184" i="2"/>
  <c r="CL185" i="2"/>
  <c r="CL186" i="2"/>
  <c r="CL187" i="2"/>
  <c r="CL188" i="2"/>
  <c r="CL189" i="2"/>
  <c r="CL190" i="2"/>
  <c r="CL191" i="2"/>
  <c r="CL192" i="2"/>
  <c r="CL193" i="2"/>
  <c r="CL194" i="2"/>
  <c r="CL195" i="2"/>
  <c r="CL196" i="2"/>
  <c r="CL197" i="2"/>
  <c r="CL198" i="2"/>
  <c r="CL199" i="2"/>
  <c r="CL200" i="2"/>
  <c r="CL201" i="2"/>
  <c r="CL202" i="2"/>
  <c r="CL203" i="2"/>
  <c r="CL204" i="2"/>
  <c r="CL205" i="2"/>
  <c r="CL206" i="2"/>
  <c r="CL207" i="2"/>
  <c r="CL208" i="2"/>
  <c r="CL209" i="2"/>
  <c r="CL210" i="2"/>
  <c r="CL211" i="2"/>
  <c r="CL212" i="2"/>
  <c r="CL213" i="2"/>
  <c r="CL214" i="2"/>
  <c r="CL215" i="2"/>
  <c r="CL216" i="2"/>
  <c r="CL217" i="2"/>
  <c r="CL218" i="2"/>
  <c r="CL219" i="2"/>
  <c r="CL220" i="2"/>
  <c r="CL221" i="2"/>
  <c r="CL222" i="2"/>
  <c r="CL223" i="2"/>
  <c r="CL224" i="2"/>
  <c r="CL225" i="2"/>
  <c r="CL226" i="2"/>
  <c r="CL227" i="2"/>
  <c r="CL228" i="2"/>
  <c r="CL229" i="2"/>
  <c r="CL230" i="2"/>
  <c r="CL231" i="2"/>
  <c r="CL232" i="2"/>
  <c r="CL233" i="2"/>
  <c r="CL234" i="2"/>
  <c r="CL235" i="2"/>
  <c r="CL236" i="2"/>
  <c r="CL237" i="2"/>
  <c r="CL238" i="2"/>
  <c r="CL239" i="2"/>
  <c r="CL240" i="2"/>
  <c r="CL241" i="2"/>
  <c r="CL242" i="2"/>
  <c r="CL243" i="2"/>
  <c r="CL244" i="2"/>
  <c r="CL245" i="2"/>
  <c r="CL246" i="2"/>
  <c r="CL247" i="2"/>
  <c r="CL248" i="2"/>
  <c r="CL249" i="2"/>
  <c r="CL250" i="2"/>
  <c r="CL251" i="2"/>
  <c r="CL252" i="2"/>
  <c r="CL253" i="2"/>
  <c r="CL254" i="2"/>
  <c r="CL255" i="2"/>
  <c r="CL256" i="2"/>
  <c r="CL257" i="2"/>
  <c r="CL258" i="2"/>
  <c r="CL259" i="2"/>
  <c r="CL260" i="2"/>
  <c r="CL261" i="2"/>
  <c r="CL262" i="2"/>
  <c r="CL263" i="2"/>
  <c r="CL264" i="2"/>
  <c r="CL265" i="2"/>
  <c r="CL266" i="2"/>
  <c r="CL267" i="2"/>
  <c r="CL268" i="2"/>
  <c r="CL269" i="2"/>
  <c r="CL270" i="2"/>
  <c r="CL271" i="2"/>
  <c r="CL272" i="2"/>
  <c r="CL273" i="2"/>
  <c r="CL274" i="2"/>
  <c r="CL275" i="2"/>
  <c r="CL276" i="2"/>
  <c r="CL277" i="2"/>
  <c r="CL278" i="2"/>
  <c r="CL279" i="2"/>
  <c r="CL280" i="2"/>
  <c r="CL281" i="2"/>
  <c r="CL282" i="2"/>
  <c r="CL283" i="2"/>
  <c r="CL284" i="2"/>
  <c r="CL285" i="2"/>
  <c r="CL286" i="2"/>
  <c r="CL287" i="2"/>
  <c r="CL288" i="2"/>
  <c r="CL289" i="2"/>
  <c r="CL290" i="2"/>
  <c r="CL291" i="2"/>
  <c r="CL292" i="2"/>
  <c r="CL293" i="2"/>
  <c r="CL294" i="2"/>
  <c r="CL295" i="2"/>
  <c r="CL296" i="2"/>
  <c r="CL297" i="2"/>
  <c r="CL298" i="2"/>
  <c r="CL299" i="2"/>
  <c r="CL300" i="2"/>
  <c r="CL301" i="2"/>
  <c r="CL302" i="2"/>
  <c r="CL303" i="2"/>
  <c r="CL304" i="2"/>
  <c r="CL305" i="2"/>
  <c r="CL306" i="2"/>
  <c r="CL307" i="2"/>
  <c r="CL308" i="2"/>
  <c r="CL309" i="2"/>
  <c r="CL310" i="2"/>
  <c r="CL311" i="2"/>
  <c r="CL312" i="2"/>
  <c r="CL313" i="2"/>
  <c r="CL314" i="2"/>
  <c r="CL315" i="2"/>
  <c r="CL316" i="2"/>
  <c r="CL317" i="2"/>
  <c r="CL318" i="2"/>
  <c r="CL319" i="2"/>
  <c r="CL320" i="2"/>
  <c r="CL321" i="2"/>
  <c r="CL322" i="2"/>
  <c r="CL323" i="2"/>
  <c r="CL324" i="2"/>
  <c r="CL325" i="2"/>
  <c r="CL326" i="2"/>
  <c r="CL327" i="2"/>
  <c r="CL328" i="2"/>
  <c r="CL329" i="2"/>
  <c r="CL330" i="2"/>
  <c r="CL331" i="2"/>
  <c r="CL332" i="2"/>
  <c r="CL333" i="2"/>
  <c r="CL334" i="2"/>
  <c r="CL335" i="2"/>
  <c r="CL336" i="2"/>
  <c r="CL337" i="2"/>
  <c r="CL338" i="2"/>
  <c r="CL339" i="2"/>
  <c r="CL340" i="2"/>
  <c r="CL341" i="2"/>
  <c r="CL342" i="2"/>
  <c r="CL343" i="2"/>
  <c r="CL344" i="2"/>
  <c r="CL345" i="2"/>
  <c r="CL346" i="2"/>
  <c r="CL347" i="2"/>
  <c r="CL348" i="2"/>
  <c r="CL349" i="2"/>
  <c r="CL350" i="2"/>
  <c r="CL351" i="2"/>
  <c r="CL352" i="2"/>
  <c r="CL353" i="2"/>
  <c r="CL354" i="2"/>
  <c r="CL355" i="2"/>
  <c r="CL356" i="2"/>
  <c r="CL357" i="2"/>
  <c r="CL358" i="2"/>
  <c r="CL359" i="2"/>
  <c r="CL360" i="2"/>
  <c r="CL361" i="2"/>
  <c r="CL362" i="2"/>
  <c r="CL363" i="2"/>
  <c r="CL364" i="2"/>
  <c r="CL365" i="2"/>
  <c r="CL366" i="2"/>
  <c r="CL367" i="2"/>
  <c r="CL368" i="2"/>
  <c r="CL369" i="2"/>
  <c r="CL370" i="2"/>
  <c r="CL371" i="2"/>
  <c r="CL372" i="2"/>
  <c r="CL373" i="2"/>
  <c r="CL374" i="2"/>
  <c r="CL375" i="2"/>
  <c r="CL376" i="2"/>
  <c r="CL377" i="2"/>
  <c r="CL378" i="2"/>
  <c r="CL379" i="2"/>
  <c r="CL380" i="2"/>
  <c r="CL381" i="2"/>
  <c r="CL382" i="2"/>
  <c r="CL383" i="2"/>
  <c r="CL384" i="2"/>
  <c r="CL385" i="2"/>
  <c r="CL386" i="2"/>
  <c r="CL387" i="2"/>
  <c r="CL388" i="2"/>
  <c r="CL389" i="2"/>
  <c r="CL390" i="2"/>
  <c r="CL391" i="2"/>
  <c r="CL392" i="2"/>
  <c r="CL393" i="2"/>
  <c r="CL394" i="2"/>
  <c r="CL395" i="2"/>
  <c r="CL396" i="2"/>
  <c r="CL397" i="2"/>
  <c r="CL398" i="2"/>
  <c r="CL399" i="2"/>
  <c r="CL400" i="2"/>
  <c r="CL401" i="2"/>
  <c r="CL402" i="2"/>
  <c r="CL403" i="2"/>
  <c r="CL404" i="2"/>
  <c r="CL405" i="2"/>
  <c r="CL406" i="2"/>
  <c r="CL407" i="2"/>
  <c r="CL408" i="2"/>
  <c r="CL409" i="2"/>
  <c r="CL410" i="2"/>
  <c r="CL411" i="2"/>
  <c r="CL412" i="2"/>
  <c r="CL413" i="2"/>
  <c r="CL414" i="2"/>
  <c r="CL415" i="2"/>
  <c r="CL416" i="2"/>
  <c r="CL417" i="2"/>
  <c r="CL418" i="2"/>
  <c r="CL419" i="2"/>
  <c r="CL420" i="2"/>
  <c r="CL421" i="2"/>
  <c r="CL422" i="2"/>
  <c r="CL423" i="2"/>
  <c r="CL424" i="2"/>
  <c r="CL425" i="2"/>
  <c r="CL426" i="2"/>
  <c r="CL427" i="2"/>
  <c r="CL428" i="2"/>
  <c r="CL429" i="2"/>
  <c r="CL430" i="2"/>
  <c r="CL431" i="2"/>
  <c r="CL432" i="2"/>
  <c r="CL433" i="2"/>
  <c r="CL434" i="2"/>
  <c r="CL435" i="2"/>
  <c r="CL436" i="2"/>
  <c r="CL437" i="2"/>
  <c r="CL438" i="2"/>
  <c r="CL439" i="2"/>
  <c r="CL440" i="2"/>
  <c r="CL441" i="2"/>
  <c r="CL442" i="2"/>
  <c r="CL443" i="2"/>
  <c r="CL444" i="2"/>
  <c r="CL445" i="2"/>
  <c r="CL446" i="2"/>
  <c r="CL447" i="2"/>
  <c r="CL448" i="2"/>
  <c r="CL449" i="2"/>
  <c r="CL450" i="2"/>
  <c r="CL451" i="2"/>
  <c r="CL452" i="2"/>
  <c r="CL453" i="2"/>
  <c r="CL454" i="2"/>
  <c r="CL455" i="2"/>
  <c r="CL456" i="2"/>
  <c r="CL457" i="2"/>
  <c r="CL458" i="2"/>
  <c r="CL459" i="2"/>
  <c r="CL460" i="2"/>
  <c r="CL461" i="2"/>
  <c r="CL462" i="2"/>
  <c r="CL463" i="2"/>
  <c r="CL464" i="2"/>
  <c r="CL465" i="2"/>
  <c r="CL466" i="2"/>
  <c r="CL467" i="2"/>
  <c r="CL468" i="2"/>
  <c r="CL469" i="2"/>
  <c r="CL470" i="2"/>
  <c r="CL471" i="2"/>
  <c r="CL472" i="2"/>
  <c r="CL473" i="2"/>
  <c r="CL474" i="2"/>
  <c r="CL475" i="2"/>
  <c r="CL476" i="2"/>
  <c r="CL477" i="2"/>
  <c r="CL478" i="2"/>
  <c r="CL479" i="2"/>
  <c r="CL480" i="2"/>
  <c r="CL481" i="2"/>
  <c r="CL482" i="2"/>
  <c r="CL483" i="2"/>
  <c r="CL484" i="2"/>
  <c r="CL485" i="2"/>
  <c r="CL486" i="2"/>
  <c r="CL487" i="2"/>
  <c r="CL488" i="2"/>
  <c r="CL489" i="2"/>
  <c r="CL490" i="2"/>
  <c r="CL491" i="2"/>
  <c r="CL492" i="2"/>
  <c r="CL493" i="2"/>
  <c r="CL494" i="2"/>
  <c r="CL495" i="2"/>
  <c r="CL496" i="2"/>
  <c r="CL497" i="2"/>
  <c r="CL498" i="2"/>
  <c r="CL499" i="2"/>
  <c r="CL500" i="2"/>
  <c r="CL501" i="2"/>
  <c r="CL502" i="2"/>
  <c r="CL503" i="2"/>
  <c r="CL504" i="2"/>
  <c r="CL505" i="2"/>
  <c r="CL506" i="2"/>
  <c r="CL507" i="2"/>
  <c r="CL508" i="2"/>
  <c r="CL509" i="2"/>
  <c r="CL510" i="2"/>
  <c r="CL511" i="2"/>
  <c r="CL512" i="2"/>
  <c r="CL513" i="2"/>
  <c r="CL514" i="2"/>
  <c r="CL515" i="2"/>
  <c r="CL516" i="2"/>
  <c r="CL517" i="2"/>
  <c r="CL518" i="2"/>
  <c r="CL519" i="2"/>
  <c r="CL520" i="2"/>
  <c r="CL521" i="2"/>
  <c r="CL522" i="2"/>
  <c r="CL523" i="2"/>
  <c r="CL524" i="2"/>
  <c r="CL525" i="2"/>
  <c r="CL526" i="2"/>
  <c r="CL527" i="2"/>
  <c r="CL528" i="2"/>
  <c r="CL529" i="2"/>
  <c r="CL530" i="2"/>
  <c r="CL531" i="2"/>
  <c r="CL532" i="2"/>
  <c r="CL533" i="2"/>
  <c r="CL534" i="2"/>
  <c r="CL535" i="2"/>
  <c r="CL536" i="2"/>
  <c r="CL537" i="2"/>
  <c r="CL538" i="2"/>
  <c r="CL539" i="2"/>
  <c r="CL540" i="2"/>
  <c r="CL541" i="2"/>
  <c r="CL542" i="2"/>
  <c r="CL543" i="2"/>
  <c r="CL544" i="2"/>
  <c r="CL545" i="2"/>
  <c r="CL546" i="2"/>
  <c r="CL547" i="2"/>
  <c r="CL548" i="2"/>
  <c r="CL549" i="2"/>
  <c r="CL550" i="2"/>
  <c r="CL551" i="2"/>
  <c r="CL552" i="2"/>
  <c r="CL553" i="2"/>
  <c r="CL554" i="2"/>
  <c r="CL555" i="2"/>
  <c r="CL556" i="2"/>
  <c r="CL557" i="2"/>
  <c r="CL558" i="2"/>
  <c r="CL559" i="2"/>
  <c r="CL560" i="2"/>
  <c r="CL561" i="2"/>
  <c r="CL562" i="2"/>
  <c r="CL563" i="2"/>
  <c r="CL564" i="2"/>
  <c r="CL565" i="2"/>
  <c r="CL566" i="2"/>
  <c r="CL567" i="2"/>
  <c r="CL568" i="2"/>
  <c r="CL569" i="2"/>
  <c r="CL570" i="2"/>
  <c r="CL571" i="2"/>
  <c r="CL572" i="2"/>
  <c r="CL573" i="2"/>
  <c r="CL574" i="2"/>
  <c r="CL575" i="2"/>
  <c r="CL576" i="2"/>
  <c r="CL577" i="2"/>
  <c r="CL578" i="2"/>
  <c r="CL579" i="2"/>
  <c r="CL580" i="2"/>
  <c r="CL581" i="2"/>
  <c r="CL582" i="2"/>
  <c r="CL583" i="2"/>
  <c r="CL584" i="2"/>
  <c r="CL585" i="2"/>
  <c r="CL586" i="2"/>
  <c r="CL587" i="2"/>
  <c r="CL588" i="2"/>
  <c r="CL589" i="2"/>
  <c r="CL590" i="2"/>
  <c r="CL591" i="2"/>
  <c r="CL592" i="2"/>
  <c r="CL593" i="2"/>
  <c r="CL594" i="2"/>
  <c r="CL595" i="2"/>
  <c r="CL596" i="2"/>
  <c r="CL597" i="2"/>
  <c r="CL598" i="2"/>
  <c r="CL599" i="2"/>
  <c r="CL600" i="2"/>
  <c r="CL601" i="2"/>
  <c r="CL602" i="2"/>
  <c r="CL603" i="2"/>
  <c r="CL604" i="2"/>
  <c r="CL605" i="2"/>
  <c r="CL606" i="2"/>
  <c r="CL607" i="2"/>
  <c r="CL608" i="2"/>
  <c r="CL609" i="2"/>
  <c r="CL610" i="2"/>
  <c r="CL611" i="2"/>
  <c r="CL612" i="2"/>
  <c r="CL613" i="2"/>
  <c r="CL614" i="2"/>
  <c r="CL615" i="2"/>
  <c r="CL616" i="2"/>
  <c r="CL617" i="2"/>
  <c r="CL618" i="2"/>
  <c r="CL619" i="2"/>
  <c r="CL620" i="2"/>
  <c r="CL621" i="2"/>
  <c r="CL622" i="2"/>
  <c r="CL623" i="2"/>
  <c r="CL624" i="2"/>
  <c r="CL625" i="2"/>
  <c r="CL626" i="2"/>
  <c r="CL627" i="2"/>
  <c r="CL628" i="2"/>
  <c r="CL629" i="2"/>
  <c r="CL630" i="2"/>
  <c r="CL631" i="2"/>
  <c r="CL632" i="2"/>
  <c r="CL633" i="2"/>
  <c r="CL634" i="2"/>
  <c r="CL635" i="2"/>
  <c r="CL636" i="2"/>
  <c r="CL637" i="2"/>
  <c r="CL638" i="2"/>
  <c r="CL639" i="2"/>
  <c r="CL640" i="2"/>
  <c r="CL641" i="2"/>
  <c r="CL642" i="2"/>
  <c r="CL643" i="2"/>
  <c r="CL644" i="2"/>
  <c r="CL645" i="2"/>
  <c r="CL646" i="2"/>
  <c r="CL647" i="2"/>
  <c r="CL648" i="2"/>
  <c r="CL649" i="2"/>
  <c r="CL650" i="2"/>
  <c r="CL651" i="2"/>
  <c r="CL652" i="2"/>
  <c r="CL653" i="2"/>
  <c r="CL654" i="2"/>
  <c r="CL655" i="2"/>
  <c r="CL656" i="2"/>
  <c r="CL657" i="2"/>
  <c r="CL658" i="2"/>
  <c r="CL659" i="2"/>
  <c r="CL660" i="2"/>
  <c r="CL661" i="2"/>
  <c r="CL662" i="2"/>
  <c r="CL663" i="2"/>
  <c r="CL664" i="2"/>
  <c r="CL665" i="2"/>
  <c r="CL666" i="2"/>
  <c r="CL667" i="2"/>
  <c r="CL668" i="2"/>
  <c r="CL669" i="2"/>
  <c r="CL670" i="2"/>
  <c r="CL671" i="2"/>
  <c r="CL672" i="2"/>
  <c r="CL673" i="2"/>
  <c r="CL674" i="2"/>
  <c r="CL675" i="2"/>
  <c r="CL676" i="2"/>
  <c r="CL677" i="2"/>
  <c r="CL678" i="2"/>
  <c r="CL679" i="2"/>
  <c r="CL680" i="2"/>
  <c r="CL681" i="2"/>
  <c r="CL682" i="2"/>
  <c r="CL683" i="2"/>
  <c r="CL684" i="2"/>
  <c r="CL685" i="2"/>
  <c r="CL686" i="2"/>
  <c r="CL687" i="2"/>
  <c r="CL688" i="2"/>
  <c r="CL689" i="2"/>
  <c r="CL690" i="2"/>
  <c r="CL691" i="2"/>
  <c r="CL692" i="2"/>
  <c r="CL693" i="2"/>
  <c r="CL694" i="2"/>
  <c r="CL695" i="2"/>
  <c r="CL696" i="2"/>
  <c r="CL697" i="2"/>
  <c r="CL698" i="2"/>
  <c r="CL699" i="2"/>
  <c r="CL700" i="2"/>
  <c r="CL701" i="2"/>
  <c r="CL702" i="2"/>
  <c r="CL703" i="2"/>
  <c r="CL704" i="2"/>
  <c r="CL705" i="2"/>
  <c r="CL706" i="2"/>
  <c r="CL707" i="2"/>
  <c r="CL708" i="2"/>
  <c r="CL709" i="2"/>
  <c r="CL710" i="2"/>
  <c r="CL711" i="2"/>
  <c r="CL712" i="2"/>
  <c r="CL713" i="2"/>
  <c r="CL714" i="2"/>
  <c r="CL715" i="2"/>
  <c r="CL716" i="2"/>
  <c r="CL717" i="2"/>
  <c r="CL718" i="2"/>
  <c r="CL719" i="2"/>
  <c r="CL720" i="2"/>
  <c r="CL721" i="2"/>
  <c r="CL722" i="2"/>
  <c r="CL723" i="2"/>
  <c r="CL724" i="2"/>
  <c r="CL725" i="2"/>
  <c r="CL726" i="2"/>
  <c r="CL727" i="2"/>
  <c r="CL728" i="2"/>
  <c r="CL729" i="2"/>
  <c r="CL730" i="2"/>
  <c r="CL731" i="2"/>
  <c r="CL732" i="2"/>
  <c r="CL733" i="2"/>
  <c r="CL734" i="2"/>
  <c r="CL735" i="2"/>
  <c r="CL736" i="2"/>
  <c r="CL737" i="2"/>
  <c r="CL738" i="2"/>
  <c r="CL739" i="2"/>
  <c r="CL740" i="2"/>
  <c r="CL741" i="2"/>
  <c r="CL742" i="2"/>
  <c r="CL743" i="2"/>
  <c r="CL744" i="2"/>
  <c r="CL745" i="2"/>
  <c r="CL746" i="2"/>
  <c r="CL747" i="2"/>
  <c r="CL748" i="2"/>
  <c r="CL749" i="2"/>
  <c r="CL750" i="2"/>
  <c r="CL751" i="2"/>
  <c r="CL752" i="2"/>
  <c r="CL753" i="2"/>
  <c r="CL754" i="2"/>
  <c r="CL755" i="2"/>
  <c r="CL756" i="2"/>
  <c r="CL757" i="2"/>
  <c r="CL758" i="2"/>
  <c r="CL759" i="2"/>
  <c r="CL760" i="2"/>
  <c r="CL761" i="2"/>
  <c r="CL762" i="2"/>
  <c r="CL763" i="2"/>
  <c r="CL764" i="2"/>
  <c r="CL765" i="2"/>
  <c r="CL766" i="2"/>
  <c r="CL767" i="2"/>
  <c r="CL768" i="2"/>
  <c r="CL769" i="2"/>
  <c r="CL770" i="2"/>
  <c r="CL771" i="2"/>
  <c r="CL772" i="2"/>
  <c r="CL773" i="2"/>
  <c r="CL774" i="2"/>
  <c r="CL775" i="2"/>
  <c r="CL776" i="2"/>
  <c r="CL777" i="2"/>
  <c r="CL778" i="2"/>
  <c r="CL779" i="2"/>
  <c r="CL780" i="2"/>
  <c r="CL781" i="2"/>
  <c r="CL782" i="2"/>
  <c r="CL783" i="2"/>
  <c r="CL784" i="2"/>
  <c r="CL785" i="2"/>
  <c r="CL786" i="2"/>
  <c r="CL787" i="2"/>
  <c r="CL788" i="2"/>
  <c r="CL789" i="2"/>
  <c r="CL790" i="2"/>
  <c r="CL791" i="2"/>
  <c r="CL792" i="2"/>
  <c r="CL793" i="2"/>
  <c r="CL794" i="2"/>
  <c r="CL795" i="2"/>
  <c r="CL796" i="2"/>
  <c r="CL797" i="2"/>
  <c r="CL798" i="2"/>
  <c r="CL799" i="2"/>
  <c r="CL800" i="2"/>
  <c r="CL801" i="2"/>
  <c r="CL802" i="2"/>
  <c r="CL803" i="2"/>
  <c r="CL804" i="2"/>
  <c r="CL805" i="2"/>
  <c r="CL806" i="2"/>
  <c r="CL807" i="2"/>
  <c r="CL808" i="2"/>
  <c r="CL809" i="2"/>
  <c r="CL810" i="2"/>
  <c r="CL811" i="2"/>
  <c r="CL812" i="2"/>
  <c r="CL813" i="2"/>
  <c r="CL814" i="2"/>
  <c r="CL815" i="2"/>
  <c r="CL816" i="2"/>
  <c r="CL817" i="2"/>
  <c r="CL818" i="2"/>
  <c r="CL819" i="2"/>
  <c r="CL820" i="2"/>
  <c r="CL821" i="2"/>
  <c r="CL822" i="2"/>
  <c r="CL823" i="2"/>
  <c r="CL824" i="2"/>
  <c r="CL825" i="2"/>
  <c r="CL826" i="2"/>
  <c r="CL827" i="2"/>
  <c r="CL828" i="2"/>
  <c r="CL829" i="2"/>
  <c r="CL830" i="2"/>
  <c r="CL831" i="2"/>
  <c r="CL832" i="2"/>
  <c r="CL833" i="2"/>
  <c r="CL834" i="2"/>
  <c r="CL835" i="2"/>
  <c r="CL836" i="2"/>
  <c r="CL837" i="2"/>
  <c r="CL838" i="2"/>
  <c r="CL839" i="2"/>
  <c r="CL840" i="2"/>
  <c r="CL841" i="2"/>
  <c r="CL842" i="2"/>
  <c r="CL843" i="2"/>
  <c r="CL844" i="2"/>
  <c r="CL845" i="2"/>
  <c r="CL846" i="2"/>
  <c r="CL847" i="2"/>
  <c r="CL848" i="2"/>
  <c r="CL849" i="2"/>
  <c r="CL850" i="2"/>
  <c r="CL851" i="2"/>
  <c r="CL852" i="2"/>
  <c r="CL853" i="2"/>
  <c r="CL854" i="2"/>
  <c r="CL855" i="2"/>
  <c r="CL856" i="2"/>
  <c r="CL857" i="2"/>
  <c r="CL858" i="2"/>
  <c r="CL859" i="2"/>
  <c r="CL860" i="2"/>
  <c r="CL861" i="2"/>
  <c r="CL862" i="2"/>
  <c r="CL863" i="2"/>
  <c r="CL864" i="2"/>
  <c r="CL865" i="2"/>
  <c r="CL866" i="2"/>
  <c r="CL867" i="2"/>
  <c r="CL868" i="2"/>
  <c r="CL869" i="2"/>
  <c r="CL870" i="2"/>
  <c r="CL871" i="2"/>
  <c r="CL872" i="2"/>
  <c r="CL873" i="2"/>
  <c r="CL874" i="2"/>
  <c r="CL875" i="2"/>
  <c r="CL876" i="2"/>
  <c r="CL877" i="2"/>
  <c r="CL878" i="2"/>
  <c r="CL879" i="2"/>
  <c r="CL880" i="2"/>
  <c r="CL881" i="2"/>
  <c r="CL882" i="2"/>
  <c r="CL883" i="2"/>
  <c r="CL884" i="2"/>
  <c r="CL885" i="2"/>
  <c r="CL886" i="2"/>
  <c r="CL887" i="2"/>
  <c r="CL888" i="2"/>
  <c r="CL889" i="2"/>
  <c r="CL890" i="2"/>
  <c r="CL891" i="2"/>
  <c r="CL892" i="2"/>
  <c r="CL893" i="2"/>
  <c r="CL894" i="2"/>
  <c r="CL895" i="2"/>
  <c r="CL896" i="2"/>
  <c r="CL897" i="2"/>
  <c r="CL898" i="2"/>
  <c r="CL899" i="2"/>
  <c r="CL900" i="2"/>
  <c r="CL901" i="2"/>
  <c r="CL902" i="2"/>
  <c r="CL903" i="2"/>
  <c r="CL904" i="2"/>
  <c r="CL905" i="2"/>
  <c r="CL906" i="2"/>
  <c r="CL907" i="2"/>
  <c r="CL908" i="2"/>
  <c r="CL909" i="2"/>
  <c r="CL910" i="2"/>
  <c r="CL911" i="2"/>
  <c r="CL912" i="2"/>
  <c r="CL913" i="2"/>
  <c r="CL914" i="2"/>
  <c r="CL915" i="2"/>
  <c r="CL916" i="2"/>
  <c r="CL917" i="2"/>
  <c r="CL918" i="2"/>
  <c r="CL919" i="2"/>
  <c r="CL920" i="2"/>
  <c r="CL921" i="2"/>
  <c r="CL922" i="2"/>
  <c r="CL923" i="2"/>
  <c r="CL924" i="2"/>
  <c r="CL925" i="2"/>
  <c r="CL926" i="2"/>
  <c r="CL927" i="2"/>
  <c r="CL928" i="2"/>
  <c r="CL929" i="2"/>
  <c r="CL930" i="2"/>
  <c r="CL931" i="2"/>
  <c r="CL932" i="2"/>
  <c r="CL933" i="2"/>
  <c r="CL934" i="2"/>
  <c r="CL935" i="2"/>
  <c r="CL936" i="2"/>
  <c r="CL937" i="2"/>
  <c r="CL938" i="2"/>
  <c r="CL939" i="2"/>
  <c r="CL940" i="2"/>
  <c r="CL941" i="2"/>
  <c r="CL942" i="2"/>
  <c r="CL943" i="2"/>
  <c r="CL944" i="2"/>
  <c r="CL945" i="2"/>
  <c r="CL946" i="2"/>
  <c r="CL947" i="2"/>
  <c r="CL948" i="2"/>
  <c r="CL949" i="2"/>
  <c r="CL950" i="2"/>
  <c r="CL951" i="2"/>
  <c r="CL952" i="2"/>
  <c r="CL953" i="2"/>
  <c r="CL954" i="2"/>
  <c r="CL955" i="2"/>
  <c r="CL956" i="2"/>
  <c r="CL957" i="2"/>
  <c r="CL958" i="2"/>
  <c r="CL959" i="2"/>
  <c r="CL960" i="2"/>
  <c r="CL961" i="2"/>
  <c r="CL962" i="2"/>
  <c r="CL963" i="2"/>
  <c r="CL964" i="2"/>
  <c r="CL965" i="2"/>
  <c r="CL966" i="2"/>
  <c r="CL967" i="2"/>
  <c r="CL968" i="2"/>
  <c r="CL969" i="2"/>
  <c r="CL970" i="2"/>
  <c r="CL971" i="2"/>
  <c r="CL972" i="2"/>
  <c r="CL973" i="2"/>
  <c r="CL974" i="2"/>
  <c r="CL975" i="2"/>
  <c r="CL976" i="2"/>
  <c r="CL977" i="2"/>
  <c r="CL978" i="2"/>
  <c r="CL979" i="2"/>
  <c r="CL980" i="2"/>
  <c r="CL981" i="2"/>
  <c r="CL982" i="2"/>
  <c r="CL983" i="2"/>
  <c r="CL984" i="2"/>
  <c r="CL985" i="2"/>
  <c r="CL986" i="2"/>
  <c r="CL987" i="2"/>
  <c r="CL988" i="2"/>
  <c r="CL989" i="2"/>
  <c r="CL990" i="2"/>
  <c r="CL991" i="2"/>
  <c r="CL992" i="2"/>
  <c r="CL993" i="2"/>
  <c r="CL994" i="2"/>
  <c r="CL995" i="2"/>
  <c r="CL996" i="2"/>
  <c r="CL997" i="2"/>
  <c r="CL998" i="2"/>
  <c r="CL999" i="2"/>
  <c r="CL1000" i="2"/>
  <c r="CL1001" i="2"/>
  <c r="CL1002" i="2"/>
  <c r="CL1003" i="2"/>
  <c r="CL1004" i="2"/>
  <c r="CL1005" i="2"/>
  <c r="CL1006" i="2"/>
  <c r="CL1007" i="2"/>
  <c r="CL1008" i="2"/>
  <c r="CL1009" i="2"/>
  <c r="CL1010" i="2"/>
  <c r="CL1011" i="2"/>
  <c r="CL1012" i="2"/>
  <c r="CL1013" i="2"/>
  <c r="CL1014" i="2"/>
  <c r="CL1015" i="2"/>
  <c r="CL1016" i="2"/>
  <c r="CL1017" i="2"/>
  <c r="CL1018" i="2"/>
  <c r="CL1019" i="2"/>
  <c r="CL1020" i="2"/>
  <c r="CL1021" i="2"/>
  <c r="CL1022" i="2"/>
  <c r="CL1023" i="2"/>
  <c r="CL1024" i="2"/>
  <c r="CL1025" i="2"/>
  <c r="CL1026" i="2"/>
  <c r="CL1027" i="2"/>
  <c r="CL1028" i="2"/>
  <c r="CL1029" i="2"/>
  <c r="CL1030" i="2"/>
  <c r="CL1031" i="2"/>
  <c r="CL1032" i="2"/>
  <c r="CL1033" i="2"/>
  <c r="CL1034" i="2"/>
  <c r="CL1035" i="2"/>
  <c r="CL1036" i="2"/>
  <c r="CL1037" i="2"/>
  <c r="CL1038" i="2"/>
  <c r="CL1039" i="2"/>
  <c r="CL1040" i="2"/>
  <c r="CL1041" i="2"/>
  <c r="CL1042" i="2"/>
  <c r="CL1043" i="2"/>
  <c r="CL1044" i="2"/>
  <c r="CL1045" i="2"/>
  <c r="CL1046" i="2"/>
  <c r="CL1047" i="2"/>
  <c r="CL1048" i="2"/>
  <c r="CL1049" i="2"/>
  <c r="CL1050" i="2"/>
  <c r="CL1051" i="2"/>
  <c r="CL1052" i="2"/>
  <c r="CL1053" i="2"/>
  <c r="CL1054" i="2"/>
  <c r="CL1055" i="2"/>
  <c r="CL1056" i="2"/>
  <c r="CL1057" i="2"/>
  <c r="CL1058" i="2"/>
  <c r="CL1059" i="2"/>
  <c r="CL1060" i="2"/>
  <c r="CL1061" i="2"/>
  <c r="CL1062" i="2"/>
  <c r="CL1063" i="2"/>
  <c r="CL1064" i="2"/>
  <c r="CL1065" i="2"/>
  <c r="CL1066" i="2"/>
  <c r="CL1067" i="2"/>
  <c r="CL1068" i="2"/>
  <c r="CL1069" i="2"/>
  <c r="CL1070" i="2"/>
  <c r="CL1071" i="2"/>
  <c r="CL1072" i="2"/>
  <c r="CL1073" i="2"/>
  <c r="CL1074" i="2"/>
  <c r="CL1075" i="2"/>
  <c r="CL1076" i="2"/>
  <c r="CL1077" i="2"/>
  <c r="CL1078" i="2"/>
  <c r="CL1079" i="2"/>
  <c r="CL1080" i="2"/>
  <c r="CL1081" i="2"/>
  <c r="CL1082" i="2"/>
  <c r="CL1083" i="2"/>
  <c r="CL1084" i="2"/>
  <c r="CL1085" i="2"/>
  <c r="CL1086" i="2"/>
  <c r="CL1087" i="2"/>
  <c r="CL1088" i="2"/>
  <c r="CL1089" i="2"/>
  <c r="CL1090" i="2"/>
  <c r="CL1091" i="2"/>
  <c r="CL1092" i="2"/>
  <c r="CL1093" i="2"/>
  <c r="CL1094" i="2"/>
  <c r="CL1095" i="2"/>
  <c r="CL1096" i="2"/>
  <c r="CL1097" i="2"/>
  <c r="CL1098" i="2"/>
  <c r="CL1099" i="2"/>
  <c r="CL1100" i="2"/>
  <c r="CL1101" i="2"/>
  <c r="CL1102" i="2"/>
  <c r="CL1103" i="2"/>
  <c r="CL1104" i="2"/>
  <c r="CL1105" i="2"/>
  <c r="CL1106" i="2"/>
  <c r="CL1107" i="2"/>
  <c r="CL1108" i="2"/>
  <c r="CL1109" i="2"/>
  <c r="CL1110" i="2"/>
  <c r="CL1111" i="2"/>
  <c r="CL1112" i="2"/>
  <c r="CL1113" i="2"/>
  <c r="CL1114" i="2"/>
  <c r="CL1115" i="2"/>
  <c r="CL1116" i="2"/>
  <c r="CL1117" i="2"/>
  <c r="CL1118" i="2"/>
  <c r="CL1119" i="2"/>
  <c r="CL1120" i="2"/>
  <c r="CL1121" i="2"/>
  <c r="CL1122" i="2"/>
  <c r="CL1123" i="2"/>
  <c r="CL1124" i="2"/>
  <c r="CL1125" i="2"/>
  <c r="CL1126" i="2"/>
  <c r="CL1127" i="2"/>
  <c r="CL1128" i="2"/>
  <c r="CL1129" i="2"/>
  <c r="CL1130" i="2"/>
  <c r="CL1131" i="2"/>
  <c r="CL1132" i="2"/>
  <c r="CL1133" i="2"/>
  <c r="CL1134" i="2"/>
  <c r="CL1135" i="2"/>
  <c r="CL1136" i="2"/>
  <c r="CL1137" i="2"/>
  <c r="CL1138" i="2"/>
  <c r="CL1139" i="2"/>
  <c r="CL1140" i="2"/>
  <c r="CL1141" i="2"/>
  <c r="CL1142" i="2"/>
  <c r="CL1143" i="2"/>
  <c r="CL1144" i="2"/>
  <c r="CL1145" i="2"/>
  <c r="CL1146" i="2"/>
  <c r="CL1147" i="2"/>
  <c r="CL1148" i="2"/>
  <c r="CL1149" i="2"/>
  <c r="CL1150" i="2"/>
  <c r="CL1151" i="2"/>
  <c r="CL1152" i="2"/>
  <c r="CL1153" i="2"/>
  <c r="CL1154" i="2"/>
  <c r="CL1155" i="2"/>
  <c r="CL1156" i="2"/>
  <c r="CL1157" i="2"/>
  <c r="CL1158" i="2"/>
  <c r="CL1159" i="2"/>
  <c r="CL1160" i="2"/>
  <c r="CL1161" i="2"/>
  <c r="CL1162" i="2"/>
  <c r="CL1163" i="2"/>
  <c r="CL1164" i="2"/>
  <c r="CL1165" i="2"/>
  <c r="CL1166" i="2"/>
  <c r="CL1167" i="2"/>
  <c r="CL1168" i="2"/>
  <c r="CL1169" i="2"/>
  <c r="CL1170" i="2"/>
  <c r="CL1171" i="2"/>
  <c r="CL1172" i="2"/>
  <c r="CL1173" i="2"/>
  <c r="CL1174" i="2"/>
  <c r="CL1175" i="2"/>
  <c r="CL1176" i="2"/>
  <c r="CL1177" i="2"/>
  <c r="CL1178" i="2"/>
  <c r="CL1179" i="2"/>
  <c r="CL1180" i="2"/>
  <c r="CL1181" i="2"/>
  <c r="CL1182" i="2"/>
  <c r="CL1183" i="2"/>
  <c r="CL1184" i="2"/>
  <c r="CL1185" i="2"/>
  <c r="CL1186" i="2"/>
  <c r="CL1187" i="2"/>
  <c r="CL1188" i="2"/>
  <c r="CL1189" i="2"/>
  <c r="CL1190" i="2"/>
  <c r="CL1191" i="2"/>
  <c r="CL1192" i="2"/>
  <c r="CL1193" i="2"/>
  <c r="CL1194" i="2"/>
  <c r="CL1195" i="2"/>
  <c r="CL1196" i="2"/>
  <c r="CL1197" i="2"/>
  <c r="CL1198" i="2"/>
  <c r="CL1199" i="2"/>
  <c r="CL1200" i="2"/>
  <c r="CL1201" i="2"/>
  <c r="CL1202" i="2"/>
  <c r="CL1203" i="2"/>
  <c r="CL1204" i="2"/>
  <c r="CL1205" i="2"/>
  <c r="CL1206" i="2"/>
  <c r="CL1207" i="2"/>
  <c r="CL1208" i="2"/>
  <c r="CL1209" i="2"/>
  <c r="CL1210" i="2"/>
  <c r="CL1211" i="2"/>
  <c r="CL1212" i="2"/>
  <c r="CL1213" i="2"/>
  <c r="CL1214" i="2"/>
  <c r="CL1215" i="2"/>
  <c r="CL1216" i="2"/>
  <c r="CL1217" i="2"/>
  <c r="CL1218" i="2"/>
  <c r="CL1219" i="2"/>
  <c r="CL1220" i="2"/>
  <c r="CL1221" i="2"/>
  <c r="CL1222" i="2"/>
  <c r="CL1223" i="2"/>
  <c r="CL1224" i="2"/>
  <c r="CL1225" i="2"/>
  <c r="CL1226" i="2"/>
  <c r="CL1227" i="2"/>
  <c r="CL1228" i="2"/>
  <c r="CL1229" i="2"/>
  <c r="CL1230" i="2"/>
  <c r="CL1231" i="2"/>
  <c r="CL1232" i="2"/>
  <c r="CL1233" i="2"/>
  <c r="CL1234" i="2"/>
  <c r="CL1235" i="2"/>
  <c r="CL1236" i="2"/>
  <c r="CL1237" i="2"/>
  <c r="CL1238" i="2"/>
  <c r="CL1239" i="2"/>
  <c r="CL1240" i="2"/>
  <c r="CL1241" i="2"/>
  <c r="CL1242" i="2"/>
  <c r="CL1243" i="2"/>
  <c r="CL1244" i="2"/>
  <c r="CL1245" i="2"/>
  <c r="CL1246" i="2"/>
  <c r="CL1247" i="2"/>
  <c r="CL1248" i="2"/>
  <c r="CL1249" i="2"/>
  <c r="CL1250" i="2"/>
  <c r="CL1251" i="2"/>
  <c r="CL1252" i="2"/>
  <c r="CL1253" i="2"/>
  <c r="CL1254" i="2"/>
  <c r="CL1255" i="2"/>
  <c r="CL1256" i="2"/>
  <c r="CL1257" i="2"/>
  <c r="CL1258" i="2"/>
  <c r="CL1259" i="2"/>
  <c r="CL1260" i="2"/>
  <c r="CL1261" i="2"/>
  <c r="CL1262" i="2"/>
  <c r="CL1263" i="2"/>
  <c r="CL1264" i="2"/>
  <c r="CL1265" i="2"/>
  <c r="CL1266" i="2"/>
  <c r="CL1267" i="2"/>
  <c r="CL1268" i="2"/>
  <c r="CL1269" i="2"/>
  <c r="CL1270" i="2"/>
  <c r="CL1271" i="2"/>
  <c r="CL1272" i="2"/>
  <c r="CL1273" i="2"/>
  <c r="CL1274" i="2"/>
  <c r="CL1275" i="2"/>
  <c r="CL1276" i="2"/>
  <c r="CL1277" i="2"/>
  <c r="CL1278" i="2"/>
  <c r="CL1279" i="2"/>
  <c r="CL1280" i="2"/>
  <c r="CL1281" i="2"/>
  <c r="CL1282" i="2"/>
  <c r="CL1283" i="2"/>
  <c r="CL1284" i="2"/>
  <c r="CL1285" i="2"/>
  <c r="CL1286" i="2"/>
  <c r="CL1287" i="2"/>
  <c r="CL1288" i="2"/>
  <c r="CL1289" i="2"/>
  <c r="CL1290" i="2"/>
  <c r="CL1291" i="2"/>
  <c r="CL1292" i="2"/>
  <c r="CL1293" i="2"/>
  <c r="CL1294" i="2"/>
  <c r="CL1295" i="2"/>
  <c r="CL1296" i="2"/>
  <c r="CL1297" i="2"/>
  <c r="CL1298" i="2"/>
  <c r="CL1299" i="2"/>
  <c r="CL1300" i="2"/>
  <c r="CL1301" i="2"/>
  <c r="CL1302" i="2"/>
  <c r="CL1303" i="2"/>
  <c r="CL1304" i="2"/>
  <c r="CL1305" i="2"/>
  <c r="CL1306" i="2"/>
  <c r="CL1307" i="2"/>
  <c r="CL1308" i="2"/>
  <c r="CL1309" i="2"/>
  <c r="CL1310" i="2"/>
  <c r="CL1311" i="2"/>
  <c r="CL1312" i="2"/>
  <c r="CL1313" i="2"/>
  <c r="CL1314" i="2"/>
  <c r="CL1315" i="2"/>
  <c r="CL1316" i="2"/>
  <c r="CL1317" i="2"/>
  <c r="CL1318" i="2"/>
  <c r="CL1319" i="2"/>
  <c r="CL1320" i="2"/>
  <c r="CL1321" i="2"/>
  <c r="CL1322" i="2"/>
  <c r="CL1323" i="2"/>
  <c r="CL1324" i="2"/>
  <c r="CL1325" i="2"/>
  <c r="CL1326" i="2"/>
  <c r="CL1327" i="2"/>
  <c r="CL1328" i="2"/>
  <c r="CL1329" i="2"/>
  <c r="CL1330" i="2"/>
  <c r="CL1331" i="2"/>
  <c r="CL1332" i="2"/>
  <c r="CL1333" i="2"/>
  <c r="CL1334" i="2"/>
  <c r="CL1335" i="2"/>
  <c r="CL1336" i="2"/>
  <c r="CL1337" i="2"/>
  <c r="CL1338" i="2"/>
  <c r="CL1339" i="2"/>
  <c r="CL1340" i="2"/>
  <c r="CL1341" i="2"/>
  <c r="CL1342" i="2"/>
  <c r="CL1343" i="2"/>
  <c r="CL1344" i="2"/>
  <c r="CL1345" i="2"/>
  <c r="CL1346" i="2"/>
  <c r="CL1347" i="2"/>
  <c r="CL1348" i="2"/>
  <c r="CL1349" i="2"/>
  <c r="CL1350" i="2"/>
  <c r="CL1351" i="2"/>
  <c r="CL1352" i="2"/>
  <c r="CL1353" i="2"/>
  <c r="CL1354" i="2"/>
  <c r="CL1355" i="2"/>
  <c r="CL1356" i="2"/>
  <c r="CL1357" i="2"/>
  <c r="CL1358" i="2"/>
  <c r="CL1359" i="2"/>
  <c r="CL1360" i="2"/>
  <c r="CL1361" i="2"/>
  <c r="CL1362" i="2"/>
  <c r="CL1363" i="2"/>
  <c r="CL1364" i="2"/>
  <c r="CL1365" i="2"/>
  <c r="CL1366" i="2"/>
  <c r="CL1367" i="2"/>
  <c r="CL1368" i="2"/>
  <c r="CL1369" i="2"/>
  <c r="CL1370" i="2"/>
  <c r="CL1371" i="2"/>
  <c r="CL1372" i="2"/>
  <c r="CL1373" i="2"/>
  <c r="CL1374" i="2"/>
  <c r="CL1375" i="2"/>
  <c r="CL1376" i="2"/>
  <c r="CL1377" i="2"/>
  <c r="CL1378" i="2"/>
  <c r="CL1379" i="2"/>
  <c r="CL1380" i="2"/>
  <c r="CL1381" i="2"/>
  <c r="CL1382" i="2"/>
  <c r="CL1383" i="2"/>
  <c r="CL1384" i="2"/>
  <c r="CL1385" i="2"/>
  <c r="CL1386" i="2"/>
  <c r="CL1387" i="2"/>
  <c r="CL1388" i="2"/>
  <c r="CL1389" i="2"/>
  <c r="CL1390" i="2"/>
  <c r="CL1391" i="2"/>
  <c r="CL1392" i="2"/>
  <c r="CL1393" i="2"/>
  <c r="CL1394" i="2"/>
  <c r="CL1395" i="2"/>
  <c r="CL1396" i="2"/>
  <c r="CL1397" i="2"/>
  <c r="CL1398" i="2"/>
  <c r="CL1399" i="2"/>
  <c r="CL1400" i="2"/>
  <c r="CL1401" i="2"/>
  <c r="CL1402" i="2"/>
  <c r="CL1403" i="2"/>
  <c r="CL1404" i="2"/>
  <c r="CL1405" i="2"/>
  <c r="CL1406" i="2"/>
  <c r="CL1407" i="2"/>
  <c r="CL1408" i="2"/>
  <c r="CL1409" i="2"/>
  <c r="CL1410" i="2"/>
  <c r="CL1411" i="2"/>
  <c r="CL1412" i="2"/>
  <c r="CL1413" i="2"/>
  <c r="CL1414" i="2"/>
  <c r="CL1415" i="2"/>
  <c r="CL1416" i="2"/>
  <c r="CL1417" i="2"/>
  <c r="CL1418" i="2"/>
  <c r="CL1419" i="2"/>
  <c r="CL1420" i="2"/>
  <c r="CL1421" i="2"/>
  <c r="CL1422" i="2"/>
  <c r="CL1423" i="2"/>
  <c r="CL1424" i="2"/>
  <c r="CL1425" i="2"/>
  <c r="CL1426" i="2"/>
  <c r="CL1427" i="2"/>
  <c r="CL1428" i="2"/>
  <c r="CL1429" i="2"/>
  <c r="CL1430" i="2"/>
  <c r="CL1431" i="2"/>
  <c r="CL1432" i="2"/>
  <c r="CL1433" i="2"/>
  <c r="CL1434" i="2"/>
  <c r="CL1435" i="2"/>
  <c r="CL1436" i="2"/>
  <c r="CL1437" i="2"/>
  <c r="CL1438" i="2"/>
  <c r="CL1439" i="2"/>
  <c r="CL1440" i="2"/>
  <c r="CL1441" i="2"/>
  <c r="CL1442" i="2"/>
  <c r="CL1443" i="2"/>
  <c r="CL1444" i="2"/>
  <c r="CL1445" i="2"/>
  <c r="CL1446" i="2"/>
  <c r="CL1447" i="2"/>
  <c r="CL1448" i="2"/>
  <c r="CL1449" i="2"/>
  <c r="CL1450" i="2"/>
  <c r="CL1451" i="2"/>
  <c r="CL1452" i="2"/>
  <c r="CL1453" i="2"/>
  <c r="CL1454" i="2"/>
  <c r="CL1455" i="2"/>
  <c r="CL1456" i="2"/>
  <c r="CL1457" i="2"/>
  <c r="CL1458" i="2"/>
  <c r="CL1459" i="2"/>
  <c r="CL1460" i="2"/>
  <c r="CL1461" i="2"/>
  <c r="CL1462" i="2"/>
  <c r="CL1463" i="2"/>
  <c r="CL1464" i="2"/>
  <c r="CL1465" i="2"/>
  <c r="CL1466" i="2"/>
  <c r="CL1467" i="2"/>
  <c r="CL1468" i="2"/>
  <c r="CL1469" i="2"/>
  <c r="CL1470" i="2"/>
  <c r="CL1471" i="2"/>
  <c r="CL1472" i="2"/>
  <c r="CL1473" i="2"/>
  <c r="CL1474" i="2"/>
  <c r="CL1475" i="2"/>
  <c r="CL1476" i="2"/>
  <c r="CL1477" i="2"/>
  <c r="CL1478" i="2"/>
  <c r="CL1479" i="2"/>
  <c r="CL1480" i="2"/>
  <c r="CL1481" i="2"/>
  <c r="CL1482" i="2"/>
  <c r="CL1483" i="2"/>
  <c r="CL1484" i="2"/>
  <c r="CL1485" i="2"/>
  <c r="CL1486" i="2"/>
  <c r="CL1487" i="2"/>
  <c r="CL1488" i="2"/>
  <c r="CL1489" i="2"/>
  <c r="CL1490" i="2"/>
  <c r="CL1491" i="2"/>
  <c r="CL1492" i="2"/>
  <c r="CL1493" i="2"/>
  <c r="CL1494" i="2"/>
  <c r="CL1495" i="2"/>
  <c r="CL1496" i="2"/>
  <c r="CL1497" i="2"/>
  <c r="CL1498" i="2"/>
  <c r="CL1499" i="2"/>
  <c r="CL1500" i="2"/>
  <c r="CL1501" i="2"/>
  <c r="CL1502" i="2"/>
  <c r="CL1503" i="2"/>
  <c r="CL1504" i="2"/>
  <c r="CL1505" i="2"/>
  <c r="CL1506" i="2"/>
  <c r="CL1507" i="2"/>
  <c r="CL1508" i="2"/>
  <c r="CL1509" i="2"/>
  <c r="CL1510" i="2"/>
  <c r="CL1511" i="2"/>
  <c r="CL1512" i="2"/>
  <c r="CL1513" i="2"/>
  <c r="CL1514" i="2"/>
  <c r="CL1515" i="2"/>
  <c r="CL1516" i="2"/>
  <c r="CL1517" i="2"/>
  <c r="CL1518" i="2"/>
  <c r="CL1519" i="2"/>
  <c r="CL1520" i="2"/>
  <c r="CL1521" i="2"/>
  <c r="CL1522" i="2"/>
  <c r="CL2" i="2"/>
  <c r="CJ3" i="2"/>
  <c r="CJ4" i="2"/>
  <c r="CJ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65" i="2"/>
  <c r="CJ66" i="2"/>
  <c r="CJ67" i="2"/>
  <c r="CJ86" i="2"/>
  <c r="CJ87" i="2"/>
  <c r="CJ88" i="2"/>
  <c r="CJ92" i="2"/>
  <c r="CJ93" i="2"/>
  <c r="CJ94" i="2"/>
  <c r="CJ95" i="2"/>
  <c r="CJ96" i="2"/>
  <c r="CJ97" i="2"/>
  <c r="CJ98" i="2"/>
  <c r="CJ99" i="2"/>
  <c r="CJ100" i="2"/>
  <c r="CJ101" i="2"/>
  <c r="CJ102" i="2"/>
  <c r="CJ103" i="2"/>
  <c r="CJ104" i="2"/>
  <c r="CJ105" i="2"/>
  <c r="CJ106" i="2"/>
  <c r="CJ107" i="2"/>
  <c r="CJ108" i="2"/>
  <c r="CJ109" i="2"/>
  <c r="CJ110" i="2"/>
  <c r="CJ111" i="2"/>
  <c r="CJ112" i="2"/>
  <c r="CJ113" i="2"/>
  <c r="CJ114" i="2"/>
  <c r="CJ115" i="2"/>
  <c r="CJ116" i="2"/>
  <c r="CJ117" i="2"/>
  <c r="CJ118" i="2"/>
  <c r="CJ119" i="2"/>
  <c r="CJ120" i="2"/>
  <c r="CJ121" i="2"/>
  <c r="CJ122" i="2"/>
  <c r="CJ123" i="2"/>
  <c r="CJ124" i="2"/>
  <c r="CJ125" i="2"/>
  <c r="CJ126" i="2"/>
  <c r="CJ127" i="2"/>
  <c r="CJ128" i="2"/>
  <c r="CJ129" i="2"/>
  <c r="CJ130" i="2"/>
  <c r="CJ131" i="2"/>
  <c r="CJ132" i="2"/>
  <c r="CJ133" i="2"/>
  <c r="CJ134" i="2"/>
  <c r="CJ135" i="2"/>
  <c r="CJ136" i="2"/>
  <c r="CJ137" i="2"/>
  <c r="CJ138" i="2"/>
  <c r="CJ139" i="2"/>
  <c r="CJ140" i="2"/>
  <c r="CJ141" i="2"/>
  <c r="CJ142" i="2"/>
  <c r="CJ143" i="2"/>
  <c r="CJ144" i="2"/>
  <c r="CJ145" i="2"/>
  <c r="CJ146" i="2"/>
  <c r="CJ147" i="2"/>
  <c r="CJ148" i="2"/>
  <c r="CJ149" i="2"/>
  <c r="CJ150" i="2"/>
  <c r="CJ151" i="2"/>
  <c r="CJ152" i="2"/>
  <c r="CJ153" i="2"/>
  <c r="CJ154" i="2"/>
  <c r="CJ155" i="2"/>
  <c r="CJ156" i="2"/>
  <c r="CJ157" i="2"/>
  <c r="CJ158" i="2"/>
  <c r="CJ159" i="2"/>
  <c r="CJ160" i="2"/>
  <c r="CJ161" i="2"/>
  <c r="CJ162" i="2"/>
  <c r="CJ163" i="2"/>
  <c r="CJ164" i="2"/>
  <c r="CJ165" i="2"/>
  <c r="CJ166" i="2"/>
  <c r="CJ167" i="2"/>
  <c r="CJ168" i="2"/>
  <c r="CJ169" i="2"/>
  <c r="CJ170" i="2"/>
  <c r="CJ171" i="2"/>
  <c r="CJ172" i="2"/>
  <c r="CJ173" i="2"/>
  <c r="CJ174" i="2"/>
  <c r="CJ175" i="2"/>
  <c r="CJ176" i="2"/>
  <c r="CJ177" i="2"/>
  <c r="CJ178" i="2"/>
  <c r="CJ179" i="2"/>
  <c r="CJ180" i="2"/>
  <c r="CJ181" i="2"/>
  <c r="CJ182" i="2"/>
  <c r="CJ183" i="2"/>
  <c r="CJ184" i="2"/>
  <c r="CJ185" i="2"/>
  <c r="CJ186" i="2"/>
  <c r="CJ187" i="2"/>
  <c r="CJ188" i="2"/>
  <c r="CJ189" i="2"/>
  <c r="CJ190" i="2"/>
  <c r="CJ191" i="2"/>
  <c r="CJ192" i="2"/>
  <c r="CJ193" i="2"/>
  <c r="CJ194" i="2"/>
  <c r="CJ195" i="2"/>
  <c r="CJ196" i="2"/>
  <c r="CJ197" i="2"/>
  <c r="CJ198" i="2"/>
  <c r="CJ199" i="2"/>
  <c r="CJ200" i="2"/>
  <c r="CJ201" i="2"/>
  <c r="CJ202" i="2"/>
  <c r="CJ203" i="2"/>
  <c r="CJ204" i="2"/>
  <c r="CJ205" i="2"/>
  <c r="CJ206" i="2"/>
  <c r="CJ207" i="2"/>
  <c r="CJ208" i="2"/>
  <c r="CJ209" i="2"/>
  <c r="CJ210" i="2"/>
  <c r="CJ211" i="2"/>
  <c r="CJ212" i="2"/>
  <c r="CJ213" i="2"/>
  <c r="CJ214" i="2"/>
  <c r="CJ215" i="2"/>
  <c r="CJ216" i="2"/>
  <c r="CJ217" i="2"/>
  <c r="CJ218" i="2"/>
  <c r="CJ219" i="2"/>
  <c r="CJ220" i="2"/>
  <c r="CJ221" i="2"/>
  <c r="CJ222" i="2"/>
  <c r="CJ223" i="2"/>
  <c r="CJ224" i="2"/>
  <c r="CJ225" i="2"/>
  <c r="CJ226" i="2"/>
  <c r="CJ227" i="2"/>
  <c r="CJ228" i="2"/>
  <c r="CJ229" i="2"/>
  <c r="CJ230" i="2"/>
  <c r="CJ231" i="2"/>
  <c r="CJ232" i="2"/>
  <c r="CJ233" i="2"/>
  <c r="CJ234" i="2"/>
  <c r="CJ235" i="2"/>
  <c r="CJ236" i="2"/>
  <c r="CJ237" i="2"/>
  <c r="CJ238" i="2"/>
  <c r="CJ239" i="2"/>
  <c r="CJ240" i="2"/>
  <c r="CJ241" i="2"/>
  <c r="CJ242" i="2"/>
  <c r="CJ243" i="2"/>
  <c r="CJ244" i="2"/>
  <c r="CJ245" i="2"/>
  <c r="CJ246" i="2"/>
  <c r="CJ247" i="2"/>
  <c r="CJ248" i="2"/>
  <c r="CJ249" i="2"/>
  <c r="CJ250" i="2"/>
  <c r="CJ251" i="2"/>
  <c r="CJ252" i="2"/>
  <c r="CJ253" i="2"/>
  <c r="CJ254" i="2"/>
  <c r="CJ255" i="2"/>
  <c r="CJ256" i="2"/>
  <c r="CJ257" i="2"/>
  <c r="CJ258" i="2"/>
  <c r="CJ259" i="2"/>
  <c r="CJ260" i="2"/>
  <c r="CJ261" i="2"/>
  <c r="CJ262" i="2"/>
  <c r="CJ263" i="2"/>
  <c r="CJ264" i="2"/>
  <c r="CJ265" i="2"/>
  <c r="CJ266" i="2"/>
  <c r="CJ267" i="2"/>
  <c r="CJ268" i="2"/>
  <c r="CJ269" i="2"/>
  <c r="CJ270" i="2"/>
  <c r="CJ271" i="2"/>
  <c r="CJ272" i="2"/>
  <c r="CJ273" i="2"/>
  <c r="CJ274" i="2"/>
  <c r="CJ275" i="2"/>
  <c r="CJ276" i="2"/>
  <c r="CJ277" i="2"/>
  <c r="CJ278" i="2"/>
  <c r="CJ279" i="2"/>
  <c r="CJ280" i="2"/>
  <c r="CJ281" i="2"/>
  <c r="CJ282" i="2"/>
  <c r="CJ283" i="2"/>
  <c r="CJ284" i="2"/>
  <c r="CJ285" i="2"/>
  <c r="CJ286" i="2"/>
  <c r="CJ287" i="2"/>
  <c r="CJ288" i="2"/>
  <c r="CJ289" i="2"/>
  <c r="CJ290" i="2"/>
  <c r="CJ291" i="2"/>
  <c r="CJ292" i="2"/>
  <c r="CJ293" i="2"/>
  <c r="CJ294" i="2"/>
  <c r="CJ295" i="2"/>
  <c r="CJ296" i="2"/>
  <c r="CJ297" i="2"/>
  <c r="CJ298" i="2"/>
  <c r="CJ311" i="2"/>
  <c r="CJ312" i="2"/>
  <c r="CJ313" i="2"/>
  <c r="CJ320" i="2"/>
  <c r="CJ321" i="2"/>
  <c r="CJ322" i="2"/>
  <c r="CJ326" i="2"/>
  <c r="CJ327" i="2"/>
  <c r="CJ328" i="2"/>
  <c r="CJ329" i="2"/>
  <c r="CJ330" i="2"/>
  <c r="CJ331" i="2"/>
  <c r="CJ332" i="2"/>
  <c r="CJ333" i="2"/>
  <c r="CJ334" i="2"/>
  <c r="CJ335" i="2"/>
  <c r="CJ336" i="2"/>
  <c r="CJ337" i="2"/>
  <c r="CJ338" i="2"/>
  <c r="CJ339" i="2"/>
  <c r="CJ340" i="2"/>
  <c r="CJ341" i="2"/>
  <c r="CJ342" i="2"/>
  <c r="CJ343" i="2"/>
  <c r="CJ347" i="2"/>
  <c r="CJ348" i="2"/>
  <c r="CJ349" i="2"/>
  <c r="CJ353" i="2"/>
  <c r="CJ354" i="2"/>
  <c r="CJ355" i="2"/>
  <c r="CJ356" i="2"/>
  <c r="CJ357" i="2"/>
  <c r="CJ358" i="2"/>
  <c r="CJ365" i="2"/>
  <c r="CJ366" i="2"/>
  <c r="CJ369" i="2"/>
  <c r="CJ370" i="2"/>
  <c r="CJ371" i="2"/>
  <c r="CJ372" i="2"/>
  <c r="CJ373" i="2"/>
  <c r="CJ377" i="2"/>
  <c r="CJ378" i="2"/>
  <c r="CJ379" i="2"/>
  <c r="CJ389" i="2"/>
  <c r="CJ390" i="2"/>
  <c r="CJ391" i="2"/>
  <c r="CJ392" i="2"/>
  <c r="CJ393" i="2"/>
  <c r="CJ394" i="2"/>
  <c r="CJ401" i="2"/>
  <c r="CJ402" i="2"/>
  <c r="CJ403" i="2"/>
  <c r="CJ404" i="2"/>
  <c r="CJ405" i="2"/>
  <c r="CJ406" i="2"/>
  <c r="CJ413" i="2"/>
  <c r="CJ414" i="2"/>
  <c r="CJ415" i="2"/>
  <c r="CJ431" i="2"/>
  <c r="CJ432" i="2"/>
  <c r="CJ433" i="2"/>
  <c r="CJ440" i="2"/>
  <c r="CJ441" i="2"/>
  <c r="CJ442" i="2"/>
  <c r="CJ443" i="2"/>
  <c r="CJ444" i="2"/>
  <c r="CJ445" i="2"/>
  <c r="CJ446" i="2"/>
  <c r="CJ447" i="2"/>
  <c r="CJ448" i="2"/>
  <c r="CJ452" i="2"/>
  <c r="CJ453" i="2"/>
  <c r="CJ454" i="2"/>
  <c r="CJ455" i="2"/>
  <c r="CJ456" i="2"/>
  <c r="CJ457" i="2"/>
  <c r="CJ458" i="2"/>
  <c r="CJ459" i="2"/>
  <c r="CJ460" i="2"/>
  <c r="CJ461" i="2"/>
  <c r="CJ462" i="2"/>
  <c r="CJ463" i="2"/>
  <c r="CJ464" i="2"/>
  <c r="CJ465" i="2"/>
  <c r="CJ466" i="2"/>
  <c r="CJ467" i="2"/>
  <c r="CJ468" i="2"/>
  <c r="CJ469" i="2"/>
  <c r="CJ473" i="2"/>
  <c r="CJ474" i="2"/>
  <c r="CJ475" i="2"/>
  <c r="CJ479" i="2"/>
  <c r="CJ480" i="2"/>
  <c r="CJ481" i="2"/>
  <c r="CJ485" i="2"/>
  <c r="CJ486" i="2"/>
  <c r="CJ487" i="2"/>
  <c r="CJ488" i="2"/>
  <c r="CJ489" i="2"/>
  <c r="CJ490" i="2"/>
  <c r="CJ494" i="2"/>
  <c r="CJ495" i="2"/>
  <c r="CJ496" i="2"/>
  <c r="CJ497" i="2"/>
  <c r="CJ498" i="2"/>
  <c r="CJ499" i="2"/>
  <c r="CJ503" i="2"/>
  <c r="CJ504" i="2"/>
  <c r="CJ505" i="2"/>
  <c r="CJ506" i="2"/>
  <c r="CJ507" i="2"/>
  <c r="CJ508" i="2"/>
  <c r="CJ512" i="2"/>
  <c r="CJ513" i="2"/>
  <c r="CJ514" i="2"/>
  <c r="CJ518" i="2"/>
  <c r="CJ519" i="2"/>
  <c r="CJ520" i="2"/>
  <c r="CJ524" i="2"/>
  <c r="CJ525" i="2"/>
  <c r="CJ526" i="2"/>
  <c r="CJ527" i="2"/>
  <c r="CJ528" i="2"/>
  <c r="CJ529" i="2"/>
  <c r="CJ530" i="2"/>
  <c r="CJ531" i="2"/>
  <c r="CJ532" i="2"/>
  <c r="CJ533" i="2"/>
  <c r="CJ534" i="2"/>
  <c r="CJ535" i="2"/>
  <c r="CJ536" i="2"/>
  <c r="CJ537" i="2"/>
  <c r="CJ538" i="2"/>
  <c r="CJ551" i="2"/>
  <c r="CJ552" i="2"/>
  <c r="CJ553" i="2"/>
  <c r="CJ554" i="2"/>
  <c r="CJ555" i="2"/>
  <c r="CJ556" i="2"/>
  <c r="CJ557" i="2"/>
  <c r="CJ558" i="2"/>
  <c r="CJ559" i="2"/>
  <c r="CJ560" i="2"/>
  <c r="CJ561" i="2"/>
  <c r="CJ562" i="2"/>
  <c r="CJ563" i="2"/>
  <c r="CJ564" i="2"/>
  <c r="CJ565" i="2"/>
  <c r="CJ566" i="2"/>
  <c r="CJ567" i="2"/>
  <c r="CJ568" i="2"/>
  <c r="CJ569" i="2"/>
  <c r="CJ570" i="2"/>
  <c r="CJ571" i="2"/>
  <c r="CJ572" i="2"/>
  <c r="CJ573" i="2"/>
  <c r="CJ574" i="2"/>
  <c r="CJ575" i="2"/>
  <c r="CJ576" i="2"/>
  <c r="CJ577" i="2"/>
  <c r="CJ578" i="2"/>
  <c r="CJ579" i="2"/>
  <c r="CJ580" i="2"/>
  <c r="CJ581" i="2"/>
  <c r="CJ582" i="2"/>
  <c r="CJ583" i="2"/>
  <c r="CJ584" i="2"/>
  <c r="CJ585" i="2"/>
  <c r="CJ586" i="2"/>
  <c r="CJ587" i="2"/>
  <c r="CJ588" i="2"/>
  <c r="CJ589" i="2"/>
  <c r="CJ590" i="2"/>
  <c r="CJ591" i="2"/>
  <c r="CJ592" i="2"/>
  <c r="CJ728" i="2"/>
  <c r="CJ729" i="2"/>
  <c r="CJ730" i="2"/>
  <c r="CJ896" i="2"/>
  <c r="CJ897" i="2"/>
  <c r="CJ898" i="2"/>
  <c r="CJ899" i="2"/>
  <c r="CJ900" i="2"/>
  <c r="CJ901" i="2"/>
  <c r="CJ902" i="2"/>
  <c r="CJ903" i="2"/>
  <c r="CJ904" i="2"/>
  <c r="CJ905" i="2"/>
  <c r="CJ906" i="2"/>
  <c r="CJ907" i="2"/>
  <c r="CJ908" i="2"/>
  <c r="CJ909" i="2"/>
  <c r="CJ910" i="2"/>
  <c r="CJ911" i="2"/>
  <c r="CJ912" i="2"/>
  <c r="CJ913" i="2"/>
  <c r="CJ914" i="2"/>
  <c r="CJ915" i="2"/>
  <c r="CJ916" i="2"/>
  <c r="CJ917" i="2"/>
  <c r="CJ918" i="2"/>
  <c r="CJ919" i="2"/>
  <c r="CJ920" i="2"/>
  <c r="CJ921" i="2"/>
  <c r="CJ922" i="2"/>
  <c r="CJ923" i="2"/>
  <c r="CJ924" i="2"/>
  <c r="CJ925" i="2"/>
  <c r="CJ926" i="2"/>
  <c r="CJ927" i="2"/>
  <c r="CJ928" i="2"/>
  <c r="CJ929" i="2"/>
  <c r="CJ930" i="2"/>
  <c r="CJ931" i="2"/>
  <c r="CJ932" i="2"/>
  <c r="CJ933" i="2"/>
  <c r="CJ934" i="2"/>
  <c r="CJ935" i="2"/>
  <c r="CJ936" i="2"/>
  <c r="CJ937" i="2"/>
  <c r="CJ938" i="2"/>
  <c r="CJ939" i="2"/>
  <c r="CJ940" i="2"/>
  <c r="CJ941" i="2"/>
  <c r="CJ942" i="2"/>
  <c r="CJ943" i="2"/>
  <c r="CJ944" i="2"/>
  <c r="CJ945" i="2"/>
  <c r="CJ946" i="2"/>
  <c r="CJ947" i="2"/>
  <c r="CJ948" i="2"/>
  <c r="CJ949" i="2"/>
  <c r="CJ950" i="2"/>
  <c r="CJ951" i="2"/>
  <c r="CJ952" i="2"/>
  <c r="CJ953" i="2"/>
  <c r="CJ954" i="2"/>
  <c r="CJ955" i="2"/>
  <c r="CJ956" i="2"/>
  <c r="CJ957" i="2"/>
  <c r="CJ958" i="2"/>
  <c r="CJ959" i="2"/>
  <c r="CJ960" i="2"/>
  <c r="CJ961" i="2"/>
  <c r="CJ962" i="2"/>
  <c r="CJ963" i="2"/>
  <c r="CJ964" i="2"/>
  <c r="CJ965" i="2"/>
  <c r="CJ966" i="2"/>
  <c r="CJ967" i="2"/>
  <c r="CJ968" i="2"/>
  <c r="CJ969" i="2"/>
  <c r="CJ970" i="2"/>
  <c r="CJ971" i="2"/>
  <c r="CJ972" i="2"/>
  <c r="CJ973" i="2"/>
  <c r="CJ974" i="2"/>
  <c r="CJ975" i="2"/>
  <c r="CJ976" i="2"/>
  <c r="CJ977" i="2"/>
  <c r="CJ978" i="2"/>
  <c r="CJ979" i="2"/>
  <c r="CJ980" i="2"/>
  <c r="CJ981" i="2"/>
  <c r="CJ982" i="2"/>
  <c r="CJ983" i="2"/>
  <c r="CJ984" i="2"/>
  <c r="CJ985" i="2"/>
  <c r="CJ986" i="2"/>
  <c r="CJ987" i="2"/>
  <c r="CJ988" i="2"/>
  <c r="CJ989" i="2"/>
  <c r="CJ990" i="2"/>
  <c r="CJ991" i="2"/>
  <c r="CJ992" i="2"/>
  <c r="CJ993" i="2"/>
  <c r="CJ994" i="2"/>
  <c r="CJ995" i="2"/>
  <c r="CJ996" i="2"/>
  <c r="CJ997" i="2"/>
  <c r="CJ998" i="2"/>
  <c r="CJ999" i="2"/>
  <c r="CJ1000" i="2"/>
  <c r="CJ1001" i="2"/>
  <c r="CJ1002" i="2"/>
  <c r="CJ1003" i="2"/>
  <c r="CJ1004" i="2"/>
  <c r="CJ1005" i="2"/>
  <c r="CJ1006" i="2"/>
  <c r="CJ1007" i="2"/>
  <c r="CJ1008" i="2"/>
  <c r="CJ1009" i="2"/>
  <c r="CJ1010" i="2"/>
  <c r="CJ1011" i="2"/>
  <c r="CJ1012" i="2"/>
  <c r="CJ1013" i="2"/>
  <c r="CJ1014" i="2"/>
  <c r="CJ1015" i="2"/>
  <c r="CJ1016" i="2"/>
  <c r="CJ1017" i="2"/>
  <c r="CJ1018" i="2"/>
  <c r="CJ1019" i="2"/>
  <c r="CJ1020" i="2"/>
  <c r="CJ1021" i="2"/>
  <c r="CJ1022" i="2"/>
  <c r="CJ1023" i="2"/>
  <c r="CJ1024" i="2"/>
  <c r="CJ1025" i="2"/>
  <c r="CJ1026" i="2"/>
  <c r="CJ1027" i="2"/>
  <c r="CJ1028" i="2"/>
  <c r="CJ1029" i="2"/>
  <c r="CJ1030" i="2"/>
  <c r="CJ1031" i="2"/>
  <c r="CJ1032" i="2"/>
  <c r="CJ1033" i="2"/>
  <c r="CJ1034" i="2"/>
  <c r="CJ1035" i="2"/>
  <c r="CJ1036" i="2"/>
  <c r="CJ1037" i="2"/>
  <c r="CJ1038" i="2"/>
  <c r="CJ1039" i="2"/>
  <c r="CJ1040" i="2"/>
  <c r="CJ1041" i="2"/>
  <c r="CJ1042" i="2"/>
  <c r="CJ1043" i="2"/>
  <c r="CJ1044" i="2"/>
  <c r="CJ1045" i="2"/>
  <c r="CJ1046" i="2"/>
  <c r="CJ1047" i="2"/>
  <c r="CJ1048" i="2"/>
  <c r="CJ1049" i="2"/>
  <c r="CJ1050" i="2"/>
  <c r="CJ1051" i="2"/>
  <c r="CJ1052" i="2"/>
  <c r="CJ1053" i="2"/>
  <c r="CJ1054" i="2"/>
  <c r="CJ1055" i="2"/>
  <c r="CJ1056" i="2"/>
  <c r="CJ1057" i="2"/>
  <c r="CJ1058" i="2"/>
  <c r="CJ1059" i="2"/>
  <c r="CJ1060" i="2"/>
  <c r="CJ1061" i="2"/>
  <c r="CJ1062" i="2"/>
  <c r="CJ1063" i="2"/>
  <c r="CJ1064" i="2"/>
  <c r="CJ1065" i="2"/>
  <c r="CJ1066" i="2"/>
  <c r="CJ1067" i="2"/>
  <c r="CJ1068" i="2"/>
  <c r="CJ1069" i="2"/>
  <c r="CJ1070" i="2"/>
  <c r="CJ1071" i="2"/>
  <c r="CJ1072" i="2"/>
  <c r="CJ1073" i="2"/>
  <c r="CJ1074" i="2"/>
  <c r="CJ1075" i="2"/>
  <c r="CJ1076" i="2"/>
  <c r="CJ1077" i="2"/>
  <c r="CJ1078" i="2"/>
  <c r="CJ1079" i="2"/>
  <c r="CJ1080" i="2"/>
  <c r="CJ1081" i="2"/>
  <c r="CJ1082" i="2"/>
  <c r="CJ1083" i="2"/>
  <c r="CJ1084" i="2"/>
  <c r="CJ1085" i="2"/>
  <c r="CJ1086" i="2"/>
  <c r="CJ1087" i="2"/>
  <c r="CJ1088" i="2"/>
  <c r="CJ1089" i="2"/>
  <c r="CJ1090" i="2"/>
  <c r="CJ1091" i="2"/>
  <c r="CJ1092" i="2"/>
  <c r="CJ1093" i="2"/>
  <c r="CJ1094" i="2"/>
  <c r="CJ1095" i="2"/>
  <c r="CJ1096" i="2"/>
  <c r="CJ1097" i="2"/>
  <c r="CJ1098" i="2"/>
  <c r="CJ1099" i="2"/>
  <c r="CJ1100" i="2"/>
  <c r="CJ1101" i="2"/>
  <c r="CJ1102" i="2"/>
  <c r="CJ1103" i="2"/>
  <c r="CJ1104" i="2"/>
  <c r="CJ1105" i="2"/>
  <c r="CJ1106" i="2"/>
  <c r="CJ1107" i="2"/>
  <c r="CJ1108" i="2"/>
  <c r="CJ1109" i="2"/>
  <c r="CJ1110" i="2"/>
  <c r="CJ1111" i="2"/>
  <c r="CJ1112" i="2"/>
  <c r="CJ1113" i="2"/>
  <c r="CJ1114" i="2"/>
  <c r="CJ1115" i="2"/>
  <c r="CJ1116" i="2"/>
  <c r="CJ1117" i="2"/>
  <c r="CJ1118" i="2"/>
  <c r="CJ1119" i="2"/>
  <c r="CJ1120" i="2"/>
  <c r="CJ1121" i="2"/>
  <c r="CJ1122" i="2"/>
  <c r="CJ1123" i="2"/>
  <c r="CJ1124" i="2"/>
  <c r="CJ1125" i="2"/>
  <c r="CJ1126" i="2"/>
  <c r="CJ1127" i="2"/>
  <c r="CJ1128" i="2"/>
  <c r="CJ1129" i="2"/>
  <c r="CJ1130" i="2"/>
  <c r="CJ1131" i="2"/>
  <c r="CJ1132" i="2"/>
  <c r="CJ1133" i="2"/>
  <c r="CJ1134" i="2"/>
  <c r="CJ1135" i="2"/>
  <c r="CJ1259" i="2"/>
  <c r="CJ1260" i="2"/>
  <c r="CJ1261" i="2"/>
  <c r="CJ1268" i="2"/>
  <c r="CJ1269" i="2"/>
  <c r="CJ1270" i="2"/>
  <c r="CJ1271" i="2"/>
  <c r="CJ1272" i="2"/>
  <c r="CJ1273" i="2"/>
  <c r="CJ1274" i="2"/>
  <c r="CJ1275" i="2"/>
  <c r="CJ1276" i="2"/>
  <c r="CJ1277" i="2"/>
  <c r="CJ1278" i="2"/>
  <c r="CJ1279" i="2"/>
  <c r="CJ1280" i="2"/>
  <c r="CJ1281" i="2"/>
  <c r="CJ1282" i="2"/>
  <c r="CJ1283" i="2"/>
  <c r="CJ1284" i="2"/>
  <c r="CJ1285" i="2"/>
  <c r="CJ1286" i="2"/>
  <c r="CJ1287" i="2"/>
  <c r="CJ1288" i="2"/>
  <c r="CJ1289" i="2"/>
  <c r="CJ1290" i="2"/>
  <c r="CJ1291" i="2"/>
  <c r="CJ1292" i="2"/>
  <c r="CJ1293" i="2"/>
  <c r="CJ1294" i="2"/>
  <c r="CJ1295" i="2"/>
  <c r="CJ1296" i="2"/>
  <c r="CJ1297" i="2"/>
  <c r="CJ1298" i="2"/>
  <c r="CJ1299" i="2"/>
  <c r="CJ1300" i="2"/>
  <c r="CJ1301" i="2"/>
  <c r="CJ1302" i="2"/>
  <c r="CJ1303" i="2"/>
  <c r="CJ1304" i="2"/>
  <c r="CJ1305" i="2"/>
  <c r="CJ1306" i="2"/>
  <c r="CJ1307" i="2"/>
  <c r="CJ1308" i="2"/>
  <c r="CJ1309" i="2"/>
  <c r="CJ1310" i="2"/>
  <c r="CJ1311" i="2"/>
  <c r="CJ1312" i="2"/>
  <c r="CJ1313" i="2"/>
  <c r="CJ1314" i="2"/>
  <c r="CJ1315" i="2"/>
  <c r="CJ1316" i="2"/>
  <c r="CJ1317" i="2"/>
  <c r="CJ1318" i="2"/>
  <c r="CJ1319" i="2"/>
  <c r="CJ1320" i="2"/>
  <c r="CJ1321" i="2"/>
  <c r="CJ1322" i="2"/>
  <c r="CJ1323" i="2"/>
  <c r="CJ1324" i="2"/>
  <c r="CJ1325" i="2"/>
  <c r="CJ1326" i="2"/>
  <c r="CJ1327" i="2"/>
  <c r="CJ1328" i="2"/>
  <c r="CJ1329" i="2"/>
  <c r="CJ1330" i="2"/>
  <c r="CJ1331" i="2"/>
  <c r="CJ1332" i="2"/>
  <c r="CJ1333" i="2"/>
  <c r="CJ1334" i="2"/>
  <c r="CJ1335" i="2"/>
  <c r="CJ1336" i="2"/>
  <c r="CJ1337" i="2"/>
  <c r="CJ1338" i="2"/>
  <c r="CJ1339" i="2"/>
  <c r="CJ1340" i="2"/>
  <c r="CJ1341" i="2"/>
  <c r="CJ1342" i="2"/>
  <c r="CJ1343" i="2"/>
  <c r="CJ1344" i="2"/>
  <c r="CJ1345" i="2"/>
  <c r="CJ1346" i="2"/>
  <c r="CJ1347" i="2"/>
  <c r="CJ1348" i="2"/>
  <c r="CJ1349" i="2"/>
  <c r="CJ1350" i="2"/>
  <c r="CJ1351" i="2"/>
  <c r="CJ1352" i="2"/>
  <c r="CJ1353" i="2"/>
  <c r="CJ1354" i="2"/>
  <c r="CJ1355" i="2"/>
  <c r="CJ1356" i="2"/>
  <c r="CJ1357" i="2"/>
  <c r="CJ1358" i="2"/>
  <c r="CJ1359" i="2"/>
  <c r="CJ1360" i="2"/>
  <c r="CJ1361" i="2"/>
  <c r="CJ1362" i="2"/>
  <c r="CJ1363" i="2"/>
  <c r="CJ1364" i="2"/>
  <c r="CJ1365" i="2"/>
  <c r="CJ1366" i="2"/>
  <c r="CJ1367" i="2"/>
  <c r="CJ1368" i="2"/>
  <c r="CJ1369" i="2"/>
  <c r="CJ1370" i="2"/>
  <c r="CJ1371" i="2"/>
  <c r="CJ1372" i="2"/>
  <c r="CJ1373" i="2"/>
  <c r="CJ1374" i="2"/>
  <c r="CJ1375" i="2"/>
  <c r="CJ1376" i="2"/>
  <c r="CJ1377" i="2"/>
  <c r="CJ1378" i="2"/>
  <c r="CJ1379" i="2"/>
  <c r="CJ1380" i="2"/>
  <c r="CJ1381" i="2"/>
  <c r="CJ1382" i="2"/>
  <c r="CJ1383" i="2"/>
  <c r="CJ1384" i="2"/>
  <c r="CJ1385" i="2"/>
  <c r="CJ1386" i="2"/>
  <c r="CJ1387" i="2"/>
  <c r="CJ1388" i="2"/>
  <c r="CJ1389" i="2"/>
  <c r="CJ1390" i="2"/>
  <c r="CJ1391" i="2"/>
  <c r="CJ1392" i="2"/>
  <c r="CJ1393" i="2"/>
  <c r="CJ1394" i="2"/>
  <c r="CJ1395" i="2"/>
  <c r="CJ1396" i="2"/>
  <c r="CJ1397" i="2"/>
  <c r="CJ1398" i="2"/>
  <c r="CJ1399" i="2"/>
  <c r="CJ1400" i="2"/>
  <c r="CJ1401" i="2"/>
  <c r="CJ1402" i="2"/>
  <c r="CJ1403" i="2"/>
  <c r="CJ1404" i="2"/>
  <c r="CJ1405" i="2"/>
  <c r="CJ1406" i="2"/>
  <c r="CJ1407" i="2"/>
  <c r="CJ1408" i="2"/>
  <c r="CJ1409" i="2"/>
  <c r="CJ1410" i="2"/>
  <c r="CJ1411" i="2"/>
  <c r="CJ1412" i="2"/>
  <c r="CJ1413" i="2"/>
  <c r="CJ1414" i="2"/>
  <c r="CJ1415" i="2"/>
  <c r="CJ1416" i="2"/>
  <c r="CJ1417" i="2"/>
  <c r="CJ1418" i="2"/>
  <c r="CJ1419" i="2"/>
  <c r="CJ1420" i="2"/>
  <c r="CJ1421" i="2"/>
  <c r="CJ1422" i="2"/>
  <c r="CJ1423" i="2"/>
  <c r="CJ1424" i="2"/>
  <c r="CJ1425" i="2"/>
  <c r="CJ1426" i="2"/>
  <c r="CJ1427" i="2"/>
  <c r="CJ1428" i="2"/>
  <c r="CJ1429" i="2"/>
  <c r="CJ1430" i="2"/>
  <c r="CJ1431" i="2"/>
  <c r="CJ1432" i="2"/>
  <c r="CJ1433" i="2"/>
  <c r="CJ1434" i="2"/>
  <c r="CJ1435" i="2"/>
  <c r="CJ1436" i="2"/>
  <c r="CJ1437" i="2"/>
  <c r="CJ1438" i="2"/>
  <c r="CJ1439" i="2"/>
  <c r="CJ1440" i="2"/>
  <c r="CJ1441" i="2"/>
  <c r="CJ1442" i="2"/>
  <c r="CJ1443" i="2"/>
  <c r="CJ1444" i="2"/>
  <c r="CJ1445" i="2"/>
  <c r="CJ1446" i="2"/>
  <c r="CJ1447" i="2"/>
  <c r="CJ1448" i="2"/>
  <c r="CJ1449" i="2"/>
  <c r="CJ1450" i="2"/>
  <c r="CJ1451" i="2"/>
  <c r="CJ1452" i="2"/>
  <c r="CJ1453" i="2"/>
  <c r="CJ1454" i="2"/>
  <c r="CJ1455" i="2"/>
  <c r="CJ1456" i="2"/>
  <c r="CJ1457" i="2"/>
  <c r="CJ1458" i="2"/>
  <c r="CJ1459" i="2"/>
  <c r="CJ1460" i="2"/>
  <c r="CJ1461" i="2"/>
  <c r="CJ1462" i="2"/>
  <c r="CJ1463" i="2"/>
  <c r="CJ1464" i="2"/>
  <c r="CJ1465" i="2"/>
  <c r="CJ1466" i="2"/>
  <c r="CJ1467" i="2"/>
  <c r="CJ1468" i="2"/>
  <c r="CJ1469" i="2"/>
  <c r="CJ1470" i="2"/>
  <c r="CJ1471" i="2"/>
  <c r="CJ1472" i="2"/>
  <c r="CJ1473" i="2"/>
  <c r="CJ1474" i="2"/>
  <c r="CJ1475" i="2"/>
  <c r="CJ1476" i="2"/>
  <c r="CJ1477" i="2"/>
  <c r="CJ1478" i="2"/>
  <c r="CJ1479" i="2"/>
  <c r="CJ1480" i="2"/>
  <c r="CJ1481" i="2"/>
  <c r="CJ1482" i="2"/>
  <c r="CJ1483" i="2"/>
  <c r="CJ1484" i="2"/>
  <c r="CJ1485" i="2"/>
  <c r="CJ1486" i="2"/>
  <c r="CJ1487" i="2"/>
  <c r="CJ1488" i="2"/>
  <c r="CJ1489" i="2"/>
  <c r="CJ1490" i="2"/>
  <c r="CJ1491" i="2"/>
  <c r="CJ1492" i="2"/>
  <c r="CJ1493" i="2"/>
  <c r="CJ1494" i="2"/>
  <c r="CJ1495" i="2"/>
  <c r="CJ1496" i="2"/>
  <c r="CJ1497" i="2"/>
  <c r="CJ1498" i="2"/>
  <c r="CJ1499" i="2"/>
  <c r="CJ1500" i="2"/>
  <c r="CJ1501" i="2"/>
  <c r="CJ1502" i="2"/>
  <c r="CJ1503" i="2"/>
  <c r="CJ1504" i="2"/>
  <c r="CJ1505" i="2"/>
  <c r="CJ1506" i="2"/>
  <c r="CJ1507" i="2"/>
  <c r="CJ1508" i="2"/>
  <c r="CJ1509" i="2"/>
  <c r="CJ1510" i="2"/>
  <c r="CJ1511" i="2"/>
  <c r="CJ1512" i="2"/>
  <c r="CJ1513" i="2"/>
  <c r="CJ1514" i="2"/>
  <c r="CJ1515" i="2"/>
  <c r="CJ1516" i="2"/>
  <c r="CJ1517" i="2"/>
  <c r="CJ1518" i="2"/>
  <c r="CJ1519" i="2"/>
  <c r="CJ1520" i="2"/>
  <c r="CJ1521" i="2"/>
  <c r="CJ1522" i="2"/>
  <c r="CJ2" i="2"/>
  <c r="CH3" i="2"/>
  <c r="E3" i="13" s="1"/>
  <c r="CH4" i="2"/>
  <c r="E4" i="13" s="1"/>
  <c r="CH5" i="2"/>
  <c r="E5" i="13" s="1"/>
  <c r="CH6" i="2"/>
  <c r="E6" i="13" s="1"/>
  <c r="CH7" i="2"/>
  <c r="E7" i="13" s="1"/>
  <c r="CH8" i="2"/>
  <c r="CH9" i="2"/>
  <c r="E9" i="13" s="1"/>
  <c r="CH10" i="2"/>
  <c r="E10" i="13" s="1"/>
  <c r="CH11" i="2"/>
  <c r="E11" i="13" s="1"/>
  <c r="CH12" i="2"/>
  <c r="E12" i="13" s="1"/>
  <c r="CH13" i="2"/>
  <c r="E13" i="13" s="1"/>
  <c r="CH14" i="2"/>
  <c r="CH15" i="2"/>
  <c r="E15" i="13" s="1"/>
  <c r="CH16" i="2"/>
  <c r="E16" i="13" s="1"/>
  <c r="CH17" i="2"/>
  <c r="E17" i="13" s="1"/>
  <c r="CH18" i="2"/>
  <c r="E18" i="13" s="1"/>
  <c r="CH19" i="2"/>
  <c r="E19" i="13" s="1"/>
  <c r="CH20" i="2"/>
  <c r="CH21" i="2"/>
  <c r="E21" i="13" s="1"/>
  <c r="CH22" i="2"/>
  <c r="E22" i="13" s="1"/>
  <c r="CH23" i="2"/>
  <c r="CH24" i="2"/>
  <c r="E24" i="13" s="1"/>
  <c r="CH25" i="2"/>
  <c r="E25" i="13" s="1"/>
  <c r="CH26" i="2"/>
  <c r="E26" i="13" s="1"/>
  <c r="CH27" i="2"/>
  <c r="E27" i="13" s="1"/>
  <c r="CH28" i="2"/>
  <c r="E28" i="13" s="1"/>
  <c r="CH29" i="2"/>
  <c r="E29" i="13" s="1"/>
  <c r="CH30" i="2"/>
  <c r="E30" i="13" s="1"/>
  <c r="CH31" i="2"/>
  <c r="E31" i="13" s="1"/>
  <c r="CH32" i="2"/>
  <c r="E32" i="13" s="1"/>
  <c r="CH33" i="2"/>
  <c r="E33" i="13" s="1"/>
  <c r="CH34" i="2"/>
  <c r="E34" i="13" s="1"/>
  <c r="CH35" i="2"/>
  <c r="E35" i="13" s="1"/>
  <c r="CH36" i="2"/>
  <c r="E36" i="13" s="1"/>
  <c r="CH37" i="2"/>
  <c r="E37" i="13" s="1"/>
  <c r="CH38" i="2"/>
  <c r="E38" i="13" s="1"/>
  <c r="CH39" i="2"/>
  <c r="E39" i="13" s="1"/>
  <c r="CH40" i="2"/>
  <c r="E40" i="13" s="1"/>
  <c r="CH41" i="2"/>
  <c r="E41" i="13" s="1"/>
  <c r="CH42" i="2"/>
  <c r="E42" i="13" s="1"/>
  <c r="CH43" i="2"/>
  <c r="E43" i="13" s="1"/>
  <c r="CH44" i="2"/>
  <c r="E44" i="13" s="1"/>
  <c r="CH45" i="2"/>
  <c r="E45" i="13" s="1"/>
  <c r="CH46" i="2"/>
  <c r="E46" i="13" s="1"/>
  <c r="CH47" i="2"/>
  <c r="E47" i="13" s="1"/>
  <c r="CH48" i="2"/>
  <c r="E48" i="13" s="1"/>
  <c r="CH49" i="2"/>
  <c r="E49" i="13" s="1"/>
  <c r="CH50" i="2"/>
  <c r="E50" i="13" s="1"/>
  <c r="CH51" i="2"/>
  <c r="E51" i="13" s="1"/>
  <c r="CH52" i="2"/>
  <c r="E52" i="13" s="1"/>
  <c r="CH53" i="2"/>
  <c r="E53" i="13" s="1"/>
  <c r="CH54" i="2"/>
  <c r="E54" i="13" s="1"/>
  <c r="CH55" i="2"/>
  <c r="E55" i="13" s="1"/>
  <c r="CH65" i="2"/>
  <c r="E65" i="13" s="1"/>
  <c r="CH66" i="2"/>
  <c r="E66" i="13" s="1"/>
  <c r="CH67" i="2"/>
  <c r="E67" i="13" s="1"/>
  <c r="CH86" i="2"/>
  <c r="E86" i="13" s="1"/>
  <c r="CH87" i="2"/>
  <c r="E87" i="13" s="1"/>
  <c r="CH88" i="2"/>
  <c r="E88" i="13" s="1"/>
  <c r="CH92" i="2"/>
  <c r="E92" i="13" s="1"/>
  <c r="CH93" i="2"/>
  <c r="E93" i="13" s="1"/>
  <c r="CH94" i="2"/>
  <c r="E94" i="13" s="1"/>
  <c r="CH95" i="2"/>
  <c r="CH96" i="2"/>
  <c r="E96" i="13" s="1"/>
  <c r="CH97" i="2"/>
  <c r="E97" i="13" s="1"/>
  <c r="CH98" i="2"/>
  <c r="E98" i="13" s="1"/>
  <c r="CH99" i="2"/>
  <c r="E99" i="13" s="1"/>
  <c r="CH100" i="2"/>
  <c r="E100" i="13" s="1"/>
  <c r="CH101" i="2"/>
  <c r="E101" i="13" s="1"/>
  <c r="CH102" i="2"/>
  <c r="E102" i="13" s="1"/>
  <c r="CH103" i="2"/>
  <c r="E103" i="13" s="1"/>
  <c r="CH104" i="2"/>
  <c r="E104" i="13" s="1"/>
  <c r="CH105" i="2"/>
  <c r="E105" i="13" s="1"/>
  <c r="CH106" i="2"/>
  <c r="E106" i="13" s="1"/>
  <c r="CH107" i="2"/>
  <c r="E107" i="13" s="1"/>
  <c r="CH108" i="2"/>
  <c r="E108" i="13" s="1"/>
  <c r="CH109" i="2"/>
  <c r="E109" i="13" s="1"/>
  <c r="CH110" i="2"/>
  <c r="E110" i="13" s="1"/>
  <c r="CH111" i="2"/>
  <c r="E111" i="13" s="1"/>
  <c r="CH112" i="2"/>
  <c r="E112" i="13" s="1"/>
  <c r="CH113" i="2"/>
  <c r="E113" i="13" s="1"/>
  <c r="CH114" i="2"/>
  <c r="E114" i="13" s="1"/>
  <c r="CH115" i="2"/>
  <c r="E115" i="13" s="1"/>
  <c r="CH116" i="2"/>
  <c r="E116" i="13" s="1"/>
  <c r="CH117" i="2"/>
  <c r="E117" i="13" s="1"/>
  <c r="CH118" i="2"/>
  <c r="E118" i="13" s="1"/>
  <c r="CH119" i="2"/>
  <c r="E119" i="13" s="1"/>
  <c r="CH120" i="2"/>
  <c r="E120" i="13" s="1"/>
  <c r="CH121" i="2"/>
  <c r="E121" i="13" s="1"/>
  <c r="CH122" i="2"/>
  <c r="E122" i="13" s="1"/>
  <c r="CH123" i="2"/>
  <c r="E123" i="13" s="1"/>
  <c r="CH124" i="2"/>
  <c r="E124" i="13" s="1"/>
  <c r="CH125" i="2"/>
  <c r="E125" i="13" s="1"/>
  <c r="CH126" i="2"/>
  <c r="E126" i="13" s="1"/>
  <c r="CH127" i="2"/>
  <c r="E127" i="13" s="1"/>
  <c r="CH128" i="2"/>
  <c r="E128" i="13" s="1"/>
  <c r="CH129" i="2"/>
  <c r="E129" i="13" s="1"/>
  <c r="CH130" i="2"/>
  <c r="E130" i="13" s="1"/>
  <c r="CH131" i="2"/>
  <c r="E131" i="13" s="1"/>
  <c r="CH132" i="2"/>
  <c r="E132" i="13" s="1"/>
  <c r="CH133" i="2"/>
  <c r="E133" i="13" s="1"/>
  <c r="CH134" i="2"/>
  <c r="E134" i="13" s="1"/>
  <c r="CH135" i="2"/>
  <c r="E135" i="13" s="1"/>
  <c r="CH136" i="2"/>
  <c r="E136" i="13" s="1"/>
  <c r="CH137" i="2"/>
  <c r="E137" i="13" s="1"/>
  <c r="CH138" i="2"/>
  <c r="E138" i="13" s="1"/>
  <c r="CH139" i="2"/>
  <c r="E139" i="13" s="1"/>
  <c r="CH140" i="2"/>
  <c r="E140" i="13" s="1"/>
  <c r="CH141" i="2"/>
  <c r="E141" i="13" s="1"/>
  <c r="CH142" i="2"/>
  <c r="E142" i="13" s="1"/>
  <c r="CH143" i="2"/>
  <c r="E143" i="13" s="1"/>
  <c r="CH144" i="2"/>
  <c r="E144" i="13" s="1"/>
  <c r="CH145" i="2"/>
  <c r="E145" i="13" s="1"/>
  <c r="CH146" i="2"/>
  <c r="E146" i="13" s="1"/>
  <c r="CH147" i="2"/>
  <c r="E147" i="13" s="1"/>
  <c r="CH148" i="2"/>
  <c r="E148" i="13" s="1"/>
  <c r="CH149" i="2"/>
  <c r="E149" i="13" s="1"/>
  <c r="CH150" i="2"/>
  <c r="E150" i="13" s="1"/>
  <c r="CH151" i="2"/>
  <c r="E151" i="13" s="1"/>
  <c r="CH152" i="2"/>
  <c r="E152" i="13" s="1"/>
  <c r="CH153" i="2"/>
  <c r="E153" i="13" s="1"/>
  <c r="CH154" i="2"/>
  <c r="E154" i="13" s="1"/>
  <c r="CH155" i="2"/>
  <c r="E155" i="13" s="1"/>
  <c r="CH156" i="2"/>
  <c r="E156" i="13" s="1"/>
  <c r="CH157" i="2"/>
  <c r="E157" i="13" s="1"/>
  <c r="CH158" i="2"/>
  <c r="E158" i="13" s="1"/>
  <c r="CH159" i="2"/>
  <c r="E159" i="13" s="1"/>
  <c r="CH160" i="2"/>
  <c r="E160" i="13" s="1"/>
  <c r="CH161" i="2"/>
  <c r="E161" i="13" s="1"/>
  <c r="CH162" i="2"/>
  <c r="E162" i="13" s="1"/>
  <c r="CH163" i="2"/>
  <c r="E163" i="13" s="1"/>
  <c r="CH164" i="2"/>
  <c r="E164" i="13" s="1"/>
  <c r="CH165" i="2"/>
  <c r="E165" i="13" s="1"/>
  <c r="CH166" i="2"/>
  <c r="E166" i="13" s="1"/>
  <c r="CH167" i="2"/>
  <c r="E167" i="13" s="1"/>
  <c r="CH168" i="2"/>
  <c r="E168" i="13" s="1"/>
  <c r="CH169" i="2"/>
  <c r="E169" i="13" s="1"/>
  <c r="CH170" i="2"/>
  <c r="E170" i="13" s="1"/>
  <c r="CH171" i="2"/>
  <c r="E171" i="13" s="1"/>
  <c r="CH172" i="2"/>
  <c r="E172" i="13" s="1"/>
  <c r="CH173" i="2"/>
  <c r="E173" i="13" s="1"/>
  <c r="CH174" i="2"/>
  <c r="E174" i="13" s="1"/>
  <c r="CH175" i="2"/>
  <c r="E175" i="13" s="1"/>
  <c r="CH176" i="2"/>
  <c r="E176" i="13" s="1"/>
  <c r="CH177" i="2"/>
  <c r="E177" i="13" s="1"/>
  <c r="CH178" i="2"/>
  <c r="E178" i="13" s="1"/>
  <c r="CH179" i="2"/>
  <c r="E179" i="13" s="1"/>
  <c r="CH180" i="2"/>
  <c r="E180" i="13" s="1"/>
  <c r="CH181" i="2"/>
  <c r="E181" i="13" s="1"/>
  <c r="CH182" i="2"/>
  <c r="E182" i="13" s="1"/>
  <c r="CH183" i="2"/>
  <c r="E183" i="13" s="1"/>
  <c r="CH184" i="2"/>
  <c r="E184" i="13" s="1"/>
  <c r="CH185" i="2"/>
  <c r="E185" i="13" s="1"/>
  <c r="CH186" i="2"/>
  <c r="E186" i="13" s="1"/>
  <c r="CH187" i="2"/>
  <c r="E187" i="13" s="1"/>
  <c r="CH188" i="2"/>
  <c r="E188" i="13" s="1"/>
  <c r="CH189" i="2"/>
  <c r="E189" i="13" s="1"/>
  <c r="CH190" i="2"/>
  <c r="E190" i="13" s="1"/>
  <c r="CH191" i="2"/>
  <c r="E191" i="13" s="1"/>
  <c r="CH192" i="2"/>
  <c r="E192" i="13" s="1"/>
  <c r="CH193" i="2"/>
  <c r="E193" i="13" s="1"/>
  <c r="CH194" i="2"/>
  <c r="E194" i="13" s="1"/>
  <c r="CH195" i="2"/>
  <c r="E195" i="13" s="1"/>
  <c r="CH196" i="2"/>
  <c r="E196" i="13" s="1"/>
  <c r="CH197" i="2"/>
  <c r="E197" i="13" s="1"/>
  <c r="CH198" i="2"/>
  <c r="E198" i="13" s="1"/>
  <c r="CH199" i="2"/>
  <c r="E199" i="13" s="1"/>
  <c r="CH200" i="2"/>
  <c r="E200" i="13" s="1"/>
  <c r="CH201" i="2"/>
  <c r="E201" i="13" s="1"/>
  <c r="CH202" i="2"/>
  <c r="E202" i="13" s="1"/>
  <c r="CH203" i="2"/>
  <c r="E203" i="13" s="1"/>
  <c r="CH204" i="2"/>
  <c r="E204" i="13" s="1"/>
  <c r="CH205" i="2"/>
  <c r="E205" i="13" s="1"/>
  <c r="CH206" i="2"/>
  <c r="E206" i="13" s="1"/>
  <c r="CH207" i="2"/>
  <c r="E207" i="13" s="1"/>
  <c r="CH208" i="2"/>
  <c r="E208" i="13" s="1"/>
  <c r="CH209" i="2"/>
  <c r="E209" i="13" s="1"/>
  <c r="CH210" i="2"/>
  <c r="E210" i="13" s="1"/>
  <c r="CH211" i="2"/>
  <c r="E211" i="13" s="1"/>
  <c r="CH212" i="2"/>
  <c r="E212" i="13" s="1"/>
  <c r="CH213" i="2"/>
  <c r="E213" i="13" s="1"/>
  <c r="CH214" i="2"/>
  <c r="E214" i="13" s="1"/>
  <c r="CH215" i="2"/>
  <c r="E215" i="13" s="1"/>
  <c r="CH216" i="2"/>
  <c r="E216" i="13" s="1"/>
  <c r="CH217" i="2"/>
  <c r="E217" i="13" s="1"/>
  <c r="CH218" i="2"/>
  <c r="E218" i="13" s="1"/>
  <c r="CH219" i="2"/>
  <c r="E219" i="13" s="1"/>
  <c r="CH220" i="2"/>
  <c r="E220" i="13" s="1"/>
  <c r="CH221" i="2"/>
  <c r="E221" i="13" s="1"/>
  <c r="CH222" i="2"/>
  <c r="E222" i="13" s="1"/>
  <c r="CH223" i="2"/>
  <c r="E223" i="13" s="1"/>
  <c r="CH224" i="2"/>
  <c r="E224" i="13" s="1"/>
  <c r="CH225" i="2"/>
  <c r="E225" i="13" s="1"/>
  <c r="CH226" i="2"/>
  <c r="E226" i="13" s="1"/>
  <c r="CH227" i="2"/>
  <c r="E227" i="13" s="1"/>
  <c r="CH228" i="2"/>
  <c r="E228" i="13" s="1"/>
  <c r="CH229" i="2"/>
  <c r="E229" i="13" s="1"/>
  <c r="CH230" i="2"/>
  <c r="E230" i="13" s="1"/>
  <c r="CH231" i="2"/>
  <c r="E231" i="13" s="1"/>
  <c r="CH232" i="2"/>
  <c r="E232" i="13" s="1"/>
  <c r="CH233" i="2"/>
  <c r="E233" i="13" s="1"/>
  <c r="CH234" i="2"/>
  <c r="E234" i="13" s="1"/>
  <c r="CH235" i="2"/>
  <c r="E235" i="13" s="1"/>
  <c r="CH236" i="2"/>
  <c r="E236" i="13" s="1"/>
  <c r="CH237" i="2"/>
  <c r="E237" i="13" s="1"/>
  <c r="CH238" i="2"/>
  <c r="E238" i="13" s="1"/>
  <c r="CH239" i="2"/>
  <c r="E239" i="13" s="1"/>
  <c r="CH240" i="2"/>
  <c r="E240" i="13" s="1"/>
  <c r="CH241" i="2"/>
  <c r="E241" i="13" s="1"/>
  <c r="CH242" i="2"/>
  <c r="E242" i="13" s="1"/>
  <c r="CH243" i="2"/>
  <c r="E243" i="13" s="1"/>
  <c r="CH244" i="2"/>
  <c r="E244" i="13" s="1"/>
  <c r="CH245" i="2"/>
  <c r="E245" i="13" s="1"/>
  <c r="CH246" i="2"/>
  <c r="E246" i="13" s="1"/>
  <c r="CH247" i="2"/>
  <c r="E247" i="13" s="1"/>
  <c r="CH248" i="2"/>
  <c r="E248" i="13" s="1"/>
  <c r="CH249" i="2"/>
  <c r="E249" i="13" s="1"/>
  <c r="CH250" i="2"/>
  <c r="E250" i="13" s="1"/>
  <c r="CH251" i="2"/>
  <c r="E251" i="13" s="1"/>
  <c r="CH252" i="2"/>
  <c r="E252" i="13" s="1"/>
  <c r="CH253" i="2"/>
  <c r="E253" i="13" s="1"/>
  <c r="CH254" i="2"/>
  <c r="E254" i="13" s="1"/>
  <c r="CH255" i="2"/>
  <c r="E255" i="13" s="1"/>
  <c r="CH256" i="2"/>
  <c r="E256" i="13" s="1"/>
  <c r="CH257" i="2"/>
  <c r="E257" i="13" s="1"/>
  <c r="CH258" i="2"/>
  <c r="E258" i="13" s="1"/>
  <c r="CH259" i="2"/>
  <c r="E259" i="13" s="1"/>
  <c r="CH260" i="2"/>
  <c r="E260" i="13" s="1"/>
  <c r="CH261" i="2"/>
  <c r="E261" i="13" s="1"/>
  <c r="CH262" i="2"/>
  <c r="E262" i="13" s="1"/>
  <c r="CH263" i="2"/>
  <c r="E263" i="13" s="1"/>
  <c r="CH264" i="2"/>
  <c r="E264" i="13" s="1"/>
  <c r="CH265" i="2"/>
  <c r="E265" i="13" s="1"/>
  <c r="CH266" i="2"/>
  <c r="E266" i="13" s="1"/>
  <c r="CH267" i="2"/>
  <c r="E267" i="13" s="1"/>
  <c r="CH268" i="2"/>
  <c r="E268" i="13" s="1"/>
  <c r="CH269" i="2"/>
  <c r="E269" i="13" s="1"/>
  <c r="CH270" i="2"/>
  <c r="E270" i="13" s="1"/>
  <c r="CH271" i="2"/>
  <c r="E271" i="13" s="1"/>
  <c r="CH272" i="2"/>
  <c r="E272" i="13" s="1"/>
  <c r="CH273" i="2"/>
  <c r="E273" i="13" s="1"/>
  <c r="CH274" i="2"/>
  <c r="E274" i="13" s="1"/>
  <c r="CH275" i="2"/>
  <c r="E275" i="13" s="1"/>
  <c r="CH276" i="2"/>
  <c r="E276" i="13" s="1"/>
  <c r="CH277" i="2"/>
  <c r="E277" i="13" s="1"/>
  <c r="CH278" i="2"/>
  <c r="E278" i="13" s="1"/>
  <c r="CH279" i="2"/>
  <c r="E279" i="13" s="1"/>
  <c r="CH280" i="2"/>
  <c r="E280" i="13" s="1"/>
  <c r="CH281" i="2"/>
  <c r="E281" i="13" s="1"/>
  <c r="CH282" i="2"/>
  <c r="E282" i="13" s="1"/>
  <c r="CH283" i="2"/>
  <c r="E283" i="13" s="1"/>
  <c r="CH284" i="2"/>
  <c r="E284" i="13" s="1"/>
  <c r="CH285" i="2"/>
  <c r="E285" i="13" s="1"/>
  <c r="CH286" i="2"/>
  <c r="E286" i="13" s="1"/>
  <c r="CH287" i="2"/>
  <c r="E287" i="13" s="1"/>
  <c r="CH288" i="2"/>
  <c r="E288" i="13" s="1"/>
  <c r="CH289" i="2"/>
  <c r="E289" i="13" s="1"/>
  <c r="CH290" i="2"/>
  <c r="E290" i="13" s="1"/>
  <c r="CH291" i="2"/>
  <c r="E291" i="13" s="1"/>
  <c r="CH292" i="2"/>
  <c r="E292" i="13" s="1"/>
  <c r="CH293" i="2"/>
  <c r="E293" i="13" s="1"/>
  <c r="CH294" i="2"/>
  <c r="E294" i="13" s="1"/>
  <c r="CH295" i="2"/>
  <c r="E295" i="13" s="1"/>
  <c r="CH296" i="2"/>
  <c r="E296" i="13" s="1"/>
  <c r="CH297" i="2"/>
  <c r="E297" i="13" s="1"/>
  <c r="CH298" i="2"/>
  <c r="E298" i="13" s="1"/>
  <c r="CH311" i="2"/>
  <c r="E311" i="13" s="1"/>
  <c r="CH312" i="2"/>
  <c r="E312" i="13" s="1"/>
  <c r="CH313" i="2"/>
  <c r="E313" i="13" s="1"/>
  <c r="CH320" i="2"/>
  <c r="E320" i="13" s="1"/>
  <c r="CH321" i="2"/>
  <c r="E321" i="13" s="1"/>
  <c r="CH322" i="2"/>
  <c r="E322" i="13" s="1"/>
  <c r="CH326" i="2"/>
  <c r="E326" i="13" s="1"/>
  <c r="CH327" i="2"/>
  <c r="E327" i="13" s="1"/>
  <c r="CH328" i="2"/>
  <c r="E328" i="13" s="1"/>
  <c r="CH329" i="2"/>
  <c r="E329" i="13" s="1"/>
  <c r="CH330" i="2"/>
  <c r="E330" i="13" s="1"/>
  <c r="CH331" i="2"/>
  <c r="E331" i="13" s="1"/>
  <c r="CH332" i="2"/>
  <c r="E332" i="13" s="1"/>
  <c r="CH333" i="2"/>
  <c r="E333" i="13" s="1"/>
  <c r="CH334" i="2"/>
  <c r="E334" i="13" s="1"/>
  <c r="CH335" i="2"/>
  <c r="E335" i="13" s="1"/>
  <c r="CH336" i="2"/>
  <c r="E336" i="13" s="1"/>
  <c r="CH337" i="2"/>
  <c r="E337" i="13" s="1"/>
  <c r="CH338" i="2"/>
  <c r="E338" i="13" s="1"/>
  <c r="CH339" i="2"/>
  <c r="E339" i="13" s="1"/>
  <c r="CH340" i="2"/>
  <c r="E340" i="13" s="1"/>
  <c r="CH341" i="2"/>
  <c r="E341" i="13" s="1"/>
  <c r="CH342" i="2"/>
  <c r="E342" i="13" s="1"/>
  <c r="CH343" i="2"/>
  <c r="E343" i="13" s="1"/>
  <c r="CH347" i="2"/>
  <c r="E347" i="13" s="1"/>
  <c r="CH348" i="2"/>
  <c r="E348" i="13" s="1"/>
  <c r="CH349" i="2"/>
  <c r="E349" i="13" s="1"/>
  <c r="CH353" i="2"/>
  <c r="E353" i="13" s="1"/>
  <c r="CH354" i="2"/>
  <c r="E354" i="13" s="1"/>
  <c r="CH355" i="2"/>
  <c r="E355" i="13" s="1"/>
  <c r="CH356" i="2"/>
  <c r="E356" i="13" s="1"/>
  <c r="CH357" i="2"/>
  <c r="E357" i="13" s="1"/>
  <c r="CH358" i="2"/>
  <c r="E358" i="13" s="1"/>
  <c r="CH365" i="2"/>
  <c r="E365" i="13" s="1"/>
  <c r="CH366" i="2"/>
  <c r="E366" i="13" s="1"/>
  <c r="CH367" i="2"/>
  <c r="E367" i="13" s="1"/>
  <c r="CH368" i="2"/>
  <c r="E368" i="13" s="1"/>
  <c r="CH369" i="2"/>
  <c r="E369" i="13" s="1"/>
  <c r="CH370" i="2"/>
  <c r="E370" i="13" s="1"/>
  <c r="CH371" i="2"/>
  <c r="E371" i="13" s="1"/>
  <c r="CH372" i="2"/>
  <c r="E372" i="13" s="1"/>
  <c r="CH373" i="2"/>
  <c r="E373" i="13" s="1"/>
  <c r="CH377" i="2"/>
  <c r="E377" i="13" s="1"/>
  <c r="CH378" i="2"/>
  <c r="E378" i="13" s="1"/>
  <c r="CH379" i="2"/>
  <c r="E379" i="13" s="1"/>
  <c r="CH389" i="2"/>
  <c r="E389" i="13" s="1"/>
  <c r="CH390" i="2"/>
  <c r="E390" i="13" s="1"/>
  <c r="CH391" i="2"/>
  <c r="E391" i="13" s="1"/>
  <c r="CH392" i="2"/>
  <c r="E392" i="13" s="1"/>
  <c r="CH393" i="2"/>
  <c r="E393" i="13" s="1"/>
  <c r="CH394" i="2"/>
  <c r="E394" i="13" s="1"/>
  <c r="CH401" i="2"/>
  <c r="E401" i="13" s="1"/>
  <c r="CH402" i="2"/>
  <c r="E402" i="13" s="1"/>
  <c r="CH403" i="2"/>
  <c r="E403" i="13" s="1"/>
  <c r="CH404" i="2"/>
  <c r="E404" i="13" s="1"/>
  <c r="CH405" i="2"/>
  <c r="E405" i="13" s="1"/>
  <c r="CH406" i="2"/>
  <c r="E406" i="13" s="1"/>
  <c r="CH413" i="2"/>
  <c r="E413" i="13" s="1"/>
  <c r="CH414" i="2"/>
  <c r="E414" i="13" s="1"/>
  <c r="CH415" i="2"/>
  <c r="E415" i="13" s="1"/>
  <c r="CH431" i="2"/>
  <c r="E431" i="13" s="1"/>
  <c r="CH432" i="2"/>
  <c r="E432" i="13" s="1"/>
  <c r="CH433" i="2"/>
  <c r="E433" i="13" s="1"/>
  <c r="CH440" i="2"/>
  <c r="CH441" i="2"/>
  <c r="E441" i="13" s="1"/>
  <c r="CH442" i="2"/>
  <c r="E442" i="13" s="1"/>
  <c r="CH443" i="2"/>
  <c r="E443" i="13" s="1"/>
  <c r="CH444" i="2"/>
  <c r="E444" i="13" s="1"/>
  <c r="CH445" i="2"/>
  <c r="E445" i="13" s="1"/>
  <c r="CH446" i="2"/>
  <c r="E446" i="13" s="1"/>
  <c r="CH447" i="2"/>
  <c r="E447" i="13" s="1"/>
  <c r="CH448" i="2"/>
  <c r="E448" i="13" s="1"/>
  <c r="CH449" i="2"/>
  <c r="E449" i="13" s="1"/>
  <c r="CH450" i="2"/>
  <c r="E450" i="13" s="1"/>
  <c r="CH451" i="2"/>
  <c r="E451" i="13" s="1"/>
  <c r="CH452" i="2"/>
  <c r="E452" i="13" s="1"/>
  <c r="CH453" i="2"/>
  <c r="E453" i="13" s="1"/>
  <c r="CH454" i="2"/>
  <c r="E454" i="13" s="1"/>
  <c r="CH455" i="2"/>
  <c r="E455" i="13" s="1"/>
  <c r="CH456" i="2"/>
  <c r="E456" i="13" s="1"/>
  <c r="CH457" i="2"/>
  <c r="E457" i="13" s="1"/>
  <c r="CH458" i="2"/>
  <c r="E458" i="13" s="1"/>
  <c r="CH459" i="2"/>
  <c r="E459" i="13" s="1"/>
  <c r="CH460" i="2"/>
  <c r="E460" i="13" s="1"/>
  <c r="CH461" i="2"/>
  <c r="E461" i="13" s="1"/>
  <c r="CH462" i="2"/>
  <c r="E462" i="13" s="1"/>
  <c r="CH463" i="2"/>
  <c r="E463" i="13" s="1"/>
  <c r="CH464" i="2"/>
  <c r="E464" i="13" s="1"/>
  <c r="CH465" i="2"/>
  <c r="E465" i="13" s="1"/>
  <c r="CH466" i="2"/>
  <c r="E466" i="13" s="1"/>
  <c r="CH467" i="2"/>
  <c r="E467" i="13" s="1"/>
  <c r="CH468" i="2"/>
  <c r="E468" i="13" s="1"/>
  <c r="CH469" i="2"/>
  <c r="E469" i="13" s="1"/>
  <c r="CH473" i="2"/>
  <c r="E473" i="13" s="1"/>
  <c r="CH474" i="2"/>
  <c r="E474" i="13" s="1"/>
  <c r="CH475" i="2"/>
  <c r="E475" i="13" s="1"/>
  <c r="CH479" i="2"/>
  <c r="E479" i="13" s="1"/>
  <c r="CH480" i="2"/>
  <c r="E480" i="13" s="1"/>
  <c r="CH481" i="2"/>
  <c r="E481" i="13" s="1"/>
  <c r="CH485" i="2"/>
  <c r="E485" i="13" s="1"/>
  <c r="CH486" i="2"/>
  <c r="E486" i="13" s="1"/>
  <c r="CH487" i="2"/>
  <c r="E487" i="13" s="1"/>
  <c r="CH488" i="2"/>
  <c r="E488" i="13" s="1"/>
  <c r="CH489" i="2"/>
  <c r="E489" i="13" s="1"/>
  <c r="CH490" i="2"/>
  <c r="E490" i="13" s="1"/>
  <c r="CH494" i="2"/>
  <c r="E494" i="13" s="1"/>
  <c r="CH495" i="2"/>
  <c r="E495" i="13" s="1"/>
  <c r="CH496" i="2"/>
  <c r="E496" i="13" s="1"/>
  <c r="CH497" i="2"/>
  <c r="E497" i="13" s="1"/>
  <c r="CH498" i="2"/>
  <c r="E498" i="13" s="1"/>
  <c r="CH499" i="2"/>
  <c r="E499" i="13" s="1"/>
  <c r="CH503" i="2"/>
  <c r="E503" i="13" s="1"/>
  <c r="CH504" i="2"/>
  <c r="E504" i="13" s="1"/>
  <c r="CH505" i="2"/>
  <c r="E505" i="13" s="1"/>
  <c r="CH506" i="2"/>
  <c r="E506" i="13" s="1"/>
  <c r="CH507" i="2"/>
  <c r="E507" i="13" s="1"/>
  <c r="CH508" i="2"/>
  <c r="E508" i="13" s="1"/>
  <c r="CH512" i="2"/>
  <c r="E512" i="13" s="1"/>
  <c r="CH513" i="2"/>
  <c r="E513" i="13" s="1"/>
  <c r="CH514" i="2"/>
  <c r="E514" i="13" s="1"/>
  <c r="CH518" i="2"/>
  <c r="E518" i="13" s="1"/>
  <c r="CH519" i="2"/>
  <c r="E519" i="13" s="1"/>
  <c r="CH520" i="2"/>
  <c r="E520" i="13" s="1"/>
  <c r="CH524" i="2"/>
  <c r="E524" i="13" s="1"/>
  <c r="CH525" i="2"/>
  <c r="E525" i="13" s="1"/>
  <c r="CH526" i="2"/>
  <c r="E526" i="13" s="1"/>
  <c r="CH527" i="2"/>
  <c r="E527" i="13" s="1"/>
  <c r="CH528" i="2"/>
  <c r="E528" i="13" s="1"/>
  <c r="CH529" i="2"/>
  <c r="E529" i="13" s="1"/>
  <c r="CH530" i="2"/>
  <c r="E530" i="13" s="1"/>
  <c r="CH531" i="2"/>
  <c r="E531" i="13" s="1"/>
  <c r="CH532" i="2"/>
  <c r="E532" i="13" s="1"/>
  <c r="CH533" i="2"/>
  <c r="E533" i="13" s="1"/>
  <c r="CH534" i="2"/>
  <c r="E534" i="13" s="1"/>
  <c r="CH535" i="2"/>
  <c r="E535" i="13" s="1"/>
  <c r="CH536" i="2"/>
  <c r="E536" i="13" s="1"/>
  <c r="CH537" i="2"/>
  <c r="E537" i="13" s="1"/>
  <c r="CH538" i="2"/>
  <c r="E538" i="13" s="1"/>
  <c r="CH551" i="2"/>
  <c r="E551" i="13" s="1"/>
  <c r="CH552" i="2"/>
  <c r="E552" i="13" s="1"/>
  <c r="CH553" i="2"/>
  <c r="E553" i="13" s="1"/>
  <c r="CH554" i="2"/>
  <c r="E554" i="13" s="1"/>
  <c r="CH555" i="2"/>
  <c r="E555" i="13" s="1"/>
  <c r="CH556" i="2"/>
  <c r="E556" i="13" s="1"/>
  <c r="CH557" i="2"/>
  <c r="E557" i="13" s="1"/>
  <c r="CH558" i="2"/>
  <c r="E558" i="13" s="1"/>
  <c r="CH559" i="2"/>
  <c r="E559" i="13" s="1"/>
  <c r="CH560" i="2"/>
  <c r="E560" i="13" s="1"/>
  <c r="CH561" i="2"/>
  <c r="E561" i="13" s="1"/>
  <c r="CH562" i="2"/>
  <c r="E562" i="13" s="1"/>
  <c r="CH563" i="2"/>
  <c r="E563" i="13" s="1"/>
  <c r="CH564" i="2"/>
  <c r="E564" i="13" s="1"/>
  <c r="CH565" i="2"/>
  <c r="E565" i="13" s="1"/>
  <c r="CH566" i="2"/>
  <c r="E566" i="13" s="1"/>
  <c r="CH567" i="2"/>
  <c r="E567" i="13" s="1"/>
  <c r="CH568" i="2"/>
  <c r="E568" i="13" s="1"/>
  <c r="CH569" i="2"/>
  <c r="E569" i="13" s="1"/>
  <c r="CH570" i="2"/>
  <c r="E570" i="13" s="1"/>
  <c r="CH571" i="2"/>
  <c r="E571" i="13" s="1"/>
  <c r="CH572" i="2"/>
  <c r="E572" i="13" s="1"/>
  <c r="CH573" i="2"/>
  <c r="E573" i="13" s="1"/>
  <c r="CH574" i="2"/>
  <c r="E574" i="13" s="1"/>
  <c r="CH575" i="2"/>
  <c r="E575" i="13" s="1"/>
  <c r="CH576" i="2"/>
  <c r="E576" i="13" s="1"/>
  <c r="CH577" i="2"/>
  <c r="E577" i="13" s="1"/>
  <c r="CH578" i="2"/>
  <c r="E578" i="13" s="1"/>
  <c r="CH579" i="2"/>
  <c r="E579" i="13" s="1"/>
  <c r="CH580" i="2"/>
  <c r="E580" i="13" s="1"/>
  <c r="CH581" i="2"/>
  <c r="E581" i="13" s="1"/>
  <c r="CH582" i="2"/>
  <c r="E582" i="13" s="1"/>
  <c r="CH583" i="2"/>
  <c r="E583" i="13" s="1"/>
  <c r="CH584" i="2"/>
  <c r="E584" i="13" s="1"/>
  <c r="CH585" i="2"/>
  <c r="E585" i="13" s="1"/>
  <c r="CH586" i="2"/>
  <c r="E586" i="13" s="1"/>
  <c r="CH587" i="2"/>
  <c r="E587" i="13" s="1"/>
  <c r="CH588" i="2"/>
  <c r="E588" i="13" s="1"/>
  <c r="CH589" i="2"/>
  <c r="E589" i="13" s="1"/>
  <c r="CH590" i="2"/>
  <c r="E590" i="13" s="1"/>
  <c r="CH591" i="2"/>
  <c r="E591" i="13" s="1"/>
  <c r="CH592" i="2"/>
  <c r="E592" i="13" s="1"/>
  <c r="CH728" i="2"/>
  <c r="E728" i="13" s="1"/>
  <c r="CH729" i="2"/>
  <c r="E729" i="13" s="1"/>
  <c r="CH730" i="2"/>
  <c r="E730" i="13" s="1"/>
  <c r="CH896" i="2"/>
  <c r="E896" i="13" s="1"/>
  <c r="CH897" i="2"/>
  <c r="E897" i="13" s="1"/>
  <c r="CH898" i="2"/>
  <c r="E898" i="13" s="1"/>
  <c r="CH899" i="2"/>
  <c r="E899" i="13" s="1"/>
  <c r="CH900" i="2"/>
  <c r="E900" i="13" s="1"/>
  <c r="CH901" i="2"/>
  <c r="E901" i="13" s="1"/>
  <c r="CH902" i="2"/>
  <c r="E902" i="13" s="1"/>
  <c r="CH903" i="2"/>
  <c r="E903" i="13" s="1"/>
  <c r="CH904" i="2"/>
  <c r="E904" i="13" s="1"/>
  <c r="CH905" i="2"/>
  <c r="E905" i="13" s="1"/>
  <c r="CH906" i="2"/>
  <c r="E906" i="13" s="1"/>
  <c r="CH907" i="2"/>
  <c r="E907" i="13" s="1"/>
  <c r="CH908" i="2"/>
  <c r="E908" i="13" s="1"/>
  <c r="CH909" i="2"/>
  <c r="E909" i="13" s="1"/>
  <c r="CH910" i="2"/>
  <c r="E910" i="13" s="1"/>
  <c r="CH911" i="2"/>
  <c r="E911" i="13" s="1"/>
  <c r="CH912" i="2"/>
  <c r="E912" i="13" s="1"/>
  <c r="CH913" i="2"/>
  <c r="E913" i="13" s="1"/>
  <c r="CH914" i="2"/>
  <c r="E914" i="13" s="1"/>
  <c r="CH915" i="2"/>
  <c r="E915" i="13" s="1"/>
  <c r="CH916" i="2"/>
  <c r="E916" i="13" s="1"/>
  <c r="CH917" i="2"/>
  <c r="E917" i="13" s="1"/>
  <c r="CH918" i="2"/>
  <c r="E918" i="13" s="1"/>
  <c r="CH919" i="2"/>
  <c r="E919" i="13" s="1"/>
  <c r="CH920" i="2"/>
  <c r="E920" i="13" s="1"/>
  <c r="CH921" i="2"/>
  <c r="E921" i="13" s="1"/>
  <c r="CH922" i="2"/>
  <c r="E922" i="13" s="1"/>
  <c r="CH923" i="2"/>
  <c r="E923" i="13" s="1"/>
  <c r="CH924" i="2"/>
  <c r="E924" i="13" s="1"/>
  <c r="CH925" i="2"/>
  <c r="E925" i="13" s="1"/>
  <c r="CH926" i="2"/>
  <c r="E926" i="13" s="1"/>
  <c r="CH927" i="2"/>
  <c r="E927" i="13" s="1"/>
  <c r="CH928" i="2"/>
  <c r="E928" i="13" s="1"/>
  <c r="CH929" i="2"/>
  <c r="E929" i="13" s="1"/>
  <c r="CH930" i="2"/>
  <c r="E930" i="13" s="1"/>
  <c r="CH931" i="2"/>
  <c r="E931" i="13" s="1"/>
  <c r="CH932" i="2"/>
  <c r="E932" i="13" s="1"/>
  <c r="CH933" i="2"/>
  <c r="E933" i="13" s="1"/>
  <c r="CH934" i="2"/>
  <c r="E934" i="13" s="1"/>
  <c r="CH935" i="2"/>
  <c r="E935" i="13" s="1"/>
  <c r="CH936" i="2"/>
  <c r="E936" i="13" s="1"/>
  <c r="CH937" i="2"/>
  <c r="E937" i="13" s="1"/>
  <c r="CH938" i="2"/>
  <c r="E938" i="13" s="1"/>
  <c r="CH939" i="2"/>
  <c r="E939" i="13" s="1"/>
  <c r="CH940" i="2"/>
  <c r="E940" i="13" s="1"/>
  <c r="CH941" i="2"/>
  <c r="E941" i="13" s="1"/>
  <c r="CH942" i="2"/>
  <c r="E942" i="13" s="1"/>
  <c r="CH943" i="2"/>
  <c r="E943" i="13" s="1"/>
  <c r="CH944" i="2"/>
  <c r="E944" i="13" s="1"/>
  <c r="CH945" i="2"/>
  <c r="E945" i="13" s="1"/>
  <c r="CH946" i="2"/>
  <c r="E946" i="13" s="1"/>
  <c r="CH947" i="2"/>
  <c r="CH948" i="2"/>
  <c r="E948" i="13" s="1"/>
  <c r="CH949" i="2"/>
  <c r="E949" i="13" s="1"/>
  <c r="CH950" i="2"/>
  <c r="E950" i="13" s="1"/>
  <c r="CH951" i="2"/>
  <c r="E951" i="13" s="1"/>
  <c r="CH952" i="2"/>
  <c r="E952" i="13" s="1"/>
  <c r="CH953" i="2"/>
  <c r="E953" i="13" s="1"/>
  <c r="CH954" i="2"/>
  <c r="E954" i="13" s="1"/>
  <c r="CH955" i="2"/>
  <c r="E955" i="13" s="1"/>
  <c r="CH956" i="2"/>
  <c r="E956" i="13" s="1"/>
  <c r="CH957" i="2"/>
  <c r="E957" i="13" s="1"/>
  <c r="CH958" i="2"/>
  <c r="E958" i="13" s="1"/>
  <c r="CH959" i="2"/>
  <c r="E959" i="13" s="1"/>
  <c r="CH960" i="2"/>
  <c r="E960" i="13" s="1"/>
  <c r="CH961" i="2"/>
  <c r="E961" i="13" s="1"/>
  <c r="CH962" i="2"/>
  <c r="E962" i="13" s="1"/>
  <c r="CH963" i="2"/>
  <c r="E963" i="13" s="1"/>
  <c r="CH964" i="2"/>
  <c r="E964" i="13" s="1"/>
  <c r="CH965" i="2"/>
  <c r="E965" i="13" s="1"/>
  <c r="CH966" i="2"/>
  <c r="E966" i="13" s="1"/>
  <c r="CH967" i="2"/>
  <c r="E967" i="13" s="1"/>
  <c r="CH968" i="2"/>
  <c r="E968" i="13" s="1"/>
  <c r="CH969" i="2"/>
  <c r="E969" i="13" s="1"/>
  <c r="CH970" i="2"/>
  <c r="E970" i="13" s="1"/>
  <c r="CH971" i="2"/>
  <c r="E971" i="13" s="1"/>
  <c r="CH972" i="2"/>
  <c r="E972" i="13" s="1"/>
  <c r="CH973" i="2"/>
  <c r="E973" i="13" s="1"/>
  <c r="CH974" i="2"/>
  <c r="E974" i="13" s="1"/>
  <c r="CH975" i="2"/>
  <c r="E975" i="13" s="1"/>
  <c r="CH976" i="2"/>
  <c r="E976" i="13" s="1"/>
  <c r="CH977" i="2"/>
  <c r="E977" i="13" s="1"/>
  <c r="CH978" i="2"/>
  <c r="E978" i="13" s="1"/>
  <c r="CH979" i="2"/>
  <c r="E979" i="13" s="1"/>
  <c r="CH980" i="2"/>
  <c r="E980" i="13" s="1"/>
  <c r="CH981" i="2"/>
  <c r="E981" i="13" s="1"/>
  <c r="CH982" i="2"/>
  <c r="E982" i="13" s="1"/>
  <c r="CH983" i="2"/>
  <c r="E983" i="13" s="1"/>
  <c r="CH984" i="2"/>
  <c r="E984" i="13" s="1"/>
  <c r="CH985" i="2"/>
  <c r="E985" i="13" s="1"/>
  <c r="CH986" i="2"/>
  <c r="E986" i="13" s="1"/>
  <c r="CH987" i="2"/>
  <c r="E987" i="13" s="1"/>
  <c r="CH988" i="2"/>
  <c r="E988" i="13" s="1"/>
  <c r="CH989" i="2"/>
  <c r="E989" i="13" s="1"/>
  <c r="CH990" i="2"/>
  <c r="E990" i="13" s="1"/>
  <c r="CH991" i="2"/>
  <c r="E991" i="13" s="1"/>
  <c r="CH992" i="2"/>
  <c r="E992" i="13" s="1"/>
  <c r="CH993" i="2"/>
  <c r="E993" i="13" s="1"/>
  <c r="CH994" i="2"/>
  <c r="E994" i="13" s="1"/>
  <c r="CH995" i="2"/>
  <c r="E995" i="13" s="1"/>
  <c r="CH996" i="2"/>
  <c r="E996" i="13" s="1"/>
  <c r="CH997" i="2"/>
  <c r="E997" i="13" s="1"/>
  <c r="CH998" i="2"/>
  <c r="E998" i="13" s="1"/>
  <c r="CH999" i="2"/>
  <c r="E999" i="13" s="1"/>
  <c r="CH1000" i="2"/>
  <c r="E1000" i="13" s="1"/>
  <c r="CH1001" i="2"/>
  <c r="E1001" i="13" s="1"/>
  <c r="CH1002" i="2"/>
  <c r="E1002" i="13" s="1"/>
  <c r="CH1003" i="2"/>
  <c r="E1003" i="13" s="1"/>
  <c r="CH1004" i="2"/>
  <c r="E1004" i="13" s="1"/>
  <c r="CH1005" i="2"/>
  <c r="E1005" i="13" s="1"/>
  <c r="CH1006" i="2"/>
  <c r="E1006" i="13" s="1"/>
  <c r="CH1007" i="2"/>
  <c r="E1007" i="13" s="1"/>
  <c r="CH1008" i="2"/>
  <c r="E1008" i="13" s="1"/>
  <c r="CH1009" i="2"/>
  <c r="E1009" i="13" s="1"/>
  <c r="CH1010" i="2"/>
  <c r="E1010" i="13" s="1"/>
  <c r="CH1011" i="2"/>
  <c r="E1011" i="13" s="1"/>
  <c r="CH1012" i="2"/>
  <c r="E1012" i="13" s="1"/>
  <c r="CH1013" i="2"/>
  <c r="E1013" i="13" s="1"/>
  <c r="CH1014" i="2"/>
  <c r="E1014" i="13" s="1"/>
  <c r="CH1015" i="2"/>
  <c r="E1015" i="13" s="1"/>
  <c r="CH1016" i="2"/>
  <c r="E1016" i="13" s="1"/>
  <c r="CH1017" i="2"/>
  <c r="E1017" i="13" s="1"/>
  <c r="CH1018" i="2"/>
  <c r="E1018" i="13" s="1"/>
  <c r="CH1019" i="2"/>
  <c r="E1019" i="13" s="1"/>
  <c r="CH1020" i="2"/>
  <c r="E1020" i="13" s="1"/>
  <c r="CH1021" i="2"/>
  <c r="E1021" i="13" s="1"/>
  <c r="CH1022" i="2"/>
  <c r="E1022" i="13" s="1"/>
  <c r="CH1023" i="2"/>
  <c r="E1023" i="13" s="1"/>
  <c r="CH1024" i="2"/>
  <c r="E1024" i="13" s="1"/>
  <c r="CH1025" i="2"/>
  <c r="E1025" i="13" s="1"/>
  <c r="CH1026" i="2"/>
  <c r="E1026" i="13" s="1"/>
  <c r="CH1027" i="2"/>
  <c r="E1027" i="13" s="1"/>
  <c r="CH1028" i="2"/>
  <c r="E1028" i="13" s="1"/>
  <c r="CH1029" i="2"/>
  <c r="E1029" i="13" s="1"/>
  <c r="CH1030" i="2"/>
  <c r="E1030" i="13" s="1"/>
  <c r="CH1031" i="2"/>
  <c r="E1031" i="13" s="1"/>
  <c r="CH1032" i="2"/>
  <c r="E1032" i="13" s="1"/>
  <c r="CH1033" i="2"/>
  <c r="E1033" i="13" s="1"/>
  <c r="CH1034" i="2"/>
  <c r="E1034" i="13" s="1"/>
  <c r="CH1035" i="2"/>
  <c r="E1035" i="13" s="1"/>
  <c r="CH1036" i="2"/>
  <c r="E1036" i="13" s="1"/>
  <c r="CH1037" i="2"/>
  <c r="E1037" i="13" s="1"/>
  <c r="CH1038" i="2"/>
  <c r="E1038" i="13" s="1"/>
  <c r="CH1039" i="2"/>
  <c r="E1039" i="13" s="1"/>
  <c r="CH1040" i="2"/>
  <c r="E1040" i="13" s="1"/>
  <c r="CH1041" i="2"/>
  <c r="E1041" i="13" s="1"/>
  <c r="CH1042" i="2"/>
  <c r="E1042" i="13" s="1"/>
  <c r="CH1043" i="2"/>
  <c r="E1043" i="13" s="1"/>
  <c r="CH1044" i="2"/>
  <c r="E1044" i="13" s="1"/>
  <c r="CH1045" i="2"/>
  <c r="E1045" i="13" s="1"/>
  <c r="CH1046" i="2"/>
  <c r="E1046" i="13" s="1"/>
  <c r="CH1047" i="2"/>
  <c r="E1047" i="13" s="1"/>
  <c r="CH1048" i="2"/>
  <c r="E1048" i="13" s="1"/>
  <c r="CH1049" i="2"/>
  <c r="E1049" i="13" s="1"/>
  <c r="CH1050" i="2"/>
  <c r="E1050" i="13" s="1"/>
  <c r="CH1051" i="2"/>
  <c r="E1051" i="13" s="1"/>
  <c r="CH1052" i="2"/>
  <c r="E1052" i="13" s="1"/>
  <c r="CH1053" i="2"/>
  <c r="E1053" i="13" s="1"/>
  <c r="CH1054" i="2"/>
  <c r="E1054" i="13" s="1"/>
  <c r="CH1055" i="2"/>
  <c r="E1055" i="13" s="1"/>
  <c r="CH1056" i="2"/>
  <c r="E1056" i="13" s="1"/>
  <c r="CH1057" i="2"/>
  <c r="E1057" i="13" s="1"/>
  <c r="CH1058" i="2"/>
  <c r="E1058" i="13" s="1"/>
  <c r="CH1059" i="2"/>
  <c r="E1059" i="13" s="1"/>
  <c r="CH1060" i="2"/>
  <c r="E1060" i="13" s="1"/>
  <c r="CH1061" i="2"/>
  <c r="E1061" i="13" s="1"/>
  <c r="CH1062" i="2"/>
  <c r="E1062" i="13" s="1"/>
  <c r="CH1063" i="2"/>
  <c r="E1063" i="13" s="1"/>
  <c r="CH1064" i="2"/>
  <c r="E1064" i="13" s="1"/>
  <c r="CH1065" i="2"/>
  <c r="E1065" i="13" s="1"/>
  <c r="CH1066" i="2"/>
  <c r="E1066" i="13" s="1"/>
  <c r="CH1067" i="2"/>
  <c r="E1067" i="13" s="1"/>
  <c r="CH1068" i="2"/>
  <c r="E1068" i="13" s="1"/>
  <c r="CH1069" i="2"/>
  <c r="E1069" i="13" s="1"/>
  <c r="CH1070" i="2"/>
  <c r="E1070" i="13" s="1"/>
  <c r="CH1071" i="2"/>
  <c r="E1071" i="13" s="1"/>
  <c r="CH1072" i="2"/>
  <c r="E1072" i="13" s="1"/>
  <c r="CH1073" i="2"/>
  <c r="E1073" i="13" s="1"/>
  <c r="CH1074" i="2"/>
  <c r="E1074" i="13" s="1"/>
  <c r="CH1075" i="2"/>
  <c r="E1075" i="13" s="1"/>
  <c r="CH1076" i="2"/>
  <c r="E1076" i="13" s="1"/>
  <c r="CH1077" i="2"/>
  <c r="E1077" i="13" s="1"/>
  <c r="CH1078" i="2"/>
  <c r="E1078" i="13" s="1"/>
  <c r="CH1079" i="2"/>
  <c r="E1079" i="13" s="1"/>
  <c r="CH1080" i="2"/>
  <c r="E1080" i="13" s="1"/>
  <c r="CH1081" i="2"/>
  <c r="E1081" i="13" s="1"/>
  <c r="CH1082" i="2"/>
  <c r="E1082" i="13" s="1"/>
  <c r="CH1083" i="2"/>
  <c r="E1083" i="13" s="1"/>
  <c r="CH1084" i="2"/>
  <c r="E1084" i="13" s="1"/>
  <c r="CH1085" i="2"/>
  <c r="E1085" i="13" s="1"/>
  <c r="CH1086" i="2"/>
  <c r="E1086" i="13" s="1"/>
  <c r="CH1087" i="2"/>
  <c r="E1087" i="13" s="1"/>
  <c r="CH1088" i="2"/>
  <c r="E1088" i="13" s="1"/>
  <c r="CH1089" i="2"/>
  <c r="E1089" i="13" s="1"/>
  <c r="CH1090" i="2"/>
  <c r="E1090" i="13" s="1"/>
  <c r="CH1091" i="2"/>
  <c r="E1091" i="13" s="1"/>
  <c r="CH1092" i="2"/>
  <c r="E1092" i="13" s="1"/>
  <c r="CH1093" i="2"/>
  <c r="E1093" i="13" s="1"/>
  <c r="CH1094" i="2"/>
  <c r="E1094" i="13" s="1"/>
  <c r="CH1095" i="2"/>
  <c r="E1095" i="13" s="1"/>
  <c r="CH1096" i="2"/>
  <c r="E1096" i="13" s="1"/>
  <c r="CH1097" i="2"/>
  <c r="E1097" i="13" s="1"/>
  <c r="CH1098" i="2"/>
  <c r="E1098" i="13" s="1"/>
  <c r="CH1099" i="2"/>
  <c r="E1099" i="13" s="1"/>
  <c r="CH1100" i="2"/>
  <c r="E1100" i="13" s="1"/>
  <c r="CH1101" i="2"/>
  <c r="E1101" i="13" s="1"/>
  <c r="CH1102" i="2"/>
  <c r="E1102" i="13" s="1"/>
  <c r="CH1103" i="2"/>
  <c r="E1103" i="13" s="1"/>
  <c r="CH1104" i="2"/>
  <c r="E1104" i="13" s="1"/>
  <c r="CH1105" i="2"/>
  <c r="E1105" i="13" s="1"/>
  <c r="CH1106" i="2"/>
  <c r="E1106" i="13" s="1"/>
  <c r="CH1107" i="2"/>
  <c r="E1107" i="13" s="1"/>
  <c r="CH1108" i="2"/>
  <c r="E1108" i="13" s="1"/>
  <c r="CH1109" i="2"/>
  <c r="E1109" i="13" s="1"/>
  <c r="CH1110" i="2"/>
  <c r="E1110" i="13" s="1"/>
  <c r="CH1111" i="2"/>
  <c r="E1111" i="13" s="1"/>
  <c r="CH1112" i="2"/>
  <c r="E1112" i="13" s="1"/>
  <c r="CH1113" i="2"/>
  <c r="E1113" i="13" s="1"/>
  <c r="CH1114" i="2"/>
  <c r="E1114" i="13" s="1"/>
  <c r="CH1115" i="2"/>
  <c r="E1115" i="13" s="1"/>
  <c r="CH1116" i="2"/>
  <c r="E1116" i="13" s="1"/>
  <c r="CH1117" i="2"/>
  <c r="E1117" i="13" s="1"/>
  <c r="CH1118" i="2"/>
  <c r="E1118" i="13" s="1"/>
  <c r="CH1119" i="2"/>
  <c r="E1119" i="13" s="1"/>
  <c r="CH1120" i="2"/>
  <c r="E1120" i="13" s="1"/>
  <c r="CH1121" i="2"/>
  <c r="E1121" i="13" s="1"/>
  <c r="CH1122" i="2"/>
  <c r="E1122" i="13" s="1"/>
  <c r="CH1123" i="2"/>
  <c r="E1123" i="13" s="1"/>
  <c r="CH1124" i="2"/>
  <c r="E1124" i="13" s="1"/>
  <c r="CH1125" i="2"/>
  <c r="E1125" i="13" s="1"/>
  <c r="CH1126" i="2"/>
  <c r="E1126" i="13" s="1"/>
  <c r="CH1127" i="2"/>
  <c r="E1127" i="13" s="1"/>
  <c r="CH1128" i="2"/>
  <c r="E1128" i="13" s="1"/>
  <c r="CH1129" i="2"/>
  <c r="E1129" i="13" s="1"/>
  <c r="CH1130" i="2"/>
  <c r="E1130" i="13" s="1"/>
  <c r="CH1131" i="2"/>
  <c r="E1131" i="13" s="1"/>
  <c r="CH1132" i="2"/>
  <c r="E1132" i="13" s="1"/>
  <c r="CH1133" i="2"/>
  <c r="E1133" i="13" s="1"/>
  <c r="CH1134" i="2"/>
  <c r="E1134" i="13" s="1"/>
  <c r="CH1135" i="2"/>
  <c r="E1135" i="13" s="1"/>
  <c r="CH1259" i="2"/>
  <c r="E1259" i="13" s="1"/>
  <c r="CH1260" i="2"/>
  <c r="E1260" i="13" s="1"/>
  <c r="CH1261" i="2"/>
  <c r="E1261" i="13" s="1"/>
  <c r="CH1268" i="2"/>
  <c r="E1268" i="13" s="1"/>
  <c r="CH1269" i="2"/>
  <c r="E1269" i="13" s="1"/>
  <c r="CH1270" i="2"/>
  <c r="E1270" i="13" s="1"/>
  <c r="CH1271" i="2"/>
  <c r="E1271" i="13" s="1"/>
  <c r="CH1272" i="2"/>
  <c r="E1272" i="13" s="1"/>
  <c r="CH1273" i="2"/>
  <c r="E1273" i="13" s="1"/>
  <c r="CH1274" i="2"/>
  <c r="E1274" i="13" s="1"/>
  <c r="CH1275" i="2"/>
  <c r="E1275" i="13" s="1"/>
  <c r="CH1276" i="2"/>
  <c r="E1276" i="13" s="1"/>
  <c r="CH1277" i="2"/>
  <c r="E1277" i="13" s="1"/>
  <c r="CH1278" i="2"/>
  <c r="E1278" i="13" s="1"/>
  <c r="CH1279" i="2"/>
  <c r="E1279" i="13" s="1"/>
  <c r="CH1280" i="2"/>
  <c r="E1280" i="13" s="1"/>
  <c r="CH1281" i="2"/>
  <c r="E1281" i="13" s="1"/>
  <c r="CH1282" i="2"/>
  <c r="E1282" i="13" s="1"/>
  <c r="CH1283" i="2"/>
  <c r="E1283" i="13" s="1"/>
  <c r="CH1284" i="2"/>
  <c r="E1284" i="13" s="1"/>
  <c r="CH1285" i="2"/>
  <c r="E1285" i="13" s="1"/>
  <c r="CH1286" i="2"/>
  <c r="E1286" i="13" s="1"/>
  <c r="CH1287" i="2"/>
  <c r="E1287" i="13" s="1"/>
  <c r="CH1288" i="2"/>
  <c r="E1288" i="13" s="1"/>
  <c r="CH1289" i="2"/>
  <c r="E1289" i="13" s="1"/>
  <c r="CH1290" i="2"/>
  <c r="E1290" i="13" s="1"/>
  <c r="CH1291" i="2"/>
  <c r="E1291" i="13" s="1"/>
  <c r="CH1292" i="2"/>
  <c r="E1292" i="13" s="1"/>
  <c r="CH1293" i="2"/>
  <c r="E1293" i="13" s="1"/>
  <c r="CH1294" i="2"/>
  <c r="E1294" i="13" s="1"/>
  <c r="CH1295" i="2"/>
  <c r="E1295" i="13" s="1"/>
  <c r="CH1296" i="2"/>
  <c r="E1296" i="13" s="1"/>
  <c r="CH1297" i="2"/>
  <c r="E1297" i="13" s="1"/>
  <c r="CH1298" i="2"/>
  <c r="E1298" i="13" s="1"/>
  <c r="CH1299" i="2"/>
  <c r="E1299" i="13" s="1"/>
  <c r="CH1300" i="2"/>
  <c r="E1300" i="13" s="1"/>
  <c r="CH1301" i="2"/>
  <c r="E1301" i="13" s="1"/>
  <c r="CH1302" i="2"/>
  <c r="E1302" i="13" s="1"/>
  <c r="CH1303" i="2"/>
  <c r="E1303" i="13" s="1"/>
  <c r="CH1304" i="2"/>
  <c r="E1304" i="13" s="1"/>
  <c r="CH1305" i="2"/>
  <c r="E1305" i="13" s="1"/>
  <c r="CH1306" i="2"/>
  <c r="E1306" i="13" s="1"/>
  <c r="CH1307" i="2"/>
  <c r="E1307" i="13" s="1"/>
  <c r="CH1308" i="2"/>
  <c r="E1308" i="13" s="1"/>
  <c r="CH1309" i="2"/>
  <c r="E1309" i="13" s="1"/>
  <c r="CH1310" i="2"/>
  <c r="E1310" i="13" s="1"/>
  <c r="CH1311" i="2"/>
  <c r="E1311" i="13" s="1"/>
  <c r="CH1312" i="2"/>
  <c r="E1312" i="13" s="1"/>
  <c r="CH1313" i="2"/>
  <c r="E1313" i="13" s="1"/>
  <c r="CH1314" i="2"/>
  <c r="E1314" i="13" s="1"/>
  <c r="CH1315" i="2"/>
  <c r="E1315" i="13" s="1"/>
  <c r="CH1316" i="2"/>
  <c r="E1316" i="13" s="1"/>
  <c r="CH1317" i="2"/>
  <c r="E1317" i="13" s="1"/>
  <c r="CH1318" i="2"/>
  <c r="E1318" i="13" s="1"/>
  <c r="CH1319" i="2"/>
  <c r="E1319" i="13" s="1"/>
  <c r="CH1320" i="2"/>
  <c r="E1320" i="13" s="1"/>
  <c r="CH1321" i="2"/>
  <c r="E1321" i="13" s="1"/>
  <c r="CH1322" i="2"/>
  <c r="E1322" i="13" s="1"/>
  <c r="CH1323" i="2"/>
  <c r="E1323" i="13" s="1"/>
  <c r="CH1324" i="2"/>
  <c r="E1324" i="13" s="1"/>
  <c r="CH1325" i="2"/>
  <c r="E1325" i="13" s="1"/>
  <c r="CH1326" i="2"/>
  <c r="E1326" i="13" s="1"/>
  <c r="CH1327" i="2"/>
  <c r="E1327" i="13" s="1"/>
  <c r="CH1328" i="2"/>
  <c r="E1328" i="13" s="1"/>
  <c r="CH1329" i="2"/>
  <c r="E1329" i="13" s="1"/>
  <c r="CH1330" i="2"/>
  <c r="E1330" i="13" s="1"/>
  <c r="CH1331" i="2"/>
  <c r="E1331" i="13" s="1"/>
  <c r="CH1332" i="2"/>
  <c r="E1332" i="13" s="1"/>
  <c r="CH1333" i="2"/>
  <c r="E1333" i="13" s="1"/>
  <c r="CH1334" i="2"/>
  <c r="E1334" i="13" s="1"/>
  <c r="CH1335" i="2"/>
  <c r="E1335" i="13" s="1"/>
  <c r="CH1336" i="2"/>
  <c r="E1336" i="13" s="1"/>
  <c r="CH1337" i="2"/>
  <c r="E1337" i="13" s="1"/>
  <c r="CH1338" i="2"/>
  <c r="E1338" i="13" s="1"/>
  <c r="CH1339" i="2"/>
  <c r="E1339" i="13" s="1"/>
  <c r="CH1340" i="2"/>
  <c r="E1340" i="13" s="1"/>
  <c r="CH1341" i="2"/>
  <c r="E1341" i="13" s="1"/>
  <c r="CH1342" i="2"/>
  <c r="E1342" i="13" s="1"/>
  <c r="CH1343" i="2"/>
  <c r="E1343" i="13" s="1"/>
  <c r="CH1344" i="2"/>
  <c r="E1344" i="13" s="1"/>
  <c r="CH1345" i="2"/>
  <c r="E1345" i="13" s="1"/>
  <c r="CH1346" i="2"/>
  <c r="E1346" i="13" s="1"/>
  <c r="CH1347" i="2"/>
  <c r="E1347" i="13" s="1"/>
  <c r="CH1348" i="2"/>
  <c r="E1348" i="13" s="1"/>
  <c r="CH1349" i="2"/>
  <c r="E1349" i="13" s="1"/>
  <c r="CH1350" i="2"/>
  <c r="E1350" i="13" s="1"/>
  <c r="CH1351" i="2"/>
  <c r="E1351" i="13" s="1"/>
  <c r="CH1352" i="2"/>
  <c r="E1352" i="13" s="1"/>
  <c r="CH1353" i="2"/>
  <c r="E1353" i="13" s="1"/>
  <c r="CH1354" i="2"/>
  <c r="E1354" i="13" s="1"/>
  <c r="CH1355" i="2"/>
  <c r="E1355" i="13" s="1"/>
  <c r="CH1356" i="2"/>
  <c r="E1356" i="13" s="1"/>
  <c r="CH1357" i="2"/>
  <c r="E1357" i="13" s="1"/>
  <c r="CH1358" i="2"/>
  <c r="E1358" i="13" s="1"/>
  <c r="CH1359" i="2"/>
  <c r="E1359" i="13" s="1"/>
  <c r="CH1360" i="2"/>
  <c r="E1360" i="13" s="1"/>
  <c r="CH1361" i="2"/>
  <c r="E1361" i="13" s="1"/>
  <c r="CH1362" i="2"/>
  <c r="E1362" i="13" s="1"/>
  <c r="CH1363" i="2"/>
  <c r="E1363" i="13" s="1"/>
  <c r="CH1364" i="2"/>
  <c r="E1364" i="13" s="1"/>
  <c r="CH1365" i="2"/>
  <c r="E1365" i="13" s="1"/>
  <c r="CH1366" i="2"/>
  <c r="E1366" i="13" s="1"/>
  <c r="CH1367" i="2"/>
  <c r="E1367" i="13" s="1"/>
  <c r="CH1368" i="2"/>
  <c r="E1368" i="13" s="1"/>
  <c r="CH1369" i="2"/>
  <c r="E1369" i="13" s="1"/>
  <c r="CH1370" i="2"/>
  <c r="E1370" i="13" s="1"/>
  <c r="CH1371" i="2"/>
  <c r="E1371" i="13" s="1"/>
  <c r="CH1372" i="2"/>
  <c r="E1372" i="13" s="1"/>
  <c r="CH1373" i="2"/>
  <c r="E1373" i="13" s="1"/>
  <c r="CH1374" i="2"/>
  <c r="E1374" i="13" s="1"/>
  <c r="CH1375" i="2"/>
  <c r="E1375" i="13" s="1"/>
  <c r="CH1376" i="2"/>
  <c r="E1376" i="13" s="1"/>
  <c r="CH1377" i="2"/>
  <c r="E1377" i="13" s="1"/>
  <c r="CH1378" i="2"/>
  <c r="E1378" i="13" s="1"/>
  <c r="CH1379" i="2"/>
  <c r="E1379" i="13" s="1"/>
  <c r="CH1380" i="2"/>
  <c r="E1380" i="13" s="1"/>
  <c r="CH1381" i="2"/>
  <c r="E1381" i="13" s="1"/>
  <c r="CH1382" i="2"/>
  <c r="E1382" i="13" s="1"/>
  <c r="CH1383" i="2"/>
  <c r="E1383" i="13" s="1"/>
  <c r="CH1384" i="2"/>
  <c r="E1384" i="13" s="1"/>
  <c r="CH1385" i="2"/>
  <c r="E1385" i="13" s="1"/>
  <c r="CH1386" i="2"/>
  <c r="E1386" i="13" s="1"/>
  <c r="CH1387" i="2"/>
  <c r="E1387" i="13" s="1"/>
  <c r="CH1388" i="2"/>
  <c r="E1388" i="13" s="1"/>
  <c r="CH1389" i="2"/>
  <c r="E1389" i="13" s="1"/>
  <c r="CH1390" i="2"/>
  <c r="E1390" i="13" s="1"/>
  <c r="CH1391" i="2"/>
  <c r="E1391" i="13" s="1"/>
  <c r="CH1392" i="2"/>
  <c r="E1392" i="13" s="1"/>
  <c r="CH1393" i="2"/>
  <c r="E1393" i="13" s="1"/>
  <c r="CH1394" i="2"/>
  <c r="E1394" i="13" s="1"/>
  <c r="CH1395" i="2"/>
  <c r="E1395" i="13" s="1"/>
  <c r="CH1396" i="2"/>
  <c r="E1396" i="13" s="1"/>
  <c r="CH1397" i="2"/>
  <c r="E1397" i="13" s="1"/>
  <c r="CH1398" i="2"/>
  <c r="E1398" i="13" s="1"/>
  <c r="CH1399" i="2"/>
  <c r="E1399" i="13" s="1"/>
  <c r="CH1400" i="2"/>
  <c r="E1400" i="13" s="1"/>
  <c r="CH1401" i="2"/>
  <c r="E1401" i="13" s="1"/>
  <c r="CH1402" i="2"/>
  <c r="E1402" i="13" s="1"/>
  <c r="CH1403" i="2"/>
  <c r="E1403" i="13" s="1"/>
  <c r="CH1404" i="2"/>
  <c r="E1404" i="13" s="1"/>
  <c r="CH1405" i="2"/>
  <c r="E1405" i="13" s="1"/>
  <c r="CH1406" i="2"/>
  <c r="E1406" i="13" s="1"/>
  <c r="CH1407" i="2"/>
  <c r="E1407" i="13" s="1"/>
  <c r="CH1408" i="2"/>
  <c r="E1408" i="13" s="1"/>
  <c r="CH1409" i="2"/>
  <c r="E1409" i="13" s="1"/>
  <c r="CH1410" i="2"/>
  <c r="E1410" i="13" s="1"/>
  <c r="CH1411" i="2"/>
  <c r="E1411" i="13" s="1"/>
  <c r="CH1412" i="2"/>
  <c r="E1412" i="13" s="1"/>
  <c r="CH1413" i="2"/>
  <c r="E1413" i="13" s="1"/>
  <c r="CH1414" i="2"/>
  <c r="E1414" i="13" s="1"/>
  <c r="CH1415" i="2"/>
  <c r="E1415" i="13" s="1"/>
  <c r="CH1416" i="2"/>
  <c r="E1416" i="13" s="1"/>
  <c r="CH1417" i="2"/>
  <c r="E1417" i="13" s="1"/>
  <c r="CH1418" i="2"/>
  <c r="E1418" i="13" s="1"/>
  <c r="CH1419" i="2"/>
  <c r="E1419" i="13" s="1"/>
  <c r="CH1420" i="2"/>
  <c r="E1420" i="13" s="1"/>
  <c r="CH1421" i="2"/>
  <c r="E1421" i="13" s="1"/>
  <c r="CH1422" i="2"/>
  <c r="E1422" i="13" s="1"/>
  <c r="CH1423" i="2"/>
  <c r="E1423" i="13" s="1"/>
  <c r="CH1424" i="2"/>
  <c r="E1424" i="13" s="1"/>
  <c r="CH1425" i="2"/>
  <c r="E1425" i="13" s="1"/>
  <c r="CH1426" i="2"/>
  <c r="E1426" i="13" s="1"/>
  <c r="CH1427" i="2"/>
  <c r="E1427" i="13" s="1"/>
  <c r="CH1428" i="2"/>
  <c r="E1428" i="13" s="1"/>
  <c r="CH1429" i="2"/>
  <c r="E1429" i="13" s="1"/>
  <c r="CH1430" i="2"/>
  <c r="E1430" i="13" s="1"/>
  <c r="CH1431" i="2"/>
  <c r="E1431" i="13" s="1"/>
  <c r="CH1432" i="2"/>
  <c r="E1432" i="13" s="1"/>
  <c r="CH1433" i="2"/>
  <c r="E1433" i="13" s="1"/>
  <c r="CH1434" i="2"/>
  <c r="E1434" i="13" s="1"/>
  <c r="CH1435" i="2"/>
  <c r="E1435" i="13" s="1"/>
  <c r="CH1436" i="2"/>
  <c r="E1436" i="13" s="1"/>
  <c r="CH1437" i="2"/>
  <c r="E1437" i="13" s="1"/>
  <c r="CH1438" i="2"/>
  <c r="E1438" i="13" s="1"/>
  <c r="CH1439" i="2"/>
  <c r="E1439" i="13" s="1"/>
  <c r="CH1440" i="2"/>
  <c r="E1440" i="13" s="1"/>
  <c r="CH1441" i="2"/>
  <c r="E1441" i="13" s="1"/>
  <c r="CH1442" i="2"/>
  <c r="E1442" i="13" s="1"/>
  <c r="CH1443" i="2"/>
  <c r="E1443" i="13" s="1"/>
  <c r="CH1444" i="2"/>
  <c r="E1444" i="13" s="1"/>
  <c r="CH1445" i="2"/>
  <c r="E1445" i="13" s="1"/>
  <c r="CH1446" i="2"/>
  <c r="E1446" i="13" s="1"/>
  <c r="CH1447" i="2"/>
  <c r="E1447" i="13" s="1"/>
  <c r="CH1448" i="2"/>
  <c r="E1448" i="13" s="1"/>
  <c r="CH1449" i="2"/>
  <c r="E1449" i="13" s="1"/>
  <c r="CH1450" i="2"/>
  <c r="E1450" i="13" s="1"/>
  <c r="CH1451" i="2"/>
  <c r="E1451" i="13" s="1"/>
  <c r="CH1452" i="2"/>
  <c r="E1452" i="13" s="1"/>
  <c r="CH1453" i="2"/>
  <c r="E1453" i="13" s="1"/>
  <c r="CH1454" i="2"/>
  <c r="E1454" i="13" s="1"/>
  <c r="CH1455" i="2"/>
  <c r="E1455" i="13" s="1"/>
  <c r="CH1456" i="2"/>
  <c r="E1456" i="13" s="1"/>
  <c r="CH1457" i="2"/>
  <c r="E1457" i="13" s="1"/>
  <c r="CH1458" i="2"/>
  <c r="E1458" i="13" s="1"/>
  <c r="CH1459" i="2"/>
  <c r="E1459" i="13" s="1"/>
  <c r="CH1460" i="2"/>
  <c r="E1460" i="13" s="1"/>
  <c r="CH1461" i="2"/>
  <c r="E1461" i="13" s="1"/>
  <c r="CH1462" i="2"/>
  <c r="E1462" i="13" s="1"/>
  <c r="CH1463" i="2"/>
  <c r="E1463" i="13" s="1"/>
  <c r="CH1464" i="2"/>
  <c r="E1464" i="13" s="1"/>
  <c r="CH1465" i="2"/>
  <c r="E1465" i="13" s="1"/>
  <c r="CH1466" i="2"/>
  <c r="E1466" i="13" s="1"/>
  <c r="CH1467" i="2"/>
  <c r="E1467" i="13" s="1"/>
  <c r="CH1468" i="2"/>
  <c r="E1468" i="13" s="1"/>
  <c r="CH1469" i="2"/>
  <c r="E1469" i="13" s="1"/>
  <c r="CH1470" i="2"/>
  <c r="E1470" i="13" s="1"/>
  <c r="CH1471" i="2"/>
  <c r="E1471" i="13" s="1"/>
  <c r="CH1472" i="2"/>
  <c r="E1472" i="13" s="1"/>
  <c r="CH1473" i="2"/>
  <c r="E1473" i="13" s="1"/>
  <c r="CH1474" i="2"/>
  <c r="E1474" i="13" s="1"/>
  <c r="CH1475" i="2"/>
  <c r="E1475" i="13" s="1"/>
  <c r="CH1476" i="2"/>
  <c r="E1476" i="13" s="1"/>
  <c r="CH1477" i="2"/>
  <c r="E1477" i="13" s="1"/>
  <c r="CH1478" i="2"/>
  <c r="E1478" i="13" s="1"/>
  <c r="CH1479" i="2"/>
  <c r="E1479" i="13" s="1"/>
  <c r="CH1480" i="2"/>
  <c r="E1480" i="13" s="1"/>
  <c r="CH1481" i="2"/>
  <c r="E1481" i="13" s="1"/>
  <c r="CH1482" i="2"/>
  <c r="E1482" i="13" s="1"/>
  <c r="CH1483" i="2"/>
  <c r="E1483" i="13" s="1"/>
  <c r="CH1484" i="2"/>
  <c r="E1484" i="13" s="1"/>
  <c r="CH1485" i="2"/>
  <c r="E1485" i="13" s="1"/>
  <c r="CH1486" i="2"/>
  <c r="E1486" i="13" s="1"/>
  <c r="CH1487" i="2"/>
  <c r="E1487" i="13" s="1"/>
  <c r="CH1488" i="2"/>
  <c r="E1488" i="13" s="1"/>
  <c r="CH1489" i="2"/>
  <c r="E1489" i="13" s="1"/>
  <c r="CH1490" i="2"/>
  <c r="E1490" i="13" s="1"/>
  <c r="CH1491" i="2"/>
  <c r="E1491" i="13" s="1"/>
  <c r="CH1492" i="2"/>
  <c r="E1492" i="13" s="1"/>
  <c r="CH1493" i="2"/>
  <c r="E1493" i="13" s="1"/>
  <c r="CH1494" i="2"/>
  <c r="E1494" i="13" s="1"/>
  <c r="CH1495" i="2"/>
  <c r="E1495" i="13" s="1"/>
  <c r="CH1496" i="2"/>
  <c r="E1496" i="13" s="1"/>
  <c r="CH1497" i="2"/>
  <c r="E1497" i="13" s="1"/>
  <c r="CH1498" i="2"/>
  <c r="E1498" i="13" s="1"/>
  <c r="CH1499" i="2"/>
  <c r="CH1500" i="2"/>
  <c r="CH1501" i="2"/>
  <c r="E1501" i="13" s="1"/>
  <c r="CH1502" i="2"/>
  <c r="E1502" i="13" s="1"/>
  <c r="CH1503" i="2"/>
  <c r="E1503" i="13" s="1"/>
  <c r="CH1504" i="2"/>
  <c r="E1504" i="13" s="1"/>
  <c r="CH1505" i="2"/>
  <c r="E1505" i="13" s="1"/>
  <c r="CH1506" i="2"/>
  <c r="E1506" i="13" s="1"/>
  <c r="CH1507" i="2"/>
  <c r="E1507" i="13" s="1"/>
  <c r="CH1508" i="2"/>
  <c r="E1508" i="13" s="1"/>
  <c r="CH1509" i="2"/>
  <c r="E1509" i="13" s="1"/>
  <c r="CH1510" i="2"/>
  <c r="E1510" i="13" s="1"/>
  <c r="CH1511" i="2"/>
  <c r="E1511" i="13" s="1"/>
  <c r="CH1512" i="2"/>
  <c r="E1512" i="13" s="1"/>
  <c r="CH1513" i="2"/>
  <c r="E1513" i="13" s="1"/>
  <c r="CH1514" i="2"/>
  <c r="E1514" i="13" s="1"/>
  <c r="CH1515" i="2"/>
  <c r="E1515" i="13" s="1"/>
  <c r="CH1516" i="2"/>
  <c r="E1516" i="13" s="1"/>
  <c r="CH1517" i="2"/>
  <c r="E1517" i="13" s="1"/>
  <c r="CH1518" i="2"/>
  <c r="E1518" i="13" s="1"/>
  <c r="CH1519" i="2"/>
  <c r="E1519" i="13" s="1"/>
  <c r="CH1520" i="2"/>
  <c r="E1520" i="13" s="1"/>
  <c r="CH1521" i="2"/>
  <c r="E1521" i="13" s="1"/>
  <c r="CH1522" i="2"/>
  <c r="E1522" i="13" s="1"/>
  <c r="CH2" i="2"/>
  <c r="CD56" i="2"/>
  <c r="CD57" i="2"/>
  <c r="CD58" i="2"/>
  <c r="CD62" i="2"/>
  <c r="CD63" i="2"/>
  <c r="CD64" i="2"/>
  <c r="CD104" i="2"/>
  <c r="CD105" i="2"/>
  <c r="CD106" i="2"/>
  <c r="CD110" i="2"/>
  <c r="CD111" i="2"/>
  <c r="CD112" i="2"/>
  <c r="CD113" i="2"/>
  <c r="CD114" i="2"/>
  <c r="CD115" i="2"/>
  <c r="CD119" i="2"/>
  <c r="CD120" i="2"/>
  <c r="CD121" i="2"/>
  <c r="CD122" i="2"/>
  <c r="CD123" i="2"/>
  <c r="CD124" i="2"/>
  <c r="CD125" i="2"/>
  <c r="CD126" i="2"/>
  <c r="CD127" i="2"/>
  <c r="CD128" i="2"/>
  <c r="CD129" i="2"/>
  <c r="CD130" i="2"/>
  <c r="CD131" i="2"/>
  <c r="CD132" i="2"/>
  <c r="CD133" i="2"/>
  <c r="CD137" i="2"/>
  <c r="CD138" i="2"/>
  <c r="CD139" i="2"/>
  <c r="CD143" i="2"/>
  <c r="CD144" i="2"/>
  <c r="CD145" i="2"/>
  <c r="CD146" i="2"/>
  <c r="CD147" i="2"/>
  <c r="CD148" i="2"/>
  <c r="CD161" i="2"/>
  <c r="CD162" i="2"/>
  <c r="CD163" i="2"/>
  <c r="CD164" i="2"/>
  <c r="CD165" i="2"/>
  <c r="CD166" i="2"/>
  <c r="CD167" i="2"/>
  <c r="CD168" i="2"/>
  <c r="CD169" i="2"/>
  <c r="CD170" i="2"/>
  <c r="CD171" i="2"/>
  <c r="CD172" i="2"/>
  <c r="CD173" i="2"/>
  <c r="CD174" i="2"/>
  <c r="CD175" i="2"/>
  <c r="CD176" i="2"/>
  <c r="CD177" i="2"/>
  <c r="CD178" i="2"/>
  <c r="CD179" i="2"/>
  <c r="CD180" i="2"/>
  <c r="CD181" i="2"/>
  <c r="CD182" i="2"/>
  <c r="CD183" i="2"/>
  <c r="CD184" i="2"/>
  <c r="CD185" i="2"/>
  <c r="CD186" i="2"/>
  <c r="CD187" i="2"/>
  <c r="CD188" i="2"/>
  <c r="CD189" i="2"/>
  <c r="CD190" i="2"/>
  <c r="CD191" i="2"/>
  <c r="CD192" i="2"/>
  <c r="CD193" i="2"/>
  <c r="CD194" i="2"/>
  <c r="CD195" i="2"/>
  <c r="CD196" i="2"/>
  <c r="CD197" i="2"/>
  <c r="CD198" i="2"/>
  <c r="CD199" i="2"/>
  <c r="CD200" i="2"/>
  <c r="CD201" i="2"/>
  <c r="CD202" i="2"/>
  <c r="CD203" i="2"/>
  <c r="CD204" i="2"/>
  <c r="CD205" i="2"/>
  <c r="CD206" i="2"/>
  <c r="CD207" i="2"/>
  <c r="CD208" i="2"/>
  <c r="CD209" i="2"/>
  <c r="CD210" i="2"/>
  <c r="CD211" i="2"/>
  <c r="CD212" i="2"/>
  <c r="CD213" i="2"/>
  <c r="CD214" i="2"/>
  <c r="CD215" i="2"/>
  <c r="CD216" i="2"/>
  <c r="CD217" i="2"/>
  <c r="CD218" i="2"/>
  <c r="CD219" i="2"/>
  <c r="CD220" i="2"/>
  <c r="CD221" i="2"/>
  <c r="CD222" i="2"/>
  <c r="CD223" i="2"/>
  <c r="CD224" i="2"/>
  <c r="CD225" i="2"/>
  <c r="CD226" i="2"/>
  <c r="CD227" i="2"/>
  <c r="CD228" i="2"/>
  <c r="CD229" i="2"/>
  <c r="CD230" i="2"/>
  <c r="CD231" i="2"/>
  <c r="CD232" i="2"/>
  <c r="CD233" i="2"/>
  <c r="CD234" i="2"/>
  <c r="CD235" i="2"/>
  <c r="CD236" i="2"/>
  <c r="CD237" i="2"/>
  <c r="CD238" i="2"/>
  <c r="CD239" i="2"/>
  <c r="CD240" i="2"/>
  <c r="CD241" i="2"/>
  <c r="CD242" i="2"/>
  <c r="CD243" i="2"/>
  <c r="CD244" i="2"/>
  <c r="CD245" i="2"/>
  <c r="CD246" i="2"/>
  <c r="CD247" i="2"/>
  <c r="CD248" i="2"/>
  <c r="CD249" i="2"/>
  <c r="CD250" i="2"/>
  <c r="CD251" i="2"/>
  <c r="CD252" i="2"/>
  <c r="CD253" i="2"/>
  <c r="CD254" i="2"/>
  <c r="CD255" i="2"/>
  <c r="CD256" i="2"/>
  <c r="CD257" i="2"/>
  <c r="CD258" i="2"/>
  <c r="CD259" i="2"/>
  <c r="CD260" i="2"/>
  <c r="CD261" i="2"/>
  <c r="CD262" i="2"/>
  <c r="CD263" i="2"/>
  <c r="CD264" i="2"/>
  <c r="CD265" i="2"/>
  <c r="CD266" i="2"/>
  <c r="CD267" i="2"/>
  <c r="CD268" i="2"/>
  <c r="CD269" i="2"/>
  <c r="CD270" i="2"/>
  <c r="CD271" i="2"/>
  <c r="CD272" i="2"/>
  <c r="CD273" i="2"/>
  <c r="CD274" i="2"/>
  <c r="CD275" i="2"/>
  <c r="CD276" i="2"/>
  <c r="CD277" i="2"/>
  <c r="CD278" i="2"/>
  <c r="CD279" i="2"/>
  <c r="CD280" i="2"/>
  <c r="CD281" i="2"/>
  <c r="CD282" i="2"/>
  <c r="CD283" i="2"/>
  <c r="CD284" i="2"/>
  <c r="CD285" i="2"/>
  <c r="CD286" i="2"/>
  <c r="CD287" i="2"/>
  <c r="CD288" i="2"/>
  <c r="CD289" i="2"/>
  <c r="CD290" i="2"/>
  <c r="CD291" i="2"/>
  <c r="CD292" i="2"/>
  <c r="CD305" i="2"/>
  <c r="CG305" i="2" s="1"/>
  <c r="CD306" i="2"/>
  <c r="CG306" i="2" s="1"/>
  <c r="CD307" i="2"/>
  <c r="CG307" i="2" s="1"/>
  <c r="CD323" i="2"/>
  <c r="CD324" i="2"/>
  <c r="CD325" i="2"/>
  <c r="CD326" i="2"/>
  <c r="CD327" i="2"/>
  <c r="CD328" i="2"/>
  <c r="CD347" i="2"/>
  <c r="CD348" i="2"/>
  <c r="CD349" i="2"/>
  <c r="CD383" i="2"/>
  <c r="CD384" i="2"/>
  <c r="CD385" i="2"/>
  <c r="CD452" i="2"/>
  <c r="CD453" i="2"/>
  <c r="CD454" i="2"/>
  <c r="CD464" i="2"/>
  <c r="CD465" i="2"/>
  <c r="CD466" i="2"/>
  <c r="CD491" i="2"/>
  <c r="CD492" i="2"/>
  <c r="CD493" i="2"/>
  <c r="CD593" i="2"/>
  <c r="CG593" i="2" s="1"/>
  <c r="CD594" i="2"/>
  <c r="CG594" i="2" s="1"/>
  <c r="CD595" i="2"/>
  <c r="CG595" i="2" s="1"/>
  <c r="CD596" i="2"/>
  <c r="CD597" i="2"/>
  <c r="CD598" i="2"/>
  <c r="CD668" i="2"/>
  <c r="CD669" i="2"/>
  <c r="CD670" i="2"/>
  <c r="CD680" i="2"/>
  <c r="CD681" i="2"/>
  <c r="CG681" i="2" s="1"/>
  <c r="CD682" i="2"/>
  <c r="CG682" i="2" s="1"/>
  <c r="CD689" i="2"/>
  <c r="CD690" i="2"/>
  <c r="CD691" i="2"/>
  <c r="CD734" i="2"/>
  <c r="CG734" i="2" s="1"/>
  <c r="CD735" i="2"/>
  <c r="CG735" i="2" s="1"/>
  <c r="CD736" i="2"/>
  <c r="CG736" i="2" s="1"/>
  <c r="CD746" i="2"/>
  <c r="CG746" i="2" s="1"/>
  <c r="CD747" i="2"/>
  <c r="CG747" i="2" s="1"/>
  <c r="CD748" i="2"/>
  <c r="CG748" i="2" s="1"/>
  <c r="CD749" i="2"/>
  <c r="CD750" i="2"/>
  <c r="CG750" i="2" s="1"/>
  <c r="CD751" i="2"/>
  <c r="CG751" i="2" s="1"/>
  <c r="CD761" i="2"/>
  <c r="CD762" i="2"/>
  <c r="CD763" i="2"/>
  <c r="CD770" i="2"/>
  <c r="CD771" i="2"/>
  <c r="CD772" i="2"/>
  <c r="CD773" i="2"/>
  <c r="CD774" i="2"/>
  <c r="CD775" i="2"/>
  <c r="CD815" i="2"/>
  <c r="CG815" i="2" s="1"/>
  <c r="CD816" i="2"/>
  <c r="CG816" i="2" s="1"/>
  <c r="CD817" i="2"/>
  <c r="CG817" i="2" s="1"/>
  <c r="CD827" i="2"/>
  <c r="CD828" i="2"/>
  <c r="CD829" i="2"/>
  <c r="CD851" i="2"/>
  <c r="CD852" i="2"/>
  <c r="CD853" i="2"/>
  <c r="CD857" i="2"/>
  <c r="CG857" i="2" s="1"/>
  <c r="CD858" i="2"/>
  <c r="CG858" i="2" s="1"/>
  <c r="CD859" i="2"/>
  <c r="CG859" i="2" s="1"/>
  <c r="CD890" i="2"/>
  <c r="CD891" i="2"/>
  <c r="CD892" i="2"/>
  <c r="CD896" i="2"/>
  <c r="CD897" i="2"/>
  <c r="CD898" i="2"/>
  <c r="CD905" i="2"/>
  <c r="CD906" i="2"/>
  <c r="CD907" i="2"/>
  <c r="CD911" i="2"/>
  <c r="CD912" i="2"/>
  <c r="CD913" i="2"/>
  <c r="CD917" i="2"/>
  <c r="CD918" i="2"/>
  <c r="CD919" i="2"/>
  <c r="CD938" i="2"/>
  <c r="CD939" i="2"/>
  <c r="CD940" i="2"/>
  <c r="CD944" i="2"/>
  <c r="CD945" i="2"/>
  <c r="CD946" i="2"/>
  <c r="CD953" i="2"/>
  <c r="CG953" i="2" s="1"/>
  <c r="CD954" i="2"/>
  <c r="CG954" i="2" s="1"/>
  <c r="CD955" i="2"/>
  <c r="CD962" i="2"/>
  <c r="CG962" i="2" s="1"/>
  <c r="CD963" i="2"/>
  <c r="CG963" i="2" s="1"/>
  <c r="CD964" i="2"/>
  <c r="CG964" i="2" s="1"/>
  <c r="CD995" i="2"/>
  <c r="CG995" i="2" s="1"/>
  <c r="CD996" i="2"/>
  <c r="CG996" i="2" s="1"/>
  <c r="CD997" i="2"/>
  <c r="CG997" i="2" s="1"/>
  <c r="CD1013" i="2"/>
  <c r="CD1014" i="2"/>
  <c r="CD1015" i="2"/>
  <c r="CD1061" i="2"/>
  <c r="CD1062" i="2"/>
  <c r="CD1063" i="2"/>
  <c r="CD1073" i="2"/>
  <c r="CD1074" i="2"/>
  <c r="CD1075" i="2"/>
  <c r="CD1217" i="2"/>
  <c r="CD1218" i="2"/>
  <c r="CD1219" i="2"/>
  <c r="CD1265" i="2"/>
  <c r="CD1266" i="2"/>
  <c r="CD1267" i="2"/>
  <c r="CD1274" i="2"/>
  <c r="CD1275" i="2"/>
  <c r="CD1276" i="2"/>
  <c r="CD1277" i="2"/>
  <c r="CD1278" i="2"/>
  <c r="CD1279" i="2"/>
  <c r="CD1280" i="2"/>
  <c r="CD1281" i="2"/>
  <c r="CD1282" i="2"/>
  <c r="CD1283" i="2"/>
  <c r="CD1284" i="2"/>
  <c r="CD1285" i="2"/>
  <c r="CD1286" i="2"/>
  <c r="CD1287" i="2"/>
  <c r="CD1288" i="2"/>
  <c r="CD1289" i="2"/>
  <c r="CD1290" i="2"/>
  <c r="CD1291" i="2"/>
  <c r="CD1292" i="2"/>
  <c r="CD1293" i="2"/>
  <c r="CD1294" i="2"/>
  <c r="CD1295" i="2"/>
  <c r="CD1296" i="2"/>
  <c r="CD1297" i="2"/>
  <c r="CD1298" i="2"/>
  <c r="CD1299" i="2"/>
  <c r="CD1300" i="2"/>
  <c r="CD1301" i="2"/>
  <c r="CD1302" i="2"/>
  <c r="CD1303" i="2"/>
  <c r="CD1304" i="2"/>
  <c r="CD1305" i="2"/>
  <c r="CD1306" i="2"/>
  <c r="CD1307" i="2"/>
  <c r="CD1308" i="2"/>
  <c r="CD1309" i="2"/>
  <c r="CD1310" i="2"/>
  <c r="CD1311" i="2"/>
  <c r="CD1312" i="2"/>
  <c r="CD1313" i="2"/>
  <c r="CD1314" i="2"/>
  <c r="CD1315" i="2"/>
  <c r="CD1316" i="2"/>
  <c r="CD1317" i="2"/>
  <c r="CD1318" i="2"/>
  <c r="CD1319" i="2"/>
  <c r="CD1320" i="2"/>
  <c r="CD1321" i="2"/>
  <c r="CD1322" i="2"/>
  <c r="CD1323" i="2"/>
  <c r="CD1324" i="2"/>
  <c r="CD1325" i="2"/>
  <c r="CD1326" i="2"/>
  <c r="CD1327" i="2"/>
  <c r="CD1328" i="2"/>
  <c r="CD1329" i="2"/>
  <c r="CD1330" i="2"/>
  <c r="CD1334" i="2"/>
  <c r="CD1335" i="2"/>
  <c r="CD1336" i="2"/>
  <c r="CD1337" i="2"/>
  <c r="CD1338" i="2"/>
  <c r="CD1339" i="2"/>
  <c r="CD1340" i="2"/>
  <c r="CD1341" i="2"/>
  <c r="CD1342" i="2"/>
  <c r="CD1343" i="2"/>
  <c r="CD1344" i="2"/>
  <c r="CD1345" i="2"/>
  <c r="CD1346" i="2"/>
  <c r="CD1347" i="2"/>
  <c r="CD1348" i="2"/>
  <c r="CD1349" i="2"/>
  <c r="CD1350" i="2"/>
  <c r="CD1351" i="2"/>
  <c r="CD1352" i="2"/>
  <c r="CD1353" i="2"/>
  <c r="CD1354" i="2"/>
  <c r="CD1355" i="2"/>
  <c r="CD1356" i="2"/>
  <c r="CD1357" i="2"/>
  <c r="CD1358" i="2"/>
  <c r="CD1359" i="2"/>
  <c r="CD1360" i="2"/>
  <c r="CD1361" i="2"/>
  <c r="CD1362" i="2"/>
  <c r="CD1363" i="2"/>
  <c r="CD1364" i="2"/>
  <c r="CD1365" i="2"/>
  <c r="CD1366" i="2"/>
  <c r="CD1367" i="2"/>
  <c r="CD1368" i="2"/>
  <c r="CD1369" i="2"/>
  <c r="CD1370" i="2"/>
  <c r="CD1371" i="2"/>
  <c r="CD1372" i="2"/>
  <c r="CD1373" i="2"/>
  <c r="CD1374" i="2"/>
  <c r="CD1375" i="2"/>
  <c r="CD1376" i="2"/>
  <c r="CD1377" i="2"/>
  <c r="CD1378" i="2"/>
  <c r="CD1379" i="2"/>
  <c r="CD1380" i="2"/>
  <c r="CD1381" i="2"/>
  <c r="CD1382" i="2"/>
  <c r="CD1383" i="2"/>
  <c r="CD1384" i="2"/>
  <c r="CD1385" i="2"/>
  <c r="CD1386" i="2"/>
  <c r="CD1387" i="2"/>
  <c r="CD1388" i="2"/>
  <c r="CD1389" i="2"/>
  <c r="CD1390" i="2"/>
  <c r="CD1391" i="2"/>
  <c r="CD1392" i="2"/>
  <c r="CD1393" i="2"/>
  <c r="CD1394" i="2"/>
  <c r="CD1395" i="2"/>
  <c r="CD1396" i="2"/>
  <c r="CD1397" i="2"/>
  <c r="CD1398" i="2"/>
  <c r="CD1399" i="2"/>
  <c r="CD1400" i="2"/>
  <c r="CD1401" i="2"/>
  <c r="CD1402" i="2"/>
  <c r="CD1403" i="2"/>
  <c r="CD1404" i="2"/>
  <c r="CD1405" i="2"/>
  <c r="CD1406" i="2"/>
  <c r="CD1407" i="2"/>
  <c r="CD1408" i="2"/>
  <c r="CD1409" i="2"/>
  <c r="CD1410" i="2"/>
  <c r="CD1411" i="2"/>
  <c r="CD1412" i="2"/>
  <c r="CD1413" i="2"/>
  <c r="CD1414" i="2"/>
  <c r="CD1415" i="2"/>
  <c r="CD1416" i="2"/>
  <c r="CD1417" i="2"/>
  <c r="CD1418" i="2"/>
  <c r="CD1419" i="2"/>
  <c r="CD1420" i="2"/>
  <c r="CD1421" i="2"/>
  <c r="CD1422" i="2"/>
  <c r="CD1423" i="2"/>
  <c r="CD1424" i="2"/>
  <c r="CD1425" i="2"/>
  <c r="CD1426" i="2"/>
  <c r="CD1427" i="2"/>
  <c r="CD1428" i="2"/>
  <c r="CD1429" i="2"/>
  <c r="CD1430" i="2"/>
  <c r="CD1431" i="2"/>
  <c r="CD1432" i="2"/>
  <c r="CD1433" i="2"/>
  <c r="CD1434" i="2"/>
  <c r="CD1435" i="2"/>
  <c r="CD1436" i="2"/>
  <c r="CD1437" i="2"/>
  <c r="CD1438" i="2"/>
  <c r="CD1439" i="2"/>
  <c r="CD1440" i="2"/>
  <c r="CD1441" i="2"/>
  <c r="CD1442" i="2"/>
  <c r="CD1443" i="2"/>
  <c r="CD1444" i="2"/>
  <c r="CD1445" i="2"/>
  <c r="CD1446" i="2"/>
  <c r="CD1447" i="2"/>
  <c r="CD1448" i="2"/>
  <c r="CD1449" i="2"/>
  <c r="CD1450" i="2"/>
  <c r="CD1451" i="2"/>
  <c r="CD1452" i="2"/>
  <c r="CD1453" i="2"/>
  <c r="CD1454" i="2"/>
  <c r="CD1455" i="2"/>
  <c r="CD1456" i="2"/>
  <c r="CD1457" i="2"/>
  <c r="CD1458" i="2"/>
  <c r="CD1459" i="2"/>
  <c r="CD1460" i="2"/>
  <c r="CD1461" i="2"/>
  <c r="CD1462" i="2"/>
  <c r="CD1463" i="2"/>
  <c r="CD1464" i="2"/>
  <c r="CD1465" i="2"/>
  <c r="CD1466" i="2"/>
  <c r="CD1467" i="2"/>
  <c r="CD1468" i="2"/>
  <c r="CD1469" i="2"/>
  <c r="CD1470" i="2"/>
  <c r="CD1471" i="2"/>
  <c r="CD1472" i="2"/>
  <c r="CD1473" i="2"/>
  <c r="CD1474" i="2"/>
  <c r="CD1475" i="2"/>
  <c r="CD1476" i="2"/>
  <c r="CD1477" i="2"/>
  <c r="CD1478" i="2"/>
  <c r="CD1479" i="2"/>
  <c r="CD1480" i="2"/>
  <c r="CD1481" i="2"/>
  <c r="CD1482" i="2"/>
  <c r="CD1483" i="2"/>
  <c r="CD1484" i="2"/>
  <c r="CD1485" i="2"/>
  <c r="CD1486" i="2"/>
  <c r="CD1487" i="2"/>
  <c r="CD1488" i="2"/>
  <c r="CD1489" i="2"/>
  <c r="CD1490" i="2"/>
  <c r="CD1491" i="2"/>
  <c r="CD1492" i="2"/>
  <c r="CD1493" i="2"/>
  <c r="CD1494" i="2"/>
  <c r="CD1495" i="2"/>
  <c r="CD1496" i="2"/>
  <c r="CD1497" i="2"/>
  <c r="CD1498" i="2"/>
  <c r="CD1499" i="2"/>
  <c r="CD1500" i="2"/>
  <c r="CD1501" i="2"/>
  <c r="CD1502" i="2"/>
  <c r="CD1503" i="2"/>
  <c r="CD1504" i="2"/>
  <c r="CD1505" i="2"/>
  <c r="CD1506" i="2"/>
  <c r="CD1507" i="2"/>
  <c r="CD1508" i="2"/>
  <c r="CD1509" i="2"/>
  <c r="CD1510" i="2"/>
  <c r="CD1511" i="2"/>
  <c r="CD1512" i="2"/>
  <c r="CD1513" i="2"/>
  <c r="CD1514" i="2"/>
  <c r="CD1515" i="2"/>
  <c r="CD1516" i="2"/>
  <c r="CD1517" i="2"/>
  <c r="CD1518" i="2"/>
  <c r="CD1519" i="2"/>
  <c r="CD1520" i="2"/>
  <c r="CD1521" i="2"/>
  <c r="CD1522" i="2"/>
  <c r="CC56" i="2"/>
  <c r="BZ56" i="2" s="1"/>
  <c r="CC57" i="2"/>
  <c r="BZ57" i="2" s="1"/>
  <c r="CC58" i="2"/>
  <c r="BZ58" i="2" s="1"/>
  <c r="CC62" i="2"/>
  <c r="BZ62" i="2" s="1"/>
  <c r="CC63" i="2"/>
  <c r="BZ63" i="2" s="1"/>
  <c r="CC64" i="2"/>
  <c r="BZ64" i="2" s="1"/>
  <c r="CC104" i="2"/>
  <c r="BZ104" i="2" s="1"/>
  <c r="CC105" i="2"/>
  <c r="BZ105" i="2" s="1"/>
  <c r="CC106" i="2"/>
  <c r="BZ106" i="2" s="1"/>
  <c r="CC110" i="2"/>
  <c r="BZ110" i="2" s="1"/>
  <c r="CC111" i="2"/>
  <c r="BZ111" i="2" s="1"/>
  <c r="CC112" i="2"/>
  <c r="BZ112" i="2" s="1"/>
  <c r="CC113" i="2"/>
  <c r="BZ113" i="2" s="1"/>
  <c r="CC114" i="2"/>
  <c r="BZ114" i="2" s="1"/>
  <c r="CC115" i="2"/>
  <c r="BZ115" i="2" s="1"/>
  <c r="CC119" i="2"/>
  <c r="CC120" i="2"/>
  <c r="CC121" i="2"/>
  <c r="BZ121" i="2" s="1"/>
  <c r="CC122" i="2"/>
  <c r="BZ122" i="2" s="1"/>
  <c r="CC123" i="2"/>
  <c r="BZ123" i="2" s="1"/>
  <c r="CC124" i="2"/>
  <c r="BZ124" i="2" s="1"/>
  <c r="CC125" i="2"/>
  <c r="CC126" i="2"/>
  <c r="BZ126" i="2" s="1"/>
  <c r="CC127" i="2"/>
  <c r="BZ127" i="2" s="1"/>
  <c r="CC128" i="2"/>
  <c r="BZ128" i="2" s="1"/>
  <c r="CC129" i="2"/>
  <c r="BZ129" i="2" s="1"/>
  <c r="CC130" i="2"/>
  <c r="BZ130" i="2" s="1"/>
  <c r="CC131" i="2"/>
  <c r="BZ131" i="2" s="1"/>
  <c r="CC132" i="2"/>
  <c r="BZ132" i="2" s="1"/>
  <c r="CC133" i="2"/>
  <c r="CC137" i="2"/>
  <c r="BZ137" i="2" s="1"/>
  <c r="CC138" i="2"/>
  <c r="BZ138" i="2" s="1"/>
  <c r="CC139" i="2"/>
  <c r="BZ139" i="2" s="1"/>
  <c r="CC143" i="2"/>
  <c r="BZ143" i="2" s="1"/>
  <c r="CC144" i="2"/>
  <c r="BZ144" i="2" s="1"/>
  <c r="CC145" i="2"/>
  <c r="BZ145" i="2" s="1"/>
  <c r="CC146" i="2"/>
  <c r="BZ146" i="2" s="1"/>
  <c r="CC147" i="2"/>
  <c r="BZ147" i="2" s="1"/>
  <c r="CC148" i="2"/>
  <c r="BZ148" i="2" s="1"/>
  <c r="CC161" i="2"/>
  <c r="BZ161" i="2" s="1"/>
  <c r="CC162" i="2"/>
  <c r="BZ162" i="2" s="1"/>
  <c r="CC163" i="2"/>
  <c r="BZ163" i="2" s="1"/>
  <c r="CC164" i="2"/>
  <c r="BZ164" i="2" s="1"/>
  <c r="CC165" i="2"/>
  <c r="CC166" i="2"/>
  <c r="BZ166" i="2" s="1"/>
  <c r="CC167" i="2"/>
  <c r="BZ167" i="2" s="1"/>
  <c r="CC168" i="2"/>
  <c r="BZ168" i="2" s="1"/>
  <c r="CC169" i="2"/>
  <c r="BZ169" i="2" s="1"/>
  <c r="CC170" i="2"/>
  <c r="BZ170" i="2" s="1"/>
  <c r="CC171" i="2"/>
  <c r="BZ171" i="2" s="1"/>
  <c r="CC172" i="2"/>
  <c r="BZ172" i="2" s="1"/>
  <c r="CC173" i="2"/>
  <c r="BZ173" i="2" s="1"/>
  <c r="CC174" i="2"/>
  <c r="BZ174" i="2" s="1"/>
  <c r="CC175" i="2"/>
  <c r="BZ175" i="2" s="1"/>
  <c r="CC176" i="2"/>
  <c r="BZ176" i="2" s="1"/>
  <c r="CC177" i="2"/>
  <c r="BZ177" i="2" s="1"/>
  <c r="CC178" i="2"/>
  <c r="BZ178" i="2" s="1"/>
  <c r="CC179" i="2"/>
  <c r="BZ179" i="2" s="1"/>
  <c r="CC180" i="2"/>
  <c r="BZ180" i="2" s="1"/>
  <c r="CC181" i="2"/>
  <c r="CC182" i="2"/>
  <c r="BZ182" i="2" s="1"/>
  <c r="CC183" i="2"/>
  <c r="BZ183" i="2" s="1"/>
  <c r="CC184" i="2"/>
  <c r="BZ184" i="2" s="1"/>
  <c r="CC185" i="2"/>
  <c r="BZ185" i="2" s="1"/>
  <c r="CC186" i="2"/>
  <c r="BZ186" i="2" s="1"/>
  <c r="CC187" i="2"/>
  <c r="BZ187" i="2" s="1"/>
  <c r="CC188" i="2"/>
  <c r="BZ188" i="2" s="1"/>
  <c r="CC189" i="2"/>
  <c r="BZ189" i="2" s="1"/>
  <c r="CC190" i="2"/>
  <c r="BZ190" i="2" s="1"/>
  <c r="CC191" i="2"/>
  <c r="BZ191" i="2" s="1"/>
  <c r="CC192" i="2"/>
  <c r="BZ192" i="2" s="1"/>
  <c r="CC193" i="2"/>
  <c r="BZ193" i="2" s="1"/>
  <c r="CC194" i="2"/>
  <c r="BZ194" i="2" s="1"/>
  <c r="CC195" i="2"/>
  <c r="BZ195" i="2" s="1"/>
  <c r="CC196" i="2"/>
  <c r="BZ196" i="2" s="1"/>
  <c r="CC197" i="2"/>
  <c r="CC198" i="2"/>
  <c r="BZ198" i="2" s="1"/>
  <c r="CC199" i="2"/>
  <c r="BZ199" i="2" s="1"/>
  <c r="CC200" i="2"/>
  <c r="BZ200" i="2" s="1"/>
  <c r="CC201" i="2"/>
  <c r="BZ201" i="2" s="1"/>
  <c r="CC202" i="2"/>
  <c r="BZ202" i="2" s="1"/>
  <c r="CC203" i="2"/>
  <c r="BZ203" i="2" s="1"/>
  <c r="CC204" i="2"/>
  <c r="BZ204" i="2" s="1"/>
  <c r="CC205" i="2"/>
  <c r="BZ205" i="2" s="1"/>
  <c r="CC206" i="2"/>
  <c r="BZ206" i="2" s="1"/>
  <c r="CC207" i="2"/>
  <c r="CC208" i="2"/>
  <c r="BZ208" i="2" s="1"/>
  <c r="CC209" i="2"/>
  <c r="BZ209" i="2" s="1"/>
  <c r="CC210" i="2"/>
  <c r="BZ210" i="2" s="1"/>
  <c r="CC211" i="2"/>
  <c r="BZ211" i="2" s="1"/>
  <c r="CC212" i="2"/>
  <c r="BZ212" i="2" s="1"/>
  <c r="CC213" i="2"/>
  <c r="BZ213" i="2" s="1"/>
  <c r="CC214" i="2"/>
  <c r="BZ214" i="2" s="1"/>
  <c r="CC215" i="2"/>
  <c r="CC216" i="2"/>
  <c r="BZ216" i="2" s="1"/>
  <c r="CC217" i="2"/>
  <c r="BZ217" i="2" s="1"/>
  <c r="CC218" i="2"/>
  <c r="BZ218" i="2" s="1"/>
  <c r="CC219" i="2"/>
  <c r="BZ219" i="2" s="1"/>
  <c r="CC220" i="2"/>
  <c r="BZ220" i="2" s="1"/>
  <c r="CC221" i="2"/>
  <c r="BZ221" i="2" s="1"/>
  <c r="CC222" i="2"/>
  <c r="BZ222" i="2" s="1"/>
  <c r="CC223" i="2"/>
  <c r="BZ223" i="2" s="1"/>
  <c r="CC224" i="2"/>
  <c r="BZ224" i="2" s="1"/>
  <c r="CC225" i="2"/>
  <c r="BZ225" i="2" s="1"/>
  <c r="CC226" i="2"/>
  <c r="BZ226" i="2" s="1"/>
  <c r="CC227" i="2"/>
  <c r="BZ227" i="2" s="1"/>
  <c r="CC228" i="2"/>
  <c r="BZ228" i="2" s="1"/>
  <c r="CC229" i="2"/>
  <c r="BZ229" i="2" s="1"/>
  <c r="CC230" i="2"/>
  <c r="BZ230" i="2" s="1"/>
  <c r="CC231" i="2"/>
  <c r="CC232" i="2"/>
  <c r="BZ232" i="2" s="1"/>
  <c r="CC233" i="2"/>
  <c r="BZ233" i="2" s="1"/>
  <c r="CC234" i="2"/>
  <c r="BZ234" i="2" s="1"/>
  <c r="CC235" i="2"/>
  <c r="BZ235" i="2" s="1"/>
  <c r="CC236" i="2"/>
  <c r="BZ236" i="2" s="1"/>
  <c r="CC237" i="2"/>
  <c r="BZ237" i="2" s="1"/>
  <c r="CC238" i="2"/>
  <c r="BZ238" i="2" s="1"/>
  <c r="CC239" i="2"/>
  <c r="CC240" i="2"/>
  <c r="CC241" i="2"/>
  <c r="BZ241" i="2" s="1"/>
  <c r="CC242" i="2"/>
  <c r="BZ242" i="2" s="1"/>
  <c r="CC243" i="2"/>
  <c r="BZ243" i="2" s="1"/>
  <c r="CC244" i="2"/>
  <c r="BZ244" i="2" s="1"/>
  <c r="CC245" i="2"/>
  <c r="BZ245" i="2" s="1"/>
  <c r="CC246" i="2"/>
  <c r="BZ246" i="2" s="1"/>
  <c r="CC247" i="2"/>
  <c r="BZ247" i="2" s="1"/>
  <c r="CC248" i="2"/>
  <c r="BZ248" i="2" s="1"/>
  <c r="CC249" i="2"/>
  <c r="BZ249" i="2" s="1"/>
  <c r="CC250" i="2"/>
  <c r="BZ250" i="2" s="1"/>
  <c r="CC251" i="2"/>
  <c r="BZ251" i="2" s="1"/>
  <c r="CC252" i="2"/>
  <c r="BZ252" i="2" s="1"/>
  <c r="CC253" i="2"/>
  <c r="BZ253" i="2" s="1"/>
  <c r="CC254" i="2"/>
  <c r="BZ254" i="2" s="1"/>
  <c r="CC255" i="2"/>
  <c r="BZ255" i="2" s="1"/>
  <c r="CC256" i="2"/>
  <c r="BZ256" i="2" s="1"/>
  <c r="CC257" i="2"/>
  <c r="BZ257" i="2" s="1"/>
  <c r="CC258" i="2"/>
  <c r="BZ258" i="2" s="1"/>
  <c r="CC259" i="2"/>
  <c r="BZ259" i="2" s="1"/>
  <c r="CC260" i="2"/>
  <c r="BZ260" i="2" s="1"/>
  <c r="CC261" i="2"/>
  <c r="CC262" i="2"/>
  <c r="BZ262" i="2" s="1"/>
  <c r="CC263" i="2"/>
  <c r="BZ263" i="2" s="1"/>
  <c r="CC264" i="2"/>
  <c r="BZ264" i="2" s="1"/>
  <c r="CC265" i="2"/>
  <c r="BZ265" i="2" s="1"/>
  <c r="CC266" i="2"/>
  <c r="BZ266" i="2" s="1"/>
  <c r="CC267" i="2"/>
  <c r="BZ267" i="2" s="1"/>
  <c r="CC268" i="2"/>
  <c r="BZ268" i="2" s="1"/>
  <c r="CC269" i="2"/>
  <c r="CC270" i="2"/>
  <c r="BZ270" i="2" s="1"/>
  <c r="CC271" i="2"/>
  <c r="BZ271" i="2" s="1"/>
  <c r="CC272" i="2"/>
  <c r="BZ272" i="2" s="1"/>
  <c r="CC273" i="2"/>
  <c r="BZ273" i="2" s="1"/>
  <c r="CC274" i="2"/>
  <c r="BZ274" i="2" s="1"/>
  <c r="CC275" i="2"/>
  <c r="BZ275" i="2" s="1"/>
  <c r="CC276" i="2"/>
  <c r="BZ276" i="2" s="1"/>
  <c r="CC277" i="2"/>
  <c r="CC278" i="2"/>
  <c r="BZ278" i="2" s="1"/>
  <c r="CC279" i="2"/>
  <c r="BZ279" i="2" s="1"/>
  <c r="CC280" i="2"/>
  <c r="BZ280" i="2" s="1"/>
  <c r="CC281" i="2"/>
  <c r="BZ281" i="2" s="1"/>
  <c r="CC282" i="2"/>
  <c r="BZ282" i="2" s="1"/>
  <c r="CC283" i="2"/>
  <c r="BZ283" i="2" s="1"/>
  <c r="CC284" i="2"/>
  <c r="BZ284" i="2" s="1"/>
  <c r="CC285" i="2"/>
  <c r="BZ285" i="2" s="1"/>
  <c r="CC286" i="2"/>
  <c r="BZ286" i="2" s="1"/>
  <c r="CC287" i="2"/>
  <c r="BZ287" i="2" s="1"/>
  <c r="CC288" i="2"/>
  <c r="BZ288" i="2" s="1"/>
  <c r="CC289" i="2"/>
  <c r="BZ289" i="2" s="1"/>
  <c r="CC290" i="2"/>
  <c r="BZ290" i="2" s="1"/>
  <c r="CC291" i="2"/>
  <c r="BZ291" i="2" s="1"/>
  <c r="CC292" i="2"/>
  <c r="BZ292" i="2" s="1"/>
  <c r="CC305" i="2"/>
  <c r="CC306" i="2"/>
  <c r="CC307" i="2"/>
  <c r="CC323" i="2"/>
  <c r="CC324" i="2"/>
  <c r="BZ324" i="2" s="1"/>
  <c r="CC325" i="2"/>
  <c r="BZ325" i="2" s="1"/>
  <c r="CC326" i="2"/>
  <c r="BZ326" i="2" s="1"/>
  <c r="CC327" i="2"/>
  <c r="BZ327" i="2" s="1"/>
  <c r="CC328" i="2"/>
  <c r="BZ328" i="2" s="1"/>
  <c r="CC347" i="2"/>
  <c r="BZ347" i="2" s="1"/>
  <c r="CC348" i="2"/>
  <c r="CC349" i="2"/>
  <c r="BZ349" i="2" s="1"/>
  <c r="CC383" i="2"/>
  <c r="BZ383" i="2" s="1"/>
  <c r="CC384" i="2"/>
  <c r="BZ384" i="2" s="1"/>
  <c r="CC385" i="2"/>
  <c r="BZ385" i="2" s="1"/>
  <c r="CC452" i="2"/>
  <c r="BZ452" i="2" s="1"/>
  <c r="CC453" i="2"/>
  <c r="BZ453" i="2" s="1"/>
  <c r="CC454" i="2"/>
  <c r="BZ454" i="2" s="1"/>
  <c r="CC464" i="2"/>
  <c r="BZ464" i="2" s="1"/>
  <c r="CC465" i="2"/>
  <c r="BZ465" i="2" s="1"/>
  <c r="CC466" i="2"/>
  <c r="BZ466" i="2" s="1"/>
  <c r="CC491" i="2"/>
  <c r="BZ491" i="2" s="1"/>
  <c r="CC492" i="2"/>
  <c r="BZ492" i="2" s="1"/>
  <c r="CC493" i="2"/>
  <c r="BZ493" i="2" s="1"/>
  <c r="CC593" i="2"/>
  <c r="CF593" i="2" s="1"/>
  <c r="CC594" i="2"/>
  <c r="CC595" i="2"/>
  <c r="CC596" i="2"/>
  <c r="BZ596" i="2" s="1"/>
  <c r="CC597" i="2"/>
  <c r="BZ597" i="2" s="1"/>
  <c r="CC598" i="2"/>
  <c r="BZ598" i="2" s="1"/>
  <c r="CC668" i="2"/>
  <c r="BZ668" i="2" s="1"/>
  <c r="CC669" i="2"/>
  <c r="BZ669" i="2" s="1"/>
  <c r="CC670" i="2"/>
  <c r="BZ670" i="2" s="1"/>
  <c r="CC680" i="2"/>
  <c r="CF680" i="2" s="1"/>
  <c r="CC681" i="2"/>
  <c r="CC682" i="2"/>
  <c r="CC689" i="2"/>
  <c r="BZ689" i="2" s="1"/>
  <c r="CC690" i="2"/>
  <c r="BZ690" i="2" s="1"/>
  <c r="CC691" i="2"/>
  <c r="BZ691" i="2" s="1"/>
  <c r="CC734" i="2"/>
  <c r="CC735" i="2"/>
  <c r="CC736" i="2"/>
  <c r="CC746" i="2"/>
  <c r="BZ746" i="2" s="1"/>
  <c r="CC747" i="2"/>
  <c r="CC748" i="2"/>
  <c r="CC749" i="2"/>
  <c r="CF749" i="2" s="1"/>
  <c r="CC750" i="2"/>
  <c r="CC751" i="2"/>
  <c r="CC761" i="2"/>
  <c r="BZ761" i="2" s="1"/>
  <c r="CC762" i="2"/>
  <c r="BZ762" i="2" s="1"/>
  <c r="CC763" i="2"/>
  <c r="CC770" i="2"/>
  <c r="BZ770" i="2" s="1"/>
  <c r="CC771" i="2"/>
  <c r="BZ771" i="2" s="1"/>
  <c r="CC772" i="2"/>
  <c r="BZ772" i="2" s="1"/>
  <c r="CC773" i="2"/>
  <c r="BZ773" i="2" s="1"/>
  <c r="CC774" i="2"/>
  <c r="BZ774" i="2" s="1"/>
  <c r="CC775" i="2"/>
  <c r="BZ775" i="2" s="1"/>
  <c r="CC815" i="2"/>
  <c r="CF815" i="2" s="1"/>
  <c r="CC816" i="2"/>
  <c r="CC817" i="2"/>
  <c r="CC827" i="2"/>
  <c r="BZ827" i="2" s="1"/>
  <c r="CC828" i="2"/>
  <c r="BZ828" i="2" s="1"/>
  <c r="CC829" i="2"/>
  <c r="BZ829" i="2" s="1"/>
  <c r="CC851" i="2"/>
  <c r="BZ851" i="2" s="1"/>
  <c r="CC852" i="2"/>
  <c r="BZ852" i="2" s="1"/>
  <c r="CC853" i="2"/>
  <c r="BZ853" i="2" s="1"/>
  <c r="CC857" i="2"/>
  <c r="CC858" i="2"/>
  <c r="CC859" i="2"/>
  <c r="BZ859" i="2" s="1"/>
  <c r="CC890" i="2"/>
  <c r="BZ890" i="2" s="1"/>
  <c r="CC891" i="2"/>
  <c r="BZ891" i="2" s="1"/>
  <c r="CC892" i="2"/>
  <c r="BZ892" i="2" s="1"/>
  <c r="CC896" i="2"/>
  <c r="BZ896" i="2" s="1"/>
  <c r="CC897" i="2"/>
  <c r="BZ897" i="2" s="1"/>
  <c r="CC898" i="2"/>
  <c r="BZ898" i="2" s="1"/>
  <c r="CC905" i="2"/>
  <c r="BZ905" i="2" s="1"/>
  <c r="CC906" i="2"/>
  <c r="BZ906" i="2" s="1"/>
  <c r="CC907" i="2"/>
  <c r="BZ907" i="2" s="1"/>
  <c r="CC911" i="2"/>
  <c r="BZ911" i="2" s="1"/>
  <c r="CC912" i="2"/>
  <c r="BZ912" i="2" s="1"/>
  <c r="CC913" i="2"/>
  <c r="BZ913" i="2" s="1"/>
  <c r="CC917" i="2"/>
  <c r="BZ917" i="2" s="1"/>
  <c r="CC918" i="2"/>
  <c r="BZ918" i="2" s="1"/>
  <c r="CC919" i="2"/>
  <c r="BZ919" i="2" s="1"/>
  <c r="CC938" i="2"/>
  <c r="BZ938" i="2" s="1"/>
  <c r="CC939" i="2"/>
  <c r="BZ939" i="2" s="1"/>
  <c r="CC940" i="2"/>
  <c r="BZ940" i="2" s="1"/>
  <c r="CC944" i="2"/>
  <c r="BZ944" i="2" s="1"/>
  <c r="CC945" i="2"/>
  <c r="BZ945" i="2" s="1"/>
  <c r="CC946" i="2"/>
  <c r="BZ946" i="2" s="1"/>
  <c r="CC953" i="2"/>
  <c r="BZ953" i="2" s="1"/>
  <c r="CC954" i="2"/>
  <c r="BZ954" i="2" s="1"/>
  <c r="CC955" i="2"/>
  <c r="BZ955" i="2" s="1"/>
  <c r="CC962" i="2"/>
  <c r="BZ962" i="2" s="1"/>
  <c r="CC963" i="2"/>
  <c r="BZ963" i="2" s="1"/>
  <c r="CC964" i="2"/>
  <c r="CF964" i="2" s="1"/>
  <c r="CC995" i="2"/>
  <c r="CC996" i="2"/>
  <c r="BZ996" i="2" s="1"/>
  <c r="CC997" i="2"/>
  <c r="BZ997" i="2" s="1"/>
  <c r="CC1013" i="2"/>
  <c r="BZ1013" i="2" s="1"/>
  <c r="CC1014" i="2"/>
  <c r="BZ1014" i="2" s="1"/>
  <c r="CC1015" i="2"/>
  <c r="BZ1015" i="2" s="1"/>
  <c r="CC1061" i="2"/>
  <c r="BZ1061" i="2" s="1"/>
  <c r="CC1062" i="2"/>
  <c r="BZ1062" i="2" s="1"/>
  <c r="CC1063" i="2"/>
  <c r="BZ1063" i="2" s="1"/>
  <c r="CC1073" i="2"/>
  <c r="BZ1073" i="2" s="1"/>
  <c r="CC1074" i="2"/>
  <c r="BZ1074" i="2" s="1"/>
  <c r="CC1075" i="2"/>
  <c r="BZ1075" i="2" s="1"/>
  <c r="CC1217" i="2"/>
  <c r="BZ1217" i="2" s="1"/>
  <c r="CC1218" i="2"/>
  <c r="BZ1218" i="2" s="1"/>
  <c r="CC1219" i="2"/>
  <c r="BZ1219" i="2" s="1"/>
  <c r="CC1265" i="2"/>
  <c r="BZ1265" i="2" s="1"/>
  <c r="CC1266" i="2"/>
  <c r="BZ1266" i="2" s="1"/>
  <c r="CC1267" i="2"/>
  <c r="BZ1267" i="2" s="1"/>
  <c r="CC1274" i="2"/>
  <c r="BZ1274" i="2" s="1"/>
  <c r="CC1275" i="2"/>
  <c r="BZ1275" i="2" s="1"/>
  <c r="CC1276" i="2"/>
  <c r="BZ1276" i="2" s="1"/>
  <c r="CC1277" i="2"/>
  <c r="BZ1277" i="2" s="1"/>
  <c r="CC1278" i="2"/>
  <c r="BZ1278" i="2" s="1"/>
  <c r="CC1279" i="2"/>
  <c r="BZ1279" i="2" s="1"/>
  <c r="CC1280" i="2"/>
  <c r="BZ1280" i="2" s="1"/>
  <c r="CC1281" i="2"/>
  <c r="BZ1281" i="2" s="1"/>
  <c r="CC1282" i="2"/>
  <c r="BZ1282" i="2" s="1"/>
  <c r="CC1283" i="2"/>
  <c r="BZ1283" i="2" s="1"/>
  <c r="CC1284" i="2"/>
  <c r="BZ1284" i="2" s="1"/>
  <c r="CC1285" i="2"/>
  <c r="BZ1285" i="2" s="1"/>
  <c r="CC1286" i="2"/>
  <c r="BZ1286" i="2" s="1"/>
  <c r="CC1287" i="2"/>
  <c r="BZ1287" i="2" s="1"/>
  <c r="CC1288" i="2"/>
  <c r="BZ1288" i="2" s="1"/>
  <c r="CC1289" i="2"/>
  <c r="BZ1289" i="2" s="1"/>
  <c r="CC1290" i="2"/>
  <c r="BZ1290" i="2" s="1"/>
  <c r="CC1291" i="2"/>
  <c r="BZ1291" i="2" s="1"/>
  <c r="CC1292" i="2"/>
  <c r="BZ1292" i="2" s="1"/>
  <c r="CC1293" i="2"/>
  <c r="BZ1293" i="2" s="1"/>
  <c r="CC1294" i="2"/>
  <c r="BZ1294" i="2" s="1"/>
  <c r="CC1295" i="2"/>
  <c r="BZ1295" i="2" s="1"/>
  <c r="CC1296" i="2"/>
  <c r="BZ1296" i="2" s="1"/>
  <c r="CC1297" i="2"/>
  <c r="BZ1297" i="2" s="1"/>
  <c r="CC1298" i="2"/>
  <c r="BZ1298" i="2" s="1"/>
  <c r="CC1299" i="2"/>
  <c r="BZ1299" i="2" s="1"/>
  <c r="CC1300" i="2"/>
  <c r="BZ1300" i="2" s="1"/>
  <c r="CC1301" i="2"/>
  <c r="BZ1301" i="2" s="1"/>
  <c r="CC1302" i="2"/>
  <c r="BZ1302" i="2" s="1"/>
  <c r="CC1303" i="2"/>
  <c r="BZ1303" i="2" s="1"/>
  <c r="CC1304" i="2"/>
  <c r="BZ1304" i="2" s="1"/>
  <c r="CC1305" i="2"/>
  <c r="BZ1305" i="2" s="1"/>
  <c r="CC1306" i="2"/>
  <c r="BZ1306" i="2" s="1"/>
  <c r="CC1307" i="2"/>
  <c r="BZ1307" i="2" s="1"/>
  <c r="CC1308" i="2"/>
  <c r="BZ1308" i="2" s="1"/>
  <c r="CC1309" i="2"/>
  <c r="BZ1309" i="2" s="1"/>
  <c r="CC1310" i="2"/>
  <c r="BZ1310" i="2" s="1"/>
  <c r="CC1311" i="2"/>
  <c r="BZ1311" i="2" s="1"/>
  <c r="CC1312" i="2"/>
  <c r="BZ1312" i="2" s="1"/>
  <c r="CC1313" i="2"/>
  <c r="BZ1313" i="2" s="1"/>
  <c r="CC1314" i="2"/>
  <c r="BZ1314" i="2" s="1"/>
  <c r="CC1315" i="2"/>
  <c r="BZ1315" i="2" s="1"/>
  <c r="CC1316" i="2"/>
  <c r="BZ1316" i="2" s="1"/>
  <c r="CC1317" i="2"/>
  <c r="BZ1317" i="2" s="1"/>
  <c r="CC1318" i="2"/>
  <c r="BZ1318" i="2" s="1"/>
  <c r="CC1319" i="2"/>
  <c r="BZ1319" i="2" s="1"/>
  <c r="CC1320" i="2"/>
  <c r="BZ1320" i="2" s="1"/>
  <c r="CC1321" i="2"/>
  <c r="BZ1321" i="2" s="1"/>
  <c r="CC1322" i="2"/>
  <c r="BZ1322" i="2" s="1"/>
  <c r="CC1323" i="2"/>
  <c r="BZ1323" i="2" s="1"/>
  <c r="CC1324" i="2"/>
  <c r="BZ1324" i="2" s="1"/>
  <c r="CC1325" i="2"/>
  <c r="BZ1325" i="2" s="1"/>
  <c r="CC1326" i="2"/>
  <c r="BZ1326" i="2" s="1"/>
  <c r="CC1327" i="2"/>
  <c r="BZ1327" i="2" s="1"/>
  <c r="CC1328" i="2"/>
  <c r="BZ1328" i="2" s="1"/>
  <c r="CC1329" i="2"/>
  <c r="BZ1329" i="2" s="1"/>
  <c r="CC1330" i="2"/>
  <c r="BZ1330" i="2" s="1"/>
  <c r="CC1334" i="2"/>
  <c r="BZ1334" i="2" s="1"/>
  <c r="CC1335" i="2"/>
  <c r="BZ1335" i="2" s="1"/>
  <c r="CC1336" i="2"/>
  <c r="BZ1336" i="2" s="1"/>
  <c r="CC1337" i="2"/>
  <c r="BZ1337" i="2" s="1"/>
  <c r="CC1338" i="2"/>
  <c r="BZ1338" i="2" s="1"/>
  <c r="CC1339" i="2"/>
  <c r="BZ1339" i="2" s="1"/>
  <c r="CC1340" i="2"/>
  <c r="BZ1340" i="2" s="1"/>
  <c r="CC1341" i="2"/>
  <c r="BZ1341" i="2" s="1"/>
  <c r="CC1342" i="2"/>
  <c r="BZ1342" i="2" s="1"/>
  <c r="CC1343" i="2"/>
  <c r="BZ1343" i="2" s="1"/>
  <c r="CC1344" i="2"/>
  <c r="BZ1344" i="2" s="1"/>
  <c r="CC1345" i="2"/>
  <c r="BZ1345" i="2" s="1"/>
  <c r="CC1346" i="2"/>
  <c r="BZ1346" i="2" s="1"/>
  <c r="CC1347" i="2"/>
  <c r="BZ1347" i="2" s="1"/>
  <c r="CC1348" i="2"/>
  <c r="BZ1348" i="2" s="1"/>
  <c r="CC1349" i="2"/>
  <c r="BZ1349" i="2" s="1"/>
  <c r="CC1350" i="2"/>
  <c r="BZ1350" i="2" s="1"/>
  <c r="CC1351" i="2"/>
  <c r="BZ1351" i="2" s="1"/>
  <c r="CC1352" i="2"/>
  <c r="BZ1352" i="2" s="1"/>
  <c r="CC1353" i="2"/>
  <c r="BZ1353" i="2" s="1"/>
  <c r="CC1354" i="2"/>
  <c r="BZ1354" i="2" s="1"/>
  <c r="CC1355" i="2"/>
  <c r="BZ1355" i="2" s="1"/>
  <c r="CC1356" i="2"/>
  <c r="BZ1356" i="2" s="1"/>
  <c r="CC1357" i="2"/>
  <c r="BZ1357" i="2" s="1"/>
  <c r="CC1358" i="2"/>
  <c r="BZ1358" i="2" s="1"/>
  <c r="CC1359" i="2"/>
  <c r="BZ1359" i="2" s="1"/>
  <c r="CC1360" i="2"/>
  <c r="BZ1360" i="2" s="1"/>
  <c r="CC1361" i="2"/>
  <c r="BZ1361" i="2" s="1"/>
  <c r="CC1362" i="2"/>
  <c r="BZ1362" i="2" s="1"/>
  <c r="CC1363" i="2"/>
  <c r="BZ1363" i="2" s="1"/>
  <c r="CC1364" i="2"/>
  <c r="BZ1364" i="2" s="1"/>
  <c r="CC1365" i="2"/>
  <c r="BZ1365" i="2" s="1"/>
  <c r="CC1366" i="2"/>
  <c r="BZ1366" i="2" s="1"/>
  <c r="CC1367" i="2"/>
  <c r="BZ1367" i="2" s="1"/>
  <c r="CC1368" i="2"/>
  <c r="BZ1368" i="2" s="1"/>
  <c r="CC1369" i="2"/>
  <c r="BZ1369" i="2" s="1"/>
  <c r="CC1370" i="2"/>
  <c r="BZ1370" i="2" s="1"/>
  <c r="CC1371" i="2"/>
  <c r="BZ1371" i="2" s="1"/>
  <c r="CC1372" i="2"/>
  <c r="BZ1372" i="2" s="1"/>
  <c r="CC1373" i="2"/>
  <c r="BZ1373" i="2" s="1"/>
  <c r="CC1374" i="2"/>
  <c r="BZ1374" i="2" s="1"/>
  <c r="CC1375" i="2"/>
  <c r="BZ1375" i="2" s="1"/>
  <c r="CC1376" i="2"/>
  <c r="BZ1376" i="2" s="1"/>
  <c r="CC1377" i="2"/>
  <c r="BZ1377" i="2" s="1"/>
  <c r="CC1378" i="2"/>
  <c r="BZ1378" i="2" s="1"/>
  <c r="CC1379" i="2"/>
  <c r="BZ1379" i="2" s="1"/>
  <c r="CC1380" i="2"/>
  <c r="BZ1380" i="2" s="1"/>
  <c r="CC1381" i="2"/>
  <c r="BZ1381" i="2" s="1"/>
  <c r="CC1382" i="2"/>
  <c r="BZ1382" i="2" s="1"/>
  <c r="CC1383" i="2"/>
  <c r="BZ1383" i="2" s="1"/>
  <c r="CC1384" i="2"/>
  <c r="BZ1384" i="2" s="1"/>
  <c r="CC1385" i="2"/>
  <c r="BZ1385" i="2" s="1"/>
  <c r="CC1386" i="2"/>
  <c r="BZ1386" i="2" s="1"/>
  <c r="CC1387" i="2"/>
  <c r="BZ1387" i="2" s="1"/>
  <c r="CC1388" i="2"/>
  <c r="BZ1388" i="2" s="1"/>
  <c r="CC1389" i="2"/>
  <c r="BZ1389" i="2" s="1"/>
  <c r="CC1390" i="2"/>
  <c r="BZ1390" i="2" s="1"/>
  <c r="CC1391" i="2"/>
  <c r="BZ1391" i="2" s="1"/>
  <c r="CC1392" i="2"/>
  <c r="BZ1392" i="2" s="1"/>
  <c r="CC1393" i="2"/>
  <c r="BZ1393" i="2" s="1"/>
  <c r="CC1394" i="2"/>
  <c r="BZ1394" i="2" s="1"/>
  <c r="CC1395" i="2"/>
  <c r="BZ1395" i="2" s="1"/>
  <c r="CC1396" i="2"/>
  <c r="BZ1396" i="2" s="1"/>
  <c r="CC1397" i="2"/>
  <c r="BZ1397" i="2" s="1"/>
  <c r="CC1398" i="2"/>
  <c r="BZ1398" i="2" s="1"/>
  <c r="CC1399" i="2"/>
  <c r="BZ1399" i="2" s="1"/>
  <c r="CC1400" i="2"/>
  <c r="BZ1400" i="2" s="1"/>
  <c r="CC1401" i="2"/>
  <c r="BZ1401" i="2" s="1"/>
  <c r="CC1402" i="2"/>
  <c r="BZ1402" i="2" s="1"/>
  <c r="CC1403" i="2"/>
  <c r="BZ1403" i="2" s="1"/>
  <c r="CC1404" i="2"/>
  <c r="BZ1404" i="2" s="1"/>
  <c r="CC1405" i="2"/>
  <c r="BZ1405" i="2" s="1"/>
  <c r="CC1406" i="2"/>
  <c r="BZ1406" i="2" s="1"/>
  <c r="CC1407" i="2"/>
  <c r="BZ1407" i="2" s="1"/>
  <c r="CC1408" i="2"/>
  <c r="BZ1408" i="2" s="1"/>
  <c r="CC1409" i="2"/>
  <c r="BZ1409" i="2" s="1"/>
  <c r="CC1410" i="2"/>
  <c r="BZ1410" i="2" s="1"/>
  <c r="CC1411" i="2"/>
  <c r="BZ1411" i="2" s="1"/>
  <c r="CC1412" i="2"/>
  <c r="BZ1412" i="2" s="1"/>
  <c r="CC1413" i="2"/>
  <c r="BZ1413" i="2" s="1"/>
  <c r="CC1414" i="2"/>
  <c r="BZ1414" i="2" s="1"/>
  <c r="CC1415" i="2"/>
  <c r="BZ1415" i="2" s="1"/>
  <c r="CC1416" i="2"/>
  <c r="BZ1416" i="2" s="1"/>
  <c r="CC1417" i="2"/>
  <c r="BZ1417" i="2" s="1"/>
  <c r="CC1418" i="2"/>
  <c r="BZ1418" i="2" s="1"/>
  <c r="CC1419" i="2"/>
  <c r="BZ1419" i="2" s="1"/>
  <c r="CC1420" i="2"/>
  <c r="BZ1420" i="2" s="1"/>
  <c r="CC1421" i="2"/>
  <c r="CC1422" i="2"/>
  <c r="BZ1422" i="2" s="1"/>
  <c r="CC1423" i="2"/>
  <c r="BZ1423" i="2" s="1"/>
  <c r="CC1424" i="2"/>
  <c r="BZ1424" i="2" s="1"/>
  <c r="CC1425" i="2"/>
  <c r="BZ1425" i="2" s="1"/>
  <c r="CC1426" i="2"/>
  <c r="BZ1426" i="2" s="1"/>
  <c r="CC1427" i="2"/>
  <c r="BZ1427" i="2" s="1"/>
  <c r="CC1428" i="2"/>
  <c r="BZ1428" i="2" s="1"/>
  <c r="CC1429" i="2"/>
  <c r="BZ1429" i="2" s="1"/>
  <c r="CC1430" i="2"/>
  <c r="BZ1430" i="2" s="1"/>
  <c r="CC1431" i="2"/>
  <c r="BZ1431" i="2" s="1"/>
  <c r="CC1432" i="2"/>
  <c r="BZ1432" i="2" s="1"/>
  <c r="CC1433" i="2"/>
  <c r="BZ1433" i="2" s="1"/>
  <c r="CC1434" i="2"/>
  <c r="BZ1434" i="2" s="1"/>
  <c r="CC1435" i="2"/>
  <c r="BZ1435" i="2" s="1"/>
  <c r="CC1436" i="2"/>
  <c r="BZ1436" i="2" s="1"/>
  <c r="CC1437" i="2"/>
  <c r="BZ1437" i="2" s="1"/>
  <c r="CC1438" i="2"/>
  <c r="BZ1438" i="2" s="1"/>
  <c r="CC1439" i="2"/>
  <c r="BZ1439" i="2" s="1"/>
  <c r="CC1440" i="2"/>
  <c r="BZ1440" i="2" s="1"/>
  <c r="CC1441" i="2"/>
  <c r="BZ1441" i="2" s="1"/>
  <c r="CC1442" i="2"/>
  <c r="BZ1442" i="2" s="1"/>
  <c r="CC1443" i="2"/>
  <c r="BZ1443" i="2" s="1"/>
  <c r="CC1444" i="2"/>
  <c r="BZ1444" i="2" s="1"/>
  <c r="CC1445" i="2"/>
  <c r="CC1446" i="2"/>
  <c r="BZ1446" i="2" s="1"/>
  <c r="CC1447" i="2"/>
  <c r="BZ1447" i="2" s="1"/>
  <c r="CC1448" i="2"/>
  <c r="BZ1448" i="2" s="1"/>
  <c r="CC1449" i="2"/>
  <c r="BZ1449" i="2" s="1"/>
  <c r="CC1450" i="2"/>
  <c r="BZ1450" i="2" s="1"/>
  <c r="CC1451" i="2"/>
  <c r="BZ1451" i="2" s="1"/>
  <c r="CC1452" i="2"/>
  <c r="BZ1452" i="2" s="1"/>
  <c r="CC1453" i="2"/>
  <c r="BZ1453" i="2" s="1"/>
  <c r="CC1454" i="2"/>
  <c r="BZ1454" i="2" s="1"/>
  <c r="CC1455" i="2"/>
  <c r="BZ1455" i="2" s="1"/>
  <c r="CC1456" i="2"/>
  <c r="BZ1456" i="2" s="1"/>
  <c r="CC1457" i="2"/>
  <c r="BZ1457" i="2" s="1"/>
  <c r="CC1458" i="2"/>
  <c r="BZ1458" i="2" s="1"/>
  <c r="CC1459" i="2"/>
  <c r="BZ1459" i="2" s="1"/>
  <c r="CC1460" i="2"/>
  <c r="BZ1460" i="2" s="1"/>
  <c r="CC1461" i="2"/>
  <c r="BZ1461" i="2" s="1"/>
  <c r="CC1462" i="2"/>
  <c r="BZ1462" i="2" s="1"/>
  <c r="CC1463" i="2"/>
  <c r="BZ1463" i="2" s="1"/>
  <c r="CC1464" i="2"/>
  <c r="BZ1464" i="2" s="1"/>
  <c r="CC1465" i="2"/>
  <c r="BZ1465" i="2" s="1"/>
  <c r="CC1466" i="2"/>
  <c r="BZ1466" i="2" s="1"/>
  <c r="CC1467" i="2"/>
  <c r="BZ1467" i="2" s="1"/>
  <c r="CC1468" i="2"/>
  <c r="BZ1468" i="2" s="1"/>
  <c r="CC1469" i="2"/>
  <c r="BZ1469" i="2" s="1"/>
  <c r="CC1470" i="2"/>
  <c r="BZ1470" i="2" s="1"/>
  <c r="CC1471" i="2"/>
  <c r="BZ1471" i="2" s="1"/>
  <c r="CC1472" i="2"/>
  <c r="BZ1472" i="2" s="1"/>
  <c r="CC1473" i="2"/>
  <c r="BZ1473" i="2" s="1"/>
  <c r="CC1474" i="2"/>
  <c r="BZ1474" i="2" s="1"/>
  <c r="CC1475" i="2"/>
  <c r="BZ1475" i="2" s="1"/>
  <c r="CC1476" i="2"/>
  <c r="BZ1476" i="2" s="1"/>
  <c r="CC1477" i="2"/>
  <c r="CC1478" i="2"/>
  <c r="BZ1478" i="2" s="1"/>
  <c r="CC1479" i="2"/>
  <c r="BZ1479" i="2" s="1"/>
  <c r="CC1480" i="2"/>
  <c r="BZ1480" i="2" s="1"/>
  <c r="CC1481" i="2"/>
  <c r="BZ1481" i="2" s="1"/>
  <c r="CC1482" i="2"/>
  <c r="BZ1482" i="2" s="1"/>
  <c r="CC1483" i="2"/>
  <c r="BZ1483" i="2" s="1"/>
  <c r="CC1484" i="2"/>
  <c r="BZ1484" i="2" s="1"/>
  <c r="CC1485" i="2"/>
  <c r="BZ1485" i="2" s="1"/>
  <c r="CC1486" i="2"/>
  <c r="BZ1486" i="2" s="1"/>
  <c r="CC1487" i="2"/>
  <c r="BZ1487" i="2" s="1"/>
  <c r="CC1488" i="2"/>
  <c r="BZ1488" i="2" s="1"/>
  <c r="CC1489" i="2"/>
  <c r="BZ1489" i="2" s="1"/>
  <c r="CC1490" i="2"/>
  <c r="BZ1490" i="2" s="1"/>
  <c r="CC1491" i="2"/>
  <c r="BZ1491" i="2" s="1"/>
  <c r="CC1492" i="2"/>
  <c r="BZ1492" i="2" s="1"/>
  <c r="CC1493" i="2"/>
  <c r="BZ1493" i="2" s="1"/>
  <c r="CC1494" i="2"/>
  <c r="BZ1494" i="2" s="1"/>
  <c r="CC1495" i="2"/>
  <c r="BZ1495" i="2" s="1"/>
  <c r="CC1496" i="2"/>
  <c r="BZ1496" i="2" s="1"/>
  <c r="CC1497" i="2"/>
  <c r="BZ1497" i="2" s="1"/>
  <c r="CC1498" i="2"/>
  <c r="BZ1498" i="2" s="1"/>
  <c r="CC1499" i="2"/>
  <c r="BZ1499" i="2" s="1"/>
  <c r="CC1500" i="2"/>
  <c r="BZ1500" i="2" s="1"/>
  <c r="CC1501" i="2"/>
  <c r="BZ1501" i="2" s="1"/>
  <c r="CC1502" i="2"/>
  <c r="BZ1502" i="2" s="1"/>
  <c r="CC1503" i="2"/>
  <c r="BZ1503" i="2" s="1"/>
  <c r="CC1504" i="2"/>
  <c r="BZ1504" i="2" s="1"/>
  <c r="CC1505" i="2"/>
  <c r="BZ1505" i="2" s="1"/>
  <c r="CC1506" i="2"/>
  <c r="BZ1506" i="2" s="1"/>
  <c r="CC1507" i="2"/>
  <c r="BZ1507" i="2" s="1"/>
  <c r="CC1508" i="2"/>
  <c r="BZ1508" i="2" s="1"/>
  <c r="CC1509" i="2"/>
  <c r="CC1510" i="2"/>
  <c r="BZ1510" i="2" s="1"/>
  <c r="CC1511" i="2"/>
  <c r="BZ1511" i="2" s="1"/>
  <c r="CC1512" i="2"/>
  <c r="BZ1512" i="2" s="1"/>
  <c r="CC1513" i="2"/>
  <c r="BZ1513" i="2" s="1"/>
  <c r="CC1514" i="2"/>
  <c r="BZ1514" i="2" s="1"/>
  <c r="CC1515" i="2"/>
  <c r="BZ1515" i="2" s="1"/>
  <c r="CC1516" i="2"/>
  <c r="BZ1516" i="2" s="1"/>
  <c r="CC1517" i="2"/>
  <c r="BZ1517" i="2" s="1"/>
  <c r="CC1518" i="2"/>
  <c r="BZ1518" i="2" s="1"/>
  <c r="CC1519" i="2"/>
  <c r="BZ1519" i="2" s="1"/>
  <c r="CC1520" i="2"/>
  <c r="BZ1520" i="2" s="1"/>
  <c r="CC1521" i="2"/>
  <c r="BZ1521" i="2" s="1"/>
  <c r="CC1522" i="2"/>
  <c r="BZ1522" i="2" s="1"/>
  <c r="BU47" i="2"/>
  <c r="BU48" i="2"/>
  <c r="BX48" i="2" s="1"/>
  <c r="BU49" i="2"/>
  <c r="BU593" i="2"/>
  <c r="BU594" i="2"/>
  <c r="BU595" i="2"/>
  <c r="BU680" i="2"/>
  <c r="BU681" i="2"/>
  <c r="BU682" i="2"/>
  <c r="BU734" i="2"/>
  <c r="BU735" i="2"/>
  <c r="BU736" i="2"/>
  <c r="BU746" i="2"/>
  <c r="BU747" i="2"/>
  <c r="BU748" i="2"/>
  <c r="BU749" i="2"/>
  <c r="BU750" i="2"/>
  <c r="BU751" i="2"/>
  <c r="BU815" i="2"/>
  <c r="BU816" i="2"/>
  <c r="BU817" i="2"/>
  <c r="BU857" i="2"/>
  <c r="BU858" i="2"/>
  <c r="BU859" i="2"/>
  <c r="BU923" i="2"/>
  <c r="BU924" i="2"/>
  <c r="BU925" i="2"/>
  <c r="BU938" i="2"/>
  <c r="BU939" i="2"/>
  <c r="BU940" i="2"/>
  <c r="BU941" i="2"/>
  <c r="BX941" i="2" s="1"/>
  <c r="BU942" i="2"/>
  <c r="BX942" i="2" s="1"/>
  <c r="BU943" i="2"/>
  <c r="BX943" i="2" s="1"/>
  <c r="BU944" i="2"/>
  <c r="BU945" i="2"/>
  <c r="BU946" i="2"/>
  <c r="BU947" i="2"/>
  <c r="BU948" i="2"/>
  <c r="BU949" i="2"/>
  <c r="BU950" i="2"/>
  <c r="BX950" i="2" s="1"/>
  <c r="BU951" i="2"/>
  <c r="BX951" i="2" s="1"/>
  <c r="BU952" i="2"/>
  <c r="BX952" i="2" s="1"/>
  <c r="BU953" i="2"/>
  <c r="BX953" i="2" s="1"/>
  <c r="BU954" i="2"/>
  <c r="BX954" i="2" s="1"/>
  <c r="BU955" i="2"/>
  <c r="BX955" i="2" s="1"/>
  <c r="BU956" i="2"/>
  <c r="BX956" i="2" s="1"/>
  <c r="BU957" i="2"/>
  <c r="BU958" i="2"/>
  <c r="BX958" i="2" s="1"/>
  <c r="BU959" i="2"/>
  <c r="BX959" i="2" s="1"/>
  <c r="BU960" i="2"/>
  <c r="BX960" i="2" s="1"/>
  <c r="BU961" i="2"/>
  <c r="BX961" i="2" s="1"/>
  <c r="BU962" i="2"/>
  <c r="BX962" i="2" s="1"/>
  <c r="BU963" i="2"/>
  <c r="BU964" i="2"/>
  <c r="BX964" i="2" s="1"/>
  <c r="BU992" i="2"/>
  <c r="BX992" i="2" s="1"/>
  <c r="BU993" i="2"/>
  <c r="BX993" i="2" s="1"/>
  <c r="BU994" i="2"/>
  <c r="BX994" i="2" s="1"/>
  <c r="BU995" i="2"/>
  <c r="BX995" i="2" s="1"/>
  <c r="BU996" i="2"/>
  <c r="BU997" i="2"/>
  <c r="BX997" i="2" s="1"/>
  <c r="BU998" i="2"/>
  <c r="BX998" i="2" s="1"/>
  <c r="BU999" i="2"/>
  <c r="BX999" i="2" s="1"/>
  <c r="BU1000" i="2"/>
  <c r="BX1000" i="2" s="1"/>
  <c r="BU1001" i="2"/>
  <c r="BX1001" i="2" s="1"/>
  <c r="BU1002" i="2"/>
  <c r="BX1002" i="2" s="1"/>
  <c r="BU1003" i="2"/>
  <c r="BX1003" i="2" s="1"/>
  <c r="BU1004" i="2"/>
  <c r="BX1004" i="2" s="1"/>
  <c r="BU1005" i="2"/>
  <c r="BX1005" i="2" s="1"/>
  <c r="BU1006" i="2"/>
  <c r="BX1006" i="2" s="1"/>
  <c r="BU1007" i="2"/>
  <c r="BX1007" i="2" s="1"/>
  <c r="BU1008" i="2"/>
  <c r="BX1008" i="2" s="1"/>
  <c r="BU1009" i="2"/>
  <c r="BX1009" i="2" s="1"/>
  <c r="BU1010" i="2"/>
  <c r="BU1011" i="2"/>
  <c r="BX1011" i="2" s="1"/>
  <c r="BU1012" i="2"/>
  <c r="BU1013" i="2"/>
  <c r="BX1013" i="2" s="1"/>
  <c r="BU1014" i="2"/>
  <c r="BX1014" i="2" s="1"/>
  <c r="BU1015" i="2"/>
  <c r="BX1015" i="2" s="1"/>
  <c r="BU1016" i="2"/>
  <c r="BX1016" i="2" s="1"/>
  <c r="BU1017" i="2"/>
  <c r="BX1017" i="2" s="1"/>
  <c r="BU1018" i="2"/>
  <c r="BX1018" i="2" s="1"/>
  <c r="BU1037" i="2"/>
  <c r="BX1037" i="2" s="1"/>
  <c r="BU1038" i="2"/>
  <c r="BU1039" i="2"/>
  <c r="BX1039" i="2" s="1"/>
  <c r="BU1046" i="2"/>
  <c r="BX1046" i="2" s="1"/>
  <c r="BU1047" i="2"/>
  <c r="BX1047" i="2" s="1"/>
  <c r="BU1048" i="2"/>
  <c r="BX1048" i="2" s="1"/>
  <c r="BU1049" i="2"/>
  <c r="BX1049" i="2" s="1"/>
  <c r="BU1050" i="2"/>
  <c r="BX1050" i="2" s="1"/>
  <c r="BU1051" i="2"/>
  <c r="BX1051" i="2" s="1"/>
  <c r="BU1052" i="2"/>
  <c r="BX1052" i="2" s="1"/>
  <c r="BU1053" i="2"/>
  <c r="BX1053" i="2" s="1"/>
  <c r="BU1054" i="2"/>
  <c r="BX1054" i="2" s="1"/>
  <c r="BU1055" i="2"/>
  <c r="BX1055" i="2" s="1"/>
  <c r="BU1056" i="2"/>
  <c r="BX1056" i="2" s="1"/>
  <c r="BU1057" i="2"/>
  <c r="BX1057" i="2" s="1"/>
  <c r="BU1058" i="2"/>
  <c r="BX1058" i="2" s="1"/>
  <c r="BU1059" i="2"/>
  <c r="BX1059" i="2" s="1"/>
  <c r="BU1060" i="2"/>
  <c r="BU1061" i="2"/>
  <c r="BX1061" i="2" s="1"/>
  <c r="BU1062" i="2"/>
  <c r="BX1062" i="2" s="1"/>
  <c r="BU1063" i="2"/>
  <c r="BX1063" i="2" s="1"/>
  <c r="BU1064" i="2"/>
  <c r="BX1064" i="2" s="1"/>
  <c r="BU1065" i="2"/>
  <c r="BX1065" i="2" s="1"/>
  <c r="BU1066" i="2"/>
  <c r="BX1066" i="2" s="1"/>
  <c r="BU1067" i="2"/>
  <c r="BX1067" i="2" s="1"/>
  <c r="BU1068" i="2"/>
  <c r="BX1068" i="2" s="1"/>
  <c r="BU1069" i="2"/>
  <c r="BX1069" i="2" s="1"/>
  <c r="BU1070" i="2"/>
  <c r="BX1070" i="2" s="1"/>
  <c r="BU1071" i="2"/>
  <c r="BX1071" i="2" s="1"/>
  <c r="BU1072" i="2"/>
  <c r="BX1072" i="2" s="1"/>
  <c r="BU1124" i="2"/>
  <c r="BX1124" i="2" s="1"/>
  <c r="BU1125" i="2"/>
  <c r="BU1126" i="2"/>
  <c r="BX1126" i="2" s="1"/>
  <c r="BT47" i="2"/>
  <c r="BQ47" i="2" s="1"/>
  <c r="BT48" i="2"/>
  <c r="BQ48" i="2" s="1"/>
  <c r="BT49" i="2"/>
  <c r="BQ49" i="2" s="1"/>
  <c r="BT593" i="2"/>
  <c r="BQ593" i="2" s="1"/>
  <c r="BT594" i="2"/>
  <c r="BQ594" i="2" s="1"/>
  <c r="BT595" i="2"/>
  <c r="BQ595" i="2" s="1"/>
  <c r="BT680" i="2"/>
  <c r="BQ680" i="2" s="1"/>
  <c r="BT681" i="2"/>
  <c r="BQ681" i="2" s="1"/>
  <c r="BT682" i="2"/>
  <c r="BQ682" i="2" s="1"/>
  <c r="BT734" i="2"/>
  <c r="BQ734" i="2" s="1"/>
  <c r="BT735" i="2"/>
  <c r="BQ735" i="2" s="1"/>
  <c r="BT736" i="2"/>
  <c r="BQ736" i="2" s="1"/>
  <c r="BT746" i="2"/>
  <c r="BQ746" i="2" s="1"/>
  <c r="BT747" i="2"/>
  <c r="BQ747" i="2" s="1"/>
  <c r="BT748" i="2"/>
  <c r="BQ748" i="2" s="1"/>
  <c r="BT749" i="2"/>
  <c r="BQ749" i="2" s="1"/>
  <c r="BT750" i="2"/>
  <c r="BT751" i="2"/>
  <c r="BQ751" i="2" s="1"/>
  <c r="BT815" i="2"/>
  <c r="BQ815" i="2" s="1"/>
  <c r="BT816" i="2"/>
  <c r="BQ816" i="2" s="1"/>
  <c r="BT817" i="2"/>
  <c r="BQ817" i="2" s="1"/>
  <c r="BT857" i="2"/>
  <c r="BQ857" i="2" s="1"/>
  <c r="BT858" i="2"/>
  <c r="BQ858" i="2" s="1"/>
  <c r="BT859" i="2"/>
  <c r="BQ859" i="2" s="1"/>
  <c r="BT923" i="2"/>
  <c r="BQ923" i="2" s="1"/>
  <c r="BT924" i="2"/>
  <c r="BQ924" i="2" s="1"/>
  <c r="BT925" i="2"/>
  <c r="BQ925" i="2" s="1"/>
  <c r="BT938" i="2"/>
  <c r="BQ938" i="2" s="1"/>
  <c r="BT939" i="2"/>
  <c r="BQ939" i="2" s="1"/>
  <c r="BT940" i="2"/>
  <c r="BQ940" i="2" s="1"/>
  <c r="BT941" i="2"/>
  <c r="BT942" i="2"/>
  <c r="BT943" i="2"/>
  <c r="BT944" i="2"/>
  <c r="BQ944" i="2" s="1"/>
  <c r="BT945" i="2"/>
  <c r="BQ945" i="2" s="1"/>
  <c r="BT946" i="2"/>
  <c r="BQ946" i="2" s="1"/>
  <c r="BT947" i="2"/>
  <c r="BQ947" i="2" s="1"/>
  <c r="BT948" i="2"/>
  <c r="BQ948" i="2" s="1"/>
  <c r="BT949" i="2"/>
  <c r="BQ949" i="2" s="1"/>
  <c r="BT950" i="2"/>
  <c r="BT951" i="2"/>
  <c r="BT952" i="2"/>
  <c r="BT953" i="2"/>
  <c r="BQ953" i="2" s="1"/>
  <c r="BT954" i="2"/>
  <c r="BW954" i="2" s="1"/>
  <c r="BT955" i="2"/>
  <c r="BQ955" i="2" s="1"/>
  <c r="BT956" i="2"/>
  <c r="BQ956" i="2" s="1"/>
  <c r="BT957" i="2"/>
  <c r="BQ957" i="2" s="1"/>
  <c r="BT958" i="2"/>
  <c r="BQ958" i="2" s="1"/>
  <c r="BT959" i="2"/>
  <c r="BT960" i="2"/>
  <c r="BT961" i="2"/>
  <c r="BT962" i="2"/>
  <c r="BQ962" i="2" s="1"/>
  <c r="BT963" i="2"/>
  <c r="BT964" i="2"/>
  <c r="BQ964" i="2" s="1"/>
  <c r="BT992" i="2"/>
  <c r="BT993" i="2"/>
  <c r="BT994" i="2"/>
  <c r="BQ994" i="2" s="1"/>
  <c r="BT995" i="2"/>
  <c r="BQ995" i="2" s="1"/>
  <c r="BT996" i="2"/>
  <c r="BQ996" i="2" s="1"/>
  <c r="BT997" i="2"/>
  <c r="BQ997" i="2" s="1"/>
  <c r="BT998" i="2"/>
  <c r="BT999" i="2"/>
  <c r="BT1000" i="2"/>
  <c r="BT1001" i="2"/>
  <c r="BT1002" i="2"/>
  <c r="BT1003" i="2"/>
  <c r="BT1004" i="2"/>
  <c r="BW1004" i="2" s="1"/>
  <c r="BT1005" i="2"/>
  <c r="BW1005" i="2" s="1"/>
  <c r="BT1006" i="2"/>
  <c r="BT1007" i="2"/>
  <c r="BQ1007" i="2" s="1"/>
  <c r="BT1008" i="2"/>
  <c r="BT1009" i="2"/>
  <c r="BT1010" i="2"/>
  <c r="BQ1010" i="2" s="1"/>
  <c r="BT1011" i="2"/>
  <c r="BQ1011" i="2" s="1"/>
  <c r="BT1012" i="2"/>
  <c r="BQ1012" i="2" s="1"/>
  <c r="BT1013" i="2"/>
  <c r="BT1014" i="2"/>
  <c r="BQ1014" i="2" s="1"/>
  <c r="BT1015" i="2"/>
  <c r="BT1016" i="2"/>
  <c r="BW1016" i="2" s="1"/>
  <c r="BT1017" i="2"/>
  <c r="BW1017" i="2" s="1"/>
  <c r="BT1018" i="2"/>
  <c r="BT1037" i="2"/>
  <c r="BQ1037" i="2" s="1"/>
  <c r="BT1038" i="2"/>
  <c r="BQ1038" i="2" s="1"/>
  <c r="BT1039" i="2"/>
  <c r="BQ1039" i="2" s="1"/>
  <c r="BT1046" i="2"/>
  <c r="BT1047" i="2"/>
  <c r="BT1048" i="2"/>
  <c r="BW1048" i="2" s="1"/>
  <c r="BV1048" i="2" s="1"/>
  <c r="BT1049" i="2"/>
  <c r="BT1050" i="2"/>
  <c r="BT1051" i="2"/>
  <c r="BT1052" i="2"/>
  <c r="BT1053" i="2"/>
  <c r="BQ1053" i="2" s="1"/>
  <c r="BT1054" i="2"/>
  <c r="BW1054" i="2" s="1"/>
  <c r="BV1054" i="2" s="1"/>
  <c r="BT1055" i="2"/>
  <c r="BT1056" i="2"/>
  <c r="BW1056" i="2" s="1"/>
  <c r="BT1057" i="2"/>
  <c r="BT1058" i="2"/>
  <c r="BT1059" i="2"/>
  <c r="BT1060" i="2"/>
  <c r="BT1061" i="2"/>
  <c r="BT1062" i="2"/>
  <c r="BT1063" i="2"/>
  <c r="BW1063" i="2" s="1"/>
  <c r="BV1063" i="2" s="1"/>
  <c r="BT1064" i="2"/>
  <c r="BT1065" i="2"/>
  <c r="BT1066" i="2"/>
  <c r="BT1067" i="2"/>
  <c r="BW1067" i="2" s="1"/>
  <c r="BV1067" i="2" s="1"/>
  <c r="BT1068" i="2"/>
  <c r="BT1069" i="2"/>
  <c r="BW1069" i="2" s="1"/>
  <c r="BV1069" i="2" s="1"/>
  <c r="BT1070" i="2"/>
  <c r="BW1070" i="2" s="1"/>
  <c r="BV1070" i="2" s="1"/>
  <c r="BT1071" i="2"/>
  <c r="BT1072" i="2"/>
  <c r="BT1124" i="2"/>
  <c r="BQ1124" i="2" s="1"/>
  <c r="BT1125" i="2"/>
  <c r="BQ1125" i="2" s="1"/>
  <c r="BT1126" i="2"/>
  <c r="BQ1126" i="2" s="1"/>
  <c r="AZ3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96" i="2"/>
  <c r="AZ97" i="2"/>
  <c r="AZ98" i="2"/>
  <c r="AZ99" i="2"/>
  <c r="AZ100" i="2"/>
  <c r="AZ101" i="2"/>
  <c r="AZ102" i="2"/>
  <c r="AZ103" i="2"/>
  <c r="AZ104" i="2"/>
  <c r="AZ105" i="2"/>
  <c r="AZ106" i="2"/>
  <c r="AZ107" i="2"/>
  <c r="AZ108" i="2"/>
  <c r="AZ109" i="2"/>
  <c r="AZ110" i="2"/>
  <c r="AZ111" i="2"/>
  <c r="AZ112" i="2"/>
  <c r="AZ113" i="2"/>
  <c r="AZ114" i="2"/>
  <c r="AZ115" i="2"/>
  <c r="AZ116" i="2"/>
  <c r="AZ117" i="2"/>
  <c r="AZ118" i="2"/>
  <c r="AZ119" i="2"/>
  <c r="AZ120" i="2"/>
  <c r="AZ121" i="2"/>
  <c r="AZ122" i="2"/>
  <c r="AZ123" i="2"/>
  <c r="AZ124" i="2"/>
  <c r="AZ125" i="2"/>
  <c r="AZ126" i="2"/>
  <c r="AZ127" i="2"/>
  <c r="AZ128" i="2"/>
  <c r="AZ129" i="2"/>
  <c r="AZ130" i="2"/>
  <c r="AZ131" i="2"/>
  <c r="AZ132" i="2"/>
  <c r="AZ133" i="2"/>
  <c r="AZ134" i="2"/>
  <c r="AZ135" i="2"/>
  <c r="AZ136" i="2"/>
  <c r="AZ137" i="2"/>
  <c r="AZ138" i="2"/>
  <c r="AZ139" i="2"/>
  <c r="AZ140" i="2"/>
  <c r="AZ141" i="2"/>
  <c r="AZ142" i="2"/>
  <c r="AZ143" i="2"/>
  <c r="AZ144" i="2"/>
  <c r="AZ145" i="2"/>
  <c r="AZ146" i="2"/>
  <c r="AZ147" i="2"/>
  <c r="AZ148" i="2"/>
  <c r="AZ149" i="2"/>
  <c r="AZ150" i="2"/>
  <c r="AZ151" i="2"/>
  <c r="AZ152" i="2"/>
  <c r="AZ153" i="2"/>
  <c r="AZ154" i="2"/>
  <c r="AZ155" i="2"/>
  <c r="AZ156" i="2"/>
  <c r="AZ157" i="2"/>
  <c r="AZ158" i="2"/>
  <c r="AZ159" i="2"/>
  <c r="AZ160" i="2"/>
  <c r="AZ161" i="2"/>
  <c r="AZ162" i="2"/>
  <c r="AZ163" i="2"/>
  <c r="AZ164" i="2"/>
  <c r="AZ165" i="2"/>
  <c r="AZ166" i="2"/>
  <c r="AZ167" i="2"/>
  <c r="AZ168" i="2"/>
  <c r="AZ169" i="2"/>
  <c r="AZ170" i="2"/>
  <c r="AZ171" i="2"/>
  <c r="AZ172" i="2"/>
  <c r="AZ173" i="2"/>
  <c r="AZ174" i="2"/>
  <c r="AZ175" i="2"/>
  <c r="AZ176" i="2"/>
  <c r="AZ177" i="2"/>
  <c r="AZ178" i="2"/>
  <c r="AZ179" i="2"/>
  <c r="AZ180" i="2"/>
  <c r="AZ181" i="2"/>
  <c r="AZ182" i="2"/>
  <c r="AZ183" i="2"/>
  <c r="AZ184" i="2"/>
  <c r="AZ185" i="2"/>
  <c r="AZ186" i="2"/>
  <c r="AZ187" i="2"/>
  <c r="AZ188" i="2"/>
  <c r="AZ189" i="2"/>
  <c r="AZ190" i="2"/>
  <c r="AZ191" i="2"/>
  <c r="AZ192" i="2"/>
  <c r="AZ193" i="2"/>
  <c r="AZ194" i="2"/>
  <c r="AZ195" i="2"/>
  <c r="AZ196" i="2"/>
  <c r="AZ197" i="2"/>
  <c r="AZ198" i="2"/>
  <c r="AZ199" i="2"/>
  <c r="AZ200" i="2"/>
  <c r="AZ201" i="2"/>
  <c r="AZ202" i="2"/>
  <c r="AZ203" i="2"/>
  <c r="AZ204" i="2"/>
  <c r="AZ205" i="2"/>
  <c r="AZ206" i="2"/>
  <c r="AZ207" i="2"/>
  <c r="AZ208" i="2"/>
  <c r="AZ209" i="2"/>
  <c r="AZ210" i="2"/>
  <c r="AZ211" i="2"/>
  <c r="AZ212" i="2"/>
  <c r="AZ213" i="2"/>
  <c r="AZ214" i="2"/>
  <c r="AZ215" i="2"/>
  <c r="AZ216" i="2"/>
  <c r="AZ217" i="2"/>
  <c r="AZ218" i="2"/>
  <c r="AZ219" i="2"/>
  <c r="AZ220" i="2"/>
  <c r="AZ221" i="2"/>
  <c r="AZ222" i="2"/>
  <c r="AZ223" i="2"/>
  <c r="AZ224" i="2"/>
  <c r="AZ225" i="2"/>
  <c r="AZ226" i="2"/>
  <c r="AZ227" i="2"/>
  <c r="AZ228" i="2"/>
  <c r="AZ229" i="2"/>
  <c r="AZ230" i="2"/>
  <c r="AZ231" i="2"/>
  <c r="AZ232" i="2"/>
  <c r="AZ233" i="2"/>
  <c r="AZ234" i="2"/>
  <c r="AZ235" i="2"/>
  <c r="AZ236" i="2"/>
  <c r="AZ237" i="2"/>
  <c r="AZ238" i="2"/>
  <c r="AZ239" i="2"/>
  <c r="AZ240" i="2"/>
  <c r="AZ241" i="2"/>
  <c r="AZ242" i="2"/>
  <c r="AZ243" i="2"/>
  <c r="AZ244" i="2"/>
  <c r="AZ245" i="2"/>
  <c r="AZ246" i="2"/>
  <c r="AZ247" i="2"/>
  <c r="AZ248" i="2"/>
  <c r="AZ249" i="2"/>
  <c r="AZ250" i="2"/>
  <c r="AZ251" i="2"/>
  <c r="AZ252" i="2"/>
  <c r="AZ253" i="2"/>
  <c r="AZ254" i="2"/>
  <c r="AZ255" i="2"/>
  <c r="AZ256" i="2"/>
  <c r="AZ257" i="2"/>
  <c r="AZ258" i="2"/>
  <c r="AZ259" i="2"/>
  <c r="AZ260" i="2"/>
  <c r="AZ261" i="2"/>
  <c r="AZ262" i="2"/>
  <c r="AZ263" i="2"/>
  <c r="AZ264" i="2"/>
  <c r="AZ265" i="2"/>
  <c r="AZ266" i="2"/>
  <c r="AZ267" i="2"/>
  <c r="AZ268" i="2"/>
  <c r="AZ269" i="2"/>
  <c r="AZ270" i="2"/>
  <c r="AZ271" i="2"/>
  <c r="AZ272" i="2"/>
  <c r="AZ273" i="2"/>
  <c r="AZ274" i="2"/>
  <c r="AZ275" i="2"/>
  <c r="AZ276" i="2"/>
  <c r="AZ277" i="2"/>
  <c r="AZ278" i="2"/>
  <c r="AZ279" i="2"/>
  <c r="AZ280" i="2"/>
  <c r="AZ281" i="2"/>
  <c r="AZ282" i="2"/>
  <c r="AZ283" i="2"/>
  <c r="AZ284" i="2"/>
  <c r="AZ285" i="2"/>
  <c r="AZ286" i="2"/>
  <c r="AZ287" i="2"/>
  <c r="AZ288" i="2"/>
  <c r="AZ289" i="2"/>
  <c r="AZ290" i="2"/>
  <c r="AZ291" i="2"/>
  <c r="AZ292" i="2"/>
  <c r="AZ293" i="2"/>
  <c r="AZ294" i="2"/>
  <c r="AZ295" i="2"/>
  <c r="AZ296" i="2"/>
  <c r="AZ297" i="2"/>
  <c r="AZ298" i="2"/>
  <c r="AZ299" i="2"/>
  <c r="AZ300" i="2"/>
  <c r="AZ301" i="2"/>
  <c r="AZ302" i="2"/>
  <c r="AZ303" i="2"/>
  <c r="AZ304" i="2"/>
  <c r="AZ305" i="2"/>
  <c r="AZ306" i="2"/>
  <c r="AZ307" i="2"/>
  <c r="AZ308" i="2"/>
  <c r="AZ309" i="2"/>
  <c r="AZ310" i="2"/>
  <c r="AZ311" i="2"/>
  <c r="AZ312" i="2"/>
  <c r="AZ313" i="2"/>
  <c r="AZ314" i="2"/>
  <c r="AZ315" i="2"/>
  <c r="AZ316" i="2"/>
  <c r="AZ317" i="2"/>
  <c r="AZ318" i="2"/>
  <c r="AZ319" i="2"/>
  <c r="AZ320" i="2"/>
  <c r="AZ321" i="2"/>
  <c r="AZ322" i="2"/>
  <c r="AZ323" i="2"/>
  <c r="AZ324" i="2"/>
  <c r="AZ325" i="2"/>
  <c r="AZ326" i="2"/>
  <c r="AZ327" i="2"/>
  <c r="AZ328" i="2"/>
  <c r="AZ329" i="2"/>
  <c r="AZ330" i="2"/>
  <c r="AZ331" i="2"/>
  <c r="AZ332" i="2"/>
  <c r="AZ333" i="2"/>
  <c r="AZ334" i="2"/>
  <c r="AZ335" i="2"/>
  <c r="AZ336" i="2"/>
  <c r="AZ337" i="2"/>
  <c r="AZ338" i="2"/>
  <c r="AZ339" i="2"/>
  <c r="AZ340" i="2"/>
  <c r="AZ341" i="2"/>
  <c r="AZ342" i="2"/>
  <c r="AZ343" i="2"/>
  <c r="AZ344" i="2"/>
  <c r="AZ345" i="2"/>
  <c r="AZ346" i="2"/>
  <c r="AZ347" i="2"/>
  <c r="AZ348" i="2"/>
  <c r="AZ349" i="2"/>
  <c r="AZ350" i="2"/>
  <c r="AZ351" i="2"/>
  <c r="AZ352" i="2"/>
  <c r="AZ353" i="2"/>
  <c r="AZ354" i="2"/>
  <c r="AZ355" i="2"/>
  <c r="AZ356" i="2"/>
  <c r="AZ357" i="2"/>
  <c r="AZ358" i="2"/>
  <c r="AZ359" i="2"/>
  <c r="AZ360" i="2"/>
  <c r="AZ361" i="2"/>
  <c r="AZ362" i="2"/>
  <c r="AZ363" i="2"/>
  <c r="AZ364" i="2"/>
  <c r="AZ365" i="2"/>
  <c r="AZ366" i="2"/>
  <c r="AZ367" i="2"/>
  <c r="AZ368" i="2"/>
  <c r="AZ369" i="2"/>
  <c r="AZ370" i="2"/>
  <c r="AZ371" i="2"/>
  <c r="AZ372" i="2"/>
  <c r="AZ373" i="2"/>
  <c r="AZ374" i="2"/>
  <c r="AZ375" i="2"/>
  <c r="AZ376" i="2"/>
  <c r="AZ377" i="2"/>
  <c r="AZ378" i="2"/>
  <c r="AZ379" i="2"/>
  <c r="AZ380" i="2"/>
  <c r="AZ381" i="2"/>
  <c r="AZ382" i="2"/>
  <c r="AZ383" i="2"/>
  <c r="AZ384" i="2"/>
  <c r="AZ385" i="2"/>
  <c r="AZ386" i="2"/>
  <c r="AZ387" i="2"/>
  <c r="AZ388" i="2"/>
  <c r="AZ389" i="2"/>
  <c r="AZ390" i="2"/>
  <c r="AZ391" i="2"/>
  <c r="AZ392" i="2"/>
  <c r="AZ393" i="2"/>
  <c r="AZ394" i="2"/>
  <c r="AZ395" i="2"/>
  <c r="AZ396" i="2"/>
  <c r="AZ397" i="2"/>
  <c r="AZ398" i="2"/>
  <c r="AZ399" i="2"/>
  <c r="AZ400" i="2"/>
  <c r="AZ401" i="2"/>
  <c r="AZ402" i="2"/>
  <c r="AZ403" i="2"/>
  <c r="AZ404" i="2"/>
  <c r="AZ405" i="2"/>
  <c r="AZ406" i="2"/>
  <c r="AZ407" i="2"/>
  <c r="AZ408" i="2"/>
  <c r="AZ409" i="2"/>
  <c r="AZ410" i="2"/>
  <c r="AZ411" i="2"/>
  <c r="AZ412" i="2"/>
  <c r="AZ413" i="2"/>
  <c r="AZ414" i="2"/>
  <c r="AZ415" i="2"/>
  <c r="AZ416" i="2"/>
  <c r="AZ417" i="2"/>
  <c r="AZ418" i="2"/>
  <c r="AZ419" i="2"/>
  <c r="AZ420" i="2"/>
  <c r="AZ421" i="2"/>
  <c r="AZ422" i="2"/>
  <c r="AZ423" i="2"/>
  <c r="AZ424" i="2"/>
  <c r="AZ425" i="2"/>
  <c r="AZ426" i="2"/>
  <c r="AZ427" i="2"/>
  <c r="AZ428" i="2"/>
  <c r="AZ429" i="2"/>
  <c r="AZ430" i="2"/>
  <c r="AZ431" i="2"/>
  <c r="AZ432" i="2"/>
  <c r="AZ433" i="2"/>
  <c r="AZ434" i="2"/>
  <c r="AZ435" i="2"/>
  <c r="AZ436" i="2"/>
  <c r="AZ437" i="2"/>
  <c r="AZ438" i="2"/>
  <c r="AZ439" i="2"/>
  <c r="AZ440" i="2"/>
  <c r="AZ441" i="2"/>
  <c r="AZ442" i="2"/>
  <c r="AZ443" i="2"/>
  <c r="AZ444" i="2"/>
  <c r="AZ445" i="2"/>
  <c r="AZ446" i="2"/>
  <c r="AZ447" i="2"/>
  <c r="AZ448" i="2"/>
  <c r="AZ449" i="2"/>
  <c r="AZ450" i="2"/>
  <c r="AZ451" i="2"/>
  <c r="AZ452" i="2"/>
  <c r="AZ453" i="2"/>
  <c r="AZ454" i="2"/>
  <c r="AZ455" i="2"/>
  <c r="AZ456" i="2"/>
  <c r="AZ457" i="2"/>
  <c r="AZ458" i="2"/>
  <c r="AZ459" i="2"/>
  <c r="AZ460" i="2"/>
  <c r="AZ461" i="2"/>
  <c r="AZ462" i="2"/>
  <c r="AZ463" i="2"/>
  <c r="AZ464" i="2"/>
  <c r="AZ465" i="2"/>
  <c r="AZ466" i="2"/>
  <c r="AZ467" i="2"/>
  <c r="AZ468" i="2"/>
  <c r="AZ469" i="2"/>
  <c r="AZ470" i="2"/>
  <c r="AZ471" i="2"/>
  <c r="AZ472" i="2"/>
  <c r="AZ473" i="2"/>
  <c r="AZ474" i="2"/>
  <c r="AZ475" i="2"/>
  <c r="AZ476" i="2"/>
  <c r="AZ477" i="2"/>
  <c r="AZ478" i="2"/>
  <c r="AZ479" i="2"/>
  <c r="AZ480" i="2"/>
  <c r="AZ481" i="2"/>
  <c r="AZ482" i="2"/>
  <c r="AZ483" i="2"/>
  <c r="AZ484" i="2"/>
  <c r="AZ485" i="2"/>
  <c r="AZ486" i="2"/>
  <c r="AZ487" i="2"/>
  <c r="AZ488" i="2"/>
  <c r="AZ489" i="2"/>
  <c r="AZ490" i="2"/>
  <c r="AZ491" i="2"/>
  <c r="AZ492" i="2"/>
  <c r="AZ493" i="2"/>
  <c r="AZ494" i="2"/>
  <c r="AZ495" i="2"/>
  <c r="AZ496" i="2"/>
  <c r="AZ497" i="2"/>
  <c r="AZ498" i="2"/>
  <c r="AZ499" i="2"/>
  <c r="AZ500" i="2"/>
  <c r="AZ501" i="2"/>
  <c r="AZ502" i="2"/>
  <c r="AZ503" i="2"/>
  <c r="AZ504" i="2"/>
  <c r="AZ505" i="2"/>
  <c r="AZ506" i="2"/>
  <c r="AZ507" i="2"/>
  <c r="AZ508" i="2"/>
  <c r="AZ509" i="2"/>
  <c r="AZ510" i="2"/>
  <c r="AZ511" i="2"/>
  <c r="AZ512" i="2"/>
  <c r="AZ513" i="2"/>
  <c r="AZ514" i="2"/>
  <c r="AZ515" i="2"/>
  <c r="AZ516" i="2"/>
  <c r="AZ517" i="2"/>
  <c r="AZ518" i="2"/>
  <c r="AZ519" i="2"/>
  <c r="AZ520" i="2"/>
  <c r="AZ521" i="2"/>
  <c r="AZ522" i="2"/>
  <c r="AZ523" i="2"/>
  <c r="AZ524" i="2"/>
  <c r="AZ525" i="2"/>
  <c r="AZ526" i="2"/>
  <c r="AZ527" i="2"/>
  <c r="AZ528" i="2"/>
  <c r="AZ529" i="2"/>
  <c r="AZ530" i="2"/>
  <c r="AZ531" i="2"/>
  <c r="AZ532" i="2"/>
  <c r="AZ533" i="2"/>
  <c r="AZ534" i="2"/>
  <c r="AZ535" i="2"/>
  <c r="AZ536" i="2"/>
  <c r="AZ537" i="2"/>
  <c r="AZ538" i="2"/>
  <c r="AZ539" i="2"/>
  <c r="AZ540" i="2"/>
  <c r="AZ541" i="2"/>
  <c r="AZ542" i="2"/>
  <c r="AZ543" i="2"/>
  <c r="AZ544" i="2"/>
  <c r="AZ545" i="2"/>
  <c r="AZ546" i="2"/>
  <c r="AZ547" i="2"/>
  <c r="AZ548" i="2"/>
  <c r="AZ549" i="2"/>
  <c r="AZ550" i="2"/>
  <c r="AZ551" i="2"/>
  <c r="AZ552" i="2"/>
  <c r="AZ553" i="2"/>
  <c r="AZ554" i="2"/>
  <c r="AZ555" i="2"/>
  <c r="AZ556" i="2"/>
  <c r="AZ557" i="2"/>
  <c r="AZ558" i="2"/>
  <c r="AZ559" i="2"/>
  <c r="AZ560" i="2"/>
  <c r="AZ561" i="2"/>
  <c r="AZ562" i="2"/>
  <c r="AZ563" i="2"/>
  <c r="AZ564" i="2"/>
  <c r="AZ565" i="2"/>
  <c r="AZ566" i="2"/>
  <c r="AZ567" i="2"/>
  <c r="AZ568" i="2"/>
  <c r="AZ569" i="2"/>
  <c r="AZ570" i="2"/>
  <c r="AZ571" i="2"/>
  <c r="AZ572" i="2"/>
  <c r="AZ573" i="2"/>
  <c r="AZ574" i="2"/>
  <c r="AZ575" i="2"/>
  <c r="AZ576" i="2"/>
  <c r="AZ577" i="2"/>
  <c r="AZ578" i="2"/>
  <c r="AZ579" i="2"/>
  <c r="AZ580" i="2"/>
  <c r="AZ581" i="2"/>
  <c r="AZ582" i="2"/>
  <c r="AZ583" i="2"/>
  <c r="AZ584" i="2"/>
  <c r="AZ585" i="2"/>
  <c r="AZ586" i="2"/>
  <c r="AZ587" i="2"/>
  <c r="AZ588" i="2"/>
  <c r="AZ589" i="2"/>
  <c r="AZ590" i="2"/>
  <c r="AZ591" i="2"/>
  <c r="AZ592" i="2"/>
  <c r="AZ593" i="2"/>
  <c r="AZ594" i="2"/>
  <c r="AZ595" i="2"/>
  <c r="AZ596" i="2"/>
  <c r="AZ597" i="2"/>
  <c r="AZ598" i="2"/>
  <c r="AZ599" i="2"/>
  <c r="AZ600" i="2"/>
  <c r="AZ601" i="2"/>
  <c r="AZ602" i="2"/>
  <c r="AZ603" i="2"/>
  <c r="AZ604" i="2"/>
  <c r="AZ605" i="2"/>
  <c r="AZ606" i="2"/>
  <c r="AZ607" i="2"/>
  <c r="AZ608" i="2"/>
  <c r="AZ609" i="2"/>
  <c r="AZ610" i="2"/>
  <c r="AZ611" i="2"/>
  <c r="AZ612" i="2"/>
  <c r="AZ613" i="2"/>
  <c r="AZ614" i="2"/>
  <c r="AZ615" i="2"/>
  <c r="AZ616" i="2"/>
  <c r="AZ617" i="2"/>
  <c r="AZ618" i="2"/>
  <c r="AZ619" i="2"/>
  <c r="AZ620" i="2"/>
  <c r="AZ621" i="2"/>
  <c r="AZ622" i="2"/>
  <c r="AZ623" i="2"/>
  <c r="AZ624" i="2"/>
  <c r="AZ625" i="2"/>
  <c r="AZ626" i="2"/>
  <c r="AZ627" i="2"/>
  <c r="AZ628" i="2"/>
  <c r="AZ629" i="2"/>
  <c r="AZ630" i="2"/>
  <c r="AZ631" i="2"/>
  <c r="AZ632" i="2"/>
  <c r="AZ633" i="2"/>
  <c r="AZ634" i="2"/>
  <c r="AZ635" i="2"/>
  <c r="AZ636" i="2"/>
  <c r="AZ637" i="2"/>
  <c r="AZ638" i="2"/>
  <c r="AZ639" i="2"/>
  <c r="AZ640" i="2"/>
  <c r="AZ641" i="2"/>
  <c r="AZ642" i="2"/>
  <c r="AZ643" i="2"/>
  <c r="AZ644" i="2"/>
  <c r="AZ645" i="2"/>
  <c r="AZ646" i="2"/>
  <c r="AZ647" i="2"/>
  <c r="AZ648" i="2"/>
  <c r="AZ649" i="2"/>
  <c r="AZ650" i="2"/>
  <c r="AZ651" i="2"/>
  <c r="AZ652" i="2"/>
  <c r="AZ653" i="2"/>
  <c r="AZ654" i="2"/>
  <c r="AZ655" i="2"/>
  <c r="AZ656" i="2"/>
  <c r="AZ657" i="2"/>
  <c r="AZ658" i="2"/>
  <c r="AZ659" i="2"/>
  <c r="AZ660" i="2"/>
  <c r="AZ661" i="2"/>
  <c r="AZ662" i="2"/>
  <c r="AZ663" i="2"/>
  <c r="AZ664" i="2"/>
  <c r="AZ665" i="2"/>
  <c r="AZ666" i="2"/>
  <c r="AZ667" i="2"/>
  <c r="AZ668" i="2"/>
  <c r="AZ669" i="2"/>
  <c r="AZ670" i="2"/>
  <c r="AZ671" i="2"/>
  <c r="AZ672" i="2"/>
  <c r="AZ673" i="2"/>
  <c r="AZ674" i="2"/>
  <c r="AZ675" i="2"/>
  <c r="AZ676" i="2"/>
  <c r="AZ677" i="2"/>
  <c r="AZ678" i="2"/>
  <c r="AZ679" i="2"/>
  <c r="AZ680" i="2"/>
  <c r="AZ681" i="2"/>
  <c r="AZ682" i="2"/>
  <c r="AZ683" i="2"/>
  <c r="AZ684" i="2"/>
  <c r="AZ685" i="2"/>
  <c r="AZ686" i="2"/>
  <c r="AZ687" i="2"/>
  <c r="AZ688" i="2"/>
  <c r="AZ689" i="2"/>
  <c r="AZ690" i="2"/>
  <c r="AZ691" i="2"/>
  <c r="AZ692" i="2"/>
  <c r="AZ693" i="2"/>
  <c r="AZ694" i="2"/>
  <c r="AZ695" i="2"/>
  <c r="AZ696" i="2"/>
  <c r="AZ697" i="2"/>
  <c r="AZ698" i="2"/>
  <c r="AZ699" i="2"/>
  <c r="AZ700" i="2"/>
  <c r="AZ701" i="2"/>
  <c r="AZ702" i="2"/>
  <c r="AZ703" i="2"/>
  <c r="AZ704" i="2"/>
  <c r="AZ705" i="2"/>
  <c r="AZ706" i="2"/>
  <c r="AZ707" i="2"/>
  <c r="AZ708" i="2"/>
  <c r="AZ709" i="2"/>
  <c r="AZ710" i="2"/>
  <c r="AZ711" i="2"/>
  <c r="AZ712" i="2"/>
  <c r="AZ713" i="2"/>
  <c r="AZ714" i="2"/>
  <c r="AZ715" i="2"/>
  <c r="AZ716" i="2"/>
  <c r="AZ717" i="2"/>
  <c r="AZ718" i="2"/>
  <c r="AZ719" i="2"/>
  <c r="AZ720" i="2"/>
  <c r="AZ721" i="2"/>
  <c r="AZ722" i="2"/>
  <c r="AZ723" i="2"/>
  <c r="AZ724" i="2"/>
  <c r="AZ725" i="2"/>
  <c r="AZ726" i="2"/>
  <c r="AZ727" i="2"/>
  <c r="AZ728" i="2"/>
  <c r="AZ729" i="2"/>
  <c r="AZ730" i="2"/>
  <c r="AZ731" i="2"/>
  <c r="AZ732" i="2"/>
  <c r="AZ733" i="2"/>
  <c r="AZ734" i="2"/>
  <c r="AZ735" i="2"/>
  <c r="AZ736" i="2"/>
  <c r="AZ737" i="2"/>
  <c r="AZ738" i="2"/>
  <c r="AZ739" i="2"/>
  <c r="AZ740" i="2"/>
  <c r="AZ741" i="2"/>
  <c r="AZ742" i="2"/>
  <c r="AZ743" i="2"/>
  <c r="AZ744" i="2"/>
  <c r="AZ745" i="2"/>
  <c r="AZ746" i="2"/>
  <c r="AZ747" i="2"/>
  <c r="AZ748" i="2"/>
  <c r="AZ749" i="2"/>
  <c r="AZ750" i="2"/>
  <c r="AZ751" i="2"/>
  <c r="AZ752" i="2"/>
  <c r="AZ753" i="2"/>
  <c r="AZ754" i="2"/>
  <c r="AZ755" i="2"/>
  <c r="AZ756" i="2"/>
  <c r="AZ757" i="2"/>
  <c r="AZ758" i="2"/>
  <c r="AZ759" i="2"/>
  <c r="AZ760" i="2"/>
  <c r="AZ761" i="2"/>
  <c r="AZ762" i="2"/>
  <c r="AZ763" i="2"/>
  <c r="AZ764" i="2"/>
  <c r="AZ765" i="2"/>
  <c r="AZ766" i="2"/>
  <c r="AZ767" i="2"/>
  <c r="AZ768" i="2"/>
  <c r="AZ769" i="2"/>
  <c r="AZ770" i="2"/>
  <c r="AZ771" i="2"/>
  <c r="AZ772" i="2"/>
  <c r="AZ773" i="2"/>
  <c r="AZ774" i="2"/>
  <c r="AZ775" i="2"/>
  <c r="AZ776" i="2"/>
  <c r="AZ777" i="2"/>
  <c r="AZ778" i="2"/>
  <c r="AZ779" i="2"/>
  <c r="AZ780" i="2"/>
  <c r="AZ781" i="2"/>
  <c r="AZ782" i="2"/>
  <c r="AZ783" i="2"/>
  <c r="AZ784" i="2"/>
  <c r="AZ785" i="2"/>
  <c r="AZ786" i="2"/>
  <c r="AZ787" i="2"/>
  <c r="AZ788" i="2"/>
  <c r="AZ789" i="2"/>
  <c r="AZ790" i="2"/>
  <c r="AZ791" i="2"/>
  <c r="AZ792" i="2"/>
  <c r="AZ793" i="2"/>
  <c r="AZ794" i="2"/>
  <c r="AZ795" i="2"/>
  <c r="AZ796" i="2"/>
  <c r="AZ797" i="2"/>
  <c r="AZ798" i="2"/>
  <c r="AZ799" i="2"/>
  <c r="AZ800" i="2"/>
  <c r="AZ801" i="2"/>
  <c r="AZ802" i="2"/>
  <c r="AZ803" i="2"/>
  <c r="AZ804" i="2"/>
  <c r="AZ805" i="2"/>
  <c r="AZ806" i="2"/>
  <c r="AZ807" i="2"/>
  <c r="AZ808" i="2"/>
  <c r="AZ809" i="2"/>
  <c r="AZ810" i="2"/>
  <c r="AZ811" i="2"/>
  <c r="AZ812" i="2"/>
  <c r="AZ813" i="2"/>
  <c r="AZ814" i="2"/>
  <c r="AZ815" i="2"/>
  <c r="AZ816" i="2"/>
  <c r="AZ817" i="2"/>
  <c r="AZ818" i="2"/>
  <c r="AZ819" i="2"/>
  <c r="AZ820" i="2"/>
  <c r="AZ821" i="2"/>
  <c r="AZ822" i="2"/>
  <c r="AZ823" i="2"/>
  <c r="AZ824" i="2"/>
  <c r="AZ825" i="2"/>
  <c r="AZ826" i="2"/>
  <c r="AZ827" i="2"/>
  <c r="AZ828" i="2"/>
  <c r="AZ829" i="2"/>
  <c r="AZ830" i="2"/>
  <c r="AZ831" i="2"/>
  <c r="AZ832" i="2"/>
  <c r="AZ833" i="2"/>
  <c r="AZ834" i="2"/>
  <c r="AZ835" i="2"/>
  <c r="AZ836" i="2"/>
  <c r="AZ837" i="2"/>
  <c r="AZ838" i="2"/>
  <c r="AZ839" i="2"/>
  <c r="AZ840" i="2"/>
  <c r="AZ841" i="2"/>
  <c r="AZ842" i="2"/>
  <c r="AZ843" i="2"/>
  <c r="AZ844" i="2"/>
  <c r="AZ845" i="2"/>
  <c r="AZ846" i="2"/>
  <c r="AZ847" i="2"/>
  <c r="AZ848" i="2"/>
  <c r="AZ849" i="2"/>
  <c r="AZ850" i="2"/>
  <c r="AZ851" i="2"/>
  <c r="AZ852" i="2"/>
  <c r="AZ853" i="2"/>
  <c r="AZ854" i="2"/>
  <c r="AZ855" i="2"/>
  <c r="AZ856" i="2"/>
  <c r="AZ857" i="2"/>
  <c r="AZ858" i="2"/>
  <c r="AZ859" i="2"/>
  <c r="AZ860" i="2"/>
  <c r="AZ861" i="2"/>
  <c r="AZ862" i="2"/>
  <c r="AZ863" i="2"/>
  <c r="AZ864" i="2"/>
  <c r="AZ865" i="2"/>
  <c r="AZ866" i="2"/>
  <c r="AZ867" i="2"/>
  <c r="AZ868" i="2"/>
  <c r="AZ869" i="2"/>
  <c r="AZ870" i="2"/>
  <c r="AZ871" i="2"/>
  <c r="AZ872" i="2"/>
  <c r="AZ873" i="2"/>
  <c r="AZ874" i="2"/>
  <c r="AZ875" i="2"/>
  <c r="AZ876" i="2"/>
  <c r="AZ877" i="2"/>
  <c r="AZ878" i="2"/>
  <c r="AZ879" i="2"/>
  <c r="AZ880" i="2"/>
  <c r="AZ881" i="2"/>
  <c r="AZ882" i="2"/>
  <c r="AZ883" i="2"/>
  <c r="AZ884" i="2"/>
  <c r="AZ885" i="2"/>
  <c r="AZ886" i="2"/>
  <c r="AZ887" i="2"/>
  <c r="AZ888" i="2"/>
  <c r="AZ889" i="2"/>
  <c r="AZ890" i="2"/>
  <c r="AZ891" i="2"/>
  <c r="AZ892" i="2"/>
  <c r="AZ893" i="2"/>
  <c r="AZ894" i="2"/>
  <c r="AZ895" i="2"/>
  <c r="AZ896" i="2"/>
  <c r="AZ897" i="2"/>
  <c r="AZ898" i="2"/>
  <c r="AZ899" i="2"/>
  <c r="AZ900" i="2"/>
  <c r="AZ901" i="2"/>
  <c r="AZ902" i="2"/>
  <c r="AZ903" i="2"/>
  <c r="AZ904" i="2"/>
  <c r="AZ905" i="2"/>
  <c r="AZ906" i="2"/>
  <c r="AZ907" i="2"/>
  <c r="AZ908" i="2"/>
  <c r="AZ909" i="2"/>
  <c r="AZ910" i="2"/>
  <c r="AZ911" i="2"/>
  <c r="AZ912" i="2"/>
  <c r="AZ913" i="2"/>
  <c r="AZ914" i="2"/>
  <c r="AZ915" i="2"/>
  <c r="AZ916" i="2"/>
  <c r="AZ917" i="2"/>
  <c r="AZ918" i="2"/>
  <c r="AZ919" i="2"/>
  <c r="AZ920" i="2"/>
  <c r="AZ921" i="2"/>
  <c r="AZ922" i="2"/>
  <c r="AZ923" i="2"/>
  <c r="AZ924" i="2"/>
  <c r="AZ925" i="2"/>
  <c r="AZ926" i="2"/>
  <c r="AZ927" i="2"/>
  <c r="AZ928" i="2"/>
  <c r="AZ929" i="2"/>
  <c r="AZ930" i="2"/>
  <c r="AZ931" i="2"/>
  <c r="AZ932" i="2"/>
  <c r="AZ933" i="2"/>
  <c r="AZ934" i="2"/>
  <c r="AZ935" i="2"/>
  <c r="AZ936" i="2"/>
  <c r="AZ937" i="2"/>
  <c r="AZ938" i="2"/>
  <c r="AZ939" i="2"/>
  <c r="AZ940" i="2"/>
  <c r="AZ941" i="2"/>
  <c r="AZ942" i="2"/>
  <c r="AZ943" i="2"/>
  <c r="AZ944" i="2"/>
  <c r="AZ945" i="2"/>
  <c r="AZ946" i="2"/>
  <c r="AZ947" i="2"/>
  <c r="AZ948" i="2"/>
  <c r="AZ949" i="2"/>
  <c r="AZ950" i="2"/>
  <c r="AZ951" i="2"/>
  <c r="AZ952" i="2"/>
  <c r="AZ953" i="2"/>
  <c r="AZ954" i="2"/>
  <c r="AZ955" i="2"/>
  <c r="AZ956" i="2"/>
  <c r="AZ957" i="2"/>
  <c r="AZ958" i="2"/>
  <c r="AZ959" i="2"/>
  <c r="AZ960" i="2"/>
  <c r="AZ961" i="2"/>
  <c r="AZ962" i="2"/>
  <c r="AZ963" i="2"/>
  <c r="AZ964" i="2"/>
  <c r="AZ965" i="2"/>
  <c r="AZ966" i="2"/>
  <c r="AZ967" i="2"/>
  <c r="AZ968" i="2"/>
  <c r="AZ969" i="2"/>
  <c r="AZ970" i="2"/>
  <c r="AZ971" i="2"/>
  <c r="AZ972" i="2"/>
  <c r="AZ973" i="2"/>
  <c r="AZ974" i="2"/>
  <c r="AZ975" i="2"/>
  <c r="AZ976" i="2"/>
  <c r="AZ977" i="2"/>
  <c r="AZ978" i="2"/>
  <c r="AZ979" i="2"/>
  <c r="AZ980" i="2"/>
  <c r="AZ981" i="2"/>
  <c r="AZ982" i="2"/>
  <c r="AZ983" i="2"/>
  <c r="AZ984" i="2"/>
  <c r="AZ985" i="2"/>
  <c r="AZ986" i="2"/>
  <c r="AZ987" i="2"/>
  <c r="AZ988" i="2"/>
  <c r="AZ989" i="2"/>
  <c r="AZ990" i="2"/>
  <c r="AZ991" i="2"/>
  <c r="AZ992" i="2"/>
  <c r="AZ993" i="2"/>
  <c r="AZ994" i="2"/>
  <c r="AZ995" i="2"/>
  <c r="AZ996" i="2"/>
  <c r="AZ997" i="2"/>
  <c r="AZ998" i="2"/>
  <c r="AZ999" i="2"/>
  <c r="AZ1000" i="2"/>
  <c r="AZ1001" i="2"/>
  <c r="AZ1002" i="2"/>
  <c r="AZ1003" i="2"/>
  <c r="AZ1004" i="2"/>
  <c r="AZ1005" i="2"/>
  <c r="AZ1006" i="2"/>
  <c r="AZ1007" i="2"/>
  <c r="AZ1008" i="2"/>
  <c r="AZ1009" i="2"/>
  <c r="AZ1010" i="2"/>
  <c r="AZ1011" i="2"/>
  <c r="AZ1012" i="2"/>
  <c r="AZ1013" i="2"/>
  <c r="AZ1014" i="2"/>
  <c r="AZ1015" i="2"/>
  <c r="AZ1016" i="2"/>
  <c r="AZ1017" i="2"/>
  <c r="AZ1018" i="2"/>
  <c r="AZ1019" i="2"/>
  <c r="AZ1020" i="2"/>
  <c r="AZ1021" i="2"/>
  <c r="AZ1022" i="2"/>
  <c r="AZ1023" i="2"/>
  <c r="AZ1024" i="2"/>
  <c r="AZ1025" i="2"/>
  <c r="AZ1026" i="2"/>
  <c r="AZ1027" i="2"/>
  <c r="AZ1028" i="2"/>
  <c r="AZ1029" i="2"/>
  <c r="AZ1030" i="2"/>
  <c r="AZ1031" i="2"/>
  <c r="AZ1032" i="2"/>
  <c r="AZ1033" i="2"/>
  <c r="AZ1034" i="2"/>
  <c r="AZ1035" i="2"/>
  <c r="AZ1036" i="2"/>
  <c r="AZ1037" i="2"/>
  <c r="AZ1038" i="2"/>
  <c r="AZ1039" i="2"/>
  <c r="AZ1040" i="2"/>
  <c r="AZ1041" i="2"/>
  <c r="AZ1042" i="2"/>
  <c r="AZ1043" i="2"/>
  <c r="AZ1044" i="2"/>
  <c r="AZ1045" i="2"/>
  <c r="AZ1046" i="2"/>
  <c r="AZ1047" i="2"/>
  <c r="AZ1048" i="2"/>
  <c r="AZ1049" i="2"/>
  <c r="AZ1050" i="2"/>
  <c r="AZ1051" i="2"/>
  <c r="AZ1052" i="2"/>
  <c r="AZ1053" i="2"/>
  <c r="AZ1054" i="2"/>
  <c r="AZ1055" i="2"/>
  <c r="AZ1056" i="2"/>
  <c r="AZ1057" i="2"/>
  <c r="AZ1058" i="2"/>
  <c r="AZ1059" i="2"/>
  <c r="AZ1060" i="2"/>
  <c r="AZ1061" i="2"/>
  <c r="AZ1062" i="2"/>
  <c r="AZ1063" i="2"/>
  <c r="AZ1064" i="2"/>
  <c r="AZ1065" i="2"/>
  <c r="AZ1066" i="2"/>
  <c r="AZ1067" i="2"/>
  <c r="AZ1068" i="2"/>
  <c r="AZ1069" i="2"/>
  <c r="AZ1070" i="2"/>
  <c r="AZ1071" i="2"/>
  <c r="AZ1072" i="2"/>
  <c r="AZ1073" i="2"/>
  <c r="AZ1074" i="2"/>
  <c r="AZ1075" i="2"/>
  <c r="AZ1076" i="2"/>
  <c r="AZ1077" i="2"/>
  <c r="AZ1078" i="2"/>
  <c r="AZ1079" i="2"/>
  <c r="AZ1080" i="2"/>
  <c r="AZ1081" i="2"/>
  <c r="AZ1082" i="2"/>
  <c r="AZ1083" i="2"/>
  <c r="AZ1084" i="2"/>
  <c r="AZ1085" i="2"/>
  <c r="AZ1086" i="2"/>
  <c r="AZ1087" i="2"/>
  <c r="AZ1088" i="2"/>
  <c r="AZ1089" i="2"/>
  <c r="AZ1090" i="2"/>
  <c r="AZ1091" i="2"/>
  <c r="AZ1092" i="2"/>
  <c r="AZ1093" i="2"/>
  <c r="AZ1094" i="2"/>
  <c r="AZ1095" i="2"/>
  <c r="AZ1096" i="2"/>
  <c r="AZ1097" i="2"/>
  <c r="AZ1098" i="2"/>
  <c r="AZ1099" i="2"/>
  <c r="AZ1100" i="2"/>
  <c r="AZ1101" i="2"/>
  <c r="AZ1102" i="2"/>
  <c r="AZ1103" i="2"/>
  <c r="AZ1104" i="2"/>
  <c r="AZ1105" i="2"/>
  <c r="AZ1106" i="2"/>
  <c r="AZ1107" i="2"/>
  <c r="AZ1108" i="2"/>
  <c r="AZ1109" i="2"/>
  <c r="AZ1110" i="2"/>
  <c r="AZ1111" i="2"/>
  <c r="AZ1112" i="2"/>
  <c r="AZ1113" i="2"/>
  <c r="AZ1114" i="2"/>
  <c r="AZ1115" i="2"/>
  <c r="AZ1116" i="2"/>
  <c r="AZ1117" i="2"/>
  <c r="AZ1118" i="2"/>
  <c r="AZ1119" i="2"/>
  <c r="AZ1120" i="2"/>
  <c r="AZ1121" i="2"/>
  <c r="AZ1122" i="2"/>
  <c r="AZ1123" i="2"/>
  <c r="AZ1124" i="2"/>
  <c r="AZ1125" i="2"/>
  <c r="AZ1126" i="2"/>
  <c r="AZ1127" i="2"/>
  <c r="AZ1128" i="2"/>
  <c r="AZ1129" i="2"/>
  <c r="AZ1130" i="2"/>
  <c r="AZ1131" i="2"/>
  <c r="AZ1132" i="2"/>
  <c r="AZ1133" i="2"/>
  <c r="AZ1134" i="2"/>
  <c r="AZ1135" i="2"/>
  <c r="AZ1136" i="2"/>
  <c r="AZ1137" i="2"/>
  <c r="AZ1138" i="2"/>
  <c r="AZ1139" i="2"/>
  <c r="AZ1140" i="2"/>
  <c r="AZ1141" i="2"/>
  <c r="AZ1142" i="2"/>
  <c r="AZ1143" i="2"/>
  <c r="AZ1144" i="2"/>
  <c r="AZ1145" i="2"/>
  <c r="AZ1146" i="2"/>
  <c r="AZ1147" i="2"/>
  <c r="AZ1148" i="2"/>
  <c r="AZ1149" i="2"/>
  <c r="AZ1150" i="2"/>
  <c r="AZ1151" i="2"/>
  <c r="AZ1152" i="2"/>
  <c r="AZ1153" i="2"/>
  <c r="AZ1154" i="2"/>
  <c r="AZ1155" i="2"/>
  <c r="AZ1156" i="2"/>
  <c r="AZ1157" i="2"/>
  <c r="AZ1158" i="2"/>
  <c r="AZ1159" i="2"/>
  <c r="AZ1160" i="2"/>
  <c r="AZ1161" i="2"/>
  <c r="AZ1162" i="2"/>
  <c r="AZ1163" i="2"/>
  <c r="AZ1164" i="2"/>
  <c r="AZ1165" i="2"/>
  <c r="AZ1166" i="2"/>
  <c r="AZ1167" i="2"/>
  <c r="AZ1168" i="2"/>
  <c r="AZ1169" i="2"/>
  <c r="AZ1170" i="2"/>
  <c r="AZ1171" i="2"/>
  <c r="AZ1172" i="2"/>
  <c r="AZ1173" i="2"/>
  <c r="AZ1174" i="2"/>
  <c r="AZ1175" i="2"/>
  <c r="AZ1176" i="2"/>
  <c r="AZ1177" i="2"/>
  <c r="AZ1178" i="2"/>
  <c r="AZ1179" i="2"/>
  <c r="AZ1180" i="2"/>
  <c r="AZ1181" i="2"/>
  <c r="AZ1182" i="2"/>
  <c r="AZ1183" i="2"/>
  <c r="AZ1184" i="2"/>
  <c r="AZ1185" i="2"/>
  <c r="AZ1186" i="2"/>
  <c r="AZ1187" i="2"/>
  <c r="AZ1188" i="2"/>
  <c r="AZ1189" i="2"/>
  <c r="AZ1190" i="2"/>
  <c r="AZ1191" i="2"/>
  <c r="AZ1192" i="2"/>
  <c r="AZ1193" i="2"/>
  <c r="AZ1194" i="2"/>
  <c r="AZ1195" i="2"/>
  <c r="AZ1196" i="2"/>
  <c r="AZ1197" i="2"/>
  <c r="AZ1198" i="2"/>
  <c r="AZ1199" i="2"/>
  <c r="AZ1200" i="2"/>
  <c r="AZ1201" i="2"/>
  <c r="AZ1202" i="2"/>
  <c r="AZ1203" i="2"/>
  <c r="AZ1204" i="2"/>
  <c r="AZ1205" i="2"/>
  <c r="AZ1206" i="2"/>
  <c r="AZ1207" i="2"/>
  <c r="AZ1208" i="2"/>
  <c r="AZ1209" i="2"/>
  <c r="AZ1210" i="2"/>
  <c r="AZ1211" i="2"/>
  <c r="AZ1212" i="2"/>
  <c r="AZ1213" i="2"/>
  <c r="AZ1214" i="2"/>
  <c r="AZ1215" i="2"/>
  <c r="AZ1216" i="2"/>
  <c r="AZ1217" i="2"/>
  <c r="AZ1218" i="2"/>
  <c r="AZ1219" i="2"/>
  <c r="AZ1220" i="2"/>
  <c r="AZ1221" i="2"/>
  <c r="AZ1222" i="2"/>
  <c r="AZ1223" i="2"/>
  <c r="AZ1224" i="2"/>
  <c r="AZ1225" i="2"/>
  <c r="AZ1226" i="2"/>
  <c r="AZ1227" i="2"/>
  <c r="AZ1228" i="2"/>
  <c r="AZ1229" i="2"/>
  <c r="AZ1230" i="2"/>
  <c r="AZ1231" i="2"/>
  <c r="AZ1232" i="2"/>
  <c r="AZ1233" i="2"/>
  <c r="AZ1234" i="2"/>
  <c r="AZ1235" i="2"/>
  <c r="AZ1236" i="2"/>
  <c r="AZ1237" i="2"/>
  <c r="AZ1238" i="2"/>
  <c r="AZ1239" i="2"/>
  <c r="AZ1240" i="2"/>
  <c r="AZ1241" i="2"/>
  <c r="AZ1242" i="2"/>
  <c r="AZ1243" i="2"/>
  <c r="AZ1244" i="2"/>
  <c r="AZ1245" i="2"/>
  <c r="AZ1246" i="2"/>
  <c r="AZ1247" i="2"/>
  <c r="AZ1248" i="2"/>
  <c r="AZ1249" i="2"/>
  <c r="AZ1250" i="2"/>
  <c r="AZ1251" i="2"/>
  <c r="AZ1252" i="2"/>
  <c r="AZ1253" i="2"/>
  <c r="AZ1254" i="2"/>
  <c r="AZ1255" i="2"/>
  <c r="AZ1256" i="2"/>
  <c r="AZ1257" i="2"/>
  <c r="AZ1258" i="2"/>
  <c r="AZ1259" i="2"/>
  <c r="AZ1260" i="2"/>
  <c r="AZ1261" i="2"/>
  <c r="AZ1262" i="2"/>
  <c r="AZ1263" i="2"/>
  <c r="AZ1264" i="2"/>
  <c r="AZ1265" i="2"/>
  <c r="AZ1266" i="2"/>
  <c r="AZ1267" i="2"/>
  <c r="AZ1268" i="2"/>
  <c r="AZ1269" i="2"/>
  <c r="AZ1270" i="2"/>
  <c r="AZ1271" i="2"/>
  <c r="AZ1272" i="2"/>
  <c r="AZ1273" i="2"/>
  <c r="AZ1274" i="2"/>
  <c r="AZ1275" i="2"/>
  <c r="AZ1276" i="2"/>
  <c r="AZ1277" i="2"/>
  <c r="AZ1278" i="2"/>
  <c r="AZ1279" i="2"/>
  <c r="AZ1280" i="2"/>
  <c r="AZ1281" i="2"/>
  <c r="AZ1282" i="2"/>
  <c r="AZ1283" i="2"/>
  <c r="AZ1284" i="2"/>
  <c r="AZ1285" i="2"/>
  <c r="AZ1286" i="2"/>
  <c r="AZ1287" i="2"/>
  <c r="AZ1288" i="2"/>
  <c r="AZ1289" i="2"/>
  <c r="AZ1290" i="2"/>
  <c r="AZ1291" i="2"/>
  <c r="AZ1292" i="2"/>
  <c r="AZ1293" i="2"/>
  <c r="AZ1294" i="2"/>
  <c r="AZ1295" i="2"/>
  <c r="AZ1296" i="2"/>
  <c r="AZ1297" i="2"/>
  <c r="AZ1298" i="2"/>
  <c r="AZ1299" i="2"/>
  <c r="AZ1300" i="2"/>
  <c r="AZ1301" i="2"/>
  <c r="AZ1302" i="2"/>
  <c r="AZ1303" i="2"/>
  <c r="AZ1304" i="2"/>
  <c r="AZ1305" i="2"/>
  <c r="AZ1306" i="2"/>
  <c r="AZ1307" i="2"/>
  <c r="AZ1308" i="2"/>
  <c r="AZ1309" i="2"/>
  <c r="AZ1310" i="2"/>
  <c r="AZ1311" i="2"/>
  <c r="AZ1312" i="2"/>
  <c r="AZ1313" i="2"/>
  <c r="AZ1314" i="2"/>
  <c r="AZ1315" i="2"/>
  <c r="AZ1316" i="2"/>
  <c r="AZ1317" i="2"/>
  <c r="AZ1318" i="2"/>
  <c r="AZ1319" i="2"/>
  <c r="AZ1320" i="2"/>
  <c r="AZ1321" i="2"/>
  <c r="AZ1322" i="2"/>
  <c r="AZ1323" i="2"/>
  <c r="AZ1324" i="2"/>
  <c r="AZ1325" i="2"/>
  <c r="AZ1326" i="2"/>
  <c r="AZ1327" i="2"/>
  <c r="AZ1328" i="2"/>
  <c r="AZ1329" i="2"/>
  <c r="AZ1330" i="2"/>
  <c r="AZ1331" i="2"/>
  <c r="AZ1332" i="2"/>
  <c r="AZ1333" i="2"/>
  <c r="AZ1334" i="2"/>
  <c r="AZ1335" i="2"/>
  <c r="AZ1336" i="2"/>
  <c r="AZ1337" i="2"/>
  <c r="AZ1338" i="2"/>
  <c r="AZ1339" i="2"/>
  <c r="AZ1340" i="2"/>
  <c r="AZ1341" i="2"/>
  <c r="AZ1342" i="2"/>
  <c r="AZ1343" i="2"/>
  <c r="AZ1344" i="2"/>
  <c r="AZ1345" i="2"/>
  <c r="AZ1346" i="2"/>
  <c r="AZ1347" i="2"/>
  <c r="AZ1348" i="2"/>
  <c r="AZ1349" i="2"/>
  <c r="AZ1350" i="2"/>
  <c r="AZ1351" i="2"/>
  <c r="AZ1352" i="2"/>
  <c r="AZ1353" i="2"/>
  <c r="AZ1354" i="2"/>
  <c r="AZ1355" i="2"/>
  <c r="AZ1356" i="2"/>
  <c r="AZ1357" i="2"/>
  <c r="AZ1358" i="2"/>
  <c r="AZ1359" i="2"/>
  <c r="AZ1360" i="2"/>
  <c r="AZ1361" i="2"/>
  <c r="AZ1362" i="2"/>
  <c r="AZ1363" i="2"/>
  <c r="AZ1364" i="2"/>
  <c r="AZ1365" i="2"/>
  <c r="AZ1366" i="2"/>
  <c r="AZ1367" i="2"/>
  <c r="AZ1368" i="2"/>
  <c r="AZ1369" i="2"/>
  <c r="AZ1370" i="2"/>
  <c r="AZ1371" i="2"/>
  <c r="AZ1372" i="2"/>
  <c r="AZ1373" i="2"/>
  <c r="AZ1374" i="2"/>
  <c r="AZ1375" i="2"/>
  <c r="AZ1376" i="2"/>
  <c r="AZ1377" i="2"/>
  <c r="AZ1378" i="2"/>
  <c r="AZ1379" i="2"/>
  <c r="AZ1380" i="2"/>
  <c r="AZ1381" i="2"/>
  <c r="AZ1382" i="2"/>
  <c r="AZ1383" i="2"/>
  <c r="AZ1384" i="2"/>
  <c r="AZ1385" i="2"/>
  <c r="AZ1386" i="2"/>
  <c r="AZ1387" i="2"/>
  <c r="AZ1388" i="2"/>
  <c r="AZ1389" i="2"/>
  <c r="AZ1390" i="2"/>
  <c r="AZ1391" i="2"/>
  <c r="AZ1392" i="2"/>
  <c r="AZ1393" i="2"/>
  <c r="AZ1394" i="2"/>
  <c r="AZ1395" i="2"/>
  <c r="AZ1396" i="2"/>
  <c r="AZ1397" i="2"/>
  <c r="AZ1398" i="2"/>
  <c r="AZ1399" i="2"/>
  <c r="AZ1400" i="2"/>
  <c r="AZ1401" i="2"/>
  <c r="AZ1402" i="2"/>
  <c r="AZ1403" i="2"/>
  <c r="AZ1404" i="2"/>
  <c r="AZ1405" i="2"/>
  <c r="AZ1406" i="2"/>
  <c r="AZ1407" i="2"/>
  <c r="AZ1408" i="2"/>
  <c r="AZ1409" i="2"/>
  <c r="AZ1410" i="2"/>
  <c r="AZ1411" i="2"/>
  <c r="AZ1412" i="2"/>
  <c r="AZ1413" i="2"/>
  <c r="AZ1414" i="2"/>
  <c r="AZ1415" i="2"/>
  <c r="AZ1416" i="2"/>
  <c r="AZ1417" i="2"/>
  <c r="AZ1418" i="2"/>
  <c r="AZ1419" i="2"/>
  <c r="AZ1420" i="2"/>
  <c r="AZ1421" i="2"/>
  <c r="AZ1422" i="2"/>
  <c r="AZ1423" i="2"/>
  <c r="AZ1424" i="2"/>
  <c r="AZ1425" i="2"/>
  <c r="AZ1426" i="2"/>
  <c r="AZ1427" i="2"/>
  <c r="AZ1428" i="2"/>
  <c r="AZ1429" i="2"/>
  <c r="AZ1430" i="2"/>
  <c r="AZ1431" i="2"/>
  <c r="AZ1432" i="2"/>
  <c r="AZ1433" i="2"/>
  <c r="AZ1434" i="2"/>
  <c r="AZ1435" i="2"/>
  <c r="AZ1436" i="2"/>
  <c r="AZ1437" i="2"/>
  <c r="AZ1438" i="2"/>
  <c r="AZ1439" i="2"/>
  <c r="AZ1440" i="2"/>
  <c r="AZ1441" i="2"/>
  <c r="AZ1442" i="2"/>
  <c r="AZ1443" i="2"/>
  <c r="AZ1444" i="2"/>
  <c r="AZ1445" i="2"/>
  <c r="AZ1446" i="2"/>
  <c r="AZ1447" i="2"/>
  <c r="AZ1448" i="2"/>
  <c r="AZ1449" i="2"/>
  <c r="AZ1450" i="2"/>
  <c r="AZ1451" i="2"/>
  <c r="AZ1452" i="2"/>
  <c r="AZ1453" i="2"/>
  <c r="AZ1454" i="2"/>
  <c r="AZ1455" i="2"/>
  <c r="AZ1456" i="2"/>
  <c r="AZ1457" i="2"/>
  <c r="AZ1458" i="2"/>
  <c r="AZ1459" i="2"/>
  <c r="AZ1460" i="2"/>
  <c r="AZ1461" i="2"/>
  <c r="AZ1462" i="2"/>
  <c r="AZ1463" i="2"/>
  <c r="AZ1464" i="2"/>
  <c r="AZ1465" i="2"/>
  <c r="AZ1466" i="2"/>
  <c r="AZ1467" i="2"/>
  <c r="AZ1468" i="2"/>
  <c r="AZ1469" i="2"/>
  <c r="AZ1470" i="2"/>
  <c r="AZ1471" i="2"/>
  <c r="AZ1472" i="2"/>
  <c r="AZ1473" i="2"/>
  <c r="AZ1474" i="2"/>
  <c r="AZ1475" i="2"/>
  <c r="AZ1476" i="2"/>
  <c r="AZ1477" i="2"/>
  <c r="AZ1478" i="2"/>
  <c r="AZ1479" i="2"/>
  <c r="AZ1480" i="2"/>
  <c r="AZ1481" i="2"/>
  <c r="AZ1482" i="2"/>
  <c r="AZ1483" i="2"/>
  <c r="AZ1484" i="2"/>
  <c r="AZ1485" i="2"/>
  <c r="AZ1486" i="2"/>
  <c r="AZ1487" i="2"/>
  <c r="AZ1488" i="2"/>
  <c r="AZ1489" i="2"/>
  <c r="AZ1490" i="2"/>
  <c r="AZ1491" i="2"/>
  <c r="AZ1492" i="2"/>
  <c r="AZ1493" i="2"/>
  <c r="AZ1494" i="2"/>
  <c r="AZ1495" i="2"/>
  <c r="AZ1496" i="2"/>
  <c r="AZ1497" i="2"/>
  <c r="AZ1498" i="2"/>
  <c r="AZ1499" i="2"/>
  <c r="AZ1500" i="2"/>
  <c r="AZ1501" i="2"/>
  <c r="AZ1502" i="2"/>
  <c r="AZ1503" i="2"/>
  <c r="AZ1504" i="2"/>
  <c r="AZ1505" i="2"/>
  <c r="AZ1506" i="2"/>
  <c r="AZ1507" i="2"/>
  <c r="AZ1508" i="2"/>
  <c r="AZ1509" i="2"/>
  <c r="AZ1510" i="2"/>
  <c r="AZ1511" i="2"/>
  <c r="AZ1512" i="2"/>
  <c r="AZ1513" i="2"/>
  <c r="AZ1514" i="2"/>
  <c r="AZ1515" i="2"/>
  <c r="AZ1516" i="2"/>
  <c r="AZ1517" i="2"/>
  <c r="AZ1518" i="2"/>
  <c r="AZ1519" i="2"/>
  <c r="AZ1520" i="2"/>
  <c r="AZ1521" i="2"/>
  <c r="AZ1522" i="2"/>
  <c r="AZ2" i="2"/>
  <c r="AY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AY137" i="2"/>
  <c r="AY138" i="2"/>
  <c r="AY139" i="2"/>
  <c r="AY140" i="2"/>
  <c r="AY141" i="2"/>
  <c r="AY142" i="2"/>
  <c r="AY143" i="2"/>
  <c r="AY144" i="2"/>
  <c r="AY145" i="2"/>
  <c r="AY146" i="2"/>
  <c r="AY147" i="2"/>
  <c r="AY148" i="2"/>
  <c r="AY149" i="2"/>
  <c r="AY150" i="2"/>
  <c r="AY151" i="2"/>
  <c r="AY152" i="2"/>
  <c r="AY153" i="2"/>
  <c r="AY154" i="2"/>
  <c r="AY155" i="2"/>
  <c r="AY156" i="2"/>
  <c r="AY157" i="2"/>
  <c r="AY158" i="2"/>
  <c r="AY159" i="2"/>
  <c r="AY160" i="2"/>
  <c r="AY161" i="2"/>
  <c r="AY162" i="2"/>
  <c r="AY163" i="2"/>
  <c r="AY164" i="2"/>
  <c r="AY165" i="2"/>
  <c r="AY166" i="2"/>
  <c r="AY167" i="2"/>
  <c r="AY168" i="2"/>
  <c r="AY169" i="2"/>
  <c r="AY170" i="2"/>
  <c r="AY171" i="2"/>
  <c r="AY172" i="2"/>
  <c r="AY173" i="2"/>
  <c r="AY174" i="2"/>
  <c r="AY175" i="2"/>
  <c r="AY176" i="2"/>
  <c r="AY177" i="2"/>
  <c r="AY178" i="2"/>
  <c r="AY179" i="2"/>
  <c r="AY180" i="2"/>
  <c r="AY181" i="2"/>
  <c r="AY182" i="2"/>
  <c r="AY183" i="2"/>
  <c r="AY184" i="2"/>
  <c r="AY185" i="2"/>
  <c r="AY186" i="2"/>
  <c r="AY187" i="2"/>
  <c r="AY188" i="2"/>
  <c r="AY189" i="2"/>
  <c r="AY190" i="2"/>
  <c r="AY191" i="2"/>
  <c r="AY192" i="2"/>
  <c r="AY193" i="2"/>
  <c r="AY194" i="2"/>
  <c r="AY195" i="2"/>
  <c r="AY196" i="2"/>
  <c r="AY197" i="2"/>
  <c r="AY198" i="2"/>
  <c r="AY199" i="2"/>
  <c r="AY200" i="2"/>
  <c r="AY201" i="2"/>
  <c r="AY202" i="2"/>
  <c r="AY203" i="2"/>
  <c r="AY204" i="2"/>
  <c r="AY205" i="2"/>
  <c r="AY206" i="2"/>
  <c r="AY207" i="2"/>
  <c r="AY208" i="2"/>
  <c r="AY209" i="2"/>
  <c r="AY210" i="2"/>
  <c r="AY211" i="2"/>
  <c r="AY212" i="2"/>
  <c r="AY213" i="2"/>
  <c r="AY214" i="2"/>
  <c r="AY215" i="2"/>
  <c r="AY216" i="2"/>
  <c r="AY217" i="2"/>
  <c r="AY218" i="2"/>
  <c r="AY219" i="2"/>
  <c r="AY220" i="2"/>
  <c r="AY221" i="2"/>
  <c r="AY222" i="2"/>
  <c r="AY223" i="2"/>
  <c r="AY224" i="2"/>
  <c r="AY225" i="2"/>
  <c r="AY226" i="2"/>
  <c r="AY227" i="2"/>
  <c r="AY228" i="2"/>
  <c r="AY229" i="2"/>
  <c r="AY230" i="2"/>
  <c r="AY231" i="2"/>
  <c r="AY232" i="2"/>
  <c r="AY233" i="2"/>
  <c r="AY234" i="2"/>
  <c r="AY235" i="2"/>
  <c r="AY236" i="2"/>
  <c r="AY237" i="2"/>
  <c r="AY238" i="2"/>
  <c r="AY239" i="2"/>
  <c r="AY240" i="2"/>
  <c r="AY241" i="2"/>
  <c r="AY242" i="2"/>
  <c r="AY243" i="2"/>
  <c r="AY244" i="2"/>
  <c r="AY245" i="2"/>
  <c r="AY246" i="2"/>
  <c r="AY247" i="2"/>
  <c r="AY248" i="2"/>
  <c r="AY249" i="2"/>
  <c r="AY250" i="2"/>
  <c r="AY251" i="2"/>
  <c r="AY252" i="2"/>
  <c r="AY253" i="2"/>
  <c r="AY254" i="2"/>
  <c r="AY255" i="2"/>
  <c r="AY256" i="2"/>
  <c r="AY257" i="2"/>
  <c r="AY258" i="2"/>
  <c r="AY259" i="2"/>
  <c r="AY260" i="2"/>
  <c r="AY261" i="2"/>
  <c r="AY262" i="2"/>
  <c r="AY263" i="2"/>
  <c r="AY264" i="2"/>
  <c r="AY265" i="2"/>
  <c r="AY266" i="2"/>
  <c r="AY267" i="2"/>
  <c r="AY268" i="2"/>
  <c r="AY269" i="2"/>
  <c r="AY270" i="2"/>
  <c r="AY271" i="2"/>
  <c r="AY272" i="2"/>
  <c r="AY273" i="2"/>
  <c r="AY274" i="2"/>
  <c r="AY275" i="2"/>
  <c r="AY276" i="2"/>
  <c r="AY277" i="2"/>
  <c r="AY278" i="2"/>
  <c r="AY279" i="2"/>
  <c r="AY280" i="2"/>
  <c r="AY281" i="2"/>
  <c r="AY282" i="2"/>
  <c r="AY283" i="2"/>
  <c r="AY284" i="2"/>
  <c r="AY285" i="2"/>
  <c r="AY286" i="2"/>
  <c r="AY287" i="2"/>
  <c r="AY288" i="2"/>
  <c r="AY289" i="2"/>
  <c r="AY290" i="2"/>
  <c r="AY291" i="2"/>
  <c r="AY292" i="2"/>
  <c r="AY293" i="2"/>
  <c r="AY294" i="2"/>
  <c r="AY295" i="2"/>
  <c r="AY296" i="2"/>
  <c r="AY297" i="2"/>
  <c r="AY298" i="2"/>
  <c r="AY299" i="2"/>
  <c r="AY300" i="2"/>
  <c r="AY301" i="2"/>
  <c r="AY302" i="2"/>
  <c r="AY303" i="2"/>
  <c r="AY304" i="2"/>
  <c r="AY305" i="2"/>
  <c r="AY306" i="2"/>
  <c r="AY307" i="2"/>
  <c r="AY308" i="2"/>
  <c r="AY309" i="2"/>
  <c r="AY310" i="2"/>
  <c r="AY311" i="2"/>
  <c r="AY312" i="2"/>
  <c r="AY313" i="2"/>
  <c r="AY314" i="2"/>
  <c r="AY315" i="2"/>
  <c r="AY316" i="2"/>
  <c r="AY317" i="2"/>
  <c r="AY318" i="2"/>
  <c r="AY319" i="2"/>
  <c r="AY320" i="2"/>
  <c r="AY321" i="2"/>
  <c r="AY322" i="2"/>
  <c r="AY323" i="2"/>
  <c r="AY324" i="2"/>
  <c r="AY325" i="2"/>
  <c r="AY326" i="2"/>
  <c r="AY327" i="2"/>
  <c r="AY328" i="2"/>
  <c r="AY329" i="2"/>
  <c r="AY330" i="2"/>
  <c r="AY331" i="2"/>
  <c r="AY332" i="2"/>
  <c r="AY333" i="2"/>
  <c r="AY334" i="2"/>
  <c r="AY335" i="2"/>
  <c r="AY336" i="2"/>
  <c r="AY337" i="2"/>
  <c r="AY338" i="2"/>
  <c r="AY339" i="2"/>
  <c r="AY340" i="2"/>
  <c r="AY341" i="2"/>
  <c r="AY342" i="2"/>
  <c r="AY343" i="2"/>
  <c r="AY344" i="2"/>
  <c r="AY345" i="2"/>
  <c r="AY346" i="2"/>
  <c r="AY347" i="2"/>
  <c r="AY348" i="2"/>
  <c r="AY349" i="2"/>
  <c r="AY350" i="2"/>
  <c r="AY351" i="2"/>
  <c r="AY352" i="2"/>
  <c r="AY353" i="2"/>
  <c r="AY354" i="2"/>
  <c r="AY355" i="2"/>
  <c r="AY356" i="2"/>
  <c r="AY357" i="2"/>
  <c r="AY358" i="2"/>
  <c r="AY359" i="2"/>
  <c r="AY360" i="2"/>
  <c r="AY361" i="2"/>
  <c r="AY362" i="2"/>
  <c r="AY363" i="2"/>
  <c r="AY364" i="2"/>
  <c r="AY365" i="2"/>
  <c r="AY366" i="2"/>
  <c r="AY367" i="2"/>
  <c r="AY368" i="2"/>
  <c r="AY369" i="2"/>
  <c r="AY370" i="2"/>
  <c r="AY371" i="2"/>
  <c r="AY372" i="2"/>
  <c r="AY373" i="2"/>
  <c r="AY374" i="2"/>
  <c r="AY375" i="2"/>
  <c r="AY376" i="2"/>
  <c r="AY377" i="2"/>
  <c r="AY378" i="2"/>
  <c r="AY379" i="2"/>
  <c r="AY380" i="2"/>
  <c r="AY381" i="2"/>
  <c r="AY382" i="2"/>
  <c r="AY383" i="2"/>
  <c r="AY384" i="2"/>
  <c r="AY385" i="2"/>
  <c r="AY386" i="2"/>
  <c r="AY387" i="2"/>
  <c r="AY388" i="2"/>
  <c r="AY389" i="2"/>
  <c r="AY390" i="2"/>
  <c r="AY391" i="2"/>
  <c r="AY392" i="2"/>
  <c r="AY393" i="2"/>
  <c r="AY394" i="2"/>
  <c r="AY395" i="2"/>
  <c r="AY396" i="2"/>
  <c r="AY397" i="2"/>
  <c r="AY398" i="2"/>
  <c r="AY399" i="2"/>
  <c r="AY400" i="2"/>
  <c r="AY401" i="2"/>
  <c r="AY402" i="2"/>
  <c r="AY403" i="2"/>
  <c r="AY404" i="2"/>
  <c r="AY405" i="2"/>
  <c r="AY406" i="2"/>
  <c r="AY407" i="2"/>
  <c r="AY408" i="2"/>
  <c r="AY409" i="2"/>
  <c r="AY410" i="2"/>
  <c r="AY411" i="2"/>
  <c r="AY412" i="2"/>
  <c r="AY413" i="2"/>
  <c r="AY414" i="2"/>
  <c r="AY415" i="2"/>
  <c r="AY416" i="2"/>
  <c r="AY417" i="2"/>
  <c r="AY418" i="2"/>
  <c r="AY419" i="2"/>
  <c r="AY420" i="2"/>
  <c r="AY421" i="2"/>
  <c r="AY422" i="2"/>
  <c r="AY423" i="2"/>
  <c r="AY424" i="2"/>
  <c r="AY425" i="2"/>
  <c r="AY426" i="2"/>
  <c r="AY427" i="2"/>
  <c r="AY428" i="2"/>
  <c r="AY429" i="2"/>
  <c r="AY430" i="2"/>
  <c r="AY431" i="2"/>
  <c r="AY432" i="2"/>
  <c r="AY433" i="2"/>
  <c r="AY434" i="2"/>
  <c r="AY435" i="2"/>
  <c r="AY436" i="2"/>
  <c r="AY437" i="2"/>
  <c r="AY438" i="2"/>
  <c r="AY439" i="2"/>
  <c r="AY440" i="2"/>
  <c r="AY441" i="2"/>
  <c r="AY442" i="2"/>
  <c r="AY443" i="2"/>
  <c r="AY444" i="2"/>
  <c r="AY445" i="2"/>
  <c r="AY446" i="2"/>
  <c r="AY447" i="2"/>
  <c r="AY448" i="2"/>
  <c r="AY449" i="2"/>
  <c r="AY450" i="2"/>
  <c r="AY451" i="2"/>
  <c r="AY452" i="2"/>
  <c r="AY453" i="2"/>
  <c r="AY454" i="2"/>
  <c r="AY455" i="2"/>
  <c r="AY456" i="2"/>
  <c r="AY457" i="2"/>
  <c r="AY458" i="2"/>
  <c r="AY459" i="2"/>
  <c r="AY460" i="2"/>
  <c r="AY461" i="2"/>
  <c r="AY462" i="2"/>
  <c r="AY463" i="2"/>
  <c r="AY464" i="2"/>
  <c r="AY465" i="2"/>
  <c r="AY466" i="2"/>
  <c r="AY467" i="2"/>
  <c r="AY468" i="2"/>
  <c r="AY469" i="2"/>
  <c r="AY470" i="2"/>
  <c r="AY471" i="2"/>
  <c r="AY472" i="2"/>
  <c r="AY473" i="2"/>
  <c r="AY474" i="2"/>
  <c r="AY475" i="2"/>
  <c r="AY476" i="2"/>
  <c r="AY477" i="2"/>
  <c r="AY478" i="2"/>
  <c r="AY479" i="2"/>
  <c r="AY480" i="2"/>
  <c r="AY481" i="2"/>
  <c r="AY482" i="2"/>
  <c r="AY483" i="2"/>
  <c r="AY484" i="2"/>
  <c r="AY485" i="2"/>
  <c r="AY486" i="2"/>
  <c r="AY487" i="2"/>
  <c r="AY488" i="2"/>
  <c r="AY489" i="2"/>
  <c r="AY490" i="2"/>
  <c r="AY491" i="2"/>
  <c r="AY492" i="2"/>
  <c r="AY493" i="2"/>
  <c r="AY494" i="2"/>
  <c r="AY495" i="2"/>
  <c r="AY496" i="2"/>
  <c r="AY497" i="2"/>
  <c r="AY498" i="2"/>
  <c r="AY499" i="2"/>
  <c r="AY500" i="2"/>
  <c r="AY501" i="2"/>
  <c r="AY502" i="2"/>
  <c r="AY503" i="2"/>
  <c r="AY504" i="2"/>
  <c r="AY505" i="2"/>
  <c r="AY506" i="2"/>
  <c r="AY507" i="2"/>
  <c r="AY508" i="2"/>
  <c r="AY509" i="2"/>
  <c r="AY510" i="2"/>
  <c r="AY511" i="2"/>
  <c r="AY512" i="2"/>
  <c r="AY513" i="2"/>
  <c r="AY514" i="2"/>
  <c r="AY515" i="2"/>
  <c r="AY516" i="2"/>
  <c r="AY517" i="2"/>
  <c r="AY518" i="2"/>
  <c r="AY519" i="2"/>
  <c r="AY520" i="2"/>
  <c r="AY521" i="2"/>
  <c r="AY522" i="2"/>
  <c r="AY523" i="2"/>
  <c r="AY524" i="2"/>
  <c r="AY525" i="2"/>
  <c r="AY526" i="2"/>
  <c r="AY527" i="2"/>
  <c r="AY528" i="2"/>
  <c r="AY529" i="2"/>
  <c r="AY530" i="2"/>
  <c r="AY531" i="2"/>
  <c r="AY532" i="2"/>
  <c r="AY533" i="2"/>
  <c r="AY534" i="2"/>
  <c r="AY535" i="2"/>
  <c r="AY536" i="2"/>
  <c r="AY537" i="2"/>
  <c r="AY538" i="2"/>
  <c r="AY539" i="2"/>
  <c r="AY540" i="2"/>
  <c r="AY541" i="2"/>
  <c r="AY542" i="2"/>
  <c r="AY543" i="2"/>
  <c r="AY544" i="2"/>
  <c r="AY545" i="2"/>
  <c r="AY546" i="2"/>
  <c r="AY547" i="2"/>
  <c r="AY548" i="2"/>
  <c r="AY549" i="2"/>
  <c r="AY550" i="2"/>
  <c r="AY551" i="2"/>
  <c r="AY552" i="2"/>
  <c r="AY553" i="2"/>
  <c r="AY554" i="2"/>
  <c r="AY555" i="2"/>
  <c r="AY556" i="2"/>
  <c r="AY557" i="2"/>
  <c r="AY558" i="2"/>
  <c r="AY559" i="2"/>
  <c r="AY560" i="2"/>
  <c r="AY561" i="2"/>
  <c r="AY562" i="2"/>
  <c r="AY563" i="2"/>
  <c r="AY564" i="2"/>
  <c r="AY565" i="2"/>
  <c r="AY566" i="2"/>
  <c r="AY567" i="2"/>
  <c r="AY568" i="2"/>
  <c r="AY569" i="2"/>
  <c r="AY570" i="2"/>
  <c r="AY571" i="2"/>
  <c r="AY572" i="2"/>
  <c r="AY573" i="2"/>
  <c r="AY574" i="2"/>
  <c r="AY575" i="2"/>
  <c r="AY576" i="2"/>
  <c r="AY577" i="2"/>
  <c r="AY578" i="2"/>
  <c r="AY579" i="2"/>
  <c r="AY580" i="2"/>
  <c r="AY581" i="2"/>
  <c r="AY582" i="2"/>
  <c r="AY583" i="2"/>
  <c r="AY584" i="2"/>
  <c r="AY585" i="2"/>
  <c r="AY586" i="2"/>
  <c r="AY587" i="2"/>
  <c r="AY588" i="2"/>
  <c r="AY589" i="2"/>
  <c r="AY590" i="2"/>
  <c r="AY591" i="2"/>
  <c r="AY592" i="2"/>
  <c r="AY593" i="2"/>
  <c r="AY594" i="2"/>
  <c r="AY595" i="2"/>
  <c r="AY596" i="2"/>
  <c r="AY597" i="2"/>
  <c r="AY598" i="2"/>
  <c r="AY599" i="2"/>
  <c r="AY600" i="2"/>
  <c r="AY601" i="2"/>
  <c r="AY602" i="2"/>
  <c r="AY603" i="2"/>
  <c r="AY604" i="2"/>
  <c r="AY605" i="2"/>
  <c r="AY606" i="2"/>
  <c r="AY607" i="2"/>
  <c r="AY608" i="2"/>
  <c r="AY609" i="2"/>
  <c r="AY610" i="2"/>
  <c r="AY611" i="2"/>
  <c r="AY612" i="2"/>
  <c r="AY613" i="2"/>
  <c r="AY614" i="2"/>
  <c r="AY615" i="2"/>
  <c r="AY616" i="2"/>
  <c r="AY617" i="2"/>
  <c r="AY618" i="2"/>
  <c r="AY619" i="2"/>
  <c r="AY620" i="2"/>
  <c r="AY621" i="2"/>
  <c r="AY622" i="2"/>
  <c r="AY623" i="2"/>
  <c r="AY624" i="2"/>
  <c r="AY625" i="2"/>
  <c r="AY626" i="2"/>
  <c r="AY627" i="2"/>
  <c r="AY628" i="2"/>
  <c r="AY629" i="2"/>
  <c r="AY630" i="2"/>
  <c r="AY631" i="2"/>
  <c r="AY632" i="2"/>
  <c r="AY633" i="2"/>
  <c r="AY634" i="2"/>
  <c r="AY635" i="2"/>
  <c r="AY636" i="2"/>
  <c r="AY637" i="2"/>
  <c r="AY638" i="2"/>
  <c r="AY639" i="2"/>
  <c r="AY640" i="2"/>
  <c r="AY641" i="2"/>
  <c r="AY642" i="2"/>
  <c r="AY643" i="2"/>
  <c r="AY644" i="2"/>
  <c r="AY645" i="2"/>
  <c r="AY646" i="2"/>
  <c r="AY647" i="2"/>
  <c r="AY648" i="2"/>
  <c r="AY649" i="2"/>
  <c r="AY650" i="2"/>
  <c r="AY651" i="2"/>
  <c r="AY652" i="2"/>
  <c r="AY653" i="2"/>
  <c r="AY654" i="2"/>
  <c r="AY655" i="2"/>
  <c r="AY656" i="2"/>
  <c r="AY657" i="2"/>
  <c r="AY658" i="2"/>
  <c r="AY659" i="2"/>
  <c r="AY660" i="2"/>
  <c r="AY661" i="2"/>
  <c r="AY662" i="2"/>
  <c r="AY663" i="2"/>
  <c r="AY664" i="2"/>
  <c r="AY665" i="2"/>
  <c r="AY666" i="2"/>
  <c r="AY667" i="2"/>
  <c r="AY668" i="2"/>
  <c r="AY669" i="2"/>
  <c r="AY670" i="2"/>
  <c r="AY671" i="2"/>
  <c r="AY672" i="2"/>
  <c r="AY673" i="2"/>
  <c r="AY674" i="2"/>
  <c r="AY675" i="2"/>
  <c r="AY676" i="2"/>
  <c r="AY677" i="2"/>
  <c r="AY678" i="2"/>
  <c r="AY679" i="2"/>
  <c r="AY680" i="2"/>
  <c r="AY681" i="2"/>
  <c r="AY682" i="2"/>
  <c r="AY683" i="2"/>
  <c r="AY684" i="2"/>
  <c r="AY685" i="2"/>
  <c r="AY686" i="2"/>
  <c r="AY687" i="2"/>
  <c r="AY688" i="2"/>
  <c r="AY689" i="2"/>
  <c r="AY690" i="2"/>
  <c r="AY691" i="2"/>
  <c r="AY692" i="2"/>
  <c r="AY693" i="2"/>
  <c r="AY694" i="2"/>
  <c r="AY695" i="2"/>
  <c r="AY696" i="2"/>
  <c r="AY697" i="2"/>
  <c r="AY698" i="2"/>
  <c r="AY699" i="2"/>
  <c r="AY700" i="2"/>
  <c r="AY701" i="2"/>
  <c r="AY702" i="2"/>
  <c r="AY703" i="2"/>
  <c r="AY704" i="2"/>
  <c r="AY705" i="2"/>
  <c r="AY706" i="2"/>
  <c r="AY707" i="2"/>
  <c r="AY708" i="2"/>
  <c r="AY709" i="2"/>
  <c r="AY710" i="2"/>
  <c r="AY711" i="2"/>
  <c r="AY712" i="2"/>
  <c r="AY713" i="2"/>
  <c r="AY714" i="2"/>
  <c r="AY715" i="2"/>
  <c r="AY716" i="2"/>
  <c r="AY717" i="2"/>
  <c r="AY718" i="2"/>
  <c r="AY719" i="2"/>
  <c r="AY720" i="2"/>
  <c r="AY721" i="2"/>
  <c r="AY722" i="2"/>
  <c r="AY723" i="2"/>
  <c r="AY724" i="2"/>
  <c r="AY725" i="2"/>
  <c r="AY726" i="2"/>
  <c r="AY727" i="2"/>
  <c r="AY728" i="2"/>
  <c r="AY729" i="2"/>
  <c r="AY730" i="2"/>
  <c r="AY731" i="2"/>
  <c r="AY732" i="2"/>
  <c r="AY733" i="2"/>
  <c r="AY734" i="2"/>
  <c r="AY735" i="2"/>
  <c r="AY736" i="2"/>
  <c r="AY737" i="2"/>
  <c r="AY738" i="2"/>
  <c r="AY739" i="2"/>
  <c r="AY740" i="2"/>
  <c r="AY741" i="2"/>
  <c r="AY742" i="2"/>
  <c r="AY743" i="2"/>
  <c r="AY744" i="2"/>
  <c r="AY745" i="2"/>
  <c r="AY746" i="2"/>
  <c r="AY747" i="2"/>
  <c r="AY748" i="2"/>
  <c r="AY749" i="2"/>
  <c r="AY750" i="2"/>
  <c r="AY751" i="2"/>
  <c r="AY752" i="2"/>
  <c r="AY753" i="2"/>
  <c r="AY754" i="2"/>
  <c r="AY755" i="2"/>
  <c r="AY756" i="2"/>
  <c r="AY757" i="2"/>
  <c r="AY758" i="2"/>
  <c r="AY759" i="2"/>
  <c r="AY760" i="2"/>
  <c r="AY761" i="2"/>
  <c r="AY762" i="2"/>
  <c r="AY763" i="2"/>
  <c r="AY764" i="2"/>
  <c r="AY765" i="2"/>
  <c r="AY766" i="2"/>
  <c r="AY767" i="2"/>
  <c r="AY768" i="2"/>
  <c r="AY769" i="2"/>
  <c r="AY770" i="2"/>
  <c r="AY771" i="2"/>
  <c r="AY772" i="2"/>
  <c r="AY773" i="2"/>
  <c r="AY774" i="2"/>
  <c r="AY775" i="2"/>
  <c r="AY776" i="2"/>
  <c r="AY777" i="2"/>
  <c r="AY778" i="2"/>
  <c r="AY779" i="2"/>
  <c r="AY780" i="2"/>
  <c r="AY781" i="2"/>
  <c r="AY782" i="2"/>
  <c r="AY783" i="2"/>
  <c r="AY784" i="2"/>
  <c r="AY785" i="2"/>
  <c r="AY786" i="2"/>
  <c r="AY787" i="2"/>
  <c r="AY788" i="2"/>
  <c r="AY789" i="2"/>
  <c r="AY790" i="2"/>
  <c r="AY791" i="2"/>
  <c r="AY792" i="2"/>
  <c r="AY793" i="2"/>
  <c r="AY794" i="2"/>
  <c r="AY795" i="2"/>
  <c r="AY796" i="2"/>
  <c r="AY797" i="2"/>
  <c r="AY798" i="2"/>
  <c r="AY799" i="2"/>
  <c r="AY800" i="2"/>
  <c r="AY801" i="2"/>
  <c r="AY802" i="2"/>
  <c r="AY803" i="2"/>
  <c r="AY804" i="2"/>
  <c r="AY805" i="2"/>
  <c r="AY806" i="2"/>
  <c r="AY807" i="2"/>
  <c r="AY808" i="2"/>
  <c r="AY809" i="2"/>
  <c r="AY810" i="2"/>
  <c r="AY811" i="2"/>
  <c r="AY812" i="2"/>
  <c r="AY813" i="2"/>
  <c r="AY814" i="2"/>
  <c r="AY815" i="2"/>
  <c r="AY816" i="2"/>
  <c r="AY817" i="2"/>
  <c r="AY818" i="2"/>
  <c r="AY819" i="2"/>
  <c r="AY820" i="2"/>
  <c r="AY821" i="2"/>
  <c r="AY822" i="2"/>
  <c r="AY823" i="2"/>
  <c r="AY824" i="2"/>
  <c r="AY825" i="2"/>
  <c r="AY826" i="2"/>
  <c r="AY827" i="2"/>
  <c r="AY828" i="2"/>
  <c r="AY829" i="2"/>
  <c r="AY830" i="2"/>
  <c r="AY831" i="2"/>
  <c r="AY832" i="2"/>
  <c r="AY833" i="2"/>
  <c r="AY834" i="2"/>
  <c r="AY835" i="2"/>
  <c r="AY836" i="2"/>
  <c r="AY837" i="2"/>
  <c r="AY838" i="2"/>
  <c r="AY839" i="2"/>
  <c r="AY840" i="2"/>
  <c r="AY841" i="2"/>
  <c r="AY842" i="2"/>
  <c r="AY843" i="2"/>
  <c r="AY844" i="2"/>
  <c r="AY845" i="2"/>
  <c r="AY846" i="2"/>
  <c r="AY847" i="2"/>
  <c r="AY848" i="2"/>
  <c r="AY849" i="2"/>
  <c r="AY850" i="2"/>
  <c r="AY851" i="2"/>
  <c r="AY852" i="2"/>
  <c r="AY853" i="2"/>
  <c r="AY854" i="2"/>
  <c r="AY855" i="2"/>
  <c r="AY856" i="2"/>
  <c r="AY857" i="2"/>
  <c r="AY858" i="2"/>
  <c r="AY859" i="2"/>
  <c r="AY860" i="2"/>
  <c r="AY861" i="2"/>
  <c r="AY862" i="2"/>
  <c r="AY863" i="2"/>
  <c r="AY864" i="2"/>
  <c r="AY865" i="2"/>
  <c r="AY866" i="2"/>
  <c r="AY867" i="2"/>
  <c r="AY868" i="2"/>
  <c r="AY869" i="2"/>
  <c r="AY870" i="2"/>
  <c r="AY871" i="2"/>
  <c r="AY872" i="2"/>
  <c r="AY873" i="2"/>
  <c r="AY874" i="2"/>
  <c r="AY875" i="2"/>
  <c r="AY876" i="2"/>
  <c r="AY877" i="2"/>
  <c r="AY878" i="2"/>
  <c r="AY879" i="2"/>
  <c r="AY880" i="2"/>
  <c r="AY881" i="2"/>
  <c r="AY882" i="2"/>
  <c r="AY883" i="2"/>
  <c r="AY884" i="2"/>
  <c r="AY885" i="2"/>
  <c r="AY886" i="2"/>
  <c r="AY887" i="2"/>
  <c r="AY888" i="2"/>
  <c r="AY889" i="2"/>
  <c r="AY890" i="2"/>
  <c r="AY891" i="2"/>
  <c r="AY892" i="2"/>
  <c r="AY893" i="2"/>
  <c r="AY894" i="2"/>
  <c r="AY895" i="2"/>
  <c r="AY896" i="2"/>
  <c r="AY897" i="2"/>
  <c r="AY898" i="2"/>
  <c r="AY899" i="2"/>
  <c r="AY900" i="2"/>
  <c r="AY901" i="2"/>
  <c r="AY902" i="2"/>
  <c r="AY903" i="2"/>
  <c r="AY904" i="2"/>
  <c r="AY905" i="2"/>
  <c r="AY906" i="2"/>
  <c r="AY907" i="2"/>
  <c r="AY908" i="2"/>
  <c r="AY909" i="2"/>
  <c r="AY910" i="2"/>
  <c r="AY911" i="2"/>
  <c r="AY912" i="2"/>
  <c r="AY913" i="2"/>
  <c r="AY914" i="2"/>
  <c r="AY915" i="2"/>
  <c r="AY916" i="2"/>
  <c r="AY917" i="2"/>
  <c r="AY918" i="2"/>
  <c r="AY919" i="2"/>
  <c r="AY920" i="2"/>
  <c r="AY921" i="2"/>
  <c r="AY922" i="2"/>
  <c r="AY923" i="2"/>
  <c r="AY924" i="2"/>
  <c r="AY925" i="2"/>
  <c r="AY926" i="2"/>
  <c r="AY927" i="2"/>
  <c r="AY928" i="2"/>
  <c r="AY929" i="2"/>
  <c r="AY930" i="2"/>
  <c r="AY931" i="2"/>
  <c r="AY932" i="2"/>
  <c r="AY933" i="2"/>
  <c r="AY934" i="2"/>
  <c r="AY935" i="2"/>
  <c r="AY936" i="2"/>
  <c r="AY937" i="2"/>
  <c r="AY938" i="2"/>
  <c r="AY939" i="2"/>
  <c r="AY940" i="2"/>
  <c r="AY941" i="2"/>
  <c r="AY942" i="2"/>
  <c r="AY943" i="2"/>
  <c r="AY944" i="2"/>
  <c r="AY945" i="2"/>
  <c r="AY946" i="2"/>
  <c r="AY947" i="2"/>
  <c r="AY948" i="2"/>
  <c r="AY949" i="2"/>
  <c r="AY950" i="2"/>
  <c r="AY951" i="2"/>
  <c r="AY952" i="2"/>
  <c r="AY953" i="2"/>
  <c r="AY954" i="2"/>
  <c r="AY955" i="2"/>
  <c r="AY956" i="2"/>
  <c r="AY957" i="2"/>
  <c r="AY958" i="2"/>
  <c r="AY959" i="2"/>
  <c r="AY960" i="2"/>
  <c r="AY961" i="2"/>
  <c r="AY962" i="2"/>
  <c r="AY963" i="2"/>
  <c r="AY964" i="2"/>
  <c r="AY965" i="2"/>
  <c r="AY966" i="2"/>
  <c r="AY967" i="2"/>
  <c r="AY968" i="2"/>
  <c r="AY969" i="2"/>
  <c r="AY970" i="2"/>
  <c r="AY971" i="2"/>
  <c r="AY972" i="2"/>
  <c r="AY973" i="2"/>
  <c r="AY974" i="2"/>
  <c r="AY975" i="2"/>
  <c r="AY976" i="2"/>
  <c r="AY977" i="2"/>
  <c r="AY978" i="2"/>
  <c r="AY979" i="2"/>
  <c r="AY980" i="2"/>
  <c r="AY981" i="2"/>
  <c r="AY982" i="2"/>
  <c r="AY983" i="2"/>
  <c r="AY984" i="2"/>
  <c r="AY985" i="2"/>
  <c r="AY986" i="2"/>
  <c r="AY987" i="2"/>
  <c r="AY988" i="2"/>
  <c r="AY989" i="2"/>
  <c r="AY990" i="2"/>
  <c r="AY991" i="2"/>
  <c r="AY992" i="2"/>
  <c r="AY993" i="2"/>
  <c r="AY994" i="2"/>
  <c r="AY995" i="2"/>
  <c r="AY996" i="2"/>
  <c r="AY997" i="2"/>
  <c r="AY998" i="2"/>
  <c r="AY999" i="2"/>
  <c r="AY1000" i="2"/>
  <c r="AY1001" i="2"/>
  <c r="AY1002" i="2"/>
  <c r="AY1003" i="2"/>
  <c r="AY1004" i="2"/>
  <c r="AY1005" i="2"/>
  <c r="AY1006" i="2"/>
  <c r="AY1007" i="2"/>
  <c r="AY1008" i="2"/>
  <c r="AY1009" i="2"/>
  <c r="AY1010" i="2"/>
  <c r="AY1011" i="2"/>
  <c r="AY1012" i="2"/>
  <c r="AY1013" i="2"/>
  <c r="AY1014" i="2"/>
  <c r="AY1015" i="2"/>
  <c r="AY1016" i="2"/>
  <c r="AY1017" i="2"/>
  <c r="AY1018" i="2"/>
  <c r="AY1019" i="2"/>
  <c r="AY1020" i="2"/>
  <c r="AY1021" i="2"/>
  <c r="AY1022" i="2"/>
  <c r="AY1023" i="2"/>
  <c r="AY1024" i="2"/>
  <c r="AY1025" i="2"/>
  <c r="AY1026" i="2"/>
  <c r="AY1027" i="2"/>
  <c r="AY1028" i="2"/>
  <c r="AY1029" i="2"/>
  <c r="AY1030" i="2"/>
  <c r="AY1031" i="2"/>
  <c r="AY1032" i="2"/>
  <c r="AY1033" i="2"/>
  <c r="AY1034" i="2"/>
  <c r="AY1035" i="2"/>
  <c r="AY1036" i="2"/>
  <c r="AY1037" i="2"/>
  <c r="AY1038" i="2"/>
  <c r="AY1039" i="2"/>
  <c r="AY1040" i="2"/>
  <c r="AY1041" i="2"/>
  <c r="AY1042" i="2"/>
  <c r="AY1043" i="2"/>
  <c r="AY1044" i="2"/>
  <c r="AY1045" i="2"/>
  <c r="AY1046" i="2"/>
  <c r="AY1047" i="2"/>
  <c r="AY1048" i="2"/>
  <c r="AY1049" i="2"/>
  <c r="AY1050" i="2"/>
  <c r="AY1051" i="2"/>
  <c r="AY1052" i="2"/>
  <c r="AY1053" i="2"/>
  <c r="AY1054" i="2"/>
  <c r="AY1055" i="2"/>
  <c r="AY1056" i="2"/>
  <c r="AY1057" i="2"/>
  <c r="AY1058" i="2"/>
  <c r="AY1059" i="2"/>
  <c r="AY1060" i="2"/>
  <c r="AY1061" i="2"/>
  <c r="AY1062" i="2"/>
  <c r="AY1063" i="2"/>
  <c r="AY1064" i="2"/>
  <c r="AY1065" i="2"/>
  <c r="AY1066" i="2"/>
  <c r="AY1067" i="2"/>
  <c r="AY1068" i="2"/>
  <c r="AY1069" i="2"/>
  <c r="AY1070" i="2"/>
  <c r="AY1071" i="2"/>
  <c r="AY1072" i="2"/>
  <c r="AY1073" i="2"/>
  <c r="AY1074" i="2"/>
  <c r="AY1075" i="2"/>
  <c r="AY1076" i="2"/>
  <c r="AY1077" i="2"/>
  <c r="AY1078" i="2"/>
  <c r="AY1079" i="2"/>
  <c r="AY1080" i="2"/>
  <c r="AY1081" i="2"/>
  <c r="AY1082" i="2"/>
  <c r="AY1083" i="2"/>
  <c r="AY1084" i="2"/>
  <c r="AY1085" i="2"/>
  <c r="AY1086" i="2"/>
  <c r="AY1087" i="2"/>
  <c r="AY1088" i="2"/>
  <c r="AY1089" i="2"/>
  <c r="AY1090" i="2"/>
  <c r="AY1091" i="2"/>
  <c r="AY1092" i="2"/>
  <c r="AY1093" i="2"/>
  <c r="AY1094" i="2"/>
  <c r="AY1095" i="2"/>
  <c r="AY1096" i="2"/>
  <c r="AY1097" i="2"/>
  <c r="AY1098" i="2"/>
  <c r="AY1099" i="2"/>
  <c r="AY1100" i="2"/>
  <c r="AY1101" i="2"/>
  <c r="AY1102" i="2"/>
  <c r="AY1103" i="2"/>
  <c r="AY1104" i="2"/>
  <c r="AY1105" i="2"/>
  <c r="AY1106" i="2"/>
  <c r="AY1107" i="2"/>
  <c r="AY1108" i="2"/>
  <c r="AY1109" i="2"/>
  <c r="AY1110" i="2"/>
  <c r="AY1111" i="2"/>
  <c r="AY1112" i="2"/>
  <c r="AY1113" i="2"/>
  <c r="AY1114" i="2"/>
  <c r="AY1115" i="2"/>
  <c r="AY1116" i="2"/>
  <c r="AY1117" i="2"/>
  <c r="AY1118" i="2"/>
  <c r="AY1119" i="2"/>
  <c r="AY1120" i="2"/>
  <c r="AY1121" i="2"/>
  <c r="AY1122" i="2"/>
  <c r="AY1123" i="2"/>
  <c r="AY1124" i="2"/>
  <c r="AY1125" i="2"/>
  <c r="AY1126" i="2"/>
  <c r="AY1127" i="2"/>
  <c r="AY1128" i="2"/>
  <c r="AY1129" i="2"/>
  <c r="AY1130" i="2"/>
  <c r="AY1131" i="2"/>
  <c r="AY1132" i="2"/>
  <c r="AY1133" i="2"/>
  <c r="AY1134" i="2"/>
  <c r="AY1135" i="2"/>
  <c r="AY1136" i="2"/>
  <c r="AY1137" i="2"/>
  <c r="AY1138" i="2"/>
  <c r="AY1139" i="2"/>
  <c r="AY1140" i="2"/>
  <c r="AY1141" i="2"/>
  <c r="AY1142" i="2"/>
  <c r="AY1143" i="2"/>
  <c r="AY1144" i="2"/>
  <c r="AY1145" i="2"/>
  <c r="AY1146" i="2"/>
  <c r="AY1147" i="2"/>
  <c r="AY1148" i="2"/>
  <c r="AY1149" i="2"/>
  <c r="AY1150" i="2"/>
  <c r="AY1151" i="2"/>
  <c r="AY1152" i="2"/>
  <c r="AY1153" i="2"/>
  <c r="AY1154" i="2"/>
  <c r="AY1155" i="2"/>
  <c r="AY1156" i="2"/>
  <c r="AY1157" i="2"/>
  <c r="AY1158" i="2"/>
  <c r="AY1159" i="2"/>
  <c r="AY1160" i="2"/>
  <c r="AY1161" i="2"/>
  <c r="AY1162" i="2"/>
  <c r="AY1163" i="2"/>
  <c r="AY1164" i="2"/>
  <c r="AY1165" i="2"/>
  <c r="AY1166" i="2"/>
  <c r="AY1167" i="2"/>
  <c r="AY1168" i="2"/>
  <c r="AY1169" i="2"/>
  <c r="AY1170" i="2"/>
  <c r="AY1171" i="2"/>
  <c r="AY1172" i="2"/>
  <c r="AY1173" i="2"/>
  <c r="AY1174" i="2"/>
  <c r="AY1175" i="2"/>
  <c r="AY1176" i="2"/>
  <c r="AY1177" i="2"/>
  <c r="AY1178" i="2"/>
  <c r="AY1179" i="2"/>
  <c r="AY1180" i="2"/>
  <c r="AY1181" i="2"/>
  <c r="AY1182" i="2"/>
  <c r="AY1183" i="2"/>
  <c r="AY1184" i="2"/>
  <c r="AY1185" i="2"/>
  <c r="AY1186" i="2"/>
  <c r="AY1187" i="2"/>
  <c r="AY1188" i="2"/>
  <c r="AY1189" i="2"/>
  <c r="AY1190" i="2"/>
  <c r="AY1191" i="2"/>
  <c r="AY1192" i="2"/>
  <c r="AY1193" i="2"/>
  <c r="AY1194" i="2"/>
  <c r="AY1195" i="2"/>
  <c r="AY1196" i="2"/>
  <c r="AY1197" i="2"/>
  <c r="AY1198" i="2"/>
  <c r="AY1199" i="2"/>
  <c r="AY1200" i="2"/>
  <c r="AY1201" i="2"/>
  <c r="AY1202" i="2"/>
  <c r="AY1203" i="2"/>
  <c r="AY1204" i="2"/>
  <c r="AY1205" i="2"/>
  <c r="AY1206" i="2"/>
  <c r="AY1207" i="2"/>
  <c r="AY1208" i="2"/>
  <c r="AY1209" i="2"/>
  <c r="AY1210" i="2"/>
  <c r="AY1211" i="2"/>
  <c r="AY1212" i="2"/>
  <c r="AY1213" i="2"/>
  <c r="AY1214" i="2"/>
  <c r="AY1215" i="2"/>
  <c r="AY1216" i="2"/>
  <c r="AY1217" i="2"/>
  <c r="AY1218" i="2"/>
  <c r="AY1219" i="2"/>
  <c r="AY1220" i="2"/>
  <c r="AY1221" i="2"/>
  <c r="AY1222" i="2"/>
  <c r="AY1223" i="2"/>
  <c r="AY1224" i="2"/>
  <c r="AY1225" i="2"/>
  <c r="AY1226" i="2"/>
  <c r="AY1227" i="2"/>
  <c r="AY1228" i="2"/>
  <c r="AY1229" i="2"/>
  <c r="AY1230" i="2"/>
  <c r="AY1231" i="2"/>
  <c r="AY1232" i="2"/>
  <c r="AY1233" i="2"/>
  <c r="AY1234" i="2"/>
  <c r="AY1235" i="2"/>
  <c r="AY1236" i="2"/>
  <c r="AY1237" i="2"/>
  <c r="AY1238" i="2"/>
  <c r="AY1239" i="2"/>
  <c r="AY1240" i="2"/>
  <c r="AY1241" i="2"/>
  <c r="AY1242" i="2"/>
  <c r="AY1243" i="2"/>
  <c r="AY1244" i="2"/>
  <c r="AY1245" i="2"/>
  <c r="AY1246" i="2"/>
  <c r="AY1247" i="2"/>
  <c r="AY1248" i="2"/>
  <c r="AY1249" i="2"/>
  <c r="AY1250" i="2"/>
  <c r="AY1251" i="2"/>
  <c r="AY1252" i="2"/>
  <c r="AY1253" i="2"/>
  <c r="AY1254" i="2"/>
  <c r="AY1255" i="2"/>
  <c r="AY1256" i="2"/>
  <c r="AY1257" i="2"/>
  <c r="AY1258" i="2"/>
  <c r="AY1259" i="2"/>
  <c r="AY1260" i="2"/>
  <c r="AY1261" i="2"/>
  <c r="AY1262" i="2"/>
  <c r="AY1263" i="2"/>
  <c r="AY1264" i="2"/>
  <c r="AY1265" i="2"/>
  <c r="AY1266" i="2"/>
  <c r="AY1267" i="2"/>
  <c r="AY1268" i="2"/>
  <c r="AY1269" i="2"/>
  <c r="AY1270" i="2"/>
  <c r="AY1271" i="2"/>
  <c r="AY1272" i="2"/>
  <c r="AY1273" i="2"/>
  <c r="AY1274" i="2"/>
  <c r="AY1275" i="2"/>
  <c r="AY1276" i="2"/>
  <c r="AY1277" i="2"/>
  <c r="AY1278" i="2"/>
  <c r="AY1279" i="2"/>
  <c r="AY1280" i="2"/>
  <c r="AY1281" i="2"/>
  <c r="AY1282" i="2"/>
  <c r="AY1283" i="2"/>
  <c r="AY1284" i="2"/>
  <c r="AY1285" i="2"/>
  <c r="AY1286" i="2"/>
  <c r="AY1287" i="2"/>
  <c r="AY1288" i="2"/>
  <c r="AY1289" i="2"/>
  <c r="AY1290" i="2"/>
  <c r="AY1291" i="2"/>
  <c r="AY1292" i="2"/>
  <c r="AY1293" i="2"/>
  <c r="AY1294" i="2"/>
  <c r="AY1295" i="2"/>
  <c r="AY1296" i="2"/>
  <c r="AY1297" i="2"/>
  <c r="AY1298" i="2"/>
  <c r="AY1299" i="2"/>
  <c r="AY1300" i="2"/>
  <c r="AY1301" i="2"/>
  <c r="AY1302" i="2"/>
  <c r="AY1303" i="2"/>
  <c r="AY1304" i="2"/>
  <c r="AY1305" i="2"/>
  <c r="AY1306" i="2"/>
  <c r="AY1307" i="2"/>
  <c r="AY1308" i="2"/>
  <c r="AY1309" i="2"/>
  <c r="AY1310" i="2"/>
  <c r="AY1311" i="2"/>
  <c r="AY1312" i="2"/>
  <c r="AY1313" i="2"/>
  <c r="AY1314" i="2"/>
  <c r="AY1315" i="2"/>
  <c r="AY1316" i="2"/>
  <c r="AY1317" i="2"/>
  <c r="AY1318" i="2"/>
  <c r="AY1319" i="2"/>
  <c r="AY1320" i="2"/>
  <c r="AY1321" i="2"/>
  <c r="AY1322" i="2"/>
  <c r="AY1323" i="2"/>
  <c r="AY1324" i="2"/>
  <c r="AY1325" i="2"/>
  <c r="AY1326" i="2"/>
  <c r="AY1327" i="2"/>
  <c r="AY1328" i="2"/>
  <c r="AY1329" i="2"/>
  <c r="AY1330" i="2"/>
  <c r="AY1331" i="2"/>
  <c r="AY1332" i="2"/>
  <c r="AY1333" i="2"/>
  <c r="AY1334" i="2"/>
  <c r="AY1335" i="2"/>
  <c r="AY1336" i="2"/>
  <c r="AY1337" i="2"/>
  <c r="AY1338" i="2"/>
  <c r="AY1339" i="2"/>
  <c r="AY1340" i="2"/>
  <c r="AY1341" i="2"/>
  <c r="AY1342" i="2"/>
  <c r="AY1343" i="2"/>
  <c r="AY1344" i="2"/>
  <c r="AY1345" i="2"/>
  <c r="AY1346" i="2"/>
  <c r="AY1347" i="2"/>
  <c r="AY1348" i="2"/>
  <c r="AY1349" i="2"/>
  <c r="AY1350" i="2"/>
  <c r="AY1351" i="2"/>
  <c r="AY1352" i="2"/>
  <c r="AY1353" i="2"/>
  <c r="AY1354" i="2"/>
  <c r="AY1355" i="2"/>
  <c r="AY1356" i="2"/>
  <c r="AY1357" i="2"/>
  <c r="AY1358" i="2"/>
  <c r="AY1359" i="2"/>
  <c r="AY1360" i="2"/>
  <c r="AY1361" i="2"/>
  <c r="AY1362" i="2"/>
  <c r="AY1363" i="2"/>
  <c r="AY1364" i="2"/>
  <c r="AY1365" i="2"/>
  <c r="AY1366" i="2"/>
  <c r="AY1367" i="2"/>
  <c r="AY1368" i="2"/>
  <c r="AY1369" i="2"/>
  <c r="AY1370" i="2"/>
  <c r="AY1371" i="2"/>
  <c r="AY1372" i="2"/>
  <c r="AY1373" i="2"/>
  <c r="AY1374" i="2"/>
  <c r="AY1375" i="2"/>
  <c r="AY1376" i="2"/>
  <c r="AY1377" i="2"/>
  <c r="AY1378" i="2"/>
  <c r="AY1379" i="2"/>
  <c r="AY1380" i="2"/>
  <c r="AY1381" i="2"/>
  <c r="AY1382" i="2"/>
  <c r="AY1383" i="2"/>
  <c r="AY1384" i="2"/>
  <c r="AY1385" i="2"/>
  <c r="AY1386" i="2"/>
  <c r="AY1387" i="2"/>
  <c r="AY1388" i="2"/>
  <c r="AY1389" i="2"/>
  <c r="AY1390" i="2"/>
  <c r="AY1391" i="2"/>
  <c r="AY1392" i="2"/>
  <c r="AY1393" i="2"/>
  <c r="AY1394" i="2"/>
  <c r="AY1395" i="2"/>
  <c r="AY1396" i="2"/>
  <c r="AY1397" i="2"/>
  <c r="AY1398" i="2"/>
  <c r="AY1399" i="2"/>
  <c r="AY1400" i="2"/>
  <c r="AY1401" i="2"/>
  <c r="AY1402" i="2"/>
  <c r="AY1403" i="2"/>
  <c r="AY1404" i="2"/>
  <c r="AY1405" i="2"/>
  <c r="AY1406" i="2"/>
  <c r="AY1407" i="2"/>
  <c r="AY1408" i="2"/>
  <c r="AY1409" i="2"/>
  <c r="AY1410" i="2"/>
  <c r="AY1411" i="2"/>
  <c r="AY1412" i="2"/>
  <c r="AY1413" i="2"/>
  <c r="AY1414" i="2"/>
  <c r="AY1415" i="2"/>
  <c r="AY1416" i="2"/>
  <c r="AY1417" i="2"/>
  <c r="AY1418" i="2"/>
  <c r="AY1419" i="2"/>
  <c r="AY1420" i="2"/>
  <c r="AY1421" i="2"/>
  <c r="AY1422" i="2"/>
  <c r="AY1423" i="2"/>
  <c r="AY1424" i="2"/>
  <c r="AY1425" i="2"/>
  <c r="AY1426" i="2"/>
  <c r="AY1427" i="2"/>
  <c r="AY1428" i="2"/>
  <c r="AY1429" i="2"/>
  <c r="AY1430" i="2"/>
  <c r="AY1431" i="2"/>
  <c r="AY1432" i="2"/>
  <c r="AY1433" i="2"/>
  <c r="AY1434" i="2"/>
  <c r="AY1435" i="2"/>
  <c r="AY1436" i="2"/>
  <c r="AY1437" i="2"/>
  <c r="AY1438" i="2"/>
  <c r="AY1439" i="2"/>
  <c r="AY1440" i="2"/>
  <c r="AY1441" i="2"/>
  <c r="AY1442" i="2"/>
  <c r="AY1443" i="2"/>
  <c r="AY1444" i="2"/>
  <c r="AY1445" i="2"/>
  <c r="AY1446" i="2"/>
  <c r="AY1447" i="2"/>
  <c r="AY1448" i="2"/>
  <c r="AY1449" i="2"/>
  <c r="AY1450" i="2"/>
  <c r="AY1451" i="2"/>
  <c r="AY1452" i="2"/>
  <c r="AY1453" i="2"/>
  <c r="AY1454" i="2"/>
  <c r="AY1455" i="2"/>
  <c r="AY1456" i="2"/>
  <c r="AY1457" i="2"/>
  <c r="AY1458" i="2"/>
  <c r="AY1459" i="2"/>
  <c r="AY1460" i="2"/>
  <c r="AY1461" i="2"/>
  <c r="AY1462" i="2"/>
  <c r="AY1463" i="2"/>
  <c r="AY1464" i="2"/>
  <c r="AY1465" i="2"/>
  <c r="AY1466" i="2"/>
  <c r="AY1467" i="2"/>
  <c r="AY1468" i="2"/>
  <c r="AY1469" i="2"/>
  <c r="AY1470" i="2"/>
  <c r="AY1471" i="2"/>
  <c r="AY1472" i="2"/>
  <c r="AY1473" i="2"/>
  <c r="AY1474" i="2"/>
  <c r="AY1475" i="2"/>
  <c r="AY1476" i="2"/>
  <c r="AY1477" i="2"/>
  <c r="AY1478" i="2"/>
  <c r="AY1479" i="2"/>
  <c r="AY1480" i="2"/>
  <c r="AY1481" i="2"/>
  <c r="AY1482" i="2"/>
  <c r="AY1483" i="2"/>
  <c r="AY1484" i="2"/>
  <c r="AY1485" i="2"/>
  <c r="AY1486" i="2"/>
  <c r="AY1487" i="2"/>
  <c r="AY1488" i="2"/>
  <c r="AY1489" i="2"/>
  <c r="AY1490" i="2"/>
  <c r="AY1491" i="2"/>
  <c r="AY1492" i="2"/>
  <c r="AY1493" i="2"/>
  <c r="AY1494" i="2"/>
  <c r="AY1495" i="2"/>
  <c r="AY1496" i="2"/>
  <c r="AY1497" i="2"/>
  <c r="AY1498" i="2"/>
  <c r="AY1499" i="2"/>
  <c r="AY1500" i="2"/>
  <c r="AY1501" i="2"/>
  <c r="AY1502" i="2"/>
  <c r="AY1503" i="2"/>
  <c r="AY1504" i="2"/>
  <c r="AY1505" i="2"/>
  <c r="AY1506" i="2"/>
  <c r="AY1507" i="2"/>
  <c r="AY1508" i="2"/>
  <c r="AY1509" i="2"/>
  <c r="AY1510" i="2"/>
  <c r="AY1511" i="2"/>
  <c r="AY1512" i="2"/>
  <c r="AY1513" i="2"/>
  <c r="AY1514" i="2"/>
  <c r="AY1515" i="2"/>
  <c r="AY1516" i="2"/>
  <c r="AY1517" i="2"/>
  <c r="AY1518" i="2"/>
  <c r="AY1519" i="2"/>
  <c r="AY1520" i="2"/>
  <c r="AY1521" i="2"/>
  <c r="AY1522" i="2"/>
  <c r="AY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23" i="2"/>
  <c r="AX124" i="2"/>
  <c r="AX125" i="2"/>
  <c r="AX126" i="2"/>
  <c r="AX127" i="2"/>
  <c r="AX128" i="2"/>
  <c r="AX129" i="2"/>
  <c r="AX130" i="2"/>
  <c r="AX131" i="2"/>
  <c r="AX132" i="2"/>
  <c r="AX133" i="2"/>
  <c r="AX134" i="2"/>
  <c r="AX135" i="2"/>
  <c r="AX136" i="2"/>
  <c r="AX137" i="2"/>
  <c r="AX138" i="2"/>
  <c r="AX139" i="2"/>
  <c r="AX140" i="2"/>
  <c r="AX141" i="2"/>
  <c r="AX142" i="2"/>
  <c r="AX143" i="2"/>
  <c r="AX144" i="2"/>
  <c r="AX145" i="2"/>
  <c r="AX146" i="2"/>
  <c r="AX147" i="2"/>
  <c r="AX148" i="2"/>
  <c r="AX149" i="2"/>
  <c r="AX150" i="2"/>
  <c r="AX151" i="2"/>
  <c r="AX152" i="2"/>
  <c r="AX153" i="2"/>
  <c r="AX154" i="2"/>
  <c r="AX155" i="2"/>
  <c r="AX156" i="2"/>
  <c r="AX157" i="2"/>
  <c r="AX158" i="2"/>
  <c r="AX159" i="2"/>
  <c r="AX160" i="2"/>
  <c r="AX161" i="2"/>
  <c r="AX162" i="2"/>
  <c r="AX163" i="2"/>
  <c r="AX164" i="2"/>
  <c r="AX165" i="2"/>
  <c r="AX166" i="2"/>
  <c r="AX167" i="2"/>
  <c r="AX168" i="2"/>
  <c r="AX169" i="2"/>
  <c r="AX170" i="2"/>
  <c r="AX171" i="2"/>
  <c r="AX172" i="2"/>
  <c r="AX173" i="2"/>
  <c r="AX174" i="2"/>
  <c r="AX175" i="2"/>
  <c r="AX176" i="2"/>
  <c r="AX177" i="2"/>
  <c r="AX178" i="2"/>
  <c r="AX179" i="2"/>
  <c r="AX180" i="2"/>
  <c r="AX181" i="2"/>
  <c r="AX182" i="2"/>
  <c r="AX183" i="2"/>
  <c r="AX184" i="2"/>
  <c r="AX185" i="2"/>
  <c r="AX186" i="2"/>
  <c r="AX187" i="2"/>
  <c r="AX188" i="2"/>
  <c r="AX189" i="2"/>
  <c r="AX190" i="2"/>
  <c r="AX191" i="2"/>
  <c r="AX192" i="2"/>
  <c r="AX193" i="2"/>
  <c r="AX194" i="2"/>
  <c r="AX195" i="2"/>
  <c r="AX196" i="2"/>
  <c r="AX197" i="2"/>
  <c r="AX198" i="2"/>
  <c r="AX199" i="2"/>
  <c r="AX200" i="2"/>
  <c r="AX201" i="2"/>
  <c r="AX202" i="2"/>
  <c r="AX203" i="2"/>
  <c r="AX204" i="2"/>
  <c r="AX205" i="2"/>
  <c r="AX206" i="2"/>
  <c r="AX207" i="2"/>
  <c r="AX208" i="2"/>
  <c r="AX209" i="2"/>
  <c r="AX210" i="2"/>
  <c r="AX211" i="2"/>
  <c r="AX212" i="2"/>
  <c r="AX213" i="2"/>
  <c r="AX214" i="2"/>
  <c r="AX215" i="2"/>
  <c r="AX216" i="2"/>
  <c r="AX217" i="2"/>
  <c r="AX218" i="2"/>
  <c r="AX219" i="2"/>
  <c r="AX220" i="2"/>
  <c r="AX221" i="2"/>
  <c r="AX222" i="2"/>
  <c r="AX223" i="2"/>
  <c r="AX224" i="2"/>
  <c r="AX225" i="2"/>
  <c r="AX226" i="2"/>
  <c r="AX227" i="2"/>
  <c r="AX228" i="2"/>
  <c r="AX229" i="2"/>
  <c r="AX230" i="2"/>
  <c r="AX231" i="2"/>
  <c r="AX232" i="2"/>
  <c r="AX233" i="2"/>
  <c r="AX234" i="2"/>
  <c r="AX235" i="2"/>
  <c r="AX236" i="2"/>
  <c r="AX237" i="2"/>
  <c r="AX238" i="2"/>
  <c r="AX239" i="2"/>
  <c r="AX240" i="2"/>
  <c r="AX241" i="2"/>
  <c r="AX242" i="2"/>
  <c r="AX243" i="2"/>
  <c r="AX244" i="2"/>
  <c r="AX245" i="2"/>
  <c r="AX246" i="2"/>
  <c r="AX247" i="2"/>
  <c r="AX248" i="2"/>
  <c r="AX249" i="2"/>
  <c r="AX250" i="2"/>
  <c r="AX251" i="2"/>
  <c r="AX252" i="2"/>
  <c r="AX253" i="2"/>
  <c r="AX254" i="2"/>
  <c r="AX255" i="2"/>
  <c r="AX256" i="2"/>
  <c r="AX257" i="2"/>
  <c r="AX258" i="2"/>
  <c r="AX259" i="2"/>
  <c r="AX260" i="2"/>
  <c r="AX261" i="2"/>
  <c r="AX262" i="2"/>
  <c r="AX263" i="2"/>
  <c r="AX264" i="2"/>
  <c r="AX265" i="2"/>
  <c r="AX266" i="2"/>
  <c r="AX267" i="2"/>
  <c r="AX268" i="2"/>
  <c r="AX269" i="2"/>
  <c r="AX270" i="2"/>
  <c r="AX271" i="2"/>
  <c r="AX272" i="2"/>
  <c r="AX273" i="2"/>
  <c r="AX274" i="2"/>
  <c r="AX275" i="2"/>
  <c r="AX276" i="2"/>
  <c r="AX277" i="2"/>
  <c r="AX278" i="2"/>
  <c r="AX279" i="2"/>
  <c r="AX280" i="2"/>
  <c r="AX281" i="2"/>
  <c r="AX282" i="2"/>
  <c r="AX283" i="2"/>
  <c r="AX284" i="2"/>
  <c r="AX285" i="2"/>
  <c r="AX286" i="2"/>
  <c r="AX287" i="2"/>
  <c r="AX288" i="2"/>
  <c r="AX289" i="2"/>
  <c r="AX290" i="2"/>
  <c r="AX291" i="2"/>
  <c r="AX292" i="2"/>
  <c r="AX293" i="2"/>
  <c r="AX294" i="2"/>
  <c r="AX295" i="2"/>
  <c r="AX296" i="2"/>
  <c r="AX297" i="2"/>
  <c r="AX298" i="2"/>
  <c r="AX299" i="2"/>
  <c r="AX300" i="2"/>
  <c r="AX301" i="2"/>
  <c r="AX302" i="2"/>
  <c r="AX303" i="2"/>
  <c r="AX304" i="2"/>
  <c r="AX305" i="2"/>
  <c r="AX306" i="2"/>
  <c r="AX307" i="2"/>
  <c r="AX308" i="2"/>
  <c r="AX309" i="2"/>
  <c r="AX310" i="2"/>
  <c r="AX311" i="2"/>
  <c r="AX312" i="2"/>
  <c r="AX313" i="2"/>
  <c r="AX314" i="2"/>
  <c r="AX315" i="2"/>
  <c r="AX316" i="2"/>
  <c r="AX317" i="2"/>
  <c r="AX318" i="2"/>
  <c r="AX319" i="2"/>
  <c r="AX320" i="2"/>
  <c r="AX321" i="2"/>
  <c r="AX322" i="2"/>
  <c r="AX323" i="2"/>
  <c r="AX324" i="2"/>
  <c r="AX325" i="2"/>
  <c r="AX326" i="2"/>
  <c r="AX327" i="2"/>
  <c r="AX328" i="2"/>
  <c r="AX329" i="2"/>
  <c r="AX330" i="2"/>
  <c r="AX331" i="2"/>
  <c r="AX332" i="2"/>
  <c r="AX333" i="2"/>
  <c r="AX334" i="2"/>
  <c r="AX335" i="2"/>
  <c r="AX336" i="2"/>
  <c r="AX337" i="2"/>
  <c r="AX338" i="2"/>
  <c r="AX339" i="2"/>
  <c r="AX340" i="2"/>
  <c r="AX341" i="2"/>
  <c r="AX342" i="2"/>
  <c r="AX343" i="2"/>
  <c r="AX344" i="2"/>
  <c r="AX345" i="2"/>
  <c r="AX346" i="2"/>
  <c r="AX347" i="2"/>
  <c r="AX348" i="2"/>
  <c r="AX349" i="2"/>
  <c r="AX350" i="2"/>
  <c r="AX351" i="2"/>
  <c r="AX352" i="2"/>
  <c r="AX353" i="2"/>
  <c r="AX354" i="2"/>
  <c r="AX355" i="2"/>
  <c r="AX356" i="2"/>
  <c r="AX357" i="2"/>
  <c r="AX358" i="2"/>
  <c r="AX359" i="2"/>
  <c r="AX360" i="2"/>
  <c r="AX361" i="2"/>
  <c r="AX362" i="2"/>
  <c r="AX363" i="2"/>
  <c r="AX364" i="2"/>
  <c r="AX365" i="2"/>
  <c r="AX366" i="2"/>
  <c r="AX367" i="2"/>
  <c r="AX368" i="2"/>
  <c r="AX369" i="2"/>
  <c r="AX370" i="2"/>
  <c r="AX371" i="2"/>
  <c r="AX372" i="2"/>
  <c r="AX373" i="2"/>
  <c r="AX374" i="2"/>
  <c r="AX375" i="2"/>
  <c r="AX376" i="2"/>
  <c r="AX377" i="2"/>
  <c r="AX378" i="2"/>
  <c r="AX379" i="2"/>
  <c r="AX380" i="2"/>
  <c r="AX381" i="2"/>
  <c r="AX382" i="2"/>
  <c r="AX383" i="2"/>
  <c r="AX384" i="2"/>
  <c r="AX385" i="2"/>
  <c r="AX386" i="2"/>
  <c r="AX387" i="2"/>
  <c r="AX388" i="2"/>
  <c r="AX389" i="2"/>
  <c r="AX390" i="2"/>
  <c r="AX391" i="2"/>
  <c r="AX392" i="2"/>
  <c r="AX393" i="2"/>
  <c r="AX394" i="2"/>
  <c r="AX395" i="2"/>
  <c r="AX396" i="2"/>
  <c r="AX397" i="2"/>
  <c r="AX398" i="2"/>
  <c r="AX399" i="2"/>
  <c r="AX400" i="2"/>
  <c r="AX401" i="2"/>
  <c r="AX402" i="2"/>
  <c r="AX403" i="2"/>
  <c r="AX404" i="2"/>
  <c r="AX405" i="2"/>
  <c r="AX406" i="2"/>
  <c r="AX407" i="2"/>
  <c r="AX408" i="2"/>
  <c r="AX409" i="2"/>
  <c r="AX410" i="2"/>
  <c r="AX411" i="2"/>
  <c r="AX412" i="2"/>
  <c r="AX413" i="2"/>
  <c r="AX414" i="2"/>
  <c r="AX415" i="2"/>
  <c r="AX416" i="2"/>
  <c r="AX417" i="2"/>
  <c r="AX418" i="2"/>
  <c r="AX419" i="2"/>
  <c r="AX420" i="2"/>
  <c r="AX421" i="2"/>
  <c r="AX422" i="2"/>
  <c r="AX423" i="2"/>
  <c r="AX424" i="2"/>
  <c r="AX425" i="2"/>
  <c r="AX426" i="2"/>
  <c r="AX427" i="2"/>
  <c r="AX428" i="2"/>
  <c r="AX429" i="2"/>
  <c r="AX430" i="2"/>
  <c r="AX431" i="2"/>
  <c r="AX432" i="2"/>
  <c r="AX433" i="2"/>
  <c r="AX434" i="2"/>
  <c r="AX435" i="2"/>
  <c r="AX436" i="2"/>
  <c r="AX437" i="2"/>
  <c r="AX438" i="2"/>
  <c r="AX439" i="2"/>
  <c r="AX440" i="2"/>
  <c r="AX441" i="2"/>
  <c r="AX442" i="2"/>
  <c r="AX443" i="2"/>
  <c r="AX444" i="2"/>
  <c r="AX445" i="2"/>
  <c r="AX446" i="2"/>
  <c r="AX447" i="2"/>
  <c r="AX448" i="2"/>
  <c r="AX449" i="2"/>
  <c r="AX450" i="2"/>
  <c r="AX451" i="2"/>
  <c r="AX452" i="2"/>
  <c r="AX453" i="2"/>
  <c r="AX454" i="2"/>
  <c r="AX455" i="2"/>
  <c r="AX456" i="2"/>
  <c r="AX457" i="2"/>
  <c r="AX458" i="2"/>
  <c r="AX459" i="2"/>
  <c r="AX460" i="2"/>
  <c r="AX461" i="2"/>
  <c r="AX462" i="2"/>
  <c r="AX463" i="2"/>
  <c r="AX464" i="2"/>
  <c r="AX465" i="2"/>
  <c r="AX466" i="2"/>
  <c r="AX467" i="2"/>
  <c r="AX468" i="2"/>
  <c r="AX469" i="2"/>
  <c r="AX470" i="2"/>
  <c r="AX471" i="2"/>
  <c r="AX472" i="2"/>
  <c r="AX473" i="2"/>
  <c r="AX474" i="2"/>
  <c r="AX475" i="2"/>
  <c r="AX476" i="2"/>
  <c r="AX477" i="2"/>
  <c r="AX478" i="2"/>
  <c r="AX479" i="2"/>
  <c r="AX480" i="2"/>
  <c r="AX481" i="2"/>
  <c r="AX482" i="2"/>
  <c r="AX483" i="2"/>
  <c r="AX484" i="2"/>
  <c r="AX485" i="2"/>
  <c r="AX486" i="2"/>
  <c r="AX487" i="2"/>
  <c r="AX488" i="2"/>
  <c r="AX489" i="2"/>
  <c r="AX490" i="2"/>
  <c r="AX491" i="2"/>
  <c r="AX492" i="2"/>
  <c r="AX493" i="2"/>
  <c r="AX494" i="2"/>
  <c r="AX495" i="2"/>
  <c r="AX496" i="2"/>
  <c r="AX497" i="2"/>
  <c r="AX498" i="2"/>
  <c r="AX499" i="2"/>
  <c r="AX500" i="2"/>
  <c r="AX501" i="2"/>
  <c r="AX502" i="2"/>
  <c r="AX503" i="2"/>
  <c r="AX504" i="2"/>
  <c r="AX505" i="2"/>
  <c r="AX506" i="2"/>
  <c r="AX507" i="2"/>
  <c r="AX508" i="2"/>
  <c r="AX509" i="2"/>
  <c r="AX510" i="2"/>
  <c r="AX511" i="2"/>
  <c r="AX512" i="2"/>
  <c r="AX513" i="2"/>
  <c r="AX514" i="2"/>
  <c r="AX515" i="2"/>
  <c r="AX516" i="2"/>
  <c r="AX517" i="2"/>
  <c r="AX518" i="2"/>
  <c r="AX519" i="2"/>
  <c r="AX520" i="2"/>
  <c r="AX521" i="2"/>
  <c r="AX522" i="2"/>
  <c r="AX523" i="2"/>
  <c r="AX524" i="2"/>
  <c r="AX525" i="2"/>
  <c r="AX526" i="2"/>
  <c r="AX527" i="2"/>
  <c r="AX528" i="2"/>
  <c r="AX529" i="2"/>
  <c r="AX530" i="2"/>
  <c r="AX531" i="2"/>
  <c r="AX532" i="2"/>
  <c r="AX533" i="2"/>
  <c r="AX534" i="2"/>
  <c r="AX535" i="2"/>
  <c r="AX536" i="2"/>
  <c r="AX537" i="2"/>
  <c r="AX538" i="2"/>
  <c r="AX539" i="2"/>
  <c r="AX540" i="2"/>
  <c r="AX541" i="2"/>
  <c r="AX542" i="2"/>
  <c r="AX543" i="2"/>
  <c r="AX544" i="2"/>
  <c r="AX545" i="2"/>
  <c r="AX546" i="2"/>
  <c r="AX547" i="2"/>
  <c r="AX548" i="2"/>
  <c r="AX549" i="2"/>
  <c r="AX550" i="2"/>
  <c r="AX551" i="2"/>
  <c r="AX552" i="2"/>
  <c r="AX553" i="2"/>
  <c r="AX554" i="2"/>
  <c r="AX555" i="2"/>
  <c r="AX556" i="2"/>
  <c r="AX557" i="2"/>
  <c r="AX558" i="2"/>
  <c r="AX559" i="2"/>
  <c r="AX560" i="2"/>
  <c r="AX561" i="2"/>
  <c r="AX562" i="2"/>
  <c r="AX563" i="2"/>
  <c r="AX564" i="2"/>
  <c r="AX565" i="2"/>
  <c r="AX566" i="2"/>
  <c r="AX567" i="2"/>
  <c r="AX568" i="2"/>
  <c r="AX569" i="2"/>
  <c r="AX570" i="2"/>
  <c r="AX571" i="2"/>
  <c r="AX572" i="2"/>
  <c r="AX573" i="2"/>
  <c r="AX574" i="2"/>
  <c r="AX575" i="2"/>
  <c r="AX576" i="2"/>
  <c r="AX577" i="2"/>
  <c r="AX578" i="2"/>
  <c r="AX579" i="2"/>
  <c r="AX580" i="2"/>
  <c r="AX581" i="2"/>
  <c r="AX582" i="2"/>
  <c r="AX583" i="2"/>
  <c r="AX584" i="2"/>
  <c r="AX585" i="2"/>
  <c r="AX586" i="2"/>
  <c r="AX587" i="2"/>
  <c r="AX588" i="2"/>
  <c r="AX589" i="2"/>
  <c r="AX590" i="2"/>
  <c r="AX591" i="2"/>
  <c r="AX592" i="2"/>
  <c r="AX593" i="2"/>
  <c r="AX594" i="2"/>
  <c r="AX595" i="2"/>
  <c r="AX596" i="2"/>
  <c r="AX597" i="2"/>
  <c r="AX598" i="2"/>
  <c r="AX599" i="2"/>
  <c r="AX600" i="2"/>
  <c r="AX601" i="2"/>
  <c r="AX602" i="2"/>
  <c r="AX603" i="2"/>
  <c r="AX604" i="2"/>
  <c r="AX605" i="2"/>
  <c r="AX606" i="2"/>
  <c r="AX607" i="2"/>
  <c r="AX608" i="2"/>
  <c r="AX609" i="2"/>
  <c r="AX610" i="2"/>
  <c r="AX611" i="2"/>
  <c r="AX612" i="2"/>
  <c r="AX613" i="2"/>
  <c r="AX614" i="2"/>
  <c r="AX615" i="2"/>
  <c r="AX616" i="2"/>
  <c r="AX617" i="2"/>
  <c r="AX618" i="2"/>
  <c r="AX619" i="2"/>
  <c r="AX620" i="2"/>
  <c r="AX621" i="2"/>
  <c r="AX622" i="2"/>
  <c r="AX623" i="2"/>
  <c r="AX624" i="2"/>
  <c r="AX625" i="2"/>
  <c r="AX626" i="2"/>
  <c r="AX627" i="2"/>
  <c r="AX628" i="2"/>
  <c r="AX629" i="2"/>
  <c r="AX630" i="2"/>
  <c r="AX631" i="2"/>
  <c r="AX632" i="2"/>
  <c r="AX633" i="2"/>
  <c r="AX634" i="2"/>
  <c r="AX635" i="2"/>
  <c r="AX636" i="2"/>
  <c r="AX637" i="2"/>
  <c r="AX638" i="2"/>
  <c r="AX639" i="2"/>
  <c r="AX640" i="2"/>
  <c r="AX641" i="2"/>
  <c r="AX642" i="2"/>
  <c r="AX643" i="2"/>
  <c r="AX644" i="2"/>
  <c r="AX645" i="2"/>
  <c r="AX646" i="2"/>
  <c r="AX647" i="2"/>
  <c r="AX648" i="2"/>
  <c r="AX649" i="2"/>
  <c r="AX650" i="2"/>
  <c r="AX651" i="2"/>
  <c r="AX652" i="2"/>
  <c r="AX653" i="2"/>
  <c r="AX654" i="2"/>
  <c r="AX655" i="2"/>
  <c r="AX656" i="2"/>
  <c r="AX657" i="2"/>
  <c r="AX658" i="2"/>
  <c r="AX659" i="2"/>
  <c r="AX660" i="2"/>
  <c r="AX661" i="2"/>
  <c r="AX662" i="2"/>
  <c r="AX663" i="2"/>
  <c r="AX664" i="2"/>
  <c r="AX665" i="2"/>
  <c r="AX666" i="2"/>
  <c r="AX667" i="2"/>
  <c r="AX668" i="2"/>
  <c r="AX669" i="2"/>
  <c r="AX670" i="2"/>
  <c r="AX671" i="2"/>
  <c r="AX672" i="2"/>
  <c r="AX673" i="2"/>
  <c r="AX674" i="2"/>
  <c r="AX675" i="2"/>
  <c r="AX676" i="2"/>
  <c r="AX677" i="2"/>
  <c r="AX678" i="2"/>
  <c r="AX679" i="2"/>
  <c r="AX680" i="2"/>
  <c r="AX681" i="2"/>
  <c r="AX682" i="2"/>
  <c r="AX683" i="2"/>
  <c r="AX684" i="2"/>
  <c r="AX685" i="2"/>
  <c r="AX686" i="2"/>
  <c r="AX687" i="2"/>
  <c r="AX688" i="2"/>
  <c r="AX689" i="2"/>
  <c r="AX690" i="2"/>
  <c r="AX691" i="2"/>
  <c r="AX692" i="2"/>
  <c r="AX693" i="2"/>
  <c r="AX694" i="2"/>
  <c r="AX695" i="2"/>
  <c r="AX696" i="2"/>
  <c r="AX697" i="2"/>
  <c r="AX698" i="2"/>
  <c r="AX699" i="2"/>
  <c r="AX700" i="2"/>
  <c r="AX701" i="2"/>
  <c r="AX702" i="2"/>
  <c r="AX703" i="2"/>
  <c r="AX704" i="2"/>
  <c r="AX705" i="2"/>
  <c r="AX706" i="2"/>
  <c r="AX707" i="2"/>
  <c r="AX708" i="2"/>
  <c r="AX709" i="2"/>
  <c r="AX710" i="2"/>
  <c r="AX711" i="2"/>
  <c r="AX712" i="2"/>
  <c r="AX713" i="2"/>
  <c r="AX714" i="2"/>
  <c r="AX715" i="2"/>
  <c r="AX716" i="2"/>
  <c r="AX717" i="2"/>
  <c r="AX718" i="2"/>
  <c r="AX719" i="2"/>
  <c r="AX720" i="2"/>
  <c r="AX721" i="2"/>
  <c r="AX722" i="2"/>
  <c r="AX723" i="2"/>
  <c r="AX724" i="2"/>
  <c r="AX725" i="2"/>
  <c r="AX726" i="2"/>
  <c r="AX727" i="2"/>
  <c r="AX728" i="2"/>
  <c r="AX729" i="2"/>
  <c r="AX730" i="2"/>
  <c r="AX731" i="2"/>
  <c r="AX732" i="2"/>
  <c r="AX733" i="2"/>
  <c r="AX734" i="2"/>
  <c r="AX735" i="2"/>
  <c r="AX736" i="2"/>
  <c r="AX737" i="2"/>
  <c r="AX738" i="2"/>
  <c r="AX739" i="2"/>
  <c r="AX740" i="2"/>
  <c r="AX741" i="2"/>
  <c r="AX742" i="2"/>
  <c r="AX743" i="2"/>
  <c r="AX744" i="2"/>
  <c r="AX745" i="2"/>
  <c r="AX746" i="2"/>
  <c r="AX747" i="2"/>
  <c r="AX748" i="2"/>
  <c r="AX749" i="2"/>
  <c r="AX750" i="2"/>
  <c r="AX751" i="2"/>
  <c r="AX752" i="2"/>
  <c r="AX753" i="2"/>
  <c r="AX754" i="2"/>
  <c r="AX755" i="2"/>
  <c r="AX756" i="2"/>
  <c r="AX757" i="2"/>
  <c r="AX758" i="2"/>
  <c r="AX759" i="2"/>
  <c r="AX760" i="2"/>
  <c r="AX761" i="2"/>
  <c r="AX762" i="2"/>
  <c r="AX763" i="2"/>
  <c r="AX764" i="2"/>
  <c r="AX765" i="2"/>
  <c r="AX766" i="2"/>
  <c r="AX767" i="2"/>
  <c r="AX768" i="2"/>
  <c r="AX769" i="2"/>
  <c r="AX770" i="2"/>
  <c r="AX771" i="2"/>
  <c r="AX772" i="2"/>
  <c r="AX773" i="2"/>
  <c r="AX774" i="2"/>
  <c r="AX775" i="2"/>
  <c r="AX776" i="2"/>
  <c r="AX777" i="2"/>
  <c r="AX778" i="2"/>
  <c r="AX779" i="2"/>
  <c r="AX780" i="2"/>
  <c r="AX781" i="2"/>
  <c r="AX782" i="2"/>
  <c r="AX783" i="2"/>
  <c r="AX784" i="2"/>
  <c r="AX785" i="2"/>
  <c r="AX786" i="2"/>
  <c r="AX787" i="2"/>
  <c r="AX788" i="2"/>
  <c r="AX789" i="2"/>
  <c r="AX790" i="2"/>
  <c r="AX791" i="2"/>
  <c r="AX792" i="2"/>
  <c r="AX793" i="2"/>
  <c r="AX794" i="2"/>
  <c r="AX795" i="2"/>
  <c r="AX796" i="2"/>
  <c r="AX797" i="2"/>
  <c r="AX798" i="2"/>
  <c r="AX799" i="2"/>
  <c r="AX800" i="2"/>
  <c r="AX801" i="2"/>
  <c r="AX802" i="2"/>
  <c r="AX803" i="2"/>
  <c r="AX804" i="2"/>
  <c r="AX805" i="2"/>
  <c r="AX806" i="2"/>
  <c r="AX807" i="2"/>
  <c r="AX808" i="2"/>
  <c r="AX809" i="2"/>
  <c r="AX810" i="2"/>
  <c r="AX811" i="2"/>
  <c r="AX812" i="2"/>
  <c r="AX813" i="2"/>
  <c r="AX814" i="2"/>
  <c r="AX815" i="2"/>
  <c r="AX816" i="2"/>
  <c r="AX817" i="2"/>
  <c r="AX818" i="2"/>
  <c r="AX819" i="2"/>
  <c r="AX820" i="2"/>
  <c r="AX821" i="2"/>
  <c r="AX822" i="2"/>
  <c r="AX823" i="2"/>
  <c r="AX824" i="2"/>
  <c r="AX825" i="2"/>
  <c r="AX826" i="2"/>
  <c r="AX827" i="2"/>
  <c r="AX828" i="2"/>
  <c r="AX829" i="2"/>
  <c r="AX830" i="2"/>
  <c r="AX831" i="2"/>
  <c r="AX832" i="2"/>
  <c r="AX833" i="2"/>
  <c r="AX834" i="2"/>
  <c r="AX835" i="2"/>
  <c r="AX836" i="2"/>
  <c r="AX837" i="2"/>
  <c r="AX838" i="2"/>
  <c r="AX839" i="2"/>
  <c r="AX840" i="2"/>
  <c r="AX841" i="2"/>
  <c r="AX842" i="2"/>
  <c r="AX843" i="2"/>
  <c r="AX844" i="2"/>
  <c r="AX845" i="2"/>
  <c r="AX846" i="2"/>
  <c r="AX847" i="2"/>
  <c r="AX848" i="2"/>
  <c r="AX849" i="2"/>
  <c r="AX850" i="2"/>
  <c r="AX851" i="2"/>
  <c r="AX852" i="2"/>
  <c r="AX853" i="2"/>
  <c r="AX854" i="2"/>
  <c r="AX855" i="2"/>
  <c r="AX856" i="2"/>
  <c r="AX857" i="2"/>
  <c r="AX858" i="2"/>
  <c r="AX859" i="2"/>
  <c r="AX860" i="2"/>
  <c r="AX861" i="2"/>
  <c r="AX862" i="2"/>
  <c r="AX863" i="2"/>
  <c r="AX864" i="2"/>
  <c r="AX865" i="2"/>
  <c r="AX866" i="2"/>
  <c r="AX867" i="2"/>
  <c r="AX868" i="2"/>
  <c r="AX869" i="2"/>
  <c r="AX870" i="2"/>
  <c r="AX871" i="2"/>
  <c r="AX872" i="2"/>
  <c r="AX873" i="2"/>
  <c r="AX874" i="2"/>
  <c r="AX875" i="2"/>
  <c r="AX876" i="2"/>
  <c r="AX877" i="2"/>
  <c r="AX878" i="2"/>
  <c r="AX879" i="2"/>
  <c r="AX880" i="2"/>
  <c r="AX881" i="2"/>
  <c r="AX882" i="2"/>
  <c r="AX883" i="2"/>
  <c r="AX884" i="2"/>
  <c r="AX885" i="2"/>
  <c r="AX886" i="2"/>
  <c r="AX887" i="2"/>
  <c r="AX888" i="2"/>
  <c r="AX889" i="2"/>
  <c r="AX890" i="2"/>
  <c r="AX891" i="2"/>
  <c r="AX892" i="2"/>
  <c r="AX893" i="2"/>
  <c r="AX894" i="2"/>
  <c r="AX895" i="2"/>
  <c r="AX896" i="2"/>
  <c r="AX897" i="2"/>
  <c r="AX898" i="2"/>
  <c r="AX899" i="2"/>
  <c r="AX900" i="2"/>
  <c r="AX901" i="2"/>
  <c r="AX902" i="2"/>
  <c r="AX903" i="2"/>
  <c r="AX904" i="2"/>
  <c r="AX905" i="2"/>
  <c r="AX906" i="2"/>
  <c r="AX907" i="2"/>
  <c r="AX908" i="2"/>
  <c r="AX909" i="2"/>
  <c r="AX910" i="2"/>
  <c r="AX911" i="2"/>
  <c r="AX912" i="2"/>
  <c r="AX913" i="2"/>
  <c r="AX914" i="2"/>
  <c r="AX915" i="2"/>
  <c r="AX916" i="2"/>
  <c r="AX917" i="2"/>
  <c r="AX918" i="2"/>
  <c r="AX919" i="2"/>
  <c r="AX920" i="2"/>
  <c r="AX921" i="2"/>
  <c r="AX922" i="2"/>
  <c r="AX923" i="2"/>
  <c r="AX924" i="2"/>
  <c r="AX925" i="2"/>
  <c r="AX926" i="2"/>
  <c r="AX927" i="2"/>
  <c r="AX928" i="2"/>
  <c r="AX929" i="2"/>
  <c r="AX930" i="2"/>
  <c r="AX931" i="2"/>
  <c r="AX932" i="2"/>
  <c r="AX933" i="2"/>
  <c r="AX934" i="2"/>
  <c r="AX935" i="2"/>
  <c r="AX936" i="2"/>
  <c r="AX937" i="2"/>
  <c r="AX938" i="2"/>
  <c r="AX939" i="2"/>
  <c r="AX940" i="2"/>
  <c r="AX941" i="2"/>
  <c r="AX942" i="2"/>
  <c r="AX943" i="2"/>
  <c r="AX944" i="2"/>
  <c r="AX945" i="2"/>
  <c r="AX946" i="2"/>
  <c r="AX947" i="2"/>
  <c r="AX948" i="2"/>
  <c r="AX949" i="2"/>
  <c r="AX950" i="2"/>
  <c r="AX951" i="2"/>
  <c r="AX952" i="2"/>
  <c r="AX953" i="2"/>
  <c r="AX954" i="2"/>
  <c r="AX955" i="2"/>
  <c r="AX956" i="2"/>
  <c r="AX957" i="2"/>
  <c r="AX958" i="2"/>
  <c r="AX959" i="2"/>
  <c r="AX960" i="2"/>
  <c r="AX961" i="2"/>
  <c r="AX962" i="2"/>
  <c r="AX963" i="2"/>
  <c r="AX964" i="2"/>
  <c r="AX965" i="2"/>
  <c r="AX966" i="2"/>
  <c r="AX967" i="2"/>
  <c r="AX968" i="2"/>
  <c r="AX969" i="2"/>
  <c r="AX970" i="2"/>
  <c r="AX971" i="2"/>
  <c r="AX972" i="2"/>
  <c r="AX973" i="2"/>
  <c r="AX974" i="2"/>
  <c r="AX975" i="2"/>
  <c r="AX976" i="2"/>
  <c r="AX977" i="2"/>
  <c r="AX978" i="2"/>
  <c r="AX979" i="2"/>
  <c r="AX980" i="2"/>
  <c r="AX981" i="2"/>
  <c r="AX982" i="2"/>
  <c r="AX983" i="2"/>
  <c r="AX984" i="2"/>
  <c r="AX985" i="2"/>
  <c r="AX986" i="2"/>
  <c r="AX987" i="2"/>
  <c r="AX988" i="2"/>
  <c r="AX989" i="2"/>
  <c r="AX990" i="2"/>
  <c r="AX991" i="2"/>
  <c r="AX992" i="2"/>
  <c r="AX993" i="2"/>
  <c r="AX994" i="2"/>
  <c r="AX995" i="2"/>
  <c r="AX996" i="2"/>
  <c r="AX997" i="2"/>
  <c r="AX998" i="2"/>
  <c r="AX999" i="2"/>
  <c r="AX1000" i="2"/>
  <c r="AX1001" i="2"/>
  <c r="AX1002" i="2"/>
  <c r="AX1003" i="2"/>
  <c r="AX1004" i="2"/>
  <c r="AX1005" i="2"/>
  <c r="AX1006" i="2"/>
  <c r="AX1007" i="2"/>
  <c r="AX1008" i="2"/>
  <c r="AX1009" i="2"/>
  <c r="AX1010" i="2"/>
  <c r="AX1011" i="2"/>
  <c r="AX1012" i="2"/>
  <c r="AX1013" i="2"/>
  <c r="AX1014" i="2"/>
  <c r="AX1015" i="2"/>
  <c r="AX1016" i="2"/>
  <c r="AX1017" i="2"/>
  <c r="AX1018" i="2"/>
  <c r="AX1019" i="2"/>
  <c r="AX1020" i="2"/>
  <c r="AX1021" i="2"/>
  <c r="AX1022" i="2"/>
  <c r="AX1023" i="2"/>
  <c r="AX1024" i="2"/>
  <c r="AX1025" i="2"/>
  <c r="AX1026" i="2"/>
  <c r="AX1027" i="2"/>
  <c r="AX1028" i="2"/>
  <c r="AX1029" i="2"/>
  <c r="AX1030" i="2"/>
  <c r="AX1031" i="2"/>
  <c r="AX1032" i="2"/>
  <c r="AX1033" i="2"/>
  <c r="AX1034" i="2"/>
  <c r="AX1035" i="2"/>
  <c r="AX1036" i="2"/>
  <c r="AX1037" i="2"/>
  <c r="AX1038" i="2"/>
  <c r="AX1039" i="2"/>
  <c r="AX1040" i="2"/>
  <c r="AX1041" i="2"/>
  <c r="AX1042" i="2"/>
  <c r="AX1043" i="2"/>
  <c r="AX1044" i="2"/>
  <c r="AX1045" i="2"/>
  <c r="AX1046" i="2"/>
  <c r="AX1047" i="2"/>
  <c r="AX1048" i="2"/>
  <c r="AX1049" i="2"/>
  <c r="AX1050" i="2"/>
  <c r="AX1051" i="2"/>
  <c r="AX1052" i="2"/>
  <c r="AX1053" i="2"/>
  <c r="AX1054" i="2"/>
  <c r="AX1055" i="2"/>
  <c r="AX1056" i="2"/>
  <c r="AX1057" i="2"/>
  <c r="AX1058" i="2"/>
  <c r="AX1059" i="2"/>
  <c r="AX1060" i="2"/>
  <c r="AX1061" i="2"/>
  <c r="AX1062" i="2"/>
  <c r="AX1063" i="2"/>
  <c r="AX1064" i="2"/>
  <c r="AX1065" i="2"/>
  <c r="AX1066" i="2"/>
  <c r="AX1067" i="2"/>
  <c r="AX1068" i="2"/>
  <c r="AX1069" i="2"/>
  <c r="AX1070" i="2"/>
  <c r="AX1071" i="2"/>
  <c r="AX1072" i="2"/>
  <c r="AX1073" i="2"/>
  <c r="AX1074" i="2"/>
  <c r="AX1075" i="2"/>
  <c r="AX1076" i="2"/>
  <c r="AX1077" i="2"/>
  <c r="AX1078" i="2"/>
  <c r="AX1079" i="2"/>
  <c r="AX1080" i="2"/>
  <c r="AX1081" i="2"/>
  <c r="AX1082" i="2"/>
  <c r="AX1083" i="2"/>
  <c r="AX1084" i="2"/>
  <c r="AX1085" i="2"/>
  <c r="AX1086" i="2"/>
  <c r="AX1087" i="2"/>
  <c r="AX1088" i="2"/>
  <c r="AX1089" i="2"/>
  <c r="AX1090" i="2"/>
  <c r="AX1091" i="2"/>
  <c r="AX1092" i="2"/>
  <c r="AX1093" i="2"/>
  <c r="AX1094" i="2"/>
  <c r="AX1095" i="2"/>
  <c r="AX1096" i="2"/>
  <c r="AX1097" i="2"/>
  <c r="AX1098" i="2"/>
  <c r="AX1099" i="2"/>
  <c r="AX1100" i="2"/>
  <c r="AX1101" i="2"/>
  <c r="AX1102" i="2"/>
  <c r="AX1103" i="2"/>
  <c r="AX1104" i="2"/>
  <c r="AX1105" i="2"/>
  <c r="AX1106" i="2"/>
  <c r="AX1107" i="2"/>
  <c r="AX1108" i="2"/>
  <c r="AX1109" i="2"/>
  <c r="AX1110" i="2"/>
  <c r="AX1111" i="2"/>
  <c r="AX1112" i="2"/>
  <c r="AX1113" i="2"/>
  <c r="AX1114" i="2"/>
  <c r="AX1115" i="2"/>
  <c r="AX1116" i="2"/>
  <c r="AX1117" i="2"/>
  <c r="AX1118" i="2"/>
  <c r="AX1119" i="2"/>
  <c r="AX1120" i="2"/>
  <c r="AX1121" i="2"/>
  <c r="AX1122" i="2"/>
  <c r="AX1123" i="2"/>
  <c r="AX1124" i="2"/>
  <c r="AX1125" i="2"/>
  <c r="AX1126" i="2"/>
  <c r="AX1127" i="2"/>
  <c r="AX1128" i="2"/>
  <c r="AX1129" i="2"/>
  <c r="AX1130" i="2"/>
  <c r="AX1131" i="2"/>
  <c r="AX1132" i="2"/>
  <c r="AX1133" i="2"/>
  <c r="AX1134" i="2"/>
  <c r="AX1135" i="2"/>
  <c r="AX1136" i="2"/>
  <c r="AX1137" i="2"/>
  <c r="AX1138" i="2"/>
  <c r="AX1139" i="2"/>
  <c r="AX1140" i="2"/>
  <c r="AX1141" i="2"/>
  <c r="AX1142" i="2"/>
  <c r="AX1143" i="2"/>
  <c r="AX1144" i="2"/>
  <c r="AX1145" i="2"/>
  <c r="AX1146" i="2"/>
  <c r="AX1147" i="2"/>
  <c r="AX1148" i="2"/>
  <c r="AX1149" i="2"/>
  <c r="AX1150" i="2"/>
  <c r="AX1151" i="2"/>
  <c r="AX1152" i="2"/>
  <c r="AX1153" i="2"/>
  <c r="AX1154" i="2"/>
  <c r="AX1155" i="2"/>
  <c r="AX1156" i="2"/>
  <c r="AX1157" i="2"/>
  <c r="AX1158" i="2"/>
  <c r="AX1159" i="2"/>
  <c r="AX1160" i="2"/>
  <c r="AX1161" i="2"/>
  <c r="AX1162" i="2"/>
  <c r="AX1163" i="2"/>
  <c r="AX1164" i="2"/>
  <c r="AX1165" i="2"/>
  <c r="AX1166" i="2"/>
  <c r="AX1167" i="2"/>
  <c r="AX1168" i="2"/>
  <c r="AX1169" i="2"/>
  <c r="AX1170" i="2"/>
  <c r="AX1171" i="2"/>
  <c r="AX1172" i="2"/>
  <c r="AX1173" i="2"/>
  <c r="AX1174" i="2"/>
  <c r="AX1175" i="2"/>
  <c r="AX1176" i="2"/>
  <c r="AX1177" i="2"/>
  <c r="AX1178" i="2"/>
  <c r="AX1179" i="2"/>
  <c r="AX1180" i="2"/>
  <c r="AX1181" i="2"/>
  <c r="AX1182" i="2"/>
  <c r="AX1183" i="2"/>
  <c r="AX1184" i="2"/>
  <c r="AX1185" i="2"/>
  <c r="AX1186" i="2"/>
  <c r="AX1187" i="2"/>
  <c r="AX1188" i="2"/>
  <c r="AX1189" i="2"/>
  <c r="AX1190" i="2"/>
  <c r="AX1191" i="2"/>
  <c r="AX1192" i="2"/>
  <c r="AX1193" i="2"/>
  <c r="AX1194" i="2"/>
  <c r="AX1195" i="2"/>
  <c r="AX1196" i="2"/>
  <c r="AX1197" i="2"/>
  <c r="AX1198" i="2"/>
  <c r="AX1199" i="2"/>
  <c r="AX1200" i="2"/>
  <c r="AX1201" i="2"/>
  <c r="AX1202" i="2"/>
  <c r="AX1203" i="2"/>
  <c r="AX1204" i="2"/>
  <c r="AX1205" i="2"/>
  <c r="AX1206" i="2"/>
  <c r="AX1207" i="2"/>
  <c r="AX1208" i="2"/>
  <c r="AX1209" i="2"/>
  <c r="AX1210" i="2"/>
  <c r="AX1211" i="2"/>
  <c r="AX1212" i="2"/>
  <c r="AX1213" i="2"/>
  <c r="AX1214" i="2"/>
  <c r="AX1215" i="2"/>
  <c r="AX1216" i="2"/>
  <c r="AX1217" i="2"/>
  <c r="AX1218" i="2"/>
  <c r="AX1219" i="2"/>
  <c r="AX1220" i="2"/>
  <c r="AX1221" i="2"/>
  <c r="AX1222" i="2"/>
  <c r="AX1223" i="2"/>
  <c r="AX1224" i="2"/>
  <c r="AX1225" i="2"/>
  <c r="AX1226" i="2"/>
  <c r="AX1227" i="2"/>
  <c r="AX1228" i="2"/>
  <c r="AX1229" i="2"/>
  <c r="AX1230" i="2"/>
  <c r="AX1231" i="2"/>
  <c r="AX1232" i="2"/>
  <c r="AX1233" i="2"/>
  <c r="AX1234" i="2"/>
  <c r="AX1235" i="2"/>
  <c r="AX1236" i="2"/>
  <c r="AX1237" i="2"/>
  <c r="AX1238" i="2"/>
  <c r="AX1239" i="2"/>
  <c r="AX1240" i="2"/>
  <c r="AX1241" i="2"/>
  <c r="AX1242" i="2"/>
  <c r="AX1243" i="2"/>
  <c r="AX1244" i="2"/>
  <c r="AX1245" i="2"/>
  <c r="AX1246" i="2"/>
  <c r="AX1247" i="2"/>
  <c r="AX1248" i="2"/>
  <c r="AX1249" i="2"/>
  <c r="AX1250" i="2"/>
  <c r="AX1251" i="2"/>
  <c r="AX1252" i="2"/>
  <c r="AX1253" i="2"/>
  <c r="AX1254" i="2"/>
  <c r="AX1255" i="2"/>
  <c r="AX1256" i="2"/>
  <c r="AX1257" i="2"/>
  <c r="AX1258" i="2"/>
  <c r="AX1259" i="2"/>
  <c r="AX1260" i="2"/>
  <c r="AX1261" i="2"/>
  <c r="AX1262" i="2"/>
  <c r="AX1263" i="2"/>
  <c r="AX1264" i="2"/>
  <c r="AX1265" i="2"/>
  <c r="AX1266" i="2"/>
  <c r="AX1267" i="2"/>
  <c r="AX1268" i="2"/>
  <c r="AX1269" i="2"/>
  <c r="AX1270" i="2"/>
  <c r="AX1271" i="2"/>
  <c r="AX1272" i="2"/>
  <c r="AX1273" i="2"/>
  <c r="AX1274" i="2"/>
  <c r="AX1275" i="2"/>
  <c r="AX1276" i="2"/>
  <c r="AX1277" i="2"/>
  <c r="AX1278" i="2"/>
  <c r="AX1279" i="2"/>
  <c r="AX1280" i="2"/>
  <c r="AX1281" i="2"/>
  <c r="AX1282" i="2"/>
  <c r="AX1283" i="2"/>
  <c r="AX1284" i="2"/>
  <c r="AX1285" i="2"/>
  <c r="AX1286" i="2"/>
  <c r="AX1287" i="2"/>
  <c r="AX1288" i="2"/>
  <c r="AX1289" i="2"/>
  <c r="AX1290" i="2"/>
  <c r="AX1291" i="2"/>
  <c r="AX1292" i="2"/>
  <c r="AX1293" i="2"/>
  <c r="AX1294" i="2"/>
  <c r="AX1295" i="2"/>
  <c r="AX1296" i="2"/>
  <c r="AX1297" i="2"/>
  <c r="AX1298" i="2"/>
  <c r="AX1299" i="2"/>
  <c r="AX1300" i="2"/>
  <c r="AX1301" i="2"/>
  <c r="AX1302" i="2"/>
  <c r="AX1303" i="2"/>
  <c r="AX1304" i="2"/>
  <c r="AX1305" i="2"/>
  <c r="AX1306" i="2"/>
  <c r="AX1307" i="2"/>
  <c r="AX1308" i="2"/>
  <c r="AX1309" i="2"/>
  <c r="AX1310" i="2"/>
  <c r="AX1311" i="2"/>
  <c r="AX1312" i="2"/>
  <c r="AX1313" i="2"/>
  <c r="AX1314" i="2"/>
  <c r="AX1315" i="2"/>
  <c r="AX1316" i="2"/>
  <c r="AX1317" i="2"/>
  <c r="AX1318" i="2"/>
  <c r="AX1319" i="2"/>
  <c r="AX1320" i="2"/>
  <c r="AX1321" i="2"/>
  <c r="AX1322" i="2"/>
  <c r="AX1323" i="2"/>
  <c r="AX1324" i="2"/>
  <c r="AX1325" i="2"/>
  <c r="AX1326" i="2"/>
  <c r="AX1327" i="2"/>
  <c r="AX1328" i="2"/>
  <c r="AX1329" i="2"/>
  <c r="AX1330" i="2"/>
  <c r="AX1331" i="2"/>
  <c r="AX1332" i="2"/>
  <c r="AX1333" i="2"/>
  <c r="AX1334" i="2"/>
  <c r="AX1335" i="2"/>
  <c r="AX1336" i="2"/>
  <c r="AX1337" i="2"/>
  <c r="AX1338" i="2"/>
  <c r="AX1339" i="2"/>
  <c r="AX1340" i="2"/>
  <c r="AX1341" i="2"/>
  <c r="AX1342" i="2"/>
  <c r="AX1343" i="2"/>
  <c r="AX1344" i="2"/>
  <c r="AX1345" i="2"/>
  <c r="AX1346" i="2"/>
  <c r="AX1347" i="2"/>
  <c r="AX1348" i="2"/>
  <c r="AX1349" i="2"/>
  <c r="AX1350" i="2"/>
  <c r="AX1351" i="2"/>
  <c r="AX1352" i="2"/>
  <c r="AX1353" i="2"/>
  <c r="AX1354" i="2"/>
  <c r="AX1355" i="2"/>
  <c r="AX1356" i="2"/>
  <c r="AX1357" i="2"/>
  <c r="AX1358" i="2"/>
  <c r="AX1359" i="2"/>
  <c r="AX1360" i="2"/>
  <c r="AX1361" i="2"/>
  <c r="AX1362" i="2"/>
  <c r="AX1363" i="2"/>
  <c r="AX1364" i="2"/>
  <c r="AX1365" i="2"/>
  <c r="AX1366" i="2"/>
  <c r="AX1367" i="2"/>
  <c r="AX1368" i="2"/>
  <c r="AX1369" i="2"/>
  <c r="AX1370" i="2"/>
  <c r="AX1371" i="2"/>
  <c r="AX1372" i="2"/>
  <c r="AX1373" i="2"/>
  <c r="AX1374" i="2"/>
  <c r="AX1375" i="2"/>
  <c r="AX1376" i="2"/>
  <c r="AX1377" i="2"/>
  <c r="AX1378" i="2"/>
  <c r="AX1379" i="2"/>
  <c r="AX1380" i="2"/>
  <c r="AX1381" i="2"/>
  <c r="AX1382" i="2"/>
  <c r="AX1383" i="2"/>
  <c r="AX1384" i="2"/>
  <c r="AX1385" i="2"/>
  <c r="AX1386" i="2"/>
  <c r="AX1387" i="2"/>
  <c r="AX1388" i="2"/>
  <c r="AX1389" i="2"/>
  <c r="AX1390" i="2"/>
  <c r="AX1391" i="2"/>
  <c r="AX1392" i="2"/>
  <c r="AX1393" i="2"/>
  <c r="AX1394" i="2"/>
  <c r="AX1395" i="2"/>
  <c r="AX1396" i="2"/>
  <c r="AX1397" i="2"/>
  <c r="AX1398" i="2"/>
  <c r="AX1399" i="2"/>
  <c r="AX1400" i="2"/>
  <c r="AX1401" i="2"/>
  <c r="AX1402" i="2"/>
  <c r="AX1403" i="2"/>
  <c r="AX1404" i="2"/>
  <c r="AX1405" i="2"/>
  <c r="AX1406" i="2"/>
  <c r="AX1407" i="2"/>
  <c r="AX1408" i="2"/>
  <c r="AX1409" i="2"/>
  <c r="AX1410" i="2"/>
  <c r="AX1411" i="2"/>
  <c r="AX1412" i="2"/>
  <c r="AX1413" i="2"/>
  <c r="AX1414" i="2"/>
  <c r="AX1415" i="2"/>
  <c r="AX1416" i="2"/>
  <c r="AX1417" i="2"/>
  <c r="AX1418" i="2"/>
  <c r="AX1419" i="2"/>
  <c r="AX1420" i="2"/>
  <c r="AX1421" i="2"/>
  <c r="AX1422" i="2"/>
  <c r="AX1423" i="2"/>
  <c r="AX1424" i="2"/>
  <c r="AX1425" i="2"/>
  <c r="AX1426" i="2"/>
  <c r="AX1427" i="2"/>
  <c r="AX1428" i="2"/>
  <c r="AX1429" i="2"/>
  <c r="AX1430" i="2"/>
  <c r="AX1431" i="2"/>
  <c r="AX1432" i="2"/>
  <c r="AX1433" i="2"/>
  <c r="AX1434" i="2"/>
  <c r="AX1435" i="2"/>
  <c r="AX1436" i="2"/>
  <c r="AX1437" i="2"/>
  <c r="AX1438" i="2"/>
  <c r="AX1439" i="2"/>
  <c r="AX1440" i="2"/>
  <c r="AX1441" i="2"/>
  <c r="AX1442" i="2"/>
  <c r="AX1443" i="2"/>
  <c r="AX1444" i="2"/>
  <c r="AX1445" i="2"/>
  <c r="AX1446" i="2"/>
  <c r="AX1447" i="2"/>
  <c r="AX1448" i="2"/>
  <c r="AX1449" i="2"/>
  <c r="AX1450" i="2"/>
  <c r="AX1451" i="2"/>
  <c r="AX1452" i="2"/>
  <c r="AX1453" i="2"/>
  <c r="AX1454" i="2"/>
  <c r="AX1455" i="2"/>
  <c r="AX1456" i="2"/>
  <c r="AX1457" i="2"/>
  <c r="AX1458" i="2"/>
  <c r="AX1459" i="2"/>
  <c r="AX1460" i="2"/>
  <c r="AX1461" i="2"/>
  <c r="AX1462" i="2"/>
  <c r="AX1463" i="2"/>
  <c r="AX1464" i="2"/>
  <c r="AX1465" i="2"/>
  <c r="AX1466" i="2"/>
  <c r="AX1467" i="2"/>
  <c r="AX1468" i="2"/>
  <c r="AX1469" i="2"/>
  <c r="AX1470" i="2"/>
  <c r="AX1471" i="2"/>
  <c r="AX1472" i="2"/>
  <c r="AX1473" i="2"/>
  <c r="AX1474" i="2"/>
  <c r="AX1475" i="2"/>
  <c r="AX1476" i="2"/>
  <c r="AX1477" i="2"/>
  <c r="AX1478" i="2"/>
  <c r="AX1479" i="2"/>
  <c r="AX1480" i="2"/>
  <c r="AX1481" i="2"/>
  <c r="AX1482" i="2"/>
  <c r="AX1483" i="2"/>
  <c r="AX1484" i="2"/>
  <c r="AX1485" i="2"/>
  <c r="AX1486" i="2"/>
  <c r="AX1487" i="2"/>
  <c r="AX1488" i="2"/>
  <c r="AX1489" i="2"/>
  <c r="AX1490" i="2"/>
  <c r="AX1491" i="2"/>
  <c r="AX1492" i="2"/>
  <c r="AX1493" i="2"/>
  <c r="AX1494" i="2"/>
  <c r="AX1495" i="2"/>
  <c r="AX1496" i="2"/>
  <c r="AX1497" i="2"/>
  <c r="AX1498" i="2"/>
  <c r="AX1499" i="2"/>
  <c r="AX1500" i="2"/>
  <c r="AX1501" i="2"/>
  <c r="AX1502" i="2"/>
  <c r="AX1503" i="2"/>
  <c r="AX1504" i="2"/>
  <c r="AX1505" i="2"/>
  <c r="AX1506" i="2"/>
  <c r="AX1507" i="2"/>
  <c r="AX1508" i="2"/>
  <c r="AX1509" i="2"/>
  <c r="AX1510" i="2"/>
  <c r="AX1511" i="2"/>
  <c r="AX1512" i="2"/>
  <c r="AX1513" i="2"/>
  <c r="AX1514" i="2"/>
  <c r="AX1515" i="2"/>
  <c r="AX1516" i="2"/>
  <c r="AX1517" i="2"/>
  <c r="AX1518" i="2"/>
  <c r="AX1519" i="2"/>
  <c r="AX1520" i="2"/>
  <c r="AX1521" i="2"/>
  <c r="AX1522" i="2"/>
  <c r="AX2" i="2"/>
  <c r="AW3" i="2"/>
  <c r="BN3" i="2" s="1"/>
  <c r="AW4" i="2"/>
  <c r="BN4" i="2" s="1"/>
  <c r="AW5" i="2"/>
  <c r="BN5" i="2" s="1"/>
  <c r="AW6" i="2"/>
  <c r="AW7" i="2"/>
  <c r="BN7" i="2" s="1"/>
  <c r="AW8" i="2"/>
  <c r="AW9" i="2"/>
  <c r="BN9" i="2" s="1"/>
  <c r="AW10" i="2"/>
  <c r="AW11" i="2"/>
  <c r="BN11" i="2" s="1"/>
  <c r="AW12" i="2"/>
  <c r="BN12" i="2" s="1"/>
  <c r="AW13" i="2"/>
  <c r="BN13" i="2" s="1"/>
  <c r="AW14" i="2"/>
  <c r="BN14" i="2" s="1"/>
  <c r="AW15" i="2"/>
  <c r="BN15" i="2" s="1"/>
  <c r="AW16" i="2"/>
  <c r="BN16" i="2" s="1"/>
  <c r="AW17" i="2"/>
  <c r="BN17" i="2" s="1"/>
  <c r="AW18" i="2"/>
  <c r="AW19" i="2"/>
  <c r="BN19" i="2" s="1"/>
  <c r="AW20" i="2"/>
  <c r="BN20" i="2" s="1"/>
  <c r="AW21" i="2"/>
  <c r="BN21" i="2" s="1"/>
  <c r="AW22" i="2"/>
  <c r="BN22" i="2" s="1"/>
  <c r="AW23" i="2"/>
  <c r="BN23" i="2" s="1"/>
  <c r="AW24" i="2"/>
  <c r="BN24" i="2" s="1"/>
  <c r="AW25" i="2"/>
  <c r="BN25" i="2" s="1"/>
  <c r="AW26" i="2"/>
  <c r="AW27" i="2"/>
  <c r="BN27" i="2" s="1"/>
  <c r="AW28" i="2"/>
  <c r="BN28" i="2" s="1"/>
  <c r="AW29" i="2"/>
  <c r="BN29" i="2" s="1"/>
  <c r="AW30" i="2"/>
  <c r="BN30" i="2" s="1"/>
  <c r="AW31" i="2"/>
  <c r="BN31" i="2" s="1"/>
  <c r="AW32" i="2"/>
  <c r="BN32" i="2" s="1"/>
  <c r="AW33" i="2"/>
  <c r="BN33" i="2" s="1"/>
  <c r="AW34" i="2"/>
  <c r="AW35" i="2"/>
  <c r="BN35" i="2" s="1"/>
  <c r="AW36" i="2"/>
  <c r="BN36" i="2" s="1"/>
  <c r="AW37" i="2"/>
  <c r="BN37" i="2" s="1"/>
  <c r="AW38" i="2"/>
  <c r="BN38" i="2" s="1"/>
  <c r="AW39" i="2"/>
  <c r="BN39" i="2" s="1"/>
  <c r="AW40" i="2"/>
  <c r="BN40" i="2" s="1"/>
  <c r="AW41" i="2"/>
  <c r="BN41" i="2" s="1"/>
  <c r="AW42" i="2"/>
  <c r="AW43" i="2"/>
  <c r="BN43" i="2" s="1"/>
  <c r="AW44" i="2"/>
  <c r="BN44" i="2" s="1"/>
  <c r="AW45" i="2"/>
  <c r="BN45" i="2" s="1"/>
  <c r="AW46" i="2"/>
  <c r="BN46" i="2" s="1"/>
  <c r="AW47" i="2"/>
  <c r="BN47" i="2" s="1"/>
  <c r="AW48" i="2"/>
  <c r="BN48" i="2" s="1"/>
  <c r="AW49" i="2"/>
  <c r="BN49" i="2" s="1"/>
  <c r="AW50" i="2"/>
  <c r="AW51" i="2"/>
  <c r="BN51" i="2" s="1"/>
  <c r="AW52" i="2"/>
  <c r="BN52" i="2" s="1"/>
  <c r="AW53" i="2"/>
  <c r="BN53" i="2" s="1"/>
  <c r="AW54" i="2"/>
  <c r="BN54" i="2" s="1"/>
  <c r="AW55" i="2"/>
  <c r="BN55" i="2" s="1"/>
  <c r="AW56" i="2"/>
  <c r="BN56" i="2" s="1"/>
  <c r="AW57" i="2"/>
  <c r="BN57" i="2" s="1"/>
  <c r="AW58" i="2"/>
  <c r="BN58" i="2" s="1"/>
  <c r="AW59" i="2"/>
  <c r="BN59" i="2" s="1"/>
  <c r="AW60" i="2"/>
  <c r="BN60" i="2" s="1"/>
  <c r="AW61" i="2"/>
  <c r="BN61" i="2" s="1"/>
  <c r="AW62" i="2"/>
  <c r="BN62" i="2" s="1"/>
  <c r="AW63" i="2"/>
  <c r="BN63" i="2" s="1"/>
  <c r="AW64" i="2"/>
  <c r="BN64" i="2" s="1"/>
  <c r="AW65" i="2"/>
  <c r="BN65" i="2" s="1"/>
  <c r="AW66" i="2"/>
  <c r="BN66" i="2" s="1"/>
  <c r="AW67" i="2"/>
  <c r="BN67" i="2" s="1"/>
  <c r="AW68" i="2"/>
  <c r="BN68" i="2" s="1"/>
  <c r="AW69" i="2"/>
  <c r="BN69" i="2" s="1"/>
  <c r="AW70" i="2"/>
  <c r="BN70" i="2" s="1"/>
  <c r="AW71" i="2"/>
  <c r="BN71" i="2" s="1"/>
  <c r="AW72" i="2"/>
  <c r="BN72" i="2" s="1"/>
  <c r="AW73" i="2"/>
  <c r="BN73" i="2" s="1"/>
  <c r="AW74" i="2"/>
  <c r="BN74" i="2" s="1"/>
  <c r="AW75" i="2"/>
  <c r="BN75" i="2" s="1"/>
  <c r="AW76" i="2"/>
  <c r="BN76" i="2" s="1"/>
  <c r="AW77" i="2"/>
  <c r="BN77" i="2" s="1"/>
  <c r="AW78" i="2"/>
  <c r="BN78" i="2" s="1"/>
  <c r="AW79" i="2"/>
  <c r="BN79" i="2" s="1"/>
  <c r="AW80" i="2"/>
  <c r="BN80" i="2" s="1"/>
  <c r="AW81" i="2"/>
  <c r="BN81" i="2" s="1"/>
  <c r="AW82" i="2"/>
  <c r="BN82" i="2" s="1"/>
  <c r="AW83" i="2"/>
  <c r="BN83" i="2" s="1"/>
  <c r="AW84" i="2"/>
  <c r="BN84" i="2" s="1"/>
  <c r="AW85" i="2"/>
  <c r="BN85" i="2" s="1"/>
  <c r="AW86" i="2"/>
  <c r="BN86" i="2" s="1"/>
  <c r="AW87" i="2"/>
  <c r="BN87" i="2" s="1"/>
  <c r="AW88" i="2"/>
  <c r="BN88" i="2" s="1"/>
  <c r="AW89" i="2"/>
  <c r="BN89" i="2" s="1"/>
  <c r="AW90" i="2"/>
  <c r="AW91" i="2"/>
  <c r="BN91" i="2" s="1"/>
  <c r="AW92" i="2"/>
  <c r="BN92" i="2" s="1"/>
  <c r="AW93" i="2"/>
  <c r="BN93" i="2" s="1"/>
  <c r="AW94" i="2"/>
  <c r="AW95" i="2"/>
  <c r="BN95" i="2" s="1"/>
  <c r="AW96" i="2"/>
  <c r="BN96" i="2" s="1"/>
  <c r="AW97" i="2"/>
  <c r="BN97" i="2" s="1"/>
  <c r="AW98" i="2"/>
  <c r="BN98" i="2" s="1"/>
  <c r="AW99" i="2"/>
  <c r="BN99" i="2" s="1"/>
  <c r="AW100" i="2"/>
  <c r="BN100" i="2" s="1"/>
  <c r="AW101" i="2"/>
  <c r="BN101" i="2" s="1"/>
  <c r="AW102" i="2"/>
  <c r="AW103" i="2"/>
  <c r="BN103" i="2" s="1"/>
  <c r="AW104" i="2"/>
  <c r="BN104" i="2" s="1"/>
  <c r="AW105" i="2"/>
  <c r="BN105" i="2" s="1"/>
  <c r="AW106" i="2"/>
  <c r="BN106" i="2" s="1"/>
  <c r="AW107" i="2"/>
  <c r="BN107" i="2" s="1"/>
  <c r="AW108" i="2"/>
  <c r="BN108" i="2" s="1"/>
  <c r="AW109" i="2"/>
  <c r="BN109" i="2" s="1"/>
  <c r="AW110" i="2"/>
  <c r="BN110" i="2" s="1"/>
  <c r="AW111" i="2"/>
  <c r="BN111" i="2" s="1"/>
  <c r="AW112" i="2"/>
  <c r="BN112" i="2" s="1"/>
  <c r="AW113" i="2"/>
  <c r="BN113" i="2" s="1"/>
  <c r="AW114" i="2"/>
  <c r="BN114" i="2" s="1"/>
  <c r="AW115" i="2"/>
  <c r="BN115" i="2" s="1"/>
  <c r="AW116" i="2"/>
  <c r="BN116" i="2" s="1"/>
  <c r="AW117" i="2"/>
  <c r="BN117" i="2" s="1"/>
  <c r="AW118" i="2"/>
  <c r="BN118" i="2" s="1"/>
  <c r="AW119" i="2"/>
  <c r="BN119" i="2" s="1"/>
  <c r="AW120" i="2"/>
  <c r="BN120" i="2" s="1"/>
  <c r="AW121" i="2"/>
  <c r="BN121" i="2" s="1"/>
  <c r="AW122" i="2"/>
  <c r="BN122" i="2" s="1"/>
  <c r="AW123" i="2"/>
  <c r="BN123" i="2" s="1"/>
  <c r="AW124" i="2"/>
  <c r="BN124" i="2" s="1"/>
  <c r="AW125" i="2"/>
  <c r="BN125" i="2" s="1"/>
  <c r="AW126" i="2"/>
  <c r="BN126" i="2" s="1"/>
  <c r="AW127" i="2"/>
  <c r="BN127" i="2" s="1"/>
  <c r="AW128" i="2"/>
  <c r="BN128" i="2" s="1"/>
  <c r="AW129" i="2"/>
  <c r="BN129" i="2" s="1"/>
  <c r="AW130" i="2"/>
  <c r="BN130" i="2" s="1"/>
  <c r="AW131" i="2"/>
  <c r="BN131" i="2" s="1"/>
  <c r="AW132" i="2"/>
  <c r="BN132" i="2" s="1"/>
  <c r="AW133" i="2"/>
  <c r="BN133" i="2" s="1"/>
  <c r="AW134" i="2"/>
  <c r="BN134" i="2" s="1"/>
  <c r="AW135" i="2"/>
  <c r="BN135" i="2" s="1"/>
  <c r="AW136" i="2"/>
  <c r="BN136" i="2" s="1"/>
  <c r="AW137" i="2"/>
  <c r="BN137" i="2" s="1"/>
  <c r="AW138" i="2"/>
  <c r="AW139" i="2"/>
  <c r="BN139" i="2" s="1"/>
  <c r="AW140" i="2"/>
  <c r="BN140" i="2" s="1"/>
  <c r="AW141" i="2"/>
  <c r="BN141" i="2" s="1"/>
  <c r="AW142" i="2"/>
  <c r="BN142" i="2" s="1"/>
  <c r="AW143" i="2"/>
  <c r="BN143" i="2" s="1"/>
  <c r="AW144" i="2"/>
  <c r="BN144" i="2" s="1"/>
  <c r="AW145" i="2"/>
  <c r="BN145" i="2" s="1"/>
  <c r="AW146" i="2"/>
  <c r="AW147" i="2"/>
  <c r="BN147" i="2" s="1"/>
  <c r="AW148" i="2"/>
  <c r="BN148" i="2" s="1"/>
  <c r="AW149" i="2"/>
  <c r="BN149" i="2" s="1"/>
  <c r="AW150" i="2"/>
  <c r="BN150" i="2" s="1"/>
  <c r="AW151" i="2"/>
  <c r="BN151" i="2" s="1"/>
  <c r="AW152" i="2"/>
  <c r="BN152" i="2" s="1"/>
  <c r="AW153" i="2"/>
  <c r="BN153" i="2" s="1"/>
  <c r="AW154" i="2"/>
  <c r="BN154" i="2" s="1"/>
  <c r="AW155" i="2"/>
  <c r="BN155" i="2" s="1"/>
  <c r="AW156" i="2"/>
  <c r="BN156" i="2" s="1"/>
  <c r="AW157" i="2"/>
  <c r="BN157" i="2" s="1"/>
  <c r="AW158" i="2"/>
  <c r="BN158" i="2" s="1"/>
  <c r="AW159" i="2"/>
  <c r="BN159" i="2" s="1"/>
  <c r="AW160" i="2"/>
  <c r="BN160" i="2" s="1"/>
  <c r="AW161" i="2"/>
  <c r="BN161" i="2" s="1"/>
  <c r="AW162" i="2"/>
  <c r="BN162" i="2" s="1"/>
  <c r="AW163" i="2"/>
  <c r="BN163" i="2" s="1"/>
  <c r="AW164" i="2"/>
  <c r="BN164" i="2" s="1"/>
  <c r="AW165" i="2"/>
  <c r="BN165" i="2" s="1"/>
  <c r="AW166" i="2"/>
  <c r="BN166" i="2" s="1"/>
  <c r="AW167" i="2"/>
  <c r="BN167" i="2" s="1"/>
  <c r="AW168" i="2"/>
  <c r="BN168" i="2" s="1"/>
  <c r="AW169" i="2"/>
  <c r="BN169" i="2" s="1"/>
  <c r="AW170" i="2"/>
  <c r="BN170" i="2" s="1"/>
  <c r="AW171" i="2"/>
  <c r="BN171" i="2" s="1"/>
  <c r="AW172" i="2"/>
  <c r="BN172" i="2" s="1"/>
  <c r="AW173" i="2"/>
  <c r="BN173" i="2" s="1"/>
  <c r="AW174" i="2"/>
  <c r="BN174" i="2" s="1"/>
  <c r="AW175" i="2"/>
  <c r="BN175" i="2" s="1"/>
  <c r="AW176" i="2"/>
  <c r="BN176" i="2" s="1"/>
  <c r="AW177" i="2"/>
  <c r="BN177" i="2" s="1"/>
  <c r="AW178" i="2"/>
  <c r="BN178" i="2" s="1"/>
  <c r="AW179" i="2"/>
  <c r="BN179" i="2" s="1"/>
  <c r="AW180" i="2"/>
  <c r="BN180" i="2" s="1"/>
  <c r="AW181" i="2"/>
  <c r="BN181" i="2" s="1"/>
  <c r="AW182" i="2"/>
  <c r="BN182" i="2" s="1"/>
  <c r="AW183" i="2"/>
  <c r="BN183" i="2" s="1"/>
  <c r="AW184" i="2"/>
  <c r="BN184" i="2" s="1"/>
  <c r="AW185" i="2"/>
  <c r="BN185" i="2" s="1"/>
  <c r="AW186" i="2"/>
  <c r="BN186" i="2" s="1"/>
  <c r="AW187" i="2"/>
  <c r="BN187" i="2" s="1"/>
  <c r="AW188" i="2"/>
  <c r="BN188" i="2" s="1"/>
  <c r="AW189" i="2"/>
  <c r="BN189" i="2" s="1"/>
  <c r="AW190" i="2"/>
  <c r="BN190" i="2" s="1"/>
  <c r="AW191" i="2"/>
  <c r="BN191" i="2" s="1"/>
  <c r="AW192" i="2"/>
  <c r="BN192" i="2" s="1"/>
  <c r="AW193" i="2"/>
  <c r="BN193" i="2" s="1"/>
  <c r="AW194" i="2"/>
  <c r="BN194" i="2" s="1"/>
  <c r="AW195" i="2"/>
  <c r="BN195" i="2" s="1"/>
  <c r="AW196" i="2"/>
  <c r="BN196" i="2" s="1"/>
  <c r="AW197" i="2"/>
  <c r="BN197" i="2" s="1"/>
  <c r="AW198" i="2"/>
  <c r="BN198" i="2" s="1"/>
  <c r="AW199" i="2"/>
  <c r="BN199" i="2" s="1"/>
  <c r="AW200" i="2"/>
  <c r="BN200" i="2" s="1"/>
  <c r="AW201" i="2"/>
  <c r="BN201" i="2" s="1"/>
  <c r="AW202" i="2"/>
  <c r="BN202" i="2" s="1"/>
  <c r="AW203" i="2"/>
  <c r="BN203" i="2" s="1"/>
  <c r="AW204" i="2"/>
  <c r="BN204" i="2" s="1"/>
  <c r="AW205" i="2"/>
  <c r="BN205" i="2" s="1"/>
  <c r="AW206" i="2"/>
  <c r="AW207" i="2"/>
  <c r="BN207" i="2" s="1"/>
  <c r="AW208" i="2"/>
  <c r="BN208" i="2" s="1"/>
  <c r="AW209" i="2"/>
  <c r="BN209" i="2" s="1"/>
  <c r="AW210" i="2"/>
  <c r="BN210" i="2" s="1"/>
  <c r="AW211" i="2"/>
  <c r="BN211" i="2" s="1"/>
  <c r="AW212" i="2"/>
  <c r="BN212" i="2" s="1"/>
  <c r="AW213" i="2"/>
  <c r="BN213" i="2" s="1"/>
  <c r="AW214" i="2"/>
  <c r="AW215" i="2"/>
  <c r="BN215" i="2" s="1"/>
  <c r="AW216" i="2"/>
  <c r="BN216" i="2" s="1"/>
  <c r="AW217" i="2"/>
  <c r="BN217" i="2" s="1"/>
  <c r="AW218" i="2"/>
  <c r="BN218" i="2" s="1"/>
  <c r="AW219" i="2"/>
  <c r="BN219" i="2" s="1"/>
  <c r="AW220" i="2"/>
  <c r="BN220" i="2" s="1"/>
  <c r="AW221" i="2"/>
  <c r="BN221" i="2" s="1"/>
  <c r="AW222" i="2"/>
  <c r="BN222" i="2" s="1"/>
  <c r="AW223" i="2"/>
  <c r="BN223" i="2" s="1"/>
  <c r="AW224" i="2"/>
  <c r="AW225" i="2"/>
  <c r="BN225" i="2" s="1"/>
  <c r="AW226" i="2"/>
  <c r="BN226" i="2" s="1"/>
  <c r="AW227" i="2"/>
  <c r="BN227" i="2" s="1"/>
  <c r="AW228" i="2"/>
  <c r="BN228" i="2" s="1"/>
  <c r="AW229" i="2"/>
  <c r="BN229" i="2" s="1"/>
  <c r="AW230" i="2"/>
  <c r="BN230" i="2" s="1"/>
  <c r="AW231" i="2"/>
  <c r="BN231" i="2" s="1"/>
  <c r="AW232" i="2"/>
  <c r="BN232" i="2" s="1"/>
  <c r="AW233" i="2"/>
  <c r="BN233" i="2" s="1"/>
  <c r="AW234" i="2"/>
  <c r="BN234" i="2" s="1"/>
  <c r="AW235" i="2"/>
  <c r="BN235" i="2" s="1"/>
  <c r="AW236" i="2"/>
  <c r="BN236" i="2" s="1"/>
  <c r="AW237" i="2"/>
  <c r="BN237" i="2" s="1"/>
  <c r="AW238" i="2"/>
  <c r="BN238" i="2" s="1"/>
  <c r="AW239" i="2"/>
  <c r="BN239" i="2" s="1"/>
  <c r="AW240" i="2"/>
  <c r="BN240" i="2" s="1"/>
  <c r="AW241" i="2"/>
  <c r="BN241" i="2" s="1"/>
  <c r="AW242" i="2"/>
  <c r="BN242" i="2" s="1"/>
  <c r="AW243" i="2"/>
  <c r="BN243" i="2" s="1"/>
  <c r="AW244" i="2"/>
  <c r="BN244" i="2" s="1"/>
  <c r="AW245" i="2"/>
  <c r="BN245" i="2" s="1"/>
  <c r="AW246" i="2"/>
  <c r="BN246" i="2" s="1"/>
  <c r="AW247" i="2"/>
  <c r="BN247" i="2" s="1"/>
  <c r="AW248" i="2"/>
  <c r="BN248" i="2" s="1"/>
  <c r="AW249" i="2"/>
  <c r="BN249" i="2" s="1"/>
  <c r="AW250" i="2"/>
  <c r="BN250" i="2" s="1"/>
  <c r="AW251" i="2"/>
  <c r="BN251" i="2" s="1"/>
  <c r="AW252" i="2"/>
  <c r="BN252" i="2" s="1"/>
  <c r="AW253" i="2"/>
  <c r="BN253" i="2" s="1"/>
  <c r="AW254" i="2"/>
  <c r="BN254" i="2" s="1"/>
  <c r="AW255" i="2"/>
  <c r="BN255" i="2" s="1"/>
  <c r="AW256" i="2"/>
  <c r="BN256" i="2" s="1"/>
  <c r="AW257" i="2"/>
  <c r="BN257" i="2" s="1"/>
  <c r="AW258" i="2"/>
  <c r="BN258" i="2" s="1"/>
  <c r="AW259" i="2"/>
  <c r="BN259" i="2" s="1"/>
  <c r="AW260" i="2"/>
  <c r="BN260" i="2" s="1"/>
  <c r="AW261" i="2"/>
  <c r="BN261" i="2" s="1"/>
  <c r="AW262" i="2"/>
  <c r="AW263" i="2"/>
  <c r="BN263" i="2" s="1"/>
  <c r="AW264" i="2"/>
  <c r="BN264" i="2" s="1"/>
  <c r="AW265" i="2"/>
  <c r="BN265" i="2" s="1"/>
  <c r="AW266" i="2"/>
  <c r="BN266" i="2" s="1"/>
  <c r="AW267" i="2"/>
  <c r="BN267" i="2" s="1"/>
  <c r="AW268" i="2"/>
  <c r="BN268" i="2" s="1"/>
  <c r="AW269" i="2"/>
  <c r="BN269" i="2" s="1"/>
  <c r="AW270" i="2"/>
  <c r="AW271" i="2"/>
  <c r="BN271" i="2" s="1"/>
  <c r="AW272" i="2"/>
  <c r="BN272" i="2" s="1"/>
  <c r="AW273" i="2"/>
  <c r="BN273" i="2" s="1"/>
  <c r="AW274" i="2"/>
  <c r="BN274" i="2" s="1"/>
  <c r="AW275" i="2"/>
  <c r="BN275" i="2" s="1"/>
  <c r="AW276" i="2"/>
  <c r="BN276" i="2" s="1"/>
  <c r="AW277" i="2"/>
  <c r="BN277" i="2" s="1"/>
  <c r="AW278" i="2"/>
  <c r="BN278" i="2" s="1"/>
  <c r="AW279" i="2"/>
  <c r="BN279" i="2" s="1"/>
  <c r="AW280" i="2"/>
  <c r="BN280" i="2" s="1"/>
  <c r="AW281" i="2"/>
  <c r="BN281" i="2" s="1"/>
  <c r="AW282" i="2"/>
  <c r="BN282" i="2" s="1"/>
  <c r="AW283" i="2"/>
  <c r="BN283" i="2" s="1"/>
  <c r="AW284" i="2"/>
  <c r="BN284" i="2" s="1"/>
  <c r="AW285" i="2"/>
  <c r="BN285" i="2" s="1"/>
  <c r="AW286" i="2"/>
  <c r="BN286" i="2" s="1"/>
  <c r="AW287" i="2"/>
  <c r="BN287" i="2" s="1"/>
  <c r="AW288" i="2"/>
  <c r="BN288" i="2" s="1"/>
  <c r="AW289" i="2"/>
  <c r="BN289" i="2" s="1"/>
  <c r="AW290" i="2"/>
  <c r="BN290" i="2" s="1"/>
  <c r="AW291" i="2"/>
  <c r="BN291" i="2" s="1"/>
  <c r="AW292" i="2"/>
  <c r="BN292" i="2" s="1"/>
  <c r="AW293" i="2"/>
  <c r="BN293" i="2" s="1"/>
  <c r="AW294" i="2"/>
  <c r="BN294" i="2" s="1"/>
  <c r="AW295" i="2"/>
  <c r="BN295" i="2" s="1"/>
  <c r="AW296" i="2"/>
  <c r="BN296" i="2" s="1"/>
  <c r="AW297" i="2"/>
  <c r="BN297" i="2" s="1"/>
  <c r="AW298" i="2"/>
  <c r="BN298" i="2" s="1"/>
  <c r="AW299" i="2"/>
  <c r="BN299" i="2" s="1"/>
  <c r="AW300" i="2"/>
  <c r="BN300" i="2" s="1"/>
  <c r="AW301" i="2"/>
  <c r="BN301" i="2" s="1"/>
  <c r="AW302" i="2"/>
  <c r="BN302" i="2" s="1"/>
  <c r="AW303" i="2"/>
  <c r="BN303" i="2" s="1"/>
  <c r="AW304" i="2"/>
  <c r="BN304" i="2" s="1"/>
  <c r="AW305" i="2"/>
  <c r="BN305" i="2" s="1"/>
  <c r="AW306" i="2"/>
  <c r="BN306" i="2" s="1"/>
  <c r="AW307" i="2"/>
  <c r="BN307" i="2" s="1"/>
  <c r="AW308" i="2"/>
  <c r="BN308" i="2" s="1"/>
  <c r="AW309" i="2"/>
  <c r="BN309" i="2" s="1"/>
  <c r="AW310" i="2"/>
  <c r="BN310" i="2" s="1"/>
  <c r="AW311" i="2"/>
  <c r="BN311" i="2" s="1"/>
  <c r="AW312" i="2"/>
  <c r="BN312" i="2" s="1"/>
  <c r="AW313" i="2"/>
  <c r="BN313" i="2" s="1"/>
  <c r="AW314" i="2"/>
  <c r="BN314" i="2" s="1"/>
  <c r="AW315" i="2"/>
  <c r="BN315" i="2" s="1"/>
  <c r="AW316" i="2"/>
  <c r="BN316" i="2" s="1"/>
  <c r="AW317" i="2"/>
  <c r="BN317" i="2" s="1"/>
  <c r="AW318" i="2"/>
  <c r="AW319" i="2"/>
  <c r="BN319" i="2" s="1"/>
  <c r="AW320" i="2"/>
  <c r="BN320" i="2" s="1"/>
  <c r="AW321" i="2"/>
  <c r="BN321" i="2" s="1"/>
  <c r="AW322" i="2"/>
  <c r="BN322" i="2" s="1"/>
  <c r="AW323" i="2"/>
  <c r="BN323" i="2" s="1"/>
  <c r="AW324" i="2"/>
  <c r="BN324" i="2" s="1"/>
  <c r="AW325" i="2"/>
  <c r="BN325" i="2" s="1"/>
  <c r="AW326" i="2"/>
  <c r="BN326" i="2" s="1"/>
  <c r="AW327" i="2"/>
  <c r="BN327" i="2" s="1"/>
  <c r="AW328" i="2"/>
  <c r="BN328" i="2" s="1"/>
  <c r="AW329" i="2"/>
  <c r="BN329" i="2" s="1"/>
  <c r="AW330" i="2"/>
  <c r="BN330" i="2" s="1"/>
  <c r="AW331" i="2"/>
  <c r="BN331" i="2" s="1"/>
  <c r="AW332" i="2"/>
  <c r="BN332" i="2" s="1"/>
  <c r="AW333" i="2"/>
  <c r="BN333" i="2" s="1"/>
  <c r="AW334" i="2"/>
  <c r="BN334" i="2" s="1"/>
  <c r="AW335" i="2"/>
  <c r="BN335" i="2" s="1"/>
  <c r="AW336" i="2"/>
  <c r="BN336" i="2" s="1"/>
  <c r="AW337" i="2"/>
  <c r="BN337" i="2" s="1"/>
  <c r="AW338" i="2"/>
  <c r="BN338" i="2" s="1"/>
  <c r="AW339" i="2"/>
  <c r="BN339" i="2" s="1"/>
  <c r="AW340" i="2"/>
  <c r="BN340" i="2" s="1"/>
  <c r="AW341" i="2"/>
  <c r="BN341" i="2" s="1"/>
  <c r="AW342" i="2"/>
  <c r="BN342" i="2" s="1"/>
  <c r="AW343" i="2"/>
  <c r="BN343" i="2" s="1"/>
  <c r="AW344" i="2"/>
  <c r="BN344" i="2" s="1"/>
  <c r="AW345" i="2"/>
  <c r="BN345" i="2" s="1"/>
  <c r="AW346" i="2"/>
  <c r="BN346" i="2" s="1"/>
  <c r="AW347" i="2"/>
  <c r="BN347" i="2" s="1"/>
  <c r="AW348" i="2"/>
  <c r="BN348" i="2" s="1"/>
  <c r="AW349" i="2"/>
  <c r="BN349" i="2" s="1"/>
  <c r="AW350" i="2"/>
  <c r="BN350" i="2" s="1"/>
  <c r="AW351" i="2"/>
  <c r="BN351" i="2" s="1"/>
  <c r="AW352" i="2"/>
  <c r="BN352" i="2" s="1"/>
  <c r="AW353" i="2"/>
  <c r="BN353" i="2" s="1"/>
  <c r="AW354" i="2"/>
  <c r="BN354" i="2" s="1"/>
  <c r="AW355" i="2"/>
  <c r="BN355" i="2" s="1"/>
  <c r="AW356" i="2"/>
  <c r="BN356" i="2" s="1"/>
  <c r="AW357" i="2"/>
  <c r="BN357" i="2" s="1"/>
  <c r="AW358" i="2"/>
  <c r="BN358" i="2" s="1"/>
  <c r="AW359" i="2"/>
  <c r="BN359" i="2" s="1"/>
  <c r="AW360" i="2"/>
  <c r="BN360" i="2" s="1"/>
  <c r="AW361" i="2"/>
  <c r="BN361" i="2" s="1"/>
  <c r="AW362" i="2"/>
  <c r="BN362" i="2" s="1"/>
  <c r="AW363" i="2"/>
  <c r="BN363" i="2" s="1"/>
  <c r="AW364" i="2"/>
  <c r="BN364" i="2" s="1"/>
  <c r="AW365" i="2"/>
  <c r="BN365" i="2" s="1"/>
  <c r="AW366" i="2"/>
  <c r="BN366" i="2" s="1"/>
  <c r="AW367" i="2"/>
  <c r="BN367" i="2" s="1"/>
  <c r="AW368" i="2"/>
  <c r="BN368" i="2" s="1"/>
  <c r="AW369" i="2"/>
  <c r="BN369" i="2" s="1"/>
  <c r="AW370" i="2"/>
  <c r="BN370" i="2" s="1"/>
  <c r="AW371" i="2"/>
  <c r="BN371" i="2" s="1"/>
  <c r="AW372" i="2"/>
  <c r="BN372" i="2" s="1"/>
  <c r="AW373" i="2"/>
  <c r="BN373" i="2" s="1"/>
  <c r="AW374" i="2"/>
  <c r="BN374" i="2" s="1"/>
  <c r="AW375" i="2"/>
  <c r="BN375" i="2" s="1"/>
  <c r="AW376" i="2"/>
  <c r="BN376" i="2" s="1"/>
  <c r="AW377" i="2"/>
  <c r="BN377" i="2" s="1"/>
  <c r="AW378" i="2"/>
  <c r="BN378" i="2" s="1"/>
  <c r="AW379" i="2"/>
  <c r="BN379" i="2" s="1"/>
  <c r="AW380" i="2"/>
  <c r="BN380" i="2" s="1"/>
  <c r="AW381" i="2"/>
  <c r="BN381" i="2" s="1"/>
  <c r="AW382" i="2"/>
  <c r="AW383" i="2"/>
  <c r="BN383" i="2" s="1"/>
  <c r="AW384" i="2"/>
  <c r="BN384" i="2" s="1"/>
  <c r="AW385" i="2"/>
  <c r="BN385" i="2" s="1"/>
  <c r="AW386" i="2"/>
  <c r="BN386" i="2" s="1"/>
  <c r="AW387" i="2"/>
  <c r="BN387" i="2" s="1"/>
  <c r="AW388" i="2"/>
  <c r="BN388" i="2" s="1"/>
  <c r="AW389" i="2"/>
  <c r="BN389" i="2" s="1"/>
  <c r="AW390" i="2"/>
  <c r="BN390" i="2" s="1"/>
  <c r="AW391" i="2"/>
  <c r="BN391" i="2" s="1"/>
  <c r="AW392" i="2"/>
  <c r="BN392" i="2" s="1"/>
  <c r="AW393" i="2"/>
  <c r="BN393" i="2" s="1"/>
  <c r="AW394" i="2"/>
  <c r="BN394" i="2" s="1"/>
  <c r="AW395" i="2"/>
  <c r="BN395" i="2" s="1"/>
  <c r="AW396" i="2"/>
  <c r="BN396" i="2" s="1"/>
  <c r="AW397" i="2"/>
  <c r="BN397" i="2" s="1"/>
  <c r="AW398" i="2"/>
  <c r="BN398" i="2" s="1"/>
  <c r="AW399" i="2"/>
  <c r="BN399" i="2" s="1"/>
  <c r="AW400" i="2"/>
  <c r="BN400" i="2" s="1"/>
  <c r="AW401" i="2"/>
  <c r="BN401" i="2" s="1"/>
  <c r="AW402" i="2"/>
  <c r="BN402" i="2" s="1"/>
  <c r="AW403" i="2"/>
  <c r="BN403" i="2" s="1"/>
  <c r="AW404" i="2"/>
  <c r="BN404" i="2" s="1"/>
  <c r="AW405" i="2"/>
  <c r="BN405" i="2" s="1"/>
  <c r="AW406" i="2"/>
  <c r="BN406" i="2" s="1"/>
  <c r="AW407" i="2"/>
  <c r="BN407" i="2" s="1"/>
  <c r="AW408" i="2"/>
  <c r="BN408" i="2" s="1"/>
  <c r="AW409" i="2"/>
  <c r="BN409" i="2" s="1"/>
  <c r="AW410" i="2"/>
  <c r="BN410" i="2" s="1"/>
  <c r="AW411" i="2"/>
  <c r="BN411" i="2" s="1"/>
  <c r="AW412" i="2"/>
  <c r="BN412" i="2" s="1"/>
  <c r="AW413" i="2"/>
  <c r="BN413" i="2" s="1"/>
  <c r="AW414" i="2"/>
  <c r="BN414" i="2" s="1"/>
  <c r="AW415" i="2"/>
  <c r="BN415" i="2" s="1"/>
  <c r="AW416" i="2"/>
  <c r="BN416" i="2" s="1"/>
  <c r="AW417" i="2"/>
  <c r="BN417" i="2" s="1"/>
  <c r="AW418" i="2"/>
  <c r="BN418" i="2" s="1"/>
  <c r="AW419" i="2"/>
  <c r="BN419" i="2" s="1"/>
  <c r="AW420" i="2"/>
  <c r="BN420" i="2" s="1"/>
  <c r="AW421" i="2"/>
  <c r="BN421" i="2" s="1"/>
  <c r="AW422" i="2"/>
  <c r="BN422" i="2" s="1"/>
  <c r="AW423" i="2"/>
  <c r="BN423" i="2" s="1"/>
  <c r="AW424" i="2"/>
  <c r="BN424" i="2" s="1"/>
  <c r="AW425" i="2"/>
  <c r="BN425" i="2" s="1"/>
  <c r="AW426" i="2"/>
  <c r="BN426" i="2" s="1"/>
  <c r="AW427" i="2"/>
  <c r="BN427" i="2" s="1"/>
  <c r="AW428" i="2"/>
  <c r="BN428" i="2" s="1"/>
  <c r="AW429" i="2"/>
  <c r="BN429" i="2" s="1"/>
  <c r="AW430" i="2"/>
  <c r="BN430" i="2" s="1"/>
  <c r="AW431" i="2"/>
  <c r="BN431" i="2" s="1"/>
  <c r="AW432" i="2"/>
  <c r="BN432" i="2" s="1"/>
  <c r="AW433" i="2"/>
  <c r="BN433" i="2" s="1"/>
  <c r="AW434" i="2"/>
  <c r="BN434" i="2" s="1"/>
  <c r="AW435" i="2"/>
  <c r="BN435" i="2" s="1"/>
  <c r="AW436" i="2"/>
  <c r="BN436" i="2" s="1"/>
  <c r="AW437" i="2"/>
  <c r="BN437" i="2" s="1"/>
  <c r="AW438" i="2"/>
  <c r="BN438" i="2" s="1"/>
  <c r="AW439" i="2"/>
  <c r="BN439" i="2" s="1"/>
  <c r="AW440" i="2"/>
  <c r="BN440" i="2" s="1"/>
  <c r="AW441" i="2"/>
  <c r="BN441" i="2" s="1"/>
  <c r="AW442" i="2"/>
  <c r="BN442" i="2" s="1"/>
  <c r="AW443" i="2"/>
  <c r="BN443" i="2" s="1"/>
  <c r="AW444" i="2"/>
  <c r="BN444" i="2" s="1"/>
  <c r="AW445" i="2"/>
  <c r="BN445" i="2" s="1"/>
  <c r="AW446" i="2"/>
  <c r="BN446" i="2" s="1"/>
  <c r="AW447" i="2"/>
  <c r="BN447" i="2" s="1"/>
  <c r="AW448" i="2"/>
  <c r="BN448" i="2" s="1"/>
  <c r="AW449" i="2"/>
  <c r="BN449" i="2" s="1"/>
  <c r="AW450" i="2"/>
  <c r="BN450" i="2" s="1"/>
  <c r="AW451" i="2"/>
  <c r="BN451" i="2" s="1"/>
  <c r="AW452" i="2"/>
  <c r="BN452" i="2" s="1"/>
  <c r="AW453" i="2"/>
  <c r="BN453" i="2" s="1"/>
  <c r="AW454" i="2"/>
  <c r="BN454" i="2" s="1"/>
  <c r="AW455" i="2"/>
  <c r="BN455" i="2" s="1"/>
  <c r="AW456" i="2"/>
  <c r="BN456" i="2" s="1"/>
  <c r="AW457" i="2"/>
  <c r="BN457" i="2" s="1"/>
  <c r="AW458" i="2"/>
  <c r="BN458" i="2" s="1"/>
  <c r="AW459" i="2"/>
  <c r="BN459" i="2" s="1"/>
  <c r="AW460" i="2"/>
  <c r="BN460" i="2" s="1"/>
  <c r="AW461" i="2"/>
  <c r="BN461" i="2" s="1"/>
  <c r="AW462" i="2"/>
  <c r="BN462" i="2" s="1"/>
  <c r="AW463" i="2"/>
  <c r="BN463" i="2" s="1"/>
  <c r="AW464" i="2"/>
  <c r="BN464" i="2" s="1"/>
  <c r="AW465" i="2"/>
  <c r="BN465" i="2" s="1"/>
  <c r="AW466" i="2"/>
  <c r="BN466" i="2" s="1"/>
  <c r="AW467" i="2"/>
  <c r="BN467" i="2" s="1"/>
  <c r="AW468" i="2"/>
  <c r="BN468" i="2" s="1"/>
  <c r="AW469" i="2"/>
  <c r="BN469" i="2" s="1"/>
  <c r="AW470" i="2"/>
  <c r="BN470" i="2" s="1"/>
  <c r="AW471" i="2"/>
  <c r="BN471" i="2" s="1"/>
  <c r="AW472" i="2"/>
  <c r="BN472" i="2" s="1"/>
  <c r="AW473" i="2"/>
  <c r="BN473" i="2" s="1"/>
  <c r="AW474" i="2"/>
  <c r="BN474" i="2" s="1"/>
  <c r="AW475" i="2"/>
  <c r="BN475" i="2" s="1"/>
  <c r="AW476" i="2"/>
  <c r="BN476" i="2" s="1"/>
  <c r="AW477" i="2"/>
  <c r="BN477" i="2" s="1"/>
  <c r="AW478" i="2"/>
  <c r="BN478" i="2" s="1"/>
  <c r="AW479" i="2"/>
  <c r="BN479" i="2" s="1"/>
  <c r="AW480" i="2"/>
  <c r="BN480" i="2" s="1"/>
  <c r="AW481" i="2"/>
  <c r="BN481" i="2" s="1"/>
  <c r="AW482" i="2"/>
  <c r="BN482" i="2" s="1"/>
  <c r="AW483" i="2"/>
  <c r="BN483" i="2" s="1"/>
  <c r="AW484" i="2"/>
  <c r="BN484" i="2" s="1"/>
  <c r="AW485" i="2"/>
  <c r="BN485" i="2" s="1"/>
  <c r="AW486" i="2"/>
  <c r="BN486" i="2" s="1"/>
  <c r="AW487" i="2"/>
  <c r="BN487" i="2" s="1"/>
  <c r="AW488" i="2"/>
  <c r="BN488" i="2" s="1"/>
  <c r="AW489" i="2"/>
  <c r="BN489" i="2" s="1"/>
  <c r="AW490" i="2"/>
  <c r="BN490" i="2" s="1"/>
  <c r="AW491" i="2"/>
  <c r="BN491" i="2" s="1"/>
  <c r="AW492" i="2"/>
  <c r="BN492" i="2" s="1"/>
  <c r="AW493" i="2"/>
  <c r="BN493" i="2" s="1"/>
  <c r="AW494" i="2"/>
  <c r="BN494" i="2" s="1"/>
  <c r="AW495" i="2"/>
  <c r="BN495" i="2" s="1"/>
  <c r="AW496" i="2"/>
  <c r="BN496" i="2" s="1"/>
  <c r="AW497" i="2"/>
  <c r="BN497" i="2" s="1"/>
  <c r="AW498" i="2"/>
  <c r="BN498" i="2" s="1"/>
  <c r="AW499" i="2"/>
  <c r="BN499" i="2" s="1"/>
  <c r="AW500" i="2"/>
  <c r="BN500" i="2" s="1"/>
  <c r="AW501" i="2"/>
  <c r="BN501" i="2" s="1"/>
  <c r="AW502" i="2"/>
  <c r="BN502" i="2" s="1"/>
  <c r="AW503" i="2"/>
  <c r="BN503" i="2" s="1"/>
  <c r="AW504" i="2"/>
  <c r="BN504" i="2" s="1"/>
  <c r="AW505" i="2"/>
  <c r="BN505" i="2" s="1"/>
  <c r="AW506" i="2"/>
  <c r="BN506" i="2" s="1"/>
  <c r="AW507" i="2"/>
  <c r="BN507" i="2" s="1"/>
  <c r="AW508" i="2"/>
  <c r="BN508" i="2" s="1"/>
  <c r="AW509" i="2"/>
  <c r="BN509" i="2" s="1"/>
  <c r="AW510" i="2"/>
  <c r="BN510" i="2" s="1"/>
  <c r="AW511" i="2"/>
  <c r="BN511" i="2" s="1"/>
  <c r="AW512" i="2"/>
  <c r="BN512" i="2" s="1"/>
  <c r="AW513" i="2"/>
  <c r="BN513" i="2" s="1"/>
  <c r="AW514" i="2"/>
  <c r="BN514" i="2" s="1"/>
  <c r="AW515" i="2"/>
  <c r="BN515" i="2" s="1"/>
  <c r="AW516" i="2"/>
  <c r="BN516" i="2" s="1"/>
  <c r="AW517" i="2"/>
  <c r="BN517" i="2" s="1"/>
  <c r="AW518" i="2"/>
  <c r="BN518" i="2" s="1"/>
  <c r="AW519" i="2"/>
  <c r="BN519" i="2" s="1"/>
  <c r="AW520" i="2"/>
  <c r="BN520" i="2" s="1"/>
  <c r="AW521" i="2"/>
  <c r="BN521" i="2" s="1"/>
  <c r="AW522" i="2"/>
  <c r="BN522" i="2" s="1"/>
  <c r="AW523" i="2"/>
  <c r="BN523" i="2" s="1"/>
  <c r="AW524" i="2"/>
  <c r="BN524" i="2" s="1"/>
  <c r="AW525" i="2"/>
  <c r="BN525" i="2" s="1"/>
  <c r="AW526" i="2"/>
  <c r="BN526" i="2" s="1"/>
  <c r="AW527" i="2"/>
  <c r="BN527" i="2" s="1"/>
  <c r="AW528" i="2"/>
  <c r="BN528" i="2" s="1"/>
  <c r="AW529" i="2"/>
  <c r="BN529" i="2" s="1"/>
  <c r="AW530" i="2"/>
  <c r="AW531" i="2"/>
  <c r="BN531" i="2" s="1"/>
  <c r="AW532" i="2"/>
  <c r="BN532" i="2" s="1"/>
  <c r="AW533" i="2"/>
  <c r="BN533" i="2" s="1"/>
  <c r="AW534" i="2"/>
  <c r="BN534" i="2" s="1"/>
  <c r="AW535" i="2"/>
  <c r="BN535" i="2" s="1"/>
  <c r="AW536" i="2"/>
  <c r="BN536" i="2" s="1"/>
  <c r="AW537" i="2"/>
  <c r="BN537" i="2" s="1"/>
  <c r="AW538" i="2"/>
  <c r="BN538" i="2" s="1"/>
  <c r="AW539" i="2"/>
  <c r="BN539" i="2" s="1"/>
  <c r="AW540" i="2"/>
  <c r="BN540" i="2" s="1"/>
  <c r="AW541" i="2"/>
  <c r="BN541" i="2" s="1"/>
  <c r="AW542" i="2"/>
  <c r="BN542" i="2" s="1"/>
  <c r="AW543" i="2"/>
  <c r="BN543" i="2" s="1"/>
  <c r="AW544" i="2"/>
  <c r="BN544" i="2" s="1"/>
  <c r="AW545" i="2"/>
  <c r="BN545" i="2" s="1"/>
  <c r="AW546" i="2"/>
  <c r="BN546" i="2" s="1"/>
  <c r="AW547" i="2"/>
  <c r="BN547" i="2" s="1"/>
  <c r="AW548" i="2"/>
  <c r="BN548" i="2" s="1"/>
  <c r="AW549" i="2"/>
  <c r="BN549" i="2" s="1"/>
  <c r="AW550" i="2"/>
  <c r="AW551" i="2"/>
  <c r="BN551" i="2" s="1"/>
  <c r="AW552" i="2"/>
  <c r="BN552" i="2" s="1"/>
  <c r="AW553" i="2"/>
  <c r="BN553" i="2" s="1"/>
  <c r="AW554" i="2"/>
  <c r="BN554" i="2" s="1"/>
  <c r="AW555" i="2"/>
  <c r="BN555" i="2" s="1"/>
  <c r="AW556" i="2"/>
  <c r="BN556" i="2" s="1"/>
  <c r="AW557" i="2"/>
  <c r="BN557" i="2" s="1"/>
  <c r="AW558" i="2"/>
  <c r="BN558" i="2" s="1"/>
  <c r="AW559" i="2"/>
  <c r="BN559" i="2" s="1"/>
  <c r="AW560" i="2"/>
  <c r="BN560" i="2" s="1"/>
  <c r="AW561" i="2"/>
  <c r="BN561" i="2" s="1"/>
  <c r="AW562" i="2"/>
  <c r="BN562" i="2" s="1"/>
  <c r="AW563" i="2"/>
  <c r="BN563" i="2" s="1"/>
  <c r="AW564" i="2"/>
  <c r="BN564" i="2" s="1"/>
  <c r="AW565" i="2"/>
  <c r="BN565" i="2" s="1"/>
  <c r="AW566" i="2"/>
  <c r="BN566" i="2" s="1"/>
  <c r="AW567" i="2"/>
  <c r="BN567" i="2" s="1"/>
  <c r="AW568" i="2"/>
  <c r="BN568" i="2" s="1"/>
  <c r="AW569" i="2"/>
  <c r="BN569" i="2" s="1"/>
  <c r="AW570" i="2"/>
  <c r="BN570" i="2" s="1"/>
  <c r="AW571" i="2"/>
  <c r="BN571" i="2" s="1"/>
  <c r="AW572" i="2"/>
  <c r="BN572" i="2" s="1"/>
  <c r="AW573" i="2"/>
  <c r="BN573" i="2" s="1"/>
  <c r="AW574" i="2"/>
  <c r="AW575" i="2"/>
  <c r="BN575" i="2" s="1"/>
  <c r="AW576" i="2"/>
  <c r="BN576" i="2" s="1"/>
  <c r="AW577" i="2"/>
  <c r="BN577" i="2" s="1"/>
  <c r="AW578" i="2"/>
  <c r="BN578" i="2" s="1"/>
  <c r="AW579" i="2"/>
  <c r="BN579" i="2" s="1"/>
  <c r="AW580" i="2"/>
  <c r="BN580" i="2" s="1"/>
  <c r="AW581" i="2"/>
  <c r="BN581" i="2" s="1"/>
  <c r="AW582" i="2"/>
  <c r="BN582" i="2" s="1"/>
  <c r="AW583" i="2"/>
  <c r="BN583" i="2" s="1"/>
  <c r="AW584" i="2"/>
  <c r="BN584" i="2" s="1"/>
  <c r="AW585" i="2"/>
  <c r="BN585" i="2" s="1"/>
  <c r="AW586" i="2"/>
  <c r="BN586" i="2" s="1"/>
  <c r="AW587" i="2"/>
  <c r="BN587" i="2" s="1"/>
  <c r="AW588" i="2"/>
  <c r="BN588" i="2" s="1"/>
  <c r="AW589" i="2"/>
  <c r="BN589" i="2" s="1"/>
  <c r="AW590" i="2"/>
  <c r="BN590" i="2" s="1"/>
  <c r="AW591" i="2"/>
  <c r="BN591" i="2" s="1"/>
  <c r="AW592" i="2"/>
  <c r="BN592" i="2" s="1"/>
  <c r="AW593" i="2"/>
  <c r="BN593" i="2" s="1"/>
  <c r="AW594" i="2"/>
  <c r="BN594" i="2" s="1"/>
  <c r="AW595" i="2"/>
  <c r="BN595" i="2" s="1"/>
  <c r="AW596" i="2"/>
  <c r="BN596" i="2" s="1"/>
  <c r="AW597" i="2"/>
  <c r="BN597" i="2" s="1"/>
  <c r="AW598" i="2"/>
  <c r="BN598" i="2" s="1"/>
  <c r="AW599" i="2"/>
  <c r="BN599" i="2" s="1"/>
  <c r="AW600" i="2"/>
  <c r="BN600" i="2" s="1"/>
  <c r="AW601" i="2"/>
  <c r="BN601" i="2" s="1"/>
  <c r="AW602" i="2"/>
  <c r="BN602" i="2" s="1"/>
  <c r="AW603" i="2"/>
  <c r="BN603" i="2" s="1"/>
  <c r="AW604" i="2"/>
  <c r="BN604" i="2" s="1"/>
  <c r="AW605" i="2"/>
  <c r="BN605" i="2" s="1"/>
  <c r="AW606" i="2"/>
  <c r="BN606" i="2" s="1"/>
  <c r="AW607" i="2"/>
  <c r="BN607" i="2" s="1"/>
  <c r="AW608" i="2"/>
  <c r="BN608" i="2" s="1"/>
  <c r="AW609" i="2"/>
  <c r="BN609" i="2" s="1"/>
  <c r="AW610" i="2"/>
  <c r="BN610" i="2" s="1"/>
  <c r="AW611" i="2"/>
  <c r="BN611" i="2" s="1"/>
  <c r="AW612" i="2"/>
  <c r="BN612" i="2" s="1"/>
  <c r="AW613" i="2"/>
  <c r="BN613" i="2" s="1"/>
  <c r="AW614" i="2"/>
  <c r="BN614" i="2" s="1"/>
  <c r="AW615" i="2"/>
  <c r="BN615" i="2" s="1"/>
  <c r="AW616" i="2"/>
  <c r="BN616" i="2" s="1"/>
  <c r="AW617" i="2"/>
  <c r="BN617" i="2" s="1"/>
  <c r="AW618" i="2"/>
  <c r="BN618" i="2" s="1"/>
  <c r="AW619" i="2"/>
  <c r="BN619" i="2" s="1"/>
  <c r="AW620" i="2"/>
  <c r="BN620" i="2" s="1"/>
  <c r="AW621" i="2"/>
  <c r="BN621" i="2" s="1"/>
  <c r="AW622" i="2"/>
  <c r="BN622" i="2" s="1"/>
  <c r="AW623" i="2"/>
  <c r="BN623" i="2" s="1"/>
  <c r="AW624" i="2"/>
  <c r="BN624" i="2" s="1"/>
  <c r="AW625" i="2"/>
  <c r="BN625" i="2" s="1"/>
  <c r="AW626" i="2"/>
  <c r="BN626" i="2" s="1"/>
  <c r="AW627" i="2"/>
  <c r="BN627" i="2" s="1"/>
  <c r="AW628" i="2"/>
  <c r="BN628" i="2" s="1"/>
  <c r="AW629" i="2"/>
  <c r="BN629" i="2" s="1"/>
  <c r="AW630" i="2"/>
  <c r="BN630" i="2" s="1"/>
  <c r="AW631" i="2"/>
  <c r="BN631" i="2" s="1"/>
  <c r="AW632" i="2"/>
  <c r="BN632" i="2" s="1"/>
  <c r="AW633" i="2"/>
  <c r="BN633" i="2" s="1"/>
  <c r="AW634" i="2"/>
  <c r="BN634" i="2" s="1"/>
  <c r="AW635" i="2"/>
  <c r="BN635" i="2" s="1"/>
  <c r="AW636" i="2"/>
  <c r="BN636" i="2" s="1"/>
  <c r="AW637" i="2"/>
  <c r="BN637" i="2" s="1"/>
  <c r="AW638" i="2"/>
  <c r="BN638" i="2" s="1"/>
  <c r="AW639" i="2"/>
  <c r="BN639" i="2" s="1"/>
  <c r="AW640" i="2"/>
  <c r="BN640" i="2" s="1"/>
  <c r="AW641" i="2"/>
  <c r="BN641" i="2" s="1"/>
  <c r="AW642" i="2"/>
  <c r="BN642" i="2" s="1"/>
  <c r="AW643" i="2"/>
  <c r="BN643" i="2" s="1"/>
  <c r="AW644" i="2"/>
  <c r="BN644" i="2" s="1"/>
  <c r="AW645" i="2"/>
  <c r="BN645" i="2" s="1"/>
  <c r="AW646" i="2"/>
  <c r="BN646" i="2" s="1"/>
  <c r="AW647" i="2"/>
  <c r="BN647" i="2" s="1"/>
  <c r="AW648" i="2"/>
  <c r="BN648" i="2" s="1"/>
  <c r="AW649" i="2"/>
  <c r="BN649" i="2" s="1"/>
  <c r="AW650" i="2"/>
  <c r="BN650" i="2" s="1"/>
  <c r="AW651" i="2"/>
  <c r="BN651" i="2" s="1"/>
  <c r="AW652" i="2"/>
  <c r="BN652" i="2" s="1"/>
  <c r="AW653" i="2"/>
  <c r="BN653" i="2" s="1"/>
  <c r="AW654" i="2"/>
  <c r="BN654" i="2" s="1"/>
  <c r="AW655" i="2"/>
  <c r="BN655" i="2" s="1"/>
  <c r="AW656" i="2"/>
  <c r="BN656" i="2" s="1"/>
  <c r="AW657" i="2"/>
  <c r="BN657" i="2" s="1"/>
  <c r="AW658" i="2"/>
  <c r="BN658" i="2" s="1"/>
  <c r="AW659" i="2"/>
  <c r="BN659" i="2" s="1"/>
  <c r="AW660" i="2"/>
  <c r="BN660" i="2" s="1"/>
  <c r="AW661" i="2"/>
  <c r="BN661" i="2" s="1"/>
  <c r="AW662" i="2"/>
  <c r="BN662" i="2" s="1"/>
  <c r="AW663" i="2"/>
  <c r="BN663" i="2" s="1"/>
  <c r="AW664" i="2"/>
  <c r="BN664" i="2" s="1"/>
  <c r="AW665" i="2"/>
  <c r="BN665" i="2" s="1"/>
  <c r="AW666" i="2"/>
  <c r="BN666" i="2" s="1"/>
  <c r="AW667" i="2"/>
  <c r="BN667" i="2" s="1"/>
  <c r="AW668" i="2"/>
  <c r="BN668" i="2" s="1"/>
  <c r="AW669" i="2"/>
  <c r="BN669" i="2" s="1"/>
  <c r="AW670" i="2"/>
  <c r="BN670" i="2" s="1"/>
  <c r="AW671" i="2"/>
  <c r="BN671" i="2" s="1"/>
  <c r="AW672" i="2"/>
  <c r="BN672" i="2" s="1"/>
  <c r="AW673" i="2"/>
  <c r="BN673" i="2" s="1"/>
  <c r="AW674" i="2"/>
  <c r="BN674" i="2" s="1"/>
  <c r="AW675" i="2"/>
  <c r="BN675" i="2" s="1"/>
  <c r="AW676" i="2"/>
  <c r="BN676" i="2" s="1"/>
  <c r="AW677" i="2"/>
  <c r="BN677" i="2" s="1"/>
  <c r="AW678" i="2"/>
  <c r="BN678" i="2" s="1"/>
  <c r="AW679" i="2"/>
  <c r="BN679" i="2" s="1"/>
  <c r="AW680" i="2"/>
  <c r="BN680" i="2" s="1"/>
  <c r="AW681" i="2"/>
  <c r="BN681" i="2" s="1"/>
  <c r="AW682" i="2"/>
  <c r="BN682" i="2" s="1"/>
  <c r="AW683" i="2"/>
  <c r="BN683" i="2" s="1"/>
  <c r="AW684" i="2"/>
  <c r="BN684" i="2" s="1"/>
  <c r="AW685" i="2"/>
  <c r="BN685" i="2" s="1"/>
  <c r="AW686" i="2"/>
  <c r="BN686" i="2" s="1"/>
  <c r="AW687" i="2"/>
  <c r="BN687" i="2" s="1"/>
  <c r="AW688" i="2"/>
  <c r="BN688" i="2" s="1"/>
  <c r="AW689" i="2"/>
  <c r="BN689" i="2" s="1"/>
  <c r="AW690" i="2"/>
  <c r="BN690" i="2" s="1"/>
  <c r="AW691" i="2"/>
  <c r="BN691" i="2" s="1"/>
  <c r="AW692" i="2"/>
  <c r="BN692" i="2" s="1"/>
  <c r="AW693" i="2"/>
  <c r="BN693" i="2" s="1"/>
  <c r="AW694" i="2"/>
  <c r="BN694" i="2" s="1"/>
  <c r="AW695" i="2"/>
  <c r="BN695" i="2" s="1"/>
  <c r="AW696" i="2"/>
  <c r="BN696" i="2" s="1"/>
  <c r="AW697" i="2"/>
  <c r="BN697" i="2" s="1"/>
  <c r="AW698" i="2"/>
  <c r="BN698" i="2" s="1"/>
  <c r="AW699" i="2"/>
  <c r="BN699" i="2" s="1"/>
  <c r="AW700" i="2"/>
  <c r="BN700" i="2" s="1"/>
  <c r="AW701" i="2"/>
  <c r="BN701" i="2" s="1"/>
  <c r="AW702" i="2"/>
  <c r="BN702" i="2" s="1"/>
  <c r="AW703" i="2"/>
  <c r="BN703" i="2" s="1"/>
  <c r="AW704" i="2"/>
  <c r="BN704" i="2" s="1"/>
  <c r="AW705" i="2"/>
  <c r="BN705" i="2" s="1"/>
  <c r="AW706" i="2"/>
  <c r="BN706" i="2" s="1"/>
  <c r="AW707" i="2"/>
  <c r="BN707" i="2" s="1"/>
  <c r="AW708" i="2"/>
  <c r="BN708" i="2" s="1"/>
  <c r="AW709" i="2"/>
  <c r="BN709" i="2" s="1"/>
  <c r="AW710" i="2"/>
  <c r="BN710" i="2" s="1"/>
  <c r="AW711" i="2"/>
  <c r="BN711" i="2" s="1"/>
  <c r="AW712" i="2"/>
  <c r="BN712" i="2" s="1"/>
  <c r="AW713" i="2"/>
  <c r="BN713" i="2" s="1"/>
  <c r="AW714" i="2"/>
  <c r="BN714" i="2" s="1"/>
  <c r="AW715" i="2"/>
  <c r="BN715" i="2" s="1"/>
  <c r="AW716" i="2"/>
  <c r="BN716" i="2" s="1"/>
  <c r="AW717" i="2"/>
  <c r="BN717" i="2" s="1"/>
  <c r="AW718" i="2"/>
  <c r="BN718" i="2" s="1"/>
  <c r="AW719" i="2"/>
  <c r="BN719" i="2" s="1"/>
  <c r="AW720" i="2"/>
  <c r="BN720" i="2" s="1"/>
  <c r="AW721" i="2"/>
  <c r="BN721" i="2" s="1"/>
  <c r="AW722" i="2"/>
  <c r="BN722" i="2" s="1"/>
  <c r="AW723" i="2"/>
  <c r="BN723" i="2" s="1"/>
  <c r="AW724" i="2"/>
  <c r="BN724" i="2" s="1"/>
  <c r="AW725" i="2"/>
  <c r="BN725" i="2" s="1"/>
  <c r="AW726" i="2"/>
  <c r="BN726" i="2" s="1"/>
  <c r="AW727" i="2"/>
  <c r="BN727" i="2" s="1"/>
  <c r="AW728" i="2"/>
  <c r="BN728" i="2" s="1"/>
  <c r="AW729" i="2"/>
  <c r="BN729" i="2" s="1"/>
  <c r="AW730" i="2"/>
  <c r="BN730" i="2" s="1"/>
  <c r="AW731" i="2"/>
  <c r="BN731" i="2" s="1"/>
  <c r="AW732" i="2"/>
  <c r="BN732" i="2" s="1"/>
  <c r="AW733" i="2"/>
  <c r="BN733" i="2" s="1"/>
  <c r="AW734" i="2"/>
  <c r="BN734" i="2" s="1"/>
  <c r="AW735" i="2"/>
  <c r="BN735" i="2" s="1"/>
  <c r="AW736" i="2"/>
  <c r="BN736" i="2" s="1"/>
  <c r="AW737" i="2"/>
  <c r="BN737" i="2" s="1"/>
  <c r="AW738" i="2"/>
  <c r="BN738" i="2" s="1"/>
  <c r="AW739" i="2"/>
  <c r="BN739" i="2" s="1"/>
  <c r="AW740" i="2"/>
  <c r="BN740" i="2" s="1"/>
  <c r="AW741" i="2"/>
  <c r="BN741" i="2" s="1"/>
  <c r="AW742" i="2"/>
  <c r="BN742" i="2" s="1"/>
  <c r="AW743" i="2"/>
  <c r="BN743" i="2" s="1"/>
  <c r="AW744" i="2"/>
  <c r="BN744" i="2" s="1"/>
  <c r="AW745" i="2"/>
  <c r="BN745" i="2" s="1"/>
  <c r="AW746" i="2"/>
  <c r="BN746" i="2" s="1"/>
  <c r="AW747" i="2"/>
  <c r="BN747" i="2" s="1"/>
  <c r="AW748" i="2"/>
  <c r="BN748" i="2" s="1"/>
  <c r="AW749" i="2"/>
  <c r="BN749" i="2" s="1"/>
  <c r="AW750" i="2"/>
  <c r="BN750" i="2" s="1"/>
  <c r="AW751" i="2"/>
  <c r="BN751" i="2" s="1"/>
  <c r="AW752" i="2"/>
  <c r="BN752" i="2" s="1"/>
  <c r="AW753" i="2"/>
  <c r="BN753" i="2" s="1"/>
  <c r="AW754" i="2"/>
  <c r="BN754" i="2" s="1"/>
  <c r="AW755" i="2"/>
  <c r="BN755" i="2" s="1"/>
  <c r="AW756" i="2"/>
  <c r="BN756" i="2" s="1"/>
  <c r="AW757" i="2"/>
  <c r="BN757" i="2" s="1"/>
  <c r="AW758" i="2"/>
  <c r="BN758" i="2" s="1"/>
  <c r="AW759" i="2"/>
  <c r="BN759" i="2" s="1"/>
  <c r="AW760" i="2"/>
  <c r="BN760" i="2" s="1"/>
  <c r="AW761" i="2"/>
  <c r="BN761" i="2" s="1"/>
  <c r="AW762" i="2"/>
  <c r="BN762" i="2" s="1"/>
  <c r="AW763" i="2"/>
  <c r="BN763" i="2" s="1"/>
  <c r="AW764" i="2"/>
  <c r="BN764" i="2" s="1"/>
  <c r="AW765" i="2"/>
  <c r="BN765" i="2" s="1"/>
  <c r="AW766" i="2"/>
  <c r="BN766" i="2" s="1"/>
  <c r="AW767" i="2"/>
  <c r="BN767" i="2" s="1"/>
  <c r="AW768" i="2"/>
  <c r="BN768" i="2" s="1"/>
  <c r="AW769" i="2"/>
  <c r="BN769" i="2" s="1"/>
  <c r="AW770" i="2"/>
  <c r="BN770" i="2" s="1"/>
  <c r="AW771" i="2"/>
  <c r="BN771" i="2" s="1"/>
  <c r="AW772" i="2"/>
  <c r="BN772" i="2" s="1"/>
  <c r="AW773" i="2"/>
  <c r="BN773" i="2" s="1"/>
  <c r="AW774" i="2"/>
  <c r="BN774" i="2" s="1"/>
  <c r="AW775" i="2"/>
  <c r="BN775" i="2" s="1"/>
  <c r="AW776" i="2"/>
  <c r="BN776" i="2" s="1"/>
  <c r="AW777" i="2"/>
  <c r="BN777" i="2" s="1"/>
  <c r="AW778" i="2"/>
  <c r="AW779" i="2"/>
  <c r="BN779" i="2" s="1"/>
  <c r="AW780" i="2"/>
  <c r="BN780" i="2" s="1"/>
  <c r="AW781" i="2"/>
  <c r="BN781" i="2" s="1"/>
  <c r="AW782" i="2"/>
  <c r="BN782" i="2" s="1"/>
  <c r="AW783" i="2"/>
  <c r="BN783" i="2" s="1"/>
  <c r="AW784" i="2"/>
  <c r="BN784" i="2" s="1"/>
  <c r="AW785" i="2"/>
  <c r="BN785" i="2" s="1"/>
  <c r="AW786" i="2"/>
  <c r="BN786" i="2" s="1"/>
  <c r="AW787" i="2"/>
  <c r="BN787" i="2" s="1"/>
  <c r="AW788" i="2"/>
  <c r="BN788" i="2" s="1"/>
  <c r="AW789" i="2"/>
  <c r="BN789" i="2" s="1"/>
  <c r="AW790" i="2"/>
  <c r="BN790" i="2" s="1"/>
  <c r="AW791" i="2"/>
  <c r="BN791" i="2" s="1"/>
  <c r="AW792" i="2"/>
  <c r="BN792" i="2" s="1"/>
  <c r="AW793" i="2"/>
  <c r="BN793" i="2" s="1"/>
  <c r="AW794" i="2"/>
  <c r="BN794" i="2" s="1"/>
  <c r="AW795" i="2"/>
  <c r="BN795" i="2" s="1"/>
  <c r="AW796" i="2"/>
  <c r="BN796" i="2" s="1"/>
  <c r="AW797" i="2"/>
  <c r="BN797" i="2" s="1"/>
  <c r="AW798" i="2"/>
  <c r="BN798" i="2" s="1"/>
  <c r="AW799" i="2"/>
  <c r="BN799" i="2" s="1"/>
  <c r="AW800" i="2"/>
  <c r="BN800" i="2" s="1"/>
  <c r="AW801" i="2"/>
  <c r="BN801" i="2" s="1"/>
  <c r="AW802" i="2"/>
  <c r="BN802" i="2" s="1"/>
  <c r="AW803" i="2"/>
  <c r="BN803" i="2" s="1"/>
  <c r="AW804" i="2"/>
  <c r="BN804" i="2" s="1"/>
  <c r="AW805" i="2"/>
  <c r="BN805" i="2" s="1"/>
  <c r="AW806" i="2"/>
  <c r="BN806" i="2" s="1"/>
  <c r="AW807" i="2"/>
  <c r="BN807" i="2" s="1"/>
  <c r="AW808" i="2"/>
  <c r="BN808" i="2" s="1"/>
  <c r="AW809" i="2"/>
  <c r="BN809" i="2" s="1"/>
  <c r="AW810" i="2"/>
  <c r="BN810" i="2" s="1"/>
  <c r="AW811" i="2"/>
  <c r="BN811" i="2" s="1"/>
  <c r="AW812" i="2"/>
  <c r="BN812" i="2" s="1"/>
  <c r="AW813" i="2"/>
  <c r="BN813" i="2" s="1"/>
  <c r="AW814" i="2"/>
  <c r="BN814" i="2" s="1"/>
  <c r="AW815" i="2"/>
  <c r="BN815" i="2" s="1"/>
  <c r="AW816" i="2"/>
  <c r="BN816" i="2" s="1"/>
  <c r="AW817" i="2"/>
  <c r="BN817" i="2" s="1"/>
  <c r="AW818" i="2"/>
  <c r="BN818" i="2" s="1"/>
  <c r="AW819" i="2"/>
  <c r="BN819" i="2" s="1"/>
  <c r="AW820" i="2"/>
  <c r="BN820" i="2" s="1"/>
  <c r="AW821" i="2"/>
  <c r="BN821" i="2" s="1"/>
  <c r="AW822" i="2"/>
  <c r="BN822" i="2" s="1"/>
  <c r="AW823" i="2"/>
  <c r="BN823" i="2" s="1"/>
  <c r="AW824" i="2"/>
  <c r="BN824" i="2" s="1"/>
  <c r="AW825" i="2"/>
  <c r="BN825" i="2" s="1"/>
  <c r="AW826" i="2"/>
  <c r="BN826" i="2" s="1"/>
  <c r="AW827" i="2"/>
  <c r="BN827" i="2" s="1"/>
  <c r="AW828" i="2"/>
  <c r="BN828" i="2" s="1"/>
  <c r="AW829" i="2"/>
  <c r="BN829" i="2" s="1"/>
  <c r="AW830" i="2"/>
  <c r="BN830" i="2" s="1"/>
  <c r="AW831" i="2"/>
  <c r="BN831" i="2" s="1"/>
  <c r="AW832" i="2"/>
  <c r="BN832" i="2" s="1"/>
  <c r="AW833" i="2"/>
  <c r="BN833" i="2" s="1"/>
  <c r="AW834" i="2"/>
  <c r="BN834" i="2" s="1"/>
  <c r="AW835" i="2"/>
  <c r="BN835" i="2" s="1"/>
  <c r="AW836" i="2"/>
  <c r="BN836" i="2" s="1"/>
  <c r="AW837" i="2"/>
  <c r="BN837" i="2" s="1"/>
  <c r="AW838" i="2"/>
  <c r="BN838" i="2" s="1"/>
  <c r="AW839" i="2"/>
  <c r="BN839" i="2" s="1"/>
  <c r="AW840" i="2"/>
  <c r="BN840" i="2" s="1"/>
  <c r="AW841" i="2"/>
  <c r="BN841" i="2" s="1"/>
  <c r="AW842" i="2"/>
  <c r="BN842" i="2" s="1"/>
  <c r="AW843" i="2"/>
  <c r="BN843" i="2" s="1"/>
  <c r="AW844" i="2"/>
  <c r="BN844" i="2" s="1"/>
  <c r="AW845" i="2"/>
  <c r="BN845" i="2" s="1"/>
  <c r="AW846" i="2"/>
  <c r="BN846" i="2" s="1"/>
  <c r="AW847" i="2"/>
  <c r="BN847" i="2" s="1"/>
  <c r="AW848" i="2"/>
  <c r="BN848" i="2" s="1"/>
  <c r="AW849" i="2"/>
  <c r="BN849" i="2" s="1"/>
  <c r="AW850" i="2"/>
  <c r="BN850" i="2" s="1"/>
  <c r="AW851" i="2"/>
  <c r="BN851" i="2" s="1"/>
  <c r="AW852" i="2"/>
  <c r="BN852" i="2" s="1"/>
  <c r="AW853" i="2"/>
  <c r="BN853" i="2" s="1"/>
  <c r="AW854" i="2"/>
  <c r="BN854" i="2" s="1"/>
  <c r="AW855" i="2"/>
  <c r="BN855" i="2" s="1"/>
  <c r="AW856" i="2"/>
  <c r="BN856" i="2" s="1"/>
  <c r="AW857" i="2"/>
  <c r="BN857" i="2" s="1"/>
  <c r="AW858" i="2"/>
  <c r="BN858" i="2" s="1"/>
  <c r="AW859" i="2"/>
  <c r="BN859" i="2" s="1"/>
  <c r="AW860" i="2"/>
  <c r="BN860" i="2" s="1"/>
  <c r="AW861" i="2"/>
  <c r="BN861" i="2" s="1"/>
  <c r="AW862" i="2"/>
  <c r="BN862" i="2" s="1"/>
  <c r="AW863" i="2"/>
  <c r="BN863" i="2" s="1"/>
  <c r="AW864" i="2"/>
  <c r="BN864" i="2" s="1"/>
  <c r="AW865" i="2"/>
  <c r="BN865" i="2" s="1"/>
  <c r="AW866" i="2"/>
  <c r="AW867" i="2"/>
  <c r="BN867" i="2" s="1"/>
  <c r="AW868" i="2"/>
  <c r="BN868" i="2" s="1"/>
  <c r="AW869" i="2"/>
  <c r="BN869" i="2" s="1"/>
  <c r="AW870" i="2"/>
  <c r="BN870" i="2" s="1"/>
  <c r="AW871" i="2"/>
  <c r="BN871" i="2" s="1"/>
  <c r="AW872" i="2"/>
  <c r="BN872" i="2" s="1"/>
  <c r="AW873" i="2"/>
  <c r="BN873" i="2" s="1"/>
  <c r="AW874" i="2"/>
  <c r="BN874" i="2" s="1"/>
  <c r="AW875" i="2"/>
  <c r="BN875" i="2" s="1"/>
  <c r="AW876" i="2"/>
  <c r="BN876" i="2" s="1"/>
  <c r="AW877" i="2"/>
  <c r="BN877" i="2" s="1"/>
  <c r="AW878" i="2"/>
  <c r="BN878" i="2" s="1"/>
  <c r="AW879" i="2"/>
  <c r="BN879" i="2" s="1"/>
  <c r="AW880" i="2"/>
  <c r="BN880" i="2" s="1"/>
  <c r="AW881" i="2"/>
  <c r="BN881" i="2" s="1"/>
  <c r="AW882" i="2"/>
  <c r="BN882" i="2" s="1"/>
  <c r="AW883" i="2"/>
  <c r="BN883" i="2" s="1"/>
  <c r="AW884" i="2"/>
  <c r="BN884" i="2" s="1"/>
  <c r="AW885" i="2"/>
  <c r="BN885" i="2" s="1"/>
  <c r="AW886" i="2"/>
  <c r="BN886" i="2" s="1"/>
  <c r="AW887" i="2"/>
  <c r="BN887" i="2" s="1"/>
  <c r="AW888" i="2"/>
  <c r="BN888" i="2" s="1"/>
  <c r="AW889" i="2"/>
  <c r="BN889" i="2" s="1"/>
  <c r="AW890" i="2"/>
  <c r="BN890" i="2" s="1"/>
  <c r="AW891" i="2"/>
  <c r="BN891" i="2" s="1"/>
  <c r="AW892" i="2"/>
  <c r="BN892" i="2" s="1"/>
  <c r="AW893" i="2"/>
  <c r="BN893" i="2" s="1"/>
  <c r="AW894" i="2"/>
  <c r="BN894" i="2" s="1"/>
  <c r="AW895" i="2"/>
  <c r="BN895" i="2" s="1"/>
  <c r="AW896" i="2"/>
  <c r="BN896" i="2" s="1"/>
  <c r="AW897" i="2"/>
  <c r="BN897" i="2" s="1"/>
  <c r="AW898" i="2"/>
  <c r="BN898" i="2" s="1"/>
  <c r="AW899" i="2"/>
  <c r="BN899" i="2" s="1"/>
  <c r="AW900" i="2"/>
  <c r="BN900" i="2" s="1"/>
  <c r="AW901" i="2"/>
  <c r="BN901" i="2" s="1"/>
  <c r="AW902" i="2"/>
  <c r="BN902" i="2" s="1"/>
  <c r="AW903" i="2"/>
  <c r="BN903" i="2" s="1"/>
  <c r="AW904" i="2"/>
  <c r="BN904" i="2" s="1"/>
  <c r="AW905" i="2"/>
  <c r="BN905" i="2" s="1"/>
  <c r="AW906" i="2"/>
  <c r="BN906" i="2" s="1"/>
  <c r="AW907" i="2"/>
  <c r="BN907" i="2" s="1"/>
  <c r="AW908" i="2"/>
  <c r="BN908" i="2" s="1"/>
  <c r="AW909" i="2"/>
  <c r="BN909" i="2" s="1"/>
  <c r="AW910" i="2"/>
  <c r="BN910" i="2" s="1"/>
  <c r="AW911" i="2"/>
  <c r="BN911" i="2" s="1"/>
  <c r="AW912" i="2"/>
  <c r="BN912" i="2" s="1"/>
  <c r="AW913" i="2"/>
  <c r="BN913" i="2" s="1"/>
  <c r="AW914" i="2"/>
  <c r="BN914" i="2" s="1"/>
  <c r="AW915" i="2"/>
  <c r="BN915" i="2" s="1"/>
  <c r="AW916" i="2"/>
  <c r="BN916" i="2" s="1"/>
  <c r="AW917" i="2"/>
  <c r="BN917" i="2" s="1"/>
  <c r="AW918" i="2"/>
  <c r="BN918" i="2" s="1"/>
  <c r="AW919" i="2"/>
  <c r="BN919" i="2" s="1"/>
  <c r="AW920" i="2"/>
  <c r="BN920" i="2" s="1"/>
  <c r="AW921" i="2"/>
  <c r="BN921" i="2" s="1"/>
  <c r="AW922" i="2"/>
  <c r="BN922" i="2" s="1"/>
  <c r="AW923" i="2"/>
  <c r="BN923" i="2" s="1"/>
  <c r="AW924" i="2"/>
  <c r="BN924" i="2" s="1"/>
  <c r="AW925" i="2"/>
  <c r="BN925" i="2" s="1"/>
  <c r="AW926" i="2"/>
  <c r="BN926" i="2" s="1"/>
  <c r="AW927" i="2"/>
  <c r="BN927" i="2" s="1"/>
  <c r="AW928" i="2"/>
  <c r="BN928" i="2" s="1"/>
  <c r="AW929" i="2"/>
  <c r="BN929" i="2" s="1"/>
  <c r="AW930" i="2"/>
  <c r="BN930" i="2" s="1"/>
  <c r="AW931" i="2"/>
  <c r="BN931" i="2" s="1"/>
  <c r="AW932" i="2"/>
  <c r="BN932" i="2" s="1"/>
  <c r="AW933" i="2"/>
  <c r="BN933" i="2" s="1"/>
  <c r="AW934" i="2"/>
  <c r="BN934" i="2" s="1"/>
  <c r="AW935" i="2"/>
  <c r="BN935" i="2" s="1"/>
  <c r="AW936" i="2"/>
  <c r="BN936" i="2" s="1"/>
  <c r="AW937" i="2"/>
  <c r="BN937" i="2" s="1"/>
  <c r="AW938" i="2"/>
  <c r="BN938" i="2" s="1"/>
  <c r="AW939" i="2"/>
  <c r="BN939" i="2" s="1"/>
  <c r="AW940" i="2"/>
  <c r="BN940" i="2" s="1"/>
  <c r="AW941" i="2"/>
  <c r="BN941" i="2" s="1"/>
  <c r="AW942" i="2"/>
  <c r="BN942" i="2" s="1"/>
  <c r="AW943" i="2"/>
  <c r="BN943" i="2" s="1"/>
  <c r="AW944" i="2"/>
  <c r="BN944" i="2" s="1"/>
  <c r="AW945" i="2"/>
  <c r="BN945" i="2" s="1"/>
  <c r="AW946" i="2"/>
  <c r="BN946" i="2" s="1"/>
  <c r="AW947" i="2"/>
  <c r="BN947" i="2" s="1"/>
  <c r="AW948" i="2"/>
  <c r="BN948" i="2" s="1"/>
  <c r="AW949" i="2"/>
  <c r="BN949" i="2" s="1"/>
  <c r="AW950" i="2"/>
  <c r="BN950" i="2" s="1"/>
  <c r="AW951" i="2"/>
  <c r="BN951" i="2" s="1"/>
  <c r="AW952" i="2"/>
  <c r="BN952" i="2" s="1"/>
  <c r="AW953" i="2"/>
  <c r="BN953" i="2" s="1"/>
  <c r="AW954" i="2"/>
  <c r="BN954" i="2" s="1"/>
  <c r="AW955" i="2"/>
  <c r="BN955" i="2" s="1"/>
  <c r="AW956" i="2"/>
  <c r="BN956" i="2" s="1"/>
  <c r="AW957" i="2"/>
  <c r="BN957" i="2" s="1"/>
  <c r="AW958" i="2"/>
  <c r="BN958" i="2" s="1"/>
  <c r="AW959" i="2"/>
  <c r="BN959" i="2" s="1"/>
  <c r="AW960" i="2"/>
  <c r="BN960" i="2" s="1"/>
  <c r="AW961" i="2"/>
  <c r="BN961" i="2" s="1"/>
  <c r="AW962" i="2"/>
  <c r="BN962" i="2" s="1"/>
  <c r="AW963" i="2"/>
  <c r="BN963" i="2" s="1"/>
  <c r="AW964" i="2"/>
  <c r="BN964" i="2" s="1"/>
  <c r="AW965" i="2"/>
  <c r="BN965" i="2" s="1"/>
  <c r="AW966" i="2"/>
  <c r="BN966" i="2" s="1"/>
  <c r="AW967" i="2"/>
  <c r="BN967" i="2" s="1"/>
  <c r="AW968" i="2"/>
  <c r="BN968" i="2" s="1"/>
  <c r="AW969" i="2"/>
  <c r="BN969" i="2" s="1"/>
  <c r="AW970" i="2"/>
  <c r="BN970" i="2" s="1"/>
  <c r="AW971" i="2"/>
  <c r="BN971" i="2" s="1"/>
  <c r="AW972" i="2"/>
  <c r="BN972" i="2" s="1"/>
  <c r="AW973" i="2"/>
  <c r="BN973" i="2" s="1"/>
  <c r="AW974" i="2"/>
  <c r="BN974" i="2" s="1"/>
  <c r="AW975" i="2"/>
  <c r="BN975" i="2" s="1"/>
  <c r="AW976" i="2"/>
  <c r="BN976" i="2" s="1"/>
  <c r="AW977" i="2"/>
  <c r="BN977" i="2" s="1"/>
  <c r="AW978" i="2"/>
  <c r="BN978" i="2" s="1"/>
  <c r="AW979" i="2"/>
  <c r="BN979" i="2" s="1"/>
  <c r="AW980" i="2"/>
  <c r="BN980" i="2" s="1"/>
  <c r="AW981" i="2"/>
  <c r="BN981" i="2" s="1"/>
  <c r="AW982" i="2"/>
  <c r="BN982" i="2" s="1"/>
  <c r="AW983" i="2"/>
  <c r="BN983" i="2" s="1"/>
  <c r="AW984" i="2"/>
  <c r="BN984" i="2" s="1"/>
  <c r="AW985" i="2"/>
  <c r="BN985" i="2" s="1"/>
  <c r="AW986" i="2"/>
  <c r="BN986" i="2" s="1"/>
  <c r="AW987" i="2"/>
  <c r="BN987" i="2" s="1"/>
  <c r="AW988" i="2"/>
  <c r="BN988" i="2" s="1"/>
  <c r="AW989" i="2"/>
  <c r="BN989" i="2" s="1"/>
  <c r="AW990" i="2"/>
  <c r="BN990" i="2" s="1"/>
  <c r="AW991" i="2"/>
  <c r="BN991" i="2" s="1"/>
  <c r="AW992" i="2"/>
  <c r="BN992" i="2" s="1"/>
  <c r="AW993" i="2"/>
  <c r="BN993" i="2" s="1"/>
  <c r="AW994" i="2"/>
  <c r="BN994" i="2" s="1"/>
  <c r="AW995" i="2"/>
  <c r="BN995" i="2" s="1"/>
  <c r="AW996" i="2"/>
  <c r="BN996" i="2" s="1"/>
  <c r="AW997" i="2"/>
  <c r="BN997" i="2" s="1"/>
  <c r="AW998" i="2"/>
  <c r="BN998" i="2" s="1"/>
  <c r="AW999" i="2"/>
  <c r="BN999" i="2" s="1"/>
  <c r="AW1000" i="2"/>
  <c r="BN1000" i="2" s="1"/>
  <c r="AW1001" i="2"/>
  <c r="BN1001" i="2" s="1"/>
  <c r="AW1002" i="2"/>
  <c r="BN1002" i="2" s="1"/>
  <c r="AW1003" i="2"/>
  <c r="BN1003" i="2" s="1"/>
  <c r="AW1004" i="2"/>
  <c r="BN1004" i="2" s="1"/>
  <c r="AW1005" i="2"/>
  <c r="BN1005" i="2" s="1"/>
  <c r="AW1006" i="2"/>
  <c r="BN1006" i="2" s="1"/>
  <c r="AW1007" i="2"/>
  <c r="BN1007" i="2" s="1"/>
  <c r="AW1008" i="2"/>
  <c r="BN1008" i="2" s="1"/>
  <c r="AW1009" i="2"/>
  <c r="BN1009" i="2" s="1"/>
  <c r="AW1010" i="2"/>
  <c r="BN1010" i="2" s="1"/>
  <c r="AW1011" i="2"/>
  <c r="BN1011" i="2" s="1"/>
  <c r="AW1012" i="2"/>
  <c r="BN1012" i="2" s="1"/>
  <c r="AW1013" i="2"/>
  <c r="BN1013" i="2" s="1"/>
  <c r="AW1014" i="2"/>
  <c r="BN1014" i="2" s="1"/>
  <c r="AW1015" i="2"/>
  <c r="BN1015" i="2" s="1"/>
  <c r="AW1016" i="2"/>
  <c r="BN1016" i="2" s="1"/>
  <c r="AW1017" i="2"/>
  <c r="BN1017" i="2" s="1"/>
  <c r="AW1018" i="2"/>
  <c r="BN1018" i="2" s="1"/>
  <c r="AW1019" i="2"/>
  <c r="BN1019" i="2" s="1"/>
  <c r="AW1020" i="2"/>
  <c r="BN1020" i="2" s="1"/>
  <c r="AW1021" i="2"/>
  <c r="BN1021" i="2" s="1"/>
  <c r="AW1022" i="2"/>
  <c r="BN1022" i="2" s="1"/>
  <c r="AW1023" i="2"/>
  <c r="BN1023" i="2" s="1"/>
  <c r="AW1024" i="2"/>
  <c r="BN1024" i="2" s="1"/>
  <c r="AW1025" i="2"/>
  <c r="BN1025" i="2" s="1"/>
  <c r="AW1026" i="2"/>
  <c r="BN1026" i="2" s="1"/>
  <c r="AW1027" i="2"/>
  <c r="BN1027" i="2" s="1"/>
  <c r="AW1028" i="2"/>
  <c r="BN1028" i="2" s="1"/>
  <c r="AW1029" i="2"/>
  <c r="BN1029" i="2" s="1"/>
  <c r="AW1030" i="2"/>
  <c r="BN1030" i="2" s="1"/>
  <c r="AW1031" i="2"/>
  <c r="BN1031" i="2" s="1"/>
  <c r="AW1032" i="2"/>
  <c r="BN1032" i="2" s="1"/>
  <c r="AW1033" i="2"/>
  <c r="BN1033" i="2" s="1"/>
  <c r="AW1034" i="2"/>
  <c r="BN1034" i="2" s="1"/>
  <c r="AW1035" i="2"/>
  <c r="BN1035" i="2" s="1"/>
  <c r="AW1036" i="2"/>
  <c r="BN1036" i="2" s="1"/>
  <c r="AW1037" i="2"/>
  <c r="BN1037" i="2" s="1"/>
  <c r="AW1038" i="2"/>
  <c r="BN1038" i="2" s="1"/>
  <c r="AW1039" i="2"/>
  <c r="BN1039" i="2" s="1"/>
  <c r="AW1040" i="2"/>
  <c r="BN1040" i="2" s="1"/>
  <c r="AW1041" i="2"/>
  <c r="BN1041" i="2" s="1"/>
  <c r="AW1042" i="2"/>
  <c r="BN1042" i="2" s="1"/>
  <c r="AW1043" i="2"/>
  <c r="BN1043" i="2" s="1"/>
  <c r="AW1044" i="2"/>
  <c r="BN1044" i="2" s="1"/>
  <c r="AW1045" i="2"/>
  <c r="BN1045" i="2" s="1"/>
  <c r="AW1046" i="2"/>
  <c r="BN1046" i="2" s="1"/>
  <c r="AW1047" i="2"/>
  <c r="BN1047" i="2" s="1"/>
  <c r="AW1048" i="2"/>
  <c r="BN1048" i="2" s="1"/>
  <c r="AW1049" i="2"/>
  <c r="BN1049" i="2" s="1"/>
  <c r="AW1050" i="2"/>
  <c r="BN1050" i="2" s="1"/>
  <c r="AW1051" i="2"/>
  <c r="BN1051" i="2" s="1"/>
  <c r="AW1052" i="2"/>
  <c r="BN1052" i="2" s="1"/>
  <c r="AW1053" i="2"/>
  <c r="BN1053" i="2" s="1"/>
  <c r="AW1054" i="2"/>
  <c r="BN1054" i="2" s="1"/>
  <c r="AW1055" i="2"/>
  <c r="BN1055" i="2" s="1"/>
  <c r="AW1056" i="2"/>
  <c r="BN1056" i="2" s="1"/>
  <c r="AW1057" i="2"/>
  <c r="BN1057" i="2" s="1"/>
  <c r="AW1058" i="2"/>
  <c r="BN1058" i="2" s="1"/>
  <c r="AW1059" i="2"/>
  <c r="BN1059" i="2" s="1"/>
  <c r="AW1060" i="2"/>
  <c r="BN1060" i="2" s="1"/>
  <c r="AW1061" i="2"/>
  <c r="BN1061" i="2" s="1"/>
  <c r="AW1062" i="2"/>
  <c r="BN1062" i="2" s="1"/>
  <c r="AW1063" i="2"/>
  <c r="BN1063" i="2" s="1"/>
  <c r="AW1064" i="2"/>
  <c r="BN1064" i="2" s="1"/>
  <c r="AW1065" i="2"/>
  <c r="BN1065" i="2" s="1"/>
  <c r="AW1066" i="2"/>
  <c r="BN1066" i="2" s="1"/>
  <c r="AW1067" i="2"/>
  <c r="BN1067" i="2" s="1"/>
  <c r="AW1068" i="2"/>
  <c r="BN1068" i="2" s="1"/>
  <c r="AW1069" i="2"/>
  <c r="BN1069" i="2" s="1"/>
  <c r="AW1070" i="2"/>
  <c r="BN1070" i="2" s="1"/>
  <c r="AW1071" i="2"/>
  <c r="BN1071" i="2" s="1"/>
  <c r="AW1072" i="2"/>
  <c r="BN1072" i="2" s="1"/>
  <c r="AW1073" i="2"/>
  <c r="BN1073" i="2" s="1"/>
  <c r="AW1074" i="2"/>
  <c r="BN1074" i="2" s="1"/>
  <c r="AW1075" i="2"/>
  <c r="BN1075" i="2" s="1"/>
  <c r="AW1076" i="2"/>
  <c r="BN1076" i="2" s="1"/>
  <c r="AW1077" i="2"/>
  <c r="BN1077" i="2" s="1"/>
  <c r="AW1078" i="2"/>
  <c r="BN1078" i="2" s="1"/>
  <c r="AW1079" i="2"/>
  <c r="BN1079" i="2" s="1"/>
  <c r="AW1080" i="2"/>
  <c r="BN1080" i="2" s="1"/>
  <c r="AW1081" i="2"/>
  <c r="BN1081" i="2" s="1"/>
  <c r="AW1082" i="2"/>
  <c r="BN1082" i="2" s="1"/>
  <c r="AW1083" i="2"/>
  <c r="BN1083" i="2" s="1"/>
  <c r="AW1084" i="2"/>
  <c r="BN1084" i="2" s="1"/>
  <c r="AW1085" i="2"/>
  <c r="BN1085" i="2" s="1"/>
  <c r="AW1086" i="2"/>
  <c r="BN1086" i="2" s="1"/>
  <c r="AW1087" i="2"/>
  <c r="BN1087" i="2" s="1"/>
  <c r="AW1088" i="2"/>
  <c r="BN1088" i="2" s="1"/>
  <c r="AW1089" i="2"/>
  <c r="BN1089" i="2" s="1"/>
  <c r="AW1090" i="2"/>
  <c r="BN1090" i="2" s="1"/>
  <c r="AW1091" i="2"/>
  <c r="BN1091" i="2" s="1"/>
  <c r="AW1092" i="2"/>
  <c r="BN1092" i="2" s="1"/>
  <c r="AW1093" i="2"/>
  <c r="BN1093" i="2" s="1"/>
  <c r="AW1094" i="2"/>
  <c r="BN1094" i="2" s="1"/>
  <c r="AW1095" i="2"/>
  <c r="BN1095" i="2" s="1"/>
  <c r="AW1096" i="2"/>
  <c r="BN1096" i="2" s="1"/>
  <c r="AW1097" i="2"/>
  <c r="BN1097" i="2" s="1"/>
  <c r="AW1098" i="2"/>
  <c r="BN1098" i="2" s="1"/>
  <c r="AW1099" i="2"/>
  <c r="BN1099" i="2" s="1"/>
  <c r="AW1100" i="2"/>
  <c r="BN1100" i="2" s="1"/>
  <c r="AW1101" i="2"/>
  <c r="BN1101" i="2" s="1"/>
  <c r="AW1102" i="2"/>
  <c r="BN1102" i="2" s="1"/>
  <c r="AW1103" i="2"/>
  <c r="BN1103" i="2" s="1"/>
  <c r="AW1104" i="2"/>
  <c r="BN1104" i="2" s="1"/>
  <c r="AW1105" i="2"/>
  <c r="BN1105" i="2" s="1"/>
  <c r="AW1106" i="2"/>
  <c r="BN1106" i="2" s="1"/>
  <c r="AW1107" i="2"/>
  <c r="BN1107" i="2" s="1"/>
  <c r="AW1108" i="2"/>
  <c r="BN1108" i="2" s="1"/>
  <c r="AW1109" i="2"/>
  <c r="BN1109" i="2" s="1"/>
  <c r="AW1110" i="2"/>
  <c r="BN1110" i="2" s="1"/>
  <c r="AW1111" i="2"/>
  <c r="BN1111" i="2" s="1"/>
  <c r="AW1112" i="2"/>
  <c r="BN1112" i="2" s="1"/>
  <c r="AW1113" i="2"/>
  <c r="BN1113" i="2" s="1"/>
  <c r="AW1114" i="2"/>
  <c r="BN1114" i="2" s="1"/>
  <c r="AW1115" i="2"/>
  <c r="BN1115" i="2" s="1"/>
  <c r="AW1116" i="2"/>
  <c r="BN1116" i="2" s="1"/>
  <c r="AW1117" i="2"/>
  <c r="BN1117" i="2" s="1"/>
  <c r="AW1118" i="2"/>
  <c r="BN1118" i="2" s="1"/>
  <c r="AW1119" i="2"/>
  <c r="BN1119" i="2" s="1"/>
  <c r="AW1120" i="2"/>
  <c r="BN1120" i="2" s="1"/>
  <c r="AW1121" i="2"/>
  <c r="BN1121" i="2" s="1"/>
  <c r="AW1122" i="2"/>
  <c r="BN1122" i="2" s="1"/>
  <c r="AW1123" i="2"/>
  <c r="BN1123" i="2" s="1"/>
  <c r="AW1124" i="2"/>
  <c r="BN1124" i="2" s="1"/>
  <c r="AW1125" i="2"/>
  <c r="BN1125" i="2" s="1"/>
  <c r="AW1126" i="2"/>
  <c r="BN1126" i="2" s="1"/>
  <c r="AW1127" i="2"/>
  <c r="BN1127" i="2" s="1"/>
  <c r="AW1128" i="2"/>
  <c r="BN1128" i="2" s="1"/>
  <c r="AW1129" i="2"/>
  <c r="BN1129" i="2" s="1"/>
  <c r="AW1130" i="2"/>
  <c r="BN1130" i="2" s="1"/>
  <c r="AW1131" i="2"/>
  <c r="BN1131" i="2" s="1"/>
  <c r="AW1132" i="2"/>
  <c r="BN1132" i="2" s="1"/>
  <c r="AW1133" i="2"/>
  <c r="BN1133" i="2" s="1"/>
  <c r="AW1134" i="2"/>
  <c r="BN1134" i="2" s="1"/>
  <c r="AW1135" i="2"/>
  <c r="BN1135" i="2" s="1"/>
  <c r="AW1136" i="2"/>
  <c r="BN1136" i="2" s="1"/>
  <c r="AW1137" i="2"/>
  <c r="BN1137" i="2" s="1"/>
  <c r="AW1138" i="2"/>
  <c r="BN1138" i="2" s="1"/>
  <c r="AW1139" i="2"/>
  <c r="BN1139" i="2" s="1"/>
  <c r="AW1140" i="2"/>
  <c r="BN1140" i="2" s="1"/>
  <c r="AW1141" i="2"/>
  <c r="BN1141" i="2" s="1"/>
  <c r="AW1142" i="2"/>
  <c r="BN1142" i="2" s="1"/>
  <c r="AW1143" i="2"/>
  <c r="BN1143" i="2" s="1"/>
  <c r="AW1144" i="2"/>
  <c r="BN1144" i="2" s="1"/>
  <c r="AW1145" i="2"/>
  <c r="BN1145" i="2" s="1"/>
  <c r="AW1146" i="2"/>
  <c r="BN1146" i="2" s="1"/>
  <c r="AW1147" i="2"/>
  <c r="BN1147" i="2" s="1"/>
  <c r="AW1148" i="2"/>
  <c r="BN1148" i="2" s="1"/>
  <c r="AW1149" i="2"/>
  <c r="BN1149" i="2" s="1"/>
  <c r="AW1150" i="2"/>
  <c r="BN1150" i="2" s="1"/>
  <c r="AW1151" i="2"/>
  <c r="BN1151" i="2" s="1"/>
  <c r="AW1152" i="2"/>
  <c r="BN1152" i="2" s="1"/>
  <c r="AW1153" i="2"/>
  <c r="BN1153" i="2" s="1"/>
  <c r="AW1154" i="2"/>
  <c r="BN1154" i="2" s="1"/>
  <c r="AW1155" i="2"/>
  <c r="BN1155" i="2" s="1"/>
  <c r="AW1156" i="2"/>
  <c r="BN1156" i="2" s="1"/>
  <c r="AW1157" i="2"/>
  <c r="BN1157" i="2" s="1"/>
  <c r="AW1158" i="2"/>
  <c r="BN1158" i="2" s="1"/>
  <c r="AW1159" i="2"/>
  <c r="BN1159" i="2" s="1"/>
  <c r="AW1160" i="2"/>
  <c r="BN1160" i="2" s="1"/>
  <c r="AW1161" i="2"/>
  <c r="BN1161" i="2" s="1"/>
  <c r="AW1162" i="2"/>
  <c r="BN1162" i="2" s="1"/>
  <c r="AW1163" i="2"/>
  <c r="BN1163" i="2" s="1"/>
  <c r="AW1164" i="2"/>
  <c r="BN1164" i="2" s="1"/>
  <c r="AW1165" i="2"/>
  <c r="BN1165" i="2" s="1"/>
  <c r="AW1166" i="2"/>
  <c r="BN1166" i="2" s="1"/>
  <c r="AW1167" i="2"/>
  <c r="BN1167" i="2" s="1"/>
  <c r="AW1168" i="2"/>
  <c r="BN1168" i="2" s="1"/>
  <c r="AW1169" i="2"/>
  <c r="BN1169" i="2" s="1"/>
  <c r="AW1170" i="2"/>
  <c r="BN1170" i="2" s="1"/>
  <c r="AW1171" i="2"/>
  <c r="BN1171" i="2" s="1"/>
  <c r="AW1172" i="2"/>
  <c r="BN1172" i="2" s="1"/>
  <c r="AW1173" i="2"/>
  <c r="BN1173" i="2" s="1"/>
  <c r="AW1174" i="2"/>
  <c r="BN1174" i="2" s="1"/>
  <c r="AW1175" i="2"/>
  <c r="BN1175" i="2" s="1"/>
  <c r="AW1176" i="2"/>
  <c r="BN1176" i="2" s="1"/>
  <c r="AW1177" i="2"/>
  <c r="BN1177" i="2" s="1"/>
  <c r="AW1178" i="2"/>
  <c r="BN1178" i="2" s="1"/>
  <c r="AW1179" i="2"/>
  <c r="BN1179" i="2" s="1"/>
  <c r="AW1180" i="2"/>
  <c r="BN1180" i="2" s="1"/>
  <c r="AW1181" i="2"/>
  <c r="BN1181" i="2" s="1"/>
  <c r="AW1182" i="2"/>
  <c r="BN1182" i="2" s="1"/>
  <c r="AW1183" i="2"/>
  <c r="BN1183" i="2" s="1"/>
  <c r="AW1184" i="2"/>
  <c r="BN1184" i="2" s="1"/>
  <c r="AW1185" i="2"/>
  <c r="BN1185" i="2" s="1"/>
  <c r="AW1186" i="2"/>
  <c r="BN1186" i="2" s="1"/>
  <c r="AW1187" i="2"/>
  <c r="BN1187" i="2" s="1"/>
  <c r="AW1188" i="2"/>
  <c r="BN1188" i="2" s="1"/>
  <c r="AW1189" i="2"/>
  <c r="BN1189" i="2" s="1"/>
  <c r="AW1190" i="2"/>
  <c r="BN1190" i="2" s="1"/>
  <c r="AW1191" i="2"/>
  <c r="BN1191" i="2" s="1"/>
  <c r="AW1192" i="2"/>
  <c r="BN1192" i="2" s="1"/>
  <c r="AW1193" i="2"/>
  <c r="BN1193" i="2" s="1"/>
  <c r="AW1194" i="2"/>
  <c r="BN1194" i="2" s="1"/>
  <c r="AW1195" i="2"/>
  <c r="BN1195" i="2" s="1"/>
  <c r="AW1196" i="2"/>
  <c r="BN1196" i="2" s="1"/>
  <c r="AW1197" i="2"/>
  <c r="BN1197" i="2" s="1"/>
  <c r="AW1198" i="2"/>
  <c r="BN1198" i="2" s="1"/>
  <c r="AW1199" i="2"/>
  <c r="BN1199" i="2" s="1"/>
  <c r="AW1200" i="2"/>
  <c r="BN1200" i="2" s="1"/>
  <c r="AW1201" i="2"/>
  <c r="BN1201" i="2" s="1"/>
  <c r="AW1202" i="2"/>
  <c r="BN1202" i="2" s="1"/>
  <c r="AW1203" i="2"/>
  <c r="BN1203" i="2" s="1"/>
  <c r="AW1204" i="2"/>
  <c r="BN1204" i="2" s="1"/>
  <c r="AW1205" i="2"/>
  <c r="BN1205" i="2" s="1"/>
  <c r="AW1206" i="2"/>
  <c r="BN1206" i="2" s="1"/>
  <c r="AW1207" i="2"/>
  <c r="BN1207" i="2" s="1"/>
  <c r="AW1208" i="2"/>
  <c r="BN1208" i="2" s="1"/>
  <c r="AW1209" i="2"/>
  <c r="BN1209" i="2" s="1"/>
  <c r="AW1210" i="2"/>
  <c r="BN1210" i="2" s="1"/>
  <c r="AW1211" i="2"/>
  <c r="BN1211" i="2" s="1"/>
  <c r="AW1212" i="2"/>
  <c r="BN1212" i="2" s="1"/>
  <c r="AW1213" i="2"/>
  <c r="BN1213" i="2" s="1"/>
  <c r="AW1214" i="2"/>
  <c r="BN1214" i="2" s="1"/>
  <c r="AW1215" i="2"/>
  <c r="BN1215" i="2" s="1"/>
  <c r="AW1216" i="2"/>
  <c r="BN1216" i="2" s="1"/>
  <c r="AW1217" i="2"/>
  <c r="BN1217" i="2" s="1"/>
  <c r="AW1218" i="2"/>
  <c r="BN1218" i="2" s="1"/>
  <c r="AW1219" i="2"/>
  <c r="BN1219" i="2" s="1"/>
  <c r="AW1220" i="2"/>
  <c r="BN1220" i="2" s="1"/>
  <c r="AW1221" i="2"/>
  <c r="BN1221" i="2" s="1"/>
  <c r="AW1222" i="2"/>
  <c r="BN1222" i="2" s="1"/>
  <c r="AW1223" i="2"/>
  <c r="BN1223" i="2" s="1"/>
  <c r="AW1224" i="2"/>
  <c r="BN1224" i="2" s="1"/>
  <c r="AW1225" i="2"/>
  <c r="BN1225" i="2" s="1"/>
  <c r="AW1226" i="2"/>
  <c r="BN1226" i="2" s="1"/>
  <c r="AW1227" i="2"/>
  <c r="BN1227" i="2" s="1"/>
  <c r="AW1228" i="2"/>
  <c r="BN1228" i="2" s="1"/>
  <c r="AW1229" i="2"/>
  <c r="BN1229" i="2" s="1"/>
  <c r="AW1230" i="2"/>
  <c r="BN1230" i="2" s="1"/>
  <c r="AW1231" i="2"/>
  <c r="BN1231" i="2" s="1"/>
  <c r="AW1232" i="2"/>
  <c r="BN1232" i="2" s="1"/>
  <c r="AW1233" i="2"/>
  <c r="BN1233" i="2" s="1"/>
  <c r="AW1234" i="2"/>
  <c r="BN1234" i="2" s="1"/>
  <c r="AW1235" i="2"/>
  <c r="BN1235" i="2" s="1"/>
  <c r="AW1236" i="2"/>
  <c r="BN1236" i="2" s="1"/>
  <c r="AW1237" i="2"/>
  <c r="BN1237" i="2" s="1"/>
  <c r="AW1238" i="2"/>
  <c r="BN1238" i="2" s="1"/>
  <c r="AW1239" i="2"/>
  <c r="BN1239" i="2" s="1"/>
  <c r="AW1240" i="2"/>
  <c r="BN1240" i="2" s="1"/>
  <c r="AW1241" i="2"/>
  <c r="BN1241" i="2" s="1"/>
  <c r="AW1242" i="2"/>
  <c r="BN1242" i="2" s="1"/>
  <c r="AW1243" i="2"/>
  <c r="BN1243" i="2" s="1"/>
  <c r="AW1244" i="2"/>
  <c r="BN1244" i="2" s="1"/>
  <c r="AW1245" i="2"/>
  <c r="BN1245" i="2" s="1"/>
  <c r="AW1246" i="2"/>
  <c r="BN1246" i="2" s="1"/>
  <c r="AW1247" i="2"/>
  <c r="BN1247" i="2" s="1"/>
  <c r="AW1248" i="2"/>
  <c r="BN1248" i="2" s="1"/>
  <c r="AW1249" i="2"/>
  <c r="BN1249" i="2" s="1"/>
  <c r="AW1250" i="2"/>
  <c r="BN1250" i="2" s="1"/>
  <c r="AW1251" i="2"/>
  <c r="BN1251" i="2" s="1"/>
  <c r="AW1252" i="2"/>
  <c r="BN1252" i="2" s="1"/>
  <c r="AW1253" i="2"/>
  <c r="BN1253" i="2" s="1"/>
  <c r="AW1254" i="2"/>
  <c r="BN1254" i="2" s="1"/>
  <c r="AW1255" i="2"/>
  <c r="BN1255" i="2" s="1"/>
  <c r="AW1256" i="2"/>
  <c r="BN1256" i="2" s="1"/>
  <c r="AW1257" i="2"/>
  <c r="BN1257" i="2" s="1"/>
  <c r="AW1258" i="2"/>
  <c r="BN1258" i="2" s="1"/>
  <c r="AW1259" i="2"/>
  <c r="BN1259" i="2" s="1"/>
  <c r="AW1260" i="2"/>
  <c r="BN1260" i="2" s="1"/>
  <c r="AW1261" i="2"/>
  <c r="BN1261" i="2" s="1"/>
  <c r="AW1262" i="2"/>
  <c r="BN1262" i="2" s="1"/>
  <c r="AW1263" i="2"/>
  <c r="BN1263" i="2" s="1"/>
  <c r="AW1264" i="2"/>
  <c r="BN1264" i="2" s="1"/>
  <c r="AW1265" i="2"/>
  <c r="BN1265" i="2" s="1"/>
  <c r="AW1266" i="2"/>
  <c r="BN1266" i="2" s="1"/>
  <c r="AW1267" i="2"/>
  <c r="BN1267" i="2" s="1"/>
  <c r="AW1268" i="2"/>
  <c r="BN1268" i="2" s="1"/>
  <c r="AW1269" i="2"/>
  <c r="BN1269" i="2" s="1"/>
  <c r="AW1270" i="2"/>
  <c r="BN1270" i="2" s="1"/>
  <c r="AW1271" i="2"/>
  <c r="BN1271" i="2" s="1"/>
  <c r="AW1272" i="2"/>
  <c r="BN1272" i="2" s="1"/>
  <c r="AW1273" i="2"/>
  <c r="BN1273" i="2" s="1"/>
  <c r="AW1274" i="2"/>
  <c r="BN1274" i="2" s="1"/>
  <c r="AW1275" i="2"/>
  <c r="BN1275" i="2" s="1"/>
  <c r="AW1276" i="2"/>
  <c r="BN1276" i="2" s="1"/>
  <c r="AW1277" i="2"/>
  <c r="BN1277" i="2" s="1"/>
  <c r="AW1278" i="2"/>
  <c r="BN1278" i="2" s="1"/>
  <c r="AW1279" i="2"/>
  <c r="BN1279" i="2" s="1"/>
  <c r="AW1280" i="2"/>
  <c r="BN1280" i="2" s="1"/>
  <c r="AW1281" i="2"/>
  <c r="BN1281" i="2" s="1"/>
  <c r="AW1282" i="2"/>
  <c r="BN1282" i="2" s="1"/>
  <c r="AW1283" i="2"/>
  <c r="BN1283" i="2" s="1"/>
  <c r="AW1284" i="2"/>
  <c r="BN1284" i="2" s="1"/>
  <c r="AW1285" i="2"/>
  <c r="BN1285" i="2" s="1"/>
  <c r="AW1286" i="2"/>
  <c r="BN1286" i="2" s="1"/>
  <c r="AW1287" i="2"/>
  <c r="BN1287" i="2" s="1"/>
  <c r="AW1288" i="2"/>
  <c r="BN1288" i="2" s="1"/>
  <c r="AW1289" i="2"/>
  <c r="BN1289" i="2" s="1"/>
  <c r="AW1290" i="2"/>
  <c r="BN1290" i="2" s="1"/>
  <c r="AW1291" i="2"/>
  <c r="BN1291" i="2" s="1"/>
  <c r="AW1292" i="2"/>
  <c r="BN1292" i="2" s="1"/>
  <c r="AW1293" i="2"/>
  <c r="BN1293" i="2" s="1"/>
  <c r="AW1294" i="2"/>
  <c r="BN1294" i="2" s="1"/>
  <c r="AW1295" i="2"/>
  <c r="BN1295" i="2" s="1"/>
  <c r="AW1296" i="2"/>
  <c r="BN1296" i="2" s="1"/>
  <c r="AW1297" i="2"/>
  <c r="BN1297" i="2" s="1"/>
  <c r="AW1298" i="2"/>
  <c r="BN1298" i="2" s="1"/>
  <c r="AW1299" i="2"/>
  <c r="BN1299" i="2" s="1"/>
  <c r="AW1300" i="2"/>
  <c r="BN1300" i="2" s="1"/>
  <c r="AW1301" i="2"/>
  <c r="BN1301" i="2" s="1"/>
  <c r="AW1302" i="2"/>
  <c r="BN1302" i="2" s="1"/>
  <c r="AW1303" i="2"/>
  <c r="BN1303" i="2" s="1"/>
  <c r="AW1304" i="2"/>
  <c r="BN1304" i="2" s="1"/>
  <c r="AW1305" i="2"/>
  <c r="BN1305" i="2" s="1"/>
  <c r="AW1306" i="2"/>
  <c r="BN1306" i="2" s="1"/>
  <c r="AW1307" i="2"/>
  <c r="BN1307" i="2" s="1"/>
  <c r="AW1308" i="2"/>
  <c r="BN1308" i="2" s="1"/>
  <c r="AW1309" i="2"/>
  <c r="BN1309" i="2" s="1"/>
  <c r="AW1310" i="2"/>
  <c r="BN1310" i="2" s="1"/>
  <c r="AW1311" i="2"/>
  <c r="BN1311" i="2" s="1"/>
  <c r="AW1312" i="2"/>
  <c r="BN1312" i="2" s="1"/>
  <c r="AW1313" i="2"/>
  <c r="BN1313" i="2" s="1"/>
  <c r="AW1314" i="2"/>
  <c r="BN1314" i="2" s="1"/>
  <c r="AW1315" i="2"/>
  <c r="BN1315" i="2" s="1"/>
  <c r="AW1316" i="2"/>
  <c r="BN1316" i="2" s="1"/>
  <c r="AW1317" i="2"/>
  <c r="BN1317" i="2" s="1"/>
  <c r="AW1318" i="2"/>
  <c r="BN1318" i="2" s="1"/>
  <c r="AW1319" i="2"/>
  <c r="BN1319" i="2" s="1"/>
  <c r="AW1320" i="2"/>
  <c r="BN1320" i="2" s="1"/>
  <c r="AW1321" i="2"/>
  <c r="BN1321" i="2" s="1"/>
  <c r="AW1322" i="2"/>
  <c r="BN1322" i="2" s="1"/>
  <c r="AW1323" i="2"/>
  <c r="BN1323" i="2" s="1"/>
  <c r="AW1324" i="2"/>
  <c r="BN1324" i="2" s="1"/>
  <c r="AW1325" i="2"/>
  <c r="BN1325" i="2" s="1"/>
  <c r="AW1326" i="2"/>
  <c r="BN1326" i="2" s="1"/>
  <c r="AW1327" i="2"/>
  <c r="BN1327" i="2" s="1"/>
  <c r="AW1328" i="2"/>
  <c r="BN1328" i="2" s="1"/>
  <c r="AW1329" i="2"/>
  <c r="BN1329" i="2" s="1"/>
  <c r="AW1330" i="2"/>
  <c r="BN1330" i="2" s="1"/>
  <c r="AW1331" i="2"/>
  <c r="BN1331" i="2" s="1"/>
  <c r="AW1332" i="2"/>
  <c r="BN1332" i="2" s="1"/>
  <c r="AW1333" i="2"/>
  <c r="BN1333" i="2" s="1"/>
  <c r="AW1334" i="2"/>
  <c r="BN1334" i="2" s="1"/>
  <c r="AW1335" i="2"/>
  <c r="BN1335" i="2" s="1"/>
  <c r="AW1336" i="2"/>
  <c r="BN1336" i="2" s="1"/>
  <c r="AW1337" i="2"/>
  <c r="BN1337" i="2" s="1"/>
  <c r="AW1338" i="2"/>
  <c r="BN1338" i="2" s="1"/>
  <c r="AW1339" i="2"/>
  <c r="BN1339" i="2" s="1"/>
  <c r="AW1340" i="2"/>
  <c r="BN1340" i="2" s="1"/>
  <c r="AW1341" i="2"/>
  <c r="BN1341" i="2" s="1"/>
  <c r="AW1342" i="2"/>
  <c r="BN1342" i="2" s="1"/>
  <c r="AW1343" i="2"/>
  <c r="BN1343" i="2" s="1"/>
  <c r="AW1344" i="2"/>
  <c r="BN1344" i="2" s="1"/>
  <c r="AW1345" i="2"/>
  <c r="BN1345" i="2" s="1"/>
  <c r="AW1346" i="2"/>
  <c r="BN1346" i="2" s="1"/>
  <c r="AW1347" i="2"/>
  <c r="BN1347" i="2" s="1"/>
  <c r="AW1348" i="2"/>
  <c r="BN1348" i="2" s="1"/>
  <c r="AW1349" i="2"/>
  <c r="BN1349" i="2" s="1"/>
  <c r="AW1350" i="2"/>
  <c r="BN1350" i="2" s="1"/>
  <c r="AW1351" i="2"/>
  <c r="BN1351" i="2" s="1"/>
  <c r="AW1352" i="2"/>
  <c r="BN1352" i="2" s="1"/>
  <c r="AW1353" i="2"/>
  <c r="BN1353" i="2" s="1"/>
  <c r="AW1354" i="2"/>
  <c r="BN1354" i="2" s="1"/>
  <c r="AW1355" i="2"/>
  <c r="BN1355" i="2" s="1"/>
  <c r="AW1356" i="2"/>
  <c r="BN1356" i="2" s="1"/>
  <c r="AW1357" i="2"/>
  <c r="BN1357" i="2" s="1"/>
  <c r="AW1358" i="2"/>
  <c r="BN1358" i="2" s="1"/>
  <c r="AW1359" i="2"/>
  <c r="BN1359" i="2" s="1"/>
  <c r="AW1360" i="2"/>
  <c r="BN1360" i="2" s="1"/>
  <c r="AW1361" i="2"/>
  <c r="BN1361" i="2" s="1"/>
  <c r="AW1362" i="2"/>
  <c r="BN1362" i="2" s="1"/>
  <c r="AW1363" i="2"/>
  <c r="BN1363" i="2" s="1"/>
  <c r="AW1364" i="2"/>
  <c r="BN1364" i="2" s="1"/>
  <c r="AW1365" i="2"/>
  <c r="BN1365" i="2" s="1"/>
  <c r="AW1366" i="2"/>
  <c r="BN1366" i="2" s="1"/>
  <c r="AW1367" i="2"/>
  <c r="BN1367" i="2" s="1"/>
  <c r="AW1368" i="2"/>
  <c r="BN1368" i="2" s="1"/>
  <c r="AW1369" i="2"/>
  <c r="BN1369" i="2" s="1"/>
  <c r="AW1370" i="2"/>
  <c r="BN1370" i="2" s="1"/>
  <c r="AW1371" i="2"/>
  <c r="BN1371" i="2" s="1"/>
  <c r="AW1372" i="2"/>
  <c r="BN1372" i="2" s="1"/>
  <c r="AW1373" i="2"/>
  <c r="BN1373" i="2" s="1"/>
  <c r="AW1374" i="2"/>
  <c r="BN1374" i="2" s="1"/>
  <c r="AW1375" i="2"/>
  <c r="BN1375" i="2" s="1"/>
  <c r="AW1376" i="2"/>
  <c r="BN1376" i="2" s="1"/>
  <c r="AW1377" i="2"/>
  <c r="BN1377" i="2" s="1"/>
  <c r="AW1378" i="2"/>
  <c r="BN1378" i="2" s="1"/>
  <c r="AW1379" i="2"/>
  <c r="BN1379" i="2" s="1"/>
  <c r="AW1380" i="2"/>
  <c r="BN1380" i="2" s="1"/>
  <c r="AW1381" i="2"/>
  <c r="BN1381" i="2" s="1"/>
  <c r="AW1382" i="2"/>
  <c r="BN1382" i="2" s="1"/>
  <c r="AW1383" i="2"/>
  <c r="BN1383" i="2" s="1"/>
  <c r="AW1384" i="2"/>
  <c r="BN1384" i="2" s="1"/>
  <c r="AW1385" i="2"/>
  <c r="BN1385" i="2" s="1"/>
  <c r="AW1386" i="2"/>
  <c r="BN1386" i="2" s="1"/>
  <c r="AW1387" i="2"/>
  <c r="BN1387" i="2" s="1"/>
  <c r="AW1388" i="2"/>
  <c r="BN1388" i="2" s="1"/>
  <c r="AW1389" i="2"/>
  <c r="BN1389" i="2" s="1"/>
  <c r="AW1390" i="2"/>
  <c r="BN1390" i="2" s="1"/>
  <c r="AW1391" i="2"/>
  <c r="BN1391" i="2" s="1"/>
  <c r="AW1392" i="2"/>
  <c r="BN1392" i="2" s="1"/>
  <c r="AW1393" i="2"/>
  <c r="BN1393" i="2" s="1"/>
  <c r="AW1394" i="2"/>
  <c r="BN1394" i="2" s="1"/>
  <c r="AW1395" i="2"/>
  <c r="BN1395" i="2" s="1"/>
  <c r="AW1396" i="2"/>
  <c r="BN1396" i="2" s="1"/>
  <c r="AW1397" i="2"/>
  <c r="BN1397" i="2" s="1"/>
  <c r="AW1398" i="2"/>
  <c r="BN1398" i="2" s="1"/>
  <c r="AW1399" i="2"/>
  <c r="BN1399" i="2" s="1"/>
  <c r="AW1400" i="2"/>
  <c r="BN1400" i="2" s="1"/>
  <c r="AW1401" i="2"/>
  <c r="BN1401" i="2" s="1"/>
  <c r="AW1402" i="2"/>
  <c r="BN1402" i="2" s="1"/>
  <c r="AW1403" i="2"/>
  <c r="BN1403" i="2" s="1"/>
  <c r="AW1404" i="2"/>
  <c r="BN1404" i="2" s="1"/>
  <c r="AW1405" i="2"/>
  <c r="BN1405" i="2" s="1"/>
  <c r="AW1406" i="2"/>
  <c r="BN1406" i="2" s="1"/>
  <c r="AW1407" i="2"/>
  <c r="BN1407" i="2" s="1"/>
  <c r="AW1408" i="2"/>
  <c r="BN1408" i="2" s="1"/>
  <c r="AW1409" i="2"/>
  <c r="BN1409" i="2" s="1"/>
  <c r="AW1410" i="2"/>
  <c r="BN1410" i="2" s="1"/>
  <c r="AW1411" i="2"/>
  <c r="BN1411" i="2" s="1"/>
  <c r="AW1412" i="2"/>
  <c r="BN1412" i="2" s="1"/>
  <c r="AW1413" i="2"/>
  <c r="BN1413" i="2" s="1"/>
  <c r="AW1414" i="2"/>
  <c r="BN1414" i="2" s="1"/>
  <c r="AW1415" i="2"/>
  <c r="BN1415" i="2" s="1"/>
  <c r="AW1416" i="2"/>
  <c r="BN1416" i="2" s="1"/>
  <c r="AW1417" i="2"/>
  <c r="BN1417" i="2" s="1"/>
  <c r="AW1418" i="2"/>
  <c r="BN1418" i="2" s="1"/>
  <c r="AW1419" i="2"/>
  <c r="BN1419" i="2" s="1"/>
  <c r="AW1420" i="2"/>
  <c r="BN1420" i="2" s="1"/>
  <c r="AW1421" i="2"/>
  <c r="BN1421" i="2" s="1"/>
  <c r="AW1422" i="2"/>
  <c r="BN1422" i="2" s="1"/>
  <c r="AW1423" i="2"/>
  <c r="BN1423" i="2" s="1"/>
  <c r="AW1424" i="2"/>
  <c r="BN1424" i="2" s="1"/>
  <c r="AW1425" i="2"/>
  <c r="BN1425" i="2" s="1"/>
  <c r="AW1426" i="2"/>
  <c r="BN1426" i="2" s="1"/>
  <c r="AW1427" i="2"/>
  <c r="BN1427" i="2" s="1"/>
  <c r="AW1428" i="2"/>
  <c r="BN1428" i="2" s="1"/>
  <c r="AW1429" i="2"/>
  <c r="BN1429" i="2" s="1"/>
  <c r="AW1430" i="2"/>
  <c r="BN1430" i="2" s="1"/>
  <c r="AW1431" i="2"/>
  <c r="BN1431" i="2" s="1"/>
  <c r="AW1432" i="2"/>
  <c r="BN1432" i="2" s="1"/>
  <c r="AW1433" i="2"/>
  <c r="BN1433" i="2" s="1"/>
  <c r="AW1434" i="2"/>
  <c r="BN1434" i="2" s="1"/>
  <c r="AW1435" i="2"/>
  <c r="BN1435" i="2" s="1"/>
  <c r="AW1436" i="2"/>
  <c r="BN1436" i="2" s="1"/>
  <c r="AW1437" i="2"/>
  <c r="BN1437" i="2" s="1"/>
  <c r="AW1438" i="2"/>
  <c r="BN1438" i="2" s="1"/>
  <c r="AW1439" i="2"/>
  <c r="BN1439" i="2" s="1"/>
  <c r="AW1440" i="2"/>
  <c r="BN1440" i="2" s="1"/>
  <c r="AW1441" i="2"/>
  <c r="BN1441" i="2" s="1"/>
  <c r="AW1442" i="2"/>
  <c r="BN1442" i="2" s="1"/>
  <c r="AW1443" i="2"/>
  <c r="BN1443" i="2" s="1"/>
  <c r="AW1444" i="2"/>
  <c r="BN1444" i="2" s="1"/>
  <c r="AW1445" i="2"/>
  <c r="BN1445" i="2" s="1"/>
  <c r="AW1446" i="2"/>
  <c r="BN1446" i="2" s="1"/>
  <c r="AW1447" i="2"/>
  <c r="BN1447" i="2" s="1"/>
  <c r="AW1448" i="2"/>
  <c r="BN1448" i="2" s="1"/>
  <c r="AW1449" i="2"/>
  <c r="BN1449" i="2" s="1"/>
  <c r="AW1450" i="2"/>
  <c r="BN1450" i="2" s="1"/>
  <c r="AW1451" i="2"/>
  <c r="BN1451" i="2" s="1"/>
  <c r="AW1452" i="2"/>
  <c r="BN1452" i="2" s="1"/>
  <c r="AW1453" i="2"/>
  <c r="BN1453" i="2" s="1"/>
  <c r="AW1454" i="2"/>
  <c r="BN1454" i="2" s="1"/>
  <c r="AW1455" i="2"/>
  <c r="BN1455" i="2" s="1"/>
  <c r="AW1456" i="2"/>
  <c r="BN1456" i="2" s="1"/>
  <c r="AW1457" i="2"/>
  <c r="BN1457" i="2" s="1"/>
  <c r="AW1458" i="2"/>
  <c r="BN1458" i="2" s="1"/>
  <c r="AW1459" i="2"/>
  <c r="BN1459" i="2" s="1"/>
  <c r="AW1460" i="2"/>
  <c r="BN1460" i="2" s="1"/>
  <c r="AW1461" i="2"/>
  <c r="BN1461" i="2" s="1"/>
  <c r="AW1462" i="2"/>
  <c r="BN1462" i="2" s="1"/>
  <c r="AW1463" i="2"/>
  <c r="BN1463" i="2" s="1"/>
  <c r="AW1464" i="2"/>
  <c r="BN1464" i="2" s="1"/>
  <c r="AW1465" i="2"/>
  <c r="BN1465" i="2" s="1"/>
  <c r="AW1466" i="2"/>
  <c r="BN1466" i="2" s="1"/>
  <c r="AW1467" i="2"/>
  <c r="BN1467" i="2" s="1"/>
  <c r="AW1468" i="2"/>
  <c r="BN1468" i="2" s="1"/>
  <c r="AW1469" i="2"/>
  <c r="BN1469" i="2" s="1"/>
  <c r="AW1470" i="2"/>
  <c r="BN1470" i="2" s="1"/>
  <c r="AW1471" i="2"/>
  <c r="BN1471" i="2" s="1"/>
  <c r="AW1472" i="2"/>
  <c r="BN1472" i="2" s="1"/>
  <c r="AW1473" i="2"/>
  <c r="BN1473" i="2" s="1"/>
  <c r="AW1474" i="2"/>
  <c r="BN1474" i="2" s="1"/>
  <c r="AW1475" i="2"/>
  <c r="BN1475" i="2" s="1"/>
  <c r="AW1476" i="2"/>
  <c r="BN1476" i="2" s="1"/>
  <c r="AW1477" i="2"/>
  <c r="BN1477" i="2" s="1"/>
  <c r="AW1478" i="2"/>
  <c r="BN1478" i="2" s="1"/>
  <c r="AW1479" i="2"/>
  <c r="BN1479" i="2" s="1"/>
  <c r="AW1480" i="2"/>
  <c r="BN1480" i="2" s="1"/>
  <c r="AW1481" i="2"/>
  <c r="BN1481" i="2" s="1"/>
  <c r="AW1482" i="2"/>
  <c r="BN1482" i="2" s="1"/>
  <c r="AW1483" i="2"/>
  <c r="BN1483" i="2" s="1"/>
  <c r="AW1484" i="2"/>
  <c r="BN1484" i="2" s="1"/>
  <c r="AW1485" i="2"/>
  <c r="BN1485" i="2" s="1"/>
  <c r="AW1486" i="2"/>
  <c r="BN1486" i="2" s="1"/>
  <c r="AW1487" i="2"/>
  <c r="BN1487" i="2" s="1"/>
  <c r="AW1488" i="2"/>
  <c r="BN1488" i="2" s="1"/>
  <c r="AW1489" i="2"/>
  <c r="BN1489" i="2" s="1"/>
  <c r="AW1490" i="2"/>
  <c r="BN1490" i="2" s="1"/>
  <c r="AW1491" i="2"/>
  <c r="BN1491" i="2" s="1"/>
  <c r="AW1492" i="2"/>
  <c r="BN1492" i="2" s="1"/>
  <c r="AW1493" i="2"/>
  <c r="BN1493" i="2" s="1"/>
  <c r="AW1494" i="2"/>
  <c r="BN1494" i="2" s="1"/>
  <c r="AW1495" i="2"/>
  <c r="BN1495" i="2" s="1"/>
  <c r="AW1496" i="2"/>
  <c r="BN1496" i="2" s="1"/>
  <c r="AW1497" i="2"/>
  <c r="BN1497" i="2" s="1"/>
  <c r="AW1498" i="2"/>
  <c r="BN1498" i="2" s="1"/>
  <c r="AW1499" i="2"/>
  <c r="AW1500" i="2"/>
  <c r="AW1501" i="2"/>
  <c r="BN1501" i="2" s="1"/>
  <c r="AW1502" i="2"/>
  <c r="BN1502" i="2" s="1"/>
  <c r="AW1503" i="2"/>
  <c r="BN1503" i="2" s="1"/>
  <c r="AW1504" i="2"/>
  <c r="BN1504" i="2" s="1"/>
  <c r="AW1505" i="2"/>
  <c r="BN1505" i="2" s="1"/>
  <c r="AW1506" i="2"/>
  <c r="BN1506" i="2" s="1"/>
  <c r="AW1507" i="2"/>
  <c r="BN1507" i="2" s="1"/>
  <c r="AW1508" i="2"/>
  <c r="BN1508" i="2" s="1"/>
  <c r="AW1509" i="2"/>
  <c r="BN1509" i="2" s="1"/>
  <c r="AW1510" i="2"/>
  <c r="BN1510" i="2" s="1"/>
  <c r="AW1511" i="2"/>
  <c r="BN1511" i="2" s="1"/>
  <c r="AW1512" i="2"/>
  <c r="BN1512" i="2" s="1"/>
  <c r="AW1513" i="2"/>
  <c r="BN1513" i="2" s="1"/>
  <c r="AW1514" i="2"/>
  <c r="BN1514" i="2" s="1"/>
  <c r="AW1515" i="2"/>
  <c r="BN1515" i="2" s="1"/>
  <c r="AW1516" i="2"/>
  <c r="BN1516" i="2" s="1"/>
  <c r="AW1517" i="2"/>
  <c r="BN1517" i="2" s="1"/>
  <c r="AW1518" i="2"/>
  <c r="BN1518" i="2" s="1"/>
  <c r="AW1519" i="2"/>
  <c r="BN1519" i="2" s="1"/>
  <c r="AW1520" i="2"/>
  <c r="BN1520" i="2" s="1"/>
  <c r="AW1521" i="2"/>
  <c r="BN1521" i="2" s="1"/>
  <c r="AW1522" i="2"/>
  <c r="BN1522" i="2" s="1"/>
  <c r="AW2" i="2"/>
  <c r="BN2" i="2" s="1"/>
  <c r="N1522" i="13"/>
  <c r="M1522" i="13"/>
  <c r="K1522" i="13"/>
  <c r="J1522" i="13"/>
  <c r="I1522" i="13"/>
  <c r="F1522" i="13"/>
  <c r="D1522" i="13"/>
  <c r="C1522" i="13"/>
  <c r="B1522" i="13"/>
  <c r="A1522" i="13"/>
  <c r="N1521" i="13"/>
  <c r="M1521" i="13"/>
  <c r="K1521" i="13"/>
  <c r="J1521" i="13"/>
  <c r="I1521" i="13"/>
  <c r="F1521" i="13"/>
  <c r="D1521" i="13"/>
  <c r="C1521" i="13"/>
  <c r="B1521" i="13"/>
  <c r="A1521" i="13"/>
  <c r="N1520" i="13"/>
  <c r="M1520" i="13"/>
  <c r="K1520" i="13"/>
  <c r="J1520" i="13"/>
  <c r="I1520" i="13"/>
  <c r="F1520" i="13"/>
  <c r="D1520" i="13"/>
  <c r="C1520" i="13"/>
  <c r="B1520" i="13"/>
  <c r="A1520" i="13"/>
  <c r="N1519" i="13"/>
  <c r="M1519" i="13"/>
  <c r="K1519" i="13"/>
  <c r="J1519" i="13"/>
  <c r="I1519" i="13"/>
  <c r="F1519" i="13"/>
  <c r="D1519" i="13"/>
  <c r="C1519" i="13"/>
  <c r="B1519" i="13"/>
  <c r="A1519" i="13"/>
  <c r="N1518" i="13"/>
  <c r="M1518" i="13"/>
  <c r="K1518" i="13"/>
  <c r="J1518" i="13"/>
  <c r="I1518" i="13"/>
  <c r="F1518" i="13"/>
  <c r="D1518" i="13"/>
  <c r="C1518" i="13"/>
  <c r="B1518" i="13"/>
  <c r="A1518" i="13"/>
  <c r="N1517" i="13"/>
  <c r="M1517" i="13"/>
  <c r="K1517" i="13"/>
  <c r="J1517" i="13"/>
  <c r="I1517" i="13"/>
  <c r="F1517" i="13"/>
  <c r="D1517" i="13"/>
  <c r="C1517" i="13"/>
  <c r="B1517" i="13"/>
  <c r="A1517" i="13"/>
  <c r="N1516" i="13"/>
  <c r="M1516" i="13"/>
  <c r="K1516" i="13"/>
  <c r="J1516" i="13"/>
  <c r="I1516" i="13"/>
  <c r="F1516" i="13"/>
  <c r="D1516" i="13"/>
  <c r="C1516" i="13"/>
  <c r="B1516" i="13"/>
  <c r="A1516" i="13"/>
  <c r="N1515" i="13"/>
  <c r="M1515" i="13"/>
  <c r="K1515" i="13"/>
  <c r="J1515" i="13"/>
  <c r="I1515" i="13"/>
  <c r="F1515" i="13"/>
  <c r="D1515" i="13"/>
  <c r="C1515" i="13"/>
  <c r="B1515" i="13"/>
  <c r="A1515" i="13"/>
  <c r="N1514" i="13"/>
  <c r="M1514" i="13"/>
  <c r="K1514" i="13"/>
  <c r="J1514" i="13"/>
  <c r="I1514" i="13"/>
  <c r="F1514" i="13"/>
  <c r="D1514" i="13"/>
  <c r="C1514" i="13"/>
  <c r="B1514" i="13"/>
  <c r="A1514" i="13"/>
  <c r="N1513" i="13"/>
  <c r="M1513" i="13"/>
  <c r="K1513" i="13"/>
  <c r="J1513" i="13"/>
  <c r="I1513" i="13"/>
  <c r="F1513" i="13"/>
  <c r="D1513" i="13"/>
  <c r="C1513" i="13"/>
  <c r="B1513" i="13"/>
  <c r="A1513" i="13"/>
  <c r="N1512" i="13"/>
  <c r="M1512" i="13"/>
  <c r="K1512" i="13"/>
  <c r="J1512" i="13"/>
  <c r="I1512" i="13"/>
  <c r="F1512" i="13"/>
  <c r="D1512" i="13"/>
  <c r="C1512" i="13"/>
  <c r="B1512" i="13"/>
  <c r="A1512" i="13"/>
  <c r="N1511" i="13"/>
  <c r="M1511" i="13"/>
  <c r="K1511" i="13"/>
  <c r="J1511" i="13"/>
  <c r="I1511" i="13"/>
  <c r="F1511" i="13"/>
  <c r="D1511" i="13"/>
  <c r="C1511" i="13"/>
  <c r="B1511" i="13"/>
  <c r="A1511" i="13"/>
  <c r="N1510" i="13"/>
  <c r="M1510" i="13"/>
  <c r="K1510" i="13"/>
  <c r="J1510" i="13"/>
  <c r="I1510" i="13"/>
  <c r="F1510" i="13"/>
  <c r="D1510" i="13"/>
  <c r="C1510" i="13"/>
  <c r="B1510" i="13"/>
  <c r="A1510" i="13"/>
  <c r="N1509" i="13"/>
  <c r="M1509" i="13"/>
  <c r="K1509" i="13"/>
  <c r="J1509" i="13"/>
  <c r="I1509" i="13"/>
  <c r="F1509" i="13"/>
  <c r="D1509" i="13"/>
  <c r="C1509" i="13"/>
  <c r="B1509" i="13"/>
  <c r="A1509" i="13"/>
  <c r="N1508" i="13"/>
  <c r="M1508" i="13"/>
  <c r="K1508" i="13"/>
  <c r="J1508" i="13"/>
  <c r="I1508" i="13"/>
  <c r="F1508" i="13"/>
  <c r="D1508" i="13"/>
  <c r="C1508" i="13"/>
  <c r="B1508" i="13"/>
  <c r="A1508" i="13"/>
  <c r="N1507" i="13"/>
  <c r="M1507" i="13"/>
  <c r="K1507" i="13"/>
  <c r="J1507" i="13"/>
  <c r="I1507" i="13"/>
  <c r="F1507" i="13"/>
  <c r="D1507" i="13"/>
  <c r="C1507" i="13"/>
  <c r="B1507" i="13"/>
  <c r="A1507" i="13"/>
  <c r="N1506" i="13"/>
  <c r="M1506" i="13"/>
  <c r="K1506" i="13"/>
  <c r="J1506" i="13"/>
  <c r="I1506" i="13"/>
  <c r="F1506" i="13"/>
  <c r="D1506" i="13"/>
  <c r="C1506" i="13"/>
  <c r="B1506" i="13"/>
  <c r="A1506" i="13"/>
  <c r="N1505" i="13"/>
  <c r="M1505" i="13"/>
  <c r="K1505" i="13"/>
  <c r="J1505" i="13"/>
  <c r="I1505" i="13"/>
  <c r="F1505" i="13"/>
  <c r="D1505" i="13"/>
  <c r="C1505" i="13"/>
  <c r="B1505" i="13"/>
  <c r="A1505" i="13"/>
  <c r="N1504" i="13"/>
  <c r="M1504" i="13"/>
  <c r="K1504" i="13"/>
  <c r="J1504" i="13"/>
  <c r="I1504" i="13"/>
  <c r="F1504" i="13"/>
  <c r="D1504" i="13"/>
  <c r="C1504" i="13"/>
  <c r="B1504" i="13"/>
  <c r="A1504" i="13"/>
  <c r="N1503" i="13"/>
  <c r="M1503" i="13"/>
  <c r="K1503" i="13"/>
  <c r="J1503" i="13"/>
  <c r="I1503" i="13"/>
  <c r="F1503" i="13"/>
  <c r="D1503" i="13"/>
  <c r="C1503" i="13"/>
  <c r="B1503" i="13"/>
  <c r="A1503" i="13"/>
  <c r="N1502" i="13"/>
  <c r="M1502" i="13"/>
  <c r="K1502" i="13"/>
  <c r="J1502" i="13"/>
  <c r="I1502" i="13"/>
  <c r="F1502" i="13"/>
  <c r="D1502" i="13"/>
  <c r="C1502" i="13"/>
  <c r="B1502" i="13"/>
  <c r="A1502" i="13"/>
  <c r="N1501" i="13"/>
  <c r="M1501" i="13"/>
  <c r="K1501" i="13"/>
  <c r="J1501" i="13"/>
  <c r="I1501" i="13"/>
  <c r="F1501" i="13"/>
  <c r="D1501" i="13"/>
  <c r="C1501" i="13"/>
  <c r="B1501" i="13"/>
  <c r="A1501" i="13"/>
  <c r="N1500" i="13"/>
  <c r="M1500" i="13"/>
  <c r="K1500" i="13"/>
  <c r="J1500" i="13"/>
  <c r="I1500" i="13"/>
  <c r="F1500" i="13"/>
  <c r="D1500" i="13"/>
  <c r="C1500" i="13"/>
  <c r="B1500" i="13"/>
  <c r="A1500" i="13"/>
  <c r="N1499" i="13"/>
  <c r="M1499" i="13"/>
  <c r="K1499" i="13"/>
  <c r="J1499" i="13"/>
  <c r="I1499" i="13"/>
  <c r="F1499" i="13"/>
  <c r="D1499" i="13"/>
  <c r="C1499" i="13"/>
  <c r="B1499" i="13"/>
  <c r="A1499" i="13"/>
  <c r="N1498" i="13"/>
  <c r="M1498" i="13"/>
  <c r="K1498" i="13"/>
  <c r="J1498" i="13"/>
  <c r="I1498" i="13"/>
  <c r="F1498" i="13"/>
  <c r="D1498" i="13"/>
  <c r="C1498" i="13"/>
  <c r="B1498" i="13"/>
  <c r="A1498" i="13"/>
  <c r="N1497" i="13"/>
  <c r="M1497" i="13"/>
  <c r="K1497" i="13"/>
  <c r="J1497" i="13"/>
  <c r="I1497" i="13"/>
  <c r="F1497" i="13"/>
  <c r="D1497" i="13"/>
  <c r="C1497" i="13"/>
  <c r="B1497" i="13"/>
  <c r="A1497" i="13"/>
  <c r="N1496" i="13"/>
  <c r="M1496" i="13"/>
  <c r="K1496" i="13"/>
  <c r="J1496" i="13"/>
  <c r="I1496" i="13"/>
  <c r="F1496" i="13"/>
  <c r="D1496" i="13"/>
  <c r="C1496" i="13"/>
  <c r="B1496" i="13"/>
  <c r="A1496" i="13"/>
  <c r="N1495" i="13"/>
  <c r="M1495" i="13"/>
  <c r="K1495" i="13"/>
  <c r="J1495" i="13"/>
  <c r="I1495" i="13"/>
  <c r="F1495" i="13"/>
  <c r="D1495" i="13"/>
  <c r="C1495" i="13"/>
  <c r="B1495" i="13"/>
  <c r="A1495" i="13"/>
  <c r="N1494" i="13"/>
  <c r="M1494" i="13"/>
  <c r="K1494" i="13"/>
  <c r="J1494" i="13"/>
  <c r="I1494" i="13"/>
  <c r="F1494" i="13"/>
  <c r="D1494" i="13"/>
  <c r="C1494" i="13"/>
  <c r="B1494" i="13"/>
  <c r="A1494" i="13"/>
  <c r="N1493" i="13"/>
  <c r="M1493" i="13"/>
  <c r="K1493" i="13"/>
  <c r="J1493" i="13"/>
  <c r="I1493" i="13"/>
  <c r="F1493" i="13"/>
  <c r="D1493" i="13"/>
  <c r="C1493" i="13"/>
  <c r="B1493" i="13"/>
  <c r="A1493" i="13"/>
  <c r="N1492" i="13"/>
  <c r="M1492" i="13"/>
  <c r="K1492" i="13"/>
  <c r="J1492" i="13"/>
  <c r="I1492" i="13"/>
  <c r="F1492" i="13"/>
  <c r="D1492" i="13"/>
  <c r="C1492" i="13"/>
  <c r="B1492" i="13"/>
  <c r="A1492" i="13"/>
  <c r="N1491" i="13"/>
  <c r="M1491" i="13"/>
  <c r="K1491" i="13"/>
  <c r="J1491" i="13"/>
  <c r="I1491" i="13"/>
  <c r="F1491" i="13"/>
  <c r="D1491" i="13"/>
  <c r="C1491" i="13"/>
  <c r="B1491" i="13"/>
  <c r="A1491" i="13"/>
  <c r="N1490" i="13"/>
  <c r="M1490" i="13"/>
  <c r="K1490" i="13"/>
  <c r="J1490" i="13"/>
  <c r="I1490" i="13"/>
  <c r="F1490" i="13"/>
  <c r="D1490" i="13"/>
  <c r="C1490" i="13"/>
  <c r="B1490" i="13"/>
  <c r="A1490" i="13"/>
  <c r="N1489" i="13"/>
  <c r="M1489" i="13"/>
  <c r="K1489" i="13"/>
  <c r="J1489" i="13"/>
  <c r="I1489" i="13"/>
  <c r="F1489" i="13"/>
  <c r="D1489" i="13"/>
  <c r="C1489" i="13"/>
  <c r="B1489" i="13"/>
  <c r="A1489" i="13"/>
  <c r="N1488" i="13"/>
  <c r="M1488" i="13"/>
  <c r="K1488" i="13"/>
  <c r="J1488" i="13"/>
  <c r="I1488" i="13"/>
  <c r="F1488" i="13"/>
  <c r="D1488" i="13"/>
  <c r="C1488" i="13"/>
  <c r="B1488" i="13"/>
  <c r="A1488" i="13"/>
  <c r="N1487" i="13"/>
  <c r="M1487" i="13"/>
  <c r="K1487" i="13"/>
  <c r="J1487" i="13"/>
  <c r="I1487" i="13"/>
  <c r="F1487" i="13"/>
  <c r="D1487" i="13"/>
  <c r="C1487" i="13"/>
  <c r="B1487" i="13"/>
  <c r="A1487" i="13"/>
  <c r="N1486" i="13"/>
  <c r="M1486" i="13"/>
  <c r="K1486" i="13"/>
  <c r="J1486" i="13"/>
  <c r="I1486" i="13"/>
  <c r="F1486" i="13"/>
  <c r="D1486" i="13"/>
  <c r="C1486" i="13"/>
  <c r="B1486" i="13"/>
  <c r="A1486" i="13"/>
  <c r="N1485" i="13"/>
  <c r="M1485" i="13"/>
  <c r="K1485" i="13"/>
  <c r="J1485" i="13"/>
  <c r="I1485" i="13"/>
  <c r="F1485" i="13"/>
  <c r="D1485" i="13"/>
  <c r="C1485" i="13"/>
  <c r="B1485" i="13"/>
  <c r="A1485" i="13"/>
  <c r="N1484" i="13"/>
  <c r="M1484" i="13"/>
  <c r="K1484" i="13"/>
  <c r="J1484" i="13"/>
  <c r="I1484" i="13"/>
  <c r="F1484" i="13"/>
  <c r="D1484" i="13"/>
  <c r="C1484" i="13"/>
  <c r="B1484" i="13"/>
  <c r="A1484" i="13"/>
  <c r="N1483" i="13"/>
  <c r="M1483" i="13"/>
  <c r="K1483" i="13"/>
  <c r="J1483" i="13"/>
  <c r="I1483" i="13"/>
  <c r="F1483" i="13"/>
  <c r="D1483" i="13"/>
  <c r="C1483" i="13"/>
  <c r="B1483" i="13"/>
  <c r="A1483" i="13"/>
  <c r="N1482" i="13"/>
  <c r="M1482" i="13"/>
  <c r="K1482" i="13"/>
  <c r="J1482" i="13"/>
  <c r="I1482" i="13"/>
  <c r="F1482" i="13"/>
  <c r="D1482" i="13"/>
  <c r="C1482" i="13"/>
  <c r="B1482" i="13"/>
  <c r="A1482" i="13"/>
  <c r="N1481" i="13"/>
  <c r="M1481" i="13"/>
  <c r="K1481" i="13"/>
  <c r="J1481" i="13"/>
  <c r="I1481" i="13"/>
  <c r="F1481" i="13"/>
  <c r="D1481" i="13"/>
  <c r="C1481" i="13"/>
  <c r="B1481" i="13"/>
  <c r="A1481" i="13"/>
  <c r="N1480" i="13"/>
  <c r="M1480" i="13"/>
  <c r="K1480" i="13"/>
  <c r="J1480" i="13"/>
  <c r="I1480" i="13"/>
  <c r="F1480" i="13"/>
  <c r="D1480" i="13"/>
  <c r="C1480" i="13"/>
  <c r="B1480" i="13"/>
  <c r="A1480" i="13"/>
  <c r="N1479" i="13"/>
  <c r="M1479" i="13"/>
  <c r="K1479" i="13"/>
  <c r="J1479" i="13"/>
  <c r="I1479" i="13"/>
  <c r="F1479" i="13"/>
  <c r="D1479" i="13"/>
  <c r="C1479" i="13"/>
  <c r="B1479" i="13"/>
  <c r="A1479" i="13"/>
  <c r="N1478" i="13"/>
  <c r="M1478" i="13"/>
  <c r="K1478" i="13"/>
  <c r="J1478" i="13"/>
  <c r="I1478" i="13"/>
  <c r="F1478" i="13"/>
  <c r="D1478" i="13"/>
  <c r="C1478" i="13"/>
  <c r="B1478" i="13"/>
  <c r="A1478" i="13"/>
  <c r="N1477" i="13"/>
  <c r="M1477" i="13"/>
  <c r="K1477" i="13"/>
  <c r="J1477" i="13"/>
  <c r="I1477" i="13"/>
  <c r="F1477" i="13"/>
  <c r="D1477" i="13"/>
  <c r="C1477" i="13"/>
  <c r="B1477" i="13"/>
  <c r="A1477" i="13"/>
  <c r="N1476" i="13"/>
  <c r="M1476" i="13"/>
  <c r="K1476" i="13"/>
  <c r="J1476" i="13"/>
  <c r="I1476" i="13"/>
  <c r="F1476" i="13"/>
  <c r="D1476" i="13"/>
  <c r="C1476" i="13"/>
  <c r="B1476" i="13"/>
  <c r="A1476" i="13"/>
  <c r="N1475" i="13"/>
  <c r="M1475" i="13"/>
  <c r="K1475" i="13"/>
  <c r="J1475" i="13"/>
  <c r="I1475" i="13"/>
  <c r="F1475" i="13"/>
  <c r="D1475" i="13"/>
  <c r="C1475" i="13"/>
  <c r="B1475" i="13"/>
  <c r="A1475" i="13"/>
  <c r="N1474" i="13"/>
  <c r="M1474" i="13"/>
  <c r="K1474" i="13"/>
  <c r="J1474" i="13"/>
  <c r="I1474" i="13"/>
  <c r="F1474" i="13"/>
  <c r="D1474" i="13"/>
  <c r="C1474" i="13"/>
  <c r="B1474" i="13"/>
  <c r="A1474" i="13"/>
  <c r="N1473" i="13"/>
  <c r="M1473" i="13"/>
  <c r="K1473" i="13"/>
  <c r="J1473" i="13"/>
  <c r="I1473" i="13"/>
  <c r="F1473" i="13"/>
  <c r="D1473" i="13"/>
  <c r="C1473" i="13"/>
  <c r="B1473" i="13"/>
  <c r="A1473" i="13"/>
  <c r="N1472" i="13"/>
  <c r="M1472" i="13"/>
  <c r="K1472" i="13"/>
  <c r="J1472" i="13"/>
  <c r="I1472" i="13"/>
  <c r="F1472" i="13"/>
  <c r="D1472" i="13"/>
  <c r="C1472" i="13"/>
  <c r="B1472" i="13"/>
  <c r="A1472" i="13"/>
  <c r="N1471" i="13"/>
  <c r="M1471" i="13"/>
  <c r="K1471" i="13"/>
  <c r="J1471" i="13"/>
  <c r="I1471" i="13"/>
  <c r="F1471" i="13"/>
  <c r="D1471" i="13"/>
  <c r="C1471" i="13"/>
  <c r="B1471" i="13"/>
  <c r="A1471" i="13"/>
  <c r="N1470" i="13"/>
  <c r="M1470" i="13"/>
  <c r="K1470" i="13"/>
  <c r="J1470" i="13"/>
  <c r="I1470" i="13"/>
  <c r="F1470" i="13"/>
  <c r="D1470" i="13"/>
  <c r="C1470" i="13"/>
  <c r="B1470" i="13"/>
  <c r="A1470" i="13"/>
  <c r="N1469" i="13"/>
  <c r="M1469" i="13"/>
  <c r="K1469" i="13"/>
  <c r="J1469" i="13"/>
  <c r="I1469" i="13"/>
  <c r="F1469" i="13"/>
  <c r="D1469" i="13"/>
  <c r="C1469" i="13"/>
  <c r="B1469" i="13"/>
  <c r="A1469" i="13"/>
  <c r="N1468" i="13"/>
  <c r="M1468" i="13"/>
  <c r="K1468" i="13"/>
  <c r="J1468" i="13"/>
  <c r="I1468" i="13"/>
  <c r="F1468" i="13"/>
  <c r="D1468" i="13"/>
  <c r="C1468" i="13"/>
  <c r="B1468" i="13"/>
  <c r="A1468" i="13"/>
  <c r="N1467" i="13"/>
  <c r="M1467" i="13"/>
  <c r="K1467" i="13"/>
  <c r="J1467" i="13"/>
  <c r="I1467" i="13"/>
  <c r="F1467" i="13"/>
  <c r="D1467" i="13"/>
  <c r="C1467" i="13"/>
  <c r="B1467" i="13"/>
  <c r="A1467" i="13"/>
  <c r="N1466" i="13"/>
  <c r="M1466" i="13"/>
  <c r="K1466" i="13"/>
  <c r="J1466" i="13"/>
  <c r="I1466" i="13"/>
  <c r="F1466" i="13"/>
  <c r="D1466" i="13"/>
  <c r="C1466" i="13"/>
  <c r="B1466" i="13"/>
  <c r="A1466" i="13"/>
  <c r="N1465" i="13"/>
  <c r="M1465" i="13"/>
  <c r="K1465" i="13"/>
  <c r="J1465" i="13"/>
  <c r="I1465" i="13"/>
  <c r="F1465" i="13"/>
  <c r="D1465" i="13"/>
  <c r="C1465" i="13"/>
  <c r="B1465" i="13"/>
  <c r="A1465" i="13"/>
  <c r="N1464" i="13"/>
  <c r="M1464" i="13"/>
  <c r="K1464" i="13"/>
  <c r="J1464" i="13"/>
  <c r="I1464" i="13"/>
  <c r="F1464" i="13"/>
  <c r="D1464" i="13"/>
  <c r="C1464" i="13"/>
  <c r="B1464" i="13"/>
  <c r="A1464" i="13"/>
  <c r="N1463" i="13"/>
  <c r="M1463" i="13"/>
  <c r="K1463" i="13"/>
  <c r="J1463" i="13"/>
  <c r="I1463" i="13"/>
  <c r="F1463" i="13"/>
  <c r="D1463" i="13"/>
  <c r="C1463" i="13"/>
  <c r="B1463" i="13"/>
  <c r="A1463" i="13"/>
  <c r="N1462" i="13"/>
  <c r="M1462" i="13"/>
  <c r="K1462" i="13"/>
  <c r="J1462" i="13"/>
  <c r="I1462" i="13"/>
  <c r="F1462" i="13"/>
  <c r="D1462" i="13"/>
  <c r="C1462" i="13"/>
  <c r="B1462" i="13"/>
  <c r="A1462" i="13"/>
  <c r="N1461" i="13"/>
  <c r="M1461" i="13"/>
  <c r="K1461" i="13"/>
  <c r="J1461" i="13"/>
  <c r="I1461" i="13"/>
  <c r="F1461" i="13"/>
  <c r="D1461" i="13"/>
  <c r="C1461" i="13"/>
  <c r="B1461" i="13"/>
  <c r="A1461" i="13"/>
  <c r="N1460" i="13"/>
  <c r="M1460" i="13"/>
  <c r="K1460" i="13"/>
  <c r="J1460" i="13"/>
  <c r="I1460" i="13"/>
  <c r="F1460" i="13"/>
  <c r="D1460" i="13"/>
  <c r="C1460" i="13"/>
  <c r="B1460" i="13"/>
  <c r="A1460" i="13"/>
  <c r="N1459" i="13"/>
  <c r="M1459" i="13"/>
  <c r="K1459" i="13"/>
  <c r="J1459" i="13"/>
  <c r="I1459" i="13"/>
  <c r="F1459" i="13"/>
  <c r="D1459" i="13"/>
  <c r="C1459" i="13"/>
  <c r="B1459" i="13"/>
  <c r="A1459" i="13"/>
  <c r="N1458" i="13"/>
  <c r="M1458" i="13"/>
  <c r="K1458" i="13"/>
  <c r="J1458" i="13"/>
  <c r="I1458" i="13"/>
  <c r="F1458" i="13"/>
  <c r="D1458" i="13"/>
  <c r="C1458" i="13"/>
  <c r="B1458" i="13"/>
  <c r="A1458" i="13"/>
  <c r="N1457" i="13"/>
  <c r="M1457" i="13"/>
  <c r="K1457" i="13"/>
  <c r="J1457" i="13"/>
  <c r="I1457" i="13"/>
  <c r="F1457" i="13"/>
  <c r="D1457" i="13"/>
  <c r="C1457" i="13"/>
  <c r="B1457" i="13"/>
  <c r="A1457" i="13"/>
  <c r="N1456" i="13"/>
  <c r="M1456" i="13"/>
  <c r="K1456" i="13"/>
  <c r="J1456" i="13"/>
  <c r="I1456" i="13"/>
  <c r="F1456" i="13"/>
  <c r="D1456" i="13"/>
  <c r="C1456" i="13"/>
  <c r="B1456" i="13"/>
  <c r="A1456" i="13"/>
  <c r="N1455" i="13"/>
  <c r="M1455" i="13"/>
  <c r="K1455" i="13"/>
  <c r="J1455" i="13"/>
  <c r="I1455" i="13"/>
  <c r="F1455" i="13"/>
  <c r="D1455" i="13"/>
  <c r="C1455" i="13"/>
  <c r="B1455" i="13"/>
  <c r="A1455" i="13"/>
  <c r="N1454" i="13"/>
  <c r="M1454" i="13"/>
  <c r="K1454" i="13"/>
  <c r="J1454" i="13"/>
  <c r="I1454" i="13"/>
  <c r="F1454" i="13"/>
  <c r="D1454" i="13"/>
  <c r="C1454" i="13"/>
  <c r="B1454" i="13"/>
  <c r="A1454" i="13"/>
  <c r="N1453" i="13"/>
  <c r="M1453" i="13"/>
  <c r="K1453" i="13"/>
  <c r="J1453" i="13"/>
  <c r="I1453" i="13"/>
  <c r="F1453" i="13"/>
  <c r="D1453" i="13"/>
  <c r="C1453" i="13"/>
  <c r="B1453" i="13"/>
  <c r="A1453" i="13"/>
  <c r="N1452" i="13"/>
  <c r="M1452" i="13"/>
  <c r="K1452" i="13"/>
  <c r="J1452" i="13"/>
  <c r="I1452" i="13"/>
  <c r="F1452" i="13"/>
  <c r="D1452" i="13"/>
  <c r="C1452" i="13"/>
  <c r="B1452" i="13"/>
  <c r="A1452" i="13"/>
  <c r="N1451" i="13"/>
  <c r="M1451" i="13"/>
  <c r="K1451" i="13"/>
  <c r="J1451" i="13"/>
  <c r="I1451" i="13"/>
  <c r="F1451" i="13"/>
  <c r="D1451" i="13"/>
  <c r="C1451" i="13"/>
  <c r="B1451" i="13"/>
  <c r="A1451" i="13"/>
  <c r="N1450" i="13"/>
  <c r="M1450" i="13"/>
  <c r="K1450" i="13"/>
  <c r="J1450" i="13"/>
  <c r="I1450" i="13"/>
  <c r="F1450" i="13"/>
  <c r="D1450" i="13"/>
  <c r="C1450" i="13"/>
  <c r="B1450" i="13"/>
  <c r="A1450" i="13"/>
  <c r="N1449" i="13"/>
  <c r="M1449" i="13"/>
  <c r="K1449" i="13"/>
  <c r="J1449" i="13"/>
  <c r="I1449" i="13"/>
  <c r="F1449" i="13"/>
  <c r="D1449" i="13"/>
  <c r="C1449" i="13"/>
  <c r="B1449" i="13"/>
  <c r="A1449" i="13"/>
  <c r="N1448" i="13"/>
  <c r="M1448" i="13"/>
  <c r="K1448" i="13"/>
  <c r="J1448" i="13"/>
  <c r="I1448" i="13"/>
  <c r="F1448" i="13"/>
  <c r="D1448" i="13"/>
  <c r="C1448" i="13"/>
  <c r="B1448" i="13"/>
  <c r="A1448" i="13"/>
  <c r="N1447" i="13"/>
  <c r="M1447" i="13"/>
  <c r="K1447" i="13"/>
  <c r="J1447" i="13"/>
  <c r="I1447" i="13"/>
  <c r="F1447" i="13"/>
  <c r="D1447" i="13"/>
  <c r="C1447" i="13"/>
  <c r="B1447" i="13"/>
  <c r="A1447" i="13"/>
  <c r="N1446" i="13"/>
  <c r="M1446" i="13"/>
  <c r="K1446" i="13"/>
  <c r="J1446" i="13"/>
  <c r="I1446" i="13"/>
  <c r="F1446" i="13"/>
  <c r="D1446" i="13"/>
  <c r="C1446" i="13"/>
  <c r="B1446" i="13"/>
  <c r="A1446" i="13"/>
  <c r="N1445" i="13"/>
  <c r="M1445" i="13"/>
  <c r="K1445" i="13"/>
  <c r="J1445" i="13"/>
  <c r="I1445" i="13"/>
  <c r="F1445" i="13"/>
  <c r="D1445" i="13"/>
  <c r="C1445" i="13"/>
  <c r="B1445" i="13"/>
  <c r="A1445" i="13"/>
  <c r="N1444" i="13"/>
  <c r="M1444" i="13"/>
  <c r="K1444" i="13"/>
  <c r="J1444" i="13"/>
  <c r="I1444" i="13"/>
  <c r="F1444" i="13"/>
  <c r="D1444" i="13"/>
  <c r="C1444" i="13"/>
  <c r="B1444" i="13"/>
  <c r="A1444" i="13"/>
  <c r="N1443" i="13"/>
  <c r="M1443" i="13"/>
  <c r="K1443" i="13"/>
  <c r="J1443" i="13"/>
  <c r="I1443" i="13"/>
  <c r="F1443" i="13"/>
  <c r="D1443" i="13"/>
  <c r="C1443" i="13"/>
  <c r="B1443" i="13"/>
  <c r="A1443" i="13"/>
  <c r="N1442" i="13"/>
  <c r="M1442" i="13"/>
  <c r="K1442" i="13"/>
  <c r="J1442" i="13"/>
  <c r="I1442" i="13"/>
  <c r="F1442" i="13"/>
  <c r="D1442" i="13"/>
  <c r="C1442" i="13"/>
  <c r="B1442" i="13"/>
  <c r="A1442" i="13"/>
  <c r="N1441" i="13"/>
  <c r="M1441" i="13"/>
  <c r="K1441" i="13"/>
  <c r="J1441" i="13"/>
  <c r="I1441" i="13"/>
  <c r="F1441" i="13"/>
  <c r="D1441" i="13"/>
  <c r="C1441" i="13"/>
  <c r="B1441" i="13"/>
  <c r="A1441" i="13"/>
  <c r="N1440" i="13"/>
  <c r="M1440" i="13"/>
  <c r="K1440" i="13"/>
  <c r="J1440" i="13"/>
  <c r="I1440" i="13"/>
  <c r="F1440" i="13"/>
  <c r="D1440" i="13"/>
  <c r="C1440" i="13"/>
  <c r="B1440" i="13"/>
  <c r="A1440" i="13"/>
  <c r="N1439" i="13"/>
  <c r="M1439" i="13"/>
  <c r="K1439" i="13"/>
  <c r="J1439" i="13"/>
  <c r="I1439" i="13"/>
  <c r="F1439" i="13"/>
  <c r="D1439" i="13"/>
  <c r="C1439" i="13"/>
  <c r="B1439" i="13"/>
  <c r="A1439" i="13"/>
  <c r="N1438" i="13"/>
  <c r="M1438" i="13"/>
  <c r="K1438" i="13"/>
  <c r="J1438" i="13"/>
  <c r="I1438" i="13"/>
  <c r="F1438" i="13"/>
  <c r="D1438" i="13"/>
  <c r="C1438" i="13"/>
  <c r="B1438" i="13"/>
  <c r="A1438" i="13"/>
  <c r="N1437" i="13"/>
  <c r="M1437" i="13"/>
  <c r="K1437" i="13"/>
  <c r="J1437" i="13"/>
  <c r="I1437" i="13"/>
  <c r="F1437" i="13"/>
  <c r="D1437" i="13"/>
  <c r="C1437" i="13"/>
  <c r="B1437" i="13"/>
  <c r="A1437" i="13"/>
  <c r="N1436" i="13"/>
  <c r="M1436" i="13"/>
  <c r="K1436" i="13"/>
  <c r="J1436" i="13"/>
  <c r="I1436" i="13"/>
  <c r="F1436" i="13"/>
  <c r="D1436" i="13"/>
  <c r="C1436" i="13"/>
  <c r="B1436" i="13"/>
  <c r="A1436" i="13"/>
  <c r="N1435" i="13"/>
  <c r="M1435" i="13"/>
  <c r="K1435" i="13"/>
  <c r="J1435" i="13"/>
  <c r="I1435" i="13"/>
  <c r="F1435" i="13"/>
  <c r="D1435" i="13"/>
  <c r="C1435" i="13"/>
  <c r="B1435" i="13"/>
  <c r="A1435" i="13"/>
  <c r="N1434" i="13"/>
  <c r="M1434" i="13"/>
  <c r="K1434" i="13"/>
  <c r="J1434" i="13"/>
  <c r="I1434" i="13"/>
  <c r="F1434" i="13"/>
  <c r="D1434" i="13"/>
  <c r="C1434" i="13"/>
  <c r="B1434" i="13"/>
  <c r="A1434" i="13"/>
  <c r="N1433" i="13"/>
  <c r="M1433" i="13"/>
  <c r="K1433" i="13"/>
  <c r="J1433" i="13"/>
  <c r="I1433" i="13"/>
  <c r="F1433" i="13"/>
  <c r="D1433" i="13"/>
  <c r="C1433" i="13"/>
  <c r="B1433" i="13"/>
  <c r="A1433" i="13"/>
  <c r="N1432" i="13"/>
  <c r="M1432" i="13"/>
  <c r="K1432" i="13"/>
  <c r="J1432" i="13"/>
  <c r="I1432" i="13"/>
  <c r="F1432" i="13"/>
  <c r="D1432" i="13"/>
  <c r="C1432" i="13"/>
  <c r="B1432" i="13"/>
  <c r="A1432" i="13"/>
  <c r="N1431" i="13"/>
  <c r="M1431" i="13"/>
  <c r="K1431" i="13"/>
  <c r="J1431" i="13"/>
  <c r="I1431" i="13"/>
  <c r="F1431" i="13"/>
  <c r="D1431" i="13"/>
  <c r="C1431" i="13"/>
  <c r="B1431" i="13"/>
  <c r="A1431" i="13"/>
  <c r="N1430" i="13"/>
  <c r="M1430" i="13"/>
  <c r="K1430" i="13"/>
  <c r="J1430" i="13"/>
  <c r="I1430" i="13"/>
  <c r="F1430" i="13"/>
  <c r="D1430" i="13"/>
  <c r="C1430" i="13"/>
  <c r="B1430" i="13"/>
  <c r="A1430" i="13"/>
  <c r="N1429" i="13"/>
  <c r="M1429" i="13"/>
  <c r="K1429" i="13"/>
  <c r="J1429" i="13"/>
  <c r="I1429" i="13"/>
  <c r="F1429" i="13"/>
  <c r="D1429" i="13"/>
  <c r="C1429" i="13"/>
  <c r="B1429" i="13"/>
  <c r="A1429" i="13"/>
  <c r="N1428" i="13"/>
  <c r="M1428" i="13"/>
  <c r="K1428" i="13"/>
  <c r="J1428" i="13"/>
  <c r="I1428" i="13"/>
  <c r="F1428" i="13"/>
  <c r="D1428" i="13"/>
  <c r="C1428" i="13"/>
  <c r="B1428" i="13"/>
  <c r="A1428" i="13"/>
  <c r="N1427" i="13"/>
  <c r="M1427" i="13"/>
  <c r="K1427" i="13"/>
  <c r="J1427" i="13"/>
  <c r="I1427" i="13"/>
  <c r="F1427" i="13"/>
  <c r="D1427" i="13"/>
  <c r="C1427" i="13"/>
  <c r="B1427" i="13"/>
  <c r="A1427" i="13"/>
  <c r="N1426" i="13"/>
  <c r="M1426" i="13"/>
  <c r="K1426" i="13"/>
  <c r="J1426" i="13"/>
  <c r="I1426" i="13"/>
  <c r="F1426" i="13"/>
  <c r="D1426" i="13"/>
  <c r="C1426" i="13"/>
  <c r="B1426" i="13"/>
  <c r="A1426" i="13"/>
  <c r="N1425" i="13"/>
  <c r="M1425" i="13"/>
  <c r="K1425" i="13"/>
  <c r="J1425" i="13"/>
  <c r="I1425" i="13"/>
  <c r="F1425" i="13"/>
  <c r="D1425" i="13"/>
  <c r="C1425" i="13"/>
  <c r="B1425" i="13"/>
  <c r="A1425" i="13"/>
  <c r="N1424" i="13"/>
  <c r="M1424" i="13"/>
  <c r="K1424" i="13"/>
  <c r="J1424" i="13"/>
  <c r="I1424" i="13"/>
  <c r="F1424" i="13"/>
  <c r="D1424" i="13"/>
  <c r="C1424" i="13"/>
  <c r="B1424" i="13"/>
  <c r="A1424" i="13"/>
  <c r="N1423" i="13"/>
  <c r="M1423" i="13"/>
  <c r="K1423" i="13"/>
  <c r="J1423" i="13"/>
  <c r="I1423" i="13"/>
  <c r="F1423" i="13"/>
  <c r="D1423" i="13"/>
  <c r="C1423" i="13"/>
  <c r="B1423" i="13"/>
  <c r="A1423" i="13"/>
  <c r="N1422" i="13"/>
  <c r="M1422" i="13"/>
  <c r="K1422" i="13"/>
  <c r="J1422" i="13"/>
  <c r="I1422" i="13"/>
  <c r="F1422" i="13"/>
  <c r="D1422" i="13"/>
  <c r="C1422" i="13"/>
  <c r="B1422" i="13"/>
  <c r="A1422" i="13"/>
  <c r="N1421" i="13"/>
  <c r="M1421" i="13"/>
  <c r="K1421" i="13"/>
  <c r="J1421" i="13"/>
  <c r="I1421" i="13"/>
  <c r="F1421" i="13"/>
  <c r="D1421" i="13"/>
  <c r="C1421" i="13"/>
  <c r="B1421" i="13"/>
  <c r="A1421" i="13"/>
  <c r="N1420" i="13"/>
  <c r="M1420" i="13"/>
  <c r="K1420" i="13"/>
  <c r="J1420" i="13"/>
  <c r="I1420" i="13"/>
  <c r="F1420" i="13"/>
  <c r="D1420" i="13"/>
  <c r="C1420" i="13"/>
  <c r="B1420" i="13"/>
  <c r="A1420" i="13"/>
  <c r="N1419" i="13"/>
  <c r="M1419" i="13"/>
  <c r="K1419" i="13"/>
  <c r="J1419" i="13"/>
  <c r="I1419" i="13"/>
  <c r="F1419" i="13"/>
  <c r="D1419" i="13"/>
  <c r="C1419" i="13"/>
  <c r="B1419" i="13"/>
  <c r="A1419" i="13"/>
  <c r="N1418" i="13"/>
  <c r="M1418" i="13"/>
  <c r="K1418" i="13"/>
  <c r="J1418" i="13"/>
  <c r="I1418" i="13"/>
  <c r="F1418" i="13"/>
  <c r="D1418" i="13"/>
  <c r="C1418" i="13"/>
  <c r="B1418" i="13"/>
  <c r="A1418" i="13"/>
  <c r="N1417" i="13"/>
  <c r="M1417" i="13"/>
  <c r="K1417" i="13"/>
  <c r="J1417" i="13"/>
  <c r="I1417" i="13"/>
  <c r="F1417" i="13"/>
  <c r="D1417" i="13"/>
  <c r="C1417" i="13"/>
  <c r="B1417" i="13"/>
  <c r="A1417" i="13"/>
  <c r="N1416" i="13"/>
  <c r="M1416" i="13"/>
  <c r="K1416" i="13"/>
  <c r="J1416" i="13"/>
  <c r="I1416" i="13"/>
  <c r="F1416" i="13"/>
  <c r="D1416" i="13"/>
  <c r="C1416" i="13"/>
  <c r="B1416" i="13"/>
  <c r="A1416" i="13"/>
  <c r="N1415" i="13"/>
  <c r="M1415" i="13"/>
  <c r="K1415" i="13"/>
  <c r="J1415" i="13"/>
  <c r="I1415" i="13"/>
  <c r="F1415" i="13"/>
  <c r="D1415" i="13"/>
  <c r="C1415" i="13"/>
  <c r="B1415" i="13"/>
  <c r="A1415" i="13"/>
  <c r="N1414" i="13"/>
  <c r="M1414" i="13"/>
  <c r="K1414" i="13"/>
  <c r="J1414" i="13"/>
  <c r="I1414" i="13"/>
  <c r="F1414" i="13"/>
  <c r="D1414" i="13"/>
  <c r="C1414" i="13"/>
  <c r="B1414" i="13"/>
  <c r="A1414" i="13"/>
  <c r="N1413" i="13"/>
  <c r="M1413" i="13"/>
  <c r="K1413" i="13"/>
  <c r="J1413" i="13"/>
  <c r="I1413" i="13"/>
  <c r="F1413" i="13"/>
  <c r="D1413" i="13"/>
  <c r="C1413" i="13"/>
  <c r="B1413" i="13"/>
  <c r="A1413" i="13"/>
  <c r="N1412" i="13"/>
  <c r="M1412" i="13"/>
  <c r="K1412" i="13"/>
  <c r="J1412" i="13"/>
  <c r="I1412" i="13"/>
  <c r="F1412" i="13"/>
  <c r="D1412" i="13"/>
  <c r="C1412" i="13"/>
  <c r="B1412" i="13"/>
  <c r="A1412" i="13"/>
  <c r="N1411" i="13"/>
  <c r="M1411" i="13"/>
  <c r="K1411" i="13"/>
  <c r="J1411" i="13"/>
  <c r="I1411" i="13"/>
  <c r="F1411" i="13"/>
  <c r="D1411" i="13"/>
  <c r="C1411" i="13"/>
  <c r="B1411" i="13"/>
  <c r="A1411" i="13"/>
  <c r="N1410" i="13"/>
  <c r="M1410" i="13"/>
  <c r="K1410" i="13"/>
  <c r="J1410" i="13"/>
  <c r="I1410" i="13"/>
  <c r="F1410" i="13"/>
  <c r="D1410" i="13"/>
  <c r="C1410" i="13"/>
  <c r="B1410" i="13"/>
  <c r="A1410" i="13"/>
  <c r="N1409" i="13"/>
  <c r="M1409" i="13"/>
  <c r="K1409" i="13"/>
  <c r="J1409" i="13"/>
  <c r="I1409" i="13"/>
  <c r="F1409" i="13"/>
  <c r="D1409" i="13"/>
  <c r="C1409" i="13"/>
  <c r="B1409" i="13"/>
  <c r="A1409" i="13"/>
  <c r="N1408" i="13"/>
  <c r="M1408" i="13"/>
  <c r="K1408" i="13"/>
  <c r="J1408" i="13"/>
  <c r="I1408" i="13"/>
  <c r="F1408" i="13"/>
  <c r="D1408" i="13"/>
  <c r="C1408" i="13"/>
  <c r="B1408" i="13"/>
  <c r="A1408" i="13"/>
  <c r="N1407" i="13"/>
  <c r="M1407" i="13"/>
  <c r="K1407" i="13"/>
  <c r="J1407" i="13"/>
  <c r="I1407" i="13"/>
  <c r="F1407" i="13"/>
  <c r="D1407" i="13"/>
  <c r="C1407" i="13"/>
  <c r="B1407" i="13"/>
  <c r="A1407" i="13"/>
  <c r="N1406" i="13"/>
  <c r="M1406" i="13"/>
  <c r="K1406" i="13"/>
  <c r="J1406" i="13"/>
  <c r="I1406" i="13"/>
  <c r="F1406" i="13"/>
  <c r="D1406" i="13"/>
  <c r="C1406" i="13"/>
  <c r="B1406" i="13"/>
  <c r="A1406" i="13"/>
  <c r="N1405" i="13"/>
  <c r="M1405" i="13"/>
  <c r="K1405" i="13"/>
  <c r="J1405" i="13"/>
  <c r="I1405" i="13"/>
  <c r="F1405" i="13"/>
  <c r="D1405" i="13"/>
  <c r="C1405" i="13"/>
  <c r="B1405" i="13"/>
  <c r="A1405" i="13"/>
  <c r="N1404" i="13"/>
  <c r="M1404" i="13"/>
  <c r="K1404" i="13"/>
  <c r="J1404" i="13"/>
  <c r="I1404" i="13"/>
  <c r="F1404" i="13"/>
  <c r="D1404" i="13"/>
  <c r="C1404" i="13"/>
  <c r="B1404" i="13"/>
  <c r="A1404" i="13"/>
  <c r="N1403" i="13"/>
  <c r="M1403" i="13"/>
  <c r="K1403" i="13"/>
  <c r="J1403" i="13"/>
  <c r="I1403" i="13"/>
  <c r="F1403" i="13"/>
  <c r="D1403" i="13"/>
  <c r="C1403" i="13"/>
  <c r="B1403" i="13"/>
  <c r="A1403" i="13"/>
  <c r="N1402" i="13"/>
  <c r="M1402" i="13"/>
  <c r="K1402" i="13"/>
  <c r="J1402" i="13"/>
  <c r="I1402" i="13"/>
  <c r="F1402" i="13"/>
  <c r="D1402" i="13"/>
  <c r="C1402" i="13"/>
  <c r="B1402" i="13"/>
  <c r="A1402" i="13"/>
  <c r="N1401" i="13"/>
  <c r="M1401" i="13"/>
  <c r="K1401" i="13"/>
  <c r="J1401" i="13"/>
  <c r="I1401" i="13"/>
  <c r="F1401" i="13"/>
  <c r="D1401" i="13"/>
  <c r="C1401" i="13"/>
  <c r="B1401" i="13"/>
  <c r="A1401" i="13"/>
  <c r="N1400" i="13"/>
  <c r="M1400" i="13"/>
  <c r="K1400" i="13"/>
  <c r="J1400" i="13"/>
  <c r="I1400" i="13"/>
  <c r="F1400" i="13"/>
  <c r="D1400" i="13"/>
  <c r="C1400" i="13"/>
  <c r="B1400" i="13"/>
  <c r="A1400" i="13"/>
  <c r="N1399" i="13"/>
  <c r="M1399" i="13"/>
  <c r="K1399" i="13"/>
  <c r="J1399" i="13"/>
  <c r="I1399" i="13"/>
  <c r="F1399" i="13"/>
  <c r="D1399" i="13"/>
  <c r="C1399" i="13"/>
  <c r="B1399" i="13"/>
  <c r="A1399" i="13"/>
  <c r="N1398" i="13"/>
  <c r="M1398" i="13"/>
  <c r="K1398" i="13"/>
  <c r="J1398" i="13"/>
  <c r="I1398" i="13"/>
  <c r="F1398" i="13"/>
  <c r="D1398" i="13"/>
  <c r="C1398" i="13"/>
  <c r="B1398" i="13"/>
  <c r="A1398" i="13"/>
  <c r="N1397" i="13"/>
  <c r="M1397" i="13"/>
  <c r="K1397" i="13"/>
  <c r="J1397" i="13"/>
  <c r="I1397" i="13"/>
  <c r="F1397" i="13"/>
  <c r="D1397" i="13"/>
  <c r="C1397" i="13"/>
  <c r="B1397" i="13"/>
  <c r="A1397" i="13"/>
  <c r="N1396" i="13"/>
  <c r="M1396" i="13"/>
  <c r="K1396" i="13"/>
  <c r="J1396" i="13"/>
  <c r="I1396" i="13"/>
  <c r="F1396" i="13"/>
  <c r="D1396" i="13"/>
  <c r="C1396" i="13"/>
  <c r="B1396" i="13"/>
  <c r="A1396" i="13"/>
  <c r="N1395" i="13"/>
  <c r="M1395" i="13"/>
  <c r="K1395" i="13"/>
  <c r="J1395" i="13"/>
  <c r="I1395" i="13"/>
  <c r="F1395" i="13"/>
  <c r="D1395" i="13"/>
  <c r="C1395" i="13"/>
  <c r="B1395" i="13"/>
  <c r="A1395" i="13"/>
  <c r="N1394" i="13"/>
  <c r="M1394" i="13"/>
  <c r="K1394" i="13"/>
  <c r="J1394" i="13"/>
  <c r="I1394" i="13"/>
  <c r="F1394" i="13"/>
  <c r="D1394" i="13"/>
  <c r="C1394" i="13"/>
  <c r="B1394" i="13"/>
  <c r="A1394" i="13"/>
  <c r="N1393" i="13"/>
  <c r="M1393" i="13"/>
  <c r="K1393" i="13"/>
  <c r="J1393" i="13"/>
  <c r="I1393" i="13"/>
  <c r="F1393" i="13"/>
  <c r="D1393" i="13"/>
  <c r="C1393" i="13"/>
  <c r="B1393" i="13"/>
  <c r="A1393" i="13"/>
  <c r="N1392" i="13"/>
  <c r="M1392" i="13"/>
  <c r="K1392" i="13"/>
  <c r="J1392" i="13"/>
  <c r="I1392" i="13"/>
  <c r="F1392" i="13"/>
  <c r="D1392" i="13"/>
  <c r="C1392" i="13"/>
  <c r="B1392" i="13"/>
  <c r="A1392" i="13"/>
  <c r="N1391" i="13"/>
  <c r="M1391" i="13"/>
  <c r="K1391" i="13"/>
  <c r="J1391" i="13"/>
  <c r="I1391" i="13"/>
  <c r="F1391" i="13"/>
  <c r="D1391" i="13"/>
  <c r="C1391" i="13"/>
  <c r="B1391" i="13"/>
  <c r="A1391" i="13"/>
  <c r="N1390" i="13"/>
  <c r="M1390" i="13"/>
  <c r="K1390" i="13"/>
  <c r="J1390" i="13"/>
  <c r="I1390" i="13"/>
  <c r="F1390" i="13"/>
  <c r="D1390" i="13"/>
  <c r="C1390" i="13"/>
  <c r="B1390" i="13"/>
  <c r="A1390" i="13"/>
  <c r="N1389" i="13"/>
  <c r="M1389" i="13"/>
  <c r="K1389" i="13"/>
  <c r="J1389" i="13"/>
  <c r="I1389" i="13"/>
  <c r="F1389" i="13"/>
  <c r="D1389" i="13"/>
  <c r="C1389" i="13"/>
  <c r="B1389" i="13"/>
  <c r="A1389" i="13"/>
  <c r="N1388" i="13"/>
  <c r="M1388" i="13"/>
  <c r="K1388" i="13"/>
  <c r="J1388" i="13"/>
  <c r="I1388" i="13"/>
  <c r="F1388" i="13"/>
  <c r="D1388" i="13"/>
  <c r="C1388" i="13"/>
  <c r="B1388" i="13"/>
  <c r="A1388" i="13"/>
  <c r="N1387" i="13"/>
  <c r="M1387" i="13"/>
  <c r="K1387" i="13"/>
  <c r="J1387" i="13"/>
  <c r="I1387" i="13"/>
  <c r="F1387" i="13"/>
  <c r="D1387" i="13"/>
  <c r="C1387" i="13"/>
  <c r="B1387" i="13"/>
  <c r="A1387" i="13"/>
  <c r="N1386" i="13"/>
  <c r="M1386" i="13"/>
  <c r="K1386" i="13"/>
  <c r="J1386" i="13"/>
  <c r="I1386" i="13"/>
  <c r="F1386" i="13"/>
  <c r="D1386" i="13"/>
  <c r="C1386" i="13"/>
  <c r="B1386" i="13"/>
  <c r="A1386" i="13"/>
  <c r="N1385" i="13"/>
  <c r="M1385" i="13"/>
  <c r="K1385" i="13"/>
  <c r="J1385" i="13"/>
  <c r="I1385" i="13"/>
  <c r="F1385" i="13"/>
  <c r="D1385" i="13"/>
  <c r="C1385" i="13"/>
  <c r="B1385" i="13"/>
  <c r="A1385" i="13"/>
  <c r="N1384" i="13"/>
  <c r="M1384" i="13"/>
  <c r="K1384" i="13"/>
  <c r="J1384" i="13"/>
  <c r="I1384" i="13"/>
  <c r="F1384" i="13"/>
  <c r="D1384" i="13"/>
  <c r="C1384" i="13"/>
  <c r="B1384" i="13"/>
  <c r="A1384" i="13"/>
  <c r="N1383" i="13"/>
  <c r="M1383" i="13"/>
  <c r="K1383" i="13"/>
  <c r="J1383" i="13"/>
  <c r="I1383" i="13"/>
  <c r="F1383" i="13"/>
  <c r="D1383" i="13"/>
  <c r="C1383" i="13"/>
  <c r="B1383" i="13"/>
  <c r="A1383" i="13"/>
  <c r="N1382" i="13"/>
  <c r="M1382" i="13"/>
  <c r="K1382" i="13"/>
  <c r="J1382" i="13"/>
  <c r="I1382" i="13"/>
  <c r="F1382" i="13"/>
  <c r="D1382" i="13"/>
  <c r="C1382" i="13"/>
  <c r="B1382" i="13"/>
  <c r="A1382" i="13"/>
  <c r="N1381" i="13"/>
  <c r="M1381" i="13"/>
  <c r="K1381" i="13"/>
  <c r="J1381" i="13"/>
  <c r="I1381" i="13"/>
  <c r="F1381" i="13"/>
  <c r="D1381" i="13"/>
  <c r="C1381" i="13"/>
  <c r="B1381" i="13"/>
  <c r="A1381" i="13"/>
  <c r="N1380" i="13"/>
  <c r="M1380" i="13"/>
  <c r="K1380" i="13"/>
  <c r="J1380" i="13"/>
  <c r="I1380" i="13"/>
  <c r="F1380" i="13"/>
  <c r="D1380" i="13"/>
  <c r="C1380" i="13"/>
  <c r="B1380" i="13"/>
  <c r="A1380" i="13"/>
  <c r="N1379" i="13"/>
  <c r="M1379" i="13"/>
  <c r="K1379" i="13"/>
  <c r="J1379" i="13"/>
  <c r="I1379" i="13"/>
  <c r="F1379" i="13"/>
  <c r="D1379" i="13"/>
  <c r="C1379" i="13"/>
  <c r="B1379" i="13"/>
  <c r="A1379" i="13"/>
  <c r="N1378" i="13"/>
  <c r="M1378" i="13"/>
  <c r="K1378" i="13"/>
  <c r="J1378" i="13"/>
  <c r="I1378" i="13"/>
  <c r="F1378" i="13"/>
  <c r="D1378" i="13"/>
  <c r="C1378" i="13"/>
  <c r="B1378" i="13"/>
  <c r="A1378" i="13"/>
  <c r="N1377" i="13"/>
  <c r="M1377" i="13"/>
  <c r="K1377" i="13"/>
  <c r="J1377" i="13"/>
  <c r="I1377" i="13"/>
  <c r="F1377" i="13"/>
  <c r="D1377" i="13"/>
  <c r="C1377" i="13"/>
  <c r="B1377" i="13"/>
  <c r="A1377" i="13"/>
  <c r="N1376" i="13"/>
  <c r="M1376" i="13"/>
  <c r="K1376" i="13"/>
  <c r="J1376" i="13"/>
  <c r="I1376" i="13"/>
  <c r="F1376" i="13"/>
  <c r="D1376" i="13"/>
  <c r="C1376" i="13"/>
  <c r="B1376" i="13"/>
  <c r="A1376" i="13"/>
  <c r="N1375" i="13"/>
  <c r="M1375" i="13"/>
  <c r="K1375" i="13"/>
  <c r="J1375" i="13"/>
  <c r="I1375" i="13"/>
  <c r="F1375" i="13"/>
  <c r="D1375" i="13"/>
  <c r="C1375" i="13"/>
  <c r="B1375" i="13"/>
  <c r="A1375" i="13"/>
  <c r="N1374" i="13"/>
  <c r="M1374" i="13"/>
  <c r="K1374" i="13"/>
  <c r="J1374" i="13"/>
  <c r="I1374" i="13"/>
  <c r="F1374" i="13"/>
  <c r="D1374" i="13"/>
  <c r="C1374" i="13"/>
  <c r="B1374" i="13"/>
  <c r="A1374" i="13"/>
  <c r="N1373" i="13"/>
  <c r="M1373" i="13"/>
  <c r="K1373" i="13"/>
  <c r="J1373" i="13"/>
  <c r="I1373" i="13"/>
  <c r="F1373" i="13"/>
  <c r="D1373" i="13"/>
  <c r="C1373" i="13"/>
  <c r="B1373" i="13"/>
  <c r="A1373" i="13"/>
  <c r="N1372" i="13"/>
  <c r="M1372" i="13"/>
  <c r="K1372" i="13"/>
  <c r="J1372" i="13"/>
  <c r="I1372" i="13"/>
  <c r="F1372" i="13"/>
  <c r="D1372" i="13"/>
  <c r="C1372" i="13"/>
  <c r="B1372" i="13"/>
  <c r="A1372" i="13"/>
  <c r="N1371" i="13"/>
  <c r="M1371" i="13"/>
  <c r="K1371" i="13"/>
  <c r="J1371" i="13"/>
  <c r="I1371" i="13"/>
  <c r="F1371" i="13"/>
  <c r="D1371" i="13"/>
  <c r="C1371" i="13"/>
  <c r="B1371" i="13"/>
  <c r="A1371" i="13"/>
  <c r="N1370" i="13"/>
  <c r="M1370" i="13"/>
  <c r="K1370" i="13"/>
  <c r="J1370" i="13"/>
  <c r="I1370" i="13"/>
  <c r="F1370" i="13"/>
  <c r="D1370" i="13"/>
  <c r="C1370" i="13"/>
  <c r="B1370" i="13"/>
  <c r="A1370" i="13"/>
  <c r="N1369" i="13"/>
  <c r="M1369" i="13"/>
  <c r="K1369" i="13"/>
  <c r="J1369" i="13"/>
  <c r="I1369" i="13"/>
  <c r="F1369" i="13"/>
  <c r="D1369" i="13"/>
  <c r="C1369" i="13"/>
  <c r="B1369" i="13"/>
  <c r="A1369" i="13"/>
  <c r="N1368" i="13"/>
  <c r="M1368" i="13"/>
  <c r="K1368" i="13"/>
  <c r="J1368" i="13"/>
  <c r="I1368" i="13"/>
  <c r="F1368" i="13"/>
  <c r="D1368" i="13"/>
  <c r="C1368" i="13"/>
  <c r="B1368" i="13"/>
  <c r="A1368" i="13"/>
  <c r="N1367" i="13"/>
  <c r="M1367" i="13"/>
  <c r="K1367" i="13"/>
  <c r="J1367" i="13"/>
  <c r="I1367" i="13"/>
  <c r="F1367" i="13"/>
  <c r="D1367" i="13"/>
  <c r="C1367" i="13"/>
  <c r="B1367" i="13"/>
  <c r="A1367" i="13"/>
  <c r="N1366" i="13"/>
  <c r="M1366" i="13"/>
  <c r="K1366" i="13"/>
  <c r="J1366" i="13"/>
  <c r="I1366" i="13"/>
  <c r="F1366" i="13"/>
  <c r="D1366" i="13"/>
  <c r="C1366" i="13"/>
  <c r="B1366" i="13"/>
  <c r="A1366" i="13"/>
  <c r="N1365" i="13"/>
  <c r="M1365" i="13"/>
  <c r="K1365" i="13"/>
  <c r="J1365" i="13"/>
  <c r="I1365" i="13"/>
  <c r="F1365" i="13"/>
  <c r="D1365" i="13"/>
  <c r="C1365" i="13"/>
  <c r="B1365" i="13"/>
  <c r="A1365" i="13"/>
  <c r="N1364" i="13"/>
  <c r="M1364" i="13"/>
  <c r="K1364" i="13"/>
  <c r="J1364" i="13"/>
  <c r="I1364" i="13"/>
  <c r="F1364" i="13"/>
  <c r="D1364" i="13"/>
  <c r="C1364" i="13"/>
  <c r="B1364" i="13"/>
  <c r="A1364" i="13"/>
  <c r="N1363" i="13"/>
  <c r="M1363" i="13"/>
  <c r="K1363" i="13"/>
  <c r="J1363" i="13"/>
  <c r="I1363" i="13"/>
  <c r="F1363" i="13"/>
  <c r="D1363" i="13"/>
  <c r="C1363" i="13"/>
  <c r="B1363" i="13"/>
  <c r="A1363" i="13"/>
  <c r="N1362" i="13"/>
  <c r="M1362" i="13"/>
  <c r="K1362" i="13"/>
  <c r="J1362" i="13"/>
  <c r="I1362" i="13"/>
  <c r="F1362" i="13"/>
  <c r="D1362" i="13"/>
  <c r="C1362" i="13"/>
  <c r="B1362" i="13"/>
  <c r="A1362" i="13"/>
  <c r="N1361" i="13"/>
  <c r="M1361" i="13"/>
  <c r="K1361" i="13"/>
  <c r="J1361" i="13"/>
  <c r="I1361" i="13"/>
  <c r="F1361" i="13"/>
  <c r="D1361" i="13"/>
  <c r="C1361" i="13"/>
  <c r="B1361" i="13"/>
  <c r="A1361" i="13"/>
  <c r="N1360" i="13"/>
  <c r="M1360" i="13"/>
  <c r="K1360" i="13"/>
  <c r="J1360" i="13"/>
  <c r="I1360" i="13"/>
  <c r="F1360" i="13"/>
  <c r="D1360" i="13"/>
  <c r="C1360" i="13"/>
  <c r="B1360" i="13"/>
  <c r="A1360" i="13"/>
  <c r="N1359" i="13"/>
  <c r="M1359" i="13"/>
  <c r="K1359" i="13"/>
  <c r="J1359" i="13"/>
  <c r="I1359" i="13"/>
  <c r="F1359" i="13"/>
  <c r="D1359" i="13"/>
  <c r="C1359" i="13"/>
  <c r="B1359" i="13"/>
  <c r="A1359" i="13"/>
  <c r="N1358" i="13"/>
  <c r="M1358" i="13"/>
  <c r="K1358" i="13"/>
  <c r="J1358" i="13"/>
  <c r="I1358" i="13"/>
  <c r="F1358" i="13"/>
  <c r="D1358" i="13"/>
  <c r="C1358" i="13"/>
  <c r="B1358" i="13"/>
  <c r="A1358" i="13"/>
  <c r="N1357" i="13"/>
  <c r="M1357" i="13"/>
  <c r="K1357" i="13"/>
  <c r="J1357" i="13"/>
  <c r="I1357" i="13"/>
  <c r="F1357" i="13"/>
  <c r="D1357" i="13"/>
  <c r="C1357" i="13"/>
  <c r="B1357" i="13"/>
  <c r="A1357" i="13"/>
  <c r="N1356" i="13"/>
  <c r="M1356" i="13"/>
  <c r="K1356" i="13"/>
  <c r="J1356" i="13"/>
  <c r="I1356" i="13"/>
  <c r="F1356" i="13"/>
  <c r="D1356" i="13"/>
  <c r="C1356" i="13"/>
  <c r="B1356" i="13"/>
  <c r="A1356" i="13"/>
  <c r="N1355" i="13"/>
  <c r="M1355" i="13"/>
  <c r="K1355" i="13"/>
  <c r="J1355" i="13"/>
  <c r="I1355" i="13"/>
  <c r="F1355" i="13"/>
  <c r="D1355" i="13"/>
  <c r="C1355" i="13"/>
  <c r="B1355" i="13"/>
  <c r="A1355" i="13"/>
  <c r="N1354" i="13"/>
  <c r="M1354" i="13"/>
  <c r="K1354" i="13"/>
  <c r="J1354" i="13"/>
  <c r="I1354" i="13"/>
  <c r="F1354" i="13"/>
  <c r="D1354" i="13"/>
  <c r="C1354" i="13"/>
  <c r="B1354" i="13"/>
  <c r="A1354" i="13"/>
  <c r="N1353" i="13"/>
  <c r="M1353" i="13"/>
  <c r="K1353" i="13"/>
  <c r="J1353" i="13"/>
  <c r="I1353" i="13"/>
  <c r="F1353" i="13"/>
  <c r="D1353" i="13"/>
  <c r="C1353" i="13"/>
  <c r="B1353" i="13"/>
  <c r="A1353" i="13"/>
  <c r="N1352" i="13"/>
  <c r="M1352" i="13"/>
  <c r="K1352" i="13"/>
  <c r="J1352" i="13"/>
  <c r="I1352" i="13"/>
  <c r="F1352" i="13"/>
  <c r="D1352" i="13"/>
  <c r="C1352" i="13"/>
  <c r="B1352" i="13"/>
  <c r="A1352" i="13"/>
  <c r="N1351" i="13"/>
  <c r="M1351" i="13"/>
  <c r="K1351" i="13"/>
  <c r="J1351" i="13"/>
  <c r="I1351" i="13"/>
  <c r="F1351" i="13"/>
  <c r="D1351" i="13"/>
  <c r="C1351" i="13"/>
  <c r="B1351" i="13"/>
  <c r="A1351" i="13"/>
  <c r="N1350" i="13"/>
  <c r="M1350" i="13"/>
  <c r="K1350" i="13"/>
  <c r="J1350" i="13"/>
  <c r="I1350" i="13"/>
  <c r="F1350" i="13"/>
  <c r="D1350" i="13"/>
  <c r="C1350" i="13"/>
  <c r="B1350" i="13"/>
  <c r="A1350" i="13"/>
  <c r="N1349" i="13"/>
  <c r="M1349" i="13"/>
  <c r="K1349" i="13"/>
  <c r="J1349" i="13"/>
  <c r="I1349" i="13"/>
  <c r="F1349" i="13"/>
  <c r="D1349" i="13"/>
  <c r="C1349" i="13"/>
  <c r="B1349" i="13"/>
  <c r="A1349" i="13"/>
  <c r="N1348" i="13"/>
  <c r="M1348" i="13"/>
  <c r="K1348" i="13"/>
  <c r="J1348" i="13"/>
  <c r="I1348" i="13"/>
  <c r="F1348" i="13"/>
  <c r="D1348" i="13"/>
  <c r="C1348" i="13"/>
  <c r="B1348" i="13"/>
  <c r="A1348" i="13"/>
  <c r="N1347" i="13"/>
  <c r="M1347" i="13"/>
  <c r="K1347" i="13"/>
  <c r="J1347" i="13"/>
  <c r="I1347" i="13"/>
  <c r="F1347" i="13"/>
  <c r="D1347" i="13"/>
  <c r="C1347" i="13"/>
  <c r="B1347" i="13"/>
  <c r="A1347" i="13"/>
  <c r="N1346" i="13"/>
  <c r="M1346" i="13"/>
  <c r="K1346" i="13"/>
  <c r="J1346" i="13"/>
  <c r="I1346" i="13"/>
  <c r="F1346" i="13"/>
  <c r="D1346" i="13"/>
  <c r="C1346" i="13"/>
  <c r="B1346" i="13"/>
  <c r="A1346" i="13"/>
  <c r="N1345" i="13"/>
  <c r="M1345" i="13"/>
  <c r="K1345" i="13"/>
  <c r="J1345" i="13"/>
  <c r="I1345" i="13"/>
  <c r="F1345" i="13"/>
  <c r="D1345" i="13"/>
  <c r="C1345" i="13"/>
  <c r="B1345" i="13"/>
  <c r="A1345" i="13"/>
  <c r="N1344" i="13"/>
  <c r="M1344" i="13"/>
  <c r="K1344" i="13"/>
  <c r="J1344" i="13"/>
  <c r="I1344" i="13"/>
  <c r="F1344" i="13"/>
  <c r="D1344" i="13"/>
  <c r="C1344" i="13"/>
  <c r="B1344" i="13"/>
  <c r="A1344" i="13"/>
  <c r="N1343" i="13"/>
  <c r="M1343" i="13"/>
  <c r="K1343" i="13"/>
  <c r="J1343" i="13"/>
  <c r="I1343" i="13"/>
  <c r="F1343" i="13"/>
  <c r="D1343" i="13"/>
  <c r="C1343" i="13"/>
  <c r="B1343" i="13"/>
  <c r="A1343" i="13"/>
  <c r="N1342" i="13"/>
  <c r="M1342" i="13"/>
  <c r="K1342" i="13"/>
  <c r="J1342" i="13"/>
  <c r="I1342" i="13"/>
  <c r="F1342" i="13"/>
  <c r="D1342" i="13"/>
  <c r="C1342" i="13"/>
  <c r="B1342" i="13"/>
  <c r="A1342" i="13"/>
  <c r="N1341" i="13"/>
  <c r="M1341" i="13"/>
  <c r="K1341" i="13"/>
  <c r="J1341" i="13"/>
  <c r="I1341" i="13"/>
  <c r="F1341" i="13"/>
  <c r="D1341" i="13"/>
  <c r="C1341" i="13"/>
  <c r="B1341" i="13"/>
  <c r="A1341" i="13"/>
  <c r="N1340" i="13"/>
  <c r="M1340" i="13"/>
  <c r="K1340" i="13"/>
  <c r="J1340" i="13"/>
  <c r="I1340" i="13"/>
  <c r="F1340" i="13"/>
  <c r="D1340" i="13"/>
  <c r="C1340" i="13"/>
  <c r="B1340" i="13"/>
  <c r="A1340" i="13"/>
  <c r="N1339" i="13"/>
  <c r="M1339" i="13"/>
  <c r="K1339" i="13"/>
  <c r="J1339" i="13"/>
  <c r="I1339" i="13"/>
  <c r="F1339" i="13"/>
  <c r="D1339" i="13"/>
  <c r="C1339" i="13"/>
  <c r="B1339" i="13"/>
  <c r="A1339" i="13"/>
  <c r="N1338" i="13"/>
  <c r="M1338" i="13"/>
  <c r="K1338" i="13"/>
  <c r="J1338" i="13"/>
  <c r="I1338" i="13"/>
  <c r="F1338" i="13"/>
  <c r="D1338" i="13"/>
  <c r="C1338" i="13"/>
  <c r="B1338" i="13"/>
  <c r="A1338" i="13"/>
  <c r="N1337" i="13"/>
  <c r="M1337" i="13"/>
  <c r="K1337" i="13"/>
  <c r="J1337" i="13"/>
  <c r="I1337" i="13"/>
  <c r="F1337" i="13"/>
  <c r="D1337" i="13"/>
  <c r="C1337" i="13"/>
  <c r="B1337" i="13"/>
  <c r="A1337" i="13"/>
  <c r="N1336" i="13"/>
  <c r="M1336" i="13"/>
  <c r="K1336" i="13"/>
  <c r="J1336" i="13"/>
  <c r="I1336" i="13"/>
  <c r="F1336" i="13"/>
  <c r="D1336" i="13"/>
  <c r="C1336" i="13"/>
  <c r="B1336" i="13"/>
  <c r="A1336" i="13"/>
  <c r="N1335" i="13"/>
  <c r="M1335" i="13"/>
  <c r="K1335" i="13"/>
  <c r="J1335" i="13"/>
  <c r="I1335" i="13"/>
  <c r="F1335" i="13"/>
  <c r="D1335" i="13"/>
  <c r="C1335" i="13"/>
  <c r="B1335" i="13"/>
  <c r="A1335" i="13"/>
  <c r="N1334" i="13"/>
  <c r="M1334" i="13"/>
  <c r="K1334" i="13"/>
  <c r="J1334" i="13"/>
  <c r="I1334" i="13"/>
  <c r="F1334" i="13"/>
  <c r="D1334" i="13"/>
  <c r="C1334" i="13"/>
  <c r="B1334" i="13"/>
  <c r="A1334" i="13"/>
  <c r="N1333" i="13"/>
  <c r="M1333" i="13"/>
  <c r="K1333" i="13"/>
  <c r="J1333" i="13"/>
  <c r="I1333" i="13"/>
  <c r="F1333" i="13"/>
  <c r="D1333" i="13"/>
  <c r="C1333" i="13"/>
  <c r="B1333" i="13"/>
  <c r="A1333" i="13"/>
  <c r="N1332" i="13"/>
  <c r="M1332" i="13"/>
  <c r="K1332" i="13"/>
  <c r="J1332" i="13"/>
  <c r="I1332" i="13"/>
  <c r="F1332" i="13"/>
  <c r="D1332" i="13"/>
  <c r="C1332" i="13"/>
  <c r="B1332" i="13"/>
  <c r="A1332" i="13"/>
  <c r="N1331" i="13"/>
  <c r="M1331" i="13"/>
  <c r="K1331" i="13"/>
  <c r="J1331" i="13"/>
  <c r="I1331" i="13"/>
  <c r="F1331" i="13"/>
  <c r="D1331" i="13"/>
  <c r="C1331" i="13"/>
  <c r="B1331" i="13"/>
  <c r="A1331" i="13"/>
  <c r="N1330" i="13"/>
  <c r="M1330" i="13"/>
  <c r="K1330" i="13"/>
  <c r="J1330" i="13"/>
  <c r="I1330" i="13"/>
  <c r="F1330" i="13"/>
  <c r="D1330" i="13"/>
  <c r="C1330" i="13"/>
  <c r="B1330" i="13"/>
  <c r="A1330" i="13"/>
  <c r="N1329" i="13"/>
  <c r="M1329" i="13"/>
  <c r="K1329" i="13"/>
  <c r="J1329" i="13"/>
  <c r="I1329" i="13"/>
  <c r="F1329" i="13"/>
  <c r="D1329" i="13"/>
  <c r="C1329" i="13"/>
  <c r="B1329" i="13"/>
  <c r="A1329" i="13"/>
  <c r="N1328" i="13"/>
  <c r="M1328" i="13"/>
  <c r="K1328" i="13"/>
  <c r="J1328" i="13"/>
  <c r="I1328" i="13"/>
  <c r="F1328" i="13"/>
  <c r="D1328" i="13"/>
  <c r="C1328" i="13"/>
  <c r="B1328" i="13"/>
  <c r="A1328" i="13"/>
  <c r="N1327" i="13"/>
  <c r="M1327" i="13"/>
  <c r="K1327" i="13"/>
  <c r="J1327" i="13"/>
  <c r="I1327" i="13"/>
  <c r="F1327" i="13"/>
  <c r="D1327" i="13"/>
  <c r="C1327" i="13"/>
  <c r="B1327" i="13"/>
  <c r="A1327" i="13"/>
  <c r="N1326" i="13"/>
  <c r="M1326" i="13"/>
  <c r="K1326" i="13"/>
  <c r="J1326" i="13"/>
  <c r="I1326" i="13"/>
  <c r="F1326" i="13"/>
  <c r="D1326" i="13"/>
  <c r="C1326" i="13"/>
  <c r="B1326" i="13"/>
  <c r="A1326" i="13"/>
  <c r="N1325" i="13"/>
  <c r="M1325" i="13"/>
  <c r="K1325" i="13"/>
  <c r="J1325" i="13"/>
  <c r="I1325" i="13"/>
  <c r="F1325" i="13"/>
  <c r="D1325" i="13"/>
  <c r="C1325" i="13"/>
  <c r="B1325" i="13"/>
  <c r="A1325" i="13"/>
  <c r="N1324" i="13"/>
  <c r="M1324" i="13"/>
  <c r="K1324" i="13"/>
  <c r="J1324" i="13"/>
  <c r="I1324" i="13"/>
  <c r="F1324" i="13"/>
  <c r="D1324" i="13"/>
  <c r="C1324" i="13"/>
  <c r="B1324" i="13"/>
  <c r="A1324" i="13"/>
  <c r="N1323" i="13"/>
  <c r="M1323" i="13"/>
  <c r="K1323" i="13"/>
  <c r="J1323" i="13"/>
  <c r="I1323" i="13"/>
  <c r="F1323" i="13"/>
  <c r="D1323" i="13"/>
  <c r="C1323" i="13"/>
  <c r="B1323" i="13"/>
  <c r="A1323" i="13"/>
  <c r="N1322" i="13"/>
  <c r="M1322" i="13"/>
  <c r="K1322" i="13"/>
  <c r="J1322" i="13"/>
  <c r="I1322" i="13"/>
  <c r="F1322" i="13"/>
  <c r="D1322" i="13"/>
  <c r="C1322" i="13"/>
  <c r="B1322" i="13"/>
  <c r="A1322" i="13"/>
  <c r="N1321" i="13"/>
  <c r="M1321" i="13"/>
  <c r="K1321" i="13"/>
  <c r="J1321" i="13"/>
  <c r="I1321" i="13"/>
  <c r="F1321" i="13"/>
  <c r="D1321" i="13"/>
  <c r="C1321" i="13"/>
  <c r="B1321" i="13"/>
  <c r="A1321" i="13"/>
  <c r="N1320" i="13"/>
  <c r="M1320" i="13"/>
  <c r="K1320" i="13"/>
  <c r="J1320" i="13"/>
  <c r="I1320" i="13"/>
  <c r="F1320" i="13"/>
  <c r="D1320" i="13"/>
  <c r="C1320" i="13"/>
  <c r="B1320" i="13"/>
  <c r="A1320" i="13"/>
  <c r="N1319" i="13"/>
  <c r="M1319" i="13"/>
  <c r="K1319" i="13"/>
  <c r="J1319" i="13"/>
  <c r="I1319" i="13"/>
  <c r="F1319" i="13"/>
  <c r="D1319" i="13"/>
  <c r="C1319" i="13"/>
  <c r="B1319" i="13"/>
  <c r="A1319" i="13"/>
  <c r="N1318" i="13"/>
  <c r="M1318" i="13"/>
  <c r="K1318" i="13"/>
  <c r="J1318" i="13"/>
  <c r="I1318" i="13"/>
  <c r="F1318" i="13"/>
  <c r="D1318" i="13"/>
  <c r="C1318" i="13"/>
  <c r="B1318" i="13"/>
  <c r="A1318" i="13"/>
  <c r="N1317" i="13"/>
  <c r="M1317" i="13"/>
  <c r="K1317" i="13"/>
  <c r="J1317" i="13"/>
  <c r="I1317" i="13"/>
  <c r="F1317" i="13"/>
  <c r="D1317" i="13"/>
  <c r="C1317" i="13"/>
  <c r="B1317" i="13"/>
  <c r="A1317" i="13"/>
  <c r="N1316" i="13"/>
  <c r="M1316" i="13"/>
  <c r="K1316" i="13"/>
  <c r="J1316" i="13"/>
  <c r="I1316" i="13"/>
  <c r="F1316" i="13"/>
  <c r="D1316" i="13"/>
  <c r="C1316" i="13"/>
  <c r="B1316" i="13"/>
  <c r="A1316" i="13"/>
  <c r="N1315" i="13"/>
  <c r="M1315" i="13"/>
  <c r="K1315" i="13"/>
  <c r="J1315" i="13"/>
  <c r="I1315" i="13"/>
  <c r="F1315" i="13"/>
  <c r="D1315" i="13"/>
  <c r="C1315" i="13"/>
  <c r="B1315" i="13"/>
  <c r="A1315" i="13"/>
  <c r="N1314" i="13"/>
  <c r="M1314" i="13"/>
  <c r="K1314" i="13"/>
  <c r="J1314" i="13"/>
  <c r="I1314" i="13"/>
  <c r="F1314" i="13"/>
  <c r="D1314" i="13"/>
  <c r="C1314" i="13"/>
  <c r="B1314" i="13"/>
  <c r="A1314" i="13"/>
  <c r="N1313" i="13"/>
  <c r="M1313" i="13"/>
  <c r="K1313" i="13"/>
  <c r="J1313" i="13"/>
  <c r="I1313" i="13"/>
  <c r="F1313" i="13"/>
  <c r="D1313" i="13"/>
  <c r="C1313" i="13"/>
  <c r="B1313" i="13"/>
  <c r="A1313" i="13"/>
  <c r="N1312" i="13"/>
  <c r="M1312" i="13"/>
  <c r="K1312" i="13"/>
  <c r="J1312" i="13"/>
  <c r="I1312" i="13"/>
  <c r="F1312" i="13"/>
  <c r="D1312" i="13"/>
  <c r="C1312" i="13"/>
  <c r="B1312" i="13"/>
  <c r="A1312" i="13"/>
  <c r="N1311" i="13"/>
  <c r="M1311" i="13"/>
  <c r="K1311" i="13"/>
  <c r="J1311" i="13"/>
  <c r="I1311" i="13"/>
  <c r="F1311" i="13"/>
  <c r="D1311" i="13"/>
  <c r="C1311" i="13"/>
  <c r="B1311" i="13"/>
  <c r="A1311" i="13"/>
  <c r="N1310" i="13"/>
  <c r="M1310" i="13"/>
  <c r="K1310" i="13"/>
  <c r="J1310" i="13"/>
  <c r="I1310" i="13"/>
  <c r="F1310" i="13"/>
  <c r="D1310" i="13"/>
  <c r="C1310" i="13"/>
  <c r="B1310" i="13"/>
  <c r="A1310" i="13"/>
  <c r="N1309" i="13"/>
  <c r="M1309" i="13"/>
  <c r="K1309" i="13"/>
  <c r="J1309" i="13"/>
  <c r="I1309" i="13"/>
  <c r="F1309" i="13"/>
  <c r="D1309" i="13"/>
  <c r="C1309" i="13"/>
  <c r="B1309" i="13"/>
  <c r="A1309" i="13"/>
  <c r="N1308" i="13"/>
  <c r="M1308" i="13"/>
  <c r="K1308" i="13"/>
  <c r="J1308" i="13"/>
  <c r="I1308" i="13"/>
  <c r="F1308" i="13"/>
  <c r="D1308" i="13"/>
  <c r="C1308" i="13"/>
  <c r="B1308" i="13"/>
  <c r="A1308" i="13"/>
  <c r="N1307" i="13"/>
  <c r="M1307" i="13"/>
  <c r="K1307" i="13"/>
  <c r="J1307" i="13"/>
  <c r="I1307" i="13"/>
  <c r="F1307" i="13"/>
  <c r="D1307" i="13"/>
  <c r="C1307" i="13"/>
  <c r="B1307" i="13"/>
  <c r="A1307" i="13"/>
  <c r="N1306" i="13"/>
  <c r="M1306" i="13"/>
  <c r="K1306" i="13"/>
  <c r="J1306" i="13"/>
  <c r="I1306" i="13"/>
  <c r="F1306" i="13"/>
  <c r="D1306" i="13"/>
  <c r="C1306" i="13"/>
  <c r="B1306" i="13"/>
  <c r="A1306" i="13"/>
  <c r="N1305" i="13"/>
  <c r="M1305" i="13"/>
  <c r="K1305" i="13"/>
  <c r="J1305" i="13"/>
  <c r="I1305" i="13"/>
  <c r="F1305" i="13"/>
  <c r="D1305" i="13"/>
  <c r="C1305" i="13"/>
  <c r="B1305" i="13"/>
  <c r="A1305" i="13"/>
  <c r="N1304" i="13"/>
  <c r="M1304" i="13"/>
  <c r="K1304" i="13"/>
  <c r="J1304" i="13"/>
  <c r="I1304" i="13"/>
  <c r="F1304" i="13"/>
  <c r="D1304" i="13"/>
  <c r="C1304" i="13"/>
  <c r="B1304" i="13"/>
  <c r="A1304" i="13"/>
  <c r="N1303" i="13"/>
  <c r="M1303" i="13"/>
  <c r="K1303" i="13"/>
  <c r="J1303" i="13"/>
  <c r="I1303" i="13"/>
  <c r="F1303" i="13"/>
  <c r="D1303" i="13"/>
  <c r="C1303" i="13"/>
  <c r="B1303" i="13"/>
  <c r="A1303" i="13"/>
  <c r="N1302" i="13"/>
  <c r="M1302" i="13"/>
  <c r="K1302" i="13"/>
  <c r="J1302" i="13"/>
  <c r="I1302" i="13"/>
  <c r="F1302" i="13"/>
  <c r="D1302" i="13"/>
  <c r="C1302" i="13"/>
  <c r="B1302" i="13"/>
  <c r="A1302" i="13"/>
  <c r="N1301" i="13"/>
  <c r="M1301" i="13"/>
  <c r="K1301" i="13"/>
  <c r="J1301" i="13"/>
  <c r="I1301" i="13"/>
  <c r="F1301" i="13"/>
  <c r="D1301" i="13"/>
  <c r="C1301" i="13"/>
  <c r="B1301" i="13"/>
  <c r="A1301" i="13"/>
  <c r="N1300" i="13"/>
  <c r="M1300" i="13"/>
  <c r="K1300" i="13"/>
  <c r="J1300" i="13"/>
  <c r="I1300" i="13"/>
  <c r="F1300" i="13"/>
  <c r="D1300" i="13"/>
  <c r="C1300" i="13"/>
  <c r="B1300" i="13"/>
  <c r="A1300" i="13"/>
  <c r="N1299" i="13"/>
  <c r="M1299" i="13"/>
  <c r="K1299" i="13"/>
  <c r="J1299" i="13"/>
  <c r="I1299" i="13"/>
  <c r="F1299" i="13"/>
  <c r="D1299" i="13"/>
  <c r="C1299" i="13"/>
  <c r="B1299" i="13"/>
  <c r="A1299" i="13"/>
  <c r="N1298" i="13"/>
  <c r="M1298" i="13"/>
  <c r="K1298" i="13"/>
  <c r="J1298" i="13"/>
  <c r="I1298" i="13"/>
  <c r="F1298" i="13"/>
  <c r="D1298" i="13"/>
  <c r="C1298" i="13"/>
  <c r="B1298" i="13"/>
  <c r="A1298" i="13"/>
  <c r="N1297" i="13"/>
  <c r="M1297" i="13"/>
  <c r="K1297" i="13"/>
  <c r="J1297" i="13"/>
  <c r="I1297" i="13"/>
  <c r="F1297" i="13"/>
  <c r="D1297" i="13"/>
  <c r="C1297" i="13"/>
  <c r="B1297" i="13"/>
  <c r="A1297" i="13"/>
  <c r="N1296" i="13"/>
  <c r="M1296" i="13"/>
  <c r="K1296" i="13"/>
  <c r="J1296" i="13"/>
  <c r="I1296" i="13"/>
  <c r="F1296" i="13"/>
  <c r="D1296" i="13"/>
  <c r="C1296" i="13"/>
  <c r="B1296" i="13"/>
  <c r="A1296" i="13"/>
  <c r="N1295" i="13"/>
  <c r="M1295" i="13"/>
  <c r="K1295" i="13"/>
  <c r="J1295" i="13"/>
  <c r="I1295" i="13"/>
  <c r="F1295" i="13"/>
  <c r="D1295" i="13"/>
  <c r="C1295" i="13"/>
  <c r="B1295" i="13"/>
  <c r="A1295" i="13"/>
  <c r="N1294" i="13"/>
  <c r="M1294" i="13"/>
  <c r="K1294" i="13"/>
  <c r="J1294" i="13"/>
  <c r="I1294" i="13"/>
  <c r="F1294" i="13"/>
  <c r="D1294" i="13"/>
  <c r="C1294" i="13"/>
  <c r="B1294" i="13"/>
  <c r="A1294" i="13"/>
  <c r="N1293" i="13"/>
  <c r="M1293" i="13"/>
  <c r="K1293" i="13"/>
  <c r="J1293" i="13"/>
  <c r="I1293" i="13"/>
  <c r="F1293" i="13"/>
  <c r="D1293" i="13"/>
  <c r="C1293" i="13"/>
  <c r="B1293" i="13"/>
  <c r="A1293" i="13"/>
  <c r="N1292" i="13"/>
  <c r="M1292" i="13"/>
  <c r="K1292" i="13"/>
  <c r="J1292" i="13"/>
  <c r="I1292" i="13"/>
  <c r="F1292" i="13"/>
  <c r="D1292" i="13"/>
  <c r="C1292" i="13"/>
  <c r="B1292" i="13"/>
  <c r="A1292" i="13"/>
  <c r="N1291" i="13"/>
  <c r="M1291" i="13"/>
  <c r="K1291" i="13"/>
  <c r="J1291" i="13"/>
  <c r="I1291" i="13"/>
  <c r="F1291" i="13"/>
  <c r="D1291" i="13"/>
  <c r="C1291" i="13"/>
  <c r="B1291" i="13"/>
  <c r="A1291" i="13"/>
  <c r="N1290" i="13"/>
  <c r="M1290" i="13"/>
  <c r="K1290" i="13"/>
  <c r="J1290" i="13"/>
  <c r="I1290" i="13"/>
  <c r="F1290" i="13"/>
  <c r="D1290" i="13"/>
  <c r="C1290" i="13"/>
  <c r="B1290" i="13"/>
  <c r="A1290" i="13"/>
  <c r="N1289" i="13"/>
  <c r="M1289" i="13"/>
  <c r="K1289" i="13"/>
  <c r="J1289" i="13"/>
  <c r="I1289" i="13"/>
  <c r="F1289" i="13"/>
  <c r="D1289" i="13"/>
  <c r="C1289" i="13"/>
  <c r="B1289" i="13"/>
  <c r="A1289" i="13"/>
  <c r="N1288" i="13"/>
  <c r="M1288" i="13"/>
  <c r="K1288" i="13"/>
  <c r="J1288" i="13"/>
  <c r="I1288" i="13"/>
  <c r="F1288" i="13"/>
  <c r="D1288" i="13"/>
  <c r="C1288" i="13"/>
  <c r="B1288" i="13"/>
  <c r="A1288" i="13"/>
  <c r="N1287" i="13"/>
  <c r="M1287" i="13"/>
  <c r="K1287" i="13"/>
  <c r="J1287" i="13"/>
  <c r="I1287" i="13"/>
  <c r="F1287" i="13"/>
  <c r="D1287" i="13"/>
  <c r="C1287" i="13"/>
  <c r="B1287" i="13"/>
  <c r="A1287" i="13"/>
  <c r="N1286" i="13"/>
  <c r="M1286" i="13"/>
  <c r="K1286" i="13"/>
  <c r="J1286" i="13"/>
  <c r="I1286" i="13"/>
  <c r="F1286" i="13"/>
  <c r="D1286" i="13"/>
  <c r="C1286" i="13"/>
  <c r="B1286" i="13"/>
  <c r="A1286" i="13"/>
  <c r="N1285" i="13"/>
  <c r="M1285" i="13"/>
  <c r="K1285" i="13"/>
  <c r="J1285" i="13"/>
  <c r="I1285" i="13"/>
  <c r="F1285" i="13"/>
  <c r="D1285" i="13"/>
  <c r="C1285" i="13"/>
  <c r="B1285" i="13"/>
  <c r="A1285" i="13"/>
  <c r="N1284" i="13"/>
  <c r="M1284" i="13"/>
  <c r="K1284" i="13"/>
  <c r="J1284" i="13"/>
  <c r="I1284" i="13"/>
  <c r="F1284" i="13"/>
  <c r="D1284" i="13"/>
  <c r="C1284" i="13"/>
  <c r="B1284" i="13"/>
  <c r="A1284" i="13"/>
  <c r="N1283" i="13"/>
  <c r="M1283" i="13"/>
  <c r="K1283" i="13"/>
  <c r="J1283" i="13"/>
  <c r="I1283" i="13"/>
  <c r="F1283" i="13"/>
  <c r="D1283" i="13"/>
  <c r="C1283" i="13"/>
  <c r="B1283" i="13"/>
  <c r="A1283" i="13"/>
  <c r="N1282" i="13"/>
  <c r="M1282" i="13"/>
  <c r="K1282" i="13"/>
  <c r="J1282" i="13"/>
  <c r="I1282" i="13"/>
  <c r="F1282" i="13"/>
  <c r="D1282" i="13"/>
  <c r="C1282" i="13"/>
  <c r="B1282" i="13"/>
  <c r="A1282" i="13"/>
  <c r="N1281" i="13"/>
  <c r="M1281" i="13"/>
  <c r="K1281" i="13"/>
  <c r="J1281" i="13"/>
  <c r="I1281" i="13"/>
  <c r="F1281" i="13"/>
  <c r="D1281" i="13"/>
  <c r="C1281" i="13"/>
  <c r="B1281" i="13"/>
  <c r="A1281" i="13"/>
  <c r="N1280" i="13"/>
  <c r="M1280" i="13"/>
  <c r="K1280" i="13"/>
  <c r="J1280" i="13"/>
  <c r="I1280" i="13"/>
  <c r="F1280" i="13"/>
  <c r="D1280" i="13"/>
  <c r="C1280" i="13"/>
  <c r="B1280" i="13"/>
  <c r="A1280" i="13"/>
  <c r="N1279" i="13"/>
  <c r="M1279" i="13"/>
  <c r="K1279" i="13"/>
  <c r="J1279" i="13"/>
  <c r="I1279" i="13"/>
  <c r="F1279" i="13"/>
  <c r="D1279" i="13"/>
  <c r="C1279" i="13"/>
  <c r="B1279" i="13"/>
  <c r="A1279" i="13"/>
  <c r="N1278" i="13"/>
  <c r="M1278" i="13"/>
  <c r="K1278" i="13"/>
  <c r="J1278" i="13"/>
  <c r="I1278" i="13"/>
  <c r="F1278" i="13"/>
  <c r="D1278" i="13"/>
  <c r="C1278" i="13"/>
  <c r="B1278" i="13"/>
  <c r="A1278" i="13"/>
  <c r="N1277" i="13"/>
  <c r="M1277" i="13"/>
  <c r="K1277" i="13"/>
  <c r="J1277" i="13"/>
  <c r="I1277" i="13"/>
  <c r="F1277" i="13"/>
  <c r="D1277" i="13"/>
  <c r="C1277" i="13"/>
  <c r="B1277" i="13"/>
  <c r="A1277" i="13"/>
  <c r="N1276" i="13"/>
  <c r="M1276" i="13"/>
  <c r="K1276" i="13"/>
  <c r="J1276" i="13"/>
  <c r="I1276" i="13"/>
  <c r="F1276" i="13"/>
  <c r="D1276" i="13"/>
  <c r="C1276" i="13"/>
  <c r="B1276" i="13"/>
  <c r="A1276" i="13"/>
  <c r="N1275" i="13"/>
  <c r="M1275" i="13"/>
  <c r="K1275" i="13"/>
  <c r="J1275" i="13"/>
  <c r="I1275" i="13"/>
  <c r="F1275" i="13"/>
  <c r="D1275" i="13"/>
  <c r="C1275" i="13"/>
  <c r="B1275" i="13"/>
  <c r="A1275" i="13"/>
  <c r="N1274" i="13"/>
  <c r="M1274" i="13"/>
  <c r="K1274" i="13"/>
  <c r="J1274" i="13"/>
  <c r="I1274" i="13"/>
  <c r="F1274" i="13"/>
  <c r="D1274" i="13"/>
  <c r="C1274" i="13"/>
  <c r="B1274" i="13"/>
  <c r="A1274" i="13"/>
  <c r="N1273" i="13"/>
  <c r="M1273" i="13"/>
  <c r="K1273" i="13"/>
  <c r="J1273" i="13"/>
  <c r="I1273" i="13"/>
  <c r="F1273" i="13"/>
  <c r="D1273" i="13"/>
  <c r="C1273" i="13"/>
  <c r="B1273" i="13"/>
  <c r="A1273" i="13"/>
  <c r="N1272" i="13"/>
  <c r="M1272" i="13"/>
  <c r="K1272" i="13"/>
  <c r="J1272" i="13"/>
  <c r="I1272" i="13"/>
  <c r="F1272" i="13"/>
  <c r="D1272" i="13"/>
  <c r="C1272" i="13"/>
  <c r="B1272" i="13"/>
  <c r="A1272" i="13"/>
  <c r="N1271" i="13"/>
  <c r="M1271" i="13"/>
  <c r="K1271" i="13"/>
  <c r="J1271" i="13"/>
  <c r="I1271" i="13"/>
  <c r="F1271" i="13"/>
  <c r="D1271" i="13"/>
  <c r="C1271" i="13"/>
  <c r="B1271" i="13"/>
  <c r="A1271" i="13"/>
  <c r="N1270" i="13"/>
  <c r="M1270" i="13"/>
  <c r="K1270" i="13"/>
  <c r="J1270" i="13"/>
  <c r="I1270" i="13"/>
  <c r="F1270" i="13"/>
  <c r="D1270" i="13"/>
  <c r="C1270" i="13"/>
  <c r="B1270" i="13"/>
  <c r="A1270" i="13"/>
  <c r="N1269" i="13"/>
  <c r="M1269" i="13"/>
  <c r="K1269" i="13"/>
  <c r="J1269" i="13"/>
  <c r="I1269" i="13"/>
  <c r="F1269" i="13"/>
  <c r="D1269" i="13"/>
  <c r="C1269" i="13"/>
  <c r="B1269" i="13"/>
  <c r="A1269" i="13"/>
  <c r="N1268" i="13"/>
  <c r="M1268" i="13"/>
  <c r="K1268" i="13"/>
  <c r="J1268" i="13"/>
  <c r="I1268" i="13"/>
  <c r="F1268" i="13"/>
  <c r="D1268" i="13"/>
  <c r="C1268" i="13"/>
  <c r="B1268" i="13"/>
  <c r="A1268" i="13"/>
  <c r="N1267" i="13"/>
  <c r="M1267" i="13"/>
  <c r="K1267" i="13"/>
  <c r="J1267" i="13"/>
  <c r="I1267" i="13"/>
  <c r="D1267" i="13"/>
  <c r="C1267" i="13"/>
  <c r="B1267" i="13"/>
  <c r="A1267" i="13"/>
  <c r="N1266" i="13"/>
  <c r="M1266" i="13"/>
  <c r="K1266" i="13"/>
  <c r="J1266" i="13"/>
  <c r="I1266" i="13"/>
  <c r="D1266" i="13"/>
  <c r="C1266" i="13"/>
  <c r="B1266" i="13"/>
  <c r="A1266" i="13"/>
  <c r="N1265" i="13"/>
  <c r="M1265" i="13"/>
  <c r="K1265" i="13"/>
  <c r="J1265" i="13"/>
  <c r="I1265" i="13"/>
  <c r="D1265" i="13"/>
  <c r="C1265" i="13"/>
  <c r="B1265" i="13"/>
  <c r="A1265" i="13"/>
  <c r="N1264" i="13"/>
  <c r="M1264" i="13"/>
  <c r="K1264" i="13"/>
  <c r="J1264" i="13"/>
  <c r="I1264" i="13"/>
  <c r="D1264" i="13"/>
  <c r="C1264" i="13"/>
  <c r="B1264" i="13"/>
  <c r="A1264" i="13"/>
  <c r="N1263" i="13"/>
  <c r="M1263" i="13"/>
  <c r="K1263" i="13"/>
  <c r="J1263" i="13"/>
  <c r="I1263" i="13"/>
  <c r="D1263" i="13"/>
  <c r="C1263" i="13"/>
  <c r="B1263" i="13"/>
  <c r="A1263" i="13"/>
  <c r="N1262" i="13"/>
  <c r="M1262" i="13"/>
  <c r="K1262" i="13"/>
  <c r="J1262" i="13"/>
  <c r="I1262" i="13"/>
  <c r="D1262" i="13"/>
  <c r="C1262" i="13"/>
  <c r="B1262" i="13"/>
  <c r="A1262" i="13"/>
  <c r="N1261" i="13"/>
  <c r="M1261" i="13"/>
  <c r="K1261" i="13"/>
  <c r="J1261" i="13"/>
  <c r="I1261" i="13"/>
  <c r="F1261" i="13"/>
  <c r="D1261" i="13"/>
  <c r="C1261" i="13"/>
  <c r="B1261" i="13"/>
  <c r="A1261" i="13"/>
  <c r="N1260" i="13"/>
  <c r="M1260" i="13"/>
  <c r="K1260" i="13"/>
  <c r="J1260" i="13"/>
  <c r="I1260" i="13"/>
  <c r="F1260" i="13"/>
  <c r="D1260" i="13"/>
  <c r="C1260" i="13"/>
  <c r="B1260" i="13"/>
  <c r="A1260" i="13"/>
  <c r="N1259" i="13"/>
  <c r="M1259" i="13"/>
  <c r="K1259" i="13"/>
  <c r="J1259" i="13"/>
  <c r="I1259" i="13"/>
  <c r="F1259" i="13"/>
  <c r="D1259" i="13"/>
  <c r="C1259" i="13"/>
  <c r="B1259" i="13"/>
  <c r="A1259" i="13"/>
  <c r="N1258" i="13"/>
  <c r="M1258" i="13"/>
  <c r="K1258" i="13"/>
  <c r="J1258" i="13"/>
  <c r="I1258" i="13"/>
  <c r="D1258" i="13"/>
  <c r="C1258" i="13"/>
  <c r="B1258" i="13"/>
  <c r="A1258" i="13"/>
  <c r="N1257" i="13"/>
  <c r="M1257" i="13"/>
  <c r="K1257" i="13"/>
  <c r="J1257" i="13"/>
  <c r="I1257" i="13"/>
  <c r="D1257" i="13"/>
  <c r="C1257" i="13"/>
  <c r="B1257" i="13"/>
  <c r="A1257" i="13"/>
  <c r="N1256" i="13"/>
  <c r="M1256" i="13"/>
  <c r="K1256" i="13"/>
  <c r="J1256" i="13"/>
  <c r="I1256" i="13"/>
  <c r="D1256" i="13"/>
  <c r="C1256" i="13"/>
  <c r="B1256" i="13"/>
  <c r="A1256" i="13"/>
  <c r="N1255" i="13"/>
  <c r="M1255" i="13"/>
  <c r="K1255" i="13"/>
  <c r="J1255" i="13"/>
  <c r="I1255" i="13"/>
  <c r="D1255" i="13"/>
  <c r="C1255" i="13"/>
  <c r="B1255" i="13"/>
  <c r="A1255" i="13"/>
  <c r="N1254" i="13"/>
  <c r="M1254" i="13"/>
  <c r="K1254" i="13"/>
  <c r="J1254" i="13"/>
  <c r="I1254" i="13"/>
  <c r="D1254" i="13"/>
  <c r="C1254" i="13"/>
  <c r="B1254" i="13"/>
  <c r="A1254" i="13"/>
  <c r="N1253" i="13"/>
  <c r="M1253" i="13"/>
  <c r="K1253" i="13"/>
  <c r="J1253" i="13"/>
  <c r="I1253" i="13"/>
  <c r="D1253" i="13"/>
  <c r="C1253" i="13"/>
  <c r="B1253" i="13"/>
  <c r="A1253" i="13"/>
  <c r="N1252" i="13"/>
  <c r="M1252" i="13"/>
  <c r="K1252" i="13"/>
  <c r="J1252" i="13"/>
  <c r="I1252" i="13"/>
  <c r="D1252" i="13"/>
  <c r="C1252" i="13"/>
  <c r="B1252" i="13"/>
  <c r="A1252" i="13"/>
  <c r="N1251" i="13"/>
  <c r="M1251" i="13"/>
  <c r="K1251" i="13"/>
  <c r="J1251" i="13"/>
  <c r="I1251" i="13"/>
  <c r="D1251" i="13"/>
  <c r="C1251" i="13"/>
  <c r="B1251" i="13"/>
  <c r="A1251" i="13"/>
  <c r="N1250" i="13"/>
  <c r="M1250" i="13"/>
  <c r="K1250" i="13"/>
  <c r="J1250" i="13"/>
  <c r="I1250" i="13"/>
  <c r="D1250" i="13"/>
  <c r="C1250" i="13"/>
  <c r="B1250" i="13"/>
  <c r="A1250" i="13"/>
  <c r="N1249" i="13"/>
  <c r="M1249" i="13"/>
  <c r="K1249" i="13"/>
  <c r="J1249" i="13"/>
  <c r="I1249" i="13"/>
  <c r="D1249" i="13"/>
  <c r="C1249" i="13"/>
  <c r="B1249" i="13"/>
  <c r="A1249" i="13"/>
  <c r="N1248" i="13"/>
  <c r="M1248" i="13"/>
  <c r="K1248" i="13"/>
  <c r="J1248" i="13"/>
  <c r="I1248" i="13"/>
  <c r="D1248" i="13"/>
  <c r="C1248" i="13"/>
  <c r="B1248" i="13"/>
  <c r="A1248" i="13"/>
  <c r="N1247" i="13"/>
  <c r="M1247" i="13"/>
  <c r="K1247" i="13"/>
  <c r="J1247" i="13"/>
  <c r="I1247" i="13"/>
  <c r="D1247" i="13"/>
  <c r="C1247" i="13"/>
  <c r="B1247" i="13"/>
  <c r="A1247" i="13"/>
  <c r="N1246" i="13"/>
  <c r="M1246" i="13"/>
  <c r="K1246" i="13"/>
  <c r="J1246" i="13"/>
  <c r="I1246" i="13"/>
  <c r="D1246" i="13"/>
  <c r="C1246" i="13"/>
  <c r="B1246" i="13"/>
  <c r="A1246" i="13"/>
  <c r="N1245" i="13"/>
  <c r="M1245" i="13"/>
  <c r="K1245" i="13"/>
  <c r="J1245" i="13"/>
  <c r="I1245" i="13"/>
  <c r="D1245" i="13"/>
  <c r="C1245" i="13"/>
  <c r="B1245" i="13"/>
  <c r="A1245" i="13"/>
  <c r="N1244" i="13"/>
  <c r="M1244" i="13"/>
  <c r="K1244" i="13"/>
  <c r="J1244" i="13"/>
  <c r="I1244" i="13"/>
  <c r="D1244" i="13"/>
  <c r="C1244" i="13"/>
  <c r="B1244" i="13"/>
  <c r="A1244" i="13"/>
  <c r="N1243" i="13"/>
  <c r="M1243" i="13"/>
  <c r="K1243" i="13"/>
  <c r="J1243" i="13"/>
  <c r="I1243" i="13"/>
  <c r="D1243" i="13"/>
  <c r="C1243" i="13"/>
  <c r="B1243" i="13"/>
  <c r="A1243" i="13"/>
  <c r="N1242" i="13"/>
  <c r="M1242" i="13"/>
  <c r="K1242" i="13"/>
  <c r="J1242" i="13"/>
  <c r="I1242" i="13"/>
  <c r="D1242" i="13"/>
  <c r="C1242" i="13"/>
  <c r="B1242" i="13"/>
  <c r="A1242" i="13"/>
  <c r="N1241" i="13"/>
  <c r="M1241" i="13"/>
  <c r="K1241" i="13"/>
  <c r="J1241" i="13"/>
  <c r="I1241" i="13"/>
  <c r="D1241" i="13"/>
  <c r="C1241" i="13"/>
  <c r="B1241" i="13"/>
  <c r="A1241" i="13"/>
  <c r="N1240" i="13"/>
  <c r="M1240" i="13"/>
  <c r="K1240" i="13"/>
  <c r="J1240" i="13"/>
  <c r="I1240" i="13"/>
  <c r="D1240" i="13"/>
  <c r="C1240" i="13"/>
  <c r="B1240" i="13"/>
  <c r="A1240" i="13"/>
  <c r="N1239" i="13"/>
  <c r="M1239" i="13"/>
  <c r="K1239" i="13"/>
  <c r="J1239" i="13"/>
  <c r="I1239" i="13"/>
  <c r="D1239" i="13"/>
  <c r="C1239" i="13"/>
  <c r="B1239" i="13"/>
  <c r="A1239" i="13"/>
  <c r="N1238" i="13"/>
  <c r="M1238" i="13"/>
  <c r="K1238" i="13"/>
  <c r="J1238" i="13"/>
  <c r="I1238" i="13"/>
  <c r="D1238" i="13"/>
  <c r="C1238" i="13"/>
  <c r="B1238" i="13"/>
  <c r="A1238" i="13"/>
  <c r="N1237" i="13"/>
  <c r="M1237" i="13"/>
  <c r="K1237" i="13"/>
  <c r="J1237" i="13"/>
  <c r="I1237" i="13"/>
  <c r="D1237" i="13"/>
  <c r="C1237" i="13"/>
  <c r="B1237" i="13"/>
  <c r="A1237" i="13"/>
  <c r="N1236" i="13"/>
  <c r="M1236" i="13"/>
  <c r="K1236" i="13"/>
  <c r="J1236" i="13"/>
  <c r="I1236" i="13"/>
  <c r="D1236" i="13"/>
  <c r="C1236" i="13"/>
  <c r="B1236" i="13"/>
  <c r="A1236" i="13"/>
  <c r="N1235" i="13"/>
  <c r="M1235" i="13"/>
  <c r="K1235" i="13"/>
  <c r="J1235" i="13"/>
  <c r="I1235" i="13"/>
  <c r="D1235" i="13"/>
  <c r="C1235" i="13"/>
  <c r="B1235" i="13"/>
  <c r="A1235" i="13"/>
  <c r="N1234" i="13"/>
  <c r="M1234" i="13"/>
  <c r="K1234" i="13"/>
  <c r="J1234" i="13"/>
  <c r="I1234" i="13"/>
  <c r="D1234" i="13"/>
  <c r="C1234" i="13"/>
  <c r="B1234" i="13"/>
  <c r="A1234" i="13"/>
  <c r="N1233" i="13"/>
  <c r="M1233" i="13"/>
  <c r="K1233" i="13"/>
  <c r="J1233" i="13"/>
  <c r="I1233" i="13"/>
  <c r="D1233" i="13"/>
  <c r="C1233" i="13"/>
  <c r="B1233" i="13"/>
  <c r="A1233" i="13"/>
  <c r="N1232" i="13"/>
  <c r="M1232" i="13"/>
  <c r="K1232" i="13"/>
  <c r="J1232" i="13"/>
  <c r="I1232" i="13"/>
  <c r="D1232" i="13"/>
  <c r="C1232" i="13"/>
  <c r="B1232" i="13"/>
  <c r="A1232" i="13"/>
  <c r="N1231" i="13"/>
  <c r="M1231" i="13"/>
  <c r="K1231" i="13"/>
  <c r="J1231" i="13"/>
  <c r="I1231" i="13"/>
  <c r="D1231" i="13"/>
  <c r="C1231" i="13"/>
  <c r="B1231" i="13"/>
  <c r="A1231" i="13"/>
  <c r="N1230" i="13"/>
  <c r="M1230" i="13"/>
  <c r="K1230" i="13"/>
  <c r="J1230" i="13"/>
  <c r="I1230" i="13"/>
  <c r="D1230" i="13"/>
  <c r="C1230" i="13"/>
  <c r="B1230" i="13"/>
  <c r="A1230" i="13"/>
  <c r="N1229" i="13"/>
  <c r="M1229" i="13"/>
  <c r="K1229" i="13"/>
  <c r="J1229" i="13"/>
  <c r="I1229" i="13"/>
  <c r="D1229" i="13"/>
  <c r="C1229" i="13"/>
  <c r="B1229" i="13"/>
  <c r="A1229" i="13"/>
  <c r="N1228" i="13"/>
  <c r="M1228" i="13"/>
  <c r="K1228" i="13"/>
  <c r="J1228" i="13"/>
  <c r="I1228" i="13"/>
  <c r="D1228" i="13"/>
  <c r="C1228" i="13"/>
  <c r="B1228" i="13"/>
  <c r="A1228" i="13"/>
  <c r="N1227" i="13"/>
  <c r="M1227" i="13"/>
  <c r="K1227" i="13"/>
  <c r="J1227" i="13"/>
  <c r="I1227" i="13"/>
  <c r="D1227" i="13"/>
  <c r="C1227" i="13"/>
  <c r="B1227" i="13"/>
  <c r="A1227" i="13"/>
  <c r="N1226" i="13"/>
  <c r="M1226" i="13"/>
  <c r="K1226" i="13"/>
  <c r="J1226" i="13"/>
  <c r="I1226" i="13"/>
  <c r="D1226" i="13"/>
  <c r="C1226" i="13"/>
  <c r="B1226" i="13"/>
  <c r="A1226" i="13"/>
  <c r="N1225" i="13"/>
  <c r="M1225" i="13"/>
  <c r="K1225" i="13"/>
  <c r="J1225" i="13"/>
  <c r="I1225" i="13"/>
  <c r="D1225" i="13"/>
  <c r="C1225" i="13"/>
  <c r="B1225" i="13"/>
  <c r="A1225" i="13"/>
  <c r="N1224" i="13"/>
  <c r="M1224" i="13"/>
  <c r="K1224" i="13"/>
  <c r="J1224" i="13"/>
  <c r="I1224" i="13"/>
  <c r="D1224" i="13"/>
  <c r="C1224" i="13"/>
  <c r="B1224" i="13"/>
  <c r="A1224" i="13"/>
  <c r="N1223" i="13"/>
  <c r="M1223" i="13"/>
  <c r="K1223" i="13"/>
  <c r="J1223" i="13"/>
  <c r="I1223" i="13"/>
  <c r="D1223" i="13"/>
  <c r="C1223" i="13"/>
  <c r="B1223" i="13"/>
  <c r="A1223" i="13"/>
  <c r="N1222" i="13"/>
  <c r="M1222" i="13"/>
  <c r="K1222" i="13"/>
  <c r="J1222" i="13"/>
  <c r="I1222" i="13"/>
  <c r="D1222" i="13"/>
  <c r="C1222" i="13"/>
  <c r="B1222" i="13"/>
  <c r="A1222" i="13"/>
  <c r="N1221" i="13"/>
  <c r="M1221" i="13"/>
  <c r="K1221" i="13"/>
  <c r="J1221" i="13"/>
  <c r="I1221" i="13"/>
  <c r="D1221" i="13"/>
  <c r="C1221" i="13"/>
  <c r="B1221" i="13"/>
  <c r="A1221" i="13"/>
  <c r="N1220" i="13"/>
  <c r="M1220" i="13"/>
  <c r="K1220" i="13"/>
  <c r="J1220" i="13"/>
  <c r="I1220" i="13"/>
  <c r="D1220" i="13"/>
  <c r="C1220" i="13"/>
  <c r="B1220" i="13"/>
  <c r="A1220" i="13"/>
  <c r="N1219" i="13"/>
  <c r="M1219" i="13"/>
  <c r="K1219" i="13"/>
  <c r="J1219" i="13"/>
  <c r="I1219" i="13"/>
  <c r="D1219" i="13"/>
  <c r="C1219" i="13"/>
  <c r="B1219" i="13"/>
  <c r="A1219" i="13"/>
  <c r="N1218" i="13"/>
  <c r="M1218" i="13"/>
  <c r="K1218" i="13"/>
  <c r="J1218" i="13"/>
  <c r="I1218" i="13"/>
  <c r="D1218" i="13"/>
  <c r="C1218" i="13"/>
  <c r="B1218" i="13"/>
  <c r="A1218" i="13"/>
  <c r="N1217" i="13"/>
  <c r="M1217" i="13"/>
  <c r="K1217" i="13"/>
  <c r="J1217" i="13"/>
  <c r="I1217" i="13"/>
  <c r="D1217" i="13"/>
  <c r="C1217" i="13"/>
  <c r="B1217" i="13"/>
  <c r="A1217" i="13"/>
  <c r="N1216" i="13"/>
  <c r="M1216" i="13"/>
  <c r="K1216" i="13"/>
  <c r="J1216" i="13"/>
  <c r="I1216" i="13"/>
  <c r="D1216" i="13"/>
  <c r="C1216" i="13"/>
  <c r="B1216" i="13"/>
  <c r="A1216" i="13"/>
  <c r="N1215" i="13"/>
  <c r="M1215" i="13"/>
  <c r="K1215" i="13"/>
  <c r="J1215" i="13"/>
  <c r="I1215" i="13"/>
  <c r="D1215" i="13"/>
  <c r="C1215" i="13"/>
  <c r="B1215" i="13"/>
  <c r="A1215" i="13"/>
  <c r="N1214" i="13"/>
  <c r="M1214" i="13"/>
  <c r="K1214" i="13"/>
  <c r="J1214" i="13"/>
  <c r="I1214" i="13"/>
  <c r="D1214" i="13"/>
  <c r="C1214" i="13"/>
  <c r="B1214" i="13"/>
  <c r="A1214" i="13"/>
  <c r="N1213" i="13"/>
  <c r="M1213" i="13"/>
  <c r="K1213" i="13"/>
  <c r="J1213" i="13"/>
  <c r="I1213" i="13"/>
  <c r="D1213" i="13"/>
  <c r="C1213" i="13"/>
  <c r="B1213" i="13"/>
  <c r="A1213" i="13"/>
  <c r="N1212" i="13"/>
  <c r="M1212" i="13"/>
  <c r="K1212" i="13"/>
  <c r="J1212" i="13"/>
  <c r="I1212" i="13"/>
  <c r="D1212" i="13"/>
  <c r="C1212" i="13"/>
  <c r="B1212" i="13"/>
  <c r="A1212" i="13"/>
  <c r="N1211" i="13"/>
  <c r="M1211" i="13"/>
  <c r="K1211" i="13"/>
  <c r="J1211" i="13"/>
  <c r="I1211" i="13"/>
  <c r="D1211" i="13"/>
  <c r="C1211" i="13"/>
  <c r="B1211" i="13"/>
  <c r="A1211" i="13"/>
  <c r="N1210" i="13"/>
  <c r="M1210" i="13"/>
  <c r="K1210" i="13"/>
  <c r="J1210" i="13"/>
  <c r="I1210" i="13"/>
  <c r="D1210" i="13"/>
  <c r="C1210" i="13"/>
  <c r="B1210" i="13"/>
  <c r="A1210" i="13"/>
  <c r="N1209" i="13"/>
  <c r="M1209" i="13"/>
  <c r="K1209" i="13"/>
  <c r="J1209" i="13"/>
  <c r="I1209" i="13"/>
  <c r="D1209" i="13"/>
  <c r="C1209" i="13"/>
  <c r="B1209" i="13"/>
  <c r="A1209" i="13"/>
  <c r="N1208" i="13"/>
  <c r="M1208" i="13"/>
  <c r="K1208" i="13"/>
  <c r="J1208" i="13"/>
  <c r="I1208" i="13"/>
  <c r="D1208" i="13"/>
  <c r="C1208" i="13"/>
  <c r="B1208" i="13"/>
  <c r="A1208" i="13"/>
  <c r="N1207" i="13"/>
  <c r="M1207" i="13"/>
  <c r="K1207" i="13"/>
  <c r="J1207" i="13"/>
  <c r="I1207" i="13"/>
  <c r="D1207" i="13"/>
  <c r="C1207" i="13"/>
  <c r="B1207" i="13"/>
  <c r="A1207" i="13"/>
  <c r="N1206" i="13"/>
  <c r="M1206" i="13"/>
  <c r="K1206" i="13"/>
  <c r="J1206" i="13"/>
  <c r="I1206" i="13"/>
  <c r="D1206" i="13"/>
  <c r="C1206" i="13"/>
  <c r="B1206" i="13"/>
  <c r="A1206" i="13"/>
  <c r="N1205" i="13"/>
  <c r="M1205" i="13"/>
  <c r="K1205" i="13"/>
  <c r="J1205" i="13"/>
  <c r="I1205" i="13"/>
  <c r="D1205" i="13"/>
  <c r="C1205" i="13"/>
  <c r="B1205" i="13"/>
  <c r="A1205" i="13"/>
  <c r="N1204" i="13"/>
  <c r="M1204" i="13"/>
  <c r="K1204" i="13"/>
  <c r="J1204" i="13"/>
  <c r="I1204" i="13"/>
  <c r="D1204" i="13"/>
  <c r="C1204" i="13"/>
  <c r="B1204" i="13"/>
  <c r="A1204" i="13"/>
  <c r="N1203" i="13"/>
  <c r="M1203" i="13"/>
  <c r="K1203" i="13"/>
  <c r="J1203" i="13"/>
  <c r="I1203" i="13"/>
  <c r="D1203" i="13"/>
  <c r="C1203" i="13"/>
  <c r="B1203" i="13"/>
  <c r="A1203" i="13"/>
  <c r="N1202" i="13"/>
  <c r="M1202" i="13"/>
  <c r="K1202" i="13"/>
  <c r="J1202" i="13"/>
  <c r="I1202" i="13"/>
  <c r="D1202" i="13"/>
  <c r="C1202" i="13"/>
  <c r="B1202" i="13"/>
  <c r="A1202" i="13"/>
  <c r="N1201" i="13"/>
  <c r="M1201" i="13"/>
  <c r="K1201" i="13"/>
  <c r="J1201" i="13"/>
  <c r="I1201" i="13"/>
  <c r="D1201" i="13"/>
  <c r="C1201" i="13"/>
  <c r="B1201" i="13"/>
  <c r="A1201" i="13"/>
  <c r="N1200" i="13"/>
  <c r="M1200" i="13"/>
  <c r="K1200" i="13"/>
  <c r="J1200" i="13"/>
  <c r="I1200" i="13"/>
  <c r="D1200" i="13"/>
  <c r="C1200" i="13"/>
  <c r="B1200" i="13"/>
  <c r="A1200" i="13"/>
  <c r="N1199" i="13"/>
  <c r="M1199" i="13"/>
  <c r="K1199" i="13"/>
  <c r="J1199" i="13"/>
  <c r="I1199" i="13"/>
  <c r="D1199" i="13"/>
  <c r="C1199" i="13"/>
  <c r="B1199" i="13"/>
  <c r="A1199" i="13"/>
  <c r="N1198" i="13"/>
  <c r="M1198" i="13"/>
  <c r="K1198" i="13"/>
  <c r="J1198" i="13"/>
  <c r="I1198" i="13"/>
  <c r="D1198" i="13"/>
  <c r="C1198" i="13"/>
  <c r="B1198" i="13"/>
  <c r="A1198" i="13"/>
  <c r="N1197" i="13"/>
  <c r="M1197" i="13"/>
  <c r="K1197" i="13"/>
  <c r="J1197" i="13"/>
  <c r="I1197" i="13"/>
  <c r="D1197" i="13"/>
  <c r="C1197" i="13"/>
  <c r="B1197" i="13"/>
  <c r="A1197" i="13"/>
  <c r="N1196" i="13"/>
  <c r="M1196" i="13"/>
  <c r="K1196" i="13"/>
  <c r="J1196" i="13"/>
  <c r="I1196" i="13"/>
  <c r="D1196" i="13"/>
  <c r="C1196" i="13"/>
  <c r="B1196" i="13"/>
  <c r="A1196" i="13"/>
  <c r="N1195" i="13"/>
  <c r="M1195" i="13"/>
  <c r="K1195" i="13"/>
  <c r="J1195" i="13"/>
  <c r="I1195" i="13"/>
  <c r="D1195" i="13"/>
  <c r="C1195" i="13"/>
  <c r="B1195" i="13"/>
  <c r="A1195" i="13"/>
  <c r="N1194" i="13"/>
  <c r="M1194" i="13"/>
  <c r="K1194" i="13"/>
  <c r="J1194" i="13"/>
  <c r="I1194" i="13"/>
  <c r="D1194" i="13"/>
  <c r="C1194" i="13"/>
  <c r="B1194" i="13"/>
  <c r="A1194" i="13"/>
  <c r="N1193" i="13"/>
  <c r="M1193" i="13"/>
  <c r="K1193" i="13"/>
  <c r="J1193" i="13"/>
  <c r="I1193" i="13"/>
  <c r="D1193" i="13"/>
  <c r="C1193" i="13"/>
  <c r="B1193" i="13"/>
  <c r="A1193" i="13"/>
  <c r="N1192" i="13"/>
  <c r="M1192" i="13"/>
  <c r="K1192" i="13"/>
  <c r="J1192" i="13"/>
  <c r="I1192" i="13"/>
  <c r="D1192" i="13"/>
  <c r="C1192" i="13"/>
  <c r="B1192" i="13"/>
  <c r="A1192" i="13"/>
  <c r="N1191" i="13"/>
  <c r="M1191" i="13"/>
  <c r="K1191" i="13"/>
  <c r="J1191" i="13"/>
  <c r="I1191" i="13"/>
  <c r="D1191" i="13"/>
  <c r="C1191" i="13"/>
  <c r="B1191" i="13"/>
  <c r="A1191" i="13"/>
  <c r="N1190" i="13"/>
  <c r="M1190" i="13"/>
  <c r="K1190" i="13"/>
  <c r="J1190" i="13"/>
  <c r="I1190" i="13"/>
  <c r="D1190" i="13"/>
  <c r="C1190" i="13"/>
  <c r="B1190" i="13"/>
  <c r="A1190" i="13"/>
  <c r="N1189" i="13"/>
  <c r="M1189" i="13"/>
  <c r="K1189" i="13"/>
  <c r="J1189" i="13"/>
  <c r="I1189" i="13"/>
  <c r="D1189" i="13"/>
  <c r="C1189" i="13"/>
  <c r="B1189" i="13"/>
  <c r="A1189" i="13"/>
  <c r="N1188" i="13"/>
  <c r="M1188" i="13"/>
  <c r="K1188" i="13"/>
  <c r="J1188" i="13"/>
  <c r="I1188" i="13"/>
  <c r="D1188" i="13"/>
  <c r="C1188" i="13"/>
  <c r="B1188" i="13"/>
  <c r="A1188" i="13"/>
  <c r="N1187" i="13"/>
  <c r="M1187" i="13"/>
  <c r="K1187" i="13"/>
  <c r="J1187" i="13"/>
  <c r="I1187" i="13"/>
  <c r="D1187" i="13"/>
  <c r="C1187" i="13"/>
  <c r="B1187" i="13"/>
  <c r="A1187" i="13"/>
  <c r="N1186" i="13"/>
  <c r="M1186" i="13"/>
  <c r="K1186" i="13"/>
  <c r="J1186" i="13"/>
  <c r="I1186" i="13"/>
  <c r="D1186" i="13"/>
  <c r="C1186" i="13"/>
  <c r="B1186" i="13"/>
  <c r="A1186" i="13"/>
  <c r="N1185" i="13"/>
  <c r="M1185" i="13"/>
  <c r="K1185" i="13"/>
  <c r="J1185" i="13"/>
  <c r="I1185" i="13"/>
  <c r="D1185" i="13"/>
  <c r="C1185" i="13"/>
  <c r="B1185" i="13"/>
  <c r="A1185" i="13"/>
  <c r="N1184" i="13"/>
  <c r="M1184" i="13"/>
  <c r="K1184" i="13"/>
  <c r="J1184" i="13"/>
  <c r="I1184" i="13"/>
  <c r="D1184" i="13"/>
  <c r="C1184" i="13"/>
  <c r="B1184" i="13"/>
  <c r="A1184" i="13"/>
  <c r="N1183" i="13"/>
  <c r="M1183" i="13"/>
  <c r="K1183" i="13"/>
  <c r="J1183" i="13"/>
  <c r="I1183" i="13"/>
  <c r="D1183" i="13"/>
  <c r="C1183" i="13"/>
  <c r="B1183" i="13"/>
  <c r="A1183" i="13"/>
  <c r="N1182" i="13"/>
  <c r="M1182" i="13"/>
  <c r="K1182" i="13"/>
  <c r="J1182" i="13"/>
  <c r="I1182" i="13"/>
  <c r="D1182" i="13"/>
  <c r="C1182" i="13"/>
  <c r="B1182" i="13"/>
  <c r="A1182" i="13"/>
  <c r="N1181" i="13"/>
  <c r="M1181" i="13"/>
  <c r="K1181" i="13"/>
  <c r="J1181" i="13"/>
  <c r="I1181" i="13"/>
  <c r="D1181" i="13"/>
  <c r="C1181" i="13"/>
  <c r="B1181" i="13"/>
  <c r="A1181" i="13"/>
  <c r="N1180" i="13"/>
  <c r="M1180" i="13"/>
  <c r="K1180" i="13"/>
  <c r="J1180" i="13"/>
  <c r="I1180" i="13"/>
  <c r="D1180" i="13"/>
  <c r="C1180" i="13"/>
  <c r="B1180" i="13"/>
  <c r="A1180" i="13"/>
  <c r="N1179" i="13"/>
  <c r="M1179" i="13"/>
  <c r="K1179" i="13"/>
  <c r="J1179" i="13"/>
  <c r="I1179" i="13"/>
  <c r="D1179" i="13"/>
  <c r="C1179" i="13"/>
  <c r="B1179" i="13"/>
  <c r="A1179" i="13"/>
  <c r="N1178" i="13"/>
  <c r="M1178" i="13"/>
  <c r="K1178" i="13"/>
  <c r="J1178" i="13"/>
  <c r="I1178" i="13"/>
  <c r="D1178" i="13"/>
  <c r="C1178" i="13"/>
  <c r="B1178" i="13"/>
  <c r="A1178" i="13"/>
  <c r="N1177" i="13"/>
  <c r="M1177" i="13"/>
  <c r="K1177" i="13"/>
  <c r="J1177" i="13"/>
  <c r="I1177" i="13"/>
  <c r="D1177" i="13"/>
  <c r="C1177" i="13"/>
  <c r="B1177" i="13"/>
  <c r="A1177" i="13"/>
  <c r="N1176" i="13"/>
  <c r="M1176" i="13"/>
  <c r="K1176" i="13"/>
  <c r="J1176" i="13"/>
  <c r="I1176" i="13"/>
  <c r="D1176" i="13"/>
  <c r="C1176" i="13"/>
  <c r="B1176" i="13"/>
  <c r="A1176" i="13"/>
  <c r="N1175" i="13"/>
  <c r="M1175" i="13"/>
  <c r="K1175" i="13"/>
  <c r="J1175" i="13"/>
  <c r="I1175" i="13"/>
  <c r="D1175" i="13"/>
  <c r="C1175" i="13"/>
  <c r="B1175" i="13"/>
  <c r="A1175" i="13"/>
  <c r="N1174" i="13"/>
  <c r="M1174" i="13"/>
  <c r="K1174" i="13"/>
  <c r="J1174" i="13"/>
  <c r="I1174" i="13"/>
  <c r="D1174" i="13"/>
  <c r="C1174" i="13"/>
  <c r="B1174" i="13"/>
  <c r="A1174" i="13"/>
  <c r="N1173" i="13"/>
  <c r="M1173" i="13"/>
  <c r="K1173" i="13"/>
  <c r="J1173" i="13"/>
  <c r="I1173" i="13"/>
  <c r="D1173" i="13"/>
  <c r="C1173" i="13"/>
  <c r="B1173" i="13"/>
  <c r="A1173" i="13"/>
  <c r="N1172" i="13"/>
  <c r="M1172" i="13"/>
  <c r="K1172" i="13"/>
  <c r="J1172" i="13"/>
  <c r="I1172" i="13"/>
  <c r="D1172" i="13"/>
  <c r="C1172" i="13"/>
  <c r="B1172" i="13"/>
  <c r="A1172" i="13"/>
  <c r="N1171" i="13"/>
  <c r="M1171" i="13"/>
  <c r="K1171" i="13"/>
  <c r="J1171" i="13"/>
  <c r="I1171" i="13"/>
  <c r="D1171" i="13"/>
  <c r="C1171" i="13"/>
  <c r="B1171" i="13"/>
  <c r="A1171" i="13"/>
  <c r="N1170" i="13"/>
  <c r="M1170" i="13"/>
  <c r="K1170" i="13"/>
  <c r="J1170" i="13"/>
  <c r="I1170" i="13"/>
  <c r="D1170" i="13"/>
  <c r="C1170" i="13"/>
  <c r="B1170" i="13"/>
  <c r="A1170" i="13"/>
  <c r="N1169" i="13"/>
  <c r="M1169" i="13"/>
  <c r="K1169" i="13"/>
  <c r="J1169" i="13"/>
  <c r="I1169" i="13"/>
  <c r="D1169" i="13"/>
  <c r="C1169" i="13"/>
  <c r="B1169" i="13"/>
  <c r="A1169" i="13"/>
  <c r="N1168" i="13"/>
  <c r="M1168" i="13"/>
  <c r="K1168" i="13"/>
  <c r="J1168" i="13"/>
  <c r="I1168" i="13"/>
  <c r="D1168" i="13"/>
  <c r="C1168" i="13"/>
  <c r="B1168" i="13"/>
  <c r="A1168" i="13"/>
  <c r="N1167" i="13"/>
  <c r="M1167" i="13"/>
  <c r="K1167" i="13"/>
  <c r="J1167" i="13"/>
  <c r="I1167" i="13"/>
  <c r="D1167" i="13"/>
  <c r="C1167" i="13"/>
  <c r="B1167" i="13"/>
  <c r="A1167" i="13"/>
  <c r="N1166" i="13"/>
  <c r="M1166" i="13"/>
  <c r="K1166" i="13"/>
  <c r="J1166" i="13"/>
  <c r="I1166" i="13"/>
  <c r="D1166" i="13"/>
  <c r="C1166" i="13"/>
  <c r="B1166" i="13"/>
  <c r="A1166" i="13"/>
  <c r="N1165" i="13"/>
  <c r="M1165" i="13"/>
  <c r="K1165" i="13"/>
  <c r="J1165" i="13"/>
  <c r="I1165" i="13"/>
  <c r="D1165" i="13"/>
  <c r="C1165" i="13"/>
  <c r="B1165" i="13"/>
  <c r="A1165" i="13"/>
  <c r="N1164" i="13"/>
  <c r="M1164" i="13"/>
  <c r="K1164" i="13"/>
  <c r="J1164" i="13"/>
  <c r="I1164" i="13"/>
  <c r="D1164" i="13"/>
  <c r="C1164" i="13"/>
  <c r="B1164" i="13"/>
  <c r="A1164" i="13"/>
  <c r="N1163" i="13"/>
  <c r="M1163" i="13"/>
  <c r="K1163" i="13"/>
  <c r="J1163" i="13"/>
  <c r="I1163" i="13"/>
  <c r="D1163" i="13"/>
  <c r="C1163" i="13"/>
  <c r="B1163" i="13"/>
  <c r="A1163" i="13"/>
  <c r="N1162" i="13"/>
  <c r="M1162" i="13"/>
  <c r="J1162" i="13"/>
  <c r="I1162" i="13"/>
  <c r="D1162" i="13"/>
  <c r="C1162" i="13"/>
  <c r="B1162" i="13"/>
  <c r="A1162" i="13"/>
  <c r="N1161" i="13"/>
  <c r="M1161" i="13"/>
  <c r="J1161" i="13"/>
  <c r="I1161" i="13"/>
  <c r="D1161" i="13"/>
  <c r="C1161" i="13"/>
  <c r="B1161" i="13"/>
  <c r="A1161" i="13"/>
  <c r="N1160" i="13"/>
  <c r="M1160" i="13"/>
  <c r="J1160" i="13"/>
  <c r="I1160" i="13"/>
  <c r="D1160" i="13"/>
  <c r="C1160" i="13"/>
  <c r="B1160" i="13"/>
  <c r="A1160" i="13"/>
  <c r="N1159" i="13"/>
  <c r="M1159" i="13"/>
  <c r="J1159" i="13"/>
  <c r="I1159" i="13"/>
  <c r="D1159" i="13"/>
  <c r="C1159" i="13"/>
  <c r="B1159" i="13"/>
  <c r="A1159" i="13"/>
  <c r="N1158" i="13"/>
  <c r="M1158" i="13"/>
  <c r="J1158" i="13"/>
  <c r="I1158" i="13"/>
  <c r="D1158" i="13"/>
  <c r="C1158" i="13"/>
  <c r="B1158" i="13"/>
  <c r="A1158" i="13"/>
  <c r="N1157" i="13"/>
  <c r="M1157" i="13"/>
  <c r="J1157" i="13"/>
  <c r="I1157" i="13"/>
  <c r="D1157" i="13"/>
  <c r="C1157" i="13"/>
  <c r="B1157" i="13"/>
  <c r="A1157" i="13"/>
  <c r="N1156" i="13"/>
  <c r="M1156" i="13"/>
  <c r="J1156" i="13"/>
  <c r="I1156" i="13"/>
  <c r="D1156" i="13"/>
  <c r="C1156" i="13"/>
  <c r="B1156" i="13"/>
  <c r="A1156" i="13"/>
  <c r="N1155" i="13"/>
  <c r="M1155" i="13"/>
  <c r="J1155" i="13"/>
  <c r="I1155" i="13"/>
  <c r="D1155" i="13"/>
  <c r="C1155" i="13"/>
  <c r="B1155" i="13"/>
  <c r="A1155" i="13"/>
  <c r="N1154" i="13"/>
  <c r="M1154" i="13"/>
  <c r="J1154" i="13"/>
  <c r="I1154" i="13"/>
  <c r="D1154" i="13"/>
  <c r="C1154" i="13"/>
  <c r="B1154" i="13"/>
  <c r="A1154" i="13"/>
  <c r="N1153" i="13"/>
  <c r="M1153" i="13"/>
  <c r="J1153" i="13"/>
  <c r="I1153" i="13"/>
  <c r="D1153" i="13"/>
  <c r="C1153" i="13"/>
  <c r="B1153" i="13"/>
  <c r="A1153" i="13"/>
  <c r="N1152" i="13"/>
  <c r="M1152" i="13"/>
  <c r="J1152" i="13"/>
  <c r="I1152" i="13"/>
  <c r="D1152" i="13"/>
  <c r="C1152" i="13"/>
  <c r="B1152" i="13"/>
  <c r="A1152" i="13"/>
  <c r="N1151" i="13"/>
  <c r="M1151" i="13"/>
  <c r="J1151" i="13"/>
  <c r="I1151" i="13"/>
  <c r="D1151" i="13"/>
  <c r="C1151" i="13"/>
  <c r="B1151" i="13"/>
  <c r="A1151" i="13"/>
  <c r="N1150" i="13"/>
  <c r="M1150" i="13"/>
  <c r="J1150" i="13"/>
  <c r="I1150" i="13"/>
  <c r="D1150" i="13"/>
  <c r="C1150" i="13"/>
  <c r="B1150" i="13"/>
  <c r="A1150" i="13"/>
  <c r="N1149" i="13"/>
  <c r="M1149" i="13"/>
  <c r="J1149" i="13"/>
  <c r="I1149" i="13"/>
  <c r="D1149" i="13"/>
  <c r="C1149" i="13"/>
  <c r="B1149" i="13"/>
  <c r="A1149" i="13"/>
  <c r="N1148" i="13"/>
  <c r="M1148" i="13"/>
  <c r="J1148" i="13"/>
  <c r="I1148" i="13"/>
  <c r="D1148" i="13"/>
  <c r="C1148" i="13"/>
  <c r="B1148" i="13"/>
  <c r="A1148" i="13"/>
  <c r="N1147" i="13"/>
  <c r="M1147" i="13"/>
  <c r="J1147" i="13"/>
  <c r="I1147" i="13"/>
  <c r="D1147" i="13"/>
  <c r="C1147" i="13"/>
  <c r="B1147" i="13"/>
  <c r="A1147" i="13"/>
  <c r="N1146" i="13"/>
  <c r="M1146" i="13"/>
  <c r="J1146" i="13"/>
  <c r="I1146" i="13"/>
  <c r="D1146" i="13"/>
  <c r="C1146" i="13"/>
  <c r="B1146" i="13"/>
  <c r="A1146" i="13"/>
  <c r="N1145" i="13"/>
  <c r="M1145" i="13"/>
  <c r="J1145" i="13"/>
  <c r="I1145" i="13"/>
  <c r="D1145" i="13"/>
  <c r="C1145" i="13"/>
  <c r="B1145" i="13"/>
  <c r="A1145" i="13"/>
  <c r="N1144" i="13"/>
  <c r="M1144" i="13"/>
  <c r="J1144" i="13"/>
  <c r="I1144" i="13"/>
  <c r="D1144" i="13"/>
  <c r="C1144" i="13"/>
  <c r="B1144" i="13"/>
  <c r="A1144" i="13"/>
  <c r="N1143" i="13"/>
  <c r="M1143" i="13"/>
  <c r="J1143" i="13"/>
  <c r="I1143" i="13"/>
  <c r="D1143" i="13"/>
  <c r="C1143" i="13"/>
  <c r="B1143" i="13"/>
  <c r="A1143" i="13"/>
  <c r="N1142" i="13"/>
  <c r="M1142" i="13"/>
  <c r="J1142" i="13"/>
  <c r="I1142" i="13"/>
  <c r="D1142" i="13"/>
  <c r="C1142" i="13"/>
  <c r="B1142" i="13"/>
  <c r="A1142" i="13"/>
  <c r="N1141" i="13"/>
  <c r="M1141" i="13"/>
  <c r="J1141" i="13"/>
  <c r="I1141" i="13"/>
  <c r="D1141" i="13"/>
  <c r="C1141" i="13"/>
  <c r="B1141" i="13"/>
  <c r="A1141" i="13"/>
  <c r="N1140" i="13"/>
  <c r="M1140" i="13"/>
  <c r="J1140" i="13"/>
  <c r="I1140" i="13"/>
  <c r="D1140" i="13"/>
  <c r="C1140" i="13"/>
  <c r="B1140" i="13"/>
  <c r="A1140" i="13"/>
  <c r="N1139" i="13"/>
  <c r="M1139" i="13"/>
  <c r="J1139" i="13"/>
  <c r="I1139" i="13"/>
  <c r="D1139" i="13"/>
  <c r="C1139" i="13"/>
  <c r="B1139" i="13"/>
  <c r="A1139" i="13"/>
  <c r="N1138" i="13"/>
  <c r="M1138" i="13"/>
  <c r="J1138" i="13"/>
  <c r="I1138" i="13"/>
  <c r="D1138" i="13"/>
  <c r="C1138" i="13"/>
  <c r="B1138" i="13"/>
  <c r="A1138" i="13"/>
  <c r="N1137" i="13"/>
  <c r="M1137" i="13"/>
  <c r="J1137" i="13"/>
  <c r="I1137" i="13"/>
  <c r="D1137" i="13"/>
  <c r="C1137" i="13"/>
  <c r="B1137" i="13"/>
  <c r="A1137" i="13"/>
  <c r="N1136" i="13"/>
  <c r="M1136" i="13"/>
  <c r="J1136" i="13"/>
  <c r="I1136" i="13"/>
  <c r="D1136" i="13"/>
  <c r="C1136" i="13"/>
  <c r="B1136" i="13"/>
  <c r="A1136" i="13"/>
  <c r="N1135" i="13"/>
  <c r="M1135" i="13"/>
  <c r="J1135" i="13"/>
  <c r="I1135" i="13"/>
  <c r="F1135" i="13"/>
  <c r="D1135" i="13"/>
  <c r="C1135" i="13"/>
  <c r="B1135" i="13"/>
  <c r="A1135" i="13"/>
  <c r="N1134" i="13"/>
  <c r="M1134" i="13"/>
  <c r="J1134" i="13"/>
  <c r="I1134" i="13"/>
  <c r="F1134" i="13"/>
  <c r="D1134" i="13"/>
  <c r="C1134" i="13"/>
  <c r="B1134" i="13"/>
  <c r="A1134" i="13"/>
  <c r="N1133" i="13"/>
  <c r="M1133" i="13"/>
  <c r="J1133" i="13"/>
  <c r="I1133" i="13"/>
  <c r="F1133" i="13"/>
  <c r="D1133" i="13"/>
  <c r="C1133" i="13"/>
  <c r="B1133" i="13"/>
  <c r="A1133" i="13"/>
  <c r="N1132" i="13"/>
  <c r="M1132" i="13"/>
  <c r="J1132" i="13"/>
  <c r="I1132" i="13"/>
  <c r="F1132" i="13"/>
  <c r="D1132" i="13"/>
  <c r="C1132" i="13"/>
  <c r="B1132" i="13"/>
  <c r="A1132" i="13"/>
  <c r="N1131" i="13"/>
  <c r="M1131" i="13"/>
  <c r="J1131" i="13"/>
  <c r="I1131" i="13"/>
  <c r="F1131" i="13"/>
  <c r="D1131" i="13"/>
  <c r="C1131" i="13"/>
  <c r="B1131" i="13"/>
  <c r="A1131" i="13"/>
  <c r="N1130" i="13"/>
  <c r="M1130" i="13"/>
  <c r="J1130" i="13"/>
  <c r="I1130" i="13"/>
  <c r="F1130" i="13"/>
  <c r="D1130" i="13"/>
  <c r="C1130" i="13"/>
  <c r="B1130" i="13"/>
  <c r="A1130" i="13"/>
  <c r="N1129" i="13"/>
  <c r="M1129" i="13"/>
  <c r="J1129" i="13"/>
  <c r="I1129" i="13"/>
  <c r="F1129" i="13"/>
  <c r="D1129" i="13"/>
  <c r="C1129" i="13"/>
  <c r="B1129" i="13"/>
  <c r="A1129" i="13"/>
  <c r="N1128" i="13"/>
  <c r="M1128" i="13"/>
  <c r="J1128" i="13"/>
  <c r="I1128" i="13"/>
  <c r="F1128" i="13"/>
  <c r="D1128" i="13"/>
  <c r="C1128" i="13"/>
  <c r="B1128" i="13"/>
  <c r="A1128" i="13"/>
  <c r="N1127" i="13"/>
  <c r="M1127" i="13"/>
  <c r="J1127" i="13"/>
  <c r="I1127" i="13"/>
  <c r="F1127" i="13"/>
  <c r="D1127" i="13"/>
  <c r="C1127" i="13"/>
  <c r="B1127" i="13"/>
  <c r="A1127" i="13"/>
  <c r="N1126" i="13"/>
  <c r="M1126" i="13"/>
  <c r="J1126" i="13"/>
  <c r="I1126" i="13"/>
  <c r="F1126" i="13"/>
  <c r="D1126" i="13"/>
  <c r="C1126" i="13"/>
  <c r="B1126" i="13"/>
  <c r="A1126" i="13"/>
  <c r="N1125" i="13"/>
  <c r="M1125" i="13"/>
  <c r="J1125" i="13"/>
  <c r="I1125" i="13"/>
  <c r="F1125" i="13"/>
  <c r="D1125" i="13"/>
  <c r="C1125" i="13"/>
  <c r="B1125" i="13"/>
  <c r="A1125" i="13"/>
  <c r="N1124" i="13"/>
  <c r="M1124" i="13"/>
  <c r="J1124" i="13"/>
  <c r="I1124" i="13"/>
  <c r="F1124" i="13"/>
  <c r="D1124" i="13"/>
  <c r="C1124" i="13"/>
  <c r="B1124" i="13"/>
  <c r="A1124" i="13"/>
  <c r="N1123" i="13"/>
  <c r="M1123" i="13"/>
  <c r="J1123" i="13"/>
  <c r="I1123" i="13"/>
  <c r="F1123" i="13"/>
  <c r="D1123" i="13"/>
  <c r="C1123" i="13"/>
  <c r="B1123" i="13"/>
  <c r="A1123" i="13"/>
  <c r="N1122" i="13"/>
  <c r="M1122" i="13"/>
  <c r="J1122" i="13"/>
  <c r="I1122" i="13"/>
  <c r="F1122" i="13"/>
  <c r="D1122" i="13"/>
  <c r="C1122" i="13"/>
  <c r="B1122" i="13"/>
  <c r="A1122" i="13"/>
  <c r="N1121" i="13"/>
  <c r="M1121" i="13"/>
  <c r="J1121" i="13"/>
  <c r="I1121" i="13"/>
  <c r="F1121" i="13"/>
  <c r="D1121" i="13"/>
  <c r="C1121" i="13"/>
  <c r="B1121" i="13"/>
  <c r="A1121" i="13"/>
  <c r="N1120" i="13"/>
  <c r="M1120" i="13"/>
  <c r="J1120" i="13"/>
  <c r="I1120" i="13"/>
  <c r="F1120" i="13"/>
  <c r="D1120" i="13"/>
  <c r="C1120" i="13"/>
  <c r="B1120" i="13"/>
  <c r="A1120" i="13"/>
  <c r="N1119" i="13"/>
  <c r="M1119" i="13"/>
  <c r="J1119" i="13"/>
  <c r="I1119" i="13"/>
  <c r="F1119" i="13"/>
  <c r="D1119" i="13"/>
  <c r="C1119" i="13"/>
  <c r="B1119" i="13"/>
  <c r="A1119" i="13"/>
  <c r="N1118" i="13"/>
  <c r="M1118" i="13"/>
  <c r="J1118" i="13"/>
  <c r="I1118" i="13"/>
  <c r="F1118" i="13"/>
  <c r="D1118" i="13"/>
  <c r="C1118" i="13"/>
  <c r="B1118" i="13"/>
  <c r="A1118" i="13"/>
  <c r="N1117" i="13"/>
  <c r="M1117" i="13"/>
  <c r="J1117" i="13"/>
  <c r="I1117" i="13"/>
  <c r="F1117" i="13"/>
  <c r="D1117" i="13"/>
  <c r="C1117" i="13"/>
  <c r="B1117" i="13"/>
  <c r="A1117" i="13"/>
  <c r="N1116" i="13"/>
  <c r="M1116" i="13"/>
  <c r="J1116" i="13"/>
  <c r="I1116" i="13"/>
  <c r="F1116" i="13"/>
  <c r="D1116" i="13"/>
  <c r="C1116" i="13"/>
  <c r="B1116" i="13"/>
  <c r="A1116" i="13"/>
  <c r="N1115" i="13"/>
  <c r="M1115" i="13"/>
  <c r="J1115" i="13"/>
  <c r="I1115" i="13"/>
  <c r="F1115" i="13"/>
  <c r="D1115" i="13"/>
  <c r="C1115" i="13"/>
  <c r="B1115" i="13"/>
  <c r="A1115" i="13"/>
  <c r="N1114" i="13"/>
  <c r="M1114" i="13"/>
  <c r="J1114" i="13"/>
  <c r="I1114" i="13"/>
  <c r="F1114" i="13"/>
  <c r="D1114" i="13"/>
  <c r="C1114" i="13"/>
  <c r="B1114" i="13"/>
  <c r="A1114" i="13"/>
  <c r="N1113" i="13"/>
  <c r="M1113" i="13"/>
  <c r="J1113" i="13"/>
  <c r="I1113" i="13"/>
  <c r="F1113" i="13"/>
  <c r="D1113" i="13"/>
  <c r="C1113" i="13"/>
  <c r="B1113" i="13"/>
  <c r="A1113" i="13"/>
  <c r="N1112" i="13"/>
  <c r="M1112" i="13"/>
  <c r="J1112" i="13"/>
  <c r="I1112" i="13"/>
  <c r="F1112" i="13"/>
  <c r="D1112" i="13"/>
  <c r="C1112" i="13"/>
  <c r="B1112" i="13"/>
  <c r="A1112" i="13"/>
  <c r="N1111" i="13"/>
  <c r="M1111" i="13"/>
  <c r="J1111" i="13"/>
  <c r="I1111" i="13"/>
  <c r="F1111" i="13"/>
  <c r="D1111" i="13"/>
  <c r="C1111" i="13"/>
  <c r="B1111" i="13"/>
  <c r="A1111" i="13"/>
  <c r="N1110" i="13"/>
  <c r="M1110" i="13"/>
  <c r="J1110" i="13"/>
  <c r="I1110" i="13"/>
  <c r="F1110" i="13"/>
  <c r="D1110" i="13"/>
  <c r="C1110" i="13"/>
  <c r="B1110" i="13"/>
  <c r="A1110" i="13"/>
  <c r="N1109" i="13"/>
  <c r="M1109" i="13"/>
  <c r="J1109" i="13"/>
  <c r="I1109" i="13"/>
  <c r="F1109" i="13"/>
  <c r="D1109" i="13"/>
  <c r="C1109" i="13"/>
  <c r="B1109" i="13"/>
  <c r="A1109" i="13"/>
  <c r="N1108" i="13"/>
  <c r="M1108" i="13"/>
  <c r="J1108" i="13"/>
  <c r="I1108" i="13"/>
  <c r="F1108" i="13"/>
  <c r="D1108" i="13"/>
  <c r="C1108" i="13"/>
  <c r="B1108" i="13"/>
  <c r="A1108" i="13"/>
  <c r="N1107" i="13"/>
  <c r="M1107" i="13"/>
  <c r="J1107" i="13"/>
  <c r="I1107" i="13"/>
  <c r="F1107" i="13"/>
  <c r="D1107" i="13"/>
  <c r="C1107" i="13"/>
  <c r="B1107" i="13"/>
  <c r="A1107" i="13"/>
  <c r="N1106" i="13"/>
  <c r="M1106" i="13"/>
  <c r="J1106" i="13"/>
  <c r="I1106" i="13"/>
  <c r="F1106" i="13"/>
  <c r="D1106" i="13"/>
  <c r="C1106" i="13"/>
  <c r="B1106" i="13"/>
  <c r="A1106" i="13"/>
  <c r="N1105" i="13"/>
  <c r="M1105" i="13"/>
  <c r="J1105" i="13"/>
  <c r="I1105" i="13"/>
  <c r="F1105" i="13"/>
  <c r="D1105" i="13"/>
  <c r="C1105" i="13"/>
  <c r="B1105" i="13"/>
  <c r="A1105" i="13"/>
  <c r="N1104" i="13"/>
  <c r="M1104" i="13"/>
  <c r="J1104" i="13"/>
  <c r="I1104" i="13"/>
  <c r="F1104" i="13"/>
  <c r="D1104" i="13"/>
  <c r="C1104" i="13"/>
  <c r="B1104" i="13"/>
  <c r="A1104" i="13"/>
  <c r="N1103" i="13"/>
  <c r="M1103" i="13"/>
  <c r="J1103" i="13"/>
  <c r="I1103" i="13"/>
  <c r="F1103" i="13"/>
  <c r="D1103" i="13"/>
  <c r="C1103" i="13"/>
  <c r="B1103" i="13"/>
  <c r="A1103" i="13"/>
  <c r="N1102" i="13"/>
  <c r="M1102" i="13"/>
  <c r="J1102" i="13"/>
  <c r="I1102" i="13"/>
  <c r="F1102" i="13"/>
  <c r="D1102" i="13"/>
  <c r="C1102" i="13"/>
  <c r="B1102" i="13"/>
  <c r="A1102" i="13"/>
  <c r="N1101" i="13"/>
  <c r="M1101" i="13"/>
  <c r="J1101" i="13"/>
  <c r="I1101" i="13"/>
  <c r="F1101" i="13"/>
  <c r="D1101" i="13"/>
  <c r="C1101" i="13"/>
  <c r="B1101" i="13"/>
  <c r="A1101" i="13"/>
  <c r="N1100" i="13"/>
  <c r="M1100" i="13"/>
  <c r="J1100" i="13"/>
  <c r="I1100" i="13"/>
  <c r="F1100" i="13"/>
  <c r="D1100" i="13"/>
  <c r="C1100" i="13"/>
  <c r="B1100" i="13"/>
  <c r="A1100" i="13"/>
  <c r="N1099" i="13"/>
  <c r="M1099" i="13"/>
  <c r="J1099" i="13"/>
  <c r="I1099" i="13"/>
  <c r="F1099" i="13"/>
  <c r="D1099" i="13"/>
  <c r="C1099" i="13"/>
  <c r="B1099" i="13"/>
  <c r="A1099" i="13"/>
  <c r="N1098" i="13"/>
  <c r="M1098" i="13"/>
  <c r="J1098" i="13"/>
  <c r="I1098" i="13"/>
  <c r="F1098" i="13"/>
  <c r="D1098" i="13"/>
  <c r="C1098" i="13"/>
  <c r="B1098" i="13"/>
  <c r="A1098" i="13"/>
  <c r="N1097" i="13"/>
  <c r="M1097" i="13"/>
  <c r="J1097" i="13"/>
  <c r="I1097" i="13"/>
  <c r="F1097" i="13"/>
  <c r="D1097" i="13"/>
  <c r="C1097" i="13"/>
  <c r="B1097" i="13"/>
  <c r="A1097" i="13"/>
  <c r="N1096" i="13"/>
  <c r="M1096" i="13"/>
  <c r="J1096" i="13"/>
  <c r="I1096" i="13"/>
  <c r="F1096" i="13"/>
  <c r="D1096" i="13"/>
  <c r="C1096" i="13"/>
  <c r="B1096" i="13"/>
  <c r="A1096" i="13"/>
  <c r="N1095" i="13"/>
  <c r="M1095" i="13"/>
  <c r="J1095" i="13"/>
  <c r="I1095" i="13"/>
  <c r="F1095" i="13"/>
  <c r="D1095" i="13"/>
  <c r="C1095" i="13"/>
  <c r="B1095" i="13"/>
  <c r="A1095" i="13"/>
  <c r="N1094" i="13"/>
  <c r="M1094" i="13"/>
  <c r="J1094" i="13"/>
  <c r="I1094" i="13"/>
  <c r="F1094" i="13"/>
  <c r="D1094" i="13"/>
  <c r="C1094" i="13"/>
  <c r="B1094" i="13"/>
  <c r="A1094" i="13"/>
  <c r="N1093" i="13"/>
  <c r="M1093" i="13"/>
  <c r="J1093" i="13"/>
  <c r="I1093" i="13"/>
  <c r="F1093" i="13"/>
  <c r="D1093" i="13"/>
  <c r="C1093" i="13"/>
  <c r="B1093" i="13"/>
  <c r="A1093" i="13"/>
  <c r="N1092" i="13"/>
  <c r="M1092" i="13"/>
  <c r="J1092" i="13"/>
  <c r="I1092" i="13"/>
  <c r="F1092" i="13"/>
  <c r="D1092" i="13"/>
  <c r="C1092" i="13"/>
  <c r="B1092" i="13"/>
  <c r="A1092" i="13"/>
  <c r="N1091" i="13"/>
  <c r="M1091" i="13"/>
  <c r="J1091" i="13"/>
  <c r="I1091" i="13"/>
  <c r="F1091" i="13"/>
  <c r="D1091" i="13"/>
  <c r="C1091" i="13"/>
  <c r="B1091" i="13"/>
  <c r="A1091" i="13"/>
  <c r="N1090" i="13"/>
  <c r="M1090" i="13"/>
  <c r="J1090" i="13"/>
  <c r="I1090" i="13"/>
  <c r="F1090" i="13"/>
  <c r="D1090" i="13"/>
  <c r="C1090" i="13"/>
  <c r="B1090" i="13"/>
  <c r="A1090" i="13"/>
  <c r="N1089" i="13"/>
  <c r="M1089" i="13"/>
  <c r="J1089" i="13"/>
  <c r="I1089" i="13"/>
  <c r="F1089" i="13"/>
  <c r="D1089" i="13"/>
  <c r="C1089" i="13"/>
  <c r="B1089" i="13"/>
  <c r="A1089" i="13"/>
  <c r="N1088" i="13"/>
  <c r="M1088" i="13"/>
  <c r="J1088" i="13"/>
  <c r="I1088" i="13"/>
  <c r="F1088" i="13"/>
  <c r="D1088" i="13"/>
  <c r="C1088" i="13"/>
  <c r="B1088" i="13"/>
  <c r="A1088" i="13"/>
  <c r="N1087" i="13"/>
  <c r="M1087" i="13"/>
  <c r="J1087" i="13"/>
  <c r="I1087" i="13"/>
  <c r="F1087" i="13"/>
  <c r="D1087" i="13"/>
  <c r="C1087" i="13"/>
  <c r="B1087" i="13"/>
  <c r="A1087" i="13"/>
  <c r="N1086" i="13"/>
  <c r="M1086" i="13"/>
  <c r="J1086" i="13"/>
  <c r="I1086" i="13"/>
  <c r="F1086" i="13"/>
  <c r="D1086" i="13"/>
  <c r="C1086" i="13"/>
  <c r="B1086" i="13"/>
  <c r="A1086" i="13"/>
  <c r="N1085" i="13"/>
  <c r="M1085" i="13"/>
  <c r="J1085" i="13"/>
  <c r="I1085" i="13"/>
  <c r="F1085" i="13"/>
  <c r="D1085" i="13"/>
  <c r="C1085" i="13"/>
  <c r="B1085" i="13"/>
  <c r="A1085" i="13"/>
  <c r="N1084" i="13"/>
  <c r="M1084" i="13"/>
  <c r="J1084" i="13"/>
  <c r="I1084" i="13"/>
  <c r="F1084" i="13"/>
  <c r="D1084" i="13"/>
  <c r="C1084" i="13"/>
  <c r="B1084" i="13"/>
  <c r="A1084" i="13"/>
  <c r="N1083" i="13"/>
  <c r="M1083" i="13"/>
  <c r="J1083" i="13"/>
  <c r="I1083" i="13"/>
  <c r="F1083" i="13"/>
  <c r="D1083" i="13"/>
  <c r="C1083" i="13"/>
  <c r="B1083" i="13"/>
  <c r="A1083" i="13"/>
  <c r="N1082" i="13"/>
  <c r="M1082" i="13"/>
  <c r="J1082" i="13"/>
  <c r="I1082" i="13"/>
  <c r="F1082" i="13"/>
  <c r="D1082" i="13"/>
  <c r="C1082" i="13"/>
  <c r="B1082" i="13"/>
  <c r="A1082" i="13"/>
  <c r="N1081" i="13"/>
  <c r="M1081" i="13"/>
  <c r="J1081" i="13"/>
  <c r="I1081" i="13"/>
  <c r="F1081" i="13"/>
  <c r="D1081" i="13"/>
  <c r="C1081" i="13"/>
  <c r="B1081" i="13"/>
  <c r="A1081" i="13"/>
  <c r="N1080" i="13"/>
  <c r="M1080" i="13"/>
  <c r="J1080" i="13"/>
  <c r="I1080" i="13"/>
  <c r="F1080" i="13"/>
  <c r="D1080" i="13"/>
  <c r="C1080" i="13"/>
  <c r="B1080" i="13"/>
  <c r="A1080" i="13"/>
  <c r="N1079" i="13"/>
  <c r="M1079" i="13"/>
  <c r="J1079" i="13"/>
  <c r="I1079" i="13"/>
  <c r="F1079" i="13"/>
  <c r="D1079" i="13"/>
  <c r="C1079" i="13"/>
  <c r="B1079" i="13"/>
  <c r="A1079" i="13"/>
  <c r="N1078" i="13"/>
  <c r="M1078" i="13"/>
  <c r="J1078" i="13"/>
  <c r="I1078" i="13"/>
  <c r="F1078" i="13"/>
  <c r="D1078" i="13"/>
  <c r="C1078" i="13"/>
  <c r="B1078" i="13"/>
  <c r="A1078" i="13"/>
  <c r="N1077" i="13"/>
  <c r="M1077" i="13"/>
  <c r="J1077" i="13"/>
  <c r="I1077" i="13"/>
  <c r="F1077" i="13"/>
  <c r="D1077" i="13"/>
  <c r="C1077" i="13"/>
  <c r="B1077" i="13"/>
  <c r="A1077" i="13"/>
  <c r="N1076" i="13"/>
  <c r="M1076" i="13"/>
  <c r="J1076" i="13"/>
  <c r="I1076" i="13"/>
  <c r="F1076" i="13"/>
  <c r="D1076" i="13"/>
  <c r="C1076" i="13"/>
  <c r="B1076" i="13"/>
  <c r="A1076" i="13"/>
  <c r="N1075" i="13"/>
  <c r="M1075" i="13"/>
  <c r="J1075" i="13"/>
  <c r="I1075" i="13"/>
  <c r="F1075" i="13"/>
  <c r="D1075" i="13"/>
  <c r="C1075" i="13"/>
  <c r="B1075" i="13"/>
  <c r="A1075" i="13"/>
  <c r="N1074" i="13"/>
  <c r="M1074" i="13"/>
  <c r="J1074" i="13"/>
  <c r="I1074" i="13"/>
  <c r="F1074" i="13"/>
  <c r="D1074" i="13"/>
  <c r="C1074" i="13"/>
  <c r="B1074" i="13"/>
  <c r="A1074" i="13"/>
  <c r="N1073" i="13"/>
  <c r="M1073" i="13"/>
  <c r="J1073" i="13"/>
  <c r="I1073" i="13"/>
  <c r="F1073" i="13"/>
  <c r="D1073" i="13"/>
  <c r="C1073" i="13"/>
  <c r="B1073" i="13"/>
  <c r="A1073" i="13"/>
  <c r="N1072" i="13"/>
  <c r="M1072" i="13"/>
  <c r="K1072" i="13"/>
  <c r="J1072" i="13"/>
  <c r="I1072" i="13"/>
  <c r="F1072" i="13"/>
  <c r="D1072" i="13"/>
  <c r="C1072" i="13"/>
  <c r="B1072" i="13"/>
  <c r="A1072" i="13"/>
  <c r="N1071" i="13"/>
  <c r="M1071" i="13"/>
  <c r="K1071" i="13"/>
  <c r="J1071" i="13"/>
  <c r="I1071" i="13"/>
  <c r="F1071" i="13"/>
  <c r="D1071" i="13"/>
  <c r="C1071" i="13"/>
  <c r="B1071" i="13"/>
  <c r="A1071" i="13"/>
  <c r="N1070" i="13"/>
  <c r="M1070" i="13"/>
  <c r="K1070" i="13"/>
  <c r="J1070" i="13"/>
  <c r="I1070" i="13"/>
  <c r="F1070" i="13"/>
  <c r="D1070" i="13"/>
  <c r="C1070" i="13"/>
  <c r="B1070" i="13"/>
  <c r="A1070" i="13"/>
  <c r="N1069" i="13"/>
  <c r="M1069" i="13"/>
  <c r="K1069" i="13"/>
  <c r="J1069" i="13"/>
  <c r="I1069" i="13"/>
  <c r="F1069" i="13"/>
  <c r="D1069" i="13"/>
  <c r="C1069" i="13"/>
  <c r="B1069" i="13"/>
  <c r="A1069" i="13"/>
  <c r="N1068" i="13"/>
  <c r="M1068" i="13"/>
  <c r="K1068" i="13"/>
  <c r="J1068" i="13"/>
  <c r="I1068" i="13"/>
  <c r="F1068" i="13"/>
  <c r="D1068" i="13"/>
  <c r="C1068" i="13"/>
  <c r="B1068" i="13"/>
  <c r="A1068" i="13"/>
  <c r="N1067" i="13"/>
  <c r="M1067" i="13"/>
  <c r="K1067" i="13"/>
  <c r="J1067" i="13"/>
  <c r="I1067" i="13"/>
  <c r="F1067" i="13"/>
  <c r="D1067" i="13"/>
  <c r="C1067" i="13"/>
  <c r="B1067" i="13"/>
  <c r="A1067" i="13"/>
  <c r="N1066" i="13"/>
  <c r="M1066" i="13"/>
  <c r="K1066" i="13"/>
  <c r="J1066" i="13"/>
  <c r="I1066" i="13"/>
  <c r="F1066" i="13"/>
  <c r="D1066" i="13"/>
  <c r="C1066" i="13"/>
  <c r="B1066" i="13"/>
  <c r="A1066" i="13"/>
  <c r="N1065" i="13"/>
  <c r="M1065" i="13"/>
  <c r="K1065" i="13"/>
  <c r="J1065" i="13"/>
  <c r="I1065" i="13"/>
  <c r="F1065" i="13"/>
  <c r="D1065" i="13"/>
  <c r="C1065" i="13"/>
  <c r="B1065" i="13"/>
  <c r="A1065" i="13"/>
  <c r="N1064" i="13"/>
  <c r="M1064" i="13"/>
  <c r="K1064" i="13"/>
  <c r="J1064" i="13"/>
  <c r="I1064" i="13"/>
  <c r="F1064" i="13"/>
  <c r="D1064" i="13"/>
  <c r="C1064" i="13"/>
  <c r="B1064" i="13"/>
  <c r="A1064" i="13"/>
  <c r="N1063" i="13"/>
  <c r="M1063" i="13"/>
  <c r="K1063" i="13"/>
  <c r="J1063" i="13"/>
  <c r="I1063" i="13"/>
  <c r="F1063" i="13"/>
  <c r="D1063" i="13"/>
  <c r="C1063" i="13"/>
  <c r="B1063" i="13"/>
  <c r="A1063" i="13"/>
  <c r="N1062" i="13"/>
  <c r="M1062" i="13"/>
  <c r="K1062" i="13"/>
  <c r="J1062" i="13"/>
  <c r="I1062" i="13"/>
  <c r="F1062" i="13"/>
  <c r="D1062" i="13"/>
  <c r="C1062" i="13"/>
  <c r="B1062" i="13"/>
  <c r="A1062" i="13"/>
  <c r="N1061" i="13"/>
  <c r="M1061" i="13"/>
  <c r="K1061" i="13"/>
  <c r="J1061" i="13"/>
  <c r="I1061" i="13"/>
  <c r="F1061" i="13"/>
  <c r="D1061" i="13"/>
  <c r="C1061" i="13"/>
  <c r="B1061" i="13"/>
  <c r="A1061" i="13"/>
  <c r="N1060" i="13"/>
  <c r="M1060" i="13"/>
  <c r="K1060" i="13"/>
  <c r="J1060" i="13"/>
  <c r="I1060" i="13"/>
  <c r="F1060" i="13"/>
  <c r="D1060" i="13"/>
  <c r="C1060" i="13"/>
  <c r="B1060" i="13"/>
  <c r="A1060" i="13"/>
  <c r="N1059" i="13"/>
  <c r="M1059" i="13"/>
  <c r="K1059" i="13"/>
  <c r="J1059" i="13"/>
  <c r="I1059" i="13"/>
  <c r="F1059" i="13"/>
  <c r="D1059" i="13"/>
  <c r="C1059" i="13"/>
  <c r="B1059" i="13"/>
  <c r="A1059" i="13"/>
  <c r="N1058" i="13"/>
  <c r="M1058" i="13"/>
  <c r="K1058" i="13"/>
  <c r="J1058" i="13"/>
  <c r="I1058" i="13"/>
  <c r="F1058" i="13"/>
  <c r="D1058" i="13"/>
  <c r="C1058" i="13"/>
  <c r="B1058" i="13"/>
  <c r="A1058" i="13"/>
  <c r="N1057" i="13"/>
  <c r="M1057" i="13"/>
  <c r="K1057" i="13"/>
  <c r="J1057" i="13"/>
  <c r="I1057" i="13"/>
  <c r="F1057" i="13"/>
  <c r="D1057" i="13"/>
  <c r="C1057" i="13"/>
  <c r="B1057" i="13"/>
  <c r="A1057" i="13"/>
  <c r="N1056" i="13"/>
  <c r="M1056" i="13"/>
  <c r="K1056" i="13"/>
  <c r="J1056" i="13"/>
  <c r="I1056" i="13"/>
  <c r="F1056" i="13"/>
  <c r="D1056" i="13"/>
  <c r="C1056" i="13"/>
  <c r="B1056" i="13"/>
  <c r="A1056" i="13"/>
  <c r="N1055" i="13"/>
  <c r="M1055" i="13"/>
  <c r="K1055" i="13"/>
  <c r="J1055" i="13"/>
  <c r="I1055" i="13"/>
  <c r="F1055" i="13"/>
  <c r="D1055" i="13"/>
  <c r="C1055" i="13"/>
  <c r="B1055" i="13"/>
  <c r="A1055" i="13"/>
  <c r="N1054" i="13"/>
  <c r="M1054" i="13"/>
  <c r="K1054" i="13"/>
  <c r="J1054" i="13"/>
  <c r="I1054" i="13"/>
  <c r="F1054" i="13"/>
  <c r="D1054" i="13"/>
  <c r="C1054" i="13"/>
  <c r="B1054" i="13"/>
  <c r="A1054" i="13"/>
  <c r="N1053" i="13"/>
  <c r="M1053" i="13"/>
  <c r="K1053" i="13"/>
  <c r="J1053" i="13"/>
  <c r="I1053" i="13"/>
  <c r="F1053" i="13"/>
  <c r="D1053" i="13"/>
  <c r="C1053" i="13"/>
  <c r="B1053" i="13"/>
  <c r="A1053" i="13"/>
  <c r="N1052" i="13"/>
  <c r="M1052" i="13"/>
  <c r="K1052" i="13"/>
  <c r="J1052" i="13"/>
  <c r="I1052" i="13"/>
  <c r="F1052" i="13"/>
  <c r="D1052" i="13"/>
  <c r="C1052" i="13"/>
  <c r="B1052" i="13"/>
  <c r="A1052" i="13"/>
  <c r="N1051" i="13"/>
  <c r="M1051" i="13"/>
  <c r="K1051" i="13"/>
  <c r="J1051" i="13"/>
  <c r="I1051" i="13"/>
  <c r="F1051" i="13"/>
  <c r="D1051" i="13"/>
  <c r="C1051" i="13"/>
  <c r="B1051" i="13"/>
  <c r="A1051" i="13"/>
  <c r="N1050" i="13"/>
  <c r="M1050" i="13"/>
  <c r="K1050" i="13"/>
  <c r="J1050" i="13"/>
  <c r="I1050" i="13"/>
  <c r="F1050" i="13"/>
  <c r="D1050" i="13"/>
  <c r="C1050" i="13"/>
  <c r="B1050" i="13"/>
  <c r="A1050" i="13"/>
  <c r="N1049" i="13"/>
  <c r="M1049" i="13"/>
  <c r="K1049" i="13"/>
  <c r="J1049" i="13"/>
  <c r="I1049" i="13"/>
  <c r="F1049" i="13"/>
  <c r="D1049" i="13"/>
  <c r="C1049" i="13"/>
  <c r="B1049" i="13"/>
  <c r="A1049" i="13"/>
  <c r="N1048" i="13"/>
  <c r="M1048" i="13"/>
  <c r="K1048" i="13"/>
  <c r="J1048" i="13"/>
  <c r="I1048" i="13"/>
  <c r="F1048" i="13"/>
  <c r="D1048" i="13"/>
  <c r="C1048" i="13"/>
  <c r="B1048" i="13"/>
  <c r="A1048" i="13"/>
  <c r="N1047" i="13"/>
  <c r="M1047" i="13"/>
  <c r="K1047" i="13"/>
  <c r="J1047" i="13"/>
  <c r="I1047" i="13"/>
  <c r="F1047" i="13"/>
  <c r="D1047" i="13"/>
  <c r="C1047" i="13"/>
  <c r="B1047" i="13"/>
  <c r="A1047" i="13"/>
  <c r="N1046" i="13"/>
  <c r="M1046" i="13"/>
  <c r="K1046" i="13"/>
  <c r="J1046" i="13"/>
  <c r="I1046" i="13"/>
  <c r="F1046" i="13"/>
  <c r="D1046" i="13"/>
  <c r="C1046" i="13"/>
  <c r="B1046" i="13"/>
  <c r="A1046" i="13"/>
  <c r="N1045" i="13"/>
  <c r="M1045" i="13"/>
  <c r="J1045" i="13"/>
  <c r="I1045" i="13"/>
  <c r="F1045" i="13"/>
  <c r="D1045" i="13"/>
  <c r="C1045" i="13"/>
  <c r="B1045" i="13"/>
  <c r="A1045" i="13"/>
  <c r="N1044" i="13"/>
  <c r="M1044" i="13"/>
  <c r="J1044" i="13"/>
  <c r="I1044" i="13"/>
  <c r="F1044" i="13"/>
  <c r="D1044" i="13"/>
  <c r="C1044" i="13"/>
  <c r="B1044" i="13"/>
  <c r="A1044" i="13"/>
  <c r="N1043" i="13"/>
  <c r="M1043" i="13"/>
  <c r="J1043" i="13"/>
  <c r="I1043" i="13"/>
  <c r="F1043" i="13"/>
  <c r="D1043" i="13"/>
  <c r="C1043" i="13"/>
  <c r="B1043" i="13"/>
  <c r="A1043" i="13"/>
  <c r="N1042" i="13"/>
  <c r="M1042" i="13"/>
  <c r="J1042" i="13"/>
  <c r="I1042" i="13"/>
  <c r="F1042" i="13"/>
  <c r="D1042" i="13"/>
  <c r="C1042" i="13"/>
  <c r="B1042" i="13"/>
  <c r="A1042" i="13"/>
  <c r="N1041" i="13"/>
  <c r="M1041" i="13"/>
  <c r="J1041" i="13"/>
  <c r="I1041" i="13"/>
  <c r="F1041" i="13"/>
  <c r="D1041" i="13"/>
  <c r="C1041" i="13"/>
  <c r="B1041" i="13"/>
  <c r="A1041" i="13"/>
  <c r="N1040" i="13"/>
  <c r="M1040" i="13"/>
  <c r="J1040" i="13"/>
  <c r="I1040" i="13"/>
  <c r="F1040" i="13"/>
  <c r="D1040" i="13"/>
  <c r="C1040" i="13"/>
  <c r="B1040" i="13"/>
  <c r="A1040" i="13"/>
  <c r="N1039" i="13"/>
  <c r="M1039" i="13"/>
  <c r="J1039" i="13"/>
  <c r="I1039" i="13"/>
  <c r="F1039" i="13"/>
  <c r="D1039" i="13"/>
  <c r="C1039" i="13"/>
  <c r="B1039" i="13"/>
  <c r="A1039" i="13"/>
  <c r="N1038" i="13"/>
  <c r="M1038" i="13"/>
  <c r="J1038" i="13"/>
  <c r="I1038" i="13"/>
  <c r="F1038" i="13"/>
  <c r="D1038" i="13"/>
  <c r="C1038" i="13"/>
  <c r="B1038" i="13"/>
  <c r="A1038" i="13"/>
  <c r="N1037" i="13"/>
  <c r="M1037" i="13"/>
  <c r="J1037" i="13"/>
  <c r="I1037" i="13"/>
  <c r="F1037" i="13"/>
  <c r="D1037" i="13"/>
  <c r="C1037" i="13"/>
  <c r="B1037" i="13"/>
  <c r="A1037" i="13"/>
  <c r="N1036" i="13"/>
  <c r="M1036" i="13"/>
  <c r="J1036" i="13"/>
  <c r="I1036" i="13"/>
  <c r="F1036" i="13"/>
  <c r="D1036" i="13"/>
  <c r="C1036" i="13"/>
  <c r="B1036" i="13"/>
  <c r="A1036" i="13"/>
  <c r="N1035" i="13"/>
  <c r="M1035" i="13"/>
  <c r="J1035" i="13"/>
  <c r="I1035" i="13"/>
  <c r="F1035" i="13"/>
  <c r="D1035" i="13"/>
  <c r="C1035" i="13"/>
  <c r="B1035" i="13"/>
  <c r="A1035" i="13"/>
  <c r="N1034" i="13"/>
  <c r="M1034" i="13"/>
  <c r="J1034" i="13"/>
  <c r="I1034" i="13"/>
  <c r="F1034" i="13"/>
  <c r="D1034" i="13"/>
  <c r="C1034" i="13"/>
  <c r="B1034" i="13"/>
  <c r="A1034" i="13"/>
  <c r="N1033" i="13"/>
  <c r="M1033" i="13"/>
  <c r="J1033" i="13"/>
  <c r="I1033" i="13"/>
  <c r="F1033" i="13"/>
  <c r="D1033" i="13"/>
  <c r="C1033" i="13"/>
  <c r="B1033" i="13"/>
  <c r="A1033" i="13"/>
  <c r="N1032" i="13"/>
  <c r="M1032" i="13"/>
  <c r="J1032" i="13"/>
  <c r="I1032" i="13"/>
  <c r="F1032" i="13"/>
  <c r="D1032" i="13"/>
  <c r="C1032" i="13"/>
  <c r="B1032" i="13"/>
  <c r="A1032" i="13"/>
  <c r="N1031" i="13"/>
  <c r="M1031" i="13"/>
  <c r="J1031" i="13"/>
  <c r="I1031" i="13"/>
  <c r="F1031" i="13"/>
  <c r="D1031" i="13"/>
  <c r="C1031" i="13"/>
  <c r="B1031" i="13"/>
  <c r="A1031" i="13"/>
  <c r="N1030" i="13"/>
  <c r="M1030" i="13"/>
  <c r="J1030" i="13"/>
  <c r="I1030" i="13"/>
  <c r="F1030" i="13"/>
  <c r="D1030" i="13"/>
  <c r="C1030" i="13"/>
  <c r="B1030" i="13"/>
  <c r="A1030" i="13"/>
  <c r="N1029" i="13"/>
  <c r="M1029" i="13"/>
  <c r="J1029" i="13"/>
  <c r="I1029" i="13"/>
  <c r="F1029" i="13"/>
  <c r="D1029" i="13"/>
  <c r="C1029" i="13"/>
  <c r="B1029" i="13"/>
  <c r="A1029" i="13"/>
  <c r="N1028" i="13"/>
  <c r="M1028" i="13"/>
  <c r="J1028" i="13"/>
  <c r="I1028" i="13"/>
  <c r="F1028" i="13"/>
  <c r="D1028" i="13"/>
  <c r="C1028" i="13"/>
  <c r="B1028" i="13"/>
  <c r="A1028" i="13"/>
  <c r="N1027" i="13"/>
  <c r="M1027" i="13"/>
  <c r="J1027" i="13"/>
  <c r="I1027" i="13"/>
  <c r="F1027" i="13"/>
  <c r="D1027" i="13"/>
  <c r="C1027" i="13"/>
  <c r="B1027" i="13"/>
  <c r="A1027" i="13"/>
  <c r="N1026" i="13"/>
  <c r="M1026" i="13"/>
  <c r="J1026" i="13"/>
  <c r="I1026" i="13"/>
  <c r="F1026" i="13"/>
  <c r="D1026" i="13"/>
  <c r="C1026" i="13"/>
  <c r="B1026" i="13"/>
  <c r="A1026" i="13"/>
  <c r="N1025" i="13"/>
  <c r="M1025" i="13"/>
  <c r="J1025" i="13"/>
  <c r="I1025" i="13"/>
  <c r="F1025" i="13"/>
  <c r="D1025" i="13"/>
  <c r="C1025" i="13"/>
  <c r="B1025" i="13"/>
  <c r="A1025" i="13"/>
  <c r="N1024" i="13"/>
  <c r="M1024" i="13"/>
  <c r="J1024" i="13"/>
  <c r="I1024" i="13"/>
  <c r="F1024" i="13"/>
  <c r="D1024" i="13"/>
  <c r="C1024" i="13"/>
  <c r="B1024" i="13"/>
  <c r="A1024" i="13"/>
  <c r="N1023" i="13"/>
  <c r="M1023" i="13"/>
  <c r="J1023" i="13"/>
  <c r="I1023" i="13"/>
  <c r="F1023" i="13"/>
  <c r="D1023" i="13"/>
  <c r="C1023" i="13"/>
  <c r="B1023" i="13"/>
  <c r="A1023" i="13"/>
  <c r="N1022" i="13"/>
  <c r="M1022" i="13"/>
  <c r="J1022" i="13"/>
  <c r="I1022" i="13"/>
  <c r="F1022" i="13"/>
  <c r="D1022" i="13"/>
  <c r="C1022" i="13"/>
  <c r="B1022" i="13"/>
  <c r="A1022" i="13"/>
  <c r="N1021" i="13"/>
  <c r="M1021" i="13"/>
  <c r="J1021" i="13"/>
  <c r="I1021" i="13"/>
  <c r="F1021" i="13"/>
  <c r="D1021" i="13"/>
  <c r="C1021" i="13"/>
  <c r="B1021" i="13"/>
  <c r="A1021" i="13"/>
  <c r="N1020" i="13"/>
  <c r="M1020" i="13"/>
  <c r="J1020" i="13"/>
  <c r="I1020" i="13"/>
  <c r="F1020" i="13"/>
  <c r="D1020" i="13"/>
  <c r="C1020" i="13"/>
  <c r="B1020" i="13"/>
  <c r="A1020" i="13"/>
  <c r="N1019" i="13"/>
  <c r="M1019" i="13"/>
  <c r="J1019" i="13"/>
  <c r="I1019" i="13"/>
  <c r="F1019" i="13"/>
  <c r="D1019" i="13"/>
  <c r="C1019" i="13"/>
  <c r="B1019" i="13"/>
  <c r="A1019" i="13"/>
  <c r="N1018" i="13"/>
  <c r="M1018" i="13"/>
  <c r="K1018" i="13"/>
  <c r="J1018" i="13"/>
  <c r="I1018" i="13"/>
  <c r="F1018" i="13"/>
  <c r="D1018" i="13"/>
  <c r="C1018" i="13"/>
  <c r="B1018" i="13"/>
  <c r="A1018" i="13"/>
  <c r="N1017" i="13"/>
  <c r="M1017" i="13"/>
  <c r="K1017" i="13"/>
  <c r="J1017" i="13"/>
  <c r="I1017" i="13"/>
  <c r="F1017" i="13"/>
  <c r="D1017" i="13"/>
  <c r="C1017" i="13"/>
  <c r="B1017" i="13"/>
  <c r="A1017" i="13"/>
  <c r="N1016" i="13"/>
  <c r="M1016" i="13"/>
  <c r="K1016" i="13"/>
  <c r="J1016" i="13"/>
  <c r="I1016" i="13"/>
  <c r="F1016" i="13"/>
  <c r="D1016" i="13"/>
  <c r="C1016" i="13"/>
  <c r="B1016" i="13"/>
  <c r="A1016" i="13"/>
  <c r="N1015" i="13"/>
  <c r="M1015" i="13"/>
  <c r="K1015" i="13"/>
  <c r="J1015" i="13"/>
  <c r="I1015" i="13"/>
  <c r="F1015" i="13"/>
  <c r="D1015" i="13"/>
  <c r="C1015" i="13"/>
  <c r="B1015" i="13"/>
  <c r="A1015" i="13"/>
  <c r="N1014" i="13"/>
  <c r="M1014" i="13"/>
  <c r="K1014" i="13"/>
  <c r="J1014" i="13"/>
  <c r="I1014" i="13"/>
  <c r="F1014" i="13"/>
  <c r="D1014" i="13"/>
  <c r="C1014" i="13"/>
  <c r="B1014" i="13"/>
  <c r="A1014" i="13"/>
  <c r="N1013" i="13"/>
  <c r="M1013" i="13"/>
  <c r="K1013" i="13"/>
  <c r="J1013" i="13"/>
  <c r="I1013" i="13"/>
  <c r="F1013" i="13"/>
  <c r="D1013" i="13"/>
  <c r="C1013" i="13"/>
  <c r="B1013" i="13"/>
  <c r="A1013" i="13"/>
  <c r="N1012" i="13"/>
  <c r="M1012" i="13"/>
  <c r="K1012" i="13"/>
  <c r="J1012" i="13"/>
  <c r="I1012" i="13"/>
  <c r="F1012" i="13"/>
  <c r="D1012" i="13"/>
  <c r="C1012" i="13"/>
  <c r="B1012" i="13"/>
  <c r="A1012" i="13"/>
  <c r="N1011" i="13"/>
  <c r="M1011" i="13"/>
  <c r="K1011" i="13"/>
  <c r="J1011" i="13"/>
  <c r="I1011" i="13"/>
  <c r="F1011" i="13"/>
  <c r="D1011" i="13"/>
  <c r="C1011" i="13"/>
  <c r="B1011" i="13"/>
  <c r="A1011" i="13"/>
  <c r="N1010" i="13"/>
  <c r="M1010" i="13"/>
  <c r="K1010" i="13"/>
  <c r="J1010" i="13"/>
  <c r="I1010" i="13"/>
  <c r="F1010" i="13"/>
  <c r="D1010" i="13"/>
  <c r="C1010" i="13"/>
  <c r="B1010" i="13"/>
  <c r="A1010" i="13"/>
  <c r="N1009" i="13"/>
  <c r="M1009" i="13"/>
  <c r="K1009" i="13"/>
  <c r="J1009" i="13"/>
  <c r="I1009" i="13"/>
  <c r="F1009" i="13"/>
  <c r="D1009" i="13"/>
  <c r="C1009" i="13"/>
  <c r="B1009" i="13"/>
  <c r="A1009" i="13"/>
  <c r="N1008" i="13"/>
  <c r="M1008" i="13"/>
  <c r="K1008" i="13"/>
  <c r="J1008" i="13"/>
  <c r="I1008" i="13"/>
  <c r="F1008" i="13"/>
  <c r="D1008" i="13"/>
  <c r="C1008" i="13"/>
  <c r="B1008" i="13"/>
  <c r="A1008" i="13"/>
  <c r="N1007" i="13"/>
  <c r="M1007" i="13"/>
  <c r="K1007" i="13"/>
  <c r="J1007" i="13"/>
  <c r="I1007" i="13"/>
  <c r="F1007" i="13"/>
  <c r="D1007" i="13"/>
  <c r="C1007" i="13"/>
  <c r="B1007" i="13"/>
  <c r="A1007" i="13"/>
  <c r="N1006" i="13"/>
  <c r="M1006" i="13"/>
  <c r="K1006" i="13"/>
  <c r="J1006" i="13"/>
  <c r="I1006" i="13"/>
  <c r="F1006" i="13"/>
  <c r="D1006" i="13"/>
  <c r="C1006" i="13"/>
  <c r="B1006" i="13"/>
  <c r="A1006" i="13"/>
  <c r="N1005" i="13"/>
  <c r="M1005" i="13"/>
  <c r="K1005" i="13"/>
  <c r="J1005" i="13"/>
  <c r="I1005" i="13"/>
  <c r="F1005" i="13"/>
  <c r="D1005" i="13"/>
  <c r="C1005" i="13"/>
  <c r="B1005" i="13"/>
  <c r="A1005" i="13"/>
  <c r="N1004" i="13"/>
  <c r="M1004" i="13"/>
  <c r="K1004" i="13"/>
  <c r="J1004" i="13"/>
  <c r="I1004" i="13"/>
  <c r="F1004" i="13"/>
  <c r="D1004" i="13"/>
  <c r="C1004" i="13"/>
  <c r="B1004" i="13"/>
  <c r="A1004" i="13"/>
  <c r="N1003" i="13"/>
  <c r="M1003" i="13"/>
  <c r="K1003" i="13"/>
  <c r="J1003" i="13"/>
  <c r="I1003" i="13"/>
  <c r="F1003" i="13"/>
  <c r="D1003" i="13"/>
  <c r="C1003" i="13"/>
  <c r="B1003" i="13"/>
  <c r="A1003" i="13"/>
  <c r="N1002" i="13"/>
  <c r="M1002" i="13"/>
  <c r="K1002" i="13"/>
  <c r="J1002" i="13"/>
  <c r="I1002" i="13"/>
  <c r="F1002" i="13"/>
  <c r="D1002" i="13"/>
  <c r="C1002" i="13"/>
  <c r="B1002" i="13"/>
  <c r="A1002" i="13"/>
  <c r="N1001" i="13"/>
  <c r="M1001" i="13"/>
  <c r="K1001" i="13"/>
  <c r="J1001" i="13"/>
  <c r="I1001" i="13"/>
  <c r="F1001" i="13"/>
  <c r="D1001" i="13"/>
  <c r="C1001" i="13"/>
  <c r="B1001" i="13"/>
  <c r="A1001" i="13"/>
  <c r="N1000" i="13"/>
  <c r="M1000" i="13"/>
  <c r="K1000" i="13"/>
  <c r="J1000" i="13"/>
  <c r="I1000" i="13"/>
  <c r="F1000" i="13"/>
  <c r="D1000" i="13"/>
  <c r="C1000" i="13"/>
  <c r="B1000" i="13"/>
  <c r="A1000" i="13"/>
  <c r="N999" i="13"/>
  <c r="M999" i="13"/>
  <c r="K999" i="13"/>
  <c r="J999" i="13"/>
  <c r="I999" i="13"/>
  <c r="F999" i="13"/>
  <c r="D999" i="13"/>
  <c r="C999" i="13"/>
  <c r="B999" i="13"/>
  <c r="A999" i="13"/>
  <c r="N998" i="13"/>
  <c r="M998" i="13"/>
  <c r="K998" i="13"/>
  <c r="J998" i="13"/>
  <c r="I998" i="13"/>
  <c r="F998" i="13"/>
  <c r="D998" i="13"/>
  <c r="C998" i="13"/>
  <c r="B998" i="13"/>
  <c r="A998" i="13"/>
  <c r="N997" i="13"/>
  <c r="M997" i="13"/>
  <c r="K997" i="13"/>
  <c r="J997" i="13"/>
  <c r="I997" i="13"/>
  <c r="F997" i="13"/>
  <c r="D997" i="13"/>
  <c r="C997" i="13"/>
  <c r="B997" i="13"/>
  <c r="A997" i="13"/>
  <c r="N996" i="13"/>
  <c r="M996" i="13"/>
  <c r="K996" i="13"/>
  <c r="J996" i="13"/>
  <c r="I996" i="13"/>
  <c r="F996" i="13"/>
  <c r="D996" i="13"/>
  <c r="C996" i="13"/>
  <c r="B996" i="13"/>
  <c r="A996" i="13"/>
  <c r="N995" i="13"/>
  <c r="M995" i="13"/>
  <c r="K995" i="13"/>
  <c r="J995" i="13"/>
  <c r="I995" i="13"/>
  <c r="F995" i="13"/>
  <c r="D995" i="13"/>
  <c r="C995" i="13"/>
  <c r="B995" i="13"/>
  <c r="A995" i="13"/>
  <c r="N994" i="13"/>
  <c r="M994" i="13"/>
  <c r="K994" i="13"/>
  <c r="J994" i="13"/>
  <c r="I994" i="13"/>
  <c r="F994" i="13"/>
  <c r="D994" i="13"/>
  <c r="C994" i="13"/>
  <c r="B994" i="13"/>
  <c r="A994" i="13"/>
  <c r="N993" i="13"/>
  <c r="M993" i="13"/>
  <c r="K993" i="13"/>
  <c r="J993" i="13"/>
  <c r="I993" i="13"/>
  <c r="F993" i="13"/>
  <c r="D993" i="13"/>
  <c r="C993" i="13"/>
  <c r="B993" i="13"/>
  <c r="A993" i="13"/>
  <c r="N992" i="13"/>
  <c r="M992" i="13"/>
  <c r="K992" i="13"/>
  <c r="J992" i="13"/>
  <c r="I992" i="13"/>
  <c r="F992" i="13"/>
  <c r="D992" i="13"/>
  <c r="C992" i="13"/>
  <c r="B992" i="13"/>
  <c r="A992" i="13"/>
  <c r="N991" i="13"/>
  <c r="M991" i="13"/>
  <c r="J991" i="13"/>
  <c r="I991" i="13"/>
  <c r="F991" i="13"/>
  <c r="D991" i="13"/>
  <c r="C991" i="13"/>
  <c r="B991" i="13"/>
  <c r="A991" i="13"/>
  <c r="N990" i="13"/>
  <c r="M990" i="13"/>
  <c r="J990" i="13"/>
  <c r="I990" i="13"/>
  <c r="F990" i="13"/>
  <c r="D990" i="13"/>
  <c r="C990" i="13"/>
  <c r="B990" i="13"/>
  <c r="A990" i="13"/>
  <c r="N989" i="13"/>
  <c r="M989" i="13"/>
  <c r="J989" i="13"/>
  <c r="I989" i="13"/>
  <c r="F989" i="13"/>
  <c r="D989" i="13"/>
  <c r="C989" i="13"/>
  <c r="B989" i="13"/>
  <c r="A989" i="13"/>
  <c r="N988" i="13"/>
  <c r="M988" i="13"/>
  <c r="J988" i="13"/>
  <c r="I988" i="13"/>
  <c r="F988" i="13"/>
  <c r="D988" i="13"/>
  <c r="C988" i="13"/>
  <c r="B988" i="13"/>
  <c r="A988" i="13"/>
  <c r="N987" i="13"/>
  <c r="M987" i="13"/>
  <c r="J987" i="13"/>
  <c r="I987" i="13"/>
  <c r="F987" i="13"/>
  <c r="D987" i="13"/>
  <c r="C987" i="13"/>
  <c r="B987" i="13"/>
  <c r="A987" i="13"/>
  <c r="N986" i="13"/>
  <c r="M986" i="13"/>
  <c r="J986" i="13"/>
  <c r="I986" i="13"/>
  <c r="F986" i="13"/>
  <c r="D986" i="13"/>
  <c r="C986" i="13"/>
  <c r="B986" i="13"/>
  <c r="A986" i="13"/>
  <c r="N985" i="13"/>
  <c r="M985" i="13"/>
  <c r="J985" i="13"/>
  <c r="I985" i="13"/>
  <c r="F985" i="13"/>
  <c r="D985" i="13"/>
  <c r="C985" i="13"/>
  <c r="B985" i="13"/>
  <c r="A985" i="13"/>
  <c r="N984" i="13"/>
  <c r="M984" i="13"/>
  <c r="J984" i="13"/>
  <c r="I984" i="13"/>
  <c r="F984" i="13"/>
  <c r="D984" i="13"/>
  <c r="C984" i="13"/>
  <c r="B984" i="13"/>
  <c r="A984" i="13"/>
  <c r="N983" i="13"/>
  <c r="M983" i="13"/>
  <c r="J983" i="13"/>
  <c r="I983" i="13"/>
  <c r="F983" i="13"/>
  <c r="D983" i="13"/>
  <c r="C983" i="13"/>
  <c r="B983" i="13"/>
  <c r="A983" i="13"/>
  <c r="N982" i="13"/>
  <c r="M982" i="13"/>
  <c r="J982" i="13"/>
  <c r="I982" i="13"/>
  <c r="F982" i="13"/>
  <c r="D982" i="13"/>
  <c r="C982" i="13"/>
  <c r="B982" i="13"/>
  <c r="A982" i="13"/>
  <c r="N981" i="13"/>
  <c r="M981" i="13"/>
  <c r="J981" i="13"/>
  <c r="I981" i="13"/>
  <c r="F981" i="13"/>
  <c r="D981" i="13"/>
  <c r="C981" i="13"/>
  <c r="B981" i="13"/>
  <c r="A981" i="13"/>
  <c r="N980" i="13"/>
  <c r="M980" i="13"/>
  <c r="J980" i="13"/>
  <c r="I980" i="13"/>
  <c r="F980" i="13"/>
  <c r="D980" i="13"/>
  <c r="C980" i="13"/>
  <c r="B980" i="13"/>
  <c r="A980" i="13"/>
  <c r="N979" i="13"/>
  <c r="M979" i="13"/>
  <c r="J979" i="13"/>
  <c r="I979" i="13"/>
  <c r="F979" i="13"/>
  <c r="D979" i="13"/>
  <c r="C979" i="13"/>
  <c r="B979" i="13"/>
  <c r="A979" i="13"/>
  <c r="N978" i="13"/>
  <c r="M978" i="13"/>
  <c r="J978" i="13"/>
  <c r="I978" i="13"/>
  <c r="F978" i="13"/>
  <c r="D978" i="13"/>
  <c r="C978" i="13"/>
  <c r="B978" i="13"/>
  <c r="A978" i="13"/>
  <c r="N977" i="13"/>
  <c r="M977" i="13"/>
  <c r="J977" i="13"/>
  <c r="I977" i="13"/>
  <c r="F977" i="13"/>
  <c r="D977" i="13"/>
  <c r="C977" i="13"/>
  <c r="B977" i="13"/>
  <c r="A977" i="13"/>
  <c r="N976" i="13"/>
  <c r="M976" i="13"/>
  <c r="J976" i="13"/>
  <c r="I976" i="13"/>
  <c r="F976" i="13"/>
  <c r="D976" i="13"/>
  <c r="C976" i="13"/>
  <c r="B976" i="13"/>
  <c r="A976" i="13"/>
  <c r="N975" i="13"/>
  <c r="M975" i="13"/>
  <c r="J975" i="13"/>
  <c r="I975" i="13"/>
  <c r="F975" i="13"/>
  <c r="D975" i="13"/>
  <c r="C975" i="13"/>
  <c r="B975" i="13"/>
  <c r="A975" i="13"/>
  <c r="N974" i="13"/>
  <c r="M974" i="13"/>
  <c r="J974" i="13"/>
  <c r="I974" i="13"/>
  <c r="F974" i="13"/>
  <c r="D974" i="13"/>
  <c r="C974" i="13"/>
  <c r="B974" i="13"/>
  <c r="A974" i="13"/>
  <c r="N973" i="13"/>
  <c r="M973" i="13"/>
  <c r="J973" i="13"/>
  <c r="I973" i="13"/>
  <c r="F973" i="13"/>
  <c r="D973" i="13"/>
  <c r="C973" i="13"/>
  <c r="B973" i="13"/>
  <c r="A973" i="13"/>
  <c r="N972" i="13"/>
  <c r="M972" i="13"/>
  <c r="J972" i="13"/>
  <c r="I972" i="13"/>
  <c r="F972" i="13"/>
  <c r="D972" i="13"/>
  <c r="C972" i="13"/>
  <c r="B972" i="13"/>
  <c r="A972" i="13"/>
  <c r="N971" i="13"/>
  <c r="M971" i="13"/>
  <c r="J971" i="13"/>
  <c r="I971" i="13"/>
  <c r="F971" i="13"/>
  <c r="D971" i="13"/>
  <c r="C971" i="13"/>
  <c r="B971" i="13"/>
  <c r="A971" i="13"/>
  <c r="N970" i="13"/>
  <c r="M970" i="13"/>
  <c r="J970" i="13"/>
  <c r="I970" i="13"/>
  <c r="F970" i="13"/>
  <c r="D970" i="13"/>
  <c r="C970" i="13"/>
  <c r="B970" i="13"/>
  <c r="A970" i="13"/>
  <c r="N969" i="13"/>
  <c r="M969" i="13"/>
  <c r="J969" i="13"/>
  <c r="I969" i="13"/>
  <c r="F969" i="13"/>
  <c r="D969" i="13"/>
  <c r="C969" i="13"/>
  <c r="B969" i="13"/>
  <c r="A969" i="13"/>
  <c r="N968" i="13"/>
  <c r="M968" i="13"/>
  <c r="J968" i="13"/>
  <c r="I968" i="13"/>
  <c r="F968" i="13"/>
  <c r="D968" i="13"/>
  <c r="C968" i="13"/>
  <c r="B968" i="13"/>
  <c r="A968" i="13"/>
  <c r="N967" i="13"/>
  <c r="M967" i="13"/>
  <c r="J967" i="13"/>
  <c r="I967" i="13"/>
  <c r="F967" i="13"/>
  <c r="D967" i="13"/>
  <c r="C967" i="13"/>
  <c r="B967" i="13"/>
  <c r="A967" i="13"/>
  <c r="N966" i="13"/>
  <c r="M966" i="13"/>
  <c r="J966" i="13"/>
  <c r="I966" i="13"/>
  <c r="F966" i="13"/>
  <c r="D966" i="13"/>
  <c r="C966" i="13"/>
  <c r="B966" i="13"/>
  <c r="A966" i="13"/>
  <c r="N965" i="13"/>
  <c r="M965" i="13"/>
  <c r="J965" i="13"/>
  <c r="I965" i="13"/>
  <c r="F965" i="13"/>
  <c r="D965" i="13"/>
  <c r="C965" i="13"/>
  <c r="B965" i="13"/>
  <c r="A965" i="13"/>
  <c r="N964" i="13"/>
  <c r="M964" i="13"/>
  <c r="K964" i="13"/>
  <c r="J964" i="13"/>
  <c r="I964" i="13"/>
  <c r="F964" i="13"/>
  <c r="D964" i="13"/>
  <c r="C964" i="13"/>
  <c r="B964" i="13"/>
  <c r="A964" i="13"/>
  <c r="N963" i="13"/>
  <c r="M963" i="13"/>
  <c r="K963" i="13"/>
  <c r="J963" i="13"/>
  <c r="I963" i="13"/>
  <c r="F963" i="13"/>
  <c r="D963" i="13"/>
  <c r="C963" i="13"/>
  <c r="B963" i="13"/>
  <c r="A963" i="13"/>
  <c r="N962" i="13"/>
  <c r="M962" i="13"/>
  <c r="K962" i="13"/>
  <c r="J962" i="13"/>
  <c r="I962" i="13"/>
  <c r="F962" i="13"/>
  <c r="D962" i="13"/>
  <c r="C962" i="13"/>
  <c r="B962" i="13"/>
  <c r="A962" i="13"/>
  <c r="N961" i="13"/>
  <c r="M961" i="13"/>
  <c r="K961" i="13"/>
  <c r="J961" i="13"/>
  <c r="I961" i="13"/>
  <c r="F961" i="13"/>
  <c r="D961" i="13"/>
  <c r="C961" i="13"/>
  <c r="B961" i="13"/>
  <c r="A961" i="13"/>
  <c r="N960" i="13"/>
  <c r="M960" i="13"/>
  <c r="K960" i="13"/>
  <c r="J960" i="13"/>
  <c r="I960" i="13"/>
  <c r="F960" i="13"/>
  <c r="D960" i="13"/>
  <c r="C960" i="13"/>
  <c r="B960" i="13"/>
  <c r="A960" i="13"/>
  <c r="N959" i="13"/>
  <c r="M959" i="13"/>
  <c r="K959" i="13"/>
  <c r="J959" i="13"/>
  <c r="I959" i="13"/>
  <c r="F959" i="13"/>
  <c r="D959" i="13"/>
  <c r="C959" i="13"/>
  <c r="B959" i="13"/>
  <c r="A959" i="13"/>
  <c r="N958" i="13"/>
  <c r="M958" i="13"/>
  <c r="K958" i="13"/>
  <c r="J958" i="13"/>
  <c r="I958" i="13"/>
  <c r="F958" i="13"/>
  <c r="D958" i="13"/>
  <c r="C958" i="13"/>
  <c r="B958" i="13"/>
  <c r="A958" i="13"/>
  <c r="N957" i="13"/>
  <c r="M957" i="13"/>
  <c r="K957" i="13"/>
  <c r="J957" i="13"/>
  <c r="I957" i="13"/>
  <c r="F957" i="13"/>
  <c r="D957" i="13"/>
  <c r="C957" i="13"/>
  <c r="B957" i="13"/>
  <c r="A957" i="13"/>
  <c r="N956" i="13"/>
  <c r="M956" i="13"/>
  <c r="K956" i="13"/>
  <c r="J956" i="13"/>
  <c r="I956" i="13"/>
  <c r="F956" i="13"/>
  <c r="D956" i="13"/>
  <c r="C956" i="13"/>
  <c r="B956" i="13"/>
  <c r="A956" i="13"/>
  <c r="N955" i="13"/>
  <c r="M955" i="13"/>
  <c r="K955" i="13"/>
  <c r="J955" i="13"/>
  <c r="I955" i="13"/>
  <c r="F955" i="13"/>
  <c r="D955" i="13"/>
  <c r="C955" i="13"/>
  <c r="B955" i="13"/>
  <c r="A955" i="13"/>
  <c r="N954" i="13"/>
  <c r="M954" i="13"/>
  <c r="K954" i="13"/>
  <c r="J954" i="13"/>
  <c r="I954" i="13"/>
  <c r="F954" i="13"/>
  <c r="D954" i="13"/>
  <c r="C954" i="13"/>
  <c r="B954" i="13"/>
  <c r="A954" i="13"/>
  <c r="N953" i="13"/>
  <c r="M953" i="13"/>
  <c r="K953" i="13"/>
  <c r="J953" i="13"/>
  <c r="I953" i="13"/>
  <c r="F953" i="13"/>
  <c r="D953" i="13"/>
  <c r="C953" i="13"/>
  <c r="B953" i="13"/>
  <c r="A953" i="13"/>
  <c r="N952" i="13"/>
  <c r="M952" i="13"/>
  <c r="K952" i="13"/>
  <c r="J952" i="13"/>
  <c r="I952" i="13"/>
  <c r="F952" i="13"/>
  <c r="D952" i="13"/>
  <c r="C952" i="13"/>
  <c r="B952" i="13"/>
  <c r="A952" i="13"/>
  <c r="N951" i="13"/>
  <c r="M951" i="13"/>
  <c r="K951" i="13"/>
  <c r="J951" i="13"/>
  <c r="I951" i="13"/>
  <c r="F951" i="13"/>
  <c r="D951" i="13"/>
  <c r="C951" i="13"/>
  <c r="B951" i="13"/>
  <c r="A951" i="13"/>
  <c r="N950" i="13"/>
  <c r="M950" i="13"/>
  <c r="K950" i="13"/>
  <c r="J950" i="13"/>
  <c r="I950" i="13"/>
  <c r="F950" i="13"/>
  <c r="D950" i="13"/>
  <c r="C950" i="13"/>
  <c r="B950" i="13"/>
  <c r="A950" i="13"/>
  <c r="N949" i="13"/>
  <c r="M949" i="13"/>
  <c r="K949" i="13"/>
  <c r="J949" i="13"/>
  <c r="I949" i="13"/>
  <c r="F949" i="13"/>
  <c r="D949" i="13"/>
  <c r="C949" i="13"/>
  <c r="B949" i="13"/>
  <c r="A949" i="13"/>
  <c r="N948" i="13"/>
  <c r="M948" i="13"/>
  <c r="K948" i="13"/>
  <c r="J948" i="13"/>
  <c r="I948" i="13"/>
  <c r="F948" i="13"/>
  <c r="D948" i="13"/>
  <c r="C948" i="13"/>
  <c r="B948" i="13"/>
  <c r="A948" i="13"/>
  <c r="N946" i="13"/>
  <c r="M946" i="13"/>
  <c r="K946" i="13"/>
  <c r="J946" i="13"/>
  <c r="I946" i="13"/>
  <c r="F946" i="13"/>
  <c r="D946" i="13"/>
  <c r="C946" i="13"/>
  <c r="B946" i="13"/>
  <c r="A946" i="13"/>
  <c r="N945" i="13"/>
  <c r="M945" i="13"/>
  <c r="K945" i="13"/>
  <c r="J945" i="13"/>
  <c r="I945" i="13"/>
  <c r="F945" i="13"/>
  <c r="D945" i="13"/>
  <c r="C945" i="13"/>
  <c r="B945" i="13"/>
  <c r="A945" i="13"/>
  <c r="N944" i="13"/>
  <c r="M944" i="13"/>
  <c r="K944" i="13"/>
  <c r="J944" i="13"/>
  <c r="I944" i="13"/>
  <c r="F944" i="13"/>
  <c r="D944" i="13"/>
  <c r="C944" i="13"/>
  <c r="B944" i="13"/>
  <c r="A944" i="13"/>
  <c r="N943" i="13"/>
  <c r="M943" i="13"/>
  <c r="K943" i="13"/>
  <c r="J943" i="13"/>
  <c r="I943" i="13"/>
  <c r="F943" i="13"/>
  <c r="D943" i="13"/>
  <c r="C943" i="13"/>
  <c r="B943" i="13"/>
  <c r="A943" i="13"/>
  <c r="N942" i="13"/>
  <c r="M942" i="13"/>
  <c r="K942" i="13"/>
  <c r="J942" i="13"/>
  <c r="I942" i="13"/>
  <c r="F942" i="13"/>
  <c r="D942" i="13"/>
  <c r="C942" i="13"/>
  <c r="B942" i="13"/>
  <c r="A942" i="13"/>
  <c r="N941" i="13"/>
  <c r="M941" i="13"/>
  <c r="K941" i="13"/>
  <c r="J941" i="13"/>
  <c r="I941" i="13"/>
  <c r="F941" i="13"/>
  <c r="D941" i="13"/>
  <c r="C941" i="13"/>
  <c r="B941" i="13"/>
  <c r="A941" i="13"/>
  <c r="N940" i="13"/>
  <c r="M940" i="13"/>
  <c r="K940" i="13"/>
  <c r="J940" i="13"/>
  <c r="I940" i="13"/>
  <c r="F940" i="13"/>
  <c r="D940" i="13"/>
  <c r="C940" i="13"/>
  <c r="B940" i="13"/>
  <c r="A940" i="13"/>
  <c r="N939" i="13"/>
  <c r="M939" i="13"/>
  <c r="K939" i="13"/>
  <c r="J939" i="13"/>
  <c r="I939" i="13"/>
  <c r="F939" i="13"/>
  <c r="D939" i="13"/>
  <c r="C939" i="13"/>
  <c r="B939" i="13"/>
  <c r="A939" i="13"/>
  <c r="N938" i="13"/>
  <c r="M938" i="13"/>
  <c r="K938" i="13"/>
  <c r="J938" i="13"/>
  <c r="I938" i="13"/>
  <c r="F938" i="13"/>
  <c r="D938" i="13"/>
  <c r="C938" i="13"/>
  <c r="B938" i="13"/>
  <c r="A938" i="13"/>
  <c r="N937" i="13"/>
  <c r="M937" i="13"/>
  <c r="J937" i="13"/>
  <c r="I937" i="13"/>
  <c r="F937" i="13"/>
  <c r="D937" i="13"/>
  <c r="C937" i="13"/>
  <c r="B937" i="13"/>
  <c r="A937" i="13"/>
  <c r="N936" i="13"/>
  <c r="M936" i="13"/>
  <c r="J936" i="13"/>
  <c r="I936" i="13"/>
  <c r="F936" i="13"/>
  <c r="D936" i="13"/>
  <c r="C936" i="13"/>
  <c r="B936" i="13"/>
  <c r="A936" i="13"/>
  <c r="N935" i="13"/>
  <c r="M935" i="13"/>
  <c r="J935" i="13"/>
  <c r="I935" i="13"/>
  <c r="F935" i="13"/>
  <c r="D935" i="13"/>
  <c r="C935" i="13"/>
  <c r="B935" i="13"/>
  <c r="A935" i="13"/>
  <c r="N934" i="13"/>
  <c r="M934" i="13"/>
  <c r="J934" i="13"/>
  <c r="I934" i="13"/>
  <c r="F934" i="13"/>
  <c r="D934" i="13"/>
  <c r="C934" i="13"/>
  <c r="B934" i="13"/>
  <c r="A934" i="13"/>
  <c r="N933" i="13"/>
  <c r="M933" i="13"/>
  <c r="J933" i="13"/>
  <c r="I933" i="13"/>
  <c r="F933" i="13"/>
  <c r="D933" i="13"/>
  <c r="C933" i="13"/>
  <c r="B933" i="13"/>
  <c r="A933" i="13"/>
  <c r="N932" i="13"/>
  <c r="M932" i="13"/>
  <c r="J932" i="13"/>
  <c r="I932" i="13"/>
  <c r="F932" i="13"/>
  <c r="D932" i="13"/>
  <c r="C932" i="13"/>
  <c r="B932" i="13"/>
  <c r="A932" i="13"/>
  <c r="N931" i="13"/>
  <c r="M931" i="13"/>
  <c r="J931" i="13"/>
  <c r="I931" i="13"/>
  <c r="F931" i="13"/>
  <c r="D931" i="13"/>
  <c r="C931" i="13"/>
  <c r="B931" i="13"/>
  <c r="A931" i="13"/>
  <c r="N930" i="13"/>
  <c r="M930" i="13"/>
  <c r="J930" i="13"/>
  <c r="I930" i="13"/>
  <c r="F930" i="13"/>
  <c r="D930" i="13"/>
  <c r="C930" i="13"/>
  <c r="B930" i="13"/>
  <c r="A930" i="13"/>
  <c r="N929" i="13"/>
  <c r="M929" i="13"/>
  <c r="J929" i="13"/>
  <c r="I929" i="13"/>
  <c r="F929" i="13"/>
  <c r="D929" i="13"/>
  <c r="C929" i="13"/>
  <c r="B929" i="13"/>
  <c r="A929" i="13"/>
  <c r="N928" i="13"/>
  <c r="M928" i="13"/>
  <c r="J928" i="13"/>
  <c r="I928" i="13"/>
  <c r="F928" i="13"/>
  <c r="D928" i="13"/>
  <c r="C928" i="13"/>
  <c r="B928" i="13"/>
  <c r="A928" i="13"/>
  <c r="N927" i="13"/>
  <c r="M927" i="13"/>
  <c r="J927" i="13"/>
  <c r="I927" i="13"/>
  <c r="F927" i="13"/>
  <c r="D927" i="13"/>
  <c r="C927" i="13"/>
  <c r="B927" i="13"/>
  <c r="A927" i="13"/>
  <c r="N926" i="13"/>
  <c r="M926" i="13"/>
  <c r="J926" i="13"/>
  <c r="I926" i="13"/>
  <c r="F926" i="13"/>
  <c r="D926" i="13"/>
  <c r="C926" i="13"/>
  <c r="B926" i="13"/>
  <c r="A926" i="13"/>
  <c r="N925" i="13"/>
  <c r="M925" i="13"/>
  <c r="J925" i="13"/>
  <c r="I925" i="13"/>
  <c r="F925" i="13"/>
  <c r="D925" i="13"/>
  <c r="C925" i="13"/>
  <c r="B925" i="13"/>
  <c r="A925" i="13"/>
  <c r="N924" i="13"/>
  <c r="M924" i="13"/>
  <c r="J924" i="13"/>
  <c r="I924" i="13"/>
  <c r="F924" i="13"/>
  <c r="D924" i="13"/>
  <c r="C924" i="13"/>
  <c r="B924" i="13"/>
  <c r="A924" i="13"/>
  <c r="N923" i="13"/>
  <c r="M923" i="13"/>
  <c r="J923" i="13"/>
  <c r="I923" i="13"/>
  <c r="F923" i="13"/>
  <c r="D923" i="13"/>
  <c r="C923" i="13"/>
  <c r="B923" i="13"/>
  <c r="A923" i="13"/>
  <c r="N922" i="13"/>
  <c r="M922" i="13"/>
  <c r="J922" i="13"/>
  <c r="I922" i="13"/>
  <c r="F922" i="13"/>
  <c r="D922" i="13"/>
  <c r="C922" i="13"/>
  <c r="B922" i="13"/>
  <c r="A922" i="13"/>
  <c r="N921" i="13"/>
  <c r="M921" i="13"/>
  <c r="J921" i="13"/>
  <c r="I921" i="13"/>
  <c r="F921" i="13"/>
  <c r="D921" i="13"/>
  <c r="C921" i="13"/>
  <c r="B921" i="13"/>
  <c r="A921" i="13"/>
  <c r="N920" i="13"/>
  <c r="M920" i="13"/>
  <c r="J920" i="13"/>
  <c r="I920" i="13"/>
  <c r="F920" i="13"/>
  <c r="D920" i="13"/>
  <c r="C920" i="13"/>
  <c r="B920" i="13"/>
  <c r="A920" i="13"/>
  <c r="N919" i="13"/>
  <c r="M919" i="13"/>
  <c r="J919" i="13"/>
  <c r="I919" i="13"/>
  <c r="F919" i="13"/>
  <c r="D919" i="13"/>
  <c r="C919" i="13"/>
  <c r="B919" i="13"/>
  <c r="A919" i="13"/>
  <c r="N918" i="13"/>
  <c r="M918" i="13"/>
  <c r="J918" i="13"/>
  <c r="I918" i="13"/>
  <c r="F918" i="13"/>
  <c r="D918" i="13"/>
  <c r="C918" i="13"/>
  <c r="B918" i="13"/>
  <c r="A918" i="13"/>
  <c r="N917" i="13"/>
  <c r="M917" i="13"/>
  <c r="J917" i="13"/>
  <c r="I917" i="13"/>
  <c r="F917" i="13"/>
  <c r="D917" i="13"/>
  <c r="C917" i="13"/>
  <c r="B917" i="13"/>
  <c r="A917" i="13"/>
  <c r="N916" i="13"/>
  <c r="M916" i="13"/>
  <c r="J916" i="13"/>
  <c r="I916" i="13"/>
  <c r="F916" i="13"/>
  <c r="D916" i="13"/>
  <c r="C916" i="13"/>
  <c r="B916" i="13"/>
  <c r="A916" i="13"/>
  <c r="N915" i="13"/>
  <c r="M915" i="13"/>
  <c r="J915" i="13"/>
  <c r="I915" i="13"/>
  <c r="F915" i="13"/>
  <c r="D915" i="13"/>
  <c r="C915" i="13"/>
  <c r="B915" i="13"/>
  <c r="A915" i="13"/>
  <c r="N914" i="13"/>
  <c r="M914" i="13"/>
  <c r="J914" i="13"/>
  <c r="I914" i="13"/>
  <c r="F914" i="13"/>
  <c r="D914" i="13"/>
  <c r="C914" i="13"/>
  <c r="B914" i="13"/>
  <c r="A914" i="13"/>
  <c r="N913" i="13"/>
  <c r="M913" i="13"/>
  <c r="J913" i="13"/>
  <c r="I913" i="13"/>
  <c r="F913" i="13"/>
  <c r="D913" i="13"/>
  <c r="C913" i="13"/>
  <c r="B913" i="13"/>
  <c r="A913" i="13"/>
  <c r="N912" i="13"/>
  <c r="M912" i="13"/>
  <c r="J912" i="13"/>
  <c r="I912" i="13"/>
  <c r="F912" i="13"/>
  <c r="D912" i="13"/>
  <c r="C912" i="13"/>
  <c r="B912" i="13"/>
  <c r="A912" i="13"/>
  <c r="N911" i="13"/>
  <c r="M911" i="13"/>
  <c r="J911" i="13"/>
  <c r="I911" i="13"/>
  <c r="F911" i="13"/>
  <c r="D911" i="13"/>
  <c r="C911" i="13"/>
  <c r="B911" i="13"/>
  <c r="A911" i="13"/>
  <c r="N910" i="13"/>
  <c r="M910" i="13"/>
  <c r="J910" i="13"/>
  <c r="I910" i="13"/>
  <c r="F910" i="13"/>
  <c r="D910" i="13"/>
  <c r="C910" i="13"/>
  <c r="B910" i="13"/>
  <c r="A910" i="13"/>
  <c r="N909" i="13"/>
  <c r="M909" i="13"/>
  <c r="J909" i="13"/>
  <c r="I909" i="13"/>
  <c r="F909" i="13"/>
  <c r="D909" i="13"/>
  <c r="C909" i="13"/>
  <c r="B909" i="13"/>
  <c r="A909" i="13"/>
  <c r="N908" i="13"/>
  <c r="M908" i="13"/>
  <c r="J908" i="13"/>
  <c r="I908" i="13"/>
  <c r="F908" i="13"/>
  <c r="D908" i="13"/>
  <c r="C908" i="13"/>
  <c r="B908" i="13"/>
  <c r="A908" i="13"/>
  <c r="N907" i="13"/>
  <c r="M907" i="13"/>
  <c r="J907" i="13"/>
  <c r="I907" i="13"/>
  <c r="F907" i="13"/>
  <c r="D907" i="13"/>
  <c r="C907" i="13"/>
  <c r="B907" i="13"/>
  <c r="A907" i="13"/>
  <c r="N906" i="13"/>
  <c r="M906" i="13"/>
  <c r="J906" i="13"/>
  <c r="I906" i="13"/>
  <c r="F906" i="13"/>
  <c r="D906" i="13"/>
  <c r="C906" i="13"/>
  <c r="B906" i="13"/>
  <c r="A906" i="13"/>
  <c r="N905" i="13"/>
  <c r="M905" i="13"/>
  <c r="J905" i="13"/>
  <c r="I905" i="13"/>
  <c r="F905" i="13"/>
  <c r="D905" i="13"/>
  <c r="C905" i="13"/>
  <c r="B905" i="13"/>
  <c r="A905" i="13"/>
  <c r="N904" i="13"/>
  <c r="M904" i="13"/>
  <c r="J904" i="13"/>
  <c r="I904" i="13"/>
  <c r="F904" i="13"/>
  <c r="D904" i="13"/>
  <c r="C904" i="13"/>
  <c r="B904" i="13"/>
  <c r="A904" i="13"/>
  <c r="N903" i="13"/>
  <c r="M903" i="13"/>
  <c r="J903" i="13"/>
  <c r="I903" i="13"/>
  <c r="F903" i="13"/>
  <c r="D903" i="13"/>
  <c r="C903" i="13"/>
  <c r="B903" i="13"/>
  <c r="A903" i="13"/>
  <c r="N902" i="13"/>
  <c r="M902" i="13"/>
  <c r="J902" i="13"/>
  <c r="I902" i="13"/>
  <c r="F902" i="13"/>
  <c r="D902" i="13"/>
  <c r="C902" i="13"/>
  <c r="B902" i="13"/>
  <c r="A902" i="13"/>
  <c r="N901" i="13"/>
  <c r="M901" i="13"/>
  <c r="J901" i="13"/>
  <c r="I901" i="13"/>
  <c r="F901" i="13"/>
  <c r="D901" i="13"/>
  <c r="C901" i="13"/>
  <c r="B901" i="13"/>
  <c r="A901" i="13"/>
  <c r="N900" i="13"/>
  <c r="M900" i="13"/>
  <c r="J900" i="13"/>
  <c r="I900" i="13"/>
  <c r="F900" i="13"/>
  <c r="D900" i="13"/>
  <c r="C900" i="13"/>
  <c r="B900" i="13"/>
  <c r="A900" i="13"/>
  <c r="N899" i="13"/>
  <c r="M899" i="13"/>
  <c r="J899" i="13"/>
  <c r="I899" i="13"/>
  <c r="F899" i="13"/>
  <c r="D899" i="13"/>
  <c r="C899" i="13"/>
  <c r="B899" i="13"/>
  <c r="A899" i="13"/>
  <c r="N898" i="13"/>
  <c r="M898" i="13"/>
  <c r="J898" i="13"/>
  <c r="I898" i="13"/>
  <c r="F898" i="13"/>
  <c r="D898" i="13"/>
  <c r="C898" i="13"/>
  <c r="B898" i="13"/>
  <c r="A898" i="13"/>
  <c r="N897" i="13"/>
  <c r="M897" i="13"/>
  <c r="J897" i="13"/>
  <c r="I897" i="13"/>
  <c r="F897" i="13"/>
  <c r="D897" i="13"/>
  <c r="C897" i="13"/>
  <c r="B897" i="13"/>
  <c r="A897" i="13"/>
  <c r="N896" i="13"/>
  <c r="M896" i="13"/>
  <c r="J896" i="13"/>
  <c r="I896" i="13"/>
  <c r="F896" i="13"/>
  <c r="D896" i="13"/>
  <c r="C896" i="13"/>
  <c r="B896" i="13"/>
  <c r="A896" i="13"/>
  <c r="N895" i="13"/>
  <c r="M895" i="13"/>
  <c r="J895" i="13"/>
  <c r="I895" i="13"/>
  <c r="D895" i="13"/>
  <c r="C895" i="13"/>
  <c r="B895" i="13"/>
  <c r="A895" i="13"/>
  <c r="N894" i="13"/>
  <c r="M894" i="13"/>
  <c r="J894" i="13"/>
  <c r="I894" i="13"/>
  <c r="D894" i="13"/>
  <c r="C894" i="13"/>
  <c r="B894" i="13"/>
  <c r="A894" i="13"/>
  <c r="N893" i="13"/>
  <c r="M893" i="13"/>
  <c r="J893" i="13"/>
  <c r="I893" i="13"/>
  <c r="D893" i="13"/>
  <c r="C893" i="13"/>
  <c r="B893" i="13"/>
  <c r="A893" i="13"/>
  <c r="N892" i="13"/>
  <c r="M892" i="13"/>
  <c r="J892" i="13"/>
  <c r="I892" i="13"/>
  <c r="D892" i="13"/>
  <c r="C892" i="13"/>
  <c r="B892" i="13"/>
  <c r="A892" i="13"/>
  <c r="N891" i="13"/>
  <c r="M891" i="13"/>
  <c r="J891" i="13"/>
  <c r="I891" i="13"/>
  <c r="D891" i="13"/>
  <c r="C891" i="13"/>
  <c r="B891" i="13"/>
  <c r="A891" i="13"/>
  <c r="N890" i="13"/>
  <c r="M890" i="13"/>
  <c r="J890" i="13"/>
  <c r="I890" i="13"/>
  <c r="D890" i="13"/>
  <c r="C890" i="13"/>
  <c r="B890" i="13"/>
  <c r="A890" i="13"/>
  <c r="N889" i="13"/>
  <c r="M889" i="13"/>
  <c r="J889" i="13"/>
  <c r="I889" i="13"/>
  <c r="D889" i="13"/>
  <c r="C889" i="13"/>
  <c r="B889" i="13"/>
  <c r="A889" i="13"/>
  <c r="N888" i="13"/>
  <c r="M888" i="13"/>
  <c r="J888" i="13"/>
  <c r="I888" i="13"/>
  <c r="D888" i="13"/>
  <c r="C888" i="13"/>
  <c r="B888" i="13"/>
  <c r="A888" i="13"/>
  <c r="N887" i="13"/>
  <c r="M887" i="13"/>
  <c r="J887" i="13"/>
  <c r="I887" i="13"/>
  <c r="D887" i="13"/>
  <c r="C887" i="13"/>
  <c r="B887" i="13"/>
  <c r="A887" i="13"/>
  <c r="N886" i="13"/>
  <c r="M886" i="13"/>
  <c r="J886" i="13"/>
  <c r="I886" i="13"/>
  <c r="D886" i="13"/>
  <c r="C886" i="13"/>
  <c r="B886" i="13"/>
  <c r="A886" i="13"/>
  <c r="N885" i="13"/>
  <c r="M885" i="13"/>
  <c r="J885" i="13"/>
  <c r="I885" i="13"/>
  <c r="D885" i="13"/>
  <c r="C885" i="13"/>
  <c r="B885" i="13"/>
  <c r="A885" i="13"/>
  <c r="N884" i="13"/>
  <c r="M884" i="13"/>
  <c r="J884" i="13"/>
  <c r="I884" i="13"/>
  <c r="D884" i="13"/>
  <c r="C884" i="13"/>
  <c r="B884" i="13"/>
  <c r="A884" i="13"/>
  <c r="N883" i="13"/>
  <c r="M883" i="13"/>
  <c r="J883" i="13"/>
  <c r="I883" i="13"/>
  <c r="D883" i="13"/>
  <c r="C883" i="13"/>
  <c r="B883" i="13"/>
  <c r="A883" i="13"/>
  <c r="N882" i="13"/>
  <c r="M882" i="13"/>
  <c r="J882" i="13"/>
  <c r="I882" i="13"/>
  <c r="D882" i="13"/>
  <c r="C882" i="13"/>
  <c r="B882" i="13"/>
  <c r="A882" i="13"/>
  <c r="N881" i="13"/>
  <c r="M881" i="13"/>
  <c r="J881" i="13"/>
  <c r="I881" i="13"/>
  <c r="D881" i="13"/>
  <c r="C881" i="13"/>
  <c r="B881" i="13"/>
  <c r="A881" i="13"/>
  <c r="N880" i="13"/>
  <c r="M880" i="13"/>
  <c r="J880" i="13"/>
  <c r="I880" i="13"/>
  <c r="D880" i="13"/>
  <c r="C880" i="13"/>
  <c r="B880" i="13"/>
  <c r="A880" i="13"/>
  <c r="N879" i="13"/>
  <c r="M879" i="13"/>
  <c r="J879" i="13"/>
  <c r="I879" i="13"/>
  <c r="D879" i="13"/>
  <c r="C879" i="13"/>
  <c r="B879" i="13"/>
  <c r="A879" i="13"/>
  <c r="N878" i="13"/>
  <c r="M878" i="13"/>
  <c r="J878" i="13"/>
  <c r="I878" i="13"/>
  <c r="D878" i="13"/>
  <c r="C878" i="13"/>
  <c r="B878" i="13"/>
  <c r="A878" i="13"/>
  <c r="N877" i="13"/>
  <c r="M877" i="13"/>
  <c r="J877" i="13"/>
  <c r="D877" i="13"/>
  <c r="C877" i="13"/>
  <c r="B877" i="13"/>
  <c r="A877" i="13"/>
  <c r="N876" i="13"/>
  <c r="M876" i="13"/>
  <c r="J876" i="13"/>
  <c r="D876" i="13"/>
  <c r="C876" i="13"/>
  <c r="B876" i="13"/>
  <c r="A876" i="13"/>
  <c r="N875" i="13"/>
  <c r="M875" i="13"/>
  <c r="J875" i="13"/>
  <c r="D875" i="13"/>
  <c r="C875" i="13"/>
  <c r="B875" i="13"/>
  <c r="A875" i="13"/>
  <c r="N874" i="13"/>
  <c r="M874" i="13"/>
  <c r="J874" i="13"/>
  <c r="I874" i="13"/>
  <c r="D874" i="13"/>
  <c r="C874" i="13"/>
  <c r="B874" i="13"/>
  <c r="A874" i="13"/>
  <c r="N873" i="13"/>
  <c r="M873" i="13"/>
  <c r="J873" i="13"/>
  <c r="I873" i="13"/>
  <c r="D873" i="13"/>
  <c r="C873" i="13"/>
  <c r="B873" i="13"/>
  <c r="A873" i="13"/>
  <c r="N872" i="13"/>
  <c r="M872" i="13"/>
  <c r="J872" i="13"/>
  <c r="I872" i="13"/>
  <c r="D872" i="13"/>
  <c r="C872" i="13"/>
  <c r="B872" i="13"/>
  <c r="A872" i="13"/>
  <c r="N871" i="13"/>
  <c r="M871" i="13"/>
  <c r="J871" i="13"/>
  <c r="I871" i="13"/>
  <c r="D871" i="13"/>
  <c r="C871" i="13"/>
  <c r="B871" i="13"/>
  <c r="A871" i="13"/>
  <c r="N870" i="13"/>
  <c r="M870" i="13"/>
  <c r="J870" i="13"/>
  <c r="I870" i="13"/>
  <c r="D870" i="13"/>
  <c r="C870" i="13"/>
  <c r="B870" i="13"/>
  <c r="A870" i="13"/>
  <c r="N869" i="13"/>
  <c r="M869" i="13"/>
  <c r="J869" i="13"/>
  <c r="I869" i="13"/>
  <c r="D869" i="13"/>
  <c r="C869" i="13"/>
  <c r="B869" i="13"/>
  <c r="A869" i="13"/>
  <c r="N868" i="13"/>
  <c r="M868" i="13"/>
  <c r="J868" i="13"/>
  <c r="I868" i="13"/>
  <c r="D868" i="13"/>
  <c r="C868" i="13"/>
  <c r="B868" i="13"/>
  <c r="A868" i="13"/>
  <c r="N867" i="13"/>
  <c r="M867" i="13"/>
  <c r="J867" i="13"/>
  <c r="I867" i="13"/>
  <c r="D867" i="13"/>
  <c r="C867" i="13"/>
  <c r="B867" i="13"/>
  <c r="A867" i="13"/>
  <c r="N866" i="13"/>
  <c r="M866" i="13"/>
  <c r="J866" i="13"/>
  <c r="I866" i="13"/>
  <c r="D866" i="13"/>
  <c r="C866" i="13"/>
  <c r="B866" i="13"/>
  <c r="A866" i="13"/>
  <c r="N865" i="13"/>
  <c r="M865" i="13"/>
  <c r="J865" i="13"/>
  <c r="I865" i="13"/>
  <c r="D865" i="13"/>
  <c r="C865" i="13"/>
  <c r="B865" i="13"/>
  <c r="A865" i="13"/>
  <c r="N864" i="13"/>
  <c r="M864" i="13"/>
  <c r="J864" i="13"/>
  <c r="I864" i="13"/>
  <c r="D864" i="13"/>
  <c r="C864" i="13"/>
  <c r="B864" i="13"/>
  <c r="A864" i="13"/>
  <c r="N863" i="13"/>
  <c r="M863" i="13"/>
  <c r="J863" i="13"/>
  <c r="I863" i="13"/>
  <c r="D863" i="13"/>
  <c r="C863" i="13"/>
  <c r="B863" i="13"/>
  <c r="A863" i="13"/>
  <c r="N862" i="13"/>
  <c r="M862" i="13"/>
  <c r="J862" i="13"/>
  <c r="I862" i="13"/>
  <c r="D862" i="13"/>
  <c r="C862" i="13"/>
  <c r="B862" i="13"/>
  <c r="A862" i="13"/>
  <c r="N861" i="13"/>
  <c r="M861" i="13"/>
  <c r="J861" i="13"/>
  <c r="I861" i="13"/>
  <c r="D861" i="13"/>
  <c r="C861" i="13"/>
  <c r="B861" i="13"/>
  <c r="A861" i="13"/>
  <c r="N860" i="13"/>
  <c r="M860" i="13"/>
  <c r="J860" i="13"/>
  <c r="I860" i="13"/>
  <c r="D860" i="13"/>
  <c r="C860" i="13"/>
  <c r="B860" i="13"/>
  <c r="A860" i="13"/>
  <c r="N859" i="13"/>
  <c r="M859" i="13"/>
  <c r="J859" i="13"/>
  <c r="I859" i="13"/>
  <c r="D859" i="13"/>
  <c r="C859" i="13"/>
  <c r="B859" i="13"/>
  <c r="A859" i="13"/>
  <c r="N858" i="13"/>
  <c r="M858" i="13"/>
  <c r="J858" i="13"/>
  <c r="I858" i="13"/>
  <c r="D858" i="13"/>
  <c r="C858" i="13"/>
  <c r="B858" i="13"/>
  <c r="A858" i="13"/>
  <c r="N857" i="13"/>
  <c r="M857" i="13"/>
  <c r="J857" i="13"/>
  <c r="I857" i="13"/>
  <c r="D857" i="13"/>
  <c r="C857" i="13"/>
  <c r="B857" i="13"/>
  <c r="A857" i="13"/>
  <c r="N856" i="13"/>
  <c r="M856" i="13"/>
  <c r="J856" i="13"/>
  <c r="I856" i="13"/>
  <c r="D856" i="13"/>
  <c r="C856" i="13"/>
  <c r="B856" i="13"/>
  <c r="A856" i="13"/>
  <c r="N855" i="13"/>
  <c r="M855" i="13"/>
  <c r="J855" i="13"/>
  <c r="I855" i="13"/>
  <c r="D855" i="13"/>
  <c r="C855" i="13"/>
  <c r="B855" i="13"/>
  <c r="A855" i="13"/>
  <c r="N854" i="13"/>
  <c r="M854" i="13"/>
  <c r="J854" i="13"/>
  <c r="I854" i="13"/>
  <c r="D854" i="13"/>
  <c r="C854" i="13"/>
  <c r="B854" i="13"/>
  <c r="A854" i="13"/>
  <c r="N853" i="13"/>
  <c r="M853" i="13"/>
  <c r="J853" i="13"/>
  <c r="I853" i="13"/>
  <c r="D853" i="13"/>
  <c r="C853" i="13"/>
  <c r="B853" i="13"/>
  <c r="A853" i="13"/>
  <c r="N852" i="13"/>
  <c r="M852" i="13"/>
  <c r="J852" i="13"/>
  <c r="I852" i="13"/>
  <c r="D852" i="13"/>
  <c r="C852" i="13"/>
  <c r="B852" i="13"/>
  <c r="A852" i="13"/>
  <c r="N851" i="13"/>
  <c r="M851" i="13"/>
  <c r="J851" i="13"/>
  <c r="I851" i="13"/>
  <c r="D851" i="13"/>
  <c r="C851" i="13"/>
  <c r="B851" i="13"/>
  <c r="A851" i="13"/>
  <c r="N850" i="13"/>
  <c r="M850" i="13"/>
  <c r="J850" i="13"/>
  <c r="I850" i="13"/>
  <c r="D850" i="13"/>
  <c r="C850" i="13"/>
  <c r="B850" i="13"/>
  <c r="A850" i="13"/>
  <c r="N849" i="13"/>
  <c r="M849" i="13"/>
  <c r="J849" i="13"/>
  <c r="I849" i="13"/>
  <c r="D849" i="13"/>
  <c r="C849" i="13"/>
  <c r="B849" i="13"/>
  <c r="A849" i="13"/>
  <c r="N848" i="13"/>
  <c r="M848" i="13"/>
  <c r="J848" i="13"/>
  <c r="I848" i="13"/>
  <c r="D848" i="13"/>
  <c r="C848" i="13"/>
  <c r="B848" i="13"/>
  <c r="A848" i="13"/>
  <c r="N847" i="13"/>
  <c r="M847" i="13"/>
  <c r="J847" i="13"/>
  <c r="I847" i="13"/>
  <c r="D847" i="13"/>
  <c r="C847" i="13"/>
  <c r="B847" i="13"/>
  <c r="A847" i="13"/>
  <c r="N846" i="13"/>
  <c r="M846" i="13"/>
  <c r="J846" i="13"/>
  <c r="I846" i="13"/>
  <c r="D846" i="13"/>
  <c r="C846" i="13"/>
  <c r="B846" i="13"/>
  <c r="A846" i="13"/>
  <c r="N845" i="13"/>
  <c r="M845" i="13"/>
  <c r="J845" i="13"/>
  <c r="I845" i="13"/>
  <c r="D845" i="13"/>
  <c r="C845" i="13"/>
  <c r="B845" i="13"/>
  <c r="A845" i="13"/>
  <c r="N844" i="13"/>
  <c r="M844" i="13"/>
  <c r="J844" i="13"/>
  <c r="I844" i="13"/>
  <c r="D844" i="13"/>
  <c r="C844" i="13"/>
  <c r="B844" i="13"/>
  <c r="A844" i="13"/>
  <c r="N843" i="13"/>
  <c r="M843" i="13"/>
  <c r="J843" i="13"/>
  <c r="I843" i="13"/>
  <c r="D843" i="13"/>
  <c r="C843" i="13"/>
  <c r="B843" i="13"/>
  <c r="A843" i="13"/>
  <c r="N842" i="13"/>
  <c r="M842" i="13"/>
  <c r="J842" i="13"/>
  <c r="I842" i="13"/>
  <c r="D842" i="13"/>
  <c r="C842" i="13"/>
  <c r="B842" i="13"/>
  <c r="A842" i="13"/>
  <c r="N841" i="13"/>
  <c r="M841" i="13"/>
  <c r="J841" i="13"/>
  <c r="I841" i="13"/>
  <c r="D841" i="13"/>
  <c r="C841" i="13"/>
  <c r="B841" i="13"/>
  <c r="A841" i="13"/>
  <c r="N840" i="13"/>
  <c r="M840" i="13"/>
  <c r="J840" i="13"/>
  <c r="I840" i="13"/>
  <c r="D840" i="13"/>
  <c r="C840" i="13"/>
  <c r="B840" i="13"/>
  <c r="A840" i="13"/>
  <c r="N839" i="13"/>
  <c r="M839" i="13"/>
  <c r="J839" i="13"/>
  <c r="I839" i="13"/>
  <c r="D839" i="13"/>
  <c r="C839" i="13"/>
  <c r="B839" i="13"/>
  <c r="A839" i="13"/>
  <c r="N838" i="13"/>
  <c r="M838" i="13"/>
  <c r="J838" i="13"/>
  <c r="I838" i="13"/>
  <c r="D838" i="13"/>
  <c r="C838" i="13"/>
  <c r="B838" i="13"/>
  <c r="A838" i="13"/>
  <c r="N837" i="13"/>
  <c r="M837" i="13"/>
  <c r="J837" i="13"/>
  <c r="I837" i="13"/>
  <c r="D837" i="13"/>
  <c r="C837" i="13"/>
  <c r="B837" i="13"/>
  <c r="A837" i="13"/>
  <c r="N836" i="13"/>
  <c r="M836" i="13"/>
  <c r="J836" i="13"/>
  <c r="I836" i="13"/>
  <c r="D836" i="13"/>
  <c r="C836" i="13"/>
  <c r="B836" i="13"/>
  <c r="A836" i="13"/>
  <c r="N835" i="13"/>
  <c r="M835" i="13"/>
  <c r="J835" i="13"/>
  <c r="I835" i="13"/>
  <c r="D835" i="13"/>
  <c r="C835" i="13"/>
  <c r="B835" i="13"/>
  <c r="A835" i="13"/>
  <c r="N834" i="13"/>
  <c r="M834" i="13"/>
  <c r="J834" i="13"/>
  <c r="I834" i="13"/>
  <c r="D834" i="13"/>
  <c r="C834" i="13"/>
  <c r="B834" i="13"/>
  <c r="A834" i="13"/>
  <c r="N833" i="13"/>
  <c r="M833" i="13"/>
  <c r="J833" i="13"/>
  <c r="I833" i="13"/>
  <c r="D833" i="13"/>
  <c r="C833" i="13"/>
  <c r="B833" i="13"/>
  <c r="A833" i="13"/>
  <c r="N832" i="13"/>
  <c r="M832" i="13"/>
  <c r="J832" i="13"/>
  <c r="I832" i="13"/>
  <c r="D832" i="13"/>
  <c r="C832" i="13"/>
  <c r="B832" i="13"/>
  <c r="A832" i="13"/>
  <c r="N831" i="13"/>
  <c r="M831" i="13"/>
  <c r="J831" i="13"/>
  <c r="I831" i="13"/>
  <c r="D831" i="13"/>
  <c r="C831" i="13"/>
  <c r="B831" i="13"/>
  <c r="A831" i="13"/>
  <c r="N830" i="13"/>
  <c r="M830" i="13"/>
  <c r="J830" i="13"/>
  <c r="I830" i="13"/>
  <c r="D830" i="13"/>
  <c r="C830" i="13"/>
  <c r="B830" i="13"/>
  <c r="A830" i="13"/>
  <c r="N829" i="13"/>
  <c r="M829" i="13"/>
  <c r="J829" i="13"/>
  <c r="I829" i="13"/>
  <c r="D829" i="13"/>
  <c r="C829" i="13"/>
  <c r="B829" i="13"/>
  <c r="A829" i="13"/>
  <c r="N828" i="13"/>
  <c r="M828" i="13"/>
  <c r="J828" i="13"/>
  <c r="I828" i="13"/>
  <c r="D828" i="13"/>
  <c r="C828" i="13"/>
  <c r="B828" i="13"/>
  <c r="A828" i="13"/>
  <c r="N827" i="13"/>
  <c r="M827" i="13"/>
  <c r="J827" i="13"/>
  <c r="I827" i="13"/>
  <c r="D827" i="13"/>
  <c r="C827" i="13"/>
  <c r="B827" i="13"/>
  <c r="A827" i="13"/>
  <c r="N826" i="13"/>
  <c r="M826" i="13"/>
  <c r="J826" i="13"/>
  <c r="I826" i="13"/>
  <c r="D826" i="13"/>
  <c r="C826" i="13"/>
  <c r="B826" i="13"/>
  <c r="A826" i="13"/>
  <c r="N825" i="13"/>
  <c r="M825" i="13"/>
  <c r="J825" i="13"/>
  <c r="I825" i="13"/>
  <c r="D825" i="13"/>
  <c r="C825" i="13"/>
  <c r="B825" i="13"/>
  <c r="A825" i="13"/>
  <c r="N824" i="13"/>
  <c r="M824" i="13"/>
  <c r="J824" i="13"/>
  <c r="I824" i="13"/>
  <c r="D824" i="13"/>
  <c r="C824" i="13"/>
  <c r="B824" i="13"/>
  <c r="A824" i="13"/>
  <c r="N823" i="13"/>
  <c r="M823" i="13"/>
  <c r="J823" i="13"/>
  <c r="I823" i="13"/>
  <c r="D823" i="13"/>
  <c r="C823" i="13"/>
  <c r="B823" i="13"/>
  <c r="A823" i="13"/>
  <c r="N822" i="13"/>
  <c r="M822" i="13"/>
  <c r="J822" i="13"/>
  <c r="I822" i="13"/>
  <c r="D822" i="13"/>
  <c r="C822" i="13"/>
  <c r="B822" i="13"/>
  <c r="A822" i="13"/>
  <c r="N821" i="13"/>
  <c r="M821" i="13"/>
  <c r="J821" i="13"/>
  <c r="I821" i="13"/>
  <c r="D821" i="13"/>
  <c r="C821" i="13"/>
  <c r="B821" i="13"/>
  <c r="A821" i="13"/>
  <c r="N820" i="13"/>
  <c r="M820" i="13"/>
  <c r="J820" i="13"/>
  <c r="I820" i="13"/>
  <c r="D820" i="13"/>
  <c r="C820" i="13"/>
  <c r="B820" i="13"/>
  <c r="A820" i="13"/>
  <c r="N819" i="13"/>
  <c r="M819" i="13"/>
  <c r="J819" i="13"/>
  <c r="I819" i="13"/>
  <c r="D819" i="13"/>
  <c r="C819" i="13"/>
  <c r="B819" i="13"/>
  <c r="A819" i="13"/>
  <c r="N818" i="13"/>
  <c r="M818" i="13"/>
  <c r="J818" i="13"/>
  <c r="I818" i="13"/>
  <c r="D818" i="13"/>
  <c r="C818" i="13"/>
  <c r="B818" i="13"/>
  <c r="A818" i="13"/>
  <c r="N817" i="13"/>
  <c r="M817" i="13"/>
  <c r="J817" i="13"/>
  <c r="I817" i="13"/>
  <c r="D817" i="13"/>
  <c r="C817" i="13"/>
  <c r="B817" i="13"/>
  <c r="A817" i="13"/>
  <c r="N816" i="13"/>
  <c r="M816" i="13"/>
  <c r="J816" i="13"/>
  <c r="I816" i="13"/>
  <c r="D816" i="13"/>
  <c r="C816" i="13"/>
  <c r="B816" i="13"/>
  <c r="A816" i="13"/>
  <c r="N815" i="13"/>
  <c r="M815" i="13"/>
  <c r="J815" i="13"/>
  <c r="I815" i="13"/>
  <c r="D815" i="13"/>
  <c r="C815" i="13"/>
  <c r="B815" i="13"/>
  <c r="A815" i="13"/>
  <c r="N814" i="13"/>
  <c r="M814" i="13"/>
  <c r="J814" i="13"/>
  <c r="I814" i="13"/>
  <c r="D814" i="13"/>
  <c r="C814" i="13"/>
  <c r="B814" i="13"/>
  <c r="A814" i="13"/>
  <c r="N813" i="13"/>
  <c r="M813" i="13"/>
  <c r="J813" i="13"/>
  <c r="I813" i="13"/>
  <c r="D813" i="13"/>
  <c r="C813" i="13"/>
  <c r="B813" i="13"/>
  <c r="A813" i="13"/>
  <c r="N812" i="13"/>
  <c r="M812" i="13"/>
  <c r="J812" i="13"/>
  <c r="I812" i="13"/>
  <c r="D812" i="13"/>
  <c r="C812" i="13"/>
  <c r="B812" i="13"/>
  <c r="A812" i="13"/>
  <c r="N811" i="13"/>
  <c r="M811" i="13"/>
  <c r="J811" i="13"/>
  <c r="I811" i="13"/>
  <c r="D811" i="13"/>
  <c r="C811" i="13"/>
  <c r="B811" i="13"/>
  <c r="A811" i="13"/>
  <c r="N810" i="13"/>
  <c r="M810" i="13"/>
  <c r="J810" i="13"/>
  <c r="I810" i="13"/>
  <c r="D810" i="13"/>
  <c r="C810" i="13"/>
  <c r="B810" i="13"/>
  <c r="A810" i="13"/>
  <c r="N809" i="13"/>
  <c r="M809" i="13"/>
  <c r="J809" i="13"/>
  <c r="I809" i="13"/>
  <c r="D809" i="13"/>
  <c r="C809" i="13"/>
  <c r="B809" i="13"/>
  <c r="A809" i="13"/>
  <c r="N808" i="13"/>
  <c r="M808" i="13"/>
  <c r="J808" i="13"/>
  <c r="I808" i="13"/>
  <c r="D808" i="13"/>
  <c r="C808" i="13"/>
  <c r="B808" i="13"/>
  <c r="A808" i="13"/>
  <c r="N807" i="13"/>
  <c r="M807" i="13"/>
  <c r="J807" i="13"/>
  <c r="I807" i="13"/>
  <c r="D807" i="13"/>
  <c r="C807" i="13"/>
  <c r="B807" i="13"/>
  <c r="A807" i="13"/>
  <c r="N806" i="13"/>
  <c r="M806" i="13"/>
  <c r="J806" i="13"/>
  <c r="I806" i="13"/>
  <c r="D806" i="13"/>
  <c r="C806" i="13"/>
  <c r="B806" i="13"/>
  <c r="A806" i="13"/>
  <c r="N805" i="13"/>
  <c r="M805" i="13"/>
  <c r="J805" i="13"/>
  <c r="I805" i="13"/>
  <c r="D805" i="13"/>
  <c r="C805" i="13"/>
  <c r="B805" i="13"/>
  <c r="A805" i="13"/>
  <c r="N804" i="13"/>
  <c r="M804" i="13"/>
  <c r="J804" i="13"/>
  <c r="I804" i="13"/>
  <c r="D804" i="13"/>
  <c r="C804" i="13"/>
  <c r="B804" i="13"/>
  <c r="A804" i="13"/>
  <c r="N803" i="13"/>
  <c r="M803" i="13"/>
  <c r="J803" i="13"/>
  <c r="I803" i="13"/>
  <c r="D803" i="13"/>
  <c r="C803" i="13"/>
  <c r="B803" i="13"/>
  <c r="A803" i="13"/>
  <c r="N802" i="13"/>
  <c r="M802" i="13"/>
  <c r="J802" i="13"/>
  <c r="I802" i="13"/>
  <c r="D802" i="13"/>
  <c r="C802" i="13"/>
  <c r="B802" i="13"/>
  <c r="A802" i="13"/>
  <c r="N801" i="13"/>
  <c r="M801" i="13"/>
  <c r="J801" i="13"/>
  <c r="I801" i="13"/>
  <c r="D801" i="13"/>
  <c r="C801" i="13"/>
  <c r="B801" i="13"/>
  <c r="A801" i="13"/>
  <c r="N800" i="13"/>
  <c r="M800" i="13"/>
  <c r="J800" i="13"/>
  <c r="I800" i="13"/>
  <c r="D800" i="13"/>
  <c r="C800" i="13"/>
  <c r="B800" i="13"/>
  <c r="A800" i="13"/>
  <c r="N799" i="13"/>
  <c r="M799" i="13"/>
  <c r="J799" i="13"/>
  <c r="I799" i="13"/>
  <c r="D799" i="13"/>
  <c r="C799" i="13"/>
  <c r="B799" i="13"/>
  <c r="A799" i="13"/>
  <c r="N798" i="13"/>
  <c r="M798" i="13"/>
  <c r="J798" i="13"/>
  <c r="I798" i="13"/>
  <c r="D798" i="13"/>
  <c r="C798" i="13"/>
  <c r="B798" i="13"/>
  <c r="A798" i="13"/>
  <c r="N797" i="13"/>
  <c r="M797" i="13"/>
  <c r="J797" i="13"/>
  <c r="I797" i="13"/>
  <c r="D797" i="13"/>
  <c r="C797" i="13"/>
  <c r="B797" i="13"/>
  <c r="A797" i="13"/>
  <c r="N796" i="13"/>
  <c r="M796" i="13"/>
  <c r="J796" i="13"/>
  <c r="I796" i="13"/>
  <c r="D796" i="13"/>
  <c r="C796" i="13"/>
  <c r="B796" i="13"/>
  <c r="A796" i="13"/>
  <c r="N795" i="13"/>
  <c r="M795" i="13"/>
  <c r="J795" i="13"/>
  <c r="I795" i="13"/>
  <c r="D795" i="13"/>
  <c r="C795" i="13"/>
  <c r="B795" i="13"/>
  <c r="A795" i="13"/>
  <c r="N794" i="13"/>
  <c r="M794" i="13"/>
  <c r="J794" i="13"/>
  <c r="I794" i="13"/>
  <c r="D794" i="13"/>
  <c r="C794" i="13"/>
  <c r="B794" i="13"/>
  <c r="A794" i="13"/>
  <c r="N793" i="13"/>
  <c r="M793" i="13"/>
  <c r="J793" i="13"/>
  <c r="I793" i="13"/>
  <c r="D793" i="13"/>
  <c r="C793" i="13"/>
  <c r="B793" i="13"/>
  <c r="A793" i="13"/>
  <c r="N792" i="13"/>
  <c r="M792" i="13"/>
  <c r="J792" i="13"/>
  <c r="I792" i="13"/>
  <c r="D792" i="13"/>
  <c r="C792" i="13"/>
  <c r="B792" i="13"/>
  <c r="A792" i="13"/>
  <c r="N791" i="13"/>
  <c r="M791" i="13"/>
  <c r="J791" i="13"/>
  <c r="I791" i="13"/>
  <c r="D791" i="13"/>
  <c r="C791" i="13"/>
  <c r="B791" i="13"/>
  <c r="A791" i="13"/>
  <c r="N790" i="13"/>
  <c r="M790" i="13"/>
  <c r="J790" i="13"/>
  <c r="I790" i="13"/>
  <c r="D790" i="13"/>
  <c r="C790" i="13"/>
  <c r="B790" i="13"/>
  <c r="A790" i="13"/>
  <c r="N789" i="13"/>
  <c r="M789" i="13"/>
  <c r="J789" i="13"/>
  <c r="I789" i="13"/>
  <c r="D789" i="13"/>
  <c r="C789" i="13"/>
  <c r="B789" i="13"/>
  <c r="A789" i="13"/>
  <c r="N788" i="13"/>
  <c r="M788" i="13"/>
  <c r="J788" i="13"/>
  <c r="I788" i="13"/>
  <c r="D788" i="13"/>
  <c r="C788" i="13"/>
  <c r="B788" i="13"/>
  <c r="A788" i="13"/>
  <c r="N787" i="13"/>
  <c r="M787" i="13"/>
  <c r="J787" i="13"/>
  <c r="I787" i="13"/>
  <c r="D787" i="13"/>
  <c r="C787" i="13"/>
  <c r="B787" i="13"/>
  <c r="A787" i="13"/>
  <c r="N786" i="13"/>
  <c r="M786" i="13"/>
  <c r="J786" i="13"/>
  <c r="I786" i="13"/>
  <c r="D786" i="13"/>
  <c r="C786" i="13"/>
  <c r="B786" i="13"/>
  <c r="A786" i="13"/>
  <c r="N785" i="13"/>
  <c r="M785" i="13"/>
  <c r="J785" i="13"/>
  <c r="I785" i="13"/>
  <c r="D785" i="13"/>
  <c r="C785" i="13"/>
  <c r="B785" i="13"/>
  <c r="A785" i="13"/>
  <c r="N784" i="13"/>
  <c r="M784" i="13"/>
  <c r="J784" i="13"/>
  <c r="I784" i="13"/>
  <c r="D784" i="13"/>
  <c r="C784" i="13"/>
  <c r="B784" i="13"/>
  <c r="A784" i="13"/>
  <c r="N783" i="13"/>
  <c r="M783" i="13"/>
  <c r="J783" i="13"/>
  <c r="I783" i="13"/>
  <c r="D783" i="13"/>
  <c r="C783" i="13"/>
  <c r="B783" i="13"/>
  <c r="A783" i="13"/>
  <c r="N782" i="13"/>
  <c r="M782" i="13"/>
  <c r="J782" i="13"/>
  <c r="I782" i="13"/>
  <c r="D782" i="13"/>
  <c r="C782" i="13"/>
  <c r="B782" i="13"/>
  <c r="A782" i="13"/>
  <c r="N781" i="13"/>
  <c r="M781" i="13"/>
  <c r="J781" i="13"/>
  <c r="I781" i="13"/>
  <c r="D781" i="13"/>
  <c r="C781" i="13"/>
  <c r="B781" i="13"/>
  <c r="A781" i="13"/>
  <c r="N780" i="13"/>
  <c r="M780" i="13"/>
  <c r="J780" i="13"/>
  <c r="I780" i="13"/>
  <c r="D780" i="13"/>
  <c r="C780" i="13"/>
  <c r="B780" i="13"/>
  <c r="A780" i="13"/>
  <c r="N779" i="13"/>
  <c r="M779" i="13"/>
  <c r="J779" i="13"/>
  <c r="I779" i="13"/>
  <c r="D779" i="13"/>
  <c r="C779" i="13"/>
  <c r="B779" i="13"/>
  <c r="A779" i="13"/>
  <c r="N778" i="13"/>
  <c r="M778" i="13"/>
  <c r="J778" i="13"/>
  <c r="I778" i="13"/>
  <c r="D778" i="13"/>
  <c r="C778" i="13"/>
  <c r="B778" i="13"/>
  <c r="A778" i="13"/>
  <c r="N777" i="13"/>
  <c r="M777" i="13"/>
  <c r="J777" i="13"/>
  <c r="I777" i="13"/>
  <c r="D777" i="13"/>
  <c r="C777" i="13"/>
  <c r="B777" i="13"/>
  <c r="A777" i="13"/>
  <c r="N776" i="13"/>
  <c r="M776" i="13"/>
  <c r="J776" i="13"/>
  <c r="I776" i="13"/>
  <c r="D776" i="13"/>
  <c r="C776" i="13"/>
  <c r="B776" i="13"/>
  <c r="A776" i="13"/>
  <c r="N775" i="13"/>
  <c r="M775" i="13"/>
  <c r="J775" i="13"/>
  <c r="I775" i="13"/>
  <c r="D775" i="13"/>
  <c r="C775" i="13"/>
  <c r="B775" i="13"/>
  <c r="A775" i="13"/>
  <c r="N774" i="13"/>
  <c r="M774" i="13"/>
  <c r="J774" i="13"/>
  <c r="I774" i="13"/>
  <c r="D774" i="13"/>
  <c r="C774" i="13"/>
  <c r="B774" i="13"/>
  <c r="A774" i="13"/>
  <c r="N773" i="13"/>
  <c r="M773" i="13"/>
  <c r="J773" i="13"/>
  <c r="I773" i="13"/>
  <c r="D773" i="13"/>
  <c r="C773" i="13"/>
  <c r="B773" i="13"/>
  <c r="A773" i="13"/>
  <c r="N772" i="13"/>
  <c r="M772" i="13"/>
  <c r="J772" i="13"/>
  <c r="I772" i="13"/>
  <c r="D772" i="13"/>
  <c r="C772" i="13"/>
  <c r="B772" i="13"/>
  <c r="A772" i="13"/>
  <c r="N771" i="13"/>
  <c r="M771" i="13"/>
  <c r="J771" i="13"/>
  <c r="I771" i="13"/>
  <c r="D771" i="13"/>
  <c r="C771" i="13"/>
  <c r="B771" i="13"/>
  <c r="A771" i="13"/>
  <c r="N770" i="13"/>
  <c r="M770" i="13"/>
  <c r="J770" i="13"/>
  <c r="I770" i="13"/>
  <c r="D770" i="13"/>
  <c r="C770" i="13"/>
  <c r="B770" i="13"/>
  <c r="A770" i="13"/>
  <c r="N769" i="13"/>
  <c r="M769" i="13"/>
  <c r="J769" i="13"/>
  <c r="I769" i="13"/>
  <c r="D769" i="13"/>
  <c r="C769" i="13"/>
  <c r="B769" i="13"/>
  <c r="A769" i="13"/>
  <c r="N768" i="13"/>
  <c r="M768" i="13"/>
  <c r="J768" i="13"/>
  <c r="I768" i="13"/>
  <c r="D768" i="13"/>
  <c r="C768" i="13"/>
  <c r="B768" i="13"/>
  <c r="A768" i="13"/>
  <c r="N767" i="13"/>
  <c r="M767" i="13"/>
  <c r="J767" i="13"/>
  <c r="I767" i="13"/>
  <c r="D767" i="13"/>
  <c r="C767" i="13"/>
  <c r="B767" i="13"/>
  <c r="A767" i="13"/>
  <c r="N766" i="13"/>
  <c r="M766" i="13"/>
  <c r="J766" i="13"/>
  <c r="I766" i="13"/>
  <c r="D766" i="13"/>
  <c r="C766" i="13"/>
  <c r="B766" i="13"/>
  <c r="A766" i="13"/>
  <c r="N765" i="13"/>
  <c r="M765" i="13"/>
  <c r="J765" i="13"/>
  <c r="I765" i="13"/>
  <c r="D765" i="13"/>
  <c r="C765" i="13"/>
  <c r="B765" i="13"/>
  <c r="A765" i="13"/>
  <c r="N764" i="13"/>
  <c r="M764" i="13"/>
  <c r="J764" i="13"/>
  <c r="I764" i="13"/>
  <c r="D764" i="13"/>
  <c r="C764" i="13"/>
  <c r="B764" i="13"/>
  <c r="A764" i="13"/>
  <c r="N763" i="13"/>
  <c r="M763" i="13"/>
  <c r="J763" i="13"/>
  <c r="I763" i="13"/>
  <c r="D763" i="13"/>
  <c r="C763" i="13"/>
  <c r="B763" i="13"/>
  <c r="A763" i="13"/>
  <c r="N762" i="13"/>
  <c r="M762" i="13"/>
  <c r="J762" i="13"/>
  <c r="I762" i="13"/>
  <c r="D762" i="13"/>
  <c r="C762" i="13"/>
  <c r="B762" i="13"/>
  <c r="A762" i="13"/>
  <c r="N761" i="13"/>
  <c r="M761" i="13"/>
  <c r="J761" i="13"/>
  <c r="I761" i="13"/>
  <c r="D761" i="13"/>
  <c r="C761" i="13"/>
  <c r="B761" i="13"/>
  <c r="A761" i="13"/>
  <c r="N760" i="13"/>
  <c r="M760" i="13"/>
  <c r="J760" i="13"/>
  <c r="I760" i="13"/>
  <c r="D760" i="13"/>
  <c r="C760" i="13"/>
  <c r="B760" i="13"/>
  <c r="A760" i="13"/>
  <c r="N759" i="13"/>
  <c r="M759" i="13"/>
  <c r="J759" i="13"/>
  <c r="I759" i="13"/>
  <c r="D759" i="13"/>
  <c r="C759" i="13"/>
  <c r="B759" i="13"/>
  <c r="A759" i="13"/>
  <c r="N758" i="13"/>
  <c r="M758" i="13"/>
  <c r="J758" i="13"/>
  <c r="I758" i="13"/>
  <c r="D758" i="13"/>
  <c r="C758" i="13"/>
  <c r="B758" i="13"/>
  <c r="A758" i="13"/>
  <c r="N757" i="13"/>
  <c r="M757" i="13"/>
  <c r="J757" i="13"/>
  <c r="I757" i="13"/>
  <c r="D757" i="13"/>
  <c r="C757" i="13"/>
  <c r="B757" i="13"/>
  <c r="A757" i="13"/>
  <c r="N756" i="13"/>
  <c r="M756" i="13"/>
  <c r="J756" i="13"/>
  <c r="I756" i="13"/>
  <c r="D756" i="13"/>
  <c r="C756" i="13"/>
  <c r="B756" i="13"/>
  <c r="A756" i="13"/>
  <c r="N755" i="13"/>
  <c r="M755" i="13"/>
  <c r="J755" i="13"/>
  <c r="I755" i="13"/>
  <c r="D755" i="13"/>
  <c r="C755" i="13"/>
  <c r="B755" i="13"/>
  <c r="A755" i="13"/>
  <c r="N754" i="13"/>
  <c r="M754" i="13"/>
  <c r="J754" i="13"/>
  <c r="I754" i="13"/>
  <c r="D754" i="13"/>
  <c r="C754" i="13"/>
  <c r="B754" i="13"/>
  <c r="A754" i="13"/>
  <c r="N753" i="13"/>
  <c r="M753" i="13"/>
  <c r="J753" i="13"/>
  <c r="I753" i="13"/>
  <c r="D753" i="13"/>
  <c r="C753" i="13"/>
  <c r="B753" i="13"/>
  <c r="A753" i="13"/>
  <c r="N752" i="13"/>
  <c r="M752" i="13"/>
  <c r="J752" i="13"/>
  <c r="I752" i="13"/>
  <c r="D752" i="13"/>
  <c r="C752" i="13"/>
  <c r="B752" i="13"/>
  <c r="A752" i="13"/>
  <c r="N751" i="13"/>
  <c r="M751" i="13"/>
  <c r="J751" i="13"/>
  <c r="I751" i="13"/>
  <c r="D751" i="13"/>
  <c r="C751" i="13"/>
  <c r="B751" i="13"/>
  <c r="A751" i="13"/>
  <c r="N750" i="13"/>
  <c r="M750" i="13"/>
  <c r="J750" i="13"/>
  <c r="I750" i="13"/>
  <c r="D750" i="13"/>
  <c r="C750" i="13"/>
  <c r="B750" i="13"/>
  <c r="A750" i="13"/>
  <c r="N749" i="13"/>
  <c r="M749" i="13"/>
  <c r="J749" i="13"/>
  <c r="I749" i="13"/>
  <c r="D749" i="13"/>
  <c r="C749" i="13"/>
  <c r="B749" i="13"/>
  <c r="A749" i="13"/>
  <c r="N748" i="13"/>
  <c r="M748" i="13"/>
  <c r="J748" i="13"/>
  <c r="I748" i="13"/>
  <c r="D748" i="13"/>
  <c r="C748" i="13"/>
  <c r="B748" i="13"/>
  <c r="A748" i="13"/>
  <c r="N747" i="13"/>
  <c r="M747" i="13"/>
  <c r="J747" i="13"/>
  <c r="I747" i="13"/>
  <c r="D747" i="13"/>
  <c r="C747" i="13"/>
  <c r="B747" i="13"/>
  <c r="A747" i="13"/>
  <c r="N746" i="13"/>
  <c r="M746" i="13"/>
  <c r="J746" i="13"/>
  <c r="I746" i="13"/>
  <c r="D746" i="13"/>
  <c r="C746" i="13"/>
  <c r="B746" i="13"/>
  <c r="A746" i="13"/>
  <c r="N745" i="13"/>
  <c r="M745" i="13"/>
  <c r="J745" i="13"/>
  <c r="I745" i="13"/>
  <c r="D745" i="13"/>
  <c r="C745" i="13"/>
  <c r="B745" i="13"/>
  <c r="A745" i="13"/>
  <c r="N744" i="13"/>
  <c r="M744" i="13"/>
  <c r="J744" i="13"/>
  <c r="I744" i="13"/>
  <c r="D744" i="13"/>
  <c r="C744" i="13"/>
  <c r="B744" i="13"/>
  <c r="A744" i="13"/>
  <c r="N743" i="13"/>
  <c r="M743" i="13"/>
  <c r="J743" i="13"/>
  <c r="I743" i="13"/>
  <c r="D743" i="13"/>
  <c r="C743" i="13"/>
  <c r="B743" i="13"/>
  <c r="A743" i="13"/>
  <c r="N742" i="13"/>
  <c r="M742" i="13"/>
  <c r="J742" i="13"/>
  <c r="I742" i="13"/>
  <c r="D742" i="13"/>
  <c r="C742" i="13"/>
  <c r="B742" i="13"/>
  <c r="A742" i="13"/>
  <c r="N741" i="13"/>
  <c r="M741" i="13"/>
  <c r="J741" i="13"/>
  <c r="I741" i="13"/>
  <c r="D741" i="13"/>
  <c r="C741" i="13"/>
  <c r="B741" i="13"/>
  <c r="A741" i="13"/>
  <c r="N740" i="13"/>
  <c r="M740" i="13"/>
  <c r="J740" i="13"/>
  <c r="I740" i="13"/>
  <c r="D740" i="13"/>
  <c r="C740" i="13"/>
  <c r="B740" i="13"/>
  <c r="A740" i="13"/>
  <c r="N739" i="13"/>
  <c r="M739" i="13"/>
  <c r="J739" i="13"/>
  <c r="I739" i="13"/>
  <c r="D739" i="13"/>
  <c r="C739" i="13"/>
  <c r="B739" i="13"/>
  <c r="A739" i="13"/>
  <c r="N738" i="13"/>
  <c r="M738" i="13"/>
  <c r="J738" i="13"/>
  <c r="I738" i="13"/>
  <c r="D738" i="13"/>
  <c r="C738" i="13"/>
  <c r="B738" i="13"/>
  <c r="A738" i="13"/>
  <c r="N737" i="13"/>
  <c r="M737" i="13"/>
  <c r="J737" i="13"/>
  <c r="I737" i="13"/>
  <c r="D737" i="13"/>
  <c r="C737" i="13"/>
  <c r="B737" i="13"/>
  <c r="A737" i="13"/>
  <c r="N736" i="13"/>
  <c r="M736" i="13"/>
  <c r="J736" i="13"/>
  <c r="I736" i="13"/>
  <c r="D736" i="13"/>
  <c r="C736" i="13"/>
  <c r="B736" i="13"/>
  <c r="A736" i="13"/>
  <c r="N735" i="13"/>
  <c r="M735" i="13"/>
  <c r="J735" i="13"/>
  <c r="I735" i="13"/>
  <c r="D735" i="13"/>
  <c r="C735" i="13"/>
  <c r="B735" i="13"/>
  <c r="A735" i="13"/>
  <c r="N734" i="13"/>
  <c r="M734" i="13"/>
  <c r="J734" i="13"/>
  <c r="I734" i="13"/>
  <c r="D734" i="13"/>
  <c r="C734" i="13"/>
  <c r="B734" i="13"/>
  <c r="A734" i="13"/>
  <c r="N733" i="13"/>
  <c r="M733" i="13"/>
  <c r="J733" i="13"/>
  <c r="I733" i="13"/>
  <c r="D733" i="13"/>
  <c r="C733" i="13"/>
  <c r="B733" i="13"/>
  <c r="A733" i="13"/>
  <c r="N732" i="13"/>
  <c r="M732" i="13"/>
  <c r="J732" i="13"/>
  <c r="I732" i="13"/>
  <c r="D732" i="13"/>
  <c r="C732" i="13"/>
  <c r="B732" i="13"/>
  <c r="A732" i="13"/>
  <c r="N731" i="13"/>
  <c r="M731" i="13"/>
  <c r="J731" i="13"/>
  <c r="I731" i="13"/>
  <c r="D731" i="13"/>
  <c r="C731" i="13"/>
  <c r="B731" i="13"/>
  <c r="A731" i="13"/>
  <c r="N730" i="13"/>
  <c r="M730" i="13"/>
  <c r="J730" i="13"/>
  <c r="I730" i="13"/>
  <c r="F730" i="13"/>
  <c r="D730" i="13"/>
  <c r="C730" i="13"/>
  <c r="B730" i="13"/>
  <c r="A730" i="13"/>
  <c r="N729" i="13"/>
  <c r="M729" i="13"/>
  <c r="J729" i="13"/>
  <c r="I729" i="13"/>
  <c r="F729" i="13"/>
  <c r="D729" i="13"/>
  <c r="C729" i="13"/>
  <c r="B729" i="13"/>
  <c r="A729" i="13"/>
  <c r="N728" i="13"/>
  <c r="M728" i="13"/>
  <c r="J728" i="13"/>
  <c r="I728" i="13"/>
  <c r="F728" i="13"/>
  <c r="D728" i="13"/>
  <c r="C728" i="13"/>
  <c r="B728" i="13"/>
  <c r="A728" i="13"/>
  <c r="N727" i="13"/>
  <c r="M727" i="13"/>
  <c r="J727" i="13"/>
  <c r="I727" i="13"/>
  <c r="D727" i="13"/>
  <c r="C727" i="13"/>
  <c r="B727" i="13"/>
  <c r="A727" i="13"/>
  <c r="N726" i="13"/>
  <c r="M726" i="13"/>
  <c r="J726" i="13"/>
  <c r="I726" i="13"/>
  <c r="D726" i="13"/>
  <c r="C726" i="13"/>
  <c r="B726" i="13"/>
  <c r="A726" i="13"/>
  <c r="N725" i="13"/>
  <c r="M725" i="13"/>
  <c r="J725" i="13"/>
  <c r="I725" i="13"/>
  <c r="D725" i="13"/>
  <c r="C725" i="13"/>
  <c r="B725" i="13"/>
  <c r="A725" i="13"/>
  <c r="N724" i="13"/>
  <c r="M724" i="13"/>
  <c r="J724" i="13"/>
  <c r="I724" i="13"/>
  <c r="D724" i="13"/>
  <c r="C724" i="13"/>
  <c r="B724" i="13"/>
  <c r="A724" i="13"/>
  <c r="N723" i="13"/>
  <c r="M723" i="13"/>
  <c r="J723" i="13"/>
  <c r="I723" i="13"/>
  <c r="D723" i="13"/>
  <c r="C723" i="13"/>
  <c r="B723" i="13"/>
  <c r="A723" i="13"/>
  <c r="N722" i="13"/>
  <c r="M722" i="13"/>
  <c r="J722" i="13"/>
  <c r="I722" i="13"/>
  <c r="D722" i="13"/>
  <c r="C722" i="13"/>
  <c r="B722" i="13"/>
  <c r="A722" i="13"/>
  <c r="N721" i="13"/>
  <c r="M721" i="13"/>
  <c r="J721" i="13"/>
  <c r="I721" i="13"/>
  <c r="D721" i="13"/>
  <c r="C721" i="13"/>
  <c r="B721" i="13"/>
  <c r="A721" i="13"/>
  <c r="N720" i="13"/>
  <c r="M720" i="13"/>
  <c r="J720" i="13"/>
  <c r="I720" i="13"/>
  <c r="D720" i="13"/>
  <c r="C720" i="13"/>
  <c r="B720" i="13"/>
  <c r="A720" i="13"/>
  <c r="N719" i="13"/>
  <c r="M719" i="13"/>
  <c r="J719" i="13"/>
  <c r="I719" i="13"/>
  <c r="D719" i="13"/>
  <c r="C719" i="13"/>
  <c r="B719" i="13"/>
  <c r="A719" i="13"/>
  <c r="N718" i="13"/>
  <c r="M718" i="13"/>
  <c r="J718" i="13"/>
  <c r="I718" i="13"/>
  <c r="D718" i="13"/>
  <c r="C718" i="13"/>
  <c r="B718" i="13"/>
  <c r="A718" i="13"/>
  <c r="N717" i="13"/>
  <c r="M717" i="13"/>
  <c r="J717" i="13"/>
  <c r="I717" i="13"/>
  <c r="D717" i="13"/>
  <c r="C717" i="13"/>
  <c r="B717" i="13"/>
  <c r="A717" i="13"/>
  <c r="N716" i="13"/>
  <c r="M716" i="13"/>
  <c r="J716" i="13"/>
  <c r="I716" i="13"/>
  <c r="D716" i="13"/>
  <c r="C716" i="13"/>
  <c r="B716" i="13"/>
  <c r="A716" i="13"/>
  <c r="N715" i="13"/>
  <c r="M715" i="13"/>
  <c r="J715" i="13"/>
  <c r="I715" i="13"/>
  <c r="D715" i="13"/>
  <c r="C715" i="13"/>
  <c r="B715" i="13"/>
  <c r="A715" i="13"/>
  <c r="N714" i="13"/>
  <c r="M714" i="13"/>
  <c r="J714" i="13"/>
  <c r="I714" i="13"/>
  <c r="D714" i="13"/>
  <c r="C714" i="13"/>
  <c r="B714" i="13"/>
  <c r="A714" i="13"/>
  <c r="N713" i="13"/>
  <c r="M713" i="13"/>
  <c r="J713" i="13"/>
  <c r="I713" i="13"/>
  <c r="D713" i="13"/>
  <c r="C713" i="13"/>
  <c r="B713" i="13"/>
  <c r="A713" i="13"/>
  <c r="N712" i="13"/>
  <c r="M712" i="13"/>
  <c r="J712" i="13"/>
  <c r="I712" i="13"/>
  <c r="D712" i="13"/>
  <c r="C712" i="13"/>
  <c r="B712" i="13"/>
  <c r="A712" i="13"/>
  <c r="N711" i="13"/>
  <c r="M711" i="13"/>
  <c r="J711" i="13"/>
  <c r="I711" i="13"/>
  <c r="D711" i="13"/>
  <c r="C711" i="13"/>
  <c r="B711" i="13"/>
  <c r="A711" i="13"/>
  <c r="N710" i="13"/>
  <c r="M710" i="13"/>
  <c r="J710" i="13"/>
  <c r="I710" i="13"/>
  <c r="D710" i="13"/>
  <c r="C710" i="13"/>
  <c r="B710" i="13"/>
  <c r="A710" i="13"/>
  <c r="N709" i="13"/>
  <c r="M709" i="13"/>
  <c r="J709" i="13"/>
  <c r="I709" i="13"/>
  <c r="D709" i="13"/>
  <c r="C709" i="13"/>
  <c r="B709" i="13"/>
  <c r="A709" i="13"/>
  <c r="N708" i="13"/>
  <c r="M708" i="13"/>
  <c r="J708" i="13"/>
  <c r="I708" i="13"/>
  <c r="D708" i="13"/>
  <c r="C708" i="13"/>
  <c r="B708" i="13"/>
  <c r="A708" i="13"/>
  <c r="N707" i="13"/>
  <c r="M707" i="13"/>
  <c r="J707" i="13"/>
  <c r="I707" i="13"/>
  <c r="D707" i="13"/>
  <c r="C707" i="13"/>
  <c r="B707" i="13"/>
  <c r="A707" i="13"/>
  <c r="N706" i="13"/>
  <c r="M706" i="13"/>
  <c r="J706" i="13"/>
  <c r="I706" i="13"/>
  <c r="D706" i="13"/>
  <c r="C706" i="13"/>
  <c r="B706" i="13"/>
  <c r="A706" i="13"/>
  <c r="N705" i="13"/>
  <c r="M705" i="13"/>
  <c r="J705" i="13"/>
  <c r="I705" i="13"/>
  <c r="D705" i="13"/>
  <c r="C705" i="13"/>
  <c r="B705" i="13"/>
  <c r="A705" i="13"/>
  <c r="N704" i="13"/>
  <c r="M704" i="13"/>
  <c r="J704" i="13"/>
  <c r="I704" i="13"/>
  <c r="D704" i="13"/>
  <c r="C704" i="13"/>
  <c r="B704" i="13"/>
  <c r="A704" i="13"/>
  <c r="N703" i="13"/>
  <c r="M703" i="13"/>
  <c r="J703" i="13"/>
  <c r="I703" i="13"/>
  <c r="D703" i="13"/>
  <c r="C703" i="13"/>
  <c r="B703" i="13"/>
  <c r="A703" i="13"/>
  <c r="N702" i="13"/>
  <c r="M702" i="13"/>
  <c r="J702" i="13"/>
  <c r="I702" i="13"/>
  <c r="D702" i="13"/>
  <c r="C702" i="13"/>
  <c r="B702" i="13"/>
  <c r="A702" i="13"/>
  <c r="N701" i="13"/>
  <c r="M701" i="13"/>
  <c r="J701" i="13"/>
  <c r="I701" i="13"/>
  <c r="D701" i="13"/>
  <c r="C701" i="13"/>
  <c r="B701" i="13"/>
  <c r="A701" i="13"/>
  <c r="N700" i="13"/>
  <c r="M700" i="13"/>
  <c r="J700" i="13"/>
  <c r="I700" i="13"/>
  <c r="D700" i="13"/>
  <c r="C700" i="13"/>
  <c r="B700" i="13"/>
  <c r="A700" i="13"/>
  <c r="N699" i="13"/>
  <c r="M699" i="13"/>
  <c r="J699" i="13"/>
  <c r="I699" i="13"/>
  <c r="D699" i="13"/>
  <c r="C699" i="13"/>
  <c r="B699" i="13"/>
  <c r="A699" i="13"/>
  <c r="N698" i="13"/>
  <c r="M698" i="13"/>
  <c r="J698" i="13"/>
  <c r="I698" i="13"/>
  <c r="D698" i="13"/>
  <c r="C698" i="13"/>
  <c r="B698" i="13"/>
  <c r="A698" i="13"/>
  <c r="N697" i="13"/>
  <c r="M697" i="13"/>
  <c r="J697" i="13"/>
  <c r="I697" i="13"/>
  <c r="D697" i="13"/>
  <c r="C697" i="13"/>
  <c r="B697" i="13"/>
  <c r="A697" i="13"/>
  <c r="N696" i="13"/>
  <c r="M696" i="13"/>
  <c r="J696" i="13"/>
  <c r="I696" i="13"/>
  <c r="D696" i="13"/>
  <c r="C696" i="13"/>
  <c r="B696" i="13"/>
  <c r="A696" i="13"/>
  <c r="N695" i="13"/>
  <c r="M695" i="13"/>
  <c r="J695" i="13"/>
  <c r="I695" i="13"/>
  <c r="D695" i="13"/>
  <c r="C695" i="13"/>
  <c r="B695" i="13"/>
  <c r="A695" i="13"/>
  <c r="N694" i="13"/>
  <c r="M694" i="13"/>
  <c r="J694" i="13"/>
  <c r="I694" i="13"/>
  <c r="D694" i="13"/>
  <c r="C694" i="13"/>
  <c r="B694" i="13"/>
  <c r="A694" i="13"/>
  <c r="N693" i="13"/>
  <c r="M693" i="13"/>
  <c r="J693" i="13"/>
  <c r="I693" i="13"/>
  <c r="D693" i="13"/>
  <c r="C693" i="13"/>
  <c r="B693" i="13"/>
  <c r="A693" i="13"/>
  <c r="N692" i="13"/>
  <c r="M692" i="13"/>
  <c r="J692" i="13"/>
  <c r="I692" i="13"/>
  <c r="D692" i="13"/>
  <c r="C692" i="13"/>
  <c r="B692" i="13"/>
  <c r="A692" i="13"/>
  <c r="N691" i="13"/>
  <c r="M691" i="13"/>
  <c r="J691" i="13"/>
  <c r="I691" i="13"/>
  <c r="D691" i="13"/>
  <c r="C691" i="13"/>
  <c r="B691" i="13"/>
  <c r="A691" i="13"/>
  <c r="N690" i="13"/>
  <c r="M690" i="13"/>
  <c r="J690" i="13"/>
  <c r="I690" i="13"/>
  <c r="D690" i="13"/>
  <c r="C690" i="13"/>
  <c r="B690" i="13"/>
  <c r="A690" i="13"/>
  <c r="N689" i="13"/>
  <c r="M689" i="13"/>
  <c r="J689" i="13"/>
  <c r="I689" i="13"/>
  <c r="D689" i="13"/>
  <c r="C689" i="13"/>
  <c r="B689" i="13"/>
  <c r="A689" i="13"/>
  <c r="N688" i="13"/>
  <c r="M688" i="13"/>
  <c r="J688" i="13"/>
  <c r="I688" i="13"/>
  <c r="D688" i="13"/>
  <c r="C688" i="13"/>
  <c r="B688" i="13"/>
  <c r="A688" i="13"/>
  <c r="N687" i="13"/>
  <c r="M687" i="13"/>
  <c r="J687" i="13"/>
  <c r="I687" i="13"/>
  <c r="D687" i="13"/>
  <c r="C687" i="13"/>
  <c r="B687" i="13"/>
  <c r="A687" i="13"/>
  <c r="N686" i="13"/>
  <c r="M686" i="13"/>
  <c r="J686" i="13"/>
  <c r="I686" i="13"/>
  <c r="D686" i="13"/>
  <c r="C686" i="13"/>
  <c r="B686" i="13"/>
  <c r="A686" i="13"/>
  <c r="N685" i="13"/>
  <c r="M685" i="13"/>
  <c r="J685" i="13"/>
  <c r="I685" i="13"/>
  <c r="D685" i="13"/>
  <c r="C685" i="13"/>
  <c r="B685" i="13"/>
  <c r="A685" i="13"/>
  <c r="N684" i="13"/>
  <c r="M684" i="13"/>
  <c r="J684" i="13"/>
  <c r="I684" i="13"/>
  <c r="D684" i="13"/>
  <c r="C684" i="13"/>
  <c r="B684" i="13"/>
  <c r="A684" i="13"/>
  <c r="N683" i="13"/>
  <c r="M683" i="13"/>
  <c r="J683" i="13"/>
  <c r="I683" i="13"/>
  <c r="D683" i="13"/>
  <c r="C683" i="13"/>
  <c r="B683" i="13"/>
  <c r="A683" i="13"/>
  <c r="N682" i="13"/>
  <c r="M682" i="13"/>
  <c r="J682" i="13"/>
  <c r="I682" i="13"/>
  <c r="D682" i="13"/>
  <c r="C682" i="13"/>
  <c r="B682" i="13"/>
  <c r="A682" i="13"/>
  <c r="N681" i="13"/>
  <c r="M681" i="13"/>
  <c r="J681" i="13"/>
  <c r="I681" i="13"/>
  <c r="D681" i="13"/>
  <c r="C681" i="13"/>
  <c r="B681" i="13"/>
  <c r="A681" i="13"/>
  <c r="N680" i="13"/>
  <c r="M680" i="13"/>
  <c r="J680" i="13"/>
  <c r="I680" i="13"/>
  <c r="D680" i="13"/>
  <c r="C680" i="13"/>
  <c r="B680" i="13"/>
  <c r="A680" i="13"/>
  <c r="N679" i="13"/>
  <c r="M679" i="13"/>
  <c r="J679" i="13"/>
  <c r="I679" i="13"/>
  <c r="D679" i="13"/>
  <c r="C679" i="13"/>
  <c r="B679" i="13"/>
  <c r="A679" i="13"/>
  <c r="N678" i="13"/>
  <c r="M678" i="13"/>
  <c r="J678" i="13"/>
  <c r="I678" i="13"/>
  <c r="D678" i="13"/>
  <c r="C678" i="13"/>
  <c r="B678" i="13"/>
  <c r="A678" i="13"/>
  <c r="N677" i="13"/>
  <c r="M677" i="13"/>
  <c r="J677" i="13"/>
  <c r="I677" i="13"/>
  <c r="D677" i="13"/>
  <c r="C677" i="13"/>
  <c r="B677" i="13"/>
  <c r="A677" i="13"/>
  <c r="N676" i="13"/>
  <c r="M676" i="13"/>
  <c r="J676" i="13"/>
  <c r="I676" i="13"/>
  <c r="D676" i="13"/>
  <c r="C676" i="13"/>
  <c r="B676" i="13"/>
  <c r="A676" i="13"/>
  <c r="N675" i="13"/>
  <c r="M675" i="13"/>
  <c r="J675" i="13"/>
  <c r="I675" i="13"/>
  <c r="D675" i="13"/>
  <c r="C675" i="13"/>
  <c r="B675" i="13"/>
  <c r="A675" i="13"/>
  <c r="N674" i="13"/>
  <c r="M674" i="13"/>
  <c r="J674" i="13"/>
  <c r="I674" i="13"/>
  <c r="D674" i="13"/>
  <c r="C674" i="13"/>
  <c r="B674" i="13"/>
  <c r="A674" i="13"/>
  <c r="N673" i="13"/>
  <c r="M673" i="13"/>
  <c r="J673" i="13"/>
  <c r="I673" i="13"/>
  <c r="D673" i="13"/>
  <c r="C673" i="13"/>
  <c r="B673" i="13"/>
  <c r="A673" i="13"/>
  <c r="N672" i="13"/>
  <c r="M672" i="13"/>
  <c r="J672" i="13"/>
  <c r="I672" i="13"/>
  <c r="D672" i="13"/>
  <c r="C672" i="13"/>
  <c r="B672" i="13"/>
  <c r="A672" i="13"/>
  <c r="N671" i="13"/>
  <c r="M671" i="13"/>
  <c r="J671" i="13"/>
  <c r="I671" i="13"/>
  <c r="D671" i="13"/>
  <c r="C671" i="13"/>
  <c r="B671" i="13"/>
  <c r="A671" i="13"/>
  <c r="N670" i="13"/>
  <c r="M670" i="13"/>
  <c r="J670" i="13"/>
  <c r="I670" i="13"/>
  <c r="D670" i="13"/>
  <c r="C670" i="13"/>
  <c r="B670" i="13"/>
  <c r="A670" i="13"/>
  <c r="N669" i="13"/>
  <c r="M669" i="13"/>
  <c r="J669" i="13"/>
  <c r="I669" i="13"/>
  <c r="D669" i="13"/>
  <c r="C669" i="13"/>
  <c r="B669" i="13"/>
  <c r="A669" i="13"/>
  <c r="N668" i="13"/>
  <c r="M668" i="13"/>
  <c r="J668" i="13"/>
  <c r="I668" i="13"/>
  <c r="D668" i="13"/>
  <c r="C668" i="13"/>
  <c r="B668" i="13"/>
  <c r="A668" i="13"/>
  <c r="N667" i="13"/>
  <c r="M667" i="13"/>
  <c r="J667" i="13"/>
  <c r="I667" i="13"/>
  <c r="D667" i="13"/>
  <c r="C667" i="13"/>
  <c r="B667" i="13"/>
  <c r="A667" i="13"/>
  <c r="N666" i="13"/>
  <c r="M666" i="13"/>
  <c r="J666" i="13"/>
  <c r="I666" i="13"/>
  <c r="D666" i="13"/>
  <c r="C666" i="13"/>
  <c r="B666" i="13"/>
  <c r="A666" i="13"/>
  <c r="N665" i="13"/>
  <c r="M665" i="13"/>
  <c r="J665" i="13"/>
  <c r="I665" i="13"/>
  <c r="D665" i="13"/>
  <c r="C665" i="13"/>
  <c r="B665" i="13"/>
  <c r="A665" i="13"/>
  <c r="N664" i="13"/>
  <c r="M664" i="13"/>
  <c r="J664" i="13"/>
  <c r="I664" i="13"/>
  <c r="D664" i="13"/>
  <c r="C664" i="13"/>
  <c r="B664" i="13"/>
  <c r="A664" i="13"/>
  <c r="N663" i="13"/>
  <c r="M663" i="13"/>
  <c r="J663" i="13"/>
  <c r="I663" i="13"/>
  <c r="D663" i="13"/>
  <c r="C663" i="13"/>
  <c r="B663" i="13"/>
  <c r="A663" i="13"/>
  <c r="N662" i="13"/>
  <c r="M662" i="13"/>
  <c r="J662" i="13"/>
  <c r="I662" i="13"/>
  <c r="D662" i="13"/>
  <c r="C662" i="13"/>
  <c r="B662" i="13"/>
  <c r="A662" i="13"/>
  <c r="N661" i="13"/>
  <c r="M661" i="13"/>
  <c r="J661" i="13"/>
  <c r="I661" i="13"/>
  <c r="D661" i="13"/>
  <c r="C661" i="13"/>
  <c r="B661" i="13"/>
  <c r="A661" i="13"/>
  <c r="N660" i="13"/>
  <c r="M660" i="13"/>
  <c r="J660" i="13"/>
  <c r="I660" i="13"/>
  <c r="D660" i="13"/>
  <c r="C660" i="13"/>
  <c r="B660" i="13"/>
  <c r="A660" i="13"/>
  <c r="N659" i="13"/>
  <c r="M659" i="13"/>
  <c r="J659" i="13"/>
  <c r="I659" i="13"/>
  <c r="D659" i="13"/>
  <c r="C659" i="13"/>
  <c r="B659" i="13"/>
  <c r="A659" i="13"/>
  <c r="N658" i="13"/>
  <c r="M658" i="13"/>
  <c r="J658" i="13"/>
  <c r="I658" i="13"/>
  <c r="D658" i="13"/>
  <c r="C658" i="13"/>
  <c r="B658" i="13"/>
  <c r="A658" i="13"/>
  <c r="N657" i="13"/>
  <c r="M657" i="13"/>
  <c r="J657" i="13"/>
  <c r="I657" i="13"/>
  <c r="D657" i="13"/>
  <c r="C657" i="13"/>
  <c r="B657" i="13"/>
  <c r="A657" i="13"/>
  <c r="N656" i="13"/>
  <c r="M656" i="13"/>
  <c r="J656" i="13"/>
  <c r="I656" i="13"/>
  <c r="D656" i="13"/>
  <c r="C656" i="13"/>
  <c r="B656" i="13"/>
  <c r="A656" i="13"/>
  <c r="N655" i="13"/>
  <c r="M655" i="13"/>
  <c r="J655" i="13"/>
  <c r="I655" i="13"/>
  <c r="D655" i="13"/>
  <c r="C655" i="13"/>
  <c r="B655" i="13"/>
  <c r="A655" i="13"/>
  <c r="N654" i="13"/>
  <c r="M654" i="13"/>
  <c r="J654" i="13"/>
  <c r="I654" i="13"/>
  <c r="D654" i="13"/>
  <c r="C654" i="13"/>
  <c r="B654" i="13"/>
  <c r="A654" i="13"/>
  <c r="N653" i="13"/>
  <c r="M653" i="13"/>
  <c r="J653" i="13"/>
  <c r="I653" i="13"/>
  <c r="D653" i="13"/>
  <c r="C653" i="13"/>
  <c r="B653" i="13"/>
  <c r="A653" i="13"/>
  <c r="N652" i="13"/>
  <c r="M652" i="13"/>
  <c r="J652" i="13"/>
  <c r="I652" i="13"/>
  <c r="D652" i="13"/>
  <c r="C652" i="13"/>
  <c r="B652" i="13"/>
  <c r="A652" i="13"/>
  <c r="N651" i="13"/>
  <c r="M651" i="13"/>
  <c r="J651" i="13"/>
  <c r="I651" i="13"/>
  <c r="D651" i="13"/>
  <c r="C651" i="13"/>
  <c r="B651" i="13"/>
  <c r="A651" i="13"/>
  <c r="N650" i="13"/>
  <c r="M650" i="13"/>
  <c r="J650" i="13"/>
  <c r="I650" i="13"/>
  <c r="D650" i="13"/>
  <c r="C650" i="13"/>
  <c r="B650" i="13"/>
  <c r="A650" i="13"/>
  <c r="N649" i="13"/>
  <c r="M649" i="13"/>
  <c r="J649" i="13"/>
  <c r="I649" i="13"/>
  <c r="D649" i="13"/>
  <c r="C649" i="13"/>
  <c r="B649" i="13"/>
  <c r="A649" i="13"/>
  <c r="N648" i="13"/>
  <c r="M648" i="13"/>
  <c r="J648" i="13"/>
  <c r="I648" i="13"/>
  <c r="D648" i="13"/>
  <c r="C648" i="13"/>
  <c r="B648" i="13"/>
  <c r="A648" i="13"/>
  <c r="N647" i="13"/>
  <c r="M647" i="13"/>
  <c r="J647" i="13"/>
  <c r="I647" i="13"/>
  <c r="D647" i="13"/>
  <c r="C647" i="13"/>
  <c r="B647" i="13"/>
  <c r="A647" i="13"/>
  <c r="N646" i="13"/>
  <c r="M646" i="13"/>
  <c r="J646" i="13"/>
  <c r="I646" i="13"/>
  <c r="D646" i="13"/>
  <c r="C646" i="13"/>
  <c r="B646" i="13"/>
  <c r="A646" i="13"/>
  <c r="N645" i="13"/>
  <c r="M645" i="13"/>
  <c r="J645" i="13"/>
  <c r="I645" i="13"/>
  <c r="D645" i="13"/>
  <c r="C645" i="13"/>
  <c r="B645" i="13"/>
  <c r="A645" i="13"/>
  <c r="N644" i="13"/>
  <c r="M644" i="13"/>
  <c r="J644" i="13"/>
  <c r="I644" i="13"/>
  <c r="D644" i="13"/>
  <c r="C644" i="13"/>
  <c r="B644" i="13"/>
  <c r="A644" i="13"/>
  <c r="N643" i="13"/>
  <c r="M643" i="13"/>
  <c r="J643" i="13"/>
  <c r="I643" i="13"/>
  <c r="D643" i="13"/>
  <c r="C643" i="13"/>
  <c r="B643" i="13"/>
  <c r="A643" i="13"/>
  <c r="N642" i="13"/>
  <c r="M642" i="13"/>
  <c r="J642" i="13"/>
  <c r="I642" i="13"/>
  <c r="D642" i="13"/>
  <c r="C642" i="13"/>
  <c r="B642" i="13"/>
  <c r="A642" i="13"/>
  <c r="N641" i="13"/>
  <c r="M641" i="13"/>
  <c r="J641" i="13"/>
  <c r="I641" i="13"/>
  <c r="D641" i="13"/>
  <c r="C641" i="13"/>
  <c r="B641" i="13"/>
  <c r="A641" i="13"/>
  <c r="N640" i="13"/>
  <c r="M640" i="13"/>
  <c r="J640" i="13"/>
  <c r="I640" i="13"/>
  <c r="D640" i="13"/>
  <c r="C640" i="13"/>
  <c r="B640" i="13"/>
  <c r="A640" i="13"/>
  <c r="N639" i="13"/>
  <c r="M639" i="13"/>
  <c r="J639" i="13"/>
  <c r="I639" i="13"/>
  <c r="D639" i="13"/>
  <c r="C639" i="13"/>
  <c r="B639" i="13"/>
  <c r="A639" i="13"/>
  <c r="N638" i="13"/>
  <c r="M638" i="13"/>
  <c r="J638" i="13"/>
  <c r="I638" i="13"/>
  <c r="D638" i="13"/>
  <c r="C638" i="13"/>
  <c r="B638" i="13"/>
  <c r="A638" i="13"/>
  <c r="N637" i="13"/>
  <c r="M637" i="13"/>
  <c r="J637" i="13"/>
  <c r="I637" i="13"/>
  <c r="D637" i="13"/>
  <c r="C637" i="13"/>
  <c r="B637" i="13"/>
  <c r="A637" i="13"/>
  <c r="N636" i="13"/>
  <c r="M636" i="13"/>
  <c r="J636" i="13"/>
  <c r="I636" i="13"/>
  <c r="D636" i="13"/>
  <c r="C636" i="13"/>
  <c r="B636" i="13"/>
  <c r="A636" i="13"/>
  <c r="N635" i="13"/>
  <c r="M635" i="13"/>
  <c r="J635" i="13"/>
  <c r="I635" i="13"/>
  <c r="D635" i="13"/>
  <c r="C635" i="13"/>
  <c r="B635" i="13"/>
  <c r="A635" i="13"/>
  <c r="N634" i="13"/>
  <c r="M634" i="13"/>
  <c r="J634" i="13"/>
  <c r="I634" i="13"/>
  <c r="D634" i="13"/>
  <c r="C634" i="13"/>
  <c r="B634" i="13"/>
  <c r="A634" i="13"/>
  <c r="N633" i="13"/>
  <c r="M633" i="13"/>
  <c r="J633" i="13"/>
  <c r="I633" i="13"/>
  <c r="D633" i="13"/>
  <c r="C633" i="13"/>
  <c r="B633" i="13"/>
  <c r="A633" i="13"/>
  <c r="N632" i="13"/>
  <c r="M632" i="13"/>
  <c r="J632" i="13"/>
  <c r="I632" i="13"/>
  <c r="D632" i="13"/>
  <c r="C632" i="13"/>
  <c r="B632" i="13"/>
  <c r="A632" i="13"/>
  <c r="N631" i="13"/>
  <c r="M631" i="13"/>
  <c r="J631" i="13"/>
  <c r="I631" i="13"/>
  <c r="D631" i="13"/>
  <c r="C631" i="13"/>
  <c r="B631" i="13"/>
  <c r="A631" i="13"/>
  <c r="N630" i="13"/>
  <c r="M630" i="13"/>
  <c r="J630" i="13"/>
  <c r="I630" i="13"/>
  <c r="D630" i="13"/>
  <c r="C630" i="13"/>
  <c r="B630" i="13"/>
  <c r="A630" i="13"/>
  <c r="N629" i="13"/>
  <c r="M629" i="13"/>
  <c r="J629" i="13"/>
  <c r="I629" i="13"/>
  <c r="D629" i="13"/>
  <c r="C629" i="13"/>
  <c r="B629" i="13"/>
  <c r="A629" i="13"/>
  <c r="N628" i="13"/>
  <c r="M628" i="13"/>
  <c r="J628" i="13"/>
  <c r="I628" i="13"/>
  <c r="D628" i="13"/>
  <c r="C628" i="13"/>
  <c r="B628" i="13"/>
  <c r="A628" i="13"/>
  <c r="N627" i="13"/>
  <c r="M627" i="13"/>
  <c r="J627" i="13"/>
  <c r="I627" i="13"/>
  <c r="D627" i="13"/>
  <c r="C627" i="13"/>
  <c r="B627" i="13"/>
  <c r="A627" i="13"/>
  <c r="N626" i="13"/>
  <c r="M626" i="13"/>
  <c r="J626" i="13"/>
  <c r="I626" i="13"/>
  <c r="D626" i="13"/>
  <c r="C626" i="13"/>
  <c r="B626" i="13"/>
  <c r="A626" i="13"/>
  <c r="N625" i="13"/>
  <c r="M625" i="13"/>
  <c r="J625" i="13"/>
  <c r="I625" i="13"/>
  <c r="D625" i="13"/>
  <c r="C625" i="13"/>
  <c r="B625" i="13"/>
  <c r="A625" i="13"/>
  <c r="N624" i="13"/>
  <c r="M624" i="13"/>
  <c r="J624" i="13"/>
  <c r="I624" i="13"/>
  <c r="D624" i="13"/>
  <c r="C624" i="13"/>
  <c r="B624" i="13"/>
  <c r="A624" i="13"/>
  <c r="N623" i="13"/>
  <c r="M623" i="13"/>
  <c r="J623" i="13"/>
  <c r="I623" i="13"/>
  <c r="D623" i="13"/>
  <c r="C623" i="13"/>
  <c r="B623" i="13"/>
  <c r="A623" i="13"/>
  <c r="N622" i="13"/>
  <c r="M622" i="13"/>
  <c r="J622" i="13"/>
  <c r="I622" i="13"/>
  <c r="D622" i="13"/>
  <c r="C622" i="13"/>
  <c r="B622" i="13"/>
  <c r="A622" i="13"/>
  <c r="N621" i="13"/>
  <c r="M621" i="13"/>
  <c r="J621" i="13"/>
  <c r="I621" i="13"/>
  <c r="D621" i="13"/>
  <c r="C621" i="13"/>
  <c r="B621" i="13"/>
  <c r="A621" i="13"/>
  <c r="N620" i="13"/>
  <c r="M620" i="13"/>
  <c r="J620" i="13"/>
  <c r="I620" i="13"/>
  <c r="D620" i="13"/>
  <c r="C620" i="13"/>
  <c r="B620" i="13"/>
  <c r="A620" i="13"/>
  <c r="N619" i="13"/>
  <c r="M619" i="13"/>
  <c r="J619" i="13"/>
  <c r="I619" i="13"/>
  <c r="D619" i="13"/>
  <c r="C619" i="13"/>
  <c r="B619" i="13"/>
  <c r="A619" i="13"/>
  <c r="N618" i="13"/>
  <c r="M618" i="13"/>
  <c r="J618" i="13"/>
  <c r="I618" i="13"/>
  <c r="D618" i="13"/>
  <c r="C618" i="13"/>
  <c r="B618" i="13"/>
  <c r="A618" i="13"/>
  <c r="N617" i="13"/>
  <c r="M617" i="13"/>
  <c r="J617" i="13"/>
  <c r="I617" i="13"/>
  <c r="D617" i="13"/>
  <c r="C617" i="13"/>
  <c r="B617" i="13"/>
  <c r="A617" i="13"/>
  <c r="N616" i="13"/>
  <c r="M616" i="13"/>
  <c r="J616" i="13"/>
  <c r="I616" i="13"/>
  <c r="D616" i="13"/>
  <c r="C616" i="13"/>
  <c r="B616" i="13"/>
  <c r="A616" i="13"/>
  <c r="N615" i="13"/>
  <c r="M615" i="13"/>
  <c r="J615" i="13"/>
  <c r="I615" i="13"/>
  <c r="D615" i="13"/>
  <c r="C615" i="13"/>
  <c r="B615" i="13"/>
  <c r="A615" i="13"/>
  <c r="N614" i="13"/>
  <c r="M614" i="13"/>
  <c r="J614" i="13"/>
  <c r="I614" i="13"/>
  <c r="D614" i="13"/>
  <c r="C614" i="13"/>
  <c r="B614" i="13"/>
  <c r="A614" i="13"/>
  <c r="N613" i="13"/>
  <c r="M613" i="13"/>
  <c r="J613" i="13"/>
  <c r="I613" i="13"/>
  <c r="D613" i="13"/>
  <c r="C613" i="13"/>
  <c r="B613" i="13"/>
  <c r="A613" i="13"/>
  <c r="N612" i="13"/>
  <c r="M612" i="13"/>
  <c r="J612" i="13"/>
  <c r="I612" i="13"/>
  <c r="D612" i="13"/>
  <c r="C612" i="13"/>
  <c r="B612" i="13"/>
  <c r="A612" i="13"/>
  <c r="N611" i="13"/>
  <c r="M611" i="13"/>
  <c r="J611" i="13"/>
  <c r="I611" i="13"/>
  <c r="D611" i="13"/>
  <c r="C611" i="13"/>
  <c r="B611" i="13"/>
  <c r="A611" i="13"/>
  <c r="N610" i="13"/>
  <c r="M610" i="13"/>
  <c r="J610" i="13"/>
  <c r="I610" i="13"/>
  <c r="D610" i="13"/>
  <c r="C610" i="13"/>
  <c r="B610" i="13"/>
  <c r="A610" i="13"/>
  <c r="N609" i="13"/>
  <c r="M609" i="13"/>
  <c r="J609" i="13"/>
  <c r="I609" i="13"/>
  <c r="D609" i="13"/>
  <c r="C609" i="13"/>
  <c r="B609" i="13"/>
  <c r="A609" i="13"/>
  <c r="N608" i="13"/>
  <c r="M608" i="13"/>
  <c r="J608" i="13"/>
  <c r="I608" i="13"/>
  <c r="D608" i="13"/>
  <c r="C608" i="13"/>
  <c r="B608" i="13"/>
  <c r="A608" i="13"/>
  <c r="N607" i="13"/>
  <c r="M607" i="13"/>
  <c r="J607" i="13"/>
  <c r="I607" i="13"/>
  <c r="D607" i="13"/>
  <c r="C607" i="13"/>
  <c r="B607" i="13"/>
  <c r="A607" i="13"/>
  <c r="N606" i="13"/>
  <c r="M606" i="13"/>
  <c r="J606" i="13"/>
  <c r="I606" i="13"/>
  <c r="D606" i="13"/>
  <c r="C606" i="13"/>
  <c r="B606" i="13"/>
  <c r="A606" i="13"/>
  <c r="N605" i="13"/>
  <c r="M605" i="13"/>
  <c r="J605" i="13"/>
  <c r="I605" i="13"/>
  <c r="D605" i="13"/>
  <c r="C605" i="13"/>
  <c r="B605" i="13"/>
  <c r="A605" i="13"/>
  <c r="N604" i="13"/>
  <c r="M604" i="13"/>
  <c r="J604" i="13"/>
  <c r="I604" i="13"/>
  <c r="D604" i="13"/>
  <c r="C604" i="13"/>
  <c r="B604" i="13"/>
  <c r="A604" i="13"/>
  <c r="N603" i="13"/>
  <c r="M603" i="13"/>
  <c r="J603" i="13"/>
  <c r="I603" i="13"/>
  <c r="D603" i="13"/>
  <c r="C603" i="13"/>
  <c r="B603" i="13"/>
  <c r="A603" i="13"/>
  <c r="N602" i="13"/>
  <c r="M602" i="13"/>
  <c r="J602" i="13"/>
  <c r="I602" i="13"/>
  <c r="D602" i="13"/>
  <c r="C602" i="13"/>
  <c r="B602" i="13"/>
  <c r="A602" i="13"/>
  <c r="N601" i="13"/>
  <c r="M601" i="13"/>
  <c r="J601" i="13"/>
  <c r="I601" i="13"/>
  <c r="D601" i="13"/>
  <c r="C601" i="13"/>
  <c r="B601" i="13"/>
  <c r="A601" i="13"/>
  <c r="N600" i="13"/>
  <c r="M600" i="13"/>
  <c r="J600" i="13"/>
  <c r="I600" i="13"/>
  <c r="D600" i="13"/>
  <c r="C600" i="13"/>
  <c r="B600" i="13"/>
  <c r="A600" i="13"/>
  <c r="N599" i="13"/>
  <c r="M599" i="13"/>
  <c r="J599" i="13"/>
  <c r="I599" i="13"/>
  <c r="D599" i="13"/>
  <c r="C599" i="13"/>
  <c r="B599" i="13"/>
  <c r="A599" i="13"/>
  <c r="N598" i="13"/>
  <c r="M598" i="13"/>
  <c r="J598" i="13"/>
  <c r="I598" i="13"/>
  <c r="D598" i="13"/>
  <c r="C598" i="13"/>
  <c r="B598" i="13"/>
  <c r="A598" i="13"/>
  <c r="N597" i="13"/>
  <c r="M597" i="13"/>
  <c r="J597" i="13"/>
  <c r="I597" i="13"/>
  <c r="D597" i="13"/>
  <c r="C597" i="13"/>
  <c r="B597" i="13"/>
  <c r="A597" i="13"/>
  <c r="N596" i="13"/>
  <c r="M596" i="13"/>
  <c r="J596" i="13"/>
  <c r="I596" i="13"/>
  <c r="D596" i="13"/>
  <c r="C596" i="13"/>
  <c r="B596" i="13"/>
  <c r="A596" i="13"/>
  <c r="N595" i="13"/>
  <c r="M595" i="13"/>
  <c r="J595" i="13"/>
  <c r="I595" i="13"/>
  <c r="D595" i="13"/>
  <c r="C595" i="13"/>
  <c r="B595" i="13"/>
  <c r="A595" i="13"/>
  <c r="N594" i="13"/>
  <c r="M594" i="13"/>
  <c r="J594" i="13"/>
  <c r="I594" i="13"/>
  <c r="D594" i="13"/>
  <c r="C594" i="13"/>
  <c r="B594" i="13"/>
  <c r="A594" i="13"/>
  <c r="N593" i="13"/>
  <c r="M593" i="13"/>
  <c r="J593" i="13"/>
  <c r="I593" i="13"/>
  <c r="D593" i="13"/>
  <c r="C593" i="13"/>
  <c r="B593" i="13"/>
  <c r="A593" i="13"/>
  <c r="N592" i="13"/>
  <c r="M592" i="13"/>
  <c r="J592" i="13"/>
  <c r="I592" i="13"/>
  <c r="F592" i="13"/>
  <c r="D592" i="13"/>
  <c r="C592" i="13"/>
  <c r="B592" i="13"/>
  <c r="A592" i="13"/>
  <c r="N591" i="13"/>
  <c r="M591" i="13"/>
  <c r="J591" i="13"/>
  <c r="I591" i="13"/>
  <c r="F591" i="13"/>
  <c r="D591" i="13"/>
  <c r="C591" i="13"/>
  <c r="B591" i="13"/>
  <c r="A591" i="13"/>
  <c r="N590" i="13"/>
  <c r="M590" i="13"/>
  <c r="J590" i="13"/>
  <c r="I590" i="13"/>
  <c r="F590" i="13"/>
  <c r="D590" i="13"/>
  <c r="C590" i="13"/>
  <c r="B590" i="13"/>
  <c r="A590" i="13"/>
  <c r="N589" i="13"/>
  <c r="M589" i="13"/>
  <c r="J589" i="13"/>
  <c r="I589" i="13"/>
  <c r="F589" i="13"/>
  <c r="D589" i="13"/>
  <c r="C589" i="13"/>
  <c r="B589" i="13"/>
  <c r="A589" i="13"/>
  <c r="N588" i="13"/>
  <c r="M588" i="13"/>
  <c r="J588" i="13"/>
  <c r="I588" i="13"/>
  <c r="F588" i="13"/>
  <c r="D588" i="13"/>
  <c r="C588" i="13"/>
  <c r="B588" i="13"/>
  <c r="A588" i="13"/>
  <c r="N587" i="13"/>
  <c r="M587" i="13"/>
  <c r="J587" i="13"/>
  <c r="I587" i="13"/>
  <c r="F587" i="13"/>
  <c r="D587" i="13"/>
  <c r="C587" i="13"/>
  <c r="B587" i="13"/>
  <c r="A587" i="13"/>
  <c r="N586" i="13"/>
  <c r="M586" i="13"/>
  <c r="J586" i="13"/>
  <c r="I586" i="13"/>
  <c r="F586" i="13"/>
  <c r="D586" i="13"/>
  <c r="C586" i="13"/>
  <c r="B586" i="13"/>
  <c r="A586" i="13"/>
  <c r="N585" i="13"/>
  <c r="M585" i="13"/>
  <c r="J585" i="13"/>
  <c r="I585" i="13"/>
  <c r="F585" i="13"/>
  <c r="D585" i="13"/>
  <c r="C585" i="13"/>
  <c r="B585" i="13"/>
  <c r="A585" i="13"/>
  <c r="N584" i="13"/>
  <c r="M584" i="13"/>
  <c r="J584" i="13"/>
  <c r="I584" i="13"/>
  <c r="F584" i="13"/>
  <c r="D584" i="13"/>
  <c r="C584" i="13"/>
  <c r="B584" i="13"/>
  <c r="A584" i="13"/>
  <c r="N583" i="13"/>
  <c r="M583" i="13"/>
  <c r="J583" i="13"/>
  <c r="I583" i="13"/>
  <c r="F583" i="13"/>
  <c r="D583" i="13"/>
  <c r="C583" i="13"/>
  <c r="B583" i="13"/>
  <c r="A583" i="13"/>
  <c r="N582" i="13"/>
  <c r="M582" i="13"/>
  <c r="J582" i="13"/>
  <c r="I582" i="13"/>
  <c r="F582" i="13"/>
  <c r="D582" i="13"/>
  <c r="C582" i="13"/>
  <c r="B582" i="13"/>
  <c r="A582" i="13"/>
  <c r="N581" i="13"/>
  <c r="M581" i="13"/>
  <c r="J581" i="13"/>
  <c r="I581" i="13"/>
  <c r="F581" i="13"/>
  <c r="D581" i="13"/>
  <c r="C581" i="13"/>
  <c r="B581" i="13"/>
  <c r="A581" i="13"/>
  <c r="N580" i="13"/>
  <c r="M580" i="13"/>
  <c r="J580" i="13"/>
  <c r="I580" i="13"/>
  <c r="F580" i="13"/>
  <c r="D580" i="13"/>
  <c r="C580" i="13"/>
  <c r="B580" i="13"/>
  <c r="A580" i="13"/>
  <c r="N579" i="13"/>
  <c r="M579" i="13"/>
  <c r="J579" i="13"/>
  <c r="I579" i="13"/>
  <c r="F579" i="13"/>
  <c r="D579" i="13"/>
  <c r="C579" i="13"/>
  <c r="B579" i="13"/>
  <c r="A579" i="13"/>
  <c r="N578" i="13"/>
  <c r="M578" i="13"/>
  <c r="J578" i="13"/>
  <c r="I578" i="13"/>
  <c r="F578" i="13"/>
  <c r="D578" i="13"/>
  <c r="C578" i="13"/>
  <c r="B578" i="13"/>
  <c r="A578" i="13"/>
  <c r="N577" i="13"/>
  <c r="M577" i="13"/>
  <c r="J577" i="13"/>
  <c r="I577" i="13"/>
  <c r="F577" i="13"/>
  <c r="D577" i="13"/>
  <c r="C577" i="13"/>
  <c r="B577" i="13"/>
  <c r="A577" i="13"/>
  <c r="N576" i="13"/>
  <c r="M576" i="13"/>
  <c r="J576" i="13"/>
  <c r="I576" i="13"/>
  <c r="F576" i="13"/>
  <c r="D576" i="13"/>
  <c r="C576" i="13"/>
  <c r="B576" i="13"/>
  <c r="A576" i="13"/>
  <c r="N575" i="13"/>
  <c r="M575" i="13"/>
  <c r="J575" i="13"/>
  <c r="I575" i="13"/>
  <c r="F575" i="13"/>
  <c r="D575" i="13"/>
  <c r="C575" i="13"/>
  <c r="B575" i="13"/>
  <c r="A575" i="13"/>
  <c r="N574" i="13"/>
  <c r="M574" i="13"/>
  <c r="J574" i="13"/>
  <c r="I574" i="13"/>
  <c r="F574" i="13"/>
  <c r="D574" i="13"/>
  <c r="C574" i="13"/>
  <c r="B574" i="13"/>
  <c r="A574" i="13"/>
  <c r="N573" i="13"/>
  <c r="M573" i="13"/>
  <c r="J573" i="13"/>
  <c r="I573" i="13"/>
  <c r="F573" i="13"/>
  <c r="D573" i="13"/>
  <c r="C573" i="13"/>
  <c r="B573" i="13"/>
  <c r="A573" i="13"/>
  <c r="N572" i="13"/>
  <c r="M572" i="13"/>
  <c r="J572" i="13"/>
  <c r="I572" i="13"/>
  <c r="F572" i="13"/>
  <c r="D572" i="13"/>
  <c r="C572" i="13"/>
  <c r="B572" i="13"/>
  <c r="A572" i="13"/>
  <c r="N571" i="13"/>
  <c r="M571" i="13"/>
  <c r="J571" i="13"/>
  <c r="I571" i="13"/>
  <c r="F571" i="13"/>
  <c r="D571" i="13"/>
  <c r="C571" i="13"/>
  <c r="B571" i="13"/>
  <c r="A571" i="13"/>
  <c r="N570" i="13"/>
  <c r="M570" i="13"/>
  <c r="J570" i="13"/>
  <c r="I570" i="13"/>
  <c r="F570" i="13"/>
  <c r="D570" i="13"/>
  <c r="C570" i="13"/>
  <c r="B570" i="13"/>
  <c r="A570" i="13"/>
  <c r="N569" i="13"/>
  <c r="M569" i="13"/>
  <c r="J569" i="13"/>
  <c r="I569" i="13"/>
  <c r="F569" i="13"/>
  <c r="D569" i="13"/>
  <c r="C569" i="13"/>
  <c r="B569" i="13"/>
  <c r="A569" i="13"/>
  <c r="N568" i="13"/>
  <c r="M568" i="13"/>
  <c r="J568" i="13"/>
  <c r="I568" i="13"/>
  <c r="F568" i="13"/>
  <c r="D568" i="13"/>
  <c r="C568" i="13"/>
  <c r="B568" i="13"/>
  <c r="A568" i="13"/>
  <c r="N567" i="13"/>
  <c r="M567" i="13"/>
  <c r="J567" i="13"/>
  <c r="I567" i="13"/>
  <c r="F567" i="13"/>
  <c r="D567" i="13"/>
  <c r="C567" i="13"/>
  <c r="B567" i="13"/>
  <c r="A567" i="13"/>
  <c r="N566" i="13"/>
  <c r="M566" i="13"/>
  <c r="J566" i="13"/>
  <c r="I566" i="13"/>
  <c r="F566" i="13"/>
  <c r="D566" i="13"/>
  <c r="C566" i="13"/>
  <c r="B566" i="13"/>
  <c r="A566" i="13"/>
  <c r="N565" i="13"/>
  <c r="M565" i="13"/>
  <c r="J565" i="13"/>
  <c r="I565" i="13"/>
  <c r="F565" i="13"/>
  <c r="D565" i="13"/>
  <c r="C565" i="13"/>
  <c r="B565" i="13"/>
  <c r="A565" i="13"/>
  <c r="N564" i="13"/>
  <c r="M564" i="13"/>
  <c r="J564" i="13"/>
  <c r="I564" i="13"/>
  <c r="F564" i="13"/>
  <c r="D564" i="13"/>
  <c r="C564" i="13"/>
  <c r="B564" i="13"/>
  <c r="A564" i="13"/>
  <c r="N563" i="13"/>
  <c r="M563" i="13"/>
  <c r="J563" i="13"/>
  <c r="I563" i="13"/>
  <c r="F563" i="13"/>
  <c r="D563" i="13"/>
  <c r="C563" i="13"/>
  <c r="B563" i="13"/>
  <c r="A563" i="13"/>
  <c r="N562" i="13"/>
  <c r="M562" i="13"/>
  <c r="J562" i="13"/>
  <c r="I562" i="13"/>
  <c r="F562" i="13"/>
  <c r="D562" i="13"/>
  <c r="C562" i="13"/>
  <c r="B562" i="13"/>
  <c r="A562" i="13"/>
  <c r="N561" i="13"/>
  <c r="M561" i="13"/>
  <c r="J561" i="13"/>
  <c r="I561" i="13"/>
  <c r="F561" i="13"/>
  <c r="D561" i="13"/>
  <c r="C561" i="13"/>
  <c r="B561" i="13"/>
  <c r="A561" i="13"/>
  <c r="N560" i="13"/>
  <c r="M560" i="13"/>
  <c r="J560" i="13"/>
  <c r="I560" i="13"/>
  <c r="F560" i="13"/>
  <c r="D560" i="13"/>
  <c r="C560" i="13"/>
  <c r="B560" i="13"/>
  <c r="A560" i="13"/>
  <c r="N559" i="13"/>
  <c r="M559" i="13"/>
  <c r="J559" i="13"/>
  <c r="I559" i="13"/>
  <c r="F559" i="13"/>
  <c r="D559" i="13"/>
  <c r="C559" i="13"/>
  <c r="B559" i="13"/>
  <c r="A559" i="13"/>
  <c r="N558" i="13"/>
  <c r="M558" i="13"/>
  <c r="J558" i="13"/>
  <c r="I558" i="13"/>
  <c r="F558" i="13"/>
  <c r="D558" i="13"/>
  <c r="C558" i="13"/>
  <c r="B558" i="13"/>
  <c r="A558" i="13"/>
  <c r="N557" i="13"/>
  <c r="M557" i="13"/>
  <c r="J557" i="13"/>
  <c r="I557" i="13"/>
  <c r="F557" i="13"/>
  <c r="D557" i="13"/>
  <c r="C557" i="13"/>
  <c r="B557" i="13"/>
  <c r="A557" i="13"/>
  <c r="N556" i="13"/>
  <c r="M556" i="13"/>
  <c r="J556" i="13"/>
  <c r="I556" i="13"/>
  <c r="F556" i="13"/>
  <c r="D556" i="13"/>
  <c r="C556" i="13"/>
  <c r="B556" i="13"/>
  <c r="A556" i="13"/>
  <c r="N555" i="13"/>
  <c r="M555" i="13"/>
  <c r="J555" i="13"/>
  <c r="I555" i="13"/>
  <c r="F555" i="13"/>
  <c r="D555" i="13"/>
  <c r="C555" i="13"/>
  <c r="B555" i="13"/>
  <c r="A555" i="13"/>
  <c r="N554" i="13"/>
  <c r="M554" i="13"/>
  <c r="J554" i="13"/>
  <c r="I554" i="13"/>
  <c r="F554" i="13"/>
  <c r="D554" i="13"/>
  <c r="C554" i="13"/>
  <c r="B554" i="13"/>
  <c r="A554" i="13"/>
  <c r="N553" i="13"/>
  <c r="M553" i="13"/>
  <c r="J553" i="13"/>
  <c r="I553" i="13"/>
  <c r="F553" i="13"/>
  <c r="D553" i="13"/>
  <c r="C553" i="13"/>
  <c r="B553" i="13"/>
  <c r="A553" i="13"/>
  <c r="N552" i="13"/>
  <c r="M552" i="13"/>
  <c r="J552" i="13"/>
  <c r="I552" i="13"/>
  <c r="F552" i="13"/>
  <c r="D552" i="13"/>
  <c r="C552" i="13"/>
  <c r="B552" i="13"/>
  <c r="A552" i="13"/>
  <c r="N551" i="13"/>
  <c r="M551" i="13"/>
  <c r="J551" i="13"/>
  <c r="I551" i="13"/>
  <c r="F551" i="13"/>
  <c r="D551" i="13"/>
  <c r="C551" i="13"/>
  <c r="B551" i="13"/>
  <c r="A551" i="13"/>
  <c r="N550" i="13"/>
  <c r="M550" i="13"/>
  <c r="J550" i="13"/>
  <c r="I550" i="13"/>
  <c r="D550" i="13"/>
  <c r="C550" i="13"/>
  <c r="B550" i="13"/>
  <c r="A550" i="13"/>
  <c r="N549" i="13"/>
  <c r="M549" i="13"/>
  <c r="J549" i="13"/>
  <c r="I549" i="13"/>
  <c r="D549" i="13"/>
  <c r="C549" i="13"/>
  <c r="B549" i="13"/>
  <c r="A549" i="13"/>
  <c r="N548" i="13"/>
  <c r="M548" i="13"/>
  <c r="J548" i="13"/>
  <c r="I548" i="13"/>
  <c r="D548" i="13"/>
  <c r="C548" i="13"/>
  <c r="B548" i="13"/>
  <c r="A548" i="13"/>
  <c r="N547" i="13"/>
  <c r="M547" i="13"/>
  <c r="J547" i="13"/>
  <c r="I547" i="13"/>
  <c r="D547" i="13"/>
  <c r="C547" i="13"/>
  <c r="B547" i="13"/>
  <c r="A547" i="13"/>
  <c r="N546" i="13"/>
  <c r="M546" i="13"/>
  <c r="J546" i="13"/>
  <c r="I546" i="13"/>
  <c r="D546" i="13"/>
  <c r="C546" i="13"/>
  <c r="B546" i="13"/>
  <c r="A546" i="13"/>
  <c r="N545" i="13"/>
  <c r="M545" i="13"/>
  <c r="J545" i="13"/>
  <c r="I545" i="13"/>
  <c r="D545" i="13"/>
  <c r="C545" i="13"/>
  <c r="B545" i="13"/>
  <c r="A545" i="13"/>
  <c r="N544" i="13"/>
  <c r="M544" i="13"/>
  <c r="J544" i="13"/>
  <c r="I544" i="13"/>
  <c r="D544" i="13"/>
  <c r="C544" i="13"/>
  <c r="B544" i="13"/>
  <c r="A544" i="13"/>
  <c r="N543" i="13"/>
  <c r="M543" i="13"/>
  <c r="J543" i="13"/>
  <c r="I543" i="13"/>
  <c r="D543" i="13"/>
  <c r="C543" i="13"/>
  <c r="B543" i="13"/>
  <c r="A543" i="13"/>
  <c r="N542" i="13"/>
  <c r="M542" i="13"/>
  <c r="J542" i="13"/>
  <c r="I542" i="13"/>
  <c r="D542" i="13"/>
  <c r="C542" i="13"/>
  <c r="B542" i="13"/>
  <c r="A542" i="13"/>
  <c r="N541" i="13"/>
  <c r="M541" i="13"/>
  <c r="J541" i="13"/>
  <c r="I541" i="13"/>
  <c r="D541" i="13"/>
  <c r="C541" i="13"/>
  <c r="B541" i="13"/>
  <c r="A541" i="13"/>
  <c r="N540" i="13"/>
  <c r="M540" i="13"/>
  <c r="J540" i="13"/>
  <c r="I540" i="13"/>
  <c r="D540" i="13"/>
  <c r="C540" i="13"/>
  <c r="B540" i="13"/>
  <c r="A540" i="13"/>
  <c r="N539" i="13"/>
  <c r="M539" i="13"/>
  <c r="J539" i="13"/>
  <c r="I539" i="13"/>
  <c r="D539" i="13"/>
  <c r="C539" i="13"/>
  <c r="B539" i="13"/>
  <c r="A539" i="13"/>
  <c r="N538" i="13"/>
  <c r="M538" i="13"/>
  <c r="J538" i="13"/>
  <c r="I538" i="13"/>
  <c r="F538" i="13"/>
  <c r="D538" i="13"/>
  <c r="C538" i="13"/>
  <c r="B538" i="13"/>
  <c r="A538" i="13"/>
  <c r="N537" i="13"/>
  <c r="M537" i="13"/>
  <c r="J537" i="13"/>
  <c r="I537" i="13"/>
  <c r="F537" i="13"/>
  <c r="D537" i="13"/>
  <c r="C537" i="13"/>
  <c r="B537" i="13"/>
  <c r="A537" i="13"/>
  <c r="N536" i="13"/>
  <c r="M536" i="13"/>
  <c r="J536" i="13"/>
  <c r="I536" i="13"/>
  <c r="F536" i="13"/>
  <c r="D536" i="13"/>
  <c r="C536" i="13"/>
  <c r="B536" i="13"/>
  <c r="A536" i="13"/>
  <c r="N535" i="13"/>
  <c r="M535" i="13"/>
  <c r="J535" i="13"/>
  <c r="I535" i="13"/>
  <c r="F535" i="13"/>
  <c r="D535" i="13"/>
  <c r="C535" i="13"/>
  <c r="B535" i="13"/>
  <c r="A535" i="13"/>
  <c r="N534" i="13"/>
  <c r="M534" i="13"/>
  <c r="J534" i="13"/>
  <c r="I534" i="13"/>
  <c r="F534" i="13"/>
  <c r="D534" i="13"/>
  <c r="C534" i="13"/>
  <c r="B534" i="13"/>
  <c r="A534" i="13"/>
  <c r="N533" i="13"/>
  <c r="M533" i="13"/>
  <c r="J533" i="13"/>
  <c r="I533" i="13"/>
  <c r="F533" i="13"/>
  <c r="D533" i="13"/>
  <c r="C533" i="13"/>
  <c r="B533" i="13"/>
  <c r="A533" i="13"/>
  <c r="N532" i="13"/>
  <c r="M532" i="13"/>
  <c r="J532" i="13"/>
  <c r="I532" i="13"/>
  <c r="F532" i="13"/>
  <c r="D532" i="13"/>
  <c r="C532" i="13"/>
  <c r="B532" i="13"/>
  <c r="A532" i="13"/>
  <c r="N531" i="13"/>
  <c r="M531" i="13"/>
  <c r="J531" i="13"/>
  <c r="I531" i="13"/>
  <c r="F531" i="13"/>
  <c r="D531" i="13"/>
  <c r="C531" i="13"/>
  <c r="B531" i="13"/>
  <c r="A531" i="13"/>
  <c r="N530" i="13"/>
  <c r="M530" i="13"/>
  <c r="J530" i="13"/>
  <c r="I530" i="13"/>
  <c r="F530" i="13"/>
  <c r="D530" i="13"/>
  <c r="C530" i="13"/>
  <c r="B530" i="13"/>
  <c r="A530" i="13"/>
  <c r="N529" i="13"/>
  <c r="M529" i="13"/>
  <c r="J529" i="13"/>
  <c r="I529" i="13"/>
  <c r="F529" i="13"/>
  <c r="D529" i="13"/>
  <c r="C529" i="13"/>
  <c r="B529" i="13"/>
  <c r="A529" i="13"/>
  <c r="N528" i="13"/>
  <c r="M528" i="13"/>
  <c r="J528" i="13"/>
  <c r="I528" i="13"/>
  <c r="F528" i="13"/>
  <c r="D528" i="13"/>
  <c r="C528" i="13"/>
  <c r="B528" i="13"/>
  <c r="A528" i="13"/>
  <c r="N527" i="13"/>
  <c r="M527" i="13"/>
  <c r="J527" i="13"/>
  <c r="I527" i="13"/>
  <c r="F527" i="13"/>
  <c r="D527" i="13"/>
  <c r="C527" i="13"/>
  <c r="B527" i="13"/>
  <c r="A527" i="13"/>
  <c r="N526" i="13"/>
  <c r="M526" i="13"/>
  <c r="J526" i="13"/>
  <c r="I526" i="13"/>
  <c r="F526" i="13"/>
  <c r="D526" i="13"/>
  <c r="C526" i="13"/>
  <c r="B526" i="13"/>
  <c r="A526" i="13"/>
  <c r="N525" i="13"/>
  <c r="M525" i="13"/>
  <c r="J525" i="13"/>
  <c r="I525" i="13"/>
  <c r="F525" i="13"/>
  <c r="D525" i="13"/>
  <c r="C525" i="13"/>
  <c r="B525" i="13"/>
  <c r="A525" i="13"/>
  <c r="N524" i="13"/>
  <c r="M524" i="13"/>
  <c r="J524" i="13"/>
  <c r="I524" i="13"/>
  <c r="F524" i="13"/>
  <c r="D524" i="13"/>
  <c r="C524" i="13"/>
  <c r="B524" i="13"/>
  <c r="A524" i="13"/>
  <c r="N523" i="13"/>
  <c r="M523" i="13"/>
  <c r="J523" i="13"/>
  <c r="I523" i="13"/>
  <c r="D523" i="13"/>
  <c r="C523" i="13"/>
  <c r="B523" i="13"/>
  <c r="A523" i="13"/>
  <c r="N522" i="13"/>
  <c r="M522" i="13"/>
  <c r="J522" i="13"/>
  <c r="I522" i="13"/>
  <c r="D522" i="13"/>
  <c r="C522" i="13"/>
  <c r="B522" i="13"/>
  <c r="A522" i="13"/>
  <c r="N521" i="13"/>
  <c r="M521" i="13"/>
  <c r="J521" i="13"/>
  <c r="I521" i="13"/>
  <c r="D521" i="13"/>
  <c r="C521" i="13"/>
  <c r="B521" i="13"/>
  <c r="A521" i="13"/>
  <c r="N520" i="13"/>
  <c r="M520" i="13"/>
  <c r="J520" i="13"/>
  <c r="I520" i="13"/>
  <c r="F520" i="13"/>
  <c r="D520" i="13"/>
  <c r="C520" i="13"/>
  <c r="B520" i="13"/>
  <c r="A520" i="13"/>
  <c r="N519" i="13"/>
  <c r="M519" i="13"/>
  <c r="J519" i="13"/>
  <c r="I519" i="13"/>
  <c r="F519" i="13"/>
  <c r="D519" i="13"/>
  <c r="C519" i="13"/>
  <c r="B519" i="13"/>
  <c r="A519" i="13"/>
  <c r="N518" i="13"/>
  <c r="M518" i="13"/>
  <c r="J518" i="13"/>
  <c r="I518" i="13"/>
  <c r="F518" i="13"/>
  <c r="D518" i="13"/>
  <c r="C518" i="13"/>
  <c r="B518" i="13"/>
  <c r="A518" i="13"/>
  <c r="N517" i="13"/>
  <c r="M517" i="13"/>
  <c r="J517" i="13"/>
  <c r="I517" i="13"/>
  <c r="D517" i="13"/>
  <c r="C517" i="13"/>
  <c r="B517" i="13"/>
  <c r="A517" i="13"/>
  <c r="N516" i="13"/>
  <c r="M516" i="13"/>
  <c r="J516" i="13"/>
  <c r="I516" i="13"/>
  <c r="D516" i="13"/>
  <c r="C516" i="13"/>
  <c r="B516" i="13"/>
  <c r="A516" i="13"/>
  <c r="N515" i="13"/>
  <c r="M515" i="13"/>
  <c r="J515" i="13"/>
  <c r="I515" i="13"/>
  <c r="D515" i="13"/>
  <c r="C515" i="13"/>
  <c r="B515" i="13"/>
  <c r="A515" i="13"/>
  <c r="N514" i="13"/>
  <c r="M514" i="13"/>
  <c r="J514" i="13"/>
  <c r="I514" i="13"/>
  <c r="F514" i="13"/>
  <c r="D514" i="13"/>
  <c r="C514" i="13"/>
  <c r="B514" i="13"/>
  <c r="A514" i="13"/>
  <c r="N513" i="13"/>
  <c r="M513" i="13"/>
  <c r="J513" i="13"/>
  <c r="I513" i="13"/>
  <c r="F513" i="13"/>
  <c r="D513" i="13"/>
  <c r="C513" i="13"/>
  <c r="B513" i="13"/>
  <c r="A513" i="13"/>
  <c r="N512" i="13"/>
  <c r="M512" i="13"/>
  <c r="J512" i="13"/>
  <c r="I512" i="13"/>
  <c r="F512" i="13"/>
  <c r="D512" i="13"/>
  <c r="C512" i="13"/>
  <c r="B512" i="13"/>
  <c r="A512" i="13"/>
  <c r="N511" i="13"/>
  <c r="M511" i="13"/>
  <c r="J511" i="13"/>
  <c r="I511" i="13"/>
  <c r="D511" i="13"/>
  <c r="C511" i="13"/>
  <c r="B511" i="13"/>
  <c r="A511" i="13"/>
  <c r="N510" i="13"/>
  <c r="M510" i="13"/>
  <c r="J510" i="13"/>
  <c r="I510" i="13"/>
  <c r="D510" i="13"/>
  <c r="C510" i="13"/>
  <c r="B510" i="13"/>
  <c r="A510" i="13"/>
  <c r="N509" i="13"/>
  <c r="M509" i="13"/>
  <c r="J509" i="13"/>
  <c r="I509" i="13"/>
  <c r="D509" i="13"/>
  <c r="C509" i="13"/>
  <c r="B509" i="13"/>
  <c r="A509" i="13"/>
  <c r="N508" i="13"/>
  <c r="M508" i="13"/>
  <c r="J508" i="13"/>
  <c r="I508" i="13"/>
  <c r="F508" i="13"/>
  <c r="D508" i="13"/>
  <c r="C508" i="13"/>
  <c r="B508" i="13"/>
  <c r="A508" i="13"/>
  <c r="N507" i="13"/>
  <c r="M507" i="13"/>
  <c r="J507" i="13"/>
  <c r="I507" i="13"/>
  <c r="F507" i="13"/>
  <c r="D507" i="13"/>
  <c r="C507" i="13"/>
  <c r="B507" i="13"/>
  <c r="A507" i="13"/>
  <c r="N506" i="13"/>
  <c r="M506" i="13"/>
  <c r="J506" i="13"/>
  <c r="I506" i="13"/>
  <c r="F506" i="13"/>
  <c r="D506" i="13"/>
  <c r="C506" i="13"/>
  <c r="B506" i="13"/>
  <c r="A506" i="13"/>
  <c r="N505" i="13"/>
  <c r="M505" i="13"/>
  <c r="J505" i="13"/>
  <c r="I505" i="13"/>
  <c r="F505" i="13"/>
  <c r="D505" i="13"/>
  <c r="C505" i="13"/>
  <c r="B505" i="13"/>
  <c r="A505" i="13"/>
  <c r="N504" i="13"/>
  <c r="M504" i="13"/>
  <c r="J504" i="13"/>
  <c r="I504" i="13"/>
  <c r="F504" i="13"/>
  <c r="D504" i="13"/>
  <c r="C504" i="13"/>
  <c r="B504" i="13"/>
  <c r="A504" i="13"/>
  <c r="N503" i="13"/>
  <c r="M503" i="13"/>
  <c r="J503" i="13"/>
  <c r="I503" i="13"/>
  <c r="F503" i="13"/>
  <c r="D503" i="13"/>
  <c r="C503" i="13"/>
  <c r="B503" i="13"/>
  <c r="A503" i="13"/>
  <c r="N502" i="13"/>
  <c r="M502" i="13"/>
  <c r="J502" i="13"/>
  <c r="I502" i="13"/>
  <c r="D502" i="13"/>
  <c r="C502" i="13"/>
  <c r="B502" i="13"/>
  <c r="A502" i="13"/>
  <c r="N501" i="13"/>
  <c r="M501" i="13"/>
  <c r="J501" i="13"/>
  <c r="I501" i="13"/>
  <c r="D501" i="13"/>
  <c r="C501" i="13"/>
  <c r="B501" i="13"/>
  <c r="A501" i="13"/>
  <c r="N500" i="13"/>
  <c r="M500" i="13"/>
  <c r="J500" i="13"/>
  <c r="I500" i="13"/>
  <c r="D500" i="13"/>
  <c r="C500" i="13"/>
  <c r="B500" i="13"/>
  <c r="A500" i="13"/>
  <c r="N499" i="13"/>
  <c r="M499" i="13"/>
  <c r="J499" i="13"/>
  <c r="I499" i="13"/>
  <c r="F499" i="13"/>
  <c r="D499" i="13"/>
  <c r="C499" i="13"/>
  <c r="B499" i="13"/>
  <c r="A499" i="13"/>
  <c r="N498" i="13"/>
  <c r="M498" i="13"/>
  <c r="J498" i="13"/>
  <c r="I498" i="13"/>
  <c r="F498" i="13"/>
  <c r="D498" i="13"/>
  <c r="C498" i="13"/>
  <c r="B498" i="13"/>
  <c r="A498" i="13"/>
  <c r="N497" i="13"/>
  <c r="M497" i="13"/>
  <c r="J497" i="13"/>
  <c r="I497" i="13"/>
  <c r="F497" i="13"/>
  <c r="D497" i="13"/>
  <c r="C497" i="13"/>
  <c r="B497" i="13"/>
  <c r="A497" i="13"/>
  <c r="N496" i="13"/>
  <c r="M496" i="13"/>
  <c r="J496" i="13"/>
  <c r="I496" i="13"/>
  <c r="F496" i="13"/>
  <c r="D496" i="13"/>
  <c r="C496" i="13"/>
  <c r="B496" i="13"/>
  <c r="A496" i="13"/>
  <c r="N495" i="13"/>
  <c r="M495" i="13"/>
  <c r="J495" i="13"/>
  <c r="I495" i="13"/>
  <c r="F495" i="13"/>
  <c r="D495" i="13"/>
  <c r="C495" i="13"/>
  <c r="B495" i="13"/>
  <c r="A495" i="13"/>
  <c r="N494" i="13"/>
  <c r="M494" i="13"/>
  <c r="J494" i="13"/>
  <c r="I494" i="13"/>
  <c r="F494" i="13"/>
  <c r="D494" i="13"/>
  <c r="C494" i="13"/>
  <c r="B494" i="13"/>
  <c r="A494" i="13"/>
  <c r="N493" i="13"/>
  <c r="M493" i="13"/>
  <c r="J493" i="13"/>
  <c r="I493" i="13"/>
  <c r="D493" i="13"/>
  <c r="C493" i="13"/>
  <c r="B493" i="13"/>
  <c r="A493" i="13"/>
  <c r="N492" i="13"/>
  <c r="M492" i="13"/>
  <c r="J492" i="13"/>
  <c r="I492" i="13"/>
  <c r="D492" i="13"/>
  <c r="C492" i="13"/>
  <c r="B492" i="13"/>
  <c r="A492" i="13"/>
  <c r="N491" i="13"/>
  <c r="M491" i="13"/>
  <c r="J491" i="13"/>
  <c r="I491" i="13"/>
  <c r="D491" i="13"/>
  <c r="C491" i="13"/>
  <c r="B491" i="13"/>
  <c r="A491" i="13"/>
  <c r="N490" i="13"/>
  <c r="M490" i="13"/>
  <c r="J490" i="13"/>
  <c r="I490" i="13"/>
  <c r="F490" i="13"/>
  <c r="D490" i="13"/>
  <c r="C490" i="13"/>
  <c r="B490" i="13"/>
  <c r="A490" i="13"/>
  <c r="N489" i="13"/>
  <c r="M489" i="13"/>
  <c r="J489" i="13"/>
  <c r="I489" i="13"/>
  <c r="F489" i="13"/>
  <c r="D489" i="13"/>
  <c r="C489" i="13"/>
  <c r="B489" i="13"/>
  <c r="A489" i="13"/>
  <c r="N488" i="13"/>
  <c r="M488" i="13"/>
  <c r="J488" i="13"/>
  <c r="I488" i="13"/>
  <c r="F488" i="13"/>
  <c r="D488" i="13"/>
  <c r="C488" i="13"/>
  <c r="B488" i="13"/>
  <c r="A488" i="13"/>
  <c r="N487" i="13"/>
  <c r="M487" i="13"/>
  <c r="J487" i="13"/>
  <c r="I487" i="13"/>
  <c r="F487" i="13"/>
  <c r="D487" i="13"/>
  <c r="C487" i="13"/>
  <c r="B487" i="13"/>
  <c r="A487" i="13"/>
  <c r="N486" i="13"/>
  <c r="M486" i="13"/>
  <c r="J486" i="13"/>
  <c r="I486" i="13"/>
  <c r="F486" i="13"/>
  <c r="D486" i="13"/>
  <c r="C486" i="13"/>
  <c r="B486" i="13"/>
  <c r="A486" i="13"/>
  <c r="N485" i="13"/>
  <c r="M485" i="13"/>
  <c r="J485" i="13"/>
  <c r="I485" i="13"/>
  <c r="F485" i="13"/>
  <c r="D485" i="13"/>
  <c r="C485" i="13"/>
  <c r="B485" i="13"/>
  <c r="A485" i="13"/>
  <c r="N484" i="13"/>
  <c r="M484" i="13"/>
  <c r="J484" i="13"/>
  <c r="I484" i="13"/>
  <c r="D484" i="13"/>
  <c r="C484" i="13"/>
  <c r="B484" i="13"/>
  <c r="A484" i="13"/>
  <c r="N483" i="13"/>
  <c r="M483" i="13"/>
  <c r="J483" i="13"/>
  <c r="I483" i="13"/>
  <c r="D483" i="13"/>
  <c r="C483" i="13"/>
  <c r="B483" i="13"/>
  <c r="A483" i="13"/>
  <c r="N482" i="13"/>
  <c r="M482" i="13"/>
  <c r="J482" i="13"/>
  <c r="I482" i="13"/>
  <c r="D482" i="13"/>
  <c r="C482" i="13"/>
  <c r="B482" i="13"/>
  <c r="A482" i="13"/>
  <c r="N481" i="13"/>
  <c r="M481" i="13"/>
  <c r="J481" i="13"/>
  <c r="I481" i="13"/>
  <c r="F481" i="13"/>
  <c r="D481" i="13"/>
  <c r="C481" i="13"/>
  <c r="B481" i="13"/>
  <c r="A481" i="13"/>
  <c r="N480" i="13"/>
  <c r="M480" i="13"/>
  <c r="J480" i="13"/>
  <c r="I480" i="13"/>
  <c r="F480" i="13"/>
  <c r="D480" i="13"/>
  <c r="C480" i="13"/>
  <c r="B480" i="13"/>
  <c r="A480" i="13"/>
  <c r="N479" i="13"/>
  <c r="M479" i="13"/>
  <c r="J479" i="13"/>
  <c r="I479" i="13"/>
  <c r="F479" i="13"/>
  <c r="D479" i="13"/>
  <c r="C479" i="13"/>
  <c r="B479" i="13"/>
  <c r="A479" i="13"/>
  <c r="N478" i="13"/>
  <c r="M478" i="13"/>
  <c r="J478" i="13"/>
  <c r="I478" i="13"/>
  <c r="D478" i="13"/>
  <c r="C478" i="13"/>
  <c r="B478" i="13"/>
  <c r="A478" i="13"/>
  <c r="N477" i="13"/>
  <c r="M477" i="13"/>
  <c r="J477" i="13"/>
  <c r="I477" i="13"/>
  <c r="D477" i="13"/>
  <c r="C477" i="13"/>
  <c r="B477" i="13"/>
  <c r="A477" i="13"/>
  <c r="N476" i="13"/>
  <c r="M476" i="13"/>
  <c r="J476" i="13"/>
  <c r="I476" i="13"/>
  <c r="D476" i="13"/>
  <c r="C476" i="13"/>
  <c r="B476" i="13"/>
  <c r="A476" i="13"/>
  <c r="N475" i="13"/>
  <c r="M475" i="13"/>
  <c r="J475" i="13"/>
  <c r="I475" i="13"/>
  <c r="F475" i="13"/>
  <c r="D475" i="13"/>
  <c r="C475" i="13"/>
  <c r="B475" i="13"/>
  <c r="A475" i="13"/>
  <c r="N474" i="13"/>
  <c r="M474" i="13"/>
  <c r="J474" i="13"/>
  <c r="I474" i="13"/>
  <c r="F474" i="13"/>
  <c r="D474" i="13"/>
  <c r="C474" i="13"/>
  <c r="B474" i="13"/>
  <c r="A474" i="13"/>
  <c r="N473" i="13"/>
  <c r="M473" i="13"/>
  <c r="J473" i="13"/>
  <c r="I473" i="13"/>
  <c r="F473" i="13"/>
  <c r="D473" i="13"/>
  <c r="C473" i="13"/>
  <c r="B473" i="13"/>
  <c r="A473" i="13"/>
  <c r="N472" i="13"/>
  <c r="M472" i="13"/>
  <c r="J472" i="13"/>
  <c r="I472" i="13"/>
  <c r="D472" i="13"/>
  <c r="C472" i="13"/>
  <c r="B472" i="13"/>
  <c r="A472" i="13"/>
  <c r="N471" i="13"/>
  <c r="M471" i="13"/>
  <c r="J471" i="13"/>
  <c r="I471" i="13"/>
  <c r="D471" i="13"/>
  <c r="C471" i="13"/>
  <c r="B471" i="13"/>
  <c r="A471" i="13"/>
  <c r="N470" i="13"/>
  <c r="M470" i="13"/>
  <c r="J470" i="13"/>
  <c r="I470" i="13"/>
  <c r="D470" i="13"/>
  <c r="C470" i="13"/>
  <c r="B470" i="13"/>
  <c r="A470" i="13"/>
  <c r="N469" i="13"/>
  <c r="M469" i="13"/>
  <c r="J469" i="13"/>
  <c r="I469" i="13"/>
  <c r="F469" i="13"/>
  <c r="D469" i="13"/>
  <c r="C469" i="13"/>
  <c r="B469" i="13"/>
  <c r="A469" i="13"/>
  <c r="N468" i="13"/>
  <c r="M468" i="13"/>
  <c r="J468" i="13"/>
  <c r="I468" i="13"/>
  <c r="F468" i="13"/>
  <c r="D468" i="13"/>
  <c r="C468" i="13"/>
  <c r="B468" i="13"/>
  <c r="A468" i="13"/>
  <c r="N467" i="13"/>
  <c r="M467" i="13"/>
  <c r="J467" i="13"/>
  <c r="I467" i="13"/>
  <c r="F467" i="13"/>
  <c r="D467" i="13"/>
  <c r="C467" i="13"/>
  <c r="B467" i="13"/>
  <c r="A467" i="13"/>
  <c r="N466" i="13"/>
  <c r="M466" i="13"/>
  <c r="J466" i="13"/>
  <c r="I466" i="13"/>
  <c r="F466" i="13"/>
  <c r="D466" i="13"/>
  <c r="C466" i="13"/>
  <c r="B466" i="13"/>
  <c r="A466" i="13"/>
  <c r="N465" i="13"/>
  <c r="M465" i="13"/>
  <c r="J465" i="13"/>
  <c r="I465" i="13"/>
  <c r="F465" i="13"/>
  <c r="D465" i="13"/>
  <c r="C465" i="13"/>
  <c r="B465" i="13"/>
  <c r="A465" i="13"/>
  <c r="N464" i="13"/>
  <c r="M464" i="13"/>
  <c r="J464" i="13"/>
  <c r="I464" i="13"/>
  <c r="F464" i="13"/>
  <c r="D464" i="13"/>
  <c r="C464" i="13"/>
  <c r="B464" i="13"/>
  <c r="A464" i="13"/>
  <c r="N463" i="13"/>
  <c r="M463" i="13"/>
  <c r="J463" i="13"/>
  <c r="I463" i="13"/>
  <c r="D463" i="13"/>
  <c r="C463" i="13"/>
  <c r="B463" i="13"/>
  <c r="A463" i="13"/>
  <c r="N462" i="13"/>
  <c r="M462" i="13"/>
  <c r="J462" i="13"/>
  <c r="I462" i="13"/>
  <c r="D462" i="13"/>
  <c r="C462" i="13"/>
  <c r="B462" i="13"/>
  <c r="A462" i="13"/>
  <c r="N461" i="13"/>
  <c r="M461" i="13"/>
  <c r="J461" i="13"/>
  <c r="I461" i="13"/>
  <c r="D461" i="13"/>
  <c r="C461" i="13"/>
  <c r="B461" i="13"/>
  <c r="A461" i="13"/>
  <c r="N460" i="13"/>
  <c r="M460" i="13"/>
  <c r="J460" i="13"/>
  <c r="I460" i="13"/>
  <c r="F460" i="13"/>
  <c r="D460" i="13"/>
  <c r="C460" i="13"/>
  <c r="B460" i="13"/>
  <c r="A460" i="13"/>
  <c r="N459" i="13"/>
  <c r="M459" i="13"/>
  <c r="J459" i="13"/>
  <c r="I459" i="13"/>
  <c r="F459" i="13"/>
  <c r="D459" i="13"/>
  <c r="C459" i="13"/>
  <c r="B459" i="13"/>
  <c r="A459" i="13"/>
  <c r="N458" i="13"/>
  <c r="M458" i="13"/>
  <c r="J458" i="13"/>
  <c r="I458" i="13"/>
  <c r="F458" i="13"/>
  <c r="D458" i="13"/>
  <c r="C458" i="13"/>
  <c r="B458" i="13"/>
  <c r="A458" i="13"/>
  <c r="N457" i="13"/>
  <c r="M457" i="13"/>
  <c r="J457" i="13"/>
  <c r="I457" i="13"/>
  <c r="F457" i="13"/>
  <c r="D457" i="13"/>
  <c r="C457" i="13"/>
  <c r="B457" i="13"/>
  <c r="A457" i="13"/>
  <c r="N456" i="13"/>
  <c r="M456" i="13"/>
  <c r="J456" i="13"/>
  <c r="I456" i="13"/>
  <c r="F456" i="13"/>
  <c r="D456" i="13"/>
  <c r="C456" i="13"/>
  <c r="B456" i="13"/>
  <c r="A456" i="13"/>
  <c r="N455" i="13"/>
  <c r="M455" i="13"/>
  <c r="J455" i="13"/>
  <c r="I455" i="13"/>
  <c r="F455" i="13"/>
  <c r="D455" i="13"/>
  <c r="C455" i="13"/>
  <c r="B455" i="13"/>
  <c r="A455" i="13"/>
  <c r="N454" i="13"/>
  <c r="M454" i="13"/>
  <c r="J454" i="13"/>
  <c r="I454" i="13"/>
  <c r="F454" i="13"/>
  <c r="D454" i="13"/>
  <c r="C454" i="13"/>
  <c r="B454" i="13"/>
  <c r="A454" i="13"/>
  <c r="N453" i="13"/>
  <c r="M453" i="13"/>
  <c r="J453" i="13"/>
  <c r="I453" i="13"/>
  <c r="F453" i="13"/>
  <c r="D453" i="13"/>
  <c r="C453" i="13"/>
  <c r="B453" i="13"/>
  <c r="A453" i="13"/>
  <c r="N452" i="13"/>
  <c r="M452" i="13"/>
  <c r="J452" i="13"/>
  <c r="I452" i="13"/>
  <c r="F452" i="13"/>
  <c r="D452" i="13"/>
  <c r="C452" i="13"/>
  <c r="B452" i="13"/>
  <c r="A452" i="13"/>
  <c r="N451" i="13"/>
  <c r="M451" i="13"/>
  <c r="J451" i="13"/>
  <c r="I451" i="13"/>
  <c r="F451" i="13"/>
  <c r="D451" i="13"/>
  <c r="C451" i="13"/>
  <c r="B451" i="13"/>
  <c r="A451" i="13"/>
  <c r="N450" i="13"/>
  <c r="M450" i="13"/>
  <c r="J450" i="13"/>
  <c r="I450" i="13"/>
  <c r="F450" i="13"/>
  <c r="D450" i="13"/>
  <c r="C450" i="13"/>
  <c r="B450" i="13"/>
  <c r="A450" i="13"/>
  <c r="N449" i="13"/>
  <c r="M449" i="13"/>
  <c r="J449" i="13"/>
  <c r="I449" i="13"/>
  <c r="F449" i="13"/>
  <c r="D449" i="13"/>
  <c r="C449" i="13"/>
  <c r="B449" i="13"/>
  <c r="A449" i="13"/>
  <c r="N448" i="13"/>
  <c r="M448" i="13"/>
  <c r="J448" i="13"/>
  <c r="I448" i="13"/>
  <c r="D448" i="13"/>
  <c r="C448" i="13"/>
  <c r="B448" i="13"/>
  <c r="A448" i="13"/>
  <c r="N447" i="13"/>
  <c r="M447" i="13"/>
  <c r="J447" i="13"/>
  <c r="I447" i="13"/>
  <c r="D447" i="13"/>
  <c r="C447" i="13"/>
  <c r="B447" i="13"/>
  <c r="A447" i="13"/>
  <c r="N446" i="13"/>
  <c r="M446" i="13"/>
  <c r="J446" i="13"/>
  <c r="I446" i="13"/>
  <c r="D446" i="13"/>
  <c r="C446" i="13"/>
  <c r="B446" i="13"/>
  <c r="A446" i="13"/>
  <c r="N445" i="13"/>
  <c r="M445" i="13"/>
  <c r="J445" i="13"/>
  <c r="I445" i="13"/>
  <c r="F445" i="13"/>
  <c r="D445" i="13"/>
  <c r="C445" i="13"/>
  <c r="B445" i="13"/>
  <c r="A445" i="13"/>
  <c r="N444" i="13"/>
  <c r="M444" i="13"/>
  <c r="J444" i="13"/>
  <c r="I444" i="13"/>
  <c r="F444" i="13"/>
  <c r="D444" i="13"/>
  <c r="C444" i="13"/>
  <c r="B444" i="13"/>
  <c r="A444" i="13"/>
  <c r="N443" i="13"/>
  <c r="M443" i="13"/>
  <c r="J443" i="13"/>
  <c r="I443" i="13"/>
  <c r="F443" i="13"/>
  <c r="D443" i="13"/>
  <c r="C443" i="13"/>
  <c r="B443" i="13"/>
  <c r="A443" i="13"/>
  <c r="N442" i="13"/>
  <c r="M442" i="13"/>
  <c r="J442" i="13"/>
  <c r="I442" i="13"/>
  <c r="F442" i="13"/>
  <c r="D442" i="13"/>
  <c r="C442" i="13"/>
  <c r="B442" i="13"/>
  <c r="A442" i="13"/>
  <c r="N441" i="13"/>
  <c r="M441" i="13"/>
  <c r="J441" i="13"/>
  <c r="I441" i="13"/>
  <c r="F441" i="13"/>
  <c r="D441" i="13"/>
  <c r="C441" i="13"/>
  <c r="B441" i="13"/>
  <c r="A441" i="13"/>
  <c r="N440" i="13"/>
  <c r="M440" i="13"/>
  <c r="J440" i="13"/>
  <c r="I440" i="13"/>
  <c r="F440" i="13"/>
  <c r="D440" i="13"/>
  <c r="C440" i="13"/>
  <c r="B440" i="13"/>
  <c r="A440" i="13"/>
  <c r="N439" i="13"/>
  <c r="M439" i="13"/>
  <c r="J439" i="13"/>
  <c r="I439" i="13"/>
  <c r="D439" i="13"/>
  <c r="C439" i="13"/>
  <c r="B439" i="13"/>
  <c r="A439" i="13"/>
  <c r="N438" i="13"/>
  <c r="M438" i="13"/>
  <c r="J438" i="13"/>
  <c r="I438" i="13"/>
  <c r="D438" i="13"/>
  <c r="C438" i="13"/>
  <c r="B438" i="13"/>
  <c r="A438" i="13"/>
  <c r="N437" i="13"/>
  <c r="M437" i="13"/>
  <c r="J437" i="13"/>
  <c r="I437" i="13"/>
  <c r="D437" i="13"/>
  <c r="C437" i="13"/>
  <c r="B437" i="13"/>
  <c r="A437" i="13"/>
  <c r="N436" i="13"/>
  <c r="M436" i="13"/>
  <c r="J436" i="13"/>
  <c r="I436" i="13"/>
  <c r="D436" i="13"/>
  <c r="C436" i="13"/>
  <c r="B436" i="13"/>
  <c r="A436" i="13"/>
  <c r="N435" i="13"/>
  <c r="M435" i="13"/>
  <c r="J435" i="13"/>
  <c r="I435" i="13"/>
  <c r="D435" i="13"/>
  <c r="C435" i="13"/>
  <c r="B435" i="13"/>
  <c r="A435" i="13"/>
  <c r="N434" i="13"/>
  <c r="M434" i="13"/>
  <c r="J434" i="13"/>
  <c r="I434" i="13"/>
  <c r="D434" i="13"/>
  <c r="C434" i="13"/>
  <c r="B434" i="13"/>
  <c r="A434" i="13"/>
  <c r="N433" i="13"/>
  <c r="M433" i="13"/>
  <c r="J433" i="13"/>
  <c r="I433" i="13"/>
  <c r="F433" i="13"/>
  <c r="D433" i="13"/>
  <c r="C433" i="13"/>
  <c r="B433" i="13"/>
  <c r="A433" i="13"/>
  <c r="N432" i="13"/>
  <c r="M432" i="13"/>
  <c r="J432" i="13"/>
  <c r="I432" i="13"/>
  <c r="F432" i="13"/>
  <c r="D432" i="13"/>
  <c r="C432" i="13"/>
  <c r="B432" i="13"/>
  <c r="A432" i="13"/>
  <c r="N431" i="13"/>
  <c r="M431" i="13"/>
  <c r="J431" i="13"/>
  <c r="I431" i="13"/>
  <c r="F431" i="13"/>
  <c r="D431" i="13"/>
  <c r="C431" i="13"/>
  <c r="B431" i="13"/>
  <c r="A431" i="13"/>
  <c r="N430" i="13"/>
  <c r="M430" i="13"/>
  <c r="J430" i="13"/>
  <c r="I430" i="13"/>
  <c r="D430" i="13"/>
  <c r="C430" i="13"/>
  <c r="B430" i="13"/>
  <c r="A430" i="13"/>
  <c r="N429" i="13"/>
  <c r="M429" i="13"/>
  <c r="J429" i="13"/>
  <c r="I429" i="13"/>
  <c r="D429" i="13"/>
  <c r="C429" i="13"/>
  <c r="B429" i="13"/>
  <c r="A429" i="13"/>
  <c r="N428" i="13"/>
  <c r="M428" i="13"/>
  <c r="J428" i="13"/>
  <c r="I428" i="13"/>
  <c r="D428" i="13"/>
  <c r="C428" i="13"/>
  <c r="B428" i="13"/>
  <c r="A428" i="13"/>
  <c r="N427" i="13"/>
  <c r="M427" i="13"/>
  <c r="J427" i="13"/>
  <c r="I427" i="13"/>
  <c r="D427" i="13"/>
  <c r="C427" i="13"/>
  <c r="B427" i="13"/>
  <c r="A427" i="13"/>
  <c r="N426" i="13"/>
  <c r="M426" i="13"/>
  <c r="J426" i="13"/>
  <c r="I426" i="13"/>
  <c r="D426" i="13"/>
  <c r="C426" i="13"/>
  <c r="B426" i="13"/>
  <c r="A426" i="13"/>
  <c r="N425" i="13"/>
  <c r="M425" i="13"/>
  <c r="J425" i="13"/>
  <c r="I425" i="13"/>
  <c r="D425" i="13"/>
  <c r="C425" i="13"/>
  <c r="B425" i="13"/>
  <c r="A425" i="13"/>
  <c r="N424" i="13"/>
  <c r="M424" i="13"/>
  <c r="J424" i="13"/>
  <c r="I424" i="13"/>
  <c r="D424" i="13"/>
  <c r="C424" i="13"/>
  <c r="B424" i="13"/>
  <c r="A424" i="13"/>
  <c r="N423" i="13"/>
  <c r="M423" i="13"/>
  <c r="J423" i="13"/>
  <c r="I423" i="13"/>
  <c r="D423" i="13"/>
  <c r="C423" i="13"/>
  <c r="B423" i="13"/>
  <c r="A423" i="13"/>
  <c r="N422" i="13"/>
  <c r="M422" i="13"/>
  <c r="J422" i="13"/>
  <c r="I422" i="13"/>
  <c r="D422" i="13"/>
  <c r="C422" i="13"/>
  <c r="B422" i="13"/>
  <c r="A422" i="13"/>
  <c r="N421" i="13"/>
  <c r="M421" i="13"/>
  <c r="J421" i="13"/>
  <c r="I421" i="13"/>
  <c r="D421" i="13"/>
  <c r="C421" i="13"/>
  <c r="B421" i="13"/>
  <c r="A421" i="13"/>
  <c r="N420" i="13"/>
  <c r="M420" i="13"/>
  <c r="J420" i="13"/>
  <c r="I420" i="13"/>
  <c r="D420" i="13"/>
  <c r="C420" i="13"/>
  <c r="B420" i="13"/>
  <c r="A420" i="13"/>
  <c r="N419" i="13"/>
  <c r="M419" i="13"/>
  <c r="J419" i="13"/>
  <c r="I419" i="13"/>
  <c r="D419" i="13"/>
  <c r="C419" i="13"/>
  <c r="B419" i="13"/>
  <c r="A419" i="13"/>
  <c r="N418" i="13"/>
  <c r="M418" i="13"/>
  <c r="J418" i="13"/>
  <c r="I418" i="13"/>
  <c r="D418" i="13"/>
  <c r="C418" i="13"/>
  <c r="B418" i="13"/>
  <c r="A418" i="13"/>
  <c r="N417" i="13"/>
  <c r="M417" i="13"/>
  <c r="J417" i="13"/>
  <c r="I417" i="13"/>
  <c r="D417" i="13"/>
  <c r="C417" i="13"/>
  <c r="B417" i="13"/>
  <c r="A417" i="13"/>
  <c r="N416" i="13"/>
  <c r="M416" i="13"/>
  <c r="J416" i="13"/>
  <c r="I416" i="13"/>
  <c r="D416" i="13"/>
  <c r="C416" i="13"/>
  <c r="B416" i="13"/>
  <c r="A416" i="13"/>
  <c r="N415" i="13"/>
  <c r="M415" i="13"/>
  <c r="J415" i="13"/>
  <c r="I415" i="13"/>
  <c r="F415" i="13"/>
  <c r="D415" i="13"/>
  <c r="C415" i="13"/>
  <c r="B415" i="13"/>
  <c r="A415" i="13"/>
  <c r="N414" i="13"/>
  <c r="M414" i="13"/>
  <c r="J414" i="13"/>
  <c r="I414" i="13"/>
  <c r="F414" i="13"/>
  <c r="D414" i="13"/>
  <c r="C414" i="13"/>
  <c r="B414" i="13"/>
  <c r="A414" i="13"/>
  <c r="N413" i="13"/>
  <c r="M413" i="13"/>
  <c r="J413" i="13"/>
  <c r="I413" i="13"/>
  <c r="F413" i="13"/>
  <c r="D413" i="13"/>
  <c r="C413" i="13"/>
  <c r="B413" i="13"/>
  <c r="A413" i="13"/>
  <c r="N412" i="13"/>
  <c r="M412" i="13"/>
  <c r="J412" i="13"/>
  <c r="I412" i="13"/>
  <c r="D412" i="13"/>
  <c r="C412" i="13"/>
  <c r="B412" i="13"/>
  <c r="A412" i="13"/>
  <c r="N411" i="13"/>
  <c r="M411" i="13"/>
  <c r="J411" i="13"/>
  <c r="I411" i="13"/>
  <c r="D411" i="13"/>
  <c r="C411" i="13"/>
  <c r="B411" i="13"/>
  <c r="A411" i="13"/>
  <c r="N410" i="13"/>
  <c r="M410" i="13"/>
  <c r="J410" i="13"/>
  <c r="I410" i="13"/>
  <c r="D410" i="13"/>
  <c r="C410" i="13"/>
  <c r="B410" i="13"/>
  <c r="A410" i="13"/>
  <c r="N409" i="13"/>
  <c r="M409" i="13"/>
  <c r="J409" i="13"/>
  <c r="I409" i="13"/>
  <c r="D409" i="13"/>
  <c r="C409" i="13"/>
  <c r="B409" i="13"/>
  <c r="A409" i="13"/>
  <c r="N408" i="13"/>
  <c r="M408" i="13"/>
  <c r="J408" i="13"/>
  <c r="I408" i="13"/>
  <c r="D408" i="13"/>
  <c r="C408" i="13"/>
  <c r="B408" i="13"/>
  <c r="A408" i="13"/>
  <c r="N407" i="13"/>
  <c r="M407" i="13"/>
  <c r="J407" i="13"/>
  <c r="I407" i="13"/>
  <c r="D407" i="13"/>
  <c r="C407" i="13"/>
  <c r="B407" i="13"/>
  <c r="A407" i="13"/>
  <c r="N406" i="13"/>
  <c r="M406" i="13"/>
  <c r="J406" i="13"/>
  <c r="I406" i="13"/>
  <c r="F406" i="13"/>
  <c r="D406" i="13"/>
  <c r="C406" i="13"/>
  <c r="B406" i="13"/>
  <c r="A406" i="13"/>
  <c r="N405" i="13"/>
  <c r="M405" i="13"/>
  <c r="J405" i="13"/>
  <c r="I405" i="13"/>
  <c r="F405" i="13"/>
  <c r="D405" i="13"/>
  <c r="C405" i="13"/>
  <c r="B405" i="13"/>
  <c r="A405" i="13"/>
  <c r="N404" i="13"/>
  <c r="M404" i="13"/>
  <c r="J404" i="13"/>
  <c r="I404" i="13"/>
  <c r="F404" i="13"/>
  <c r="D404" i="13"/>
  <c r="C404" i="13"/>
  <c r="B404" i="13"/>
  <c r="A404" i="13"/>
  <c r="N403" i="13"/>
  <c r="M403" i="13"/>
  <c r="J403" i="13"/>
  <c r="I403" i="13"/>
  <c r="F403" i="13"/>
  <c r="D403" i="13"/>
  <c r="C403" i="13"/>
  <c r="B403" i="13"/>
  <c r="A403" i="13"/>
  <c r="N402" i="13"/>
  <c r="M402" i="13"/>
  <c r="J402" i="13"/>
  <c r="I402" i="13"/>
  <c r="F402" i="13"/>
  <c r="D402" i="13"/>
  <c r="C402" i="13"/>
  <c r="B402" i="13"/>
  <c r="A402" i="13"/>
  <c r="N401" i="13"/>
  <c r="M401" i="13"/>
  <c r="J401" i="13"/>
  <c r="I401" i="13"/>
  <c r="F401" i="13"/>
  <c r="D401" i="13"/>
  <c r="C401" i="13"/>
  <c r="B401" i="13"/>
  <c r="A401" i="13"/>
  <c r="N400" i="13"/>
  <c r="M400" i="13"/>
  <c r="J400" i="13"/>
  <c r="I400" i="13"/>
  <c r="D400" i="13"/>
  <c r="C400" i="13"/>
  <c r="B400" i="13"/>
  <c r="A400" i="13"/>
  <c r="N399" i="13"/>
  <c r="M399" i="13"/>
  <c r="J399" i="13"/>
  <c r="I399" i="13"/>
  <c r="D399" i="13"/>
  <c r="C399" i="13"/>
  <c r="B399" i="13"/>
  <c r="A399" i="13"/>
  <c r="N398" i="13"/>
  <c r="M398" i="13"/>
  <c r="J398" i="13"/>
  <c r="I398" i="13"/>
  <c r="D398" i="13"/>
  <c r="C398" i="13"/>
  <c r="B398" i="13"/>
  <c r="A398" i="13"/>
  <c r="N397" i="13"/>
  <c r="M397" i="13"/>
  <c r="J397" i="13"/>
  <c r="I397" i="13"/>
  <c r="D397" i="13"/>
  <c r="C397" i="13"/>
  <c r="B397" i="13"/>
  <c r="A397" i="13"/>
  <c r="N396" i="13"/>
  <c r="M396" i="13"/>
  <c r="J396" i="13"/>
  <c r="I396" i="13"/>
  <c r="D396" i="13"/>
  <c r="C396" i="13"/>
  <c r="B396" i="13"/>
  <c r="A396" i="13"/>
  <c r="N395" i="13"/>
  <c r="M395" i="13"/>
  <c r="J395" i="13"/>
  <c r="I395" i="13"/>
  <c r="D395" i="13"/>
  <c r="C395" i="13"/>
  <c r="B395" i="13"/>
  <c r="A395" i="13"/>
  <c r="N394" i="13"/>
  <c r="M394" i="13"/>
  <c r="J394" i="13"/>
  <c r="I394" i="13"/>
  <c r="F394" i="13"/>
  <c r="D394" i="13"/>
  <c r="C394" i="13"/>
  <c r="B394" i="13"/>
  <c r="A394" i="13"/>
  <c r="N393" i="13"/>
  <c r="M393" i="13"/>
  <c r="J393" i="13"/>
  <c r="I393" i="13"/>
  <c r="F393" i="13"/>
  <c r="D393" i="13"/>
  <c r="C393" i="13"/>
  <c r="B393" i="13"/>
  <c r="A393" i="13"/>
  <c r="N392" i="13"/>
  <c r="M392" i="13"/>
  <c r="J392" i="13"/>
  <c r="I392" i="13"/>
  <c r="F392" i="13"/>
  <c r="D392" i="13"/>
  <c r="C392" i="13"/>
  <c r="B392" i="13"/>
  <c r="A392" i="13"/>
  <c r="N391" i="13"/>
  <c r="M391" i="13"/>
  <c r="J391" i="13"/>
  <c r="I391" i="13"/>
  <c r="F391" i="13"/>
  <c r="D391" i="13"/>
  <c r="C391" i="13"/>
  <c r="B391" i="13"/>
  <c r="A391" i="13"/>
  <c r="N390" i="13"/>
  <c r="M390" i="13"/>
  <c r="J390" i="13"/>
  <c r="I390" i="13"/>
  <c r="F390" i="13"/>
  <c r="D390" i="13"/>
  <c r="C390" i="13"/>
  <c r="B390" i="13"/>
  <c r="A390" i="13"/>
  <c r="N389" i="13"/>
  <c r="M389" i="13"/>
  <c r="J389" i="13"/>
  <c r="I389" i="13"/>
  <c r="F389" i="13"/>
  <c r="D389" i="13"/>
  <c r="C389" i="13"/>
  <c r="B389" i="13"/>
  <c r="A389" i="13"/>
  <c r="N388" i="13"/>
  <c r="M388" i="13"/>
  <c r="J388" i="13"/>
  <c r="I388" i="13"/>
  <c r="D388" i="13"/>
  <c r="C388" i="13"/>
  <c r="B388" i="13"/>
  <c r="A388" i="13"/>
  <c r="N387" i="13"/>
  <c r="M387" i="13"/>
  <c r="J387" i="13"/>
  <c r="I387" i="13"/>
  <c r="D387" i="13"/>
  <c r="C387" i="13"/>
  <c r="B387" i="13"/>
  <c r="A387" i="13"/>
  <c r="N386" i="13"/>
  <c r="M386" i="13"/>
  <c r="J386" i="13"/>
  <c r="I386" i="13"/>
  <c r="D386" i="13"/>
  <c r="C386" i="13"/>
  <c r="B386" i="13"/>
  <c r="A386" i="13"/>
  <c r="N385" i="13"/>
  <c r="M385" i="13"/>
  <c r="J385" i="13"/>
  <c r="I385" i="13"/>
  <c r="D385" i="13"/>
  <c r="C385" i="13"/>
  <c r="B385" i="13"/>
  <c r="A385" i="13"/>
  <c r="N384" i="13"/>
  <c r="M384" i="13"/>
  <c r="J384" i="13"/>
  <c r="I384" i="13"/>
  <c r="D384" i="13"/>
  <c r="C384" i="13"/>
  <c r="B384" i="13"/>
  <c r="A384" i="13"/>
  <c r="N383" i="13"/>
  <c r="M383" i="13"/>
  <c r="J383" i="13"/>
  <c r="I383" i="13"/>
  <c r="D383" i="13"/>
  <c r="C383" i="13"/>
  <c r="B383" i="13"/>
  <c r="A383" i="13"/>
  <c r="N382" i="13"/>
  <c r="M382" i="13"/>
  <c r="J382" i="13"/>
  <c r="I382" i="13"/>
  <c r="D382" i="13"/>
  <c r="C382" i="13"/>
  <c r="B382" i="13"/>
  <c r="A382" i="13"/>
  <c r="N381" i="13"/>
  <c r="M381" i="13"/>
  <c r="J381" i="13"/>
  <c r="I381" i="13"/>
  <c r="D381" i="13"/>
  <c r="C381" i="13"/>
  <c r="B381" i="13"/>
  <c r="A381" i="13"/>
  <c r="N380" i="13"/>
  <c r="M380" i="13"/>
  <c r="J380" i="13"/>
  <c r="I380" i="13"/>
  <c r="D380" i="13"/>
  <c r="C380" i="13"/>
  <c r="B380" i="13"/>
  <c r="A380" i="13"/>
  <c r="N379" i="13"/>
  <c r="M379" i="13"/>
  <c r="J379" i="13"/>
  <c r="I379" i="13"/>
  <c r="F379" i="13"/>
  <c r="D379" i="13"/>
  <c r="C379" i="13"/>
  <c r="B379" i="13"/>
  <c r="A379" i="13"/>
  <c r="N378" i="13"/>
  <c r="M378" i="13"/>
  <c r="J378" i="13"/>
  <c r="I378" i="13"/>
  <c r="F378" i="13"/>
  <c r="D378" i="13"/>
  <c r="C378" i="13"/>
  <c r="B378" i="13"/>
  <c r="A378" i="13"/>
  <c r="N377" i="13"/>
  <c r="M377" i="13"/>
  <c r="J377" i="13"/>
  <c r="I377" i="13"/>
  <c r="F377" i="13"/>
  <c r="D377" i="13"/>
  <c r="C377" i="13"/>
  <c r="B377" i="13"/>
  <c r="A377" i="13"/>
  <c r="N376" i="13"/>
  <c r="M376" i="13"/>
  <c r="J376" i="13"/>
  <c r="I376" i="13"/>
  <c r="D376" i="13"/>
  <c r="C376" i="13"/>
  <c r="B376" i="13"/>
  <c r="A376" i="13"/>
  <c r="N375" i="13"/>
  <c r="M375" i="13"/>
  <c r="J375" i="13"/>
  <c r="I375" i="13"/>
  <c r="D375" i="13"/>
  <c r="C375" i="13"/>
  <c r="B375" i="13"/>
  <c r="A375" i="13"/>
  <c r="N374" i="13"/>
  <c r="M374" i="13"/>
  <c r="J374" i="13"/>
  <c r="I374" i="13"/>
  <c r="D374" i="13"/>
  <c r="C374" i="13"/>
  <c r="B374" i="13"/>
  <c r="A374" i="13"/>
  <c r="N373" i="13"/>
  <c r="M373" i="13"/>
  <c r="J373" i="13"/>
  <c r="I373" i="13"/>
  <c r="F373" i="13"/>
  <c r="D373" i="13"/>
  <c r="C373" i="13"/>
  <c r="B373" i="13"/>
  <c r="A373" i="13"/>
  <c r="N372" i="13"/>
  <c r="M372" i="13"/>
  <c r="J372" i="13"/>
  <c r="I372" i="13"/>
  <c r="F372" i="13"/>
  <c r="D372" i="13"/>
  <c r="C372" i="13"/>
  <c r="B372" i="13"/>
  <c r="A372" i="13"/>
  <c r="N371" i="13"/>
  <c r="M371" i="13"/>
  <c r="J371" i="13"/>
  <c r="I371" i="13"/>
  <c r="F371" i="13"/>
  <c r="D371" i="13"/>
  <c r="C371" i="13"/>
  <c r="B371" i="13"/>
  <c r="A371" i="13"/>
  <c r="N370" i="13"/>
  <c r="M370" i="13"/>
  <c r="J370" i="13"/>
  <c r="I370" i="13"/>
  <c r="F370" i="13"/>
  <c r="D370" i="13"/>
  <c r="C370" i="13"/>
  <c r="B370" i="13"/>
  <c r="A370" i="13"/>
  <c r="N369" i="13"/>
  <c r="M369" i="13"/>
  <c r="J369" i="13"/>
  <c r="I369" i="13"/>
  <c r="F369" i="13"/>
  <c r="D369" i="13"/>
  <c r="C369" i="13"/>
  <c r="B369" i="13"/>
  <c r="A369" i="13"/>
  <c r="N368" i="13"/>
  <c r="M368" i="13"/>
  <c r="J368" i="13"/>
  <c r="I368" i="13"/>
  <c r="F368" i="13"/>
  <c r="D368" i="13"/>
  <c r="C368" i="13"/>
  <c r="B368" i="13"/>
  <c r="A368" i="13"/>
  <c r="N367" i="13"/>
  <c r="M367" i="13"/>
  <c r="J367" i="13"/>
  <c r="I367" i="13"/>
  <c r="F367" i="13"/>
  <c r="D367" i="13"/>
  <c r="C367" i="13"/>
  <c r="B367" i="13"/>
  <c r="A367" i="13"/>
  <c r="N366" i="13"/>
  <c r="M366" i="13"/>
  <c r="J366" i="13"/>
  <c r="I366" i="13"/>
  <c r="F366" i="13"/>
  <c r="D366" i="13"/>
  <c r="C366" i="13"/>
  <c r="B366" i="13"/>
  <c r="A366" i="13"/>
  <c r="N365" i="13"/>
  <c r="M365" i="13"/>
  <c r="J365" i="13"/>
  <c r="I365" i="13"/>
  <c r="D365" i="13"/>
  <c r="C365" i="13"/>
  <c r="B365" i="13"/>
  <c r="A365" i="13"/>
  <c r="N364" i="13"/>
  <c r="M364" i="13"/>
  <c r="J364" i="13"/>
  <c r="I364" i="13"/>
  <c r="D364" i="13"/>
  <c r="C364" i="13"/>
  <c r="B364" i="13"/>
  <c r="A364" i="13"/>
  <c r="N363" i="13"/>
  <c r="M363" i="13"/>
  <c r="J363" i="13"/>
  <c r="I363" i="13"/>
  <c r="D363" i="13"/>
  <c r="C363" i="13"/>
  <c r="B363" i="13"/>
  <c r="A363" i="13"/>
  <c r="N362" i="13"/>
  <c r="M362" i="13"/>
  <c r="J362" i="13"/>
  <c r="I362" i="13"/>
  <c r="D362" i="13"/>
  <c r="C362" i="13"/>
  <c r="B362" i="13"/>
  <c r="A362" i="13"/>
  <c r="N361" i="13"/>
  <c r="M361" i="13"/>
  <c r="J361" i="13"/>
  <c r="I361" i="13"/>
  <c r="D361" i="13"/>
  <c r="C361" i="13"/>
  <c r="B361" i="13"/>
  <c r="A361" i="13"/>
  <c r="N360" i="13"/>
  <c r="M360" i="13"/>
  <c r="J360" i="13"/>
  <c r="I360" i="13"/>
  <c r="D360" i="13"/>
  <c r="C360" i="13"/>
  <c r="B360" i="13"/>
  <c r="A360" i="13"/>
  <c r="N359" i="13"/>
  <c r="M359" i="13"/>
  <c r="J359" i="13"/>
  <c r="I359" i="13"/>
  <c r="D359" i="13"/>
  <c r="C359" i="13"/>
  <c r="B359" i="13"/>
  <c r="A359" i="13"/>
  <c r="N358" i="13"/>
  <c r="M358" i="13"/>
  <c r="J358" i="13"/>
  <c r="I358" i="13"/>
  <c r="F358" i="13"/>
  <c r="D358" i="13"/>
  <c r="C358" i="13"/>
  <c r="B358" i="13"/>
  <c r="A358" i="13"/>
  <c r="N357" i="13"/>
  <c r="M357" i="13"/>
  <c r="J357" i="13"/>
  <c r="I357" i="13"/>
  <c r="F357" i="13"/>
  <c r="D357" i="13"/>
  <c r="C357" i="13"/>
  <c r="B357" i="13"/>
  <c r="A357" i="13"/>
  <c r="N356" i="13"/>
  <c r="M356" i="13"/>
  <c r="J356" i="13"/>
  <c r="I356" i="13"/>
  <c r="F356" i="13"/>
  <c r="D356" i="13"/>
  <c r="C356" i="13"/>
  <c r="B356" i="13"/>
  <c r="A356" i="13"/>
  <c r="N355" i="13"/>
  <c r="M355" i="13"/>
  <c r="J355" i="13"/>
  <c r="I355" i="13"/>
  <c r="F355" i="13"/>
  <c r="D355" i="13"/>
  <c r="C355" i="13"/>
  <c r="B355" i="13"/>
  <c r="A355" i="13"/>
  <c r="N354" i="13"/>
  <c r="M354" i="13"/>
  <c r="J354" i="13"/>
  <c r="I354" i="13"/>
  <c r="F354" i="13"/>
  <c r="D354" i="13"/>
  <c r="C354" i="13"/>
  <c r="B354" i="13"/>
  <c r="A354" i="13"/>
  <c r="N353" i="13"/>
  <c r="M353" i="13"/>
  <c r="J353" i="13"/>
  <c r="I353" i="13"/>
  <c r="F353" i="13"/>
  <c r="D353" i="13"/>
  <c r="C353" i="13"/>
  <c r="B353" i="13"/>
  <c r="A353" i="13"/>
  <c r="N352" i="13"/>
  <c r="M352" i="13"/>
  <c r="J352" i="13"/>
  <c r="I352" i="13"/>
  <c r="D352" i="13"/>
  <c r="C352" i="13"/>
  <c r="B352" i="13"/>
  <c r="A352" i="13"/>
  <c r="N351" i="13"/>
  <c r="M351" i="13"/>
  <c r="J351" i="13"/>
  <c r="I351" i="13"/>
  <c r="D351" i="13"/>
  <c r="C351" i="13"/>
  <c r="B351" i="13"/>
  <c r="A351" i="13"/>
  <c r="N350" i="13"/>
  <c r="M350" i="13"/>
  <c r="J350" i="13"/>
  <c r="I350" i="13"/>
  <c r="D350" i="13"/>
  <c r="C350" i="13"/>
  <c r="B350" i="13"/>
  <c r="A350" i="13"/>
  <c r="N349" i="13"/>
  <c r="M349" i="13"/>
  <c r="J349" i="13"/>
  <c r="I349" i="13"/>
  <c r="F349" i="13"/>
  <c r="D349" i="13"/>
  <c r="C349" i="13"/>
  <c r="B349" i="13"/>
  <c r="A349" i="13"/>
  <c r="N348" i="13"/>
  <c r="M348" i="13"/>
  <c r="J348" i="13"/>
  <c r="I348" i="13"/>
  <c r="F348" i="13"/>
  <c r="D348" i="13"/>
  <c r="C348" i="13"/>
  <c r="B348" i="13"/>
  <c r="A348" i="13"/>
  <c r="N347" i="13"/>
  <c r="M347" i="13"/>
  <c r="J347" i="13"/>
  <c r="I347" i="13"/>
  <c r="F347" i="13"/>
  <c r="D347" i="13"/>
  <c r="C347" i="13"/>
  <c r="B347" i="13"/>
  <c r="A347" i="13"/>
  <c r="N346" i="13"/>
  <c r="M346" i="13"/>
  <c r="J346" i="13"/>
  <c r="I346" i="13"/>
  <c r="D346" i="13"/>
  <c r="C346" i="13"/>
  <c r="B346" i="13"/>
  <c r="A346" i="13"/>
  <c r="N345" i="13"/>
  <c r="M345" i="13"/>
  <c r="J345" i="13"/>
  <c r="I345" i="13"/>
  <c r="D345" i="13"/>
  <c r="C345" i="13"/>
  <c r="B345" i="13"/>
  <c r="A345" i="13"/>
  <c r="N344" i="13"/>
  <c r="M344" i="13"/>
  <c r="J344" i="13"/>
  <c r="I344" i="13"/>
  <c r="D344" i="13"/>
  <c r="C344" i="13"/>
  <c r="B344" i="13"/>
  <c r="A344" i="13"/>
  <c r="N343" i="13"/>
  <c r="M343" i="13"/>
  <c r="J343" i="13"/>
  <c r="I343" i="13"/>
  <c r="F343" i="13"/>
  <c r="D343" i="13"/>
  <c r="C343" i="13"/>
  <c r="B343" i="13"/>
  <c r="A343" i="13"/>
  <c r="N342" i="13"/>
  <c r="M342" i="13"/>
  <c r="J342" i="13"/>
  <c r="I342" i="13"/>
  <c r="F342" i="13"/>
  <c r="D342" i="13"/>
  <c r="C342" i="13"/>
  <c r="B342" i="13"/>
  <c r="A342" i="13"/>
  <c r="N341" i="13"/>
  <c r="M341" i="13"/>
  <c r="J341" i="13"/>
  <c r="I341" i="13"/>
  <c r="F341" i="13"/>
  <c r="D341" i="13"/>
  <c r="C341" i="13"/>
  <c r="B341" i="13"/>
  <c r="A341" i="13"/>
  <c r="N340" i="13"/>
  <c r="M340" i="13"/>
  <c r="J340" i="13"/>
  <c r="I340" i="13"/>
  <c r="F340" i="13"/>
  <c r="D340" i="13"/>
  <c r="C340" i="13"/>
  <c r="B340" i="13"/>
  <c r="A340" i="13"/>
  <c r="N339" i="13"/>
  <c r="M339" i="13"/>
  <c r="J339" i="13"/>
  <c r="I339" i="13"/>
  <c r="F339" i="13"/>
  <c r="D339" i="13"/>
  <c r="C339" i="13"/>
  <c r="B339" i="13"/>
  <c r="A339" i="13"/>
  <c r="N338" i="13"/>
  <c r="M338" i="13"/>
  <c r="J338" i="13"/>
  <c r="I338" i="13"/>
  <c r="F338" i="13"/>
  <c r="D338" i="13"/>
  <c r="C338" i="13"/>
  <c r="B338" i="13"/>
  <c r="A338" i="13"/>
  <c r="N337" i="13"/>
  <c r="M337" i="13"/>
  <c r="J337" i="13"/>
  <c r="I337" i="13"/>
  <c r="F337" i="13"/>
  <c r="D337" i="13"/>
  <c r="C337" i="13"/>
  <c r="B337" i="13"/>
  <c r="A337" i="13"/>
  <c r="N336" i="13"/>
  <c r="M336" i="13"/>
  <c r="J336" i="13"/>
  <c r="I336" i="13"/>
  <c r="F336" i="13"/>
  <c r="D336" i="13"/>
  <c r="C336" i="13"/>
  <c r="B336" i="13"/>
  <c r="A336" i="13"/>
  <c r="N335" i="13"/>
  <c r="M335" i="13"/>
  <c r="J335" i="13"/>
  <c r="I335" i="13"/>
  <c r="F335" i="13"/>
  <c r="D335" i="13"/>
  <c r="C335" i="13"/>
  <c r="B335" i="13"/>
  <c r="A335" i="13"/>
  <c r="N334" i="13"/>
  <c r="M334" i="13"/>
  <c r="J334" i="13"/>
  <c r="I334" i="13"/>
  <c r="F334" i="13"/>
  <c r="D334" i="13"/>
  <c r="C334" i="13"/>
  <c r="B334" i="13"/>
  <c r="A334" i="13"/>
  <c r="N333" i="13"/>
  <c r="M333" i="13"/>
  <c r="J333" i="13"/>
  <c r="I333" i="13"/>
  <c r="F333" i="13"/>
  <c r="D333" i="13"/>
  <c r="C333" i="13"/>
  <c r="B333" i="13"/>
  <c r="A333" i="13"/>
  <c r="N332" i="13"/>
  <c r="M332" i="13"/>
  <c r="J332" i="13"/>
  <c r="I332" i="13"/>
  <c r="F332" i="13"/>
  <c r="D332" i="13"/>
  <c r="C332" i="13"/>
  <c r="B332" i="13"/>
  <c r="A332" i="13"/>
  <c r="N331" i="13"/>
  <c r="M331" i="13"/>
  <c r="J331" i="13"/>
  <c r="I331" i="13"/>
  <c r="F331" i="13"/>
  <c r="D331" i="13"/>
  <c r="C331" i="13"/>
  <c r="B331" i="13"/>
  <c r="A331" i="13"/>
  <c r="N330" i="13"/>
  <c r="M330" i="13"/>
  <c r="J330" i="13"/>
  <c r="I330" i="13"/>
  <c r="F330" i="13"/>
  <c r="D330" i="13"/>
  <c r="C330" i="13"/>
  <c r="B330" i="13"/>
  <c r="A330" i="13"/>
  <c r="N329" i="13"/>
  <c r="M329" i="13"/>
  <c r="J329" i="13"/>
  <c r="I329" i="13"/>
  <c r="F329" i="13"/>
  <c r="D329" i="13"/>
  <c r="C329" i="13"/>
  <c r="B329" i="13"/>
  <c r="A329" i="13"/>
  <c r="N328" i="13"/>
  <c r="M328" i="13"/>
  <c r="J328" i="13"/>
  <c r="I328" i="13"/>
  <c r="F328" i="13"/>
  <c r="D328" i="13"/>
  <c r="C328" i="13"/>
  <c r="B328" i="13"/>
  <c r="A328" i="13"/>
  <c r="N327" i="13"/>
  <c r="M327" i="13"/>
  <c r="J327" i="13"/>
  <c r="I327" i="13"/>
  <c r="F327" i="13"/>
  <c r="D327" i="13"/>
  <c r="C327" i="13"/>
  <c r="B327" i="13"/>
  <c r="A327" i="13"/>
  <c r="N326" i="13"/>
  <c r="M326" i="13"/>
  <c r="J326" i="13"/>
  <c r="I326" i="13"/>
  <c r="F326" i="13"/>
  <c r="D326" i="13"/>
  <c r="C326" i="13"/>
  <c r="B326" i="13"/>
  <c r="A326" i="13"/>
  <c r="N325" i="13"/>
  <c r="M325" i="13"/>
  <c r="J325" i="13"/>
  <c r="I325" i="13"/>
  <c r="D325" i="13"/>
  <c r="C325" i="13"/>
  <c r="B325" i="13"/>
  <c r="A325" i="13"/>
  <c r="N324" i="13"/>
  <c r="M324" i="13"/>
  <c r="J324" i="13"/>
  <c r="I324" i="13"/>
  <c r="D324" i="13"/>
  <c r="C324" i="13"/>
  <c r="B324" i="13"/>
  <c r="A324" i="13"/>
  <c r="N323" i="13"/>
  <c r="M323" i="13"/>
  <c r="J323" i="13"/>
  <c r="I323" i="13"/>
  <c r="D323" i="13"/>
  <c r="C323" i="13"/>
  <c r="B323" i="13"/>
  <c r="A323" i="13"/>
  <c r="N322" i="13"/>
  <c r="M322" i="13"/>
  <c r="J322" i="13"/>
  <c r="I322" i="13"/>
  <c r="F322" i="13"/>
  <c r="D322" i="13"/>
  <c r="C322" i="13"/>
  <c r="B322" i="13"/>
  <c r="A322" i="13"/>
  <c r="N321" i="13"/>
  <c r="M321" i="13"/>
  <c r="J321" i="13"/>
  <c r="I321" i="13"/>
  <c r="F321" i="13"/>
  <c r="D321" i="13"/>
  <c r="C321" i="13"/>
  <c r="B321" i="13"/>
  <c r="A321" i="13"/>
  <c r="N320" i="13"/>
  <c r="M320" i="13"/>
  <c r="J320" i="13"/>
  <c r="I320" i="13"/>
  <c r="F320" i="13"/>
  <c r="D320" i="13"/>
  <c r="C320" i="13"/>
  <c r="B320" i="13"/>
  <c r="A320" i="13"/>
  <c r="N319" i="13"/>
  <c r="M319" i="13"/>
  <c r="J319" i="13"/>
  <c r="I319" i="13"/>
  <c r="D319" i="13"/>
  <c r="C319" i="13"/>
  <c r="B319" i="13"/>
  <c r="A319" i="13"/>
  <c r="N318" i="13"/>
  <c r="M318" i="13"/>
  <c r="J318" i="13"/>
  <c r="I318" i="13"/>
  <c r="D318" i="13"/>
  <c r="C318" i="13"/>
  <c r="B318" i="13"/>
  <c r="A318" i="13"/>
  <c r="N317" i="13"/>
  <c r="M317" i="13"/>
  <c r="J317" i="13"/>
  <c r="I317" i="13"/>
  <c r="D317" i="13"/>
  <c r="C317" i="13"/>
  <c r="B317" i="13"/>
  <c r="A317" i="13"/>
  <c r="N316" i="13"/>
  <c r="M316" i="13"/>
  <c r="J316" i="13"/>
  <c r="I316" i="13"/>
  <c r="D316" i="13"/>
  <c r="C316" i="13"/>
  <c r="B316" i="13"/>
  <c r="A316" i="13"/>
  <c r="N315" i="13"/>
  <c r="M315" i="13"/>
  <c r="J315" i="13"/>
  <c r="I315" i="13"/>
  <c r="D315" i="13"/>
  <c r="C315" i="13"/>
  <c r="B315" i="13"/>
  <c r="A315" i="13"/>
  <c r="N314" i="13"/>
  <c r="M314" i="13"/>
  <c r="J314" i="13"/>
  <c r="I314" i="13"/>
  <c r="D314" i="13"/>
  <c r="C314" i="13"/>
  <c r="B314" i="13"/>
  <c r="A314" i="13"/>
  <c r="N313" i="13"/>
  <c r="M313" i="13"/>
  <c r="J313" i="13"/>
  <c r="I313" i="13"/>
  <c r="F313" i="13"/>
  <c r="D313" i="13"/>
  <c r="C313" i="13"/>
  <c r="B313" i="13"/>
  <c r="A313" i="13"/>
  <c r="N312" i="13"/>
  <c r="M312" i="13"/>
  <c r="J312" i="13"/>
  <c r="I312" i="13"/>
  <c r="F312" i="13"/>
  <c r="D312" i="13"/>
  <c r="C312" i="13"/>
  <c r="B312" i="13"/>
  <c r="A312" i="13"/>
  <c r="N311" i="13"/>
  <c r="M311" i="13"/>
  <c r="J311" i="13"/>
  <c r="I311" i="13"/>
  <c r="F311" i="13"/>
  <c r="D311" i="13"/>
  <c r="C311" i="13"/>
  <c r="B311" i="13"/>
  <c r="A311" i="13"/>
  <c r="N310" i="13"/>
  <c r="M310" i="13"/>
  <c r="J310" i="13"/>
  <c r="I310" i="13"/>
  <c r="D310" i="13"/>
  <c r="C310" i="13"/>
  <c r="B310" i="13"/>
  <c r="A310" i="13"/>
  <c r="N309" i="13"/>
  <c r="M309" i="13"/>
  <c r="J309" i="13"/>
  <c r="I309" i="13"/>
  <c r="D309" i="13"/>
  <c r="C309" i="13"/>
  <c r="B309" i="13"/>
  <c r="A309" i="13"/>
  <c r="N308" i="13"/>
  <c r="M308" i="13"/>
  <c r="J308" i="13"/>
  <c r="I308" i="13"/>
  <c r="D308" i="13"/>
  <c r="C308" i="13"/>
  <c r="B308" i="13"/>
  <c r="A308" i="13"/>
  <c r="N307" i="13"/>
  <c r="M307" i="13"/>
  <c r="J307" i="13"/>
  <c r="I307" i="13"/>
  <c r="D307" i="13"/>
  <c r="C307" i="13"/>
  <c r="B307" i="13"/>
  <c r="A307" i="13"/>
  <c r="N306" i="13"/>
  <c r="M306" i="13"/>
  <c r="J306" i="13"/>
  <c r="I306" i="13"/>
  <c r="D306" i="13"/>
  <c r="C306" i="13"/>
  <c r="B306" i="13"/>
  <c r="A306" i="13"/>
  <c r="N305" i="13"/>
  <c r="M305" i="13"/>
  <c r="J305" i="13"/>
  <c r="I305" i="13"/>
  <c r="D305" i="13"/>
  <c r="C305" i="13"/>
  <c r="B305" i="13"/>
  <c r="A305" i="13"/>
  <c r="N304" i="13"/>
  <c r="M304" i="13"/>
  <c r="J304" i="13"/>
  <c r="I304" i="13"/>
  <c r="D304" i="13"/>
  <c r="C304" i="13"/>
  <c r="B304" i="13"/>
  <c r="A304" i="13"/>
  <c r="N303" i="13"/>
  <c r="M303" i="13"/>
  <c r="J303" i="13"/>
  <c r="I303" i="13"/>
  <c r="D303" i="13"/>
  <c r="C303" i="13"/>
  <c r="B303" i="13"/>
  <c r="A303" i="13"/>
  <c r="N302" i="13"/>
  <c r="M302" i="13"/>
  <c r="J302" i="13"/>
  <c r="I302" i="13"/>
  <c r="D302" i="13"/>
  <c r="C302" i="13"/>
  <c r="B302" i="13"/>
  <c r="A302" i="13"/>
  <c r="N301" i="13"/>
  <c r="M301" i="13"/>
  <c r="J301" i="13"/>
  <c r="I301" i="13"/>
  <c r="D301" i="13"/>
  <c r="C301" i="13"/>
  <c r="B301" i="13"/>
  <c r="A301" i="13"/>
  <c r="N300" i="13"/>
  <c r="M300" i="13"/>
  <c r="J300" i="13"/>
  <c r="I300" i="13"/>
  <c r="D300" i="13"/>
  <c r="C300" i="13"/>
  <c r="B300" i="13"/>
  <c r="A300" i="13"/>
  <c r="N299" i="13"/>
  <c r="M299" i="13"/>
  <c r="J299" i="13"/>
  <c r="I299" i="13"/>
  <c r="D299" i="13"/>
  <c r="C299" i="13"/>
  <c r="B299" i="13"/>
  <c r="A299" i="13"/>
  <c r="N298" i="13"/>
  <c r="M298" i="13"/>
  <c r="J298" i="13"/>
  <c r="I298" i="13"/>
  <c r="F298" i="13"/>
  <c r="D298" i="13"/>
  <c r="C298" i="13"/>
  <c r="B298" i="13"/>
  <c r="A298" i="13"/>
  <c r="N297" i="13"/>
  <c r="M297" i="13"/>
  <c r="J297" i="13"/>
  <c r="I297" i="13"/>
  <c r="F297" i="13"/>
  <c r="D297" i="13"/>
  <c r="C297" i="13"/>
  <c r="B297" i="13"/>
  <c r="A297" i="13"/>
  <c r="N296" i="13"/>
  <c r="M296" i="13"/>
  <c r="J296" i="13"/>
  <c r="I296" i="13"/>
  <c r="F296" i="13"/>
  <c r="D296" i="13"/>
  <c r="C296" i="13"/>
  <c r="B296" i="13"/>
  <c r="A296" i="13"/>
  <c r="N295" i="13"/>
  <c r="M295" i="13"/>
  <c r="J295" i="13"/>
  <c r="I295" i="13"/>
  <c r="F295" i="13"/>
  <c r="D295" i="13"/>
  <c r="C295" i="13"/>
  <c r="B295" i="13"/>
  <c r="A295" i="13"/>
  <c r="N294" i="13"/>
  <c r="M294" i="13"/>
  <c r="J294" i="13"/>
  <c r="I294" i="13"/>
  <c r="F294" i="13"/>
  <c r="D294" i="13"/>
  <c r="C294" i="13"/>
  <c r="B294" i="13"/>
  <c r="A294" i="13"/>
  <c r="N293" i="13"/>
  <c r="M293" i="13"/>
  <c r="J293" i="13"/>
  <c r="I293" i="13"/>
  <c r="F293" i="13"/>
  <c r="D293" i="13"/>
  <c r="C293" i="13"/>
  <c r="B293" i="13"/>
  <c r="A293" i="13"/>
  <c r="N292" i="13"/>
  <c r="M292" i="13"/>
  <c r="K292" i="13"/>
  <c r="J292" i="13"/>
  <c r="I292" i="13"/>
  <c r="F292" i="13"/>
  <c r="D292" i="13"/>
  <c r="C292" i="13"/>
  <c r="B292" i="13"/>
  <c r="A292" i="13"/>
  <c r="N291" i="13"/>
  <c r="M291" i="13"/>
  <c r="K291" i="13"/>
  <c r="J291" i="13"/>
  <c r="I291" i="13"/>
  <c r="F291" i="13"/>
  <c r="D291" i="13"/>
  <c r="C291" i="13"/>
  <c r="B291" i="13"/>
  <c r="A291" i="13"/>
  <c r="N290" i="13"/>
  <c r="M290" i="13"/>
  <c r="K290" i="13"/>
  <c r="J290" i="13"/>
  <c r="I290" i="13"/>
  <c r="F290" i="13"/>
  <c r="D290" i="13"/>
  <c r="C290" i="13"/>
  <c r="B290" i="13"/>
  <c r="A290" i="13"/>
  <c r="N289" i="13"/>
  <c r="M289" i="13"/>
  <c r="K289" i="13"/>
  <c r="J289" i="13"/>
  <c r="I289" i="13"/>
  <c r="F289" i="13"/>
  <c r="D289" i="13"/>
  <c r="C289" i="13"/>
  <c r="B289" i="13"/>
  <c r="A289" i="13"/>
  <c r="N288" i="13"/>
  <c r="M288" i="13"/>
  <c r="K288" i="13"/>
  <c r="J288" i="13"/>
  <c r="I288" i="13"/>
  <c r="F288" i="13"/>
  <c r="D288" i="13"/>
  <c r="C288" i="13"/>
  <c r="B288" i="13"/>
  <c r="A288" i="13"/>
  <c r="N287" i="13"/>
  <c r="M287" i="13"/>
  <c r="K287" i="13"/>
  <c r="J287" i="13"/>
  <c r="I287" i="13"/>
  <c r="F287" i="13"/>
  <c r="D287" i="13"/>
  <c r="C287" i="13"/>
  <c r="B287" i="13"/>
  <c r="A287" i="13"/>
  <c r="N286" i="13"/>
  <c r="M286" i="13"/>
  <c r="K286" i="13"/>
  <c r="J286" i="13"/>
  <c r="I286" i="13"/>
  <c r="F286" i="13"/>
  <c r="D286" i="13"/>
  <c r="C286" i="13"/>
  <c r="B286" i="13"/>
  <c r="A286" i="13"/>
  <c r="N285" i="13"/>
  <c r="M285" i="13"/>
  <c r="K285" i="13"/>
  <c r="J285" i="13"/>
  <c r="I285" i="13"/>
  <c r="F285" i="13"/>
  <c r="D285" i="13"/>
  <c r="C285" i="13"/>
  <c r="B285" i="13"/>
  <c r="A285" i="13"/>
  <c r="N284" i="13"/>
  <c r="M284" i="13"/>
  <c r="K284" i="13"/>
  <c r="J284" i="13"/>
  <c r="I284" i="13"/>
  <c r="F284" i="13"/>
  <c r="D284" i="13"/>
  <c r="C284" i="13"/>
  <c r="B284" i="13"/>
  <c r="A284" i="13"/>
  <c r="N283" i="13"/>
  <c r="M283" i="13"/>
  <c r="K283" i="13"/>
  <c r="J283" i="13"/>
  <c r="I283" i="13"/>
  <c r="F283" i="13"/>
  <c r="D283" i="13"/>
  <c r="C283" i="13"/>
  <c r="B283" i="13"/>
  <c r="A283" i="13"/>
  <c r="N282" i="13"/>
  <c r="M282" i="13"/>
  <c r="K282" i="13"/>
  <c r="J282" i="13"/>
  <c r="I282" i="13"/>
  <c r="F282" i="13"/>
  <c r="D282" i="13"/>
  <c r="C282" i="13"/>
  <c r="B282" i="13"/>
  <c r="A282" i="13"/>
  <c r="N281" i="13"/>
  <c r="M281" i="13"/>
  <c r="K281" i="13"/>
  <c r="J281" i="13"/>
  <c r="I281" i="13"/>
  <c r="F281" i="13"/>
  <c r="D281" i="13"/>
  <c r="C281" i="13"/>
  <c r="B281" i="13"/>
  <c r="A281" i="13"/>
  <c r="N280" i="13"/>
  <c r="M280" i="13"/>
  <c r="K280" i="13"/>
  <c r="J280" i="13"/>
  <c r="I280" i="13"/>
  <c r="F280" i="13"/>
  <c r="D280" i="13"/>
  <c r="C280" i="13"/>
  <c r="B280" i="13"/>
  <c r="A280" i="13"/>
  <c r="N279" i="13"/>
  <c r="M279" i="13"/>
  <c r="K279" i="13"/>
  <c r="J279" i="13"/>
  <c r="I279" i="13"/>
  <c r="F279" i="13"/>
  <c r="D279" i="13"/>
  <c r="C279" i="13"/>
  <c r="B279" i="13"/>
  <c r="A279" i="13"/>
  <c r="N278" i="13"/>
  <c r="M278" i="13"/>
  <c r="K278" i="13"/>
  <c r="J278" i="13"/>
  <c r="I278" i="13"/>
  <c r="F278" i="13"/>
  <c r="D278" i="13"/>
  <c r="C278" i="13"/>
  <c r="B278" i="13"/>
  <c r="A278" i="13"/>
  <c r="N277" i="13"/>
  <c r="M277" i="13"/>
  <c r="K277" i="13"/>
  <c r="J277" i="13"/>
  <c r="I277" i="13"/>
  <c r="F277" i="13"/>
  <c r="D277" i="13"/>
  <c r="C277" i="13"/>
  <c r="B277" i="13"/>
  <c r="A277" i="13"/>
  <c r="N276" i="13"/>
  <c r="M276" i="13"/>
  <c r="K276" i="13"/>
  <c r="J276" i="13"/>
  <c r="I276" i="13"/>
  <c r="F276" i="13"/>
  <c r="D276" i="13"/>
  <c r="C276" i="13"/>
  <c r="B276" i="13"/>
  <c r="A276" i="13"/>
  <c r="N275" i="13"/>
  <c r="M275" i="13"/>
  <c r="K275" i="13"/>
  <c r="J275" i="13"/>
  <c r="I275" i="13"/>
  <c r="F275" i="13"/>
  <c r="D275" i="13"/>
  <c r="C275" i="13"/>
  <c r="B275" i="13"/>
  <c r="A275" i="13"/>
  <c r="N274" i="13"/>
  <c r="M274" i="13"/>
  <c r="K274" i="13"/>
  <c r="J274" i="13"/>
  <c r="I274" i="13"/>
  <c r="F274" i="13"/>
  <c r="D274" i="13"/>
  <c r="C274" i="13"/>
  <c r="B274" i="13"/>
  <c r="A274" i="13"/>
  <c r="N273" i="13"/>
  <c r="M273" i="13"/>
  <c r="K273" i="13"/>
  <c r="J273" i="13"/>
  <c r="I273" i="13"/>
  <c r="F273" i="13"/>
  <c r="D273" i="13"/>
  <c r="C273" i="13"/>
  <c r="B273" i="13"/>
  <c r="A273" i="13"/>
  <c r="N272" i="13"/>
  <c r="M272" i="13"/>
  <c r="K272" i="13"/>
  <c r="J272" i="13"/>
  <c r="I272" i="13"/>
  <c r="F272" i="13"/>
  <c r="D272" i="13"/>
  <c r="C272" i="13"/>
  <c r="B272" i="13"/>
  <c r="A272" i="13"/>
  <c r="N271" i="13"/>
  <c r="M271" i="13"/>
  <c r="K271" i="13"/>
  <c r="J271" i="13"/>
  <c r="I271" i="13"/>
  <c r="F271" i="13"/>
  <c r="D271" i="13"/>
  <c r="C271" i="13"/>
  <c r="B271" i="13"/>
  <c r="A271" i="13"/>
  <c r="N270" i="13"/>
  <c r="M270" i="13"/>
  <c r="K270" i="13"/>
  <c r="J270" i="13"/>
  <c r="I270" i="13"/>
  <c r="F270" i="13"/>
  <c r="D270" i="13"/>
  <c r="C270" i="13"/>
  <c r="B270" i="13"/>
  <c r="A270" i="13"/>
  <c r="N269" i="13"/>
  <c r="M269" i="13"/>
  <c r="K269" i="13"/>
  <c r="J269" i="13"/>
  <c r="I269" i="13"/>
  <c r="F269" i="13"/>
  <c r="D269" i="13"/>
  <c r="C269" i="13"/>
  <c r="B269" i="13"/>
  <c r="A269" i="13"/>
  <c r="N268" i="13"/>
  <c r="M268" i="13"/>
  <c r="K268" i="13"/>
  <c r="J268" i="13"/>
  <c r="I268" i="13"/>
  <c r="F268" i="13"/>
  <c r="D268" i="13"/>
  <c r="C268" i="13"/>
  <c r="B268" i="13"/>
  <c r="A268" i="13"/>
  <c r="N267" i="13"/>
  <c r="M267" i="13"/>
  <c r="K267" i="13"/>
  <c r="J267" i="13"/>
  <c r="I267" i="13"/>
  <c r="F267" i="13"/>
  <c r="D267" i="13"/>
  <c r="C267" i="13"/>
  <c r="B267" i="13"/>
  <c r="A267" i="13"/>
  <c r="N266" i="13"/>
  <c r="M266" i="13"/>
  <c r="K266" i="13"/>
  <c r="J266" i="13"/>
  <c r="I266" i="13"/>
  <c r="F266" i="13"/>
  <c r="D266" i="13"/>
  <c r="C266" i="13"/>
  <c r="B266" i="13"/>
  <c r="A266" i="13"/>
  <c r="N265" i="13"/>
  <c r="M265" i="13"/>
  <c r="K265" i="13"/>
  <c r="J265" i="13"/>
  <c r="I265" i="13"/>
  <c r="F265" i="13"/>
  <c r="D265" i="13"/>
  <c r="C265" i="13"/>
  <c r="B265" i="13"/>
  <c r="A265" i="13"/>
  <c r="N264" i="13"/>
  <c r="M264" i="13"/>
  <c r="K264" i="13"/>
  <c r="J264" i="13"/>
  <c r="I264" i="13"/>
  <c r="F264" i="13"/>
  <c r="D264" i="13"/>
  <c r="C264" i="13"/>
  <c r="B264" i="13"/>
  <c r="A264" i="13"/>
  <c r="N263" i="13"/>
  <c r="M263" i="13"/>
  <c r="K263" i="13"/>
  <c r="J263" i="13"/>
  <c r="I263" i="13"/>
  <c r="F263" i="13"/>
  <c r="D263" i="13"/>
  <c r="C263" i="13"/>
  <c r="B263" i="13"/>
  <c r="A263" i="13"/>
  <c r="N262" i="13"/>
  <c r="M262" i="13"/>
  <c r="K262" i="13"/>
  <c r="J262" i="13"/>
  <c r="I262" i="13"/>
  <c r="F262" i="13"/>
  <c r="D262" i="13"/>
  <c r="C262" i="13"/>
  <c r="B262" i="13"/>
  <c r="A262" i="13"/>
  <c r="N261" i="13"/>
  <c r="M261" i="13"/>
  <c r="K261" i="13"/>
  <c r="J261" i="13"/>
  <c r="I261" i="13"/>
  <c r="F261" i="13"/>
  <c r="D261" i="13"/>
  <c r="C261" i="13"/>
  <c r="B261" i="13"/>
  <c r="A261" i="13"/>
  <c r="N260" i="13"/>
  <c r="M260" i="13"/>
  <c r="K260" i="13"/>
  <c r="J260" i="13"/>
  <c r="I260" i="13"/>
  <c r="F260" i="13"/>
  <c r="D260" i="13"/>
  <c r="C260" i="13"/>
  <c r="B260" i="13"/>
  <c r="A260" i="13"/>
  <c r="N259" i="13"/>
  <c r="M259" i="13"/>
  <c r="K259" i="13"/>
  <c r="J259" i="13"/>
  <c r="I259" i="13"/>
  <c r="F259" i="13"/>
  <c r="D259" i="13"/>
  <c r="C259" i="13"/>
  <c r="B259" i="13"/>
  <c r="A259" i="13"/>
  <c r="N258" i="13"/>
  <c r="M258" i="13"/>
  <c r="K258" i="13"/>
  <c r="J258" i="13"/>
  <c r="I258" i="13"/>
  <c r="F258" i="13"/>
  <c r="D258" i="13"/>
  <c r="C258" i="13"/>
  <c r="B258" i="13"/>
  <c r="A258" i="13"/>
  <c r="N257" i="13"/>
  <c r="M257" i="13"/>
  <c r="K257" i="13"/>
  <c r="J257" i="13"/>
  <c r="I257" i="13"/>
  <c r="F257" i="13"/>
  <c r="D257" i="13"/>
  <c r="C257" i="13"/>
  <c r="B257" i="13"/>
  <c r="A257" i="13"/>
  <c r="N256" i="13"/>
  <c r="M256" i="13"/>
  <c r="K256" i="13"/>
  <c r="J256" i="13"/>
  <c r="I256" i="13"/>
  <c r="F256" i="13"/>
  <c r="D256" i="13"/>
  <c r="C256" i="13"/>
  <c r="B256" i="13"/>
  <c r="A256" i="13"/>
  <c r="N255" i="13"/>
  <c r="M255" i="13"/>
  <c r="K255" i="13"/>
  <c r="J255" i="13"/>
  <c r="I255" i="13"/>
  <c r="F255" i="13"/>
  <c r="D255" i="13"/>
  <c r="C255" i="13"/>
  <c r="B255" i="13"/>
  <c r="A255" i="13"/>
  <c r="N254" i="13"/>
  <c r="M254" i="13"/>
  <c r="K254" i="13"/>
  <c r="J254" i="13"/>
  <c r="I254" i="13"/>
  <c r="F254" i="13"/>
  <c r="D254" i="13"/>
  <c r="C254" i="13"/>
  <c r="B254" i="13"/>
  <c r="A254" i="13"/>
  <c r="N253" i="13"/>
  <c r="M253" i="13"/>
  <c r="K253" i="13"/>
  <c r="J253" i="13"/>
  <c r="I253" i="13"/>
  <c r="F253" i="13"/>
  <c r="D253" i="13"/>
  <c r="C253" i="13"/>
  <c r="B253" i="13"/>
  <c r="A253" i="13"/>
  <c r="N252" i="13"/>
  <c r="M252" i="13"/>
  <c r="K252" i="13"/>
  <c r="J252" i="13"/>
  <c r="I252" i="13"/>
  <c r="F252" i="13"/>
  <c r="D252" i="13"/>
  <c r="C252" i="13"/>
  <c r="B252" i="13"/>
  <c r="A252" i="13"/>
  <c r="N251" i="13"/>
  <c r="M251" i="13"/>
  <c r="K251" i="13"/>
  <c r="J251" i="13"/>
  <c r="I251" i="13"/>
  <c r="F251" i="13"/>
  <c r="D251" i="13"/>
  <c r="C251" i="13"/>
  <c r="B251" i="13"/>
  <c r="A251" i="13"/>
  <c r="N250" i="13"/>
  <c r="M250" i="13"/>
  <c r="K250" i="13"/>
  <c r="J250" i="13"/>
  <c r="I250" i="13"/>
  <c r="F250" i="13"/>
  <c r="D250" i="13"/>
  <c r="C250" i="13"/>
  <c r="B250" i="13"/>
  <c r="A250" i="13"/>
  <c r="N249" i="13"/>
  <c r="M249" i="13"/>
  <c r="K249" i="13"/>
  <c r="J249" i="13"/>
  <c r="I249" i="13"/>
  <c r="F249" i="13"/>
  <c r="D249" i="13"/>
  <c r="C249" i="13"/>
  <c r="B249" i="13"/>
  <c r="A249" i="13"/>
  <c r="N248" i="13"/>
  <c r="M248" i="13"/>
  <c r="K248" i="13"/>
  <c r="J248" i="13"/>
  <c r="I248" i="13"/>
  <c r="F248" i="13"/>
  <c r="D248" i="13"/>
  <c r="C248" i="13"/>
  <c r="B248" i="13"/>
  <c r="A248" i="13"/>
  <c r="N247" i="13"/>
  <c r="M247" i="13"/>
  <c r="K247" i="13"/>
  <c r="J247" i="13"/>
  <c r="I247" i="13"/>
  <c r="F247" i="13"/>
  <c r="D247" i="13"/>
  <c r="C247" i="13"/>
  <c r="B247" i="13"/>
  <c r="A247" i="13"/>
  <c r="N246" i="13"/>
  <c r="M246" i="13"/>
  <c r="K246" i="13"/>
  <c r="J246" i="13"/>
  <c r="I246" i="13"/>
  <c r="F246" i="13"/>
  <c r="D246" i="13"/>
  <c r="C246" i="13"/>
  <c r="B246" i="13"/>
  <c r="A246" i="13"/>
  <c r="N245" i="13"/>
  <c r="M245" i="13"/>
  <c r="K245" i="13"/>
  <c r="J245" i="13"/>
  <c r="I245" i="13"/>
  <c r="F245" i="13"/>
  <c r="D245" i="13"/>
  <c r="C245" i="13"/>
  <c r="B245" i="13"/>
  <c r="A245" i="13"/>
  <c r="N244" i="13"/>
  <c r="M244" i="13"/>
  <c r="K244" i="13"/>
  <c r="J244" i="13"/>
  <c r="I244" i="13"/>
  <c r="F244" i="13"/>
  <c r="D244" i="13"/>
  <c r="C244" i="13"/>
  <c r="B244" i="13"/>
  <c r="A244" i="13"/>
  <c r="N243" i="13"/>
  <c r="M243" i="13"/>
  <c r="K243" i="13"/>
  <c r="J243" i="13"/>
  <c r="I243" i="13"/>
  <c r="F243" i="13"/>
  <c r="D243" i="13"/>
  <c r="C243" i="13"/>
  <c r="B243" i="13"/>
  <c r="A243" i="13"/>
  <c r="N242" i="13"/>
  <c r="M242" i="13"/>
  <c r="K242" i="13"/>
  <c r="J242" i="13"/>
  <c r="I242" i="13"/>
  <c r="F242" i="13"/>
  <c r="D242" i="13"/>
  <c r="C242" i="13"/>
  <c r="B242" i="13"/>
  <c r="A242" i="13"/>
  <c r="N241" i="13"/>
  <c r="M241" i="13"/>
  <c r="K241" i="13"/>
  <c r="J241" i="13"/>
  <c r="I241" i="13"/>
  <c r="F241" i="13"/>
  <c r="D241" i="13"/>
  <c r="C241" i="13"/>
  <c r="B241" i="13"/>
  <c r="A241" i="13"/>
  <c r="N240" i="13"/>
  <c r="M240" i="13"/>
  <c r="K240" i="13"/>
  <c r="J240" i="13"/>
  <c r="I240" i="13"/>
  <c r="F240" i="13"/>
  <c r="D240" i="13"/>
  <c r="C240" i="13"/>
  <c r="B240" i="13"/>
  <c r="A240" i="13"/>
  <c r="N239" i="13"/>
  <c r="M239" i="13"/>
  <c r="K239" i="13"/>
  <c r="J239" i="13"/>
  <c r="I239" i="13"/>
  <c r="F239" i="13"/>
  <c r="D239" i="13"/>
  <c r="C239" i="13"/>
  <c r="B239" i="13"/>
  <c r="A239" i="13"/>
  <c r="N238" i="13"/>
  <c r="M238" i="13"/>
  <c r="K238" i="13"/>
  <c r="J238" i="13"/>
  <c r="I238" i="13"/>
  <c r="F238" i="13"/>
  <c r="D238" i="13"/>
  <c r="C238" i="13"/>
  <c r="B238" i="13"/>
  <c r="A238" i="13"/>
  <c r="N237" i="13"/>
  <c r="M237" i="13"/>
  <c r="K237" i="13"/>
  <c r="J237" i="13"/>
  <c r="I237" i="13"/>
  <c r="F237" i="13"/>
  <c r="D237" i="13"/>
  <c r="C237" i="13"/>
  <c r="B237" i="13"/>
  <c r="A237" i="13"/>
  <c r="N236" i="13"/>
  <c r="M236" i="13"/>
  <c r="K236" i="13"/>
  <c r="J236" i="13"/>
  <c r="I236" i="13"/>
  <c r="F236" i="13"/>
  <c r="D236" i="13"/>
  <c r="C236" i="13"/>
  <c r="B236" i="13"/>
  <c r="A236" i="13"/>
  <c r="N235" i="13"/>
  <c r="M235" i="13"/>
  <c r="K235" i="13"/>
  <c r="J235" i="13"/>
  <c r="I235" i="13"/>
  <c r="F235" i="13"/>
  <c r="D235" i="13"/>
  <c r="C235" i="13"/>
  <c r="B235" i="13"/>
  <c r="A235" i="13"/>
  <c r="N234" i="13"/>
  <c r="M234" i="13"/>
  <c r="K234" i="13"/>
  <c r="J234" i="13"/>
  <c r="I234" i="13"/>
  <c r="F234" i="13"/>
  <c r="D234" i="13"/>
  <c r="C234" i="13"/>
  <c r="B234" i="13"/>
  <c r="A234" i="13"/>
  <c r="N233" i="13"/>
  <c r="M233" i="13"/>
  <c r="K233" i="13"/>
  <c r="J233" i="13"/>
  <c r="I233" i="13"/>
  <c r="F233" i="13"/>
  <c r="D233" i="13"/>
  <c r="C233" i="13"/>
  <c r="B233" i="13"/>
  <c r="A233" i="13"/>
  <c r="N232" i="13"/>
  <c r="M232" i="13"/>
  <c r="K232" i="13"/>
  <c r="J232" i="13"/>
  <c r="I232" i="13"/>
  <c r="F232" i="13"/>
  <c r="D232" i="13"/>
  <c r="C232" i="13"/>
  <c r="B232" i="13"/>
  <c r="A232" i="13"/>
  <c r="N231" i="13"/>
  <c r="M231" i="13"/>
  <c r="K231" i="13"/>
  <c r="J231" i="13"/>
  <c r="I231" i="13"/>
  <c r="F231" i="13"/>
  <c r="D231" i="13"/>
  <c r="C231" i="13"/>
  <c r="B231" i="13"/>
  <c r="A231" i="13"/>
  <c r="N230" i="13"/>
  <c r="M230" i="13"/>
  <c r="K230" i="13"/>
  <c r="J230" i="13"/>
  <c r="I230" i="13"/>
  <c r="F230" i="13"/>
  <c r="D230" i="13"/>
  <c r="C230" i="13"/>
  <c r="B230" i="13"/>
  <c r="A230" i="13"/>
  <c r="N229" i="13"/>
  <c r="M229" i="13"/>
  <c r="K229" i="13"/>
  <c r="J229" i="13"/>
  <c r="I229" i="13"/>
  <c r="F229" i="13"/>
  <c r="D229" i="13"/>
  <c r="C229" i="13"/>
  <c r="B229" i="13"/>
  <c r="A229" i="13"/>
  <c r="N228" i="13"/>
  <c r="M228" i="13"/>
  <c r="K228" i="13"/>
  <c r="J228" i="13"/>
  <c r="I228" i="13"/>
  <c r="F228" i="13"/>
  <c r="D228" i="13"/>
  <c r="C228" i="13"/>
  <c r="B228" i="13"/>
  <c r="A228" i="13"/>
  <c r="N227" i="13"/>
  <c r="M227" i="13"/>
  <c r="K227" i="13"/>
  <c r="J227" i="13"/>
  <c r="I227" i="13"/>
  <c r="F227" i="13"/>
  <c r="D227" i="13"/>
  <c r="C227" i="13"/>
  <c r="B227" i="13"/>
  <c r="A227" i="13"/>
  <c r="N226" i="13"/>
  <c r="M226" i="13"/>
  <c r="K226" i="13"/>
  <c r="J226" i="13"/>
  <c r="I226" i="13"/>
  <c r="F226" i="13"/>
  <c r="D226" i="13"/>
  <c r="C226" i="13"/>
  <c r="B226" i="13"/>
  <c r="A226" i="13"/>
  <c r="N225" i="13"/>
  <c r="M225" i="13"/>
  <c r="K225" i="13"/>
  <c r="J225" i="13"/>
  <c r="I225" i="13"/>
  <c r="F225" i="13"/>
  <c r="D225" i="13"/>
  <c r="C225" i="13"/>
  <c r="B225" i="13"/>
  <c r="A225" i="13"/>
  <c r="N224" i="13"/>
  <c r="M224" i="13"/>
  <c r="K224" i="13"/>
  <c r="J224" i="13"/>
  <c r="I224" i="13"/>
  <c r="F224" i="13"/>
  <c r="D224" i="13"/>
  <c r="C224" i="13"/>
  <c r="B224" i="13"/>
  <c r="A224" i="13"/>
  <c r="N223" i="13"/>
  <c r="M223" i="13"/>
  <c r="K223" i="13"/>
  <c r="J223" i="13"/>
  <c r="I223" i="13"/>
  <c r="F223" i="13"/>
  <c r="D223" i="13"/>
  <c r="C223" i="13"/>
  <c r="B223" i="13"/>
  <c r="A223" i="13"/>
  <c r="N222" i="13"/>
  <c r="M222" i="13"/>
  <c r="K222" i="13"/>
  <c r="J222" i="13"/>
  <c r="I222" i="13"/>
  <c r="F222" i="13"/>
  <c r="D222" i="13"/>
  <c r="C222" i="13"/>
  <c r="B222" i="13"/>
  <c r="A222" i="13"/>
  <c r="N221" i="13"/>
  <c r="M221" i="13"/>
  <c r="K221" i="13"/>
  <c r="J221" i="13"/>
  <c r="I221" i="13"/>
  <c r="F221" i="13"/>
  <c r="D221" i="13"/>
  <c r="C221" i="13"/>
  <c r="B221" i="13"/>
  <c r="A221" i="13"/>
  <c r="N220" i="13"/>
  <c r="M220" i="13"/>
  <c r="K220" i="13"/>
  <c r="J220" i="13"/>
  <c r="I220" i="13"/>
  <c r="F220" i="13"/>
  <c r="D220" i="13"/>
  <c r="C220" i="13"/>
  <c r="B220" i="13"/>
  <c r="A220" i="13"/>
  <c r="N219" i="13"/>
  <c r="M219" i="13"/>
  <c r="K219" i="13"/>
  <c r="J219" i="13"/>
  <c r="I219" i="13"/>
  <c r="F219" i="13"/>
  <c r="D219" i="13"/>
  <c r="C219" i="13"/>
  <c r="B219" i="13"/>
  <c r="A219" i="13"/>
  <c r="N218" i="13"/>
  <c r="M218" i="13"/>
  <c r="K218" i="13"/>
  <c r="J218" i="13"/>
  <c r="I218" i="13"/>
  <c r="F218" i="13"/>
  <c r="D218" i="13"/>
  <c r="C218" i="13"/>
  <c r="B218" i="13"/>
  <c r="A218" i="13"/>
  <c r="N217" i="13"/>
  <c r="M217" i="13"/>
  <c r="K217" i="13"/>
  <c r="J217" i="13"/>
  <c r="I217" i="13"/>
  <c r="F217" i="13"/>
  <c r="D217" i="13"/>
  <c r="C217" i="13"/>
  <c r="B217" i="13"/>
  <c r="A217" i="13"/>
  <c r="N216" i="13"/>
  <c r="M216" i="13"/>
  <c r="K216" i="13"/>
  <c r="J216" i="13"/>
  <c r="I216" i="13"/>
  <c r="F216" i="13"/>
  <c r="D216" i="13"/>
  <c r="C216" i="13"/>
  <c r="B216" i="13"/>
  <c r="A216" i="13"/>
  <c r="N215" i="13"/>
  <c r="M215" i="13"/>
  <c r="K215" i="13"/>
  <c r="J215" i="13"/>
  <c r="I215" i="13"/>
  <c r="F215" i="13"/>
  <c r="D215" i="13"/>
  <c r="C215" i="13"/>
  <c r="B215" i="13"/>
  <c r="A215" i="13"/>
  <c r="N214" i="13"/>
  <c r="M214" i="13"/>
  <c r="K214" i="13"/>
  <c r="J214" i="13"/>
  <c r="I214" i="13"/>
  <c r="F214" i="13"/>
  <c r="D214" i="13"/>
  <c r="C214" i="13"/>
  <c r="B214" i="13"/>
  <c r="A214" i="13"/>
  <c r="N213" i="13"/>
  <c r="M213" i="13"/>
  <c r="K213" i="13"/>
  <c r="J213" i="13"/>
  <c r="I213" i="13"/>
  <c r="F213" i="13"/>
  <c r="D213" i="13"/>
  <c r="C213" i="13"/>
  <c r="B213" i="13"/>
  <c r="A213" i="13"/>
  <c r="N212" i="13"/>
  <c r="M212" i="13"/>
  <c r="K212" i="13"/>
  <c r="J212" i="13"/>
  <c r="I212" i="13"/>
  <c r="F212" i="13"/>
  <c r="D212" i="13"/>
  <c r="C212" i="13"/>
  <c r="B212" i="13"/>
  <c r="A212" i="13"/>
  <c r="N211" i="13"/>
  <c r="M211" i="13"/>
  <c r="K211" i="13"/>
  <c r="J211" i="13"/>
  <c r="I211" i="13"/>
  <c r="F211" i="13"/>
  <c r="D211" i="13"/>
  <c r="C211" i="13"/>
  <c r="B211" i="13"/>
  <c r="A211" i="13"/>
  <c r="N210" i="13"/>
  <c r="M210" i="13"/>
  <c r="K210" i="13"/>
  <c r="J210" i="13"/>
  <c r="I210" i="13"/>
  <c r="F210" i="13"/>
  <c r="D210" i="13"/>
  <c r="C210" i="13"/>
  <c r="B210" i="13"/>
  <c r="A210" i="13"/>
  <c r="N209" i="13"/>
  <c r="M209" i="13"/>
  <c r="K209" i="13"/>
  <c r="J209" i="13"/>
  <c r="I209" i="13"/>
  <c r="F209" i="13"/>
  <c r="D209" i="13"/>
  <c r="C209" i="13"/>
  <c r="B209" i="13"/>
  <c r="A209" i="13"/>
  <c r="N208" i="13"/>
  <c r="M208" i="13"/>
  <c r="K208" i="13"/>
  <c r="J208" i="13"/>
  <c r="I208" i="13"/>
  <c r="F208" i="13"/>
  <c r="D208" i="13"/>
  <c r="C208" i="13"/>
  <c r="B208" i="13"/>
  <c r="A208" i="13"/>
  <c r="N207" i="13"/>
  <c r="M207" i="13"/>
  <c r="K207" i="13"/>
  <c r="J207" i="13"/>
  <c r="I207" i="13"/>
  <c r="F207" i="13"/>
  <c r="D207" i="13"/>
  <c r="C207" i="13"/>
  <c r="B207" i="13"/>
  <c r="A207" i="13"/>
  <c r="N206" i="13"/>
  <c r="M206" i="13"/>
  <c r="K206" i="13"/>
  <c r="J206" i="13"/>
  <c r="I206" i="13"/>
  <c r="F206" i="13"/>
  <c r="D206" i="13"/>
  <c r="C206" i="13"/>
  <c r="B206" i="13"/>
  <c r="A206" i="13"/>
  <c r="N205" i="13"/>
  <c r="M205" i="13"/>
  <c r="K205" i="13"/>
  <c r="J205" i="13"/>
  <c r="I205" i="13"/>
  <c r="F205" i="13"/>
  <c r="D205" i="13"/>
  <c r="C205" i="13"/>
  <c r="B205" i="13"/>
  <c r="A205" i="13"/>
  <c r="N204" i="13"/>
  <c r="M204" i="13"/>
  <c r="K204" i="13"/>
  <c r="J204" i="13"/>
  <c r="I204" i="13"/>
  <c r="F204" i="13"/>
  <c r="D204" i="13"/>
  <c r="C204" i="13"/>
  <c r="B204" i="13"/>
  <c r="A204" i="13"/>
  <c r="N203" i="13"/>
  <c r="M203" i="13"/>
  <c r="K203" i="13"/>
  <c r="J203" i="13"/>
  <c r="I203" i="13"/>
  <c r="F203" i="13"/>
  <c r="D203" i="13"/>
  <c r="C203" i="13"/>
  <c r="B203" i="13"/>
  <c r="A203" i="13"/>
  <c r="N202" i="13"/>
  <c r="M202" i="13"/>
  <c r="K202" i="13"/>
  <c r="J202" i="13"/>
  <c r="I202" i="13"/>
  <c r="F202" i="13"/>
  <c r="D202" i="13"/>
  <c r="C202" i="13"/>
  <c r="B202" i="13"/>
  <c r="A202" i="13"/>
  <c r="N201" i="13"/>
  <c r="M201" i="13"/>
  <c r="K201" i="13"/>
  <c r="J201" i="13"/>
  <c r="I201" i="13"/>
  <c r="F201" i="13"/>
  <c r="D201" i="13"/>
  <c r="C201" i="13"/>
  <c r="B201" i="13"/>
  <c r="A201" i="13"/>
  <c r="N200" i="13"/>
  <c r="M200" i="13"/>
  <c r="K200" i="13"/>
  <c r="J200" i="13"/>
  <c r="I200" i="13"/>
  <c r="F200" i="13"/>
  <c r="D200" i="13"/>
  <c r="C200" i="13"/>
  <c r="B200" i="13"/>
  <c r="A200" i="13"/>
  <c r="N199" i="13"/>
  <c r="M199" i="13"/>
  <c r="K199" i="13"/>
  <c r="J199" i="13"/>
  <c r="I199" i="13"/>
  <c r="F199" i="13"/>
  <c r="D199" i="13"/>
  <c r="C199" i="13"/>
  <c r="B199" i="13"/>
  <c r="A199" i="13"/>
  <c r="N198" i="13"/>
  <c r="M198" i="13"/>
  <c r="K198" i="13"/>
  <c r="J198" i="13"/>
  <c r="I198" i="13"/>
  <c r="F198" i="13"/>
  <c r="D198" i="13"/>
  <c r="C198" i="13"/>
  <c r="B198" i="13"/>
  <c r="A198" i="13"/>
  <c r="N197" i="13"/>
  <c r="M197" i="13"/>
  <c r="K197" i="13"/>
  <c r="J197" i="13"/>
  <c r="I197" i="13"/>
  <c r="F197" i="13"/>
  <c r="D197" i="13"/>
  <c r="C197" i="13"/>
  <c r="B197" i="13"/>
  <c r="A197" i="13"/>
  <c r="N196" i="13"/>
  <c r="M196" i="13"/>
  <c r="K196" i="13"/>
  <c r="J196" i="13"/>
  <c r="I196" i="13"/>
  <c r="F196" i="13"/>
  <c r="D196" i="13"/>
  <c r="C196" i="13"/>
  <c r="B196" i="13"/>
  <c r="A196" i="13"/>
  <c r="N195" i="13"/>
  <c r="M195" i="13"/>
  <c r="K195" i="13"/>
  <c r="J195" i="13"/>
  <c r="I195" i="13"/>
  <c r="F195" i="13"/>
  <c r="D195" i="13"/>
  <c r="C195" i="13"/>
  <c r="B195" i="13"/>
  <c r="A195" i="13"/>
  <c r="N194" i="13"/>
  <c r="M194" i="13"/>
  <c r="K194" i="13"/>
  <c r="J194" i="13"/>
  <c r="I194" i="13"/>
  <c r="F194" i="13"/>
  <c r="D194" i="13"/>
  <c r="C194" i="13"/>
  <c r="B194" i="13"/>
  <c r="A194" i="13"/>
  <c r="N193" i="13"/>
  <c r="M193" i="13"/>
  <c r="K193" i="13"/>
  <c r="J193" i="13"/>
  <c r="I193" i="13"/>
  <c r="F193" i="13"/>
  <c r="D193" i="13"/>
  <c r="C193" i="13"/>
  <c r="B193" i="13"/>
  <c r="A193" i="13"/>
  <c r="N192" i="13"/>
  <c r="M192" i="13"/>
  <c r="K192" i="13"/>
  <c r="J192" i="13"/>
  <c r="I192" i="13"/>
  <c r="F192" i="13"/>
  <c r="D192" i="13"/>
  <c r="C192" i="13"/>
  <c r="B192" i="13"/>
  <c r="A192" i="13"/>
  <c r="N191" i="13"/>
  <c r="M191" i="13"/>
  <c r="K191" i="13"/>
  <c r="J191" i="13"/>
  <c r="I191" i="13"/>
  <c r="F191" i="13"/>
  <c r="D191" i="13"/>
  <c r="C191" i="13"/>
  <c r="B191" i="13"/>
  <c r="A191" i="13"/>
  <c r="N190" i="13"/>
  <c r="M190" i="13"/>
  <c r="K190" i="13"/>
  <c r="J190" i="13"/>
  <c r="I190" i="13"/>
  <c r="F190" i="13"/>
  <c r="D190" i="13"/>
  <c r="C190" i="13"/>
  <c r="B190" i="13"/>
  <c r="A190" i="13"/>
  <c r="N189" i="13"/>
  <c r="M189" i="13"/>
  <c r="K189" i="13"/>
  <c r="J189" i="13"/>
  <c r="I189" i="13"/>
  <c r="F189" i="13"/>
  <c r="D189" i="13"/>
  <c r="C189" i="13"/>
  <c r="B189" i="13"/>
  <c r="A189" i="13"/>
  <c r="N188" i="13"/>
  <c r="M188" i="13"/>
  <c r="K188" i="13"/>
  <c r="J188" i="13"/>
  <c r="I188" i="13"/>
  <c r="F188" i="13"/>
  <c r="D188" i="13"/>
  <c r="C188" i="13"/>
  <c r="B188" i="13"/>
  <c r="A188" i="13"/>
  <c r="N187" i="13"/>
  <c r="M187" i="13"/>
  <c r="K187" i="13"/>
  <c r="J187" i="13"/>
  <c r="I187" i="13"/>
  <c r="F187" i="13"/>
  <c r="D187" i="13"/>
  <c r="C187" i="13"/>
  <c r="B187" i="13"/>
  <c r="A187" i="13"/>
  <c r="N186" i="13"/>
  <c r="M186" i="13"/>
  <c r="K186" i="13"/>
  <c r="J186" i="13"/>
  <c r="I186" i="13"/>
  <c r="F186" i="13"/>
  <c r="D186" i="13"/>
  <c r="C186" i="13"/>
  <c r="B186" i="13"/>
  <c r="A186" i="13"/>
  <c r="N185" i="13"/>
  <c r="M185" i="13"/>
  <c r="K185" i="13"/>
  <c r="J185" i="13"/>
  <c r="I185" i="13"/>
  <c r="F185" i="13"/>
  <c r="D185" i="13"/>
  <c r="C185" i="13"/>
  <c r="B185" i="13"/>
  <c r="A185" i="13"/>
  <c r="N184" i="13"/>
  <c r="M184" i="13"/>
  <c r="K184" i="13"/>
  <c r="J184" i="13"/>
  <c r="I184" i="13"/>
  <c r="F184" i="13"/>
  <c r="D184" i="13"/>
  <c r="C184" i="13"/>
  <c r="B184" i="13"/>
  <c r="A184" i="13"/>
  <c r="N183" i="13"/>
  <c r="M183" i="13"/>
  <c r="K183" i="13"/>
  <c r="J183" i="13"/>
  <c r="I183" i="13"/>
  <c r="F183" i="13"/>
  <c r="D183" i="13"/>
  <c r="C183" i="13"/>
  <c r="B183" i="13"/>
  <c r="A183" i="13"/>
  <c r="N182" i="13"/>
  <c r="M182" i="13"/>
  <c r="K182" i="13"/>
  <c r="J182" i="13"/>
  <c r="I182" i="13"/>
  <c r="F182" i="13"/>
  <c r="D182" i="13"/>
  <c r="C182" i="13"/>
  <c r="B182" i="13"/>
  <c r="A182" i="13"/>
  <c r="N181" i="13"/>
  <c r="M181" i="13"/>
  <c r="K181" i="13"/>
  <c r="J181" i="13"/>
  <c r="I181" i="13"/>
  <c r="F181" i="13"/>
  <c r="D181" i="13"/>
  <c r="C181" i="13"/>
  <c r="B181" i="13"/>
  <c r="A181" i="13"/>
  <c r="N180" i="13"/>
  <c r="M180" i="13"/>
  <c r="K180" i="13"/>
  <c r="J180" i="13"/>
  <c r="I180" i="13"/>
  <c r="F180" i="13"/>
  <c r="D180" i="13"/>
  <c r="C180" i="13"/>
  <c r="B180" i="13"/>
  <c r="A180" i="13"/>
  <c r="N179" i="13"/>
  <c r="M179" i="13"/>
  <c r="K179" i="13"/>
  <c r="J179" i="13"/>
  <c r="I179" i="13"/>
  <c r="F179" i="13"/>
  <c r="D179" i="13"/>
  <c r="C179" i="13"/>
  <c r="B179" i="13"/>
  <c r="A179" i="13"/>
  <c r="N178" i="13"/>
  <c r="M178" i="13"/>
  <c r="K178" i="13"/>
  <c r="J178" i="13"/>
  <c r="I178" i="13"/>
  <c r="F178" i="13"/>
  <c r="D178" i="13"/>
  <c r="C178" i="13"/>
  <c r="B178" i="13"/>
  <c r="A178" i="13"/>
  <c r="N177" i="13"/>
  <c r="M177" i="13"/>
  <c r="K177" i="13"/>
  <c r="J177" i="13"/>
  <c r="I177" i="13"/>
  <c r="F177" i="13"/>
  <c r="D177" i="13"/>
  <c r="C177" i="13"/>
  <c r="B177" i="13"/>
  <c r="A177" i="13"/>
  <c r="N176" i="13"/>
  <c r="M176" i="13"/>
  <c r="K176" i="13"/>
  <c r="J176" i="13"/>
  <c r="I176" i="13"/>
  <c r="F176" i="13"/>
  <c r="D176" i="13"/>
  <c r="C176" i="13"/>
  <c r="B176" i="13"/>
  <c r="A176" i="13"/>
  <c r="N175" i="13"/>
  <c r="M175" i="13"/>
  <c r="K175" i="13"/>
  <c r="J175" i="13"/>
  <c r="I175" i="13"/>
  <c r="F175" i="13"/>
  <c r="D175" i="13"/>
  <c r="C175" i="13"/>
  <c r="B175" i="13"/>
  <c r="A175" i="13"/>
  <c r="N174" i="13"/>
  <c r="M174" i="13"/>
  <c r="K174" i="13"/>
  <c r="J174" i="13"/>
  <c r="I174" i="13"/>
  <c r="F174" i="13"/>
  <c r="D174" i="13"/>
  <c r="C174" i="13"/>
  <c r="B174" i="13"/>
  <c r="A174" i="13"/>
  <c r="N173" i="13"/>
  <c r="M173" i="13"/>
  <c r="K173" i="13"/>
  <c r="J173" i="13"/>
  <c r="I173" i="13"/>
  <c r="F173" i="13"/>
  <c r="D173" i="13"/>
  <c r="C173" i="13"/>
  <c r="B173" i="13"/>
  <c r="A173" i="13"/>
  <c r="N172" i="13"/>
  <c r="M172" i="13"/>
  <c r="K172" i="13"/>
  <c r="J172" i="13"/>
  <c r="I172" i="13"/>
  <c r="F172" i="13"/>
  <c r="D172" i="13"/>
  <c r="C172" i="13"/>
  <c r="B172" i="13"/>
  <c r="A172" i="13"/>
  <c r="N171" i="13"/>
  <c r="M171" i="13"/>
  <c r="K171" i="13"/>
  <c r="J171" i="13"/>
  <c r="I171" i="13"/>
  <c r="F171" i="13"/>
  <c r="D171" i="13"/>
  <c r="C171" i="13"/>
  <c r="B171" i="13"/>
  <c r="A171" i="13"/>
  <c r="N170" i="13"/>
  <c r="M170" i="13"/>
  <c r="K170" i="13"/>
  <c r="J170" i="13"/>
  <c r="I170" i="13"/>
  <c r="F170" i="13"/>
  <c r="D170" i="13"/>
  <c r="C170" i="13"/>
  <c r="B170" i="13"/>
  <c r="A170" i="13"/>
  <c r="N169" i="13"/>
  <c r="M169" i="13"/>
  <c r="K169" i="13"/>
  <c r="J169" i="13"/>
  <c r="I169" i="13"/>
  <c r="F169" i="13"/>
  <c r="D169" i="13"/>
  <c r="C169" i="13"/>
  <c r="B169" i="13"/>
  <c r="A169" i="13"/>
  <c r="N168" i="13"/>
  <c r="M168" i="13"/>
  <c r="K168" i="13"/>
  <c r="J168" i="13"/>
  <c r="I168" i="13"/>
  <c r="F168" i="13"/>
  <c r="D168" i="13"/>
  <c r="C168" i="13"/>
  <c r="B168" i="13"/>
  <c r="A168" i="13"/>
  <c r="N167" i="13"/>
  <c r="M167" i="13"/>
  <c r="K167" i="13"/>
  <c r="J167" i="13"/>
  <c r="I167" i="13"/>
  <c r="F167" i="13"/>
  <c r="D167" i="13"/>
  <c r="C167" i="13"/>
  <c r="B167" i="13"/>
  <c r="A167" i="13"/>
  <c r="N166" i="13"/>
  <c r="M166" i="13"/>
  <c r="K166" i="13"/>
  <c r="J166" i="13"/>
  <c r="I166" i="13"/>
  <c r="F166" i="13"/>
  <c r="D166" i="13"/>
  <c r="C166" i="13"/>
  <c r="B166" i="13"/>
  <c r="A166" i="13"/>
  <c r="N165" i="13"/>
  <c r="M165" i="13"/>
  <c r="K165" i="13"/>
  <c r="J165" i="13"/>
  <c r="I165" i="13"/>
  <c r="F165" i="13"/>
  <c r="D165" i="13"/>
  <c r="C165" i="13"/>
  <c r="B165" i="13"/>
  <c r="A165" i="13"/>
  <c r="N164" i="13"/>
  <c r="M164" i="13"/>
  <c r="K164" i="13"/>
  <c r="J164" i="13"/>
  <c r="I164" i="13"/>
  <c r="F164" i="13"/>
  <c r="D164" i="13"/>
  <c r="C164" i="13"/>
  <c r="B164" i="13"/>
  <c r="A164" i="13"/>
  <c r="N163" i="13"/>
  <c r="M163" i="13"/>
  <c r="K163" i="13"/>
  <c r="J163" i="13"/>
  <c r="I163" i="13"/>
  <c r="F163" i="13"/>
  <c r="D163" i="13"/>
  <c r="C163" i="13"/>
  <c r="B163" i="13"/>
  <c r="A163" i="13"/>
  <c r="N162" i="13"/>
  <c r="M162" i="13"/>
  <c r="K162" i="13"/>
  <c r="J162" i="13"/>
  <c r="I162" i="13"/>
  <c r="F162" i="13"/>
  <c r="D162" i="13"/>
  <c r="C162" i="13"/>
  <c r="B162" i="13"/>
  <c r="A162" i="13"/>
  <c r="N161" i="13"/>
  <c r="M161" i="13"/>
  <c r="K161" i="13"/>
  <c r="J161" i="13"/>
  <c r="I161" i="13"/>
  <c r="F161" i="13"/>
  <c r="D161" i="13"/>
  <c r="C161" i="13"/>
  <c r="B161" i="13"/>
  <c r="A161" i="13"/>
  <c r="N160" i="13"/>
  <c r="M160" i="13"/>
  <c r="K160" i="13"/>
  <c r="J160" i="13"/>
  <c r="I160" i="13"/>
  <c r="F160" i="13"/>
  <c r="D160" i="13"/>
  <c r="C160" i="13"/>
  <c r="B160" i="13"/>
  <c r="A160" i="13"/>
  <c r="N159" i="13"/>
  <c r="M159" i="13"/>
  <c r="K159" i="13"/>
  <c r="J159" i="13"/>
  <c r="I159" i="13"/>
  <c r="F159" i="13"/>
  <c r="D159" i="13"/>
  <c r="C159" i="13"/>
  <c r="B159" i="13"/>
  <c r="A159" i="13"/>
  <c r="N158" i="13"/>
  <c r="M158" i="13"/>
  <c r="K158" i="13"/>
  <c r="J158" i="13"/>
  <c r="I158" i="13"/>
  <c r="F158" i="13"/>
  <c r="D158" i="13"/>
  <c r="C158" i="13"/>
  <c r="B158" i="13"/>
  <c r="A158" i="13"/>
  <c r="N157" i="13"/>
  <c r="M157" i="13"/>
  <c r="K157" i="13"/>
  <c r="J157" i="13"/>
  <c r="I157" i="13"/>
  <c r="F157" i="13"/>
  <c r="D157" i="13"/>
  <c r="C157" i="13"/>
  <c r="B157" i="13"/>
  <c r="A157" i="13"/>
  <c r="N156" i="13"/>
  <c r="M156" i="13"/>
  <c r="K156" i="13"/>
  <c r="J156" i="13"/>
  <c r="I156" i="13"/>
  <c r="F156" i="13"/>
  <c r="D156" i="13"/>
  <c r="C156" i="13"/>
  <c r="B156" i="13"/>
  <c r="A156" i="13"/>
  <c r="N155" i="13"/>
  <c r="M155" i="13"/>
  <c r="K155" i="13"/>
  <c r="J155" i="13"/>
  <c r="I155" i="13"/>
  <c r="F155" i="13"/>
  <c r="D155" i="13"/>
  <c r="C155" i="13"/>
  <c r="B155" i="13"/>
  <c r="A155" i="13"/>
  <c r="N154" i="13"/>
  <c r="M154" i="13"/>
  <c r="K154" i="13"/>
  <c r="J154" i="13"/>
  <c r="I154" i="13"/>
  <c r="F154" i="13"/>
  <c r="D154" i="13"/>
  <c r="C154" i="13"/>
  <c r="B154" i="13"/>
  <c r="A154" i="13"/>
  <c r="N153" i="13"/>
  <c r="M153" i="13"/>
  <c r="K153" i="13"/>
  <c r="J153" i="13"/>
  <c r="I153" i="13"/>
  <c r="F153" i="13"/>
  <c r="D153" i="13"/>
  <c r="C153" i="13"/>
  <c r="B153" i="13"/>
  <c r="A153" i="13"/>
  <c r="N152" i="13"/>
  <c r="M152" i="13"/>
  <c r="K152" i="13"/>
  <c r="J152" i="13"/>
  <c r="I152" i="13"/>
  <c r="F152" i="13"/>
  <c r="D152" i="13"/>
  <c r="C152" i="13"/>
  <c r="B152" i="13"/>
  <c r="A152" i="13"/>
  <c r="N151" i="13"/>
  <c r="M151" i="13"/>
  <c r="K151" i="13"/>
  <c r="J151" i="13"/>
  <c r="I151" i="13"/>
  <c r="F151" i="13"/>
  <c r="D151" i="13"/>
  <c r="C151" i="13"/>
  <c r="B151" i="13"/>
  <c r="A151" i="13"/>
  <c r="N150" i="13"/>
  <c r="M150" i="13"/>
  <c r="K150" i="13"/>
  <c r="J150" i="13"/>
  <c r="I150" i="13"/>
  <c r="F150" i="13"/>
  <c r="D150" i="13"/>
  <c r="C150" i="13"/>
  <c r="B150" i="13"/>
  <c r="A150" i="13"/>
  <c r="N149" i="13"/>
  <c r="M149" i="13"/>
  <c r="K149" i="13"/>
  <c r="J149" i="13"/>
  <c r="I149" i="13"/>
  <c r="F149" i="13"/>
  <c r="D149" i="13"/>
  <c r="C149" i="13"/>
  <c r="B149" i="13"/>
  <c r="A149" i="13"/>
  <c r="N148" i="13"/>
  <c r="M148" i="13"/>
  <c r="K148" i="13"/>
  <c r="J148" i="13"/>
  <c r="I148" i="13"/>
  <c r="F148" i="13"/>
  <c r="D148" i="13"/>
  <c r="C148" i="13"/>
  <c r="B148" i="13"/>
  <c r="A148" i="13"/>
  <c r="N147" i="13"/>
  <c r="M147" i="13"/>
  <c r="K147" i="13"/>
  <c r="J147" i="13"/>
  <c r="I147" i="13"/>
  <c r="F147" i="13"/>
  <c r="D147" i="13"/>
  <c r="C147" i="13"/>
  <c r="B147" i="13"/>
  <c r="A147" i="13"/>
  <c r="N146" i="13"/>
  <c r="M146" i="13"/>
  <c r="K146" i="13"/>
  <c r="J146" i="13"/>
  <c r="I146" i="13"/>
  <c r="F146" i="13"/>
  <c r="D146" i="13"/>
  <c r="C146" i="13"/>
  <c r="B146" i="13"/>
  <c r="A146" i="13"/>
  <c r="N145" i="13"/>
  <c r="M145" i="13"/>
  <c r="K145" i="13"/>
  <c r="J145" i="13"/>
  <c r="I145" i="13"/>
  <c r="F145" i="13"/>
  <c r="D145" i="13"/>
  <c r="C145" i="13"/>
  <c r="B145" i="13"/>
  <c r="A145" i="13"/>
  <c r="N144" i="13"/>
  <c r="M144" i="13"/>
  <c r="K144" i="13"/>
  <c r="J144" i="13"/>
  <c r="I144" i="13"/>
  <c r="F144" i="13"/>
  <c r="D144" i="13"/>
  <c r="C144" i="13"/>
  <c r="B144" i="13"/>
  <c r="A144" i="13"/>
  <c r="N143" i="13"/>
  <c r="M143" i="13"/>
  <c r="K143" i="13"/>
  <c r="J143" i="13"/>
  <c r="I143" i="13"/>
  <c r="F143" i="13"/>
  <c r="D143" i="13"/>
  <c r="C143" i="13"/>
  <c r="B143" i="13"/>
  <c r="A143" i="13"/>
  <c r="N142" i="13"/>
  <c r="M142" i="13"/>
  <c r="K142" i="13"/>
  <c r="J142" i="13"/>
  <c r="I142" i="13"/>
  <c r="F142" i="13"/>
  <c r="D142" i="13"/>
  <c r="C142" i="13"/>
  <c r="B142" i="13"/>
  <c r="A142" i="13"/>
  <c r="N141" i="13"/>
  <c r="M141" i="13"/>
  <c r="K141" i="13"/>
  <c r="J141" i="13"/>
  <c r="I141" i="13"/>
  <c r="F141" i="13"/>
  <c r="D141" i="13"/>
  <c r="C141" i="13"/>
  <c r="B141" i="13"/>
  <c r="A141" i="13"/>
  <c r="N140" i="13"/>
  <c r="M140" i="13"/>
  <c r="K140" i="13"/>
  <c r="J140" i="13"/>
  <c r="I140" i="13"/>
  <c r="F140" i="13"/>
  <c r="D140" i="13"/>
  <c r="C140" i="13"/>
  <c r="B140" i="13"/>
  <c r="A140" i="13"/>
  <c r="N139" i="13"/>
  <c r="M139" i="13"/>
  <c r="K139" i="13"/>
  <c r="J139" i="13"/>
  <c r="I139" i="13"/>
  <c r="F139" i="13"/>
  <c r="D139" i="13"/>
  <c r="C139" i="13"/>
  <c r="B139" i="13"/>
  <c r="A139" i="13"/>
  <c r="N138" i="13"/>
  <c r="M138" i="13"/>
  <c r="K138" i="13"/>
  <c r="J138" i="13"/>
  <c r="I138" i="13"/>
  <c r="F138" i="13"/>
  <c r="D138" i="13"/>
  <c r="C138" i="13"/>
  <c r="B138" i="13"/>
  <c r="A138" i="13"/>
  <c r="N137" i="13"/>
  <c r="M137" i="13"/>
  <c r="K137" i="13"/>
  <c r="J137" i="13"/>
  <c r="I137" i="13"/>
  <c r="F137" i="13"/>
  <c r="D137" i="13"/>
  <c r="C137" i="13"/>
  <c r="B137" i="13"/>
  <c r="A137" i="13"/>
  <c r="N136" i="13"/>
  <c r="M136" i="13"/>
  <c r="K136" i="13"/>
  <c r="J136" i="13"/>
  <c r="I136" i="13"/>
  <c r="F136" i="13"/>
  <c r="D136" i="13"/>
  <c r="C136" i="13"/>
  <c r="B136" i="13"/>
  <c r="A136" i="13"/>
  <c r="N135" i="13"/>
  <c r="M135" i="13"/>
  <c r="K135" i="13"/>
  <c r="J135" i="13"/>
  <c r="I135" i="13"/>
  <c r="F135" i="13"/>
  <c r="D135" i="13"/>
  <c r="C135" i="13"/>
  <c r="B135" i="13"/>
  <c r="A135" i="13"/>
  <c r="N134" i="13"/>
  <c r="M134" i="13"/>
  <c r="K134" i="13"/>
  <c r="J134" i="13"/>
  <c r="I134" i="13"/>
  <c r="F134" i="13"/>
  <c r="D134" i="13"/>
  <c r="C134" i="13"/>
  <c r="B134" i="13"/>
  <c r="A134" i="13"/>
  <c r="N133" i="13"/>
  <c r="M133" i="13"/>
  <c r="K133" i="13"/>
  <c r="J133" i="13"/>
  <c r="I133" i="13"/>
  <c r="F133" i="13"/>
  <c r="D133" i="13"/>
  <c r="C133" i="13"/>
  <c r="B133" i="13"/>
  <c r="A133" i="13"/>
  <c r="N132" i="13"/>
  <c r="M132" i="13"/>
  <c r="K132" i="13"/>
  <c r="J132" i="13"/>
  <c r="I132" i="13"/>
  <c r="F132" i="13"/>
  <c r="D132" i="13"/>
  <c r="C132" i="13"/>
  <c r="B132" i="13"/>
  <c r="A132" i="13"/>
  <c r="N131" i="13"/>
  <c r="M131" i="13"/>
  <c r="K131" i="13"/>
  <c r="J131" i="13"/>
  <c r="I131" i="13"/>
  <c r="F131" i="13"/>
  <c r="D131" i="13"/>
  <c r="C131" i="13"/>
  <c r="B131" i="13"/>
  <c r="A131" i="13"/>
  <c r="N130" i="13"/>
  <c r="M130" i="13"/>
  <c r="K130" i="13"/>
  <c r="J130" i="13"/>
  <c r="I130" i="13"/>
  <c r="F130" i="13"/>
  <c r="D130" i="13"/>
  <c r="C130" i="13"/>
  <c r="B130" i="13"/>
  <c r="A130" i="13"/>
  <c r="N129" i="13"/>
  <c r="M129" i="13"/>
  <c r="K129" i="13"/>
  <c r="J129" i="13"/>
  <c r="I129" i="13"/>
  <c r="F129" i="13"/>
  <c r="D129" i="13"/>
  <c r="C129" i="13"/>
  <c r="B129" i="13"/>
  <c r="A129" i="13"/>
  <c r="N128" i="13"/>
  <c r="M128" i="13"/>
  <c r="K128" i="13"/>
  <c r="J128" i="13"/>
  <c r="I128" i="13"/>
  <c r="F128" i="13"/>
  <c r="D128" i="13"/>
  <c r="C128" i="13"/>
  <c r="B128" i="13"/>
  <c r="A128" i="13"/>
  <c r="N127" i="13"/>
  <c r="M127" i="13"/>
  <c r="K127" i="13"/>
  <c r="J127" i="13"/>
  <c r="I127" i="13"/>
  <c r="F127" i="13"/>
  <c r="D127" i="13"/>
  <c r="C127" i="13"/>
  <c r="B127" i="13"/>
  <c r="A127" i="13"/>
  <c r="N126" i="13"/>
  <c r="M126" i="13"/>
  <c r="K126" i="13"/>
  <c r="J126" i="13"/>
  <c r="I126" i="13"/>
  <c r="F126" i="13"/>
  <c r="D126" i="13"/>
  <c r="C126" i="13"/>
  <c r="B126" i="13"/>
  <c r="A126" i="13"/>
  <c r="N125" i="13"/>
  <c r="M125" i="13"/>
  <c r="K125" i="13"/>
  <c r="J125" i="13"/>
  <c r="I125" i="13"/>
  <c r="F125" i="13"/>
  <c r="D125" i="13"/>
  <c r="C125" i="13"/>
  <c r="B125" i="13"/>
  <c r="A125" i="13"/>
  <c r="N124" i="13"/>
  <c r="M124" i="13"/>
  <c r="K124" i="13"/>
  <c r="J124" i="13"/>
  <c r="I124" i="13"/>
  <c r="F124" i="13"/>
  <c r="D124" i="13"/>
  <c r="C124" i="13"/>
  <c r="B124" i="13"/>
  <c r="A124" i="13"/>
  <c r="N123" i="13"/>
  <c r="M123" i="13"/>
  <c r="K123" i="13"/>
  <c r="J123" i="13"/>
  <c r="I123" i="13"/>
  <c r="F123" i="13"/>
  <c r="D123" i="13"/>
  <c r="C123" i="13"/>
  <c r="B123" i="13"/>
  <c r="A123" i="13"/>
  <c r="N122" i="13"/>
  <c r="M122" i="13"/>
  <c r="K122" i="13"/>
  <c r="J122" i="13"/>
  <c r="I122" i="13"/>
  <c r="F122" i="13"/>
  <c r="D122" i="13"/>
  <c r="C122" i="13"/>
  <c r="B122" i="13"/>
  <c r="A122" i="13"/>
  <c r="N121" i="13"/>
  <c r="M121" i="13"/>
  <c r="K121" i="13"/>
  <c r="J121" i="13"/>
  <c r="I121" i="13"/>
  <c r="F121" i="13"/>
  <c r="D121" i="13"/>
  <c r="C121" i="13"/>
  <c r="B121" i="13"/>
  <c r="A121" i="13"/>
  <c r="N120" i="13"/>
  <c r="M120" i="13"/>
  <c r="K120" i="13"/>
  <c r="J120" i="13"/>
  <c r="I120" i="13"/>
  <c r="F120" i="13"/>
  <c r="D120" i="13"/>
  <c r="C120" i="13"/>
  <c r="B120" i="13"/>
  <c r="A120" i="13"/>
  <c r="N119" i="13"/>
  <c r="M119" i="13"/>
  <c r="K119" i="13"/>
  <c r="J119" i="13"/>
  <c r="I119" i="13"/>
  <c r="F119" i="13"/>
  <c r="D119" i="13"/>
  <c r="C119" i="13"/>
  <c r="B119" i="13"/>
  <c r="A119" i="13"/>
  <c r="N118" i="13"/>
  <c r="M118" i="13"/>
  <c r="K118" i="13"/>
  <c r="J118" i="13"/>
  <c r="I118" i="13"/>
  <c r="F118" i="13"/>
  <c r="D118" i="13"/>
  <c r="C118" i="13"/>
  <c r="B118" i="13"/>
  <c r="A118" i="13"/>
  <c r="N117" i="13"/>
  <c r="M117" i="13"/>
  <c r="K117" i="13"/>
  <c r="J117" i="13"/>
  <c r="I117" i="13"/>
  <c r="F117" i="13"/>
  <c r="D117" i="13"/>
  <c r="C117" i="13"/>
  <c r="B117" i="13"/>
  <c r="A117" i="13"/>
  <c r="N116" i="13"/>
  <c r="M116" i="13"/>
  <c r="K116" i="13"/>
  <c r="J116" i="13"/>
  <c r="I116" i="13"/>
  <c r="F116" i="13"/>
  <c r="D116" i="13"/>
  <c r="C116" i="13"/>
  <c r="B116" i="13"/>
  <c r="A116" i="13"/>
  <c r="N115" i="13"/>
  <c r="M115" i="13"/>
  <c r="K115" i="13"/>
  <c r="J115" i="13"/>
  <c r="I115" i="13"/>
  <c r="F115" i="13"/>
  <c r="D115" i="13"/>
  <c r="C115" i="13"/>
  <c r="B115" i="13"/>
  <c r="A115" i="13"/>
  <c r="N114" i="13"/>
  <c r="M114" i="13"/>
  <c r="K114" i="13"/>
  <c r="J114" i="13"/>
  <c r="I114" i="13"/>
  <c r="F114" i="13"/>
  <c r="D114" i="13"/>
  <c r="C114" i="13"/>
  <c r="B114" i="13"/>
  <c r="A114" i="13"/>
  <c r="N113" i="13"/>
  <c r="M113" i="13"/>
  <c r="K113" i="13"/>
  <c r="J113" i="13"/>
  <c r="I113" i="13"/>
  <c r="F113" i="13"/>
  <c r="D113" i="13"/>
  <c r="C113" i="13"/>
  <c r="B113" i="13"/>
  <c r="A113" i="13"/>
  <c r="N112" i="13"/>
  <c r="M112" i="13"/>
  <c r="K112" i="13"/>
  <c r="J112" i="13"/>
  <c r="I112" i="13"/>
  <c r="F112" i="13"/>
  <c r="D112" i="13"/>
  <c r="C112" i="13"/>
  <c r="B112" i="13"/>
  <c r="A112" i="13"/>
  <c r="N111" i="13"/>
  <c r="M111" i="13"/>
  <c r="K111" i="13"/>
  <c r="J111" i="13"/>
  <c r="I111" i="13"/>
  <c r="F111" i="13"/>
  <c r="D111" i="13"/>
  <c r="C111" i="13"/>
  <c r="B111" i="13"/>
  <c r="A111" i="13"/>
  <c r="N110" i="13"/>
  <c r="M110" i="13"/>
  <c r="K110" i="13"/>
  <c r="J110" i="13"/>
  <c r="I110" i="13"/>
  <c r="F110" i="13"/>
  <c r="D110" i="13"/>
  <c r="C110" i="13"/>
  <c r="B110" i="13"/>
  <c r="A110" i="13"/>
  <c r="N109" i="13"/>
  <c r="M109" i="13"/>
  <c r="K109" i="13"/>
  <c r="J109" i="13"/>
  <c r="I109" i="13"/>
  <c r="F109" i="13"/>
  <c r="D109" i="13"/>
  <c r="C109" i="13"/>
  <c r="B109" i="13"/>
  <c r="A109" i="13"/>
  <c r="N108" i="13"/>
  <c r="M108" i="13"/>
  <c r="K108" i="13"/>
  <c r="J108" i="13"/>
  <c r="I108" i="13"/>
  <c r="F108" i="13"/>
  <c r="D108" i="13"/>
  <c r="C108" i="13"/>
  <c r="B108" i="13"/>
  <c r="A108" i="13"/>
  <c r="N107" i="13"/>
  <c r="M107" i="13"/>
  <c r="K107" i="13"/>
  <c r="J107" i="13"/>
  <c r="I107" i="13"/>
  <c r="F107" i="13"/>
  <c r="D107" i="13"/>
  <c r="C107" i="13"/>
  <c r="B107" i="13"/>
  <c r="A107" i="13"/>
  <c r="N106" i="13"/>
  <c r="M106" i="13"/>
  <c r="K106" i="13"/>
  <c r="J106" i="13"/>
  <c r="I106" i="13"/>
  <c r="F106" i="13"/>
  <c r="D106" i="13"/>
  <c r="C106" i="13"/>
  <c r="B106" i="13"/>
  <c r="A106" i="13"/>
  <c r="N105" i="13"/>
  <c r="M105" i="13"/>
  <c r="K105" i="13"/>
  <c r="J105" i="13"/>
  <c r="I105" i="13"/>
  <c r="F105" i="13"/>
  <c r="D105" i="13"/>
  <c r="C105" i="13"/>
  <c r="B105" i="13"/>
  <c r="A105" i="13"/>
  <c r="N104" i="13"/>
  <c r="M104" i="13"/>
  <c r="K104" i="13"/>
  <c r="J104" i="13"/>
  <c r="I104" i="13"/>
  <c r="F104" i="13"/>
  <c r="D104" i="13"/>
  <c r="C104" i="13"/>
  <c r="B104" i="13"/>
  <c r="A104" i="13"/>
  <c r="N103" i="13"/>
  <c r="M103" i="13"/>
  <c r="K103" i="13"/>
  <c r="J103" i="13"/>
  <c r="I103" i="13"/>
  <c r="F103" i="13"/>
  <c r="D103" i="13"/>
  <c r="C103" i="13"/>
  <c r="B103" i="13"/>
  <c r="A103" i="13"/>
  <c r="N102" i="13"/>
  <c r="M102" i="13"/>
  <c r="K102" i="13"/>
  <c r="J102" i="13"/>
  <c r="I102" i="13"/>
  <c r="F102" i="13"/>
  <c r="D102" i="13"/>
  <c r="C102" i="13"/>
  <c r="B102" i="13"/>
  <c r="A102" i="13"/>
  <c r="N101" i="13"/>
  <c r="M101" i="13"/>
  <c r="K101" i="13"/>
  <c r="J101" i="13"/>
  <c r="I101" i="13"/>
  <c r="F101" i="13"/>
  <c r="D101" i="13"/>
  <c r="C101" i="13"/>
  <c r="B101" i="13"/>
  <c r="A101" i="13"/>
  <c r="N100" i="13"/>
  <c r="M100" i="13"/>
  <c r="K100" i="13"/>
  <c r="J100" i="13"/>
  <c r="I100" i="13"/>
  <c r="F100" i="13"/>
  <c r="D100" i="13"/>
  <c r="C100" i="13"/>
  <c r="B100" i="13"/>
  <c r="A100" i="13"/>
  <c r="N99" i="13"/>
  <c r="M99" i="13"/>
  <c r="K99" i="13"/>
  <c r="J99" i="13"/>
  <c r="I99" i="13"/>
  <c r="F99" i="13"/>
  <c r="D99" i="13"/>
  <c r="C99" i="13"/>
  <c r="B99" i="13"/>
  <c r="A99" i="13"/>
  <c r="N98" i="13"/>
  <c r="M98" i="13"/>
  <c r="K98" i="13"/>
  <c r="J98" i="13"/>
  <c r="I98" i="13"/>
  <c r="F98" i="13"/>
  <c r="D98" i="13"/>
  <c r="C98" i="13"/>
  <c r="B98" i="13"/>
  <c r="A98" i="13"/>
  <c r="N97" i="13"/>
  <c r="M97" i="13"/>
  <c r="K97" i="13"/>
  <c r="J97" i="13"/>
  <c r="I97" i="13"/>
  <c r="F97" i="13"/>
  <c r="D97" i="13"/>
  <c r="C97" i="13"/>
  <c r="B97" i="13"/>
  <c r="A97" i="13"/>
  <c r="N96" i="13"/>
  <c r="M96" i="13"/>
  <c r="K96" i="13"/>
  <c r="J96" i="13"/>
  <c r="I96" i="13"/>
  <c r="F96" i="13"/>
  <c r="D96" i="13"/>
  <c r="C96" i="13"/>
  <c r="B96" i="13"/>
  <c r="A96" i="13"/>
  <c r="N95" i="13"/>
  <c r="M95" i="13"/>
  <c r="K95" i="13"/>
  <c r="J95" i="13"/>
  <c r="I95" i="13"/>
  <c r="F95" i="13"/>
  <c r="D95" i="13"/>
  <c r="C95" i="13"/>
  <c r="B95" i="13"/>
  <c r="A95" i="13"/>
  <c r="N94" i="13"/>
  <c r="M94" i="13"/>
  <c r="K94" i="13"/>
  <c r="J94" i="13"/>
  <c r="I94" i="13"/>
  <c r="F94" i="13"/>
  <c r="D94" i="13"/>
  <c r="C94" i="13"/>
  <c r="B94" i="13"/>
  <c r="A94" i="13"/>
  <c r="N93" i="13"/>
  <c r="M93" i="13"/>
  <c r="K93" i="13"/>
  <c r="J93" i="13"/>
  <c r="I93" i="13"/>
  <c r="F93" i="13"/>
  <c r="D93" i="13"/>
  <c r="C93" i="13"/>
  <c r="B93" i="13"/>
  <c r="A93" i="13"/>
  <c r="N92" i="13"/>
  <c r="M92" i="13"/>
  <c r="K92" i="13"/>
  <c r="J92" i="13"/>
  <c r="I92" i="13"/>
  <c r="F92" i="13"/>
  <c r="D92" i="13"/>
  <c r="C92" i="13"/>
  <c r="B92" i="13"/>
  <c r="A92" i="13"/>
  <c r="N91" i="13"/>
  <c r="M91" i="13"/>
  <c r="K91" i="13"/>
  <c r="J91" i="13"/>
  <c r="I91" i="13"/>
  <c r="D91" i="13"/>
  <c r="C91" i="13"/>
  <c r="B91" i="13"/>
  <c r="A91" i="13"/>
  <c r="N90" i="13"/>
  <c r="M90" i="13"/>
  <c r="K90" i="13"/>
  <c r="J90" i="13"/>
  <c r="I90" i="13"/>
  <c r="D90" i="13"/>
  <c r="C90" i="13"/>
  <c r="B90" i="13"/>
  <c r="A90" i="13"/>
  <c r="N89" i="13"/>
  <c r="M89" i="13"/>
  <c r="K89" i="13"/>
  <c r="J89" i="13"/>
  <c r="I89" i="13"/>
  <c r="D89" i="13"/>
  <c r="C89" i="13"/>
  <c r="B89" i="13"/>
  <c r="A89" i="13"/>
  <c r="N88" i="13"/>
  <c r="M88" i="13"/>
  <c r="K88" i="13"/>
  <c r="J88" i="13"/>
  <c r="I88" i="13"/>
  <c r="F88" i="13"/>
  <c r="D88" i="13"/>
  <c r="C88" i="13"/>
  <c r="B88" i="13"/>
  <c r="A88" i="13"/>
  <c r="N87" i="13"/>
  <c r="M87" i="13"/>
  <c r="K87" i="13"/>
  <c r="J87" i="13"/>
  <c r="I87" i="13"/>
  <c r="F87" i="13"/>
  <c r="D87" i="13"/>
  <c r="C87" i="13"/>
  <c r="B87" i="13"/>
  <c r="A87" i="13"/>
  <c r="N86" i="13"/>
  <c r="M86" i="13"/>
  <c r="K86" i="13"/>
  <c r="J86" i="13"/>
  <c r="I86" i="13"/>
  <c r="F86" i="13"/>
  <c r="D86" i="13"/>
  <c r="C86" i="13"/>
  <c r="B86" i="13"/>
  <c r="A86" i="13"/>
  <c r="N85" i="13"/>
  <c r="M85" i="13"/>
  <c r="K85" i="13"/>
  <c r="J85" i="13"/>
  <c r="I85" i="13"/>
  <c r="D85" i="13"/>
  <c r="C85" i="13"/>
  <c r="B85" i="13"/>
  <c r="A85" i="13"/>
  <c r="N84" i="13"/>
  <c r="M84" i="13"/>
  <c r="K84" i="13"/>
  <c r="J84" i="13"/>
  <c r="I84" i="13"/>
  <c r="D84" i="13"/>
  <c r="C84" i="13"/>
  <c r="B84" i="13"/>
  <c r="A84" i="13"/>
  <c r="N83" i="13"/>
  <c r="M83" i="13"/>
  <c r="K83" i="13"/>
  <c r="J83" i="13"/>
  <c r="I83" i="13"/>
  <c r="D83" i="13"/>
  <c r="C83" i="13"/>
  <c r="B83" i="13"/>
  <c r="A83" i="13"/>
  <c r="N82" i="13"/>
  <c r="M82" i="13"/>
  <c r="K82" i="13"/>
  <c r="J82" i="13"/>
  <c r="I82" i="13"/>
  <c r="D82" i="13"/>
  <c r="C82" i="13"/>
  <c r="B82" i="13"/>
  <c r="A82" i="13"/>
  <c r="N81" i="13"/>
  <c r="M81" i="13"/>
  <c r="K81" i="13"/>
  <c r="J81" i="13"/>
  <c r="I81" i="13"/>
  <c r="D81" i="13"/>
  <c r="C81" i="13"/>
  <c r="B81" i="13"/>
  <c r="A81" i="13"/>
  <c r="N80" i="13"/>
  <c r="M80" i="13"/>
  <c r="K80" i="13"/>
  <c r="J80" i="13"/>
  <c r="I80" i="13"/>
  <c r="D80" i="13"/>
  <c r="C80" i="13"/>
  <c r="B80" i="13"/>
  <c r="A80" i="13"/>
  <c r="N79" i="13"/>
  <c r="M79" i="13"/>
  <c r="K79" i="13"/>
  <c r="J79" i="13"/>
  <c r="I79" i="13"/>
  <c r="D79" i="13"/>
  <c r="C79" i="13"/>
  <c r="B79" i="13"/>
  <c r="A79" i="13"/>
  <c r="N78" i="13"/>
  <c r="M78" i="13"/>
  <c r="K78" i="13"/>
  <c r="J78" i="13"/>
  <c r="I78" i="13"/>
  <c r="D78" i="13"/>
  <c r="C78" i="13"/>
  <c r="B78" i="13"/>
  <c r="A78" i="13"/>
  <c r="N77" i="13"/>
  <c r="M77" i="13"/>
  <c r="K77" i="13"/>
  <c r="J77" i="13"/>
  <c r="I77" i="13"/>
  <c r="D77" i="13"/>
  <c r="C77" i="13"/>
  <c r="B77" i="13"/>
  <c r="A77" i="13"/>
  <c r="N76" i="13"/>
  <c r="M76" i="13"/>
  <c r="J76" i="13"/>
  <c r="I76" i="13"/>
  <c r="D76" i="13"/>
  <c r="C76" i="13"/>
  <c r="B76" i="13"/>
  <c r="A76" i="13"/>
  <c r="N75" i="13"/>
  <c r="M75" i="13"/>
  <c r="J75" i="13"/>
  <c r="I75" i="13"/>
  <c r="D75" i="13"/>
  <c r="C75" i="13"/>
  <c r="B75" i="13"/>
  <c r="A75" i="13"/>
  <c r="N74" i="13"/>
  <c r="M74" i="13"/>
  <c r="J74" i="13"/>
  <c r="I74" i="13"/>
  <c r="D74" i="13"/>
  <c r="C74" i="13"/>
  <c r="B74" i="13"/>
  <c r="A74" i="13"/>
  <c r="N73" i="13"/>
  <c r="M73" i="13"/>
  <c r="J73" i="13"/>
  <c r="I73" i="13"/>
  <c r="D73" i="13"/>
  <c r="C73" i="13"/>
  <c r="B73" i="13"/>
  <c r="A73" i="13"/>
  <c r="N72" i="13"/>
  <c r="M72" i="13"/>
  <c r="J72" i="13"/>
  <c r="I72" i="13"/>
  <c r="D72" i="13"/>
  <c r="C72" i="13"/>
  <c r="B72" i="13"/>
  <c r="A72" i="13"/>
  <c r="N71" i="13"/>
  <c r="M71" i="13"/>
  <c r="J71" i="13"/>
  <c r="I71" i="13"/>
  <c r="D71" i="13"/>
  <c r="C71" i="13"/>
  <c r="B71" i="13"/>
  <c r="A71" i="13"/>
  <c r="N70" i="13"/>
  <c r="M70" i="13"/>
  <c r="J70" i="13"/>
  <c r="I70" i="13"/>
  <c r="D70" i="13"/>
  <c r="C70" i="13"/>
  <c r="B70" i="13"/>
  <c r="A70" i="13"/>
  <c r="N69" i="13"/>
  <c r="M69" i="13"/>
  <c r="J69" i="13"/>
  <c r="I69" i="13"/>
  <c r="D69" i="13"/>
  <c r="C69" i="13"/>
  <c r="B69" i="13"/>
  <c r="A69" i="13"/>
  <c r="N68" i="13"/>
  <c r="M68" i="13"/>
  <c r="J68" i="13"/>
  <c r="I68" i="13"/>
  <c r="D68" i="13"/>
  <c r="C68" i="13"/>
  <c r="B68" i="13"/>
  <c r="A68" i="13"/>
  <c r="N67" i="13"/>
  <c r="M67" i="13"/>
  <c r="J67" i="13"/>
  <c r="I67" i="13"/>
  <c r="F67" i="13"/>
  <c r="D67" i="13"/>
  <c r="C67" i="13"/>
  <c r="B67" i="13"/>
  <c r="A67" i="13"/>
  <c r="N66" i="13"/>
  <c r="M66" i="13"/>
  <c r="J66" i="13"/>
  <c r="I66" i="13"/>
  <c r="F66" i="13"/>
  <c r="D66" i="13"/>
  <c r="C66" i="13"/>
  <c r="B66" i="13"/>
  <c r="A66" i="13"/>
  <c r="N65" i="13"/>
  <c r="M65" i="13"/>
  <c r="J65" i="13"/>
  <c r="I65" i="13"/>
  <c r="F65" i="13"/>
  <c r="D65" i="13"/>
  <c r="C65" i="13"/>
  <c r="B65" i="13"/>
  <c r="A65" i="13"/>
  <c r="N64" i="13"/>
  <c r="M64" i="13"/>
  <c r="J64" i="13"/>
  <c r="I64" i="13"/>
  <c r="D64" i="13"/>
  <c r="C64" i="13"/>
  <c r="B64" i="13"/>
  <c r="A64" i="13"/>
  <c r="N63" i="13"/>
  <c r="M63" i="13"/>
  <c r="J63" i="13"/>
  <c r="I63" i="13"/>
  <c r="D63" i="13"/>
  <c r="C63" i="13"/>
  <c r="B63" i="13"/>
  <c r="A63" i="13"/>
  <c r="N62" i="13"/>
  <c r="M62" i="13"/>
  <c r="J62" i="13"/>
  <c r="I62" i="13"/>
  <c r="D62" i="13"/>
  <c r="C62" i="13"/>
  <c r="B62" i="13"/>
  <c r="A62" i="13"/>
  <c r="N61" i="13"/>
  <c r="M61" i="13"/>
  <c r="J61" i="13"/>
  <c r="I61" i="13"/>
  <c r="D61" i="13"/>
  <c r="C61" i="13"/>
  <c r="B61" i="13"/>
  <c r="A61" i="13"/>
  <c r="N60" i="13"/>
  <c r="M60" i="13"/>
  <c r="J60" i="13"/>
  <c r="I60" i="13"/>
  <c r="D60" i="13"/>
  <c r="C60" i="13"/>
  <c r="B60" i="13"/>
  <c r="A60" i="13"/>
  <c r="N59" i="13"/>
  <c r="M59" i="13"/>
  <c r="J59" i="13"/>
  <c r="I59" i="13"/>
  <c r="D59" i="13"/>
  <c r="C59" i="13"/>
  <c r="B59" i="13"/>
  <c r="A59" i="13"/>
  <c r="N58" i="13"/>
  <c r="M58" i="13"/>
  <c r="J58" i="13"/>
  <c r="I58" i="13"/>
  <c r="D58" i="13"/>
  <c r="C58" i="13"/>
  <c r="B58" i="13"/>
  <c r="A58" i="13"/>
  <c r="N57" i="13"/>
  <c r="M57" i="13"/>
  <c r="J57" i="13"/>
  <c r="I57" i="13"/>
  <c r="D57" i="13"/>
  <c r="C57" i="13"/>
  <c r="B57" i="13"/>
  <c r="A57" i="13"/>
  <c r="N56" i="13"/>
  <c r="M56" i="13"/>
  <c r="J56" i="13"/>
  <c r="I56" i="13"/>
  <c r="D56" i="13"/>
  <c r="C56" i="13"/>
  <c r="B56" i="13"/>
  <c r="A56" i="13"/>
  <c r="N55" i="13"/>
  <c r="M55" i="13"/>
  <c r="J55" i="13"/>
  <c r="I55" i="13"/>
  <c r="F55" i="13"/>
  <c r="D55" i="13"/>
  <c r="C55" i="13"/>
  <c r="B55" i="13"/>
  <c r="A55" i="13"/>
  <c r="N54" i="13"/>
  <c r="M54" i="13"/>
  <c r="J54" i="13"/>
  <c r="I54" i="13"/>
  <c r="F54" i="13"/>
  <c r="D54" i="13"/>
  <c r="C54" i="13"/>
  <c r="B54" i="13"/>
  <c r="A54" i="13"/>
  <c r="N53" i="13"/>
  <c r="M53" i="13"/>
  <c r="J53" i="13"/>
  <c r="I53" i="13"/>
  <c r="F53" i="13"/>
  <c r="D53" i="13"/>
  <c r="C53" i="13"/>
  <c r="B53" i="13"/>
  <c r="A53" i="13"/>
  <c r="N52" i="13"/>
  <c r="M52" i="13"/>
  <c r="J52" i="13"/>
  <c r="I52" i="13"/>
  <c r="F52" i="13"/>
  <c r="D52" i="13"/>
  <c r="C52" i="13"/>
  <c r="B52" i="13"/>
  <c r="A52" i="13"/>
  <c r="N51" i="13"/>
  <c r="M51" i="13"/>
  <c r="J51" i="13"/>
  <c r="I51" i="13"/>
  <c r="F51" i="13"/>
  <c r="D51" i="13"/>
  <c r="C51" i="13"/>
  <c r="B51" i="13"/>
  <c r="A51" i="13"/>
  <c r="N50" i="13"/>
  <c r="M50" i="13"/>
  <c r="J50" i="13"/>
  <c r="I50" i="13"/>
  <c r="F50" i="13"/>
  <c r="D50" i="13"/>
  <c r="C50" i="13"/>
  <c r="B50" i="13"/>
  <c r="A50" i="13"/>
  <c r="N49" i="13"/>
  <c r="M49" i="13"/>
  <c r="J49" i="13"/>
  <c r="I49" i="13"/>
  <c r="F49" i="13"/>
  <c r="D49" i="13"/>
  <c r="C49" i="13"/>
  <c r="B49" i="13"/>
  <c r="A49" i="13"/>
  <c r="N48" i="13"/>
  <c r="M48" i="13"/>
  <c r="J48" i="13"/>
  <c r="I48" i="13"/>
  <c r="F48" i="13"/>
  <c r="D48" i="13"/>
  <c r="C48" i="13"/>
  <c r="B48" i="13"/>
  <c r="A48" i="13"/>
  <c r="N47" i="13"/>
  <c r="M47" i="13"/>
  <c r="J47" i="13"/>
  <c r="I47" i="13"/>
  <c r="F47" i="13"/>
  <c r="D47" i="13"/>
  <c r="C47" i="13"/>
  <c r="B47" i="13"/>
  <c r="A47" i="13"/>
  <c r="N46" i="13"/>
  <c r="M46" i="13"/>
  <c r="J46" i="13"/>
  <c r="I46" i="13"/>
  <c r="F46" i="13"/>
  <c r="D46" i="13"/>
  <c r="C46" i="13"/>
  <c r="B46" i="13"/>
  <c r="A46" i="13"/>
  <c r="N45" i="13"/>
  <c r="M45" i="13"/>
  <c r="J45" i="13"/>
  <c r="I45" i="13"/>
  <c r="F45" i="13"/>
  <c r="D45" i="13"/>
  <c r="C45" i="13"/>
  <c r="B45" i="13"/>
  <c r="A45" i="13"/>
  <c r="N44" i="13"/>
  <c r="M44" i="13"/>
  <c r="J44" i="13"/>
  <c r="I44" i="13"/>
  <c r="F44" i="13"/>
  <c r="D44" i="13"/>
  <c r="C44" i="13"/>
  <c r="B44" i="13"/>
  <c r="A44" i="13"/>
  <c r="N43" i="13"/>
  <c r="M43" i="13"/>
  <c r="J43" i="13"/>
  <c r="I43" i="13"/>
  <c r="F43" i="13"/>
  <c r="D43" i="13"/>
  <c r="C43" i="13"/>
  <c r="B43" i="13"/>
  <c r="A43" i="13"/>
  <c r="N42" i="13"/>
  <c r="M42" i="13"/>
  <c r="J42" i="13"/>
  <c r="I42" i="13"/>
  <c r="F42" i="13"/>
  <c r="D42" i="13"/>
  <c r="C42" i="13"/>
  <c r="B42" i="13"/>
  <c r="A42" i="13"/>
  <c r="N41" i="13"/>
  <c r="M41" i="13"/>
  <c r="J41" i="13"/>
  <c r="I41" i="13"/>
  <c r="F41" i="13"/>
  <c r="D41" i="13"/>
  <c r="C41" i="13"/>
  <c r="B41" i="13"/>
  <c r="A41" i="13"/>
  <c r="N40" i="13"/>
  <c r="M40" i="13"/>
  <c r="J40" i="13"/>
  <c r="I40" i="13"/>
  <c r="F40" i="13"/>
  <c r="D40" i="13"/>
  <c r="C40" i="13"/>
  <c r="B40" i="13"/>
  <c r="A40" i="13"/>
  <c r="N39" i="13"/>
  <c r="M39" i="13"/>
  <c r="J39" i="13"/>
  <c r="I39" i="13"/>
  <c r="F39" i="13"/>
  <c r="D39" i="13"/>
  <c r="C39" i="13"/>
  <c r="B39" i="13"/>
  <c r="A39" i="13"/>
  <c r="N38" i="13"/>
  <c r="M38" i="13"/>
  <c r="J38" i="13"/>
  <c r="I38" i="13"/>
  <c r="F38" i="13"/>
  <c r="D38" i="13"/>
  <c r="C38" i="13"/>
  <c r="B38" i="13"/>
  <c r="A38" i="13"/>
  <c r="N37" i="13"/>
  <c r="M37" i="13"/>
  <c r="J37" i="13"/>
  <c r="I37" i="13"/>
  <c r="F37" i="13"/>
  <c r="D37" i="13"/>
  <c r="C37" i="13"/>
  <c r="B37" i="13"/>
  <c r="A37" i="13"/>
  <c r="N36" i="13"/>
  <c r="M36" i="13"/>
  <c r="J36" i="13"/>
  <c r="I36" i="13"/>
  <c r="F36" i="13"/>
  <c r="D36" i="13"/>
  <c r="C36" i="13"/>
  <c r="B36" i="13"/>
  <c r="A36" i="13"/>
  <c r="N35" i="13"/>
  <c r="M35" i="13"/>
  <c r="J35" i="13"/>
  <c r="I35" i="13"/>
  <c r="F35" i="13"/>
  <c r="D35" i="13"/>
  <c r="C35" i="13"/>
  <c r="B35" i="13"/>
  <c r="A35" i="13"/>
  <c r="N34" i="13"/>
  <c r="M34" i="13"/>
  <c r="J34" i="13"/>
  <c r="I34" i="13"/>
  <c r="F34" i="13"/>
  <c r="D34" i="13"/>
  <c r="C34" i="13"/>
  <c r="B34" i="13"/>
  <c r="A34" i="13"/>
  <c r="N33" i="13"/>
  <c r="M33" i="13"/>
  <c r="J33" i="13"/>
  <c r="I33" i="13"/>
  <c r="F33" i="13"/>
  <c r="D33" i="13"/>
  <c r="C33" i="13"/>
  <c r="B33" i="13"/>
  <c r="A33" i="13"/>
  <c r="N32" i="13"/>
  <c r="M32" i="13"/>
  <c r="J32" i="13"/>
  <c r="I32" i="13"/>
  <c r="F32" i="13"/>
  <c r="D32" i="13"/>
  <c r="C32" i="13"/>
  <c r="B32" i="13"/>
  <c r="A32" i="13"/>
  <c r="N31" i="13"/>
  <c r="M31" i="13"/>
  <c r="J31" i="13"/>
  <c r="I31" i="13"/>
  <c r="F31" i="13"/>
  <c r="D31" i="13"/>
  <c r="C31" i="13"/>
  <c r="B31" i="13"/>
  <c r="A31" i="13"/>
  <c r="N30" i="13"/>
  <c r="M30" i="13"/>
  <c r="J30" i="13"/>
  <c r="I30" i="13"/>
  <c r="F30" i="13"/>
  <c r="D30" i="13"/>
  <c r="C30" i="13"/>
  <c r="B30" i="13"/>
  <c r="A30" i="13"/>
  <c r="N29" i="13"/>
  <c r="M29" i="13"/>
  <c r="J29" i="13"/>
  <c r="I29" i="13"/>
  <c r="F29" i="13"/>
  <c r="D29" i="13"/>
  <c r="C29" i="13"/>
  <c r="B29" i="13"/>
  <c r="A29" i="13"/>
  <c r="N28" i="13"/>
  <c r="M28" i="13"/>
  <c r="J28" i="13"/>
  <c r="I28" i="13"/>
  <c r="F28" i="13"/>
  <c r="D28" i="13"/>
  <c r="C28" i="13"/>
  <c r="B28" i="13"/>
  <c r="A28" i="13"/>
  <c r="N27" i="13"/>
  <c r="M27" i="13"/>
  <c r="J27" i="13"/>
  <c r="I27" i="13"/>
  <c r="F27" i="13"/>
  <c r="D27" i="13"/>
  <c r="C27" i="13"/>
  <c r="B27" i="13"/>
  <c r="A27" i="13"/>
  <c r="N26" i="13"/>
  <c r="M26" i="13"/>
  <c r="J26" i="13"/>
  <c r="I26" i="13"/>
  <c r="F26" i="13"/>
  <c r="D26" i="13"/>
  <c r="C26" i="13"/>
  <c r="B26" i="13"/>
  <c r="A26" i="13"/>
  <c r="N25" i="13"/>
  <c r="M25" i="13"/>
  <c r="J25" i="13"/>
  <c r="I25" i="13"/>
  <c r="F25" i="13"/>
  <c r="D25" i="13"/>
  <c r="C25" i="13"/>
  <c r="B25" i="13"/>
  <c r="A25" i="13"/>
  <c r="N24" i="13"/>
  <c r="M24" i="13"/>
  <c r="J24" i="13"/>
  <c r="I24" i="13"/>
  <c r="F24" i="13"/>
  <c r="D24" i="13"/>
  <c r="C24" i="13"/>
  <c r="B24" i="13"/>
  <c r="A24" i="13"/>
  <c r="N23" i="13"/>
  <c r="M23" i="13"/>
  <c r="J23" i="13"/>
  <c r="I23" i="13"/>
  <c r="F23" i="13"/>
  <c r="D23" i="13"/>
  <c r="C23" i="13"/>
  <c r="B23" i="13"/>
  <c r="A23" i="13"/>
  <c r="N22" i="13"/>
  <c r="M22" i="13"/>
  <c r="J22" i="13"/>
  <c r="I22" i="13"/>
  <c r="F22" i="13"/>
  <c r="D22" i="13"/>
  <c r="C22" i="13"/>
  <c r="B22" i="13"/>
  <c r="A22" i="13"/>
  <c r="N21" i="13"/>
  <c r="M21" i="13"/>
  <c r="J21" i="13"/>
  <c r="I21" i="13"/>
  <c r="F21" i="13"/>
  <c r="D21" i="13"/>
  <c r="C21" i="13"/>
  <c r="B21" i="13"/>
  <c r="A21" i="13"/>
  <c r="N20" i="13"/>
  <c r="M20" i="13"/>
  <c r="J20" i="13"/>
  <c r="I20" i="13"/>
  <c r="F20" i="13"/>
  <c r="D20" i="13"/>
  <c r="C20" i="13"/>
  <c r="B20" i="13"/>
  <c r="A20" i="13"/>
  <c r="N19" i="13"/>
  <c r="M19" i="13"/>
  <c r="J19" i="13"/>
  <c r="I19" i="13"/>
  <c r="F19" i="13"/>
  <c r="D19" i="13"/>
  <c r="C19" i="13"/>
  <c r="B19" i="13"/>
  <c r="A19" i="13"/>
  <c r="N18" i="13"/>
  <c r="M18" i="13"/>
  <c r="J18" i="13"/>
  <c r="I18" i="13"/>
  <c r="F18" i="13"/>
  <c r="D18" i="13"/>
  <c r="C18" i="13"/>
  <c r="B18" i="13"/>
  <c r="A18" i="13"/>
  <c r="N17" i="13"/>
  <c r="M17" i="13"/>
  <c r="J17" i="13"/>
  <c r="I17" i="13"/>
  <c r="F17" i="13"/>
  <c r="D17" i="13"/>
  <c r="C17" i="13"/>
  <c r="B17" i="13"/>
  <c r="A17" i="13"/>
  <c r="N16" i="13"/>
  <c r="M16" i="13"/>
  <c r="J16" i="13"/>
  <c r="I16" i="13"/>
  <c r="F16" i="13"/>
  <c r="D16" i="13"/>
  <c r="C16" i="13"/>
  <c r="B16" i="13"/>
  <c r="A16" i="13"/>
  <c r="N15" i="13"/>
  <c r="M15" i="13"/>
  <c r="J15" i="13"/>
  <c r="I15" i="13"/>
  <c r="F15" i="13"/>
  <c r="D15" i="13"/>
  <c r="C15" i="13"/>
  <c r="B15" i="13"/>
  <c r="A15" i="13"/>
  <c r="N14" i="13"/>
  <c r="M14" i="13"/>
  <c r="J14" i="13"/>
  <c r="I14" i="13"/>
  <c r="F14" i="13"/>
  <c r="D14" i="13"/>
  <c r="C14" i="13"/>
  <c r="B14" i="13"/>
  <c r="A14" i="13"/>
  <c r="N13" i="13"/>
  <c r="M13" i="13"/>
  <c r="J13" i="13"/>
  <c r="I13" i="13"/>
  <c r="F13" i="13"/>
  <c r="D13" i="13"/>
  <c r="C13" i="13"/>
  <c r="B13" i="13"/>
  <c r="A13" i="13"/>
  <c r="N12" i="13"/>
  <c r="M12" i="13"/>
  <c r="J12" i="13"/>
  <c r="I12" i="13"/>
  <c r="F12" i="13"/>
  <c r="D12" i="13"/>
  <c r="C12" i="13"/>
  <c r="B12" i="13"/>
  <c r="A12" i="13"/>
  <c r="N11" i="13"/>
  <c r="M11" i="13"/>
  <c r="J11" i="13"/>
  <c r="I11" i="13"/>
  <c r="F11" i="13"/>
  <c r="D11" i="13"/>
  <c r="C11" i="13"/>
  <c r="B11" i="13"/>
  <c r="A11" i="13"/>
  <c r="N10" i="13"/>
  <c r="M10" i="13"/>
  <c r="J10" i="13"/>
  <c r="I10" i="13"/>
  <c r="F10" i="13"/>
  <c r="D10" i="13"/>
  <c r="C10" i="13"/>
  <c r="B10" i="13"/>
  <c r="A10" i="13"/>
  <c r="N9" i="13"/>
  <c r="M9" i="13"/>
  <c r="J9" i="13"/>
  <c r="I9" i="13"/>
  <c r="F9" i="13"/>
  <c r="D9" i="13"/>
  <c r="C9" i="13"/>
  <c r="B9" i="13"/>
  <c r="A9" i="13"/>
  <c r="N8" i="13"/>
  <c r="M8" i="13"/>
  <c r="J8" i="13"/>
  <c r="I8" i="13"/>
  <c r="F8" i="13"/>
  <c r="D8" i="13"/>
  <c r="C8" i="13"/>
  <c r="B8" i="13"/>
  <c r="A8" i="13"/>
  <c r="N7" i="13"/>
  <c r="M7" i="13"/>
  <c r="J7" i="13"/>
  <c r="I7" i="13"/>
  <c r="F7" i="13"/>
  <c r="D7" i="13"/>
  <c r="C7" i="13"/>
  <c r="B7" i="13"/>
  <c r="A7" i="13"/>
  <c r="N6" i="13"/>
  <c r="M6" i="13"/>
  <c r="J6" i="13"/>
  <c r="I6" i="13"/>
  <c r="F6" i="13"/>
  <c r="D6" i="13"/>
  <c r="C6" i="13"/>
  <c r="B6" i="13"/>
  <c r="A6" i="13"/>
  <c r="N5" i="13"/>
  <c r="M5" i="13"/>
  <c r="J5" i="13"/>
  <c r="I5" i="13"/>
  <c r="F5" i="13"/>
  <c r="D5" i="13"/>
  <c r="C5" i="13"/>
  <c r="B5" i="13"/>
  <c r="A5" i="13"/>
  <c r="N4" i="13"/>
  <c r="M4" i="13"/>
  <c r="J4" i="13"/>
  <c r="I4" i="13"/>
  <c r="F4" i="13"/>
  <c r="D4" i="13"/>
  <c r="C4" i="13"/>
  <c r="B4" i="13"/>
  <c r="A4" i="13"/>
  <c r="N3" i="13"/>
  <c r="M3" i="13"/>
  <c r="J3" i="13"/>
  <c r="I3" i="13"/>
  <c r="F3" i="13"/>
  <c r="D3" i="13"/>
  <c r="C3" i="13"/>
  <c r="B3" i="13"/>
  <c r="A3" i="13"/>
  <c r="N2" i="13"/>
  <c r="M2" i="13"/>
  <c r="J2" i="13"/>
  <c r="I2" i="13"/>
  <c r="F2" i="13"/>
  <c r="D2" i="13"/>
  <c r="C2" i="13"/>
  <c r="B2" i="13"/>
  <c r="A2" i="13"/>
  <c r="N19" i="12"/>
  <c r="N18" i="12"/>
  <c r="N17" i="12"/>
  <c r="N12" i="12"/>
  <c r="N11" i="12"/>
  <c r="N10" i="12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77" i="9"/>
  <c r="F76" i="9"/>
  <c r="F75" i="9"/>
  <c r="F74" i="9"/>
  <c r="F73" i="9"/>
  <c r="F72" i="9"/>
  <c r="F71" i="9"/>
  <c r="F70" i="9"/>
  <c r="F69" i="9"/>
  <c r="F68" i="9"/>
  <c r="E49" i="9"/>
  <c r="E48" i="9"/>
  <c r="E47" i="9"/>
  <c r="E46" i="9"/>
  <c r="E45" i="9"/>
  <c r="E44" i="9"/>
  <c r="E43" i="9"/>
  <c r="E42" i="9"/>
  <c r="E41" i="9"/>
  <c r="C33" i="9"/>
  <c r="H31" i="9"/>
  <c r="H30" i="9"/>
  <c r="E26" i="9"/>
  <c r="E25" i="9"/>
  <c r="E24" i="9"/>
  <c r="E23" i="9"/>
  <c r="E22" i="9"/>
  <c r="E21" i="9"/>
  <c r="E20" i="9"/>
  <c r="E19" i="9"/>
  <c r="E18" i="9"/>
  <c r="E17" i="9"/>
  <c r="E16" i="9"/>
  <c r="E15" i="9"/>
  <c r="C7" i="9"/>
  <c r="J75" i="7"/>
  <c r="G75" i="7"/>
  <c r="J74" i="7"/>
  <c r="G74" i="7"/>
  <c r="J73" i="7"/>
  <c r="G73" i="7"/>
  <c r="J72" i="7"/>
  <c r="G72" i="7"/>
  <c r="J71" i="7"/>
  <c r="G71" i="7"/>
  <c r="J70" i="7"/>
  <c r="G70" i="7"/>
  <c r="J69" i="7"/>
  <c r="G69" i="7"/>
  <c r="J68" i="7"/>
  <c r="G68" i="7"/>
  <c r="J67" i="7"/>
  <c r="G67" i="7"/>
  <c r="J66" i="7"/>
  <c r="G66" i="7"/>
  <c r="J65" i="7"/>
  <c r="G65" i="7"/>
  <c r="J64" i="7"/>
  <c r="G64" i="7"/>
  <c r="J63" i="7"/>
  <c r="G63" i="7"/>
  <c r="J62" i="7"/>
  <c r="G62" i="7"/>
  <c r="J61" i="7"/>
  <c r="G61" i="7"/>
  <c r="J60" i="7"/>
  <c r="G60" i="7"/>
  <c r="J59" i="7"/>
  <c r="G59" i="7"/>
  <c r="J58" i="7"/>
  <c r="G58" i="7"/>
  <c r="J57" i="7"/>
  <c r="G57" i="7"/>
  <c r="J56" i="7"/>
  <c r="G56" i="7"/>
  <c r="J55" i="7"/>
  <c r="G55" i="7"/>
  <c r="J54" i="7"/>
  <c r="G54" i="7"/>
  <c r="J53" i="7"/>
  <c r="G53" i="7"/>
  <c r="J49" i="7"/>
  <c r="G49" i="7"/>
  <c r="J48" i="7"/>
  <c r="G48" i="7"/>
  <c r="J47" i="7"/>
  <c r="G47" i="7"/>
  <c r="J46" i="7"/>
  <c r="G46" i="7"/>
  <c r="J45" i="7"/>
  <c r="G45" i="7"/>
  <c r="J44" i="7"/>
  <c r="G44" i="7"/>
  <c r="J43" i="7"/>
  <c r="G43" i="7"/>
  <c r="J42" i="7"/>
  <c r="G42" i="7"/>
  <c r="J41" i="7"/>
  <c r="G41" i="7"/>
  <c r="J40" i="7"/>
  <c r="G40" i="7"/>
  <c r="J39" i="7"/>
  <c r="G39" i="7"/>
  <c r="J38" i="7"/>
  <c r="G38" i="7"/>
  <c r="J37" i="7"/>
  <c r="G37" i="7"/>
  <c r="J36" i="7"/>
  <c r="G36" i="7"/>
  <c r="J35" i="7"/>
  <c r="G35" i="7"/>
  <c r="J34" i="7"/>
  <c r="G34" i="7"/>
  <c r="J33" i="7"/>
  <c r="G33" i="7"/>
  <c r="J32" i="7"/>
  <c r="G32" i="7"/>
  <c r="J31" i="7"/>
  <c r="G31" i="7"/>
  <c r="J30" i="7"/>
  <c r="G30" i="7"/>
  <c r="J29" i="7"/>
  <c r="G29" i="7"/>
  <c r="J28" i="7"/>
  <c r="G28" i="7"/>
  <c r="J27" i="7"/>
  <c r="G27" i="7"/>
  <c r="J26" i="7"/>
  <c r="G26" i="7"/>
  <c r="J25" i="7"/>
  <c r="G25" i="7"/>
  <c r="J24" i="7"/>
  <c r="G24" i="7"/>
  <c r="J23" i="7"/>
  <c r="G23" i="7"/>
  <c r="J22" i="7"/>
  <c r="G22" i="7"/>
  <c r="J21" i="7"/>
  <c r="G21" i="7"/>
  <c r="J20" i="7"/>
  <c r="G20" i="7"/>
  <c r="J19" i="7"/>
  <c r="G19" i="7"/>
  <c r="J18" i="7"/>
  <c r="G18" i="7"/>
  <c r="J17" i="7"/>
  <c r="G17" i="7"/>
  <c r="J16" i="7"/>
  <c r="G16" i="7"/>
  <c r="J15" i="7"/>
  <c r="G15" i="7"/>
  <c r="J14" i="7"/>
  <c r="G14" i="7"/>
  <c r="J13" i="7"/>
  <c r="G13" i="7"/>
  <c r="J12" i="7"/>
  <c r="G12" i="7"/>
  <c r="J11" i="7"/>
  <c r="G11" i="7"/>
  <c r="J10" i="7"/>
  <c r="G10" i="7"/>
  <c r="J9" i="7"/>
  <c r="G9" i="7"/>
  <c r="J8" i="7"/>
  <c r="G8" i="7"/>
  <c r="J7" i="7"/>
  <c r="G7" i="7"/>
  <c r="J6" i="7"/>
  <c r="G6" i="7"/>
  <c r="J5" i="7"/>
  <c r="G5" i="7"/>
  <c r="J4" i="7"/>
  <c r="G4" i="7"/>
  <c r="J26" i="5"/>
  <c r="I26" i="5"/>
  <c r="H26" i="5"/>
  <c r="J25" i="5"/>
  <c r="I25" i="5"/>
  <c r="H25" i="5"/>
  <c r="J24" i="5"/>
  <c r="I24" i="5"/>
  <c r="H24" i="5"/>
  <c r="J23" i="5"/>
  <c r="I23" i="5"/>
  <c r="H23" i="5"/>
  <c r="J22" i="5"/>
  <c r="I22" i="5"/>
  <c r="H22" i="5"/>
  <c r="J21" i="5"/>
  <c r="I21" i="5"/>
  <c r="H21" i="5"/>
  <c r="J20" i="5"/>
  <c r="I20" i="5"/>
  <c r="H20" i="5"/>
  <c r="J19" i="5"/>
  <c r="I19" i="5"/>
  <c r="H19" i="5"/>
  <c r="D19" i="5"/>
  <c r="I2" i="3"/>
  <c r="H2" i="3"/>
  <c r="DE1522" i="2"/>
  <c r="CW1522" i="2"/>
  <c r="CV1522" i="2"/>
  <c r="CT1522" i="2"/>
  <c r="H1522" i="13" s="1"/>
  <c r="CQ1522" i="2" a="1"/>
  <c r="CQ1522" i="2" s="1"/>
  <c r="CP1522" i="2" a="1"/>
  <c r="CP1522" i="2" s="1"/>
  <c r="CO1522" i="2" a="1"/>
  <c r="CO1522" i="2" s="1"/>
  <c r="CM1522" i="2"/>
  <c r="CG1522" i="2"/>
  <c r="CF1522" i="2"/>
  <c r="CE1522" i="2" s="1"/>
  <c r="BP1522" i="2"/>
  <c r="BO1522" i="2"/>
  <c r="BD1522" i="2"/>
  <c r="AV1522" i="2"/>
  <c r="BM1522" i="2" s="1"/>
  <c r="AU1522" i="2"/>
  <c r="BL1522" i="2" s="1"/>
  <c r="AS1522" i="2"/>
  <c r="L1522" i="13" s="1"/>
  <c r="DE1521" i="2"/>
  <c r="CW1521" i="2"/>
  <c r="CV1521" i="2"/>
  <c r="CT1521" i="2"/>
  <c r="H1521" i="13" s="1"/>
  <c r="CQ1521" i="2" a="1"/>
  <c r="CQ1521" i="2" s="1"/>
  <c r="CP1521" i="2" a="1"/>
  <c r="CP1521" i="2" s="1"/>
  <c r="CO1521" i="2" a="1"/>
  <c r="CO1521" i="2" s="1"/>
  <c r="CM1521" i="2"/>
  <c r="CG1521" i="2"/>
  <c r="CF1521" i="2"/>
  <c r="CE1521" i="2" s="1"/>
  <c r="BP1521" i="2"/>
  <c r="BO1521" i="2"/>
  <c r="BD1521" i="2"/>
  <c r="AV1521" i="2"/>
  <c r="AU1521" i="2"/>
  <c r="BL1521" i="2" s="1"/>
  <c r="AS1521" i="2"/>
  <c r="L1521" i="13" s="1"/>
  <c r="DE1520" i="2"/>
  <c r="CW1520" i="2"/>
  <c r="CV1520" i="2"/>
  <c r="CT1520" i="2"/>
  <c r="H1520" i="13" s="1"/>
  <c r="CQ1520" i="2" a="1"/>
  <c r="CQ1520" i="2" s="1"/>
  <c r="CP1520" i="2" a="1"/>
  <c r="CP1520" i="2" s="1"/>
  <c r="CO1520" i="2" a="1"/>
  <c r="CO1520" i="2" s="1"/>
  <c r="CM1520" i="2"/>
  <c r="CG1520" i="2"/>
  <c r="CF1520" i="2"/>
  <c r="CE1520" i="2" s="1"/>
  <c r="BP1520" i="2"/>
  <c r="BO1520" i="2"/>
  <c r="BD1520" i="2"/>
  <c r="AV1520" i="2"/>
  <c r="BM1520" i="2" s="1"/>
  <c r="AU1520" i="2"/>
  <c r="BL1520" i="2" s="1"/>
  <c r="AS1520" i="2"/>
  <c r="L1520" i="13" s="1"/>
  <c r="DE1519" i="2"/>
  <c r="CW1519" i="2"/>
  <c r="CV1519" i="2"/>
  <c r="CT1519" i="2"/>
  <c r="H1519" i="13" s="1"/>
  <c r="CQ1519" i="2" a="1"/>
  <c r="CQ1519" i="2" s="1"/>
  <c r="CP1519" i="2" a="1"/>
  <c r="CP1519" i="2" s="1"/>
  <c r="CO1519" i="2" a="1"/>
  <c r="CO1519" i="2" s="1"/>
  <c r="CM1519" i="2"/>
  <c r="CG1519" i="2"/>
  <c r="CF1519" i="2"/>
  <c r="CE1519" i="2" s="1"/>
  <c r="BP1519" i="2"/>
  <c r="BO1519" i="2"/>
  <c r="BD1519" i="2"/>
  <c r="AV1519" i="2"/>
  <c r="AU1519" i="2"/>
  <c r="BB1519" i="2" s="1"/>
  <c r="AS1519" i="2"/>
  <c r="L1519" i="13" s="1"/>
  <c r="DE1518" i="2"/>
  <c r="CW1518" i="2"/>
  <c r="CV1518" i="2"/>
  <c r="CT1518" i="2"/>
  <c r="H1518" i="13" s="1"/>
  <c r="CQ1518" i="2" a="1"/>
  <c r="CQ1518" i="2" s="1"/>
  <c r="CP1518" i="2" a="1"/>
  <c r="CP1518" i="2" s="1"/>
  <c r="CO1518" i="2" a="1"/>
  <c r="CO1518" i="2" s="1"/>
  <c r="CM1518" i="2"/>
  <c r="CG1518" i="2"/>
  <c r="CF1518" i="2"/>
  <c r="CE1518" i="2" s="1"/>
  <c r="BP1518" i="2"/>
  <c r="BO1518" i="2"/>
  <c r="BD1518" i="2"/>
  <c r="AV1518" i="2"/>
  <c r="BM1518" i="2" s="1"/>
  <c r="AU1518" i="2"/>
  <c r="AS1518" i="2"/>
  <c r="L1518" i="13" s="1"/>
  <c r="DE1517" i="2"/>
  <c r="CW1517" i="2"/>
  <c r="CV1517" i="2"/>
  <c r="CT1517" i="2"/>
  <c r="H1517" i="13" s="1"/>
  <c r="CQ1517" i="2" a="1"/>
  <c r="CQ1517" i="2" s="1"/>
  <c r="CP1517" i="2" a="1"/>
  <c r="CP1517" i="2" s="1"/>
  <c r="CO1517" i="2" a="1"/>
  <c r="CO1517" i="2" s="1"/>
  <c r="CM1517" i="2"/>
  <c r="CG1517" i="2"/>
  <c r="CF1517" i="2"/>
  <c r="CE1517" i="2" s="1"/>
  <c r="BP1517" i="2"/>
  <c r="BO1517" i="2"/>
  <c r="BD1517" i="2"/>
  <c r="AV1517" i="2"/>
  <c r="AU1517" i="2"/>
  <c r="AS1517" i="2"/>
  <c r="L1517" i="13" s="1"/>
  <c r="DE1516" i="2"/>
  <c r="CW1516" i="2"/>
  <c r="CV1516" i="2"/>
  <c r="CT1516" i="2"/>
  <c r="H1516" i="13" s="1"/>
  <c r="CQ1516" i="2" a="1"/>
  <c r="CQ1516" i="2" s="1"/>
  <c r="CP1516" i="2" a="1"/>
  <c r="CP1516" i="2" s="1"/>
  <c r="CO1516" i="2" a="1"/>
  <c r="CO1516" i="2" s="1"/>
  <c r="CM1516" i="2"/>
  <c r="CG1516" i="2"/>
  <c r="CF1516" i="2"/>
  <c r="CE1516" i="2" s="1"/>
  <c r="BP1516" i="2"/>
  <c r="BO1516" i="2"/>
  <c r="BD1516" i="2"/>
  <c r="AV1516" i="2"/>
  <c r="BC1516" i="2" s="1"/>
  <c r="AU1516" i="2"/>
  <c r="BB1516" i="2" s="1"/>
  <c r="AS1516" i="2"/>
  <c r="L1516" i="13" s="1"/>
  <c r="DE1515" i="2"/>
  <c r="CW1515" i="2"/>
  <c r="CV1515" i="2"/>
  <c r="CT1515" i="2"/>
  <c r="H1515" i="13" s="1"/>
  <c r="CQ1515" i="2" a="1"/>
  <c r="CQ1515" i="2" s="1"/>
  <c r="CP1515" i="2" a="1"/>
  <c r="CP1515" i="2" s="1"/>
  <c r="CO1515" i="2" a="1"/>
  <c r="CO1515" i="2" s="1"/>
  <c r="CM1515" i="2"/>
  <c r="CG1515" i="2"/>
  <c r="CF1515" i="2"/>
  <c r="CE1515" i="2" s="1"/>
  <c r="BP1515" i="2"/>
  <c r="BO1515" i="2"/>
  <c r="BD1515" i="2"/>
  <c r="AV1515" i="2"/>
  <c r="AU1515" i="2"/>
  <c r="BL1515" i="2" s="1"/>
  <c r="AS1515" i="2"/>
  <c r="L1515" i="13" s="1"/>
  <c r="DE1514" i="2"/>
  <c r="CW1514" i="2"/>
  <c r="CV1514" i="2"/>
  <c r="CT1514" i="2"/>
  <c r="H1514" i="13" s="1"/>
  <c r="CQ1514" i="2" a="1"/>
  <c r="CQ1514" i="2" s="1"/>
  <c r="CP1514" i="2" a="1"/>
  <c r="CP1514" i="2" s="1"/>
  <c r="CO1514" i="2" a="1"/>
  <c r="CO1514" i="2" s="1"/>
  <c r="CM1514" i="2"/>
  <c r="CG1514" i="2"/>
  <c r="CF1514" i="2"/>
  <c r="CE1514" i="2" s="1"/>
  <c r="BP1514" i="2"/>
  <c r="BO1514" i="2"/>
  <c r="BD1514" i="2"/>
  <c r="AV1514" i="2"/>
  <c r="BM1514" i="2" s="1"/>
  <c r="AU1514" i="2"/>
  <c r="BL1514" i="2" s="1"/>
  <c r="AS1514" i="2"/>
  <c r="L1514" i="13" s="1"/>
  <c r="DE1513" i="2"/>
  <c r="CW1513" i="2"/>
  <c r="CV1513" i="2"/>
  <c r="CT1513" i="2"/>
  <c r="H1513" i="13" s="1"/>
  <c r="CQ1513" i="2" a="1"/>
  <c r="CQ1513" i="2" s="1"/>
  <c r="CP1513" i="2" a="1"/>
  <c r="CP1513" i="2" s="1"/>
  <c r="CO1513" i="2" a="1"/>
  <c r="CO1513" i="2" s="1"/>
  <c r="CM1513" i="2"/>
  <c r="CG1513" i="2"/>
  <c r="CF1513" i="2"/>
  <c r="CE1513" i="2" s="1"/>
  <c r="BP1513" i="2"/>
  <c r="BO1513" i="2"/>
  <c r="BD1513" i="2"/>
  <c r="AV1513" i="2"/>
  <c r="AU1513" i="2"/>
  <c r="BL1513" i="2" s="1"/>
  <c r="AS1513" i="2"/>
  <c r="L1513" i="13" s="1"/>
  <c r="DE1512" i="2"/>
  <c r="CW1512" i="2"/>
  <c r="CV1512" i="2"/>
  <c r="CT1512" i="2"/>
  <c r="H1512" i="13" s="1"/>
  <c r="CQ1512" i="2" a="1"/>
  <c r="CQ1512" i="2" s="1"/>
  <c r="CP1512" i="2" a="1"/>
  <c r="CP1512" i="2" s="1"/>
  <c r="CO1512" i="2" a="1"/>
  <c r="CO1512" i="2" s="1"/>
  <c r="CM1512" i="2"/>
  <c r="CG1512" i="2"/>
  <c r="CF1512" i="2"/>
  <c r="CE1512" i="2" s="1"/>
  <c r="BP1512" i="2"/>
  <c r="BO1512" i="2"/>
  <c r="BD1512" i="2"/>
  <c r="AV1512" i="2"/>
  <c r="BM1512" i="2" s="1"/>
  <c r="AU1512" i="2"/>
  <c r="BL1512" i="2" s="1"/>
  <c r="AS1512" i="2"/>
  <c r="L1512" i="13" s="1"/>
  <c r="DE1511" i="2"/>
  <c r="CW1511" i="2"/>
  <c r="CV1511" i="2"/>
  <c r="CT1511" i="2"/>
  <c r="H1511" i="13" s="1"/>
  <c r="CQ1511" i="2" a="1"/>
  <c r="CQ1511" i="2" s="1"/>
  <c r="CP1511" i="2" a="1"/>
  <c r="CP1511" i="2" s="1"/>
  <c r="CO1511" i="2" a="1"/>
  <c r="CO1511" i="2" s="1"/>
  <c r="CM1511" i="2"/>
  <c r="CG1511" i="2"/>
  <c r="CF1511" i="2"/>
  <c r="CE1511" i="2" s="1"/>
  <c r="BP1511" i="2"/>
  <c r="BO1511" i="2"/>
  <c r="BD1511" i="2"/>
  <c r="AV1511" i="2"/>
  <c r="AU1511" i="2"/>
  <c r="BL1511" i="2" s="1"/>
  <c r="AS1511" i="2"/>
  <c r="L1511" i="13" s="1"/>
  <c r="DE1510" i="2"/>
  <c r="CW1510" i="2"/>
  <c r="CV1510" i="2"/>
  <c r="CT1510" i="2"/>
  <c r="H1510" i="13" s="1"/>
  <c r="CQ1510" i="2" a="1"/>
  <c r="CQ1510" i="2" s="1"/>
  <c r="CP1510" i="2" a="1"/>
  <c r="CP1510" i="2" s="1"/>
  <c r="CO1510" i="2" a="1"/>
  <c r="CO1510" i="2" s="1"/>
  <c r="CM1510" i="2"/>
  <c r="CG1510" i="2"/>
  <c r="CF1510" i="2"/>
  <c r="CE1510" i="2" s="1"/>
  <c r="BP1510" i="2"/>
  <c r="BO1510" i="2"/>
  <c r="BD1510" i="2"/>
  <c r="AV1510" i="2"/>
  <c r="BM1510" i="2" s="1"/>
  <c r="AU1510" i="2"/>
  <c r="BB1510" i="2" s="1"/>
  <c r="AS1510" i="2"/>
  <c r="L1510" i="13" s="1"/>
  <c r="DE1509" i="2"/>
  <c r="CW1509" i="2"/>
  <c r="CV1509" i="2"/>
  <c r="CT1509" i="2"/>
  <c r="H1509" i="13" s="1"/>
  <c r="CQ1509" i="2" a="1"/>
  <c r="CQ1509" i="2" s="1"/>
  <c r="CP1509" i="2" a="1"/>
  <c r="CP1509" i="2" s="1"/>
  <c r="CO1509" i="2" a="1"/>
  <c r="CO1509" i="2" s="1"/>
  <c r="CM1509" i="2"/>
  <c r="CG1509" i="2"/>
  <c r="CF1509" i="2"/>
  <c r="CE1509" i="2" s="1"/>
  <c r="BZ1509" i="2"/>
  <c r="BP1509" i="2"/>
  <c r="BU1509" i="2" s="1"/>
  <c r="BO1509" i="2"/>
  <c r="BD1509" i="2"/>
  <c r="AV1509" i="2"/>
  <c r="BM1509" i="2" s="1"/>
  <c r="AU1509" i="2"/>
  <c r="BL1509" i="2" s="1"/>
  <c r="AS1509" i="2"/>
  <c r="L1509" i="13" s="1"/>
  <c r="DE1508" i="2"/>
  <c r="CW1508" i="2"/>
  <c r="CV1508" i="2"/>
  <c r="CT1508" i="2"/>
  <c r="H1508" i="13" s="1"/>
  <c r="CQ1508" i="2" a="1"/>
  <c r="CQ1508" i="2" s="1"/>
  <c r="CP1508" i="2" a="1"/>
  <c r="CP1508" i="2" s="1"/>
  <c r="CO1508" i="2" a="1"/>
  <c r="CO1508" i="2" s="1"/>
  <c r="CM1508" i="2"/>
  <c r="CG1508" i="2"/>
  <c r="CF1508" i="2"/>
  <c r="CE1508" i="2" s="1"/>
  <c r="BP1508" i="2"/>
  <c r="BO1508" i="2"/>
  <c r="BD1508" i="2"/>
  <c r="AV1508" i="2"/>
  <c r="BC1508" i="2" s="1"/>
  <c r="AU1508" i="2"/>
  <c r="BB1508" i="2" s="1"/>
  <c r="AS1508" i="2"/>
  <c r="L1508" i="13" s="1"/>
  <c r="DE1507" i="2"/>
  <c r="CW1507" i="2"/>
  <c r="CV1507" i="2"/>
  <c r="CT1507" i="2"/>
  <c r="H1507" i="13" s="1"/>
  <c r="CQ1507" i="2" a="1"/>
  <c r="CQ1507" i="2" s="1"/>
  <c r="CP1507" i="2" a="1"/>
  <c r="CP1507" i="2" s="1"/>
  <c r="CO1507" i="2" a="1"/>
  <c r="CO1507" i="2" s="1"/>
  <c r="CM1507" i="2"/>
  <c r="CG1507" i="2"/>
  <c r="CF1507" i="2"/>
  <c r="CE1507" i="2" s="1"/>
  <c r="BP1507" i="2"/>
  <c r="BO1507" i="2"/>
  <c r="BD1507" i="2"/>
  <c r="AV1507" i="2"/>
  <c r="AU1507" i="2"/>
  <c r="BL1507" i="2" s="1"/>
  <c r="AS1507" i="2"/>
  <c r="L1507" i="13" s="1"/>
  <c r="DE1506" i="2"/>
  <c r="CW1506" i="2"/>
  <c r="CV1506" i="2"/>
  <c r="CT1506" i="2"/>
  <c r="H1506" i="13" s="1"/>
  <c r="CQ1506" i="2" a="1"/>
  <c r="CQ1506" i="2" s="1"/>
  <c r="CP1506" i="2" a="1"/>
  <c r="CP1506" i="2" s="1"/>
  <c r="CO1506" i="2" a="1"/>
  <c r="CO1506" i="2" s="1"/>
  <c r="CM1506" i="2"/>
  <c r="CG1506" i="2"/>
  <c r="CF1506" i="2"/>
  <c r="CE1506" i="2" s="1"/>
  <c r="BP1506" i="2"/>
  <c r="BO1506" i="2"/>
  <c r="BD1506" i="2"/>
  <c r="AV1506" i="2"/>
  <c r="BM1506" i="2" s="1"/>
  <c r="AU1506" i="2"/>
  <c r="BL1506" i="2" s="1"/>
  <c r="AS1506" i="2"/>
  <c r="L1506" i="13" s="1"/>
  <c r="DE1505" i="2"/>
  <c r="CW1505" i="2"/>
  <c r="CV1505" i="2"/>
  <c r="CT1505" i="2"/>
  <c r="H1505" i="13" s="1"/>
  <c r="CQ1505" i="2" a="1"/>
  <c r="CQ1505" i="2" s="1"/>
  <c r="CP1505" i="2" a="1"/>
  <c r="CP1505" i="2" s="1"/>
  <c r="CO1505" i="2" a="1"/>
  <c r="CO1505" i="2" s="1"/>
  <c r="CM1505" i="2"/>
  <c r="CG1505" i="2"/>
  <c r="CF1505" i="2"/>
  <c r="CE1505" i="2" s="1"/>
  <c r="BP1505" i="2"/>
  <c r="BO1505" i="2"/>
  <c r="BD1505" i="2"/>
  <c r="AV1505" i="2"/>
  <c r="AU1505" i="2"/>
  <c r="BL1505" i="2" s="1"/>
  <c r="AS1505" i="2"/>
  <c r="L1505" i="13" s="1"/>
  <c r="DE1504" i="2"/>
  <c r="CW1504" i="2"/>
  <c r="CV1504" i="2"/>
  <c r="CT1504" i="2"/>
  <c r="H1504" i="13" s="1"/>
  <c r="CQ1504" i="2" a="1"/>
  <c r="CQ1504" i="2" s="1"/>
  <c r="CP1504" i="2" a="1"/>
  <c r="CP1504" i="2" s="1"/>
  <c r="CO1504" i="2" a="1"/>
  <c r="CO1504" i="2" s="1"/>
  <c r="CM1504" i="2"/>
  <c r="CG1504" i="2"/>
  <c r="CF1504" i="2"/>
  <c r="CE1504" i="2" s="1"/>
  <c r="BP1504" i="2"/>
  <c r="BO1504" i="2"/>
  <c r="BD1504" i="2"/>
  <c r="AV1504" i="2"/>
  <c r="BM1504" i="2" s="1"/>
  <c r="AU1504" i="2"/>
  <c r="BL1504" i="2" s="1"/>
  <c r="AS1504" i="2"/>
  <c r="L1504" i="13" s="1"/>
  <c r="DE1503" i="2"/>
  <c r="CW1503" i="2"/>
  <c r="CV1503" i="2"/>
  <c r="CT1503" i="2"/>
  <c r="H1503" i="13" s="1"/>
  <c r="CQ1503" i="2" a="1"/>
  <c r="CQ1503" i="2" s="1"/>
  <c r="CP1503" i="2" a="1"/>
  <c r="CP1503" i="2" s="1"/>
  <c r="CO1503" i="2" a="1"/>
  <c r="CO1503" i="2" s="1"/>
  <c r="CM1503" i="2"/>
  <c r="CG1503" i="2"/>
  <c r="CF1503" i="2"/>
  <c r="CE1503" i="2" s="1"/>
  <c r="BP1503" i="2"/>
  <c r="BO1503" i="2"/>
  <c r="BD1503" i="2"/>
  <c r="AV1503" i="2"/>
  <c r="AU1503" i="2"/>
  <c r="BL1503" i="2" s="1"/>
  <c r="AS1503" i="2"/>
  <c r="L1503" i="13" s="1"/>
  <c r="DE1502" i="2"/>
  <c r="CW1502" i="2"/>
  <c r="CV1502" i="2"/>
  <c r="CT1502" i="2"/>
  <c r="H1502" i="13" s="1"/>
  <c r="CQ1502" i="2" a="1"/>
  <c r="CQ1502" i="2" s="1"/>
  <c r="CP1502" i="2" a="1"/>
  <c r="CP1502" i="2" s="1"/>
  <c r="CO1502" i="2" a="1"/>
  <c r="CO1502" i="2" s="1"/>
  <c r="CM1502" i="2"/>
  <c r="CG1502" i="2"/>
  <c r="CF1502" i="2"/>
  <c r="CE1502" i="2" s="1"/>
  <c r="BP1502" i="2"/>
  <c r="BO1502" i="2"/>
  <c r="BD1502" i="2"/>
  <c r="AV1502" i="2"/>
  <c r="BM1502" i="2" s="1"/>
  <c r="AU1502" i="2"/>
  <c r="AS1502" i="2"/>
  <c r="L1502" i="13" s="1"/>
  <c r="DE1501" i="2"/>
  <c r="CW1501" i="2"/>
  <c r="CV1501" i="2"/>
  <c r="CT1501" i="2"/>
  <c r="H1501" i="13" s="1"/>
  <c r="CQ1501" i="2" a="1"/>
  <c r="CQ1501" i="2" s="1"/>
  <c r="CP1501" i="2" a="1"/>
  <c r="CP1501" i="2" s="1"/>
  <c r="CO1501" i="2" a="1"/>
  <c r="CO1501" i="2" s="1"/>
  <c r="CM1501" i="2"/>
  <c r="CG1501" i="2"/>
  <c r="CF1501" i="2"/>
  <c r="CE1501" i="2" s="1"/>
  <c r="BP1501" i="2"/>
  <c r="BU1501" i="2" s="1"/>
  <c r="BO1501" i="2"/>
  <c r="AV1501" i="2"/>
  <c r="AU1501" i="2"/>
  <c r="BB1501" i="2" s="1"/>
  <c r="AS1501" i="2"/>
  <c r="L1501" i="13" s="1"/>
  <c r="DE1500" i="2"/>
  <c r="CW1500" i="2"/>
  <c r="CV1500" i="2"/>
  <c r="CT1500" i="2"/>
  <c r="H1500" i="13" s="1"/>
  <c r="CQ1500" i="2" a="1"/>
  <c r="CQ1500" i="2" s="1"/>
  <c r="CP1500" i="2" a="1"/>
  <c r="CP1500" i="2" s="1"/>
  <c r="CO1500" i="2" a="1"/>
  <c r="CO1500" i="2" s="1"/>
  <c r="CM1500" i="2"/>
  <c r="CG1500" i="2"/>
  <c r="CF1500" i="2"/>
  <c r="CE1500" i="2" s="1"/>
  <c r="BP1500" i="2"/>
  <c r="BO1500" i="2"/>
  <c r="AV1500" i="2"/>
  <c r="AU1500" i="2"/>
  <c r="AS1500" i="2"/>
  <c r="L1500" i="13" s="1"/>
  <c r="DE1499" i="2"/>
  <c r="CW1499" i="2"/>
  <c r="CV1499" i="2"/>
  <c r="CT1499" i="2"/>
  <c r="H1499" i="13" s="1"/>
  <c r="CQ1499" i="2" a="1"/>
  <c r="CQ1499" i="2" s="1"/>
  <c r="CP1499" i="2" a="1"/>
  <c r="CP1499" i="2" s="1"/>
  <c r="CO1499" i="2" a="1"/>
  <c r="CO1499" i="2" s="1"/>
  <c r="CM1499" i="2"/>
  <c r="CG1499" i="2"/>
  <c r="CF1499" i="2"/>
  <c r="CE1499" i="2" s="1"/>
  <c r="BP1499" i="2"/>
  <c r="BO1499" i="2"/>
  <c r="AV1499" i="2"/>
  <c r="AU1499" i="2"/>
  <c r="BB1499" i="2" s="1"/>
  <c r="AS1499" i="2"/>
  <c r="L1499" i="13" s="1"/>
  <c r="DE1498" i="2"/>
  <c r="CW1498" i="2"/>
  <c r="CV1498" i="2"/>
  <c r="CT1498" i="2"/>
  <c r="H1498" i="13" s="1"/>
  <c r="CQ1498" i="2" a="1"/>
  <c r="CQ1498" i="2" s="1"/>
  <c r="CP1498" i="2" a="1"/>
  <c r="CP1498" i="2" s="1"/>
  <c r="CO1498" i="2" a="1"/>
  <c r="CO1498" i="2" s="1"/>
  <c r="CM1498" i="2"/>
  <c r="CG1498" i="2"/>
  <c r="CF1498" i="2"/>
  <c r="CE1498" i="2" s="1"/>
  <c r="BP1498" i="2"/>
  <c r="BO1498" i="2"/>
  <c r="BD1498" i="2"/>
  <c r="AV1498" i="2"/>
  <c r="BM1498" i="2" s="1"/>
  <c r="AU1498" i="2"/>
  <c r="BL1498" i="2" s="1"/>
  <c r="AS1498" i="2"/>
  <c r="L1498" i="13" s="1"/>
  <c r="DE1497" i="2"/>
  <c r="CW1497" i="2"/>
  <c r="CV1497" i="2"/>
  <c r="CT1497" i="2"/>
  <c r="H1497" i="13" s="1"/>
  <c r="CQ1497" i="2" a="1"/>
  <c r="CQ1497" i="2" s="1"/>
  <c r="CP1497" i="2" a="1"/>
  <c r="CP1497" i="2" s="1"/>
  <c r="CO1497" i="2" a="1"/>
  <c r="CO1497" i="2" s="1"/>
  <c r="CM1497" i="2"/>
  <c r="CG1497" i="2"/>
  <c r="CF1497" i="2"/>
  <c r="CE1497" i="2" s="1"/>
  <c r="BP1497" i="2"/>
  <c r="BO1497" i="2"/>
  <c r="BD1497" i="2"/>
  <c r="AV1497" i="2"/>
  <c r="BC1497" i="2" s="1"/>
  <c r="AU1497" i="2"/>
  <c r="BB1497" i="2" s="1"/>
  <c r="AS1497" i="2"/>
  <c r="L1497" i="13" s="1"/>
  <c r="DE1496" i="2"/>
  <c r="CW1496" i="2"/>
  <c r="CV1496" i="2"/>
  <c r="CT1496" i="2"/>
  <c r="H1496" i="13" s="1"/>
  <c r="CQ1496" i="2" a="1"/>
  <c r="CQ1496" i="2" s="1"/>
  <c r="CP1496" i="2" a="1"/>
  <c r="CP1496" i="2" s="1"/>
  <c r="CO1496" i="2" a="1"/>
  <c r="CO1496" i="2" s="1"/>
  <c r="CM1496" i="2"/>
  <c r="CG1496" i="2"/>
  <c r="CF1496" i="2"/>
  <c r="CE1496" i="2" s="1"/>
  <c r="BP1496" i="2"/>
  <c r="BO1496" i="2"/>
  <c r="BD1496" i="2"/>
  <c r="AV1496" i="2"/>
  <c r="AU1496" i="2"/>
  <c r="AS1496" i="2"/>
  <c r="L1496" i="13" s="1"/>
  <c r="DE1495" i="2"/>
  <c r="CW1495" i="2"/>
  <c r="CV1495" i="2"/>
  <c r="CT1495" i="2"/>
  <c r="H1495" i="13" s="1"/>
  <c r="CQ1495" i="2" a="1"/>
  <c r="CQ1495" i="2" s="1"/>
  <c r="CP1495" i="2" a="1"/>
  <c r="CP1495" i="2" s="1"/>
  <c r="CO1495" i="2" a="1"/>
  <c r="CO1495" i="2" s="1"/>
  <c r="CM1495" i="2"/>
  <c r="CG1495" i="2"/>
  <c r="CF1495" i="2"/>
  <c r="CE1495" i="2" s="1"/>
  <c r="BP1495" i="2"/>
  <c r="BO1495" i="2"/>
  <c r="BD1495" i="2"/>
  <c r="AV1495" i="2"/>
  <c r="BM1495" i="2" s="1"/>
  <c r="AU1495" i="2"/>
  <c r="BB1495" i="2" s="1"/>
  <c r="AS1495" i="2"/>
  <c r="L1495" i="13" s="1"/>
  <c r="DE1494" i="2"/>
  <c r="CW1494" i="2"/>
  <c r="CV1494" i="2"/>
  <c r="CT1494" i="2"/>
  <c r="H1494" i="13" s="1"/>
  <c r="CQ1494" i="2" a="1"/>
  <c r="CQ1494" i="2" s="1"/>
  <c r="CP1494" i="2" a="1"/>
  <c r="CP1494" i="2" s="1"/>
  <c r="CO1494" i="2" a="1"/>
  <c r="CO1494" i="2" s="1"/>
  <c r="CM1494" i="2"/>
  <c r="CG1494" i="2"/>
  <c r="CF1494" i="2"/>
  <c r="CE1494" i="2" s="1"/>
  <c r="BP1494" i="2"/>
  <c r="BO1494" i="2"/>
  <c r="BD1494" i="2"/>
  <c r="AV1494" i="2"/>
  <c r="BC1494" i="2" s="1"/>
  <c r="AU1494" i="2"/>
  <c r="AS1494" i="2"/>
  <c r="L1494" i="13" s="1"/>
  <c r="DE1493" i="2"/>
  <c r="CW1493" i="2"/>
  <c r="CV1493" i="2"/>
  <c r="CT1493" i="2"/>
  <c r="H1493" i="13" s="1"/>
  <c r="CQ1493" i="2" a="1"/>
  <c r="CQ1493" i="2" s="1"/>
  <c r="CP1493" i="2" a="1"/>
  <c r="CP1493" i="2" s="1"/>
  <c r="CO1493" i="2" a="1"/>
  <c r="CO1493" i="2" s="1"/>
  <c r="CM1493" i="2"/>
  <c r="CG1493" i="2"/>
  <c r="CF1493" i="2"/>
  <c r="CE1493" i="2" s="1"/>
  <c r="BP1493" i="2"/>
  <c r="BO1493" i="2"/>
  <c r="BD1493" i="2"/>
  <c r="AV1493" i="2"/>
  <c r="BM1493" i="2" s="1"/>
  <c r="AU1493" i="2"/>
  <c r="BB1493" i="2" s="1"/>
  <c r="AS1493" i="2"/>
  <c r="L1493" i="13" s="1"/>
  <c r="DE1492" i="2"/>
  <c r="CW1492" i="2"/>
  <c r="CV1492" i="2"/>
  <c r="CT1492" i="2"/>
  <c r="H1492" i="13" s="1"/>
  <c r="CQ1492" i="2" a="1"/>
  <c r="CQ1492" i="2" s="1"/>
  <c r="CP1492" i="2" a="1"/>
  <c r="CP1492" i="2" s="1"/>
  <c r="CO1492" i="2" a="1"/>
  <c r="CO1492" i="2" s="1"/>
  <c r="CM1492" i="2"/>
  <c r="CG1492" i="2"/>
  <c r="CF1492" i="2"/>
  <c r="CE1492" i="2" s="1"/>
  <c r="BP1492" i="2"/>
  <c r="BO1492" i="2"/>
  <c r="BD1492" i="2"/>
  <c r="AV1492" i="2"/>
  <c r="BM1492" i="2" s="1"/>
  <c r="AU1492" i="2"/>
  <c r="BB1492" i="2" s="1"/>
  <c r="AS1492" i="2"/>
  <c r="L1492" i="13" s="1"/>
  <c r="DE1491" i="2"/>
  <c r="CW1491" i="2"/>
  <c r="CV1491" i="2"/>
  <c r="CT1491" i="2"/>
  <c r="H1491" i="13" s="1"/>
  <c r="CQ1491" i="2" a="1"/>
  <c r="CQ1491" i="2" s="1"/>
  <c r="CP1491" i="2" a="1"/>
  <c r="CP1491" i="2" s="1"/>
  <c r="CO1491" i="2" a="1"/>
  <c r="CO1491" i="2" s="1"/>
  <c r="CM1491" i="2"/>
  <c r="CG1491" i="2"/>
  <c r="CF1491" i="2"/>
  <c r="CE1491" i="2" s="1"/>
  <c r="BP1491" i="2"/>
  <c r="BO1491" i="2"/>
  <c r="BD1491" i="2"/>
  <c r="AV1491" i="2"/>
  <c r="BC1491" i="2" s="1"/>
  <c r="AU1491" i="2"/>
  <c r="BL1491" i="2" s="1"/>
  <c r="AS1491" i="2"/>
  <c r="L1491" i="13" s="1"/>
  <c r="DE1490" i="2"/>
  <c r="CW1490" i="2"/>
  <c r="CV1490" i="2"/>
  <c r="CT1490" i="2"/>
  <c r="H1490" i="13" s="1"/>
  <c r="CQ1490" i="2" a="1"/>
  <c r="CQ1490" i="2" s="1"/>
  <c r="CP1490" i="2" a="1"/>
  <c r="CP1490" i="2" s="1"/>
  <c r="CO1490" i="2" a="1"/>
  <c r="CO1490" i="2" s="1"/>
  <c r="CM1490" i="2"/>
  <c r="CG1490" i="2"/>
  <c r="CF1490" i="2"/>
  <c r="CE1490" i="2" s="1"/>
  <c r="BP1490" i="2"/>
  <c r="BO1490" i="2"/>
  <c r="BD1490" i="2"/>
  <c r="AV1490" i="2"/>
  <c r="BM1490" i="2" s="1"/>
  <c r="AU1490" i="2"/>
  <c r="BL1490" i="2" s="1"/>
  <c r="AS1490" i="2"/>
  <c r="L1490" i="13" s="1"/>
  <c r="DE1489" i="2"/>
  <c r="CW1489" i="2"/>
  <c r="CV1489" i="2"/>
  <c r="CT1489" i="2"/>
  <c r="H1489" i="13" s="1"/>
  <c r="CQ1489" i="2" a="1"/>
  <c r="CQ1489" i="2" s="1"/>
  <c r="CP1489" i="2" a="1"/>
  <c r="CP1489" i="2" s="1"/>
  <c r="CO1489" i="2" a="1"/>
  <c r="CO1489" i="2" s="1"/>
  <c r="CM1489" i="2"/>
  <c r="CG1489" i="2"/>
  <c r="CF1489" i="2"/>
  <c r="CE1489" i="2" s="1"/>
  <c r="BP1489" i="2"/>
  <c r="BO1489" i="2"/>
  <c r="BD1489" i="2"/>
  <c r="AV1489" i="2"/>
  <c r="BC1489" i="2" s="1"/>
  <c r="AU1489" i="2"/>
  <c r="BB1489" i="2" s="1"/>
  <c r="AS1489" i="2"/>
  <c r="L1489" i="13" s="1"/>
  <c r="DE1488" i="2"/>
  <c r="CW1488" i="2"/>
  <c r="CV1488" i="2"/>
  <c r="CT1488" i="2"/>
  <c r="H1488" i="13" s="1"/>
  <c r="CQ1488" i="2" a="1"/>
  <c r="CQ1488" i="2" s="1"/>
  <c r="CP1488" i="2" a="1"/>
  <c r="CP1488" i="2" s="1"/>
  <c r="CO1488" i="2" a="1"/>
  <c r="CO1488" i="2" s="1"/>
  <c r="CM1488" i="2"/>
  <c r="CG1488" i="2"/>
  <c r="CF1488" i="2"/>
  <c r="CE1488" i="2" s="1"/>
  <c r="BP1488" i="2"/>
  <c r="BO1488" i="2"/>
  <c r="BD1488" i="2"/>
  <c r="AV1488" i="2"/>
  <c r="BM1488" i="2" s="1"/>
  <c r="AU1488" i="2"/>
  <c r="AS1488" i="2"/>
  <c r="L1488" i="13" s="1"/>
  <c r="DE1487" i="2"/>
  <c r="CW1487" i="2"/>
  <c r="CV1487" i="2"/>
  <c r="CT1487" i="2"/>
  <c r="H1487" i="13" s="1"/>
  <c r="CQ1487" i="2" a="1"/>
  <c r="CQ1487" i="2" s="1"/>
  <c r="CP1487" i="2" a="1"/>
  <c r="CP1487" i="2" s="1"/>
  <c r="CO1487" i="2" a="1"/>
  <c r="CO1487" i="2" s="1"/>
  <c r="CM1487" i="2"/>
  <c r="CG1487" i="2"/>
  <c r="CF1487" i="2"/>
  <c r="CE1487" i="2" s="1"/>
  <c r="BP1487" i="2"/>
  <c r="BO1487" i="2"/>
  <c r="BD1487" i="2"/>
  <c r="AV1487" i="2"/>
  <c r="BM1487" i="2" s="1"/>
  <c r="AU1487" i="2"/>
  <c r="BL1487" i="2" s="1"/>
  <c r="AS1487" i="2"/>
  <c r="L1487" i="13" s="1"/>
  <c r="DE1486" i="2"/>
  <c r="CW1486" i="2"/>
  <c r="CV1486" i="2"/>
  <c r="CT1486" i="2"/>
  <c r="H1486" i="13" s="1"/>
  <c r="CQ1486" i="2" a="1"/>
  <c r="CQ1486" i="2" s="1"/>
  <c r="CP1486" i="2" a="1"/>
  <c r="CP1486" i="2" s="1"/>
  <c r="CO1486" i="2" a="1"/>
  <c r="CO1486" i="2" s="1"/>
  <c r="CM1486" i="2"/>
  <c r="CG1486" i="2"/>
  <c r="CF1486" i="2"/>
  <c r="CE1486" i="2" s="1"/>
  <c r="BP1486" i="2"/>
  <c r="BO1486" i="2"/>
  <c r="BD1486" i="2"/>
  <c r="AV1486" i="2"/>
  <c r="BM1486" i="2" s="1"/>
  <c r="AU1486" i="2"/>
  <c r="BL1486" i="2" s="1"/>
  <c r="AS1486" i="2"/>
  <c r="L1486" i="13" s="1"/>
  <c r="DE1485" i="2"/>
  <c r="CW1485" i="2"/>
  <c r="CV1485" i="2"/>
  <c r="CT1485" i="2"/>
  <c r="H1485" i="13" s="1"/>
  <c r="CQ1485" i="2" a="1"/>
  <c r="CQ1485" i="2" s="1"/>
  <c r="CP1485" i="2" a="1"/>
  <c r="CP1485" i="2" s="1"/>
  <c r="CO1485" i="2" a="1"/>
  <c r="CO1485" i="2" s="1"/>
  <c r="CM1485" i="2"/>
  <c r="CG1485" i="2"/>
  <c r="CF1485" i="2"/>
  <c r="CE1485" i="2" s="1"/>
  <c r="BP1485" i="2"/>
  <c r="BU1485" i="2" s="1"/>
  <c r="BO1485" i="2"/>
  <c r="BD1485" i="2"/>
  <c r="AV1485" i="2"/>
  <c r="BC1485" i="2" s="1"/>
  <c r="AU1485" i="2"/>
  <c r="BB1485" i="2" s="1"/>
  <c r="AS1485" i="2"/>
  <c r="L1485" i="13" s="1"/>
  <c r="DE1484" i="2"/>
  <c r="CW1484" i="2"/>
  <c r="CV1484" i="2"/>
  <c r="CT1484" i="2"/>
  <c r="H1484" i="13" s="1"/>
  <c r="CQ1484" i="2" a="1"/>
  <c r="CQ1484" i="2" s="1"/>
  <c r="CP1484" i="2" a="1"/>
  <c r="CP1484" i="2" s="1"/>
  <c r="CO1484" i="2" a="1"/>
  <c r="CO1484" i="2" s="1"/>
  <c r="CM1484" i="2"/>
  <c r="CG1484" i="2"/>
  <c r="CF1484" i="2"/>
  <c r="CE1484" i="2" s="1"/>
  <c r="BP1484" i="2"/>
  <c r="BO1484" i="2"/>
  <c r="BD1484" i="2"/>
  <c r="AV1484" i="2"/>
  <c r="BM1484" i="2" s="1"/>
  <c r="AU1484" i="2"/>
  <c r="BL1484" i="2" s="1"/>
  <c r="AS1484" i="2"/>
  <c r="L1484" i="13" s="1"/>
  <c r="DE1483" i="2"/>
  <c r="CW1483" i="2"/>
  <c r="CV1483" i="2"/>
  <c r="CT1483" i="2"/>
  <c r="H1483" i="13" s="1"/>
  <c r="CQ1483" i="2" a="1"/>
  <c r="CQ1483" i="2" s="1"/>
  <c r="CP1483" i="2" a="1"/>
  <c r="CP1483" i="2" s="1"/>
  <c r="CO1483" i="2" a="1"/>
  <c r="CO1483" i="2" s="1"/>
  <c r="CM1483" i="2"/>
  <c r="CG1483" i="2"/>
  <c r="CF1483" i="2"/>
  <c r="CE1483" i="2" s="1"/>
  <c r="BP1483" i="2"/>
  <c r="BO1483" i="2"/>
  <c r="BD1483" i="2"/>
  <c r="AV1483" i="2"/>
  <c r="BM1483" i="2" s="1"/>
  <c r="AU1483" i="2"/>
  <c r="AS1483" i="2"/>
  <c r="L1483" i="13" s="1"/>
  <c r="DE1482" i="2"/>
  <c r="CW1482" i="2"/>
  <c r="CV1482" i="2"/>
  <c r="CT1482" i="2"/>
  <c r="H1482" i="13" s="1"/>
  <c r="CQ1482" i="2" a="1"/>
  <c r="CQ1482" i="2" s="1"/>
  <c r="CP1482" i="2" a="1"/>
  <c r="CP1482" i="2" s="1"/>
  <c r="CO1482" i="2" a="1"/>
  <c r="CO1482" i="2" s="1"/>
  <c r="CM1482" i="2"/>
  <c r="CG1482" i="2"/>
  <c r="CF1482" i="2"/>
  <c r="CE1482" i="2" s="1"/>
  <c r="BP1482" i="2"/>
  <c r="BO1482" i="2"/>
  <c r="BD1482" i="2"/>
  <c r="AV1482" i="2"/>
  <c r="BC1482" i="2" s="1"/>
  <c r="AU1482" i="2"/>
  <c r="AS1482" i="2"/>
  <c r="L1482" i="13" s="1"/>
  <c r="DE1481" i="2"/>
  <c r="CW1481" i="2"/>
  <c r="CV1481" i="2"/>
  <c r="CT1481" i="2"/>
  <c r="H1481" i="13" s="1"/>
  <c r="CQ1481" i="2" a="1"/>
  <c r="CQ1481" i="2" s="1"/>
  <c r="CP1481" i="2" a="1"/>
  <c r="CP1481" i="2" s="1"/>
  <c r="CO1481" i="2" a="1"/>
  <c r="CO1481" i="2" s="1"/>
  <c r="CM1481" i="2"/>
  <c r="CG1481" i="2"/>
  <c r="CF1481" i="2"/>
  <c r="CE1481" i="2" s="1"/>
  <c r="BP1481" i="2"/>
  <c r="BO1481" i="2"/>
  <c r="BD1481" i="2"/>
  <c r="AV1481" i="2"/>
  <c r="AU1481" i="2"/>
  <c r="BL1481" i="2" s="1"/>
  <c r="AS1481" i="2"/>
  <c r="L1481" i="13" s="1"/>
  <c r="DE1480" i="2"/>
  <c r="CW1480" i="2"/>
  <c r="CV1480" i="2"/>
  <c r="CT1480" i="2"/>
  <c r="H1480" i="13" s="1"/>
  <c r="CQ1480" i="2" a="1"/>
  <c r="CQ1480" i="2" s="1"/>
  <c r="CP1480" i="2" a="1"/>
  <c r="CP1480" i="2" s="1"/>
  <c r="CO1480" i="2" a="1"/>
  <c r="CO1480" i="2" s="1"/>
  <c r="CM1480" i="2"/>
  <c r="CG1480" i="2"/>
  <c r="CF1480" i="2"/>
  <c r="CE1480" i="2" s="1"/>
  <c r="BP1480" i="2"/>
  <c r="BO1480" i="2"/>
  <c r="BD1480" i="2"/>
  <c r="AV1480" i="2"/>
  <c r="BC1480" i="2" s="1"/>
  <c r="AU1480" i="2"/>
  <c r="BB1480" i="2" s="1"/>
  <c r="AS1480" i="2"/>
  <c r="L1480" i="13" s="1"/>
  <c r="DE1479" i="2"/>
  <c r="CW1479" i="2"/>
  <c r="CV1479" i="2"/>
  <c r="CT1479" i="2"/>
  <c r="H1479" i="13" s="1"/>
  <c r="CQ1479" i="2" a="1"/>
  <c r="CQ1479" i="2" s="1"/>
  <c r="CP1479" i="2" a="1"/>
  <c r="CP1479" i="2" s="1"/>
  <c r="CO1479" i="2" a="1"/>
  <c r="CO1479" i="2" s="1"/>
  <c r="CM1479" i="2"/>
  <c r="CG1479" i="2"/>
  <c r="CF1479" i="2"/>
  <c r="CE1479" i="2" s="1"/>
  <c r="BP1479" i="2"/>
  <c r="BO1479" i="2"/>
  <c r="BD1479" i="2"/>
  <c r="AV1479" i="2"/>
  <c r="BM1479" i="2" s="1"/>
  <c r="AU1479" i="2"/>
  <c r="BL1479" i="2" s="1"/>
  <c r="AS1479" i="2"/>
  <c r="L1479" i="13" s="1"/>
  <c r="DE1478" i="2"/>
  <c r="CW1478" i="2"/>
  <c r="CV1478" i="2"/>
  <c r="CT1478" i="2"/>
  <c r="H1478" i="13" s="1"/>
  <c r="CQ1478" i="2" a="1"/>
  <c r="CQ1478" i="2" s="1"/>
  <c r="CP1478" i="2" a="1"/>
  <c r="CP1478" i="2" s="1"/>
  <c r="CO1478" i="2" a="1"/>
  <c r="CO1478" i="2" s="1"/>
  <c r="CM1478" i="2"/>
  <c r="CG1478" i="2"/>
  <c r="CF1478" i="2"/>
  <c r="CE1478" i="2" s="1"/>
  <c r="BP1478" i="2"/>
  <c r="BO1478" i="2"/>
  <c r="BD1478" i="2"/>
  <c r="AV1478" i="2"/>
  <c r="BM1478" i="2" s="1"/>
  <c r="AU1478" i="2"/>
  <c r="BL1478" i="2" s="1"/>
  <c r="AS1478" i="2"/>
  <c r="L1478" i="13" s="1"/>
  <c r="DE1477" i="2"/>
  <c r="CW1477" i="2"/>
  <c r="CV1477" i="2"/>
  <c r="CT1477" i="2"/>
  <c r="H1477" i="13" s="1"/>
  <c r="CQ1477" i="2" a="1"/>
  <c r="CQ1477" i="2" s="1"/>
  <c r="CP1477" i="2" a="1"/>
  <c r="CP1477" i="2" s="1"/>
  <c r="CO1477" i="2" a="1"/>
  <c r="CO1477" i="2" s="1"/>
  <c r="CM1477" i="2"/>
  <c r="CG1477" i="2"/>
  <c r="CF1477" i="2"/>
  <c r="CE1477" i="2" s="1"/>
  <c r="BZ1477" i="2"/>
  <c r="BP1477" i="2"/>
  <c r="BU1477" i="2" s="1"/>
  <c r="BO1477" i="2"/>
  <c r="BD1477" i="2"/>
  <c r="AV1477" i="2"/>
  <c r="BC1477" i="2" s="1"/>
  <c r="AU1477" i="2"/>
  <c r="AS1477" i="2"/>
  <c r="L1477" i="13" s="1"/>
  <c r="DE1476" i="2"/>
  <c r="CW1476" i="2"/>
  <c r="CV1476" i="2"/>
  <c r="CT1476" i="2"/>
  <c r="H1476" i="13" s="1"/>
  <c r="CQ1476" i="2" a="1"/>
  <c r="CQ1476" i="2" s="1"/>
  <c r="CP1476" i="2" a="1"/>
  <c r="CP1476" i="2" s="1"/>
  <c r="CO1476" i="2" a="1"/>
  <c r="CO1476" i="2" s="1"/>
  <c r="CM1476" i="2"/>
  <c r="CG1476" i="2"/>
  <c r="CF1476" i="2"/>
  <c r="CE1476" i="2" s="1"/>
  <c r="BP1476" i="2"/>
  <c r="BO1476" i="2"/>
  <c r="BD1476" i="2"/>
  <c r="AV1476" i="2"/>
  <c r="BM1476" i="2" s="1"/>
  <c r="AU1476" i="2"/>
  <c r="BL1476" i="2" s="1"/>
  <c r="AS1476" i="2"/>
  <c r="L1476" i="13" s="1"/>
  <c r="DE1475" i="2"/>
  <c r="CW1475" i="2"/>
  <c r="CV1475" i="2"/>
  <c r="CT1475" i="2"/>
  <c r="H1475" i="13" s="1"/>
  <c r="CQ1475" i="2" a="1"/>
  <c r="CQ1475" i="2" s="1"/>
  <c r="CP1475" i="2" a="1"/>
  <c r="CP1475" i="2" s="1"/>
  <c r="CO1475" i="2" a="1"/>
  <c r="CO1475" i="2" s="1"/>
  <c r="CM1475" i="2"/>
  <c r="CG1475" i="2"/>
  <c r="CF1475" i="2"/>
  <c r="CE1475" i="2" s="1"/>
  <c r="BP1475" i="2"/>
  <c r="BO1475" i="2"/>
  <c r="BD1475" i="2"/>
  <c r="AV1475" i="2"/>
  <c r="BM1475" i="2" s="1"/>
  <c r="AU1475" i="2"/>
  <c r="AS1475" i="2"/>
  <c r="L1475" i="13" s="1"/>
  <c r="DE1474" i="2"/>
  <c r="CW1474" i="2"/>
  <c r="CV1474" i="2"/>
  <c r="CT1474" i="2"/>
  <c r="H1474" i="13" s="1"/>
  <c r="CQ1474" i="2" a="1"/>
  <c r="CQ1474" i="2" s="1"/>
  <c r="CP1474" i="2" a="1"/>
  <c r="CP1474" i="2" s="1"/>
  <c r="CO1474" i="2" a="1"/>
  <c r="CO1474" i="2" s="1"/>
  <c r="CM1474" i="2"/>
  <c r="CG1474" i="2"/>
  <c r="CF1474" i="2"/>
  <c r="CE1474" i="2" s="1"/>
  <c r="BP1474" i="2"/>
  <c r="BO1474" i="2"/>
  <c r="BD1474" i="2"/>
  <c r="AV1474" i="2"/>
  <c r="BC1474" i="2" s="1"/>
  <c r="AU1474" i="2"/>
  <c r="AS1474" i="2"/>
  <c r="L1474" i="13" s="1"/>
  <c r="DE1473" i="2"/>
  <c r="CW1473" i="2"/>
  <c r="CV1473" i="2"/>
  <c r="CT1473" i="2"/>
  <c r="H1473" i="13" s="1"/>
  <c r="CQ1473" i="2" a="1"/>
  <c r="CQ1473" i="2" s="1"/>
  <c r="CP1473" i="2" a="1"/>
  <c r="CP1473" i="2" s="1"/>
  <c r="CO1473" i="2" a="1"/>
  <c r="CO1473" i="2" s="1"/>
  <c r="CM1473" i="2"/>
  <c r="CG1473" i="2"/>
  <c r="CF1473" i="2"/>
  <c r="CE1473" i="2" s="1"/>
  <c r="BP1473" i="2"/>
  <c r="BO1473" i="2"/>
  <c r="BD1473" i="2"/>
  <c r="AV1473" i="2"/>
  <c r="BM1473" i="2" s="1"/>
  <c r="AU1473" i="2"/>
  <c r="BL1473" i="2" s="1"/>
  <c r="AS1473" i="2"/>
  <c r="L1473" i="13" s="1"/>
  <c r="DE1472" i="2"/>
  <c r="CW1472" i="2"/>
  <c r="CV1472" i="2"/>
  <c r="CT1472" i="2"/>
  <c r="H1472" i="13" s="1"/>
  <c r="CQ1472" i="2" a="1"/>
  <c r="CQ1472" i="2" s="1"/>
  <c r="CP1472" i="2" a="1"/>
  <c r="CP1472" i="2" s="1"/>
  <c r="CO1472" i="2" a="1"/>
  <c r="CO1472" i="2" s="1"/>
  <c r="CM1472" i="2"/>
  <c r="CG1472" i="2"/>
  <c r="CF1472" i="2"/>
  <c r="CE1472" i="2" s="1"/>
  <c r="BP1472" i="2"/>
  <c r="BO1472" i="2"/>
  <c r="BD1472" i="2"/>
  <c r="AV1472" i="2"/>
  <c r="BC1472" i="2" s="1"/>
  <c r="AU1472" i="2"/>
  <c r="BB1472" i="2" s="1"/>
  <c r="AS1472" i="2"/>
  <c r="L1472" i="13" s="1"/>
  <c r="DE1471" i="2"/>
  <c r="CW1471" i="2"/>
  <c r="CV1471" i="2"/>
  <c r="CT1471" i="2"/>
  <c r="H1471" i="13" s="1"/>
  <c r="CQ1471" i="2" a="1"/>
  <c r="CQ1471" i="2" s="1"/>
  <c r="CP1471" i="2" a="1"/>
  <c r="CP1471" i="2" s="1"/>
  <c r="CO1471" i="2" a="1"/>
  <c r="CO1471" i="2" s="1"/>
  <c r="CM1471" i="2"/>
  <c r="CG1471" i="2"/>
  <c r="CF1471" i="2"/>
  <c r="CE1471" i="2" s="1"/>
  <c r="BP1471" i="2"/>
  <c r="BO1471" i="2"/>
  <c r="BD1471" i="2"/>
  <c r="AV1471" i="2"/>
  <c r="AU1471" i="2"/>
  <c r="BL1471" i="2" s="1"/>
  <c r="AS1471" i="2"/>
  <c r="L1471" i="13" s="1"/>
  <c r="DE1470" i="2"/>
  <c r="CW1470" i="2"/>
  <c r="CV1470" i="2"/>
  <c r="CT1470" i="2"/>
  <c r="H1470" i="13" s="1"/>
  <c r="CQ1470" i="2" a="1"/>
  <c r="CQ1470" i="2" s="1"/>
  <c r="CP1470" i="2" a="1"/>
  <c r="CP1470" i="2" s="1"/>
  <c r="CO1470" i="2" a="1"/>
  <c r="CO1470" i="2" s="1"/>
  <c r="CM1470" i="2"/>
  <c r="CG1470" i="2"/>
  <c r="CF1470" i="2"/>
  <c r="CE1470" i="2" s="1"/>
  <c r="BP1470" i="2"/>
  <c r="BO1470" i="2"/>
  <c r="BD1470" i="2"/>
  <c r="AV1470" i="2"/>
  <c r="BM1470" i="2" s="1"/>
  <c r="AU1470" i="2"/>
  <c r="BL1470" i="2" s="1"/>
  <c r="AS1470" i="2"/>
  <c r="L1470" i="13" s="1"/>
  <c r="DE1469" i="2"/>
  <c r="CW1469" i="2"/>
  <c r="CV1469" i="2"/>
  <c r="CT1469" i="2"/>
  <c r="H1469" i="13" s="1"/>
  <c r="CQ1469" i="2" a="1"/>
  <c r="CQ1469" i="2" s="1"/>
  <c r="CP1469" i="2" a="1"/>
  <c r="CP1469" i="2" s="1"/>
  <c r="CO1469" i="2" a="1"/>
  <c r="CO1469" i="2" s="1"/>
  <c r="CM1469" i="2"/>
  <c r="CG1469" i="2"/>
  <c r="CF1469" i="2"/>
  <c r="CE1469" i="2" s="1"/>
  <c r="BP1469" i="2"/>
  <c r="BU1469" i="2" s="1"/>
  <c r="BO1469" i="2"/>
  <c r="BD1469" i="2"/>
  <c r="AV1469" i="2"/>
  <c r="BC1469" i="2" s="1"/>
  <c r="AU1469" i="2"/>
  <c r="BB1469" i="2" s="1"/>
  <c r="AS1469" i="2"/>
  <c r="L1469" i="13" s="1"/>
  <c r="DE1468" i="2"/>
  <c r="CW1468" i="2"/>
  <c r="CV1468" i="2"/>
  <c r="CT1468" i="2"/>
  <c r="H1468" i="13" s="1"/>
  <c r="CQ1468" i="2" a="1"/>
  <c r="CQ1468" i="2" s="1"/>
  <c r="CP1468" i="2" a="1"/>
  <c r="CP1468" i="2" s="1"/>
  <c r="CO1468" i="2" a="1"/>
  <c r="CO1468" i="2" s="1"/>
  <c r="CM1468" i="2"/>
  <c r="CG1468" i="2"/>
  <c r="CF1468" i="2"/>
  <c r="CE1468" i="2" s="1"/>
  <c r="BP1468" i="2"/>
  <c r="BO1468" i="2"/>
  <c r="BD1468" i="2"/>
  <c r="AV1468" i="2"/>
  <c r="BM1468" i="2" s="1"/>
  <c r="AU1468" i="2"/>
  <c r="BL1468" i="2" s="1"/>
  <c r="AS1468" i="2"/>
  <c r="L1468" i="13" s="1"/>
  <c r="DE1467" i="2"/>
  <c r="CW1467" i="2"/>
  <c r="CV1467" i="2"/>
  <c r="CT1467" i="2"/>
  <c r="H1467" i="13" s="1"/>
  <c r="CQ1467" i="2" a="1"/>
  <c r="CQ1467" i="2" s="1"/>
  <c r="CP1467" i="2" a="1"/>
  <c r="CP1467" i="2" s="1"/>
  <c r="CO1467" i="2" a="1"/>
  <c r="CO1467" i="2" s="1"/>
  <c r="CM1467" i="2"/>
  <c r="CG1467" i="2"/>
  <c r="CF1467" i="2"/>
  <c r="CE1467" i="2" s="1"/>
  <c r="BP1467" i="2"/>
  <c r="BO1467" i="2"/>
  <c r="BD1467" i="2"/>
  <c r="AV1467" i="2"/>
  <c r="AU1467" i="2"/>
  <c r="AS1467" i="2"/>
  <c r="L1467" i="13" s="1"/>
  <c r="DE1466" i="2"/>
  <c r="CW1466" i="2"/>
  <c r="CV1466" i="2"/>
  <c r="CT1466" i="2"/>
  <c r="H1466" i="13" s="1"/>
  <c r="CQ1466" i="2" a="1"/>
  <c r="CQ1466" i="2" s="1"/>
  <c r="CP1466" i="2" a="1"/>
  <c r="CP1466" i="2" s="1"/>
  <c r="CO1466" i="2" a="1"/>
  <c r="CO1466" i="2" s="1"/>
  <c r="CM1466" i="2"/>
  <c r="CG1466" i="2"/>
  <c r="CF1466" i="2"/>
  <c r="CE1466" i="2" s="1"/>
  <c r="BP1466" i="2"/>
  <c r="BO1466" i="2"/>
  <c r="BD1466" i="2"/>
  <c r="AV1466" i="2"/>
  <c r="BC1466" i="2" s="1"/>
  <c r="AU1466" i="2"/>
  <c r="AS1466" i="2"/>
  <c r="L1466" i="13" s="1"/>
  <c r="DE1465" i="2"/>
  <c r="CW1465" i="2"/>
  <c r="CV1465" i="2"/>
  <c r="CT1465" i="2"/>
  <c r="H1465" i="13" s="1"/>
  <c r="CQ1465" i="2" a="1"/>
  <c r="CQ1465" i="2" s="1"/>
  <c r="CP1465" i="2" a="1"/>
  <c r="CP1465" i="2" s="1"/>
  <c r="CO1465" i="2" a="1"/>
  <c r="CO1465" i="2" s="1"/>
  <c r="CM1465" i="2"/>
  <c r="CG1465" i="2"/>
  <c r="CF1465" i="2"/>
  <c r="CE1465" i="2" s="1"/>
  <c r="BP1465" i="2"/>
  <c r="BO1465" i="2"/>
  <c r="BD1465" i="2"/>
  <c r="AV1465" i="2"/>
  <c r="BM1465" i="2" s="1"/>
  <c r="AU1465" i="2"/>
  <c r="BL1465" i="2" s="1"/>
  <c r="AS1465" i="2"/>
  <c r="L1465" i="13" s="1"/>
  <c r="DE1464" i="2"/>
  <c r="CW1464" i="2"/>
  <c r="CV1464" i="2"/>
  <c r="CT1464" i="2"/>
  <c r="H1464" i="13" s="1"/>
  <c r="CQ1464" i="2" a="1"/>
  <c r="CQ1464" i="2" s="1"/>
  <c r="CP1464" i="2" a="1"/>
  <c r="CP1464" i="2" s="1"/>
  <c r="CO1464" i="2" a="1"/>
  <c r="CO1464" i="2" s="1"/>
  <c r="CM1464" i="2"/>
  <c r="CG1464" i="2"/>
  <c r="CF1464" i="2"/>
  <c r="CE1464" i="2" s="1"/>
  <c r="BP1464" i="2"/>
  <c r="BO1464" i="2"/>
  <c r="BD1464" i="2"/>
  <c r="AV1464" i="2"/>
  <c r="BC1464" i="2" s="1"/>
  <c r="AU1464" i="2"/>
  <c r="BB1464" i="2" s="1"/>
  <c r="AS1464" i="2"/>
  <c r="L1464" i="13" s="1"/>
  <c r="DE1463" i="2"/>
  <c r="CW1463" i="2"/>
  <c r="CV1463" i="2"/>
  <c r="CT1463" i="2"/>
  <c r="H1463" i="13" s="1"/>
  <c r="CQ1463" i="2" a="1"/>
  <c r="CQ1463" i="2" s="1"/>
  <c r="CP1463" i="2" a="1"/>
  <c r="CP1463" i="2" s="1"/>
  <c r="CO1463" i="2" a="1"/>
  <c r="CO1463" i="2" s="1"/>
  <c r="CM1463" i="2"/>
  <c r="CG1463" i="2"/>
  <c r="CF1463" i="2"/>
  <c r="CE1463" i="2" s="1"/>
  <c r="BP1463" i="2"/>
  <c r="BO1463" i="2"/>
  <c r="BD1463" i="2"/>
  <c r="AV1463" i="2"/>
  <c r="BM1463" i="2" s="1"/>
  <c r="AU1463" i="2"/>
  <c r="BL1463" i="2" s="1"/>
  <c r="AS1463" i="2"/>
  <c r="L1463" i="13" s="1"/>
  <c r="DE1462" i="2"/>
  <c r="CW1462" i="2"/>
  <c r="CV1462" i="2"/>
  <c r="CT1462" i="2"/>
  <c r="H1462" i="13" s="1"/>
  <c r="CQ1462" i="2" a="1"/>
  <c r="CQ1462" i="2" s="1"/>
  <c r="CP1462" i="2" a="1"/>
  <c r="CP1462" i="2" s="1"/>
  <c r="CO1462" i="2" a="1"/>
  <c r="CO1462" i="2" s="1"/>
  <c r="CM1462" i="2"/>
  <c r="CG1462" i="2"/>
  <c r="CF1462" i="2"/>
  <c r="CE1462" i="2" s="1"/>
  <c r="BP1462" i="2"/>
  <c r="BO1462" i="2"/>
  <c r="BD1462" i="2"/>
  <c r="AV1462" i="2"/>
  <c r="BM1462" i="2" s="1"/>
  <c r="AU1462" i="2"/>
  <c r="BL1462" i="2" s="1"/>
  <c r="AS1462" i="2"/>
  <c r="L1462" i="13" s="1"/>
  <c r="DE1461" i="2"/>
  <c r="CW1461" i="2"/>
  <c r="CV1461" i="2"/>
  <c r="CT1461" i="2"/>
  <c r="H1461" i="13" s="1"/>
  <c r="CQ1461" i="2" a="1"/>
  <c r="CQ1461" i="2" s="1"/>
  <c r="CP1461" i="2" a="1"/>
  <c r="CP1461" i="2" s="1"/>
  <c r="CO1461" i="2" a="1"/>
  <c r="CO1461" i="2" s="1"/>
  <c r="CM1461" i="2"/>
  <c r="CG1461" i="2"/>
  <c r="CF1461" i="2"/>
  <c r="CE1461" i="2" s="1"/>
  <c r="BP1461" i="2"/>
  <c r="BU1461" i="2" s="1"/>
  <c r="BO1461" i="2"/>
  <c r="BD1461" i="2"/>
  <c r="AV1461" i="2"/>
  <c r="BM1461" i="2" s="1"/>
  <c r="AU1461" i="2"/>
  <c r="BB1461" i="2" s="1"/>
  <c r="AS1461" i="2"/>
  <c r="L1461" i="13" s="1"/>
  <c r="DE1460" i="2"/>
  <c r="CW1460" i="2"/>
  <c r="CV1460" i="2"/>
  <c r="CT1460" i="2"/>
  <c r="H1460" i="13" s="1"/>
  <c r="CQ1460" i="2" a="1"/>
  <c r="CQ1460" i="2" s="1"/>
  <c r="CP1460" i="2" a="1"/>
  <c r="CP1460" i="2" s="1"/>
  <c r="CO1460" i="2" a="1"/>
  <c r="CO1460" i="2" s="1"/>
  <c r="CM1460" i="2"/>
  <c r="CG1460" i="2"/>
  <c r="CF1460" i="2"/>
  <c r="CE1460" i="2" s="1"/>
  <c r="BP1460" i="2"/>
  <c r="BO1460" i="2"/>
  <c r="BD1460" i="2"/>
  <c r="AV1460" i="2"/>
  <c r="AU1460" i="2"/>
  <c r="BB1460" i="2" s="1"/>
  <c r="AS1460" i="2"/>
  <c r="L1460" i="13" s="1"/>
  <c r="DE1459" i="2"/>
  <c r="CW1459" i="2"/>
  <c r="CV1459" i="2"/>
  <c r="CT1459" i="2"/>
  <c r="H1459" i="13" s="1"/>
  <c r="CQ1459" i="2" a="1"/>
  <c r="CQ1459" i="2" s="1"/>
  <c r="CP1459" i="2" a="1"/>
  <c r="CP1459" i="2" s="1"/>
  <c r="CO1459" i="2" a="1"/>
  <c r="CO1459" i="2" s="1"/>
  <c r="CM1459" i="2"/>
  <c r="CG1459" i="2"/>
  <c r="CF1459" i="2"/>
  <c r="CE1459" i="2" s="1"/>
  <c r="BP1459" i="2"/>
  <c r="BO1459" i="2"/>
  <c r="BD1459" i="2"/>
  <c r="AV1459" i="2"/>
  <c r="BM1459" i="2" s="1"/>
  <c r="AU1459" i="2"/>
  <c r="AS1459" i="2"/>
  <c r="L1459" i="13" s="1"/>
  <c r="DE1458" i="2"/>
  <c r="CW1458" i="2"/>
  <c r="CV1458" i="2"/>
  <c r="CT1458" i="2"/>
  <c r="H1458" i="13" s="1"/>
  <c r="CQ1458" i="2" a="1"/>
  <c r="CQ1458" i="2" s="1"/>
  <c r="CP1458" i="2" a="1"/>
  <c r="CP1458" i="2" s="1"/>
  <c r="CO1458" i="2" a="1"/>
  <c r="CO1458" i="2" s="1"/>
  <c r="CM1458" i="2"/>
  <c r="CG1458" i="2"/>
  <c r="CF1458" i="2"/>
  <c r="CE1458" i="2" s="1"/>
  <c r="BP1458" i="2"/>
  <c r="BO1458" i="2"/>
  <c r="BD1458" i="2"/>
  <c r="AV1458" i="2"/>
  <c r="AU1458" i="2"/>
  <c r="BL1458" i="2" s="1"/>
  <c r="AS1458" i="2"/>
  <c r="L1458" i="13" s="1"/>
  <c r="DE1457" i="2"/>
  <c r="CW1457" i="2"/>
  <c r="CV1457" i="2"/>
  <c r="CT1457" i="2"/>
  <c r="H1457" i="13" s="1"/>
  <c r="CQ1457" i="2" a="1"/>
  <c r="CQ1457" i="2" s="1"/>
  <c r="CP1457" i="2" a="1"/>
  <c r="CP1457" i="2" s="1"/>
  <c r="CO1457" i="2" a="1"/>
  <c r="CO1457" i="2" s="1"/>
  <c r="CM1457" i="2"/>
  <c r="CG1457" i="2"/>
  <c r="CF1457" i="2"/>
  <c r="CE1457" i="2" s="1"/>
  <c r="BP1457" i="2"/>
  <c r="BO1457" i="2"/>
  <c r="BD1457" i="2"/>
  <c r="AV1457" i="2"/>
  <c r="BC1457" i="2" s="1"/>
  <c r="AU1457" i="2"/>
  <c r="BL1457" i="2" s="1"/>
  <c r="AS1457" i="2"/>
  <c r="L1457" i="13" s="1"/>
  <c r="DE1456" i="2"/>
  <c r="CW1456" i="2"/>
  <c r="CV1456" i="2"/>
  <c r="CT1456" i="2"/>
  <c r="H1456" i="13" s="1"/>
  <c r="CQ1456" i="2" a="1"/>
  <c r="CQ1456" i="2" s="1"/>
  <c r="CP1456" i="2" a="1"/>
  <c r="CP1456" i="2" s="1"/>
  <c r="CO1456" i="2" a="1"/>
  <c r="CO1456" i="2" s="1"/>
  <c r="CM1456" i="2"/>
  <c r="CG1456" i="2"/>
  <c r="CF1456" i="2"/>
  <c r="CE1456" i="2" s="1"/>
  <c r="BP1456" i="2"/>
  <c r="BO1456" i="2"/>
  <c r="BD1456" i="2"/>
  <c r="AV1456" i="2"/>
  <c r="BC1456" i="2" s="1"/>
  <c r="AU1456" i="2"/>
  <c r="BB1456" i="2" s="1"/>
  <c r="AS1456" i="2"/>
  <c r="L1456" i="13" s="1"/>
  <c r="DE1455" i="2"/>
  <c r="CW1455" i="2"/>
  <c r="CV1455" i="2"/>
  <c r="CT1455" i="2"/>
  <c r="H1455" i="13" s="1"/>
  <c r="CQ1455" i="2" a="1"/>
  <c r="CQ1455" i="2" s="1"/>
  <c r="CP1455" i="2" a="1"/>
  <c r="CP1455" i="2" s="1"/>
  <c r="CO1455" i="2" a="1"/>
  <c r="CO1455" i="2" s="1"/>
  <c r="CM1455" i="2"/>
  <c r="CG1455" i="2"/>
  <c r="CF1455" i="2"/>
  <c r="CE1455" i="2" s="1"/>
  <c r="BP1455" i="2"/>
  <c r="BO1455" i="2"/>
  <c r="BD1455" i="2"/>
  <c r="AV1455" i="2"/>
  <c r="BC1455" i="2" s="1"/>
  <c r="AU1455" i="2"/>
  <c r="AS1455" i="2"/>
  <c r="L1455" i="13" s="1"/>
  <c r="DE1454" i="2"/>
  <c r="CW1454" i="2"/>
  <c r="CV1454" i="2"/>
  <c r="CT1454" i="2"/>
  <c r="H1454" i="13" s="1"/>
  <c r="CQ1454" i="2" a="1"/>
  <c r="CQ1454" i="2" s="1"/>
  <c r="CP1454" i="2" a="1"/>
  <c r="CP1454" i="2" s="1"/>
  <c r="CO1454" i="2" a="1"/>
  <c r="CO1454" i="2" s="1"/>
  <c r="CM1454" i="2"/>
  <c r="CG1454" i="2"/>
  <c r="CF1454" i="2"/>
  <c r="CE1454" i="2" s="1"/>
  <c r="BP1454" i="2"/>
  <c r="BO1454" i="2"/>
  <c r="BD1454" i="2"/>
  <c r="AV1454" i="2"/>
  <c r="BM1454" i="2" s="1"/>
  <c r="AU1454" i="2"/>
  <c r="AS1454" i="2"/>
  <c r="L1454" i="13" s="1"/>
  <c r="DE1453" i="2"/>
  <c r="CW1453" i="2"/>
  <c r="CV1453" i="2"/>
  <c r="CT1453" i="2"/>
  <c r="H1453" i="13" s="1"/>
  <c r="CQ1453" i="2" a="1"/>
  <c r="CQ1453" i="2" s="1"/>
  <c r="CP1453" i="2" a="1"/>
  <c r="CP1453" i="2" s="1"/>
  <c r="CO1453" i="2" a="1"/>
  <c r="CO1453" i="2" s="1"/>
  <c r="CM1453" i="2"/>
  <c r="CG1453" i="2"/>
  <c r="CF1453" i="2"/>
  <c r="CE1453" i="2" s="1"/>
  <c r="BP1453" i="2"/>
  <c r="BU1453" i="2" s="1"/>
  <c r="BO1453" i="2"/>
  <c r="BD1453" i="2"/>
  <c r="AV1453" i="2"/>
  <c r="AU1453" i="2"/>
  <c r="AS1453" i="2"/>
  <c r="L1453" i="13" s="1"/>
  <c r="DE1452" i="2"/>
  <c r="CW1452" i="2"/>
  <c r="CV1452" i="2"/>
  <c r="CT1452" i="2"/>
  <c r="H1452" i="13" s="1"/>
  <c r="CQ1452" i="2" a="1"/>
  <c r="CQ1452" i="2" s="1"/>
  <c r="CP1452" i="2" a="1"/>
  <c r="CP1452" i="2" s="1"/>
  <c r="CO1452" i="2" a="1"/>
  <c r="CO1452" i="2" s="1"/>
  <c r="CM1452" i="2"/>
  <c r="CG1452" i="2"/>
  <c r="CF1452" i="2"/>
  <c r="CE1452" i="2" s="1"/>
  <c r="BP1452" i="2"/>
  <c r="BO1452" i="2"/>
  <c r="BD1452" i="2"/>
  <c r="AV1452" i="2"/>
  <c r="BM1452" i="2" s="1"/>
  <c r="AU1452" i="2"/>
  <c r="BB1452" i="2" s="1"/>
  <c r="AS1452" i="2"/>
  <c r="L1452" i="13" s="1"/>
  <c r="DE1451" i="2"/>
  <c r="CW1451" i="2"/>
  <c r="CV1451" i="2"/>
  <c r="CT1451" i="2"/>
  <c r="H1451" i="13" s="1"/>
  <c r="CQ1451" i="2" a="1"/>
  <c r="CQ1451" i="2" s="1"/>
  <c r="CP1451" i="2" a="1"/>
  <c r="CP1451" i="2" s="1"/>
  <c r="CO1451" i="2" a="1"/>
  <c r="CO1451" i="2" s="1"/>
  <c r="CM1451" i="2"/>
  <c r="CG1451" i="2"/>
  <c r="CF1451" i="2"/>
  <c r="CE1451" i="2" s="1"/>
  <c r="BP1451" i="2"/>
  <c r="BO1451" i="2"/>
  <c r="BD1451" i="2"/>
  <c r="AV1451" i="2"/>
  <c r="AU1451" i="2"/>
  <c r="AS1451" i="2"/>
  <c r="L1451" i="13" s="1"/>
  <c r="DE1450" i="2"/>
  <c r="CW1450" i="2"/>
  <c r="CV1450" i="2"/>
  <c r="CT1450" i="2"/>
  <c r="H1450" i="13" s="1"/>
  <c r="CQ1450" i="2" a="1"/>
  <c r="CQ1450" i="2" s="1"/>
  <c r="CP1450" i="2" a="1"/>
  <c r="CP1450" i="2" s="1"/>
  <c r="CO1450" i="2" a="1"/>
  <c r="CO1450" i="2" s="1"/>
  <c r="CM1450" i="2"/>
  <c r="CG1450" i="2"/>
  <c r="CF1450" i="2"/>
  <c r="CE1450" i="2" s="1"/>
  <c r="BP1450" i="2"/>
  <c r="BO1450" i="2"/>
  <c r="BD1450" i="2"/>
  <c r="AV1450" i="2"/>
  <c r="BC1450" i="2" s="1"/>
  <c r="AU1450" i="2"/>
  <c r="BL1450" i="2" s="1"/>
  <c r="AS1450" i="2"/>
  <c r="L1450" i="13" s="1"/>
  <c r="DE1449" i="2"/>
  <c r="CW1449" i="2"/>
  <c r="CV1449" i="2"/>
  <c r="CT1449" i="2"/>
  <c r="H1449" i="13" s="1"/>
  <c r="CQ1449" i="2" a="1"/>
  <c r="CQ1449" i="2" s="1"/>
  <c r="CP1449" i="2" a="1"/>
  <c r="CP1449" i="2" s="1"/>
  <c r="CO1449" i="2" a="1"/>
  <c r="CO1449" i="2" s="1"/>
  <c r="CM1449" i="2"/>
  <c r="CG1449" i="2"/>
  <c r="CF1449" i="2"/>
  <c r="CE1449" i="2" s="1"/>
  <c r="BP1449" i="2"/>
  <c r="BO1449" i="2"/>
  <c r="BD1449" i="2"/>
  <c r="AV1449" i="2"/>
  <c r="BC1449" i="2" s="1"/>
  <c r="AU1449" i="2"/>
  <c r="BL1449" i="2" s="1"/>
  <c r="AS1449" i="2"/>
  <c r="L1449" i="13" s="1"/>
  <c r="DE1448" i="2"/>
  <c r="CW1448" i="2"/>
  <c r="CV1448" i="2"/>
  <c r="CT1448" i="2"/>
  <c r="H1448" i="13" s="1"/>
  <c r="CQ1448" i="2" a="1"/>
  <c r="CQ1448" i="2" s="1"/>
  <c r="CP1448" i="2" a="1"/>
  <c r="CP1448" i="2" s="1"/>
  <c r="CO1448" i="2" a="1"/>
  <c r="CO1448" i="2" s="1"/>
  <c r="CM1448" i="2"/>
  <c r="CG1448" i="2"/>
  <c r="CF1448" i="2"/>
  <c r="CE1448" i="2" s="1"/>
  <c r="BP1448" i="2"/>
  <c r="BO1448" i="2"/>
  <c r="BD1448" i="2"/>
  <c r="AV1448" i="2"/>
  <c r="BC1448" i="2" s="1"/>
  <c r="AU1448" i="2"/>
  <c r="BB1448" i="2" s="1"/>
  <c r="AS1448" i="2"/>
  <c r="L1448" i="13" s="1"/>
  <c r="DE1447" i="2"/>
  <c r="CW1447" i="2"/>
  <c r="CV1447" i="2"/>
  <c r="CT1447" i="2"/>
  <c r="H1447" i="13" s="1"/>
  <c r="CQ1447" i="2" a="1"/>
  <c r="CQ1447" i="2" s="1"/>
  <c r="CP1447" i="2" a="1"/>
  <c r="CP1447" i="2" s="1"/>
  <c r="CO1447" i="2" a="1"/>
  <c r="CO1447" i="2" s="1"/>
  <c r="CM1447" i="2"/>
  <c r="CG1447" i="2"/>
  <c r="CF1447" i="2"/>
  <c r="CE1447" i="2" s="1"/>
  <c r="BP1447" i="2"/>
  <c r="BO1447" i="2"/>
  <c r="BD1447" i="2"/>
  <c r="AV1447" i="2"/>
  <c r="BC1447" i="2" s="1"/>
  <c r="AU1447" i="2"/>
  <c r="AS1447" i="2"/>
  <c r="L1447" i="13" s="1"/>
  <c r="DE1446" i="2"/>
  <c r="CW1446" i="2"/>
  <c r="CV1446" i="2"/>
  <c r="CT1446" i="2"/>
  <c r="H1446" i="13" s="1"/>
  <c r="CQ1446" i="2" a="1"/>
  <c r="CQ1446" i="2" s="1"/>
  <c r="CP1446" i="2" a="1"/>
  <c r="CP1446" i="2" s="1"/>
  <c r="CO1446" i="2" a="1"/>
  <c r="CO1446" i="2" s="1"/>
  <c r="CM1446" i="2"/>
  <c r="CG1446" i="2"/>
  <c r="CF1446" i="2"/>
  <c r="CE1446" i="2" s="1"/>
  <c r="BP1446" i="2"/>
  <c r="BO1446" i="2"/>
  <c r="BD1446" i="2"/>
  <c r="AV1446" i="2"/>
  <c r="BM1446" i="2" s="1"/>
  <c r="AU1446" i="2"/>
  <c r="BB1446" i="2" s="1"/>
  <c r="AS1446" i="2"/>
  <c r="L1446" i="13" s="1"/>
  <c r="DE1445" i="2"/>
  <c r="CW1445" i="2"/>
  <c r="CV1445" i="2"/>
  <c r="CT1445" i="2"/>
  <c r="H1445" i="13" s="1"/>
  <c r="CQ1445" i="2" a="1"/>
  <c r="CQ1445" i="2" s="1"/>
  <c r="CP1445" i="2" a="1"/>
  <c r="CP1445" i="2" s="1"/>
  <c r="CO1445" i="2" a="1"/>
  <c r="CO1445" i="2" s="1"/>
  <c r="CM1445" i="2"/>
  <c r="CG1445" i="2"/>
  <c r="CF1445" i="2"/>
  <c r="CE1445" i="2" s="1"/>
  <c r="BZ1445" i="2"/>
  <c r="BP1445" i="2"/>
  <c r="BU1445" i="2" s="1"/>
  <c r="BO1445" i="2"/>
  <c r="BD1445" i="2"/>
  <c r="AV1445" i="2"/>
  <c r="AU1445" i="2"/>
  <c r="AS1445" i="2"/>
  <c r="L1445" i="13" s="1"/>
  <c r="DE1444" i="2"/>
  <c r="CW1444" i="2"/>
  <c r="CV1444" i="2"/>
  <c r="CT1444" i="2"/>
  <c r="H1444" i="13" s="1"/>
  <c r="CQ1444" i="2" a="1"/>
  <c r="CQ1444" i="2" s="1"/>
  <c r="CP1444" i="2" a="1"/>
  <c r="CP1444" i="2" s="1"/>
  <c r="CO1444" i="2" a="1"/>
  <c r="CO1444" i="2" s="1"/>
  <c r="CM1444" i="2"/>
  <c r="CG1444" i="2"/>
  <c r="CF1444" i="2"/>
  <c r="CE1444" i="2" s="1"/>
  <c r="BP1444" i="2"/>
  <c r="BO1444" i="2"/>
  <c r="BD1444" i="2"/>
  <c r="AV1444" i="2"/>
  <c r="BC1444" i="2" s="1"/>
  <c r="AU1444" i="2"/>
  <c r="BL1444" i="2" s="1"/>
  <c r="AS1444" i="2"/>
  <c r="L1444" i="13" s="1"/>
  <c r="DE1443" i="2"/>
  <c r="CW1443" i="2"/>
  <c r="CV1443" i="2"/>
  <c r="CT1443" i="2"/>
  <c r="H1443" i="13" s="1"/>
  <c r="CQ1443" i="2" a="1"/>
  <c r="CQ1443" i="2" s="1"/>
  <c r="CP1443" i="2" a="1"/>
  <c r="CP1443" i="2" s="1"/>
  <c r="CO1443" i="2" a="1"/>
  <c r="CO1443" i="2" s="1"/>
  <c r="CM1443" i="2"/>
  <c r="CG1443" i="2"/>
  <c r="CF1443" i="2"/>
  <c r="CE1443" i="2" s="1"/>
  <c r="BP1443" i="2"/>
  <c r="BO1443" i="2"/>
  <c r="BD1443" i="2"/>
  <c r="AV1443" i="2"/>
  <c r="BM1443" i="2" s="1"/>
  <c r="AU1443" i="2"/>
  <c r="BL1443" i="2" s="1"/>
  <c r="AS1443" i="2"/>
  <c r="L1443" i="13" s="1"/>
  <c r="DE1442" i="2"/>
  <c r="CW1442" i="2"/>
  <c r="CV1442" i="2"/>
  <c r="CT1442" i="2"/>
  <c r="H1442" i="13" s="1"/>
  <c r="CQ1442" i="2" a="1"/>
  <c r="CQ1442" i="2" s="1"/>
  <c r="CP1442" i="2" a="1"/>
  <c r="CP1442" i="2" s="1"/>
  <c r="CO1442" i="2" a="1"/>
  <c r="CO1442" i="2" s="1"/>
  <c r="CM1442" i="2"/>
  <c r="CG1442" i="2"/>
  <c r="CF1442" i="2"/>
  <c r="CE1442" i="2" s="1"/>
  <c r="BP1442" i="2"/>
  <c r="BO1442" i="2"/>
  <c r="BD1442" i="2"/>
  <c r="AV1442" i="2"/>
  <c r="AU1442" i="2"/>
  <c r="AS1442" i="2"/>
  <c r="L1442" i="13" s="1"/>
  <c r="DE1441" i="2"/>
  <c r="CW1441" i="2"/>
  <c r="CV1441" i="2"/>
  <c r="CT1441" i="2"/>
  <c r="H1441" i="13" s="1"/>
  <c r="CQ1441" i="2" a="1"/>
  <c r="CQ1441" i="2" s="1"/>
  <c r="CP1441" i="2" a="1"/>
  <c r="CP1441" i="2" s="1"/>
  <c r="CO1441" i="2" a="1"/>
  <c r="CO1441" i="2" s="1"/>
  <c r="CM1441" i="2"/>
  <c r="CG1441" i="2"/>
  <c r="CF1441" i="2"/>
  <c r="CE1441" i="2" s="1"/>
  <c r="BP1441" i="2"/>
  <c r="BO1441" i="2"/>
  <c r="BD1441" i="2"/>
  <c r="AV1441" i="2"/>
  <c r="BM1441" i="2" s="1"/>
  <c r="AU1441" i="2"/>
  <c r="BL1441" i="2" s="1"/>
  <c r="AS1441" i="2"/>
  <c r="L1441" i="13" s="1"/>
  <c r="DE1440" i="2"/>
  <c r="CW1440" i="2"/>
  <c r="CV1440" i="2"/>
  <c r="CT1440" i="2"/>
  <c r="H1440" i="13" s="1"/>
  <c r="CQ1440" i="2" a="1"/>
  <c r="CQ1440" i="2" s="1"/>
  <c r="CP1440" i="2" a="1"/>
  <c r="CP1440" i="2" s="1"/>
  <c r="CO1440" i="2" a="1"/>
  <c r="CO1440" i="2" s="1"/>
  <c r="CM1440" i="2"/>
  <c r="CG1440" i="2"/>
  <c r="CF1440" i="2"/>
  <c r="CE1440" i="2" s="1"/>
  <c r="BP1440" i="2"/>
  <c r="BO1440" i="2"/>
  <c r="BD1440" i="2"/>
  <c r="AV1440" i="2"/>
  <c r="BC1440" i="2" s="1"/>
  <c r="AU1440" i="2"/>
  <c r="BL1440" i="2" s="1"/>
  <c r="AS1440" i="2"/>
  <c r="L1440" i="13" s="1"/>
  <c r="DE1439" i="2"/>
  <c r="CW1439" i="2"/>
  <c r="CV1439" i="2"/>
  <c r="CT1439" i="2"/>
  <c r="H1439" i="13" s="1"/>
  <c r="CQ1439" i="2" a="1"/>
  <c r="CQ1439" i="2" s="1"/>
  <c r="CP1439" i="2" a="1"/>
  <c r="CP1439" i="2" s="1"/>
  <c r="CO1439" i="2" a="1"/>
  <c r="CO1439" i="2" s="1"/>
  <c r="CM1439" i="2"/>
  <c r="CG1439" i="2"/>
  <c r="CF1439" i="2"/>
  <c r="CE1439" i="2" s="1"/>
  <c r="BP1439" i="2"/>
  <c r="BO1439" i="2"/>
  <c r="BD1439" i="2"/>
  <c r="AV1439" i="2"/>
  <c r="BC1439" i="2" s="1"/>
  <c r="AU1439" i="2"/>
  <c r="AS1439" i="2"/>
  <c r="L1439" i="13" s="1"/>
  <c r="DE1438" i="2"/>
  <c r="CW1438" i="2"/>
  <c r="CV1438" i="2"/>
  <c r="CT1438" i="2"/>
  <c r="H1438" i="13" s="1"/>
  <c r="CQ1438" i="2" a="1"/>
  <c r="CQ1438" i="2" s="1"/>
  <c r="CP1438" i="2" a="1"/>
  <c r="CP1438" i="2" s="1"/>
  <c r="CO1438" i="2" a="1"/>
  <c r="CO1438" i="2" s="1"/>
  <c r="CM1438" i="2"/>
  <c r="CG1438" i="2"/>
  <c r="CF1438" i="2"/>
  <c r="CE1438" i="2" s="1"/>
  <c r="BP1438" i="2"/>
  <c r="BO1438" i="2"/>
  <c r="BD1438" i="2"/>
  <c r="AV1438" i="2"/>
  <c r="AU1438" i="2"/>
  <c r="BL1438" i="2" s="1"/>
  <c r="AS1438" i="2"/>
  <c r="L1438" i="13" s="1"/>
  <c r="DE1437" i="2"/>
  <c r="CW1437" i="2"/>
  <c r="CV1437" i="2"/>
  <c r="CT1437" i="2"/>
  <c r="H1437" i="13" s="1"/>
  <c r="CQ1437" i="2" a="1"/>
  <c r="CQ1437" i="2" s="1"/>
  <c r="CP1437" i="2" a="1"/>
  <c r="CP1437" i="2" s="1"/>
  <c r="CO1437" i="2" a="1"/>
  <c r="CO1437" i="2" s="1"/>
  <c r="CM1437" i="2"/>
  <c r="CG1437" i="2"/>
  <c r="CF1437" i="2"/>
  <c r="CE1437" i="2" s="1"/>
  <c r="BP1437" i="2"/>
  <c r="BU1437" i="2" s="1"/>
  <c r="BO1437" i="2"/>
  <c r="BD1437" i="2"/>
  <c r="AV1437" i="2"/>
  <c r="BC1437" i="2" s="1"/>
  <c r="AU1437" i="2"/>
  <c r="AS1437" i="2"/>
  <c r="L1437" i="13" s="1"/>
  <c r="DE1436" i="2"/>
  <c r="CW1436" i="2"/>
  <c r="CV1436" i="2"/>
  <c r="CT1436" i="2"/>
  <c r="H1436" i="13" s="1"/>
  <c r="CQ1436" i="2" a="1"/>
  <c r="CQ1436" i="2" s="1"/>
  <c r="CP1436" i="2" a="1"/>
  <c r="CP1436" i="2" s="1"/>
  <c r="CO1436" i="2" a="1"/>
  <c r="CO1436" i="2" s="1"/>
  <c r="CM1436" i="2"/>
  <c r="CG1436" i="2"/>
  <c r="CF1436" i="2"/>
  <c r="CE1436" i="2" s="1"/>
  <c r="BP1436" i="2"/>
  <c r="BO1436" i="2"/>
  <c r="BD1436" i="2"/>
  <c r="AV1436" i="2"/>
  <c r="BM1436" i="2" s="1"/>
  <c r="AU1436" i="2"/>
  <c r="BL1436" i="2" s="1"/>
  <c r="AS1436" i="2"/>
  <c r="L1436" i="13" s="1"/>
  <c r="DE1435" i="2"/>
  <c r="CW1435" i="2"/>
  <c r="CV1435" i="2"/>
  <c r="CT1435" i="2"/>
  <c r="H1435" i="13" s="1"/>
  <c r="CQ1435" i="2" a="1"/>
  <c r="CQ1435" i="2" s="1"/>
  <c r="CP1435" i="2" a="1"/>
  <c r="CP1435" i="2" s="1"/>
  <c r="CO1435" i="2" a="1"/>
  <c r="CO1435" i="2" s="1"/>
  <c r="CM1435" i="2"/>
  <c r="CG1435" i="2"/>
  <c r="CF1435" i="2"/>
  <c r="CE1435" i="2" s="1"/>
  <c r="BP1435" i="2"/>
  <c r="BO1435" i="2"/>
  <c r="BD1435" i="2"/>
  <c r="AV1435" i="2"/>
  <c r="BM1435" i="2" s="1"/>
  <c r="AU1435" i="2"/>
  <c r="AS1435" i="2"/>
  <c r="L1435" i="13" s="1"/>
  <c r="DE1434" i="2"/>
  <c r="CW1434" i="2"/>
  <c r="CV1434" i="2"/>
  <c r="CT1434" i="2"/>
  <c r="H1434" i="13" s="1"/>
  <c r="CQ1434" i="2" a="1"/>
  <c r="CQ1434" i="2" s="1"/>
  <c r="CP1434" i="2" a="1"/>
  <c r="CP1434" i="2" s="1"/>
  <c r="CO1434" i="2" a="1"/>
  <c r="CO1434" i="2" s="1"/>
  <c r="CM1434" i="2"/>
  <c r="CG1434" i="2"/>
  <c r="CF1434" i="2"/>
  <c r="CE1434" i="2" s="1"/>
  <c r="BP1434" i="2"/>
  <c r="BO1434" i="2"/>
  <c r="BD1434" i="2"/>
  <c r="AV1434" i="2"/>
  <c r="AU1434" i="2"/>
  <c r="BB1434" i="2" s="1"/>
  <c r="AS1434" i="2"/>
  <c r="L1434" i="13" s="1"/>
  <c r="DE1433" i="2"/>
  <c r="CW1433" i="2"/>
  <c r="CV1433" i="2"/>
  <c r="CT1433" i="2"/>
  <c r="H1433" i="13" s="1"/>
  <c r="CQ1433" i="2" a="1"/>
  <c r="CQ1433" i="2" s="1"/>
  <c r="CP1433" i="2" a="1"/>
  <c r="CP1433" i="2" s="1"/>
  <c r="CO1433" i="2" a="1"/>
  <c r="CO1433" i="2" s="1"/>
  <c r="CM1433" i="2"/>
  <c r="CG1433" i="2"/>
  <c r="CF1433" i="2"/>
  <c r="CE1433" i="2" s="1"/>
  <c r="BP1433" i="2"/>
  <c r="BO1433" i="2"/>
  <c r="BD1433" i="2"/>
  <c r="AV1433" i="2"/>
  <c r="AU1433" i="2"/>
  <c r="AS1433" i="2"/>
  <c r="L1433" i="13" s="1"/>
  <c r="DE1432" i="2"/>
  <c r="CW1432" i="2"/>
  <c r="CV1432" i="2"/>
  <c r="CT1432" i="2"/>
  <c r="H1432" i="13" s="1"/>
  <c r="CQ1432" i="2" a="1"/>
  <c r="CQ1432" i="2" s="1"/>
  <c r="CP1432" i="2" a="1"/>
  <c r="CP1432" i="2" s="1"/>
  <c r="CO1432" i="2" a="1"/>
  <c r="CO1432" i="2" s="1"/>
  <c r="CM1432" i="2"/>
  <c r="CG1432" i="2"/>
  <c r="CF1432" i="2"/>
  <c r="CE1432" i="2" s="1"/>
  <c r="BP1432" i="2"/>
  <c r="BO1432" i="2"/>
  <c r="BD1432" i="2"/>
  <c r="AV1432" i="2"/>
  <c r="BM1432" i="2" s="1"/>
  <c r="AU1432" i="2"/>
  <c r="BL1432" i="2" s="1"/>
  <c r="AS1432" i="2"/>
  <c r="L1432" i="13" s="1"/>
  <c r="DE1431" i="2"/>
  <c r="CW1431" i="2"/>
  <c r="CV1431" i="2"/>
  <c r="CT1431" i="2"/>
  <c r="H1431" i="13" s="1"/>
  <c r="CQ1431" i="2" a="1"/>
  <c r="CQ1431" i="2" s="1"/>
  <c r="CP1431" i="2" a="1"/>
  <c r="CP1431" i="2" s="1"/>
  <c r="CO1431" i="2" a="1"/>
  <c r="CO1431" i="2" s="1"/>
  <c r="CM1431" i="2"/>
  <c r="CG1431" i="2"/>
  <c r="CF1431" i="2"/>
  <c r="CE1431" i="2" s="1"/>
  <c r="BP1431" i="2"/>
  <c r="BO1431" i="2"/>
  <c r="BD1431" i="2"/>
  <c r="AV1431" i="2"/>
  <c r="BC1431" i="2" s="1"/>
  <c r="AU1431" i="2"/>
  <c r="BL1431" i="2" s="1"/>
  <c r="AS1431" i="2"/>
  <c r="L1431" i="13" s="1"/>
  <c r="DE1430" i="2"/>
  <c r="CW1430" i="2"/>
  <c r="CV1430" i="2"/>
  <c r="CT1430" i="2"/>
  <c r="H1430" i="13" s="1"/>
  <c r="CQ1430" i="2" a="1"/>
  <c r="CQ1430" i="2" s="1"/>
  <c r="CP1430" i="2" a="1"/>
  <c r="CP1430" i="2" s="1"/>
  <c r="CO1430" i="2" a="1"/>
  <c r="CO1430" i="2" s="1"/>
  <c r="CM1430" i="2"/>
  <c r="CG1430" i="2"/>
  <c r="CF1430" i="2"/>
  <c r="CE1430" i="2" s="1"/>
  <c r="BP1430" i="2"/>
  <c r="BO1430" i="2"/>
  <c r="BD1430" i="2"/>
  <c r="AV1430" i="2"/>
  <c r="AU1430" i="2"/>
  <c r="BL1430" i="2" s="1"/>
  <c r="AS1430" i="2"/>
  <c r="L1430" i="13" s="1"/>
  <c r="DE1429" i="2"/>
  <c r="CW1429" i="2"/>
  <c r="CV1429" i="2"/>
  <c r="CT1429" i="2"/>
  <c r="H1429" i="13" s="1"/>
  <c r="CQ1429" i="2" a="1"/>
  <c r="CQ1429" i="2" s="1"/>
  <c r="CP1429" i="2" a="1"/>
  <c r="CP1429" i="2" s="1"/>
  <c r="CO1429" i="2" a="1"/>
  <c r="CO1429" i="2" s="1"/>
  <c r="CM1429" i="2"/>
  <c r="CG1429" i="2"/>
  <c r="CF1429" i="2"/>
  <c r="CE1429" i="2" s="1"/>
  <c r="BP1429" i="2"/>
  <c r="BU1429" i="2" s="1"/>
  <c r="BO1429" i="2"/>
  <c r="BD1429" i="2"/>
  <c r="AV1429" i="2"/>
  <c r="AU1429" i="2"/>
  <c r="BB1429" i="2" s="1"/>
  <c r="AS1429" i="2"/>
  <c r="L1429" i="13" s="1"/>
  <c r="DE1428" i="2"/>
  <c r="CW1428" i="2"/>
  <c r="CV1428" i="2"/>
  <c r="CT1428" i="2"/>
  <c r="H1428" i="13" s="1"/>
  <c r="CQ1428" i="2" a="1"/>
  <c r="CQ1428" i="2" s="1"/>
  <c r="CP1428" i="2" a="1"/>
  <c r="CP1428" i="2" s="1"/>
  <c r="CO1428" i="2" a="1"/>
  <c r="CO1428" i="2" s="1"/>
  <c r="CM1428" i="2"/>
  <c r="CG1428" i="2"/>
  <c r="CF1428" i="2"/>
  <c r="CE1428" i="2" s="1"/>
  <c r="BP1428" i="2"/>
  <c r="BO1428" i="2"/>
  <c r="BD1428" i="2"/>
  <c r="AV1428" i="2"/>
  <c r="BC1428" i="2" s="1"/>
  <c r="AU1428" i="2"/>
  <c r="AS1428" i="2"/>
  <c r="L1428" i="13" s="1"/>
  <c r="DE1427" i="2"/>
  <c r="CW1427" i="2"/>
  <c r="CV1427" i="2"/>
  <c r="CT1427" i="2"/>
  <c r="H1427" i="13" s="1"/>
  <c r="CQ1427" i="2" a="1"/>
  <c r="CQ1427" i="2" s="1"/>
  <c r="CP1427" i="2" a="1"/>
  <c r="CP1427" i="2" s="1"/>
  <c r="CO1427" i="2" a="1"/>
  <c r="CO1427" i="2" s="1"/>
  <c r="CM1427" i="2"/>
  <c r="CG1427" i="2"/>
  <c r="CF1427" i="2"/>
  <c r="CE1427" i="2" s="1"/>
  <c r="BP1427" i="2"/>
  <c r="BO1427" i="2"/>
  <c r="BD1427" i="2"/>
  <c r="AV1427" i="2"/>
  <c r="BM1427" i="2" s="1"/>
  <c r="AU1427" i="2"/>
  <c r="BB1427" i="2" s="1"/>
  <c r="AS1427" i="2"/>
  <c r="L1427" i="13" s="1"/>
  <c r="DE1426" i="2"/>
  <c r="CW1426" i="2"/>
  <c r="CV1426" i="2"/>
  <c r="CT1426" i="2"/>
  <c r="H1426" i="13" s="1"/>
  <c r="CQ1426" i="2" a="1"/>
  <c r="CQ1426" i="2" s="1"/>
  <c r="CP1426" i="2" a="1"/>
  <c r="CP1426" i="2" s="1"/>
  <c r="CO1426" i="2" a="1"/>
  <c r="CO1426" i="2" s="1"/>
  <c r="CM1426" i="2"/>
  <c r="CG1426" i="2"/>
  <c r="CF1426" i="2"/>
  <c r="CE1426" i="2" s="1"/>
  <c r="BP1426" i="2"/>
  <c r="BO1426" i="2"/>
  <c r="BD1426" i="2"/>
  <c r="AV1426" i="2"/>
  <c r="BC1426" i="2" s="1"/>
  <c r="AU1426" i="2"/>
  <c r="BB1426" i="2" s="1"/>
  <c r="AS1426" i="2"/>
  <c r="L1426" i="13" s="1"/>
  <c r="DE1425" i="2"/>
  <c r="CW1425" i="2"/>
  <c r="CV1425" i="2"/>
  <c r="CT1425" i="2"/>
  <c r="H1425" i="13" s="1"/>
  <c r="CQ1425" i="2" a="1"/>
  <c r="CQ1425" i="2" s="1"/>
  <c r="CP1425" i="2" a="1"/>
  <c r="CP1425" i="2" s="1"/>
  <c r="CO1425" i="2" a="1"/>
  <c r="CO1425" i="2" s="1"/>
  <c r="CM1425" i="2"/>
  <c r="CG1425" i="2"/>
  <c r="CF1425" i="2"/>
  <c r="CE1425" i="2" s="1"/>
  <c r="BP1425" i="2"/>
  <c r="BO1425" i="2"/>
  <c r="BD1425" i="2"/>
  <c r="AV1425" i="2"/>
  <c r="AU1425" i="2"/>
  <c r="AS1425" i="2"/>
  <c r="L1425" i="13" s="1"/>
  <c r="DE1424" i="2"/>
  <c r="CW1424" i="2"/>
  <c r="CV1424" i="2"/>
  <c r="CT1424" i="2"/>
  <c r="H1424" i="13" s="1"/>
  <c r="CQ1424" i="2" a="1"/>
  <c r="CQ1424" i="2" s="1"/>
  <c r="CP1424" i="2" a="1"/>
  <c r="CP1424" i="2" s="1"/>
  <c r="CO1424" i="2" a="1"/>
  <c r="CO1424" i="2" s="1"/>
  <c r="CM1424" i="2"/>
  <c r="CG1424" i="2"/>
  <c r="CF1424" i="2"/>
  <c r="CE1424" i="2" s="1"/>
  <c r="BP1424" i="2"/>
  <c r="BO1424" i="2"/>
  <c r="BD1424" i="2"/>
  <c r="AV1424" i="2"/>
  <c r="BC1424" i="2" s="1"/>
  <c r="AU1424" i="2"/>
  <c r="BL1424" i="2" s="1"/>
  <c r="AS1424" i="2"/>
  <c r="L1424" i="13" s="1"/>
  <c r="DE1423" i="2"/>
  <c r="CW1423" i="2"/>
  <c r="CV1423" i="2"/>
  <c r="CT1423" i="2"/>
  <c r="H1423" i="13" s="1"/>
  <c r="CQ1423" i="2" a="1"/>
  <c r="CQ1423" i="2" s="1"/>
  <c r="CP1423" i="2" a="1"/>
  <c r="CP1423" i="2" s="1"/>
  <c r="CO1423" i="2" a="1"/>
  <c r="CO1423" i="2" s="1"/>
  <c r="CM1423" i="2"/>
  <c r="CG1423" i="2"/>
  <c r="CF1423" i="2"/>
  <c r="CE1423" i="2" s="1"/>
  <c r="BP1423" i="2"/>
  <c r="BO1423" i="2"/>
  <c r="BD1423" i="2"/>
  <c r="AV1423" i="2"/>
  <c r="AU1423" i="2"/>
  <c r="AS1423" i="2"/>
  <c r="L1423" i="13" s="1"/>
  <c r="DE1422" i="2"/>
  <c r="CW1422" i="2"/>
  <c r="CV1422" i="2"/>
  <c r="CT1422" i="2"/>
  <c r="H1422" i="13" s="1"/>
  <c r="CQ1422" i="2" a="1"/>
  <c r="CQ1422" i="2" s="1"/>
  <c r="CP1422" i="2" a="1"/>
  <c r="CP1422" i="2" s="1"/>
  <c r="CO1422" i="2" a="1"/>
  <c r="CO1422" i="2" s="1"/>
  <c r="CM1422" i="2"/>
  <c r="CG1422" i="2"/>
  <c r="CF1422" i="2"/>
  <c r="CE1422" i="2" s="1"/>
  <c r="BP1422" i="2"/>
  <c r="BO1422" i="2"/>
  <c r="BD1422" i="2"/>
  <c r="AV1422" i="2"/>
  <c r="BM1422" i="2" s="1"/>
  <c r="AU1422" i="2"/>
  <c r="AS1422" i="2"/>
  <c r="L1422" i="13" s="1"/>
  <c r="DE1421" i="2"/>
  <c r="CW1421" i="2"/>
  <c r="CV1421" i="2"/>
  <c r="CT1421" i="2"/>
  <c r="H1421" i="13" s="1"/>
  <c r="CQ1421" i="2" a="1"/>
  <c r="CQ1421" i="2" s="1"/>
  <c r="CP1421" i="2" a="1"/>
  <c r="CP1421" i="2" s="1"/>
  <c r="CO1421" i="2" a="1"/>
  <c r="CO1421" i="2" s="1"/>
  <c r="CM1421" i="2"/>
  <c r="CG1421" i="2"/>
  <c r="CF1421" i="2"/>
  <c r="CE1421" i="2" s="1"/>
  <c r="BZ1421" i="2"/>
  <c r="BP1421" i="2"/>
  <c r="BU1421" i="2" s="1"/>
  <c r="BO1421" i="2"/>
  <c r="BD1421" i="2"/>
  <c r="AV1421" i="2"/>
  <c r="BC1421" i="2" s="1"/>
  <c r="AU1421" i="2"/>
  <c r="BB1421" i="2" s="1"/>
  <c r="AS1421" i="2"/>
  <c r="L1421" i="13" s="1"/>
  <c r="DE1420" i="2"/>
  <c r="CW1420" i="2"/>
  <c r="CV1420" i="2"/>
  <c r="CT1420" i="2"/>
  <c r="H1420" i="13" s="1"/>
  <c r="CQ1420" i="2" a="1"/>
  <c r="CQ1420" i="2" s="1"/>
  <c r="CP1420" i="2" a="1"/>
  <c r="CP1420" i="2" s="1"/>
  <c r="CO1420" i="2" a="1"/>
  <c r="CO1420" i="2" s="1"/>
  <c r="CG1420" i="2"/>
  <c r="CF1420" i="2"/>
  <c r="CE1420" i="2" s="1"/>
  <c r="BP1420" i="2"/>
  <c r="BO1420" i="2"/>
  <c r="BD1420" i="2"/>
  <c r="AV1420" i="2"/>
  <c r="AU1420" i="2"/>
  <c r="BB1420" i="2" s="1"/>
  <c r="AS1420" i="2"/>
  <c r="L1420" i="13" s="1"/>
  <c r="DE1419" i="2"/>
  <c r="CW1419" i="2"/>
  <c r="CV1419" i="2"/>
  <c r="CT1419" i="2"/>
  <c r="H1419" i="13" s="1"/>
  <c r="CQ1419" i="2" a="1"/>
  <c r="CQ1419" i="2" s="1"/>
  <c r="CP1419" i="2" a="1"/>
  <c r="CP1419" i="2" s="1"/>
  <c r="CO1419" i="2" a="1"/>
  <c r="CO1419" i="2" s="1"/>
  <c r="CG1419" i="2"/>
  <c r="CF1419" i="2"/>
  <c r="CE1419" i="2" s="1"/>
  <c r="BP1419" i="2"/>
  <c r="BO1419" i="2"/>
  <c r="BD1419" i="2"/>
  <c r="AV1419" i="2"/>
  <c r="BC1419" i="2" s="1"/>
  <c r="AU1419" i="2"/>
  <c r="BL1419" i="2" s="1"/>
  <c r="AS1419" i="2"/>
  <c r="L1419" i="13" s="1"/>
  <c r="DE1418" i="2"/>
  <c r="CW1418" i="2"/>
  <c r="CV1418" i="2"/>
  <c r="CT1418" i="2"/>
  <c r="H1418" i="13" s="1"/>
  <c r="CQ1418" i="2" a="1"/>
  <c r="CQ1418" i="2" s="1"/>
  <c r="CP1418" i="2" a="1"/>
  <c r="CP1418" i="2" s="1"/>
  <c r="CO1418" i="2" a="1"/>
  <c r="CO1418" i="2" s="1"/>
  <c r="CG1418" i="2"/>
  <c r="CF1418" i="2"/>
  <c r="CE1418" i="2" s="1"/>
  <c r="BP1418" i="2"/>
  <c r="BO1418" i="2"/>
  <c r="BD1418" i="2"/>
  <c r="AV1418" i="2"/>
  <c r="BM1418" i="2" s="1"/>
  <c r="AU1418" i="2"/>
  <c r="BL1418" i="2" s="1"/>
  <c r="AS1418" i="2"/>
  <c r="L1418" i="13" s="1"/>
  <c r="DE1417" i="2"/>
  <c r="CW1417" i="2"/>
  <c r="CV1417" i="2"/>
  <c r="CT1417" i="2"/>
  <c r="H1417" i="13" s="1"/>
  <c r="CQ1417" i="2" a="1"/>
  <c r="CQ1417" i="2" s="1"/>
  <c r="CP1417" i="2" a="1"/>
  <c r="CP1417" i="2" s="1"/>
  <c r="CO1417" i="2" a="1"/>
  <c r="CO1417" i="2" s="1"/>
  <c r="CM1417" i="2"/>
  <c r="CG1417" i="2"/>
  <c r="CF1417" i="2"/>
  <c r="CE1417" i="2" s="1"/>
  <c r="BP1417" i="2"/>
  <c r="BO1417" i="2"/>
  <c r="BD1417" i="2"/>
  <c r="AV1417" i="2"/>
  <c r="AU1417" i="2"/>
  <c r="AS1417" i="2"/>
  <c r="L1417" i="13" s="1"/>
  <c r="DE1416" i="2"/>
  <c r="CW1416" i="2"/>
  <c r="CV1416" i="2"/>
  <c r="CT1416" i="2"/>
  <c r="H1416" i="13" s="1"/>
  <c r="CQ1416" i="2" a="1"/>
  <c r="CQ1416" i="2" s="1"/>
  <c r="CP1416" i="2" a="1"/>
  <c r="CP1416" i="2" s="1"/>
  <c r="CO1416" i="2" a="1"/>
  <c r="CO1416" i="2" s="1"/>
  <c r="CM1416" i="2"/>
  <c r="CG1416" i="2"/>
  <c r="CF1416" i="2"/>
  <c r="CE1416" i="2" s="1"/>
  <c r="BP1416" i="2"/>
  <c r="BO1416" i="2"/>
  <c r="BD1416" i="2"/>
  <c r="AV1416" i="2"/>
  <c r="BC1416" i="2" s="1"/>
  <c r="AU1416" i="2"/>
  <c r="AS1416" i="2"/>
  <c r="L1416" i="13" s="1"/>
  <c r="DE1415" i="2"/>
  <c r="CW1415" i="2"/>
  <c r="CV1415" i="2"/>
  <c r="CT1415" i="2"/>
  <c r="H1415" i="13" s="1"/>
  <c r="CQ1415" i="2" a="1"/>
  <c r="CQ1415" i="2" s="1"/>
  <c r="CP1415" i="2" a="1"/>
  <c r="CP1415" i="2" s="1"/>
  <c r="CO1415" i="2" a="1"/>
  <c r="CO1415" i="2" s="1"/>
  <c r="CM1415" i="2"/>
  <c r="CG1415" i="2"/>
  <c r="CF1415" i="2"/>
  <c r="CE1415" i="2" s="1"/>
  <c r="BP1415" i="2"/>
  <c r="BO1415" i="2"/>
  <c r="BD1415" i="2"/>
  <c r="AV1415" i="2"/>
  <c r="AU1415" i="2"/>
  <c r="AS1415" i="2"/>
  <c r="L1415" i="13" s="1"/>
  <c r="DE1414" i="2"/>
  <c r="CW1414" i="2"/>
  <c r="CV1414" i="2"/>
  <c r="CT1414" i="2"/>
  <c r="H1414" i="13" s="1"/>
  <c r="CQ1414" i="2" a="1"/>
  <c r="CQ1414" i="2" s="1"/>
  <c r="CP1414" i="2" a="1"/>
  <c r="CP1414" i="2" s="1"/>
  <c r="CO1414" i="2" a="1"/>
  <c r="CO1414" i="2" s="1"/>
  <c r="CM1414" i="2"/>
  <c r="CG1414" i="2"/>
  <c r="CF1414" i="2"/>
  <c r="CE1414" i="2" s="1"/>
  <c r="BP1414" i="2"/>
  <c r="BO1414" i="2"/>
  <c r="BD1414" i="2"/>
  <c r="AV1414" i="2"/>
  <c r="AU1414" i="2"/>
  <c r="BL1414" i="2" s="1"/>
  <c r="AS1414" i="2"/>
  <c r="L1414" i="13" s="1"/>
  <c r="DE1413" i="2"/>
  <c r="CW1413" i="2"/>
  <c r="CV1413" i="2"/>
  <c r="CT1413" i="2"/>
  <c r="H1413" i="13" s="1"/>
  <c r="CQ1413" i="2" a="1"/>
  <c r="CQ1413" i="2" s="1"/>
  <c r="CP1413" i="2" a="1"/>
  <c r="CP1413" i="2" s="1"/>
  <c r="CO1413" i="2" a="1"/>
  <c r="CO1413" i="2" s="1"/>
  <c r="CM1413" i="2"/>
  <c r="CG1413" i="2"/>
  <c r="CF1413" i="2"/>
  <c r="CE1413" i="2" s="1"/>
  <c r="BP1413" i="2"/>
  <c r="BU1413" i="2" s="1"/>
  <c r="BO1413" i="2"/>
  <c r="BD1413" i="2"/>
  <c r="AV1413" i="2"/>
  <c r="BM1413" i="2" s="1"/>
  <c r="AU1413" i="2"/>
  <c r="BL1413" i="2" s="1"/>
  <c r="AS1413" i="2"/>
  <c r="L1413" i="13" s="1"/>
  <c r="DE1412" i="2"/>
  <c r="CW1412" i="2"/>
  <c r="CV1412" i="2"/>
  <c r="CT1412" i="2"/>
  <c r="H1412" i="13" s="1"/>
  <c r="CQ1412" i="2" a="1"/>
  <c r="CQ1412" i="2" s="1"/>
  <c r="CP1412" i="2" a="1"/>
  <c r="CP1412" i="2" s="1"/>
  <c r="CO1412" i="2" a="1"/>
  <c r="CO1412" i="2" s="1"/>
  <c r="CM1412" i="2"/>
  <c r="CG1412" i="2"/>
  <c r="CF1412" i="2"/>
  <c r="CE1412" i="2" s="1"/>
  <c r="BP1412" i="2"/>
  <c r="BO1412" i="2"/>
  <c r="BD1412" i="2"/>
  <c r="AV1412" i="2"/>
  <c r="AU1412" i="2"/>
  <c r="AS1412" i="2"/>
  <c r="L1412" i="13" s="1"/>
  <c r="DE1411" i="2"/>
  <c r="CW1411" i="2"/>
  <c r="CV1411" i="2"/>
  <c r="CT1411" i="2"/>
  <c r="H1411" i="13" s="1"/>
  <c r="CQ1411" i="2" a="1"/>
  <c r="CQ1411" i="2" s="1"/>
  <c r="CP1411" i="2" a="1"/>
  <c r="CP1411" i="2" s="1"/>
  <c r="CO1411" i="2" a="1"/>
  <c r="CO1411" i="2" s="1"/>
  <c r="CM1411" i="2"/>
  <c r="CG1411" i="2"/>
  <c r="CF1411" i="2"/>
  <c r="CE1411" i="2" s="1"/>
  <c r="BP1411" i="2"/>
  <c r="BO1411" i="2"/>
  <c r="BD1411" i="2"/>
  <c r="AV1411" i="2"/>
  <c r="BM1411" i="2" s="1"/>
  <c r="AU1411" i="2"/>
  <c r="BB1411" i="2" s="1"/>
  <c r="AS1411" i="2"/>
  <c r="L1411" i="13" s="1"/>
  <c r="DE1410" i="2"/>
  <c r="CW1410" i="2"/>
  <c r="CV1410" i="2"/>
  <c r="CT1410" i="2"/>
  <c r="H1410" i="13" s="1"/>
  <c r="CQ1410" i="2" a="1"/>
  <c r="CQ1410" i="2" s="1"/>
  <c r="CP1410" i="2" a="1"/>
  <c r="CP1410" i="2" s="1"/>
  <c r="CO1410" i="2" a="1"/>
  <c r="CO1410" i="2" s="1"/>
  <c r="CM1410" i="2"/>
  <c r="CG1410" i="2"/>
  <c r="CF1410" i="2"/>
  <c r="CE1410" i="2" s="1"/>
  <c r="BP1410" i="2"/>
  <c r="BO1410" i="2"/>
  <c r="BD1410" i="2"/>
  <c r="AV1410" i="2"/>
  <c r="AU1410" i="2"/>
  <c r="AS1410" i="2"/>
  <c r="L1410" i="13" s="1"/>
  <c r="DE1409" i="2"/>
  <c r="CW1409" i="2"/>
  <c r="CV1409" i="2"/>
  <c r="CT1409" i="2"/>
  <c r="H1409" i="13" s="1"/>
  <c r="CQ1409" i="2" a="1"/>
  <c r="CQ1409" i="2" s="1"/>
  <c r="CP1409" i="2" a="1"/>
  <c r="CP1409" i="2" s="1"/>
  <c r="CO1409" i="2" a="1"/>
  <c r="CO1409" i="2" s="1"/>
  <c r="CM1409" i="2"/>
  <c r="CG1409" i="2"/>
  <c r="CF1409" i="2"/>
  <c r="CE1409" i="2" s="1"/>
  <c r="BP1409" i="2"/>
  <c r="BO1409" i="2"/>
  <c r="BD1409" i="2"/>
  <c r="AV1409" i="2"/>
  <c r="AU1409" i="2"/>
  <c r="AS1409" i="2"/>
  <c r="L1409" i="13" s="1"/>
  <c r="DE1408" i="2"/>
  <c r="CW1408" i="2"/>
  <c r="CV1408" i="2"/>
  <c r="CT1408" i="2"/>
  <c r="H1408" i="13" s="1"/>
  <c r="CQ1408" i="2" a="1"/>
  <c r="CQ1408" i="2" s="1"/>
  <c r="CP1408" i="2" a="1"/>
  <c r="CP1408" i="2" s="1"/>
  <c r="CO1408" i="2" a="1"/>
  <c r="CO1408" i="2" s="1"/>
  <c r="CM1408" i="2"/>
  <c r="CG1408" i="2"/>
  <c r="CF1408" i="2"/>
  <c r="CE1408" i="2" s="1"/>
  <c r="BP1408" i="2"/>
  <c r="BO1408" i="2"/>
  <c r="BD1408" i="2"/>
  <c r="AV1408" i="2"/>
  <c r="BM1408" i="2" s="1"/>
  <c r="AU1408" i="2"/>
  <c r="BL1408" i="2" s="1"/>
  <c r="AS1408" i="2"/>
  <c r="L1408" i="13" s="1"/>
  <c r="DE1407" i="2"/>
  <c r="CW1407" i="2"/>
  <c r="CV1407" i="2"/>
  <c r="CT1407" i="2"/>
  <c r="H1407" i="13" s="1"/>
  <c r="CQ1407" i="2" a="1"/>
  <c r="CQ1407" i="2" s="1"/>
  <c r="CP1407" i="2" a="1"/>
  <c r="CP1407" i="2" s="1"/>
  <c r="CO1407" i="2" a="1"/>
  <c r="CO1407" i="2" s="1"/>
  <c r="CM1407" i="2"/>
  <c r="CG1407" i="2"/>
  <c r="CF1407" i="2"/>
  <c r="CE1407" i="2" s="1"/>
  <c r="BP1407" i="2"/>
  <c r="BO1407" i="2"/>
  <c r="BD1407" i="2"/>
  <c r="AV1407" i="2"/>
  <c r="BM1407" i="2" s="1"/>
  <c r="AU1407" i="2"/>
  <c r="BB1407" i="2" s="1"/>
  <c r="AS1407" i="2"/>
  <c r="L1407" i="13" s="1"/>
  <c r="DE1406" i="2"/>
  <c r="CW1406" i="2"/>
  <c r="CV1406" i="2"/>
  <c r="CT1406" i="2"/>
  <c r="H1406" i="13" s="1"/>
  <c r="CQ1406" i="2" a="1"/>
  <c r="CQ1406" i="2" s="1"/>
  <c r="CP1406" i="2" a="1"/>
  <c r="CP1406" i="2" s="1"/>
  <c r="CO1406" i="2" a="1"/>
  <c r="CO1406" i="2" s="1"/>
  <c r="CM1406" i="2"/>
  <c r="CG1406" i="2"/>
  <c r="CF1406" i="2"/>
  <c r="CE1406" i="2" s="1"/>
  <c r="BP1406" i="2"/>
  <c r="BO1406" i="2"/>
  <c r="BD1406" i="2"/>
  <c r="AV1406" i="2"/>
  <c r="BC1406" i="2" s="1"/>
  <c r="AU1406" i="2"/>
  <c r="AS1406" i="2"/>
  <c r="L1406" i="13" s="1"/>
  <c r="DE1405" i="2"/>
  <c r="CW1405" i="2"/>
  <c r="CV1405" i="2"/>
  <c r="CT1405" i="2"/>
  <c r="H1405" i="13" s="1"/>
  <c r="CQ1405" i="2" a="1"/>
  <c r="CQ1405" i="2" s="1"/>
  <c r="CP1405" i="2" a="1"/>
  <c r="CP1405" i="2" s="1"/>
  <c r="CO1405" i="2" a="1"/>
  <c r="CO1405" i="2" s="1"/>
  <c r="CM1405" i="2"/>
  <c r="CG1405" i="2"/>
  <c r="CF1405" i="2"/>
  <c r="CE1405" i="2" s="1"/>
  <c r="BP1405" i="2"/>
  <c r="BO1405" i="2"/>
  <c r="BD1405" i="2"/>
  <c r="AV1405" i="2"/>
  <c r="AU1405" i="2"/>
  <c r="BL1405" i="2" s="1"/>
  <c r="AS1405" i="2"/>
  <c r="L1405" i="13" s="1"/>
  <c r="DE1404" i="2"/>
  <c r="CW1404" i="2"/>
  <c r="CV1404" i="2"/>
  <c r="CT1404" i="2"/>
  <c r="H1404" i="13" s="1"/>
  <c r="CQ1404" i="2" a="1"/>
  <c r="CQ1404" i="2" s="1"/>
  <c r="CP1404" i="2" a="1"/>
  <c r="CP1404" i="2" s="1"/>
  <c r="CO1404" i="2" a="1"/>
  <c r="CO1404" i="2" s="1"/>
  <c r="CM1404" i="2"/>
  <c r="CG1404" i="2"/>
  <c r="CF1404" i="2"/>
  <c r="CE1404" i="2" s="1"/>
  <c r="BP1404" i="2"/>
  <c r="BO1404" i="2"/>
  <c r="BD1404" i="2"/>
  <c r="AV1404" i="2"/>
  <c r="BC1404" i="2" s="1"/>
  <c r="AU1404" i="2"/>
  <c r="AS1404" i="2"/>
  <c r="L1404" i="13" s="1"/>
  <c r="DE1403" i="2"/>
  <c r="CW1403" i="2"/>
  <c r="CV1403" i="2"/>
  <c r="CT1403" i="2"/>
  <c r="H1403" i="13" s="1"/>
  <c r="CQ1403" i="2" a="1"/>
  <c r="CQ1403" i="2" s="1"/>
  <c r="CP1403" i="2" a="1"/>
  <c r="CP1403" i="2" s="1"/>
  <c r="CO1403" i="2" a="1"/>
  <c r="CO1403" i="2" s="1"/>
  <c r="CM1403" i="2"/>
  <c r="CG1403" i="2"/>
  <c r="CF1403" i="2"/>
  <c r="CE1403" i="2" s="1"/>
  <c r="BP1403" i="2"/>
  <c r="BO1403" i="2"/>
  <c r="BD1403" i="2"/>
  <c r="AV1403" i="2"/>
  <c r="AU1403" i="2"/>
  <c r="BL1403" i="2" s="1"/>
  <c r="AS1403" i="2"/>
  <c r="L1403" i="13" s="1"/>
  <c r="DE1402" i="2"/>
  <c r="CW1402" i="2"/>
  <c r="CV1402" i="2"/>
  <c r="CT1402" i="2"/>
  <c r="H1402" i="13" s="1"/>
  <c r="CQ1402" i="2" a="1"/>
  <c r="CQ1402" i="2" s="1"/>
  <c r="CP1402" i="2" a="1"/>
  <c r="CP1402" i="2" s="1"/>
  <c r="CO1402" i="2" a="1"/>
  <c r="CO1402" i="2" s="1"/>
  <c r="CM1402" i="2"/>
  <c r="CG1402" i="2"/>
  <c r="CF1402" i="2"/>
  <c r="CE1402" i="2" s="1"/>
  <c r="BP1402" i="2"/>
  <c r="BO1402" i="2"/>
  <c r="BD1402" i="2"/>
  <c r="AV1402" i="2"/>
  <c r="AU1402" i="2"/>
  <c r="AS1402" i="2"/>
  <c r="L1402" i="13" s="1"/>
  <c r="DE1401" i="2"/>
  <c r="CW1401" i="2"/>
  <c r="CV1401" i="2"/>
  <c r="CT1401" i="2"/>
  <c r="H1401" i="13" s="1"/>
  <c r="CQ1401" i="2" a="1"/>
  <c r="CQ1401" i="2" s="1"/>
  <c r="CP1401" i="2" a="1"/>
  <c r="CP1401" i="2" s="1"/>
  <c r="CO1401" i="2" a="1"/>
  <c r="CO1401" i="2" s="1"/>
  <c r="CM1401" i="2"/>
  <c r="CG1401" i="2"/>
  <c r="CF1401" i="2"/>
  <c r="CE1401" i="2" s="1"/>
  <c r="BP1401" i="2"/>
  <c r="BO1401" i="2"/>
  <c r="BD1401" i="2"/>
  <c r="AV1401" i="2"/>
  <c r="BC1401" i="2" s="1"/>
  <c r="AU1401" i="2"/>
  <c r="AS1401" i="2"/>
  <c r="L1401" i="13" s="1"/>
  <c r="DE1400" i="2"/>
  <c r="CW1400" i="2"/>
  <c r="CV1400" i="2"/>
  <c r="CT1400" i="2"/>
  <c r="H1400" i="13" s="1"/>
  <c r="CQ1400" i="2" a="1"/>
  <c r="CQ1400" i="2" s="1"/>
  <c r="CP1400" i="2" a="1"/>
  <c r="CP1400" i="2" s="1"/>
  <c r="CO1400" i="2" a="1"/>
  <c r="CO1400" i="2" s="1"/>
  <c r="CM1400" i="2"/>
  <c r="CG1400" i="2"/>
  <c r="CF1400" i="2"/>
  <c r="CE1400" i="2" s="1"/>
  <c r="BP1400" i="2"/>
  <c r="BO1400" i="2"/>
  <c r="BD1400" i="2"/>
  <c r="AV1400" i="2"/>
  <c r="BM1400" i="2" s="1"/>
  <c r="AU1400" i="2"/>
  <c r="BL1400" i="2" s="1"/>
  <c r="AS1400" i="2"/>
  <c r="L1400" i="13" s="1"/>
  <c r="DE1399" i="2"/>
  <c r="CW1399" i="2"/>
  <c r="CV1399" i="2"/>
  <c r="CT1399" i="2"/>
  <c r="H1399" i="13" s="1"/>
  <c r="CQ1399" i="2" a="1"/>
  <c r="CQ1399" i="2" s="1"/>
  <c r="CP1399" i="2" a="1"/>
  <c r="CP1399" i="2" s="1"/>
  <c r="CO1399" i="2" a="1"/>
  <c r="CO1399" i="2" s="1"/>
  <c r="CM1399" i="2"/>
  <c r="CG1399" i="2"/>
  <c r="CF1399" i="2"/>
  <c r="CE1399" i="2" s="1"/>
  <c r="BP1399" i="2"/>
  <c r="BO1399" i="2"/>
  <c r="BD1399" i="2"/>
  <c r="AV1399" i="2"/>
  <c r="BM1399" i="2" s="1"/>
  <c r="AU1399" i="2"/>
  <c r="BB1399" i="2" s="1"/>
  <c r="AS1399" i="2"/>
  <c r="L1399" i="13" s="1"/>
  <c r="DE1398" i="2"/>
  <c r="CW1398" i="2"/>
  <c r="CV1398" i="2"/>
  <c r="CT1398" i="2"/>
  <c r="H1398" i="13" s="1"/>
  <c r="CQ1398" i="2" a="1"/>
  <c r="CQ1398" i="2" s="1"/>
  <c r="CP1398" i="2" a="1"/>
  <c r="CP1398" i="2" s="1"/>
  <c r="CO1398" i="2" a="1"/>
  <c r="CO1398" i="2" s="1"/>
  <c r="CM1398" i="2"/>
  <c r="CG1398" i="2"/>
  <c r="CF1398" i="2"/>
  <c r="CE1398" i="2" s="1"/>
  <c r="BP1398" i="2"/>
  <c r="BO1398" i="2"/>
  <c r="BD1398" i="2"/>
  <c r="AV1398" i="2"/>
  <c r="AU1398" i="2"/>
  <c r="AS1398" i="2"/>
  <c r="L1398" i="13" s="1"/>
  <c r="DE1397" i="2"/>
  <c r="CW1397" i="2"/>
  <c r="CV1397" i="2"/>
  <c r="CT1397" i="2"/>
  <c r="H1397" i="13" s="1"/>
  <c r="CQ1397" i="2" a="1"/>
  <c r="CQ1397" i="2" s="1"/>
  <c r="CP1397" i="2" a="1"/>
  <c r="CP1397" i="2" s="1"/>
  <c r="CO1397" i="2" a="1"/>
  <c r="CO1397" i="2" s="1"/>
  <c r="CM1397" i="2"/>
  <c r="CG1397" i="2"/>
  <c r="CF1397" i="2"/>
  <c r="CE1397" i="2" s="1"/>
  <c r="BP1397" i="2"/>
  <c r="BU1397" i="2" s="1"/>
  <c r="BO1397" i="2"/>
  <c r="BD1397" i="2"/>
  <c r="AV1397" i="2"/>
  <c r="BM1397" i="2" s="1"/>
  <c r="AU1397" i="2"/>
  <c r="BL1397" i="2" s="1"/>
  <c r="AS1397" i="2"/>
  <c r="L1397" i="13" s="1"/>
  <c r="DE1396" i="2"/>
  <c r="CW1396" i="2"/>
  <c r="CV1396" i="2"/>
  <c r="CT1396" i="2"/>
  <c r="H1396" i="13" s="1"/>
  <c r="CQ1396" i="2" a="1"/>
  <c r="CQ1396" i="2" s="1"/>
  <c r="CP1396" i="2" a="1"/>
  <c r="CP1396" i="2" s="1"/>
  <c r="CO1396" i="2" a="1"/>
  <c r="CO1396" i="2" s="1"/>
  <c r="CM1396" i="2"/>
  <c r="CG1396" i="2"/>
  <c r="CF1396" i="2"/>
  <c r="CE1396" i="2" s="1"/>
  <c r="BP1396" i="2"/>
  <c r="BO1396" i="2"/>
  <c r="BD1396" i="2"/>
  <c r="AV1396" i="2"/>
  <c r="AU1396" i="2"/>
  <c r="AS1396" i="2"/>
  <c r="L1396" i="13" s="1"/>
  <c r="DE1395" i="2"/>
  <c r="CW1395" i="2"/>
  <c r="CV1395" i="2"/>
  <c r="CT1395" i="2"/>
  <c r="H1395" i="13" s="1"/>
  <c r="CQ1395" i="2" a="1"/>
  <c r="CQ1395" i="2" s="1"/>
  <c r="CP1395" i="2" a="1"/>
  <c r="CP1395" i="2" s="1"/>
  <c r="CO1395" i="2" a="1"/>
  <c r="CO1395" i="2" s="1"/>
  <c r="CM1395" i="2"/>
  <c r="CG1395" i="2"/>
  <c r="CF1395" i="2"/>
  <c r="CE1395" i="2" s="1"/>
  <c r="BP1395" i="2"/>
  <c r="BO1395" i="2"/>
  <c r="BD1395" i="2"/>
  <c r="AV1395" i="2"/>
  <c r="BC1395" i="2" s="1"/>
  <c r="AU1395" i="2"/>
  <c r="BL1395" i="2" s="1"/>
  <c r="AS1395" i="2"/>
  <c r="L1395" i="13" s="1"/>
  <c r="DE1394" i="2"/>
  <c r="CW1394" i="2"/>
  <c r="CV1394" i="2"/>
  <c r="CT1394" i="2"/>
  <c r="H1394" i="13" s="1"/>
  <c r="CQ1394" i="2" a="1"/>
  <c r="CQ1394" i="2" s="1"/>
  <c r="CP1394" i="2" a="1"/>
  <c r="CP1394" i="2" s="1"/>
  <c r="CO1394" i="2" a="1"/>
  <c r="CO1394" i="2" s="1"/>
  <c r="CM1394" i="2"/>
  <c r="CG1394" i="2"/>
  <c r="CF1394" i="2"/>
  <c r="CE1394" i="2" s="1"/>
  <c r="BP1394" i="2"/>
  <c r="BO1394" i="2"/>
  <c r="BD1394" i="2"/>
  <c r="AV1394" i="2"/>
  <c r="BM1394" i="2" s="1"/>
  <c r="AU1394" i="2"/>
  <c r="AS1394" i="2"/>
  <c r="L1394" i="13" s="1"/>
  <c r="DE1393" i="2"/>
  <c r="CW1393" i="2"/>
  <c r="CV1393" i="2"/>
  <c r="CT1393" i="2"/>
  <c r="H1393" i="13" s="1"/>
  <c r="CQ1393" i="2" a="1"/>
  <c r="CQ1393" i="2" s="1"/>
  <c r="CP1393" i="2" a="1"/>
  <c r="CP1393" i="2" s="1"/>
  <c r="CO1393" i="2" a="1"/>
  <c r="CO1393" i="2" s="1"/>
  <c r="CM1393" i="2"/>
  <c r="CG1393" i="2"/>
  <c r="CF1393" i="2"/>
  <c r="CE1393" i="2" s="1"/>
  <c r="BP1393" i="2"/>
  <c r="BO1393" i="2"/>
  <c r="BD1393" i="2"/>
  <c r="AV1393" i="2"/>
  <c r="BC1393" i="2" s="1"/>
  <c r="AU1393" i="2"/>
  <c r="AS1393" i="2"/>
  <c r="L1393" i="13" s="1"/>
  <c r="DE1392" i="2"/>
  <c r="CW1392" i="2"/>
  <c r="CV1392" i="2"/>
  <c r="CT1392" i="2"/>
  <c r="H1392" i="13" s="1"/>
  <c r="CQ1392" i="2" a="1"/>
  <c r="CQ1392" i="2" s="1"/>
  <c r="CP1392" i="2" a="1"/>
  <c r="CP1392" i="2" s="1"/>
  <c r="CO1392" i="2" a="1"/>
  <c r="CO1392" i="2" s="1"/>
  <c r="CM1392" i="2"/>
  <c r="CG1392" i="2"/>
  <c r="CF1392" i="2"/>
  <c r="CE1392" i="2" s="1"/>
  <c r="BP1392" i="2"/>
  <c r="BO1392" i="2"/>
  <c r="BD1392" i="2"/>
  <c r="AV1392" i="2"/>
  <c r="BM1392" i="2" s="1"/>
  <c r="AU1392" i="2"/>
  <c r="BB1392" i="2" s="1"/>
  <c r="AS1392" i="2"/>
  <c r="L1392" i="13" s="1"/>
  <c r="DE1391" i="2"/>
  <c r="CW1391" i="2"/>
  <c r="CV1391" i="2"/>
  <c r="CT1391" i="2"/>
  <c r="H1391" i="13" s="1"/>
  <c r="CQ1391" i="2" a="1"/>
  <c r="CQ1391" i="2" s="1"/>
  <c r="CP1391" i="2" a="1"/>
  <c r="CP1391" i="2" s="1"/>
  <c r="CO1391" i="2" a="1"/>
  <c r="CO1391" i="2" s="1"/>
  <c r="CM1391" i="2"/>
  <c r="CG1391" i="2"/>
  <c r="CF1391" i="2"/>
  <c r="CE1391" i="2" s="1"/>
  <c r="BP1391" i="2"/>
  <c r="BO1391" i="2"/>
  <c r="BD1391" i="2"/>
  <c r="AV1391" i="2"/>
  <c r="AU1391" i="2"/>
  <c r="BB1391" i="2" s="1"/>
  <c r="AS1391" i="2"/>
  <c r="L1391" i="13" s="1"/>
  <c r="DE1390" i="2"/>
  <c r="CW1390" i="2"/>
  <c r="CV1390" i="2"/>
  <c r="CT1390" i="2"/>
  <c r="H1390" i="13" s="1"/>
  <c r="CQ1390" i="2" a="1"/>
  <c r="CQ1390" i="2" s="1"/>
  <c r="CP1390" i="2" a="1"/>
  <c r="CP1390" i="2" s="1"/>
  <c r="CO1390" i="2" a="1"/>
  <c r="CO1390" i="2" s="1"/>
  <c r="CM1390" i="2"/>
  <c r="CG1390" i="2"/>
  <c r="CF1390" i="2"/>
  <c r="CE1390" i="2" s="1"/>
  <c r="BP1390" i="2"/>
  <c r="BO1390" i="2"/>
  <c r="BD1390" i="2"/>
  <c r="AV1390" i="2"/>
  <c r="AU1390" i="2"/>
  <c r="AS1390" i="2"/>
  <c r="L1390" i="13" s="1"/>
  <c r="DE1389" i="2"/>
  <c r="CW1389" i="2"/>
  <c r="CV1389" i="2"/>
  <c r="CT1389" i="2"/>
  <c r="H1389" i="13" s="1"/>
  <c r="CQ1389" i="2" a="1"/>
  <c r="CQ1389" i="2" s="1"/>
  <c r="CP1389" i="2" a="1"/>
  <c r="CP1389" i="2" s="1"/>
  <c r="CO1389" i="2" a="1"/>
  <c r="CO1389" i="2" s="1"/>
  <c r="CM1389" i="2"/>
  <c r="CG1389" i="2"/>
  <c r="CF1389" i="2"/>
  <c r="CE1389" i="2" s="1"/>
  <c r="BP1389" i="2"/>
  <c r="BU1389" i="2" s="1"/>
  <c r="BO1389" i="2"/>
  <c r="BD1389" i="2"/>
  <c r="AV1389" i="2"/>
  <c r="BM1389" i="2" s="1"/>
  <c r="AU1389" i="2"/>
  <c r="BL1389" i="2" s="1"/>
  <c r="AS1389" i="2"/>
  <c r="L1389" i="13" s="1"/>
  <c r="DE1388" i="2"/>
  <c r="CW1388" i="2"/>
  <c r="CV1388" i="2"/>
  <c r="CT1388" i="2"/>
  <c r="H1388" i="13" s="1"/>
  <c r="CQ1388" i="2" a="1"/>
  <c r="CQ1388" i="2" s="1"/>
  <c r="CP1388" i="2" a="1"/>
  <c r="CP1388" i="2" s="1"/>
  <c r="CO1388" i="2" a="1"/>
  <c r="CO1388" i="2" s="1"/>
  <c r="CM1388" i="2"/>
  <c r="CG1388" i="2"/>
  <c r="CF1388" i="2"/>
  <c r="CE1388" i="2" s="1"/>
  <c r="BP1388" i="2"/>
  <c r="BO1388" i="2"/>
  <c r="BD1388" i="2"/>
  <c r="AV1388" i="2"/>
  <c r="BC1388" i="2" s="1"/>
  <c r="AU1388" i="2"/>
  <c r="AS1388" i="2"/>
  <c r="L1388" i="13" s="1"/>
  <c r="DE1387" i="2"/>
  <c r="CW1387" i="2"/>
  <c r="CV1387" i="2"/>
  <c r="CT1387" i="2"/>
  <c r="H1387" i="13" s="1"/>
  <c r="CQ1387" i="2" a="1"/>
  <c r="CQ1387" i="2" s="1"/>
  <c r="CP1387" i="2" a="1"/>
  <c r="CP1387" i="2" s="1"/>
  <c r="CO1387" i="2" a="1"/>
  <c r="CO1387" i="2" s="1"/>
  <c r="CM1387" i="2"/>
  <c r="CG1387" i="2"/>
  <c r="CF1387" i="2"/>
  <c r="CE1387" i="2" s="1"/>
  <c r="BP1387" i="2"/>
  <c r="BO1387" i="2"/>
  <c r="BD1387" i="2"/>
  <c r="AV1387" i="2"/>
  <c r="AU1387" i="2"/>
  <c r="BL1387" i="2" s="1"/>
  <c r="AS1387" i="2"/>
  <c r="L1387" i="13" s="1"/>
  <c r="DE1386" i="2"/>
  <c r="CW1386" i="2"/>
  <c r="CV1386" i="2"/>
  <c r="CT1386" i="2"/>
  <c r="H1386" i="13" s="1"/>
  <c r="CQ1386" i="2" a="1"/>
  <c r="CQ1386" i="2" s="1"/>
  <c r="CP1386" i="2" a="1"/>
  <c r="CP1386" i="2" s="1"/>
  <c r="CO1386" i="2" a="1"/>
  <c r="CO1386" i="2" s="1"/>
  <c r="CM1386" i="2"/>
  <c r="CG1386" i="2"/>
  <c r="CF1386" i="2"/>
  <c r="CE1386" i="2" s="1"/>
  <c r="BP1386" i="2"/>
  <c r="BX1386" i="2" s="1"/>
  <c r="BO1386" i="2"/>
  <c r="BD1386" i="2"/>
  <c r="AV1386" i="2"/>
  <c r="BM1386" i="2" s="1"/>
  <c r="AU1386" i="2"/>
  <c r="AS1386" i="2"/>
  <c r="L1386" i="13" s="1"/>
  <c r="DE1385" i="2"/>
  <c r="CW1385" i="2"/>
  <c r="CV1385" i="2"/>
  <c r="CT1385" i="2"/>
  <c r="H1385" i="13" s="1"/>
  <c r="CQ1385" i="2" a="1"/>
  <c r="CQ1385" i="2" s="1"/>
  <c r="CP1385" i="2" a="1"/>
  <c r="CP1385" i="2" s="1"/>
  <c r="CO1385" i="2" a="1"/>
  <c r="CO1385" i="2" s="1"/>
  <c r="CM1385" i="2"/>
  <c r="CG1385" i="2"/>
  <c r="CF1385" i="2"/>
  <c r="CE1385" i="2" s="1"/>
  <c r="BP1385" i="2"/>
  <c r="BO1385" i="2"/>
  <c r="BD1385" i="2"/>
  <c r="AV1385" i="2"/>
  <c r="BC1385" i="2" s="1"/>
  <c r="AU1385" i="2"/>
  <c r="AS1385" i="2"/>
  <c r="L1385" i="13" s="1"/>
  <c r="DE1384" i="2"/>
  <c r="CW1384" i="2"/>
  <c r="CV1384" i="2"/>
  <c r="CT1384" i="2"/>
  <c r="H1384" i="13" s="1"/>
  <c r="CQ1384" i="2" a="1"/>
  <c r="CQ1384" i="2" s="1"/>
  <c r="CP1384" i="2" a="1"/>
  <c r="CP1384" i="2" s="1"/>
  <c r="CO1384" i="2" a="1"/>
  <c r="CO1384" i="2" s="1"/>
  <c r="CM1384" i="2"/>
  <c r="CG1384" i="2"/>
  <c r="CF1384" i="2"/>
  <c r="CE1384" i="2" s="1"/>
  <c r="BP1384" i="2"/>
  <c r="BO1384" i="2"/>
  <c r="BD1384" i="2"/>
  <c r="AV1384" i="2"/>
  <c r="BM1384" i="2" s="1"/>
  <c r="AU1384" i="2"/>
  <c r="BB1384" i="2" s="1"/>
  <c r="AS1384" i="2"/>
  <c r="L1384" i="13" s="1"/>
  <c r="DE1383" i="2"/>
  <c r="CW1383" i="2"/>
  <c r="CV1383" i="2"/>
  <c r="CT1383" i="2"/>
  <c r="H1383" i="13" s="1"/>
  <c r="CQ1383" i="2" a="1"/>
  <c r="CQ1383" i="2" s="1"/>
  <c r="CP1383" i="2" a="1"/>
  <c r="CP1383" i="2" s="1"/>
  <c r="CO1383" i="2" a="1"/>
  <c r="CO1383" i="2" s="1"/>
  <c r="CM1383" i="2"/>
  <c r="CG1383" i="2"/>
  <c r="CF1383" i="2"/>
  <c r="CE1383" i="2" s="1"/>
  <c r="BP1383" i="2"/>
  <c r="BO1383" i="2"/>
  <c r="BD1383" i="2"/>
  <c r="AV1383" i="2"/>
  <c r="BM1383" i="2" s="1"/>
  <c r="AU1383" i="2"/>
  <c r="BL1383" i="2" s="1"/>
  <c r="AS1383" i="2"/>
  <c r="L1383" i="13" s="1"/>
  <c r="DE1382" i="2"/>
  <c r="CW1382" i="2"/>
  <c r="CV1382" i="2"/>
  <c r="CT1382" i="2"/>
  <c r="H1382" i="13" s="1"/>
  <c r="CQ1382" i="2" a="1"/>
  <c r="CQ1382" i="2" s="1"/>
  <c r="CP1382" i="2" a="1"/>
  <c r="CP1382" i="2" s="1"/>
  <c r="CO1382" i="2" a="1"/>
  <c r="CO1382" i="2" s="1"/>
  <c r="CM1382" i="2"/>
  <c r="CG1382" i="2"/>
  <c r="CF1382" i="2"/>
  <c r="CE1382" i="2" s="1"/>
  <c r="BP1382" i="2"/>
  <c r="BO1382" i="2"/>
  <c r="BD1382" i="2"/>
  <c r="AV1382" i="2"/>
  <c r="AU1382" i="2"/>
  <c r="AS1382" i="2"/>
  <c r="L1382" i="13" s="1"/>
  <c r="DE1381" i="2"/>
  <c r="CW1381" i="2"/>
  <c r="CV1381" i="2"/>
  <c r="CT1381" i="2"/>
  <c r="H1381" i="13" s="1"/>
  <c r="CQ1381" i="2" a="1"/>
  <c r="CQ1381" i="2" s="1"/>
  <c r="CP1381" i="2" a="1"/>
  <c r="CP1381" i="2" s="1"/>
  <c r="CO1381" i="2" a="1"/>
  <c r="CO1381" i="2" s="1"/>
  <c r="CM1381" i="2"/>
  <c r="CG1381" i="2"/>
  <c r="CF1381" i="2"/>
  <c r="CE1381" i="2" s="1"/>
  <c r="BP1381" i="2"/>
  <c r="BU1381" i="2" s="1"/>
  <c r="BO1381" i="2"/>
  <c r="BD1381" i="2"/>
  <c r="AV1381" i="2"/>
  <c r="BM1381" i="2" s="1"/>
  <c r="AU1381" i="2"/>
  <c r="BL1381" i="2" s="1"/>
  <c r="AS1381" i="2"/>
  <c r="L1381" i="13" s="1"/>
  <c r="DE1380" i="2"/>
  <c r="CW1380" i="2"/>
  <c r="CV1380" i="2"/>
  <c r="CT1380" i="2"/>
  <c r="H1380" i="13" s="1"/>
  <c r="CQ1380" i="2" a="1"/>
  <c r="CQ1380" i="2" s="1"/>
  <c r="CP1380" i="2" a="1"/>
  <c r="CP1380" i="2" s="1"/>
  <c r="CO1380" i="2" a="1"/>
  <c r="CO1380" i="2" s="1"/>
  <c r="CM1380" i="2"/>
  <c r="CG1380" i="2"/>
  <c r="CF1380" i="2"/>
  <c r="CE1380" i="2" s="1"/>
  <c r="BP1380" i="2"/>
  <c r="BO1380" i="2"/>
  <c r="BD1380" i="2"/>
  <c r="AV1380" i="2"/>
  <c r="BM1380" i="2" s="1"/>
  <c r="AU1380" i="2"/>
  <c r="AS1380" i="2"/>
  <c r="L1380" i="13" s="1"/>
  <c r="DE1379" i="2"/>
  <c r="CW1379" i="2"/>
  <c r="CV1379" i="2"/>
  <c r="CT1379" i="2"/>
  <c r="H1379" i="13" s="1"/>
  <c r="CQ1379" i="2" a="1"/>
  <c r="CQ1379" i="2" s="1"/>
  <c r="CP1379" i="2" a="1"/>
  <c r="CP1379" i="2" s="1"/>
  <c r="CO1379" i="2" a="1"/>
  <c r="CO1379" i="2" s="1"/>
  <c r="CM1379" i="2"/>
  <c r="CG1379" i="2"/>
  <c r="CF1379" i="2"/>
  <c r="CE1379" i="2" s="1"/>
  <c r="BP1379" i="2"/>
  <c r="BO1379" i="2"/>
  <c r="BD1379" i="2"/>
  <c r="AV1379" i="2"/>
  <c r="AU1379" i="2"/>
  <c r="BL1379" i="2" s="1"/>
  <c r="AS1379" i="2"/>
  <c r="L1379" i="13" s="1"/>
  <c r="DE1378" i="2"/>
  <c r="CW1378" i="2"/>
  <c r="CV1378" i="2"/>
  <c r="CT1378" i="2"/>
  <c r="H1378" i="13" s="1"/>
  <c r="CQ1378" i="2" a="1"/>
  <c r="CQ1378" i="2" s="1"/>
  <c r="CP1378" i="2" a="1"/>
  <c r="CP1378" i="2" s="1"/>
  <c r="CO1378" i="2" a="1"/>
  <c r="CO1378" i="2" s="1"/>
  <c r="CM1378" i="2"/>
  <c r="CG1378" i="2"/>
  <c r="CF1378" i="2"/>
  <c r="CE1378" i="2" s="1"/>
  <c r="BP1378" i="2"/>
  <c r="BO1378" i="2"/>
  <c r="BD1378" i="2"/>
  <c r="AV1378" i="2"/>
  <c r="BM1378" i="2" s="1"/>
  <c r="AU1378" i="2"/>
  <c r="AS1378" i="2"/>
  <c r="L1378" i="13" s="1"/>
  <c r="DE1377" i="2"/>
  <c r="CW1377" i="2"/>
  <c r="CV1377" i="2"/>
  <c r="CT1377" i="2"/>
  <c r="H1377" i="13" s="1"/>
  <c r="CQ1377" i="2" a="1"/>
  <c r="CQ1377" i="2" s="1"/>
  <c r="CP1377" i="2" a="1"/>
  <c r="CP1377" i="2" s="1"/>
  <c r="CO1377" i="2" a="1"/>
  <c r="CO1377" i="2" s="1"/>
  <c r="CM1377" i="2"/>
  <c r="CG1377" i="2"/>
  <c r="CF1377" i="2"/>
  <c r="CE1377" i="2" s="1"/>
  <c r="BP1377" i="2"/>
  <c r="BO1377" i="2"/>
  <c r="BD1377" i="2"/>
  <c r="AV1377" i="2"/>
  <c r="BM1377" i="2" s="1"/>
  <c r="AU1377" i="2"/>
  <c r="AS1377" i="2"/>
  <c r="L1377" i="13" s="1"/>
  <c r="DE1376" i="2"/>
  <c r="CW1376" i="2"/>
  <c r="CV1376" i="2"/>
  <c r="CT1376" i="2"/>
  <c r="H1376" i="13" s="1"/>
  <c r="CQ1376" i="2" a="1"/>
  <c r="CQ1376" i="2" s="1"/>
  <c r="CP1376" i="2" a="1"/>
  <c r="CP1376" i="2" s="1"/>
  <c r="CO1376" i="2" a="1"/>
  <c r="CO1376" i="2" s="1"/>
  <c r="CM1376" i="2"/>
  <c r="CG1376" i="2"/>
  <c r="CF1376" i="2"/>
  <c r="CE1376" i="2" s="1"/>
  <c r="BP1376" i="2"/>
  <c r="BO1376" i="2"/>
  <c r="BD1376" i="2"/>
  <c r="AV1376" i="2"/>
  <c r="BM1376" i="2" s="1"/>
  <c r="AU1376" i="2"/>
  <c r="BL1376" i="2" s="1"/>
  <c r="AS1376" i="2"/>
  <c r="L1376" i="13" s="1"/>
  <c r="DE1375" i="2"/>
  <c r="CW1375" i="2"/>
  <c r="CV1375" i="2"/>
  <c r="CT1375" i="2"/>
  <c r="H1375" i="13" s="1"/>
  <c r="CQ1375" i="2" a="1"/>
  <c r="CQ1375" i="2" s="1"/>
  <c r="CP1375" i="2" a="1"/>
  <c r="CP1375" i="2" s="1"/>
  <c r="CO1375" i="2" a="1"/>
  <c r="CO1375" i="2" s="1"/>
  <c r="CM1375" i="2"/>
  <c r="CG1375" i="2"/>
  <c r="CF1375" i="2"/>
  <c r="CE1375" i="2" s="1"/>
  <c r="BP1375" i="2"/>
  <c r="BO1375" i="2"/>
  <c r="BD1375" i="2"/>
  <c r="AV1375" i="2"/>
  <c r="AU1375" i="2"/>
  <c r="BB1375" i="2" s="1"/>
  <c r="AS1375" i="2"/>
  <c r="L1375" i="13" s="1"/>
  <c r="DE1374" i="2"/>
  <c r="CW1374" i="2"/>
  <c r="CV1374" i="2"/>
  <c r="CT1374" i="2"/>
  <c r="H1374" i="13" s="1"/>
  <c r="CQ1374" i="2" a="1"/>
  <c r="CQ1374" i="2" s="1"/>
  <c r="CP1374" i="2" a="1"/>
  <c r="CP1374" i="2" s="1"/>
  <c r="CO1374" i="2" a="1"/>
  <c r="CO1374" i="2" s="1"/>
  <c r="CM1374" i="2"/>
  <c r="CG1374" i="2"/>
  <c r="CF1374" i="2"/>
  <c r="CE1374" i="2" s="1"/>
  <c r="BP1374" i="2"/>
  <c r="BO1374" i="2"/>
  <c r="BD1374" i="2"/>
  <c r="AV1374" i="2"/>
  <c r="BC1374" i="2" s="1"/>
  <c r="AU1374" i="2"/>
  <c r="BB1374" i="2" s="1"/>
  <c r="AS1374" i="2"/>
  <c r="L1374" i="13" s="1"/>
  <c r="DE1373" i="2"/>
  <c r="CW1373" i="2"/>
  <c r="CV1373" i="2"/>
  <c r="CT1373" i="2"/>
  <c r="H1373" i="13" s="1"/>
  <c r="CQ1373" i="2" a="1"/>
  <c r="CQ1373" i="2" s="1"/>
  <c r="CP1373" i="2" a="1"/>
  <c r="CP1373" i="2" s="1"/>
  <c r="CO1373" i="2" a="1"/>
  <c r="CO1373" i="2" s="1"/>
  <c r="CM1373" i="2"/>
  <c r="CG1373" i="2"/>
  <c r="CF1373" i="2"/>
  <c r="CE1373" i="2" s="1"/>
  <c r="BP1373" i="2"/>
  <c r="BU1373" i="2" s="1"/>
  <c r="BO1373" i="2"/>
  <c r="BD1373" i="2"/>
  <c r="AV1373" i="2"/>
  <c r="BM1373" i="2" s="1"/>
  <c r="AU1373" i="2"/>
  <c r="AS1373" i="2"/>
  <c r="L1373" i="13" s="1"/>
  <c r="DE1372" i="2"/>
  <c r="CW1372" i="2"/>
  <c r="CV1372" i="2"/>
  <c r="CT1372" i="2"/>
  <c r="H1372" i="13" s="1"/>
  <c r="CQ1372" i="2" a="1"/>
  <c r="CQ1372" i="2" s="1"/>
  <c r="CP1372" i="2" a="1"/>
  <c r="CP1372" i="2" s="1"/>
  <c r="CO1372" i="2" a="1"/>
  <c r="CO1372" i="2" s="1"/>
  <c r="CM1372" i="2"/>
  <c r="CG1372" i="2"/>
  <c r="CF1372" i="2"/>
  <c r="CE1372" i="2" s="1"/>
  <c r="BP1372" i="2"/>
  <c r="BO1372" i="2"/>
  <c r="BD1372" i="2"/>
  <c r="AV1372" i="2"/>
  <c r="AU1372" i="2"/>
  <c r="BL1372" i="2" s="1"/>
  <c r="AS1372" i="2"/>
  <c r="L1372" i="13" s="1"/>
  <c r="DE1371" i="2"/>
  <c r="CW1371" i="2"/>
  <c r="CV1371" i="2"/>
  <c r="CT1371" i="2"/>
  <c r="H1371" i="13" s="1"/>
  <c r="CQ1371" i="2" a="1"/>
  <c r="CQ1371" i="2" s="1"/>
  <c r="CP1371" i="2" a="1"/>
  <c r="CP1371" i="2" s="1"/>
  <c r="CO1371" i="2" a="1"/>
  <c r="CO1371" i="2" s="1"/>
  <c r="CM1371" i="2"/>
  <c r="CG1371" i="2"/>
  <c r="CF1371" i="2"/>
  <c r="CE1371" i="2" s="1"/>
  <c r="BP1371" i="2"/>
  <c r="BO1371" i="2"/>
  <c r="BD1371" i="2"/>
  <c r="AV1371" i="2"/>
  <c r="AU1371" i="2"/>
  <c r="AS1371" i="2"/>
  <c r="L1371" i="13" s="1"/>
  <c r="DE1370" i="2"/>
  <c r="CW1370" i="2"/>
  <c r="CV1370" i="2"/>
  <c r="CT1370" i="2"/>
  <c r="H1370" i="13" s="1"/>
  <c r="CQ1370" i="2" a="1"/>
  <c r="CQ1370" i="2" s="1"/>
  <c r="CP1370" i="2" a="1"/>
  <c r="CP1370" i="2" s="1"/>
  <c r="CO1370" i="2" a="1"/>
  <c r="CO1370" i="2" s="1"/>
  <c r="CM1370" i="2"/>
  <c r="CG1370" i="2"/>
  <c r="CF1370" i="2"/>
  <c r="CE1370" i="2" s="1"/>
  <c r="BP1370" i="2"/>
  <c r="BO1370" i="2"/>
  <c r="BD1370" i="2"/>
  <c r="AV1370" i="2"/>
  <c r="BM1370" i="2" s="1"/>
  <c r="AU1370" i="2"/>
  <c r="AS1370" i="2"/>
  <c r="L1370" i="13" s="1"/>
  <c r="DE1369" i="2"/>
  <c r="CW1369" i="2"/>
  <c r="CV1369" i="2"/>
  <c r="CT1369" i="2"/>
  <c r="H1369" i="13" s="1"/>
  <c r="CQ1369" i="2" a="1"/>
  <c r="CQ1369" i="2" s="1"/>
  <c r="CP1369" i="2" a="1"/>
  <c r="CP1369" i="2" s="1"/>
  <c r="CO1369" i="2" a="1"/>
  <c r="CO1369" i="2" s="1"/>
  <c r="CM1369" i="2"/>
  <c r="CG1369" i="2"/>
  <c r="CF1369" i="2"/>
  <c r="CE1369" i="2" s="1"/>
  <c r="BP1369" i="2"/>
  <c r="BO1369" i="2"/>
  <c r="BD1369" i="2"/>
  <c r="AV1369" i="2"/>
  <c r="BM1369" i="2" s="1"/>
  <c r="AU1369" i="2"/>
  <c r="AS1369" i="2"/>
  <c r="L1369" i="13" s="1"/>
  <c r="DE1368" i="2"/>
  <c r="CW1368" i="2"/>
  <c r="CV1368" i="2"/>
  <c r="CT1368" i="2"/>
  <c r="H1368" i="13" s="1"/>
  <c r="CQ1368" i="2" a="1"/>
  <c r="CQ1368" i="2" s="1"/>
  <c r="CP1368" i="2" a="1"/>
  <c r="CP1368" i="2" s="1"/>
  <c r="CO1368" i="2" a="1"/>
  <c r="CO1368" i="2" s="1"/>
  <c r="CM1368" i="2"/>
  <c r="CG1368" i="2"/>
  <c r="CF1368" i="2"/>
  <c r="CE1368" i="2" s="1"/>
  <c r="BP1368" i="2"/>
  <c r="BO1368" i="2"/>
  <c r="BD1368" i="2"/>
  <c r="AV1368" i="2"/>
  <c r="AU1368" i="2"/>
  <c r="BB1368" i="2" s="1"/>
  <c r="AS1368" i="2"/>
  <c r="L1368" i="13" s="1"/>
  <c r="DE1367" i="2"/>
  <c r="CW1367" i="2"/>
  <c r="CV1367" i="2"/>
  <c r="CT1367" i="2"/>
  <c r="H1367" i="13" s="1"/>
  <c r="CQ1367" i="2" a="1"/>
  <c r="CQ1367" i="2" s="1"/>
  <c r="CP1367" i="2" a="1"/>
  <c r="CP1367" i="2" s="1"/>
  <c r="CO1367" i="2" a="1"/>
  <c r="CO1367" i="2" s="1"/>
  <c r="CM1367" i="2"/>
  <c r="CG1367" i="2"/>
  <c r="CF1367" i="2"/>
  <c r="CE1367" i="2" s="1"/>
  <c r="BP1367" i="2"/>
  <c r="BO1367" i="2"/>
  <c r="BD1367" i="2"/>
  <c r="AV1367" i="2"/>
  <c r="AU1367" i="2"/>
  <c r="BL1367" i="2" s="1"/>
  <c r="AS1367" i="2"/>
  <c r="L1367" i="13" s="1"/>
  <c r="DE1366" i="2"/>
  <c r="CW1366" i="2"/>
  <c r="CV1366" i="2"/>
  <c r="CT1366" i="2"/>
  <c r="H1366" i="13" s="1"/>
  <c r="CQ1366" i="2" a="1"/>
  <c r="CQ1366" i="2" s="1"/>
  <c r="CP1366" i="2" a="1"/>
  <c r="CP1366" i="2" s="1"/>
  <c r="CO1366" i="2" a="1"/>
  <c r="CO1366" i="2" s="1"/>
  <c r="CM1366" i="2"/>
  <c r="CG1366" i="2"/>
  <c r="CF1366" i="2"/>
  <c r="CE1366" i="2" s="1"/>
  <c r="BP1366" i="2"/>
  <c r="BO1366" i="2"/>
  <c r="BD1366" i="2"/>
  <c r="AV1366" i="2"/>
  <c r="BC1366" i="2" s="1"/>
  <c r="AU1366" i="2"/>
  <c r="BB1366" i="2" s="1"/>
  <c r="AS1366" i="2"/>
  <c r="L1366" i="13" s="1"/>
  <c r="DE1365" i="2"/>
  <c r="CW1365" i="2"/>
  <c r="CV1365" i="2"/>
  <c r="CT1365" i="2"/>
  <c r="H1365" i="13" s="1"/>
  <c r="CQ1365" i="2" a="1"/>
  <c r="CQ1365" i="2" s="1"/>
  <c r="CP1365" i="2" a="1"/>
  <c r="CP1365" i="2" s="1"/>
  <c r="CO1365" i="2" a="1"/>
  <c r="CO1365" i="2" s="1"/>
  <c r="CM1365" i="2"/>
  <c r="CG1365" i="2"/>
  <c r="CF1365" i="2"/>
  <c r="CE1365" i="2" s="1"/>
  <c r="BP1365" i="2"/>
  <c r="BU1365" i="2" s="1"/>
  <c r="BO1365" i="2"/>
  <c r="BD1365" i="2"/>
  <c r="AV1365" i="2"/>
  <c r="BM1365" i="2" s="1"/>
  <c r="AU1365" i="2"/>
  <c r="BL1365" i="2" s="1"/>
  <c r="AS1365" i="2"/>
  <c r="L1365" i="13" s="1"/>
  <c r="DE1364" i="2"/>
  <c r="CW1364" i="2"/>
  <c r="CV1364" i="2"/>
  <c r="CT1364" i="2"/>
  <c r="H1364" i="13" s="1"/>
  <c r="CQ1364" i="2" a="1"/>
  <c r="CQ1364" i="2" s="1"/>
  <c r="CP1364" i="2" a="1"/>
  <c r="CP1364" i="2" s="1"/>
  <c r="CO1364" i="2" a="1"/>
  <c r="CO1364" i="2" s="1"/>
  <c r="CM1364" i="2"/>
  <c r="CG1364" i="2"/>
  <c r="CF1364" i="2"/>
  <c r="CE1364" i="2" s="1"/>
  <c r="BP1364" i="2"/>
  <c r="BO1364" i="2"/>
  <c r="BD1364" i="2"/>
  <c r="AV1364" i="2"/>
  <c r="BC1364" i="2" s="1"/>
  <c r="AU1364" i="2"/>
  <c r="BL1364" i="2" s="1"/>
  <c r="AS1364" i="2"/>
  <c r="L1364" i="13" s="1"/>
  <c r="DE1363" i="2"/>
  <c r="CW1363" i="2"/>
  <c r="CV1363" i="2"/>
  <c r="CT1363" i="2"/>
  <c r="H1363" i="13" s="1"/>
  <c r="CQ1363" i="2" a="1"/>
  <c r="CQ1363" i="2" s="1"/>
  <c r="CP1363" i="2" a="1"/>
  <c r="CP1363" i="2" s="1"/>
  <c r="CO1363" i="2" a="1"/>
  <c r="CO1363" i="2" s="1"/>
  <c r="CM1363" i="2"/>
  <c r="CG1363" i="2"/>
  <c r="CF1363" i="2"/>
  <c r="CE1363" i="2" s="1"/>
  <c r="BP1363" i="2"/>
  <c r="BO1363" i="2"/>
  <c r="BD1363" i="2"/>
  <c r="AV1363" i="2"/>
  <c r="AU1363" i="2"/>
  <c r="AS1363" i="2"/>
  <c r="L1363" i="13" s="1"/>
  <c r="DE1362" i="2"/>
  <c r="CW1362" i="2"/>
  <c r="CV1362" i="2"/>
  <c r="CT1362" i="2"/>
  <c r="H1362" i="13" s="1"/>
  <c r="CQ1362" i="2" a="1"/>
  <c r="CQ1362" i="2" s="1"/>
  <c r="CP1362" i="2" a="1"/>
  <c r="CP1362" i="2" s="1"/>
  <c r="CO1362" i="2" a="1"/>
  <c r="CO1362" i="2" s="1"/>
  <c r="CM1362" i="2"/>
  <c r="CG1362" i="2"/>
  <c r="CF1362" i="2"/>
  <c r="CE1362" i="2" s="1"/>
  <c r="BP1362" i="2"/>
  <c r="BO1362" i="2"/>
  <c r="BD1362" i="2"/>
  <c r="AV1362" i="2"/>
  <c r="BM1362" i="2" s="1"/>
  <c r="AU1362" i="2"/>
  <c r="BL1362" i="2" s="1"/>
  <c r="AS1362" i="2"/>
  <c r="L1362" i="13" s="1"/>
  <c r="DE1361" i="2"/>
  <c r="CW1361" i="2"/>
  <c r="CV1361" i="2"/>
  <c r="CT1361" i="2"/>
  <c r="H1361" i="13" s="1"/>
  <c r="CQ1361" i="2" a="1"/>
  <c r="CQ1361" i="2" s="1"/>
  <c r="CP1361" i="2" a="1"/>
  <c r="CP1361" i="2" s="1"/>
  <c r="CO1361" i="2" a="1"/>
  <c r="CO1361" i="2" s="1"/>
  <c r="CM1361" i="2"/>
  <c r="CG1361" i="2"/>
  <c r="CF1361" i="2"/>
  <c r="CE1361" i="2" s="1"/>
  <c r="BP1361" i="2"/>
  <c r="BO1361" i="2"/>
  <c r="BD1361" i="2"/>
  <c r="AV1361" i="2"/>
  <c r="BM1361" i="2" s="1"/>
  <c r="AU1361" i="2"/>
  <c r="AS1361" i="2"/>
  <c r="L1361" i="13" s="1"/>
  <c r="DE1360" i="2"/>
  <c r="CW1360" i="2"/>
  <c r="CV1360" i="2"/>
  <c r="CT1360" i="2"/>
  <c r="H1360" i="13" s="1"/>
  <c r="CQ1360" i="2" a="1"/>
  <c r="CQ1360" i="2" s="1"/>
  <c r="CP1360" i="2" a="1"/>
  <c r="CP1360" i="2" s="1"/>
  <c r="CO1360" i="2" a="1"/>
  <c r="CO1360" i="2" s="1"/>
  <c r="CM1360" i="2"/>
  <c r="CG1360" i="2"/>
  <c r="CF1360" i="2"/>
  <c r="CE1360" i="2" s="1"/>
  <c r="BP1360" i="2"/>
  <c r="BO1360" i="2"/>
  <c r="BD1360" i="2"/>
  <c r="AV1360" i="2"/>
  <c r="BM1360" i="2" s="1"/>
  <c r="AU1360" i="2"/>
  <c r="BB1360" i="2" s="1"/>
  <c r="AS1360" i="2"/>
  <c r="L1360" i="13" s="1"/>
  <c r="DE1359" i="2"/>
  <c r="CW1359" i="2"/>
  <c r="CV1359" i="2"/>
  <c r="CT1359" i="2"/>
  <c r="H1359" i="13" s="1"/>
  <c r="CQ1359" i="2" a="1"/>
  <c r="CQ1359" i="2" s="1"/>
  <c r="CP1359" i="2" a="1"/>
  <c r="CP1359" i="2" s="1"/>
  <c r="CO1359" i="2" a="1"/>
  <c r="CO1359" i="2" s="1"/>
  <c r="CM1359" i="2"/>
  <c r="CG1359" i="2"/>
  <c r="CF1359" i="2"/>
  <c r="CE1359" i="2" s="1"/>
  <c r="BP1359" i="2"/>
  <c r="BO1359" i="2"/>
  <c r="BD1359" i="2"/>
  <c r="AV1359" i="2"/>
  <c r="BM1359" i="2" s="1"/>
  <c r="AU1359" i="2"/>
  <c r="BL1359" i="2" s="1"/>
  <c r="AS1359" i="2"/>
  <c r="L1359" i="13" s="1"/>
  <c r="DE1358" i="2"/>
  <c r="CW1358" i="2"/>
  <c r="CV1358" i="2"/>
  <c r="CT1358" i="2"/>
  <c r="H1358" i="13" s="1"/>
  <c r="CQ1358" i="2" a="1"/>
  <c r="CQ1358" i="2" s="1"/>
  <c r="CP1358" i="2" a="1"/>
  <c r="CP1358" i="2" s="1"/>
  <c r="CO1358" i="2" a="1"/>
  <c r="CO1358" i="2" s="1"/>
  <c r="CM1358" i="2"/>
  <c r="CG1358" i="2"/>
  <c r="CF1358" i="2"/>
  <c r="CE1358" i="2" s="1"/>
  <c r="BP1358" i="2"/>
  <c r="BO1358" i="2"/>
  <c r="BD1358" i="2"/>
  <c r="AV1358" i="2"/>
  <c r="BC1358" i="2" s="1"/>
  <c r="AU1358" i="2"/>
  <c r="BB1358" i="2" s="1"/>
  <c r="AS1358" i="2"/>
  <c r="L1358" i="13" s="1"/>
  <c r="DE1357" i="2"/>
  <c r="CW1357" i="2"/>
  <c r="CV1357" i="2"/>
  <c r="CT1357" i="2"/>
  <c r="H1357" i="13" s="1"/>
  <c r="CQ1357" i="2" a="1"/>
  <c r="CQ1357" i="2" s="1"/>
  <c r="CP1357" i="2" a="1"/>
  <c r="CP1357" i="2" s="1"/>
  <c r="CO1357" i="2" a="1"/>
  <c r="CO1357" i="2" s="1"/>
  <c r="CM1357" i="2"/>
  <c r="CG1357" i="2"/>
  <c r="CF1357" i="2"/>
  <c r="CE1357" i="2" s="1"/>
  <c r="BP1357" i="2"/>
  <c r="BU1357" i="2" s="1"/>
  <c r="BO1357" i="2"/>
  <c r="BD1357" i="2"/>
  <c r="AV1357" i="2"/>
  <c r="BC1357" i="2" s="1"/>
  <c r="AU1357" i="2"/>
  <c r="BL1357" i="2" s="1"/>
  <c r="AS1357" i="2"/>
  <c r="L1357" i="13" s="1"/>
  <c r="DE1356" i="2"/>
  <c r="CW1356" i="2"/>
  <c r="CV1356" i="2"/>
  <c r="CT1356" i="2"/>
  <c r="H1356" i="13" s="1"/>
  <c r="CQ1356" i="2" a="1"/>
  <c r="CQ1356" i="2" s="1"/>
  <c r="CP1356" i="2" a="1"/>
  <c r="CP1356" i="2" s="1"/>
  <c r="CO1356" i="2" a="1"/>
  <c r="CO1356" i="2" s="1"/>
  <c r="CM1356" i="2"/>
  <c r="CG1356" i="2"/>
  <c r="CF1356" i="2"/>
  <c r="CE1356" i="2" s="1"/>
  <c r="BP1356" i="2"/>
  <c r="BO1356" i="2"/>
  <c r="BD1356" i="2"/>
  <c r="AV1356" i="2"/>
  <c r="BM1356" i="2" s="1"/>
  <c r="AU1356" i="2"/>
  <c r="BL1356" i="2" s="1"/>
  <c r="AS1356" i="2"/>
  <c r="L1356" i="13" s="1"/>
  <c r="DE1355" i="2"/>
  <c r="CW1355" i="2"/>
  <c r="CV1355" i="2"/>
  <c r="CT1355" i="2"/>
  <c r="H1355" i="13" s="1"/>
  <c r="CQ1355" i="2" a="1"/>
  <c r="CQ1355" i="2" s="1"/>
  <c r="CP1355" i="2" a="1"/>
  <c r="CP1355" i="2" s="1"/>
  <c r="CO1355" i="2" a="1"/>
  <c r="CO1355" i="2" s="1"/>
  <c r="CM1355" i="2"/>
  <c r="CG1355" i="2"/>
  <c r="CF1355" i="2"/>
  <c r="CE1355" i="2" s="1"/>
  <c r="BP1355" i="2"/>
  <c r="BO1355" i="2"/>
  <c r="BD1355" i="2"/>
  <c r="AV1355" i="2"/>
  <c r="AU1355" i="2"/>
  <c r="AS1355" i="2"/>
  <c r="L1355" i="13" s="1"/>
  <c r="DE1354" i="2"/>
  <c r="CW1354" i="2"/>
  <c r="CV1354" i="2"/>
  <c r="CT1354" i="2"/>
  <c r="H1354" i="13" s="1"/>
  <c r="CQ1354" i="2" a="1"/>
  <c r="CQ1354" i="2" s="1"/>
  <c r="CP1354" i="2" a="1"/>
  <c r="CP1354" i="2" s="1"/>
  <c r="CO1354" i="2" a="1"/>
  <c r="CO1354" i="2" s="1"/>
  <c r="CM1354" i="2"/>
  <c r="CG1354" i="2"/>
  <c r="CF1354" i="2"/>
  <c r="CE1354" i="2" s="1"/>
  <c r="BP1354" i="2"/>
  <c r="BO1354" i="2"/>
  <c r="BD1354" i="2"/>
  <c r="AV1354" i="2"/>
  <c r="BM1354" i="2" s="1"/>
  <c r="AU1354" i="2"/>
  <c r="AS1354" i="2"/>
  <c r="L1354" i="13" s="1"/>
  <c r="DE1353" i="2"/>
  <c r="CW1353" i="2"/>
  <c r="CV1353" i="2"/>
  <c r="CT1353" i="2"/>
  <c r="H1353" i="13" s="1"/>
  <c r="CQ1353" i="2" a="1"/>
  <c r="CQ1353" i="2" s="1"/>
  <c r="CP1353" i="2" a="1"/>
  <c r="CP1353" i="2" s="1"/>
  <c r="CO1353" i="2" a="1"/>
  <c r="CO1353" i="2" s="1"/>
  <c r="CM1353" i="2"/>
  <c r="CG1353" i="2"/>
  <c r="CF1353" i="2"/>
  <c r="CE1353" i="2" s="1"/>
  <c r="BP1353" i="2"/>
  <c r="BO1353" i="2"/>
  <c r="BD1353" i="2"/>
  <c r="AV1353" i="2"/>
  <c r="BM1353" i="2" s="1"/>
  <c r="AU1353" i="2"/>
  <c r="AS1353" i="2"/>
  <c r="L1353" i="13" s="1"/>
  <c r="DE1352" i="2"/>
  <c r="CW1352" i="2"/>
  <c r="CV1352" i="2"/>
  <c r="CT1352" i="2"/>
  <c r="H1352" i="13" s="1"/>
  <c r="CQ1352" i="2" a="1"/>
  <c r="CQ1352" i="2" s="1"/>
  <c r="CP1352" i="2" a="1"/>
  <c r="CP1352" i="2" s="1"/>
  <c r="CO1352" i="2" a="1"/>
  <c r="CO1352" i="2" s="1"/>
  <c r="CM1352" i="2"/>
  <c r="CG1352" i="2"/>
  <c r="CF1352" i="2"/>
  <c r="CE1352" i="2" s="1"/>
  <c r="BP1352" i="2"/>
  <c r="BO1352" i="2"/>
  <c r="BD1352" i="2"/>
  <c r="AV1352" i="2"/>
  <c r="BM1352" i="2" s="1"/>
  <c r="AU1352" i="2"/>
  <c r="AS1352" i="2"/>
  <c r="L1352" i="13" s="1"/>
  <c r="DE1351" i="2"/>
  <c r="CW1351" i="2"/>
  <c r="CV1351" i="2"/>
  <c r="CT1351" i="2"/>
  <c r="H1351" i="13" s="1"/>
  <c r="CQ1351" i="2" a="1"/>
  <c r="CQ1351" i="2" s="1"/>
  <c r="CP1351" i="2" a="1"/>
  <c r="CP1351" i="2" s="1"/>
  <c r="CO1351" i="2" a="1"/>
  <c r="CO1351" i="2" s="1"/>
  <c r="CM1351" i="2"/>
  <c r="CG1351" i="2"/>
  <c r="CF1351" i="2"/>
  <c r="CE1351" i="2" s="1"/>
  <c r="BP1351" i="2"/>
  <c r="BO1351" i="2"/>
  <c r="BD1351" i="2"/>
  <c r="AV1351" i="2"/>
  <c r="AU1351" i="2"/>
  <c r="BB1351" i="2" s="1"/>
  <c r="AS1351" i="2"/>
  <c r="L1351" i="13" s="1"/>
  <c r="DE1350" i="2"/>
  <c r="CW1350" i="2"/>
  <c r="CV1350" i="2"/>
  <c r="CT1350" i="2"/>
  <c r="H1350" i="13" s="1"/>
  <c r="CQ1350" i="2" a="1"/>
  <c r="CQ1350" i="2" s="1"/>
  <c r="CP1350" i="2" a="1"/>
  <c r="CP1350" i="2" s="1"/>
  <c r="CO1350" i="2" a="1"/>
  <c r="CO1350" i="2" s="1"/>
  <c r="CM1350" i="2"/>
  <c r="CG1350" i="2"/>
  <c r="CF1350" i="2"/>
  <c r="CE1350" i="2" s="1"/>
  <c r="BP1350" i="2"/>
  <c r="BO1350" i="2"/>
  <c r="BD1350" i="2"/>
  <c r="AV1350" i="2"/>
  <c r="BC1350" i="2" s="1"/>
  <c r="AU1350" i="2"/>
  <c r="BB1350" i="2" s="1"/>
  <c r="AS1350" i="2"/>
  <c r="L1350" i="13" s="1"/>
  <c r="DE1349" i="2"/>
  <c r="CW1349" i="2"/>
  <c r="CV1349" i="2"/>
  <c r="CT1349" i="2"/>
  <c r="H1349" i="13" s="1"/>
  <c r="CQ1349" i="2" a="1"/>
  <c r="CQ1349" i="2" s="1"/>
  <c r="CP1349" i="2" a="1"/>
  <c r="CP1349" i="2" s="1"/>
  <c r="CO1349" i="2" a="1"/>
  <c r="CO1349" i="2" s="1"/>
  <c r="CM1349" i="2"/>
  <c r="CG1349" i="2"/>
  <c r="CF1349" i="2"/>
  <c r="CE1349" i="2" s="1"/>
  <c r="BP1349" i="2"/>
  <c r="BU1349" i="2" s="1"/>
  <c r="BO1349" i="2"/>
  <c r="BD1349" i="2"/>
  <c r="AV1349" i="2"/>
  <c r="BM1349" i="2" s="1"/>
  <c r="AU1349" i="2"/>
  <c r="BL1349" i="2" s="1"/>
  <c r="AS1349" i="2"/>
  <c r="L1349" i="13" s="1"/>
  <c r="DE1348" i="2"/>
  <c r="CW1348" i="2"/>
  <c r="CV1348" i="2"/>
  <c r="CT1348" i="2"/>
  <c r="H1348" i="13" s="1"/>
  <c r="CQ1348" i="2" a="1"/>
  <c r="CQ1348" i="2" s="1"/>
  <c r="CP1348" i="2" a="1"/>
  <c r="CP1348" i="2" s="1"/>
  <c r="CO1348" i="2" a="1"/>
  <c r="CO1348" i="2" s="1"/>
  <c r="CM1348" i="2"/>
  <c r="CG1348" i="2"/>
  <c r="CF1348" i="2"/>
  <c r="CE1348" i="2" s="1"/>
  <c r="BP1348" i="2"/>
  <c r="BO1348" i="2"/>
  <c r="BD1348" i="2"/>
  <c r="AV1348" i="2"/>
  <c r="BC1348" i="2" s="1"/>
  <c r="AU1348" i="2"/>
  <c r="BL1348" i="2" s="1"/>
  <c r="AS1348" i="2"/>
  <c r="L1348" i="13" s="1"/>
  <c r="DE1347" i="2"/>
  <c r="CW1347" i="2"/>
  <c r="CV1347" i="2"/>
  <c r="CT1347" i="2"/>
  <c r="H1347" i="13" s="1"/>
  <c r="CQ1347" i="2" a="1"/>
  <c r="CQ1347" i="2" s="1"/>
  <c r="CP1347" i="2" a="1"/>
  <c r="CP1347" i="2" s="1"/>
  <c r="CO1347" i="2" a="1"/>
  <c r="CO1347" i="2" s="1"/>
  <c r="CM1347" i="2"/>
  <c r="CG1347" i="2"/>
  <c r="CF1347" i="2"/>
  <c r="CE1347" i="2" s="1"/>
  <c r="BP1347" i="2"/>
  <c r="BO1347" i="2"/>
  <c r="BD1347" i="2"/>
  <c r="AV1347" i="2"/>
  <c r="AU1347" i="2"/>
  <c r="AS1347" i="2"/>
  <c r="L1347" i="13" s="1"/>
  <c r="DE1346" i="2"/>
  <c r="CW1346" i="2"/>
  <c r="CV1346" i="2"/>
  <c r="CT1346" i="2"/>
  <c r="H1346" i="13" s="1"/>
  <c r="CQ1346" i="2" a="1"/>
  <c r="CQ1346" i="2" s="1"/>
  <c r="CP1346" i="2" a="1"/>
  <c r="CP1346" i="2" s="1"/>
  <c r="CO1346" i="2" a="1"/>
  <c r="CO1346" i="2" s="1"/>
  <c r="CM1346" i="2"/>
  <c r="CG1346" i="2"/>
  <c r="CF1346" i="2"/>
  <c r="CE1346" i="2" s="1"/>
  <c r="BP1346" i="2"/>
  <c r="BO1346" i="2"/>
  <c r="BD1346" i="2"/>
  <c r="AV1346" i="2"/>
  <c r="BM1346" i="2" s="1"/>
  <c r="AU1346" i="2"/>
  <c r="BL1346" i="2" s="1"/>
  <c r="AS1346" i="2"/>
  <c r="L1346" i="13" s="1"/>
  <c r="DE1345" i="2"/>
  <c r="CW1345" i="2"/>
  <c r="CV1345" i="2"/>
  <c r="CT1345" i="2"/>
  <c r="H1345" i="13" s="1"/>
  <c r="CQ1345" i="2" a="1"/>
  <c r="CQ1345" i="2" s="1"/>
  <c r="CP1345" i="2" a="1"/>
  <c r="CP1345" i="2" s="1"/>
  <c r="CO1345" i="2" a="1"/>
  <c r="CO1345" i="2" s="1"/>
  <c r="CM1345" i="2"/>
  <c r="CG1345" i="2"/>
  <c r="CF1345" i="2"/>
  <c r="CE1345" i="2" s="1"/>
  <c r="BP1345" i="2"/>
  <c r="BO1345" i="2"/>
  <c r="BD1345" i="2"/>
  <c r="AV1345" i="2"/>
  <c r="BM1345" i="2" s="1"/>
  <c r="AU1345" i="2"/>
  <c r="AS1345" i="2"/>
  <c r="L1345" i="13" s="1"/>
  <c r="DE1344" i="2"/>
  <c r="CW1344" i="2"/>
  <c r="CV1344" i="2"/>
  <c r="CT1344" i="2"/>
  <c r="H1344" i="13" s="1"/>
  <c r="CQ1344" i="2" a="1"/>
  <c r="CQ1344" i="2" s="1"/>
  <c r="CP1344" i="2" a="1"/>
  <c r="CP1344" i="2" s="1"/>
  <c r="CO1344" i="2" a="1"/>
  <c r="CO1344" i="2" s="1"/>
  <c r="CM1344" i="2"/>
  <c r="CG1344" i="2"/>
  <c r="CF1344" i="2"/>
  <c r="CE1344" i="2" s="1"/>
  <c r="BP1344" i="2"/>
  <c r="BO1344" i="2"/>
  <c r="BD1344" i="2"/>
  <c r="AV1344" i="2"/>
  <c r="AU1344" i="2"/>
  <c r="BL1344" i="2" s="1"/>
  <c r="AS1344" i="2"/>
  <c r="L1344" i="13" s="1"/>
  <c r="DE1343" i="2"/>
  <c r="CW1343" i="2"/>
  <c r="CV1343" i="2"/>
  <c r="CT1343" i="2"/>
  <c r="H1343" i="13" s="1"/>
  <c r="CQ1343" i="2" a="1"/>
  <c r="CQ1343" i="2" s="1"/>
  <c r="CP1343" i="2" a="1"/>
  <c r="CP1343" i="2" s="1"/>
  <c r="CO1343" i="2" a="1"/>
  <c r="CO1343" i="2" s="1"/>
  <c r="CM1343" i="2"/>
  <c r="CG1343" i="2"/>
  <c r="CF1343" i="2"/>
  <c r="CE1343" i="2" s="1"/>
  <c r="BP1343" i="2"/>
  <c r="BO1343" i="2"/>
  <c r="BD1343" i="2"/>
  <c r="AV1343" i="2"/>
  <c r="AU1343" i="2"/>
  <c r="BB1343" i="2" s="1"/>
  <c r="AS1343" i="2"/>
  <c r="L1343" i="13" s="1"/>
  <c r="DE1342" i="2"/>
  <c r="CW1342" i="2"/>
  <c r="CV1342" i="2"/>
  <c r="CT1342" i="2"/>
  <c r="H1342" i="13" s="1"/>
  <c r="CQ1342" i="2" a="1"/>
  <c r="CQ1342" i="2" s="1"/>
  <c r="CP1342" i="2" a="1"/>
  <c r="CP1342" i="2" s="1"/>
  <c r="CO1342" i="2" a="1"/>
  <c r="CO1342" i="2" s="1"/>
  <c r="CM1342" i="2"/>
  <c r="CG1342" i="2"/>
  <c r="CF1342" i="2"/>
  <c r="CE1342" i="2" s="1"/>
  <c r="BP1342" i="2"/>
  <c r="BO1342" i="2"/>
  <c r="BD1342" i="2"/>
  <c r="AV1342" i="2"/>
  <c r="BC1342" i="2" s="1"/>
  <c r="AU1342" i="2"/>
  <c r="BB1342" i="2" s="1"/>
  <c r="AS1342" i="2"/>
  <c r="L1342" i="13" s="1"/>
  <c r="DE1341" i="2"/>
  <c r="CW1341" i="2"/>
  <c r="CV1341" i="2"/>
  <c r="CT1341" i="2"/>
  <c r="H1341" i="13" s="1"/>
  <c r="CQ1341" i="2" a="1"/>
  <c r="CQ1341" i="2" s="1"/>
  <c r="CP1341" i="2" a="1"/>
  <c r="CP1341" i="2" s="1"/>
  <c r="CO1341" i="2" a="1"/>
  <c r="CO1341" i="2" s="1"/>
  <c r="CM1341" i="2"/>
  <c r="CG1341" i="2"/>
  <c r="CF1341" i="2"/>
  <c r="CE1341" i="2" s="1"/>
  <c r="BP1341" i="2"/>
  <c r="BU1341" i="2" s="1"/>
  <c r="BO1341" i="2"/>
  <c r="BD1341" i="2"/>
  <c r="AV1341" i="2"/>
  <c r="AU1341" i="2"/>
  <c r="AS1341" i="2"/>
  <c r="L1341" i="13" s="1"/>
  <c r="DE1340" i="2"/>
  <c r="CW1340" i="2"/>
  <c r="CV1340" i="2"/>
  <c r="CT1340" i="2"/>
  <c r="H1340" i="13" s="1"/>
  <c r="CQ1340" i="2" a="1"/>
  <c r="CQ1340" i="2" s="1"/>
  <c r="CP1340" i="2" a="1"/>
  <c r="CP1340" i="2" s="1"/>
  <c r="CO1340" i="2" a="1"/>
  <c r="CO1340" i="2" s="1"/>
  <c r="CM1340" i="2"/>
  <c r="CG1340" i="2"/>
  <c r="CF1340" i="2"/>
  <c r="CE1340" i="2" s="1"/>
  <c r="BP1340" i="2"/>
  <c r="BO1340" i="2"/>
  <c r="BD1340" i="2"/>
  <c r="AV1340" i="2"/>
  <c r="BM1340" i="2" s="1"/>
  <c r="AU1340" i="2"/>
  <c r="AS1340" i="2"/>
  <c r="L1340" i="13" s="1"/>
  <c r="DE1339" i="2"/>
  <c r="CW1339" i="2"/>
  <c r="CV1339" i="2"/>
  <c r="CT1339" i="2"/>
  <c r="H1339" i="13" s="1"/>
  <c r="CQ1339" i="2" a="1"/>
  <c r="CQ1339" i="2" s="1"/>
  <c r="CP1339" i="2" a="1"/>
  <c r="CP1339" i="2" s="1"/>
  <c r="CO1339" i="2" a="1"/>
  <c r="CO1339" i="2" s="1"/>
  <c r="CM1339" i="2"/>
  <c r="CG1339" i="2"/>
  <c r="CF1339" i="2"/>
  <c r="CE1339" i="2" s="1"/>
  <c r="BP1339" i="2"/>
  <c r="BO1339" i="2"/>
  <c r="BD1339" i="2"/>
  <c r="AV1339" i="2"/>
  <c r="AU1339" i="2"/>
  <c r="BL1339" i="2" s="1"/>
  <c r="AS1339" i="2"/>
  <c r="L1339" i="13" s="1"/>
  <c r="DE1338" i="2"/>
  <c r="CW1338" i="2"/>
  <c r="CV1338" i="2"/>
  <c r="CT1338" i="2"/>
  <c r="H1338" i="13" s="1"/>
  <c r="CQ1338" i="2" a="1"/>
  <c r="CQ1338" i="2" s="1"/>
  <c r="CP1338" i="2" a="1"/>
  <c r="CP1338" i="2" s="1"/>
  <c r="CO1338" i="2" a="1"/>
  <c r="CO1338" i="2" s="1"/>
  <c r="CM1338" i="2"/>
  <c r="CG1338" i="2"/>
  <c r="CF1338" i="2"/>
  <c r="CE1338" i="2" s="1"/>
  <c r="BP1338" i="2"/>
  <c r="BO1338" i="2"/>
  <c r="BD1338" i="2"/>
  <c r="AV1338" i="2"/>
  <c r="BM1338" i="2" s="1"/>
  <c r="AU1338" i="2"/>
  <c r="BL1338" i="2" s="1"/>
  <c r="AS1338" i="2"/>
  <c r="L1338" i="13" s="1"/>
  <c r="DE1337" i="2"/>
  <c r="CW1337" i="2"/>
  <c r="CV1337" i="2"/>
  <c r="CT1337" i="2"/>
  <c r="H1337" i="13" s="1"/>
  <c r="CQ1337" i="2" a="1"/>
  <c r="CQ1337" i="2" s="1"/>
  <c r="CP1337" i="2" a="1"/>
  <c r="CP1337" i="2" s="1"/>
  <c r="CO1337" i="2" a="1"/>
  <c r="CO1337" i="2" s="1"/>
  <c r="CM1337" i="2"/>
  <c r="CG1337" i="2"/>
  <c r="CF1337" i="2"/>
  <c r="CE1337" i="2" s="1"/>
  <c r="BP1337" i="2"/>
  <c r="BO1337" i="2"/>
  <c r="BD1337" i="2"/>
  <c r="AV1337" i="2"/>
  <c r="BM1337" i="2" s="1"/>
  <c r="AU1337" i="2"/>
  <c r="BB1337" i="2" s="1"/>
  <c r="AS1337" i="2"/>
  <c r="L1337" i="13" s="1"/>
  <c r="DE1336" i="2"/>
  <c r="CW1336" i="2"/>
  <c r="CV1336" i="2"/>
  <c r="CT1336" i="2"/>
  <c r="H1336" i="13" s="1"/>
  <c r="CQ1336" i="2" a="1"/>
  <c r="CQ1336" i="2" s="1"/>
  <c r="CP1336" i="2" a="1"/>
  <c r="CP1336" i="2" s="1"/>
  <c r="CO1336" i="2" a="1"/>
  <c r="CO1336" i="2" s="1"/>
  <c r="CM1336" i="2"/>
  <c r="CG1336" i="2"/>
  <c r="CF1336" i="2"/>
  <c r="CE1336" i="2" s="1"/>
  <c r="BP1336" i="2"/>
  <c r="BO1336" i="2"/>
  <c r="BD1336" i="2"/>
  <c r="AV1336" i="2"/>
  <c r="BM1336" i="2" s="1"/>
  <c r="AU1336" i="2"/>
  <c r="BL1336" i="2" s="1"/>
  <c r="AS1336" i="2"/>
  <c r="L1336" i="13" s="1"/>
  <c r="DE1335" i="2"/>
  <c r="CW1335" i="2"/>
  <c r="CV1335" i="2"/>
  <c r="CT1335" i="2"/>
  <c r="H1335" i="13" s="1"/>
  <c r="CQ1335" i="2" a="1"/>
  <c r="CQ1335" i="2" s="1"/>
  <c r="CP1335" i="2" a="1"/>
  <c r="CP1335" i="2" s="1"/>
  <c r="CO1335" i="2" a="1"/>
  <c r="CO1335" i="2" s="1"/>
  <c r="CM1335" i="2"/>
  <c r="CG1335" i="2"/>
  <c r="CF1335" i="2"/>
  <c r="CE1335" i="2" s="1"/>
  <c r="BP1335" i="2"/>
  <c r="BO1335" i="2"/>
  <c r="BD1335" i="2"/>
  <c r="AV1335" i="2"/>
  <c r="BM1335" i="2" s="1"/>
  <c r="AU1335" i="2"/>
  <c r="AS1335" i="2"/>
  <c r="L1335" i="13" s="1"/>
  <c r="DE1334" i="2"/>
  <c r="CW1334" i="2"/>
  <c r="CV1334" i="2"/>
  <c r="CT1334" i="2"/>
  <c r="H1334" i="13" s="1"/>
  <c r="CQ1334" i="2" a="1"/>
  <c r="CQ1334" i="2" s="1"/>
  <c r="CP1334" i="2" a="1"/>
  <c r="CP1334" i="2" s="1"/>
  <c r="CO1334" i="2" a="1"/>
  <c r="CO1334" i="2" s="1"/>
  <c r="CM1334" i="2"/>
  <c r="CG1334" i="2"/>
  <c r="CF1334" i="2"/>
  <c r="CE1334" i="2" s="1"/>
  <c r="BP1334" i="2"/>
  <c r="BO1334" i="2"/>
  <c r="BD1334" i="2"/>
  <c r="AV1334" i="2"/>
  <c r="AU1334" i="2"/>
  <c r="AS1334" i="2"/>
  <c r="L1334" i="13" s="1"/>
  <c r="DE1333" i="2"/>
  <c r="CW1333" i="2"/>
  <c r="CV1333" i="2"/>
  <c r="CT1333" i="2"/>
  <c r="H1333" i="13" s="1"/>
  <c r="CQ1333" i="2" a="1"/>
  <c r="CQ1333" i="2" s="1"/>
  <c r="CP1333" i="2" a="1"/>
  <c r="CP1333" i="2" s="1"/>
  <c r="CO1333" i="2" a="1"/>
  <c r="CO1333" i="2" s="1"/>
  <c r="CM1333" i="2"/>
  <c r="BP1333" i="2"/>
  <c r="BU1333" i="2" s="1"/>
  <c r="BO1333" i="2"/>
  <c r="BD1333" i="2"/>
  <c r="AV1333" i="2"/>
  <c r="BM1333" i="2" s="1"/>
  <c r="AU1333" i="2"/>
  <c r="BL1333" i="2" s="1"/>
  <c r="AS1333" i="2"/>
  <c r="L1333" i="13" s="1"/>
  <c r="DE1332" i="2"/>
  <c r="CW1332" i="2"/>
  <c r="CV1332" i="2"/>
  <c r="CT1332" i="2"/>
  <c r="H1332" i="13" s="1"/>
  <c r="CQ1332" i="2" a="1"/>
  <c r="CQ1332" i="2" s="1"/>
  <c r="CP1332" i="2" a="1"/>
  <c r="CP1332" i="2" s="1"/>
  <c r="CO1332" i="2" a="1"/>
  <c r="CO1332" i="2" s="1"/>
  <c r="CM1332" i="2"/>
  <c r="BP1332" i="2"/>
  <c r="BO1332" i="2"/>
  <c r="BD1332" i="2"/>
  <c r="AV1332" i="2"/>
  <c r="AU1332" i="2"/>
  <c r="AS1332" i="2"/>
  <c r="L1332" i="13" s="1"/>
  <c r="DE1331" i="2"/>
  <c r="CW1331" i="2"/>
  <c r="CV1331" i="2"/>
  <c r="CT1331" i="2"/>
  <c r="H1331" i="13" s="1"/>
  <c r="CQ1331" i="2" a="1"/>
  <c r="CQ1331" i="2" s="1"/>
  <c r="CP1331" i="2" a="1"/>
  <c r="CP1331" i="2" s="1"/>
  <c r="CO1331" i="2" a="1"/>
  <c r="CO1331" i="2" s="1"/>
  <c r="CM1331" i="2"/>
  <c r="BP1331" i="2"/>
  <c r="BO1331" i="2"/>
  <c r="BD1331" i="2"/>
  <c r="AV1331" i="2"/>
  <c r="BM1331" i="2" s="1"/>
  <c r="AU1331" i="2"/>
  <c r="BL1331" i="2" s="1"/>
  <c r="AS1331" i="2"/>
  <c r="L1331" i="13" s="1"/>
  <c r="DE1330" i="2"/>
  <c r="CW1330" i="2"/>
  <c r="CV1330" i="2"/>
  <c r="CT1330" i="2"/>
  <c r="H1330" i="13" s="1"/>
  <c r="CQ1330" i="2" a="1"/>
  <c r="CQ1330" i="2" s="1"/>
  <c r="CP1330" i="2" a="1"/>
  <c r="CP1330" i="2" s="1"/>
  <c r="CO1330" i="2" a="1"/>
  <c r="CO1330" i="2" s="1"/>
  <c r="CM1330" i="2"/>
  <c r="CG1330" i="2"/>
  <c r="CF1330" i="2"/>
  <c r="CE1330" i="2" s="1"/>
  <c r="BP1330" i="2"/>
  <c r="BO1330" i="2"/>
  <c r="BD1330" i="2"/>
  <c r="AV1330" i="2"/>
  <c r="AU1330" i="2"/>
  <c r="BB1330" i="2" s="1"/>
  <c r="AS1330" i="2"/>
  <c r="L1330" i="13" s="1"/>
  <c r="DE1329" i="2"/>
  <c r="CW1329" i="2"/>
  <c r="CV1329" i="2"/>
  <c r="CT1329" i="2"/>
  <c r="H1329" i="13" s="1"/>
  <c r="CQ1329" i="2" a="1"/>
  <c r="CQ1329" i="2" s="1"/>
  <c r="CP1329" i="2" a="1"/>
  <c r="CP1329" i="2" s="1"/>
  <c r="CO1329" i="2" a="1"/>
  <c r="CO1329" i="2" s="1"/>
  <c r="CM1329" i="2"/>
  <c r="CG1329" i="2"/>
  <c r="CF1329" i="2"/>
  <c r="CE1329" i="2" s="1"/>
  <c r="BP1329" i="2"/>
  <c r="BO1329" i="2"/>
  <c r="BD1329" i="2"/>
  <c r="AV1329" i="2"/>
  <c r="AU1329" i="2"/>
  <c r="BB1329" i="2" s="1"/>
  <c r="AS1329" i="2"/>
  <c r="L1329" i="13" s="1"/>
  <c r="DE1328" i="2"/>
  <c r="CW1328" i="2"/>
  <c r="CV1328" i="2"/>
  <c r="CT1328" i="2"/>
  <c r="H1328" i="13" s="1"/>
  <c r="CQ1328" i="2" a="1"/>
  <c r="CQ1328" i="2" s="1"/>
  <c r="CP1328" i="2" a="1"/>
  <c r="CP1328" i="2" s="1"/>
  <c r="CO1328" i="2" a="1"/>
  <c r="CO1328" i="2" s="1"/>
  <c r="CM1328" i="2"/>
  <c r="CG1328" i="2"/>
  <c r="CF1328" i="2"/>
  <c r="CE1328" i="2" s="1"/>
  <c r="BP1328" i="2"/>
  <c r="BO1328" i="2"/>
  <c r="BD1328" i="2"/>
  <c r="AV1328" i="2"/>
  <c r="AU1328" i="2"/>
  <c r="BB1328" i="2" s="1"/>
  <c r="AS1328" i="2"/>
  <c r="L1328" i="13" s="1"/>
  <c r="DE1327" i="2"/>
  <c r="CW1327" i="2"/>
  <c r="CV1327" i="2"/>
  <c r="CT1327" i="2"/>
  <c r="H1327" i="13" s="1"/>
  <c r="CQ1327" i="2" a="1"/>
  <c r="CQ1327" i="2" s="1"/>
  <c r="CP1327" i="2" a="1"/>
  <c r="CP1327" i="2" s="1"/>
  <c r="CO1327" i="2" a="1"/>
  <c r="CO1327" i="2" s="1"/>
  <c r="CM1327" i="2"/>
  <c r="CG1327" i="2"/>
  <c r="CF1327" i="2"/>
  <c r="CE1327" i="2" s="1"/>
  <c r="BP1327" i="2"/>
  <c r="BO1327" i="2"/>
  <c r="BD1327" i="2"/>
  <c r="AV1327" i="2"/>
  <c r="BM1327" i="2" s="1"/>
  <c r="AU1327" i="2"/>
  <c r="AS1327" i="2"/>
  <c r="L1327" i="13" s="1"/>
  <c r="DE1326" i="2"/>
  <c r="CW1326" i="2"/>
  <c r="CV1326" i="2"/>
  <c r="CT1326" i="2"/>
  <c r="H1326" i="13" s="1"/>
  <c r="CQ1326" i="2" a="1"/>
  <c r="CQ1326" i="2" s="1"/>
  <c r="CP1326" i="2" a="1"/>
  <c r="CP1326" i="2" s="1"/>
  <c r="CO1326" i="2" a="1"/>
  <c r="CO1326" i="2" s="1"/>
  <c r="CM1326" i="2"/>
  <c r="CG1326" i="2"/>
  <c r="CF1326" i="2"/>
  <c r="CE1326" i="2" s="1"/>
  <c r="BP1326" i="2"/>
  <c r="BO1326" i="2"/>
  <c r="BD1326" i="2"/>
  <c r="AV1326" i="2"/>
  <c r="BM1326" i="2" s="1"/>
  <c r="AU1326" i="2"/>
  <c r="BL1326" i="2" s="1"/>
  <c r="AS1326" i="2"/>
  <c r="L1326" i="13" s="1"/>
  <c r="DE1325" i="2"/>
  <c r="CW1325" i="2"/>
  <c r="CV1325" i="2"/>
  <c r="CT1325" i="2"/>
  <c r="H1325" i="13" s="1"/>
  <c r="CQ1325" i="2" a="1"/>
  <c r="CQ1325" i="2" s="1"/>
  <c r="CP1325" i="2" a="1"/>
  <c r="CP1325" i="2" s="1"/>
  <c r="CO1325" i="2" a="1"/>
  <c r="CO1325" i="2" s="1"/>
  <c r="CM1325" i="2"/>
  <c r="CG1325" i="2"/>
  <c r="CF1325" i="2"/>
  <c r="CE1325" i="2" s="1"/>
  <c r="BP1325" i="2"/>
  <c r="BU1325" i="2" s="1"/>
  <c r="BO1325" i="2"/>
  <c r="BD1325" i="2"/>
  <c r="AV1325" i="2"/>
  <c r="BM1325" i="2" s="1"/>
  <c r="AU1325" i="2"/>
  <c r="AS1325" i="2"/>
  <c r="L1325" i="13" s="1"/>
  <c r="DE1324" i="2"/>
  <c r="CW1324" i="2"/>
  <c r="CV1324" i="2"/>
  <c r="CT1324" i="2"/>
  <c r="H1324" i="13" s="1"/>
  <c r="CQ1324" i="2" a="1"/>
  <c r="CQ1324" i="2" s="1"/>
  <c r="CP1324" i="2" a="1"/>
  <c r="CP1324" i="2" s="1"/>
  <c r="CO1324" i="2" a="1"/>
  <c r="CO1324" i="2" s="1"/>
  <c r="CM1324" i="2"/>
  <c r="CG1324" i="2"/>
  <c r="CF1324" i="2"/>
  <c r="CE1324" i="2" s="1"/>
  <c r="BP1324" i="2"/>
  <c r="BO1324" i="2"/>
  <c r="BD1324" i="2"/>
  <c r="AV1324" i="2"/>
  <c r="BC1324" i="2" s="1"/>
  <c r="AU1324" i="2"/>
  <c r="BL1324" i="2" s="1"/>
  <c r="AS1324" i="2"/>
  <c r="L1324" i="13" s="1"/>
  <c r="DE1323" i="2"/>
  <c r="CW1323" i="2"/>
  <c r="CV1323" i="2"/>
  <c r="CT1323" i="2"/>
  <c r="H1323" i="13" s="1"/>
  <c r="CQ1323" i="2" a="1"/>
  <c r="CQ1323" i="2" s="1"/>
  <c r="CP1323" i="2" a="1"/>
  <c r="CP1323" i="2" s="1"/>
  <c r="CO1323" i="2" a="1"/>
  <c r="CO1323" i="2" s="1"/>
  <c r="CM1323" i="2"/>
  <c r="CG1323" i="2"/>
  <c r="CF1323" i="2"/>
  <c r="CE1323" i="2" s="1"/>
  <c r="BP1323" i="2"/>
  <c r="BO1323" i="2"/>
  <c r="BD1323" i="2"/>
  <c r="AV1323" i="2"/>
  <c r="BM1323" i="2" s="1"/>
  <c r="AU1323" i="2"/>
  <c r="BL1323" i="2" s="1"/>
  <c r="AS1323" i="2"/>
  <c r="L1323" i="13" s="1"/>
  <c r="DE1322" i="2"/>
  <c r="CW1322" i="2"/>
  <c r="CV1322" i="2"/>
  <c r="CT1322" i="2"/>
  <c r="H1322" i="13" s="1"/>
  <c r="CQ1322" i="2" a="1"/>
  <c r="CQ1322" i="2" s="1"/>
  <c r="CP1322" i="2" a="1"/>
  <c r="CP1322" i="2" s="1"/>
  <c r="CO1322" i="2" a="1"/>
  <c r="CO1322" i="2" s="1"/>
  <c r="CM1322" i="2"/>
  <c r="CG1322" i="2"/>
  <c r="CF1322" i="2"/>
  <c r="CE1322" i="2" s="1"/>
  <c r="BP1322" i="2"/>
  <c r="BO1322" i="2"/>
  <c r="BD1322" i="2"/>
  <c r="AV1322" i="2"/>
  <c r="BC1322" i="2" s="1"/>
  <c r="AU1322" i="2"/>
  <c r="AS1322" i="2"/>
  <c r="L1322" i="13" s="1"/>
  <c r="DE1321" i="2"/>
  <c r="CW1321" i="2"/>
  <c r="CV1321" i="2"/>
  <c r="CT1321" i="2"/>
  <c r="H1321" i="13" s="1"/>
  <c r="CQ1321" i="2" a="1"/>
  <c r="CQ1321" i="2" s="1"/>
  <c r="CP1321" i="2" a="1"/>
  <c r="CP1321" i="2" s="1"/>
  <c r="CO1321" i="2" a="1"/>
  <c r="CO1321" i="2" s="1"/>
  <c r="CM1321" i="2"/>
  <c r="CG1321" i="2"/>
  <c r="CF1321" i="2"/>
  <c r="CE1321" i="2" s="1"/>
  <c r="BP1321" i="2"/>
  <c r="BO1321" i="2"/>
  <c r="BD1321" i="2"/>
  <c r="AV1321" i="2"/>
  <c r="AU1321" i="2"/>
  <c r="BB1321" i="2" s="1"/>
  <c r="AS1321" i="2"/>
  <c r="L1321" i="13" s="1"/>
  <c r="DE1320" i="2"/>
  <c r="CW1320" i="2"/>
  <c r="CV1320" i="2"/>
  <c r="CT1320" i="2"/>
  <c r="H1320" i="13" s="1"/>
  <c r="CQ1320" i="2" a="1"/>
  <c r="CQ1320" i="2" s="1"/>
  <c r="CP1320" i="2" a="1"/>
  <c r="CP1320" i="2" s="1"/>
  <c r="CO1320" i="2" a="1"/>
  <c r="CO1320" i="2" s="1"/>
  <c r="CM1320" i="2"/>
  <c r="CG1320" i="2"/>
  <c r="CF1320" i="2"/>
  <c r="CE1320" i="2" s="1"/>
  <c r="BP1320" i="2"/>
  <c r="BO1320" i="2"/>
  <c r="BD1320" i="2"/>
  <c r="AV1320" i="2"/>
  <c r="BM1320" i="2" s="1"/>
  <c r="AU1320" i="2"/>
  <c r="BB1320" i="2" s="1"/>
  <c r="AS1320" i="2"/>
  <c r="L1320" i="13" s="1"/>
  <c r="DE1319" i="2"/>
  <c r="CW1319" i="2"/>
  <c r="CV1319" i="2"/>
  <c r="CT1319" i="2"/>
  <c r="H1319" i="13" s="1"/>
  <c r="CQ1319" i="2" a="1"/>
  <c r="CQ1319" i="2" s="1"/>
  <c r="CP1319" i="2" a="1"/>
  <c r="CP1319" i="2" s="1"/>
  <c r="CO1319" i="2" a="1"/>
  <c r="CO1319" i="2" s="1"/>
  <c r="CM1319" i="2"/>
  <c r="CG1319" i="2"/>
  <c r="CF1319" i="2"/>
  <c r="CE1319" i="2" s="1"/>
  <c r="BP1319" i="2"/>
  <c r="BO1319" i="2"/>
  <c r="BD1319" i="2"/>
  <c r="AV1319" i="2"/>
  <c r="BM1319" i="2" s="1"/>
  <c r="AU1319" i="2"/>
  <c r="AS1319" i="2"/>
  <c r="L1319" i="13" s="1"/>
  <c r="DE1318" i="2"/>
  <c r="CW1318" i="2"/>
  <c r="CV1318" i="2"/>
  <c r="CT1318" i="2"/>
  <c r="H1318" i="13" s="1"/>
  <c r="CQ1318" i="2" a="1"/>
  <c r="CQ1318" i="2" s="1"/>
  <c r="CP1318" i="2" a="1"/>
  <c r="CP1318" i="2" s="1"/>
  <c r="CO1318" i="2" a="1"/>
  <c r="CO1318" i="2" s="1"/>
  <c r="CM1318" i="2"/>
  <c r="CG1318" i="2"/>
  <c r="CF1318" i="2"/>
  <c r="CE1318" i="2" s="1"/>
  <c r="BP1318" i="2"/>
  <c r="BO1318" i="2"/>
  <c r="BD1318" i="2"/>
  <c r="AV1318" i="2"/>
  <c r="BC1318" i="2" s="1"/>
  <c r="AU1318" i="2"/>
  <c r="BL1318" i="2" s="1"/>
  <c r="AS1318" i="2"/>
  <c r="L1318" i="13" s="1"/>
  <c r="DE1317" i="2"/>
  <c r="CW1317" i="2"/>
  <c r="CV1317" i="2"/>
  <c r="CT1317" i="2"/>
  <c r="H1317" i="13" s="1"/>
  <c r="CQ1317" i="2" a="1"/>
  <c r="CQ1317" i="2" s="1"/>
  <c r="CP1317" i="2" a="1"/>
  <c r="CP1317" i="2" s="1"/>
  <c r="CO1317" i="2" a="1"/>
  <c r="CO1317" i="2" s="1"/>
  <c r="CM1317" i="2"/>
  <c r="CG1317" i="2"/>
  <c r="CF1317" i="2"/>
  <c r="CE1317" i="2" s="1"/>
  <c r="BP1317" i="2"/>
  <c r="BU1317" i="2" s="1"/>
  <c r="BO1317" i="2"/>
  <c r="BD1317" i="2"/>
  <c r="AV1317" i="2"/>
  <c r="AU1317" i="2"/>
  <c r="BB1317" i="2" s="1"/>
  <c r="AS1317" i="2"/>
  <c r="L1317" i="13" s="1"/>
  <c r="DE1316" i="2"/>
  <c r="CW1316" i="2"/>
  <c r="CV1316" i="2"/>
  <c r="CT1316" i="2"/>
  <c r="H1316" i="13" s="1"/>
  <c r="CQ1316" i="2" a="1"/>
  <c r="CQ1316" i="2" s="1"/>
  <c r="CP1316" i="2" a="1"/>
  <c r="CP1316" i="2" s="1"/>
  <c r="CO1316" i="2" a="1"/>
  <c r="CO1316" i="2" s="1"/>
  <c r="CM1316" i="2"/>
  <c r="CG1316" i="2"/>
  <c r="CF1316" i="2"/>
  <c r="CE1316" i="2" s="1"/>
  <c r="BP1316" i="2"/>
  <c r="BO1316" i="2"/>
  <c r="BD1316" i="2"/>
  <c r="AV1316" i="2"/>
  <c r="BC1316" i="2" s="1"/>
  <c r="AU1316" i="2"/>
  <c r="AS1316" i="2"/>
  <c r="L1316" i="13" s="1"/>
  <c r="DE1315" i="2"/>
  <c r="CW1315" i="2"/>
  <c r="CV1315" i="2"/>
  <c r="CT1315" i="2"/>
  <c r="H1315" i="13" s="1"/>
  <c r="CQ1315" i="2" a="1"/>
  <c r="CQ1315" i="2" s="1"/>
  <c r="CP1315" i="2" a="1"/>
  <c r="CP1315" i="2" s="1"/>
  <c r="CO1315" i="2" a="1"/>
  <c r="CO1315" i="2" s="1"/>
  <c r="CM1315" i="2"/>
  <c r="CG1315" i="2"/>
  <c r="CF1315" i="2"/>
  <c r="CE1315" i="2" s="1"/>
  <c r="BP1315" i="2"/>
  <c r="BO1315" i="2"/>
  <c r="BD1315" i="2"/>
  <c r="AV1315" i="2"/>
  <c r="BM1315" i="2" s="1"/>
  <c r="AU1315" i="2"/>
  <c r="AS1315" i="2"/>
  <c r="L1315" i="13" s="1"/>
  <c r="DE1314" i="2"/>
  <c r="CW1314" i="2"/>
  <c r="CV1314" i="2"/>
  <c r="CT1314" i="2"/>
  <c r="H1314" i="13" s="1"/>
  <c r="CQ1314" i="2" a="1"/>
  <c r="CQ1314" i="2" s="1"/>
  <c r="CP1314" i="2" a="1"/>
  <c r="CP1314" i="2" s="1"/>
  <c r="CO1314" i="2" a="1"/>
  <c r="CO1314" i="2" s="1"/>
  <c r="CM1314" i="2"/>
  <c r="CG1314" i="2"/>
  <c r="CF1314" i="2"/>
  <c r="CE1314" i="2" s="1"/>
  <c r="BP1314" i="2"/>
  <c r="BO1314" i="2"/>
  <c r="BD1314" i="2"/>
  <c r="AV1314" i="2"/>
  <c r="AU1314" i="2"/>
  <c r="BL1314" i="2" s="1"/>
  <c r="AS1314" i="2"/>
  <c r="L1314" i="13" s="1"/>
  <c r="DE1313" i="2"/>
  <c r="CW1313" i="2"/>
  <c r="CV1313" i="2"/>
  <c r="CT1313" i="2"/>
  <c r="H1313" i="13" s="1"/>
  <c r="CQ1313" i="2" a="1"/>
  <c r="CQ1313" i="2" s="1"/>
  <c r="CP1313" i="2" a="1"/>
  <c r="CP1313" i="2" s="1"/>
  <c r="CO1313" i="2" a="1"/>
  <c r="CO1313" i="2" s="1"/>
  <c r="CM1313" i="2"/>
  <c r="CG1313" i="2"/>
  <c r="CF1313" i="2"/>
  <c r="CE1313" i="2" s="1"/>
  <c r="BP1313" i="2"/>
  <c r="BO1313" i="2"/>
  <c r="BD1313" i="2"/>
  <c r="AV1313" i="2"/>
  <c r="AU1313" i="2"/>
  <c r="BL1313" i="2" s="1"/>
  <c r="AS1313" i="2"/>
  <c r="L1313" i="13" s="1"/>
  <c r="DE1312" i="2"/>
  <c r="CW1312" i="2"/>
  <c r="CV1312" i="2"/>
  <c r="CT1312" i="2"/>
  <c r="H1312" i="13" s="1"/>
  <c r="CQ1312" i="2" a="1"/>
  <c r="CQ1312" i="2" s="1"/>
  <c r="CP1312" i="2" a="1"/>
  <c r="CP1312" i="2" s="1"/>
  <c r="CO1312" i="2" a="1"/>
  <c r="CO1312" i="2" s="1"/>
  <c r="CM1312" i="2"/>
  <c r="CG1312" i="2"/>
  <c r="CF1312" i="2"/>
  <c r="CE1312" i="2" s="1"/>
  <c r="BP1312" i="2"/>
  <c r="BO1312" i="2"/>
  <c r="BD1312" i="2"/>
  <c r="AV1312" i="2"/>
  <c r="BM1312" i="2" s="1"/>
  <c r="AU1312" i="2"/>
  <c r="BL1312" i="2" s="1"/>
  <c r="AS1312" i="2"/>
  <c r="L1312" i="13" s="1"/>
  <c r="DE1311" i="2"/>
  <c r="CW1311" i="2"/>
  <c r="CV1311" i="2"/>
  <c r="CT1311" i="2"/>
  <c r="H1311" i="13" s="1"/>
  <c r="CQ1311" i="2" a="1"/>
  <c r="CQ1311" i="2" s="1"/>
  <c r="CP1311" i="2" a="1"/>
  <c r="CP1311" i="2" s="1"/>
  <c r="CO1311" i="2" a="1"/>
  <c r="CO1311" i="2" s="1"/>
  <c r="CM1311" i="2"/>
  <c r="CG1311" i="2"/>
  <c r="CF1311" i="2"/>
  <c r="CE1311" i="2" s="1"/>
  <c r="BP1311" i="2"/>
  <c r="BO1311" i="2"/>
  <c r="BD1311" i="2"/>
  <c r="AV1311" i="2"/>
  <c r="AU1311" i="2"/>
  <c r="BB1311" i="2" s="1"/>
  <c r="AS1311" i="2"/>
  <c r="L1311" i="13" s="1"/>
  <c r="DE1310" i="2"/>
  <c r="CW1310" i="2"/>
  <c r="CV1310" i="2"/>
  <c r="CT1310" i="2"/>
  <c r="H1310" i="13" s="1"/>
  <c r="CQ1310" i="2" a="1"/>
  <c r="CQ1310" i="2" s="1"/>
  <c r="CP1310" i="2" a="1"/>
  <c r="CP1310" i="2" s="1"/>
  <c r="CO1310" i="2" a="1"/>
  <c r="CO1310" i="2" s="1"/>
  <c r="CM1310" i="2"/>
  <c r="CG1310" i="2"/>
  <c r="CF1310" i="2"/>
  <c r="CE1310" i="2" s="1"/>
  <c r="BP1310" i="2"/>
  <c r="BO1310" i="2"/>
  <c r="BD1310" i="2"/>
  <c r="AV1310" i="2"/>
  <c r="BC1310" i="2" s="1"/>
  <c r="AU1310" i="2"/>
  <c r="BB1310" i="2" s="1"/>
  <c r="AS1310" i="2"/>
  <c r="L1310" i="13" s="1"/>
  <c r="DE1309" i="2"/>
  <c r="CW1309" i="2"/>
  <c r="CV1309" i="2"/>
  <c r="CT1309" i="2"/>
  <c r="H1309" i="13" s="1"/>
  <c r="CQ1309" i="2" a="1"/>
  <c r="CQ1309" i="2" s="1"/>
  <c r="CP1309" i="2" a="1"/>
  <c r="CP1309" i="2" s="1"/>
  <c r="CO1309" i="2" a="1"/>
  <c r="CO1309" i="2" s="1"/>
  <c r="CM1309" i="2"/>
  <c r="CG1309" i="2"/>
  <c r="CF1309" i="2"/>
  <c r="CE1309" i="2" s="1"/>
  <c r="BP1309" i="2"/>
  <c r="BU1309" i="2" s="1"/>
  <c r="BO1309" i="2"/>
  <c r="BD1309" i="2"/>
  <c r="AV1309" i="2"/>
  <c r="BM1309" i="2" s="1"/>
  <c r="AU1309" i="2"/>
  <c r="BL1309" i="2" s="1"/>
  <c r="AS1309" i="2"/>
  <c r="L1309" i="13" s="1"/>
  <c r="DE1308" i="2"/>
  <c r="CW1308" i="2"/>
  <c r="CV1308" i="2"/>
  <c r="CT1308" i="2"/>
  <c r="H1308" i="13" s="1"/>
  <c r="CQ1308" i="2" a="1"/>
  <c r="CQ1308" i="2" s="1"/>
  <c r="CP1308" i="2" a="1"/>
  <c r="CP1308" i="2" s="1"/>
  <c r="CO1308" i="2" a="1"/>
  <c r="CO1308" i="2" s="1"/>
  <c r="CM1308" i="2"/>
  <c r="CG1308" i="2"/>
  <c r="CF1308" i="2"/>
  <c r="CE1308" i="2" s="1"/>
  <c r="BP1308" i="2"/>
  <c r="BO1308" i="2"/>
  <c r="BD1308" i="2"/>
  <c r="AV1308" i="2"/>
  <c r="AU1308" i="2"/>
  <c r="AS1308" i="2"/>
  <c r="L1308" i="13" s="1"/>
  <c r="DE1307" i="2"/>
  <c r="CW1307" i="2"/>
  <c r="CV1307" i="2"/>
  <c r="CT1307" i="2"/>
  <c r="H1307" i="13" s="1"/>
  <c r="CQ1307" i="2" a="1"/>
  <c r="CQ1307" i="2" s="1"/>
  <c r="CP1307" i="2" a="1"/>
  <c r="CP1307" i="2" s="1"/>
  <c r="CO1307" i="2" a="1"/>
  <c r="CO1307" i="2" s="1"/>
  <c r="CM1307" i="2"/>
  <c r="CG1307" i="2"/>
  <c r="CF1307" i="2"/>
  <c r="CE1307" i="2" s="1"/>
  <c r="BP1307" i="2"/>
  <c r="BO1307" i="2"/>
  <c r="BD1307" i="2"/>
  <c r="AV1307" i="2"/>
  <c r="BM1307" i="2" s="1"/>
  <c r="AU1307" i="2"/>
  <c r="AS1307" i="2"/>
  <c r="L1307" i="13" s="1"/>
  <c r="DE1306" i="2"/>
  <c r="CW1306" i="2"/>
  <c r="CV1306" i="2"/>
  <c r="CT1306" i="2"/>
  <c r="H1306" i="13" s="1"/>
  <c r="CQ1306" i="2" a="1"/>
  <c r="CQ1306" i="2" s="1"/>
  <c r="CP1306" i="2" a="1"/>
  <c r="CP1306" i="2" s="1"/>
  <c r="CO1306" i="2" a="1"/>
  <c r="CO1306" i="2" s="1"/>
  <c r="CM1306" i="2"/>
  <c r="CG1306" i="2"/>
  <c r="CF1306" i="2"/>
  <c r="CE1306" i="2" s="1"/>
  <c r="BP1306" i="2"/>
  <c r="BO1306" i="2"/>
  <c r="BD1306" i="2"/>
  <c r="AV1306" i="2"/>
  <c r="AU1306" i="2"/>
  <c r="AS1306" i="2"/>
  <c r="L1306" i="13" s="1"/>
  <c r="DE1305" i="2"/>
  <c r="CW1305" i="2"/>
  <c r="CV1305" i="2"/>
  <c r="CT1305" i="2"/>
  <c r="H1305" i="13" s="1"/>
  <c r="CQ1305" i="2" a="1"/>
  <c r="CQ1305" i="2" s="1"/>
  <c r="CP1305" i="2" a="1"/>
  <c r="CP1305" i="2" s="1"/>
  <c r="CO1305" i="2" a="1"/>
  <c r="CO1305" i="2" s="1"/>
  <c r="CM1305" i="2"/>
  <c r="CG1305" i="2"/>
  <c r="CF1305" i="2"/>
  <c r="CE1305" i="2" s="1"/>
  <c r="BP1305" i="2"/>
  <c r="BO1305" i="2"/>
  <c r="BD1305" i="2"/>
  <c r="AV1305" i="2"/>
  <c r="BC1305" i="2" s="1"/>
  <c r="AU1305" i="2"/>
  <c r="BB1305" i="2" s="1"/>
  <c r="AS1305" i="2"/>
  <c r="L1305" i="13" s="1"/>
  <c r="DE1304" i="2"/>
  <c r="CW1304" i="2"/>
  <c r="CV1304" i="2"/>
  <c r="CT1304" i="2"/>
  <c r="H1304" i="13" s="1"/>
  <c r="CQ1304" i="2" a="1"/>
  <c r="CQ1304" i="2" s="1"/>
  <c r="CP1304" i="2" a="1"/>
  <c r="CP1304" i="2" s="1"/>
  <c r="CO1304" i="2" a="1"/>
  <c r="CO1304" i="2" s="1"/>
  <c r="CM1304" i="2"/>
  <c r="CG1304" i="2"/>
  <c r="CF1304" i="2"/>
  <c r="CE1304" i="2" s="1"/>
  <c r="BP1304" i="2"/>
  <c r="BO1304" i="2"/>
  <c r="BD1304" i="2"/>
  <c r="AV1304" i="2"/>
  <c r="BM1304" i="2" s="1"/>
  <c r="AU1304" i="2"/>
  <c r="BL1304" i="2" s="1"/>
  <c r="AS1304" i="2"/>
  <c r="L1304" i="13" s="1"/>
  <c r="DE1303" i="2"/>
  <c r="CW1303" i="2"/>
  <c r="CV1303" i="2"/>
  <c r="CT1303" i="2"/>
  <c r="H1303" i="13" s="1"/>
  <c r="CQ1303" i="2" a="1"/>
  <c r="CQ1303" i="2" s="1"/>
  <c r="CP1303" i="2" a="1"/>
  <c r="CP1303" i="2" s="1"/>
  <c r="CO1303" i="2" a="1"/>
  <c r="CO1303" i="2" s="1"/>
  <c r="CM1303" i="2"/>
  <c r="CG1303" i="2"/>
  <c r="CF1303" i="2"/>
  <c r="CE1303" i="2" s="1"/>
  <c r="BP1303" i="2"/>
  <c r="BO1303" i="2"/>
  <c r="BD1303" i="2"/>
  <c r="AV1303" i="2"/>
  <c r="BM1303" i="2" s="1"/>
  <c r="AU1303" i="2"/>
  <c r="AS1303" i="2"/>
  <c r="L1303" i="13" s="1"/>
  <c r="DE1302" i="2"/>
  <c r="CW1302" i="2"/>
  <c r="CV1302" i="2"/>
  <c r="CT1302" i="2"/>
  <c r="H1302" i="13" s="1"/>
  <c r="CQ1302" i="2" a="1"/>
  <c r="CQ1302" i="2" s="1"/>
  <c r="CP1302" i="2" a="1"/>
  <c r="CP1302" i="2" s="1"/>
  <c r="CO1302" i="2" a="1"/>
  <c r="CO1302" i="2" s="1"/>
  <c r="CM1302" i="2"/>
  <c r="CG1302" i="2"/>
  <c r="CF1302" i="2"/>
  <c r="CE1302" i="2" s="1"/>
  <c r="BP1302" i="2"/>
  <c r="BO1302" i="2"/>
  <c r="BD1302" i="2"/>
  <c r="AV1302" i="2"/>
  <c r="BM1302" i="2" s="1"/>
  <c r="AU1302" i="2"/>
  <c r="AS1302" i="2"/>
  <c r="L1302" i="13" s="1"/>
  <c r="DE1301" i="2"/>
  <c r="CW1301" i="2"/>
  <c r="CV1301" i="2"/>
  <c r="CT1301" i="2"/>
  <c r="H1301" i="13" s="1"/>
  <c r="CQ1301" i="2" a="1"/>
  <c r="CQ1301" i="2" s="1"/>
  <c r="CP1301" i="2" a="1"/>
  <c r="CP1301" i="2" s="1"/>
  <c r="CO1301" i="2" a="1"/>
  <c r="CO1301" i="2" s="1"/>
  <c r="CM1301" i="2"/>
  <c r="CG1301" i="2"/>
  <c r="CF1301" i="2"/>
  <c r="CE1301" i="2" s="1"/>
  <c r="BP1301" i="2"/>
  <c r="BU1301" i="2" s="1"/>
  <c r="BO1301" i="2"/>
  <c r="BD1301" i="2"/>
  <c r="AV1301" i="2"/>
  <c r="BC1301" i="2" s="1"/>
  <c r="AU1301" i="2"/>
  <c r="AS1301" i="2"/>
  <c r="L1301" i="13" s="1"/>
  <c r="DE1300" i="2"/>
  <c r="CW1300" i="2"/>
  <c r="CV1300" i="2"/>
  <c r="CT1300" i="2"/>
  <c r="H1300" i="13" s="1"/>
  <c r="CQ1300" i="2" a="1"/>
  <c r="CQ1300" i="2" s="1"/>
  <c r="CP1300" i="2" a="1"/>
  <c r="CP1300" i="2" s="1"/>
  <c r="CO1300" i="2" a="1"/>
  <c r="CO1300" i="2" s="1"/>
  <c r="CM1300" i="2"/>
  <c r="CG1300" i="2"/>
  <c r="CF1300" i="2"/>
  <c r="CE1300" i="2" s="1"/>
  <c r="BP1300" i="2"/>
  <c r="BW1300" i="2" s="1"/>
  <c r="BV1300" i="2" s="1"/>
  <c r="BO1300" i="2"/>
  <c r="BD1300" i="2"/>
  <c r="AV1300" i="2"/>
  <c r="BC1300" i="2" s="1"/>
  <c r="AU1300" i="2"/>
  <c r="BB1300" i="2" s="1"/>
  <c r="AS1300" i="2"/>
  <c r="L1300" i="13" s="1"/>
  <c r="DE1299" i="2"/>
  <c r="CW1299" i="2"/>
  <c r="CV1299" i="2"/>
  <c r="CT1299" i="2"/>
  <c r="H1299" i="13" s="1"/>
  <c r="CQ1299" i="2" a="1"/>
  <c r="CQ1299" i="2" s="1"/>
  <c r="CP1299" i="2" a="1"/>
  <c r="CP1299" i="2" s="1"/>
  <c r="CO1299" i="2" a="1"/>
  <c r="CO1299" i="2" s="1"/>
  <c r="CM1299" i="2"/>
  <c r="CG1299" i="2"/>
  <c r="CF1299" i="2"/>
  <c r="CE1299" i="2" s="1"/>
  <c r="BP1299" i="2"/>
  <c r="BO1299" i="2"/>
  <c r="BD1299" i="2"/>
  <c r="AV1299" i="2"/>
  <c r="BM1299" i="2" s="1"/>
  <c r="AU1299" i="2"/>
  <c r="BL1299" i="2" s="1"/>
  <c r="AS1299" i="2"/>
  <c r="L1299" i="13" s="1"/>
  <c r="DE1298" i="2"/>
  <c r="CW1298" i="2"/>
  <c r="CV1298" i="2"/>
  <c r="CT1298" i="2"/>
  <c r="H1298" i="13" s="1"/>
  <c r="CQ1298" i="2" a="1"/>
  <c r="CQ1298" i="2" s="1"/>
  <c r="CP1298" i="2" a="1"/>
  <c r="CP1298" i="2" s="1"/>
  <c r="CO1298" i="2" a="1"/>
  <c r="CO1298" i="2" s="1"/>
  <c r="CM1298" i="2"/>
  <c r="CG1298" i="2"/>
  <c r="CF1298" i="2"/>
  <c r="CE1298" i="2" s="1"/>
  <c r="BP1298" i="2"/>
  <c r="BO1298" i="2"/>
  <c r="BD1298" i="2"/>
  <c r="AV1298" i="2"/>
  <c r="BC1298" i="2" s="1"/>
  <c r="AU1298" i="2"/>
  <c r="BL1298" i="2" s="1"/>
  <c r="AS1298" i="2"/>
  <c r="L1298" i="13" s="1"/>
  <c r="DE1297" i="2"/>
  <c r="CW1297" i="2"/>
  <c r="CV1297" i="2"/>
  <c r="CT1297" i="2"/>
  <c r="H1297" i="13" s="1"/>
  <c r="CQ1297" i="2" a="1"/>
  <c r="CQ1297" i="2" s="1"/>
  <c r="CP1297" i="2" a="1"/>
  <c r="CP1297" i="2" s="1"/>
  <c r="CO1297" i="2" a="1"/>
  <c r="CO1297" i="2" s="1"/>
  <c r="CM1297" i="2"/>
  <c r="CG1297" i="2"/>
  <c r="CF1297" i="2"/>
  <c r="CE1297" i="2" s="1"/>
  <c r="BP1297" i="2"/>
  <c r="BX1297" i="2" s="1"/>
  <c r="BO1297" i="2"/>
  <c r="BD1297" i="2"/>
  <c r="AV1297" i="2"/>
  <c r="BM1297" i="2" s="1"/>
  <c r="AU1297" i="2"/>
  <c r="BL1297" i="2" s="1"/>
  <c r="AS1297" i="2"/>
  <c r="L1297" i="13" s="1"/>
  <c r="DE1296" i="2"/>
  <c r="CW1296" i="2"/>
  <c r="CV1296" i="2"/>
  <c r="CT1296" i="2"/>
  <c r="H1296" i="13" s="1"/>
  <c r="CQ1296" i="2" a="1"/>
  <c r="CQ1296" i="2" s="1"/>
  <c r="CP1296" i="2" a="1"/>
  <c r="CP1296" i="2" s="1"/>
  <c r="CO1296" i="2" a="1"/>
  <c r="CO1296" i="2" s="1"/>
  <c r="CM1296" i="2"/>
  <c r="CG1296" i="2"/>
  <c r="CF1296" i="2"/>
  <c r="CE1296" i="2" s="1"/>
  <c r="BP1296" i="2"/>
  <c r="BO1296" i="2"/>
  <c r="BD1296" i="2"/>
  <c r="AV1296" i="2"/>
  <c r="BM1296" i="2" s="1"/>
  <c r="AU1296" i="2"/>
  <c r="AS1296" i="2"/>
  <c r="L1296" i="13" s="1"/>
  <c r="DE1295" i="2"/>
  <c r="CW1295" i="2"/>
  <c r="CV1295" i="2"/>
  <c r="CT1295" i="2"/>
  <c r="H1295" i="13" s="1"/>
  <c r="CQ1295" i="2" a="1"/>
  <c r="CQ1295" i="2" s="1"/>
  <c r="CP1295" i="2" a="1"/>
  <c r="CP1295" i="2" s="1"/>
  <c r="CO1295" i="2" a="1"/>
  <c r="CO1295" i="2" s="1"/>
  <c r="CM1295" i="2"/>
  <c r="CG1295" i="2"/>
  <c r="CF1295" i="2"/>
  <c r="CE1295" i="2" s="1"/>
  <c r="BP1295" i="2"/>
  <c r="BW1295" i="2" s="1"/>
  <c r="BV1295" i="2" s="1"/>
  <c r="BO1295" i="2"/>
  <c r="BD1295" i="2"/>
  <c r="AV1295" i="2"/>
  <c r="BM1295" i="2" s="1"/>
  <c r="AU1295" i="2"/>
  <c r="BB1295" i="2" s="1"/>
  <c r="AS1295" i="2"/>
  <c r="L1295" i="13" s="1"/>
  <c r="DE1294" i="2"/>
  <c r="CW1294" i="2"/>
  <c r="CV1294" i="2"/>
  <c r="CT1294" i="2"/>
  <c r="H1294" i="13" s="1"/>
  <c r="CQ1294" i="2" a="1"/>
  <c r="CQ1294" i="2" s="1"/>
  <c r="CP1294" i="2" a="1"/>
  <c r="CP1294" i="2" s="1"/>
  <c r="CO1294" i="2" a="1"/>
  <c r="CO1294" i="2" s="1"/>
  <c r="CM1294" i="2"/>
  <c r="CG1294" i="2"/>
  <c r="CF1294" i="2"/>
  <c r="CE1294" i="2" s="1"/>
  <c r="BP1294" i="2"/>
  <c r="BO1294" i="2"/>
  <c r="BD1294" i="2"/>
  <c r="AV1294" i="2"/>
  <c r="BM1294" i="2" s="1"/>
  <c r="AU1294" i="2"/>
  <c r="BL1294" i="2" s="1"/>
  <c r="AS1294" i="2"/>
  <c r="L1294" i="13" s="1"/>
  <c r="DE1293" i="2"/>
  <c r="CW1293" i="2"/>
  <c r="CV1293" i="2"/>
  <c r="CT1293" i="2"/>
  <c r="H1293" i="13" s="1"/>
  <c r="CQ1293" i="2" a="1"/>
  <c r="CQ1293" i="2" s="1"/>
  <c r="CP1293" i="2" a="1"/>
  <c r="CP1293" i="2" s="1"/>
  <c r="CO1293" i="2" a="1"/>
  <c r="CO1293" i="2" s="1"/>
  <c r="CM1293" i="2"/>
  <c r="CG1293" i="2"/>
  <c r="CF1293" i="2"/>
  <c r="CE1293" i="2" s="1"/>
  <c r="BP1293" i="2"/>
  <c r="BU1293" i="2" s="1"/>
  <c r="BO1293" i="2"/>
  <c r="BD1293" i="2"/>
  <c r="AV1293" i="2"/>
  <c r="AU1293" i="2"/>
  <c r="AS1293" i="2"/>
  <c r="L1293" i="13" s="1"/>
  <c r="DE1292" i="2"/>
  <c r="CW1292" i="2"/>
  <c r="CV1292" i="2"/>
  <c r="CT1292" i="2"/>
  <c r="H1292" i="13" s="1"/>
  <c r="CQ1292" i="2" a="1"/>
  <c r="CQ1292" i="2" s="1"/>
  <c r="CP1292" i="2" a="1"/>
  <c r="CP1292" i="2" s="1"/>
  <c r="CO1292" i="2" a="1"/>
  <c r="CO1292" i="2" s="1"/>
  <c r="CM1292" i="2"/>
  <c r="CG1292" i="2"/>
  <c r="CF1292" i="2"/>
  <c r="CE1292" i="2" s="1"/>
  <c r="BP1292" i="2"/>
  <c r="BO1292" i="2"/>
  <c r="BD1292" i="2"/>
  <c r="AV1292" i="2"/>
  <c r="BC1292" i="2" s="1"/>
  <c r="AU1292" i="2"/>
  <c r="BL1292" i="2" s="1"/>
  <c r="AS1292" i="2"/>
  <c r="L1292" i="13" s="1"/>
  <c r="DE1291" i="2"/>
  <c r="CW1291" i="2"/>
  <c r="CV1291" i="2"/>
  <c r="CT1291" i="2"/>
  <c r="H1291" i="13" s="1"/>
  <c r="CQ1291" i="2" a="1"/>
  <c r="CQ1291" i="2" s="1"/>
  <c r="CP1291" i="2" a="1"/>
  <c r="CP1291" i="2" s="1"/>
  <c r="CO1291" i="2" a="1"/>
  <c r="CO1291" i="2" s="1"/>
  <c r="CM1291" i="2"/>
  <c r="CG1291" i="2"/>
  <c r="CF1291" i="2"/>
  <c r="CE1291" i="2" s="1"/>
  <c r="BP1291" i="2"/>
  <c r="BO1291" i="2"/>
  <c r="BD1291" i="2"/>
  <c r="AV1291" i="2"/>
  <c r="AU1291" i="2"/>
  <c r="AS1291" i="2"/>
  <c r="L1291" i="13" s="1"/>
  <c r="DE1290" i="2"/>
  <c r="CW1290" i="2"/>
  <c r="CV1290" i="2"/>
  <c r="CT1290" i="2"/>
  <c r="H1290" i="13" s="1"/>
  <c r="CQ1290" i="2" a="1"/>
  <c r="CQ1290" i="2" s="1"/>
  <c r="CP1290" i="2" a="1"/>
  <c r="CP1290" i="2" s="1"/>
  <c r="CO1290" i="2" a="1"/>
  <c r="CO1290" i="2" s="1"/>
  <c r="CM1290" i="2"/>
  <c r="CG1290" i="2"/>
  <c r="CF1290" i="2"/>
  <c r="CE1290" i="2" s="1"/>
  <c r="BP1290" i="2"/>
  <c r="BO1290" i="2"/>
  <c r="BD1290" i="2"/>
  <c r="AV1290" i="2"/>
  <c r="AU1290" i="2"/>
  <c r="BB1290" i="2" s="1"/>
  <c r="AS1290" i="2"/>
  <c r="L1290" i="13" s="1"/>
  <c r="DE1289" i="2"/>
  <c r="CW1289" i="2"/>
  <c r="CV1289" i="2"/>
  <c r="CT1289" i="2"/>
  <c r="H1289" i="13" s="1"/>
  <c r="CQ1289" i="2" a="1"/>
  <c r="CQ1289" i="2" s="1"/>
  <c r="CP1289" i="2" a="1"/>
  <c r="CP1289" i="2" s="1"/>
  <c r="CO1289" i="2" a="1"/>
  <c r="CO1289" i="2" s="1"/>
  <c r="CM1289" i="2"/>
  <c r="CG1289" i="2"/>
  <c r="CF1289" i="2"/>
  <c r="CE1289" i="2" s="1"/>
  <c r="BP1289" i="2"/>
  <c r="BO1289" i="2"/>
  <c r="BD1289" i="2"/>
  <c r="AV1289" i="2"/>
  <c r="BM1289" i="2" s="1"/>
  <c r="AU1289" i="2"/>
  <c r="BL1289" i="2" s="1"/>
  <c r="AS1289" i="2"/>
  <c r="L1289" i="13" s="1"/>
  <c r="DE1288" i="2"/>
  <c r="CW1288" i="2"/>
  <c r="CV1288" i="2"/>
  <c r="CT1288" i="2"/>
  <c r="H1288" i="13" s="1"/>
  <c r="CQ1288" i="2" a="1"/>
  <c r="CQ1288" i="2" s="1"/>
  <c r="CP1288" i="2" a="1"/>
  <c r="CP1288" i="2" s="1"/>
  <c r="CO1288" i="2" a="1"/>
  <c r="CO1288" i="2" s="1"/>
  <c r="CM1288" i="2"/>
  <c r="CG1288" i="2"/>
  <c r="CF1288" i="2"/>
  <c r="CE1288" i="2" s="1"/>
  <c r="BP1288" i="2"/>
  <c r="BO1288" i="2"/>
  <c r="BD1288" i="2"/>
  <c r="AV1288" i="2"/>
  <c r="AU1288" i="2"/>
  <c r="BB1288" i="2" s="1"/>
  <c r="AS1288" i="2"/>
  <c r="L1288" i="13" s="1"/>
  <c r="DE1287" i="2"/>
  <c r="CW1287" i="2"/>
  <c r="CV1287" i="2"/>
  <c r="CT1287" i="2"/>
  <c r="H1287" i="13" s="1"/>
  <c r="CQ1287" i="2" a="1"/>
  <c r="CQ1287" i="2" s="1"/>
  <c r="CP1287" i="2" a="1"/>
  <c r="CP1287" i="2" s="1"/>
  <c r="CO1287" i="2" a="1"/>
  <c r="CO1287" i="2" s="1"/>
  <c r="CM1287" i="2"/>
  <c r="CG1287" i="2"/>
  <c r="CF1287" i="2"/>
  <c r="CE1287" i="2" s="1"/>
  <c r="BP1287" i="2"/>
  <c r="BO1287" i="2"/>
  <c r="BD1287" i="2"/>
  <c r="AV1287" i="2"/>
  <c r="BM1287" i="2" s="1"/>
  <c r="AU1287" i="2"/>
  <c r="BL1287" i="2" s="1"/>
  <c r="AS1287" i="2"/>
  <c r="L1287" i="13" s="1"/>
  <c r="DE1286" i="2"/>
  <c r="CW1286" i="2"/>
  <c r="CV1286" i="2"/>
  <c r="CT1286" i="2"/>
  <c r="H1286" i="13" s="1"/>
  <c r="CQ1286" i="2" a="1"/>
  <c r="CQ1286" i="2" s="1"/>
  <c r="CP1286" i="2" a="1"/>
  <c r="CP1286" i="2" s="1"/>
  <c r="CO1286" i="2" a="1"/>
  <c r="CO1286" i="2" s="1"/>
  <c r="CM1286" i="2"/>
  <c r="CG1286" i="2"/>
  <c r="CF1286" i="2"/>
  <c r="CE1286" i="2" s="1"/>
  <c r="BP1286" i="2"/>
  <c r="BO1286" i="2"/>
  <c r="BD1286" i="2"/>
  <c r="AV1286" i="2"/>
  <c r="BC1286" i="2" s="1"/>
  <c r="AU1286" i="2"/>
  <c r="AS1286" i="2"/>
  <c r="L1286" i="13" s="1"/>
  <c r="DE1285" i="2"/>
  <c r="CW1285" i="2"/>
  <c r="CV1285" i="2"/>
  <c r="CT1285" i="2"/>
  <c r="H1285" i="13" s="1"/>
  <c r="CQ1285" i="2" a="1"/>
  <c r="CQ1285" i="2" s="1"/>
  <c r="CP1285" i="2" a="1"/>
  <c r="CP1285" i="2" s="1"/>
  <c r="CO1285" i="2" a="1"/>
  <c r="CO1285" i="2" s="1"/>
  <c r="CM1285" i="2"/>
  <c r="CG1285" i="2"/>
  <c r="CF1285" i="2"/>
  <c r="CE1285" i="2" s="1"/>
  <c r="BP1285" i="2"/>
  <c r="BU1285" i="2" s="1"/>
  <c r="BO1285" i="2"/>
  <c r="BD1285" i="2"/>
  <c r="AV1285" i="2"/>
  <c r="BM1285" i="2" s="1"/>
  <c r="AU1285" i="2"/>
  <c r="BB1285" i="2" s="1"/>
  <c r="AS1285" i="2"/>
  <c r="L1285" i="13" s="1"/>
  <c r="DE1284" i="2"/>
  <c r="CW1284" i="2"/>
  <c r="CV1284" i="2"/>
  <c r="CT1284" i="2"/>
  <c r="H1284" i="13" s="1"/>
  <c r="CQ1284" i="2" a="1"/>
  <c r="CQ1284" i="2" s="1"/>
  <c r="CP1284" i="2" a="1"/>
  <c r="CP1284" i="2" s="1"/>
  <c r="CO1284" i="2" a="1"/>
  <c r="CO1284" i="2" s="1"/>
  <c r="CM1284" i="2"/>
  <c r="CG1284" i="2"/>
  <c r="CF1284" i="2"/>
  <c r="CE1284" i="2" s="1"/>
  <c r="BP1284" i="2"/>
  <c r="BO1284" i="2"/>
  <c r="BD1284" i="2"/>
  <c r="AV1284" i="2"/>
  <c r="BM1284" i="2" s="1"/>
  <c r="AU1284" i="2"/>
  <c r="BL1284" i="2" s="1"/>
  <c r="AS1284" i="2"/>
  <c r="L1284" i="13" s="1"/>
  <c r="DE1283" i="2"/>
  <c r="CW1283" i="2"/>
  <c r="CV1283" i="2"/>
  <c r="CT1283" i="2"/>
  <c r="H1283" i="13" s="1"/>
  <c r="CQ1283" i="2" a="1"/>
  <c r="CQ1283" i="2" s="1"/>
  <c r="CP1283" i="2" a="1"/>
  <c r="CP1283" i="2" s="1"/>
  <c r="CO1283" i="2" a="1"/>
  <c r="CO1283" i="2" s="1"/>
  <c r="CM1283" i="2"/>
  <c r="CG1283" i="2"/>
  <c r="CF1283" i="2"/>
  <c r="CE1283" i="2" s="1"/>
  <c r="BP1283" i="2"/>
  <c r="BO1283" i="2"/>
  <c r="BD1283" i="2"/>
  <c r="AV1283" i="2"/>
  <c r="AU1283" i="2"/>
  <c r="AS1283" i="2"/>
  <c r="L1283" i="13" s="1"/>
  <c r="DE1282" i="2"/>
  <c r="CW1282" i="2"/>
  <c r="CV1282" i="2"/>
  <c r="CT1282" i="2"/>
  <c r="H1282" i="13" s="1"/>
  <c r="CQ1282" i="2" a="1"/>
  <c r="CQ1282" i="2" s="1"/>
  <c r="CP1282" i="2" a="1"/>
  <c r="CP1282" i="2" s="1"/>
  <c r="CO1282" i="2" a="1"/>
  <c r="CO1282" i="2" s="1"/>
  <c r="CM1282" i="2"/>
  <c r="CG1282" i="2"/>
  <c r="CF1282" i="2"/>
  <c r="CE1282" i="2" s="1"/>
  <c r="BP1282" i="2"/>
  <c r="BO1282" i="2"/>
  <c r="BD1282" i="2"/>
  <c r="AV1282" i="2"/>
  <c r="BC1282" i="2" s="1"/>
  <c r="AU1282" i="2"/>
  <c r="BB1282" i="2" s="1"/>
  <c r="AS1282" i="2"/>
  <c r="L1282" i="13" s="1"/>
  <c r="DE1281" i="2"/>
  <c r="CW1281" i="2"/>
  <c r="CV1281" i="2"/>
  <c r="CT1281" i="2"/>
  <c r="H1281" i="13" s="1"/>
  <c r="CQ1281" i="2" a="1"/>
  <c r="CQ1281" i="2" s="1"/>
  <c r="CP1281" i="2" a="1"/>
  <c r="CP1281" i="2" s="1"/>
  <c r="CO1281" i="2" a="1"/>
  <c r="CO1281" i="2" s="1"/>
  <c r="CM1281" i="2"/>
  <c r="CG1281" i="2"/>
  <c r="CF1281" i="2"/>
  <c r="CE1281" i="2" s="1"/>
  <c r="BP1281" i="2"/>
  <c r="BO1281" i="2"/>
  <c r="BD1281" i="2"/>
  <c r="AV1281" i="2"/>
  <c r="BC1281" i="2" s="1"/>
  <c r="AU1281" i="2"/>
  <c r="BB1281" i="2" s="1"/>
  <c r="AS1281" i="2"/>
  <c r="L1281" i="13" s="1"/>
  <c r="DE1280" i="2"/>
  <c r="CW1280" i="2"/>
  <c r="CV1280" i="2"/>
  <c r="CT1280" i="2"/>
  <c r="H1280" i="13" s="1"/>
  <c r="CQ1280" i="2" a="1"/>
  <c r="CQ1280" i="2" s="1"/>
  <c r="CP1280" i="2" a="1"/>
  <c r="CP1280" i="2" s="1"/>
  <c r="CO1280" i="2" a="1"/>
  <c r="CO1280" i="2" s="1"/>
  <c r="CM1280" i="2"/>
  <c r="CG1280" i="2"/>
  <c r="CF1280" i="2"/>
  <c r="CE1280" i="2" s="1"/>
  <c r="BP1280" i="2"/>
  <c r="BO1280" i="2"/>
  <c r="BD1280" i="2"/>
  <c r="AV1280" i="2"/>
  <c r="AU1280" i="2"/>
  <c r="BL1280" i="2" s="1"/>
  <c r="AS1280" i="2"/>
  <c r="L1280" i="13" s="1"/>
  <c r="DE1279" i="2"/>
  <c r="CW1279" i="2"/>
  <c r="CV1279" i="2"/>
  <c r="CT1279" i="2"/>
  <c r="H1279" i="13" s="1"/>
  <c r="CQ1279" i="2" a="1"/>
  <c r="CQ1279" i="2" s="1"/>
  <c r="CP1279" i="2" a="1"/>
  <c r="CP1279" i="2" s="1"/>
  <c r="CO1279" i="2" a="1"/>
  <c r="CO1279" i="2" s="1"/>
  <c r="CM1279" i="2"/>
  <c r="CG1279" i="2"/>
  <c r="CF1279" i="2"/>
  <c r="CE1279" i="2" s="1"/>
  <c r="BP1279" i="2"/>
  <c r="BO1279" i="2"/>
  <c r="BD1279" i="2"/>
  <c r="AV1279" i="2"/>
  <c r="BM1279" i="2" s="1"/>
  <c r="AU1279" i="2"/>
  <c r="BL1279" i="2" s="1"/>
  <c r="AS1279" i="2"/>
  <c r="L1279" i="13" s="1"/>
  <c r="DE1278" i="2"/>
  <c r="CW1278" i="2"/>
  <c r="CV1278" i="2"/>
  <c r="CT1278" i="2"/>
  <c r="H1278" i="13" s="1"/>
  <c r="CQ1278" i="2" a="1"/>
  <c r="CQ1278" i="2" s="1"/>
  <c r="CP1278" i="2" a="1"/>
  <c r="CP1278" i="2" s="1"/>
  <c r="CO1278" i="2" a="1"/>
  <c r="CO1278" i="2" s="1"/>
  <c r="CM1278" i="2"/>
  <c r="CG1278" i="2"/>
  <c r="CF1278" i="2"/>
  <c r="CE1278" i="2" s="1"/>
  <c r="BP1278" i="2"/>
  <c r="BO1278" i="2"/>
  <c r="BD1278" i="2"/>
  <c r="AV1278" i="2"/>
  <c r="AU1278" i="2"/>
  <c r="BB1278" i="2" s="1"/>
  <c r="AS1278" i="2"/>
  <c r="L1278" i="13" s="1"/>
  <c r="DE1277" i="2"/>
  <c r="CW1277" i="2"/>
  <c r="CV1277" i="2"/>
  <c r="CT1277" i="2"/>
  <c r="H1277" i="13" s="1"/>
  <c r="CQ1277" i="2" a="1"/>
  <c r="CQ1277" i="2" s="1"/>
  <c r="CP1277" i="2" a="1"/>
  <c r="CP1277" i="2" s="1"/>
  <c r="CO1277" i="2" a="1"/>
  <c r="CO1277" i="2" s="1"/>
  <c r="CM1277" i="2"/>
  <c r="CG1277" i="2"/>
  <c r="CF1277" i="2"/>
  <c r="CE1277" i="2" s="1"/>
  <c r="BP1277" i="2"/>
  <c r="BU1277" i="2" s="1"/>
  <c r="BO1277" i="2"/>
  <c r="BD1277" i="2"/>
  <c r="AV1277" i="2"/>
  <c r="BM1277" i="2" s="1"/>
  <c r="AU1277" i="2"/>
  <c r="AS1277" i="2"/>
  <c r="L1277" i="13" s="1"/>
  <c r="DE1276" i="2"/>
  <c r="CW1276" i="2"/>
  <c r="CV1276" i="2"/>
  <c r="CT1276" i="2"/>
  <c r="H1276" i="13" s="1"/>
  <c r="CQ1276" i="2" a="1"/>
  <c r="CQ1276" i="2" s="1"/>
  <c r="CP1276" i="2" a="1"/>
  <c r="CP1276" i="2" s="1"/>
  <c r="CO1276" i="2" a="1"/>
  <c r="CO1276" i="2" s="1"/>
  <c r="CM1276" i="2"/>
  <c r="CG1276" i="2"/>
  <c r="CF1276" i="2"/>
  <c r="CE1276" i="2" s="1"/>
  <c r="BP1276" i="2"/>
  <c r="BO1276" i="2"/>
  <c r="BD1276" i="2"/>
  <c r="AV1276" i="2"/>
  <c r="BM1276" i="2" s="1"/>
  <c r="AU1276" i="2"/>
  <c r="BB1276" i="2" s="1"/>
  <c r="AS1276" i="2"/>
  <c r="L1276" i="13" s="1"/>
  <c r="DE1275" i="2"/>
  <c r="CW1275" i="2"/>
  <c r="CV1275" i="2"/>
  <c r="CT1275" i="2"/>
  <c r="H1275" i="13" s="1"/>
  <c r="CQ1275" i="2" a="1"/>
  <c r="CQ1275" i="2" s="1"/>
  <c r="CP1275" i="2" a="1"/>
  <c r="CP1275" i="2" s="1"/>
  <c r="CO1275" i="2" a="1"/>
  <c r="CO1275" i="2" s="1"/>
  <c r="CM1275" i="2"/>
  <c r="CG1275" i="2"/>
  <c r="CF1275" i="2"/>
  <c r="CE1275" i="2" s="1"/>
  <c r="BP1275" i="2"/>
  <c r="BO1275" i="2"/>
  <c r="BD1275" i="2"/>
  <c r="AV1275" i="2"/>
  <c r="BM1275" i="2" s="1"/>
  <c r="AU1275" i="2"/>
  <c r="AS1275" i="2"/>
  <c r="L1275" i="13" s="1"/>
  <c r="DE1274" i="2"/>
  <c r="CW1274" i="2"/>
  <c r="CV1274" i="2"/>
  <c r="CT1274" i="2"/>
  <c r="H1274" i="13" s="1"/>
  <c r="CQ1274" i="2" a="1"/>
  <c r="CQ1274" i="2" s="1"/>
  <c r="CP1274" i="2" a="1"/>
  <c r="CP1274" i="2" s="1"/>
  <c r="CO1274" i="2" a="1"/>
  <c r="CO1274" i="2" s="1"/>
  <c r="CM1274" i="2"/>
  <c r="CG1274" i="2"/>
  <c r="CF1274" i="2"/>
  <c r="CE1274" i="2" s="1"/>
  <c r="BP1274" i="2"/>
  <c r="BO1274" i="2"/>
  <c r="BD1274" i="2"/>
  <c r="AV1274" i="2"/>
  <c r="BM1274" i="2" s="1"/>
  <c r="AU1274" i="2"/>
  <c r="BB1274" i="2" s="1"/>
  <c r="AS1274" i="2"/>
  <c r="L1274" i="13" s="1"/>
  <c r="DE1273" i="2"/>
  <c r="CW1273" i="2"/>
  <c r="CV1273" i="2"/>
  <c r="CT1273" i="2"/>
  <c r="H1273" i="13" s="1"/>
  <c r="CQ1273" i="2" a="1"/>
  <c r="CQ1273" i="2" s="1"/>
  <c r="CP1273" i="2" a="1"/>
  <c r="CP1273" i="2" s="1"/>
  <c r="CO1273" i="2" a="1"/>
  <c r="CO1273" i="2" s="1"/>
  <c r="CM1273" i="2"/>
  <c r="BP1273" i="2"/>
  <c r="BY1273" i="2" s="1"/>
  <c r="BO1273" i="2"/>
  <c r="BD1273" i="2"/>
  <c r="AV1273" i="2"/>
  <c r="BC1273" i="2" s="1"/>
  <c r="AU1273" i="2"/>
  <c r="BB1273" i="2" s="1"/>
  <c r="AS1273" i="2"/>
  <c r="L1273" i="13" s="1"/>
  <c r="DE1272" i="2"/>
  <c r="CW1272" i="2"/>
  <c r="CV1272" i="2"/>
  <c r="CT1272" i="2"/>
  <c r="H1272" i="13" s="1"/>
  <c r="CQ1272" i="2" a="1"/>
  <c r="CQ1272" i="2" s="1"/>
  <c r="CP1272" i="2" a="1"/>
  <c r="CP1272" i="2" s="1"/>
  <c r="CO1272" i="2" a="1"/>
  <c r="CO1272" i="2" s="1"/>
  <c r="CM1272" i="2"/>
  <c r="BP1272" i="2"/>
  <c r="BY1272" i="2" s="1"/>
  <c r="BO1272" i="2"/>
  <c r="BD1272" i="2"/>
  <c r="AV1272" i="2"/>
  <c r="AU1272" i="2"/>
  <c r="BL1272" i="2" s="1"/>
  <c r="AS1272" i="2"/>
  <c r="L1272" i="13" s="1"/>
  <c r="DE1271" i="2"/>
  <c r="CW1271" i="2"/>
  <c r="CV1271" i="2"/>
  <c r="CT1271" i="2"/>
  <c r="H1271" i="13" s="1"/>
  <c r="CQ1271" i="2" a="1"/>
  <c r="CQ1271" i="2" s="1"/>
  <c r="CP1271" i="2" a="1"/>
  <c r="CP1271" i="2" s="1"/>
  <c r="CO1271" i="2" a="1"/>
  <c r="CO1271" i="2" s="1"/>
  <c r="CM1271" i="2"/>
  <c r="BP1271" i="2"/>
  <c r="BY1271" i="2" s="1"/>
  <c r="BO1271" i="2"/>
  <c r="BD1271" i="2"/>
  <c r="AV1271" i="2"/>
  <c r="BC1271" i="2" s="1"/>
  <c r="AU1271" i="2"/>
  <c r="BL1271" i="2" s="1"/>
  <c r="AS1271" i="2"/>
  <c r="L1271" i="13" s="1"/>
  <c r="DE1270" i="2"/>
  <c r="CW1270" i="2"/>
  <c r="CV1270" i="2"/>
  <c r="CT1270" i="2"/>
  <c r="H1270" i="13" s="1"/>
  <c r="CQ1270" i="2" a="1"/>
  <c r="CQ1270" i="2" s="1"/>
  <c r="CP1270" i="2" a="1"/>
  <c r="CP1270" i="2" s="1"/>
  <c r="CO1270" i="2" a="1"/>
  <c r="CO1270" i="2" s="1"/>
  <c r="CM1270" i="2"/>
  <c r="BP1270" i="2"/>
  <c r="BY1270" i="2" s="1"/>
  <c r="CD1270" i="2" s="1"/>
  <c r="BO1270" i="2"/>
  <c r="BD1270" i="2"/>
  <c r="AV1270" i="2"/>
  <c r="BC1270" i="2" s="1"/>
  <c r="AU1270" i="2"/>
  <c r="BB1270" i="2" s="1"/>
  <c r="AS1270" i="2"/>
  <c r="L1270" i="13" s="1"/>
  <c r="AH1270" i="2"/>
  <c r="DE1269" i="2"/>
  <c r="CW1269" i="2"/>
  <c r="CV1269" i="2"/>
  <c r="CT1269" i="2"/>
  <c r="H1269" i="13" s="1"/>
  <c r="CQ1269" i="2" a="1"/>
  <c r="CQ1269" i="2" s="1"/>
  <c r="CP1269" i="2" a="1"/>
  <c r="CP1269" i="2" s="1"/>
  <c r="CO1269" i="2" a="1"/>
  <c r="CO1269" i="2" s="1"/>
  <c r="CM1269" i="2"/>
  <c r="BP1269" i="2"/>
  <c r="BO1269" i="2"/>
  <c r="BD1269" i="2"/>
  <c r="AV1269" i="2"/>
  <c r="BC1269" i="2" s="1"/>
  <c r="AU1269" i="2"/>
  <c r="BL1269" i="2" s="1"/>
  <c r="AS1269" i="2"/>
  <c r="L1269" i="13" s="1"/>
  <c r="AH1269" i="2"/>
  <c r="DE1268" i="2"/>
  <c r="CW1268" i="2"/>
  <c r="CV1268" i="2"/>
  <c r="CT1268" i="2"/>
  <c r="H1268" i="13" s="1"/>
  <c r="CQ1268" i="2" a="1"/>
  <c r="CQ1268" i="2" s="1"/>
  <c r="CP1268" i="2" a="1"/>
  <c r="CP1268" i="2" s="1"/>
  <c r="CO1268" i="2" a="1"/>
  <c r="CO1268" i="2" s="1"/>
  <c r="CM1268" i="2"/>
  <c r="BP1268" i="2"/>
  <c r="BY1268" i="2" s="1"/>
  <c r="CD1268" i="2" s="1"/>
  <c r="CG1268" i="2" s="1"/>
  <c r="BO1268" i="2"/>
  <c r="BD1268" i="2"/>
  <c r="AV1268" i="2"/>
  <c r="AU1268" i="2"/>
  <c r="AS1268" i="2"/>
  <c r="L1268" i="13" s="1"/>
  <c r="AH1268" i="2"/>
  <c r="DE1267" i="2"/>
  <c r="CW1267" i="2"/>
  <c r="CV1267" i="2"/>
  <c r="CT1267" i="2"/>
  <c r="H1267" i="13" s="1"/>
  <c r="CQ1267" i="2" a="1"/>
  <c r="CQ1267" i="2" s="1"/>
  <c r="CP1267" i="2" a="1"/>
  <c r="CP1267" i="2" s="1"/>
  <c r="CO1267" i="2" a="1"/>
  <c r="CO1267" i="2" s="1"/>
  <c r="CM1267" i="2"/>
  <c r="CI1267" i="2"/>
  <c r="CG1267" i="2"/>
  <c r="CF1267" i="2"/>
  <c r="CE1267" i="2" s="1"/>
  <c r="BP1267" i="2"/>
  <c r="BO1267" i="2"/>
  <c r="BD1267" i="2"/>
  <c r="AV1267" i="2"/>
  <c r="BM1267" i="2" s="1"/>
  <c r="AU1267" i="2"/>
  <c r="AS1267" i="2"/>
  <c r="L1267" i="13" s="1"/>
  <c r="AH1267" i="2"/>
  <c r="DE1266" i="2"/>
  <c r="CW1266" i="2"/>
  <c r="CV1266" i="2"/>
  <c r="CT1266" i="2"/>
  <c r="H1266" i="13" s="1"/>
  <c r="CQ1266" i="2" a="1"/>
  <c r="CQ1266" i="2" s="1"/>
  <c r="CP1266" i="2" a="1"/>
  <c r="CP1266" i="2" s="1"/>
  <c r="CO1266" i="2" a="1"/>
  <c r="CO1266" i="2" s="1"/>
  <c r="CM1266" i="2"/>
  <c r="CI1266" i="2"/>
  <c r="F1266" i="13" s="1"/>
  <c r="CG1266" i="2"/>
  <c r="CF1266" i="2"/>
  <c r="CE1266" i="2" s="1"/>
  <c r="BP1266" i="2"/>
  <c r="BO1266" i="2"/>
  <c r="BD1266" i="2"/>
  <c r="AV1266" i="2"/>
  <c r="BC1266" i="2" s="1"/>
  <c r="AU1266" i="2"/>
  <c r="AS1266" i="2"/>
  <c r="L1266" i="13" s="1"/>
  <c r="AH1266" i="2"/>
  <c r="DE1265" i="2"/>
  <c r="CW1265" i="2"/>
  <c r="CV1265" i="2"/>
  <c r="CT1265" i="2"/>
  <c r="H1265" i="13" s="1"/>
  <c r="CQ1265" i="2" a="1"/>
  <c r="CQ1265" i="2" s="1"/>
  <c r="CP1265" i="2" a="1"/>
  <c r="CP1265" i="2" s="1"/>
  <c r="CO1265" i="2" a="1"/>
  <c r="CO1265" i="2" s="1"/>
  <c r="CM1265" i="2"/>
  <c r="CI1265" i="2"/>
  <c r="F1265" i="13" s="1"/>
  <c r="CG1265" i="2"/>
  <c r="CF1265" i="2"/>
  <c r="CE1265" i="2" s="1"/>
  <c r="BP1265" i="2"/>
  <c r="BO1265" i="2"/>
  <c r="BD1265" i="2"/>
  <c r="AV1265" i="2"/>
  <c r="AU1265" i="2"/>
  <c r="AS1265" i="2"/>
  <c r="L1265" i="13" s="1"/>
  <c r="AH1265" i="2"/>
  <c r="DE1264" i="2"/>
  <c r="CW1264" i="2"/>
  <c r="CV1264" i="2"/>
  <c r="CT1264" i="2"/>
  <c r="H1264" i="13" s="1"/>
  <c r="CQ1264" i="2" a="1"/>
  <c r="CQ1264" i="2" s="1"/>
  <c r="CP1264" i="2" a="1"/>
  <c r="CP1264" i="2" s="1"/>
  <c r="CO1264" i="2" a="1"/>
  <c r="CO1264" i="2" s="1"/>
  <c r="CM1264" i="2"/>
  <c r="CI1264" i="2"/>
  <c r="BP1264" i="2"/>
  <c r="BO1264" i="2"/>
  <c r="BD1264" i="2"/>
  <c r="AV1264" i="2"/>
  <c r="BM1264" i="2" s="1"/>
  <c r="AU1264" i="2"/>
  <c r="BL1264" i="2" s="1"/>
  <c r="AS1264" i="2"/>
  <c r="L1264" i="13" s="1"/>
  <c r="AH1264" i="2"/>
  <c r="DE1263" i="2"/>
  <c r="CW1263" i="2"/>
  <c r="CV1263" i="2"/>
  <c r="CT1263" i="2"/>
  <c r="H1263" i="13" s="1"/>
  <c r="CQ1263" i="2" a="1"/>
  <c r="CQ1263" i="2" s="1"/>
  <c r="CP1263" i="2" a="1"/>
  <c r="CP1263" i="2" s="1"/>
  <c r="CO1263" i="2" a="1"/>
  <c r="CO1263" i="2" s="1"/>
  <c r="CM1263" i="2"/>
  <c r="CI1263" i="2"/>
  <c r="F1263" i="13" s="1"/>
  <c r="BP1263" i="2"/>
  <c r="BO1263" i="2"/>
  <c r="BD1263" i="2"/>
  <c r="AV1263" i="2"/>
  <c r="BM1263" i="2" s="1"/>
  <c r="AU1263" i="2"/>
  <c r="BB1263" i="2" s="1"/>
  <c r="AS1263" i="2"/>
  <c r="L1263" i="13" s="1"/>
  <c r="AH1263" i="2"/>
  <c r="DE1262" i="2"/>
  <c r="CW1262" i="2"/>
  <c r="CV1262" i="2"/>
  <c r="CT1262" i="2"/>
  <c r="H1262" i="13" s="1"/>
  <c r="CQ1262" i="2" a="1"/>
  <c r="CQ1262" i="2" s="1"/>
  <c r="CP1262" i="2" a="1"/>
  <c r="CP1262" i="2" s="1"/>
  <c r="CO1262" i="2" a="1"/>
  <c r="CO1262" i="2" s="1"/>
  <c r="CM1262" i="2"/>
  <c r="CI1262" i="2"/>
  <c r="F1262" i="13" s="1"/>
  <c r="BP1262" i="2"/>
  <c r="BO1262" i="2"/>
  <c r="BD1262" i="2"/>
  <c r="AV1262" i="2"/>
  <c r="AU1262" i="2"/>
  <c r="AS1262" i="2"/>
  <c r="L1262" i="13" s="1"/>
  <c r="AH1262" i="2"/>
  <c r="DE1261" i="2"/>
  <c r="CW1261" i="2"/>
  <c r="CV1261" i="2"/>
  <c r="CT1261" i="2"/>
  <c r="H1261" i="13" s="1"/>
  <c r="CQ1261" i="2" a="1"/>
  <c r="CQ1261" i="2" s="1"/>
  <c r="CP1261" i="2" a="1"/>
  <c r="CP1261" i="2" s="1"/>
  <c r="CO1261" i="2" a="1"/>
  <c r="CO1261" i="2" s="1"/>
  <c r="CM1261" i="2"/>
  <c r="BP1261" i="2"/>
  <c r="BU1261" i="2" s="1"/>
  <c r="BO1261" i="2"/>
  <c r="BD1261" i="2"/>
  <c r="AV1261" i="2"/>
  <c r="BM1261" i="2" s="1"/>
  <c r="AU1261" i="2"/>
  <c r="BL1261" i="2" s="1"/>
  <c r="AS1261" i="2"/>
  <c r="L1261" i="13" s="1"/>
  <c r="AH1261" i="2"/>
  <c r="DE1260" i="2"/>
  <c r="CW1260" i="2"/>
  <c r="CV1260" i="2"/>
  <c r="CT1260" i="2"/>
  <c r="H1260" i="13" s="1"/>
  <c r="CQ1260" i="2" a="1"/>
  <c r="CQ1260" i="2" s="1"/>
  <c r="CP1260" i="2" a="1"/>
  <c r="CP1260" i="2" s="1"/>
  <c r="CO1260" i="2" a="1"/>
  <c r="CO1260" i="2" s="1"/>
  <c r="CM1260" i="2"/>
  <c r="BP1260" i="2"/>
  <c r="BO1260" i="2"/>
  <c r="BD1260" i="2"/>
  <c r="AV1260" i="2"/>
  <c r="BM1260" i="2" s="1"/>
  <c r="AU1260" i="2"/>
  <c r="BL1260" i="2" s="1"/>
  <c r="AS1260" i="2"/>
  <c r="L1260" i="13" s="1"/>
  <c r="AH1260" i="2"/>
  <c r="DE1259" i="2"/>
  <c r="CW1259" i="2"/>
  <c r="CV1259" i="2"/>
  <c r="CT1259" i="2"/>
  <c r="H1259" i="13" s="1"/>
  <c r="CQ1259" i="2" a="1"/>
  <c r="CQ1259" i="2" s="1"/>
  <c r="CP1259" i="2" a="1"/>
  <c r="CP1259" i="2" s="1"/>
  <c r="CO1259" i="2" a="1"/>
  <c r="CO1259" i="2" s="1"/>
  <c r="CM1259" i="2"/>
  <c r="BP1259" i="2"/>
  <c r="BO1259" i="2"/>
  <c r="BD1259" i="2"/>
  <c r="AV1259" i="2"/>
  <c r="BC1259" i="2" s="1"/>
  <c r="AU1259" i="2"/>
  <c r="AS1259" i="2"/>
  <c r="L1259" i="13" s="1"/>
  <c r="AH1259" i="2"/>
  <c r="DE1258" i="2"/>
  <c r="CW1258" i="2"/>
  <c r="CV1258" i="2"/>
  <c r="CT1258" i="2"/>
  <c r="H1258" i="13" s="1"/>
  <c r="CQ1258" i="2" a="1"/>
  <c r="CQ1258" i="2" s="1"/>
  <c r="CP1258" i="2" a="1"/>
  <c r="CP1258" i="2" s="1"/>
  <c r="CO1258" i="2" a="1"/>
  <c r="CO1258" i="2" s="1"/>
  <c r="CM1258" i="2"/>
  <c r="CI1258" i="2"/>
  <c r="F1258" i="13" s="1"/>
  <c r="BP1258" i="2"/>
  <c r="BO1258" i="2"/>
  <c r="BD1258" i="2"/>
  <c r="AV1258" i="2"/>
  <c r="BM1258" i="2" s="1"/>
  <c r="AU1258" i="2"/>
  <c r="AS1258" i="2"/>
  <c r="L1258" i="13" s="1"/>
  <c r="AH1258" i="2"/>
  <c r="DE1257" i="2"/>
  <c r="CW1257" i="2"/>
  <c r="CV1257" i="2"/>
  <c r="CT1257" i="2"/>
  <c r="H1257" i="13" s="1"/>
  <c r="CQ1257" i="2" a="1"/>
  <c r="CQ1257" i="2" s="1"/>
  <c r="CP1257" i="2" a="1"/>
  <c r="CP1257" i="2" s="1"/>
  <c r="CO1257" i="2" a="1"/>
  <c r="CO1257" i="2" s="1"/>
  <c r="CM1257" i="2"/>
  <c r="CI1257" i="2"/>
  <c r="F1257" i="13" s="1"/>
  <c r="BP1257" i="2"/>
  <c r="BO1257" i="2"/>
  <c r="BD1257" i="2"/>
  <c r="AV1257" i="2"/>
  <c r="BM1257" i="2" s="1"/>
  <c r="AU1257" i="2"/>
  <c r="BL1257" i="2" s="1"/>
  <c r="AS1257" i="2"/>
  <c r="L1257" i="13" s="1"/>
  <c r="AH1257" i="2"/>
  <c r="DE1256" i="2"/>
  <c r="CW1256" i="2"/>
  <c r="CV1256" i="2"/>
  <c r="CT1256" i="2"/>
  <c r="H1256" i="13" s="1"/>
  <c r="CQ1256" i="2" a="1"/>
  <c r="CQ1256" i="2" s="1"/>
  <c r="CP1256" i="2" a="1"/>
  <c r="CP1256" i="2" s="1"/>
  <c r="CO1256" i="2" a="1"/>
  <c r="CO1256" i="2" s="1"/>
  <c r="CM1256" i="2"/>
  <c r="CI1256" i="2"/>
  <c r="F1256" i="13" s="1"/>
  <c r="BP1256" i="2"/>
  <c r="BO1256" i="2"/>
  <c r="BD1256" i="2"/>
  <c r="AV1256" i="2"/>
  <c r="AU1256" i="2"/>
  <c r="BL1256" i="2" s="1"/>
  <c r="AS1256" i="2"/>
  <c r="L1256" i="13" s="1"/>
  <c r="AH1256" i="2"/>
  <c r="DE1255" i="2"/>
  <c r="CW1255" i="2"/>
  <c r="CV1255" i="2"/>
  <c r="CT1255" i="2"/>
  <c r="H1255" i="13" s="1"/>
  <c r="CQ1255" i="2" a="1"/>
  <c r="CQ1255" i="2" s="1"/>
  <c r="CP1255" i="2" a="1"/>
  <c r="CP1255" i="2" s="1"/>
  <c r="CO1255" i="2" a="1"/>
  <c r="CO1255" i="2" s="1"/>
  <c r="CM1255" i="2"/>
  <c r="CI1255" i="2"/>
  <c r="F1255" i="13" s="1"/>
  <c r="BP1255" i="2"/>
  <c r="BO1255" i="2"/>
  <c r="BD1255" i="2"/>
  <c r="AV1255" i="2"/>
  <c r="AU1255" i="2"/>
  <c r="BL1255" i="2" s="1"/>
  <c r="AS1255" i="2"/>
  <c r="L1255" i="13" s="1"/>
  <c r="AH1255" i="2"/>
  <c r="DE1254" i="2"/>
  <c r="CW1254" i="2"/>
  <c r="CV1254" i="2"/>
  <c r="CT1254" i="2"/>
  <c r="H1254" i="13" s="1"/>
  <c r="CQ1254" i="2" a="1"/>
  <c r="CQ1254" i="2" s="1"/>
  <c r="CP1254" i="2" a="1"/>
  <c r="CP1254" i="2" s="1"/>
  <c r="CO1254" i="2" a="1"/>
  <c r="CO1254" i="2" s="1"/>
  <c r="CM1254" i="2"/>
  <c r="CI1254" i="2"/>
  <c r="F1254" i="13" s="1"/>
  <c r="BP1254" i="2"/>
  <c r="BY1254" i="2" s="1"/>
  <c r="BO1254" i="2"/>
  <c r="BD1254" i="2"/>
  <c r="AV1254" i="2"/>
  <c r="BM1254" i="2" s="1"/>
  <c r="AU1254" i="2"/>
  <c r="BL1254" i="2" s="1"/>
  <c r="AS1254" i="2"/>
  <c r="L1254" i="13" s="1"/>
  <c r="AH1254" i="2"/>
  <c r="DE1253" i="2"/>
  <c r="CW1253" i="2"/>
  <c r="CV1253" i="2"/>
  <c r="CT1253" i="2"/>
  <c r="H1253" i="13" s="1"/>
  <c r="CQ1253" i="2" a="1"/>
  <c r="CQ1253" i="2" s="1"/>
  <c r="CP1253" i="2" a="1"/>
  <c r="CP1253" i="2" s="1"/>
  <c r="CO1253" i="2" a="1"/>
  <c r="CO1253" i="2" s="1"/>
  <c r="CM1253" i="2"/>
  <c r="CI1253" i="2"/>
  <c r="F1253" i="13" s="1"/>
  <c r="BP1253" i="2"/>
  <c r="BO1253" i="2"/>
  <c r="BD1253" i="2"/>
  <c r="AV1253" i="2"/>
  <c r="BM1253" i="2" s="1"/>
  <c r="AU1253" i="2"/>
  <c r="BL1253" i="2" s="1"/>
  <c r="AS1253" i="2"/>
  <c r="L1253" i="13" s="1"/>
  <c r="AH1253" i="2"/>
  <c r="DE1252" i="2"/>
  <c r="CW1252" i="2"/>
  <c r="CV1252" i="2"/>
  <c r="CT1252" i="2"/>
  <c r="H1252" i="13" s="1"/>
  <c r="CQ1252" i="2" a="1"/>
  <c r="CQ1252" i="2" s="1"/>
  <c r="CP1252" i="2" a="1"/>
  <c r="CP1252" i="2" s="1"/>
  <c r="CO1252" i="2" a="1"/>
  <c r="CO1252" i="2" s="1"/>
  <c r="CM1252" i="2"/>
  <c r="CI1252" i="2"/>
  <c r="BP1252" i="2"/>
  <c r="BO1252" i="2"/>
  <c r="BD1252" i="2"/>
  <c r="AV1252" i="2"/>
  <c r="BC1252" i="2" s="1"/>
  <c r="AU1252" i="2"/>
  <c r="BL1252" i="2" s="1"/>
  <c r="AS1252" i="2"/>
  <c r="L1252" i="13" s="1"/>
  <c r="AH1252" i="2"/>
  <c r="DE1251" i="2"/>
  <c r="CW1251" i="2"/>
  <c r="CV1251" i="2"/>
  <c r="CT1251" i="2"/>
  <c r="H1251" i="13" s="1"/>
  <c r="CQ1251" i="2" a="1"/>
  <c r="CQ1251" i="2" s="1"/>
  <c r="CP1251" i="2" a="1"/>
  <c r="CP1251" i="2" s="1"/>
  <c r="CO1251" i="2" a="1"/>
  <c r="CO1251" i="2" s="1"/>
  <c r="CM1251" i="2"/>
  <c r="CI1251" i="2"/>
  <c r="F1251" i="13" s="1"/>
  <c r="BP1251" i="2"/>
  <c r="BO1251" i="2"/>
  <c r="BD1251" i="2"/>
  <c r="AV1251" i="2"/>
  <c r="AU1251" i="2"/>
  <c r="BL1251" i="2" s="1"/>
  <c r="AS1251" i="2"/>
  <c r="L1251" i="13" s="1"/>
  <c r="AH1251" i="2"/>
  <c r="DE1250" i="2"/>
  <c r="CW1250" i="2"/>
  <c r="CV1250" i="2"/>
  <c r="CT1250" i="2"/>
  <c r="H1250" i="13" s="1"/>
  <c r="CQ1250" i="2" a="1"/>
  <c r="CQ1250" i="2" s="1"/>
  <c r="CP1250" i="2" a="1"/>
  <c r="CP1250" i="2" s="1"/>
  <c r="CO1250" i="2" a="1"/>
  <c r="CO1250" i="2" s="1"/>
  <c r="CM1250" i="2"/>
  <c r="CI1250" i="2"/>
  <c r="F1250" i="13" s="1"/>
  <c r="BP1250" i="2"/>
  <c r="BY1250" i="2" s="1"/>
  <c r="BO1250" i="2"/>
  <c r="BD1250" i="2"/>
  <c r="AV1250" i="2"/>
  <c r="BM1250" i="2" s="1"/>
  <c r="AU1250" i="2"/>
  <c r="BB1250" i="2" s="1"/>
  <c r="AS1250" i="2"/>
  <c r="L1250" i="13" s="1"/>
  <c r="AH1250" i="2"/>
  <c r="DE1249" i="2"/>
  <c r="CW1249" i="2"/>
  <c r="CV1249" i="2"/>
  <c r="CT1249" i="2"/>
  <c r="H1249" i="13" s="1"/>
  <c r="CQ1249" i="2" a="1"/>
  <c r="CQ1249" i="2" s="1"/>
  <c r="CP1249" i="2" a="1"/>
  <c r="CP1249" i="2" s="1"/>
  <c r="CO1249" i="2" a="1"/>
  <c r="CO1249" i="2" s="1"/>
  <c r="CM1249" i="2"/>
  <c r="CI1249" i="2"/>
  <c r="BP1249" i="2"/>
  <c r="BO1249" i="2"/>
  <c r="BD1249" i="2"/>
  <c r="AV1249" i="2"/>
  <c r="BC1249" i="2" s="1"/>
  <c r="AU1249" i="2"/>
  <c r="BL1249" i="2" s="1"/>
  <c r="AS1249" i="2"/>
  <c r="L1249" i="13" s="1"/>
  <c r="AH1249" i="2"/>
  <c r="DE1248" i="2"/>
  <c r="CW1248" i="2"/>
  <c r="CV1248" i="2"/>
  <c r="CT1248" i="2"/>
  <c r="H1248" i="13" s="1"/>
  <c r="CQ1248" i="2" a="1"/>
  <c r="CQ1248" i="2" s="1"/>
  <c r="CP1248" i="2" a="1"/>
  <c r="CP1248" i="2" s="1"/>
  <c r="CO1248" i="2" a="1"/>
  <c r="CO1248" i="2" s="1"/>
  <c r="CM1248" i="2"/>
  <c r="CI1248" i="2"/>
  <c r="F1248" i="13" s="1"/>
  <c r="BP1248" i="2"/>
  <c r="BO1248" i="2"/>
  <c r="BD1248" i="2"/>
  <c r="AV1248" i="2"/>
  <c r="BC1248" i="2" s="1"/>
  <c r="AU1248" i="2"/>
  <c r="BL1248" i="2" s="1"/>
  <c r="AS1248" i="2"/>
  <c r="L1248" i="13" s="1"/>
  <c r="AH1248" i="2"/>
  <c r="DE1247" i="2"/>
  <c r="CW1247" i="2"/>
  <c r="CV1247" i="2"/>
  <c r="CT1247" i="2"/>
  <c r="H1247" i="13" s="1"/>
  <c r="CQ1247" i="2" a="1"/>
  <c r="CQ1247" i="2" s="1"/>
  <c r="CP1247" i="2" a="1"/>
  <c r="CP1247" i="2" s="1"/>
  <c r="CO1247" i="2" a="1"/>
  <c r="CO1247" i="2" s="1"/>
  <c r="CM1247" i="2"/>
  <c r="CI1247" i="2"/>
  <c r="F1247" i="13" s="1"/>
  <c r="BP1247" i="2"/>
  <c r="BO1247" i="2"/>
  <c r="BD1247" i="2"/>
  <c r="AV1247" i="2"/>
  <c r="BC1247" i="2" s="1"/>
  <c r="AU1247" i="2"/>
  <c r="BL1247" i="2" s="1"/>
  <c r="AS1247" i="2"/>
  <c r="L1247" i="13" s="1"/>
  <c r="AH1247" i="2"/>
  <c r="DE1246" i="2"/>
  <c r="CW1246" i="2"/>
  <c r="CV1246" i="2"/>
  <c r="CT1246" i="2"/>
  <c r="H1246" i="13" s="1"/>
  <c r="CQ1246" i="2" a="1"/>
  <c r="CQ1246" i="2" s="1"/>
  <c r="CP1246" i="2" a="1"/>
  <c r="CP1246" i="2" s="1"/>
  <c r="CO1246" i="2" a="1"/>
  <c r="CO1246" i="2" s="1"/>
  <c r="CM1246" i="2"/>
  <c r="CI1246" i="2"/>
  <c r="CH1246" i="2" s="1"/>
  <c r="E1246" i="13" s="1"/>
  <c r="BP1246" i="2"/>
  <c r="BY1246" i="2" s="1"/>
  <c r="BO1246" i="2"/>
  <c r="BD1246" i="2"/>
  <c r="AV1246" i="2"/>
  <c r="BM1246" i="2" s="1"/>
  <c r="AU1246" i="2"/>
  <c r="BL1246" i="2" s="1"/>
  <c r="AS1246" i="2"/>
  <c r="L1246" i="13" s="1"/>
  <c r="AH1246" i="2"/>
  <c r="DE1245" i="2"/>
  <c r="CW1245" i="2"/>
  <c r="CV1245" i="2"/>
  <c r="CT1245" i="2"/>
  <c r="H1245" i="13" s="1"/>
  <c r="CQ1245" i="2" a="1"/>
  <c r="CQ1245" i="2" s="1"/>
  <c r="CP1245" i="2" a="1"/>
  <c r="CP1245" i="2" s="1"/>
  <c r="CO1245" i="2" a="1"/>
  <c r="CO1245" i="2" s="1"/>
  <c r="CM1245" i="2"/>
  <c r="CI1245" i="2"/>
  <c r="F1245" i="13" s="1"/>
  <c r="BP1245" i="2"/>
  <c r="BU1245" i="2" s="1"/>
  <c r="BO1245" i="2"/>
  <c r="BD1245" i="2"/>
  <c r="AV1245" i="2"/>
  <c r="BM1245" i="2" s="1"/>
  <c r="AU1245" i="2"/>
  <c r="AS1245" i="2"/>
  <c r="L1245" i="13" s="1"/>
  <c r="AH1245" i="2"/>
  <c r="DE1244" i="2"/>
  <c r="CW1244" i="2"/>
  <c r="CV1244" i="2"/>
  <c r="CT1244" i="2"/>
  <c r="H1244" i="13" s="1"/>
  <c r="CQ1244" i="2" a="1"/>
  <c r="CQ1244" i="2" s="1"/>
  <c r="CP1244" i="2" a="1"/>
  <c r="CP1244" i="2" s="1"/>
  <c r="CO1244" i="2" a="1"/>
  <c r="CO1244" i="2" s="1"/>
  <c r="CM1244" i="2"/>
  <c r="CI1244" i="2"/>
  <c r="F1244" i="13" s="1"/>
  <c r="BP1244" i="2"/>
  <c r="BO1244" i="2"/>
  <c r="BD1244" i="2"/>
  <c r="AV1244" i="2"/>
  <c r="AU1244" i="2"/>
  <c r="BL1244" i="2" s="1"/>
  <c r="AS1244" i="2"/>
  <c r="L1244" i="13" s="1"/>
  <c r="AH1244" i="2"/>
  <c r="DE1243" i="2"/>
  <c r="CW1243" i="2"/>
  <c r="CV1243" i="2"/>
  <c r="CT1243" i="2"/>
  <c r="H1243" i="13" s="1"/>
  <c r="CQ1243" i="2" a="1"/>
  <c r="CQ1243" i="2" s="1"/>
  <c r="CP1243" i="2" a="1"/>
  <c r="CP1243" i="2" s="1"/>
  <c r="CO1243" i="2" a="1"/>
  <c r="CO1243" i="2" s="1"/>
  <c r="CM1243" i="2"/>
  <c r="CI1243" i="2"/>
  <c r="F1243" i="13" s="1"/>
  <c r="BP1243" i="2"/>
  <c r="BO1243" i="2"/>
  <c r="BD1243" i="2"/>
  <c r="AV1243" i="2"/>
  <c r="AU1243" i="2"/>
  <c r="BL1243" i="2" s="1"/>
  <c r="AS1243" i="2"/>
  <c r="L1243" i="13" s="1"/>
  <c r="AH1243" i="2"/>
  <c r="DE1242" i="2"/>
  <c r="CW1242" i="2"/>
  <c r="CV1242" i="2"/>
  <c r="CT1242" i="2"/>
  <c r="H1242" i="13" s="1"/>
  <c r="CQ1242" i="2" a="1"/>
  <c r="CQ1242" i="2" s="1"/>
  <c r="CP1242" i="2" a="1"/>
  <c r="CP1242" i="2" s="1"/>
  <c r="CO1242" i="2" a="1"/>
  <c r="CO1242" i="2" s="1"/>
  <c r="CM1242" i="2"/>
  <c r="CI1242" i="2"/>
  <c r="CJ1242" i="2" s="1"/>
  <c r="BP1242" i="2"/>
  <c r="BY1242" i="2" s="1"/>
  <c r="BO1242" i="2"/>
  <c r="BD1242" i="2"/>
  <c r="AV1242" i="2"/>
  <c r="BM1242" i="2" s="1"/>
  <c r="AU1242" i="2"/>
  <c r="BL1242" i="2" s="1"/>
  <c r="AS1242" i="2"/>
  <c r="L1242" i="13" s="1"/>
  <c r="AH1242" i="2"/>
  <c r="DE1241" i="2"/>
  <c r="CW1241" i="2"/>
  <c r="CV1241" i="2"/>
  <c r="CT1241" i="2"/>
  <c r="H1241" i="13" s="1"/>
  <c r="CQ1241" i="2" a="1"/>
  <c r="CQ1241" i="2" s="1"/>
  <c r="CP1241" i="2" a="1"/>
  <c r="CP1241" i="2" s="1"/>
  <c r="CO1241" i="2" a="1"/>
  <c r="CO1241" i="2" s="1"/>
  <c r="CM1241" i="2"/>
  <c r="CI1241" i="2"/>
  <c r="F1241" i="13" s="1"/>
  <c r="BP1241" i="2"/>
  <c r="BO1241" i="2"/>
  <c r="BD1241" i="2"/>
  <c r="AV1241" i="2"/>
  <c r="AU1241" i="2"/>
  <c r="BL1241" i="2" s="1"/>
  <c r="AS1241" i="2"/>
  <c r="L1241" i="13" s="1"/>
  <c r="AH1241" i="2"/>
  <c r="DE1240" i="2"/>
  <c r="CW1240" i="2"/>
  <c r="CV1240" i="2"/>
  <c r="CT1240" i="2"/>
  <c r="H1240" i="13" s="1"/>
  <c r="CQ1240" i="2" a="1"/>
  <c r="CQ1240" i="2" s="1"/>
  <c r="CP1240" i="2" a="1"/>
  <c r="CP1240" i="2" s="1"/>
  <c r="CO1240" i="2" a="1"/>
  <c r="CO1240" i="2" s="1"/>
  <c r="CM1240" i="2"/>
  <c r="CI1240" i="2"/>
  <c r="BP1240" i="2"/>
  <c r="BO1240" i="2"/>
  <c r="BD1240" i="2"/>
  <c r="AV1240" i="2"/>
  <c r="BC1240" i="2" s="1"/>
  <c r="AU1240" i="2"/>
  <c r="AS1240" i="2"/>
  <c r="L1240" i="13" s="1"/>
  <c r="AH1240" i="2"/>
  <c r="DE1239" i="2"/>
  <c r="CW1239" i="2"/>
  <c r="CV1239" i="2"/>
  <c r="CT1239" i="2"/>
  <c r="H1239" i="13" s="1"/>
  <c r="CQ1239" i="2" a="1"/>
  <c r="CQ1239" i="2" s="1"/>
  <c r="CP1239" i="2" a="1"/>
  <c r="CP1239" i="2" s="1"/>
  <c r="CO1239" i="2" a="1"/>
  <c r="CO1239" i="2" s="1"/>
  <c r="CM1239" i="2"/>
  <c r="CI1239" i="2"/>
  <c r="F1239" i="13" s="1"/>
  <c r="BP1239" i="2"/>
  <c r="BO1239" i="2"/>
  <c r="BD1239" i="2"/>
  <c r="AV1239" i="2"/>
  <c r="BC1239" i="2" s="1"/>
  <c r="AU1239" i="2"/>
  <c r="BL1239" i="2" s="1"/>
  <c r="AS1239" i="2"/>
  <c r="L1239" i="13" s="1"/>
  <c r="AH1239" i="2"/>
  <c r="DE1238" i="2"/>
  <c r="CW1238" i="2"/>
  <c r="CV1238" i="2"/>
  <c r="CT1238" i="2"/>
  <c r="H1238" i="13" s="1"/>
  <c r="CQ1238" i="2" a="1"/>
  <c r="CQ1238" i="2" s="1"/>
  <c r="CP1238" i="2" a="1"/>
  <c r="CP1238" i="2" s="1"/>
  <c r="CO1238" i="2" a="1"/>
  <c r="CO1238" i="2" s="1"/>
  <c r="CM1238" i="2"/>
  <c r="CI1238" i="2"/>
  <c r="F1238" i="13" s="1"/>
  <c r="BP1238" i="2"/>
  <c r="BO1238" i="2"/>
  <c r="BD1238" i="2"/>
  <c r="AV1238" i="2"/>
  <c r="BM1238" i="2" s="1"/>
  <c r="AU1238" i="2"/>
  <c r="AS1238" i="2"/>
  <c r="L1238" i="13" s="1"/>
  <c r="AH1238" i="2"/>
  <c r="DE1237" i="2"/>
  <c r="CW1237" i="2"/>
  <c r="CV1237" i="2"/>
  <c r="CT1237" i="2"/>
  <c r="H1237" i="13" s="1"/>
  <c r="CQ1237" i="2" a="1"/>
  <c r="CQ1237" i="2" s="1"/>
  <c r="CP1237" i="2" a="1"/>
  <c r="CP1237" i="2" s="1"/>
  <c r="CO1237" i="2" a="1"/>
  <c r="CO1237" i="2" s="1"/>
  <c r="CM1237" i="2"/>
  <c r="CI1237" i="2"/>
  <c r="BP1237" i="2"/>
  <c r="BU1237" i="2" s="1"/>
  <c r="BO1237" i="2"/>
  <c r="BD1237" i="2"/>
  <c r="AV1237" i="2"/>
  <c r="BM1237" i="2" s="1"/>
  <c r="AU1237" i="2"/>
  <c r="BL1237" i="2" s="1"/>
  <c r="AS1237" i="2"/>
  <c r="L1237" i="13" s="1"/>
  <c r="AH1237" i="2"/>
  <c r="DE1236" i="2"/>
  <c r="CW1236" i="2"/>
  <c r="CV1236" i="2"/>
  <c r="CT1236" i="2"/>
  <c r="H1236" i="13" s="1"/>
  <c r="CQ1236" i="2" a="1"/>
  <c r="CQ1236" i="2" s="1"/>
  <c r="CP1236" i="2" a="1"/>
  <c r="CP1236" i="2" s="1"/>
  <c r="CO1236" i="2" a="1"/>
  <c r="CO1236" i="2" s="1"/>
  <c r="CM1236" i="2"/>
  <c r="CI1236" i="2"/>
  <c r="F1236" i="13" s="1"/>
  <c r="BP1236" i="2"/>
  <c r="BO1236" i="2"/>
  <c r="BD1236" i="2"/>
  <c r="AV1236" i="2"/>
  <c r="BC1236" i="2" s="1"/>
  <c r="AU1236" i="2"/>
  <c r="BL1236" i="2" s="1"/>
  <c r="AS1236" i="2"/>
  <c r="L1236" i="13" s="1"/>
  <c r="AH1236" i="2"/>
  <c r="DE1235" i="2"/>
  <c r="CW1235" i="2"/>
  <c r="CV1235" i="2"/>
  <c r="CT1235" i="2"/>
  <c r="H1235" i="13" s="1"/>
  <c r="CQ1235" i="2" a="1"/>
  <c r="CQ1235" i="2" s="1"/>
  <c r="CP1235" i="2" a="1"/>
  <c r="CP1235" i="2" s="1"/>
  <c r="CO1235" i="2" a="1"/>
  <c r="CO1235" i="2" s="1"/>
  <c r="CM1235" i="2"/>
  <c r="CI1235" i="2"/>
  <c r="F1235" i="13" s="1"/>
  <c r="BP1235" i="2"/>
  <c r="BO1235" i="2"/>
  <c r="BD1235" i="2"/>
  <c r="AV1235" i="2"/>
  <c r="BC1235" i="2" s="1"/>
  <c r="AU1235" i="2"/>
  <c r="BB1235" i="2" s="1"/>
  <c r="AS1235" i="2"/>
  <c r="L1235" i="13" s="1"/>
  <c r="AH1235" i="2"/>
  <c r="DE1234" i="2"/>
  <c r="CW1234" i="2"/>
  <c r="CV1234" i="2"/>
  <c r="CT1234" i="2"/>
  <c r="H1234" i="13" s="1"/>
  <c r="CQ1234" i="2" a="1"/>
  <c r="CQ1234" i="2" s="1"/>
  <c r="CP1234" i="2" a="1"/>
  <c r="CP1234" i="2" s="1"/>
  <c r="CO1234" i="2" a="1"/>
  <c r="CO1234" i="2" s="1"/>
  <c r="CM1234" i="2"/>
  <c r="CI1234" i="2"/>
  <c r="F1234" i="13" s="1"/>
  <c r="BP1234" i="2"/>
  <c r="BO1234" i="2"/>
  <c r="BD1234" i="2"/>
  <c r="AV1234" i="2"/>
  <c r="BM1234" i="2" s="1"/>
  <c r="AU1234" i="2"/>
  <c r="BL1234" i="2" s="1"/>
  <c r="AS1234" i="2"/>
  <c r="L1234" i="13" s="1"/>
  <c r="AH1234" i="2"/>
  <c r="DE1233" i="2"/>
  <c r="CW1233" i="2"/>
  <c r="CV1233" i="2"/>
  <c r="CT1233" i="2"/>
  <c r="H1233" i="13" s="1"/>
  <c r="CQ1233" i="2" a="1"/>
  <c r="CQ1233" i="2" s="1"/>
  <c r="CP1233" i="2" a="1"/>
  <c r="CP1233" i="2" s="1"/>
  <c r="CO1233" i="2" a="1"/>
  <c r="CO1233" i="2" s="1"/>
  <c r="CM1233" i="2"/>
  <c r="CI1233" i="2"/>
  <c r="F1233" i="13" s="1"/>
  <c r="BP1233" i="2"/>
  <c r="BO1233" i="2"/>
  <c r="BD1233" i="2"/>
  <c r="AV1233" i="2"/>
  <c r="BM1233" i="2" s="1"/>
  <c r="AU1233" i="2"/>
  <c r="AS1233" i="2"/>
  <c r="L1233" i="13" s="1"/>
  <c r="AH1233" i="2"/>
  <c r="DE1232" i="2"/>
  <c r="CW1232" i="2"/>
  <c r="CV1232" i="2"/>
  <c r="CT1232" i="2"/>
  <c r="H1232" i="13" s="1"/>
  <c r="CQ1232" i="2" a="1"/>
  <c r="CQ1232" i="2" s="1"/>
  <c r="CP1232" i="2" a="1"/>
  <c r="CP1232" i="2" s="1"/>
  <c r="CO1232" i="2" a="1"/>
  <c r="CO1232" i="2" s="1"/>
  <c r="CM1232" i="2"/>
  <c r="CI1232" i="2"/>
  <c r="F1232" i="13" s="1"/>
  <c r="BP1232" i="2"/>
  <c r="BO1232" i="2"/>
  <c r="BD1232" i="2"/>
  <c r="AV1232" i="2"/>
  <c r="BC1232" i="2" s="1"/>
  <c r="AU1232" i="2"/>
  <c r="BL1232" i="2" s="1"/>
  <c r="AS1232" i="2"/>
  <c r="L1232" i="13" s="1"/>
  <c r="AH1232" i="2"/>
  <c r="DE1231" i="2"/>
  <c r="CW1231" i="2"/>
  <c r="CV1231" i="2"/>
  <c r="CT1231" i="2"/>
  <c r="H1231" i="13" s="1"/>
  <c r="CQ1231" i="2" a="1"/>
  <c r="CQ1231" i="2" s="1"/>
  <c r="CP1231" i="2" a="1"/>
  <c r="CP1231" i="2" s="1"/>
  <c r="CO1231" i="2" a="1"/>
  <c r="CO1231" i="2" s="1"/>
  <c r="CM1231" i="2"/>
  <c r="CI1231" i="2"/>
  <c r="BP1231" i="2"/>
  <c r="BO1231" i="2"/>
  <c r="BD1231" i="2"/>
  <c r="AV1231" i="2"/>
  <c r="AU1231" i="2"/>
  <c r="BB1231" i="2" s="1"/>
  <c r="AS1231" i="2"/>
  <c r="L1231" i="13" s="1"/>
  <c r="AH1231" i="2"/>
  <c r="DE1230" i="2"/>
  <c r="CW1230" i="2"/>
  <c r="CV1230" i="2"/>
  <c r="CT1230" i="2"/>
  <c r="H1230" i="13" s="1"/>
  <c r="CQ1230" i="2" a="1"/>
  <c r="CQ1230" i="2" s="1"/>
  <c r="CP1230" i="2" a="1"/>
  <c r="CP1230" i="2" s="1"/>
  <c r="CO1230" i="2" a="1"/>
  <c r="CO1230" i="2" s="1"/>
  <c r="CM1230" i="2"/>
  <c r="CI1230" i="2"/>
  <c r="F1230" i="13" s="1"/>
  <c r="BP1230" i="2"/>
  <c r="BO1230" i="2"/>
  <c r="BD1230" i="2"/>
  <c r="AV1230" i="2"/>
  <c r="AU1230" i="2"/>
  <c r="BB1230" i="2" s="1"/>
  <c r="AS1230" i="2"/>
  <c r="L1230" i="13" s="1"/>
  <c r="AH1230" i="2"/>
  <c r="DE1229" i="2"/>
  <c r="CW1229" i="2"/>
  <c r="CV1229" i="2"/>
  <c r="CT1229" i="2"/>
  <c r="H1229" i="13" s="1"/>
  <c r="CQ1229" i="2" a="1"/>
  <c r="CQ1229" i="2" s="1"/>
  <c r="CP1229" i="2" a="1"/>
  <c r="CP1229" i="2" s="1"/>
  <c r="CO1229" i="2" a="1"/>
  <c r="CO1229" i="2" s="1"/>
  <c r="CM1229" i="2"/>
  <c r="CI1229" i="2"/>
  <c r="F1229" i="13" s="1"/>
  <c r="BP1229" i="2"/>
  <c r="BT1229" i="2" s="1"/>
  <c r="BO1229" i="2"/>
  <c r="BD1229" i="2"/>
  <c r="AV1229" i="2"/>
  <c r="AU1229" i="2"/>
  <c r="BB1229" i="2" s="1"/>
  <c r="AS1229" i="2"/>
  <c r="L1229" i="13" s="1"/>
  <c r="AH1229" i="2"/>
  <c r="DE1228" i="2"/>
  <c r="CW1228" i="2"/>
  <c r="CV1228" i="2"/>
  <c r="CT1228" i="2"/>
  <c r="H1228" i="13" s="1"/>
  <c r="CQ1228" i="2" a="1"/>
  <c r="CQ1228" i="2" s="1"/>
  <c r="CP1228" i="2" a="1"/>
  <c r="CP1228" i="2" s="1"/>
  <c r="CO1228" i="2" a="1"/>
  <c r="CO1228" i="2" s="1"/>
  <c r="CM1228" i="2"/>
  <c r="CI1228" i="2"/>
  <c r="BP1228" i="2"/>
  <c r="BO1228" i="2"/>
  <c r="BD1228" i="2"/>
  <c r="AV1228" i="2"/>
  <c r="AU1228" i="2"/>
  <c r="BL1228" i="2" s="1"/>
  <c r="AS1228" i="2"/>
  <c r="L1228" i="13" s="1"/>
  <c r="AH1228" i="2"/>
  <c r="DE1227" i="2"/>
  <c r="CW1227" i="2"/>
  <c r="CV1227" i="2"/>
  <c r="CT1227" i="2"/>
  <c r="H1227" i="13" s="1"/>
  <c r="CQ1227" i="2" a="1"/>
  <c r="CQ1227" i="2" s="1"/>
  <c r="CP1227" i="2" a="1"/>
  <c r="CP1227" i="2" s="1"/>
  <c r="CO1227" i="2" a="1"/>
  <c r="CO1227" i="2" s="1"/>
  <c r="CM1227" i="2"/>
  <c r="CI1227" i="2"/>
  <c r="F1227" i="13" s="1"/>
  <c r="BP1227" i="2"/>
  <c r="BO1227" i="2"/>
  <c r="BD1227" i="2"/>
  <c r="AV1227" i="2"/>
  <c r="AU1227" i="2"/>
  <c r="BB1227" i="2" s="1"/>
  <c r="AS1227" i="2"/>
  <c r="L1227" i="13" s="1"/>
  <c r="AH1227" i="2"/>
  <c r="DE1226" i="2"/>
  <c r="CW1226" i="2"/>
  <c r="CV1226" i="2"/>
  <c r="CT1226" i="2"/>
  <c r="H1226" i="13" s="1"/>
  <c r="CQ1226" i="2" a="1"/>
  <c r="CQ1226" i="2" s="1"/>
  <c r="CP1226" i="2" a="1"/>
  <c r="CP1226" i="2" s="1"/>
  <c r="CO1226" i="2" a="1"/>
  <c r="CO1226" i="2" s="1"/>
  <c r="CM1226" i="2"/>
  <c r="CI1226" i="2"/>
  <c r="F1226" i="13" s="1"/>
  <c r="BP1226" i="2"/>
  <c r="BY1226" i="2" s="1"/>
  <c r="BO1226" i="2"/>
  <c r="BD1226" i="2"/>
  <c r="AV1226" i="2"/>
  <c r="AU1226" i="2"/>
  <c r="BB1226" i="2" s="1"/>
  <c r="AS1226" i="2"/>
  <c r="L1226" i="13" s="1"/>
  <c r="AH1226" i="2"/>
  <c r="DE1225" i="2"/>
  <c r="CW1225" i="2"/>
  <c r="CV1225" i="2"/>
  <c r="CT1225" i="2"/>
  <c r="H1225" i="13" s="1"/>
  <c r="CQ1225" i="2" a="1"/>
  <c r="CQ1225" i="2" s="1"/>
  <c r="CP1225" i="2" a="1"/>
  <c r="CP1225" i="2" s="1"/>
  <c r="CO1225" i="2" a="1"/>
  <c r="CO1225" i="2" s="1"/>
  <c r="CM1225" i="2"/>
  <c r="CI1225" i="2"/>
  <c r="F1225" i="13" s="1"/>
  <c r="BP1225" i="2"/>
  <c r="BO1225" i="2"/>
  <c r="BD1225" i="2"/>
  <c r="AV1225" i="2"/>
  <c r="AU1225" i="2"/>
  <c r="BL1225" i="2" s="1"/>
  <c r="AS1225" i="2"/>
  <c r="L1225" i="13" s="1"/>
  <c r="AH1225" i="2"/>
  <c r="DE1224" i="2"/>
  <c r="CW1224" i="2"/>
  <c r="CV1224" i="2"/>
  <c r="CT1224" i="2"/>
  <c r="H1224" i="13" s="1"/>
  <c r="CQ1224" i="2" a="1"/>
  <c r="CQ1224" i="2" s="1"/>
  <c r="CP1224" i="2" a="1"/>
  <c r="CP1224" i="2" s="1"/>
  <c r="CO1224" i="2" a="1"/>
  <c r="CO1224" i="2" s="1"/>
  <c r="CM1224" i="2"/>
  <c r="CI1224" i="2"/>
  <c r="F1224" i="13" s="1"/>
  <c r="BP1224" i="2"/>
  <c r="BO1224" i="2"/>
  <c r="BD1224" i="2"/>
  <c r="AV1224" i="2"/>
  <c r="BC1224" i="2" s="1"/>
  <c r="AU1224" i="2"/>
  <c r="AS1224" i="2"/>
  <c r="L1224" i="13" s="1"/>
  <c r="AH1224" i="2"/>
  <c r="DE1223" i="2"/>
  <c r="CW1223" i="2"/>
  <c r="CV1223" i="2"/>
  <c r="CT1223" i="2"/>
  <c r="H1223" i="13" s="1"/>
  <c r="CQ1223" i="2" a="1"/>
  <c r="CQ1223" i="2" s="1"/>
  <c r="CP1223" i="2" a="1"/>
  <c r="CP1223" i="2" s="1"/>
  <c r="CO1223" i="2" a="1"/>
  <c r="CO1223" i="2" s="1"/>
  <c r="CM1223" i="2"/>
  <c r="CI1223" i="2"/>
  <c r="F1223" i="13" s="1"/>
  <c r="BP1223" i="2"/>
  <c r="BO1223" i="2"/>
  <c r="BD1223" i="2"/>
  <c r="AV1223" i="2"/>
  <c r="AU1223" i="2"/>
  <c r="BL1223" i="2" s="1"/>
  <c r="AS1223" i="2"/>
  <c r="L1223" i="13" s="1"/>
  <c r="AH1223" i="2"/>
  <c r="DE1222" i="2"/>
  <c r="CW1222" i="2"/>
  <c r="CV1222" i="2"/>
  <c r="CT1222" i="2"/>
  <c r="H1222" i="13" s="1"/>
  <c r="CQ1222" i="2" a="1"/>
  <c r="CQ1222" i="2" s="1"/>
  <c r="CP1222" i="2" a="1"/>
  <c r="CP1222" i="2" s="1"/>
  <c r="CO1222" i="2" a="1"/>
  <c r="CO1222" i="2" s="1"/>
  <c r="CM1222" i="2"/>
  <c r="CI1222" i="2"/>
  <c r="F1222" i="13" s="1"/>
  <c r="BP1222" i="2"/>
  <c r="BO1222" i="2"/>
  <c r="BD1222" i="2"/>
  <c r="AV1222" i="2"/>
  <c r="BM1222" i="2" s="1"/>
  <c r="AU1222" i="2"/>
  <c r="AS1222" i="2"/>
  <c r="L1222" i="13" s="1"/>
  <c r="AH1222" i="2"/>
  <c r="DE1221" i="2"/>
  <c r="CW1221" i="2"/>
  <c r="CV1221" i="2"/>
  <c r="CT1221" i="2"/>
  <c r="H1221" i="13" s="1"/>
  <c r="CQ1221" i="2" a="1"/>
  <c r="CQ1221" i="2" s="1"/>
  <c r="CP1221" i="2" a="1"/>
  <c r="CP1221" i="2" s="1"/>
  <c r="CO1221" i="2" a="1"/>
  <c r="CO1221" i="2" s="1"/>
  <c r="CM1221" i="2"/>
  <c r="CI1221" i="2"/>
  <c r="F1221" i="13" s="1"/>
  <c r="BP1221" i="2"/>
  <c r="BU1221" i="2" s="1"/>
  <c r="BO1221" i="2"/>
  <c r="BD1221" i="2"/>
  <c r="AV1221" i="2"/>
  <c r="AU1221" i="2"/>
  <c r="AS1221" i="2"/>
  <c r="L1221" i="13" s="1"/>
  <c r="AH1221" i="2"/>
  <c r="DE1220" i="2"/>
  <c r="CW1220" i="2"/>
  <c r="CV1220" i="2"/>
  <c r="CT1220" i="2"/>
  <c r="H1220" i="13" s="1"/>
  <c r="CQ1220" i="2" a="1"/>
  <c r="CQ1220" i="2" s="1"/>
  <c r="CP1220" i="2" a="1"/>
  <c r="CP1220" i="2" s="1"/>
  <c r="CO1220" i="2" a="1"/>
  <c r="CO1220" i="2" s="1"/>
  <c r="CM1220" i="2"/>
  <c r="CI1220" i="2"/>
  <c r="F1220" i="13" s="1"/>
  <c r="BP1220" i="2"/>
  <c r="BO1220" i="2"/>
  <c r="BD1220" i="2"/>
  <c r="AV1220" i="2"/>
  <c r="BC1220" i="2" s="1"/>
  <c r="AU1220" i="2"/>
  <c r="AS1220" i="2"/>
  <c r="L1220" i="13" s="1"/>
  <c r="AH1220" i="2"/>
  <c r="DE1219" i="2"/>
  <c r="CW1219" i="2"/>
  <c r="CV1219" i="2"/>
  <c r="CT1219" i="2"/>
  <c r="H1219" i="13" s="1"/>
  <c r="CQ1219" i="2" a="1"/>
  <c r="CQ1219" i="2" s="1"/>
  <c r="CP1219" i="2" a="1"/>
  <c r="CP1219" i="2" s="1"/>
  <c r="CO1219" i="2" a="1"/>
  <c r="CO1219" i="2" s="1"/>
  <c r="CM1219" i="2"/>
  <c r="CI1219" i="2"/>
  <c r="F1219" i="13" s="1"/>
  <c r="CG1219" i="2"/>
  <c r="CF1219" i="2"/>
  <c r="CE1219" i="2" s="1"/>
  <c r="BP1219" i="2"/>
  <c r="BO1219" i="2"/>
  <c r="BD1219" i="2"/>
  <c r="AV1219" i="2"/>
  <c r="AU1219" i="2"/>
  <c r="AS1219" i="2"/>
  <c r="L1219" i="13" s="1"/>
  <c r="AH1219" i="2"/>
  <c r="DE1218" i="2"/>
  <c r="CW1218" i="2"/>
  <c r="CV1218" i="2"/>
  <c r="CT1218" i="2"/>
  <c r="H1218" i="13" s="1"/>
  <c r="CQ1218" i="2" a="1"/>
  <c r="CQ1218" i="2" s="1"/>
  <c r="CP1218" i="2" a="1"/>
  <c r="CP1218" i="2" s="1"/>
  <c r="CO1218" i="2" a="1"/>
  <c r="CO1218" i="2" s="1"/>
  <c r="CM1218" i="2"/>
  <c r="CI1218" i="2"/>
  <c r="F1218" i="13" s="1"/>
  <c r="CG1218" i="2"/>
  <c r="CF1218" i="2"/>
  <c r="CE1218" i="2" s="1"/>
  <c r="BP1218" i="2"/>
  <c r="BO1218" i="2"/>
  <c r="BD1218" i="2"/>
  <c r="AV1218" i="2"/>
  <c r="AU1218" i="2"/>
  <c r="BL1218" i="2" s="1"/>
  <c r="AS1218" i="2"/>
  <c r="L1218" i="13" s="1"/>
  <c r="AH1218" i="2"/>
  <c r="DE1217" i="2"/>
  <c r="CW1217" i="2"/>
  <c r="CV1217" i="2"/>
  <c r="CT1217" i="2"/>
  <c r="H1217" i="13" s="1"/>
  <c r="CQ1217" i="2" a="1"/>
  <c r="CQ1217" i="2" s="1"/>
  <c r="CP1217" i="2" a="1"/>
  <c r="CP1217" i="2" s="1"/>
  <c r="CO1217" i="2" a="1"/>
  <c r="CO1217" i="2" s="1"/>
  <c r="CM1217" i="2"/>
  <c r="CI1217" i="2"/>
  <c r="F1217" i="13" s="1"/>
  <c r="CG1217" i="2"/>
  <c r="CF1217" i="2"/>
  <c r="CE1217" i="2" s="1"/>
  <c r="BP1217" i="2"/>
  <c r="BO1217" i="2"/>
  <c r="BD1217" i="2"/>
  <c r="AV1217" i="2"/>
  <c r="AU1217" i="2"/>
  <c r="BB1217" i="2" s="1"/>
  <c r="AS1217" i="2"/>
  <c r="L1217" i="13" s="1"/>
  <c r="AH1217" i="2"/>
  <c r="DE1216" i="2"/>
  <c r="CW1216" i="2"/>
  <c r="CV1216" i="2"/>
  <c r="CT1216" i="2"/>
  <c r="H1216" i="13" s="1"/>
  <c r="CQ1216" i="2" a="1"/>
  <c r="CQ1216" i="2" s="1"/>
  <c r="CP1216" i="2" a="1"/>
  <c r="CP1216" i="2" s="1"/>
  <c r="CO1216" i="2" a="1"/>
  <c r="CO1216" i="2" s="1"/>
  <c r="CM1216" i="2"/>
  <c r="CI1216" i="2"/>
  <c r="BP1216" i="2"/>
  <c r="BO1216" i="2"/>
  <c r="BD1216" i="2"/>
  <c r="AV1216" i="2"/>
  <c r="BC1216" i="2" s="1"/>
  <c r="AU1216" i="2"/>
  <c r="BB1216" i="2" s="1"/>
  <c r="AS1216" i="2"/>
  <c r="L1216" i="13" s="1"/>
  <c r="AH1216" i="2"/>
  <c r="DE1215" i="2"/>
  <c r="CW1215" i="2"/>
  <c r="CV1215" i="2"/>
  <c r="CT1215" i="2"/>
  <c r="H1215" i="13" s="1"/>
  <c r="CQ1215" i="2" a="1"/>
  <c r="CQ1215" i="2" s="1"/>
  <c r="CP1215" i="2" a="1"/>
  <c r="CP1215" i="2" s="1"/>
  <c r="CO1215" i="2" a="1"/>
  <c r="CO1215" i="2" s="1"/>
  <c r="CM1215" i="2"/>
  <c r="CI1215" i="2"/>
  <c r="F1215" i="13" s="1"/>
  <c r="BP1215" i="2"/>
  <c r="BO1215" i="2"/>
  <c r="BD1215" i="2"/>
  <c r="AV1215" i="2"/>
  <c r="BC1215" i="2" s="1"/>
  <c r="AU1215" i="2"/>
  <c r="BL1215" i="2" s="1"/>
  <c r="AS1215" i="2"/>
  <c r="L1215" i="13" s="1"/>
  <c r="AH1215" i="2"/>
  <c r="DE1214" i="2"/>
  <c r="CW1214" i="2"/>
  <c r="CV1214" i="2"/>
  <c r="CT1214" i="2"/>
  <c r="H1214" i="13" s="1"/>
  <c r="CQ1214" i="2" a="1"/>
  <c r="CQ1214" i="2" s="1"/>
  <c r="CP1214" i="2" a="1"/>
  <c r="CP1214" i="2" s="1"/>
  <c r="CO1214" i="2" a="1"/>
  <c r="CO1214" i="2" s="1"/>
  <c r="CM1214" i="2"/>
  <c r="CI1214" i="2"/>
  <c r="F1214" i="13" s="1"/>
  <c r="BP1214" i="2"/>
  <c r="BO1214" i="2"/>
  <c r="BD1214" i="2"/>
  <c r="AV1214" i="2"/>
  <c r="AU1214" i="2"/>
  <c r="BL1214" i="2" s="1"/>
  <c r="AS1214" i="2"/>
  <c r="L1214" i="13" s="1"/>
  <c r="AH1214" i="2"/>
  <c r="DE1213" i="2"/>
  <c r="CW1213" i="2"/>
  <c r="CV1213" i="2"/>
  <c r="CT1213" i="2"/>
  <c r="H1213" i="13" s="1"/>
  <c r="CQ1213" i="2" a="1"/>
  <c r="CQ1213" i="2" s="1"/>
  <c r="CP1213" i="2" a="1"/>
  <c r="CP1213" i="2" s="1"/>
  <c r="CO1213" i="2" a="1"/>
  <c r="CO1213" i="2" s="1"/>
  <c r="CM1213" i="2"/>
  <c r="CI1213" i="2"/>
  <c r="CH1213" i="2" s="1"/>
  <c r="E1213" i="13" s="1"/>
  <c r="BP1213" i="2"/>
  <c r="BU1213" i="2" s="1"/>
  <c r="BO1213" i="2"/>
  <c r="BD1213" i="2"/>
  <c r="AV1213" i="2"/>
  <c r="AU1213" i="2"/>
  <c r="AS1213" i="2"/>
  <c r="L1213" i="13" s="1"/>
  <c r="AH1213" i="2"/>
  <c r="DE1212" i="2"/>
  <c r="CW1212" i="2"/>
  <c r="CV1212" i="2"/>
  <c r="CT1212" i="2"/>
  <c r="H1212" i="13" s="1"/>
  <c r="CQ1212" i="2" a="1"/>
  <c r="CQ1212" i="2" s="1"/>
  <c r="CP1212" i="2" a="1"/>
  <c r="CP1212" i="2" s="1"/>
  <c r="CO1212" i="2" a="1"/>
  <c r="CO1212" i="2" s="1"/>
  <c r="CM1212" i="2"/>
  <c r="CI1212" i="2"/>
  <c r="F1212" i="13" s="1"/>
  <c r="BP1212" i="2"/>
  <c r="BO1212" i="2"/>
  <c r="BD1212" i="2"/>
  <c r="AV1212" i="2"/>
  <c r="AU1212" i="2"/>
  <c r="BB1212" i="2" s="1"/>
  <c r="AS1212" i="2"/>
  <c r="L1212" i="13" s="1"/>
  <c r="AH1212" i="2"/>
  <c r="DE1211" i="2"/>
  <c r="CW1211" i="2"/>
  <c r="CV1211" i="2"/>
  <c r="CT1211" i="2"/>
  <c r="H1211" i="13" s="1"/>
  <c r="CQ1211" i="2" a="1"/>
  <c r="CQ1211" i="2" s="1"/>
  <c r="CP1211" i="2" a="1"/>
  <c r="CP1211" i="2" s="1"/>
  <c r="CO1211" i="2" a="1"/>
  <c r="CO1211" i="2" s="1"/>
  <c r="CM1211" i="2"/>
  <c r="CI1211" i="2"/>
  <c r="F1211" i="13" s="1"/>
  <c r="BP1211" i="2"/>
  <c r="BO1211" i="2"/>
  <c r="BD1211" i="2"/>
  <c r="AV1211" i="2"/>
  <c r="BM1211" i="2" s="1"/>
  <c r="AU1211" i="2"/>
  <c r="AS1211" i="2"/>
  <c r="L1211" i="13" s="1"/>
  <c r="AH1211" i="2"/>
  <c r="DE1210" i="2"/>
  <c r="CW1210" i="2"/>
  <c r="CV1210" i="2"/>
  <c r="CT1210" i="2"/>
  <c r="H1210" i="13" s="1"/>
  <c r="CQ1210" i="2" a="1"/>
  <c r="CQ1210" i="2" s="1"/>
  <c r="CP1210" i="2" a="1"/>
  <c r="CP1210" i="2" s="1"/>
  <c r="CO1210" i="2" a="1"/>
  <c r="CO1210" i="2" s="1"/>
  <c r="CM1210" i="2"/>
  <c r="CI1210" i="2"/>
  <c r="CH1210" i="2" s="1"/>
  <c r="E1210" i="13" s="1"/>
  <c r="BP1210" i="2"/>
  <c r="BO1210" i="2"/>
  <c r="BD1210" i="2"/>
  <c r="AV1210" i="2"/>
  <c r="AU1210" i="2"/>
  <c r="AS1210" i="2"/>
  <c r="L1210" i="13" s="1"/>
  <c r="AH1210" i="2"/>
  <c r="DE1209" i="2"/>
  <c r="CW1209" i="2"/>
  <c r="CV1209" i="2"/>
  <c r="CT1209" i="2"/>
  <c r="H1209" i="13" s="1"/>
  <c r="CQ1209" i="2" a="1"/>
  <c r="CQ1209" i="2" s="1"/>
  <c r="CP1209" i="2" a="1"/>
  <c r="CP1209" i="2" s="1"/>
  <c r="CO1209" i="2" a="1"/>
  <c r="CO1209" i="2" s="1"/>
  <c r="CM1209" i="2"/>
  <c r="CI1209" i="2"/>
  <c r="F1209" i="13" s="1"/>
  <c r="BP1209" i="2"/>
  <c r="BO1209" i="2"/>
  <c r="BD1209" i="2"/>
  <c r="AV1209" i="2"/>
  <c r="BM1209" i="2" s="1"/>
  <c r="AU1209" i="2"/>
  <c r="BB1209" i="2" s="1"/>
  <c r="AS1209" i="2"/>
  <c r="L1209" i="13" s="1"/>
  <c r="AH1209" i="2"/>
  <c r="DE1208" i="2"/>
  <c r="CW1208" i="2"/>
  <c r="CV1208" i="2"/>
  <c r="CT1208" i="2"/>
  <c r="H1208" i="13" s="1"/>
  <c r="CQ1208" i="2" a="1"/>
  <c r="CQ1208" i="2" s="1"/>
  <c r="CP1208" i="2" a="1"/>
  <c r="CP1208" i="2" s="1"/>
  <c r="CO1208" i="2" a="1"/>
  <c r="CO1208" i="2" s="1"/>
  <c r="CM1208" i="2"/>
  <c r="CI1208" i="2"/>
  <c r="F1208" i="13" s="1"/>
  <c r="BP1208" i="2"/>
  <c r="BY1208" i="2" s="1"/>
  <c r="BO1208" i="2"/>
  <c r="BD1208" i="2"/>
  <c r="AV1208" i="2"/>
  <c r="AU1208" i="2"/>
  <c r="BB1208" i="2" s="1"/>
  <c r="AS1208" i="2"/>
  <c r="L1208" i="13" s="1"/>
  <c r="AH1208" i="2"/>
  <c r="DE1207" i="2"/>
  <c r="CW1207" i="2"/>
  <c r="CV1207" i="2"/>
  <c r="CT1207" i="2"/>
  <c r="H1207" i="13" s="1"/>
  <c r="CQ1207" i="2" a="1"/>
  <c r="CQ1207" i="2" s="1"/>
  <c r="CP1207" i="2" a="1"/>
  <c r="CP1207" i="2" s="1"/>
  <c r="CO1207" i="2" a="1"/>
  <c r="CO1207" i="2" s="1"/>
  <c r="CM1207" i="2"/>
  <c r="CI1207" i="2"/>
  <c r="F1207" i="13" s="1"/>
  <c r="BP1207" i="2"/>
  <c r="BO1207" i="2"/>
  <c r="BD1207" i="2"/>
  <c r="AV1207" i="2"/>
  <c r="BM1207" i="2" s="1"/>
  <c r="AU1207" i="2"/>
  <c r="AS1207" i="2"/>
  <c r="L1207" i="13" s="1"/>
  <c r="AH1207" i="2"/>
  <c r="DE1206" i="2"/>
  <c r="CW1206" i="2"/>
  <c r="CV1206" i="2"/>
  <c r="CT1206" i="2"/>
  <c r="H1206" i="13" s="1"/>
  <c r="CQ1206" i="2" a="1"/>
  <c r="CQ1206" i="2" s="1"/>
  <c r="CP1206" i="2" a="1"/>
  <c r="CP1206" i="2" s="1"/>
  <c r="CO1206" i="2" a="1"/>
  <c r="CO1206" i="2" s="1"/>
  <c r="CM1206" i="2"/>
  <c r="CI1206" i="2"/>
  <c r="BP1206" i="2"/>
  <c r="BO1206" i="2"/>
  <c r="BD1206" i="2"/>
  <c r="AV1206" i="2"/>
  <c r="AU1206" i="2"/>
  <c r="BL1206" i="2" s="1"/>
  <c r="AS1206" i="2"/>
  <c r="L1206" i="13" s="1"/>
  <c r="AH1206" i="2"/>
  <c r="DE1205" i="2"/>
  <c r="CW1205" i="2"/>
  <c r="CV1205" i="2"/>
  <c r="CT1205" i="2"/>
  <c r="H1205" i="13" s="1"/>
  <c r="CQ1205" i="2" a="1"/>
  <c r="CQ1205" i="2" s="1"/>
  <c r="CP1205" i="2" a="1"/>
  <c r="CP1205" i="2" s="1"/>
  <c r="CO1205" i="2" a="1"/>
  <c r="CO1205" i="2" s="1"/>
  <c r="CM1205" i="2"/>
  <c r="CI1205" i="2"/>
  <c r="F1205" i="13" s="1"/>
  <c r="BP1205" i="2"/>
  <c r="BU1205" i="2" s="1"/>
  <c r="BO1205" i="2"/>
  <c r="BD1205" i="2"/>
  <c r="AV1205" i="2"/>
  <c r="BM1205" i="2" s="1"/>
  <c r="AU1205" i="2"/>
  <c r="AS1205" i="2"/>
  <c r="L1205" i="13" s="1"/>
  <c r="AH1205" i="2"/>
  <c r="DE1204" i="2"/>
  <c r="CW1204" i="2"/>
  <c r="CV1204" i="2"/>
  <c r="CT1204" i="2"/>
  <c r="H1204" i="13" s="1"/>
  <c r="CQ1204" i="2" a="1"/>
  <c r="CQ1204" i="2" s="1"/>
  <c r="CP1204" i="2" a="1"/>
  <c r="CP1204" i="2" s="1"/>
  <c r="CO1204" i="2" a="1"/>
  <c r="CO1204" i="2" s="1"/>
  <c r="CM1204" i="2"/>
  <c r="CI1204" i="2"/>
  <c r="F1204" i="13" s="1"/>
  <c r="BP1204" i="2"/>
  <c r="BY1204" i="2" s="1"/>
  <c r="BO1204" i="2"/>
  <c r="BD1204" i="2"/>
  <c r="AV1204" i="2"/>
  <c r="BM1204" i="2" s="1"/>
  <c r="AU1204" i="2"/>
  <c r="BB1204" i="2" s="1"/>
  <c r="AS1204" i="2"/>
  <c r="L1204" i="13" s="1"/>
  <c r="AH1204" i="2"/>
  <c r="DE1203" i="2"/>
  <c r="CW1203" i="2"/>
  <c r="CV1203" i="2"/>
  <c r="CT1203" i="2"/>
  <c r="H1203" i="13" s="1"/>
  <c r="CQ1203" i="2" a="1"/>
  <c r="CQ1203" i="2" s="1"/>
  <c r="CP1203" i="2" a="1"/>
  <c r="CP1203" i="2" s="1"/>
  <c r="CO1203" i="2" a="1"/>
  <c r="CO1203" i="2" s="1"/>
  <c r="CM1203" i="2"/>
  <c r="CI1203" i="2"/>
  <c r="BP1203" i="2"/>
  <c r="BO1203" i="2"/>
  <c r="BD1203" i="2"/>
  <c r="AV1203" i="2"/>
  <c r="BM1203" i="2" s="1"/>
  <c r="AU1203" i="2"/>
  <c r="BL1203" i="2" s="1"/>
  <c r="AS1203" i="2"/>
  <c r="L1203" i="13" s="1"/>
  <c r="AH1203" i="2"/>
  <c r="DE1202" i="2"/>
  <c r="CW1202" i="2"/>
  <c r="CV1202" i="2"/>
  <c r="CT1202" i="2"/>
  <c r="H1202" i="13" s="1"/>
  <c r="CQ1202" i="2" a="1"/>
  <c r="CQ1202" i="2" s="1"/>
  <c r="CP1202" i="2" a="1"/>
  <c r="CP1202" i="2" s="1"/>
  <c r="CO1202" i="2" a="1"/>
  <c r="CO1202" i="2" s="1"/>
  <c r="CM1202" i="2"/>
  <c r="CI1202" i="2"/>
  <c r="F1202" i="13" s="1"/>
  <c r="BP1202" i="2"/>
  <c r="BY1202" i="2" s="1"/>
  <c r="BO1202" i="2"/>
  <c r="BD1202" i="2"/>
  <c r="AV1202" i="2"/>
  <c r="BC1202" i="2" s="1"/>
  <c r="AU1202" i="2"/>
  <c r="BL1202" i="2" s="1"/>
  <c r="AS1202" i="2"/>
  <c r="L1202" i="13" s="1"/>
  <c r="AH1202" i="2"/>
  <c r="DE1201" i="2"/>
  <c r="CW1201" i="2"/>
  <c r="CV1201" i="2"/>
  <c r="CT1201" i="2"/>
  <c r="H1201" i="13" s="1"/>
  <c r="CQ1201" i="2" a="1"/>
  <c r="CQ1201" i="2" s="1"/>
  <c r="CP1201" i="2" a="1"/>
  <c r="CP1201" i="2" s="1"/>
  <c r="CO1201" i="2" a="1"/>
  <c r="CO1201" i="2" s="1"/>
  <c r="CM1201" i="2"/>
  <c r="CI1201" i="2"/>
  <c r="F1201" i="13" s="1"/>
  <c r="BP1201" i="2"/>
  <c r="BO1201" i="2"/>
  <c r="BD1201" i="2"/>
  <c r="AV1201" i="2"/>
  <c r="BM1201" i="2" s="1"/>
  <c r="AU1201" i="2"/>
  <c r="BB1201" i="2" s="1"/>
  <c r="AS1201" i="2"/>
  <c r="L1201" i="13" s="1"/>
  <c r="AH1201" i="2"/>
  <c r="DE1200" i="2"/>
  <c r="CW1200" i="2"/>
  <c r="CV1200" i="2"/>
  <c r="CT1200" i="2"/>
  <c r="H1200" i="13" s="1"/>
  <c r="CQ1200" i="2" a="1"/>
  <c r="CQ1200" i="2" s="1"/>
  <c r="CP1200" i="2" a="1"/>
  <c r="CP1200" i="2" s="1"/>
  <c r="CO1200" i="2" a="1"/>
  <c r="CO1200" i="2" s="1"/>
  <c r="CM1200" i="2"/>
  <c r="CI1200" i="2"/>
  <c r="F1200" i="13" s="1"/>
  <c r="BP1200" i="2"/>
  <c r="BY1200" i="2" s="1"/>
  <c r="BO1200" i="2"/>
  <c r="BD1200" i="2"/>
  <c r="AV1200" i="2"/>
  <c r="BC1200" i="2" s="1"/>
  <c r="AU1200" i="2"/>
  <c r="AS1200" i="2"/>
  <c r="L1200" i="13" s="1"/>
  <c r="AH1200" i="2"/>
  <c r="DE1199" i="2"/>
  <c r="CW1199" i="2"/>
  <c r="CV1199" i="2"/>
  <c r="CT1199" i="2"/>
  <c r="H1199" i="13" s="1"/>
  <c r="CQ1199" i="2" a="1"/>
  <c r="CQ1199" i="2" s="1"/>
  <c r="CP1199" i="2" a="1"/>
  <c r="CP1199" i="2" s="1"/>
  <c r="CO1199" i="2" a="1"/>
  <c r="CO1199" i="2" s="1"/>
  <c r="CM1199" i="2"/>
  <c r="CI1199" i="2"/>
  <c r="F1199" i="13" s="1"/>
  <c r="BP1199" i="2"/>
  <c r="BO1199" i="2"/>
  <c r="BD1199" i="2"/>
  <c r="AV1199" i="2"/>
  <c r="BM1199" i="2" s="1"/>
  <c r="AU1199" i="2"/>
  <c r="BL1199" i="2" s="1"/>
  <c r="AS1199" i="2"/>
  <c r="L1199" i="13" s="1"/>
  <c r="AH1199" i="2"/>
  <c r="DE1198" i="2"/>
  <c r="CW1198" i="2"/>
  <c r="CV1198" i="2"/>
  <c r="CT1198" i="2"/>
  <c r="H1198" i="13" s="1"/>
  <c r="CQ1198" i="2" a="1"/>
  <c r="CQ1198" i="2" s="1"/>
  <c r="CP1198" i="2" a="1"/>
  <c r="CP1198" i="2" s="1"/>
  <c r="CO1198" i="2" a="1"/>
  <c r="CO1198" i="2" s="1"/>
  <c r="CM1198" i="2"/>
  <c r="CI1198" i="2"/>
  <c r="F1198" i="13" s="1"/>
  <c r="BP1198" i="2"/>
  <c r="BO1198" i="2"/>
  <c r="BD1198" i="2"/>
  <c r="AV1198" i="2"/>
  <c r="BM1198" i="2" s="1"/>
  <c r="AU1198" i="2"/>
  <c r="BL1198" i="2" s="1"/>
  <c r="AS1198" i="2"/>
  <c r="L1198" i="13" s="1"/>
  <c r="AH1198" i="2"/>
  <c r="DE1197" i="2"/>
  <c r="CW1197" i="2"/>
  <c r="CV1197" i="2"/>
  <c r="CT1197" i="2"/>
  <c r="H1197" i="13" s="1"/>
  <c r="CQ1197" i="2" a="1"/>
  <c r="CQ1197" i="2" s="1"/>
  <c r="CP1197" i="2" a="1"/>
  <c r="CP1197" i="2" s="1"/>
  <c r="CO1197" i="2" a="1"/>
  <c r="CO1197" i="2" s="1"/>
  <c r="CM1197" i="2"/>
  <c r="CI1197" i="2"/>
  <c r="F1197" i="13" s="1"/>
  <c r="BP1197" i="2"/>
  <c r="BU1197" i="2" s="1"/>
  <c r="BO1197" i="2"/>
  <c r="BD1197" i="2"/>
  <c r="AV1197" i="2"/>
  <c r="AU1197" i="2"/>
  <c r="AS1197" i="2"/>
  <c r="L1197" i="13" s="1"/>
  <c r="AH1197" i="2"/>
  <c r="DE1196" i="2"/>
  <c r="CW1196" i="2"/>
  <c r="CV1196" i="2"/>
  <c r="CT1196" i="2"/>
  <c r="H1196" i="13" s="1"/>
  <c r="CQ1196" i="2" a="1"/>
  <c r="CQ1196" i="2" s="1"/>
  <c r="CP1196" i="2" a="1"/>
  <c r="CP1196" i="2" s="1"/>
  <c r="CO1196" i="2" a="1"/>
  <c r="CO1196" i="2" s="1"/>
  <c r="CM1196" i="2"/>
  <c r="CI1196" i="2"/>
  <c r="F1196" i="13" s="1"/>
  <c r="BP1196" i="2"/>
  <c r="BO1196" i="2"/>
  <c r="BD1196" i="2"/>
  <c r="AV1196" i="2"/>
  <c r="BC1196" i="2" s="1"/>
  <c r="AU1196" i="2"/>
  <c r="BB1196" i="2" s="1"/>
  <c r="AS1196" i="2"/>
  <c r="L1196" i="13" s="1"/>
  <c r="AH1196" i="2"/>
  <c r="DE1195" i="2"/>
  <c r="CW1195" i="2"/>
  <c r="CV1195" i="2"/>
  <c r="CT1195" i="2"/>
  <c r="H1195" i="13" s="1"/>
  <c r="CQ1195" i="2" a="1"/>
  <c r="CQ1195" i="2" s="1"/>
  <c r="CP1195" i="2" a="1"/>
  <c r="CP1195" i="2" s="1"/>
  <c r="CO1195" i="2" a="1"/>
  <c r="CO1195" i="2" s="1"/>
  <c r="CM1195" i="2"/>
  <c r="CI1195" i="2"/>
  <c r="F1195" i="13" s="1"/>
  <c r="BP1195" i="2"/>
  <c r="BO1195" i="2"/>
  <c r="BD1195" i="2"/>
  <c r="AV1195" i="2"/>
  <c r="BM1195" i="2" s="1"/>
  <c r="AU1195" i="2"/>
  <c r="AS1195" i="2"/>
  <c r="L1195" i="13" s="1"/>
  <c r="AH1195" i="2"/>
  <c r="DE1194" i="2"/>
  <c r="CW1194" i="2"/>
  <c r="CV1194" i="2"/>
  <c r="CT1194" i="2"/>
  <c r="H1194" i="13" s="1"/>
  <c r="CQ1194" i="2" a="1"/>
  <c r="CQ1194" i="2" s="1"/>
  <c r="CP1194" i="2" a="1"/>
  <c r="CP1194" i="2" s="1"/>
  <c r="CO1194" i="2" a="1"/>
  <c r="CO1194" i="2" s="1"/>
  <c r="CM1194" i="2"/>
  <c r="CI1194" i="2"/>
  <c r="F1194" i="13" s="1"/>
  <c r="BP1194" i="2"/>
  <c r="BO1194" i="2"/>
  <c r="BD1194" i="2"/>
  <c r="AV1194" i="2"/>
  <c r="AU1194" i="2"/>
  <c r="BL1194" i="2" s="1"/>
  <c r="AS1194" i="2"/>
  <c r="L1194" i="13" s="1"/>
  <c r="AH1194" i="2"/>
  <c r="DE1193" i="2"/>
  <c r="CW1193" i="2"/>
  <c r="CV1193" i="2"/>
  <c r="CT1193" i="2"/>
  <c r="H1193" i="13" s="1"/>
  <c r="CQ1193" i="2" a="1"/>
  <c r="CQ1193" i="2" s="1"/>
  <c r="CP1193" i="2" a="1"/>
  <c r="CP1193" i="2" s="1"/>
  <c r="CO1193" i="2" a="1"/>
  <c r="CO1193" i="2" s="1"/>
  <c r="CM1193" i="2"/>
  <c r="CI1193" i="2"/>
  <c r="F1193" i="13" s="1"/>
  <c r="BP1193" i="2"/>
  <c r="BO1193" i="2"/>
  <c r="BD1193" i="2"/>
  <c r="AV1193" i="2"/>
  <c r="BC1193" i="2" s="1"/>
  <c r="AU1193" i="2"/>
  <c r="BB1193" i="2" s="1"/>
  <c r="AS1193" i="2"/>
  <c r="L1193" i="13" s="1"/>
  <c r="AH1193" i="2"/>
  <c r="DE1192" i="2"/>
  <c r="CW1192" i="2"/>
  <c r="CV1192" i="2"/>
  <c r="CT1192" i="2"/>
  <c r="H1192" i="13" s="1"/>
  <c r="CQ1192" i="2" a="1"/>
  <c r="CQ1192" i="2" s="1"/>
  <c r="CP1192" i="2" a="1"/>
  <c r="CP1192" i="2" s="1"/>
  <c r="CO1192" i="2" a="1"/>
  <c r="CO1192" i="2" s="1"/>
  <c r="CM1192" i="2"/>
  <c r="CI1192" i="2"/>
  <c r="F1192" i="13" s="1"/>
  <c r="BP1192" i="2"/>
  <c r="BO1192" i="2"/>
  <c r="BD1192" i="2"/>
  <c r="AV1192" i="2"/>
  <c r="AU1192" i="2"/>
  <c r="AS1192" i="2"/>
  <c r="L1192" i="13" s="1"/>
  <c r="AH1192" i="2"/>
  <c r="DE1191" i="2"/>
  <c r="CW1191" i="2"/>
  <c r="CV1191" i="2"/>
  <c r="CT1191" i="2"/>
  <c r="H1191" i="13" s="1"/>
  <c r="CQ1191" i="2" a="1"/>
  <c r="CQ1191" i="2" s="1"/>
  <c r="CP1191" i="2" a="1"/>
  <c r="CP1191" i="2" s="1"/>
  <c r="CO1191" i="2" a="1"/>
  <c r="CO1191" i="2" s="1"/>
  <c r="CM1191" i="2"/>
  <c r="CI1191" i="2"/>
  <c r="F1191" i="13" s="1"/>
  <c r="BP1191" i="2"/>
  <c r="BO1191" i="2"/>
  <c r="BD1191" i="2"/>
  <c r="AV1191" i="2"/>
  <c r="AU1191" i="2"/>
  <c r="AS1191" i="2"/>
  <c r="L1191" i="13" s="1"/>
  <c r="AH1191" i="2"/>
  <c r="DE1190" i="2"/>
  <c r="CW1190" i="2"/>
  <c r="CV1190" i="2"/>
  <c r="CT1190" i="2"/>
  <c r="H1190" i="13" s="1"/>
  <c r="CQ1190" i="2" a="1"/>
  <c r="CQ1190" i="2" s="1"/>
  <c r="CP1190" i="2" a="1"/>
  <c r="CP1190" i="2" s="1"/>
  <c r="CO1190" i="2" a="1"/>
  <c r="CO1190" i="2" s="1"/>
  <c r="CM1190" i="2"/>
  <c r="CI1190" i="2"/>
  <c r="F1190" i="13" s="1"/>
  <c r="BP1190" i="2"/>
  <c r="BO1190" i="2"/>
  <c r="BD1190" i="2"/>
  <c r="AV1190" i="2"/>
  <c r="BC1190" i="2" s="1"/>
  <c r="AU1190" i="2"/>
  <c r="AS1190" i="2"/>
  <c r="L1190" i="13" s="1"/>
  <c r="AH1190" i="2"/>
  <c r="DE1189" i="2"/>
  <c r="CW1189" i="2"/>
  <c r="CV1189" i="2"/>
  <c r="CT1189" i="2"/>
  <c r="H1189" i="13" s="1"/>
  <c r="CQ1189" i="2" a="1"/>
  <c r="CQ1189" i="2" s="1"/>
  <c r="CP1189" i="2" a="1"/>
  <c r="CP1189" i="2" s="1"/>
  <c r="CO1189" i="2" a="1"/>
  <c r="CO1189" i="2" s="1"/>
  <c r="CM1189" i="2"/>
  <c r="CI1189" i="2"/>
  <c r="CH1189" i="2" s="1"/>
  <c r="E1189" i="13" s="1"/>
  <c r="BP1189" i="2"/>
  <c r="BU1189" i="2" s="1"/>
  <c r="BO1189" i="2"/>
  <c r="BD1189" i="2"/>
  <c r="AV1189" i="2"/>
  <c r="BC1189" i="2" s="1"/>
  <c r="AU1189" i="2"/>
  <c r="BB1189" i="2" s="1"/>
  <c r="AS1189" i="2"/>
  <c r="L1189" i="13" s="1"/>
  <c r="AH1189" i="2"/>
  <c r="DE1188" i="2"/>
  <c r="CW1188" i="2"/>
  <c r="CV1188" i="2"/>
  <c r="CT1188" i="2"/>
  <c r="H1188" i="13" s="1"/>
  <c r="CQ1188" i="2" a="1"/>
  <c r="CQ1188" i="2" s="1"/>
  <c r="CP1188" i="2" a="1"/>
  <c r="CP1188" i="2" s="1"/>
  <c r="CO1188" i="2" a="1"/>
  <c r="CO1188" i="2" s="1"/>
  <c r="CM1188" i="2"/>
  <c r="CI1188" i="2"/>
  <c r="F1188" i="13" s="1"/>
  <c r="BP1188" i="2"/>
  <c r="BO1188" i="2"/>
  <c r="BD1188" i="2"/>
  <c r="AV1188" i="2"/>
  <c r="AU1188" i="2"/>
  <c r="BB1188" i="2" s="1"/>
  <c r="AS1188" i="2"/>
  <c r="L1188" i="13" s="1"/>
  <c r="AH1188" i="2"/>
  <c r="DE1187" i="2"/>
  <c r="CW1187" i="2"/>
  <c r="CV1187" i="2"/>
  <c r="CT1187" i="2"/>
  <c r="H1187" i="13" s="1"/>
  <c r="CQ1187" i="2" a="1"/>
  <c r="CQ1187" i="2" s="1"/>
  <c r="CP1187" i="2" a="1"/>
  <c r="CP1187" i="2" s="1"/>
  <c r="CO1187" i="2" a="1"/>
  <c r="CO1187" i="2" s="1"/>
  <c r="CM1187" i="2"/>
  <c r="CI1187" i="2"/>
  <c r="F1187" i="13" s="1"/>
  <c r="BP1187" i="2"/>
  <c r="BO1187" i="2"/>
  <c r="BD1187" i="2"/>
  <c r="AV1187" i="2"/>
  <c r="AU1187" i="2"/>
  <c r="BL1187" i="2" s="1"/>
  <c r="AS1187" i="2"/>
  <c r="L1187" i="13" s="1"/>
  <c r="AH1187" i="2"/>
  <c r="DE1186" i="2"/>
  <c r="CW1186" i="2"/>
  <c r="CV1186" i="2"/>
  <c r="CT1186" i="2"/>
  <c r="H1186" i="13" s="1"/>
  <c r="CQ1186" i="2" a="1"/>
  <c r="CQ1186" i="2" s="1"/>
  <c r="CP1186" i="2" a="1"/>
  <c r="CP1186" i="2" s="1"/>
  <c r="CO1186" i="2" a="1"/>
  <c r="CO1186" i="2" s="1"/>
  <c r="CM1186" i="2"/>
  <c r="CI1186" i="2"/>
  <c r="CH1186" i="2" s="1"/>
  <c r="E1186" i="13" s="1"/>
  <c r="BP1186" i="2"/>
  <c r="BO1186" i="2"/>
  <c r="BD1186" i="2"/>
  <c r="AV1186" i="2"/>
  <c r="BM1186" i="2" s="1"/>
  <c r="AU1186" i="2"/>
  <c r="AS1186" i="2"/>
  <c r="L1186" i="13" s="1"/>
  <c r="AH1186" i="2"/>
  <c r="DE1185" i="2"/>
  <c r="CW1185" i="2"/>
  <c r="CV1185" i="2"/>
  <c r="CT1185" i="2"/>
  <c r="H1185" i="13" s="1"/>
  <c r="CQ1185" i="2" a="1"/>
  <c r="CQ1185" i="2" s="1"/>
  <c r="CP1185" i="2" a="1"/>
  <c r="CP1185" i="2" s="1"/>
  <c r="CO1185" i="2" a="1"/>
  <c r="CO1185" i="2" s="1"/>
  <c r="CM1185" i="2"/>
  <c r="CI1185" i="2"/>
  <c r="F1185" i="13" s="1"/>
  <c r="BP1185" i="2"/>
  <c r="BO1185" i="2"/>
  <c r="BD1185" i="2"/>
  <c r="AV1185" i="2"/>
  <c r="BC1185" i="2" s="1"/>
  <c r="AU1185" i="2"/>
  <c r="BB1185" i="2" s="1"/>
  <c r="AS1185" i="2"/>
  <c r="L1185" i="13" s="1"/>
  <c r="AH1185" i="2"/>
  <c r="DE1184" i="2"/>
  <c r="CW1184" i="2"/>
  <c r="CV1184" i="2"/>
  <c r="CT1184" i="2"/>
  <c r="H1184" i="13" s="1"/>
  <c r="CQ1184" i="2" a="1"/>
  <c r="CQ1184" i="2" s="1"/>
  <c r="CP1184" i="2" a="1"/>
  <c r="CP1184" i="2" s="1"/>
  <c r="CO1184" i="2" a="1"/>
  <c r="CO1184" i="2" s="1"/>
  <c r="CM1184" i="2"/>
  <c r="CI1184" i="2"/>
  <c r="F1184" i="13" s="1"/>
  <c r="BP1184" i="2"/>
  <c r="BO1184" i="2"/>
  <c r="BD1184" i="2"/>
  <c r="AV1184" i="2"/>
  <c r="BM1184" i="2" s="1"/>
  <c r="AU1184" i="2"/>
  <c r="AS1184" i="2"/>
  <c r="L1184" i="13" s="1"/>
  <c r="AH1184" i="2"/>
  <c r="DE1183" i="2"/>
  <c r="CW1183" i="2"/>
  <c r="CV1183" i="2"/>
  <c r="CT1183" i="2"/>
  <c r="H1183" i="13" s="1"/>
  <c r="CQ1183" i="2" a="1"/>
  <c r="CQ1183" i="2" s="1"/>
  <c r="CP1183" i="2" a="1"/>
  <c r="CP1183" i="2" s="1"/>
  <c r="CO1183" i="2" a="1"/>
  <c r="CO1183" i="2" s="1"/>
  <c r="CM1183" i="2"/>
  <c r="CI1183" i="2"/>
  <c r="F1183" i="13" s="1"/>
  <c r="BP1183" i="2"/>
  <c r="BO1183" i="2"/>
  <c r="BD1183" i="2"/>
  <c r="AV1183" i="2"/>
  <c r="BC1183" i="2" s="1"/>
  <c r="AU1183" i="2"/>
  <c r="BL1183" i="2" s="1"/>
  <c r="AS1183" i="2"/>
  <c r="L1183" i="13" s="1"/>
  <c r="AH1183" i="2"/>
  <c r="DE1182" i="2"/>
  <c r="CW1182" i="2"/>
  <c r="CV1182" i="2"/>
  <c r="CT1182" i="2"/>
  <c r="H1182" i="13" s="1"/>
  <c r="CQ1182" i="2" a="1"/>
  <c r="CQ1182" i="2" s="1"/>
  <c r="CP1182" i="2" a="1"/>
  <c r="CP1182" i="2" s="1"/>
  <c r="CO1182" i="2" a="1"/>
  <c r="CO1182" i="2" s="1"/>
  <c r="CM1182" i="2"/>
  <c r="CI1182" i="2"/>
  <c r="F1182" i="13" s="1"/>
  <c r="BP1182" i="2"/>
  <c r="BO1182" i="2"/>
  <c r="BD1182" i="2"/>
  <c r="AV1182" i="2"/>
  <c r="AU1182" i="2"/>
  <c r="AS1182" i="2"/>
  <c r="L1182" i="13" s="1"/>
  <c r="AH1182" i="2"/>
  <c r="DE1181" i="2"/>
  <c r="CW1181" i="2"/>
  <c r="CV1181" i="2"/>
  <c r="CT1181" i="2"/>
  <c r="H1181" i="13" s="1"/>
  <c r="CQ1181" i="2" a="1"/>
  <c r="CQ1181" i="2" s="1"/>
  <c r="CP1181" i="2" a="1"/>
  <c r="CP1181" i="2" s="1"/>
  <c r="CO1181" i="2" a="1"/>
  <c r="CO1181" i="2" s="1"/>
  <c r="CM1181" i="2"/>
  <c r="CI1181" i="2"/>
  <c r="F1181" i="13" s="1"/>
  <c r="BP1181" i="2"/>
  <c r="BU1181" i="2" s="1"/>
  <c r="BO1181" i="2"/>
  <c r="BD1181" i="2"/>
  <c r="AV1181" i="2"/>
  <c r="BC1181" i="2" s="1"/>
  <c r="AU1181" i="2"/>
  <c r="BL1181" i="2" s="1"/>
  <c r="AS1181" i="2"/>
  <c r="L1181" i="13" s="1"/>
  <c r="AH1181" i="2"/>
  <c r="DE1180" i="2"/>
  <c r="CW1180" i="2"/>
  <c r="CV1180" i="2"/>
  <c r="CT1180" i="2"/>
  <c r="H1180" i="13" s="1"/>
  <c r="CQ1180" i="2" a="1"/>
  <c r="CQ1180" i="2" s="1"/>
  <c r="CP1180" i="2" a="1"/>
  <c r="CP1180" i="2" s="1"/>
  <c r="CO1180" i="2" a="1"/>
  <c r="CO1180" i="2" s="1"/>
  <c r="CM1180" i="2"/>
  <c r="CI1180" i="2"/>
  <c r="F1180" i="13" s="1"/>
  <c r="BP1180" i="2"/>
  <c r="BY1180" i="2" s="1"/>
  <c r="BO1180" i="2"/>
  <c r="BD1180" i="2"/>
  <c r="AV1180" i="2"/>
  <c r="AU1180" i="2"/>
  <c r="BB1180" i="2" s="1"/>
  <c r="AS1180" i="2"/>
  <c r="L1180" i="13" s="1"/>
  <c r="AH1180" i="2"/>
  <c r="DE1179" i="2"/>
  <c r="CW1179" i="2"/>
  <c r="CV1179" i="2"/>
  <c r="CT1179" i="2"/>
  <c r="H1179" i="13" s="1"/>
  <c r="CQ1179" i="2" a="1"/>
  <c r="CQ1179" i="2" s="1"/>
  <c r="CP1179" i="2" a="1"/>
  <c r="CP1179" i="2" s="1"/>
  <c r="CO1179" i="2" a="1"/>
  <c r="CO1179" i="2" s="1"/>
  <c r="CM1179" i="2"/>
  <c r="CI1179" i="2"/>
  <c r="F1179" i="13" s="1"/>
  <c r="BP1179" i="2"/>
  <c r="BO1179" i="2"/>
  <c r="BD1179" i="2"/>
  <c r="AV1179" i="2"/>
  <c r="BC1179" i="2" s="1"/>
  <c r="AU1179" i="2"/>
  <c r="BL1179" i="2" s="1"/>
  <c r="AS1179" i="2"/>
  <c r="L1179" i="13" s="1"/>
  <c r="AH1179" i="2"/>
  <c r="DE1178" i="2"/>
  <c r="CW1178" i="2"/>
  <c r="CV1178" i="2"/>
  <c r="CT1178" i="2"/>
  <c r="H1178" i="13" s="1"/>
  <c r="CQ1178" i="2" a="1"/>
  <c r="CQ1178" i="2" s="1"/>
  <c r="CP1178" i="2" a="1"/>
  <c r="CP1178" i="2" s="1"/>
  <c r="CO1178" i="2" a="1"/>
  <c r="CO1178" i="2" s="1"/>
  <c r="CM1178" i="2"/>
  <c r="CI1178" i="2"/>
  <c r="F1178" i="13" s="1"/>
  <c r="BP1178" i="2"/>
  <c r="BO1178" i="2"/>
  <c r="BD1178" i="2"/>
  <c r="AV1178" i="2"/>
  <c r="BC1178" i="2" s="1"/>
  <c r="AU1178" i="2"/>
  <c r="AS1178" i="2"/>
  <c r="L1178" i="13" s="1"/>
  <c r="AH1178" i="2"/>
  <c r="DE1177" i="2"/>
  <c r="CW1177" i="2"/>
  <c r="CV1177" i="2"/>
  <c r="CT1177" i="2"/>
  <c r="H1177" i="13" s="1"/>
  <c r="CQ1177" i="2" a="1"/>
  <c r="CQ1177" i="2" s="1"/>
  <c r="CP1177" i="2" a="1"/>
  <c r="CP1177" i="2" s="1"/>
  <c r="CO1177" i="2" a="1"/>
  <c r="CO1177" i="2" s="1"/>
  <c r="CM1177" i="2"/>
  <c r="CI1177" i="2"/>
  <c r="F1177" i="13" s="1"/>
  <c r="BP1177" i="2"/>
  <c r="BO1177" i="2"/>
  <c r="BD1177" i="2"/>
  <c r="AV1177" i="2"/>
  <c r="BC1177" i="2" s="1"/>
  <c r="AU1177" i="2"/>
  <c r="AS1177" i="2"/>
  <c r="L1177" i="13" s="1"/>
  <c r="AH1177" i="2"/>
  <c r="DE1176" i="2"/>
  <c r="CW1176" i="2"/>
  <c r="CV1176" i="2"/>
  <c r="CT1176" i="2"/>
  <c r="H1176" i="13" s="1"/>
  <c r="CQ1176" i="2" a="1"/>
  <c r="CQ1176" i="2" s="1"/>
  <c r="CP1176" i="2" a="1"/>
  <c r="CP1176" i="2" s="1"/>
  <c r="CO1176" i="2" a="1"/>
  <c r="CO1176" i="2" s="1"/>
  <c r="CM1176" i="2"/>
  <c r="CI1176" i="2"/>
  <c r="F1176" i="13" s="1"/>
  <c r="BP1176" i="2"/>
  <c r="BO1176" i="2"/>
  <c r="BD1176" i="2"/>
  <c r="AV1176" i="2"/>
  <c r="BM1176" i="2" s="1"/>
  <c r="AU1176" i="2"/>
  <c r="BB1176" i="2" s="1"/>
  <c r="AS1176" i="2"/>
  <c r="L1176" i="13" s="1"/>
  <c r="AH1176" i="2"/>
  <c r="DE1175" i="2"/>
  <c r="CW1175" i="2"/>
  <c r="CV1175" i="2"/>
  <c r="CT1175" i="2"/>
  <c r="H1175" i="13" s="1"/>
  <c r="CQ1175" i="2" a="1"/>
  <c r="CQ1175" i="2" s="1"/>
  <c r="CP1175" i="2" a="1"/>
  <c r="CP1175" i="2" s="1"/>
  <c r="CO1175" i="2" a="1"/>
  <c r="CO1175" i="2" s="1"/>
  <c r="CM1175" i="2"/>
  <c r="CI1175" i="2"/>
  <c r="F1175" i="13" s="1"/>
  <c r="BP1175" i="2"/>
  <c r="BO1175" i="2"/>
  <c r="BD1175" i="2"/>
  <c r="AV1175" i="2"/>
  <c r="BC1175" i="2" s="1"/>
  <c r="AU1175" i="2"/>
  <c r="BL1175" i="2" s="1"/>
  <c r="AS1175" i="2"/>
  <c r="L1175" i="13" s="1"/>
  <c r="AH1175" i="2"/>
  <c r="DE1174" i="2"/>
  <c r="CW1174" i="2"/>
  <c r="CV1174" i="2"/>
  <c r="CT1174" i="2"/>
  <c r="H1174" i="13" s="1"/>
  <c r="CQ1174" i="2" a="1"/>
  <c r="CQ1174" i="2" s="1"/>
  <c r="CP1174" i="2" a="1"/>
  <c r="CP1174" i="2" s="1"/>
  <c r="CO1174" i="2" a="1"/>
  <c r="CO1174" i="2" s="1"/>
  <c r="CM1174" i="2"/>
  <c r="CI1174" i="2"/>
  <c r="F1174" i="13" s="1"/>
  <c r="BP1174" i="2"/>
  <c r="BO1174" i="2"/>
  <c r="BD1174" i="2"/>
  <c r="AV1174" i="2"/>
  <c r="BM1174" i="2" s="1"/>
  <c r="AU1174" i="2"/>
  <c r="BL1174" i="2" s="1"/>
  <c r="AS1174" i="2"/>
  <c r="L1174" i="13" s="1"/>
  <c r="AH1174" i="2"/>
  <c r="DE1173" i="2"/>
  <c r="CW1173" i="2"/>
  <c r="CV1173" i="2"/>
  <c r="CT1173" i="2"/>
  <c r="H1173" i="13" s="1"/>
  <c r="CQ1173" i="2" a="1"/>
  <c r="CQ1173" i="2" s="1"/>
  <c r="CP1173" i="2" a="1"/>
  <c r="CP1173" i="2" s="1"/>
  <c r="CO1173" i="2" a="1"/>
  <c r="CO1173" i="2" s="1"/>
  <c r="CM1173" i="2"/>
  <c r="CI1173" i="2"/>
  <c r="CJ1173" i="2" s="1"/>
  <c r="BP1173" i="2"/>
  <c r="BO1173" i="2"/>
  <c r="BD1173" i="2"/>
  <c r="AV1173" i="2"/>
  <c r="AU1173" i="2"/>
  <c r="BL1173" i="2" s="1"/>
  <c r="AS1173" i="2"/>
  <c r="L1173" i="13" s="1"/>
  <c r="AH1173" i="2"/>
  <c r="DE1172" i="2"/>
  <c r="CW1172" i="2"/>
  <c r="CV1172" i="2"/>
  <c r="CT1172" i="2"/>
  <c r="H1172" i="13" s="1"/>
  <c r="CQ1172" i="2" a="1"/>
  <c r="CQ1172" i="2" s="1"/>
  <c r="CP1172" i="2" a="1"/>
  <c r="CP1172" i="2" s="1"/>
  <c r="CO1172" i="2" a="1"/>
  <c r="CO1172" i="2" s="1"/>
  <c r="CM1172" i="2"/>
  <c r="CI1172" i="2"/>
  <c r="F1172" i="13" s="1"/>
  <c r="BP1172" i="2"/>
  <c r="BO1172" i="2"/>
  <c r="BD1172" i="2"/>
  <c r="AV1172" i="2"/>
  <c r="BC1172" i="2" s="1"/>
  <c r="AU1172" i="2"/>
  <c r="AS1172" i="2"/>
  <c r="L1172" i="13" s="1"/>
  <c r="AH1172" i="2"/>
  <c r="DE1171" i="2"/>
  <c r="CW1171" i="2"/>
  <c r="CV1171" i="2"/>
  <c r="CT1171" i="2"/>
  <c r="H1171" i="13" s="1"/>
  <c r="CQ1171" i="2" a="1"/>
  <c r="CQ1171" i="2" s="1"/>
  <c r="CP1171" i="2" a="1"/>
  <c r="CP1171" i="2" s="1"/>
  <c r="CO1171" i="2" a="1"/>
  <c r="CO1171" i="2" s="1"/>
  <c r="CM1171" i="2"/>
  <c r="CI1171" i="2"/>
  <c r="F1171" i="13" s="1"/>
  <c r="BP1171" i="2"/>
  <c r="BY1171" i="2" s="1"/>
  <c r="BO1171" i="2"/>
  <c r="BD1171" i="2"/>
  <c r="AV1171" i="2"/>
  <c r="BM1171" i="2" s="1"/>
  <c r="AU1171" i="2"/>
  <c r="BL1171" i="2" s="1"/>
  <c r="AS1171" i="2"/>
  <c r="L1171" i="13" s="1"/>
  <c r="AH1171" i="2"/>
  <c r="DE1170" i="2"/>
  <c r="CW1170" i="2"/>
  <c r="CV1170" i="2"/>
  <c r="CT1170" i="2"/>
  <c r="H1170" i="13" s="1"/>
  <c r="CQ1170" i="2" a="1"/>
  <c r="CQ1170" i="2" s="1"/>
  <c r="CP1170" i="2" a="1"/>
  <c r="CP1170" i="2" s="1"/>
  <c r="CO1170" i="2" a="1"/>
  <c r="CO1170" i="2" s="1"/>
  <c r="CM1170" i="2"/>
  <c r="CI1170" i="2"/>
  <c r="F1170" i="13" s="1"/>
  <c r="BP1170" i="2"/>
  <c r="BO1170" i="2"/>
  <c r="BD1170" i="2"/>
  <c r="AV1170" i="2"/>
  <c r="BC1170" i="2" s="1"/>
  <c r="AU1170" i="2"/>
  <c r="BL1170" i="2" s="1"/>
  <c r="AS1170" i="2"/>
  <c r="L1170" i="13" s="1"/>
  <c r="AH1170" i="2"/>
  <c r="DE1169" i="2"/>
  <c r="CW1169" i="2"/>
  <c r="CV1169" i="2"/>
  <c r="CT1169" i="2"/>
  <c r="H1169" i="13" s="1"/>
  <c r="CQ1169" i="2" a="1"/>
  <c r="CQ1169" i="2" s="1"/>
  <c r="CP1169" i="2" a="1"/>
  <c r="CP1169" i="2" s="1"/>
  <c r="CO1169" i="2" a="1"/>
  <c r="CO1169" i="2" s="1"/>
  <c r="CM1169" i="2"/>
  <c r="CI1169" i="2"/>
  <c r="F1169" i="13" s="1"/>
  <c r="BP1169" i="2"/>
  <c r="BO1169" i="2"/>
  <c r="BD1169" i="2"/>
  <c r="AV1169" i="2"/>
  <c r="AU1169" i="2"/>
  <c r="BL1169" i="2" s="1"/>
  <c r="AS1169" i="2"/>
  <c r="L1169" i="13" s="1"/>
  <c r="AH1169" i="2"/>
  <c r="DE1168" i="2"/>
  <c r="CW1168" i="2"/>
  <c r="CV1168" i="2"/>
  <c r="CT1168" i="2"/>
  <c r="H1168" i="13" s="1"/>
  <c r="CQ1168" i="2" a="1"/>
  <c r="CQ1168" i="2" s="1"/>
  <c r="CP1168" i="2" a="1"/>
  <c r="CP1168" i="2" s="1"/>
  <c r="CO1168" i="2" a="1"/>
  <c r="CO1168" i="2" s="1"/>
  <c r="CM1168" i="2"/>
  <c r="CI1168" i="2"/>
  <c r="CH1168" i="2" s="1"/>
  <c r="E1168" i="13" s="1"/>
  <c r="BP1168" i="2"/>
  <c r="BO1168" i="2"/>
  <c r="BD1168" i="2"/>
  <c r="AV1168" i="2"/>
  <c r="BC1168" i="2" s="1"/>
  <c r="AU1168" i="2"/>
  <c r="AS1168" i="2"/>
  <c r="L1168" i="13" s="1"/>
  <c r="AH1168" i="2"/>
  <c r="DE1167" i="2"/>
  <c r="CW1167" i="2"/>
  <c r="CV1167" i="2"/>
  <c r="CT1167" i="2"/>
  <c r="H1167" i="13" s="1"/>
  <c r="CQ1167" i="2" a="1"/>
  <c r="CQ1167" i="2" s="1"/>
  <c r="CP1167" i="2" a="1"/>
  <c r="CP1167" i="2" s="1"/>
  <c r="CO1167" i="2" a="1"/>
  <c r="CO1167" i="2" s="1"/>
  <c r="CM1167" i="2"/>
  <c r="CI1167" i="2"/>
  <c r="F1167" i="13" s="1"/>
  <c r="BP1167" i="2"/>
  <c r="BO1167" i="2"/>
  <c r="BD1167" i="2"/>
  <c r="AV1167" i="2"/>
  <c r="BM1167" i="2" s="1"/>
  <c r="AU1167" i="2"/>
  <c r="BL1167" i="2" s="1"/>
  <c r="AS1167" i="2"/>
  <c r="L1167" i="13" s="1"/>
  <c r="AH1167" i="2"/>
  <c r="DE1166" i="2"/>
  <c r="CW1166" i="2"/>
  <c r="CV1166" i="2"/>
  <c r="CT1166" i="2"/>
  <c r="H1166" i="13" s="1"/>
  <c r="CQ1166" i="2" a="1"/>
  <c r="CQ1166" i="2" s="1"/>
  <c r="CP1166" i="2" a="1"/>
  <c r="CP1166" i="2" s="1"/>
  <c r="CO1166" i="2" a="1"/>
  <c r="CO1166" i="2" s="1"/>
  <c r="CM1166" i="2"/>
  <c r="CI1166" i="2"/>
  <c r="F1166" i="13" s="1"/>
  <c r="BP1166" i="2"/>
  <c r="BO1166" i="2"/>
  <c r="BD1166" i="2"/>
  <c r="AV1166" i="2"/>
  <c r="BM1166" i="2" s="1"/>
  <c r="AU1166" i="2"/>
  <c r="AS1166" i="2"/>
  <c r="L1166" i="13" s="1"/>
  <c r="AH1166" i="2"/>
  <c r="DE1165" i="2"/>
  <c r="CW1165" i="2"/>
  <c r="CV1165" i="2"/>
  <c r="CT1165" i="2"/>
  <c r="H1165" i="13" s="1"/>
  <c r="CQ1165" i="2" a="1"/>
  <c r="CQ1165" i="2" s="1"/>
  <c r="CP1165" i="2" a="1"/>
  <c r="CP1165" i="2" s="1"/>
  <c r="CO1165" i="2" a="1"/>
  <c r="CO1165" i="2" s="1"/>
  <c r="CM1165" i="2"/>
  <c r="CI1165" i="2"/>
  <c r="CJ1165" i="2" s="1"/>
  <c r="BP1165" i="2"/>
  <c r="BT1165" i="2" s="1"/>
  <c r="BO1165" i="2"/>
  <c r="BD1165" i="2"/>
  <c r="AV1165" i="2"/>
  <c r="BC1165" i="2" s="1"/>
  <c r="AU1165" i="2"/>
  <c r="BB1165" i="2" s="1"/>
  <c r="AS1165" i="2"/>
  <c r="L1165" i="13" s="1"/>
  <c r="AH1165" i="2"/>
  <c r="DE1164" i="2"/>
  <c r="CW1164" i="2"/>
  <c r="CV1164" i="2"/>
  <c r="CT1164" i="2"/>
  <c r="H1164" i="13" s="1"/>
  <c r="CQ1164" i="2" a="1"/>
  <c r="CQ1164" i="2" s="1"/>
  <c r="CP1164" i="2" a="1"/>
  <c r="CP1164" i="2" s="1"/>
  <c r="CO1164" i="2" a="1"/>
  <c r="CO1164" i="2" s="1"/>
  <c r="CM1164" i="2"/>
  <c r="CI1164" i="2"/>
  <c r="F1164" i="13" s="1"/>
  <c r="BP1164" i="2"/>
  <c r="BY1164" i="2" s="1"/>
  <c r="BO1164" i="2"/>
  <c r="BD1164" i="2"/>
  <c r="AV1164" i="2"/>
  <c r="BM1164" i="2" s="1"/>
  <c r="AU1164" i="2"/>
  <c r="AS1164" i="2"/>
  <c r="L1164" i="13" s="1"/>
  <c r="AH1164" i="2"/>
  <c r="DE1163" i="2"/>
  <c r="CW1163" i="2"/>
  <c r="CV1163" i="2"/>
  <c r="CT1163" i="2"/>
  <c r="H1163" i="13" s="1"/>
  <c r="CQ1163" i="2" a="1"/>
  <c r="CQ1163" i="2" s="1"/>
  <c r="CP1163" i="2" a="1"/>
  <c r="CP1163" i="2" s="1"/>
  <c r="CO1163" i="2" a="1"/>
  <c r="CO1163" i="2" s="1"/>
  <c r="CM1163" i="2"/>
  <c r="CI1163" i="2"/>
  <c r="F1163" i="13" s="1"/>
  <c r="BP1163" i="2"/>
  <c r="BO1163" i="2"/>
  <c r="BD1163" i="2"/>
  <c r="AV1163" i="2"/>
  <c r="BM1163" i="2" s="1"/>
  <c r="AU1163" i="2"/>
  <c r="AS1163" i="2"/>
  <c r="L1163" i="13" s="1"/>
  <c r="AH1163" i="2"/>
  <c r="DE1162" i="2"/>
  <c r="CW1162" i="2"/>
  <c r="CV1162" i="2"/>
  <c r="CT1162" i="2"/>
  <c r="H1162" i="13" s="1"/>
  <c r="CQ1162" i="2" a="1"/>
  <c r="CQ1162" i="2" s="1"/>
  <c r="CP1162" i="2" a="1"/>
  <c r="CP1162" i="2" s="1"/>
  <c r="CO1162" i="2" a="1"/>
  <c r="CO1162" i="2" s="1"/>
  <c r="CM1162" i="2"/>
  <c r="CI1162" i="2"/>
  <c r="BP1162" i="2"/>
  <c r="BO1162" i="2"/>
  <c r="BD1162" i="2"/>
  <c r="AV1162" i="2"/>
  <c r="AU1162" i="2"/>
  <c r="AS1162" i="2"/>
  <c r="L1162" i="13" s="1"/>
  <c r="AL1162" i="2"/>
  <c r="K1162" i="13" s="1"/>
  <c r="AH1162" i="2"/>
  <c r="N1162" i="2"/>
  <c r="DE1161" i="2"/>
  <c r="CW1161" i="2"/>
  <c r="CV1161" i="2"/>
  <c r="CT1161" i="2"/>
  <c r="H1161" i="13" s="1"/>
  <c r="CQ1161" i="2" a="1"/>
  <c r="CQ1161" i="2" s="1"/>
  <c r="CP1161" i="2" a="1"/>
  <c r="CP1161" i="2" s="1"/>
  <c r="CO1161" i="2" a="1"/>
  <c r="CO1161" i="2" s="1"/>
  <c r="CM1161" i="2"/>
  <c r="CI1161" i="2"/>
  <c r="F1161" i="13" s="1"/>
  <c r="BP1161" i="2"/>
  <c r="BO1161" i="2"/>
  <c r="BD1161" i="2"/>
  <c r="AV1161" i="2"/>
  <c r="BM1161" i="2" s="1"/>
  <c r="AU1161" i="2"/>
  <c r="BL1161" i="2" s="1"/>
  <c r="AS1161" i="2"/>
  <c r="L1161" i="13" s="1"/>
  <c r="AL1161" i="2"/>
  <c r="K1161" i="13" s="1"/>
  <c r="AH1161" i="2"/>
  <c r="N1161" i="2"/>
  <c r="DE1160" i="2"/>
  <c r="CW1160" i="2"/>
  <c r="CV1160" i="2"/>
  <c r="CT1160" i="2"/>
  <c r="H1160" i="13" s="1"/>
  <c r="CQ1160" i="2" a="1"/>
  <c r="CQ1160" i="2" s="1"/>
  <c r="CP1160" i="2" a="1"/>
  <c r="CP1160" i="2" s="1"/>
  <c r="CO1160" i="2" a="1"/>
  <c r="CO1160" i="2" s="1"/>
  <c r="CM1160" i="2"/>
  <c r="CI1160" i="2"/>
  <c r="F1160" i="13" s="1"/>
  <c r="BP1160" i="2"/>
  <c r="BO1160" i="2"/>
  <c r="BD1160" i="2"/>
  <c r="AV1160" i="2"/>
  <c r="BM1160" i="2" s="1"/>
  <c r="AU1160" i="2"/>
  <c r="BB1160" i="2" s="1"/>
  <c r="AS1160" i="2"/>
  <c r="L1160" i="13" s="1"/>
  <c r="AL1160" i="2"/>
  <c r="K1160" i="13" s="1"/>
  <c r="AH1160" i="2"/>
  <c r="N1160" i="2"/>
  <c r="DE1159" i="2"/>
  <c r="CW1159" i="2"/>
  <c r="CV1159" i="2"/>
  <c r="CT1159" i="2"/>
  <c r="H1159" i="13" s="1"/>
  <c r="CQ1159" i="2" a="1"/>
  <c r="CQ1159" i="2" s="1"/>
  <c r="CP1159" i="2" a="1"/>
  <c r="CP1159" i="2" s="1"/>
  <c r="CO1159" i="2" a="1"/>
  <c r="CO1159" i="2" s="1"/>
  <c r="CM1159" i="2"/>
  <c r="CI1159" i="2"/>
  <c r="F1159" i="13" s="1"/>
  <c r="BP1159" i="2"/>
  <c r="BO1159" i="2"/>
  <c r="BD1159" i="2"/>
  <c r="AV1159" i="2"/>
  <c r="BC1159" i="2" s="1"/>
  <c r="AU1159" i="2"/>
  <c r="BL1159" i="2" s="1"/>
  <c r="AS1159" i="2"/>
  <c r="L1159" i="13" s="1"/>
  <c r="AL1159" i="2"/>
  <c r="K1159" i="13" s="1"/>
  <c r="AH1159" i="2"/>
  <c r="N1159" i="2"/>
  <c r="DE1158" i="2"/>
  <c r="CW1158" i="2"/>
  <c r="CV1158" i="2"/>
  <c r="CT1158" i="2"/>
  <c r="H1158" i="13" s="1"/>
  <c r="CQ1158" i="2" a="1"/>
  <c r="CQ1158" i="2" s="1"/>
  <c r="CP1158" i="2" a="1"/>
  <c r="CP1158" i="2" s="1"/>
  <c r="CO1158" i="2" a="1"/>
  <c r="CO1158" i="2" s="1"/>
  <c r="CM1158" i="2"/>
  <c r="CI1158" i="2"/>
  <c r="F1158" i="13" s="1"/>
  <c r="BP1158" i="2"/>
  <c r="BO1158" i="2"/>
  <c r="BD1158" i="2"/>
  <c r="AV1158" i="2"/>
  <c r="BC1158" i="2" s="1"/>
  <c r="AU1158" i="2"/>
  <c r="AS1158" i="2"/>
  <c r="L1158" i="13" s="1"/>
  <c r="AL1158" i="2"/>
  <c r="K1158" i="13" s="1"/>
  <c r="AH1158" i="2"/>
  <c r="N1158" i="2"/>
  <c r="DE1157" i="2"/>
  <c r="CW1157" i="2"/>
  <c r="CV1157" i="2"/>
  <c r="CT1157" i="2"/>
  <c r="H1157" i="13" s="1"/>
  <c r="CQ1157" i="2" a="1"/>
  <c r="CQ1157" i="2" s="1"/>
  <c r="CP1157" i="2" a="1"/>
  <c r="CP1157" i="2" s="1"/>
  <c r="CO1157" i="2" a="1"/>
  <c r="CO1157" i="2" s="1"/>
  <c r="CM1157" i="2"/>
  <c r="CI1157" i="2"/>
  <c r="F1157" i="13" s="1"/>
  <c r="BP1157" i="2"/>
  <c r="BO1157" i="2"/>
  <c r="BD1157" i="2"/>
  <c r="AV1157" i="2"/>
  <c r="BC1157" i="2" s="1"/>
  <c r="AU1157" i="2"/>
  <c r="BB1157" i="2" s="1"/>
  <c r="AS1157" i="2"/>
  <c r="L1157" i="13" s="1"/>
  <c r="AL1157" i="2"/>
  <c r="K1157" i="13" s="1"/>
  <c r="AH1157" i="2"/>
  <c r="N1157" i="2"/>
  <c r="DE1156" i="2"/>
  <c r="CW1156" i="2"/>
  <c r="CV1156" i="2"/>
  <c r="CT1156" i="2"/>
  <c r="H1156" i="13" s="1"/>
  <c r="CQ1156" i="2" a="1"/>
  <c r="CQ1156" i="2" s="1"/>
  <c r="CP1156" i="2" a="1"/>
  <c r="CP1156" i="2" s="1"/>
  <c r="CO1156" i="2" a="1"/>
  <c r="CO1156" i="2" s="1"/>
  <c r="CM1156" i="2"/>
  <c r="F1156" i="13"/>
  <c r="BP1156" i="2"/>
  <c r="BO1156" i="2"/>
  <c r="BD1156" i="2"/>
  <c r="AV1156" i="2"/>
  <c r="AU1156" i="2"/>
  <c r="AS1156" i="2"/>
  <c r="L1156" i="13" s="1"/>
  <c r="AL1156" i="2"/>
  <c r="K1156" i="13" s="1"/>
  <c r="AH1156" i="2"/>
  <c r="N1156" i="2"/>
  <c r="DE1155" i="2"/>
  <c r="CW1155" i="2"/>
  <c r="CV1155" i="2"/>
  <c r="CT1155" i="2"/>
  <c r="H1155" i="13" s="1"/>
  <c r="CQ1155" i="2" a="1"/>
  <c r="CQ1155" i="2" s="1"/>
  <c r="CP1155" i="2" a="1"/>
  <c r="CP1155" i="2" s="1"/>
  <c r="CO1155" i="2" a="1"/>
  <c r="CO1155" i="2" s="1"/>
  <c r="CM1155" i="2"/>
  <c r="F1155" i="13"/>
  <c r="BP1155" i="2"/>
  <c r="BO1155" i="2"/>
  <c r="BD1155" i="2"/>
  <c r="AV1155" i="2"/>
  <c r="AU1155" i="2"/>
  <c r="BL1155" i="2" s="1"/>
  <c r="AS1155" i="2"/>
  <c r="L1155" i="13" s="1"/>
  <c r="AL1155" i="2"/>
  <c r="K1155" i="13" s="1"/>
  <c r="AH1155" i="2"/>
  <c r="N1155" i="2"/>
  <c r="DE1154" i="2"/>
  <c r="CW1154" i="2"/>
  <c r="CV1154" i="2"/>
  <c r="CT1154" i="2"/>
  <c r="H1154" i="13" s="1"/>
  <c r="CQ1154" i="2" a="1"/>
  <c r="CQ1154" i="2" s="1"/>
  <c r="CP1154" i="2" a="1"/>
  <c r="CP1154" i="2" s="1"/>
  <c r="CO1154" i="2" a="1"/>
  <c r="CO1154" i="2" s="1"/>
  <c r="CM1154" i="2"/>
  <c r="F1154" i="13"/>
  <c r="BP1154" i="2"/>
  <c r="BO1154" i="2"/>
  <c r="BD1154" i="2"/>
  <c r="AV1154" i="2"/>
  <c r="BC1154" i="2" s="1"/>
  <c r="AU1154" i="2"/>
  <c r="AS1154" i="2"/>
  <c r="L1154" i="13" s="1"/>
  <c r="AL1154" i="2"/>
  <c r="K1154" i="13" s="1"/>
  <c r="AH1154" i="2"/>
  <c r="N1154" i="2"/>
  <c r="DE1153" i="2"/>
  <c r="CW1153" i="2"/>
  <c r="CV1153" i="2"/>
  <c r="CT1153" i="2"/>
  <c r="H1153" i="13" s="1"/>
  <c r="CQ1153" i="2" a="1"/>
  <c r="CQ1153" i="2" s="1"/>
  <c r="CP1153" i="2" a="1"/>
  <c r="CP1153" i="2" s="1"/>
  <c r="CO1153" i="2" a="1"/>
  <c r="CO1153" i="2" s="1"/>
  <c r="CM1153" i="2"/>
  <c r="CI1153" i="2"/>
  <c r="F1153" i="13" s="1"/>
  <c r="BP1153" i="2"/>
  <c r="BO1153" i="2"/>
  <c r="BD1153" i="2"/>
  <c r="AV1153" i="2"/>
  <c r="BM1153" i="2" s="1"/>
  <c r="AU1153" i="2"/>
  <c r="AS1153" i="2"/>
  <c r="L1153" i="13" s="1"/>
  <c r="AL1153" i="2"/>
  <c r="K1153" i="13" s="1"/>
  <c r="AH1153" i="2"/>
  <c r="N1153" i="2"/>
  <c r="DE1152" i="2"/>
  <c r="CW1152" i="2"/>
  <c r="CV1152" i="2"/>
  <c r="CT1152" i="2"/>
  <c r="H1152" i="13" s="1"/>
  <c r="CQ1152" i="2" a="1"/>
  <c r="CQ1152" i="2" s="1"/>
  <c r="CP1152" i="2" a="1"/>
  <c r="CP1152" i="2" s="1"/>
  <c r="CO1152" i="2" a="1"/>
  <c r="CO1152" i="2" s="1"/>
  <c r="CM1152" i="2"/>
  <c r="CI1152" i="2"/>
  <c r="F1152" i="13" s="1"/>
  <c r="BP1152" i="2"/>
  <c r="BY1152" i="2" s="1"/>
  <c r="BO1152" i="2"/>
  <c r="BD1152" i="2"/>
  <c r="AV1152" i="2"/>
  <c r="BM1152" i="2" s="1"/>
  <c r="AU1152" i="2"/>
  <c r="BB1152" i="2" s="1"/>
  <c r="AS1152" i="2"/>
  <c r="L1152" i="13" s="1"/>
  <c r="AL1152" i="2"/>
  <c r="K1152" i="13" s="1"/>
  <c r="AH1152" i="2"/>
  <c r="N1152" i="2"/>
  <c r="DE1151" i="2"/>
  <c r="CW1151" i="2"/>
  <c r="CV1151" i="2"/>
  <c r="CT1151" i="2"/>
  <c r="H1151" i="13" s="1"/>
  <c r="CQ1151" i="2" a="1"/>
  <c r="CQ1151" i="2" s="1"/>
  <c r="CP1151" i="2" a="1"/>
  <c r="CP1151" i="2" s="1"/>
  <c r="CO1151" i="2" a="1"/>
  <c r="CO1151" i="2" s="1"/>
  <c r="CM1151" i="2"/>
  <c r="CI1151" i="2"/>
  <c r="F1151" i="13" s="1"/>
  <c r="BP1151" i="2"/>
  <c r="BO1151" i="2"/>
  <c r="BD1151" i="2"/>
  <c r="AV1151" i="2"/>
  <c r="BC1151" i="2" s="1"/>
  <c r="AU1151" i="2"/>
  <c r="BL1151" i="2" s="1"/>
  <c r="AS1151" i="2"/>
  <c r="L1151" i="13" s="1"/>
  <c r="AL1151" i="2"/>
  <c r="K1151" i="13" s="1"/>
  <c r="AH1151" i="2"/>
  <c r="N1151" i="2"/>
  <c r="DE1150" i="2"/>
  <c r="CW1150" i="2"/>
  <c r="CV1150" i="2"/>
  <c r="CT1150" i="2"/>
  <c r="H1150" i="13" s="1"/>
  <c r="CQ1150" i="2" a="1"/>
  <c r="CQ1150" i="2" s="1"/>
  <c r="CP1150" i="2" a="1"/>
  <c r="CP1150" i="2" s="1"/>
  <c r="CO1150" i="2" a="1"/>
  <c r="CO1150" i="2" s="1"/>
  <c r="CM1150" i="2"/>
  <c r="CI1150" i="2"/>
  <c r="BP1150" i="2"/>
  <c r="BO1150" i="2"/>
  <c r="BD1150" i="2"/>
  <c r="AV1150" i="2"/>
  <c r="BC1150" i="2" s="1"/>
  <c r="AU1150" i="2"/>
  <c r="BB1150" i="2" s="1"/>
  <c r="AS1150" i="2"/>
  <c r="L1150" i="13" s="1"/>
  <c r="AL1150" i="2"/>
  <c r="K1150" i="13" s="1"/>
  <c r="AH1150" i="2"/>
  <c r="N1150" i="2"/>
  <c r="DE1149" i="2"/>
  <c r="CW1149" i="2"/>
  <c r="CV1149" i="2"/>
  <c r="CT1149" i="2"/>
  <c r="H1149" i="13" s="1"/>
  <c r="CQ1149" i="2" a="1"/>
  <c r="CQ1149" i="2" s="1"/>
  <c r="CP1149" i="2" a="1"/>
  <c r="CP1149" i="2" s="1"/>
  <c r="CO1149" i="2" a="1"/>
  <c r="CO1149" i="2" s="1"/>
  <c r="CM1149" i="2"/>
  <c r="CI1149" i="2"/>
  <c r="F1149" i="13" s="1"/>
  <c r="BP1149" i="2"/>
  <c r="BU1149" i="2" s="1"/>
  <c r="BO1149" i="2"/>
  <c r="BD1149" i="2"/>
  <c r="AV1149" i="2"/>
  <c r="BC1149" i="2" s="1"/>
  <c r="AU1149" i="2"/>
  <c r="BB1149" i="2" s="1"/>
  <c r="AS1149" i="2"/>
  <c r="L1149" i="13" s="1"/>
  <c r="AL1149" i="2"/>
  <c r="K1149" i="13" s="1"/>
  <c r="AH1149" i="2"/>
  <c r="N1149" i="2"/>
  <c r="DE1148" i="2"/>
  <c r="CW1148" i="2"/>
  <c r="CV1148" i="2"/>
  <c r="CT1148" i="2"/>
  <c r="H1148" i="13" s="1"/>
  <c r="CQ1148" i="2" a="1"/>
  <c r="CQ1148" i="2" s="1"/>
  <c r="CP1148" i="2" a="1"/>
  <c r="CP1148" i="2" s="1"/>
  <c r="CO1148" i="2" a="1"/>
  <c r="CO1148" i="2" s="1"/>
  <c r="CM1148" i="2"/>
  <c r="CI1148" i="2"/>
  <c r="F1148" i="13" s="1"/>
  <c r="BP1148" i="2"/>
  <c r="BY1148" i="2" s="1"/>
  <c r="BO1148" i="2"/>
  <c r="BD1148" i="2"/>
  <c r="AV1148" i="2"/>
  <c r="BC1148" i="2" s="1"/>
  <c r="AU1148" i="2"/>
  <c r="AS1148" i="2"/>
  <c r="L1148" i="13" s="1"/>
  <c r="AL1148" i="2"/>
  <c r="K1148" i="13" s="1"/>
  <c r="AH1148" i="2"/>
  <c r="N1148" i="2"/>
  <c r="DE1147" i="2"/>
  <c r="CW1147" i="2"/>
  <c r="CV1147" i="2"/>
  <c r="CT1147" i="2"/>
  <c r="H1147" i="13" s="1"/>
  <c r="CQ1147" i="2" a="1"/>
  <c r="CQ1147" i="2" s="1"/>
  <c r="CP1147" i="2" a="1"/>
  <c r="CP1147" i="2" s="1"/>
  <c r="CO1147" i="2" a="1"/>
  <c r="CO1147" i="2" s="1"/>
  <c r="CM1147" i="2"/>
  <c r="CI1147" i="2"/>
  <c r="F1147" i="13" s="1"/>
  <c r="BP1147" i="2"/>
  <c r="BO1147" i="2"/>
  <c r="BD1147" i="2"/>
  <c r="AV1147" i="2"/>
  <c r="AU1147" i="2"/>
  <c r="BL1147" i="2" s="1"/>
  <c r="AS1147" i="2"/>
  <c r="L1147" i="13" s="1"/>
  <c r="AL1147" i="2"/>
  <c r="K1147" i="13" s="1"/>
  <c r="AH1147" i="2"/>
  <c r="N1147" i="2"/>
  <c r="DE1146" i="2"/>
  <c r="CW1146" i="2"/>
  <c r="CV1146" i="2"/>
  <c r="CT1146" i="2"/>
  <c r="H1146" i="13" s="1"/>
  <c r="CQ1146" i="2" a="1"/>
  <c r="CQ1146" i="2" s="1"/>
  <c r="CP1146" i="2" a="1"/>
  <c r="CP1146" i="2" s="1"/>
  <c r="CO1146" i="2" a="1"/>
  <c r="CO1146" i="2" s="1"/>
  <c r="CM1146" i="2"/>
  <c r="CI1146" i="2"/>
  <c r="BP1146" i="2"/>
  <c r="BO1146" i="2"/>
  <c r="BD1146" i="2"/>
  <c r="AV1146" i="2"/>
  <c r="BM1146" i="2" s="1"/>
  <c r="AU1146" i="2"/>
  <c r="BL1146" i="2" s="1"/>
  <c r="AS1146" i="2"/>
  <c r="L1146" i="13" s="1"/>
  <c r="AL1146" i="2"/>
  <c r="K1146" i="13" s="1"/>
  <c r="AH1146" i="2"/>
  <c r="N1146" i="2"/>
  <c r="DE1145" i="2"/>
  <c r="CW1145" i="2"/>
  <c r="CV1145" i="2"/>
  <c r="CT1145" i="2"/>
  <c r="H1145" i="13" s="1"/>
  <c r="CQ1145" i="2" a="1"/>
  <c r="CQ1145" i="2" s="1"/>
  <c r="CP1145" i="2" a="1"/>
  <c r="CP1145" i="2" s="1"/>
  <c r="CO1145" i="2" a="1"/>
  <c r="CO1145" i="2" s="1"/>
  <c r="CM1145" i="2"/>
  <c r="CI1145" i="2"/>
  <c r="F1145" i="13" s="1"/>
  <c r="BP1145" i="2"/>
  <c r="BY1145" i="2" s="1"/>
  <c r="BO1145" i="2"/>
  <c r="BD1145" i="2"/>
  <c r="AV1145" i="2"/>
  <c r="BM1145" i="2" s="1"/>
  <c r="AU1145" i="2"/>
  <c r="BL1145" i="2" s="1"/>
  <c r="AS1145" i="2"/>
  <c r="L1145" i="13" s="1"/>
  <c r="AL1145" i="2"/>
  <c r="K1145" i="13" s="1"/>
  <c r="AH1145" i="2"/>
  <c r="N1145" i="2"/>
  <c r="DE1144" i="2"/>
  <c r="CW1144" i="2"/>
  <c r="CV1144" i="2"/>
  <c r="CT1144" i="2"/>
  <c r="H1144" i="13" s="1"/>
  <c r="CQ1144" i="2" a="1"/>
  <c r="CQ1144" i="2" s="1"/>
  <c r="CP1144" i="2" a="1"/>
  <c r="CP1144" i="2" s="1"/>
  <c r="CO1144" i="2" a="1"/>
  <c r="CO1144" i="2" s="1"/>
  <c r="CM1144" i="2"/>
  <c r="CI1144" i="2"/>
  <c r="F1144" i="13" s="1"/>
  <c r="BP1144" i="2"/>
  <c r="BY1144" i="2" s="1"/>
  <c r="BO1144" i="2"/>
  <c r="BD1144" i="2"/>
  <c r="AV1144" i="2"/>
  <c r="BM1144" i="2" s="1"/>
  <c r="AU1144" i="2"/>
  <c r="BB1144" i="2" s="1"/>
  <c r="AS1144" i="2"/>
  <c r="L1144" i="13" s="1"/>
  <c r="AL1144" i="2"/>
  <c r="K1144" i="13" s="1"/>
  <c r="AH1144" i="2"/>
  <c r="N1144" i="2"/>
  <c r="DE1143" i="2"/>
  <c r="CW1143" i="2"/>
  <c r="CV1143" i="2"/>
  <c r="CT1143" i="2"/>
  <c r="H1143" i="13" s="1"/>
  <c r="CQ1143" i="2" a="1"/>
  <c r="CQ1143" i="2" s="1"/>
  <c r="CP1143" i="2" a="1"/>
  <c r="CP1143" i="2" s="1"/>
  <c r="CO1143" i="2" a="1"/>
  <c r="CO1143" i="2" s="1"/>
  <c r="CM1143" i="2"/>
  <c r="CI1143" i="2"/>
  <c r="F1143" i="13" s="1"/>
  <c r="BP1143" i="2"/>
  <c r="BO1143" i="2"/>
  <c r="BD1143" i="2"/>
  <c r="AV1143" i="2"/>
  <c r="BC1143" i="2" s="1"/>
  <c r="AU1143" i="2"/>
  <c r="BB1143" i="2" s="1"/>
  <c r="AS1143" i="2"/>
  <c r="L1143" i="13" s="1"/>
  <c r="AL1143" i="2"/>
  <c r="K1143" i="13" s="1"/>
  <c r="AH1143" i="2"/>
  <c r="N1143" i="2"/>
  <c r="DE1142" i="2"/>
  <c r="CW1142" i="2"/>
  <c r="CV1142" i="2"/>
  <c r="CT1142" i="2"/>
  <c r="H1142" i="13" s="1"/>
  <c r="CQ1142" i="2" a="1"/>
  <c r="CQ1142" i="2" s="1"/>
  <c r="CP1142" i="2" a="1"/>
  <c r="CP1142" i="2" s="1"/>
  <c r="CO1142" i="2" a="1"/>
  <c r="CO1142" i="2" s="1"/>
  <c r="CM1142" i="2"/>
  <c r="CI1142" i="2"/>
  <c r="F1142" i="13" s="1"/>
  <c r="BP1142" i="2"/>
  <c r="BO1142" i="2"/>
  <c r="BD1142" i="2"/>
  <c r="AV1142" i="2"/>
  <c r="BM1142" i="2" s="1"/>
  <c r="AU1142" i="2"/>
  <c r="BB1142" i="2" s="1"/>
  <c r="AS1142" i="2"/>
  <c r="L1142" i="13" s="1"/>
  <c r="AL1142" i="2"/>
  <c r="K1142" i="13" s="1"/>
  <c r="AH1142" i="2"/>
  <c r="N1142" i="2"/>
  <c r="DE1141" i="2"/>
  <c r="CW1141" i="2"/>
  <c r="CV1141" i="2"/>
  <c r="CT1141" i="2"/>
  <c r="H1141" i="13" s="1"/>
  <c r="CQ1141" i="2" a="1"/>
  <c r="CQ1141" i="2" s="1"/>
  <c r="CP1141" i="2" a="1"/>
  <c r="CP1141" i="2" s="1"/>
  <c r="CO1141" i="2" a="1"/>
  <c r="CO1141" i="2" s="1"/>
  <c r="CM1141" i="2"/>
  <c r="CI1141" i="2"/>
  <c r="BP1141" i="2"/>
  <c r="BO1141" i="2"/>
  <c r="BD1141" i="2"/>
  <c r="AV1141" i="2"/>
  <c r="BC1141" i="2" s="1"/>
  <c r="AU1141" i="2"/>
  <c r="BB1141" i="2" s="1"/>
  <c r="AS1141" i="2"/>
  <c r="L1141" i="13" s="1"/>
  <c r="AL1141" i="2"/>
  <c r="K1141" i="13" s="1"/>
  <c r="AH1141" i="2"/>
  <c r="N1141" i="2"/>
  <c r="DE1140" i="2"/>
  <c r="CW1140" i="2"/>
  <c r="CV1140" i="2"/>
  <c r="CT1140" i="2"/>
  <c r="H1140" i="13" s="1"/>
  <c r="CQ1140" i="2" a="1"/>
  <c r="CQ1140" i="2" s="1"/>
  <c r="CP1140" i="2" a="1"/>
  <c r="CP1140" i="2" s="1"/>
  <c r="CO1140" i="2" a="1"/>
  <c r="CO1140" i="2" s="1"/>
  <c r="CM1140" i="2"/>
  <c r="CI1140" i="2"/>
  <c r="F1140" i="13" s="1"/>
  <c r="BP1140" i="2"/>
  <c r="BO1140" i="2"/>
  <c r="BD1140" i="2"/>
  <c r="AV1140" i="2"/>
  <c r="BC1140" i="2" s="1"/>
  <c r="AU1140" i="2"/>
  <c r="AS1140" i="2"/>
  <c r="L1140" i="13" s="1"/>
  <c r="AL1140" i="2"/>
  <c r="K1140" i="13" s="1"/>
  <c r="AH1140" i="2"/>
  <c r="N1140" i="2"/>
  <c r="DE1139" i="2"/>
  <c r="CW1139" i="2"/>
  <c r="CV1139" i="2"/>
  <c r="CT1139" i="2"/>
  <c r="H1139" i="13" s="1"/>
  <c r="CQ1139" i="2" a="1"/>
  <c r="CQ1139" i="2" s="1"/>
  <c r="CP1139" i="2" a="1"/>
  <c r="CP1139" i="2" s="1"/>
  <c r="CO1139" i="2" a="1"/>
  <c r="CO1139" i="2" s="1"/>
  <c r="CM1139" i="2"/>
  <c r="CI1139" i="2"/>
  <c r="F1139" i="13" s="1"/>
  <c r="BP1139" i="2"/>
  <c r="BO1139" i="2"/>
  <c r="BD1139" i="2"/>
  <c r="AV1139" i="2"/>
  <c r="AU1139" i="2"/>
  <c r="BL1139" i="2" s="1"/>
  <c r="AS1139" i="2"/>
  <c r="L1139" i="13" s="1"/>
  <c r="AL1139" i="2"/>
  <c r="K1139" i="13" s="1"/>
  <c r="AH1139" i="2"/>
  <c r="N1139" i="2"/>
  <c r="DE1138" i="2"/>
  <c r="CW1138" i="2"/>
  <c r="CV1138" i="2"/>
  <c r="CT1138" i="2"/>
  <c r="H1138" i="13" s="1"/>
  <c r="CQ1138" i="2" a="1"/>
  <c r="CQ1138" i="2" s="1"/>
  <c r="CP1138" i="2" a="1"/>
  <c r="CP1138" i="2" s="1"/>
  <c r="CO1138" i="2" a="1"/>
  <c r="CO1138" i="2" s="1"/>
  <c r="CM1138" i="2"/>
  <c r="CI1138" i="2"/>
  <c r="F1138" i="13" s="1"/>
  <c r="BP1138" i="2"/>
  <c r="BO1138" i="2"/>
  <c r="BD1138" i="2"/>
  <c r="AV1138" i="2"/>
  <c r="AU1138" i="2"/>
  <c r="AS1138" i="2"/>
  <c r="L1138" i="13" s="1"/>
  <c r="AL1138" i="2"/>
  <c r="K1138" i="13" s="1"/>
  <c r="AH1138" i="2"/>
  <c r="N1138" i="2"/>
  <c r="DE1137" i="2"/>
  <c r="CW1137" i="2"/>
  <c r="CV1137" i="2"/>
  <c r="CT1137" i="2"/>
  <c r="H1137" i="13" s="1"/>
  <c r="CQ1137" i="2" a="1"/>
  <c r="CQ1137" i="2" s="1"/>
  <c r="CP1137" i="2" a="1"/>
  <c r="CP1137" i="2" s="1"/>
  <c r="CO1137" i="2" a="1"/>
  <c r="CO1137" i="2" s="1"/>
  <c r="CM1137" i="2"/>
  <c r="CI1137" i="2"/>
  <c r="F1137" i="13" s="1"/>
  <c r="BP1137" i="2"/>
  <c r="BO1137" i="2"/>
  <c r="BD1137" i="2"/>
  <c r="AV1137" i="2"/>
  <c r="BM1137" i="2" s="1"/>
  <c r="AU1137" i="2"/>
  <c r="BB1137" i="2" s="1"/>
  <c r="AS1137" i="2"/>
  <c r="L1137" i="13" s="1"/>
  <c r="AL1137" i="2"/>
  <c r="K1137" i="13" s="1"/>
  <c r="AH1137" i="2"/>
  <c r="N1137" i="2"/>
  <c r="DE1136" i="2"/>
  <c r="CW1136" i="2"/>
  <c r="CV1136" i="2"/>
  <c r="CT1136" i="2"/>
  <c r="H1136" i="13" s="1"/>
  <c r="CQ1136" i="2" a="1"/>
  <c r="CQ1136" i="2" s="1"/>
  <c r="CP1136" i="2" a="1"/>
  <c r="CP1136" i="2" s="1"/>
  <c r="CO1136" i="2" a="1"/>
  <c r="CO1136" i="2" s="1"/>
  <c r="CM1136" i="2"/>
  <c r="CI1136" i="2"/>
  <c r="F1136" i="13" s="1"/>
  <c r="BP1136" i="2"/>
  <c r="BO1136" i="2"/>
  <c r="BD1136" i="2"/>
  <c r="AV1136" i="2"/>
  <c r="AU1136" i="2"/>
  <c r="BB1136" i="2" s="1"/>
  <c r="AS1136" i="2"/>
  <c r="L1136" i="13" s="1"/>
  <c r="AL1136" i="2"/>
  <c r="K1136" i="13" s="1"/>
  <c r="AH1136" i="2"/>
  <c r="N1136" i="2"/>
  <c r="DE1135" i="2"/>
  <c r="CW1135" i="2"/>
  <c r="CV1135" i="2"/>
  <c r="CT1135" i="2"/>
  <c r="H1135" i="13" s="1"/>
  <c r="CQ1135" i="2" a="1"/>
  <c r="CQ1135" i="2" s="1"/>
  <c r="CP1135" i="2" a="1"/>
  <c r="CP1135" i="2" s="1"/>
  <c r="CO1135" i="2" a="1"/>
  <c r="CO1135" i="2" s="1"/>
  <c r="CM1135" i="2"/>
  <c r="BP1135" i="2"/>
  <c r="BO1135" i="2"/>
  <c r="BD1135" i="2"/>
  <c r="AV1135" i="2"/>
  <c r="BM1135" i="2" s="1"/>
  <c r="AU1135" i="2"/>
  <c r="BB1135" i="2" s="1"/>
  <c r="AS1135" i="2"/>
  <c r="L1135" i="13" s="1"/>
  <c r="AL1135" i="2"/>
  <c r="K1135" i="13" s="1"/>
  <c r="AH1135" i="2"/>
  <c r="N1135" i="2"/>
  <c r="DE1134" i="2"/>
  <c r="CW1134" i="2"/>
  <c r="CV1134" i="2"/>
  <c r="CT1134" i="2"/>
  <c r="H1134" i="13" s="1"/>
  <c r="CQ1134" i="2" a="1"/>
  <c r="CQ1134" i="2" s="1"/>
  <c r="CP1134" i="2" a="1"/>
  <c r="CP1134" i="2" s="1"/>
  <c r="CO1134" i="2" a="1"/>
  <c r="CO1134" i="2" s="1"/>
  <c r="CM1134" i="2"/>
  <c r="BP1134" i="2"/>
  <c r="BO1134" i="2"/>
  <c r="BD1134" i="2"/>
  <c r="AV1134" i="2"/>
  <c r="BM1134" i="2" s="1"/>
  <c r="AU1134" i="2"/>
  <c r="BB1134" i="2" s="1"/>
  <c r="AS1134" i="2"/>
  <c r="L1134" i="13" s="1"/>
  <c r="AL1134" i="2"/>
  <c r="K1134" i="13" s="1"/>
  <c r="AH1134" i="2"/>
  <c r="N1134" i="2"/>
  <c r="DE1133" i="2"/>
  <c r="CW1133" i="2"/>
  <c r="CV1133" i="2"/>
  <c r="CT1133" i="2"/>
  <c r="H1133" i="13" s="1"/>
  <c r="CQ1133" i="2" a="1"/>
  <c r="CQ1133" i="2" s="1"/>
  <c r="CP1133" i="2" a="1"/>
  <c r="CP1133" i="2" s="1"/>
  <c r="CO1133" i="2" a="1"/>
  <c r="CO1133" i="2" s="1"/>
  <c r="CM1133" i="2"/>
  <c r="BP1133" i="2"/>
  <c r="BU1133" i="2" s="1"/>
  <c r="BO1133" i="2"/>
  <c r="BD1133" i="2"/>
  <c r="AV1133" i="2"/>
  <c r="BC1133" i="2" s="1"/>
  <c r="AU1133" i="2"/>
  <c r="BB1133" i="2" s="1"/>
  <c r="AS1133" i="2"/>
  <c r="L1133" i="13" s="1"/>
  <c r="AL1133" i="2"/>
  <c r="K1133" i="13" s="1"/>
  <c r="AH1133" i="2"/>
  <c r="N1133" i="2"/>
  <c r="DE1132" i="2"/>
  <c r="CW1132" i="2"/>
  <c r="CV1132" i="2"/>
  <c r="CT1132" i="2"/>
  <c r="H1132" i="13" s="1"/>
  <c r="CQ1132" i="2" a="1"/>
  <c r="CQ1132" i="2" s="1"/>
  <c r="CP1132" i="2" a="1"/>
  <c r="CP1132" i="2" s="1"/>
  <c r="CO1132" i="2" a="1"/>
  <c r="CO1132" i="2" s="1"/>
  <c r="CM1132" i="2"/>
  <c r="BP1132" i="2"/>
  <c r="BY1132" i="2" s="1"/>
  <c r="BO1132" i="2"/>
  <c r="BD1132" i="2"/>
  <c r="AV1132" i="2"/>
  <c r="BC1132" i="2" s="1"/>
  <c r="AU1132" i="2"/>
  <c r="BB1132" i="2" s="1"/>
  <c r="AS1132" i="2"/>
  <c r="L1132" i="13" s="1"/>
  <c r="AL1132" i="2"/>
  <c r="K1132" i="13" s="1"/>
  <c r="AH1132" i="2"/>
  <c r="N1132" i="2"/>
  <c r="DE1131" i="2"/>
  <c r="CW1131" i="2"/>
  <c r="CV1131" i="2"/>
  <c r="CT1131" i="2"/>
  <c r="H1131" i="13" s="1"/>
  <c r="CQ1131" i="2" a="1"/>
  <c r="CQ1131" i="2" s="1"/>
  <c r="CP1131" i="2" a="1"/>
  <c r="CP1131" i="2" s="1"/>
  <c r="CO1131" i="2" a="1"/>
  <c r="CO1131" i="2" s="1"/>
  <c r="CM1131" i="2"/>
  <c r="BP1131" i="2"/>
  <c r="BO1131" i="2"/>
  <c r="BD1131" i="2"/>
  <c r="AV1131" i="2"/>
  <c r="AU1131" i="2"/>
  <c r="BB1131" i="2" s="1"/>
  <c r="AS1131" i="2"/>
  <c r="L1131" i="13" s="1"/>
  <c r="AL1131" i="2"/>
  <c r="K1131" i="13" s="1"/>
  <c r="AH1131" i="2"/>
  <c r="N1131" i="2"/>
  <c r="DE1130" i="2"/>
  <c r="CW1130" i="2"/>
  <c r="CV1130" i="2"/>
  <c r="CT1130" i="2"/>
  <c r="H1130" i="13" s="1"/>
  <c r="CQ1130" i="2" a="1"/>
  <c r="CQ1130" i="2" s="1"/>
  <c r="CP1130" i="2" a="1"/>
  <c r="CP1130" i="2" s="1"/>
  <c r="CO1130" i="2" a="1"/>
  <c r="CO1130" i="2" s="1"/>
  <c r="CM1130" i="2"/>
  <c r="BP1130" i="2"/>
  <c r="BY1130" i="2" s="1"/>
  <c r="BO1130" i="2"/>
  <c r="BD1130" i="2"/>
  <c r="AV1130" i="2"/>
  <c r="BM1130" i="2" s="1"/>
  <c r="AU1130" i="2"/>
  <c r="BB1130" i="2" s="1"/>
  <c r="AS1130" i="2"/>
  <c r="L1130" i="13" s="1"/>
  <c r="AL1130" i="2"/>
  <c r="K1130" i="13" s="1"/>
  <c r="AH1130" i="2"/>
  <c r="N1130" i="2"/>
  <c r="DE1129" i="2"/>
  <c r="CW1129" i="2"/>
  <c r="CV1129" i="2"/>
  <c r="CT1129" i="2"/>
  <c r="H1129" i="13" s="1"/>
  <c r="CQ1129" i="2" a="1"/>
  <c r="CQ1129" i="2" s="1"/>
  <c r="CP1129" i="2" a="1"/>
  <c r="CP1129" i="2" s="1"/>
  <c r="CO1129" i="2" a="1"/>
  <c r="CO1129" i="2" s="1"/>
  <c r="CM1129" i="2"/>
  <c r="BP1129" i="2"/>
  <c r="BO1129" i="2"/>
  <c r="BD1129" i="2"/>
  <c r="AV1129" i="2"/>
  <c r="BM1129" i="2" s="1"/>
  <c r="AU1129" i="2"/>
  <c r="BB1129" i="2" s="1"/>
  <c r="AS1129" i="2"/>
  <c r="L1129" i="13" s="1"/>
  <c r="AL1129" i="2"/>
  <c r="K1129" i="13" s="1"/>
  <c r="AH1129" i="2"/>
  <c r="N1129" i="2"/>
  <c r="DE1128" i="2"/>
  <c r="CW1128" i="2"/>
  <c r="CV1128" i="2"/>
  <c r="CT1128" i="2"/>
  <c r="H1128" i="13" s="1"/>
  <c r="CQ1128" i="2" a="1"/>
  <c r="CQ1128" i="2" s="1"/>
  <c r="CP1128" i="2" a="1"/>
  <c r="CP1128" i="2" s="1"/>
  <c r="CO1128" i="2" a="1"/>
  <c r="CO1128" i="2" s="1"/>
  <c r="CM1128" i="2"/>
  <c r="BP1128" i="2"/>
  <c r="BO1128" i="2"/>
  <c r="BD1128" i="2"/>
  <c r="AV1128" i="2"/>
  <c r="BM1128" i="2" s="1"/>
  <c r="AU1128" i="2"/>
  <c r="BB1128" i="2" s="1"/>
  <c r="AS1128" i="2"/>
  <c r="L1128" i="13" s="1"/>
  <c r="AL1128" i="2"/>
  <c r="K1128" i="13" s="1"/>
  <c r="AH1128" i="2"/>
  <c r="N1128" i="2"/>
  <c r="DE1127" i="2"/>
  <c r="CW1127" i="2"/>
  <c r="CV1127" i="2"/>
  <c r="CT1127" i="2"/>
  <c r="H1127" i="13" s="1"/>
  <c r="CQ1127" i="2" a="1"/>
  <c r="CQ1127" i="2" s="1"/>
  <c r="CP1127" i="2" a="1"/>
  <c r="CP1127" i="2" s="1"/>
  <c r="CO1127" i="2" a="1"/>
  <c r="CO1127" i="2" s="1"/>
  <c r="CM1127" i="2"/>
  <c r="BP1127" i="2"/>
  <c r="BO1127" i="2"/>
  <c r="BD1127" i="2"/>
  <c r="AV1127" i="2"/>
  <c r="BM1127" i="2" s="1"/>
  <c r="AU1127" i="2"/>
  <c r="BB1127" i="2" s="1"/>
  <c r="AS1127" i="2"/>
  <c r="L1127" i="13" s="1"/>
  <c r="AL1127" i="2"/>
  <c r="K1127" i="13" s="1"/>
  <c r="AH1127" i="2"/>
  <c r="N1127" i="2"/>
  <c r="DE1126" i="2"/>
  <c r="CW1126" i="2"/>
  <c r="CV1126" i="2"/>
  <c r="CT1126" i="2"/>
  <c r="H1126" i="13" s="1"/>
  <c r="CQ1126" i="2" a="1"/>
  <c r="CQ1126" i="2" s="1"/>
  <c r="CP1126" i="2" a="1"/>
  <c r="CP1126" i="2" s="1"/>
  <c r="CO1126" i="2" a="1"/>
  <c r="CO1126" i="2" s="1"/>
  <c r="CM1126" i="2"/>
  <c r="BY1126" i="2"/>
  <c r="BO1126" i="2"/>
  <c r="BD1126" i="2"/>
  <c r="AV1126" i="2"/>
  <c r="AU1126" i="2"/>
  <c r="BB1126" i="2" s="1"/>
  <c r="AS1126" i="2"/>
  <c r="L1126" i="13" s="1"/>
  <c r="AL1126" i="2"/>
  <c r="K1126" i="13" s="1"/>
  <c r="AH1126" i="2"/>
  <c r="N1126" i="2"/>
  <c r="DE1125" i="2"/>
  <c r="CW1125" i="2"/>
  <c r="CV1125" i="2"/>
  <c r="CT1125" i="2"/>
  <c r="H1125" i="13" s="1"/>
  <c r="CQ1125" i="2" a="1"/>
  <c r="CQ1125" i="2" s="1"/>
  <c r="CP1125" i="2" a="1"/>
  <c r="CP1125" i="2" s="1"/>
  <c r="CO1125" i="2" a="1"/>
  <c r="CO1125" i="2" s="1"/>
  <c r="CM1125" i="2"/>
  <c r="BY1125" i="2"/>
  <c r="BX1125" i="2"/>
  <c r="BW1125" i="2"/>
  <c r="BO1125" i="2"/>
  <c r="BD1125" i="2"/>
  <c r="AV1125" i="2"/>
  <c r="BM1125" i="2" s="1"/>
  <c r="AU1125" i="2"/>
  <c r="BL1125" i="2" s="1"/>
  <c r="AS1125" i="2"/>
  <c r="L1125" i="13" s="1"/>
  <c r="AL1125" i="2"/>
  <c r="K1125" i="13" s="1"/>
  <c r="AH1125" i="2"/>
  <c r="N1125" i="2"/>
  <c r="DE1124" i="2"/>
  <c r="CW1124" i="2"/>
  <c r="CV1124" i="2"/>
  <c r="CT1124" i="2"/>
  <c r="H1124" i="13" s="1"/>
  <c r="CQ1124" i="2" a="1"/>
  <c r="CQ1124" i="2" s="1"/>
  <c r="CP1124" i="2" a="1"/>
  <c r="CP1124" i="2" s="1"/>
  <c r="CO1124" i="2" a="1"/>
  <c r="CO1124" i="2" s="1"/>
  <c r="CM1124" i="2"/>
  <c r="BY1124" i="2"/>
  <c r="BO1124" i="2"/>
  <c r="BD1124" i="2"/>
  <c r="AV1124" i="2"/>
  <c r="AU1124" i="2"/>
  <c r="AS1124" i="2"/>
  <c r="L1124" i="13" s="1"/>
  <c r="AL1124" i="2"/>
  <c r="K1124" i="13" s="1"/>
  <c r="AH1124" i="2"/>
  <c r="N1124" i="2"/>
  <c r="DE1123" i="2"/>
  <c r="CW1123" i="2"/>
  <c r="CV1123" i="2"/>
  <c r="CT1123" i="2"/>
  <c r="H1123" i="13" s="1"/>
  <c r="CQ1123" i="2" a="1"/>
  <c r="CQ1123" i="2" s="1"/>
  <c r="CP1123" i="2" a="1"/>
  <c r="CP1123" i="2" s="1"/>
  <c r="CO1123" i="2" a="1"/>
  <c r="CO1123" i="2" s="1"/>
  <c r="CM1123" i="2"/>
  <c r="BP1123" i="2"/>
  <c r="BY1123" i="2" s="1"/>
  <c r="CD1123" i="2" s="1"/>
  <c r="CG1123" i="2" s="1"/>
  <c r="BO1123" i="2"/>
  <c r="BD1123" i="2"/>
  <c r="AV1123" i="2"/>
  <c r="BC1123" i="2" s="1"/>
  <c r="AU1123" i="2"/>
  <c r="AS1123" i="2"/>
  <c r="L1123" i="13" s="1"/>
  <c r="AL1123" i="2"/>
  <c r="K1123" i="13" s="1"/>
  <c r="AH1123" i="2"/>
  <c r="N1123" i="2"/>
  <c r="DE1122" i="2"/>
  <c r="CW1122" i="2"/>
  <c r="CV1122" i="2"/>
  <c r="CT1122" i="2"/>
  <c r="H1122" i="13" s="1"/>
  <c r="CQ1122" i="2" a="1"/>
  <c r="CQ1122" i="2" s="1"/>
  <c r="CP1122" i="2" a="1"/>
  <c r="CP1122" i="2" s="1"/>
  <c r="CO1122" i="2" a="1"/>
  <c r="CO1122" i="2" s="1"/>
  <c r="CM1122" i="2"/>
  <c r="BP1122" i="2"/>
  <c r="BY1122" i="2" s="1"/>
  <c r="BO1122" i="2"/>
  <c r="BD1122" i="2"/>
  <c r="AV1122" i="2"/>
  <c r="BC1122" i="2" s="1"/>
  <c r="AU1122" i="2"/>
  <c r="BL1122" i="2" s="1"/>
  <c r="AS1122" i="2"/>
  <c r="L1122" i="13" s="1"/>
  <c r="AL1122" i="2"/>
  <c r="K1122" i="13" s="1"/>
  <c r="AH1122" i="2"/>
  <c r="N1122" i="2"/>
  <c r="DE1121" i="2"/>
  <c r="CW1121" i="2"/>
  <c r="CV1121" i="2"/>
  <c r="CT1121" i="2"/>
  <c r="H1121" i="13" s="1"/>
  <c r="CQ1121" i="2" a="1"/>
  <c r="CQ1121" i="2" s="1"/>
  <c r="CP1121" i="2" a="1"/>
  <c r="CP1121" i="2" s="1"/>
  <c r="CO1121" i="2" a="1"/>
  <c r="CO1121" i="2" s="1"/>
  <c r="CM1121" i="2"/>
  <c r="BP1121" i="2"/>
  <c r="BY1121" i="2" s="1"/>
  <c r="BO1121" i="2"/>
  <c r="BD1121" i="2"/>
  <c r="AV1121" i="2"/>
  <c r="BM1121" i="2" s="1"/>
  <c r="AU1121" i="2"/>
  <c r="AS1121" i="2"/>
  <c r="L1121" i="13" s="1"/>
  <c r="AL1121" i="2"/>
  <c r="K1121" i="13" s="1"/>
  <c r="AH1121" i="2"/>
  <c r="N1121" i="2"/>
  <c r="DE1120" i="2"/>
  <c r="CW1120" i="2"/>
  <c r="CV1120" i="2"/>
  <c r="CT1120" i="2"/>
  <c r="H1120" i="13" s="1"/>
  <c r="CQ1120" i="2" a="1"/>
  <c r="CQ1120" i="2" s="1"/>
  <c r="CP1120" i="2" a="1"/>
  <c r="CP1120" i="2" s="1"/>
  <c r="CO1120" i="2" a="1"/>
  <c r="CO1120" i="2" s="1"/>
  <c r="CM1120" i="2"/>
  <c r="BP1120" i="2"/>
  <c r="BO1120" i="2"/>
  <c r="BD1120" i="2"/>
  <c r="AV1120" i="2"/>
  <c r="BC1120" i="2" s="1"/>
  <c r="AU1120" i="2"/>
  <c r="BB1120" i="2" s="1"/>
  <c r="AS1120" i="2"/>
  <c r="L1120" i="13" s="1"/>
  <c r="AL1120" i="2"/>
  <c r="K1120" i="13" s="1"/>
  <c r="AH1120" i="2"/>
  <c r="N1120" i="2"/>
  <c r="DE1119" i="2"/>
  <c r="CW1119" i="2"/>
  <c r="CV1119" i="2"/>
  <c r="CT1119" i="2"/>
  <c r="H1119" i="13" s="1"/>
  <c r="CQ1119" i="2" a="1"/>
  <c r="CQ1119" i="2" s="1"/>
  <c r="CP1119" i="2" a="1"/>
  <c r="CP1119" i="2" s="1"/>
  <c r="CO1119" i="2" a="1"/>
  <c r="CO1119" i="2" s="1"/>
  <c r="CM1119" i="2"/>
  <c r="BP1119" i="2"/>
  <c r="BY1119" i="2" s="1"/>
  <c r="BO1119" i="2"/>
  <c r="BD1119" i="2"/>
  <c r="AV1119" i="2"/>
  <c r="BM1119" i="2" s="1"/>
  <c r="AU1119" i="2"/>
  <c r="BB1119" i="2" s="1"/>
  <c r="AS1119" i="2"/>
  <c r="L1119" i="13" s="1"/>
  <c r="AL1119" i="2"/>
  <c r="K1119" i="13" s="1"/>
  <c r="AH1119" i="2"/>
  <c r="N1119" i="2"/>
  <c r="DE1118" i="2"/>
  <c r="CW1118" i="2"/>
  <c r="CV1118" i="2"/>
  <c r="CT1118" i="2"/>
  <c r="H1118" i="13" s="1"/>
  <c r="CQ1118" i="2" a="1"/>
  <c r="CQ1118" i="2" s="1"/>
  <c r="CP1118" i="2" a="1"/>
  <c r="CP1118" i="2" s="1"/>
  <c r="CO1118" i="2" a="1"/>
  <c r="CO1118" i="2" s="1"/>
  <c r="CM1118" i="2"/>
  <c r="BP1118" i="2"/>
  <c r="BO1118" i="2"/>
  <c r="BD1118" i="2"/>
  <c r="AV1118" i="2"/>
  <c r="BC1118" i="2" s="1"/>
  <c r="AU1118" i="2"/>
  <c r="BB1118" i="2" s="1"/>
  <c r="AS1118" i="2"/>
  <c r="L1118" i="13" s="1"/>
  <c r="AL1118" i="2"/>
  <c r="K1118" i="13" s="1"/>
  <c r="AH1118" i="2"/>
  <c r="N1118" i="2"/>
  <c r="DE1117" i="2"/>
  <c r="CW1117" i="2"/>
  <c r="CV1117" i="2"/>
  <c r="CT1117" i="2"/>
  <c r="H1117" i="13" s="1"/>
  <c r="CQ1117" i="2" a="1"/>
  <c r="CQ1117" i="2" s="1"/>
  <c r="CP1117" i="2" a="1"/>
  <c r="CP1117" i="2" s="1"/>
  <c r="CO1117" i="2" a="1"/>
  <c r="CO1117" i="2" s="1"/>
  <c r="CM1117" i="2"/>
  <c r="BP1117" i="2"/>
  <c r="BU1117" i="2" s="1"/>
  <c r="BO1117" i="2"/>
  <c r="BD1117" i="2"/>
  <c r="AV1117" i="2"/>
  <c r="BM1117" i="2" s="1"/>
  <c r="AU1117" i="2"/>
  <c r="AS1117" i="2"/>
  <c r="L1117" i="13" s="1"/>
  <c r="AL1117" i="2"/>
  <c r="K1117" i="13" s="1"/>
  <c r="AH1117" i="2"/>
  <c r="N1117" i="2"/>
  <c r="DE1116" i="2"/>
  <c r="CW1116" i="2"/>
  <c r="CV1116" i="2"/>
  <c r="CT1116" i="2"/>
  <c r="H1116" i="13" s="1"/>
  <c r="CQ1116" i="2" a="1"/>
  <c r="CQ1116" i="2" s="1"/>
  <c r="CP1116" i="2" a="1"/>
  <c r="CP1116" i="2" s="1"/>
  <c r="CO1116" i="2" a="1"/>
  <c r="CO1116" i="2" s="1"/>
  <c r="CM1116" i="2"/>
  <c r="BP1116" i="2"/>
  <c r="BO1116" i="2"/>
  <c r="BD1116" i="2"/>
  <c r="AV1116" i="2"/>
  <c r="BM1116" i="2" s="1"/>
  <c r="AU1116" i="2"/>
  <c r="BB1116" i="2" s="1"/>
  <c r="AS1116" i="2"/>
  <c r="L1116" i="13" s="1"/>
  <c r="AL1116" i="2"/>
  <c r="K1116" i="13" s="1"/>
  <c r="AH1116" i="2"/>
  <c r="N1116" i="2"/>
  <c r="DE1115" i="2"/>
  <c r="CW1115" i="2"/>
  <c r="CV1115" i="2"/>
  <c r="CT1115" i="2"/>
  <c r="H1115" i="13" s="1"/>
  <c r="CQ1115" i="2" a="1"/>
  <c r="CQ1115" i="2" s="1"/>
  <c r="CP1115" i="2" a="1"/>
  <c r="CP1115" i="2" s="1"/>
  <c r="CO1115" i="2" a="1"/>
  <c r="CO1115" i="2" s="1"/>
  <c r="CM1115" i="2"/>
  <c r="BP1115" i="2"/>
  <c r="BO1115" i="2"/>
  <c r="BD1115" i="2"/>
  <c r="AV1115" i="2"/>
  <c r="AU1115" i="2"/>
  <c r="BB1115" i="2" s="1"/>
  <c r="AS1115" i="2"/>
  <c r="L1115" i="13" s="1"/>
  <c r="AL1115" i="2"/>
  <c r="K1115" i="13" s="1"/>
  <c r="AH1115" i="2"/>
  <c r="N1115" i="2"/>
  <c r="DE1114" i="2"/>
  <c r="CW1114" i="2"/>
  <c r="CV1114" i="2"/>
  <c r="CT1114" i="2"/>
  <c r="H1114" i="13" s="1"/>
  <c r="CQ1114" i="2" a="1"/>
  <c r="CQ1114" i="2" s="1"/>
  <c r="CP1114" i="2" a="1"/>
  <c r="CP1114" i="2" s="1"/>
  <c r="CO1114" i="2" a="1"/>
  <c r="CO1114" i="2" s="1"/>
  <c r="CM1114" i="2"/>
  <c r="BP1114" i="2"/>
  <c r="BO1114" i="2"/>
  <c r="BD1114" i="2"/>
  <c r="AV1114" i="2"/>
  <c r="BM1114" i="2" s="1"/>
  <c r="AU1114" i="2"/>
  <c r="AS1114" i="2"/>
  <c r="L1114" i="13" s="1"/>
  <c r="AL1114" i="2"/>
  <c r="K1114" i="13" s="1"/>
  <c r="AH1114" i="2"/>
  <c r="N1114" i="2"/>
  <c r="DE1113" i="2"/>
  <c r="CW1113" i="2"/>
  <c r="CV1113" i="2"/>
  <c r="CT1113" i="2"/>
  <c r="H1113" i="13" s="1"/>
  <c r="CQ1113" i="2" a="1"/>
  <c r="CQ1113" i="2" s="1"/>
  <c r="CP1113" i="2" a="1"/>
  <c r="CP1113" i="2" s="1"/>
  <c r="CO1113" i="2" a="1"/>
  <c r="CO1113" i="2" s="1"/>
  <c r="CM1113" i="2"/>
  <c r="BP1113" i="2"/>
  <c r="BY1113" i="2" s="1"/>
  <c r="BO1113" i="2"/>
  <c r="BD1113" i="2"/>
  <c r="AV1113" i="2"/>
  <c r="AU1113" i="2"/>
  <c r="AS1113" i="2"/>
  <c r="L1113" i="13" s="1"/>
  <c r="AL1113" i="2"/>
  <c r="K1113" i="13" s="1"/>
  <c r="AH1113" i="2"/>
  <c r="N1113" i="2"/>
  <c r="DE1112" i="2"/>
  <c r="CW1112" i="2"/>
  <c r="CV1112" i="2"/>
  <c r="CT1112" i="2"/>
  <c r="H1112" i="13" s="1"/>
  <c r="CQ1112" i="2" a="1"/>
  <c r="CQ1112" i="2" s="1"/>
  <c r="CP1112" i="2" a="1"/>
  <c r="CP1112" i="2" s="1"/>
  <c r="CO1112" i="2" a="1"/>
  <c r="CO1112" i="2" s="1"/>
  <c r="CM1112" i="2"/>
  <c r="BP1112" i="2"/>
  <c r="BO1112" i="2"/>
  <c r="BD1112" i="2"/>
  <c r="AV1112" i="2"/>
  <c r="BM1112" i="2" s="1"/>
  <c r="AU1112" i="2"/>
  <c r="BB1112" i="2" s="1"/>
  <c r="AS1112" i="2"/>
  <c r="L1112" i="13" s="1"/>
  <c r="AL1112" i="2"/>
  <c r="K1112" i="13" s="1"/>
  <c r="AH1112" i="2"/>
  <c r="N1112" i="2"/>
  <c r="DE1111" i="2"/>
  <c r="CW1111" i="2"/>
  <c r="CV1111" i="2"/>
  <c r="CT1111" i="2"/>
  <c r="H1111" i="13" s="1"/>
  <c r="CQ1111" i="2" a="1"/>
  <c r="CQ1111" i="2" s="1"/>
  <c r="CP1111" i="2" a="1"/>
  <c r="CP1111" i="2" s="1"/>
  <c r="CO1111" i="2" a="1"/>
  <c r="CO1111" i="2" s="1"/>
  <c r="CM1111" i="2"/>
  <c r="BP1111" i="2"/>
  <c r="BY1111" i="2" s="1"/>
  <c r="BO1111" i="2"/>
  <c r="BD1111" i="2"/>
  <c r="AV1111" i="2"/>
  <c r="BC1111" i="2" s="1"/>
  <c r="AU1111" i="2"/>
  <c r="BB1111" i="2" s="1"/>
  <c r="AS1111" i="2"/>
  <c r="L1111" i="13" s="1"/>
  <c r="AL1111" i="2"/>
  <c r="K1111" i="13" s="1"/>
  <c r="AH1111" i="2"/>
  <c r="N1111" i="2"/>
  <c r="DE1110" i="2"/>
  <c r="CW1110" i="2"/>
  <c r="CV1110" i="2"/>
  <c r="CT1110" i="2"/>
  <c r="H1110" i="13" s="1"/>
  <c r="CQ1110" i="2" a="1"/>
  <c r="CQ1110" i="2" s="1"/>
  <c r="CP1110" i="2" a="1"/>
  <c r="CP1110" i="2" s="1"/>
  <c r="CO1110" i="2" a="1"/>
  <c r="CO1110" i="2" s="1"/>
  <c r="CM1110" i="2"/>
  <c r="BP1110" i="2"/>
  <c r="BO1110" i="2"/>
  <c r="BD1110" i="2"/>
  <c r="AV1110" i="2"/>
  <c r="BC1110" i="2" s="1"/>
  <c r="AU1110" i="2"/>
  <c r="AS1110" i="2"/>
  <c r="L1110" i="13" s="1"/>
  <c r="AL1110" i="2"/>
  <c r="K1110" i="13" s="1"/>
  <c r="AH1110" i="2"/>
  <c r="N1110" i="2"/>
  <c r="DE1109" i="2"/>
  <c r="CW1109" i="2"/>
  <c r="CV1109" i="2"/>
  <c r="CT1109" i="2"/>
  <c r="H1109" i="13" s="1"/>
  <c r="CQ1109" i="2" a="1"/>
  <c r="CQ1109" i="2" s="1"/>
  <c r="CP1109" i="2" a="1"/>
  <c r="CP1109" i="2" s="1"/>
  <c r="CO1109" i="2" a="1"/>
  <c r="CO1109" i="2" s="1"/>
  <c r="CM1109" i="2"/>
  <c r="BP1109" i="2"/>
  <c r="BU1109" i="2" s="1"/>
  <c r="BO1109" i="2"/>
  <c r="BD1109" i="2"/>
  <c r="AV1109" i="2"/>
  <c r="BC1109" i="2" s="1"/>
  <c r="AU1109" i="2"/>
  <c r="AS1109" i="2"/>
  <c r="L1109" i="13" s="1"/>
  <c r="AL1109" i="2"/>
  <c r="K1109" i="13" s="1"/>
  <c r="AH1109" i="2"/>
  <c r="N1109" i="2"/>
  <c r="DE1108" i="2"/>
  <c r="CW1108" i="2"/>
  <c r="CV1108" i="2"/>
  <c r="CT1108" i="2"/>
  <c r="H1108" i="13" s="1"/>
  <c r="CQ1108" i="2" a="1"/>
  <c r="CQ1108" i="2" s="1"/>
  <c r="CP1108" i="2" a="1"/>
  <c r="CP1108" i="2" s="1"/>
  <c r="CO1108" i="2" a="1"/>
  <c r="CO1108" i="2" s="1"/>
  <c r="CM1108" i="2"/>
  <c r="BP1108" i="2"/>
  <c r="BO1108" i="2"/>
  <c r="BD1108" i="2"/>
  <c r="AV1108" i="2"/>
  <c r="BC1108" i="2" s="1"/>
  <c r="AU1108" i="2"/>
  <c r="BB1108" i="2" s="1"/>
  <c r="AS1108" i="2"/>
  <c r="L1108" i="13" s="1"/>
  <c r="AL1108" i="2"/>
  <c r="K1108" i="13" s="1"/>
  <c r="AH1108" i="2"/>
  <c r="N1108" i="2"/>
  <c r="DE1107" i="2"/>
  <c r="CW1107" i="2"/>
  <c r="CV1107" i="2"/>
  <c r="CT1107" i="2"/>
  <c r="H1107" i="13" s="1"/>
  <c r="CQ1107" i="2" a="1"/>
  <c r="CQ1107" i="2" s="1"/>
  <c r="CP1107" i="2" a="1"/>
  <c r="CP1107" i="2" s="1"/>
  <c r="CO1107" i="2" a="1"/>
  <c r="CO1107" i="2" s="1"/>
  <c r="CM1107" i="2"/>
  <c r="BP1107" i="2"/>
  <c r="BO1107" i="2"/>
  <c r="BD1107" i="2"/>
  <c r="AV1107" i="2"/>
  <c r="AU1107" i="2"/>
  <c r="BB1107" i="2" s="1"/>
  <c r="AS1107" i="2"/>
  <c r="L1107" i="13" s="1"/>
  <c r="AL1107" i="2"/>
  <c r="K1107" i="13" s="1"/>
  <c r="AH1107" i="2"/>
  <c r="N1107" i="2"/>
  <c r="DE1106" i="2"/>
  <c r="CW1106" i="2"/>
  <c r="CV1106" i="2"/>
  <c r="CT1106" i="2"/>
  <c r="H1106" i="13" s="1"/>
  <c r="CQ1106" i="2" a="1"/>
  <c r="CQ1106" i="2" s="1"/>
  <c r="CP1106" i="2" a="1"/>
  <c r="CP1106" i="2" s="1"/>
  <c r="CO1106" i="2" a="1"/>
  <c r="CO1106" i="2" s="1"/>
  <c r="CM1106" i="2"/>
  <c r="BP1106" i="2"/>
  <c r="BY1106" i="2" s="1"/>
  <c r="BO1106" i="2"/>
  <c r="BD1106" i="2"/>
  <c r="AV1106" i="2"/>
  <c r="BC1106" i="2" s="1"/>
  <c r="AU1106" i="2"/>
  <c r="BB1106" i="2" s="1"/>
  <c r="AS1106" i="2"/>
  <c r="L1106" i="13" s="1"/>
  <c r="AL1106" i="2"/>
  <c r="K1106" i="13" s="1"/>
  <c r="AH1106" i="2"/>
  <c r="N1106" i="2"/>
  <c r="DE1105" i="2"/>
  <c r="CW1105" i="2"/>
  <c r="CV1105" i="2"/>
  <c r="CT1105" i="2"/>
  <c r="H1105" i="13" s="1"/>
  <c r="CQ1105" i="2" a="1"/>
  <c r="CQ1105" i="2" s="1"/>
  <c r="CP1105" i="2" a="1"/>
  <c r="CP1105" i="2" s="1"/>
  <c r="CO1105" i="2" a="1"/>
  <c r="CO1105" i="2" s="1"/>
  <c r="CM1105" i="2"/>
  <c r="BP1105" i="2"/>
  <c r="BO1105" i="2"/>
  <c r="BD1105" i="2"/>
  <c r="AV1105" i="2"/>
  <c r="BM1105" i="2" s="1"/>
  <c r="AU1105" i="2"/>
  <c r="AS1105" i="2"/>
  <c r="L1105" i="13" s="1"/>
  <c r="AL1105" i="2"/>
  <c r="K1105" i="13" s="1"/>
  <c r="AH1105" i="2"/>
  <c r="N1105" i="2"/>
  <c r="DE1104" i="2"/>
  <c r="CW1104" i="2"/>
  <c r="CV1104" i="2"/>
  <c r="CT1104" i="2"/>
  <c r="H1104" i="13" s="1"/>
  <c r="CQ1104" i="2" a="1"/>
  <c r="CQ1104" i="2" s="1"/>
  <c r="CP1104" i="2" a="1"/>
  <c r="CP1104" i="2" s="1"/>
  <c r="CO1104" i="2" a="1"/>
  <c r="CO1104" i="2" s="1"/>
  <c r="CM1104" i="2"/>
  <c r="BP1104" i="2"/>
  <c r="BO1104" i="2"/>
  <c r="BD1104" i="2"/>
  <c r="AV1104" i="2"/>
  <c r="AU1104" i="2"/>
  <c r="BB1104" i="2" s="1"/>
  <c r="AS1104" i="2"/>
  <c r="L1104" i="13" s="1"/>
  <c r="AL1104" i="2"/>
  <c r="K1104" i="13" s="1"/>
  <c r="AH1104" i="2"/>
  <c r="N1104" i="2"/>
  <c r="DE1103" i="2"/>
  <c r="CW1103" i="2"/>
  <c r="CV1103" i="2"/>
  <c r="CT1103" i="2"/>
  <c r="H1103" i="13" s="1"/>
  <c r="CQ1103" i="2" a="1"/>
  <c r="CQ1103" i="2" s="1"/>
  <c r="CP1103" i="2" a="1"/>
  <c r="CP1103" i="2" s="1"/>
  <c r="CO1103" i="2" a="1"/>
  <c r="CO1103" i="2" s="1"/>
  <c r="CM1103" i="2"/>
  <c r="BP1103" i="2"/>
  <c r="BO1103" i="2"/>
  <c r="BD1103" i="2"/>
  <c r="AV1103" i="2"/>
  <c r="BM1103" i="2" s="1"/>
  <c r="AU1103" i="2"/>
  <c r="BB1103" i="2" s="1"/>
  <c r="AS1103" i="2"/>
  <c r="L1103" i="13" s="1"/>
  <c r="AL1103" i="2"/>
  <c r="K1103" i="13" s="1"/>
  <c r="AH1103" i="2"/>
  <c r="N1103" i="2"/>
  <c r="DE1102" i="2"/>
  <c r="CW1102" i="2"/>
  <c r="CV1102" i="2"/>
  <c r="CT1102" i="2"/>
  <c r="H1102" i="13" s="1"/>
  <c r="CQ1102" i="2" a="1"/>
  <c r="CQ1102" i="2" s="1"/>
  <c r="CP1102" i="2" a="1"/>
  <c r="CP1102" i="2" s="1"/>
  <c r="CO1102" i="2" a="1"/>
  <c r="CO1102" i="2" s="1"/>
  <c r="CM1102" i="2"/>
  <c r="BP1102" i="2"/>
  <c r="BY1102" i="2" s="1"/>
  <c r="BO1102" i="2"/>
  <c r="BD1102" i="2"/>
  <c r="AV1102" i="2"/>
  <c r="BM1102" i="2" s="1"/>
  <c r="AU1102" i="2"/>
  <c r="BB1102" i="2" s="1"/>
  <c r="AS1102" i="2"/>
  <c r="L1102" i="13" s="1"/>
  <c r="AL1102" i="2"/>
  <c r="K1102" i="13" s="1"/>
  <c r="AH1102" i="2"/>
  <c r="N1102" i="2"/>
  <c r="DE1101" i="2"/>
  <c r="CW1101" i="2"/>
  <c r="CV1101" i="2"/>
  <c r="CT1101" i="2"/>
  <c r="H1101" i="13" s="1"/>
  <c r="CQ1101" i="2" a="1"/>
  <c r="CQ1101" i="2" s="1"/>
  <c r="CP1101" i="2" a="1"/>
  <c r="CP1101" i="2" s="1"/>
  <c r="CO1101" i="2" a="1"/>
  <c r="CO1101" i="2" s="1"/>
  <c r="CM1101" i="2"/>
  <c r="BP1101" i="2"/>
  <c r="BO1101" i="2"/>
  <c r="BD1101" i="2"/>
  <c r="AV1101" i="2"/>
  <c r="AU1101" i="2"/>
  <c r="AS1101" i="2"/>
  <c r="L1101" i="13" s="1"/>
  <c r="AL1101" i="2"/>
  <c r="K1101" i="13" s="1"/>
  <c r="AH1101" i="2"/>
  <c r="N1101" i="2"/>
  <c r="DE1100" i="2"/>
  <c r="CW1100" i="2"/>
  <c r="CV1100" i="2"/>
  <c r="CT1100" i="2"/>
  <c r="H1100" i="13" s="1"/>
  <c r="CQ1100" i="2" a="1"/>
  <c r="CQ1100" i="2" s="1"/>
  <c r="CP1100" i="2" a="1"/>
  <c r="CP1100" i="2" s="1"/>
  <c r="CO1100" i="2" a="1"/>
  <c r="CO1100" i="2" s="1"/>
  <c r="CM1100" i="2"/>
  <c r="BP1100" i="2"/>
  <c r="BY1100" i="2" s="1"/>
  <c r="BO1100" i="2"/>
  <c r="BD1100" i="2"/>
  <c r="AV1100" i="2"/>
  <c r="BM1100" i="2" s="1"/>
  <c r="AU1100" i="2"/>
  <c r="BB1100" i="2" s="1"/>
  <c r="AS1100" i="2"/>
  <c r="L1100" i="13" s="1"/>
  <c r="AL1100" i="2"/>
  <c r="K1100" i="13" s="1"/>
  <c r="AH1100" i="2"/>
  <c r="N1100" i="2"/>
  <c r="DE1099" i="2"/>
  <c r="CW1099" i="2"/>
  <c r="CV1099" i="2"/>
  <c r="CT1099" i="2"/>
  <c r="H1099" i="13" s="1"/>
  <c r="CQ1099" i="2" a="1"/>
  <c r="CQ1099" i="2" s="1"/>
  <c r="CP1099" i="2" a="1"/>
  <c r="CP1099" i="2" s="1"/>
  <c r="CO1099" i="2" a="1"/>
  <c r="CO1099" i="2" s="1"/>
  <c r="CM1099" i="2"/>
  <c r="BP1099" i="2"/>
  <c r="BO1099" i="2"/>
  <c r="BD1099" i="2"/>
  <c r="AV1099" i="2"/>
  <c r="BC1099" i="2" s="1"/>
  <c r="AU1099" i="2"/>
  <c r="BB1099" i="2" s="1"/>
  <c r="AS1099" i="2"/>
  <c r="L1099" i="13" s="1"/>
  <c r="AL1099" i="2"/>
  <c r="K1099" i="13" s="1"/>
  <c r="AH1099" i="2"/>
  <c r="N1099" i="2"/>
  <c r="DE1098" i="2"/>
  <c r="CW1098" i="2"/>
  <c r="CV1098" i="2"/>
  <c r="CT1098" i="2"/>
  <c r="H1098" i="13" s="1"/>
  <c r="CQ1098" i="2" a="1"/>
  <c r="CQ1098" i="2" s="1"/>
  <c r="CP1098" i="2" a="1"/>
  <c r="CP1098" i="2" s="1"/>
  <c r="CO1098" i="2" a="1"/>
  <c r="CO1098" i="2" s="1"/>
  <c r="CM1098" i="2"/>
  <c r="BP1098" i="2"/>
  <c r="BO1098" i="2"/>
  <c r="BD1098" i="2"/>
  <c r="AV1098" i="2"/>
  <c r="BM1098" i="2" s="1"/>
  <c r="AU1098" i="2"/>
  <c r="AS1098" i="2"/>
  <c r="L1098" i="13" s="1"/>
  <c r="AL1098" i="2"/>
  <c r="K1098" i="13" s="1"/>
  <c r="AH1098" i="2"/>
  <c r="N1098" i="2"/>
  <c r="DE1097" i="2"/>
  <c r="CW1097" i="2"/>
  <c r="CV1097" i="2"/>
  <c r="CT1097" i="2"/>
  <c r="H1097" i="13" s="1"/>
  <c r="CQ1097" i="2" a="1"/>
  <c r="CQ1097" i="2" s="1"/>
  <c r="CP1097" i="2" a="1"/>
  <c r="CP1097" i="2" s="1"/>
  <c r="CO1097" i="2" a="1"/>
  <c r="CO1097" i="2" s="1"/>
  <c r="CM1097" i="2"/>
  <c r="BP1097" i="2"/>
  <c r="BO1097" i="2"/>
  <c r="BD1097" i="2"/>
  <c r="AV1097" i="2"/>
  <c r="BC1097" i="2" s="1"/>
  <c r="AU1097" i="2"/>
  <c r="AS1097" i="2"/>
  <c r="L1097" i="13" s="1"/>
  <c r="AL1097" i="2"/>
  <c r="K1097" i="13" s="1"/>
  <c r="AH1097" i="2"/>
  <c r="N1097" i="2"/>
  <c r="DE1096" i="2"/>
  <c r="CW1096" i="2"/>
  <c r="CV1096" i="2"/>
  <c r="CT1096" i="2"/>
  <c r="H1096" i="13" s="1"/>
  <c r="CQ1096" i="2" a="1"/>
  <c r="CQ1096" i="2" s="1"/>
  <c r="CP1096" i="2" a="1"/>
  <c r="CP1096" i="2" s="1"/>
  <c r="CO1096" i="2" a="1"/>
  <c r="CO1096" i="2" s="1"/>
  <c r="CM1096" i="2"/>
  <c r="BP1096" i="2"/>
  <c r="BY1096" i="2" s="1"/>
  <c r="BO1096" i="2"/>
  <c r="BD1096" i="2"/>
  <c r="AV1096" i="2"/>
  <c r="BM1096" i="2" s="1"/>
  <c r="AU1096" i="2"/>
  <c r="BB1096" i="2" s="1"/>
  <c r="AS1096" i="2"/>
  <c r="L1096" i="13" s="1"/>
  <c r="AL1096" i="2"/>
  <c r="K1096" i="13" s="1"/>
  <c r="AH1096" i="2"/>
  <c r="N1096" i="2"/>
  <c r="DE1095" i="2"/>
  <c r="CW1095" i="2"/>
  <c r="CV1095" i="2"/>
  <c r="CT1095" i="2"/>
  <c r="H1095" i="13" s="1"/>
  <c r="CQ1095" i="2" a="1"/>
  <c r="CQ1095" i="2" s="1"/>
  <c r="CP1095" i="2" a="1"/>
  <c r="CP1095" i="2" s="1"/>
  <c r="CO1095" i="2" a="1"/>
  <c r="CO1095" i="2" s="1"/>
  <c r="CM1095" i="2"/>
  <c r="BP1095" i="2"/>
  <c r="BO1095" i="2"/>
  <c r="BD1095" i="2"/>
  <c r="AV1095" i="2"/>
  <c r="BM1095" i="2" s="1"/>
  <c r="AU1095" i="2"/>
  <c r="BB1095" i="2" s="1"/>
  <c r="AS1095" i="2"/>
  <c r="L1095" i="13" s="1"/>
  <c r="AL1095" i="2"/>
  <c r="K1095" i="13" s="1"/>
  <c r="AH1095" i="2"/>
  <c r="N1095" i="2"/>
  <c r="DE1094" i="2"/>
  <c r="CW1094" i="2"/>
  <c r="CV1094" i="2"/>
  <c r="CT1094" i="2"/>
  <c r="H1094" i="13" s="1"/>
  <c r="CQ1094" i="2" a="1"/>
  <c r="CQ1094" i="2" s="1"/>
  <c r="CP1094" i="2" a="1"/>
  <c r="CP1094" i="2" s="1"/>
  <c r="CO1094" i="2" a="1"/>
  <c r="CO1094" i="2" s="1"/>
  <c r="CM1094" i="2"/>
  <c r="BP1094" i="2"/>
  <c r="BO1094" i="2"/>
  <c r="BD1094" i="2"/>
  <c r="AV1094" i="2"/>
  <c r="BC1094" i="2" s="1"/>
  <c r="AU1094" i="2"/>
  <c r="AS1094" i="2"/>
  <c r="L1094" i="13" s="1"/>
  <c r="AL1094" i="2"/>
  <c r="K1094" i="13" s="1"/>
  <c r="AH1094" i="2"/>
  <c r="N1094" i="2"/>
  <c r="DE1093" i="2"/>
  <c r="CW1093" i="2"/>
  <c r="CV1093" i="2"/>
  <c r="CT1093" i="2"/>
  <c r="H1093" i="13" s="1"/>
  <c r="CQ1093" i="2" a="1"/>
  <c r="CQ1093" i="2" s="1"/>
  <c r="CP1093" i="2" a="1"/>
  <c r="CP1093" i="2" s="1"/>
  <c r="CO1093" i="2" a="1"/>
  <c r="CO1093" i="2" s="1"/>
  <c r="CM1093" i="2"/>
  <c r="BP1093" i="2"/>
  <c r="BU1093" i="2" s="1"/>
  <c r="BO1093" i="2"/>
  <c r="BD1093" i="2"/>
  <c r="AV1093" i="2"/>
  <c r="BM1093" i="2" s="1"/>
  <c r="AU1093" i="2"/>
  <c r="AS1093" i="2"/>
  <c r="L1093" i="13" s="1"/>
  <c r="AL1093" i="2"/>
  <c r="K1093" i="13" s="1"/>
  <c r="AH1093" i="2"/>
  <c r="N1093" i="2"/>
  <c r="DE1092" i="2"/>
  <c r="CW1092" i="2"/>
  <c r="CV1092" i="2"/>
  <c r="CT1092" i="2"/>
  <c r="H1092" i="13" s="1"/>
  <c r="CQ1092" i="2" a="1"/>
  <c r="CQ1092" i="2" s="1"/>
  <c r="CP1092" i="2" a="1"/>
  <c r="CP1092" i="2" s="1"/>
  <c r="CO1092" i="2" a="1"/>
  <c r="CO1092" i="2" s="1"/>
  <c r="CM1092" i="2"/>
  <c r="BP1092" i="2"/>
  <c r="BO1092" i="2"/>
  <c r="BD1092" i="2"/>
  <c r="AV1092" i="2"/>
  <c r="AU1092" i="2"/>
  <c r="BB1092" i="2" s="1"/>
  <c r="AS1092" i="2"/>
  <c r="L1092" i="13" s="1"/>
  <c r="AL1092" i="2"/>
  <c r="K1092" i="13" s="1"/>
  <c r="AH1092" i="2"/>
  <c r="N1092" i="2"/>
  <c r="DE1091" i="2"/>
  <c r="CW1091" i="2"/>
  <c r="CV1091" i="2"/>
  <c r="CT1091" i="2"/>
  <c r="H1091" i="13" s="1"/>
  <c r="CQ1091" i="2" a="1"/>
  <c r="CQ1091" i="2" s="1"/>
  <c r="CP1091" i="2" a="1"/>
  <c r="CP1091" i="2" s="1"/>
  <c r="CO1091" i="2" a="1"/>
  <c r="CO1091" i="2" s="1"/>
  <c r="CM1091" i="2"/>
  <c r="BP1091" i="2"/>
  <c r="BO1091" i="2"/>
  <c r="BD1091" i="2"/>
  <c r="AV1091" i="2"/>
  <c r="BM1091" i="2" s="1"/>
  <c r="AU1091" i="2"/>
  <c r="BB1091" i="2" s="1"/>
  <c r="AS1091" i="2"/>
  <c r="L1091" i="13" s="1"/>
  <c r="AL1091" i="2"/>
  <c r="K1091" i="13" s="1"/>
  <c r="AH1091" i="2"/>
  <c r="N1091" i="2"/>
  <c r="DE1090" i="2"/>
  <c r="CW1090" i="2"/>
  <c r="CV1090" i="2"/>
  <c r="CT1090" i="2"/>
  <c r="H1090" i="13" s="1"/>
  <c r="CQ1090" i="2" a="1"/>
  <c r="CQ1090" i="2" s="1"/>
  <c r="CP1090" i="2" a="1"/>
  <c r="CP1090" i="2" s="1"/>
  <c r="CO1090" i="2" a="1"/>
  <c r="CO1090" i="2" s="1"/>
  <c r="CM1090" i="2"/>
  <c r="BP1090" i="2"/>
  <c r="BO1090" i="2"/>
  <c r="BD1090" i="2"/>
  <c r="AV1090" i="2"/>
  <c r="BC1090" i="2" s="1"/>
  <c r="AU1090" i="2"/>
  <c r="AS1090" i="2"/>
  <c r="L1090" i="13" s="1"/>
  <c r="AL1090" i="2"/>
  <c r="K1090" i="13" s="1"/>
  <c r="AH1090" i="2"/>
  <c r="N1090" i="2"/>
  <c r="DE1089" i="2"/>
  <c r="CW1089" i="2"/>
  <c r="CV1089" i="2"/>
  <c r="CT1089" i="2"/>
  <c r="H1089" i="13" s="1"/>
  <c r="CQ1089" i="2" a="1"/>
  <c r="CQ1089" i="2" s="1"/>
  <c r="CP1089" i="2" a="1"/>
  <c r="CP1089" i="2" s="1"/>
  <c r="CO1089" i="2" a="1"/>
  <c r="CO1089" i="2" s="1"/>
  <c r="CM1089" i="2"/>
  <c r="BP1089" i="2"/>
  <c r="BO1089" i="2"/>
  <c r="BD1089" i="2"/>
  <c r="AV1089" i="2"/>
  <c r="BM1089" i="2" s="1"/>
  <c r="AU1089" i="2"/>
  <c r="AS1089" i="2"/>
  <c r="L1089" i="13" s="1"/>
  <c r="AL1089" i="2"/>
  <c r="K1089" i="13" s="1"/>
  <c r="AH1089" i="2"/>
  <c r="N1089" i="2"/>
  <c r="DE1088" i="2"/>
  <c r="CW1088" i="2"/>
  <c r="CV1088" i="2"/>
  <c r="CT1088" i="2"/>
  <c r="H1088" i="13" s="1"/>
  <c r="CQ1088" i="2" a="1"/>
  <c r="CQ1088" i="2" s="1"/>
  <c r="CP1088" i="2" a="1"/>
  <c r="CP1088" i="2" s="1"/>
  <c r="CO1088" i="2" a="1"/>
  <c r="CO1088" i="2" s="1"/>
  <c r="CM1088" i="2"/>
  <c r="BP1088" i="2"/>
  <c r="BO1088" i="2"/>
  <c r="BD1088" i="2"/>
  <c r="AV1088" i="2"/>
  <c r="BM1088" i="2" s="1"/>
  <c r="AU1088" i="2"/>
  <c r="BB1088" i="2" s="1"/>
  <c r="AS1088" i="2"/>
  <c r="L1088" i="13" s="1"/>
  <c r="AL1088" i="2"/>
  <c r="K1088" i="13" s="1"/>
  <c r="AH1088" i="2"/>
  <c r="N1088" i="2"/>
  <c r="DE1087" i="2"/>
  <c r="CW1087" i="2"/>
  <c r="CV1087" i="2"/>
  <c r="CT1087" i="2"/>
  <c r="H1087" i="13" s="1"/>
  <c r="CQ1087" i="2" a="1"/>
  <c r="CQ1087" i="2" s="1"/>
  <c r="CP1087" i="2" a="1"/>
  <c r="CP1087" i="2" s="1"/>
  <c r="CO1087" i="2" a="1"/>
  <c r="CO1087" i="2" s="1"/>
  <c r="CM1087" i="2"/>
  <c r="BP1087" i="2"/>
  <c r="BO1087" i="2"/>
  <c r="BD1087" i="2"/>
  <c r="AV1087" i="2"/>
  <c r="AU1087" i="2"/>
  <c r="BB1087" i="2" s="1"/>
  <c r="AS1087" i="2"/>
  <c r="L1087" i="13" s="1"/>
  <c r="AL1087" i="2"/>
  <c r="K1087" i="13" s="1"/>
  <c r="AH1087" i="2"/>
  <c r="N1087" i="2"/>
  <c r="DE1086" i="2"/>
  <c r="CW1086" i="2"/>
  <c r="CV1086" i="2"/>
  <c r="CT1086" i="2"/>
  <c r="H1086" i="13" s="1"/>
  <c r="CQ1086" i="2" a="1"/>
  <c r="CQ1086" i="2" s="1"/>
  <c r="CP1086" i="2" a="1"/>
  <c r="CP1086" i="2" s="1"/>
  <c r="CO1086" i="2" a="1"/>
  <c r="CO1086" i="2" s="1"/>
  <c r="CM1086" i="2"/>
  <c r="BP1086" i="2"/>
  <c r="BY1086" i="2" s="1"/>
  <c r="BO1086" i="2"/>
  <c r="BD1086" i="2"/>
  <c r="AV1086" i="2"/>
  <c r="BM1086" i="2" s="1"/>
  <c r="AU1086" i="2"/>
  <c r="AS1086" i="2"/>
  <c r="L1086" i="13" s="1"/>
  <c r="AL1086" i="2"/>
  <c r="K1086" i="13" s="1"/>
  <c r="AH1086" i="2"/>
  <c r="N1086" i="2"/>
  <c r="DE1085" i="2"/>
  <c r="CW1085" i="2"/>
  <c r="CV1085" i="2"/>
  <c r="CT1085" i="2"/>
  <c r="H1085" i="13" s="1"/>
  <c r="CQ1085" i="2" a="1"/>
  <c r="CQ1085" i="2" s="1"/>
  <c r="CP1085" i="2" a="1"/>
  <c r="CP1085" i="2" s="1"/>
  <c r="CO1085" i="2" a="1"/>
  <c r="CO1085" i="2" s="1"/>
  <c r="CM1085" i="2"/>
  <c r="BP1085" i="2"/>
  <c r="BU1085" i="2" s="1"/>
  <c r="BO1085" i="2"/>
  <c r="BD1085" i="2"/>
  <c r="AV1085" i="2"/>
  <c r="AU1085" i="2"/>
  <c r="AS1085" i="2"/>
  <c r="L1085" i="13" s="1"/>
  <c r="AL1085" i="2"/>
  <c r="K1085" i="13" s="1"/>
  <c r="AH1085" i="2"/>
  <c r="N1085" i="2"/>
  <c r="DE1084" i="2"/>
  <c r="CW1084" i="2"/>
  <c r="CV1084" i="2"/>
  <c r="CT1084" i="2"/>
  <c r="H1084" i="13" s="1"/>
  <c r="CQ1084" i="2" a="1"/>
  <c r="CQ1084" i="2" s="1"/>
  <c r="CP1084" i="2" a="1"/>
  <c r="CP1084" i="2" s="1"/>
  <c r="CO1084" i="2" a="1"/>
  <c r="CO1084" i="2" s="1"/>
  <c r="CM1084" i="2"/>
  <c r="BP1084" i="2"/>
  <c r="BO1084" i="2"/>
  <c r="BD1084" i="2"/>
  <c r="AV1084" i="2"/>
  <c r="BC1084" i="2" s="1"/>
  <c r="AU1084" i="2"/>
  <c r="BB1084" i="2" s="1"/>
  <c r="AS1084" i="2"/>
  <c r="L1084" i="13" s="1"/>
  <c r="AL1084" i="2"/>
  <c r="K1084" i="13" s="1"/>
  <c r="AH1084" i="2"/>
  <c r="N1084" i="2"/>
  <c r="DE1083" i="2"/>
  <c r="CW1083" i="2"/>
  <c r="CV1083" i="2"/>
  <c r="CT1083" i="2"/>
  <c r="H1083" i="13" s="1"/>
  <c r="CQ1083" i="2" a="1"/>
  <c r="CQ1083" i="2" s="1"/>
  <c r="CP1083" i="2" a="1"/>
  <c r="CP1083" i="2" s="1"/>
  <c r="CO1083" i="2" a="1"/>
  <c r="CO1083" i="2" s="1"/>
  <c r="CM1083" i="2"/>
  <c r="BP1083" i="2"/>
  <c r="BO1083" i="2"/>
  <c r="BD1083" i="2"/>
  <c r="AV1083" i="2"/>
  <c r="BM1083" i="2" s="1"/>
  <c r="AU1083" i="2"/>
  <c r="BB1083" i="2" s="1"/>
  <c r="AS1083" i="2"/>
  <c r="L1083" i="13" s="1"/>
  <c r="AL1083" i="2"/>
  <c r="K1083" i="13" s="1"/>
  <c r="AH1083" i="2"/>
  <c r="N1083" i="2"/>
  <c r="DE1082" i="2"/>
  <c r="CW1082" i="2"/>
  <c r="CV1082" i="2"/>
  <c r="CT1082" i="2"/>
  <c r="H1082" i="13" s="1"/>
  <c r="CQ1082" i="2" a="1"/>
  <c r="CQ1082" i="2" s="1"/>
  <c r="CP1082" i="2" a="1"/>
  <c r="CP1082" i="2" s="1"/>
  <c r="CO1082" i="2" a="1"/>
  <c r="CO1082" i="2" s="1"/>
  <c r="CM1082" i="2"/>
  <c r="BP1082" i="2"/>
  <c r="BO1082" i="2"/>
  <c r="BD1082" i="2"/>
  <c r="AV1082" i="2"/>
  <c r="BC1082" i="2" s="1"/>
  <c r="AU1082" i="2"/>
  <c r="BB1082" i="2" s="1"/>
  <c r="AS1082" i="2"/>
  <c r="L1082" i="13" s="1"/>
  <c r="AL1082" i="2"/>
  <c r="K1082" i="13" s="1"/>
  <c r="AH1082" i="2"/>
  <c r="N1082" i="2"/>
  <c r="DE1081" i="2"/>
  <c r="CV1081" i="2"/>
  <c r="CT1081" i="2"/>
  <c r="H1081" i="13" s="1"/>
  <c r="CQ1081" i="2" a="1"/>
  <c r="CQ1081" i="2" s="1"/>
  <c r="CP1081" i="2" a="1"/>
  <c r="CP1081" i="2" s="1"/>
  <c r="CO1081" i="2" a="1"/>
  <c r="CO1081" i="2" s="1"/>
  <c r="CM1081" i="2"/>
  <c r="BP1081" i="2"/>
  <c r="BO1081" i="2"/>
  <c r="BD1081" i="2"/>
  <c r="AV1081" i="2"/>
  <c r="BC1081" i="2" s="1"/>
  <c r="AU1081" i="2"/>
  <c r="AS1081" i="2"/>
  <c r="L1081" i="13" s="1"/>
  <c r="AL1081" i="2"/>
  <c r="K1081" i="13" s="1"/>
  <c r="AH1081" i="2"/>
  <c r="N1081" i="2"/>
  <c r="DE1080" i="2"/>
  <c r="CV1080" i="2"/>
  <c r="CT1080" i="2"/>
  <c r="H1080" i="13" s="1"/>
  <c r="CQ1080" i="2" a="1"/>
  <c r="CQ1080" i="2" s="1"/>
  <c r="CP1080" i="2" a="1"/>
  <c r="CP1080" i="2" s="1"/>
  <c r="CO1080" i="2" a="1"/>
  <c r="CO1080" i="2" s="1"/>
  <c r="CM1080" i="2"/>
  <c r="BP1080" i="2"/>
  <c r="BO1080" i="2"/>
  <c r="BD1080" i="2"/>
  <c r="AV1080" i="2"/>
  <c r="BM1080" i="2" s="1"/>
  <c r="AU1080" i="2"/>
  <c r="BB1080" i="2" s="1"/>
  <c r="AS1080" i="2"/>
  <c r="L1080" i="13" s="1"/>
  <c r="AL1080" i="2"/>
  <c r="K1080" i="13" s="1"/>
  <c r="AH1080" i="2"/>
  <c r="N1080" i="2"/>
  <c r="DE1079" i="2"/>
  <c r="CV1079" i="2"/>
  <c r="CT1079" i="2"/>
  <c r="H1079" i="13" s="1"/>
  <c r="CQ1079" i="2" a="1"/>
  <c r="CQ1079" i="2" s="1"/>
  <c r="CP1079" i="2" a="1"/>
  <c r="CP1079" i="2" s="1"/>
  <c r="CO1079" i="2" a="1"/>
  <c r="CO1079" i="2" s="1"/>
  <c r="CM1079" i="2"/>
  <c r="BP1079" i="2"/>
  <c r="BO1079" i="2"/>
  <c r="BD1079" i="2"/>
  <c r="AV1079" i="2"/>
  <c r="BC1079" i="2" s="1"/>
  <c r="AU1079" i="2"/>
  <c r="BB1079" i="2" s="1"/>
  <c r="AS1079" i="2"/>
  <c r="L1079" i="13" s="1"/>
  <c r="AL1079" i="2"/>
  <c r="K1079" i="13" s="1"/>
  <c r="AH1079" i="2"/>
  <c r="N1079" i="2"/>
  <c r="DE1078" i="2"/>
  <c r="CW1078" i="2"/>
  <c r="CV1078" i="2"/>
  <c r="CT1078" i="2"/>
  <c r="H1078" i="13" s="1"/>
  <c r="CQ1078" i="2" a="1"/>
  <c r="CQ1078" i="2" s="1"/>
  <c r="CP1078" i="2" a="1"/>
  <c r="CP1078" i="2" s="1"/>
  <c r="CO1078" i="2" a="1"/>
  <c r="CO1078" i="2" s="1"/>
  <c r="CM1078" i="2"/>
  <c r="BP1078" i="2"/>
  <c r="BO1078" i="2"/>
  <c r="BD1078" i="2"/>
  <c r="AV1078" i="2"/>
  <c r="AU1078" i="2"/>
  <c r="BB1078" i="2" s="1"/>
  <c r="AS1078" i="2"/>
  <c r="L1078" i="13" s="1"/>
  <c r="AL1078" i="2"/>
  <c r="K1078" i="13" s="1"/>
  <c r="AH1078" i="2"/>
  <c r="N1078" i="2"/>
  <c r="DE1077" i="2"/>
  <c r="CW1077" i="2"/>
  <c r="CV1077" i="2"/>
  <c r="CT1077" i="2"/>
  <c r="H1077" i="13" s="1"/>
  <c r="CQ1077" i="2" a="1"/>
  <c r="CQ1077" i="2" s="1"/>
  <c r="CP1077" i="2" a="1"/>
  <c r="CP1077" i="2" s="1"/>
  <c r="CO1077" i="2" a="1"/>
  <c r="CO1077" i="2" s="1"/>
  <c r="CM1077" i="2"/>
  <c r="BP1077" i="2"/>
  <c r="BU1077" i="2" s="1"/>
  <c r="BO1077" i="2"/>
  <c r="BD1077" i="2"/>
  <c r="AV1077" i="2"/>
  <c r="BC1077" i="2" s="1"/>
  <c r="AU1077" i="2"/>
  <c r="BB1077" i="2" s="1"/>
  <c r="AS1077" i="2"/>
  <c r="L1077" i="13" s="1"/>
  <c r="AL1077" i="2"/>
  <c r="K1077" i="13" s="1"/>
  <c r="AH1077" i="2"/>
  <c r="N1077" i="2"/>
  <c r="DE1076" i="2"/>
  <c r="CW1076" i="2"/>
  <c r="CV1076" i="2"/>
  <c r="CT1076" i="2"/>
  <c r="H1076" i="13" s="1"/>
  <c r="CQ1076" i="2" a="1"/>
  <c r="CQ1076" i="2" s="1"/>
  <c r="CP1076" i="2" a="1"/>
  <c r="CP1076" i="2" s="1"/>
  <c r="CO1076" i="2" a="1"/>
  <c r="CO1076" i="2" s="1"/>
  <c r="CM1076" i="2"/>
  <c r="BP1076" i="2"/>
  <c r="BW1076" i="2" s="1"/>
  <c r="BV1076" i="2" s="1"/>
  <c r="BO1076" i="2"/>
  <c r="BD1076" i="2"/>
  <c r="AV1076" i="2"/>
  <c r="AU1076" i="2"/>
  <c r="BB1076" i="2" s="1"/>
  <c r="AS1076" i="2"/>
  <c r="L1076" i="13" s="1"/>
  <c r="AL1076" i="2"/>
  <c r="K1076" i="13" s="1"/>
  <c r="AH1076" i="2"/>
  <c r="N1076" i="2"/>
  <c r="DE1075" i="2"/>
  <c r="CW1075" i="2"/>
  <c r="CV1075" i="2"/>
  <c r="CT1075" i="2"/>
  <c r="H1075" i="13" s="1"/>
  <c r="CQ1075" i="2" a="1"/>
  <c r="CQ1075" i="2" s="1"/>
  <c r="CP1075" i="2" a="1"/>
  <c r="CP1075" i="2" s="1"/>
  <c r="CO1075" i="2" a="1"/>
  <c r="CO1075" i="2" s="1"/>
  <c r="CM1075" i="2"/>
  <c r="CG1075" i="2"/>
  <c r="CF1075" i="2"/>
  <c r="CE1075" i="2" s="1"/>
  <c r="BP1075" i="2"/>
  <c r="BO1075" i="2"/>
  <c r="BD1075" i="2"/>
  <c r="AV1075" i="2"/>
  <c r="AU1075" i="2"/>
  <c r="BL1075" i="2" s="1"/>
  <c r="AS1075" i="2"/>
  <c r="L1075" i="13" s="1"/>
  <c r="AL1075" i="2"/>
  <c r="K1075" i="13" s="1"/>
  <c r="AH1075" i="2"/>
  <c r="N1075" i="2"/>
  <c r="DE1074" i="2"/>
  <c r="CW1074" i="2"/>
  <c r="CV1074" i="2"/>
  <c r="CT1074" i="2"/>
  <c r="H1074" i="13" s="1"/>
  <c r="CQ1074" i="2" a="1"/>
  <c r="CQ1074" i="2" s="1"/>
  <c r="CP1074" i="2" a="1"/>
  <c r="CP1074" i="2" s="1"/>
  <c r="CO1074" i="2" a="1"/>
  <c r="CO1074" i="2" s="1"/>
  <c r="CM1074" i="2"/>
  <c r="CG1074" i="2"/>
  <c r="CF1074" i="2"/>
  <c r="CE1074" i="2" s="1"/>
  <c r="BP1074" i="2"/>
  <c r="BO1074" i="2"/>
  <c r="BD1074" i="2"/>
  <c r="AV1074" i="2"/>
  <c r="BC1074" i="2" s="1"/>
  <c r="AU1074" i="2"/>
  <c r="AS1074" i="2"/>
  <c r="L1074" i="13" s="1"/>
  <c r="AL1074" i="2"/>
  <c r="K1074" i="13" s="1"/>
  <c r="AH1074" i="2"/>
  <c r="N1074" i="2"/>
  <c r="DE1073" i="2"/>
  <c r="CW1073" i="2"/>
  <c r="CV1073" i="2"/>
  <c r="CT1073" i="2"/>
  <c r="H1073" i="13" s="1"/>
  <c r="CQ1073" i="2" a="1"/>
  <c r="CQ1073" i="2" s="1"/>
  <c r="CP1073" i="2" a="1"/>
  <c r="CP1073" i="2" s="1"/>
  <c r="CO1073" i="2" a="1"/>
  <c r="CO1073" i="2" s="1"/>
  <c r="CM1073" i="2"/>
  <c r="CG1073" i="2"/>
  <c r="CF1073" i="2"/>
  <c r="CE1073" i="2" s="1"/>
  <c r="BP1073" i="2"/>
  <c r="BO1073" i="2"/>
  <c r="BD1073" i="2"/>
  <c r="AV1073" i="2"/>
  <c r="BM1073" i="2" s="1"/>
  <c r="AU1073" i="2"/>
  <c r="BB1073" i="2" s="1"/>
  <c r="AS1073" i="2"/>
  <c r="L1073" i="13" s="1"/>
  <c r="AL1073" i="2"/>
  <c r="K1073" i="13" s="1"/>
  <c r="AH1073" i="2"/>
  <c r="N1073" i="2"/>
  <c r="CW1072" i="2"/>
  <c r="CV1072" i="2"/>
  <c r="CT1072" i="2"/>
  <c r="H1072" i="13" s="1"/>
  <c r="CQ1072" i="2" a="1"/>
  <c r="CQ1072" i="2" s="1"/>
  <c r="CP1072" i="2" a="1"/>
  <c r="CP1072" i="2" s="1"/>
  <c r="CO1072" i="2" a="1"/>
  <c r="CO1072" i="2" s="1"/>
  <c r="BY1072" i="2"/>
  <c r="BO1072" i="2"/>
  <c r="BD1072" i="2"/>
  <c r="AV1072" i="2"/>
  <c r="BC1072" i="2" s="1"/>
  <c r="AU1072" i="2"/>
  <c r="AS1072" i="2"/>
  <c r="L1072" i="13" s="1"/>
  <c r="AH1072" i="2"/>
  <c r="CW1071" i="2"/>
  <c r="CV1071" i="2"/>
  <c r="CT1071" i="2"/>
  <c r="H1071" i="13" s="1"/>
  <c r="CQ1071" i="2" a="1"/>
  <c r="CQ1071" i="2" s="1"/>
  <c r="CP1071" i="2" a="1"/>
  <c r="CP1071" i="2" s="1"/>
  <c r="CO1071" i="2" a="1"/>
  <c r="CO1071" i="2" s="1"/>
  <c r="BY1071" i="2"/>
  <c r="BO1071" i="2"/>
  <c r="BD1071" i="2"/>
  <c r="AV1071" i="2"/>
  <c r="BM1071" i="2" s="1"/>
  <c r="AU1071" i="2"/>
  <c r="BL1071" i="2" s="1"/>
  <c r="AS1071" i="2"/>
  <c r="L1071" i="13" s="1"/>
  <c r="AH1071" i="2"/>
  <c r="CW1070" i="2"/>
  <c r="CV1070" i="2"/>
  <c r="CT1070" i="2"/>
  <c r="H1070" i="13" s="1"/>
  <c r="CQ1070" i="2" a="1"/>
  <c r="CQ1070" i="2" s="1"/>
  <c r="CP1070" i="2" a="1"/>
  <c r="CP1070" i="2" s="1"/>
  <c r="CO1070" i="2" a="1"/>
  <c r="CO1070" i="2" s="1"/>
  <c r="BY1070" i="2"/>
  <c r="BO1070" i="2"/>
  <c r="BD1070" i="2"/>
  <c r="AV1070" i="2"/>
  <c r="BM1070" i="2" s="1"/>
  <c r="AU1070" i="2"/>
  <c r="AS1070" i="2"/>
  <c r="L1070" i="13" s="1"/>
  <c r="AH1070" i="2"/>
  <c r="CW1069" i="2"/>
  <c r="CV1069" i="2"/>
  <c r="CT1069" i="2"/>
  <c r="H1069" i="13" s="1"/>
  <c r="CQ1069" i="2" a="1"/>
  <c r="CQ1069" i="2" s="1"/>
  <c r="CP1069" i="2" a="1"/>
  <c r="CP1069" i="2" s="1"/>
  <c r="CO1069" i="2" a="1"/>
  <c r="CO1069" i="2" s="1"/>
  <c r="BY1069" i="2"/>
  <c r="BO1069" i="2"/>
  <c r="BD1069" i="2"/>
  <c r="AV1069" i="2"/>
  <c r="AU1069" i="2"/>
  <c r="BL1069" i="2" s="1"/>
  <c r="AS1069" i="2"/>
  <c r="L1069" i="13" s="1"/>
  <c r="AH1069" i="2"/>
  <c r="CW1068" i="2"/>
  <c r="CV1068" i="2"/>
  <c r="CT1068" i="2"/>
  <c r="H1068" i="13" s="1"/>
  <c r="CQ1068" i="2" a="1"/>
  <c r="CQ1068" i="2" s="1"/>
  <c r="CP1068" i="2" a="1"/>
  <c r="CP1068" i="2" s="1"/>
  <c r="CO1068" i="2" a="1"/>
  <c r="CO1068" i="2" s="1"/>
  <c r="BY1068" i="2"/>
  <c r="BO1068" i="2"/>
  <c r="BD1068" i="2"/>
  <c r="AV1068" i="2"/>
  <c r="AU1068" i="2"/>
  <c r="AS1068" i="2"/>
  <c r="L1068" i="13" s="1"/>
  <c r="AH1068" i="2"/>
  <c r="CW1067" i="2"/>
  <c r="CV1067" i="2"/>
  <c r="CT1067" i="2"/>
  <c r="H1067" i="13" s="1"/>
  <c r="CQ1067" i="2" a="1"/>
  <c r="CQ1067" i="2" s="1"/>
  <c r="CP1067" i="2" a="1"/>
  <c r="CP1067" i="2" s="1"/>
  <c r="CO1067" i="2" a="1"/>
  <c r="CO1067" i="2" s="1"/>
  <c r="BY1067" i="2"/>
  <c r="BO1067" i="2"/>
  <c r="BD1067" i="2"/>
  <c r="AV1067" i="2"/>
  <c r="BC1067" i="2" s="1"/>
  <c r="AU1067" i="2"/>
  <c r="BL1067" i="2" s="1"/>
  <c r="AS1067" i="2"/>
  <c r="L1067" i="13" s="1"/>
  <c r="AH1067" i="2"/>
  <c r="CW1066" i="2"/>
  <c r="CV1066" i="2"/>
  <c r="CT1066" i="2"/>
  <c r="H1066" i="13" s="1"/>
  <c r="CQ1066" i="2" a="1"/>
  <c r="CQ1066" i="2" s="1"/>
  <c r="CP1066" i="2" a="1"/>
  <c r="CP1066" i="2" s="1"/>
  <c r="CO1066" i="2" a="1"/>
  <c r="CO1066" i="2" s="1"/>
  <c r="BY1066" i="2"/>
  <c r="BO1066" i="2"/>
  <c r="BD1066" i="2"/>
  <c r="AV1066" i="2"/>
  <c r="BM1066" i="2" s="1"/>
  <c r="AU1066" i="2"/>
  <c r="BB1066" i="2" s="1"/>
  <c r="AS1066" i="2"/>
  <c r="L1066" i="13" s="1"/>
  <c r="AH1066" i="2"/>
  <c r="CW1065" i="2"/>
  <c r="CV1065" i="2"/>
  <c r="CT1065" i="2"/>
  <c r="H1065" i="13" s="1"/>
  <c r="CQ1065" i="2" a="1"/>
  <c r="CQ1065" i="2" s="1"/>
  <c r="CP1065" i="2" a="1"/>
  <c r="CP1065" i="2" s="1"/>
  <c r="CO1065" i="2" a="1"/>
  <c r="CO1065" i="2" s="1"/>
  <c r="BY1065" i="2"/>
  <c r="BO1065" i="2"/>
  <c r="BD1065" i="2"/>
  <c r="AV1065" i="2"/>
  <c r="AU1065" i="2"/>
  <c r="BL1065" i="2" s="1"/>
  <c r="AS1065" i="2"/>
  <c r="L1065" i="13" s="1"/>
  <c r="AH1065" i="2"/>
  <c r="CW1064" i="2"/>
  <c r="CV1064" i="2"/>
  <c r="CT1064" i="2"/>
  <c r="H1064" i="13" s="1"/>
  <c r="CQ1064" i="2" a="1"/>
  <c r="CQ1064" i="2" s="1"/>
  <c r="CP1064" i="2" a="1"/>
  <c r="CP1064" i="2" s="1"/>
  <c r="CO1064" i="2" a="1"/>
  <c r="CO1064" i="2" s="1"/>
  <c r="BY1064" i="2"/>
  <c r="BO1064" i="2"/>
  <c r="BD1064" i="2"/>
  <c r="AV1064" i="2"/>
  <c r="BM1064" i="2" s="1"/>
  <c r="AU1064" i="2"/>
  <c r="AS1064" i="2"/>
  <c r="L1064" i="13" s="1"/>
  <c r="AH1064" i="2"/>
  <c r="CW1063" i="2"/>
  <c r="CV1063" i="2"/>
  <c r="CT1063" i="2"/>
  <c r="H1063" i="13" s="1"/>
  <c r="CQ1063" i="2" a="1"/>
  <c r="CQ1063" i="2" s="1"/>
  <c r="CP1063" i="2" a="1"/>
  <c r="CP1063" i="2" s="1"/>
  <c r="CO1063" i="2" a="1"/>
  <c r="CO1063" i="2" s="1"/>
  <c r="CG1063" i="2"/>
  <c r="CF1063" i="2"/>
  <c r="CE1063" i="2" s="1"/>
  <c r="BO1063" i="2"/>
  <c r="BD1063" i="2"/>
  <c r="AV1063" i="2"/>
  <c r="BM1063" i="2" s="1"/>
  <c r="AU1063" i="2"/>
  <c r="BL1063" i="2" s="1"/>
  <c r="AS1063" i="2"/>
  <c r="L1063" i="13" s="1"/>
  <c r="AH1063" i="2"/>
  <c r="CW1062" i="2"/>
  <c r="CV1062" i="2"/>
  <c r="CT1062" i="2"/>
  <c r="H1062" i="13" s="1"/>
  <c r="CQ1062" i="2" a="1"/>
  <c r="CQ1062" i="2" s="1"/>
  <c r="CP1062" i="2" a="1"/>
  <c r="CP1062" i="2" s="1"/>
  <c r="CO1062" i="2" a="1"/>
  <c r="CO1062" i="2" s="1"/>
  <c r="CG1062" i="2"/>
  <c r="CF1062" i="2"/>
  <c r="CE1062" i="2" s="1"/>
  <c r="BO1062" i="2"/>
  <c r="BD1062" i="2"/>
  <c r="AV1062" i="2"/>
  <c r="BM1062" i="2" s="1"/>
  <c r="AU1062" i="2"/>
  <c r="AS1062" i="2"/>
  <c r="L1062" i="13" s="1"/>
  <c r="AH1062" i="2"/>
  <c r="CW1061" i="2"/>
  <c r="CV1061" i="2"/>
  <c r="CT1061" i="2"/>
  <c r="H1061" i="13" s="1"/>
  <c r="CQ1061" i="2" a="1"/>
  <c r="CQ1061" i="2" s="1"/>
  <c r="CP1061" i="2" a="1"/>
  <c r="CP1061" i="2" s="1"/>
  <c r="CO1061" i="2" a="1"/>
  <c r="CO1061" i="2" s="1"/>
  <c r="CG1061" i="2"/>
  <c r="CF1061" i="2"/>
  <c r="CE1061" i="2" s="1"/>
  <c r="BO1061" i="2"/>
  <c r="BD1061" i="2"/>
  <c r="AV1061" i="2"/>
  <c r="BM1061" i="2" s="1"/>
  <c r="AU1061" i="2"/>
  <c r="AS1061" i="2"/>
  <c r="L1061" i="13" s="1"/>
  <c r="AH1061" i="2"/>
  <c r="CW1060" i="2"/>
  <c r="CV1060" i="2"/>
  <c r="CT1060" i="2"/>
  <c r="H1060" i="13" s="1"/>
  <c r="CQ1060" i="2" a="1"/>
  <c r="CQ1060" i="2" s="1"/>
  <c r="CP1060" i="2" a="1"/>
  <c r="CP1060" i="2" s="1"/>
  <c r="CO1060" i="2" a="1"/>
  <c r="CO1060" i="2" s="1"/>
  <c r="BY1060" i="2"/>
  <c r="BX1060" i="2"/>
  <c r="BO1060" i="2"/>
  <c r="BD1060" i="2"/>
  <c r="AV1060" i="2"/>
  <c r="AU1060" i="2"/>
  <c r="BL1060" i="2" s="1"/>
  <c r="AS1060" i="2"/>
  <c r="L1060" i="13" s="1"/>
  <c r="AH1060" i="2"/>
  <c r="CW1059" i="2"/>
  <c r="CV1059" i="2"/>
  <c r="CT1059" i="2"/>
  <c r="H1059" i="13" s="1"/>
  <c r="CQ1059" i="2" a="1"/>
  <c r="CQ1059" i="2" s="1"/>
  <c r="CP1059" i="2" a="1"/>
  <c r="CP1059" i="2" s="1"/>
  <c r="CO1059" i="2" a="1"/>
  <c r="CO1059" i="2" s="1"/>
  <c r="BY1059" i="2"/>
  <c r="BO1059" i="2"/>
  <c r="BD1059" i="2"/>
  <c r="AV1059" i="2"/>
  <c r="BM1059" i="2" s="1"/>
  <c r="AU1059" i="2"/>
  <c r="BB1059" i="2" s="1"/>
  <c r="AS1059" i="2"/>
  <c r="L1059" i="13" s="1"/>
  <c r="AH1059" i="2"/>
  <c r="CW1058" i="2"/>
  <c r="CV1058" i="2"/>
  <c r="CT1058" i="2"/>
  <c r="H1058" i="13" s="1"/>
  <c r="CQ1058" i="2" a="1"/>
  <c r="CQ1058" i="2" s="1"/>
  <c r="CP1058" i="2" a="1"/>
  <c r="CP1058" i="2" s="1"/>
  <c r="CO1058" i="2" a="1"/>
  <c r="CO1058" i="2" s="1"/>
  <c r="BY1058" i="2"/>
  <c r="BO1058" i="2"/>
  <c r="BD1058" i="2"/>
  <c r="AV1058" i="2"/>
  <c r="BM1058" i="2" s="1"/>
  <c r="AU1058" i="2"/>
  <c r="BB1058" i="2" s="1"/>
  <c r="AS1058" i="2"/>
  <c r="L1058" i="13" s="1"/>
  <c r="AH1058" i="2"/>
  <c r="CW1057" i="2"/>
  <c r="CV1057" i="2"/>
  <c r="CT1057" i="2"/>
  <c r="H1057" i="13" s="1"/>
  <c r="CQ1057" i="2" a="1"/>
  <c r="CQ1057" i="2" s="1"/>
  <c r="CP1057" i="2" a="1"/>
  <c r="CP1057" i="2" s="1"/>
  <c r="CO1057" i="2" a="1"/>
  <c r="CO1057" i="2" s="1"/>
  <c r="BO1057" i="2"/>
  <c r="BD1057" i="2"/>
  <c r="AV1057" i="2"/>
  <c r="BC1057" i="2" s="1"/>
  <c r="AU1057" i="2"/>
  <c r="BL1057" i="2" s="1"/>
  <c r="AS1057" i="2"/>
  <c r="L1057" i="13" s="1"/>
  <c r="AH1057" i="2"/>
  <c r="CW1056" i="2"/>
  <c r="CV1056" i="2"/>
  <c r="CT1056" i="2"/>
  <c r="H1056" i="13" s="1"/>
  <c r="CQ1056" i="2" a="1"/>
  <c r="CQ1056" i="2" s="1"/>
  <c r="CP1056" i="2" a="1"/>
  <c r="CP1056" i="2" s="1"/>
  <c r="CO1056" i="2" a="1"/>
  <c r="CO1056" i="2" s="1"/>
  <c r="BO1056" i="2"/>
  <c r="BD1056" i="2"/>
  <c r="AV1056" i="2"/>
  <c r="BM1056" i="2" s="1"/>
  <c r="AU1056" i="2"/>
  <c r="BL1056" i="2" s="1"/>
  <c r="AS1056" i="2"/>
  <c r="L1056" i="13" s="1"/>
  <c r="AH1056" i="2"/>
  <c r="CW1055" i="2"/>
  <c r="CV1055" i="2"/>
  <c r="CT1055" i="2"/>
  <c r="H1055" i="13" s="1"/>
  <c r="CQ1055" i="2" a="1"/>
  <c r="CQ1055" i="2" s="1"/>
  <c r="CP1055" i="2" a="1"/>
  <c r="CP1055" i="2" s="1"/>
  <c r="CO1055" i="2" a="1"/>
  <c r="CO1055" i="2" s="1"/>
  <c r="BO1055" i="2"/>
  <c r="BD1055" i="2"/>
  <c r="AV1055" i="2"/>
  <c r="AU1055" i="2"/>
  <c r="AS1055" i="2"/>
  <c r="L1055" i="13" s="1"/>
  <c r="AH1055" i="2"/>
  <c r="CW1054" i="2"/>
  <c r="CV1054" i="2"/>
  <c r="CT1054" i="2"/>
  <c r="H1054" i="13" s="1"/>
  <c r="CQ1054" i="2" a="1"/>
  <c r="CQ1054" i="2" s="1"/>
  <c r="CP1054" i="2" a="1"/>
  <c r="CP1054" i="2" s="1"/>
  <c r="CO1054" i="2" a="1"/>
  <c r="CO1054" i="2" s="1"/>
  <c r="BY1054" i="2"/>
  <c r="BO1054" i="2"/>
  <c r="BD1054" i="2"/>
  <c r="AV1054" i="2"/>
  <c r="BC1054" i="2" s="1"/>
  <c r="AU1054" i="2"/>
  <c r="BB1054" i="2" s="1"/>
  <c r="AS1054" i="2"/>
  <c r="L1054" i="13" s="1"/>
  <c r="AH1054" i="2"/>
  <c r="CW1053" i="2"/>
  <c r="CV1053" i="2"/>
  <c r="CT1053" i="2"/>
  <c r="H1053" i="13" s="1"/>
  <c r="CQ1053" i="2" a="1"/>
  <c r="CQ1053" i="2" s="1"/>
  <c r="CP1053" i="2" a="1"/>
  <c r="CP1053" i="2" s="1"/>
  <c r="CO1053" i="2" a="1"/>
  <c r="CO1053" i="2" s="1"/>
  <c r="BY1053" i="2"/>
  <c r="BO1053" i="2"/>
  <c r="BD1053" i="2"/>
  <c r="AV1053" i="2"/>
  <c r="BM1053" i="2" s="1"/>
  <c r="AU1053" i="2"/>
  <c r="BB1053" i="2" s="1"/>
  <c r="AS1053" i="2"/>
  <c r="L1053" i="13" s="1"/>
  <c r="AH1053" i="2"/>
  <c r="CW1052" i="2"/>
  <c r="CV1052" i="2"/>
  <c r="CT1052" i="2"/>
  <c r="H1052" i="13" s="1"/>
  <c r="CQ1052" i="2" a="1"/>
  <c r="CQ1052" i="2" s="1"/>
  <c r="CP1052" i="2" a="1"/>
  <c r="CP1052" i="2" s="1"/>
  <c r="CO1052" i="2" a="1"/>
  <c r="CO1052" i="2" s="1"/>
  <c r="BY1052" i="2"/>
  <c r="BO1052" i="2"/>
  <c r="BD1052" i="2"/>
  <c r="AV1052" i="2"/>
  <c r="AU1052" i="2"/>
  <c r="BB1052" i="2" s="1"/>
  <c r="AS1052" i="2"/>
  <c r="L1052" i="13" s="1"/>
  <c r="AH1052" i="2"/>
  <c r="CW1051" i="2"/>
  <c r="CV1051" i="2"/>
  <c r="CT1051" i="2"/>
  <c r="H1051" i="13" s="1"/>
  <c r="CQ1051" i="2" a="1"/>
  <c r="CQ1051" i="2" s="1"/>
  <c r="CP1051" i="2" a="1"/>
  <c r="CP1051" i="2" s="1"/>
  <c r="CO1051" i="2" a="1"/>
  <c r="CO1051" i="2" s="1"/>
  <c r="BY1051" i="2"/>
  <c r="BO1051" i="2"/>
  <c r="BD1051" i="2"/>
  <c r="AV1051" i="2"/>
  <c r="BM1051" i="2" s="1"/>
  <c r="AU1051" i="2"/>
  <c r="BB1051" i="2" s="1"/>
  <c r="AS1051" i="2"/>
  <c r="L1051" i="13" s="1"/>
  <c r="AH1051" i="2"/>
  <c r="CW1050" i="2"/>
  <c r="CV1050" i="2"/>
  <c r="CT1050" i="2"/>
  <c r="H1050" i="13" s="1"/>
  <c r="CQ1050" i="2" a="1"/>
  <c r="CQ1050" i="2" s="1"/>
  <c r="CP1050" i="2" a="1"/>
  <c r="CP1050" i="2" s="1"/>
  <c r="CO1050" i="2" a="1"/>
  <c r="CO1050" i="2" s="1"/>
  <c r="BY1050" i="2"/>
  <c r="BO1050" i="2"/>
  <c r="BD1050" i="2"/>
  <c r="AV1050" i="2"/>
  <c r="BM1050" i="2" s="1"/>
  <c r="AU1050" i="2"/>
  <c r="BL1050" i="2" s="1"/>
  <c r="AS1050" i="2"/>
  <c r="L1050" i="13" s="1"/>
  <c r="AH1050" i="2"/>
  <c r="CW1049" i="2"/>
  <c r="CV1049" i="2"/>
  <c r="CT1049" i="2"/>
  <c r="H1049" i="13" s="1"/>
  <c r="CQ1049" i="2" a="1"/>
  <c r="CQ1049" i="2" s="1"/>
  <c r="CP1049" i="2" a="1"/>
  <c r="CP1049" i="2" s="1"/>
  <c r="CO1049" i="2" a="1"/>
  <c r="CO1049" i="2" s="1"/>
  <c r="BY1049" i="2"/>
  <c r="BO1049" i="2"/>
  <c r="BD1049" i="2"/>
  <c r="AV1049" i="2"/>
  <c r="BC1049" i="2" s="1"/>
  <c r="AU1049" i="2"/>
  <c r="BL1049" i="2" s="1"/>
  <c r="AS1049" i="2"/>
  <c r="L1049" i="13" s="1"/>
  <c r="AH1049" i="2"/>
  <c r="CW1048" i="2"/>
  <c r="CV1048" i="2"/>
  <c r="CT1048" i="2"/>
  <c r="H1048" i="13" s="1"/>
  <c r="CQ1048" i="2" a="1"/>
  <c r="CQ1048" i="2" s="1"/>
  <c r="CP1048" i="2" a="1"/>
  <c r="CP1048" i="2" s="1"/>
  <c r="CO1048" i="2" a="1"/>
  <c r="CO1048" i="2" s="1"/>
  <c r="BY1048" i="2"/>
  <c r="BO1048" i="2"/>
  <c r="BD1048" i="2"/>
  <c r="AV1048" i="2"/>
  <c r="BM1048" i="2" s="1"/>
  <c r="AU1048" i="2"/>
  <c r="BL1048" i="2" s="1"/>
  <c r="AS1048" i="2"/>
  <c r="L1048" i="13" s="1"/>
  <c r="AH1048" i="2"/>
  <c r="CW1047" i="2"/>
  <c r="CV1047" i="2"/>
  <c r="CT1047" i="2"/>
  <c r="H1047" i="13" s="1"/>
  <c r="CQ1047" i="2" a="1"/>
  <c r="CQ1047" i="2" s="1"/>
  <c r="CP1047" i="2" a="1"/>
  <c r="CP1047" i="2" s="1"/>
  <c r="CO1047" i="2" a="1"/>
  <c r="CO1047" i="2" s="1"/>
  <c r="BY1047" i="2"/>
  <c r="BO1047" i="2"/>
  <c r="BD1047" i="2"/>
  <c r="AV1047" i="2"/>
  <c r="AU1047" i="2"/>
  <c r="AS1047" i="2"/>
  <c r="L1047" i="13" s="1"/>
  <c r="AH1047" i="2"/>
  <c r="CW1046" i="2"/>
  <c r="CV1046" i="2"/>
  <c r="CT1046" i="2"/>
  <c r="H1046" i="13" s="1"/>
  <c r="CQ1046" i="2" a="1"/>
  <c r="CQ1046" i="2" s="1"/>
  <c r="CP1046" i="2" a="1"/>
  <c r="CP1046" i="2" s="1"/>
  <c r="CO1046" i="2" a="1"/>
  <c r="CO1046" i="2" s="1"/>
  <c r="BY1046" i="2"/>
  <c r="BO1046" i="2"/>
  <c r="BD1046" i="2"/>
  <c r="AV1046" i="2"/>
  <c r="BC1046" i="2" s="1"/>
  <c r="AU1046" i="2"/>
  <c r="AS1046" i="2"/>
  <c r="L1046" i="13" s="1"/>
  <c r="AH1046" i="2"/>
  <c r="DE1045" i="2"/>
  <c r="CW1045" i="2"/>
  <c r="CV1045" i="2"/>
  <c r="CT1045" i="2"/>
  <c r="H1045" i="13" s="1"/>
  <c r="CQ1045" i="2" a="1"/>
  <c r="CQ1045" i="2" s="1"/>
  <c r="CP1045" i="2" a="1"/>
  <c r="CP1045" i="2" s="1"/>
  <c r="CO1045" i="2" a="1"/>
  <c r="CO1045" i="2" s="1"/>
  <c r="CM1045" i="2"/>
  <c r="BP1045" i="2"/>
  <c r="BU1045" i="2" s="1"/>
  <c r="BO1045" i="2"/>
  <c r="BD1045" i="2"/>
  <c r="AV1045" i="2"/>
  <c r="BC1045" i="2" s="1"/>
  <c r="AU1045" i="2"/>
  <c r="BB1045" i="2" s="1"/>
  <c r="AS1045" i="2"/>
  <c r="L1045" i="13" s="1"/>
  <c r="AL1045" i="2"/>
  <c r="K1045" i="13" s="1"/>
  <c r="AH1045" i="2"/>
  <c r="N1045" i="2"/>
  <c r="DE1044" i="2"/>
  <c r="CW1044" i="2"/>
  <c r="CV1044" i="2"/>
  <c r="CT1044" i="2"/>
  <c r="H1044" i="13" s="1"/>
  <c r="CQ1044" i="2" a="1"/>
  <c r="CQ1044" i="2" s="1"/>
  <c r="CP1044" i="2" a="1"/>
  <c r="CP1044" i="2" s="1"/>
  <c r="CO1044" i="2" a="1"/>
  <c r="CO1044" i="2" s="1"/>
  <c r="CM1044" i="2"/>
  <c r="BP1044" i="2"/>
  <c r="BO1044" i="2"/>
  <c r="BD1044" i="2"/>
  <c r="AV1044" i="2"/>
  <c r="BC1044" i="2" s="1"/>
  <c r="AU1044" i="2"/>
  <c r="BB1044" i="2" s="1"/>
  <c r="AS1044" i="2"/>
  <c r="L1044" i="13" s="1"/>
  <c r="AL1044" i="2"/>
  <c r="K1044" i="13" s="1"/>
  <c r="AH1044" i="2"/>
  <c r="N1044" i="2"/>
  <c r="DE1043" i="2"/>
  <c r="CW1043" i="2"/>
  <c r="CV1043" i="2"/>
  <c r="CT1043" i="2"/>
  <c r="H1043" i="13" s="1"/>
  <c r="CQ1043" i="2" a="1"/>
  <c r="CQ1043" i="2" s="1"/>
  <c r="CP1043" i="2" a="1"/>
  <c r="CP1043" i="2" s="1"/>
  <c r="CO1043" i="2" a="1"/>
  <c r="CO1043" i="2" s="1"/>
  <c r="CM1043" i="2"/>
  <c r="BP1043" i="2"/>
  <c r="BO1043" i="2"/>
  <c r="BD1043" i="2"/>
  <c r="AV1043" i="2"/>
  <c r="BC1043" i="2" s="1"/>
  <c r="AU1043" i="2"/>
  <c r="BB1043" i="2" s="1"/>
  <c r="AS1043" i="2"/>
  <c r="L1043" i="13" s="1"/>
  <c r="AL1043" i="2"/>
  <c r="K1043" i="13" s="1"/>
  <c r="AH1043" i="2"/>
  <c r="N1043" i="2"/>
  <c r="DE1042" i="2"/>
  <c r="CW1042" i="2"/>
  <c r="CV1042" i="2"/>
  <c r="CT1042" i="2"/>
  <c r="H1042" i="13" s="1"/>
  <c r="CQ1042" i="2" a="1"/>
  <c r="CQ1042" i="2" s="1"/>
  <c r="CP1042" i="2" a="1"/>
  <c r="CP1042" i="2" s="1"/>
  <c r="CO1042" i="2" a="1"/>
  <c r="CO1042" i="2" s="1"/>
  <c r="CM1042" i="2"/>
  <c r="BP1042" i="2"/>
  <c r="BO1042" i="2"/>
  <c r="BD1042" i="2"/>
  <c r="AV1042" i="2"/>
  <c r="BC1042" i="2" s="1"/>
  <c r="AU1042" i="2"/>
  <c r="BB1042" i="2" s="1"/>
  <c r="AS1042" i="2"/>
  <c r="L1042" i="13" s="1"/>
  <c r="AL1042" i="2"/>
  <c r="K1042" i="13" s="1"/>
  <c r="AH1042" i="2"/>
  <c r="N1042" i="2"/>
  <c r="DE1041" i="2"/>
  <c r="CW1041" i="2"/>
  <c r="CV1041" i="2"/>
  <c r="CT1041" i="2"/>
  <c r="H1041" i="13" s="1"/>
  <c r="CQ1041" i="2" a="1"/>
  <c r="CQ1041" i="2" s="1"/>
  <c r="CP1041" i="2" a="1"/>
  <c r="CP1041" i="2" s="1"/>
  <c r="CO1041" i="2" a="1"/>
  <c r="CO1041" i="2" s="1"/>
  <c r="CM1041" i="2"/>
  <c r="BP1041" i="2"/>
  <c r="BY1041" i="2" s="1"/>
  <c r="BO1041" i="2"/>
  <c r="BD1041" i="2"/>
  <c r="AV1041" i="2"/>
  <c r="BC1041" i="2" s="1"/>
  <c r="AU1041" i="2"/>
  <c r="BB1041" i="2" s="1"/>
  <c r="AS1041" i="2"/>
  <c r="L1041" i="13" s="1"/>
  <c r="AL1041" i="2"/>
  <c r="K1041" i="13" s="1"/>
  <c r="AH1041" i="2"/>
  <c r="N1041" i="2"/>
  <c r="DE1040" i="2"/>
  <c r="CW1040" i="2"/>
  <c r="CV1040" i="2"/>
  <c r="CT1040" i="2"/>
  <c r="H1040" i="13" s="1"/>
  <c r="CQ1040" i="2" a="1"/>
  <c r="CQ1040" i="2" s="1"/>
  <c r="CP1040" i="2" a="1"/>
  <c r="CP1040" i="2" s="1"/>
  <c r="CO1040" i="2" a="1"/>
  <c r="CO1040" i="2" s="1"/>
  <c r="CM1040" i="2"/>
  <c r="BP1040" i="2"/>
  <c r="BO1040" i="2"/>
  <c r="BD1040" i="2"/>
  <c r="AV1040" i="2"/>
  <c r="BC1040" i="2" s="1"/>
  <c r="AU1040" i="2"/>
  <c r="BB1040" i="2" s="1"/>
  <c r="AS1040" i="2"/>
  <c r="L1040" i="13" s="1"/>
  <c r="AL1040" i="2"/>
  <c r="K1040" i="13" s="1"/>
  <c r="AH1040" i="2"/>
  <c r="N1040" i="2"/>
  <c r="DE1039" i="2"/>
  <c r="CW1039" i="2"/>
  <c r="CV1039" i="2"/>
  <c r="CT1039" i="2"/>
  <c r="H1039" i="13" s="1"/>
  <c r="CQ1039" i="2" a="1"/>
  <c r="CQ1039" i="2" s="1"/>
  <c r="CP1039" i="2" a="1"/>
  <c r="CP1039" i="2" s="1"/>
  <c r="CO1039" i="2" a="1"/>
  <c r="CO1039" i="2" s="1"/>
  <c r="CM1039" i="2"/>
  <c r="BY1039" i="2"/>
  <c r="BO1039" i="2"/>
  <c r="BD1039" i="2"/>
  <c r="AV1039" i="2"/>
  <c r="BM1039" i="2" s="1"/>
  <c r="AU1039" i="2"/>
  <c r="BB1039" i="2" s="1"/>
  <c r="AS1039" i="2"/>
  <c r="L1039" i="13" s="1"/>
  <c r="AL1039" i="2"/>
  <c r="K1039" i="13" s="1"/>
  <c r="AH1039" i="2"/>
  <c r="N1039" i="2"/>
  <c r="DE1038" i="2"/>
  <c r="CW1038" i="2"/>
  <c r="CV1038" i="2"/>
  <c r="CT1038" i="2"/>
  <c r="H1038" i="13" s="1"/>
  <c r="CQ1038" i="2" a="1"/>
  <c r="CQ1038" i="2" s="1"/>
  <c r="CP1038" i="2" a="1"/>
  <c r="CP1038" i="2" s="1"/>
  <c r="CO1038" i="2" a="1"/>
  <c r="CO1038" i="2" s="1"/>
  <c r="CM1038" i="2"/>
  <c r="BY1038" i="2"/>
  <c r="BX1038" i="2"/>
  <c r="BW1038" i="2"/>
  <c r="BO1038" i="2"/>
  <c r="BD1038" i="2"/>
  <c r="AV1038" i="2"/>
  <c r="BC1038" i="2" s="1"/>
  <c r="AU1038" i="2"/>
  <c r="BB1038" i="2" s="1"/>
  <c r="AS1038" i="2"/>
  <c r="L1038" i="13" s="1"/>
  <c r="AL1038" i="2"/>
  <c r="K1038" i="13" s="1"/>
  <c r="AH1038" i="2"/>
  <c r="N1038" i="2"/>
  <c r="DE1037" i="2"/>
  <c r="CW1037" i="2"/>
  <c r="CV1037" i="2"/>
  <c r="CT1037" i="2"/>
  <c r="H1037" i="13" s="1"/>
  <c r="CQ1037" i="2" a="1"/>
  <c r="CQ1037" i="2" s="1"/>
  <c r="CP1037" i="2" a="1"/>
  <c r="CP1037" i="2" s="1"/>
  <c r="CO1037" i="2" a="1"/>
  <c r="CO1037" i="2" s="1"/>
  <c r="CM1037" i="2"/>
  <c r="BY1037" i="2"/>
  <c r="BO1037" i="2"/>
  <c r="BD1037" i="2"/>
  <c r="AV1037" i="2"/>
  <c r="BM1037" i="2" s="1"/>
  <c r="AU1037" i="2"/>
  <c r="BB1037" i="2" s="1"/>
  <c r="AS1037" i="2"/>
  <c r="L1037" i="13" s="1"/>
  <c r="AL1037" i="2"/>
  <c r="K1037" i="13" s="1"/>
  <c r="AH1037" i="2"/>
  <c r="N1037" i="2"/>
  <c r="DE1036" i="2"/>
  <c r="CW1036" i="2"/>
  <c r="CV1036" i="2"/>
  <c r="CT1036" i="2"/>
  <c r="H1036" i="13" s="1"/>
  <c r="CQ1036" i="2" a="1"/>
  <c r="CQ1036" i="2" s="1"/>
  <c r="CP1036" i="2" a="1"/>
  <c r="CP1036" i="2" s="1"/>
  <c r="CO1036" i="2" a="1"/>
  <c r="CO1036" i="2" s="1"/>
  <c r="CM1036" i="2"/>
  <c r="BP1036" i="2"/>
  <c r="BO1036" i="2"/>
  <c r="BD1036" i="2"/>
  <c r="AV1036" i="2"/>
  <c r="BM1036" i="2" s="1"/>
  <c r="AU1036" i="2"/>
  <c r="AS1036" i="2"/>
  <c r="L1036" i="13" s="1"/>
  <c r="AL1036" i="2"/>
  <c r="K1036" i="13" s="1"/>
  <c r="AH1036" i="2"/>
  <c r="N1036" i="2"/>
  <c r="DE1035" i="2"/>
  <c r="CW1035" i="2"/>
  <c r="CV1035" i="2"/>
  <c r="CT1035" i="2"/>
  <c r="H1035" i="13" s="1"/>
  <c r="CQ1035" i="2" a="1"/>
  <c r="CQ1035" i="2" s="1"/>
  <c r="CP1035" i="2" a="1"/>
  <c r="CP1035" i="2" s="1"/>
  <c r="CO1035" i="2" a="1"/>
  <c r="CO1035" i="2" s="1"/>
  <c r="CM1035" i="2"/>
  <c r="BP1035" i="2"/>
  <c r="BO1035" i="2"/>
  <c r="BD1035" i="2"/>
  <c r="AV1035" i="2"/>
  <c r="BM1035" i="2" s="1"/>
  <c r="AU1035" i="2"/>
  <c r="BB1035" i="2" s="1"/>
  <c r="AS1035" i="2"/>
  <c r="L1035" i="13" s="1"/>
  <c r="AL1035" i="2"/>
  <c r="K1035" i="13" s="1"/>
  <c r="AH1035" i="2"/>
  <c r="N1035" i="2"/>
  <c r="DE1034" i="2"/>
  <c r="CW1034" i="2"/>
  <c r="CV1034" i="2"/>
  <c r="CT1034" i="2"/>
  <c r="H1034" i="13" s="1"/>
  <c r="CQ1034" i="2" a="1"/>
  <c r="CQ1034" i="2" s="1"/>
  <c r="CP1034" i="2" a="1"/>
  <c r="CP1034" i="2" s="1"/>
  <c r="CO1034" i="2" a="1"/>
  <c r="CO1034" i="2" s="1"/>
  <c r="CM1034" i="2"/>
  <c r="BP1034" i="2"/>
  <c r="BO1034" i="2"/>
  <c r="BD1034" i="2"/>
  <c r="AV1034" i="2"/>
  <c r="BM1034" i="2" s="1"/>
  <c r="AU1034" i="2"/>
  <c r="AS1034" i="2"/>
  <c r="L1034" i="13" s="1"/>
  <c r="AL1034" i="2"/>
  <c r="K1034" i="13" s="1"/>
  <c r="AH1034" i="2"/>
  <c r="N1034" i="2"/>
  <c r="DE1033" i="2"/>
  <c r="CW1033" i="2"/>
  <c r="CV1033" i="2"/>
  <c r="CT1033" i="2"/>
  <c r="H1033" i="13" s="1"/>
  <c r="CQ1033" i="2" a="1"/>
  <c r="CQ1033" i="2" s="1"/>
  <c r="CP1033" i="2" a="1"/>
  <c r="CP1033" i="2" s="1"/>
  <c r="CO1033" i="2" a="1"/>
  <c r="CO1033" i="2" s="1"/>
  <c r="CM1033" i="2"/>
  <c r="BP1033" i="2"/>
  <c r="BO1033" i="2"/>
  <c r="BD1033" i="2"/>
  <c r="AV1033" i="2"/>
  <c r="BM1033" i="2" s="1"/>
  <c r="AU1033" i="2"/>
  <c r="BB1033" i="2" s="1"/>
  <c r="AS1033" i="2"/>
  <c r="L1033" i="13" s="1"/>
  <c r="AL1033" i="2"/>
  <c r="K1033" i="13" s="1"/>
  <c r="AH1033" i="2"/>
  <c r="N1033" i="2"/>
  <c r="DE1032" i="2"/>
  <c r="CW1032" i="2"/>
  <c r="CV1032" i="2"/>
  <c r="CT1032" i="2"/>
  <c r="H1032" i="13" s="1"/>
  <c r="CQ1032" i="2" a="1"/>
  <c r="CQ1032" i="2" s="1"/>
  <c r="CP1032" i="2" a="1"/>
  <c r="CP1032" i="2" s="1"/>
  <c r="CO1032" i="2" a="1"/>
  <c r="CO1032" i="2" s="1"/>
  <c r="CM1032" i="2"/>
  <c r="BP1032" i="2"/>
  <c r="BO1032" i="2"/>
  <c r="BD1032" i="2"/>
  <c r="AV1032" i="2"/>
  <c r="BM1032" i="2" s="1"/>
  <c r="AU1032" i="2"/>
  <c r="BL1032" i="2" s="1"/>
  <c r="AS1032" i="2"/>
  <c r="L1032" i="13" s="1"/>
  <c r="AL1032" i="2"/>
  <c r="K1032" i="13" s="1"/>
  <c r="AH1032" i="2"/>
  <c r="N1032" i="2"/>
  <c r="DE1031" i="2"/>
  <c r="CW1031" i="2"/>
  <c r="CV1031" i="2"/>
  <c r="CT1031" i="2"/>
  <c r="H1031" i="13" s="1"/>
  <c r="CQ1031" i="2" a="1"/>
  <c r="CQ1031" i="2" s="1"/>
  <c r="CP1031" i="2" a="1"/>
  <c r="CP1031" i="2" s="1"/>
  <c r="CO1031" i="2" a="1"/>
  <c r="CO1031" i="2" s="1"/>
  <c r="CM1031" i="2"/>
  <c r="BP1031" i="2"/>
  <c r="BY1031" i="2" s="1"/>
  <c r="BO1031" i="2"/>
  <c r="BD1031" i="2"/>
  <c r="AV1031" i="2"/>
  <c r="AU1031" i="2"/>
  <c r="BL1031" i="2" s="1"/>
  <c r="AS1031" i="2"/>
  <c r="L1031" i="13" s="1"/>
  <c r="AL1031" i="2"/>
  <c r="K1031" i="13" s="1"/>
  <c r="AH1031" i="2"/>
  <c r="N1031" i="2"/>
  <c r="DE1030" i="2"/>
  <c r="CW1030" i="2"/>
  <c r="CV1030" i="2"/>
  <c r="CT1030" i="2"/>
  <c r="H1030" i="13" s="1"/>
  <c r="CQ1030" i="2" a="1"/>
  <c r="CQ1030" i="2" s="1"/>
  <c r="CP1030" i="2" a="1"/>
  <c r="CP1030" i="2" s="1"/>
  <c r="CO1030" i="2" a="1"/>
  <c r="CO1030" i="2" s="1"/>
  <c r="CM1030" i="2"/>
  <c r="BP1030" i="2"/>
  <c r="BO1030" i="2"/>
  <c r="BD1030" i="2"/>
  <c r="AV1030" i="2"/>
  <c r="AU1030" i="2"/>
  <c r="BB1030" i="2" s="1"/>
  <c r="AS1030" i="2"/>
  <c r="L1030" i="13" s="1"/>
  <c r="AL1030" i="2"/>
  <c r="K1030" i="13" s="1"/>
  <c r="AH1030" i="2"/>
  <c r="N1030" i="2"/>
  <c r="DE1029" i="2"/>
  <c r="CW1029" i="2"/>
  <c r="CV1029" i="2"/>
  <c r="CT1029" i="2"/>
  <c r="H1029" i="13" s="1"/>
  <c r="CQ1029" i="2" a="1"/>
  <c r="CQ1029" i="2" s="1"/>
  <c r="CP1029" i="2" a="1"/>
  <c r="CP1029" i="2" s="1"/>
  <c r="CO1029" i="2" a="1"/>
  <c r="CO1029" i="2" s="1"/>
  <c r="CM1029" i="2"/>
  <c r="BP1029" i="2"/>
  <c r="BU1029" i="2" s="1"/>
  <c r="BO1029" i="2"/>
  <c r="BD1029" i="2"/>
  <c r="AV1029" i="2"/>
  <c r="BM1029" i="2" s="1"/>
  <c r="AU1029" i="2"/>
  <c r="BL1029" i="2" s="1"/>
  <c r="AS1029" i="2"/>
  <c r="L1029" i="13" s="1"/>
  <c r="AL1029" i="2"/>
  <c r="K1029" i="13" s="1"/>
  <c r="AH1029" i="2"/>
  <c r="N1029" i="2"/>
  <c r="DE1028" i="2"/>
  <c r="CW1028" i="2"/>
  <c r="CV1028" i="2"/>
  <c r="CT1028" i="2"/>
  <c r="H1028" i="13" s="1"/>
  <c r="CQ1028" i="2" a="1"/>
  <c r="CQ1028" i="2" s="1"/>
  <c r="CP1028" i="2" a="1"/>
  <c r="CP1028" i="2" s="1"/>
  <c r="CO1028" i="2" a="1"/>
  <c r="CO1028" i="2" s="1"/>
  <c r="CM1028" i="2"/>
  <c r="BP1028" i="2"/>
  <c r="BO1028" i="2"/>
  <c r="BD1028" i="2"/>
  <c r="AV1028" i="2"/>
  <c r="BM1028" i="2" s="1"/>
  <c r="AU1028" i="2"/>
  <c r="AS1028" i="2"/>
  <c r="L1028" i="13" s="1"/>
  <c r="AL1028" i="2"/>
  <c r="K1028" i="13" s="1"/>
  <c r="AH1028" i="2"/>
  <c r="N1028" i="2"/>
  <c r="DE1027" i="2"/>
  <c r="CW1027" i="2"/>
  <c r="CV1027" i="2"/>
  <c r="CT1027" i="2"/>
  <c r="H1027" i="13" s="1"/>
  <c r="CQ1027" i="2" a="1"/>
  <c r="CQ1027" i="2" s="1"/>
  <c r="CP1027" i="2" a="1"/>
  <c r="CP1027" i="2" s="1"/>
  <c r="CO1027" i="2" a="1"/>
  <c r="CO1027" i="2" s="1"/>
  <c r="CM1027" i="2"/>
  <c r="BP1027" i="2"/>
  <c r="BO1027" i="2"/>
  <c r="BD1027" i="2"/>
  <c r="AV1027" i="2"/>
  <c r="BM1027" i="2" s="1"/>
  <c r="AU1027" i="2"/>
  <c r="BB1027" i="2" s="1"/>
  <c r="AS1027" i="2"/>
  <c r="L1027" i="13" s="1"/>
  <c r="AL1027" i="2"/>
  <c r="K1027" i="13" s="1"/>
  <c r="AH1027" i="2"/>
  <c r="N1027" i="2"/>
  <c r="DE1026" i="2"/>
  <c r="CW1026" i="2"/>
  <c r="CV1026" i="2"/>
  <c r="CT1026" i="2"/>
  <c r="H1026" i="13" s="1"/>
  <c r="CQ1026" i="2" a="1"/>
  <c r="CQ1026" i="2" s="1"/>
  <c r="CP1026" i="2" a="1"/>
  <c r="CP1026" i="2" s="1"/>
  <c r="CO1026" i="2" a="1"/>
  <c r="CO1026" i="2" s="1"/>
  <c r="CM1026" i="2"/>
  <c r="BP1026" i="2"/>
  <c r="BO1026" i="2"/>
  <c r="BD1026" i="2"/>
  <c r="AV1026" i="2"/>
  <c r="AU1026" i="2"/>
  <c r="BB1026" i="2" s="1"/>
  <c r="AS1026" i="2"/>
  <c r="L1026" i="13" s="1"/>
  <c r="AL1026" i="2"/>
  <c r="K1026" i="13" s="1"/>
  <c r="AH1026" i="2"/>
  <c r="N1026" i="2"/>
  <c r="DE1025" i="2"/>
  <c r="CW1025" i="2"/>
  <c r="CV1025" i="2"/>
  <c r="CT1025" i="2"/>
  <c r="H1025" i="13" s="1"/>
  <c r="CQ1025" i="2" a="1"/>
  <c r="CQ1025" i="2" s="1"/>
  <c r="CP1025" i="2" a="1"/>
  <c r="CP1025" i="2" s="1"/>
  <c r="CO1025" i="2" a="1"/>
  <c r="CO1025" i="2" s="1"/>
  <c r="CM1025" i="2"/>
  <c r="BP1025" i="2"/>
  <c r="BO1025" i="2"/>
  <c r="BD1025" i="2"/>
  <c r="AV1025" i="2"/>
  <c r="BM1025" i="2" s="1"/>
  <c r="AU1025" i="2"/>
  <c r="BL1025" i="2" s="1"/>
  <c r="AS1025" i="2"/>
  <c r="L1025" i="13" s="1"/>
  <c r="AL1025" i="2"/>
  <c r="K1025" i="13" s="1"/>
  <c r="AH1025" i="2"/>
  <c r="N1025" i="2"/>
  <c r="DE1024" i="2"/>
  <c r="CW1024" i="2"/>
  <c r="CV1024" i="2"/>
  <c r="CT1024" i="2"/>
  <c r="H1024" i="13" s="1"/>
  <c r="CQ1024" i="2" a="1"/>
  <c r="CQ1024" i="2" s="1"/>
  <c r="CP1024" i="2" a="1"/>
  <c r="CP1024" i="2" s="1"/>
  <c r="CO1024" i="2" a="1"/>
  <c r="CO1024" i="2" s="1"/>
  <c r="CM1024" i="2"/>
  <c r="BP1024" i="2"/>
  <c r="BO1024" i="2"/>
  <c r="BD1024" i="2"/>
  <c r="AV1024" i="2"/>
  <c r="AU1024" i="2"/>
  <c r="BL1024" i="2" s="1"/>
  <c r="AS1024" i="2"/>
  <c r="L1024" i="13" s="1"/>
  <c r="AL1024" i="2"/>
  <c r="K1024" i="13" s="1"/>
  <c r="AH1024" i="2"/>
  <c r="N1024" i="2"/>
  <c r="DE1023" i="2"/>
  <c r="CW1023" i="2"/>
  <c r="CV1023" i="2"/>
  <c r="CT1023" i="2"/>
  <c r="H1023" i="13" s="1"/>
  <c r="CQ1023" i="2" a="1"/>
  <c r="CQ1023" i="2" s="1"/>
  <c r="CP1023" i="2" a="1"/>
  <c r="CP1023" i="2" s="1"/>
  <c r="CO1023" i="2" a="1"/>
  <c r="CO1023" i="2" s="1"/>
  <c r="CM1023" i="2"/>
  <c r="BP1023" i="2"/>
  <c r="BO1023" i="2"/>
  <c r="BD1023" i="2"/>
  <c r="AV1023" i="2"/>
  <c r="AU1023" i="2"/>
  <c r="BL1023" i="2" s="1"/>
  <c r="AS1023" i="2"/>
  <c r="L1023" i="13" s="1"/>
  <c r="AL1023" i="2"/>
  <c r="K1023" i="13" s="1"/>
  <c r="AH1023" i="2"/>
  <c r="N1023" i="2"/>
  <c r="DE1022" i="2"/>
  <c r="CW1022" i="2"/>
  <c r="CV1022" i="2"/>
  <c r="CT1022" i="2"/>
  <c r="H1022" i="13" s="1"/>
  <c r="CQ1022" i="2" a="1"/>
  <c r="CQ1022" i="2" s="1"/>
  <c r="CP1022" i="2" a="1"/>
  <c r="CP1022" i="2" s="1"/>
  <c r="CO1022" i="2" a="1"/>
  <c r="CO1022" i="2" s="1"/>
  <c r="CM1022" i="2"/>
  <c r="BP1022" i="2"/>
  <c r="BO1022" i="2"/>
  <c r="BD1022" i="2"/>
  <c r="AV1022" i="2"/>
  <c r="AU1022" i="2"/>
  <c r="BL1022" i="2" s="1"/>
  <c r="AS1022" i="2"/>
  <c r="L1022" i="13" s="1"/>
  <c r="AL1022" i="2"/>
  <c r="K1022" i="13" s="1"/>
  <c r="AH1022" i="2"/>
  <c r="N1022" i="2"/>
  <c r="DE1021" i="2"/>
  <c r="CW1021" i="2"/>
  <c r="CV1021" i="2"/>
  <c r="CT1021" i="2"/>
  <c r="H1021" i="13" s="1"/>
  <c r="CQ1021" i="2" a="1"/>
  <c r="CQ1021" i="2" s="1"/>
  <c r="CP1021" i="2" a="1"/>
  <c r="CP1021" i="2" s="1"/>
  <c r="CO1021" i="2" a="1"/>
  <c r="CO1021" i="2" s="1"/>
  <c r="CM1021" i="2"/>
  <c r="BP1021" i="2"/>
  <c r="BU1021" i="2" s="1"/>
  <c r="BO1021" i="2"/>
  <c r="BD1021" i="2"/>
  <c r="AV1021" i="2"/>
  <c r="BM1021" i="2" s="1"/>
  <c r="AU1021" i="2"/>
  <c r="BB1021" i="2" s="1"/>
  <c r="AS1021" i="2"/>
  <c r="L1021" i="13" s="1"/>
  <c r="AL1021" i="2"/>
  <c r="K1021" i="13" s="1"/>
  <c r="AH1021" i="2"/>
  <c r="N1021" i="2"/>
  <c r="DE1020" i="2"/>
  <c r="CW1020" i="2"/>
  <c r="CV1020" i="2"/>
  <c r="CT1020" i="2"/>
  <c r="H1020" i="13" s="1"/>
  <c r="CQ1020" i="2" a="1"/>
  <c r="CQ1020" i="2" s="1"/>
  <c r="CP1020" i="2" a="1"/>
  <c r="CP1020" i="2" s="1"/>
  <c r="CO1020" i="2" a="1"/>
  <c r="CO1020" i="2" s="1"/>
  <c r="CM1020" i="2"/>
  <c r="BP1020" i="2"/>
  <c r="BO1020" i="2"/>
  <c r="BD1020" i="2"/>
  <c r="AV1020" i="2"/>
  <c r="BM1020" i="2" s="1"/>
  <c r="AU1020" i="2"/>
  <c r="BL1020" i="2" s="1"/>
  <c r="AS1020" i="2"/>
  <c r="L1020" i="13" s="1"/>
  <c r="AL1020" i="2"/>
  <c r="K1020" i="13" s="1"/>
  <c r="AH1020" i="2"/>
  <c r="N1020" i="2"/>
  <c r="DE1019" i="2"/>
  <c r="CW1019" i="2"/>
  <c r="CV1019" i="2"/>
  <c r="CT1019" i="2"/>
  <c r="H1019" i="13" s="1"/>
  <c r="CQ1019" i="2" a="1"/>
  <c r="CQ1019" i="2" s="1"/>
  <c r="CP1019" i="2" a="1"/>
  <c r="CP1019" i="2" s="1"/>
  <c r="CO1019" i="2" a="1"/>
  <c r="CO1019" i="2" s="1"/>
  <c r="CM1019" i="2"/>
  <c r="BP1019" i="2"/>
  <c r="BO1019" i="2"/>
  <c r="BD1019" i="2"/>
  <c r="AV1019" i="2"/>
  <c r="BM1019" i="2" s="1"/>
  <c r="AU1019" i="2"/>
  <c r="BL1019" i="2" s="1"/>
  <c r="AS1019" i="2"/>
  <c r="L1019" i="13" s="1"/>
  <c r="AL1019" i="2"/>
  <c r="K1019" i="13" s="1"/>
  <c r="AH1019" i="2"/>
  <c r="N1019" i="2"/>
  <c r="CW1018" i="2"/>
  <c r="CV1018" i="2"/>
  <c r="CT1018" i="2"/>
  <c r="H1018" i="13" s="1"/>
  <c r="CQ1018" i="2" a="1"/>
  <c r="CQ1018" i="2" s="1"/>
  <c r="CP1018" i="2" a="1"/>
  <c r="CP1018" i="2" s="1"/>
  <c r="CO1018" i="2" a="1"/>
  <c r="CO1018" i="2" s="1"/>
  <c r="BY1018" i="2"/>
  <c r="BO1018" i="2"/>
  <c r="BD1018" i="2"/>
  <c r="AV1018" i="2"/>
  <c r="BC1018" i="2" s="1"/>
  <c r="AU1018" i="2"/>
  <c r="BB1018" i="2" s="1"/>
  <c r="AS1018" i="2"/>
  <c r="L1018" i="13" s="1"/>
  <c r="AH1018" i="2"/>
  <c r="CW1017" i="2"/>
  <c r="CV1017" i="2"/>
  <c r="CT1017" i="2"/>
  <c r="H1017" i="13" s="1"/>
  <c r="CQ1017" i="2" a="1"/>
  <c r="CQ1017" i="2" s="1"/>
  <c r="CP1017" i="2" a="1"/>
  <c r="CP1017" i="2" s="1"/>
  <c r="CO1017" i="2" a="1"/>
  <c r="CO1017" i="2" s="1"/>
  <c r="BY1017" i="2"/>
  <c r="BO1017" i="2"/>
  <c r="BD1017" i="2"/>
  <c r="AV1017" i="2"/>
  <c r="BM1017" i="2" s="1"/>
  <c r="AU1017" i="2"/>
  <c r="BL1017" i="2" s="1"/>
  <c r="AS1017" i="2"/>
  <c r="L1017" i="13" s="1"/>
  <c r="AH1017" i="2"/>
  <c r="CW1016" i="2"/>
  <c r="CV1016" i="2"/>
  <c r="CT1016" i="2"/>
  <c r="H1016" i="13" s="1"/>
  <c r="CQ1016" i="2" a="1"/>
  <c r="CQ1016" i="2" s="1"/>
  <c r="CP1016" i="2" a="1"/>
  <c r="CP1016" i="2" s="1"/>
  <c r="CO1016" i="2" a="1"/>
  <c r="CO1016" i="2" s="1"/>
  <c r="BY1016" i="2"/>
  <c r="BO1016" i="2"/>
  <c r="BD1016" i="2"/>
  <c r="AV1016" i="2"/>
  <c r="AU1016" i="2"/>
  <c r="AS1016" i="2"/>
  <c r="L1016" i="13" s="1"/>
  <c r="AH1016" i="2"/>
  <c r="CW1015" i="2"/>
  <c r="CV1015" i="2"/>
  <c r="CT1015" i="2"/>
  <c r="H1015" i="13" s="1"/>
  <c r="CQ1015" i="2" a="1"/>
  <c r="CQ1015" i="2" s="1"/>
  <c r="CP1015" i="2" a="1"/>
  <c r="CP1015" i="2" s="1"/>
  <c r="CO1015" i="2" a="1"/>
  <c r="CO1015" i="2" s="1"/>
  <c r="CG1015" i="2"/>
  <c r="CF1015" i="2"/>
  <c r="CE1015" i="2" s="1"/>
  <c r="BO1015" i="2"/>
  <c r="BD1015" i="2"/>
  <c r="AV1015" i="2"/>
  <c r="AU1015" i="2"/>
  <c r="BL1015" i="2" s="1"/>
  <c r="AS1015" i="2"/>
  <c r="L1015" i="13" s="1"/>
  <c r="AH1015" i="2"/>
  <c r="CW1014" i="2"/>
  <c r="CV1014" i="2"/>
  <c r="CT1014" i="2"/>
  <c r="H1014" i="13" s="1"/>
  <c r="CQ1014" i="2" a="1"/>
  <c r="CQ1014" i="2" s="1"/>
  <c r="CP1014" i="2" a="1"/>
  <c r="CP1014" i="2" s="1"/>
  <c r="CO1014" i="2" a="1"/>
  <c r="CO1014" i="2" s="1"/>
  <c r="CG1014" i="2"/>
  <c r="CF1014" i="2"/>
  <c r="CE1014" i="2" s="1"/>
  <c r="BO1014" i="2"/>
  <c r="BD1014" i="2"/>
  <c r="AV1014" i="2"/>
  <c r="BC1014" i="2" s="1"/>
  <c r="AU1014" i="2"/>
  <c r="BB1014" i="2" s="1"/>
  <c r="AS1014" i="2"/>
  <c r="L1014" i="13" s="1"/>
  <c r="AH1014" i="2"/>
  <c r="CW1013" i="2"/>
  <c r="CV1013" i="2"/>
  <c r="CT1013" i="2"/>
  <c r="H1013" i="13" s="1"/>
  <c r="CQ1013" i="2" a="1"/>
  <c r="CQ1013" i="2" s="1"/>
  <c r="CP1013" i="2" a="1"/>
  <c r="CP1013" i="2" s="1"/>
  <c r="CO1013" i="2" a="1"/>
  <c r="CO1013" i="2" s="1"/>
  <c r="CG1013" i="2"/>
  <c r="CF1013" i="2"/>
  <c r="CE1013" i="2" s="1"/>
  <c r="BO1013" i="2"/>
  <c r="BD1013" i="2"/>
  <c r="AV1013" i="2"/>
  <c r="AU1013" i="2"/>
  <c r="BL1013" i="2" s="1"/>
  <c r="AS1013" i="2"/>
  <c r="L1013" i="13" s="1"/>
  <c r="AH1013" i="2"/>
  <c r="CW1012" i="2"/>
  <c r="CV1012" i="2"/>
  <c r="CT1012" i="2"/>
  <c r="H1012" i="13" s="1"/>
  <c r="CQ1012" i="2" a="1"/>
  <c r="CQ1012" i="2" s="1"/>
  <c r="CP1012" i="2" a="1"/>
  <c r="CP1012" i="2" s="1"/>
  <c r="CO1012" i="2" a="1"/>
  <c r="CO1012" i="2" s="1"/>
  <c r="BY1012" i="2"/>
  <c r="BX1012" i="2"/>
  <c r="BW1012" i="2"/>
  <c r="BO1012" i="2"/>
  <c r="BD1012" i="2"/>
  <c r="AV1012" i="2"/>
  <c r="BM1012" i="2" s="1"/>
  <c r="AU1012" i="2"/>
  <c r="AS1012" i="2"/>
  <c r="L1012" i="13" s="1"/>
  <c r="AH1012" i="2"/>
  <c r="CW1011" i="2"/>
  <c r="CV1011" i="2"/>
  <c r="CT1011" i="2"/>
  <c r="H1011" i="13" s="1"/>
  <c r="CQ1011" i="2" a="1"/>
  <c r="CQ1011" i="2" s="1"/>
  <c r="CP1011" i="2" a="1"/>
  <c r="CP1011" i="2" s="1"/>
  <c r="CO1011" i="2" a="1"/>
  <c r="CO1011" i="2" s="1"/>
  <c r="BY1011" i="2"/>
  <c r="BO1011" i="2"/>
  <c r="BD1011" i="2"/>
  <c r="AV1011" i="2"/>
  <c r="AU1011" i="2"/>
  <c r="AS1011" i="2"/>
  <c r="L1011" i="13" s="1"/>
  <c r="AH1011" i="2"/>
  <c r="CW1010" i="2"/>
  <c r="CV1010" i="2"/>
  <c r="CT1010" i="2"/>
  <c r="H1010" i="13" s="1"/>
  <c r="CQ1010" i="2" a="1"/>
  <c r="CQ1010" i="2" s="1"/>
  <c r="CP1010" i="2" a="1"/>
  <c r="CP1010" i="2" s="1"/>
  <c r="CO1010" i="2" a="1"/>
  <c r="CO1010" i="2" s="1"/>
  <c r="BY1010" i="2"/>
  <c r="BX1010" i="2"/>
  <c r="BW1010" i="2"/>
  <c r="BO1010" i="2"/>
  <c r="BD1010" i="2"/>
  <c r="AV1010" i="2"/>
  <c r="AU1010" i="2"/>
  <c r="AS1010" i="2"/>
  <c r="L1010" i="13" s="1"/>
  <c r="AH1010" i="2"/>
  <c r="CW1009" i="2"/>
  <c r="CV1009" i="2"/>
  <c r="CT1009" i="2"/>
  <c r="H1009" i="13" s="1"/>
  <c r="CQ1009" i="2" a="1"/>
  <c r="CQ1009" i="2" s="1"/>
  <c r="CP1009" i="2" a="1"/>
  <c r="CP1009" i="2" s="1"/>
  <c r="CO1009" i="2" a="1"/>
  <c r="CO1009" i="2" s="1"/>
  <c r="BY1009" i="2"/>
  <c r="BO1009" i="2"/>
  <c r="BD1009" i="2"/>
  <c r="AV1009" i="2"/>
  <c r="BC1009" i="2" s="1"/>
  <c r="AU1009" i="2"/>
  <c r="BB1009" i="2" s="1"/>
  <c r="AS1009" i="2"/>
  <c r="L1009" i="13" s="1"/>
  <c r="AH1009" i="2"/>
  <c r="CW1008" i="2"/>
  <c r="CV1008" i="2"/>
  <c r="CT1008" i="2"/>
  <c r="H1008" i="13" s="1"/>
  <c r="CQ1008" i="2" a="1"/>
  <c r="CQ1008" i="2" s="1"/>
  <c r="CP1008" i="2" a="1"/>
  <c r="CP1008" i="2" s="1"/>
  <c r="CO1008" i="2" a="1"/>
  <c r="CO1008" i="2" s="1"/>
  <c r="BY1008" i="2"/>
  <c r="BO1008" i="2"/>
  <c r="BD1008" i="2"/>
  <c r="AV1008" i="2"/>
  <c r="BC1008" i="2" s="1"/>
  <c r="AU1008" i="2"/>
  <c r="BB1008" i="2" s="1"/>
  <c r="AS1008" i="2"/>
  <c r="L1008" i="13" s="1"/>
  <c r="AH1008" i="2"/>
  <c r="CW1007" i="2"/>
  <c r="CV1007" i="2"/>
  <c r="CT1007" i="2"/>
  <c r="H1007" i="13" s="1"/>
  <c r="CQ1007" i="2" a="1"/>
  <c r="CQ1007" i="2" s="1"/>
  <c r="CP1007" i="2" a="1"/>
  <c r="CP1007" i="2" s="1"/>
  <c r="CO1007" i="2" a="1"/>
  <c r="CO1007" i="2" s="1"/>
  <c r="BY1007" i="2"/>
  <c r="BO1007" i="2"/>
  <c r="BD1007" i="2"/>
  <c r="AV1007" i="2"/>
  <c r="AU1007" i="2"/>
  <c r="AS1007" i="2"/>
  <c r="L1007" i="13" s="1"/>
  <c r="AH1007" i="2"/>
  <c r="CW1006" i="2"/>
  <c r="CV1006" i="2"/>
  <c r="CT1006" i="2"/>
  <c r="H1006" i="13" s="1"/>
  <c r="CQ1006" i="2" a="1"/>
  <c r="CQ1006" i="2" s="1"/>
  <c r="CP1006" i="2" a="1"/>
  <c r="CP1006" i="2" s="1"/>
  <c r="CO1006" i="2" a="1"/>
  <c r="CO1006" i="2" s="1"/>
  <c r="BY1006" i="2"/>
  <c r="BO1006" i="2"/>
  <c r="BD1006" i="2"/>
  <c r="AV1006" i="2"/>
  <c r="BM1006" i="2" s="1"/>
  <c r="AU1006" i="2"/>
  <c r="AS1006" i="2"/>
  <c r="L1006" i="13" s="1"/>
  <c r="AH1006" i="2"/>
  <c r="CW1005" i="2"/>
  <c r="CV1005" i="2"/>
  <c r="CT1005" i="2"/>
  <c r="H1005" i="13" s="1"/>
  <c r="CQ1005" i="2" a="1"/>
  <c r="CQ1005" i="2" s="1"/>
  <c r="CP1005" i="2" a="1"/>
  <c r="CP1005" i="2" s="1"/>
  <c r="CO1005" i="2" a="1"/>
  <c r="CO1005" i="2" s="1"/>
  <c r="BY1005" i="2"/>
  <c r="BO1005" i="2"/>
  <c r="BD1005" i="2"/>
  <c r="AV1005" i="2"/>
  <c r="BM1005" i="2" s="1"/>
  <c r="AU1005" i="2"/>
  <c r="BL1005" i="2" s="1"/>
  <c r="AS1005" i="2"/>
  <c r="L1005" i="13" s="1"/>
  <c r="AH1005" i="2"/>
  <c r="CW1004" i="2"/>
  <c r="CV1004" i="2"/>
  <c r="CT1004" i="2"/>
  <c r="H1004" i="13" s="1"/>
  <c r="CQ1004" i="2" a="1"/>
  <c r="CQ1004" i="2" s="1"/>
  <c r="CP1004" i="2" a="1"/>
  <c r="CP1004" i="2" s="1"/>
  <c r="CO1004" i="2" a="1"/>
  <c r="CO1004" i="2" s="1"/>
  <c r="BY1004" i="2"/>
  <c r="BO1004" i="2"/>
  <c r="BD1004" i="2"/>
  <c r="AV1004" i="2"/>
  <c r="BM1004" i="2" s="1"/>
  <c r="AU1004" i="2"/>
  <c r="BL1004" i="2" s="1"/>
  <c r="AS1004" i="2"/>
  <c r="L1004" i="13" s="1"/>
  <c r="AH1004" i="2"/>
  <c r="CW1003" i="2"/>
  <c r="CV1003" i="2"/>
  <c r="CT1003" i="2"/>
  <c r="H1003" i="13" s="1"/>
  <c r="CQ1003" i="2" a="1"/>
  <c r="CQ1003" i="2" s="1"/>
  <c r="CP1003" i="2" a="1"/>
  <c r="CP1003" i="2" s="1"/>
  <c r="CO1003" i="2" a="1"/>
  <c r="CO1003" i="2" s="1"/>
  <c r="BY1003" i="2"/>
  <c r="BO1003" i="2"/>
  <c r="BD1003" i="2"/>
  <c r="AV1003" i="2"/>
  <c r="AU1003" i="2"/>
  <c r="BL1003" i="2" s="1"/>
  <c r="AS1003" i="2"/>
  <c r="L1003" i="13" s="1"/>
  <c r="AH1003" i="2"/>
  <c r="CW1002" i="2"/>
  <c r="CV1002" i="2"/>
  <c r="CT1002" i="2"/>
  <c r="H1002" i="13" s="1"/>
  <c r="CQ1002" i="2" a="1"/>
  <c r="CQ1002" i="2" s="1"/>
  <c r="CP1002" i="2" a="1"/>
  <c r="CP1002" i="2" s="1"/>
  <c r="CO1002" i="2" a="1"/>
  <c r="CO1002" i="2" s="1"/>
  <c r="BY1002" i="2"/>
  <c r="BO1002" i="2"/>
  <c r="BD1002" i="2"/>
  <c r="AV1002" i="2"/>
  <c r="BC1002" i="2" s="1"/>
  <c r="AU1002" i="2"/>
  <c r="AS1002" i="2"/>
  <c r="L1002" i="13" s="1"/>
  <c r="AH1002" i="2"/>
  <c r="CW1001" i="2"/>
  <c r="CV1001" i="2"/>
  <c r="CT1001" i="2"/>
  <c r="H1001" i="13" s="1"/>
  <c r="CQ1001" i="2" a="1"/>
  <c r="CQ1001" i="2" s="1"/>
  <c r="CP1001" i="2" a="1"/>
  <c r="CP1001" i="2" s="1"/>
  <c r="CO1001" i="2" a="1"/>
  <c r="CO1001" i="2" s="1"/>
  <c r="BY1001" i="2"/>
  <c r="BO1001" i="2"/>
  <c r="BD1001" i="2"/>
  <c r="AV1001" i="2"/>
  <c r="BC1001" i="2" s="1"/>
  <c r="AU1001" i="2"/>
  <c r="BL1001" i="2" s="1"/>
  <c r="AS1001" i="2"/>
  <c r="L1001" i="13" s="1"/>
  <c r="AH1001" i="2"/>
  <c r="CW1000" i="2"/>
  <c r="CV1000" i="2"/>
  <c r="CT1000" i="2"/>
  <c r="H1000" i="13" s="1"/>
  <c r="CQ1000" i="2" a="1"/>
  <c r="CQ1000" i="2" s="1"/>
  <c r="CP1000" i="2" a="1"/>
  <c r="CP1000" i="2" s="1"/>
  <c r="CO1000" i="2" a="1"/>
  <c r="CO1000" i="2" s="1"/>
  <c r="BY1000" i="2"/>
  <c r="BO1000" i="2"/>
  <c r="BD1000" i="2"/>
  <c r="AV1000" i="2"/>
  <c r="AU1000" i="2"/>
  <c r="AS1000" i="2"/>
  <c r="L1000" i="13" s="1"/>
  <c r="AH1000" i="2"/>
  <c r="CW999" i="2"/>
  <c r="CV999" i="2"/>
  <c r="CT999" i="2"/>
  <c r="H999" i="13" s="1"/>
  <c r="CQ999" i="2" a="1"/>
  <c r="CQ999" i="2" s="1"/>
  <c r="CP999" i="2" a="1"/>
  <c r="CP999" i="2" s="1"/>
  <c r="CO999" i="2" a="1"/>
  <c r="CO999" i="2" s="1"/>
  <c r="BY999" i="2"/>
  <c r="BO999" i="2"/>
  <c r="BD999" i="2"/>
  <c r="AV999" i="2"/>
  <c r="AU999" i="2"/>
  <c r="BB999" i="2" s="1"/>
  <c r="AS999" i="2"/>
  <c r="L999" i="13" s="1"/>
  <c r="AH999" i="2"/>
  <c r="CW998" i="2"/>
  <c r="CV998" i="2"/>
  <c r="CT998" i="2"/>
  <c r="H998" i="13" s="1"/>
  <c r="CQ998" i="2" a="1"/>
  <c r="CQ998" i="2" s="1"/>
  <c r="CP998" i="2" a="1"/>
  <c r="CP998" i="2" s="1"/>
  <c r="CO998" i="2" a="1"/>
  <c r="CO998" i="2" s="1"/>
  <c r="BY998" i="2"/>
  <c r="BO998" i="2"/>
  <c r="BD998" i="2"/>
  <c r="AV998" i="2"/>
  <c r="BM998" i="2" s="1"/>
  <c r="AU998" i="2"/>
  <c r="AS998" i="2"/>
  <c r="L998" i="13" s="1"/>
  <c r="AH998" i="2"/>
  <c r="CW997" i="2"/>
  <c r="CV997" i="2"/>
  <c r="CT997" i="2"/>
  <c r="H997" i="13" s="1"/>
  <c r="CQ997" i="2" a="1"/>
  <c r="CQ997" i="2" s="1"/>
  <c r="CP997" i="2" a="1"/>
  <c r="CP997" i="2" s="1"/>
  <c r="CO997" i="2" a="1"/>
  <c r="CO997" i="2" s="1"/>
  <c r="CF997" i="2"/>
  <c r="BO997" i="2"/>
  <c r="BD997" i="2"/>
  <c r="AV997" i="2"/>
  <c r="BM997" i="2" s="1"/>
  <c r="AU997" i="2"/>
  <c r="BL997" i="2" s="1"/>
  <c r="AS997" i="2"/>
  <c r="L997" i="13" s="1"/>
  <c r="AH997" i="2"/>
  <c r="CW996" i="2"/>
  <c r="CV996" i="2"/>
  <c r="CT996" i="2"/>
  <c r="H996" i="13" s="1"/>
  <c r="CQ996" i="2" a="1"/>
  <c r="CQ996" i="2" s="1"/>
  <c r="CP996" i="2" a="1"/>
  <c r="CP996" i="2" s="1"/>
  <c r="CO996" i="2" a="1"/>
  <c r="CO996" i="2" s="1"/>
  <c r="BX996" i="2"/>
  <c r="BW996" i="2"/>
  <c r="BO996" i="2"/>
  <c r="BD996" i="2"/>
  <c r="AV996" i="2"/>
  <c r="BM996" i="2" s="1"/>
  <c r="AU996" i="2"/>
  <c r="AS996" i="2"/>
  <c r="L996" i="13" s="1"/>
  <c r="AH996" i="2"/>
  <c r="CW995" i="2"/>
  <c r="CV995" i="2"/>
  <c r="CT995" i="2"/>
  <c r="H995" i="13" s="1"/>
  <c r="CQ995" i="2" a="1"/>
  <c r="CQ995" i="2" s="1"/>
  <c r="CP995" i="2" a="1"/>
  <c r="CP995" i="2" s="1"/>
  <c r="CO995" i="2" a="1"/>
  <c r="CO995" i="2" s="1"/>
  <c r="CF995" i="2"/>
  <c r="BZ995" i="2"/>
  <c r="BO995" i="2"/>
  <c r="BD995" i="2"/>
  <c r="AV995" i="2"/>
  <c r="BC995" i="2" s="1"/>
  <c r="AU995" i="2"/>
  <c r="AS995" i="2"/>
  <c r="L995" i="13" s="1"/>
  <c r="AH995" i="2"/>
  <c r="CW994" i="2"/>
  <c r="CV994" i="2"/>
  <c r="CT994" i="2"/>
  <c r="H994" i="13" s="1"/>
  <c r="CQ994" i="2" a="1"/>
  <c r="CQ994" i="2" s="1"/>
  <c r="CP994" i="2" a="1"/>
  <c r="CP994" i="2" s="1"/>
  <c r="CO994" i="2" a="1"/>
  <c r="CO994" i="2" s="1"/>
  <c r="BY994" i="2"/>
  <c r="BO994" i="2"/>
  <c r="BD994" i="2"/>
  <c r="AV994" i="2"/>
  <c r="AU994" i="2"/>
  <c r="BB994" i="2" s="1"/>
  <c r="AS994" i="2"/>
  <c r="L994" i="13" s="1"/>
  <c r="AH994" i="2"/>
  <c r="CW993" i="2"/>
  <c r="CV993" i="2"/>
  <c r="CT993" i="2"/>
  <c r="H993" i="13" s="1"/>
  <c r="CQ993" i="2" a="1"/>
  <c r="CQ993" i="2" s="1"/>
  <c r="CP993" i="2" a="1"/>
  <c r="CP993" i="2" s="1"/>
  <c r="CO993" i="2" a="1"/>
  <c r="CO993" i="2" s="1"/>
  <c r="BY993" i="2"/>
  <c r="BO993" i="2"/>
  <c r="BD993" i="2"/>
  <c r="AV993" i="2"/>
  <c r="AU993" i="2"/>
  <c r="AS993" i="2"/>
  <c r="L993" i="13" s="1"/>
  <c r="AH993" i="2"/>
  <c r="CW992" i="2"/>
  <c r="CV992" i="2"/>
  <c r="CT992" i="2"/>
  <c r="H992" i="13" s="1"/>
  <c r="CQ992" i="2" a="1"/>
  <c r="CQ992" i="2" s="1"/>
  <c r="CP992" i="2" a="1"/>
  <c r="CP992" i="2" s="1"/>
  <c r="CO992" i="2" a="1"/>
  <c r="CO992" i="2" s="1"/>
  <c r="BY992" i="2"/>
  <c r="BO992" i="2"/>
  <c r="BD992" i="2"/>
  <c r="AV992" i="2"/>
  <c r="AU992" i="2"/>
  <c r="BB992" i="2" s="1"/>
  <c r="AS992" i="2"/>
  <c r="L992" i="13" s="1"/>
  <c r="AH992" i="2"/>
  <c r="DE991" i="2"/>
  <c r="CW991" i="2"/>
  <c r="CV991" i="2"/>
  <c r="CT991" i="2"/>
  <c r="H991" i="13" s="1"/>
  <c r="CQ991" i="2" a="1"/>
  <c r="CQ991" i="2" s="1"/>
  <c r="CP991" i="2" a="1"/>
  <c r="CP991" i="2" s="1"/>
  <c r="CO991" i="2" a="1"/>
  <c r="CO991" i="2" s="1"/>
  <c r="CM991" i="2"/>
  <c r="BP991" i="2"/>
  <c r="BO991" i="2"/>
  <c r="BD991" i="2"/>
  <c r="AV991" i="2"/>
  <c r="AU991" i="2"/>
  <c r="AS991" i="2"/>
  <c r="L991" i="13" s="1"/>
  <c r="AL991" i="2"/>
  <c r="K991" i="13" s="1"/>
  <c r="AH991" i="2"/>
  <c r="N991" i="2"/>
  <c r="DE990" i="2"/>
  <c r="CW990" i="2"/>
  <c r="CV990" i="2"/>
  <c r="CT990" i="2"/>
  <c r="H990" i="13" s="1"/>
  <c r="CQ990" i="2" a="1"/>
  <c r="CQ990" i="2" s="1"/>
  <c r="CP990" i="2" a="1"/>
  <c r="CP990" i="2" s="1"/>
  <c r="CO990" i="2" a="1"/>
  <c r="CO990" i="2" s="1"/>
  <c r="CM990" i="2"/>
  <c r="BP990" i="2"/>
  <c r="BO990" i="2"/>
  <c r="BD990" i="2"/>
  <c r="AV990" i="2"/>
  <c r="AU990" i="2"/>
  <c r="BL990" i="2" s="1"/>
  <c r="AS990" i="2"/>
  <c r="L990" i="13" s="1"/>
  <c r="AL990" i="2"/>
  <c r="K990" i="13" s="1"/>
  <c r="AH990" i="2"/>
  <c r="N990" i="2"/>
  <c r="DE989" i="2"/>
  <c r="CW989" i="2"/>
  <c r="CV989" i="2"/>
  <c r="CT989" i="2"/>
  <c r="H989" i="13" s="1"/>
  <c r="CQ989" i="2" a="1"/>
  <c r="CQ989" i="2" s="1"/>
  <c r="CP989" i="2" a="1"/>
  <c r="CP989" i="2" s="1"/>
  <c r="CO989" i="2" a="1"/>
  <c r="CO989" i="2" s="1"/>
  <c r="CM989" i="2"/>
  <c r="BP989" i="2"/>
  <c r="BU989" i="2" s="1"/>
  <c r="BO989" i="2"/>
  <c r="BD989" i="2"/>
  <c r="AV989" i="2"/>
  <c r="AU989" i="2"/>
  <c r="AS989" i="2"/>
  <c r="L989" i="13" s="1"/>
  <c r="AL989" i="2"/>
  <c r="K989" i="13" s="1"/>
  <c r="AH989" i="2"/>
  <c r="N989" i="2"/>
  <c r="DE988" i="2"/>
  <c r="CW988" i="2"/>
  <c r="CV988" i="2"/>
  <c r="CT988" i="2"/>
  <c r="H988" i="13" s="1"/>
  <c r="CQ988" i="2" a="1"/>
  <c r="CQ988" i="2" s="1"/>
  <c r="CP988" i="2" a="1"/>
  <c r="CP988" i="2" s="1"/>
  <c r="CO988" i="2" a="1"/>
  <c r="CO988" i="2" s="1"/>
  <c r="CM988" i="2"/>
  <c r="BP988" i="2"/>
  <c r="BO988" i="2"/>
  <c r="BD988" i="2"/>
  <c r="AV988" i="2"/>
  <c r="AU988" i="2"/>
  <c r="BL988" i="2" s="1"/>
  <c r="AS988" i="2"/>
  <c r="L988" i="13" s="1"/>
  <c r="AL988" i="2"/>
  <c r="K988" i="13" s="1"/>
  <c r="AH988" i="2"/>
  <c r="N988" i="2"/>
  <c r="DE987" i="2"/>
  <c r="CW987" i="2"/>
  <c r="CV987" i="2"/>
  <c r="CT987" i="2"/>
  <c r="H987" i="13" s="1"/>
  <c r="CQ987" i="2" a="1"/>
  <c r="CQ987" i="2" s="1"/>
  <c r="CP987" i="2" a="1"/>
  <c r="CP987" i="2" s="1"/>
  <c r="CO987" i="2" a="1"/>
  <c r="CO987" i="2" s="1"/>
  <c r="CM987" i="2"/>
  <c r="BP987" i="2"/>
  <c r="BO987" i="2"/>
  <c r="BD987" i="2"/>
  <c r="AV987" i="2"/>
  <c r="AU987" i="2"/>
  <c r="BL987" i="2" s="1"/>
  <c r="AS987" i="2"/>
  <c r="L987" i="13" s="1"/>
  <c r="AL987" i="2"/>
  <c r="K987" i="13" s="1"/>
  <c r="AH987" i="2"/>
  <c r="N987" i="2"/>
  <c r="DE986" i="2"/>
  <c r="CW986" i="2"/>
  <c r="CV986" i="2"/>
  <c r="CT986" i="2"/>
  <c r="H986" i="13" s="1"/>
  <c r="CQ986" i="2" a="1"/>
  <c r="CQ986" i="2" s="1"/>
  <c r="CP986" i="2" a="1"/>
  <c r="CP986" i="2" s="1"/>
  <c r="CO986" i="2" a="1"/>
  <c r="CO986" i="2" s="1"/>
  <c r="CM986" i="2"/>
  <c r="BP986" i="2"/>
  <c r="BO986" i="2"/>
  <c r="BD986" i="2"/>
  <c r="AV986" i="2"/>
  <c r="AU986" i="2"/>
  <c r="BL986" i="2" s="1"/>
  <c r="AS986" i="2"/>
  <c r="L986" i="13" s="1"/>
  <c r="AL986" i="2"/>
  <c r="K986" i="13" s="1"/>
  <c r="AH986" i="2"/>
  <c r="N986" i="2"/>
  <c r="DE985" i="2"/>
  <c r="CW985" i="2"/>
  <c r="CV985" i="2"/>
  <c r="CT985" i="2"/>
  <c r="H985" i="13" s="1"/>
  <c r="CQ985" i="2" a="1"/>
  <c r="CQ985" i="2" s="1"/>
  <c r="CP985" i="2" a="1"/>
  <c r="CP985" i="2" s="1"/>
  <c r="CO985" i="2" a="1"/>
  <c r="CO985" i="2" s="1"/>
  <c r="CM985" i="2"/>
  <c r="BP985" i="2"/>
  <c r="BO985" i="2"/>
  <c r="BD985" i="2"/>
  <c r="AV985" i="2"/>
  <c r="AU985" i="2"/>
  <c r="AS985" i="2"/>
  <c r="L985" i="13" s="1"/>
  <c r="AL985" i="2"/>
  <c r="K985" i="13" s="1"/>
  <c r="AH985" i="2"/>
  <c r="N985" i="2"/>
  <c r="DE984" i="2"/>
  <c r="CW984" i="2"/>
  <c r="CV984" i="2"/>
  <c r="CT984" i="2"/>
  <c r="H984" i="13" s="1"/>
  <c r="CQ984" i="2" a="1"/>
  <c r="CQ984" i="2" s="1"/>
  <c r="CP984" i="2" a="1"/>
  <c r="CP984" i="2" s="1"/>
  <c r="CO984" i="2" a="1"/>
  <c r="CO984" i="2" s="1"/>
  <c r="CM984" i="2"/>
  <c r="BP984" i="2"/>
  <c r="BO984" i="2"/>
  <c r="BD984" i="2"/>
  <c r="AV984" i="2"/>
  <c r="AU984" i="2"/>
  <c r="BL984" i="2" s="1"/>
  <c r="AS984" i="2"/>
  <c r="L984" i="13" s="1"/>
  <c r="AL984" i="2"/>
  <c r="K984" i="13" s="1"/>
  <c r="AH984" i="2"/>
  <c r="N984" i="2"/>
  <c r="DE983" i="2"/>
  <c r="CW983" i="2"/>
  <c r="CV983" i="2"/>
  <c r="CT983" i="2"/>
  <c r="H983" i="13" s="1"/>
  <c r="CQ983" i="2" a="1"/>
  <c r="CQ983" i="2" s="1"/>
  <c r="CP983" i="2" a="1"/>
  <c r="CP983" i="2" s="1"/>
  <c r="CO983" i="2" a="1"/>
  <c r="CO983" i="2" s="1"/>
  <c r="CM983" i="2"/>
  <c r="BP983" i="2"/>
  <c r="BO983" i="2"/>
  <c r="BD983" i="2"/>
  <c r="AV983" i="2"/>
  <c r="AU983" i="2"/>
  <c r="AS983" i="2"/>
  <c r="L983" i="13" s="1"/>
  <c r="AL983" i="2"/>
  <c r="K983" i="13" s="1"/>
  <c r="AH983" i="2"/>
  <c r="N983" i="2"/>
  <c r="DE982" i="2"/>
  <c r="CW982" i="2"/>
  <c r="CV982" i="2"/>
  <c r="CT982" i="2"/>
  <c r="H982" i="13" s="1"/>
  <c r="CQ982" i="2" a="1"/>
  <c r="CQ982" i="2" s="1"/>
  <c r="CP982" i="2" a="1"/>
  <c r="CP982" i="2" s="1"/>
  <c r="CO982" i="2" a="1"/>
  <c r="CO982" i="2" s="1"/>
  <c r="CM982" i="2"/>
  <c r="BP982" i="2"/>
  <c r="BO982" i="2"/>
  <c r="BD982" i="2"/>
  <c r="AV982" i="2"/>
  <c r="AU982" i="2"/>
  <c r="BL982" i="2" s="1"/>
  <c r="AS982" i="2"/>
  <c r="L982" i="13" s="1"/>
  <c r="AL982" i="2"/>
  <c r="K982" i="13" s="1"/>
  <c r="AH982" i="2"/>
  <c r="N982" i="2"/>
  <c r="DE981" i="2"/>
  <c r="CW981" i="2"/>
  <c r="CV981" i="2"/>
  <c r="CT981" i="2"/>
  <c r="H981" i="13" s="1"/>
  <c r="CQ981" i="2" a="1"/>
  <c r="CQ981" i="2" s="1"/>
  <c r="CP981" i="2" a="1"/>
  <c r="CP981" i="2" s="1"/>
  <c r="CO981" i="2" a="1"/>
  <c r="CO981" i="2" s="1"/>
  <c r="CM981" i="2"/>
  <c r="BP981" i="2"/>
  <c r="BO981" i="2"/>
  <c r="BD981" i="2"/>
  <c r="AV981" i="2"/>
  <c r="AU981" i="2"/>
  <c r="BL981" i="2" s="1"/>
  <c r="AS981" i="2"/>
  <c r="L981" i="13" s="1"/>
  <c r="AL981" i="2"/>
  <c r="K981" i="13" s="1"/>
  <c r="AH981" i="2"/>
  <c r="N981" i="2"/>
  <c r="DE980" i="2"/>
  <c r="CW980" i="2"/>
  <c r="CV980" i="2"/>
  <c r="CT980" i="2"/>
  <c r="H980" i="13" s="1"/>
  <c r="CQ980" i="2" a="1"/>
  <c r="CQ980" i="2" s="1"/>
  <c r="CP980" i="2" a="1"/>
  <c r="CP980" i="2" s="1"/>
  <c r="CO980" i="2" a="1"/>
  <c r="CO980" i="2" s="1"/>
  <c r="CM980" i="2"/>
  <c r="BP980" i="2"/>
  <c r="BO980" i="2"/>
  <c r="BD980" i="2"/>
  <c r="AV980" i="2"/>
  <c r="AU980" i="2"/>
  <c r="AS980" i="2"/>
  <c r="L980" i="13" s="1"/>
  <c r="AL980" i="2"/>
  <c r="K980" i="13" s="1"/>
  <c r="AH980" i="2"/>
  <c r="N980" i="2"/>
  <c r="DE979" i="2"/>
  <c r="CW979" i="2"/>
  <c r="CV979" i="2"/>
  <c r="CT979" i="2"/>
  <c r="H979" i="13" s="1"/>
  <c r="CQ979" i="2" a="1"/>
  <c r="CQ979" i="2" s="1"/>
  <c r="CP979" i="2" a="1"/>
  <c r="CP979" i="2" s="1"/>
  <c r="CO979" i="2" a="1"/>
  <c r="CO979" i="2" s="1"/>
  <c r="CM979" i="2"/>
  <c r="BP979" i="2"/>
  <c r="BO979" i="2"/>
  <c r="BD979" i="2"/>
  <c r="AV979" i="2"/>
  <c r="AU979" i="2"/>
  <c r="BL979" i="2" s="1"/>
  <c r="AS979" i="2"/>
  <c r="L979" i="13" s="1"/>
  <c r="AL979" i="2"/>
  <c r="K979" i="13" s="1"/>
  <c r="AH979" i="2"/>
  <c r="N979" i="2"/>
  <c r="DE978" i="2"/>
  <c r="CW978" i="2"/>
  <c r="CV978" i="2"/>
  <c r="CT978" i="2"/>
  <c r="H978" i="13" s="1"/>
  <c r="CQ978" i="2" a="1"/>
  <c r="CQ978" i="2" s="1"/>
  <c r="CP978" i="2" a="1"/>
  <c r="CP978" i="2" s="1"/>
  <c r="CO978" i="2" a="1"/>
  <c r="CO978" i="2" s="1"/>
  <c r="CM978" i="2"/>
  <c r="BP978" i="2"/>
  <c r="BO978" i="2"/>
  <c r="BD978" i="2"/>
  <c r="AV978" i="2"/>
  <c r="AU978" i="2"/>
  <c r="AS978" i="2"/>
  <c r="L978" i="13" s="1"/>
  <c r="AL978" i="2"/>
  <c r="K978" i="13" s="1"/>
  <c r="AH978" i="2"/>
  <c r="N978" i="2"/>
  <c r="DE977" i="2"/>
  <c r="CW977" i="2"/>
  <c r="CV977" i="2"/>
  <c r="CT977" i="2"/>
  <c r="H977" i="13" s="1"/>
  <c r="CQ977" i="2" a="1"/>
  <c r="CQ977" i="2" s="1"/>
  <c r="CP977" i="2" a="1"/>
  <c r="CP977" i="2" s="1"/>
  <c r="CO977" i="2" a="1"/>
  <c r="CO977" i="2" s="1"/>
  <c r="CM977" i="2"/>
  <c r="BP977" i="2"/>
  <c r="BO977" i="2"/>
  <c r="BD977" i="2"/>
  <c r="AV977" i="2"/>
  <c r="AU977" i="2"/>
  <c r="BL977" i="2" s="1"/>
  <c r="AS977" i="2"/>
  <c r="L977" i="13" s="1"/>
  <c r="AL977" i="2"/>
  <c r="K977" i="13" s="1"/>
  <c r="AH977" i="2"/>
  <c r="N977" i="2"/>
  <c r="DE976" i="2"/>
  <c r="CW976" i="2"/>
  <c r="CV976" i="2"/>
  <c r="CT976" i="2"/>
  <c r="H976" i="13" s="1"/>
  <c r="CQ976" i="2" a="1"/>
  <c r="CQ976" i="2" s="1"/>
  <c r="CP976" i="2" a="1"/>
  <c r="CP976" i="2" s="1"/>
  <c r="CO976" i="2" a="1"/>
  <c r="CO976" i="2" s="1"/>
  <c r="CM976" i="2"/>
  <c r="BP976" i="2"/>
  <c r="BO976" i="2"/>
  <c r="BD976" i="2"/>
  <c r="AV976" i="2"/>
  <c r="AU976" i="2"/>
  <c r="BL976" i="2" s="1"/>
  <c r="AS976" i="2"/>
  <c r="L976" i="13" s="1"/>
  <c r="AL976" i="2"/>
  <c r="K976" i="13" s="1"/>
  <c r="AH976" i="2"/>
  <c r="N976" i="2"/>
  <c r="DE975" i="2"/>
  <c r="CW975" i="2"/>
  <c r="CV975" i="2"/>
  <c r="CT975" i="2"/>
  <c r="H975" i="13" s="1"/>
  <c r="CQ975" i="2" a="1"/>
  <c r="CQ975" i="2" s="1"/>
  <c r="CP975" i="2" a="1"/>
  <c r="CP975" i="2" s="1"/>
  <c r="CO975" i="2" a="1"/>
  <c r="CO975" i="2" s="1"/>
  <c r="CM975" i="2"/>
  <c r="BP975" i="2"/>
  <c r="BO975" i="2"/>
  <c r="BD975" i="2"/>
  <c r="AV975" i="2"/>
  <c r="AU975" i="2"/>
  <c r="BL975" i="2" s="1"/>
  <c r="AS975" i="2"/>
  <c r="L975" i="13" s="1"/>
  <c r="AL975" i="2"/>
  <c r="K975" i="13" s="1"/>
  <c r="AH975" i="2"/>
  <c r="N975" i="2"/>
  <c r="DE974" i="2"/>
  <c r="CW974" i="2"/>
  <c r="CV974" i="2"/>
  <c r="CT974" i="2"/>
  <c r="H974" i="13" s="1"/>
  <c r="CQ974" i="2" a="1"/>
  <c r="CQ974" i="2" s="1"/>
  <c r="CP974" i="2" a="1"/>
  <c r="CP974" i="2" s="1"/>
  <c r="CO974" i="2" a="1"/>
  <c r="CO974" i="2" s="1"/>
  <c r="CM974" i="2"/>
  <c r="BP974" i="2"/>
  <c r="BO974" i="2"/>
  <c r="BD974" i="2"/>
  <c r="AV974" i="2"/>
  <c r="AU974" i="2"/>
  <c r="AS974" i="2"/>
  <c r="L974" i="13" s="1"/>
  <c r="AL974" i="2"/>
  <c r="K974" i="13" s="1"/>
  <c r="AH974" i="2"/>
  <c r="N974" i="2"/>
  <c r="DE973" i="2"/>
  <c r="CW973" i="2"/>
  <c r="CV973" i="2"/>
  <c r="CT973" i="2"/>
  <c r="H973" i="13" s="1"/>
  <c r="CQ973" i="2" a="1"/>
  <c r="CQ973" i="2" s="1"/>
  <c r="CP973" i="2" a="1"/>
  <c r="CP973" i="2" s="1"/>
  <c r="CO973" i="2" a="1"/>
  <c r="CO973" i="2" s="1"/>
  <c r="CM973" i="2"/>
  <c r="BP973" i="2"/>
  <c r="BU973" i="2" s="1"/>
  <c r="BO973" i="2"/>
  <c r="BD973" i="2"/>
  <c r="AV973" i="2"/>
  <c r="AU973" i="2"/>
  <c r="BL973" i="2" s="1"/>
  <c r="AS973" i="2"/>
  <c r="L973" i="13" s="1"/>
  <c r="AL973" i="2"/>
  <c r="K973" i="13" s="1"/>
  <c r="AH973" i="2"/>
  <c r="N973" i="2"/>
  <c r="DE972" i="2"/>
  <c r="CW972" i="2"/>
  <c r="CV972" i="2"/>
  <c r="CT972" i="2"/>
  <c r="H972" i="13" s="1"/>
  <c r="CQ972" i="2" a="1"/>
  <c r="CQ972" i="2" s="1"/>
  <c r="CP972" i="2" a="1"/>
  <c r="CP972" i="2" s="1"/>
  <c r="CO972" i="2" a="1"/>
  <c r="CO972" i="2" s="1"/>
  <c r="CM972" i="2"/>
  <c r="BP972" i="2"/>
  <c r="BO972" i="2"/>
  <c r="BD972" i="2"/>
  <c r="AV972" i="2"/>
  <c r="AU972" i="2"/>
  <c r="BL972" i="2" s="1"/>
  <c r="AS972" i="2"/>
  <c r="L972" i="13" s="1"/>
  <c r="AL972" i="2"/>
  <c r="K972" i="13" s="1"/>
  <c r="AH972" i="2"/>
  <c r="N972" i="2"/>
  <c r="DE971" i="2"/>
  <c r="CW971" i="2"/>
  <c r="CV971" i="2"/>
  <c r="CT971" i="2"/>
  <c r="H971" i="13" s="1"/>
  <c r="CQ971" i="2" a="1"/>
  <c r="CQ971" i="2" s="1"/>
  <c r="CP971" i="2" a="1"/>
  <c r="CP971" i="2" s="1"/>
  <c r="CO971" i="2" a="1"/>
  <c r="CO971" i="2" s="1"/>
  <c r="CM971" i="2"/>
  <c r="BP971" i="2"/>
  <c r="BO971" i="2"/>
  <c r="BD971" i="2"/>
  <c r="AV971" i="2"/>
  <c r="AU971" i="2"/>
  <c r="BL971" i="2" s="1"/>
  <c r="AS971" i="2"/>
  <c r="L971" i="13" s="1"/>
  <c r="AL971" i="2"/>
  <c r="K971" i="13" s="1"/>
  <c r="AH971" i="2"/>
  <c r="N971" i="2"/>
  <c r="DE970" i="2"/>
  <c r="CW970" i="2"/>
  <c r="CV970" i="2"/>
  <c r="CT970" i="2"/>
  <c r="H970" i="13" s="1"/>
  <c r="CQ970" i="2" a="1"/>
  <c r="CQ970" i="2" s="1"/>
  <c r="CP970" i="2" a="1"/>
  <c r="CP970" i="2" s="1"/>
  <c r="CO970" i="2" a="1"/>
  <c r="CO970" i="2" s="1"/>
  <c r="CM970" i="2"/>
  <c r="BP970" i="2"/>
  <c r="BO970" i="2"/>
  <c r="BD970" i="2"/>
  <c r="AV970" i="2"/>
  <c r="AU970" i="2"/>
  <c r="BL970" i="2" s="1"/>
  <c r="AS970" i="2"/>
  <c r="L970" i="13" s="1"/>
  <c r="AL970" i="2"/>
  <c r="K970" i="13" s="1"/>
  <c r="AH970" i="2"/>
  <c r="N970" i="2"/>
  <c r="DE969" i="2"/>
  <c r="CW969" i="2"/>
  <c r="CV969" i="2"/>
  <c r="CT969" i="2"/>
  <c r="H969" i="13" s="1"/>
  <c r="CQ969" i="2" a="1"/>
  <c r="CQ969" i="2" s="1"/>
  <c r="CP969" i="2" a="1"/>
  <c r="CP969" i="2" s="1"/>
  <c r="CO969" i="2" a="1"/>
  <c r="CO969" i="2" s="1"/>
  <c r="CM969" i="2"/>
  <c r="BP969" i="2"/>
  <c r="BO969" i="2"/>
  <c r="BD969" i="2"/>
  <c r="AV969" i="2"/>
  <c r="AU969" i="2"/>
  <c r="AS969" i="2"/>
  <c r="L969" i="13" s="1"/>
  <c r="AL969" i="2"/>
  <c r="K969" i="13" s="1"/>
  <c r="AH969" i="2"/>
  <c r="N969" i="2"/>
  <c r="DE968" i="2"/>
  <c r="CW968" i="2"/>
  <c r="CV968" i="2"/>
  <c r="CT968" i="2"/>
  <c r="H968" i="13" s="1"/>
  <c r="CQ968" i="2" a="1"/>
  <c r="CQ968" i="2" s="1"/>
  <c r="CP968" i="2" a="1"/>
  <c r="CP968" i="2" s="1"/>
  <c r="CO968" i="2" a="1"/>
  <c r="CO968" i="2" s="1"/>
  <c r="CM968" i="2"/>
  <c r="BP968" i="2"/>
  <c r="BO968" i="2"/>
  <c r="BD968" i="2"/>
  <c r="AV968" i="2"/>
  <c r="AU968" i="2"/>
  <c r="BL968" i="2" s="1"/>
  <c r="AS968" i="2"/>
  <c r="L968" i="13" s="1"/>
  <c r="AL968" i="2"/>
  <c r="K968" i="13" s="1"/>
  <c r="AH968" i="2"/>
  <c r="N968" i="2"/>
  <c r="DE967" i="2"/>
  <c r="CW967" i="2"/>
  <c r="CV967" i="2"/>
  <c r="CT967" i="2"/>
  <c r="H967" i="13" s="1"/>
  <c r="CQ967" i="2" a="1"/>
  <c r="CQ967" i="2" s="1"/>
  <c r="CP967" i="2" a="1"/>
  <c r="CP967" i="2" s="1"/>
  <c r="CO967" i="2" a="1"/>
  <c r="CO967" i="2" s="1"/>
  <c r="CM967" i="2"/>
  <c r="BP967" i="2"/>
  <c r="BO967" i="2"/>
  <c r="BD967" i="2"/>
  <c r="AV967" i="2"/>
  <c r="AU967" i="2"/>
  <c r="BL967" i="2" s="1"/>
  <c r="AS967" i="2"/>
  <c r="L967" i="13" s="1"/>
  <c r="AL967" i="2"/>
  <c r="K967" i="13" s="1"/>
  <c r="AH967" i="2"/>
  <c r="N967" i="2"/>
  <c r="DE966" i="2"/>
  <c r="CW966" i="2"/>
  <c r="CV966" i="2"/>
  <c r="CT966" i="2"/>
  <c r="H966" i="13" s="1"/>
  <c r="CQ966" i="2" a="1"/>
  <c r="CQ966" i="2" s="1"/>
  <c r="CP966" i="2" a="1"/>
  <c r="CP966" i="2" s="1"/>
  <c r="CO966" i="2" a="1"/>
  <c r="CO966" i="2" s="1"/>
  <c r="CM966" i="2"/>
  <c r="BP966" i="2"/>
  <c r="BO966" i="2"/>
  <c r="BD966" i="2"/>
  <c r="AV966" i="2"/>
  <c r="AU966" i="2"/>
  <c r="BL966" i="2" s="1"/>
  <c r="AS966" i="2"/>
  <c r="L966" i="13" s="1"/>
  <c r="AL966" i="2"/>
  <c r="K966" i="13" s="1"/>
  <c r="AH966" i="2"/>
  <c r="N966" i="2"/>
  <c r="DE965" i="2"/>
  <c r="CW965" i="2"/>
  <c r="CV965" i="2"/>
  <c r="CT965" i="2"/>
  <c r="H965" i="13" s="1"/>
  <c r="CQ965" i="2" a="1"/>
  <c r="CQ965" i="2" s="1"/>
  <c r="CP965" i="2" a="1"/>
  <c r="CP965" i="2" s="1"/>
  <c r="CO965" i="2" a="1"/>
  <c r="CO965" i="2" s="1"/>
  <c r="CM965" i="2"/>
  <c r="BP965" i="2"/>
  <c r="BU965" i="2" s="1"/>
  <c r="BO965" i="2"/>
  <c r="BD965" i="2"/>
  <c r="AV965" i="2"/>
  <c r="AU965" i="2"/>
  <c r="BL965" i="2" s="1"/>
  <c r="AS965" i="2"/>
  <c r="L965" i="13" s="1"/>
  <c r="AL965" i="2"/>
  <c r="K965" i="13" s="1"/>
  <c r="AH965" i="2"/>
  <c r="N965" i="2"/>
  <c r="CW964" i="2"/>
  <c r="CV964" i="2"/>
  <c r="CT964" i="2"/>
  <c r="H964" i="13" s="1"/>
  <c r="CQ964" i="2" a="1"/>
  <c r="CQ964" i="2" s="1"/>
  <c r="CP964" i="2" a="1"/>
  <c r="CP964" i="2" s="1"/>
  <c r="CO964" i="2" a="1"/>
  <c r="CO964" i="2" s="1"/>
  <c r="BO964" i="2"/>
  <c r="BD964" i="2"/>
  <c r="AV964" i="2"/>
  <c r="AU964" i="2"/>
  <c r="AS964" i="2"/>
  <c r="L964" i="13" s="1"/>
  <c r="AH964" i="2"/>
  <c r="CW963" i="2"/>
  <c r="CV963" i="2"/>
  <c r="CT963" i="2"/>
  <c r="H963" i="13" s="1"/>
  <c r="CQ963" i="2" a="1"/>
  <c r="CQ963" i="2" s="1"/>
  <c r="CP963" i="2" a="1"/>
  <c r="CP963" i="2" s="1"/>
  <c r="CO963" i="2" a="1"/>
  <c r="CO963" i="2" s="1"/>
  <c r="BX963" i="2"/>
  <c r="BW963" i="2"/>
  <c r="BQ963" i="2"/>
  <c r="BO963" i="2"/>
  <c r="BD963" i="2"/>
  <c r="AV963" i="2"/>
  <c r="BC963" i="2" s="1"/>
  <c r="AU963" i="2"/>
  <c r="BB963" i="2" s="1"/>
  <c r="AS963" i="2"/>
  <c r="L963" i="13" s="1"/>
  <c r="AH963" i="2"/>
  <c r="CW962" i="2"/>
  <c r="CV962" i="2"/>
  <c r="CT962" i="2"/>
  <c r="H962" i="13" s="1"/>
  <c r="CQ962" i="2" a="1"/>
  <c r="CQ962" i="2" s="1"/>
  <c r="CP962" i="2" a="1"/>
  <c r="CP962" i="2" s="1"/>
  <c r="CO962" i="2" a="1"/>
  <c r="CO962" i="2" s="1"/>
  <c r="BO962" i="2"/>
  <c r="BD962" i="2"/>
  <c r="AV962" i="2"/>
  <c r="AU962" i="2"/>
  <c r="BB962" i="2" s="1"/>
  <c r="AS962" i="2"/>
  <c r="L962" i="13" s="1"/>
  <c r="AH962" i="2"/>
  <c r="CW961" i="2"/>
  <c r="CV961" i="2"/>
  <c r="CT961" i="2"/>
  <c r="H961" i="13" s="1"/>
  <c r="CQ961" i="2" a="1"/>
  <c r="CQ961" i="2" s="1"/>
  <c r="CP961" i="2" a="1"/>
  <c r="CP961" i="2" s="1"/>
  <c r="CO961" i="2" a="1"/>
  <c r="CO961" i="2" s="1"/>
  <c r="BO961" i="2"/>
  <c r="BD961" i="2"/>
  <c r="AV961" i="2"/>
  <c r="BC961" i="2" s="1"/>
  <c r="AU961" i="2"/>
  <c r="AS961" i="2"/>
  <c r="L961" i="13" s="1"/>
  <c r="AH961" i="2"/>
  <c r="CW960" i="2"/>
  <c r="CV960" i="2"/>
  <c r="CT960" i="2"/>
  <c r="H960" i="13" s="1"/>
  <c r="CQ960" i="2" a="1"/>
  <c r="CQ960" i="2" s="1"/>
  <c r="CP960" i="2" a="1"/>
  <c r="CP960" i="2" s="1"/>
  <c r="CO960" i="2" a="1"/>
  <c r="CO960" i="2" s="1"/>
  <c r="BO960" i="2"/>
  <c r="BD960" i="2"/>
  <c r="AV960" i="2"/>
  <c r="BC960" i="2" s="1"/>
  <c r="AU960" i="2"/>
  <c r="BL960" i="2" s="1"/>
  <c r="AS960" i="2"/>
  <c r="L960" i="13" s="1"/>
  <c r="AH960" i="2"/>
  <c r="CW959" i="2"/>
  <c r="CV959" i="2"/>
  <c r="CT959" i="2"/>
  <c r="H959" i="13" s="1"/>
  <c r="CQ959" i="2" a="1"/>
  <c r="CQ959" i="2" s="1"/>
  <c r="CP959" i="2" a="1"/>
  <c r="CP959" i="2" s="1"/>
  <c r="CO959" i="2" a="1"/>
  <c r="CO959" i="2" s="1"/>
  <c r="BW959" i="2"/>
  <c r="BV959" i="2" s="1"/>
  <c r="BO959" i="2"/>
  <c r="BD959" i="2"/>
  <c r="AV959" i="2"/>
  <c r="AU959" i="2"/>
  <c r="BB959" i="2" s="1"/>
  <c r="AS959" i="2"/>
  <c r="L959" i="13" s="1"/>
  <c r="AH959" i="2"/>
  <c r="CW958" i="2"/>
  <c r="CV958" i="2"/>
  <c r="CT958" i="2"/>
  <c r="H958" i="13" s="1"/>
  <c r="CQ958" i="2" a="1"/>
  <c r="CQ958" i="2" s="1"/>
  <c r="CP958" i="2" a="1"/>
  <c r="CP958" i="2" s="1"/>
  <c r="CO958" i="2" a="1"/>
  <c r="CO958" i="2" s="1"/>
  <c r="BY958" i="2"/>
  <c r="BO958" i="2"/>
  <c r="BD958" i="2"/>
  <c r="AV958" i="2"/>
  <c r="AU958" i="2"/>
  <c r="BL958" i="2" s="1"/>
  <c r="AS958" i="2"/>
  <c r="L958" i="13" s="1"/>
  <c r="AH958" i="2"/>
  <c r="CW957" i="2"/>
  <c r="CV957" i="2"/>
  <c r="CT957" i="2"/>
  <c r="H957" i="13" s="1"/>
  <c r="CQ957" i="2" a="1"/>
  <c r="CQ957" i="2" s="1"/>
  <c r="CP957" i="2" a="1"/>
  <c r="CP957" i="2" s="1"/>
  <c r="CO957" i="2" a="1"/>
  <c r="CO957" i="2" s="1"/>
  <c r="BY957" i="2"/>
  <c r="BX957" i="2"/>
  <c r="BW957" i="2"/>
  <c r="BO957" i="2"/>
  <c r="BD957" i="2"/>
  <c r="AV957" i="2"/>
  <c r="AU957" i="2"/>
  <c r="AS957" i="2"/>
  <c r="L957" i="13" s="1"/>
  <c r="AH957" i="2"/>
  <c r="CW956" i="2"/>
  <c r="CV956" i="2"/>
  <c r="CT956" i="2"/>
  <c r="H956" i="13" s="1"/>
  <c r="CQ956" i="2" a="1"/>
  <c r="CQ956" i="2" s="1"/>
  <c r="CP956" i="2" a="1"/>
  <c r="CP956" i="2" s="1"/>
  <c r="CO956" i="2" a="1"/>
  <c r="CO956" i="2" s="1"/>
  <c r="BY956" i="2"/>
  <c r="BO956" i="2"/>
  <c r="BD956" i="2"/>
  <c r="AV956" i="2"/>
  <c r="BM956" i="2" s="1"/>
  <c r="AU956" i="2"/>
  <c r="AS956" i="2"/>
  <c r="L956" i="13" s="1"/>
  <c r="AH956" i="2"/>
  <c r="CW955" i="2"/>
  <c r="CV955" i="2"/>
  <c r="CT955" i="2"/>
  <c r="H955" i="13" s="1"/>
  <c r="CQ955" i="2" a="1"/>
  <c r="CQ955" i="2" s="1"/>
  <c r="CP955" i="2" a="1"/>
  <c r="CP955" i="2" s="1"/>
  <c r="CO955" i="2" a="1"/>
  <c r="CO955" i="2" s="1"/>
  <c r="CG955" i="2"/>
  <c r="CF955" i="2"/>
  <c r="BO955" i="2"/>
  <c r="BD955" i="2"/>
  <c r="AV955" i="2"/>
  <c r="AU955" i="2"/>
  <c r="BB955" i="2" s="1"/>
  <c r="AS955" i="2"/>
  <c r="L955" i="13" s="1"/>
  <c r="AH955" i="2"/>
  <c r="CW954" i="2"/>
  <c r="CV954" i="2"/>
  <c r="CT954" i="2"/>
  <c r="H954" i="13" s="1"/>
  <c r="CQ954" i="2" a="1"/>
  <c r="CQ954" i="2" s="1"/>
  <c r="CP954" i="2" a="1"/>
  <c r="CP954" i="2" s="1"/>
  <c r="CO954" i="2" a="1"/>
  <c r="CO954" i="2" s="1"/>
  <c r="BO954" i="2"/>
  <c r="BD954" i="2"/>
  <c r="AV954" i="2"/>
  <c r="BM954" i="2" s="1"/>
  <c r="AU954" i="2"/>
  <c r="BL954" i="2" s="1"/>
  <c r="AS954" i="2"/>
  <c r="L954" i="13" s="1"/>
  <c r="AH954" i="2"/>
  <c r="CW953" i="2"/>
  <c r="CV953" i="2"/>
  <c r="CT953" i="2"/>
  <c r="H953" i="13" s="1"/>
  <c r="CQ953" i="2" a="1"/>
  <c r="CQ953" i="2" s="1"/>
  <c r="CP953" i="2" a="1"/>
  <c r="CP953" i="2" s="1"/>
  <c r="CO953" i="2" a="1"/>
  <c r="CO953" i="2" s="1"/>
  <c r="BO953" i="2"/>
  <c r="BD953" i="2"/>
  <c r="AV953" i="2"/>
  <c r="AU953" i="2"/>
  <c r="BL953" i="2" s="1"/>
  <c r="AS953" i="2"/>
  <c r="L953" i="13" s="1"/>
  <c r="AH953" i="2"/>
  <c r="CW952" i="2"/>
  <c r="CV952" i="2"/>
  <c r="CT952" i="2"/>
  <c r="H952" i="13" s="1"/>
  <c r="CQ952" i="2" a="1"/>
  <c r="CQ952" i="2" s="1"/>
  <c r="CP952" i="2" a="1"/>
  <c r="CP952" i="2" s="1"/>
  <c r="CO952" i="2" a="1"/>
  <c r="CO952" i="2" s="1"/>
  <c r="BY952" i="2"/>
  <c r="BO952" i="2"/>
  <c r="BD952" i="2"/>
  <c r="AV952" i="2"/>
  <c r="BC952" i="2" s="1"/>
  <c r="AU952" i="2"/>
  <c r="AS952" i="2"/>
  <c r="L952" i="13" s="1"/>
  <c r="AH952" i="2"/>
  <c r="CW951" i="2"/>
  <c r="CV951" i="2"/>
  <c r="CT951" i="2"/>
  <c r="H951" i="13" s="1"/>
  <c r="CQ951" i="2" a="1"/>
  <c r="CQ951" i="2" s="1"/>
  <c r="CP951" i="2" a="1"/>
  <c r="CP951" i="2" s="1"/>
  <c r="CO951" i="2" a="1"/>
  <c r="CO951" i="2" s="1"/>
  <c r="BY951" i="2"/>
  <c r="BO951" i="2"/>
  <c r="BD951" i="2"/>
  <c r="AV951" i="2"/>
  <c r="BC951" i="2" s="1"/>
  <c r="AU951" i="2"/>
  <c r="BB951" i="2" s="1"/>
  <c r="AS951" i="2"/>
  <c r="L951" i="13" s="1"/>
  <c r="AH951" i="2"/>
  <c r="CW950" i="2"/>
  <c r="CV950" i="2"/>
  <c r="CT950" i="2"/>
  <c r="H950" i="13" s="1"/>
  <c r="CQ950" i="2" a="1"/>
  <c r="CQ950" i="2" s="1"/>
  <c r="CP950" i="2" a="1"/>
  <c r="CP950" i="2" s="1"/>
  <c r="CO950" i="2" a="1"/>
  <c r="CO950" i="2" s="1"/>
  <c r="BY950" i="2"/>
  <c r="BO950" i="2"/>
  <c r="BD950" i="2"/>
  <c r="AV950" i="2"/>
  <c r="BC950" i="2" s="1"/>
  <c r="AU950" i="2"/>
  <c r="BB950" i="2" s="1"/>
  <c r="AS950" i="2"/>
  <c r="L950" i="13" s="1"/>
  <c r="AH950" i="2"/>
  <c r="CW949" i="2"/>
  <c r="CV949" i="2"/>
  <c r="CT949" i="2"/>
  <c r="H949" i="13" s="1"/>
  <c r="CQ949" i="2" a="1"/>
  <c r="CQ949" i="2" s="1"/>
  <c r="CP949" i="2" a="1"/>
  <c r="CP949" i="2" s="1"/>
  <c r="CO949" i="2" a="1"/>
  <c r="CO949" i="2" s="1"/>
  <c r="BY949" i="2"/>
  <c r="BX949" i="2"/>
  <c r="BW949" i="2"/>
  <c r="BV949" i="2" s="1"/>
  <c r="BO949" i="2"/>
  <c r="BD949" i="2"/>
  <c r="AV949" i="2"/>
  <c r="BC949" i="2" s="1"/>
  <c r="AU949" i="2"/>
  <c r="BB949" i="2" s="1"/>
  <c r="AS949" i="2"/>
  <c r="L949" i="13" s="1"/>
  <c r="AH949" i="2"/>
  <c r="CW948" i="2"/>
  <c r="CV948" i="2"/>
  <c r="CT948" i="2"/>
  <c r="H948" i="13" s="1"/>
  <c r="CQ948" i="2" a="1"/>
  <c r="CQ948" i="2" s="1"/>
  <c r="CP948" i="2" a="1"/>
  <c r="CP948" i="2" s="1"/>
  <c r="CO948" i="2" a="1"/>
  <c r="CO948" i="2" s="1"/>
  <c r="BY948" i="2"/>
  <c r="CG948" i="2" s="1"/>
  <c r="BX948" i="2"/>
  <c r="BW948" i="2"/>
  <c r="BV948" i="2" s="1"/>
  <c r="BO948" i="2"/>
  <c r="BD948" i="2"/>
  <c r="AV948" i="2"/>
  <c r="BM948" i="2" s="1"/>
  <c r="AU948" i="2"/>
  <c r="AS948" i="2"/>
  <c r="L948" i="13" s="1"/>
  <c r="AH948" i="2"/>
  <c r="CW947" i="2"/>
  <c r="CV947" i="2"/>
  <c r="CT947" i="2"/>
  <c r="CQ947" i="2" a="1"/>
  <c r="CQ947" i="2" s="1"/>
  <c r="CP947" i="2" a="1"/>
  <c r="CP947" i="2" s="1"/>
  <c r="CO947" i="2" a="1"/>
  <c r="CO947" i="2" s="1"/>
  <c r="BY947" i="2"/>
  <c r="CF947" i="2" s="1"/>
  <c r="CE947" i="2" s="1"/>
  <c r="BX947" i="2"/>
  <c r="BW947" i="2"/>
  <c r="BV947" i="2" s="1"/>
  <c r="BO947" i="2"/>
  <c r="BD947" i="2"/>
  <c r="AV947" i="2"/>
  <c r="BC947" i="2" s="1"/>
  <c r="AU947" i="2"/>
  <c r="BB947" i="2" s="1"/>
  <c r="AS947" i="2"/>
  <c r="AH947" i="2"/>
  <c r="CW946" i="2"/>
  <c r="CV946" i="2"/>
  <c r="CT946" i="2"/>
  <c r="H946" i="13" s="1"/>
  <c r="CQ946" i="2" a="1"/>
  <c r="CQ946" i="2" s="1"/>
  <c r="CP946" i="2" a="1"/>
  <c r="CP946" i="2" s="1"/>
  <c r="CO946" i="2" a="1"/>
  <c r="CO946" i="2" s="1"/>
  <c r="CG946" i="2"/>
  <c r="CF946" i="2"/>
  <c r="CE946" i="2" s="1"/>
  <c r="BX946" i="2"/>
  <c r="BW946" i="2"/>
  <c r="BV946" i="2" s="1"/>
  <c r="BO946" i="2"/>
  <c r="BD946" i="2"/>
  <c r="AV946" i="2"/>
  <c r="BM946" i="2" s="1"/>
  <c r="AU946" i="2"/>
  <c r="AS946" i="2"/>
  <c r="L946" i="13" s="1"/>
  <c r="AH946" i="2"/>
  <c r="CW945" i="2"/>
  <c r="CV945" i="2"/>
  <c r="CT945" i="2"/>
  <c r="H945" i="13" s="1"/>
  <c r="CQ945" i="2" a="1"/>
  <c r="CQ945" i="2" s="1"/>
  <c r="CP945" i="2" a="1"/>
  <c r="CP945" i="2" s="1"/>
  <c r="CO945" i="2" a="1"/>
  <c r="CO945" i="2" s="1"/>
  <c r="CG945" i="2"/>
  <c r="CF945" i="2"/>
  <c r="CE945" i="2" s="1"/>
  <c r="BX945" i="2"/>
  <c r="BW945" i="2"/>
  <c r="BV945" i="2" s="1"/>
  <c r="BO945" i="2"/>
  <c r="BD945" i="2"/>
  <c r="AV945" i="2"/>
  <c r="AU945" i="2"/>
  <c r="BL945" i="2" s="1"/>
  <c r="AS945" i="2"/>
  <c r="L945" i="13" s="1"/>
  <c r="AH945" i="2"/>
  <c r="CW944" i="2"/>
  <c r="CV944" i="2"/>
  <c r="CT944" i="2"/>
  <c r="H944" i="13" s="1"/>
  <c r="CQ944" i="2" a="1"/>
  <c r="CQ944" i="2" s="1"/>
  <c r="CP944" i="2" a="1"/>
  <c r="CP944" i="2" s="1"/>
  <c r="CO944" i="2" a="1"/>
  <c r="CO944" i="2" s="1"/>
  <c r="CG944" i="2"/>
  <c r="CF944" i="2"/>
  <c r="CE944" i="2" s="1"/>
  <c r="BX944" i="2"/>
  <c r="BW944" i="2"/>
  <c r="BV944" i="2" s="1"/>
  <c r="BO944" i="2"/>
  <c r="BD944" i="2"/>
  <c r="AV944" i="2"/>
  <c r="BC944" i="2" s="1"/>
  <c r="AU944" i="2"/>
  <c r="AS944" i="2"/>
  <c r="L944" i="13" s="1"/>
  <c r="AH944" i="2"/>
  <c r="CW943" i="2"/>
  <c r="CV943" i="2"/>
  <c r="CT943" i="2"/>
  <c r="H943" i="13" s="1"/>
  <c r="CQ943" i="2" a="1"/>
  <c r="CQ943" i="2" s="1"/>
  <c r="CP943" i="2" a="1"/>
  <c r="CP943" i="2" s="1"/>
  <c r="CO943" i="2" a="1"/>
  <c r="CO943" i="2" s="1"/>
  <c r="BY943" i="2"/>
  <c r="BO943" i="2"/>
  <c r="BD943" i="2"/>
  <c r="AV943" i="2"/>
  <c r="BC943" i="2" s="1"/>
  <c r="AU943" i="2"/>
  <c r="AS943" i="2"/>
  <c r="L943" i="13" s="1"/>
  <c r="AH943" i="2"/>
  <c r="CW942" i="2"/>
  <c r="CV942" i="2"/>
  <c r="CT942" i="2"/>
  <c r="H942" i="13" s="1"/>
  <c r="CQ942" i="2" a="1"/>
  <c r="CQ942" i="2" s="1"/>
  <c r="CP942" i="2" a="1"/>
  <c r="CP942" i="2" s="1"/>
  <c r="CO942" i="2" a="1"/>
  <c r="CO942" i="2" s="1"/>
  <c r="BY942" i="2"/>
  <c r="BO942" i="2"/>
  <c r="BD942" i="2"/>
  <c r="AV942" i="2"/>
  <c r="BC942" i="2" s="1"/>
  <c r="AU942" i="2"/>
  <c r="BB942" i="2" s="1"/>
  <c r="AS942" i="2"/>
  <c r="L942" i="13" s="1"/>
  <c r="AH942" i="2"/>
  <c r="CW941" i="2"/>
  <c r="CV941" i="2"/>
  <c r="CT941" i="2"/>
  <c r="H941" i="13" s="1"/>
  <c r="CQ941" i="2" a="1"/>
  <c r="CQ941" i="2" s="1"/>
  <c r="CP941" i="2" a="1"/>
  <c r="CP941" i="2" s="1"/>
  <c r="CO941" i="2" a="1"/>
  <c r="CO941" i="2" s="1"/>
  <c r="BY941" i="2"/>
  <c r="BO941" i="2"/>
  <c r="BD941" i="2"/>
  <c r="AV941" i="2"/>
  <c r="BM941" i="2" s="1"/>
  <c r="AU941" i="2"/>
  <c r="BB941" i="2" s="1"/>
  <c r="AS941" i="2"/>
  <c r="L941" i="13" s="1"/>
  <c r="AH941" i="2"/>
  <c r="CW940" i="2"/>
  <c r="CV940" i="2"/>
  <c r="CT940" i="2"/>
  <c r="H940" i="13" s="1"/>
  <c r="CQ940" i="2" a="1"/>
  <c r="CQ940" i="2" s="1"/>
  <c r="CP940" i="2" a="1"/>
  <c r="CP940" i="2" s="1"/>
  <c r="CO940" i="2" a="1"/>
  <c r="CO940" i="2" s="1"/>
  <c r="CG940" i="2"/>
  <c r="CF940" i="2"/>
  <c r="CE940" i="2" s="1"/>
  <c r="BX940" i="2"/>
  <c r="BW940" i="2"/>
  <c r="BV940" i="2" s="1"/>
  <c r="BO940" i="2"/>
  <c r="BD940" i="2"/>
  <c r="AV940" i="2"/>
  <c r="BM940" i="2" s="1"/>
  <c r="AU940" i="2"/>
  <c r="AS940" i="2"/>
  <c r="L940" i="13" s="1"/>
  <c r="AH940" i="2"/>
  <c r="CW939" i="2"/>
  <c r="CV939" i="2"/>
  <c r="CT939" i="2"/>
  <c r="H939" i="13" s="1"/>
  <c r="CQ939" i="2" a="1"/>
  <c r="CQ939" i="2" s="1"/>
  <c r="CP939" i="2" a="1"/>
  <c r="CP939" i="2" s="1"/>
  <c r="CO939" i="2" a="1"/>
  <c r="CO939" i="2" s="1"/>
  <c r="CG939" i="2"/>
  <c r="CF939" i="2"/>
  <c r="CE939" i="2" s="1"/>
  <c r="BX939" i="2"/>
  <c r="BW939" i="2"/>
  <c r="BV939" i="2" s="1"/>
  <c r="BO939" i="2"/>
  <c r="BD939" i="2"/>
  <c r="AV939" i="2"/>
  <c r="AU939" i="2"/>
  <c r="AS939" i="2"/>
  <c r="L939" i="13" s="1"/>
  <c r="AH939" i="2"/>
  <c r="CW938" i="2"/>
  <c r="CV938" i="2"/>
  <c r="CT938" i="2"/>
  <c r="H938" i="13" s="1"/>
  <c r="CQ938" i="2" a="1"/>
  <c r="CQ938" i="2" s="1"/>
  <c r="CP938" i="2" a="1"/>
  <c r="CP938" i="2" s="1"/>
  <c r="CO938" i="2" a="1"/>
  <c r="CO938" i="2" s="1"/>
  <c r="CG938" i="2"/>
  <c r="CF938" i="2"/>
  <c r="CE938" i="2" s="1"/>
  <c r="BX938" i="2"/>
  <c r="BW938" i="2"/>
  <c r="BV938" i="2" s="1"/>
  <c r="BO938" i="2"/>
  <c r="BD938" i="2"/>
  <c r="AV938" i="2"/>
  <c r="BC938" i="2" s="1"/>
  <c r="AU938" i="2"/>
  <c r="AS938" i="2"/>
  <c r="L938" i="13" s="1"/>
  <c r="AH938" i="2"/>
  <c r="DE937" i="2"/>
  <c r="CW937" i="2"/>
  <c r="CV937" i="2"/>
  <c r="CT937" i="2"/>
  <c r="H937" i="13" s="1"/>
  <c r="CQ937" i="2" a="1"/>
  <c r="CQ937" i="2" s="1"/>
  <c r="CP937" i="2" a="1"/>
  <c r="CP937" i="2" s="1"/>
  <c r="CO937" i="2" a="1"/>
  <c r="CO937" i="2" s="1"/>
  <c r="CM937" i="2"/>
  <c r="BP937" i="2"/>
  <c r="BY937" i="2" s="1"/>
  <c r="CC937" i="2" s="1"/>
  <c r="BO937" i="2"/>
  <c r="BD937" i="2"/>
  <c r="AV937" i="2"/>
  <c r="AU937" i="2"/>
  <c r="BB937" i="2" s="1"/>
  <c r="AS937" i="2"/>
  <c r="L937" i="13" s="1"/>
  <c r="AL937" i="2"/>
  <c r="K937" i="13" s="1"/>
  <c r="AH937" i="2"/>
  <c r="N937" i="2"/>
  <c r="DE936" i="2"/>
  <c r="CW936" i="2"/>
  <c r="CV936" i="2"/>
  <c r="CT936" i="2"/>
  <c r="H936" i="13" s="1"/>
  <c r="CQ936" i="2" a="1"/>
  <c r="CQ936" i="2" s="1"/>
  <c r="CP936" i="2" a="1"/>
  <c r="CP936" i="2" s="1"/>
  <c r="CO936" i="2" a="1"/>
  <c r="CO936" i="2" s="1"/>
  <c r="CM936" i="2"/>
  <c r="BP936" i="2"/>
  <c r="BY936" i="2" s="1"/>
  <c r="CC936" i="2" s="1"/>
  <c r="BZ936" i="2" s="1"/>
  <c r="BO936" i="2"/>
  <c r="BD936" i="2"/>
  <c r="AV936" i="2"/>
  <c r="AU936" i="2"/>
  <c r="BL936" i="2" s="1"/>
  <c r="AS936" i="2"/>
  <c r="L936" i="13" s="1"/>
  <c r="AL936" i="2"/>
  <c r="K936" i="13" s="1"/>
  <c r="AH936" i="2"/>
  <c r="N936" i="2"/>
  <c r="DE935" i="2"/>
  <c r="CW935" i="2"/>
  <c r="CV935" i="2"/>
  <c r="CT935" i="2"/>
  <c r="H935" i="13" s="1"/>
  <c r="CQ935" i="2" a="1"/>
  <c r="CQ935" i="2" s="1"/>
  <c r="CP935" i="2" a="1"/>
  <c r="CP935" i="2" s="1"/>
  <c r="CO935" i="2" a="1"/>
  <c r="CO935" i="2" s="1"/>
  <c r="CM935" i="2"/>
  <c r="BP935" i="2"/>
  <c r="BY935" i="2" s="1"/>
  <c r="CD935" i="2" s="1"/>
  <c r="BO935" i="2"/>
  <c r="BD935" i="2"/>
  <c r="AV935" i="2"/>
  <c r="AU935" i="2"/>
  <c r="BL935" i="2" s="1"/>
  <c r="AS935" i="2"/>
  <c r="L935" i="13" s="1"/>
  <c r="AL935" i="2"/>
  <c r="K935" i="13" s="1"/>
  <c r="AH935" i="2"/>
  <c r="N935" i="2"/>
  <c r="DE934" i="2"/>
  <c r="CW934" i="2"/>
  <c r="CV934" i="2"/>
  <c r="CT934" i="2"/>
  <c r="H934" i="13" s="1"/>
  <c r="CQ934" i="2" a="1"/>
  <c r="CQ934" i="2" s="1"/>
  <c r="CP934" i="2" a="1"/>
  <c r="CP934" i="2" s="1"/>
  <c r="CO934" i="2" a="1"/>
  <c r="CO934" i="2" s="1"/>
  <c r="CM934" i="2"/>
  <c r="BP934" i="2"/>
  <c r="BO934" i="2"/>
  <c r="BD934" i="2"/>
  <c r="AV934" i="2"/>
  <c r="AU934" i="2"/>
  <c r="BL934" i="2" s="1"/>
  <c r="AS934" i="2"/>
  <c r="L934" i="13" s="1"/>
  <c r="AL934" i="2"/>
  <c r="K934" i="13" s="1"/>
  <c r="AH934" i="2"/>
  <c r="N934" i="2"/>
  <c r="DE933" i="2"/>
  <c r="CW933" i="2"/>
  <c r="CV933" i="2"/>
  <c r="CT933" i="2"/>
  <c r="H933" i="13" s="1"/>
  <c r="CQ933" i="2" a="1"/>
  <c r="CQ933" i="2" s="1"/>
  <c r="CP933" i="2" a="1"/>
  <c r="CP933" i="2" s="1"/>
  <c r="CO933" i="2" a="1"/>
  <c r="CO933" i="2" s="1"/>
  <c r="CM933" i="2"/>
  <c r="BP933" i="2"/>
  <c r="BU933" i="2" s="1"/>
  <c r="BO933" i="2"/>
  <c r="BD933" i="2"/>
  <c r="AV933" i="2"/>
  <c r="AU933" i="2"/>
  <c r="BB933" i="2" s="1"/>
  <c r="AS933" i="2"/>
  <c r="L933" i="13" s="1"/>
  <c r="AL933" i="2"/>
  <c r="K933" i="13" s="1"/>
  <c r="AH933" i="2"/>
  <c r="N933" i="2"/>
  <c r="DE932" i="2"/>
  <c r="CW932" i="2"/>
  <c r="CV932" i="2"/>
  <c r="CT932" i="2"/>
  <c r="H932" i="13" s="1"/>
  <c r="CQ932" i="2" a="1"/>
  <c r="CQ932" i="2" s="1"/>
  <c r="CP932" i="2" a="1"/>
  <c r="CP932" i="2" s="1"/>
  <c r="CO932" i="2" a="1"/>
  <c r="CO932" i="2" s="1"/>
  <c r="CM932" i="2"/>
  <c r="BP932" i="2"/>
  <c r="BO932" i="2"/>
  <c r="BD932" i="2"/>
  <c r="AV932" i="2"/>
  <c r="AU932" i="2"/>
  <c r="BB932" i="2" s="1"/>
  <c r="AS932" i="2"/>
  <c r="L932" i="13" s="1"/>
  <c r="AL932" i="2"/>
  <c r="K932" i="13" s="1"/>
  <c r="AH932" i="2"/>
  <c r="N932" i="2"/>
  <c r="DE931" i="2"/>
  <c r="CW931" i="2"/>
  <c r="CV931" i="2"/>
  <c r="CT931" i="2"/>
  <c r="H931" i="13" s="1"/>
  <c r="CQ931" i="2" a="1"/>
  <c r="CQ931" i="2" s="1"/>
  <c r="CP931" i="2" a="1"/>
  <c r="CP931" i="2" s="1"/>
  <c r="CO931" i="2" a="1"/>
  <c r="CO931" i="2" s="1"/>
  <c r="CM931" i="2"/>
  <c r="BP931" i="2"/>
  <c r="BO931" i="2"/>
  <c r="BD931" i="2"/>
  <c r="AV931" i="2"/>
  <c r="AU931" i="2"/>
  <c r="BL931" i="2" s="1"/>
  <c r="AS931" i="2"/>
  <c r="L931" i="13" s="1"/>
  <c r="AL931" i="2"/>
  <c r="K931" i="13" s="1"/>
  <c r="AH931" i="2"/>
  <c r="N931" i="2"/>
  <c r="DE930" i="2"/>
  <c r="CW930" i="2"/>
  <c r="CV930" i="2"/>
  <c r="CT930" i="2"/>
  <c r="H930" i="13" s="1"/>
  <c r="CQ930" i="2" a="1"/>
  <c r="CQ930" i="2" s="1"/>
  <c r="CP930" i="2" a="1"/>
  <c r="CP930" i="2" s="1"/>
  <c r="CO930" i="2" a="1"/>
  <c r="CO930" i="2" s="1"/>
  <c r="CM930" i="2"/>
  <c r="BP930" i="2"/>
  <c r="BO930" i="2"/>
  <c r="BD930" i="2"/>
  <c r="AV930" i="2"/>
  <c r="AU930" i="2"/>
  <c r="BL930" i="2" s="1"/>
  <c r="AS930" i="2"/>
  <c r="L930" i="13" s="1"/>
  <c r="AL930" i="2"/>
  <c r="K930" i="13" s="1"/>
  <c r="AH930" i="2"/>
  <c r="N930" i="2"/>
  <c r="DE929" i="2"/>
  <c r="CW929" i="2"/>
  <c r="CV929" i="2"/>
  <c r="CT929" i="2"/>
  <c r="H929" i="13" s="1"/>
  <c r="CQ929" i="2" a="1"/>
  <c r="CQ929" i="2" s="1"/>
  <c r="CP929" i="2" a="1"/>
  <c r="CP929" i="2" s="1"/>
  <c r="CO929" i="2" a="1"/>
  <c r="CO929" i="2" s="1"/>
  <c r="CM929" i="2"/>
  <c r="BP929" i="2"/>
  <c r="BO929" i="2"/>
  <c r="BD929" i="2"/>
  <c r="AV929" i="2"/>
  <c r="AU929" i="2"/>
  <c r="BL929" i="2" s="1"/>
  <c r="AS929" i="2"/>
  <c r="L929" i="13" s="1"/>
  <c r="AL929" i="2"/>
  <c r="K929" i="13" s="1"/>
  <c r="AH929" i="2"/>
  <c r="N929" i="2"/>
  <c r="DE928" i="2"/>
  <c r="CW928" i="2"/>
  <c r="CV928" i="2"/>
  <c r="CT928" i="2"/>
  <c r="H928" i="13" s="1"/>
  <c r="CQ928" i="2" a="1"/>
  <c r="CQ928" i="2" s="1"/>
  <c r="CP928" i="2" a="1"/>
  <c r="CP928" i="2" s="1"/>
  <c r="CO928" i="2" a="1"/>
  <c r="CO928" i="2" s="1"/>
  <c r="CM928" i="2"/>
  <c r="BP928" i="2"/>
  <c r="BO928" i="2"/>
  <c r="BD928" i="2"/>
  <c r="AV928" i="2"/>
  <c r="AU928" i="2"/>
  <c r="AS928" i="2"/>
  <c r="L928" i="13" s="1"/>
  <c r="AL928" i="2"/>
  <c r="K928" i="13" s="1"/>
  <c r="AH928" i="2"/>
  <c r="N928" i="2"/>
  <c r="DE927" i="2"/>
  <c r="CW927" i="2"/>
  <c r="CV927" i="2"/>
  <c r="CT927" i="2"/>
  <c r="H927" i="13" s="1"/>
  <c r="CQ927" i="2" a="1"/>
  <c r="CQ927" i="2" s="1"/>
  <c r="CP927" i="2" a="1"/>
  <c r="CP927" i="2" s="1"/>
  <c r="CO927" i="2" a="1"/>
  <c r="CO927" i="2" s="1"/>
  <c r="CM927" i="2"/>
  <c r="BP927" i="2"/>
  <c r="BO927" i="2"/>
  <c r="BD927" i="2"/>
  <c r="AV927" i="2"/>
  <c r="AU927" i="2"/>
  <c r="BL927" i="2" s="1"/>
  <c r="AS927" i="2"/>
  <c r="L927" i="13" s="1"/>
  <c r="AL927" i="2"/>
  <c r="K927" i="13" s="1"/>
  <c r="AH927" i="2"/>
  <c r="N927" i="2"/>
  <c r="DE926" i="2"/>
  <c r="CW926" i="2"/>
  <c r="CV926" i="2"/>
  <c r="CT926" i="2"/>
  <c r="H926" i="13" s="1"/>
  <c r="CQ926" i="2" a="1"/>
  <c r="CQ926" i="2" s="1"/>
  <c r="CP926" i="2" a="1"/>
  <c r="CP926" i="2" s="1"/>
  <c r="CO926" i="2" a="1"/>
  <c r="CO926" i="2" s="1"/>
  <c r="CM926" i="2"/>
  <c r="BP926" i="2"/>
  <c r="BO926" i="2"/>
  <c r="BD926" i="2"/>
  <c r="AV926" i="2"/>
  <c r="AU926" i="2"/>
  <c r="BB926" i="2" s="1"/>
  <c r="AS926" i="2"/>
  <c r="L926" i="13" s="1"/>
  <c r="AL926" i="2"/>
  <c r="K926" i="13" s="1"/>
  <c r="AH926" i="2"/>
  <c r="N926" i="2"/>
  <c r="DE925" i="2"/>
  <c r="CW925" i="2"/>
  <c r="CV925" i="2"/>
  <c r="CT925" i="2"/>
  <c r="H925" i="13" s="1"/>
  <c r="CQ925" i="2" a="1"/>
  <c r="CQ925" i="2" s="1"/>
  <c r="CP925" i="2" a="1"/>
  <c r="CP925" i="2" s="1"/>
  <c r="CO925" i="2" a="1"/>
  <c r="CO925" i="2" s="1"/>
  <c r="CM925" i="2"/>
  <c r="BY925" i="2"/>
  <c r="BX925" i="2"/>
  <c r="BW925" i="2"/>
  <c r="BV925" i="2" s="1"/>
  <c r="BO925" i="2"/>
  <c r="BD925" i="2"/>
  <c r="AV925" i="2"/>
  <c r="BC925" i="2" s="1"/>
  <c r="AU925" i="2"/>
  <c r="AS925" i="2"/>
  <c r="L925" i="13" s="1"/>
  <c r="AL925" i="2"/>
  <c r="K925" i="13" s="1"/>
  <c r="AH925" i="2"/>
  <c r="N925" i="2"/>
  <c r="DE924" i="2"/>
  <c r="CW924" i="2"/>
  <c r="CV924" i="2"/>
  <c r="CT924" i="2"/>
  <c r="H924" i="13" s="1"/>
  <c r="CQ924" i="2" a="1"/>
  <c r="CQ924" i="2" s="1"/>
  <c r="CP924" i="2" a="1"/>
  <c r="CP924" i="2" s="1"/>
  <c r="CO924" i="2" a="1"/>
  <c r="CO924" i="2" s="1"/>
  <c r="CM924" i="2"/>
  <c r="BY924" i="2"/>
  <c r="BX924" i="2"/>
  <c r="BW924" i="2"/>
  <c r="BV924" i="2" s="1"/>
  <c r="BO924" i="2"/>
  <c r="BD924" i="2"/>
  <c r="AV924" i="2"/>
  <c r="BC924" i="2" s="1"/>
  <c r="AU924" i="2"/>
  <c r="BB924" i="2" s="1"/>
  <c r="AS924" i="2"/>
  <c r="L924" i="13" s="1"/>
  <c r="AL924" i="2"/>
  <c r="K924" i="13" s="1"/>
  <c r="AH924" i="2"/>
  <c r="N924" i="2"/>
  <c r="DE923" i="2"/>
  <c r="CW923" i="2"/>
  <c r="CV923" i="2"/>
  <c r="CT923" i="2"/>
  <c r="H923" i="13" s="1"/>
  <c r="CQ923" i="2" a="1"/>
  <c r="CQ923" i="2" s="1"/>
  <c r="CP923" i="2" a="1"/>
  <c r="CP923" i="2" s="1"/>
  <c r="CO923" i="2" a="1"/>
  <c r="CO923" i="2" s="1"/>
  <c r="CM923" i="2"/>
  <c r="BY923" i="2"/>
  <c r="BX923" i="2"/>
  <c r="BW923" i="2"/>
  <c r="BV923" i="2" s="1"/>
  <c r="BO923" i="2"/>
  <c r="BD923" i="2"/>
  <c r="AV923" i="2"/>
  <c r="BC923" i="2" s="1"/>
  <c r="AU923" i="2"/>
  <c r="BB923" i="2" s="1"/>
  <c r="AS923" i="2"/>
  <c r="L923" i="13" s="1"/>
  <c r="AL923" i="2"/>
  <c r="K923" i="13" s="1"/>
  <c r="AH923" i="2"/>
  <c r="N923" i="2"/>
  <c r="DE922" i="2"/>
  <c r="CW922" i="2"/>
  <c r="CV922" i="2"/>
  <c r="CT922" i="2"/>
  <c r="H922" i="13" s="1"/>
  <c r="CQ922" i="2" a="1"/>
  <c r="CQ922" i="2" s="1"/>
  <c r="CP922" i="2" a="1"/>
  <c r="CP922" i="2" s="1"/>
  <c r="CO922" i="2" a="1"/>
  <c r="CO922" i="2" s="1"/>
  <c r="CM922" i="2"/>
  <c r="BP922" i="2"/>
  <c r="BO922" i="2"/>
  <c r="BD922" i="2"/>
  <c r="AV922" i="2"/>
  <c r="BC922" i="2" s="1"/>
  <c r="AU922" i="2"/>
  <c r="AS922" i="2"/>
  <c r="L922" i="13" s="1"/>
  <c r="AL922" i="2"/>
  <c r="K922" i="13" s="1"/>
  <c r="AH922" i="2"/>
  <c r="N922" i="2"/>
  <c r="DE921" i="2"/>
  <c r="CW921" i="2"/>
  <c r="CV921" i="2"/>
  <c r="CT921" i="2"/>
  <c r="H921" i="13" s="1"/>
  <c r="CQ921" i="2" a="1"/>
  <c r="CQ921" i="2" s="1"/>
  <c r="CP921" i="2" a="1"/>
  <c r="CP921" i="2" s="1"/>
  <c r="CO921" i="2" a="1"/>
  <c r="CO921" i="2" s="1"/>
  <c r="CM921" i="2"/>
  <c r="BP921" i="2"/>
  <c r="BO921" i="2"/>
  <c r="BD921" i="2"/>
  <c r="AV921" i="2"/>
  <c r="BC921" i="2" s="1"/>
  <c r="AU921" i="2"/>
  <c r="AS921" i="2"/>
  <c r="L921" i="13" s="1"/>
  <c r="AL921" i="2"/>
  <c r="K921" i="13" s="1"/>
  <c r="AH921" i="2"/>
  <c r="N921" i="2"/>
  <c r="DE920" i="2"/>
  <c r="CW920" i="2"/>
  <c r="CV920" i="2"/>
  <c r="CT920" i="2"/>
  <c r="H920" i="13" s="1"/>
  <c r="CQ920" i="2" a="1"/>
  <c r="CQ920" i="2" s="1"/>
  <c r="CP920" i="2" a="1"/>
  <c r="CP920" i="2" s="1"/>
  <c r="CO920" i="2" a="1"/>
  <c r="CO920" i="2" s="1"/>
  <c r="CM920" i="2"/>
  <c r="BP920" i="2"/>
  <c r="BO920" i="2"/>
  <c r="BD920" i="2"/>
  <c r="AV920" i="2"/>
  <c r="BC920" i="2" s="1"/>
  <c r="AU920" i="2"/>
  <c r="AS920" i="2"/>
  <c r="L920" i="13" s="1"/>
  <c r="AL920" i="2"/>
  <c r="K920" i="13" s="1"/>
  <c r="AH920" i="2"/>
  <c r="N920" i="2"/>
  <c r="DE919" i="2"/>
  <c r="CW919" i="2"/>
  <c r="CV919" i="2"/>
  <c r="CT919" i="2"/>
  <c r="H919" i="13" s="1"/>
  <c r="CQ919" i="2" a="1"/>
  <c r="CQ919" i="2" s="1"/>
  <c r="CP919" i="2" a="1"/>
  <c r="CP919" i="2" s="1"/>
  <c r="CO919" i="2" a="1"/>
  <c r="CO919" i="2" s="1"/>
  <c r="CM919" i="2"/>
  <c r="CG919" i="2"/>
  <c r="CF919" i="2"/>
  <c r="CE919" i="2" s="1"/>
  <c r="BP919" i="2"/>
  <c r="BO919" i="2"/>
  <c r="BD919" i="2"/>
  <c r="AV919" i="2"/>
  <c r="BC919" i="2" s="1"/>
  <c r="AU919" i="2"/>
  <c r="BB919" i="2" s="1"/>
  <c r="AS919" i="2"/>
  <c r="L919" i="13" s="1"/>
  <c r="AL919" i="2"/>
  <c r="K919" i="13" s="1"/>
  <c r="AH919" i="2"/>
  <c r="N919" i="2"/>
  <c r="DE918" i="2"/>
  <c r="CW918" i="2"/>
  <c r="CV918" i="2"/>
  <c r="CT918" i="2"/>
  <c r="H918" i="13" s="1"/>
  <c r="CQ918" i="2" a="1"/>
  <c r="CQ918" i="2" s="1"/>
  <c r="CP918" i="2" a="1"/>
  <c r="CP918" i="2" s="1"/>
  <c r="CO918" i="2" a="1"/>
  <c r="CO918" i="2" s="1"/>
  <c r="CM918" i="2"/>
  <c r="CG918" i="2"/>
  <c r="CF918" i="2"/>
  <c r="CE918" i="2" s="1"/>
  <c r="BP918" i="2"/>
  <c r="BO918" i="2"/>
  <c r="BD918" i="2"/>
  <c r="AV918" i="2"/>
  <c r="BM918" i="2" s="1"/>
  <c r="AU918" i="2"/>
  <c r="BB918" i="2" s="1"/>
  <c r="AS918" i="2"/>
  <c r="L918" i="13" s="1"/>
  <c r="AL918" i="2"/>
  <c r="K918" i="13" s="1"/>
  <c r="AH918" i="2"/>
  <c r="N918" i="2"/>
  <c r="DE917" i="2"/>
  <c r="CW917" i="2"/>
  <c r="CV917" i="2"/>
  <c r="CT917" i="2"/>
  <c r="H917" i="13" s="1"/>
  <c r="CQ917" i="2" a="1"/>
  <c r="CQ917" i="2" s="1"/>
  <c r="CP917" i="2" a="1"/>
  <c r="CP917" i="2" s="1"/>
  <c r="CO917" i="2" a="1"/>
  <c r="CO917" i="2" s="1"/>
  <c r="CM917" i="2"/>
  <c r="CG917" i="2"/>
  <c r="CF917" i="2"/>
  <c r="CE917" i="2" s="1"/>
  <c r="BP917" i="2"/>
  <c r="BO917" i="2"/>
  <c r="BD917" i="2"/>
  <c r="AV917" i="2"/>
  <c r="BM917" i="2" s="1"/>
  <c r="AU917" i="2"/>
  <c r="AS917" i="2"/>
  <c r="L917" i="13" s="1"/>
  <c r="AL917" i="2"/>
  <c r="K917" i="13" s="1"/>
  <c r="AH917" i="2"/>
  <c r="N917" i="2"/>
  <c r="DE916" i="2"/>
  <c r="CW916" i="2"/>
  <c r="CV916" i="2"/>
  <c r="CT916" i="2"/>
  <c r="H916" i="13" s="1"/>
  <c r="CQ916" i="2" a="1"/>
  <c r="CQ916" i="2" s="1"/>
  <c r="CP916" i="2" a="1"/>
  <c r="CP916" i="2" s="1"/>
  <c r="CO916" i="2" a="1"/>
  <c r="CO916" i="2" s="1"/>
  <c r="CM916" i="2"/>
  <c r="BP916" i="2"/>
  <c r="BO916" i="2"/>
  <c r="BD916" i="2"/>
  <c r="AV916" i="2"/>
  <c r="BM916" i="2" s="1"/>
  <c r="AU916" i="2"/>
  <c r="BL916" i="2" s="1"/>
  <c r="AS916" i="2"/>
  <c r="L916" i="13" s="1"/>
  <c r="AL916" i="2"/>
  <c r="K916" i="13" s="1"/>
  <c r="AH916" i="2"/>
  <c r="N916" i="2"/>
  <c r="DE915" i="2"/>
  <c r="CW915" i="2"/>
  <c r="CV915" i="2"/>
  <c r="CT915" i="2"/>
  <c r="H915" i="13" s="1"/>
  <c r="CQ915" i="2" a="1"/>
  <c r="CQ915" i="2" s="1"/>
  <c r="CP915" i="2" a="1"/>
  <c r="CP915" i="2" s="1"/>
  <c r="CO915" i="2" a="1"/>
  <c r="CO915" i="2" s="1"/>
  <c r="CM915" i="2"/>
  <c r="BP915" i="2"/>
  <c r="BO915" i="2"/>
  <c r="BD915" i="2"/>
  <c r="AV915" i="2"/>
  <c r="BM915" i="2" s="1"/>
  <c r="AU915" i="2"/>
  <c r="BB915" i="2" s="1"/>
  <c r="AS915" i="2"/>
  <c r="L915" i="13" s="1"/>
  <c r="AL915" i="2"/>
  <c r="K915" i="13" s="1"/>
  <c r="AH915" i="2"/>
  <c r="N915" i="2"/>
  <c r="DE914" i="2"/>
  <c r="CW914" i="2"/>
  <c r="CV914" i="2"/>
  <c r="CT914" i="2"/>
  <c r="H914" i="13" s="1"/>
  <c r="CQ914" i="2" a="1"/>
  <c r="CQ914" i="2" s="1"/>
  <c r="CP914" i="2" a="1"/>
  <c r="CP914" i="2" s="1"/>
  <c r="CO914" i="2" a="1"/>
  <c r="CO914" i="2" s="1"/>
  <c r="CM914" i="2"/>
  <c r="BP914" i="2"/>
  <c r="BO914" i="2"/>
  <c r="BD914" i="2"/>
  <c r="AV914" i="2"/>
  <c r="BC914" i="2" s="1"/>
  <c r="AU914" i="2"/>
  <c r="AS914" i="2"/>
  <c r="L914" i="13" s="1"/>
  <c r="AL914" i="2"/>
  <c r="K914" i="13" s="1"/>
  <c r="AH914" i="2"/>
  <c r="N914" i="2"/>
  <c r="DE913" i="2"/>
  <c r="CW913" i="2"/>
  <c r="CV913" i="2"/>
  <c r="CT913" i="2"/>
  <c r="H913" i="13" s="1"/>
  <c r="CQ913" i="2" a="1"/>
  <c r="CQ913" i="2" s="1"/>
  <c r="CP913" i="2" a="1"/>
  <c r="CP913" i="2" s="1"/>
  <c r="CO913" i="2" a="1"/>
  <c r="CO913" i="2" s="1"/>
  <c r="CM913" i="2"/>
  <c r="CG913" i="2"/>
  <c r="CF913" i="2"/>
  <c r="CE913" i="2" s="1"/>
  <c r="BP913" i="2"/>
  <c r="BO913" i="2"/>
  <c r="BD913" i="2"/>
  <c r="AV913" i="2"/>
  <c r="BM913" i="2" s="1"/>
  <c r="AU913" i="2"/>
  <c r="BB913" i="2" s="1"/>
  <c r="AS913" i="2"/>
  <c r="L913" i="13" s="1"/>
  <c r="AL913" i="2"/>
  <c r="K913" i="13" s="1"/>
  <c r="AH913" i="2"/>
  <c r="N913" i="2"/>
  <c r="DE912" i="2"/>
  <c r="CW912" i="2"/>
  <c r="CV912" i="2"/>
  <c r="CT912" i="2"/>
  <c r="H912" i="13" s="1"/>
  <c r="CQ912" i="2" a="1"/>
  <c r="CQ912" i="2" s="1"/>
  <c r="CP912" i="2" a="1"/>
  <c r="CP912" i="2" s="1"/>
  <c r="CO912" i="2" a="1"/>
  <c r="CO912" i="2" s="1"/>
  <c r="CM912" i="2"/>
  <c r="CG912" i="2"/>
  <c r="CF912" i="2"/>
  <c r="CE912" i="2" s="1"/>
  <c r="BP912" i="2"/>
  <c r="BO912" i="2"/>
  <c r="BD912" i="2"/>
  <c r="AV912" i="2"/>
  <c r="AU912" i="2"/>
  <c r="BB912" i="2" s="1"/>
  <c r="AS912" i="2"/>
  <c r="L912" i="13" s="1"/>
  <c r="AL912" i="2"/>
  <c r="K912" i="13" s="1"/>
  <c r="AH912" i="2"/>
  <c r="N912" i="2"/>
  <c r="DE911" i="2"/>
  <c r="CW911" i="2"/>
  <c r="CV911" i="2"/>
  <c r="CT911" i="2"/>
  <c r="H911" i="13" s="1"/>
  <c r="CQ911" i="2" a="1"/>
  <c r="CQ911" i="2" s="1"/>
  <c r="CP911" i="2" a="1"/>
  <c r="CP911" i="2" s="1"/>
  <c r="CO911" i="2" a="1"/>
  <c r="CO911" i="2" s="1"/>
  <c r="CM911" i="2"/>
  <c r="CG911" i="2"/>
  <c r="CF911" i="2"/>
  <c r="CE911" i="2" s="1"/>
  <c r="BP911" i="2"/>
  <c r="BO911" i="2"/>
  <c r="BD911" i="2"/>
  <c r="AV911" i="2"/>
  <c r="AU911" i="2"/>
  <c r="AS911" i="2"/>
  <c r="L911" i="13" s="1"/>
  <c r="AL911" i="2"/>
  <c r="K911" i="13" s="1"/>
  <c r="AH911" i="2"/>
  <c r="N911" i="2"/>
  <c r="DE910" i="2"/>
  <c r="CW910" i="2"/>
  <c r="CV910" i="2"/>
  <c r="CT910" i="2"/>
  <c r="H910" i="13" s="1"/>
  <c r="CQ910" i="2" a="1"/>
  <c r="CQ910" i="2" s="1"/>
  <c r="CP910" i="2" a="1"/>
  <c r="CP910" i="2" s="1"/>
  <c r="CO910" i="2" a="1"/>
  <c r="CO910" i="2" s="1"/>
  <c r="CM910" i="2"/>
  <c r="BP910" i="2"/>
  <c r="BO910" i="2"/>
  <c r="BD910" i="2"/>
  <c r="AV910" i="2"/>
  <c r="AU910" i="2"/>
  <c r="AS910" i="2"/>
  <c r="L910" i="13" s="1"/>
  <c r="AL910" i="2"/>
  <c r="K910" i="13" s="1"/>
  <c r="AH910" i="2"/>
  <c r="N910" i="2"/>
  <c r="DE909" i="2"/>
  <c r="CW909" i="2"/>
  <c r="CV909" i="2"/>
  <c r="CT909" i="2"/>
  <c r="H909" i="13" s="1"/>
  <c r="CQ909" i="2" a="1"/>
  <c r="CQ909" i="2" s="1"/>
  <c r="CP909" i="2" a="1"/>
  <c r="CP909" i="2" s="1"/>
  <c r="CO909" i="2" a="1"/>
  <c r="CO909" i="2" s="1"/>
  <c r="CM909" i="2"/>
  <c r="BP909" i="2"/>
  <c r="BU909" i="2" s="1"/>
  <c r="BO909" i="2"/>
  <c r="BD909" i="2"/>
  <c r="AV909" i="2"/>
  <c r="AU909" i="2"/>
  <c r="AS909" i="2"/>
  <c r="L909" i="13" s="1"/>
  <c r="AL909" i="2"/>
  <c r="K909" i="13" s="1"/>
  <c r="AH909" i="2"/>
  <c r="N909" i="2"/>
  <c r="DE908" i="2"/>
  <c r="CW908" i="2"/>
  <c r="CV908" i="2"/>
  <c r="CT908" i="2"/>
  <c r="H908" i="13" s="1"/>
  <c r="CQ908" i="2" a="1"/>
  <c r="CQ908" i="2" s="1"/>
  <c r="CP908" i="2" a="1"/>
  <c r="CP908" i="2" s="1"/>
  <c r="CO908" i="2" a="1"/>
  <c r="CO908" i="2" s="1"/>
  <c r="CM908" i="2"/>
  <c r="BP908" i="2"/>
  <c r="BY908" i="2" s="1"/>
  <c r="BO908" i="2"/>
  <c r="BD908" i="2"/>
  <c r="AV908" i="2"/>
  <c r="BC908" i="2" s="1"/>
  <c r="AU908" i="2"/>
  <c r="AS908" i="2"/>
  <c r="L908" i="13" s="1"/>
  <c r="AL908" i="2"/>
  <c r="K908" i="13" s="1"/>
  <c r="AH908" i="2"/>
  <c r="N908" i="2"/>
  <c r="DE907" i="2"/>
  <c r="CW907" i="2"/>
  <c r="CV907" i="2"/>
  <c r="CT907" i="2"/>
  <c r="H907" i="13" s="1"/>
  <c r="CQ907" i="2" a="1"/>
  <c r="CQ907" i="2" s="1"/>
  <c r="CP907" i="2" a="1"/>
  <c r="CP907" i="2" s="1"/>
  <c r="CO907" i="2" a="1"/>
  <c r="CO907" i="2" s="1"/>
  <c r="CM907" i="2"/>
  <c r="CG907" i="2"/>
  <c r="CF907" i="2"/>
  <c r="CE907" i="2" s="1"/>
  <c r="BP907" i="2"/>
  <c r="BO907" i="2"/>
  <c r="BD907" i="2"/>
  <c r="AV907" i="2"/>
  <c r="AU907" i="2"/>
  <c r="BB907" i="2" s="1"/>
  <c r="AS907" i="2"/>
  <c r="L907" i="13" s="1"/>
  <c r="AL907" i="2"/>
  <c r="K907" i="13" s="1"/>
  <c r="AH907" i="2"/>
  <c r="N907" i="2"/>
  <c r="DE906" i="2"/>
  <c r="CW906" i="2"/>
  <c r="CV906" i="2"/>
  <c r="CT906" i="2"/>
  <c r="H906" i="13" s="1"/>
  <c r="CQ906" i="2" a="1"/>
  <c r="CQ906" i="2" s="1"/>
  <c r="CP906" i="2" a="1"/>
  <c r="CP906" i="2" s="1"/>
  <c r="CO906" i="2" a="1"/>
  <c r="CO906" i="2" s="1"/>
  <c r="CM906" i="2"/>
  <c r="CG906" i="2"/>
  <c r="CF906" i="2"/>
  <c r="CE906" i="2" s="1"/>
  <c r="BP906" i="2"/>
  <c r="BO906" i="2"/>
  <c r="BD906" i="2"/>
  <c r="AV906" i="2"/>
  <c r="BC906" i="2" s="1"/>
  <c r="AU906" i="2"/>
  <c r="AS906" i="2"/>
  <c r="L906" i="13" s="1"/>
  <c r="AL906" i="2"/>
  <c r="K906" i="13" s="1"/>
  <c r="AH906" i="2"/>
  <c r="N906" i="2"/>
  <c r="DE905" i="2"/>
  <c r="CW905" i="2"/>
  <c r="CV905" i="2"/>
  <c r="CT905" i="2"/>
  <c r="H905" i="13" s="1"/>
  <c r="CQ905" i="2" a="1"/>
  <c r="CQ905" i="2" s="1"/>
  <c r="CP905" i="2" a="1"/>
  <c r="CP905" i="2" s="1"/>
  <c r="CO905" i="2" a="1"/>
  <c r="CO905" i="2" s="1"/>
  <c r="CM905" i="2"/>
  <c r="CG905" i="2"/>
  <c r="CF905" i="2"/>
  <c r="CE905" i="2" s="1"/>
  <c r="BP905" i="2"/>
  <c r="BO905" i="2"/>
  <c r="BD905" i="2"/>
  <c r="AV905" i="2"/>
  <c r="BC905" i="2" s="1"/>
  <c r="AU905" i="2"/>
  <c r="BB905" i="2" s="1"/>
  <c r="AS905" i="2"/>
  <c r="L905" i="13" s="1"/>
  <c r="AL905" i="2"/>
  <c r="K905" i="13" s="1"/>
  <c r="AH905" i="2"/>
  <c r="N905" i="2"/>
  <c r="DE904" i="2"/>
  <c r="CW904" i="2"/>
  <c r="CV904" i="2"/>
  <c r="CT904" i="2"/>
  <c r="H904" i="13" s="1"/>
  <c r="CQ904" i="2" a="1"/>
  <c r="CQ904" i="2" s="1"/>
  <c r="CP904" i="2" a="1"/>
  <c r="CP904" i="2" s="1"/>
  <c r="CO904" i="2" a="1"/>
  <c r="CO904" i="2" s="1"/>
  <c r="CM904" i="2"/>
  <c r="BP904" i="2"/>
  <c r="BO904" i="2"/>
  <c r="BD904" i="2"/>
  <c r="AV904" i="2"/>
  <c r="BC904" i="2" s="1"/>
  <c r="AU904" i="2"/>
  <c r="BB904" i="2" s="1"/>
  <c r="AS904" i="2"/>
  <c r="L904" i="13" s="1"/>
  <c r="AL904" i="2"/>
  <c r="K904" i="13" s="1"/>
  <c r="AH904" i="2"/>
  <c r="N904" i="2"/>
  <c r="DE903" i="2"/>
  <c r="CW903" i="2"/>
  <c r="CV903" i="2"/>
  <c r="CT903" i="2"/>
  <c r="H903" i="13" s="1"/>
  <c r="CQ903" i="2" a="1"/>
  <c r="CQ903" i="2" s="1"/>
  <c r="CP903" i="2" a="1"/>
  <c r="CP903" i="2" s="1"/>
  <c r="CO903" i="2" a="1"/>
  <c r="CO903" i="2" s="1"/>
  <c r="CM903" i="2"/>
  <c r="BP903" i="2"/>
  <c r="BO903" i="2"/>
  <c r="BD903" i="2"/>
  <c r="AV903" i="2"/>
  <c r="BC903" i="2" s="1"/>
  <c r="AU903" i="2"/>
  <c r="BB903" i="2" s="1"/>
  <c r="AS903" i="2"/>
  <c r="L903" i="13" s="1"/>
  <c r="AL903" i="2"/>
  <c r="K903" i="13" s="1"/>
  <c r="AH903" i="2"/>
  <c r="N903" i="2"/>
  <c r="DE902" i="2"/>
  <c r="CW902" i="2"/>
  <c r="CV902" i="2"/>
  <c r="CT902" i="2"/>
  <c r="H902" i="13" s="1"/>
  <c r="CQ902" i="2" a="1"/>
  <c r="CQ902" i="2" s="1"/>
  <c r="CP902" i="2" a="1"/>
  <c r="CP902" i="2" s="1"/>
  <c r="CO902" i="2" a="1"/>
  <c r="CO902" i="2" s="1"/>
  <c r="CM902" i="2"/>
  <c r="BP902" i="2"/>
  <c r="BO902" i="2"/>
  <c r="BD902" i="2"/>
  <c r="AV902" i="2"/>
  <c r="BC902" i="2" s="1"/>
  <c r="AU902" i="2"/>
  <c r="BB902" i="2" s="1"/>
  <c r="AS902" i="2"/>
  <c r="L902" i="13" s="1"/>
  <c r="AL902" i="2"/>
  <c r="K902" i="13" s="1"/>
  <c r="AH902" i="2"/>
  <c r="N902" i="2"/>
  <c r="DE901" i="2"/>
  <c r="CW901" i="2"/>
  <c r="CV901" i="2"/>
  <c r="CT901" i="2"/>
  <c r="H901" i="13" s="1"/>
  <c r="CQ901" i="2" a="1"/>
  <c r="CQ901" i="2" s="1"/>
  <c r="CP901" i="2" a="1"/>
  <c r="CP901" i="2" s="1"/>
  <c r="CO901" i="2" a="1"/>
  <c r="CO901" i="2" s="1"/>
  <c r="CM901" i="2"/>
  <c r="BP901" i="2"/>
  <c r="BO901" i="2"/>
  <c r="BD901" i="2"/>
  <c r="AV901" i="2"/>
  <c r="BC901" i="2" s="1"/>
  <c r="AU901" i="2"/>
  <c r="BB901" i="2" s="1"/>
  <c r="AS901" i="2"/>
  <c r="L901" i="13" s="1"/>
  <c r="AL901" i="2"/>
  <c r="K901" i="13" s="1"/>
  <c r="AH901" i="2"/>
  <c r="N901" i="2"/>
  <c r="DE900" i="2"/>
  <c r="CW900" i="2"/>
  <c r="CV900" i="2"/>
  <c r="CT900" i="2"/>
  <c r="H900" i="13" s="1"/>
  <c r="CQ900" i="2" a="1"/>
  <c r="CQ900" i="2" s="1"/>
  <c r="CP900" i="2" a="1"/>
  <c r="CP900" i="2" s="1"/>
  <c r="CO900" i="2" a="1"/>
  <c r="CO900" i="2" s="1"/>
  <c r="CM900" i="2"/>
  <c r="BP900" i="2"/>
  <c r="BO900" i="2"/>
  <c r="BD900" i="2"/>
  <c r="AV900" i="2"/>
  <c r="BC900" i="2" s="1"/>
  <c r="AU900" i="2"/>
  <c r="BB900" i="2" s="1"/>
  <c r="AS900" i="2"/>
  <c r="L900" i="13" s="1"/>
  <c r="AL900" i="2"/>
  <c r="K900" i="13" s="1"/>
  <c r="AH900" i="2"/>
  <c r="N900" i="2"/>
  <c r="DE899" i="2"/>
  <c r="CW899" i="2"/>
  <c r="CV899" i="2"/>
  <c r="CT899" i="2"/>
  <c r="H899" i="13" s="1"/>
  <c r="CQ899" i="2" a="1"/>
  <c r="CQ899" i="2" s="1"/>
  <c r="CP899" i="2" a="1"/>
  <c r="CP899" i="2" s="1"/>
  <c r="CO899" i="2" a="1"/>
  <c r="CO899" i="2" s="1"/>
  <c r="CM899" i="2"/>
  <c r="BP899" i="2"/>
  <c r="BO899" i="2"/>
  <c r="BD899" i="2"/>
  <c r="AV899" i="2"/>
  <c r="BC899" i="2" s="1"/>
  <c r="AU899" i="2"/>
  <c r="BB899" i="2" s="1"/>
  <c r="AS899" i="2"/>
  <c r="L899" i="13" s="1"/>
  <c r="AL899" i="2"/>
  <c r="K899" i="13" s="1"/>
  <c r="AH899" i="2"/>
  <c r="N899" i="2"/>
  <c r="DE898" i="2"/>
  <c r="CW898" i="2"/>
  <c r="CV898" i="2"/>
  <c r="CT898" i="2"/>
  <c r="H898" i="13" s="1"/>
  <c r="CQ898" i="2" a="1"/>
  <c r="CQ898" i="2" s="1"/>
  <c r="CP898" i="2" a="1"/>
  <c r="CP898" i="2" s="1"/>
  <c r="CO898" i="2" a="1"/>
  <c r="CO898" i="2" s="1"/>
  <c r="CM898" i="2"/>
  <c r="CG898" i="2"/>
  <c r="CF898" i="2"/>
  <c r="CE898" i="2" s="1"/>
  <c r="BP898" i="2"/>
  <c r="BO898" i="2"/>
  <c r="BD898" i="2"/>
  <c r="AV898" i="2"/>
  <c r="BM898" i="2" s="1"/>
  <c r="AU898" i="2"/>
  <c r="BB898" i="2" s="1"/>
  <c r="AS898" i="2"/>
  <c r="L898" i="13" s="1"/>
  <c r="AL898" i="2"/>
  <c r="K898" i="13" s="1"/>
  <c r="AH898" i="2"/>
  <c r="N898" i="2"/>
  <c r="DE897" i="2"/>
  <c r="CW897" i="2"/>
  <c r="CV897" i="2"/>
  <c r="CT897" i="2"/>
  <c r="H897" i="13" s="1"/>
  <c r="CQ897" i="2" a="1"/>
  <c r="CQ897" i="2" s="1"/>
  <c r="CP897" i="2" a="1"/>
  <c r="CP897" i="2" s="1"/>
  <c r="CO897" i="2" a="1"/>
  <c r="CO897" i="2" s="1"/>
  <c r="CM897" i="2"/>
  <c r="CG897" i="2"/>
  <c r="CF897" i="2"/>
  <c r="CE897" i="2" s="1"/>
  <c r="BP897" i="2"/>
  <c r="BO897" i="2"/>
  <c r="BD897" i="2"/>
  <c r="AV897" i="2"/>
  <c r="BC897" i="2" s="1"/>
  <c r="AU897" i="2"/>
  <c r="BL897" i="2" s="1"/>
  <c r="AS897" i="2"/>
  <c r="L897" i="13" s="1"/>
  <c r="AL897" i="2"/>
  <c r="K897" i="13" s="1"/>
  <c r="AH897" i="2"/>
  <c r="N897" i="2"/>
  <c r="DE896" i="2"/>
  <c r="CW896" i="2"/>
  <c r="CV896" i="2"/>
  <c r="CT896" i="2"/>
  <c r="H896" i="13" s="1"/>
  <c r="CQ896" i="2" a="1"/>
  <c r="CQ896" i="2" s="1"/>
  <c r="CP896" i="2" a="1"/>
  <c r="CP896" i="2" s="1"/>
  <c r="CO896" i="2" a="1"/>
  <c r="CO896" i="2" s="1"/>
  <c r="CM896" i="2"/>
  <c r="CG896" i="2"/>
  <c r="CF896" i="2"/>
  <c r="CE896" i="2" s="1"/>
  <c r="BP896" i="2"/>
  <c r="BO896" i="2"/>
  <c r="BD896" i="2"/>
  <c r="AV896" i="2"/>
  <c r="BC896" i="2" s="1"/>
  <c r="AU896" i="2"/>
  <c r="BB896" i="2" s="1"/>
  <c r="AS896" i="2"/>
  <c r="L896" i="13" s="1"/>
  <c r="AL896" i="2"/>
  <c r="K896" i="13" s="1"/>
  <c r="AH896" i="2"/>
  <c r="N896" i="2"/>
  <c r="DE895" i="2"/>
  <c r="CW895" i="2"/>
  <c r="CV895" i="2"/>
  <c r="CT895" i="2"/>
  <c r="H895" i="13" s="1"/>
  <c r="CQ895" i="2" a="1"/>
  <c r="CQ895" i="2" s="1"/>
  <c r="CP895" i="2" a="1"/>
  <c r="CP895" i="2" s="1"/>
  <c r="CO895" i="2" a="1"/>
  <c r="CO895" i="2" s="1"/>
  <c r="CM895" i="2"/>
  <c r="CI895" i="2"/>
  <c r="F895" i="13" s="1"/>
  <c r="BP895" i="2"/>
  <c r="BO895" i="2"/>
  <c r="BD895" i="2"/>
  <c r="AV895" i="2"/>
  <c r="BC895" i="2" s="1"/>
  <c r="AU895" i="2"/>
  <c r="AS895" i="2"/>
  <c r="L895" i="13" s="1"/>
  <c r="AL895" i="2"/>
  <c r="K895" i="13" s="1"/>
  <c r="AH895" i="2"/>
  <c r="N895" i="2"/>
  <c r="DE894" i="2"/>
  <c r="CW894" i="2"/>
  <c r="CV894" i="2"/>
  <c r="CT894" i="2"/>
  <c r="H894" i="13" s="1"/>
  <c r="CQ894" i="2" a="1"/>
  <c r="CQ894" i="2" s="1"/>
  <c r="CP894" i="2" a="1"/>
  <c r="CP894" i="2" s="1"/>
  <c r="CO894" i="2" a="1"/>
  <c r="CO894" i="2" s="1"/>
  <c r="CM894" i="2"/>
  <c r="CI894" i="2"/>
  <c r="F894" i="13" s="1"/>
  <c r="BP894" i="2"/>
  <c r="BO894" i="2"/>
  <c r="BD894" i="2"/>
  <c r="AV894" i="2"/>
  <c r="BM894" i="2" s="1"/>
  <c r="AU894" i="2"/>
  <c r="BB894" i="2" s="1"/>
  <c r="AS894" i="2"/>
  <c r="L894" i="13" s="1"/>
  <c r="AL894" i="2"/>
  <c r="K894" i="13" s="1"/>
  <c r="AH894" i="2"/>
  <c r="N894" i="2"/>
  <c r="DE893" i="2"/>
  <c r="CW893" i="2"/>
  <c r="CV893" i="2"/>
  <c r="CT893" i="2"/>
  <c r="H893" i="13" s="1"/>
  <c r="CQ893" i="2" a="1"/>
  <c r="CQ893" i="2" s="1"/>
  <c r="CP893" i="2" a="1"/>
  <c r="CP893" i="2" s="1"/>
  <c r="CO893" i="2" a="1"/>
  <c r="CO893" i="2" s="1"/>
  <c r="CM893" i="2"/>
  <c r="CI893" i="2"/>
  <c r="F893" i="13" s="1"/>
  <c r="BP893" i="2"/>
  <c r="BT893" i="2" s="1"/>
  <c r="BO893" i="2"/>
  <c r="BD893" i="2"/>
  <c r="AV893" i="2"/>
  <c r="BC893" i="2" s="1"/>
  <c r="AU893" i="2"/>
  <c r="BB893" i="2" s="1"/>
  <c r="AS893" i="2"/>
  <c r="L893" i="13" s="1"/>
  <c r="AL893" i="2"/>
  <c r="K893" i="13" s="1"/>
  <c r="AH893" i="2"/>
  <c r="N893" i="2"/>
  <c r="DE892" i="2"/>
  <c r="CW892" i="2"/>
  <c r="CV892" i="2"/>
  <c r="CT892" i="2"/>
  <c r="H892" i="13" s="1"/>
  <c r="CQ892" i="2" a="1"/>
  <c r="CQ892" i="2" s="1"/>
  <c r="CP892" i="2" a="1"/>
  <c r="CP892" i="2" s="1"/>
  <c r="CO892" i="2" a="1"/>
  <c r="CO892" i="2" s="1"/>
  <c r="CM892" i="2"/>
  <c r="CI892" i="2"/>
  <c r="F892" i="13" s="1"/>
  <c r="CG892" i="2"/>
  <c r="CF892" i="2"/>
  <c r="CE892" i="2" s="1"/>
  <c r="BP892" i="2"/>
  <c r="BO892" i="2"/>
  <c r="BD892" i="2"/>
  <c r="AV892" i="2"/>
  <c r="BC892" i="2" s="1"/>
  <c r="AU892" i="2"/>
  <c r="AS892" i="2"/>
  <c r="L892" i="13" s="1"/>
  <c r="AL892" i="2"/>
  <c r="K892" i="13" s="1"/>
  <c r="AH892" i="2"/>
  <c r="N892" i="2"/>
  <c r="DE891" i="2"/>
  <c r="CW891" i="2"/>
  <c r="CV891" i="2"/>
  <c r="CT891" i="2"/>
  <c r="H891" i="13" s="1"/>
  <c r="CQ891" i="2" a="1"/>
  <c r="CQ891" i="2" s="1"/>
  <c r="CP891" i="2" a="1"/>
  <c r="CP891" i="2" s="1"/>
  <c r="CO891" i="2" a="1"/>
  <c r="CO891" i="2" s="1"/>
  <c r="CM891" i="2"/>
  <c r="CI891" i="2"/>
  <c r="F891" i="13" s="1"/>
  <c r="CG891" i="2"/>
  <c r="CF891" i="2"/>
  <c r="CE891" i="2" s="1"/>
  <c r="BP891" i="2"/>
  <c r="BO891" i="2"/>
  <c r="BD891" i="2"/>
  <c r="AV891" i="2"/>
  <c r="BC891" i="2" s="1"/>
  <c r="AU891" i="2"/>
  <c r="BB891" i="2" s="1"/>
  <c r="AS891" i="2"/>
  <c r="L891" i="13" s="1"/>
  <c r="AL891" i="2"/>
  <c r="K891" i="13" s="1"/>
  <c r="AH891" i="2"/>
  <c r="N891" i="2"/>
  <c r="DE890" i="2"/>
  <c r="CW890" i="2"/>
  <c r="CV890" i="2"/>
  <c r="CT890" i="2"/>
  <c r="H890" i="13" s="1"/>
  <c r="CQ890" i="2" a="1"/>
  <c r="CQ890" i="2" s="1"/>
  <c r="CP890" i="2" a="1"/>
  <c r="CP890" i="2" s="1"/>
  <c r="CO890" i="2" a="1"/>
  <c r="CO890" i="2" s="1"/>
  <c r="CM890" i="2"/>
  <c r="CI890" i="2"/>
  <c r="F890" i="13" s="1"/>
  <c r="CG890" i="2"/>
  <c r="CF890" i="2"/>
  <c r="CE890" i="2" s="1"/>
  <c r="BP890" i="2"/>
  <c r="BO890" i="2"/>
  <c r="BD890" i="2"/>
  <c r="AV890" i="2"/>
  <c r="BC890" i="2" s="1"/>
  <c r="AU890" i="2"/>
  <c r="BB890" i="2" s="1"/>
  <c r="AS890" i="2"/>
  <c r="L890" i="13" s="1"/>
  <c r="AL890" i="2"/>
  <c r="K890" i="13" s="1"/>
  <c r="AH890" i="2"/>
  <c r="N890" i="2"/>
  <c r="DE889" i="2"/>
  <c r="CW889" i="2"/>
  <c r="CV889" i="2"/>
  <c r="CT889" i="2"/>
  <c r="H889" i="13" s="1"/>
  <c r="CQ889" i="2" a="1"/>
  <c r="CQ889" i="2" s="1"/>
  <c r="CP889" i="2" a="1"/>
  <c r="CP889" i="2" s="1"/>
  <c r="CO889" i="2" a="1"/>
  <c r="CO889" i="2" s="1"/>
  <c r="CM889" i="2"/>
  <c r="CI889" i="2"/>
  <c r="F889" i="13" s="1"/>
  <c r="BP889" i="2"/>
  <c r="BO889" i="2"/>
  <c r="BD889" i="2"/>
  <c r="AV889" i="2"/>
  <c r="AU889" i="2"/>
  <c r="AS889" i="2"/>
  <c r="L889" i="13" s="1"/>
  <c r="AL889" i="2"/>
  <c r="K889" i="13" s="1"/>
  <c r="AH889" i="2"/>
  <c r="N889" i="2"/>
  <c r="DE888" i="2"/>
  <c r="CW888" i="2"/>
  <c r="CV888" i="2"/>
  <c r="CT888" i="2"/>
  <c r="H888" i="13" s="1"/>
  <c r="CQ888" i="2" a="1"/>
  <c r="CQ888" i="2" s="1"/>
  <c r="CP888" i="2" a="1"/>
  <c r="CP888" i="2" s="1"/>
  <c r="CO888" i="2" a="1"/>
  <c r="CO888" i="2" s="1"/>
  <c r="CM888" i="2"/>
  <c r="CI888" i="2"/>
  <c r="CN888" i="2" s="1"/>
  <c r="BP888" i="2"/>
  <c r="BO888" i="2"/>
  <c r="BD888" i="2"/>
  <c r="AV888" i="2"/>
  <c r="BC888" i="2" s="1"/>
  <c r="AU888" i="2"/>
  <c r="BB888" i="2" s="1"/>
  <c r="AS888" i="2"/>
  <c r="L888" i="13" s="1"/>
  <c r="AL888" i="2"/>
  <c r="K888" i="13" s="1"/>
  <c r="AH888" i="2"/>
  <c r="N888" i="2"/>
  <c r="DE887" i="2"/>
  <c r="CW887" i="2"/>
  <c r="CV887" i="2"/>
  <c r="CT887" i="2"/>
  <c r="H887" i="13" s="1"/>
  <c r="CQ887" i="2" a="1"/>
  <c r="CQ887" i="2" s="1"/>
  <c r="CP887" i="2" a="1"/>
  <c r="CP887" i="2" s="1"/>
  <c r="CO887" i="2" a="1"/>
  <c r="CO887" i="2" s="1"/>
  <c r="CM887" i="2"/>
  <c r="CI887" i="2"/>
  <c r="F887" i="13" s="1"/>
  <c r="BP887" i="2"/>
  <c r="BO887" i="2"/>
  <c r="BD887" i="2"/>
  <c r="AV887" i="2"/>
  <c r="BC887" i="2" s="1"/>
  <c r="AU887" i="2"/>
  <c r="AS887" i="2"/>
  <c r="L887" i="13" s="1"/>
  <c r="AL887" i="2"/>
  <c r="K887" i="13" s="1"/>
  <c r="AH887" i="2"/>
  <c r="N887" i="2"/>
  <c r="DE886" i="2"/>
  <c r="CW886" i="2"/>
  <c r="CV886" i="2"/>
  <c r="CT886" i="2"/>
  <c r="H886" i="13" s="1"/>
  <c r="CQ886" i="2" a="1"/>
  <c r="CQ886" i="2" s="1"/>
  <c r="CP886" i="2" a="1"/>
  <c r="CP886" i="2" s="1"/>
  <c r="CO886" i="2" a="1"/>
  <c r="CO886" i="2" s="1"/>
  <c r="CM886" i="2"/>
  <c r="CI886" i="2"/>
  <c r="F886" i="13" s="1"/>
  <c r="BP886" i="2"/>
  <c r="BO886" i="2"/>
  <c r="BD886" i="2"/>
  <c r="AV886" i="2"/>
  <c r="AU886" i="2"/>
  <c r="BB886" i="2" s="1"/>
  <c r="AS886" i="2"/>
  <c r="L886" i="13" s="1"/>
  <c r="AL886" i="2"/>
  <c r="K886" i="13" s="1"/>
  <c r="AH886" i="2"/>
  <c r="N886" i="2"/>
  <c r="DE885" i="2"/>
  <c r="CW885" i="2"/>
  <c r="CV885" i="2"/>
  <c r="CT885" i="2"/>
  <c r="H885" i="13" s="1"/>
  <c r="CQ885" i="2" a="1"/>
  <c r="CQ885" i="2" s="1"/>
  <c r="CP885" i="2" a="1"/>
  <c r="CP885" i="2" s="1"/>
  <c r="CO885" i="2" a="1"/>
  <c r="CO885" i="2" s="1"/>
  <c r="CM885" i="2"/>
  <c r="CI885" i="2"/>
  <c r="F885" i="13" s="1"/>
  <c r="BP885" i="2"/>
  <c r="BT885" i="2" s="1"/>
  <c r="BO885" i="2"/>
  <c r="BD885" i="2"/>
  <c r="AV885" i="2"/>
  <c r="BC885" i="2" s="1"/>
  <c r="AU885" i="2"/>
  <c r="BL885" i="2" s="1"/>
  <c r="AS885" i="2"/>
  <c r="L885" i="13" s="1"/>
  <c r="AL885" i="2"/>
  <c r="K885" i="13" s="1"/>
  <c r="AH885" i="2"/>
  <c r="N885" i="2"/>
  <c r="DE884" i="2"/>
  <c r="CW884" i="2"/>
  <c r="CV884" i="2"/>
  <c r="CT884" i="2"/>
  <c r="H884" i="13" s="1"/>
  <c r="CQ884" i="2" a="1"/>
  <c r="CQ884" i="2" s="1"/>
  <c r="CP884" i="2" a="1"/>
  <c r="CP884" i="2" s="1"/>
  <c r="CO884" i="2" a="1"/>
  <c r="CO884" i="2" s="1"/>
  <c r="CM884" i="2"/>
  <c r="CI884" i="2"/>
  <c r="F884" i="13" s="1"/>
  <c r="BP884" i="2"/>
  <c r="BO884" i="2"/>
  <c r="BD884" i="2"/>
  <c r="AV884" i="2"/>
  <c r="AU884" i="2"/>
  <c r="BL884" i="2" s="1"/>
  <c r="AS884" i="2"/>
  <c r="L884" i="13" s="1"/>
  <c r="AL884" i="2"/>
  <c r="K884" i="13" s="1"/>
  <c r="AH884" i="2"/>
  <c r="N884" i="2"/>
  <c r="DE883" i="2"/>
  <c r="CW883" i="2"/>
  <c r="CV883" i="2"/>
  <c r="CT883" i="2"/>
  <c r="H883" i="13" s="1"/>
  <c r="CQ883" i="2" a="1"/>
  <c r="CQ883" i="2" s="1"/>
  <c r="CP883" i="2" a="1"/>
  <c r="CP883" i="2" s="1"/>
  <c r="CO883" i="2" a="1"/>
  <c r="CO883" i="2" s="1"/>
  <c r="CM883" i="2"/>
  <c r="CI883" i="2"/>
  <c r="F883" i="13" s="1"/>
  <c r="BQ883" i="2"/>
  <c r="BP883" i="2"/>
  <c r="BO883" i="2"/>
  <c r="BD883" i="2"/>
  <c r="AV883" i="2"/>
  <c r="BM883" i="2" s="1"/>
  <c r="AU883" i="2"/>
  <c r="BB883" i="2" s="1"/>
  <c r="AS883" i="2"/>
  <c r="L883" i="13" s="1"/>
  <c r="AL883" i="2"/>
  <c r="K883" i="13" s="1"/>
  <c r="AH883" i="2"/>
  <c r="N883" i="2"/>
  <c r="DE882" i="2"/>
  <c r="CW882" i="2"/>
  <c r="CV882" i="2"/>
  <c r="CT882" i="2"/>
  <c r="H882" i="13" s="1"/>
  <c r="CQ882" i="2" a="1"/>
  <c r="CQ882" i="2" s="1"/>
  <c r="CP882" i="2" a="1"/>
  <c r="CP882" i="2" s="1"/>
  <c r="CO882" i="2" a="1"/>
  <c r="CO882" i="2" s="1"/>
  <c r="CM882" i="2"/>
  <c r="CI882" i="2"/>
  <c r="F882" i="13" s="1"/>
  <c r="BP882" i="2"/>
  <c r="BO882" i="2"/>
  <c r="BD882" i="2"/>
  <c r="AV882" i="2"/>
  <c r="BC882" i="2" s="1"/>
  <c r="AU882" i="2"/>
  <c r="BB882" i="2" s="1"/>
  <c r="AS882" i="2"/>
  <c r="L882" i="13" s="1"/>
  <c r="AL882" i="2"/>
  <c r="K882" i="13" s="1"/>
  <c r="AH882" i="2"/>
  <c r="N882" i="2"/>
  <c r="DE881" i="2"/>
  <c r="CW881" i="2"/>
  <c r="CV881" i="2"/>
  <c r="CT881" i="2"/>
  <c r="H881" i="13" s="1"/>
  <c r="CQ881" i="2" a="1"/>
  <c r="CQ881" i="2" s="1"/>
  <c r="CP881" i="2" a="1"/>
  <c r="CP881" i="2" s="1"/>
  <c r="CO881" i="2" a="1"/>
  <c r="CO881" i="2" s="1"/>
  <c r="CM881" i="2"/>
  <c r="CI881" i="2"/>
  <c r="F881" i="13" s="1"/>
  <c r="BP881" i="2"/>
  <c r="BO881" i="2"/>
  <c r="BD881" i="2"/>
  <c r="AV881" i="2"/>
  <c r="AU881" i="2"/>
  <c r="AS881" i="2"/>
  <c r="L881" i="13" s="1"/>
  <c r="AL881" i="2"/>
  <c r="K881" i="13" s="1"/>
  <c r="AH881" i="2"/>
  <c r="N881" i="2"/>
  <c r="DE880" i="2"/>
  <c r="CW880" i="2"/>
  <c r="CV880" i="2"/>
  <c r="CT880" i="2"/>
  <c r="H880" i="13" s="1"/>
  <c r="CQ880" i="2" a="1"/>
  <c r="CQ880" i="2" s="1"/>
  <c r="CP880" i="2" a="1"/>
  <c r="CP880" i="2" s="1"/>
  <c r="CO880" i="2" a="1"/>
  <c r="CO880" i="2" s="1"/>
  <c r="CM880" i="2"/>
  <c r="CI880" i="2"/>
  <c r="F880" i="13" s="1"/>
  <c r="BP880" i="2"/>
  <c r="BO880" i="2"/>
  <c r="BD880" i="2"/>
  <c r="AV880" i="2"/>
  <c r="BC880" i="2" s="1"/>
  <c r="AU880" i="2"/>
  <c r="BB880" i="2" s="1"/>
  <c r="AS880" i="2"/>
  <c r="L880" i="13" s="1"/>
  <c r="AL880" i="2"/>
  <c r="K880" i="13" s="1"/>
  <c r="AH880" i="2"/>
  <c r="N880" i="2"/>
  <c r="DE879" i="2"/>
  <c r="CW879" i="2"/>
  <c r="CV879" i="2"/>
  <c r="CT879" i="2"/>
  <c r="H879" i="13" s="1"/>
  <c r="CQ879" i="2" a="1"/>
  <c r="CQ879" i="2" s="1"/>
  <c r="CP879" i="2" a="1"/>
  <c r="CP879" i="2" s="1"/>
  <c r="CO879" i="2" a="1"/>
  <c r="CO879" i="2" s="1"/>
  <c r="CM879" i="2"/>
  <c r="CI879" i="2"/>
  <c r="F879" i="13" s="1"/>
  <c r="BP879" i="2"/>
  <c r="BY879" i="2" s="1"/>
  <c r="BO879" i="2"/>
  <c r="BD879" i="2"/>
  <c r="AV879" i="2"/>
  <c r="BC879" i="2" s="1"/>
  <c r="AU879" i="2"/>
  <c r="AS879" i="2"/>
  <c r="L879" i="13" s="1"/>
  <c r="AL879" i="2"/>
  <c r="K879" i="13" s="1"/>
  <c r="AH879" i="2"/>
  <c r="N879" i="2"/>
  <c r="DE878" i="2"/>
  <c r="CW878" i="2"/>
  <c r="CV878" i="2"/>
  <c r="CT878" i="2"/>
  <c r="H878" i="13" s="1"/>
  <c r="CQ878" i="2" a="1"/>
  <c r="CQ878" i="2" s="1"/>
  <c r="CP878" i="2" a="1"/>
  <c r="CP878" i="2" s="1"/>
  <c r="CO878" i="2" a="1"/>
  <c r="CO878" i="2" s="1"/>
  <c r="CM878" i="2"/>
  <c r="CI878" i="2"/>
  <c r="F878" i="13" s="1"/>
  <c r="BP878" i="2"/>
  <c r="BO878" i="2"/>
  <c r="BD878" i="2"/>
  <c r="AV878" i="2"/>
  <c r="AU878" i="2"/>
  <c r="BB878" i="2" s="1"/>
  <c r="AS878" i="2"/>
  <c r="L878" i="13" s="1"/>
  <c r="AL878" i="2"/>
  <c r="K878" i="13" s="1"/>
  <c r="AH878" i="2"/>
  <c r="N878" i="2"/>
  <c r="DE877" i="2"/>
  <c r="CU877" i="2"/>
  <c r="I877" i="13" s="1"/>
  <c r="CT877" i="2"/>
  <c r="H877" i="13" s="1"/>
  <c r="CQ877" i="2" a="1"/>
  <c r="CQ877" i="2" s="1"/>
  <c r="CP877" i="2" a="1"/>
  <c r="CP877" i="2" s="1"/>
  <c r="CO877" i="2" a="1"/>
  <c r="CO877" i="2" s="1"/>
  <c r="CM877" i="2"/>
  <c r="CI877" i="2"/>
  <c r="F877" i="13" s="1"/>
  <c r="BP877" i="2"/>
  <c r="BU877" i="2" s="1"/>
  <c r="BO877" i="2"/>
  <c r="BD877" i="2"/>
  <c r="AV877" i="2"/>
  <c r="BC877" i="2" s="1"/>
  <c r="AU877" i="2"/>
  <c r="BL877" i="2" s="1"/>
  <c r="AS877" i="2"/>
  <c r="L877" i="13" s="1"/>
  <c r="AL877" i="2"/>
  <c r="K877" i="13" s="1"/>
  <c r="AH877" i="2"/>
  <c r="N877" i="2"/>
  <c r="DE876" i="2"/>
  <c r="CU876" i="2"/>
  <c r="CV876" i="2" s="1"/>
  <c r="CT876" i="2"/>
  <c r="H876" i="13" s="1"/>
  <c r="CQ876" i="2" a="1"/>
  <c r="CQ876" i="2" s="1"/>
  <c r="CP876" i="2" a="1"/>
  <c r="CP876" i="2" s="1"/>
  <c r="CO876" i="2" a="1"/>
  <c r="CO876" i="2" s="1"/>
  <c r="CM876" i="2"/>
  <c r="CI876" i="2"/>
  <c r="F876" i="13" s="1"/>
  <c r="BP876" i="2"/>
  <c r="BO876" i="2"/>
  <c r="BD876" i="2"/>
  <c r="AV876" i="2"/>
  <c r="BC876" i="2" s="1"/>
  <c r="AU876" i="2"/>
  <c r="BB876" i="2" s="1"/>
  <c r="AS876" i="2"/>
  <c r="L876" i="13" s="1"/>
  <c r="AL876" i="2"/>
  <c r="K876" i="13" s="1"/>
  <c r="AH876" i="2"/>
  <c r="N876" i="2"/>
  <c r="DE875" i="2"/>
  <c r="CV875" i="2"/>
  <c r="CU875" i="2"/>
  <c r="I875" i="13" s="1"/>
  <c r="CT875" i="2"/>
  <c r="H875" i="13" s="1"/>
  <c r="CQ875" i="2" a="1"/>
  <c r="CQ875" i="2" s="1"/>
  <c r="CP875" i="2" a="1"/>
  <c r="CP875" i="2" s="1"/>
  <c r="CO875" i="2" a="1"/>
  <c r="CO875" i="2" s="1"/>
  <c r="CM875" i="2"/>
  <c r="CI875" i="2"/>
  <c r="F875" i="13" s="1"/>
  <c r="BP875" i="2"/>
  <c r="BO875" i="2"/>
  <c r="BD875" i="2"/>
  <c r="AV875" i="2"/>
  <c r="BC875" i="2" s="1"/>
  <c r="AU875" i="2"/>
  <c r="BB875" i="2" s="1"/>
  <c r="AS875" i="2"/>
  <c r="L875" i="13" s="1"/>
  <c r="AL875" i="2"/>
  <c r="K875" i="13" s="1"/>
  <c r="AH875" i="2"/>
  <c r="N875" i="2"/>
  <c r="DE874" i="2"/>
  <c r="CW874" i="2"/>
  <c r="CV874" i="2"/>
  <c r="CT874" i="2"/>
  <c r="H874" i="13" s="1"/>
  <c r="CQ874" i="2" a="1"/>
  <c r="CQ874" i="2" s="1"/>
  <c r="CP874" i="2" a="1"/>
  <c r="CP874" i="2" s="1"/>
  <c r="CO874" i="2" a="1"/>
  <c r="CO874" i="2" s="1"/>
  <c r="CM874" i="2"/>
  <c r="CI874" i="2"/>
  <c r="BP874" i="2"/>
  <c r="BO874" i="2"/>
  <c r="BD874" i="2"/>
  <c r="AV874" i="2"/>
  <c r="BC874" i="2" s="1"/>
  <c r="AU874" i="2"/>
  <c r="AS874" i="2"/>
  <c r="L874" i="13" s="1"/>
  <c r="AL874" i="2"/>
  <c r="K874" i="13" s="1"/>
  <c r="AH874" i="2"/>
  <c r="N874" i="2"/>
  <c r="DE873" i="2"/>
  <c r="CW873" i="2"/>
  <c r="CV873" i="2"/>
  <c r="CT873" i="2"/>
  <c r="H873" i="13" s="1"/>
  <c r="CQ873" i="2" a="1"/>
  <c r="CQ873" i="2" s="1"/>
  <c r="CP873" i="2" a="1"/>
  <c r="CP873" i="2" s="1"/>
  <c r="CO873" i="2" a="1"/>
  <c r="CO873" i="2" s="1"/>
  <c r="CM873" i="2"/>
  <c r="CI873" i="2"/>
  <c r="F873" i="13" s="1"/>
  <c r="BP873" i="2"/>
  <c r="BO873" i="2"/>
  <c r="BD873" i="2"/>
  <c r="AV873" i="2"/>
  <c r="AU873" i="2"/>
  <c r="AS873" i="2"/>
  <c r="L873" i="13" s="1"/>
  <c r="AL873" i="2"/>
  <c r="K873" i="13" s="1"/>
  <c r="AH873" i="2"/>
  <c r="N873" i="2"/>
  <c r="DE872" i="2"/>
  <c r="CW872" i="2"/>
  <c r="CV872" i="2"/>
  <c r="CT872" i="2"/>
  <c r="H872" i="13" s="1"/>
  <c r="CQ872" i="2" a="1"/>
  <c r="CQ872" i="2" s="1"/>
  <c r="CP872" i="2" a="1"/>
  <c r="CP872" i="2" s="1"/>
  <c r="CO872" i="2" a="1"/>
  <c r="CO872" i="2" s="1"/>
  <c r="CM872" i="2"/>
  <c r="CI872" i="2"/>
  <c r="F872" i="13" s="1"/>
  <c r="BP872" i="2"/>
  <c r="BY872" i="2" s="1"/>
  <c r="BO872" i="2"/>
  <c r="BD872" i="2"/>
  <c r="AV872" i="2"/>
  <c r="BM872" i="2" s="1"/>
  <c r="AU872" i="2"/>
  <c r="BL872" i="2" s="1"/>
  <c r="AS872" i="2"/>
  <c r="L872" i="13" s="1"/>
  <c r="AL872" i="2"/>
  <c r="K872" i="13" s="1"/>
  <c r="AH872" i="2"/>
  <c r="N872" i="2"/>
  <c r="DE871" i="2"/>
  <c r="CW871" i="2"/>
  <c r="CV871" i="2"/>
  <c r="CT871" i="2"/>
  <c r="H871" i="13" s="1"/>
  <c r="CQ871" i="2" a="1"/>
  <c r="CQ871" i="2" s="1"/>
  <c r="CP871" i="2" a="1"/>
  <c r="CP871" i="2" s="1"/>
  <c r="CO871" i="2" a="1"/>
  <c r="CO871" i="2" s="1"/>
  <c r="CM871" i="2"/>
  <c r="CI871" i="2"/>
  <c r="BP871" i="2"/>
  <c r="BO871" i="2"/>
  <c r="BD871" i="2"/>
  <c r="AV871" i="2"/>
  <c r="AU871" i="2"/>
  <c r="BB871" i="2" s="1"/>
  <c r="AS871" i="2"/>
  <c r="L871" i="13" s="1"/>
  <c r="AL871" i="2"/>
  <c r="K871" i="13" s="1"/>
  <c r="AH871" i="2"/>
  <c r="N871" i="2"/>
  <c r="DE870" i="2"/>
  <c r="CW870" i="2"/>
  <c r="CV870" i="2"/>
  <c r="CT870" i="2"/>
  <c r="H870" i="13" s="1"/>
  <c r="CQ870" i="2" a="1"/>
  <c r="CQ870" i="2" s="1"/>
  <c r="CP870" i="2" a="1"/>
  <c r="CP870" i="2" s="1"/>
  <c r="CO870" i="2" a="1"/>
  <c r="CO870" i="2" s="1"/>
  <c r="CM870" i="2"/>
  <c r="CI870" i="2"/>
  <c r="F870" i="13" s="1"/>
  <c r="BP870" i="2"/>
  <c r="BY870" i="2" s="1"/>
  <c r="BO870" i="2"/>
  <c r="BD870" i="2"/>
  <c r="AV870" i="2"/>
  <c r="BM870" i="2" s="1"/>
  <c r="AU870" i="2"/>
  <c r="BB870" i="2" s="1"/>
  <c r="AS870" i="2"/>
  <c r="L870" i="13" s="1"/>
  <c r="AL870" i="2"/>
  <c r="K870" i="13" s="1"/>
  <c r="AH870" i="2"/>
  <c r="N870" i="2"/>
  <c r="DE869" i="2"/>
  <c r="CW869" i="2"/>
  <c r="CV869" i="2"/>
  <c r="CT869" i="2"/>
  <c r="H869" i="13" s="1"/>
  <c r="CQ869" i="2" a="1"/>
  <c r="CQ869" i="2" s="1"/>
  <c r="CP869" i="2" a="1"/>
  <c r="CP869" i="2" s="1"/>
  <c r="CO869" i="2" a="1"/>
  <c r="CO869" i="2" s="1"/>
  <c r="CM869" i="2"/>
  <c r="CI869" i="2"/>
  <c r="F869" i="13" s="1"/>
  <c r="BP869" i="2"/>
  <c r="BW869" i="2" s="1"/>
  <c r="BV869" i="2" s="1"/>
  <c r="BO869" i="2"/>
  <c r="BD869" i="2"/>
  <c r="AV869" i="2"/>
  <c r="AU869" i="2"/>
  <c r="BB869" i="2" s="1"/>
  <c r="AS869" i="2"/>
  <c r="L869" i="13" s="1"/>
  <c r="AL869" i="2"/>
  <c r="K869" i="13" s="1"/>
  <c r="AH869" i="2"/>
  <c r="N869" i="2"/>
  <c r="DE868" i="2"/>
  <c r="CW868" i="2"/>
  <c r="CV868" i="2"/>
  <c r="CT868" i="2"/>
  <c r="H868" i="13" s="1"/>
  <c r="CQ868" i="2" a="1"/>
  <c r="CQ868" i="2" s="1"/>
  <c r="CP868" i="2" a="1"/>
  <c r="CP868" i="2" s="1"/>
  <c r="CO868" i="2" a="1"/>
  <c r="CO868" i="2" s="1"/>
  <c r="CM868" i="2"/>
  <c r="CI868" i="2"/>
  <c r="BP868" i="2"/>
  <c r="BO868" i="2"/>
  <c r="BD868" i="2"/>
  <c r="AV868" i="2"/>
  <c r="BC868" i="2" s="1"/>
  <c r="AU868" i="2"/>
  <c r="BB868" i="2" s="1"/>
  <c r="AS868" i="2"/>
  <c r="L868" i="13" s="1"/>
  <c r="AL868" i="2"/>
  <c r="K868" i="13" s="1"/>
  <c r="AH868" i="2"/>
  <c r="N868" i="2"/>
  <c r="DE867" i="2"/>
  <c r="CW867" i="2"/>
  <c r="CV867" i="2"/>
  <c r="CT867" i="2"/>
  <c r="H867" i="13" s="1"/>
  <c r="CQ867" i="2" a="1"/>
  <c r="CQ867" i="2" s="1"/>
  <c r="CP867" i="2" a="1"/>
  <c r="CP867" i="2" s="1"/>
  <c r="CO867" i="2" a="1"/>
  <c r="CO867" i="2" s="1"/>
  <c r="CM867" i="2"/>
  <c r="CI867" i="2"/>
  <c r="F867" i="13" s="1"/>
  <c r="BP867" i="2"/>
  <c r="BO867" i="2"/>
  <c r="BD867" i="2"/>
  <c r="AV867" i="2"/>
  <c r="BC867" i="2" s="1"/>
  <c r="AU867" i="2"/>
  <c r="BL867" i="2" s="1"/>
  <c r="AS867" i="2"/>
  <c r="L867" i="13" s="1"/>
  <c r="AL867" i="2"/>
  <c r="K867" i="13" s="1"/>
  <c r="AH867" i="2"/>
  <c r="N867" i="2"/>
  <c r="DE866" i="2"/>
  <c r="CW866" i="2"/>
  <c r="CV866" i="2"/>
  <c r="CT866" i="2"/>
  <c r="H866" i="13" s="1"/>
  <c r="CQ866" i="2" a="1"/>
  <c r="CQ866" i="2" s="1"/>
  <c r="CP866" i="2" a="1"/>
  <c r="CP866" i="2" s="1"/>
  <c r="CO866" i="2" a="1"/>
  <c r="CO866" i="2" s="1"/>
  <c r="CM866" i="2"/>
  <c r="CI866" i="2"/>
  <c r="F866" i="13" s="1"/>
  <c r="BP866" i="2"/>
  <c r="BO866" i="2"/>
  <c r="BD866" i="2"/>
  <c r="BN866" i="2"/>
  <c r="AV866" i="2"/>
  <c r="AU866" i="2"/>
  <c r="AS866" i="2"/>
  <c r="L866" i="13" s="1"/>
  <c r="AL866" i="2"/>
  <c r="K866" i="13" s="1"/>
  <c r="AH866" i="2"/>
  <c r="N866" i="2"/>
  <c r="DE865" i="2"/>
  <c r="CW865" i="2"/>
  <c r="CV865" i="2"/>
  <c r="CT865" i="2"/>
  <c r="H865" i="13" s="1"/>
  <c r="CQ865" i="2" a="1"/>
  <c r="CQ865" i="2" s="1"/>
  <c r="CP865" i="2" a="1"/>
  <c r="CP865" i="2" s="1"/>
  <c r="CO865" i="2" a="1"/>
  <c r="CO865" i="2" s="1"/>
  <c r="CM865" i="2"/>
  <c r="CI865" i="2"/>
  <c r="BP865" i="2"/>
  <c r="BO865" i="2"/>
  <c r="BD865" i="2"/>
  <c r="AV865" i="2"/>
  <c r="AU865" i="2"/>
  <c r="BL865" i="2" s="1"/>
  <c r="AS865" i="2"/>
  <c r="L865" i="13" s="1"/>
  <c r="AL865" i="2"/>
  <c r="K865" i="13" s="1"/>
  <c r="AH865" i="2"/>
  <c r="N865" i="2"/>
  <c r="DE864" i="2"/>
  <c r="CW864" i="2"/>
  <c r="CV864" i="2"/>
  <c r="CT864" i="2"/>
  <c r="H864" i="13" s="1"/>
  <c r="CQ864" i="2" a="1"/>
  <c r="CQ864" i="2" s="1"/>
  <c r="CP864" i="2" a="1"/>
  <c r="CP864" i="2" s="1"/>
  <c r="CO864" i="2" a="1"/>
  <c r="CO864" i="2" s="1"/>
  <c r="CM864" i="2"/>
  <c r="CI864" i="2"/>
  <c r="F864" i="13" s="1"/>
  <c r="BP864" i="2"/>
  <c r="BY864" i="2" s="1"/>
  <c r="BO864" i="2"/>
  <c r="BD864" i="2"/>
  <c r="AV864" i="2"/>
  <c r="BC864" i="2" s="1"/>
  <c r="AU864" i="2"/>
  <c r="BB864" i="2" s="1"/>
  <c r="AS864" i="2"/>
  <c r="L864" i="13" s="1"/>
  <c r="AL864" i="2"/>
  <c r="K864" i="13" s="1"/>
  <c r="AH864" i="2"/>
  <c r="N864" i="2"/>
  <c r="DE863" i="2"/>
  <c r="CW863" i="2"/>
  <c r="CV863" i="2"/>
  <c r="CT863" i="2"/>
  <c r="H863" i="13" s="1"/>
  <c r="CQ863" i="2" a="1"/>
  <c r="CQ863" i="2" s="1"/>
  <c r="CP863" i="2" a="1"/>
  <c r="CP863" i="2" s="1"/>
  <c r="CO863" i="2" a="1"/>
  <c r="CO863" i="2" s="1"/>
  <c r="CM863" i="2"/>
  <c r="CI863" i="2"/>
  <c r="F863" i="13" s="1"/>
  <c r="BP863" i="2"/>
  <c r="BO863" i="2"/>
  <c r="BD863" i="2"/>
  <c r="AV863" i="2"/>
  <c r="AU863" i="2"/>
  <c r="BB863" i="2" s="1"/>
  <c r="AS863" i="2"/>
  <c r="L863" i="13" s="1"/>
  <c r="AL863" i="2"/>
  <c r="K863" i="13" s="1"/>
  <c r="AH863" i="2"/>
  <c r="N863" i="2"/>
  <c r="DE862" i="2"/>
  <c r="CW862" i="2"/>
  <c r="CV862" i="2"/>
  <c r="CT862" i="2"/>
  <c r="H862" i="13" s="1"/>
  <c r="CQ862" i="2" a="1"/>
  <c r="CQ862" i="2" s="1"/>
  <c r="CP862" i="2" a="1"/>
  <c r="CP862" i="2" s="1"/>
  <c r="CO862" i="2" a="1"/>
  <c r="CO862" i="2" s="1"/>
  <c r="CM862" i="2"/>
  <c r="CI862" i="2"/>
  <c r="BY862" i="2"/>
  <c r="BP862" i="2"/>
  <c r="BO862" i="2"/>
  <c r="BD862" i="2"/>
  <c r="AV862" i="2"/>
  <c r="BM862" i="2" s="1"/>
  <c r="AU862" i="2"/>
  <c r="AS862" i="2"/>
  <c r="L862" i="13" s="1"/>
  <c r="AL862" i="2"/>
  <c r="K862" i="13" s="1"/>
  <c r="AH862" i="2"/>
  <c r="N862" i="2"/>
  <c r="DE861" i="2"/>
  <c r="CW861" i="2"/>
  <c r="CV861" i="2"/>
  <c r="CT861" i="2"/>
  <c r="H861" i="13" s="1"/>
  <c r="CQ861" i="2" a="1"/>
  <c r="CQ861" i="2" s="1"/>
  <c r="CP861" i="2" a="1"/>
  <c r="CP861" i="2" s="1"/>
  <c r="CO861" i="2" a="1"/>
  <c r="CO861" i="2" s="1"/>
  <c r="CM861" i="2"/>
  <c r="CI861" i="2"/>
  <c r="F861" i="13" s="1"/>
  <c r="BY861" i="2"/>
  <c r="BP861" i="2"/>
  <c r="BU861" i="2" s="1"/>
  <c r="BO861" i="2"/>
  <c r="BD861" i="2"/>
  <c r="AV861" i="2"/>
  <c r="AU861" i="2"/>
  <c r="BB861" i="2" s="1"/>
  <c r="AS861" i="2"/>
  <c r="L861" i="13" s="1"/>
  <c r="AL861" i="2"/>
  <c r="K861" i="13" s="1"/>
  <c r="AH861" i="2"/>
  <c r="N861" i="2"/>
  <c r="DE860" i="2"/>
  <c r="CW860" i="2"/>
  <c r="CV860" i="2"/>
  <c r="CT860" i="2"/>
  <c r="H860" i="13" s="1"/>
  <c r="CQ860" i="2" a="1"/>
  <c r="CQ860" i="2" s="1"/>
  <c r="CP860" i="2" a="1"/>
  <c r="CP860" i="2" s="1"/>
  <c r="CO860" i="2" a="1"/>
  <c r="CO860" i="2" s="1"/>
  <c r="CM860" i="2"/>
  <c r="CI860" i="2"/>
  <c r="F860" i="13" s="1"/>
  <c r="BY860" i="2"/>
  <c r="BP860" i="2"/>
  <c r="BO860" i="2"/>
  <c r="BD860" i="2"/>
  <c r="AV860" i="2"/>
  <c r="BC860" i="2" s="1"/>
  <c r="AU860" i="2"/>
  <c r="AS860" i="2"/>
  <c r="L860" i="13" s="1"/>
  <c r="AL860" i="2"/>
  <c r="K860" i="13" s="1"/>
  <c r="AH860" i="2"/>
  <c r="N860" i="2"/>
  <c r="DE859" i="2"/>
  <c r="CW859" i="2"/>
  <c r="CV859" i="2"/>
  <c r="CT859" i="2"/>
  <c r="H859" i="13" s="1"/>
  <c r="CQ859" i="2" a="1"/>
  <c r="CQ859" i="2" s="1"/>
  <c r="CP859" i="2" a="1"/>
  <c r="CP859" i="2" s="1"/>
  <c r="CO859" i="2" a="1"/>
  <c r="CO859" i="2" s="1"/>
  <c r="CM859" i="2"/>
  <c r="CI859" i="2"/>
  <c r="F859" i="13" s="1"/>
  <c r="BX859" i="2"/>
  <c r="BW859" i="2"/>
  <c r="BV859" i="2" s="1"/>
  <c r="BO859" i="2"/>
  <c r="BD859" i="2"/>
  <c r="AV859" i="2"/>
  <c r="AU859" i="2"/>
  <c r="BB859" i="2" s="1"/>
  <c r="AS859" i="2"/>
  <c r="L859" i="13" s="1"/>
  <c r="AL859" i="2"/>
  <c r="K859" i="13" s="1"/>
  <c r="AH859" i="2"/>
  <c r="N859" i="2"/>
  <c r="DE858" i="2"/>
  <c r="CW858" i="2"/>
  <c r="CV858" i="2"/>
  <c r="CT858" i="2"/>
  <c r="H858" i="13" s="1"/>
  <c r="CQ858" i="2" a="1"/>
  <c r="CQ858" i="2" s="1"/>
  <c r="CP858" i="2" a="1"/>
  <c r="CP858" i="2" s="1"/>
  <c r="CO858" i="2" a="1"/>
  <c r="CO858" i="2" s="1"/>
  <c r="CM858" i="2"/>
  <c r="CI858" i="2"/>
  <c r="F858" i="13" s="1"/>
  <c r="BX858" i="2"/>
  <c r="BW858" i="2"/>
  <c r="BV858" i="2" s="1"/>
  <c r="BO858" i="2"/>
  <c r="BD858" i="2"/>
  <c r="AV858" i="2"/>
  <c r="BM858" i="2" s="1"/>
  <c r="AU858" i="2"/>
  <c r="AS858" i="2"/>
  <c r="L858" i="13" s="1"/>
  <c r="AL858" i="2"/>
  <c r="K858" i="13" s="1"/>
  <c r="AH858" i="2"/>
  <c r="N858" i="2"/>
  <c r="DE857" i="2"/>
  <c r="CW857" i="2"/>
  <c r="CV857" i="2"/>
  <c r="CT857" i="2"/>
  <c r="H857" i="13" s="1"/>
  <c r="CQ857" i="2" a="1"/>
  <c r="CQ857" i="2" s="1"/>
  <c r="CP857" i="2" a="1"/>
  <c r="CP857" i="2" s="1"/>
  <c r="CO857" i="2" a="1"/>
  <c r="CO857" i="2" s="1"/>
  <c r="CM857" i="2"/>
  <c r="CI857" i="2"/>
  <c r="F857" i="13" s="1"/>
  <c r="CF857" i="2"/>
  <c r="BX857" i="2"/>
  <c r="BW857" i="2"/>
  <c r="BV857" i="2" s="1"/>
  <c r="BO857" i="2"/>
  <c r="BD857" i="2"/>
  <c r="AV857" i="2"/>
  <c r="AU857" i="2"/>
  <c r="BL857" i="2" s="1"/>
  <c r="AS857" i="2"/>
  <c r="L857" i="13" s="1"/>
  <c r="AL857" i="2"/>
  <c r="K857" i="13" s="1"/>
  <c r="AH857" i="2"/>
  <c r="N857" i="2"/>
  <c r="DE856" i="2"/>
  <c r="CW856" i="2"/>
  <c r="CV856" i="2"/>
  <c r="CT856" i="2"/>
  <c r="H856" i="13" s="1"/>
  <c r="CQ856" i="2" a="1"/>
  <c r="CQ856" i="2" s="1"/>
  <c r="CP856" i="2" a="1"/>
  <c r="CP856" i="2" s="1"/>
  <c r="CO856" i="2" a="1"/>
  <c r="CO856" i="2" s="1"/>
  <c r="CM856" i="2"/>
  <c r="CI856" i="2"/>
  <c r="F856" i="13" s="1"/>
  <c r="BP856" i="2"/>
  <c r="BO856" i="2"/>
  <c r="BD856" i="2"/>
  <c r="AV856" i="2"/>
  <c r="BC856" i="2" s="1"/>
  <c r="AU856" i="2"/>
  <c r="AS856" i="2"/>
  <c r="L856" i="13" s="1"/>
  <c r="AL856" i="2"/>
  <c r="K856" i="13" s="1"/>
  <c r="AH856" i="2"/>
  <c r="N856" i="2"/>
  <c r="DE855" i="2"/>
  <c r="CW855" i="2"/>
  <c r="CV855" i="2"/>
  <c r="CT855" i="2"/>
  <c r="H855" i="13" s="1"/>
  <c r="CQ855" i="2" a="1"/>
  <c r="CQ855" i="2" s="1"/>
  <c r="CP855" i="2" a="1"/>
  <c r="CP855" i="2" s="1"/>
  <c r="CO855" i="2" a="1"/>
  <c r="CO855" i="2" s="1"/>
  <c r="CM855" i="2"/>
  <c r="CI855" i="2"/>
  <c r="F855" i="13" s="1"/>
  <c r="BP855" i="2"/>
  <c r="BO855" i="2"/>
  <c r="BD855" i="2"/>
  <c r="AV855" i="2"/>
  <c r="AU855" i="2"/>
  <c r="BB855" i="2" s="1"/>
  <c r="AS855" i="2"/>
  <c r="L855" i="13" s="1"/>
  <c r="AL855" i="2"/>
  <c r="K855" i="13" s="1"/>
  <c r="AH855" i="2"/>
  <c r="N855" i="2"/>
  <c r="DE854" i="2"/>
  <c r="CW854" i="2"/>
  <c r="CV854" i="2"/>
  <c r="CT854" i="2"/>
  <c r="H854" i="13" s="1"/>
  <c r="CQ854" i="2" a="1"/>
  <c r="CQ854" i="2" s="1"/>
  <c r="CP854" i="2" a="1"/>
  <c r="CP854" i="2" s="1"/>
  <c r="CO854" i="2" a="1"/>
  <c r="CO854" i="2" s="1"/>
  <c r="CM854" i="2"/>
  <c r="CI854" i="2"/>
  <c r="F854" i="13" s="1"/>
  <c r="BP854" i="2"/>
  <c r="BO854" i="2"/>
  <c r="BD854" i="2"/>
  <c r="AV854" i="2"/>
  <c r="BC854" i="2" s="1"/>
  <c r="AU854" i="2"/>
  <c r="BB854" i="2" s="1"/>
  <c r="AS854" i="2"/>
  <c r="L854" i="13" s="1"/>
  <c r="AL854" i="2"/>
  <c r="K854" i="13" s="1"/>
  <c r="AH854" i="2"/>
  <c r="N854" i="2"/>
  <c r="DE853" i="2"/>
  <c r="CW853" i="2"/>
  <c r="CV853" i="2"/>
  <c r="CT853" i="2"/>
  <c r="H853" i="13" s="1"/>
  <c r="CQ853" i="2" a="1"/>
  <c r="CQ853" i="2" s="1"/>
  <c r="CP853" i="2" a="1"/>
  <c r="CP853" i="2" s="1"/>
  <c r="CO853" i="2" a="1"/>
  <c r="CO853" i="2" s="1"/>
  <c r="CM853" i="2"/>
  <c r="CI853" i="2"/>
  <c r="CG853" i="2"/>
  <c r="CF853" i="2"/>
  <c r="CE853" i="2" s="1"/>
  <c r="BP853" i="2"/>
  <c r="BU853" i="2" s="1"/>
  <c r="BO853" i="2"/>
  <c r="BD853" i="2"/>
  <c r="AV853" i="2"/>
  <c r="AU853" i="2"/>
  <c r="AS853" i="2"/>
  <c r="L853" i="13" s="1"/>
  <c r="AL853" i="2"/>
  <c r="K853" i="13" s="1"/>
  <c r="AH853" i="2"/>
  <c r="N853" i="2"/>
  <c r="DE852" i="2"/>
  <c r="CW852" i="2"/>
  <c r="CV852" i="2"/>
  <c r="CT852" i="2"/>
  <c r="H852" i="13" s="1"/>
  <c r="CQ852" i="2" a="1"/>
  <c r="CQ852" i="2" s="1"/>
  <c r="CP852" i="2" a="1"/>
  <c r="CP852" i="2" s="1"/>
  <c r="CO852" i="2" a="1"/>
  <c r="CO852" i="2" s="1"/>
  <c r="CM852" i="2"/>
  <c r="CI852" i="2"/>
  <c r="F852" i="13" s="1"/>
  <c r="CG852" i="2"/>
  <c r="CF852" i="2"/>
  <c r="CE852" i="2" s="1"/>
  <c r="BP852" i="2"/>
  <c r="BO852" i="2"/>
  <c r="BD852" i="2"/>
  <c r="AV852" i="2"/>
  <c r="BC852" i="2" s="1"/>
  <c r="AU852" i="2"/>
  <c r="BB852" i="2" s="1"/>
  <c r="AS852" i="2"/>
  <c r="L852" i="13" s="1"/>
  <c r="AL852" i="2"/>
  <c r="K852" i="13" s="1"/>
  <c r="AH852" i="2"/>
  <c r="N852" i="2"/>
  <c r="DE851" i="2"/>
  <c r="CW851" i="2"/>
  <c r="CV851" i="2"/>
  <c r="CT851" i="2"/>
  <c r="H851" i="13" s="1"/>
  <c r="CQ851" i="2" a="1"/>
  <c r="CQ851" i="2" s="1"/>
  <c r="CP851" i="2" a="1"/>
  <c r="CP851" i="2" s="1"/>
  <c r="CO851" i="2" a="1"/>
  <c r="CO851" i="2" s="1"/>
  <c r="CM851" i="2"/>
  <c r="CI851" i="2"/>
  <c r="F851" i="13" s="1"/>
  <c r="CG851" i="2"/>
  <c r="CF851" i="2"/>
  <c r="CE851" i="2" s="1"/>
  <c r="BP851" i="2"/>
  <c r="BO851" i="2"/>
  <c r="BD851" i="2"/>
  <c r="AV851" i="2"/>
  <c r="BC851" i="2" s="1"/>
  <c r="AU851" i="2"/>
  <c r="AS851" i="2"/>
  <c r="L851" i="13" s="1"/>
  <c r="AL851" i="2"/>
  <c r="K851" i="13" s="1"/>
  <c r="AH851" i="2"/>
  <c r="N851" i="2"/>
  <c r="DE850" i="2"/>
  <c r="CW850" i="2"/>
  <c r="CV850" i="2"/>
  <c r="CT850" i="2"/>
  <c r="H850" i="13" s="1"/>
  <c r="CQ850" i="2" a="1"/>
  <c r="CQ850" i="2" s="1"/>
  <c r="CP850" i="2" a="1"/>
  <c r="CP850" i="2" s="1"/>
  <c r="CO850" i="2" a="1"/>
  <c r="CO850" i="2" s="1"/>
  <c r="CM850" i="2"/>
  <c r="CI850" i="2"/>
  <c r="F850" i="13" s="1"/>
  <c r="BP850" i="2"/>
  <c r="BO850" i="2"/>
  <c r="BD850" i="2"/>
  <c r="AV850" i="2"/>
  <c r="BC850" i="2" s="1"/>
  <c r="AU850" i="2"/>
  <c r="BB850" i="2" s="1"/>
  <c r="AS850" i="2"/>
  <c r="L850" i="13" s="1"/>
  <c r="AL850" i="2"/>
  <c r="K850" i="13" s="1"/>
  <c r="AH850" i="2"/>
  <c r="N850" i="2"/>
  <c r="DE849" i="2"/>
  <c r="CW849" i="2"/>
  <c r="CV849" i="2"/>
  <c r="CT849" i="2"/>
  <c r="H849" i="13" s="1"/>
  <c r="CQ849" i="2" a="1"/>
  <c r="CQ849" i="2" s="1"/>
  <c r="CP849" i="2" a="1"/>
  <c r="CP849" i="2" s="1"/>
  <c r="CO849" i="2" a="1"/>
  <c r="CO849" i="2" s="1"/>
  <c r="CM849" i="2"/>
  <c r="CI849" i="2"/>
  <c r="F849" i="13" s="1"/>
  <c r="BP849" i="2"/>
  <c r="BO849" i="2"/>
  <c r="BD849" i="2"/>
  <c r="AV849" i="2"/>
  <c r="AU849" i="2"/>
  <c r="AS849" i="2"/>
  <c r="L849" i="13" s="1"/>
  <c r="AL849" i="2"/>
  <c r="K849" i="13" s="1"/>
  <c r="AH849" i="2"/>
  <c r="N849" i="2"/>
  <c r="DE848" i="2"/>
  <c r="CW848" i="2"/>
  <c r="CV848" i="2"/>
  <c r="CT848" i="2"/>
  <c r="H848" i="13" s="1"/>
  <c r="CQ848" i="2" a="1"/>
  <c r="CQ848" i="2" s="1"/>
  <c r="CP848" i="2" a="1"/>
  <c r="CP848" i="2" s="1"/>
  <c r="CO848" i="2" a="1"/>
  <c r="CO848" i="2" s="1"/>
  <c r="CM848" i="2"/>
  <c r="CI848" i="2"/>
  <c r="F848" i="13" s="1"/>
  <c r="BP848" i="2"/>
  <c r="BO848" i="2"/>
  <c r="BD848" i="2"/>
  <c r="AV848" i="2"/>
  <c r="AU848" i="2"/>
  <c r="BB848" i="2" s="1"/>
  <c r="AS848" i="2"/>
  <c r="L848" i="13" s="1"/>
  <c r="AL848" i="2"/>
  <c r="K848" i="13" s="1"/>
  <c r="AH848" i="2"/>
  <c r="N848" i="2"/>
  <c r="DE847" i="2"/>
  <c r="CW847" i="2"/>
  <c r="CV847" i="2"/>
  <c r="CT847" i="2"/>
  <c r="H847" i="13" s="1"/>
  <c r="CQ847" i="2" a="1"/>
  <c r="CQ847" i="2" s="1"/>
  <c r="CP847" i="2" a="1"/>
  <c r="CP847" i="2" s="1"/>
  <c r="CO847" i="2" a="1"/>
  <c r="CO847" i="2" s="1"/>
  <c r="CM847" i="2"/>
  <c r="CI847" i="2"/>
  <c r="F847" i="13" s="1"/>
  <c r="BP847" i="2"/>
  <c r="BO847" i="2"/>
  <c r="BD847" i="2"/>
  <c r="AV847" i="2"/>
  <c r="BC847" i="2" s="1"/>
  <c r="AU847" i="2"/>
  <c r="BB847" i="2" s="1"/>
  <c r="AS847" i="2"/>
  <c r="L847" i="13" s="1"/>
  <c r="AL847" i="2"/>
  <c r="K847" i="13" s="1"/>
  <c r="AH847" i="2"/>
  <c r="N847" i="2"/>
  <c r="DE846" i="2"/>
  <c r="CW846" i="2"/>
  <c r="CV846" i="2"/>
  <c r="CT846" i="2"/>
  <c r="H846" i="13" s="1"/>
  <c r="CQ846" i="2" a="1"/>
  <c r="CQ846" i="2" s="1"/>
  <c r="CP846" i="2" a="1"/>
  <c r="CP846" i="2" s="1"/>
  <c r="CO846" i="2" a="1"/>
  <c r="CO846" i="2" s="1"/>
  <c r="CM846" i="2"/>
  <c r="CI846" i="2"/>
  <c r="F846" i="13" s="1"/>
  <c r="BP846" i="2"/>
  <c r="BO846" i="2"/>
  <c r="BD846" i="2"/>
  <c r="AV846" i="2"/>
  <c r="AU846" i="2"/>
  <c r="AS846" i="2"/>
  <c r="L846" i="13" s="1"/>
  <c r="AL846" i="2"/>
  <c r="K846" i="13" s="1"/>
  <c r="AH846" i="2"/>
  <c r="N846" i="2"/>
  <c r="DE845" i="2"/>
  <c r="CW845" i="2"/>
  <c r="CV845" i="2"/>
  <c r="CT845" i="2"/>
  <c r="H845" i="13" s="1"/>
  <c r="CQ845" i="2" a="1"/>
  <c r="CQ845" i="2" s="1"/>
  <c r="CP845" i="2" a="1"/>
  <c r="CP845" i="2" s="1"/>
  <c r="CO845" i="2" a="1"/>
  <c r="CO845" i="2" s="1"/>
  <c r="CM845" i="2"/>
  <c r="CI845" i="2"/>
  <c r="F845" i="13" s="1"/>
  <c r="BP845" i="2"/>
  <c r="BO845" i="2"/>
  <c r="BD845" i="2"/>
  <c r="AV845" i="2"/>
  <c r="BC845" i="2" s="1"/>
  <c r="AU845" i="2"/>
  <c r="AS845" i="2"/>
  <c r="L845" i="13" s="1"/>
  <c r="AL845" i="2"/>
  <c r="K845" i="13" s="1"/>
  <c r="AH845" i="2"/>
  <c r="N845" i="2"/>
  <c r="DE844" i="2"/>
  <c r="CW844" i="2"/>
  <c r="CV844" i="2"/>
  <c r="CT844" i="2"/>
  <c r="H844" i="13" s="1"/>
  <c r="CQ844" i="2" a="1"/>
  <c r="CQ844" i="2" s="1"/>
  <c r="CP844" i="2" a="1"/>
  <c r="CP844" i="2" s="1"/>
  <c r="CO844" i="2" a="1"/>
  <c r="CO844" i="2" s="1"/>
  <c r="CM844" i="2"/>
  <c r="CI844" i="2"/>
  <c r="BP844" i="2"/>
  <c r="BO844" i="2"/>
  <c r="BD844" i="2"/>
  <c r="AV844" i="2"/>
  <c r="AU844" i="2"/>
  <c r="BB844" i="2" s="1"/>
  <c r="AS844" i="2"/>
  <c r="L844" i="13" s="1"/>
  <c r="AL844" i="2"/>
  <c r="K844" i="13" s="1"/>
  <c r="AH844" i="2"/>
  <c r="N844" i="2"/>
  <c r="DE843" i="2"/>
  <c r="CW843" i="2"/>
  <c r="CV843" i="2"/>
  <c r="CT843" i="2"/>
  <c r="H843" i="13" s="1"/>
  <c r="CQ843" i="2" a="1"/>
  <c r="CQ843" i="2" s="1"/>
  <c r="CP843" i="2" a="1"/>
  <c r="CP843" i="2" s="1"/>
  <c r="CO843" i="2" a="1"/>
  <c r="CO843" i="2" s="1"/>
  <c r="CM843" i="2"/>
  <c r="CI843" i="2"/>
  <c r="F843" i="13" s="1"/>
  <c r="BP843" i="2"/>
  <c r="BO843" i="2"/>
  <c r="BD843" i="2"/>
  <c r="AV843" i="2"/>
  <c r="BC843" i="2" s="1"/>
  <c r="AU843" i="2"/>
  <c r="BB843" i="2" s="1"/>
  <c r="AS843" i="2"/>
  <c r="L843" i="13" s="1"/>
  <c r="AL843" i="2"/>
  <c r="K843" i="13" s="1"/>
  <c r="AH843" i="2"/>
  <c r="N843" i="2"/>
  <c r="DE842" i="2"/>
  <c r="CW842" i="2"/>
  <c r="CV842" i="2"/>
  <c r="CT842" i="2"/>
  <c r="H842" i="13" s="1"/>
  <c r="CQ842" i="2" a="1"/>
  <c r="CQ842" i="2" s="1"/>
  <c r="CP842" i="2" a="1"/>
  <c r="CP842" i="2" s="1"/>
  <c r="CO842" i="2" a="1"/>
  <c r="CO842" i="2" s="1"/>
  <c r="CM842" i="2"/>
  <c r="CI842" i="2"/>
  <c r="F842" i="13" s="1"/>
  <c r="BP842" i="2"/>
  <c r="BO842" i="2"/>
  <c r="BD842" i="2"/>
  <c r="AV842" i="2"/>
  <c r="BC842" i="2" s="1"/>
  <c r="AU842" i="2"/>
  <c r="BL842" i="2" s="1"/>
  <c r="AS842" i="2"/>
  <c r="L842" i="13" s="1"/>
  <c r="AL842" i="2"/>
  <c r="K842" i="13" s="1"/>
  <c r="AH842" i="2"/>
  <c r="N842" i="2"/>
  <c r="DE841" i="2"/>
  <c r="CW841" i="2"/>
  <c r="CV841" i="2"/>
  <c r="CT841" i="2"/>
  <c r="H841" i="13" s="1"/>
  <c r="CQ841" i="2" a="1"/>
  <c r="CQ841" i="2" s="1"/>
  <c r="CP841" i="2" a="1"/>
  <c r="CP841" i="2" s="1"/>
  <c r="CO841" i="2" a="1"/>
  <c r="CO841" i="2" s="1"/>
  <c r="CM841" i="2"/>
  <c r="CI841" i="2"/>
  <c r="BP841" i="2"/>
  <c r="BY841" i="2" s="1"/>
  <c r="BO841" i="2"/>
  <c r="BD841" i="2"/>
  <c r="AV841" i="2"/>
  <c r="BC841" i="2" s="1"/>
  <c r="AU841" i="2"/>
  <c r="AS841" i="2"/>
  <c r="L841" i="13" s="1"/>
  <c r="AL841" i="2"/>
  <c r="K841" i="13" s="1"/>
  <c r="AH841" i="2"/>
  <c r="N841" i="2"/>
  <c r="DE840" i="2"/>
  <c r="CW840" i="2"/>
  <c r="CV840" i="2"/>
  <c r="CT840" i="2"/>
  <c r="H840" i="13" s="1"/>
  <c r="CQ840" i="2" a="1"/>
  <c r="CQ840" i="2" s="1"/>
  <c r="CP840" i="2" a="1"/>
  <c r="CP840" i="2" s="1"/>
  <c r="CO840" i="2" a="1"/>
  <c r="CO840" i="2" s="1"/>
  <c r="CM840" i="2"/>
  <c r="CI840" i="2"/>
  <c r="F840" i="13" s="1"/>
  <c r="BP840" i="2"/>
  <c r="BO840" i="2"/>
  <c r="BD840" i="2"/>
  <c r="AV840" i="2"/>
  <c r="AU840" i="2"/>
  <c r="BL840" i="2" s="1"/>
  <c r="AS840" i="2"/>
  <c r="L840" i="13" s="1"/>
  <c r="AL840" i="2"/>
  <c r="K840" i="13" s="1"/>
  <c r="AH840" i="2"/>
  <c r="N840" i="2"/>
  <c r="DE839" i="2"/>
  <c r="CW839" i="2"/>
  <c r="CV839" i="2"/>
  <c r="CT839" i="2"/>
  <c r="H839" i="13" s="1"/>
  <c r="CQ839" i="2" a="1"/>
  <c r="CQ839" i="2" s="1"/>
  <c r="CP839" i="2" a="1"/>
  <c r="CP839" i="2" s="1"/>
  <c r="CO839" i="2" a="1"/>
  <c r="CO839" i="2" s="1"/>
  <c r="CM839" i="2"/>
  <c r="CI839" i="2"/>
  <c r="F839" i="13" s="1"/>
  <c r="BP839" i="2"/>
  <c r="BO839" i="2"/>
  <c r="BD839" i="2"/>
  <c r="AV839" i="2"/>
  <c r="AU839" i="2"/>
  <c r="BL839" i="2" s="1"/>
  <c r="AS839" i="2"/>
  <c r="L839" i="13" s="1"/>
  <c r="AL839" i="2"/>
  <c r="K839" i="13" s="1"/>
  <c r="AH839" i="2"/>
  <c r="N839" i="2"/>
  <c r="DE838" i="2"/>
  <c r="CW838" i="2"/>
  <c r="CV838" i="2"/>
  <c r="CT838" i="2"/>
  <c r="H838" i="13" s="1"/>
  <c r="CQ838" i="2" a="1"/>
  <c r="CQ838" i="2" s="1"/>
  <c r="CP838" i="2" a="1"/>
  <c r="CP838" i="2" s="1"/>
  <c r="CO838" i="2" a="1"/>
  <c r="CO838" i="2" s="1"/>
  <c r="CM838" i="2"/>
  <c r="CI838" i="2"/>
  <c r="F838" i="13" s="1"/>
  <c r="BP838" i="2"/>
  <c r="BO838" i="2"/>
  <c r="BD838" i="2"/>
  <c r="AV838" i="2"/>
  <c r="BC838" i="2" s="1"/>
  <c r="AU838" i="2"/>
  <c r="BB838" i="2" s="1"/>
  <c r="AS838" i="2"/>
  <c r="L838" i="13" s="1"/>
  <c r="AL838" i="2"/>
  <c r="K838" i="13" s="1"/>
  <c r="AH838" i="2"/>
  <c r="N838" i="2"/>
  <c r="DE837" i="2"/>
  <c r="CW837" i="2"/>
  <c r="CV837" i="2"/>
  <c r="CT837" i="2"/>
  <c r="H837" i="13" s="1"/>
  <c r="CQ837" i="2" a="1"/>
  <c r="CQ837" i="2" s="1"/>
  <c r="CP837" i="2" a="1"/>
  <c r="CP837" i="2" s="1"/>
  <c r="CO837" i="2" a="1"/>
  <c r="CO837" i="2" s="1"/>
  <c r="CM837" i="2"/>
  <c r="CI837" i="2"/>
  <c r="F837" i="13" s="1"/>
  <c r="BP837" i="2"/>
  <c r="BU837" i="2" s="1"/>
  <c r="BO837" i="2"/>
  <c r="BD837" i="2"/>
  <c r="AV837" i="2"/>
  <c r="BM837" i="2" s="1"/>
  <c r="AU837" i="2"/>
  <c r="AS837" i="2"/>
  <c r="L837" i="13" s="1"/>
  <c r="AL837" i="2"/>
  <c r="K837" i="13" s="1"/>
  <c r="AH837" i="2"/>
  <c r="N837" i="2"/>
  <c r="DE836" i="2"/>
  <c r="CW836" i="2"/>
  <c r="CV836" i="2"/>
  <c r="CT836" i="2"/>
  <c r="H836" i="13" s="1"/>
  <c r="CQ836" i="2" a="1"/>
  <c r="CQ836" i="2" s="1"/>
  <c r="CP836" i="2" a="1"/>
  <c r="CP836" i="2" s="1"/>
  <c r="CO836" i="2" a="1"/>
  <c r="CO836" i="2" s="1"/>
  <c r="CM836" i="2"/>
  <c r="CI836" i="2"/>
  <c r="F836" i="13" s="1"/>
  <c r="BP836" i="2"/>
  <c r="BO836" i="2"/>
  <c r="BD836" i="2"/>
  <c r="AV836" i="2"/>
  <c r="AU836" i="2"/>
  <c r="BB836" i="2" s="1"/>
  <c r="AS836" i="2"/>
  <c r="L836" i="13" s="1"/>
  <c r="AL836" i="2"/>
  <c r="K836" i="13" s="1"/>
  <c r="AH836" i="2"/>
  <c r="N836" i="2"/>
  <c r="DE835" i="2"/>
  <c r="CW835" i="2"/>
  <c r="CV835" i="2"/>
  <c r="CT835" i="2"/>
  <c r="H835" i="13" s="1"/>
  <c r="CQ835" i="2" a="1"/>
  <c r="CQ835" i="2" s="1"/>
  <c r="CP835" i="2" a="1"/>
  <c r="CP835" i="2" s="1"/>
  <c r="CO835" i="2" a="1"/>
  <c r="CO835" i="2" s="1"/>
  <c r="CM835" i="2"/>
  <c r="CI835" i="2"/>
  <c r="F835" i="13" s="1"/>
  <c r="BP835" i="2"/>
  <c r="BO835" i="2"/>
  <c r="BD835" i="2"/>
  <c r="AV835" i="2"/>
  <c r="AU835" i="2"/>
  <c r="BB835" i="2" s="1"/>
  <c r="AS835" i="2"/>
  <c r="L835" i="13" s="1"/>
  <c r="AL835" i="2"/>
  <c r="K835" i="13" s="1"/>
  <c r="AH835" i="2"/>
  <c r="N835" i="2"/>
  <c r="DE834" i="2"/>
  <c r="CW834" i="2"/>
  <c r="CV834" i="2"/>
  <c r="CT834" i="2"/>
  <c r="H834" i="13" s="1"/>
  <c r="CQ834" i="2" a="1"/>
  <c r="CQ834" i="2" s="1"/>
  <c r="CP834" i="2" a="1"/>
  <c r="CP834" i="2" s="1"/>
  <c r="CO834" i="2" a="1"/>
  <c r="CO834" i="2" s="1"/>
  <c r="CM834" i="2"/>
  <c r="CI834" i="2"/>
  <c r="F834" i="13" s="1"/>
  <c r="BP834" i="2"/>
  <c r="BO834" i="2"/>
  <c r="BD834" i="2"/>
  <c r="AV834" i="2"/>
  <c r="BC834" i="2" s="1"/>
  <c r="AU834" i="2"/>
  <c r="BB834" i="2" s="1"/>
  <c r="AS834" i="2"/>
  <c r="L834" i="13" s="1"/>
  <c r="AL834" i="2"/>
  <c r="K834" i="13" s="1"/>
  <c r="AH834" i="2"/>
  <c r="N834" i="2"/>
  <c r="DE833" i="2"/>
  <c r="CW833" i="2"/>
  <c r="CV833" i="2"/>
  <c r="CT833" i="2"/>
  <c r="H833" i="13" s="1"/>
  <c r="CQ833" i="2" a="1"/>
  <c r="CQ833" i="2" s="1"/>
  <c r="CP833" i="2" a="1"/>
  <c r="CP833" i="2" s="1"/>
  <c r="CO833" i="2" a="1"/>
  <c r="CO833" i="2" s="1"/>
  <c r="CM833" i="2"/>
  <c r="CI833" i="2"/>
  <c r="F833" i="13" s="1"/>
  <c r="BP833" i="2"/>
  <c r="BO833" i="2"/>
  <c r="BD833" i="2"/>
  <c r="AV833" i="2"/>
  <c r="BC833" i="2" s="1"/>
  <c r="AU833" i="2"/>
  <c r="AS833" i="2"/>
  <c r="L833" i="13" s="1"/>
  <c r="AL833" i="2"/>
  <c r="K833" i="13" s="1"/>
  <c r="AH833" i="2"/>
  <c r="N833" i="2"/>
  <c r="DE832" i="2"/>
  <c r="CW832" i="2"/>
  <c r="CV832" i="2"/>
  <c r="CT832" i="2"/>
  <c r="H832" i="13" s="1"/>
  <c r="CQ832" i="2" a="1"/>
  <c r="CQ832" i="2" s="1"/>
  <c r="CP832" i="2" a="1"/>
  <c r="CP832" i="2" s="1"/>
  <c r="CO832" i="2" a="1"/>
  <c r="CO832" i="2" s="1"/>
  <c r="CM832" i="2"/>
  <c r="CI832" i="2"/>
  <c r="BP832" i="2"/>
  <c r="BO832" i="2"/>
  <c r="BD832" i="2"/>
  <c r="AV832" i="2"/>
  <c r="AU832" i="2"/>
  <c r="BL832" i="2" s="1"/>
  <c r="AS832" i="2"/>
  <c r="L832" i="13" s="1"/>
  <c r="AL832" i="2"/>
  <c r="K832" i="13" s="1"/>
  <c r="AH832" i="2"/>
  <c r="N832" i="2"/>
  <c r="DE831" i="2"/>
  <c r="CW831" i="2"/>
  <c r="CV831" i="2"/>
  <c r="CT831" i="2"/>
  <c r="H831" i="13" s="1"/>
  <c r="CQ831" i="2" a="1"/>
  <c r="CQ831" i="2" s="1"/>
  <c r="CP831" i="2" a="1"/>
  <c r="CP831" i="2" s="1"/>
  <c r="CO831" i="2" a="1"/>
  <c r="CO831" i="2" s="1"/>
  <c r="CM831" i="2"/>
  <c r="CI831" i="2"/>
  <c r="F831" i="13" s="1"/>
  <c r="BP831" i="2"/>
  <c r="BO831" i="2"/>
  <c r="BD831" i="2"/>
  <c r="AV831" i="2"/>
  <c r="BC831" i="2" s="1"/>
  <c r="AU831" i="2"/>
  <c r="BL831" i="2" s="1"/>
  <c r="AS831" i="2"/>
  <c r="L831" i="13" s="1"/>
  <c r="AL831" i="2"/>
  <c r="K831" i="13" s="1"/>
  <c r="AH831" i="2"/>
  <c r="N831" i="2"/>
  <c r="DE830" i="2"/>
  <c r="CW830" i="2"/>
  <c r="CV830" i="2"/>
  <c r="CT830" i="2"/>
  <c r="H830" i="13" s="1"/>
  <c r="CQ830" i="2" a="1"/>
  <c r="CQ830" i="2" s="1"/>
  <c r="CP830" i="2" a="1"/>
  <c r="CP830" i="2" s="1"/>
  <c r="CO830" i="2" a="1"/>
  <c r="CO830" i="2" s="1"/>
  <c r="CM830" i="2"/>
  <c r="CI830" i="2"/>
  <c r="F830" i="13" s="1"/>
  <c r="BP830" i="2"/>
  <c r="BO830" i="2"/>
  <c r="BD830" i="2"/>
  <c r="AV830" i="2"/>
  <c r="AU830" i="2"/>
  <c r="BB830" i="2" s="1"/>
  <c r="AS830" i="2"/>
  <c r="L830" i="13" s="1"/>
  <c r="AL830" i="2"/>
  <c r="K830" i="13" s="1"/>
  <c r="AH830" i="2"/>
  <c r="N830" i="2"/>
  <c r="DE829" i="2"/>
  <c r="CW829" i="2"/>
  <c r="CV829" i="2"/>
  <c r="CT829" i="2"/>
  <c r="H829" i="13" s="1"/>
  <c r="CQ829" i="2" a="1"/>
  <c r="CQ829" i="2" s="1"/>
  <c r="CP829" i="2" a="1"/>
  <c r="CP829" i="2" s="1"/>
  <c r="CO829" i="2" a="1"/>
  <c r="CO829" i="2" s="1"/>
  <c r="CM829" i="2"/>
  <c r="CI829" i="2"/>
  <c r="F829" i="13" s="1"/>
  <c r="CG829" i="2"/>
  <c r="CF829" i="2"/>
  <c r="CE829" i="2" s="1"/>
  <c r="BP829" i="2"/>
  <c r="BU829" i="2" s="1"/>
  <c r="BO829" i="2"/>
  <c r="BD829" i="2"/>
  <c r="AV829" i="2"/>
  <c r="BC829" i="2" s="1"/>
  <c r="AU829" i="2"/>
  <c r="BB829" i="2" s="1"/>
  <c r="AS829" i="2"/>
  <c r="L829" i="13" s="1"/>
  <c r="AL829" i="2"/>
  <c r="K829" i="13" s="1"/>
  <c r="AH829" i="2"/>
  <c r="N829" i="2"/>
  <c r="DE828" i="2"/>
  <c r="CW828" i="2"/>
  <c r="CV828" i="2"/>
  <c r="CT828" i="2"/>
  <c r="H828" i="13" s="1"/>
  <c r="CQ828" i="2" a="1"/>
  <c r="CQ828" i="2" s="1"/>
  <c r="CP828" i="2" a="1"/>
  <c r="CP828" i="2" s="1"/>
  <c r="CO828" i="2" a="1"/>
  <c r="CO828" i="2" s="1"/>
  <c r="CM828" i="2"/>
  <c r="CI828" i="2"/>
  <c r="F828" i="13" s="1"/>
  <c r="CG828" i="2"/>
  <c r="CF828" i="2"/>
  <c r="CE828" i="2" s="1"/>
  <c r="BP828" i="2"/>
  <c r="BO828" i="2"/>
  <c r="BD828" i="2"/>
  <c r="AV828" i="2"/>
  <c r="BM828" i="2" s="1"/>
  <c r="AU828" i="2"/>
  <c r="BB828" i="2" s="1"/>
  <c r="AS828" i="2"/>
  <c r="L828" i="13" s="1"/>
  <c r="AL828" i="2"/>
  <c r="K828" i="13" s="1"/>
  <c r="AH828" i="2"/>
  <c r="N828" i="2"/>
  <c r="DE827" i="2"/>
  <c r="CW827" i="2"/>
  <c r="CV827" i="2"/>
  <c r="CT827" i="2"/>
  <c r="H827" i="13" s="1"/>
  <c r="CQ827" i="2" a="1"/>
  <c r="CQ827" i="2" s="1"/>
  <c r="CP827" i="2" a="1"/>
  <c r="CP827" i="2" s="1"/>
  <c r="CO827" i="2" a="1"/>
  <c r="CO827" i="2" s="1"/>
  <c r="CM827" i="2"/>
  <c r="CI827" i="2"/>
  <c r="F827" i="13" s="1"/>
  <c r="CG827" i="2"/>
  <c r="CF827" i="2"/>
  <c r="CE827" i="2" s="1"/>
  <c r="BP827" i="2"/>
  <c r="BO827" i="2"/>
  <c r="BD827" i="2"/>
  <c r="AV827" i="2"/>
  <c r="BC827" i="2" s="1"/>
  <c r="AU827" i="2"/>
  <c r="BB827" i="2" s="1"/>
  <c r="AS827" i="2"/>
  <c r="L827" i="13" s="1"/>
  <c r="AL827" i="2"/>
  <c r="K827" i="13" s="1"/>
  <c r="AH827" i="2"/>
  <c r="N827" i="2"/>
  <c r="DE826" i="2"/>
  <c r="CW826" i="2"/>
  <c r="CV826" i="2"/>
  <c r="CT826" i="2"/>
  <c r="H826" i="13" s="1"/>
  <c r="CQ826" i="2" a="1"/>
  <c r="CQ826" i="2" s="1"/>
  <c r="CP826" i="2" a="1"/>
  <c r="CP826" i="2" s="1"/>
  <c r="CO826" i="2" a="1"/>
  <c r="CO826" i="2" s="1"/>
  <c r="CM826" i="2"/>
  <c r="CI826" i="2"/>
  <c r="F826" i="13" s="1"/>
  <c r="BP826" i="2"/>
  <c r="BO826" i="2"/>
  <c r="BD826" i="2"/>
  <c r="AV826" i="2"/>
  <c r="BM826" i="2" s="1"/>
  <c r="AU826" i="2"/>
  <c r="AS826" i="2"/>
  <c r="L826" i="13" s="1"/>
  <c r="AL826" i="2"/>
  <c r="K826" i="13" s="1"/>
  <c r="AH826" i="2"/>
  <c r="N826" i="2"/>
  <c r="DE825" i="2"/>
  <c r="CW825" i="2"/>
  <c r="CV825" i="2"/>
  <c r="CT825" i="2"/>
  <c r="H825" i="13" s="1"/>
  <c r="CQ825" i="2" a="1"/>
  <c r="CQ825" i="2" s="1"/>
  <c r="CP825" i="2" a="1"/>
  <c r="CP825" i="2" s="1"/>
  <c r="CO825" i="2" a="1"/>
  <c r="CO825" i="2" s="1"/>
  <c r="CM825" i="2"/>
  <c r="CI825" i="2"/>
  <c r="F825" i="13" s="1"/>
  <c r="BP825" i="2"/>
  <c r="BO825" i="2"/>
  <c r="BD825" i="2"/>
  <c r="AV825" i="2"/>
  <c r="AU825" i="2"/>
  <c r="BB825" i="2" s="1"/>
  <c r="AS825" i="2"/>
  <c r="L825" i="13" s="1"/>
  <c r="AL825" i="2"/>
  <c r="K825" i="13" s="1"/>
  <c r="AH825" i="2"/>
  <c r="N825" i="2"/>
  <c r="DE824" i="2"/>
  <c r="CW824" i="2"/>
  <c r="CV824" i="2"/>
  <c r="CT824" i="2"/>
  <c r="H824" i="13" s="1"/>
  <c r="CQ824" i="2" a="1"/>
  <c r="CQ824" i="2" s="1"/>
  <c r="CP824" i="2" a="1"/>
  <c r="CP824" i="2" s="1"/>
  <c r="CO824" i="2" a="1"/>
  <c r="CO824" i="2" s="1"/>
  <c r="CM824" i="2"/>
  <c r="CI824" i="2"/>
  <c r="F824" i="13" s="1"/>
  <c r="BP824" i="2"/>
  <c r="BO824" i="2"/>
  <c r="BD824" i="2"/>
  <c r="AV824" i="2"/>
  <c r="BC824" i="2" s="1"/>
  <c r="AU824" i="2"/>
  <c r="AS824" i="2"/>
  <c r="L824" i="13" s="1"/>
  <c r="AL824" i="2"/>
  <c r="K824" i="13" s="1"/>
  <c r="AH824" i="2"/>
  <c r="N824" i="2"/>
  <c r="DE823" i="2"/>
  <c r="CW823" i="2"/>
  <c r="CV823" i="2"/>
  <c r="CT823" i="2"/>
  <c r="H823" i="13" s="1"/>
  <c r="CQ823" i="2" a="1"/>
  <c r="CQ823" i="2" s="1"/>
  <c r="CP823" i="2" a="1"/>
  <c r="CP823" i="2" s="1"/>
  <c r="CO823" i="2" a="1"/>
  <c r="CO823" i="2" s="1"/>
  <c r="CM823" i="2"/>
  <c r="CI823" i="2"/>
  <c r="F823" i="13" s="1"/>
  <c r="BP823" i="2"/>
  <c r="BO823" i="2"/>
  <c r="BD823" i="2"/>
  <c r="AV823" i="2"/>
  <c r="AU823" i="2"/>
  <c r="BL823" i="2" s="1"/>
  <c r="AS823" i="2"/>
  <c r="L823" i="13" s="1"/>
  <c r="AL823" i="2"/>
  <c r="K823" i="13" s="1"/>
  <c r="AH823" i="2"/>
  <c r="N823" i="2"/>
  <c r="DE822" i="2"/>
  <c r="CW822" i="2"/>
  <c r="CV822" i="2"/>
  <c r="CT822" i="2"/>
  <c r="H822" i="13" s="1"/>
  <c r="CQ822" i="2" a="1"/>
  <c r="CQ822" i="2" s="1"/>
  <c r="CP822" i="2" a="1"/>
  <c r="CP822" i="2" s="1"/>
  <c r="CO822" i="2" a="1"/>
  <c r="CO822" i="2" s="1"/>
  <c r="CM822" i="2"/>
  <c r="CI822" i="2"/>
  <c r="F822" i="13" s="1"/>
  <c r="BP822" i="2"/>
  <c r="BY822" i="2" s="1"/>
  <c r="BO822" i="2"/>
  <c r="BD822" i="2"/>
  <c r="AV822" i="2"/>
  <c r="AU822" i="2"/>
  <c r="AS822" i="2"/>
  <c r="L822" i="13" s="1"/>
  <c r="AL822" i="2"/>
  <c r="K822" i="13" s="1"/>
  <c r="AH822" i="2"/>
  <c r="N822" i="2"/>
  <c r="DE821" i="2"/>
  <c r="CW821" i="2"/>
  <c r="CV821" i="2"/>
  <c r="CT821" i="2"/>
  <c r="H821" i="13" s="1"/>
  <c r="CQ821" i="2" a="1"/>
  <c r="CQ821" i="2" s="1"/>
  <c r="CP821" i="2" a="1"/>
  <c r="CP821" i="2" s="1"/>
  <c r="CO821" i="2" a="1"/>
  <c r="CO821" i="2" s="1"/>
  <c r="CM821" i="2"/>
  <c r="CI821" i="2"/>
  <c r="F821" i="13" s="1"/>
  <c r="BP821" i="2"/>
  <c r="BU821" i="2" s="1"/>
  <c r="BO821" i="2"/>
  <c r="BD821" i="2"/>
  <c r="AV821" i="2"/>
  <c r="AU821" i="2"/>
  <c r="BB821" i="2" s="1"/>
  <c r="AS821" i="2"/>
  <c r="L821" i="13" s="1"/>
  <c r="AL821" i="2"/>
  <c r="K821" i="13" s="1"/>
  <c r="AH821" i="2"/>
  <c r="N821" i="2"/>
  <c r="DE820" i="2"/>
  <c r="CW820" i="2"/>
  <c r="CV820" i="2"/>
  <c r="CT820" i="2"/>
  <c r="H820" i="13" s="1"/>
  <c r="CQ820" i="2" a="1"/>
  <c r="CQ820" i="2" s="1"/>
  <c r="CP820" i="2" a="1"/>
  <c r="CP820" i="2" s="1"/>
  <c r="CO820" i="2" a="1"/>
  <c r="CO820" i="2" s="1"/>
  <c r="CM820" i="2"/>
  <c r="CI820" i="2"/>
  <c r="BP820" i="2"/>
  <c r="BO820" i="2"/>
  <c r="BD820" i="2"/>
  <c r="AV820" i="2"/>
  <c r="BC820" i="2" s="1"/>
  <c r="AU820" i="2"/>
  <c r="BL820" i="2" s="1"/>
  <c r="AS820" i="2"/>
  <c r="L820" i="13" s="1"/>
  <c r="AL820" i="2"/>
  <c r="K820" i="13" s="1"/>
  <c r="AH820" i="2"/>
  <c r="N820" i="2"/>
  <c r="DE819" i="2"/>
  <c r="CW819" i="2"/>
  <c r="CV819" i="2"/>
  <c r="CT819" i="2"/>
  <c r="H819" i="13" s="1"/>
  <c r="CQ819" i="2" a="1"/>
  <c r="CQ819" i="2" s="1"/>
  <c r="CP819" i="2" a="1"/>
  <c r="CP819" i="2" s="1"/>
  <c r="CO819" i="2" a="1"/>
  <c r="CO819" i="2" s="1"/>
  <c r="CM819" i="2"/>
  <c r="CI819" i="2"/>
  <c r="F819" i="13" s="1"/>
  <c r="BP819" i="2"/>
  <c r="BO819" i="2"/>
  <c r="BD819" i="2"/>
  <c r="AV819" i="2"/>
  <c r="AU819" i="2"/>
  <c r="BB819" i="2" s="1"/>
  <c r="AS819" i="2"/>
  <c r="L819" i="13" s="1"/>
  <c r="AL819" i="2"/>
  <c r="K819" i="13" s="1"/>
  <c r="AH819" i="2"/>
  <c r="N819" i="2"/>
  <c r="DE818" i="2"/>
  <c r="CW818" i="2"/>
  <c r="CV818" i="2"/>
  <c r="CT818" i="2"/>
  <c r="H818" i="13" s="1"/>
  <c r="CQ818" i="2" a="1"/>
  <c r="CQ818" i="2" s="1"/>
  <c r="CP818" i="2" a="1"/>
  <c r="CP818" i="2" s="1"/>
  <c r="CO818" i="2" a="1"/>
  <c r="CO818" i="2" s="1"/>
  <c r="CM818" i="2"/>
  <c r="CI818" i="2"/>
  <c r="F818" i="13" s="1"/>
  <c r="BP818" i="2"/>
  <c r="BO818" i="2"/>
  <c r="BD818" i="2"/>
  <c r="AV818" i="2"/>
  <c r="BC818" i="2" s="1"/>
  <c r="AU818" i="2"/>
  <c r="AS818" i="2"/>
  <c r="L818" i="13" s="1"/>
  <c r="AL818" i="2"/>
  <c r="K818" i="13" s="1"/>
  <c r="AH818" i="2"/>
  <c r="N818" i="2"/>
  <c r="DE817" i="2"/>
  <c r="CW817" i="2"/>
  <c r="CV817" i="2"/>
  <c r="CT817" i="2"/>
  <c r="H817" i="13" s="1"/>
  <c r="CQ817" i="2" a="1"/>
  <c r="CQ817" i="2" s="1"/>
  <c r="CP817" i="2" a="1"/>
  <c r="CP817" i="2" s="1"/>
  <c r="CO817" i="2" a="1"/>
  <c r="CO817" i="2" s="1"/>
  <c r="CM817" i="2"/>
  <c r="CI817" i="2"/>
  <c r="CJ817" i="2" s="1"/>
  <c r="BX817" i="2"/>
  <c r="BW817" i="2"/>
  <c r="BV817" i="2" s="1"/>
  <c r="BO817" i="2"/>
  <c r="BD817" i="2"/>
  <c r="AV817" i="2"/>
  <c r="BM817" i="2" s="1"/>
  <c r="AU817" i="2"/>
  <c r="BL817" i="2" s="1"/>
  <c r="AS817" i="2"/>
  <c r="L817" i="13" s="1"/>
  <c r="AL817" i="2"/>
  <c r="K817" i="13" s="1"/>
  <c r="AH817" i="2"/>
  <c r="N817" i="2"/>
  <c r="DE816" i="2"/>
  <c r="CW816" i="2"/>
  <c r="CV816" i="2"/>
  <c r="CT816" i="2"/>
  <c r="H816" i="13" s="1"/>
  <c r="CQ816" i="2" a="1"/>
  <c r="CQ816" i="2" s="1"/>
  <c r="CP816" i="2" a="1"/>
  <c r="CP816" i="2" s="1"/>
  <c r="CO816" i="2" a="1"/>
  <c r="CO816" i="2" s="1"/>
  <c r="CM816" i="2"/>
  <c r="CI816" i="2"/>
  <c r="F816" i="13" s="1"/>
  <c r="BX816" i="2"/>
  <c r="BW816" i="2"/>
  <c r="BV816" i="2" s="1"/>
  <c r="BO816" i="2"/>
  <c r="BD816" i="2"/>
  <c r="AV816" i="2"/>
  <c r="BM816" i="2" s="1"/>
  <c r="AU816" i="2"/>
  <c r="AS816" i="2"/>
  <c r="L816" i="13" s="1"/>
  <c r="AL816" i="2"/>
  <c r="K816" i="13" s="1"/>
  <c r="AH816" i="2"/>
  <c r="N816" i="2"/>
  <c r="DE815" i="2"/>
  <c r="CW815" i="2"/>
  <c r="CV815" i="2"/>
  <c r="CT815" i="2"/>
  <c r="H815" i="13" s="1"/>
  <c r="CQ815" i="2" a="1"/>
  <c r="CQ815" i="2" s="1"/>
  <c r="CP815" i="2" a="1"/>
  <c r="CP815" i="2" s="1"/>
  <c r="CO815" i="2" a="1"/>
  <c r="CO815" i="2" s="1"/>
  <c r="CM815" i="2"/>
  <c r="CI815" i="2"/>
  <c r="F815" i="13" s="1"/>
  <c r="BX815" i="2"/>
  <c r="BW815" i="2"/>
  <c r="BV815" i="2" s="1"/>
  <c r="BO815" i="2"/>
  <c r="BD815" i="2"/>
  <c r="AV815" i="2"/>
  <c r="AU815" i="2"/>
  <c r="BB815" i="2" s="1"/>
  <c r="AS815" i="2"/>
  <c r="L815" i="13" s="1"/>
  <c r="AL815" i="2"/>
  <c r="K815" i="13" s="1"/>
  <c r="AH815" i="2"/>
  <c r="N815" i="2"/>
  <c r="DE814" i="2"/>
  <c r="CW814" i="2"/>
  <c r="CV814" i="2"/>
  <c r="CT814" i="2"/>
  <c r="H814" i="13" s="1"/>
  <c r="CQ814" i="2" a="1"/>
  <c r="CQ814" i="2" s="1"/>
  <c r="CP814" i="2" a="1"/>
  <c r="CP814" i="2" s="1"/>
  <c r="CO814" i="2" a="1"/>
  <c r="CO814" i="2" s="1"/>
  <c r="CM814" i="2"/>
  <c r="CI814" i="2"/>
  <c r="CN814" i="2" s="1"/>
  <c r="DN814" i="2" s="1"/>
  <c r="BP814" i="2"/>
  <c r="BO814" i="2"/>
  <c r="BD814" i="2"/>
  <c r="AV814" i="2"/>
  <c r="AU814" i="2"/>
  <c r="BL814" i="2" s="1"/>
  <c r="AS814" i="2"/>
  <c r="L814" i="13" s="1"/>
  <c r="AL814" i="2"/>
  <c r="K814" i="13" s="1"/>
  <c r="AH814" i="2"/>
  <c r="N814" i="2"/>
  <c r="DE813" i="2"/>
  <c r="CW813" i="2"/>
  <c r="CV813" i="2"/>
  <c r="CT813" i="2"/>
  <c r="H813" i="13" s="1"/>
  <c r="CQ813" i="2" a="1"/>
  <c r="CQ813" i="2" s="1"/>
  <c r="CP813" i="2" a="1"/>
  <c r="CP813" i="2" s="1"/>
  <c r="CO813" i="2" a="1"/>
  <c r="CO813" i="2" s="1"/>
  <c r="CM813" i="2"/>
  <c r="CI813" i="2"/>
  <c r="F813" i="13" s="1"/>
  <c r="BP813" i="2"/>
  <c r="BU813" i="2" s="1"/>
  <c r="BO813" i="2"/>
  <c r="BD813" i="2"/>
  <c r="AV813" i="2"/>
  <c r="BM813" i="2" s="1"/>
  <c r="AU813" i="2"/>
  <c r="BL813" i="2" s="1"/>
  <c r="AS813" i="2"/>
  <c r="L813" i="13" s="1"/>
  <c r="AL813" i="2"/>
  <c r="K813" i="13" s="1"/>
  <c r="AH813" i="2"/>
  <c r="N813" i="2"/>
  <c r="DE812" i="2"/>
  <c r="CW812" i="2"/>
  <c r="CV812" i="2"/>
  <c r="CT812" i="2"/>
  <c r="H812" i="13" s="1"/>
  <c r="CQ812" i="2" a="1"/>
  <c r="CQ812" i="2" s="1"/>
  <c r="CP812" i="2" a="1"/>
  <c r="CP812" i="2" s="1"/>
  <c r="CO812" i="2" a="1"/>
  <c r="CO812" i="2" s="1"/>
  <c r="CM812" i="2"/>
  <c r="CI812" i="2"/>
  <c r="F812" i="13" s="1"/>
  <c r="BP812" i="2"/>
  <c r="BY812" i="2" s="1"/>
  <c r="BO812" i="2"/>
  <c r="BD812" i="2"/>
  <c r="AV812" i="2"/>
  <c r="AU812" i="2"/>
  <c r="AS812" i="2"/>
  <c r="L812" i="13" s="1"/>
  <c r="AL812" i="2"/>
  <c r="K812" i="13" s="1"/>
  <c r="AH812" i="2"/>
  <c r="N812" i="2"/>
  <c r="DE811" i="2"/>
  <c r="CW811" i="2"/>
  <c r="CV811" i="2"/>
  <c r="CT811" i="2"/>
  <c r="H811" i="13" s="1"/>
  <c r="CQ811" i="2" a="1"/>
  <c r="CQ811" i="2" s="1"/>
  <c r="CP811" i="2" a="1"/>
  <c r="CP811" i="2" s="1"/>
  <c r="CO811" i="2" a="1"/>
  <c r="CO811" i="2" s="1"/>
  <c r="CM811" i="2"/>
  <c r="CI811" i="2"/>
  <c r="F811" i="13" s="1"/>
  <c r="BP811" i="2"/>
  <c r="BO811" i="2"/>
  <c r="BD811" i="2"/>
  <c r="AV811" i="2"/>
  <c r="AU811" i="2"/>
  <c r="BB811" i="2" s="1"/>
  <c r="AS811" i="2"/>
  <c r="L811" i="13" s="1"/>
  <c r="AL811" i="2"/>
  <c r="K811" i="13" s="1"/>
  <c r="AH811" i="2"/>
  <c r="N811" i="2"/>
  <c r="DE810" i="2"/>
  <c r="CW810" i="2"/>
  <c r="CV810" i="2"/>
  <c r="CT810" i="2"/>
  <c r="H810" i="13" s="1"/>
  <c r="CQ810" i="2" a="1"/>
  <c r="CQ810" i="2" s="1"/>
  <c r="CP810" i="2" a="1"/>
  <c r="CP810" i="2" s="1"/>
  <c r="CO810" i="2" a="1"/>
  <c r="CO810" i="2" s="1"/>
  <c r="CM810" i="2"/>
  <c r="CI810" i="2"/>
  <c r="F810" i="13" s="1"/>
  <c r="BP810" i="2"/>
  <c r="BO810" i="2"/>
  <c r="BD810" i="2"/>
  <c r="AV810" i="2"/>
  <c r="BC810" i="2" s="1"/>
  <c r="AU810" i="2"/>
  <c r="BB810" i="2" s="1"/>
  <c r="AS810" i="2"/>
  <c r="L810" i="13" s="1"/>
  <c r="AL810" i="2"/>
  <c r="K810" i="13" s="1"/>
  <c r="AH810" i="2"/>
  <c r="N810" i="2"/>
  <c r="DE809" i="2"/>
  <c r="CW809" i="2"/>
  <c r="CV809" i="2"/>
  <c r="CT809" i="2"/>
  <c r="H809" i="13" s="1"/>
  <c r="CQ809" i="2" a="1"/>
  <c r="CQ809" i="2" s="1"/>
  <c r="CP809" i="2" a="1"/>
  <c r="CP809" i="2" s="1"/>
  <c r="CO809" i="2" a="1"/>
  <c r="CO809" i="2" s="1"/>
  <c r="CM809" i="2"/>
  <c r="CI809" i="2"/>
  <c r="F809" i="13" s="1"/>
  <c r="BP809" i="2"/>
  <c r="BO809" i="2"/>
  <c r="BD809" i="2"/>
  <c r="AV809" i="2"/>
  <c r="BC809" i="2" s="1"/>
  <c r="AU809" i="2"/>
  <c r="BB809" i="2" s="1"/>
  <c r="AS809" i="2"/>
  <c r="L809" i="13" s="1"/>
  <c r="AL809" i="2"/>
  <c r="K809" i="13" s="1"/>
  <c r="AH809" i="2"/>
  <c r="N809" i="2"/>
  <c r="DE808" i="2"/>
  <c r="CW808" i="2"/>
  <c r="CV808" i="2"/>
  <c r="CT808" i="2"/>
  <c r="H808" i="13" s="1"/>
  <c r="CQ808" i="2" a="1"/>
  <c r="CQ808" i="2" s="1"/>
  <c r="CP808" i="2" a="1"/>
  <c r="CP808" i="2" s="1"/>
  <c r="CO808" i="2" a="1"/>
  <c r="CO808" i="2" s="1"/>
  <c r="CM808" i="2"/>
  <c r="CI808" i="2"/>
  <c r="CH808" i="2" s="1"/>
  <c r="E808" i="13" s="1"/>
  <c r="BP808" i="2"/>
  <c r="BY808" i="2" s="1"/>
  <c r="BO808" i="2"/>
  <c r="BD808" i="2"/>
  <c r="AV808" i="2"/>
  <c r="AU808" i="2"/>
  <c r="AS808" i="2"/>
  <c r="L808" i="13" s="1"/>
  <c r="AL808" i="2"/>
  <c r="K808" i="13" s="1"/>
  <c r="AH808" i="2"/>
  <c r="N808" i="2"/>
  <c r="DE807" i="2"/>
  <c r="CW807" i="2"/>
  <c r="CV807" i="2"/>
  <c r="CT807" i="2"/>
  <c r="H807" i="13" s="1"/>
  <c r="CQ807" i="2" a="1"/>
  <c r="CQ807" i="2" s="1"/>
  <c r="CP807" i="2" a="1"/>
  <c r="CP807" i="2" s="1"/>
  <c r="CO807" i="2" a="1"/>
  <c r="CO807" i="2" s="1"/>
  <c r="CM807" i="2"/>
  <c r="CI807" i="2"/>
  <c r="F807" i="13" s="1"/>
  <c r="BP807" i="2"/>
  <c r="BO807" i="2"/>
  <c r="BD807" i="2"/>
  <c r="AV807" i="2"/>
  <c r="AU807" i="2"/>
  <c r="BL807" i="2" s="1"/>
  <c r="AS807" i="2"/>
  <c r="L807" i="13" s="1"/>
  <c r="AL807" i="2"/>
  <c r="K807" i="13" s="1"/>
  <c r="AH807" i="2"/>
  <c r="N807" i="2"/>
  <c r="DE806" i="2"/>
  <c r="CW806" i="2"/>
  <c r="CV806" i="2"/>
  <c r="CT806" i="2"/>
  <c r="H806" i="13" s="1"/>
  <c r="CQ806" i="2" a="1"/>
  <c r="CQ806" i="2" s="1"/>
  <c r="CP806" i="2" a="1"/>
  <c r="CP806" i="2" s="1"/>
  <c r="CO806" i="2" a="1"/>
  <c r="CO806" i="2" s="1"/>
  <c r="CM806" i="2"/>
  <c r="CI806" i="2"/>
  <c r="F806" i="13" s="1"/>
  <c r="BP806" i="2"/>
  <c r="BO806" i="2"/>
  <c r="BD806" i="2"/>
  <c r="AV806" i="2"/>
  <c r="BC806" i="2" s="1"/>
  <c r="AU806" i="2"/>
  <c r="BL806" i="2" s="1"/>
  <c r="AS806" i="2"/>
  <c r="L806" i="13" s="1"/>
  <c r="AL806" i="2"/>
  <c r="K806" i="13" s="1"/>
  <c r="AH806" i="2"/>
  <c r="N806" i="2"/>
  <c r="DE805" i="2"/>
  <c r="CW805" i="2"/>
  <c r="CV805" i="2"/>
  <c r="CT805" i="2"/>
  <c r="H805" i="13" s="1"/>
  <c r="CQ805" i="2" a="1"/>
  <c r="CQ805" i="2" s="1"/>
  <c r="CP805" i="2" a="1"/>
  <c r="CP805" i="2" s="1"/>
  <c r="CO805" i="2" a="1"/>
  <c r="CO805" i="2" s="1"/>
  <c r="CM805" i="2"/>
  <c r="CI805" i="2"/>
  <c r="F805" i="13" s="1"/>
  <c r="BP805" i="2"/>
  <c r="BT805" i="2" s="1"/>
  <c r="BO805" i="2"/>
  <c r="BD805" i="2"/>
  <c r="AV805" i="2"/>
  <c r="BM805" i="2" s="1"/>
  <c r="AU805" i="2"/>
  <c r="BL805" i="2" s="1"/>
  <c r="AS805" i="2"/>
  <c r="L805" i="13" s="1"/>
  <c r="AL805" i="2"/>
  <c r="K805" i="13" s="1"/>
  <c r="AH805" i="2"/>
  <c r="N805" i="2"/>
  <c r="DE804" i="2"/>
  <c r="CW804" i="2"/>
  <c r="CV804" i="2"/>
  <c r="CT804" i="2"/>
  <c r="H804" i="13" s="1"/>
  <c r="CQ804" i="2" a="1"/>
  <c r="CQ804" i="2" s="1"/>
  <c r="CP804" i="2" a="1"/>
  <c r="CP804" i="2" s="1"/>
  <c r="CO804" i="2" a="1"/>
  <c r="CO804" i="2" s="1"/>
  <c r="CM804" i="2"/>
  <c r="CI804" i="2"/>
  <c r="F804" i="13" s="1"/>
  <c r="BP804" i="2"/>
  <c r="BY804" i="2" s="1"/>
  <c r="BO804" i="2"/>
  <c r="BD804" i="2"/>
  <c r="AV804" i="2"/>
  <c r="AU804" i="2"/>
  <c r="AS804" i="2"/>
  <c r="L804" i="13" s="1"/>
  <c r="AL804" i="2"/>
  <c r="K804" i="13" s="1"/>
  <c r="AH804" i="2"/>
  <c r="N804" i="2"/>
  <c r="DE803" i="2"/>
  <c r="CW803" i="2"/>
  <c r="CV803" i="2"/>
  <c r="CT803" i="2"/>
  <c r="H803" i="13" s="1"/>
  <c r="CQ803" i="2" a="1"/>
  <c r="CQ803" i="2" s="1"/>
  <c r="CP803" i="2" a="1"/>
  <c r="CP803" i="2" s="1"/>
  <c r="CO803" i="2" a="1"/>
  <c r="CO803" i="2" s="1"/>
  <c r="CM803" i="2"/>
  <c r="CI803" i="2"/>
  <c r="F803" i="13" s="1"/>
  <c r="BP803" i="2"/>
  <c r="BO803" i="2"/>
  <c r="BD803" i="2"/>
  <c r="AV803" i="2"/>
  <c r="AU803" i="2"/>
  <c r="BB803" i="2" s="1"/>
  <c r="AS803" i="2"/>
  <c r="L803" i="13" s="1"/>
  <c r="AL803" i="2"/>
  <c r="K803" i="13" s="1"/>
  <c r="AH803" i="2"/>
  <c r="N803" i="2"/>
  <c r="DE802" i="2"/>
  <c r="CW802" i="2"/>
  <c r="CV802" i="2"/>
  <c r="CT802" i="2"/>
  <c r="H802" i="13" s="1"/>
  <c r="CQ802" i="2" a="1"/>
  <c r="CQ802" i="2" s="1"/>
  <c r="CP802" i="2" a="1"/>
  <c r="CP802" i="2" s="1"/>
  <c r="CO802" i="2" a="1"/>
  <c r="CO802" i="2" s="1"/>
  <c r="CM802" i="2"/>
  <c r="CI802" i="2"/>
  <c r="BP802" i="2"/>
  <c r="BY802" i="2" s="1"/>
  <c r="BO802" i="2"/>
  <c r="BD802" i="2"/>
  <c r="AV802" i="2"/>
  <c r="AU802" i="2"/>
  <c r="BB802" i="2" s="1"/>
  <c r="AS802" i="2"/>
  <c r="L802" i="13" s="1"/>
  <c r="AL802" i="2"/>
  <c r="K802" i="13" s="1"/>
  <c r="AH802" i="2"/>
  <c r="N802" i="2"/>
  <c r="DE801" i="2"/>
  <c r="CW801" i="2"/>
  <c r="CV801" i="2"/>
  <c r="CT801" i="2"/>
  <c r="H801" i="13" s="1"/>
  <c r="CQ801" i="2" a="1"/>
  <c r="CQ801" i="2" s="1"/>
  <c r="CP801" i="2" a="1"/>
  <c r="CP801" i="2" s="1"/>
  <c r="CO801" i="2" a="1"/>
  <c r="CO801" i="2" s="1"/>
  <c r="CM801" i="2"/>
  <c r="CI801" i="2"/>
  <c r="F801" i="13" s="1"/>
  <c r="BP801" i="2"/>
  <c r="BO801" i="2"/>
  <c r="BD801" i="2"/>
  <c r="AV801" i="2"/>
  <c r="BC801" i="2" s="1"/>
  <c r="AU801" i="2"/>
  <c r="BL801" i="2" s="1"/>
  <c r="AS801" i="2"/>
  <c r="L801" i="13" s="1"/>
  <c r="AL801" i="2"/>
  <c r="K801" i="13" s="1"/>
  <c r="AH801" i="2"/>
  <c r="N801" i="2"/>
  <c r="DE800" i="2"/>
  <c r="CW800" i="2"/>
  <c r="CV800" i="2"/>
  <c r="CT800" i="2"/>
  <c r="H800" i="13" s="1"/>
  <c r="CQ800" i="2" a="1"/>
  <c r="CQ800" i="2" s="1"/>
  <c r="CP800" i="2" a="1"/>
  <c r="CP800" i="2" s="1"/>
  <c r="CO800" i="2" a="1"/>
  <c r="CO800" i="2" s="1"/>
  <c r="CM800" i="2"/>
  <c r="CI800" i="2"/>
  <c r="F800" i="13" s="1"/>
  <c r="BP800" i="2"/>
  <c r="BO800" i="2"/>
  <c r="BD800" i="2"/>
  <c r="AV800" i="2"/>
  <c r="BC800" i="2" s="1"/>
  <c r="AU800" i="2"/>
  <c r="AS800" i="2"/>
  <c r="L800" i="13" s="1"/>
  <c r="AL800" i="2"/>
  <c r="K800" i="13" s="1"/>
  <c r="AH800" i="2"/>
  <c r="N800" i="2"/>
  <c r="DE799" i="2"/>
  <c r="CW799" i="2"/>
  <c r="CV799" i="2"/>
  <c r="CT799" i="2"/>
  <c r="H799" i="13" s="1"/>
  <c r="CQ799" i="2" a="1"/>
  <c r="CQ799" i="2" s="1"/>
  <c r="CP799" i="2" a="1"/>
  <c r="CP799" i="2" s="1"/>
  <c r="CO799" i="2" a="1"/>
  <c r="CO799" i="2" s="1"/>
  <c r="CM799" i="2"/>
  <c r="CI799" i="2"/>
  <c r="F799" i="13" s="1"/>
  <c r="BP799" i="2"/>
  <c r="BO799" i="2"/>
  <c r="BD799" i="2"/>
  <c r="AV799" i="2"/>
  <c r="AU799" i="2"/>
  <c r="BL799" i="2" s="1"/>
  <c r="AS799" i="2"/>
  <c r="L799" i="13" s="1"/>
  <c r="AL799" i="2"/>
  <c r="K799" i="13" s="1"/>
  <c r="AH799" i="2"/>
  <c r="N799" i="2"/>
  <c r="DE798" i="2"/>
  <c r="CW798" i="2"/>
  <c r="CV798" i="2"/>
  <c r="CT798" i="2"/>
  <c r="H798" i="13" s="1"/>
  <c r="CQ798" i="2" a="1"/>
  <c r="CQ798" i="2" s="1"/>
  <c r="CP798" i="2" a="1"/>
  <c r="CP798" i="2" s="1"/>
  <c r="CO798" i="2" a="1"/>
  <c r="CO798" i="2" s="1"/>
  <c r="CM798" i="2"/>
  <c r="CI798" i="2"/>
  <c r="F798" i="13" s="1"/>
  <c r="BP798" i="2"/>
  <c r="BO798" i="2"/>
  <c r="BD798" i="2"/>
  <c r="AV798" i="2"/>
  <c r="BM798" i="2" s="1"/>
  <c r="AU798" i="2"/>
  <c r="BL798" i="2" s="1"/>
  <c r="AS798" i="2"/>
  <c r="L798" i="13" s="1"/>
  <c r="AL798" i="2"/>
  <c r="K798" i="13" s="1"/>
  <c r="AH798" i="2"/>
  <c r="N798" i="2"/>
  <c r="DE797" i="2"/>
  <c r="CW797" i="2"/>
  <c r="CV797" i="2"/>
  <c r="CT797" i="2"/>
  <c r="H797" i="13" s="1"/>
  <c r="CQ797" i="2" a="1"/>
  <c r="CQ797" i="2" s="1"/>
  <c r="CP797" i="2" a="1"/>
  <c r="CP797" i="2" s="1"/>
  <c r="CO797" i="2" a="1"/>
  <c r="CO797" i="2" s="1"/>
  <c r="CM797" i="2"/>
  <c r="CI797" i="2"/>
  <c r="F797" i="13" s="1"/>
  <c r="BP797" i="2"/>
  <c r="BO797" i="2"/>
  <c r="BD797" i="2"/>
  <c r="AV797" i="2"/>
  <c r="AU797" i="2"/>
  <c r="AS797" i="2"/>
  <c r="L797" i="13" s="1"/>
  <c r="AL797" i="2"/>
  <c r="K797" i="13" s="1"/>
  <c r="AH797" i="2"/>
  <c r="N797" i="2"/>
  <c r="DE796" i="2"/>
  <c r="CW796" i="2"/>
  <c r="CV796" i="2"/>
  <c r="CT796" i="2"/>
  <c r="H796" i="13" s="1"/>
  <c r="CQ796" i="2" a="1"/>
  <c r="CQ796" i="2" s="1"/>
  <c r="CP796" i="2" a="1"/>
  <c r="CP796" i="2" s="1"/>
  <c r="CO796" i="2" a="1"/>
  <c r="CO796" i="2" s="1"/>
  <c r="CM796" i="2"/>
  <c r="CI796" i="2"/>
  <c r="BP796" i="2"/>
  <c r="BO796" i="2"/>
  <c r="BD796" i="2"/>
  <c r="AV796" i="2"/>
  <c r="BC796" i="2" s="1"/>
  <c r="AU796" i="2"/>
  <c r="AS796" i="2"/>
  <c r="L796" i="13" s="1"/>
  <c r="AL796" i="2"/>
  <c r="K796" i="13" s="1"/>
  <c r="AH796" i="2"/>
  <c r="N796" i="2"/>
  <c r="DE795" i="2"/>
  <c r="CW795" i="2"/>
  <c r="CV795" i="2"/>
  <c r="CT795" i="2"/>
  <c r="H795" i="13" s="1"/>
  <c r="CQ795" i="2" a="1"/>
  <c r="CQ795" i="2" s="1"/>
  <c r="CP795" i="2" a="1"/>
  <c r="CP795" i="2" s="1"/>
  <c r="CO795" i="2" a="1"/>
  <c r="CO795" i="2" s="1"/>
  <c r="CM795" i="2"/>
  <c r="CI795" i="2"/>
  <c r="F795" i="13" s="1"/>
  <c r="BP795" i="2"/>
  <c r="BO795" i="2"/>
  <c r="BD795" i="2"/>
  <c r="AV795" i="2"/>
  <c r="AU795" i="2"/>
  <c r="AS795" i="2"/>
  <c r="L795" i="13" s="1"/>
  <c r="AL795" i="2"/>
  <c r="K795" i="13" s="1"/>
  <c r="AH795" i="2"/>
  <c r="N795" i="2"/>
  <c r="DE794" i="2"/>
  <c r="CW794" i="2"/>
  <c r="CV794" i="2"/>
  <c r="CT794" i="2"/>
  <c r="H794" i="13" s="1"/>
  <c r="CQ794" i="2" a="1"/>
  <c r="CQ794" i="2" s="1"/>
  <c r="CP794" i="2" a="1"/>
  <c r="CP794" i="2" s="1"/>
  <c r="CO794" i="2" a="1"/>
  <c r="CO794" i="2" s="1"/>
  <c r="CM794" i="2"/>
  <c r="CI794" i="2"/>
  <c r="F794" i="13" s="1"/>
  <c r="BP794" i="2"/>
  <c r="BO794" i="2"/>
  <c r="BD794" i="2"/>
  <c r="AV794" i="2"/>
  <c r="AU794" i="2"/>
  <c r="BB794" i="2" s="1"/>
  <c r="AS794" i="2"/>
  <c r="L794" i="13" s="1"/>
  <c r="AL794" i="2"/>
  <c r="K794" i="13" s="1"/>
  <c r="AH794" i="2"/>
  <c r="N794" i="2"/>
  <c r="DE793" i="2"/>
  <c r="CW793" i="2"/>
  <c r="CV793" i="2"/>
  <c r="CT793" i="2"/>
  <c r="H793" i="13" s="1"/>
  <c r="CQ793" i="2" a="1"/>
  <c r="CQ793" i="2" s="1"/>
  <c r="CP793" i="2" a="1"/>
  <c r="CP793" i="2" s="1"/>
  <c r="CO793" i="2" a="1"/>
  <c r="CO793" i="2" s="1"/>
  <c r="CM793" i="2"/>
  <c r="CI793" i="2"/>
  <c r="F793" i="13" s="1"/>
  <c r="BP793" i="2"/>
  <c r="BO793" i="2"/>
  <c r="BD793" i="2"/>
  <c r="AV793" i="2"/>
  <c r="BC793" i="2" s="1"/>
  <c r="AU793" i="2"/>
  <c r="AS793" i="2"/>
  <c r="L793" i="13" s="1"/>
  <c r="AL793" i="2"/>
  <c r="K793" i="13" s="1"/>
  <c r="AH793" i="2"/>
  <c r="N793" i="2"/>
  <c r="DE792" i="2"/>
  <c r="CW792" i="2"/>
  <c r="CV792" i="2"/>
  <c r="CT792" i="2"/>
  <c r="H792" i="13" s="1"/>
  <c r="CQ792" i="2" a="1"/>
  <c r="CQ792" i="2" s="1"/>
  <c r="CP792" i="2" a="1"/>
  <c r="CP792" i="2" s="1"/>
  <c r="CO792" i="2" a="1"/>
  <c r="CO792" i="2" s="1"/>
  <c r="CM792" i="2"/>
  <c r="CI792" i="2"/>
  <c r="CN792" i="2" s="1"/>
  <c r="BP792" i="2"/>
  <c r="BO792" i="2"/>
  <c r="BD792" i="2"/>
  <c r="AV792" i="2"/>
  <c r="BM792" i="2" s="1"/>
  <c r="AU792" i="2"/>
  <c r="AS792" i="2"/>
  <c r="L792" i="13" s="1"/>
  <c r="AL792" i="2"/>
  <c r="K792" i="13" s="1"/>
  <c r="AH792" i="2"/>
  <c r="N792" i="2"/>
  <c r="DE791" i="2"/>
  <c r="CW791" i="2"/>
  <c r="CV791" i="2"/>
  <c r="CT791" i="2"/>
  <c r="H791" i="13" s="1"/>
  <c r="CQ791" i="2" a="1"/>
  <c r="CQ791" i="2" s="1"/>
  <c r="CP791" i="2" a="1"/>
  <c r="CP791" i="2" s="1"/>
  <c r="CO791" i="2" a="1"/>
  <c r="CO791" i="2" s="1"/>
  <c r="CM791" i="2"/>
  <c r="CI791" i="2"/>
  <c r="F791" i="13" s="1"/>
  <c r="BP791" i="2"/>
  <c r="BO791" i="2"/>
  <c r="BD791" i="2"/>
  <c r="AV791" i="2"/>
  <c r="AU791" i="2"/>
  <c r="BL791" i="2" s="1"/>
  <c r="AS791" i="2"/>
  <c r="L791" i="13" s="1"/>
  <c r="AL791" i="2"/>
  <c r="K791" i="13" s="1"/>
  <c r="AH791" i="2"/>
  <c r="N791" i="2"/>
  <c r="DE790" i="2"/>
  <c r="CW790" i="2"/>
  <c r="CV790" i="2"/>
  <c r="CT790" i="2"/>
  <c r="H790" i="13" s="1"/>
  <c r="CQ790" i="2" a="1"/>
  <c r="CQ790" i="2" s="1"/>
  <c r="CP790" i="2" a="1"/>
  <c r="CP790" i="2" s="1"/>
  <c r="CO790" i="2" a="1"/>
  <c r="CO790" i="2" s="1"/>
  <c r="CM790" i="2"/>
  <c r="CI790" i="2"/>
  <c r="BP790" i="2"/>
  <c r="BY790" i="2" s="1"/>
  <c r="BO790" i="2"/>
  <c r="BD790" i="2"/>
  <c r="AV790" i="2"/>
  <c r="BM790" i="2" s="1"/>
  <c r="AU790" i="2"/>
  <c r="BL790" i="2" s="1"/>
  <c r="AS790" i="2"/>
  <c r="L790" i="13" s="1"/>
  <c r="AL790" i="2"/>
  <c r="K790" i="13" s="1"/>
  <c r="AH790" i="2"/>
  <c r="N790" i="2"/>
  <c r="DE789" i="2"/>
  <c r="CW789" i="2"/>
  <c r="CV789" i="2"/>
  <c r="CT789" i="2"/>
  <c r="H789" i="13" s="1"/>
  <c r="CQ789" i="2" a="1"/>
  <c r="CQ789" i="2" s="1"/>
  <c r="CP789" i="2" a="1"/>
  <c r="CP789" i="2" s="1"/>
  <c r="CO789" i="2" a="1"/>
  <c r="CO789" i="2" s="1"/>
  <c r="CM789" i="2"/>
  <c r="CI789" i="2"/>
  <c r="F789" i="13" s="1"/>
  <c r="BP789" i="2"/>
  <c r="BO789" i="2"/>
  <c r="BD789" i="2"/>
  <c r="AV789" i="2"/>
  <c r="AU789" i="2"/>
  <c r="BL789" i="2" s="1"/>
  <c r="AS789" i="2"/>
  <c r="L789" i="13" s="1"/>
  <c r="AL789" i="2"/>
  <c r="K789" i="13" s="1"/>
  <c r="AH789" i="2"/>
  <c r="N789" i="2"/>
  <c r="DE788" i="2"/>
  <c r="CW788" i="2"/>
  <c r="CV788" i="2"/>
  <c r="CT788" i="2"/>
  <c r="H788" i="13" s="1"/>
  <c r="CQ788" i="2" a="1"/>
  <c r="CQ788" i="2" s="1"/>
  <c r="CP788" i="2" a="1"/>
  <c r="CP788" i="2" s="1"/>
  <c r="CO788" i="2" a="1"/>
  <c r="CO788" i="2" s="1"/>
  <c r="CM788" i="2"/>
  <c r="CI788" i="2"/>
  <c r="F788" i="13" s="1"/>
  <c r="BP788" i="2"/>
  <c r="BY788" i="2" s="1"/>
  <c r="BO788" i="2"/>
  <c r="BD788" i="2"/>
  <c r="AV788" i="2"/>
  <c r="BM788" i="2" s="1"/>
  <c r="AU788" i="2"/>
  <c r="AS788" i="2"/>
  <c r="L788" i="13" s="1"/>
  <c r="AL788" i="2"/>
  <c r="K788" i="13" s="1"/>
  <c r="AH788" i="2"/>
  <c r="N788" i="2"/>
  <c r="DE787" i="2"/>
  <c r="CW787" i="2"/>
  <c r="CV787" i="2"/>
  <c r="CT787" i="2"/>
  <c r="H787" i="13" s="1"/>
  <c r="CQ787" i="2" a="1"/>
  <c r="CQ787" i="2" s="1"/>
  <c r="CP787" i="2" a="1"/>
  <c r="CP787" i="2" s="1"/>
  <c r="CO787" i="2" a="1"/>
  <c r="CO787" i="2" s="1"/>
  <c r="CM787" i="2"/>
  <c r="CI787" i="2"/>
  <c r="F787" i="13" s="1"/>
  <c r="BP787" i="2"/>
  <c r="BO787" i="2"/>
  <c r="BD787" i="2"/>
  <c r="AV787" i="2"/>
  <c r="AU787" i="2"/>
  <c r="AS787" i="2"/>
  <c r="L787" i="13" s="1"/>
  <c r="AL787" i="2"/>
  <c r="K787" i="13" s="1"/>
  <c r="AH787" i="2"/>
  <c r="N787" i="2"/>
  <c r="DE786" i="2"/>
  <c r="CW786" i="2"/>
  <c r="CV786" i="2"/>
  <c r="CT786" i="2"/>
  <c r="H786" i="13" s="1"/>
  <c r="CQ786" i="2" a="1"/>
  <c r="CQ786" i="2" s="1"/>
  <c r="CP786" i="2" a="1"/>
  <c r="CP786" i="2" s="1"/>
  <c r="CO786" i="2" a="1"/>
  <c r="CO786" i="2" s="1"/>
  <c r="CM786" i="2"/>
  <c r="CI786" i="2"/>
  <c r="F786" i="13" s="1"/>
  <c r="BP786" i="2"/>
  <c r="BO786" i="2"/>
  <c r="BD786" i="2"/>
  <c r="AV786" i="2"/>
  <c r="AU786" i="2"/>
  <c r="BB786" i="2" s="1"/>
  <c r="AS786" i="2"/>
  <c r="L786" i="13" s="1"/>
  <c r="AL786" i="2"/>
  <c r="K786" i="13" s="1"/>
  <c r="AH786" i="2"/>
  <c r="N786" i="2"/>
  <c r="DE785" i="2"/>
  <c r="CW785" i="2"/>
  <c r="CV785" i="2"/>
  <c r="CT785" i="2"/>
  <c r="H785" i="13" s="1"/>
  <c r="CQ785" i="2" a="1"/>
  <c r="CQ785" i="2" s="1"/>
  <c r="CP785" i="2" a="1"/>
  <c r="CP785" i="2" s="1"/>
  <c r="CO785" i="2" a="1"/>
  <c r="CO785" i="2" s="1"/>
  <c r="CM785" i="2"/>
  <c r="CI785" i="2"/>
  <c r="F785" i="13" s="1"/>
  <c r="BP785" i="2"/>
  <c r="BO785" i="2"/>
  <c r="BD785" i="2"/>
  <c r="AV785" i="2"/>
  <c r="AU785" i="2"/>
  <c r="AS785" i="2"/>
  <c r="L785" i="13" s="1"/>
  <c r="AL785" i="2"/>
  <c r="K785" i="13" s="1"/>
  <c r="AH785" i="2"/>
  <c r="N785" i="2"/>
  <c r="DE784" i="2"/>
  <c r="CW784" i="2"/>
  <c r="CV784" i="2"/>
  <c r="CT784" i="2"/>
  <c r="H784" i="13" s="1"/>
  <c r="CQ784" i="2" a="1"/>
  <c r="CQ784" i="2" s="1"/>
  <c r="CP784" i="2" a="1"/>
  <c r="CP784" i="2" s="1"/>
  <c r="CO784" i="2" a="1"/>
  <c r="CO784" i="2" s="1"/>
  <c r="CM784" i="2"/>
  <c r="CI784" i="2"/>
  <c r="F784" i="13" s="1"/>
  <c r="BP784" i="2"/>
  <c r="BO784" i="2"/>
  <c r="BD784" i="2"/>
  <c r="AV784" i="2"/>
  <c r="BC784" i="2" s="1"/>
  <c r="AU784" i="2"/>
  <c r="BL784" i="2" s="1"/>
  <c r="AS784" i="2"/>
  <c r="L784" i="13" s="1"/>
  <c r="AL784" i="2"/>
  <c r="K784" i="13" s="1"/>
  <c r="AH784" i="2"/>
  <c r="N784" i="2"/>
  <c r="DE783" i="2"/>
  <c r="CW783" i="2"/>
  <c r="CV783" i="2"/>
  <c r="CT783" i="2"/>
  <c r="H783" i="13" s="1"/>
  <c r="CQ783" i="2" a="1"/>
  <c r="CQ783" i="2" s="1"/>
  <c r="CP783" i="2" a="1"/>
  <c r="CP783" i="2" s="1"/>
  <c r="CO783" i="2" a="1"/>
  <c r="CO783" i="2" s="1"/>
  <c r="CM783" i="2"/>
  <c r="CI783" i="2"/>
  <c r="F783" i="13" s="1"/>
  <c r="BP783" i="2"/>
  <c r="BO783" i="2"/>
  <c r="BD783" i="2"/>
  <c r="AV783" i="2"/>
  <c r="BM783" i="2" s="1"/>
  <c r="AU783" i="2"/>
  <c r="BB783" i="2" s="1"/>
  <c r="AS783" i="2"/>
  <c r="L783" i="13" s="1"/>
  <c r="AL783" i="2"/>
  <c r="K783" i="13" s="1"/>
  <c r="AH783" i="2"/>
  <c r="N783" i="2"/>
  <c r="DE782" i="2"/>
  <c r="CW782" i="2"/>
  <c r="CV782" i="2"/>
  <c r="CT782" i="2"/>
  <c r="H782" i="13" s="1"/>
  <c r="CQ782" i="2" a="1"/>
  <c r="CQ782" i="2" s="1"/>
  <c r="CP782" i="2" a="1"/>
  <c r="CP782" i="2" s="1"/>
  <c r="CO782" i="2" a="1"/>
  <c r="CO782" i="2" s="1"/>
  <c r="CM782" i="2"/>
  <c r="CI782" i="2"/>
  <c r="F782" i="13" s="1"/>
  <c r="BP782" i="2"/>
  <c r="BO782" i="2"/>
  <c r="BD782" i="2"/>
  <c r="AV782" i="2"/>
  <c r="BM782" i="2" s="1"/>
  <c r="AU782" i="2"/>
  <c r="BB782" i="2" s="1"/>
  <c r="AS782" i="2"/>
  <c r="L782" i="13" s="1"/>
  <c r="AL782" i="2"/>
  <c r="K782" i="13" s="1"/>
  <c r="AH782" i="2"/>
  <c r="N782" i="2"/>
  <c r="DE781" i="2"/>
  <c r="CW781" i="2"/>
  <c r="CV781" i="2"/>
  <c r="CT781" i="2"/>
  <c r="H781" i="13" s="1"/>
  <c r="CQ781" i="2" a="1"/>
  <c r="CQ781" i="2" s="1"/>
  <c r="CP781" i="2" a="1"/>
  <c r="CP781" i="2" s="1"/>
  <c r="CO781" i="2" a="1"/>
  <c r="CO781" i="2" s="1"/>
  <c r="CM781" i="2"/>
  <c r="CI781" i="2"/>
  <c r="F781" i="13" s="1"/>
  <c r="BP781" i="2"/>
  <c r="BO781" i="2"/>
  <c r="BD781" i="2"/>
  <c r="AV781" i="2"/>
  <c r="BC781" i="2" s="1"/>
  <c r="AU781" i="2"/>
  <c r="BB781" i="2" s="1"/>
  <c r="AS781" i="2"/>
  <c r="L781" i="13" s="1"/>
  <c r="AL781" i="2"/>
  <c r="K781" i="13" s="1"/>
  <c r="AH781" i="2"/>
  <c r="N781" i="2"/>
  <c r="DE780" i="2"/>
  <c r="CW780" i="2"/>
  <c r="CV780" i="2"/>
  <c r="CT780" i="2"/>
  <c r="H780" i="13" s="1"/>
  <c r="CQ780" i="2" a="1"/>
  <c r="CQ780" i="2" s="1"/>
  <c r="CP780" i="2" a="1"/>
  <c r="CP780" i="2" s="1"/>
  <c r="CO780" i="2" a="1"/>
  <c r="CO780" i="2" s="1"/>
  <c r="CM780" i="2"/>
  <c r="CI780" i="2"/>
  <c r="F780" i="13" s="1"/>
  <c r="BP780" i="2"/>
  <c r="BO780" i="2"/>
  <c r="BD780" i="2"/>
  <c r="AV780" i="2"/>
  <c r="BM780" i="2" s="1"/>
  <c r="AU780" i="2"/>
  <c r="BL780" i="2" s="1"/>
  <c r="AS780" i="2"/>
  <c r="L780" i="13" s="1"/>
  <c r="AL780" i="2"/>
  <c r="K780" i="13" s="1"/>
  <c r="AH780" i="2"/>
  <c r="N780" i="2"/>
  <c r="DE779" i="2"/>
  <c r="CW779" i="2"/>
  <c r="CV779" i="2"/>
  <c r="CT779" i="2"/>
  <c r="H779" i="13" s="1"/>
  <c r="CQ779" i="2" a="1"/>
  <c r="CQ779" i="2" s="1"/>
  <c r="CP779" i="2" a="1"/>
  <c r="CP779" i="2" s="1"/>
  <c r="CO779" i="2" a="1"/>
  <c r="CO779" i="2" s="1"/>
  <c r="CM779" i="2"/>
  <c r="CI779" i="2"/>
  <c r="F779" i="13" s="1"/>
  <c r="BP779" i="2"/>
  <c r="BO779" i="2"/>
  <c r="BD779" i="2"/>
  <c r="AV779" i="2"/>
  <c r="AU779" i="2"/>
  <c r="AS779" i="2"/>
  <c r="L779" i="13" s="1"/>
  <c r="AL779" i="2"/>
  <c r="K779" i="13" s="1"/>
  <c r="AH779" i="2"/>
  <c r="N779" i="2"/>
  <c r="DE778" i="2"/>
  <c r="CW778" i="2"/>
  <c r="CV778" i="2"/>
  <c r="CT778" i="2"/>
  <c r="H778" i="13" s="1"/>
  <c r="CQ778" i="2" a="1"/>
  <c r="CQ778" i="2" s="1"/>
  <c r="CP778" i="2" a="1"/>
  <c r="CP778" i="2" s="1"/>
  <c r="CO778" i="2" a="1"/>
  <c r="CO778" i="2" s="1"/>
  <c r="CM778" i="2"/>
  <c r="CI778" i="2"/>
  <c r="F778" i="13" s="1"/>
  <c r="BP778" i="2"/>
  <c r="BO778" i="2"/>
  <c r="BD778" i="2"/>
  <c r="BN778" i="2"/>
  <c r="AV778" i="2"/>
  <c r="BM778" i="2" s="1"/>
  <c r="AU778" i="2"/>
  <c r="BB778" i="2" s="1"/>
  <c r="AS778" i="2"/>
  <c r="L778" i="13" s="1"/>
  <c r="AL778" i="2"/>
  <c r="K778" i="13" s="1"/>
  <c r="AH778" i="2"/>
  <c r="N778" i="2"/>
  <c r="DE777" i="2"/>
  <c r="CW777" i="2"/>
  <c r="CV777" i="2"/>
  <c r="CT777" i="2"/>
  <c r="H777" i="13" s="1"/>
  <c r="CQ777" i="2" a="1"/>
  <c r="CQ777" i="2" s="1"/>
  <c r="CP777" i="2" a="1"/>
  <c r="CP777" i="2" s="1"/>
  <c r="CO777" i="2" a="1"/>
  <c r="CO777" i="2" s="1"/>
  <c r="CM777" i="2"/>
  <c r="CI777" i="2"/>
  <c r="F777" i="13" s="1"/>
  <c r="BP777" i="2"/>
  <c r="BO777" i="2"/>
  <c r="BD777" i="2"/>
  <c r="AV777" i="2"/>
  <c r="BC777" i="2" s="1"/>
  <c r="AU777" i="2"/>
  <c r="AS777" i="2"/>
  <c r="L777" i="13" s="1"/>
  <c r="AL777" i="2"/>
  <c r="K777" i="13" s="1"/>
  <c r="AH777" i="2"/>
  <c r="N777" i="2"/>
  <c r="DE776" i="2"/>
  <c r="CW776" i="2"/>
  <c r="CV776" i="2"/>
  <c r="CT776" i="2"/>
  <c r="H776" i="13" s="1"/>
  <c r="CQ776" i="2" a="1"/>
  <c r="CQ776" i="2" s="1"/>
  <c r="CP776" i="2" a="1"/>
  <c r="CP776" i="2" s="1"/>
  <c r="CO776" i="2" a="1"/>
  <c r="CO776" i="2" s="1"/>
  <c r="CM776" i="2"/>
  <c r="CI776" i="2"/>
  <c r="F776" i="13" s="1"/>
  <c r="BP776" i="2"/>
  <c r="BY776" i="2" s="1"/>
  <c r="BO776" i="2"/>
  <c r="BD776" i="2"/>
  <c r="AV776" i="2"/>
  <c r="BC776" i="2" s="1"/>
  <c r="AU776" i="2"/>
  <c r="AS776" i="2"/>
  <c r="L776" i="13" s="1"/>
  <c r="AL776" i="2"/>
  <c r="K776" i="13" s="1"/>
  <c r="AH776" i="2"/>
  <c r="N776" i="2"/>
  <c r="DE775" i="2"/>
  <c r="CW775" i="2"/>
  <c r="CV775" i="2"/>
  <c r="CT775" i="2"/>
  <c r="H775" i="13" s="1"/>
  <c r="CQ775" i="2" a="1"/>
  <c r="CQ775" i="2" s="1"/>
  <c r="CP775" i="2" a="1"/>
  <c r="CP775" i="2" s="1"/>
  <c r="CO775" i="2" a="1"/>
  <c r="CO775" i="2" s="1"/>
  <c r="CM775" i="2"/>
  <c r="CI775" i="2"/>
  <c r="F775" i="13" s="1"/>
  <c r="CG775" i="2"/>
  <c r="CF775" i="2"/>
  <c r="CE775" i="2" s="1"/>
  <c r="BP775" i="2"/>
  <c r="BO775" i="2"/>
  <c r="BD775" i="2"/>
  <c r="AV775" i="2"/>
  <c r="AU775" i="2"/>
  <c r="BB775" i="2" s="1"/>
  <c r="AS775" i="2"/>
  <c r="L775" i="13" s="1"/>
  <c r="AL775" i="2"/>
  <c r="K775" i="13" s="1"/>
  <c r="AH775" i="2"/>
  <c r="N775" i="2"/>
  <c r="DE774" i="2"/>
  <c r="CW774" i="2"/>
  <c r="CV774" i="2"/>
  <c r="CT774" i="2"/>
  <c r="H774" i="13" s="1"/>
  <c r="CQ774" i="2" a="1"/>
  <c r="CQ774" i="2" s="1"/>
  <c r="CP774" i="2" a="1"/>
  <c r="CP774" i="2" s="1"/>
  <c r="CO774" i="2" a="1"/>
  <c r="CO774" i="2" s="1"/>
  <c r="CM774" i="2"/>
  <c r="CI774" i="2"/>
  <c r="F774" i="13" s="1"/>
  <c r="CG774" i="2"/>
  <c r="CF774" i="2"/>
  <c r="CE774" i="2" s="1"/>
  <c r="BP774" i="2"/>
  <c r="BO774" i="2"/>
  <c r="BD774" i="2"/>
  <c r="AV774" i="2"/>
  <c r="AU774" i="2"/>
  <c r="AS774" i="2"/>
  <c r="L774" i="13" s="1"/>
  <c r="AL774" i="2"/>
  <c r="K774" i="13" s="1"/>
  <c r="AH774" i="2"/>
  <c r="N774" i="2"/>
  <c r="DE773" i="2"/>
  <c r="CW773" i="2"/>
  <c r="CV773" i="2"/>
  <c r="CT773" i="2"/>
  <c r="H773" i="13" s="1"/>
  <c r="CQ773" i="2" a="1"/>
  <c r="CQ773" i="2" s="1"/>
  <c r="CP773" i="2" a="1"/>
  <c r="CP773" i="2" s="1"/>
  <c r="CO773" i="2" a="1"/>
  <c r="CO773" i="2" s="1"/>
  <c r="CM773" i="2"/>
  <c r="CI773" i="2"/>
  <c r="F773" i="13" s="1"/>
  <c r="CG773" i="2"/>
  <c r="CF773" i="2"/>
  <c r="CE773" i="2" s="1"/>
  <c r="BP773" i="2"/>
  <c r="BO773" i="2"/>
  <c r="BD773" i="2"/>
  <c r="AV773" i="2"/>
  <c r="AU773" i="2"/>
  <c r="AS773" i="2"/>
  <c r="L773" i="13" s="1"/>
  <c r="AL773" i="2"/>
  <c r="K773" i="13" s="1"/>
  <c r="AH773" i="2"/>
  <c r="N773" i="2"/>
  <c r="DE772" i="2"/>
  <c r="CW772" i="2"/>
  <c r="CV772" i="2"/>
  <c r="CT772" i="2"/>
  <c r="H772" i="13" s="1"/>
  <c r="CQ772" i="2" a="1"/>
  <c r="CQ772" i="2" s="1"/>
  <c r="CP772" i="2" a="1"/>
  <c r="CP772" i="2" s="1"/>
  <c r="CO772" i="2" a="1"/>
  <c r="CO772" i="2" s="1"/>
  <c r="CM772" i="2"/>
  <c r="CI772" i="2"/>
  <c r="F772" i="13" s="1"/>
  <c r="CG772" i="2"/>
  <c r="CF772" i="2"/>
  <c r="CE772" i="2" s="1"/>
  <c r="BP772" i="2"/>
  <c r="BO772" i="2"/>
  <c r="BD772" i="2"/>
  <c r="AV772" i="2"/>
  <c r="AU772" i="2"/>
  <c r="BB772" i="2" s="1"/>
  <c r="AS772" i="2"/>
  <c r="L772" i="13" s="1"/>
  <c r="AL772" i="2"/>
  <c r="K772" i="13" s="1"/>
  <c r="AH772" i="2"/>
  <c r="N772" i="2"/>
  <c r="DE771" i="2"/>
  <c r="CW771" i="2"/>
  <c r="CV771" i="2"/>
  <c r="CT771" i="2"/>
  <c r="H771" i="13" s="1"/>
  <c r="CQ771" i="2" a="1"/>
  <c r="CQ771" i="2" s="1"/>
  <c r="CP771" i="2" a="1"/>
  <c r="CP771" i="2" s="1"/>
  <c r="CO771" i="2" a="1"/>
  <c r="CO771" i="2" s="1"/>
  <c r="CM771" i="2"/>
  <c r="CI771" i="2"/>
  <c r="F771" i="13" s="1"/>
  <c r="CG771" i="2"/>
  <c r="CF771" i="2"/>
  <c r="CE771" i="2" s="1"/>
  <c r="BP771" i="2"/>
  <c r="BO771" i="2"/>
  <c r="BD771" i="2"/>
  <c r="AV771" i="2"/>
  <c r="BM771" i="2" s="1"/>
  <c r="AU771" i="2"/>
  <c r="BB771" i="2" s="1"/>
  <c r="AS771" i="2"/>
  <c r="L771" i="13" s="1"/>
  <c r="AL771" i="2"/>
  <c r="K771" i="13" s="1"/>
  <c r="AH771" i="2"/>
  <c r="N771" i="2"/>
  <c r="DE770" i="2"/>
  <c r="CW770" i="2"/>
  <c r="CV770" i="2"/>
  <c r="CT770" i="2"/>
  <c r="H770" i="13" s="1"/>
  <c r="CQ770" i="2" a="1"/>
  <c r="CQ770" i="2" s="1"/>
  <c r="CP770" i="2" a="1"/>
  <c r="CP770" i="2" s="1"/>
  <c r="CO770" i="2" a="1"/>
  <c r="CO770" i="2" s="1"/>
  <c r="CM770" i="2"/>
  <c r="CI770" i="2"/>
  <c r="F770" i="13" s="1"/>
  <c r="CG770" i="2"/>
  <c r="CF770" i="2"/>
  <c r="CE770" i="2" s="1"/>
  <c r="BP770" i="2"/>
  <c r="BO770" i="2"/>
  <c r="BD770" i="2"/>
  <c r="AV770" i="2"/>
  <c r="BM770" i="2" s="1"/>
  <c r="AU770" i="2"/>
  <c r="AS770" i="2"/>
  <c r="L770" i="13" s="1"/>
  <c r="AL770" i="2"/>
  <c r="K770" i="13" s="1"/>
  <c r="AH770" i="2"/>
  <c r="N770" i="2"/>
  <c r="DE769" i="2"/>
  <c r="CW769" i="2"/>
  <c r="CV769" i="2"/>
  <c r="CT769" i="2"/>
  <c r="H769" i="13" s="1"/>
  <c r="CQ769" i="2" a="1"/>
  <c r="CQ769" i="2" s="1"/>
  <c r="CP769" i="2" a="1"/>
  <c r="CP769" i="2" s="1"/>
  <c r="CO769" i="2" a="1"/>
  <c r="CO769" i="2" s="1"/>
  <c r="CM769" i="2"/>
  <c r="CI769" i="2"/>
  <c r="F769" i="13" s="1"/>
  <c r="BP769" i="2"/>
  <c r="BO769" i="2"/>
  <c r="BD769" i="2"/>
  <c r="AV769" i="2"/>
  <c r="AU769" i="2"/>
  <c r="BB769" i="2" s="1"/>
  <c r="AS769" i="2"/>
  <c r="L769" i="13" s="1"/>
  <c r="AL769" i="2"/>
  <c r="K769" i="13" s="1"/>
  <c r="AH769" i="2"/>
  <c r="N769" i="2"/>
  <c r="DE768" i="2"/>
  <c r="CW768" i="2"/>
  <c r="CV768" i="2"/>
  <c r="CT768" i="2"/>
  <c r="H768" i="13" s="1"/>
  <c r="CQ768" i="2" a="1"/>
  <c r="CQ768" i="2" s="1"/>
  <c r="CP768" i="2" a="1"/>
  <c r="CP768" i="2" s="1"/>
  <c r="CO768" i="2" a="1"/>
  <c r="CO768" i="2" s="1"/>
  <c r="CM768" i="2"/>
  <c r="CI768" i="2"/>
  <c r="F768" i="13" s="1"/>
  <c r="BP768" i="2"/>
  <c r="BY768" i="2" s="1"/>
  <c r="BO768" i="2"/>
  <c r="BD768" i="2"/>
  <c r="AV768" i="2"/>
  <c r="AU768" i="2"/>
  <c r="AS768" i="2"/>
  <c r="L768" i="13" s="1"/>
  <c r="AL768" i="2"/>
  <c r="K768" i="13" s="1"/>
  <c r="AH768" i="2"/>
  <c r="N768" i="2"/>
  <c r="DE767" i="2"/>
  <c r="CW767" i="2"/>
  <c r="CV767" i="2"/>
  <c r="CT767" i="2"/>
  <c r="H767" i="13" s="1"/>
  <c r="CQ767" i="2" a="1"/>
  <c r="CQ767" i="2" s="1"/>
  <c r="CP767" i="2" a="1"/>
  <c r="CP767" i="2" s="1"/>
  <c r="CO767" i="2" a="1"/>
  <c r="CO767" i="2" s="1"/>
  <c r="CM767" i="2"/>
  <c r="CI767" i="2"/>
  <c r="F767" i="13" s="1"/>
  <c r="BP767" i="2"/>
  <c r="BO767" i="2"/>
  <c r="BD767" i="2"/>
  <c r="AV767" i="2"/>
  <c r="AU767" i="2"/>
  <c r="BL767" i="2" s="1"/>
  <c r="AS767" i="2"/>
  <c r="L767" i="13" s="1"/>
  <c r="AL767" i="2"/>
  <c r="K767" i="13" s="1"/>
  <c r="AH767" i="2"/>
  <c r="N767" i="2"/>
  <c r="DE766" i="2"/>
  <c r="CW766" i="2"/>
  <c r="CV766" i="2"/>
  <c r="CT766" i="2"/>
  <c r="H766" i="13" s="1"/>
  <c r="CQ766" i="2" a="1"/>
  <c r="CQ766" i="2" s="1"/>
  <c r="CP766" i="2" a="1"/>
  <c r="CP766" i="2" s="1"/>
  <c r="CO766" i="2" a="1"/>
  <c r="CO766" i="2" s="1"/>
  <c r="CM766" i="2"/>
  <c r="CI766" i="2"/>
  <c r="F766" i="13" s="1"/>
  <c r="BP766" i="2"/>
  <c r="BO766" i="2"/>
  <c r="BD766" i="2"/>
  <c r="AV766" i="2"/>
  <c r="AU766" i="2"/>
  <c r="BL766" i="2" s="1"/>
  <c r="AS766" i="2"/>
  <c r="L766" i="13" s="1"/>
  <c r="AL766" i="2"/>
  <c r="K766" i="13" s="1"/>
  <c r="AH766" i="2"/>
  <c r="N766" i="2"/>
  <c r="DE765" i="2"/>
  <c r="CW765" i="2"/>
  <c r="CV765" i="2"/>
  <c r="CT765" i="2"/>
  <c r="H765" i="13" s="1"/>
  <c r="CQ765" i="2" a="1"/>
  <c r="CQ765" i="2" s="1"/>
  <c r="CP765" i="2" a="1"/>
  <c r="CP765" i="2" s="1"/>
  <c r="CO765" i="2" a="1"/>
  <c r="CO765" i="2" s="1"/>
  <c r="CM765" i="2"/>
  <c r="CI765" i="2"/>
  <c r="F765" i="13" s="1"/>
  <c r="BP765" i="2"/>
  <c r="BO765" i="2"/>
  <c r="BD765" i="2"/>
  <c r="AV765" i="2"/>
  <c r="BM765" i="2" s="1"/>
  <c r="AU765" i="2"/>
  <c r="BB765" i="2" s="1"/>
  <c r="AS765" i="2"/>
  <c r="L765" i="13" s="1"/>
  <c r="AL765" i="2"/>
  <c r="K765" i="13" s="1"/>
  <c r="AH765" i="2"/>
  <c r="N765" i="2"/>
  <c r="DE764" i="2"/>
  <c r="CW764" i="2"/>
  <c r="CV764" i="2"/>
  <c r="CT764" i="2"/>
  <c r="H764" i="13" s="1"/>
  <c r="CQ764" i="2" a="1"/>
  <c r="CQ764" i="2" s="1"/>
  <c r="CP764" i="2" a="1"/>
  <c r="CP764" i="2" s="1"/>
  <c r="CO764" i="2" a="1"/>
  <c r="CO764" i="2" s="1"/>
  <c r="CM764" i="2"/>
  <c r="CI764" i="2"/>
  <c r="F764" i="13" s="1"/>
  <c r="BP764" i="2"/>
  <c r="BO764" i="2"/>
  <c r="BD764" i="2"/>
  <c r="AV764" i="2"/>
  <c r="AU764" i="2"/>
  <c r="BB764" i="2" s="1"/>
  <c r="AS764" i="2"/>
  <c r="L764" i="13" s="1"/>
  <c r="AL764" i="2"/>
  <c r="K764" i="13" s="1"/>
  <c r="AH764" i="2"/>
  <c r="N764" i="2"/>
  <c r="DE763" i="2"/>
  <c r="CW763" i="2"/>
  <c r="CV763" i="2"/>
  <c r="CT763" i="2"/>
  <c r="H763" i="13" s="1"/>
  <c r="CQ763" i="2" a="1"/>
  <c r="CQ763" i="2" s="1"/>
  <c r="CP763" i="2" a="1"/>
  <c r="CP763" i="2" s="1"/>
  <c r="CO763" i="2" a="1"/>
  <c r="CO763" i="2" s="1"/>
  <c r="CM763" i="2"/>
  <c r="CI763" i="2"/>
  <c r="F763" i="13" s="1"/>
  <c r="CG763" i="2"/>
  <c r="CF763" i="2"/>
  <c r="CE763" i="2" s="1"/>
  <c r="BZ763" i="2"/>
  <c r="BP763" i="2"/>
  <c r="BO763" i="2"/>
  <c r="BD763" i="2"/>
  <c r="AV763" i="2"/>
  <c r="BM763" i="2" s="1"/>
  <c r="AU763" i="2"/>
  <c r="BB763" i="2" s="1"/>
  <c r="AS763" i="2"/>
  <c r="L763" i="13" s="1"/>
  <c r="AL763" i="2"/>
  <c r="K763" i="13" s="1"/>
  <c r="AH763" i="2"/>
  <c r="N763" i="2"/>
  <c r="DE762" i="2"/>
  <c r="CW762" i="2"/>
  <c r="CV762" i="2"/>
  <c r="CT762" i="2"/>
  <c r="H762" i="13" s="1"/>
  <c r="CQ762" i="2" a="1"/>
  <c r="CQ762" i="2" s="1"/>
  <c r="CP762" i="2" a="1"/>
  <c r="CP762" i="2" s="1"/>
  <c r="CO762" i="2" a="1"/>
  <c r="CO762" i="2" s="1"/>
  <c r="CM762" i="2"/>
  <c r="CI762" i="2"/>
  <c r="F762" i="13" s="1"/>
  <c r="CG762" i="2"/>
  <c r="CF762" i="2"/>
  <c r="CE762" i="2" s="1"/>
  <c r="BP762" i="2"/>
  <c r="BO762" i="2"/>
  <c r="BD762" i="2"/>
  <c r="AV762" i="2"/>
  <c r="BC762" i="2" s="1"/>
  <c r="AU762" i="2"/>
  <c r="BB762" i="2" s="1"/>
  <c r="AS762" i="2"/>
  <c r="L762" i="13" s="1"/>
  <c r="AL762" i="2"/>
  <c r="K762" i="13" s="1"/>
  <c r="AH762" i="2"/>
  <c r="N762" i="2"/>
  <c r="DE761" i="2"/>
  <c r="CW761" i="2"/>
  <c r="CV761" i="2"/>
  <c r="CT761" i="2"/>
  <c r="H761" i="13" s="1"/>
  <c r="CQ761" i="2" a="1"/>
  <c r="CQ761" i="2" s="1"/>
  <c r="CP761" i="2" a="1"/>
  <c r="CP761" i="2" s="1"/>
  <c r="CO761" i="2" a="1"/>
  <c r="CO761" i="2" s="1"/>
  <c r="CM761" i="2"/>
  <c r="CI761" i="2"/>
  <c r="F761" i="13" s="1"/>
  <c r="CG761" i="2"/>
  <c r="CF761" i="2"/>
  <c r="CE761" i="2" s="1"/>
  <c r="BP761" i="2"/>
  <c r="BO761" i="2"/>
  <c r="BD761" i="2"/>
  <c r="AV761" i="2"/>
  <c r="BM761" i="2" s="1"/>
  <c r="AU761" i="2"/>
  <c r="BB761" i="2" s="1"/>
  <c r="AS761" i="2"/>
  <c r="L761" i="13" s="1"/>
  <c r="AL761" i="2"/>
  <c r="K761" i="13" s="1"/>
  <c r="AH761" i="2"/>
  <c r="N761" i="2"/>
  <c r="DE760" i="2"/>
  <c r="CW760" i="2"/>
  <c r="CV760" i="2"/>
  <c r="CT760" i="2"/>
  <c r="H760" i="13" s="1"/>
  <c r="CQ760" i="2" a="1"/>
  <c r="CQ760" i="2" s="1"/>
  <c r="CP760" i="2" a="1"/>
  <c r="CP760" i="2" s="1"/>
  <c r="CO760" i="2" a="1"/>
  <c r="CO760" i="2" s="1"/>
  <c r="CM760" i="2"/>
  <c r="CI760" i="2"/>
  <c r="F760" i="13" s="1"/>
  <c r="BP760" i="2"/>
  <c r="BO760" i="2"/>
  <c r="BD760" i="2"/>
  <c r="AV760" i="2"/>
  <c r="BC760" i="2" s="1"/>
  <c r="AU760" i="2"/>
  <c r="BL760" i="2" s="1"/>
  <c r="AS760" i="2"/>
  <c r="L760" i="13" s="1"/>
  <c r="AL760" i="2"/>
  <c r="K760" i="13" s="1"/>
  <c r="AH760" i="2"/>
  <c r="N760" i="2"/>
  <c r="DE759" i="2"/>
  <c r="CW759" i="2"/>
  <c r="CV759" i="2"/>
  <c r="CT759" i="2"/>
  <c r="H759" i="13" s="1"/>
  <c r="CQ759" i="2" a="1"/>
  <c r="CQ759" i="2" s="1"/>
  <c r="CP759" i="2" a="1"/>
  <c r="CP759" i="2" s="1"/>
  <c r="CO759" i="2" a="1"/>
  <c r="CO759" i="2" s="1"/>
  <c r="CM759" i="2"/>
  <c r="CI759" i="2"/>
  <c r="F759" i="13" s="1"/>
  <c r="BP759" i="2"/>
  <c r="BY759" i="2" s="1"/>
  <c r="BO759" i="2"/>
  <c r="BD759" i="2"/>
  <c r="AV759" i="2"/>
  <c r="BM759" i="2" s="1"/>
  <c r="AU759" i="2"/>
  <c r="BB759" i="2" s="1"/>
  <c r="AS759" i="2"/>
  <c r="L759" i="13" s="1"/>
  <c r="AL759" i="2"/>
  <c r="K759" i="13" s="1"/>
  <c r="AH759" i="2"/>
  <c r="N759" i="2"/>
  <c r="DE758" i="2"/>
  <c r="CW758" i="2"/>
  <c r="CV758" i="2"/>
  <c r="CT758" i="2"/>
  <c r="H758" i="13" s="1"/>
  <c r="CQ758" i="2" a="1"/>
  <c r="CQ758" i="2" s="1"/>
  <c r="CP758" i="2" a="1"/>
  <c r="CP758" i="2" s="1"/>
  <c r="CO758" i="2" a="1"/>
  <c r="CO758" i="2" s="1"/>
  <c r="CM758" i="2"/>
  <c r="CI758" i="2"/>
  <c r="F758" i="13" s="1"/>
  <c r="BP758" i="2"/>
  <c r="BO758" i="2"/>
  <c r="BD758" i="2"/>
  <c r="AV758" i="2"/>
  <c r="BC758" i="2" s="1"/>
  <c r="AU758" i="2"/>
  <c r="BB758" i="2" s="1"/>
  <c r="AS758" i="2"/>
  <c r="L758" i="13" s="1"/>
  <c r="AL758" i="2"/>
  <c r="K758" i="13" s="1"/>
  <c r="AH758" i="2"/>
  <c r="N758" i="2"/>
  <c r="DE757" i="2"/>
  <c r="CW757" i="2"/>
  <c r="CV757" i="2"/>
  <c r="CT757" i="2"/>
  <c r="H757" i="13" s="1"/>
  <c r="CQ757" i="2" a="1"/>
  <c r="CQ757" i="2" s="1"/>
  <c r="CP757" i="2" a="1"/>
  <c r="CP757" i="2" s="1"/>
  <c r="CO757" i="2" a="1"/>
  <c r="CO757" i="2" s="1"/>
  <c r="CM757" i="2"/>
  <c r="CI757" i="2"/>
  <c r="F757" i="13" s="1"/>
  <c r="BP757" i="2"/>
  <c r="BY757" i="2" s="1"/>
  <c r="BO757" i="2"/>
  <c r="BD757" i="2"/>
  <c r="AV757" i="2"/>
  <c r="BC757" i="2" s="1"/>
  <c r="AU757" i="2"/>
  <c r="AS757" i="2"/>
  <c r="L757" i="13" s="1"/>
  <c r="AL757" i="2"/>
  <c r="K757" i="13" s="1"/>
  <c r="AH757" i="2"/>
  <c r="N757" i="2"/>
  <c r="DE756" i="2"/>
  <c r="CW756" i="2"/>
  <c r="CV756" i="2"/>
  <c r="CT756" i="2"/>
  <c r="H756" i="13" s="1"/>
  <c r="CQ756" i="2" a="1"/>
  <c r="CQ756" i="2" s="1"/>
  <c r="CP756" i="2" a="1"/>
  <c r="CP756" i="2" s="1"/>
  <c r="CO756" i="2" a="1"/>
  <c r="CO756" i="2" s="1"/>
  <c r="CM756" i="2"/>
  <c r="CI756" i="2"/>
  <c r="F756" i="13" s="1"/>
  <c r="BP756" i="2"/>
  <c r="BO756" i="2"/>
  <c r="BD756" i="2"/>
  <c r="AV756" i="2"/>
  <c r="AU756" i="2"/>
  <c r="AS756" i="2"/>
  <c r="L756" i="13" s="1"/>
  <c r="AL756" i="2"/>
  <c r="K756" i="13" s="1"/>
  <c r="AH756" i="2"/>
  <c r="N756" i="2"/>
  <c r="DE755" i="2"/>
  <c r="CW755" i="2"/>
  <c r="CV755" i="2"/>
  <c r="CT755" i="2"/>
  <c r="H755" i="13" s="1"/>
  <c r="CQ755" i="2" a="1"/>
  <c r="CQ755" i="2" s="1"/>
  <c r="CP755" i="2" a="1"/>
  <c r="CP755" i="2" s="1"/>
  <c r="CO755" i="2" a="1"/>
  <c r="CO755" i="2" s="1"/>
  <c r="CM755" i="2"/>
  <c r="CI755" i="2"/>
  <c r="F755" i="13" s="1"/>
  <c r="BP755" i="2"/>
  <c r="BO755" i="2"/>
  <c r="BD755" i="2"/>
  <c r="AV755" i="2"/>
  <c r="BM755" i="2" s="1"/>
  <c r="AU755" i="2"/>
  <c r="BL755" i="2" s="1"/>
  <c r="AS755" i="2"/>
  <c r="L755" i="13" s="1"/>
  <c r="AL755" i="2"/>
  <c r="K755" i="13" s="1"/>
  <c r="AH755" i="2"/>
  <c r="N755" i="2"/>
  <c r="DE754" i="2"/>
  <c r="CW754" i="2"/>
  <c r="CV754" i="2"/>
  <c r="CT754" i="2"/>
  <c r="H754" i="13" s="1"/>
  <c r="CQ754" i="2" a="1"/>
  <c r="CQ754" i="2" s="1"/>
  <c r="CP754" i="2" a="1"/>
  <c r="CP754" i="2" s="1"/>
  <c r="CO754" i="2" a="1"/>
  <c r="CO754" i="2" s="1"/>
  <c r="CM754" i="2"/>
  <c r="CI754" i="2"/>
  <c r="F754" i="13" s="1"/>
  <c r="BP754" i="2"/>
  <c r="BO754" i="2"/>
  <c r="BD754" i="2"/>
  <c r="AV754" i="2"/>
  <c r="BM754" i="2" s="1"/>
  <c r="AU754" i="2"/>
  <c r="BL754" i="2" s="1"/>
  <c r="AS754" i="2"/>
  <c r="L754" i="13" s="1"/>
  <c r="AL754" i="2"/>
  <c r="K754" i="13" s="1"/>
  <c r="AH754" i="2"/>
  <c r="N754" i="2"/>
  <c r="DE753" i="2"/>
  <c r="CW753" i="2"/>
  <c r="CV753" i="2"/>
  <c r="CT753" i="2"/>
  <c r="H753" i="13" s="1"/>
  <c r="CQ753" i="2" a="1"/>
  <c r="CQ753" i="2" s="1"/>
  <c r="CP753" i="2" a="1"/>
  <c r="CP753" i="2" s="1"/>
  <c r="CO753" i="2" a="1"/>
  <c r="CO753" i="2" s="1"/>
  <c r="CM753" i="2"/>
  <c r="CI753" i="2"/>
  <c r="F753" i="13" s="1"/>
  <c r="BP753" i="2"/>
  <c r="BO753" i="2"/>
  <c r="BD753" i="2"/>
  <c r="AV753" i="2"/>
  <c r="BC753" i="2" s="1"/>
  <c r="AU753" i="2"/>
  <c r="BB753" i="2" s="1"/>
  <c r="AS753" i="2"/>
  <c r="L753" i="13" s="1"/>
  <c r="AL753" i="2"/>
  <c r="K753" i="13" s="1"/>
  <c r="AH753" i="2"/>
  <c r="N753" i="2"/>
  <c r="DE752" i="2"/>
  <c r="CW752" i="2"/>
  <c r="CV752" i="2"/>
  <c r="CT752" i="2"/>
  <c r="H752" i="13" s="1"/>
  <c r="CQ752" i="2" a="1"/>
  <c r="CQ752" i="2" s="1"/>
  <c r="CP752" i="2" a="1"/>
  <c r="CP752" i="2" s="1"/>
  <c r="CO752" i="2" a="1"/>
  <c r="CO752" i="2" s="1"/>
  <c r="CM752" i="2"/>
  <c r="CI752" i="2"/>
  <c r="F752" i="13" s="1"/>
  <c r="BP752" i="2"/>
  <c r="BY752" i="2" s="1"/>
  <c r="BO752" i="2"/>
  <c r="BD752" i="2"/>
  <c r="AV752" i="2"/>
  <c r="BC752" i="2" s="1"/>
  <c r="AU752" i="2"/>
  <c r="BL752" i="2" s="1"/>
  <c r="AS752" i="2"/>
  <c r="L752" i="13" s="1"/>
  <c r="AL752" i="2"/>
  <c r="K752" i="13" s="1"/>
  <c r="AH752" i="2"/>
  <c r="N752" i="2"/>
  <c r="DE751" i="2"/>
  <c r="CW751" i="2"/>
  <c r="CV751" i="2"/>
  <c r="CT751" i="2"/>
  <c r="H751" i="13" s="1"/>
  <c r="CQ751" i="2" a="1"/>
  <c r="CQ751" i="2" s="1"/>
  <c r="CP751" i="2" a="1"/>
  <c r="CP751" i="2" s="1"/>
  <c r="CO751" i="2" a="1"/>
  <c r="CO751" i="2" s="1"/>
  <c r="CM751" i="2"/>
  <c r="CI751" i="2"/>
  <c r="F751" i="13" s="1"/>
  <c r="BX751" i="2"/>
  <c r="BW751" i="2"/>
  <c r="BV751" i="2" s="1"/>
  <c r="BO751" i="2"/>
  <c r="BD751" i="2"/>
  <c r="AV751" i="2"/>
  <c r="BM751" i="2" s="1"/>
  <c r="AU751" i="2"/>
  <c r="BB751" i="2" s="1"/>
  <c r="AS751" i="2"/>
  <c r="L751" i="13" s="1"/>
  <c r="AL751" i="2"/>
  <c r="K751" i="13" s="1"/>
  <c r="AH751" i="2"/>
  <c r="N751" i="2"/>
  <c r="DE750" i="2"/>
  <c r="CW750" i="2"/>
  <c r="CV750" i="2"/>
  <c r="CT750" i="2"/>
  <c r="H750" i="13" s="1"/>
  <c r="CQ750" i="2" a="1"/>
  <c r="CQ750" i="2" s="1"/>
  <c r="CP750" i="2" a="1"/>
  <c r="CP750" i="2" s="1"/>
  <c r="CO750" i="2" a="1"/>
  <c r="CO750" i="2" s="1"/>
  <c r="CM750" i="2"/>
  <c r="CI750" i="2"/>
  <c r="F750" i="13" s="1"/>
  <c r="BX750" i="2"/>
  <c r="BW750" i="2"/>
  <c r="BV750" i="2" s="1"/>
  <c r="BQ750" i="2"/>
  <c r="BO750" i="2"/>
  <c r="BD750" i="2"/>
  <c r="AV750" i="2"/>
  <c r="BM750" i="2" s="1"/>
  <c r="AU750" i="2"/>
  <c r="AS750" i="2"/>
  <c r="L750" i="13" s="1"/>
  <c r="AL750" i="2"/>
  <c r="K750" i="13" s="1"/>
  <c r="AH750" i="2"/>
  <c r="N750" i="2"/>
  <c r="DE749" i="2"/>
  <c r="CW749" i="2"/>
  <c r="CV749" i="2"/>
  <c r="CT749" i="2"/>
  <c r="H749" i="13" s="1"/>
  <c r="CQ749" i="2" a="1"/>
  <c r="CQ749" i="2" s="1"/>
  <c r="CP749" i="2" a="1"/>
  <c r="CP749" i="2" s="1"/>
  <c r="CO749" i="2" a="1"/>
  <c r="CO749" i="2" s="1"/>
  <c r="CM749" i="2"/>
  <c r="CI749" i="2"/>
  <c r="F749" i="13" s="1"/>
  <c r="CG749" i="2"/>
  <c r="BX749" i="2"/>
  <c r="BW749" i="2"/>
  <c r="BV749" i="2" s="1"/>
  <c r="BO749" i="2"/>
  <c r="BD749" i="2"/>
  <c r="AV749" i="2"/>
  <c r="BM749" i="2" s="1"/>
  <c r="AU749" i="2"/>
  <c r="BL749" i="2" s="1"/>
  <c r="AS749" i="2"/>
  <c r="L749" i="13" s="1"/>
  <c r="AL749" i="2"/>
  <c r="K749" i="13" s="1"/>
  <c r="AH749" i="2"/>
  <c r="N749" i="2"/>
  <c r="DE748" i="2"/>
  <c r="CW748" i="2"/>
  <c r="CV748" i="2"/>
  <c r="CT748" i="2"/>
  <c r="H748" i="13" s="1"/>
  <c r="CQ748" i="2" a="1"/>
  <c r="CQ748" i="2" s="1"/>
  <c r="CP748" i="2" a="1"/>
  <c r="CP748" i="2" s="1"/>
  <c r="CO748" i="2" a="1"/>
  <c r="CO748" i="2" s="1"/>
  <c r="CM748" i="2"/>
  <c r="CI748" i="2"/>
  <c r="BX748" i="2"/>
  <c r="BW748" i="2"/>
  <c r="BV748" i="2" s="1"/>
  <c r="BO748" i="2"/>
  <c r="BD748" i="2"/>
  <c r="AV748" i="2"/>
  <c r="AU748" i="2"/>
  <c r="BL748" i="2" s="1"/>
  <c r="AS748" i="2"/>
  <c r="L748" i="13" s="1"/>
  <c r="AL748" i="2"/>
  <c r="K748" i="13" s="1"/>
  <c r="AH748" i="2"/>
  <c r="N748" i="2"/>
  <c r="DE747" i="2"/>
  <c r="CW747" i="2"/>
  <c r="CV747" i="2"/>
  <c r="CT747" i="2"/>
  <c r="H747" i="13" s="1"/>
  <c r="CQ747" i="2" a="1"/>
  <c r="CQ747" i="2" s="1"/>
  <c r="CP747" i="2" a="1"/>
  <c r="CP747" i="2" s="1"/>
  <c r="CO747" i="2" a="1"/>
  <c r="CO747" i="2" s="1"/>
  <c r="CM747" i="2"/>
  <c r="CI747" i="2"/>
  <c r="F747" i="13" s="1"/>
  <c r="BX747" i="2"/>
  <c r="BW747" i="2"/>
  <c r="BV747" i="2" s="1"/>
  <c r="BO747" i="2"/>
  <c r="BD747" i="2"/>
  <c r="AV747" i="2"/>
  <c r="BC747" i="2" s="1"/>
  <c r="AU747" i="2"/>
  <c r="AS747" i="2"/>
  <c r="L747" i="13" s="1"/>
  <c r="AL747" i="2"/>
  <c r="K747" i="13" s="1"/>
  <c r="AH747" i="2"/>
  <c r="N747" i="2"/>
  <c r="DE746" i="2"/>
  <c r="CW746" i="2"/>
  <c r="CV746" i="2"/>
  <c r="CT746" i="2"/>
  <c r="H746" i="13" s="1"/>
  <c r="CQ746" i="2" a="1"/>
  <c r="CQ746" i="2" s="1"/>
  <c r="CP746" i="2" a="1"/>
  <c r="CP746" i="2" s="1"/>
  <c r="CO746" i="2" a="1"/>
  <c r="CO746" i="2" s="1"/>
  <c r="CM746" i="2"/>
  <c r="CI746" i="2"/>
  <c r="F746" i="13" s="1"/>
  <c r="BX746" i="2"/>
  <c r="BW746" i="2"/>
  <c r="BV746" i="2" s="1"/>
  <c r="BO746" i="2"/>
  <c r="BD746" i="2"/>
  <c r="AV746" i="2"/>
  <c r="BC746" i="2" s="1"/>
  <c r="AU746" i="2"/>
  <c r="BB746" i="2" s="1"/>
  <c r="AS746" i="2"/>
  <c r="L746" i="13" s="1"/>
  <c r="AL746" i="2"/>
  <c r="K746" i="13" s="1"/>
  <c r="AH746" i="2"/>
  <c r="N746" i="2"/>
  <c r="DE745" i="2"/>
  <c r="CW745" i="2"/>
  <c r="CV745" i="2"/>
  <c r="CT745" i="2"/>
  <c r="H745" i="13" s="1"/>
  <c r="CQ745" i="2" a="1"/>
  <c r="CQ745" i="2" s="1"/>
  <c r="CP745" i="2" a="1"/>
  <c r="CP745" i="2" s="1"/>
  <c r="CO745" i="2" a="1"/>
  <c r="CO745" i="2" s="1"/>
  <c r="CM745" i="2"/>
  <c r="CI745" i="2"/>
  <c r="CJ745" i="2" s="1"/>
  <c r="BP745" i="2"/>
  <c r="BO745" i="2"/>
  <c r="BD745" i="2"/>
  <c r="AV745" i="2"/>
  <c r="AU745" i="2"/>
  <c r="AS745" i="2"/>
  <c r="L745" i="13" s="1"/>
  <c r="AL745" i="2"/>
  <c r="K745" i="13" s="1"/>
  <c r="AH745" i="2"/>
  <c r="N745" i="2"/>
  <c r="DE744" i="2"/>
  <c r="CW744" i="2"/>
  <c r="CV744" i="2"/>
  <c r="CT744" i="2"/>
  <c r="H744" i="13" s="1"/>
  <c r="CQ744" i="2" a="1"/>
  <c r="CQ744" i="2" s="1"/>
  <c r="CP744" i="2" a="1"/>
  <c r="CP744" i="2" s="1"/>
  <c r="CO744" i="2" a="1"/>
  <c r="CO744" i="2" s="1"/>
  <c r="CM744" i="2"/>
  <c r="CI744" i="2"/>
  <c r="F744" i="13" s="1"/>
  <c r="BP744" i="2"/>
  <c r="BO744" i="2"/>
  <c r="BD744" i="2"/>
  <c r="AV744" i="2"/>
  <c r="AU744" i="2"/>
  <c r="AS744" i="2"/>
  <c r="L744" i="13" s="1"/>
  <c r="AL744" i="2"/>
  <c r="K744" i="13" s="1"/>
  <c r="AH744" i="2"/>
  <c r="N744" i="2"/>
  <c r="DE743" i="2"/>
  <c r="CW743" i="2"/>
  <c r="CV743" i="2"/>
  <c r="CT743" i="2"/>
  <c r="H743" i="13" s="1"/>
  <c r="CQ743" i="2" a="1"/>
  <c r="CQ743" i="2" s="1"/>
  <c r="CP743" i="2" a="1"/>
  <c r="CP743" i="2" s="1"/>
  <c r="CO743" i="2" a="1"/>
  <c r="CO743" i="2" s="1"/>
  <c r="CM743" i="2"/>
  <c r="CI743" i="2"/>
  <c r="F743" i="13" s="1"/>
  <c r="BP743" i="2"/>
  <c r="BY743" i="2" s="1"/>
  <c r="BO743" i="2"/>
  <c r="BD743" i="2"/>
  <c r="AV743" i="2"/>
  <c r="BM743" i="2" s="1"/>
  <c r="AU743" i="2"/>
  <c r="BL743" i="2" s="1"/>
  <c r="AS743" i="2"/>
  <c r="L743" i="13" s="1"/>
  <c r="AL743" i="2"/>
  <c r="K743" i="13" s="1"/>
  <c r="AH743" i="2"/>
  <c r="N743" i="2"/>
  <c r="DE742" i="2"/>
  <c r="CW742" i="2"/>
  <c r="CV742" i="2"/>
  <c r="CT742" i="2"/>
  <c r="H742" i="13" s="1"/>
  <c r="CQ742" i="2" a="1"/>
  <c r="CQ742" i="2" s="1"/>
  <c r="CP742" i="2" a="1"/>
  <c r="CP742" i="2" s="1"/>
  <c r="CO742" i="2" a="1"/>
  <c r="CO742" i="2" s="1"/>
  <c r="CM742" i="2"/>
  <c r="CI742" i="2"/>
  <c r="F742" i="13" s="1"/>
  <c r="BP742" i="2"/>
  <c r="BO742" i="2"/>
  <c r="BD742" i="2"/>
  <c r="AV742" i="2"/>
  <c r="AU742" i="2"/>
  <c r="BL742" i="2" s="1"/>
  <c r="AS742" i="2"/>
  <c r="L742" i="13" s="1"/>
  <c r="AL742" i="2"/>
  <c r="K742" i="13" s="1"/>
  <c r="AH742" i="2"/>
  <c r="N742" i="2"/>
  <c r="DE741" i="2"/>
  <c r="CW741" i="2"/>
  <c r="CV741" i="2"/>
  <c r="CT741" i="2"/>
  <c r="H741" i="13" s="1"/>
  <c r="CQ741" i="2" a="1"/>
  <c r="CQ741" i="2" s="1"/>
  <c r="CP741" i="2" a="1"/>
  <c r="CP741" i="2" s="1"/>
  <c r="CO741" i="2" a="1"/>
  <c r="CO741" i="2" s="1"/>
  <c r="CM741" i="2"/>
  <c r="CI741" i="2"/>
  <c r="BP741" i="2"/>
  <c r="BY741" i="2" s="1"/>
  <c r="BO741" i="2"/>
  <c r="BD741" i="2"/>
  <c r="AV741" i="2"/>
  <c r="AU741" i="2"/>
  <c r="BB741" i="2" s="1"/>
  <c r="AS741" i="2"/>
  <c r="L741" i="13" s="1"/>
  <c r="AL741" i="2"/>
  <c r="K741" i="13" s="1"/>
  <c r="AH741" i="2"/>
  <c r="N741" i="2"/>
  <c r="DE740" i="2"/>
  <c r="CW740" i="2"/>
  <c r="CV740" i="2"/>
  <c r="CT740" i="2"/>
  <c r="H740" i="13" s="1"/>
  <c r="CQ740" i="2" a="1"/>
  <c r="CQ740" i="2" s="1"/>
  <c r="CP740" i="2" a="1"/>
  <c r="CP740" i="2" s="1"/>
  <c r="CO740" i="2" a="1"/>
  <c r="CO740" i="2" s="1"/>
  <c r="CM740" i="2"/>
  <c r="CI740" i="2"/>
  <c r="F740" i="13" s="1"/>
  <c r="BP740" i="2"/>
  <c r="BO740" i="2"/>
  <c r="BD740" i="2"/>
  <c r="AV740" i="2"/>
  <c r="BC740" i="2" s="1"/>
  <c r="AU740" i="2"/>
  <c r="BL740" i="2" s="1"/>
  <c r="AS740" i="2"/>
  <c r="L740" i="13" s="1"/>
  <c r="AL740" i="2"/>
  <c r="K740" i="13" s="1"/>
  <c r="AH740" i="2"/>
  <c r="N740" i="2"/>
  <c r="DE739" i="2"/>
  <c r="CW739" i="2"/>
  <c r="CV739" i="2"/>
  <c r="CT739" i="2"/>
  <c r="H739" i="13" s="1"/>
  <c r="CQ739" i="2" a="1"/>
  <c r="CQ739" i="2" s="1"/>
  <c r="CP739" i="2" a="1"/>
  <c r="CP739" i="2" s="1"/>
  <c r="CO739" i="2" a="1"/>
  <c r="CO739" i="2" s="1"/>
  <c r="CM739" i="2"/>
  <c r="CI739" i="2"/>
  <c r="F739" i="13" s="1"/>
  <c r="BP739" i="2"/>
  <c r="BO739" i="2"/>
  <c r="BD739" i="2"/>
  <c r="AV739" i="2"/>
  <c r="AU739" i="2"/>
  <c r="AS739" i="2"/>
  <c r="L739" i="13" s="1"/>
  <c r="AL739" i="2"/>
  <c r="K739" i="13" s="1"/>
  <c r="AH739" i="2"/>
  <c r="N739" i="2"/>
  <c r="DE738" i="2"/>
  <c r="CW738" i="2"/>
  <c r="CV738" i="2"/>
  <c r="CT738" i="2"/>
  <c r="H738" i="13" s="1"/>
  <c r="CQ738" i="2" a="1"/>
  <c r="CQ738" i="2" s="1"/>
  <c r="CP738" i="2" a="1"/>
  <c r="CP738" i="2" s="1"/>
  <c r="CO738" i="2" a="1"/>
  <c r="CO738" i="2" s="1"/>
  <c r="CM738" i="2"/>
  <c r="CI738" i="2"/>
  <c r="F738" i="13" s="1"/>
  <c r="BP738" i="2"/>
  <c r="BO738" i="2"/>
  <c r="BD738" i="2"/>
  <c r="AV738" i="2"/>
  <c r="BC738" i="2" s="1"/>
  <c r="AU738" i="2"/>
  <c r="BB738" i="2" s="1"/>
  <c r="AS738" i="2"/>
  <c r="L738" i="13" s="1"/>
  <c r="AL738" i="2"/>
  <c r="K738" i="13" s="1"/>
  <c r="AH738" i="2"/>
  <c r="N738" i="2"/>
  <c r="DE737" i="2"/>
  <c r="CW737" i="2"/>
  <c r="CV737" i="2"/>
  <c r="CT737" i="2"/>
  <c r="H737" i="13" s="1"/>
  <c r="CQ737" i="2" a="1"/>
  <c r="CQ737" i="2" s="1"/>
  <c r="CP737" i="2" a="1"/>
  <c r="CP737" i="2" s="1"/>
  <c r="CO737" i="2" a="1"/>
  <c r="CO737" i="2" s="1"/>
  <c r="CM737" i="2"/>
  <c r="CI737" i="2"/>
  <c r="F737" i="13" s="1"/>
  <c r="BP737" i="2"/>
  <c r="BO737" i="2"/>
  <c r="BD737" i="2"/>
  <c r="AV737" i="2"/>
  <c r="BC737" i="2" s="1"/>
  <c r="AU737" i="2"/>
  <c r="AS737" i="2"/>
  <c r="L737" i="13" s="1"/>
  <c r="AL737" i="2"/>
  <c r="K737" i="13" s="1"/>
  <c r="AH737" i="2"/>
  <c r="N737" i="2"/>
  <c r="DE736" i="2"/>
  <c r="CW736" i="2"/>
  <c r="CV736" i="2"/>
  <c r="CT736" i="2"/>
  <c r="H736" i="13" s="1"/>
  <c r="CQ736" i="2" a="1"/>
  <c r="CQ736" i="2" s="1"/>
  <c r="CP736" i="2" a="1"/>
  <c r="CP736" i="2" s="1"/>
  <c r="CO736" i="2" a="1"/>
  <c r="CO736" i="2" s="1"/>
  <c r="CM736" i="2"/>
  <c r="CI736" i="2"/>
  <c r="F736" i="13" s="1"/>
  <c r="BX736" i="2"/>
  <c r="BW736" i="2"/>
  <c r="BV736" i="2" s="1"/>
  <c r="BO736" i="2"/>
  <c r="BD736" i="2"/>
  <c r="AV736" i="2"/>
  <c r="AU736" i="2"/>
  <c r="BB736" i="2" s="1"/>
  <c r="AS736" i="2"/>
  <c r="L736" i="13" s="1"/>
  <c r="AL736" i="2"/>
  <c r="K736" i="13" s="1"/>
  <c r="AH736" i="2"/>
  <c r="N736" i="2"/>
  <c r="DE735" i="2"/>
  <c r="CW735" i="2"/>
  <c r="CV735" i="2"/>
  <c r="CT735" i="2"/>
  <c r="H735" i="13" s="1"/>
  <c r="CQ735" i="2" a="1"/>
  <c r="CQ735" i="2" s="1"/>
  <c r="CP735" i="2" a="1"/>
  <c r="CP735" i="2" s="1"/>
  <c r="CO735" i="2" a="1"/>
  <c r="CO735" i="2" s="1"/>
  <c r="CM735" i="2"/>
  <c r="CI735" i="2"/>
  <c r="CJ735" i="2" s="1"/>
  <c r="BX735" i="2"/>
  <c r="BW735" i="2"/>
  <c r="BV735" i="2" s="1"/>
  <c r="BO735" i="2"/>
  <c r="BD735" i="2"/>
  <c r="AV735" i="2"/>
  <c r="BM735" i="2" s="1"/>
  <c r="AU735" i="2"/>
  <c r="AS735" i="2"/>
  <c r="L735" i="13" s="1"/>
  <c r="AL735" i="2"/>
  <c r="K735" i="13" s="1"/>
  <c r="AH735" i="2"/>
  <c r="N735" i="2"/>
  <c r="DE734" i="2"/>
  <c r="CW734" i="2"/>
  <c r="CV734" i="2"/>
  <c r="CT734" i="2"/>
  <c r="H734" i="13" s="1"/>
  <c r="CQ734" i="2" a="1"/>
  <c r="CQ734" i="2" s="1"/>
  <c r="CP734" i="2" a="1"/>
  <c r="CP734" i="2" s="1"/>
  <c r="CO734" i="2" a="1"/>
  <c r="CO734" i="2" s="1"/>
  <c r="CM734" i="2"/>
  <c r="CI734" i="2"/>
  <c r="F734" i="13" s="1"/>
  <c r="BX734" i="2"/>
  <c r="BW734" i="2"/>
  <c r="BV734" i="2" s="1"/>
  <c r="BO734" i="2"/>
  <c r="BD734" i="2"/>
  <c r="AV734" i="2"/>
  <c r="BC734" i="2" s="1"/>
  <c r="AU734" i="2"/>
  <c r="BL734" i="2" s="1"/>
  <c r="AS734" i="2"/>
  <c r="L734" i="13" s="1"/>
  <c r="AL734" i="2"/>
  <c r="K734" i="13" s="1"/>
  <c r="AH734" i="2"/>
  <c r="N734" i="2"/>
  <c r="DE733" i="2"/>
  <c r="CW733" i="2"/>
  <c r="CV733" i="2"/>
  <c r="CT733" i="2"/>
  <c r="H733" i="13" s="1"/>
  <c r="CQ733" i="2" a="1"/>
  <c r="CQ733" i="2" s="1"/>
  <c r="CP733" i="2" a="1"/>
  <c r="CP733" i="2" s="1"/>
  <c r="CO733" i="2" a="1"/>
  <c r="CO733" i="2" s="1"/>
  <c r="CM733" i="2"/>
  <c r="CI733" i="2"/>
  <c r="F733" i="13" s="1"/>
  <c r="BP733" i="2"/>
  <c r="BO733" i="2"/>
  <c r="BD733" i="2"/>
  <c r="AV733" i="2"/>
  <c r="BC733" i="2" s="1"/>
  <c r="AU733" i="2"/>
  <c r="AS733" i="2"/>
  <c r="L733" i="13" s="1"/>
  <c r="AL733" i="2"/>
  <c r="K733" i="13" s="1"/>
  <c r="AH733" i="2"/>
  <c r="N733" i="2"/>
  <c r="DE732" i="2"/>
  <c r="CW732" i="2"/>
  <c r="CV732" i="2"/>
  <c r="CT732" i="2"/>
  <c r="H732" i="13" s="1"/>
  <c r="CQ732" i="2" a="1"/>
  <c r="CQ732" i="2" s="1"/>
  <c r="CP732" i="2" a="1"/>
  <c r="CP732" i="2" s="1"/>
  <c r="CO732" i="2" a="1"/>
  <c r="CO732" i="2" s="1"/>
  <c r="CM732" i="2"/>
  <c r="CI732" i="2"/>
  <c r="F732" i="13" s="1"/>
  <c r="BP732" i="2"/>
  <c r="BO732" i="2"/>
  <c r="BD732" i="2"/>
  <c r="AV732" i="2"/>
  <c r="BC732" i="2" s="1"/>
  <c r="AU732" i="2"/>
  <c r="BB732" i="2" s="1"/>
  <c r="AS732" i="2"/>
  <c r="L732" i="13" s="1"/>
  <c r="AL732" i="2"/>
  <c r="K732" i="13" s="1"/>
  <c r="AH732" i="2"/>
  <c r="N732" i="2"/>
  <c r="DE731" i="2"/>
  <c r="CW731" i="2"/>
  <c r="CV731" i="2"/>
  <c r="CT731" i="2"/>
  <c r="H731" i="13" s="1"/>
  <c r="CQ731" i="2" a="1"/>
  <c r="CQ731" i="2" s="1"/>
  <c r="CP731" i="2" a="1"/>
  <c r="CP731" i="2" s="1"/>
  <c r="CO731" i="2" a="1"/>
  <c r="CO731" i="2" s="1"/>
  <c r="CM731" i="2"/>
  <c r="CI731" i="2"/>
  <c r="F731" i="13" s="1"/>
  <c r="BP731" i="2"/>
  <c r="BO731" i="2"/>
  <c r="BD731" i="2"/>
  <c r="AV731" i="2"/>
  <c r="BC731" i="2" s="1"/>
  <c r="AU731" i="2"/>
  <c r="AS731" i="2"/>
  <c r="L731" i="13" s="1"/>
  <c r="AL731" i="2"/>
  <c r="K731" i="13" s="1"/>
  <c r="AH731" i="2"/>
  <c r="N731" i="2"/>
  <c r="DE730" i="2"/>
  <c r="CW730" i="2"/>
  <c r="CV730" i="2"/>
  <c r="CT730" i="2"/>
  <c r="H730" i="13" s="1"/>
  <c r="CQ730" i="2" a="1"/>
  <c r="CQ730" i="2" s="1"/>
  <c r="CP730" i="2" a="1"/>
  <c r="CP730" i="2" s="1"/>
  <c r="CO730" i="2" a="1"/>
  <c r="CO730" i="2" s="1"/>
  <c r="CM730" i="2"/>
  <c r="BP730" i="2"/>
  <c r="BO730" i="2"/>
  <c r="BD730" i="2"/>
  <c r="AV730" i="2"/>
  <c r="AU730" i="2"/>
  <c r="AS730" i="2"/>
  <c r="L730" i="13" s="1"/>
  <c r="AL730" i="2"/>
  <c r="K730" i="13" s="1"/>
  <c r="AH730" i="2"/>
  <c r="N730" i="2"/>
  <c r="DE729" i="2"/>
  <c r="CW729" i="2"/>
  <c r="CV729" i="2"/>
  <c r="CT729" i="2"/>
  <c r="H729" i="13" s="1"/>
  <c r="CQ729" i="2" a="1"/>
  <c r="CQ729" i="2" s="1"/>
  <c r="CP729" i="2" a="1"/>
  <c r="CP729" i="2" s="1"/>
  <c r="CO729" i="2" a="1"/>
  <c r="CO729" i="2" s="1"/>
  <c r="CM729" i="2"/>
  <c r="BP729" i="2"/>
  <c r="BO729" i="2"/>
  <c r="BD729" i="2"/>
  <c r="AV729" i="2"/>
  <c r="AU729" i="2"/>
  <c r="AS729" i="2"/>
  <c r="L729" i="13" s="1"/>
  <c r="AL729" i="2"/>
  <c r="K729" i="13" s="1"/>
  <c r="AH729" i="2"/>
  <c r="N729" i="2"/>
  <c r="DE728" i="2"/>
  <c r="CW728" i="2"/>
  <c r="CV728" i="2"/>
  <c r="CT728" i="2"/>
  <c r="H728" i="13" s="1"/>
  <c r="CQ728" i="2" a="1"/>
  <c r="CQ728" i="2" s="1"/>
  <c r="CP728" i="2" a="1"/>
  <c r="CP728" i="2" s="1"/>
  <c r="CO728" i="2" a="1"/>
  <c r="CO728" i="2" s="1"/>
  <c r="CM728" i="2"/>
  <c r="BP728" i="2"/>
  <c r="BO728" i="2"/>
  <c r="BD728" i="2"/>
  <c r="AV728" i="2"/>
  <c r="BC728" i="2" s="1"/>
  <c r="AU728" i="2"/>
  <c r="AS728" i="2"/>
  <c r="L728" i="13" s="1"/>
  <c r="AL728" i="2"/>
  <c r="K728" i="13" s="1"/>
  <c r="AH728" i="2"/>
  <c r="N728" i="2"/>
  <c r="DE727" i="2"/>
  <c r="CW727" i="2"/>
  <c r="CV727" i="2"/>
  <c r="CT727" i="2"/>
  <c r="H727" i="13" s="1"/>
  <c r="CQ727" i="2" a="1"/>
  <c r="CQ727" i="2" s="1"/>
  <c r="CP727" i="2" a="1"/>
  <c r="CP727" i="2" s="1"/>
  <c r="CO727" i="2" a="1"/>
  <c r="CO727" i="2" s="1"/>
  <c r="CM727" i="2"/>
  <c r="CI727" i="2"/>
  <c r="F727" i="13" s="1"/>
  <c r="BY727" i="2"/>
  <c r="BP727" i="2"/>
  <c r="BO727" i="2"/>
  <c r="BD727" i="2"/>
  <c r="AV727" i="2"/>
  <c r="AU727" i="2"/>
  <c r="BB727" i="2" s="1"/>
  <c r="AS727" i="2"/>
  <c r="L727" i="13" s="1"/>
  <c r="AL727" i="2"/>
  <c r="K727" i="13" s="1"/>
  <c r="AH727" i="2"/>
  <c r="N727" i="2"/>
  <c r="DE726" i="2"/>
  <c r="CW726" i="2"/>
  <c r="CV726" i="2"/>
  <c r="CT726" i="2"/>
  <c r="H726" i="13" s="1"/>
  <c r="CQ726" i="2" a="1"/>
  <c r="CQ726" i="2" s="1"/>
  <c r="CP726" i="2" a="1"/>
  <c r="CP726" i="2" s="1"/>
  <c r="CO726" i="2" a="1"/>
  <c r="CO726" i="2" s="1"/>
  <c r="CM726" i="2"/>
  <c r="CI726" i="2"/>
  <c r="F726" i="13" s="1"/>
  <c r="BY726" i="2"/>
  <c r="BP726" i="2"/>
  <c r="BO726" i="2"/>
  <c r="BD726" i="2"/>
  <c r="AV726" i="2"/>
  <c r="BC726" i="2" s="1"/>
  <c r="AU726" i="2"/>
  <c r="BL726" i="2" s="1"/>
  <c r="AS726" i="2"/>
  <c r="L726" i="13" s="1"/>
  <c r="AL726" i="2"/>
  <c r="K726" i="13" s="1"/>
  <c r="AH726" i="2"/>
  <c r="N726" i="2"/>
  <c r="DE725" i="2"/>
  <c r="CW725" i="2"/>
  <c r="CV725" i="2"/>
  <c r="CT725" i="2"/>
  <c r="H725" i="13" s="1"/>
  <c r="CQ725" i="2" a="1"/>
  <c r="CQ725" i="2" s="1"/>
  <c r="CP725" i="2" a="1"/>
  <c r="CP725" i="2" s="1"/>
  <c r="CO725" i="2" a="1"/>
  <c r="CO725" i="2" s="1"/>
  <c r="CM725" i="2"/>
  <c r="CI725" i="2"/>
  <c r="F725" i="13" s="1"/>
  <c r="BY725" i="2"/>
  <c r="BP725" i="2"/>
  <c r="BO725" i="2"/>
  <c r="BD725" i="2"/>
  <c r="AV725" i="2"/>
  <c r="BM725" i="2" s="1"/>
  <c r="AU725" i="2"/>
  <c r="BL725" i="2" s="1"/>
  <c r="AS725" i="2"/>
  <c r="L725" i="13" s="1"/>
  <c r="AL725" i="2"/>
  <c r="K725" i="13" s="1"/>
  <c r="AH725" i="2"/>
  <c r="N725" i="2"/>
  <c r="DE724" i="2"/>
  <c r="CW724" i="2"/>
  <c r="CV724" i="2"/>
  <c r="CT724" i="2"/>
  <c r="H724" i="13" s="1"/>
  <c r="CQ724" i="2" a="1"/>
  <c r="CQ724" i="2" s="1"/>
  <c r="CP724" i="2" a="1"/>
  <c r="CP724" i="2" s="1"/>
  <c r="CO724" i="2" a="1"/>
  <c r="CO724" i="2" s="1"/>
  <c r="CM724" i="2"/>
  <c r="CI724" i="2"/>
  <c r="F724" i="13" s="1"/>
  <c r="BP724" i="2"/>
  <c r="BY724" i="2" s="1"/>
  <c r="BO724" i="2"/>
  <c r="BD724" i="2"/>
  <c r="AV724" i="2"/>
  <c r="AU724" i="2"/>
  <c r="BB724" i="2" s="1"/>
  <c r="AS724" i="2"/>
  <c r="L724" i="13" s="1"/>
  <c r="AL724" i="2"/>
  <c r="K724" i="13" s="1"/>
  <c r="AH724" i="2"/>
  <c r="N724" i="2"/>
  <c r="DE723" i="2"/>
  <c r="CW723" i="2"/>
  <c r="CV723" i="2"/>
  <c r="CT723" i="2"/>
  <c r="H723" i="13" s="1"/>
  <c r="CQ723" i="2" a="1"/>
  <c r="CQ723" i="2" s="1"/>
  <c r="CP723" i="2" a="1"/>
  <c r="CP723" i="2" s="1"/>
  <c r="CO723" i="2" a="1"/>
  <c r="CO723" i="2" s="1"/>
  <c r="CM723" i="2"/>
  <c r="CI723" i="2"/>
  <c r="F723" i="13" s="1"/>
  <c r="BP723" i="2"/>
  <c r="BO723" i="2"/>
  <c r="BD723" i="2"/>
  <c r="AV723" i="2"/>
  <c r="BC723" i="2" s="1"/>
  <c r="AU723" i="2"/>
  <c r="AS723" i="2"/>
  <c r="L723" i="13" s="1"/>
  <c r="AL723" i="2"/>
  <c r="K723" i="13" s="1"/>
  <c r="AH723" i="2"/>
  <c r="N723" i="2"/>
  <c r="DE722" i="2"/>
  <c r="CW722" i="2"/>
  <c r="CV722" i="2"/>
  <c r="CT722" i="2"/>
  <c r="H722" i="13" s="1"/>
  <c r="CQ722" i="2" a="1"/>
  <c r="CQ722" i="2" s="1"/>
  <c r="CP722" i="2" a="1"/>
  <c r="CP722" i="2" s="1"/>
  <c r="CO722" i="2" a="1"/>
  <c r="CO722" i="2" s="1"/>
  <c r="CM722" i="2"/>
  <c r="CI722" i="2"/>
  <c r="F722" i="13" s="1"/>
  <c r="BP722" i="2"/>
  <c r="BO722" i="2"/>
  <c r="BD722" i="2"/>
  <c r="AV722" i="2"/>
  <c r="AU722" i="2"/>
  <c r="AS722" i="2"/>
  <c r="L722" i="13" s="1"/>
  <c r="AL722" i="2"/>
  <c r="K722" i="13" s="1"/>
  <c r="AH722" i="2"/>
  <c r="N722" i="2"/>
  <c r="DE721" i="2"/>
  <c r="CW721" i="2"/>
  <c r="CV721" i="2"/>
  <c r="CT721" i="2"/>
  <c r="H721" i="13" s="1"/>
  <c r="CQ721" i="2" a="1"/>
  <c r="CQ721" i="2" s="1"/>
  <c r="CP721" i="2" a="1"/>
  <c r="CP721" i="2" s="1"/>
  <c r="CO721" i="2" a="1"/>
  <c r="CO721" i="2" s="1"/>
  <c r="CM721" i="2"/>
  <c r="CI721" i="2"/>
  <c r="BP721" i="2"/>
  <c r="BO721" i="2"/>
  <c r="BD721" i="2"/>
  <c r="AV721" i="2"/>
  <c r="BC721" i="2" s="1"/>
  <c r="AU721" i="2"/>
  <c r="BB721" i="2" s="1"/>
  <c r="AS721" i="2"/>
  <c r="L721" i="13" s="1"/>
  <c r="AL721" i="2"/>
  <c r="K721" i="13" s="1"/>
  <c r="AH721" i="2"/>
  <c r="N721" i="2"/>
  <c r="DE720" i="2"/>
  <c r="CW720" i="2"/>
  <c r="CV720" i="2"/>
  <c r="CT720" i="2"/>
  <c r="H720" i="13" s="1"/>
  <c r="CQ720" i="2" a="1"/>
  <c r="CQ720" i="2" s="1"/>
  <c r="CP720" i="2" a="1"/>
  <c r="CP720" i="2" s="1"/>
  <c r="CO720" i="2" a="1"/>
  <c r="CO720" i="2" s="1"/>
  <c r="CM720" i="2"/>
  <c r="CI720" i="2"/>
  <c r="F720" i="13" s="1"/>
  <c r="BP720" i="2"/>
  <c r="BO720" i="2"/>
  <c r="BD720" i="2"/>
  <c r="AV720" i="2"/>
  <c r="AU720" i="2"/>
  <c r="AS720" i="2"/>
  <c r="L720" i="13" s="1"/>
  <c r="AL720" i="2"/>
  <c r="K720" i="13" s="1"/>
  <c r="AH720" i="2"/>
  <c r="N720" i="2"/>
  <c r="DE719" i="2"/>
  <c r="CW719" i="2"/>
  <c r="CV719" i="2"/>
  <c r="CT719" i="2"/>
  <c r="H719" i="13" s="1"/>
  <c r="CQ719" i="2" a="1"/>
  <c r="CQ719" i="2" s="1"/>
  <c r="CP719" i="2" a="1"/>
  <c r="CP719" i="2" s="1"/>
  <c r="CO719" i="2" a="1"/>
  <c r="CO719" i="2" s="1"/>
  <c r="CM719" i="2"/>
  <c r="CI719" i="2"/>
  <c r="F719" i="13" s="1"/>
  <c r="BP719" i="2"/>
  <c r="BO719" i="2"/>
  <c r="BD719" i="2"/>
  <c r="AV719" i="2"/>
  <c r="AU719" i="2"/>
  <c r="BL719" i="2" s="1"/>
  <c r="AS719" i="2"/>
  <c r="L719" i="13" s="1"/>
  <c r="AL719" i="2"/>
  <c r="K719" i="13" s="1"/>
  <c r="AH719" i="2"/>
  <c r="N719" i="2"/>
  <c r="DE718" i="2"/>
  <c r="CW718" i="2"/>
  <c r="CV718" i="2"/>
  <c r="CT718" i="2"/>
  <c r="H718" i="13" s="1"/>
  <c r="CQ718" i="2" a="1"/>
  <c r="CQ718" i="2" s="1"/>
  <c r="CP718" i="2" a="1"/>
  <c r="CP718" i="2" s="1"/>
  <c r="CO718" i="2" a="1"/>
  <c r="CO718" i="2" s="1"/>
  <c r="CM718" i="2"/>
  <c r="CI718" i="2"/>
  <c r="BP718" i="2"/>
  <c r="BO718" i="2"/>
  <c r="BD718" i="2"/>
  <c r="AV718" i="2"/>
  <c r="BM718" i="2" s="1"/>
  <c r="AU718" i="2"/>
  <c r="BL718" i="2" s="1"/>
  <c r="AS718" i="2"/>
  <c r="L718" i="13" s="1"/>
  <c r="AL718" i="2"/>
  <c r="K718" i="13" s="1"/>
  <c r="AH718" i="2"/>
  <c r="N718" i="2"/>
  <c r="DE717" i="2"/>
  <c r="CW717" i="2"/>
  <c r="CV717" i="2"/>
  <c r="CT717" i="2"/>
  <c r="H717" i="13" s="1"/>
  <c r="CQ717" i="2" a="1"/>
  <c r="CQ717" i="2" s="1"/>
  <c r="CP717" i="2" a="1"/>
  <c r="CP717" i="2" s="1"/>
  <c r="CO717" i="2" a="1"/>
  <c r="CO717" i="2" s="1"/>
  <c r="CM717" i="2"/>
  <c r="CI717" i="2"/>
  <c r="F717" i="13" s="1"/>
  <c r="BP717" i="2"/>
  <c r="BO717" i="2"/>
  <c r="BD717" i="2"/>
  <c r="AV717" i="2"/>
  <c r="BM717" i="2" s="1"/>
  <c r="AU717" i="2"/>
  <c r="BL717" i="2" s="1"/>
  <c r="AS717" i="2"/>
  <c r="L717" i="13" s="1"/>
  <c r="AL717" i="2"/>
  <c r="K717" i="13" s="1"/>
  <c r="AH717" i="2"/>
  <c r="N717" i="2"/>
  <c r="DE716" i="2"/>
  <c r="CW716" i="2"/>
  <c r="CV716" i="2"/>
  <c r="CT716" i="2"/>
  <c r="H716" i="13" s="1"/>
  <c r="CQ716" i="2" a="1"/>
  <c r="CQ716" i="2" s="1"/>
  <c r="CP716" i="2" a="1"/>
  <c r="CP716" i="2" s="1"/>
  <c r="CO716" i="2" a="1"/>
  <c r="CO716" i="2" s="1"/>
  <c r="CM716" i="2"/>
  <c r="CI716" i="2"/>
  <c r="F716" i="13" s="1"/>
  <c r="BP716" i="2"/>
  <c r="BO716" i="2"/>
  <c r="BD716" i="2"/>
  <c r="AV716" i="2"/>
  <c r="BM716" i="2" s="1"/>
  <c r="AU716" i="2"/>
  <c r="BB716" i="2" s="1"/>
  <c r="AS716" i="2"/>
  <c r="L716" i="13" s="1"/>
  <c r="AL716" i="2"/>
  <c r="K716" i="13" s="1"/>
  <c r="AH716" i="2"/>
  <c r="N716" i="2"/>
  <c r="DE715" i="2"/>
  <c r="CW715" i="2"/>
  <c r="CV715" i="2"/>
  <c r="CT715" i="2"/>
  <c r="H715" i="13" s="1"/>
  <c r="CQ715" i="2" a="1"/>
  <c r="CQ715" i="2" s="1"/>
  <c r="CP715" i="2" a="1"/>
  <c r="CP715" i="2" s="1"/>
  <c r="CO715" i="2" a="1"/>
  <c r="CO715" i="2" s="1"/>
  <c r="CM715" i="2"/>
  <c r="CI715" i="2"/>
  <c r="F715" i="13" s="1"/>
  <c r="BP715" i="2"/>
  <c r="BO715" i="2"/>
  <c r="BD715" i="2"/>
  <c r="AV715" i="2"/>
  <c r="BC715" i="2" s="1"/>
  <c r="AU715" i="2"/>
  <c r="AS715" i="2"/>
  <c r="L715" i="13" s="1"/>
  <c r="AL715" i="2"/>
  <c r="K715" i="13" s="1"/>
  <c r="AH715" i="2"/>
  <c r="N715" i="2"/>
  <c r="DE714" i="2"/>
  <c r="CW714" i="2"/>
  <c r="CV714" i="2"/>
  <c r="CT714" i="2"/>
  <c r="H714" i="13" s="1"/>
  <c r="CQ714" i="2" a="1"/>
  <c r="CQ714" i="2" s="1"/>
  <c r="CP714" i="2" a="1"/>
  <c r="CP714" i="2" s="1"/>
  <c r="CO714" i="2" a="1"/>
  <c r="CO714" i="2" s="1"/>
  <c r="CM714" i="2"/>
  <c r="CI714" i="2"/>
  <c r="BP714" i="2"/>
  <c r="BO714" i="2"/>
  <c r="BD714" i="2"/>
  <c r="AV714" i="2"/>
  <c r="BM714" i="2" s="1"/>
  <c r="AU714" i="2"/>
  <c r="AS714" i="2"/>
  <c r="L714" i="13" s="1"/>
  <c r="AL714" i="2"/>
  <c r="K714" i="13" s="1"/>
  <c r="AH714" i="2"/>
  <c r="N714" i="2"/>
  <c r="DE713" i="2"/>
  <c r="CW713" i="2"/>
  <c r="CV713" i="2"/>
  <c r="CT713" i="2"/>
  <c r="H713" i="13" s="1"/>
  <c r="CQ713" i="2" a="1"/>
  <c r="CQ713" i="2" s="1"/>
  <c r="CP713" i="2" a="1"/>
  <c r="CP713" i="2" s="1"/>
  <c r="CO713" i="2" a="1"/>
  <c r="CO713" i="2" s="1"/>
  <c r="CM713" i="2"/>
  <c r="CI713" i="2"/>
  <c r="F713" i="13" s="1"/>
  <c r="BP713" i="2"/>
  <c r="BO713" i="2"/>
  <c r="BD713" i="2"/>
  <c r="AV713" i="2"/>
  <c r="BC713" i="2" s="1"/>
  <c r="AU713" i="2"/>
  <c r="BB713" i="2" s="1"/>
  <c r="AS713" i="2"/>
  <c r="L713" i="13" s="1"/>
  <c r="AL713" i="2"/>
  <c r="K713" i="13" s="1"/>
  <c r="AH713" i="2"/>
  <c r="N713" i="2"/>
  <c r="DE712" i="2"/>
  <c r="CW712" i="2"/>
  <c r="CV712" i="2"/>
  <c r="CT712" i="2"/>
  <c r="H712" i="13" s="1"/>
  <c r="CQ712" i="2" a="1"/>
  <c r="CQ712" i="2" s="1"/>
  <c r="CP712" i="2" a="1"/>
  <c r="CP712" i="2" s="1"/>
  <c r="CO712" i="2" a="1"/>
  <c r="CO712" i="2" s="1"/>
  <c r="CM712" i="2"/>
  <c r="CI712" i="2"/>
  <c r="BP712" i="2"/>
  <c r="BO712" i="2"/>
  <c r="BD712" i="2"/>
  <c r="AV712" i="2"/>
  <c r="BC712" i="2" s="1"/>
  <c r="AU712" i="2"/>
  <c r="AS712" i="2"/>
  <c r="L712" i="13" s="1"/>
  <c r="AL712" i="2"/>
  <c r="K712" i="13" s="1"/>
  <c r="AH712" i="2"/>
  <c r="N712" i="2"/>
  <c r="DE711" i="2"/>
  <c r="CW711" i="2"/>
  <c r="CV711" i="2"/>
  <c r="CT711" i="2"/>
  <c r="H711" i="13" s="1"/>
  <c r="CQ711" i="2" a="1"/>
  <c r="CQ711" i="2" s="1"/>
  <c r="CP711" i="2" a="1"/>
  <c r="CP711" i="2" s="1"/>
  <c r="CO711" i="2" a="1"/>
  <c r="CO711" i="2" s="1"/>
  <c r="CM711" i="2"/>
  <c r="CI711" i="2"/>
  <c r="F711" i="13" s="1"/>
  <c r="BP711" i="2"/>
  <c r="BO711" i="2"/>
  <c r="BD711" i="2"/>
  <c r="AV711" i="2"/>
  <c r="AU711" i="2"/>
  <c r="BB711" i="2" s="1"/>
  <c r="AS711" i="2"/>
  <c r="L711" i="13" s="1"/>
  <c r="AL711" i="2"/>
  <c r="K711" i="13" s="1"/>
  <c r="AH711" i="2"/>
  <c r="N711" i="2"/>
  <c r="DE710" i="2"/>
  <c r="CW710" i="2"/>
  <c r="CV710" i="2"/>
  <c r="CT710" i="2"/>
  <c r="H710" i="13" s="1"/>
  <c r="CQ710" i="2" a="1"/>
  <c r="CQ710" i="2" s="1"/>
  <c r="CP710" i="2" a="1"/>
  <c r="CP710" i="2" s="1"/>
  <c r="CO710" i="2" a="1"/>
  <c r="CO710" i="2" s="1"/>
  <c r="CM710" i="2"/>
  <c r="CI710" i="2"/>
  <c r="F710" i="13" s="1"/>
  <c r="BP710" i="2"/>
  <c r="BO710" i="2"/>
  <c r="BD710" i="2"/>
  <c r="AV710" i="2"/>
  <c r="BM710" i="2" s="1"/>
  <c r="AU710" i="2"/>
  <c r="AS710" i="2"/>
  <c r="L710" i="13" s="1"/>
  <c r="AL710" i="2"/>
  <c r="K710" i="13" s="1"/>
  <c r="AH710" i="2"/>
  <c r="N710" i="2"/>
  <c r="DE709" i="2"/>
  <c r="CW709" i="2"/>
  <c r="CV709" i="2"/>
  <c r="CT709" i="2"/>
  <c r="H709" i="13" s="1"/>
  <c r="CQ709" i="2" a="1"/>
  <c r="CQ709" i="2" s="1"/>
  <c r="CP709" i="2" a="1"/>
  <c r="CP709" i="2" s="1"/>
  <c r="CO709" i="2" a="1"/>
  <c r="CO709" i="2" s="1"/>
  <c r="CM709" i="2"/>
  <c r="CI709" i="2"/>
  <c r="F709" i="13" s="1"/>
  <c r="BP709" i="2"/>
  <c r="BO709" i="2"/>
  <c r="BD709" i="2"/>
  <c r="AV709" i="2"/>
  <c r="AU709" i="2"/>
  <c r="BL709" i="2" s="1"/>
  <c r="AS709" i="2"/>
  <c r="L709" i="13" s="1"/>
  <c r="AL709" i="2"/>
  <c r="K709" i="13" s="1"/>
  <c r="AH709" i="2"/>
  <c r="N709" i="2"/>
  <c r="DE708" i="2"/>
  <c r="CW708" i="2"/>
  <c r="CV708" i="2"/>
  <c r="CT708" i="2"/>
  <c r="H708" i="13" s="1"/>
  <c r="CQ708" i="2" a="1"/>
  <c r="CQ708" i="2" s="1"/>
  <c r="CP708" i="2" a="1"/>
  <c r="CP708" i="2" s="1"/>
  <c r="CO708" i="2" a="1"/>
  <c r="CO708" i="2" s="1"/>
  <c r="CM708" i="2"/>
  <c r="CI708" i="2"/>
  <c r="BP708" i="2"/>
  <c r="BY708" i="2" s="1"/>
  <c r="BO708" i="2"/>
  <c r="BD708" i="2"/>
  <c r="AV708" i="2"/>
  <c r="BM708" i="2" s="1"/>
  <c r="AU708" i="2"/>
  <c r="BB708" i="2" s="1"/>
  <c r="AS708" i="2"/>
  <c r="L708" i="13" s="1"/>
  <c r="AL708" i="2"/>
  <c r="K708" i="13" s="1"/>
  <c r="AH708" i="2"/>
  <c r="N708" i="2"/>
  <c r="DE707" i="2"/>
  <c r="CW707" i="2"/>
  <c r="CV707" i="2"/>
  <c r="CT707" i="2"/>
  <c r="H707" i="13" s="1"/>
  <c r="CQ707" i="2" a="1"/>
  <c r="CQ707" i="2" s="1"/>
  <c r="CP707" i="2" a="1"/>
  <c r="CP707" i="2" s="1"/>
  <c r="CO707" i="2" a="1"/>
  <c r="CO707" i="2" s="1"/>
  <c r="CM707" i="2"/>
  <c r="CI707" i="2"/>
  <c r="F707" i="13" s="1"/>
  <c r="BP707" i="2"/>
  <c r="BO707" i="2"/>
  <c r="BD707" i="2"/>
  <c r="AV707" i="2"/>
  <c r="BC707" i="2" s="1"/>
  <c r="AU707" i="2"/>
  <c r="BB707" i="2" s="1"/>
  <c r="AS707" i="2"/>
  <c r="L707" i="13" s="1"/>
  <c r="AL707" i="2"/>
  <c r="K707" i="13" s="1"/>
  <c r="AH707" i="2"/>
  <c r="N707" i="2"/>
  <c r="DE706" i="2"/>
  <c r="CW706" i="2"/>
  <c r="CV706" i="2"/>
  <c r="CT706" i="2"/>
  <c r="H706" i="13" s="1"/>
  <c r="CQ706" i="2" a="1"/>
  <c r="CQ706" i="2" s="1"/>
  <c r="CP706" i="2" a="1"/>
  <c r="CP706" i="2" s="1"/>
  <c r="CO706" i="2" a="1"/>
  <c r="CO706" i="2" s="1"/>
  <c r="CM706" i="2"/>
  <c r="CI706" i="2"/>
  <c r="CH706" i="2" s="1"/>
  <c r="E706" i="13" s="1"/>
  <c r="BP706" i="2"/>
  <c r="BO706" i="2"/>
  <c r="BD706" i="2"/>
  <c r="AV706" i="2"/>
  <c r="BC706" i="2" s="1"/>
  <c r="AU706" i="2"/>
  <c r="AS706" i="2"/>
  <c r="L706" i="13" s="1"/>
  <c r="AL706" i="2"/>
  <c r="K706" i="13" s="1"/>
  <c r="AH706" i="2"/>
  <c r="N706" i="2"/>
  <c r="DE705" i="2"/>
  <c r="CW705" i="2"/>
  <c r="CV705" i="2"/>
  <c r="CT705" i="2"/>
  <c r="H705" i="13" s="1"/>
  <c r="CQ705" i="2" a="1"/>
  <c r="CQ705" i="2" s="1"/>
  <c r="CP705" i="2" a="1"/>
  <c r="CP705" i="2" s="1"/>
  <c r="CO705" i="2" a="1"/>
  <c r="CO705" i="2" s="1"/>
  <c r="CM705" i="2"/>
  <c r="CI705" i="2"/>
  <c r="F705" i="13" s="1"/>
  <c r="BP705" i="2"/>
  <c r="BO705" i="2"/>
  <c r="BD705" i="2"/>
  <c r="AV705" i="2"/>
  <c r="AU705" i="2"/>
  <c r="BB705" i="2" s="1"/>
  <c r="AS705" i="2"/>
  <c r="L705" i="13" s="1"/>
  <c r="AL705" i="2"/>
  <c r="K705" i="13" s="1"/>
  <c r="AH705" i="2"/>
  <c r="N705" i="2"/>
  <c r="DE704" i="2"/>
  <c r="CW704" i="2"/>
  <c r="CV704" i="2"/>
  <c r="CT704" i="2"/>
  <c r="H704" i="13" s="1"/>
  <c r="CQ704" i="2" a="1"/>
  <c r="CQ704" i="2" s="1"/>
  <c r="CP704" i="2" a="1"/>
  <c r="CP704" i="2" s="1"/>
  <c r="CO704" i="2" a="1"/>
  <c r="CO704" i="2" s="1"/>
  <c r="CM704" i="2"/>
  <c r="CI704" i="2"/>
  <c r="F704" i="13" s="1"/>
  <c r="BP704" i="2"/>
  <c r="BO704" i="2"/>
  <c r="BD704" i="2"/>
  <c r="AV704" i="2"/>
  <c r="AU704" i="2"/>
  <c r="AS704" i="2"/>
  <c r="L704" i="13" s="1"/>
  <c r="AL704" i="2"/>
  <c r="K704" i="13" s="1"/>
  <c r="AH704" i="2"/>
  <c r="N704" i="2"/>
  <c r="DE703" i="2"/>
  <c r="CW703" i="2"/>
  <c r="CV703" i="2"/>
  <c r="CT703" i="2"/>
  <c r="H703" i="13" s="1"/>
  <c r="CQ703" i="2" a="1"/>
  <c r="CQ703" i="2" s="1"/>
  <c r="CP703" i="2" a="1"/>
  <c r="CP703" i="2" s="1"/>
  <c r="CO703" i="2" a="1"/>
  <c r="CO703" i="2" s="1"/>
  <c r="CM703" i="2"/>
  <c r="CI703" i="2"/>
  <c r="F703" i="13" s="1"/>
  <c r="BP703" i="2"/>
  <c r="BO703" i="2"/>
  <c r="BD703" i="2"/>
  <c r="AV703" i="2"/>
  <c r="AU703" i="2"/>
  <c r="AS703" i="2"/>
  <c r="L703" i="13" s="1"/>
  <c r="AL703" i="2"/>
  <c r="K703" i="13" s="1"/>
  <c r="AH703" i="2"/>
  <c r="N703" i="2"/>
  <c r="DE702" i="2"/>
  <c r="CW702" i="2"/>
  <c r="CV702" i="2"/>
  <c r="CT702" i="2"/>
  <c r="H702" i="13" s="1"/>
  <c r="CQ702" i="2" a="1"/>
  <c r="CQ702" i="2" s="1"/>
  <c r="CP702" i="2" a="1"/>
  <c r="CP702" i="2" s="1"/>
  <c r="CO702" i="2" a="1"/>
  <c r="CO702" i="2" s="1"/>
  <c r="CM702" i="2"/>
  <c r="CI702" i="2"/>
  <c r="F702" i="13" s="1"/>
  <c r="BP702" i="2"/>
  <c r="BO702" i="2"/>
  <c r="BD702" i="2"/>
  <c r="AV702" i="2"/>
  <c r="BC702" i="2" s="1"/>
  <c r="AU702" i="2"/>
  <c r="BL702" i="2" s="1"/>
  <c r="AS702" i="2"/>
  <c r="L702" i="13" s="1"/>
  <c r="AL702" i="2"/>
  <c r="K702" i="13" s="1"/>
  <c r="AH702" i="2"/>
  <c r="N702" i="2"/>
  <c r="DE701" i="2"/>
  <c r="CW701" i="2"/>
  <c r="CV701" i="2"/>
  <c r="CT701" i="2"/>
  <c r="H701" i="13" s="1"/>
  <c r="CQ701" i="2" a="1"/>
  <c r="CQ701" i="2" s="1"/>
  <c r="CP701" i="2" a="1"/>
  <c r="CP701" i="2" s="1"/>
  <c r="CO701" i="2" a="1"/>
  <c r="CO701" i="2" s="1"/>
  <c r="CM701" i="2"/>
  <c r="CI701" i="2"/>
  <c r="F701" i="13" s="1"/>
  <c r="BP701" i="2"/>
  <c r="BO701" i="2"/>
  <c r="BD701" i="2"/>
  <c r="AV701" i="2"/>
  <c r="AU701" i="2"/>
  <c r="BL701" i="2" s="1"/>
  <c r="AS701" i="2"/>
  <c r="L701" i="13" s="1"/>
  <c r="AL701" i="2"/>
  <c r="K701" i="13" s="1"/>
  <c r="AH701" i="2"/>
  <c r="N701" i="2"/>
  <c r="DE700" i="2"/>
  <c r="CW700" i="2"/>
  <c r="CV700" i="2"/>
  <c r="CT700" i="2"/>
  <c r="H700" i="13" s="1"/>
  <c r="CQ700" i="2" a="1"/>
  <c r="CQ700" i="2" s="1"/>
  <c r="CP700" i="2" a="1"/>
  <c r="CP700" i="2" s="1"/>
  <c r="CO700" i="2" a="1"/>
  <c r="CO700" i="2" s="1"/>
  <c r="CM700" i="2"/>
  <c r="CI700" i="2"/>
  <c r="F700" i="13" s="1"/>
  <c r="BP700" i="2"/>
  <c r="BY700" i="2" s="1"/>
  <c r="BO700" i="2"/>
  <c r="BD700" i="2"/>
  <c r="AV700" i="2"/>
  <c r="AU700" i="2"/>
  <c r="BB700" i="2" s="1"/>
  <c r="AS700" i="2"/>
  <c r="L700" i="13" s="1"/>
  <c r="AL700" i="2"/>
  <c r="K700" i="13" s="1"/>
  <c r="AH700" i="2"/>
  <c r="N700" i="2"/>
  <c r="DE699" i="2"/>
  <c r="CW699" i="2"/>
  <c r="CV699" i="2"/>
  <c r="CT699" i="2"/>
  <c r="H699" i="13" s="1"/>
  <c r="CQ699" i="2" a="1"/>
  <c r="CQ699" i="2" s="1"/>
  <c r="CP699" i="2" a="1"/>
  <c r="CP699" i="2" s="1"/>
  <c r="CO699" i="2" a="1"/>
  <c r="CO699" i="2" s="1"/>
  <c r="CM699" i="2"/>
  <c r="CI699" i="2"/>
  <c r="F699" i="13" s="1"/>
  <c r="BP699" i="2"/>
  <c r="BO699" i="2"/>
  <c r="BD699" i="2"/>
  <c r="AV699" i="2"/>
  <c r="BC699" i="2" s="1"/>
  <c r="AU699" i="2"/>
  <c r="AS699" i="2"/>
  <c r="L699" i="13" s="1"/>
  <c r="AL699" i="2"/>
  <c r="K699" i="13" s="1"/>
  <c r="AH699" i="2"/>
  <c r="N699" i="2"/>
  <c r="DE698" i="2"/>
  <c r="CW698" i="2"/>
  <c r="CV698" i="2"/>
  <c r="CT698" i="2"/>
  <c r="H698" i="13" s="1"/>
  <c r="CQ698" i="2" a="1"/>
  <c r="CQ698" i="2" s="1"/>
  <c r="CP698" i="2" a="1"/>
  <c r="CP698" i="2" s="1"/>
  <c r="CO698" i="2" a="1"/>
  <c r="CO698" i="2" s="1"/>
  <c r="CM698" i="2"/>
  <c r="CI698" i="2"/>
  <c r="F698" i="13" s="1"/>
  <c r="BP698" i="2"/>
  <c r="BO698" i="2"/>
  <c r="BD698" i="2"/>
  <c r="AV698" i="2"/>
  <c r="BC698" i="2" s="1"/>
  <c r="AU698" i="2"/>
  <c r="BB698" i="2" s="1"/>
  <c r="AS698" i="2"/>
  <c r="L698" i="13" s="1"/>
  <c r="AL698" i="2"/>
  <c r="K698" i="13" s="1"/>
  <c r="AH698" i="2"/>
  <c r="N698" i="2"/>
  <c r="DE697" i="2"/>
  <c r="CW697" i="2"/>
  <c r="CV697" i="2"/>
  <c r="CT697" i="2"/>
  <c r="H697" i="13" s="1"/>
  <c r="CQ697" i="2" a="1"/>
  <c r="CQ697" i="2" s="1"/>
  <c r="CP697" i="2" a="1"/>
  <c r="CP697" i="2" s="1"/>
  <c r="CO697" i="2" a="1"/>
  <c r="CO697" i="2" s="1"/>
  <c r="CM697" i="2"/>
  <c r="CI697" i="2"/>
  <c r="F697" i="13" s="1"/>
  <c r="BP697" i="2"/>
  <c r="BO697" i="2"/>
  <c r="BD697" i="2"/>
  <c r="AV697" i="2"/>
  <c r="BC697" i="2" s="1"/>
  <c r="AU697" i="2"/>
  <c r="BL697" i="2" s="1"/>
  <c r="AS697" i="2"/>
  <c r="L697" i="13" s="1"/>
  <c r="AL697" i="2"/>
  <c r="K697" i="13" s="1"/>
  <c r="AH697" i="2"/>
  <c r="N697" i="2"/>
  <c r="DE696" i="2"/>
  <c r="CW696" i="2"/>
  <c r="CV696" i="2"/>
  <c r="CT696" i="2"/>
  <c r="H696" i="13" s="1"/>
  <c r="CQ696" i="2" a="1"/>
  <c r="CQ696" i="2" s="1"/>
  <c r="CP696" i="2" a="1"/>
  <c r="CP696" i="2" s="1"/>
  <c r="CO696" i="2" a="1"/>
  <c r="CO696" i="2" s="1"/>
  <c r="CM696" i="2"/>
  <c r="CI696" i="2"/>
  <c r="F696" i="13" s="1"/>
  <c r="BP696" i="2"/>
  <c r="BY696" i="2" s="1"/>
  <c r="BO696" i="2"/>
  <c r="BD696" i="2"/>
  <c r="AV696" i="2"/>
  <c r="AU696" i="2"/>
  <c r="AS696" i="2"/>
  <c r="L696" i="13" s="1"/>
  <c r="AL696" i="2"/>
  <c r="K696" i="13" s="1"/>
  <c r="AH696" i="2"/>
  <c r="N696" i="2"/>
  <c r="DE695" i="2"/>
  <c r="CW695" i="2"/>
  <c r="CV695" i="2"/>
  <c r="CT695" i="2"/>
  <c r="H695" i="13" s="1"/>
  <c r="CQ695" i="2" a="1"/>
  <c r="CQ695" i="2" s="1"/>
  <c r="CP695" i="2" a="1"/>
  <c r="CP695" i="2" s="1"/>
  <c r="CO695" i="2" a="1"/>
  <c r="CO695" i="2" s="1"/>
  <c r="CM695" i="2"/>
  <c r="CI695" i="2"/>
  <c r="F695" i="13" s="1"/>
  <c r="BP695" i="2"/>
  <c r="BO695" i="2"/>
  <c r="BD695" i="2"/>
  <c r="AV695" i="2"/>
  <c r="AU695" i="2"/>
  <c r="BL695" i="2" s="1"/>
  <c r="AS695" i="2"/>
  <c r="L695" i="13" s="1"/>
  <c r="AL695" i="2"/>
  <c r="K695" i="13" s="1"/>
  <c r="AH695" i="2"/>
  <c r="N695" i="2"/>
  <c r="DE694" i="2"/>
  <c r="CW694" i="2"/>
  <c r="CV694" i="2"/>
  <c r="CT694" i="2"/>
  <c r="H694" i="13" s="1"/>
  <c r="CQ694" i="2" a="1"/>
  <c r="CQ694" i="2" s="1"/>
  <c r="CP694" i="2" a="1"/>
  <c r="CP694" i="2" s="1"/>
  <c r="CO694" i="2" a="1"/>
  <c r="CO694" i="2" s="1"/>
  <c r="CM694" i="2"/>
  <c r="CI694" i="2"/>
  <c r="F694" i="13" s="1"/>
  <c r="BP694" i="2"/>
  <c r="BO694" i="2"/>
  <c r="BD694" i="2"/>
  <c r="AV694" i="2"/>
  <c r="BM694" i="2" s="1"/>
  <c r="AU694" i="2"/>
  <c r="AS694" i="2"/>
  <c r="L694" i="13" s="1"/>
  <c r="AL694" i="2"/>
  <c r="K694" i="13" s="1"/>
  <c r="AH694" i="2"/>
  <c r="N694" i="2"/>
  <c r="DE693" i="2"/>
  <c r="CW693" i="2"/>
  <c r="CV693" i="2"/>
  <c r="CT693" i="2"/>
  <c r="H693" i="13" s="1"/>
  <c r="CQ693" i="2" a="1"/>
  <c r="CQ693" i="2" s="1"/>
  <c r="CP693" i="2" a="1"/>
  <c r="CP693" i="2" s="1"/>
  <c r="CO693" i="2" a="1"/>
  <c r="CO693" i="2" s="1"/>
  <c r="CM693" i="2"/>
  <c r="CI693" i="2"/>
  <c r="F693" i="13" s="1"/>
  <c r="BP693" i="2"/>
  <c r="BY693" i="2" s="1"/>
  <c r="BO693" i="2"/>
  <c r="BD693" i="2"/>
  <c r="AV693" i="2"/>
  <c r="BM693" i="2" s="1"/>
  <c r="AU693" i="2"/>
  <c r="AS693" i="2"/>
  <c r="L693" i="13" s="1"/>
  <c r="AL693" i="2"/>
  <c r="K693" i="13" s="1"/>
  <c r="AH693" i="2"/>
  <c r="N693" i="2"/>
  <c r="DE692" i="2"/>
  <c r="CW692" i="2"/>
  <c r="CV692" i="2"/>
  <c r="CT692" i="2"/>
  <c r="H692" i="13" s="1"/>
  <c r="CQ692" i="2" a="1"/>
  <c r="CQ692" i="2" s="1"/>
  <c r="CP692" i="2" a="1"/>
  <c r="CP692" i="2" s="1"/>
  <c r="CO692" i="2" a="1"/>
  <c r="CO692" i="2" s="1"/>
  <c r="CM692" i="2"/>
  <c r="CI692" i="2"/>
  <c r="F692" i="13" s="1"/>
  <c r="BP692" i="2"/>
  <c r="BY692" i="2" s="1"/>
  <c r="BO692" i="2"/>
  <c r="BD692" i="2"/>
  <c r="AV692" i="2"/>
  <c r="BM692" i="2" s="1"/>
  <c r="AU692" i="2"/>
  <c r="AS692" i="2"/>
  <c r="L692" i="13" s="1"/>
  <c r="AL692" i="2"/>
  <c r="K692" i="13" s="1"/>
  <c r="AH692" i="2"/>
  <c r="N692" i="2"/>
  <c r="DE691" i="2"/>
  <c r="CW691" i="2"/>
  <c r="CV691" i="2"/>
  <c r="CT691" i="2"/>
  <c r="H691" i="13" s="1"/>
  <c r="CQ691" i="2" a="1"/>
  <c r="CQ691" i="2" s="1"/>
  <c r="CP691" i="2" a="1"/>
  <c r="CP691" i="2" s="1"/>
  <c r="CO691" i="2" a="1"/>
  <c r="CO691" i="2" s="1"/>
  <c r="CM691" i="2"/>
  <c r="CI691" i="2"/>
  <c r="F691" i="13" s="1"/>
  <c r="CG691" i="2"/>
  <c r="CF691" i="2"/>
  <c r="CE691" i="2" s="1"/>
  <c r="BP691" i="2"/>
  <c r="BO691" i="2"/>
  <c r="BD691" i="2"/>
  <c r="AV691" i="2"/>
  <c r="BM691" i="2" s="1"/>
  <c r="AU691" i="2"/>
  <c r="AS691" i="2"/>
  <c r="L691" i="13" s="1"/>
  <c r="AL691" i="2"/>
  <c r="K691" i="13" s="1"/>
  <c r="AH691" i="2"/>
  <c r="N691" i="2"/>
  <c r="DE690" i="2"/>
  <c r="CW690" i="2"/>
  <c r="CV690" i="2"/>
  <c r="CT690" i="2"/>
  <c r="H690" i="13" s="1"/>
  <c r="CQ690" i="2" a="1"/>
  <c r="CQ690" i="2" s="1"/>
  <c r="CP690" i="2" a="1"/>
  <c r="CP690" i="2" s="1"/>
  <c r="CO690" i="2" a="1"/>
  <c r="CO690" i="2" s="1"/>
  <c r="CM690" i="2"/>
  <c r="CI690" i="2"/>
  <c r="F690" i="13" s="1"/>
  <c r="CG690" i="2"/>
  <c r="CF690" i="2"/>
  <c r="CE690" i="2" s="1"/>
  <c r="BP690" i="2"/>
  <c r="BO690" i="2"/>
  <c r="BD690" i="2"/>
  <c r="AV690" i="2"/>
  <c r="BM690" i="2" s="1"/>
  <c r="AU690" i="2"/>
  <c r="AS690" i="2"/>
  <c r="L690" i="13" s="1"/>
  <c r="AL690" i="2"/>
  <c r="K690" i="13" s="1"/>
  <c r="AH690" i="2"/>
  <c r="N690" i="2"/>
  <c r="DE689" i="2"/>
  <c r="CW689" i="2"/>
  <c r="CV689" i="2"/>
  <c r="CT689" i="2"/>
  <c r="H689" i="13" s="1"/>
  <c r="CQ689" i="2" a="1"/>
  <c r="CQ689" i="2" s="1"/>
  <c r="CP689" i="2" a="1"/>
  <c r="CP689" i="2" s="1"/>
  <c r="CO689" i="2" a="1"/>
  <c r="CO689" i="2" s="1"/>
  <c r="CM689" i="2"/>
  <c r="CI689" i="2"/>
  <c r="F689" i="13" s="1"/>
  <c r="CG689" i="2"/>
  <c r="CF689" i="2"/>
  <c r="CE689" i="2" s="1"/>
  <c r="BP689" i="2"/>
  <c r="BO689" i="2"/>
  <c r="BD689" i="2"/>
  <c r="AV689" i="2"/>
  <c r="BC689" i="2" s="1"/>
  <c r="AU689" i="2"/>
  <c r="AS689" i="2"/>
  <c r="L689" i="13" s="1"/>
  <c r="AL689" i="2"/>
  <c r="K689" i="13" s="1"/>
  <c r="AH689" i="2"/>
  <c r="N689" i="2"/>
  <c r="DE688" i="2"/>
  <c r="CW688" i="2"/>
  <c r="CV688" i="2"/>
  <c r="CT688" i="2"/>
  <c r="H688" i="13" s="1"/>
  <c r="CQ688" i="2" a="1"/>
  <c r="CQ688" i="2" s="1"/>
  <c r="CP688" i="2" a="1"/>
  <c r="CP688" i="2" s="1"/>
  <c r="CO688" i="2" a="1"/>
  <c r="CO688" i="2" s="1"/>
  <c r="CM688" i="2"/>
  <c r="CI688" i="2"/>
  <c r="F688" i="13" s="1"/>
  <c r="BP688" i="2"/>
  <c r="BO688" i="2"/>
  <c r="BD688" i="2"/>
  <c r="AV688" i="2"/>
  <c r="AU688" i="2"/>
  <c r="BB688" i="2" s="1"/>
  <c r="AS688" i="2"/>
  <c r="L688" i="13" s="1"/>
  <c r="AL688" i="2"/>
  <c r="K688" i="13" s="1"/>
  <c r="AH688" i="2"/>
  <c r="N688" i="2"/>
  <c r="DE687" i="2"/>
  <c r="CW687" i="2"/>
  <c r="CV687" i="2"/>
  <c r="CT687" i="2"/>
  <c r="H687" i="13" s="1"/>
  <c r="CQ687" i="2" a="1"/>
  <c r="CQ687" i="2" s="1"/>
  <c r="CP687" i="2" a="1"/>
  <c r="CP687" i="2" s="1"/>
  <c r="CO687" i="2" a="1"/>
  <c r="CO687" i="2" s="1"/>
  <c r="CM687" i="2"/>
  <c r="CI687" i="2"/>
  <c r="F687" i="13" s="1"/>
  <c r="BP687" i="2"/>
  <c r="BO687" i="2"/>
  <c r="BD687" i="2"/>
  <c r="AV687" i="2"/>
  <c r="BM687" i="2" s="1"/>
  <c r="AU687" i="2"/>
  <c r="AS687" i="2"/>
  <c r="L687" i="13" s="1"/>
  <c r="AL687" i="2"/>
  <c r="K687" i="13" s="1"/>
  <c r="AH687" i="2"/>
  <c r="N687" i="2"/>
  <c r="DE686" i="2"/>
  <c r="CW686" i="2"/>
  <c r="CV686" i="2"/>
  <c r="CT686" i="2"/>
  <c r="H686" i="13" s="1"/>
  <c r="CQ686" i="2" a="1"/>
  <c r="CQ686" i="2" s="1"/>
  <c r="CP686" i="2" a="1"/>
  <c r="CP686" i="2" s="1"/>
  <c r="CO686" i="2" a="1"/>
  <c r="CO686" i="2" s="1"/>
  <c r="CM686" i="2"/>
  <c r="CI686" i="2"/>
  <c r="F686" i="13" s="1"/>
  <c r="BP686" i="2"/>
  <c r="BO686" i="2"/>
  <c r="BD686" i="2"/>
  <c r="AV686" i="2"/>
  <c r="BC686" i="2" s="1"/>
  <c r="AU686" i="2"/>
  <c r="BL686" i="2" s="1"/>
  <c r="AS686" i="2"/>
  <c r="L686" i="13" s="1"/>
  <c r="AL686" i="2"/>
  <c r="K686" i="13" s="1"/>
  <c r="AH686" i="2"/>
  <c r="N686" i="2"/>
  <c r="DE685" i="2"/>
  <c r="CW685" i="2"/>
  <c r="CV685" i="2"/>
  <c r="CT685" i="2"/>
  <c r="H685" i="13" s="1"/>
  <c r="CQ685" i="2" a="1"/>
  <c r="CQ685" i="2" s="1"/>
  <c r="CP685" i="2" a="1"/>
  <c r="CP685" i="2" s="1"/>
  <c r="CO685" i="2" a="1"/>
  <c r="CO685" i="2" s="1"/>
  <c r="CM685" i="2"/>
  <c r="CI685" i="2"/>
  <c r="F685" i="13" s="1"/>
  <c r="BP685" i="2"/>
  <c r="BY685" i="2" s="1"/>
  <c r="BO685" i="2"/>
  <c r="BD685" i="2"/>
  <c r="AV685" i="2"/>
  <c r="AU685" i="2"/>
  <c r="AS685" i="2"/>
  <c r="L685" i="13" s="1"/>
  <c r="AL685" i="2"/>
  <c r="K685" i="13" s="1"/>
  <c r="AH685" i="2"/>
  <c r="N685" i="2"/>
  <c r="DE684" i="2"/>
  <c r="CW684" i="2"/>
  <c r="CV684" i="2"/>
  <c r="CT684" i="2"/>
  <c r="H684" i="13" s="1"/>
  <c r="CQ684" i="2" a="1"/>
  <c r="CQ684" i="2" s="1"/>
  <c r="CP684" i="2" a="1"/>
  <c r="CP684" i="2" s="1"/>
  <c r="CO684" i="2" a="1"/>
  <c r="CO684" i="2" s="1"/>
  <c r="CM684" i="2"/>
  <c r="CI684" i="2"/>
  <c r="BP684" i="2"/>
  <c r="BO684" i="2"/>
  <c r="BD684" i="2"/>
  <c r="AV684" i="2"/>
  <c r="AU684" i="2"/>
  <c r="BL684" i="2" s="1"/>
  <c r="AS684" i="2"/>
  <c r="L684" i="13" s="1"/>
  <c r="AL684" i="2"/>
  <c r="K684" i="13" s="1"/>
  <c r="AH684" i="2"/>
  <c r="N684" i="2"/>
  <c r="DE683" i="2"/>
  <c r="CW683" i="2"/>
  <c r="CV683" i="2"/>
  <c r="CT683" i="2"/>
  <c r="H683" i="13" s="1"/>
  <c r="CQ683" i="2" a="1"/>
  <c r="CQ683" i="2" s="1"/>
  <c r="CP683" i="2" a="1"/>
  <c r="CP683" i="2" s="1"/>
  <c r="CO683" i="2" a="1"/>
  <c r="CO683" i="2" s="1"/>
  <c r="CM683" i="2"/>
  <c r="CI683" i="2"/>
  <c r="F683" i="13" s="1"/>
  <c r="BP683" i="2"/>
  <c r="BO683" i="2"/>
  <c r="BD683" i="2"/>
  <c r="AV683" i="2"/>
  <c r="BM683" i="2" s="1"/>
  <c r="AU683" i="2"/>
  <c r="BL683" i="2" s="1"/>
  <c r="AS683" i="2"/>
  <c r="L683" i="13" s="1"/>
  <c r="AL683" i="2"/>
  <c r="K683" i="13" s="1"/>
  <c r="AH683" i="2"/>
  <c r="N683" i="2"/>
  <c r="DE682" i="2"/>
  <c r="CW682" i="2"/>
  <c r="CV682" i="2"/>
  <c r="CT682" i="2"/>
  <c r="H682" i="13" s="1"/>
  <c r="CQ682" i="2" a="1"/>
  <c r="CQ682" i="2" s="1"/>
  <c r="CP682" i="2" a="1"/>
  <c r="CP682" i="2" s="1"/>
  <c r="CO682" i="2" a="1"/>
  <c r="CO682" i="2" s="1"/>
  <c r="CM682" i="2"/>
  <c r="CI682" i="2"/>
  <c r="F682" i="13" s="1"/>
  <c r="BX682" i="2"/>
  <c r="BW682" i="2"/>
  <c r="BV682" i="2" s="1"/>
  <c r="BO682" i="2"/>
  <c r="BD682" i="2"/>
  <c r="AV682" i="2"/>
  <c r="AU682" i="2"/>
  <c r="AS682" i="2"/>
  <c r="L682" i="13" s="1"/>
  <c r="AL682" i="2"/>
  <c r="K682" i="13" s="1"/>
  <c r="AH682" i="2"/>
  <c r="N682" i="2"/>
  <c r="DE681" i="2"/>
  <c r="CW681" i="2"/>
  <c r="CV681" i="2"/>
  <c r="CT681" i="2"/>
  <c r="H681" i="13" s="1"/>
  <c r="CQ681" i="2" a="1"/>
  <c r="CQ681" i="2" s="1"/>
  <c r="CP681" i="2" a="1"/>
  <c r="CP681" i="2" s="1"/>
  <c r="CO681" i="2" a="1"/>
  <c r="CO681" i="2" s="1"/>
  <c r="CM681" i="2"/>
  <c r="CI681" i="2"/>
  <c r="F681" i="13" s="1"/>
  <c r="BX681" i="2"/>
  <c r="BW681" i="2"/>
  <c r="BV681" i="2" s="1"/>
  <c r="BO681" i="2"/>
  <c r="BD681" i="2"/>
  <c r="AV681" i="2"/>
  <c r="AU681" i="2"/>
  <c r="AS681" i="2"/>
  <c r="L681" i="13" s="1"/>
  <c r="AL681" i="2"/>
  <c r="K681" i="13" s="1"/>
  <c r="AH681" i="2"/>
  <c r="N681" i="2"/>
  <c r="DE680" i="2"/>
  <c r="CW680" i="2"/>
  <c r="CV680" i="2"/>
  <c r="CT680" i="2"/>
  <c r="H680" i="13" s="1"/>
  <c r="CQ680" i="2" a="1"/>
  <c r="CQ680" i="2" s="1"/>
  <c r="CP680" i="2" a="1"/>
  <c r="CP680" i="2" s="1"/>
  <c r="CO680" i="2" a="1"/>
  <c r="CO680" i="2" s="1"/>
  <c r="CM680" i="2"/>
  <c r="CI680" i="2"/>
  <c r="F680" i="13" s="1"/>
  <c r="CG680" i="2"/>
  <c r="BX680" i="2"/>
  <c r="BW680" i="2"/>
  <c r="BV680" i="2" s="1"/>
  <c r="BO680" i="2"/>
  <c r="BD680" i="2"/>
  <c r="AV680" i="2"/>
  <c r="BC680" i="2" s="1"/>
  <c r="AU680" i="2"/>
  <c r="AS680" i="2"/>
  <c r="L680" i="13" s="1"/>
  <c r="AL680" i="2"/>
  <c r="K680" i="13" s="1"/>
  <c r="AH680" i="2"/>
  <c r="N680" i="2"/>
  <c r="DE679" i="2"/>
  <c r="CW679" i="2"/>
  <c r="CV679" i="2"/>
  <c r="CT679" i="2"/>
  <c r="H679" i="13" s="1"/>
  <c r="CQ679" i="2" a="1"/>
  <c r="CQ679" i="2" s="1"/>
  <c r="CP679" i="2" a="1"/>
  <c r="CP679" i="2" s="1"/>
  <c r="CO679" i="2" a="1"/>
  <c r="CO679" i="2" s="1"/>
  <c r="CM679" i="2"/>
  <c r="CI679" i="2"/>
  <c r="F679" i="13" s="1"/>
  <c r="BP679" i="2"/>
  <c r="BO679" i="2"/>
  <c r="BD679" i="2"/>
  <c r="AV679" i="2"/>
  <c r="AU679" i="2"/>
  <c r="AS679" i="2"/>
  <c r="L679" i="13" s="1"/>
  <c r="AL679" i="2"/>
  <c r="K679" i="13" s="1"/>
  <c r="AH679" i="2"/>
  <c r="N679" i="2"/>
  <c r="DE678" i="2"/>
  <c r="CW678" i="2"/>
  <c r="CV678" i="2"/>
  <c r="CT678" i="2"/>
  <c r="H678" i="13" s="1"/>
  <c r="CQ678" i="2" a="1"/>
  <c r="CQ678" i="2" s="1"/>
  <c r="CP678" i="2" a="1"/>
  <c r="CP678" i="2" s="1"/>
  <c r="CO678" i="2" a="1"/>
  <c r="CO678" i="2" s="1"/>
  <c r="CM678" i="2"/>
  <c r="CI678" i="2"/>
  <c r="F678" i="13" s="1"/>
  <c r="BP678" i="2"/>
  <c r="BO678" i="2"/>
  <c r="BD678" i="2"/>
  <c r="AV678" i="2"/>
  <c r="AU678" i="2"/>
  <c r="AS678" i="2"/>
  <c r="L678" i="13" s="1"/>
  <c r="AL678" i="2"/>
  <c r="K678" i="13" s="1"/>
  <c r="AH678" i="2"/>
  <c r="N678" i="2"/>
  <c r="DE677" i="2"/>
  <c r="CW677" i="2"/>
  <c r="CV677" i="2"/>
  <c r="CT677" i="2"/>
  <c r="H677" i="13" s="1"/>
  <c r="CQ677" i="2" a="1"/>
  <c r="CQ677" i="2" s="1"/>
  <c r="CP677" i="2" a="1"/>
  <c r="CP677" i="2" s="1"/>
  <c r="CO677" i="2" a="1"/>
  <c r="CO677" i="2" s="1"/>
  <c r="CM677" i="2"/>
  <c r="CI677" i="2"/>
  <c r="F677" i="13" s="1"/>
  <c r="BP677" i="2"/>
  <c r="BO677" i="2"/>
  <c r="BD677" i="2"/>
  <c r="AV677" i="2"/>
  <c r="BM677" i="2" s="1"/>
  <c r="AU677" i="2"/>
  <c r="BL677" i="2" s="1"/>
  <c r="AS677" i="2"/>
  <c r="L677" i="13" s="1"/>
  <c r="AL677" i="2"/>
  <c r="K677" i="13" s="1"/>
  <c r="AH677" i="2"/>
  <c r="N677" i="2"/>
  <c r="DE676" i="2"/>
  <c r="CW676" i="2"/>
  <c r="CV676" i="2"/>
  <c r="CT676" i="2"/>
  <c r="H676" i="13" s="1"/>
  <c r="CQ676" i="2" a="1"/>
  <c r="CQ676" i="2" s="1"/>
  <c r="CP676" i="2" a="1"/>
  <c r="CP676" i="2" s="1"/>
  <c r="CO676" i="2" a="1"/>
  <c r="CO676" i="2" s="1"/>
  <c r="CM676" i="2"/>
  <c r="CI676" i="2"/>
  <c r="CH676" i="2" s="1"/>
  <c r="E676" i="13" s="1"/>
  <c r="BP676" i="2"/>
  <c r="BO676" i="2"/>
  <c r="BD676" i="2"/>
  <c r="AV676" i="2"/>
  <c r="BM676" i="2" s="1"/>
  <c r="AU676" i="2"/>
  <c r="BB676" i="2" s="1"/>
  <c r="AS676" i="2"/>
  <c r="L676" i="13" s="1"/>
  <c r="AL676" i="2"/>
  <c r="K676" i="13" s="1"/>
  <c r="AH676" i="2"/>
  <c r="N676" i="2"/>
  <c r="DE675" i="2"/>
  <c r="CW675" i="2"/>
  <c r="CV675" i="2"/>
  <c r="CT675" i="2"/>
  <c r="H675" i="13" s="1"/>
  <c r="CQ675" i="2" a="1"/>
  <c r="CQ675" i="2" s="1"/>
  <c r="CP675" i="2" a="1"/>
  <c r="CP675" i="2" s="1"/>
  <c r="CO675" i="2" a="1"/>
  <c r="CO675" i="2" s="1"/>
  <c r="CM675" i="2"/>
  <c r="CI675" i="2"/>
  <c r="F675" i="13" s="1"/>
  <c r="BP675" i="2"/>
  <c r="BO675" i="2"/>
  <c r="BD675" i="2"/>
  <c r="AV675" i="2"/>
  <c r="AU675" i="2"/>
  <c r="AS675" i="2"/>
  <c r="L675" i="13" s="1"/>
  <c r="AL675" i="2"/>
  <c r="K675" i="13" s="1"/>
  <c r="AH675" i="2"/>
  <c r="N675" i="2"/>
  <c r="DE674" i="2"/>
  <c r="CW674" i="2"/>
  <c r="CV674" i="2"/>
  <c r="CT674" i="2"/>
  <c r="H674" i="13" s="1"/>
  <c r="CQ674" i="2" a="1"/>
  <c r="CQ674" i="2" s="1"/>
  <c r="CP674" i="2" a="1"/>
  <c r="CP674" i="2" s="1"/>
  <c r="CO674" i="2" a="1"/>
  <c r="CO674" i="2" s="1"/>
  <c r="CM674" i="2"/>
  <c r="CI674" i="2"/>
  <c r="F674" i="13" s="1"/>
  <c r="BP674" i="2"/>
  <c r="BO674" i="2"/>
  <c r="BD674" i="2"/>
  <c r="AV674" i="2"/>
  <c r="AU674" i="2"/>
  <c r="BB674" i="2" s="1"/>
  <c r="AS674" i="2"/>
  <c r="L674" i="13" s="1"/>
  <c r="AL674" i="2"/>
  <c r="K674" i="13" s="1"/>
  <c r="AH674" i="2"/>
  <c r="N674" i="2"/>
  <c r="DE673" i="2"/>
  <c r="CW673" i="2"/>
  <c r="CV673" i="2"/>
  <c r="CT673" i="2"/>
  <c r="H673" i="13" s="1"/>
  <c r="CQ673" i="2" a="1"/>
  <c r="CQ673" i="2" s="1"/>
  <c r="CP673" i="2" a="1"/>
  <c r="CP673" i="2" s="1"/>
  <c r="CO673" i="2" a="1"/>
  <c r="CO673" i="2" s="1"/>
  <c r="CM673" i="2"/>
  <c r="CI673" i="2"/>
  <c r="F673" i="13" s="1"/>
  <c r="BP673" i="2"/>
  <c r="BO673" i="2"/>
  <c r="BD673" i="2"/>
  <c r="AV673" i="2"/>
  <c r="BM673" i="2" s="1"/>
  <c r="AU673" i="2"/>
  <c r="BB673" i="2" s="1"/>
  <c r="AS673" i="2"/>
  <c r="L673" i="13" s="1"/>
  <c r="AL673" i="2"/>
  <c r="K673" i="13" s="1"/>
  <c r="AH673" i="2"/>
  <c r="N673" i="2"/>
  <c r="DE672" i="2"/>
  <c r="CW672" i="2"/>
  <c r="CV672" i="2"/>
  <c r="CT672" i="2"/>
  <c r="H672" i="13" s="1"/>
  <c r="CQ672" i="2" a="1"/>
  <c r="CQ672" i="2" s="1"/>
  <c r="CP672" i="2" a="1"/>
  <c r="CP672" i="2" s="1"/>
  <c r="CO672" i="2" a="1"/>
  <c r="CO672" i="2" s="1"/>
  <c r="CM672" i="2"/>
  <c r="CI672" i="2"/>
  <c r="F672" i="13" s="1"/>
  <c r="BP672" i="2"/>
  <c r="BO672" i="2"/>
  <c r="BD672" i="2"/>
  <c r="AV672" i="2"/>
  <c r="AU672" i="2"/>
  <c r="BL672" i="2" s="1"/>
  <c r="AS672" i="2"/>
  <c r="L672" i="13" s="1"/>
  <c r="AL672" i="2"/>
  <c r="K672" i="13" s="1"/>
  <c r="AH672" i="2"/>
  <c r="N672" i="2"/>
  <c r="DE671" i="2"/>
  <c r="CW671" i="2"/>
  <c r="CV671" i="2"/>
  <c r="CT671" i="2"/>
  <c r="H671" i="13" s="1"/>
  <c r="CQ671" i="2" a="1"/>
  <c r="CQ671" i="2" s="1"/>
  <c r="CP671" i="2" a="1"/>
  <c r="CP671" i="2" s="1"/>
  <c r="CO671" i="2" a="1"/>
  <c r="CO671" i="2" s="1"/>
  <c r="CM671" i="2"/>
  <c r="CI671" i="2"/>
  <c r="F671" i="13" s="1"/>
  <c r="BP671" i="2"/>
  <c r="BO671" i="2"/>
  <c r="BD671" i="2"/>
  <c r="AV671" i="2"/>
  <c r="AU671" i="2"/>
  <c r="AS671" i="2"/>
  <c r="L671" i="13" s="1"/>
  <c r="AL671" i="2"/>
  <c r="K671" i="13" s="1"/>
  <c r="AH671" i="2"/>
  <c r="N671" i="2"/>
  <c r="DE670" i="2"/>
  <c r="CW670" i="2"/>
  <c r="CV670" i="2"/>
  <c r="CT670" i="2"/>
  <c r="H670" i="13" s="1"/>
  <c r="CQ670" i="2" a="1"/>
  <c r="CQ670" i="2" s="1"/>
  <c r="CP670" i="2" a="1"/>
  <c r="CP670" i="2" s="1"/>
  <c r="CO670" i="2" a="1"/>
  <c r="CO670" i="2" s="1"/>
  <c r="CM670" i="2"/>
  <c r="CI670" i="2"/>
  <c r="CJ670" i="2" s="1"/>
  <c r="CG670" i="2"/>
  <c r="CF670" i="2"/>
  <c r="CE670" i="2" s="1"/>
  <c r="BP670" i="2"/>
  <c r="BO670" i="2"/>
  <c r="BD670" i="2"/>
  <c r="AV670" i="2"/>
  <c r="BM670" i="2" s="1"/>
  <c r="AU670" i="2"/>
  <c r="AS670" i="2"/>
  <c r="L670" i="13" s="1"/>
  <c r="AL670" i="2"/>
  <c r="K670" i="13" s="1"/>
  <c r="AH670" i="2"/>
  <c r="N670" i="2"/>
  <c r="DE669" i="2"/>
  <c r="CW669" i="2"/>
  <c r="CV669" i="2"/>
  <c r="CT669" i="2"/>
  <c r="H669" i="13" s="1"/>
  <c r="CQ669" i="2" a="1"/>
  <c r="CQ669" i="2" s="1"/>
  <c r="CP669" i="2" a="1"/>
  <c r="CP669" i="2" s="1"/>
  <c r="CO669" i="2" a="1"/>
  <c r="CO669" i="2" s="1"/>
  <c r="CM669" i="2"/>
  <c r="CI669" i="2"/>
  <c r="F669" i="13" s="1"/>
  <c r="CG669" i="2"/>
  <c r="CF669" i="2"/>
  <c r="CE669" i="2" s="1"/>
  <c r="BP669" i="2"/>
  <c r="BO669" i="2"/>
  <c r="BD669" i="2"/>
  <c r="AV669" i="2"/>
  <c r="AU669" i="2"/>
  <c r="AS669" i="2"/>
  <c r="L669" i="13" s="1"/>
  <c r="AL669" i="2"/>
  <c r="K669" i="13" s="1"/>
  <c r="AH669" i="2"/>
  <c r="N669" i="2"/>
  <c r="DE668" i="2"/>
  <c r="CW668" i="2"/>
  <c r="CV668" i="2"/>
  <c r="CT668" i="2"/>
  <c r="H668" i="13" s="1"/>
  <c r="CQ668" i="2" a="1"/>
  <c r="CQ668" i="2" s="1"/>
  <c r="CP668" i="2" a="1"/>
  <c r="CP668" i="2" s="1"/>
  <c r="CO668" i="2" a="1"/>
  <c r="CO668" i="2" s="1"/>
  <c r="CM668" i="2"/>
  <c r="CI668" i="2"/>
  <c r="F668" i="13" s="1"/>
  <c r="CG668" i="2"/>
  <c r="CF668" i="2"/>
  <c r="CE668" i="2" s="1"/>
  <c r="BP668" i="2"/>
  <c r="BO668" i="2"/>
  <c r="BD668" i="2"/>
  <c r="AV668" i="2"/>
  <c r="BC668" i="2" s="1"/>
  <c r="AU668" i="2"/>
  <c r="AS668" i="2"/>
  <c r="L668" i="13" s="1"/>
  <c r="AL668" i="2"/>
  <c r="K668" i="13" s="1"/>
  <c r="AH668" i="2"/>
  <c r="N668" i="2"/>
  <c r="DE667" i="2"/>
  <c r="CW667" i="2"/>
  <c r="CV667" i="2"/>
  <c r="CT667" i="2"/>
  <c r="H667" i="13" s="1"/>
  <c r="CQ667" i="2" a="1"/>
  <c r="CQ667" i="2" s="1"/>
  <c r="CP667" i="2" a="1"/>
  <c r="CP667" i="2" s="1"/>
  <c r="CO667" i="2" a="1"/>
  <c r="CO667" i="2" s="1"/>
  <c r="CM667" i="2"/>
  <c r="CI667" i="2"/>
  <c r="F667" i="13" s="1"/>
  <c r="BP667" i="2"/>
  <c r="BO667" i="2"/>
  <c r="BD667" i="2"/>
  <c r="AV667" i="2"/>
  <c r="AU667" i="2"/>
  <c r="AS667" i="2"/>
  <c r="L667" i="13" s="1"/>
  <c r="AL667" i="2"/>
  <c r="K667" i="13" s="1"/>
  <c r="AH667" i="2"/>
  <c r="N667" i="2"/>
  <c r="DE666" i="2"/>
  <c r="CW666" i="2"/>
  <c r="CV666" i="2"/>
  <c r="CT666" i="2"/>
  <c r="H666" i="13" s="1"/>
  <c r="CQ666" i="2" a="1"/>
  <c r="CQ666" i="2" s="1"/>
  <c r="CP666" i="2" a="1"/>
  <c r="CP666" i="2" s="1"/>
  <c r="CO666" i="2" a="1"/>
  <c r="CO666" i="2" s="1"/>
  <c r="CM666" i="2"/>
  <c r="CI666" i="2"/>
  <c r="F666" i="13" s="1"/>
  <c r="BP666" i="2"/>
  <c r="BO666" i="2"/>
  <c r="BD666" i="2"/>
  <c r="AV666" i="2"/>
  <c r="BM666" i="2" s="1"/>
  <c r="AU666" i="2"/>
  <c r="BL666" i="2" s="1"/>
  <c r="AS666" i="2"/>
  <c r="L666" i="13" s="1"/>
  <c r="AL666" i="2"/>
  <c r="K666" i="13" s="1"/>
  <c r="AH666" i="2"/>
  <c r="N666" i="2"/>
  <c r="DE665" i="2"/>
  <c r="CW665" i="2"/>
  <c r="CV665" i="2"/>
  <c r="CT665" i="2"/>
  <c r="H665" i="13" s="1"/>
  <c r="CQ665" i="2" a="1"/>
  <c r="CQ665" i="2" s="1"/>
  <c r="CP665" i="2" a="1"/>
  <c r="CP665" i="2" s="1"/>
  <c r="CO665" i="2" a="1"/>
  <c r="CO665" i="2" s="1"/>
  <c r="CM665" i="2"/>
  <c r="CI665" i="2"/>
  <c r="F665" i="13" s="1"/>
  <c r="BP665" i="2"/>
  <c r="BO665" i="2"/>
  <c r="BD665" i="2"/>
  <c r="AV665" i="2"/>
  <c r="AU665" i="2"/>
  <c r="BB665" i="2" s="1"/>
  <c r="AS665" i="2"/>
  <c r="L665" i="13" s="1"/>
  <c r="AL665" i="2"/>
  <c r="K665" i="13" s="1"/>
  <c r="AH665" i="2"/>
  <c r="N665" i="2"/>
  <c r="DE664" i="2"/>
  <c r="CW664" i="2"/>
  <c r="CV664" i="2"/>
  <c r="CT664" i="2"/>
  <c r="H664" i="13" s="1"/>
  <c r="CQ664" i="2" a="1"/>
  <c r="CQ664" i="2" s="1"/>
  <c r="CP664" i="2" a="1"/>
  <c r="CP664" i="2" s="1"/>
  <c r="CO664" i="2" a="1"/>
  <c r="CO664" i="2" s="1"/>
  <c r="CM664" i="2"/>
  <c r="CI664" i="2"/>
  <c r="F664" i="13" s="1"/>
  <c r="BP664" i="2"/>
  <c r="BO664" i="2"/>
  <c r="BD664" i="2"/>
  <c r="AV664" i="2"/>
  <c r="BC664" i="2" s="1"/>
  <c r="AU664" i="2"/>
  <c r="AS664" i="2"/>
  <c r="L664" i="13" s="1"/>
  <c r="AL664" i="2"/>
  <c r="K664" i="13" s="1"/>
  <c r="AH664" i="2"/>
  <c r="N664" i="2"/>
  <c r="DE663" i="2"/>
  <c r="CW663" i="2"/>
  <c r="CV663" i="2"/>
  <c r="CT663" i="2"/>
  <c r="H663" i="13" s="1"/>
  <c r="CQ663" i="2" a="1"/>
  <c r="CQ663" i="2" s="1"/>
  <c r="CP663" i="2" a="1"/>
  <c r="CP663" i="2" s="1"/>
  <c r="CO663" i="2" a="1"/>
  <c r="CO663" i="2" s="1"/>
  <c r="CM663" i="2"/>
  <c r="CI663" i="2"/>
  <c r="F663" i="13" s="1"/>
  <c r="BP663" i="2"/>
  <c r="BO663" i="2"/>
  <c r="BD663" i="2"/>
  <c r="AV663" i="2"/>
  <c r="AU663" i="2"/>
  <c r="BL663" i="2" s="1"/>
  <c r="AS663" i="2"/>
  <c r="L663" i="13" s="1"/>
  <c r="AL663" i="2"/>
  <c r="K663" i="13" s="1"/>
  <c r="AH663" i="2"/>
  <c r="N663" i="2"/>
  <c r="DE662" i="2"/>
  <c r="CW662" i="2"/>
  <c r="CV662" i="2"/>
  <c r="CT662" i="2"/>
  <c r="H662" i="13" s="1"/>
  <c r="CQ662" i="2" a="1"/>
  <c r="CQ662" i="2" s="1"/>
  <c r="CP662" i="2" a="1"/>
  <c r="CP662" i="2" s="1"/>
  <c r="CO662" i="2" a="1"/>
  <c r="CO662" i="2" s="1"/>
  <c r="CM662" i="2"/>
  <c r="CI662" i="2"/>
  <c r="F662" i="13" s="1"/>
  <c r="BP662" i="2"/>
  <c r="BY662" i="2" s="1"/>
  <c r="BO662" i="2"/>
  <c r="BD662" i="2"/>
  <c r="AV662" i="2"/>
  <c r="BM662" i="2" s="1"/>
  <c r="AU662" i="2"/>
  <c r="AS662" i="2"/>
  <c r="L662" i="13" s="1"/>
  <c r="AL662" i="2"/>
  <c r="K662" i="13" s="1"/>
  <c r="AH662" i="2"/>
  <c r="N662" i="2"/>
  <c r="DE661" i="2"/>
  <c r="CW661" i="2"/>
  <c r="CV661" i="2"/>
  <c r="CT661" i="2"/>
  <c r="H661" i="13" s="1"/>
  <c r="CQ661" i="2" a="1"/>
  <c r="CQ661" i="2" s="1"/>
  <c r="CP661" i="2" a="1"/>
  <c r="CP661" i="2" s="1"/>
  <c r="CO661" i="2" a="1"/>
  <c r="CO661" i="2" s="1"/>
  <c r="CM661" i="2"/>
  <c r="CI661" i="2"/>
  <c r="CJ661" i="2" s="1"/>
  <c r="BP661" i="2"/>
  <c r="BO661" i="2"/>
  <c r="BD661" i="2"/>
  <c r="AV661" i="2"/>
  <c r="AU661" i="2"/>
  <c r="BL661" i="2" s="1"/>
  <c r="AS661" i="2"/>
  <c r="L661" i="13" s="1"/>
  <c r="AL661" i="2"/>
  <c r="K661" i="13" s="1"/>
  <c r="AH661" i="2"/>
  <c r="N661" i="2"/>
  <c r="DE660" i="2"/>
  <c r="CW660" i="2"/>
  <c r="CV660" i="2"/>
  <c r="CT660" i="2"/>
  <c r="H660" i="13" s="1"/>
  <c r="CQ660" i="2" a="1"/>
  <c r="CQ660" i="2" s="1"/>
  <c r="CP660" i="2" a="1"/>
  <c r="CP660" i="2" s="1"/>
  <c r="CO660" i="2" a="1"/>
  <c r="CO660" i="2" s="1"/>
  <c r="CM660" i="2"/>
  <c r="CI660" i="2"/>
  <c r="F660" i="13" s="1"/>
  <c r="BP660" i="2"/>
  <c r="BY660" i="2" s="1"/>
  <c r="BO660" i="2"/>
  <c r="BD660" i="2"/>
  <c r="AV660" i="2"/>
  <c r="AU660" i="2"/>
  <c r="AS660" i="2"/>
  <c r="L660" i="13" s="1"/>
  <c r="AL660" i="2"/>
  <c r="K660" i="13" s="1"/>
  <c r="AH660" i="2"/>
  <c r="N660" i="2"/>
  <c r="DE659" i="2"/>
  <c r="CW659" i="2"/>
  <c r="CV659" i="2"/>
  <c r="CT659" i="2"/>
  <c r="H659" i="13" s="1"/>
  <c r="CQ659" i="2" a="1"/>
  <c r="CQ659" i="2" s="1"/>
  <c r="CP659" i="2" a="1"/>
  <c r="CP659" i="2" s="1"/>
  <c r="CO659" i="2" a="1"/>
  <c r="CO659" i="2" s="1"/>
  <c r="CM659" i="2"/>
  <c r="CI659" i="2"/>
  <c r="F659" i="13" s="1"/>
  <c r="BP659" i="2"/>
  <c r="BO659" i="2"/>
  <c r="BD659" i="2"/>
  <c r="AV659" i="2"/>
  <c r="AU659" i="2"/>
  <c r="BL659" i="2" s="1"/>
  <c r="AS659" i="2"/>
  <c r="L659" i="13" s="1"/>
  <c r="AL659" i="2"/>
  <c r="K659" i="13" s="1"/>
  <c r="AH659" i="2"/>
  <c r="N659" i="2"/>
  <c r="DE658" i="2"/>
  <c r="CW658" i="2"/>
  <c r="CV658" i="2"/>
  <c r="CT658" i="2"/>
  <c r="H658" i="13" s="1"/>
  <c r="CQ658" i="2" a="1"/>
  <c r="CQ658" i="2" s="1"/>
  <c r="CP658" i="2" a="1"/>
  <c r="CP658" i="2" s="1"/>
  <c r="CO658" i="2" a="1"/>
  <c r="CO658" i="2" s="1"/>
  <c r="CM658" i="2"/>
  <c r="CI658" i="2"/>
  <c r="F658" i="13" s="1"/>
  <c r="BP658" i="2"/>
  <c r="BO658" i="2"/>
  <c r="BD658" i="2"/>
  <c r="AV658" i="2"/>
  <c r="AU658" i="2"/>
  <c r="BL658" i="2" s="1"/>
  <c r="AS658" i="2"/>
  <c r="L658" i="13" s="1"/>
  <c r="AL658" i="2"/>
  <c r="K658" i="13" s="1"/>
  <c r="AH658" i="2"/>
  <c r="N658" i="2"/>
  <c r="DE657" i="2"/>
  <c r="CW657" i="2"/>
  <c r="CV657" i="2"/>
  <c r="CT657" i="2"/>
  <c r="H657" i="13" s="1"/>
  <c r="CQ657" i="2" a="1"/>
  <c r="CQ657" i="2" s="1"/>
  <c r="CP657" i="2" a="1"/>
  <c r="CP657" i="2" s="1"/>
  <c r="CO657" i="2" a="1"/>
  <c r="CO657" i="2" s="1"/>
  <c r="CM657" i="2"/>
  <c r="CI657" i="2"/>
  <c r="F657" i="13" s="1"/>
  <c r="BP657" i="2"/>
  <c r="BO657" i="2"/>
  <c r="BD657" i="2"/>
  <c r="AV657" i="2"/>
  <c r="AU657" i="2"/>
  <c r="AS657" i="2"/>
  <c r="L657" i="13" s="1"/>
  <c r="AL657" i="2"/>
  <c r="K657" i="13" s="1"/>
  <c r="AH657" i="2"/>
  <c r="N657" i="2"/>
  <c r="DE656" i="2"/>
  <c r="CW656" i="2"/>
  <c r="CV656" i="2"/>
  <c r="CT656" i="2"/>
  <c r="H656" i="13" s="1"/>
  <c r="CQ656" i="2" a="1"/>
  <c r="CQ656" i="2" s="1"/>
  <c r="CP656" i="2" a="1"/>
  <c r="CP656" i="2" s="1"/>
  <c r="CO656" i="2" a="1"/>
  <c r="CO656" i="2" s="1"/>
  <c r="CM656" i="2"/>
  <c r="CI656" i="2"/>
  <c r="F656" i="13" s="1"/>
  <c r="BP656" i="2"/>
  <c r="BO656" i="2"/>
  <c r="BD656" i="2"/>
  <c r="AV656" i="2"/>
  <c r="BM656" i="2" s="1"/>
  <c r="AU656" i="2"/>
  <c r="AS656" i="2"/>
  <c r="L656" i="13" s="1"/>
  <c r="AL656" i="2"/>
  <c r="K656" i="13" s="1"/>
  <c r="AH656" i="2"/>
  <c r="N656" i="2"/>
  <c r="DE655" i="2"/>
  <c r="CW655" i="2"/>
  <c r="CV655" i="2"/>
  <c r="CT655" i="2"/>
  <c r="H655" i="13" s="1"/>
  <c r="CQ655" i="2" a="1"/>
  <c r="CQ655" i="2" s="1"/>
  <c r="CP655" i="2" a="1"/>
  <c r="CP655" i="2" s="1"/>
  <c r="CO655" i="2" a="1"/>
  <c r="CO655" i="2" s="1"/>
  <c r="CM655" i="2"/>
  <c r="CI655" i="2"/>
  <c r="F655" i="13" s="1"/>
  <c r="BP655" i="2"/>
  <c r="BO655" i="2"/>
  <c r="BD655" i="2"/>
  <c r="AV655" i="2"/>
  <c r="AU655" i="2"/>
  <c r="BL655" i="2" s="1"/>
  <c r="AS655" i="2"/>
  <c r="L655" i="13" s="1"/>
  <c r="AL655" i="2"/>
  <c r="K655" i="13" s="1"/>
  <c r="AH655" i="2"/>
  <c r="N655" i="2"/>
  <c r="DE654" i="2"/>
  <c r="CW654" i="2"/>
  <c r="CV654" i="2"/>
  <c r="CT654" i="2"/>
  <c r="H654" i="13" s="1"/>
  <c r="CQ654" i="2" a="1"/>
  <c r="CQ654" i="2" s="1"/>
  <c r="CP654" i="2" a="1"/>
  <c r="CP654" i="2" s="1"/>
  <c r="CO654" i="2" a="1"/>
  <c r="CO654" i="2" s="1"/>
  <c r="CM654" i="2"/>
  <c r="CI654" i="2"/>
  <c r="F654" i="13" s="1"/>
  <c r="BP654" i="2"/>
  <c r="BO654" i="2"/>
  <c r="BD654" i="2"/>
  <c r="AV654" i="2"/>
  <c r="BC654" i="2" s="1"/>
  <c r="AU654" i="2"/>
  <c r="BB654" i="2" s="1"/>
  <c r="AS654" i="2"/>
  <c r="L654" i="13" s="1"/>
  <c r="AL654" i="2"/>
  <c r="K654" i="13" s="1"/>
  <c r="AH654" i="2"/>
  <c r="N654" i="2"/>
  <c r="DE653" i="2"/>
  <c r="CW653" i="2"/>
  <c r="CV653" i="2"/>
  <c r="CT653" i="2"/>
  <c r="H653" i="13" s="1"/>
  <c r="CQ653" i="2" a="1"/>
  <c r="CQ653" i="2" s="1"/>
  <c r="CP653" i="2" a="1"/>
  <c r="CP653" i="2" s="1"/>
  <c r="CO653" i="2" a="1"/>
  <c r="CO653" i="2" s="1"/>
  <c r="CM653" i="2"/>
  <c r="CI653" i="2"/>
  <c r="F653" i="13" s="1"/>
  <c r="BP653" i="2"/>
  <c r="BO653" i="2"/>
  <c r="BD653" i="2"/>
  <c r="AV653" i="2"/>
  <c r="BC653" i="2" s="1"/>
  <c r="AU653" i="2"/>
  <c r="AS653" i="2"/>
  <c r="L653" i="13" s="1"/>
  <c r="AL653" i="2"/>
  <c r="K653" i="13" s="1"/>
  <c r="AH653" i="2"/>
  <c r="N653" i="2"/>
  <c r="DE652" i="2"/>
  <c r="CW652" i="2"/>
  <c r="CV652" i="2"/>
  <c r="CT652" i="2"/>
  <c r="H652" i="13" s="1"/>
  <c r="CQ652" i="2" a="1"/>
  <c r="CQ652" i="2" s="1"/>
  <c r="CP652" i="2" a="1"/>
  <c r="CP652" i="2" s="1"/>
  <c r="CO652" i="2" a="1"/>
  <c r="CO652" i="2" s="1"/>
  <c r="CM652" i="2"/>
  <c r="CI652" i="2"/>
  <c r="CJ652" i="2" s="1"/>
  <c r="BP652" i="2"/>
  <c r="BO652" i="2"/>
  <c r="BD652" i="2"/>
  <c r="AV652" i="2"/>
  <c r="AU652" i="2"/>
  <c r="AS652" i="2"/>
  <c r="L652" i="13" s="1"/>
  <c r="AL652" i="2"/>
  <c r="K652" i="13" s="1"/>
  <c r="AH652" i="2"/>
  <c r="N652" i="2"/>
  <c r="DE651" i="2"/>
  <c r="CW651" i="2"/>
  <c r="CV651" i="2"/>
  <c r="CT651" i="2"/>
  <c r="H651" i="13" s="1"/>
  <c r="CQ651" i="2" a="1"/>
  <c r="CQ651" i="2" s="1"/>
  <c r="CP651" i="2" a="1"/>
  <c r="CP651" i="2" s="1"/>
  <c r="CO651" i="2" a="1"/>
  <c r="CO651" i="2" s="1"/>
  <c r="CM651" i="2"/>
  <c r="CI651" i="2"/>
  <c r="F651" i="13" s="1"/>
  <c r="BP651" i="2"/>
  <c r="BO651" i="2"/>
  <c r="BD651" i="2"/>
  <c r="AV651" i="2"/>
  <c r="AU651" i="2"/>
  <c r="BL651" i="2" s="1"/>
  <c r="AS651" i="2"/>
  <c r="L651" i="13" s="1"/>
  <c r="AL651" i="2"/>
  <c r="K651" i="13" s="1"/>
  <c r="AH651" i="2"/>
  <c r="N651" i="2"/>
  <c r="DE650" i="2"/>
  <c r="CW650" i="2"/>
  <c r="CV650" i="2"/>
  <c r="CT650" i="2"/>
  <c r="H650" i="13" s="1"/>
  <c r="CQ650" i="2" a="1"/>
  <c r="CQ650" i="2" s="1"/>
  <c r="CP650" i="2" a="1"/>
  <c r="CP650" i="2" s="1"/>
  <c r="CO650" i="2" a="1"/>
  <c r="CO650" i="2" s="1"/>
  <c r="CM650" i="2"/>
  <c r="CI650" i="2"/>
  <c r="F650" i="13" s="1"/>
  <c r="BP650" i="2"/>
  <c r="BO650" i="2"/>
  <c r="BD650" i="2"/>
  <c r="AV650" i="2"/>
  <c r="AU650" i="2"/>
  <c r="BL650" i="2" s="1"/>
  <c r="AS650" i="2"/>
  <c r="L650" i="13" s="1"/>
  <c r="AL650" i="2"/>
  <c r="K650" i="13" s="1"/>
  <c r="AH650" i="2"/>
  <c r="N650" i="2"/>
  <c r="DE649" i="2"/>
  <c r="CW649" i="2"/>
  <c r="CV649" i="2"/>
  <c r="CT649" i="2"/>
  <c r="H649" i="13" s="1"/>
  <c r="CQ649" i="2" a="1"/>
  <c r="CQ649" i="2" s="1"/>
  <c r="CP649" i="2" a="1"/>
  <c r="CP649" i="2" s="1"/>
  <c r="CO649" i="2" a="1"/>
  <c r="CO649" i="2" s="1"/>
  <c r="CM649" i="2"/>
  <c r="CI649" i="2"/>
  <c r="F649" i="13" s="1"/>
  <c r="BP649" i="2"/>
  <c r="BO649" i="2"/>
  <c r="BD649" i="2"/>
  <c r="AV649" i="2"/>
  <c r="AU649" i="2"/>
  <c r="BB649" i="2" s="1"/>
  <c r="AS649" i="2"/>
  <c r="L649" i="13" s="1"/>
  <c r="AL649" i="2"/>
  <c r="K649" i="13" s="1"/>
  <c r="AH649" i="2"/>
  <c r="N649" i="2"/>
  <c r="DE648" i="2"/>
  <c r="CW648" i="2"/>
  <c r="CV648" i="2"/>
  <c r="CT648" i="2"/>
  <c r="H648" i="13" s="1"/>
  <c r="CQ648" i="2" a="1"/>
  <c r="CQ648" i="2" s="1"/>
  <c r="CP648" i="2" a="1"/>
  <c r="CP648" i="2" s="1"/>
  <c r="CO648" i="2" a="1"/>
  <c r="CO648" i="2" s="1"/>
  <c r="CM648" i="2"/>
  <c r="CI648" i="2"/>
  <c r="F648" i="13" s="1"/>
  <c r="BP648" i="2"/>
  <c r="BW648" i="2" s="1"/>
  <c r="BV648" i="2" s="1"/>
  <c r="BO648" i="2"/>
  <c r="BD648" i="2"/>
  <c r="AV648" i="2"/>
  <c r="BM648" i="2" s="1"/>
  <c r="AU648" i="2"/>
  <c r="AS648" i="2"/>
  <c r="L648" i="13" s="1"/>
  <c r="AL648" i="2"/>
  <c r="K648" i="13" s="1"/>
  <c r="AH648" i="2"/>
  <c r="N648" i="2"/>
  <c r="DE647" i="2"/>
  <c r="CW647" i="2"/>
  <c r="CV647" i="2"/>
  <c r="CT647" i="2"/>
  <c r="H647" i="13" s="1"/>
  <c r="CQ647" i="2" a="1"/>
  <c r="CQ647" i="2" s="1"/>
  <c r="CP647" i="2" a="1"/>
  <c r="CP647" i="2" s="1"/>
  <c r="CO647" i="2" a="1"/>
  <c r="CO647" i="2" s="1"/>
  <c r="CM647" i="2"/>
  <c r="CI647" i="2"/>
  <c r="F647" i="13" s="1"/>
  <c r="BP647" i="2"/>
  <c r="BO647" i="2"/>
  <c r="BD647" i="2"/>
  <c r="AV647" i="2"/>
  <c r="AU647" i="2"/>
  <c r="BL647" i="2" s="1"/>
  <c r="AS647" i="2"/>
  <c r="L647" i="13" s="1"/>
  <c r="AL647" i="2"/>
  <c r="K647" i="13" s="1"/>
  <c r="AH647" i="2"/>
  <c r="N647" i="2"/>
  <c r="DE646" i="2"/>
  <c r="CW646" i="2"/>
  <c r="CV646" i="2"/>
  <c r="CT646" i="2"/>
  <c r="H646" i="13" s="1"/>
  <c r="CQ646" i="2" a="1"/>
  <c r="CQ646" i="2" s="1"/>
  <c r="CP646" i="2" a="1"/>
  <c r="CP646" i="2" s="1"/>
  <c r="CO646" i="2" a="1"/>
  <c r="CO646" i="2" s="1"/>
  <c r="CM646" i="2"/>
  <c r="CI646" i="2"/>
  <c r="BP646" i="2"/>
  <c r="BO646" i="2"/>
  <c r="BD646" i="2"/>
  <c r="AV646" i="2"/>
  <c r="BC646" i="2" s="1"/>
  <c r="AU646" i="2"/>
  <c r="BB646" i="2" s="1"/>
  <c r="AS646" i="2"/>
  <c r="L646" i="13" s="1"/>
  <c r="AL646" i="2"/>
  <c r="K646" i="13" s="1"/>
  <c r="AH646" i="2"/>
  <c r="N646" i="2"/>
  <c r="DE645" i="2"/>
  <c r="CW645" i="2"/>
  <c r="CV645" i="2"/>
  <c r="CT645" i="2"/>
  <c r="H645" i="13" s="1"/>
  <c r="CQ645" i="2" a="1"/>
  <c r="CQ645" i="2" s="1"/>
  <c r="CP645" i="2" a="1"/>
  <c r="CP645" i="2" s="1"/>
  <c r="CO645" i="2" a="1"/>
  <c r="CO645" i="2" s="1"/>
  <c r="CM645" i="2"/>
  <c r="CI645" i="2"/>
  <c r="BP645" i="2"/>
  <c r="BO645" i="2"/>
  <c r="BD645" i="2"/>
  <c r="AV645" i="2"/>
  <c r="BC645" i="2" s="1"/>
  <c r="AU645" i="2"/>
  <c r="BB645" i="2" s="1"/>
  <c r="AS645" i="2"/>
  <c r="L645" i="13" s="1"/>
  <c r="AL645" i="2"/>
  <c r="K645" i="13" s="1"/>
  <c r="AH645" i="2"/>
  <c r="N645" i="2"/>
  <c r="DE644" i="2"/>
  <c r="CW644" i="2"/>
  <c r="CV644" i="2"/>
  <c r="CT644" i="2"/>
  <c r="H644" i="13" s="1"/>
  <c r="CQ644" i="2" a="1"/>
  <c r="CQ644" i="2" s="1"/>
  <c r="CP644" i="2" a="1"/>
  <c r="CP644" i="2" s="1"/>
  <c r="CO644" i="2" a="1"/>
  <c r="CO644" i="2" s="1"/>
  <c r="CM644" i="2"/>
  <c r="CI644" i="2"/>
  <c r="F644" i="13" s="1"/>
  <c r="BP644" i="2"/>
  <c r="BO644" i="2"/>
  <c r="BD644" i="2"/>
  <c r="AV644" i="2"/>
  <c r="BM644" i="2" s="1"/>
  <c r="AU644" i="2"/>
  <c r="AS644" i="2"/>
  <c r="L644" i="13" s="1"/>
  <c r="AL644" i="2"/>
  <c r="K644" i="13" s="1"/>
  <c r="AH644" i="2"/>
  <c r="N644" i="2"/>
  <c r="DE643" i="2"/>
  <c r="CW643" i="2"/>
  <c r="CV643" i="2"/>
  <c r="CT643" i="2"/>
  <c r="H643" i="13" s="1"/>
  <c r="CQ643" i="2" a="1"/>
  <c r="CQ643" i="2" s="1"/>
  <c r="CP643" i="2" a="1"/>
  <c r="CP643" i="2" s="1"/>
  <c r="CO643" i="2" a="1"/>
  <c r="CO643" i="2" s="1"/>
  <c r="CM643" i="2"/>
  <c r="CI643" i="2"/>
  <c r="F643" i="13" s="1"/>
  <c r="BP643" i="2"/>
  <c r="BO643" i="2"/>
  <c r="BD643" i="2"/>
  <c r="AV643" i="2"/>
  <c r="AU643" i="2"/>
  <c r="BL643" i="2" s="1"/>
  <c r="AS643" i="2"/>
  <c r="L643" i="13" s="1"/>
  <c r="AL643" i="2"/>
  <c r="K643" i="13" s="1"/>
  <c r="AH643" i="2"/>
  <c r="N643" i="2"/>
  <c r="DE642" i="2"/>
  <c r="CW642" i="2"/>
  <c r="CV642" i="2"/>
  <c r="CT642" i="2"/>
  <c r="H642" i="13" s="1"/>
  <c r="CQ642" i="2" a="1"/>
  <c r="CQ642" i="2" s="1"/>
  <c r="CP642" i="2" a="1"/>
  <c r="CP642" i="2" s="1"/>
  <c r="CO642" i="2" a="1"/>
  <c r="CO642" i="2" s="1"/>
  <c r="CM642" i="2"/>
  <c r="CI642" i="2"/>
  <c r="F642" i="13" s="1"/>
  <c r="BP642" i="2"/>
  <c r="BY642" i="2" s="1"/>
  <c r="BO642" i="2"/>
  <c r="BD642" i="2"/>
  <c r="AV642" i="2"/>
  <c r="BM642" i="2" s="1"/>
  <c r="AU642" i="2"/>
  <c r="AS642" i="2"/>
  <c r="L642" i="13" s="1"/>
  <c r="AL642" i="2"/>
  <c r="K642" i="13" s="1"/>
  <c r="AH642" i="2"/>
  <c r="N642" i="2"/>
  <c r="DE641" i="2"/>
  <c r="CW641" i="2"/>
  <c r="CV641" i="2"/>
  <c r="CT641" i="2"/>
  <c r="H641" i="13" s="1"/>
  <c r="CQ641" i="2" a="1"/>
  <c r="CQ641" i="2" s="1"/>
  <c r="CP641" i="2" a="1"/>
  <c r="CP641" i="2" s="1"/>
  <c r="CO641" i="2" a="1"/>
  <c r="CO641" i="2" s="1"/>
  <c r="CM641" i="2"/>
  <c r="CI641" i="2"/>
  <c r="F641" i="13" s="1"/>
  <c r="BP641" i="2"/>
  <c r="BO641" i="2"/>
  <c r="BD641" i="2"/>
  <c r="AV641" i="2"/>
  <c r="AU641" i="2"/>
  <c r="BL641" i="2" s="1"/>
  <c r="AS641" i="2"/>
  <c r="L641" i="13" s="1"/>
  <c r="AL641" i="2"/>
  <c r="K641" i="13" s="1"/>
  <c r="AH641" i="2"/>
  <c r="N641" i="2"/>
  <c r="DE640" i="2"/>
  <c r="CW640" i="2"/>
  <c r="CV640" i="2"/>
  <c r="CT640" i="2"/>
  <c r="H640" i="13" s="1"/>
  <c r="CQ640" i="2" a="1"/>
  <c r="CQ640" i="2" s="1"/>
  <c r="CP640" i="2" a="1"/>
  <c r="CP640" i="2" s="1"/>
  <c r="CO640" i="2" a="1"/>
  <c r="CO640" i="2" s="1"/>
  <c r="CM640" i="2"/>
  <c r="CI640" i="2"/>
  <c r="F640" i="13" s="1"/>
  <c r="BP640" i="2"/>
  <c r="BY640" i="2" s="1"/>
  <c r="BO640" i="2"/>
  <c r="BD640" i="2"/>
  <c r="AV640" i="2"/>
  <c r="AU640" i="2"/>
  <c r="AS640" i="2"/>
  <c r="L640" i="13" s="1"/>
  <c r="AL640" i="2"/>
  <c r="K640" i="13" s="1"/>
  <c r="AH640" i="2"/>
  <c r="N640" i="2"/>
  <c r="DE639" i="2"/>
  <c r="CW639" i="2"/>
  <c r="CV639" i="2"/>
  <c r="CT639" i="2"/>
  <c r="H639" i="13" s="1"/>
  <c r="CQ639" i="2" a="1"/>
  <c r="CQ639" i="2" s="1"/>
  <c r="CP639" i="2" a="1"/>
  <c r="CP639" i="2" s="1"/>
  <c r="CO639" i="2" a="1"/>
  <c r="CO639" i="2" s="1"/>
  <c r="CM639" i="2"/>
  <c r="CI639" i="2"/>
  <c r="F639" i="13" s="1"/>
  <c r="BP639" i="2"/>
  <c r="BO639" i="2"/>
  <c r="BD639" i="2"/>
  <c r="AV639" i="2"/>
  <c r="AU639" i="2"/>
  <c r="BB639" i="2" s="1"/>
  <c r="AS639" i="2"/>
  <c r="L639" i="13" s="1"/>
  <c r="AL639" i="2"/>
  <c r="K639" i="13" s="1"/>
  <c r="AH639" i="2"/>
  <c r="N639" i="2"/>
  <c r="DE638" i="2"/>
  <c r="CW638" i="2"/>
  <c r="CV638" i="2"/>
  <c r="CT638" i="2"/>
  <c r="H638" i="13" s="1"/>
  <c r="CQ638" i="2" a="1"/>
  <c r="CQ638" i="2" s="1"/>
  <c r="CP638" i="2" a="1"/>
  <c r="CP638" i="2" s="1"/>
  <c r="CO638" i="2" a="1"/>
  <c r="CO638" i="2" s="1"/>
  <c r="CM638" i="2"/>
  <c r="CI638" i="2"/>
  <c r="F638" i="13" s="1"/>
  <c r="BP638" i="2"/>
  <c r="BO638" i="2"/>
  <c r="BD638" i="2"/>
  <c r="AV638" i="2"/>
  <c r="BC638" i="2" s="1"/>
  <c r="AU638" i="2"/>
  <c r="AS638" i="2"/>
  <c r="L638" i="13" s="1"/>
  <c r="AL638" i="2"/>
  <c r="K638" i="13" s="1"/>
  <c r="AH638" i="2"/>
  <c r="N638" i="2"/>
  <c r="DE637" i="2"/>
  <c r="CW637" i="2"/>
  <c r="CV637" i="2"/>
  <c r="CT637" i="2"/>
  <c r="H637" i="13" s="1"/>
  <c r="CQ637" i="2" a="1"/>
  <c r="CQ637" i="2" s="1"/>
  <c r="CP637" i="2" a="1"/>
  <c r="CP637" i="2" s="1"/>
  <c r="CO637" i="2" a="1"/>
  <c r="CO637" i="2" s="1"/>
  <c r="CM637" i="2"/>
  <c r="CI637" i="2"/>
  <c r="BP637" i="2"/>
  <c r="BO637" i="2"/>
  <c r="BD637" i="2"/>
  <c r="AV637" i="2"/>
  <c r="AU637" i="2"/>
  <c r="BL637" i="2" s="1"/>
  <c r="AS637" i="2"/>
  <c r="L637" i="13" s="1"/>
  <c r="AL637" i="2"/>
  <c r="K637" i="13" s="1"/>
  <c r="AH637" i="2"/>
  <c r="N637" i="2"/>
  <c r="DE636" i="2"/>
  <c r="CW636" i="2"/>
  <c r="CV636" i="2"/>
  <c r="CT636" i="2"/>
  <c r="H636" i="13" s="1"/>
  <c r="CQ636" i="2" a="1"/>
  <c r="CQ636" i="2" s="1"/>
  <c r="CP636" i="2" a="1"/>
  <c r="CP636" i="2" s="1"/>
  <c r="CO636" i="2" a="1"/>
  <c r="CO636" i="2" s="1"/>
  <c r="CM636" i="2"/>
  <c r="CI636" i="2"/>
  <c r="F636" i="13" s="1"/>
  <c r="BP636" i="2"/>
  <c r="BO636" i="2"/>
  <c r="BD636" i="2"/>
  <c r="AV636" i="2"/>
  <c r="AU636" i="2"/>
  <c r="AS636" i="2"/>
  <c r="L636" i="13" s="1"/>
  <c r="AL636" i="2"/>
  <c r="K636" i="13" s="1"/>
  <c r="AH636" i="2"/>
  <c r="N636" i="2"/>
  <c r="DE635" i="2"/>
  <c r="CW635" i="2"/>
  <c r="CV635" i="2"/>
  <c r="CT635" i="2"/>
  <c r="H635" i="13" s="1"/>
  <c r="CQ635" i="2" a="1"/>
  <c r="CQ635" i="2" s="1"/>
  <c r="CP635" i="2" a="1"/>
  <c r="CP635" i="2" s="1"/>
  <c r="CO635" i="2" a="1"/>
  <c r="CO635" i="2" s="1"/>
  <c r="CM635" i="2"/>
  <c r="CI635" i="2"/>
  <c r="F635" i="13" s="1"/>
  <c r="BP635" i="2"/>
  <c r="BO635" i="2"/>
  <c r="BD635" i="2"/>
  <c r="AV635" i="2"/>
  <c r="AU635" i="2"/>
  <c r="BB635" i="2" s="1"/>
  <c r="AS635" i="2"/>
  <c r="L635" i="13" s="1"/>
  <c r="AL635" i="2"/>
  <c r="K635" i="13" s="1"/>
  <c r="AH635" i="2"/>
  <c r="N635" i="2"/>
  <c r="DE634" i="2"/>
  <c r="CW634" i="2"/>
  <c r="CT634" i="2"/>
  <c r="H634" i="13" s="1"/>
  <c r="CQ634" i="2" a="1"/>
  <c r="CQ634" i="2" s="1"/>
  <c r="CP634" i="2" a="1"/>
  <c r="CP634" i="2" s="1"/>
  <c r="CO634" i="2" a="1"/>
  <c r="CO634" i="2" s="1"/>
  <c r="CM634" i="2"/>
  <c r="CI634" i="2"/>
  <c r="BP634" i="2"/>
  <c r="BO634" i="2"/>
  <c r="BD634" i="2"/>
  <c r="AV634" i="2"/>
  <c r="AU634" i="2"/>
  <c r="AS634" i="2"/>
  <c r="L634" i="13" s="1"/>
  <c r="AL634" i="2"/>
  <c r="K634" i="13" s="1"/>
  <c r="AH634" i="2"/>
  <c r="N634" i="2"/>
  <c r="DE633" i="2"/>
  <c r="CW633" i="2"/>
  <c r="CT633" i="2"/>
  <c r="H633" i="13" s="1"/>
  <c r="CQ633" i="2" a="1"/>
  <c r="CQ633" i="2" s="1"/>
  <c r="CP633" i="2" a="1"/>
  <c r="CP633" i="2" s="1"/>
  <c r="CO633" i="2" a="1"/>
  <c r="CO633" i="2" s="1"/>
  <c r="CM633" i="2"/>
  <c r="CI633" i="2"/>
  <c r="F633" i="13" s="1"/>
  <c r="BP633" i="2"/>
  <c r="BO633" i="2"/>
  <c r="BD633" i="2"/>
  <c r="AV633" i="2"/>
  <c r="AU633" i="2"/>
  <c r="BB633" i="2" s="1"/>
  <c r="AS633" i="2"/>
  <c r="L633" i="13" s="1"/>
  <c r="AL633" i="2"/>
  <c r="K633" i="13" s="1"/>
  <c r="AH633" i="2"/>
  <c r="N633" i="2"/>
  <c r="DE632" i="2"/>
  <c r="CW632" i="2"/>
  <c r="CT632" i="2"/>
  <c r="H632" i="13" s="1"/>
  <c r="CQ632" i="2" a="1"/>
  <c r="CQ632" i="2" s="1"/>
  <c r="CP632" i="2" a="1"/>
  <c r="CP632" i="2" s="1"/>
  <c r="CO632" i="2" a="1"/>
  <c r="CO632" i="2" s="1"/>
  <c r="CM632" i="2"/>
  <c r="CI632" i="2"/>
  <c r="F632" i="13" s="1"/>
  <c r="BP632" i="2"/>
  <c r="BO632" i="2"/>
  <c r="BD632" i="2"/>
  <c r="AV632" i="2"/>
  <c r="AU632" i="2"/>
  <c r="BL632" i="2" s="1"/>
  <c r="AS632" i="2"/>
  <c r="L632" i="13" s="1"/>
  <c r="AL632" i="2"/>
  <c r="K632" i="13" s="1"/>
  <c r="AH632" i="2"/>
  <c r="N632" i="2"/>
  <c r="DE631" i="2"/>
  <c r="CW631" i="2"/>
  <c r="CV631" i="2"/>
  <c r="CT631" i="2"/>
  <c r="H631" i="13" s="1"/>
  <c r="CQ631" i="2" a="1"/>
  <c r="CQ631" i="2" s="1"/>
  <c r="CP631" i="2" a="1"/>
  <c r="CP631" i="2" s="1"/>
  <c r="CO631" i="2" a="1"/>
  <c r="CO631" i="2" s="1"/>
  <c r="CM631" i="2"/>
  <c r="CI631" i="2"/>
  <c r="F631" i="13" s="1"/>
  <c r="BP631" i="2"/>
  <c r="BO631" i="2"/>
  <c r="BD631" i="2"/>
  <c r="AV631" i="2"/>
  <c r="BM631" i="2" s="1"/>
  <c r="AU631" i="2"/>
  <c r="BL631" i="2" s="1"/>
  <c r="AS631" i="2"/>
  <c r="L631" i="13" s="1"/>
  <c r="AL631" i="2"/>
  <c r="K631" i="13" s="1"/>
  <c r="AH631" i="2"/>
  <c r="N631" i="2"/>
  <c r="DE630" i="2"/>
  <c r="CW630" i="2"/>
  <c r="CV630" i="2"/>
  <c r="CT630" i="2"/>
  <c r="H630" i="13" s="1"/>
  <c r="CQ630" i="2" a="1"/>
  <c r="CQ630" i="2" s="1"/>
  <c r="CP630" i="2" a="1"/>
  <c r="CP630" i="2" s="1"/>
  <c r="CO630" i="2" a="1"/>
  <c r="CO630" i="2" s="1"/>
  <c r="CM630" i="2"/>
  <c r="CI630" i="2"/>
  <c r="F630" i="13" s="1"/>
  <c r="BP630" i="2"/>
  <c r="BO630" i="2"/>
  <c r="BD630" i="2"/>
  <c r="AV630" i="2"/>
  <c r="BM630" i="2" s="1"/>
  <c r="AU630" i="2"/>
  <c r="BL630" i="2" s="1"/>
  <c r="AS630" i="2"/>
  <c r="L630" i="13" s="1"/>
  <c r="AL630" i="2"/>
  <c r="K630" i="13" s="1"/>
  <c r="AH630" i="2"/>
  <c r="N630" i="2"/>
  <c r="DE629" i="2"/>
  <c r="CW629" i="2"/>
  <c r="CV629" i="2"/>
  <c r="CT629" i="2"/>
  <c r="H629" i="13" s="1"/>
  <c r="CQ629" i="2" a="1"/>
  <c r="CQ629" i="2" s="1"/>
  <c r="CP629" i="2" a="1"/>
  <c r="CP629" i="2" s="1"/>
  <c r="CO629" i="2" a="1"/>
  <c r="CO629" i="2" s="1"/>
  <c r="CM629" i="2"/>
  <c r="CI629" i="2"/>
  <c r="F629" i="13" s="1"/>
  <c r="BP629" i="2"/>
  <c r="BO629" i="2"/>
  <c r="BD629" i="2"/>
  <c r="AV629" i="2"/>
  <c r="BC629" i="2" s="1"/>
  <c r="AU629" i="2"/>
  <c r="AS629" i="2"/>
  <c r="L629" i="13" s="1"/>
  <c r="AL629" i="2"/>
  <c r="K629" i="13" s="1"/>
  <c r="AH629" i="2"/>
  <c r="N629" i="2"/>
  <c r="DE628" i="2"/>
  <c r="CW628" i="2"/>
  <c r="CV628" i="2"/>
  <c r="CT628" i="2"/>
  <c r="H628" i="13" s="1"/>
  <c r="CQ628" i="2" a="1"/>
  <c r="CQ628" i="2" s="1"/>
  <c r="CP628" i="2" a="1"/>
  <c r="CP628" i="2" s="1"/>
  <c r="CO628" i="2" a="1"/>
  <c r="CO628" i="2" s="1"/>
  <c r="CM628" i="2"/>
  <c r="CI628" i="2"/>
  <c r="F628" i="13" s="1"/>
  <c r="BP628" i="2"/>
  <c r="BO628" i="2"/>
  <c r="BD628" i="2"/>
  <c r="AV628" i="2"/>
  <c r="AU628" i="2"/>
  <c r="BL628" i="2" s="1"/>
  <c r="AS628" i="2"/>
  <c r="L628" i="13" s="1"/>
  <c r="AL628" i="2"/>
  <c r="K628" i="13" s="1"/>
  <c r="AH628" i="2"/>
  <c r="N628" i="2"/>
  <c r="DE627" i="2"/>
  <c r="CW627" i="2"/>
  <c r="CV627" i="2"/>
  <c r="CT627" i="2"/>
  <c r="H627" i="13" s="1"/>
  <c r="CQ627" i="2" a="1"/>
  <c r="CQ627" i="2" s="1"/>
  <c r="CP627" i="2" a="1"/>
  <c r="CP627" i="2" s="1"/>
  <c r="CO627" i="2" a="1"/>
  <c r="CO627" i="2" s="1"/>
  <c r="CM627" i="2"/>
  <c r="CI627" i="2"/>
  <c r="BP627" i="2"/>
  <c r="BY627" i="2" s="1"/>
  <c r="BO627" i="2"/>
  <c r="BD627" i="2"/>
  <c r="AV627" i="2"/>
  <c r="BM627" i="2" s="1"/>
  <c r="AU627" i="2"/>
  <c r="BB627" i="2" s="1"/>
  <c r="AS627" i="2"/>
  <c r="L627" i="13" s="1"/>
  <c r="AL627" i="2"/>
  <c r="K627" i="13" s="1"/>
  <c r="AH627" i="2"/>
  <c r="N627" i="2"/>
  <c r="DE626" i="2"/>
  <c r="CW626" i="2"/>
  <c r="CV626" i="2"/>
  <c r="CT626" i="2"/>
  <c r="H626" i="13" s="1"/>
  <c r="CQ626" i="2" a="1"/>
  <c r="CQ626" i="2" s="1"/>
  <c r="CP626" i="2" a="1"/>
  <c r="CP626" i="2" s="1"/>
  <c r="CO626" i="2" a="1"/>
  <c r="CO626" i="2" s="1"/>
  <c r="CM626" i="2"/>
  <c r="CI626" i="2"/>
  <c r="F626" i="13" s="1"/>
  <c r="BP626" i="2"/>
  <c r="BX626" i="2" s="1"/>
  <c r="BO626" i="2"/>
  <c r="BD626" i="2"/>
  <c r="AV626" i="2"/>
  <c r="BC626" i="2" s="1"/>
  <c r="AU626" i="2"/>
  <c r="BL626" i="2" s="1"/>
  <c r="AS626" i="2"/>
  <c r="L626" i="13" s="1"/>
  <c r="AL626" i="2"/>
  <c r="K626" i="13" s="1"/>
  <c r="AH626" i="2"/>
  <c r="N626" i="2"/>
  <c r="DE625" i="2"/>
  <c r="CW625" i="2"/>
  <c r="CV625" i="2"/>
  <c r="CT625" i="2"/>
  <c r="H625" i="13" s="1"/>
  <c r="CQ625" i="2" a="1"/>
  <c r="CQ625" i="2" s="1"/>
  <c r="CP625" i="2" a="1"/>
  <c r="CP625" i="2" s="1"/>
  <c r="CO625" i="2" a="1"/>
  <c r="CO625" i="2" s="1"/>
  <c r="CM625" i="2"/>
  <c r="CI625" i="2"/>
  <c r="F625" i="13" s="1"/>
  <c r="BP625" i="2"/>
  <c r="BO625" i="2"/>
  <c r="BD625" i="2"/>
  <c r="AV625" i="2"/>
  <c r="BC625" i="2" s="1"/>
  <c r="AU625" i="2"/>
  <c r="AS625" i="2"/>
  <c r="L625" i="13" s="1"/>
  <c r="AL625" i="2"/>
  <c r="K625" i="13" s="1"/>
  <c r="AH625" i="2"/>
  <c r="N625" i="2"/>
  <c r="DE624" i="2"/>
  <c r="CW624" i="2"/>
  <c r="CV624" i="2"/>
  <c r="CT624" i="2"/>
  <c r="H624" i="13" s="1"/>
  <c r="CQ624" i="2" a="1"/>
  <c r="CQ624" i="2" s="1"/>
  <c r="CP624" i="2" a="1"/>
  <c r="CP624" i="2" s="1"/>
  <c r="CO624" i="2" a="1"/>
  <c r="CO624" i="2" s="1"/>
  <c r="CM624" i="2"/>
  <c r="CI624" i="2"/>
  <c r="F624" i="13" s="1"/>
  <c r="BP624" i="2"/>
  <c r="BO624" i="2"/>
  <c r="BD624" i="2"/>
  <c r="AV624" i="2"/>
  <c r="AU624" i="2"/>
  <c r="BB624" i="2" s="1"/>
  <c r="AS624" i="2"/>
  <c r="L624" i="13" s="1"/>
  <c r="AL624" i="2"/>
  <c r="K624" i="13" s="1"/>
  <c r="AH624" i="2"/>
  <c r="N624" i="2"/>
  <c r="DE623" i="2"/>
  <c r="CW623" i="2"/>
  <c r="CV623" i="2"/>
  <c r="CT623" i="2"/>
  <c r="H623" i="13" s="1"/>
  <c r="CQ623" i="2" a="1"/>
  <c r="CQ623" i="2" s="1"/>
  <c r="CP623" i="2" a="1"/>
  <c r="CP623" i="2" s="1"/>
  <c r="CO623" i="2" a="1"/>
  <c r="CO623" i="2" s="1"/>
  <c r="CM623" i="2"/>
  <c r="CI623" i="2"/>
  <c r="F623" i="13" s="1"/>
  <c r="BP623" i="2"/>
  <c r="BO623" i="2"/>
  <c r="BD623" i="2"/>
  <c r="AV623" i="2"/>
  <c r="BC623" i="2" s="1"/>
  <c r="AU623" i="2"/>
  <c r="BL623" i="2" s="1"/>
  <c r="AS623" i="2"/>
  <c r="L623" i="13" s="1"/>
  <c r="AL623" i="2"/>
  <c r="K623" i="13" s="1"/>
  <c r="AH623" i="2"/>
  <c r="N623" i="2"/>
  <c r="DE622" i="2"/>
  <c r="CW622" i="2"/>
  <c r="CV622" i="2"/>
  <c r="CT622" i="2"/>
  <c r="H622" i="13" s="1"/>
  <c r="CQ622" i="2" a="1"/>
  <c r="CQ622" i="2" s="1"/>
  <c r="CP622" i="2" a="1"/>
  <c r="CP622" i="2" s="1"/>
  <c r="CO622" i="2" a="1"/>
  <c r="CO622" i="2" s="1"/>
  <c r="CM622" i="2"/>
  <c r="CI622" i="2"/>
  <c r="BP622" i="2"/>
  <c r="BO622" i="2"/>
  <c r="BD622" i="2"/>
  <c r="AV622" i="2"/>
  <c r="AU622" i="2"/>
  <c r="BL622" i="2" s="1"/>
  <c r="AS622" i="2"/>
  <c r="L622" i="13" s="1"/>
  <c r="AL622" i="2"/>
  <c r="K622" i="13" s="1"/>
  <c r="AH622" i="2"/>
  <c r="N622" i="2"/>
  <c r="DE621" i="2"/>
  <c r="CW621" i="2"/>
  <c r="CV621" i="2"/>
  <c r="CT621" i="2"/>
  <c r="H621" i="13" s="1"/>
  <c r="CQ621" i="2" a="1"/>
  <c r="CQ621" i="2" s="1"/>
  <c r="CP621" i="2" a="1"/>
  <c r="CP621" i="2" s="1"/>
  <c r="CO621" i="2" a="1"/>
  <c r="CO621" i="2" s="1"/>
  <c r="CM621" i="2"/>
  <c r="CI621" i="2"/>
  <c r="F621" i="13" s="1"/>
  <c r="BP621" i="2"/>
  <c r="BO621" i="2"/>
  <c r="BD621" i="2"/>
  <c r="AV621" i="2"/>
  <c r="BC621" i="2" s="1"/>
  <c r="AU621" i="2"/>
  <c r="AS621" i="2"/>
  <c r="L621" i="13" s="1"/>
  <c r="AL621" i="2"/>
  <c r="K621" i="13" s="1"/>
  <c r="AH621" i="2"/>
  <c r="N621" i="2"/>
  <c r="DE620" i="2"/>
  <c r="CW620" i="2"/>
  <c r="CV620" i="2"/>
  <c r="CT620" i="2"/>
  <c r="H620" i="13" s="1"/>
  <c r="CQ620" i="2" a="1"/>
  <c r="CQ620" i="2" s="1"/>
  <c r="CP620" i="2" a="1"/>
  <c r="CP620" i="2" s="1"/>
  <c r="CO620" i="2" a="1"/>
  <c r="CO620" i="2" s="1"/>
  <c r="CM620" i="2"/>
  <c r="CI620" i="2"/>
  <c r="F620" i="13" s="1"/>
  <c r="BP620" i="2"/>
  <c r="BO620" i="2"/>
  <c r="BD620" i="2"/>
  <c r="AV620" i="2"/>
  <c r="AU620" i="2"/>
  <c r="BL620" i="2" s="1"/>
  <c r="AS620" i="2"/>
  <c r="L620" i="13" s="1"/>
  <c r="AL620" i="2"/>
  <c r="K620" i="13" s="1"/>
  <c r="AH620" i="2"/>
  <c r="N620" i="2"/>
  <c r="DE619" i="2"/>
  <c r="CW619" i="2"/>
  <c r="CV619" i="2"/>
  <c r="CT619" i="2"/>
  <c r="H619" i="13" s="1"/>
  <c r="CQ619" i="2" a="1"/>
  <c r="CQ619" i="2" s="1"/>
  <c r="CP619" i="2" a="1"/>
  <c r="CP619" i="2" s="1"/>
  <c r="CO619" i="2" a="1"/>
  <c r="CO619" i="2" s="1"/>
  <c r="CM619" i="2"/>
  <c r="CI619" i="2"/>
  <c r="F619" i="13" s="1"/>
  <c r="BP619" i="2"/>
  <c r="BO619" i="2"/>
  <c r="BD619" i="2"/>
  <c r="AV619" i="2"/>
  <c r="BM619" i="2" s="1"/>
  <c r="AU619" i="2"/>
  <c r="AS619" i="2"/>
  <c r="L619" i="13" s="1"/>
  <c r="AL619" i="2"/>
  <c r="K619" i="13" s="1"/>
  <c r="AH619" i="2"/>
  <c r="N619" i="2"/>
  <c r="DE618" i="2"/>
  <c r="CW618" i="2"/>
  <c r="CV618" i="2"/>
  <c r="CT618" i="2"/>
  <c r="H618" i="13" s="1"/>
  <c r="CQ618" i="2" a="1"/>
  <c r="CQ618" i="2" s="1"/>
  <c r="CP618" i="2" a="1"/>
  <c r="CP618" i="2" s="1"/>
  <c r="CO618" i="2" a="1"/>
  <c r="CO618" i="2" s="1"/>
  <c r="CM618" i="2"/>
  <c r="CI618" i="2"/>
  <c r="F618" i="13" s="1"/>
  <c r="BP618" i="2"/>
  <c r="BO618" i="2"/>
  <c r="BD618" i="2"/>
  <c r="AV618" i="2"/>
  <c r="AU618" i="2"/>
  <c r="BB618" i="2" s="1"/>
  <c r="AS618" i="2"/>
  <c r="L618" i="13" s="1"/>
  <c r="AL618" i="2"/>
  <c r="K618" i="13" s="1"/>
  <c r="AH618" i="2"/>
  <c r="N618" i="2"/>
  <c r="DE617" i="2"/>
  <c r="CW617" i="2"/>
  <c r="CV617" i="2"/>
  <c r="CT617" i="2"/>
  <c r="H617" i="13" s="1"/>
  <c r="CQ617" i="2" a="1"/>
  <c r="CQ617" i="2" s="1"/>
  <c r="CP617" i="2" a="1"/>
  <c r="CP617" i="2" s="1"/>
  <c r="CO617" i="2" a="1"/>
  <c r="CO617" i="2" s="1"/>
  <c r="CM617" i="2"/>
  <c r="CI617" i="2"/>
  <c r="F617" i="13" s="1"/>
  <c r="BP617" i="2"/>
  <c r="BY617" i="2" s="1"/>
  <c r="BO617" i="2"/>
  <c r="BD617" i="2"/>
  <c r="AV617" i="2"/>
  <c r="BM617" i="2" s="1"/>
  <c r="AU617" i="2"/>
  <c r="AS617" i="2"/>
  <c r="L617" i="13" s="1"/>
  <c r="AL617" i="2"/>
  <c r="K617" i="13" s="1"/>
  <c r="AH617" i="2"/>
  <c r="N617" i="2"/>
  <c r="DE616" i="2"/>
  <c r="CW616" i="2"/>
  <c r="CV616" i="2"/>
  <c r="CT616" i="2"/>
  <c r="H616" i="13" s="1"/>
  <c r="CQ616" i="2" a="1"/>
  <c r="CQ616" i="2" s="1"/>
  <c r="CP616" i="2" a="1"/>
  <c r="CP616" i="2" s="1"/>
  <c r="CO616" i="2" a="1"/>
  <c r="CO616" i="2" s="1"/>
  <c r="CM616" i="2"/>
  <c r="CI616" i="2"/>
  <c r="BP616" i="2"/>
  <c r="BO616" i="2"/>
  <c r="BD616" i="2"/>
  <c r="AV616" i="2"/>
  <c r="AU616" i="2"/>
  <c r="BB616" i="2" s="1"/>
  <c r="AS616" i="2"/>
  <c r="L616" i="13" s="1"/>
  <c r="AL616" i="2"/>
  <c r="K616" i="13" s="1"/>
  <c r="AH616" i="2"/>
  <c r="N616" i="2"/>
  <c r="DE615" i="2"/>
  <c r="CW615" i="2"/>
  <c r="CV615" i="2"/>
  <c r="CT615" i="2"/>
  <c r="H615" i="13" s="1"/>
  <c r="CQ615" i="2" a="1"/>
  <c r="CQ615" i="2" s="1"/>
  <c r="CP615" i="2" a="1"/>
  <c r="CP615" i="2" s="1"/>
  <c r="CO615" i="2" a="1"/>
  <c r="CO615" i="2" s="1"/>
  <c r="CM615" i="2"/>
  <c r="CI615" i="2"/>
  <c r="F615" i="13" s="1"/>
  <c r="BP615" i="2"/>
  <c r="BO615" i="2"/>
  <c r="BD615" i="2"/>
  <c r="AV615" i="2"/>
  <c r="BM615" i="2" s="1"/>
  <c r="AU615" i="2"/>
  <c r="BL615" i="2" s="1"/>
  <c r="AS615" i="2"/>
  <c r="L615" i="13" s="1"/>
  <c r="AL615" i="2"/>
  <c r="K615" i="13" s="1"/>
  <c r="AH615" i="2"/>
  <c r="N615" i="2"/>
  <c r="DE614" i="2"/>
  <c r="CW614" i="2"/>
  <c r="CV614" i="2"/>
  <c r="CT614" i="2"/>
  <c r="H614" i="13" s="1"/>
  <c r="CQ614" i="2" a="1"/>
  <c r="CQ614" i="2" s="1"/>
  <c r="CP614" i="2" a="1"/>
  <c r="CP614" i="2" s="1"/>
  <c r="CO614" i="2" a="1"/>
  <c r="CO614" i="2" s="1"/>
  <c r="CM614" i="2"/>
  <c r="CI614" i="2"/>
  <c r="F614" i="13" s="1"/>
  <c r="BP614" i="2"/>
  <c r="BO614" i="2"/>
  <c r="BD614" i="2"/>
  <c r="AV614" i="2"/>
  <c r="AU614" i="2"/>
  <c r="BB614" i="2" s="1"/>
  <c r="AS614" i="2"/>
  <c r="L614" i="13" s="1"/>
  <c r="AL614" i="2"/>
  <c r="K614" i="13" s="1"/>
  <c r="AH614" i="2"/>
  <c r="N614" i="2"/>
  <c r="DE613" i="2"/>
  <c r="CW613" i="2"/>
  <c r="CV613" i="2"/>
  <c r="CT613" i="2"/>
  <c r="H613" i="13" s="1"/>
  <c r="CQ613" i="2" a="1"/>
  <c r="CQ613" i="2" s="1"/>
  <c r="CP613" i="2" a="1"/>
  <c r="CP613" i="2" s="1"/>
  <c r="CO613" i="2" a="1"/>
  <c r="CO613" i="2" s="1"/>
  <c r="CM613" i="2"/>
  <c r="CI613" i="2"/>
  <c r="CH613" i="2" s="1"/>
  <c r="E613" i="13" s="1"/>
  <c r="BP613" i="2"/>
  <c r="BO613" i="2"/>
  <c r="BD613" i="2"/>
  <c r="AV613" i="2"/>
  <c r="BM613" i="2" s="1"/>
  <c r="AU613" i="2"/>
  <c r="AS613" i="2"/>
  <c r="L613" i="13" s="1"/>
  <c r="AL613" i="2"/>
  <c r="K613" i="13" s="1"/>
  <c r="AH613" i="2"/>
  <c r="N613" i="2"/>
  <c r="DE612" i="2"/>
  <c r="CW612" i="2"/>
  <c r="CV612" i="2"/>
  <c r="CT612" i="2"/>
  <c r="H612" i="13" s="1"/>
  <c r="CQ612" i="2" a="1"/>
  <c r="CQ612" i="2" s="1"/>
  <c r="CP612" i="2" a="1"/>
  <c r="CP612" i="2" s="1"/>
  <c r="CO612" i="2" a="1"/>
  <c r="CO612" i="2" s="1"/>
  <c r="CM612" i="2"/>
  <c r="CI612" i="2"/>
  <c r="F612" i="13" s="1"/>
  <c r="BP612" i="2"/>
  <c r="BO612" i="2"/>
  <c r="BD612" i="2"/>
  <c r="AV612" i="2"/>
  <c r="AU612" i="2"/>
  <c r="BB612" i="2" s="1"/>
  <c r="AS612" i="2"/>
  <c r="L612" i="13" s="1"/>
  <c r="AL612" i="2"/>
  <c r="K612" i="13" s="1"/>
  <c r="AH612" i="2"/>
  <c r="N612" i="2"/>
  <c r="DE611" i="2"/>
  <c r="CW611" i="2"/>
  <c r="CV611" i="2"/>
  <c r="CT611" i="2"/>
  <c r="H611" i="13" s="1"/>
  <c r="CQ611" i="2" a="1"/>
  <c r="CQ611" i="2" s="1"/>
  <c r="CP611" i="2" a="1"/>
  <c r="CP611" i="2" s="1"/>
  <c r="CO611" i="2" a="1"/>
  <c r="CO611" i="2" s="1"/>
  <c r="CM611" i="2"/>
  <c r="CI611" i="2"/>
  <c r="F611" i="13" s="1"/>
  <c r="BP611" i="2"/>
  <c r="BW611" i="2" s="1"/>
  <c r="BV611" i="2" s="1"/>
  <c r="BO611" i="2"/>
  <c r="BD611" i="2"/>
  <c r="AV611" i="2"/>
  <c r="AU611" i="2"/>
  <c r="BB611" i="2" s="1"/>
  <c r="AS611" i="2"/>
  <c r="L611" i="13" s="1"/>
  <c r="AL611" i="2"/>
  <c r="K611" i="13" s="1"/>
  <c r="AH611" i="2"/>
  <c r="N611" i="2"/>
  <c r="DE610" i="2"/>
  <c r="CW610" i="2"/>
  <c r="CV610" i="2"/>
  <c r="CT610" i="2"/>
  <c r="H610" i="13" s="1"/>
  <c r="CQ610" i="2" a="1"/>
  <c r="CQ610" i="2" s="1"/>
  <c r="CP610" i="2" a="1"/>
  <c r="CP610" i="2" s="1"/>
  <c r="CO610" i="2" a="1"/>
  <c r="CO610" i="2" s="1"/>
  <c r="CM610" i="2"/>
  <c r="CI610" i="2"/>
  <c r="F610" i="13" s="1"/>
  <c r="BP610" i="2"/>
  <c r="BO610" i="2"/>
  <c r="BD610" i="2"/>
  <c r="AV610" i="2"/>
  <c r="BC610" i="2" s="1"/>
  <c r="AU610" i="2"/>
  <c r="BL610" i="2" s="1"/>
  <c r="AS610" i="2"/>
  <c r="L610" i="13" s="1"/>
  <c r="AL610" i="2"/>
  <c r="K610" i="13" s="1"/>
  <c r="AH610" i="2"/>
  <c r="N610" i="2"/>
  <c r="DE609" i="2"/>
  <c r="CW609" i="2"/>
  <c r="CV609" i="2"/>
  <c r="CT609" i="2"/>
  <c r="H609" i="13" s="1"/>
  <c r="CQ609" i="2" a="1"/>
  <c r="CQ609" i="2" s="1"/>
  <c r="CP609" i="2" a="1"/>
  <c r="CP609" i="2" s="1"/>
  <c r="CO609" i="2" a="1"/>
  <c r="CO609" i="2" s="1"/>
  <c r="CM609" i="2"/>
  <c r="CI609" i="2"/>
  <c r="F609" i="13" s="1"/>
  <c r="BP609" i="2"/>
  <c r="BO609" i="2"/>
  <c r="BD609" i="2"/>
  <c r="AV609" i="2"/>
  <c r="AU609" i="2"/>
  <c r="AS609" i="2"/>
  <c r="L609" i="13" s="1"/>
  <c r="AL609" i="2"/>
  <c r="K609" i="13" s="1"/>
  <c r="AH609" i="2"/>
  <c r="N609" i="2"/>
  <c r="DE608" i="2"/>
  <c r="CW608" i="2"/>
  <c r="CV608" i="2"/>
  <c r="CT608" i="2"/>
  <c r="H608" i="13" s="1"/>
  <c r="CQ608" i="2" a="1"/>
  <c r="CQ608" i="2" s="1"/>
  <c r="CP608" i="2" a="1"/>
  <c r="CP608" i="2" s="1"/>
  <c r="CO608" i="2" a="1"/>
  <c r="CO608" i="2" s="1"/>
  <c r="CM608" i="2"/>
  <c r="CI608" i="2"/>
  <c r="F608" i="13" s="1"/>
  <c r="BP608" i="2"/>
  <c r="BO608" i="2"/>
  <c r="BD608" i="2"/>
  <c r="AV608" i="2"/>
  <c r="AU608" i="2"/>
  <c r="BL608" i="2" s="1"/>
  <c r="AS608" i="2"/>
  <c r="L608" i="13" s="1"/>
  <c r="AL608" i="2"/>
  <c r="K608" i="13" s="1"/>
  <c r="AH608" i="2"/>
  <c r="N608" i="2"/>
  <c r="DE607" i="2"/>
  <c r="CW607" i="2"/>
  <c r="CV607" i="2"/>
  <c r="CT607" i="2"/>
  <c r="H607" i="13" s="1"/>
  <c r="CQ607" i="2" a="1"/>
  <c r="CQ607" i="2" s="1"/>
  <c r="CP607" i="2" a="1"/>
  <c r="CP607" i="2" s="1"/>
  <c r="CO607" i="2" a="1"/>
  <c r="CO607" i="2" s="1"/>
  <c r="CM607" i="2"/>
  <c r="CI607" i="2"/>
  <c r="F607" i="13" s="1"/>
  <c r="BP607" i="2"/>
  <c r="BO607" i="2"/>
  <c r="BD607" i="2"/>
  <c r="AV607" i="2"/>
  <c r="BM607" i="2" s="1"/>
  <c r="AU607" i="2"/>
  <c r="BL607" i="2" s="1"/>
  <c r="AS607" i="2"/>
  <c r="L607" i="13" s="1"/>
  <c r="AL607" i="2"/>
  <c r="K607" i="13" s="1"/>
  <c r="AH607" i="2"/>
  <c r="N607" i="2"/>
  <c r="DE606" i="2"/>
  <c r="CW606" i="2"/>
  <c r="CV606" i="2"/>
  <c r="CT606" i="2"/>
  <c r="H606" i="13" s="1"/>
  <c r="CQ606" i="2" a="1"/>
  <c r="CQ606" i="2" s="1"/>
  <c r="CP606" i="2" a="1"/>
  <c r="CP606" i="2" s="1"/>
  <c r="CO606" i="2" a="1"/>
  <c r="CO606" i="2" s="1"/>
  <c r="CM606" i="2"/>
  <c r="CI606" i="2"/>
  <c r="F606" i="13" s="1"/>
  <c r="BP606" i="2"/>
  <c r="BO606" i="2"/>
  <c r="BD606" i="2"/>
  <c r="AV606" i="2"/>
  <c r="BM606" i="2" s="1"/>
  <c r="AU606" i="2"/>
  <c r="BL606" i="2" s="1"/>
  <c r="AS606" i="2"/>
  <c r="L606" i="13" s="1"/>
  <c r="AL606" i="2"/>
  <c r="K606" i="13" s="1"/>
  <c r="AH606" i="2"/>
  <c r="N606" i="2"/>
  <c r="DE605" i="2"/>
  <c r="CW605" i="2"/>
  <c r="CV605" i="2"/>
  <c r="CT605" i="2"/>
  <c r="H605" i="13" s="1"/>
  <c r="CQ605" i="2" a="1"/>
  <c r="CQ605" i="2" s="1"/>
  <c r="CP605" i="2" a="1"/>
  <c r="CP605" i="2" s="1"/>
  <c r="CO605" i="2" a="1"/>
  <c r="CO605" i="2" s="1"/>
  <c r="CM605" i="2"/>
  <c r="CI605" i="2"/>
  <c r="F605" i="13" s="1"/>
  <c r="BP605" i="2"/>
  <c r="BO605" i="2"/>
  <c r="BD605" i="2"/>
  <c r="AV605" i="2"/>
  <c r="BM605" i="2" s="1"/>
  <c r="AU605" i="2"/>
  <c r="AS605" i="2"/>
  <c r="L605" i="13" s="1"/>
  <c r="AL605" i="2"/>
  <c r="K605" i="13" s="1"/>
  <c r="AH605" i="2"/>
  <c r="N605" i="2"/>
  <c r="DE604" i="2"/>
  <c r="CW604" i="2"/>
  <c r="CV604" i="2"/>
  <c r="CT604" i="2"/>
  <c r="H604" i="13" s="1"/>
  <c r="CQ604" i="2" a="1"/>
  <c r="CQ604" i="2" s="1"/>
  <c r="CP604" i="2" a="1"/>
  <c r="CP604" i="2" s="1"/>
  <c r="CO604" i="2" a="1"/>
  <c r="CO604" i="2" s="1"/>
  <c r="CM604" i="2"/>
  <c r="CI604" i="2"/>
  <c r="BP604" i="2"/>
  <c r="BO604" i="2"/>
  <c r="BD604" i="2"/>
  <c r="AV604" i="2"/>
  <c r="AU604" i="2"/>
  <c r="AS604" i="2"/>
  <c r="L604" i="13" s="1"/>
  <c r="AL604" i="2"/>
  <c r="K604" i="13" s="1"/>
  <c r="AH604" i="2"/>
  <c r="N604" i="2"/>
  <c r="DE603" i="2"/>
  <c r="CW603" i="2"/>
  <c r="CV603" i="2"/>
  <c r="CT603" i="2"/>
  <c r="H603" i="13" s="1"/>
  <c r="CQ603" i="2" a="1"/>
  <c r="CQ603" i="2" s="1"/>
  <c r="CP603" i="2" a="1"/>
  <c r="CP603" i="2" s="1"/>
  <c r="CO603" i="2" a="1"/>
  <c r="CO603" i="2" s="1"/>
  <c r="CM603" i="2"/>
  <c r="CI603" i="2"/>
  <c r="F603" i="13" s="1"/>
  <c r="BP603" i="2"/>
  <c r="BO603" i="2"/>
  <c r="BD603" i="2"/>
  <c r="AV603" i="2"/>
  <c r="AU603" i="2"/>
  <c r="AS603" i="2"/>
  <c r="L603" i="13" s="1"/>
  <c r="AL603" i="2"/>
  <c r="K603" i="13" s="1"/>
  <c r="AH603" i="2"/>
  <c r="N603" i="2"/>
  <c r="DE602" i="2"/>
  <c r="CW602" i="2"/>
  <c r="CV602" i="2"/>
  <c r="CT602" i="2"/>
  <c r="H602" i="13" s="1"/>
  <c r="CQ602" i="2" a="1"/>
  <c r="CQ602" i="2" s="1"/>
  <c r="CP602" i="2" a="1"/>
  <c r="CP602" i="2" s="1"/>
  <c r="CO602" i="2" a="1"/>
  <c r="CO602" i="2" s="1"/>
  <c r="CM602" i="2"/>
  <c r="CI602" i="2"/>
  <c r="F602" i="13" s="1"/>
  <c r="BP602" i="2"/>
  <c r="BO602" i="2"/>
  <c r="BD602" i="2"/>
  <c r="AV602" i="2"/>
  <c r="AU602" i="2"/>
  <c r="AS602" i="2"/>
  <c r="L602" i="13" s="1"/>
  <c r="AL602" i="2"/>
  <c r="K602" i="13" s="1"/>
  <c r="AH602" i="2"/>
  <c r="N602" i="2"/>
  <c r="DE601" i="2"/>
  <c r="CW601" i="2"/>
  <c r="CV601" i="2"/>
  <c r="CT601" i="2"/>
  <c r="H601" i="13" s="1"/>
  <c r="CQ601" i="2" a="1"/>
  <c r="CQ601" i="2" s="1"/>
  <c r="CP601" i="2" a="1"/>
  <c r="CP601" i="2" s="1"/>
  <c r="CO601" i="2" a="1"/>
  <c r="CO601" i="2" s="1"/>
  <c r="CM601" i="2"/>
  <c r="CI601" i="2"/>
  <c r="F601" i="13" s="1"/>
  <c r="BP601" i="2"/>
  <c r="BY601" i="2" s="1"/>
  <c r="BO601" i="2"/>
  <c r="BD601" i="2"/>
  <c r="AV601" i="2"/>
  <c r="BC601" i="2" s="1"/>
  <c r="AU601" i="2"/>
  <c r="AS601" i="2"/>
  <c r="L601" i="13" s="1"/>
  <c r="AL601" i="2"/>
  <c r="K601" i="13" s="1"/>
  <c r="AH601" i="2"/>
  <c r="N601" i="2"/>
  <c r="DE600" i="2"/>
  <c r="CW600" i="2"/>
  <c r="CV600" i="2"/>
  <c r="CT600" i="2"/>
  <c r="H600" i="13" s="1"/>
  <c r="CQ600" i="2" a="1"/>
  <c r="CQ600" i="2" s="1"/>
  <c r="CP600" i="2" a="1"/>
  <c r="CP600" i="2" s="1"/>
  <c r="CO600" i="2" a="1"/>
  <c r="CO600" i="2" s="1"/>
  <c r="CM600" i="2"/>
  <c r="CI600" i="2"/>
  <c r="F600" i="13" s="1"/>
  <c r="BP600" i="2"/>
  <c r="BO600" i="2"/>
  <c r="BD600" i="2"/>
  <c r="AV600" i="2"/>
  <c r="AU600" i="2"/>
  <c r="BB600" i="2" s="1"/>
  <c r="AS600" i="2"/>
  <c r="L600" i="13" s="1"/>
  <c r="AL600" i="2"/>
  <c r="K600" i="13" s="1"/>
  <c r="AH600" i="2"/>
  <c r="N600" i="2"/>
  <c r="DE599" i="2"/>
  <c r="CW599" i="2"/>
  <c r="CV599" i="2"/>
  <c r="CT599" i="2"/>
  <c r="H599" i="13" s="1"/>
  <c r="CQ599" i="2" a="1"/>
  <c r="CQ599" i="2" s="1"/>
  <c r="CP599" i="2" a="1"/>
  <c r="CP599" i="2" s="1"/>
  <c r="CO599" i="2" a="1"/>
  <c r="CO599" i="2" s="1"/>
  <c r="CM599" i="2"/>
  <c r="CI599" i="2"/>
  <c r="F599" i="13" s="1"/>
  <c r="BP599" i="2"/>
  <c r="BO599" i="2"/>
  <c r="BD599" i="2"/>
  <c r="AV599" i="2"/>
  <c r="BC599" i="2" s="1"/>
  <c r="AU599" i="2"/>
  <c r="BL599" i="2" s="1"/>
  <c r="AS599" i="2"/>
  <c r="L599" i="13" s="1"/>
  <c r="AL599" i="2"/>
  <c r="K599" i="13" s="1"/>
  <c r="AH599" i="2"/>
  <c r="N599" i="2"/>
  <c r="DE598" i="2"/>
  <c r="CW598" i="2"/>
  <c r="CV598" i="2"/>
  <c r="CT598" i="2"/>
  <c r="H598" i="13" s="1"/>
  <c r="CQ598" i="2" a="1"/>
  <c r="CQ598" i="2" s="1"/>
  <c r="CP598" i="2" a="1"/>
  <c r="CP598" i="2" s="1"/>
  <c r="CO598" i="2" a="1"/>
  <c r="CO598" i="2" s="1"/>
  <c r="CM598" i="2"/>
  <c r="CI598" i="2"/>
  <c r="F598" i="13" s="1"/>
  <c r="CG598" i="2"/>
  <c r="CF598" i="2"/>
  <c r="CE598" i="2" s="1"/>
  <c r="BP598" i="2"/>
  <c r="BO598" i="2"/>
  <c r="BD598" i="2"/>
  <c r="AV598" i="2"/>
  <c r="BM598" i="2" s="1"/>
  <c r="AU598" i="2"/>
  <c r="AS598" i="2"/>
  <c r="L598" i="13" s="1"/>
  <c r="AL598" i="2"/>
  <c r="K598" i="13" s="1"/>
  <c r="AH598" i="2"/>
  <c r="N598" i="2"/>
  <c r="DE597" i="2"/>
  <c r="CW597" i="2"/>
  <c r="CV597" i="2"/>
  <c r="CT597" i="2"/>
  <c r="H597" i="13" s="1"/>
  <c r="CQ597" i="2" a="1"/>
  <c r="CQ597" i="2" s="1"/>
  <c r="CP597" i="2" a="1"/>
  <c r="CP597" i="2" s="1"/>
  <c r="CO597" i="2" a="1"/>
  <c r="CO597" i="2" s="1"/>
  <c r="CM597" i="2"/>
  <c r="CI597" i="2"/>
  <c r="F597" i="13" s="1"/>
  <c r="CG597" i="2"/>
  <c r="CF597" i="2"/>
  <c r="CE597" i="2" s="1"/>
  <c r="BP597" i="2"/>
  <c r="BO597" i="2"/>
  <c r="BD597" i="2"/>
  <c r="AV597" i="2"/>
  <c r="BM597" i="2" s="1"/>
  <c r="AU597" i="2"/>
  <c r="BL597" i="2" s="1"/>
  <c r="AS597" i="2"/>
  <c r="L597" i="13" s="1"/>
  <c r="AL597" i="2"/>
  <c r="K597" i="13" s="1"/>
  <c r="AH597" i="2"/>
  <c r="N597" i="2"/>
  <c r="DE596" i="2"/>
  <c r="CW596" i="2"/>
  <c r="CV596" i="2"/>
  <c r="CT596" i="2"/>
  <c r="H596" i="13" s="1"/>
  <c r="CQ596" i="2" a="1"/>
  <c r="CQ596" i="2" s="1"/>
  <c r="CP596" i="2" a="1"/>
  <c r="CP596" i="2" s="1"/>
  <c r="CO596" i="2" a="1"/>
  <c r="CO596" i="2" s="1"/>
  <c r="CM596" i="2"/>
  <c r="CI596" i="2"/>
  <c r="F596" i="13" s="1"/>
  <c r="CG596" i="2"/>
  <c r="CF596" i="2"/>
  <c r="CE596" i="2" s="1"/>
  <c r="BP596" i="2"/>
  <c r="BO596" i="2"/>
  <c r="BD596" i="2"/>
  <c r="AV596" i="2"/>
  <c r="BM596" i="2" s="1"/>
  <c r="AU596" i="2"/>
  <c r="AS596" i="2"/>
  <c r="L596" i="13" s="1"/>
  <c r="AL596" i="2"/>
  <c r="K596" i="13" s="1"/>
  <c r="AH596" i="2"/>
  <c r="N596" i="2"/>
  <c r="DE595" i="2"/>
  <c r="CW595" i="2"/>
  <c r="CV595" i="2"/>
  <c r="CT595" i="2"/>
  <c r="H595" i="13" s="1"/>
  <c r="CQ595" i="2" a="1"/>
  <c r="CQ595" i="2" s="1"/>
  <c r="CP595" i="2" a="1"/>
  <c r="CP595" i="2" s="1"/>
  <c r="CO595" i="2" a="1"/>
  <c r="CO595" i="2" s="1"/>
  <c r="CM595" i="2"/>
  <c r="CI595" i="2"/>
  <c r="F595" i="13" s="1"/>
  <c r="BX595" i="2"/>
  <c r="BW595" i="2"/>
  <c r="BV595" i="2" s="1"/>
  <c r="BO595" i="2"/>
  <c r="BD595" i="2"/>
  <c r="AV595" i="2"/>
  <c r="BM595" i="2" s="1"/>
  <c r="AU595" i="2"/>
  <c r="AS595" i="2"/>
  <c r="L595" i="13" s="1"/>
  <c r="AL595" i="2"/>
  <c r="K595" i="13" s="1"/>
  <c r="AH595" i="2"/>
  <c r="N595" i="2"/>
  <c r="DE594" i="2"/>
  <c r="CW594" i="2"/>
  <c r="CV594" i="2"/>
  <c r="CT594" i="2"/>
  <c r="H594" i="13" s="1"/>
  <c r="CQ594" i="2" a="1"/>
  <c r="CQ594" i="2" s="1"/>
  <c r="CP594" i="2" a="1"/>
  <c r="CP594" i="2" s="1"/>
  <c r="CO594" i="2" a="1"/>
  <c r="CO594" i="2" s="1"/>
  <c r="CM594" i="2"/>
  <c r="CI594" i="2"/>
  <c r="F594" i="13" s="1"/>
  <c r="BX594" i="2"/>
  <c r="BW594" i="2"/>
  <c r="BV594" i="2" s="1"/>
  <c r="BO594" i="2"/>
  <c r="BD594" i="2"/>
  <c r="AV594" i="2"/>
  <c r="AU594" i="2"/>
  <c r="AS594" i="2"/>
  <c r="L594" i="13" s="1"/>
  <c r="AL594" i="2"/>
  <c r="K594" i="13" s="1"/>
  <c r="AH594" i="2"/>
  <c r="N594" i="2"/>
  <c r="DE593" i="2"/>
  <c r="CW593" i="2"/>
  <c r="CV593" i="2"/>
  <c r="CT593" i="2"/>
  <c r="H593" i="13" s="1"/>
  <c r="CQ593" i="2" a="1"/>
  <c r="CQ593" i="2" s="1"/>
  <c r="CP593" i="2" a="1"/>
  <c r="CP593" i="2" s="1"/>
  <c r="CO593" i="2" a="1"/>
  <c r="CO593" i="2" s="1"/>
  <c r="CM593" i="2"/>
  <c r="CI593" i="2"/>
  <c r="F593" i="13" s="1"/>
  <c r="BX593" i="2"/>
  <c r="BW593" i="2"/>
  <c r="BV593" i="2" s="1"/>
  <c r="BO593" i="2"/>
  <c r="BD593" i="2"/>
  <c r="AV593" i="2"/>
  <c r="BC593" i="2" s="1"/>
  <c r="AU593" i="2"/>
  <c r="BB593" i="2" s="1"/>
  <c r="AS593" i="2"/>
  <c r="L593" i="13" s="1"/>
  <c r="AL593" i="2"/>
  <c r="K593" i="13" s="1"/>
  <c r="AH593" i="2"/>
  <c r="N593" i="2"/>
  <c r="DE592" i="2"/>
  <c r="CW592" i="2"/>
  <c r="CV592" i="2"/>
  <c r="CT592" i="2"/>
  <c r="H592" i="13" s="1"/>
  <c r="CQ592" i="2" a="1"/>
  <c r="CQ592" i="2" s="1"/>
  <c r="CP592" i="2" a="1"/>
  <c r="CP592" i="2" s="1"/>
  <c r="CO592" i="2" a="1"/>
  <c r="CO592" i="2" s="1"/>
  <c r="CM592" i="2"/>
  <c r="BP592" i="2"/>
  <c r="BO592" i="2"/>
  <c r="BD592" i="2"/>
  <c r="AV592" i="2"/>
  <c r="AU592" i="2"/>
  <c r="BL592" i="2" s="1"/>
  <c r="AS592" i="2"/>
  <c r="L592" i="13" s="1"/>
  <c r="AL592" i="2"/>
  <c r="K592" i="13" s="1"/>
  <c r="AH592" i="2"/>
  <c r="N592" i="2"/>
  <c r="DE591" i="2"/>
  <c r="CW591" i="2"/>
  <c r="CV591" i="2"/>
  <c r="CT591" i="2"/>
  <c r="H591" i="13" s="1"/>
  <c r="CQ591" i="2" a="1"/>
  <c r="CQ591" i="2" s="1"/>
  <c r="CP591" i="2" a="1"/>
  <c r="CP591" i="2" s="1"/>
  <c r="CO591" i="2" a="1"/>
  <c r="CO591" i="2" s="1"/>
  <c r="CM591" i="2"/>
  <c r="BP591" i="2"/>
  <c r="BO591" i="2"/>
  <c r="BD591" i="2"/>
  <c r="AV591" i="2"/>
  <c r="BC591" i="2" s="1"/>
  <c r="AU591" i="2"/>
  <c r="AS591" i="2"/>
  <c r="L591" i="13" s="1"/>
  <c r="AL591" i="2"/>
  <c r="K591" i="13" s="1"/>
  <c r="AH591" i="2"/>
  <c r="N591" i="2"/>
  <c r="DE590" i="2"/>
  <c r="CW590" i="2"/>
  <c r="CV590" i="2"/>
  <c r="CT590" i="2"/>
  <c r="H590" i="13" s="1"/>
  <c r="CQ590" i="2" a="1"/>
  <c r="CQ590" i="2" s="1"/>
  <c r="CP590" i="2" a="1"/>
  <c r="CP590" i="2" s="1"/>
  <c r="CO590" i="2" a="1"/>
  <c r="CO590" i="2" s="1"/>
  <c r="CM590" i="2"/>
  <c r="BP590" i="2"/>
  <c r="BO590" i="2"/>
  <c r="BD590" i="2"/>
  <c r="AV590" i="2"/>
  <c r="BC590" i="2" s="1"/>
  <c r="AU590" i="2"/>
  <c r="AS590" i="2"/>
  <c r="L590" i="13" s="1"/>
  <c r="AL590" i="2"/>
  <c r="K590" i="13" s="1"/>
  <c r="AH590" i="2"/>
  <c r="N590" i="2"/>
  <c r="DE589" i="2"/>
  <c r="CW589" i="2"/>
  <c r="CV589" i="2"/>
  <c r="CT589" i="2"/>
  <c r="H589" i="13" s="1"/>
  <c r="CQ589" i="2" a="1"/>
  <c r="CQ589" i="2" s="1"/>
  <c r="CP589" i="2" a="1"/>
  <c r="CP589" i="2" s="1"/>
  <c r="CO589" i="2" a="1"/>
  <c r="CO589" i="2" s="1"/>
  <c r="CM589" i="2"/>
  <c r="BP589" i="2"/>
  <c r="BO589" i="2"/>
  <c r="BD589" i="2"/>
  <c r="AV589" i="2"/>
  <c r="AU589" i="2"/>
  <c r="BL589" i="2" s="1"/>
  <c r="AS589" i="2"/>
  <c r="L589" i="13" s="1"/>
  <c r="AL589" i="2"/>
  <c r="K589" i="13" s="1"/>
  <c r="AH589" i="2"/>
  <c r="N589" i="2"/>
  <c r="DE588" i="2"/>
  <c r="CW588" i="2"/>
  <c r="CV588" i="2"/>
  <c r="CT588" i="2"/>
  <c r="H588" i="13" s="1"/>
  <c r="CQ588" i="2" a="1"/>
  <c r="CQ588" i="2" s="1"/>
  <c r="CP588" i="2" a="1"/>
  <c r="CP588" i="2" s="1"/>
  <c r="CO588" i="2" a="1"/>
  <c r="CO588" i="2" s="1"/>
  <c r="CM588" i="2"/>
  <c r="BP588" i="2"/>
  <c r="BO588" i="2"/>
  <c r="BD588" i="2"/>
  <c r="AV588" i="2"/>
  <c r="BC588" i="2" s="1"/>
  <c r="AU588" i="2"/>
  <c r="BL588" i="2" s="1"/>
  <c r="AS588" i="2"/>
  <c r="L588" i="13" s="1"/>
  <c r="AL588" i="2"/>
  <c r="K588" i="13" s="1"/>
  <c r="AH588" i="2"/>
  <c r="N588" i="2"/>
  <c r="DE587" i="2"/>
  <c r="CW587" i="2"/>
  <c r="CV587" i="2"/>
  <c r="CT587" i="2"/>
  <c r="H587" i="13" s="1"/>
  <c r="CQ587" i="2" a="1"/>
  <c r="CQ587" i="2" s="1"/>
  <c r="CP587" i="2" a="1"/>
  <c r="CP587" i="2" s="1"/>
  <c r="CO587" i="2" a="1"/>
  <c r="CO587" i="2" s="1"/>
  <c r="CM587" i="2"/>
  <c r="BP587" i="2"/>
  <c r="BO587" i="2"/>
  <c r="BD587" i="2"/>
  <c r="AV587" i="2"/>
  <c r="AU587" i="2"/>
  <c r="BB587" i="2" s="1"/>
  <c r="AS587" i="2"/>
  <c r="L587" i="13" s="1"/>
  <c r="AL587" i="2"/>
  <c r="K587" i="13" s="1"/>
  <c r="AH587" i="2"/>
  <c r="N587" i="2"/>
  <c r="DE586" i="2"/>
  <c r="CW586" i="2"/>
  <c r="CV586" i="2"/>
  <c r="CT586" i="2"/>
  <c r="H586" i="13" s="1"/>
  <c r="CQ586" i="2" a="1"/>
  <c r="CQ586" i="2" s="1"/>
  <c r="CP586" i="2" a="1"/>
  <c r="CP586" i="2" s="1"/>
  <c r="CO586" i="2" a="1"/>
  <c r="CO586" i="2" s="1"/>
  <c r="CM586" i="2"/>
  <c r="BP586" i="2"/>
  <c r="BO586" i="2"/>
  <c r="BD586" i="2"/>
  <c r="AV586" i="2"/>
  <c r="BC586" i="2" s="1"/>
  <c r="AU586" i="2"/>
  <c r="AS586" i="2"/>
  <c r="L586" i="13" s="1"/>
  <c r="AL586" i="2"/>
  <c r="K586" i="13" s="1"/>
  <c r="AH586" i="2"/>
  <c r="N586" i="2"/>
  <c r="DE585" i="2"/>
  <c r="CW585" i="2"/>
  <c r="CV585" i="2"/>
  <c r="CT585" i="2"/>
  <c r="H585" i="13" s="1"/>
  <c r="CQ585" i="2" a="1"/>
  <c r="CQ585" i="2" s="1"/>
  <c r="CP585" i="2" a="1"/>
  <c r="CP585" i="2" s="1"/>
  <c r="CO585" i="2" a="1"/>
  <c r="CO585" i="2" s="1"/>
  <c r="CM585" i="2"/>
  <c r="BP585" i="2"/>
  <c r="BO585" i="2"/>
  <c r="BD585" i="2"/>
  <c r="AV585" i="2"/>
  <c r="AU585" i="2"/>
  <c r="BB585" i="2" s="1"/>
  <c r="AS585" i="2"/>
  <c r="L585" i="13" s="1"/>
  <c r="AL585" i="2"/>
  <c r="K585" i="13" s="1"/>
  <c r="AH585" i="2"/>
  <c r="N585" i="2"/>
  <c r="DE584" i="2"/>
  <c r="CW584" i="2"/>
  <c r="CV584" i="2"/>
  <c r="CT584" i="2"/>
  <c r="H584" i="13" s="1"/>
  <c r="CQ584" i="2" a="1"/>
  <c r="CQ584" i="2" s="1"/>
  <c r="CP584" i="2" a="1"/>
  <c r="CP584" i="2" s="1"/>
  <c r="CO584" i="2" a="1"/>
  <c r="CO584" i="2" s="1"/>
  <c r="CM584" i="2"/>
  <c r="BP584" i="2"/>
  <c r="BO584" i="2"/>
  <c r="BD584" i="2"/>
  <c r="AV584" i="2"/>
  <c r="AU584" i="2"/>
  <c r="BL584" i="2" s="1"/>
  <c r="AS584" i="2"/>
  <c r="L584" i="13" s="1"/>
  <c r="AL584" i="2"/>
  <c r="K584" i="13" s="1"/>
  <c r="AH584" i="2"/>
  <c r="N584" i="2"/>
  <c r="DE583" i="2"/>
  <c r="CW583" i="2"/>
  <c r="CV583" i="2"/>
  <c r="CT583" i="2"/>
  <c r="H583" i="13" s="1"/>
  <c r="CQ583" i="2" a="1"/>
  <c r="CQ583" i="2" s="1"/>
  <c r="CP583" i="2" a="1"/>
  <c r="CP583" i="2" s="1"/>
  <c r="CO583" i="2" a="1"/>
  <c r="CO583" i="2" s="1"/>
  <c r="CM583" i="2"/>
  <c r="BP583" i="2"/>
  <c r="BO583" i="2"/>
  <c r="BD583" i="2"/>
  <c r="AV583" i="2"/>
  <c r="AU583" i="2"/>
  <c r="BL583" i="2" s="1"/>
  <c r="AS583" i="2"/>
  <c r="L583" i="13" s="1"/>
  <c r="AL583" i="2"/>
  <c r="K583" i="13" s="1"/>
  <c r="AH583" i="2"/>
  <c r="N583" i="2"/>
  <c r="DE582" i="2"/>
  <c r="CW582" i="2"/>
  <c r="CV582" i="2"/>
  <c r="CT582" i="2"/>
  <c r="H582" i="13" s="1"/>
  <c r="CQ582" i="2" a="1"/>
  <c r="CQ582" i="2" s="1"/>
  <c r="CP582" i="2" a="1"/>
  <c r="CP582" i="2" s="1"/>
  <c r="CO582" i="2" a="1"/>
  <c r="CO582" i="2" s="1"/>
  <c r="CM582" i="2"/>
  <c r="BP582" i="2"/>
  <c r="BO582" i="2"/>
  <c r="BD582" i="2"/>
  <c r="AV582" i="2"/>
  <c r="AU582" i="2"/>
  <c r="BL582" i="2" s="1"/>
  <c r="AS582" i="2"/>
  <c r="L582" i="13" s="1"/>
  <c r="AL582" i="2"/>
  <c r="K582" i="13" s="1"/>
  <c r="AH582" i="2"/>
  <c r="N582" i="2"/>
  <c r="DE581" i="2"/>
  <c r="CW581" i="2"/>
  <c r="CV581" i="2"/>
  <c r="CT581" i="2"/>
  <c r="H581" i="13" s="1"/>
  <c r="CQ581" i="2" a="1"/>
  <c r="CQ581" i="2" s="1"/>
  <c r="CP581" i="2" a="1"/>
  <c r="CP581" i="2" s="1"/>
  <c r="CO581" i="2" a="1"/>
  <c r="CO581" i="2" s="1"/>
  <c r="CM581" i="2"/>
  <c r="BP581" i="2"/>
  <c r="BO581" i="2"/>
  <c r="BD581" i="2"/>
  <c r="AV581" i="2"/>
  <c r="AU581" i="2"/>
  <c r="BL581" i="2" s="1"/>
  <c r="AS581" i="2"/>
  <c r="L581" i="13" s="1"/>
  <c r="AL581" i="2"/>
  <c r="K581" i="13" s="1"/>
  <c r="AH581" i="2"/>
  <c r="N581" i="2"/>
  <c r="DE580" i="2"/>
  <c r="CW580" i="2"/>
  <c r="CV580" i="2"/>
  <c r="CT580" i="2"/>
  <c r="H580" i="13" s="1"/>
  <c r="CQ580" i="2" a="1"/>
  <c r="CQ580" i="2" s="1"/>
  <c r="CP580" i="2" a="1"/>
  <c r="CP580" i="2" s="1"/>
  <c r="CO580" i="2" a="1"/>
  <c r="CO580" i="2" s="1"/>
  <c r="CM580" i="2"/>
  <c r="BP580" i="2"/>
  <c r="BO580" i="2"/>
  <c r="BD580" i="2"/>
  <c r="AV580" i="2"/>
  <c r="AU580" i="2"/>
  <c r="BB580" i="2" s="1"/>
  <c r="AS580" i="2"/>
  <c r="L580" i="13" s="1"/>
  <c r="AL580" i="2"/>
  <c r="K580" i="13" s="1"/>
  <c r="AH580" i="2"/>
  <c r="N580" i="2"/>
  <c r="DE579" i="2"/>
  <c r="CW579" i="2"/>
  <c r="CV579" i="2"/>
  <c r="CT579" i="2"/>
  <c r="H579" i="13" s="1"/>
  <c r="CQ579" i="2" a="1"/>
  <c r="CQ579" i="2" s="1"/>
  <c r="CP579" i="2" a="1"/>
  <c r="CP579" i="2" s="1"/>
  <c r="CO579" i="2" a="1"/>
  <c r="CO579" i="2" s="1"/>
  <c r="CM579" i="2"/>
  <c r="BP579" i="2"/>
  <c r="BO579" i="2"/>
  <c r="BD579" i="2"/>
  <c r="AV579" i="2"/>
  <c r="AU579" i="2"/>
  <c r="BB579" i="2" s="1"/>
  <c r="AS579" i="2"/>
  <c r="L579" i="13" s="1"/>
  <c r="AL579" i="2"/>
  <c r="K579" i="13" s="1"/>
  <c r="AH579" i="2"/>
  <c r="N579" i="2"/>
  <c r="DE578" i="2"/>
  <c r="CW578" i="2"/>
  <c r="CV578" i="2"/>
  <c r="CT578" i="2"/>
  <c r="H578" i="13" s="1"/>
  <c r="CQ578" i="2" a="1"/>
  <c r="CQ578" i="2" s="1"/>
  <c r="CP578" i="2" a="1"/>
  <c r="CP578" i="2" s="1"/>
  <c r="CO578" i="2" a="1"/>
  <c r="CO578" i="2" s="1"/>
  <c r="CM578" i="2"/>
  <c r="BP578" i="2"/>
  <c r="BO578" i="2"/>
  <c r="BD578" i="2"/>
  <c r="AV578" i="2"/>
  <c r="BC578" i="2" s="1"/>
  <c r="AU578" i="2"/>
  <c r="AS578" i="2"/>
  <c r="L578" i="13" s="1"/>
  <c r="AL578" i="2"/>
  <c r="K578" i="13" s="1"/>
  <c r="AH578" i="2"/>
  <c r="N578" i="2"/>
  <c r="DE577" i="2"/>
  <c r="CW577" i="2"/>
  <c r="CV577" i="2"/>
  <c r="CT577" i="2"/>
  <c r="H577" i="13" s="1"/>
  <c r="CQ577" i="2" a="1"/>
  <c r="CQ577" i="2" s="1"/>
  <c r="CP577" i="2" a="1"/>
  <c r="CP577" i="2" s="1"/>
  <c r="CO577" i="2" a="1"/>
  <c r="CO577" i="2" s="1"/>
  <c r="CM577" i="2"/>
  <c r="BP577" i="2"/>
  <c r="BO577" i="2"/>
  <c r="BD577" i="2"/>
  <c r="AV577" i="2"/>
  <c r="AU577" i="2"/>
  <c r="BL577" i="2" s="1"/>
  <c r="AS577" i="2"/>
  <c r="L577" i="13" s="1"/>
  <c r="AL577" i="2"/>
  <c r="K577" i="13" s="1"/>
  <c r="AH577" i="2"/>
  <c r="N577" i="2"/>
  <c r="DE576" i="2"/>
  <c r="CW576" i="2"/>
  <c r="CV576" i="2"/>
  <c r="CT576" i="2"/>
  <c r="H576" i="13" s="1"/>
  <c r="CQ576" i="2" a="1"/>
  <c r="CQ576" i="2" s="1"/>
  <c r="CP576" i="2" a="1"/>
  <c r="CP576" i="2" s="1"/>
  <c r="CO576" i="2" a="1"/>
  <c r="CO576" i="2" s="1"/>
  <c r="CM576" i="2"/>
  <c r="BP576" i="2"/>
  <c r="BO576" i="2"/>
  <c r="BD576" i="2"/>
  <c r="AV576" i="2"/>
  <c r="AU576" i="2"/>
  <c r="BL576" i="2" s="1"/>
  <c r="AS576" i="2"/>
  <c r="L576" i="13" s="1"/>
  <c r="AL576" i="2"/>
  <c r="K576" i="13" s="1"/>
  <c r="AH576" i="2"/>
  <c r="N576" i="2"/>
  <c r="DE575" i="2"/>
  <c r="CW575" i="2"/>
  <c r="CV575" i="2"/>
  <c r="CT575" i="2"/>
  <c r="H575" i="13" s="1"/>
  <c r="CQ575" i="2" a="1"/>
  <c r="CQ575" i="2" s="1"/>
  <c r="CP575" i="2" a="1"/>
  <c r="CP575" i="2" s="1"/>
  <c r="CO575" i="2" a="1"/>
  <c r="CO575" i="2" s="1"/>
  <c r="CM575" i="2"/>
  <c r="BP575" i="2"/>
  <c r="BO575" i="2"/>
  <c r="BD575" i="2"/>
  <c r="AV575" i="2"/>
  <c r="AU575" i="2"/>
  <c r="AS575" i="2"/>
  <c r="L575" i="13" s="1"/>
  <c r="AL575" i="2"/>
  <c r="K575" i="13" s="1"/>
  <c r="AH575" i="2"/>
  <c r="N575" i="2"/>
  <c r="DE574" i="2"/>
  <c r="CW574" i="2"/>
  <c r="CV574" i="2"/>
  <c r="CT574" i="2"/>
  <c r="H574" i="13" s="1"/>
  <c r="CQ574" i="2" a="1"/>
  <c r="CQ574" i="2" s="1"/>
  <c r="CP574" i="2" a="1"/>
  <c r="CP574" i="2" s="1"/>
  <c r="CO574" i="2" a="1"/>
  <c r="CO574" i="2" s="1"/>
  <c r="CM574" i="2"/>
  <c r="BP574" i="2"/>
  <c r="BO574" i="2"/>
  <c r="BD574" i="2"/>
  <c r="BN574" i="2"/>
  <c r="AV574" i="2"/>
  <c r="AU574" i="2"/>
  <c r="BB574" i="2" s="1"/>
  <c r="AS574" i="2"/>
  <c r="L574" i="13" s="1"/>
  <c r="AL574" i="2"/>
  <c r="K574" i="13" s="1"/>
  <c r="AH574" i="2"/>
  <c r="N574" i="2"/>
  <c r="DE573" i="2"/>
  <c r="CW573" i="2"/>
  <c r="CV573" i="2"/>
  <c r="CT573" i="2"/>
  <c r="H573" i="13" s="1"/>
  <c r="CQ573" i="2" a="1"/>
  <c r="CQ573" i="2" s="1"/>
  <c r="CP573" i="2" a="1"/>
  <c r="CP573" i="2" s="1"/>
  <c r="CO573" i="2" a="1"/>
  <c r="CO573" i="2" s="1"/>
  <c r="CM573" i="2"/>
  <c r="BP573" i="2"/>
  <c r="BO573" i="2"/>
  <c r="BD573" i="2"/>
  <c r="AV573" i="2"/>
  <c r="BM573" i="2" s="1"/>
  <c r="AU573" i="2"/>
  <c r="BL573" i="2" s="1"/>
  <c r="AS573" i="2"/>
  <c r="L573" i="13" s="1"/>
  <c r="AL573" i="2"/>
  <c r="K573" i="13" s="1"/>
  <c r="AH573" i="2"/>
  <c r="N573" i="2"/>
  <c r="DE572" i="2"/>
  <c r="CW572" i="2"/>
  <c r="CV572" i="2"/>
  <c r="CT572" i="2"/>
  <c r="H572" i="13" s="1"/>
  <c r="CQ572" i="2" a="1"/>
  <c r="CQ572" i="2" s="1"/>
  <c r="CP572" i="2" a="1"/>
  <c r="CP572" i="2" s="1"/>
  <c r="CO572" i="2" a="1"/>
  <c r="CO572" i="2" s="1"/>
  <c r="CM572" i="2"/>
  <c r="BP572" i="2"/>
  <c r="BO572" i="2"/>
  <c r="BD572" i="2"/>
  <c r="AV572" i="2"/>
  <c r="AU572" i="2"/>
  <c r="AS572" i="2"/>
  <c r="L572" i="13" s="1"/>
  <c r="AL572" i="2"/>
  <c r="K572" i="13" s="1"/>
  <c r="AH572" i="2"/>
  <c r="N572" i="2"/>
  <c r="DE571" i="2"/>
  <c r="CW571" i="2"/>
  <c r="CV571" i="2"/>
  <c r="CT571" i="2"/>
  <c r="H571" i="13" s="1"/>
  <c r="CQ571" i="2" a="1"/>
  <c r="CQ571" i="2" s="1"/>
  <c r="CP571" i="2" a="1"/>
  <c r="CP571" i="2" s="1"/>
  <c r="CO571" i="2" a="1"/>
  <c r="CO571" i="2" s="1"/>
  <c r="CM571" i="2"/>
  <c r="BP571" i="2"/>
  <c r="BO571" i="2"/>
  <c r="BD571" i="2"/>
  <c r="AV571" i="2"/>
  <c r="BM571" i="2" s="1"/>
  <c r="AU571" i="2"/>
  <c r="AS571" i="2"/>
  <c r="L571" i="13" s="1"/>
  <c r="AL571" i="2"/>
  <c r="K571" i="13" s="1"/>
  <c r="AH571" i="2"/>
  <c r="N571" i="2"/>
  <c r="DE570" i="2"/>
  <c r="CW570" i="2"/>
  <c r="CV570" i="2"/>
  <c r="CT570" i="2"/>
  <c r="H570" i="13" s="1"/>
  <c r="CQ570" i="2" a="1"/>
  <c r="CQ570" i="2" s="1"/>
  <c r="CP570" i="2" a="1"/>
  <c r="CP570" i="2" s="1"/>
  <c r="CO570" i="2" a="1"/>
  <c r="CO570" i="2" s="1"/>
  <c r="CM570" i="2"/>
  <c r="BP570" i="2"/>
  <c r="BO570" i="2"/>
  <c r="BD570" i="2"/>
  <c r="AV570" i="2"/>
  <c r="BC570" i="2" s="1"/>
  <c r="AU570" i="2"/>
  <c r="AS570" i="2"/>
  <c r="L570" i="13" s="1"/>
  <c r="AL570" i="2"/>
  <c r="K570" i="13" s="1"/>
  <c r="AH570" i="2"/>
  <c r="N570" i="2"/>
  <c r="DE569" i="2"/>
  <c r="CW569" i="2"/>
  <c r="CV569" i="2"/>
  <c r="CT569" i="2"/>
  <c r="H569" i="13" s="1"/>
  <c r="CQ569" i="2" a="1"/>
  <c r="CQ569" i="2" s="1"/>
  <c r="CP569" i="2" a="1"/>
  <c r="CP569" i="2" s="1"/>
  <c r="CO569" i="2" a="1"/>
  <c r="CO569" i="2" s="1"/>
  <c r="CM569" i="2"/>
  <c r="BP569" i="2"/>
  <c r="BO569" i="2"/>
  <c r="BD569" i="2"/>
  <c r="AV569" i="2"/>
  <c r="AU569" i="2"/>
  <c r="AS569" i="2"/>
  <c r="L569" i="13" s="1"/>
  <c r="AL569" i="2"/>
  <c r="K569" i="13" s="1"/>
  <c r="AH569" i="2"/>
  <c r="N569" i="2"/>
  <c r="DE568" i="2"/>
  <c r="CW568" i="2"/>
  <c r="CV568" i="2"/>
  <c r="CT568" i="2"/>
  <c r="H568" i="13" s="1"/>
  <c r="CQ568" i="2" a="1"/>
  <c r="CQ568" i="2" s="1"/>
  <c r="CP568" i="2" a="1"/>
  <c r="CP568" i="2" s="1"/>
  <c r="CO568" i="2" a="1"/>
  <c r="CO568" i="2" s="1"/>
  <c r="CM568" i="2"/>
  <c r="BP568" i="2"/>
  <c r="BO568" i="2"/>
  <c r="BD568" i="2"/>
  <c r="AV568" i="2"/>
  <c r="BM568" i="2" s="1"/>
  <c r="AU568" i="2"/>
  <c r="BL568" i="2" s="1"/>
  <c r="AS568" i="2"/>
  <c r="L568" i="13" s="1"/>
  <c r="AL568" i="2"/>
  <c r="K568" i="13" s="1"/>
  <c r="AH568" i="2"/>
  <c r="N568" i="2"/>
  <c r="DE567" i="2"/>
  <c r="CW567" i="2"/>
  <c r="CV567" i="2"/>
  <c r="CT567" i="2"/>
  <c r="H567" i="13" s="1"/>
  <c r="CQ567" i="2" a="1"/>
  <c r="CQ567" i="2" s="1"/>
  <c r="CP567" i="2" a="1"/>
  <c r="CP567" i="2" s="1"/>
  <c r="CO567" i="2" a="1"/>
  <c r="CO567" i="2" s="1"/>
  <c r="CM567" i="2"/>
  <c r="BP567" i="2"/>
  <c r="BX567" i="2" s="1"/>
  <c r="BO567" i="2"/>
  <c r="BD567" i="2"/>
  <c r="AV567" i="2"/>
  <c r="BM567" i="2" s="1"/>
  <c r="AU567" i="2"/>
  <c r="BL567" i="2" s="1"/>
  <c r="AS567" i="2"/>
  <c r="L567" i="13" s="1"/>
  <c r="AL567" i="2"/>
  <c r="K567" i="13" s="1"/>
  <c r="AH567" i="2"/>
  <c r="N567" i="2"/>
  <c r="DE566" i="2"/>
  <c r="CW566" i="2"/>
  <c r="CV566" i="2"/>
  <c r="CT566" i="2"/>
  <c r="H566" i="13" s="1"/>
  <c r="CQ566" i="2" a="1"/>
  <c r="CQ566" i="2" s="1"/>
  <c r="CP566" i="2" a="1"/>
  <c r="CP566" i="2" s="1"/>
  <c r="CO566" i="2" a="1"/>
  <c r="CO566" i="2" s="1"/>
  <c r="CM566" i="2"/>
  <c r="BP566" i="2"/>
  <c r="BX566" i="2" s="1"/>
  <c r="BO566" i="2"/>
  <c r="BD566" i="2"/>
  <c r="AV566" i="2"/>
  <c r="BM566" i="2" s="1"/>
  <c r="AU566" i="2"/>
  <c r="BL566" i="2" s="1"/>
  <c r="AS566" i="2"/>
  <c r="L566" i="13" s="1"/>
  <c r="AL566" i="2"/>
  <c r="K566" i="13" s="1"/>
  <c r="AH566" i="2"/>
  <c r="N566" i="2"/>
  <c r="DE565" i="2"/>
  <c r="CW565" i="2"/>
  <c r="CV565" i="2"/>
  <c r="CT565" i="2"/>
  <c r="H565" i="13" s="1"/>
  <c r="CQ565" i="2" a="1"/>
  <c r="CQ565" i="2" s="1"/>
  <c r="CP565" i="2" a="1"/>
  <c r="CP565" i="2" s="1"/>
  <c r="CO565" i="2" a="1"/>
  <c r="CO565" i="2" s="1"/>
  <c r="CM565" i="2"/>
  <c r="BP565" i="2"/>
  <c r="BO565" i="2"/>
  <c r="BD565" i="2"/>
  <c r="AV565" i="2"/>
  <c r="BM565" i="2" s="1"/>
  <c r="AU565" i="2"/>
  <c r="BL565" i="2" s="1"/>
  <c r="AS565" i="2"/>
  <c r="L565" i="13" s="1"/>
  <c r="AL565" i="2"/>
  <c r="K565" i="13" s="1"/>
  <c r="AH565" i="2"/>
  <c r="N565" i="2"/>
  <c r="DE564" i="2"/>
  <c r="CW564" i="2"/>
  <c r="CV564" i="2"/>
  <c r="CT564" i="2"/>
  <c r="H564" i="13" s="1"/>
  <c r="CQ564" i="2" a="1"/>
  <c r="CQ564" i="2" s="1"/>
  <c r="CP564" i="2" a="1"/>
  <c r="CP564" i="2" s="1"/>
  <c r="CO564" i="2" a="1"/>
  <c r="CO564" i="2" s="1"/>
  <c r="CM564" i="2"/>
  <c r="BP564" i="2"/>
  <c r="BO564" i="2"/>
  <c r="BD564" i="2"/>
  <c r="AV564" i="2"/>
  <c r="BM564" i="2" s="1"/>
  <c r="AU564" i="2"/>
  <c r="AS564" i="2"/>
  <c r="L564" i="13" s="1"/>
  <c r="AL564" i="2"/>
  <c r="K564" i="13" s="1"/>
  <c r="AH564" i="2"/>
  <c r="N564" i="2"/>
  <c r="DE563" i="2"/>
  <c r="CW563" i="2"/>
  <c r="CV563" i="2"/>
  <c r="CT563" i="2"/>
  <c r="H563" i="13" s="1"/>
  <c r="CQ563" i="2" a="1"/>
  <c r="CQ563" i="2" s="1"/>
  <c r="CP563" i="2" a="1"/>
  <c r="CP563" i="2" s="1"/>
  <c r="CO563" i="2" a="1"/>
  <c r="CO563" i="2" s="1"/>
  <c r="CM563" i="2"/>
  <c r="BP563" i="2"/>
  <c r="BO563" i="2"/>
  <c r="BD563" i="2"/>
  <c r="AV563" i="2"/>
  <c r="BC563" i="2" s="1"/>
  <c r="AU563" i="2"/>
  <c r="AS563" i="2"/>
  <c r="L563" i="13" s="1"/>
  <c r="AL563" i="2"/>
  <c r="K563" i="13" s="1"/>
  <c r="AH563" i="2"/>
  <c r="N563" i="2"/>
  <c r="DE562" i="2"/>
  <c r="CW562" i="2"/>
  <c r="CV562" i="2"/>
  <c r="CT562" i="2"/>
  <c r="H562" i="13" s="1"/>
  <c r="CQ562" i="2" a="1"/>
  <c r="CQ562" i="2" s="1"/>
  <c r="CP562" i="2" a="1"/>
  <c r="CP562" i="2" s="1"/>
  <c r="CO562" i="2" a="1"/>
  <c r="CO562" i="2" s="1"/>
  <c r="CM562" i="2"/>
  <c r="BP562" i="2"/>
  <c r="BO562" i="2"/>
  <c r="BD562" i="2"/>
  <c r="AV562" i="2"/>
  <c r="BM562" i="2" s="1"/>
  <c r="AU562" i="2"/>
  <c r="BL562" i="2" s="1"/>
  <c r="AS562" i="2"/>
  <c r="L562" i="13" s="1"/>
  <c r="AL562" i="2"/>
  <c r="K562" i="13" s="1"/>
  <c r="AH562" i="2"/>
  <c r="N562" i="2"/>
  <c r="DE561" i="2"/>
  <c r="CW561" i="2"/>
  <c r="CV561" i="2"/>
  <c r="CT561" i="2"/>
  <c r="H561" i="13" s="1"/>
  <c r="CQ561" i="2" a="1"/>
  <c r="CQ561" i="2" s="1"/>
  <c r="CP561" i="2" a="1"/>
  <c r="CP561" i="2" s="1"/>
  <c r="CO561" i="2" a="1"/>
  <c r="CO561" i="2" s="1"/>
  <c r="CM561" i="2"/>
  <c r="BP561" i="2"/>
  <c r="BO561" i="2"/>
  <c r="BD561" i="2"/>
  <c r="AV561" i="2"/>
  <c r="BM561" i="2" s="1"/>
  <c r="AU561" i="2"/>
  <c r="BL561" i="2" s="1"/>
  <c r="AS561" i="2"/>
  <c r="L561" i="13" s="1"/>
  <c r="AL561" i="2"/>
  <c r="K561" i="13" s="1"/>
  <c r="AH561" i="2"/>
  <c r="N561" i="2"/>
  <c r="DE560" i="2"/>
  <c r="CW560" i="2"/>
  <c r="CV560" i="2"/>
  <c r="CT560" i="2"/>
  <c r="H560" i="13" s="1"/>
  <c r="CQ560" i="2" a="1"/>
  <c r="CQ560" i="2" s="1"/>
  <c r="CP560" i="2" a="1"/>
  <c r="CP560" i="2" s="1"/>
  <c r="CO560" i="2" a="1"/>
  <c r="CO560" i="2" s="1"/>
  <c r="CM560" i="2"/>
  <c r="BP560" i="2"/>
  <c r="BO560" i="2"/>
  <c r="BD560" i="2"/>
  <c r="AV560" i="2"/>
  <c r="BM560" i="2" s="1"/>
  <c r="AU560" i="2"/>
  <c r="BL560" i="2" s="1"/>
  <c r="AS560" i="2"/>
  <c r="L560" i="13" s="1"/>
  <c r="AL560" i="2"/>
  <c r="K560" i="13" s="1"/>
  <c r="AH560" i="2"/>
  <c r="N560" i="2"/>
  <c r="DE559" i="2"/>
  <c r="CW559" i="2"/>
  <c r="CV559" i="2"/>
  <c r="CT559" i="2"/>
  <c r="H559" i="13" s="1"/>
  <c r="CQ559" i="2" a="1"/>
  <c r="CQ559" i="2" s="1"/>
  <c r="CP559" i="2" a="1"/>
  <c r="CP559" i="2" s="1"/>
  <c r="CO559" i="2" a="1"/>
  <c r="CO559" i="2" s="1"/>
  <c r="CM559" i="2"/>
  <c r="BP559" i="2"/>
  <c r="BO559" i="2"/>
  <c r="BD559" i="2"/>
  <c r="AV559" i="2"/>
  <c r="AU559" i="2"/>
  <c r="BL559" i="2" s="1"/>
  <c r="AS559" i="2"/>
  <c r="L559" i="13" s="1"/>
  <c r="AL559" i="2"/>
  <c r="K559" i="13" s="1"/>
  <c r="AH559" i="2"/>
  <c r="N559" i="2"/>
  <c r="DE558" i="2"/>
  <c r="CW558" i="2"/>
  <c r="CV558" i="2"/>
  <c r="CT558" i="2"/>
  <c r="H558" i="13" s="1"/>
  <c r="CQ558" i="2" a="1"/>
  <c r="CQ558" i="2" s="1"/>
  <c r="CP558" i="2" a="1"/>
  <c r="CP558" i="2" s="1"/>
  <c r="CO558" i="2" a="1"/>
  <c r="CO558" i="2" s="1"/>
  <c r="CM558" i="2"/>
  <c r="BP558" i="2"/>
  <c r="BO558" i="2"/>
  <c r="BD558" i="2"/>
  <c r="AV558" i="2"/>
  <c r="BC558" i="2" s="1"/>
  <c r="AU558" i="2"/>
  <c r="BL558" i="2" s="1"/>
  <c r="AS558" i="2"/>
  <c r="L558" i="13" s="1"/>
  <c r="AL558" i="2"/>
  <c r="K558" i="13" s="1"/>
  <c r="AH558" i="2"/>
  <c r="N558" i="2"/>
  <c r="DE557" i="2"/>
  <c r="CW557" i="2"/>
  <c r="CV557" i="2"/>
  <c r="CT557" i="2"/>
  <c r="H557" i="13" s="1"/>
  <c r="CQ557" i="2" a="1"/>
  <c r="CQ557" i="2" s="1"/>
  <c r="CP557" i="2" a="1"/>
  <c r="CP557" i="2" s="1"/>
  <c r="CO557" i="2" a="1"/>
  <c r="CO557" i="2" s="1"/>
  <c r="CM557" i="2"/>
  <c r="BP557" i="2"/>
  <c r="BO557" i="2"/>
  <c r="BD557" i="2"/>
  <c r="AV557" i="2"/>
  <c r="BC557" i="2" s="1"/>
  <c r="AU557" i="2"/>
  <c r="BL557" i="2" s="1"/>
  <c r="AS557" i="2"/>
  <c r="L557" i="13" s="1"/>
  <c r="AL557" i="2"/>
  <c r="K557" i="13" s="1"/>
  <c r="AH557" i="2"/>
  <c r="N557" i="2"/>
  <c r="DE556" i="2"/>
  <c r="CW556" i="2"/>
  <c r="CV556" i="2"/>
  <c r="CT556" i="2"/>
  <c r="H556" i="13" s="1"/>
  <c r="CQ556" i="2" a="1"/>
  <c r="CQ556" i="2" s="1"/>
  <c r="CP556" i="2" a="1"/>
  <c r="CP556" i="2" s="1"/>
  <c r="CO556" i="2" a="1"/>
  <c r="CO556" i="2" s="1"/>
  <c r="CM556" i="2"/>
  <c r="BP556" i="2"/>
  <c r="BO556" i="2"/>
  <c r="BD556" i="2"/>
  <c r="AV556" i="2"/>
  <c r="BM556" i="2" s="1"/>
  <c r="AU556" i="2"/>
  <c r="BL556" i="2" s="1"/>
  <c r="AS556" i="2"/>
  <c r="L556" i="13" s="1"/>
  <c r="AL556" i="2"/>
  <c r="K556" i="13" s="1"/>
  <c r="AH556" i="2"/>
  <c r="N556" i="2"/>
  <c r="DE555" i="2"/>
  <c r="CW555" i="2"/>
  <c r="CV555" i="2"/>
  <c r="CT555" i="2"/>
  <c r="H555" i="13" s="1"/>
  <c r="CQ555" i="2" a="1"/>
  <c r="CQ555" i="2" s="1"/>
  <c r="CP555" i="2" a="1"/>
  <c r="CP555" i="2" s="1"/>
  <c r="CO555" i="2" a="1"/>
  <c r="CO555" i="2" s="1"/>
  <c r="CM555" i="2"/>
  <c r="BP555" i="2"/>
  <c r="BO555" i="2"/>
  <c r="BD555" i="2"/>
  <c r="AV555" i="2"/>
  <c r="AU555" i="2"/>
  <c r="BL555" i="2" s="1"/>
  <c r="AS555" i="2"/>
  <c r="L555" i="13" s="1"/>
  <c r="AL555" i="2"/>
  <c r="K555" i="13" s="1"/>
  <c r="AH555" i="2"/>
  <c r="N555" i="2"/>
  <c r="DE554" i="2"/>
  <c r="CW554" i="2"/>
  <c r="CV554" i="2"/>
  <c r="CT554" i="2"/>
  <c r="H554" i="13" s="1"/>
  <c r="CQ554" i="2" a="1"/>
  <c r="CQ554" i="2" s="1"/>
  <c r="CP554" i="2" a="1"/>
  <c r="CP554" i="2" s="1"/>
  <c r="CO554" i="2" a="1"/>
  <c r="CO554" i="2" s="1"/>
  <c r="CM554" i="2"/>
  <c r="BP554" i="2"/>
  <c r="BO554" i="2"/>
  <c r="BD554" i="2"/>
  <c r="AV554" i="2"/>
  <c r="BC554" i="2" s="1"/>
  <c r="AU554" i="2"/>
  <c r="BL554" i="2" s="1"/>
  <c r="AS554" i="2"/>
  <c r="L554" i="13" s="1"/>
  <c r="AL554" i="2"/>
  <c r="K554" i="13" s="1"/>
  <c r="AH554" i="2"/>
  <c r="N554" i="2"/>
  <c r="DE553" i="2"/>
  <c r="CW553" i="2"/>
  <c r="CV553" i="2"/>
  <c r="CT553" i="2"/>
  <c r="H553" i="13" s="1"/>
  <c r="CQ553" i="2" a="1"/>
  <c r="CQ553" i="2" s="1"/>
  <c r="CP553" i="2" a="1"/>
  <c r="CP553" i="2" s="1"/>
  <c r="CO553" i="2" a="1"/>
  <c r="CO553" i="2" s="1"/>
  <c r="CM553" i="2"/>
  <c r="BP553" i="2"/>
  <c r="BO553" i="2"/>
  <c r="BD553" i="2"/>
  <c r="AV553" i="2"/>
  <c r="BC553" i="2" s="1"/>
  <c r="AU553" i="2"/>
  <c r="BL553" i="2" s="1"/>
  <c r="AS553" i="2"/>
  <c r="L553" i="13" s="1"/>
  <c r="AL553" i="2"/>
  <c r="K553" i="13" s="1"/>
  <c r="AH553" i="2"/>
  <c r="N553" i="2"/>
  <c r="DE552" i="2"/>
  <c r="CW552" i="2"/>
  <c r="CV552" i="2"/>
  <c r="CT552" i="2"/>
  <c r="H552" i="13" s="1"/>
  <c r="CQ552" i="2" a="1"/>
  <c r="CQ552" i="2" s="1"/>
  <c r="CP552" i="2" a="1"/>
  <c r="CP552" i="2" s="1"/>
  <c r="CO552" i="2" a="1"/>
  <c r="CO552" i="2" s="1"/>
  <c r="CM552" i="2"/>
  <c r="BP552" i="2"/>
  <c r="BO552" i="2"/>
  <c r="BD552" i="2"/>
  <c r="AV552" i="2"/>
  <c r="BM552" i="2" s="1"/>
  <c r="AU552" i="2"/>
  <c r="AS552" i="2"/>
  <c r="L552" i="13" s="1"/>
  <c r="AL552" i="2"/>
  <c r="K552" i="13" s="1"/>
  <c r="AH552" i="2"/>
  <c r="N552" i="2"/>
  <c r="DE551" i="2"/>
  <c r="CW551" i="2"/>
  <c r="CV551" i="2"/>
  <c r="CT551" i="2"/>
  <c r="H551" i="13" s="1"/>
  <c r="CQ551" i="2" a="1"/>
  <c r="CQ551" i="2" s="1"/>
  <c r="CP551" i="2" a="1"/>
  <c r="CP551" i="2" s="1"/>
  <c r="CO551" i="2" a="1"/>
  <c r="CO551" i="2" s="1"/>
  <c r="CM551" i="2"/>
  <c r="BP551" i="2"/>
  <c r="BY551" i="2" s="1"/>
  <c r="BO551" i="2"/>
  <c r="BD551" i="2"/>
  <c r="AV551" i="2"/>
  <c r="AU551" i="2"/>
  <c r="BL551" i="2" s="1"/>
  <c r="AS551" i="2"/>
  <c r="L551" i="13" s="1"/>
  <c r="AL551" i="2"/>
  <c r="K551" i="13" s="1"/>
  <c r="AH551" i="2"/>
  <c r="N551" i="2"/>
  <c r="DE550" i="2"/>
  <c r="CW550" i="2"/>
  <c r="CV550" i="2"/>
  <c r="CT550" i="2"/>
  <c r="H550" i="13" s="1"/>
  <c r="CQ550" i="2" a="1"/>
  <c r="CQ550" i="2" s="1"/>
  <c r="CP550" i="2" a="1"/>
  <c r="CP550" i="2" s="1"/>
  <c r="CO550" i="2" a="1"/>
  <c r="CO550" i="2" s="1"/>
  <c r="CM550" i="2"/>
  <c r="CI550" i="2"/>
  <c r="F550" i="13" s="1"/>
  <c r="BP550" i="2"/>
  <c r="BO550" i="2"/>
  <c r="BD550" i="2"/>
  <c r="BN550" i="2"/>
  <c r="AV550" i="2"/>
  <c r="BM550" i="2" s="1"/>
  <c r="AU550" i="2"/>
  <c r="BL550" i="2" s="1"/>
  <c r="AS550" i="2"/>
  <c r="L550" i="13" s="1"/>
  <c r="AL550" i="2"/>
  <c r="K550" i="13" s="1"/>
  <c r="AH550" i="2"/>
  <c r="N550" i="2"/>
  <c r="DE549" i="2"/>
  <c r="CW549" i="2"/>
  <c r="CV549" i="2"/>
  <c r="CT549" i="2"/>
  <c r="H549" i="13" s="1"/>
  <c r="CQ549" i="2" a="1"/>
  <c r="CQ549" i="2" s="1"/>
  <c r="CP549" i="2" a="1"/>
  <c r="CP549" i="2" s="1"/>
  <c r="CO549" i="2" a="1"/>
  <c r="CO549" i="2" s="1"/>
  <c r="CM549" i="2"/>
  <c r="CI549" i="2"/>
  <c r="F549" i="13" s="1"/>
  <c r="BP549" i="2"/>
  <c r="BO549" i="2"/>
  <c r="BD549" i="2"/>
  <c r="AV549" i="2"/>
  <c r="BM549" i="2" s="1"/>
  <c r="AU549" i="2"/>
  <c r="BL549" i="2" s="1"/>
  <c r="AS549" i="2"/>
  <c r="L549" i="13" s="1"/>
  <c r="AL549" i="2"/>
  <c r="K549" i="13" s="1"/>
  <c r="AH549" i="2"/>
  <c r="N549" i="2"/>
  <c r="DE548" i="2"/>
  <c r="CW548" i="2"/>
  <c r="CV548" i="2"/>
  <c r="CT548" i="2"/>
  <c r="H548" i="13" s="1"/>
  <c r="CQ548" i="2" a="1"/>
  <c r="CQ548" i="2" s="1"/>
  <c r="CP548" i="2" a="1"/>
  <c r="CP548" i="2" s="1"/>
  <c r="CO548" i="2" a="1"/>
  <c r="CO548" i="2" s="1"/>
  <c r="CM548" i="2"/>
  <c r="CI548" i="2"/>
  <c r="F548" i="13" s="1"/>
  <c r="BP548" i="2"/>
  <c r="BO548" i="2"/>
  <c r="BD548" i="2"/>
  <c r="AV548" i="2"/>
  <c r="AU548" i="2"/>
  <c r="AS548" i="2"/>
  <c r="L548" i="13" s="1"/>
  <c r="AL548" i="2"/>
  <c r="K548" i="13" s="1"/>
  <c r="AH548" i="2"/>
  <c r="N548" i="2"/>
  <c r="DE547" i="2"/>
  <c r="CW547" i="2"/>
  <c r="CV547" i="2"/>
  <c r="CT547" i="2"/>
  <c r="H547" i="13" s="1"/>
  <c r="CQ547" i="2" a="1"/>
  <c r="CQ547" i="2" s="1"/>
  <c r="CP547" i="2" a="1"/>
  <c r="CP547" i="2" s="1"/>
  <c r="CO547" i="2" a="1"/>
  <c r="CO547" i="2" s="1"/>
  <c r="CM547" i="2"/>
  <c r="CI547" i="2"/>
  <c r="BP547" i="2"/>
  <c r="BO547" i="2"/>
  <c r="BD547" i="2"/>
  <c r="AV547" i="2"/>
  <c r="BC547" i="2" s="1"/>
  <c r="AU547" i="2"/>
  <c r="BB547" i="2" s="1"/>
  <c r="AS547" i="2"/>
  <c r="L547" i="13" s="1"/>
  <c r="AL547" i="2"/>
  <c r="K547" i="13" s="1"/>
  <c r="AH547" i="2"/>
  <c r="N547" i="2"/>
  <c r="DE546" i="2"/>
  <c r="CW546" i="2"/>
  <c r="CV546" i="2"/>
  <c r="CT546" i="2"/>
  <c r="H546" i="13" s="1"/>
  <c r="CQ546" i="2" a="1"/>
  <c r="CQ546" i="2" s="1"/>
  <c r="CP546" i="2" a="1"/>
  <c r="CP546" i="2" s="1"/>
  <c r="CO546" i="2" a="1"/>
  <c r="CO546" i="2" s="1"/>
  <c r="CM546" i="2"/>
  <c r="CI546" i="2"/>
  <c r="F546" i="13" s="1"/>
  <c r="BP546" i="2"/>
  <c r="BO546" i="2"/>
  <c r="BD546" i="2"/>
  <c r="AV546" i="2"/>
  <c r="AU546" i="2"/>
  <c r="AS546" i="2"/>
  <c r="L546" i="13" s="1"/>
  <c r="AL546" i="2"/>
  <c r="K546" i="13" s="1"/>
  <c r="AH546" i="2"/>
  <c r="N546" i="2"/>
  <c r="DE545" i="2"/>
  <c r="CW545" i="2"/>
  <c r="CV545" i="2"/>
  <c r="CT545" i="2"/>
  <c r="H545" i="13" s="1"/>
  <c r="CQ545" i="2" a="1"/>
  <c r="CQ545" i="2" s="1"/>
  <c r="CP545" i="2" a="1"/>
  <c r="CP545" i="2" s="1"/>
  <c r="CO545" i="2" a="1"/>
  <c r="CO545" i="2" s="1"/>
  <c r="CM545" i="2"/>
  <c r="CI545" i="2"/>
  <c r="F545" i="13" s="1"/>
  <c r="BP545" i="2"/>
  <c r="BO545" i="2"/>
  <c r="BD545" i="2"/>
  <c r="AV545" i="2"/>
  <c r="AU545" i="2"/>
  <c r="AS545" i="2"/>
  <c r="L545" i="13" s="1"/>
  <c r="AL545" i="2"/>
  <c r="K545" i="13" s="1"/>
  <c r="AH545" i="2"/>
  <c r="N545" i="2"/>
  <c r="DE544" i="2"/>
  <c r="CW544" i="2"/>
  <c r="CV544" i="2"/>
  <c r="CT544" i="2"/>
  <c r="H544" i="13" s="1"/>
  <c r="CQ544" i="2" a="1"/>
  <c r="CQ544" i="2" s="1"/>
  <c r="CP544" i="2" a="1"/>
  <c r="CP544" i="2" s="1"/>
  <c r="CO544" i="2" a="1"/>
  <c r="CO544" i="2" s="1"/>
  <c r="CM544" i="2"/>
  <c r="CI544" i="2"/>
  <c r="BP544" i="2"/>
  <c r="BO544" i="2"/>
  <c r="BD544" i="2"/>
  <c r="AV544" i="2"/>
  <c r="BM544" i="2" s="1"/>
  <c r="AU544" i="2"/>
  <c r="BL544" i="2" s="1"/>
  <c r="AS544" i="2"/>
  <c r="L544" i="13" s="1"/>
  <c r="AL544" i="2"/>
  <c r="K544" i="13" s="1"/>
  <c r="AH544" i="2"/>
  <c r="N544" i="2"/>
  <c r="DE543" i="2"/>
  <c r="CW543" i="2"/>
  <c r="CV543" i="2"/>
  <c r="CT543" i="2"/>
  <c r="H543" i="13" s="1"/>
  <c r="CQ543" i="2" a="1"/>
  <c r="CQ543" i="2" s="1"/>
  <c r="CP543" i="2" a="1"/>
  <c r="CP543" i="2" s="1"/>
  <c r="CO543" i="2" a="1"/>
  <c r="CO543" i="2" s="1"/>
  <c r="CM543" i="2"/>
  <c r="CI543" i="2"/>
  <c r="F543" i="13" s="1"/>
  <c r="BP543" i="2"/>
  <c r="BO543" i="2"/>
  <c r="BD543" i="2"/>
  <c r="AV543" i="2"/>
  <c r="BM543" i="2" s="1"/>
  <c r="AU543" i="2"/>
  <c r="BL543" i="2" s="1"/>
  <c r="AS543" i="2"/>
  <c r="L543" i="13" s="1"/>
  <c r="AL543" i="2"/>
  <c r="K543" i="13" s="1"/>
  <c r="AH543" i="2"/>
  <c r="N543" i="2"/>
  <c r="DE542" i="2"/>
  <c r="CW542" i="2"/>
  <c r="CV542" i="2"/>
  <c r="CT542" i="2"/>
  <c r="H542" i="13" s="1"/>
  <c r="CQ542" i="2" a="1"/>
  <c r="CQ542" i="2" s="1"/>
  <c r="CP542" i="2" a="1"/>
  <c r="CP542" i="2" s="1"/>
  <c r="CO542" i="2" a="1"/>
  <c r="CO542" i="2" s="1"/>
  <c r="CM542" i="2"/>
  <c r="CI542" i="2"/>
  <c r="F542" i="13" s="1"/>
  <c r="BP542" i="2"/>
  <c r="BO542" i="2"/>
  <c r="BD542" i="2"/>
  <c r="AV542" i="2"/>
  <c r="AU542" i="2"/>
  <c r="BL542" i="2" s="1"/>
  <c r="AS542" i="2"/>
  <c r="L542" i="13" s="1"/>
  <c r="AL542" i="2"/>
  <c r="K542" i="13" s="1"/>
  <c r="AH542" i="2"/>
  <c r="N542" i="2"/>
  <c r="DE541" i="2"/>
  <c r="CW541" i="2"/>
  <c r="CV541" i="2"/>
  <c r="CT541" i="2"/>
  <c r="H541" i="13" s="1"/>
  <c r="CQ541" i="2" a="1"/>
  <c r="CQ541" i="2" s="1"/>
  <c r="CP541" i="2" a="1"/>
  <c r="CP541" i="2" s="1"/>
  <c r="CO541" i="2" a="1"/>
  <c r="CO541" i="2" s="1"/>
  <c r="CM541" i="2"/>
  <c r="CI541" i="2"/>
  <c r="F541" i="13" s="1"/>
  <c r="BP541" i="2"/>
  <c r="BY541" i="2" s="1"/>
  <c r="BO541" i="2"/>
  <c r="BD541" i="2"/>
  <c r="AV541" i="2"/>
  <c r="BM541" i="2" s="1"/>
  <c r="AU541" i="2"/>
  <c r="BB541" i="2" s="1"/>
  <c r="AS541" i="2"/>
  <c r="L541" i="13" s="1"/>
  <c r="AL541" i="2"/>
  <c r="K541" i="13" s="1"/>
  <c r="AH541" i="2"/>
  <c r="N541" i="2"/>
  <c r="DE540" i="2"/>
  <c r="CW540" i="2"/>
  <c r="CV540" i="2"/>
  <c r="CT540" i="2"/>
  <c r="H540" i="13" s="1"/>
  <c r="CQ540" i="2" a="1"/>
  <c r="CQ540" i="2" s="1"/>
  <c r="CP540" i="2" a="1"/>
  <c r="CP540" i="2" s="1"/>
  <c r="CO540" i="2" a="1"/>
  <c r="CO540" i="2" s="1"/>
  <c r="CM540" i="2"/>
  <c r="CI540" i="2"/>
  <c r="F540" i="13" s="1"/>
  <c r="BP540" i="2"/>
  <c r="BO540" i="2"/>
  <c r="BD540" i="2"/>
  <c r="AV540" i="2"/>
  <c r="BC540" i="2" s="1"/>
  <c r="AU540" i="2"/>
  <c r="AS540" i="2"/>
  <c r="L540" i="13" s="1"/>
  <c r="AL540" i="2"/>
  <c r="K540" i="13" s="1"/>
  <c r="AH540" i="2"/>
  <c r="N540" i="2"/>
  <c r="DE539" i="2"/>
  <c r="CW539" i="2"/>
  <c r="CV539" i="2"/>
  <c r="CT539" i="2"/>
  <c r="H539" i="13" s="1"/>
  <c r="CQ539" i="2" a="1"/>
  <c r="CQ539" i="2" s="1"/>
  <c r="CP539" i="2" a="1"/>
  <c r="CP539" i="2" s="1"/>
  <c r="CO539" i="2" a="1"/>
  <c r="CO539" i="2" s="1"/>
  <c r="CM539" i="2"/>
  <c r="CI539" i="2"/>
  <c r="F539" i="13" s="1"/>
  <c r="BP539" i="2"/>
  <c r="BY539" i="2" s="1"/>
  <c r="BO539" i="2"/>
  <c r="BD539" i="2"/>
  <c r="AV539" i="2"/>
  <c r="BC539" i="2" s="1"/>
  <c r="AU539" i="2"/>
  <c r="BB539" i="2" s="1"/>
  <c r="AS539" i="2"/>
  <c r="L539" i="13" s="1"/>
  <c r="AL539" i="2"/>
  <c r="K539" i="13" s="1"/>
  <c r="AH539" i="2"/>
  <c r="N539" i="2"/>
  <c r="DE538" i="2"/>
  <c r="CW538" i="2"/>
  <c r="CV538" i="2"/>
  <c r="CT538" i="2"/>
  <c r="H538" i="13" s="1"/>
  <c r="CQ538" i="2" a="1"/>
  <c r="CQ538" i="2" s="1"/>
  <c r="CP538" i="2" a="1"/>
  <c r="CP538" i="2" s="1"/>
  <c r="CO538" i="2" a="1"/>
  <c r="CO538" i="2" s="1"/>
  <c r="CM538" i="2"/>
  <c r="BP538" i="2"/>
  <c r="BY538" i="2" s="1"/>
  <c r="BO538" i="2"/>
  <c r="BD538" i="2"/>
  <c r="AV538" i="2"/>
  <c r="BC538" i="2" s="1"/>
  <c r="AU538" i="2"/>
  <c r="BB538" i="2" s="1"/>
  <c r="AS538" i="2"/>
  <c r="L538" i="13" s="1"/>
  <c r="AL538" i="2"/>
  <c r="K538" i="13" s="1"/>
  <c r="AH538" i="2"/>
  <c r="N538" i="2"/>
  <c r="DE537" i="2"/>
  <c r="CW537" i="2"/>
  <c r="CV537" i="2"/>
  <c r="CT537" i="2"/>
  <c r="H537" i="13" s="1"/>
  <c r="CQ537" i="2" a="1"/>
  <c r="CQ537" i="2" s="1"/>
  <c r="CP537" i="2" a="1"/>
  <c r="CP537" i="2" s="1"/>
  <c r="CO537" i="2" a="1"/>
  <c r="CO537" i="2" s="1"/>
  <c r="CM537" i="2"/>
  <c r="BP537" i="2"/>
  <c r="BO537" i="2"/>
  <c r="BD537" i="2"/>
  <c r="AV537" i="2"/>
  <c r="BC537" i="2" s="1"/>
  <c r="AU537" i="2"/>
  <c r="BB537" i="2" s="1"/>
  <c r="AS537" i="2"/>
  <c r="L537" i="13" s="1"/>
  <c r="AL537" i="2"/>
  <c r="K537" i="13" s="1"/>
  <c r="AH537" i="2"/>
  <c r="N537" i="2"/>
  <c r="DE536" i="2"/>
  <c r="CW536" i="2"/>
  <c r="CV536" i="2"/>
  <c r="CT536" i="2"/>
  <c r="H536" i="13" s="1"/>
  <c r="CQ536" i="2" a="1"/>
  <c r="CQ536" i="2" s="1"/>
  <c r="CP536" i="2" a="1"/>
  <c r="CP536" i="2" s="1"/>
  <c r="CO536" i="2" a="1"/>
  <c r="CO536" i="2" s="1"/>
  <c r="CM536" i="2"/>
  <c r="BP536" i="2"/>
  <c r="BY536" i="2" s="1"/>
  <c r="BO536" i="2"/>
  <c r="BD536" i="2"/>
  <c r="AV536" i="2"/>
  <c r="BC536" i="2" s="1"/>
  <c r="AU536" i="2"/>
  <c r="BB536" i="2" s="1"/>
  <c r="AS536" i="2"/>
  <c r="L536" i="13" s="1"/>
  <c r="AL536" i="2"/>
  <c r="K536" i="13" s="1"/>
  <c r="AH536" i="2"/>
  <c r="N536" i="2"/>
  <c r="DE535" i="2"/>
  <c r="CW535" i="2"/>
  <c r="CV535" i="2"/>
  <c r="CT535" i="2"/>
  <c r="H535" i="13" s="1"/>
  <c r="CQ535" i="2" a="1"/>
  <c r="CQ535" i="2" s="1"/>
  <c r="CP535" i="2" a="1"/>
  <c r="CP535" i="2" s="1"/>
  <c r="CO535" i="2" a="1"/>
  <c r="CO535" i="2" s="1"/>
  <c r="CM535" i="2"/>
  <c r="BP535" i="2"/>
  <c r="BY535" i="2" s="1"/>
  <c r="BO535" i="2"/>
  <c r="BD535" i="2"/>
  <c r="AV535" i="2"/>
  <c r="BC535" i="2" s="1"/>
  <c r="AU535" i="2"/>
  <c r="BB535" i="2" s="1"/>
  <c r="AS535" i="2"/>
  <c r="L535" i="13" s="1"/>
  <c r="AL535" i="2"/>
  <c r="K535" i="13" s="1"/>
  <c r="AH535" i="2"/>
  <c r="N535" i="2"/>
  <c r="DE534" i="2"/>
  <c r="CW534" i="2"/>
  <c r="CV534" i="2"/>
  <c r="CT534" i="2"/>
  <c r="H534" i="13" s="1"/>
  <c r="CQ534" i="2" a="1"/>
  <c r="CQ534" i="2" s="1"/>
  <c r="CP534" i="2" a="1"/>
  <c r="CP534" i="2" s="1"/>
  <c r="CO534" i="2" a="1"/>
  <c r="CO534" i="2" s="1"/>
  <c r="CM534" i="2"/>
  <c r="BP534" i="2"/>
  <c r="BO534" i="2"/>
  <c r="BD534" i="2"/>
  <c r="AV534" i="2"/>
  <c r="AU534" i="2"/>
  <c r="BB534" i="2" s="1"/>
  <c r="AS534" i="2"/>
  <c r="L534" i="13" s="1"/>
  <c r="AL534" i="2"/>
  <c r="K534" i="13" s="1"/>
  <c r="AH534" i="2"/>
  <c r="N534" i="2"/>
  <c r="DE533" i="2"/>
  <c r="CW533" i="2"/>
  <c r="CV533" i="2"/>
  <c r="CT533" i="2"/>
  <c r="H533" i="13" s="1"/>
  <c r="CQ533" i="2" a="1"/>
  <c r="CQ533" i="2" s="1"/>
  <c r="CP533" i="2" a="1"/>
  <c r="CP533" i="2" s="1"/>
  <c r="CO533" i="2" a="1"/>
  <c r="CO533" i="2" s="1"/>
  <c r="CM533" i="2"/>
  <c r="BP533" i="2"/>
  <c r="BO533" i="2"/>
  <c r="BD533" i="2"/>
  <c r="AV533" i="2"/>
  <c r="BC533" i="2" s="1"/>
  <c r="AU533" i="2"/>
  <c r="BB533" i="2" s="1"/>
  <c r="AS533" i="2"/>
  <c r="L533" i="13" s="1"/>
  <c r="AL533" i="2"/>
  <c r="K533" i="13" s="1"/>
  <c r="AH533" i="2"/>
  <c r="N533" i="2"/>
  <c r="DE532" i="2"/>
  <c r="CW532" i="2"/>
  <c r="CV532" i="2"/>
  <c r="CT532" i="2"/>
  <c r="H532" i="13" s="1"/>
  <c r="CQ532" i="2" a="1"/>
  <c r="CQ532" i="2" s="1"/>
  <c r="CP532" i="2" a="1"/>
  <c r="CP532" i="2" s="1"/>
  <c r="CO532" i="2" a="1"/>
  <c r="CO532" i="2" s="1"/>
  <c r="CM532" i="2"/>
  <c r="BP532" i="2"/>
  <c r="BO532" i="2"/>
  <c r="BD532" i="2"/>
  <c r="AV532" i="2"/>
  <c r="AU532" i="2"/>
  <c r="AS532" i="2"/>
  <c r="L532" i="13" s="1"/>
  <c r="AL532" i="2"/>
  <c r="K532" i="13" s="1"/>
  <c r="AH532" i="2"/>
  <c r="N532" i="2"/>
  <c r="DE531" i="2"/>
  <c r="CW531" i="2"/>
  <c r="CV531" i="2"/>
  <c r="CT531" i="2"/>
  <c r="H531" i="13" s="1"/>
  <c r="CQ531" i="2" a="1"/>
  <c r="CQ531" i="2" s="1"/>
  <c r="CP531" i="2" a="1"/>
  <c r="CP531" i="2" s="1"/>
  <c r="CO531" i="2" a="1"/>
  <c r="CO531" i="2" s="1"/>
  <c r="CM531" i="2"/>
  <c r="BP531" i="2"/>
  <c r="BO531" i="2"/>
  <c r="BD531" i="2"/>
  <c r="AV531" i="2"/>
  <c r="BC531" i="2" s="1"/>
  <c r="AU531" i="2"/>
  <c r="BB531" i="2" s="1"/>
  <c r="AS531" i="2"/>
  <c r="L531" i="13" s="1"/>
  <c r="AL531" i="2"/>
  <c r="K531" i="13" s="1"/>
  <c r="AH531" i="2"/>
  <c r="N531" i="2"/>
  <c r="DE530" i="2"/>
  <c r="CW530" i="2"/>
  <c r="CV530" i="2"/>
  <c r="CT530" i="2"/>
  <c r="H530" i="13" s="1"/>
  <c r="CQ530" i="2" a="1"/>
  <c r="CQ530" i="2" s="1"/>
  <c r="CP530" i="2" a="1"/>
  <c r="CP530" i="2" s="1"/>
  <c r="CO530" i="2" a="1"/>
  <c r="CO530" i="2" s="1"/>
  <c r="CM530" i="2"/>
  <c r="BP530" i="2"/>
  <c r="BY530" i="2" s="1"/>
  <c r="BO530" i="2"/>
  <c r="BD530" i="2"/>
  <c r="BN530" i="2"/>
  <c r="AV530" i="2"/>
  <c r="BC530" i="2" s="1"/>
  <c r="AU530" i="2"/>
  <c r="AS530" i="2"/>
  <c r="L530" i="13" s="1"/>
  <c r="AL530" i="2"/>
  <c r="K530" i="13" s="1"/>
  <c r="AH530" i="2"/>
  <c r="N530" i="2"/>
  <c r="DE529" i="2"/>
  <c r="CW529" i="2"/>
  <c r="CV529" i="2"/>
  <c r="CT529" i="2"/>
  <c r="H529" i="13" s="1"/>
  <c r="CQ529" i="2" a="1"/>
  <c r="CQ529" i="2" s="1"/>
  <c r="CP529" i="2" a="1"/>
  <c r="CP529" i="2" s="1"/>
  <c r="CO529" i="2" a="1"/>
  <c r="CO529" i="2" s="1"/>
  <c r="CM529" i="2"/>
  <c r="BP529" i="2"/>
  <c r="BY529" i="2" s="1"/>
  <c r="BO529" i="2"/>
  <c r="BD529" i="2"/>
  <c r="AV529" i="2"/>
  <c r="BC529" i="2" s="1"/>
  <c r="AU529" i="2"/>
  <c r="BB529" i="2" s="1"/>
  <c r="AS529" i="2"/>
  <c r="L529" i="13" s="1"/>
  <c r="AL529" i="2"/>
  <c r="K529" i="13" s="1"/>
  <c r="AH529" i="2"/>
  <c r="N529" i="2"/>
  <c r="DE528" i="2"/>
  <c r="CW528" i="2"/>
  <c r="CV528" i="2"/>
  <c r="CT528" i="2"/>
  <c r="H528" i="13" s="1"/>
  <c r="CQ528" i="2" a="1"/>
  <c r="CQ528" i="2" s="1"/>
  <c r="CP528" i="2" a="1"/>
  <c r="CP528" i="2" s="1"/>
  <c r="CO528" i="2" a="1"/>
  <c r="CO528" i="2" s="1"/>
  <c r="CM528" i="2"/>
  <c r="BP528" i="2"/>
  <c r="BO528" i="2"/>
  <c r="BD528" i="2"/>
  <c r="AV528" i="2"/>
  <c r="BC528" i="2" s="1"/>
  <c r="AU528" i="2"/>
  <c r="BB528" i="2" s="1"/>
  <c r="AS528" i="2"/>
  <c r="L528" i="13" s="1"/>
  <c r="AL528" i="2"/>
  <c r="K528" i="13" s="1"/>
  <c r="AH528" i="2"/>
  <c r="N528" i="2"/>
  <c r="DE527" i="2"/>
  <c r="CW527" i="2"/>
  <c r="CV527" i="2"/>
  <c r="CT527" i="2"/>
  <c r="H527" i="13" s="1"/>
  <c r="CQ527" i="2" a="1"/>
  <c r="CQ527" i="2" s="1"/>
  <c r="CP527" i="2" a="1"/>
  <c r="CP527" i="2" s="1"/>
  <c r="CO527" i="2" a="1"/>
  <c r="CO527" i="2" s="1"/>
  <c r="CM527" i="2"/>
  <c r="BP527" i="2"/>
  <c r="BO527" i="2"/>
  <c r="BD527" i="2"/>
  <c r="AV527" i="2"/>
  <c r="BC527" i="2" s="1"/>
  <c r="AU527" i="2"/>
  <c r="BB527" i="2" s="1"/>
  <c r="AS527" i="2"/>
  <c r="L527" i="13" s="1"/>
  <c r="AL527" i="2"/>
  <c r="K527" i="13" s="1"/>
  <c r="AH527" i="2"/>
  <c r="N527" i="2"/>
  <c r="DE526" i="2"/>
  <c r="CW526" i="2"/>
  <c r="CV526" i="2"/>
  <c r="CT526" i="2"/>
  <c r="H526" i="13" s="1"/>
  <c r="CQ526" i="2" a="1"/>
  <c r="CQ526" i="2" s="1"/>
  <c r="CP526" i="2" a="1"/>
  <c r="CP526" i="2" s="1"/>
  <c r="CO526" i="2" a="1"/>
  <c r="CO526" i="2" s="1"/>
  <c r="CM526" i="2"/>
  <c r="BP526" i="2"/>
  <c r="BY526" i="2" s="1"/>
  <c r="BO526" i="2"/>
  <c r="BD526" i="2"/>
  <c r="AV526" i="2"/>
  <c r="BC526" i="2" s="1"/>
  <c r="AU526" i="2"/>
  <c r="BB526" i="2" s="1"/>
  <c r="AS526" i="2"/>
  <c r="L526" i="13" s="1"/>
  <c r="AL526" i="2"/>
  <c r="K526" i="13" s="1"/>
  <c r="AH526" i="2"/>
  <c r="N526" i="2"/>
  <c r="DE525" i="2"/>
  <c r="CW525" i="2"/>
  <c r="CV525" i="2"/>
  <c r="CT525" i="2"/>
  <c r="H525" i="13" s="1"/>
  <c r="CQ525" i="2" a="1"/>
  <c r="CQ525" i="2" s="1"/>
  <c r="CP525" i="2" a="1"/>
  <c r="CP525" i="2" s="1"/>
  <c r="CO525" i="2" a="1"/>
  <c r="CO525" i="2" s="1"/>
  <c r="CM525" i="2"/>
  <c r="BP525" i="2"/>
  <c r="BO525" i="2"/>
  <c r="BD525" i="2"/>
  <c r="AV525" i="2"/>
  <c r="BC525" i="2" s="1"/>
  <c r="AU525" i="2"/>
  <c r="BB525" i="2" s="1"/>
  <c r="AS525" i="2"/>
  <c r="L525" i="13" s="1"/>
  <c r="AL525" i="2"/>
  <c r="K525" i="13" s="1"/>
  <c r="AH525" i="2"/>
  <c r="N525" i="2"/>
  <c r="DE524" i="2"/>
  <c r="CW524" i="2"/>
  <c r="CV524" i="2"/>
  <c r="CT524" i="2"/>
  <c r="H524" i="13" s="1"/>
  <c r="CQ524" i="2" a="1"/>
  <c r="CQ524" i="2" s="1"/>
  <c r="CP524" i="2" a="1"/>
  <c r="CP524" i="2" s="1"/>
  <c r="CO524" i="2" a="1"/>
  <c r="CO524" i="2" s="1"/>
  <c r="CM524" i="2"/>
  <c r="BP524" i="2"/>
  <c r="BO524" i="2"/>
  <c r="BD524" i="2"/>
  <c r="AV524" i="2"/>
  <c r="BC524" i="2" s="1"/>
  <c r="AU524" i="2"/>
  <c r="BB524" i="2" s="1"/>
  <c r="AS524" i="2"/>
  <c r="L524" i="13" s="1"/>
  <c r="AL524" i="2"/>
  <c r="K524" i="13" s="1"/>
  <c r="AH524" i="2"/>
  <c r="N524" i="2"/>
  <c r="DE523" i="2"/>
  <c r="CW523" i="2"/>
  <c r="CV523" i="2"/>
  <c r="CT523" i="2"/>
  <c r="H523" i="13" s="1"/>
  <c r="CQ523" i="2" a="1"/>
  <c r="CQ523" i="2" s="1"/>
  <c r="CP523" i="2" a="1"/>
  <c r="CP523" i="2" s="1"/>
  <c r="CO523" i="2" a="1"/>
  <c r="CO523" i="2" s="1"/>
  <c r="CM523" i="2"/>
  <c r="CI523" i="2"/>
  <c r="F523" i="13" s="1"/>
  <c r="BP523" i="2"/>
  <c r="BO523" i="2"/>
  <c r="BD523" i="2"/>
  <c r="AV523" i="2"/>
  <c r="AU523" i="2"/>
  <c r="AS523" i="2"/>
  <c r="L523" i="13" s="1"/>
  <c r="AL523" i="2"/>
  <c r="K523" i="13" s="1"/>
  <c r="AH523" i="2"/>
  <c r="N523" i="2"/>
  <c r="DE522" i="2"/>
  <c r="CW522" i="2"/>
  <c r="CV522" i="2"/>
  <c r="CT522" i="2"/>
  <c r="H522" i="13" s="1"/>
  <c r="CQ522" i="2" a="1"/>
  <c r="CQ522" i="2" s="1"/>
  <c r="CP522" i="2" a="1"/>
  <c r="CP522" i="2" s="1"/>
  <c r="CO522" i="2" a="1"/>
  <c r="CO522" i="2" s="1"/>
  <c r="CM522" i="2"/>
  <c r="CI522" i="2"/>
  <c r="F522" i="13" s="1"/>
  <c r="BP522" i="2"/>
  <c r="BO522" i="2"/>
  <c r="BD522" i="2"/>
  <c r="AV522" i="2"/>
  <c r="BC522" i="2" s="1"/>
  <c r="AU522" i="2"/>
  <c r="AS522" i="2"/>
  <c r="L522" i="13" s="1"/>
  <c r="AL522" i="2"/>
  <c r="K522" i="13" s="1"/>
  <c r="AH522" i="2"/>
  <c r="N522" i="2"/>
  <c r="DE521" i="2"/>
  <c r="CW521" i="2"/>
  <c r="CV521" i="2"/>
  <c r="CT521" i="2"/>
  <c r="H521" i="13" s="1"/>
  <c r="CQ521" i="2" a="1"/>
  <c r="CQ521" i="2" s="1"/>
  <c r="CP521" i="2" a="1"/>
  <c r="CP521" i="2" s="1"/>
  <c r="CO521" i="2" a="1"/>
  <c r="CO521" i="2" s="1"/>
  <c r="CM521" i="2"/>
  <c r="CI521" i="2"/>
  <c r="F521" i="13" s="1"/>
  <c r="BP521" i="2"/>
  <c r="BO521" i="2"/>
  <c r="BD521" i="2"/>
  <c r="AV521" i="2"/>
  <c r="AU521" i="2"/>
  <c r="BL521" i="2" s="1"/>
  <c r="AS521" i="2"/>
  <c r="L521" i="13" s="1"/>
  <c r="AL521" i="2"/>
  <c r="K521" i="13" s="1"/>
  <c r="AH521" i="2"/>
  <c r="N521" i="2"/>
  <c r="DE520" i="2"/>
  <c r="CW520" i="2"/>
  <c r="CV520" i="2"/>
  <c r="CT520" i="2"/>
  <c r="H520" i="13" s="1"/>
  <c r="CQ520" i="2" a="1"/>
  <c r="CQ520" i="2" s="1"/>
  <c r="CP520" i="2" a="1"/>
  <c r="CP520" i="2" s="1"/>
  <c r="CO520" i="2" a="1"/>
  <c r="CO520" i="2" s="1"/>
  <c r="CM520" i="2"/>
  <c r="BP520" i="2"/>
  <c r="BO520" i="2"/>
  <c r="BD520" i="2"/>
  <c r="AV520" i="2"/>
  <c r="AU520" i="2"/>
  <c r="AS520" i="2"/>
  <c r="L520" i="13" s="1"/>
  <c r="AL520" i="2"/>
  <c r="K520" i="13" s="1"/>
  <c r="AH520" i="2"/>
  <c r="N520" i="2"/>
  <c r="DE519" i="2"/>
  <c r="CW519" i="2"/>
  <c r="CV519" i="2"/>
  <c r="CT519" i="2"/>
  <c r="H519" i="13" s="1"/>
  <c r="CQ519" i="2" a="1"/>
  <c r="CQ519" i="2" s="1"/>
  <c r="CP519" i="2" a="1"/>
  <c r="CP519" i="2" s="1"/>
  <c r="CO519" i="2" a="1"/>
  <c r="CO519" i="2" s="1"/>
  <c r="CM519" i="2"/>
  <c r="BP519" i="2"/>
  <c r="BO519" i="2"/>
  <c r="BD519" i="2"/>
  <c r="AV519" i="2"/>
  <c r="AU519" i="2"/>
  <c r="BB519" i="2" s="1"/>
  <c r="AS519" i="2"/>
  <c r="L519" i="13" s="1"/>
  <c r="AL519" i="2"/>
  <c r="K519" i="13" s="1"/>
  <c r="AH519" i="2"/>
  <c r="N519" i="2"/>
  <c r="DE518" i="2"/>
  <c r="CW518" i="2"/>
  <c r="CV518" i="2"/>
  <c r="CT518" i="2"/>
  <c r="H518" i="13" s="1"/>
  <c r="CQ518" i="2" a="1"/>
  <c r="CQ518" i="2" s="1"/>
  <c r="CP518" i="2" a="1"/>
  <c r="CP518" i="2" s="1"/>
  <c r="CO518" i="2" a="1"/>
  <c r="CO518" i="2" s="1"/>
  <c r="CM518" i="2"/>
  <c r="BP518" i="2"/>
  <c r="BO518" i="2"/>
  <c r="BD518" i="2"/>
  <c r="AV518" i="2"/>
  <c r="AU518" i="2"/>
  <c r="BL518" i="2" s="1"/>
  <c r="AS518" i="2"/>
  <c r="L518" i="13" s="1"/>
  <c r="AL518" i="2"/>
  <c r="K518" i="13" s="1"/>
  <c r="AH518" i="2"/>
  <c r="N518" i="2"/>
  <c r="DE517" i="2"/>
  <c r="CW517" i="2"/>
  <c r="CV517" i="2"/>
  <c r="CT517" i="2"/>
  <c r="H517" i="13" s="1"/>
  <c r="CQ517" i="2" a="1"/>
  <c r="CQ517" i="2" s="1"/>
  <c r="CP517" i="2" a="1"/>
  <c r="CP517" i="2" s="1"/>
  <c r="CO517" i="2" a="1"/>
  <c r="CO517" i="2" s="1"/>
  <c r="CM517" i="2"/>
  <c r="CI517" i="2"/>
  <c r="BP517" i="2"/>
  <c r="BX517" i="2" s="1"/>
  <c r="BO517" i="2"/>
  <c r="BD517" i="2"/>
  <c r="AV517" i="2"/>
  <c r="BM517" i="2" s="1"/>
  <c r="AU517" i="2"/>
  <c r="BL517" i="2" s="1"/>
  <c r="AS517" i="2"/>
  <c r="L517" i="13" s="1"/>
  <c r="AL517" i="2"/>
  <c r="K517" i="13" s="1"/>
  <c r="AH517" i="2"/>
  <c r="N517" i="2"/>
  <c r="DE516" i="2"/>
  <c r="CW516" i="2"/>
  <c r="CV516" i="2"/>
  <c r="CT516" i="2"/>
  <c r="H516" i="13" s="1"/>
  <c r="CQ516" i="2" a="1"/>
  <c r="CQ516" i="2" s="1"/>
  <c r="CP516" i="2" a="1"/>
  <c r="CP516" i="2" s="1"/>
  <c r="CO516" i="2" a="1"/>
  <c r="CO516" i="2" s="1"/>
  <c r="CM516" i="2"/>
  <c r="CI516" i="2"/>
  <c r="F516" i="13" s="1"/>
  <c r="BP516" i="2"/>
  <c r="BO516" i="2"/>
  <c r="BD516" i="2"/>
  <c r="AV516" i="2"/>
  <c r="BM516" i="2" s="1"/>
  <c r="AU516" i="2"/>
  <c r="AS516" i="2"/>
  <c r="L516" i="13" s="1"/>
  <c r="AL516" i="2"/>
  <c r="K516" i="13" s="1"/>
  <c r="AH516" i="2"/>
  <c r="N516" i="2"/>
  <c r="DE515" i="2"/>
  <c r="CW515" i="2"/>
  <c r="CV515" i="2"/>
  <c r="CT515" i="2"/>
  <c r="H515" i="13" s="1"/>
  <c r="CQ515" i="2" a="1"/>
  <c r="CQ515" i="2" s="1"/>
  <c r="CP515" i="2" a="1"/>
  <c r="CP515" i="2" s="1"/>
  <c r="CO515" i="2" a="1"/>
  <c r="CO515" i="2" s="1"/>
  <c r="CM515" i="2"/>
  <c r="CI515" i="2"/>
  <c r="F515" i="13" s="1"/>
  <c r="BP515" i="2"/>
  <c r="BW515" i="2" s="1"/>
  <c r="BV515" i="2" s="1"/>
  <c r="BO515" i="2"/>
  <c r="BD515" i="2"/>
  <c r="AV515" i="2"/>
  <c r="AU515" i="2"/>
  <c r="BL515" i="2" s="1"/>
  <c r="AS515" i="2"/>
  <c r="L515" i="13" s="1"/>
  <c r="AL515" i="2"/>
  <c r="K515" i="13" s="1"/>
  <c r="AH515" i="2"/>
  <c r="N515" i="2"/>
  <c r="DE514" i="2"/>
  <c r="CW514" i="2"/>
  <c r="CV514" i="2"/>
  <c r="CT514" i="2"/>
  <c r="H514" i="13" s="1"/>
  <c r="CQ514" i="2" a="1"/>
  <c r="CQ514" i="2" s="1"/>
  <c r="CP514" i="2" a="1"/>
  <c r="CP514" i="2" s="1"/>
  <c r="CO514" i="2" a="1"/>
  <c r="CO514" i="2" s="1"/>
  <c r="CM514" i="2"/>
  <c r="BP514" i="2"/>
  <c r="BO514" i="2"/>
  <c r="BD514" i="2"/>
  <c r="AV514" i="2"/>
  <c r="BM514" i="2" s="1"/>
  <c r="AU514" i="2"/>
  <c r="BB514" i="2" s="1"/>
  <c r="AS514" i="2"/>
  <c r="L514" i="13" s="1"/>
  <c r="AL514" i="2"/>
  <c r="K514" i="13" s="1"/>
  <c r="AH514" i="2"/>
  <c r="N514" i="2"/>
  <c r="DE513" i="2"/>
  <c r="CW513" i="2"/>
  <c r="CV513" i="2"/>
  <c r="CT513" i="2"/>
  <c r="H513" i="13" s="1"/>
  <c r="CQ513" i="2" a="1"/>
  <c r="CQ513" i="2" s="1"/>
  <c r="CP513" i="2" a="1"/>
  <c r="CP513" i="2" s="1"/>
  <c r="CO513" i="2" a="1"/>
  <c r="CO513" i="2" s="1"/>
  <c r="CM513" i="2"/>
  <c r="BP513" i="2"/>
  <c r="BO513" i="2"/>
  <c r="BD513" i="2"/>
  <c r="AV513" i="2"/>
  <c r="BM513" i="2" s="1"/>
  <c r="AU513" i="2"/>
  <c r="AS513" i="2"/>
  <c r="L513" i="13" s="1"/>
  <c r="AL513" i="2"/>
  <c r="K513" i="13" s="1"/>
  <c r="AH513" i="2"/>
  <c r="N513" i="2"/>
  <c r="DE512" i="2"/>
  <c r="CW512" i="2"/>
  <c r="CV512" i="2"/>
  <c r="CT512" i="2"/>
  <c r="H512" i="13" s="1"/>
  <c r="CQ512" i="2" a="1"/>
  <c r="CQ512" i="2" s="1"/>
  <c r="CP512" i="2" a="1"/>
  <c r="CP512" i="2" s="1"/>
  <c r="CO512" i="2" a="1"/>
  <c r="CO512" i="2" s="1"/>
  <c r="CM512" i="2"/>
  <c r="BP512" i="2"/>
  <c r="BY512" i="2" s="1"/>
  <c r="BO512" i="2"/>
  <c r="BD512" i="2"/>
  <c r="AV512" i="2"/>
  <c r="BM512" i="2" s="1"/>
  <c r="AU512" i="2"/>
  <c r="BL512" i="2" s="1"/>
  <c r="AS512" i="2"/>
  <c r="L512" i="13" s="1"/>
  <c r="AL512" i="2"/>
  <c r="K512" i="13" s="1"/>
  <c r="AH512" i="2"/>
  <c r="N512" i="2"/>
  <c r="DE511" i="2"/>
  <c r="CW511" i="2"/>
  <c r="CV511" i="2"/>
  <c r="CT511" i="2"/>
  <c r="H511" i="13" s="1"/>
  <c r="CQ511" i="2" a="1"/>
  <c r="CQ511" i="2" s="1"/>
  <c r="CP511" i="2" a="1"/>
  <c r="CP511" i="2" s="1"/>
  <c r="CO511" i="2" a="1"/>
  <c r="CO511" i="2" s="1"/>
  <c r="CM511" i="2"/>
  <c r="CI511" i="2"/>
  <c r="BP511" i="2"/>
  <c r="BO511" i="2"/>
  <c r="BD511" i="2"/>
  <c r="AV511" i="2"/>
  <c r="BM511" i="2" s="1"/>
  <c r="AU511" i="2"/>
  <c r="BB511" i="2" s="1"/>
  <c r="AS511" i="2"/>
  <c r="L511" i="13" s="1"/>
  <c r="AL511" i="2"/>
  <c r="K511" i="13" s="1"/>
  <c r="AH511" i="2"/>
  <c r="N511" i="2"/>
  <c r="DE510" i="2"/>
  <c r="CW510" i="2"/>
  <c r="CV510" i="2"/>
  <c r="CT510" i="2"/>
  <c r="H510" i="13" s="1"/>
  <c r="CQ510" i="2" a="1"/>
  <c r="CQ510" i="2" s="1"/>
  <c r="CP510" i="2" a="1"/>
  <c r="CP510" i="2" s="1"/>
  <c r="CO510" i="2" a="1"/>
  <c r="CO510" i="2" s="1"/>
  <c r="CM510" i="2"/>
  <c r="CI510" i="2"/>
  <c r="F510" i="13" s="1"/>
  <c r="BP510" i="2"/>
  <c r="BO510" i="2"/>
  <c r="BD510" i="2"/>
  <c r="AV510" i="2"/>
  <c r="AU510" i="2"/>
  <c r="AS510" i="2"/>
  <c r="L510" i="13" s="1"/>
  <c r="AL510" i="2"/>
  <c r="K510" i="13" s="1"/>
  <c r="AH510" i="2"/>
  <c r="N510" i="2"/>
  <c r="DE509" i="2"/>
  <c r="CW509" i="2"/>
  <c r="CV509" i="2"/>
  <c r="CT509" i="2"/>
  <c r="H509" i="13" s="1"/>
  <c r="CQ509" i="2" a="1"/>
  <c r="CQ509" i="2" s="1"/>
  <c r="CP509" i="2" a="1"/>
  <c r="CP509" i="2" s="1"/>
  <c r="CO509" i="2" a="1"/>
  <c r="CO509" i="2" s="1"/>
  <c r="CM509" i="2"/>
  <c r="CI509" i="2"/>
  <c r="F509" i="13" s="1"/>
  <c r="BP509" i="2"/>
  <c r="BO509" i="2"/>
  <c r="BD509" i="2"/>
  <c r="AV509" i="2"/>
  <c r="AU509" i="2"/>
  <c r="BB509" i="2" s="1"/>
  <c r="AS509" i="2"/>
  <c r="L509" i="13" s="1"/>
  <c r="AL509" i="2"/>
  <c r="K509" i="13" s="1"/>
  <c r="AH509" i="2"/>
  <c r="N509" i="2"/>
  <c r="DE508" i="2"/>
  <c r="CW508" i="2"/>
  <c r="CV508" i="2"/>
  <c r="CT508" i="2"/>
  <c r="H508" i="13" s="1"/>
  <c r="CQ508" i="2" a="1"/>
  <c r="CQ508" i="2" s="1"/>
  <c r="CP508" i="2" a="1"/>
  <c r="CP508" i="2" s="1"/>
  <c r="CO508" i="2" a="1"/>
  <c r="CO508" i="2" s="1"/>
  <c r="CM508" i="2"/>
  <c r="BP508" i="2"/>
  <c r="BO508" i="2"/>
  <c r="BD508" i="2"/>
  <c r="AV508" i="2"/>
  <c r="BC508" i="2" s="1"/>
  <c r="AU508" i="2"/>
  <c r="AS508" i="2"/>
  <c r="L508" i="13" s="1"/>
  <c r="AL508" i="2"/>
  <c r="K508" i="13" s="1"/>
  <c r="AH508" i="2"/>
  <c r="N508" i="2"/>
  <c r="DE507" i="2"/>
  <c r="CW507" i="2"/>
  <c r="CV507" i="2"/>
  <c r="CT507" i="2"/>
  <c r="H507" i="13" s="1"/>
  <c r="CQ507" i="2" a="1"/>
  <c r="CQ507" i="2" s="1"/>
  <c r="CP507" i="2" a="1"/>
  <c r="CP507" i="2" s="1"/>
  <c r="CO507" i="2" a="1"/>
  <c r="CO507" i="2" s="1"/>
  <c r="CM507" i="2"/>
  <c r="BP507" i="2"/>
  <c r="BO507" i="2"/>
  <c r="BD507" i="2"/>
  <c r="AV507" i="2"/>
  <c r="AU507" i="2"/>
  <c r="BB507" i="2" s="1"/>
  <c r="AS507" i="2"/>
  <c r="L507" i="13" s="1"/>
  <c r="AL507" i="2"/>
  <c r="K507" i="13" s="1"/>
  <c r="AH507" i="2"/>
  <c r="N507" i="2"/>
  <c r="DE506" i="2"/>
  <c r="CW506" i="2"/>
  <c r="CV506" i="2"/>
  <c r="CT506" i="2"/>
  <c r="H506" i="13" s="1"/>
  <c r="CQ506" i="2" a="1"/>
  <c r="CQ506" i="2" s="1"/>
  <c r="CP506" i="2" a="1"/>
  <c r="CP506" i="2" s="1"/>
  <c r="CO506" i="2" a="1"/>
  <c r="CO506" i="2" s="1"/>
  <c r="CM506" i="2"/>
  <c r="BP506" i="2"/>
  <c r="BY506" i="2" s="1"/>
  <c r="BO506" i="2"/>
  <c r="BD506" i="2"/>
  <c r="AV506" i="2"/>
  <c r="BC506" i="2" s="1"/>
  <c r="AU506" i="2"/>
  <c r="BB506" i="2" s="1"/>
  <c r="AS506" i="2"/>
  <c r="L506" i="13" s="1"/>
  <c r="AL506" i="2"/>
  <c r="K506" i="13" s="1"/>
  <c r="AH506" i="2"/>
  <c r="N506" i="2"/>
  <c r="DE505" i="2"/>
  <c r="CW505" i="2"/>
  <c r="CV505" i="2"/>
  <c r="CT505" i="2"/>
  <c r="H505" i="13" s="1"/>
  <c r="CQ505" i="2" a="1"/>
  <c r="CQ505" i="2" s="1"/>
  <c r="CP505" i="2" a="1"/>
  <c r="CP505" i="2" s="1"/>
  <c r="CO505" i="2" a="1"/>
  <c r="CO505" i="2" s="1"/>
  <c r="CM505" i="2"/>
  <c r="BP505" i="2"/>
  <c r="BY505" i="2" s="1"/>
  <c r="BO505" i="2"/>
  <c r="BD505" i="2"/>
  <c r="AV505" i="2"/>
  <c r="AU505" i="2"/>
  <c r="AS505" i="2"/>
  <c r="L505" i="13" s="1"/>
  <c r="AL505" i="2"/>
  <c r="K505" i="13" s="1"/>
  <c r="AH505" i="2"/>
  <c r="N505" i="2"/>
  <c r="DE504" i="2"/>
  <c r="CW504" i="2"/>
  <c r="CV504" i="2"/>
  <c r="CT504" i="2"/>
  <c r="H504" i="13" s="1"/>
  <c r="CQ504" i="2" a="1"/>
  <c r="CQ504" i="2" s="1"/>
  <c r="CP504" i="2" a="1"/>
  <c r="CP504" i="2" s="1"/>
  <c r="CO504" i="2" a="1"/>
  <c r="CO504" i="2" s="1"/>
  <c r="CM504" i="2"/>
  <c r="BP504" i="2"/>
  <c r="BO504" i="2"/>
  <c r="BD504" i="2"/>
  <c r="AV504" i="2"/>
  <c r="BC504" i="2" s="1"/>
  <c r="AU504" i="2"/>
  <c r="BB504" i="2" s="1"/>
  <c r="AS504" i="2"/>
  <c r="L504" i="13" s="1"/>
  <c r="AL504" i="2"/>
  <c r="K504" i="13" s="1"/>
  <c r="AH504" i="2"/>
  <c r="N504" i="2"/>
  <c r="DE503" i="2"/>
  <c r="CW503" i="2"/>
  <c r="CV503" i="2"/>
  <c r="CT503" i="2"/>
  <c r="H503" i="13" s="1"/>
  <c r="CQ503" i="2" a="1"/>
  <c r="CQ503" i="2" s="1"/>
  <c r="CP503" i="2" a="1"/>
  <c r="CP503" i="2" s="1"/>
  <c r="CO503" i="2" a="1"/>
  <c r="CO503" i="2" s="1"/>
  <c r="CM503" i="2"/>
  <c r="BP503" i="2"/>
  <c r="BO503" i="2"/>
  <c r="BD503" i="2"/>
  <c r="AV503" i="2"/>
  <c r="BC503" i="2" s="1"/>
  <c r="AU503" i="2"/>
  <c r="BB503" i="2" s="1"/>
  <c r="AS503" i="2"/>
  <c r="L503" i="13" s="1"/>
  <c r="AL503" i="2"/>
  <c r="K503" i="13" s="1"/>
  <c r="AH503" i="2"/>
  <c r="N503" i="2"/>
  <c r="DE502" i="2"/>
  <c r="CW502" i="2"/>
  <c r="CV502" i="2"/>
  <c r="CT502" i="2"/>
  <c r="H502" i="13" s="1"/>
  <c r="CQ502" i="2" a="1"/>
  <c r="CQ502" i="2" s="1"/>
  <c r="CP502" i="2" a="1"/>
  <c r="CP502" i="2" s="1"/>
  <c r="CO502" i="2" a="1"/>
  <c r="CO502" i="2" s="1"/>
  <c r="CM502" i="2"/>
  <c r="CI502" i="2"/>
  <c r="BP502" i="2"/>
  <c r="BO502" i="2"/>
  <c r="BD502" i="2"/>
  <c r="AV502" i="2"/>
  <c r="AU502" i="2"/>
  <c r="BL502" i="2" s="1"/>
  <c r="AS502" i="2"/>
  <c r="L502" i="13" s="1"/>
  <c r="AL502" i="2"/>
  <c r="K502" i="13" s="1"/>
  <c r="AH502" i="2"/>
  <c r="N502" i="2"/>
  <c r="DE501" i="2"/>
  <c r="CW501" i="2"/>
  <c r="CV501" i="2"/>
  <c r="CT501" i="2"/>
  <c r="H501" i="13" s="1"/>
  <c r="CQ501" i="2" a="1"/>
  <c r="CQ501" i="2" s="1"/>
  <c r="CP501" i="2" a="1"/>
  <c r="CP501" i="2" s="1"/>
  <c r="CO501" i="2" a="1"/>
  <c r="CO501" i="2" s="1"/>
  <c r="CM501" i="2"/>
  <c r="CI501" i="2"/>
  <c r="F501" i="13" s="1"/>
  <c r="BP501" i="2"/>
  <c r="BO501" i="2"/>
  <c r="BD501" i="2"/>
  <c r="AV501" i="2"/>
  <c r="AU501" i="2"/>
  <c r="BL501" i="2" s="1"/>
  <c r="AS501" i="2"/>
  <c r="L501" i="13" s="1"/>
  <c r="AL501" i="2"/>
  <c r="K501" i="13" s="1"/>
  <c r="AH501" i="2"/>
  <c r="N501" i="2"/>
  <c r="DE500" i="2"/>
  <c r="CW500" i="2"/>
  <c r="CV500" i="2"/>
  <c r="CT500" i="2"/>
  <c r="H500" i="13" s="1"/>
  <c r="CQ500" i="2" a="1"/>
  <c r="CQ500" i="2" s="1"/>
  <c r="CP500" i="2" a="1"/>
  <c r="CP500" i="2" s="1"/>
  <c r="CO500" i="2" a="1"/>
  <c r="CO500" i="2" s="1"/>
  <c r="CM500" i="2"/>
  <c r="CI500" i="2"/>
  <c r="F500" i="13" s="1"/>
  <c r="BP500" i="2"/>
  <c r="BO500" i="2"/>
  <c r="BD500" i="2"/>
  <c r="AV500" i="2"/>
  <c r="BC500" i="2" s="1"/>
  <c r="AU500" i="2"/>
  <c r="BL500" i="2" s="1"/>
  <c r="AS500" i="2"/>
  <c r="L500" i="13" s="1"/>
  <c r="AL500" i="2"/>
  <c r="K500" i="13" s="1"/>
  <c r="AH500" i="2"/>
  <c r="N500" i="2"/>
  <c r="DE499" i="2"/>
  <c r="CW499" i="2"/>
  <c r="CV499" i="2"/>
  <c r="CT499" i="2"/>
  <c r="H499" i="13" s="1"/>
  <c r="CQ499" i="2" a="1"/>
  <c r="CQ499" i="2" s="1"/>
  <c r="CP499" i="2" a="1"/>
  <c r="CP499" i="2" s="1"/>
  <c r="CO499" i="2" a="1"/>
  <c r="CO499" i="2" s="1"/>
  <c r="CM499" i="2"/>
  <c r="BP499" i="2"/>
  <c r="BO499" i="2"/>
  <c r="BD499" i="2"/>
  <c r="AV499" i="2"/>
  <c r="AU499" i="2"/>
  <c r="BL499" i="2" s="1"/>
  <c r="AS499" i="2"/>
  <c r="L499" i="13" s="1"/>
  <c r="AL499" i="2"/>
  <c r="K499" i="13" s="1"/>
  <c r="AH499" i="2"/>
  <c r="N499" i="2"/>
  <c r="DE498" i="2"/>
  <c r="CW498" i="2"/>
  <c r="CV498" i="2"/>
  <c r="CT498" i="2"/>
  <c r="H498" i="13" s="1"/>
  <c r="CQ498" i="2" a="1"/>
  <c r="CQ498" i="2" s="1"/>
  <c r="CP498" i="2" a="1"/>
  <c r="CP498" i="2" s="1"/>
  <c r="CO498" i="2" a="1"/>
  <c r="CO498" i="2" s="1"/>
  <c r="CM498" i="2"/>
  <c r="BP498" i="2"/>
  <c r="BO498" i="2"/>
  <c r="BD498" i="2"/>
  <c r="AV498" i="2"/>
  <c r="BM498" i="2" s="1"/>
  <c r="AU498" i="2"/>
  <c r="BL498" i="2" s="1"/>
  <c r="AS498" i="2"/>
  <c r="L498" i="13" s="1"/>
  <c r="AL498" i="2"/>
  <c r="K498" i="13" s="1"/>
  <c r="AH498" i="2"/>
  <c r="N498" i="2"/>
  <c r="DE497" i="2"/>
  <c r="CW497" i="2"/>
  <c r="CV497" i="2"/>
  <c r="CT497" i="2"/>
  <c r="H497" i="13" s="1"/>
  <c r="CQ497" i="2" a="1"/>
  <c r="CQ497" i="2" s="1"/>
  <c r="CP497" i="2" a="1"/>
  <c r="CP497" i="2" s="1"/>
  <c r="CO497" i="2" a="1"/>
  <c r="CO497" i="2" s="1"/>
  <c r="CM497" i="2"/>
  <c r="BP497" i="2"/>
  <c r="BY497" i="2" s="1"/>
  <c r="BO497" i="2"/>
  <c r="BD497" i="2"/>
  <c r="AV497" i="2"/>
  <c r="BM497" i="2" s="1"/>
  <c r="AU497" i="2"/>
  <c r="BL497" i="2" s="1"/>
  <c r="AS497" i="2"/>
  <c r="L497" i="13" s="1"/>
  <c r="AL497" i="2"/>
  <c r="K497" i="13" s="1"/>
  <c r="AH497" i="2"/>
  <c r="N497" i="2"/>
  <c r="DE496" i="2"/>
  <c r="CW496" i="2"/>
  <c r="CV496" i="2"/>
  <c r="CT496" i="2"/>
  <c r="H496" i="13" s="1"/>
  <c r="CQ496" i="2" a="1"/>
  <c r="CQ496" i="2" s="1"/>
  <c r="CP496" i="2" a="1"/>
  <c r="CP496" i="2" s="1"/>
  <c r="CO496" i="2" a="1"/>
  <c r="CO496" i="2" s="1"/>
  <c r="CM496" i="2"/>
  <c r="BP496" i="2"/>
  <c r="BO496" i="2"/>
  <c r="BD496" i="2"/>
  <c r="AV496" i="2"/>
  <c r="BC496" i="2" s="1"/>
  <c r="AU496" i="2"/>
  <c r="AS496" i="2"/>
  <c r="L496" i="13" s="1"/>
  <c r="AL496" i="2"/>
  <c r="K496" i="13" s="1"/>
  <c r="AH496" i="2"/>
  <c r="N496" i="2"/>
  <c r="DE495" i="2"/>
  <c r="CW495" i="2"/>
  <c r="CV495" i="2"/>
  <c r="CT495" i="2"/>
  <c r="H495" i="13" s="1"/>
  <c r="CQ495" i="2" a="1"/>
  <c r="CQ495" i="2" s="1"/>
  <c r="CP495" i="2" a="1"/>
  <c r="CP495" i="2" s="1"/>
  <c r="CO495" i="2" a="1"/>
  <c r="CO495" i="2" s="1"/>
  <c r="CM495" i="2"/>
  <c r="BP495" i="2"/>
  <c r="BO495" i="2"/>
  <c r="BD495" i="2"/>
  <c r="AV495" i="2"/>
  <c r="BM495" i="2" s="1"/>
  <c r="AU495" i="2"/>
  <c r="BL495" i="2" s="1"/>
  <c r="AS495" i="2"/>
  <c r="L495" i="13" s="1"/>
  <c r="AL495" i="2"/>
  <c r="K495" i="13" s="1"/>
  <c r="AH495" i="2"/>
  <c r="N495" i="2"/>
  <c r="DE494" i="2"/>
  <c r="CW494" i="2"/>
  <c r="CV494" i="2"/>
  <c r="CT494" i="2"/>
  <c r="H494" i="13" s="1"/>
  <c r="CQ494" i="2" a="1"/>
  <c r="CQ494" i="2" s="1"/>
  <c r="CP494" i="2" a="1"/>
  <c r="CP494" i="2" s="1"/>
  <c r="CO494" i="2" a="1"/>
  <c r="CO494" i="2" s="1"/>
  <c r="CM494" i="2"/>
  <c r="BP494" i="2"/>
  <c r="BO494" i="2"/>
  <c r="BD494" i="2"/>
  <c r="AV494" i="2"/>
  <c r="AU494" i="2"/>
  <c r="AS494" i="2"/>
  <c r="L494" i="13" s="1"/>
  <c r="AL494" i="2"/>
  <c r="K494" i="13" s="1"/>
  <c r="AH494" i="2"/>
  <c r="N494" i="2"/>
  <c r="DE493" i="2"/>
  <c r="CW493" i="2"/>
  <c r="CV493" i="2"/>
  <c r="CT493" i="2"/>
  <c r="H493" i="13" s="1"/>
  <c r="CQ493" i="2" a="1"/>
  <c r="CQ493" i="2" s="1"/>
  <c r="CP493" i="2" a="1"/>
  <c r="CP493" i="2" s="1"/>
  <c r="CO493" i="2" a="1"/>
  <c r="CO493" i="2" s="1"/>
  <c r="CM493" i="2"/>
  <c r="CI493" i="2"/>
  <c r="F493" i="13" s="1"/>
  <c r="CG493" i="2"/>
  <c r="CF493" i="2"/>
  <c r="CE493" i="2" s="1"/>
  <c r="BP493" i="2"/>
  <c r="BO493" i="2"/>
  <c r="BD493" i="2"/>
  <c r="AV493" i="2"/>
  <c r="AU493" i="2"/>
  <c r="AS493" i="2"/>
  <c r="L493" i="13" s="1"/>
  <c r="AL493" i="2"/>
  <c r="K493" i="13" s="1"/>
  <c r="AH493" i="2"/>
  <c r="N493" i="2"/>
  <c r="DE492" i="2"/>
  <c r="CW492" i="2"/>
  <c r="CV492" i="2"/>
  <c r="CT492" i="2"/>
  <c r="H492" i="13" s="1"/>
  <c r="CQ492" i="2" a="1"/>
  <c r="CQ492" i="2" s="1"/>
  <c r="CP492" i="2" a="1"/>
  <c r="CP492" i="2" s="1"/>
  <c r="CO492" i="2" a="1"/>
  <c r="CO492" i="2" s="1"/>
  <c r="CM492" i="2"/>
  <c r="CI492" i="2"/>
  <c r="F492" i="13" s="1"/>
  <c r="CG492" i="2"/>
  <c r="CF492" i="2"/>
  <c r="CE492" i="2" s="1"/>
  <c r="BP492" i="2"/>
  <c r="BX492" i="2" s="1"/>
  <c r="BO492" i="2"/>
  <c r="BD492" i="2"/>
  <c r="AV492" i="2"/>
  <c r="BC492" i="2" s="1"/>
  <c r="AU492" i="2"/>
  <c r="AS492" i="2"/>
  <c r="L492" i="13" s="1"/>
  <c r="AL492" i="2"/>
  <c r="K492" i="13" s="1"/>
  <c r="AH492" i="2"/>
  <c r="N492" i="2"/>
  <c r="DE491" i="2"/>
  <c r="CW491" i="2"/>
  <c r="CV491" i="2"/>
  <c r="CT491" i="2"/>
  <c r="H491" i="13" s="1"/>
  <c r="CQ491" i="2" a="1"/>
  <c r="CQ491" i="2" s="1"/>
  <c r="CP491" i="2" a="1"/>
  <c r="CP491" i="2" s="1"/>
  <c r="CO491" i="2" a="1"/>
  <c r="CO491" i="2" s="1"/>
  <c r="CM491" i="2"/>
  <c r="CI491" i="2"/>
  <c r="F491" i="13" s="1"/>
  <c r="CG491" i="2"/>
  <c r="CF491" i="2"/>
  <c r="CE491" i="2" s="1"/>
  <c r="BP491" i="2"/>
  <c r="BO491" i="2"/>
  <c r="BD491" i="2"/>
  <c r="AV491" i="2"/>
  <c r="BM491" i="2" s="1"/>
  <c r="AU491" i="2"/>
  <c r="AS491" i="2"/>
  <c r="L491" i="13" s="1"/>
  <c r="AL491" i="2"/>
  <c r="K491" i="13" s="1"/>
  <c r="AH491" i="2"/>
  <c r="N491" i="2"/>
  <c r="DE490" i="2"/>
  <c r="CW490" i="2"/>
  <c r="CV490" i="2"/>
  <c r="CT490" i="2"/>
  <c r="H490" i="13" s="1"/>
  <c r="CQ490" i="2" a="1"/>
  <c r="CQ490" i="2" s="1"/>
  <c r="CP490" i="2" a="1"/>
  <c r="CP490" i="2" s="1"/>
  <c r="CO490" i="2" a="1"/>
  <c r="CO490" i="2" s="1"/>
  <c r="CM490" i="2"/>
  <c r="BP490" i="2"/>
  <c r="BO490" i="2"/>
  <c r="BD490" i="2"/>
  <c r="AV490" i="2"/>
  <c r="BC490" i="2" s="1"/>
  <c r="AU490" i="2"/>
  <c r="BL490" i="2" s="1"/>
  <c r="AS490" i="2"/>
  <c r="L490" i="13" s="1"/>
  <c r="AL490" i="2"/>
  <c r="K490" i="13" s="1"/>
  <c r="AH490" i="2"/>
  <c r="N490" i="2"/>
  <c r="DE489" i="2"/>
  <c r="CW489" i="2"/>
  <c r="CV489" i="2"/>
  <c r="CT489" i="2"/>
  <c r="H489" i="13" s="1"/>
  <c r="CQ489" i="2" a="1"/>
  <c r="CQ489" i="2" s="1"/>
  <c r="CP489" i="2" a="1"/>
  <c r="CP489" i="2" s="1"/>
  <c r="CO489" i="2" a="1"/>
  <c r="CO489" i="2" s="1"/>
  <c r="CM489" i="2"/>
  <c r="BP489" i="2"/>
  <c r="BO489" i="2"/>
  <c r="BD489" i="2"/>
  <c r="AV489" i="2"/>
  <c r="BM489" i="2" s="1"/>
  <c r="AU489" i="2"/>
  <c r="AS489" i="2"/>
  <c r="L489" i="13" s="1"/>
  <c r="AL489" i="2"/>
  <c r="K489" i="13" s="1"/>
  <c r="AH489" i="2"/>
  <c r="N489" i="2"/>
  <c r="DE488" i="2"/>
  <c r="CW488" i="2"/>
  <c r="CV488" i="2"/>
  <c r="CT488" i="2"/>
  <c r="H488" i="13" s="1"/>
  <c r="CQ488" i="2" a="1"/>
  <c r="CQ488" i="2" s="1"/>
  <c r="CP488" i="2" a="1"/>
  <c r="CP488" i="2" s="1"/>
  <c r="CO488" i="2" a="1"/>
  <c r="CO488" i="2" s="1"/>
  <c r="CM488" i="2"/>
  <c r="BP488" i="2"/>
  <c r="BO488" i="2"/>
  <c r="BD488" i="2"/>
  <c r="AV488" i="2"/>
  <c r="AU488" i="2"/>
  <c r="AS488" i="2"/>
  <c r="L488" i="13" s="1"/>
  <c r="AL488" i="2"/>
  <c r="K488" i="13" s="1"/>
  <c r="AH488" i="2"/>
  <c r="N488" i="2"/>
  <c r="DE487" i="2"/>
  <c r="CW487" i="2"/>
  <c r="CV487" i="2"/>
  <c r="CT487" i="2"/>
  <c r="H487" i="13" s="1"/>
  <c r="CQ487" i="2" a="1"/>
  <c r="CQ487" i="2" s="1"/>
  <c r="CP487" i="2" a="1"/>
  <c r="CP487" i="2" s="1"/>
  <c r="CO487" i="2" a="1"/>
  <c r="CO487" i="2" s="1"/>
  <c r="CM487" i="2"/>
  <c r="BP487" i="2"/>
  <c r="BO487" i="2"/>
  <c r="BD487" i="2"/>
  <c r="AV487" i="2"/>
  <c r="BM487" i="2" s="1"/>
  <c r="AU487" i="2"/>
  <c r="BL487" i="2" s="1"/>
  <c r="AS487" i="2"/>
  <c r="L487" i="13" s="1"/>
  <c r="AL487" i="2"/>
  <c r="K487" i="13" s="1"/>
  <c r="AH487" i="2"/>
  <c r="N487" i="2"/>
  <c r="DE486" i="2"/>
  <c r="CW486" i="2"/>
  <c r="CV486" i="2"/>
  <c r="CT486" i="2"/>
  <c r="H486" i="13" s="1"/>
  <c r="CQ486" i="2" a="1"/>
  <c r="CQ486" i="2" s="1"/>
  <c r="CP486" i="2" a="1"/>
  <c r="CP486" i="2" s="1"/>
  <c r="CO486" i="2" a="1"/>
  <c r="CO486" i="2" s="1"/>
  <c r="CM486" i="2"/>
  <c r="BP486" i="2"/>
  <c r="BO486" i="2"/>
  <c r="BD486" i="2"/>
  <c r="AV486" i="2"/>
  <c r="BM486" i="2" s="1"/>
  <c r="AU486" i="2"/>
  <c r="AS486" i="2"/>
  <c r="L486" i="13" s="1"/>
  <c r="AL486" i="2"/>
  <c r="K486" i="13" s="1"/>
  <c r="AH486" i="2"/>
  <c r="N486" i="2"/>
  <c r="DE485" i="2"/>
  <c r="CW485" i="2"/>
  <c r="CV485" i="2"/>
  <c r="CT485" i="2"/>
  <c r="H485" i="13" s="1"/>
  <c r="CQ485" i="2" a="1"/>
  <c r="CQ485" i="2" s="1"/>
  <c r="CP485" i="2" a="1"/>
  <c r="CP485" i="2" s="1"/>
  <c r="CO485" i="2" a="1"/>
  <c r="CO485" i="2" s="1"/>
  <c r="CM485" i="2"/>
  <c r="BP485" i="2"/>
  <c r="BO485" i="2"/>
  <c r="BD485" i="2"/>
  <c r="AV485" i="2"/>
  <c r="BM485" i="2" s="1"/>
  <c r="AU485" i="2"/>
  <c r="BL485" i="2" s="1"/>
  <c r="AS485" i="2"/>
  <c r="L485" i="13" s="1"/>
  <c r="AL485" i="2"/>
  <c r="K485" i="13" s="1"/>
  <c r="AH485" i="2"/>
  <c r="N485" i="2"/>
  <c r="DE484" i="2"/>
  <c r="CW484" i="2"/>
  <c r="CV484" i="2"/>
  <c r="CT484" i="2"/>
  <c r="H484" i="13" s="1"/>
  <c r="CQ484" i="2" a="1"/>
  <c r="CQ484" i="2" s="1"/>
  <c r="CP484" i="2" a="1"/>
  <c r="CP484" i="2" s="1"/>
  <c r="CO484" i="2" a="1"/>
  <c r="CO484" i="2" s="1"/>
  <c r="CM484" i="2"/>
  <c r="CI484" i="2"/>
  <c r="F484" i="13" s="1"/>
  <c r="BP484" i="2"/>
  <c r="BY484" i="2" s="1"/>
  <c r="BO484" i="2"/>
  <c r="BD484" i="2"/>
  <c r="AV484" i="2"/>
  <c r="BM484" i="2" s="1"/>
  <c r="AU484" i="2"/>
  <c r="BL484" i="2" s="1"/>
  <c r="AS484" i="2"/>
  <c r="L484" i="13" s="1"/>
  <c r="AL484" i="2"/>
  <c r="K484" i="13" s="1"/>
  <c r="AH484" i="2"/>
  <c r="N484" i="2"/>
  <c r="DE483" i="2"/>
  <c r="CW483" i="2"/>
  <c r="CV483" i="2"/>
  <c r="CT483" i="2"/>
  <c r="H483" i="13" s="1"/>
  <c r="CQ483" i="2" a="1"/>
  <c r="CQ483" i="2" s="1"/>
  <c r="CP483" i="2" a="1"/>
  <c r="CP483" i="2" s="1"/>
  <c r="CO483" i="2" a="1"/>
  <c r="CO483" i="2" s="1"/>
  <c r="CM483" i="2"/>
  <c r="CI483" i="2"/>
  <c r="F483" i="13" s="1"/>
  <c r="BP483" i="2"/>
  <c r="BY483" i="2" s="1"/>
  <c r="BO483" i="2"/>
  <c r="BD483" i="2"/>
  <c r="AV483" i="2"/>
  <c r="BM483" i="2" s="1"/>
  <c r="AU483" i="2"/>
  <c r="BL483" i="2" s="1"/>
  <c r="AS483" i="2"/>
  <c r="L483" i="13" s="1"/>
  <c r="AL483" i="2"/>
  <c r="K483" i="13" s="1"/>
  <c r="AH483" i="2"/>
  <c r="N483" i="2"/>
  <c r="DE482" i="2"/>
  <c r="CW482" i="2"/>
  <c r="CV482" i="2"/>
  <c r="CT482" i="2"/>
  <c r="H482" i="13" s="1"/>
  <c r="CQ482" i="2" a="1"/>
  <c r="CQ482" i="2" s="1"/>
  <c r="CP482" i="2" a="1"/>
  <c r="CP482" i="2" s="1"/>
  <c r="CO482" i="2" a="1"/>
  <c r="CO482" i="2" s="1"/>
  <c r="CM482" i="2"/>
  <c r="CI482" i="2"/>
  <c r="F482" i="13" s="1"/>
  <c r="BP482" i="2"/>
  <c r="BO482" i="2"/>
  <c r="BD482" i="2"/>
  <c r="AV482" i="2"/>
  <c r="BC482" i="2" s="1"/>
  <c r="AU482" i="2"/>
  <c r="BL482" i="2" s="1"/>
  <c r="AS482" i="2"/>
  <c r="L482" i="13" s="1"/>
  <c r="AL482" i="2"/>
  <c r="K482" i="13" s="1"/>
  <c r="AH482" i="2"/>
  <c r="N482" i="2"/>
  <c r="DE481" i="2"/>
  <c r="CW481" i="2"/>
  <c r="CV481" i="2"/>
  <c r="CT481" i="2"/>
  <c r="H481" i="13" s="1"/>
  <c r="CQ481" i="2" a="1"/>
  <c r="CQ481" i="2" s="1"/>
  <c r="CP481" i="2" a="1"/>
  <c r="CP481" i="2" s="1"/>
  <c r="CO481" i="2" a="1"/>
  <c r="CO481" i="2" s="1"/>
  <c r="CM481" i="2"/>
  <c r="BP481" i="2"/>
  <c r="BO481" i="2"/>
  <c r="BD481" i="2"/>
  <c r="AV481" i="2"/>
  <c r="BC481" i="2" s="1"/>
  <c r="AU481" i="2"/>
  <c r="BL481" i="2" s="1"/>
  <c r="AS481" i="2"/>
  <c r="L481" i="13" s="1"/>
  <c r="AL481" i="2"/>
  <c r="K481" i="13" s="1"/>
  <c r="AH481" i="2"/>
  <c r="N481" i="2"/>
  <c r="DE480" i="2"/>
  <c r="CW480" i="2"/>
  <c r="CV480" i="2"/>
  <c r="CT480" i="2"/>
  <c r="H480" i="13" s="1"/>
  <c r="CQ480" i="2" a="1"/>
  <c r="CQ480" i="2" s="1"/>
  <c r="CP480" i="2" a="1"/>
  <c r="CP480" i="2" s="1"/>
  <c r="CO480" i="2" a="1"/>
  <c r="CO480" i="2" s="1"/>
  <c r="CM480" i="2"/>
  <c r="BP480" i="2"/>
  <c r="BO480" i="2"/>
  <c r="BD480" i="2"/>
  <c r="AV480" i="2"/>
  <c r="BC480" i="2" s="1"/>
  <c r="AU480" i="2"/>
  <c r="BB480" i="2" s="1"/>
  <c r="AS480" i="2"/>
  <c r="L480" i="13" s="1"/>
  <c r="AL480" i="2"/>
  <c r="K480" i="13" s="1"/>
  <c r="AH480" i="2"/>
  <c r="N480" i="2"/>
  <c r="DE479" i="2"/>
  <c r="CW479" i="2"/>
  <c r="CV479" i="2"/>
  <c r="CT479" i="2"/>
  <c r="H479" i="13" s="1"/>
  <c r="CQ479" i="2" a="1"/>
  <c r="CQ479" i="2" s="1"/>
  <c r="CP479" i="2" a="1"/>
  <c r="CP479" i="2" s="1"/>
  <c r="CO479" i="2" a="1"/>
  <c r="CO479" i="2" s="1"/>
  <c r="CM479" i="2"/>
  <c r="BP479" i="2"/>
  <c r="BO479" i="2"/>
  <c r="BD479" i="2"/>
  <c r="AV479" i="2"/>
  <c r="BC479" i="2" s="1"/>
  <c r="AU479" i="2"/>
  <c r="BB479" i="2" s="1"/>
  <c r="AS479" i="2"/>
  <c r="L479" i="13" s="1"/>
  <c r="AL479" i="2"/>
  <c r="K479" i="13" s="1"/>
  <c r="AH479" i="2"/>
  <c r="N479" i="2"/>
  <c r="DE478" i="2"/>
  <c r="CW478" i="2"/>
  <c r="CV478" i="2"/>
  <c r="CT478" i="2"/>
  <c r="H478" i="13" s="1"/>
  <c r="CQ478" i="2" a="1"/>
  <c r="CQ478" i="2" s="1"/>
  <c r="CP478" i="2" a="1"/>
  <c r="CP478" i="2" s="1"/>
  <c r="CO478" i="2" a="1"/>
  <c r="CO478" i="2" s="1"/>
  <c r="CM478" i="2"/>
  <c r="CI478" i="2"/>
  <c r="BP478" i="2"/>
  <c r="BO478" i="2"/>
  <c r="BD478" i="2"/>
  <c r="AV478" i="2"/>
  <c r="AU478" i="2"/>
  <c r="AS478" i="2"/>
  <c r="L478" i="13" s="1"/>
  <c r="AL478" i="2"/>
  <c r="K478" i="13" s="1"/>
  <c r="AH478" i="2"/>
  <c r="N478" i="2"/>
  <c r="DE477" i="2"/>
  <c r="CW477" i="2"/>
  <c r="CV477" i="2"/>
  <c r="CT477" i="2"/>
  <c r="H477" i="13" s="1"/>
  <c r="CQ477" i="2" a="1"/>
  <c r="CQ477" i="2" s="1"/>
  <c r="CP477" i="2" a="1"/>
  <c r="CP477" i="2" s="1"/>
  <c r="CO477" i="2" a="1"/>
  <c r="CO477" i="2" s="1"/>
  <c r="CM477" i="2"/>
  <c r="CI477" i="2"/>
  <c r="F477" i="13" s="1"/>
  <c r="BP477" i="2"/>
  <c r="BO477" i="2"/>
  <c r="BD477" i="2"/>
  <c r="AV477" i="2"/>
  <c r="BC477" i="2" s="1"/>
  <c r="AU477" i="2"/>
  <c r="BB477" i="2" s="1"/>
  <c r="AS477" i="2"/>
  <c r="L477" i="13" s="1"/>
  <c r="AL477" i="2"/>
  <c r="K477" i="13" s="1"/>
  <c r="AH477" i="2"/>
  <c r="N477" i="2"/>
  <c r="DE476" i="2"/>
  <c r="CW476" i="2"/>
  <c r="CV476" i="2"/>
  <c r="CT476" i="2"/>
  <c r="H476" i="13" s="1"/>
  <c r="CQ476" i="2" a="1"/>
  <c r="CQ476" i="2" s="1"/>
  <c r="CP476" i="2" a="1"/>
  <c r="CP476" i="2" s="1"/>
  <c r="CO476" i="2" a="1"/>
  <c r="CO476" i="2" s="1"/>
  <c r="CM476" i="2"/>
  <c r="CI476" i="2"/>
  <c r="F476" i="13" s="1"/>
  <c r="BP476" i="2"/>
  <c r="BO476" i="2"/>
  <c r="BD476" i="2"/>
  <c r="AV476" i="2"/>
  <c r="AU476" i="2"/>
  <c r="BL476" i="2" s="1"/>
  <c r="AS476" i="2"/>
  <c r="L476" i="13" s="1"/>
  <c r="AL476" i="2"/>
  <c r="K476" i="13" s="1"/>
  <c r="AH476" i="2"/>
  <c r="N476" i="2"/>
  <c r="DE475" i="2"/>
  <c r="CW475" i="2"/>
  <c r="CV475" i="2"/>
  <c r="CT475" i="2"/>
  <c r="H475" i="13" s="1"/>
  <c r="CQ475" i="2" a="1"/>
  <c r="CQ475" i="2" s="1"/>
  <c r="CP475" i="2" a="1"/>
  <c r="CP475" i="2" s="1"/>
  <c r="CO475" i="2" a="1"/>
  <c r="CO475" i="2" s="1"/>
  <c r="CM475" i="2"/>
  <c r="BP475" i="2"/>
  <c r="BO475" i="2"/>
  <c r="BD475" i="2"/>
  <c r="AV475" i="2"/>
  <c r="AU475" i="2"/>
  <c r="AS475" i="2"/>
  <c r="L475" i="13" s="1"/>
  <c r="AL475" i="2"/>
  <c r="K475" i="13" s="1"/>
  <c r="AH475" i="2"/>
  <c r="N475" i="2"/>
  <c r="DE474" i="2"/>
  <c r="CW474" i="2"/>
  <c r="CV474" i="2"/>
  <c r="CT474" i="2"/>
  <c r="H474" i="13" s="1"/>
  <c r="CQ474" i="2" a="1"/>
  <c r="CQ474" i="2" s="1"/>
  <c r="CP474" i="2" a="1"/>
  <c r="CP474" i="2" s="1"/>
  <c r="CO474" i="2" a="1"/>
  <c r="CO474" i="2" s="1"/>
  <c r="CM474" i="2"/>
  <c r="BP474" i="2"/>
  <c r="BO474" i="2"/>
  <c r="BD474" i="2"/>
  <c r="AV474" i="2"/>
  <c r="AU474" i="2"/>
  <c r="AS474" i="2"/>
  <c r="L474" i="13" s="1"/>
  <c r="AL474" i="2"/>
  <c r="K474" i="13" s="1"/>
  <c r="AH474" i="2"/>
  <c r="N474" i="2"/>
  <c r="DE473" i="2"/>
  <c r="CW473" i="2"/>
  <c r="CV473" i="2"/>
  <c r="CT473" i="2"/>
  <c r="H473" i="13" s="1"/>
  <c r="CQ473" i="2" a="1"/>
  <c r="CQ473" i="2" s="1"/>
  <c r="CP473" i="2" a="1"/>
  <c r="CP473" i="2" s="1"/>
  <c r="CO473" i="2" a="1"/>
  <c r="CO473" i="2" s="1"/>
  <c r="CM473" i="2"/>
  <c r="BP473" i="2"/>
  <c r="BX473" i="2" s="1"/>
  <c r="BO473" i="2"/>
  <c r="BD473" i="2"/>
  <c r="AV473" i="2"/>
  <c r="AU473" i="2"/>
  <c r="BL473" i="2" s="1"/>
  <c r="AS473" i="2"/>
  <c r="L473" i="13" s="1"/>
  <c r="AL473" i="2"/>
  <c r="K473" i="13" s="1"/>
  <c r="AH473" i="2"/>
  <c r="N473" i="2"/>
  <c r="DE472" i="2"/>
  <c r="CW472" i="2"/>
  <c r="CV472" i="2"/>
  <c r="CT472" i="2"/>
  <c r="H472" i="13" s="1"/>
  <c r="CQ472" i="2" a="1"/>
  <c r="CQ472" i="2" s="1"/>
  <c r="CP472" i="2" a="1"/>
  <c r="CP472" i="2" s="1"/>
  <c r="CO472" i="2" a="1"/>
  <c r="CO472" i="2" s="1"/>
  <c r="CM472" i="2"/>
  <c r="CI472" i="2"/>
  <c r="F472" i="13" s="1"/>
  <c r="BP472" i="2"/>
  <c r="BO472" i="2"/>
  <c r="BD472" i="2"/>
  <c r="AV472" i="2"/>
  <c r="BM472" i="2" s="1"/>
  <c r="AU472" i="2"/>
  <c r="BL472" i="2" s="1"/>
  <c r="AS472" i="2"/>
  <c r="L472" i="13" s="1"/>
  <c r="AL472" i="2"/>
  <c r="K472" i="13" s="1"/>
  <c r="AH472" i="2"/>
  <c r="N472" i="2"/>
  <c r="DE471" i="2"/>
  <c r="CW471" i="2"/>
  <c r="CV471" i="2"/>
  <c r="CT471" i="2"/>
  <c r="H471" i="13" s="1"/>
  <c r="CQ471" i="2" a="1"/>
  <c r="CQ471" i="2" s="1"/>
  <c r="CP471" i="2" a="1"/>
  <c r="CP471" i="2" s="1"/>
  <c r="CO471" i="2" a="1"/>
  <c r="CO471" i="2" s="1"/>
  <c r="CM471" i="2"/>
  <c r="CI471" i="2"/>
  <c r="F471" i="13" s="1"/>
  <c r="BP471" i="2"/>
  <c r="BO471" i="2"/>
  <c r="BD471" i="2"/>
  <c r="AV471" i="2"/>
  <c r="BC471" i="2" s="1"/>
  <c r="AU471" i="2"/>
  <c r="AS471" i="2"/>
  <c r="L471" i="13" s="1"/>
  <c r="AL471" i="2"/>
  <c r="K471" i="13" s="1"/>
  <c r="AH471" i="2"/>
  <c r="N471" i="2"/>
  <c r="DE470" i="2"/>
  <c r="CW470" i="2"/>
  <c r="CV470" i="2"/>
  <c r="CT470" i="2"/>
  <c r="H470" i="13" s="1"/>
  <c r="CQ470" i="2" a="1"/>
  <c r="CQ470" i="2" s="1"/>
  <c r="CP470" i="2" a="1"/>
  <c r="CP470" i="2" s="1"/>
  <c r="CO470" i="2" a="1"/>
  <c r="CO470" i="2" s="1"/>
  <c r="CM470" i="2"/>
  <c r="CI470" i="2"/>
  <c r="F470" i="13" s="1"/>
  <c r="BP470" i="2"/>
  <c r="BO470" i="2"/>
  <c r="BD470" i="2"/>
  <c r="AV470" i="2"/>
  <c r="BM470" i="2" s="1"/>
  <c r="AU470" i="2"/>
  <c r="BL470" i="2" s="1"/>
  <c r="AS470" i="2"/>
  <c r="L470" i="13" s="1"/>
  <c r="AL470" i="2"/>
  <c r="K470" i="13" s="1"/>
  <c r="AH470" i="2"/>
  <c r="N470" i="2"/>
  <c r="DE469" i="2"/>
  <c r="CW469" i="2"/>
  <c r="CV469" i="2"/>
  <c r="CT469" i="2"/>
  <c r="H469" i="13" s="1"/>
  <c r="CQ469" i="2" a="1"/>
  <c r="CQ469" i="2" s="1"/>
  <c r="CP469" i="2" a="1"/>
  <c r="CP469" i="2" s="1"/>
  <c r="CO469" i="2" a="1"/>
  <c r="CO469" i="2" s="1"/>
  <c r="CM469" i="2"/>
  <c r="BP469" i="2"/>
  <c r="BY469" i="2" s="1"/>
  <c r="BO469" i="2"/>
  <c r="BD469" i="2"/>
  <c r="AV469" i="2"/>
  <c r="BM469" i="2" s="1"/>
  <c r="AU469" i="2"/>
  <c r="AS469" i="2"/>
  <c r="L469" i="13" s="1"/>
  <c r="AL469" i="2"/>
  <c r="K469" i="13" s="1"/>
  <c r="AH469" i="2"/>
  <c r="N469" i="2"/>
  <c r="DE468" i="2"/>
  <c r="CW468" i="2"/>
  <c r="CV468" i="2"/>
  <c r="CT468" i="2"/>
  <c r="H468" i="13" s="1"/>
  <c r="CQ468" i="2" a="1"/>
  <c r="CQ468" i="2" s="1"/>
  <c r="CP468" i="2" a="1"/>
  <c r="CP468" i="2" s="1"/>
  <c r="CO468" i="2" a="1"/>
  <c r="CO468" i="2" s="1"/>
  <c r="CM468" i="2"/>
  <c r="BP468" i="2"/>
  <c r="BO468" i="2"/>
  <c r="BD468" i="2"/>
  <c r="AV468" i="2"/>
  <c r="BM468" i="2" s="1"/>
  <c r="AU468" i="2"/>
  <c r="BL468" i="2" s="1"/>
  <c r="AS468" i="2"/>
  <c r="L468" i="13" s="1"/>
  <c r="AL468" i="2"/>
  <c r="K468" i="13" s="1"/>
  <c r="AH468" i="2"/>
  <c r="N468" i="2"/>
  <c r="DE467" i="2"/>
  <c r="CW467" i="2"/>
  <c r="CV467" i="2"/>
  <c r="CT467" i="2"/>
  <c r="H467" i="13" s="1"/>
  <c r="CQ467" i="2" a="1"/>
  <c r="CQ467" i="2" s="1"/>
  <c r="CP467" i="2" a="1"/>
  <c r="CP467" i="2" s="1"/>
  <c r="CO467" i="2" a="1"/>
  <c r="CO467" i="2" s="1"/>
  <c r="CM467" i="2"/>
  <c r="BP467" i="2"/>
  <c r="BO467" i="2"/>
  <c r="BD467" i="2"/>
  <c r="AV467" i="2"/>
  <c r="BM467" i="2" s="1"/>
  <c r="AU467" i="2"/>
  <c r="BL467" i="2" s="1"/>
  <c r="AS467" i="2"/>
  <c r="L467" i="13" s="1"/>
  <c r="AL467" i="2"/>
  <c r="K467" i="13" s="1"/>
  <c r="AH467" i="2"/>
  <c r="N467" i="2"/>
  <c r="DE466" i="2"/>
  <c r="CW466" i="2"/>
  <c r="CV466" i="2"/>
  <c r="CT466" i="2"/>
  <c r="H466" i="13" s="1"/>
  <c r="CQ466" i="2" a="1"/>
  <c r="CQ466" i="2" s="1"/>
  <c r="CP466" i="2" a="1"/>
  <c r="CP466" i="2" s="1"/>
  <c r="CO466" i="2" a="1"/>
  <c r="CO466" i="2" s="1"/>
  <c r="CM466" i="2"/>
  <c r="CG466" i="2"/>
  <c r="CF466" i="2"/>
  <c r="CE466" i="2" s="1"/>
  <c r="BP466" i="2"/>
  <c r="BO466" i="2"/>
  <c r="BD466" i="2"/>
  <c r="AV466" i="2"/>
  <c r="AU466" i="2"/>
  <c r="AS466" i="2"/>
  <c r="L466" i="13" s="1"/>
  <c r="AL466" i="2"/>
  <c r="K466" i="13" s="1"/>
  <c r="AH466" i="2"/>
  <c r="N466" i="2"/>
  <c r="DE465" i="2"/>
  <c r="CW465" i="2"/>
  <c r="CV465" i="2"/>
  <c r="CT465" i="2"/>
  <c r="H465" i="13" s="1"/>
  <c r="CQ465" i="2" a="1"/>
  <c r="CQ465" i="2" s="1"/>
  <c r="CP465" i="2" a="1"/>
  <c r="CP465" i="2" s="1"/>
  <c r="CO465" i="2" a="1"/>
  <c r="CO465" i="2" s="1"/>
  <c r="CM465" i="2"/>
  <c r="CG465" i="2"/>
  <c r="CF465" i="2"/>
  <c r="CE465" i="2" s="1"/>
  <c r="BP465" i="2"/>
  <c r="BO465" i="2"/>
  <c r="BD465" i="2"/>
  <c r="AV465" i="2"/>
  <c r="AU465" i="2"/>
  <c r="BB465" i="2" s="1"/>
  <c r="AS465" i="2"/>
  <c r="L465" i="13" s="1"/>
  <c r="AL465" i="2"/>
  <c r="K465" i="13" s="1"/>
  <c r="AH465" i="2"/>
  <c r="N465" i="2"/>
  <c r="DE464" i="2"/>
  <c r="CW464" i="2"/>
  <c r="CV464" i="2"/>
  <c r="CT464" i="2"/>
  <c r="H464" i="13" s="1"/>
  <c r="CQ464" i="2" a="1"/>
  <c r="CQ464" i="2" s="1"/>
  <c r="CP464" i="2" a="1"/>
  <c r="CP464" i="2" s="1"/>
  <c r="CO464" i="2" a="1"/>
  <c r="CO464" i="2" s="1"/>
  <c r="CM464" i="2"/>
  <c r="CG464" i="2"/>
  <c r="CF464" i="2"/>
  <c r="CE464" i="2" s="1"/>
  <c r="BP464" i="2"/>
  <c r="BO464" i="2"/>
  <c r="BD464" i="2"/>
  <c r="AV464" i="2"/>
  <c r="AU464" i="2"/>
  <c r="AS464" i="2"/>
  <c r="L464" i="13" s="1"/>
  <c r="AL464" i="2"/>
  <c r="K464" i="13" s="1"/>
  <c r="AH464" i="2"/>
  <c r="N464" i="2"/>
  <c r="DE463" i="2"/>
  <c r="CW463" i="2"/>
  <c r="CV463" i="2"/>
  <c r="CT463" i="2"/>
  <c r="H463" i="13" s="1"/>
  <c r="CQ463" i="2" a="1"/>
  <c r="CQ463" i="2" s="1"/>
  <c r="CP463" i="2" a="1"/>
  <c r="CP463" i="2" s="1"/>
  <c r="CO463" i="2" a="1"/>
  <c r="CO463" i="2" s="1"/>
  <c r="CM463" i="2"/>
  <c r="F463" i="13"/>
  <c r="BP463" i="2"/>
  <c r="BO463" i="2"/>
  <c r="BD463" i="2"/>
  <c r="AV463" i="2"/>
  <c r="BM463" i="2" s="1"/>
  <c r="AU463" i="2"/>
  <c r="BB463" i="2" s="1"/>
  <c r="AS463" i="2"/>
  <c r="L463" i="13" s="1"/>
  <c r="AL463" i="2"/>
  <c r="K463" i="13" s="1"/>
  <c r="AH463" i="2"/>
  <c r="N463" i="2"/>
  <c r="DE462" i="2"/>
  <c r="CW462" i="2"/>
  <c r="CV462" i="2"/>
  <c r="CT462" i="2"/>
  <c r="H462" i="13" s="1"/>
  <c r="CQ462" i="2" a="1"/>
  <c r="CQ462" i="2" s="1"/>
  <c r="CP462" i="2" a="1"/>
  <c r="CP462" i="2" s="1"/>
  <c r="CO462" i="2" a="1"/>
  <c r="CO462" i="2" s="1"/>
  <c r="CM462" i="2"/>
  <c r="F462" i="13"/>
  <c r="BP462" i="2"/>
  <c r="BO462" i="2"/>
  <c r="BD462" i="2"/>
  <c r="AV462" i="2"/>
  <c r="BM462" i="2" s="1"/>
  <c r="AU462" i="2"/>
  <c r="BL462" i="2" s="1"/>
  <c r="AS462" i="2"/>
  <c r="L462" i="13" s="1"/>
  <c r="AL462" i="2"/>
  <c r="K462" i="13" s="1"/>
  <c r="AH462" i="2"/>
  <c r="N462" i="2"/>
  <c r="DE461" i="2"/>
  <c r="CW461" i="2"/>
  <c r="CV461" i="2"/>
  <c r="CT461" i="2"/>
  <c r="H461" i="13" s="1"/>
  <c r="CQ461" i="2" a="1"/>
  <c r="CQ461" i="2" s="1"/>
  <c r="CP461" i="2" a="1"/>
  <c r="CP461" i="2" s="1"/>
  <c r="CO461" i="2" a="1"/>
  <c r="CO461" i="2" s="1"/>
  <c r="CM461" i="2"/>
  <c r="F461" i="13"/>
  <c r="BP461" i="2"/>
  <c r="BO461" i="2"/>
  <c r="BD461" i="2"/>
  <c r="AV461" i="2"/>
  <c r="BM461" i="2" s="1"/>
  <c r="AU461" i="2"/>
  <c r="BL461" i="2" s="1"/>
  <c r="AS461" i="2"/>
  <c r="L461" i="13" s="1"/>
  <c r="AL461" i="2"/>
  <c r="K461" i="13" s="1"/>
  <c r="AH461" i="2"/>
  <c r="N461" i="2"/>
  <c r="DE460" i="2"/>
  <c r="CW460" i="2"/>
  <c r="CV460" i="2"/>
  <c r="CT460" i="2"/>
  <c r="H460" i="13" s="1"/>
  <c r="CQ460" i="2" a="1"/>
  <c r="CQ460" i="2" s="1"/>
  <c r="CP460" i="2" a="1"/>
  <c r="CP460" i="2" s="1"/>
  <c r="CO460" i="2" a="1"/>
  <c r="CO460" i="2" s="1"/>
  <c r="CM460" i="2"/>
  <c r="BP460" i="2"/>
  <c r="BO460" i="2"/>
  <c r="BD460" i="2"/>
  <c r="AV460" i="2"/>
  <c r="BM460" i="2" s="1"/>
  <c r="AU460" i="2"/>
  <c r="BL460" i="2" s="1"/>
  <c r="AS460" i="2"/>
  <c r="L460" i="13" s="1"/>
  <c r="AL460" i="2"/>
  <c r="K460" i="13" s="1"/>
  <c r="AH460" i="2"/>
  <c r="N460" i="2"/>
  <c r="DE459" i="2"/>
  <c r="CW459" i="2"/>
  <c r="CV459" i="2"/>
  <c r="CT459" i="2"/>
  <c r="H459" i="13" s="1"/>
  <c r="CQ459" i="2" a="1"/>
  <c r="CQ459" i="2" s="1"/>
  <c r="CP459" i="2" a="1"/>
  <c r="CP459" i="2" s="1"/>
  <c r="CO459" i="2" a="1"/>
  <c r="CO459" i="2" s="1"/>
  <c r="CM459" i="2"/>
  <c r="BP459" i="2"/>
  <c r="BO459" i="2"/>
  <c r="BD459" i="2"/>
  <c r="AV459" i="2"/>
  <c r="BM459" i="2" s="1"/>
  <c r="AU459" i="2"/>
  <c r="BL459" i="2" s="1"/>
  <c r="AS459" i="2"/>
  <c r="L459" i="13" s="1"/>
  <c r="AL459" i="2"/>
  <c r="K459" i="13" s="1"/>
  <c r="AH459" i="2"/>
  <c r="N459" i="2"/>
  <c r="DE458" i="2"/>
  <c r="CW458" i="2"/>
  <c r="CV458" i="2"/>
  <c r="CT458" i="2"/>
  <c r="H458" i="13" s="1"/>
  <c r="CQ458" i="2" a="1"/>
  <c r="CQ458" i="2" s="1"/>
  <c r="CP458" i="2" a="1"/>
  <c r="CP458" i="2" s="1"/>
  <c r="CO458" i="2" a="1"/>
  <c r="CO458" i="2" s="1"/>
  <c r="CM458" i="2"/>
  <c r="BP458" i="2"/>
  <c r="BY458" i="2" s="1"/>
  <c r="BO458" i="2"/>
  <c r="BD458" i="2"/>
  <c r="AV458" i="2"/>
  <c r="BM458" i="2" s="1"/>
  <c r="AU458" i="2"/>
  <c r="AS458" i="2"/>
  <c r="L458" i="13" s="1"/>
  <c r="AL458" i="2"/>
  <c r="K458" i="13" s="1"/>
  <c r="AH458" i="2"/>
  <c r="N458" i="2"/>
  <c r="DE457" i="2"/>
  <c r="CW457" i="2"/>
  <c r="CV457" i="2"/>
  <c r="CT457" i="2"/>
  <c r="H457" i="13" s="1"/>
  <c r="CQ457" i="2" a="1"/>
  <c r="CQ457" i="2" s="1"/>
  <c r="CP457" i="2" a="1"/>
  <c r="CP457" i="2" s="1"/>
  <c r="CO457" i="2" a="1"/>
  <c r="CO457" i="2" s="1"/>
  <c r="CM457" i="2"/>
  <c r="BP457" i="2"/>
  <c r="BY457" i="2" s="1"/>
  <c r="BO457" i="2"/>
  <c r="BD457" i="2"/>
  <c r="AV457" i="2"/>
  <c r="BM457" i="2" s="1"/>
  <c r="AU457" i="2"/>
  <c r="BL457" i="2" s="1"/>
  <c r="AS457" i="2"/>
  <c r="L457" i="13" s="1"/>
  <c r="AL457" i="2"/>
  <c r="K457" i="13" s="1"/>
  <c r="AH457" i="2"/>
  <c r="N457" i="2"/>
  <c r="DE456" i="2"/>
  <c r="CW456" i="2"/>
  <c r="CV456" i="2"/>
  <c r="CT456" i="2"/>
  <c r="H456" i="13" s="1"/>
  <c r="CQ456" i="2" a="1"/>
  <c r="CQ456" i="2" s="1"/>
  <c r="CP456" i="2" a="1"/>
  <c r="CP456" i="2" s="1"/>
  <c r="CO456" i="2" a="1"/>
  <c r="CO456" i="2" s="1"/>
  <c r="CM456" i="2"/>
  <c r="BP456" i="2"/>
  <c r="BY456" i="2" s="1"/>
  <c r="BO456" i="2"/>
  <c r="BD456" i="2"/>
  <c r="AV456" i="2"/>
  <c r="BM456" i="2" s="1"/>
  <c r="AU456" i="2"/>
  <c r="BL456" i="2" s="1"/>
  <c r="AS456" i="2"/>
  <c r="L456" i="13" s="1"/>
  <c r="AL456" i="2"/>
  <c r="K456" i="13" s="1"/>
  <c r="AH456" i="2"/>
  <c r="N456" i="2"/>
  <c r="DE455" i="2"/>
  <c r="CW455" i="2"/>
  <c r="CV455" i="2"/>
  <c r="CT455" i="2"/>
  <c r="H455" i="13" s="1"/>
  <c r="CQ455" i="2" a="1"/>
  <c r="CQ455" i="2" s="1"/>
  <c r="CP455" i="2" a="1"/>
  <c r="CP455" i="2" s="1"/>
  <c r="CO455" i="2" a="1"/>
  <c r="CO455" i="2" s="1"/>
  <c r="CM455" i="2"/>
  <c r="BP455" i="2"/>
  <c r="BY455" i="2" s="1"/>
  <c r="BO455" i="2"/>
  <c r="BD455" i="2"/>
  <c r="AV455" i="2"/>
  <c r="BM455" i="2" s="1"/>
  <c r="AU455" i="2"/>
  <c r="AS455" i="2"/>
  <c r="L455" i="13" s="1"/>
  <c r="AL455" i="2"/>
  <c r="K455" i="13" s="1"/>
  <c r="AH455" i="2"/>
  <c r="N455" i="2"/>
  <c r="DE454" i="2"/>
  <c r="CW454" i="2"/>
  <c r="CV454" i="2"/>
  <c r="CT454" i="2"/>
  <c r="H454" i="13" s="1"/>
  <c r="CQ454" i="2" a="1"/>
  <c r="CQ454" i="2" s="1"/>
  <c r="CP454" i="2" a="1"/>
  <c r="CP454" i="2" s="1"/>
  <c r="CO454" i="2" a="1"/>
  <c r="CO454" i="2" s="1"/>
  <c r="CM454" i="2"/>
  <c r="CG454" i="2"/>
  <c r="CF454" i="2"/>
  <c r="CE454" i="2" s="1"/>
  <c r="BP454" i="2"/>
  <c r="BO454" i="2"/>
  <c r="BD454" i="2"/>
  <c r="AV454" i="2"/>
  <c r="BC454" i="2" s="1"/>
  <c r="AU454" i="2"/>
  <c r="BL454" i="2" s="1"/>
  <c r="AS454" i="2"/>
  <c r="L454" i="13" s="1"/>
  <c r="AL454" i="2"/>
  <c r="K454" i="13" s="1"/>
  <c r="AH454" i="2"/>
  <c r="N454" i="2"/>
  <c r="DE453" i="2"/>
  <c r="CW453" i="2"/>
  <c r="CV453" i="2"/>
  <c r="CT453" i="2"/>
  <c r="H453" i="13" s="1"/>
  <c r="CQ453" i="2" a="1"/>
  <c r="CQ453" i="2" s="1"/>
  <c r="CP453" i="2" a="1"/>
  <c r="CP453" i="2" s="1"/>
  <c r="CO453" i="2" a="1"/>
  <c r="CO453" i="2" s="1"/>
  <c r="CM453" i="2"/>
  <c r="CG453" i="2"/>
  <c r="CF453" i="2"/>
  <c r="CE453" i="2" s="1"/>
  <c r="BP453" i="2"/>
  <c r="BO453" i="2"/>
  <c r="BD453" i="2"/>
  <c r="AV453" i="2"/>
  <c r="BM453" i="2" s="1"/>
  <c r="AU453" i="2"/>
  <c r="BB453" i="2" s="1"/>
  <c r="AS453" i="2"/>
  <c r="L453" i="13" s="1"/>
  <c r="AL453" i="2"/>
  <c r="K453" i="13" s="1"/>
  <c r="AH453" i="2"/>
  <c r="N453" i="2"/>
  <c r="DE452" i="2"/>
  <c r="CW452" i="2"/>
  <c r="CV452" i="2"/>
  <c r="CT452" i="2"/>
  <c r="H452" i="13" s="1"/>
  <c r="CQ452" i="2" a="1"/>
  <c r="CQ452" i="2" s="1"/>
  <c r="CP452" i="2" a="1"/>
  <c r="CP452" i="2" s="1"/>
  <c r="CO452" i="2" a="1"/>
  <c r="CO452" i="2" s="1"/>
  <c r="CM452" i="2"/>
  <c r="CG452" i="2"/>
  <c r="CF452" i="2"/>
  <c r="CE452" i="2" s="1"/>
  <c r="BP452" i="2"/>
  <c r="BO452" i="2"/>
  <c r="BD452" i="2"/>
  <c r="AV452" i="2"/>
  <c r="AU452" i="2"/>
  <c r="BL452" i="2" s="1"/>
  <c r="AS452" i="2"/>
  <c r="L452" i="13" s="1"/>
  <c r="AL452" i="2"/>
  <c r="K452" i="13" s="1"/>
  <c r="AH452" i="2"/>
  <c r="N452" i="2"/>
  <c r="DE451" i="2"/>
  <c r="CW451" i="2"/>
  <c r="CV451" i="2"/>
  <c r="CT451" i="2"/>
  <c r="H451" i="13" s="1"/>
  <c r="CQ451" i="2" a="1"/>
  <c r="CQ451" i="2" s="1"/>
  <c r="CP451" i="2" a="1"/>
  <c r="CP451" i="2" s="1"/>
  <c r="CO451" i="2" a="1"/>
  <c r="CO451" i="2" s="1"/>
  <c r="CM451" i="2"/>
  <c r="BP451" i="2"/>
  <c r="BO451" i="2"/>
  <c r="BD451" i="2"/>
  <c r="AV451" i="2"/>
  <c r="BC451" i="2" s="1"/>
  <c r="AU451" i="2"/>
  <c r="BL451" i="2" s="1"/>
  <c r="AS451" i="2"/>
  <c r="L451" i="13" s="1"/>
  <c r="AL451" i="2"/>
  <c r="K451" i="13" s="1"/>
  <c r="AH451" i="2"/>
  <c r="N451" i="2"/>
  <c r="DE450" i="2"/>
  <c r="CW450" i="2"/>
  <c r="CV450" i="2"/>
  <c r="CT450" i="2"/>
  <c r="H450" i="13" s="1"/>
  <c r="CQ450" i="2" a="1"/>
  <c r="CQ450" i="2" s="1"/>
  <c r="CP450" i="2" a="1"/>
  <c r="CP450" i="2" s="1"/>
  <c r="CO450" i="2" a="1"/>
  <c r="CO450" i="2" s="1"/>
  <c r="CM450" i="2"/>
  <c r="BP450" i="2"/>
  <c r="BO450" i="2"/>
  <c r="BD450" i="2"/>
  <c r="AV450" i="2"/>
  <c r="AU450" i="2"/>
  <c r="BL450" i="2" s="1"/>
  <c r="AS450" i="2"/>
  <c r="L450" i="13" s="1"/>
  <c r="AL450" i="2"/>
  <c r="K450" i="13" s="1"/>
  <c r="AH450" i="2"/>
  <c r="N450" i="2"/>
  <c r="DE449" i="2"/>
  <c r="CW449" i="2"/>
  <c r="CV449" i="2"/>
  <c r="CT449" i="2"/>
  <c r="H449" i="13" s="1"/>
  <c r="CQ449" i="2" a="1"/>
  <c r="CQ449" i="2" s="1"/>
  <c r="CP449" i="2" a="1"/>
  <c r="CP449" i="2" s="1"/>
  <c r="CO449" i="2" a="1"/>
  <c r="CO449" i="2" s="1"/>
  <c r="CM449" i="2"/>
  <c r="BP449" i="2"/>
  <c r="BO449" i="2"/>
  <c r="BD449" i="2"/>
  <c r="AV449" i="2"/>
  <c r="AU449" i="2"/>
  <c r="AS449" i="2"/>
  <c r="L449" i="13" s="1"/>
  <c r="AL449" i="2"/>
  <c r="K449" i="13" s="1"/>
  <c r="AH449" i="2"/>
  <c r="N449" i="2"/>
  <c r="DE448" i="2"/>
  <c r="CW448" i="2"/>
  <c r="CV448" i="2"/>
  <c r="CT448" i="2"/>
  <c r="H448" i="13" s="1"/>
  <c r="CQ448" i="2" a="1"/>
  <c r="CQ448" i="2" s="1"/>
  <c r="CP448" i="2" a="1"/>
  <c r="CP448" i="2" s="1"/>
  <c r="CO448" i="2" a="1"/>
  <c r="CO448" i="2" s="1"/>
  <c r="CM448" i="2"/>
  <c r="F448" i="13"/>
  <c r="BP448" i="2"/>
  <c r="BO448" i="2"/>
  <c r="BD448" i="2"/>
  <c r="AV448" i="2"/>
  <c r="BM448" i="2" s="1"/>
  <c r="AU448" i="2"/>
  <c r="BL448" i="2" s="1"/>
  <c r="AS448" i="2"/>
  <c r="L448" i="13" s="1"/>
  <c r="AL448" i="2"/>
  <c r="K448" i="13" s="1"/>
  <c r="AH448" i="2"/>
  <c r="N448" i="2"/>
  <c r="DE447" i="2"/>
  <c r="CW447" i="2"/>
  <c r="CV447" i="2"/>
  <c r="CT447" i="2"/>
  <c r="H447" i="13" s="1"/>
  <c r="CQ447" i="2" a="1"/>
  <c r="CQ447" i="2" s="1"/>
  <c r="CP447" i="2" a="1"/>
  <c r="CP447" i="2" s="1"/>
  <c r="CO447" i="2" a="1"/>
  <c r="CO447" i="2" s="1"/>
  <c r="CM447" i="2"/>
  <c r="F447" i="13"/>
  <c r="BP447" i="2"/>
  <c r="BO447" i="2"/>
  <c r="BD447" i="2"/>
  <c r="AV447" i="2"/>
  <c r="BM447" i="2" s="1"/>
  <c r="AU447" i="2"/>
  <c r="AS447" i="2"/>
  <c r="L447" i="13" s="1"/>
  <c r="AL447" i="2"/>
  <c r="K447" i="13" s="1"/>
  <c r="AH447" i="2"/>
  <c r="N447" i="2"/>
  <c r="DE446" i="2"/>
  <c r="CW446" i="2"/>
  <c r="CV446" i="2"/>
  <c r="CT446" i="2"/>
  <c r="H446" i="13" s="1"/>
  <c r="CQ446" i="2" a="1"/>
  <c r="CQ446" i="2" s="1"/>
  <c r="CP446" i="2" a="1"/>
  <c r="CP446" i="2" s="1"/>
  <c r="CO446" i="2" a="1"/>
  <c r="CO446" i="2" s="1"/>
  <c r="CM446" i="2"/>
  <c r="F446" i="13"/>
  <c r="BP446" i="2"/>
  <c r="BO446" i="2"/>
  <c r="BD446" i="2"/>
  <c r="AV446" i="2"/>
  <c r="BM446" i="2" s="1"/>
  <c r="AU446" i="2"/>
  <c r="AS446" i="2"/>
  <c r="L446" i="13" s="1"/>
  <c r="AL446" i="2"/>
  <c r="K446" i="13" s="1"/>
  <c r="AH446" i="2"/>
  <c r="N446" i="2"/>
  <c r="DE445" i="2"/>
  <c r="CW445" i="2"/>
  <c r="CV445" i="2"/>
  <c r="CT445" i="2"/>
  <c r="H445" i="13" s="1"/>
  <c r="CQ445" i="2" a="1"/>
  <c r="CQ445" i="2" s="1"/>
  <c r="CP445" i="2" a="1"/>
  <c r="CP445" i="2" s="1"/>
  <c r="CO445" i="2" a="1"/>
  <c r="CO445" i="2" s="1"/>
  <c r="CM445" i="2"/>
  <c r="BP445" i="2"/>
  <c r="BO445" i="2"/>
  <c r="BD445" i="2"/>
  <c r="AV445" i="2"/>
  <c r="BM445" i="2" s="1"/>
  <c r="AU445" i="2"/>
  <c r="BL445" i="2" s="1"/>
  <c r="AS445" i="2"/>
  <c r="L445" i="13" s="1"/>
  <c r="AL445" i="2"/>
  <c r="K445" i="13" s="1"/>
  <c r="AH445" i="2"/>
  <c r="N445" i="2"/>
  <c r="DE444" i="2"/>
  <c r="CW444" i="2"/>
  <c r="CV444" i="2"/>
  <c r="CT444" i="2"/>
  <c r="H444" i="13" s="1"/>
  <c r="CQ444" i="2" a="1"/>
  <c r="CQ444" i="2" s="1"/>
  <c r="CP444" i="2" a="1"/>
  <c r="CP444" i="2" s="1"/>
  <c r="CO444" i="2" a="1"/>
  <c r="CO444" i="2" s="1"/>
  <c r="CM444" i="2"/>
  <c r="BP444" i="2"/>
  <c r="BO444" i="2"/>
  <c r="BD444" i="2"/>
  <c r="AV444" i="2"/>
  <c r="BM444" i="2" s="1"/>
  <c r="AU444" i="2"/>
  <c r="BL444" i="2" s="1"/>
  <c r="AS444" i="2"/>
  <c r="L444" i="13" s="1"/>
  <c r="AL444" i="2"/>
  <c r="K444" i="13" s="1"/>
  <c r="AH444" i="2"/>
  <c r="N444" i="2"/>
  <c r="DE443" i="2"/>
  <c r="CW443" i="2"/>
  <c r="CV443" i="2"/>
  <c r="CT443" i="2"/>
  <c r="H443" i="13" s="1"/>
  <c r="CQ443" i="2" a="1"/>
  <c r="CQ443" i="2" s="1"/>
  <c r="CP443" i="2" a="1"/>
  <c r="CP443" i="2" s="1"/>
  <c r="CO443" i="2" a="1"/>
  <c r="CO443" i="2" s="1"/>
  <c r="CM443" i="2"/>
  <c r="BP443" i="2"/>
  <c r="BO443" i="2"/>
  <c r="BD443" i="2"/>
  <c r="AV443" i="2"/>
  <c r="BM443" i="2" s="1"/>
  <c r="AU443" i="2"/>
  <c r="BL443" i="2" s="1"/>
  <c r="AS443" i="2"/>
  <c r="L443" i="13" s="1"/>
  <c r="AL443" i="2"/>
  <c r="K443" i="13" s="1"/>
  <c r="AH443" i="2"/>
  <c r="N443" i="2"/>
  <c r="DE442" i="2"/>
  <c r="CW442" i="2"/>
  <c r="CV442" i="2"/>
  <c r="CT442" i="2"/>
  <c r="H442" i="13" s="1"/>
  <c r="CQ442" i="2" a="1"/>
  <c r="CQ442" i="2" s="1"/>
  <c r="CP442" i="2" a="1"/>
  <c r="CP442" i="2" s="1"/>
  <c r="CO442" i="2" a="1"/>
  <c r="CO442" i="2" s="1"/>
  <c r="CM442" i="2"/>
  <c r="BP442" i="2"/>
  <c r="BO442" i="2"/>
  <c r="BD442" i="2"/>
  <c r="AV442" i="2"/>
  <c r="BM442" i="2" s="1"/>
  <c r="AU442" i="2"/>
  <c r="BL442" i="2" s="1"/>
  <c r="AS442" i="2"/>
  <c r="L442" i="13" s="1"/>
  <c r="AL442" i="2"/>
  <c r="K442" i="13" s="1"/>
  <c r="AH442" i="2"/>
  <c r="N442" i="2"/>
  <c r="DE441" i="2"/>
  <c r="CW441" i="2"/>
  <c r="CV441" i="2"/>
  <c r="CT441" i="2"/>
  <c r="H441" i="13" s="1"/>
  <c r="CQ441" i="2" a="1"/>
  <c r="CQ441" i="2" s="1"/>
  <c r="CP441" i="2" a="1"/>
  <c r="CP441" i="2" s="1"/>
  <c r="CO441" i="2" a="1"/>
  <c r="CO441" i="2" s="1"/>
  <c r="CM441" i="2"/>
  <c r="BP441" i="2"/>
  <c r="BO441" i="2"/>
  <c r="BD441" i="2"/>
  <c r="AV441" i="2"/>
  <c r="BM441" i="2" s="1"/>
  <c r="AU441" i="2"/>
  <c r="BL441" i="2" s="1"/>
  <c r="AS441" i="2"/>
  <c r="L441" i="13" s="1"/>
  <c r="AL441" i="2"/>
  <c r="K441" i="13" s="1"/>
  <c r="AH441" i="2"/>
  <c r="N441" i="2"/>
  <c r="DE440" i="2"/>
  <c r="CW440" i="2"/>
  <c r="CV440" i="2"/>
  <c r="CT440" i="2"/>
  <c r="H440" i="13" s="1"/>
  <c r="CQ440" i="2" a="1"/>
  <c r="CQ440" i="2" s="1"/>
  <c r="CP440" i="2" a="1"/>
  <c r="CP440" i="2" s="1"/>
  <c r="CO440" i="2" a="1"/>
  <c r="CO440" i="2" s="1"/>
  <c r="CM440" i="2"/>
  <c r="BP440" i="2"/>
  <c r="BO440" i="2"/>
  <c r="BD440" i="2"/>
  <c r="AV440" i="2"/>
  <c r="BM440" i="2" s="1"/>
  <c r="AU440" i="2"/>
  <c r="BL440" i="2" s="1"/>
  <c r="AS440" i="2"/>
  <c r="L440" i="13" s="1"/>
  <c r="AL440" i="2"/>
  <c r="K440" i="13" s="1"/>
  <c r="AH440" i="2"/>
  <c r="N440" i="2"/>
  <c r="DE439" i="2"/>
  <c r="CW439" i="2"/>
  <c r="CV439" i="2"/>
  <c r="CT439" i="2"/>
  <c r="H439" i="13" s="1"/>
  <c r="CQ439" i="2" a="1"/>
  <c r="CQ439" i="2" s="1"/>
  <c r="CP439" i="2" a="1"/>
  <c r="CP439" i="2" s="1"/>
  <c r="CO439" i="2" a="1"/>
  <c r="CO439" i="2" s="1"/>
  <c r="CM439" i="2"/>
  <c r="CI439" i="2"/>
  <c r="F439" i="13" s="1"/>
  <c r="BP439" i="2"/>
  <c r="BO439" i="2"/>
  <c r="BD439" i="2"/>
  <c r="AV439" i="2"/>
  <c r="BC439" i="2" s="1"/>
  <c r="AU439" i="2"/>
  <c r="BB439" i="2" s="1"/>
  <c r="AS439" i="2"/>
  <c r="L439" i="13" s="1"/>
  <c r="AL439" i="2"/>
  <c r="K439" i="13" s="1"/>
  <c r="AH439" i="2"/>
  <c r="N439" i="2"/>
  <c r="DE438" i="2"/>
  <c r="CW438" i="2"/>
  <c r="CV438" i="2"/>
  <c r="CT438" i="2"/>
  <c r="H438" i="13" s="1"/>
  <c r="CQ438" i="2" a="1"/>
  <c r="CQ438" i="2" s="1"/>
  <c r="CP438" i="2" a="1"/>
  <c r="CP438" i="2" s="1"/>
  <c r="CO438" i="2" a="1"/>
  <c r="CO438" i="2" s="1"/>
  <c r="CM438" i="2"/>
  <c r="CI438" i="2"/>
  <c r="F438" i="13" s="1"/>
  <c r="BP438" i="2"/>
  <c r="BO438" i="2"/>
  <c r="BD438" i="2"/>
  <c r="AV438" i="2"/>
  <c r="BM438" i="2" s="1"/>
  <c r="AU438" i="2"/>
  <c r="BL438" i="2" s="1"/>
  <c r="AS438" i="2"/>
  <c r="L438" i="13" s="1"/>
  <c r="AL438" i="2"/>
  <c r="K438" i="13" s="1"/>
  <c r="AH438" i="2"/>
  <c r="N438" i="2"/>
  <c r="DE437" i="2"/>
  <c r="CW437" i="2"/>
  <c r="CV437" i="2"/>
  <c r="CT437" i="2"/>
  <c r="H437" i="13" s="1"/>
  <c r="CQ437" i="2" a="1"/>
  <c r="CQ437" i="2" s="1"/>
  <c r="CP437" i="2" a="1"/>
  <c r="CP437" i="2" s="1"/>
  <c r="CO437" i="2" a="1"/>
  <c r="CO437" i="2" s="1"/>
  <c r="CM437" i="2"/>
  <c r="CI437" i="2"/>
  <c r="F437" i="13" s="1"/>
  <c r="BP437" i="2"/>
  <c r="BY437" i="2" s="1"/>
  <c r="BO437" i="2"/>
  <c r="BD437" i="2"/>
  <c r="AV437" i="2"/>
  <c r="BM437" i="2" s="1"/>
  <c r="AU437" i="2"/>
  <c r="BB437" i="2" s="1"/>
  <c r="AS437" i="2"/>
  <c r="L437" i="13" s="1"/>
  <c r="AL437" i="2"/>
  <c r="K437" i="13" s="1"/>
  <c r="AH437" i="2"/>
  <c r="N437" i="2"/>
  <c r="DE436" i="2"/>
  <c r="CW436" i="2"/>
  <c r="CV436" i="2"/>
  <c r="CT436" i="2"/>
  <c r="H436" i="13" s="1"/>
  <c r="CQ436" i="2" a="1"/>
  <c r="CQ436" i="2" s="1"/>
  <c r="CP436" i="2" a="1"/>
  <c r="CP436" i="2" s="1"/>
  <c r="CO436" i="2" a="1"/>
  <c r="CO436" i="2" s="1"/>
  <c r="CM436" i="2"/>
  <c r="CI436" i="2"/>
  <c r="F436" i="13" s="1"/>
  <c r="BP436" i="2"/>
  <c r="BY436" i="2" s="1"/>
  <c r="BO436" i="2"/>
  <c r="BD436" i="2"/>
  <c r="AV436" i="2"/>
  <c r="AU436" i="2"/>
  <c r="AS436" i="2"/>
  <c r="L436" i="13" s="1"/>
  <c r="AL436" i="2"/>
  <c r="K436" i="13" s="1"/>
  <c r="AH436" i="2"/>
  <c r="N436" i="2"/>
  <c r="DE435" i="2"/>
  <c r="CW435" i="2"/>
  <c r="CV435" i="2"/>
  <c r="CT435" i="2"/>
  <c r="H435" i="13" s="1"/>
  <c r="CQ435" i="2" a="1"/>
  <c r="CQ435" i="2" s="1"/>
  <c r="CP435" i="2" a="1"/>
  <c r="CP435" i="2" s="1"/>
  <c r="CO435" i="2" a="1"/>
  <c r="CO435" i="2" s="1"/>
  <c r="CM435" i="2"/>
  <c r="CI435" i="2"/>
  <c r="F435" i="13" s="1"/>
  <c r="BP435" i="2"/>
  <c r="BO435" i="2"/>
  <c r="BD435" i="2"/>
  <c r="AV435" i="2"/>
  <c r="BC435" i="2" s="1"/>
  <c r="AU435" i="2"/>
  <c r="BL435" i="2" s="1"/>
  <c r="AS435" i="2"/>
  <c r="L435" i="13" s="1"/>
  <c r="AL435" i="2"/>
  <c r="K435" i="13" s="1"/>
  <c r="AH435" i="2"/>
  <c r="N435" i="2"/>
  <c r="DE434" i="2"/>
  <c r="CW434" i="2"/>
  <c r="CV434" i="2"/>
  <c r="CT434" i="2"/>
  <c r="H434" i="13" s="1"/>
  <c r="CQ434" i="2" a="1"/>
  <c r="CQ434" i="2" s="1"/>
  <c r="CP434" i="2" a="1"/>
  <c r="CP434" i="2" s="1"/>
  <c r="CO434" i="2" a="1"/>
  <c r="CO434" i="2" s="1"/>
  <c r="CM434" i="2"/>
  <c r="CI434" i="2"/>
  <c r="F434" i="13" s="1"/>
  <c r="BP434" i="2"/>
  <c r="BO434" i="2"/>
  <c r="BD434" i="2"/>
  <c r="AV434" i="2"/>
  <c r="BC434" i="2" s="1"/>
  <c r="AU434" i="2"/>
  <c r="BL434" i="2" s="1"/>
  <c r="AS434" i="2"/>
  <c r="L434" i="13" s="1"/>
  <c r="AL434" i="2"/>
  <c r="K434" i="13" s="1"/>
  <c r="AH434" i="2"/>
  <c r="N434" i="2"/>
  <c r="DE433" i="2"/>
  <c r="CW433" i="2"/>
  <c r="CV433" i="2"/>
  <c r="CT433" i="2"/>
  <c r="H433" i="13" s="1"/>
  <c r="CQ433" i="2" a="1"/>
  <c r="CQ433" i="2" s="1"/>
  <c r="CP433" i="2" a="1"/>
  <c r="CP433" i="2" s="1"/>
  <c r="CO433" i="2" a="1"/>
  <c r="CO433" i="2" s="1"/>
  <c r="CM433" i="2"/>
  <c r="BP433" i="2"/>
  <c r="BO433" i="2"/>
  <c r="BD433" i="2"/>
  <c r="AV433" i="2"/>
  <c r="BC433" i="2" s="1"/>
  <c r="AU433" i="2"/>
  <c r="BB433" i="2" s="1"/>
  <c r="AS433" i="2"/>
  <c r="L433" i="13" s="1"/>
  <c r="AL433" i="2"/>
  <c r="K433" i="13" s="1"/>
  <c r="AH433" i="2"/>
  <c r="N433" i="2"/>
  <c r="DE432" i="2"/>
  <c r="CW432" i="2"/>
  <c r="CV432" i="2"/>
  <c r="CT432" i="2"/>
  <c r="H432" i="13" s="1"/>
  <c r="CQ432" i="2" a="1"/>
  <c r="CQ432" i="2" s="1"/>
  <c r="CP432" i="2" a="1"/>
  <c r="CP432" i="2" s="1"/>
  <c r="CO432" i="2" a="1"/>
  <c r="CO432" i="2" s="1"/>
  <c r="CM432" i="2"/>
  <c r="BP432" i="2"/>
  <c r="BO432" i="2"/>
  <c r="BD432" i="2"/>
  <c r="AV432" i="2"/>
  <c r="AU432" i="2"/>
  <c r="BB432" i="2" s="1"/>
  <c r="AS432" i="2"/>
  <c r="L432" i="13" s="1"/>
  <c r="AL432" i="2"/>
  <c r="K432" i="13" s="1"/>
  <c r="AH432" i="2"/>
  <c r="N432" i="2"/>
  <c r="DE431" i="2"/>
  <c r="CW431" i="2"/>
  <c r="CV431" i="2"/>
  <c r="CT431" i="2"/>
  <c r="H431" i="13" s="1"/>
  <c r="CQ431" i="2" a="1"/>
  <c r="CQ431" i="2" s="1"/>
  <c r="CP431" i="2" a="1"/>
  <c r="CP431" i="2" s="1"/>
  <c r="CO431" i="2" a="1"/>
  <c r="CO431" i="2" s="1"/>
  <c r="CM431" i="2"/>
  <c r="BP431" i="2"/>
  <c r="BO431" i="2"/>
  <c r="BD431" i="2"/>
  <c r="AV431" i="2"/>
  <c r="BM431" i="2" s="1"/>
  <c r="AU431" i="2"/>
  <c r="BL431" i="2" s="1"/>
  <c r="AS431" i="2"/>
  <c r="L431" i="13" s="1"/>
  <c r="AL431" i="2"/>
  <c r="K431" i="13" s="1"/>
  <c r="AH431" i="2"/>
  <c r="N431" i="2"/>
  <c r="DE430" i="2"/>
  <c r="CW430" i="2"/>
  <c r="CV430" i="2"/>
  <c r="CT430" i="2"/>
  <c r="H430" i="13" s="1"/>
  <c r="CQ430" i="2" a="1"/>
  <c r="CQ430" i="2" s="1"/>
  <c r="CP430" i="2" a="1"/>
  <c r="CP430" i="2" s="1"/>
  <c r="CO430" i="2" a="1"/>
  <c r="CO430" i="2" s="1"/>
  <c r="CM430" i="2"/>
  <c r="CI430" i="2"/>
  <c r="F430" i="13" s="1"/>
  <c r="BP430" i="2"/>
  <c r="BY430" i="2" s="1"/>
  <c r="BO430" i="2"/>
  <c r="BD430" i="2"/>
  <c r="AV430" i="2"/>
  <c r="BC430" i="2" s="1"/>
  <c r="AU430" i="2"/>
  <c r="BB430" i="2" s="1"/>
  <c r="AS430" i="2"/>
  <c r="L430" i="13" s="1"/>
  <c r="AL430" i="2"/>
  <c r="K430" i="13" s="1"/>
  <c r="AH430" i="2"/>
  <c r="N430" i="2"/>
  <c r="DE429" i="2"/>
  <c r="CW429" i="2"/>
  <c r="CV429" i="2"/>
  <c r="CT429" i="2"/>
  <c r="H429" i="13" s="1"/>
  <c r="CQ429" i="2" a="1"/>
  <c r="CQ429" i="2" s="1"/>
  <c r="CP429" i="2" a="1"/>
  <c r="CP429" i="2" s="1"/>
  <c r="CO429" i="2" a="1"/>
  <c r="CO429" i="2" s="1"/>
  <c r="CM429" i="2"/>
  <c r="CI429" i="2"/>
  <c r="F429" i="13" s="1"/>
  <c r="BP429" i="2"/>
  <c r="BO429" i="2"/>
  <c r="BD429" i="2"/>
  <c r="AV429" i="2"/>
  <c r="AU429" i="2"/>
  <c r="BB429" i="2" s="1"/>
  <c r="AS429" i="2"/>
  <c r="L429" i="13" s="1"/>
  <c r="AL429" i="2"/>
  <c r="K429" i="13" s="1"/>
  <c r="AH429" i="2"/>
  <c r="N429" i="2"/>
  <c r="DE428" i="2"/>
  <c r="CW428" i="2"/>
  <c r="CV428" i="2"/>
  <c r="CT428" i="2"/>
  <c r="H428" i="13" s="1"/>
  <c r="CQ428" i="2" a="1"/>
  <c r="CQ428" i="2" s="1"/>
  <c r="CP428" i="2" a="1"/>
  <c r="CP428" i="2" s="1"/>
  <c r="CO428" i="2" a="1"/>
  <c r="CO428" i="2" s="1"/>
  <c r="CM428" i="2"/>
  <c r="CI428" i="2"/>
  <c r="F428" i="13" s="1"/>
  <c r="BP428" i="2"/>
  <c r="BY428" i="2" s="1"/>
  <c r="BO428" i="2"/>
  <c r="BD428" i="2"/>
  <c r="AV428" i="2"/>
  <c r="BM428" i="2" s="1"/>
  <c r="AU428" i="2"/>
  <c r="BB428" i="2" s="1"/>
  <c r="AS428" i="2"/>
  <c r="L428" i="13" s="1"/>
  <c r="AL428" i="2"/>
  <c r="K428" i="13" s="1"/>
  <c r="AH428" i="2"/>
  <c r="N428" i="2"/>
  <c r="DE427" i="2"/>
  <c r="CW427" i="2"/>
  <c r="CV427" i="2"/>
  <c r="CT427" i="2"/>
  <c r="H427" i="13" s="1"/>
  <c r="CQ427" i="2" a="1"/>
  <c r="CQ427" i="2" s="1"/>
  <c r="CP427" i="2" a="1"/>
  <c r="CP427" i="2" s="1"/>
  <c r="CO427" i="2" a="1"/>
  <c r="CO427" i="2" s="1"/>
  <c r="CM427" i="2"/>
  <c r="CI427" i="2"/>
  <c r="F427" i="13" s="1"/>
  <c r="BP427" i="2"/>
  <c r="BO427" i="2"/>
  <c r="BD427" i="2"/>
  <c r="AV427" i="2"/>
  <c r="AU427" i="2"/>
  <c r="AS427" i="2"/>
  <c r="L427" i="13" s="1"/>
  <c r="AL427" i="2"/>
  <c r="K427" i="13" s="1"/>
  <c r="AH427" i="2"/>
  <c r="N427" i="2"/>
  <c r="DE426" i="2"/>
  <c r="CW426" i="2"/>
  <c r="CV426" i="2"/>
  <c r="CT426" i="2"/>
  <c r="H426" i="13" s="1"/>
  <c r="CQ426" i="2" a="1"/>
  <c r="CQ426" i="2" s="1"/>
  <c r="CP426" i="2" a="1"/>
  <c r="CP426" i="2" s="1"/>
  <c r="CO426" i="2" a="1"/>
  <c r="CO426" i="2" s="1"/>
  <c r="CM426" i="2"/>
  <c r="CI426" i="2"/>
  <c r="CJ426" i="2" s="1"/>
  <c r="BP426" i="2"/>
  <c r="BO426" i="2"/>
  <c r="BD426" i="2"/>
  <c r="AV426" i="2"/>
  <c r="BM426" i="2" s="1"/>
  <c r="AU426" i="2"/>
  <c r="AS426" i="2"/>
  <c r="L426" i="13" s="1"/>
  <c r="AL426" i="2"/>
  <c r="K426" i="13" s="1"/>
  <c r="AH426" i="2"/>
  <c r="N426" i="2"/>
  <c r="DE425" i="2"/>
  <c r="CW425" i="2"/>
  <c r="CV425" i="2"/>
  <c r="CT425" i="2"/>
  <c r="H425" i="13" s="1"/>
  <c r="CQ425" i="2" a="1"/>
  <c r="CQ425" i="2" s="1"/>
  <c r="CP425" i="2" a="1"/>
  <c r="CP425" i="2" s="1"/>
  <c r="CO425" i="2" a="1"/>
  <c r="CO425" i="2" s="1"/>
  <c r="CM425" i="2"/>
  <c r="CI425" i="2"/>
  <c r="F425" i="13" s="1"/>
  <c r="BP425" i="2"/>
  <c r="BO425" i="2"/>
  <c r="BD425" i="2"/>
  <c r="AV425" i="2"/>
  <c r="AU425" i="2"/>
  <c r="BB425" i="2" s="1"/>
  <c r="AS425" i="2"/>
  <c r="L425" i="13" s="1"/>
  <c r="AL425" i="2"/>
  <c r="K425" i="13" s="1"/>
  <c r="AH425" i="2"/>
  <c r="N425" i="2"/>
  <c r="DE424" i="2"/>
  <c r="CW424" i="2"/>
  <c r="CV424" i="2"/>
  <c r="CT424" i="2"/>
  <c r="H424" i="13" s="1"/>
  <c r="CQ424" i="2" a="1"/>
  <c r="CQ424" i="2" s="1"/>
  <c r="CP424" i="2" a="1"/>
  <c r="CP424" i="2" s="1"/>
  <c r="CO424" i="2" a="1"/>
  <c r="CO424" i="2" s="1"/>
  <c r="CM424" i="2"/>
  <c r="CI424" i="2"/>
  <c r="CN424" i="2" s="1"/>
  <c r="BP424" i="2"/>
  <c r="BO424" i="2"/>
  <c r="BD424" i="2"/>
  <c r="AV424" i="2"/>
  <c r="BC424" i="2" s="1"/>
  <c r="AU424" i="2"/>
  <c r="BL424" i="2" s="1"/>
  <c r="AS424" i="2"/>
  <c r="L424" i="13" s="1"/>
  <c r="AL424" i="2"/>
  <c r="K424" i="13" s="1"/>
  <c r="AH424" i="2"/>
  <c r="N424" i="2"/>
  <c r="DE423" i="2"/>
  <c r="CW423" i="2"/>
  <c r="CV423" i="2"/>
  <c r="CT423" i="2"/>
  <c r="H423" i="13" s="1"/>
  <c r="CQ423" i="2" a="1"/>
  <c r="CQ423" i="2" s="1"/>
  <c r="CP423" i="2" a="1"/>
  <c r="CP423" i="2" s="1"/>
  <c r="CO423" i="2" a="1"/>
  <c r="CO423" i="2" s="1"/>
  <c r="CM423" i="2"/>
  <c r="CI423" i="2"/>
  <c r="F423" i="13" s="1"/>
  <c r="BP423" i="2"/>
  <c r="BO423" i="2"/>
  <c r="BD423" i="2"/>
  <c r="AV423" i="2"/>
  <c r="BM423" i="2" s="1"/>
  <c r="AU423" i="2"/>
  <c r="BL423" i="2" s="1"/>
  <c r="AS423" i="2"/>
  <c r="L423" i="13" s="1"/>
  <c r="AL423" i="2"/>
  <c r="K423" i="13" s="1"/>
  <c r="AH423" i="2"/>
  <c r="N423" i="2"/>
  <c r="DE422" i="2"/>
  <c r="CW422" i="2"/>
  <c r="CV422" i="2"/>
  <c r="CT422" i="2"/>
  <c r="H422" i="13" s="1"/>
  <c r="CQ422" i="2" a="1"/>
  <c r="CQ422" i="2" s="1"/>
  <c r="CP422" i="2" a="1"/>
  <c r="CP422" i="2" s="1"/>
  <c r="CO422" i="2" a="1"/>
  <c r="CO422" i="2" s="1"/>
  <c r="CM422" i="2"/>
  <c r="CI422" i="2"/>
  <c r="F422" i="13" s="1"/>
  <c r="BP422" i="2"/>
  <c r="BY422" i="2" s="1"/>
  <c r="BO422" i="2"/>
  <c r="BD422" i="2"/>
  <c r="AV422" i="2"/>
  <c r="BC422" i="2" s="1"/>
  <c r="AU422" i="2"/>
  <c r="BB422" i="2" s="1"/>
  <c r="AS422" i="2"/>
  <c r="L422" i="13" s="1"/>
  <c r="AL422" i="2"/>
  <c r="K422" i="13" s="1"/>
  <c r="AH422" i="2"/>
  <c r="N422" i="2"/>
  <c r="DE421" i="2"/>
  <c r="CW421" i="2"/>
  <c r="CV421" i="2"/>
  <c r="CT421" i="2"/>
  <c r="H421" i="13" s="1"/>
  <c r="CQ421" i="2" a="1"/>
  <c r="CQ421" i="2" s="1"/>
  <c r="CP421" i="2" a="1"/>
  <c r="CP421" i="2" s="1"/>
  <c r="CO421" i="2" a="1"/>
  <c r="CO421" i="2" s="1"/>
  <c r="CM421" i="2"/>
  <c r="CI421" i="2"/>
  <c r="BP421" i="2"/>
  <c r="BO421" i="2"/>
  <c r="BD421" i="2"/>
  <c r="AV421" i="2"/>
  <c r="BM421" i="2" s="1"/>
  <c r="AU421" i="2"/>
  <c r="BL421" i="2" s="1"/>
  <c r="AS421" i="2"/>
  <c r="L421" i="13" s="1"/>
  <c r="AL421" i="2"/>
  <c r="K421" i="13" s="1"/>
  <c r="AH421" i="2"/>
  <c r="N421" i="2"/>
  <c r="DE420" i="2"/>
  <c r="CW420" i="2"/>
  <c r="CV420" i="2"/>
  <c r="CT420" i="2"/>
  <c r="H420" i="13" s="1"/>
  <c r="CQ420" i="2" a="1"/>
  <c r="CQ420" i="2" s="1"/>
  <c r="CP420" i="2" a="1"/>
  <c r="CP420" i="2" s="1"/>
  <c r="CO420" i="2" a="1"/>
  <c r="CO420" i="2" s="1"/>
  <c r="CM420" i="2"/>
  <c r="CI420" i="2"/>
  <c r="F420" i="13" s="1"/>
  <c r="BP420" i="2"/>
  <c r="BY420" i="2" s="1"/>
  <c r="BO420" i="2"/>
  <c r="BD420" i="2"/>
  <c r="AV420" i="2"/>
  <c r="BM420" i="2" s="1"/>
  <c r="AU420" i="2"/>
  <c r="AS420" i="2"/>
  <c r="L420" i="13" s="1"/>
  <c r="AL420" i="2"/>
  <c r="K420" i="13" s="1"/>
  <c r="AH420" i="2"/>
  <c r="N420" i="2"/>
  <c r="DE419" i="2"/>
  <c r="CW419" i="2"/>
  <c r="CV419" i="2"/>
  <c r="CT419" i="2"/>
  <c r="H419" i="13" s="1"/>
  <c r="CQ419" i="2" a="1"/>
  <c r="CQ419" i="2" s="1"/>
  <c r="CP419" i="2" a="1"/>
  <c r="CP419" i="2" s="1"/>
  <c r="CO419" i="2" a="1"/>
  <c r="CO419" i="2" s="1"/>
  <c r="CM419" i="2"/>
  <c r="CI419" i="2"/>
  <c r="F419" i="13" s="1"/>
  <c r="BP419" i="2"/>
  <c r="BO419" i="2"/>
  <c r="BD419" i="2"/>
  <c r="AV419" i="2"/>
  <c r="AU419" i="2"/>
  <c r="AS419" i="2"/>
  <c r="L419" i="13" s="1"/>
  <c r="AL419" i="2"/>
  <c r="K419" i="13" s="1"/>
  <c r="AH419" i="2"/>
  <c r="N419" i="2"/>
  <c r="DE418" i="2"/>
  <c r="CW418" i="2"/>
  <c r="CV418" i="2"/>
  <c r="CT418" i="2"/>
  <c r="H418" i="13" s="1"/>
  <c r="CQ418" i="2" a="1"/>
  <c r="CQ418" i="2" s="1"/>
  <c r="CP418" i="2" a="1"/>
  <c r="CP418" i="2" s="1"/>
  <c r="CO418" i="2" a="1"/>
  <c r="CO418" i="2" s="1"/>
  <c r="CM418" i="2"/>
  <c r="CI418" i="2"/>
  <c r="F418" i="13" s="1"/>
  <c r="BP418" i="2"/>
  <c r="BO418" i="2"/>
  <c r="BD418" i="2"/>
  <c r="AV418" i="2"/>
  <c r="BM418" i="2" s="1"/>
  <c r="AU418" i="2"/>
  <c r="BL418" i="2" s="1"/>
  <c r="AS418" i="2"/>
  <c r="L418" i="13" s="1"/>
  <c r="AL418" i="2"/>
  <c r="K418" i="13" s="1"/>
  <c r="AH418" i="2"/>
  <c r="N418" i="2"/>
  <c r="DE417" i="2"/>
  <c r="CW417" i="2"/>
  <c r="CV417" i="2"/>
  <c r="CT417" i="2"/>
  <c r="H417" i="13" s="1"/>
  <c r="CQ417" i="2" a="1"/>
  <c r="CQ417" i="2" s="1"/>
  <c r="CP417" i="2" a="1"/>
  <c r="CP417" i="2" s="1"/>
  <c r="CO417" i="2" a="1"/>
  <c r="CO417" i="2" s="1"/>
  <c r="CM417" i="2"/>
  <c r="CI417" i="2"/>
  <c r="F417" i="13" s="1"/>
  <c r="BP417" i="2"/>
  <c r="BO417" i="2"/>
  <c r="BD417" i="2"/>
  <c r="AV417" i="2"/>
  <c r="BC417" i="2" s="1"/>
  <c r="AU417" i="2"/>
  <c r="AS417" i="2"/>
  <c r="L417" i="13" s="1"/>
  <c r="AL417" i="2"/>
  <c r="K417" i="13" s="1"/>
  <c r="AH417" i="2"/>
  <c r="N417" i="2"/>
  <c r="DE416" i="2"/>
  <c r="CW416" i="2"/>
  <c r="CV416" i="2"/>
  <c r="CT416" i="2"/>
  <c r="H416" i="13" s="1"/>
  <c r="CQ416" i="2" a="1"/>
  <c r="CQ416" i="2" s="1"/>
  <c r="CP416" i="2" a="1"/>
  <c r="CP416" i="2" s="1"/>
  <c r="CO416" i="2" a="1"/>
  <c r="CO416" i="2" s="1"/>
  <c r="CM416" i="2"/>
  <c r="CI416" i="2"/>
  <c r="F416" i="13" s="1"/>
  <c r="BP416" i="2"/>
  <c r="BO416" i="2"/>
  <c r="BD416" i="2"/>
  <c r="AV416" i="2"/>
  <c r="BC416" i="2" s="1"/>
  <c r="AU416" i="2"/>
  <c r="BL416" i="2" s="1"/>
  <c r="AS416" i="2"/>
  <c r="L416" i="13" s="1"/>
  <c r="AL416" i="2"/>
  <c r="K416" i="13" s="1"/>
  <c r="AH416" i="2"/>
  <c r="N416" i="2"/>
  <c r="DQ415" i="2"/>
  <c r="DE415" i="2"/>
  <c r="CW415" i="2"/>
  <c r="CV415" i="2"/>
  <c r="CT415" i="2"/>
  <c r="H415" i="13" s="1"/>
  <c r="CQ415" i="2" a="1"/>
  <c r="CQ415" i="2" s="1"/>
  <c r="CP415" i="2" a="1"/>
  <c r="CP415" i="2" s="1"/>
  <c r="CO415" i="2" a="1"/>
  <c r="CO415" i="2" s="1"/>
  <c r="CM415" i="2"/>
  <c r="BP415" i="2"/>
  <c r="BO415" i="2"/>
  <c r="BD415" i="2"/>
  <c r="AV415" i="2"/>
  <c r="BM415" i="2" s="1"/>
  <c r="AU415" i="2"/>
  <c r="BL415" i="2" s="1"/>
  <c r="AS415" i="2"/>
  <c r="L415" i="13" s="1"/>
  <c r="AL415" i="2"/>
  <c r="K415" i="13" s="1"/>
  <c r="AH415" i="2"/>
  <c r="N415" i="2"/>
  <c r="DQ414" i="2"/>
  <c r="DE414" i="2"/>
  <c r="CW414" i="2"/>
  <c r="CV414" i="2"/>
  <c r="CT414" i="2"/>
  <c r="H414" i="13" s="1"/>
  <c r="CQ414" i="2" a="1"/>
  <c r="CQ414" i="2" s="1"/>
  <c r="CP414" i="2" a="1"/>
  <c r="CP414" i="2" s="1"/>
  <c r="CO414" i="2" a="1"/>
  <c r="CO414" i="2" s="1"/>
  <c r="CM414" i="2"/>
  <c r="BP414" i="2"/>
  <c r="BY414" i="2" s="1"/>
  <c r="BO414" i="2"/>
  <c r="BD414" i="2"/>
  <c r="AV414" i="2"/>
  <c r="BC414" i="2" s="1"/>
  <c r="AU414" i="2"/>
  <c r="BB414" i="2" s="1"/>
  <c r="AS414" i="2"/>
  <c r="L414" i="13" s="1"/>
  <c r="AL414" i="2"/>
  <c r="K414" i="13" s="1"/>
  <c r="AH414" i="2"/>
  <c r="N414" i="2"/>
  <c r="DQ413" i="2"/>
  <c r="DE413" i="2"/>
  <c r="CW413" i="2"/>
  <c r="CV413" i="2"/>
  <c r="CT413" i="2"/>
  <c r="H413" i="13" s="1"/>
  <c r="CQ413" i="2" a="1"/>
  <c r="CQ413" i="2" s="1"/>
  <c r="CP413" i="2" a="1"/>
  <c r="CP413" i="2" s="1"/>
  <c r="CO413" i="2" a="1"/>
  <c r="CO413" i="2" s="1"/>
  <c r="CM413" i="2"/>
  <c r="BP413" i="2"/>
  <c r="BO413" i="2"/>
  <c r="BD413" i="2"/>
  <c r="AV413" i="2"/>
  <c r="BM413" i="2" s="1"/>
  <c r="AU413" i="2"/>
  <c r="BL413" i="2" s="1"/>
  <c r="AS413" i="2"/>
  <c r="L413" i="13" s="1"/>
  <c r="AL413" i="2"/>
  <c r="K413" i="13" s="1"/>
  <c r="AH413" i="2"/>
  <c r="N413" i="2"/>
  <c r="DQ412" i="2"/>
  <c r="DE412" i="2"/>
  <c r="CW412" i="2"/>
  <c r="CV412" i="2"/>
  <c r="CT412" i="2"/>
  <c r="H412" i="13" s="1"/>
  <c r="CQ412" i="2" a="1"/>
  <c r="CQ412" i="2" s="1"/>
  <c r="CP412" i="2" a="1"/>
  <c r="CP412" i="2" s="1"/>
  <c r="CO412" i="2" a="1"/>
  <c r="CO412" i="2" s="1"/>
  <c r="CM412" i="2"/>
  <c r="CI412" i="2"/>
  <c r="F412" i="13" s="1"/>
  <c r="BP412" i="2"/>
  <c r="BO412" i="2"/>
  <c r="BD412" i="2"/>
  <c r="AV412" i="2"/>
  <c r="BC412" i="2" s="1"/>
  <c r="AU412" i="2"/>
  <c r="AS412" i="2"/>
  <c r="L412" i="13" s="1"/>
  <c r="AL412" i="2"/>
  <c r="K412" i="13" s="1"/>
  <c r="AH412" i="2"/>
  <c r="N412" i="2"/>
  <c r="DQ411" i="2"/>
  <c r="DE411" i="2"/>
  <c r="CW411" i="2"/>
  <c r="CV411" i="2"/>
  <c r="CT411" i="2"/>
  <c r="H411" i="13" s="1"/>
  <c r="CQ411" i="2" a="1"/>
  <c r="CQ411" i="2" s="1"/>
  <c r="CP411" i="2" a="1"/>
  <c r="CP411" i="2" s="1"/>
  <c r="CO411" i="2" a="1"/>
  <c r="CO411" i="2" s="1"/>
  <c r="CM411" i="2"/>
  <c r="CI411" i="2"/>
  <c r="BP411" i="2"/>
  <c r="BO411" i="2"/>
  <c r="BD411" i="2"/>
  <c r="AV411" i="2"/>
  <c r="BM411" i="2" s="1"/>
  <c r="AU411" i="2"/>
  <c r="BB411" i="2" s="1"/>
  <c r="AS411" i="2"/>
  <c r="L411" i="13" s="1"/>
  <c r="AL411" i="2"/>
  <c r="K411" i="13" s="1"/>
  <c r="AH411" i="2"/>
  <c r="N411" i="2"/>
  <c r="DQ410" i="2"/>
  <c r="DE410" i="2"/>
  <c r="CW410" i="2"/>
  <c r="CV410" i="2"/>
  <c r="CT410" i="2"/>
  <c r="H410" i="13" s="1"/>
  <c r="CQ410" i="2" a="1"/>
  <c r="CQ410" i="2" s="1"/>
  <c r="CP410" i="2" a="1"/>
  <c r="CP410" i="2" s="1"/>
  <c r="CO410" i="2" a="1"/>
  <c r="CO410" i="2" s="1"/>
  <c r="CM410" i="2"/>
  <c r="CI410" i="2"/>
  <c r="F410" i="13" s="1"/>
  <c r="BP410" i="2"/>
  <c r="BO410" i="2"/>
  <c r="BD410" i="2"/>
  <c r="AV410" i="2"/>
  <c r="BC410" i="2" s="1"/>
  <c r="AU410" i="2"/>
  <c r="BL410" i="2" s="1"/>
  <c r="AS410" i="2"/>
  <c r="L410" i="13" s="1"/>
  <c r="AL410" i="2"/>
  <c r="K410" i="13" s="1"/>
  <c r="AH410" i="2"/>
  <c r="N410" i="2"/>
  <c r="DQ409" i="2"/>
  <c r="DE409" i="2"/>
  <c r="CW409" i="2"/>
  <c r="CV409" i="2"/>
  <c r="CT409" i="2"/>
  <c r="H409" i="13" s="1"/>
  <c r="CQ409" i="2" a="1"/>
  <c r="CQ409" i="2" s="1"/>
  <c r="CP409" i="2" a="1"/>
  <c r="CP409" i="2" s="1"/>
  <c r="CO409" i="2" a="1"/>
  <c r="CO409" i="2" s="1"/>
  <c r="CM409" i="2"/>
  <c r="CI409" i="2"/>
  <c r="BP409" i="2"/>
  <c r="BO409" i="2"/>
  <c r="BD409" i="2"/>
  <c r="AV409" i="2"/>
  <c r="AU409" i="2"/>
  <c r="BL409" i="2" s="1"/>
  <c r="AS409" i="2"/>
  <c r="L409" i="13" s="1"/>
  <c r="AL409" i="2"/>
  <c r="K409" i="13" s="1"/>
  <c r="AH409" i="2"/>
  <c r="N409" i="2"/>
  <c r="DQ408" i="2"/>
  <c r="DE408" i="2"/>
  <c r="CW408" i="2"/>
  <c r="CV408" i="2"/>
  <c r="CT408" i="2"/>
  <c r="H408" i="13" s="1"/>
  <c r="CQ408" i="2" a="1"/>
  <c r="CQ408" i="2" s="1"/>
  <c r="CP408" i="2" a="1"/>
  <c r="CP408" i="2" s="1"/>
  <c r="CO408" i="2" a="1"/>
  <c r="CO408" i="2" s="1"/>
  <c r="CM408" i="2"/>
  <c r="CI408" i="2"/>
  <c r="F408" i="13" s="1"/>
  <c r="BP408" i="2"/>
  <c r="BO408" i="2"/>
  <c r="BD408" i="2"/>
  <c r="AV408" i="2"/>
  <c r="BC408" i="2" s="1"/>
  <c r="AU408" i="2"/>
  <c r="BB408" i="2" s="1"/>
  <c r="AS408" i="2"/>
  <c r="L408" i="13" s="1"/>
  <c r="AL408" i="2"/>
  <c r="K408" i="13" s="1"/>
  <c r="AH408" i="2"/>
  <c r="N408" i="2"/>
  <c r="DQ407" i="2"/>
  <c r="DE407" i="2"/>
  <c r="CW407" i="2"/>
  <c r="CV407" i="2"/>
  <c r="CT407" i="2"/>
  <c r="H407" i="13" s="1"/>
  <c r="CQ407" i="2" a="1"/>
  <c r="CQ407" i="2" s="1"/>
  <c r="CP407" i="2" a="1"/>
  <c r="CP407" i="2" s="1"/>
  <c r="CO407" i="2" a="1"/>
  <c r="CO407" i="2" s="1"/>
  <c r="CM407" i="2"/>
  <c r="CI407" i="2"/>
  <c r="F407" i="13" s="1"/>
  <c r="BP407" i="2"/>
  <c r="BY407" i="2" s="1"/>
  <c r="BO407" i="2"/>
  <c r="BD407" i="2"/>
  <c r="AV407" i="2"/>
  <c r="BM407" i="2" s="1"/>
  <c r="AU407" i="2"/>
  <c r="BL407" i="2" s="1"/>
  <c r="AS407" i="2"/>
  <c r="L407" i="13" s="1"/>
  <c r="AL407" i="2"/>
  <c r="K407" i="13" s="1"/>
  <c r="AH407" i="2"/>
  <c r="N407" i="2"/>
  <c r="DQ406" i="2"/>
  <c r="DE406" i="2"/>
  <c r="CW406" i="2"/>
  <c r="CV406" i="2"/>
  <c r="CT406" i="2"/>
  <c r="H406" i="13" s="1"/>
  <c r="CQ406" i="2" a="1"/>
  <c r="CQ406" i="2" s="1"/>
  <c r="CP406" i="2" a="1"/>
  <c r="CP406" i="2" s="1"/>
  <c r="CO406" i="2" a="1"/>
  <c r="CO406" i="2" s="1"/>
  <c r="CM406" i="2"/>
  <c r="BP406" i="2"/>
  <c r="BO406" i="2"/>
  <c r="BD406" i="2"/>
  <c r="AV406" i="2"/>
  <c r="BM406" i="2" s="1"/>
  <c r="AU406" i="2"/>
  <c r="AS406" i="2"/>
  <c r="L406" i="13" s="1"/>
  <c r="AL406" i="2"/>
  <c r="K406" i="13" s="1"/>
  <c r="AH406" i="2"/>
  <c r="N406" i="2"/>
  <c r="DQ405" i="2"/>
  <c r="DE405" i="2"/>
  <c r="CW405" i="2"/>
  <c r="CV405" i="2"/>
  <c r="CT405" i="2"/>
  <c r="H405" i="13" s="1"/>
  <c r="CQ405" i="2" a="1"/>
  <c r="CQ405" i="2" s="1"/>
  <c r="CP405" i="2" a="1"/>
  <c r="CP405" i="2" s="1"/>
  <c r="CO405" i="2" a="1"/>
  <c r="CO405" i="2" s="1"/>
  <c r="CM405" i="2"/>
  <c r="BP405" i="2"/>
  <c r="BO405" i="2"/>
  <c r="BD405" i="2"/>
  <c r="AV405" i="2"/>
  <c r="BC405" i="2" s="1"/>
  <c r="AU405" i="2"/>
  <c r="BB405" i="2" s="1"/>
  <c r="AS405" i="2"/>
  <c r="L405" i="13" s="1"/>
  <c r="AL405" i="2"/>
  <c r="K405" i="13" s="1"/>
  <c r="AH405" i="2"/>
  <c r="N405" i="2"/>
  <c r="DQ404" i="2"/>
  <c r="DE404" i="2"/>
  <c r="CW404" i="2"/>
  <c r="CV404" i="2"/>
  <c r="CT404" i="2"/>
  <c r="H404" i="13" s="1"/>
  <c r="CQ404" i="2" a="1"/>
  <c r="CQ404" i="2" s="1"/>
  <c r="CP404" i="2" a="1"/>
  <c r="CP404" i="2" s="1"/>
  <c r="CO404" i="2" a="1"/>
  <c r="CO404" i="2" s="1"/>
  <c r="CM404" i="2"/>
  <c r="BP404" i="2"/>
  <c r="BO404" i="2"/>
  <c r="BD404" i="2"/>
  <c r="AV404" i="2"/>
  <c r="BC404" i="2" s="1"/>
  <c r="AU404" i="2"/>
  <c r="BB404" i="2" s="1"/>
  <c r="AS404" i="2"/>
  <c r="L404" i="13" s="1"/>
  <c r="AL404" i="2"/>
  <c r="K404" i="13" s="1"/>
  <c r="AH404" i="2"/>
  <c r="N404" i="2"/>
  <c r="DQ403" i="2"/>
  <c r="DE403" i="2"/>
  <c r="CW403" i="2"/>
  <c r="CV403" i="2"/>
  <c r="CT403" i="2"/>
  <c r="H403" i="13" s="1"/>
  <c r="CQ403" i="2" a="1"/>
  <c r="CQ403" i="2" s="1"/>
  <c r="CP403" i="2" a="1"/>
  <c r="CP403" i="2" s="1"/>
  <c r="CO403" i="2" a="1"/>
  <c r="CO403" i="2" s="1"/>
  <c r="CM403" i="2"/>
  <c r="BP403" i="2"/>
  <c r="BO403" i="2"/>
  <c r="BD403" i="2"/>
  <c r="AV403" i="2"/>
  <c r="BC403" i="2" s="1"/>
  <c r="AU403" i="2"/>
  <c r="AS403" i="2"/>
  <c r="L403" i="13" s="1"/>
  <c r="AL403" i="2"/>
  <c r="K403" i="13" s="1"/>
  <c r="AH403" i="2"/>
  <c r="N403" i="2"/>
  <c r="DQ402" i="2"/>
  <c r="DE402" i="2"/>
  <c r="CW402" i="2"/>
  <c r="CV402" i="2"/>
  <c r="CT402" i="2"/>
  <c r="H402" i="13" s="1"/>
  <c r="CQ402" i="2" a="1"/>
  <c r="CQ402" i="2" s="1"/>
  <c r="CP402" i="2" a="1"/>
  <c r="CP402" i="2" s="1"/>
  <c r="CO402" i="2" a="1"/>
  <c r="CO402" i="2" s="1"/>
  <c r="CM402" i="2"/>
  <c r="BP402" i="2"/>
  <c r="BO402" i="2"/>
  <c r="BD402" i="2"/>
  <c r="AV402" i="2"/>
  <c r="BC402" i="2" s="1"/>
  <c r="AU402" i="2"/>
  <c r="BL402" i="2" s="1"/>
  <c r="AS402" i="2"/>
  <c r="L402" i="13" s="1"/>
  <c r="AL402" i="2"/>
  <c r="K402" i="13" s="1"/>
  <c r="AH402" i="2"/>
  <c r="N402" i="2"/>
  <c r="DQ401" i="2"/>
  <c r="DE401" i="2"/>
  <c r="CW401" i="2"/>
  <c r="CV401" i="2"/>
  <c r="CT401" i="2"/>
  <c r="H401" i="13" s="1"/>
  <c r="CQ401" i="2" a="1"/>
  <c r="CQ401" i="2" s="1"/>
  <c r="CP401" i="2" a="1"/>
  <c r="CP401" i="2" s="1"/>
  <c r="CO401" i="2" a="1"/>
  <c r="CO401" i="2" s="1"/>
  <c r="CM401" i="2"/>
  <c r="BP401" i="2"/>
  <c r="BY401" i="2" s="1"/>
  <c r="BO401" i="2"/>
  <c r="BD401" i="2"/>
  <c r="AV401" i="2"/>
  <c r="BM401" i="2" s="1"/>
  <c r="AU401" i="2"/>
  <c r="BL401" i="2" s="1"/>
  <c r="AS401" i="2"/>
  <c r="L401" i="13" s="1"/>
  <c r="AL401" i="2"/>
  <c r="K401" i="13" s="1"/>
  <c r="AH401" i="2"/>
  <c r="N401" i="2"/>
  <c r="DQ400" i="2"/>
  <c r="DE400" i="2"/>
  <c r="CW400" i="2"/>
  <c r="CV400" i="2"/>
  <c r="CT400" i="2"/>
  <c r="H400" i="13" s="1"/>
  <c r="CQ400" i="2" a="1"/>
  <c r="CQ400" i="2" s="1"/>
  <c r="CP400" i="2" a="1"/>
  <c r="CP400" i="2" s="1"/>
  <c r="CO400" i="2" a="1"/>
  <c r="CO400" i="2" s="1"/>
  <c r="CM400" i="2"/>
  <c r="CI400" i="2"/>
  <c r="F400" i="13" s="1"/>
  <c r="BP400" i="2"/>
  <c r="BO400" i="2"/>
  <c r="BD400" i="2"/>
  <c r="AV400" i="2"/>
  <c r="BM400" i="2" s="1"/>
  <c r="AU400" i="2"/>
  <c r="BL400" i="2" s="1"/>
  <c r="AS400" i="2"/>
  <c r="L400" i="13" s="1"/>
  <c r="AL400" i="2"/>
  <c r="K400" i="13" s="1"/>
  <c r="AH400" i="2"/>
  <c r="N400" i="2"/>
  <c r="DQ399" i="2"/>
  <c r="DE399" i="2"/>
  <c r="CW399" i="2"/>
  <c r="CV399" i="2"/>
  <c r="CT399" i="2"/>
  <c r="H399" i="13" s="1"/>
  <c r="CQ399" i="2" a="1"/>
  <c r="CQ399" i="2" s="1"/>
  <c r="CP399" i="2" a="1"/>
  <c r="CP399" i="2" s="1"/>
  <c r="CO399" i="2" a="1"/>
  <c r="CO399" i="2" s="1"/>
  <c r="CM399" i="2"/>
  <c r="CI399" i="2"/>
  <c r="F399" i="13" s="1"/>
  <c r="BP399" i="2"/>
  <c r="BO399" i="2"/>
  <c r="BD399" i="2"/>
  <c r="AV399" i="2"/>
  <c r="BC399" i="2" s="1"/>
  <c r="AU399" i="2"/>
  <c r="BL399" i="2" s="1"/>
  <c r="AS399" i="2"/>
  <c r="L399" i="13" s="1"/>
  <c r="AL399" i="2"/>
  <c r="K399" i="13" s="1"/>
  <c r="AH399" i="2"/>
  <c r="N399" i="2"/>
  <c r="DQ398" i="2"/>
  <c r="DE398" i="2"/>
  <c r="CW398" i="2"/>
  <c r="CV398" i="2"/>
  <c r="CT398" i="2"/>
  <c r="H398" i="13" s="1"/>
  <c r="CQ398" i="2" a="1"/>
  <c r="CQ398" i="2" s="1"/>
  <c r="CP398" i="2" a="1"/>
  <c r="CP398" i="2" s="1"/>
  <c r="CO398" i="2" a="1"/>
  <c r="CO398" i="2" s="1"/>
  <c r="CM398" i="2"/>
  <c r="CI398" i="2"/>
  <c r="F398" i="13" s="1"/>
  <c r="BP398" i="2"/>
  <c r="BO398" i="2"/>
  <c r="BD398" i="2"/>
  <c r="AV398" i="2"/>
  <c r="BM398" i="2" s="1"/>
  <c r="AU398" i="2"/>
  <c r="BL398" i="2" s="1"/>
  <c r="AS398" i="2"/>
  <c r="L398" i="13" s="1"/>
  <c r="AL398" i="2"/>
  <c r="K398" i="13" s="1"/>
  <c r="AH398" i="2"/>
  <c r="N398" i="2"/>
  <c r="DQ397" i="2"/>
  <c r="DE397" i="2"/>
  <c r="CW397" i="2"/>
  <c r="CV397" i="2"/>
  <c r="CT397" i="2"/>
  <c r="H397" i="13" s="1"/>
  <c r="CQ397" i="2" a="1"/>
  <c r="CQ397" i="2" s="1"/>
  <c r="CP397" i="2" a="1"/>
  <c r="CP397" i="2" s="1"/>
  <c r="CO397" i="2" a="1"/>
  <c r="CO397" i="2" s="1"/>
  <c r="CM397" i="2"/>
  <c r="CI397" i="2"/>
  <c r="F397" i="13" s="1"/>
  <c r="BP397" i="2"/>
  <c r="BO397" i="2"/>
  <c r="BD397" i="2"/>
  <c r="AV397" i="2"/>
  <c r="BM397" i="2" s="1"/>
  <c r="AU397" i="2"/>
  <c r="BB397" i="2" s="1"/>
  <c r="AS397" i="2"/>
  <c r="L397" i="13" s="1"/>
  <c r="AL397" i="2"/>
  <c r="K397" i="13" s="1"/>
  <c r="AH397" i="2"/>
  <c r="N397" i="2"/>
  <c r="DQ396" i="2"/>
  <c r="DE396" i="2"/>
  <c r="CW396" i="2"/>
  <c r="CV396" i="2"/>
  <c r="CT396" i="2"/>
  <c r="H396" i="13" s="1"/>
  <c r="CQ396" i="2" a="1"/>
  <c r="CQ396" i="2" s="1"/>
  <c r="CP396" i="2" a="1"/>
  <c r="CP396" i="2" s="1"/>
  <c r="CO396" i="2" a="1"/>
  <c r="CO396" i="2" s="1"/>
  <c r="CM396" i="2"/>
  <c r="CI396" i="2"/>
  <c r="F396" i="13" s="1"/>
  <c r="BP396" i="2"/>
  <c r="BO396" i="2"/>
  <c r="BD396" i="2"/>
  <c r="AV396" i="2"/>
  <c r="BM396" i="2" s="1"/>
  <c r="AU396" i="2"/>
  <c r="AS396" i="2"/>
  <c r="L396" i="13" s="1"/>
  <c r="AL396" i="2"/>
  <c r="K396" i="13" s="1"/>
  <c r="AH396" i="2"/>
  <c r="N396" i="2"/>
  <c r="DQ395" i="2"/>
  <c r="DE395" i="2"/>
  <c r="CW395" i="2"/>
  <c r="CV395" i="2"/>
  <c r="CT395" i="2"/>
  <c r="H395" i="13" s="1"/>
  <c r="CQ395" i="2" a="1"/>
  <c r="CQ395" i="2" s="1"/>
  <c r="CP395" i="2" a="1"/>
  <c r="CP395" i="2" s="1"/>
  <c r="CO395" i="2" a="1"/>
  <c r="CO395" i="2" s="1"/>
  <c r="CM395" i="2"/>
  <c r="CI395" i="2"/>
  <c r="F395" i="13" s="1"/>
  <c r="BP395" i="2"/>
  <c r="BO395" i="2"/>
  <c r="BD395" i="2"/>
  <c r="AV395" i="2"/>
  <c r="BC395" i="2" s="1"/>
  <c r="AU395" i="2"/>
  <c r="BB395" i="2" s="1"/>
  <c r="AS395" i="2"/>
  <c r="L395" i="13" s="1"/>
  <c r="AL395" i="2"/>
  <c r="K395" i="13" s="1"/>
  <c r="AH395" i="2"/>
  <c r="N395" i="2"/>
  <c r="DQ394" i="2"/>
  <c r="DE394" i="2"/>
  <c r="CW394" i="2"/>
  <c r="CV394" i="2"/>
  <c r="CT394" i="2"/>
  <c r="H394" i="13" s="1"/>
  <c r="CQ394" i="2" a="1"/>
  <c r="CQ394" i="2" s="1"/>
  <c r="CP394" i="2" a="1"/>
  <c r="CP394" i="2" s="1"/>
  <c r="CO394" i="2" a="1"/>
  <c r="CO394" i="2" s="1"/>
  <c r="CM394" i="2"/>
  <c r="BP394" i="2"/>
  <c r="BO394" i="2"/>
  <c r="BD394" i="2"/>
  <c r="AV394" i="2"/>
  <c r="BC394" i="2" s="1"/>
  <c r="AU394" i="2"/>
  <c r="BL394" i="2" s="1"/>
  <c r="AS394" i="2"/>
  <c r="L394" i="13" s="1"/>
  <c r="AL394" i="2"/>
  <c r="K394" i="13" s="1"/>
  <c r="AH394" i="2"/>
  <c r="N394" i="2"/>
  <c r="DQ393" i="2"/>
  <c r="DE393" i="2"/>
  <c r="CW393" i="2"/>
  <c r="CV393" i="2"/>
  <c r="CT393" i="2"/>
  <c r="H393" i="13" s="1"/>
  <c r="CQ393" i="2" a="1"/>
  <c r="CQ393" i="2" s="1"/>
  <c r="CP393" i="2" a="1"/>
  <c r="CP393" i="2" s="1"/>
  <c r="CO393" i="2" a="1"/>
  <c r="CO393" i="2" s="1"/>
  <c r="CM393" i="2"/>
  <c r="BP393" i="2"/>
  <c r="BO393" i="2"/>
  <c r="BD393" i="2"/>
  <c r="AV393" i="2"/>
  <c r="BM393" i="2" s="1"/>
  <c r="AU393" i="2"/>
  <c r="BB393" i="2" s="1"/>
  <c r="AS393" i="2"/>
  <c r="L393" i="13" s="1"/>
  <c r="AL393" i="2"/>
  <c r="K393" i="13" s="1"/>
  <c r="AH393" i="2"/>
  <c r="N393" i="2"/>
  <c r="DQ392" i="2"/>
  <c r="DE392" i="2"/>
  <c r="CW392" i="2"/>
  <c r="CV392" i="2"/>
  <c r="CT392" i="2"/>
  <c r="H392" i="13" s="1"/>
  <c r="CQ392" i="2" a="1"/>
  <c r="CQ392" i="2" s="1"/>
  <c r="CP392" i="2" a="1"/>
  <c r="CP392" i="2" s="1"/>
  <c r="CO392" i="2" a="1"/>
  <c r="CO392" i="2" s="1"/>
  <c r="CM392" i="2"/>
  <c r="BP392" i="2"/>
  <c r="BY392" i="2" s="1"/>
  <c r="BO392" i="2"/>
  <c r="BD392" i="2"/>
  <c r="AV392" i="2"/>
  <c r="BC392" i="2" s="1"/>
  <c r="AU392" i="2"/>
  <c r="BB392" i="2" s="1"/>
  <c r="AS392" i="2"/>
  <c r="L392" i="13" s="1"/>
  <c r="AL392" i="2"/>
  <c r="K392" i="13" s="1"/>
  <c r="AH392" i="2"/>
  <c r="N392" i="2"/>
  <c r="DQ391" i="2"/>
  <c r="DE391" i="2"/>
  <c r="CW391" i="2"/>
  <c r="CV391" i="2"/>
  <c r="CT391" i="2"/>
  <c r="H391" i="13" s="1"/>
  <c r="CQ391" i="2" a="1"/>
  <c r="CQ391" i="2" s="1"/>
  <c r="CP391" i="2" a="1"/>
  <c r="CP391" i="2" s="1"/>
  <c r="CO391" i="2" a="1"/>
  <c r="CO391" i="2" s="1"/>
  <c r="CM391" i="2"/>
  <c r="BP391" i="2"/>
  <c r="BO391" i="2"/>
  <c r="BD391" i="2"/>
  <c r="AV391" i="2"/>
  <c r="BM391" i="2" s="1"/>
  <c r="AU391" i="2"/>
  <c r="BB391" i="2" s="1"/>
  <c r="AS391" i="2"/>
  <c r="L391" i="13" s="1"/>
  <c r="AL391" i="2"/>
  <c r="K391" i="13" s="1"/>
  <c r="AH391" i="2"/>
  <c r="N391" i="2"/>
  <c r="DQ390" i="2"/>
  <c r="DE390" i="2"/>
  <c r="CW390" i="2"/>
  <c r="CV390" i="2"/>
  <c r="CT390" i="2"/>
  <c r="H390" i="13" s="1"/>
  <c r="CQ390" i="2" a="1"/>
  <c r="CQ390" i="2" s="1"/>
  <c r="CP390" i="2" a="1"/>
  <c r="CP390" i="2" s="1"/>
  <c r="CO390" i="2" a="1"/>
  <c r="CO390" i="2" s="1"/>
  <c r="CM390" i="2"/>
  <c r="BP390" i="2"/>
  <c r="BO390" i="2"/>
  <c r="BD390" i="2"/>
  <c r="AV390" i="2"/>
  <c r="BM390" i="2" s="1"/>
  <c r="AU390" i="2"/>
  <c r="BL390" i="2" s="1"/>
  <c r="AS390" i="2"/>
  <c r="L390" i="13" s="1"/>
  <c r="AL390" i="2"/>
  <c r="K390" i="13" s="1"/>
  <c r="AH390" i="2"/>
  <c r="N390" i="2"/>
  <c r="DQ389" i="2"/>
  <c r="DE389" i="2"/>
  <c r="CW389" i="2"/>
  <c r="CV389" i="2"/>
  <c r="CT389" i="2"/>
  <c r="H389" i="13" s="1"/>
  <c r="CQ389" i="2" a="1"/>
  <c r="CQ389" i="2" s="1"/>
  <c r="CP389" i="2" a="1"/>
  <c r="CP389" i="2" s="1"/>
  <c r="CO389" i="2" a="1"/>
  <c r="CO389" i="2" s="1"/>
  <c r="CM389" i="2"/>
  <c r="BP389" i="2"/>
  <c r="BO389" i="2"/>
  <c r="BD389" i="2"/>
  <c r="AV389" i="2"/>
  <c r="BC389" i="2" s="1"/>
  <c r="AU389" i="2"/>
  <c r="BB389" i="2" s="1"/>
  <c r="AS389" i="2"/>
  <c r="L389" i="13" s="1"/>
  <c r="AL389" i="2"/>
  <c r="K389" i="13" s="1"/>
  <c r="AH389" i="2"/>
  <c r="N389" i="2"/>
  <c r="DQ388" i="2"/>
  <c r="DE388" i="2"/>
  <c r="CW388" i="2"/>
  <c r="CV388" i="2"/>
  <c r="CT388" i="2"/>
  <c r="H388" i="13" s="1"/>
  <c r="CQ388" i="2" a="1"/>
  <c r="CQ388" i="2" s="1"/>
  <c r="CP388" i="2" a="1"/>
  <c r="CP388" i="2" s="1"/>
  <c r="CO388" i="2" a="1"/>
  <c r="CO388" i="2" s="1"/>
  <c r="CM388" i="2"/>
  <c r="CI388" i="2"/>
  <c r="F388" i="13" s="1"/>
  <c r="BP388" i="2"/>
  <c r="BO388" i="2"/>
  <c r="BD388" i="2"/>
  <c r="AV388" i="2"/>
  <c r="BM388" i="2" s="1"/>
  <c r="AU388" i="2"/>
  <c r="BL388" i="2" s="1"/>
  <c r="AS388" i="2"/>
  <c r="L388" i="13" s="1"/>
  <c r="AL388" i="2"/>
  <c r="K388" i="13" s="1"/>
  <c r="AH388" i="2"/>
  <c r="N388" i="2"/>
  <c r="DQ387" i="2"/>
  <c r="DE387" i="2"/>
  <c r="CW387" i="2"/>
  <c r="CV387" i="2"/>
  <c r="CT387" i="2"/>
  <c r="H387" i="13" s="1"/>
  <c r="CQ387" i="2" a="1"/>
  <c r="CQ387" i="2" s="1"/>
  <c r="CP387" i="2" a="1"/>
  <c r="CP387" i="2" s="1"/>
  <c r="CO387" i="2" a="1"/>
  <c r="CO387" i="2" s="1"/>
  <c r="CM387" i="2"/>
  <c r="CI387" i="2"/>
  <c r="F387" i="13" s="1"/>
  <c r="BP387" i="2"/>
  <c r="BO387" i="2"/>
  <c r="BD387" i="2"/>
  <c r="AV387" i="2"/>
  <c r="BC387" i="2" s="1"/>
  <c r="AU387" i="2"/>
  <c r="BB387" i="2" s="1"/>
  <c r="AS387" i="2"/>
  <c r="L387" i="13" s="1"/>
  <c r="AL387" i="2"/>
  <c r="K387" i="13" s="1"/>
  <c r="AH387" i="2"/>
  <c r="N387" i="2"/>
  <c r="DQ386" i="2"/>
  <c r="DE386" i="2"/>
  <c r="CW386" i="2"/>
  <c r="CV386" i="2"/>
  <c r="CT386" i="2"/>
  <c r="H386" i="13" s="1"/>
  <c r="CQ386" i="2" a="1"/>
  <c r="CQ386" i="2" s="1"/>
  <c r="CP386" i="2" a="1"/>
  <c r="CP386" i="2" s="1"/>
  <c r="CO386" i="2" a="1"/>
  <c r="CO386" i="2" s="1"/>
  <c r="CM386" i="2"/>
  <c r="CI386" i="2"/>
  <c r="F386" i="13" s="1"/>
  <c r="BP386" i="2"/>
  <c r="BO386" i="2"/>
  <c r="BD386" i="2"/>
  <c r="AV386" i="2"/>
  <c r="BM386" i="2" s="1"/>
  <c r="AU386" i="2"/>
  <c r="BB386" i="2" s="1"/>
  <c r="AS386" i="2"/>
  <c r="L386" i="13" s="1"/>
  <c r="AL386" i="2"/>
  <c r="K386" i="13" s="1"/>
  <c r="AH386" i="2"/>
  <c r="N386" i="2"/>
  <c r="DQ385" i="2"/>
  <c r="DE385" i="2"/>
  <c r="CW385" i="2"/>
  <c r="CV385" i="2"/>
  <c r="CT385" i="2"/>
  <c r="H385" i="13" s="1"/>
  <c r="CQ385" i="2" a="1"/>
  <c r="CQ385" i="2" s="1"/>
  <c r="CP385" i="2" a="1"/>
  <c r="CP385" i="2" s="1"/>
  <c r="CO385" i="2" a="1"/>
  <c r="CO385" i="2" s="1"/>
  <c r="CM385" i="2"/>
  <c r="CI385" i="2"/>
  <c r="CG385" i="2"/>
  <c r="CF385" i="2"/>
  <c r="CE385" i="2" s="1"/>
  <c r="BP385" i="2"/>
  <c r="BO385" i="2"/>
  <c r="BD385" i="2"/>
  <c r="AV385" i="2"/>
  <c r="BC385" i="2" s="1"/>
  <c r="AU385" i="2"/>
  <c r="BB385" i="2" s="1"/>
  <c r="AS385" i="2"/>
  <c r="L385" i="13" s="1"/>
  <c r="AL385" i="2"/>
  <c r="K385" i="13" s="1"/>
  <c r="AH385" i="2"/>
  <c r="N385" i="2"/>
  <c r="DQ384" i="2"/>
  <c r="DE384" i="2"/>
  <c r="CW384" i="2"/>
  <c r="CV384" i="2"/>
  <c r="CT384" i="2"/>
  <c r="H384" i="13" s="1"/>
  <c r="CQ384" i="2" a="1"/>
  <c r="CQ384" i="2" s="1"/>
  <c r="CP384" i="2" a="1"/>
  <c r="CP384" i="2" s="1"/>
  <c r="CO384" i="2" a="1"/>
  <c r="CO384" i="2" s="1"/>
  <c r="CM384" i="2"/>
  <c r="CI384" i="2"/>
  <c r="F384" i="13" s="1"/>
  <c r="CG384" i="2"/>
  <c r="CF384" i="2"/>
  <c r="CE384" i="2" s="1"/>
  <c r="BP384" i="2"/>
  <c r="BO384" i="2"/>
  <c r="BD384" i="2"/>
  <c r="AV384" i="2"/>
  <c r="BM384" i="2" s="1"/>
  <c r="AU384" i="2"/>
  <c r="BL384" i="2" s="1"/>
  <c r="AS384" i="2"/>
  <c r="L384" i="13" s="1"/>
  <c r="AL384" i="2"/>
  <c r="K384" i="13" s="1"/>
  <c r="AH384" i="2"/>
  <c r="N384" i="2"/>
  <c r="DQ383" i="2"/>
  <c r="DE383" i="2"/>
  <c r="CW383" i="2"/>
  <c r="CV383" i="2"/>
  <c r="CT383" i="2"/>
  <c r="H383" i="13" s="1"/>
  <c r="CQ383" i="2" a="1"/>
  <c r="CQ383" i="2" s="1"/>
  <c r="CP383" i="2" a="1"/>
  <c r="CP383" i="2" s="1"/>
  <c r="CO383" i="2" a="1"/>
  <c r="CO383" i="2" s="1"/>
  <c r="CM383" i="2"/>
  <c r="CI383" i="2"/>
  <c r="F383" i="13" s="1"/>
  <c r="CG383" i="2"/>
  <c r="CF383" i="2"/>
  <c r="CE383" i="2" s="1"/>
  <c r="BP383" i="2"/>
  <c r="BO383" i="2"/>
  <c r="BD383" i="2"/>
  <c r="AV383" i="2"/>
  <c r="BM383" i="2" s="1"/>
  <c r="AU383" i="2"/>
  <c r="AS383" i="2"/>
  <c r="L383" i="13" s="1"/>
  <c r="AL383" i="2"/>
  <c r="K383" i="13" s="1"/>
  <c r="AH383" i="2"/>
  <c r="N383" i="2"/>
  <c r="DQ382" i="2"/>
  <c r="DE382" i="2"/>
  <c r="CW382" i="2"/>
  <c r="CV382" i="2"/>
  <c r="CT382" i="2"/>
  <c r="H382" i="13" s="1"/>
  <c r="CQ382" i="2" a="1"/>
  <c r="CQ382" i="2" s="1"/>
  <c r="CP382" i="2" a="1"/>
  <c r="CP382" i="2" s="1"/>
  <c r="CO382" i="2" a="1"/>
  <c r="CO382" i="2" s="1"/>
  <c r="CM382" i="2"/>
  <c r="CI382" i="2"/>
  <c r="F382" i="13" s="1"/>
  <c r="BP382" i="2"/>
  <c r="BO382" i="2"/>
  <c r="BD382" i="2"/>
  <c r="BN382" i="2"/>
  <c r="AV382" i="2"/>
  <c r="BC382" i="2" s="1"/>
  <c r="AU382" i="2"/>
  <c r="BB382" i="2" s="1"/>
  <c r="AS382" i="2"/>
  <c r="L382" i="13" s="1"/>
  <c r="AL382" i="2"/>
  <c r="K382" i="13" s="1"/>
  <c r="AH382" i="2"/>
  <c r="N382" i="2"/>
  <c r="DQ381" i="2"/>
  <c r="DE381" i="2"/>
  <c r="CW381" i="2"/>
  <c r="CV381" i="2"/>
  <c r="CT381" i="2"/>
  <c r="H381" i="13" s="1"/>
  <c r="CQ381" i="2" a="1"/>
  <c r="CQ381" i="2" s="1"/>
  <c r="CP381" i="2" a="1"/>
  <c r="CP381" i="2" s="1"/>
  <c r="CO381" i="2" a="1"/>
  <c r="CO381" i="2" s="1"/>
  <c r="CM381" i="2"/>
  <c r="CI381" i="2"/>
  <c r="F381" i="13" s="1"/>
  <c r="BP381" i="2"/>
  <c r="BO381" i="2"/>
  <c r="BD381" i="2"/>
  <c r="AV381" i="2"/>
  <c r="BM381" i="2" s="1"/>
  <c r="AU381" i="2"/>
  <c r="BL381" i="2" s="1"/>
  <c r="AS381" i="2"/>
  <c r="L381" i="13" s="1"/>
  <c r="AL381" i="2"/>
  <c r="K381" i="13" s="1"/>
  <c r="AH381" i="2"/>
  <c r="N381" i="2"/>
  <c r="DQ380" i="2"/>
  <c r="DE380" i="2"/>
  <c r="CW380" i="2"/>
  <c r="CV380" i="2"/>
  <c r="CT380" i="2"/>
  <c r="H380" i="13" s="1"/>
  <c r="CQ380" i="2" a="1"/>
  <c r="CQ380" i="2" s="1"/>
  <c r="CP380" i="2" a="1"/>
  <c r="CP380" i="2" s="1"/>
  <c r="CO380" i="2" a="1"/>
  <c r="CO380" i="2" s="1"/>
  <c r="CM380" i="2"/>
  <c r="CI380" i="2"/>
  <c r="F380" i="13" s="1"/>
  <c r="BP380" i="2"/>
  <c r="BO380" i="2"/>
  <c r="BD380" i="2"/>
  <c r="AV380" i="2"/>
  <c r="AU380" i="2"/>
  <c r="BB380" i="2" s="1"/>
  <c r="AS380" i="2"/>
  <c r="L380" i="13" s="1"/>
  <c r="AL380" i="2"/>
  <c r="K380" i="13" s="1"/>
  <c r="AH380" i="2"/>
  <c r="N380" i="2"/>
  <c r="DQ379" i="2"/>
  <c r="DE379" i="2"/>
  <c r="CW379" i="2"/>
  <c r="CV379" i="2"/>
  <c r="CT379" i="2"/>
  <c r="H379" i="13" s="1"/>
  <c r="CQ379" i="2" a="1"/>
  <c r="CQ379" i="2" s="1"/>
  <c r="CP379" i="2" a="1"/>
  <c r="CP379" i="2" s="1"/>
  <c r="CO379" i="2" a="1"/>
  <c r="CO379" i="2" s="1"/>
  <c r="CM379" i="2"/>
  <c r="BP379" i="2"/>
  <c r="BO379" i="2"/>
  <c r="BD379" i="2"/>
  <c r="AV379" i="2"/>
  <c r="BC379" i="2" s="1"/>
  <c r="AU379" i="2"/>
  <c r="BB379" i="2" s="1"/>
  <c r="AS379" i="2"/>
  <c r="L379" i="13" s="1"/>
  <c r="AL379" i="2"/>
  <c r="K379" i="13" s="1"/>
  <c r="AH379" i="2"/>
  <c r="N379" i="2"/>
  <c r="DQ378" i="2"/>
  <c r="DE378" i="2"/>
  <c r="CW378" i="2"/>
  <c r="CV378" i="2"/>
  <c r="CT378" i="2"/>
  <c r="H378" i="13" s="1"/>
  <c r="CQ378" i="2" a="1"/>
  <c r="CQ378" i="2" s="1"/>
  <c r="CP378" i="2" a="1"/>
  <c r="CP378" i="2" s="1"/>
  <c r="CO378" i="2" a="1"/>
  <c r="CO378" i="2" s="1"/>
  <c r="CM378" i="2"/>
  <c r="BP378" i="2"/>
  <c r="BO378" i="2"/>
  <c r="BD378" i="2"/>
  <c r="AV378" i="2"/>
  <c r="BM378" i="2" s="1"/>
  <c r="AU378" i="2"/>
  <c r="BL378" i="2" s="1"/>
  <c r="AS378" i="2"/>
  <c r="L378" i="13" s="1"/>
  <c r="AL378" i="2"/>
  <c r="K378" i="13" s="1"/>
  <c r="AH378" i="2"/>
  <c r="N378" i="2"/>
  <c r="DQ377" i="2"/>
  <c r="DE377" i="2"/>
  <c r="CW377" i="2"/>
  <c r="CV377" i="2"/>
  <c r="CT377" i="2"/>
  <c r="H377" i="13" s="1"/>
  <c r="CQ377" i="2" a="1"/>
  <c r="CQ377" i="2" s="1"/>
  <c r="CP377" i="2" a="1"/>
  <c r="CP377" i="2" s="1"/>
  <c r="CO377" i="2" a="1"/>
  <c r="CO377" i="2" s="1"/>
  <c r="CM377" i="2"/>
  <c r="BP377" i="2"/>
  <c r="BO377" i="2"/>
  <c r="BD377" i="2"/>
  <c r="AV377" i="2"/>
  <c r="BM377" i="2" s="1"/>
  <c r="AU377" i="2"/>
  <c r="BB377" i="2" s="1"/>
  <c r="AS377" i="2"/>
  <c r="L377" i="13" s="1"/>
  <c r="AL377" i="2"/>
  <c r="K377" i="13" s="1"/>
  <c r="AH377" i="2"/>
  <c r="N377" i="2"/>
  <c r="DQ376" i="2"/>
  <c r="DE376" i="2"/>
  <c r="CW376" i="2"/>
  <c r="CV376" i="2"/>
  <c r="CT376" i="2"/>
  <c r="H376" i="13" s="1"/>
  <c r="CQ376" i="2" a="1"/>
  <c r="CQ376" i="2" s="1"/>
  <c r="CP376" i="2" a="1"/>
  <c r="CP376" i="2" s="1"/>
  <c r="CO376" i="2" a="1"/>
  <c r="CO376" i="2" s="1"/>
  <c r="CM376" i="2"/>
  <c r="CI376" i="2"/>
  <c r="BP376" i="2"/>
  <c r="BO376" i="2"/>
  <c r="BD376" i="2"/>
  <c r="AV376" i="2"/>
  <c r="AU376" i="2"/>
  <c r="AS376" i="2"/>
  <c r="L376" i="13" s="1"/>
  <c r="AL376" i="2"/>
  <c r="K376" i="13" s="1"/>
  <c r="AH376" i="2"/>
  <c r="N376" i="2"/>
  <c r="DQ375" i="2"/>
  <c r="DE375" i="2"/>
  <c r="CW375" i="2"/>
  <c r="CV375" i="2"/>
  <c r="CT375" i="2"/>
  <c r="H375" i="13" s="1"/>
  <c r="CQ375" i="2" a="1"/>
  <c r="CQ375" i="2" s="1"/>
  <c r="CP375" i="2" a="1"/>
  <c r="CP375" i="2" s="1"/>
  <c r="CO375" i="2" a="1"/>
  <c r="CO375" i="2" s="1"/>
  <c r="CM375" i="2"/>
  <c r="CI375" i="2"/>
  <c r="F375" i="13" s="1"/>
  <c r="BP375" i="2"/>
  <c r="BO375" i="2"/>
  <c r="BD375" i="2"/>
  <c r="AV375" i="2"/>
  <c r="BM375" i="2" s="1"/>
  <c r="AU375" i="2"/>
  <c r="BL375" i="2" s="1"/>
  <c r="AS375" i="2"/>
  <c r="L375" i="13" s="1"/>
  <c r="AL375" i="2"/>
  <c r="K375" i="13" s="1"/>
  <c r="AH375" i="2"/>
  <c r="N375" i="2"/>
  <c r="DQ374" i="2"/>
  <c r="DE374" i="2"/>
  <c r="CW374" i="2"/>
  <c r="CV374" i="2"/>
  <c r="CT374" i="2"/>
  <c r="H374" i="13" s="1"/>
  <c r="CQ374" i="2" a="1"/>
  <c r="CQ374" i="2" s="1"/>
  <c r="CP374" i="2" a="1"/>
  <c r="CP374" i="2" s="1"/>
  <c r="CO374" i="2" a="1"/>
  <c r="CO374" i="2" s="1"/>
  <c r="CM374" i="2"/>
  <c r="CI374" i="2"/>
  <c r="F374" i="13" s="1"/>
  <c r="BP374" i="2"/>
  <c r="BY374" i="2" s="1"/>
  <c r="BO374" i="2"/>
  <c r="BD374" i="2"/>
  <c r="AV374" i="2"/>
  <c r="BM374" i="2" s="1"/>
  <c r="AU374" i="2"/>
  <c r="BL374" i="2" s="1"/>
  <c r="AS374" i="2"/>
  <c r="L374" i="13" s="1"/>
  <c r="AL374" i="2"/>
  <c r="K374" i="13" s="1"/>
  <c r="AH374" i="2"/>
  <c r="N374" i="2"/>
  <c r="DQ373" i="2"/>
  <c r="DE373" i="2"/>
  <c r="CW373" i="2"/>
  <c r="CV373" i="2"/>
  <c r="CT373" i="2"/>
  <c r="H373" i="13" s="1"/>
  <c r="CQ373" i="2" a="1"/>
  <c r="CQ373" i="2" s="1"/>
  <c r="CP373" i="2" a="1"/>
  <c r="CP373" i="2" s="1"/>
  <c r="CO373" i="2" a="1"/>
  <c r="CO373" i="2" s="1"/>
  <c r="CM373" i="2"/>
  <c r="BP373" i="2"/>
  <c r="BY373" i="2" s="1"/>
  <c r="BO373" i="2"/>
  <c r="BD373" i="2"/>
  <c r="AV373" i="2"/>
  <c r="BC373" i="2" s="1"/>
  <c r="AU373" i="2"/>
  <c r="AS373" i="2"/>
  <c r="L373" i="13" s="1"/>
  <c r="AL373" i="2"/>
  <c r="K373" i="13" s="1"/>
  <c r="AH373" i="2"/>
  <c r="N373" i="2"/>
  <c r="DQ372" i="2"/>
  <c r="DE372" i="2"/>
  <c r="CW372" i="2"/>
  <c r="CV372" i="2"/>
  <c r="CT372" i="2"/>
  <c r="H372" i="13" s="1"/>
  <c r="CQ372" i="2" a="1"/>
  <c r="CQ372" i="2" s="1"/>
  <c r="CP372" i="2" a="1"/>
  <c r="CP372" i="2" s="1"/>
  <c r="CO372" i="2" a="1"/>
  <c r="CO372" i="2" s="1"/>
  <c r="CM372" i="2"/>
  <c r="BP372" i="2"/>
  <c r="BO372" i="2"/>
  <c r="BD372" i="2"/>
  <c r="AV372" i="2"/>
  <c r="AU372" i="2"/>
  <c r="AS372" i="2"/>
  <c r="L372" i="13" s="1"/>
  <c r="AL372" i="2"/>
  <c r="K372" i="13" s="1"/>
  <c r="AH372" i="2"/>
  <c r="N372" i="2"/>
  <c r="DQ371" i="2"/>
  <c r="DE371" i="2"/>
  <c r="CW371" i="2"/>
  <c r="CV371" i="2"/>
  <c r="CT371" i="2"/>
  <c r="H371" i="13" s="1"/>
  <c r="CQ371" i="2" a="1"/>
  <c r="CQ371" i="2" s="1"/>
  <c r="CP371" i="2" a="1"/>
  <c r="CP371" i="2" s="1"/>
  <c r="CO371" i="2" a="1"/>
  <c r="CO371" i="2" s="1"/>
  <c r="CM371" i="2"/>
  <c r="BP371" i="2"/>
  <c r="BO371" i="2"/>
  <c r="BD371" i="2"/>
  <c r="AV371" i="2"/>
  <c r="AU371" i="2"/>
  <c r="BL371" i="2" s="1"/>
  <c r="AS371" i="2"/>
  <c r="L371" i="13" s="1"/>
  <c r="AL371" i="2"/>
  <c r="K371" i="13" s="1"/>
  <c r="AH371" i="2"/>
  <c r="N371" i="2"/>
  <c r="DQ370" i="2"/>
  <c r="DE370" i="2"/>
  <c r="CW370" i="2"/>
  <c r="CV370" i="2"/>
  <c r="CT370" i="2"/>
  <c r="H370" i="13" s="1"/>
  <c r="CQ370" i="2" a="1"/>
  <c r="CQ370" i="2" s="1"/>
  <c r="CP370" i="2" a="1"/>
  <c r="CP370" i="2" s="1"/>
  <c r="CO370" i="2" a="1"/>
  <c r="CO370" i="2" s="1"/>
  <c r="CM370" i="2"/>
  <c r="BP370" i="2"/>
  <c r="BO370" i="2"/>
  <c r="BD370" i="2"/>
  <c r="AV370" i="2"/>
  <c r="BM370" i="2" s="1"/>
  <c r="AU370" i="2"/>
  <c r="BB370" i="2" s="1"/>
  <c r="AS370" i="2"/>
  <c r="L370" i="13" s="1"/>
  <c r="AL370" i="2"/>
  <c r="K370" i="13" s="1"/>
  <c r="AH370" i="2"/>
  <c r="N370" i="2"/>
  <c r="DQ369" i="2"/>
  <c r="DE369" i="2"/>
  <c r="CW369" i="2"/>
  <c r="CV369" i="2"/>
  <c r="CT369" i="2"/>
  <c r="H369" i="13" s="1"/>
  <c r="CQ369" i="2" a="1"/>
  <c r="CQ369" i="2" s="1"/>
  <c r="CP369" i="2" a="1"/>
  <c r="CP369" i="2" s="1"/>
  <c r="CO369" i="2" a="1"/>
  <c r="CO369" i="2" s="1"/>
  <c r="CM369" i="2"/>
  <c r="BP369" i="2"/>
  <c r="BO369" i="2"/>
  <c r="BD369" i="2"/>
  <c r="AV369" i="2"/>
  <c r="AU369" i="2"/>
  <c r="BB369" i="2" s="1"/>
  <c r="AS369" i="2"/>
  <c r="L369" i="13" s="1"/>
  <c r="AL369" i="2"/>
  <c r="K369" i="13" s="1"/>
  <c r="AH369" i="2"/>
  <c r="N369" i="2"/>
  <c r="DQ368" i="2"/>
  <c r="DE368" i="2"/>
  <c r="CW368" i="2"/>
  <c r="CV368" i="2"/>
  <c r="CT368" i="2"/>
  <c r="H368" i="13" s="1"/>
  <c r="CQ368" i="2" a="1"/>
  <c r="CQ368" i="2" s="1"/>
  <c r="CP368" i="2" a="1"/>
  <c r="CP368" i="2" s="1"/>
  <c r="CO368" i="2" a="1"/>
  <c r="CO368" i="2" s="1"/>
  <c r="CM368" i="2"/>
  <c r="BP368" i="2"/>
  <c r="BO368" i="2"/>
  <c r="BD368" i="2"/>
  <c r="AV368" i="2"/>
  <c r="BC368" i="2" s="1"/>
  <c r="AU368" i="2"/>
  <c r="BL368" i="2" s="1"/>
  <c r="AS368" i="2"/>
  <c r="L368" i="13" s="1"/>
  <c r="AL368" i="2"/>
  <c r="K368" i="13" s="1"/>
  <c r="AH368" i="2"/>
  <c r="N368" i="2"/>
  <c r="DQ367" i="2"/>
  <c r="DE367" i="2"/>
  <c r="CW367" i="2"/>
  <c r="CV367" i="2"/>
  <c r="CT367" i="2"/>
  <c r="H367" i="13" s="1"/>
  <c r="CQ367" i="2" a="1"/>
  <c r="CQ367" i="2" s="1"/>
  <c r="CP367" i="2" a="1"/>
  <c r="CP367" i="2" s="1"/>
  <c r="CO367" i="2" a="1"/>
  <c r="CO367" i="2" s="1"/>
  <c r="CM367" i="2"/>
  <c r="BP367" i="2"/>
  <c r="BO367" i="2"/>
  <c r="BD367" i="2"/>
  <c r="AV367" i="2"/>
  <c r="AU367" i="2"/>
  <c r="BL367" i="2" s="1"/>
  <c r="AS367" i="2"/>
  <c r="L367" i="13" s="1"/>
  <c r="AL367" i="2"/>
  <c r="K367" i="13" s="1"/>
  <c r="AH367" i="2"/>
  <c r="N367" i="2"/>
  <c r="DQ366" i="2"/>
  <c r="DE366" i="2"/>
  <c r="CW366" i="2"/>
  <c r="CV366" i="2"/>
  <c r="CT366" i="2"/>
  <c r="H366" i="13" s="1"/>
  <c r="CQ366" i="2" a="1"/>
  <c r="CQ366" i="2" s="1"/>
  <c r="CP366" i="2" a="1"/>
  <c r="CP366" i="2" s="1"/>
  <c r="CO366" i="2" a="1"/>
  <c r="CO366" i="2" s="1"/>
  <c r="CM366" i="2"/>
  <c r="BP366" i="2"/>
  <c r="BO366" i="2"/>
  <c r="BD366" i="2"/>
  <c r="AV366" i="2"/>
  <c r="BC366" i="2" s="1"/>
  <c r="AU366" i="2"/>
  <c r="BB366" i="2" s="1"/>
  <c r="AS366" i="2"/>
  <c r="L366" i="13" s="1"/>
  <c r="AL366" i="2"/>
  <c r="K366" i="13" s="1"/>
  <c r="AH366" i="2"/>
  <c r="N366" i="2"/>
  <c r="DQ365" i="2"/>
  <c r="DE365" i="2"/>
  <c r="CW365" i="2"/>
  <c r="CV365" i="2"/>
  <c r="CT365" i="2"/>
  <c r="H365" i="13" s="1"/>
  <c r="CQ365" i="2" a="1"/>
  <c r="CQ365" i="2" s="1"/>
  <c r="CP365" i="2" a="1"/>
  <c r="CP365" i="2" s="1"/>
  <c r="CO365" i="2" a="1"/>
  <c r="CO365" i="2" s="1"/>
  <c r="CM365" i="2"/>
  <c r="F365" i="13"/>
  <c r="BP365" i="2"/>
  <c r="BO365" i="2"/>
  <c r="BD365" i="2"/>
  <c r="AV365" i="2"/>
  <c r="AU365" i="2"/>
  <c r="AS365" i="2"/>
  <c r="L365" i="13" s="1"/>
  <c r="AL365" i="2"/>
  <c r="K365" i="13" s="1"/>
  <c r="AH365" i="2"/>
  <c r="N365" i="2"/>
  <c r="DQ364" i="2"/>
  <c r="DE364" i="2"/>
  <c r="CW364" i="2"/>
  <c r="CV364" i="2"/>
  <c r="CT364" i="2"/>
  <c r="H364" i="13" s="1"/>
  <c r="CQ364" i="2" a="1"/>
  <c r="CQ364" i="2" s="1"/>
  <c r="CP364" i="2" a="1"/>
  <c r="CP364" i="2" s="1"/>
  <c r="CO364" i="2" a="1"/>
  <c r="CO364" i="2" s="1"/>
  <c r="CM364" i="2"/>
  <c r="CI364" i="2"/>
  <c r="F364" i="13" s="1"/>
  <c r="BP364" i="2"/>
  <c r="BO364" i="2"/>
  <c r="BD364" i="2"/>
  <c r="AV364" i="2"/>
  <c r="BC364" i="2" s="1"/>
  <c r="AU364" i="2"/>
  <c r="BL364" i="2" s="1"/>
  <c r="AS364" i="2"/>
  <c r="L364" i="13" s="1"/>
  <c r="AL364" i="2"/>
  <c r="K364" i="13" s="1"/>
  <c r="AH364" i="2"/>
  <c r="N364" i="2"/>
  <c r="DQ363" i="2"/>
  <c r="DE363" i="2"/>
  <c r="CW363" i="2"/>
  <c r="CV363" i="2"/>
  <c r="CT363" i="2"/>
  <c r="H363" i="13" s="1"/>
  <c r="CQ363" i="2" a="1"/>
  <c r="CQ363" i="2" s="1"/>
  <c r="CP363" i="2" a="1"/>
  <c r="CP363" i="2" s="1"/>
  <c r="CO363" i="2" a="1"/>
  <c r="CO363" i="2" s="1"/>
  <c r="CM363" i="2"/>
  <c r="CI363" i="2"/>
  <c r="F363" i="13" s="1"/>
  <c r="BP363" i="2"/>
  <c r="BO363" i="2"/>
  <c r="BD363" i="2"/>
  <c r="AV363" i="2"/>
  <c r="BM363" i="2" s="1"/>
  <c r="AU363" i="2"/>
  <c r="BB363" i="2" s="1"/>
  <c r="AS363" i="2"/>
  <c r="L363" i="13" s="1"/>
  <c r="AL363" i="2"/>
  <c r="K363" i="13" s="1"/>
  <c r="AH363" i="2"/>
  <c r="N363" i="2"/>
  <c r="DQ362" i="2"/>
  <c r="DE362" i="2"/>
  <c r="CW362" i="2"/>
  <c r="CV362" i="2"/>
  <c r="CT362" i="2"/>
  <c r="H362" i="13" s="1"/>
  <c r="CQ362" i="2" a="1"/>
  <c r="CQ362" i="2" s="1"/>
  <c r="CP362" i="2" a="1"/>
  <c r="CP362" i="2" s="1"/>
  <c r="CO362" i="2" a="1"/>
  <c r="CO362" i="2" s="1"/>
  <c r="CM362" i="2"/>
  <c r="CI362" i="2"/>
  <c r="F362" i="13" s="1"/>
  <c r="BP362" i="2"/>
  <c r="BO362" i="2"/>
  <c r="BD362" i="2"/>
  <c r="AV362" i="2"/>
  <c r="AU362" i="2"/>
  <c r="AS362" i="2"/>
  <c r="L362" i="13" s="1"/>
  <c r="AL362" i="2"/>
  <c r="K362" i="13" s="1"/>
  <c r="AH362" i="2"/>
  <c r="N362" i="2"/>
  <c r="DQ361" i="2"/>
  <c r="DE361" i="2"/>
  <c r="CW361" i="2"/>
  <c r="CV361" i="2"/>
  <c r="CT361" i="2"/>
  <c r="H361" i="13" s="1"/>
  <c r="CQ361" i="2" a="1"/>
  <c r="CQ361" i="2" s="1"/>
  <c r="CP361" i="2" a="1"/>
  <c r="CP361" i="2" s="1"/>
  <c r="CO361" i="2" a="1"/>
  <c r="CO361" i="2" s="1"/>
  <c r="CM361" i="2"/>
  <c r="CI361" i="2"/>
  <c r="BP361" i="2"/>
  <c r="BO361" i="2"/>
  <c r="BD361" i="2"/>
  <c r="AV361" i="2"/>
  <c r="BM361" i="2" s="1"/>
  <c r="AU361" i="2"/>
  <c r="BB361" i="2" s="1"/>
  <c r="AS361" i="2"/>
  <c r="L361" i="13" s="1"/>
  <c r="AL361" i="2"/>
  <c r="K361" i="13" s="1"/>
  <c r="AH361" i="2"/>
  <c r="N361" i="2"/>
  <c r="DQ360" i="2"/>
  <c r="DE360" i="2"/>
  <c r="CW360" i="2"/>
  <c r="CV360" i="2"/>
  <c r="CT360" i="2"/>
  <c r="H360" i="13" s="1"/>
  <c r="CQ360" i="2" a="1"/>
  <c r="CQ360" i="2" s="1"/>
  <c r="CP360" i="2" a="1"/>
  <c r="CP360" i="2" s="1"/>
  <c r="CO360" i="2" a="1"/>
  <c r="CO360" i="2" s="1"/>
  <c r="CM360" i="2"/>
  <c r="CI360" i="2"/>
  <c r="CJ360" i="2" s="1"/>
  <c r="BP360" i="2"/>
  <c r="BO360" i="2"/>
  <c r="BD360" i="2"/>
  <c r="AV360" i="2"/>
  <c r="BC360" i="2" s="1"/>
  <c r="AU360" i="2"/>
  <c r="BB360" i="2" s="1"/>
  <c r="AS360" i="2"/>
  <c r="L360" i="13" s="1"/>
  <c r="AL360" i="2"/>
  <c r="K360" i="13" s="1"/>
  <c r="AH360" i="2"/>
  <c r="N360" i="2"/>
  <c r="DQ359" i="2"/>
  <c r="DE359" i="2"/>
  <c r="CW359" i="2"/>
  <c r="CV359" i="2"/>
  <c r="CT359" i="2"/>
  <c r="H359" i="13" s="1"/>
  <c r="CQ359" i="2" a="1"/>
  <c r="CQ359" i="2" s="1"/>
  <c r="CP359" i="2" a="1"/>
  <c r="CP359" i="2" s="1"/>
  <c r="CO359" i="2" a="1"/>
  <c r="CO359" i="2" s="1"/>
  <c r="CM359" i="2"/>
  <c r="CI359" i="2"/>
  <c r="F359" i="13" s="1"/>
  <c r="BP359" i="2"/>
  <c r="BO359" i="2"/>
  <c r="BD359" i="2"/>
  <c r="AV359" i="2"/>
  <c r="AU359" i="2"/>
  <c r="BL359" i="2" s="1"/>
  <c r="AS359" i="2"/>
  <c r="L359" i="13" s="1"/>
  <c r="AL359" i="2"/>
  <c r="K359" i="13" s="1"/>
  <c r="AH359" i="2"/>
  <c r="N359" i="2"/>
  <c r="DQ358" i="2"/>
  <c r="DE358" i="2"/>
  <c r="CW358" i="2"/>
  <c r="CV358" i="2"/>
  <c r="CT358" i="2"/>
  <c r="H358" i="13" s="1"/>
  <c r="CQ358" i="2" a="1"/>
  <c r="CQ358" i="2" s="1"/>
  <c r="CP358" i="2" a="1"/>
  <c r="CP358" i="2" s="1"/>
  <c r="CO358" i="2" a="1"/>
  <c r="CO358" i="2" s="1"/>
  <c r="CM358" i="2"/>
  <c r="BP358" i="2"/>
  <c r="BO358" i="2"/>
  <c r="BD358" i="2"/>
  <c r="AV358" i="2"/>
  <c r="BM358" i="2" s="1"/>
  <c r="AU358" i="2"/>
  <c r="BB358" i="2" s="1"/>
  <c r="AS358" i="2"/>
  <c r="L358" i="13" s="1"/>
  <c r="AL358" i="2"/>
  <c r="K358" i="13" s="1"/>
  <c r="AH358" i="2"/>
  <c r="N358" i="2"/>
  <c r="DQ357" i="2"/>
  <c r="DE357" i="2"/>
  <c r="CW357" i="2"/>
  <c r="CV357" i="2"/>
  <c r="CT357" i="2"/>
  <c r="H357" i="13" s="1"/>
  <c r="CQ357" i="2" a="1"/>
  <c r="CQ357" i="2" s="1"/>
  <c r="CP357" i="2" a="1"/>
  <c r="CP357" i="2" s="1"/>
  <c r="CO357" i="2" a="1"/>
  <c r="CO357" i="2" s="1"/>
  <c r="CM357" i="2"/>
  <c r="BP357" i="2"/>
  <c r="BO357" i="2"/>
  <c r="BD357" i="2"/>
  <c r="AV357" i="2"/>
  <c r="BM357" i="2" s="1"/>
  <c r="AU357" i="2"/>
  <c r="AS357" i="2"/>
  <c r="L357" i="13" s="1"/>
  <c r="AL357" i="2"/>
  <c r="K357" i="13" s="1"/>
  <c r="AH357" i="2"/>
  <c r="N357" i="2"/>
  <c r="DQ356" i="2"/>
  <c r="DE356" i="2"/>
  <c r="CW356" i="2"/>
  <c r="CV356" i="2"/>
  <c r="CT356" i="2"/>
  <c r="H356" i="13" s="1"/>
  <c r="CQ356" i="2" a="1"/>
  <c r="CQ356" i="2" s="1"/>
  <c r="CP356" i="2" a="1"/>
  <c r="CP356" i="2" s="1"/>
  <c r="CO356" i="2" a="1"/>
  <c r="CO356" i="2" s="1"/>
  <c r="CM356" i="2"/>
  <c r="BP356" i="2"/>
  <c r="BO356" i="2"/>
  <c r="BD356" i="2"/>
  <c r="AV356" i="2"/>
  <c r="AU356" i="2"/>
  <c r="AS356" i="2"/>
  <c r="L356" i="13" s="1"/>
  <c r="AL356" i="2"/>
  <c r="K356" i="13" s="1"/>
  <c r="AH356" i="2"/>
  <c r="N356" i="2"/>
  <c r="DQ355" i="2"/>
  <c r="DE355" i="2"/>
  <c r="CW355" i="2"/>
  <c r="CV355" i="2"/>
  <c r="CT355" i="2"/>
  <c r="H355" i="13" s="1"/>
  <c r="CQ355" i="2" a="1"/>
  <c r="CQ355" i="2" s="1"/>
  <c r="CP355" i="2" a="1"/>
  <c r="CP355" i="2" s="1"/>
  <c r="CO355" i="2" a="1"/>
  <c r="CO355" i="2" s="1"/>
  <c r="CM355" i="2"/>
  <c r="BP355" i="2"/>
  <c r="BY355" i="2" s="1"/>
  <c r="BO355" i="2"/>
  <c r="BD355" i="2"/>
  <c r="AV355" i="2"/>
  <c r="BM355" i="2" s="1"/>
  <c r="AU355" i="2"/>
  <c r="BL355" i="2" s="1"/>
  <c r="AS355" i="2"/>
  <c r="L355" i="13" s="1"/>
  <c r="AL355" i="2"/>
  <c r="K355" i="13" s="1"/>
  <c r="AH355" i="2"/>
  <c r="N355" i="2"/>
  <c r="DQ354" i="2"/>
  <c r="DE354" i="2"/>
  <c r="CW354" i="2"/>
  <c r="CV354" i="2"/>
  <c r="CT354" i="2"/>
  <c r="H354" i="13" s="1"/>
  <c r="CQ354" i="2" a="1"/>
  <c r="CQ354" i="2" s="1"/>
  <c r="CP354" i="2" a="1"/>
  <c r="CP354" i="2" s="1"/>
  <c r="CO354" i="2" a="1"/>
  <c r="CO354" i="2" s="1"/>
  <c r="CM354" i="2"/>
  <c r="BP354" i="2"/>
  <c r="BO354" i="2"/>
  <c r="BD354" i="2"/>
  <c r="AV354" i="2"/>
  <c r="BM354" i="2" s="1"/>
  <c r="AU354" i="2"/>
  <c r="BB354" i="2" s="1"/>
  <c r="AS354" i="2"/>
  <c r="L354" i="13" s="1"/>
  <c r="AL354" i="2"/>
  <c r="K354" i="13" s="1"/>
  <c r="AH354" i="2"/>
  <c r="N354" i="2"/>
  <c r="DQ353" i="2"/>
  <c r="DE353" i="2"/>
  <c r="CW353" i="2"/>
  <c r="CV353" i="2"/>
  <c r="CT353" i="2"/>
  <c r="H353" i="13" s="1"/>
  <c r="CQ353" i="2" a="1"/>
  <c r="CQ353" i="2" s="1"/>
  <c r="CP353" i="2" a="1"/>
  <c r="CP353" i="2" s="1"/>
  <c r="CO353" i="2" a="1"/>
  <c r="CO353" i="2" s="1"/>
  <c r="CM353" i="2"/>
  <c r="BP353" i="2"/>
  <c r="BO353" i="2"/>
  <c r="BD353" i="2"/>
  <c r="AV353" i="2"/>
  <c r="AU353" i="2"/>
  <c r="BB353" i="2" s="1"/>
  <c r="AS353" i="2"/>
  <c r="L353" i="13" s="1"/>
  <c r="AL353" i="2"/>
  <c r="K353" i="13" s="1"/>
  <c r="AH353" i="2"/>
  <c r="N353" i="2"/>
  <c r="DQ352" i="2"/>
  <c r="DE352" i="2"/>
  <c r="CW352" i="2"/>
  <c r="CV352" i="2"/>
  <c r="CT352" i="2"/>
  <c r="H352" i="13" s="1"/>
  <c r="CQ352" i="2" a="1"/>
  <c r="CQ352" i="2" s="1"/>
  <c r="CP352" i="2" a="1"/>
  <c r="CP352" i="2" s="1"/>
  <c r="CO352" i="2" a="1"/>
  <c r="CO352" i="2" s="1"/>
  <c r="CM352" i="2"/>
  <c r="CI352" i="2"/>
  <c r="F352" i="13" s="1"/>
  <c r="BP352" i="2"/>
  <c r="BO352" i="2"/>
  <c r="BD352" i="2"/>
  <c r="AV352" i="2"/>
  <c r="BC352" i="2" s="1"/>
  <c r="AU352" i="2"/>
  <c r="BL352" i="2" s="1"/>
  <c r="AS352" i="2"/>
  <c r="L352" i="13" s="1"/>
  <c r="AL352" i="2"/>
  <c r="K352" i="13" s="1"/>
  <c r="AH352" i="2"/>
  <c r="N352" i="2"/>
  <c r="DQ351" i="2"/>
  <c r="DE351" i="2"/>
  <c r="CW351" i="2"/>
  <c r="CV351" i="2"/>
  <c r="CT351" i="2"/>
  <c r="H351" i="13" s="1"/>
  <c r="CQ351" i="2" a="1"/>
  <c r="CQ351" i="2" s="1"/>
  <c r="CP351" i="2" a="1"/>
  <c r="CP351" i="2" s="1"/>
  <c r="CO351" i="2" a="1"/>
  <c r="CO351" i="2" s="1"/>
  <c r="CM351" i="2"/>
  <c r="CI351" i="2"/>
  <c r="CJ351" i="2" s="1"/>
  <c r="BP351" i="2"/>
  <c r="BO351" i="2"/>
  <c r="BD351" i="2"/>
  <c r="AV351" i="2"/>
  <c r="BM351" i="2" s="1"/>
  <c r="AU351" i="2"/>
  <c r="BL351" i="2" s="1"/>
  <c r="AS351" i="2"/>
  <c r="L351" i="13" s="1"/>
  <c r="AL351" i="2"/>
  <c r="K351" i="13" s="1"/>
  <c r="AH351" i="2"/>
  <c r="N351" i="2"/>
  <c r="DQ350" i="2"/>
  <c r="DE350" i="2"/>
  <c r="CW350" i="2"/>
  <c r="CV350" i="2"/>
  <c r="CT350" i="2"/>
  <c r="H350" i="13" s="1"/>
  <c r="CQ350" i="2" a="1"/>
  <c r="CQ350" i="2" s="1"/>
  <c r="CP350" i="2" a="1"/>
  <c r="CP350" i="2" s="1"/>
  <c r="CO350" i="2" a="1"/>
  <c r="CO350" i="2" s="1"/>
  <c r="CM350" i="2"/>
  <c r="CI350" i="2"/>
  <c r="F350" i="13" s="1"/>
  <c r="BP350" i="2"/>
  <c r="BY350" i="2" s="1"/>
  <c r="BO350" i="2"/>
  <c r="BD350" i="2"/>
  <c r="AV350" i="2"/>
  <c r="BC350" i="2" s="1"/>
  <c r="AU350" i="2"/>
  <c r="AS350" i="2"/>
  <c r="L350" i="13" s="1"/>
  <c r="AL350" i="2"/>
  <c r="K350" i="13" s="1"/>
  <c r="AH350" i="2"/>
  <c r="N350" i="2"/>
  <c r="DQ349" i="2"/>
  <c r="DE349" i="2"/>
  <c r="CW349" i="2"/>
  <c r="CV349" i="2"/>
  <c r="CT349" i="2"/>
  <c r="H349" i="13" s="1"/>
  <c r="CQ349" i="2" a="1"/>
  <c r="CQ349" i="2" s="1"/>
  <c r="CP349" i="2" a="1"/>
  <c r="CP349" i="2" s="1"/>
  <c r="CO349" i="2" a="1"/>
  <c r="CO349" i="2" s="1"/>
  <c r="CM349" i="2"/>
  <c r="CG349" i="2"/>
  <c r="CF349" i="2"/>
  <c r="CE349" i="2" s="1"/>
  <c r="BP349" i="2"/>
  <c r="BO349" i="2"/>
  <c r="BD349" i="2"/>
  <c r="AV349" i="2"/>
  <c r="BC349" i="2" s="1"/>
  <c r="AU349" i="2"/>
  <c r="BB349" i="2" s="1"/>
  <c r="AS349" i="2"/>
  <c r="L349" i="13" s="1"/>
  <c r="AL349" i="2"/>
  <c r="K349" i="13" s="1"/>
  <c r="AH349" i="2"/>
  <c r="N349" i="2"/>
  <c r="DQ348" i="2"/>
  <c r="DE348" i="2"/>
  <c r="CW348" i="2"/>
  <c r="CV348" i="2"/>
  <c r="CT348" i="2"/>
  <c r="H348" i="13" s="1"/>
  <c r="CQ348" i="2" a="1"/>
  <c r="CQ348" i="2" s="1"/>
  <c r="CP348" i="2" a="1"/>
  <c r="CP348" i="2" s="1"/>
  <c r="CO348" i="2" a="1"/>
  <c r="CO348" i="2" s="1"/>
  <c r="CM348" i="2"/>
  <c r="CG348" i="2"/>
  <c r="CF348" i="2"/>
  <c r="CE348" i="2" s="1"/>
  <c r="BZ348" i="2"/>
  <c r="BP348" i="2"/>
  <c r="BO348" i="2"/>
  <c r="BD348" i="2"/>
  <c r="AV348" i="2"/>
  <c r="AU348" i="2"/>
  <c r="AS348" i="2"/>
  <c r="L348" i="13" s="1"/>
  <c r="AL348" i="2"/>
  <c r="K348" i="13" s="1"/>
  <c r="AH348" i="2"/>
  <c r="N348" i="2"/>
  <c r="DQ347" i="2"/>
  <c r="DE347" i="2"/>
  <c r="CW347" i="2"/>
  <c r="CV347" i="2"/>
  <c r="CT347" i="2"/>
  <c r="H347" i="13" s="1"/>
  <c r="CQ347" i="2" a="1"/>
  <c r="CQ347" i="2" s="1"/>
  <c r="CP347" i="2" a="1"/>
  <c r="CP347" i="2" s="1"/>
  <c r="CO347" i="2" a="1"/>
  <c r="CO347" i="2" s="1"/>
  <c r="CM347" i="2"/>
  <c r="CG347" i="2"/>
  <c r="CF347" i="2"/>
  <c r="CE347" i="2" s="1"/>
  <c r="BP347" i="2"/>
  <c r="BO347" i="2"/>
  <c r="BD347" i="2"/>
  <c r="AV347" i="2"/>
  <c r="BM347" i="2" s="1"/>
  <c r="AU347" i="2"/>
  <c r="BL347" i="2" s="1"/>
  <c r="AS347" i="2"/>
  <c r="L347" i="13" s="1"/>
  <c r="AL347" i="2"/>
  <c r="K347" i="13" s="1"/>
  <c r="AH347" i="2"/>
  <c r="N347" i="2"/>
  <c r="DQ346" i="2"/>
  <c r="DE346" i="2"/>
  <c r="CW346" i="2"/>
  <c r="CV346" i="2"/>
  <c r="CT346" i="2"/>
  <c r="H346" i="13" s="1"/>
  <c r="CQ346" i="2" a="1"/>
  <c r="CQ346" i="2" s="1"/>
  <c r="CP346" i="2" a="1"/>
  <c r="CP346" i="2" s="1"/>
  <c r="CO346" i="2" a="1"/>
  <c r="CO346" i="2" s="1"/>
  <c r="CM346" i="2"/>
  <c r="CI346" i="2"/>
  <c r="F346" i="13" s="1"/>
  <c r="BP346" i="2"/>
  <c r="BY346" i="2" s="1"/>
  <c r="BO346" i="2"/>
  <c r="BD346" i="2"/>
  <c r="AV346" i="2"/>
  <c r="BM346" i="2" s="1"/>
  <c r="AU346" i="2"/>
  <c r="BL346" i="2" s="1"/>
  <c r="AS346" i="2"/>
  <c r="L346" i="13" s="1"/>
  <c r="AL346" i="2"/>
  <c r="K346" i="13" s="1"/>
  <c r="AH346" i="2"/>
  <c r="N346" i="2"/>
  <c r="DQ345" i="2"/>
  <c r="DE345" i="2"/>
  <c r="CW345" i="2"/>
  <c r="CV345" i="2"/>
  <c r="CT345" i="2"/>
  <c r="H345" i="13" s="1"/>
  <c r="CQ345" i="2" a="1"/>
  <c r="CQ345" i="2" s="1"/>
  <c r="CP345" i="2" a="1"/>
  <c r="CP345" i="2" s="1"/>
  <c r="CO345" i="2" a="1"/>
  <c r="CO345" i="2" s="1"/>
  <c r="CM345" i="2"/>
  <c r="CI345" i="2"/>
  <c r="F345" i="13" s="1"/>
  <c r="BP345" i="2"/>
  <c r="BO345" i="2"/>
  <c r="BD345" i="2"/>
  <c r="AV345" i="2"/>
  <c r="AU345" i="2"/>
  <c r="BB345" i="2" s="1"/>
  <c r="AS345" i="2"/>
  <c r="L345" i="13" s="1"/>
  <c r="AL345" i="2"/>
  <c r="K345" i="13" s="1"/>
  <c r="AH345" i="2"/>
  <c r="N345" i="2"/>
  <c r="DQ344" i="2"/>
  <c r="DE344" i="2"/>
  <c r="CW344" i="2"/>
  <c r="CV344" i="2"/>
  <c r="CT344" i="2"/>
  <c r="H344" i="13" s="1"/>
  <c r="CQ344" i="2" a="1"/>
  <c r="CQ344" i="2" s="1"/>
  <c r="CP344" i="2" a="1"/>
  <c r="CP344" i="2" s="1"/>
  <c r="CO344" i="2" a="1"/>
  <c r="CO344" i="2" s="1"/>
  <c r="CM344" i="2"/>
  <c r="CI344" i="2"/>
  <c r="F344" i="13" s="1"/>
  <c r="BP344" i="2"/>
  <c r="BO344" i="2"/>
  <c r="BD344" i="2"/>
  <c r="AV344" i="2"/>
  <c r="BC344" i="2" s="1"/>
  <c r="AU344" i="2"/>
  <c r="BL344" i="2" s="1"/>
  <c r="AS344" i="2"/>
  <c r="L344" i="13" s="1"/>
  <c r="AL344" i="2"/>
  <c r="K344" i="13" s="1"/>
  <c r="AH344" i="2"/>
  <c r="N344" i="2"/>
  <c r="DQ343" i="2"/>
  <c r="DE343" i="2"/>
  <c r="CW343" i="2"/>
  <c r="CV343" i="2"/>
  <c r="CT343" i="2"/>
  <c r="H343" i="13" s="1"/>
  <c r="CQ343" i="2" a="1"/>
  <c r="CQ343" i="2" s="1"/>
  <c r="CP343" i="2" a="1"/>
  <c r="CP343" i="2" s="1"/>
  <c r="CO343" i="2" a="1"/>
  <c r="CO343" i="2" s="1"/>
  <c r="CM343" i="2"/>
  <c r="BP343" i="2"/>
  <c r="BO343" i="2"/>
  <c r="BD343" i="2"/>
  <c r="AV343" i="2"/>
  <c r="BM343" i="2" s="1"/>
  <c r="AU343" i="2"/>
  <c r="AS343" i="2"/>
  <c r="L343" i="13" s="1"/>
  <c r="AL343" i="2"/>
  <c r="K343" i="13" s="1"/>
  <c r="AH343" i="2"/>
  <c r="N343" i="2"/>
  <c r="DQ342" i="2"/>
  <c r="DE342" i="2"/>
  <c r="CW342" i="2"/>
  <c r="CV342" i="2"/>
  <c r="CT342" i="2"/>
  <c r="H342" i="13" s="1"/>
  <c r="CQ342" i="2" a="1"/>
  <c r="CQ342" i="2" s="1"/>
  <c r="CP342" i="2" a="1"/>
  <c r="CP342" i="2" s="1"/>
  <c r="CO342" i="2" a="1"/>
  <c r="CO342" i="2" s="1"/>
  <c r="CM342" i="2"/>
  <c r="BP342" i="2"/>
  <c r="BO342" i="2"/>
  <c r="BD342" i="2"/>
  <c r="AV342" i="2"/>
  <c r="AU342" i="2"/>
  <c r="AS342" i="2"/>
  <c r="L342" i="13" s="1"/>
  <c r="AL342" i="2"/>
  <c r="K342" i="13" s="1"/>
  <c r="AH342" i="2"/>
  <c r="N342" i="2"/>
  <c r="DQ341" i="2"/>
  <c r="DE341" i="2"/>
  <c r="CW341" i="2"/>
  <c r="CV341" i="2"/>
  <c r="CT341" i="2"/>
  <c r="H341" i="13" s="1"/>
  <c r="CQ341" i="2" a="1"/>
  <c r="CQ341" i="2" s="1"/>
  <c r="CP341" i="2" a="1"/>
  <c r="CP341" i="2" s="1"/>
  <c r="CO341" i="2" a="1"/>
  <c r="CO341" i="2" s="1"/>
  <c r="CM341" i="2"/>
  <c r="BP341" i="2"/>
  <c r="BO341" i="2"/>
  <c r="BD341" i="2"/>
  <c r="AV341" i="2"/>
  <c r="BC341" i="2" s="1"/>
  <c r="AU341" i="2"/>
  <c r="BL341" i="2" s="1"/>
  <c r="AS341" i="2"/>
  <c r="L341" i="13" s="1"/>
  <c r="AL341" i="2"/>
  <c r="K341" i="13" s="1"/>
  <c r="AH341" i="2"/>
  <c r="N341" i="2"/>
  <c r="DQ340" i="2"/>
  <c r="DE340" i="2"/>
  <c r="CW340" i="2"/>
  <c r="CV340" i="2"/>
  <c r="CT340" i="2"/>
  <c r="H340" i="13" s="1"/>
  <c r="CQ340" i="2" a="1"/>
  <c r="CQ340" i="2" s="1"/>
  <c r="CP340" i="2" a="1"/>
  <c r="CP340" i="2" s="1"/>
  <c r="CO340" i="2" a="1"/>
  <c r="CO340" i="2" s="1"/>
  <c r="CM340" i="2"/>
  <c r="BP340" i="2"/>
  <c r="BO340" i="2"/>
  <c r="BD340" i="2"/>
  <c r="AV340" i="2"/>
  <c r="BM340" i="2" s="1"/>
  <c r="AU340" i="2"/>
  <c r="AS340" i="2"/>
  <c r="L340" i="13" s="1"/>
  <c r="AL340" i="2"/>
  <c r="K340" i="13" s="1"/>
  <c r="AH340" i="2"/>
  <c r="N340" i="2"/>
  <c r="DQ339" i="2"/>
  <c r="DE339" i="2"/>
  <c r="CW339" i="2"/>
  <c r="CV339" i="2"/>
  <c r="CT339" i="2"/>
  <c r="H339" i="13" s="1"/>
  <c r="CQ339" i="2" a="1"/>
  <c r="CQ339" i="2" s="1"/>
  <c r="CP339" i="2" a="1"/>
  <c r="CP339" i="2" s="1"/>
  <c r="CO339" i="2" a="1"/>
  <c r="CO339" i="2" s="1"/>
  <c r="CM339" i="2"/>
  <c r="BP339" i="2"/>
  <c r="BO339" i="2"/>
  <c r="BD339" i="2"/>
  <c r="AV339" i="2"/>
  <c r="BM339" i="2" s="1"/>
  <c r="AU339" i="2"/>
  <c r="BB339" i="2" s="1"/>
  <c r="AS339" i="2"/>
  <c r="L339" i="13" s="1"/>
  <c r="AL339" i="2"/>
  <c r="K339" i="13" s="1"/>
  <c r="AH339" i="2"/>
  <c r="N339" i="2"/>
  <c r="DQ338" i="2"/>
  <c r="DE338" i="2"/>
  <c r="CW338" i="2"/>
  <c r="CV338" i="2"/>
  <c r="CT338" i="2"/>
  <c r="H338" i="13" s="1"/>
  <c r="CQ338" i="2" a="1"/>
  <c r="CQ338" i="2" s="1"/>
  <c r="CP338" i="2" a="1"/>
  <c r="CP338" i="2" s="1"/>
  <c r="CO338" i="2" a="1"/>
  <c r="CO338" i="2" s="1"/>
  <c r="CM338" i="2"/>
  <c r="BP338" i="2"/>
  <c r="BO338" i="2"/>
  <c r="BD338" i="2"/>
  <c r="AV338" i="2"/>
  <c r="BC338" i="2" s="1"/>
  <c r="AU338" i="2"/>
  <c r="BB338" i="2" s="1"/>
  <c r="AS338" i="2"/>
  <c r="L338" i="13" s="1"/>
  <c r="AL338" i="2"/>
  <c r="K338" i="13" s="1"/>
  <c r="AH338" i="2"/>
  <c r="N338" i="2"/>
  <c r="DQ337" i="2"/>
  <c r="DE337" i="2"/>
  <c r="CW337" i="2"/>
  <c r="CV337" i="2"/>
  <c r="CT337" i="2"/>
  <c r="H337" i="13" s="1"/>
  <c r="CQ337" i="2" a="1"/>
  <c r="CQ337" i="2" s="1"/>
  <c r="CP337" i="2" a="1"/>
  <c r="CP337" i="2" s="1"/>
  <c r="CO337" i="2" a="1"/>
  <c r="CO337" i="2" s="1"/>
  <c r="CM337" i="2"/>
  <c r="BP337" i="2"/>
  <c r="BO337" i="2"/>
  <c r="BD337" i="2"/>
  <c r="AV337" i="2"/>
  <c r="BM337" i="2" s="1"/>
  <c r="AU337" i="2"/>
  <c r="BL337" i="2" s="1"/>
  <c r="AS337" i="2"/>
  <c r="L337" i="13" s="1"/>
  <c r="AL337" i="2"/>
  <c r="K337" i="13" s="1"/>
  <c r="AH337" i="2"/>
  <c r="N337" i="2"/>
  <c r="DQ336" i="2"/>
  <c r="DE336" i="2"/>
  <c r="CW336" i="2"/>
  <c r="CV336" i="2"/>
  <c r="CT336" i="2"/>
  <c r="H336" i="13" s="1"/>
  <c r="CQ336" i="2" a="1"/>
  <c r="CQ336" i="2" s="1"/>
  <c r="CP336" i="2" a="1"/>
  <c r="CP336" i="2" s="1"/>
  <c r="CO336" i="2" a="1"/>
  <c r="CO336" i="2" s="1"/>
  <c r="CM336" i="2"/>
  <c r="BP336" i="2"/>
  <c r="BO336" i="2"/>
  <c r="BD336" i="2"/>
  <c r="AV336" i="2"/>
  <c r="AU336" i="2"/>
  <c r="BB336" i="2" s="1"/>
  <c r="AS336" i="2"/>
  <c r="L336" i="13" s="1"/>
  <c r="AL336" i="2"/>
  <c r="K336" i="13" s="1"/>
  <c r="AH336" i="2"/>
  <c r="N336" i="2"/>
  <c r="DQ335" i="2"/>
  <c r="DE335" i="2"/>
  <c r="CW335" i="2"/>
  <c r="CV335" i="2"/>
  <c r="CT335" i="2"/>
  <c r="H335" i="13" s="1"/>
  <c r="CQ335" i="2" a="1"/>
  <c r="CQ335" i="2" s="1"/>
  <c r="CP335" i="2" a="1"/>
  <c r="CP335" i="2" s="1"/>
  <c r="CO335" i="2" a="1"/>
  <c r="CO335" i="2" s="1"/>
  <c r="CM335" i="2"/>
  <c r="BP335" i="2"/>
  <c r="BO335" i="2"/>
  <c r="BD335" i="2"/>
  <c r="AV335" i="2"/>
  <c r="BC335" i="2" s="1"/>
  <c r="AU335" i="2"/>
  <c r="AS335" i="2"/>
  <c r="L335" i="13" s="1"/>
  <c r="AL335" i="2"/>
  <c r="K335" i="13" s="1"/>
  <c r="AH335" i="2"/>
  <c r="N335" i="2"/>
  <c r="DQ334" i="2"/>
  <c r="DE334" i="2"/>
  <c r="CW334" i="2"/>
  <c r="CV334" i="2"/>
  <c r="CT334" i="2"/>
  <c r="H334" i="13" s="1"/>
  <c r="CQ334" i="2" a="1"/>
  <c r="CQ334" i="2" s="1"/>
  <c r="CP334" i="2" a="1"/>
  <c r="CP334" i="2" s="1"/>
  <c r="CO334" i="2" a="1"/>
  <c r="CO334" i="2" s="1"/>
  <c r="CM334" i="2"/>
  <c r="BP334" i="2"/>
  <c r="BO334" i="2"/>
  <c r="BD334" i="2"/>
  <c r="AV334" i="2"/>
  <c r="BM334" i="2" s="1"/>
  <c r="AU334" i="2"/>
  <c r="BL334" i="2" s="1"/>
  <c r="AS334" i="2"/>
  <c r="L334" i="13" s="1"/>
  <c r="AL334" i="2"/>
  <c r="K334" i="13" s="1"/>
  <c r="AH334" i="2"/>
  <c r="N334" i="2"/>
  <c r="DQ333" i="2"/>
  <c r="DE333" i="2"/>
  <c r="CW333" i="2"/>
  <c r="CV333" i="2"/>
  <c r="CT333" i="2"/>
  <c r="H333" i="13" s="1"/>
  <c r="CQ333" i="2" a="1"/>
  <c r="CQ333" i="2" s="1"/>
  <c r="CP333" i="2" a="1"/>
  <c r="CP333" i="2" s="1"/>
  <c r="CO333" i="2" a="1"/>
  <c r="CO333" i="2" s="1"/>
  <c r="CM333" i="2"/>
  <c r="BP333" i="2"/>
  <c r="BY333" i="2" s="1"/>
  <c r="BO333" i="2"/>
  <c r="BD333" i="2"/>
  <c r="AV333" i="2"/>
  <c r="AU333" i="2"/>
  <c r="BL333" i="2" s="1"/>
  <c r="AS333" i="2"/>
  <c r="L333" i="13" s="1"/>
  <c r="AL333" i="2"/>
  <c r="K333" i="13" s="1"/>
  <c r="AH333" i="2"/>
  <c r="N333" i="2"/>
  <c r="DQ332" i="2"/>
  <c r="DE332" i="2"/>
  <c r="CW332" i="2"/>
  <c r="CV332" i="2"/>
  <c r="CT332" i="2"/>
  <c r="H332" i="13" s="1"/>
  <c r="CQ332" i="2" a="1"/>
  <c r="CQ332" i="2" s="1"/>
  <c r="CP332" i="2" a="1"/>
  <c r="CP332" i="2" s="1"/>
  <c r="CO332" i="2" a="1"/>
  <c r="CO332" i="2" s="1"/>
  <c r="CM332" i="2"/>
  <c r="BP332" i="2"/>
  <c r="BO332" i="2"/>
  <c r="BD332" i="2"/>
  <c r="AV332" i="2"/>
  <c r="AU332" i="2"/>
  <c r="AS332" i="2"/>
  <c r="L332" i="13" s="1"/>
  <c r="AL332" i="2"/>
  <c r="K332" i="13" s="1"/>
  <c r="AH332" i="2"/>
  <c r="N332" i="2"/>
  <c r="DQ331" i="2"/>
  <c r="DE331" i="2"/>
  <c r="CW331" i="2"/>
  <c r="CV331" i="2"/>
  <c r="CT331" i="2"/>
  <c r="H331" i="13" s="1"/>
  <c r="CQ331" i="2" a="1"/>
  <c r="CQ331" i="2" s="1"/>
  <c r="CP331" i="2" a="1"/>
  <c r="CP331" i="2" s="1"/>
  <c r="CO331" i="2" a="1"/>
  <c r="CO331" i="2" s="1"/>
  <c r="CM331" i="2"/>
  <c r="BP331" i="2"/>
  <c r="BO331" i="2"/>
  <c r="BD331" i="2"/>
  <c r="AV331" i="2"/>
  <c r="BC331" i="2" s="1"/>
  <c r="AU331" i="2"/>
  <c r="BL331" i="2" s="1"/>
  <c r="AS331" i="2"/>
  <c r="L331" i="13" s="1"/>
  <c r="AL331" i="2"/>
  <c r="K331" i="13" s="1"/>
  <c r="AH331" i="2"/>
  <c r="N331" i="2"/>
  <c r="DQ330" i="2"/>
  <c r="DE330" i="2"/>
  <c r="CW330" i="2"/>
  <c r="CV330" i="2"/>
  <c r="CT330" i="2"/>
  <c r="H330" i="13" s="1"/>
  <c r="CQ330" i="2" a="1"/>
  <c r="CQ330" i="2" s="1"/>
  <c r="CP330" i="2" a="1"/>
  <c r="CP330" i="2" s="1"/>
  <c r="CO330" i="2" a="1"/>
  <c r="CO330" i="2" s="1"/>
  <c r="CM330" i="2"/>
  <c r="BP330" i="2"/>
  <c r="BO330" i="2"/>
  <c r="BD330" i="2"/>
  <c r="AV330" i="2"/>
  <c r="BC330" i="2" s="1"/>
  <c r="AU330" i="2"/>
  <c r="AS330" i="2"/>
  <c r="L330" i="13" s="1"/>
  <c r="AL330" i="2"/>
  <c r="K330" i="13" s="1"/>
  <c r="AH330" i="2"/>
  <c r="N330" i="2"/>
  <c r="DQ329" i="2"/>
  <c r="DE329" i="2"/>
  <c r="CW329" i="2"/>
  <c r="CV329" i="2"/>
  <c r="CT329" i="2"/>
  <c r="H329" i="13" s="1"/>
  <c r="CQ329" i="2" a="1"/>
  <c r="CQ329" i="2" s="1"/>
  <c r="CP329" i="2" a="1"/>
  <c r="CP329" i="2" s="1"/>
  <c r="CO329" i="2" a="1"/>
  <c r="CO329" i="2" s="1"/>
  <c r="CM329" i="2"/>
  <c r="BP329" i="2"/>
  <c r="BO329" i="2"/>
  <c r="BD329" i="2"/>
  <c r="AV329" i="2"/>
  <c r="BM329" i="2" s="1"/>
  <c r="AU329" i="2"/>
  <c r="BL329" i="2" s="1"/>
  <c r="AS329" i="2"/>
  <c r="L329" i="13" s="1"/>
  <c r="AL329" i="2"/>
  <c r="K329" i="13" s="1"/>
  <c r="AH329" i="2"/>
  <c r="N329" i="2"/>
  <c r="DQ328" i="2"/>
  <c r="DE328" i="2"/>
  <c r="CW328" i="2"/>
  <c r="CV328" i="2"/>
  <c r="CT328" i="2"/>
  <c r="H328" i="13" s="1"/>
  <c r="CQ328" i="2" a="1"/>
  <c r="CQ328" i="2" s="1"/>
  <c r="CP328" i="2" a="1"/>
  <c r="CP328" i="2" s="1"/>
  <c r="CO328" i="2" a="1"/>
  <c r="CO328" i="2" s="1"/>
  <c r="CM328" i="2"/>
  <c r="CG328" i="2"/>
  <c r="CF328" i="2"/>
  <c r="CE328" i="2" s="1"/>
  <c r="BP328" i="2"/>
  <c r="BO328" i="2"/>
  <c r="BD328" i="2"/>
  <c r="AV328" i="2"/>
  <c r="BM328" i="2" s="1"/>
  <c r="AU328" i="2"/>
  <c r="AS328" i="2"/>
  <c r="L328" i="13" s="1"/>
  <c r="AL328" i="2"/>
  <c r="K328" i="13" s="1"/>
  <c r="AH328" i="2"/>
  <c r="N328" i="2"/>
  <c r="DQ327" i="2"/>
  <c r="DE327" i="2"/>
  <c r="CW327" i="2"/>
  <c r="CV327" i="2"/>
  <c r="CT327" i="2"/>
  <c r="H327" i="13" s="1"/>
  <c r="CQ327" i="2" a="1"/>
  <c r="CQ327" i="2" s="1"/>
  <c r="CP327" i="2" a="1"/>
  <c r="CP327" i="2" s="1"/>
  <c r="CO327" i="2" a="1"/>
  <c r="CO327" i="2" s="1"/>
  <c r="CM327" i="2"/>
  <c r="CG327" i="2"/>
  <c r="CF327" i="2"/>
  <c r="CE327" i="2" s="1"/>
  <c r="BP327" i="2"/>
  <c r="BO327" i="2"/>
  <c r="BD327" i="2"/>
  <c r="AV327" i="2"/>
  <c r="BC327" i="2" s="1"/>
  <c r="AU327" i="2"/>
  <c r="BB327" i="2" s="1"/>
  <c r="AS327" i="2"/>
  <c r="L327" i="13" s="1"/>
  <c r="AL327" i="2"/>
  <c r="K327" i="13" s="1"/>
  <c r="AH327" i="2"/>
  <c r="N327" i="2"/>
  <c r="DQ326" i="2"/>
  <c r="DE326" i="2"/>
  <c r="CW326" i="2"/>
  <c r="CV326" i="2"/>
  <c r="CT326" i="2"/>
  <c r="H326" i="13" s="1"/>
  <c r="CQ326" i="2" a="1"/>
  <c r="CQ326" i="2" s="1"/>
  <c r="CP326" i="2" a="1"/>
  <c r="CP326" i="2" s="1"/>
  <c r="CO326" i="2" a="1"/>
  <c r="CO326" i="2" s="1"/>
  <c r="CM326" i="2"/>
  <c r="CG326" i="2"/>
  <c r="CF326" i="2"/>
  <c r="CE326" i="2" s="1"/>
  <c r="BP326" i="2"/>
  <c r="BO326" i="2"/>
  <c r="BD326" i="2"/>
  <c r="AV326" i="2"/>
  <c r="AU326" i="2"/>
  <c r="BB326" i="2" s="1"/>
  <c r="AS326" i="2"/>
  <c r="L326" i="13" s="1"/>
  <c r="AL326" i="2"/>
  <c r="K326" i="13" s="1"/>
  <c r="AH326" i="2"/>
  <c r="N326" i="2"/>
  <c r="DQ325" i="2"/>
  <c r="DE325" i="2"/>
  <c r="CW325" i="2"/>
  <c r="CV325" i="2"/>
  <c r="CT325" i="2"/>
  <c r="H325" i="13" s="1"/>
  <c r="CQ325" i="2" a="1"/>
  <c r="CQ325" i="2" s="1"/>
  <c r="CP325" i="2" a="1"/>
  <c r="CP325" i="2" s="1"/>
  <c r="CO325" i="2" a="1"/>
  <c r="CO325" i="2" s="1"/>
  <c r="CM325" i="2"/>
  <c r="CI325" i="2"/>
  <c r="CJ325" i="2" s="1"/>
  <c r="CG325" i="2"/>
  <c r="CF325" i="2"/>
  <c r="CE325" i="2" s="1"/>
  <c r="BP325" i="2"/>
  <c r="BO325" i="2"/>
  <c r="BD325" i="2"/>
  <c r="AV325" i="2"/>
  <c r="BM325" i="2" s="1"/>
  <c r="AU325" i="2"/>
  <c r="BL325" i="2" s="1"/>
  <c r="AS325" i="2"/>
  <c r="L325" i="13" s="1"/>
  <c r="AL325" i="2"/>
  <c r="K325" i="13" s="1"/>
  <c r="AH325" i="2"/>
  <c r="N325" i="2"/>
  <c r="DQ324" i="2"/>
  <c r="DE324" i="2"/>
  <c r="CW324" i="2"/>
  <c r="CV324" i="2"/>
  <c r="CT324" i="2"/>
  <c r="H324" i="13" s="1"/>
  <c r="CQ324" i="2" a="1"/>
  <c r="CQ324" i="2" s="1"/>
  <c r="CP324" i="2" a="1"/>
  <c r="CP324" i="2" s="1"/>
  <c r="CO324" i="2" a="1"/>
  <c r="CO324" i="2" s="1"/>
  <c r="CM324" i="2"/>
  <c r="CI324" i="2"/>
  <c r="F324" i="13" s="1"/>
  <c r="CG324" i="2"/>
  <c r="CF324" i="2"/>
  <c r="CE324" i="2" s="1"/>
  <c r="BP324" i="2"/>
  <c r="BO324" i="2"/>
  <c r="BD324" i="2"/>
  <c r="AV324" i="2"/>
  <c r="AU324" i="2"/>
  <c r="BL324" i="2" s="1"/>
  <c r="AS324" i="2"/>
  <c r="L324" i="13" s="1"/>
  <c r="AL324" i="2"/>
  <c r="K324" i="13" s="1"/>
  <c r="AH324" i="2"/>
  <c r="N324" i="2"/>
  <c r="DQ323" i="2"/>
  <c r="DE323" i="2"/>
  <c r="CW323" i="2"/>
  <c r="CV323" i="2"/>
  <c r="CT323" i="2"/>
  <c r="H323" i="13" s="1"/>
  <c r="CQ323" i="2" a="1"/>
  <c r="CQ323" i="2" s="1"/>
  <c r="CP323" i="2" a="1"/>
  <c r="CP323" i="2" s="1"/>
  <c r="CO323" i="2" a="1"/>
  <c r="CO323" i="2" s="1"/>
  <c r="CM323" i="2"/>
  <c r="CI323" i="2"/>
  <c r="F323" i="13" s="1"/>
  <c r="CG323" i="2"/>
  <c r="CF323" i="2"/>
  <c r="CE323" i="2" s="1"/>
  <c r="BZ323" i="2"/>
  <c r="BP323" i="2"/>
  <c r="BO323" i="2"/>
  <c r="BD323" i="2"/>
  <c r="AV323" i="2"/>
  <c r="BM323" i="2" s="1"/>
  <c r="AU323" i="2"/>
  <c r="BB323" i="2" s="1"/>
  <c r="AS323" i="2"/>
  <c r="L323" i="13" s="1"/>
  <c r="AL323" i="2"/>
  <c r="K323" i="13" s="1"/>
  <c r="AH323" i="2"/>
  <c r="N323" i="2"/>
  <c r="DQ322" i="2"/>
  <c r="DE322" i="2"/>
  <c r="CW322" i="2"/>
  <c r="CV322" i="2"/>
  <c r="CT322" i="2"/>
  <c r="H322" i="13" s="1"/>
  <c r="CQ322" i="2" a="1"/>
  <c r="CQ322" i="2" s="1"/>
  <c r="CP322" i="2" a="1"/>
  <c r="CP322" i="2" s="1"/>
  <c r="CO322" i="2" a="1"/>
  <c r="CO322" i="2" s="1"/>
  <c r="CM322" i="2"/>
  <c r="BP322" i="2"/>
  <c r="BO322" i="2"/>
  <c r="BD322" i="2"/>
  <c r="AV322" i="2"/>
  <c r="BC322" i="2" s="1"/>
  <c r="AU322" i="2"/>
  <c r="AS322" i="2"/>
  <c r="L322" i="13" s="1"/>
  <c r="AL322" i="2"/>
  <c r="K322" i="13" s="1"/>
  <c r="AH322" i="2"/>
  <c r="N322" i="2"/>
  <c r="DQ321" i="2"/>
  <c r="DE321" i="2"/>
  <c r="CW321" i="2"/>
  <c r="CV321" i="2"/>
  <c r="CT321" i="2"/>
  <c r="H321" i="13" s="1"/>
  <c r="CQ321" i="2" a="1"/>
  <c r="CQ321" i="2" s="1"/>
  <c r="CP321" i="2" a="1"/>
  <c r="CP321" i="2" s="1"/>
  <c r="CO321" i="2" a="1"/>
  <c r="CO321" i="2" s="1"/>
  <c r="CM321" i="2"/>
  <c r="BP321" i="2"/>
  <c r="BO321" i="2"/>
  <c r="BD321" i="2"/>
  <c r="AV321" i="2"/>
  <c r="BM321" i="2" s="1"/>
  <c r="AU321" i="2"/>
  <c r="BB321" i="2" s="1"/>
  <c r="AS321" i="2"/>
  <c r="L321" i="13" s="1"/>
  <c r="AL321" i="2"/>
  <c r="K321" i="13" s="1"/>
  <c r="AH321" i="2"/>
  <c r="N321" i="2"/>
  <c r="DQ320" i="2"/>
  <c r="DE320" i="2"/>
  <c r="CW320" i="2"/>
  <c r="CV320" i="2"/>
  <c r="CT320" i="2"/>
  <c r="H320" i="13" s="1"/>
  <c r="CQ320" i="2" a="1"/>
  <c r="CQ320" i="2" s="1"/>
  <c r="CP320" i="2" a="1"/>
  <c r="CP320" i="2" s="1"/>
  <c r="CO320" i="2" a="1"/>
  <c r="CO320" i="2" s="1"/>
  <c r="CM320" i="2"/>
  <c r="BP320" i="2"/>
  <c r="BX320" i="2" s="1"/>
  <c r="BO320" i="2"/>
  <c r="BD320" i="2"/>
  <c r="AV320" i="2"/>
  <c r="AU320" i="2"/>
  <c r="AS320" i="2"/>
  <c r="L320" i="13" s="1"/>
  <c r="AL320" i="2"/>
  <c r="K320" i="13" s="1"/>
  <c r="AH320" i="2"/>
  <c r="N320" i="2"/>
  <c r="DE319" i="2"/>
  <c r="CW319" i="2"/>
  <c r="CV319" i="2"/>
  <c r="CT319" i="2"/>
  <c r="H319" i="13" s="1"/>
  <c r="CQ319" i="2" a="1"/>
  <c r="CQ319" i="2" s="1"/>
  <c r="CP319" i="2" a="1"/>
  <c r="CP319" i="2" s="1"/>
  <c r="CO319" i="2" a="1"/>
  <c r="CO319" i="2" s="1"/>
  <c r="CM319" i="2"/>
  <c r="CI319" i="2"/>
  <c r="BP319" i="2"/>
  <c r="BO319" i="2"/>
  <c r="BD319" i="2"/>
  <c r="AV319" i="2"/>
  <c r="BM319" i="2" s="1"/>
  <c r="AU319" i="2"/>
  <c r="BB319" i="2" s="1"/>
  <c r="AS319" i="2"/>
  <c r="L319" i="13" s="1"/>
  <c r="AL319" i="2"/>
  <c r="K319" i="13" s="1"/>
  <c r="AH319" i="2"/>
  <c r="N319" i="2"/>
  <c r="DE318" i="2"/>
  <c r="CW318" i="2"/>
  <c r="CV318" i="2"/>
  <c r="CT318" i="2"/>
  <c r="H318" i="13" s="1"/>
  <c r="CQ318" i="2" a="1"/>
  <c r="CQ318" i="2" s="1"/>
  <c r="CP318" i="2" a="1"/>
  <c r="CP318" i="2" s="1"/>
  <c r="CO318" i="2" a="1"/>
  <c r="CO318" i="2" s="1"/>
  <c r="CM318" i="2"/>
  <c r="CI318" i="2"/>
  <c r="F318" i="13" s="1"/>
  <c r="BP318" i="2"/>
  <c r="BO318" i="2"/>
  <c r="BD318" i="2"/>
  <c r="BN318" i="2"/>
  <c r="AV318" i="2"/>
  <c r="BM318" i="2" s="1"/>
  <c r="AU318" i="2"/>
  <c r="BB318" i="2" s="1"/>
  <c r="AS318" i="2"/>
  <c r="L318" i="13" s="1"/>
  <c r="AL318" i="2"/>
  <c r="K318" i="13" s="1"/>
  <c r="AH318" i="2"/>
  <c r="N318" i="2"/>
  <c r="DE317" i="2"/>
  <c r="CW317" i="2"/>
  <c r="CV317" i="2"/>
  <c r="CT317" i="2"/>
  <c r="H317" i="13" s="1"/>
  <c r="CQ317" i="2" a="1"/>
  <c r="CQ317" i="2" s="1"/>
  <c r="CP317" i="2" a="1"/>
  <c r="CP317" i="2" s="1"/>
  <c r="CO317" i="2" a="1"/>
  <c r="CO317" i="2" s="1"/>
  <c r="CM317" i="2"/>
  <c r="CI317" i="2"/>
  <c r="F317" i="13" s="1"/>
  <c r="BP317" i="2"/>
  <c r="BO317" i="2"/>
  <c r="BD317" i="2"/>
  <c r="AV317" i="2"/>
  <c r="AU317" i="2"/>
  <c r="BB317" i="2" s="1"/>
  <c r="AS317" i="2"/>
  <c r="L317" i="13" s="1"/>
  <c r="AL317" i="2"/>
  <c r="K317" i="13" s="1"/>
  <c r="AH317" i="2"/>
  <c r="N317" i="2"/>
  <c r="DE316" i="2"/>
  <c r="CW316" i="2"/>
  <c r="CV316" i="2"/>
  <c r="CT316" i="2"/>
  <c r="H316" i="13" s="1"/>
  <c r="CQ316" i="2" a="1"/>
  <c r="CQ316" i="2" s="1"/>
  <c r="CP316" i="2" a="1"/>
  <c r="CP316" i="2" s="1"/>
  <c r="CO316" i="2" a="1"/>
  <c r="CO316" i="2" s="1"/>
  <c r="CM316" i="2"/>
  <c r="CI316" i="2"/>
  <c r="BP316" i="2"/>
  <c r="BO316" i="2"/>
  <c r="BD316" i="2"/>
  <c r="AV316" i="2"/>
  <c r="BC316" i="2" s="1"/>
  <c r="AU316" i="2"/>
  <c r="BB316" i="2" s="1"/>
  <c r="AS316" i="2"/>
  <c r="L316" i="13" s="1"/>
  <c r="AL316" i="2"/>
  <c r="K316" i="13" s="1"/>
  <c r="AH316" i="2"/>
  <c r="N316" i="2"/>
  <c r="DE315" i="2"/>
  <c r="CW315" i="2"/>
  <c r="CV315" i="2"/>
  <c r="CT315" i="2"/>
  <c r="H315" i="13" s="1"/>
  <c r="CQ315" i="2" a="1"/>
  <c r="CQ315" i="2" s="1"/>
  <c r="CP315" i="2" a="1"/>
  <c r="CP315" i="2" s="1"/>
  <c r="CO315" i="2" a="1"/>
  <c r="CO315" i="2" s="1"/>
  <c r="CM315" i="2"/>
  <c r="CI315" i="2"/>
  <c r="F315" i="13" s="1"/>
  <c r="BP315" i="2"/>
  <c r="BO315" i="2"/>
  <c r="BD315" i="2"/>
  <c r="AV315" i="2"/>
  <c r="BC315" i="2" s="1"/>
  <c r="AU315" i="2"/>
  <c r="BL315" i="2" s="1"/>
  <c r="AS315" i="2"/>
  <c r="L315" i="13" s="1"/>
  <c r="AL315" i="2"/>
  <c r="K315" i="13" s="1"/>
  <c r="AH315" i="2"/>
  <c r="N315" i="2"/>
  <c r="DE314" i="2"/>
  <c r="CW314" i="2"/>
  <c r="CV314" i="2"/>
  <c r="CT314" i="2"/>
  <c r="H314" i="13" s="1"/>
  <c r="CQ314" i="2" a="1"/>
  <c r="CQ314" i="2" s="1"/>
  <c r="CP314" i="2" a="1"/>
  <c r="CP314" i="2" s="1"/>
  <c r="CO314" i="2" a="1"/>
  <c r="CO314" i="2" s="1"/>
  <c r="CM314" i="2"/>
  <c r="CI314" i="2"/>
  <c r="F314" i="13" s="1"/>
  <c r="BP314" i="2"/>
  <c r="BO314" i="2"/>
  <c r="BD314" i="2"/>
  <c r="AV314" i="2"/>
  <c r="BM314" i="2" s="1"/>
  <c r="AU314" i="2"/>
  <c r="BL314" i="2" s="1"/>
  <c r="AS314" i="2"/>
  <c r="L314" i="13" s="1"/>
  <c r="AL314" i="2"/>
  <c r="K314" i="13" s="1"/>
  <c r="AH314" i="2"/>
  <c r="N314" i="2"/>
  <c r="DE313" i="2"/>
  <c r="CW313" i="2"/>
  <c r="CV313" i="2"/>
  <c r="CT313" i="2"/>
  <c r="H313" i="13" s="1"/>
  <c r="CQ313" i="2" a="1"/>
  <c r="CQ313" i="2" s="1"/>
  <c r="CP313" i="2" a="1"/>
  <c r="CP313" i="2" s="1"/>
  <c r="CO313" i="2" a="1"/>
  <c r="CO313" i="2" s="1"/>
  <c r="CM313" i="2"/>
  <c r="BP313" i="2"/>
  <c r="BO313" i="2"/>
  <c r="BD313" i="2"/>
  <c r="AV313" i="2"/>
  <c r="BM313" i="2" s="1"/>
  <c r="AU313" i="2"/>
  <c r="BL313" i="2" s="1"/>
  <c r="AS313" i="2"/>
  <c r="L313" i="13" s="1"/>
  <c r="AL313" i="2"/>
  <c r="K313" i="13" s="1"/>
  <c r="AH313" i="2"/>
  <c r="N313" i="2"/>
  <c r="DE312" i="2"/>
  <c r="CW312" i="2"/>
  <c r="CV312" i="2"/>
  <c r="CT312" i="2"/>
  <c r="H312" i="13" s="1"/>
  <c r="CQ312" i="2" a="1"/>
  <c r="CQ312" i="2" s="1"/>
  <c r="CP312" i="2" a="1"/>
  <c r="CP312" i="2" s="1"/>
  <c r="CO312" i="2" a="1"/>
  <c r="CO312" i="2" s="1"/>
  <c r="CM312" i="2"/>
  <c r="BP312" i="2"/>
  <c r="BO312" i="2"/>
  <c r="BD312" i="2"/>
  <c r="AV312" i="2"/>
  <c r="AU312" i="2"/>
  <c r="BL312" i="2" s="1"/>
  <c r="AS312" i="2"/>
  <c r="L312" i="13" s="1"/>
  <c r="AL312" i="2"/>
  <c r="K312" i="13" s="1"/>
  <c r="AH312" i="2"/>
  <c r="N312" i="2"/>
  <c r="DE311" i="2"/>
  <c r="CW311" i="2"/>
  <c r="CV311" i="2"/>
  <c r="CT311" i="2"/>
  <c r="H311" i="13" s="1"/>
  <c r="CQ311" i="2" a="1"/>
  <c r="CQ311" i="2" s="1"/>
  <c r="CP311" i="2" a="1"/>
  <c r="CP311" i="2" s="1"/>
  <c r="CO311" i="2" a="1"/>
  <c r="CO311" i="2" s="1"/>
  <c r="CM311" i="2"/>
  <c r="BP311" i="2"/>
  <c r="BO311" i="2"/>
  <c r="BD311" i="2"/>
  <c r="AV311" i="2"/>
  <c r="AU311" i="2"/>
  <c r="BB311" i="2" s="1"/>
  <c r="AS311" i="2"/>
  <c r="L311" i="13" s="1"/>
  <c r="AL311" i="2"/>
  <c r="K311" i="13" s="1"/>
  <c r="AH311" i="2"/>
  <c r="N311" i="2"/>
  <c r="DE310" i="2"/>
  <c r="CW310" i="2"/>
  <c r="CV310" i="2"/>
  <c r="CT310" i="2"/>
  <c r="H310" i="13" s="1"/>
  <c r="CQ310" i="2" a="1"/>
  <c r="CQ310" i="2" s="1"/>
  <c r="CP310" i="2" a="1"/>
  <c r="CP310" i="2" s="1"/>
  <c r="CO310" i="2" a="1"/>
  <c r="CO310" i="2" s="1"/>
  <c r="CM310" i="2"/>
  <c r="CI310" i="2"/>
  <c r="BY310" i="2"/>
  <c r="BP310" i="2"/>
  <c r="BO310" i="2"/>
  <c r="BD310" i="2"/>
  <c r="AV310" i="2"/>
  <c r="BC310" i="2" s="1"/>
  <c r="AU310" i="2"/>
  <c r="BL310" i="2" s="1"/>
  <c r="AS310" i="2"/>
  <c r="L310" i="13" s="1"/>
  <c r="AL310" i="2"/>
  <c r="K310" i="13" s="1"/>
  <c r="AH310" i="2"/>
  <c r="N310" i="2"/>
  <c r="DE309" i="2"/>
  <c r="CW309" i="2"/>
  <c r="CV309" i="2"/>
  <c r="CT309" i="2"/>
  <c r="H309" i="13" s="1"/>
  <c r="CQ309" i="2" a="1"/>
  <c r="CQ309" i="2" s="1"/>
  <c r="CP309" i="2" a="1"/>
  <c r="CP309" i="2" s="1"/>
  <c r="CO309" i="2" a="1"/>
  <c r="CO309" i="2" s="1"/>
  <c r="CM309" i="2"/>
  <c r="CI309" i="2"/>
  <c r="F309" i="13" s="1"/>
  <c r="BY309" i="2"/>
  <c r="BP309" i="2"/>
  <c r="BO309" i="2"/>
  <c r="BD309" i="2"/>
  <c r="AV309" i="2"/>
  <c r="BM309" i="2" s="1"/>
  <c r="AU309" i="2"/>
  <c r="BL309" i="2" s="1"/>
  <c r="AS309" i="2"/>
  <c r="L309" i="13" s="1"/>
  <c r="AL309" i="2"/>
  <c r="K309" i="13" s="1"/>
  <c r="AH309" i="2"/>
  <c r="N309" i="2"/>
  <c r="DE308" i="2"/>
  <c r="CW308" i="2"/>
  <c r="CV308" i="2"/>
  <c r="CT308" i="2"/>
  <c r="H308" i="13" s="1"/>
  <c r="CQ308" i="2" a="1"/>
  <c r="CQ308" i="2" s="1"/>
  <c r="CP308" i="2" a="1"/>
  <c r="CP308" i="2" s="1"/>
  <c r="CO308" i="2" a="1"/>
  <c r="CO308" i="2" s="1"/>
  <c r="CM308" i="2"/>
  <c r="CI308" i="2"/>
  <c r="F308" i="13" s="1"/>
  <c r="BY308" i="2"/>
  <c r="BP308" i="2"/>
  <c r="BO308" i="2"/>
  <c r="BD308" i="2"/>
  <c r="AV308" i="2"/>
  <c r="BC308" i="2" s="1"/>
  <c r="AU308" i="2"/>
  <c r="BL308" i="2" s="1"/>
  <c r="AS308" i="2"/>
  <c r="L308" i="13" s="1"/>
  <c r="AL308" i="2"/>
  <c r="K308" i="13" s="1"/>
  <c r="AH308" i="2"/>
  <c r="N308" i="2"/>
  <c r="DE307" i="2"/>
  <c r="CW307" i="2"/>
  <c r="CV307" i="2"/>
  <c r="CT307" i="2"/>
  <c r="H307" i="13" s="1"/>
  <c r="CQ307" i="2" a="1"/>
  <c r="CQ307" i="2" s="1"/>
  <c r="CP307" i="2" a="1"/>
  <c r="CP307" i="2" s="1"/>
  <c r="CO307" i="2" a="1"/>
  <c r="CO307" i="2" s="1"/>
  <c r="CM307" i="2"/>
  <c r="CI307" i="2"/>
  <c r="F307" i="13" s="1"/>
  <c r="BP307" i="2"/>
  <c r="BO307" i="2"/>
  <c r="BD307" i="2"/>
  <c r="AV307" i="2"/>
  <c r="BM307" i="2" s="1"/>
  <c r="AU307" i="2"/>
  <c r="BL307" i="2" s="1"/>
  <c r="AS307" i="2"/>
  <c r="L307" i="13" s="1"/>
  <c r="AL307" i="2"/>
  <c r="K307" i="13" s="1"/>
  <c r="AH307" i="2"/>
  <c r="N307" i="2"/>
  <c r="DE306" i="2"/>
  <c r="CW306" i="2"/>
  <c r="CV306" i="2"/>
  <c r="CT306" i="2"/>
  <c r="H306" i="13" s="1"/>
  <c r="CQ306" i="2" a="1"/>
  <c r="CQ306" i="2" s="1"/>
  <c r="CP306" i="2" a="1"/>
  <c r="CP306" i="2" s="1"/>
  <c r="CO306" i="2" a="1"/>
  <c r="CO306" i="2" s="1"/>
  <c r="CM306" i="2"/>
  <c r="CI306" i="2"/>
  <c r="F306" i="13" s="1"/>
  <c r="BP306" i="2"/>
  <c r="BO306" i="2"/>
  <c r="BD306" i="2"/>
  <c r="AV306" i="2"/>
  <c r="AU306" i="2"/>
  <c r="BL306" i="2" s="1"/>
  <c r="AS306" i="2"/>
  <c r="L306" i="13" s="1"/>
  <c r="AL306" i="2"/>
  <c r="K306" i="13" s="1"/>
  <c r="AH306" i="2"/>
  <c r="N306" i="2"/>
  <c r="DE305" i="2"/>
  <c r="CW305" i="2"/>
  <c r="CV305" i="2"/>
  <c r="CT305" i="2"/>
  <c r="H305" i="13" s="1"/>
  <c r="CQ305" i="2" a="1"/>
  <c r="CQ305" i="2" s="1"/>
  <c r="CP305" i="2" a="1"/>
  <c r="CP305" i="2" s="1"/>
  <c r="CO305" i="2" a="1"/>
  <c r="CO305" i="2" s="1"/>
  <c r="CM305" i="2"/>
  <c r="CI305" i="2"/>
  <c r="F305" i="13" s="1"/>
  <c r="BP305" i="2"/>
  <c r="BO305" i="2"/>
  <c r="BD305" i="2"/>
  <c r="AV305" i="2"/>
  <c r="BC305" i="2" s="1"/>
  <c r="AU305" i="2"/>
  <c r="BB305" i="2" s="1"/>
  <c r="AS305" i="2"/>
  <c r="L305" i="13" s="1"/>
  <c r="AL305" i="2"/>
  <c r="K305" i="13" s="1"/>
  <c r="AH305" i="2"/>
  <c r="N305" i="2"/>
  <c r="DE304" i="2"/>
  <c r="CW304" i="2"/>
  <c r="CV304" i="2"/>
  <c r="CT304" i="2"/>
  <c r="H304" i="13" s="1"/>
  <c r="CQ304" i="2" a="1"/>
  <c r="CQ304" i="2" s="1"/>
  <c r="CP304" i="2" a="1"/>
  <c r="CP304" i="2" s="1"/>
  <c r="CO304" i="2" a="1"/>
  <c r="CO304" i="2" s="1"/>
  <c r="CM304" i="2"/>
  <c r="CI304" i="2"/>
  <c r="CN304" i="2" s="1"/>
  <c r="DD304" i="2" s="1"/>
  <c r="BP304" i="2"/>
  <c r="BO304" i="2"/>
  <c r="BD304" i="2"/>
  <c r="AV304" i="2"/>
  <c r="BM304" i="2" s="1"/>
  <c r="AU304" i="2"/>
  <c r="BB304" i="2" s="1"/>
  <c r="AS304" i="2"/>
  <c r="L304" i="13" s="1"/>
  <c r="AL304" i="2"/>
  <c r="K304" i="13" s="1"/>
  <c r="AH304" i="2"/>
  <c r="N304" i="2"/>
  <c r="DE303" i="2"/>
  <c r="CW303" i="2"/>
  <c r="CV303" i="2"/>
  <c r="CT303" i="2"/>
  <c r="H303" i="13" s="1"/>
  <c r="CQ303" i="2" a="1"/>
  <c r="CQ303" i="2" s="1"/>
  <c r="CP303" i="2" a="1"/>
  <c r="CP303" i="2" s="1"/>
  <c r="CO303" i="2" a="1"/>
  <c r="CO303" i="2" s="1"/>
  <c r="CM303" i="2"/>
  <c r="CI303" i="2"/>
  <c r="F303" i="13" s="1"/>
  <c r="BP303" i="2"/>
  <c r="BY303" i="2" s="1"/>
  <c r="BO303" i="2"/>
  <c r="BD303" i="2"/>
  <c r="AV303" i="2"/>
  <c r="BC303" i="2" s="1"/>
  <c r="AU303" i="2"/>
  <c r="BB303" i="2" s="1"/>
  <c r="AS303" i="2"/>
  <c r="L303" i="13" s="1"/>
  <c r="AL303" i="2"/>
  <c r="K303" i="13" s="1"/>
  <c r="AH303" i="2"/>
  <c r="N303" i="2"/>
  <c r="DE302" i="2"/>
  <c r="CW302" i="2"/>
  <c r="CV302" i="2"/>
  <c r="CT302" i="2"/>
  <c r="H302" i="13" s="1"/>
  <c r="CQ302" i="2" a="1"/>
  <c r="CQ302" i="2" s="1"/>
  <c r="CP302" i="2" a="1"/>
  <c r="CP302" i="2" s="1"/>
  <c r="CO302" i="2" a="1"/>
  <c r="CO302" i="2" s="1"/>
  <c r="CM302" i="2"/>
  <c r="CI302" i="2"/>
  <c r="F302" i="13" s="1"/>
  <c r="BP302" i="2"/>
  <c r="BO302" i="2"/>
  <c r="BD302" i="2"/>
  <c r="AV302" i="2"/>
  <c r="AU302" i="2"/>
  <c r="BB302" i="2" s="1"/>
  <c r="AS302" i="2"/>
  <c r="L302" i="13" s="1"/>
  <c r="AL302" i="2"/>
  <c r="K302" i="13" s="1"/>
  <c r="AH302" i="2"/>
  <c r="N302" i="2"/>
  <c r="DE301" i="2"/>
  <c r="CW301" i="2"/>
  <c r="CV301" i="2"/>
  <c r="CT301" i="2"/>
  <c r="H301" i="13" s="1"/>
  <c r="CQ301" i="2" a="1"/>
  <c r="CQ301" i="2" s="1"/>
  <c r="CP301" i="2" a="1"/>
  <c r="CP301" i="2" s="1"/>
  <c r="CO301" i="2" a="1"/>
  <c r="CO301" i="2" s="1"/>
  <c r="CM301" i="2"/>
  <c r="CI301" i="2"/>
  <c r="F301" i="13" s="1"/>
  <c r="BP301" i="2"/>
  <c r="BO301" i="2"/>
  <c r="BD301" i="2"/>
  <c r="AV301" i="2"/>
  <c r="BC301" i="2" s="1"/>
  <c r="AU301" i="2"/>
  <c r="AS301" i="2"/>
  <c r="L301" i="13" s="1"/>
  <c r="AL301" i="2"/>
  <c r="K301" i="13" s="1"/>
  <c r="AH301" i="2"/>
  <c r="N301" i="2"/>
  <c r="DE300" i="2"/>
  <c r="CW300" i="2"/>
  <c r="CV300" i="2"/>
  <c r="CT300" i="2"/>
  <c r="H300" i="13" s="1"/>
  <c r="CQ300" i="2" a="1"/>
  <c r="CQ300" i="2" s="1"/>
  <c r="CP300" i="2" a="1"/>
  <c r="CP300" i="2" s="1"/>
  <c r="CO300" i="2" a="1"/>
  <c r="CO300" i="2" s="1"/>
  <c r="CM300" i="2"/>
  <c r="CI300" i="2"/>
  <c r="BP300" i="2"/>
  <c r="BO300" i="2"/>
  <c r="BD300" i="2"/>
  <c r="AV300" i="2"/>
  <c r="AU300" i="2"/>
  <c r="BL300" i="2" s="1"/>
  <c r="AS300" i="2"/>
  <c r="L300" i="13" s="1"/>
  <c r="AL300" i="2"/>
  <c r="K300" i="13" s="1"/>
  <c r="AH300" i="2"/>
  <c r="N300" i="2"/>
  <c r="DE299" i="2"/>
  <c r="CW299" i="2"/>
  <c r="CV299" i="2"/>
  <c r="CT299" i="2"/>
  <c r="H299" i="13" s="1"/>
  <c r="CQ299" i="2" a="1"/>
  <c r="CQ299" i="2" s="1"/>
  <c r="CP299" i="2" a="1"/>
  <c r="CP299" i="2" s="1"/>
  <c r="CO299" i="2" a="1"/>
  <c r="CO299" i="2" s="1"/>
  <c r="CM299" i="2"/>
  <c r="CI299" i="2"/>
  <c r="F299" i="13" s="1"/>
  <c r="BP299" i="2"/>
  <c r="BO299" i="2"/>
  <c r="BD299" i="2"/>
  <c r="AV299" i="2"/>
  <c r="AU299" i="2"/>
  <c r="BL299" i="2" s="1"/>
  <c r="AS299" i="2"/>
  <c r="L299" i="13" s="1"/>
  <c r="AL299" i="2"/>
  <c r="K299" i="13" s="1"/>
  <c r="AH299" i="2"/>
  <c r="N299" i="2"/>
  <c r="DE298" i="2"/>
  <c r="CW298" i="2"/>
  <c r="CV298" i="2"/>
  <c r="CT298" i="2"/>
  <c r="H298" i="13" s="1"/>
  <c r="CQ298" i="2" a="1"/>
  <c r="CQ298" i="2" s="1"/>
  <c r="CP298" i="2" a="1"/>
  <c r="CP298" i="2" s="1"/>
  <c r="CO298" i="2" a="1"/>
  <c r="CO298" i="2" s="1"/>
  <c r="CM298" i="2"/>
  <c r="BP298" i="2"/>
  <c r="BO298" i="2"/>
  <c r="BD298" i="2"/>
  <c r="AV298" i="2"/>
  <c r="BC298" i="2" s="1"/>
  <c r="AU298" i="2"/>
  <c r="BL298" i="2" s="1"/>
  <c r="AS298" i="2"/>
  <c r="L298" i="13" s="1"/>
  <c r="AL298" i="2"/>
  <c r="K298" i="13" s="1"/>
  <c r="AH298" i="2"/>
  <c r="N298" i="2"/>
  <c r="DE297" i="2"/>
  <c r="CW297" i="2"/>
  <c r="CV297" i="2"/>
  <c r="CT297" i="2"/>
  <c r="H297" i="13" s="1"/>
  <c r="CQ297" i="2" a="1"/>
  <c r="CQ297" i="2" s="1"/>
  <c r="CP297" i="2" a="1"/>
  <c r="CP297" i="2" s="1"/>
  <c r="CO297" i="2" a="1"/>
  <c r="CO297" i="2" s="1"/>
  <c r="CM297" i="2"/>
  <c r="BP297" i="2"/>
  <c r="BO297" i="2"/>
  <c r="BD297" i="2"/>
  <c r="AV297" i="2"/>
  <c r="BM297" i="2" s="1"/>
  <c r="AU297" i="2"/>
  <c r="BL297" i="2" s="1"/>
  <c r="AS297" i="2"/>
  <c r="L297" i="13" s="1"/>
  <c r="AL297" i="2"/>
  <c r="K297" i="13" s="1"/>
  <c r="AH297" i="2"/>
  <c r="N297" i="2"/>
  <c r="DE296" i="2"/>
  <c r="CW296" i="2"/>
  <c r="CV296" i="2"/>
  <c r="CT296" i="2"/>
  <c r="H296" i="13" s="1"/>
  <c r="CQ296" i="2" a="1"/>
  <c r="CQ296" i="2" s="1"/>
  <c r="CP296" i="2" a="1"/>
  <c r="CP296" i="2" s="1"/>
  <c r="CO296" i="2" a="1"/>
  <c r="CO296" i="2" s="1"/>
  <c r="CM296" i="2"/>
  <c r="BP296" i="2"/>
  <c r="BO296" i="2"/>
  <c r="BD296" i="2"/>
  <c r="AV296" i="2"/>
  <c r="BM296" i="2" s="1"/>
  <c r="AU296" i="2"/>
  <c r="BL296" i="2" s="1"/>
  <c r="AS296" i="2"/>
  <c r="L296" i="13" s="1"/>
  <c r="AL296" i="2"/>
  <c r="K296" i="13" s="1"/>
  <c r="AH296" i="2"/>
  <c r="N296" i="2"/>
  <c r="DE295" i="2"/>
  <c r="CW295" i="2"/>
  <c r="CV295" i="2"/>
  <c r="CT295" i="2"/>
  <c r="H295" i="13" s="1"/>
  <c r="CQ295" i="2" a="1"/>
  <c r="CQ295" i="2" s="1"/>
  <c r="CP295" i="2" a="1"/>
  <c r="CP295" i="2" s="1"/>
  <c r="CO295" i="2" a="1"/>
  <c r="CO295" i="2" s="1"/>
  <c r="CM295" i="2"/>
  <c r="BP295" i="2"/>
  <c r="BO295" i="2"/>
  <c r="BD295" i="2"/>
  <c r="AV295" i="2"/>
  <c r="BM295" i="2" s="1"/>
  <c r="AU295" i="2"/>
  <c r="BL295" i="2" s="1"/>
  <c r="AS295" i="2"/>
  <c r="L295" i="13" s="1"/>
  <c r="AL295" i="2"/>
  <c r="K295" i="13" s="1"/>
  <c r="AH295" i="2"/>
  <c r="N295" i="2"/>
  <c r="DE294" i="2"/>
  <c r="CW294" i="2"/>
  <c r="CV294" i="2"/>
  <c r="CT294" i="2"/>
  <c r="H294" i="13" s="1"/>
  <c r="CQ294" i="2" a="1"/>
  <c r="CQ294" i="2" s="1"/>
  <c r="CP294" i="2" a="1"/>
  <c r="CP294" i="2" s="1"/>
  <c r="CO294" i="2" a="1"/>
  <c r="CO294" i="2" s="1"/>
  <c r="CM294" i="2"/>
  <c r="BP294" i="2"/>
  <c r="BO294" i="2"/>
  <c r="BD294" i="2"/>
  <c r="AV294" i="2"/>
  <c r="BM294" i="2" s="1"/>
  <c r="AU294" i="2"/>
  <c r="BL294" i="2" s="1"/>
  <c r="AS294" i="2"/>
  <c r="L294" i="13" s="1"/>
  <c r="AL294" i="2"/>
  <c r="K294" i="13" s="1"/>
  <c r="AH294" i="2"/>
  <c r="N294" i="2"/>
  <c r="DE293" i="2"/>
  <c r="CW293" i="2"/>
  <c r="CV293" i="2"/>
  <c r="CT293" i="2"/>
  <c r="H293" i="13" s="1"/>
  <c r="CQ293" i="2" a="1"/>
  <c r="CQ293" i="2" s="1"/>
  <c r="CP293" i="2" a="1"/>
  <c r="CP293" i="2" s="1"/>
  <c r="CO293" i="2" a="1"/>
  <c r="CO293" i="2" s="1"/>
  <c r="CM293" i="2"/>
  <c r="BP293" i="2"/>
  <c r="BO293" i="2"/>
  <c r="BD293" i="2"/>
  <c r="AV293" i="2"/>
  <c r="BC293" i="2" s="1"/>
  <c r="AU293" i="2"/>
  <c r="AS293" i="2"/>
  <c r="L293" i="13" s="1"/>
  <c r="AL293" i="2"/>
  <c r="K293" i="13" s="1"/>
  <c r="AH293" i="2"/>
  <c r="N293" i="2"/>
  <c r="DE292" i="2"/>
  <c r="CW292" i="2"/>
  <c r="CV292" i="2"/>
  <c r="CT292" i="2"/>
  <c r="H292" i="13" s="1"/>
  <c r="CQ292" i="2" a="1"/>
  <c r="CQ292" i="2" s="1"/>
  <c r="CP292" i="2" a="1"/>
  <c r="CP292" i="2" s="1"/>
  <c r="CO292" i="2" a="1"/>
  <c r="CO292" i="2" s="1"/>
  <c r="CM292" i="2"/>
  <c r="CG292" i="2"/>
  <c r="CF292" i="2"/>
  <c r="CE292" i="2" s="1"/>
  <c r="BP292" i="2"/>
  <c r="BO292" i="2"/>
  <c r="BD292" i="2"/>
  <c r="AV292" i="2"/>
  <c r="BC292" i="2" s="1"/>
  <c r="AU292" i="2"/>
  <c r="BL292" i="2" s="1"/>
  <c r="AS292" i="2"/>
  <c r="L292" i="13" s="1"/>
  <c r="DE291" i="2"/>
  <c r="CW291" i="2"/>
  <c r="CV291" i="2"/>
  <c r="CT291" i="2"/>
  <c r="H291" i="13" s="1"/>
  <c r="CQ291" i="2" a="1"/>
  <c r="CQ291" i="2" s="1"/>
  <c r="CP291" i="2" a="1"/>
  <c r="CP291" i="2" s="1"/>
  <c r="CO291" i="2" a="1"/>
  <c r="CO291" i="2" s="1"/>
  <c r="CM291" i="2"/>
  <c r="CG291" i="2"/>
  <c r="CF291" i="2"/>
  <c r="CE291" i="2" s="1"/>
  <c r="BP291" i="2"/>
  <c r="BO291" i="2"/>
  <c r="BD291" i="2"/>
  <c r="AV291" i="2"/>
  <c r="AU291" i="2"/>
  <c r="BL291" i="2" s="1"/>
  <c r="AS291" i="2"/>
  <c r="L291" i="13" s="1"/>
  <c r="DE290" i="2"/>
  <c r="CW290" i="2"/>
  <c r="CV290" i="2"/>
  <c r="CT290" i="2"/>
  <c r="H290" i="13" s="1"/>
  <c r="CQ290" i="2" a="1"/>
  <c r="CQ290" i="2" s="1"/>
  <c r="CP290" i="2" a="1"/>
  <c r="CP290" i="2" s="1"/>
  <c r="CO290" i="2" a="1"/>
  <c r="CO290" i="2" s="1"/>
  <c r="CM290" i="2"/>
  <c r="CG290" i="2"/>
  <c r="CF290" i="2"/>
  <c r="CE290" i="2" s="1"/>
  <c r="BP290" i="2"/>
  <c r="BO290" i="2"/>
  <c r="BD290" i="2"/>
  <c r="AV290" i="2"/>
  <c r="BC290" i="2" s="1"/>
  <c r="AU290" i="2"/>
  <c r="BB290" i="2" s="1"/>
  <c r="AS290" i="2"/>
  <c r="L290" i="13" s="1"/>
  <c r="DE289" i="2"/>
  <c r="CW289" i="2"/>
  <c r="CV289" i="2"/>
  <c r="CT289" i="2"/>
  <c r="H289" i="13" s="1"/>
  <c r="CQ289" i="2" a="1"/>
  <c r="CQ289" i="2" s="1"/>
  <c r="CP289" i="2" a="1"/>
  <c r="CP289" i="2" s="1"/>
  <c r="CO289" i="2" a="1"/>
  <c r="CO289" i="2" s="1"/>
  <c r="CM289" i="2"/>
  <c r="CG289" i="2"/>
  <c r="CF289" i="2"/>
  <c r="CE289" i="2" s="1"/>
  <c r="BP289" i="2"/>
  <c r="BO289" i="2"/>
  <c r="BD289" i="2"/>
  <c r="AV289" i="2"/>
  <c r="BM289" i="2" s="1"/>
  <c r="AU289" i="2"/>
  <c r="BB289" i="2" s="1"/>
  <c r="AS289" i="2"/>
  <c r="L289" i="13" s="1"/>
  <c r="DE288" i="2"/>
  <c r="CW288" i="2"/>
  <c r="CV288" i="2"/>
  <c r="CT288" i="2"/>
  <c r="H288" i="13" s="1"/>
  <c r="CQ288" i="2" a="1"/>
  <c r="CQ288" i="2" s="1"/>
  <c r="CP288" i="2" a="1"/>
  <c r="CP288" i="2" s="1"/>
  <c r="CO288" i="2" a="1"/>
  <c r="CO288" i="2" s="1"/>
  <c r="CM288" i="2"/>
  <c r="CG288" i="2"/>
  <c r="CF288" i="2"/>
  <c r="CE288" i="2" s="1"/>
  <c r="BP288" i="2"/>
  <c r="BO288" i="2"/>
  <c r="BD288" i="2"/>
  <c r="AV288" i="2"/>
  <c r="BC288" i="2" s="1"/>
  <c r="AU288" i="2"/>
  <c r="BL288" i="2" s="1"/>
  <c r="AS288" i="2"/>
  <c r="L288" i="13" s="1"/>
  <c r="DE287" i="2"/>
  <c r="CW287" i="2"/>
  <c r="CV287" i="2"/>
  <c r="CT287" i="2"/>
  <c r="H287" i="13" s="1"/>
  <c r="CQ287" i="2" a="1"/>
  <c r="CQ287" i="2" s="1"/>
  <c r="CP287" i="2" a="1"/>
  <c r="CP287" i="2" s="1"/>
  <c r="CO287" i="2" a="1"/>
  <c r="CO287" i="2" s="1"/>
  <c r="CM287" i="2"/>
  <c r="CG287" i="2"/>
  <c r="CF287" i="2"/>
  <c r="CE287" i="2" s="1"/>
  <c r="BP287" i="2"/>
  <c r="BO287" i="2"/>
  <c r="BD287" i="2"/>
  <c r="AV287" i="2"/>
  <c r="AU287" i="2"/>
  <c r="BB287" i="2" s="1"/>
  <c r="AS287" i="2"/>
  <c r="L287" i="13" s="1"/>
  <c r="DE286" i="2"/>
  <c r="CW286" i="2"/>
  <c r="CV286" i="2"/>
  <c r="CT286" i="2"/>
  <c r="H286" i="13" s="1"/>
  <c r="CQ286" i="2" a="1"/>
  <c r="CQ286" i="2" s="1"/>
  <c r="CP286" i="2" a="1"/>
  <c r="CP286" i="2" s="1"/>
  <c r="CO286" i="2" a="1"/>
  <c r="CO286" i="2" s="1"/>
  <c r="CM286" i="2"/>
  <c r="CG286" i="2"/>
  <c r="CF286" i="2"/>
  <c r="CE286" i="2" s="1"/>
  <c r="BP286" i="2"/>
  <c r="BO286" i="2"/>
  <c r="BD286" i="2"/>
  <c r="AV286" i="2"/>
  <c r="BM286" i="2" s="1"/>
  <c r="AU286" i="2"/>
  <c r="BL286" i="2" s="1"/>
  <c r="AS286" i="2"/>
  <c r="L286" i="13" s="1"/>
  <c r="DE285" i="2"/>
  <c r="CW285" i="2"/>
  <c r="CV285" i="2"/>
  <c r="CT285" i="2"/>
  <c r="H285" i="13" s="1"/>
  <c r="CQ285" i="2" a="1"/>
  <c r="CQ285" i="2" s="1"/>
  <c r="CP285" i="2" a="1"/>
  <c r="CP285" i="2" s="1"/>
  <c r="CO285" i="2" a="1"/>
  <c r="CO285" i="2" s="1"/>
  <c r="CM285" i="2"/>
  <c r="CG285" i="2"/>
  <c r="CF285" i="2"/>
  <c r="CE285" i="2" s="1"/>
  <c r="BP285" i="2"/>
  <c r="BO285" i="2"/>
  <c r="BD285" i="2"/>
  <c r="AV285" i="2"/>
  <c r="BM285" i="2" s="1"/>
  <c r="AU285" i="2"/>
  <c r="AS285" i="2"/>
  <c r="L285" i="13" s="1"/>
  <c r="DE284" i="2"/>
  <c r="CW284" i="2"/>
  <c r="CV284" i="2"/>
  <c r="CT284" i="2"/>
  <c r="H284" i="13" s="1"/>
  <c r="CQ284" i="2" a="1"/>
  <c r="CQ284" i="2" s="1"/>
  <c r="CP284" i="2" a="1"/>
  <c r="CP284" i="2" s="1"/>
  <c r="CO284" i="2" a="1"/>
  <c r="CO284" i="2" s="1"/>
  <c r="CM284" i="2"/>
  <c r="CG284" i="2"/>
  <c r="CF284" i="2"/>
  <c r="CE284" i="2" s="1"/>
  <c r="BP284" i="2"/>
  <c r="BO284" i="2"/>
  <c r="BD284" i="2"/>
  <c r="AV284" i="2"/>
  <c r="BC284" i="2" s="1"/>
  <c r="AU284" i="2"/>
  <c r="BL284" i="2" s="1"/>
  <c r="AS284" i="2"/>
  <c r="L284" i="13" s="1"/>
  <c r="DE283" i="2"/>
  <c r="CW283" i="2"/>
  <c r="CV283" i="2"/>
  <c r="CT283" i="2"/>
  <c r="H283" i="13" s="1"/>
  <c r="CQ283" i="2" a="1"/>
  <c r="CQ283" i="2" s="1"/>
  <c r="CP283" i="2" a="1"/>
  <c r="CP283" i="2" s="1"/>
  <c r="CO283" i="2" a="1"/>
  <c r="CO283" i="2" s="1"/>
  <c r="CM283" i="2"/>
  <c r="CG283" i="2"/>
  <c r="CF283" i="2"/>
  <c r="CE283" i="2" s="1"/>
  <c r="BP283" i="2"/>
  <c r="BO283" i="2"/>
  <c r="BD283" i="2"/>
  <c r="AV283" i="2"/>
  <c r="AU283" i="2"/>
  <c r="BL283" i="2" s="1"/>
  <c r="AS283" i="2"/>
  <c r="L283" i="13" s="1"/>
  <c r="DE282" i="2"/>
  <c r="CW282" i="2"/>
  <c r="CV282" i="2"/>
  <c r="CT282" i="2"/>
  <c r="H282" i="13" s="1"/>
  <c r="CQ282" i="2" a="1"/>
  <c r="CQ282" i="2" s="1"/>
  <c r="CP282" i="2" a="1"/>
  <c r="CP282" i="2" s="1"/>
  <c r="CO282" i="2" a="1"/>
  <c r="CO282" i="2" s="1"/>
  <c r="CM282" i="2"/>
  <c r="CG282" i="2"/>
  <c r="CF282" i="2"/>
  <c r="CE282" i="2" s="1"/>
  <c r="BP282" i="2"/>
  <c r="BO282" i="2"/>
  <c r="BD282" i="2"/>
  <c r="AV282" i="2"/>
  <c r="BC282" i="2" s="1"/>
  <c r="AU282" i="2"/>
  <c r="BB282" i="2" s="1"/>
  <c r="AS282" i="2"/>
  <c r="L282" i="13" s="1"/>
  <c r="DE281" i="2"/>
  <c r="CW281" i="2"/>
  <c r="CV281" i="2"/>
  <c r="CT281" i="2"/>
  <c r="H281" i="13" s="1"/>
  <c r="CQ281" i="2" a="1"/>
  <c r="CQ281" i="2" s="1"/>
  <c r="CP281" i="2" a="1"/>
  <c r="CP281" i="2" s="1"/>
  <c r="CO281" i="2" a="1"/>
  <c r="CO281" i="2" s="1"/>
  <c r="CM281" i="2"/>
  <c r="CG281" i="2"/>
  <c r="CF281" i="2"/>
  <c r="CE281" i="2" s="1"/>
  <c r="BP281" i="2"/>
  <c r="BO281" i="2"/>
  <c r="BD281" i="2"/>
  <c r="AV281" i="2"/>
  <c r="AU281" i="2"/>
  <c r="BL281" i="2" s="1"/>
  <c r="AS281" i="2"/>
  <c r="L281" i="13" s="1"/>
  <c r="DE280" i="2"/>
  <c r="CW280" i="2"/>
  <c r="CV280" i="2"/>
  <c r="CT280" i="2"/>
  <c r="H280" i="13" s="1"/>
  <c r="CQ280" i="2" a="1"/>
  <c r="CQ280" i="2" s="1"/>
  <c r="CP280" i="2" a="1"/>
  <c r="CP280" i="2" s="1"/>
  <c r="CO280" i="2" a="1"/>
  <c r="CO280" i="2" s="1"/>
  <c r="CM280" i="2"/>
  <c r="CG280" i="2"/>
  <c r="CF280" i="2"/>
  <c r="CE280" i="2" s="1"/>
  <c r="BP280" i="2"/>
  <c r="BO280" i="2"/>
  <c r="BD280" i="2"/>
  <c r="AV280" i="2"/>
  <c r="BM280" i="2" s="1"/>
  <c r="AU280" i="2"/>
  <c r="BL280" i="2" s="1"/>
  <c r="AS280" i="2"/>
  <c r="L280" i="13" s="1"/>
  <c r="DE279" i="2"/>
  <c r="CW279" i="2"/>
  <c r="CV279" i="2"/>
  <c r="CT279" i="2"/>
  <c r="H279" i="13" s="1"/>
  <c r="CQ279" i="2" a="1"/>
  <c r="CQ279" i="2" s="1"/>
  <c r="CP279" i="2" a="1"/>
  <c r="CP279" i="2" s="1"/>
  <c r="CO279" i="2" a="1"/>
  <c r="CO279" i="2" s="1"/>
  <c r="CM279" i="2"/>
  <c r="CG279" i="2"/>
  <c r="CF279" i="2"/>
  <c r="CE279" i="2" s="1"/>
  <c r="BP279" i="2"/>
  <c r="BO279" i="2"/>
  <c r="BD279" i="2"/>
  <c r="AV279" i="2"/>
  <c r="BC279" i="2" s="1"/>
  <c r="AU279" i="2"/>
  <c r="BB279" i="2" s="1"/>
  <c r="AS279" i="2"/>
  <c r="L279" i="13" s="1"/>
  <c r="DE278" i="2"/>
  <c r="CW278" i="2"/>
  <c r="CV278" i="2"/>
  <c r="CT278" i="2"/>
  <c r="H278" i="13" s="1"/>
  <c r="CQ278" i="2" a="1"/>
  <c r="CQ278" i="2" s="1"/>
  <c r="CP278" i="2" a="1"/>
  <c r="CP278" i="2" s="1"/>
  <c r="CO278" i="2" a="1"/>
  <c r="CO278" i="2" s="1"/>
  <c r="CM278" i="2"/>
  <c r="CG278" i="2"/>
  <c r="CF278" i="2"/>
  <c r="CE278" i="2" s="1"/>
  <c r="BP278" i="2"/>
  <c r="BO278" i="2"/>
  <c r="BD278" i="2"/>
  <c r="AV278" i="2"/>
  <c r="AU278" i="2"/>
  <c r="BL278" i="2" s="1"/>
  <c r="AS278" i="2"/>
  <c r="L278" i="13" s="1"/>
  <c r="DE277" i="2"/>
  <c r="CW277" i="2"/>
  <c r="CV277" i="2"/>
  <c r="CT277" i="2"/>
  <c r="H277" i="13" s="1"/>
  <c r="CQ277" i="2" a="1"/>
  <c r="CQ277" i="2" s="1"/>
  <c r="CP277" i="2" a="1"/>
  <c r="CP277" i="2" s="1"/>
  <c r="CO277" i="2" a="1"/>
  <c r="CO277" i="2" s="1"/>
  <c r="CM277" i="2"/>
  <c r="CG277" i="2"/>
  <c r="CF277" i="2"/>
  <c r="CE277" i="2" s="1"/>
  <c r="BZ277" i="2"/>
  <c r="BP277" i="2"/>
  <c r="BO277" i="2"/>
  <c r="BD277" i="2"/>
  <c r="AV277" i="2"/>
  <c r="BM277" i="2" s="1"/>
  <c r="AU277" i="2"/>
  <c r="AS277" i="2"/>
  <c r="L277" i="13" s="1"/>
  <c r="DE276" i="2"/>
  <c r="CW276" i="2"/>
  <c r="CV276" i="2"/>
  <c r="CT276" i="2"/>
  <c r="H276" i="13" s="1"/>
  <c r="CQ276" i="2" a="1"/>
  <c r="CQ276" i="2" s="1"/>
  <c r="CP276" i="2" a="1"/>
  <c r="CP276" i="2" s="1"/>
  <c r="CO276" i="2" a="1"/>
  <c r="CO276" i="2" s="1"/>
  <c r="CM276" i="2"/>
  <c r="CG276" i="2"/>
  <c r="CF276" i="2"/>
  <c r="CE276" i="2" s="1"/>
  <c r="BP276" i="2"/>
  <c r="BO276" i="2"/>
  <c r="BD276" i="2"/>
  <c r="AV276" i="2"/>
  <c r="BC276" i="2" s="1"/>
  <c r="AU276" i="2"/>
  <c r="AS276" i="2"/>
  <c r="L276" i="13" s="1"/>
  <c r="DE275" i="2"/>
  <c r="CW275" i="2"/>
  <c r="CV275" i="2"/>
  <c r="CT275" i="2"/>
  <c r="H275" i="13" s="1"/>
  <c r="CQ275" i="2" a="1"/>
  <c r="CQ275" i="2" s="1"/>
  <c r="CP275" i="2" a="1"/>
  <c r="CP275" i="2" s="1"/>
  <c r="CO275" i="2" a="1"/>
  <c r="CO275" i="2" s="1"/>
  <c r="CM275" i="2"/>
  <c r="CG275" i="2"/>
  <c r="CF275" i="2"/>
  <c r="CE275" i="2" s="1"/>
  <c r="BP275" i="2"/>
  <c r="BO275" i="2"/>
  <c r="BD275" i="2"/>
  <c r="AV275" i="2"/>
  <c r="BM275" i="2" s="1"/>
  <c r="AU275" i="2"/>
  <c r="BL275" i="2" s="1"/>
  <c r="AS275" i="2"/>
  <c r="L275" i="13" s="1"/>
  <c r="DE274" i="2"/>
  <c r="CW274" i="2"/>
  <c r="CV274" i="2"/>
  <c r="CT274" i="2"/>
  <c r="H274" i="13" s="1"/>
  <c r="CQ274" i="2" a="1"/>
  <c r="CQ274" i="2" s="1"/>
  <c r="CP274" i="2" a="1"/>
  <c r="CP274" i="2" s="1"/>
  <c r="CO274" i="2" a="1"/>
  <c r="CO274" i="2" s="1"/>
  <c r="CM274" i="2"/>
  <c r="CG274" i="2"/>
  <c r="CF274" i="2"/>
  <c r="CE274" i="2" s="1"/>
  <c r="BP274" i="2"/>
  <c r="BO274" i="2"/>
  <c r="BD274" i="2"/>
  <c r="AV274" i="2"/>
  <c r="BC274" i="2" s="1"/>
  <c r="AU274" i="2"/>
  <c r="BB274" i="2" s="1"/>
  <c r="AS274" i="2"/>
  <c r="L274" i="13" s="1"/>
  <c r="DE273" i="2"/>
  <c r="CW273" i="2"/>
  <c r="CV273" i="2"/>
  <c r="CT273" i="2"/>
  <c r="H273" i="13" s="1"/>
  <c r="CQ273" i="2" a="1"/>
  <c r="CQ273" i="2" s="1"/>
  <c r="CP273" i="2" a="1"/>
  <c r="CP273" i="2" s="1"/>
  <c r="CO273" i="2" a="1"/>
  <c r="CO273" i="2" s="1"/>
  <c r="CM273" i="2"/>
  <c r="CG273" i="2"/>
  <c r="CF273" i="2"/>
  <c r="CE273" i="2" s="1"/>
  <c r="BP273" i="2"/>
  <c r="BO273" i="2"/>
  <c r="BD273" i="2"/>
  <c r="AV273" i="2"/>
  <c r="AU273" i="2"/>
  <c r="BL273" i="2" s="1"/>
  <c r="AS273" i="2"/>
  <c r="L273" i="13" s="1"/>
  <c r="DE272" i="2"/>
  <c r="CW272" i="2"/>
  <c r="CV272" i="2"/>
  <c r="CT272" i="2"/>
  <c r="H272" i="13" s="1"/>
  <c r="CQ272" i="2" a="1"/>
  <c r="CQ272" i="2" s="1"/>
  <c r="CP272" i="2" a="1"/>
  <c r="CP272" i="2" s="1"/>
  <c r="CO272" i="2" a="1"/>
  <c r="CO272" i="2" s="1"/>
  <c r="CM272" i="2"/>
  <c r="CG272" i="2"/>
  <c r="CF272" i="2"/>
  <c r="CE272" i="2" s="1"/>
  <c r="BP272" i="2"/>
  <c r="BO272" i="2"/>
  <c r="BD272" i="2"/>
  <c r="AV272" i="2"/>
  <c r="BM272" i="2" s="1"/>
  <c r="AU272" i="2"/>
  <c r="BB272" i="2" s="1"/>
  <c r="AS272" i="2"/>
  <c r="L272" i="13" s="1"/>
  <c r="DE271" i="2"/>
  <c r="CW271" i="2"/>
  <c r="CV271" i="2"/>
  <c r="CT271" i="2"/>
  <c r="H271" i="13" s="1"/>
  <c r="CQ271" i="2" a="1"/>
  <c r="CQ271" i="2" s="1"/>
  <c r="CP271" i="2" a="1"/>
  <c r="CP271" i="2" s="1"/>
  <c r="CO271" i="2" a="1"/>
  <c r="CO271" i="2" s="1"/>
  <c r="CM271" i="2"/>
  <c r="CG271" i="2"/>
  <c r="CF271" i="2"/>
  <c r="CE271" i="2" s="1"/>
  <c r="BP271" i="2"/>
  <c r="BO271" i="2"/>
  <c r="BD271" i="2"/>
  <c r="AV271" i="2"/>
  <c r="BC271" i="2" s="1"/>
  <c r="AU271" i="2"/>
  <c r="BB271" i="2" s="1"/>
  <c r="AS271" i="2"/>
  <c r="L271" i="13" s="1"/>
  <c r="DE270" i="2"/>
  <c r="CW270" i="2"/>
  <c r="CV270" i="2"/>
  <c r="CT270" i="2"/>
  <c r="H270" i="13" s="1"/>
  <c r="CQ270" i="2" a="1"/>
  <c r="CQ270" i="2" s="1"/>
  <c r="CP270" i="2" a="1"/>
  <c r="CP270" i="2" s="1"/>
  <c r="CO270" i="2" a="1"/>
  <c r="CO270" i="2" s="1"/>
  <c r="CM270" i="2"/>
  <c r="CG270" i="2"/>
  <c r="CF270" i="2"/>
  <c r="CE270" i="2" s="1"/>
  <c r="BP270" i="2"/>
  <c r="BO270" i="2"/>
  <c r="BD270" i="2"/>
  <c r="BN270" i="2"/>
  <c r="AV270" i="2"/>
  <c r="BM270" i="2" s="1"/>
  <c r="AU270" i="2"/>
  <c r="BL270" i="2" s="1"/>
  <c r="AS270" i="2"/>
  <c r="L270" i="13" s="1"/>
  <c r="DE269" i="2"/>
  <c r="CW269" i="2"/>
  <c r="CV269" i="2"/>
  <c r="CT269" i="2"/>
  <c r="H269" i="13" s="1"/>
  <c r="CQ269" i="2" a="1"/>
  <c r="CQ269" i="2" s="1"/>
  <c r="CP269" i="2" a="1"/>
  <c r="CP269" i="2" s="1"/>
  <c r="CO269" i="2" a="1"/>
  <c r="CO269" i="2" s="1"/>
  <c r="CM269" i="2"/>
  <c r="CG269" i="2"/>
  <c r="CF269" i="2"/>
  <c r="CE269" i="2" s="1"/>
  <c r="BZ269" i="2"/>
  <c r="BP269" i="2"/>
  <c r="BO269" i="2"/>
  <c r="BD269" i="2"/>
  <c r="AV269" i="2"/>
  <c r="BM269" i="2" s="1"/>
  <c r="AU269" i="2"/>
  <c r="AS269" i="2"/>
  <c r="L269" i="13" s="1"/>
  <c r="DE268" i="2"/>
  <c r="CW268" i="2"/>
  <c r="CV268" i="2"/>
  <c r="CT268" i="2"/>
  <c r="H268" i="13" s="1"/>
  <c r="CQ268" i="2" a="1"/>
  <c r="CQ268" i="2" s="1"/>
  <c r="CP268" i="2" a="1"/>
  <c r="CP268" i="2" s="1"/>
  <c r="CO268" i="2" a="1"/>
  <c r="CO268" i="2" s="1"/>
  <c r="CM268" i="2"/>
  <c r="CG268" i="2"/>
  <c r="CF268" i="2"/>
  <c r="CE268" i="2" s="1"/>
  <c r="BP268" i="2"/>
  <c r="BO268" i="2"/>
  <c r="BD268" i="2"/>
  <c r="AV268" i="2"/>
  <c r="BC268" i="2" s="1"/>
  <c r="AU268" i="2"/>
  <c r="AS268" i="2"/>
  <c r="L268" i="13" s="1"/>
  <c r="DE267" i="2"/>
  <c r="CW267" i="2"/>
  <c r="CV267" i="2"/>
  <c r="CT267" i="2"/>
  <c r="H267" i="13" s="1"/>
  <c r="CQ267" i="2" a="1"/>
  <c r="CQ267" i="2" s="1"/>
  <c r="CP267" i="2" a="1"/>
  <c r="CP267" i="2" s="1"/>
  <c r="CO267" i="2" a="1"/>
  <c r="CO267" i="2" s="1"/>
  <c r="CM267" i="2"/>
  <c r="CG267" i="2"/>
  <c r="CF267" i="2"/>
  <c r="CE267" i="2" s="1"/>
  <c r="BP267" i="2"/>
  <c r="BO267" i="2"/>
  <c r="BD267" i="2"/>
  <c r="AV267" i="2"/>
  <c r="BM267" i="2" s="1"/>
  <c r="AU267" i="2"/>
  <c r="BL267" i="2" s="1"/>
  <c r="AS267" i="2"/>
  <c r="L267" i="13" s="1"/>
  <c r="DE266" i="2"/>
  <c r="CW266" i="2"/>
  <c r="CV266" i="2"/>
  <c r="CT266" i="2"/>
  <c r="H266" i="13" s="1"/>
  <c r="CQ266" i="2" a="1"/>
  <c r="CQ266" i="2" s="1"/>
  <c r="CP266" i="2" a="1"/>
  <c r="CP266" i="2" s="1"/>
  <c r="CO266" i="2" a="1"/>
  <c r="CO266" i="2" s="1"/>
  <c r="CM266" i="2"/>
  <c r="CG266" i="2"/>
  <c r="CF266" i="2"/>
  <c r="CE266" i="2" s="1"/>
  <c r="BP266" i="2"/>
  <c r="BO266" i="2"/>
  <c r="BD266" i="2"/>
  <c r="AV266" i="2"/>
  <c r="BC266" i="2" s="1"/>
  <c r="AU266" i="2"/>
  <c r="AS266" i="2"/>
  <c r="L266" i="13" s="1"/>
  <c r="DE265" i="2"/>
  <c r="CW265" i="2"/>
  <c r="CV265" i="2"/>
  <c r="CT265" i="2"/>
  <c r="H265" i="13" s="1"/>
  <c r="CQ265" i="2" a="1"/>
  <c r="CQ265" i="2" s="1"/>
  <c r="CP265" i="2" a="1"/>
  <c r="CP265" i="2" s="1"/>
  <c r="CO265" i="2" a="1"/>
  <c r="CO265" i="2" s="1"/>
  <c r="CM265" i="2"/>
  <c r="CG265" i="2"/>
  <c r="CF265" i="2"/>
  <c r="CE265" i="2" s="1"/>
  <c r="BP265" i="2"/>
  <c r="BO265" i="2"/>
  <c r="BD265" i="2"/>
  <c r="AV265" i="2"/>
  <c r="BM265" i="2" s="1"/>
  <c r="AU265" i="2"/>
  <c r="BL265" i="2" s="1"/>
  <c r="AS265" i="2"/>
  <c r="L265" i="13" s="1"/>
  <c r="DE264" i="2"/>
  <c r="CW264" i="2"/>
  <c r="CV264" i="2"/>
  <c r="CT264" i="2"/>
  <c r="H264" i="13" s="1"/>
  <c r="CQ264" i="2" a="1"/>
  <c r="CQ264" i="2" s="1"/>
  <c r="CP264" i="2" a="1"/>
  <c r="CP264" i="2" s="1"/>
  <c r="CO264" i="2" a="1"/>
  <c r="CO264" i="2" s="1"/>
  <c r="CM264" i="2"/>
  <c r="CG264" i="2"/>
  <c r="CF264" i="2"/>
  <c r="CE264" i="2" s="1"/>
  <c r="BP264" i="2"/>
  <c r="BO264" i="2"/>
  <c r="BD264" i="2"/>
  <c r="AV264" i="2"/>
  <c r="BC264" i="2" s="1"/>
  <c r="AU264" i="2"/>
  <c r="AS264" i="2"/>
  <c r="L264" i="13" s="1"/>
  <c r="DE263" i="2"/>
  <c r="CW263" i="2"/>
  <c r="CV263" i="2"/>
  <c r="CT263" i="2"/>
  <c r="H263" i="13" s="1"/>
  <c r="CQ263" i="2" a="1"/>
  <c r="CQ263" i="2" s="1"/>
  <c r="CP263" i="2" a="1"/>
  <c r="CP263" i="2" s="1"/>
  <c r="CO263" i="2" a="1"/>
  <c r="CO263" i="2" s="1"/>
  <c r="CM263" i="2"/>
  <c r="CG263" i="2"/>
  <c r="CF263" i="2"/>
  <c r="CE263" i="2" s="1"/>
  <c r="BP263" i="2"/>
  <c r="BO263" i="2"/>
  <c r="BD263" i="2"/>
  <c r="AV263" i="2"/>
  <c r="AU263" i="2"/>
  <c r="BB263" i="2" s="1"/>
  <c r="AS263" i="2"/>
  <c r="L263" i="13" s="1"/>
  <c r="DE262" i="2"/>
  <c r="CW262" i="2"/>
  <c r="CV262" i="2"/>
  <c r="CT262" i="2"/>
  <c r="H262" i="13" s="1"/>
  <c r="CQ262" i="2" a="1"/>
  <c r="CQ262" i="2" s="1"/>
  <c r="CP262" i="2" a="1"/>
  <c r="CP262" i="2" s="1"/>
  <c r="CO262" i="2" a="1"/>
  <c r="CO262" i="2" s="1"/>
  <c r="CM262" i="2"/>
  <c r="CG262" i="2"/>
  <c r="CF262" i="2"/>
  <c r="CE262" i="2" s="1"/>
  <c r="BP262" i="2"/>
  <c r="BO262" i="2"/>
  <c r="BD262" i="2"/>
  <c r="BN262" i="2"/>
  <c r="AV262" i="2"/>
  <c r="BM262" i="2" s="1"/>
  <c r="AU262" i="2"/>
  <c r="AS262" i="2"/>
  <c r="L262" i="13" s="1"/>
  <c r="DE261" i="2"/>
  <c r="CW261" i="2"/>
  <c r="CV261" i="2"/>
  <c r="CT261" i="2"/>
  <c r="H261" i="13" s="1"/>
  <c r="CQ261" i="2" a="1"/>
  <c r="CQ261" i="2" s="1"/>
  <c r="CP261" i="2" a="1"/>
  <c r="CP261" i="2" s="1"/>
  <c r="CO261" i="2" a="1"/>
  <c r="CO261" i="2" s="1"/>
  <c r="CM261" i="2"/>
  <c r="CG261" i="2"/>
  <c r="CF261" i="2"/>
  <c r="CE261" i="2" s="1"/>
  <c r="BZ261" i="2"/>
  <c r="BP261" i="2"/>
  <c r="BO261" i="2"/>
  <c r="BD261" i="2"/>
  <c r="AV261" i="2"/>
  <c r="BM261" i="2" s="1"/>
  <c r="AU261" i="2"/>
  <c r="BL261" i="2" s="1"/>
  <c r="AS261" i="2"/>
  <c r="L261" i="13" s="1"/>
  <c r="DE260" i="2"/>
  <c r="CW260" i="2"/>
  <c r="CV260" i="2"/>
  <c r="CT260" i="2"/>
  <c r="H260" i="13" s="1"/>
  <c r="CQ260" i="2" a="1"/>
  <c r="CQ260" i="2" s="1"/>
  <c r="CP260" i="2" a="1"/>
  <c r="CP260" i="2" s="1"/>
  <c r="CO260" i="2" a="1"/>
  <c r="CO260" i="2" s="1"/>
  <c r="CM260" i="2"/>
  <c r="CG260" i="2"/>
  <c r="CF260" i="2"/>
  <c r="CE260" i="2" s="1"/>
  <c r="BP260" i="2"/>
  <c r="BO260" i="2"/>
  <c r="BD260" i="2"/>
  <c r="AV260" i="2"/>
  <c r="AU260" i="2"/>
  <c r="BL260" i="2" s="1"/>
  <c r="AS260" i="2"/>
  <c r="L260" i="13" s="1"/>
  <c r="DE259" i="2"/>
  <c r="CW259" i="2"/>
  <c r="CV259" i="2"/>
  <c r="CT259" i="2"/>
  <c r="H259" i="13" s="1"/>
  <c r="CQ259" i="2" a="1"/>
  <c r="CQ259" i="2" s="1"/>
  <c r="CP259" i="2" a="1"/>
  <c r="CP259" i="2" s="1"/>
  <c r="CO259" i="2" a="1"/>
  <c r="CO259" i="2" s="1"/>
  <c r="CM259" i="2"/>
  <c r="CG259" i="2"/>
  <c r="CF259" i="2"/>
  <c r="CE259" i="2" s="1"/>
  <c r="BP259" i="2"/>
  <c r="BO259" i="2"/>
  <c r="BD259" i="2"/>
  <c r="AV259" i="2"/>
  <c r="BM259" i="2" s="1"/>
  <c r="AU259" i="2"/>
  <c r="BB259" i="2" s="1"/>
  <c r="AS259" i="2"/>
  <c r="L259" i="13" s="1"/>
  <c r="DE258" i="2"/>
  <c r="CW258" i="2"/>
  <c r="CV258" i="2"/>
  <c r="CT258" i="2"/>
  <c r="H258" i="13" s="1"/>
  <c r="CQ258" i="2" a="1"/>
  <c r="CQ258" i="2" s="1"/>
  <c r="CP258" i="2" a="1"/>
  <c r="CP258" i="2" s="1"/>
  <c r="CO258" i="2" a="1"/>
  <c r="CO258" i="2" s="1"/>
  <c r="CM258" i="2"/>
  <c r="CG258" i="2"/>
  <c r="CF258" i="2"/>
  <c r="CE258" i="2" s="1"/>
  <c r="BP258" i="2"/>
  <c r="BO258" i="2"/>
  <c r="BD258" i="2"/>
  <c r="AV258" i="2"/>
  <c r="BC258" i="2" s="1"/>
  <c r="AU258" i="2"/>
  <c r="AS258" i="2"/>
  <c r="L258" i="13" s="1"/>
  <c r="DE257" i="2"/>
  <c r="CW257" i="2"/>
  <c r="CV257" i="2"/>
  <c r="CT257" i="2"/>
  <c r="H257" i="13" s="1"/>
  <c r="CQ257" i="2" a="1"/>
  <c r="CQ257" i="2" s="1"/>
  <c r="CP257" i="2" a="1"/>
  <c r="CP257" i="2" s="1"/>
  <c r="CO257" i="2" a="1"/>
  <c r="CO257" i="2" s="1"/>
  <c r="CM257" i="2"/>
  <c r="CG257" i="2"/>
  <c r="CF257" i="2"/>
  <c r="CE257" i="2" s="1"/>
  <c r="BP257" i="2"/>
  <c r="BO257" i="2"/>
  <c r="BD257" i="2"/>
  <c r="AV257" i="2"/>
  <c r="BM257" i="2" s="1"/>
  <c r="AU257" i="2"/>
  <c r="BB257" i="2" s="1"/>
  <c r="AS257" i="2"/>
  <c r="L257" i="13" s="1"/>
  <c r="DE256" i="2"/>
  <c r="CW256" i="2"/>
  <c r="CV256" i="2"/>
  <c r="CT256" i="2"/>
  <c r="H256" i="13" s="1"/>
  <c r="CQ256" i="2" a="1"/>
  <c r="CQ256" i="2" s="1"/>
  <c r="CP256" i="2" a="1"/>
  <c r="CP256" i="2" s="1"/>
  <c r="CO256" i="2" a="1"/>
  <c r="CO256" i="2" s="1"/>
  <c r="CM256" i="2"/>
  <c r="CG256" i="2"/>
  <c r="CF256" i="2"/>
  <c r="CE256" i="2" s="1"/>
  <c r="BP256" i="2"/>
  <c r="BO256" i="2"/>
  <c r="BD256" i="2"/>
  <c r="AV256" i="2"/>
  <c r="BC256" i="2" s="1"/>
  <c r="AU256" i="2"/>
  <c r="BB256" i="2" s="1"/>
  <c r="AS256" i="2"/>
  <c r="L256" i="13" s="1"/>
  <c r="DE255" i="2"/>
  <c r="CW255" i="2"/>
  <c r="CV255" i="2"/>
  <c r="CT255" i="2"/>
  <c r="H255" i="13" s="1"/>
  <c r="CQ255" i="2" a="1"/>
  <c r="CQ255" i="2" s="1"/>
  <c r="CP255" i="2" a="1"/>
  <c r="CP255" i="2" s="1"/>
  <c r="CO255" i="2" a="1"/>
  <c r="CO255" i="2" s="1"/>
  <c r="CM255" i="2"/>
  <c r="CG255" i="2"/>
  <c r="CF255" i="2"/>
  <c r="CE255" i="2" s="1"/>
  <c r="BP255" i="2"/>
  <c r="BO255" i="2"/>
  <c r="BD255" i="2"/>
  <c r="AV255" i="2"/>
  <c r="BC255" i="2" s="1"/>
  <c r="AU255" i="2"/>
  <c r="BB255" i="2" s="1"/>
  <c r="AS255" i="2"/>
  <c r="L255" i="13" s="1"/>
  <c r="DE254" i="2"/>
  <c r="CW254" i="2"/>
  <c r="CV254" i="2"/>
  <c r="CT254" i="2"/>
  <c r="H254" i="13" s="1"/>
  <c r="CQ254" i="2" a="1"/>
  <c r="CQ254" i="2" s="1"/>
  <c r="CP254" i="2" a="1"/>
  <c r="CP254" i="2" s="1"/>
  <c r="CO254" i="2" a="1"/>
  <c r="CO254" i="2" s="1"/>
  <c r="CM254" i="2"/>
  <c r="CG254" i="2"/>
  <c r="CF254" i="2"/>
  <c r="CE254" i="2" s="1"/>
  <c r="BP254" i="2"/>
  <c r="BO254" i="2"/>
  <c r="BD254" i="2"/>
  <c r="AV254" i="2"/>
  <c r="BC254" i="2" s="1"/>
  <c r="AU254" i="2"/>
  <c r="AS254" i="2"/>
  <c r="L254" i="13" s="1"/>
  <c r="DE253" i="2"/>
  <c r="CW253" i="2"/>
  <c r="CV253" i="2"/>
  <c r="CT253" i="2"/>
  <c r="H253" i="13" s="1"/>
  <c r="CQ253" i="2" a="1"/>
  <c r="CQ253" i="2" s="1"/>
  <c r="CP253" i="2" a="1"/>
  <c r="CP253" i="2" s="1"/>
  <c r="CO253" i="2" a="1"/>
  <c r="CO253" i="2" s="1"/>
  <c r="CM253" i="2"/>
  <c r="CG253" i="2"/>
  <c r="CF253" i="2"/>
  <c r="CE253" i="2" s="1"/>
  <c r="BP253" i="2"/>
  <c r="BO253" i="2"/>
  <c r="BD253" i="2"/>
  <c r="AV253" i="2"/>
  <c r="BM253" i="2" s="1"/>
  <c r="AU253" i="2"/>
  <c r="BB253" i="2" s="1"/>
  <c r="AS253" i="2"/>
  <c r="L253" i="13" s="1"/>
  <c r="DE252" i="2"/>
  <c r="CW252" i="2"/>
  <c r="CV252" i="2"/>
  <c r="CT252" i="2"/>
  <c r="H252" i="13" s="1"/>
  <c r="CQ252" i="2" a="1"/>
  <c r="CQ252" i="2" s="1"/>
  <c r="CP252" i="2" a="1"/>
  <c r="CP252" i="2" s="1"/>
  <c r="CO252" i="2" a="1"/>
  <c r="CO252" i="2" s="1"/>
  <c r="CM252" i="2"/>
  <c r="CG252" i="2"/>
  <c r="CF252" i="2"/>
  <c r="CE252" i="2" s="1"/>
  <c r="BP252" i="2"/>
  <c r="BO252" i="2"/>
  <c r="BD252" i="2"/>
  <c r="AV252" i="2"/>
  <c r="BC252" i="2" s="1"/>
  <c r="AU252" i="2"/>
  <c r="BL252" i="2" s="1"/>
  <c r="AS252" i="2"/>
  <c r="L252" i="13" s="1"/>
  <c r="DE251" i="2"/>
  <c r="CW251" i="2"/>
  <c r="CV251" i="2"/>
  <c r="CT251" i="2"/>
  <c r="H251" i="13" s="1"/>
  <c r="CQ251" i="2" a="1"/>
  <c r="CQ251" i="2" s="1"/>
  <c r="CP251" i="2" a="1"/>
  <c r="CP251" i="2" s="1"/>
  <c r="CO251" i="2" a="1"/>
  <c r="CO251" i="2" s="1"/>
  <c r="CM251" i="2"/>
  <c r="CG251" i="2"/>
  <c r="CF251" i="2"/>
  <c r="CE251" i="2" s="1"/>
  <c r="BP251" i="2"/>
  <c r="BO251" i="2"/>
  <c r="BD251" i="2"/>
  <c r="AV251" i="2"/>
  <c r="BM251" i="2" s="1"/>
  <c r="AU251" i="2"/>
  <c r="BL251" i="2" s="1"/>
  <c r="AS251" i="2"/>
  <c r="L251" i="13" s="1"/>
  <c r="DE250" i="2"/>
  <c r="CW250" i="2"/>
  <c r="CV250" i="2"/>
  <c r="CT250" i="2"/>
  <c r="H250" i="13" s="1"/>
  <c r="CQ250" i="2" a="1"/>
  <c r="CQ250" i="2" s="1"/>
  <c r="CP250" i="2" a="1"/>
  <c r="CP250" i="2" s="1"/>
  <c r="CO250" i="2" a="1"/>
  <c r="CO250" i="2" s="1"/>
  <c r="CM250" i="2"/>
  <c r="CG250" i="2"/>
  <c r="CF250" i="2"/>
  <c r="CE250" i="2" s="1"/>
  <c r="BP250" i="2"/>
  <c r="BO250" i="2"/>
  <c r="BD250" i="2"/>
  <c r="AV250" i="2"/>
  <c r="AU250" i="2"/>
  <c r="BB250" i="2" s="1"/>
  <c r="AS250" i="2"/>
  <c r="L250" i="13" s="1"/>
  <c r="DE249" i="2"/>
  <c r="CW249" i="2"/>
  <c r="CV249" i="2"/>
  <c r="CT249" i="2"/>
  <c r="H249" i="13" s="1"/>
  <c r="CQ249" i="2" a="1"/>
  <c r="CQ249" i="2" s="1"/>
  <c r="CP249" i="2" a="1"/>
  <c r="CP249" i="2" s="1"/>
  <c r="CO249" i="2" a="1"/>
  <c r="CO249" i="2" s="1"/>
  <c r="CM249" i="2"/>
  <c r="CG249" i="2"/>
  <c r="CF249" i="2"/>
  <c r="CE249" i="2" s="1"/>
  <c r="BP249" i="2"/>
  <c r="BO249" i="2"/>
  <c r="BD249" i="2"/>
  <c r="AV249" i="2"/>
  <c r="AU249" i="2"/>
  <c r="BB249" i="2" s="1"/>
  <c r="AS249" i="2"/>
  <c r="L249" i="13" s="1"/>
  <c r="DE248" i="2"/>
  <c r="CW248" i="2"/>
  <c r="CV248" i="2"/>
  <c r="CT248" i="2"/>
  <c r="H248" i="13" s="1"/>
  <c r="CQ248" i="2" a="1"/>
  <c r="CQ248" i="2" s="1"/>
  <c r="CP248" i="2" a="1"/>
  <c r="CP248" i="2" s="1"/>
  <c r="CO248" i="2" a="1"/>
  <c r="CO248" i="2" s="1"/>
  <c r="CM248" i="2"/>
  <c r="CG248" i="2"/>
  <c r="CF248" i="2"/>
  <c r="CE248" i="2" s="1"/>
  <c r="BP248" i="2"/>
  <c r="BO248" i="2"/>
  <c r="BD248" i="2"/>
  <c r="AV248" i="2"/>
  <c r="BC248" i="2" s="1"/>
  <c r="AU248" i="2"/>
  <c r="BB248" i="2" s="1"/>
  <c r="AS248" i="2"/>
  <c r="L248" i="13" s="1"/>
  <c r="DE247" i="2"/>
  <c r="CW247" i="2"/>
  <c r="CV247" i="2"/>
  <c r="CT247" i="2"/>
  <c r="H247" i="13" s="1"/>
  <c r="CQ247" i="2" a="1"/>
  <c r="CQ247" i="2" s="1"/>
  <c r="CP247" i="2" a="1"/>
  <c r="CP247" i="2" s="1"/>
  <c r="CO247" i="2" a="1"/>
  <c r="CO247" i="2" s="1"/>
  <c r="CM247" i="2"/>
  <c r="CG247" i="2"/>
  <c r="CF247" i="2"/>
  <c r="CE247" i="2" s="1"/>
  <c r="BP247" i="2"/>
  <c r="BO247" i="2"/>
  <c r="BD247" i="2"/>
  <c r="AV247" i="2"/>
  <c r="BC247" i="2" s="1"/>
  <c r="AU247" i="2"/>
  <c r="BB247" i="2" s="1"/>
  <c r="AS247" i="2"/>
  <c r="L247" i="13" s="1"/>
  <c r="DE246" i="2"/>
  <c r="CW246" i="2"/>
  <c r="CV246" i="2"/>
  <c r="CT246" i="2"/>
  <c r="H246" i="13" s="1"/>
  <c r="CQ246" i="2" a="1"/>
  <c r="CQ246" i="2" s="1"/>
  <c r="CP246" i="2" a="1"/>
  <c r="CP246" i="2" s="1"/>
  <c r="CO246" i="2" a="1"/>
  <c r="CO246" i="2" s="1"/>
  <c r="CM246" i="2"/>
  <c r="CG246" i="2"/>
  <c r="CF246" i="2"/>
  <c r="CE246" i="2" s="1"/>
  <c r="BP246" i="2"/>
  <c r="BO246" i="2"/>
  <c r="BD246" i="2"/>
  <c r="AV246" i="2"/>
  <c r="BM246" i="2" s="1"/>
  <c r="AU246" i="2"/>
  <c r="BL246" i="2" s="1"/>
  <c r="AS246" i="2"/>
  <c r="L246" i="13" s="1"/>
  <c r="DE245" i="2"/>
  <c r="CW245" i="2"/>
  <c r="CV245" i="2"/>
  <c r="CT245" i="2"/>
  <c r="H245" i="13" s="1"/>
  <c r="CQ245" i="2" a="1"/>
  <c r="CQ245" i="2" s="1"/>
  <c r="CP245" i="2" a="1"/>
  <c r="CP245" i="2" s="1"/>
  <c r="CO245" i="2" a="1"/>
  <c r="CO245" i="2" s="1"/>
  <c r="CM245" i="2"/>
  <c r="CG245" i="2"/>
  <c r="CF245" i="2"/>
  <c r="CE245" i="2" s="1"/>
  <c r="BP245" i="2"/>
  <c r="BO245" i="2"/>
  <c r="BD245" i="2"/>
  <c r="AV245" i="2"/>
  <c r="BM245" i="2" s="1"/>
  <c r="AU245" i="2"/>
  <c r="BL245" i="2" s="1"/>
  <c r="AS245" i="2"/>
  <c r="L245" i="13" s="1"/>
  <c r="DE244" i="2"/>
  <c r="CW244" i="2"/>
  <c r="CV244" i="2"/>
  <c r="CT244" i="2"/>
  <c r="H244" i="13" s="1"/>
  <c r="CQ244" i="2" a="1"/>
  <c r="CQ244" i="2" s="1"/>
  <c r="CP244" i="2" a="1"/>
  <c r="CP244" i="2" s="1"/>
  <c r="CO244" i="2" a="1"/>
  <c r="CO244" i="2" s="1"/>
  <c r="CM244" i="2"/>
  <c r="CG244" i="2"/>
  <c r="CF244" i="2"/>
  <c r="CE244" i="2" s="1"/>
  <c r="BP244" i="2"/>
  <c r="BO244" i="2"/>
  <c r="BD244" i="2"/>
  <c r="AV244" i="2"/>
  <c r="AU244" i="2"/>
  <c r="BL244" i="2" s="1"/>
  <c r="AS244" i="2"/>
  <c r="L244" i="13" s="1"/>
  <c r="DE243" i="2"/>
  <c r="CW243" i="2"/>
  <c r="CV243" i="2"/>
  <c r="CT243" i="2"/>
  <c r="H243" i="13" s="1"/>
  <c r="CQ243" i="2" a="1"/>
  <c r="CQ243" i="2" s="1"/>
  <c r="CP243" i="2" a="1"/>
  <c r="CP243" i="2" s="1"/>
  <c r="CO243" i="2" a="1"/>
  <c r="CO243" i="2" s="1"/>
  <c r="CM243" i="2"/>
  <c r="CG243" i="2"/>
  <c r="CF243" i="2"/>
  <c r="CE243" i="2" s="1"/>
  <c r="BP243" i="2"/>
  <c r="BO243" i="2"/>
  <c r="BD243" i="2"/>
  <c r="AV243" i="2"/>
  <c r="BM243" i="2" s="1"/>
  <c r="AU243" i="2"/>
  <c r="BL243" i="2" s="1"/>
  <c r="AS243" i="2"/>
  <c r="L243" i="13" s="1"/>
  <c r="DE242" i="2"/>
  <c r="CW242" i="2"/>
  <c r="CV242" i="2"/>
  <c r="CT242" i="2"/>
  <c r="H242" i="13" s="1"/>
  <c r="CQ242" i="2" a="1"/>
  <c r="CQ242" i="2" s="1"/>
  <c r="CP242" i="2" a="1"/>
  <c r="CP242" i="2" s="1"/>
  <c r="CO242" i="2" a="1"/>
  <c r="CO242" i="2" s="1"/>
  <c r="CM242" i="2"/>
  <c r="CG242" i="2"/>
  <c r="CF242" i="2"/>
  <c r="CE242" i="2" s="1"/>
  <c r="BP242" i="2"/>
  <c r="BO242" i="2"/>
  <c r="BD242" i="2"/>
  <c r="AV242" i="2"/>
  <c r="BM242" i="2" s="1"/>
  <c r="AU242" i="2"/>
  <c r="AS242" i="2"/>
  <c r="L242" i="13" s="1"/>
  <c r="DE241" i="2"/>
  <c r="CW241" i="2"/>
  <c r="CV241" i="2"/>
  <c r="CT241" i="2"/>
  <c r="H241" i="13" s="1"/>
  <c r="CQ241" i="2" a="1"/>
  <c r="CQ241" i="2" s="1"/>
  <c r="CP241" i="2" a="1"/>
  <c r="CP241" i="2" s="1"/>
  <c r="CO241" i="2" a="1"/>
  <c r="CO241" i="2" s="1"/>
  <c r="CM241" i="2"/>
  <c r="CG241" i="2"/>
  <c r="CF241" i="2"/>
  <c r="CE241" i="2" s="1"/>
  <c r="BP241" i="2"/>
  <c r="BO241" i="2"/>
  <c r="BD241" i="2"/>
  <c r="AV241" i="2"/>
  <c r="AU241" i="2"/>
  <c r="BB241" i="2" s="1"/>
  <c r="AS241" i="2"/>
  <c r="L241" i="13" s="1"/>
  <c r="DE240" i="2"/>
  <c r="CW240" i="2"/>
  <c r="CV240" i="2"/>
  <c r="CT240" i="2"/>
  <c r="H240" i="13" s="1"/>
  <c r="CQ240" i="2" a="1"/>
  <c r="CQ240" i="2" s="1"/>
  <c r="CP240" i="2" a="1"/>
  <c r="CP240" i="2" s="1"/>
  <c r="CO240" i="2" a="1"/>
  <c r="CO240" i="2" s="1"/>
  <c r="CM240" i="2"/>
  <c r="CG240" i="2"/>
  <c r="CF240" i="2"/>
  <c r="CE240" i="2" s="1"/>
  <c r="BZ240" i="2"/>
  <c r="BP240" i="2"/>
  <c r="BO240" i="2"/>
  <c r="BD240" i="2"/>
  <c r="AV240" i="2"/>
  <c r="BC240" i="2" s="1"/>
  <c r="AU240" i="2"/>
  <c r="BB240" i="2" s="1"/>
  <c r="AS240" i="2"/>
  <c r="L240" i="13" s="1"/>
  <c r="DE239" i="2"/>
  <c r="CW239" i="2"/>
  <c r="CV239" i="2"/>
  <c r="CT239" i="2"/>
  <c r="H239" i="13" s="1"/>
  <c r="CQ239" i="2" a="1"/>
  <c r="CQ239" i="2" s="1"/>
  <c r="CP239" i="2" a="1"/>
  <c r="CP239" i="2" s="1"/>
  <c r="CO239" i="2" a="1"/>
  <c r="CO239" i="2" s="1"/>
  <c r="CM239" i="2"/>
  <c r="CG239" i="2"/>
  <c r="CF239" i="2"/>
  <c r="CE239" i="2" s="1"/>
  <c r="BZ239" i="2"/>
  <c r="BP239" i="2"/>
  <c r="BO239" i="2"/>
  <c r="BD239" i="2"/>
  <c r="AV239" i="2"/>
  <c r="BC239" i="2" s="1"/>
  <c r="AU239" i="2"/>
  <c r="BB239" i="2" s="1"/>
  <c r="AS239" i="2"/>
  <c r="L239" i="13" s="1"/>
  <c r="DE238" i="2"/>
  <c r="CW238" i="2"/>
  <c r="CV238" i="2"/>
  <c r="CT238" i="2"/>
  <c r="H238" i="13" s="1"/>
  <c r="CQ238" i="2" a="1"/>
  <c r="CQ238" i="2" s="1"/>
  <c r="CP238" i="2" a="1"/>
  <c r="CP238" i="2" s="1"/>
  <c r="CO238" i="2" a="1"/>
  <c r="CO238" i="2" s="1"/>
  <c r="CM238" i="2"/>
  <c r="CG238" i="2"/>
  <c r="CF238" i="2"/>
  <c r="CE238" i="2" s="1"/>
  <c r="BP238" i="2"/>
  <c r="BO238" i="2"/>
  <c r="BD238" i="2"/>
  <c r="AV238" i="2"/>
  <c r="BC238" i="2" s="1"/>
  <c r="AU238" i="2"/>
  <c r="BL238" i="2" s="1"/>
  <c r="AS238" i="2"/>
  <c r="L238" i="13" s="1"/>
  <c r="DE237" i="2"/>
  <c r="CW237" i="2"/>
  <c r="CV237" i="2"/>
  <c r="CT237" i="2"/>
  <c r="H237" i="13" s="1"/>
  <c r="CQ237" i="2" a="1"/>
  <c r="CQ237" i="2" s="1"/>
  <c r="CP237" i="2" a="1"/>
  <c r="CP237" i="2" s="1"/>
  <c r="CO237" i="2" a="1"/>
  <c r="CO237" i="2" s="1"/>
  <c r="CM237" i="2"/>
  <c r="CG237" i="2"/>
  <c r="CF237" i="2"/>
  <c r="CE237" i="2" s="1"/>
  <c r="BP237" i="2"/>
  <c r="BO237" i="2"/>
  <c r="BD237" i="2"/>
  <c r="AV237" i="2"/>
  <c r="BC237" i="2" s="1"/>
  <c r="AU237" i="2"/>
  <c r="AS237" i="2"/>
  <c r="L237" i="13" s="1"/>
  <c r="DE236" i="2"/>
  <c r="CW236" i="2"/>
  <c r="CV236" i="2"/>
  <c r="CT236" i="2"/>
  <c r="H236" i="13" s="1"/>
  <c r="CQ236" i="2" a="1"/>
  <c r="CQ236" i="2" s="1"/>
  <c r="CP236" i="2" a="1"/>
  <c r="CP236" i="2" s="1"/>
  <c r="CO236" i="2" a="1"/>
  <c r="CO236" i="2" s="1"/>
  <c r="CM236" i="2"/>
  <c r="CG236" i="2"/>
  <c r="CF236" i="2"/>
  <c r="CE236" i="2" s="1"/>
  <c r="BP236" i="2"/>
  <c r="BO236" i="2"/>
  <c r="BD236" i="2"/>
  <c r="AV236" i="2"/>
  <c r="AU236" i="2"/>
  <c r="BL236" i="2" s="1"/>
  <c r="AS236" i="2"/>
  <c r="L236" i="13" s="1"/>
  <c r="DE235" i="2"/>
  <c r="CW235" i="2"/>
  <c r="CV235" i="2"/>
  <c r="CT235" i="2"/>
  <c r="H235" i="13" s="1"/>
  <c r="CQ235" i="2" a="1"/>
  <c r="CQ235" i="2" s="1"/>
  <c r="CP235" i="2" a="1"/>
  <c r="CP235" i="2" s="1"/>
  <c r="CO235" i="2" a="1"/>
  <c r="CO235" i="2" s="1"/>
  <c r="CM235" i="2"/>
  <c r="CG235" i="2"/>
  <c r="CF235" i="2"/>
  <c r="CE235" i="2" s="1"/>
  <c r="BP235" i="2"/>
  <c r="BO235" i="2"/>
  <c r="BD235" i="2"/>
  <c r="AV235" i="2"/>
  <c r="BM235" i="2" s="1"/>
  <c r="AU235" i="2"/>
  <c r="BL235" i="2" s="1"/>
  <c r="AS235" i="2"/>
  <c r="L235" i="13" s="1"/>
  <c r="DE234" i="2"/>
  <c r="CW234" i="2"/>
  <c r="CV234" i="2"/>
  <c r="CT234" i="2"/>
  <c r="H234" i="13" s="1"/>
  <c r="CQ234" i="2" a="1"/>
  <c r="CQ234" i="2" s="1"/>
  <c r="CP234" i="2" a="1"/>
  <c r="CP234" i="2" s="1"/>
  <c r="CO234" i="2" a="1"/>
  <c r="CO234" i="2" s="1"/>
  <c r="CM234" i="2"/>
  <c r="CG234" i="2"/>
  <c r="CF234" i="2"/>
  <c r="CE234" i="2" s="1"/>
  <c r="BP234" i="2"/>
  <c r="BO234" i="2"/>
  <c r="BD234" i="2"/>
  <c r="AV234" i="2"/>
  <c r="AU234" i="2"/>
  <c r="BB234" i="2" s="1"/>
  <c r="AS234" i="2"/>
  <c r="L234" i="13" s="1"/>
  <c r="DE233" i="2"/>
  <c r="CW233" i="2"/>
  <c r="CV233" i="2"/>
  <c r="CT233" i="2"/>
  <c r="H233" i="13" s="1"/>
  <c r="CQ233" i="2" a="1"/>
  <c r="CQ233" i="2" s="1"/>
  <c r="CP233" i="2" a="1"/>
  <c r="CP233" i="2" s="1"/>
  <c r="CO233" i="2" a="1"/>
  <c r="CO233" i="2" s="1"/>
  <c r="CM233" i="2"/>
  <c r="CG233" i="2"/>
  <c r="CF233" i="2"/>
  <c r="CE233" i="2" s="1"/>
  <c r="BP233" i="2"/>
  <c r="BO233" i="2"/>
  <c r="BD233" i="2"/>
  <c r="AV233" i="2"/>
  <c r="BM233" i="2" s="1"/>
  <c r="AU233" i="2"/>
  <c r="BL233" i="2" s="1"/>
  <c r="AS233" i="2"/>
  <c r="L233" i="13" s="1"/>
  <c r="DE232" i="2"/>
  <c r="CW232" i="2"/>
  <c r="CV232" i="2"/>
  <c r="CT232" i="2"/>
  <c r="H232" i="13" s="1"/>
  <c r="CQ232" i="2" a="1"/>
  <c r="CQ232" i="2" s="1"/>
  <c r="CP232" i="2" a="1"/>
  <c r="CP232" i="2" s="1"/>
  <c r="CO232" i="2" a="1"/>
  <c r="CO232" i="2" s="1"/>
  <c r="CM232" i="2"/>
  <c r="CG232" i="2"/>
  <c r="CF232" i="2"/>
  <c r="CE232" i="2" s="1"/>
  <c r="BP232" i="2"/>
  <c r="BO232" i="2"/>
  <c r="BD232" i="2"/>
  <c r="AV232" i="2"/>
  <c r="BC232" i="2" s="1"/>
  <c r="AU232" i="2"/>
  <c r="BB232" i="2" s="1"/>
  <c r="AS232" i="2"/>
  <c r="L232" i="13" s="1"/>
  <c r="DE231" i="2"/>
  <c r="CW231" i="2"/>
  <c r="CV231" i="2"/>
  <c r="CT231" i="2"/>
  <c r="H231" i="13" s="1"/>
  <c r="CQ231" i="2" a="1"/>
  <c r="CQ231" i="2" s="1"/>
  <c r="CP231" i="2" a="1"/>
  <c r="CP231" i="2" s="1"/>
  <c r="CO231" i="2" a="1"/>
  <c r="CO231" i="2" s="1"/>
  <c r="CM231" i="2"/>
  <c r="CG231" i="2"/>
  <c r="CF231" i="2"/>
  <c r="CE231" i="2" s="1"/>
  <c r="BZ231" i="2"/>
  <c r="BP231" i="2"/>
  <c r="BO231" i="2"/>
  <c r="BD231" i="2"/>
  <c r="AV231" i="2"/>
  <c r="BC231" i="2" s="1"/>
  <c r="AU231" i="2"/>
  <c r="BB231" i="2" s="1"/>
  <c r="AS231" i="2"/>
  <c r="L231" i="13" s="1"/>
  <c r="DE230" i="2"/>
  <c r="CW230" i="2"/>
  <c r="CV230" i="2"/>
  <c r="CT230" i="2"/>
  <c r="H230" i="13" s="1"/>
  <c r="CQ230" i="2" a="1"/>
  <c r="CQ230" i="2" s="1"/>
  <c r="CP230" i="2" a="1"/>
  <c r="CP230" i="2" s="1"/>
  <c r="CO230" i="2" a="1"/>
  <c r="CO230" i="2" s="1"/>
  <c r="CM230" i="2"/>
  <c r="CG230" i="2"/>
  <c r="CF230" i="2"/>
  <c r="CE230" i="2" s="1"/>
  <c r="BP230" i="2"/>
  <c r="BO230" i="2"/>
  <c r="BD230" i="2"/>
  <c r="AV230" i="2"/>
  <c r="BC230" i="2" s="1"/>
  <c r="AU230" i="2"/>
  <c r="BL230" i="2" s="1"/>
  <c r="AS230" i="2"/>
  <c r="L230" i="13" s="1"/>
  <c r="DE229" i="2"/>
  <c r="CW229" i="2"/>
  <c r="CV229" i="2"/>
  <c r="CT229" i="2"/>
  <c r="H229" i="13" s="1"/>
  <c r="CQ229" i="2" a="1"/>
  <c r="CQ229" i="2" s="1"/>
  <c r="CP229" i="2" a="1"/>
  <c r="CP229" i="2" s="1"/>
  <c r="CO229" i="2" a="1"/>
  <c r="CO229" i="2" s="1"/>
  <c r="CM229" i="2"/>
  <c r="CG229" i="2"/>
  <c r="CF229" i="2"/>
  <c r="CE229" i="2" s="1"/>
  <c r="BP229" i="2"/>
  <c r="BO229" i="2"/>
  <c r="BD229" i="2"/>
  <c r="AV229" i="2"/>
  <c r="BC229" i="2" s="1"/>
  <c r="AU229" i="2"/>
  <c r="BB229" i="2" s="1"/>
  <c r="AS229" i="2"/>
  <c r="L229" i="13" s="1"/>
  <c r="DE228" i="2"/>
  <c r="CW228" i="2"/>
  <c r="CV228" i="2"/>
  <c r="CT228" i="2"/>
  <c r="H228" i="13" s="1"/>
  <c r="CQ228" i="2" a="1"/>
  <c r="CQ228" i="2" s="1"/>
  <c r="CP228" i="2" a="1"/>
  <c r="CP228" i="2" s="1"/>
  <c r="CO228" i="2" a="1"/>
  <c r="CO228" i="2" s="1"/>
  <c r="CM228" i="2"/>
  <c r="CG228" i="2"/>
  <c r="CF228" i="2"/>
  <c r="CE228" i="2" s="1"/>
  <c r="BP228" i="2"/>
  <c r="BO228" i="2"/>
  <c r="BD228" i="2"/>
  <c r="AV228" i="2"/>
  <c r="AU228" i="2"/>
  <c r="BL228" i="2" s="1"/>
  <c r="AS228" i="2"/>
  <c r="L228" i="13" s="1"/>
  <c r="DE227" i="2"/>
  <c r="CW227" i="2"/>
  <c r="CV227" i="2"/>
  <c r="CT227" i="2"/>
  <c r="H227" i="13" s="1"/>
  <c r="CQ227" i="2" a="1"/>
  <c r="CQ227" i="2" s="1"/>
  <c r="CP227" i="2" a="1"/>
  <c r="CP227" i="2" s="1"/>
  <c r="CO227" i="2" a="1"/>
  <c r="CO227" i="2" s="1"/>
  <c r="CM227" i="2"/>
  <c r="CG227" i="2"/>
  <c r="CF227" i="2"/>
  <c r="CE227" i="2" s="1"/>
  <c r="BP227" i="2"/>
  <c r="BO227" i="2"/>
  <c r="BD227" i="2"/>
  <c r="AV227" i="2"/>
  <c r="BM227" i="2" s="1"/>
  <c r="AU227" i="2"/>
  <c r="BL227" i="2" s="1"/>
  <c r="AS227" i="2"/>
  <c r="L227" i="13" s="1"/>
  <c r="DE226" i="2"/>
  <c r="CW226" i="2"/>
  <c r="CV226" i="2"/>
  <c r="CT226" i="2"/>
  <c r="H226" i="13" s="1"/>
  <c r="CQ226" i="2" a="1"/>
  <c r="CQ226" i="2" s="1"/>
  <c r="CP226" i="2" a="1"/>
  <c r="CP226" i="2" s="1"/>
  <c r="CO226" i="2" a="1"/>
  <c r="CO226" i="2" s="1"/>
  <c r="CM226" i="2"/>
  <c r="CG226" i="2"/>
  <c r="CF226" i="2"/>
  <c r="CE226" i="2" s="1"/>
  <c r="BP226" i="2"/>
  <c r="BO226" i="2"/>
  <c r="BD226" i="2"/>
  <c r="AV226" i="2"/>
  <c r="BM226" i="2" s="1"/>
  <c r="AU226" i="2"/>
  <c r="AS226" i="2"/>
  <c r="L226" i="13" s="1"/>
  <c r="DE225" i="2"/>
  <c r="CW225" i="2"/>
  <c r="CV225" i="2"/>
  <c r="CT225" i="2"/>
  <c r="H225" i="13" s="1"/>
  <c r="CQ225" i="2" a="1"/>
  <c r="CQ225" i="2" s="1"/>
  <c r="CP225" i="2" a="1"/>
  <c r="CP225" i="2" s="1"/>
  <c r="CO225" i="2" a="1"/>
  <c r="CO225" i="2" s="1"/>
  <c r="CM225" i="2"/>
  <c r="CG225" i="2"/>
  <c r="CF225" i="2"/>
  <c r="CE225" i="2" s="1"/>
  <c r="BP225" i="2"/>
  <c r="BO225" i="2"/>
  <c r="BD225" i="2"/>
  <c r="AV225" i="2"/>
  <c r="AU225" i="2"/>
  <c r="BL225" i="2" s="1"/>
  <c r="AS225" i="2"/>
  <c r="L225" i="13" s="1"/>
  <c r="DE224" i="2"/>
  <c r="CW224" i="2"/>
  <c r="CV224" i="2"/>
  <c r="CT224" i="2"/>
  <c r="H224" i="13" s="1"/>
  <c r="CQ224" i="2" a="1"/>
  <c r="CQ224" i="2" s="1"/>
  <c r="CP224" i="2" a="1"/>
  <c r="CP224" i="2" s="1"/>
  <c r="CO224" i="2" a="1"/>
  <c r="CO224" i="2" s="1"/>
  <c r="CM224" i="2"/>
  <c r="CG224" i="2"/>
  <c r="CF224" i="2"/>
  <c r="CE224" i="2" s="1"/>
  <c r="BP224" i="2"/>
  <c r="BO224" i="2"/>
  <c r="BD224" i="2"/>
  <c r="BN224" i="2"/>
  <c r="AV224" i="2"/>
  <c r="BM224" i="2" s="1"/>
  <c r="AU224" i="2"/>
  <c r="BL224" i="2" s="1"/>
  <c r="AS224" i="2"/>
  <c r="L224" i="13" s="1"/>
  <c r="DE223" i="2"/>
  <c r="CW223" i="2"/>
  <c r="CV223" i="2"/>
  <c r="CT223" i="2"/>
  <c r="H223" i="13" s="1"/>
  <c r="CQ223" i="2" a="1"/>
  <c r="CQ223" i="2" s="1"/>
  <c r="CP223" i="2" a="1"/>
  <c r="CP223" i="2" s="1"/>
  <c r="CO223" i="2" a="1"/>
  <c r="CO223" i="2" s="1"/>
  <c r="CM223" i="2"/>
  <c r="CG223" i="2"/>
  <c r="CF223" i="2"/>
  <c r="CE223" i="2" s="1"/>
  <c r="BP223" i="2"/>
  <c r="BO223" i="2"/>
  <c r="BD223" i="2"/>
  <c r="AV223" i="2"/>
  <c r="BC223" i="2" s="1"/>
  <c r="AU223" i="2"/>
  <c r="BB223" i="2" s="1"/>
  <c r="AS223" i="2"/>
  <c r="L223" i="13" s="1"/>
  <c r="DE222" i="2"/>
  <c r="CW222" i="2"/>
  <c r="CV222" i="2"/>
  <c r="CT222" i="2"/>
  <c r="H222" i="13" s="1"/>
  <c r="CQ222" i="2" a="1"/>
  <c r="CQ222" i="2" s="1"/>
  <c r="CP222" i="2" a="1"/>
  <c r="CP222" i="2" s="1"/>
  <c r="CO222" i="2" a="1"/>
  <c r="CO222" i="2" s="1"/>
  <c r="CM222" i="2"/>
  <c r="CG222" i="2"/>
  <c r="CF222" i="2"/>
  <c r="CE222" i="2" s="1"/>
  <c r="BP222" i="2"/>
  <c r="BO222" i="2"/>
  <c r="BD222" i="2"/>
  <c r="AV222" i="2"/>
  <c r="BC222" i="2" s="1"/>
  <c r="AU222" i="2"/>
  <c r="AS222" i="2"/>
  <c r="L222" i="13" s="1"/>
  <c r="DE221" i="2"/>
  <c r="CW221" i="2"/>
  <c r="CV221" i="2"/>
  <c r="CT221" i="2"/>
  <c r="H221" i="13" s="1"/>
  <c r="CQ221" i="2" a="1"/>
  <c r="CQ221" i="2" s="1"/>
  <c r="CP221" i="2" a="1"/>
  <c r="CP221" i="2" s="1"/>
  <c r="CO221" i="2" a="1"/>
  <c r="CO221" i="2" s="1"/>
  <c r="CM221" i="2"/>
  <c r="CG221" i="2"/>
  <c r="CF221" i="2"/>
  <c r="CE221" i="2" s="1"/>
  <c r="BP221" i="2"/>
  <c r="BO221" i="2"/>
  <c r="BD221" i="2"/>
  <c r="AV221" i="2"/>
  <c r="BM221" i="2" s="1"/>
  <c r="AU221" i="2"/>
  <c r="BB221" i="2" s="1"/>
  <c r="AS221" i="2"/>
  <c r="L221" i="13" s="1"/>
  <c r="DE220" i="2"/>
  <c r="CW220" i="2"/>
  <c r="CV220" i="2"/>
  <c r="CT220" i="2"/>
  <c r="H220" i="13" s="1"/>
  <c r="CQ220" i="2" a="1"/>
  <c r="CQ220" i="2" s="1"/>
  <c r="CP220" i="2" a="1"/>
  <c r="CP220" i="2" s="1"/>
  <c r="CO220" i="2" a="1"/>
  <c r="CO220" i="2" s="1"/>
  <c r="CM220" i="2"/>
  <c r="CG220" i="2"/>
  <c r="CF220" i="2"/>
  <c r="CE220" i="2" s="1"/>
  <c r="BP220" i="2"/>
  <c r="BO220" i="2"/>
  <c r="BD220" i="2"/>
  <c r="AV220" i="2"/>
  <c r="AU220" i="2"/>
  <c r="AS220" i="2"/>
  <c r="L220" i="13" s="1"/>
  <c r="DE219" i="2"/>
  <c r="CW219" i="2"/>
  <c r="CV219" i="2"/>
  <c r="CT219" i="2"/>
  <c r="H219" i="13" s="1"/>
  <c r="CQ219" i="2" a="1"/>
  <c r="CQ219" i="2" s="1"/>
  <c r="CP219" i="2" a="1"/>
  <c r="CP219" i="2" s="1"/>
  <c r="CO219" i="2" a="1"/>
  <c r="CO219" i="2" s="1"/>
  <c r="CM219" i="2"/>
  <c r="CG219" i="2"/>
  <c r="CF219" i="2"/>
  <c r="CE219" i="2" s="1"/>
  <c r="BP219" i="2"/>
  <c r="BO219" i="2"/>
  <c r="BD219" i="2"/>
  <c r="AV219" i="2"/>
  <c r="BM219" i="2" s="1"/>
  <c r="AU219" i="2"/>
  <c r="BL219" i="2" s="1"/>
  <c r="AS219" i="2"/>
  <c r="L219" i="13" s="1"/>
  <c r="DE218" i="2"/>
  <c r="CW218" i="2"/>
  <c r="CV218" i="2"/>
  <c r="CT218" i="2"/>
  <c r="H218" i="13" s="1"/>
  <c r="CQ218" i="2" a="1"/>
  <c r="CQ218" i="2" s="1"/>
  <c r="CP218" i="2" a="1"/>
  <c r="CP218" i="2" s="1"/>
  <c r="CO218" i="2" a="1"/>
  <c r="CO218" i="2" s="1"/>
  <c r="CM218" i="2"/>
  <c r="CG218" i="2"/>
  <c r="CF218" i="2"/>
  <c r="CE218" i="2" s="1"/>
  <c r="BP218" i="2"/>
  <c r="BO218" i="2"/>
  <c r="BD218" i="2"/>
  <c r="AV218" i="2"/>
  <c r="BC218" i="2" s="1"/>
  <c r="AU218" i="2"/>
  <c r="BB218" i="2" s="1"/>
  <c r="AS218" i="2"/>
  <c r="L218" i="13" s="1"/>
  <c r="DE217" i="2"/>
  <c r="CW217" i="2"/>
  <c r="CV217" i="2"/>
  <c r="CT217" i="2"/>
  <c r="H217" i="13" s="1"/>
  <c r="CQ217" i="2" a="1"/>
  <c r="CQ217" i="2" s="1"/>
  <c r="CP217" i="2" a="1"/>
  <c r="CP217" i="2" s="1"/>
  <c r="CO217" i="2" a="1"/>
  <c r="CO217" i="2" s="1"/>
  <c r="CM217" i="2"/>
  <c r="CG217" i="2"/>
  <c r="CF217" i="2"/>
  <c r="CE217" i="2" s="1"/>
  <c r="BP217" i="2"/>
  <c r="BO217" i="2"/>
  <c r="BD217" i="2"/>
  <c r="AV217" i="2"/>
  <c r="BM217" i="2" s="1"/>
  <c r="AU217" i="2"/>
  <c r="BL217" i="2" s="1"/>
  <c r="AS217" i="2"/>
  <c r="L217" i="13" s="1"/>
  <c r="DE216" i="2"/>
  <c r="CW216" i="2"/>
  <c r="CV216" i="2"/>
  <c r="CT216" i="2"/>
  <c r="H216" i="13" s="1"/>
  <c r="CQ216" i="2" a="1"/>
  <c r="CQ216" i="2" s="1"/>
  <c r="CP216" i="2" a="1"/>
  <c r="CP216" i="2" s="1"/>
  <c r="CO216" i="2" a="1"/>
  <c r="CO216" i="2" s="1"/>
  <c r="CM216" i="2"/>
  <c r="CG216" i="2"/>
  <c r="CF216" i="2"/>
  <c r="CE216" i="2" s="1"/>
  <c r="BP216" i="2"/>
  <c r="BO216" i="2"/>
  <c r="BD216" i="2"/>
  <c r="AV216" i="2"/>
  <c r="BM216" i="2" s="1"/>
  <c r="AU216" i="2"/>
  <c r="BL216" i="2" s="1"/>
  <c r="AS216" i="2"/>
  <c r="L216" i="13" s="1"/>
  <c r="DE215" i="2"/>
  <c r="CW215" i="2"/>
  <c r="CV215" i="2"/>
  <c r="CT215" i="2"/>
  <c r="H215" i="13" s="1"/>
  <c r="CQ215" i="2" a="1"/>
  <c r="CQ215" i="2" s="1"/>
  <c r="CP215" i="2" a="1"/>
  <c r="CP215" i="2" s="1"/>
  <c r="CO215" i="2" a="1"/>
  <c r="CO215" i="2" s="1"/>
  <c r="CM215" i="2"/>
  <c r="CG215" i="2"/>
  <c r="CF215" i="2"/>
  <c r="CE215" i="2" s="1"/>
  <c r="BZ215" i="2"/>
  <c r="BP215" i="2"/>
  <c r="BO215" i="2"/>
  <c r="BD215" i="2"/>
  <c r="AV215" i="2"/>
  <c r="BC215" i="2" s="1"/>
  <c r="AU215" i="2"/>
  <c r="BB215" i="2" s="1"/>
  <c r="AS215" i="2"/>
  <c r="L215" i="13" s="1"/>
  <c r="DE214" i="2"/>
  <c r="CW214" i="2"/>
  <c r="CV214" i="2"/>
  <c r="CT214" i="2"/>
  <c r="H214" i="13" s="1"/>
  <c r="CQ214" i="2" a="1"/>
  <c r="CQ214" i="2" s="1"/>
  <c r="CP214" i="2" a="1"/>
  <c r="CP214" i="2" s="1"/>
  <c r="CO214" i="2" a="1"/>
  <c r="CO214" i="2" s="1"/>
  <c r="CM214" i="2"/>
  <c r="CG214" i="2"/>
  <c r="CF214" i="2"/>
  <c r="CE214" i="2" s="1"/>
  <c r="BP214" i="2"/>
  <c r="BO214" i="2"/>
  <c r="BD214" i="2"/>
  <c r="BN214" i="2"/>
  <c r="AV214" i="2"/>
  <c r="BM214" i="2" s="1"/>
  <c r="AU214" i="2"/>
  <c r="AS214" i="2"/>
  <c r="L214" i="13" s="1"/>
  <c r="DE213" i="2"/>
  <c r="CW213" i="2"/>
  <c r="CV213" i="2"/>
  <c r="CT213" i="2"/>
  <c r="H213" i="13" s="1"/>
  <c r="CQ213" i="2" a="1"/>
  <c r="CQ213" i="2" s="1"/>
  <c r="CP213" i="2" a="1"/>
  <c r="CP213" i="2" s="1"/>
  <c r="CO213" i="2" a="1"/>
  <c r="CO213" i="2" s="1"/>
  <c r="CM213" i="2"/>
  <c r="CG213" i="2"/>
  <c r="CF213" i="2"/>
  <c r="CE213" i="2" s="1"/>
  <c r="BP213" i="2"/>
  <c r="BO213" i="2"/>
  <c r="BD213" i="2"/>
  <c r="AV213" i="2"/>
  <c r="BC213" i="2" s="1"/>
  <c r="AU213" i="2"/>
  <c r="BB213" i="2" s="1"/>
  <c r="AS213" i="2"/>
  <c r="L213" i="13" s="1"/>
  <c r="DE212" i="2"/>
  <c r="CW212" i="2"/>
  <c r="CV212" i="2"/>
  <c r="CT212" i="2"/>
  <c r="H212" i="13" s="1"/>
  <c r="CQ212" i="2" a="1"/>
  <c r="CQ212" i="2" s="1"/>
  <c r="CP212" i="2" a="1"/>
  <c r="CP212" i="2" s="1"/>
  <c r="CO212" i="2" a="1"/>
  <c r="CO212" i="2" s="1"/>
  <c r="CM212" i="2"/>
  <c r="CG212" i="2"/>
  <c r="CF212" i="2"/>
  <c r="CE212" i="2" s="1"/>
  <c r="BP212" i="2"/>
  <c r="BO212" i="2"/>
  <c r="BD212" i="2"/>
  <c r="AV212" i="2"/>
  <c r="BC212" i="2" s="1"/>
  <c r="AU212" i="2"/>
  <c r="BL212" i="2" s="1"/>
  <c r="AS212" i="2"/>
  <c r="L212" i="13" s="1"/>
  <c r="DE211" i="2"/>
  <c r="CW211" i="2"/>
  <c r="CV211" i="2"/>
  <c r="CT211" i="2"/>
  <c r="H211" i="13" s="1"/>
  <c r="CQ211" i="2" a="1"/>
  <c r="CQ211" i="2" s="1"/>
  <c r="CP211" i="2" a="1"/>
  <c r="CP211" i="2" s="1"/>
  <c r="CO211" i="2" a="1"/>
  <c r="CO211" i="2" s="1"/>
  <c r="CM211" i="2"/>
  <c r="CG211" i="2"/>
  <c r="CF211" i="2"/>
  <c r="CE211" i="2" s="1"/>
  <c r="BP211" i="2"/>
  <c r="BO211" i="2"/>
  <c r="BD211" i="2"/>
  <c r="AV211" i="2"/>
  <c r="BM211" i="2" s="1"/>
  <c r="AU211" i="2"/>
  <c r="BL211" i="2" s="1"/>
  <c r="AS211" i="2"/>
  <c r="L211" i="13" s="1"/>
  <c r="DE210" i="2"/>
  <c r="CW210" i="2"/>
  <c r="CV210" i="2"/>
  <c r="CT210" i="2"/>
  <c r="H210" i="13" s="1"/>
  <c r="CQ210" i="2" a="1"/>
  <c r="CQ210" i="2" s="1"/>
  <c r="CP210" i="2" a="1"/>
  <c r="CP210" i="2" s="1"/>
  <c r="CO210" i="2" a="1"/>
  <c r="CO210" i="2" s="1"/>
  <c r="CM210" i="2"/>
  <c r="CG210" i="2"/>
  <c r="CF210" i="2"/>
  <c r="CE210" i="2" s="1"/>
  <c r="BP210" i="2"/>
  <c r="BO210" i="2"/>
  <c r="BD210" i="2"/>
  <c r="AV210" i="2"/>
  <c r="BM210" i="2" s="1"/>
  <c r="AU210" i="2"/>
  <c r="BB210" i="2" s="1"/>
  <c r="AS210" i="2"/>
  <c r="L210" i="13" s="1"/>
  <c r="DE209" i="2"/>
  <c r="CW209" i="2"/>
  <c r="CV209" i="2"/>
  <c r="CT209" i="2"/>
  <c r="H209" i="13" s="1"/>
  <c r="CQ209" i="2" a="1"/>
  <c r="CQ209" i="2" s="1"/>
  <c r="CP209" i="2" a="1"/>
  <c r="CP209" i="2" s="1"/>
  <c r="CO209" i="2" a="1"/>
  <c r="CO209" i="2" s="1"/>
  <c r="CM209" i="2"/>
  <c r="CG209" i="2"/>
  <c r="CF209" i="2"/>
  <c r="CE209" i="2" s="1"/>
  <c r="BP209" i="2"/>
  <c r="BO209" i="2"/>
  <c r="BD209" i="2"/>
  <c r="AV209" i="2"/>
  <c r="BM209" i="2" s="1"/>
  <c r="AU209" i="2"/>
  <c r="BL209" i="2" s="1"/>
  <c r="AS209" i="2"/>
  <c r="L209" i="13" s="1"/>
  <c r="DE208" i="2"/>
  <c r="CW208" i="2"/>
  <c r="CV208" i="2"/>
  <c r="CT208" i="2"/>
  <c r="H208" i="13" s="1"/>
  <c r="CQ208" i="2" a="1"/>
  <c r="CQ208" i="2" s="1"/>
  <c r="CP208" i="2" a="1"/>
  <c r="CP208" i="2" s="1"/>
  <c r="CO208" i="2" a="1"/>
  <c r="CO208" i="2" s="1"/>
  <c r="CM208" i="2"/>
  <c r="CG208" i="2"/>
  <c r="CF208" i="2"/>
  <c r="CE208" i="2" s="1"/>
  <c r="BP208" i="2"/>
  <c r="BO208" i="2"/>
  <c r="BD208" i="2"/>
  <c r="AV208" i="2"/>
  <c r="AU208" i="2"/>
  <c r="BL208" i="2" s="1"/>
  <c r="AS208" i="2"/>
  <c r="L208" i="13" s="1"/>
  <c r="DE207" i="2"/>
  <c r="CW207" i="2"/>
  <c r="CV207" i="2"/>
  <c r="CT207" i="2"/>
  <c r="H207" i="13" s="1"/>
  <c r="CQ207" i="2" a="1"/>
  <c r="CQ207" i="2" s="1"/>
  <c r="CP207" i="2" a="1"/>
  <c r="CP207" i="2" s="1"/>
  <c r="CO207" i="2" a="1"/>
  <c r="CO207" i="2" s="1"/>
  <c r="CM207" i="2"/>
  <c r="CG207" i="2"/>
  <c r="CF207" i="2"/>
  <c r="CE207" i="2" s="1"/>
  <c r="BZ207" i="2"/>
  <c r="BP207" i="2"/>
  <c r="BO207" i="2"/>
  <c r="BD207" i="2"/>
  <c r="AV207" i="2"/>
  <c r="AU207" i="2"/>
  <c r="AS207" i="2"/>
  <c r="L207" i="13" s="1"/>
  <c r="DE206" i="2"/>
  <c r="CW206" i="2"/>
  <c r="CV206" i="2"/>
  <c r="CT206" i="2"/>
  <c r="H206" i="13" s="1"/>
  <c r="CQ206" i="2" a="1"/>
  <c r="CQ206" i="2" s="1"/>
  <c r="CP206" i="2" a="1"/>
  <c r="CP206" i="2" s="1"/>
  <c r="CO206" i="2" a="1"/>
  <c r="CO206" i="2" s="1"/>
  <c r="CM206" i="2"/>
  <c r="CG206" i="2"/>
  <c r="CF206" i="2"/>
  <c r="CE206" i="2" s="1"/>
  <c r="BP206" i="2"/>
  <c r="BO206" i="2"/>
  <c r="BD206" i="2"/>
  <c r="BN206" i="2"/>
  <c r="AV206" i="2"/>
  <c r="BM206" i="2" s="1"/>
  <c r="AU206" i="2"/>
  <c r="BL206" i="2" s="1"/>
  <c r="AS206" i="2"/>
  <c r="L206" i="13" s="1"/>
  <c r="DE205" i="2"/>
  <c r="CW205" i="2"/>
  <c r="CV205" i="2"/>
  <c r="CT205" i="2"/>
  <c r="H205" i="13" s="1"/>
  <c r="CQ205" i="2" a="1"/>
  <c r="CQ205" i="2" s="1"/>
  <c r="CP205" i="2" a="1"/>
  <c r="CP205" i="2" s="1"/>
  <c r="CO205" i="2" a="1"/>
  <c r="CO205" i="2" s="1"/>
  <c r="CM205" i="2"/>
  <c r="CG205" i="2"/>
  <c r="CF205" i="2"/>
  <c r="CE205" i="2" s="1"/>
  <c r="BP205" i="2"/>
  <c r="BO205" i="2"/>
  <c r="BD205" i="2"/>
  <c r="AV205" i="2"/>
  <c r="BM205" i="2" s="1"/>
  <c r="AU205" i="2"/>
  <c r="BB205" i="2" s="1"/>
  <c r="AS205" i="2"/>
  <c r="L205" i="13" s="1"/>
  <c r="DE204" i="2"/>
  <c r="CW204" i="2"/>
  <c r="CV204" i="2"/>
  <c r="CT204" i="2"/>
  <c r="H204" i="13" s="1"/>
  <c r="CQ204" i="2" a="1"/>
  <c r="CQ204" i="2" s="1"/>
  <c r="CP204" i="2" a="1"/>
  <c r="CP204" i="2" s="1"/>
  <c r="CO204" i="2" a="1"/>
  <c r="CO204" i="2" s="1"/>
  <c r="CM204" i="2"/>
  <c r="CG204" i="2"/>
  <c r="CF204" i="2"/>
  <c r="CE204" i="2" s="1"/>
  <c r="BP204" i="2"/>
  <c r="BO204" i="2"/>
  <c r="BD204" i="2"/>
  <c r="AV204" i="2"/>
  <c r="BC204" i="2" s="1"/>
  <c r="AU204" i="2"/>
  <c r="BL204" i="2" s="1"/>
  <c r="AS204" i="2"/>
  <c r="L204" i="13" s="1"/>
  <c r="DE203" i="2"/>
  <c r="CW203" i="2"/>
  <c r="CV203" i="2"/>
  <c r="CT203" i="2"/>
  <c r="H203" i="13" s="1"/>
  <c r="CQ203" i="2" a="1"/>
  <c r="CQ203" i="2" s="1"/>
  <c r="CP203" i="2" a="1"/>
  <c r="CP203" i="2" s="1"/>
  <c r="CO203" i="2" a="1"/>
  <c r="CO203" i="2" s="1"/>
  <c r="CM203" i="2"/>
  <c r="CG203" i="2"/>
  <c r="CF203" i="2"/>
  <c r="CE203" i="2" s="1"/>
  <c r="BP203" i="2"/>
  <c r="BO203" i="2"/>
  <c r="BD203" i="2"/>
  <c r="AV203" i="2"/>
  <c r="BM203" i="2" s="1"/>
  <c r="AU203" i="2"/>
  <c r="BL203" i="2" s="1"/>
  <c r="AS203" i="2"/>
  <c r="L203" i="13" s="1"/>
  <c r="DE202" i="2"/>
  <c r="CW202" i="2"/>
  <c r="CV202" i="2"/>
  <c r="CT202" i="2"/>
  <c r="H202" i="13" s="1"/>
  <c r="CQ202" i="2" a="1"/>
  <c r="CQ202" i="2" s="1"/>
  <c r="CP202" i="2" a="1"/>
  <c r="CP202" i="2" s="1"/>
  <c r="CO202" i="2" a="1"/>
  <c r="CO202" i="2" s="1"/>
  <c r="CM202" i="2"/>
  <c r="CG202" i="2"/>
  <c r="CF202" i="2"/>
  <c r="CE202" i="2" s="1"/>
  <c r="BP202" i="2"/>
  <c r="BO202" i="2"/>
  <c r="BD202" i="2"/>
  <c r="AV202" i="2"/>
  <c r="BC202" i="2" s="1"/>
  <c r="AU202" i="2"/>
  <c r="BB202" i="2" s="1"/>
  <c r="AS202" i="2"/>
  <c r="L202" i="13" s="1"/>
  <c r="DE201" i="2"/>
  <c r="CW201" i="2"/>
  <c r="CV201" i="2"/>
  <c r="CT201" i="2"/>
  <c r="H201" i="13" s="1"/>
  <c r="CQ201" i="2" a="1"/>
  <c r="CQ201" i="2" s="1"/>
  <c r="CP201" i="2" a="1"/>
  <c r="CP201" i="2" s="1"/>
  <c r="CO201" i="2" a="1"/>
  <c r="CO201" i="2" s="1"/>
  <c r="CM201" i="2"/>
  <c r="CG201" i="2"/>
  <c r="CF201" i="2"/>
  <c r="CE201" i="2" s="1"/>
  <c r="BP201" i="2"/>
  <c r="BO201" i="2"/>
  <c r="BD201" i="2"/>
  <c r="AV201" i="2"/>
  <c r="BM201" i="2" s="1"/>
  <c r="AU201" i="2"/>
  <c r="BL201" i="2" s="1"/>
  <c r="AS201" i="2"/>
  <c r="L201" i="13" s="1"/>
  <c r="DE200" i="2"/>
  <c r="CW200" i="2"/>
  <c r="CV200" i="2"/>
  <c r="CT200" i="2"/>
  <c r="H200" i="13" s="1"/>
  <c r="CQ200" i="2" a="1"/>
  <c r="CQ200" i="2" s="1"/>
  <c r="CP200" i="2" a="1"/>
  <c r="CP200" i="2" s="1"/>
  <c r="CO200" i="2" a="1"/>
  <c r="CO200" i="2" s="1"/>
  <c r="CM200" i="2"/>
  <c r="CG200" i="2"/>
  <c r="CF200" i="2"/>
  <c r="CE200" i="2" s="1"/>
  <c r="BP200" i="2"/>
  <c r="BO200" i="2"/>
  <c r="BD200" i="2"/>
  <c r="AV200" i="2"/>
  <c r="AU200" i="2"/>
  <c r="BL200" i="2" s="1"/>
  <c r="AS200" i="2"/>
  <c r="L200" i="13" s="1"/>
  <c r="DE199" i="2"/>
  <c r="CW199" i="2"/>
  <c r="CV199" i="2"/>
  <c r="CT199" i="2"/>
  <c r="H199" i="13" s="1"/>
  <c r="CQ199" i="2" a="1"/>
  <c r="CQ199" i="2" s="1"/>
  <c r="CP199" i="2" a="1"/>
  <c r="CP199" i="2" s="1"/>
  <c r="CO199" i="2" a="1"/>
  <c r="CO199" i="2" s="1"/>
  <c r="CM199" i="2"/>
  <c r="CG199" i="2"/>
  <c r="CF199" i="2"/>
  <c r="CE199" i="2" s="1"/>
  <c r="BP199" i="2"/>
  <c r="BO199" i="2"/>
  <c r="BD199" i="2"/>
  <c r="AV199" i="2"/>
  <c r="AU199" i="2"/>
  <c r="BB199" i="2" s="1"/>
  <c r="AS199" i="2"/>
  <c r="L199" i="13" s="1"/>
  <c r="DE198" i="2"/>
  <c r="CW198" i="2"/>
  <c r="CV198" i="2"/>
  <c r="CT198" i="2"/>
  <c r="H198" i="13" s="1"/>
  <c r="CQ198" i="2" a="1"/>
  <c r="CQ198" i="2" s="1"/>
  <c r="CP198" i="2" a="1"/>
  <c r="CP198" i="2" s="1"/>
  <c r="CO198" i="2" a="1"/>
  <c r="CO198" i="2" s="1"/>
  <c r="CM198" i="2"/>
  <c r="CG198" i="2"/>
  <c r="CF198" i="2"/>
  <c r="CE198" i="2" s="1"/>
  <c r="BP198" i="2"/>
  <c r="BO198" i="2"/>
  <c r="BD198" i="2"/>
  <c r="AV198" i="2"/>
  <c r="BC198" i="2" s="1"/>
  <c r="AU198" i="2"/>
  <c r="BL198" i="2" s="1"/>
  <c r="AS198" i="2"/>
  <c r="L198" i="13" s="1"/>
  <c r="DE197" i="2"/>
  <c r="CW197" i="2"/>
  <c r="CV197" i="2"/>
  <c r="CT197" i="2"/>
  <c r="H197" i="13" s="1"/>
  <c r="CQ197" i="2" a="1"/>
  <c r="CQ197" i="2" s="1"/>
  <c r="CP197" i="2" a="1"/>
  <c r="CP197" i="2" s="1"/>
  <c r="CO197" i="2" a="1"/>
  <c r="CO197" i="2" s="1"/>
  <c r="CM197" i="2"/>
  <c r="CG197" i="2"/>
  <c r="CF197" i="2"/>
  <c r="CE197" i="2" s="1"/>
  <c r="BZ197" i="2"/>
  <c r="BP197" i="2"/>
  <c r="BO197" i="2"/>
  <c r="BD197" i="2"/>
  <c r="AV197" i="2"/>
  <c r="BC197" i="2" s="1"/>
  <c r="AU197" i="2"/>
  <c r="AS197" i="2"/>
  <c r="L197" i="13" s="1"/>
  <c r="DE196" i="2"/>
  <c r="CW196" i="2"/>
  <c r="CV196" i="2"/>
  <c r="CT196" i="2"/>
  <c r="H196" i="13" s="1"/>
  <c r="CQ196" i="2" a="1"/>
  <c r="CQ196" i="2" s="1"/>
  <c r="CP196" i="2" a="1"/>
  <c r="CP196" i="2" s="1"/>
  <c r="CO196" i="2" a="1"/>
  <c r="CO196" i="2" s="1"/>
  <c r="CM196" i="2"/>
  <c r="CG196" i="2"/>
  <c r="CF196" i="2"/>
  <c r="CE196" i="2" s="1"/>
  <c r="BP196" i="2"/>
  <c r="BO196" i="2"/>
  <c r="BD196" i="2"/>
  <c r="AV196" i="2"/>
  <c r="BC196" i="2" s="1"/>
  <c r="AU196" i="2"/>
  <c r="AS196" i="2"/>
  <c r="L196" i="13" s="1"/>
  <c r="DE195" i="2"/>
  <c r="CW195" i="2"/>
  <c r="CV195" i="2"/>
  <c r="CT195" i="2"/>
  <c r="H195" i="13" s="1"/>
  <c r="CQ195" i="2" a="1"/>
  <c r="CQ195" i="2" s="1"/>
  <c r="CP195" i="2" a="1"/>
  <c r="CP195" i="2" s="1"/>
  <c r="CO195" i="2" a="1"/>
  <c r="CO195" i="2" s="1"/>
  <c r="CM195" i="2"/>
  <c r="CG195" i="2"/>
  <c r="CF195" i="2"/>
  <c r="CE195" i="2" s="1"/>
  <c r="BP195" i="2"/>
  <c r="BO195" i="2"/>
  <c r="BD195" i="2"/>
  <c r="AV195" i="2"/>
  <c r="AU195" i="2"/>
  <c r="BL195" i="2" s="1"/>
  <c r="AS195" i="2"/>
  <c r="L195" i="13" s="1"/>
  <c r="DE194" i="2"/>
  <c r="CW194" i="2"/>
  <c r="CV194" i="2"/>
  <c r="CT194" i="2"/>
  <c r="H194" i="13" s="1"/>
  <c r="CQ194" i="2" a="1"/>
  <c r="CQ194" i="2" s="1"/>
  <c r="CP194" i="2" a="1"/>
  <c r="CP194" i="2" s="1"/>
  <c r="CO194" i="2" a="1"/>
  <c r="CO194" i="2" s="1"/>
  <c r="CM194" i="2"/>
  <c r="CG194" i="2"/>
  <c r="CF194" i="2"/>
  <c r="CE194" i="2" s="1"/>
  <c r="BP194" i="2"/>
  <c r="BO194" i="2"/>
  <c r="BD194" i="2"/>
  <c r="AV194" i="2"/>
  <c r="AU194" i="2"/>
  <c r="BB194" i="2" s="1"/>
  <c r="AS194" i="2"/>
  <c r="L194" i="13" s="1"/>
  <c r="DE193" i="2"/>
  <c r="CW193" i="2"/>
  <c r="CV193" i="2"/>
  <c r="CT193" i="2"/>
  <c r="H193" i="13" s="1"/>
  <c r="CQ193" i="2" a="1"/>
  <c r="CQ193" i="2" s="1"/>
  <c r="CP193" i="2" a="1"/>
  <c r="CP193" i="2" s="1"/>
  <c r="CO193" i="2" a="1"/>
  <c r="CO193" i="2" s="1"/>
  <c r="CM193" i="2"/>
  <c r="CG193" i="2"/>
  <c r="CF193" i="2"/>
  <c r="CE193" i="2" s="1"/>
  <c r="BP193" i="2"/>
  <c r="BO193" i="2"/>
  <c r="BD193" i="2"/>
  <c r="AV193" i="2"/>
  <c r="BM193" i="2" s="1"/>
  <c r="AU193" i="2"/>
  <c r="BL193" i="2" s="1"/>
  <c r="AS193" i="2"/>
  <c r="L193" i="13" s="1"/>
  <c r="DE192" i="2"/>
  <c r="CW192" i="2"/>
  <c r="CV192" i="2"/>
  <c r="CT192" i="2"/>
  <c r="H192" i="13" s="1"/>
  <c r="CQ192" i="2" a="1"/>
  <c r="CQ192" i="2" s="1"/>
  <c r="CP192" i="2" a="1"/>
  <c r="CP192" i="2" s="1"/>
  <c r="CO192" i="2" a="1"/>
  <c r="CO192" i="2" s="1"/>
  <c r="CM192" i="2"/>
  <c r="CG192" i="2"/>
  <c r="CF192" i="2"/>
  <c r="CE192" i="2" s="1"/>
  <c r="BP192" i="2"/>
  <c r="BO192" i="2"/>
  <c r="BD192" i="2"/>
  <c r="AV192" i="2"/>
  <c r="BM192" i="2" s="1"/>
  <c r="AU192" i="2"/>
  <c r="BL192" i="2" s="1"/>
  <c r="AS192" i="2"/>
  <c r="L192" i="13" s="1"/>
  <c r="DE191" i="2"/>
  <c r="CW191" i="2"/>
  <c r="CV191" i="2"/>
  <c r="CT191" i="2"/>
  <c r="H191" i="13" s="1"/>
  <c r="CQ191" i="2" a="1"/>
  <c r="CQ191" i="2" s="1"/>
  <c r="CP191" i="2" a="1"/>
  <c r="CP191" i="2" s="1"/>
  <c r="CO191" i="2" a="1"/>
  <c r="CO191" i="2" s="1"/>
  <c r="CM191" i="2"/>
  <c r="CG191" i="2"/>
  <c r="CF191" i="2"/>
  <c r="CE191" i="2" s="1"/>
  <c r="BP191" i="2"/>
  <c r="BO191" i="2"/>
  <c r="BD191" i="2"/>
  <c r="AV191" i="2"/>
  <c r="AU191" i="2"/>
  <c r="BB191" i="2" s="1"/>
  <c r="AS191" i="2"/>
  <c r="L191" i="13" s="1"/>
  <c r="DE190" i="2"/>
  <c r="CW190" i="2"/>
  <c r="CV190" i="2"/>
  <c r="CT190" i="2"/>
  <c r="H190" i="13" s="1"/>
  <c r="CQ190" i="2" a="1"/>
  <c r="CQ190" i="2" s="1"/>
  <c r="CP190" i="2" a="1"/>
  <c r="CP190" i="2" s="1"/>
  <c r="CO190" i="2" a="1"/>
  <c r="CO190" i="2" s="1"/>
  <c r="CM190" i="2"/>
  <c r="CG190" i="2"/>
  <c r="CF190" i="2"/>
  <c r="CE190" i="2" s="1"/>
  <c r="BP190" i="2"/>
  <c r="BO190" i="2"/>
  <c r="BD190" i="2"/>
  <c r="AV190" i="2"/>
  <c r="BM190" i="2" s="1"/>
  <c r="AU190" i="2"/>
  <c r="BL190" i="2" s="1"/>
  <c r="AS190" i="2"/>
  <c r="L190" i="13" s="1"/>
  <c r="DE189" i="2"/>
  <c r="CW189" i="2"/>
  <c r="CV189" i="2"/>
  <c r="CT189" i="2"/>
  <c r="H189" i="13" s="1"/>
  <c r="CQ189" i="2" a="1"/>
  <c r="CQ189" i="2" s="1"/>
  <c r="CP189" i="2" a="1"/>
  <c r="CP189" i="2" s="1"/>
  <c r="CO189" i="2" a="1"/>
  <c r="CO189" i="2" s="1"/>
  <c r="CM189" i="2"/>
  <c r="CG189" i="2"/>
  <c r="CF189" i="2"/>
  <c r="CE189" i="2" s="1"/>
  <c r="BP189" i="2"/>
  <c r="BO189" i="2"/>
  <c r="BD189" i="2"/>
  <c r="AV189" i="2"/>
  <c r="BC189" i="2" s="1"/>
  <c r="AU189" i="2"/>
  <c r="AS189" i="2"/>
  <c r="L189" i="13" s="1"/>
  <c r="DE188" i="2"/>
  <c r="CW188" i="2"/>
  <c r="CV188" i="2"/>
  <c r="CT188" i="2"/>
  <c r="H188" i="13" s="1"/>
  <c r="CQ188" i="2" a="1"/>
  <c r="CQ188" i="2" s="1"/>
  <c r="CP188" i="2" a="1"/>
  <c r="CP188" i="2" s="1"/>
  <c r="CO188" i="2" a="1"/>
  <c r="CO188" i="2" s="1"/>
  <c r="CM188" i="2"/>
  <c r="CG188" i="2"/>
  <c r="CF188" i="2"/>
  <c r="CE188" i="2" s="1"/>
  <c r="BP188" i="2"/>
  <c r="BO188" i="2"/>
  <c r="BD188" i="2"/>
  <c r="AV188" i="2"/>
  <c r="BC188" i="2" s="1"/>
  <c r="AU188" i="2"/>
  <c r="AS188" i="2"/>
  <c r="L188" i="13" s="1"/>
  <c r="DE187" i="2"/>
  <c r="CW187" i="2"/>
  <c r="CV187" i="2"/>
  <c r="CT187" i="2"/>
  <c r="H187" i="13" s="1"/>
  <c r="CQ187" i="2" a="1"/>
  <c r="CQ187" i="2" s="1"/>
  <c r="CP187" i="2" a="1"/>
  <c r="CP187" i="2" s="1"/>
  <c r="CO187" i="2" a="1"/>
  <c r="CO187" i="2" s="1"/>
  <c r="CM187" i="2"/>
  <c r="CG187" i="2"/>
  <c r="CF187" i="2"/>
  <c r="CE187" i="2" s="1"/>
  <c r="BP187" i="2"/>
  <c r="BO187" i="2"/>
  <c r="BD187" i="2"/>
  <c r="AV187" i="2"/>
  <c r="AU187" i="2"/>
  <c r="BL187" i="2" s="1"/>
  <c r="AS187" i="2"/>
  <c r="L187" i="13" s="1"/>
  <c r="DE186" i="2"/>
  <c r="CW186" i="2"/>
  <c r="CV186" i="2"/>
  <c r="CT186" i="2"/>
  <c r="H186" i="13" s="1"/>
  <c r="CQ186" i="2" a="1"/>
  <c r="CQ186" i="2" s="1"/>
  <c r="CP186" i="2" a="1"/>
  <c r="CP186" i="2" s="1"/>
  <c r="CO186" i="2" a="1"/>
  <c r="CO186" i="2" s="1"/>
  <c r="CM186" i="2"/>
  <c r="CG186" i="2"/>
  <c r="CF186" i="2"/>
  <c r="CE186" i="2" s="1"/>
  <c r="BP186" i="2"/>
  <c r="BO186" i="2"/>
  <c r="BD186" i="2"/>
  <c r="AV186" i="2"/>
  <c r="BM186" i="2" s="1"/>
  <c r="AU186" i="2"/>
  <c r="AS186" i="2"/>
  <c r="L186" i="13" s="1"/>
  <c r="DE185" i="2"/>
  <c r="CW185" i="2"/>
  <c r="CV185" i="2"/>
  <c r="CT185" i="2"/>
  <c r="H185" i="13" s="1"/>
  <c r="CQ185" i="2" a="1"/>
  <c r="CQ185" i="2" s="1"/>
  <c r="CP185" i="2" a="1"/>
  <c r="CP185" i="2" s="1"/>
  <c r="CO185" i="2" a="1"/>
  <c r="CO185" i="2" s="1"/>
  <c r="CM185" i="2"/>
  <c r="CG185" i="2"/>
  <c r="CF185" i="2"/>
  <c r="CE185" i="2" s="1"/>
  <c r="BP185" i="2"/>
  <c r="BO185" i="2"/>
  <c r="BD185" i="2"/>
  <c r="AV185" i="2"/>
  <c r="BM185" i="2" s="1"/>
  <c r="AU185" i="2"/>
  <c r="BL185" i="2" s="1"/>
  <c r="AS185" i="2"/>
  <c r="L185" i="13" s="1"/>
  <c r="DE184" i="2"/>
  <c r="CW184" i="2"/>
  <c r="CV184" i="2"/>
  <c r="CT184" i="2"/>
  <c r="H184" i="13" s="1"/>
  <c r="CQ184" i="2" a="1"/>
  <c r="CQ184" i="2" s="1"/>
  <c r="CP184" i="2" a="1"/>
  <c r="CP184" i="2" s="1"/>
  <c r="CO184" i="2" a="1"/>
  <c r="CO184" i="2" s="1"/>
  <c r="CM184" i="2"/>
  <c r="CG184" i="2"/>
  <c r="CF184" i="2"/>
  <c r="CE184" i="2" s="1"/>
  <c r="BP184" i="2"/>
  <c r="BO184" i="2"/>
  <c r="BD184" i="2"/>
  <c r="AV184" i="2"/>
  <c r="BM184" i="2" s="1"/>
  <c r="AU184" i="2"/>
  <c r="BB184" i="2" s="1"/>
  <c r="AS184" i="2"/>
  <c r="L184" i="13" s="1"/>
  <c r="DE183" i="2"/>
  <c r="CW183" i="2"/>
  <c r="CV183" i="2"/>
  <c r="CT183" i="2"/>
  <c r="H183" i="13" s="1"/>
  <c r="CQ183" i="2" a="1"/>
  <c r="CQ183" i="2" s="1"/>
  <c r="CP183" i="2" a="1"/>
  <c r="CP183" i="2" s="1"/>
  <c r="CO183" i="2" a="1"/>
  <c r="CO183" i="2" s="1"/>
  <c r="CM183" i="2"/>
  <c r="CG183" i="2"/>
  <c r="CF183" i="2"/>
  <c r="CE183" i="2" s="1"/>
  <c r="BP183" i="2"/>
  <c r="BO183" i="2"/>
  <c r="BD183" i="2"/>
  <c r="AV183" i="2"/>
  <c r="BC183" i="2" s="1"/>
  <c r="AU183" i="2"/>
  <c r="BB183" i="2" s="1"/>
  <c r="AS183" i="2"/>
  <c r="L183" i="13" s="1"/>
  <c r="DE182" i="2"/>
  <c r="CW182" i="2"/>
  <c r="CV182" i="2"/>
  <c r="CT182" i="2"/>
  <c r="H182" i="13" s="1"/>
  <c r="CQ182" i="2" a="1"/>
  <c r="CQ182" i="2" s="1"/>
  <c r="CP182" i="2" a="1"/>
  <c r="CP182" i="2" s="1"/>
  <c r="CO182" i="2" a="1"/>
  <c r="CO182" i="2" s="1"/>
  <c r="CM182" i="2"/>
  <c r="CG182" i="2"/>
  <c r="CF182" i="2"/>
  <c r="CE182" i="2" s="1"/>
  <c r="BP182" i="2"/>
  <c r="BO182" i="2"/>
  <c r="BD182" i="2"/>
  <c r="AV182" i="2"/>
  <c r="AU182" i="2"/>
  <c r="AS182" i="2"/>
  <c r="L182" i="13" s="1"/>
  <c r="DE181" i="2"/>
  <c r="CW181" i="2"/>
  <c r="CV181" i="2"/>
  <c r="CT181" i="2"/>
  <c r="H181" i="13" s="1"/>
  <c r="CQ181" i="2" a="1"/>
  <c r="CQ181" i="2" s="1"/>
  <c r="CP181" i="2" a="1"/>
  <c r="CP181" i="2" s="1"/>
  <c r="CO181" i="2" a="1"/>
  <c r="CO181" i="2" s="1"/>
  <c r="CM181" i="2"/>
  <c r="CG181" i="2"/>
  <c r="CF181" i="2"/>
  <c r="CE181" i="2" s="1"/>
  <c r="BZ181" i="2"/>
  <c r="BP181" i="2"/>
  <c r="BO181" i="2"/>
  <c r="BD181" i="2"/>
  <c r="AV181" i="2"/>
  <c r="BM181" i="2" s="1"/>
  <c r="AU181" i="2"/>
  <c r="BB181" i="2" s="1"/>
  <c r="AS181" i="2"/>
  <c r="L181" i="13" s="1"/>
  <c r="DE180" i="2"/>
  <c r="CW180" i="2"/>
  <c r="CV180" i="2"/>
  <c r="CT180" i="2"/>
  <c r="H180" i="13" s="1"/>
  <c r="CQ180" i="2" a="1"/>
  <c r="CQ180" i="2" s="1"/>
  <c r="CP180" i="2" a="1"/>
  <c r="CP180" i="2" s="1"/>
  <c r="CO180" i="2" a="1"/>
  <c r="CO180" i="2" s="1"/>
  <c r="CM180" i="2"/>
  <c r="CG180" i="2"/>
  <c r="CF180" i="2"/>
  <c r="CE180" i="2" s="1"/>
  <c r="BP180" i="2"/>
  <c r="BO180" i="2"/>
  <c r="BD180" i="2"/>
  <c r="AV180" i="2"/>
  <c r="AU180" i="2"/>
  <c r="AS180" i="2"/>
  <c r="L180" i="13" s="1"/>
  <c r="DE179" i="2"/>
  <c r="CW179" i="2"/>
  <c r="CV179" i="2"/>
  <c r="CT179" i="2"/>
  <c r="H179" i="13" s="1"/>
  <c r="CQ179" i="2" a="1"/>
  <c r="CQ179" i="2" s="1"/>
  <c r="CP179" i="2" a="1"/>
  <c r="CP179" i="2" s="1"/>
  <c r="CO179" i="2" a="1"/>
  <c r="CO179" i="2" s="1"/>
  <c r="CM179" i="2"/>
  <c r="CG179" i="2"/>
  <c r="CF179" i="2"/>
  <c r="CE179" i="2" s="1"/>
  <c r="BP179" i="2"/>
  <c r="BO179" i="2"/>
  <c r="BD179" i="2"/>
  <c r="AV179" i="2"/>
  <c r="BM179" i="2" s="1"/>
  <c r="AU179" i="2"/>
  <c r="BB179" i="2" s="1"/>
  <c r="AS179" i="2"/>
  <c r="L179" i="13" s="1"/>
  <c r="DE178" i="2"/>
  <c r="CW178" i="2"/>
  <c r="CV178" i="2"/>
  <c r="CT178" i="2"/>
  <c r="H178" i="13" s="1"/>
  <c r="CQ178" i="2" a="1"/>
  <c r="CQ178" i="2" s="1"/>
  <c r="CP178" i="2" a="1"/>
  <c r="CP178" i="2" s="1"/>
  <c r="CO178" i="2" a="1"/>
  <c r="CO178" i="2" s="1"/>
  <c r="CM178" i="2"/>
  <c r="CG178" i="2"/>
  <c r="CF178" i="2"/>
  <c r="CE178" i="2" s="1"/>
  <c r="BP178" i="2"/>
  <c r="BO178" i="2"/>
  <c r="BD178" i="2"/>
  <c r="AV178" i="2"/>
  <c r="BC178" i="2" s="1"/>
  <c r="AU178" i="2"/>
  <c r="BB178" i="2" s="1"/>
  <c r="AS178" i="2"/>
  <c r="L178" i="13" s="1"/>
  <c r="DE177" i="2"/>
  <c r="CW177" i="2"/>
  <c r="CV177" i="2"/>
  <c r="CT177" i="2"/>
  <c r="H177" i="13" s="1"/>
  <c r="CQ177" i="2" a="1"/>
  <c r="CQ177" i="2" s="1"/>
  <c r="CP177" i="2" a="1"/>
  <c r="CP177" i="2" s="1"/>
  <c r="CO177" i="2" a="1"/>
  <c r="CO177" i="2" s="1"/>
  <c r="CM177" i="2"/>
  <c r="CG177" i="2"/>
  <c r="CF177" i="2"/>
  <c r="CE177" i="2" s="1"/>
  <c r="BP177" i="2"/>
  <c r="BO177" i="2"/>
  <c r="BD177" i="2"/>
  <c r="AV177" i="2"/>
  <c r="BM177" i="2" s="1"/>
  <c r="AU177" i="2"/>
  <c r="BL177" i="2" s="1"/>
  <c r="AS177" i="2"/>
  <c r="L177" i="13" s="1"/>
  <c r="DE176" i="2"/>
  <c r="CW176" i="2"/>
  <c r="CV176" i="2"/>
  <c r="CT176" i="2"/>
  <c r="H176" i="13" s="1"/>
  <c r="CQ176" i="2" a="1"/>
  <c r="CQ176" i="2" s="1"/>
  <c r="CP176" i="2" a="1"/>
  <c r="CP176" i="2" s="1"/>
  <c r="CO176" i="2" a="1"/>
  <c r="CO176" i="2" s="1"/>
  <c r="CM176" i="2"/>
  <c r="CG176" i="2"/>
  <c r="CF176" i="2"/>
  <c r="CE176" i="2" s="1"/>
  <c r="BP176" i="2"/>
  <c r="BX176" i="2" s="1"/>
  <c r="BO176" i="2"/>
  <c r="BD176" i="2"/>
  <c r="AV176" i="2"/>
  <c r="BC176" i="2" s="1"/>
  <c r="AU176" i="2"/>
  <c r="BB176" i="2" s="1"/>
  <c r="AS176" i="2"/>
  <c r="L176" i="13" s="1"/>
  <c r="DE175" i="2"/>
  <c r="CW175" i="2"/>
  <c r="CV175" i="2"/>
  <c r="CT175" i="2"/>
  <c r="H175" i="13" s="1"/>
  <c r="CQ175" i="2" a="1"/>
  <c r="CQ175" i="2" s="1"/>
  <c r="CP175" i="2" a="1"/>
  <c r="CP175" i="2" s="1"/>
  <c r="CO175" i="2" a="1"/>
  <c r="CO175" i="2" s="1"/>
  <c r="CM175" i="2"/>
  <c r="CG175" i="2"/>
  <c r="CF175" i="2"/>
  <c r="CE175" i="2" s="1"/>
  <c r="BP175" i="2"/>
  <c r="BO175" i="2"/>
  <c r="BD175" i="2"/>
  <c r="AV175" i="2"/>
  <c r="BC175" i="2" s="1"/>
  <c r="AU175" i="2"/>
  <c r="BB175" i="2" s="1"/>
  <c r="AS175" i="2"/>
  <c r="L175" i="13" s="1"/>
  <c r="DE174" i="2"/>
  <c r="CW174" i="2"/>
  <c r="CV174" i="2"/>
  <c r="CT174" i="2"/>
  <c r="H174" i="13" s="1"/>
  <c r="CQ174" i="2" a="1"/>
  <c r="CQ174" i="2" s="1"/>
  <c r="CP174" i="2" a="1"/>
  <c r="CP174" i="2" s="1"/>
  <c r="CO174" i="2" a="1"/>
  <c r="CO174" i="2" s="1"/>
  <c r="CM174" i="2"/>
  <c r="CG174" i="2"/>
  <c r="CF174" i="2"/>
  <c r="CE174" i="2" s="1"/>
  <c r="BP174" i="2"/>
  <c r="BX174" i="2" s="1"/>
  <c r="BO174" i="2"/>
  <c r="BD174" i="2"/>
  <c r="AV174" i="2"/>
  <c r="BM174" i="2" s="1"/>
  <c r="AU174" i="2"/>
  <c r="AS174" i="2"/>
  <c r="L174" i="13" s="1"/>
  <c r="DE173" i="2"/>
  <c r="CW173" i="2"/>
  <c r="CV173" i="2"/>
  <c r="CT173" i="2"/>
  <c r="H173" i="13" s="1"/>
  <c r="CQ173" i="2" a="1"/>
  <c r="CQ173" i="2" s="1"/>
  <c r="CP173" i="2" a="1"/>
  <c r="CP173" i="2" s="1"/>
  <c r="CO173" i="2" a="1"/>
  <c r="CO173" i="2" s="1"/>
  <c r="CM173" i="2"/>
  <c r="CG173" i="2"/>
  <c r="CF173" i="2"/>
  <c r="CE173" i="2" s="1"/>
  <c r="BP173" i="2"/>
  <c r="BO173" i="2"/>
  <c r="BD173" i="2"/>
  <c r="AV173" i="2"/>
  <c r="BM173" i="2" s="1"/>
  <c r="AU173" i="2"/>
  <c r="BL173" i="2" s="1"/>
  <c r="AS173" i="2"/>
  <c r="L173" i="13" s="1"/>
  <c r="DE172" i="2"/>
  <c r="CW172" i="2"/>
  <c r="CV172" i="2"/>
  <c r="CT172" i="2"/>
  <c r="H172" i="13" s="1"/>
  <c r="CQ172" i="2" a="1"/>
  <c r="CQ172" i="2" s="1"/>
  <c r="CP172" i="2" a="1"/>
  <c r="CP172" i="2" s="1"/>
  <c r="CO172" i="2" a="1"/>
  <c r="CO172" i="2" s="1"/>
  <c r="CM172" i="2"/>
  <c r="CG172" i="2"/>
  <c r="CF172" i="2"/>
  <c r="CE172" i="2" s="1"/>
  <c r="BP172" i="2"/>
  <c r="BO172" i="2"/>
  <c r="BD172" i="2"/>
  <c r="AV172" i="2"/>
  <c r="AU172" i="2"/>
  <c r="AS172" i="2"/>
  <c r="L172" i="13" s="1"/>
  <c r="DE171" i="2"/>
  <c r="CW171" i="2"/>
  <c r="CV171" i="2"/>
  <c r="CT171" i="2"/>
  <c r="H171" i="13" s="1"/>
  <c r="CQ171" i="2" a="1"/>
  <c r="CQ171" i="2" s="1"/>
  <c r="CP171" i="2" a="1"/>
  <c r="CP171" i="2" s="1"/>
  <c r="CO171" i="2" a="1"/>
  <c r="CO171" i="2" s="1"/>
  <c r="CM171" i="2"/>
  <c r="CG171" i="2"/>
  <c r="CF171" i="2"/>
  <c r="CE171" i="2" s="1"/>
  <c r="BP171" i="2"/>
  <c r="BO171" i="2"/>
  <c r="BD171" i="2"/>
  <c r="AV171" i="2"/>
  <c r="BM171" i="2" s="1"/>
  <c r="AU171" i="2"/>
  <c r="BL171" i="2" s="1"/>
  <c r="AS171" i="2"/>
  <c r="L171" i="13" s="1"/>
  <c r="DE170" i="2"/>
  <c r="CW170" i="2"/>
  <c r="CV170" i="2"/>
  <c r="CT170" i="2"/>
  <c r="H170" i="13" s="1"/>
  <c r="CQ170" i="2" a="1"/>
  <c r="CQ170" i="2" s="1"/>
  <c r="CP170" i="2" a="1"/>
  <c r="CP170" i="2" s="1"/>
  <c r="CO170" i="2" a="1"/>
  <c r="CO170" i="2" s="1"/>
  <c r="G170" i="13"/>
  <c r="CM170" i="2"/>
  <c r="CG170" i="2"/>
  <c r="CF170" i="2"/>
  <c r="CE170" i="2" s="1"/>
  <c r="BP170" i="2"/>
  <c r="BO170" i="2"/>
  <c r="BD170" i="2"/>
  <c r="AV170" i="2"/>
  <c r="AU170" i="2"/>
  <c r="BB170" i="2" s="1"/>
  <c r="AS170" i="2"/>
  <c r="L170" i="13" s="1"/>
  <c r="DE169" i="2"/>
  <c r="CW169" i="2"/>
  <c r="CV169" i="2"/>
  <c r="CT169" i="2"/>
  <c r="H169" i="13" s="1"/>
  <c r="CQ169" i="2" a="1"/>
  <c r="CQ169" i="2" s="1"/>
  <c r="CP169" i="2" a="1"/>
  <c r="CP169" i="2" s="1"/>
  <c r="CO169" i="2" a="1"/>
  <c r="CO169" i="2" s="1"/>
  <c r="CM169" i="2"/>
  <c r="CG169" i="2"/>
  <c r="CF169" i="2"/>
  <c r="CE169" i="2" s="1"/>
  <c r="BP169" i="2"/>
  <c r="BO169" i="2"/>
  <c r="BD169" i="2"/>
  <c r="AV169" i="2"/>
  <c r="BC169" i="2" s="1"/>
  <c r="AU169" i="2"/>
  <c r="AS169" i="2"/>
  <c r="L169" i="13" s="1"/>
  <c r="DE168" i="2"/>
  <c r="CW168" i="2"/>
  <c r="CV168" i="2"/>
  <c r="CT168" i="2"/>
  <c r="H168" i="13" s="1"/>
  <c r="CQ168" i="2" a="1"/>
  <c r="CQ168" i="2" s="1"/>
  <c r="CP168" i="2" a="1"/>
  <c r="CP168" i="2" s="1"/>
  <c r="CO168" i="2" a="1"/>
  <c r="CO168" i="2" s="1"/>
  <c r="CM168" i="2"/>
  <c r="CG168" i="2"/>
  <c r="CF168" i="2"/>
  <c r="CE168" i="2" s="1"/>
  <c r="BP168" i="2"/>
  <c r="BO168" i="2"/>
  <c r="BD168" i="2"/>
  <c r="AV168" i="2"/>
  <c r="BM168" i="2" s="1"/>
  <c r="AU168" i="2"/>
  <c r="BL168" i="2" s="1"/>
  <c r="AS168" i="2"/>
  <c r="L168" i="13" s="1"/>
  <c r="DE167" i="2"/>
  <c r="CW167" i="2"/>
  <c r="CV167" i="2"/>
  <c r="CT167" i="2"/>
  <c r="H167" i="13" s="1"/>
  <c r="CQ167" i="2" a="1"/>
  <c r="CQ167" i="2" s="1"/>
  <c r="CP167" i="2" a="1"/>
  <c r="CP167" i="2" s="1"/>
  <c r="CO167" i="2" a="1"/>
  <c r="CO167" i="2" s="1"/>
  <c r="CM167" i="2"/>
  <c r="CG167" i="2"/>
  <c r="CF167" i="2"/>
  <c r="CE167" i="2" s="1"/>
  <c r="BP167" i="2"/>
  <c r="BO167" i="2"/>
  <c r="BD167" i="2"/>
  <c r="AV167" i="2"/>
  <c r="AU167" i="2"/>
  <c r="AS167" i="2"/>
  <c r="L167" i="13" s="1"/>
  <c r="DE166" i="2"/>
  <c r="CW166" i="2"/>
  <c r="CV166" i="2"/>
  <c r="CT166" i="2"/>
  <c r="H166" i="13" s="1"/>
  <c r="CQ166" i="2" a="1"/>
  <c r="CQ166" i="2" s="1"/>
  <c r="CP166" i="2" a="1"/>
  <c r="CP166" i="2" s="1"/>
  <c r="CO166" i="2" a="1"/>
  <c r="CO166" i="2" s="1"/>
  <c r="CM166" i="2"/>
  <c r="CG166" i="2"/>
  <c r="CF166" i="2"/>
  <c r="CE166" i="2" s="1"/>
  <c r="BP166" i="2"/>
  <c r="BO166" i="2"/>
  <c r="BD166" i="2"/>
  <c r="AV166" i="2"/>
  <c r="BM166" i="2" s="1"/>
  <c r="AU166" i="2"/>
  <c r="BL166" i="2" s="1"/>
  <c r="AS166" i="2"/>
  <c r="L166" i="13" s="1"/>
  <c r="DE165" i="2"/>
  <c r="CW165" i="2"/>
  <c r="CV165" i="2"/>
  <c r="CT165" i="2"/>
  <c r="H165" i="13" s="1"/>
  <c r="CQ165" i="2" a="1"/>
  <c r="CQ165" i="2" s="1"/>
  <c r="CP165" i="2" a="1"/>
  <c r="CP165" i="2" s="1"/>
  <c r="CO165" i="2" a="1"/>
  <c r="CO165" i="2" s="1"/>
  <c r="CM165" i="2"/>
  <c r="CG165" i="2"/>
  <c r="CF165" i="2"/>
  <c r="CE165" i="2" s="1"/>
  <c r="BZ165" i="2"/>
  <c r="BP165" i="2"/>
  <c r="BO165" i="2"/>
  <c r="BD165" i="2"/>
  <c r="AV165" i="2"/>
  <c r="BM165" i="2" s="1"/>
  <c r="AU165" i="2"/>
  <c r="BL165" i="2" s="1"/>
  <c r="AS165" i="2"/>
  <c r="L165" i="13" s="1"/>
  <c r="DE164" i="2"/>
  <c r="CW164" i="2"/>
  <c r="CV164" i="2"/>
  <c r="CT164" i="2"/>
  <c r="H164" i="13" s="1"/>
  <c r="CQ164" i="2" a="1"/>
  <c r="CQ164" i="2" s="1"/>
  <c r="CP164" i="2" a="1"/>
  <c r="CP164" i="2" s="1"/>
  <c r="CO164" i="2" a="1"/>
  <c r="CO164" i="2" s="1"/>
  <c r="CM164" i="2"/>
  <c r="CG164" i="2"/>
  <c r="CF164" i="2"/>
  <c r="CE164" i="2" s="1"/>
  <c r="BP164" i="2"/>
  <c r="BO164" i="2"/>
  <c r="BD164" i="2"/>
  <c r="AV164" i="2"/>
  <c r="BC164" i="2" s="1"/>
  <c r="AU164" i="2"/>
  <c r="BB164" i="2" s="1"/>
  <c r="AS164" i="2"/>
  <c r="L164" i="13" s="1"/>
  <c r="DE163" i="2"/>
  <c r="CW163" i="2"/>
  <c r="CV163" i="2"/>
  <c r="CT163" i="2"/>
  <c r="H163" i="13" s="1"/>
  <c r="CQ163" i="2" a="1"/>
  <c r="CQ163" i="2" s="1"/>
  <c r="CP163" i="2" a="1"/>
  <c r="CP163" i="2" s="1"/>
  <c r="CO163" i="2" a="1"/>
  <c r="CO163" i="2" s="1"/>
  <c r="CM163" i="2"/>
  <c r="CG163" i="2"/>
  <c r="CF163" i="2"/>
  <c r="CE163" i="2" s="1"/>
  <c r="BP163" i="2"/>
  <c r="BO163" i="2"/>
  <c r="BD163" i="2"/>
  <c r="AV163" i="2"/>
  <c r="BM163" i="2" s="1"/>
  <c r="AU163" i="2"/>
  <c r="BL163" i="2" s="1"/>
  <c r="AS163" i="2"/>
  <c r="L163" i="13" s="1"/>
  <c r="DE162" i="2"/>
  <c r="CW162" i="2"/>
  <c r="CV162" i="2"/>
  <c r="CT162" i="2"/>
  <c r="H162" i="13" s="1"/>
  <c r="CQ162" i="2" a="1"/>
  <c r="CQ162" i="2" s="1"/>
  <c r="CP162" i="2" a="1"/>
  <c r="CP162" i="2" s="1"/>
  <c r="CO162" i="2" a="1"/>
  <c r="CO162" i="2" s="1"/>
  <c r="G162" i="13"/>
  <c r="CM162" i="2"/>
  <c r="CG162" i="2"/>
  <c r="CF162" i="2"/>
  <c r="CE162" i="2" s="1"/>
  <c r="BP162" i="2"/>
  <c r="BO162" i="2"/>
  <c r="BD162" i="2"/>
  <c r="AV162" i="2"/>
  <c r="BM162" i="2" s="1"/>
  <c r="AU162" i="2"/>
  <c r="BB162" i="2" s="1"/>
  <c r="AS162" i="2"/>
  <c r="L162" i="13" s="1"/>
  <c r="DE161" i="2"/>
  <c r="CW161" i="2"/>
  <c r="CV161" i="2"/>
  <c r="CT161" i="2"/>
  <c r="H161" i="13" s="1"/>
  <c r="CQ161" i="2" a="1"/>
  <c r="CQ161" i="2" s="1"/>
  <c r="CP161" i="2" a="1"/>
  <c r="CP161" i="2" s="1"/>
  <c r="CO161" i="2" a="1"/>
  <c r="CO161" i="2" s="1"/>
  <c r="CM161" i="2"/>
  <c r="CG161" i="2"/>
  <c r="CF161" i="2"/>
  <c r="CE161" i="2" s="1"/>
  <c r="BP161" i="2"/>
  <c r="BO161" i="2"/>
  <c r="BD161" i="2"/>
  <c r="AV161" i="2"/>
  <c r="BC161" i="2" s="1"/>
  <c r="AU161" i="2"/>
  <c r="AS161" i="2"/>
  <c r="L161" i="13" s="1"/>
  <c r="DE160" i="2"/>
  <c r="CW160" i="2"/>
  <c r="CV160" i="2"/>
  <c r="CT160" i="2"/>
  <c r="H160" i="13" s="1"/>
  <c r="CQ160" i="2" a="1"/>
  <c r="CQ160" i="2" s="1"/>
  <c r="CP160" i="2" a="1"/>
  <c r="CP160" i="2" s="1"/>
  <c r="CO160" i="2" a="1"/>
  <c r="CO160" i="2" s="1"/>
  <c r="CM160" i="2"/>
  <c r="BP160" i="2"/>
  <c r="BY160" i="2" s="1"/>
  <c r="CC160" i="2" s="1"/>
  <c r="BZ160" i="2" s="1"/>
  <c r="BO160" i="2"/>
  <c r="BD160" i="2"/>
  <c r="AV160" i="2"/>
  <c r="BM160" i="2" s="1"/>
  <c r="AU160" i="2"/>
  <c r="BL160" i="2" s="1"/>
  <c r="AS160" i="2"/>
  <c r="L160" i="13" s="1"/>
  <c r="DE159" i="2"/>
  <c r="CW159" i="2"/>
  <c r="CV159" i="2"/>
  <c r="CT159" i="2"/>
  <c r="H159" i="13" s="1"/>
  <c r="CQ159" i="2" a="1"/>
  <c r="CQ159" i="2" s="1"/>
  <c r="CP159" i="2" a="1"/>
  <c r="CP159" i="2" s="1"/>
  <c r="CO159" i="2" a="1"/>
  <c r="CO159" i="2" s="1"/>
  <c r="CM159" i="2"/>
  <c r="BP159" i="2"/>
  <c r="BY159" i="2" s="1"/>
  <c r="CC159" i="2" s="1"/>
  <c r="BZ159" i="2" s="1"/>
  <c r="BO159" i="2"/>
  <c r="BD159" i="2"/>
  <c r="AV159" i="2"/>
  <c r="BC159" i="2" s="1"/>
  <c r="AU159" i="2"/>
  <c r="BB159" i="2" s="1"/>
  <c r="AS159" i="2"/>
  <c r="L159" i="13" s="1"/>
  <c r="DE158" i="2"/>
  <c r="CW158" i="2"/>
  <c r="CV158" i="2"/>
  <c r="CT158" i="2"/>
  <c r="H158" i="13" s="1"/>
  <c r="CQ158" i="2" a="1"/>
  <c r="CQ158" i="2" s="1"/>
  <c r="CP158" i="2" a="1"/>
  <c r="CP158" i="2" s="1"/>
  <c r="CO158" i="2" a="1"/>
  <c r="CO158" i="2" s="1"/>
  <c r="CM158" i="2"/>
  <c r="BP158" i="2"/>
  <c r="BY158" i="2" s="1"/>
  <c r="CD158" i="2" s="1"/>
  <c r="BO158" i="2"/>
  <c r="BD158" i="2"/>
  <c r="AV158" i="2"/>
  <c r="BM158" i="2" s="1"/>
  <c r="AU158" i="2"/>
  <c r="AS158" i="2"/>
  <c r="L158" i="13" s="1"/>
  <c r="DE157" i="2"/>
  <c r="CW157" i="2"/>
  <c r="CV157" i="2"/>
  <c r="CT157" i="2"/>
  <c r="H157" i="13" s="1"/>
  <c r="CQ157" i="2" a="1"/>
  <c r="CQ157" i="2" s="1"/>
  <c r="CP157" i="2" a="1"/>
  <c r="CP157" i="2" s="1"/>
  <c r="CO157" i="2" a="1"/>
  <c r="CO157" i="2" s="1"/>
  <c r="CM157" i="2"/>
  <c r="BP157" i="2"/>
  <c r="BY157" i="2" s="1"/>
  <c r="CD157" i="2" s="1"/>
  <c r="BO157" i="2"/>
  <c r="BD157" i="2"/>
  <c r="AV157" i="2"/>
  <c r="BM157" i="2" s="1"/>
  <c r="AU157" i="2"/>
  <c r="AS157" i="2"/>
  <c r="L157" i="13" s="1"/>
  <c r="DE156" i="2"/>
  <c r="CW156" i="2"/>
  <c r="CV156" i="2"/>
  <c r="CT156" i="2"/>
  <c r="H156" i="13" s="1"/>
  <c r="CQ156" i="2" a="1"/>
  <c r="CQ156" i="2" s="1"/>
  <c r="CP156" i="2" a="1"/>
  <c r="CP156" i="2" s="1"/>
  <c r="CO156" i="2" a="1"/>
  <c r="CO156" i="2" s="1"/>
  <c r="CM156" i="2"/>
  <c r="BP156" i="2"/>
  <c r="BY156" i="2" s="1"/>
  <c r="CD156" i="2" s="1"/>
  <c r="BO156" i="2"/>
  <c r="BD156" i="2"/>
  <c r="AV156" i="2"/>
  <c r="AU156" i="2"/>
  <c r="BL156" i="2" s="1"/>
  <c r="AS156" i="2"/>
  <c r="L156" i="13" s="1"/>
  <c r="DE155" i="2"/>
  <c r="CW155" i="2"/>
  <c r="CV155" i="2"/>
  <c r="CT155" i="2"/>
  <c r="H155" i="13" s="1"/>
  <c r="CQ155" i="2" a="1"/>
  <c r="CQ155" i="2" s="1"/>
  <c r="CP155" i="2" a="1"/>
  <c r="CP155" i="2" s="1"/>
  <c r="CO155" i="2" a="1"/>
  <c r="CO155" i="2" s="1"/>
  <c r="CM155" i="2"/>
  <c r="BP155" i="2"/>
  <c r="BY155" i="2" s="1"/>
  <c r="CD155" i="2" s="1"/>
  <c r="BO155" i="2"/>
  <c r="BD155" i="2"/>
  <c r="AV155" i="2"/>
  <c r="BM155" i="2" s="1"/>
  <c r="AU155" i="2"/>
  <c r="BL155" i="2" s="1"/>
  <c r="AS155" i="2"/>
  <c r="L155" i="13" s="1"/>
  <c r="DE154" i="2"/>
  <c r="CW154" i="2"/>
  <c r="CV154" i="2"/>
  <c r="CT154" i="2"/>
  <c r="H154" i="13" s="1"/>
  <c r="CQ154" i="2" a="1"/>
  <c r="CQ154" i="2" s="1"/>
  <c r="CP154" i="2" a="1"/>
  <c r="CP154" i="2" s="1"/>
  <c r="CO154" i="2" a="1"/>
  <c r="CO154" i="2" s="1"/>
  <c r="G154" i="13"/>
  <c r="CM154" i="2"/>
  <c r="BP154" i="2"/>
  <c r="BY154" i="2" s="1"/>
  <c r="CD154" i="2" s="1"/>
  <c r="CG154" i="2" s="1"/>
  <c r="BO154" i="2"/>
  <c r="BD154" i="2"/>
  <c r="AV154" i="2"/>
  <c r="AU154" i="2"/>
  <c r="BB154" i="2" s="1"/>
  <c r="AS154" i="2"/>
  <c r="L154" i="13" s="1"/>
  <c r="DE153" i="2"/>
  <c r="CW153" i="2"/>
  <c r="CV153" i="2"/>
  <c r="CT153" i="2"/>
  <c r="H153" i="13" s="1"/>
  <c r="CQ153" i="2" a="1"/>
  <c r="CQ153" i="2" s="1"/>
  <c r="CP153" i="2" a="1"/>
  <c r="CP153" i="2" s="1"/>
  <c r="CO153" i="2" a="1"/>
  <c r="CO153" i="2" s="1"/>
  <c r="CM153" i="2"/>
  <c r="BP153" i="2"/>
  <c r="BY153" i="2" s="1"/>
  <c r="BO153" i="2"/>
  <c r="BD153" i="2"/>
  <c r="AV153" i="2"/>
  <c r="BC153" i="2" s="1"/>
  <c r="AU153" i="2"/>
  <c r="BL153" i="2" s="1"/>
  <c r="AS153" i="2"/>
  <c r="L153" i="13" s="1"/>
  <c r="DE152" i="2"/>
  <c r="CW152" i="2"/>
  <c r="CV152" i="2"/>
  <c r="CT152" i="2"/>
  <c r="H152" i="13" s="1"/>
  <c r="CQ152" i="2" a="1"/>
  <c r="CQ152" i="2" s="1"/>
  <c r="CP152" i="2" a="1"/>
  <c r="CP152" i="2" s="1"/>
  <c r="CO152" i="2" a="1"/>
  <c r="CO152" i="2" s="1"/>
  <c r="CM152" i="2"/>
  <c r="BP152" i="2"/>
  <c r="BY152" i="2" s="1"/>
  <c r="CD152" i="2" s="1"/>
  <c r="BO152" i="2"/>
  <c r="BD152" i="2"/>
  <c r="AV152" i="2"/>
  <c r="BC152" i="2" s="1"/>
  <c r="AU152" i="2"/>
  <c r="BL152" i="2" s="1"/>
  <c r="AS152" i="2"/>
  <c r="L152" i="13" s="1"/>
  <c r="DE151" i="2"/>
  <c r="CW151" i="2"/>
  <c r="CV151" i="2"/>
  <c r="CT151" i="2"/>
  <c r="H151" i="13" s="1"/>
  <c r="CQ151" i="2" a="1"/>
  <c r="CQ151" i="2" s="1"/>
  <c r="CP151" i="2" a="1"/>
  <c r="CP151" i="2" s="1"/>
  <c r="CO151" i="2" a="1"/>
  <c r="CO151" i="2" s="1"/>
  <c r="CM151" i="2"/>
  <c r="BP151" i="2"/>
  <c r="BY151" i="2" s="1"/>
  <c r="BO151" i="2"/>
  <c r="BD151" i="2"/>
  <c r="AV151" i="2"/>
  <c r="BC151" i="2" s="1"/>
  <c r="AU151" i="2"/>
  <c r="BB151" i="2" s="1"/>
  <c r="AS151" i="2"/>
  <c r="L151" i="13" s="1"/>
  <c r="DE150" i="2"/>
  <c r="CW150" i="2"/>
  <c r="CV150" i="2"/>
  <c r="CT150" i="2"/>
  <c r="H150" i="13" s="1"/>
  <c r="CQ150" i="2" a="1"/>
  <c r="CQ150" i="2" s="1"/>
  <c r="CP150" i="2" a="1"/>
  <c r="CP150" i="2" s="1"/>
  <c r="CO150" i="2" a="1"/>
  <c r="CO150" i="2" s="1"/>
  <c r="CM150" i="2"/>
  <c r="BP150" i="2"/>
  <c r="BY150" i="2" s="1"/>
  <c r="CC150" i="2" s="1"/>
  <c r="BO150" i="2"/>
  <c r="BD150" i="2"/>
  <c r="AV150" i="2"/>
  <c r="BC150" i="2" s="1"/>
  <c r="AU150" i="2"/>
  <c r="AS150" i="2"/>
  <c r="L150" i="13" s="1"/>
  <c r="DE149" i="2"/>
  <c r="CW149" i="2"/>
  <c r="CV149" i="2"/>
  <c r="CT149" i="2"/>
  <c r="H149" i="13" s="1"/>
  <c r="CQ149" i="2" a="1"/>
  <c r="CQ149" i="2" s="1"/>
  <c r="CP149" i="2" a="1"/>
  <c r="CP149" i="2" s="1"/>
  <c r="CO149" i="2" a="1"/>
  <c r="CO149" i="2" s="1"/>
  <c r="CM149" i="2"/>
  <c r="BP149" i="2"/>
  <c r="BY149" i="2" s="1"/>
  <c r="CC149" i="2" s="1"/>
  <c r="BO149" i="2"/>
  <c r="BD149" i="2"/>
  <c r="AV149" i="2"/>
  <c r="BC149" i="2" s="1"/>
  <c r="AU149" i="2"/>
  <c r="BB149" i="2" s="1"/>
  <c r="AS149" i="2"/>
  <c r="L149" i="13" s="1"/>
  <c r="DE148" i="2"/>
  <c r="CW148" i="2"/>
  <c r="CV148" i="2"/>
  <c r="CT148" i="2"/>
  <c r="H148" i="13" s="1"/>
  <c r="CQ148" i="2" a="1"/>
  <c r="CQ148" i="2" s="1"/>
  <c r="CP148" i="2" a="1"/>
  <c r="CP148" i="2" s="1"/>
  <c r="CO148" i="2" a="1"/>
  <c r="CO148" i="2" s="1"/>
  <c r="G148" i="13"/>
  <c r="CM148" i="2"/>
  <c r="CG148" i="2"/>
  <c r="CF148" i="2"/>
  <c r="CE148" i="2" s="1"/>
  <c r="BP148" i="2"/>
  <c r="BO148" i="2"/>
  <c r="BD148" i="2"/>
  <c r="AV148" i="2"/>
  <c r="BC148" i="2" s="1"/>
  <c r="AU148" i="2"/>
  <c r="BL148" i="2" s="1"/>
  <c r="AS148" i="2"/>
  <c r="L148" i="13" s="1"/>
  <c r="DE147" i="2"/>
  <c r="CW147" i="2"/>
  <c r="CV147" i="2"/>
  <c r="CT147" i="2"/>
  <c r="H147" i="13" s="1"/>
  <c r="CQ147" i="2" a="1"/>
  <c r="CQ147" i="2" s="1"/>
  <c r="CP147" i="2" a="1"/>
  <c r="CP147" i="2" s="1"/>
  <c r="CO147" i="2" a="1"/>
  <c r="CO147" i="2" s="1"/>
  <c r="G147" i="13"/>
  <c r="CM147" i="2"/>
  <c r="CG147" i="2"/>
  <c r="CF147" i="2"/>
  <c r="CE147" i="2" s="1"/>
  <c r="BP147" i="2"/>
  <c r="BO147" i="2"/>
  <c r="BD147" i="2"/>
  <c r="AV147" i="2"/>
  <c r="AU147" i="2"/>
  <c r="BL147" i="2" s="1"/>
  <c r="AS147" i="2"/>
  <c r="L147" i="13" s="1"/>
  <c r="DE146" i="2"/>
  <c r="CW146" i="2"/>
  <c r="CV146" i="2"/>
  <c r="CT146" i="2"/>
  <c r="H146" i="13" s="1"/>
  <c r="CQ146" i="2" a="1"/>
  <c r="CQ146" i="2" s="1"/>
  <c r="CP146" i="2" a="1"/>
  <c r="CP146" i="2" s="1"/>
  <c r="CO146" i="2" a="1"/>
  <c r="CO146" i="2" s="1"/>
  <c r="CM146" i="2"/>
  <c r="CG146" i="2"/>
  <c r="CF146" i="2"/>
  <c r="CE146" i="2" s="1"/>
  <c r="BP146" i="2"/>
  <c r="BO146" i="2"/>
  <c r="BD146" i="2"/>
  <c r="BN146" i="2"/>
  <c r="AV146" i="2"/>
  <c r="BC146" i="2" s="1"/>
  <c r="AU146" i="2"/>
  <c r="BB146" i="2" s="1"/>
  <c r="AS146" i="2"/>
  <c r="L146" i="13" s="1"/>
  <c r="DE145" i="2"/>
  <c r="CW145" i="2"/>
  <c r="CV145" i="2"/>
  <c r="CT145" i="2"/>
  <c r="H145" i="13" s="1"/>
  <c r="CQ145" i="2" a="1"/>
  <c r="CQ145" i="2" s="1"/>
  <c r="CP145" i="2" a="1"/>
  <c r="CP145" i="2" s="1"/>
  <c r="CO145" i="2" a="1"/>
  <c r="CO145" i="2" s="1"/>
  <c r="CM145" i="2"/>
  <c r="CG145" i="2"/>
  <c r="CF145" i="2"/>
  <c r="CE145" i="2" s="1"/>
  <c r="BP145" i="2"/>
  <c r="BO145" i="2"/>
  <c r="BD145" i="2"/>
  <c r="AV145" i="2"/>
  <c r="BM145" i="2" s="1"/>
  <c r="AU145" i="2"/>
  <c r="BL145" i="2" s="1"/>
  <c r="AS145" i="2"/>
  <c r="L145" i="13" s="1"/>
  <c r="DE144" i="2"/>
  <c r="CW144" i="2"/>
  <c r="CV144" i="2"/>
  <c r="CT144" i="2"/>
  <c r="H144" i="13" s="1"/>
  <c r="CQ144" i="2" a="1"/>
  <c r="CQ144" i="2" s="1"/>
  <c r="CP144" i="2" a="1"/>
  <c r="CP144" i="2" s="1"/>
  <c r="CO144" i="2" a="1"/>
  <c r="CO144" i="2" s="1"/>
  <c r="CM144" i="2"/>
  <c r="CG144" i="2"/>
  <c r="CF144" i="2"/>
  <c r="CE144" i="2" s="1"/>
  <c r="BP144" i="2"/>
  <c r="BO144" i="2"/>
  <c r="BD144" i="2"/>
  <c r="AV144" i="2"/>
  <c r="BM144" i="2" s="1"/>
  <c r="AU144" i="2"/>
  <c r="BL144" i="2" s="1"/>
  <c r="AS144" i="2"/>
  <c r="L144" i="13" s="1"/>
  <c r="DE143" i="2"/>
  <c r="CW143" i="2"/>
  <c r="CV143" i="2"/>
  <c r="CT143" i="2"/>
  <c r="H143" i="13" s="1"/>
  <c r="CQ143" i="2" a="1"/>
  <c r="CQ143" i="2" s="1"/>
  <c r="CP143" i="2" a="1"/>
  <c r="CP143" i="2" s="1"/>
  <c r="CO143" i="2" a="1"/>
  <c r="CO143" i="2" s="1"/>
  <c r="CM143" i="2"/>
  <c r="CG143" i="2"/>
  <c r="CF143" i="2"/>
  <c r="CE143" i="2" s="1"/>
  <c r="BP143" i="2"/>
  <c r="BO143" i="2"/>
  <c r="BD143" i="2"/>
  <c r="AV143" i="2"/>
  <c r="BC143" i="2" s="1"/>
  <c r="AU143" i="2"/>
  <c r="BB143" i="2" s="1"/>
  <c r="AS143" i="2"/>
  <c r="L143" i="13" s="1"/>
  <c r="DE142" i="2"/>
  <c r="CW142" i="2"/>
  <c r="CV142" i="2"/>
  <c r="CT142" i="2"/>
  <c r="H142" i="13" s="1"/>
  <c r="CQ142" i="2" a="1"/>
  <c r="CQ142" i="2" s="1"/>
  <c r="CP142" i="2" a="1"/>
  <c r="CP142" i="2" s="1"/>
  <c r="CO142" i="2" a="1"/>
  <c r="CO142" i="2" s="1"/>
  <c r="CM142" i="2"/>
  <c r="BP142" i="2"/>
  <c r="BY142" i="2" s="1"/>
  <c r="BO142" i="2"/>
  <c r="BD142" i="2"/>
  <c r="AV142" i="2"/>
  <c r="BM142" i="2" s="1"/>
  <c r="AU142" i="2"/>
  <c r="AS142" i="2"/>
  <c r="L142" i="13" s="1"/>
  <c r="DE141" i="2"/>
  <c r="CW141" i="2"/>
  <c r="CV141" i="2"/>
  <c r="CT141" i="2"/>
  <c r="H141" i="13" s="1"/>
  <c r="CQ141" i="2" a="1"/>
  <c r="CQ141" i="2" s="1"/>
  <c r="CP141" i="2" a="1"/>
  <c r="CP141" i="2" s="1"/>
  <c r="CO141" i="2" a="1"/>
  <c r="CO141" i="2" s="1"/>
  <c r="CM141" i="2"/>
  <c r="BP141" i="2"/>
  <c r="BY141" i="2" s="1"/>
  <c r="CD141" i="2" s="1"/>
  <c r="CG141" i="2" s="1"/>
  <c r="BO141" i="2"/>
  <c r="BD141" i="2"/>
  <c r="AV141" i="2"/>
  <c r="BC141" i="2" s="1"/>
  <c r="AU141" i="2"/>
  <c r="BB141" i="2" s="1"/>
  <c r="AS141" i="2"/>
  <c r="L141" i="13" s="1"/>
  <c r="DE140" i="2"/>
  <c r="CW140" i="2"/>
  <c r="CV140" i="2"/>
  <c r="CT140" i="2"/>
  <c r="H140" i="13" s="1"/>
  <c r="CQ140" i="2" a="1"/>
  <c r="CQ140" i="2" s="1"/>
  <c r="CP140" i="2" a="1"/>
  <c r="CP140" i="2" s="1"/>
  <c r="CO140" i="2" a="1"/>
  <c r="CO140" i="2" s="1"/>
  <c r="CM140" i="2"/>
  <c r="BP140" i="2"/>
  <c r="BY140" i="2" s="1"/>
  <c r="CD140" i="2" s="1"/>
  <c r="CG140" i="2" s="1"/>
  <c r="BO140" i="2"/>
  <c r="BD140" i="2"/>
  <c r="AV140" i="2"/>
  <c r="AU140" i="2"/>
  <c r="BB140" i="2" s="1"/>
  <c r="AS140" i="2"/>
  <c r="L140" i="13" s="1"/>
  <c r="DE139" i="2"/>
  <c r="CW139" i="2"/>
  <c r="CV139" i="2"/>
  <c r="CT139" i="2"/>
  <c r="H139" i="13" s="1"/>
  <c r="CQ139" i="2" a="1"/>
  <c r="CQ139" i="2" s="1"/>
  <c r="CP139" i="2" a="1"/>
  <c r="CP139" i="2" s="1"/>
  <c r="CO139" i="2" a="1"/>
  <c r="CO139" i="2" s="1"/>
  <c r="CM139" i="2"/>
  <c r="CG139" i="2"/>
  <c r="CF139" i="2"/>
  <c r="CE139" i="2" s="1"/>
  <c r="BP139" i="2"/>
  <c r="BO139" i="2"/>
  <c r="BD139" i="2"/>
  <c r="AV139" i="2"/>
  <c r="BM139" i="2" s="1"/>
  <c r="AU139" i="2"/>
  <c r="BL139" i="2" s="1"/>
  <c r="AS139" i="2"/>
  <c r="L139" i="13" s="1"/>
  <c r="DE138" i="2"/>
  <c r="CW138" i="2"/>
  <c r="CV138" i="2"/>
  <c r="CT138" i="2"/>
  <c r="H138" i="13" s="1"/>
  <c r="CQ138" i="2" a="1"/>
  <c r="CQ138" i="2" s="1"/>
  <c r="CP138" i="2" a="1"/>
  <c r="CP138" i="2" s="1"/>
  <c r="CO138" i="2" a="1"/>
  <c r="CO138" i="2" s="1"/>
  <c r="G138" i="13"/>
  <c r="CM138" i="2"/>
  <c r="CG138" i="2"/>
  <c r="CF138" i="2"/>
  <c r="CE138" i="2" s="1"/>
  <c r="BP138" i="2"/>
  <c r="BO138" i="2"/>
  <c r="BD138" i="2"/>
  <c r="BN138" i="2"/>
  <c r="AV138" i="2"/>
  <c r="BM138" i="2" s="1"/>
  <c r="AU138" i="2"/>
  <c r="BB138" i="2" s="1"/>
  <c r="AS138" i="2"/>
  <c r="L138" i="13" s="1"/>
  <c r="DE137" i="2"/>
  <c r="CW137" i="2"/>
  <c r="CV137" i="2"/>
  <c r="CT137" i="2"/>
  <c r="H137" i="13" s="1"/>
  <c r="CQ137" i="2" a="1"/>
  <c r="CQ137" i="2" s="1"/>
  <c r="CP137" i="2" a="1"/>
  <c r="CP137" i="2" s="1"/>
  <c r="CO137" i="2" a="1"/>
  <c r="CO137" i="2" s="1"/>
  <c r="CM137" i="2"/>
  <c r="CG137" i="2"/>
  <c r="CF137" i="2"/>
  <c r="CE137" i="2" s="1"/>
  <c r="BP137" i="2"/>
  <c r="BO137" i="2"/>
  <c r="BD137" i="2"/>
  <c r="AV137" i="2"/>
  <c r="BC137" i="2" s="1"/>
  <c r="AU137" i="2"/>
  <c r="BL137" i="2" s="1"/>
  <c r="AS137" i="2"/>
  <c r="L137" i="13" s="1"/>
  <c r="DE136" i="2"/>
  <c r="CW136" i="2"/>
  <c r="CV136" i="2"/>
  <c r="CT136" i="2"/>
  <c r="H136" i="13" s="1"/>
  <c r="CQ136" i="2" a="1"/>
  <c r="CQ136" i="2" s="1"/>
  <c r="CP136" i="2" a="1"/>
  <c r="CP136" i="2" s="1"/>
  <c r="CO136" i="2" a="1"/>
  <c r="CO136" i="2" s="1"/>
  <c r="CM136" i="2"/>
  <c r="BP136" i="2"/>
  <c r="BY136" i="2" s="1"/>
  <c r="CD136" i="2" s="1"/>
  <c r="BO136" i="2"/>
  <c r="BD136" i="2"/>
  <c r="AV136" i="2"/>
  <c r="BM136" i="2" s="1"/>
  <c r="AU136" i="2"/>
  <c r="BL136" i="2" s="1"/>
  <c r="AS136" i="2"/>
  <c r="L136" i="13" s="1"/>
  <c r="DE135" i="2"/>
  <c r="CW135" i="2"/>
  <c r="CV135" i="2"/>
  <c r="CT135" i="2"/>
  <c r="H135" i="13" s="1"/>
  <c r="CQ135" i="2" a="1"/>
  <c r="CQ135" i="2" s="1"/>
  <c r="CP135" i="2" a="1"/>
  <c r="CP135" i="2" s="1"/>
  <c r="CO135" i="2" a="1"/>
  <c r="CO135" i="2" s="1"/>
  <c r="G135" i="13"/>
  <c r="CM135" i="2"/>
  <c r="BP135" i="2"/>
  <c r="BY135" i="2" s="1"/>
  <c r="CD135" i="2" s="1"/>
  <c r="BO135" i="2"/>
  <c r="BD135" i="2"/>
  <c r="AV135" i="2"/>
  <c r="AU135" i="2"/>
  <c r="AS135" i="2"/>
  <c r="L135" i="13" s="1"/>
  <c r="DE134" i="2"/>
  <c r="CW134" i="2"/>
  <c r="CV134" i="2"/>
  <c r="CT134" i="2"/>
  <c r="H134" i="13" s="1"/>
  <c r="CQ134" i="2" a="1"/>
  <c r="CQ134" i="2" s="1"/>
  <c r="CP134" i="2" a="1"/>
  <c r="CP134" i="2" s="1"/>
  <c r="CO134" i="2" a="1"/>
  <c r="CO134" i="2" s="1"/>
  <c r="CM134" i="2"/>
  <c r="BP134" i="2"/>
  <c r="BY134" i="2" s="1"/>
  <c r="CD134" i="2" s="1"/>
  <c r="BO134" i="2"/>
  <c r="BD134" i="2"/>
  <c r="AV134" i="2"/>
  <c r="BM134" i="2" s="1"/>
  <c r="AU134" i="2"/>
  <c r="BL134" i="2" s="1"/>
  <c r="AS134" i="2"/>
  <c r="L134" i="13" s="1"/>
  <c r="DE133" i="2"/>
  <c r="CW133" i="2"/>
  <c r="CV133" i="2"/>
  <c r="CT133" i="2"/>
  <c r="H133" i="13" s="1"/>
  <c r="CQ133" i="2" a="1"/>
  <c r="CQ133" i="2" s="1"/>
  <c r="CP133" i="2" a="1"/>
  <c r="CP133" i="2" s="1"/>
  <c r="CO133" i="2" a="1"/>
  <c r="CO133" i="2" s="1"/>
  <c r="G133" i="13"/>
  <c r="CM133" i="2"/>
  <c r="CG133" i="2"/>
  <c r="CF133" i="2"/>
  <c r="CE133" i="2" s="1"/>
  <c r="BZ133" i="2"/>
  <c r="BP133" i="2"/>
  <c r="BO133" i="2"/>
  <c r="BD133" i="2"/>
  <c r="AV133" i="2"/>
  <c r="BM133" i="2" s="1"/>
  <c r="AU133" i="2"/>
  <c r="BL133" i="2" s="1"/>
  <c r="AS133" i="2"/>
  <c r="L133" i="13" s="1"/>
  <c r="DE132" i="2"/>
  <c r="CW132" i="2"/>
  <c r="CV132" i="2"/>
  <c r="CT132" i="2"/>
  <c r="H132" i="13" s="1"/>
  <c r="CQ132" i="2" a="1"/>
  <c r="CQ132" i="2" s="1"/>
  <c r="CP132" i="2" a="1"/>
  <c r="CP132" i="2" s="1"/>
  <c r="CO132" i="2" a="1"/>
  <c r="CO132" i="2" s="1"/>
  <c r="CM132" i="2"/>
  <c r="CG132" i="2"/>
  <c r="CF132" i="2"/>
  <c r="CE132" i="2" s="1"/>
  <c r="BP132" i="2"/>
  <c r="BX132" i="2" s="1"/>
  <c r="BO132" i="2"/>
  <c r="BD132" i="2"/>
  <c r="AV132" i="2"/>
  <c r="BC132" i="2" s="1"/>
  <c r="AU132" i="2"/>
  <c r="AS132" i="2"/>
  <c r="L132" i="13" s="1"/>
  <c r="DE131" i="2"/>
  <c r="CW131" i="2"/>
  <c r="CV131" i="2"/>
  <c r="CT131" i="2"/>
  <c r="H131" i="13" s="1"/>
  <c r="CQ131" i="2" a="1"/>
  <c r="CQ131" i="2" s="1"/>
  <c r="CP131" i="2" a="1"/>
  <c r="CP131" i="2" s="1"/>
  <c r="CO131" i="2" a="1"/>
  <c r="CO131" i="2" s="1"/>
  <c r="G131" i="13"/>
  <c r="CM131" i="2"/>
  <c r="CG131" i="2"/>
  <c r="CF131" i="2"/>
  <c r="CE131" i="2" s="1"/>
  <c r="BP131" i="2"/>
  <c r="BO131" i="2"/>
  <c r="BD131" i="2"/>
  <c r="AV131" i="2"/>
  <c r="BM131" i="2" s="1"/>
  <c r="AU131" i="2"/>
  <c r="BB131" i="2" s="1"/>
  <c r="AS131" i="2"/>
  <c r="L131" i="13" s="1"/>
  <c r="DE130" i="2"/>
  <c r="CW130" i="2"/>
  <c r="CV130" i="2"/>
  <c r="CT130" i="2"/>
  <c r="H130" i="13" s="1"/>
  <c r="CQ130" i="2" a="1"/>
  <c r="CQ130" i="2" s="1"/>
  <c r="CP130" i="2" a="1"/>
  <c r="CP130" i="2" s="1"/>
  <c r="CO130" i="2" a="1"/>
  <c r="CO130" i="2" s="1"/>
  <c r="G130" i="13"/>
  <c r="CM130" i="2"/>
  <c r="CG130" i="2"/>
  <c r="CF130" i="2"/>
  <c r="CE130" i="2" s="1"/>
  <c r="BP130" i="2"/>
  <c r="BO130" i="2"/>
  <c r="BD130" i="2"/>
  <c r="AV130" i="2"/>
  <c r="BM130" i="2" s="1"/>
  <c r="AU130" i="2"/>
  <c r="AS130" i="2"/>
  <c r="L130" i="13" s="1"/>
  <c r="DE129" i="2"/>
  <c r="CW129" i="2"/>
  <c r="CV129" i="2"/>
  <c r="CT129" i="2"/>
  <c r="H129" i="13" s="1"/>
  <c r="CQ129" i="2" a="1"/>
  <c r="CQ129" i="2" s="1"/>
  <c r="CP129" i="2" a="1"/>
  <c r="CP129" i="2" s="1"/>
  <c r="CO129" i="2" a="1"/>
  <c r="CO129" i="2" s="1"/>
  <c r="CM129" i="2"/>
  <c r="CG129" i="2"/>
  <c r="CF129" i="2"/>
  <c r="CE129" i="2" s="1"/>
  <c r="BP129" i="2"/>
  <c r="BO129" i="2"/>
  <c r="BD129" i="2"/>
  <c r="AV129" i="2"/>
  <c r="BC129" i="2" s="1"/>
  <c r="AU129" i="2"/>
  <c r="AS129" i="2"/>
  <c r="L129" i="13" s="1"/>
  <c r="DE128" i="2"/>
  <c r="CW128" i="2"/>
  <c r="CV128" i="2"/>
  <c r="CT128" i="2"/>
  <c r="H128" i="13" s="1"/>
  <c r="CQ128" i="2" a="1"/>
  <c r="CQ128" i="2" s="1"/>
  <c r="CP128" i="2" a="1"/>
  <c r="CP128" i="2" s="1"/>
  <c r="CO128" i="2" a="1"/>
  <c r="CO128" i="2" s="1"/>
  <c r="CM128" i="2"/>
  <c r="CG128" i="2"/>
  <c r="CF128" i="2"/>
  <c r="CE128" i="2" s="1"/>
  <c r="BP128" i="2"/>
  <c r="BO128" i="2"/>
  <c r="BD128" i="2"/>
  <c r="AV128" i="2"/>
  <c r="BM128" i="2" s="1"/>
  <c r="AU128" i="2"/>
  <c r="BL128" i="2" s="1"/>
  <c r="AS128" i="2"/>
  <c r="L128" i="13" s="1"/>
  <c r="DE127" i="2"/>
  <c r="CW127" i="2"/>
  <c r="CV127" i="2"/>
  <c r="CT127" i="2"/>
  <c r="H127" i="13" s="1"/>
  <c r="CQ127" i="2" a="1"/>
  <c r="CQ127" i="2" s="1"/>
  <c r="CP127" i="2" a="1"/>
  <c r="CP127" i="2" s="1"/>
  <c r="CO127" i="2" a="1"/>
  <c r="CO127" i="2" s="1"/>
  <c r="CM127" i="2"/>
  <c r="CG127" i="2"/>
  <c r="CF127" i="2"/>
  <c r="CE127" i="2" s="1"/>
  <c r="BP127" i="2"/>
  <c r="BO127" i="2"/>
  <c r="BD127" i="2"/>
  <c r="AV127" i="2"/>
  <c r="BC127" i="2" s="1"/>
  <c r="AU127" i="2"/>
  <c r="AS127" i="2"/>
  <c r="L127" i="13" s="1"/>
  <c r="DE126" i="2"/>
  <c r="CW126" i="2"/>
  <c r="CV126" i="2"/>
  <c r="CT126" i="2"/>
  <c r="H126" i="13" s="1"/>
  <c r="CQ126" i="2" a="1"/>
  <c r="CQ126" i="2" s="1"/>
  <c r="CP126" i="2" a="1"/>
  <c r="CP126" i="2" s="1"/>
  <c r="CO126" i="2" a="1"/>
  <c r="CO126" i="2" s="1"/>
  <c r="CM126" i="2"/>
  <c r="CG126" i="2"/>
  <c r="CF126" i="2"/>
  <c r="CE126" i="2" s="1"/>
  <c r="BP126" i="2"/>
  <c r="BO126" i="2"/>
  <c r="BD126" i="2"/>
  <c r="AV126" i="2"/>
  <c r="BM126" i="2" s="1"/>
  <c r="AU126" i="2"/>
  <c r="BL126" i="2" s="1"/>
  <c r="AS126" i="2"/>
  <c r="L126" i="13" s="1"/>
  <c r="DE125" i="2"/>
  <c r="CW125" i="2"/>
  <c r="CV125" i="2"/>
  <c r="CT125" i="2"/>
  <c r="H125" i="13" s="1"/>
  <c r="CQ125" i="2" a="1"/>
  <c r="CQ125" i="2" s="1"/>
  <c r="CP125" i="2" a="1"/>
  <c r="CP125" i="2" s="1"/>
  <c r="CO125" i="2" a="1"/>
  <c r="CO125" i="2" s="1"/>
  <c r="CM125" i="2"/>
  <c r="CG125" i="2"/>
  <c r="CF125" i="2"/>
  <c r="CE125" i="2" s="1"/>
  <c r="BZ125" i="2"/>
  <c r="BP125" i="2"/>
  <c r="BO125" i="2"/>
  <c r="BD125" i="2"/>
  <c r="AV125" i="2"/>
  <c r="BM125" i="2" s="1"/>
  <c r="AU125" i="2"/>
  <c r="BL125" i="2" s="1"/>
  <c r="AS125" i="2"/>
  <c r="L125" i="13" s="1"/>
  <c r="DE124" i="2"/>
  <c r="CW124" i="2"/>
  <c r="CV124" i="2"/>
  <c r="CT124" i="2"/>
  <c r="H124" i="13" s="1"/>
  <c r="CQ124" i="2" a="1"/>
  <c r="CQ124" i="2" s="1"/>
  <c r="CP124" i="2" a="1"/>
  <c r="CP124" i="2" s="1"/>
  <c r="CO124" i="2" a="1"/>
  <c r="CO124" i="2" s="1"/>
  <c r="CM124" i="2"/>
  <c r="CG124" i="2"/>
  <c r="CF124" i="2"/>
  <c r="CE124" i="2" s="1"/>
  <c r="BP124" i="2"/>
  <c r="BX124" i="2" s="1"/>
  <c r="BO124" i="2"/>
  <c r="BD124" i="2"/>
  <c r="AV124" i="2"/>
  <c r="BC124" i="2" s="1"/>
  <c r="AU124" i="2"/>
  <c r="BL124" i="2" s="1"/>
  <c r="AS124" i="2"/>
  <c r="L124" i="13" s="1"/>
  <c r="DE123" i="2"/>
  <c r="CW123" i="2"/>
  <c r="CV123" i="2"/>
  <c r="CT123" i="2"/>
  <c r="H123" i="13" s="1"/>
  <c r="CQ123" i="2" a="1"/>
  <c r="CQ123" i="2" s="1"/>
  <c r="CP123" i="2" a="1"/>
  <c r="CP123" i="2" s="1"/>
  <c r="CO123" i="2" a="1"/>
  <c r="CO123" i="2" s="1"/>
  <c r="CM123" i="2"/>
  <c r="CG123" i="2"/>
  <c r="CF123" i="2"/>
  <c r="CE123" i="2" s="1"/>
  <c r="BP123" i="2"/>
  <c r="BO123" i="2"/>
  <c r="BD123" i="2"/>
  <c r="AV123" i="2"/>
  <c r="BM123" i="2" s="1"/>
  <c r="AU123" i="2"/>
  <c r="BL123" i="2" s="1"/>
  <c r="AS123" i="2"/>
  <c r="L123" i="13" s="1"/>
  <c r="DE122" i="2"/>
  <c r="CW122" i="2"/>
  <c r="CV122" i="2"/>
  <c r="CT122" i="2"/>
  <c r="H122" i="13" s="1"/>
  <c r="CQ122" i="2" a="1"/>
  <c r="CQ122" i="2" s="1"/>
  <c r="CP122" i="2" a="1"/>
  <c r="CP122" i="2" s="1"/>
  <c r="CO122" i="2" a="1"/>
  <c r="CO122" i="2" s="1"/>
  <c r="G122" i="13"/>
  <c r="CM122" i="2"/>
  <c r="CG122" i="2"/>
  <c r="CF122" i="2"/>
  <c r="CE122" i="2" s="1"/>
  <c r="BP122" i="2"/>
  <c r="BO122" i="2"/>
  <c r="BD122" i="2"/>
  <c r="AV122" i="2"/>
  <c r="BM122" i="2" s="1"/>
  <c r="AU122" i="2"/>
  <c r="AS122" i="2"/>
  <c r="L122" i="13" s="1"/>
  <c r="DE121" i="2"/>
  <c r="CW121" i="2"/>
  <c r="CV121" i="2"/>
  <c r="CT121" i="2"/>
  <c r="H121" i="13" s="1"/>
  <c r="CQ121" i="2" a="1"/>
  <c r="CQ121" i="2" s="1"/>
  <c r="CP121" i="2" a="1"/>
  <c r="CP121" i="2" s="1"/>
  <c r="CO121" i="2" a="1"/>
  <c r="CO121" i="2" s="1"/>
  <c r="CM121" i="2"/>
  <c r="CG121" i="2"/>
  <c r="CF121" i="2"/>
  <c r="CE121" i="2" s="1"/>
  <c r="BP121" i="2"/>
  <c r="BO121" i="2"/>
  <c r="BD121" i="2"/>
  <c r="AV121" i="2"/>
  <c r="BC121" i="2" s="1"/>
  <c r="AU121" i="2"/>
  <c r="BB121" i="2" s="1"/>
  <c r="AS121" i="2"/>
  <c r="L121" i="13" s="1"/>
  <c r="DE120" i="2"/>
  <c r="CW120" i="2"/>
  <c r="CV120" i="2"/>
  <c r="CT120" i="2"/>
  <c r="H120" i="13" s="1"/>
  <c r="CQ120" i="2" a="1"/>
  <c r="CQ120" i="2" s="1"/>
  <c r="CP120" i="2" a="1"/>
  <c r="CP120" i="2" s="1"/>
  <c r="CO120" i="2" a="1"/>
  <c r="CO120" i="2" s="1"/>
  <c r="CM120" i="2"/>
  <c r="CG120" i="2"/>
  <c r="CF120" i="2"/>
  <c r="CE120" i="2" s="1"/>
  <c r="BZ120" i="2"/>
  <c r="BP120" i="2"/>
  <c r="BO120" i="2"/>
  <c r="BD120" i="2"/>
  <c r="AV120" i="2"/>
  <c r="BM120" i="2" s="1"/>
  <c r="AU120" i="2"/>
  <c r="BB120" i="2" s="1"/>
  <c r="AS120" i="2"/>
  <c r="L120" i="13" s="1"/>
  <c r="DE119" i="2"/>
  <c r="CW119" i="2"/>
  <c r="CV119" i="2"/>
  <c r="CT119" i="2"/>
  <c r="H119" i="13" s="1"/>
  <c r="CQ119" i="2" a="1"/>
  <c r="CQ119" i="2" s="1"/>
  <c r="CP119" i="2" a="1"/>
  <c r="CP119" i="2" s="1"/>
  <c r="CO119" i="2" a="1"/>
  <c r="CO119" i="2" s="1"/>
  <c r="CM119" i="2"/>
  <c r="CG119" i="2"/>
  <c r="CF119" i="2"/>
  <c r="CE119" i="2" s="1"/>
  <c r="BZ119" i="2"/>
  <c r="BP119" i="2"/>
  <c r="BO119" i="2"/>
  <c r="BD119" i="2"/>
  <c r="AV119" i="2"/>
  <c r="BC119" i="2" s="1"/>
  <c r="AU119" i="2"/>
  <c r="AS119" i="2"/>
  <c r="L119" i="13" s="1"/>
  <c r="DE118" i="2"/>
  <c r="CW118" i="2"/>
  <c r="CV118" i="2"/>
  <c r="CT118" i="2"/>
  <c r="H118" i="13" s="1"/>
  <c r="CQ118" i="2" a="1"/>
  <c r="CQ118" i="2" s="1"/>
  <c r="CP118" i="2" a="1"/>
  <c r="CP118" i="2" s="1"/>
  <c r="CO118" i="2" a="1"/>
  <c r="CO118" i="2" s="1"/>
  <c r="CM118" i="2"/>
  <c r="BP118" i="2"/>
  <c r="BY118" i="2" s="1"/>
  <c r="CD118" i="2" s="1"/>
  <c r="CG118" i="2" s="1"/>
  <c r="BO118" i="2"/>
  <c r="BD118" i="2"/>
  <c r="AV118" i="2"/>
  <c r="BM118" i="2" s="1"/>
  <c r="AU118" i="2"/>
  <c r="BL118" i="2" s="1"/>
  <c r="AS118" i="2"/>
  <c r="L118" i="13" s="1"/>
  <c r="DE117" i="2"/>
  <c r="CW117" i="2"/>
  <c r="CV117" i="2"/>
  <c r="CT117" i="2"/>
  <c r="H117" i="13" s="1"/>
  <c r="CQ117" i="2" a="1"/>
  <c r="CQ117" i="2" s="1"/>
  <c r="CP117" i="2" a="1"/>
  <c r="CP117" i="2" s="1"/>
  <c r="CO117" i="2" a="1"/>
  <c r="CO117" i="2" s="1"/>
  <c r="G117" i="13"/>
  <c r="CM117" i="2"/>
  <c r="BP117" i="2"/>
  <c r="BY117" i="2" s="1"/>
  <c r="BO117" i="2"/>
  <c r="BD117" i="2"/>
  <c r="AV117" i="2"/>
  <c r="BC117" i="2" s="1"/>
  <c r="AU117" i="2"/>
  <c r="BB117" i="2" s="1"/>
  <c r="AS117" i="2"/>
  <c r="L117" i="13" s="1"/>
  <c r="DE116" i="2"/>
  <c r="CW116" i="2"/>
  <c r="CV116" i="2"/>
  <c r="CT116" i="2"/>
  <c r="H116" i="13" s="1"/>
  <c r="CQ116" i="2" a="1"/>
  <c r="CQ116" i="2" s="1"/>
  <c r="CP116" i="2" a="1"/>
  <c r="CP116" i="2" s="1"/>
  <c r="CO116" i="2" a="1"/>
  <c r="CO116" i="2" s="1"/>
  <c r="CM116" i="2"/>
  <c r="BP116" i="2"/>
  <c r="BY116" i="2" s="1"/>
  <c r="BO116" i="2"/>
  <c r="BD116" i="2"/>
  <c r="AV116" i="2"/>
  <c r="BC116" i="2" s="1"/>
  <c r="AU116" i="2"/>
  <c r="BB116" i="2" s="1"/>
  <c r="AS116" i="2"/>
  <c r="L116" i="13" s="1"/>
  <c r="DE115" i="2"/>
  <c r="CW115" i="2"/>
  <c r="CV115" i="2"/>
  <c r="CT115" i="2"/>
  <c r="H115" i="13" s="1"/>
  <c r="CQ115" i="2" a="1"/>
  <c r="CQ115" i="2" s="1"/>
  <c r="CP115" i="2" a="1"/>
  <c r="CP115" i="2" s="1"/>
  <c r="CO115" i="2" a="1"/>
  <c r="CO115" i="2" s="1"/>
  <c r="G115" i="13"/>
  <c r="CM115" i="2"/>
  <c r="CG115" i="2"/>
  <c r="CF115" i="2"/>
  <c r="CE115" i="2" s="1"/>
  <c r="BP115" i="2"/>
  <c r="BO115" i="2"/>
  <c r="BD115" i="2"/>
  <c r="AV115" i="2"/>
  <c r="BM115" i="2" s="1"/>
  <c r="AU115" i="2"/>
  <c r="BL115" i="2" s="1"/>
  <c r="AS115" i="2"/>
  <c r="L115" i="13" s="1"/>
  <c r="DE114" i="2"/>
  <c r="CW114" i="2"/>
  <c r="CV114" i="2"/>
  <c r="CT114" i="2"/>
  <c r="H114" i="13" s="1"/>
  <c r="CQ114" i="2" a="1"/>
  <c r="CQ114" i="2" s="1"/>
  <c r="CP114" i="2" a="1"/>
  <c r="CP114" i="2" s="1"/>
  <c r="CO114" i="2" a="1"/>
  <c r="CO114" i="2" s="1"/>
  <c r="G114" i="13"/>
  <c r="CM114" i="2"/>
  <c r="CG114" i="2"/>
  <c r="CF114" i="2"/>
  <c r="CE114" i="2" s="1"/>
  <c r="BP114" i="2"/>
  <c r="BO114" i="2"/>
  <c r="BD114" i="2"/>
  <c r="AV114" i="2"/>
  <c r="BC114" i="2" s="1"/>
  <c r="AU114" i="2"/>
  <c r="BB114" i="2" s="1"/>
  <c r="AS114" i="2"/>
  <c r="L114" i="13" s="1"/>
  <c r="DE113" i="2"/>
  <c r="CW113" i="2"/>
  <c r="CV113" i="2"/>
  <c r="CT113" i="2"/>
  <c r="H113" i="13" s="1"/>
  <c r="CQ113" i="2" a="1"/>
  <c r="CQ113" i="2" s="1"/>
  <c r="CP113" i="2" a="1"/>
  <c r="CP113" i="2" s="1"/>
  <c r="CO113" i="2" a="1"/>
  <c r="CO113" i="2" s="1"/>
  <c r="CM113" i="2"/>
  <c r="CG113" i="2"/>
  <c r="CF113" i="2"/>
  <c r="CE113" i="2" s="1"/>
  <c r="BP113" i="2"/>
  <c r="BO113" i="2"/>
  <c r="BD113" i="2"/>
  <c r="AV113" i="2"/>
  <c r="BM113" i="2" s="1"/>
  <c r="AU113" i="2"/>
  <c r="BL113" i="2" s="1"/>
  <c r="AS113" i="2"/>
  <c r="L113" i="13" s="1"/>
  <c r="DE112" i="2"/>
  <c r="CW112" i="2"/>
  <c r="CV112" i="2"/>
  <c r="CT112" i="2"/>
  <c r="H112" i="13" s="1"/>
  <c r="CQ112" i="2" a="1"/>
  <c r="CQ112" i="2" s="1"/>
  <c r="CP112" i="2" a="1"/>
  <c r="CP112" i="2" s="1"/>
  <c r="CO112" i="2" a="1"/>
  <c r="CO112" i="2" s="1"/>
  <c r="G112" i="13"/>
  <c r="CM112" i="2"/>
  <c r="CG112" i="2"/>
  <c r="CF112" i="2"/>
  <c r="CE112" i="2" s="1"/>
  <c r="BP112" i="2"/>
  <c r="BO112" i="2"/>
  <c r="BD112" i="2"/>
  <c r="AV112" i="2"/>
  <c r="BM112" i="2" s="1"/>
  <c r="AU112" i="2"/>
  <c r="BL112" i="2" s="1"/>
  <c r="AS112" i="2"/>
  <c r="L112" i="13" s="1"/>
  <c r="DE111" i="2"/>
  <c r="CW111" i="2"/>
  <c r="CV111" i="2"/>
  <c r="CT111" i="2"/>
  <c r="H111" i="13" s="1"/>
  <c r="CQ111" i="2" a="1"/>
  <c r="CQ111" i="2" s="1"/>
  <c r="CP111" i="2" a="1"/>
  <c r="CP111" i="2" s="1"/>
  <c r="CO111" i="2" a="1"/>
  <c r="CO111" i="2" s="1"/>
  <c r="CM111" i="2"/>
  <c r="CG111" i="2"/>
  <c r="CF111" i="2"/>
  <c r="CE111" i="2" s="1"/>
  <c r="BP111" i="2"/>
  <c r="BO111" i="2"/>
  <c r="BD111" i="2"/>
  <c r="AV111" i="2"/>
  <c r="BC111" i="2" s="1"/>
  <c r="AU111" i="2"/>
  <c r="BB111" i="2" s="1"/>
  <c r="AS111" i="2"/>
  <c r="L111" i="13" s="1"/>
  <c r="DE110" i="2"/>
  <c r="CW110" i="2"/>
  <c r="CV110" i="2"/>
  <c r="CT110" i="2"/>
  <c r="H110" i="13" s="1"/>
  <c r="CQ110" i="2" a="1"/>
  <c r="CQ110" i="2" s="1"/>
  <c r="CP110" i="2" a="1"/>
  <c r="CP110" i="2" s="1"/>
  <c r="CO110" i="2" a="1"/>
  <c r="CO110" i="2" s="1"/>
  <c r="CM110" i="2"/>
  <c r="CG110" i="2"/>
  <c r="CF110" i="2"/>
  <c r="CE110" i="2" s="1"/>
  <c r="BP110" i="2"/>
  <c r="BO110" i="2"/>
  <c r="BD110" i="2"/>
  <c r="AV110" i="2"/>
  <c r="BC110" i="2" s="1"/>
  <c r="AU110" i="2"/>
  <c r="AS110" i="2"/>
  <c r="L110" i="13" s="1"/>
  <c r="DE109" i="2"/>
  <c r="CW109" i="2"/>
  <c r="CV109" i="2"/>
  <c r="CT109" i="2"/>
  <c r="H109" i="13" s="1"/>
  <c r="CQ109" i="2" a="1"/>
  <c r="CQ109" i="2" s="1"/>
  <c r="CP109" i="2" a="1"/>
  <c r="CP109" i="2" s="1"/>
  <c r="CO109" i="2" a="1"/>
  <c r="CO109" i="2" s="1"/>
  <c r="CM109" i="2"/>
  <c r="BP109" i="2"/>
  <c r="BY109" i="2" s="1"/>
  <c r="CC109" i="2" s="1"/>
  <c r="BZ109" i="2" s="1"/>
  <c r="BO109" i="2"/>
  <c r="BD109" i="2"/>
  <c r="AV109" i="2"/>
  <c r="BC109" i="2" s="1"/>
  <c r="AU109" i="2"/>
  <c r="BB109" i="2" s="1"/>
  <c r="AS109" i="2"/>
  <c r="L109" i="13" s="1"/>
  <c r="DE108" i="2"/>
  <c r="CW108" i="2"/>
  <c r="CV108" i="2"/>
  <c r="CT108" i="2"/>
  <c r="H108" i="13" s="1"/>
  <c r="CQ108" i="2" a="1"/>
  <c r="CQ108" i="2" s="1"/>
  <c r="CP108" i="2" a="1"/>
  <c r="CP108" i="2" s="1"/>
  <c r="CO108" i="2" a="1"/>
  <c r="CO108" i="2" s="1"/>
  <c r="G108" i="13"/>
  <c r="CM108" i="2"/>
  <c r="BP108" i="2"/>
  <c r="BY108" i="2" s="1"/>
  <c r="CD108" i="2" s="1"/>
  <c r="CG108" i="2" s="1"/>
  <c r="BO108" i="2"/>
  <c r="BD108" i="2"/>
  <c r="AV108" i="2"/>
  <c r="AU108" i="2"/>
  <c r="BL108" i="2" s="1"/>
  <c r="AS108" i="2"/>
  <c r="L108" i="13" s="1"/>
  <c r="DE107" i="2"/>
  <c r="CW107" i="2"/>
  <c r="CV107" i="2"/>
  <c r="CT107" i="2"/>
  <c r="H107" i="13" s="1"/>
  <c r="CQ107" i="2" a="1"/>
  <c r="CQ107" i="2" s="1"/>
  <c r="CP107" i="2" a="1"/>
  <c r="CP107" i="2" s="1"/>
  <c r="CO107" i="2" a="1"/>
  <c r="CO107" i="2" s="1"/>
  <c r="CM107" i="2"/>
  <c r="BP107" i="2"/>
  <c r="BY107" i="2" s="1"/>
  <c r="CD107" i="2" s="1"/>
  <c r="CG107" i="2" s="1"/>
  <c r="BO107" i="2"/>
  <c r="BD107" i="2"/>
  <c r="AV107" i="2"/>
  <c r="AU107" i="2"/>
  <c r="BB107" i="2" s="1"/>
  <c r="AS107" i="2"/>
  <c r="L107" i="13" s="1"/>
  <c r="DE106" i="2"/>
  <c r="CW106" i="2"/>
  <c r="CV106" i="2"/>
  <c r="CT106" i="2"/>
  <c r="H106" i="13" s="1"/>
  <c r="CQ106" i="2" a="1"/>
  <c r="CQ106" i="2" s="1"/>
  <c r="CP106" i="2" a="1"/>
  <c r="CP106" i="2" s="1"/>
  <c r="CO106" i="2" a="1"/>
  <c r="CO106" i="2" s="1"/>
  <c r="CM106" i="2"/>
  <c r="CG106" i="2"/>
  <c r="CF106" i="2"/>
  <c r="CE106" i="2" s="1"/>
  <c r="BP106" i="2"/>
  <c r="BW106" i="2" s="1"/>
  <c r="BV106" i="2" s="1"/>
  <c r="BO106" i="2"/>
  <c r="BD106" i="2"/>
  <c r="AV106" i="2"/>
  <c r="AU106" i="2"/>
  <c r="AS106" i="2"/>
  <c r="L106" i="13" s="1"/>
  <c r="DE105" i="2"/>
  <c r="CW105" i="2"/>
  <c r="CV105" i="2"/>
  <c r="CT105" i="2"/>
  <c r="H105" i="13" s="1"/>
  <c r="CQ105" i="2" a="1"/>
  <c r="CQ105" i="2" s="1"/>
  <c r="CP105" i="2" a="1"/>
  <c r="CP105" i="2" s="1"/>
  <c r="CO105" i="2" a="1"/>
  <c r="CO105" i="2" s="1"/>
  <c r="CM105" i="2"/>
  <c r="CG105" i="2"/>
  <c r="CF105" i="2"/>
  <c r="CE105" i="2" s="1"/>
  <c r="BP105" i="2"/>
  <c r="BO105" i="2"/>
  <c r="BD105" i="2"/>
  <c r="AV105" i="2"/>
  <c r="AU105" i="2"/>
  <c r="BL105" i="2" s="1"/>
  <c r="AS105" i="2"/>
  <c r="L105" i="13" s="1"/>
  <c r="DE104" i="2"/>
  <c r="CW104" i="2"/>
  <c r="CV104" i="2"/>
  <c r="CT104" i="2"/>
  <c r="H104" i="13" s="1"/>
  <c r="CQ104" i="2" a="1"/>
  <c r="CQ104" i="2" s="1"/>
  <c r="CP104" i="2" a="1"/>
  <c r="CP104" i="2" s="1"/>
  <c r="CO104" i="2" a="1"/>
  <c r="CO104" i="2" s="1"/>
  <c r="CM104" i="2"/>
  <c r="CG104" i="2"/>
  <c r="CF104" i="2"/>
  <c r="CE104" i="2" s="1"/>
  <c r="BP104" i="2"/>
  <c r="BO104" i="2"/>
  <c r="BD104" i="2"/>
  <c r="AV104" i="2"/>
  <c r="BM104" i="2" s="1"/>
  <c r="AU104" i="2"/>
  <c r="BL104" i="2" s="1"/>
  <c r="AS104" i="2"/>
  <c r="L104" i="13" s="1"/>
  <c r="DE103" i="2"/>
  <c r="CW103" i="2"/>
  <c r="CV103" i="2"/>
  <c r="CT103" i="2"/>
  <c r="H103" i="13" s="1"/>
  <c r="CQ103" i="2" a="1"/>
  <c r="CQ103" i="2" s="1"/>
  <c r="CP103" i="2" a="1"/>
  <c r="CP103" i="2" s="1"/>
  <c r="CO103" i="2" a="1"/>
  <c r="CO103" i="2" s="1"/>
  <c r="CM103" i="2"/>
  <c r="BP103" i="2"/>
  <c r="BY103" i="2" s="1"/>
  <c r="CC103" i="2" s="1"/>
  <c r="BO103" i="2"/>
  <c r="BD103" i="2"/>
  <c r="AV103" i="2"/>
  <c r="BC103" i="2" s="1"/>
  <c r="AU103" i="2"/>
  <c r="BB103" i="2" s="1"/>
  <c r="AS103" i="2"/>
  <c r="L103" i="13" s="1"/>
  <c r="DE102" i="2"/>
  <c r="CW102" i="2"/>
  <c r="CV102" i="2"/>
  <c r="CT102" i="2"/>
  <c r="H102" i="13" s="1"/>
  <c r="CQ102" i="2" a="1"/>
  <c r="CQ102" i="2" s="1"/>
  <c r="CP102" i="2" a="1"/>
  <c r="CP102" i="2" s="1"/>
  <c r="CO102" i="2" a="1"/>
  <c r="CO102" i="2" s="1"/>
  <c r="CM102" i="2"/>
  <c r="BP102" i="2"/>
  <c r="BY102" i="2" s="1"/>
  <c r="CD102" i="2" s="1"/>
  <c r="CG102" i="2" s="1"/>
  <c r="BO102" i="2"/>
  <c r="BD102" i="2"/>
  <c r="BN102" i="2"/>
  <c r="AV102" i="2"/>
  <c r="AU102" i="2"/>
  <c r="AS102" i="2"/>
  <c r="L102" i="13" s="1"/>
  <c r="DE101" i="2"/>
  <c r="CW101" i="2"/>
  <c r="CV101" i="2"/>
  <c r="CT101" i="2"/>
  <c r="H101" i="13" s="1"/>
  <c r="CQ101" i="2" a="1"/>
  <c r="CQ101" i="2" s="1"/>
  <c r="CP101" i="2" a="1"/>
  <c r="CP101" i="2" s="1"/>
  <c r="CO101" i="2" a="1"/>
  <c r="CO101" i="2" s="1"/>
  <c r="CM101" i="2"/>
  <c r="BP101" i="2"/>
  <c r="BY101" i="2" s="1"/>
  <c r="CD101" i="2" s="1"/>
  <c r="CG101" i="2" s="1"/>
  <c r="BO101" i="2"/>
  <c r="BD101" i="2"/>
  <c r="AV101" i="2"/>
  <c r="BC101" i="2" s="1"/>
  <c r="AU101" i="2"/>
  <c r="BB101" i="2" s="1"/>
  <c r="AS101" i="2"/>
  <c r="L101" i="13" s="1"/>
  <c r="DE100" i="2"/>
  <c r="CW100" i="2"/>
  <c r="CV100" i="2"/>
  <c r="CT100" i="2"/>
  <c r="H100" i="13" s="1"/>
  <c r="CQ100" i="2" a="1"/>
  <c r="CQ100" i="2" s="1"/>
  <c r="CP100" i="2" a="1"/>
  <c r="CP100" i="2" s="1"/>
  <c r="CO100" i="2" a="1"/>
  <c r="CO100" i="2" s="1"/>
  <c r="G100" i="13"/>
  <c r="CM100" i="2"/>
  <c r="BP100" i="2"/>
  <c r="BY100" i="2" s="1"/>
  <c r="CD100" i="2" s="1"/>
  <c r="BO100" i="2"/>
  <c r="BD100" i="2"/>
  <c r="AV100" i="2"/>
  <c r="BC100" i="2" s="1"/>
  <c r="AU100" i="2"/>
  <c r="BL100" i="2" s="1"/>
  <c r="AS100" i="2"/>
  <c r="L100" i="13" s="1"/>
  <c r="DE99" i="2"/>
  <c r="CW99" i="2"/>
  <c r="CV99" i="2"/>
  <c r="CT99" i="2"/>
  <c r="H99" i="13" s="1"/>
  <c r="CQ99" i="2" a="1"/>
  <c r="CQ99" i="2" s="1"/>
  <c r="CP99" i="2" a="1"/>
  <c r="CP99" i="2" s="1"/>
  <c r="CO99" i="2" a="1"/>
  <c r="CO99" i="2" s="1"/>
  <c r="CM99" i="2"/>
  <c r="BP99" i="2"/>
  <c r="BY99" i="2" s="1"/>
  <c r="CD99" i="2" s="1"/>
  <c r="BO99" i="2"/>
  <c r="BD99" i="2"/>
  <c r="AV99" i="2"/>
  <c r="BM99" i="2" s="1"/>
  <c r="AU99" i="2"/>
  <c r="BB99" i="2" s="1"/>
  <c r="AS99" i="2"/>
  <c r="L99" i="13" s="1"/>
  <c r="DE98" i="2"/>
  <c r="CW98" i="2"/>
  <c r="CV98" i="2"/>
  <c r="CT98" i="2"/>
  <c r="H98" i="13" s="1"/>
  <c r="CQ98" i="2" a="1"/>
  <c r="CQ98" i="2" s="1"/>
  <c r="CP98" i="2" a="1"/>
  <c r="CP98" i="2" s="1"/>
  <c r="CO98" i="2" a="1"/>
  <c r="CO98" i="2" s="1"/>
  <c r="G98" i="13"/>
  <c r="CM98" i="2"/>
  <c r="BP98" i="2"/>
  <c r="BY98" i="2" s="1"/>
  <c r="CD98" i="2" s="1"/>
  <c r="BO98" i="2"/>
  <c r="BD98" i="2"/>
  <c r="AV98" i="2"/>
  <c r="BM98" i="2" s="1"/>
  <c r="AU98" i="2"/>
  <c r="BB98" i="2" s="1"/>
  <c r="AS98" i="2"/>
  <c r="L98" i="13" s="1"/>
  <c r="AH98" i="2"/>
  <c r="DE97" i="2"/>
  <c r="CW97" i="2"/>
  <c r="CV97" i="2"/>
  <c r="CT97" i="2"/>
  <c r="H97" i="13" s="1"/>
  <c r="CQ97" i="2" a="1"/>
  <c r="CQ97" i="2" s="1"/>
  <c r="CP97" i="2" a="1"/>
  <c r="CP97" i="2" s="1"/>
  <c r="CO97" i="2" a="1"/>
  <c r="CO97" i="2" s="1"/>
  <c r="G97" i="13"/>
  <c r="CM97" i="2"/>
  <c r="BP97" i="2"/>
  <c r="BY97" i="2" s="1"/>
  <c r="CC97" i="2" s="1"/>
  <c r="BZ97" i="2" s="1"/>
  <c r="BO97" i="2"/>
  <c r="BD97" i="2"/>
  <c r="AV97" i="2"/>
  <c r="BC97" i="2" s="1"/>
  <c r="AU97" i="2"/>
  <c r="BL97" i="2" s="1"/>
  <c r="AS97" i="2"/>
  <c r="L97" i="13" s="1"/>
  <c r="AH97" i="2"/>
  <c r="DE96" i="2"/>
  <c r="CW96" i="2"/>
  <c r="CV96" i="2"/>
  <c r="CT96" i="2"/>
  <c r="H96" i="13" s="1"/>
  <c r="CQ96" i="2" a="1"/>
  <c r="CQ96" i="2" s="1"/>
  <c r="CP96" i="2" a="1"/>
  <c r="CP96" i="2" s="1"/>
  <c r="CO96" i="2" a="1"/>
  <c r="CO96" i="2" s="1"/>
  <c r="CM96" i="2"/>
  <c r="BP96" i="2"/>
  <c r="BY96" i="2" s="1"/>
  <c r="CC96" i="2" s="1"/>
  <c r="BZ96" i="2" s="1"/>
  <c r="BO96" i="2"/>
  <c r="BD96" i="2"/>
  <c r="AV96" i="2"/>
  <c r="BC96" i="2" s="1"/>
  <c r="AU96" i="2"/>
  <c r="AS96" i="2"/>
  <c r="L96" i="13" s="1"/>
  <c r="AH96" i="2"/>
  <c r="DE95" i="2"/>
  <c r="CW95" i="2"/>
  <c r="CV95" i="2"/>
  <c r="CT95" i="2"/>
  <c r="H95" i="13" s="1"/>
  <c r="CQ95" i="2" a="1"/>
  <c r="CQ95" i="2" s="1"/>
  <c r="CP95" i="2" a="1"/>
  <c r="CP95" i="2" s="1"/>
  <c r="CO95" i="2" a="1"/>
  <c r="CO95" i="2" s="1"/>
  <c r="CM95" i="2"/>
  <c r="BP95" i="2"/>
  <c r="BY95" i="2" s="1"/>
  <c r="CD95" i="2" s="1"/>
  <c r="BO95" i="2"/>
  <c r="BD95" i="2"/>
  <c r="AV95" i="2"/>
  <c r="AU95" i="2"/>
  <c r="AS95" i="2"/>
  <c r="L95" i="13" s="1"/>
  <c r="AH95" i="2"/>
  <c r="DE94" i="2"/>
  <c r="CW94" i="2"/>
  <c r="CV94" i="2"/>
  <c r="CT94" i="2"/>
  <c r="H94" i="13" s="1"/>
  <c r="CQ94" i="2" a="1"/>
  <c r="CQ94" i="2" s="1"/>
  <c r="CP94" i="2" a="1"/>
  <c r="CP94" i="2" s="1"/>
  <c r="CO94" i="2" a="1"/>
  <c r="CO94" i="2" s="1"/>
  <c r="CM94" i="2"/>
  <c r="BP94" i="2"/>
  <c r="BY94" i="2" s="1"/>
  <c r="BO94" i="2"/>
  <c r="BD94" i="2"/>
  <c r="BN94" i="2"/>
  <c r="AV94" i="2"/>
  <c r="AU94" i="2"/>
  <c r="BB94" i="2" s="1"/>
  <c r="AS94" i="2"/>
  <c r="L94" i="13" s="1"/>
  <c r="AH94" i="2"/>
  <c r="DE93" i="2"/>
  <c r="CW93" i="2"/>
  <c r="CV93" i="2"/>
  <c r="CT93" i="2"/>
  <c r="H93" i="13" s="1"/>
  <c r="CQ93" i="2" a="1"/>
  <c r="CQ93" i="2" s="1"/>
  <c r="CP93" i="2" a="1"/>
  <c r="CP93" i="2" s="1"/>
  <c r="CO93" i="2" a="1"/>
  <c r="CO93" i="2" s="1"/>
  <c r="CM93" i="2"/>
  <c r="BP93" i="2"/>
  <c r="BY93" i="2" s="1"/>
  <c r="CD93" i="2" s="1"/>
  <c r="CG93" i="2" s="1"/>
  <c r="BO93" i="2"/>
  <c r="BD93" i="2"/>
  <c r="AV93" i="2"/>
  <c r="BC93" i="2" s="1"/>
  <c r="AU93" i="2"/>
  <c r="AS93" i="2"/>
  <c r="L93" i="13" s="1"/>
  <c r="AH93" i="2"/>
  <c r="DE92" i="2"/>
  <c r="CW92" i="2"/>
  <c r="CV92" i="2"/>
  <c r="CT92" i="2"/>
  <c r="H92" i="13" s="1"/>
  <c r="CQ92" i="2" a="1"/>
  <c r="CQ92" i="2" s="1"/>
  <c r="CP92" i="2" a="1"/>
  <c r="CP92" i="2" s="1"/>
  <c r="CO92" i="2" a="1"/>
  <c r="CO92" i="2" s="1"/>
  <c r="CM92" i="2"/>
  <c r="BP92" i="2"/>
  <c r="BY92" i="2" s="1"/>
  <c r="CD92" i="2" s="1"/>
  <c r="BO92" i="2"/>
  <c r="BD92" i="2"/>
  <c r="AV92" i="2"/>
  <c r="BC92" i="2" s="1"/>
  <c r="AU92" i="2"/>
  <c r="BL92" i="2" s="1"/>
  <c r="AS92" i="2"/>
  <c r="L92" i="13" s="1"/>
  <c r="AH92" i="2"/>
  <c r="DE91" i="2"/>
  <c r="CW91" i="2"/>
  <c r="CV91" i="2"/>
  <c r="CT91" i="2"/>
  <c r="H91" i="13" s="1"/>
  <c r="CQ91" i="2" a="1"/>
  <c r="CQ91" i="2" s="1"/>
  <c r="CP91" i="2" a="1"/>
  <c r="CP91" i="2" s="1"/>
  <c r="CO91" i="2" a="1"/>
  <c r="CO91" i="2" s="1"/>
  <c r="CM91" i="2"/>
  <c r="CI91" i="2"/>
  <c r="F91" i="13" s="1"/>
  <c r="BP91" i="2"/>
  <c r="BO91" i="2"/>
  <c r="BD91" i="2"/>
  <c r="AV91" i="2"/>
  <c r="BC91" i="2" s="1"/>
  <c r="AU91" i="2"/>
  <c r="BB91" i="2" s="1"/>
  <c r="AS91" i="2"/>
  <c r="L91" i="13" s="1"/>
  <c r="AH91" i="2"/>
  <c r="DE90" i="2"/>
  <c r="CW90" i="2"/>
  <c r="CV90" i="2"/>
  <c r="CT90" i="2"/>
  <c r="H90" i="13" s="1"/>
  <c r="CQ90" i="2" a="1"/>
  <c r="CQ90" i="2" s="1"/>
  <c r="CP90" i="2" a="1"/>
  <c r="CP90" i="2" s="1"/>
  <c r="CO90" i="2" a="1"/>
  <c r="CO90" i="2" s="1"/>
  <c r="CM90" i="2"/>
  <c r="CI90" i="2"/>
  <c r="F90" i="13" s="1"/>
  <c r="BP90" i="2"/>
  <c r="BO90" i="2"/>
  <c r="BD90" i="2"/>
  <c r="BN90" i="2"/>
  <c r="AV90" i="2"/>
  <c r="BC90" i="2" s="1"/>
  <c r="AU90" i="2"/>
  <c r="BB90" i="2" s="1"/>
  <c r="AS90" i="2"/>
  <c r="L90" i="13" s="1"/>
  <c r="AH90" i="2"/>
  <c r="DE89" i="2"/>
  <c r="CW89" i="2"/>
  <c r="CV89" i="2"/>
  <c r="CT89" i="2"/>
  <c r="H89" i="13" s="1"/>
  <c r="CQ89" i="2" a="1"/>
  <c r="CQ89" i="2" s="1"/>
  <c r="CP89" i="2" a="1"/>
  <c r="CP89" i="2" s="1"/>
  <c r="CO89" i="2" a="1"/>
  <c r="CO89" i="2" s="1"/>
  <c r="CM89" i="2"/>
  <c r="CI89" i="2"/>
  <c r="F89" i="13" s="1"/>
  <c r="BP89" i="2"/>
  <c r="BO89" i="2"/>
  <c r="BD89" i="2"/>
  <c r="AV89" i="2"/>
  <c r="BM89" i="2" s="1"/>
  <c r="AU89" i="2"/>
  <c r="BB89" i="2" s="1"/>
  <c r="AS89" i="2"/>
  <c r="L89" i="13" s="1"/>
  <c r="AH89" i="2"/>
  <c r="DE88" i="2"/>
  <c r="CW88" i="2"/>
  <c r="CV88" i="2"/>
  <c r="CT88" i="2"/>
  <c r="H88" i="13" s="1"/>
  <c r="CQ88" i="2" a="1"/>
  <c r="CQ88" i="2" s="1"/>
  <c r="CP88" i="2" a="1"/>
  <c r="CP88" i="2" s="1"/>
  <c r="CO88" i="2" a="1"/>
  <c r="CO88" i="2" s="1"/>
  <c r="G88" i="13"/>
  <c r="CM88" i="2"/>
  <c r="BP88" i="2"/>
  <c r="BO88" i="2"/>
  <c r="BD88" i="2"/>
  <c r="AV88" i="2"/>
  <c r="AU88" i="2"/>
  <c r="BL88" i="2" s="1"/>
  <c r="AS88" i="2"/>
  <c r="L88" i="13" s="1"/>
  <c r="AH88" i="2"/>
  <c r="DE87" i="2"/>
  <c r="CW87" i="2"/>
  <c r="CV87" i="2"/>
  <c r="CT87" i="2"/>
  <c r="H87" i="13" s="1"/>
  <c r="CQ87" i="2" a="1"/>
  <c r="CQ87" i="2" s="1"/>
  <c r="CP87" i="2" a="1"/>
  <c r="CP87" i="2" s="1"/>
  <c r="CO87" i="2" a="1"/>
  <c r="CO87" i="2" s="1"/>
  <c r="CM87" i="2"/>
  <c r="BP87" i="2"/>
  <c r="BO87" i="2"/>
  <c r="BD87" i="2"/>
  <c r="AV87" i="2"/>
  <c r="BC87" i="2" s="1"/>
  <c r="AU87" i="2"/>
  <c r="AS87" i="2"/>
  <c r="L87" i="13" s="1"/>
  <c r="AH87" i="2"/>
  <c r="DE86" i="2"/>
  <c r="CW86" i="2"/>
  <c r="CV86" i="2"/>
  <c r="CT86" i="2"/>
  <c r="H86" i="13" s="1"/>
  <c r="CQ86" i="2" a="1"/>
  <c r="CQ86" i="2" s="1"/>
  <c r="CP86" i="2" a="1"/>
  <c r="CP86" i="2" s="1"/>
  <c r="CO86" i="2" a="1"/>
  <c r="CO86" i="2" s="1"/>
  <c r="CM86" i="2"/>
  <c r="BP86" i="2"/>
  <c r="BO86" i="2"/>
  <c r="BD86" i="2"/>
  <c r="AV86" i="2"/>
  <c r="AU86" i="2"/>
  <c r="BL86" i="2" s="1"/>
  <c r="AS86" i="2"/>
  <c r="L86" i="13" s="1"/>
  <c r="AH86" i="2"/>
  <c r="DE85" i="2"/>
  <c r="CW85" i="2"/>
  <c r="CV85" i="2"/>
  <c r="CT85" i="2"/>
  <c r="H85" i="13" s="1"/>
  <c r="CQ85" i="2" a="1"/>
  <c r="CQ85" i="2" s="1"/>
  <c r="CP85" i="2" a="1"/>
  <c r="CP85" i="2" s="1"/>
  <c r="CO85" i="2" a="1"/>
  <c r="CO85" i="2" s="1"/>
  <c r="CM85" i="2"/>
  <c r="CI85" i="2"/>
  <c r="BP85" i="2"/>
  <c r="BO85" i="2"/>
  <c r="BD85" i="2"/>
  <c r="AV85" i="2"/>
  <c r="AU85" i="2"/>
  <c r="BL85" i="2" s="1"/>
  <c r="AS85" i="2"/>
  <c r="L85" i="13" s="1"/>
  <c r="AH85" i="2"/>
  <c r="DE84" i="2"/>
  <c r="CW84" i="2"/>
  <c r="CV84" i="2"/>
  <c r="CT84" i="2"/>
  <c r="H84" i="13" s="1"/>
  <c r="CQ84" i="2" a="1"/>
  <c r="CQ84" i="2" s="1"/>
  <c r="CP84" i="2" a="1"/>
  <c r="CP84" i="2" s="1"/>
  <c r="CO84" i="2" a="1"/>
  <c r="CO84" i="2" s="1"/>
  <c r="CM84" i="2"/>
  <c r="CI84" i="2"/>
  <c r="F84" i="13" s="1"/>
  <c r="BP84" i="2"/>
  <c r="BW84" i="2" s="1"/>
  <c r="BV84" i="2" s="1"/>
  <c r="BO84" i="2"/>
  <c r="BD84" i="2"/>
  <c r="AV84" i="2"/>
  <c r="BC84" i="2" s="1"/>
  <c r="AU84" i="2"/>
  <c r="BB84" i="2" s="1"/>
  <c r="AS84" i="2"/>
  <c r="L84" i="13" s="1"/>
  <c r="AH84" i="2"/>
  <c r="DE83" i="2"/>
  <c r="CW83" i="2"/>
  <c r="CV83" i="2"/>
  <c r="CT83" i="2"/>
  <c r="H83" i="13" s="1"/>
  <c r="CQ83" i="2" a="1"/>
  <c r="CQ83" i="2" s="1"/>
  <c r="CP83" i="2" a="1"/>
  <c r="CP83" i="2" s="1"/>
  <c r="CO83" i="2" a="1"/>
  <c r="CO83" i="2" s="1"/>
  <c r="CM83" i="2"/>
  <c r="CI83" i="2"/>
  <c r="F83" i="13" s="1"/>
  <c r="BP83" i="2"/>
  <c r="BX83" i="2" s="1"/>
  <c r="BO83" i="2"/>
  <c r="BD83" i="2"/>
  <c r="AV83" i="2"/>
  <c r="BM83" i="2" s="1"/>
  <c r="AU83" i="2"/>
  <c r="BL83" i="2" s="1"/>
  <c r="AS83" i="2"/>
  <c r="L83" i="13" s="1"/>
  <c r="AH83" i="2"/>
  <c r="DE82" i="2"/>
  <c r="CW82" i="2"/>
  <c r="CV82" i="2"/>
  <c r="CT82" i="2"/>
  <c r="H82" i="13" s="1"/>
  <c r="CQ82" i="2" a="1"/>
  <c r="CQ82" i="2" s="1"/>
  <c r="CP82" i="2" a="1"/>
  <c r="CP82" i="2" s="1"/>
  <c r="CO82" i="2" a="1"/>
  <c r="CO82" i="2" s="1"/>
  <c r="CM82" i="2"/>
  <c r="CI82" i="2"/>
  <c r="BP82" i="2"/>
  <c r="BO82" i="2"/>
  <c r="BD82" i="2"/>
  <c r="AV82" i="2"/>
  <c r="AU82" i="2"/>
  <c r="AS82" i="2"/>
  <c r="L82" i="13" s="1"/>
  <c r="AH82" i="2"/>
  <c r="DE81" i="2"/>
  <c r="CW81" i="2"/>
  <c r="CV81" i="2"/>
  <c r="CT81" i="2"/>
  <c r="H81" i="13" s="1"/>
  <c r="CQ81" i="2" a="1"/>
  <c r="CQ81" i="2" s="1"/>
  <c r="CP81" i="2" a="1"/>
  <c r="CP81" i="2" s="1"/>
  <c r="CO81" i="2" a="1"/>
  <c r="CO81" i="2" s="1"/>
  <c r="CM81" i="2"/>
  <c r="CI81" i="2"/>
  <c r="F81" i="13" s="1"/>
  <c r="BP81" i="2"/>
  <c r="BO81" i="2"/>
  <c r="BD81" i="2"/>
  <c r="AV81" i="2"/>
  <c r="BC81" i="2" s="1"/>
  <c r="AU81" i="2"/>
  <c r="BL81" i="2" s="1"/>
  <c r="AS81" i="2"/>
  <c r="L81" i="13" s="1"/>
  <c r="AH81" i="2"/>
  <c r="DE80" i="2"/>
  <c r="CW80" i="2"/>
  <c r="CV80" i="2"/>
  <c r="CT80" i="2"/>
  <c r="H80" i="13" s="1"/>
  <c r="CQ80" i="2" a="1"/>
  <c r="CQ80" i="2" s="1"/>
  <c r="CP80" i="2" a="1"/>
  <c r="CP80" i="2" s="1"/>
  <c r="CO80" i="2" a="1"/>
  <c r="CO80" i="2" s="1"/>
  <c r="CM80" i="2"/>
  <c r="CI80" i="2"/>
  <c r="F80" i="13" s="1"/>
  <c r="BP80" i="2"/>
  <c r="BO80" i="2"/>
  <c r="BD80" i="2"/>
  <c r="AV80" i="2"/>
  <c r="BC80" i="2" s="1"/>
  <c r="AU80" i="2"/>
  <c r="AS80" i="2"/>
  <c r="L80" i="13" s="1"/>
  <c r="AH80" i="2"/>
  <c r="DE79" i="2"/>
  <c r="CW79" i="2"/>
  <c r="CV79" i="2"/>
  <c r="CT79" i="2"/>
  <c r="H79" i="13" s="1"/>
  <c r="CQ79" i="2" a="1"/>
  <c r="CQ79" i="2" s="1"/>
  <c r="CP79" i="2" a="1"/>
  <c r="CP79" i="2" s="1"/>
  <c r="CO79" i="2" a="1"/>
  <c r="CO79" i="2" s="1"/>
  <c r="CM79" i="2"/>
  <c r="CI79" i="2"/>
  <c r="F79" i="13" s="1"/>
  <c r="BP79" i="2"/>
  <c r="BO79" i="2"/>
  <c r="BD79" i="2"/>
  <c r="AV79" i="2"/>
  <c r="BM79" i="2" s="1"/>
  <c r="AU79" i="2"/>
  <c r="BL79" i="2" s="1"/>
  <c r="AS79" i="2"/>
  <c r="L79" i="13" s="1"/>
  <c r="AH79" i="2"/>
  <c r="DE78" i="2"/>
  <c r="CW78" i="2"/>
  <c r="CV78" i="2"/>
  <c r="CT78" i="2"/>
  <c r="H78" i="13" s="1"/>
  <c r="CQ78" i="2" a="1"/>
  <c r="CQ78" i="2" s="1"/>
  <c r="CP78" i="2" a="1"/>
  <c r="CP78" i="2" s="1"/>
  <c r="CO78" i="2" a="1"/>
  <c r="CO78" i="2" s="1"/>
  <c r="CM78" i="2"/>
  <c r="CI78" i="2"/>
  <c r="F78" i="13" s="1"/>
  <c r="BP78" i="2"/>
  <c r="BO78" i="2"/>
  <c r="BD78" i="2"/>
  <c r="AV78" i="2"/>
  <c r="BM78" i="2" s="1"/>
  <c r="AU78" i="2"/>
  <c r="BL78" i="2" s="1"/>
  <c r="AS78" i="2"/>
  <c r="L78" i="13" s="1"/>
  <c r="AH78" i="2"/>
  <c r="DE77" i="2"/>
  <c r="CW77" i="2"/>
  <c r="CV77" i="2"/>
  <c r="CT77" i="2"/>
  <c r="H77" i="13" s="1"/>
  <c r="CQ77" i="2" a="1"/>
  <c r="CQ77" i="2" s="1"/>
  <c r="CP77" i="2" a="1"/>
  <c r="CP77" i="2" s="1"/>
  <c r="CO77" i="2" a="1"/>
  <c r="CO77" i="2" s="1"/>
  <c r="CM77" i="2"/>
  <c r="CI77" i="2"/>
  <c r="F77" i="13" s="1"/>
  <c r="BP77" i="2"/>
  <c r="BO77" i="2"/>
  <c r="BD77" i="2"/>
  <c r="AV77" i="2"/>
  <c r="BC77" i="2" s="1"/>
  <c r="AU77" i="2"/>
  <c r="BL77" i="2" s="1"/>
  <c r="AS77" i="2"/>
  <c r="L77" i="13" s="1"/>
  <c r="AH77" i="2"/>
  <c r="DE76" i="2"/>
  <c r="CW76" i="2"/>
  <c r="CV76" i="2"/>
  <c r="CT76" i="2"/>
  <c r="H76" i="13" s="1"/>
  <c r="CQ76" i="2" a="1"/>
  <c r="CQ76" i="2" s="1"/>
  <c r="CP76" i="2" a="1"/>
  <c r="CP76" i="2" s="1"/>
  <c r="CO76" i="2" a="1"/>
  <c r="CO76" i="2" s="1"/>
  <c r="CM76" i="2"/>
  <c r="CI76" i="2"/>
  <c r="BP76" i="2"/>
  <c r="BO76" i="2"/>
  <c r="BD76" i="2"/>
  <c r="AV76" i="2"/>
  <c r="BC76" i="2" s="1"/>
  <c r="AU76" i="2"/>
  <c r="AS76" i="2"/>
  <c r="L76" i="13" s="1"/>
  <c r="AL76" i="2"/>
  <c r="K76" i="13" s="1"/>
  <c r="AH76" i="2"/>
  <c r="N76" i="2"/>
  <c r="DE75" i="2"/>
  <c r="CW75" i="2"/>
  <c r="CV75" i="2"/>
  <c r="CT75" i="2"/>
  <c r="H75" i="13" s="1"/>
  <c r="CQ75" i="2" a="1"/>
  <c r="CQ75" i="2" s="1"/>
  <c r="CP75" i="2" a="1"/>
  <c r="CP75" i="2" s="1"/>
  <c r="CO75" i="2" a="1"/>
  <c r="CO75" i="2" s="1"/>
  <c r="CM75" i="2"/>
  <c r="CI75" i="2"/>
  <c r="F75" i="13" s="1"/>
  <c r="BP75" i="2"/>
  <c r="BO75" i="2"/>
  <c r="BD75" i="2"/>
  <c r="AV75" i="2"/>
  <c r="BC75" i="2" s="1"/>
  <c r="AU75" i="2"/>
  <c r="AS75" i="2"/>
  <c r="L75" i="13" s="1"/>
  <c r="AL75" i="2"/>
  <c r="K75" i="13" s="1"/>
  <c r="AH75" i="2"/>
  <c r="N75" i="2"/>
  <c r="DE74" i="2"/>
  <c r="CW74" i="2"/>
  <c r="CV74" i="2"/>
  <c r="CT74" i="2"/>
  <c r="H74" i="13" s="1"/>
  <c r="CQ74" i="2" a="1"/>
  <c r="CQ74" i="2" s="1"/>
  <c r="CP74" i="2" a="1"/>
  <c r="CP74" i="2" s="1"/>
  <c r="CO74" i="2" a="1"/>
  <c r="CO74" i="2" s="1"/>
  <c r="CM74" i="2"/>
  <c r="CI74" i="2"/>
  <c r="F74" i="13" s="1"/>
  <c r="BP74" i="2"/>
  <c r="BO74" i="2"/>
  <c r="BD74" i="2"/>
  <c r="AV74" i="2"/>
  <c r="BM74" i="2" s="1"/>
  <c r="AU74" i="2"/>
  <c r="AS74" i="2"/>
  <c r="L74" i="13" s="1"/>
  <c r="AL74" i="2"/>
  <c r="K74" i="13" s="1"/>
  <c r="AH74" i="2"/>
  <c r="N74" i="2"/>
  <c r="DE73" i="2"/>
  <c r="CW73" i="2"/>
  <c r="CV73" i="2"/>
  <c r="CT73" i="2"/>
  <c r="H73" i="13" s="1"/>
  <c r="CQ73" i="2" a="1"/>
  <c r="CQ73" i="2" s="1"/>
  <c r="CP73" i="2" a="1"/>
  <c r="CP73" i="2" s="1"/>
  <c r="CO73" i="2" a="1"/>
  <c r="CO73" i="2" s="1"/>
  <c r="CM73" i="2"/>
  <c r="CI73" i="2"/>
  <c r="BP73" i="2"/>
  <c r="BY73" i="2" s="1"/>
  <c r="BO73" i="2"/>
  <c r="BD73" i="2"/>
  <c r="AV73" i="2"/>
  <c r="BM73" i="2" s="1"/>
  <c r="AU73" i="2"/>
  <c r="BL73" i="2" s="1"/>
  <c r="AS73" i="2"/>
  <c r="L73" i="13" s="1"/>
  <c r="AL73" i="2"/>
  <c r="K73" i="13" s="1"/>
  <c r="AH73" i="2"/>
  <c r="N73" i="2"/>
  <c r="DE72" i="2"/>
  <c r="CW72" i="2"/>
  <c r="CV72" i="2"/>
  <c r="CT72" i="2"/>
  <c r="H72" i="13" s="1"/>
  <c r="CQ72" i="2" a="1"/>
  <c r="CQ72" i="2" s="1"/>
  <c r="CP72" i="2" a="1"/>
  <c r="CP72" i="2" s="1"/>
  <c r="CO72" i="2" a="1"/>
  <c r="CO72" i="2" s="1"/>
  <c r="CM72" i="2"/>
  <c r="CI72" i="2"/>
  <c r="F72" i="13" s="1"/>
  <c r="BP72" i="2"/>
  <c r="BY72" i="2" s="1"/>
  <c r="BO72" i="2"/>
  <c r="BD72" i="2"/>
  <c r="AV72" i="2"/>
  <c r="BM72" i="2" s="1"/>
  <c r="AU72" i="2"/>
  <c r="BB72" i="2" s="1"/>
  <c r="AS72" i="2"/>
  <c r="L72" i="13" s="1"/>
  <c r="AL72" i="2"/>
  <c r="K72" i="13" s="1"/>
  <c r="AH72" i="2"/>
  <c r="N72" i="2"/>
  <c r="DE71" i="2"/>
  <c r="CW71" i="2"/>
  <c r="CV71" i="2"/>
  <c r="CT71" i="2"/>
  <c r="H71" i="13" s="1"/>
  <c r="CQ71" i="2" a="1"/>
  <c r="CQ71" i="2" s="1"/>
  <c r="CP71" i="2" a="1"/>
  <c r="CP71" i="2" s="1"/>
  <c r="CO71" i="2" a="1"/>
  <c r="CO71" i="2" s="1"/>
  <c r="CM71" i="2"/>
  <c r="CI71" i="2"/>
  <c r="F71" i="13" s="1"/>
  <c r="BP71" i="2"/>
  <c r="BO71" i="2"/>
  <c r="BD71" i="2"/>
  <c r="AV71" i="2"/>
  <c r="BC71" i="2" s="1"/>
  <c r="AU71" i="2"/>
  <c r="BB71" i="2" s="1"/>
  <c r="AS71" i="2"/>
  <c r="L71" i="13" s="1"/>
  <c r="AL71" i="2"/>
  <c r="K71" i="13" s="1"/>
  <c r="AH71" i="2"/>
  <c r="N71" i="2"/>
  <c r="DE70" i="2"/>
  <c r="CW70" i="2"/>
  <c r="CV70" i="2"/>
  <c r="CT70" i="2"/>
  <c r="H70" i="13" s="1"/>
  <c r="CQ70" i="2" a="1"/>
  <c r="CQ70" i="2" s="1"/>
  <c r="CP70" i="2" a="1"/>
  <c r="CP70" i="2" s="1"/>
  <c r="CO70" i="2" a="1"/>
  <c r="CO70" i="2" s="1"/>
  <c r="CM70" i="2"/>
  <c r="CI70" i="2"/>
  <c r="F70" i="13" s="1"/>
  <c r="BP70" i="2"/>
  <c r="BO70" i="2"/>
  <c r="BD70" i="2"/>
  <c r="AV70" i="2"/>
  <c r="BC70" i="2" s="1"/>
  <c r="AU70" i="2"/>
  <c r="AS70" i="2"/>
  <c r="L70" i="13" s="1"/>
  <c r="AL70" i="2"/>
  <c r="K70" i="13" s="1"/>
  <c r="AH70" i="2"/>
  <c r="N70" i="2"/>
  <c r="DE69" i="2"/>
  <c r="CW69" i="2"/>
  <c r="CV69" i="2"/>
  <c r="CT69" i="2"/>
  <c r="H69" i="13" s="1"/>
  <c r="CQ69" i="2" a="1"/>
  <c r="CQ69" i="2" s="1"/>
  <c r="CP69" i="2" a="1"/>
  <c r="CP69" i="2" s="1"/>
  <c r="CO69" i="2" a="1"/>
  <c r="CO69" i="2" s="1"/>
  <c r="CM69" i="2"/>
  <c r="CI69" i="2"/>
  <c r="F69" i="13" s="1"/>
  <c r="BP69" i="2"/>
  <c r="BO69" i="2"/>
  <c r="BD69" i="2"/>
  <c r="AV69" i="2"/>
  <c r="BC69" i="2" s="1"/>
  <c r="AU69" i="2"/>
  <c r="AS69" i="2"/>
  <c r="L69" i="13" s="1"/>
  <c r="AL69" i="2"/>
  <c r="K69" i="13" s="1"/>
  <c r="AH69" i="2"/>
  <c r="N69" i="2"/>
  <c r="DE68" i="2"/>
  <c r="CW68" i="2"/>
  <c r="CV68" i="2"/>
  <c r="CT68" i="2"/>
  <c r="H68" i="13" s="1"/>
  <c r="CQ68" i="2" a="1"/>
  <c r="CQ68" i="2" s="1"/>
  <c r="CP68" i="2" a="1"/>
  <c r="CP68" i="2" s="1"/>
  <c r="CO68" i="2" a="1"/>
  <c r="CO68" i="2" s="1"/>
  <c r="CM68" i="2"/>
  <c r="CI68" i="2"/>
  <c r="F68" i="13" s="1"/>
  <c r="BP68" i="2"/>
  <c r="BO68" i="2"/>
  <c r="BD68" i="2"/>
  <c r="AV68" i="2"/>
  <c r="BC68" i="2" s="1"/>
  <c r="AU68" i="2"/>
  <c r="BB68" i="2" s="1"/>
  <c r="AS68" i="2"/>
  <c r="L68" i="13" s="1"/>
  <c r="AL68" i="2"/>
  <c r="K68" i="13" s="1"/>
  <c r="AH68" i="2"/>
  <c r="N68" i="2"/>
  <c r="DE67" i="2"/>
  <c r="CW67" i="2"/>
  <c r="CV67" i="2"/>
  <c r="CT67" i="2"/>
  <c r="H67" i="13" s="1"/>
  <c r="CQ67" i="2" a="1"/>
  <c r="CQ67" i="2" s="1"/>
  <c r="CP67" i="2" a="1"/>
  <c r="CP67" i="2" s="1"/>
  <c r="CO67" i="2" a="1"/>
  <c r="CO67" i="2" s="1"/>
  <c r="CM67" i="2"/>
  <c r="BP67" i="2"/>
  <c r="BO67" i="2"/>
  <c r="BD67" i="2"/>
  <c r="AV67" i="2"/>
  <c r="AU67" i="2"/>
  <c r="AS67" i="2"/>
  <c r="L67" i="13" s="1"/>
  <c r="AL67" i="2"/>
  <c r="K67" i="13" s="1"/>
  <c r="AH67" i="2"/>
  <c r="N67" i="2"/>
  <c r="DE66" i="2"/>
  <c r="CW66" i="2"/>
  <c r="CV66" i="2"/>
  <c r="CT66" i="2"/>
  <c r="H66" i="13" s="1"/>
  <c r="CQ66" i="2" a="1"/>
  <c r="CQ66" i="2" s="1"/>
  <c r="CP66" i="2" a="1"/>
  <c r="CP66" i="2" s="1"/>
  <c r="CO66" i="2" a="1"/>
  <c r="CO66" i="2" s="1"/>
  <c r="CM66" i="2"/>
  <c r="BP66" i="2"/>
  <c r="BO66" i="2"/>
  <c r="BD66" i="2"/>
  <c r="AV66" i="2"/>
  <c r="AU66" i="2"/>
  <c r="BB66" i="2" s="1"/>
  <c r="AS66" i="2"/>
  <c r="L66" i="13" s="1"/>
  <c r="AL66" i="2"/>
  <c r="K66" i="13" s="1"/>
  <c r="AH66" i="2"/>
  <c r="N66" i="2"/>
  <c r="DE65" i="2"/>
  <c r="CW65" i="2"/>
  <c r="CV65" i="2"/>
  <c r="CT65" i="2"/>
  <c r="H65" i="13" s="1"/>
  <c r="CQ65" i="2" a="1"/>
  <c r="CQ65" i="2" s="1"/>
  <c r="CP65" i="2" a="1"/>
  <c r="CP65" i="2" s="1"/>
  <c r="CO65" i="2" a="1"/>
  <c r="CO65" i="2" s="1"/>
  <c r="G65" i="13"/>
  <c r="CM65" i="2"/>
  <c r="BP65" i="2"/>
  <c r="BO65" i="2"/>
  <c r="BD65" i="2"/>
  <c r="AV65" i="2"/>
  <c r="AU65" i="2"/>
  <c r="AS65" i="2"/>
  <c r="L65" i="13" s="1"/>
  <c r="AL65" i="2"/>
  <c r="K65" i="13" s="1"/>
  <c r="AH65" i="2"/>
  <c r="N65" i="2"/>
  <c r="DE64" i="2"/>
  <c r="CW64" i="2"/>
  <c r="CV64" i="2"/>
  <c r="CT64" i="2"/>
  <c r="H64" i="13" s="1"/>
  <c r="CQ64" i="2" a="1"/>
  <c r="CQ64" i="2" s="1"/>
  <c r="CP64" i="2" a="1"/>
  <c r="CP64" i="2" s="1"/>
  <c r="CO64" i="2" a="1"/>
  <c r="CO64" i="2" s="1"/>
  <c r="CM64" i="2"/>
  <c r="CI64" i="2"/>
  <c r="CG64" i="2"/>
  <c r="CF64" i="2"/>
  <c r="CE64" i="2" s="1"/>
  <c r="BP64" i="2"/>
  <c r="BO64" i="2"/>
  <c r="BD64" i="2"/>
  <c r="AV64" i="2"/>
  <c r="AU64" i="2"/>
  <c r="AS64" i="2"/>
  <c r="L64" i="13" s="1"/>
  <c r="AL64" i="2"/>
  <c r="K64" i="13" s="1"/>
  <c r="AH64" i="2"/>
  <c r="N64" i="2"/>
  <c r="DE63" i="2"/>
  <c r="CW63" i="2"/>
  <c r="CV63" i="2"/>
  <c r="CT63" i="2"/>
  <c r="H63" i="13" s="1"/>
  <c r="CQ63" i="2" a="1"/>
  <c r="CQ63" i="2" s="1"/>
  <c r="CP63" i="2" a="1"/>
  <c r="CP63" i="2" s="1"/>
  <c r="CO63" i="2" a="1"/>
  <c r="CO63" i="2" s="1"/>
  <c r="CM63" i="2"/>
  <c r="CI63" i="2"/>
  <c r="F63" i="13" s="1"/>
  <c r="CG63" i="2"/>
  <c r="CF63" i="2"/>
  <c r="CE63" i="2" s="1"/>
  <c r="BP63" i="2"/>
  <c r="BO63" i="2"/>
  <c r="BD63" i="2"/>
  <c r="AV63" i="2"/>
  <c r="AU63" i="2"/>
  <c r="BB63" i="2" s="1"/>
  <c r="AS63" i="2"/>
  <c r="L63" i="13" s="1"/>
  <c r="AL63" i="2"/>
  <c r="K63" i="13" s="1"/>
  <c r="AH63" i="2"/>
  <c r="N63" i="2"/>
  <c r="DE62" i="2"/>
  <c r="CW62" i="2"/>
  <c r="CV62" i="2"/>
  <c r="CT62" i="2"/>
  <c r="H62" i="13" s="1"/>
  <c r="CQ62" i="2" a="1"/>
  <c r="CQ62" i="2" s="1"/>
  <c r="CP62" i="2" a="1"/>
  <c r="CP62" i="2" s="1"/>
  <c r="CO62" i="2" a="1"/>
  <c r="CO62" i="2" s="1"/>
  <c r="CM62" i="2"/>
  <c r="CI62" i="2"/>
  <c r="F62" i="13" s="1"/>
  <c r="CG62" i="2"/>
  <c r="CF62" i="2"/>
  <c r="CE62" i="2" s="1"/>
  <c r="BP62" i="2"/>
  <c r="BO62" i="2"/>
  <c r="BD62" i="2"/>
  <c r="AV62" i="2"/>
  <c r="BC62" i="2" s="1"/>
  <c r="AU62" i="2"/>
  <c r="BB62" i="2" s="1"/>
  <c r="AS62" i="2"/>
  <c r="L62" i="13" s="1"/>
  <c r="AL62" i="2"/>
  <c r="K62" i="13" s="1"/>
  <c r="AH62" i="2"/>
  <c r="N62" i="2"/>
  <c r="DE61" i="2"/>
  <c r="CW61" i="2"/>
  <c r="CV61" i="2"/>
  <c r="CT61" i="2"/>
  <c r="H61" i="13" s="1"/>
  <c r="CQ61" i="2" a="1"/>
  <c r="CQ61" i="2" s="1"/>
  <c r="CP61" i="2" a="1"/>
  <c r="CP61" i="2" s="1"/>
  <c r="CO61" i="2" a="1"/>
  <c r="CO61" i="2" s="1"/>
  <c r="CM61" i="2"/>
  <c r="F61" i="13"/>
  <c r="BP61" i="2"/>
  <c r="BO61" i="2"/>
  <c r="BD61" i="2"/>
  <c r="AV61" i="2"/>
  <c r="AU61" i="2"/>
  <c r="BL61" i="2" s="1"/>
  <c r="AS61" i="2"/>
  <c r="L61" i="13" s="1"/>
  <c r="AL61" i="2"/>
  <c r="K61" i="13" s="1"/>
  <c r="AH61" i="2"/>
  <c r="N61" i="2"/>
  <c r="DE60" i="2"/>
  <c r="CW60" i="2"/>
  <c r="CV60" i="2"/>
  <c r="CT60" i="2"/>
  <c r="H60" i="13" s="1"/>
  <c r="CQ60" i="2" a="1"/>
  <c r="CQ60" i="2" s="1"/>
  <c r="CP60" i="2" a="1"/>
  <c r="CP60" i="2" s="1"/>
  <c r="CO60" i="2" a="1"/>
  <c r="CO60" i="2" s="1"/>
  <c r="CM60" i="2"/>
  <c r="F60" i="13"/>
  <c r="BP60" i="2"/>
  <c r="BO60" i="2"/>
  <c r="BD60" i="2"/>
  <c r="AV60" i="2"/>
  <c r="BM60" i="2" s="1"/>
  <c r="AU60" i="2"/>
  <c r="BL60" i="2" s="1"/>
  <c r="AS60" i="2"/>
  <c r="L60" i="13" s="1"/>
  <c r="AL60" i="2"/>
  <c r="K60" i="13" s="1"/>
  <c r="AH60" i="2"/>
  <c r="N60" i="2"/>
  <c r="DE59" i="2"/>
  <c r="CW59" i="2"/>
  <c r="CV59" i="2"/>
  <c r="CT59" i="2"/>
  <c r="H59" i="13" s="1"/>
  <c r="CQ59" i="2" a="1"/>
  <c r="CQ59" i="2" s="1"/>
  <c r="CP59" i="2" a="1"/>
  <c r="CP59" i="2" s="1"/>
  <c r="CO59" i="2" a="1"/>
  <c r="CO59" i="2" s="1"/>
  <c r="CM59" i="2"/>
  <c r="F59" i="13"/>
  <c r="BP59" i="2"/>
  <c r="BO59" i="2"/>
  <c r="BD59" i="2"/>
  <c r="AV59" i="2"/>
  <c r="AU59" i="2"/>
  <c r="AS59" i="2"/>
  <c r="L59" i="13" s="1"/>
  <c r="AL59" i="2"/>
  <c r="K59" i="13" s="1"/>
  <c r="AH59" i="2"/>
  <c r="N59" i="2"/>
  <c r="DE58" i="2"/>
  <c r="CW58" i="2"/>
  <c r="CV58" i="2"/>
  <c r="CT58" i="2"/>
  <c r="H58" i="13" s="1"/>
  <c r="CQ58" i="2" a="1"/>
  <c r="CQ58" i="2" s="1"/>
  <c r="CP58" i="2" a="1"/>
  <c r="CP58" i="2" s="1"/>
  <c r="CO58" i="2" a="1"/>
  <c r="CO58" i="2" s="1"/>
  <c r="CM58" i="2"/>
  <c r="CI58" i="2"/>
  <c r="CJ58" i="2" s="1"/>
  <c r="CG58" i="2"/>
  <c r="CF58" i="2"/>
  <c r="CE58" i="2" s="1"/>
  <c r="BP58" i="2"/>
  <c r="BO58" i="2"/>
  <c r="BD58" i="2"/>
  <c r="AV58" i="2"/>
  <c r="AU58" i="2"/>
  <c r="BL58" i="2" s="1"/>
  <c r="AS58" i="2"/>
  <c r="L58" i="13" s="1"/>
  <c r="AL58" i="2"/>
  <c r="K58" i="13" s="1"/>
  <c r="AH58" i="2"/>
  <c r="N58" i="2"/>
  <c r="DE57" i="2"/>
  <c r="CW57" i="2"/>
  <c r="CV57" i="2"/>
  <c r="CT57" i="2"/>
  <c r="H57" i="13" s="1"/>
  <c r="CQ57" i="2" a="1"/>
  <c r="CQ57" i="2" s="1"/>
  <c r="CP57" i="2" a="1"/>
  <c r="CP57" i="2" s="1"/>
  <c r="CO57" i="2" a="1"/>
  <c r="CO57" i="2" s="1"/>
  <c r="CM57" i="2"/>
  <c r="CI57" i="2"/>
  <c r="F57" i="13" s="1"/>
  <c r="CG57" i="2"/>
  <c r="CF57" i="2"/>
  <c r="CE57" i="2" s="1"/>
  <c r="BP57" i="2"/>
  <c r="BO57" i="2"/>
  <c r="BD57" i="2"/>
  <c r="AV57" i="2"/>
  <c r="AU57" i="2"/>
  <c r="BL57" i="2" s="1"/>
  <c r="AS57" i="2"/>
  <c r="L57" i="13" s="1"/>
  <c r="AL57" i="2"/>
  <c r="K57" i="13" s="1"/>
  <c r="AH57" i="2"/>
  <c r="N57" i="2"/>
  <c r="DE56" i="2"/>
  <c r="CW56" i="2"/>
  <c r="CV56" i="2"/>
  <c r="CT56" i="2"/>
  <c r="H56" i="13" s="1"/>
  <c r="CQ56" i="2" a="1"/>
  <c r="CQ56" i="2" s="1"/>
  <c r="CP56" i="2" a="1"/>
  <c r="CP56" i="2" s="1"/>
  <c r="CO56" i="2" a="1"/>
  <c r="CO56" i="2" s="1"/>
  <c r="CM56" i="2"/>
  <c r="CI56" i="2"/>
  <c r="F56" i="13" s="1"/>
  <c r="CG56" i="2"/>
  <c r="CF56" i="2"/>
  <c r="CE56" i="2" s="1"/>
  <c r="BP56" i="2"/>
  <c r="BO56" i="2"/>
  <c r="BD56" i="2"/>
  <c r="AV56" i="2"/>
  <c r="AU56" i="2"/>
  <c r="BB56" i="2" s="1"/>
  <c r="AS56" i="2"/>
  <c r="L56" i="13" s="1"/>
  <c r="AL56" i="2"/>
  <c r="K56" i="13" s="1"/>
  <c r="AH56" i="2"/>
  <c r="N56" i="2"/>
  <c r="DE55" i="2"/>
  <c r="CW55" i="2"/>
  <c r="CV55" i="2"/>
  <c r="CT55" i="2"/>
  <c r="H55" i="13" s="1"/>
  <c r="CQ55" i="2" a="1"/>
  <c r="CQ55" i="2" s="1"/>
  <c r="CP55" i="2" a="1"/>
  <c r="CP55" i="2" s="1"/>
  <c r="CO55" i="2" a="1"/>
  <c r="CO55" i="2" s="1"/>
  <c r="CM55" i="2"/>
  <c r="BP55" i="2"/>
  <c r="BO55" i="2"/>
  <c r="BD55" i="2"/>
  <c r="AV55" i="2"/>
  <c r="BM55" i="2" s="1"/>
  <c r="AU55" i="2"/>
  <c r="BB55" i="2" s="1"/>
  <c r="AS55" i="2"/>
  <c r="L55" i="13" s="1"/>
  <c r="AL55" i="2"/>
  <c r="K55" i="13" s="1"/>
  <c r="AH55" i="2"/>
  <c r="N55" i="2"/>
  <c r="DE54" i="2"/>
  <c r="CW54" i="2"/>
  <c r="CV54" i="2"/>
  <c r="CT54" i="2"/>
  <c r="H54" i="13" s="1"/>
  <c r="CQ54" i="2" a="1"/>
  <c r="CQ54" i="2" s="1"/>
  <c r="CP54" i="2" a="1"/>
  <c r="CP54" i="2" s="1"/>
  <c r="CO54" i="2" a="1"/>
  <c r="CO54" i="2" s="1"/>
  <c r="CM54" i="2"/>
  <c r="BP54" i="2"/>
  <c r="BO54" i="2"/>
  <c r="BD54" i="2"/>
  <c r="AV54" i="2"/>
  <c r="BM54" i="2" s="1"/>
  <c r="AU54" i="2"/>
  <c r="BB54" i="2" s="1"/>
  <c r="AS54" i="2"/>
  <c r="L54" i="13" s="1"/>
  <c r="AL54" i="2"/>
  <c r="K54" i="13" s="1"/>
  <c r="AH54" i="2"/>
  <c r="N54" i="2"/>
  <c r="DE53" i="2"/>
  <c r="CW53" i="2"/>
  <c r="CV53" i="2"/>
  <c r="CT53" i="2"/>
  <c r="H53" i="13" s="1"/>
  <c r="CQ53" i="2" a="1"/>
  <c r="CQ53" i="2" s="1"/>
  <c r="CP53" i="2" a="1"/>
  <c r="CP53" i="2" s="1"/>
  <c r="CO53" i="2" a="1"/>
  <c r="CO53" i="2" s="1"/>
  <c r="DN53" i="2"/>
  <c r="CM53" i="2"/>
  <c r="BP53" i="2"/>
  <c r="BO53" i="2"/>
  <c r="BD53" i="2"/>
  <c r="AV53" i="2"/>
  <c r="AU53" i="2"/>
  <c r="BL53" i="2" s="1"/>
  <c r="AS53" i="2"/>
  <c r="L53" i="13" s="1"/>
  <c r="AL53" i="2"/>
  <c r="K53" i="13" s="1"/>
  <c r="AH53" i="2"/>
  <c r="N53" i="2"/>
  <c r="DE52" i="2"/>
  <c r="CW52" i="2"/>
  <c r="CV52" i="2"/>
  <c r="CT52" i="2"/>
  <c r="H52" i="13" s="1"/>
  <c r="CQ52" i="2" a="1"/>
  <c r="CQ52" i="2" s="1"/>
  <c r="CP52" i="2" a="1"/>
  <c r="CP52" i="2" s="1"/>
  <c r="CO52" i="2" a="1"/>
  <c r="CO52" i="2" s="1"/>
  <c r="CM52" i="2"/>
  <c r="BP52" i="2"/>
  <c r="BO52" i="2"/>
  <c r="BD52" i="2"/>
  <c r="AV52" i="2"/>
  <c r="BM52" i="2" s="1"/>
  <c r="AU52" i="2"/>
  <c r="BL52" i="2" s="1"/>
  <c r="AS52" i="2"/>
  <c r="L52" i="13" s="1"/>
  <c r="AL52" i="2"/>
  <c r="K52" i="13" s="1"/>
  <c r="AH52" i="2"/>
  <c r="N52" i="2"/>
  <c r="DE51" i="2"/>
  <c r="CW51" i="2"/>
  <c r="CV51" i="2"/>
  <c r="CT51" i="2"/>
  <c r="H51" i="13" s="1"/>
  <c r="CQ51" i="2" a="1"/>
  <c r="CQ51" i="2" s="1"/>
  <c r="CP51" i="2" a="1"/>
  <c r="CP51" i="2" s="1"/>
  <c r="CO51" i="2" a="1"/>
  <c r="CO51" i="2" s="1"/>
  <c r="CM51" i="2"/>
  <c r="BP51" i="2"/>
  <c r="BO51" i="2"/>
  <c r="BD51" i="2"/>
  <c r="AV51" i="2"/>
  <c r="BM51" i="2" s="1"/>
  <c r="AU51" i="2"/>
  <c r="BL51" i="2" s="1"/>
  <c r="AS51" i="2"/>
  <c r="L51" i="13" s="1"/>
  <c r="AL51" i="2"/>
  <c r="K51" i="13" s="1"/>
  <c r="AH51" i="2"/>
  <c r="N51" i="2"/>
  <c r="DE50" i="2"/>
  <c r="CW50" i="2"/>
  <c r="CV50" i="2"/>
  <c r="CT50" i="2"/>
  <c r="H50" i="13" s="1"/>
  <c r="CQ50" i="2" a="1"/>
  <c r="CQ50" i="2" s="1"/>
  <c r="CP50" i="2" a="1"/>
  <c r="CP50" i="2" s="1"/>
  <c r="CO50" i="2" a="1"/>
  <c r="CO50" i="2" s="1"/>
  <c r="CM50" i="2"/>
  <c r="BP50" i="2"/>
  <c r="BO50" i="2"/>
  <c r="BD50" i="2"/>
  <c r="BN50" i="2"/>
  <c r="AV50" i="2"/>
  <c r="AU50" i="2"/>
  <c r="BB50" i="2" s="1"/>
  <c r="AS50" i="2"/>
  <c r="L50" i="13" s="1"/>
  <c r="AL50" i="2"/>
  <c r="K50" i="13" s="1"/>
  <c r="AH50" i="2"/>
  <c r="N50" i="2"/>
  <c r="DE49" i="2"/>
  <c r="CW49" i="2"/>
  <c r="CV49" i="2"/>
  <c r="CT49" i="2"/>
  <c r="H49" i="13" s="1"/>
  <c r="CQ49" i="2" a="1"/>
  <c r="CQ49" i="2" s="1"/>
  <c r="CP49" i="2" a="1"/>
  <c r="CP49" i="2" s="1"/>
  <c r="CO49" i="2" a="1"/>
  <c r="CO49" i="2" s="1"/>
  <c r="CM49" i="2"/>
  <c r="BY49" i="2"/>
  <c r="BX49" i="2"/>
  <c r="BW49" i="2"/>
  <c r="BO49" i="2"/>
  <c r="BD49" i="2"/>
  <c r="AV49" i="2"/>
  <c r="BM49" i="2" s="1"/>
  <c r="AU49" i="2"/>
  <c r="AS49" i="2"/>
  <c r="L49" i="13" s="1"/>
  <c r="AL49" i="2"/>
  <c r="K49" i="13" s="1"/>
  <c r="AH49" i="2"/>
  <c r="N49" i="2"/>
  <c r="DE48" i="2"/>
  <c r="CW48" i="2"/>
  <c r="CV48" i="2"/>
  <c r="CT48" i="2"/>
  <c r="H48" i="13" s="1"/>
  <c r="CQ48" i="2" a="1"/>
  <c r="CQ48" i="2" s="1"/>
  <c r="CP48" i="2" a="1"/>
  <c r="CP48" i="2" s="1"/>
  <c r="CO48" i="2" a="1"/>
  <c r="CO48" i="2" s="1"/>
  <c r="CM48" i="2"/>
  <c r="BY48" i="2"/>
  <c r="BO48" i="2"/>
  <c r="BD48" i="2"/>
  <c r="AV48" i="2"/>
  <c r="BC48" i="2" s="1"/>
  <c r="AU48" i="2"/>
  <c r="BB48" i="2" s="1"/>
  <c r="AS48" i="2"/>
  <c r="L48" i="13" s="1"/>
  <c r="AL48" i="2"/>
  <c r="K48" i="13" s="1"/>
  <c r="AH48" i="2"/>
  <c r="N48" i="2"/>
  <c r="DE47" i="2"/>
  <c r="CW47" i="2"/>
  <c r="CV47" i="2"/>
  <c r="CT47" i="2"/>
  <c r="H47" i="13" s="1"/>
  <c r="CQ47" i="2" a="1"/>
  <c r="CQ47" i="2" s="1"/>
  <c r="CP47" i="2" a="1"/>
  <c r="CP47" i="2" s="1"/>
  <c r="CO47" i="2" a="1"/>
  <c r="CO47" i="2" s="1"/>
  <c r="CM47" i="2"/>
  <c r="BY47" i="2"/>
  <c r="BX47" i="2"/>
  <c r="BW47" i="2"/>
  <c r="BO47" i="2"/>
  <c r="BD47" i="2"/>
  <c r="AV47" i="2"/>
  <c r="BC47" i="2" s="1"/>
  <c r="AU47" i="2"/>
  <c r="BB47" i="2" s="1"/>
  <c r="AS47" i="2"/>
  <c r="L47" i="13" s="1"/>
  <c r="AL47" i="2"/>
  <c r="K47" i="13" s="1"/>
  <c r="AH47" i="2"/>
  <c r="N47" i="2"/>
  <c r="DE46" i="2"/>
  <c r="CW46" i="2"/>
  <c r="CV46" i="2"/>
  <c r="CT46" i="2"/>
  <c r="H46" i="13" s="1"/>
  <c r="CQ46" i="2" a="1"/>
  <c r="CQ46" i="2" s="1"/>
  <c r="CP46" i="2" a="1"/>
  <c r="CP46" i="2" s="1"/>
  <c r="CO46" i="2" a="1"/>
  <c r="CO46" i="2" s="1"/>
  <c r="CM46" i="2"/>
  <c r="BP46" i="2"/>
  <c r="BO46" i="2"/>
  <c r="BD46" i="2"/>
  <c r="AV46" i="2"/>
  <c r="BC46" i="2" s="1"/>
  <c r="AU46" i="2"/>
  <c r="AS46" i="2"/>
  <c r="L46" i="13" s="1"/>
  <c r="AL46" i="2"/>
  <c r="K46" i="13" s="1"/>
  <c r="AH46" i="2"/>
  <c r="N46" i="2"/>
  <c r="DE45" i="2"/>
  <c r="CW45" i="2"/>
  <c r="CV45" i="2"/>
  <c r="CT45" i="2"/>
  <c r="H45" i="13" s="1"/>
  <c r="CQ45" i="2" a="1"/>
  <c r="CQ45" i="2" s="1"/>
  <c r="CP45" i="2" a="1"/>
  <c r="CP45" i="2" s="1"/>
  <c r="CO45" i="2" a="1"/>
  <c r="CO45" i="2" s="1"/>
  <c r="G45" i="13"/>
  <c r="CM45" i="2"/>
  <c r="BP45" i="2"/>
  <c r="BO45" i="2"/>
  <c r="BD45" i="2"/>
  <c r="AV45" i="2"/>
  <c r="AU45" i="2"/>
  <c r="AS45" i="2"/>
  <c r="L45" i="13" s="1"/>
  <c r="AL45" i="2"/>
  <c r="K45" i="13" s="1"/>
  <c r="AH45" i="2"/>
  <c r="N45" i="2"/>
  <c r="DE44" i="2"/>
  <c r="CW44" i="2"/>
  <c r="CV44" i="2"/>
  <c r="CT44" i="2"/>
  <c r="H44" i="13" s="1"/>
  <c r="CQ44" i="2" a="1"/>
  <c r="CQ44" i="2" s="1"/>
  <c r="CP44" i="2" a="1"/>
  <c r="CP44" i="2" s="1"/>
  <c r="CO44" i="2" a="1"/>
  <c r="CO44" i="2" s="1"/>
  <c r="CM44" i="2"/>
  <c r="BP44" i="2"/>
  <c r="BO44" i="2"/>
  <c r="BD44" i="2"/>
  <c r="AV44" i="2"/>
  <c r="BC44" i="2" s="1"/>
  <c r="AU44" i="2"/>
  <c r="AS44" i="2"/>
  <c r="L44" i="13" s="1"/>
  <c r="AL44" i="2"/>
  <c r="K44" i="13" s="1"/>
  <c r="AH44" i="2"/>
  <c r="N44" i="2"/>
  <c r="DE43" i="2"/>
  <c r="CW43" i="2"/>
  <c r="CV43" i="2"/>
  <c r="CT43" i="2"/>
  <c r="H43" i="13" s="1"/>
  <c r="CQ43" i="2" a="1"/>
  <c r="CQ43" i="2" s="1"/>
  <c r="CP43" i="2" a="1"/>
  <c r="CP43" i="2" s="1"/>
  <c r="CO43" i="2" a="1"/>
  <c r="CO43" i="2" s="1"/>
  <c r="CM43" i="2"/>
  <c r="BP43" i="2"/>
  <c r="BO43" i="2"/>
  <c r="BD43" i="2"/>
  <c r="AV43" i="2"/>
  <c r="AU43" i="2"/>
  <c r="BB43" i="2" s="1"/>
  <c r="AS43" i="2"/>
  <c r="L43" i="13" s="1"/>
  <c r="AL43" i="2"/>
  <c r="K43" i="13" s="1"/>
  <c r="AH43" i="2"/>
  <c r="N43" i="2"/>
  <c r="DE42" i="2"/>
  <c r="CW42" i="2"/>
  <c r="CV42" i="2"/>
  <c r="CT42" i="2"/>
  <c r="H42" i="13" s="1"/>
  <c r="CQ42" i="2" a="1"/>
  <c r="CQ42" i="2" s="1"/>
  <c r="CP42" i="2" a="1"/>
  <c r="CP42" i="2" s="1"/>
  <c r="CO42" i="2" a="1"/>
  <c r="CO42" i="2" s="1"/>
  <c r="CM42" i="2"/>
  <c r="BP42" i="2"/>
  <c r="BO42" i="2"/>
  <c r="BD42" i="2"/>
  <c r="BN42" i="2"/>
  <c r="AV42" i="2"/>
  <c r="BC42" i="2" s="1"/>
  <c r="AU42" i="2"/>
  <c r="BB42" i="2" s="1"/>
  <c r="AS42" i="2"/>
  <c r="L42" i="13" s="1"/>
  <c r="AL42" i="2"/>
  <c r="K42" i="13" s="1"/>
  <c r="AH42" i="2"/>
  <c r="N42" i="2"/>
  <c r="DE41" i="2"/>
  <c r="CW41" i="2"/>
  <c r="CV41" i="2"/>
  <c r="CT41" i="2"/>
  <c r="H41" i="13" s="1"/>
  <c r="CQ41" i="2" a="1"/>
  <c r="CQ41" i="2" s="1"/>
  <c r="CP41" i="2" a="1"/>
  <c r="CP41" i="2" s="1"/>
  <c r="CO41" i="2" a="1"/>
  <c r="CO41" i="2" s="1"/>
  <c r="CM41" i="2"/>
  <c r="BP41" i="2"/>
  <c r="BO41" i="2"/>
  <c r="BD41" i="2"/>
  <c r="AV41" i="2"/>
  <c r="AU41" i="2"/>
  <c r="AS41" i="2"/>
  <c r="L41" i="13" s="1"/>
  <c r="AL41" i="2"/>
  <c r="K41" i="13" s="1"/>
  <c r="AH41" i="2"/>
  <c r="N41" i="2"/>
  <c r="DE40" i="2"/>
  <c r="CW40" i="2"/>
  <c r="CV40" i="2"/>
  <c r="CT40" i="2"/>
  <c r="H40" i="13" s="1"/>
  <c r="CQ40" i="2" a="1"/>
  <c r="CQ40" i="2" s="1"/>
  <c r="CP40" i="2" a="1"/>
  <c r="CP40" i="2" s="1"/>
  <c r="CO40" i="2" a="1"/>
  <c r="CO40" i="2" s="1"/>
  <c r="G40" i="13"/>
  <c r="CM40" i="2"/>
  <c r="BP40" i="2"/>
  <c r="BO40" i="2"/>
  <c r="BD40" i="2"/>
  <c r="AV40" i="2"/>
  <c r="BC40" i="2" s="1"/>
  <c r="AU40" i="2"/>
  <c r="AS40" i="2"/>
  <c r="L40" i="13" s="1"/>
  <c r="AL40" i="2"/>
  <c r="K40" i="13" s="1"/>
  <c r="AH40" i="2"/>
  <c r="N40" i="2"/>
  <c r="DE39" i="2"/>
  <c r="CW39" i="2"/>
  <c r="CV39" i="2"/>
  <c r="CT39" i="2"/>
  <c r="H39" i="13" s="1"/>
  <c r="CQ39" i="2" a="1"/>
  <c r="CQ39" i="2" s="1"/>
  <c r="CP39" i="2" a="1"/>
  <c r="CP39" i="2" s="1"/>
  <c r="CO39" i="2" a="1"/>
  <c r="CO39" i="2" s="1"/>
  <c r="G39" i="13"/>
  <c r="CM39" i="2"/>
  <c r="BP39" i="2"/>
  <c r="BO39" i="2"/>
  <c r="BD39" i="2"/>
  <c r="AV39" i="2"/>
  <c r="BC39" i="2" s="1"/>
  <c r="AU39" i="2"/>
  <c r="BB39" i="2" s="1"/>
  <c r="AS39" i="2"/>
  <c r="L39" i="13" s="1"/>
  <c r="AL39" i="2"/>
  <c r="K39" i="13" s="1"/>
  <c r="AH39" i="2"/>
  <c r="N39" i="2"/>
  <c r="DE38" i="2"/>
  <c r="CW38" i="2"/>
  <c r="CV38" i="2"/>
  <c r="CT38" i="2"/>
  <c r="H38" i="13" s="1"/>
  <c r="CQ38" i="2" a="1"/>
  <c r="CQ38" i="2" s="1"/>
  <c r="CP38" i="2" a="1"/>
  <c r="CP38" i="2" s="1"/>
  <c r="CO38" i="2" a="1"/>
  <c r="CO38" i="2" s="1"/>
  <c r="G38" i="13"/>
  <c r="CM38" i="2"/>
  <c r="BP38" i="2"/>
  <c r="BO38" i="2"/>
  <c r="BD38" i="2"/>
  <c r="AV38" i="2"/>
  <c r="BC38" i="2" s="1"/>
  <c r="AU38" i="2"/>
  <c r="BB38" i="2" s="1"/>
  <c r="AS38" i="2"/>
  <c r="L38" i="13" s="1"/>
  <c r="AL38" i="2"/>
  <c r="K38" i="13" s="1"/>
  <c r="AH38" i="2"/>
  <c r="N38" i="2"/>
  <c r="DE37" i="2"/>
  <c r="CW37" i="2"/>
  <c r="CV37" i="2"/>
  <c r="CT37" i="2"/>
  <c r="H37" i="13" s="1"/>
  <c r="CQ37" i="2" a="1"/>
  <c r="CQ37" i="2" s="1"/>
  <c r="CP37" i="2" a="1"/>
  <c r="CP37" i="2" s="1"/>
  <c r="CO37" i="2" a="1"/>
  <c r="CO37" i="2" s="1"/>
  <c r="G37" i="13"/>
  <c r="CM37" i="2"/>
  <c r="BP37" i="2"/>
  <c r="BO37" i="2"/>
  <c r="BD37" i="2"/>
  <c r="AV37" i="2"/>
  <c r="AU37" i="2"/>
  <c r="AS37" i="2"/>
  <c r="L37" i="13" s="1"/>
  <c r="AL37" i="2"/>
  <c r="K37" i="13" s="1"/>
  <c r="AH37" i="2"/>
  <c r="N37" i="2"/>
  <c r="DE36" i="2"/>
  <c r="CW36" i="2"/>
  <c r="CV36" i="2"/>
  <c r="CT36" i="2"/>
  <c r="H36" i="13" s="1"/>
  <c r="CQ36" i="2" a="1"/>
  <c r="CQ36" i="2" s="1"/>
  <c r="CP36" i="2" a="1"/>
  <c r="CP36" i="2" s="1"/>
  <c r="CO36" i="2" a="1"/>
  <c r="CO36" i="2" s="1"/>
  <c r="G36" i="13"/>
  <c r="CM36" i="2"/>
  <c r="BP36" i="2"/>
  <c r="BO36" i="2"/>
  <c r="BD36" i="2"/>
  <c r="AV36" i="2"/>
  <c r="AU36" i="2"/>
  <c r="AS36" i="2"/>
  <c r="L36" i="13" s="1"/>
  <c r="AL36" i="2"/>
  <c r="K36" i="13" s="1"/>
  <c r="AH36" i="2"/>
  <c r="N36" i="2"/>
  <c r="DE35" i="2"/>
  <c r="CW35" i="2"/>
  <c r="CV35" i="2"/>
  <c r="CT35" i="2"/>
  <c r="H35" i="13" s="1"/>
  <c r="CQ35" i="2" a="1"/>
  <c r="CQ35" i="2" s="1"/>
  <c r="CP35" i="2" a="1"/>
  <c r="CP35" i="2" s="1"/>
  <c r="CO35" i="2" a="1"/>
  <c r="CO35" i="2" s="1"/>
  <c r="G35" i="13"/>
  <c r="CM35" i="2"/>
  <c r="BP35" i="2"/>
  <c r="BO35" i="2"/>
  <c r="BD35" i="2"/>
  <c r="AV35" i="2"/>
  <c r="BC35" i="2" s="1"/>
  <c r="AU35" i="2"/>
  <c r="BB35" i="2" s="1"/>
  <c r="AS35" i="2"/>
  <c r="L35" i="13" s="1"/>
  <c r="AL35" i="2"/>
  <c r="K35" i="13" s="1"/>
  <c r="AH35" i="2"/>
  <c r="N35" i="2"/>
  <c r="DE34" i="2"/>
  <c r="CW34" i="2"/>
  <c r="CV34" i="2"/>
  <c r="CT34" i="2"/>
  <c r="H34" i="13" s="1"/>
  <c r="CQ34" i="2" a="1"/>
  <c r="CQ34" i="2" s="1"/>
  <c r="CP34" i="2" a="1"/>
  <c r="CP34" i="2" s="1"/>
  <c r="CO34" i="2" a="1"/>
  <c r="CO34" i="2" s="1"/>
  <c r="CM34" i="2"/>
  <c r="BP34" i="2"/>
  <c r="BO34" i="2"/>
  <c r="BD34" i="2"/>
  <c r="BN34" i="2"/>
  <c r="AV34" i="2"/>
  <c r="BC34" i="2" s="1"/>
  <c r="AU34" i="2"/>
  <c r="BB34" i="2" s="1"/>
  <c r="AS34" i="2"/>
  <c r="L34" i="13" s="1"/>
  <c r="AL34" i="2"/>
  <c r="K34" i="13" s="1"/>
  <c r="AH34" i="2"/>
  <c r="N34" i="2"/>
  <c r="DE33" i="2"/>
  <c r="CW33" i="2"/>
  <c r="CV33" i="2"/>
  <c r="CT33" i="2"/>
  <c r="H33" i="13" s="1"/>
  <c r="CQ33" i="2" a="1"/>
  <c r="CQ33" i="2" s="1"/>
  <c r="CP33" i="2" a="1"/>
  <c r="CP33" i="2" s="1"/>
  <c r="CO33" i="2" a="1"/>
  <c r="CO33" i="2" s="1"/>
  <c r="G33" i="13"/>
  <c r="CM33" i="2"/>
  <c r="BP33" i="2"/>
  <c r="BO33" i="2"/>
  <c r="BD33" i="2"/>
  <c r="AV33" i="2"/>
  <c r="AU33" i="2"/>
  <c r="BB33" i="2" s="1"/>
  <c r="AS33" i="2"/>
  <c r="L33" i="13" s="1"/>
  <c r="AL33" i="2"/>
  <c r="K33" i="13" s="1"/>
  <c r="AH33" i="2"/>
  <c r="N33" i="2"/>
  <c r="DE32" i="2"/>
  <c r="CW32" i="2"/>
  <c r="CV32" i="2"/>
  <c r="CT32" i="2"/>
  <c r="H32" i="13" s="1"/>
  <c r="CQ32" i="2" a="1"/>
  <c r="CQ32" i="2" s="1"/>
  <c r="CP32" i="2" a="1"/>
  <c r="CP32" i="2" s="1"/>
  <c r="CO32" i="2" a="1"/>
  <c r="CO32" i="2" s="1"/>
  <c r="CM32" i="2"/>
  <c r="BP32" i="2"/>
  <c r="BO32" i="2"/>
  <c r="BD32" i="2"/>
  <c r="AV32" i="2"/>
  <c r="AU32" i="2"/>
  <c r="AS32" i="2"/>
  <c r="L32" i="13" s="1"/>
  <c r="AL32" i="2"/>
  <c r="K32" i="13" s="1"/>
  <c r="AH32" i="2"/>
  <c r="N32" i="2"/>
  <c r="DE31" i="2"/>
  <c r="CW31" i="2"/>
  <c r="CV31" i="2"/>
  <c r="CT31" i="2"/>
  <c r="H31" i="13" s="1"/>
  <c r="CQ31" i="2" a="1"/>
  <c r="CQ31" i="2" s="1"/>
  <c r="CP31" i="2" a="1"/>
  <c r="CP31" i="2" s="1"/>
  <c r="CO31" i="2" a="1"/>
  <c r="CO31" i="2" s="1"/>
  <c r="CM31" i="2"/>
  <c r="BP31" i="2"/>
  <c r="BO31" i="2"/>
  <c r="BD31" i="2"/>
  <c r="AV31" i="2"/>
  <c r="BC31" i="2" s="1"/>
  <c r="AU31" i="2"/>
  <c r="BB31" i="2" s="1"/>
  <c r="AS31" i="2"/>
  <c r="L31" i="13" s="1"/>
  <c r="AL31" i="2"/>
  <c r="K31" i="13" s="1"/>
  <c r="AH31" i="2"/>
  <c r="N31" i="2"/>
  <c r="DE30" i="2"/>
  <c r="CW30" i="2"/>
  <c r="CV30" i="2"/>
  <c r="CT30" i="2"/>
  <c r="H30" i="13" s="1"/>
  <c r="CQ30" i="2" a="1"/>
  <c r="CQ30" i="2" s="1"/>
  <c r="CP30" i="2" a="1"/>
  <c r="CP30" i="2" s="1"/>
  <c r="CO30" i="2" a="1"/>
  <c r="CO30" i="2" s="1"/>
  <c r="G30" i="13"/>
  <c r="CM30" i="2"/>
  <c r="BP30" i="2"/>
  <c r="BO30" i="2"/>
  <c r="BD30" i="2"/>
  <c r="AV30" i="2"/>
  <c r="BC30" i="2" s="1"/>
  <c r="AU30" i="2"/>
  <c r="BB30" i="2" s="1"/>
  <c r="AS30" i="2"/>
  <c r="L30" i="13" s="1"/>
  <c r="AL30" i="2"/>
  <c r="K30" i="13" s="1"/>
  <c r="AH30" i="2"/>
  <c r="N30" i="2"/>
  <c r="DE29" i="2"/>
  <c r="CW29" i="2"/>
  <c r="CV29" i="2"/>
  <c r="CT29" i="2"/>
  <c r="H29" i="13" s="1"/>
  <c r="CQ29" i="2" a="1"/>
  <c r="CQ29" i="2" s="1"/>
  <c r="CP29" i="2" a="1"/>
  <c r="CP29" i="2" s="1"/>
  <c r="CO29" i="2" a="1"/>
  <c r="CO29" i="2" s="1"/>
  <c r="G29" i="13"/>
  <c r="CM29" i="2"/>
  <c r="BP29" i="2"/>
  <c r="BO29" i="2"/>
  <c r="BD29" i="2"/>
  <c r="AV29" i="2"/>
  <c r="AU29" i="2"/>
  <c r="BB29" i="2" s="1"/>
  <c r="AS29" i="2"/>
  <c r="L29" i="13" s="1"/>
  <c r="AL29" i="2"/>
  <c r="K29" i="13" s="1"/>
  <c r="AH29" i="2"/>
  <c r="N29" i="2"/>
  <c r="DE28" i="2"/>
  <c r="CW28" i="2"/>
  <c r="CV28" i="2"/>
  <c r="CT28" i="2"/>
  <c r="H28" i="13" s="1"/>
  <c r="CQ28" i="2" a="1"/>
  <c r="CQ28" i="2" s="1"/>
  <c r="CP28" i="2" a="1"/>
  <c r="CP28" i="2" s="1"/>
  <c r="CO28" i="2" a="1"/>
  <c r="CO28" i="2" s="1"/>
  <c r="DN28" i="2"/>
  <c r="CM28" i="2"/>
  <c r="BP28" i="2"/>
  <c r="BO28" i="2"/>
  <c r="BD28" i="2"/>
  <c r="AV28" i="2"/>
  <c r="AU28" i="2"/>
  <c r="AS28" i="2"/>
  <c r="L28" i="13" s="1"/>
  <c r="AL28" i="2"/>
  <c r="K28" i="13" s="1"/>
  <c r="AH28" i="2"/>
  <c r="N28" i="2"/>
  <c r="DE27" i="2"/>
  <c r="CW27" i="2"/>
  <c r="CV27" i="2"/>
  <c r="CT27" i="2"/>
  <c r="H27" i="13" s="1"/>
  <c r="CQ27" i="2" a="1"/>
  <c r="CQ27" i="2" s="1"/>
  <c r="CP27" i="2" a="1"/>
  <c r="CP27" i="2" s="1"/>
  <c r="CO27" i="2" a="1"/>
  <c r="CO27" i="2" s="1"/>
  <c r="G27" i="13"/>
  <c r="CM27" i="2"/>
  <c r="BP27" i="2"/>
  <c r="BO27" i="2"/>
  <c r="BD27" i="2"/>
  <c r="AV27" i="2"/>
  <c r="BC27" i="2" s="1"/>
  <c r="AU27" i="2"/>
  <c r="AS27" i="2"/>
  <c r="L27" i="13" s="1"/>
  <c r="AL27" i="2"/>
  <c r="K27" i="13" s="1"/>
  <c r="AH27" i="2"/>
  <c r="N27" i="2"/>
  <c r="DE26" i="2"/>
  <c r="CW26" i="2"/>
  <c r="CV26" i="2"/>
  <c r="CT26" i="2"/>
  <c r="H26" i="13" s="1"/>
  <c r="CQ26" i="2" a="1"/>
  <c r="CQ26" i="2" s="1"/>
  <c r="CP26" i="2" a="1"/>
  <c r="CP26" i="2" s="1"/>
  <c r="CO26" i="2" a="1"/>
  <c r="CO26" i="2" s="1"/>
  <c r="CM26" i="2"/>
  <c r="BP26" i="2"/>
  <c r="BO26" i="2"/>
  <c r="BD26" i="2"/>
  <c r="BN26" i="2"/>
  <c r="AV26" i="2"/>
  <c r="AU26" i="2"/>
  <c r="AS26" i="2"/>
  <c r="L26" i="13" s="1"/>
  <c r="AL26" i="2"/>
  <c r="K26" i="13" s="1"/>
  <c r="AH26" i="2"/>
  <c r="N26" i="2"/>
  <c r="DR25" i="2"/>
  <c r="DQ25" i="2"/>
  <c r="DE25" i="2"/>
  <c r="CW25" i="2"/>
  <c r="CV25" i="2"/>
  <c r="CT25" i="2"/>
  <c r="H25" i="13" s="1"/>
  <c r="CQ25" i="2" a="1"/>
  <c r="CQ25" i="2" s="1"/>
  <c r="CP25" i="2" a="1"/>
  <c r="CP25" i="2" s="1"/>
  <c r="CO25" i="2" a="1"/>
  <c r="CO25" i="2" s="1"/>
  <c r="CM25" i="2"/>
  <c r="BP25" i="2"/>
  <c r="BO25" i="2"/>
  <c r="BD25" i="2"/>
  <c r="AV25" i="2"/>
  <c r="BM25" i="2" s="1"/>
  <c r="AU25" i="2"/>
  <c r="BL25" i="2" s="1"/>
  <c r="AS25" i="2"/>
  <c r="L25" i="13" s="1"/>
  <c r="AL25" i="2"/>
  <c r="K25" i="13" s="1"/>
  <c r="AH25" i="2"/>
  <c r="N25" i="2"/>
  <c r="DR24" i="2"/>
  <c r="DQ24" i="2"/>
  <c r="DE24" i="2"/>
  <c r="CW24" i="2"/>
  <c r="CT24" i="2"/>
  <c r="H24" i="13" s="1"/>
  <c r="CQ24" i="2" a="1"/>
  <c r="CQ24" i="2" s="1"/>
  <c r="CP24" i="2" a="1"/>
  <c r="CP24" i="2" s="1"/>
  <c r="CO24" i="2" a="1"/>
  <c r="CO24" i="2" s="1"/>
  <c r="CM24" i="2"/>
  <c r="BP24" i="2"/>
  <c r="BO24" i="2"/>
  <c r="BD24" i="2"/>
  <c r="AV24" i="2"/>
  <c r="AU24" i="2"/>
  <c r="BL24" i="2" s="1"/>
  <c r="AS24" i="2"/>
  <c r="L24" i="13" s="1"/>
  <c r="AL24" i="2"/>
  <c r="K24" i="13" s="1"/>
  <c r="AH24" i="2"/>
  <c r="N24" i="2"/>
  <c r="DR23" i="2"/>
  <c r="DQ23" i="2"/>
  <c r="DE23" i="2"/>
  <c r="CW23" i="2"/>
  <c r="CV23" i="2"/>
  <c r="CT23" i="2"/>
  <c r="H23" i="13" s="1"/>
  <c r="CQ23" i="2" a="1"/>
  <c r="CQ23" i="2" s="1"/>
  <c r="CP23" i="2" a="1"/>
  <c r="CP23" i="2" s="1"/>
  <c r="CO23" i="2" a="1"/>
  <c r="CO23" i="2" s="1"/>
  <c r="CM23" i="2"/>
  <c r="BP23" i="2"/>
  <c r="BO23" i="2"/>
  <c r="BD23" i="2"/>
  <c r="AV23" i="2"/>
  <c r="BM23" i="2" s="1"/>
  <c r="AU23" i="2"/>
  <c r="BB23" i="2" s="1"/>
  <c r="AS23" i="2"/>
  <c r="L23" i="13" s="1"/>
  <c r="AL23" i="2"/>
  <c r="K23" i="13" s="1"/>
  <c r="AH23" i="2"/>
  <c r="N23" i="2"/>
  <c r="DQ22" i="2"/>
  <c r="DE22" i="2"/>
  <c r="CW22" i="2"/>
  <c r="CV22" i="2"/>
  <c r="CT22" i="2"/>
  <c r="H22" i="13" s="1"/>
  <c r="CQ22" i="2" a="1"/>
  <c r="CQ22" i="2" s="1"/>
  <c r="CP22" i="2" a="1"/>
  <c r="CP22" i="2" s="1"/>
  <c r="CO22" i="2" a="1"/>
  <c r="CO22" i="2" s="1"/>
  <c r="G22" i="13"/>
  <c r="CM22" i="2"/>
  <c r="BP22" i="2"/>
  <c r="BO22" i="2"/>
  <c r="BD22" i="2"/>
  <c r="AV22" i="2"/>
  <c r="BC22" i="2" s="1"/>
  <c r="AU22" i="2"/>
  <c r="AS22" i="2"/>
  <c r="L22" i="13" s="1"/>
  <c r="AL22" i="2"/>
  <c r="K22" i="13" s="1"/>
  <c r="AH22" i="2"/>
  <c r="N22" i="2"/>
  <c r="DQ21" i="2"/>
  <c r="DE21" i="2"/>
  <c r="CW21" i="2"/>
  <c r="CV21" i="2"/>
  <c r="CT21" i="2"/>
  <c r="H21" i="13" s="1"/>
  <c r="CQ21" i="2" a="1"/>
  <c r="CQ21" i="2" s="1"/>
  <c r="CP21" i="2" a="1"/>
  <c r="CP21" i="2" s="1"/>
  <c r="CO21" i="2" a="1"/>
  <c r="CO21" i="2" s="1"/>
  <c r="DN21" i="2"/>
  <c r="CM21" i="2"/>
  <c r="BP21" i="2"/>
  <c r="BO21" i="2"/>
  <c r="BD21" i="2"/>
  <c r="AV21" i="2"/>
  <c r="BM21" i="2" s="1"/>
  <c r="AU21" i="2"/>
  <c r="BL21" i="2" s="1"/>
  <c r="AS21" i="2"/>
  <c r="L21" i="13" s="1"/>
  <c r="AL21" i="2"/>
  <c r="K21" i="13" s="1"/>
  <c r="AH21" i="2"/>
  <c r="N21" i="2"/>
  <c r="DQ20" i="2"/>
  <c r="DE20" i="2"/>
  <c r="CW20" i="2"/>
  <c r="CV20" i="2"/>
  <c r="CT20" i="2"/>
  <c r="H20" i="13" s="1"/>
  <c r="CQ20" i="2" a="1"/>
  <c r="CQ20" i="2" s="1"/>
  <c r="CP20" i="2" a="1"/>
  <c r="CP20" i="2" s="1"/>
  <c r="CO20" i="2" a="1"/>
  <c r="CO20" i="2" s="1"/>
  <c r="DD20" i="2"/>
  <c r="CM20" i="2"/>
  <c r="BP20" i="2"/>
  <c r="BY20" i="2" s="1"/>
  <c r="BO20" i="2"/>
  <c r="BD20" i="2"/>
  <c r="AV20" i="2"/>
  <c r="BM20" i="2" s="1"/>
  <c r="AU20" i="2"/>
  <c r="BB20" i="2" s="1"/>
  <c r="AS20" i="2"/>
  <c r="L20" i="13" s="1"/>
  <c r="AL20" i="2"/>
  <c r="K20" i="13" s="1"/>
  <c r="AH20" i="2"/>
  <c r="N20" i="2"/>
  <c r="DQ19" i="2"/>
  <c r="DE19" i="2"/>
  <c r="CW19" i="2"/>
  <c r="CV19" i="2"/>
  <c r="CT19" i="2"/>
  <c r="H19" i="13" s="1"/>
  <c r="CQ19" i="2" a="1"/>
  <c r="CQ19" i="2" s="1"/>
  <c r="CP19" i="2" a="1"/>
  <c r="CP19" i="2" s="1"/>
  <c r="CO19" i="2" a="1"/>
  <c r="CO19" i="2" s="1"/>
  <c r="G19" i="13"/>
  <c r="CM19" i="2"/>
  <c r="BP19" i="2"/>
  <c r="BO19" i="2"/>
  <c r="BD19" i="2"/>
  <c r="AV19" i="2"/>
  <c r="BC19" i="2" s="1"/>
  <c r="AU19" i="2"/>
  <c r="BB19" i="2" s="1"/>
  <c r="AS19" i="2"/>
  <c r="L19" i="13" s="1"/>
  <c r="AL19" i="2"/>
  <c r="K19" i="13" s="1"/>
  <c r="AH19" i="2"/>
  <c r="N19" i="2"/>
  <c r="DQ18" i="2"/>
  <c r="DE18" i="2"/>
  <c r="CW18" i="2"/>
  <c r="CV18" i="2"/>
  <c r="CT18" i="2"/>
  <c r="H18" i="13" s="1"/>
  <c r="CQ18" i="2" a="1"/>
  <c r="CQ18" i="2" s="1"/>
  <c r="CP18" i="2" a="1"/>
  <c r="CP18" i="2" s="1"/>
  <c r="CO18" i="2" a="1"/>
  <c r="CO18" i="2" s="1"/>
  <c r="CM18" i="2"/>
  <c r="BP18" i="2"/>
  <c r="BO18" i="2"/>
  <c r="BD18" i="2"/>
  <c r="BN18" i="2"/>
  <c r="AV18" i="2"/>
  <c r="BM18" i="2" s="1"/>
  <c r="AU18" i="2"/>
  <c r="BB18" i="2" s="1"/>
  <c r="AS18" i="2"/>
  <c r="L18" i="13" s="1"/>
  <c r="AL18" i="2"/>
  <c r="K18" i="13" s="1"/>
  <c r="AH18" i="2"/>
  <c r="N18" i="2"/>
  <c r="DQ17" i="2"/>
  <c r="DE17" i="2"/>
  <c r="CW17" i="2"/>
  <c r="CV17" i="2"/>
  <c r="CT17" i="2"/>
  <c r="H17" i="13" s="1"/>
  <c r="CQ17" i="2" a="1"/>
  <c r="CQ17" i="2" s="1"/>
  <c r="CP17" i="2" a="1"/>
  <c r="CP17" i="2" s="1"/>
  <c r="CO17" i="2" a="1"/>
  <c r="CO17" i="2" s="1"/>
  <c r="CM17" i="2"/>
  <c r="BP17" i="2"/>
  <c r="BO17" i="2"/>
  <c r="BD17" i="2"/>
  <c r="AV17" i="2"/>
  <c r="BC17" i="2" s="1"/>
  <c r="AU17" i="2"/>
  <c r="BB17" i="2" s="1"/>
  <c r="AS17" i="2"/>
  <c r="L17" i="13" s="1"/>
  <c r="AL17" i="2"/>
  <c r="K17" i="13" s="1"/>
  <c r="AH17" i="2"/>
  <c r="N17" i="2"/>
  <c r="DQ16" i="2"/>
  <c r="DE16" i="2"/>
  <c r="CW16" i="2"/>
  <c r="CV16" i="2"/>
  <c r="CT16" i="2"/>
  <c r="H16" i="13" s="1"/>
  <c r="CQ16" i="2" a="1"/>
  <c r="CQ16" i="2" s="1"/>
  <c r="CP16" i="2" a="1"/>
  <c r="CP16" i="2" s="1"/>
  <c r="CO16" i="2" a="1"/>
  <c r="CO16" i="2" s="1"/>
  <c r="CM16" i="2"/>
  <c r="BP16" i="2"/>
  <c r="BO16" i="2"/>
  <c r="BD16" i="2"/>
  <c r="AV16" i="2"/>
  <c r="AU16" i="2"/>
  <c r="BL16" i="2" s="1"/>
  <c r="AS16" i="2"/>
  <c r="L16" i="13" s="1"/>
  <c r="AL16" i="2"/>
  <c r="K16" i="13" s="1"/>
  <c r="AH16" i="2"/>
  <c r="N16" i="2"/>
  <c r="DQ15" i="2"/>
  <c r="DE15" i="2"/>
  <c r="CW15" i="2"/>
  <c r="CV15" i="2"/>
  <c r="CT15" i="2"/>
  <c r="H15" i="13" s="1"/>
  <c r="CQ15" i="2" a="1"/>
  <c r="CQ15" i="2" s="1"/>
  <c r="CP15" i="2" a="1"/>
  <c r="CP15" i="2" s="1"/>
  <c r="CO15" i="2" a="1"/>
  <c r="CO15" i="2" s="1"/>
  <c r="DN15" i="2"/>
  <c r="CM15" i="2"/>
  <c r="BP15" i="2"/>
  <c r="BO15" i="2"/>
  <c r="BD15" i="2"/>
  <c r="AV15" i="2"/>
  <c r="BM15" i="2" s="1"/>
  <c r="AU15" i="2"/>
  <c r="BL15" i="2" s="1"/>
  <c r="AS15" i="2"/>
  <c r="L15" i="13" s="1"/>
  <c r="AL15" i="2"/>
  <c r="K15" i="13" s="1"/>
  <c r="AH15" i="2"/>
  <c r="N15" i="2"/>
  <c r="DQ14" i="2"/>
  <c r="DE14" i="2"/>
  <c r="CW14" i="2"/>
  <c r="CV14" i="2"/>
  <c r="CT14" i="2"/>
  <c r="H14" i="13" s="1"/>
  <c r="CQ14" i="2" a="1"/>
  <c r="CQ14" i="2" s="1"/>
  <c r="CP14" i="2" a="1"/>
  <c r="CP14" i="2" s="1"/>
  <c r="CO14" i="2" a="1"/>
  <c r="CO14" i="2" s="1"/>
  <c r="DD14" i="2"/>
  <c r="CM14" i="2"/>
  <c r="BP14" i="2"/>
  <c r="BO14" i="2"/>
  <c r="BD14" i="2"/>
  <c r="AV14" i="2"/>
  <c r="AU14" i="2"/>
  <c r="AS14" i="2"/>
  <c r="L14" i="13" s="1"/>
  <c r="AL14" i="2"/>
  <c r="K14" i="13" s="1"/>
  <c r="AH14" i="2"/>
  <c r="N14" i="2"/>
  <c r="DQ13" i="2"/>
  <c r="DE13" i="2"/>
  <c r="CW13" i="2"/>
  <c r="CV13" i="2"/>
  <c r="CT13" i="2"/>
  <c r="H13" i="13" s="1"/>
  <c r="CQ13" i="2" a="1"/>
  <c r="CQ13" i="2" s="1"/>
  <c r="CP13" i="2" a="1"/>
  <c r="CP13" i="2" s="1"/>
  <c r="CO13" i="2" a="1"/>
  <c r="CO13" i="2" s="1"/>
  <c r="DN13" i="2"/>
  <c r="CM13" i="2"/>
  <c r="BP13" i="2"/>
  <c r="BO13" i="2"/>
  <c r="BD13" i="2"/>
  <c r="AV13" i="2"/>
  <c r="AU13" i="2"/>
  <c r="BL13" i="2" s="1"/>
  <c r="AS13" i="2"/>
  <c r="L13" i="13" s="1"/>
  <c r="AL13" i="2"/>
  <c r="K13" i="13" s="1"/>
  <c r="AH13" i="2"/>
  <c r="N13" i="2"/>
  <c r="DQ12" i="2"/>
  <c r="DE12" i="2"/>
  <c r="CW12" i="2"/>
  <c r="CV12" i="2"/>
  <c r="CT12" i="2"/>
  <c r="H12" i="13" s="1"/>
  <c r="CQ12" i="2" a="1"/>
  <c r="CQ12" i="2" s="1"/>
  <c r="CP12" i="2" a="1"/>
  <c r="CP12" i="2" s="1"/>
  <c r="CO12" i="2" a="1"/>
  <c r="CO12" i="2" s="1"/>
  <c r="DD12" i="2"/>
  <c r="CM12" i="2"/>
  <c r="BP12" i="2"/>
  <c r="BO12" i="2"/>
  <c r="BD12" i="2"/>
  <c r="AV12" i="2"/>
  <c r="BM12" i="2" s="1"/>
  <c r="AU12" i="2"/>
  <c r="AS12" i="2"/>
  <c r="L12" i="13" s="1"/>
  <c r="AL12" i="2"/>
  <c r="K12" i="13" s="1"/>
  <c r="AH12" i="2"/>
  <c r="N12" i="2"/>
  <c r="DQ11" i="2"/>
  <c r="DE11" i="2"/>
  <c r="CW11" i="2"/>
  <c r="CV11" i="2"/>
  <c r="CT11" i="2"/>
  <c r="H11" i="13" s="1"/>
  <c r="CQ11" i="2" a="1"/>
  <c r="CQ11" i="2" s="1"/>
  <c r="CP11" i="2" a="1"/>
  <c r="CP11" i="2" s="1"/>
  <c r="CO11" i="2" a="1"/>
  <c r="CO11" i="2" s="1"/>
  <c r="CM11" i="2"/>
  <c r="BP11" i="2"/>
  <c r="BO11" i="2"/>
  <c r="BD11" i="2"/>
  <c r="AV11" i="2"/>
  <c r="AU11" i="2"/>
  <c r="BB11" i="2" s="1"/>
  <c r="AS11" i="2"/>
  <c r="L11" i="13" s="1"/>
  <c r="AL11" i="2"/>
  <c r="K11" i="13" s="1"/>
  <c r="AH11" i="2"/>
  <c r="N11" i="2"/>
  <c r="DQ10" i="2"/>
  <c r="DE10" i="2"/>
  <c r="CW10" i="2"/>
  <c r="CV10" i="2"/>
  <c r="CT10" i="2"/>
  <c r="H10" i="13" s="1"/>
  <c r="CQ10" i="2" a="1"/>
  <c r="CQ10" i="2" s="1"/>
  <c r="CP10" i="2" a="1"/>
  <c r="CP10" i="2" s="1"/>
  <c r="CO10" i="2" a="1"/>
  <c r="CO10" i="2" s="1"/>
  <c r="CM10" i="2"/>
  <c r="BP10" i="2"/>
  <c r="BO10" i="2"/>
  <c r="BD10" i="2"/>
  <c r="BN10" i="2"/>
  <c r="AV10" i="2"/>
  <c r="BM10" i="2" s="1"/>
  <c r="AU10" i="2"/>
  <c r="BL10" i="2" s="1"/>
  <c r="AS10" i="2"/>
  <c r="L10" i="13" s="1"/>
  <c r="AL10" i="2"/>
  <c r="K10" i="13" s="1"/>
  <c r="AH10" i="2"/>
  <c r="N10" i="2"/>
  <c r="DQ9" i="2"/>
  <c r="DE9" i="2"/>
  <c r="CW9" i="2"/>
  <c r="CV9" i="2"/>
  <c r="CT9" i="2"/>
  <c r="H9" i="13" s="1"/>
  <c r="CQ9" i="2" a="1"/>
  <c r="CQ9" i="2" s="1"/>
  <c r="CP9" i="2" a="1"/>
  <c r="CP9" i="2" s="1"/>
  <c r="CO9" i="2" a="1"/>
  <c r="CO9" i="2" s="1"/>
  <c r="DD9" i="2"/>
  <c r="CM9" i="2"/>
  <c r="BP9" i="2"/>
  <c r="BO9" i="2"/>
  <c r="BD9" i="2"/>
  <c r="AV9" i="2"/>
  <c r="BC9" i="2" s="1"/>
  <c r="AU9" i="2"/>
  <c r="BB9" i="2" s="1"/>
  <c r="AS9" i="2"/>
  <c r="L9" i="13" s="1"/>
  <c r="AL9" i="2"/>
  <c r="K9" i="13" s="1"/>
  <c r="AH9" i="2"/>
  <c r="N9" i="2"/>
  <c r="DQ8" i="2"/>
  <c r="DE8" i="2"/>
  <c r="CW8" i="2"/>
  <c r="CV8" i="2"/>
  <c r="CT8" i="2"/>
  <c r="H8" i="13" s="1"/>
  <c r="CQ8" i="2" a="1"/>
  <c r="CQ8" i="2" s="1"/>
  <c r="CP8" i="2" a="1"/>
  <c r="CP8" i="2" s="1"/>
  <c r="CO8" i="2" a="1"/>
  <c r="CO8" i="2" s="1"/>
  <c r="CM8" i="2"/>
  <c r="BP8" i="2"/>
  <c r="BO8" i="2"/>
  <c r="BD8" i="2"/>
  <c r="BN8" i="2"/>
  <c r="AV8" i="2"/>
  <c r="AU8" i="2"/>
  <c r="AS8" i="2"/>
  <c r="L8" i="13" s="1"/>
  <c r="AL8" i="2"/>
  <c r="K8" i="13" s="1"/>
  <c r="AH8" i="2"/>
  <c r="N8" i="2"/>
  <c r="DQ7" i="2"/>
  <c r="DE7" i="2"/>
  <c r="CW7" i="2"/>
  <c r="CV7" i="2"/>
  <c r="CT7" i="2"/>
  <c r="H7" i="13" s="1"/>
  <c r="CQ7" i="2" a="1"/>
  <c r="CQ7" i="2" s="1"/>
  <c r="CP7" i="2" a="1"/>
  <c r="CP7" i="2" s="1"/>
  <c r="CO7" i="2" a="1"/>
  <c r="CO7" i="2" s="1"/>
  <c r="CM7" i="2"/>
  <c r="BP7" i="2"/>
  <c r="BO7" i="2"/>
  <c r="BD7" i="2"/>
  <c r="AV7" i="2"/>
  <c r="BM7" i="2" s="1"/>
  <c r="AU7" i="2"/>
  <c r="BB7" i="2" s="1"/>
  <c r="AS7" i="2"/>
  <c r="L7" i="13" s="1"/>
  <c r="AL7" i="2"/>
  <c r="K7" i="13" s="1"/>
  <c r="AH7" i="2"/>
  <c r="N7" i="2"/>
  <c r="DQ6" i="2"/>
  <c r="DE6" i="2"/>
  <c r="CW6" i="2"/>
  <c r="CV6" i="2"/>
  <c r="CT6" i="2"/>
  <c r="H6" i="13" s="1"/>
  <c r="CQ6" i="2" a="1"/>
  <c r="CQ6" i="2" s="1"/>
  <c r="CP6" i="2" a="1"/>
  <c r="CP6" i="2" s="1"/>
  <c r="CO6" i="2" a="1"/>
  <c r="CO6" i="2" s="1"/>
  <c r="G6" i="13"/>
  <c r="CM6" i="2"/>
  <c r="BP6" i="2"/>
  <c r="BO6" i="2"/>
  <c r="BD6" i="2"/>
  <c r="BN6" i="2"/>
  <c r="AV6" i="2"/>
  <c r="AU6" i="2"/>
  <c r="AS6" i="2"/>
  <c r="L6" i="13" s="1"/>
  <c r="AL6" i="2"/>
  <c r="K6" i="13" s="1"/>
  <c r="AH6" i="2"/>
  <c r="N6" i="2"/>
  <c r="DQ5" i="2"/>
  <c r="DE5" i="2"/>
  <c r="CW5" i="2"/>
  <c r="CV5" i="2"/>
  <c r="CT5" i="2"/>
  <c r="H5" i="13" s="1"/>
  <c r="CQ5" i="2" a="1"/>
  <c r="CQ5" i="2" s="1"/>
  <c r="CP5" i="2" a="1"/>
  <c r="CP5" i="2" s="1"/>
  <c r="CO5" i="2" a="1"/>
  <c r="CO5" i="2" s="1"/>
  <c r="CM5" i="2"/>
  <c r="BP5" i="2"/>
  <c r="BO5" i="2"/>
  <c r="BD5" i="2"/>
  <c r="AV5" i="2"/>
  <c r="AU5" i="2"/>
  <c r="BL5" i="2" s="1"/>
  <c r="AS5" i="2"/>
  <c r="L5" i="13" s="1"/>
  <c r="AL5" i="2"/>
  <c r="K5" i="13" s="1"/>
  <c r="AH5" i="2"/>
  <c r="N5" i="2"/>
  <c r="DQ4" i="2"/>
  <c r="DE4" i="2"/>
  <c r="CW4" i="2"/>
  <c r="CV4" i="2"/>
  <c r="CT4" i="2"/>
  <c r="H4" i="13" s="1"/>
  <c r="CQ4" i="2" a="1"/>
  <c r="CQ4" i="2" s="1"/>
  <c r="CP4" i="2" a="1"/>
  <c r="CP4" i="2" s="1"/>
  <c r="CO4" i="2" a="1"/>
  <c r="CO4" i="2" s="1"/>
  <c r="DD4" i="2"/>
  <c r="CM4" i="2"/>
  <c r="BP4" i="2"/>
  <c r="BO4" i="2"/>
  <c r="BD4" i="2"/>
  <c r="AV4" i="2"/>
  <c r="BC4" i="2" s="1"/>
  <c r="AU4" i="2"/>
  <c r="AS4" i="2"/>
  <c r="L4" i="13" s="1"/>
  <c r="AL4" i="2"/>
  <c r="K4" i="13" s="1"/>
  <c r="AH4" i="2"/>
  <c r="N4" i="2"/>
  <c r="DQ3" i="2"/>
  <c r="DE3" i="2"/>
  <c r="CW3" i="2"/>
  <c r="CV3" i="2"/>
  <c r="CT3" i="2"/>
  <c r="H3" i="13" s="1"/>
  <c r="CQ3" i="2" a="1"/>
  <c r="CQ3" i="2" s="1"/>
  <c r="CP3" i="2" a="1"/>
  <c r="CP3" i="2" s="1"/>
  <c r="CO3" i="2" a="1"/>
  <c r="CO3" i="2" s="1"/>
  <c r="CM3" i="2"/>
  <c r="BP3" i="2"/>
  <c r="BO3" i="2"/>
  <c r="BD3" i="2"/>
  <c r="AV3" i="2"/>
  <c r="BC3" i="2" s="1"/>
  <c r="AU3" i="2"/>
  <c r="AS3" i="2"/>
  <c r="L3" i="13" s="1"/>
  <c r="AL3" i="2"/>
  <c r="K3" i="13" s="1"/>
  <c r="AH3" i="2"/>
  <c r="N3" i="2"/>
  <c r="DQ2" i="2"/>
  <c r="DE2" i="2"/>
  <c r="CW2" i="2"/>
  <c r="CV2" i="2"/>
  <c r="CT2" i="2"/>
  <c r="H2" i="13" s="1"/>
  <c r="CQ2" i="2" a="1"/>
  <c r="CQ2" i="2" s="1"/>
  <c r="CP2" i="2" a="1"/>
  <c r="CP2" i="2" s="1"/>
  <c r="CO2" i="2" a="1"/>
  <c r="CO2" i="2" s="1"/>
  <c r="CM2" i="2"/>
  <c r="BP2" i="2"/>
  <c r="BO2" i="2"/>
  <c r="BD2" i="2"/>
  <c r="AV2" i="2"/>
  <c r="BM2" i="2" s="1"/>
  <c r="AU2" i="2"/>
  <c r="BB2" i="2" s="1"/>
  <c r="AS2" i="2"/>
  <c r="L2" i="13" s="1"/>
  <c r="AL2" i="2"/>
  <c r="K2" i="13" s="1"/>
  <c r="AH2" i="2"/>
  <c r="N2" i="2"/>
  <c r="CC158" i="2" l="1"/>
  <c r="BZ158" i="2" s="1"/>
  <c r="CF159" i="2"/>
  <c r="CF160" i="2"/>
  <c r="CG158" i="2"/>
  <c r="CD160" i="2"/>
  <c r="CG160" i="2" s="1"/>
  <c r="CD159" i="2"/>
  <c r="CG159" i="2" s="1"/>
  <c r="CC157" i="2"/>
  <c r="BZ157" i="2" s="1"/>
  <c r="CG155" i="2"/>
  <c r="CG156" i="2"/>
  <c r="CG157" i="2"/>
  <c r="CC156" i="2"/>
  <c r="BZ156" i="2" s="1"/>
  <c r="CC155" i="2"/>
  <c r="BZ155" i="2" s="1"/>
  <c r="CC154" i="2"/>
  <c r="BZ154" i="2" s="1"/>
  <c r="CC153" i="2"/>
  <c r="CC152" i="2"/>
  <c r="CD153" i="2"/>
  <c r="CG153" i="2" s="1"/>
  <c r="CG152" i="2"/>
  <c r="CF149" i="2"/>
  <c r="BZ149" i="2"/>
  <c r="BZ150" i="2"/>
  <c r="CF150" i="2"/>
  <c r="CD151" i="2"/>
  <c r="CG151" i="2" s="1"/>
  <c r="CC151" i="2"/>
  <c r="CD150" i="2"/>
  <c r="CG150" i="2" s="1"/>
  <c r="CD149" i="2"/>
  <c r="CG149" i="2" s="1"/>
  <c r="CC142" i="2"/>
  <c r="BZ142" i="2" s="1"/>
  <c r="CC141" i="2"/>
  <c r="BZ141" i="2" s="1"/>
  <c r="CC140" i="2"/>
  <c r="BZ140" i="2" s="1"/>
  <c r="CD142" i="2"/>
  <c r="CG142" i="2" s="1"/>
  <c r="CC136" i="2"/>
  <c r="CC135" i="2"/>
  <c r="BZ135" i="2" s="1"/>
  <c r="CG134" i="2"/>
  <c r="CG135" i="2"/>
  <c r="CC134" i="2"/>
  <c r="BZ134" i="2" s="1"/>
  <c r="CG136" i="2"/>
  <c r="CF954" i="2"/>
  <c r="BW1126" i="2"/>
  <c r="BV1126" i="2" s="1"/>
  <c r="CC118" i="2"/>
  <c r="CC117" i="2"/>
  <c r="BZ117" i="2" s="1"/>
  <c r="CD117" i="2"/>
  <c r="CG117" i="2" s="1"/>
  <c r="CC116" i="2"/>
  <c r="BZ116" i="2" s="1"/>
  <c r="CD116" i="2"/>
  <c r="CG116" i="2" s="1"/>
  <c r="CC108" i="2"/>
  <c r="CC107" i="2"/>
  <c r="CD109" i="2"/>
  <c r="CG109" i="2" s="1"/>
  <c r="CF109" i="2"/>
  <c r="BW964" i="2"/>
  <c r="BZ964" i="2"/>
  <c r="CF103" i="2"/>
  <c r="BZ103" i="2"/>
  <c r="CC102" i="2"/>
  <c r="CC101" i="2"/>
  <c r="BZ101" i="2" s="1"/>
  <c r="CD103" i="2"/>
  <c r="CG103" i="2" s="1"/>
  <c r="BW1124" i="2"/>
  <c r="BV1124" i="2" s="1"/>
  <c r="CC1273" i="2"/>
  <c r="CC1272" i="2"/>
  <c r="CD1273" i="2"/>
  <c r="CG1273" i="2" s="1"/>
  <c r="CC1271" i="2"/>
  <c r="CD1272" i="2"/>
  <c r="CG1272" i="2" s="1"/>
  <c r="CD1271" i="2"/>
  <c r="CG1271" i="2" s="1"/>
  <c r="CC100" i="2"/>
  <c r="BZ100" i="2" s="1"/>
  <c r="CG98" i="2"/>
  <c r="CC99" i="2"/>
  <c r="BZ99" i="2" s="1"/>
  <c r="CG99" i="2"/>
  <c r="CG100" i="2"/>
  <c r="CC98" i="2"/>
  <c r="BZ98" i="2" s="1"/>
  <c r="CC95" i="2"/>
  <c r="BZ95" i="2" s="1"/>
  <c r="CF953" i="2"/>
  <c r="CE953" i="2" s="1"/>
  <c r="CG95" i="2"/>
  <c r="CF96" i="2"/>
  <c r="BW956" i="2"/>
  <c r="CD97" i="2"/>
  <c r="CG97" i="2" s="1"/>
  <c r="CF97" i="2"/>
  <c r="CD96" i="2"/>
  <c r="CG96" i="2" s="1"/>
  <c r="BU1269" i="2"/>
  <c r="BY1269" i="2"/>
  <c r="BW958" i="2"/>
  <c r="BV958" i="2" s="1"/>
  <c r="CG1270" i="2"/>
  <c r="CC1270" i="2"/>
  <c r="BZ1270" i="2" s="1"/>
  <c r="CC1268" i="2"/>
  <c r="CC94" i="2"/>
  <c r="BZ94" i="2" s="1"/>
  <c r="CC93" i="2"/>
  <c r="BZ93" i="2" s="1"/>
  <c r="CC92" i="2"/>
  <c r="BZ92" i="2" s="1"/>
  <c r="CG92" i="2"/>
  <c r="CD94" i="2"/>
  <c r="CG94" i="2" s="1"/>
  <c r="BV1125" i="2"/>
  <c r="BV49" i="2"/>
  <c r="BW995" i="2"/>
  <c r="BV995" i="2" s="1"/>
  <c r="BW48" i="2"/>
  <c r="BV48" i="2" s="1"/>
  <c r="CF996" i="2"/>
  <c r="CE996" i="2" s="1"/>
  <c r="BW1011" i="2"/>
  <c r="BV1011" i="2" s="1"/>
  <c r="BW1037" i="2"/>
  <c r="BV1037" i="2" s="1"/>
  <c r="BV47" i="2"/>
  <c r="CC1123" i="2"/>
  <c r="BZ1123" i="2" s="1"/>
  <c r="CC1122" i="2"/>
  <c r="CD1122" i="2"/>
  <c r="CG1122" i="2" s="1"/>
  <c r="CC1121" i="2"/>
  <c r="BZ1121" i="2" s="1"/>
  <c r="CD1121" i="2"/>
  <c r="CG1121" i="2" s="1"/>
  <c r="BV1056" i="2"/>
  <c r="BV1005" i="2"/>
  <c r="BV1038" i="2"/>
  <c r="BW1039" i="2"/>
  <c r="BV1039" i="2" s="1"/>
  <c r="BV1016" i="2"/>
  <c r="BV1017" i="2"/>
  <c r="BV1004" i="2"/>
  <c r="BV1010" i="2"/>
  <c r="BV1012" i="2"/>
  <c r="BV996" i="2"/>
  <c r="BW997" i="2"/>
  <c r="BV997" i="2" s="1"/>
  <c r="CE995" i="2"/>
  <c r="CE997" i="2"/>
  <c r="BV964" i="2"/>
  <c r="BV963" i="2"/>
  <c r="CE964" i="2"/>
  <c r="BW962" i="2"/>
  <c r="BV962" i="2" s="1"/>
  <c r="CF962" i="2"/>
  <c r="CE962" i="2" s="1"/>
  <c r="CF963" i="2"/>
  <c r="CE963" i="2" s="1"/>
  <c r="CH854" i="2"/>
  <c r="E854" i="13" s="1"/>
  <c r="CH396" i="2"/>
  <c r="E396" i="13" s="1"/>
  <c r="CJ890" i="2"/>
  <c r="CN1157" i="2"/>
  <c r="G1157" i="13" s="1"/>
  <c r="CN482" i="2"/>
  <c r="DN482" i="2" s="1"/>
  <c r="CH834" i="2"/>
  <c r="E834" i="13" s="1"/>
  <c r="CH395" i="2"/>
  <c r="E395" i="13" s="1"/>
  <c r="CJ876" i="2"/>
  <c r="CJ75" i="2"/>
  <c r="CN891" i="2"/>
  <c r="DD891" i="2" s="1"/>
  <c r="CN396" i="2"/>
  <c r="DN396" i="2" s="1"/>
  <c r="CH1254" i="2"/>
  <c r="E1254" i="13" s="1"/>
  <c r="CH825" i="2"/>
  <c r="E825" i="13" s="1"/>
  <c r="CH687" i="2"/>
  <c r="E687" i="13" s="1"/>
  <c r="CJ1255" i="2"/>
  <c r="CJ861" i="2"/>
  <c r="CN890" i="2"/>
  <c r="G890" i="13" s="1"/>
  <c r="CN395" i="2"/>
  <c r="CV877" i="2"/>
  <c r="CH1253" i="2"/>
  <c r="E1253" i="13" s="1"/>
  <c r="CH819" i="2"/>
  <c r="E819" i="13" s="1"/>
  <c r="CH609" i="2"/>
  <c r="E609" i="13" s="1"/>
  <c r="CJ1254" i="2"/>
  <c r="CJ854" i="2"/>
  <c r="CJ605" i="2"/>
  <c r="CN876" i="2"/>
  <c r="DN876" i="2" s="1"/>
  <c r="CH1157" i="2"/>
  <c r="E1157" i="13" s="1"/>
  <c r="CH810" i="2"/>
  <c r="E810" i="13" s="1"/>
  <c r="CH606" i="2"/>
  <c r="E606" i="13" s="1"/>
  <c r="CJ1253" i="2"/>
  <c r="CJ834" i="2"/>
  <c r="CJ396" i="2"/>
  <c r="CN854" i="2"/>
  <c r="DD854" i="2" s="1"/>
  <c r="CH891" i="2"/>
  <c r="E891" i="13" s="1"/>
  <c r="CH798" i="2"/>
  <c r="E798" i="13" s="1"/>
  <c r="CH605" i="2"/>
  <c r="E605" i="13" s="1"/>
  <c r="CJ1230" i="2"/>
  <c r="CJ825" i="2"/>
  <c r="CJ483" i="2"/>
  <c r="CJ395" i="2"/>
  <c r="CN834" i="2"/>
  <c r="G834" i="13" s="1"/>
  <c r="CN605" i="2"/>
  <c r="CH890" i="2"/>
  <c r="E890" i="13" s="1"/>
  <c r="CH797" i="2"/>
  <c r="E797" i="13" s="1"/>
  <c r="CJ1158" i="2"/>
  <c r="CJ810" i="2"/>
  <c r="CJ482" i="2"/>
  <c r="CN1254" i="2"/>
  <c r="G1254" i="13" s="1"/>
  <c r="CN810" i="2"/>
  <c r="DD810" i="2" s="1"/>
  <c r="CW875" i="2"/>
  <c r="CH876" i="2"/>
  <c r="E876" i="13" s="1"/>
  <c r="CH482" i="2"/>
  <c r="E482" i="13" s="1"/>
  <c r="CJ1157" i="2"/>
  <c r="CJ797" i="2"/>
  <c r="CN1253" i="2"/>
  <c r="CN797" i="2"/>
  <c r="G797" i="13" s="1"/>
  <c r="CN483" i="2"/>
  <c r="DN483" i="2" s="1"/>
  <c r="BV957" i="2"/>
  <c r="BV956" i="2"/>
  <c r="BZ937" i="2"/>
  <c r="CF937" i="2"/>
  <c r="CC935" i="2"/>
  <c r="CD937" i="2"/>
  <c r="CG937" i="2" s="1"/>
  <c r="CD936" i="2"/>
  <c r="CG936" i="2" s="1"/>
  <c r="CG935" i="2"/>
  <c r="CF936" i="2"/>
  <c r="CE955" i="2"/>
  <c r="CE954" i="2"/>
  <c r="BV954" i="2"/>
  <c r="CD951" i="2"/>
  <c r="CC951" i="2"/>
  <c r="BZ951" i="2" s="1"/>
  <c r="CC950" i="2"/>
  <c r="BZ950" i="2" s="1"/>
  <c r="CD950" i="2"/>
  <c r="CG950" i="2" s="1"/>
  <c r="CD952" i="2"/>
  <c r="CG952" i="2" s="1"/>
  <c r="CC952" i="2"/>
  <c r="BZ952" i="2" s="1"/>
  <c r="CH611" i="2"/>
  <c r="E611" i="13" s="1"/>
  <c r="CH364" i="2"/>
  <c r="E364" i="13" s="1"/>
  <c r="CJ388" i="2"/>
  <c r="CH847" i="2"/>
  <c r="E847" i="13" s="1"/>
  <c r="CH1234" i="2"/>
  <c r="E1234" i="13" s="1"/>
  <c r="CH694" i="2"/>
  <c r="E694" i="13" s="1"/>
  <c r="CH1156" i="2"/>
  <c r="E1156" i="13" s="1"/>
  <c r="CH423" i="2"/>
  <c r="E423" i="13" s="1"/>
  <c r="CJ1198" i="2"/>
  <c r="CH1205" i="2"/>
  <c r="E1205" i="13" s="1"/>
  <c r="CH638" i="2"/>
  <c r="E638" i="13" s="1"/>
  <c r="CJ1235" i="2"/>
  <c r="CH1247" i="2"/>
  <c r="E1247" i="13" s="1"/>
  <c r="CH1238" i="2"/>
  <c r="E1238" i="13" s="1"/>
  <c r="CN1238" i="2"/>
  <c r="DD1238" i="2" s="1"/>
  <c r="DG1238" i="2" s="1"/>
  <c r="CH1227" i="2"/>
  <c r="E1227" i="13" s="1"/>
  <c r="CH858" i="2"/>
  <c r="E858" i="13" s="1"/>
  <c r="CJ1182" i="2"/>
  <c r="CN873" i="2"/>
  <c r="G873" i="13" s="1"/>
  <c r="CH1143" i="2"/>
  <c r="E1143" i="13" s="1"/>
  <c r="CH621" i="2"/>
  <c r="E621" i="13" s="1"/>
  <c r="CJ1218" i="2"/>
  <c r="CN1137" i="2"/>
  <c r="DN1137" i="2" s="1"/>
  <c r="CH1245" i="2"/>
  <c r="E1245" i="13" s="1"/>
  <c r="CH1212" i="2"/>
  <c r="E1212" i="13" s="1"/>
  <c r="CH612" i="2"/>
  <c r="E612" i="13" s="1"/>
  <c r="CH805" i="2"/>
  <c r="E805" i="13" s="1"/>
  <c r="CJ1156" i="2"/>
  <c r="CH856" i="2"/>
  <c r="E856" i="13" s="1"/>
  <c r="CH610" i="2"/>
  <c r="E610" i="13" s="1"/>
  <c r="CJ397" i="2"/>
  <c r="CN1156" i="2"/>
  <c r="DN1156" i="2" s="1"/>
  <c r="CH829" i="2"/>
  <c r="E829" i="13" s="1"/>
  <c r="CH769" i="2"/>
  <c r="E769" i="13" s="1"/>
  <c r="CH643" i="2"/>
  <c r="E643" i="13" s="1"/>
  <c r="CH607" i="2"/>
  <c r="E607" i="13" s="1"/>
  <c r="CH397" i="2"/>
  <c r="E397" i="13" s="1"/>
  <c r="CH346" i="2"/>
  <c r="E346" i="13" s="1"/>
  <c r="CH91" i="2"/>
  <c r="E91" i="13" s="1"/>
  <c r="CJ1177" i="2"/>
  <c r="CJ805" i="2"/>
  <c r="CJ700" i="2"/>
  <c r="CN805" i="2"/>
  <c r="DN805" i="2" s="1"/>
  <c r="CN694" i="2"/>
  <c r="G694" i="13" s="1"/>
  <c r="CN418" i="2"/>
  <c r="G418" i="13" s="1"/>
  <c r="CH400" i="2"/>
  <c r="E400" i="13" s="1"/>
  <c r="CN700" i="2"/>
  <c r="DD700" i="2" s="1"/>
  <c r="DG700" i="2" s="1"/>
  <c r="CH1255" i="2"/>
  <c r="E1255" i="13" s="1"/>
  <c r="CH754" i="2"/>
  <c r="E754" i="13" s="1"/>
  <c r="CH388" i="2"/>
  <c r="E388" i="13" s="1"/>
  <c r="CJ1159" i="2"/>
  <c r="CJ856" i="2"/>
  <c r="CJ799" i="2"/>
  <c r="CJ694" i="2"/>
  <c r="CN1234" i="2"/>
  <c r="G1234" i="13" s="1"/>
  <c r="CN799" i="2"/>
  <c r="G799" i="13" s="1"/>
  <c r="CN691" i="2"/>
  <c r="G691" i="13" s="1"/>
  <c r="CN364" i="2"/>
  <c r="DN364" i="2" s="1"/>
  <c r="CJ607" i="2"/>
  <c r="CJ364" i="2"/>
  <c r="CN1177" i="2"/>
  <c r="G1177" i="13" s="1"/>
  <c r="CN856" i="2"/>
  <c r="G856" i="13" s="1"/>
  <c r="CN400" i="2"/>
  <c r="DN400" i="2" s="1"/>
  <c r="CH1177" i="2"/>
  <c r="E1177" i="13" s="1"/>
  <c r="CH619" i="2"/>
  <c r="E619" i="13" s="1"/>
  <c r="CJ1234" i="2"/>
  <c r="CJ847" i="2"/>
  <c r="CJ769" i="2"/>
  <c r="CJ418" i="2"/>
  <c r="CN769" i="2"/>
  <c r="DD769" i="2" s="1"/>
  <c r="CN397" i="2"/>
  <c r="DD397" i="2" s="1"/>
  <c r="DF397" i="2" s="1"/>
  <c r="CN346" i="2"/>
  <c r="G346" i="13" s="1"/>
  <c r="CN91" i="2"/>
  <c r="G91" i="13" s="1"/>
  <c r="CH1159" i="2"/>
  <c r="E1159" i="13" s="1"/>
  <c r="CJ754" i="2"/>
  <c r="CJ346" i="2"/>
  <c r="CJ91" i="2"/>
  <c r="CN847" i="2"/>
  <c r="CN607" i="2"/>
  <c r="G607" i="13" s="1"/>
  <c r="CN388" i="2"/>
  <c r="G388" i="13" s="1"/>
  <c r="CH799" i="2"/>
  <c r="E799" i="13" s="1"/>
  <c r="CH700" i="2"/>
  <c r="E700" i="13" s="1"/>
  <c r="CH418" i="2"/>
  <c r="E418" i="13" s="1"/>
  <c r="CJ892" i="2"/>
  <c r="CJ829" i="2"/>
  <c r="CJ400" i="2"/>
  <c r="CN1255" i="2"/>
  <c r="G1255" i="13" s="1"/>
  <c r="CN829" i="2"/>
  <c r="DN829" i="2" s="1"/>
  <c r="CH760" i="2"/>
  <c r="E760" i="13" s="1"/>
  <c r="CJ835" i="2"/>
  <c r="CJ787" i="2"/>
  <c r="CJ550" i="2"/>
  <c r="CJ472" i="2"/>
  <c r="CJ61" i="2"/>
  <c r="CN1159" i="2"/>
  <c r="G1159" i="13" s="1"/>
  <c r="CH850" i="2"/>
  <c r="E850" i="13" s="1"/>
  <c r="CH61" i="2"/>
  <c r="E61" i="13" s="1"/>
  <c r="CJ691" i="2"/>
  <c r="CN61" i="2"/>
  <c r="G61" i="13" s="1"/>
  <c r="CJ760" i="2"/>
  <c r="CJ643" i="2"/>
  <c r="CN850" i="2"/>
  <c r="G850" i="13" s="1"/>
  <c r="CH835" i="2"/>
  <c r="E835" i="13" s="1"/>
  <c r="CJ619" i="2"/>
  <c r="CN787" i="2"/>
  <c r="G787" i="13" s="1"/>
  <c r="CH472" i="2"/>
  <c r="E472" i="13" s="1"/>
  <c r="CN835" i="2"/>
  <c r="DD835" i="2" s="1"/>
  <c r="DF835" i="2" s="1"/>
  <c r="CH787" i="2"/>
  <c r="E787" i="13" s="1"/>
  <c r="CH550" i="2"/>
  <c r="E550" i="13" s="1"/>
  <c r="CN760" i="2"/>
  <c r="CN643" i="2"/>
  <c r="DD643" i="2" s="1"/>
  <c r="CN550" i="2"/>
  <c r="G550" i="13" s="1"/>
  <c r="CN472" i="2"/>
  <c r="DN472" i="2" s="1"/>
  <c r="CH691" i="2"/>
  <c r="E691" i="13" s="1"/>
  <c r="CJ850" i="2"/>
  <c r="CN754" i="2"/>
  <c r="DN754" i="2" s="1"/>
  <c r="CN619" i="2"/>
  <c r="DD619" i="2" s="1"/>
  <c r="DG619" i="2" s="1"/>
  <c r="CH839" i="2"/>
  <c r="E839" i="13" s="1"/>
  <c r="CH671" i="2"/>
  <c r="E671" i="13" s="1"/>
  <c r="CJ1262" i="2"/>
  <c r="CN776" i="2"/>
  <c r="G776" i="13" s="1"/>
  <c r="CH794" i="2"/>
  <c r="E794" i="13" s="1"/>
  <c r="CJ1217" i="2"/>
  <c r="CN1262" i="2"/>
  <c r="G1262" i="13" s="1"/>
  <c r="CN671" i="2"/>
  <c r="DD671" i="2" s="1"/>
  <c r="CH776" i="2"/>
  <c r="E776" i="13" s="1"/>
  <c r="CJ671" i="2"/>
  <c r="CH603" i="2"/>
  <c r="E603" i="13" s="1"/>
  <c r="CJ546" i="2"/>
  <c r="CH766" i="2"/>
  <c r="E766" i="13" s="1"/>
  <c r="CJ880" i="2"/>
  <c r="CH1198" i="2"/>
  <c r="E1198" i="13" s="1"/>
  <c r="CH883" i="2"/>
  <c r="E883" i="13" s="1"/>
  <c r="CH838" i="2"/>
  <c r="E838" i="13" s="1"/>
  <c r="CJ1205" i="2"/>
  <c r="CH879" i="2"/>
  <c r="E879" i="13" s="1"/>
  <c r="CH416" i="2"/>
  <c r="E416" i="13" s="1"/>
  <c r="CJ707" i="2"/>
  <c r="CJ77" i="2"/>
  <c r="CH1172" i="2"/>
  <c r="E1172" i="13" s="1"/>
  <c r="CH764" i="2"/>
  <c r="E764" i="13" s="1"/>
  <c r="CJ821" i="2"/>
  <c r="CH410" i="2"/>
  <c r="E410" i="13" s="1"/>
  <c r="CJ734" i="2"/>
  <c r="CH1151" i="2"/>
  <c r="E1151" i="13" s="1"/>
  <c r="CH734" i="2"/>
  <c r="E734" i="13" s="1"/>
  <c r="CJ638" i="2"/>
  <c r="CJ881" i="2"/>
  <c r="CJ425" i="2"/>
  <c r="CH363" i="2"/>
  <c r="E363" i="13" s="1"/>
  <c r="CH417" i="2"/>
  <c r="E417" i="13" s="1"/>
  <c r="CN879" i="2"/>
  <c r="G879" i="13" s="1"/>
  <c r="CH438" i="2"/>
  <c r="E438" i="13" s="1"/>
  <c r="CH759" i="2"/>
  <c r="E759" i="13" s="1"/>
  <c r="CH1175" i="2"/>
  <c r="E1175" i="13" s="1"/>
  <c r="CH665" i="2"/>
  <c r="E665" i="13" s="1"/>
  <c r="CH299" i="2"/>
  <c r="E299" i="13" s="1"/>
  <c r="CJ1169" i="2"/>
  <c r="CJ845" i="2"/>
  <c r="CN758" i="2"/>
  <c r="DD758" i="2" s="1"/>
  <c r="DG758" i="2" s="1"/>
  <c r="CN698" i="2"/>
  <c r="G698" i="13" s="1"/>
  <c r="CN617" i="2"/>
  <c r="DD617" i="2" s="1"/>
  <c r="DF617" i="2" s="1"/>
  <c r="CN470" i="2"/>
  <c r="DN470" i="2" s="1"/>
  <c r="CN386" i="2"/>
  <c r="DD386" i="2" s="1"/>
  <c r="DG386" i="2" s="1"/>
  <c r="CN344" i="2"/>
  <c r="G344" i="13" s="1"/>
  <c r="CH827" i="2"/>
  <c r="E827" i="13" s="1"/>
  <c r="CH725" i="2"/>
  <c r="E725" i="13" s="1"/>
  <c r="CH470" i="2"/>
  <c r="E470" i="13" s="1"/>
  <c r="CH437" i="2"/>
  <c r="E437" i="13" s="1"/>
  <c r="CH89" i="2"/>
  <c r="CJ878" i="2"/>
  <c r="CJ803" i="2"/>
  <c r="CJ752" i="2"/>
  <c r="CJ698" i="2"/>
  <c r="CJ470" i="2"/>
  <c r="CN803" i="2"/>
  <c r="G803" i="13" s="1"/>
  <c r="CN299" i="2"/>
  <c r="DN299" i="2" s="1"/>
  <c r="CH1169" i="2"/>
  <c r="E1169" i="13" s="1"/>
  <c r="CH758" i="2"/>
  <c r="E758" i="13" s="1"/>
  <c r="CH641" i="2"/>
  <c r="E641" i="13" s="1"/>
  <c r="CJ617" i="2"/>
  <c r="CN1175" i="2"/>
  <c r="G1175" i="13" s="1"/>
  <c r="CN845" i="2"/>
  <c r="G845" i="13" s="1"/>
  <c r="CN752" i="2"/>
  <c r="G752" i="13" s="1"/>
  <c r="CN89" i="2"/>
  <c r="G89" i="13" s="1"/>
  <c r="CH845" i="2"/>
  <c r="E845" i="13" s="1"/>
  <c r="CH698" i="2"/>
  <c r="E698" i="13" s="1"/>
  <c r="CN1169" i="2"/>
  <c r="G1169" i="13" s="1"/>
  <c r="CN878" i="2"/>
  <c r="G878" i="13" s="1"/>
  <c r="CH878" i="2"/>
  <c r="E878" i="13" s="1"/>
  <c r="CH752" i="2"/>
  <c r="E752" i="13" s="1"/>
  <c r="CJ827" i="2"/>
  <c r="CN665" i="2"/>
  <c r="G665" i="13" s="1"/>
  <c r="CH68" i="2"/>
  <c r="E68" i="13" s="1"/>
  <c r="CJ665" i="2"/>
  <c r="CJ437" i="2"/>
  <c r="CJ344" i="2"/>
  <c r="CJ68" i="2"/>
  <c r="CH803" i="2"/>
  <c r="E803" i="13" s="1"/>
  <c r="CH617" i="2"/>
  <c r="E617" i="13" s="1"/>
  <c r="CH386" i="2"/>
  <c r="E386" i="13" s="1"/>
  <c r="CJ725" i="2"/>
  <c r="CJ299" i="2"/>
  <c r="CN827" i="2"/>
  <c r="G827" i="13" s="1"/>
  <c r="CN725" i="2"/>
  <c r="DN725" i="2" s="1"/>
  <c r="CN641" i="2"/>
  <c r="DD641" i="2" s="1"/>
  <c r="DG641" i="2" s="1"/>
  <c r="CN68" i="2"/>
  <c r="DD68" i="2" s="1"/>
  <c r="DG68" i="2" s="1"/>
  <c r="CH344" i="2"/>
  <c r="E344" i="13" s="1"/>
  <c r="CJ1175" i="2"/>
  <c r="CJ758" i="2"/>
  <c r="CJ641" i="2"/>
  <c r="CJ386" i="2"/>
  <c r="CJ89" i="2"/>
  <c r="CN437" i="2"/>
  <c r="DD437" i="2" s="1"/>
  <c r="DG437" i="2" s="1"/>
  <c r="CH804" i="2"/>
  <c r="E804" i="13" s="1"/>
  <c r="CJ804" i="2"/>
  <c r="CJ78" i="2"/>
  <c r="CN804" i="2"/>
  <c r="DD804" i="2" s="1"/>
  <c r="DG804" i="2" s="1"/>
  <c r="CH78" i="2"/>
  <c r="E78" i="13" s="1"/>
  <c r="CH1170" i="2"/>
  <c r="E1170" i="13" s="1"/>
  <c r="CJ699" i="2"/>
  <c r="CJ387" i="2"/>
  <c r="CH822" i="2"/>
  <c r="E822" i="13" s="1"/>
  <c r="CJ1170" i="2"/>
  <c r="CN822" i="2"/>
  <c r="DD822" i="2" s="1"/>
  <c r="DG822" i="2" s="1"/>
  <c r="CH699" i="2"/>
  <c r="E699" i="13" s="1"/>
  <c r="CJ417" i="2"/>
  <c r="CJ879" i="2"/>
  <c r="CJ759" i="2"/>
  <c r="CJ438" i="2"/>
  <c r="CH785" i="2"/>
  <c r="E785" i="13" s="1"/>
  <c r="CH809" i="2"/>
  <c r="E809" i="13" s="1"/>
  <c r="CH848" i="2"/>
  <c r="E848" i="13" s="1"/>
  <c r="CH425" i="2"/>
  <c r="E425" i="13" s="1"/>
  <c r="CN848" i="2"/>
  <c r="G848" i="13" s="1"/>
  <c r="CN785" i="2"/>
  <c r="G785" i="13" s="1"/>
  <c r="CN809" i="2"/>
  <c r="DN809" i="2" s="1"/>
  <c r="CH875" i="2"/>
  <c r="E875" i="13" s="1"/>
  <c r="CN875" i="2"/>
  <c r="DN875" i="2" s="1"/>
  <c r="CH1152" i="2"/>
  <c r="E1152" i="13" s="1"/>
  <c r="CN750" i="2"/>
  <c r="DN750" i="2" s="1"/>
  <c r="CN837" i="2"/>
  <c r="G837" i="13" s="1"/>
  <c r="CN1149" i="2"/>
  <c r="DD1149" i="2" s="1"/>
  <c r="DF1149" i="2" s="1"/>
  <c r="CJ762" i="2"/>
  <c r="CH1257" i="2"/>
  <c r="E1257" i="13" s="1"/>
  <c r="CH1233" i="2"/>
  <c r="E1233" i="13" s="1"/>
  <c r="CJ1152" i="2"/>
  <c r="CJ492" i="2"/>
  <c r="CN1233" i="2"/>
  <c r="DD1233" i="2" s="1"/>
  <c r="DG1233" i="2" s="1"/>
  <c r="CJ894" i="2"/>
  <c r="CN1197" i="2"/>
  <c r="G1197" i="13" s="1"/>
  <c r="CH762" i="2"/>
  <c r="E762" i="13" s="1"/>
  <c r="CJ381" i="2"/>
  <c r="CN1257" i="2"/>
  <c r="DD1257" i="2" s="1"/>
  <c r="CN762" i="2"/>
  <c r="G762" i="13" s="1"/>
  <c r="CH1164" i="2"/>
  <c r="E1164" i="13" s="1"/>
  <c r="CH837" i="2"/>
  <c r="E837" i="13" s="1"/>
  <c r="CJ723" i="2"/>
  <c r="CJ1200" i="2"/>
  <c r="CJ882" i="2"/>
  <c r="CH1197" i="2"/>
  <c r="E1197" i="13" s="1"/>
  <c r="CH882" i="2"/>
  <c r="E882" i="13" s="1"/>
  <c r="CH723" i="2"/>
  <c r="E723" i="13" s="1"/>
  <c r="CH381" i="2"/>
  <c r="E381" i="13" s="1"/>
  <c r="CJ780" i="2"/>
  <c r="CN1164" i="2"/>
  <c r="G1164" i="13" s="1"/>
  <c r="CN882" i="2"/>
  <c r="G882" i="13" s="1"/>
  <c r="CN435" i="2"/>
  <c r="G435" i="13" s="1"/>
  <c r="CH608" i="2"/>
  <c r="E608" i="13" s="1"/>
  <c r="CH1258" i="2"/>
  <c r="E1258" i="13" s="1"/>
  <c r="CJ883" i="2"/>
  <c r="CH685" i="2"/>
  <c r="E685" i="13" s="1"/>
  <c r="CH430" i="2"/>
  <c r="E430" i="13" s="1"/>
  <c r="CJ709" i="2"/>
  <c r="CH412" i="2"/>
  <c r="E412" i="13" s="1"/>
  <c r="CJ301" i="2"/>
  <c r="CN1258" i="2"/>
  <c r="G1258" i="13" s="1"/>
  <c r="CH1171" i="2"/>
  <c r="E1171" i="13" s="1"/>
  <c r="CH352" i="2"/>
  <c r="E352" i="13" s="1"/>
  <c r="CN1147" i="2"/>
  <c r="G1147" i="13" s="1"/>
  <c r="CH1207" i="2"/>
  <c r="E1207" i="13" s="1"/>
  <c r="CH736" i="2"/>
  <c r="E736" i="13" s="1"/>
  <c r="CJ1171" i="2"/>
  <c r="CJ1147" i="2"/>
  <c r="CH793" i="2"/>
  <c r="E793" i="13" s="1"/>
  <c r="CH744" i="2"/>
  <c r="E744" i="13" s="1"/>
  <c r="CH705" i="2"/>
  <c r="E705" i="13" s="1"/>
  <c r="CH75" i="2"/>
  <c r="E75" i="13" s="1"/>
  <c r="CJ816" i="2"/>
  <c r="CN1218" i="2"/>
  <c r="G1218" i="13" s="1"/>
  <c r="CN660" i="2"/>
  <c r="DD660" i="2" s="1"/>
  <c r="DG660" i="2" s="1"/>
  <c r="CN1221" i="2"/>
  <c r="G1221" i="13" s="1"/>
  <c r="CH1185" i="2"/>
  <c r="E1185" i="13" s="1"/>
  <c r="CJ1143" i="2"/>
  <c r="CJ813" i="2"/>
  <c r="CJ744" i="2"/>
  <c r="CJ669" i="2"/>
  <c r="CH669" i="2"/>
  <c r="E669" i="13" s="1"/>
  <c r="CH375" i="2"/>
  <c r="E375" i="13" s="1"/>
  <c r="CN1182" i="2"/>
  <c r="G1182" i="13" s="1"/>
  <c r="CN816" i="2"/>
  <c r="G816" i="13" s="1"/>
  <c r="CH1221" i="2"/>
  <c r="E1221" i="13" s="1"/>
  <c r="CJ1185" i="2"/>
  <c r="CJ597" i="2"/>
  <c r="CJ315" i="2"/>
  <c r="CN813" i="2"/>
  <c r="G813" i="13" s="1"/>
  <c r="CH696" i="2"/>
  <c r="E696" i="13" s="1"/>
  <c r="CN315" i="2"/>
  <c r="G315" i="13" s="1"/>
  <c r="CH801" i="2"/>
  <c r="E801" i="13" s="1"/>
  <c r="CH783" i="2"/>
  <c r="E783" i="13" s="1"/>
  <c r="CJ1221" i="2"/>
  <c r="CN861" i="2"/>
  <c r="G861" i="13" s="1"/>
  <c r="CN783" i="2"/>
  <c r="DN783" i="2" s="1"/>
  <c r="CJ633" i="2"/>
  <c r="CN384" i="2"/>
  <c r="DN384" i="2" s="1"/>
  <c r="CJ545" i="2"/>
  <c r="CN1244" i="2"/>
  <c r="G1244" i="13" s="1"/>
  <c r="CH1184" i="2"/>
  <c r="E1184" i="13" s="1"/>
  <c r="CH620" i="2"/>
  <c r="E620" i="13" s="1"/>
  <c r="CH545" i="2"/>
  <c r="E545" i="13" s="1"/>
  <c r="CN794" i="2"/>
  <c r="G794" i="13" s="1"/>
  <c r="CJ1184" i="2"/>
  <c r="CH1211" i="2"/>
  <c r="E1211" i="13" s="1"/>
  <c r="CH1244" i="2"/>
  <c r="E1244" i="13" s="1"/>
  <c r="CH614" i="2"/>
  <c r="E614" i="13" s="1"/>
  <c r="CN884" i="2"/>
  <c r="G884" i="13" s="1"/>
  <c r="CN614" i="2"/>
  <c r="DN614" i="2" s="1"/>
  <c r="CN545" i="2"/>
  <c r="DD545" i="2" s="1"/>
  <c r="CJ1250" i="2"/>
  <c r="CN1250" i="2"/>
  <c r="G1250" i="13" s="1"/>
  <c r="CH1142" i="2"/>
  <c r="E1142" i="13" s="1"/>
  <c r="CJ1247" i="2"/>
  <c r="CJ794" i="2"/>
  <c r="CN1247" i="2"/>
  <c r="G1247" i="13" s="1"/>
  <c r="CJ1248" i="2"/>
  <c r="CJ624" i="2"/>
  <c r="CN720" i="2"/>
  <c r="G720" i="13" s="1"/>
  <c r="CH1218" i="2"/>
  <c r="E1218" i="13" s="1"/>
  <c r="CH1140" i="2"/>
  <c r="E1140" i="13" s="1"/>
  <c r="CH816" i="2"/>
  <c r="E816" i="13" s="1"/>
  <c r="CH777" i="2"/>
  <c r="E777" i="13" s="1"/>
  <c r="CH678" i="2"/>
  <c r="E678" i="13" s="1"/>
  <c r="CH540" i="2"/>
  <c r="E540" i="13" s="1"/>
  <c r="CH84" i="2"/>
  <c r="E84" i="13" s="1"/>
  <c r="CJ873" i="2"/>
  <c r="CJ801" i="2"/>
  <c r="CJ738" i="2"/>
  <c r="CJ720" i="2"/>
  <c r="CJ621" i="2"/>
  <c r="CN867" i="2"/>
  <c r="DD867" i="2" s="1"/>
  <c r="DF867" i="2" s="1"/>
  <c r="CN777" i="2"/>
  <c r="G777" i="13" s="1"/>
  <c r="CN717" i="2"/>
  <c r="G717" i="13" s="1"/>
  <c r="CN687" i="2"/>
  <c r="DD687" i="2" s="1"/>
  <c r="CH702" i="2"/>
  <c r="E702" i="13" s="1"/>
  <c r="CJ777" i="2"/>
  <c r="CJ594" i="2"/>
  <c r="CH1182" i="2"/>
  <c r="E1182" i="13" s="1"/>
  <c r="CH1137" i="2"/>
  <c r="E1137" i="13" s="1"/>
  <c r="CH813" i="2"/>
  <c r="E813" i="13" s="1"/>
  <c r="CH633" i="2"/>
  <c r="E633" i="13" s="1"/>
  <c r="CH600" i="2"/>
  <c r="E600" i="13" s="1"/>
  <c r="CH309" i="2"/>
  <c r="E309" i="13" s="1"/>
  <c r="CH81" i="2"/>
  <c r="E81" i="13" s="1"/>
  <c r="CJ1236" i="2"/>
  <c r="CJ867" i="2"/>
  <c r="CJ819" i="2"/>
  <c r="CJ717" i="2"/>
  <c r="CJ696" i="2"/>
  <c r="CJ663" i="2"/>
  <c r="CJ501" i="2"/>
  <c r="CN1236" i="2"/>
  <c r="G1236" i="13" s="1"/>
  <c r="CN1185" i="2"/>
  <c r="G1185" i="13" s="1"/>
  <c r="CN864" i="2"/>
  <c r="G864" i="13" s="1"/>
  <c r="CN819" i="2"/>
  <c r="DN819" i="2" s="1"/>
  <c r="CN801" i="2"/>
  <c r="G801" i="13" s="1"/>
  <c r="CN744" i="2"/>
  <c r="G744" i="13" s="1"/>
  <c r="CN705" i="2"/>
  <c r="DN705" i="2" s="1"/>
  <c r="CN678" i="2"/>
  <c r="DD678" i="2" s="1"/>
  <c r="CN633" i="2"/>
  <c r="G633" i="13" s="1"/>
  <c r="CN84" i="2"/>
  <c r="DD84" i="2" s="1"/>
  <c r="CN501" i="2"/>
  <c r="G501" i="13" s="1"/>
  <c r="CH1236" i="2"/>
  <c r="E1236" i="13" s="1"/>
  <c r="CH873" i="2"/>
  <c r="E873" i="13" s="1"/>
  <c r="CH624" i="2"/>
  <c r="E624" i="13" s="1"/>
  <c r="CH597" i="2"/>
  <c r="E597" i="13" s="1"/>
  <c r="CH384" i="2"/>
  <c r="E384" i="13" s="1"/>
  <c r="CH303" i="2"/>
  <c r="E303" i="13" s="1"/>
  <c r="CJ864" i="2"/>
  <c r="CJ840" i="2"/>
  <c r="CJ660" i="2"/>
  <c r="CJ375" i="2"/>
  <c r="CJ309" i="2"/>
  <c r="CJ84" i="2"/>
  <c r="CN1263" i="2"/>
  <c r="G1263" i="13" s="1"/>
  <c r="CN840" i="2"/>
  <c r="G840" i="13" s="1"/>
  <c r="CN738" i="2"/>
  <c r="DN738" i="2" s="1"/>
  <c r="CN702" i="2"/>
  <c r="G702" i="13" s="1"/>
  <c r="CN624" i="2"/>
  <c r="DN624" i="2" s="1"/>
  <c r="CN540" i="2"/>
  <c r="G540" i="13" s="1"/>
  <c r="CN375" i="2"/>
  <c r="G375" i="13" s="1"/>
  <c r="CN309" i="2"/>
  <c r="G309" i="13" s="1"/>
  <c r="CN81" i="2"/>
  <c r="G81" i="13" s="1"/>
  <c r="CH867" i="2"/>
  <c r="E867" i="13" s="1"/>
  <c r="CH594" i="2"/>
  <c r="E594" i="13" s="1"/>
  <c r="CJ303" i="2"/>
  <c r="CJ81" i="2"/>
  <c r="CN858" i="2"/>
  <c r="DD858" i="2" s="1"/>
  <c r="DG858" i="2" s="1"/>
  <c r="CN669" i="2"/>
  <c r="G669" i="13" s="1"/>
  <c r="CN621" i="2"/>
  <c r="G621" i="13" s="1"/>
  <c r="CN600" i="2"/>
  <c r="DN600" i="2" s="1"/>
  <c r="CN303" i="2"/>
  <c r="DD303" i="2" s="1"/>
  <c r="DG303" i="2" s="1"/>
  <c r="CN75" i="2"/>
  <c r="DD75" i="2" s="1"/>
  <c r="DF75" i="2" s="1"/>
  <c r="CH1263" i="2"/>
  <c r="E1263" i="13" s="1"/>
  <c r="CH864" i="2"/>
  <c r="E864" i="13" s="1"/>
  <c r="CH738" i="2"/>
  <c r="E738" i="13" s="1"/>
  <c r="CH720" i="2"/>
  <c r="E720" i="13" s="1"/>
  <c r="CH663" i="2"/>
  <c r="E663" i="13" s="1"/>
  <c r="CH501" i="2"/>
  <c r="E501" i="13" s="1"/>
  <c r="CH318" i="2"/>
  <c r="E318" i="13" s="1"/>
  <c r="CJ1140" i="2"/>
  <c r="CJ858" i="2"/>
  <c r="CJ705" i="2"/>
  <c r="CJ687" i="2"/>
  <c r="CN1230" i="2"/>
  <c r="G1230" i="13" s="1"/>
  <c r="CN1143" i="2"/>
  <c r="G1143" i="13" s="1"/>
  <c r="CN597" i="2"/>
  <c r="G597" i="13" s="1"/>
  <c r="CJ1263" i="2"/>
  <c r="CH1248" i="2"/>
  <c r="E1248" i="13" s="1"/>
  <c r="CH1230" i="2"/>
  <c r="E1230" i="13" s="1"/>
  <c r="CH861" i="2"/>
  <c r="E861" i="13" s="1"/>
  <c r="CH840" i="2"/>
  <c r="E840" i="13" s="1"/>
  <c r="CH717" i="2"/>
  <c r="E717" i="13" s="1"/>
  <c r="CH660" i="2"/>
  <c r="E660" i="13" s="1"/>
  <c r="CH315" i="2"/>
  <c r="E315" i="13" s="1"/>
  <c r="CJ1227" i="2"/>
  <c r="CJ1137" i="2"/>
  <c r="CJ783" i="2"/>
  <c r="CJ702" i="2"/>
  <c r="CJ678" i="2"/>
  <c r="CJ600" i="2"/>
  <c r="CJ540" i="2"/>
  <c r="CJ384" i="2"/>
  <c r="CJ318" i="2"/>
  <c r="CN1248" i="2"/>
  <c r="G1248" i="13" s="1"/>
  <c r="CN1227" i="2"/>
  <c r="G1227" i="13" s="1"/>
  <c r="CN1140" i="2"/>
  <c r="G1140" i="13" s="1"/>
  <c r="CN696" i="2"/>
  <c r="DN696" i="2" s="1"/>
  <c r="CN663" i="2"/>
  <c r="G663" i="13" s="1"/>
  <c r="CN594" i="2"/>
  <c r="DD594" i="2" s="1"/>
  <c r="CN318" i="2"/>
  <c r="DD318" i="2" s="1"/>
  <c r="DF318" i="2" s="1"/>
  <c r="CH656" i="2"/>
  <c r="E656" i="13" s="1"/>
  <c r="CH539" i="2"/>
  <c r="E539" i="13" s="1"/>
  <c r="CH521" i="2"/>
  <c r="E521" i="13" s="1"/>
  <c r="CH476" i="2"/>
  <c r="E476" i="13" s="1"/>
  <c r="CH350" i="2"/>
  <c r="E350" i="13" s="1"/>
  <c r="CJ1142" i="2"/>
  <c r="CJ872" i="2"/>
  <c r="CJ851" i="2"/>
  <c r="CN1211" i="2"/>
  <c r="DD1211" i="2" s="1"/>
  <c r="DG1211" i="2" s="1"/>
  <c r="CN869" i="2"/>
  <c r="G869" i="13" s="1"/>
  <c r="CN746" i="2"/>
  <c r="G746" i="13" s="1"/>
  <c r="CN539" i="2"/>
  <c r="DD539" i="2" s="1"/>
  <c r="DG539" i="2" s="1"/>
  <c r="CN521" i="2"/>
  <c r="G521" i="13" s="1"/>
  <c r="CH782" i="2"/>
  <c r="E782" i="13" s="1"/>
  <c r="CH677" i="2"/>
  <c r="E677" i="13" s="1"/>
  <c r="CH653" i="2"/>
  <c r="E653" i="13" s="1"/>
  <c r="CH593" i="2"/>
  <c r="E593" i="13" s="1"/>
  <c r="CJ1211" i="2"/>
  <c r="CJ869" i="2"/>
  <c r="CJ812" i="2"/>
  <c r="CJ743" i="2"/>
  <c r="CJ704" i="2"/>
  <c r="CJ419" i="2"/>
  <c r="CJ350" i="2"/>
  <c r="CN812" i="2"/>
  <c r="G812" i="13" s="1"/>
  <c r="CN593" i="2"/>
  <c r="G593" i="13" s="1"/>
  <c r="CN476" i="2"/>
  <c r="G476" i="13" s="1"/>
  <c r="CH1139" i="2"/>
  <c r="E1139" i="13" s="1"/>
  <c r="CH812" i="2"/>
  <c r="E812" i="13" s="1"/>
  <c r="CJ1265" i="2"/>
  <c r="CJ1139" i="2"/>
  <c r="CJ680" i="2"/>
  <c r="CJ659" i="2"/>
  <c r="CJ74" i="2"/>
  <c r="CN1193" i="2"/>
  <c r="G1193" i="13" s="1"/>
  <c r="CN1142" i="2"/>
  <c r="G1142" i="13" s="1"/>
  <c r="CN743" i="2"/>
  <c r="DD743" i="2" s="1"/>
  <c r="DG743" i="2" s="1"/>
  <c r="CN419" i="2"/>
  <c r="DD419" i="2" s="1"/>
  <c r="DF419" i="2" s="1"/>
  <c r="CN308" i="2"/>
  <c r="DD308" i="2" s="1"/>
  <c r="DG308" i="2" s="1"/>
  <c r="CN83" i="2"/>
  <c r="G83" i="13" s="1"/>
  <c r="CH1223" i="2"/>
  <c r="E1223" i="13" s="1"/>
  <c r="CH842" i="2"/>
  <c r="E842" i="13" s="1"/>
  <c r="CH731" i="2"/>
  <c r="E731" i="13" s="1"/>
  <c r="CH716" i="2"/>
  <c r="E716" i="13" s="1"/>
  <c r="CH308" i="2"/>
  <c r="E308" i="13" s="1"/>
  <c r="CH83" i="2"/>
  <c r="E83" i="13" s="1"/>
  <c r="CJ656" i="2"/>
  <c r="CJ620" i="2"/>
  <c r="CJ596" i="2"/>
  <c r="CJ542" i="2"/>
  <c r="CN1190" i="2"/>
  <c r="G1190" i="13" s="1"/>
  <c r="CN716" i="2"/>
  <c r="DN716" i="2" s="1"/>
  <c r="CN317" i="2"/>
  <c r="DD317" i="2" s="1"/>
  <c r="DF317" i="2" s="1"/>
  <c r="CH1265" i="2"/>
  <c r="E1265" i="13" s="1"/>
  <c r="CH419" i="2"/>
  <c r="E419" i="13" s="1"/>
  <c r="CH317" i="2"/>
  <c r="E317" i="13" s="1"/>
  <c r="CJ842" i="2"/>
  <c r="CJ782" i="2"/>
  <c r="CJ677" i="2"/>
  <c r="CJ653" i="2"/>
  <c r="CJ509" i="2"/>
  <c r="CJ500" i="2"/>
  <c r="CJ308" i="2"/>
  <c r="CN1223" i="2"/>
  <c r="G1223" i="13" s="1"/>
  <c r="CN1187" i="2"/>
  <c r="DD1187" i="2" s="1"/>
  <c r="DG1187" i="2" s="1"/>
  <c r="CN1139" i="2"/>
  <c r="G1139" i="13" s="1"/>
  <c r="CN842" i="2"/>
  <c r="G842" i="13" s="1"/>
  <c r="CN731" i="2"/>
  <c r="DD731" i="2" s="1"/>
  <c r="DG731" i="2" s="1"/>
  <c r="CH1193" i="2"/>
  <c r="E1193" i="13" s="1"/>
  <c r="CH704" i="2"/>
  <c r="E704" i="13" s="1"/>
  <c r="CJ1223" i="2"/>
  <c r="CJ1193" i="2"/>
  <c r="CJ731" i="2"/>
  <c r="CJ716" i="2"/>
  <c r="CJ593" i="2"/>
  <c r="CJ539" i="2"/>
  <c r="CJ521" i="2"/>
  <c r="CJ317" i="2"/>
  <c r="CJ83" i="2"/>
  <c r="CN704" i="2"/>
  <c r="DN704" i="2" s="1"/>
  <c r="CN680" i="2"/>
  <c r="G680" i="13" s="1"/>
  <c r="CN659" i="2"/>
  <c r="DN659" i="2" s="1"/>
  <c r="CN620" i="2"/>
  <c r="G620" i="13" s="1"/>
  <c r="CN314" i="2"/>
  <c r="DN314" i="2" s="1"/>
  <c r="CN74" i="2"/>
  <c r="G74" i="13" s="1"/>
  <c r="CH746" i="2"/>
  <c r="E746" i="13" s="1"/>
  <c r="CH407" i="2"/>
  <c r="E407" i="13" s="1"/>
  <c r="CH1262" i="2"/>
  <c r="E1262" i="13" s="1"/>
  <c r="CH1235" i="2"/>
  <c r="E1235" i="13" s="1"/>
  <c r="CH1217" i="2"/>
  <c r="E1217" i="13" s="1"/>
  <c r="CH1190" i="2"/>
  <c r="E1190" i="13" s="1"/>
  <c r="CH884" i="2"/>
  <c r="E884" i="13" s="1"/>
  <c r="CH872" i="2"/>
  <c r="E872" i="13" s="1"/>
  <c r="CH851" i="2"/>
  <c r="E851" i="13" s="1"/>
  <c r="CH542" i="2"/>
  <c r="E542" i="13" s="1"/>
  <c r="CH314" i="2"/>
  <c r="E314" i="13" s="1"/>
  <c r="CJ1244" i="2"/>
  <c r="CJ1190" i="2"/>
  <c r="CJ839" i="2"/>
  <c r="CJ818" i="2"/>
  <c r="CJ614" i="2"/>
  <c r="CN1265" i="2"/>
  <c r="G1265" i="13" s="1"/>
  <c r="CN1184" i="2"/>
  <c r="G1184" i="13" s="1"/>
  <c r="CN839" i="2"/>
  <c r="G839" i="13" s="1"/>
  <c r="CN818" i="2"/>
  <c r="DD818" i="2" s="1"/>
  <c r="DG818" i="2" s="1"/>
  <c r="CN782" i="2"/>
  <c r="G782" i="13" s="1"/>
  <c r="CN656" i="2"/>
  <c r="DD656" i="2" s="1"/>
  <c r="DG656" i="2" s="1"/>
  <c r="CN542" i="2"/>
  <c r="DN542" i="2" s="1"/>
  <c r="CH1250" i="2"/>
  <c r="E1250" i="13" s="1"/>
  <c r="CH1187" i="2"/>
  <c r="E1187" i="13" s="1"/>
  <c r="CH869" i="2"/>
  <c r="E869" i="13" s="1"/>
  <c r="CH818" i="2"/>
  <c r="E818" i="13" s="1"/>
  <c r="CH743" i="2"/>
  <c r="E743" i="13" s="1"/>
  <c r="CH680" i="2"/>
  <c r="E680" i="13" s="1"/>
  <c r="CH659" i="2"/>
  <c r="E659" i="13" s="1"/>
  <c r="CH596" i="2"/>
  <c r="E596" i="13" s="1"/>
  <c r="CH509" i="2"/>
  <c r="E509" i="13" s="1"/>
  <c r="CH500" i="2"/>
  <c r="E500" i="13" s="1"/>
  <c r="CH74" i="2"/>
  <c r="E74" i="13" s="1"/>
  <c r="CJ1238" i="2"/>
  <c r="CJ1187" i="2"/>
  <c r="CJ884" i="2"/>
  <c r="CJ776" i="2"/>
  <c r="CJ746" i="2"/>
  <c r="CJ476" i="2"/>
  <c r="CJ407" i="2"/>
  <c r="CJ314" i="2"/>
  <c r="CN1235" i="2"/>
  <c r="G1235" i="13" s="1"/>
  <c r="CN1217" i="2"/>
  <c r="G1217" i="13" s="1"/>
  <c r="CN872" i="2"/>
  <c r="DN872" i="2" s="1"/>
  <c r="CN851" i="2"/>
  <c r="G851" i="13" s="1"/>
  <c r="CN677" i="2"/>
  <c r="G677" i="13" s="1"/>
  <c r="CN653" i="2"/>
  <c r="DD653" i="2" s="1"/>
  <c r="DG653" i="2" s="1"/>
  <c r="CN596" i="2"/>
  <c r="DN596" i="2" s="1"/>
  <c r="CN509" i="2"/>
  <c r="DN509" i="2" s="1"/>
  <c r="CN500" i="2"/>
  <c r="DN500" i="2" s="1"/>
  <c r="CN407" i="2"/>
  <c r="G407" i="13" s="1"/>
  <c r="CN350" i="2"/>
  <c r="DN350" i="2" s="1"/>
  <c r="CH1222" i="2"/>
  <c r="E1222" i="13" s="1"/>
  <c r="CJ1225" i="2"/>
  <c r="CN1225" i="2"/>
  <c r="G1225" i="13" s="1"/>
  <c r="CH1215" i="2"/>
  <c r="E1215" i="13" s="1"/>
  <c r="CH789" i="2"/>
  <c r="E789" i="13" s="1"/>
  <c r="CJ1212" i="2"/>
  <c r="CJ774" i="2"/>
  <c r="CN1188" i="2"/>
  <c r="G1188" i="13" s="1"/>
  <c r="CN1161" i="2"/>
  <c r="G1161" i="13" s="1"/>
  <c r="CN636" i="2"/>
  <c r="DD636" i="2" s="1"/>
  <c r="DG636" i="2" s="1"/>
  <c r="CJ423" i="2"/>
  <c r="CH1266" i="2"/>
  <c r="E1266" i="13" s="1"/>
  <c r="CN1212" i="2"/>
  <c r="G1212" i="13" s="1"/>
  <c r="CN756" i="2"/>
  <c r="G756" i="13" s="1"/>
  <c r="CH657" i="2"/>
  <c r="E657" i="13" s="1"/>
  <c r="CH522" i="2"/>
  <c r="E522" i="13" s="1"/>
  <c r="CH756" i="2"/>
  <c r="E756" i="13" s="1"/>
  <c r="CH1208" i="2"/>
  <c r="E1208" i="13" s="1"/>
  <c r="CH773" i="2"/>
  <c r="E773" i="13" s="1"/>
  <c r="CH823" i="2"/>
  <c r="E823" i="13" s="1"/>
  <c r="CH628" i="2"/>
  <c r="E628" i="13" s="1"/>
  <c r="CH301" i="2"/>
  <c r="E301" i="13" s="1"/>
  <c r="CJ838" i="2"/>
  <c r="CJ763" i="2"/>
  <c r="CJ685" i="2"/>
  <c r="CJ523" i="2"/>
  <c r="CJ439" i="2"/>
  <c r="CJ427" i="2"/>
  <c r="CN715" i="2"/>
  <c r="DN715" i="2" s="1"/>
  <c r="CN412" i="2"/>
  <c r="G412" i="13" s="1"/>
  <c r="CH715" i="2"/>
  <c r="E715" i="13" s="1"/>
  <c r="CH79" i="2"/>
  <c r="E79" i="13" s="1"/>
  <c r="CJ781" i="2"/>
  <c r="CJ412" i="2"/>
  <c r="CN880" i="2"/>
  <c r="G880" i="13" s="1"/>
  <c r="CN709" i="2"/>
  <c r="G709" i="13" s="1"/>
  <c r="CN667" i="2"/>
  <c r="G667" i="13" s="1"/>
  <c r="CN430" i="2"/>
  <c r="G430" i="13" s="1"/>
  <c r="CN301" i="2"/>
  <c r="G301" i="13" s="1"/>
  <c r="CH1174" i="2"/>
  <c r="E1174" i="13" s="1"/>
  <c r="CH742" i="2"/>
  <c r="E742" i="13" s="1"/>
  <c r="CH727" i="2"/>
  <c r="E727" i="13" s="1"/>
  <c r="CH709" i="2"/>
  <c r="E709" i="13" s="1"/>
  <c r="CH439" i="2"/>
  <c r="E439" i="13" s="1"/>
  <c r="CH427" i="2"/>
  <c r="E427" i="13" s="1"/>
  <c r="CH382" i="2"/>
  <c r="E382" i="13" s="1"/>
  <c r="CJ1174" i="2"/>
  <c r="CJ628" i="2"/>
  <c r="CJ307" i="2"/>
  <c r="CJ70" i="2"/>
  <c r="CN1174" i="2"/>
  <c r="G1174" i="13" s="1"/>
  <c r="CN1153" i="2"/>
  <c r="G1153" i="13" s="1"/>
  <c r="CN895" i="2"/>
  <c r="G895" i="13" s="1"/>
  <c r="CN781" i="2"/>
  <c r="DD781" i="2" s="1"/>
  <c r="DG781" i="2" s="1"/>
  <c r="CN727" i="2"/>
  <c r="G727" i="13" s="1"/>
  <c r="CN640" i="2"/>
  <c r="G640" i="13" s="1"/>
  <c r="CN493" i="2"/>
  <c r="G493" i="13" s="1"/>
  <c r="CN439" i="2"/>
  <c r="G439" i="13" s="1"/>
  <c r="CN427" i="2"/>
  <c r="DD427" i="2" s="1"/>
  <c r="CN352" i="2"/>
  <c r="DD352" i="2" s="1"/>
  <c r="DG352" i="2" s="1"/>
  <c r="CN79" i="2"/>
  <c r="DD79" i="2" s="1"/>
  <c r="DG79" i="2" s="1"/>
  <c r="CH1243" i="2"/>
  <c r="E1243" i="13" s="1"/>
  <c r="CH1153" i="2"/>
  <c r="E1153" i="13" s="1"/>
  <c r="CH880" i="2"/>
  <c r="E880" i="13" s="1"/>
  <c r="CH667" i="2"/>
  <c r="E667" i="13" s="1"/>
  <c r="CH523" i="2"/>
  <c r="E523" i="13" s="1"/>
  <c r="CH493" i="2"/>
  <c r="E493" i="13" s="1"/>
  <c r="CJ1153" i="2"/>
  <c r="CJ895" i="2"/>
  <c r="CJ742" i="2"/>
  <c r="CJ715" i="2"/>
  <c r="CJ436" i="2"/>
  <c r="CN1171" i="2"/>
  <c r="G1171" i="13" s="1"/>
  <c r="CN742" i="2"/>
  <c r="DN742" i="2" s="1"/>
  <c r="CN685" i="2"/>
  <c r="G685" i="13" s="1"/>
  <c r="CN523" i="2"/>
  <c r="G523" i="13" s="1"/>
  <c r="CH895" i="2"/>
  <c r="E895" i="13" s="1"/>
  <c r="CH724" i="2"/>
  <c r="E724" i="13" s="1"/>
  <c r="CJ1207" i="2"/>
  <c r="CJ727" i="2"/>
  <c r="CN1207" i="2"/>
  <c r="G1207" i="13" s="1"/>
  <c r="CN724" i="2"/>
  <c r="G724" i="13" s="1"/>
  <c r="CN436" i="2"/>
  <c r="DD436" i="2" s="1"/>
  <c r="DG436" i="2" s="1"/>
  <c r="CH640" i="2"/>
  <c r="E640" i="13" s="1"/>
  <c r="CH436" i="2"/>
  <c r="E436" i="13" s="1"/>
  <c r="CH70" i="2"/>
  <c r="E70" i="13" s="1"/>
  <c r="CJ793" i="2"/>
  <c r="CJ736" i="2"/>
  <c r="CJ352" i="2"/>
  <c r="CJ79" i="2"/>
  <c r="CN1243" i="2"/>
  <c r="G1243" i="13" s="1"/>
  <c r="CN1204" i="2"/>
  <c r="DD1204" i="2" s="1"/>
  <c r="CN889" i="2"/>
  <c r="DD889" i="2" s="1"/>
  <c r="DG889" i="2" s="1"/>
  <c r="CN823" i="2"/>
  <c r="G823" i="13" s="1"/>
  <c r="CN793" i="2"/>
  <c r="G793" i="13" s="1"/>
  <c r="CN736" i="2"/>
  <c r="G736" i="13" s="1"/>
  <c r="CN628" i="2"/>
  <c r="G628" i="13" s="1"/>
  <c r="CN382" i="2"/>
  <c r="G382" i="13" s="1"/>
  <c r="CN70" i="2"/>
  <c r="G70" i="13" s="1"/>
  <c r="CH1204" i="2"/>
  <c r="E1204" i="13" s="1"/>
  <c r="CH1147" i="2"/>
  <c r="E1147" i="13" s="1"/>
  <c r="CH763" i="2"/>
  <c r="E763" i="13" s="1"/>
  <c r="CH751" i="2"/>
  <c r="E751" i="13" s="1"/>
  <c r="CH307" i="2"/>
  <c r="E307" i="13" s="1"/>
  <c r="CJ1258" i="2"/>
  <c r="CJ1243" i="2"/>
  <c r="CJ1204" i="2"/>
  <c r="CJ823" i="2"/>
  <c r="CJ724" i="2"/>
  <c r="CJ667" i="2"/>
  <c r="CN1201" i="2"/>
  <c r="G1201" i="13" s="1"/>
  <c r="CN766" i="2"/>
  <c r="DN766" i="2" s="1"/>
  <c r="CN751" i="2"/>
  <c r="G751" i="13" s="1"/>
  <c r="CH1201" i="2"/>
  <c r="E1201" i="13" s="1"/>
  <c r="CH889" i="2"/>
  <c r="E889" i="13" s="1"/>
  <c r="CH781" i="2"/>
  <c r="E781" i="13" s="1"/>
  <c r="CJ1201" i="2"/>
  <c r="CJ889" i="2"/>
  <c r="CJ766" i="2"/>
  <c r="CJ751" i="2"/>
  <c r="CJ640" i="2"/>
  <c r="CJ493" i="2"/>
  <c r="CJ430" i="2"/>
  <c r="CJ382" i="2"/>
  <c r="CN1198" i="2"/>
  <c r="G1198" i="13" s="1"/>
  <c r="CN883" i="2"/>
  <c r="DN883" i="2" s="1"/>
  <c r="CN838" i="2"/>
  <c r="DN838" i="2" s="1"/>
  <c r="CN763" i="2"/>
  <c r="G763" i="13" s="1"/>
  <c r="CN307" i="2"/>
  <c r="DD307" i="2" s="1"/>
  <c r="DG307" i="2" s="1"/>
  <c r="CH1176" i="2"/>
  <c r="E1176" i="13" s="1"/>
  <c r="CH786" i="2"/>
  <c r="E786" i="13" s="1"/>
  <c r="CH642" i="2"/>
  <c r="E642" i="13" s="1"/>
  <c r="CJ1176" i="2"/>
  <c r="CJ693" i="2"/>
  <c r="CJ345" i="2"/>
  <c r="CN846" i="2"/>
  <c r="DN846" i="2" s="1"/>
  <c r="CN765" i="2"/>
  <c r="G765" i="13" s="1"/>
  <c r="CN753" i="2"/>
  <c r="DN753" i="2" s="1"/>
  <c r="CN438" i="2"/>
  <c r="DN438" i="2" s="1"/>
  <c r="CN429" i="2"/>
  <c r="DN429" i="2" s="1"/>
  <c r="CN90" i="2"/>
  <c r="G90" i="13" s="1"/>
  <c r="CH828" i="2"/>
  <c r="E828" i="13" s="1"/>
  <c r="CH768" i="2"/>
  <c r="E768" i="13" s="1"/>
  <c r="CJ306" i="2"/>
  <c r="CN690" i="2"/>
  <c r="DN690" i="2" s="1"/>
  <c r="CN399" i="2"/>
  <c r="DN399" i="2" s="1"/>
  <c r="CN78" i="2"/>
  <c r="G78" i="13" s="1"/>
  <c r="CH471" i="2"/>
  <c r="E471" i="13" s="1"/>
  <c r="CH429" i="2"/>
  <c r="E429" i="13" s="1"/>
  <c r="CH387" i="2"/>
  <c r="E387" i="13" s="1"/>
  <c r="CH345" i="2"/>
  <c r="E345" i="13" s="1"/>
  <c r="CJ690" i="2"/>
  <c r="CJ471" i="2"/>
  <c r="CJ429" i="2"/>
  <c r="CN1176" i="2"/>
  <c r="DD1176" i="2" s="1"/>
  <c r="DG1176" i="2" s="1"/>
  <c r="CN828" i="2"/>
  <c r="G828" i="13" s="1"/>
  <c r="CN666" i="2"/>
  <c r="DN666" i="2" s="1"/>
  <c r="CN642" i="2"/>
  <c r="DN642" i="2" s="1"/>
  <c r="CH1155" i="2"/>
  <c r="E1155" i="13" s="1"/>
  <c r="CH765" i="2"/>
  <c r="E765" i="13" s="1"/>
  <c r="CH726" i="2"/>
  <c r="E726" i="13" s="1"/>
  <c r="CH639" i="2"/>
  <c r="E639" i="13" s="1"/>
  <c r="CH618" i="2"/>
  <c r="E618" i="13" s="1"/>
  <c r="CH306" i="2"/>
  <c r="E306" i="13" s="1"/>
  <c r="CJ1155" i="2"/>
  <c r="CJ822" i="2"/>
  <c r="CJ666" i="2"/>
  <c r="CJ642" i="2"/>
  <c r="CJ363" i="2"/>
  <c r="CJ69" i="2"/>
  <c r="CN699" i="2"/>
  <c r="DN699" i="2" s="1"/>
  <c r="CN345" i="2"/>
  <c r="G345" i="13" s="1"/>
  <c r="CH849" i="2"/>
  <c r="E849" i="13" s="1"/>
  <c r="CH753" i="2"/>
  <c r="E753" i="13" s="1"/>
  <c r="CH693" i="2"/>
  <c r="E693" i="13" s="1"/>
  <c r="CH69" i="2"/>
  <c r="E69" i="13" s="1"/>
  <c r="CJ849" i="2"/>
  <c r="CJ786" i="2"/>
  <c r="CN759" i="2"/>
  <c r="G759" i="13" s="1"/>
  <c r="CN417" i="2"/>
  <c r="DD417" i="2" s="1"/>
  <c r="CN387" i="2"/>
  <c r="G387" i="13" s="1"/>
  <c r="CN306" i="2"/>
  <c r="DD306" i="2" s="1"/>
  <c r="DG306" i="2" s="1"/>
  <c r="CJ768" i="2"/>
  <c r="CJ399" i="2"/>
  <c r="CJ90" i="2"/>
  <c r="CN1155" i="2"/>
  <c r="G1155" i="13" s="1"/>
  <c r="CN849" i="2"/>
  <c r="DN849" i="2" s="1"/>
  <c r="CN639" i="2"/>
  <c r="G639" i="13" s="1"/>
  <c r="CN618" i="2"/>
  <c r="G618" i="13" s="1"/>
  <c r="CN69" i="2"/>
  <c r="G69" i="13" s="1"/>
  <c r="CH690" i="2"/>
  <c r="E690" i="13" s="1"/>
  <c r="CJ846" i="2"/>
  <c r="CJ753" i="2"/>
  <c r="CJ726" i="2"/>
  <c r="CJ639" i="2"/>
  <c r="CJ618" i="2"/>
  <c r="CN1170" i="2"/>
  <c r="G1170" i="13" s="1"/>
  <c r="CN786" i="2"/>
  <c r="DD786" i="2" s="1"/>
  <c r="CN768" i="2"/>
  <c r="DN768" i="2" s="1"/>
  <c r="CN363" i="2"/>
  <c r="DN363" i="2" s="1"/>
  <c r="CH846" i="2"/>
  <c r="E846" i="13" s="1"/>
  <c r="CH666" i="2"/>
  <c r="E666" i="13" s="1"/>
  <c r="CH399" i="2"/>
  <c r="E399" i="13" s="1"/>
  <c r="CH90" i="2"/>
  <c r="E90" i="13" s="1"/>
  <c r="CJ828" i="2"/>
  <c r="CJ765" i="2"/>
  <c r="CN726" i="2"/>
  <c r="DN726" i="2" s="1"/>
  <c r="CN693" i="2"/>
  <c r="DN693" i="2" s="1"/>
  <c r="CN471" i="2"/>
  <c r="G471" i="13" s="1"/>
  <c r="CH380" i="2"/>
  <c r="E380" i="13" s="1"/>
  <c r="CJ1151" i="2"/>
  <c r="CJ764" i="2"/>
  <c r="CJ416" i="2"/>
  <c r="CN767" i="2"/>
  <c r="G767" i="13" s="1"/>
  <c r="CN416" i="2"/>
  <c r="DD416" i="2" s="1"/>
  <c r="DG416" i="2" s="1"/>
  <c r="CH1256" i="2"/>
  <c r="E1256" i="13" s="1"/>
  <c r="CH1199" i="2"/>
  <c r="E1199" i="13" s="1"/>
  <c r="CH707" i="2"/>
  <c r="E707" i="13" s="1"/>
  <c r="CH491" i="2"/>
  <c r="E491" i="13" s="1"/>
  <c r="CJ1196" i="2"/>
  <c r="CJ1148" i="2"/>
  <c r="CJ428" i="2"/>
  <c r="CN1151" i="2"/>
  <c r="DD1151" i="2" s="1"/>
  <c r="DG1151" i="2" s="1"/>
  <c r="CN77" i="2"/>
  <c r="G77" i="13" s="1"/>
  <c r="CJ1256" i="2"/>
  <c r="CN1256" i="2"/>
  <c r="DD1256" i="2" s="1"/>
  <c r="CN1196" i="2"/>
  <c r="G1196" i="13" s="1"/>
  <c r="CH1241" i="2"/>
  <c r="E1241" i="13" s="1"/>
  <c r="CH1148" i="2"/>
  <c r="E1148" i="13" s="1"/>
  <c r="CH881" i="2"/>
  <c r="E881" i="13" s="1"/>
  <c r="CH722" i="2"/>
  <c r="E722" i="13" s="1"/>
  <c r="CH428" i="2"/>
  <c r="E428" i="13" s="1"/>
  <c r="CJ1241" i="2"/>
  <c r="CJ1145" i="2"/>
  <c r="CJ893" i="2"/>
  <c r="CJ434" i="2"/>
  <c r="CN1241" i="2"/>
  <c r="G1241" i="13" s="1"/>
  <c r="CN1205" i="2"/>
  <c r="DD1205" i="2" s="1"/>
  <c r="DG1205" i="2" s="1"/>
  <c r="CN1148" i="2"/>
  <c r="G1148" i="13" s="1"/>
  <c r="CN881" i="2"/>
  <c r="G881" i="13" s="1"/>
  <c r="CN779" i="2"/>
  <c r="G779" i="13" s="1"/>
  <c r="CN764" i="2"/>
  <c r="DN764" i="2" s="1"/>
  <c r="CN740" i="2"/>
  <c r="G740" i="13" s="1"/>
  <c r="CN428" i="2"/>
  <c r="DN428" i="2" s="1"/>
  <c r="CN305" i="2"/>
  <c r="DD305" i="2" s="1"/>
  <c r="DG305" i="2" s="1"/>
  <c r="CH1196" i="2"/>
  <c r="E1196" i="13" s="1"/>
  <c r="CH893" i="2"/>
  <c r="E893" i="13" s="1"/>
  <c r="CH767" i="2"/>
  <c r="E767" i="13" s="1"/>
  <c r="CH77" i="2"/>
  <c r="E77" i="13" s="1"/>
  <c r="CJ1202" i="2"/>
  <c r="CJ722" i="2"/>
  <c r="CJ305" i="2"/>
  <c r="CN893" i="2"/>
  <c r="G893" i="13" s="1"/>
  <c r="CH1145" i="2"/>
  <c r="E1145" i="13" s="1"/>
  <c r="CH434" i="2"/>
  <c r="E434" i="13" s="1"/>
  <c r="CJ1172" i="2"/>
  <c r="CJ767" i="2"/>
  <c r="CJ410" i="2"/>
  <c r="CN1202" i="2"/>
  <c r="G1202" i="13" s="1"/>
  <c r="CN1145" i="2"/>
  <c r="DN1145" i="2" s="1"/>
  <c r="CN821" i="2"/>
  <c r="G821" i="13" s="1"/>
  <c r="CN707" i="2"/>
  <c r="DN707" i="2" s="1"/>
  <c r="CN638" i="2"/>
  <c r="G638" i="13" s="1"/>
  <c r="CN434" i="2"/>
  <c r="G434" i="13" s="1"/>
  <c r="CN410" i="2"/>
  <c r="G410" i="13" s="1"/>
  <c r="CN380" i="2"/>
  <c r="G380" i="13" s="1"/>
  <c r="CH821" i="2"/>
  <c r="E821" i="13" s="1"/>
  <c r="CH779" i="2"/>
  <c r="E779" i="13" s="1"/>
  <c r="CH740" i="2"/>
  <c r="E740" i="13" s="1"/>
  <c r="CH305" i="2"/>
  <c r="E305" i="13" s="1"/>
  <c r="CJ740" i="2"/>
  <c r="CJ491" i="2"/>
  <c r="CJ380" i="2"/>
  <c r="CN1172" i="2"/>
  <c r="G1172" i="13" s="1"/>
  <c r="CN734" i="2"/>
  <c r="G734" i="13" s="1"/>
  <c r="CH1202" i="2"/>
  <c r="E1202" i="13" s="1"/>
  <c r="CJ1199" i="2"/>
  <c r="CJ779" i="2"/>
  <c r="CN1199" i="2"/>
  <c r="G1199" i="13" s="1"/>
  <c r="CN722" i="2"/>
  <c r="G722" i="13" s="1"/>
  <c r="CN491" i="2"/>
  <c r="DN491" i="2" s="1"/>
  <c r="CH859" i="2"/>
  <c r="E859" i="13" s="1"/>
  <c r="CH595" i="2"/>
  <c r="E595" i="13" s="1"/>
  <c r="CN649" i="2"/>
  <c r="G649" i="13" s="1"/>
  <c r="CH651" i="2"/>
  <c r="E651" i="13" s="1"/>
  <c r="CH636" i="2"/>
  <c r="E636" i="13" s="1"/>
  <c r="CH543" i="2"/>
  <c r="E543" i="13" s="1"/>
  <c r="CH324" i="2"/>
  <c r="E324" i="13" s="1"/>
  <c r="CH72" i="2"/>
  <c r="E72" i="13" s="1"/>
  <c r="CJ1215" i="2"/>
  <c r="CJ1167" i="2"/>
  <c r="CJ885" i="2"/>
  <c r="CJ807" i="2"/>
  <c r="CJ732" i="2"/>
  <c r="CJ324" i="2"/>
  <c r="CJ72" i="2"/>
  <c r="CN1266" i="2"/>
  <c r="G1266" i="13" s="1"/>
  <c r="CN1194" i="2"/>
  <c r="G1194" i="13" s="1"/>
  <c r="CN771" i="2"/>
  <c r="DD771" i="2" s="1"/>
  <c r="DG771" i="2" s="1"/>
  <c r="CN612" i="2"/>
  <c r="G612" i="13" s="1"/>
  <c r="CN63" i="2"/>
  <c r="G63" i="13" s="1"/>
  <c r="CH1194" i="2"/>
  <c r="E1194" i="13" s="1"/>
  <c r="CH648" i="2"/>
  <c r="E648" i="13" s="1"/>
  <c r="CH516" i="2"/>
  <c r="E516" i="13" s="1"/>
  <c r="CH477" i="2"/>
  <c r="E477" i="13" s="1"/>
  <c r="CH57" i="2"/>
  <c r="E57" i="13" s="1"/>
  <c r="CJ1188" i="2"/>
  <c r="CJ1161" i="2"/>
  <c r="CJ831" i="2"/>
  <c r="CJ756" i="2"/>
  <c r="CJ651" i="2"/>
  <c r="CJ636" i="2"/>
  <c r="CJ477" i="2"/>
  <c r="CJ57" i="2"/>
  <c r="CN1245" i="2"/>
  <c r="G1245" i="13" s="1"/>
  <c r="CN1179" i="2"/>
  <c r="G1179" i="13" s="1"/>
  <c r="CN885" i="2"/>
  <c r="DN885" i="2" s="1"/>
  <c r="CN711" i="2"/>
  <c r="G711" i="13" s="1"/>
  <c r="CN681" i="2"/>
  <c r="DD681" i="2" s="1"/>
  <c r="CN654" i="2"/>
  <c r="G654" i="13" s="1"/>
  <c r="CN543" i="2"/>
  <c r="G543" i="13" s="1"/>
  <c r="CN408" i="2"/>
  <c r="DD408" i="2" s="1"/>
  <c r="DF408" i="2" s="1"/>
  <c r="CN324" i="2"/>
  <c r="G324" i="13" s="1"/>
  <c r="CN72" i="2"/>
  <c r="DN72" i="2" s="1"/>
  <c r="CH1179" i="2"/>
  <c r="E1179" i="13" s="1"/>
  <c r="CH885" i="2"/>
  <c r="E885" i="13" s="1"/>
  <c r="CH675" i="2"/>
  <c r="E675" i="13" s="1"/>
  <c r="CH630" i="2"/>
  <c r="E630" i="13" s="1"/>
  <c r="CH615" i="2"/>
  <c r="E615" i="13" s="1"/>
  <c r="CJ843" i="2"/>
  <c r="CJ789" i="2"/>
  <c r="CJ648" i="2"/>
  <c r="CJ522" i="2"/>
  <c r="CN1191" i="2"/>
  <c r="G1191" i="13" s="1"/>
  <c r="CN1167" i="2"/>
  <c r="G1167" i="13" s="1"/>
  <c r="CN795" i="2"/>
  <c r="G795" i="13" s="1"/>
  <c r="CN747" i="2"/>
  <c r="G747" i="13" s="1"/>
  <c r="CN516" i="2"/>
  <c r="DN516" i="2" s="1"/>
  <c r="CN57" i="2"/>
  <c r="DN57" i="2" s="1"/>
  <c r="CH1191" i="2"/>
  <c r="E1191" i="13" s="1"/>
  <c r="CH1167" i="2"/>
  <c r="E1167" i="13" s="1"/>
  <c r="CH774" i="2"/>
  <c r="E774" i="13" s="1"/>
  <c r="CH672" i="2"/>
  <c r="E672" i="13" s="1"/>
  <c r="CJ1251" i="2"/>
  <c r="CJ1239" i="2"/>
  <c r="CJ1224" i="2"/>
  <c r="CJ1209" i="2"/>
  <c r="CJ870" i="2"/>
  <c r="CJ852" i="2"/>
  <c r="CJ675" i="2"/>
  <c r="CJ630" i="2"/>
  <c r="CJ615" i="2"/>
  <c r="CJ603" i="2"/>
  <c r="CJ510" i="2"/>
  <c r="CN1215" i="2"/>
  <c r="G1215" i="13" s="1"/>
  <c r="CN807" i="2"/>
  <c r="G807" i="13" s="1"/>
  <c r="CN732" i="2"/>
  <c r="DD732" i="2" s="1"/>
  <c r="DG732" i="2" s="1"/>
  <c r="CN651" i="2"/>
  <c r="G651" i="13" s="1"/>
  <c r="CN477" i="2"/>
  <c r="G477" i="13" s="1"/>
  <c r="CJ672" i="2"/>
  <c r="CH1251" i="2"/>
  <c r="E1251" i="13" s="1"/>
  <c r="CH1239" i="2"/>
  <c r="E1239" i="13" s="1"/>
  <c r="CH1224" i="2"/>
  <c r="E1224" i="13" s="1"/>
  <c r="CH1188" i="2"/>
  <c r="E1188" i="13" s="1"/>
  <c r="CH1161" i="2"/>
  <c r="E1161" i="13" s="1"/>
  <c r="CH771" i="2"/>
  <c r="E771" i="13" s="1"/>
  <c r="CH510" i="2"/>
  <c r="E510" i="13" s="1"/>
  <c r="CH420" i="2"/>
  <c r="E420" i="13" s="1"/>
  <c r="CJ1194" i="2"/>
  <c r="CJ771" i="2"/>
  <c r="CJ657" i="2"/>
  <c r="CJ612" i="2"/>
  <c r="CJ420" i="2"/>
  <c r="CN1251" i="2"/>
  <c r="G1251" i="13" s="1"/>
  <c r="CN1239" i="2"/>
  <c r="G1239" i="13" s="1"/>
  <c r="CN870" i="2"/>
  <c r="DN870" i="2" s="1"/>
  <c r="CN852" i="2"/>
  <c r="G852" i="13" s="1"/>
  <c r="CN843" i="2"/>
  <c r="DD843" i="2" s="1"/>
  <c r="CN831" i="2"/>
  <c r="DD831" i="2" s="1"/>
  <c r="DG831" i="2" s="1"/>
  <c r="CN789" i="2"/>
  <c r="G789" i="13" s="1"/>
  <c r="CN675" i="2"/>
  <c r="G675" i="13" s="1"/>
  <c r="CN648" i="2"/>
  <c r="G648" i="13" s="1"/>
  <c r="CN522" i="2"/>
  <c r="DD522" i="2" s="1"/>
  <c r="DG522" i="2" s="1"/>
  <c r="CH1209" i="2"/>
  <c r="E1209" i="13" s="1"/>
  <c r="CH870" i="2"/>
  <c r="E870" i="13" s="1"/>
  <c r="CH807" i="2"/>
  <c r="E807" i="13" s="1"/>
  <c r="CH795" i="2"/>
  <c r="E795" i="13" s="1"/>
  <c r="CH747" i="2"/>
  <c r="E747" i="13" s="1"/>
  <c r="CH711" i="2"/>
  <c r="E711" i="13" s="1"/>
  <c r="CH681" i="2"/>
  <c r="E681" i="13" s="1"/>
  <c r="CH654" i="2"/>
  <c r="E654" i="13" s="1"/>
  <c r="CH546" i="2"/>
  <c r="E546" i="13" s="1"/>
  <c r="CJ1179" i="2"/>
  <c r="CJ747" i="2"/>
  <c r="CJ543" i="2"/>
  <c r="CN1224" i="2"/>
  <c r="G1224" i="13" s="1"/>
  <c r="CN1209" i="2"/>
  <c r="G1209" i="13" s="1"/>
  <c r="CN672" i="2"/>
  <c r="G672" i="13" s="1"/>
  <c r="CN630" i="2"/>
  <c r="DD630" i="2" s="1"/>
  <c r="DG630" i="2" s="1"/>
  <c r="CN615" i="2"/>
  <c r="G615" i="13" s="1"/>
  <c r="CN603" i="2"/>
  <c r="DD603" i="2" s="1"/>
  <c r="CN510" i="2"/>
  <c r="DD510" i="2" s="1"/>
  <c r="DG510" i="2" s="1"/>
  <c r="CN423" i="2"/>
  <c r="G423" i="13" s="1"/>
  <c r="CH852" i="2"/>
  <c r="E852" i="13" s="1"/>
  <c r="CH843" i="2"/>
  <c r="E843" i="13" s="1"/>
  <c r="CH831" i="2"/>
  <c r="E831" i="13" s="1"/>
  <c r="CH732" i="2"/>
  <c r="E732" i="13" s="1"/>
  <c r="CH408" i="2"/>
  <c r="E408" i="13" s="1"/>
  <c r="CH63" i="2"/>
  <c r="E63" i="13" s="1"/>
  <c r="CJ1266" i="2"/>
  <c r="CJ1245" i="2"/>
  <c r="CJ1191" i="2"/>
  <c r="CJ795" i="2"/>
  <c r="CJ711" i="2"/>
  <c r="CJ681" i="2"/>
  <c r="CJ654" i="2"/>
  <c r="CJ516" i="2"/>
  <c r="CJ408" i="2"/>
  <c r="CJ63" i="2"/>
  <c r="CN774" i="2"/>
  <c r="DD774" i="2" s="1"/>
  <c r="DF774" i="2" s="1"/>
  <c r="CN657" i="2"/>
  <c r="DN657" i="2" s="1"/>
  <c r="CN546" i="2"/>
  <c r="G546" i="13" s="1"/>
  <c r="CN420" i="2"/>
  <c r="DD420" i="2" s="1"/>
  <c r="DG420" i="2" s="1"/>
  <c r="CH788" i="2"/>
  <c r="E788" i="13" s="1"/>
  <c r="CH710" i="2"/>
  <c r="E710" i="13" s="1"/>
  <c r="CJ788" i="2"/>
  <c r="CJ56" i="2"/>
  <c r="CN1160" i="2"/>
  <c r="DD1160" i="2" s="1"/>
  <c r="DG1160" i="2" s="1"/>
  <c r="CN650" i="2"/>
  <c r="G650" i="13" s="1"/>
  <c r="CN602" i="2"/>
  <c r="DD602" i="2" s="1"/>
  <c r="DF602" i="2" s="1"/>
  <c r="CH1160" i="2"/>
  <c r="E1160" i="13" s="1"/>
  <c r="CH629" i="2"/>
  <c r="E629" i="13" s="1"/>
  <c r="CJ710" i="2"/>
  <c r="CJ515" i="2"/>
  <c r="CN806" i="2"/>
  <c r="G806" i="13" s="1"/>
  <c r="CN770" i="2"/>
  <c r="DD770" i="2" s="1"/>
  <c r="DF770" i="2" s="1"/>
  <c r="CN674" i="2"/>
  <c r="G674" i="13" s="1"/>
  <c r="CN611" i="2"/>
  <c r="DD611" i="2" s="1"/>
  <c r="CH755" i="2"/>
  <c r="E755" i="13" s="1"/>
  <c r="CH515" i="2"/>
  <c r="E515" i="13" s="1"/>
  <c r="CJ1166" i="2"/>
  <c r="CJ755" i="2"/>
  <c r="CJ629" i="2"/>
  <c r="CN830" i="2"/>
  <c r="DN830" i="2" s="1"/>
  <c r="CN422" i="2"/>
  <c r="G422" i="13" s="1"/>
  <c r="CN56" i="2"/>
  <c r="DN56" i="2" s="1"/>
  <c r="CH323" i="2"/>
  <c r="E323" i="13" s="1"/>
  <c r="CJ1208" i="2"/>
  <c r="CJ773" i="2"/>
  <c r="CN1214" i="2"/>
  <c r="DD1214" i="2" s="1"/>
  <c r="DG1214" i="2" s="1"/>
  <c r="CN1178" i="2"/>
  <c r="G1178" i="13" s="1"/>
  <c r="CN647" i="2"/>
  <c r="DN647" i="2" s="1"/>
  <c r="CN635" i="2"/>
  <c r="DD635" i="2" s="1"/>
  <c r="CH1214" i="2"/>
  <c r="E1214" i="13" s="1"/>
  <c r="CH1178" i="2"/>
  <c r="E1178" i="13" s="1"/>
  <c r="CH830" i="2"/>
  <c r="E830" i="13" s="1"/>
  <c r="CH806" i="2"/>
  <c r="E806" i="13" s="1"/>
  <c r="CH650" i="2"/>
  <c r="E650" i="13" s="1"/>
  <c r="CH602" i="2"/>
  <c r="E602" i="13" s="1"/>
  <c r="CH71" i="2"/>
  <c r="E71" i="13" s="1"/>
  <c r="CH62" i="2"/>
  <c r="E62" i="13" s="1"/>
  <c r="CJ1160" i="2"/>
  <c r="CJ602" i="2"/>
  <c r="CJ323" i="2"/>
  <c r="CN788" i="2"/>
  <c r="G788" i="13" s="1"/>
  <c r="CN710" i="2"/>
  <c r="G710" i="13" s="1"/>
  <c r="CH770" i="2"/>
  <c r="E770" i="13" s="1"/>
  <c r="CH674" i="2"/>
  <c r="E674" i="13" s="1"/>
  <c r="CJ830" i="2"/>
  <c r="CJ806" i="2"/>
  <c r="CJ770" i="2"/>
  <c r="CJ650" i="2"/>
  <c r="CJ611" i="2"/>
  <c r="CJ71" i="2"/>
  <c r="CJ62" i="2"/>
  <c r="CN1166" i="2"/>
  <c r="DD1166" i="2" s="1"/>
  <c r="DG1166" i="2" s="1"/>
  <c r="CN515" i="2"/>
  <c r="G515" i="13" s="1"/>
  <c r="CH1166" i="2"/>
  <c r="E1166" i="13" s="1"/>
  <c r="CH647" i="2"/>
  <c r="E647" i="13" s="1"/>
  <c r="CH635" i="2"/>
  <c r="E635" i="13" s="1"/>
  <c r="CH422" i="2"/>
  <c r="E422" i="13" s="1"/>
  <c r="CJ674" i="2"/>
  <c r="CN755" i="2"/>
  <c r="G755" i="13" s="1"/>
  <c r="CN629" i="2"/>
  <c r="DN629" i="2" s="1"/>
  <c r="CN323" i="2"/>
  <c r="DD323" i="2" s="1"/>
  <c r="DG323" i="2" s="1"/>
  <c r="CH56" i="2"/>
  <c r="E56" i="13" s="1"/>
  <c r="CJ1214" i="2"/>
  <c r="CJ1178" i="2"/>
  <c r="CJ647" i="2"/>
  <c r="CJ635" i="2"/>
  <c r="CJ422" i="2"/>
  <c r="CN1208" i="2"/>
  <c r="G1208" i="13" s="1"/>
  <c r="CN773" i="2"/>
  <c r="G773" i="13" s="1"/>
  <c r="CN71" i="2"/>
  <c r="DN71" i="2" s="1"/>
  <c r="CN62" i="2"/>
  <c r="G62" i="13" s="1"/>
  <c r="CJ484" i="2"/>
  <c r="CN484" i="2"/>
  <c r="DN484" i="2" s="1"/>
  <c r="CH877" i="2"/>
  <c r="E877" i="13" s="1"/>
  <c r="CJ826" i="2"/>
  <c r="CN877" i="2"/>
  <c r="DN877" i="2" s="1"/>
  <c r="CJ877" i="2"/>
  <c r="CN826" i="2"/>
  <c r="G826" i="13" s="1"/>
  <c r="CH826" i="2"/>
  <c r="E826" i="13" s="1"/>
  <c r="CH484" i="2"/>
  <c r="E484" i="13" s="1"/>
  <c r="CJ811" i="2"/>
  <c r="CN811" i="2"/>
  <c r="DN811" i="2" s="1"/>
  <c r="CH892" i="2"/>
  <c r="E892" i="13" s="1"/>
  <c r="CN892" i="2"/>
  <c r="DD892" i="2" s="1"/>
  <c r="CH811" i="2"/>
  <c r="E811" i="13" s="1"/>
  <c r="CN60" i="2"/>
  <c r="G60" i="13" s="1"/>
  <c r="CJ855" i="2"/>
  <c r="CJ798" i="2"/>
  <c r="CJ606" i="2"/>
  <c r="CJ60" i="2"/>
  <c r="CN798" i="2"/>
  <c r="DD798" i="2" s="1"/>
  <c r="CN606" i="2"/>
  <c r="DN606" i="2" s="1"/>
  <c r="CH1158" i="2"/>
  <c r="E1158" i="13" s="1"/>
  <c r="CJ891" i="2"/>
  <c r="CH549" i="2"/>
  <c r="E549" i="13" s="1"/>
  <c r="CH855" i="2"/>
  <c r="E855" i="13" s="1"/>
  <c r="CH483" i="2"/>
  <c r="E483" i="13" s="1"/>
  <c r="CJ549" i="2"/>
  <c r="CN1158" i="2"/>
  <c r="G1158" i="13" s="1"/>
  <c r="CN549" i="2"/>
  <c r="G549" i="13" s="1"/>
  <c r="CH60" i="2"/>
  <c r="E60" i="13" s="1"/>
  <c r="CN855" i="2"/>
  <c r="G855" i="13" s="1"/>
  <c r="CN825" i="2"/>
  <c r="G825" i="13" s="1"/>
  <c r="CH833" i="2"/>
  <c r="E833" i="13" s="1"/>
  <c r="CH824" i="2"/>
  <c r="E824" i="13" s="1"/>
  <c r="CH689" i="2"/>
  <c r="E689" i="13" s="1"/>
  <c r="CH59" i="2"/>
  <c r="E59" i="13" s="1"/>
  <c r="CJ689" i="2"/>
  <c r="CJ59" i="2"/>
  <c r="CN1154" i="2"/>
  <c r="G1154" i="13" s="1"/>
  <c r="CN833" i="2"/>
  <c r="G833" i="13" s="1"/>
  <c r="CN824" i="2"/>
  <c r="DN824" i="2" s="1"/>
  <c r="CN689" i="2"/>
  <c r="G689" i="13" s="1"/>
  <c r="CN59" i="2"/>
  <c r="DN59" i="2" s="1"/>
  <c r="CJ809" i="2"/>
  <c r="CJ548" i="2"/>
  <c r="CH548" i="2"/>
  <c r="E548" i="13" s="1"/>
  <c r="CH398" i="2"/>
  <c r="E398" i="13" s="1"/>
  <c r="CH362" i="2"/>
  <c r="E362" i="13" s="1"/>
  <c r="CJ875" i="2"/>
  <c r="CJ848" i="2"/>
  <c r="CJ785" i="2"/>
  <c r="CJ398" i="2"/>
  <c r="CJ362" i="2"/>
  <c r="CN548" i="2"/>
  <c r="DN548" i="2" s="1"/>
  <c r="CN362" i="2"/>
  <c r="G362" i="13" s="1"/>
  <c r="CN398" i="2"/>
  <c r="DN398" i="2" s="1"/>
  <c r="CN425" i="2"/>
  <c r="G425" i="13" s="1"/>
  <c r="CH692" i="2"/>
  <c r="E692" i="13" s="1"/>
  <c r="CJ1154" i="2"/>
  <c r="CJ833" i="2"/>
  <c r="CJ824" i="2"/>
  <c r="CJ692" i="2"/>
  <c r="CN692" i="2"/>
  <c r="DN692" i="2" s="1"/>
  <c r="CH1154" i="2"/>
  <c r="E1154" i="13" s="1"/>
  <c r="CH1225" i="2"/>
  <c r="E1225" i="13" s="1"/>
  <c r="CH1183" i="2"/>
  <c r="E1183" i="13" s="1"/>
  <c r="CH658" i="2"/>
  <c r="E658" i="13" s="1"/>
  <c r="CH649" i="2"/>
  <c r="E649" i="13" s="1"/>
  <c r="CH625" i="2"/>
  <c r="E625" i="13" s="1"/>
  <c r="CJ1180" i="2"/>
  <c r="CJ772" i="2"/>
  <c r="CJ598" i="2"/>
  <c r="CH1144" i="2"/>
  <c r="E1144" i="13" s="1"/>
  <c r="CH784" i="2"/>
  <c r="E784" i="13" s="1"/>
  <c r="CH775" i="2"/>
  <c r="E775" i="13" s="1"/>
  <c r="CJ1138" i="2"/>
  <c r="CN1144" i="2"/>
  <c r="DN1144" i="2" s="1"/>
  <c r="CN682" i="2"/>
  <c r="DN682" i="2" s="1"/>
  <c r="CH1180" i="2"/>
  <c r="E1180" i="13" s="1"/>
  <c r="CH733" i="2"/>
  <c r="E733" i="13" s="1"/>
  <c r="CJ1222" i="2"/>
  <c r="CJ886" i="2"/>
  <c r="CH655" i="2"/>
  <c r="E655" i="13" s="1"/>
  <c r="CJ679" i="2"/>
  <c r="CN703" i="2"/>
  <c r="G703" i="13" s="1"/>
  <c r="CH1138" i="2"/>
  <c r="E1138" i="13" s="1"/>
  <c r="CH886" i="2"/>
  <c r="E886" i="13" s="1"/>
  <c r="CH772" i="2"/>
  <c r="E772" i="13" s="1"/>
  <c r="CH697" i="2"/>
  <c r="E697" i="13" s="1"/>
  <c r="CH688" i="2"/>
  <c r="E688" i="13" s="1"/>
  <c r="CH664" i="2"/>
  <c r="E664" i="13" s="1"/>
  <c r="CH631" i="2"/>
  <c r="E631" i="13" s="1"/>
  <c r="CJ1144" i="2"/>
  <c r="CN778" i="2"/>
  <c r="DN778" i="2" s="1"/>
  <c r="CH673" i="2"/>
  <c r="E673" i="13" s="1"/>
  <c r="CJ1195" i="2"/>
  <c r="CJ859" i="2"/>
  <c r="CN1180" i="2"/>
  <c r="G1180" i="13" s="1"/>
  <c r="CH1195" i="2"/>
  <c r="E1195" i="13" s="1"/>
  <c r="CH778" i="2"/>
  <c r="E778" i="13" s="1"/>
  <c r="CH739" i="2"/>
  <c r="E739" i="13" s="1"/>
  <c r="CJ1183" i="2"/>
  <c r="CJ541" i="2"/>
  <c r="CN733" i="2"/>
  <c r="DN733" i="2" s="1"/>
  <c r="F841" i="13"/>
  <c r="CJ841" i="2"/>
  <c r="CN841" i="2"/>
  <c r="G841" i="13" s="1"/>
  <c r="F862" i="13"/>
  <c r="CJ862" i="2"/>
  <c r="CH862" i="2"/>
  <c r="E862" i="13" s="1"/>
  <c r="CN862" i="2"/>
  <c r="G862" i="13" s="1"/>
  <c r="F871" i="13"/>
  <c r="CH871" i="2"/>
  <c r="E871" i="13" s="1"/>
  <c r="CN871" i="2"/>
  <c r="G871" i="13" s="1"/>
  <c r="F874" i="13"/>
  <c r="CN874" i="2"/>
  <c r="DD874" i="2" s="1"/>
  <c r="DF874" i="2" s="1"/>
  <c r="CJ874" i="2"/>
  <c r="CH874" i="2"/>
  <c r="E874" i="13" s="1"/>
  <c r="F1228" i="13"/>
  <c r="CN1228" i="2"/>
  <c r="DD1228" i="2" s="1"/>
  <c r="F502" i="13"/>
  <c r="CH502" i="2"/>
  <c r="E502" i="13" s="1"/>
  <c r="CN502" i="2"/>
  <c r="G502" i="13" s="1"/>
  <c r="F547" i="13"/>
  <c r="CJ547" i="2"/>
  <c r="CN547" i="2"/>
  <c r="DN547" i="2" s="1"/>
  <c r="F604" i="13"/>
  <c r="CJ604" i="2"/>
  <c r="CN604" i="2"/>
  <c r="G604" i="13" s="1"/>
  <c r="F634" i="13"/>
  <c r="CH634" i="2"/>
  <c r="E634" i="13" s="1"/>
  <c r="CN634" i="2"/>
  <c r="DN634" i="2" s="1"/>
  <c r="F817" i="13"/>
  <c r="CN817" i="2"/>
  <c r="DN817" i="2" s="1"/>
  <c r="F853" i="13"/>
  <c r="CN853" i="2"/>
  <c r="G853" i="13" s="1"/>
  <c r="CJ853" i="2"/>
  <c r="CH853" i="2"/>
  <c r="E853" i="13" s="1"/>
  <c r="F868" i="13"/>
  <c r="CJ868" i="2"/>
  <c r="F1231" i="13"/>
  <c r="CJ1231" i="2"/>
  <c r="CH1231" i="2"/>
  <c r="E1231" i="13" s="1"/>
  <c r="CN1231" i="2"/>
  <c r="G1231" i="13" s="1"/>
  <c r="F1252" i="13"/>
  <c r="CH1252" i="2"/>
  <c r="E1252" i="13" s="1"/>
  <c r="CJ1252" i="2"/>
  <c r="F1264" i="13"/>
  <c r="CH1264" i="2"/>
  <c r="E1264" i="13" s="1"/>
  <c r="CN1264" i="2"/>
  <c r="G1264" i="13" s="1"/>
  <c r="F1267" i="13"/>
  <c r="CN1267" i="2"/>
  <c r="G1267" i="13" s="1"/>
  <c r="CJ1267" i="2"/>
  <c r="CH604" i="2"/>
  <c r="E604" i="13" s="1"/>
  <c r="CH424" i="2"/>
  <c r="E424" i="13" s="1"/>
  <c r="CJ1264" i="2"/>
  <c r="CN1189" i="2"/>
  <c r="G1189" i="13" s="1"/>
  <c r="F64" i="13"/>
  <c r="CJ64" i="2"/>
  <c r="CN64" i="2"/>
  <c r="G64" i="13" s="1"/>
  <c r="F76" i="13"/>
  <c r="CN76" i="2"/>
  <c r="DD76" i="2" s="1"/>
  <c r="CJ76" i="2"/>
  <c r="CH76" i="2"/>
  <c r="E76" i="13" s="1"/>
  <c r="F316" i="13"/>
  <c r="CJ316" i="2"/>
  <c r="CH316" i="2"/>
  <c r="E316" i="13" s="1"/>
  <c r="CN316" i="2"/>
  <c r="DN316" i="2" s="1"/>
  <c r="F544" i="13"/>
  <c r="CN544" i="2"/>
  <c r="G544" i="13" s="1"/>
  <c r="CJ544" i="2"/>
  <c r="CH544" i="2"/>
  <c r="E544" i="13" s="1"/>
  <c r="F718" i="13"/>
  <c r="CH718" i="2"/>
  <c r="E718" i="13" s="1"/>
  <c r="CN718" i="2"/>
  <c r="DN718" i="2" s="1"/>
  <c r="F721" i="13"/>
  <c r="CN721" i="2"/>
  <c r="G721" i="13" s="1"/>
  <c r="CJ721" i="2"/>
  <c r="CH721" i="2"/>
  <c r="E721" i="13" s="1"/>
  <c r="F832" i="13"/>
  <c r="CN832" i="2"/>
  <c r="DN832" i="2" s="1"/>
  <c r="F844" i="13"/>
  <c r="CJ844" i="2"/>
  <c r="CH844" i="2"/>
  <c r="E844" i="13" s="1"/>
  <c r="CN844" i="2"/>
  <c r="G844" i="13" s="1"/>
  <c r="F1150" i="13"/>
  <c r="CN1150" i="2"/>
  <c r="DD1150" i="2" s="1"/>
  <c r="DG1150" i="2" s="1"/>
  <c r="CJ1150" i="2"/>
  <c r="CH1150" i="2"/>
  <c r="E1150" i="13" s="1"/>
  <c r="CH868" i="2"/>
  <c r="E868" i="13" s="1"/>
  <c r="CH64" i="2"/>
  <c r="E64" i="13" s="1"/>
  <c r="CJ1228" i="2"/>
  <c r="CJ832" i="2"/>
  <c r="F478" i="13"/>
  <c r="CN478" i="2"/>
  <c r="G478" i="13" s="1"/>
  <c r="CH478" i="2"/>
  <c r="E478" i="13" s="1"/>
  <c r="F310" i="13"/>
  <c r="CN310" i="2"/>
  <c r="DN310" i="2" s="1"/>
  <c r="CH310" i="2"/>
  <c r="E310" i="13" s="1"/>
  <c r="F319" i="13"/>
  <c r="CN319" i="2"/>
  <c r="DN319" i="2" s="1"/>
  <c r="CJ319" i="2"/>
  <c r="CH319" i="2"/>
  <c r="E319" i="13" s="1"/>
  <c r="F613" i="13"/>
  <c r="CJ613" i="2"/>
  <c r="CN613" i="2"/>
  <c r="DN613" i="2" s="1"/>
  <c r="F616" i="13"/>
  <c r="CN616" i="2"/>
  <c r="G616" i="13" s="1"/>
  <c r="CJ616" i="2"/>
  <c r="CH616" i="2"/>
  <c r="E616" i="13" s="1"/>
  <c r="F646" i="13"/>
  <c r="CN646" i="2"/>
  <c r="G646" i="13" s="1"/>
  <c r="CJ646" i="2"/>
  <c r="CH646" i="2"/>
  <c r="E646" i="13" s="1"/>
  <c r="F712" i="13"/>
  <c r="CH712" i="2"/>
  <c r="E712" i="13" s="1"/>
  <c r="CJ712" i="2"/>
  <c r="F820" i="13"/>
  <c r="CN820" i="2"/>
  <c r="G820" i="13" s="1"/>
  <c r="CJ820" i="2"/>
  <c r="CH820" i="2"/>
  <c r="E820" i="13" s="1"/>
  <c r="F1186" i="13"/>
  <c r="CN1186" i="2"/>
  <c r="G1186" i="13" s="1"/>
  <c r="CJ1186" i="2"/>
  <c r="F1213" i="13"/>
  <c r="CN1213" i="2"/>
  <c r="G1213" i="13" s="1"/>
  <c r="CJ1213" i="2"/>
  <c r="F1216" i="13"/>
  <c r="CJ1216" i="2"/>
  <c r="F1237" i="13"/>
  <c r="CJ1237" i="2"/>
  <c r="CN1237" i="2"/>
  <c r="G1237" i="13" s="1"/>
  <c r="F1240" i="13"/>
  <c r="CJ1240" i="2"/>
  <c r="CH1240" i="2"/>
  <c r="E1240" i="13" s="1"/>
  <c r="CN1240" i="2"/>
  <c r="G1240" i="13" s="1"/>
  <c r="CH1165" i="2"/>
  <c r="E1165" i="13" s="1"/>
  <c r="CH817" i="2"/>
  <c r="E817" i="13" s="1"/>
  <c r="CN712" i="2"/>
  <c r="DD712" i="2" s="1"/>
  <c r="CJ502" i="2"/>
  <c r="CJ478" i="2"/>
  <c r="F85" i="13"/>
  <c r="CN85" i="2"/>
  <c r="G85" i="13" s="1"/>
  <c r="CJ85" i="2"/>
  <c r="CH85" i="2"/>
  <c r="E85" i="13" s="1"/>
  <c r="F421" i="13"/>
  <c r="CN421" i="2"/>
  <c r="DN421" i="2" s="1"/>
  <c r="CJ421" i="2"/>
  <c r="CH421" i="2"/>
  <c r="E421" i="13" s="1"/>
  <c r="F796" i="13"/>
  <c r="CJ796" i="2"/>
  <c r="CH796" i="2"/>
  <c r="E796" i="13" s="1"/>
  <c r="F58" i="13"/>
  <c r="CH58" i="2"/>
  <c r="E58" i="13" s="1"/>
  <c r="CN58" i="2"/>
  <c r="G58" i="13" s="1"/>
  <c r="F385" i="13"/>
  <c r="CJ385" i="2"/>
  <c r="CH385" i="2"/>
  <c r="E385" i="13" s="1"/>
  <c r="CN385" i="2"/>
  <c r="G385" i="13" s="1"/>
  <c r="F409" i="13"/>
  <c r="CJ409" i="2"/>
  <c r="CH409" i="2"/>
  <c r="E409" i="13" s="1"/>
  <c r="CN409" i="2"/>
  <c r="G409" i="13" s="1"/>
  <c r="F622" i="13"/>
  <c r="CH622" i="2"/>
  <c r="E622" i="13" s="1"/>
  <c r="CN622" i="2"/>
  <c r="G622" i="13" s="1"/>
  <c r="F706" i="13"/>
  <c r="CJ706" i="2"/>
  <c r="CN706" i="2"/>
  <c r="G706" i="13" s="1"/>
  <c r="F748" i="13"/>
  <c r="CJ748" i="2"/>
  <c r="CH748" i="2"/>
  <c r="E748" i="13" s="1"/>
  <c r="CN748" i="2"/>
  <c r="DN748" i="2" s="1"/>
  <c r="F790" i="13"/>
  <c r="CJ790" i="2"/>
  <c r="CH790" i="2"/>
  <c r="E790" i="13" s="1"/>
  <c r="CN790" i="2"/>
  <c r="G790" i="13" s="1"/>
  <c r="F1141" i="13"/>
  <c r="CN1141" i="2"/>
  <c r="G1141" i="13" s="1"/>
  <c r="CJ1141" i="2"/>
  <c r="F1162" i="13"/>
  <c r="CJ1162" i="2"/>
  <c r="CH1228" i="2"/>
  <c r="E1228" i="13" s="1"/>
  <c r="CH1162" i="2"/>
  <c r="E1162" i="13" s="1"/>
  <c r="CH841" i="2"/>
  <c r="E841" i="13" s="1"/>
  <c r="CH832" i="2"/>
  <c r="E832" i="13" s="1"/>
  <c r="CH814" i="2"/>
  <c r="E814" i="13" s="1"/>
  <c r="CJ718" i="2"/>
  <c r="CJ622" i="2"/>
  <c r="CJ310" i="2"/>
  <c r="CN1216" i="2"/>
  <c r="G1216" i="13" s="1"/>
  <c r="CN1162" i="2"/>
  <c r="DN1162" i="2" s="1"/>
  <c r="CN796" i="2"/>
  <c r="G796" i="13" s="1"/>
  <c r="F424" i="13"/>
  <c r="CJ424" i="2"/>
  <c r="F517" i="13"/>
  <c r="CH517" i="2"/>
  <c r="E517" i="13" s="1"/>
  <c r="CN517" i="2"/>
  <c r="G517" i="13" s="1"/>
  <c r="F637" i="13"/>
  <c r="CN637" i="2"/>
  <c r="G637" i="13" s="1"/>
  <c r="CJ637" i="2"/>
  <c r="CH637" i="2"/>
  <c r="E637" i="13" s="1"/>
  <c r="F652" i="13"/>
  <c r="CH652" i="2"/>
  <c r="E652" i="13" s="1"/>
  <c r="CN652" i="2"/>
  <c r="G652" i="13" s="1"/>
  <c r="F802" i="13"/>
  <c r="CJ802" i="2"/>
  <c r="CH802" i="2"/>
  <c r="E802" i="13" s="1"/>
  <c r="CN802" i="2"/>
  <c r="G802" i="13" s="1"/>
  <c r="F73" i="13"/>
  <c r="CJ73" i="2"/>
  <c r="CH73" i="2"/>
  <c r="E73" i="13" s="1"/>
  <c r="CN73" i="2"/>
  <c r="G73" i="13" s="1"/>
  <c r="F82" i="13"/>
  <c r="CJ82" i="2"/>
  <c r="CH82" i="2"/>
  <c r="E82" i="13" s="1"/>
  <c r="CN82" i="2"/>
  <c r="G82" i="13" s="1"/>
  <c r="F511" i="13"/>
  <c r="CN511" i="2"/>
  <c r="G511" i="13" s="1"/>
  <c r="CJ511" i="2"/>
  <c r="CH511" i="2"/>
  <c r="E511" i="13" s="1"/>
  <c r="F670" i="13"/>
  <c r="CH670" i="2"/>
  <c r="E670" i="13" s="1"/>
  <c r="CN670" i="2"/>
  <c r="DN670" i="2" s="1"/>
  <c r="F676" i="13"/>
  <c r="CJ676" i="2"/>
  <c r="CN676" i="2"/>
  <c r="DN676" i="2" s="1"/>
  <c r="F745" i="13"/>
  <c r="CN745" i="2"/>
  <c r="DD745" i="2" s="1"/>
  <c r="F865" i="13"/>
  <c r="CN865" i="2"/>
  <c r="G865" i="13" s="1"/>
  <c r="CJ865" i="2"/>
  <c r="CH865" i="2"/>
  <c r="E865" i="13" s="1"/>
  <c r="F1165" i="13"/>
  <c r="CN1165" i="2"/>
  <c r="G1165" i="13" s="1"/>
  <c r="F1168" i="13"/>
  <c r="CN1168" i="2"/>
  <c r="G1168" i="13" s="1"/>
  <c r="CJ1168" i="2"/>
  <c r="CH1267" i="2"/>
  <c r="E1267" i="13" s="1"/>
  <c r="CH1216" i="2"/>
  <c r="E1216" i="13" s="1"/>
  <c r="CH745" i="2"/>
  <c r="E745" i="13" s="1"/>
  <c r="CJ517" i="2"/>
  <c r="CN1252" i="2"/>
  <c r="G1252" i="13" s="1"/>
  <c r="F361" i="13"/>
  <c r="CN361" i="2"/>
  <c r="DN361" i="2" s="1"/>
  <c r="CH361" i="2"/>
  <c r="E361" i="13" s="1"/>
  <c r="F808" i="13"/>
  <c r="CN808" i="2"/>
  <c r="DD808" i="2" s="1"/>
  <c r="F1189" i="13"/>
  <c r="CJ1189" i="2"/>
  <c r="F304" i="13"/>
  <c r="CH304" i="2"/>
  <c r="E304" i="13" s="1"/>
  <c r="CJ304" i="2"/>
  <c r="F325" i="13"/>
  <c r="CH325" i="2"/>
  <c r="E325" i="13" s="1"/>
  <c r="CN325" i="2"/>
  <c r="DN325" i="2" s="1"/>
  <c r="F376" i="13"/>
  <c r="CJ376" i="2"/>
  <c r="CH376" i="2"/>
  <c r="E376" i="13" s="1"/>
  <c r="CN376" i="2"/>
  <c r="DD376" i="2" s="1"/>
  <c r="DG376" i="2" s="1"/>
  <c r="F661" i="13"/>
  <c r="CH661" i="2"/>
  <c r="E661" i="13" s="1"/>
  <c r="CN661" i="2"/>
  <c r="G661" i="13" s="1"/>
  <c r="F814" i="13"/>
  <c r="CJ814" i="2"/>
  <c r="F1210" i="13"/>
  <c r="CN1210" i="2"/>
  <c r="G1210" i="13" s="1"/>
  <c r="F1246" i="13"/>
  <c r="CJ1246" i="2"/>
  <c r="CN1246" i="2"/>
  <c r="G1246" i="13" s="1"/>
  <c r="F1249" i="13"/>
  <c r="CJ1249" i="2"/>
  <c r="CH1249" i="2"/>
  <c r="E1249" i="13" s="1"/>
  <c r="CN1249" i="2"/>
  <c r="G1249" i="13" s="1"/>
  <c r="CH1237" i="2"/>
  <c r="E1237" i="13" s="1"/>
  <c r="CH1141" i="2"/>
  <c r="E1141" i="13" s="1"/>
  <c r="CH547" i="2"/>
  <c r="E547" i="13" s="1"/>
  <c r="CJ1210" i="2"/>
  <c r="CJ871" i="2"/>
  <c r="CJ808" i="2"/>
  <c r="CJ634" i="2"/>
  <c r="CJ361" i="2"/>
  <c r="CN868" i="2"/>
  <c r="DD868" i="2" s="1"/>
  <c r="DG868" i="2" s="1"/>
  <c r="CH601" i="2"/>
  <c r="E601" i="13" s="1"/>
  <c r="CJ649" i="2"/>
  <c r="CN757" i="2"/>
  <c r="G757" i="13" s="1"/>
  <c r="CN739" i="2"/>
  <c r="G739" i="13" s="1"/>
  <c r="CN679" i="2"/>
  <c r="G679" i="13" s="1"/>
  <c r="CN598" i="2"/>
  <c r="DN598" i="2" s="1"/>
  <c r="CJ784" i="2"/>
  <c r="CJ703" i="2"/>
  <c r="CJ682" i="2"/>
  <c r="CN1219" i="2"/>
  <c r="DD1219" i="2" s="1"/>
  <c r="DG1219" i="2" s="1"/>
  <c r="CN1192" i="2"/>
  <c r="G1192" i="13" s="1"/>
  <c r="CN541" i="2"/>
  <c r="G541" i="13" s="1"/>
  <c r="CH757" i="2"/>
  <c r="E757" i="13" s="1"/>
  <c r="CH679" i="2"/>
  <c r="E679" i="13" s="1"/>
  <c r="CH598" i="2"/>
  <c r="E598" i="13" s="1"/>
  <c r="CJ775" i="2"/>
  <c r="CJ739" i="2"/>
  <c r="CJ673" i="2"/>
  <c r="CJ664" i="2"/>
  <c r="CJ655" i="2"/>
  <c r="CJ601" i="2"/>
  <c r="CN1183" i="2"/>
  <c r="G1183" i="13" s="1"/>
  <c r="CN1138" i="2"/>
  <c r="G1138" i="13" s="1"/>
  <c r="CN886" i="2"/>
  <c r="G886" i="13" s="1"/>
  <c r="CN859" i="2"/>
  <c r="G859" i="13" s="1"/>
  <c r="CN772" i="2"/>
  <c r="G772" i="13" s="1"/>
  <c r="CN697" i="2"/>
  <c r="G697" i="13" s="1"/>
  <c r="CN688" i="2"/>
  <c r="G688" i="13" s="1"/>
  <c r="CH1219" i="2"/>
  <c r="E1219" i="13" s="1"/>
  <c r="CH1192" i="2"/>
  <c r="E1192" i="13" s="1"/>
  <c r="CH541" i="2"/>
  <c r="E541" i="13" s="1"/>
  <c r="CJ1219" i="2"/>
  <c r="CJ1192" i="2"/>
  <c r="CJ757" i="2"/>
  <c r="CJ625" i="2"/>
  <c r="CN658" i="2"/>
  <c r="G658" i="13" s="1"/>
  <c r="CN631" i="2"/>
  <c r="DN631" i="2" s="1"/>
  <c r="CN595" i="2"/>
  <c r="G595" i="13" s="1"/>
  <c r="CJ697" i="2"/>
  <c r="CJ688" i="2"/>
  <c r="CN1195" i="2"/>
  <c r="G1195" i="13" s="1"/>
  <c r="CN673" i="2"/>
  <c r="G673" i="13" s="1"/>
  <c r="CN664" i="2"/>
  <c r="G664" i="13" s="1"/>
  <c r="CN655" i="2"/>
  <c r="G655" i="13" s="1"/>
  <c r="CN601" i="2"/>
  <c r="G601" i="13" s="1"/>
  <c r="CH703" i="2"/>
  <c r="E703" i="13" s="1"/>
  <c r="CH682" i="2"/>
  <c r="E682" i="13" s="1"/>
  <c r="CJ778" i="2"/>
  <c r="CJ733" i="2"/>
  <c r="CJ658" i="2"/>
  <c r="CJ631" i="2"/>
  <c r="CJ595" i="2"/>
  <c r="CN1222" i="2"/>
  <c r="DD1222" i="2" s="1"/>
  <c r="DG1222" i="2" s="1"/>
  <c r="CN784" i="2"/>
  <c r="G784" i="13" s="1"/>
  <c r="CN775" i="2"/>
  <c r="DD775" i="2" s="1"/>
  <c r="DF775" i="2" s="1"/>
  <c r="CN625" i="2"/>
  <c r="G625" i="13" s="1"/>
  <c r="F627" i="13"/>
  <c r="CN627" i="2"/>
  <c r="G627" i="13" s="1"/>
  <c r="CH627" i="2"/>
  <c r="E627" i="13" s="1"/>
  <c r="CJ627" i="2"/>
  <c r="F1203" i="13"/>
  <c r="CH1203" i="2"/>
  <c r="E1203" i="13" s="1"/>
  <c r="CJ1203" i="2"/>
  <c r="F351" i="13"/>
  <c r="CN351" i="2"/>
  <c r="DN351" i="2" s="1"/>
  <c r="CH351" i="2"/>
  <c r="E351" i="13" s="1"/>
  <c r="F1173" i="13"/>
  <c r="CN1173" i="2"/>
  <c r="G1173" i="13" s="1"/>
  <c r="CH1173" i="2"/>
  <c r="E1173" i="13" s="1"/>
  <c r="F1206" i="13"/>
  <c r="CN1206" i="2"/>
  <c r="G1206" i="13" s="1"/>
  <c r="CH1206" i="2"/>
  <c r="E1206" i="13" s="1"/>
  <c r="CJ1206" i="2"/>
  <c r="F360" i="13"/>
  <c r="CN360" i="2"/>
  <c r="DD360" i="2" s="1"/>
  <c r="DF360" i="2" s="1"/>
  <c r="CH360" i="2"/>
  <c r="E360" i="13" s="1"/>
  <c r="F684" i="13"/>
  <c r="CJ684" i="2"/>
  <c r="CN684" i="2"/>
  <c r="DD684" i="2" s="1"/>
  <c r="CH684" i="2"/>
  <c r="E684" i="13" s="1"/>
  <c r="F714" i="13"/>
  <c r="CJ714" i="2"/>
  <c r="CN714" i="2"/>
  <c r="G714" i="13" s="1"/>
  <c r="F792" i="13"/>
  <c r="CH792" i="2"/>
  <c r="E792" i="13" s="1"/>
  <c r="CJ792" i="2"/>
  <c r="F741" i="13"/>
  <c r="CH741" i="2"/>
  <c r="E741" i="13" s="1"/>
  <c r="CJ741" i="2"/>
  <c r="CN741" i="2"/>
  <c r="G741" i="13" s="1"/>
  <c r="F411" i="13"/>
  <c r="CJ411" i="2"/>
  <c r="CN411" i="2"/>
  <c r="G411" i="13" s="1"/>
  <c r="CH411" i="2"/>
  <c r="E411" i="13" s="1"/>
  <c r="F645" i="13"/>
  <c r="CN645" i="2"/>
  <c r="G645" i="13" s="1"/>
  <c r="CH645" i="2"/>
  <c r="E645" i="13" s="1"/>
  <c r="CJ645" i="2"/>
  <c r="F708" i="13"/>
  <c r="CN708" i="2"/>
  <c r="DD708" i="2" s="1"/>
  <c r="DG708" i="2" s="1"/>
  <c r="CH708" i="2"/>
  <c r="E708" i="13" s="1"/>
  <c r="CJ708" i="2"/>
  <c r="F1242" i="13"/>
  <c r="CN1242" i="2"/>
  <c r="G1242" i="13" s="1"/>
  <c r="CH1242" i="2"/>
  <c r="E1242" i="13" s="1"/>
  <c r="F300" i="13"/>
  <c r="CN300" i="2"/>
  <c r="G300" i="13" s="1"/>
  <c r="CH300" i="2"/>
  <c r="E300" i="13" s="1"/>
  <c r="CJ300" i="2"/>
  <c r="F735" i="13"/>
  <c r="CN735" i="2"/>
  <c r="DN735" i="2" s="1"/>
  <c r="CH735" i="2"/>
  <c r="E735" i="13" s="1"/>
  <c r="F888" i="13"/>
  <c r="CH888" i="2"/>
  <c r="E888" i="13" s="1"/>
  <c r="CJ888" i="2"/>
  <c r="CN1203" i="2"/>
  <c r="G1203" i="13" s="1"/>
  <c r="F426" i="13"/>
  <c r="CN426" i="2"/>
  <c r="G426" i="13" s="1"/>
  <c r="CH426" i="2"/>
  <c r="E426" i="13" s="1"/>
  <c r="F1146" i="13"/>
  <c r="CN1146" i="2"/>
  <c r="DN1146" i="2" s="1"/>
  <c r="CH1146" i="2"/>
  <c r="E1146" i="13" s="1"/>
  <c r="CJ1146" i="2"/>
  <c r="CH714" i="2"/>
  <c r="E714" i="13" s="1"/>
  <c r="CH894" i="2"/>
  <c r="E894" i="13" s="1"/>
  <c r="CJ1257" i="2"/>
  <c r="CJ1233" i="2"/>
  <c r="CJ1197" i="2"/>
  <c r="CJ1164" i="2"/>
  <c r="CJ837" i="2"/>
  <c r="CN1152" i="2"/>
  <c r="G1152" i="13" s="1"/>
  <c r="CN723" i="2"/>
  <c r="G723" i="13" s="1"/>
  <c r="CN381" i="2"/>
  <c r="G381" i="13" s="1"/>
  <c r="CH1200" i="2"/>
  <c r="E1200" i="13" s="1"/>
  <c r="CH780" i="2"/>
  <c r="E780" i="13" s="1"/>
  <c r="CH492" i="2"/>
  <c r="E492" i="13" s="1"/>
  <c r="CN894" i="2"/>
  <c r="DD894" i="2" s="1"/>
  <c r="DG894" i="2" s="1"/>
  <c r="CH1149" i="2"/>
  <c r="E1149" i="13" s="1"/>
  <c r="CH435" i="2"/>
  <c r="E435" i="13" s="1"/>
  <c r="CJ750" i="2"/>
  <c r="CN1200" i="2"/>
  <c r="G1200" i="13" s="1"/>
  <c r="CN780" i="2"/>
  <c r="DN780" i="2" s="1"/>
  <c r="CN492" i="2"/>
  <c r="G492" i="13" s="1"/>
  <c r="CH750" i="2"/>
  <c r="E750" i="13" s="1"/>
  <c r="CJ1149" i="2"/>
  <c r="CJ435" i="2"/>
  <c r="CH887" i="2"/>
  <c r="E887" i="13" s="1"/>
  <c r="CH863" i="2"/>
  <c r="E863" i="13" s="1"/>
  <c r="CH815" i="2"/>
  <c r="E815" i="13" s="1"/>
  <c r="CH791" i="2"/>
  <c r="E791" i="13" s="1"/>
  <c r="CH719" i="2"/>
  <c r="E719" i="13" s="1"/>
  <c r="CH695" i="2"/>
  <c r="E695" i="13" s="1"/>
  <c r="CH623" i="2"/>
  <c r="E623" i="13" s="1"/>
  <c r="CH599" i="2"/>
  <c r="E599" i="13" s="1"/>
  <c r="CH383" i="2"/>
  <c r="E383" i="13" s="1"/>
  <c r="CH359" i="2"/>
  <c r="E359" i="13" s="1"/>
  <c r="CJ1232" i="2"/>
  <c r="CJ1136" i="2"/>
  <c r="CJ800" i="2"/>
  <c r="CJ632" i="2"/>
  <c r="CJ80" i="2"/>
  <c r="CN1226" i="2"/>
  <c r="G1226" i="13" s="1"/>
  <c r="CN866" i="2"/>
  <c r="G866" i="13" s="1"/>
  <c r="CN626" i="2"/>
  <c r="DD626" i="2" s="1"/>
  <c r="DG626" i="2" s="1"/>
  <c r="CH686" i="2"/>
  <c r="E686" i="13" s="1"/>
  <c r="CH662" i="2"/>
  <c r="E662" i="13" s="1"/>
  <c r="CH374" i="2"/>
  <c r="E374" i="13" s="1"/>
  <c r="CH302" i="2"/>
  <c r="E302" i="13" s="1"/>
  <c r="CJ887" i="2"/>
  <c r="CJ863" i="2"/>
  <c r="CJ815" i="2"/>
  <c r="CJ791" i="2"/>
  <c r="CJ719" i="2"/>
  <c r="CJ695" i="2"/>
  <c r="CJ623" i="2"/>
  <c r="CJ599" i="2"/>
  <c r="CJ383" i="2"/>
  <c r="CJ359" i="2"/>
  <c r="CN857" i="2"/>
  <c r="G857" i="13" s="1"/>
  <c r="CN761" i="2"/>
  <c r="G761" i="13" s="1"/>
  <c r="CN737" i="2"/>
  <c r="G737" i="13" s="1"/>
  <c r="CN713" i="2"/>
  <c r="DD713" i="2" s="1"/>
  <c r="DG713" i="2" s="1"/>
  <c r="CH1229" i="2"/>
  <c r="E1229" i="13" s="1"/>
  <c r="CH1181" i="2"/>
  <c r="E1181" i="13" s="1"/>
  <c r="CH749" i="2"/>
  <c r="E749" i="13" s="1"/>
  <c r="CH701" i="2"/>
  <c r="E701" i="13" s="1"/>
  <c r="CJ686" i="2"/>
  <c r="CJ662" i="2"/>
  <c r="CJ374" i="2"/>
  <c r="CJ302" i="2"/>
  <c r="CN1232" i="2"/>
  <c r="G1232" i="13" s="1"/>
  <c r="CN1136" i="2"/>
  <c r="G1136" i="13" s="1"/>
  <c r="CN800" i="2"/>
  <c r="G800" i="13" s="1"/>
  <c r="CN632" i="2"/>
  <c r="G632" i="13" s="1"/>
  <c r="CN80" i="2"/>
  <c r="G80" i="13" s="1"/>
  <c r="CH1220" i="2"/>
  <c r="E1220" i="13" s="1"/>
  <c r="CH860" i="2"/>
  <c r="E860" i="13" s="1"/>
  <c r="CH836" i="2"/>
  <c r="E836" i="13" s="1"/>
  <c r="CH668" i="2"/>
  <c r="E668" i="13" s="1"/>
  <c r="CH644" i="2"/>
  <c r="E644" i="13" s="1"/>
  <c r="CJ1229" i="2"/>
  <c r="CJ1181" i="2"/>
  <c r="CJ749" i="2"/>
  <c r="CJ701" i="2"/>
  <c r="CN887" i="2"/>
  <c r="G887" i="13" s="1"/>
  <c r="CN863" i="2"/>
  <c r="DN863" i="2" s="1"/>
  <c r="CN815" i="2"/>
  <c r="DN815" i="2" s="1"/>
  <c r="CN791" i="2"/>
  <c r="DD791" i="2" s="1"/>
  <c r="CN719" i="2"/>
  <c r="G719" i="13" s="1"/>
  <c r="CN695" i="2"/>
  <c r="G695" i="13" s="1"/>
  <c r="CN623" i="2"/>
  <c r="DN623" i="2" s="1"/>
  <c r="CN599" i="2"/>
  <c r="DD599" i="2" s="1"/>
  <c r="DG599" i="2" s="1"/>
  <c r="CN383" i="2"/>
  <c r="DD383" i="2" s="1"/>
  <c r="DG383" i="2" s="1"/>
  <c r="CN359" i="2"/>
  <c r="DD359" i="2" s="1"/>
  <c r="DG359" i="2" s="1"/>
  <c r="CH1163" i="2"/>
  <c r="E1163" i="13" s="1"/>
  <c r="CH683" i="2"/>
  <c r="E683" i="13" s="1"/>
  <c r="CJ1220" i="2"/>
  <c r="CJ860" i="2"/>
  <c r="CJ836" i="2"/>
  <c r="CJ668" i="2"/>
  <c r="CJ644" i="2"/>
  <c r="CN686" i="2"/>
  <c r="G686" i="13" s="1"/>
  <c r="CN662" i="2"/>
  <c r="DD662" i="2" s="1"/>
  <c r="DG662" i="2" s="1"/>
  <c r="CN374" i="2"/>
  <c r="DD374" i="2" s="1"/>
  <c r="DG374" i="2" s="1"/>
  <c r="CN302" i="2"/>
  <c r="G302" i="13" s="1"/>
  <c r="CH1226" i="2"/>
  <c r="E1226" i="13" s="1"/>
  <c r="CH866" i="2"/>
  <c r="E866" i="13" s="1"/>
  <c r="CH626" i="2"/>
  <c r="E626" i="13" s="1"/>
  <c r="CJ1163" i="2"/>
  <c r="CJ683" i="2"/>
  <c r="CN1229" i="2"/>
  <c r="DD1229" i="2" s="1"/>
  <c r="DG1229" i="2" s="1"/>
  <c r="CN1181" i="2"/>
  <c r="G1181" i="13" s="1"/>
  <c r="CN749" i="2"/>
  <c r="DD749" i="2" s="1"/>
  <c r="DG749" i="2" s="1"/>
  <c r="CN701" i="2"/>
  <c r="DN701" i="2" s="1"/>
  <c r="CH857" i="2"/>
  <c r="E857" i="13" s="1"/>
  <c r="CH761" i="2"/>
  <c r="E761" i="13" s="1"/>
  <c r="CH737" i="2"/>
  <c r="E737" i="13" s="1"/>
  <c r="CH713" i="2"/>
  <c r="E713" i="13" s="1"/>
  <c r="CJ1226" i="2"/>
  <c r="CJ866" i="2"/>
  <c r="CJ626" i="2"/>
  <c r="CN1220" i="2"/>
  <c r="G1220" i="13" s="1"/>
  <c r="CN860" i="2"/>
  <c r="DD860" i="2" s="1"/>
  <c r="DG860" i="2" s="1"/>
  <c r="CN836" i="2"/>
  <c r="G836" i="13" s="1"/>
  <c r="CN668" i="2"/>
  <c r="G668" i="13" s="1"/>
  <c r="CN644" i="2"/>
  <c r="G644" i="13" s="1"/>
  <c r="CH1232" i="2"/>
  <c r="E1232" i="13" s="1"/>
  <c r="CH1136" i="2"/>
  <c r="E1136" i="13" s="1"/>
  <c r="CH800" i="2"/>
  <c r="E800" i="13" s="1"/>
  <c r="CH632" i="2"/>
  <c r="E632" i="13" s="1"/>
  <c r="CH80" i="2"/>
  <c r="E80" i="13" s="1"/>
  <c r="CJ857" i="2"/>
  <c r="CJ761" i="2"/>
  <c r="CJ737" i="2"/>
  <c r="CJ713" i="2"/>
  <c r="CN1163" i="2"/>
  <c r="G1163" i="13" s="1"/>
  <c r="CN683" i="2"/>
  <c r="DN683" i="2" s="1"/>
  <c r="BL828" i="2"/>
  <c r="BK828" i="2" s="1"/>
  <c r="BM230" i="2"/>
  <c r="BK230" i="2" s="1"/>
  <c r="BA230" i="2" s="1"/>
  <c r="BM232" i="2"/>
  <c r="BB620" i="2"/>
  <c r="BL624" i="2"/>
  <c r="BB333" i="2"/>
  <c r="BM1395" i="2"/>
  <c r="BK1395" i="2" s="1"/>
  <c r="BB973" i="2"/>
  <c r="BL318" i="2"/>
  <c r="BK318" i="2" s="1"/>
  <c r="BL1030" i="2"/>
  <c r="BL339" i="2"/>
  <c r="BK339" i="2" s="1"/>
  <c r="BA339" i="2" s="1"/>
  <c r="BC1204" i="2"/>
  <c r="BM522" i="2"/>
  <c r="BC565" i="2"/>
  <c r="BB599" i="2"/>
  <c r="BM218" i="2"/>
  <c r="BB347" i="2"/>
  <c r="BC605" i="2"/>
  <c r="BM623" i="2"/>
  <c r="BK623" i="2" s="1"/>
  <c r="BM721" i="2"/>
  <c r="BM1172" i="2"/>
  <c r="BC1407" i="2"/>
  <c r="BC206" i="2"/>
  <c r="BB381" i="2"/>
  <c r="BM1310" i="2"/>
  <c r="BC1058" i="2"/>
  <c r="BC1184" i="2"/>
  <c r="BM553" i="2"/>
  <c r="BK553" i="2" s="1"/>
  <c r="BA553" i="2" s="1"/>
  <c r="BC556" i="2"/>
  <c r="BC826" i="2"/>
  <c r="BB1004" i="2"/>
  <c r="BM116" i="2"/>
  <c r="BB225" i="2"/>
  <c r="BB273" i="2"/>
  <c r="BB445" i="2"/>
  <c r="BB521" i="2"/>
  <c r="BW627" i="2"/>
  <c r="BV627" i="2" s="1"/>
  <c r="BB695" i="2"/>
  <c r="BB740" i="2"/>
  <c r="BL815" i="2"/>
  <c r="BC837" i="2"/>
  <c r="BB877" i="2"/>
  <c r="BM1489" i="2"/>
  <c r="BL395" i="2"/>
  <c r="BL176" i="2"/>
  <c r="BM698" i="2"/>
  <c r="BB1237" i="2"/>
  <c r="BC201" i="2"/>
  <c r="BM1108" i="2"/>
  <c r="BC1386" i="2"/>
  <c r="BC339" i="2"/>
  <c r="BC485" i="2"/>
  <c r="BC597" i="2"/>
  <c r="BC714" i="2"/>
  <c r="BM818" i="2"/>
  <c r="DG508" i="2"/>
  <c r="BM330" i="2"/>
  <c r="BC351" i="2"/>
  <c r="BC489" i="2"/>
  <c r="BC549" i="2"/>
  <c r="BC677" i="2"/>
  <c r="BM820" i="2"/>
  <c r="BK820" i="2" s="1"/>
  <c r="BB965" i="2"/>
  <c r="BC1062" i="2"/>
  <c r="BB236" i="2"/>
  <c r="BB697" i="2"/>
  <c r="BC193" i="2"/>
  <c r="BC304" i="2"/>
  <c r="BB413" i="2"/>
  <c r="BC717" i="2"/>
  <c r="BB805" i="2"/>
  <c r="BY877" i="2"/>
  <c r="CD877" i="2" s="1"/>
  <c r="CG877" i="2" s="1"/>
  <c r="BB1161" i="2"/>
  <c r="BB1357" i="2"/>
  <c r="BB25" i="2"/>
  <c r="BB61" i="2"/>
  <c r="BB306" i="2"/>
  <c r="BB498" i="2"/>
  <c r="BB517" i="2"/>
  <c r="BB813" i="2"/>
  <c r="BM1110" i="2"/>
  <c r="BB1218" i="2"/>
  <c r="BW176" i="2"/>
  <c r="BV176" i="2" s="1"/>
  <c r="BC269" i="2"/>
  <c r="BC393" i="2"/>
  <c r="BC415" i="2"/>
  <c r="BC1034" i="2"/>
  <c r="BL30" i="2"/>
  <c r="BB73" i="2"/>
  <c r="BC383" i="2"/>
  <c r="BB438" i="2"/>
  <c r="BC552" i="2"/>
  <c r="BB718" i="2"/>
  <c r="BB817" i="2"/>
  <c r="BB840" i="2"/>
  <c r="BB930" i="2"/>
  <c r="BM1090" i="2"/>
  <c r="BB1261" i="2"/>
  <c r="BL94" i="2"/>
  <c r="BL221" i="2"/>
  <c r="BK221" i="2" s="1"/>
  <c r="BA221" i="2" s="1"/>
  <c r="BB238" i="2"/>
  <c r="BL249" i="2"/>
  <c r="BC267" i="2"/>
  <c r="BC340" i="2"/>
  <c r="BB484" i="2"/>
  <c r="BB542" i="2"/>
  <c r="BB544" i="2"/>
  <c r="BC550" i="2"/>
  <c r="BB562" i="2"/>
  <c r="BL688" i="2"/>
  <c r="BL711" i="2"/>
  <c r="BB742" i="2"/>
  <c r="BC805" i="2"/>
  <c r="BM847" i="2"/>
  <c r="BB865" i="2"/>
  <c r="BM868" i="2"/>
  <c r="BL876" i="2"/>
  <c r="BL926" i="2"/>
  <c r="BL1026" i="2"/>
  <c r="BY1076" i="2"/>
  <c r="CG1076" i="2" s="1"/>
  <c r="BB1139" i="2"/>
  <c r="BL1143" i="2"/>
  <c r="BC1146" i="2"/>
  <c r="BY1197" i="2"/>
  <c r="CC1197" i="2" s="1"/>
  <c r="BZ1197" i="2" s="1"/>
  <c r="BL1311" i="2"/>
  <c r="BM84" i="2"/>
  <c r="BL121" i="2"/>
  <c r="BL319" i="2"/>
  <c r="BK319" i="2" s="1"/>
  <c r="BL538" i="2"/>
  <c r="BC562" i="2"/>
  <c r="BM625" i="2"/>
  <c r="BL674" i="2"/>
  <c r="BM697" i="2"/>
  <c r="BK697" i="2" s="1"/>
  <c r="BL899" i="2"/>
  <c r="BC918" i="2"/>
  <c r="BM1170" i="2"/>
  <c r="BK1170" i="2" s="1"/>
  <c r="BC1174" i="2"/>
  <c r="BB1183" i="2"/>
  <c r="BC1205" i="2"/>
  <c r="BC1275" i="2"/>
  <c r="BC1299" i="2"/>
  <c r="BC1493" i="2"/>
  <c r="BB483" i="2"/>
  <c r="BB515" i="2"/>
  <c r="BL665" i="2"/>
  <c r="BB823" i="2"/>
  <c r="BL863" i="2"/>
  <c r="BM1099" i="2"/>
  <c r="BL1118" i="2"/>
  <c r="BC334" i="2"/>
  <c r="BC396" i="2"/>
  <c r="BW870" i="2"/>
  <c r="BV870" i="2" s="1"/>
  <c r="BC898" i="2"/>
  <c r="BB1024" i="2"/>
  <c r="BC1089" i="2"/>
  <c r="BL1227" i="2"/>
  <c r="BW1246" i="2"/>
  <c r="BV1246" i="2" s="1"/>
  <c r="BB1247" i="2"/>
  <c r="BB1383" i="2"/>
  <c r="BC1509" i="2"/>
  <c r="BL116" i="2"/>
  <c r="BC163" i="2"/>
  <c r="BM271" i="2"/>
  <c r="BB329" i="2"/>
  <c r="BM405" i="2"/>
  <c r="BB495" i="2"/>
  <c r="BB581" i="2"/>
  <c r="BB929" i="2"/>
  <c r="BB977" i="2"/>
  <c r="BL1033" i="2"/>
  <c r="BK1033" i="2" s="1"/>
  <c r="BA1033" i="2" s="1"/>
  <c r="BM1038" i="2"/>
  <c r="BB1151" i="2"/>
  <c r="BC1380" i="2"/>
  <c r="BL1411" i="2"/>
  <c r="BW174" i="2"/>
  <c r="BV174" i="2" s="1"/>
  <c r="BL239" i="2"/>
  <c r="BB267" i="2"/>
  <c r="BC447" i="2"/>
  <c r="BY611" i="2"/>
  <c r="CG611" i="2" s="1"/>
  <c r="BM629" i="2"/>
  <c r="BC710" i="2"/>
  <c r="BM877" i="2"/>
  <c r="BK877" i="2" s="1"/>
  <c r="BC915" i="2"/>
  <c r="BC917" i="2"/>
  <c r="BC997" i="2"/>
  <c r="BC1004" i="2"/>
  <c r="BB1050" i="2"/>
  <c r="BC1051" i="2"/>
  <c r="BC1095" i="2"/>
  <c r="BC1114" i="2"/>
  <c r="BC1152" i="2"/>
  <c r="BL1230" i="2"/>
  <c r="BY1261" i="2"/>
  <c r="CC1261" i="2" s="1"/>
  <c r="BZ1261" i="2" s="1"/>
  <c r="BB1362" i="2"/>
  <c r="BB1397" i="2"/>
  <c r="BC1488" i="2"/>
  <c r="BB133" i="2"/>
  <c r="BC437" i="2"/>
  <c r="BM479" i="2"/>
  <c r="BC486" i="2"/>
  <c r="BM610" i="2"/>
  <c r="BK610" i="2" s="1"/>
  <c r="BC619" i="2"/>
  <c r="BC648" i="2"/>
  <c r="BB754" i="2"/>
  <c r="BB982" i="2"/>
  <c r="BM1150" i="2"/>
  <c r="BB1198" i="2"/>
  <c r="BB1232" i="2"/>
  <c r="BB1304" i="2"/>
  <c r="BB1312" i="2"/>
  <c r="BC1397" i="2"/>
  <c r="BM1449" i="2"/>
  <c r="BK1449" i="2" s="1"/>
  <c r="BA1449" i="2" s="1"/>
  <c r="BC1459" i="2"/>
  <c r="BB1478" i="2"/>
  <c r="BB1505" i="2"/>
  <c r="BB83" i="2"/>
  <c r="BM111" i="2"/>
  <c r="BB112" i="2"/>
  <c r="BB115" i="2"/>
  <c r="BB147" i="2"/>
  <c r="BB217" i="2"/>
  <c r="BB299" i="2"/>
  <c r="DG333" i="2"/>
  <c r="BY567" i="2"/>
  <c r="CD567" i="2" s="1"/>
  <c r="BC573" i="2"/>
  <c r="BB628" i="2"/>
  <c r="BB661" i="2"/>
  <c r="BB752" i="2"/>
  <c r="BL915" i="2"/>
  <c r="BK915" i="2" s="1"/>
  <c r="BM1084" i="2"/>
  <c r="BC1163" i="2"/>
  <c r="BB1167" i="2"/>
  <c r="BC1245" i="2"/>
  <c r="BB1251" i="2"/>
  <c r="BB1284" i="2"/>
  <c r="BM1286" i="2"/>
  <c r="BB1287" i="2"/>
  <c r="BC1378" i="2"/>
  <c r="BB1470" i="2"/>
  <c r="BM3" i="2"/>
  <c r="BC144" i="2"/>
  <c r="BC157" i="2"/>
  <c r="BB198" i="2"/>
  <c r="BB201" i="2"/>
  <c r="BB211" i="2"/>
  <c r="BB280" i="2"/>
  <c r="BB448" i="2"/>
  <c r="BB457" i="2"/>
  <c r="BL514" i="2"/>
  <c r="BK514" i="2" s="1"/>
  <c r="BA514" i="2" s="1"/>
  <c r="BB568" i="2"/>
  <c r="BC571" i="2"/>
  <c r="BL612" i="2"/>
  <c r="BC788" i="2"/>
  <c r="BB790" i="2"/>
  <c r="BL963" i="2"/>
  <c r="BL1044" i="2"/>
  <c r="BC1053" i="2"/>
  <c r="BC1117" i="2"/>
  <c r="BB1145" i="2"/>
  <c r="BB1179" i="2"/>
  <c r="BB1215" i="2"/>
  <c r="BM1220" i="2"/>
  <c r="BC1284" i="2"/>
  <c r="BM1358" i="2"/>
  <c r="BB1468" i="2"/>
  <c r="BL71" i="2"/>
  <c r="BB187" i="2"/>
  <c r="BB208" i="2"/>
  <c r="BM222" i="2"/>
  <c r="BB227" i="2"/>
  <c r="BB244" i="2"/>
  <c r="BB265" i="2"/>
  <c r="BB296" i="2"/>
  <c r="BB313" i="2"/>
  <c r="BL392" i="2"/>
  <c r="BB443" i="2"/>
  <c r="BB459" i="2"/>
  <c r="BM593" i="2"/>
  <c r="BL633" i="2"/>
  <c r="BB641" i="2"/>
  <c r="BL827" i="2"/>
  <c r="BL864" i="2"/>
  <c r="BL891" i="2"/>
  <c r="BC1326" i="2"/>
  <c r="BM1342" i="2"/>
  <c r="BL1464" i="2"/>
  <c r="BB1476" i="2"/>
  <c r="BB124" i="2"/>
  <c r="BC168" i="2"/>
  <c r="BC184" i="2"/>
  <c r="BB743" i="2"/>
  <c r="BC778" i="2"/>
  <c r="BB780" i="2"/>
  <c r="BK798" i="2"/>
  <c r="BC813" i="2"/>
  <c r="BM845" i="2"/>
  <c r="BL937" i="2"/>
  <c r="BM1235" i="2"/>
  <c r="BL1276" i="2"/>
  <c r="BK1276" i="2" s="1"/>
  <c r="BW1297" i="2"/>
  <c r="BV1297" i="2" s="1"/>
  <c r="BM1318" i="2"/>
  <c r="BK1318" i="2" s="1"/>
  <c r="BA1318" i="2" s="1"/>
  <c r="BC1422" i="2"/>
  <c r="BB58" i="2"/>
  <c r="BC74" i="2"/>
  <c r="BY83" i="2"/>
  <c r="CG83" i="2" s="1"/>
  <c r="BB209" i="2"/>
  <c r="BC221" i="2"/>
  <c r="BM403" i="2"/>
  <c r="BL405" i="2"/>
  <c r="BC495" i="2"/>
  <c r="BL526" i="2"/>
  <c r="BY566" i="2"/>
  <c r="CD566" i="2" s="1"/>
  <c r="BL587" i="2"/>
  <c r="BL698" i="2"/>
  <c r="BM702" i="2"/>
  <c r="BM753" i="2"/>
  <c r="BB798" i="2"/>
  <c r="BM806" i="2"/>
  <c r="BK806" i="2" s="1"/>
  <c r="BB885" i="2"/>
  <c r="BM1185" i="2"/>
  <c r="BL1229" i="2"/>
  <c r="BB1269" i="2"/>
  <c r="BC1307" i="2"/>
  <c r="BM1457" i="2"/>
  <c r="BK1457" i="2" s="1"/>
  <c r="BA1457" i="2" s="1"/>
  <c r="DS15" i="2"/>
  <c r="BM299" i="2"/>
  <c r="BC299" i="2"/>
  <c r="BM640" i="2"/>
  <c r="BC640" i="2"/>
  <c r="BM701" i="2"/>
  <c r="BK701" i="2" s="1"/>
  <c r="BC701" i="2"/>
  <c r="BL1011" i="2"/>
  <c r="BB1011" i="2"/>
  <c r="BM1087" i="2"/>
  <c r="BC1087" i="2"/>
  <c r="BL750" i="2"/>
  <c r="BK750" i="2" s="1"/>
  <c r="BB750" i="2"/>
  <c r="BB69" i="2"/>
  <c r="BL69" i="2"/>
  <c r="BM95" i="2"/>
  <c r="BC95" i="2"/>
  <c r="BB264" i="2"/>
  <c r="BL264" i="2"/>
  <c r="BM657" i="2"/>
  <c r="BC657" i="2"/>
  <c r="BM775" i="2"/>
  <c r="BC775" i="2"/>
  <c r="BC839" i="2"/>
  <c r="BM839" i="2"/>
  <c r="BK839" i="2" s="1"/>
  <c r="BM1131" i="2"/>
  <c r="BC1131" i="2"/>
  <c r="BB1221" i="2"/>
  <c r="BL1221" i="2"/>
  <c r="BC20" i="2"/>
  <c r="BC25" i="2"/>
  <c r="BM47" i="2"/>
  <c r="BL59" i="2"/>
  <c r="BB59" i="2"/>
  <c r="BL214" i="2"/>
  <c r="BB214" i="2"/>
  <c r="BL564" i="2"/>
  <c r="BK564" i="2" s="1"/>
  <c r="BA564" i="2" s="1"/>
  <c r="BB564" i="2"/>
  <c r="BB653" i="2"/>
  <c r="BL653" i="2"/>
  <c r="BM774" i="2"/>
  <c r="BC774" i="2"/>
  <c r="BB1219" i="2"/>
  <c r="BL1219" i="2"/>
  <c r="BB777" i="2"/>
  <c r="BL777" i="2"/>
  <c r="BL1163" i="2"/>
  <c r="BB1163" i="2"/>
  <c r="DS10" i="2"/>
  <c r="BM208" i="2"/>
  <c r="BC208" i="2"/>
  <c r="BM515" i="2"/>
  <c r="BK515" i="2" s="1"/>
  <c r="BC515" i="2"/>
  <c r="BL667" i="2"/>
  <c r="BB667" i="2"/>
  <c r="BL682" i="2"/>
  <c r="BB682" i="2"/>
  <c r="BC773" i="2"/>
  <c r="BM773" i="2"/>
  <c r="BL991" i="2"/>
  <c r="BB991" i="2"/>
  <c r="BM1023" i="2"/>
  <c r="BK1023" i="2" s="1"/>
  <c r="BC1023" i="2"/>
  <c r="BM1107" i="2"/>
  <c r="BC1107" i="2"/>
  <c r="BC1217" i="2"/>
  <c r="BM1217" i="2"/>
  <c r="BC353" i="2"/>
  <c r="BM353" i="2"/>
  <c r="BC488" i="2"/>
  <c r="BM488" i="2"/>
  <c r="BC509" i="2"/>
  <c r="BM509" i="2"/>
  <c r="BC772" i="2"/>
  <c r="BM772" i="2"/>
  <c r="BM1013" i="2"/>
  <c r="BK1013" i="2" s="1"/>
  <c r="BC1013" i="2"/>
  <c r="BL17" i="2"/>
  <c r="DS18" i="2"/>
  <c r="BM306" i="2"/>
  <c r="BK306" i="2" s="1"/>
  <c r="BC306" i="2"/>
  <c r="BL383" i="2"/>
  <c r="BB383" i="2"/>
  <c r="BL455" i="2"/>
  <c r="BK455" i="2" s="1"/>
  <c r="BB455" i="2"/>
  <c r="BM569" i="2"/>
  <c r="BC569" i="2"/>
  <c r="BL969" i="2"/>
  <c r="BB969" i="2"/>
  <c r="BL220" i="2"/>
  <c r="BB220" i="2"/>
  <c r="BB373" i="2"/>
  <c r="BL373" i="2"/>
  <c r="BC499" i="2"/>
  <c r="BM499" i="2"/>
  <c r="BK499" i="2" s="1"/>
  <c r="BC523" i="2"/>
  <c r="BM523" i="2"/>
  <c r="BM675" i="2"/>
  <c r="BC675" i="2"/>
  <c r="BB82" i="2"/>
  <c r="BL82" i="2"/>
  <c r="BC228" i="2"/>
  <c r="BM228" i="2"/>
  <c r="BK228" i="2" s="1"/>
  <c r="BA228" i="2" s="1"/>
  <c r="BB320" i="2"/>
  <c r="BL320" i="2"/>
  <c r="BM603" i="2"/>
  <c r="BC603" i="2"/>
  <c r="BL710" i="2"/>
  <c r="BK710" i="2" s="1"/>
  <c r="BA710" i="2" s="1"/>
  <c r="BB710" i="2"/>
  <c r="BL946" i="2"/>
  <c r="BK946" i="2" s="1"/>
  <c r="BA946" i="2" s="1"/>
  <c r="BB946" i="2"/>
  <c r="BC1208" i="2"/>
  <c r="BM1208" i="2"/>
  <c r="BC115" i="2"/>
  <c r="BM121" i="2"/>
  <c r="BC133" i="2"/>
  <c r="BB139" i="2"/>
  <c r="BC307" i="2"/>
  <c r="BB310" i="2"/>
  <c r="BL311" i="2"/>
  <c r="BL327" i="2"/>
  <c r="BB355" i="2"/>
  <c r="BB549" i="2"/>
  <c r="BM557" i="2"/>
  <c r="BK557" i="2" s="1"/>
  <c r="BA557" i="2" s="1"/>
  <c r="BB582" i="2"/>
  <c r="BM591" i="2"/>
  <c r="BB615" i="2"/>
  <c r="BB651" i="2"/>
  <c r="BB659" i="2"/>
  <c r="BM664" i="2"/>
  <c r="BM668" i="2"/>
  <c r="BC673" i="2"/>
  <c r="BL676" i="2"/>
  <c r="BK676" i="2" s="1"/>
  <c r="BC691" i="2"/>
  <c r="BC692" i="2"/>
  <c r="BB701" i="2"/>
  <c r="BM728" i="2"/>
  <c r="BB760" i="2"/>
  <c r="BM784" i="2"/>
  <c r="BK784" i="2" s="1"/>
  <c r="BC790" i="2"/>
  <c r="BM833" i="2"/>
  <c r="BC894" i="2"/>
  <c r="BL896" i="2"/>
  <c r="BC916" i="2"/>
  <c r="BB958" i="2"/>
  <c r="BB1013" i="2"/>
  <c r="BB1056" i="2"/>
  <c r="BM1057" i="2"/>
  <c r="BK1057" i="2" s="1"/>
  <c r="BC1059" i="2"/>
  <c r="BB1071" i="2"/>
  <c r="BM1097" i="2"/>
  <c r="BM1111" i="2"/>
  <c r="BM1118" i="2"/>
  <c r="BC1195" i="2"/>
  <c r="BB1294" i="2"/>
  <c r="BC1319" i="2"/>
  <c r="BM1322" i="2"/>
  <c r="BC1349" i="2"/>
  <c r="BL1375" i="2"/>
  <c r="BC1498" i="2"/>
  <c r="BC1514" i="2"/>
  <c r="BB86" i="2"/>
  <c r="BC139" i="2"/>
  <c r="BL141" i="2"/>
  <c r="BB155" i="2"/>
  <c r="BL184" i="2"/>
  <c r="BK184" i="2" s="1"/>
  <c r="BL282" i="2"/>
  <c r="BC390" i="2"/>
  <c r="BC397" i="2"/>
  <c r="BM435" i="2"/>
  <c r="BC463" i="2"/>
  <c r="BL541" i="2"/>
  <c r="BK541" i="2" s="1"/>
  <c r="BB725" i="2"/>
  <c r="BM733" i="2"/>
  <c r="BB748" i="2"/>
  <c r="BW841" i="2"/>
  <c r="BV841" i="2" s="1"/>
  <c r="BL882" i="2"/>
  <c r="BB988" i="2"/>
  <c r="BL1037" i="2"/>
  <c r="BK1037" i="2" s="1"/>
  <c r="BA1037" i="2" s="1"/>
  <c r="BL1054" i="2"/>
  <c r="BL1058" i="2"/>
  <c r="BK1058" i="2" s="1"/>
  <c r="BA1058" i="2" s="1"/>
  <c r="BB1075" i="2"/>
  <c r="BM1094" i="2"/>
  <c r="BC1144" i="2"/>
  <c r="BB1147" i="2"/>
  <c r="BL1212" i="2"/>
  <c r="BB1257" i="2"/>
  <c r="BC1267" i="2"/>
  <c r="BB1271" i="2"/>
  <c r="BC1312" i="2"/>
  <c r="BB1333" i="2"/>
  <c r="BB1346" i="2"/>
  <c r="BC1356" i="2"/>
  <c r="BB1376" i="2"/>
  <c r="BM1388" i="2"/>
  <c r="BB1400" i="2"/>
  <c r="BL1407" i="2"/>
  <c r="BK1407" i="2" s="1"/>
  <c r="BC1436" i="2"/>
  <c r="BM1464" i="2"/>
  <c r="BC1468" i="2"/>
  <c r="BM1477" i="2"/>
  <c r="BL1499" i="2"/>
  <c r="BB1503" i="2"/>
  <c r="BC1522" i="2"/>
  <c r="BM119" i="2"/>
  <c r="BM274" i="2"/>
  <c r="BC285" i="2"/>
  <c r="BB409" i="2"/>
  <c r="BB416" i="2"/>
  <c r="BM480" i="2"/>
  <c r="BC491" i="2"/>
  <c r="BB497" i="2"/>
  <c r="BC598" i="2"/>
  <c r="BC627" i="2"/>
  <c r="BL645" i="2"/>
  <c r="BC749" i="2"/>
  <c r="BC750" i="2"/>
  <c r="BC751" i="2"/>
  <c r="BC770" i="2"/>
  <c r="BL932" i="2"/>
  <c r="BC941" i="2"/>
  <c r="BC946" i="2"/>
  <c r="BL955" i="2"/>
  <c r="BC998" i="2"/>
  <c r="BC1017" i="2"/>
  <c r="BM1054" i="2"/>
  <c r="BB1146" i="2"/>
  <c r="BL1165" i="2"/>
  <c r="BB1253" i="2"/>
  <c r="BC1257" i="2"/>
  <c r="BL1263" i="2"/>
  <c r="BC1264" i="2"/>
  <c r="BM1298" i="2"/>
  <c r="BK1298" i="2" s="1"/>
  <c r="BA1298" i="2" s="1"/>
  <c r="BB1359" i="2"/>
  <c r="BB1431" i="2"/>
  <c r="BL1510" i="2"/>
  <c r="BK1510" i="2" s="1"/>
  <c r="BA1510" i="2" s="1"/>
  <c r="BM117" i="2"/>
  <c r="BC120" i="2"/>
  <c r="BC125" i="2"/>
  <c r="BM129" i="2"/>
  <c r="BB168" i="2"/>
  <c r="BC214" i="2"/>
  <c r="BL248" i="2"/>
  <c r="BB270" i="2"/>
  <c r="BB518" i="2"/>
  <c r="BC644" i="2"/>
  <c r="BB663" i="2"/>
  <c r="BM952" i="2"/>
  <c r="BB966" i="2"/>
  <c r="BC1063" i="2"/>
  <c r="BC1083" i="2"/>
  <c r="BB1175" i="2"/>
  <c r="BC1209" i="2"/>
  <c r="BB1242" i="2"/>
  <c r="BC1253" i="2"/>
  <c r="BL1317" i="2"/>
  <c r="BC1337" i="2"/>
  <c r="BL1420" i="2"/>
  <c r="BC1483" i="2"/>
  <c r="BL1495" i="2"/>
  <c r="BK1495" i="2" s="1"/>
  <c r="BA1495" i="2" s="1"/>
  <c r="BL54" i="2"/>
  <c r="BK54" i="2" s="1"/>
  <c r="BA54" i="2" s="1"/>
  <c r="BM92" i="2"/>
  <c r="BK92" i="2" s="1"/>
  <c r="BM114" i="2"/>
  <c r="BM132" i="2"/>
  <c r="BL218" i="2"/>
  <c r="BM231" i="2"/>
  <c r="BC245" i="2"/>
  <c r="BM248" i="2"/>
  <c r="BC275" i="2"/>
  <c r="BM305" i="2"/>
  <c r="BC323" i="2"/>
  <c r="BC370" i="2"/>
  <c r="BC406" i="2"/>
  <c r="BC862" i="2"/>
  <c r="BC83" i="2"/>
  <c r="BM101" i="2"/>
  <c r="BB105" i="2"/>
  <c r="DG304" i="2"/>
  <c r="BC328" i="2"/>
  <c r="DG366" i="2"/>
  <c r="BK456" i="2"/>
  <c r="BB554" i="2"/>
  <c r="BB565" i="2"/>
  <c r="BC568" i="2"/>
  <c r="BL616" i="2"/>
  <c r="BC763" i="2"/>
  <c r="BB791" i="2"/>
  <c r="BL809" i="2"/>
  <c r="BC828" i="2"/>
  <c r="BL830" i="2"/>
  <c r="BM838" i="2"/>
  <c r="BC1039" i="2"/>
  <c r="BC1093" i="2"/>
  <c r="BC1296" i="2"/>
  <c r="BC1340" i="2"/>
  <c r="BL1360" i="2"/>
  <c r="BM1416" i="2"/>
  <c r="BM1424" i="2"/>
  <c r="BK1424" i="2" s="1"/>
  <c r="BB1443" i="2"/>
  <c r="BB1462" i="2"/>
  <c r="BB1471" i="2"/>
  <c r="BB53" i="2"/>
  <c r="BB108" i="2"/>
  <c r="BM159" i="2"/>
  <c r="BL178" i="2"/>
  <c r="BB284" i="2"/>
  <c r="BB325" i="2"/>
  <c r="BM344" i="2"/>
  <c r="BK344" i="2" s="1"/>
  <c r="BB346" i="2"/>
  <c r="BC358" i="2"/>
  <c r="BM364" i="2"/>
  <c r="BC386" i="2"/>
  <c r="BL393" i="2"/>
  <c r="BK393" i="2" s="1"/>
  <c r="BA393" i="2" s="1"/>
  <c r="BM395" i="2"/>
  <c r="BB415" i="2"/>
  <c r="BM417" i="2"/>
  <c r="BM482" i="2"/>
  <c r="BK482" i="2" s="1"/>
  <c r="BB485" i="2"/>
  <c r="BB487" i="2"/>
  <c r="BB490" i="2"/>
  <c r="BM529" i="2"/>
  <c r="BM531" i="2"/>
  <c r="BB550" i="2"/>
  <c r="BB573" i="2"/>
  <c r="BC676" i="2"/>
  <c r="BC1020" i="2"/>
  <c r="BC1028" i="2"/>
  <c r="BB1069" i="2"/>
  <c r="BM1120" i="2"/>
  <c r="BC1145" i="2"/>
  <c r="BB1159" i="2"/>
  <c r="BM1178" i="2"/>
  <c r="BM1259" i="2"/>
  <c r="BC1274" i="2"/>
  <c r="BM1281" i="2"/>
  <c r="BC1303" i="2"/>
  <c r="BC1411" i="2"/>
  <c r="BL1429" i="2"/>
  <c r="BC1473" i="2"/>
  <c r="BC1502" i="2"/>
  <c r="CD374" i="2"/>
  <c r="CG374" i="2" s="1"/>
  <c r="CC374" i="2"/>
  <c r="BZ374" i="2" s="1"/>
  <c r="CD436" i="2"/>
  <c r="CC436" i="2"/>
  <c r="BZ436" i="2" s="1"/>
  <c r="CD346" i="2"/>
  <c r="CG346" i="2" s="1"/>
  <c r="CC346" i="2"/>
  <c r="BZ346" i="2" s="1"/>
  <c r="CD539" i="2"/>
  <c r="CG539" i="2" s="1"/>
  <c r="CC539" i="2"/>
  <c r="BZ539" i="2" s="1"/>
  <c r="CD355" i="2"/>
  <c r="CG355" i="2" s="1"/>
  <c r="CC355" i="2"/>
  <c r="BZ355" i="2" s="1"/>
  <c r="CD430" i="2"/>
  <c r="CG430" i="2" s="1"/>
  <c r="CC430" i="2"/>
  <c r="BZ430" i="2" s="1"/>
  <c r="CD20" i="2"/>
  <c r="CG20" i="2" s="1"/>
  <c r="CC20" i="2"/>
  <c r="CG303" i="2"/>
  <c r="CD303" i="2"/>
  <c r="CC303" i="2"/>
  <c r="BZ303" i="2" s="1"/>
  <c r="CD497" i="2"/>
  <c r="CG497" i="2" s="1"/>
  <c r="CC497" i="2"/>
  <c r="BZ497" i="2" s="1"/>
  <c r="CD512" i="2"/>
  <c r="CG512" i="2" s="1"/>
  <c r="CC512" i="2"/>
  <c r="BZ512" i="2" s="1"/>
  <c r="BU77" i="2"/>
  <c r="BX77" i="2" s="1"/>
  <c r="BT77" i="2"/>
  <c r="BX85" i="2"/>
  <c r="BU85" i="2"/>
  <c r="BT85" i="2"/>
  <c r="BQ85" i="2" s="1"/>
  <c r="BU90" i="2"/>
  <c r="BX90" i="2" s="1"/>
  <c r="BT90" i="2"/>
  <c r="BQ90" i="2" s="1"/>
  <c r="BU92" i="2"/>
  <c r="BX92" i="2" s="1"/>
  <c r="BT92" i="2"/>
  <c r="BU99" i="2"/>
  <c r="BX99" i="2" s="1"/>
  <c r="BT99" i="2"/>
  <c r="BQ99" i="2" s="1"/>
  <c r="BU110" i="2"/>
  <c r="BX110" i="2" s="1"/>
  <c r="BT110" i="2"/>
  <c r="BQ110" i="2" s="1"/>
  <c r="BU114" i="2"/>
  <c r="BX114" i="2" s="1"/>
  <c r="BT114" i="2"/>
  <c r="BU117" i="2"/>
  <c r="BX117" i="2" s="1"/>
  <c r="BT117" i="2"/>
  <c r="BU123" i="2"/>
  <c r="BT123" i="2"/>
  <c r="BQ123" i="2" s="1"/>
  <c r="BU140" i="2"/>
  <c r="BX140" i="2" s="1"/>
  <c r="BT140" i="2"/>
  <c r="BQ140" i="2" s="1"/>
  <c r="BU142" i="2"/>
  <c r="BX142" i="2" s="1"/>
  <c r="BT142" i="2"/>
  <c r="BQ142" i="2" s="1"/>
  <c r="BU146" i="2"/>
  <c r="BX146" i="2" s="1"/>
  <c r="BT146" i="2"/>
  <c r="BU154" i="2"/>
  <c r="BX154" i="2" s="1"/>
  <c r="BT154" i="2"/>
  <c r="BQ154" i="2" s="1"/>
  <c r="BU167" i="2"/>
  <c r="BX167" i="2" s="1"/>
  <c r="BT167" i="2"/>
  <c r="BQ167" i="2" s="1"/>
  <c r="BU170" i="2"/>
  <c r="BX170" i="2" s="1"/>
  <c r="BT170" i="2"/>
  <c r="BW170" i="2" s="1"/>
  <c r="BX175" i="2"/>
  <c r="BU175" i="2"/>
  <c r="BT175" i="2"/>
  <c r="BQ175" i="2" s="1"/>
  <c r="BU188" i="2"/>
  <c r="BX188" i="2" s="1"/>
  <c r="BT188" i="2"/>
  <c r="BQ188" i="2" s="1"/>
  <c r="BU196" i="2"/>
  <c r="BX196" i="2" s="1"/>
  <c r="BT196" i="2"/>
  <c r="BQ196" i="2" s="1"/>
  <c r="BU200" i="2"/>
  <c r="BX200" i="2" s="1"/>
  <c r="BT200" i="2"/>
  <c r="BQ200" i="2" s="1"/>
  <c r="BU205" i="2"/>
  <c r="BX205" i="2" s="1"/>
  <c r="BT205" i="2"/>
  <c r="BQ205" i="2" s="1"/>
  <c r="BU212" i="2"/>
  <c r="BX212" i="2" s="1"/>
  <c r="BT212" i="2"/>
  <c r="BQ212" i="2" s="1"/>
  <c r="BT219" i="2"/>
  <c r="BQ219" i="2" s="1"/>
  <c r="BU219" i="2"/>
  <c r="BX219" i="2" s="1"/>
  <c r="BU222" i="2"/>
  <c r="BX222" i="2" s="1"/>
  <c r="BT222" i="2"/>
  <c r="BQ222" i="2" s="1"/>
  <c r="BU226" i="2"/>
  <c r="BT226" i="2"/>
  <c r="BU231" i="2"/>
  <c r="BX231" i="2" s="1"/>
  <c r="BT231" i="2"/>
  <c r="BQ231" i="2" s="1"/>
  <c r="BB235" i="2"/>
  <c r="BU238" i="2"/>
  <c r="BX238" i="2" s="1"/>
  <c r="BT238" i="2"/>
  <c r="BL241" i="2"/>
  <c r="BU246" i="2"/>
  <c r="BT246" i="2"/>
  <c r="BW246" i="2" s="1"/>
  <c r="BV246" i="2" s="1"/>
  <c r="BT251" i="2"/>
  <c r="BQ251" i="2" s="1"/>
  <c r="BU251" i="2"/>
  <c r="BX251" i="2" s="1"/>
  <c r="BL259" i="2"/>
  <c r="BK259" i="2" s="1"/>
  <c r="BA259" i="2" s="1"/>
  <c r="BM264" i="2"/>
  <c r="BB275" i="2"/>
  <c r="BU276" i="2"/>
  <c r="BX276" i="2" s="1"/>
  <c r="BT276" i="2"/>
  <c r="BC277" i="2"/>
  <c r="BC280" i="2"/>
  <c r="BM288" i="2"/>
  <c r="BK288" i="2" s="1"/>
  <c r="BA288" i="2" s="1"/>
  <c r="BC289" i="2"/>
  <c r="BU291" i="2"/>
  <c r="BX291" i="2" s="1"/>
  <c r="BT291" i="2"/>
  <c r="BQ291" i="2" s="1"/>
  <c r="BY293" i="2"/>
  <c r="BU293" i="2"/>
  <c r="BT293" i="2"/>
  <c r="BL305" i="2"/>
  <c r="CD309" i="2"/>
  <c r="CG309" i="2" s="1"/>
  <c r="CC309" i="2"/>
  <c r="BC313" i="2"/>
  <c r="BU314" i="2"/>
  <c r="BX314" i="2" s="1"/>
  <c r="BT314" i="2"/>
  <c r="BQ314" i="2" s="1"/>
  <c r="BY316" i="2"/>
  <c r="BU316" i="2"/>
  <c r="BX316" i="2" s="1"/>
  <c r="BT316" i="2"/>
  <c r="BQ316" i="2" s="1"/>
  <c r="BC318" i="2"/>
  <c r="BU320" i="2"/>
  <c r="BT320" i="2"/>
  <c r="BQ320" i="2" s="1"/>
  <c r="BU322" i="2"/>
  <c r="BT322" i="2"/>
  <c r="BQ322" i="2" s="1"/>
  <c r="BC329" i="2"/>
  <c r="BU330" i="2"/>
  <c r="BX330" i="2" s="1"/>
  <c r="BT330" i="2"/>
  <c r="BQ330" i="2" s="1"/>
  <c r="BB334" i="2"/>
  <c r="BU335" i="2"/>
  <c r="BX335" i="2" s="1"/>
  <c r="BT335" i="2"/>
  <c r="BU338" i="2"/>
  <c r="BX338" i="2" s="1"/>
  <c r="BT338" i="2"/>
  <c r="BQ338" i="2" s="1"/>
  <c r="BY343" i="2"/>
  <c r="BU343" i="2"/>
  <c r="BT343" i="2"/>
  <c r="BQ343" i="2" s="1"/>
  <c r="BY345" i="2"/>
  <c r="BU345" i="2"/>
  <c r="BX345" i="2" s="1"/>
  <c r="BT345" i="2"/>
  <c r="BQ345" i="2" s="1"/>
  <c r="BU352" i="2"/>
  <c r="BT352" i="2"/>
  <c r="BL354" i="2"/>
  <c r="BK354" i="2" s="1"/>
  <c r="BA354" i="2" s="1"/>
  <c r="BL358" i="2"/>
  <c r="BK358" i="2" s="1"/>
  <c r="BY363" i="2"/>
  <c r="BU363" i="2"/>
  <c r="BX363" i="2" s="1"/>
  <c r="BT363" i="2"/>
  <c r="BQ363" i="2" s="1"/>
  <c r="BY364" i="2"/>
  <c r="BU364" i="2"/>
  <c r="BX364" i="2" s="1"/>
  <c r="BT364" i="2"/>
  <c r="BU367" i="2"/>
  <c r="BX367" i="2" s="1"/>
  <c r="BT367" i="2"/>
  <c r="BQ367" i="2" s="1"/>
  <c r="BU373" i="2"/>
  <c r="BX373" i="2" s="1"/>
  <c r="BT373" i="2"/>
  <c r="BW373" i="2" s="1"/>
  <c r="BV373" i="2" s="1"/>
  <c r="BB378" i="2"/>
  <c r="BU385" i="2"/>
  <c r="BT385" i="2"/>
  <c r="BQ385" i="2" s="1"/>
  <c r="BL386" i="2"/>
  <c r="BK386" i="2" s="1"/>
  <c r="BY387" i="2"/>
  <c r="BU387" i="2"/>
  <c r="BX387" i="2" s="1"/>
  <c r="BT387" i="2"/>
  <c r="BW387" i="2" s="1"/>
  <c r="BU388" i="2"/>
  <c r="BX388" i="2" s="1"/>
  <c r="BT388" i="2"/>
  <c r="BQ388" i="2" s="1"/>
  <c r="BY391" i="2"/>
  <c r="BU391" i="2"/>
  <c r="BX391" i="2" s="1"/>
  <c r="BT391" i="2"/>
  <c r="BY397" i="2"/>
  <c r="BU397" i="2"/>
  <c r="BX397" i="2" s="1"/>
  <c r="BT397" i="2"/>
  <c r="BQ397" i="2" s="1"/>
  <c r="BU398" i="2"/>
  <c r="BT398" i="2"/>
  <c r="BQ398" i="2" s="1"/>
  <c r="BU401" i="2"/>
  <c r="BX401" i="2" s="1"/>
  <c r="BT401" i="2"/>
  <c r="BQ401" i="2" s="1"/>
  <c r="CD407" i="2"/>
  <c r="CG407" i="2" s="1"/>
  <c r="CC407" i="2"/>
  <c r="BZ407" i="2" s="1"/>
  <c r="BU410" i="2"/>
  <c r="BX410" i="2" s="1"/>
  <c r="BT410" i="2"/>
  <c r="BQ410" i="2" s="1"/>
  <c r="BT423" i="2"/>
  <c r="BQ423" i="2" s="1"/>
  <c r="BU423" i="2"/>
  <c r="BX423" i="2" s="1"/>
  <c r="BC426" i="2"/>
  <c r="BU432" i="2"/>
  <c r="BX432" i="2" s="1"/>
  <c r="BT432" i="2"/>
  <c r="BQ432" i="2" s="1"/>
  <c r="BU439" i="2"/>
  <c r="BX439" i="2" s="1"/>
  <c r="BT439" i="2"/>
  <c r="BQ439" i="2" s="1"/>
  <c r="BU447" i="2"/>
  <c r="BX447" i="2" s="1"/>
  <c r="BT447" i="2"/>
  <c r="BQ447" i="2" s="1"/>
  <c r="BU460" i="2"/>
  <c r="BX460" i="2" s="1"/>
  <c r="BT460" i="2"/>
  <c r="BQ460" i="2" s="1"/>
  <c r="BY463" i="2"/>
  <c r="BU463" i="2"/>
  <c r="BX463" i="2" s="1"/>
  <c r="BT463" i="2"/>
  <c r="BQ463" i="2" s="1"/>
  <c r="BY476" i="2"/>
  <c r="BU476" i="2"/>
  <c r="BX476" i="2" s="1"/>
  <c r="BT476" i="2"/>
  <c r="BU486" i="2"/>
  <c r="BT486" i="2"/>
  <c r="BQ486" i="2" s="1"/>
  <c r="BY501" i="2"/>
  <c r="BU501" i="2"/>
  <c r="BX501" i="2" s="1"/>
  <c r="BT501" i="2"/>
  <c r="BU503" i="2"/>
  <c r="BT503" i="2"/>
  <c r="BQ503" i="2" s="1"/>
  <c r="BC511" i="2"/>
  <c r="BC513" i="2"/>
  <c r="CD530" i="2"/>
  <c r="CG530" i="2" s="1"/>
  <c r="CC530" i="2"/>
  <c r="BZ530" i="2" s="1"/>
  <c r="BB540" i="2"/>
  <c r="BL540" i="2"/>
  <c r="BU544" i="2"/>
  <c r="BX544" i="2" s="1"/>
  <c r="BT544" i="2"/>
  <c r="BM555" i="2"/>
  <c r="BK555" i="2" s="1"/>
  <c r="BA555" i="2" s="1"/>
  <c r="BC555" i="2"/>
  <c r="BU583" i="2"/>
  <c r="BX583" i="2" s="1"/>
  <c r="BT583" i="2"/>
  <c r="BQ583" i="2" s="1"/>
  <c r="BC585" i="2"/>
  <c r="BM585" i="2"/>
  <c r="BU589" i="2"/>
  <c r="BX589" i="2" s="1"/>
  <c r="BT589" i="2"/>
  <c r="BQ589" i="2" s="1"/>
  <c r="BU632" i="2"/>
  <c r="BX632" i="2" s="1"/>
  <c r="BT632" i="2"/>
  <c r="BQ632" i="2" s="1"/>
  <c r="BL634" i="2"/>
  <c r="BB634" i="2"/>
  <c r="BU651" i="2"/>
  <c r="BX651" i="2" s="1"/>
  <c r="BT651" i="2"/>
  <c r="BQ651" i="2" s="1"/>
  <c r="BM652" i="2"/>
  <c r="BC652" i="2"/>
  <c r="BU659" i="2"/>
  <c r="BX659" i="2" s="1"/>
  <c r="BT659" i="2"/>
  <c r="CD685" i="2"/>
  <c r="CG685" i="2" s="1"/>
  <c r="CC685" i="2"/>
  <c r="BZ685" i="2" s="1"/>
  <c r="BY687" i="2"/>
  <c r="BU687" i="2"/>
  <c r="BX687" i="2" s="1"/>
  <c r="BT687" i="2"/>
  <c r="BW687" i="2" s="1"/>
  <c r="BC690" i="2"/>
  <c r="BY714" i="2"/>
  <c r="BU714" i="2"/>
  <c r="BX714" i="2" s="1"/>
  <c r="BT714" i="2"/>
  <c r="BW714" i="2" s="1"/>
  <c r="BU731" i="2"/>
  <c r="BX731" i="2" s="1"/>
  <c r="BT731" i="2"/>
  <c r="BW731" i="2" s="1"/>
  <c r="BY731" i="2"/>
  <c r="BC802" i="2"/>
  <c r="BM802" i="2"/>
  <c r="BU856" i="2"/>
  <c r="BX856" i="2" s="1"/>
  <c r="BT856" i="2"/>
  <c r="BW856" i="2" s="1"/>
  <c r="BY856" i="2"/>
  <c r="BU874" i="2"/>
  <c r="BX874" i="2" s="1"/>
  <c r="BT874" i="2"/>
  <c r="BW874" i="2" s="1"/>
  <c r="CD908" i="2"/>
  <c r="CG908" i="2" s="1"/>
  <c r="CC908" i="2"/>
  <c r="BZ908" i="2" s="1"/>
  <c r="BU913" i="2"/>
  <c r="BX913" i="2" s="1"/>
  <c r="BT913" i="2"/>
  <c r="BQ913" i="2" s="1"/>
  <c r="BB914" i="2"/>
  <c r="BL914" i="2"/>
  <c r="BU970" i="2"/>
  <c r="BX970" i="2" s="1"/>
  <c r="BT970" i="2"/>
  <c r="BQ970" i="2" s="1"/>
  <c r="BU1042" i="2"/>
  <c r="BX1042" i="2" s="1"/>
  <c r="BT1042" i="2"/>
  <c r="BW1042" i="2" s="1"/>
  <c r="BU1044" i="2"/>
  <c r="BT1044" i="2"/>
  <c r="BQ1044" i="2" s="1"/>
  <c r="CD1096" i="2"/>
  <c r="CG1096" i="2" s="1"/>
  <c r="CC1096" i="2"/>
  <c r="BZ1096" i="2" s="1"/>
  <c r="BU2" i="2"/>
  <c r="BX2" i="2" s="1"/>
  <c r="BT2" i="2"/>
  <c r="BQ2" i="2" s="1"/>
  <c r="BU10" i="2"/>
  <c r="BX10" i="2" s="1"/>
  <c r="BT10" i="2"/>
  <c r="BQ10" i="2" s="1"/>
  <c r="BY9" i="2"/>
  <c r="BU9" i="2"/>
  <c r="BX9" i="2" s="1"/>
  <c r="BT9" i="2"/>
  <c r="BQ9" i="2" s="1"/>
  <c r="BU15" i="2"/>
  <c r="BX15" i="2" s="1"/>
  <c r="BT15" i="2"/>
  <c r="BQ15" i="2" s="1"/>
  <c r="BY52" i="2"/>
  <c r="CF52" i="2" s="1"/>
  <c r="CE52" i="2" s="1"/>
  <c r="BU52" i="2"/>
  <c r="BT52" i="2"/>
  <c r="BQ52" i="2" s="1"/>
  <c r="BY82" i="2"/>
  <c r="BU82" i="2"/>
  <c r="BX82" i="2" s="1"/>
  <c r="BT82" i="2"/>
  <c r="BQ82" i="2" s="1"/>
  <c r="BU104" i="2"/>
  <c r="BT104" i="2"/>
  <c r="BQ104" i="2" s="1"/>
  <c r="BU108" i="2"/>
  <c r="BX108" i="2" s="1"/>
  <c r="BT108" i="2"/>
  <c r="BQ108" i="2" s="1"/>
  <c r="BU121" i="2"/>
  <c r="BX121" i="2" s="1"/>
  <c r="BT121" i="2"/>
  <c r="BQ121" i="2" s="1"/>
  <c r="BT129" i="2"/>
  <c r="BQ129" i="2" s="1"/>
  <c r="BU129" i="2"/>
  <c r="BU136" i="2"/>
  <c r="BX136" i="2" s="1"/>
  <c r="BT136" i="2"/>
  <c r="BQ136" i="2" s="1"/>
  <c r="BU150" i="2"/>
  <c r="BX150" i="2" s="1"/>
  <c r="BT150" i="2"/>
  <c r="BQ150" i="2" s="1"/>
  <c r="BU159" i="2"/>
  <c r="BX159" i="2" s="1"/>
  <c r="BT159" i="2"/>
  <c r="BQ159" i="2" s="1"/>
  <c r="BU165" i="2"/>
  <c r="BX165" i="2" s="1"/>
  <c r="BT165" i="2"/>
  <c r="BQ165" i="2" s="1"/>
  <c r="BW173" i="2"/>
  <c r="BV173" i="2" s="1"/>
  <c r="BT173" i="2"/>
  <c r="BQ173" i="2" s="1"/>
  <c r="BU173" i="2"/>
  <c r="BT193" i="2"/>
  <c r="BW193" i="2" s="1"/>
  <c r="BU193" i="2"/>
  <c r="BX193" i="2" s="1"/>
  <c r="BU198" i="2"/>
  <c r="BX198" i="2" s="1"/>
  <c r="BT198" i="2"/>
  <c r="BQ198" i="2" s="1"/>
  <c r="BU203" i="2"/>
  <c r="BX203" i="2" s="1"/>
  <c r="BT203" i="2"/>
  <c r="BQ203" i="2" s="1"/>
  <c r="BU217" i="2"/>
  <c r="BX217" i="2" s="1"/>
  <c r="BT217" i="2"/>
  <c r="BT223" i="2"/>
  <c r="BQ223" i="2" s="1"/>
  <c r="BU223" i="2"/>
  <c r="BU236" i="2"/>
  <c r="BX236" i="2" s="1"/>
  <c r="BT236" i="2"/>
  <c r="BQ236" i="2" s="1"/>
  <c r="BU254" i="2"/>
  <c r="BX254" i="2" s="1"/>
  <c r="BT254" i="2"/>
  <c r="BQ254" i="2" s="1"/>
  <c r="BU269" i="2"/>
  <c r="BX269" i="2" s="1"/>
  <c r="BT269" i="2"/>
  <c r="BQ269" i="2" s="1"/>
  <c r="BU271" i="2"/>
  <c r="BX271" i="2" s="1"/>
  <c r="BT271" i="2"/>
  <c r="BQ271" i="2" s="1"/>
  <c r="BU279" i="2"/>
  <c r="BX279" i="2" s="1"/>
  <c r="BT279" i="2"/>
  <c r="BQ279" i="2" s="1"/>
  <c r="BT283" i="2"/>
  <c r="BQ283" i="2" s="1"/>
  <c r="BU283" i="2"/>
  <c r="BX283" i="2" s="1"/>
  <c r="BT287" i="2"/>
  <c r="BQ287" i="2" s="1"/>
  <c r="BU287" i="2"/>
  <c r="BX287" i="2" s="1"/>
  <c r="BY300" i="2"/>
  <c r="BU300" i="2"/>
  <c r="BT300" i="2"/>
  <c r="BU302" i="2"/>
  <c r="BT302" i="2"/>
  <c r="BQ302" i="2" s="1"/>
  <c r="BU308" i="2"/>
  <c r="BT308" i="2"/>
  <c r="BW308" i="2" s="1"/>
  <c r="BU324" i="2"/>
  <c r="BX324" i="2" s="1"/>
  <c r="BT324" i="2"/>
  <c r="BQ324" i="2" s="1"/>
  <c r="BL366" i="2"/>
  <c r="BM368" i="2"/>
  <c r="CD373" i="2"/>
  <c r="CG373" i="2" s="1"/>
  <c r="CC373" i="2"/>
  <c r="BZ373" i="2" s="1"/>
  <c r="BM382" i="2"/>
  <c r="BB390" i="2"/>
  <c r="CD401" i="2"/>
  <c r="CG401" i="2" s="1"/>
  <c r="CC401" i="2"/>
  <c r="BZ401" i="2" s="1"/>
  <c r="BY406" i="2"/>
  <c r="BU406" i="2"/>
  <c r="BX406" i="2" s="1"/>
  <c r="BT406" i="2"/>
  <c r="BQ406" i="2" s="1"/>
  <c r="BU417" i="2"/>
  <c r="BX417" i="2" s="1"/>
  <c r="BT417" i="2"/>
  <c r="BQ417" i="2" s="1"/>
  <c r="BB421" i="2"/>
  <c r="BL422" i="2"/>
  <c r="BB424" i="2"/>
  <c r="BC428" i="2"/>
  <c r="BB440" i="2"/>
  <c r="BU455" i="2"/>
  <c r="BX455" i="2" s="1"/>
  <c r="BT455" i="2"/>
  <c r="BQ455" i="2" s="1"/>
  <c r="BU457" i="2"/>
  <c r="BT457" i="2"/>
  <c r="BQ457" i="2" s="1"/>
  <c r="BY460" i="2"/>
  <c r="BC462" i="2"/>
  <c r="BU467" i="2"/>
  <c r="BT467" i="2"/>
  <c r="BQ467" i="2" s="1"/>
  <c r="BK468" i="2"/>
  <c r="BA468" i="2" s="1"/>
  <c r="BU469" i="2"/>
  <c r="BT469" i="2"/>
  <c r="BQ469" i="2" s="1"/>
  <c r="BU471" i="2"/>
  <c r="BX471" i="2" s="1"/>
  <c r="BT471" i="2"/>
  <c r="BQ471" i="2" s="1"/>
  <c r="BB472" i="2"/>
  <c r="BU478" i="2"/>
  <c r="BX478" i="2" s="1"/>
  <c r="BT478" i="2"/>
  <c r="BQ478" i="2" s="1"/>
  <c r="BC483" i="2"/>
  <c r="BC487" i="2"/>
  <c r="BU495" i="2"/>
  <c r="BX495" i="2" s="1"/>
  <c r="BT495" i="2"/>
  <c r="BQ495" i="2" s="1"/>
  <c r="BM500" i="2"/>
  <c r="BK500" i="2" s="1"/>
  <c r="BB502" i="2"/>
  <c r="BU506" i="2"/>
  <c r="BX506" i="2" s="1"/>
  <c r="BT506" i="2"/>
  <c r="BQ506" i="2" s="1"/>
  <c r="BM508" i="2"/>
  <c r="BU509" i="2"/>
  <c r="BT509" i="2"/>
  <c r="BQ509" i="2" s="1"/>
  <c r="BY517" i="2"/>
  <c r="CF517" i="2" s="1"/>
  <c r="CE517" i="2" s="1"/>
  <c r="BU517" i="2"/>
  <c r="BT517" i="2"/>
  <c r="BW517" i="2"/>
  <c r="BV517" i="2" s="1"/>
  <c r="BX535" i="2"/>
  <c r="BU535" i="2"/>
  <c r="BT535" i="2"/>
  <c r="BQ535" i="2" s="1"/>
  <c r="BB543" i="2"/>
  <c r="BB560" i="2"/>
  <c r="BL569" i="2"/>
  <c r="BB569" i="2"/>
  <c r="BY574" i="2"/>
  <c r="BU574" i="2"/>
  <c r="BX574" i="2" s="1"/>
  <c r="BT574" i="2"/>
  <c r="BQ574" i="2" s="1"/>
  <c r="BL591" i="2"/>
  <c r="BB591" i="2"/>
  <c r="BU610" i="2"/>
  <c r="BX610" i="2" s="1"/>
  <c r="BT610" i="2"/>
  <c r="BQ610" i="2" s="1"/>
  <c r="BM611" i="2"/>
  <c r="BC611" i="2"/>
  <c r="BY621" i="2"/>
  <c r="BU621" i="2"/>
  <c r="BX621" i="2" s="1"/>
  <c r="BT621" i="2"/>
  <c r="BW621" i="2" s="1"/>
  <c r="BU630" i="2"/>
  <c r="BT630" i="2"/>
  <c r="BQ630" i="2" s="1"/>
  <c r="BU649" i="2"/>
  <c r="BT649" i="2"/>
  <c r="BC650" i="2"/>
  <c r="BM650" i="2"/>
  <c r="BK650" i="2" s="1"/>
  <c r="BY657" i="2"/>
  <c r="BU657" i="2"/>
  <c r="BX657" i="2" s="1"/>
  <c r="BT657" i="2"/>
  <c r="BC658" i="2"/>
  <c r="BM658" i="2"/>
  <c r="BK658" i="2" s="1"/>
  <c r="CD726" i="2"/>
  <c r="CC726" i="2"/>
  <c r="CD752" i="2"/>
  <c r="CG752" i="2" s="1"/>
  <c r="CC752" i="2"/>
  <c r="BZ752" i="2" s="1"/>
  <c r="BU754" i="2"/>
  <c r="BX754" i="2" s="1"/>
  <c r="BT754" i="2"/>
  <c r="BU756" i="2"/>
  <c r="BT756" i="2"/>
  <c r="BU845" i="2"/>
  <c r="BX845" i="2" s="1"/>
  <c r="BT845" i="2"/>
  <c r="BW845" i="2" s="1"/>
  <c r="BM846" i="2"/>
  <c r="BC846" i="2"/>
  <c r="CC872" i="2"/>
  <c r="BZ872" i="2" s="1"/>
  <c r="CD872" i="2"/>
  <c r="BL873" i="2"/>
  <c r="BB873" i="2"/>
  <c r="BU911" i="2"/>
  <c r="BT911" i="2"/>
  <c r="BQ911" i="2" s="1"/>
  <c r="BU917" i="2"/>
  <c r="BX917" i="2" s="1"/>
  <c r="BT917" i="2"/>
  <c r="BQ917" i="2" s="1"/>
  <c r="BU967" i="2"/>
  <c r="BT967" i="2"/>
  <c r="BC992" i="2"/>
  <c r="BM992" i="2"/>
  <c r="CD1130" i="2"/>
  <c r="CC1130" i="2"/>
  <c r="BZ1130" i="2" s="1"/>
  <c r="BY50" i="2"/>
  <c r="CG50" i="2" s="1"/>
  <c r="BU50" i="2"/>
  <c r="BT50" i="2"/>
  <c r="BQ50" i="2" s="1"/>
  <c r="BU41" i="2"/>
  <c r="BX41" i="2" s="1"/>
  <c r="BT41" i="2"/>
  <c r="BQ41" i="2" s="1"/>
  <c r="BX50" i="2"/>
  <c r="BU62" i="2"/>
  <c r="BT62" i="2"/>
  <c r="BQ62" i="2" s="1"/>
  <c r="BU39" i="2"/>
  <c r="BX39" i="2" s="1"/>
  <c r="BT39" i="2"/>
  <c r="BQ39" i="2" s="1"/>
  <c r="BY69" i="2"/>
  <c r="BU69" i="2"/>
  <c r="BX69" i="2" s="1"/>
  <c r="BT69" i="2"/>
  <c r="BW69" i="2" s="1"/>
  <c r="BU78" i="2"/>
  <c r="BX78" i="2" s="1"/>
  <c r="BT78" i="2"/>
  <c r="BU111" i="2"/>
  <c r="BX111" i="2" s="1"/>
  <c r="BT111" i="2"/>
  <c r="BQ111" i="2" s="1"/>
  <c r="BB118" i="2"/>
  <c r="BU119" i="2"/>
  <c r="BX119" i="2" s="1"/>
  <c r="BT119" i="2"/>
  <c r="BQ119" i="2" s="1"/>
  <c r="BX122" i="2"/>
  <c r="BU122" i="2"/>
  <c r="BT122" i="2"/>
  <c r="BQ122" i="2" s="1"/>
  <c r="BX125" i="2"/>
  <c r="BU125" i="2"/>
  <c r="BT125" i="2"/>
  <c r="BQ125" i="2" s="1"/>
  <c r="BW130" i="2"/>
  <c r="BV130" i="2" s="1"/>
  <c r="BU130" i="2"/>
  <c r="BT130" i="2"/>
  <c r="BQ130" i="2" s="1"/>
  <c r="BU133" i="2"/>
  <c r="BT133" i="2"/>
  <c r="BQ133" i="2" s="1"/>
  <c r="BM137" i="2"/>
  <c r="BK137" i="2" s="1"/>
  <c r="BA137" i="2" s="1"/>
  <c r="BU143" i="2"/>
  <c r="BT143" i="2"/>
  <c r="BQ143" i="2" s="1"/>
  <c r="BU148" i="2"/>
  <c r="BX148" i="2" s="1"/>
  <c r="BT148" i="2"/>
  <c r="BQ148" i="2" s="1"/>
  <c r="BU163" i="2"/>
  <c r="BT163" i="2"/>
  <c r="BQ163" i="2" s="1"/>
  <c r="BC174" i="2"/>
  <c r="BU178" i="2"/>
  <c r="BT178" i="2"/>
  <c r="BQ178" i="2" s="1"/>
  <c r="BU180" i="2"/>
  <c r="BX180" i="2" s="1"/>
  <c r="BT180" i="2"/>
  <c r="BQ180" i="2" s="1"/>
  <c r="BU194" i="2"/>
  <c r="BX194" i="2" s="1"/>
  <c r="BT194" i="2"/>
  <c r="BW194" i="2" s="1"/>
  <c r="BU208" i="2"/>
  <c r="BX208" i="2" s="1"/>
  <c r="BT208" i="2"/>
  <c r="BW208" i="2" s="1"/>
  <c r="BV208" i="2" s="1"/>
  <c r="BU214" i="2"/>
  <c r="BX214" i="2" s="1"/>
  <c r="BT214" i="2"/>
  <c r="BQ214" i="2" s="1"/>
  <c r="BM215" i="2"/>
  <c r="BU228" i="2"/>
  <c r="BX228" i="2" s="1"/>
  <c r="BT228" i="2"/>
  <c r="BQ228" i="2" s="1"/>
  <c r="BU241" i="2"/>
  <c r="BX241" i="2" s="1"/>
  <c r="BT241" i="2"/>
  <c r="BQ241" i="2" s="1"/>
  <c r="BU245" i="2"/>
  <c r="BX245" i="2" s="1"/>
  <c r="BT245" i="2"/>
  <c r="BQ245" i="2" s="1"/>
  <c r="BU247" i="2"/>
  <c r="BX247" i="2" s="1"/>
  <c r="BT247" i="2"/>
  <c r="BQ247" i="2" s="1"/>
  <c r="BU259" i="2"/>
  <c r="BT259" i="2"/>
  <c r="BQ259" i="2" s="1"/>
  <c r="BU261" i="2"/>
  <c r="BX261" i="2" s="1"/>
  <c r="BT261" i="2"/>
  <c r="BQ261" i="2" s="1"/>
  <c r="BU264" i="2"/>
  <c r="BT264" i="2"/>
  <c r="BQ264" i="2" s="1"/>
  <c r="BU267" i="2"/>
  <c r="BX267" i="2" s="1"/>
  <c r="BT267" i="2"/>
  <c r="BQ267" i="2" s="1"/>
  <c r="BU272" i="2"/>
  <c r="BX272" i="2" s="1"/>
  <c r="BT272" i="2"/>
  <c r="BW272" i="2" s="1"/>
  <c r="BV272" i="2" s="1"/>
  <c r="BU288" i="2"/>
  <c r="BX288" i="2" s="1"/>
  <c r="BT288" i="2"/>
  <c r="BW288" i="2" s="1"/>
  <c r="BU296" i="2"/>
  <c r="BT296" i="2"/>
  <c r="BQ296" i="2" s="1"/>
  <c r="BY299" i="2"/>
  <c r="BU299" i="2"/>
  <c r="BX299" i="2" s="1"/>
  <c r="BT299" i="2"/>
  <c r="BT307" i="2"/>
  <c r="BW307" i="2" s="1"/>
  <c r="BU307" i="2"/>
  <c r="BX307" i="2" s="1"/>
  <c r="CD308" i="2"/>
  <c r="CG308" i="2" s="1"/>
  <c r="CC308" i="2"/>
  <c r="BZ308" i="2" s="1"/>
  <c r="BU325" i="2"/>
  <c r="BX325" i="2" s="1"/>
  <c r="BT325" i="2"/>
  <c r="BQ325" i="2" s="1"/>
  <c r="BT351" i="2"/>
  <c r="BQ351" i="2" s="1"/>
  <c r="BU351" i="2"/>
  <c r="BX351" i="2" s="1"/>
  <c r="BU354" i="2"/>
  <c r="BT354" i="2"/>
  <c r="BQ354" i="2" s="1"/>
  <c r="BY357" i="2"/>
  <c r="BU357" i="2"/>
  <c r="BT357" i="2"/>
  <c r="BQ357" i="2" s="1"/>
  <c r="BU358" i="2"/>
  <c r="BX358" i="2" s="1"/>
  <c r="BT358" i="2"/>
  <c r="BQ358" i="2" s="1"/>
  <c r="BY360" i="2"/>
  <c r="BU360" i="2"/>
  <c r="BX360" i="2" s="1"/>
  <c r="BT360" i="2"/>
  <c r="BW360" i="2" s="1"/>
  <c r="BU376" i="2"/>
  <c r="BX376" i="2" s="1"/>
  <c r="BT376" i="2"/>
  <c r="BQ376" i="2" s="1"/>
  <c r="BU384" i="2"/>
  <c r="BX384" i="2" s="1"/>
  <c r="BT384" i="2"/>
  <c r="BU386" i="2"/>
  <c r="BX386" i="2" s="1"/>
  <c r="BT386" i="2"/>
  <c r="BQ386" i="2" s="1"/>
  <c r="BU393" i="2"/>
  <c r="BT393" i="2"/>
  <c r="BQ393" i="2" s="1"/>
  <c r="BY396" i="2"/>
  <c r="BU396" i="2"/>
  <c r="BT396" i="2"/>
  <c r="BU403" i="2"/>
  <c r="BX403" i="2" s="1"/>
  <c r="BT403" i="2"/>
  <c r="BQ403" i="2" s="1"/>
  <c r="BC411" i="2"/>
  <c r="BU412" i="2"/>
  <c r="BX412" i="2" s="1"/>
  <c r="BT412" i="2"/>
  <c r="BQ412" i="2" s="1"/>
  <c r="BC420" i="2"/>
  <c r="BM422" i="2"/>
  <c r="BB431" i="2"/>
  <c r="BU433" i="2"/>
  <c r="BX433" i="2" s="1"/>
  <c r="BT433" i="2"/>
  <c r="BQ433" i="2" s="1"/>
  <c r="BU435" i="2"/>
  <c r="BX435" i="2" s="1"/>
  <c r="BT435" i="2"/>
  <c r="BQ435" i="2" s="1"/>
  <c r="BU443" i="2"/>
  <c r="BX443" i="2" s="1"/>
  <c r="BT443" i="2"/>
  <c r="BQ443" i="2" s="1"/>
  <c r="BU445" i="2"/>
  <c r="BT445" i="2"/>
  <c r="BQ445" i="2" s="1"/>
  <c r="BU451" i="2"/>
  <c r="BX451" i="2" s="1"/>
  <c r="BT451" i="2"/>
  <c r="CD457" i="2"/>
  <c r="CG457" i="2" s="1"/>
  <c r="CC457" i="2"/>
  <c r="BU459" i="2"/>
  <c r="BX459" i="2" s="1"/>
  <c r="BT459" i="2"/>
  <c r="BQ459" i="2" s="1"/>
  <c r="BB461" i="2"/>
  <c r="BB468" i="2"/>
  <c r="CD469" i="2"/>
  <c r="CC469" i="2"/>
  <c r="BZ469" i="2" s="1"/>
  <c r="BB470" i="2"/>
  <c r="BU480" i="2"/>
  <c r="BX480" i="2" s="1"/>
  <c r="BT480" i="2"/>
  <c r="BQ480" i="2" s="1"/>
  <c r="BM481" i="2"/>
  <c r="BK481" i="2" s="1"/>
  <c r="BA481" i="2" s="1"/>
  <c r="BU491" i="2"/>
  <c r="BT491" i="2"/>
  <c r="BQ491" i="2" s="1"/>
  <c r="BU496" i="2"/>
  <c r="BX496" i="2" s="1"/>
  <c r="BT496" i="2"/>
  <c r="BQ496" i="2" s="1"/>
  <c r="CD506" i="2"/>
  <c r="CG506" i="2" s="1"/>
  <c r="CC506" i="2"/>
  <c r="BZ506" i="2" s="1"/>
  <c r="BU520" i="2"/>
  <c r="BX520" i="2" s="1"/>
  <c r="BT520" i="2"/>
  <c r="BQ520" i="2" s="1"/>
  <c r="BU524" i="2"/>
  <c r="BT524" i="2"/>
  <c r="BQ524" i="2" s="1"/>
  <c r="BB532" i="2"/>
  <c r="BL532" i="2"/>
  <c r="BX533" i="2"/>
  <c r="BU533" i="2"/>
  <c r="BT533" i="2"/>
  <c r="BQ533" i="2" s="1"/>
  <c r="CG535" i="2"/>
  <c r="CD535" i="2"/>
  <c r="CC535" i="2"/>
  <c r="BZ535" i="2" s="1"/>
  <c r="BU547" i="2"/>
  <c r="BX547" i="2" s="1"/>
  <c r="BT547" i="2"/>
  <c r="BQ547" i="2" s="1"/>
  <c r="BC580" i="2"/>
  <c r="BM580" i="2"/>
  <c r="BB588" i="2"/>
  <c r="BU596" i="2"/>
  <c r="BX596" i="2" s="1"/>
  <c r="BT596" i="2"/>
  <c r="BU597" i="2"/>
  <c r="BX597" i="2" s="1"/>
  <c r="BT597" i="2"/>
  <c r="BW597" i="2" s="1"/>
  <c r="BU598" i="2"/>
  <c r="BX598" i="2" s="1"/>
  <c r="BT598" i="2"/>
  <c r="BQ598" i="2" s="1"/>
  <c r="BU599" i="2"/>
  <c r="BX599" i="2" s="1"/>
  <c r="BT599" i="2"/>
  <c r="BQ599" i="2" s="1"/>
  <c r="BU608" i="2"/>
  <c r="BX608" i="2" s="1"/>
  <c r="BT608" i="2"/>
  <c r="CC640" i="2"/>
  <c r="CD640" i="2"/>
  <c r="CG640" i="2" s="1"/>
  <c r="CD642" i="2"/>
  <c r="CG642" i="2" s="1"/>
  <c r="CC642" i="2"/>
  <c r="BZ642" i="2" s="1"/>
  <c r="BM700" i="2"/>
  <c r="BC700" i="2"/>
  <c r="BU712" i="2"/>
  <c r="BX712" i="2" s="1"/>
  <c r="BT712" i="2"/>
  <c r="BQ712" i="2" s="1"/>
  <c r="BY712" i="2"/>
  <c r="BU767" i="2"/>
  <c r="BX767" i="2" s="1"/>
  <c r="BT767" i="2"/>
  <c r="BQ767" i="2" s="1"/>
  <c r="BU771" i="2"/>
  <c r="BX771" i="2" s="1"/>
  <c r="BT771" i="2"/>
  <c r="BU775" i="2"/>
  <c r="BX775" i="2" s="1"/>
  <c r="BT775" i="2"/>
  <c r="BQ775" i="2" s="1"/>
  <c r="BB776" i="2"/>
  <c r="BL776" i="2"/>
  <c r="BU784" i="2"/>
  <c r="BX784" i="2" s="1"/>
  <c r="BT784" i="2"/>
  <c r="BQ784" i="2" s="1"/>
  <c r="CD788" i="2"/>
  <c r="CG788" i="2" s="1"/>
  <c r="CC788" i="2"/>
  <c r="BM789" i="2"/>
  <c r="BK789" i="2" s="1"/>
  <c r="BC789" i="2"/>
  <c r="BU799" i="2"/>
  <c r="BT799" i="2"/>
  <c r="BQ799" i="2" s="1"/>
  <c r="BU823" i="2"/>
  <c r="BX823" i="2" s="1"/>
  <c r="BT823" i="2"/>
  <c r="BQ823" i="2" s="1"/>
  <c r="BU850" i="2"/>
  <c r="BX850" i="2" s="1"/>
  <c r="BT850" i="2"/>
  <c r="BQ850" i="2" s="1"/>
  <c r="BU854" i="2"/>
  <c r="BX854" i="2" s="1"/>
  <c r="BT854" i="2"/>
  <c r="BQ854" i="2" s="1"/>
  <c r="CD1102" i="2"/>
  <c r="CC1102" i="2"/>
  <c r="BZ1102" i="2" s="1"/>
  <c r="CD1145" i="2"/>
  <c r="CG1145" i="2" s="1"/>
  <c r="CC1145" i="2"/>
  <c r="BZ1145" i="2" s="1"/>
  <c r="BY4" i="2"/>
  <c r="BU4" i="2"/>
  <c r="BX4" i="2" s="1"/>
  <c r="BT4" i="2"/>
  <c r="BU18" i="2"/>
  <c r="BX18" i="2" s="1"/>
  <c r="BT18" i="2"/>
  <c r="BQ18" i="2" s="1"/>
  <c r="BU34" i="2"/>
  <c r="BT34" i="2"/>
  <c r="BQ34" i="2" s="1"/>
  <c r="BY45" i="2"/>
  <c r="BU45" i="2"/>
  <c r="BX45" i="2" s="1"/>
  <c r="BT45" i="2"/>
  <c r="BW45" i="2" s="1"/>
  <c r="BY90" i="2"/>
  <c r="BU30" i="2"/>
  <c r="BX30" i="2" s="1"/>
  <c r="BT30" i="2"/>
  <c r="BQ30" i="2" s="1"/>
  <c r="BU37" i="2"/>
  <c r="BX37" i="2" s="1"/>
  <c r="BT37" i="2"/>
  <c r="BQ37" i="2" s="1"/>
  <c r="BB5" i="2"/>
  <c r="BB10" i="2"/>
  <c r="BY14" i="2"/>
  <c r="BU14" i="2"/>
  <c r="BX14" i="2" s="1"/>
  <c r="BT14" i="2"/>
  <c r="BW14" i="2" s="1"/>
  <c r="BV14" i="2" s="1"/>
  <c r="BY17" i="2"/>
  <c r="BU17" i="2"/>
  <c r="BX17" i="2" s="1"/>
  <c r="BT17" i="2"/>
  <c r="BQ17" i="2" s="1"/>
  <c r="BY26" i="2"/>
  <c r="BU26" i="2"/>
  <c r="BX26" i="2" s="1"/>
  <c r="BT26" i="2"/>
  <c r="BQ26" i="2" s="1"/>
  <c r="BY35" i="2"/>
  <c r="BU35" i="2"/>
  <c r="BX35" i="2" s="1"/>
  <c r="BT35" i="2"/>
  <c r="CD49" i="2"/>
  <c r="CG49" i="2" s="1"/>
  <c r="CC49" i="2"/>
  <c r="CF49" i="2" s="1"/>
  <c r="BB51" i="2"/>
  <c r="BL55" i="2"/>
  <c r="BK55" i="2" s="1"/>
  <c r="BA55" i="2" s="1"/>
  <c r="BU59" i="2"/>
  <c r="BX59" i="2" s="1"/>
  <c r="BT59" i="2"/>
  <c r="BQ59" i="2" s="1"/>
  <c r="BU71" i="2"/>
  <c r="BX71" i="2" s="1"/>
  <c r="BT71" i="2"/>
  <c r="BQ71" i="2" s="1"/>
  <c r="BC72" i="2"/>
  <c r="BY76" i="2"/>
  <c r="BU76" i="2"/>
  <c r="BX76" i="2" s="1"/>
  <c r="BT76" i="2"/>
  <c r="BU79" i="2"/>
  <c r="BX79" i="2" s="1"/>
  <c r="BT79" i="2"/>
  <c r="BQ79" i="2" s="1"/>
  <c r="BY84" i="2"/>
  <c r="CG84" i="2" s="1"/>
  <c r="BU84" i="2"/>
  <c r="BT84" i="2"/>
  <c r="BQ84" i="2" s="1"/>
  <c r="BU94" i="2"/>
  <c r="BX94" i="2" s="1"/>
  <c r="BT94" i="2"/>
  <c r="BQ94" i="2" s="1"/>
  <c r="BU98" i="2"/>
  <c r="BX98" i="2" s="1"/>
  <c r="BT98" i="2"/>
  <c r="BW98" i="2" s="1"/>
  <c r="BM100" i="2"/>
  <c r="BK100" i="2" s="1"/>
  <c r="BU101" i="2"/>
  <c r="BX101" i="2" s="1"/>
  <c r="BT101" i="2"/>
  <c r="BQ101" i="2" s="1"/>
  <c r="BL107" i="2"/>
  <c r="BU116" i="2"/>
  <c r="BX116" i="2" s="1"/>
  <c r="BT116" i="2"/>
  <c r="BQ116" i="2" s="1"/>
  <c r="BC118" i="2"/>
  <c r="BL120" i="2"/>
  <c r="BK120" i="2" s="1"/>
  <c r="BA120" i="2" s="1"/>
  <c r="BM141" i="2"/>
  <c r="BC145" i="2"/>
  <c r="BU151" i="2"/>
  <c r="BT151" i="2"/>
  <c r="BQ151" i="2" s="1"/>
  <c r="BU152" i="2"/>
  <c r="BX152" i="2" s="1"/>
  <c r="BT152" i="2"/>
  <c r="BQ152" i="2" s="1"/>
  <c r="BU160" i="2"/>
  <c r="BX160" i="2" s="1"/>
  <c r="BT160" i="2"/>
  <c r="BQ160" i="2" s="1"/>
  <c r="BB166" i="2"/>
  <c r="BU171" i="2"/>
  <c r="BX171" i="2" s="1"/>
  <c r="BT171" i="2"/>
  <c r="BQ171" i="2" s="1"/>
  <c r="BW175" i="2"/>
  <c r="BV175" i="2" s="1"/>
  <c r="BU182" i="2"/>
  <c r="BX182" i="2" s="1"/>
  <c r="BT182" i="2"/>
  <c r="BQ182" i="2" s="1"/>
  <c r="BU184" i="2"/>
  <c r="BX184" i="2" s="1"/>
  <c r="BT184" i="2"/>
  <c r="BQ184" i="2" s="1"/>
  <c r="BC185" i="2"/>
  <c r="BM189" i="2"/>
  <c r="BU191" i="2"/>
  <c r="BX191" i="2" s="1"/>
  <c r="BT191" i="2"/>
  <c r="BQ191" i="2" s="1"/>
  <c r="BU197" i="2"/>
  <c r="BX197" i="2" s="1"/>
  <c r="BT197" i="2"/>
  <c r="BQ197" i="2" s="1"/>
  <c r="BU211" i="2"/>
  <c r="BX211" i="2" s="1"/>
  <c r="BT211" i="2"/>
  <c r="BQ211" i="2" s="1"/>
  <c r="BM213" i="2"/>
  <c r="BU224" i="2"/>
  <c r="BX224" i="2" s="1"/>
  <c r="BT224" i="2"/>
  <c r="BW224" i="2" s="1"/>
  <c r="BV224" i="2" s="1"/>
  <c r="BU230" i="2"/>
  <c r="BX230" i="2" s="1"/>
  <c r="BT230" i="2"/>
  <c r="BQ230" i="2" s="1"/>
  <c r="BB233" i="2"/>
  <c r="BU235" i="2"/>
  <c r="BX235" i="2" s="1"/>
  <c r="BT235" i="2"/>
  <c r="BU239" i="2"/>
  <c r="BX239" i="2" s="1"/>
  <c r="BT239" i="2"/>
  <c r="BT255" i="2"/>
  <c r="BQ255" i="2" s="1"/>
  <c r="BU255" i="2"/>
  <c r="BX255" i="2" s="1"/>
  <c r="BM256" i="2"/>
  <c r="BC262" i="2"/>
  <c r="BU277" i="2"/>
  <c r="BX277" i="2" s="1"/>
  <c r="BT277" i="2"/>
  <c r="BQ277" i="2" s="1"/>
  <c r="BU280" i="2"/>
  <c r="BX280" i="2" s="1"/>
  <c r="BT280" i="2"/>
  <c r="BQ280" i="2" s="1"/>
  <c r="BU281" i="2"/>
  <c r="BX281" i="2" s="1"/>
  <c r="BT281" i="2"/>
  <c r="BU285" i="2"/>
  <c r="BX285" i="2" s="1"/>
  <c r="BT285" i="2"/>
  <c r="BQ285" i="2" s="1"/>
  <c r="BU289" i="2"/>
  <c r="BX289" i="2" s="1"/>
  <c r="BT289" i="2"/>
  <c r="BU292" i="2"/>
  <c r="BX292" i="2" s="1"/>
  <c r="BT292" i="2"/>
  <c r="BQ292" i="2" s="1"/>
  <c r="BU294" i="2"/>
  <c r="BX294" i="2" s="1"/>
  <c r="BT294" i="2"/>
  <c r="BB295" i="2"/>
  <c r="BU297" i="2"/>
  <c r="BX297" i="2" s="1"/>
  <c r="BT297" i="2"/>
  <c r="BQ297" i="2" s="1"/>
  <c r="BL304" i="2"/>
  <c r="BK304" i="2" s="1"/>
  <c r="BU305" i="2"/>
  <c r="BX305" i="2" s="1"/>
  <c r="BT305" i="2"/>
  <c r="BW305" i="2" s="1"/>
  <c r="BU306" i="2"/>
  <c r="BX306" i="2" s="1"/>
  <c r="BT306" i="2"/>
  <c r="BW306" i="2" s="1"/>
  <c r="BT319" i="2"/>
  <c r="BW319" i="2" s="1"/>
  <c r="BU319" i="2"/>
  <c r="BX319" i="2" s="1"/>
  <c r="BL321" i="2"/>
  <c r="BK321" i="2" s="1"/>
  <c r="BL326" i="2"/>
  <c r="BU329" i="2"/>
  <c r="BX329" i="2" s="1"/>
  <c r="BT329" i="2"/>
  <c r="BW329" i="2" s="1"/>
  <c r="BV329" i="2" s="1"/>
  <c r="BU331" i="2"/>
  <c r="BX331" i="2" s="1"/>
  <c r="BT331" i="2"/>
  <c r="BU336" i="2"/>
  <c r="BX336" i="2" s="1"/>
  <c r="BT336" i="2"/>
  <c r="BQ336" i="2" s="1"/>
  <c r="BC346" i="2"/>
  <c r="BU350" i="2"/>
  <c r="BX350" i="2" s="1"/>
  <c r="BT350" i="2"/>
  <c r="BQ350" i="2" s="1"/>
  <c r="BL353" i="2"/>
  <c r="BB359" i="2"/>
  <c r="BC361" i="2"/>
  <c r="BU362" i="2"/>
  <c r="BX362" i="2" s="1"/>
  <c r="BT362" i="2"/>
  <c r="BQ362" i="2" s="1"/>
  <c r="BU366" i="2"/>
  <c r="BX366" i="2" s="1"/>
  <c r="BT366" i="2"/>
  <c r="BW366" i="2" s="1"/>
  <c r="BU368" i="2"/>
  <c r="BX368" i="2" s="1"/>
  <c r="BT368" i="2"/>
  <c r="BY370" i="2"/>
  <c r="BU370" i="2"/>
  <c r="BX370" i="2" s="1"/>
  <c r="BT370" i="2"/>
  <c r="BW370" i="2" s="1"/>
  <c r="BV370" i="2" s="1"/>
  <c r="BB374" i="2"/>
  <c r="BB375" i="2"/>
  <c r="BY376" i="2"/>
  <c r="BU378" i="2"/>
  <c r="BX378" i="2" s="1"/>
  <c r="BT378" i="2"/>
  <c r="BQ378" i="2" s="1"/>
  <c r="BY382" i="2"/>
  <c r="BU382" i="2"/>
  <c r="BX382" i="2" s="1"/>
  <c r="BT382" i="2"/>
  <c r="BQ382" i="2" s="1"/>
  <c r="BU383" i="2"/>
  <c r="BX383" i="2" s="1"/>
  <c r="BT383" i="2"/>
  <c r="BW383" i="2" s="1"/>
  <c r="BU395" i="2"/>
  <c r="BX395" i="2" s="1"/>
  <c r="BT395" i="2"/>
  <c r="BQ395" i="2" s="1"/>
  <c r="BB399" i="2"/>
  <c r="BY400" i="2"/>
  <c r="CF400" i="2" s="1"/>
  <c r="CE400" i="2" s="1"/>
  <c r="BU400" i="2"/>
  <c r="BT400" i="2"/>
  <c r="BQ400" i="2" s="1"/>
  <c r="BM402" i="2"/>
  <c r="BK402" i="2" s="1"/>
  <c r="BA402" i="2" s="1"/>
  <c r="BB407" i="2"/>
  <c r="BL408" i="2"/>
  <c r="BU409" i="2"/>
  <c r="BX409" i="2" s="1"/>
  <c r="BT409" i="2"/>
  <c r="BQ409" i="2" s="1"/>
  <c r="BU414" i="2"/>
  <c r="BX414" i="2" s="1"/>
  <c r="BT414" i="2"/>
  <c r="BQ414" i="2" s="1"/>
  <c r="BU415" i="2"/>
  <c r="BX415" i="2" s="1"/>
  <c r="BT415" i="2"/>
  <c r="BQ415" i="2" s="1"/>
  <c r="BU426" i="2"/>
  <c r="BX426" i="2" s="1"/>
  <c r="BT426" i="2"/>
  <c r="BQ426" i="2" s="1"/>
  <c r="BU429" i="2"/>
  <c r="BX429" i="2" s="1"/>
  <c r="BT429" i="2"/>
  <c r="BQ429" i="2" s="1"/>
  <c r="BY438" i="2"/>
  <c r="BU438" i="2"/>
  <c r="BX438" i="2" s="1"/>
  <c r="BT438" i="2"/>
  <c r="BQ438" i="2" s="1"/>
  <c r="BB444" i="2"/>
  <c r="BY448" i="2"/>
  <c r="BU448" i="2"/>
  <c r="BX448" i="2" s="1"/>
  <c r="BT448" i="2"/>
  <c r="BL453" i="2"/>
  <c r="BK453" i="2" s="1"/>
  <c r="BU454" i="2"/>
  <c r="BX454" i="2" s="1"/>
  <c r="BT454" i="2"/>
  <c r="BQ454" i="2" s="1"/>
  <c r="CD455" i="2"/>
  <c r="CG455" i="2" s="1"/>
  <c r="CC455" i="2"/>
  <c r="BZ455" i="2" s="1"/>
  <c r="BU466" i="2"/>
  <c r="BX466" i="2" s="1"/>
  <c r="BT466" i="2"/>
  <c r="BQ466" i="2" s="1"/>
  <c r="BU474" i="2"/>
  <c r="BT474" i="2"/>
  <c r="BQ474" i="2" s="1"/>
  <c r="BU484" i="2"/>
  <c r="BX484" i="2" s="1"/>
  <c r="BT484" i="2"/>
  <c r="BQ484" i="2" s="1"/>
  <c r="BU485" i="2"/>
  <c r="BT485" i="2"/>
  <c r="BQ485" i="2" s="1"/>
  <c r="BU489" i="2"/>
  <c r="BT489" i="2"/>
  <c r="BQ489" i="2" s="1"/>
  <c r="BW491" i="2"/>
  <c r="BV491" i="2" s="1"/>
  <c r="BM492" i="2"/>
  <c r="BU498" i="2"/>
  <c r="BX498" i="2" s="1"/>
  <c r="BT498" i="2"/>
  <c r="BQ498" i="2" s="1"/>
  <c r="BU500" i="2"/>
  <c r="BX500" i="2" s="1"/>
  <c r="BT500" i="2"/>
  <c r="BQ500" i="2" s="1"/>
  <c r="BU504" i="2"/>
  <c r="BX504" i="2" s="1"/>
  <c r="BT504" i="2"/>
  <c r="BQ504" i="2" s="1"/>
  <c r="BU508" i="2"/>
  <c r="BX508" i="2" s="1"/>
  <c r="BT508" i="2"/>
  <c r="BQ508" i="2" s="1"/>
  <c r="BU513" i="2"/>
  <c r="BX513" i="2" s="1"/>
  <c r="BT513" i="2"/>
  <c r="BQ513" i="2" s="1"/>
  <c r="BY513" i="2"/>
  <c r="BC514" i="2"/>
  <c r="BX515" i="2"/>
  <c r="BU515" i="2"/>
  <c r="BT515" i="2"/>
  <c r="BQ515" i="2" s="1"/>
  <c r="BY524" i="2"/>
  <c r="BY547" i="2"/>
  <c r="BM548" i="2"/>
  <c r="BC548" i="2"/>
  <c r="BU550" i="2"/>
  <c r="BX550" i="2" s="1"/>
  <c r="BT550" i="2"/>
  <c r="BQ550" i="2" s="1"/>
  <c r="BM551" i="2"/>
  <c r="BK551" i="2" s="1"/>
  <c r="BA551" i="2" s="1"/>
  <c r="BC551" i="2"/>
  <c r="BU563" i="2"/>
  <c r="BX563" i="2" s="1"/>
  <c r="BT563" i="2"/>
  <c r="BQ563" i="2" s="1"/>
  <c r="BW568" i="2"/>
  <c r="BV568" i="2" s="1"/>
  <c r="BU568" i="2"/>
  <c r="BT568" i="2"/>
  <c r="BQ568" i="2" s="1"/>
  <c r="BY568" i="2"/>
  <c r="CG568" i="2" s="1"/>
  <c r="BX568" i="2"/>
  <c r="BY606" i="2"/>
  <c r="BU606" i="2"/>
  <c r="BX606" i="2" s="1"/>
  <c r="BT606" i="2"/>
  <c r="BQ606" i="2" s="1"/>
  <c r="BL657" i="2"/>
  <c r="BB657" i="2"/>
  <c r="BU684" i="2"/>
  <c r="BX684" i="2" s="1"/>
  <c r="BT684" i="2"/>
  <c r="BQ684" i="2" s="1"/>
  <c r="BC685" i="2"/>
  <c r="BM685" i="2"/>
  <c r="CD708" i="2"/>
  <c r="CG708" i="2" s="1"/>
  <c r="CC708" i="2"/>
  <c r="BM709" i="2"/>
  <c r="BK709" i="2" s="1"/>
  <c r="BC709" i="2"/>
  <c r="BT721" i="2"/>
  <c r="BQ721" i="2" s="1"/>
  <c r="BU721" i="2"/>
  <c r="BX721" i="2" s="1"/>
  <c r="BY745" i="2"/>
  <c r="BU745" i="2"/>
  <c r="BX745" i="2" s="1"/>
  <c r="BT745" i="2"/>
  <c r="BQ745" i="2" s="1"/>
  <c r="BY765" i="2"/>
  <c r="BU765" i="2"/>
  <c r="BX765" i="2" s="1"/>
  <c r="BT765" i="2"/>
  <c r="BQ765" i="2" s="1"/>
  <c r="BM830" i="2"/>
  <c r="BC830" i="2"/>
  <c r="BU839" i="2"/>
  <c r="BT839" i="2"/>
  <c r="BQ839" i="2" s="1"/>
  <c r="BB895" i="2"/>
  <c r="BL895" i="2"/>
  <c r="BT929" i="2"/>
  <c r="BU929" i="2"/>
  <c r="BX929" i="2" s="1"/>
  <c r="CD943" i="2"/>
  <c r="CG943" i="2" s="1"/>
  <c r="CC943" i="2"/>
  <c r="CF943" i="2" s="1"/>
  <c r="CE943" i="2" s="1"/>
  <c r="BL989" i="2"/>
  <c r="BB989" i="2"/>
  <c r="BM1024" i="2"/>
  <c r="BK1024" i="2" s="1"/>
  <c r="BC1024" i="2"/>
  <c r="BY21" i="2"/>
  <c r="BU21" i="2"/>
  <c r="BX21" i="2" s="1"/>
  <c r="BT21" i="2"/>
  <c r="BQ21" i="2" s="1"/>
  <c r="BY43" i="2"/>
  <c r="BU43" i="2"/>
  <c r="BT43" i="2"/>
  <c r="BQ43" i="2" s="1"/>
  <c r="BY54" i="2"/>
  <c r="BU54" i="2"/>
  <c r="BX54" i="2" s="1"/>
  <c r="BT54" i="2"/>
  <c r="BU6" i="2"/>
  <c r="BX6" i="2" s="1"/>
  <c r="BT6" i="2"/>
  <c r="BY23" i="2"/>
  <c r="BU23" i="2"/>
  <c r="BX23" i="2" s="1"/>
  <c r="BT23" i="2"/>
  <c r="BQ23" i="2" s="1"/>
  <c r="BU67" i="2"/>
  <c r="BX67" i="2" s="1"/>
  <c r="BT67" i="2"/>
  <c r="BQ67" i="2" s="1"/>
  <c r="BC73" i="2"/>
  <c r="BU74" i="2"/>
  <c r="BX74" i="2" s="1"/>
  <c r="BT74" i="2"/>
  <c r="BW74" i="2" s="1"/>
  <c r="BU8" i="2"/>
  <c r="BX8" i="2" s="1"/>
  <c r="BT8" i="2"/>
  <c r="BQ8" i="2" s="1"/>
  <c r="BC10" i="2"/>
  <c r="BU19" i="2"/>
  <c r="BX19" i="2" s="1"/>
  <c r="BT19" i="2"/>
  <c r="BB24" i="2"/>
  <c r="BL31" i="2"/>
  <c r="BY33" i="2"/>
  <c r="CG33" i="2" s="1"/>
  <c r="BU33" i="2"/>
  <c r="BT33" i="2"/>
  <c r="BQ33" i="2" s="1"/>
  <c r="BU42" i="2"/>
  <c r="BX42" i="2" s="1"/>
  <c r="BT42" i="2"/>
  <c r="BY44" i="2"/>
  <c r="BU44" i="2"/>
  <c r="BX44" i="2" s="1"/>
  <c r="BT44" i="2"/>
  <c r="BQ44" i="2" s="1"/>
  <c r="BC49" i="2"/>
  <c r="BY53" i="2"/>
  <c r="BT53" i="2"/>
  <c r="BQ53" i="2" s="1"/>
  <c r="BU53" i="2"/>
  <c r="BX53" i="2" s="1"/>
  <c r="BU58" i="2"/>
  <c r="BX58" i="2" s="1"/>
  <c r="BT58" i="2"/>
  <c r="BQ58" i="2" s="1"/>
  <c r="BU61" i="2"/>
  <c r="BX61" i="2" s="1"/>
  <c r="BT61" i="2"/>
  <c r="BY65" i="2"/>
  <c r="BU65" i="2"/>
  <c r="BX65" i="2" s="1"/>
  <c r="BT65" i="2"/>
  <c r="BQ65" i="2" s="1"/>
  <c r="BY80" i="2"/>
  <c r="BU80" i="2"/>
  <c r="BX80" i="2" s="1"/>
  <c r="BT80" i="2"/>
  <c r="BW80" i="2" s="1"/>
  <c r="BB81" i="2"/>
  <c r="BU86" i="2"/>
  <c r="BX86" i="2" s="1"/>
  <c r="BT86" i="2"/>
  <c r="BQ86" i="2" s="1"/>
  <c r="BU91" i="2"/>
  <c r="BX91" i="2" s="1"/>
  <c r="BT91" i="2"/>
  <c r="BQ91" i="2" s="1"/>
  <c r="BU105" i="2"/>
  <c r="BT105" i="2"/>
  <c r="BQ105" i="2" s="1"/>
  <c r="BL109" i="2"/>
  <c r="BU112" i="2"/>
  <c r="BX112" i="2" s="1"/>
  <c r="BT112" i="2"/>
  <c r="BU126" i="2"/>
  <c r="BT126" i="2"/>
  <c r="BQ126" i="2" s="1"/>
  <c r="BU132" i="2"/>
  <c r="BT132" i="2"/>
  <c r="BQ132" i="2" s="1"/>
  <c r="BU137" i="2"/>
  <c r="BX137" i="2" s="1"/>
  <c r="BT137" i="2"/>
  <c r="BQ137" i="2" s="1"/>
  <c r="BU144" i="2"/>
  <c r="BT144" i="2"/>
  <c r="BQ144" i="2" s="1"/>
  <c r="BM153" i="2"/>
  <c r="BK153" i="2" s="1"/>
  <c r="BU155" i="2"/>
  <c r="BX155" i="2" s="1"/>
  <c r="BT155" i="2"/>
  <c r="BQ155" i="2" s="1"/>
  <c r="BU157" i="2"/>
  <c r="BX157" i="2" s="1"/>
  <c r="BT157" i="2"/>
  <c r="BQ157" i="2" s="1"/>
  <c r="BT161" i="2"/>
  <c r="BQ161" i="2" s="1"/>
  <c r="BU161" i="2"/>
  <c r="BX161" i="2" s="1"/>
  <c r="BC166" i="2"/>
  <c r="BU176" i="2"/>
  <c r="BT176" i="2"/>
  <c r="BQ176" i="2" s="1"/>
  <c r="BW178" i="2"/>
  <c r="BV178" i="2" s="1"/>
  <c r="BC181" i="2"/>
  <c r="BU187" i="2"/>
  <c r="BT187" i="2"/>
  <c r="BQ187" i="2" s="1"/>
  <c r="BB193" i="2"/>
  <c r="BU199" i="2"/>
  <c r="BX199" i="2" s="1"/>
  <c r="BT199" i="2"/>
  <c r="BQ199" i="2" s="1"/>
  <c r="BU201" i="2"/>
  <c r="BX201" i="2" s="1"/>
  <c r="BT201" i="2"/>
  <c r="BM202" i="2"/>
  <c r="BU204" i="2"/>
  <c r="BX204" i="2" s="1"/>
  <c r="BT204" i="2"/>
  <c r="BQ204" i="2" s="1"/>
  <c r="BU209" i="2"/>
  <c r="BX209" i="2" s="1"/>
  <c r="BT209" i="2"/>
  <c r="BU215" i="2"/>
  <c r="BX215" i="2" s="1"/>
  <c r="BT215" i="2"/>
  <c r="BW215" i="2" s="1"/>
  <c r="BV215" i="2" s="1"/>
  <c r="BU218" i="2"/>
  <c r="BX218" i="2" s="1"/>
  <c r="BT218" i="2"/>
  <c r="BQ218" i="2" s="1"/>
  <c r="BU221" i="2"/>
  <c r="BX221" i="2" s="1"/>
  <c r="BT221" i="2"/>
  <c r="BQ221" i="2" s="1"/>
  <c r="BU237" i="2"/>
  <c r="BX237" i="2" s="1"/>
  <c r="BT237" i="2"/>
  <c r="BQ237" i="2" s="1"/>
  <c r="BL240" i="2"/>
  <c r="BU242" i="2"/>
  <c r="BX242" i="2" s="1"/>
  <c r="BT242" i="2"/>
  <c r="BW242" i="2" s="1"/>
  <c r="BV242" i="2" s="1"/>
  <c r="BU244" i="2"/>
  <c r="BX244" i="2" s="1"/>
  <c r="BT244" i="2"/>
  <c r="BU248" i="2"/>
  <c r="BX248" i="2" s="1"/>
  <c r="BT248" i="2"/>
  <c r="BQ248" i="2" s="1"/>
  <c r="BK251" i="2"/>
  <c r="BA251" i="2" s="1"/>
  <c r="BU252" i="2"/>
  <c r="BX252" i="2" s="1"/>
  <c r="BT252" i="2"/>
  <c r="BQ252" i="2" s="1"/>
  <c r="BB260" i="2"/>
  <c r="BU265" i="2"/>
  <c r="BX265" i="2" s="1"/>
  <c r="BT265" i="2"/>
  <c r="BQ265" i="2" s="1"/>
  <c r="BC270" i="2"/>
  <c r="BB278" i="2"/>
  <c r="BM282" i="2"/>
  <c r="BU290" i="2"/>
  <c r="BX290" i="2" s="1"/>
  <c r="BT290" i="2"/>
  <c r="BQ290" i="2" s="1"/>
  <c r="BB291" i="2"/>
  <c r="BC295" i="2"/>
  <c r="BM298" i="2"/>
  <c r="BK298" i="2" s="1"/>
  <c r="BM301" i="2"/>
  <c r="BU310" i="2"/>
  <c r="BX310" i="2" s="1"/>
  <c r="BT310" i="2"/>
  <c r="BQ310" i="2" s="1"/>
  <c r="BU311" i="2"/>
  <c r="BX311" i="2" s="1"/>
  <c r="BT311" i="2"/>
  <c r="BB312" i="2"/>
  <c r="BY313" i="2"/>
  <c r="BU313" i="2"/>
  <c r="BX313" i="2" s="1"/>
  <c r="BT313" i="2"/>
  <c r="BT315" i="2"/>
  <c r="BU315" i="2"/>
  <c r="BX315" i="2" s="1"/>
  <c r="BU317" i="2"/>
  <c r="BX317" i="2" s="1"/>
  <c r="BT317" i="2"/>
  <c r="BW317" i="2" s="1"/>
  <c r="BU323" i="2"/>
  <c r="BX323" i="2" s="1"/>
  <c r="BT323" i="2"/>
  <c r="BQ323" i="2" s="1"/>
  <c r="BX327" i="2"/>
  <c r="BU327" i="2"/>
  <c r="BT327" i="2"/>
  <c r="BQ327" i="2" s="1"/>
  <c r="BX328" i="2"/>
  <c r="BU328" i="2"/>
  <c r="BT328" i="2"/>
  <c r="BQ328" i="2" s="1"/>
  <c r="BY334" i="2"/>
  <c r="BU334" i="2"/>
  <c r="BX334" i="2" s="1"/>
  <c r="BT334" i="2"/>
  <c r="BU340" i="2"/>
  <c r="BX340" i="2" s="1"/>
  <c r="BT340" i="2"/>
  <c r="BQ340" i="2" s="1"/>
  <c r="BU342" i="2"/>
  <c r="BX342" i="2" s="1"/>
  <c r="BT342" i="2"/>
  <c r="BQ342" i="2" s="1"/>
  <c r="BY344" i="2"/>
  <c r="BU344" i="2"/>
  <c r="BX344" i="2" s="1"/>
  <c r="BT344" i="2"/>
  <c r="CD350" i="2"/>
  <c r="CG350" i="2" s="1"/>
  <c r="CC350" i="2"/>
  <c r="BC355" i="2"/>
  <c r="BU372" i="2"/>
  <c r="BX372" i="2" s="1"/>
  <c r="BT372" i="2"/>
  <c r="BQ372" i="2" s="1"/>
  <c r="BC374" i="2"/>
  <c r="BL380" i="2"/>
  <c r="BB388" i="2"/>
  <c r="BM389" i="2"/>
  <c r="BU392" i="2"/>
  <c r="BX392" i="2" s="1"/>
  <c r="BT392" i="2"/>
  <c r="BQ392" i="2" s="1"/>
  <c r="BM394" i="2"/>
  <c r="BK394" i="2" s="1"/>
  <c r="BA394" i="2" s="1"/>
  <c r="BU405" i="2"/>
  <c r="BX405" i="2" s="1"/>
  <c r="BT405" i="2"/>
  <c r="BQ405" i="2" s="1"/>
  <c r="BC407" i="2"/>
  <c r="BM408" i="2"/>
  <c r="BY418" i="2"/>
  <c r="BU418" i="2"/>
  <c r="BX418" i="2" s="1"/>
  <c r="BT418" i="2"/>
  <c r="BQ418" i="2" s="1"/>
  <c r="BU422" i="2"/>
  <c r="BX422" i="2" s="1"/>
  <c r="BT422" i="2"/>
  <c r="BQ422" i="2" s="1"/>
  <c r="BY424" i="2"/>
  <c r="BU424" i="2"/>
  <c r="BX424" i="2" s="1"/>
  <c r="BT424" i="2"/>
  <c r="BU428" i="2"/>
  <c r="BX428" i="2" s="1"/>
  <c r="BT428" i="2"/>
  <c r="BQ428" i="2" s="1"/>
  <c r="BY440" i="2"/>
  <c r="BU440" i="2"/>
  <c r="BX440" i="2" s="1"/>
  <c r="BT440" i="2"/>
  <c r="BQ440" i="2" s="1"/>
  <c r="BU446" i="2"/>
  <c r="BX446" i="2" s="1"/>
  <c r="BT446" i="2"/>
  <c r="BQ446" i="2" s="1"/>
  <c r="BU458" i="2"/>
  <c r="BX458" i="2" s="1"/>
  <c r="BT458" i="2"/>
  <c r="BQ458" i="2" s="1"/>
  <c r="BY459" i="2"/>
  <c r="BU462" i="2"/>
  <c r="BX462" i="2" s="1"/>
  <c r="BT462" i="2"/>
  <c r="BQ462" i="2" s="1"/>
  <c r="BU464" i="2"/>
  <c r="BX464" i="2" s="1"/>
  <c r="BT464" i="2"/>
  <c r="BQ464" i="2" s="1"/>
  <c r="BY472" i="2"/>
  <c r="BU472" i="2"/>
  <c r="BX472" i="2" s="1"/>
  <c r="BT472" i="2"/>
  <c r="BQ472" i="2" s="1"/>
  <c r="BB473" i="2"/>
  <c r="BL479" i="2"/>
  <c r="BU481" i="2"/>
  <c r="BX481" i="2" s="1"/>
  <c r="BT481" i="2"/>
  <c r="BQ481" i="2" s="1"/>
  <c r="BU483" i="2"/>
  <c r="BX483" i="2" s="1"/>
  <c r="BT483" i="2"/>
  <c r="BQ483" i="2" s="1"/>
  <c r="BX485" i="2"/>
  <c r="BX491" i="2"/>
  <c r="BC497" i="2"/>
  <c r="BB501" i="2"/>
  <c r="BU502" i="2"/>
  <c r="BX502" i="2" s="1"/>
  <c r="BT502" i="2"/>
  <c r="BQ502" i="2" s="1"/>
  <c r="BY504" i="2"/>
  <c r="DF506" i="2"/>
  <c r="BL507" i="2"/>
  <c r="BY508" i="2"/>
  <c r="BU511" i="2"/>
  <c r="BT511" i="2"/>
  <c r="BQ511" i="2" s="1"/>
  <c r="BB512" i="2"/>
  <c r="BU521" i="2"/>
  <c r="BX521" i="2" s="1"/>
  <c r="BT521" i="2"/>
  <c r="BQ521" i="2" s="1"/>
  <c r="BU526" i="2"/>
  <c r="BX526" i="2" s="1"/>
  <c r="BT526" i="2"/>
  <c r="BQ526" i="2" s="1"/>
  <c r="BU529" i="2"/>
  <c r="BX529" i="2" s="1"/>
  <c r="BT529" i="2"/>
  <c r="BQ529" i="2" s="1"/>
  <c r="BU531" i="2"/>
  <c r="BX531" i="2" s="1"/>
  <c r="BT531" i="2"/>
  <c r="BQ531" i="2" s="1"/>
  <c r="BY533" i="2"/>
  <c r="CF533" i="2" s="1"/>
  <c r="CE533" i="2" s="1"/>
  <c r="BC534" i="2"/>
  <c r="BM534" i="2"/>
  <c r="BY543" i="2"/>
  <c r="BU543" i="2"/>
  <c r="BX543" i="2" s="1"/>
  <c r="BT543" i="2"/>
  <c r="BU555" i="2"/>
  <c r="BX555" i="2" s="1"/>
  <c r="BT555" i="2"/>
  <c r="BQ555" i="2" s="1"/>
  <c r="BB566" i="2"/>
  <c r="BC572" i="2"/>
  <c r="BM572" i="2"/>
  <c r="BC594" i="2"/>
  <c r="BM594" i="2"/>
  <c r="BY620" i="2"/>
  <c r="BU620" i="2"/>
  <c r="BX620" i="2" s="1"/>
  <c r="BT620" i="2"/>
  <c r="BQ620" i="2" s="1"/>
  <c r="BU646" i="2"/>
  <c r="BX646" i="2" s="1"/>
  <c r="BT646" i="2"/>
  <c r="BQ646" i="2" s="1"/>
  <c r="BU656" i="2"/>
  <c r="BX656" i="2" s="1"/>
  <c r="BT656" i="2"/>
  <c r="BQ656" i="2" s="1"/>
  <c r="BY656" i="2"/>
  <c r="BB678" i="2"/>
  <c r="BL678" i="2"/>
  <c r="CD696" i="2"/>
  <c r="CG696" i="2" s="1"/>
  <c r="CC696" i="2"/>
  <c r="BZ696" i="2" s="1"/>
  <c r="BL699" i="2"/>
  <c r="BB699" i="2"/>
  <c r="BY717" i="2"/>
  <c r="BU717" i="2"/>
  <c r="BX717" i="2" s="1"/>
  <c r="BT717" i="2"/>
  <c r="BQ717" i="2" s="1"/>
  <c r="BM739" i="2"/>
  <c r="BC739" i="2"/>
  <c r="BL816" i="2"/>
  <c r="BK816" i="2" s="1"/>
  <c r="BB816" i="2"/>
  <c r="BC835" i="2"/>
  <c r="BM835" i="2"/>
  <c r="BT985" i="2"/>
  <c r="BU985" i="2"/>
  <c r="BX985" i="2" s="1"/>
  <c r="BB1012" i="2"/>
  <c r="BL1012" i="2"/>
  <c r="BB1036" i="2"/>
  <c r="BL1036" i="2"/>
  <c r="BK1036" i="2" s="1"/>
  <c r="BA1036" i="2" s="1"/>
  <c r="BT7" i="2"/>
  <c r="BQ7" i="2" s="1"/>
  <c r="BU7" i="2"/>
  <c r="BX7" i="2" s="1"/>
  <c r="BU60" i="2"/>
  <c r="BX60" i="2" s="1"/>
  <c r="BT60" i="2"/>
  <c r="BQ60" i="2" s="1"/>
  <c r="BY10" i="2"/>
  <c r="BU12" i="2"/>
  <c r="BX12" i="2" s="1"/>
  <c r="BT12" i="2"/>
  <c r="BU32" i="2"/>
  <c r="BT32" i="2"/>
  <c r="BQ32" i="2" s="1"/>
  <c r="BU96" i="2"/>
  <c r="BT96" i="2"/>
  <c r="BQ96" i="2" s="1"/>
  <c r="BB57" i="2"/>
  <c r="BU3" i="2"/>
  <c r="BX3" i="2" s="1"/>
  <c r="BT3" i="2"/>
  <c r="BQ3" i="2" s="1"/>
  <c r="BL2" i="2"/>
  <c r="BK2" i="2" s="1"/>
  <c r="BA2" i="2" s="1"/>
  <c r="BB15" i="2"/>
  <c r="BB21" i="2"/>
  <c r="BY22" i="2"/>
  <c r="BU22" i="2"/>
  <c r="BX22" i="2" s="1"/>
  <c r="BT22" i="2"/>
  <c r="BQ22" i="2" s="1"/>
  <c r="BU25" i="2"/>
  <c r="BX25" i="2" s="1"/>
  <c r="BT25" i="2"/>
  <c r="BQ25" i="2" s="1"/>
  <c r="BY29" i="2"/>
  <c r="BU29" i="2"/>
  <c r="BX29" i="2" s="1"/>
  <c r="BT29" i="2"/>
  <c r="BQ29" i="2" s="1"/>
  <c r="BU40" i="2"/>
  <c r="BX40" i="2" s="1"/>
  <c r="BT40" i="2"/>
  <c r="BW40" i="2" s="1"/>
  <c r="BY46" i="2"/>
  <c r="BU46" i="2"/>
  <c r="BX46" i="2" s="1"/>
  <c r="BT46" i="2"/>
  <c r="BQ46" i="2" s="1"/>
  <c r="CD47" i="2"/>
  <c r="CG47" i="2" s="1"/>
  <c r="CC47" i="2"/>
  <c r="BY55" i="2"/>
  <c r="BU55" i="2"/>
  <c r="BX55" i="2" s="1"/>
  <c r="BT55" i="2"/>
  <c r="BL56" i="2"/>
  <c r="BU57" i="2"/>
  <c r="BX57" i="2" s="1"/>
  <c r="BT57" i="2"/>
  <c r="BQ57" i="2" s="1"/>
  <c r="BU68" i="2"/>
  <c r="BX68" i="2" s="1"/>
  <c r="BT68" i="2"/>
  <c r="BQ68" i="2" s="1"/>
  <c r="BU73" i="2"/>
  <c r="BX73" i="2" s="1"/>
  <c r="BT73" i="2"/>
  <c r="BB77" i="2"/>
  <c r="BY87" i="2"/>
  <c r="BU87" i="2"/>
  <c r="BX87" i="2" s="1"/>
  <c r="BT87" i="2"/>
  <c r="BQ87" i="2" s="1"/>
  <c r="BU88" i="2"/>
  <c r="BX88" i="2" s="1"/>
  <c r="BT88" i="2"/>
  <c r="BQ88" i="2" s="1"/>
  <c r="BL89" i="2"/>
  <c r="BK89" i="2" s="1"/>
  <c r="BT93" i="2"/>
  <c r="BQ93" i="2" s="1"/>
  <c r="BU93" i="2"/>
  <c r="BX93" i="2" s="1"/>
  <c r="BT97" i="2"/>
  <c r="BW97" i="2" s="1"/>
  <c r="BU97" i="2"/>
  <c r="BX97" i="2" s="1"/>
  <c r="BU100" i="2"/>
  <c r="BX100" i="2" s="1"/>
  <c r="BT100" i="2"/>
  <c r="BQ100" i="2" s="1"/>
  <c r="BU107" i="2"/>
  <c r="BX107" i="2" s="1"/>
  <c r="BT107" i="2"/>
  <c r="BU115" i="2"/>
  <c r="BX115" i="2" s="1"/>
  <c r="BT115" i="2"/>
  <c r="BQ115" i="2" s="1"/>
  <c r="BU120" i="2"/>
  <c r="BX120" i="2" s="1"/>
  <c r="BT120" i="2"/>
  <c r="BQ120" i="2" s="1"/>
  <c r="BW122" i="2"/>
  <c r="BV122" i="2" s="1"/>
  <c r="BU124" i="2"/>
  <c r="BT124" i="2"/>
  <c r="BQ124" i="2" s="1"/>
  <c r="BU127" i="2"/>
  <c r="BT127" i="2"/>
  <c r="BQ127" i="2" s="1"/>
  <c r="BL131" i="2"/>
  <c r="BK131" i="2" s="1"/>
  <c r="BA131" i="2" s="1"/>
  <c r="BU134" i="2"/>
  <c r="BX134" i="2" s="1"/>
  <c r="BT134" i="2"/>
  <c r="BQ134" i="2" s="1"/>
  <c r="BU139" i="2"/>
  <c r="BX139" i="2" s="1"/>
  <c r="BT139" i="2"/>
  <c r="BQ139" i="2" s="1"/>
  <c r="BT141" i="2"/>
  <c r="BQ141" i="2" s="1"/>
  <c r="BU141" i="2"/>
  <c r="BX141" i="2" s="1"/>
  <c r="BU147" i="2"/>
  <c r="BX147" i="2" s="1"/>
  <c r="BT147" i="2"/>
  <c r="BQ147" i="2" s="1"/>
  <c r="BU162" i="2"/>
  <c r="BX162" i="2" s="1"/>
  <c r="BT162" i="2"/>
  <c r="BW162" i="2" s="1"/>
  <c r="BV162" i="2" s="1"/>
  <c r="BU164" i="2"/>
  <c r="BX164" i="2" s="1"/>
  <c r="BT164" i="2"/>
  <c r="BQ164" i="2" s="1"/>
  <c r="BU168" i="2"/>
  <c r="BX168" i="2" s="1"/>
  <c r="BT168" i="2"/>
  <c r="BW168" i="2" s="1"/>
  <c r="BV168" i="2" s="1"/>
  <c r="BU174" i="2"/>
  <c r="BT174" i="2"/>
  <c r="BQ174" i="2" s="1"/>
  <c r="BT183" i="2"/>
  <c r="BQ183" i="2" s="1"/>
  <c r="BU183" i="2"/>
  <c r="BX183" i="2" s="1"/>
  <c r="BU189" i="2"/>
  <c r="BX189" i="2" s="1"/>
  <c r="BT189" i="2"/>
  <c r="BQ189" i="2" s="1"/>
  <c r="BU192" i="2"/>
  <c r="BX192" i="2" s="1"/>
  <c r="BT192" i="2"/>
  <c r="BW192" i="2" s="1"/>
  <c r="BU195" i="2"/>
  <c r="BX195" i="2" s="1"/>
  <c r="BT195" i="2"/>
  <c r="BB200" i="2"/>
  <c r="BU206" i="2"/>
  <c r="BX206" i="2" s="1"/>
  <c r="BT206" i="2"/>
  <c r="BQ206" i="2" s="1"/>
  <c r="BL210" i="2"/>
  <c r="BK210" i="2" s="1"/>
  <c r="BA210" i="2" s="1"/>
  <c r="BU213" i="2"/>
  <c r="BX213" i="2" s="1"/>
  <c r="BT213" i="2"/>
  <c r="BQ213" i="2" s="1"/>
  <c r="BB219" i="2"/>
  <c r="BU220" i="2"/>
  <c r="BX220" i="2" s="1"/>
  <c r="BT220" i="2"/>
  <c r="BQ220" i="2" s="1"/>
  <c r="BU225" i="2"/>
  <c r="BX225" i="2" s="1"/>
  <c r="BT225" i="2"/>
  <c r="BC226" i="2"/>
  <c r="BU227" i="2"/>
  <c r="BX227" i="2" s="1"/>
  <c r="BT227" i="2"/>
  <c r="BQ227" i="2" s="1"/>
  <c r="BL231" i="2"/>
  <c r="BU232" i="2"/>
  <c r="BX232" i="2" s="1"/>
  <c r="BT232" i="2"/>
  <c r="BW232" i="2" s="1"/>
  <c r="BV232" i="2" s="1"/>
  <c r="BM240" i="2"/>
  <c r="BC246" i="2"/>
  <c r="BU249" i="2"/>
  <c r="BX249" i="2" s="1"/>
  <c r="BT249" i="2"/>
  <c r="BQ249" i="2" s="1"/>
  <c r="BB251" i="2"/>
  <c r="BU256" i="2"/>
  <c r="BX256" i="2" s="1"/>
  <c r="BT256" i="2"/>
  <c r="BW256" i="2" s="1"/>
  <c r="BV256" i="2" s="1"/>
  <c r="BU257" i="2"/>
  <c r="BX257" i="2" s="1"/>
  <c r="BT257" i="2"/>
  <c r="BQ257" i="2" s="1"/>
  <c r="BM258" i="2"/>
  <c r="BU273" i="2"/>
  <c r="BX273" i="2" s="1"/>
  <c r="BT273" i="2"/>
  <c r="BT275" i="2"/>
  <c r="BQ275" i="2" s="1"/>
  <c r="BU275" i="2"/>
  <c r="BX275" i="2" s="1"/>
  <c r="BB283" i="2"/>
  <c r="BB300" i="2"/>
  <c r="BL303" i="2"/>
  <c r="BB307" i="2"/>
  <c r="CD310" i="2"/>
  <c r="CG310" i="2" s="1"/>
  <c r="CC310" i="2"/>
  <c r="BZ310" i="2" s="1"/>
  <c r="BY311" i="2"/>
  <c r="BB314" i="2"/>
  <c r="BY317" i="2"/>
  <c r="BU318" i="2"/>
  <c r="BX318" i="2" s="1"/>
  <c r="BT318" i="2"/>
  <c r="BQ318" i="2" s="1"/>
  <c r="BY319" i="2"/>
  <c r="BY321" i="2"/>
  <c r="CF321" i="2" s="1"/>
  <c r="CE321" i="2" s="1"/>
  <c r="BU321" i="2"/>
  <c r="BT321" i="2"/>
  <c r="BB324" i="2"/>
  <c r="BU326" i="2"/>
  <c r="BT326" i="2"/>
  <c r="BQ326" i="2" s="1"/>
  <c r="BU333" i="2"/>
  <c r="BX333" i="2" s="1"/>
  <c r="BT333" i="2"/>
  <c r="BQ333" i="2" s="1"/>
  <c r="BC343" i="2"/>
  <c r="BU349" i="2"/>
  <c r="BX349" i="2" s="1"/>
  <c r="BT349" i="2"/>
  <c r="BQ349" i="2" s="1"/>
  <c r="BY356" i="2"/>
  <c r="BU356" i="2"/>
  <c r="BX356" i="2" s="1"/>
  <c r="BT356" i="2"/>
  <c r="BQ356" i="2" s="1"/>
  <c r="BL361" i="2"/>
  <c r="BK361" i="2" s="1"/>
  <c r="BC363" i="2"/>
  <c r="BB367" i="2"/>
  <c r="BU369" i="2"/>
  <c r="BX369" i="2" s="1"/>
  <c r="BT369" i="2"/>
  <c r="BQ369" i="2" s="1"/>
  <c r="DG370" i="2"/>
  <c r="BL377" i="2"/>
  <c r="BK377" i="2" s="1"/>
  <c r="BL379" i="2"/>
  <c r="BY381" i="2"/>
  <c r="BU381" i="2"/>
  <c r="BX381" i="2" s="1"/>
  <c r="BT381" i="2"/>
  <c r="BL387" i="2"/>
  <c r="BC388" i="2"/>
  <c r="BU390" i="2"/>
  <c r="BX390" i="2" s="1"/>
  <c r="BT390" i="2"/>
  <c r="BW390" i="2" s="1"/>
  <c r="BV390" i="2" s="1"/>
  <c r="CD392" i="2"/>
  <c r="CG392" i="2" s="1"/>
  <c r="CC392" i="2"/>
  <c r="BZ392" i="2" s="1"/>
  <c r="BB398" i="2"/>
  <c r="BU402" i="2"/>
  <c r="BX402" i="2" s="1"/>
  <c r="BT402" i="2"/>
  <c r="BQ402" i="2" s="1"/>
  <c r="BL404" i="2"/>
  <c r="BY411" i="2"/>
  <c r="BU411" i="2"/>
  <c r="BX411" i="2" s="1"/>
  <c r="BT411" i="2"/>
  <c r="CD414" i="2"/>
  <c r="CG414" i="2" s="1"/>
  <c r="CC414" i="2"/>
  <c r="BZ414" i="2" s="1"/>
  <c r="BU420" i="2"/>
  <c r="BX420" i="2" s="1"/>
  <c r="BT420" i="2"/>
  <c r="BQ420" i="2" s="1"/>
  <c r="BY421" i="2"/>
  <c r="BU421" i="2"/>
  <c r="BX421" i="2" s="1"/>
  <c r="BT421" i="2"/>
  <c r="CD422" i="2"/>
  <c r="CG422" i="2" s="1"/>
  <c r="CC422" i="2"/>
  <c r="BZ422" i="2" s="1"/>
  <c r="BY431" i="2"/>
  <c r="BU431" i="2"/>
  <c r="BX431" i="2" s="1"/>
  <c r="BT431" i="2"/>
  <c r="BQ431" i="2" s="1"/>
  <c r="BU434" i="2"/>
  <c r="BX434" i="2" s="1"/>
  <c r="BT434" i="2"/>
  <c r="BQ434" i="2" s="1"/>
  <c r="BY441" i="2"/>
  <c r="BU441" i="2"/>
  <c r="BX441" i="2" s="1"/>
  <c r="BT441" i="2"/>
  <c r="BQ441" i="2" s="1"/>
  <c r="BU449" i="2"/>
  <c r="BX449" i="2" s="1"/>
  <c r="BT449" i="2"/>
  <c r="BQ449" i="2" s="1"/>
  <c r="BU453" i="2"/>
  <c r="BX453" i="2" s="1"/>
  <c r="BT453" i="2"/>
  <c r="CD458" i="2"/>
  <c r="CG458" i="2" s="1"/>
  <c r="CC458" i="2"/>
  <c r="BZ458" i="2" s="1"/>
  <c r="BU461" i="2"/>
  <c r="BX461" i="2" s="1"/>
  <c r="BT461" i="2"/>
  <c r="BQ461" i="2" s="1"/>
  <c r="BU468" i="2"/>
  <c r="BT468" i="2"/>
  <c r="BQ468" i="2" s="1"/>
  <c r="BU470" i="2"/>
  <c r="BX470" i="2" s="1"/>
  <c r="BT470" i="2"/>
  <c r="BQ470" i="2" s="1"/>
  <c r="BU475" i="2"/>
  <c r="BT475" i="2"/>
  <c r="BQ475" i="2" s="1"/>
  <c r="BU477" i="2"/>
  <c r="BX477" i="2" s="1"/>
  <c r="BT477" i="2"/>
  <c r="BQ477" i="2" s="1"/>
  <c r="CD483" i="2"/>
  <c r="CG483" i="2" s="1"/>
  <c r="CC483" i="2"/>
  <c r="BZ483" i="2" s="1"/>
  <c r="CD484" i="2"/>
  <c r="CG484" i="2" s="1"/>
  <c r="CC484" i="2"/>
  <c r="BZ484" i="2" s="1"/>
  <c r="BT487" i="2"/>
  <c r="BU487" i="2"/>
  <c r="BU492" i="2"/>
  <c r="BT492" i="2"/>
  <c r="BQ492" i="2" s="1"/>
  <c r="BU494" i="2"/>
  <c r="BX494" i="2" s="1"/>
  <c r="BT494" i="2"/>
  <c r="BQ494" i="2" s="1"/>
  <c r="BX510" i="2"/>
  <c r="BU510" i="2"/>
  <c r="BT510" i="2"/>
  <c r="BQ510" i="2" s="1"/>
  <c r="BT523" i="2"/>
  <c r="BW523" i="2" s="1"/>
  <c r="BU523" i="2"/>
  <c r="BX523" i="2" s="1"/>
  <c r="BL525" i="2"/>
  <c r="CD529" i="2"/>
  <c r="CG529" i="2" s="1"/>
  <c r="CC529" i="2"/>
  <c r="BZ529" i="2" s="1"/>
  <c r="BU540" i="2"/>
  <c r="BX540" i="2" s="1"/>
  <c r="BT540" i="2"/>
  <c r="BQ540" i="2" s="1"/>
  <c r="BU549" i="2"/>
  <c r="BT549" i="2"/>
  <c r="BW549" i="2" s="1"/>
  <c r="BY549" i="2"/>
  <c r="BL552" i="2"/>
  <c r="BK552" i="2" s="1"/>
  <c r="BA552" i="2" s="1"/>
  <c r="BB552" i="2"/>
  <c r="BU561" i="2"/>
  <c r="BX561" i="2" s="1"/>
  <c r="BT561" i="2"/>
  <c r="BQ561" i="2" s="1"/>
  <c r="BL570" i="2"/>
  <c r="BB570" i="2"/>
  <c r="BU573" i="2"/>
  <c r="BX573" i="2" s="1"/>
  <c r="BT573" i="2"/>
  <c r="BC574" i="2"/>
  <c r="BM574" i="2"/>
  <c r="BY639" i="2"/>
  <c r="BU639" i="2"/>
  <c r="BX639" i="2" s="1"/>
  <c r="BT639" i="2"/>
  <c r="BQ639" i="2" s="1"/>
  <c r="BL642" i="2"/>
  <c r="BK642" i="2" s="1"/>
  <c r="BB642" i="2"/>
  <c r="BU654" i="2"/>
  <c r="BT654" i="2"/>
  <c r="BQ654" i="2" s="1"/>
  <c r="BU704" i="2"/>
  <c r="BT704" i="2"/>
  <c r="BQ704" i="2" s="1"/>
  <c r="BU811" i="2"/>
  <c r="BX811" i="2" s="1"/>
  <c r="BT811" i="2"/>
  <c r="BQ811" i="2" s="1"/>
  <c r="BM812" i="2"/>
  <c r="BC812" i="2"/>
  <c r="BU834" i="2"/>
  <c r="BX834" i="2" s="1"/>
  <c r="BT834" i="2"/>
  <c r="BQ834" i="2" s="1"/>
  <c r="BC881" i="2"/>
  <c r="BM881" i="2"/>
  <c r="BU888" i="2"/>
  <c r="BX888" i="2" s="1"/>
  <c r="BT888" i="2"/>
  <c r="BQ888" i="2" s="1"/>
  <c r="BY900" i="2"/>
  <c r="BU900" i="2"/>
  <c r="BX900" i="2" s="1"/>
  <c r="BT900" i="2"/>
  <c r="BW900" i="2" s="1"/>
  <c r="BV900" i="2" s="1"/>
  <c r="CD924" i="2"/>
  <c r="CC924" i="2"/>
  <c r="BZ924" i="2" s="1"/>
  <c r="CD961" i="2"/>
  <c r="CG961" i="2" s="1"/>
  <c r="CC961" i="2"/>
  <c r="BZ961" i="2" s="1"/>
  <c r="BU981" i="2"/>
  <c r="BX981" i="2" s="1"/>
  <c r="BT981" i="2"/>
  <c r="CD1006" i="2"/>
  <c r="CG1006" i="2" s="1"/>
  <c r="CC1006" i="2"/>
  <c r="BZ1006" i="2" s="1"/>
  <c r="CD1031" i="2"/>
  <c r="CG1031" i="2" s="1"/>
  <c r="CC1031" i="2"/>
  <c r="BZ1031" i="2" s="1"/>
  <c r="BU20" i="2"/>
  <c r="BX20" i="2" s="1"/>
  <c r="BT20" i="2"/>
  <c r="BW20" i="2" s="1"/>
  <c r="BU28" i="2"/>
  <c r="BX28" i="2" s="1"/>
  <c r="BT28" i="2"/>
  <c r="BQ28" i="2" s="1"/>
  <c r="CD48" i="2"/>
  <c r="CG48" i="2" s="1"/>
  <c r="CC48" i="2"/>
  <c r="BZ48" i="2" s="1"/>
  <c r="BU11" i="2"/>
  <c r="BX11" i="2" s="1"/>
  <c r="BT11" i="2"/>
  <c r="BM4" i="2"/>
  <c r="BU5" i="2"/>
  <c r="BX5" i="2" s="1"/>
  <c r="BT5" i="2"/>
  <c r="BQ5" i="2" s="1"/>
  <c r="BL7" i="2"/>
  <c r="BK7" i="2" s="1"/>
  <c r="BA7" i="2" s="1"/>
  <c r="BM9" i="2"/>
  <c r="BY13" i="2"/>
  <c r="BU13" i="2"/>
  <c r="BX13" i="2" s="1"/>
  <c r="BT13" i="2"/>
  <c r="BQ13" i="2" s="1"/>
  <c r="BC15" i="2"/>
  <c r="BU16" i="2"/>
  <c r="BX16" i="2" s="1"/>
  <c r="BT16" i="2"/>
  <c r="BQ16" i="2" s="1"/>
  <c r="BL18" i="2"/>
  <c r="BK18" i="2" s="1"/>
  <c r="BA18" i="2" s="1"/>
  <c r="BY25" i="2"/>
  <c r="BU27" i="2"/>
  <c r="BX27" i="2" s="1"/>
  <c r="BT27" i="2"/>
  <c r="BQ27" i="2" s="1"/>
  <c r="BU31" i="2"/>
  <c r="BX31" i="2" s="1"/>
  <c r="BT31" i="2"/>
  <c r="BQ31" i="2" s="1"/>
  <c r="BU38" i="2"/>
  <c r="BX38" i="2" s="1"/>
  <c r="BT38" i="2"/>
  <c r="BQ38" i="2" s="1"/>
  <c r="BL50" i="2"/>
  <c r="BU51" i="2"/>
  <c r="BT51" i="2"/>
  <c r="BQ51" i="2" s="1"/>
  <c r="BU64" i="2"/>
  <c r="BX64" i="2" s="1"/>
  <c r="BT64" i="2"/>
  <c r="BQ64" i="2" s="1"/>
  <c r="BY70" i="2"/>
  <c r="BU70" i="2"/>
  <c r="BX70" i="2" s="1"/>
  <c r="BT70" i="2"/>
  <c r="BW70" i="2" s="1"/>
  <c r="BU72" i="2"/>
  <c r="BX72" i="2" s="1"/>
  <c r="BT72" i="2"/>
  <c r="BW72" i="2" s="1"/>
  <c r="CC73" i="2"/>
  <c r="BZ73" i="2" s="1"/>
  <c r="CD73" i="2"/>
  <c r="CG73" i="2" s="1"/>
  <c r="BU83" i="2"/>
  <c r="BT83" i="2"/>
  <c r="BQ83" i="2" s="1"/>
  <c r="BL99" i="2"/>
  <c r="BK99" i="2" s="1"/>
  <c r="BU102" i="2"/>
  <c r="BX102" i="2" s="1"/>
  <c r="BT102" i="2"/>
  <c r="BX106" i="2"/>
  <c r="BU106" i="2"/>
  <c r="BT106" i="2"/>
  <c r="BQ106" i="2" s="1"/>
  <c r="BU109" i="2"/>
  <c r="BX109" i="2" s="1"/>
  <c r="BT109" i="2"/>
  <c r="BQ109" i="2" s="1"/>
  <c r="BT113" i="2"/>
  <c r="BW113" i="2" s="1"/>
  <c r="BV113" i="2" s="1"/>
  <c r="BU113" i="2"/>
  <c r="BX113" i="2" s="1"/>
  <c r="BU118" i="2"/>
  <c r="BX118" i="2" s="1"/>
  <c r="BT118" i="2"/>
  <c r="BQ118" i="2" s="1"/>
  <c r="BU128" i="2"/>
  <c r="BT128" i="2"/>
  <c r="BQ128" i="2" s="1"/>
  <c r="BU138" i="2"/>
  <c r="BX138" i="2" s="1"/>
  <c r="BT138" i="2"/>
  <c r="BW138" i="2" s="1"/>
  <c r="BV138" i="2" s="1"/>
  <c r="BU145" i="2"/>
  <c r="BT145" i="2"/>
  <c r="BQ145" i="2" s="1"/>
  <c r="BU149" i="2"/>
  <c r="BX149" i="2" s="1"/>
  <c r="BT149" i="2"/>
  <c r="BU153" i="2"/>
  <c r="BX153" i="2" s="1"/>
  <c r="BT153" i="2"/>
  <c r="BW153" i="2" s="1"/>
  <c r="BU172" i="2"/>
  <c r="BX172" i="2" s="1"/>
  <c r="BT172" i="2"/>
  <c r="BQ172" i="2" s="1"/>
  <c r="BU185" i="2"/>
  <c r="BT185" i="2"/>
  <c r="BQ185" i="2" s="1"/>
  <c r="BU202" i="2"/>
  <c r="BX202" i="2" s="1"/>
  <c r="BT202" i="2"/>
  <c r="BQ202" i="2" s="1"/>
  <c r="BL205" i="2"/>
  <c r="BK205" i="2" s="1"/>
  <c r="BU207" i="2"/>
  <c r="BX207" i="2" s="1"/>
  <c r="BT207" i="2"/>
  <c r="BQ207" i="2" s="1"/>
  <c r="BU216" i="2"/>
  <c r="BX216" i="2" s="1"/>
  <c r="BT216" i="2"/>
  <c r="BQ216" i="2" s="1"/>
  <c r="BU229" i="2"/>
  <c r="BX229" i="2" s="1"/>
  <c r="BT229" i="2"/>
  <c r="BQ229" i="2" s="1"/>
  <c r="BU233" i="2"/>
  <c r="BX233" i="2" s="1"/>
  <c r="BT233" i="2"/>
  <c r="BQ233" i="2" s="1"/>
  <c r="BU250" i="2"/>
  <c r="BX250" i="2" s="1"/>
  <c r="BT250" i="2"/>
  <c r="BU262" i="2"/>
  <c r="BX262" i="2" s="1"/>
  <c r="BT262" i="2"/>
  <c r="BQ262" i="2" s="1"/>
  <c r="BU266" i="2"/>
  <c r="BX266" i="2" s="1"/>
  <c r="BT266" i="2"/>
  <c r="BQ266" i="2" s="1"/>
  <c r="BU268" i="2"/>
  <c r="BX268" i="2" s="1"/>
  <c r="BT268" i="2"/>
  <c r="BQ268" i="2" s="1"/>
  <c r="BU282" i="2"/>
  <c r="BX282" i="2" s="1"/>
  <c r="BT282" i="2"/>
  <c r="BW282" i="2" s="1"/>
  <c r="BU284" i="2"/>
  <c r="BX284" i="2" s="1"/>
  <c r="BT284" i="2"/>
  <c r="BQ284" i="2" s="1"/>
  <c r="BU298" i="2"/>
  <c r="BX298" i="2" s="1"/>
  <c r="BT298" i="2"/>
  <c r="BQ298" i="2" s="1"/>
  <c r="BU301" i="2"/>
  <c r="BX301" i="2" s="1"/>
  <c r="BT301" i="2"/>
  <c r="BQ301" i="2" s="1"/>
  <c r="BU304" i="2"/>
  <c r="BT304" i="2"/>
  <c r="BQ304" i="2" s="1"/>
  <c r="BU309" i="2"/>
  <c r="BX309" i="2" s="1"/>
  <c r="BT309" i="2"/>
  <c r="BQ309" i="2" s="1"/>
  <c r="BW327" i="2"/>
  <c r="BV327" i="2" s="1"/>
  <c r="CD333" i="2"/>
  <c r="CG333" i="2" s="1"/>
  <c r="CC333" i="2"/>
  <c r="BZ333" i="2" s="1"/>
  <c r="BM335" i="2"/>
  <c r="BU337" i="2"/>
  <c r="BX337" i="2" s="1"/>
  <c r="BT337" i="2"/>
  <c r="BW337" i="2" s="1"/>
  <c r="BT347" i="2"/>
  <c r="BQ347" i="2" s="1"/>
  <c r="BU347" i="2"/>
  <c r="BX347" i="2" s="1"/>
  <c r="BU348" i="2"/>
  <c r="BX348" i="2" s="1"/>
  <c r="BT348" i="2"/>
  <c r="BQ348" i="2" s="1"/>
  <c r="BB351" i="2"/>
  <c r="BM352" i="2"/>
  <c r="BK352" i="2" s="1"/>
  <c r="BU353" i="2"/>
  <c r="BX353" i="2" s="1"/>
  <c r="BT353" i="2"/>
  <c r="BQ353" i="2" s="1"/>
  <c r="BU365" i="2"/>
  <c r="BX365" i="2" s="1"/>
  <c r="BT365" i="2"/>
  <c r="BQ365" i="2" s="1"/>
  <c r="BY380" i="2"/>
  <c r="BU380" i="2"/>
  <c r="BX380" i="2" s="1"/>
  <c r="BT380" i="2"/>
  <c r="BQ380" i="2" s="1"/>
  <c r="BM387" i="2"/>
  <c r="BU389" i="2"/>
  <c r="BX389" i="2" s="1"/>
  <c r="BT389" i="2"/>
  <c r="BQ389" i="2" s="1"/>
  <c r="BU394" i="2"/>
  <c r="BX394" i="2" s="1"/>
  <c r="BT394" i="2"/>
  <c r="BU399" i="2"/>
  <c r="BT399" i="2"/>
  <c r="BQ399" i="2" s="1"/>
  <c r="BU408" i="2"/>
  <c r="BX408" i="2" s="1"/>
  <c r="BT408" i="2"/>
  <c r="BQ408" i="2" s="1"/>
  <c r="BM410" i="2"/>
  <c r="BK410" i="2" s="1"/>
  <c r="BY416" i="2"/>
  <c r="BU416" i="2"/>
  <c r="BX416" i="2" s="1"/>
  <c r="BT416" i="2"/>
  <c r="CD428" i="2"/>
  <c r="CG428" i="2" s="1"/>
  <c r="CC428" i="2"/>
  <c r="BZ428" i="2" s="1"/>
  <c r="BB435" i="2"/>
  <c r="BU437" i="2"/>
  <c r="BX437" i="2" s="1"/>
  <c r="BT437" i="2"/>
  <c r="BQ437" i="2" s="1"/>
  <c r="BY444" i="2"/>
  <c r="BU444" i="2"/>
  <c r="BX444" i="2" s="1"/>
  <c r="BT444" i="2"/>
  <c r="BQ444" i="2" s="1"/>
  <c r="BU452" i="2"/>
  <c r="BX452" i="2" s="1"/>
  <c r="BT452" i="2"/>
  <c r="BQ452" i="2" s="1"/>
  <c r="BU456" i="2"/>
  <c r="BX456" i="2" s="1"/>
  <c r="BT456" i="2"/>
  <c r="BQ456" i="2" s="1"/>
  <c r="BY461" i="2"/>
  <c r="BB467" i="2"/>
  <c r="BY477" i="2"/>
  <c r="BU490" i="2"/>
  <c r="BT490" i="2"/>
  <c r="BQ490" i="2" s="1"/>
  <c r="BW492" i="2"/>
  <c r="BV492" i="2" s="1"/>
  <c r="BU493" i="2"/>
  <c r="BT493" i="2"/>
  <c r="BQ493" i="2" s="1"/>
  <c r="BL503" i="2"/>
  <c r="BU505" i="2"/>
  <c r="BX505" i="2" s="1"/>
  <c r="BT505" i="2"/>
  <c r="BQ505" i="2" s="1"/>
  <c r="BY507" i="2"/>
  <c r="BT507" i="2"/>
  <c r="BQ507" i="2" s="1"/>
  <c r="BU507" i="2"/>
  <c r="BX507" i="2" s="1"/>
  <c r="BY510" i="2"/>
  <c r="CF510" i="2" s="1"/>
  <c r="CE510" i="2" s="1"/>
  <c r="BY515" i="2"/>
  <c r="CF515" i="2" s="1"/>
  <c r="CE515" i="2" s="1"/>
  <c r="BC517" i="2"/>
  <c r="BB520" i="2"/>
  <c r="BL520" i="2"/>
  <c r="CD526" i="2"/>
  <c r="CG526" i="2" s="1"/>
  <c r="CC526" i="2"/>
  <c r="BZ526" i="2" s="1"/>
  <c r="BU546" i="2"/>
  <c r="BX546" i="2" s="1"/>
  <c r="BT546" i="2"/>
  <c r="BQ546" i="2" s="1"/>
  <c r="BY546" i="2"/>
  <c r="BU551" i="2"/>
  <c r="BX551" i="2" s="1"/>
  <c r="BT551" i="2"/>
  <c r="BU553" i="2"/>
  <c r="BX553" i="2" s="1"/>
  <c r="BT553" i="2"/>
  <c r="BQ553" i="2" s="1"/>
  <c r="BL563" i="2"/>
  <c r="BB563" i="2"/>
  <c r="BU591" i="2"/>
  <c r="BX591" i="2" s="1"/>
  <c r="BT591" i="2"/>
  <c r="BL595" i="2"/>
  <c r="BK595" i="2" s="1"/>
  <c r="BB595" i="2"/>
  <c r="CD617" i="2"/>
  <c r="CG617" i="2" s="1"/>
  <c r="CC617" i="2"/>
  <c r="BZ617" i="2" s="1"/>
  <c r="BU619" i="2"/>
  <c r="BX619" i="2" s="1"/>
  <c r="BT619" i="2"/>
  <c r="BQ619" i="2" s="1"/>
  <c r="BY619" i="2"/>
  <c r="BU683" i="2"/>
  <c r="BX683" i="2" s="1"/>
  <c r="BT683" i="2"/>
  <c r="BQ683" i="2" s="1"/>
  <c r="BY683" i="2"/>
  <c r="BU693" i="2"/>
  <c r="BX693" i="2" s="1"/>
  <c r="BT693" i="2"/>
  <c r="BQ693" i="2" s="1"/>
  <c r="CD700" i="2"/>
  <c r="CG700" i="2" s="1"/>
  <c r="CC700" i="2"/>
  <c r="BZ700" i="2" s="1"/>
  <c r="BB797" i="2"/>
  <c r="BL797" i="2"/>
  <c r="BU886" i="2"/>
  <c r="BX886" i="2" s="1"/>
  <c r="BT886" i="2"/>
  <c r="BL980" i="2"/>
  <c r="BB980" i="2"/>
  <c r="CD1005" i="2"/>
  <c r="CG1005" i="2" s="1"/>
  <c r="CC1005" i="2"/>
  <c r="BZ1005" i="2" s="1"/>
  <c r="CD1041" i="2"/>
  <c r="CG1041" i="2" s="1"/>
  <c r="CC1041" i="2"/>
  <c r="BZ1041" i="2" s="1"/>
  <c r="BU24" i="2"/>
  <c r="BX24" i="2" s="1"/>
  <c r="BT24" i="2"/>
  <c r="BQ24" i="2" s="1"/>
  <c r="BU36" i="2"/>
  <c r="BX36" i="2" s="1"/>
  <c r="BT36" i="2"/>
  <c r="BQ36" i="2" s="1"/>
  <c r="BU56" i="2"/>
  <c r="BX56" i="2" s="1"/>
  <c r="BT56" i="2"/>
  <c r="BQ56" i="2" s="1"/>
  <c r="BU63" i="2"/>
  <c r="BX63" i="2" s="1"/>
  <c r="BT63" i="2"/>
  <c r="BW63" i="2" s="1"/>
  <c r="BU66" i="2"/>
  <c r="BX66" i="2" s="1"/>
  <c r="BT66" i="2"/>
  <c r="BQ66" i="2" s="1"/>
  <c r="CD72" i="2"/>
  <c r="CG72" i="2" s="1"/>
  <c r="CC72" i="2"/>
  <c r="BU75" i="2"/>
  <c r="BX75" i="2" s="1"/>
  <c r="BT75" i="2"/>
  <c r="BQ75" i="2" s="1"/>
  <c r="BT81" i="2"/>
  <c r="BU81" i="2"/>
  <c r="BX81" i="2" s="1"/>
  <c r="BY89" i="2"/>
  <c r="BU89" i="2"/>
  <c r="BX89" i="2" s="1"/>
  <c r="BT89" i="2"/>
  <c r="BQ89" i="2" s="1"/>
  <c r="BU95" i="2"/>
  <c r="BX95" i="2" s="1"/>
  <c r="BT95" i="2"/>
  <c r="BW95" i="2" s="1"/>
  <c r="BU103" i="2"/>
  <c r="BX103" i="2" s="1"/>
  <c r="BT103" i="2"/>
  <c r="BQ103" i="2" s="1"/>
  <c r="BU131" i="2"/>
  <c r="BT131" i="2"/>
  <c r="BQ131" i="2" s="1"/>
  <c r="BU135" i="2"/>
  <c r="BX135" i="2" s="1"/>
  <c r="BT135" i="2"/>
  <c r="BQ135" i="2" s="1"/>
  <c r="BU156" i="2"/>
  <c r="BX156" i="2" s="1"/>
  <c r="BT156" i="2"/>
  <c r="BQ156" i="2" s="1"/>
  <c r="BU158" i="2"/>
  <c r="BX158" i="2" s="1"/>
  <c r="BT158" i="2"/>
  <c r="BQ158" i="2" s="1"/>
  <c r="BU166" i="2"/>
  <c r="BX166" i="2" s="1"/>
  <c r="BT166" i="2"/>
  <c r="BQ166" i="2" s="1"/>
  <c r="BU169" i="2"/>
  <c r="BX169" i="2" s="1"/>
  <c r="BT169" i="2"/>
  <c r="BQ169" i="2" s="1"/>
  <c r="BT177" i="2"/>
  <c r="BQ177" i="2" s="1"/>
  <c r="BU177" i="2"/>
  <c r="BU179" i="2"/>
  <c r="BX179" i="2" s="1"/>
  <c r="BT179" i="2"/>
  <c r="BU181" i="2"/>
  <c r="BX181" i="2" s="1"/>
  <c r="BT181" i="2"/>
  <c r="BQ181" i="2" s="1"/>
  <c r="BX186" i="2"/>
  <c r="BU186" i="2"/>
  <c r="BT186" i="2"/>
  <c r="BQ186" i="2" s="1"/>
  <c r="BU190" i="2"/>
  <c r="BX190" i="2" s="1"/>
  <c r="BT190" i="2"/>
  <c r="BQ190" i="2" s="1"/>
  <c r="BU210" i="2"/>
  <c r="BX210" i="2" s="1"/>
  <c r="BT210" i="2"/>
  <c r="BQ210" i="2" s="1"/>
  <c r="BU234" i="2"/>
  <c r="BX234" i="2" s="1"/>
  <c r="BT234" i="2"/>
  <c r="BW234" i="2" s="1"/>
  <c r="BV234" i="2" s="1"/>
  <c r="BU240" i="2"/>
  <c r="BX240" i="2" s="1"/>
  <c r="BT240" i="2"/>
  <c r="BW240" i="2" s="1"/>
  <c r="BV240" i="2" s="1"/>
  <c r="BT243" i="2"/>
  <c r="BQ243" i="2" s="1"/>
  <c r="BU243" i="2"/>
  <c r="BX243" i="2" s="1"/>
  <c r="BU253" i="2"/>
  <c r="BX253" i="2" s="1"/>
  <c r="BT253" i="2"/>
  <c r="BQ253" i="2" s="1"/>
  <c r="BU258" i="2"/>
  <c r="BX258" i="2" s="1"/>
  <c r="BT258" i="2"/>
  <c r="BW258" i="2" s="1"/>
  <c r="BV258" i="2" s="1"/>
  <c r="BU260" i="2"/>
  <c r="BX260" i="2" s="1"/>
  <c r="BT260" i="2"/>
  <c r="BQ260" i="2" s="1"/>
  <c r="BU263" i="2"/>
  <c r="BX263" i="2" s="1"/>
  <c r="BT263" i="2"/>
  <c r="BQ263" i="2" s="1"/>
  <c r="BU270" i="2"/>
  <c r="BX270" i="2" s="1"/>
  <c r="BT270" i="2"/>
  <c r="BQ270" i="2" s="1"/>
  <c r="BU274" i="2"/>
  <c r="BX274" i="2" s="1"/>
  <c r="BT274" i="2"/>
  <c r="BQ274" i="2" s="1"/>
  <c r="BK275" i="2"/>
  <c r="BA275" i="2" s="1"/>
  <c r="BU278" i="2"/>
  <c r="BX278" i="2" s="1"/>
  <c r="BT278" i="2"/>
  <c r="BU286" i="2"/>
  <c r="BX286" i="2" s="1"/>
  <c r="BT286" i="2"/>
  <c r="BQ286" i="2" s="1"/>
  <c r="BY295" i="2"/>
  <c r="BU295" i="2"/>
  <c r="BX295" i="2" s="1"/>
  <c r="BT295" i="2"/>
  <c r="BU303" i="2"/>
  <c r="BT303" i="2"/>
  <c r="BQ303" i="2" s="1"/>
  <c r="BY312" i="2"/>
  <c r="BU312" i="2"/>
  <c r="BX312" i="2" s="1"/>
  <c r="BT312" i="2"/>
  <c r="BY332" i="2"/>
  <c r="BU332" i="2"/>
  <c r="BX332" i="2" s="1"/>
  <c r="BT332" i="2"/>
  <c r="BQ332" i="2" s="1"/>
  <c r="BY339" i="2"/>
  <c r="BT339" i="2"/>
  <c r="BW339" i="2" s="1"/>
  <c r="BV339" i="2" s="1"/>
  <c r="BU339" i="2"/>
  <c r="BX339" i="2" s="1"/>
  <c r="BU341" i="2"/>
  <c r="BX341" i="2" s="1"/>
  <c r="BT341" i="2"/>
  <c r="BU346" i="2"/>
  <c r="BX346" i="2" s="1"/>
  <c r="BT346" i="2"/>
  <c r="BW346" i="2" s="1"/>
  <c r="BU355" i="2"/>
  <c r="BX355" i="2" s="1"/>
  <c r="BT355" i="2"/>
  <c r="BC357" i="2"/>
  <c r="BU359" i="2"/>
  <c r="BX359" i="2" s="1"/>
  <c r="BT359" i="2"/>
  <c r="BQ359" i="2" s="1"/>
  <c r="BU361" i="2"/>
  <c r="BX361" i="2" s="1"/>
  <c r="BT361" i="2"/>
  <c r="BQ361" i="2" s="1"/>
  <c r="BY371" i="2"/>
  <c r="BT371" i="2"/>
  <c r="BU371" i="2"/>
  <c r="BX371" i="2" s="1"/>
  <c r="BU374" i="2"/>
  <c r="BX374" i="2" s="1"/>
  <c r="BT374" i="2"/>
  <c r="BW374" i="2" s="1"/>
  <c r="BU375" i="2"/>
  <c r="BX375" i="2" s="1"/>
  <c r="BT375" i="2"/>
  <c r="BQ375" i="2" s="1"/>
  <c r="BU377" i="2"/>
  <c r="BX377" i="2" s="1"/>
  <c r="BT377" i="2"/>
  <c r="BQ377" i="2" s="1"/>
  <c r="BY379" i="2"/>
  <c r="BU379" i="2"/>
  <c r="BX379" i="2" s="1"/>
  <c r="BT379" i="2"/>
  <c r="BQ379" i="2" s="1"/>
  <c r="BY404" i="2"/>
  <c r="BU404" i="2"/>
  <c r="BX404" i="2" s="1"/>
  <c r="BT404" i="2"/>
  <c r="BQ404" i="2" s="1"/>
  <c r="BU407" i="2"/>
  <c r="BX407" i="2" s="1"/>
  <c r="BT407" i="2"/>
  <c r="BQ407" i="2" s="1"/>
  <c r="BU413" i="2"/>
  <c r="BX413" i="2" s="1"/>
  <c r="BT413" i="2"/>
  <c r="BQ413" i="2" s="1"/>
  <c r="BU419" i="2"/>
  <c r="BX419" i="2" s="1"/>
  <c r="BT419" i="2"/>
  <c r="BW419" i="2" s="1"/>
  <c r="CD420" i="2"/>
  <c r="CG420" i="2" s="1"/>
  <c r="CC420" i="2"/>
  <c r="BZ420" i="2" s="1"/>
  <c r="BU425" i="2"/>
  <c r="BX425" i="2" s="1"/>
  <c r="BT425" i="2"/>
  <c r="BQ425" i="2" s="1"/>
  <c r="BU427" i="2"/>
  <c r="BX427" i="2" s="1"/>
  <c r="BT427" i="2"/>
  <c r="BQ427" i="2" s="1"/>
  <c r="BU430" i="2"/>
  <c r="BX430" i="2" s="1"/>
  <c r="BT430" i="2"/>
  <c r="BQ430" i="2" s="1"/>
  <c r="BU436" i="2"/>
  <c r="BX436" i="2" s="1"/>
  <c r="BT436" i="2"/>
  <c r="BQ436" i="2" s="1"/>
  <c r="CD437" i="2"/>
  <c r="CG437" i="2" s="1"/>
  <c r="CC437" i="2"/>
  <c r="BZ437" i="2" s="1"/>
  <c r="BY442" i="2"/>
  <c r="BU442" i="2"/>
  <c r="BX442" i="2" s="1"/>
  <c r="BT442" i="2"/>
  <c r="BQ442" i="2" s="1"/>
  <c r="BY450" i="2"/>
  <c r="BU450" i="2"/>
  <c r="BX450" i="2" s="1"/>
  <c r="BT450" i="2"/>
  <c r="CD456" i="2"/>
  <c r="CG456" i="2" s="1"/>
  <c r="CC456" i="2"/>
  <c r="BZ456" i="2" s="1"/>
  <c r="BU465" i="2"/>
  <c r="BX465" i="2" s="1"/>
  <c r="BT465" i="2"/>
  <c r="BQ465" i="2" s="1"/>
  <c r="BY473" i="2"/>
  <c r="CG473" i="2" s="1"/>
  <c r="BU473" i="2"/>
  <c r="BT473" i="2"/>
  <c r="BQ473" i="2" s="1"/>
  <c r="BU479" i="2"/>
  <c r="BX479" i="2" s="1"/>
  <c r="BT479" i="2"/>
  <c r="BQ479" i="2" s="1"/>
  <c r="BU482" i="2"/>
  <c r="BX482" i="2" s="1"/>
  <c r="BT482" i="2"/>
  <c r="BQ482" i="2" s="1"/>
  <c r="BU488" i="2"/>
  <c r="BT488" i="2"/>
  <c r="BQ488" i="2" s="1"/>
  <c r="BU497" i="2"/>
  <c r="BX497" i="2" s="1"/>
  <c r="BT497" i="2"/>
  <c r="BW497" i="2" s="1"/>
  <c r="BU499" i="2"/>
  <c r="BX499" i="2" s="1"/>
  <c r="BT499" i="2"/>
  <c r="BQ499" i="2" s="1"/>
  <c r="CD505" i="2"/>
  <c r="CG505" i="2" s="1"/>
  <c r="CC505" i="2"/>
  <c r="BZ505" i="2" s="1"/>
  <c r="BU512" i="2"/>
  <c r="BX512" i="2" s="1"/>
  <c r="BT512" i="2"/>
  <c r="BW512" i="2" s="1"/>
  <c r="BV512" i="2" s="1"/>
  <c r="BU514" i="2"/>
  <c r="BX514" i="2" s="1"/>
  <c r="BT514" i="2"/>
  <c r="BW514" i="2" s="1"/>
  <c r="BV514" i="2" s="1"/>
  <c r="BU518" i="2"/>
  <c r="BX518" i="2" s="1"/>
  <c r="BT518" i="2"/>
  <c r="BQ518" i="2" s="1"/>
  <c r="BU534" i="2"/>
  <c r="BT534" i="2"/>
  <c r="BQ534" i="2" s="1"/>
  <c r="BU537" i="2"/>
  <c r="BX537" i="2" s="1"/>
  <c r="BT537" i="2"/>
  <c r="BQ537" i="2" s="1"/>
  <c r="BU539" i="2"/>
  <c r="BX539" i="2" s="1"/>
  <c r="BT539" i="2"/>
  <c r="BQ539" i="2" s="1"/>
  <c r="BY542" i="2"/>
  <c r="BU542" i="2"/>
  <c r="BX542" i="2" s="1"/>
  <c r="BT542" i="2"/>
  <c r="BQ542" i="2" s="1"/>
  <c r="CD551" i="2"/>
  <c r="CG551" i="2" s="1"/>
  <c r="CC551" i="2"/>
  <c r="BZ551" i="2" s="1"/>
  <c r="BY558" i="2"/>
  <c r="BU558" i="2"/>
  <c r="BX558" i="2" s="1"/>
  <c r="BT558" i="2"/>
  <c r="BC559" i="2"/>
  <c r="BM559" i="2"/>
  <c r="BK559" i="2" s="1"/>
  <c r="BA559" i="2" s="1"/>
  <c r="BL571" i="2"/>
  <c r="BK571" i="2" s="1"/>
  <c r="BA571" i="2" s="1"/>
  <c r="BB571" i="2"/>
  <c r="BL590" i="2"/>
  <c r="BB590" i="2"/>
  <c r="CC601" i="2"/>
  <c r="BZ601" i="2" s="1"/>
  <c r="CD601" i="2"/>
  <c r="CG601" i="2" s="1"/>
  <c r="BB602" i="2"/>
  <c r="BL602" i="2"/>
  <c r="BL604" i="2"/>
  <c r="BB604" i="2"/>
  <c r="BU613" i="2"/>
  <c r="BT613" i="2"/>
  <c r="BQ613" i="2" s="1"/>
  <c r="BU615" i="2"/>
  <c r="BX615" i="2" s="1"/>
  <c r="BT615" i="2"/>
  <c r="BQ615" i="2" s="1"/>
  <c r="BU635" i="2"/>
  <c r="BX635" i="2" s="1"/>
  <c r="BT635" i="2"/>
  <c r="BU637" i="2"/>
  <c r="BX637" i="2" s="1"/>
  <c r="BT637" i="2"/>
  <c r="BQ637" i="2" s="1"/>
  <c r="CD662" i="2"/>
  <c r="CG662" i="2" s="1"/>
  <c r="CC662" i="2"/>
  <c r="BZ662" i="2" s="1"/>
  <c r="BY664" i="2"/>
  <c r="BU664" i="2"/>
  <c r="BX664" i="2" s="1"/>
  <c r="BT664" i="2"/>
  <c r="BQ664" i="2" s="1"/>
  <c r="BU668" i="2"/>
  <c r="BX668" i="2" s="1"/>
  <c r="BT668" i="2"/>
  <c r="BQ668" i="2" s="1"/>
  <c r="BC681" i="2"/>
  <c r="BM681" i="2"/>
  <c r="CD693" i="2"/>
  <c r="CG693" i="2" s="1"/>
  <c r="CC693" i="2"/>
  <c r="BZ693" i="2" s="1"/>
  <c r="BL694" i="2"/>
  <c r="BK694" i="2" s="1"/>
  <c r="BB694" i="2"/>
  <c r="BB703" i="2"/>
  <c r="BL703" i="2"/>
  <c r="BU716" i="2"/>
  <c r="BX716" i="2" s="1"/>
  <c r="BT716" i="2"/>
  <c r="BQ716" i="2" s="1"/>
  <c r="BY716" i="2"/>
  <c r="CD759" i="2"/>
  <c r="CG759" i="2" s="1"/>
  <c r="CC759" i="2"/>
  <c r="BZ759" i="2" s="1"/>
  <c r="BU794" i="2"/>
  <c r="BX794" i="2" s="1"/>
  <c r="BT794" i="2"/>
  <c r="BQ794" i="2" s="1"/>
  <c r="BU796" i="2"/>
  <c r="BX796" i="2" s="1"/>
  <c r="BT796" i="2"/>
  <c r="BW796" i="2" s="1"/>
  <c r="BY796" i="2"/>
  <c r="BU832" i="2"/>
  <c r="BX832" i="2" s="1"/>
  <c r="BT832" i="2"/>
  <c r="BQ832" i="2" s="1"/>
  <c r="BM857" i="2"/>
  <c r="BK857" i="2" s="1"/>
  <c r="BC857" i="2"/>
  <c r="BU897" i="2"/>
  <c r="BX897" i="2" s="1"/>
  <c r="BT897" i="2"/>
  <c r="BQ897" i="2" s="1"/>
  <c r="BY920" i="2"/>
  <c r="BU920" i="2"/>
  <c r="BX920" i="2" s="1"/>
  <c r="BT920" i="2"/>
  <c r="BQ920" i="2" s="1"/>
  <c r="BM936" i="2"/>
  <c r="BK936" i="2" s="1"/>
  <c r="BC936" i="2"/>
  <c r="BC993" i="2"/>
  <c r="BM993" i="2"/>
  <c r="BY528" i="2"/>
  <c r="BU528" i="2"/>
  <c r="BX528" i="2" s="1"/>
  <c r="BT528" i="2"/>
  <c r="BQ528" i="2" s="1"/>
  <c r="BU532" i="2"/>
  <c r="BX532" i="2" s="1"/>
  <c r="BT532" i="2"/>
  <c r="BQ532" i="2" s="1"/>
  <c r="CD536" i="2"/>
  <c r="CG536" i="2" s="1"/>
  <c r="CC536" i="2"/>
  <c r="BZ536" i="2" s="1"/>
  <c r="BU545" i="2"/>
  <c r="BX545" i="2" s="1"/>
  <c r="BT545" i="2"/>
  <c r="BQ545" i="2" s="1"/>
  <c r="BY552" i="2"/>
  <c r="BU552" i="2"/>
  <c r="BX552" i="2" s="1"/>
  <c r="BT552" i="2"/>
  <c r="BU556" i="2"/>
  <c r="BX556" i="2" s="1"/>
  <c r="BT556" i="2"/>
  <c r="BM558" i="2"/>
  <c r="BK558" i="2" s="1"/>
  <c r="BA558" i="2" s="1"/>
  <c r="BM563" i="2"/>
  <c r="BU564" i="2"/>
  <c r="BX564" i="2" s="1"/>
  <c r="BT564" i="2"/>
  <c r="BU572" i="2"/>
  <c r="BX572" i="2" s="1"/>
  <c r="BT572" i="2"/>
  <c r="BU580" i="2"/>
  <c r="BX580" i="2" s="1"/>
  <c r="BT580" i="2"/>
  <c r="BU582" i="2"/>
  <c r="BX582" i="2" s="1"/>
  <c r="BT582" i="2"/>
  <c r="BU586" i="2"/>
  <c r="BX586" i="2" s="1"/>
  <c r="BT586" i="2"/>
  <c r="BQ586" i="2" s="1"/>
  <c r="BU588" i="2"/>
  <c r="BX588" i="2" s="1"/>
  <c r="BT588" i="2"/>
  <c r="BX611" i="2"/>
  <c r="BU611" i="2"/>
  <c r="BT611" i="2"/>
  <c r="BQ611" i="2" s="1"/>
  <c r="BC613" i="2"/>
  <c r="BM621" i="2"/>
  <c r="BU622" i="2"/>
  <c r="BX622" i="2" s="1"/>
  <c r="BT622" i="2"/>
  <c r="BQ622" i="2" s="1"/>
  <c r="BL639" i="2"/>
  <c r="BM646" i="2"/>
  <c r="BL649" i="2"/>
  <c r="BU652" i="2"/>
  <c r="BX652" i="2" s="1"/>
  <c r="BT652" i="2"/>
  <c r="BQ652" i="2" s="1"/>
  <c r="BL654" i="2"/>
  <c r="BC656" i="2"/>
  <c r="BU666" i="2"/>
  <c r="BX666" i="2" s="1"/>
  <c r="BT666" i="2"/>
  <c r="BU672" i="2"/>
  <c r="BX672" i="2" s="1"/>
  <c r="BT672" i="2"/>
  <c r="BQ672" i="2" s="1"/>
  <c r="BB683" i="2"/>
  <c r="BB684" i="2"/>
  <c r="BU685" i="2"/>
  <c r="BX685" i="2" s="1"/>
  <c r="BT685" i="2"/>
  <c r="BQ685" i="2" s="1"/>
  <c r="BU689" i="2"/>
  <c r="BX689" i="2" s="1"/>
  <c r="BT689" i="2"/>
  <c r="BW689" i="2" s="1"/>
  <c r="BU703" i="2"/>
  <c r="BX703" i="2" s="1"/>
  <c r="BT703" i="2"/>
  <c r="BQ703" i="2" s="1"/>
  <c r="BU709" i="2"/>
  <c r="BX709" i="2" s="1"/>
  <c r="BT709" i="2"/>
  <c r="BQ709" i="2" s="1"/>
  <c r="BB719" i="2"/>
  <c r="BY723" i="2"/>
  <c r="BU723" i="2"/>
  <c r="BX723" i="2" s="1"/>
  <c r="BT723" i="2"/>
  <c r="BQ723" i="2" s="1"/>
  <c r="BC725" i="2"/>
  <c r="BU732" i="2"/>
  <c r="BX732" i="2" s="1"/>
  <c r="BT732" i="2"/>
  <c r="BQ732" i="2" s="1"/>
  <c r="BU737" i="2"/>
  <c r="BX737" i="2" s="1"/>
  <c r="BT737" i="2"/>
  <c r="BQ737" i="2" s="1"/>
  <c r="BU741" i="2"/>
  <c r="BX741" i="2" s="1"/>
  <c r="BT741" i="2"/>
  <c r="BQ741" i="2" s="1"/>
  <c r="BB749" i="2"/>
  <c r="BU757" i="2"/>
  <c r="BX757" i="2" s="1"/>
  <c r="BT757" i="2"/>
  <c r="BQ757" i="2" s="1"/>
  <c r="BU776" i="2"/>
  <c r="BX776" i="2" s="1"/>
  <c r="BT776" i="2"/>
  <c r="BQ776" i="2" s="1"/>
  <c r="BY789" i="2"/>
  <c r="BU789" i="2"/>
  <c r="BX789" i="2" s="1"/>
  <c r="BT789" i="2"/>
  <c r="BQ789" i="2" s="1"/>
  <c r="CD804" i="2"/>
  <c r="CG804" i="2" s="1"/>
  <c r="CC804" i="2"/>
  <c r="BZ804" i="2" s="1"/>
  <c r="BU808" i="2"/>
  <c r="BX808" i="2" s="1"/>
  <c r="BT808" i="2"/>
  <c r="BQ808" i="2" s="1"/>
  <c r="CD812" i="2"/>
  <c r="CG812" i="2" s="1"/>
  <c r="CC812" i="2"/>
  <c r="BY830" i="2"/>
  <c r="BU830" i="2"/>
  <c r="BX830" i="2" s="1"/>
  <c r="BT830" i="2"/>
  <c r="BQ830" i="2" s="1"/>
  <c r="BL834" i="2"/>
  <c r="BL838" i="2"/>
  <c r="BT841" i="2"/>
  <c r="BQ841" i="2" s="1"/>
  <c r="BU841" i="2"/>
  <c r="BU846" i="2"/>
  <c r="BX846" i="2" s="1"/>
  <c r="BT846" i="2"/>
  <c r="BQ846" i="2" s="1"/>
  <c r="BL850" i="2"/>
  <c r="BM856" i="2"/>
  <c r="BU860" i="2"/>
  <c r="BT860" i="2"/>
  <c r="BQ860" i="2" s="1"/>
  <c r="CD864" i="2"/>
  <c r="CG864" i="2" s="1"/>
  <c r="CC864" i="2"/>
  <c r="BZ864" i="2" s="1"/>
  <c r="BU866" i="2"/>
  <c r="BX866" i="2" s="1"/>
  <c r="BT866" i="2"/>
  <c r="BW866" i="2" s="1"/>
  <c r="BY869" i="2"/>
  <c r="CG869" i="2" s="1"/>
  <c r="BU869" i="2"/>
  <c r="CD879" i="2"/>
  <c r="CC879" i="2"/>
  <c r="BZ879" i="2" s="1"/>
  <c r="BL886" i="2"/>
  <c r="BM897" i="2"/>
  <c r="BK897" i="2" s="1"/>
  <c r="BL900" i="2"/>
  <c r="BL913" i="2"/>
  <c r="BK913" i="2" s="1"/>
  <c r="BU914" i="2"/>
  <c r="BX914" i="2" s="1"/>
  <c r="BT914" i="2"/>
  <c r="BQ914" i="2" s="1"/>
  <c r="BB916" i="2"/>
  <c r="BM920" i="2"/>
  <c r="CD925" i="2"/>
  <c r="CC925" i="2"/>
  <c r="BZ925" i="2" s="1"/>
  <c r="BL951" i="2"/>
  <c r="CD958" i="2"/>
  <c r="CG958" i="2" s="1"/>
  <c r="CC958" i="2"/>
  <c r="BZ958" i="2" s="1"/>
  <c r="BM960" i="2"/>
  <c r="BK960" i="2" s="1"/>
  <c r="BM961" i="2"/>
  <c r="BL962" i="2"/>
  <c r="BU974" i="2"/>
  <c r="BT974" i="2"/>
  <c r="BQ974" i="2" s="1"/>
  <c r="BU978" i="2"/>
  <c r="BX978" i="2" s="1"/>
  <c r="BT978" i="2"/>
  <c r="BQ978" i="2" s="1"/>
  <c r="BB979" i="2"/>
  <c r="BU980" i="2"/>
  <c r="BX980" i="2" s="1"/>
  <c r="BT980" i="2"/>
  <c r="BQ980" i="2" s="1"/>
  <c r="BB990" i="2"/>
  <c r="CD992" i="2"/>
  <c r="CG992" i="2" s="1"/>
  <c r="CC992" i="2"/>
  <c r="BZ992" i="2" s="1"/>
  <c r="BM1002" i="2"/>
  <c r="BB1003" i="2"/>
  <c r="CD1004" i="2"/>
  <c r="CG1004" i="2" s="1"/>
  <c r="CC1004" i="2"/>
  <c r="BZ1004" i="2" s="1"/>
  <c r="CD1018" i="2"/>
  <c r="CG1018" i="2" s="1"/>
  <c r="CC1018" i="2"/>
  <c r="BZ1018" i="2" s="1"/>
  <c r="BB1023" i="2"/>
  <c r="BU1025" i="2"/>
  <c r="BX1025" i="2" s="1"/>
  <c r="BT1025" i="2"/>
  <c r="BW1025" i="2" s="1"/>
  <c r="BU1027" i="2"/>
  <c r="BX1027" i="2" s="1"/>
  <c r="BT1027" i="2"/>
  <c r="BQ1027" i="2" s="1"/>
  <c r="BU1034" i="2"/>
  <c r="BX1034" i="2" s="1"/>
  <c r="BT1034" i="2"/>
  <c r="BC1035" i="2"/>
  <c r="BY1036" i="2"/>
  <c r="BU1036" i="2"/>
  <c r="BX1036" i="2" s="1"/>
  <c r="BT1036" i="2"/>
  <c r="BQ1036" i="2" s="1"/>
  <c r="BB1057" i="2"/>
  <c r="CC1060" i="2"/>
  <c r="BZ1060" i="2" s="1"/>
  <c r="CD1060" i="2"/>
  <c r="CG1060" i="2" s="1"/>
  <c r="BC1064" i="2"/>
  <c r="CD1065" i="2"/>
  <c r="CG1065" i="2" s="1"/>
  <c r="CC1065" i="2"/>
  <c r="BZ1065" i="2" s="1"/>
  <c r="BX1073" i="2"/>
  <c r="BU1073" i="2"/>
  <c r="BT1073" i="2"/>
  <c r="BQ1073" i="2" s="1"/>
  <c r="BU1082" i="2"/>
  <c r="BX1082" i="2" s="1"/>
  <c r="BT1082" i="2"/>
  <c r="BQ1082" i="2" s="1"/>
  <c r="BU1086" i="2"/>
  <c r="BX1086" i="2" s="1"/>
  <c r="BT1086" i="2"/>
  <c r="BQ1086" i="2" s="1"/>
  <c r="BY1109" i="2"/>
  <c r="BU1111" i="2"/>
  <c r="BX1111" i="2" s="1"/>
  <c r="BT1111" i="2"/>
  <c r="BQ1111" i="2" s="1"/>
  <c r="BY1117" i="2"/>
  <c r="BU1119" i="2"/>
  <c r="BX1119" i="2" s="1"/>
  <c r="BT1119" i="2"/>
  <c r="BQ1119" i="2" s="1"/>
  <c r="BU1123" i="2"/>
  <c r="BX1123" i="2" s="1"/>
  <c r="BT1123" i="2"/>
  <c r="BQ1123" i="2" s="1"/>
  <c r="BU1128" i="2"/>
  <c r="BX1128" i="2" s="1"/>
  <c r="BT1128" i="2"/>
  <c r="BW1128" i="2" s="1"/>
  <c r="BU1132" i="2"/>
  <c r="BT1132" i="2"/>
  <c r="BW1132" i="2" s="1"/>
  <c r="BY1133" i="2"/>
  <c r="BU1136" i="2"/>
  <c r="BX1136" i="2" s="1"/>
  <c r="BT1136" i="2"/>
  <c r="BQ1136" i="2" s="1"/>
  <c r="BC1137" i="2"/>
  <c r="BU1140" i="2"/>
  <c r="BX1140" i="2" s="1"/>
  <c r="BT1140" i="2"/>
  <c r="BQ1140" i="2" s="1"/>
  <c r="BU1142" i="2"/>
  <c r="BX1142" i="2" s="1"/>
  <c r="BT1142" i="2"/>
  <c r="BW1142" i="2" s="1"/>
  <c r="BU1157" i="2"/>
  <c r="BX1157" i="2" s="1"/>
  <c r="BM1168" i="2"/>
  <c r="BU1173" i="2"/>
  <c r="BX1173" i="2" s="1"/>
  <c r="BB1174" i="2"/>
  <c r="BU1180" i="2"/>
  <c r="BX1180" i="2" s="1"/>
  <c r="BT1180" i="2"/>
  <c r="BQ1180" i="2" s="1"/>
  <c r="BU1187" i="2"/>
  <c r="BX1187" i="2" s="1"/>
  <c r="BT1187" i="2"/>
  <c r="BQ1187" i="2" s="1"/>
  <c r="BY1196" i="2"/>
  <c r="BU1196" i="2"/>
  <c r="BX1196" i="2" s="1"/>
  <c r="BT1196" i="2"/>
  <c r="BQ1196" i="2" s="1"/>
  <c r="BU1198" i="2"/>
  <c r="BX1198" i="2" s="1"/>
  <c r="BT1198" i="2"/>
  <c r="BC1201" i="2"/>
  <c r="BU1203" i="2"/>
  <c r="BX1203" i="2" s="1"/>
  <c r="BT1203" i="2"/>
  <c r="BQ1203" i="2" s="1"/>
  <c r="BU1207" i="2"/>
  <c r="BX1207" i="2" s="1"/>
  <c r="BT1207" i="2"/>
  <c r="BQ1207" i="2" s="1"/>
  <c r="BY1211" i="2"/>
  <c r="BU1211" i="2"/>
  <c r="BX1211" i="2" s="1"/>
  <c r="BT1211" i="2"/>
  <c r="BQ1211" i="2" s="1"/>
  <c r="BU1225" i="2"/>
  <c r="BX1225" i="2" s="1"/>
  <c r="BT1225" i="2"/>
  <c r="BQ1225" i="2" s="1"/>
  <c r="BU1234" i="2"/>
  <c r="BX1234" i="2" s="1"/>
  <c r="BT1234" i="2"/>
  <c r="BQ1234" i="2" s="1"/>
  <c r="BY1237" i="2"/>
  <c r="BB1241" i="2"/>
  <c r="BU1243" i="2"/>
  <c r="BX1243" i="2" s="1"/>
  <c r="BT1243" i="2"/>
  <c r="BQ1243" i="2" s="1"/>
  <c r="BU1246" i="2"/>
  <c r="BT1246" i="2"/>
  <c r="BQ1246" i="2" s="1"/>
  <c r="BU1250" i="2"/>
  <c r="BX1250" i="2" s="1"/>
  <c r="BT1250" i="2"/>
  <c r="BQ1250" i="2" s="1"/>
  <c r="CD1254" i="2"/>
  <c r="CG1254" i="2" s="1"/>
  <c r="CC1254" i="2"/>
  <c r="BZ1254" i="2" s="1"/>
  <c r="BU1272" i="2"/>
  <c r="BX1272" i="2" s="1"/>
  <c r="BT1272" i="2"/>
  <c r="BQ1272" i="2" s="1"/>
  <c r="BU1283" i="2"/>
  <c r="BX1283" i="2" s="1"/>
  <c r="BT1283" i="2"/>
  <c r="BL1310" i="2"/>
  <c r="BB1326" i="2"/>
  <c r="BU1328" i="2"/>
  <c r="BX1328" i="2" s="1"/>
  <c r="BT1328" i="2"/>
  <c r="BQ1328" i="2" s="1"/>
  <c r="BY1333" i="2"/>
  <c r="BU1336" i="2"/>
  <c r="BX1336" i="2" s="1"/>
  <c r="BT1336" i="2"/>
  <c r="BQ1336" i="2" s="1"/>
  <c r="BM1348" i="2"/>
  <c r="BU1351" i="2"/>
  <c r="BX1351" i="2" s="1"/>
  <c r="BT1351" i="2"/>
  <c r="BQ1351" i="2" s="1"/>
  <c r="BU1371" i="2"/>
  <c r="BX1371" i="2" s="1"/>
  <c r="BT1371" i="2"/>
  <c r="BQ1371" i="2" s="1"/>
  <c r="BT1377" i="2"/>
  <c r="BQ1377" i="2" s="1"/>
  <c r="BU1377" i="2"/>
  <c r="BX1377" i="2" s="1"/>
  <c r="BU1383" i="2"/>
  <c r="BX1383" i="2" s="1"/>
  <c r="BT1383" i="2"/>
  <c r="BW1383" i="2" s="1"/>
  <c r="BU1398" i="2"/>
  <c r="BX1398" i="2" s="1"/>
  <c r="BT1398" i="2"/>
  <c r="BQ1398" i="2" s="1"/>
  <c r="BL1399" i="2"/>
  <c r="BK1399" i="2" s="1"/>
  <c r="BU1402" i="2"/>
  <c r="BX1402" i="2" s="1"/>
  <c r="BT1402" i="2"/>
  <c r="BQ1402" i="2" s="1"/>
  <c r="BU1410" i="2"/>
  <c r="BX1410" i="2" s="1"/>
  <c r="BT1410" i="2"/>
  <c r="BU1412" i="2"/>
  <c r="BX1412" i="2" s="1"/>
  <c r="BT1412" i="2"/>
  <c r="BQ1412" i="2" s="1"/>
  <c r="BU1414" i="2"/>
  <c r="BX1414" i="2" s="1"/>
  <c r="BT1414" i="2"/>
  <c r="BQ1414" i="2" s="1"/>
  <c r="BT1423" i="2"/>
  <c r="BW1423" i="2" s="1"/>
  <c r="BU1423" i="2"/>
  <c r="BX1423" i="2" s="1"/>
  <c r="BL1427" i="2"/>
  <c r="BK1427" i="2" s="1"/>
  <c r="BB1432" i="2"/>
  <c r="BB1436" i="2"/>
  <c r="BB1438" i="2"/>
  <c r="BU1440" i="2"/>
  <c r="BX1440" i="2" s="1"/>
  <c r="BT1440" i="2"/>
  <c r="BQ1440" i="2" s="1"/>
  <c r="BU1449" i="2"/>
  <c r="BX1449" i="2" s="1"/>
  <c r="BT1449" i="2"/>
  <c r="BQ1449" i="2" s="1"/>
  <c r="BM1450" i="2"/>
  <c r="BK1450" i="2" s="1"/>
  <c r="BA1450" i="2" s="1"/>
  <c r="BU1452" i="2"/>
  <c r="BX1452" i="2" s="1"/>
  <c r="BT1452" i="2"/>
  <c r="BT1457" i="2"/>
  <c r="BQ1457" i="2" s="1"/>
  <c r="BU1457" i="2"/>
  <c r="BX1457" i="2" s="1"/>
  <c r="BU1460" i="2"/>
  <c r="BX1460" i="2" s="1"/>
  <c r="BT1460" i="2"/>
  <c r="BU1467" i="2"/>
  <c r="BX1467" i="2" s="1"/>
  <c r="BT1467" i="2"/>
  <c r="BQ1467" i="2" s="1"/>
  <c r="BU1490" i="2"/>
  <c r="BX1490" i="2" s="1"/>
  <c r="BT1490" i="2"/>
  <c r="BB1491" i="2"/>
  <c r="BU1492" i="2"/>
  <c r="BX1492" i="2" s="1"/>
  <c r="BT1492" i="2"/>
  <c r="BW1492" i="2" s="1"/>
  <c r="BV1492" i="2" s="1"/>
  <c r="BU1496" i="2"/>
  <c r="BX1496" i="2" s="1"/>
  <c r="BT1496" i="2"/>
  <c r="BQ1496" i="2" s="1"/>
  <c r="BU1506" i="2"/>
  <c r="BX1506" i="2" s="1"/>
  <c r="BT1506" i="2"/>
  <c r="BQ1506" i="2" s="1"/>
  <c r="BB1507" i="2"/>
  <c r="BU1514" i="2"/>
  <c r="BX1514" i="2" s="1"/>
  <c r="BT1514" i="2"/>
  <c r="BQ1514" i="2" s="1"/>
  <c r="BU1520" i="2"/>
  <c r="BX1520" i="2" s="1"/>
  <c r="BT1520" i="2"/>
  <c r="BQ1520" i="2" s="1"/>
  <c r="BT1485" i="2"/>
  <c r="BQ1485" i="2" s="1"/>
  <c r="BT1421" i="2"/>
  <c r="BQ1421" i="2" s="1"/>
  <c r="BT1357" i="2"/>
  <c r="BW1357" i="2" s="1"/>
  <c r="BT1293" i="2"/>
  <c r="BT1117" i="2"/>
  <c r="BQ1117" i="2" s="1"/>
  <c r="BT853" i="2"/>
  <c r="BQ853" i="2" s="1"/>
  <c r="BT813" i="2"/>
  <c r="BQ813" i="2" s="1"/>
  <c r="BY560" i="2"/>
  <c r="BU560" i="2"/>
  <c r="BX560" i="2" s="1"/>
  <c r="BT560" i="2"/>
  <c r="BW566" i="2"/>
  <c r="BV566" i="2" s="1"/>
  <c r="BU566" i="2"/>
  <c r="BT566" i="2"/>
  <c r="BQ566" i="2" s="1"/>
  <c r="BU578" i="2"/>
  <c r="BX578" i="2" s="1"/>
  <c r="BT578" i="2"/>
  <c r="BQ578" i="2" s="1"/>
  <c r="BU601" i="2"/>
  <c r="BX601" i="2" s="1"/>
  <c r="BT601" i="2"/>
  <c r="BQ601" i="2" s="1"/>
  <c r="BT604" i="2"/>
  <c r="BQ604" i="2" s="1"/>
  <c r="BU604" i="2"/>
  <c r="BU617" i="2"/>
  <c r="BX617" i="2" s="1"/>
  <c r="BT617" i="2"/>
  <c r="BW617" i="2" s="1"/>
  <c r="BU624" i="2"/>
  <c r="BX624" i="2" s="1"/>
  <c r="BT624" i="2"/>
  <c r="BQ624" i="2" s="1"/>
  <c r="BU626" i="2"/>
  <c r="BT626" i="2"/>
  <c r="BQ626" i="2" s="1"/>
  <c r="CG627" i="2"/>
  <c r="CD627" i="2"/>
  <c r="CC627" i="2"/>
  <c r="BZ627" i="2" s="1"/>
  <c r="BU642" i="2"/>
  <c r="BX642" i="2" s="1"/>
  <c r="BT642" i="2"/>
  <c r="BU662" i="2"/>
  <c r="BX662" i="2" s="1"/>
  <c r="BT662" i="2"/>
  <c r="BQ662" i="2" s="1"/>
  <c r="BU669" i="2"/>
  <c r="BX669" i="2" s="1"/>
  <c r="BT669" i="2"/>
  <c r="BQ669" i="2" s="1"/>
  <c r="BU674" i="2"/>
  <c r="BX674" i="2" s="1"/>
  <c r="BT674" i="2"/>
  <c r="BQ674" i="2" s="1"/>
  <c r="BU678" i="2"/>
  <c r="BX678" i="2" s="1"/>
  <c r="BT678" i="2"/>
  <c r="BU694" i="2"/>
  <c r="BX694" i="2" s="1"/>
  <c r="BT694" i="2"/>
  <c r="BW694" i="2" s="1"/>
  <c r="BU696" i="2"/>
  <c r="BX696" i="2" s="1"/>
  <c r="BT696" i="2"/>
  <c r="BW696" i="2" s="1"/>
  <c r="BY699" i="2"/>
  <c r="BU699" i="2"/>
  <c r="BT699" i="2"/>
  <c r="BQ699" i="2" s="1"/>
  <c r="BU706" i="2"/>
  <c r="BT706" i="2"/>
  <c r="BQ706" i="2" s="1"/>
  <c r="BU708" i="2"/>
  <c r="BX708" i="2" s="1"/>
  <c r="BT708" i="2"/>
  <c r="BW708" i="2" s="1"/>
  <c r="BU711" i="2"/>
  <c r="BX711" i="2" s="1"/>
  <c r="BT711" i="2"/>
  <c r="BU726" i="2"/>
  <c r="BX726" i="2" s="1"/>
  <c r="BT726" i="2"/>
  <c r="CD741" i="2"/>
  <c r="CG741" i="2" s="1"/>
  <c r="CC741" i="2"/>
  <c r="BZ741" i="2" s="1"/>
  <c r="BU752" i="2"/>
  <c r="BX752" i="2" s="1"/>
  <c r="BT752" i="2"/>
  <c r="BQ752" i="2" s="1"/>
  <c r="CD757" i="2"/>
  <c r="CG757" i="2" s="1"/>
  <c r="CC757" i="2"/>
  <c r="BZ757" i="2" s="1"/>
  <c r="BU759" i="2"/>
  <c r="BX759" i="2" s="1"/>
  <c r="BT759" i="2"/>
  <c r="BQ759" i="2" s="1"/>
  <c r="BU761" i="2"/>
  <c r="BX761" i="2" s="1"/>
  <c r="BT761" i="2"/>
  <c r="BQ761" i="2" s="1"/>
  <c r="CD776" i="2"/>
  <c r="CG776" i="2" s="1"/>
  <c r="CC776" i="2"/>
  <c r="BZ776" i="2" s="1"/>
  <c r="BM781" i="2"/>
  <c r="BY782" i="2"/>
  <c r="BU782" i="2"/>
  <c r="BX782" i="2" s="1"/>
  <c r="BT782" i="2"/>
  <c r="BQ782" i="2" s="1"/>
  <c r="BY786" i="2"/>
  <c r="BU786" i="2"/>
  <c r="BX786" i="2" s="1"/>
  <c r="BT786" i="2"/>
  <c r="BQ786" i="2" s="1"/>
  <c r="BU788" i="2"/>
  <c r="BX788" i="2" s="1"/>
  <c r="BT788" i="2"/>
  <c r="BW788" i="2" s="1"/>
  <c r="BU801" i="2"/>
  <c r="BX801" i="2" s="1"/>
  <c r="BT801" i="2"/>
  <c r="BQ801" i="2" s="1"/>
  <c r="BL803" i="2"/>
  <c r="CD808" i="2"/>
  <c r="CG808" i="2" s="1"/>
  <c r="CC808" i="2"/>
  <c r="BZ808" i="2" s="1"/>
  <c r="BU814" i="2"/>
  <c r="BX814" i="2" s="1"/>
  <c r="BT814" i="2"/>
  <c r="BQ814" i="2" s="1"/>
  <c r="BM827" i="2"/>
  <c r="BY843" i="2"/>
  <c r="BU843" i="2"/>
  <c r="BT843" i="2"/>
  <c r="BQ843" i="2" s="1"/>
  <c r="BL848" i="2"/>
  <c r="CD860" i="2"/>
  <c r="CG860" i="2" s="1"/>
  <c r="CC860" i="2"/>
  <c r="BZ860" i="2" s="1"/>
  <c r="BU863" i="2"/>
  <c r="BX863" i="2" s="1"/>
  <c r="BT863" i="2"/>
  <c r="BQ863" i="2" s="1"/>
  <c r="CD870" i="2"/>
  <c r="CC870" i="2"/>
  <c r="BU872" i="2"/>
  <c r="BX872" i="2" s="1"/>
  <c r="BT872" i="2"/>
  <c r="BL878" i="2"/>
  <c r="BU883" i="2"/>
  <c r="BT883" i="2"/>
  <c r="BU898" i="2"/>
  <c r="BX898" i="2" s="1"/>
  <c r="BT898" i="2"/>
  <c r="BW898" i="2" s="1"/>
  <c r="BL902" i="2"/>
  <c r="BU907" i="2"/>
  <c r="BX907" i="2" s="1"/>
  <c r="BT907" i="2"/>
  <c r="BQ907" i="2" s="1"/>
  <c r="BU918" i="2"/>
  <c r="BX918" i="2" s="1"/>
  <c r="BT918" i="2"/>
  <c r="BW918" i="2" s="1"/>
  <c r="BU931" i="2"/>
  <c r="BX931" i="2" s="1"/>
  <c r="BT931" i="2"/>
  <c r="BQ931" i="2" s="1"/>
  <c r="BU935" i="2"/>
  <c r="BX935" i="2" s="1"/>
  <c r="BT935" i="2"/>
  <c r="BQ935" i="2" s="1"/>
  <c r="CF948" i="2"/>
  <c r="CE948" i="2" s="1"/>
  <c r="CD948" i="2"/>
  <c r="CC948" i="2"/>
  <c r="BZ948" i="2" s="1"/>
  <c r="CD959" i="2"/>
  <c r="CG959" i="2" s="1"/>
  <c r="CC959" i="2"/>
  <c r="BZ959" i="2" s="1"/>
  <c r="BU972" i="2"/>
  <c r="BX972" i="2" s="1"/>
  <c r="BT972" i="2"/>
  <c r="BQ972" i="2" s="1"/>
  <c r="BU984" i="2"/>
  <c r="BX984" i="2" s="1"/>
  <c r="BT984" i="2"/>
  <c r="BQ984" i="2" s="1"/>
  <c r="CD1016" i="2"/>
  <c r="CG1016" i="2" s="1"/>
  <c r="CC1016" i="2"/>
  <c r="CD1017" i="2"/>
  <c r="CG1017" i="2" s="1"/>
  <c r="CC1017" i="2"/>
  <c r="BZ1017" i="2" s="1"/>
  <c r="BU1019" i="2"/>
  <c r="BX1019" i="2" s="1"/>
  <c r="BT1019" i="2"/>
  <c r="BQ1019" i="2" s="1"/>
  <c r="BK1020" i="2"/>
  <c r="BA1020" i="2" s="1"/>
  <c r="BL1021" i="2"/>
  <c r="BK1021" i="2" s="1"/>
  <c r="BA1021" i="2" s="1"/>
  <c r="BU1031" i="2"/>
  <c r="BX1031" i="2" s="1"/>
  <c r="BT1031" i="2"/>
  <c r="BQ1031" i="2" s="1"/>
  <c r="CD1046" i="2"/>
  <c r="CG1046" i="2" s="1"/>
  <c r="CC1046" i="2"/>
  <c r="BZ1046" i="2" s="1"/>
  <c r="CD1047" i="2"/>
  <c r="CG1047" i="2" s="1"/>
  <c r="CC1047" i="2"/>
  <c r="BZ1047" i="2" s="1"/>
  <c r="CD1066" i="2"/>
  <c r="CG1066" i="2" s="1"/>
  <c r="CC1066" i="2"/>
  <c r="BZ1066" i="2" s="1"/>
  <c r="BX1076" i="2"/>
  <c r="BU1076" i="2"/>
  <c r="BT1076" i="2"/>
  <c r="BQ1076" i="2" s="1"/>
  <c r="BY1084" i="2"/>
  <c r="BU1084" i="2"/>
  <c r="BX1084" i="2" s="1"/>
  <c r="BT1084" i="2"/>
  <c r="BQ1084" i="2" s="1"/>
  <c r="CD1086" i="2"/>
  <c r="CG1086" i="2" s="1"/>
  <c r="CC1086" i="2"/>
  <c r="CF1086" i="2" s="1"/>
  <c r="BT1089" i="2"/>
  <c r="BQ1089" i="2" s="1"/>
  <c r="BU1089" i="2"/>
  <c r="BX1089" i="2" s="1"/>
  <c r="BU1092" i="2"/>
  <c r="BX1092" i="2" s="1"/>
  <c r="BT1092" i="2"/>
  <c r="BQ1092" i="2" s="1"/>
  <c r="BY1094" i="2"/>
  <c r="BU1094" i="2"/>
  <c r="BX1094" i="2" s="1"/>
  <c r="BT1094" i="2"/>
  <c r="BQ1094" i="2" s="1"/>
  <c r="BU1106" i="2"/>
  <c r="BX1106" i="2" s="1"/>
  <c r="BT1106" i="2"/>
  <c r="BQ1106" i="2" s="1"/>
  <c r="BU1116" i="2"/>
  <c r="BX1116" i="2" s="1"/>
  <c r="BT1116" i="2"/>
  <c r="BQ1116" i="2" s="1"/>
  <c r="CD1119" i="2"/>
  <c r="CG1119" i="2" s="1"/>
  <c r="CC1119" i="2"/>
  <c r="BZ1119" i="2" s="1"/>
  <c r="BU1144" i="2"/>
  <c r="BX1144" i="2" s="1"/>
  <c r="BT1144" i="2"/>
  <c r="BW1144" i="2" s="1"/>
  <c r="BU1148" i="2"/>
  <c r="BX1148" i="2" s="1"/>
  <c r="BT1148" i="2"/>
  <c r="BQ1148" i="2" s="1"/>
  <c r="BU1150" i="2"/>
  <c r="BX1150" i="2" s="1"/>
  <c r="BT1150" i="2"/>
  <c r="BQ1150" i="2" s="1"/>
  <c r="BU1152" i="2"/>
  <c r="BX1152" i="2" s="1"/>
  <c r="BT1152" i="2"/>
  <c r="BW1152" i="2" s="1"/>
  <c r="BU1164" i="2"/>
  <c r="BX1164" i="2" s="1"/>
  <c r="BT1164" i="2"/>
  <c r="BQ1164" i="2" s="1"/>
  <c r="BU1167" i="2"/>
  <c r="BX1167" i="2" s="1"/>
  <c r="BT1167" i="2"/>
  <c r="BQ1167" i="2" s="1"/>
  <c r="BU1171" i="2"/>
  <c r="BX1171" i="2" s="1"/>
  <c r="BT1171" i="2"/>
  <c r="BQ1171" i="2" s="1"/>
  <c r="BU1176" i="2"/>
  <c r="BX1176" i="2" s="1"/>
  <c r="BT1176" i="2"/>
  <c r="BW1176" i="2" s="1"/>
  <c r="BU1177" i="2"/>
  <c r="BX1177" i="2" s="1"/>
  <c r="BT1177" i="2"/>
  <c r="CD1180" i="2"/>
  <c r="CG1180" i="2" s="1"/>
  <c r="CC1180" i="2"/>
  <c r="BZ1180" i="2" s="1"/>
  <c r="BU1194" i="2"/>
  <c r="BT1194" i="2"/>
  <c r="BQ1194" i="2" s="1"/>
  <c r="BU1199" i="2"/>
  <c r="BX1199" i="2" s="1"/>
  <c r="BT1199" i="2"/>
  <c r="BU1200" i="2"/>
  <c r="BX1200" i="2" s="1"/>
  <c r="BT1200" i="2"/>
  <c r="BQ1200" i="2" s="1"/>
  <c r="BU1208" i="2"/>
  <c r="BX1208" i="2" s="1"/>
  <c r="BT1208" i="2"/>
  <c r="BQ1208" i="2" s="1"/>
  <c r="BU1217" i="2"/>
  <c r="BX1217" i="2" s="1"/>
  <c r="BT1217" i="2"/>
  <c r="BQ1217" i="2" s="1"/>
  <c r="BU1220" i="2"/>
  <c r="BX1220" i="2" s="1"/>
  <c r="BT1220" i="2"/>
  <c r="BQ1220" i="2" s="1"/>
  <c r="BU1226" i="2"/>
  <c r="BX1226" i="2" s="1"/>
  <c r="BT1226" i="2"/>
  <c r="BQ1226" i="2" s="1"/>
  <c r="BY1229" i="2"/>
  <c r="BU1229" i="2"/>
  <c r="BX1229" i="2" s="1"/>
  <c r="BY1238" i="2"/>
  <c r="BU1238" i="2"/>
  <c r="BX1238" i="2" s="1"/>
  <c r="BT1238" i="2"/>
  <c r="BQ1238" i="2" s="1"/>
  <c r="BU1239" i="2"/>
  <c r="BX1239" i="2" s="1"/>
  <c r="BT1239" i="2"/>
  <c r="BQ1239" i="2" s="1"/>
  <c r="CD1250" i="2"/>
  <c r="CC1250" i="2"/>
  <c r="BZ1250" i="2" s="1"/>
  <c r="BU1258" i="2"/>
  <c r="BX1258" i="2" s="1"/>
  <c r="BT1258" i="2"/>
  <c r="BW1258" i="2" s="1"/>
  <c r="BU1263" i="2"/>
  <c r="BX1263" i="2" s="1"/>
  <c r="BT1263" i="2"/>
  <c r="BQ1263" i="2" s="1"/>
  <c r="BU1270" i="2"/>
  <c r="BX1270" i="2" s="1"/>
  <c r="BT1270" i="2"/>
  <c r="BQ1270" i="2" s="1"/>
  <c r="BU1278" i="2"/>
  <c r="BX1278" i="2" s="1"/>
  <c r="BT1278" i="2"/>
  <c r="BQ1278" i="2" s="1"/>
  <c r="BU1290" i="2"/>
  <c r="BX1290" i="2" s="1"/>
  <c r="BT1290" i="2"/>
  <c r="BQ1290" i="2" s="1"/>
  <c r="BU1300" i="2"/>
  <c r="BT1300" i="2"/>
  <c r="BQ1300" i="2" s="1"/>
  <c r="BT1329" i="2"/>
  <c r="BQ1329" i="2" s="1"/>
  <c r="BU1329" i="2"/>
  <c r="BX1329" i="2" s="1"/>
  <c r="BU1344" i="2"/>
  <c r="BX1344" i="2" s="1"/>
  <c r="BT1344" i="2"/>
  <c r="BQ1344" i="2" s="1"/>
  <c r="BU1352" i="2"/>
  <c r="BX1352" i="2" s="1"/>
  <c r="BT1352" i="2"/>
  <c r="BQ1352" i="2" s="1"/>
  <c r="BU1363" i="2"/>
  <c r="BX1363" i="2" s="1"/>
  <c r="BT1363" i="2"/>
  <c r="BQ1363" i="2" s="1"/>
  <c r="BU1374" i="2"/>
  <c r="BX1374" i="2" s="1"/>
  <c r="BT1374" i="2"/>
  <c r="BQ1374" i="2" s="1"/>
  <c r="BU1384" i="2"/>
  <c r="BT1384" i="2"/>
  <c r="BT1385" i="2"/>
  <c r="BQ1385" i="2" s="1"/>
  <c r="BU1385" i="2"/>
  <c r="BU1394" i="2"/>
  <c r="BX1394" i="2" s="1"/>
  <c r="BT1394" i="2"/>
  <c r="BQ1394" i="2" s="1"/>
  <c r="BU1396" i="2"/>
  <c r="BX1396" i="2" s="1"/>
  <c r="BT1396" i="2"/>
  <c r="BQ1396" i="2" s="1"/>
  <c r="BU1419" i="2"/>
  <c r="BX1419" i="2" s="1"/>
  <c r="BT1419" i="2"/>
  <c r="BW1419" i="2" s="1"/>
  <c r="BT1431" i="2"/>
  <c r="BW1431" i="2" s="1"/>
  <c r="BV1431" i="2" s="1"/>
  <c r="BU1431" i="2"/>
  <c r="BX1431" i="2" s="1"/>
  <c r="BU1446" i="2"/>
  <c r="BX1446" i="2" s="1"/>
  <c r="BT1446" i="2"/>
  <c r="BQ1446" i="2" s="1"/>
  <c r="BT1463" i="2"/>
  <c r="BQ1463" i="2" s="1"/>
  <c r="BU1463" i="2"/>
  <c r="BX1463" i="2" s="1"/>
  <c r="BU1475" i="2"/>
  <c r="BT1475" i="2"/>
  <c r="BW1475" i="2" s="1"/>
  <c r="BV1475" i="2" s="1"/>
  <c r="BU1481" i="2"/>
  <c r="BX1481" i="2" s="1"/>
  <c r="BT1481" i="2"/>
  <c r="BQ1481" i="2" s="1"/>
  <c r="BT1497" i="2"/>
  <c r="BQ1497" i="2" s="1"/>
  <c r="BU1497" i="2"/>
  <c r="BX1497" i="2" s="1"/>
  <c r="BT1511" i="2"/>
  <c r="BQ1511" i="2" s="1"/>
  <c r="BU1511" i="2"/>
  <c r="BX1511" i="2" s="1"/>
  <c r="BB1512" i="2"/>
  <c r="BT1521" i="2"/>
  <c r="BQ1521" i="2" s="1"/>
  <c r="BU1521" i="2"/>
  <c r="BX1521" i="2" s="1"/>
  <c r="BB1522" i="2"/>
  <c r="BT1477" i="2"/>
  <c r="BT1413" i="2"/>
  <c r="BW1413" i="2" s="1"/>
  <c r="BT1349" i="2"/>
  <c r="BQ1349" i="2" s="1"/>
  <c r="BT1285" i="2"/>
  <c r="BT1221" i="2"/>
  <c r="BT1157" i="2"/>
  <c r="BQ1157" i="2" s="1"/>
  <c r="BT1109" i="2"/>
  <c r="BQ1109" i="2" s="1"/>
  <c r="BT1045" i="2"/>
  <c r="BQ1045" i="2" s="1"/>
  <c r="BT933" i="2"/>
  <c r="BU1075" i="2"/>
  <c r="BT1075" i="2"/>
  <c r="BQ1075" i="2" s="1"/>
  <c r="BU1078" i="2"/>
  <c r="BT1078" i="2"/>
  <c r="BQ1078" i="2" s="1"/>
  <c r="BY1080" i="2"/>
  <c r="BU1080" i="2"/>
  <c r="BX1080" i="2" s="1"/>
  <c r="BT1080" i="2"/>
  <c r="BW1080" i="2" s="1"/>
  <c r="BY1101" i="2"/>
  <c r="BU1101" i="2"/>
  <c r="BX1101" i="2" s="1"/>
  <c r="BU1103" i="2"/>
  <c r="BX1103" i="2" s="1"/>
  <c r="BT1103" i="2"/>
  <c r="BQ1103" i="2" s="1"/>
  <c r="CD1106" i="2"/>
  <c r="CG1106" i="2" s="1"/>
  <c r="CC1106" i="2"/>
  <c r="BZ1106" i="2" s="1"/>
  <c r="CD1111" i="2"/>
  <c r="CG1111" i="2" s="1"/>
  <c r="CC1111" i="2"/>
  <c r="BZ1111" i="2" s="1"/>
  <c r="BU1114" i="2"/>
  <c r="BX1114" i="2" s="1"/>
  <c r="BT1114" i="2"/>
  <c r="BQ1114" i="2" s="1"/>
  <c r="BU1122" i="2"/>
  <c r="BX1122" i="2" s="1"/>
  <c r="BT1122" i="2"/>
  <c r="BQ1122" i="2" s="1"/>
  <c r="BT1129" i="2"/>
  <c r="BQ1129" i="2" s="1"/>
  <c r="BU1129" i="2"/>
  <c r="CD1132" i="2"/>
  <c r="CG1132" i="2" s="1"/>
  <c r="CC1132" i="2"/>
  <c r="BZ1132" i="2" s="1"/>
  <c r="BU1134" i="2"/>
  <c r="BX1134" i="2" s="1"/>
  <c r="BT1134" i="2"/>
  <c r="BW1134" i="2" s="1"/>
  <c r="CD1144" i="2"/>
  <c r="CG1144" i="2" s="1"/>
  <c r="CC1144" i="2"/>
  <c r="BZ1144" i="2" s="1"/>
  <c r="CD1148" i="2"/>
  <c r="CG1148" i="2" s="1"/>
  <c r="CC1148" i="2"/>
  <c r="BZ1148" i="2" s="1"/>
  <c r="CC1152" i="2"/>
  <c r="BZ1152" i="2" s="1"/>
  <c r="CD1152" i="2"/>
  <c r="CG1152" i="2" s="1"/>
  <c r="BU1154" i="2"/>
  <c r="BX1154" i="2" s="1"/>
  <c r="BT1154" i="2"/>
  <c r="BU1160" i="2"/>
  <c r="BT1160" i="2"/>
  <c r="BW1160" i="2" s="1"/>
  <c r="BY1162" i="2"/>
  <c r="BU1162" i="2"/>
  <c r="BX1162" i="2" s="1"/>
  <c r="BT1162" i="2"/>
  <c r="BQ1162" i="2" s="1"/>
  <c r="CD1164" i="2"/>
  <c r="CG1164" i="2" s="1"/>
  <c r="CC1164" i="2"/>
  <c r="BZ1164" i="2" s="1"/>
  <c r="BU1168" i="2"/>
  <c r="BX1168" i="2" s="1"/>
  <c r="BT1168" i="2"/>
  <c r="BQ1168" i="2" s="1"/>
  <c r="BU1169" i="2"/>
  <c r="BX1169" i="2" s="1"/>
  <c r="BT1169" i="2"/>
  <c r="BQ1169" i="2" s="1"/>
  <c r="CD1171" i="2"/>
  <c r="CG1171" i="2" s="1"/>
  <c r="CC1171" i="2"/>
  <c r="BU1184" i="2"/>
  <c r="BX1184" i="2" s="1"/>
  <c r="BT1184" i="2"/>
  <c r="BQ1184" i="2" s="1"/>
  <c r="BU1188" i="2"/>
  <c r="BX1188" i="2" s="1"/>
  <c r="BT1188" i="2"/>
  <c r="BW1188" i="2" s="1"/>
  <c r="BY1190" i="2"/>
  <c r="BU1190" i="2"/>
  <c r="BX1190" i="2" s="1"/>
  <c r="BT1190" i="2"/>
  <c r="BQ1190" i="2" s="1"/>
  <c r="CD1200" i="2"/>
  <c r="CG1200" i="2" s="1"/>
  <c r="CC1200" i="2"/>
  <c r="BZ1200" i="2" s="1"/>
  <c r="CD1208" i="2"/>
  <c r="CG1208" i="2" s="1"/>
  <c r="CC1208" i="2"/>
  <c r="BZ1208" i="2" s="1"/>
  <c r="CD1226" i="2"/>
  <c r="CG1226" i="2" s="1"/>
  <c r="CC1226" i="2"/>
  <c r="BZ1226" i="2" s="1"/>
  <c r="BU1235" i="2"/>
  <c r="BX1235" i="2" s="1"/>
  <c r="BT1235" i="2"/>
  <c r="BU1240" i="2"/>
  <c r="BX1240" i="2" s="1"/>
  <c r="BT1240" i="2"/>
  <c r="BQ1240" i="2" s="1"/>
  <c r="BU1244" i="2"/>
  <c r="BT1244" i="2"/>
  <c r="BQ1244" i="2" s="1"/>
  <c r="CD1246" i="2"/>
  <c r="CC1246" i="2"/>
  <c r="BZ1246" i="2" s="1"/>
  <c r="BU1255" i="2"/>
  <c r="BT1255" i="2"/>
  <c r="BQ1255" i="2" s="1"/>
  <c r="BY1264" i="2"/>
  <c r="BU1264" i="2"/>
  <c r="BX1264" i="2" s="1"/>
  <c r="BT1264" i="2"/>
  <c r="BQ1264" i="2" s="1"/>
  <c r="BU1267" i="2"/>
  <c r="BT1267" i="2"/>
  <c r="BQ1267" i="2" s="1"/>
  <c r="BT1273" i="2"/>
  <c r="BU1273" i="2"/>
  <c r="BX1273" i="2" s="1"/>
  <c r="BU1279" i="2"/>
  <c r="BX1279" i="2" s="1"/>
  <c r="BT1279" i="2"/>
  <c r="BQ1279" i="2" s="1"/>
  <c r="BU1298" i="2"/>
  <c r="BT1298" i="2"/>
  <c r="BQ1298" i="2" s="1"/>
  <c r="BU1302" i="2"/>
  <c r="BX1302" i="2" s="1"/>
  <c r="BT1302" i="2"/>
  <c r="BQ1302" i="2" s="1"/>
  <c r="BU1306" i="2"/>
  <c r="BX1306" i="2" s="1"/>
  <c r="BT1306" i="2"/>
  <c r="BQ1306" i="2" s="1"/>
  <c r="BU1308" i="2"/>
  <c r="BX1308" i="2" s="1"/>
  <c r="BT1308" i="2"/>
  <c r="BQ1308" i="2" s="1"/>
  <c r="BW1315" i="2"/>
  <c r="BV1315" i="2" s="1"/>
  <c r="BU1315" i="2"/>
  <c r="BT1315" i="2"/>
  <c r="BQ1315" i="2" s="1"/>
  <c r="BU1318" i="2"/>
  <c r="BT1318" i="2"/>
  <c r="BQ1318" i="2" s="1"/>
  <c r="BU1324" i="2"/>
  <c r="BX1324" i="2" s="1"/>
  <c r="BT1324" i="2"/>
  <c r="BQ1324" i="2" s="1"/>
  <c r="BU1345" i="2"/>
  <c r="BX1345" i="2" s="1"/>
  <c r="BT1345" i="2"/>
  <c r="BQ1345" i="2" s="1"/>
  <c r="BU1348" i="2"/>
  <c r="BX1348" i="2" s="1"/>
  <c r="BT1348" i="2"/>
  <c r="BQ1348" i="2" s="1"/>
  <c r="BU1353" i="2"/>
  <c r="BX1353" i="2" s="1"/>
  <c r="BT1353" i="2"/>
  <c r="BQ1353" i="2" s="1"/>
  <c r="BU1356" i="2"/>
  <c r="BX1356" i="2" s="1"/>
  <c r="BT1356" i="2"/>
  <c r="BQ1356" i="2" s="1"/>
  <c r="BU1358" i="2"/>
  <c r="BX1358" i="2" s="1"/>
  <c r="BT1358" i="2"/>
  <c r="BW1358" i="2" s="1"/>
  <c r="BU1366" i="2"/>
  <c r="BX1366" i="2" s="1"/>
  <c r="BT1366" i="2"/>
  <c r="BQ1366" i="2" s="1"/>
  <c r="BU1367" i="2"/>
  <c r="BT1367" i="2"/>
  <c r="BQ1367" i="2" s="1"/>
  <c r="BU1368" i="2"/>
  <c r="BT1368" i="2"/>
  <c r="BQ1368" i="2" s="1"/>
  <c r="BU1369" i="2"/>
  <c r="BT1369" i="2"/>
  <c r="BQ1369" i="2" s="1"/>
  <c r="BU1378" i="2"/>
  <c r="BX1378" i="2" s="1"/>
  <c r="BT1378" i="2"/>
  <c r="BQ1378" i="2" s="1"/>
  <c r="BU1382" i="2"/>
  <c r="BX1382" i="2" s="1"/>
  <c r="BT1382" i="2"/>
  <c r="BQ1382" i="2" s="1"/>
  <c r="BU1390" i="2"/>
  <c r="BT1390" i="2"/>
  <c r="BQ1390" i="2" s="1"/>
  <c r="BU1399" i="2"/>
  <c r="BX1399" i="2" s="1"/>
  <c r="BT1399" i="2"/>
  <c r="BW1399" i="2" s="1"/>
  <c r="BU1403" i="2"/>
  <c r="BX1403" i="2" s="1"/>
  <c r="BT1403" i="2"/>
  <c r="BQ1403" i="2" s="1"/>
  <c r="BU1405" i="2"/>
  <c r="BX1405" i="2" s="1"/>
  <c r="BT1415" i="2"/>
  <c r="BQ1415" i="2" s="1"/>
  <c r="BU1415" i="2"/>
  <c r="BX1415" i="2" s="1"/>
  <c r="BU1427" i="2"/>
  <c r="BX1427" i="2" s="1"/>
  <c r="BT1427" i="2"/>
  <c r="BQ1427" i="2" s="1"/>
  <c r="BU1441" i="2"/>
  <c r="BX1441" i="2" s="1"/>
  <c r="BT1441" i="2"/>
  <c r="BQ1441" i="2" s="1"/>
  <c r="BU1444" i="2"/>
  <c r="BX1444" i="2" s="1"/>
  <c r="BT1444" i="2"/>
  <c r="BW1444" i="2" s="1"/>
  <c r="BV1444" i="2" s="1"/>
  <c r="BU1450" i="2"/>
  <c r="BX1450" i="2" s="1"/>
  <c r="BT1450" i="2"/>
  <c r="BU1458" i="2"/>
  <c r="BX1458" i="2" s="1"/>
  <c r="BT1458" i="2"/>
  <c r="BQ1458" i="2" s="1"/>
  <c r="BU1482" i="2"/>
  <c r="BX1482" i="2" s="1"/>
  <c r="BT1482" i="2"/>
  <c r="BQ1482" i="2" s="1"/>
  <c r="BU1484" i="2"/>
  <c r="BX1484" i="2" s="1"/>
  <c r="BT1484" i="2"/>
  <c r="BT1487" i="2"/>
  <c r="BQ1487" i="2" s="1"/>
  <c r="BU1487" i="2"/>
  <c r="BU1504" i="2"/>
  <c r="BT1504" i="2"/>
  <c r="BQ1504" i="2" s="1"/>
  <c r="BU1515" i="2"/>
  <c r="BX1515" i="2" s="1"/>
  <c r="BT1515" i="2"/>
  <c r="BW1515" i="2" s="1"/>
  <c r="BV1515" i="2" s="1"/>
  <c r="BX1517" i="2"/>
  <c r="BU1517" i="2"/>
  <c r="BK329" i="2"/>
  <c r="BA329" i="2" s="1"/>
  <c r="BT1469" i="2"/>
  <c r="BW1469" i="2" s="1"/>
  <c r="BV1469" i="2" s="1"/>
  <c r="BT1405" i="2"/>
  <c r="BQ1405" i="2" s="1"/>
  <c r="BT1341" i="2"/>
  <c r="BQ1341" i="2" s="1"/>
  <c r="BT1277" i="2"/>
  <c r="BQ1277" i="2" s="1"/>
  <c r="BT1213" i="2"/>
  <c r="BQ1213" i="2" s="1"/>
  <c r="BT1149" i="2"/>
  <c r="BQ1149" i="2" s="1"/>
  <c r="BT1101" i="2"/>
  <c r="BQ1101" i="2" s="1"/>
  <c r="BT989" i="2"/>
  <c r="BQ989" i="2" s="1"/>
  <c r="BT877" i="2"/>
  <c r="BQ877" i="2" s="1"/>
  <c r="BT837" i="2"/>
  <c r="BQ837" i="2" s="1"/>
  <c r="BU719" i="2"/>
  <c r="BX719" i="2" s="1"/>
  <c r="BT719" i="2"/>
  <c r="BU728" i="2"/>
  <c r="BX728" i="2" s="1"/>
  <c r="BT728" i="2"/>
  <c r="BQ728" i="2" s="1"/>
  <c r="BU738" i="2"/>
  <c r="BX738" i="2" s="1"/>
  <c r="BT738" i="2"/>
  <c r="BQ738" i="2" s="1"/>
  <c r="BU772" i="2"/>
  <c r="BX772" i="2" s="1"/>
  <c r="BT772" i="2"/>
  <c r="BW772" i="2" s="1"/>
  <c r="BU773" i="2"/>
  <c r="BX773" i="2" s="1"/>
  <c r="BT773" i="2"/>
  <c r="BQ773" i="2" s="1"/>
  <c r="BU774" i="2"/>
  <c r="BX774" i="2" s="1"/>
  <c r="BT774" i="2"/>
  <c r="BQ774" i="2" s="1"/>
  <c r="BU781" i="2"/>
  <c r="BX781" i="2" s="1"/>
  <c r="BT781" i="2"/>
  <c r="BQ781" i="2" s="1"/>
  <c r="BU791" i="2"/>
  <c r="BX791" i="2" s="1"/>
  <c r="BT791" i="2"/>
  <c r="BQ791" i="2" s="1"/>
  <c r="BU803" i="2"/>
  <c r="BX803" i="2" s="1"/>
  <c r="BT803" i="2"/>
  <c r="BQ803" i="2" s="1"/>
  <c r="BU806" i="2"/>
  <c r="BX806" i="2" s="1"/>
  <c r="BT806" i="2"/>
  <c r="BQ806" i="2" s="1"/>
  <c r="BU818" i="2"/>
  <c r="BX818" i="2" s="1"/>
  <c r="BT818" i="2"/>
  <c r="BW818" i="2" s="1"/>
  <c r="BU826" i="2"/>
  <c r="BT826" i="2"/>
  <c r="BQ826" i="2" s="1"/>
  <c r="BU827" i="2"/>
  <c r="BX827" i="2" s="1"/>
  <c r="BT827" i="2"/>
  <c r="BQ827" i="2" s="1"/>
  <c r="BU838" i="2"/>
  <c r="BX838" i="2" s="1"/>
  <c r="BT838" i="2"/>
  <c r="BQ838" i="2" s="1"/>
  <c r="CD841" i="2"/>
  <c r="CC841" i="2"/>
  <c r="BZ841" i="2" s="1"/>
  <c r="BU848" i="2"/>
  <c r="BX848" i="2" s="1"/>
  <c r="BT848" i="2"/>
  <c r="BU862" i="2"/>
  <c r="BX862" i="2" s="1"/>
  <c r="BT862" i="2"/>
  <c r="BW862" i="2" s="1"/>
  <c r="BY868" i="2"/>
  <c r="BU868" i="2"/>
  <c r="BX868" i="2" s="1"/>
  <c r="BT868" i="2"/>
  <c r="BW868" i="2" s="1"/>
  <c r="BU878" i="2"/>
  <c r="BT878" i="2"/>
  <c r="BQ878" i="2" s="1"/>
  <c r="BU880" i="2"/>
  <c r="BT880" i="2"/>
  <c r="BQ880" i="2" s="1"/>
  <c r="BY882" i="2"/>
  <c r="CF882" i="2" s="1"/>
  <c r="CE882" i="2" s="1"/>
  <c r="BU882" i="2"/>
  <c r="BT882" i="2"/>
  <c r="BQ882" i="2" s="1"/>
  <c r="BU894" i="2"/>
  <c r="BX894" i="2" s="1"/>
  <c r="BT894" i="2"/>
  <c r="BW894" i="2" s="1"/>
  <c r="BU896" i="2"/>
  <c r="BX896" i="2" s="1"/>
  <c r="BT896" i="2"/>
  <c r="BU902" i="2"/>
  <c r="BX902" i="2" s="1"/>
  <c r="BT902" i="2"/>
  <c r="BQ902" i="2" s="1"/>
  <c r="BU906" i="2"/>
  <c r="BX906" i="2" s="1"/>
  <c r="BT906" i="2"/>
  <c r="BQ906" i="2" s="1"/>
  <c r="BY921" i="2"/>
  <c r="BU921" i="2"/>
  <c r="BX921" i="2" s="1"/>
  <c r="BT921" i="2"/>
  <c r="BQ921" i="2" s="1"/>
  <c r="CD923" i="2"/>
  <c r="CC923" i="2"/>
  <c r="BZ923" i="2" s="1"/>
  <c r="BU937" i="2"/>
  <c r="BX937" i="2" s="1"/>
  <c r="BT937" i="2"/>
  <c r="BQ937" i="2" s="1"/>
  <c r="CD949" i="2"/>
  <c r="CC949" i="2"/>
  <c r="BZ949" i="2" s="1"/>
  <c r="CD956" i="2"/>
  <c r="CG956" i="2" s="1"/>
  <c r="CC956" i="2"/>
  <c r="BZ956" i="2" s="1"/>
  <c r="CD960" i="2"/>
  <c r="CG960" i="2" s="1"/>
  <c r="CC960" i="2"/>
  <c r="BZ960" i="2" s="1"/>
  <c r="BU975" i="2"/>
  <c r="BT975" i="2"/>
  <c r="BQ975" i="2" s="1"/>
  <c r="BU979" i="2"/>
  <c r="BX979" i="2" s="1"/>
  <c r="BT979" i="2"/>
  <c r="BU990" i="2"/>
  <c r="BX990" i="2" s="1"/>
  <c r="BT990" i="2"/>
  <c r="CD1001" i="2"/>
  <c r="CG1001" i="2" s="1"/>
  <c r="CC1001" i="2"/>
  <c r="BZ1001" i="2" s="1"/>
  <c r="CD1002" i="2"/>
  <c r="CG1002" i="2" s="1"/>
  <c r="CC1002" i="2"/>
  <c r="CF1002" i="2" s="1"/>
  <c r="CD1009" i="2"/>
  <c r="CG1009" i="2" s="1"/>
  <c r="CC1009" i="2"/>
  <c r="BZ1009" i="2" s="1"/>
  <c r="CD1010" i="2"/>
  <c r="CG1010" i="2" s="1"/>
  <c r="CC1010" i="2"/>
  <c r="BZ1010" i="2" s="1"/>
  <c r="BU1032" i="2"/>
  <c r="BX1032" i="2" s="1"/>
  <c r="BT1032" i="2"/>
  <c r="BQ1032" i="2" s="1"/>
  <c r="BU1035" i="2"/>
  <c r="BX1035" i="2" s="1"/>
  <c r="BT1035" i="2"/>
  <c r="CD1053" i="2"/>
  <c r="CG1053" i="2" s="1"/>
  <c r="CC1053" i="2"/>
  <c r="CF1053" i="2" s="1"/>
  <c r="CE1053" i="2" s="1"/>
  <c r="CD1064" i="2"/>
  <c r="CG1064" i="2" s="1"/>
  <c r="CC1064" i="2"/>
  <c r="CF1064" i="2" s="1"/>
  <c r="CD1067" i="2"/>
  <c r="CG1067" i="2" s="1"/>
  <c r="CC1067" i="2"/>
  <c r="BZ1067" i="2" s="1"/>
  <c r="BW1078" i="2"/>
  <c r="BV1078" i="2" s="1"/>
  <c r="BT1081" i="2"/>
  <c r="BQ1081" i="2" s="1"/>
  <c r="BU1081" i="2"/>
  <c r="BX1081" i="2" s="1"/>
  <c r="BC1088" i="2"/>
  <c r="BY1097" i="2"/>
  <c r="BT1097" i="2"/>
  <c r="BQ1097" i="2" s="1"/>
  <c r="BU1097" i="2"/>
  <c r="BX1097" i="2" s="1"/>
  <c r="BC1098" i="2"/>
  <c r="BU1099" i="2"/>
  <c r="BX1099" i="2" s="1"/>
  <c r="BT1099" i="2"/>
  <c r="BQ1099" i="2" s="1"/>
  <c r="BC1102" i="2"/>
  <c r="BU1104" i="2"/>
  <c r="BX1104" i="2" s="1"/>
  <c r="BT1104" i="2"/>
  <c r="BQ1104" i="2" s="1"/>
  <c r="BC1105" i="2"/>
  <c r="BU1108" i="2"/>
  <c r="BX1108" i="2" s="1"/>
  <c r="BT1108" i="2"/>
  <c r="BQ1108" i="2" s="1"/>
  <c r="BY1114" i="2"/>
  <c r="BC1121" i="2"/>
  <c r="CD1124" i="2"/>
  <c r="CG1124" i="2" s="1"/>
  <c r="CC1124" i="2"/>
  <c r="BZ1124" i="2" s="1"/>
  <c r="BK1125" i="2"/>
  <c r="CD1126" i="2"/>
  <c r="CC1126" i="2"/>
  <c r="BZ1126" i="2" s="1"/>
  <c r="BC1127" i="2"/>
  <c r="BY1129" i="2"/>
  <c r="BC1130" i="2"/>
  <c r="BY1134" i="2"/>
  <c r="BC1135" i="2"/>
  <c r="BT1137" i="2"/>
  <c r="BQ1137" i="2" s="1"/>
  <c r="BU1137" i="2"/>
  <c r="BX1137" i="2" s="1"/>
  <c r="BU1139" i="2"/>
  <c r="BX1139" i="2" s="1"/>
  <c r="BT1139" i="2"/>
  <c r="BQ1139" i="2" s="1"/>
  <c r="BU1141" i="2"/>
  <c r="BX1141" i="2" s="1"/>
  <c r="BC1153" i="2"/>
  <c r="BY1154" i="2"/>
  <c r="BU1158" i="2"/>
  <c r="BX1158" i="2" s="1"/>
  <c r="BT1158" i="2"/>
  <c r="BQ1158" i="2" s="1"/>
  <c r="BY1160" i="2"/>
  <c r="BU1178" i="2"/>
  <c r="BX1178" i="2" s="1"/>
  <c r="BT1178" i="2"/>
  <c r="BQ1178" i="2" s="1"/>
  <c r="BU1182" i="2"/>
  <c r="BX1182" i="2" s="1"/>
  <c r="BT1182" i="2"/>
  <c r="BC1186" i="2"/>
  <c r="BT1201" i="2"/>
  <c r="BW1201" i="2" s="1"/>
  <c r="BU1201" i="2"/>
  <c r="BX1201" i="2" s="1"/>
  <c r="BU1219" i="2"/>
  <c r="BX1219" i="2" s="1"/>
  <c r="BT1219" i="2"/>
  <c r="BQ1219" i="2" s="1"/>
  <c r="BY1221" i="2"/>
  <c r="BU1222" i="2"/>
  <c r="BX1222" i="2" s="1"/>
  <c r="BT1222" i="2"/>
  <c r="BQ1222" i="2" s="1"/>
  <c r="BU1230" i="2"/>
  <c r="BX1230" i="2" s="1"/>
  <c r="BT1230" i="2"/>
  <c r="BQ1230" i="2" s="1"/>
  <c r="BU1241" i="2"/>
  <c r="BX1241" i="2" s="1"/>
  <c r="BT1241" i="2"/>
  <c r="BQ1241" i="2" s="1"/>
  <c r="BU1256" i="2"/>
  <c r="BX1256" i="2" s="1"/>
  <c r="BT1256" i="2"/>
  <c r="BQ1256" i="2" s="1"/>
  <c r="BU1259" i="2"/>
  <c r="BX1259" i="2" s="1"/>
  <c r="BT1259" i="2"/>
  <c r="BQ1259" i="2" s="1"/>
  <c r="BT1265" i="2"/>
  <c r="BQ1265" i="2" s="1"/>
  <c r="BU1265" i="2"/>
  <c r="BU1276" i="2"/>
  <c r="BX1276" i="2" s="1"/>
  <c r="BT1276" i="2"/>
  <c r="BW1276" i="2" s="1"/>
  <c r="BU1286" i="2"/>
  <c r="BX1286" i="2" s="1"/>
  <c r="BT1286" i="2"/>
  <c r="BQ1286" i="2" s="1"/>
  <c r="BU1291" i="2"/>
  <c r="BX1291" i="2" s="1"/>
  <c r="BT1291" i="2"/>
  <c r="BU1310" i="2"/>
  <c r="BX1310" i="2" s="1"/>
  <c r="BT1310" i="2"/>
  <c r="BQ1310" i="2" s="1"/>
  <c r="BU1330" i="2"/>
  <c r="BX1330" i="2" s="1"/>
  <c r="BT1330" i="2"/>
  <c r="BQ1330" i="2" s="1"/>
  <c r="BT1337" i="2"/>
  <c r="BQ1337" i="2" s="1"/>
  <c r="BU1337" i="2"/>
  <c r="BX1337" i="2" s="1"/>
  <c r="BU1342" i="2"/>
  <c r="BX1342" i="2" s="1"/>
  <c r="BT1342" i="2"/>
  <c r="BQ1342" i="2" s="1"/>
  <c r="BU1360" i="2"/>
  <c r="BX1360" i="2" s="1"/>
  <c r="BT1360" i="2"/>
  <c r="BQ1360" i="2" s="1"/>
  <c r="BU1361" i="2"/>
  <c r="BX1361" i="2" s="1"/>
  <c r="BT1361" i="2"/>
  <c r="BQ1361" i="2" s="1"/>
  <c r="BU1364" i="2"/>
  <c r="BX1364" i="2" s="1"/>
  <c r="BT1364" i="2"/>
  <c r="BQ1364" i="2" s="1"/>
  <c r="BU1379" i="2"/>
  <c r="BX1379" i="2" s="1"/>
  <c r="BT1379" i="2"/>
  <c r="BQ1379" i="2" s="1"/>
  <c r="BU1406" i="2"/>
  <c r="BX1406" i="2" s="1"/>
  <c r="BT1406" i="2"/>
  <c r="BU1416" i="2"/>
  <c r="BX1416" i="2" s="1"/>
  <c r="BT1416" i="2"/>
  <c r="BQ1416" i="2" s="1"/>
  <c r="BU1417" i="2"/>
  <c r="BX1417" i="2" s="1"/>
  <c r="BT1417" i="2"/>
  <c r="BQ1417" i="2" s="1"/>
  <c r="BC1418" i="2"/>
  <c r="BU1432" i="2"/>
  <c r="BX1432" i="2" s="1"/>
  <c r="BT1432" i="2"/>
  <c r="BQ1432" i="2" s="1"/>
  <c r="BT1433" i="2"/>
  <c r="BQ1433" i="2" s="1"/>
  <c r="BU1433" i="2"/>
  <c r="BX1433" i="2" s="1"/>
  <c r="BU1438" i="2"/>
  <c r="BX1438" i="2" s="1"/>
  <c r="BT1438" i="2"/>
  <c r="BQ1438" i="2" s="1"/>
  <c r="BU1442" i="2"/>
  <c r="BX1442" i="2" s="1"/>
  <c r="BT1442" i="2"/>
  <c r="BW1442" i="2" s="1"/>
  <c r="BV1442" i="2" s="1"/>
  <c r="BC1465" i="2"/>
  <c r="BU1471" i="2"/>
  <c r="BX1471" i="2" s="1"/>
  <c r="BT1471" i="2"/>
  <c r="BW1471" i="2" s="1"/>
  <c r="BV1471" i="2" s="1"/>
  <c r="BU1472" i="2"/>
  <c r="BX1472" i="2" s="1"/>
  <c r="BT1472" i="2"/>
  <c r="BQ1472" i="2" s="1"/>
  <c r="BX1487" i="2"/>
  <c r="BU1491" i="2"/>
  <c r="BX1491" i="2" s="1"/>
  <c r="BT1491" i="2"/>
  <c r="BQ1491" i="2" s="1"/>
  <c r="BC1492" i="2"/>
  <c r="BW1493" i="2"/>
  <c r="BV1493" i="2" s="1"/>
  <c r="BU1493" i="2"/>
  <c r="BT1495" i="2"/>
  <c r="BQ1495" i="2" s="1"/>
  <c r="BU1495" i="2"/>
  <c r="BU1502" i="2"/>
  <c r="BX1502" i="2" s="1"/>
  <c r="BT1502" i="2"/>
  <c r="BW1502" i="2" s="1"/>
  <c r="BV1502" i="2" s="1"/>
  <c r="BU1505" i="2"/>
  <c r="BX1505" i="2" s="1"/>
  <c r="BT1505" i="2"/>
  <c r="BQ1505" i="2" s="1"/>
  <c r="BU1507" i="2"/>
  <c r="BX1507" i="2" s="1"/>
  <c r="BT1507" i="2"/>
  <c r="BQ1507" i="2" s="1"/>
  <c r="BT1461" i="2"/>
  <c r="BW1461" i="2" s="1"/>
  <c r="BV1461" i="2" s="1"/>
  <c r="BT1397" i="2"/>
  <c r="BT1333" i="2"/>
  <c r="BQ1333" i="2" s="1"/>
  <c r="BT1269" i="2"/>
  <c r="BT1205" i="2"/>
  <c r="BT1141" i="2"/>
  <c r="BQ1141" i="2" s="1"/>
  <c r="BT1093" i="2"/>
  <c r="BQ1093" i="2" s="1"/>
  <c r="BT869" i="2"/>
  <c r="BQ869" i="2" s="1"/>
  <c r="BT829" i="2"/>
  <c r="BQ829" i="2" s="1"/>
  <c r="BB556" i="2"/>
  <c r="BY557" i="2"/>
  <c r="BU557" i="2"/>
  <c r="BX557" i="2" s="1"/>
  <c r="BT557" i="2"/>
  <c r="BC564" i="2"/>
  <c r="BY565" i="2"/>
  <c r="BU565" i="2"/>
  <c r="BX565" i="2" s="1"/>
  <c r="BT565" i="2"/>
  <c r="BY569" i="2"/>
  <c r="BU569" i="2"/>
  <c r="BX569" i="2" s="1"/>
  <c r="BT569" i="2"/>
  <c r="BQ569" i="2" s="1"/>
  <c r="BU571" i="2"/>
  <c r="BX571" i="2" s="1"/>
  <c r="BT571" i="2"/>
  <c r="BQ571" i="2" s="1"/>
  <c r="BU575" i="2"/>
  <c r="BX575" i="2" s="1"/>
  <c r="BT575" i="2"/>
  <c r="BQ575" i="2" s="1"/>
  <c r="BU579" i="2"/>
  <c r="BX579" i="2" s="1"/>
  <c r="BT579" i="2"/>
  <c r="BU581" i="2"/>
  <c r="BX581" i="2" s="1"/>
  <c r="BT581" i="2"/>
  <c r="BQ581" i="2" s="1"/>
  <c r="BU584" i="2"/>
  <c r="BX584" i="2" s="1"/>
  <c r="BT584" i="2"/>
  <c r="BQ584" i="2" s="1"/>
  <c r="BU587" i="2"/>
  <c r="BX587" i="2" s="1"/>
  <c r="BT587" i="2"/>
  <c r="BU592" i="2"/>
  <c r="BX592" i="2" s="1"/>
  <c r="BT592" i="2"/>
  <c r="BQ592" i="2" s="1"/>
  <c r="BL593" i="2"/>
  <c r="BL600" i="2"/>
  <c r="BU603" i="2"/>
  <c r="BT603" i="2"/>
  <c r="BQ603" i="2" s="1"/>
  <c r="BL618" i="2"/>
  <c r="BB622" i="2"/>
  <c r="BU629" i="2"/>
  <c r="BT629" i="2"/>
  <c r="BQ629" i="2" s="1"/>
  <c r="BU633" i="2"/>
  <c r="BX633" i="2" s="1"/>
  <c r="BT633" i="2"/>
  <c r="BQ633" i="2" s="1"/>
  <c r="BU641" i="2"/>
  <c r="BX641" i="2" s="1"/>
  <c r="BT641" i="2"/>
  <c r="BQ641" i="2" s="1"/>
  <c r="BB643" i="2"/>
  <c r="BU644" i="2"/>
  <c r="BX644" i="2" s="1"/>
  <c r="BT644" i="2"/>
  <c r="BW644" i="2" s="1"/>
  <c r="BU645" i="2"/>
  <c r="BX645" i="2" s="1"/>
  <c r="BT645" i="2"/>
  <c r="BQ645" i="2" s="1"/>
  <c r="BB647" i="2"/>
  <c r="BX648" i="2"/>
  <c r="BU648" i="2"/>
  <c r="BT648" i="2"/>
  <c r="BQ648" i="2" s="1"/>
  <c r="BB655" i="2"/>
  <c r="BU677" i="2"/>
  <c r="BX677" i="2" s="1"/>
  <c r="BT677" i="2"/>
  <c r="BQ677" i="2" s="1"/>
  <c r="BU679" i="2"/>
  <c r="BX679" i="2" s="1"/>
  <c r="BT679" i="2"/>
  <c r="BW679" i="2" s="1"/>
  <c r="BU691" i="2"/>
  <c r="BX691" i="2" s="1"/>
  <c r="BT691" i="2"/>
  <c r="BW691" i="2" s="1"/>
  <c r="BU692" i="2"/>
  <c r="BX692" i="2" s="1"/>
  <c r="BT692" i="2"/>
  <c r="BW692" i="2" s="1"/>
  <c r="BY702" i="2"/>
  <c r="BU702" i="2"/>
  <c r="BX702" i="2" s="1"/>
  <c r="BT702" i="2"/>
  <c r="BQ702" i="2" s="1"/>
  <c r="BY707" i="2"/>
  <c r="BU707" i="2"/>
  <c r="BX707" i="2" s="1"/>
  <c r="BT707" i="2"/>
  <c r="BQ707" i="2" s="1"/>
  <c r="BB709" i="2"/>
  <c r="BU724" i="2"/>
  <c r="BX724" i="2" s="1"/>
  <c r="BT724" i="2"/>
  <c r="BW724" i="2" s="1"/>
  <c r="BU725" i="2"/>
  <c r="BX725" i="2" s="1"/>
  <c r="BT725" i="2"/>
  <c r="BQ725" i="2" s="1"/>
  <c r="BL727" i="2"/>
  <c r="BT729" i="2"/>
  <c r="BW729" i="2" s="1"/>
  <c r="BU729" i="2"/>
  <c r="BX729" i="2" s="1"/>
  <c r="BC735" i="2"/>
  <c r="BY740" i="2"/>
  <c r="BU740" i="2"/>
  <c r="BX740" i="2" s="1"/>
  <c r="BT740" i="2"/>
  <c r="BQ740" i="2" s="1"/>
  <c r="BU743" i="2"/>
  <c r="BX743" i="2" s="1"/>
  <c r="BT743" i="2"/>
  <c r="BQ743" i="2" s="1"/>
  <c r="BU758" i="2"/>
  <c r="BX758" i="2" s="1"/>
  <c r="BT758" i="2"/>
  <c r="BQ758" i="2" s="1"/>
  <c r="BY764" i="2"/>
  <c r="BU764" i="2"/>
  <c r="BX764" i="2" s="1"/>
  <c r="BT764" i="2"/>
  <c r="BQ764" i="2" s="1"/>
  <c r="BU768" i="2"/>
  <c r="BX768" i="2" s="1"/>
  <c r="BT768" i="2"/>
  <c r="BQ768" i="2" s="1"/>
  <c r="BU770" i="2"/>
  <c r="BX770" i="2" s="1"/>
  <c r="BT770" i="2"/>
  <c r="BQ770" i="2" s="1"/>
  <c r="BU778" i="2"/>
  <c r="BX778" i="2" s="1"/>
  <c r="BT778" i="2"/>
  <c r="BQ778" i="2" s="1"/>
  <c r="BU780" i="2"/>
  <c r="BX780" i="2" s="1"/>
  <c r="BT780" i="2"/>
  <c r="BL783" i="2"/>
  <c r="BK783" i="2" s="1"/>
  <c r="BU787" i="2"/>
  <c r="BX787" i="2" s="1"/>
  <c r="BT787" i="2"/>
  <c r="BQ787" i="2" s="1"/>
  <c r="BB789" i="2"/>
  <c r="BU798" i="2"/>
  <c r="BX798" i="2" s="1"/>
  <c r="BT798" i="2"/>
  <c r="BW798" i="2" s="1"/>
  <c r="BU809" i="2"/>
  <c r="BX809" i="2" s="1"/>
  <c r="BT809" i="2"/>
  <c r="BQ809" i="2" s="1"/>
  <c r="BU820" i="2"/>
  <c r="BX820" i="2" s="1"/>
  <c r="BT820" i="2"/>
  <c r="BQ820" i="2" s="1"/>
  <c r="BU822" i="2"/>
  <c r="BX822" i="2" s="1"/>
  <c r="BT822" i="2"/>
  <c r="BW822" i="2" s="1"/>
  <c r="BU824" i="2"/>
  <c r="BT824" i="2"/>
  <c r="BQ824" i="2" s="1"/>
  <c r="BW826" i="2"/>
  <c r="BV826" i="2" s="1"/>
  <c r="BL829" i="2"/>
  <c r="BM831" i="2"/>
  <c r="BK831" i="2" s="1"/>
  <c r="BL836" i="2"/>
  <c r="BY837" i="2"/>
  <c r="BY838" i="2"/>
  <c r="BL847" i="2"/>
  <c r="BU852" i="2"/>
  <c r="BX852" i="2" s="1"/>
  <c r="BT852" i="2"/>
  <c r="BQ852" i="2" s="1"/>
  <c r="BL855" i="2"/>
  <c r="BC858" i="2"/>
  <c r="BL861" i="2"/>
  <c r="CD862" i="2"/>
  <c r="CG862" i="2" s="1"/>
  <c r="CC862" i="2"/>
  <c r="BZ862" i="2" s="1"/>
  <c r="BM864" i="2"/>
  <c r="BT865" i="2"/>
  <c r="BU865" i="2"/>
  <c r="BX865" i="2" s="1"/>
  <c r="BC870" i="2"/>
  <c r="BL875" i="2"/>
  <c r="BU876" i="2"/>
  <c r="BX876" i="2" s="1"/>
  <c r="BT876" i="2"/>
  <c r="BW876" i="2" s="1"/>
  <c r="BW882" i="2"/>
  <c r="BV882" i="2" s="1"/>
  <c r="BM885" i="2"/>
  <c r="BK885" i="2" s="1"/>
  <c r="BT889" i="2"/>
  <c r="BQ889" i="2" s="1"/>
  <c r="BU889" i="2"/>
  <c r="BX889" i="2" s="1"/>
  <c r="BL893" i="2"/>
  <c r="BY909" i="2"/>
  <c r="BL919" i="2"/>
  <c r="BU926" i="2"/>
  <c r="BX926" i="2" s="1"/>
  <c r="BT926" i="2"/>
  <c r="BQ926" i="2" s="1"/>
  <c r="CD942" i="2"/>
  <c r="CG942" i="2" s="1"/>
  <c r="CC942" i="2"/>
  <c r="BZ942" i="2" s="1"/>
  <c r="BU968" i="2"/>
  <c r="BX968" i="2" s="1"/>
  <c r="BT968" i="2"/>
  <c r="BQ968" i="2" s="1"/>
  <c r="BU971" i="2"/>
  <c r="BX971" i="2" s="1"/>
  <c r="BT971" i="2"/>
  <c r="BU976" i="2"/>
  <c r="BT976" i="2"/>
  <c r="BQ976" i="2" s="1"/>
  <c r="BU986" i="2"/>
  <c r="BX986" i="2" s="1"/>
  <c r="BT986" i="2"/>
  <c r="BQ986" i="2" s="1"/>
  <c r="BB987" i="2"/>
  <c r="BU988" i="2"/>
  <c r="BX988" i="2" s="1"/>
  <c r="BT988" i="2"/>
  <c r="BQ988" i="2" s="1"/>
  <c r="BL992" i="2"/>
  <c r="CD1003" i="2"/>
  <c r="CG1003" i="2" s="1"/>
  <c r="CC1003" i="2"/>
  <c r="CD1012" i="2"/>
  <c r="CC1012" i="2"/>
  <c r="CF1012" i="2" s="1"/>
  <c r="BU1023" i="2"/>
  <c r="BX1023" i="2" s="1"/>
  <c r="BT1023" i="2"/>
  <c r="BQ1023" i="2" s="1"/>
  <c r="BU1026" i="2"/>
  <c r="BX1026" i="2" s="1"/>
  <c r="BT1026" i="2"/>
  <c r="BQ1026" i="2" s="1"/>
  <c r="BU1028" i="2"/>
  <c r="BX1028" i="2" s="1"/>
  <c r="BT1028" i="2"/>
  <c r="BQ1028" i="2" s="1"/>
  <c r="CD1039" i="2"/>
  <c r="CG1039" i="2" s="1"/>
  <c r="CC1039" i="2"/>
  <c r="BZ1039" i="2" s="1"/>
  <c r="BL1045" i="2"/>
  <c r="BB1048" i="2"/>
  <c r="CD1050" i="2"/>
  <c r="CG1050" i="2" s="1"/>
  <c r="CC1050" i="2"/>
  <c r="BZ1050" i="2" s="1"/>
  <c r="BL1052" i="2"/>
  <c r="CD1056" i="2"/>
  <c r="CG1056" i="2" s="1"/>
  <c r="CC1056" i="2"/>
  <c r="BZ1056" i="2" s="1"/>
  <c r="BB1060" i="2"/>
  <c r="BC1066" i="2"/>
  <c r="CD1068" i="2"/>
  <c r="CG1068" i="2" s="1"/>
  <c r="CC1068" i="2"/>
  <c r="BZ1068" i="2" s="1"/>
  <c r="BM1072" i="2"/>
  <c r="BC1073" i="2"/>
  <c r="BU1074" i="2"/>
  <c r="BT1074" i="2"/>
  <c r="BQ1074" i="2" s="1"/>
  <c r="BY1081" i="2"/>
  <c r="BY1087" i="2"/>
  <c r="BU1087" i="2"/>
  <c r="BX1087" i="2" s="1"/>
  <c r="BT1087" i="2"/>
  <c r="BQ1087" i="2" s="1"/>
  <c r="BU1090" i="2"/>
  <c r="BX1090" i="2" s="1"/>
  <c r="BT1090" i="2"/>
  <c r="BQ1090" i="2" s="1"/>
  <c r="BU1095" i="2"/>
  <c r="BX1095" i="2" s="1"/>
  <c r="BT1095" i="2"/>
  <c r="BQ1095" i="2" s="1"/>
  <c r="BY1104" i="2"/>
  <c r="BM1109" i="2"/>
  <c r="BY1112" i="2"/>
  <c r="BU1112" i="2"/>
  <c r="BX1112" i="2" s="1"/>
  <c r="BT1112" i="2"/>
  <c r="BW1112" i="2" s="1"/>
  <c r="BU1120" i="2"/>
  <c r="BX1120" i="2" s="1"/>
  <c r="BT1120" i="2"/>
  <c r="BW1120" i="2" s="1"/>
  <c r="BB1125" i="2"/>
  <c r="BU1131" i="2"/>
  <c r="BT1131" i="2"/>
  <c r="BQ1131" i="2" s="1"/>
  <c r="BM1133" i="2"/>
  <c r="BC1142" i="2"/>
  <c r="BY1143" i="2"/>
  <c r="BU1143" i="2"/>
  <c r="BX1143" i="2" s="1"/>
  <c r="BT1143" i="2"/>
  <c r="BQ1143" i="2" s="1"/>
  <c r="BU1147" i="2"/>
  <c r="BX1147" i="2" s="1"/>
  <c r="BT1147" i="2"/>
  <c r="BB1155" i="2"/>
  <c r="BU1156" i="2"/>
  <c r="BX1156" i="2" s="1"/>
  <c r="BT1156" i="2"/>
  <c r="BQ1156" i="2" s="1"/>
  <c r="BC1161" i="2"/>
  <c r="BU1170" i="2"/>
  <c r="BX1170" i="2" s="1"/>
  <c r="BT1170" i="2"/>
  <c r="BQ1170" i="2" s="1"/>
  <c r="BB1171" i="2"/>
  <c r="BU1174" i="2"/>
  <c r="BX1174" i="2" s="1"/>
  <c r="BT1174" i="2"/>
  <c r="BQ1174" i="2" s="1"/>
  <c r="BT1185" i="2"/>
  <c r="BW1185" i="2" s="1"/>
  <c r="BU1185" i="2"/>
  <c r="BX1185" i="2" s="1"/>
  <c r="BU1191" i="2"/>
  <c r="BX1191" i="2" s="1"/>
  <c r="BT1191" i="2"/>
  <c r="BQ1191" i="2" s="1"/>
  <c r="BU1195" i="2"/>
  <c r="BT1195" i="2"/>
  <c r="BQ1195" i="2" s="1"/>
  <c r="BC1198" i="2"/>
  <c r="BY1201" i="2"/>
  <c r="BM1202" i="2"/>
  <c r="BK1202" i="2" s="1"/>
  <c r="BU1206" i="2"/>
  <c r="BX1206" i="2" s="1"/>
  <c r="BT1206" i="2"/>
  <c r="BC1207" i="2"/>
  <c r="BT1209" i="2"/>
  <c r="BQ1209" i="2" s="1"/>
  <c r="BU1209" i="2"/>
  <c r="BX1209" i="2" s="1"/>
  <c r="BC1211" i="2"/>
  <c r="BU1214" i="2"/>
  <c r="BX1214" i="2" s="1"/>
  <c r="BT1214" i="2"/>
  <c r="BU1227" i="2"/>
  <c r="BX1227" i="2" s="1"/>
  <c r="BT1227" i="2"/>
  <c r="BQ1227" i="2" s="1"/>
  <c r="BU1231" i="2"/>
  <c r="BX1231" i="2" s="1"/>
  <c r="BT1231" i="2"/>
  <c r="BQ1231" i="2" s="1"/>
  <c r="BM1232" i="2"/>
  <c r="BK1232" i="2" s="1"/>
  <c r="BA1232" i="2" s="1"/>
  <c r="BC1233" i="2"/>
  <c r="BU1236" i="2"/>
  <c r="BX1236" i="2" s="1"/>
  <c r="BT1236" i="2"/>
  <c r="BQ1236" i="2" s="1"/>
  <c r="BC1237" i="2"/>
  <c r="BB1246" i="2"/>
  <c r="BB1248" i="2"/>
  <c r="BU1251" i="2"/>
  <c r="BX1251" i="2" s="1"/>
  <c r="BT1251" i="2"/>
  <c r="BQ1251" i="2" s="1"/>
  <c r="BB1254" i="2"/>
  <c r="BM1271" i="2"/>
  <c r="BK1271" i="2" s="1"/>
  <c r="BU1274" i="2"/>
  <c r="BX1274" i="2" s="1"/>
  <c r="BT1274" i="2"/>
  <c r="BU1280" i="2"/>
  <c r="BX1280" i="2" s="1"/>
  <c r="BT1280" i="2"/>
  <c r="BQ1280" i="2" s="1"/>
  <c r="BB1289" i="2"/>
  <c r="BB1292" i="2"/>
  <c r="BC1295" i="2"/>
  <c r="BU1296" i="2"/>
  <c r="BT1296" i="2"/>
  <c r="BQ1296" i="2" s="1"/>
  <c r="BU1297" i="2"/>
  <c r="BT1297" i="2"/>
  <c r="BQ1297" i="2" s="1"/>
  <c r="BX1300" i="2"/>
  <c r="BU1303" i="2"/>
  <c r="BX1303" i="2" s="1"/>
  <c r="BT1303" i="2"/>
  <c r="BW1303" i="2" s="1"/>
  <c r="BV1303" i="2" s="1"/>
  <c r="BC1304" i="2"/>
  <c r="BU1311" i="2"/>
  <c r="BX1311" i="2" s="1"/>
  <c r="BT1311" i="2"/>
  <c r="BW1311" i="2" s="1"/>
  <c r="BV1311" i="2" s="1"/>
  <c r="BX1315" i="2"/>
  <c r="BU1319" i="2"/>
  <c r="BX1319" i="2" s="1"/>
  <c r="BT1319" i="2"/>
  <c r="BW1319" i="2" s="1"/>
  <c r="BV1319" i="2" s="1"/>
  <c r="BU1322" i="2"/>
  <c r="BX1322" i="2" s="1"/>
  <c r="BT1322" i="2"/>
  <c r="BQ1322" i="2" s="1"/>
  <c r="BU1326" i="2"/>
  <c r="BX1326" i="2" s="1"/>
  <c r="BT1326" i="2"/>
  <c r="BQ1326" i="2" s="1"/>
  <c r="BU1331" i="2"/>
  <c r="BX1331" i="2" s="1"/>
  <c r="BT1331" i="2"/>
  <c r="BQ1331" i="2" s="1"/>
  <c r="BU1338" i="2"/>
  <c r="BX1338" i="2" s="1"/>
  <c r="BT1338" i="2"/>
  <c r="BQ1338" i="2" s="1"/>
  <c r="BU1340" i="2"/>
  <c r="BX1340" i="2" s="1"/>
  <c r="BT1340" i="2"/>
  <c r="BQ1340" i="2" s="1"/>
  <c r="BL1343" i="2"/>
  <c r="BU1354" i="2"/>
  <c r="BX1354" i="2" s="1"/>
  <c r="BT1354" i="2"/>
  <c r="BQ1354" i="2" s="1"/>
  <c r="BU1372" i="2"/>
  <c r="BX1372" i="2" s="1"/>
  <c r="BT1372" i="2"/>
  <c r="BQ1372" i="2" s="1"/>
  <c r="BC1373" i="2"/>
  <c r="BU1375" i="2"/>
  <c r="BX1375" i="2" s="1"/>
  <c r="BT1375" i="2"/>
  <c r="BW1375" i="2" s="1"/>
  <c r="BC1376" i="2"/>
  <c r="BC1383" i="2"/>
  <c r="BU1386" i="2"/>
  <c r="BT1386" i="2"/>
  <c r="BQ1386" i="2" s="1"/>
  <c r="BU1388" i="2"/>
  <c r="BX1388" i="2" s="1"/>
  <c r="BT1388" i="2"/>
  <c r="BW1388" i="2" s="1"/>
  <c r="BU1391" i="2"/>
  <c r="BX1391" i="2" s="1"/>
  <c r="BT1391" i="2"/>
  <c r="BW1391" i="2" s="1"/>
  <c r="BU1395" i="2"/>
  <c r="BX1395" i="2" s="1"/>
  <c r="BT1395" i="2"/>
  <c r="BW1395" i="2" s="1"/>
  <c r="BU1400" i="2"/>
  <c r="BX1400" i="2" s="1"/>
  <c r="BT1400" i="2"/>
  <c r="BM1404" i="2"/>
  <c r="BU1424" i="2"/>
  <c r="BX1424" i="2" s="1"/>
  <c r="BT1424" i="2"/>
  <c r="BQ1424" i="2" s="1"/>
  <c r="BT1425" i="2"/>
  <c r="BW1425" i="2" s="1"/>
  <c r="BU1425" i="2"/>
  <c r="BX1425" i="2" s="1"/>
  <c r="BM1426" i="2"/>
  <c r="BM1428" i="2"/>
  <c r="BU1434" i="2"/>
  <c r="BX1434" i="2" s="1"/>
  <c r="BT1434" i="2"/>
  <c r="BQ1434" i="2" s="1"/>
  <c r="BC1435" i="2"/>
  <c r="BU1436" i="2"/>
  <c r="BX1436" i="2" s="1"/>
  <c r="BT1436" i="2"/>
  <c r="BQ1436" i="2" s="1"/>
  <c r="BU1439" i="2"/>
  <c r="BX1439" i="2" s="1"/>
  <c r="BT1439" i="2"/>
  <c r="BB1440" i="2"/>
  <c r="BC1443" i="2"/>
  <c r="BT1447" i="2"/>
  <c r="BW1447" i="2" s="1"/>
  <c r="BV1447" i="2" s="1"/>
  <c r="BU1447" i="2"/>
  <c r="BX1447" i="2" s="1"/>
  <c r="BU1451" i="2"/>
  <c r="BX1451" i="2" s="1"/>
  <c r="BT1451" i="2"/>
  <c r="BW1451" i="2" s="1"/>
  <c r="BV1451" i="2" s="1"/>
  <c r="BU1454" i="2"/>
  <c r="BX1454" i="2" s="1"/>
  <c r="BT1454" i="2"/>
  <c r="BQ1454" i="2" s="1"/>
  <c r="BT1455" i="2"/>
  <c r="BQ1455" i="2" s="1"/>
  <c r="BU1455" i="2"/>
  <c r="BX1455" i="2" s="1"/>
  <c r="BM1456" i="2"/>
  <c r="BU1459" i="2"/>
  <c r="BX1459" i="2" s="1"/>
  <c r="BT1459" i="2"/>
  <c r="BW1459" i="2" s="1"/>
  <c r="BV1459" i="2" s="1"/>
  <c r="BU1464" i="2"/>
  <c r="BX1464" i="2" s="1"/>
  <c r="BT1464" i="2"/>
  <c r="BQ1464" i="2" s="1"/>
  <c r="BC1476" i="2"/>
  <c r="BB1486" i="2"/>
  <c r="BX1488" i="2"/>
  <c r="BU1488" i="2"/>
  <c r="BT1488" i="2"/>
  <c r="BQ1488" i="2" s="1"/>
  <c r="BC1490" i="2"/>
  <c r="BX1493" i="2"/>
  <c r="BX1495" i="2"/>
  <c r="BU1498" i="2"/>
  <c r="BX1498" i="2" s="1"/>
  <c r="BT1498" i="2"/>
  <c r="BQ1498" i="2" s="1"/>
  <c r="BU1499" i="2"/>
  <c r="BT1499" i="2"/>
  <c r="BQ1499" i="2" s="1"/>
  <c r="BU1500" i="2"/>
  <c r="BT1500" i="2"/>
  <c r="BQ1500" i="2" s="1"/>
  <c r="BB1506" i="2"/>
  <c r="BU1512" i="2"/>
  <c r="BT1512" i="2"/>
  <c r="BQ1512" i="2" s="1"/>
  <c r="BL1516" i="2"/>
  <c r="BU1518" i="2"/>
  <c r="BT1518" i="2"/>
  <c r="BQ1518" i="2" s="1"/>
  <c r="BT1517" i="2"/>
  <c r="BQ1517" i="2" s="1"/>
  <c r="BT1453" i="2"/>
  <c r="BW1453" i="2" s="1"/>
  <c r="BV1453" i="2" s="1"/>
  <c r="BT1389" i="2"/>
  <c r="BT1325" i="2"/>
  <c r="BQ1325" i="2" s="1"/>
  <c r="BT1261" i="2"/>
  <c r="BQ1261" i="2" s="1"/>
  <c r="BT1197" i="2"/>
  <c r="BQ1197" i="2" s="1"/>
  <c r="BT1133" i="2"/>
  <c r="BW1133" i="2" s="1"/>
  <c r="BT1085" i="2"/>
  <c r="BQ1085" i="2" s="1"/>
  <c r="BT973" i="2"/>
  <c r="BQ973" i="2" s="1"/>
  <c r="BT861" i="2"/>
  <c r="BQ861" i="2" s="1"/>
  <c r="BT821" i="2"/>
  <c r="BU605" i="2"/>
  <c r="BX605" i="2" s="1"/>
  <c r="BT605" i="2"/>
  <c r="BQ605" i="2" s="1"/>
  <c r="BU609" i="2"/>
  <c r="BX609" i="2" s="1"/>
  <c r="BT609" i="2"/>
  <c r="BQ609" i="2" s="1"/>
  <c r="BU623" i="2"/>
  <c r="BX623" i="2" s="1"/>
  <c r="BT623" i="2"/>
  <c r="BY625" i="2"/>
  <c r="BU625" i="2"/>
  <c r="BX625" i="2" s="1"/>
  <c r="BT625" i="2"/>
  <c r="BW625" i="2" s="1"/>
  <c r="BU631" i="2"/>
  <c r="BT631" i="2"/>
  <c r="BQ631" i="2" s="1"/>
  <c r="BU638" i="2"/>
  <c r="BX638" i="2" s="1"/>
  <c r="BT638" i="2"/>
  <c r="BQ638" i="2" s="1"/>
  <c r="BU661" i="2"/>
  <c r="BX661" i="2" s="1"/>
  <c r="BT661" i="2"/>
  <c r="BQ661" i="2" s="1"/>
  <c r="BT665" i="2"/>
  <c r="BQ665" i="2" s="1"/>
  <c r="BU665" i="2"/>
  <c r="BX665" i="2" s="1"/>
  <c r="BY671" i="2"/>
  <c r="BU671" i="2"/>
  <c r="BX671" i="2" s="1"/>
  <c r="BT671" i="2"/>
  <c r="BT673" i="2"/>
  <c r="BQ673" i="2" s="1"/>
  <c r="BU673" i="2"/>
  <c r="BX673" i="2" s="1"/>
  <c r="BU675" i="2"/>
  <c r="BX675" i="2" s="1"/>
  <c r="BT675" i="2"/>
  <c r="BQ675" i="2" s="1"/>
  <c r="BY676" i="2"/>
  <c r="BU676" i="2"/>
  <c r="BX676" i="2" s="1"/>
  <c r="BT676" i="2"/>
  <c r="BQ676" i="2" s="1"/>
  <c r="BY688" i="2"/>
  <c r="BU688" i="2"/>
  <c r="BX688" i="2" s="1"/>
  <c r="BT688" i="2"/>
  <c r="BQ688" i="2" s="1"/>
  <c r="CD692" i="2"/>
  <c r="CG692" i="2" s="1"/>
  <c r="CC692" i="2"/>
  <c r="BZ692" i="2" s="1"/>
  <c r="BY698" i="2"/>
  <c r="BU698" i="2"/>
  <c r="BX698" i="2" s="1"/>
  <c r="BT698" i="2"/>
  <c r="BQ698" i="2" s="1"/>
  <c r="BU701" i="2"/>
  <c r="BX701" i="2" s="1"/>
  <c r="BT701" i="2"/>
  <c r="BQ701" i="2" s="1"/>
  <c r="BU705" i="2"/>
  <c r="BT705" i="2"/>
  <c r="BQ705" i="2" s="1"/>
  <c r="BU710" i="2"/>
  <c r="BX710" i="2" s="1"/>
  <c r="BT710" i="2"/>
  <c r="BQ710" i="2" s="1"/>
  <c r="BU715" i="2"/>
  <c r="BX715" i="2" s="1"/>
  <c r="BT715" i="2"/>
  <c r="BQ715" i="2" s="1"/>
  <c r="BU722" i="2"/>
  <c r="BX722" i="2" s="1"/>
  <c r="BT722" i="2"/>
  <c r="BQ722" i="2" s="1"/>
  <c r="CD724" i="2"/>
  <c r="CG724" i="2" s="1"/>
  <c r="CC724" i="2"/>
  <c r="BZ724" i="2" s="1"/>
  <c r="CD725" i="2"/>
  <c r="CG725" i="2" s="1"/>
  <c r="CC725" i="2"/>
  <c r="BU733" i="2"/>
  <c r="BX733" i="2" s="1"/>
  <c r="BT733" i="2"/>
  <c r="BW733" i="2" s="1"/>
  <c r="CD743" i="2"/>
  <c r="CG743" i="2" s="1"/>
  <c r="CC743" i="2"/>
  <c r="BU753" i="2"/>
  <c r="BX753" i="2" s="1"/>
  <c r="BT753" i="2"/>
  <c r="BQ753" i="2" s="1"/>
  <c r="BU760" i="2"/>
  <c r="BX760" i="2" s="1"/>
  <c r="BT760" i="2"/>
  <c r="BQ760" i="2" s="1"/>
  <c r="BM762" i="2"/>
  <c r="BU763" i="2"/>
  <c r="BX763" i="2" s="1"/>
  <c r="BT763" i="2"/>
  <c r="BQ763" i="2" s="1"/>
  <c r="BU766" i="2"/>
  <c r="BX766" i="2" s="1"/>
  <c r="BT766" i="2"/>
  <c r="CD768" i="2"/>
  <c r="CG768" i="2" s="1"/>
  <c r="CC768" i="2"/>
  <c r="BZ768" i="2" s="1"/>
  <c r="BT777" i="2"/>
  <c r="BQ777" i="2" s="1"/>
  <c r="BU777" i="2"/>
  <c r="BX777" i="2" s="1"/>
  <c r="BU792" i="2"/>
  <c r="BX792" i="2" s="1"/>
  <c r="BT792" i="2"/>
  <c r="BW792" i="2" s="1"/>
  <c r="BU800" i="2"/>
  <c r="BX800" i="2" s="1"/>
  <c r="BT800" i="2"/>
  <c r="BQ800" i="2" s="1"/>
  <c r="CD822" i="2"/>
  <c r="CG822" i="2" s="1"/>
  <c r="CC822" i="2"/>
  <c r="BZ822" i="2" s="1"/>
  <c r="BY826" i="2"/>
  <c r="CF826" i="2" s="1"/>
  <c r="CE826" i="2" s="1"/>
  <c r="BT833" i="2"/>
  <c r="BW833" i="2" s="1"/>
  <c r="BU833" i="2"/>
  <c r="BX833" i="2" s="1"/>
  <c r="BB839" i="2"/>
  <c r="BU849" i="2"/>
  <c r="BX849" i="2" s="1"/>
  <c r="BT849" i="2"/>
  <c r="BW849" i="2" s="1"/>
  <c r="BU851" i="2"/>
  <c r="BX851" i="2" s="1"/>
  <c r="BT851" i="2"/>
  <c r="BQ851" i="2" s="1"/>
  <c r="BU867" i="2"/>
  <c r="BX867" i="2" s="1"/>
  <c r="BT867" i="2"/>
  <c r="BQ867" i="2" s="1"/>
  <c r="BU871" i="2"/>
  <c r="BT871" i="2"/>
  <c r="BQ871" i="2" s="1"/>
  <c r="BC883" i="2"/>
  <c r="BU891" i="2"/>
  <c r="BX891" i="2" s="1"/>
  <c r="BT891" i="2"/>
  <c r="BQ891" i="2" s="1"/>
  <c r="BB897" i="2"/>
  <c r="BU903" i="2"/>
  <c r="BX903" i="2" s="1"/>
  <c r="BT903" i="2"/>
  <c r="BW903" i="2" s="1"/>
  <c r="BV903" i="2" s="1"/>
  <c r="BU916" i="2"/>
  <c r="BX916" i="2" s="1"/>
  <c r="BT916" i="2"/>
  <c r="BQ916" i="2" s="1"/>
  <c r="BU922" i="2"/>
  <c r="BX922" i="2" s="1"/>
  <c r="BT922" i="2"/>
  <c r="BQ922" i="2" s="1"/>
  <c r="BU930" i="2"/>
  <c r="BX930" i="2" s="1"/>
  <c r="BT930" i="2"/>
  <c r="BU932" i="2"/>
  <c r="BX932" i="2" s="1"/>
  <c r="BT932" i="2"/>
  <c r="BQ932" i="2" s="1"/>
  <c r="BU934" i="2"/>
  <c r="BX934" i="2" s="1"/>
  <c r="BT934" i="2"/>
  <c r="BQ934" i="2" s="1"/>
  <c r="BB935" i="2"/>
  <c r="CD941" i="2"/>
  <c r="CG941" i="2" s="1"/>
  <c r="CC941" i="2"/>
  <c r="CF941" i="2" s="1"/>
  <c r="CE941" i="2" s="1"/>
  <c r="CG947" i="2"/>
  <c r="CD947" i="2"/>
  <c r="CC947" i="2"/>
  <c r="BZ947" i="2" s="1"/>
  <c r="BC956" i="2"/>
  <c r="CD957" i="2"/>
  <c r="CG957" i="2" s="1"/>
  <c r="CC957" i="2"/>
  <c r="BZ957" i="2" s="1"/>
  <c r="BB960" i="2"/>
  <c r="BU966" i="2"/>
  <c r="BT966" i="2"/>
  <c r="BQ966" i="2" s="1"/>
  <c r="BU982" i="2"/>
  <c r="BX982" i="2" s="1"/>
  <c r="BT982" i="2"/>
  <c r="CD994" i="2"/>
  <c r="CG994" i="2" s="1"/>
  <c r="CC994" i="2"/>
  <c r="BZ994" i="2" s="1"/>
  <c r="BB997" i="2"/>
  <c r="CD1000" i="2"/>
  <c r="CG1000" i="2" s="1"/>
  <c r="CC1000" i="2"/>
  <c r="BZ1000" i="2" s="1"/>
  <c r="BB1005" i="2"/>
  <c r="CD1008" i="2"/>
  <c r="CG1008" i="2" s="1"/>
  <c r="CC1008" i="2"/>
  <c r="CF1008" i="2" s="1"/>
  <c r="BC1012" i="2"/>
  <c r="BB1017" i="2"/>
  <c r="BC1027" i="2"/>
  <c r="BY1030" i="2"/>
  <c r="BU1030" i="2"/>
  <c r="BX1030" i="2" s="1"/>
  <c r="BT1030" i="2"/>
  <c r="BB1031" i="2"/>
  <c r="BY1033" i="2"/>
  <c r="BU1033" i="2"/>
  <c r="BX1033" i="2" s="1"/>
  <c r="BT1033" i="2"/>
  <c r="CD1038" i="2"/>
  <c r="CG1038" i="2" s="1"/>
  <c r="CC1038" i="2"/>
  <c r="CF1038" i="2" s="1"/>
  <c r="BU1043" i="2"/>
  <c r="BT1043" i="2"/>
  <c r="BQ1043" i="2" s="1"/>
  <c r="CD1049" i="2"/>
  <c r="CG1049" i="2" s="1"/>
  <c r="CC1049" i="2"/>
  <c r="CF1049" i="2" s="1"/>
  <c r="CE1049" i="2" s="1"/>
  <c r="CD1051" i="2"/>
  <c r="CG1051" i="2" s="1"/>
  <c r="CC1051" i="2"/>
  <c r="BZ1051" i="2" s="1"/>
  <c r="CD1055" i="2"/>
  <c r="CG1055" i="2" s="1"/>
  <c r="CC1055" i="2"/>
  <c r="BZ1055" i="2" s="1"/>
  <c r="CD1057" i="2"/>
  <c r="CG1057" i="2" s="1"/>
  <c r="CC1057" i="2"/>
  <c r="BZ1057" i="2" s="1"/>
  <c r="CD1058" i="2"/>
  <c r="CG1058" i="2" s="1"/>
  <c r="CC1058" i="2"/>
  <c r="BZ1058" i="2" s="1"/>
  <c r="BL1077" i="2"/>
  <c r="BL1082" i="2"/>
  <c r="BU1083" i="2"/>
  <c r="BX1083" i="2" s="1"/>
  <c r="BT1083" i="2"/>
  <c r="BQ1083" i="2" s="1"/>
  <c r="BC1086" i="2"/>
  <c r="BY1093" i="2"/>
  <c r="BY1095" i="2"/>
  <c r="BU1100" i="2"/>
  <c r="BX1100" i="2" s="1"/>
  <c r="BT1100" i="2"/>
  <c r="BQ1100" i="2" s="1"/>
  <c r="BU1110" i="2"/>
  <c r="BX1110" i="2" s="1"/>
  <c r="BT1110" i="2"/>
  <c r="BQ1110" i="2" s="1"/>
  <c r="BU1113" i="2"/>
  <c r="BX1113" i="2" s="1"/>
  <c r="BT1113" i="2"/>
  <c r="BQ1113" i="2" s="1"/>
  <c r="BU1115" i="2"/>
  <c r="BX1115" i="2" s="1"/>
  <c r="BT1115" i="2"/>
  <c r="BW1115" i="2" s="1"/>
  <c r="BY1118" i="2"/>
  <c r="BU1118" i="2"/>
  <c r="BX1118" i="2" s="1"/>
  <c r="BT1118" i="2"/>
  <c r="BQ1118" i="2" s="1"/>
  <c r="BC1119" i="2"/>
  <c r="BC1125" i="2"/>
  <c r="CD1125" i="2"/>
  <c r="CG1125" i="2" s="1"/>
  <c r="CC1125" i="2"/>
  <c r="BZ1125" i="2" s="1"/>
  <c r="BC1128" i="2"/>
  <c r="BY1131" i="2"/>
  <c r="BU1151" i="2"/>
  <c r="BX1151" i="2" s="1"/>
  <c r="BT1151" i="2"/>
  <c r="BQ1151" i="2" s="1"/>
  <c r="BY1156" i="2"/>
  <c r="BY1165" i="2"/>
  <c r="BU1165" i="2"/>
  <c r="BX1165" i="2" s="1"/>
  <c r="BC1171" i="2"/>
  <c r="BB1173" i="2"/>
  <c r="BU1179" i="2"/>
  <c r="BX1179" i="2" s="1"/>
  <c r="BT1179" i="2"/>
  <c r="BQ1179" i="2" s="1"/>
  <c r="BY1191" i="2"/>
  <c r="BX1195" i="2"/>
  <c r="BU1204" i="2"/>
  <c r="BX1204" i="2" s="1"/>
  <c r="BT1204" i="2"/>
  <c r="BW1204" i="2" s="1"/>
  <c r="BY1206" i="2"/>
  <c r="BU1210" i="2"/>
  <c r="BX1210" i="2" s="1"/>
  <c r="BT1210" i="2"/>
  <c r="BQ1210" i="2" s="1"/>
  <c r="BU1212" i="2"/>
  <c r="BX1212" i="2" s="1"/>
  <c r="BT1212" i="2"/>
  <c r="BW1212" i="2" s="1"/>
  <c r="BM1216" i="2"/>
  <c r="BY1222" i="2"/>
  <c r="BU1242" i="2"/>
  <c r="BX1242" i="2" s="1"/>
  <c r="BT1242" i="2"/>
  <c r="BQ1242" i="2" s="1"/>
  <c r="BB1243" i="2"/>
  <c r="BC1246" i="2"/>
  <c r="BY1253" i="2"/>
  <c r="BU1253" i="2"/>
  <c r="BX1253" i="2" s="1"/>
  <c r="BU1260" i="2"/>
  <c r="BX1260" i="2" s="1"/>
  <c r="BT1260" i="2"/>
  <c r="BQ1260" i="2" s="1"/>
  <c r="BB1272" i="2"/>
  <c r="BU1281" i="2"/>
  <c r="BX1281" i="2" s="1"/>
  <c r="BT1281" i="2"/>
  <c r="BW1281" i="2" s="1"/>
  <c r="BL1282" i="2"/>
  <c r="BU1284" i="2"/>
  <c r="BX1284" i="2" s="1"/>
  <c r="BT1284" i="2"/>
  <c r="BW1284" i="2" s="1"/>
  <c r="BU1287" i="2"/>
  <c r="BX1287" i="2" s="1"/>
  <c r="BT1287" i="2"/>
  <c r="BQ1287" i="2" s="1"/>
  <c r="BU1288" i="2"/>
  <c r="BX1288" i="2" s="1"/>
  <c r="BT1288" i="2"/>
  <c r="BQ1288" i="2" s="1"/>
  <c r="BU1294" i="2"/>
  <c r="BX1294" i="2" s="1"/>
  <c r="BT1294" i="2"/>
  <c r="BQ1294" i="2" s="1"/>
  <c r="BB1298" i="2"/>
  <c r="BM1301" i="2"/>
  <c r="BL1321" i="2"/>
  <c r="BC1325" i="2"/>
  <c r="BU1327" i="2"/>
  <c r="BX1327" i="2" s="1"/>
  <c r="BT1327" i="2"/>
  <c r="BQ1327" i="2" s="1"/>
  <c r="BY1331" i="2"/>
  <c r="BU1332" i="2"/>
  <c r="BX1332" i="2" s="1"/>
  <c r="BT1332" i="2"/>
  <c r="BQ1332" i="2" s="1"/>
  <c r="BB1344" i="2"/>
  <c r="BU1346" i="2"/>
  <c r="BX1346" i="2" s="1"/>
  <c r="BT1346" i="2"/>
  <c r="BQ1346" i="2" s="1"/>
  <c r="BM1357" i="2"/>
  <c r="BK1357" i="2" s="1"/>
  <c r="BC1365" i="2"/>
  <c r="BB1389" i="2"/>
  <c r="BU1392" i="2"/>
  <c r="BX1392" i="2" s="1"/>
  <c r="BT1392" i="2"/>
  <c r="BU1407" i="2"/>
  <c r="BX1407" i="2" s="1"/>
  <c r="BT1407" i="2"/>
  <c r="BQ1407" i="2" s="1"/>
  <c r="BU1411" i="2"/>
  <c r="BX1411" i="2" s="1"/>
  <c r="BT1411" i="2"/>
  <c r="BQ1411" i="2" s="1"/>
  <c r="BB1419" i="2"/>
  <c r="BM1437" i="2"/>
  <c r="BL1448" i="2"/>
  <c r="BB1463" i="2"/>
  <c r="BU1478" i="2"/>
  <c r="BX1478" i="2" s="1"/>
  <c r="BT1478" i="2"/>
  <c r="BQ1478" i="2" s="1"/>
  <c r="BU1483" i="2"/>
  <c r="BX1483" i="2" s="1"/>
  <c r="BT1483" i="2"/>
  <c r="BQ1483" i="2" s="1"/>
  <c r="BT1489" i="2"/>
  <c r="BQ1489" i="2" s="1"/>
  <c r="BU1489" i="2"/>
  <c r="BL1492" i="2"/>
  <c r="BK1492" i="2" s="1"/>
  <c r="BA1492" i="2" s="1"/>
  <c r="BL1501" i="2"/>
  <c r="BC1506" i="2"/>
  <c r="BU1510" i="2"/>
  <c r="BX1510" i="2" s="1"/>
  <c r="BT1510" i="2"/>
  <c r="BW1510" i="2" s="1"/>
  <c r="BV1510" i="2" s="1"/>
  <c r="BB1511" i="2"/>
  <c r="BU1513" i="2"/>
  <c r="BX1513" i="2" s="1"/>
  <c r="BT1513" i="2"/>
  <c r="BQ1513" i="2" s="1"/>
  <c r="BX1519" i="2"/>
  <c r="BT1519" i="2"/>
  <c r="BQ1519" i="2" s="1"/>
  <c r="BU1519" i="2"/>
  <c r="BB1520" i="2"/>
  <c r="BU1522" i="2"/>
  <c r="BX1522" i="2" s="1"/>
  <c r="BT1522" i="2"/>
  <c r="BQ1522" i="2" s="1"/>
  <c r="BT1509" i="2"/>
  <c r="BQ1509" i="2" s="1"/>
  <c r="BT1445" i="2"/>
  <c r="BQ1445" i="2" s="1"/>
  <c r="BT1381" i="2"/>
  <c r="BT1317" i="2"/>
  <c r="BQ1317" i="2" s="1"/>
  <c r="BT1253" i="2"/>
  <c r="BT1189" i="2"/>
  <c r="BQ1189" i="2" s="1"/>
  <c r="BT1077" i="2"/>
  <c r="BQ1077" i="2" s="1"/>
  <c r="BT1029" i="2"/>
  <c r="BQ1029" i="2" s="1"/>
  <c r="BT965" i="2"/>
  <c r="BQ965" i="2" s="1"/>
  <c r="BU516" i="2"/>
  <c r="BT516" i="2"/>
  <c r="BQ516" i="2" s="1"/>
  <c r="BU525" i="2"/>
  <c r="BX525" i="2" s="1"/>
  <c r="BT525" i="2"/>
  <c r="BQ525" i="2" s="1"/>
  <c r="BU536" i="2"/>
  <c r="BX536" i="2" s="1"/>
  <c r="BT536" i="2"/>
  <c r="BQ536" i="2" s="1"/>
  <c r="BU538" i="2"/>
  <c r="BX538" i="2" s="1"/>
  <c r="BT538" i="2"/>
  <c r="BW538" i="2" s="1"/>
  <c r="BV538" i="2" s="1"/>
  <c r="BU541" i="2"/>
  <c r="BX541" i="2" s="1"/>
  <c r="BT541" i="2"/>
  <c r="BW541" i="2" s="1"/>
  <c r="BC543" i="2"/>
  <c r="BB551" i="2"/>
  <c r="BU554" i="2"/>
  <c r="BX554" i="2" s="1"/>
  <c r="BT554" i="2"/>
  <c r="BQ554" i="2" s="1"/>
  <c r="BY559" i="2"/>
  <c r="BU559" i="2"/>
  <c r="BX559" i="2" s="1"/>
  <c r="BT559" i="2"/>
  <c r="BC560" i="2"/>
  <c r="BU562" i="2"/>
  <c r="BX562" i="2" s="1"/>
  <c r="BT562" i="2"/>
  <c r="BQ562" i="2" s="1"/>
  <c r="BC566" i="2"/>
  <c r="BW567" i="2"/>
  <c r="BV567" i="2" s="1"/>
  <c r="BU567" i="2"/>
  <c r="BT567" i="2"/>
  <c r="BQ567" i="2" s="1"/>
  <c r="BU576" i="2"/>
  <c r="BX576" i="2" s="1"/>
  <c r="BT576" i="2"/>
  <c r="BW576" i="2" s="1"/>
  <c r="BV576" i="2" s="1"/>
  <c r="BU585" i="2"/>
  <c r="BX585" i="2" s="1"/>
  <c r="BT585" i="2"/>
  <c r="BU600" i="2"/>
  <c r="BX600" i="2" s="1"/>
  <c r="BT600" i="2"/>
  <c r="BQ600" i="2" s="1"/>
  <c r="BY605" i="2"/>
  <c r="BY609" i="2"/>
  <c r="BU618" i="2"/>
  <c r="BX618" i="2" s="1"/>
  <c r="BT618" i="2"/>
  <c r="BQ618" i="2" s="1"/>
  <c r="BB626" i="2"/>
  <c r="BX627" i="2"/>
  <c r="BU627" i="2"/>
  <c r="BT627" i="2"/>
  <c r="BQ627" i="2" s="1"/>
  <c r="BY628" i="2"/>
  <c r="CF628" i="2" s="1"/>
  <c r="CE628" i="2" s="1"/>
  <c r="BU628" i="2"/>
  <c r="BT628" i="2"/>
  <c r="BQ628" i="2" s="1"/>
  <c r="BB630" i="2"/>
  <c r="BU636" i="2"/>
  <c r="BX636" i="2" s="1"/>
  <c r="BT636" i="2"/>
  <c r="BW636" i="2" s="1"/>
  <c r="BC642" i="2"/>
  <c r="BY644" i="2"/>
  <c r="BY648" i="2"/>
  <c r="CF648" i="2" s="1"/>
  <c r="CE648" i="2" s="1"/>
  <c r="BU650" i="2"/>
  <c r="BX650" i="2" s="1"/>
  <c r="BT650" i="2"/>
  <c r="BQ650" i="2" s="1"/>
  <c r="BU653" i="2"/>
  <c r="BT653" i="2"/>
  <c r="BQ653" i="2" s="1"/>
  <c r="BU658" i="2"/>
  <c r="BX658" i="2" s="1"/>
  <c r="BT658" i="2"/>
  <c r="BW658" i="2" s="1"/>
  <c r="BU660" i="2"/>
  <c r="BX660" i="2" s="1"/>
  <c r="BT660" i="2"/>
  <c r="BW660" i="2" s="1"/>
  <c r="BC662" i="2"/>
  <c r="BY663" i="2"/>
  <c r="BU663" i="2"/>
  <c r="BX663" i="2" s="1"/>
  <c r="BT663" i="2"/>
  <c r="BQ663" i="2" s="1"/>
  <c r="BU667" i="2"/>
  <c r="BX667" i="2" s="1"/>
  <c r="BT667" i="2"/>
  <c r="BQ667" i="2" s="1"/>
  <c r="BY675" i="2"/>
  <c r="BY679" i="2"/>
  <c r="BU686" i="2"/>
  <c r="BX686" i="2" s="1"/>
  <c r="BT686" i="2"/>
  <c r="BM689" i="2"/>
  <c r="BU690" i="2"/>
  <c r="BX690" i="2" s="1"/>
  <c r="BT690" i="2"/>
  <c r="BW690" i="2" s="1"/>
  <c r="BC694" i="2"/>
  <c r="BU695" i="2"/>
  <c r="BX695" i="2" s="1"/>
  <c r="BT695" i="2"/>
  <c r="BY701" i="2"/>
  <c r="BC708" i="2"/>
  <c r="BT713" i="2"/>
  <c r="BW713" i="2" s="1"/>
  <c r="BU713" i="2"/>
  <c r="BX713" i="2" s="1"/>
  <c r="BB717" i="2"/>
  <c r="BU718" i="2"/>
  <c r="BX718" i="2" s="1"/>
  <c r="BT718" i="2"/>
  <c r="BQ718" i="2" s="1"/>
  <c r="BU720" i="2"/>
  <c r="BX720" i="2" s="1"/>
  <c r="BT720" i="2"/>
  <c r="BW720" i="2" s="1"/>
  <c r="BU727" i="2"/>
  <c r="BX727" i="2" s="1"/>
  <c r="BT727" i="2"/>
  <c r="BB734" i="2"/>
  <c r="BY755" i="2"/>
  <c r="BU755" i="2"/>
  <c r="BX755" i="2" s="1"/>
  <c r="BT755" i="2"/>
  <c r="BQ755" i="2" s="1"/>
  <c r="BM757" i="2"/>
  <c r="BC759" i="2"/>
  <c r="BY760" i="2"/>
  <c r="BC761" i="2"/>
  <c r="BM776" i="2"/>
  <c r="BY777" i="2"/>
  <c r="BC782" i="2"/>
  <c r="BY783" i="2"/>
  <c r="BU783" i="2"/>
  <c r="BX783" i="2" s="1"/>
  <c r="BT783" i="2"/>
  <c r="BT785" i="2"/>
  <c r="BQ785" i="2" s="1"/>
  <c r="BU785" i="2"/>
  <c r="BX785" i="2" s="1"/>
  <c r="BU790" i="2"/>
  <c r="BX790" i="2" s="1"/>
  <c r="BT790" i="2"/>
  <c r="BQ790" i="2" s="1"/>
  <c r="BY795" i="2"/>
  <c r="BU795" i="2"/>
  <c r="BX795" i="2" s="1"/>
  <c r="BT795" i="2"/>
  <c r="BQ795" i="2" s="1"/>
  <c r="BY798" i="2"/>
  <c r="BY800" i="2"/>
  <c r="BU802" i="2"/>
  <c r="BX802" i="2" s="1"/>
  <c r="BT802" i="2"/>
  <c r="BQ802" i="2" s="1"/>
  <c r="BY805" i="2"/>
  <c r="BU805" i="2"/>
  <c r="BX805" i="2" s="1"/>
  <c r="BU807" i="2"/>
  <c r="BX807" i="2" s="1"/>
  <c r="BT807" i="2"/>
  <c r="BY819" i="2"/>
  <c r="BU819" i="2"/>
  <c r="BX819" i="2" s="1"/>
  <c r="BT819" i="2"/>
  <c r="BQ819" i="2" s="1"/>
  <c r="BT825" i="2"/>
  <c r="BQ825" i="2" s="1"/>
  <c r="BU825" i="2"/>
  <c r="BU828" i="2"/>
  <c r="BX828" i="2" s="1"/>
  <c r="BT828" i="2"/>
  <c r="BQ828" i="2" s="1"/>
  <c r="BU831" i="2"/>
  <c r="BX831" i="2" s="1"/>
  <c r="BT831" i="2"/>
  <c r="BQ831" i="2" s="1"/>
  <c r="BY833" i="2"/>
  <c r="BU836" i="2"/>
  <c r="BX836" i="2" s="1"/>
  <c r="BT836" i="2"/>
  <c r="BQ836" i="2" s="1"/>
  <c r="BU840" i="2"/>
  <c r="BT840" i="2"/>
  <c r="BQ840" i="2" s="1"/>
  <c r="BU842" i="2"/>
  <c r="BX842" i="2" s="1"/>
  <c r="BT842" i="2"/>
  <c r="BQ842" i="2" s="1"/>
  <c r="BU844" i="2"/>
  <c r="BX844" i="2" s="1"/>
  <c r="BT844" i="2"/>
  <c r="BW844" i="2" s="1"/>
  <c r="BY849" i="2"/>
  <c r="BU855" i="2"/>
  <c r="BX855" i="2" s="1"/>
  <c r="BT855" i="2"/>
  <c r="BQ855" i="2" s="1"/>
  <c r="BM860" i="2"/>
  <c r="BU864" i="2"/>
  <c r="BX864" i="2" s="1"/>
  <c r="BT864" i="2"/>
  <c r="BW864" i="2" s="1"/>
  <c r="BC872" i="2"/>
  <c r="BU875" i="2"/>
  <c r="BX875" i="2" s="1"/>
  <c r="BT875" i="2"/>
  <c r="BW875" i="2" s="1"/>
  <c r="BY881" i="2"/>
  <c r="CF881" i="2" s="1"/>
  <c r="CE881" i="2" s="1"/>
  <c r="BT881" i="2"/>
  <c r="BQ881" i="2" s="1"/>
  <c r="BU881" i="2"/>
  <c r="BY885" i="2"/>
  <c r="BU885" i="2"/>
  <c r="BX885" i="2" s="1"/>
  <c r="BU887" i="2"/>
  <c r="BX887" i="2" s="1"/>
  <c r="BT887" i="2"/>
  <c r="BQ887" i="2" s="1"/>
  <c r="BU892" i="2"/>
  <c r="BX892" i="2" s="1"/>
  <c r="BT892" i="2"/>
  <c r="BW892" i="2" s="1"/>
  <c r="BY893" i="2"/>
  <c r="BU893" i="2"/>
  <c r="BX893" i="2" s="1"/>
  <c r="BY899" i="2"/>
  <c r="BU899" i="2"/>
  <c r="BX899" i="2" s="1"/>
  <c r="BT899" i="2"/>
  <c r="BQ899" i="2" s="1"/>
  <c r="BY901" i="2"/>
  <c r="BU901" i="2"/>
  <c r="BX901" i="2" s="1"/>
  <c r="BU904" i="2"/>
  <c r="BX904" i="2" s="1"/>
  <c r="BT904" i="2"/>
  <c r="BQ904" i="2" s="1"/>
  <c r="BU912" i="2"/>
  <c r="BX912" i="2" s="1"/>
  <c r="BT912" i="2"/>
  <c r="BM914" i="2"/>
  <c r="BK914" i="2" s="1"/>
  <c r="BU915" i="2"/>
  <c r="BX915" i="2" s="1"/>
  <c r="BT915" i="2"/>
  <c r="BQ915" i="2" s="1"/>
  <c r="BU919" i="2"/>
  <c r="BX919" i="2" s="1"/>
  <c r="BT919" i="2"/>
  <c r="BQ919" i="2" s="1"/>
  <c r="BM923" i="2"/>
  <c r="BU927" i="2"/>
  <c r="BX927" i="2" s="1"/>
  <c r="BT927" i="2"/>
  <c r="BQ927" i="2" s="1"/>
  <c r="BB931" i="2"/>
  <c r="BW966" i="2"/>
  <c r="BV966" i="2" s="1"/>
  <c r="BT969" i="2"/>
  <c r="BU969" i="2"/>
  <c r="BX969" i="2" s="1"/>
  <c r="BB972" i="2"/>
  <c r="BT977" i="2"/>
  <c r="BU977" i="2"/>
  <c r="BX977" i="2" s="1"/>
  <c r="BU983" i="2"/>
  <c r="BX983" i="2" s="1"/>
  <c r="BT983" i="2"/>
  <c r="BQ983" i="2" s="1"/>
  <c r="BB984" i="2"/>
  <c r="BU991" i="2"/>
  <c r="BX991" i="2" s="1"/>
  <c r="BT991" i="2"/>
  <c r="BQ991" i="2" s="1"/>
  <c r="CD993" i="2"/>
  <c r="CG993" i="2" s="1"/>
  <c r="CC993" i="2"/>
  <c r="BZ993" i="2" s="1"/>
  <c r="CD999" i="2"/>
  <c r="CC999" i="2"/>
  <c r="CF999" i="2" s="1"/>
  <c r="CE999" i="2" s="1"/>
  <c r="BC1006" i="2"/>
  <c r="BL1018" i="2"/>
  <c r="BU1020" i="2"/>
  <c r="BX1020" i="2" s="1"/>
  <c r="BT1020" i="2"/>
  <c r="BQ1020" i="2" s="1"/>
  <c r="BU1022" i="2"/>
  <c r="BT1022" i="2"/>
  <c r="BQ1022" i="2" s="1"/>
  <c r="CD1037" i="2"/>
  <c r="CG1037" i="2" s="1"/>
  <c r="CC1037" i="2"/>
  <c r="BZ1037" i="2" s="1"/>
  <c r="BU1040" i="2"/>
  <c r="BX1040" i="2" s="1"/>
  <c r="BT1040" i="2"/>
  <c r="BW1040" i="2" s="1"/>
  <c r="CD1054" i="2"/>
  <c r="CG1054" i="2" s="1"/>
  <c r="CC1054" i="2"/>
  <c r="BZ1054" i="2" s="1"/>
  <c r="CD1059" i="2"/>
  <c r="CG1059" i="2" s="1"/>
  <c r="CC1059" i="2"/>
  <c r="BZ1059" i="2" s="1"/>
  <c r="BL1066" i="2"/>
  <c r="BK1066" i="2" s="1"/>
  <c r="BB1067" i="2"/>
  <c r="CD1069" i="2"/>
  <c r="CG1069" i="2" s="1"/>
  <c r="CC1069" i="2"/>
  <c r="BZ1069" i="2" s="1"/>
  <c r="CD1070" i="2"/>
  <c r="CG1070" i="2" s="1"/>
  <c r="CC1070" i="2"/>
  <c r="BZ1070" i="2" s="1"/>
  <c r="CD1072" i="2"/>
  <c r="CG1072" i="2" s="1"/>
  <c r="CC1072" i="2"/>
  <c r="CF1072" i="2" s="1"/>
  <c r="CE1072" i="2" s="1"/>
  <c r="BL1073" i="2"/>
  <c r="BK1073" i="2" s="1"/>
  <c r="BA1073" i="2" s="1"/>
  <c r="BU1079" i="2"/>
  <c r="BX1079" i="2" s="1"/>
  <c r="BT1079" i="2"/>
  <c r="BQ1079" i="2" s="1"/>
  <c r="BM1082" i="2"/>
  <c r="BU1088" i="2"/>
  <c r="BX1088" i="2" s="1"/>
  <c r="BT1088" i="2"/>
  <c r="BW1088" i="2" s="1"/>
  <c r="BV1088" i="2" s="1"/>
  <c r="BY1091" i="2"/>
  <c r="BU1091" i="2"/>
  <c r="BX1091" i="2" s="1"/>
  <c r="BT1091" i="2"/>
  <c r="BQ1091" i="2" s="1"/>
  <c r="BU1098" i="2"/>
  <c r="BX1098" i="2" s="1"/>
  <c r="BT1098" i="2"/>
  <c r="BQ1098" i="2" s="1"/>
  <c r="CD1100" i="2"/>
  <c r="CG1100" i="2" s="1"/>
  <c r="CC1100" i="2"/>
  <c r="BZ1100" i="2" s="1"/>
  <c r="BU1102" i="2"/>
  <c r="BX1102" i="2" s="1"/>
  <c r="BT1102" i="2"/>
  <c r="BQ1102" i="2" s="1"/>
  <c r="BT1105" i="2"/>
  <c r="BQ1105" i="2" s="1"/>
  <c r="BU1105" i="2"/>
  <c r="BX1105" i="2" s="1"/>
  <c r="BU1107" i="2"/>
  <c r="BT1107" i="2"/>
  <c r="BQ1107" i="2" s="1"/>
  <c r="CD1113" i="2"/>
  <c r="CG1113" i="2" s="1"/>
  <c r="CC1113" i="2"/>
  <c r="BZ1113" i="2" s="1"/>
  <c r="BU1121" i="2"/>
  <c r="BX1121" i="2" s="1"/>
  <c r="BT1121" i="2"/>
  <c r="BQ1121" i="2" s="1"/>
  <c r="BM1123" i="2"/>
  <c r="BU1127" i="2"/>
  <c r="BX1127" i="2" s="1"/>
  <c r="BT1127" i="2"/>
  <c r="BU1135" i="2"/>
  <c r="BX1135" i="2" s="1"/>
  <c r="BT1135" i="2"/>
  <c r="BW1135" i="2" s="1"/>
  <c r="BU1146" i="2"/>
  <c r="BX1146" i="2" s="1"/>
  <c r="BT1146" i="2"/>
  <c r="BU1153" i="2"/>
  <c r="BX1153" i="2" s="1"/>
  <c r="BT1153" i="2"/>
  <c r="BQ1153" i="2" s="1"/>
  <c r="BU1159" i="2"/>
  <c r="BX1159" i="2" s="1"/>
  <c r="BT1159" i="2"/>
  <c r="BU1163" i="2"/>
  <c r="BX1163" i="2" s="1"/>
  <c r="BT1163" i="2"/>
  <c r="BQ1163" i="2" s="1"/>
  <c r="BU1172" i="2"/>
  <c r="BX1172" i="2" s="1"/>
  <c r="BT1172" i="2"/>
  <c r="BW1172" i="2" s="1"/>
  <c r="BL1180" i="2"/>
  <c r="BU1183" i="2"/>
  <c r="BX1183" i="2" s="1"/>
  <c r="BT1183" i="2"/>
  <c r="BQ1183" i="2" s="1"/>
  <c r="BU1186" i="2"/>
  <c r="BX1186" i="2" s="1"/>
  <c r="BT1186" i="2"/>
  <c r="BQ1186" i="2" s="1"/>
  <c r="BY1189" i="2"/>
  <c r="BU1192" i="2"/>
  <c r="BX1192" i="2" s="1"/>
  <c r="BT1192" i="2"/>
  <c r="BB1194" i="2"/>
  <c r="BY1195" i="2"/>
  <c r="CF1195" i="2" s="1"/>
  <c r="CE1195" i="2" s="1"/>
  <c r="BC1199" i="2"/>
  <c r="BU1202" i="2"/>
  <c r="BX1202" i="2" s="1"/>
  <c r="BT1202" i="2"/>
  <c r="BQ1202" i="2" s="1"/>
  <c r="CD1204" i="2"/>
  <c r="CG1204" i="2" s="1"/>
  <c r="CC1204" i="2"/>
  <c r="BZ1204" i="2" s="1"/>
  <c r="BY1212" i="2"/>
  <c r="BY1215" i="2"/>
  <c r="BU1215" i="2"/>
  <c r="BX1215" i="2" s="1"/>
  <c r="BT1215" i="2"/>
  <c r="BQ1215" i="2" s="1"/>
  <c r="BL1217" i="2"/>
  <c r="BU1218" i="2"/>
  <c r="BX1218" i="2" s="1"/>
  <c r="BT1218" i="2"/>
  <c r="BQ1218" i="2" s="1"/>
  <c r="BU1223" i="2"/>
  <c r="BX1223" i="2" s="1"/>
  <c r="BT1223" i="2"/>
  <c r="BQ1223" i="2" s="1"/>
  <c r="BU1228" i="2"/>
  <c r="BX1228" i="2" s="1"/>
  <c r="BT1228" i="2"/>
  <c r="BU1232" i="2"/>
  <c r="BX1232" i="2" s="1"/>
  <c r="BT1232" i="2"/>
  <c r="CD1242" i="2"/>
  <c r="CG1242" i="2" s="1"/>
  <c r="CC1242" i="2"/>
  <c r="BZ1242" i="2" s="1"/>
  <c r="BU1247" i="2"/>
  <c r="BX1247" i="2" s="1"/>
  <c r="BT1247" i="2"/>
  <c r="BQ1247" i="2" s="1"/>
  <c r="BC1258" i="2"/>
  <c r="BU1266" i="2"/>
  <c r="BT1266" i="2"/>
  <c r="BQ1266" i="2" s="1"/>
  <c r="BU1271" i="2"/>
  <c r="BX1271" i="2" s="1"/>
  <c r="BT1271" i="2"/>
  <c r="BQ1271" i="2" s="1"/>
  <c r="BU1275" i="2"/>
  <c r="BX1275" i="2" s="1"/>
  <c r="BT1275" i="2"/>
  <c r="BQ1275" i="2" s="1"/>
  <c r="BU1307" i="2"/>
  <c r="BX1307" i="2" s="1"/>
  <c r="BT1307" i="2"/>
  <c r="BQ1307" i="2" s="1"/>
  <c r="BX1309" i="2"/>
  <c r="BU1312" i="2"/>
  <c r="BX1312" i="2" s="1"/>
  <c r="BT1312" i="2"/>
  <c r="BQ1312" i="2" s="1"/>
  <c r="BT1313" i="2"/>
  <c r="BQ1313" i="2" s="1"/>
  <c r="BU1313" i="2"/>
  <c r="BX1316" i="2"/>
  <c r="BU1316" i="2"/>
  <c r="BT1316" i="2"/>
  <c r="BQ1316" i="2" s="1"/>
  <c r="BW1317" i="2"/>
  <c r="BV1317" i="2" s="1"/>
  <c r="BU1320" i="2"/>
  <c r="BX1320" i="2" s="1"/>
  <c r="BT1320" i="2"/>
  <c r="BW1320" i="2" s="1"/>
  <c r="BV1320" i="2" s="1"/>
  <c r="BU1323" i="2"/>
  <c r="BX1323" i="2" s="1"/>
  <c r="BT1323" i="2"/>
  <c r="BQ1323" i="2" s="1"/>
  <c r="BL1328" i="2"/>
  <c r="BY1332" i="2"/>
  <c r="BU1343" i="2"/>
  <c r="BX1343" i="2" s="1"/>
  <c r="BT1343" i="2"/>
  <c r="BQ1343" i="2" s="1"/>
  <c r="BU1347" i="2"/>
  <c r="BX1347" i="2" s="1"/>
  <c r="BT1347" i="2"/>
  <c r="BQ1347" i="2" s="1"/>
  <c r="BL1351" i="2"/>
  <c r="BC1352" i="2"/>
  <c r="BU1355" i="2"/>
  <c r="BX1355" i="2" s="1"/>
  <c r="BT1355" i="2"/>
  <c r="BQ1355" i="2" s="1"/>
  <c r="BU1362" i="2"/>
  <c r="BX1362" i="2" s="1"/>
  <c r="BT1362" i="2"/>
  <c r="BQ1362" i="2" s="1"/>
  <c r="BU1370" i="2"/>
  <c r="BX1370" i="2" s="1"/>
  <c r="BT1370" i="2"/>
  <c r="BQ1370" i="2" s="1"/>
  <c r="BU1380" i="2"/>
  <c r="BX1380" i="2" s="1"/>
  <c r="BT1380" i="2"/>
  <c r="BQ1380" i="2" s="1"/>
  <c r="BC1381" i="2"/>
  <c r="BC1389" i="2"/>
  <c r="BC1394" i="2"/>
  <c r="BT1401" i="2"/>
  <c r="BQ1401" i="2" s="1"/>
  <c r="BU1401" i="2"/>
  <c r="BX1401" i="2" s="1"/>
  <c r="BU1404" i="2"/>
  <c r="BX1404" i="2" s="1"/>
  <c r="BT1404" i="2"/>
  <c r="BQ1404" i="2" s="1"/>
  <c r="BU1408" i="2"/>
  <c r="BX1408" i="2" s="1"/>
  <c r="BT1408" i="2"/>
  <c r="BQ1408" i="2" s="1"/>
  <c r="BU1409" i="2"/>
  <c r="BX1409" i="2" s="1"/>
  <c r="BT1409" i="2"/>
  <c r="BQ1409" i="2" s="1"/>
  <c r="BU1418" i="2"/>
  <c r="BX1418" i="2" s="1"/>
  <c r="BT1418" i="2"/>
  <c r="BU1420" i="2"/>
  <c r="BX1420" i="2" s="1"/>
  <c r="BT1420" i="2"/>
  <c r="BQ1420" i="2" s="1"/>
  <c r="BU1422" i="2"/>
  <c r="BX1422" i="2" s="1"/>
  <c r="BT1422" i="2"/>
  <c r="BU1426" i="2"/>
  <c r="BX1426" i="2" s="1"/>
  <c r="BT1426" i="2"/>
  <c r="BQ1426" i="2" s="1"/>
  <c r="BC1427" i="2"/>
  <c r="BU1428" i="2"/>
  <c r="BX1428" i="2" s="1"/>
  <c r="BT1428" i="2"/>
  <c r="BQ1428" i="2" s="1"/>
  <c r="BU1456" i="2"/>
  <c r="BX1456" i="2" s="1"/>
  <c r="BT1456" i="2"/>
  <c r="BQ1456" i="2" s="1"/>
  <c r="BU1462" i="2"/>
  <c r="BX1462" i="2" s="1"/>
  <c r="BT1462" i="2"/>
  <c r="BQ1462" i="2" s="1"/>
  <c r="BC1463" i="2"/>
  <c r="BT1465" i="2"/>
  <c r="BQ1465" i="2" s="1"/>
  <c r="BU1465" i="2"/>
  <c r="BX1465" i="2" s="1"/>
  <c r="BU1470" i="2"/>
  <c r="BX1470" i="2" s="1"/>
  <c r="BT1470" i="2"/>
  <c r="BQ1470" i="2" s="1"/>
  <c r="BU1473" i="2"/>
  <c r="BX1473" i="2" s="1"/>
  <c r="BT1473" i="2"/>
  <c r="BQ1473" i="2" s="1"/>
  <c r="BC1475" i="2"/>
  <c r="BB1484" i="2"/>
  <c r="BB1487" i="2"/>
  <c r="BU1503" i="2"/>
  <c r="BX1503" i="2" s="1"/>
  <c r="BT1503" i="2"/>
  <c r="BQ1503" i="2" s="1"/>
  <c r="BU1508" i="2"/>
  <c r="BX1508" i="2" s="1"/>
  <c r="BT1508" i="2"/>
  <c r="BQ1508" i="2" s="1"/>
  <c r="BU1516" i="2"/>
  <c r="BX1516" i="2" s="1"/>
  <c r="BT1516" i="2"/>
  <c r="BQ1516" i="2" s="1"/>
  <c r="BB1521" i="2"/>
  <c r="BT1501" i="2"/>
  <c r="BQ1501" i="2" s="1"/>
  <c r="BT1437" i="2"/>
  <c r="BQ1437" i="2" s="1"/>
  <c r="BT1373" i="2"/>
  <c r="BW1373" i="2" s="1"/>
  <c r="BT1309" i="2"/>
  <c r="BW1309" i="2" s="1"/>
  <c r="BV1309" i="2" s="1"/>
  <c r="BT1245" i="2"/>
  <c r="BQ1245" i="2" s="1"/>
  <c r="BT1181" i="2"/>
  <c r="BQ1181" i="2" s="1"/>
  <c r="BT1021" i="2"/>
  <c r="BQ1021" i="2" s="1"/>
  <c r="BT909" i="2"/>
  <c r="BW909" i="2" s="1"/>
  <c r="BU519" i="2"/>
  <c r="BX519" i="2" s="1"/>
  <c r="BT519" i="2"/>
  <c r="BQ519" i="2" s="1"/>
  <c r="BU522" i="2"/>
  <c r="BX522" i="2" s="1"/>
  <c r="BT522" i="2"/>
  <c r="BQ522" i="2" s="1"/>
  <c r="BU527" i="2"/>
  <c r="BX527" i="2" s="1"/>
  <c r="BT527" i="2"/>
  <c r="BQ527" i="2" s="1"/>
  <c r="BU530" i="2"/>
  <c r="BX530" i="2" s="1"/>
  <c r="BT530" i="2"/>
  <c r="BQ530" i="2" s="1"/>
  <c r="CD538" i="2"/>
  <c r="CG538" i="2" s="1"/>
  <c r="CC538" i="2"/>
  <c r="BZ538" i="2" s="1"/>
  <c r="CD541" i="2"/>
  <c r="CG541" i="2" s="1"/>
  <c r="CC541" i="2"/>
  <c r="BZ541" i="2" s="1"/>
  <c r="BM547" i="2"/>
  <c r="BU548" i="2"/>
  <c r="BX548" i="2" s="1"/>
  <c r="BT548" i="2"/>
  <c r="BQ548" i="2" s="1"/>
  <c r="BB555" i="2"/>
  <c r="BU570" i="2"/>
  <c r="BX570" i="2" s="1"/>
  <c r="BT570" i="2"/>
  <c r="BQ570" i="2" s="1"/>
  <c r="BU577" i="2"/>
  <c r="BX577" i="2" s="1"/>
  <c r="BT577" i="2"/>
  <c r="BQ577" i="2" s="1"/>
  <c r="BU590" i="2"/>
  <c r="BX590" i="2" s="1"/>
  <c r="BT590" i="2"/>
  <c r="BB597" i="2"/>
  <c r="BM601" i="2"/>
  <c r="BU602" i="2"/>
  <c r="BT602" i="2"/>
  <c r="BQ602" i="2" s="1"/>
  <c r="BB606" i="2"/>
  <c r="BU607" i="2"/>
  <c r="BX607" i="2" s="1"/>
  <c r="BT607" i="2"/>
  <c r="BQ607" i="2" s="1"/>
  <c r="BB608" i="2"/>
  <c r="BB610" i="2"/>
  <c r="BY612" i="2"/>
  <c r="CF612" i="2" s="1"/>
  <c r="CE612" i="2" s="1"/>
  <c r="BU612" i="2"/>
  <c r="BT612" i="2"/>
  <c r="BQ612" i="2" s="1"/>
  <c r="BY614" i="2"/>
  <c r="BU614" i="2"/>
  <c r="BX614" i="2" s="1"/>
  <c r="BT614" i="2"/>
  <c r="BQ614" i="2" s="1"/>
  <c r="BU616" i="2"/>
  <c r="BX616" i="2" s="1"/>
  <c r="BT616" i="2"/>
  <c r="BC630" i="2"/>
  <c r="BB632" i="2"/>
  <c r="BU634" i="2"/>
  <c r="BX634" i="2" s="1"/>
  <c r="BT634" i="2"/>
  <c r="BU640" i="2"/>
  <c r="BX640" i="2" s="1"/>
  <c r="BT640" i="2"/>
  <c r="BQ640" i="2" s="1"/>
  <c r="BU643" i="2"/>
  <c r="BX643" i="2" s="1"/>
  <c r="BT643" i="2"/>
  <c r="BQ643" i="2" s="1"/>
  <c r="BY647" i="2"/>
  <c r="CG647" i="2" s="1"/>
  <c r="BU647" i="2"/>
  <c r="BT647" i="2"/>
  <c r="BQ647" i="2" s="1"/>
  <c r="BY655" i="2"/>
  <c r="CG655" i="2" s="1"/>
  <c r="BT655" i="2"/>
  <c r="BQ655" i="2" s="1"/>
  <c r="BU655" i="2"/>
  <c r="CD660" i="2"/>
  <c r="CG660" i="2" s="1"/>
  <c r="CC660" i="2"/>
  <c r="BZ660" i="2" s="1"/>
  <c r="BU670" i="2"/>
  <c r="BX670" i="2" s="1"/>
  <c r="BT670" i="2"/>
  <c r="BW670" i="2" s="1"/>
  <c r="BB677" i="2"/>
  <c r="BM680" i="2"/>
  <c r="BC693" i="2"/>
  <c r="BU697" i="2"/>
  <c r="BX697" i="2" s="1"/>
  <c r="BT697" i="2"/>
  <c r="BQ697" i="2" s="1"/>
  <c r="BU700" i="2"/>
  <c r="BX700" i="2" s="1"/>
  <c r="BT700" i="2"/>
  <c r="BW700" i="2" s="1"/>
  <c r="BM706" i="2"/>
  <c r="BC716" i="2"/>
  <c r="BM726" i="2"/>
  <c r="BK726" i="2" s="1"/>
  <c r="CD727" i="2"/>
  <c r="CG727" i="2" s="1"/>
  <c r="CC727" i="2"/>
  <c r="BZ727" i="2" s="1"/>
  <c r="BU730" i="2"/>
  <c r="BX730" i="2" s="1"/>
  <c r="BT730" i="2"/>
  <c r="BQ730" i="2" s="1"/>
  <c r="BU739" i="2"/>
  <c r="BX739" i="2" s="1"/>
  <c r="BT739" i="2"/>
  <c r="BQ739" i="2" s="1"/>
  <c r="BU742" i="2"/>
  <c r="BT742" i="2"/>
  <c r="BQ742" i="2" s="1"/>
  <c r="BU744" i="2"/>
  <c r="BX744" i="2" s="1"/>
  <c r="BT744" i="2"/>
  <c r="BU762" i="2"/>
  <c r="BX762" i="2" s="1"/>
  <c r="BT762" i="2"/>
  <c r="BQ762" i="2" s="1"/>
  <c r="BC765" i="2"/>
  <c r="BB767" i="2"/>
  <c r="BT769" i="2"/>
  <c r="BQ769" i="2" s="1"/>
  <c r="BU769" i="2"/>
  <c r="BX769" i="2" s="1"/>
  <c r="BU779" i="2"/>
  <c r="BX779" i="2" s="1"/>
  <c r="BT779" i="2"/>
  <c r="BQ779" i="2" s="1"/>
  <c r="CD790" i="2"/>
  <c r="CG790" i="2" s="1"/>
  <c r="CC790" i="2"/>
  <c r="BZ790" i="2" s="1"/>
  <c r="BT793" i="2"/>
  <c r="BQ793" i="2" s="1"/>
  <c r="BU793" i="2"/>
  <c r="BX793" i="2" s="1"/>
  <c r="BU797" i="2"/>
  <c r="BX797" i="2" s="1"/>
  <c r="BT797" i="2"/>
  <c r="BQ797" i="2" s="1"/>
  <c r="BB799" i="2"/>
  <c r="BM801" i="2"/>
  <c r="BK801" i="2" s="1"/>
  <c r="CD802" i="2"/>
  <c r="CG802" i="2" s="1"/>
  <c r="CC802" i="2"/>
  <c r="BZ802" i="2" s="1"/>
  <c r="BU804" i="2"/>
  <c r="BX804" i="2" s="1"/>
  <c r="BT804" i="2"/>
  <c r="BW804" i="2" s="1"/>
  <c r="BB806" i="2"/>
  <c r="BU810" i="2"/>
  <c r="BX810" i="2" s="1"/>
  <c r="BT810" i="2"/>
  <c r="BU812" i="2"/>
  <c r="BX812" i="2" s="1"/>
  <c r="BT812" i="2"/>
  <c r="BW812" i="2" s="1"/>
  <c r="BL821" i="2"/>
  <c r="BB832" i="2"/>
  <c r="BY835" i="2"/>
  <c r="BU835" i="2"/>
  <c r="BX835" i="2" s="1"/>
  <c r="BT835" i="2"/>
  <c r="BQ835" i="2" s="1"/>
  <c r="BU847" i="2"/>
  <c r="BX847" i="2" s="1"/>
  <c r="BT847" i="2"/>
  <c r="CD861" i="2"/>
  <c r="CG861" i="2" s="1"/>
  <c r="CC861" i="2"/>
  <c r="CF861" i="2" s="1"/>
  <c r="BX870" i="2"/>
  <c r="BU870" i="2"/>
  <c r="BT870" i="2"/>
  <c r="BQ870" i="2" s="1"/>
  <c r="BT873" i="2"/>
  <c r="BU873" i="2"/>
  <c r="BX873" i="2" s="1"/>
  <c r="BU879" i="2"/>
  <c r="BT879" i="2"/>
  <c r="BQ879" i="2" s="1"/>
  <c r="BW881" i="2"/>
  <c r="BV881" i="2" s="1"/>
  <c r="BY884" i="2"/>
  <c r="BU884" i="2"/>
  <c r="BX884" i="2" s="1"/>
  <c r="BT884" i="2"/>
  <c r="BQ884" i="2" s="1"/>
  <c r="BY887" i="2"/>
  <c r="BU890" i="2"/>
  <c r="BX890" i="2" s="1"/>
  <c r="BT890" i="2"/>
  <c r="BW890" i="2" s="1"/>
  <c r="BY895" i="2"/>
  <c r="BU895" i="2"/>
  <c r="BX895" i="2" s="1"/>
  <c r="BT895" i="2"/>
  <c r="BQ895" i="2" s="1"/>
  <c r="BU905" i="2"/>
  <c r="BX905" i="2" s="1"/>
  <c r="BT905" i="2"/>
  <c r="BQ905" i="2" s="1"/>
  <c r="BU908" i="2"/>
  <c r="BX908" i="2" s="1"/>
  <c r="BT908" i="2"/>
  <c r="BQ908" i="2" s="1"/>
  <c r="BU910" i="2"/>
  <c r="BX910" i="2" s="1"/>
  <c r="BT910" i="2"/>
  <c r="BQ910" i="2" s="1"/>
  <c r="BY915" i="2"/>
  <c r="BU928" i="2"/>
  <c r="BX928" i="2" s="1"/>
  <c r="BT928" i="2"/>
  <c r="BL933" i="2"/>
  <c r="BU936" i="2"/>
  <c r="BX936" i="2" s="1"/>
  <c r="BT936" i="2"/>
  <c r="BQ936" i="2" s="1"/>
  <c r="BM944" i="2"/>
  <c r="BB953" i="2"/>
  <c r="BC954" i="2"/>
  <c r="BX966" i="2"/>
  <c r="BB967" i="2"/>
  <c r="BB970" i="2"/>
  <c r="BU987" i="2"/>
  <c r="BX987" i="2" s="1"/>
  <c r="BT987" i="2"/>
  <c r="CD998" i="2"/>
  <c r="CG998" i="2" s="1"/>
  <c r="CC998" i="2"/>
  <c r="BZ998" i="2" s="1"/>
  <c r="CD1007" i="2"/>
  <c r="CG1007" i="2" s="1"/>
  <c r="CC1007" i="2"/>
  <c r="BZ1007" i="2" s="1"/>
  <c r="CD1011" i="2"/>
  <c r="CG1011" i="2" s="1"/>
  <c r="CC1011" i="2"/>
  <c r="CF1011" i="2" s="1"/>
  <c r="BL1014" i="2"/>
  <c r="BC1021" i="2"/>
  <c r="BU1024" i="2"/>
  <c r="BX1024" i="2" s="1"/>
  <c r="BT1024" i="2"/>
  <c r="BQ1024" i="2" s="1"/>
  <c r="BL1038" i="2"/>
  <c r="BT1041" i="2"/>
  <c r="BW1041" i="2" s="1"/>
  <c r="BU1041" i="2"/>
  <c r="BX1041" i="2" s="1"/>
  <c r="BY1045" i="2"/>
  <c r="CF1045" i="2" s="1"/>
  <c r="CE1045" i="2" s="1"/>
  <c r="CD1048" i="2"/>
  <c r="CG1048" i="2" s="1"/>
  <c r="CC1048" i="2"/>
  <c r="BZ1048" i="2" s="1"/>
  <c r="CD1052" i="2"/>
  <c r="CG1052" i="2" s="1"/>
  <c r="CC1052" i="2"/>
  <c r="BZ1052" i="2" s="1"/>
  <c r="BC1061" i="2"/>
  <c r="CD1071" i="2"/>
  <c r="CG1071" i="2" s="1"/>
  <c r="CC1071" i="2"/>
  <c r="BZ1071" i="2" s="1"/>
  <c r="BY1079" i="2"/>
  <c r="BC1080" i="2"/>
  <c r="BY1088" i="2"/>
  <c r="BU1096" i="2"/>
  <c r="BX1096" i="2" s="1"/>
  <c r="BT1096" i="2"/>
  <c r="BQ1096" i="2" s="1"/>
  <c r="BY1098" i="2"/>
  <c r="BY1107" i="2"/>
  <c r="BC1129" i="2"/>
  <c r="BU1130" i="2"/>
  <c r="BX1130" i="2" s="1"/>
  <c r="BT1130" i="2"/>
  <c r="BW1130" i="2" s="1"/>
  <c r="BC1134" i="2"/>
  <c r="BY1135" i="2"/>
  <c r="BU1138" i="2"/>
  <c r="BX1138" i="2" s="1"/>
  <c r="BT1138" i="2"/>
  <c r="BQ1138" i="2" s="1"/>
  <c r="BT1145" i="2"/>
  <c r="BQ1145" i="2" s="1"/>
  <c r="BU1145" i="2"/>
  <c r="BX1145" i="2" s="1"/>
  <c r="BY1146" i="2"/>
  <c r="BY1153" i="2"/>
  <c r="BU1155" i="2"/>
  <c r="BX1155" i="2" s="1"/>
  <c r="BT1155" i="2"/>
  <c r="BC1160" i="2"/>
  <c r="BU1161" i="2"/>
  <c r="BX1161" i="2" s="1"/>
  <c r="BT1161" i="2"/>
  <c r="BQ1161" i="2" s="1"/>
  <c r="BY1166" i="2"/>
  <c r="BU1166" i="2"/>
  <c r="BX1166" i="2" s="1"/>
  <c r="BT1166" i="2"/>
  <c r="BQ1166" i="2" s="1"/>
  <c r="BU1175" i="2"/>
  <c r="BX1175" i="2" s="1"/>
  <c r="BT1175" i="2"/>
  <c r="BQ1175" i="2" s="1"/>
  <c r="BL1176" i="2"/>
  <c r="BK1176" i="2" s="1"/>
  <c r="BY1186" i="2"/>
  <c r="BT1193" i="2"/>
  <c r="BQ1193" i="2" s="1"/>
  <c r="BU1193" i="2"/>
  <c r="CD1202" i="2"/>
  <c r="CG1202" i="2" s="1"/>
  <c r="CC1202" i="2"/>
  <c r="BY1216" i="2"/>
  <c r="BU1216" i="2"/>
  <c r="BX1216" i="2" s="1"/>
  <c r="BT1216" i="2"/>
  <c r="BW1216" i="2" s="1"/>
  <c r="BU1224" i="2"/>
  <c r="BX1224" i="2" s="1"/>
  <c r="BT1224" i="2"/>
  <c r="BY1233" i="2"/>
  <c r="BU1233" i="2"/>
  <c r="BX1233" i="2" s="1"/>
  <c r="BT1233" i="2"/>
  <c r="BU1248" i="2"/>
  <c r="BX1248" i="2" s="1"/>
  <c r="BT1248" i="2"/>
  <c r="BT1249" i="2"/>
  <c r="BQ1249" i="2" s="1"/>
  <c r="BU1249" i="2"/>
  <c r="BX1249" i="2" s="1"/>
  <c r="BU1252" i="2"/>
  <c r="BX1252" i="2" s="1"/>
  <c r="BT1252" i="2"/>
  <c r="BQ1252" i="2" s="1"/>
  <c r="BU1254" i="2"/>
  <c r="BX1254" i="2" s="1"/>
  <c r="BT1254" i="2"/>
  <c r="BQ1254" i="2" s="1"/>
  <c r="BT1257" i="2"/>
  <c r="BQ1257" i="2" s="1"/>
  <c r="BU1257" i="2"/>
  <c r="BX1257" i="2" s="1"/>
  <c r="BU1262" i="2"/>
  <c r="BX1262" i="2" s="1"/>
  <c r="BT1262" i="2"/>
  <c r="BQ1262" i="2" s="1"/>
  <c r="BU1268" i="2"/>
  <c r="BX1268" i="2" s="1"/>
  <c r="BT1268" i="2"/>
  <c r="BQ1268" i="2" s="1"/>
  <c r="BU1282" i="2"/>
  <c r="BX1282" i="2" s="1"/>
  <c r="BT1282" i="2"/>
  <c r="BQ1282" i="2" s="1"/>
  <c r="BU1289" i="2"/>
  <c r="BX1289" i="2" s="1"/>
  <c r="BT1289" i="2"/>
  <c r="BQ1289" i="2" s="1"/>
  <c r="BL1290" i="2"/>
  <c r="BU1292" i="2"/>
  <c r="BX1292" i="2" s="1"/>
  <c r="BT1292" i="2"/>
  <c r="BQ1292" i="2" s="1"/>
  <c r="BX1295" i="2"/>
  <c r="BU1295" i="2"/>
  <c r="BT1295" i="2"/>
  <c r="BQ1295" i="2" s="1"/>
  <c r="BU1299" i="2"/>
  <c r="BT1299" i="2"/>
  <c r="BQ1299" i="2" s="1"/>
  <c r="BC1302" i="2"/>
  <c r="BU1304" i="2"/>
  <c r="BX1304" i="2" s="1"/>
  <c r="BT1304" i="2"/>
  <c r="BQ1304" i="2" s="1"/>
  <c r="BU1305" i="2"/>
  <c r="BX1305" i="2" s="1"/>
  <c r="BT1305" i="2"/>
  <c r="BQ1305" i="2" s="1"/>
  <c r="BU1314" i="2"/>
  <c r="BT1314" i="2"/>
  <c r="BQ1314" i="2" s="1"/>
  <c r="BC1315" i="2"/>
  <c r="BW1316" i="2"/>
  <c r="BV1316" i="2" s="1"/>
  <c r="BT1321" i="2"/>
  <c r="BQ1321" i="2" s="1"/>
  <c r="BU1321" i="2"/>
  <c r="BX1321" i="2" s="1"/>
  <c r="BL1329" i="2"/>
  <c r="BX1333" i="2"/>
  <c r="BU1334" i="2"/>
  <c r="BX1334" i="2" s="1"/>
  <c r="BT1334" i="2"/>
  <c r="BW1334" i="2" s="1"/>
  <c r="BU1335" i="2"/>
  <c r="BX1335" i="2" s="1"/>
  <c r="BT1335" i="2"/>
  <c r="BQ1335" i="2" s="1"/>
  <c r="BU1339" i="2"/>
  <c r="BX1339" i="2" s="1"/>
  <c r="BT1339" i="2"/>
  <c r="BU1350" i="2"/>
  <c r="BX1350" i="2" s="1"/>
  <c r="BT1350" i="2"/>
  <c r="BQ1350" i="2" s="1"/>
  <c r="BU1359" i="2"/>
  <c r="BX1359" i="2" s="1"/>
  <c r="BT1359" i="2"/>
  <c r="BW1359" i="2" s="1"/>
  <c r="BC1360" i="2"/>
  <c r="BU1376" i="2"/>
  <c r="BX1376" i="2" s="1"/>
  <c r="BT1376" i="2"/>
  <c r="BQ1376" i="2" s="1"/>
  <c r="BU1387" i="2"/>
  <c r="BT1387" i="2"/>
  <c r="BQ1387" i="2" s="1"/>
  <c r="BT1393" i="2"/>
  <c r="BQ1393" i="2" s="1"/>
  <c r="BU1393" i="2"/>
  <c r="BX1393" i="2" s="1"/>
  <c r="BB1405" i="2"/>
  <c r="BM1419" i="2"/>
  <c r="BK1419" i="2" s="1"/>
  <c r="BM1421" i="2"/>
  <c r="BU1430" i="2"/>
  <c r="BX1430" i="2" s="1"/>
  <c r="BT1430" i="2"/>
  <c r="BQ1430" i="2" s="1"/>
  <c r="BU1435" i="2"/>
  <c r="BX1435" i="2" s="1"/>
  <c r="BT1435" i="2"/>
  <c r="BQ1435" i="2" s="1"/>
  <c r="BU1443" i="2"/>
  <c r="BX1443" i="2" s="1"/>
  <c r="BT1443" i="2"/>
  <c r="BB1444" i="2"/>
  <c r="BL1446" i="2"/>
  <c r="BK1446" i="2" s="1"/>
  <c r="BA1446" i="2" s="1"/>
  <c r="BU1448" i="2"/>
  <c r="BX1448" i="2" s="1"/>
  <c r="BT1448" i="2"/>
  <c r="BQ1448" i="2" s="1"/>
  <c r="BU1466" i="2"/>
  <c r="BX1466" i="2" s="1"/>
  <c r="BT1466" i="2"/>
  <c r="BQ1466" i="2" s="1"/>
  <c r="BU1468" i="2"/>
  <c r="BX1468" i="2" s="1"/>
  <c r="BT1468" i="2"/>
  <c r="BU1474" i="2"/>
  <c r="BX1474" i="2" s="1"/>
  <c r="BT1474" i="2"/>
  <c r="BQ1474" i="2" s="1"/>
  <c r="BU1476" i="2"/>
  <c r="BX1476" i="2" s="1"/>
  <c r="BT1476" i="2"/>
  <c r="BT1479" i="2"/>
  <c r="BQ1479" i="2" s="1"/>
  <c r="BU1479" i="2"/>
  <c r="BX1479" i="2" s="1"/>
  <c r="BU1480" i="2"/>
  <c r="BX1480" i="2" s="1"/>
  <c r="BT1480" i="2"/>
  <c r="BQ1480" i="2" s="1"/>
  <c r="BC1484" i="2"/>
  <c r="BU1486" i="2"/>
  <c r="BX1486" i="2" s="1"/>
  <c r="BT1486" i="2"/>
  <c r="BQ1486" i="2" s="1"/>
  <c r="BC1487" i="2"/>
  <c r="BU1494" i="2"/>
  <c r="BT1494" i="2"/>
  <c r="BQ1494" i="2" s="1"/>
  <c r="BB1509" i="2"/>
  <c r="BT1493" i="2"/>
  <c r="BQ1493" i="2" s="1"/>
  <c r="BT1429" i="2"/>
  <c r="BQ1429" i="2" s="1"/>
  <c r="BT1365" i="2"/>
  <c r="BW1365" i="2" s="1"/>
  <c r="BT1301" i="2"/>
  <c r="BT1237" i="2"/>
  <c r="BT1173" i="2"/>
  <c r="BQ1173" i="2" s="1"/>
  <c r="BT901" i="2"/>
  <c r="BQ901" i="2" s="1"/>
  <c r="BK1487" i="2"/>
  <c r="BA1487" i="2" s="1"/>
  <c r="BK1479" i="2"/>
  <c r="BA1479" i="2" s="1"/>
  <c r="BK461" i="2"/>
  <c r="CE593" i="2"/>
  <c r="DG584" i="2"/>
  <c r="CE680" i="2"/>
  <c r="CE749" i="2"/>
  <c r="CE815" i="2"/>
  <c r="CE857" i="2"/>
  <c r="BX352" i="2"/>
  <c r="BX1325" i="2"/>
  <c r="DD1423" i="2"/>
  <c r="DG1423" i="2" s="1"/>
  <c r="G1367" i="13"/>
  <c r="DD1367" i="2"/>
  <c r="DF1367" i="2" s="1"/>
  <c r="BK954" i="2"/>
  <c r="BK1264" i="2"/>
  <c r="BK1362" i="2"/>
  <c r="BK790" i="2"/>
  <c r="BK400" i="2"/>
  <c r="BK562" i="2"/>
  <c r="BA562" i="2" s="1"/>
  <c r="BQ1016" i="2"/>
  <c r="C7" i="12"/>
  <c r="DD236" i="2"/>
  <c r="DG236" i="2" s="1"/>
  <c r="BK351" i="2"/>
  <c r="BK1506" i="2"/>
  <c r="BA1506" i="2" s="1"/>
  <c r="BK1171" i="2"/>
  <c r="DD290" i="2"/>
  <c r="DG290" i="2" s="1"/>
  <c r="BW1060" i="2"/>
  <c r="BV1060" i="2" s="1"/>
  <c r="BQ1060" i="2"/>
  <c r="CF307" i="2"/>
  <c r="CE307" i="2" s="1"/>
  <c r="BZ307" i="2"/>
  <c r="BZ736" i="2"/>
  <c r="CF736" i="2"/>
  <c r="CE736" i="2" s="1"/>
  <c r="CF748" i="2"/>
  <c r="CE748" i="2" s="1"/>
  <c r="BZ748" i="2"/>
  <c r="BK388" i="2"/>
  <c r="CF682" i="2"/>
  <c r="CE682" i="2" s="1"/>
  <c r="BZ682" i="2"/>
  <c r="BK173" i="2"/>
  <c r="BW712" i="2"/>
  <c r="BW1014" i="2"/>
  <c r="BV1014" i="2" s="1"/>
  <c r="DN592" i="2"/>
  <c r="G1417" i="13"/>
  <c r="DD1417" i="2"/>
  <c r="DG1417" i="2" s="1"/>
  <c r="BK1338" i="2"/>
  <c r="BK1478" i="2"/>
  <c r="BA1478" i="2" s="1"/>
  <c r="G167" i="13"/>
  <c r="DD167" i="2"/>
  <c r="DF167" i="2" s="1"/>
  <c r="BK128" i="2"/>
  <c r="BA128" i="2" s="1"/>
  <c r="DG379" i="2"/>
  <c r="DF379" i="2"/>
  <c r="DF14" i="2"/>
  <c r="DG14" i="2"/>
  <c r="BL222" i="2"/>
  <c r="BB222" i="2"/>
  <c r="DD229" i="2"/>
  <c r="DG229" i="2" s="1"/>
  <c r="BB476" i="2"/>
  <c r="BC596" i="2"/>
  <c r="BL293" i="2"/>
  <c r="BB293" i="2"/>
  <c r="BC294" i="2"/>
  <c r="BY322" i="2"/>
  <c r="CG322" i="2" s="1"/>
  <c r="BW322" i="2"/>
  <c r="BV322" i="2" s="1"/>
  <c r="BM367" i="2"/>
  <c r="BK367" i="2" s="1"/>
  <c r="BC367" i="2"/>
  <c r="BB412" i="2"/>
  <c r="BL412" i="2"/>
  <c r="BM433" i="2"/>
  <c r="BL469" i="2"/>
  <c r="BK469" i="2" s="1"/>
  <c r="BA469" i="2" s="1"/>
  <c r="BB469" i="2"/>
  <c r="BM493" i="2"/>
  <c r="BC493" i="2"/>
  <c r="BM496" i="2"/>
  <c r="BY514" i="2"/>
  <c r="BX534" i="2"/>
  <c r="BY534" i="2"/>
  <c r="BC575" i="2"/>
  <c r="BM575" i="2"/>
  <c r="BY673" i="2"/>
  <c r="BL744" i="2"/>
  <c r="BB744" i="2"/>
  <c r="BM540" i="2"/>
  <c r="BY623" i="2"/>
  <c r="BM636" i="2"/>
  <c r="BC636" i="2"/>
  <c r="BY720" i="2"/>
  <c r="BM722" i="2"/>
  <c r="BC722" i="2"/>
  <c r="BM742" i="2"/>
  <c r="BK742" i="2" s="1"/>
  <c r="BC742" i="2"/>
  <c r="BY824" i="2"/>
  <c r="CG824" i="2" s="1"/>
  <c r="BW824" i="2"/>
  <c r="BV824" i="2" s="1"/>
  <c r="BL890" i="2"/>
  <c r="BY903" i="2"/>
  <c r="G922" i="13"/>
  <c r="DN922" i="2"/>
  <c r="BL940" i="2"/>
  <c r="BK940" i="2" s="1"/>
  <c r="BA940" i="2" s="1"/>
  <c r="BB940" i="2"/>
  <c r="BM959" i="2"/>
  <c r="BC959" i="2"/>
  <c r="BC23" i="2"/>
  <c r="BY66" i="2"/>
  <c r="BB78" i="2"/>
  <c r="BC79" i="2"/>
  <c r="BL90" i="2"/>
  <c r="BK112" i="2"/>
  <c r="BA112" i="2" s="1"/>
  <c r="BC140" i="2"/>
  <c r="BM140" i="2"/>
  <c r="BM152" i="2"/>
  <c r="BK152" i="2" s="1"/>
  <c r="BL180" i="2"/>
  <c r="BB180" i="2"/>
  <c r="BB216" i="2"/>
  <c r="BY390" i="2"/>
  <c r="BY478" i="2"/>
  <c r="BY652" i="2"/>
  <c r="BB715" i="2"/>
  <c r="BL715" i="2"/>
  <c r="BM804" i="2"/>
  <c r="BC804" i="2"/>
  <c r="BL947" i="2"/>
  <c r="BL964" i="2"/>
  <c r="BB964" i="2"/>
  <c r="BB1061" i="2"/>
  <c r="BL1061" i="2"/>
  <c r="BK1061" i="2" s="1"/>
  <c r="BA1061" i="2" s="1"/>
  <c r="BY1092" i="2"/>
  <c r="BX1149" i="2"/>
  <c r="BB1168" i="2"/>
  <c r="BL1168" i="2"/>
  <c r="BC12" i="2"/>
  <c r="BY12" i="2"/>
  <c r="BW85" i="2"/>
  <c r="BV85" i="2" s="1"/>
  <c r="BM97" i="2"/>
  <c r="BK97" i="2" s="1"/>
  <c r="BW127" i="2"/>
  <c r="BV127" i="2" s="1"/>
  <c r="BC142" i="2"/>
  <c r="BK160" i="2"/>
  <c r="BM183" i="2"/>
  <c r="BC216" i="2"/>
  <c r="BB243" i="2"/>
  <c r="BM315" i="2"/>
  <c r="BK315" i="2" s="1"/>
  <c r="BC473" i="2"/>
  <c r="BM473" i="2"/>
  <c r="BK473" i="2" s="1"/>
  <c r="BB714" i="2"/>
  <c r="BL714" i="2"/>
  <c r="BK714" i="2" s="1"/>
  <c r="BW1053" i="2"/>
  <c r="BV1053" i="2" s="1"/>
  <c r="BY1090" i="2"/>
  <c r="BC1092" i="2"/>
  <c r="BM1092" i="2"/>
  <c r="BY1103" i="2"/>
  <c r="BL1106" i="2"/>
  <c r="BM1391" i="2"/>
  <c r="BC1391" i="2"/>
  <c r="BM1500" i="2"/>
  <c r="BC1500" i="2"/>
  <c r="BL1519" i="2"/>
  <c r="BL23" i="2"/>
  <c r="BK23" i="2" s="1"/>
  <c r="BM27" i="2"/>
  <c r="BM30" i="2"/>
  <c r="BX33" i="2"/>
  <c r="DD35" i="2"/>
  <c r="DF35" i="2" s="1"/>
  <c r="BM39" i="2"/>
  <c r="BL43" i="2"/>
  <c r="BC52" i="2"/>
  <c r="BC98" i="2"/>
  <c r="BW104" i="2"/>
  <c r="BV104" i="2" s="1"/>
  <c r="BC106" i="2"/>
  <c r="BM106" i="2"/>
  <c r="BC113" i="2"/>
  <c r="DD147" i="2"/>
  <c r="DG147" i="2" s="1"/>
  <c r="G151" i="13"/>
  <c r="DD151" i="2"/>
  <c r="DG151" i="2" s="1"/>
  <c r="BB165" i="2"/>
  <c r="BC173" i="2"/>
  <c r="BX173" i="2"/>
  <c r="BM178" i="2"/>
  <c r="BC186" i="2"/>
  <c r="BX187" i="2"/>
  <c r="BB190" i="2"/>
  <c r="BB192" i="2"/>
  <c r="BC205" i="2"/>
  <c r="BC217" i="2"/>
  <c r="BB224" i="2"/>
  <c r="BB228" i="2"/>
  <c r="BM234" i="2"/>
  <c r="BC234" i="2"/>
  <c r="BB237" i="2"/>
  <c r="BL237" i="2"/>
  <c r="BC253" i="2"/>
  <c r="BC261" i="2"/>
  <c r="BB281" i="2"/>
  <c r="BB288" i="2"/>
  <c r="BB308" i="2"/>
  <c r="BB309" i="2"/>
  <c r="BC319" i="2"/>
  <c r="DD328" i="2"/>
  <c r="DG328" i="2" s="1"/>
  <c r="BY336" i="2"/>
  <c r="BL340" i="2"/>
  <c r="BK340" i="2" s="1"/>
  <c r="BA340" i="2" s="1"/>
  <c r="BB340" i="2"/>
  <c r="BB384" i="2"/>
  <c r="BL396" i="2"/>
  <c r="BK396" i="2" s="1"/>
  <c r="BB396" i="2"/>
  <c r="BY402" i="2"/>
  <c r="BM404" i="2"/>
  <c r="BC418" i="2"/>
  <c r="BM424" i="2"/>
  <c r="BK424" i="2" s="1"/>
  <c r="BA424" i="2" s="1"/>
  <c r="BY445" i="2"/>
  <c r="BB451" i="2"/>
  <c r="BC466" i="2"/>
  <c r="BM466" i="2"/>
  <c r="BK467" i="2"/>
  <c r="BA467" i="2" s="1"/>
  <c r="BL480" i="2"/>
  <c r="BW485" i="2"/>
  <c r="BV485" i="2" s="1"/>
  <c r="BL491" i="2"/>
  <c r="BK491" i="2" s="1"/>
  <c r="BB491" i="2"/>
  <c r="BM503" i="2"/>
  <c r="BC512" i="2"/>
  <c r="BY531" i="2"/>
  <c r="BL533" i="2"/>
  <c r="BL535" i="2"/>
  <c r="BY537" i="2"/>
  <c r="BC541" i="2"/>
  <c r="BL580" i="2"/>
  <c r="BC583" i="2"/>
  <c r="BM583" i="2"/>
  <c r="BK583" i="2" s="1"/>
  <c r="BA583" i="2" s="1"/>
  <c r="BM599" i="2"/>
  <c r="BK599" i="2" s="1"/>
  <c r="BX603" i="2"/>
  <c r="BY603" i="2"/>
  <c r="CF603" i="2" s="1"/>
  <c r="CE603" i="2" s="1"/>
  <c r="BW603" i="2"/>
  <c r="BV603" i="2" s="1"/>
  <c r="BC617" i="2"/>
  <c r="BM641" i="2"/>
  <c r="BK641" i="2" s="1"/>
  <c r="BC641" i="2"/>
  <c r="BK666" i="2"/>
  <c r="BY674" i="2"/>
  <c r="BB687" i="2"/>
  <c r="BL687" i="2"/>
  <c r="BK687" i="2" s="1"/>
  <c r="BX706" i="2"/>
  <c r="BW706" i="2"/>
  <c r="BV706" i="2" s="1"/>
  <c r="BY706" i="2"/>
  <c r="CF706" i="2" s="1"/>
  <c r="CE706" i="2" s="1"/>
  <c r="BM712" i="2"/>
  <c r="BM724" i="2"/>
  <c r="BC724" i="2"/>
  <c r="BB755" i="2"/>
  <c r="BM766" i="2"/>
  <c r="BK766" i="2" s="1"/>
  <c r="BC766" i="2"/>
  <c r="BM796" i="2"/>
  <c r="BM797" i="2"/>
  <c r="BC797" i="2"/>
  <c r="BX883" i="2"/>
  <c r="BY883" i="2"/>
  <c r="CG883" i="2" s="1"/>
  <c r="BW883" i="2"/>
  <c r="BV883" i="2" s="1"/>
  <c r="BY910" i="2"/>
  <c r="BL917" i="2"/>
  <c r="BK917" i="2" s="1"/>
  <c r="BB917" i="2"/>
  <c r="BL956" i="2"/>
  <c r="BK956" i="2" s="1"/>
  <c r="BB956" i="2"/>
  <c r="BL974" i="2"/>
  <c r="BB974" i="2"/>
  <c r="BX974" i="2"/>
  <c r="BW974" i="2"/>
  <c r="BV974" i="2" s="1"/>
  <c r="BB1007" i="2"/>
  <c r="BL1007" i="2"/>
  <c r="DD1101" i="2"/>
  <c r="DF1101" i="2" s="1"/>
  <c r="BL1102" i="2"/>
  <c r="BK1102" i="2" s="1"/>
  <c r="BM1106" i="2"/>
  <c r="G1114" i="13"/>
  <c r="DD1114" i="2"/>
  <c r="BY1120" i="2"/>
  <c r="BL1186" i="2"/>
  <c r="BK1186" i="2" s="1"/>
  <c r="BB1186" i="2"/>
  <c r="BL1189" i="2"/>
  <c r="BY1205" i="2"/>
  <c r="BX1205" i="2"/>
  <c r="BM1300" i="2"/>
  <c r="BB26" i="2"/>
  <c r="BL26" i="2"/>
  <c r="BY803" i="2"/>
  <c r="BY894" i="2"/>
  <c r="BM22" i="2"/>
  <c r="BC26" i="2"/>
  <c r="BM26" i="2"/>
  <c r="DD30" i="2"/>
  <c r="DG30" i="2" s="1"/>
  <c r="BY32" i="2"/>
  <c r="CG32" i="2" s="1"/>
  <c r="BW32" i="2"/>
  <c r="BV32" i="2" s="1"/>
  <c r="BY34" i="2"/>
  <c r="BW34" i="2"/>
  <c r="BV34" i="2" s="1"/>
  <c r="BL35" i="2"/>
  <c r="DD39" i="2"/>
  <c r="DF39" i="2" s="1"/>
  <c r="BB123" i="2"/>
  <c r="BK136" i="2"/>
  <c r="BL146" i="2"/>
  <c r="BL149" i="2"/>
  <c r="BM187" i="2"/>
  <c r="BK187" i="2" s="1"/>
  <c r="BC187" i="2"/>
  <c r="BL223" i="2"/>
  <c r="DD231" i="2"/>
  <c r="DF231" i="2" s="1"/>
  <c r="BL255" i="2"/>
  <c r="BL257" i="2"/>
  <c r="BK257" i="2" s="1"/>
  <c r="BA257" i="2" s="1"/>
  <c r="BB269" i="2"/>
  <c r="BL269" i="2"/>
  <c r="BK269" i="2" s="1"/>
  <c r="BA269" i="2" s="1"/>
  <c r="BL272" i="2"/>
  <c r="BK272" i="2" s="1"/>
  <c r="BA272" i="2" s="1"/>
  <c r="BM283" i="2"/>
  <c r="BK283" i="2" s="1"/>
  <c r="BC283" i="2"/>
  <c r="BY329" i="2"/>
  <c r="BY365" i="2"/>
  <c r="BL414" i="2"/>
  <c r="BB420" i="2"/>
  <c r="BL420" i="2"/>
  <c r="BK420" i="2" s="1"/>
  <c r="BL432" i="2"/>
  <c r="BL446" i="2"/>
  <c r="BK446" i="2" s="1"/>
  <c r="BB446" i="2"/>
  <c r="BY451" i="2"/>
  <c r="BL465" i="2"/>
  <c r="BM471" i="2"/>
  <c r="BM490" i="2"/>
  <c r="BK490" i="2" s="1"/>
  <c r="BY511" i="2"/>
  <c r="CF511" i="2" s="1"/>
  <c r="CE511" i="2" s="1"/>
  <c r="BY516" i="2"/>
  <c r="BX516" i="2"/>
  <c r="BL519" i="2"/>
  <c r="BY525" i="2"/>
  <c r="BC532" i="2"/>
  <c r="BM532" i="2"/>
  <c r="BY532" i="2"/>
  <c r="BM614" i="2"/>
  <c r="BC614" i="2"/>
  <c r="BK615" i="2"/>
  <c r="BC720" i="2"/>
  <c r="BM720" i="2"/>
  <c r="BC743" i="2"/>
  <c r="BC764" i="2"/>
  <c r="BM764" i="2"/>
  <c r="BL771" i="2"/>
  <c r="BK771" i="2" s="1"/>
  <c r="BA771" i="2" s="1"/>
  <c r="BL779" i="2"/>
  <c r="BB779" i="2"/>
  <c r="BB788" i="2"/>
  <c r="BL788" i="2"/>
  <c r="BK788" i="2" s="1"/>
  <c r="G792" i="13"/>
  <c r="DN792" i="2"/>
  <c r="BL819" i="2"/>
  <c r="BY871" i="2"/>
  <c r="BX871" i="2"/>
  <c r="BL949" i="2"/>
  <c r="BM1010" i="2"/>
  <c r="BC1010" i="2"/>
  <c r="BL1016" i="2"/>
  <c r="BB1016" i="2"/>
  <c r="BC1136" i="2"/>
  <c r="BM1136" i="2"/>
  <c r="BC1138" i="2"/>
  <c r="BM1138" i="2"/>
  <c r="BB1517" i="2"/>
  <c r="BL1517" i="2"/>
  <c r="BM35" i="2"/>
  <c r="BW52" i="2"/>
  <c r="BV52" i="2" s="1"/>
  <c r="BK79" i="2"/>
  <c r="BX130" i="2"/>
  <c r="BL140" i="2"/>
  <c r="BM146" i="2"/>
  <c r="BM149" i="2"/>
  <c r="BL179" i="2"/>
  <c r="BK179" i="2" s="1"/>
  <c r="BL229" i="2"/>
  <c r="DS6" i="2"/>
  <c r="BL385" i="2"/>
  <c r="BB406" i="2"/>
  <c r="BL406" i="2"/>
  <c r="BK406" i="2" s="1"/>
  <c r="BA406" i="2" s="1"/>
  <c r="BC498" i="2"/>
  <c r="BB576" i="2"/>
  <c r="BM638" i="2"/>
  <c r="BC683" i="2"/>
  <c r="BM814" i="2"/>
  <c r="BK814" i="2" s="1"/>
  <c r="BC814" i="2"/>
  <c r="BY814" i="2"/>
  <c r="BM829" i="2"/>
  <c r="BC871" i="2"/>
  <c r="BM871" i="2"/>
  <c r="BM1022" i="2"/>
  <c r="BK1022" i="2" s="1"/>
  <c r="BC1022" i="2"/>
  <c r="BC1115" i="2"/>
  <c r="BM1115" i="2"/>
  <c r="BC1453" i="2"/>
  <c r="BM1453" i="2"/>
  <c r="BY6" i="2"/>
  <c r="BX52" i="2"/>
  <c r="BM71" i="2"/>
  <c r="BM81" i="2"/>
  <c r="BK81" i="2" s="1"/>
  <c r="BB128" i="2"/>
  <c r="BC160" i="2"/>
  <c r="BL183" i="2"/>
  <c r="BM229" i="2"/>
  <c r="BL336" i="2"/>
  <c r="BY361" i="2"/>
  <c r="BC425" i="2"/>
  <c r="BM425" i="2"/>
  <c r="BL430" i="2"/>
  <c r="BY471" i="2"/>
  <c r="BC478" i="2"/>
  <c r="BM478" i="2"/>
  <c r="BL492" i="2"/>
  <c r="BB492" i="2"/>
  <c r="BL504" i="2"/>
  <c r="BY550" i="2"/>
  <c r="BB567" i="2"/>
  <c r="BY722" i="2"/>
  <c r="BY730" i="2"/>
  <c r="BX1318" i="2"/>
  <c r="BB1500" i="2"/>
  <c r="BL1500" i="2"/>
  <c r="BL39" i="2"/>
  <c r="BB52" i="2"/>
  <c r="BK78" i="2"/>
  <c r="BM90" i="2"/>
  <c r="BY91" i="2"/>
  <c r="BB113" i="2"/>
  <c r="BC128" i="2"/>
  <c r="DD162" i="2"/>
  <c r="DF162" i="2" s="1"/>
  <c r="BM164" i="2"/>
  <c r="BK168" i="2"/>
  <c r="BA168" i="2" s="1"/>
  <c r="BL181" i="2"/>
  <c r="BK181" i="2" s="1"/>
  <c r="BQ306" i="2"/>
  <c r="BM311" i="2"/>
  <c r="BC311" i="2"/>
  <c r="BL323" i="2"/>
  <c r="BK323" i="2" s="1"/>
  <c r="BY369" i="2"/>
  <c r="BB418" i="2"/>
  <c r="BL437" i="2"/>
  <c r="BK437" i="2" s="1"/>
  <c r="BB583" i="2"/>
  <c r="BL611" i="2"/>
  <c r="BC666" i="2"/>
  <c r="BL846" i="2"/>
  <c r="BB846" i="2"/>
  <c r="BY922" i="2"/>
  <c r="BX1043" i="2"/>
  <c r="BY1043" i="2"/>
  <c r="BW1043" i="2"/>
  <c r="BV1043" i="2" s="1"/>
  <c r="BL1270" i="2"/>
  <c r="G1378" i="13"/>
  <c r="DD1378" i="2"/>
  <c r="DG1378" i="2" s="1"/>
  <c r="BK10" i="2"/>
  <c r="BA10" i="2" s="1"/>
  <c r="BY18" i="2"/>
  <c r="DN19" i="2"/>
  <c r="BL20" i="2"/>
  <c r="BK20" i="2" s="1"/>
  <c r="BY2" i="2"/>
  <c r="DG9" i="2"/>
  <c r="BC11" i="2"/>
  <c r="BM11" i="2"/>
  <c r="BL11" i="2"/>
  <c r="BB13" i="2"/>
  <c r="BB16" i="2"/>
  <c r="BM17" i="2"/>
  <c r="DN38" i="2"/>
  <c r="BC43" i="2"/>
  <c r="BM43" i="2"/>
  <c r="BM50" i="2"/>
  <c r="BC50" i="2"/>
  <c r="BL84" i="2"/>
  <c r="BB85" i="2"/>
  <c r="BM87" i="2"/>
  <c r="BC89" i="2"/>
  <c r="BM96" i="2"/>
  <c r="BL103" i="2"/>
  <c r="BB104" i="2"/>
  <c r="BX104" i="2"/>
  <c r="BW124" i="2"/>
  <c r="BV124" i="2" s="1"/>
  <c r="BB126" i="2"/>
  <c r="BW132" i="2"/>
  <c r="BV132" i="2" s="1"/>
  <c r="BK139" i="2"/>
  <c r="BA139" i="2" s="1"/>
  <c r="BL143" i="2"/>
  <c r="DD148" i="2"/>
  <c r="DG148" i="2" s="1"/>
  <c r="BB153" i="2"/>
  <c r="BC158" i="2"/>
  <c r="BC165" i="2"/>
  <c r="BB171" i="2"/>
  <c r="BC190" i="2"/>
  <c r="BC192" i="2"/>
  <c r="BB195" i="2"/>
  <c r="BK224" i="2"/>
  <c r="BA224" i="2" s="1"/>
  <c r="BC224" i="2"/>
  <c r="BC236" i="2"/>
  <c r="BM236" i="2"/>
  <c r="BK236" i="2" s="1"/>
  <c r="BA236" i="2" s="1"/>
  <c r="BB252" i="2"/>
  <c r="BL289" i="2"/>
  <c r="BK289" i="2" s="1"/>
  <c r="BA289" i="2" s="1"/>
  <c r="BL290" i="2"/>
  <c r="BY302" i="2"/>
  <c r="CF302" i="2" s="1"/>
  <c r="CE302" i="2" s="1"/>
  <c r="BW302" i="2"/>
  <c r="BV302" i="2" s="1"/>
  <c r="BM310" i="2"/>
  <c r="BK310" i="2" s="1"/>
  <c r="BL330" i="2"/>
  <c r="BB330" i="2"/>
  <c r="BY342" i="2"/>
  <c r="BL363" i="2"/>
  <c r="BK363" i="2" s="1"/>
  <c r="BC377" i="2"/>
  <c r="BM380" i="2"/>
  <c r="BC380" i="2"/>
  <c r="BC391" i="2"/>
  <c r="BC516" i="2"/>
  <c r="BM542" i="2"/>
  <c r="BK542" i="2" s="1"/>
  <c r="BC542" i="2"/>
  <c r="BB561" i="2"/>
  <c r="G575" i="13"/>
  <c r="DN575" i="2"/>
  <c r="BC582" i="2"/>
  <c r="BM582" i="2"/>
  <c r="BK582" i="2" s="1"/>
  <c r="BA582" i="2" s="1"/>
  <c r="BB631" i="2"/>
  <c r="BX654" i="2"/>
  <c r="BW654" i="2"/>
  <c r="BV654" i="2" s="1"/>
  <c r="BM665" i="2"/>
  <c r="BC665" i="2"/>
  <c r="BB723" i="2"/>
  <c r="BL723" i="2"/>
  <c r="BM741" i="2"/>
  <c r="BC741" i="2"/>
  <c r="BC754" i="2"/>
  <c r="BC755" i="2"/>
  <c r="BL759" i="2"/>
  <c r="BK759" i="2" s="1"/>
  <c r="BB793" i="2"/>
  <c r="BL793" i="2"/>
  <c r="BL811" i="2"/>
  <c r="BY866" i="2"/>
  <c r="BY874" i="2"/>
  <c r="BB892" i="2"/>
  <c r="BL892" i="2"/>
  <c r="BB927" i="2"/>
  <c r="BM943" i="2"/>
  <c r="BY1040" i="2"/>
  <c r="BC1076" i="2"/>
  <c r="BM1076" i="2"/>
  <c r="BM1077" i="2"/>
  <c r="G1094" i="13"/>
  <c r="DD1094" i="2"/>
  <c r="BY1099" i="2"/>
  <c r="BM1212" i="2"/>
  <c r="BC1212" i="2"/>
  <c r="BM1218" i="2"/>
  <c r="BK1218" i="2" s="1"/>
  <c r="BC1218" i="2"/>
  <c r="BM1225" i="2"/>
  <c r="BK1225" i="2" s="1"/>
  <c r="BC1225" i="2"/>
  <c r="BY1234" i="2"/>
  <c r="BC7" i="2"/>
  <c r="G32" i="13"/>
  <c r="DD32" i="2"/>
  <c r="BL62" i="2"/>
  <c r="BC67" i="2"/>
  <c r="BM67" i="2"/>
  <c r="BM68" i="2"/>
  <c r="BB134" i="2"/>
  <c r="BC136" i="2"/>
  <c r="BX143" i="2"/>
  <c r="BW143" i="2"/>
  <c r="BV143" i="2" s="1"/>
  <c r="BB152" i="2"/>
  <c r="BB156" i="2"/>
  <c r="DD180" i="2"/>
  <c r="BM238" i="2"/>
  <c r="BK238" i="2" s="1"/>
  <c r="BA238" i="2" s="1"/>
  <c r="BM291" i="2"/>
  <c r="BK291" i="2" s="1"/>
  <c r="BA291" i="2" s="1"/>
  <c r="BC291" i="2"/>
  <c r="BL316" i="2"/>
  <c r="BB337" i="2"/>
  <c r="BL391" i="2"/>
  <c r="BK391" i="2" s="1"/>
  <c r="BA391" i="2" s="1"/>
  <c r="G392" i="13"/>
  <c r="DD392" i="2"/>
  <c r="DG392" i="2" s="1"/>
  <c r="BL471" i="2"/>
  <c r="BB471" i="2"/>
  <c r="G589" i="13"/>
  <c r="DD589" i="2"/>
  <c r="DG589" i="2" s="1"/>
  <c r="BX602" i="2"/>
  <c r="BC863" i="2"/>
  <c r="BM863" i="2"/>
  <c r="BY876" i="2"/>
  <c r="CG949" i="2"/>
  <c r="CF949" i="2"/>
  <c r="CE949" i="2" s="1"/>
  <c r="BB1019" i="2"/>
  <c r="BC1068" i="2"/>
  <c r="BM1068" i="2"/>
  <c r="BL8" i="2"/>
  <c r="BB8" i="2"/>
  <c r="BY74" i="2"/>
  <c r="BL91" i="2"/>
  <c r="BB97" i="2"/>
  <c r="BM109" i="2"/>
  <c r="BC112" i="2"/>
  <c r="BX127" i="2"/>
  <c r="BC134" i="2"/>
  <c r="BC156" i="2"/>
  <c r="BM156" i="2"/>
  <c r="BK156" i="2" s="1"/>
  <c r="BL170" i="2"/>
  <c r="BM197" i="2"/>
  <c r="BL256" i="2"/>
  <c r="BB286" i="2"/>
  <c r="BM293" i="2"/>
  <c r="BM316" i="2"/>
  <c r="BM324" i="2"/>
  <c r="BK324" i="2" s="1"/>
  <c r="BC324" i="2"/>
  <c r="BX326" i="2"/>
  <c r="BW326" i="2"/>
  <c r="BV326" i="2" s="1"/>
  <c r="BC337" i="2"/>
  <c r="BL338" i="2"/>
  <c r="BC362" i="2"/>
  <c r="BM362" i="2"/>
  <c r="BY1136" i="2"/>
  <c r="BL9" i="2"/>
  <c r="G28" i="13"/>
  <c r="DD28" i="2"/>
  <c r="BM31" i="2"/>
  <c r="BL72" i="2"/>
  <c r="BK72" i="2" s="1"/>
  <c r="BB79" i="2"/>
  <c r="BB80" i="2"/>
  <c r="BL80" i="2"/>
  <c r="BM91" i="2"/>
  <c r="BL117" i="2"/>
  <c r="BB160" i="2"/>
  <c r="BM161" i="2"/>
  <c r="BK171" i="2"/>
  <c r="BM176" i="2"/>
  <c r="BM223" i="2"/>
  <c r="DD223" i="2"/>
  <c r="DF223" i="2" s="1"/>
  <c r="BC286" i="2"/>
  <c r="BM300" i="2"/>
  <c r="BK300" i="2" s="1"/>
  <c r="BC300" i="2"/>
  <c r="BB315" i="2"/>
  <c r="BM333" i="2"/>
  <c r="BK333" i="2" s="1"/>
  <c r="BA333" i="2" s="1"/>
  <c r="BC333" i="2"/>
  <c r="BM338" i="2"/>
  <c r="BL343" i="2"/>
  <c r="BK343" i="2" s="1"/>
  <c r="BB343" i="2"/>
  <c r="BY358" i="2"/>
  <c r="BM366" i="2"/>
  <c r="BY423" i="2"/>
  <c r="BL425" i="2"/>
  <c r="BY439" i="2"/>
  <c r="BY446" i="2"/>
  <c r="BB450" i="2"/>
  <c r="BL463" i="2"/>
  <c r="BK463" i="2" s="1"/>
  <c r="BW486" i="2"/>
  <c r="BV486" i="2" s="1"/>
  <c r="BM494" i="2"/>
  <c r="BC494" i="2"/>
  <c r="BM554" i="2"/>
  <c r="BK554" i="2" s="1"/>
  <c r="BA554" i="2" s="1"/>
  <c r="BL635" i="2"/>
  <c r="BY636" i="2"/>
  <c r="BM779" i="2"/>
  <c r="BC779" i="2"/>
  <c r="BY792" i="2"/>
  <c r="BC816" i="2"/>
  <c r="BM819" i="2"/>
  <c r="BC819" i="2"/>
  <c r="BY854" i="2"/>
  <c r="DD922" i="2"/>
  <c r="DG922" i="2" s="1"/>
  <c r="BB928" i="2"/>
  <c r="BL928" i="2"/>
  <c r="BC957" i="2"/>
  <c r="BM957" i="2"/>
  <c r="BL1027" i="2"/>
  <c r="BK1027" i="2" s="1"/>
  <c r="BQ1046" i="2"/>
  <c r="BW1046" i="2"/>
  <c r="BV1046" i="2" s="1"/>
  <c r="BM1501" i="2"/>
  <c r="BC1501" i="2"/>
  <c r="BM1516" i="2"/>
  <c r="BM1517" i="2"/>
  <c r="BC1517" i="2"/>
  <c r="G14" i="13"/>
  <c r="DN14" i="2"/>
  <c r="BL19" i="2"/>
  <c r="DN32" i="2"/>
  <c r="BY41" i="2"/>
  <c r="BB46" i="2"/>
  <c r="BL46" i="2"/>
  <c r="BL138" i="2"/>
  <c r="BK138" i="2" s="1"/>
  <c r="BA138" i="2" s="1"/>
  <c r="BX144" i="2"/>
  <c r="BY318" i="2"/>
  <c r="BM385" i="2"/>
  <c r="BL428" i="2"/>
  <c r="BK428" i="2" s="1"/>
  <c r="BL506" i="2"/>
  <c r="BY540" i="2"/>
  <c r="BB666" i="2"/>
  <c r="BY715" i="2"/>
  <c r="BY733" i="2"/>
  <c r="BY739" i="2"/>
  <c r="BY844" i="2"/>
  <c r="BM884" i="2"/>
  <c r="BK884" i="2" s="1"/>
  <c r="BC884" i="2"/>
  <c r="BL983" i="2"/>
  <c r="BB983" i="2"/>
  <c r="BW994" i="2"/>
  <c r="BV994" i="2" s="1"/>
  <c r="BB1090" i="2"/>
  <c r="BL1090" i="2"/>
  <c r="BB1110" i="2"/>
  <c r="BL1110" i="2"/>
  <c r="BX1500" i="2"/>
  <c r="BW1500" i="2"/>
  <c r="BV1500" i="2" s="1"/>
  <c r="BM19" i="2"/>
  <c r="BW33" i="2"/>
  <c r="BV33" i="2" s="1"/>
  <c r="BM77" i="2"/>
  <c r="BK77" i="2" s="1"/>
  <c r="BM124" i="2"/>
  <c r="BK124" i="2" s="1"/>
  <c r="BA124" i="2" s="1"/>
  <c r="BB173" i="2"/>
  <c r="BW187" i="2"/>
  <c r="BV187" i="2" s="1"/>
  <c r="BY337" i="2"/>
  <c r="BY366" i="2"/>
  <c r="BB371" i="2"/>
  <c r="BY419" i="2"/>
  <c r="BY427" i="2"/>
  <c r="BM501" i="2"/>
  <c r="BK501" i="2" s="1"/>
  <c r="BC501" i="2"/>
  <c r="BM506" i="2"/>
  <c r="BL513" i="2"/>
  <c r="BK513" i="2" s="1"/>
  <c r="BA513" i="2" s="1"/>
  <c r="BB513" i="2"/>
  <c r="BY527" i="2"/>
  <c r="BB530" i="2"/>
  <c r="BL530" i="2"/>
  <c r="BL572" i="2"/>
  <c r="BB572" i="2"/>
  <c r="BX613" i="2"/>
  <c r="BY613" i="2"/>
  <c r="CF613" i="2" s="1"/>
  <c r="CE613" i="2" s="1"/>
  <c r="BW613" i="2"/>
  <c r="BV613" i="2" s="1"/>
  <c r="BL693" i="2"/>
  <c r="BK693" i="2" s="1"/>
  <c r="BB693" i="2"/>
  <c r="BY729" i="2"/>
  <c r="BY806" i="2"/>
  <c r="BY818" i="2"/>
  <c r="BC2" i="2"/>
  <c r="BC18" i="2"/>
  <c r="BY30" i="2"/>
  <c r="BL42" i="2"/>
  <c r="BB67" i="2"/>
  <c r="BL67" i="2"/>
  <c r="BM70" i="2"/>
  <c r="BL98" i="2"/>
  <c r="BK98" i="2" s="1"/>
  <c r="BL101" i="2"/>
  <c r="BM103" i="2"/>
  <c r="BC104" i="2"/>
  <c r="BM127" i="2"/>
  <c r="BB129" i="2"/>
  <c r="BL129" i="2"/>
  <c r="BB136" i="2"/>
  <c r="BB144" i="2"/>
  <c r="BW144" i="2"/>
  <c r="BV144" i="2" s="1"/>
  <c r="BB148" i="2"/>
  <c r="BB163" i="2"/>
  <c r="BC171" i="2"/>
  <c r="BC177" i="2"/>
  <c r="BX178" i="2"/>
  <c r="BB185" i="2"/>
  <c r="BM194" i="2"/>
  <c r="BC194" i="2"/>
  <c r="BM200" i="2"/>
  <c r="BK200" i="2" s="1"/>
  <c r="BC200" i="2"/>
  <c r="BB203" i="2"/>
  <c r="BM204" i="2"/>
  <c r="BK204" i="2" s="1"/>
  <c r="BM225" i="2"/>
  <c r="BK225" i="2" s="1"/>
  <c r="BA225" i="2" s="1"/>
  <c r="BC225" i="2"/>
  <c r="BB246" i="2"/>
  <c r="BC272" i="2"/>
  <c r="BB292" i="2"/>
  <c r="BB294" i="2"/>
  <c r="BC302" i="2"/>
  <c r="BM302" i="2"/>
  <c r="BY304" i="2"/>
  <c r="BM308" i="2"/>
  <c r="BK308" i="2" s="1"/>
  <c r="BB341" i="2"/>
  <c r="BM349" i="2"/>
  <c r="BY354" i="2"/>
  <c r="BC381" i="2"/>
  <c r="BY395" i="2"/>
  <c r="BY398" i="2"/>
  <c r="BX398" i="2"/>
  <c r="BW398" i="2"/>
  <c r="BV398" i="2" s="1"/>
  <c r="BB401" i="2"/>
  <c r="BM412" i="2"/>
  <c r="BB423" i="2"/>
  <c r="BL433" i="2"/>
  <c r="BB442" i="2"/>
  <c r="BY443" i="2"/>
  <c r="BM451" i="2"/>
  <c r="BK451" i="2" s="1"/>
  <c r="BM454" i="2"/>
  <c r="BK454" i="2" s="1"/>
  <c r="BA454" i="2" s="1"/>
  <c r="BL458" i="2"/>
  <c r="BK458" i="2" s="1"/>
  <c r="BA458" i="2" s="1"/>
  <c r="BB458" i="2"/>
  <c r="BL464" i="2"/>
  <c r="BB464" i="2"/>
  <c r="BY468" i="2"/>
  <c r="BX468" i="2"/>
  <c r="BL496" i="2"/>
  <c r="BB496" i="2"/>
  <c r="BY503" i="2"/>
  <c r="DG506" i="2"/>
  <c r="DF508" i="2"/>
  <c r="BX509" i="2"/>
  <c r="BY509" i="2"/>
  <c r="CF509" i="2" s="1"/>
  <c r="CE509" i="2" s="1"/>
  <c r="BW509" i="2"/>
  <c r="BV509" i="2" s="1"/>
  <c r="BM525" i="2"/>
  <c r="BM528" i="2"/>
  <c r="BC561" i="2"/>
  <c r="BB575" i="2"/>
  <c r="BL575" i="2"/>
  <c r="BY575" i="2"/>
  <c r="BB577" i="2"/>
  <c r="BY599" i="2"/>
  <c r="BC607" i="2"/>
  <c r="BL614" i="2"/>
  <c r="BC615" i="2"/>
  <c r="BC631" i="2"/>
  <c r="BY654" i="2"/>
  <c r="CF654" i="2" s="1"/>
  <c r="CE654" i="2" s="1"/>
  <c r="BC670" i="2"/>
  <c r="BL707" i="2"/>
  <c r="BC745" i="2"/>
  <c r="BM745" i="2"/>
  <c r="BL765" i="2"/>
  <c r="BK765" i="2" s="1"/>
  <c r="BC771" i="2"/>
  <c r="BM841" i="2"/>
  <c r="CG923" i="2"/>
  <c r="CF923" i="2"/>
  <c r="CE923" i="2" s="1"/>
  <c r="BM937" i="2"/>
  <c r="BC937" i="2"/>
  <c r="BC940" i="2"/>
  <c r="BB943" i="2"/>
  <c r="BL943" i="2"/>
  <c r="BL978" i="2"/>
  <c r="BB978" i="2"/>
  <c r="BB1025" i="2"/>
  <c r="BB1034" i="2"/>
  <c r="BL1034" i="2"/>
  <c r="BK1034" i="2" s="1"/>
  <c r="BA1034" i="2" s="1"/>
  <c r="BM1215" i="2"/>
  <c r="BK1215" i="2" s="1"/>
  <c r="BL1222" i="2"/>
  <c r="BK1222" i="2" s="1"/>
  <c r="BB1222" i="2"/>
  <c r="BB1297" i="2"/>
  <c r="BL1330" i="2"/>
  <c r="BL537" i="2"/>
  <c r="BL539" i="2"/>
  <c r="BB559" i="2"/>
  <c r="BC567" i="2"/>
  <c r="BL579" i="2"/>
  <c r="BY638" i="2"/>
  <c r="BC672" i="2"/>
  <c r="BM672" i="2"/>
  <c r="BK672" i="2" s="1"/>
  <c r="BC687" i="2"/>
  <c r="BX704" i="2"/>
  <c r="BY704" i="2"/>
  <c r="BW704" i="2"/>
  <c r="BV704" i="2" s="1"/>
  <c r="BY778" i="2"/>
  <c r="BC786" i="2"/>
  <c r="BM786" i="2"/>
  <c r="BY787" i="2"/>
  <c r="BB795" i="2"/>
  <c r="BL795" i="2"/>
  <c r="BY845" i="2"/>
  <c r="BB872" i="2"/>
  <c r="BW879" i="2"/>
  <c r="BV879" i="2" s="1"/>
  <c r="BY902" i="2"/>
  <c r="BB936" i="2"/>
  <c r="BC948" i="2"/>
  <c r="BL952" i="2"/>
  <c r="BB952" i="2"/>
  <c r="BL1035" i="2"/>
  <c r="BK1035" i="2" s="1"/>
  <c r="BA1035" i="2" s="1"/>
  <c r="BM1078" i="2"/>
  <c r="BC1078" i="2"/>
  <c r="BY1168" i="2"/>
  <c r="BL1208" i="2"/>
  <c r="BY1209" i="2"/>
  <c r="BL1210" i="2"/>
  <c r="BB1210" i="2"/>
  <c r="BB92" i="2"/>
  <c r="BM110" i="2"/>
  <c r="BK243" i="2"/>
  <c r="BA243" i="2" s="1"/>
  <c r="BL247" i="2"/>
  <c r="BM273" i="2"/>
  <c r="BK273" i="2" s="1"/>
  <c r="BA273" i="2" s="1"/>
  <c r="BC273" i="2"/>
  <c r="BM276" i="2"/>
  <c r="BM278" i="2"/>
  <c r="BK278" i="2" s="1"/>
  <c r="BA278" i="2" s="1"/>
  <c r="BC278" i="2"/>
  <c r="BM290" i="2"/>
  <c r="BY338" i="2"/>
  <c r="BM341" i="2"/>
  <c r="BK341" i="2" s="1"/>
  <c r="BM371" i="2"/>
  <c r="BK371" i="2" s="1"/>
  <c r="BA371" i="2" s="1"/>
  <c r="BC371" i="2"/>
  <c r="BL397" i="2"/>
  <c r="BK397" i="2" s="1"/>
  <c r="BM414" i="2"/>
  <c r="BM430" i="2"/>
  <c r="BC450" i="2"/>
  <c r="BM450" i="2"/>
  <c r="BK450" i="2" s="1"/>
  <c r="BC476" i="2"/>
  <c r="BM476" i="2"/>
  <c r="BK476" i="2" s="1"/>
  <c r="BY523" i="2"/>
  <c r="BM535" i="2"/>
  <c r="BM537" i="2"/>
  <c r="BM539" i="2"/>
  <c r="BY548" i="2"/>
  <c r="BC671" i="2"/>
  <c r="BM671" i="2"/>
  <c r="BY728" i="2"/>
  <c r="BY784" i="2"/>
  <c r="BC794" i="2"/>
  <c r="BM794" i="2"/>
  <c r="BL810" i="2"/>
  <c r="BM852" i="2"/>
  <c r="BB921" i="2"/>
  <c r="BL921" i="2"/>
  <c r="BL999" i="2"/>
  <c r="BX1044" i="2"/>
  <c r="BW1044" i="2"/>
  <c r="BV1044" i="2" s="1"/>
  <c r="BY1044" i="2"/>
  <c r="CF1044" i="2" s="1"/>
  <c r="CE1044" i="2" s="1"/>
  <c r="BX1074" i="2"/>
  <c r="BW1074" i="2"/>
  <c r="BV1074" i="2" s="1"/>
  <c r="BX1078" i="2"/>
  <c r="BY1078" i="2"/>
  <c r="CF1246" i="2"/>
  <c r="CE1246" i="2" s="1"/>
  <c r="CG1246" i="2"/>
  <c r="BM1351" i="2"/>
  <c r="BC1351" i="2"/>
  <c r="BL1354" i="2"/>
  <c r="BK1354" i="2" s="1"/>
  <c r="BB1354" i="2"/>
  <c r="BX1385" i="2"/>
  <c r="BW1387" i="2"/>
  <c r="BV1387" i="2" s="1"/>
  <c r="BX1387" i="2"/>
  <c r="BL48" i="2"/>
  <c r="BM75" i="2"/>
  <c r="BL151" i="2"/>
  <c r="BK163" i="2"/>
  <c r="BA163" i="2" s="1"/>
  <c r="BK15" i="2"/>
  <c r="BA15" i="2" s="1"/>
  <c r="BL34" i="2"/>
  <c r="BL38" i="2"/>
  <c r="BL47" i="2"/>
  <c r="BM48" i="2"/>
  <c r="BB60" i="2"/>
  <c r="BM80" i="2"/>
  <c r="BL111" i="2"/>
  <c r="DD115" i="2"/>
  <c r="DG115" i="2" s="1"/>
  <c r="BC131" i="2"/>
  <c r="BM151" i="2"/>
  <c r="BL159" i="2"/>
  <c r="BM198" i="2"/>
  <c r="BK198" i="2" s="1"/>
  <c r="BB204" i="2"/>
  <c r="BK211" i="2"/>
  <c r="BA211" i="2" s="1"/>
  <c r="BL232" i="2"/>
  <c r="BM237" i="2"/>
  <c r="BM247" i="2"/>
  <c r="BM254" i="2"/>
  <c r="BM266" i="2"/>
  <c r="BL274" i="2"/>
  <c r="BB297" i="2"/>
  <c r="BX303" i="2"/>
  <c r="BW303" i="2"/>
  <c r="BV303" i="2" s="1"/>
  <c r="BM320" i="2"/>
  <c r="BC320" i="2"/>
  <c r="BW321" i="2"/>
  <c r="BV321" i="2" s="1"/>
  <c r="BB328" i="2"/>
  <c r="BL328" i="2"/>
  <c r="BK328" i="2" s="1"/>
  <c r="BA328" i="2" s="1"/>
  <c r="BC345" i="2"/>
  <c r="BM345" i="2"/>
  <c r="BY353" i="2"/>
  <c r="BL370" i="2"/>
  <c r="BK370" i="2" s="1"/>
  <c r="BA370" i="2" s="1"/>
  <c r="BY389" i="2"/>
  <c r="BL411" i="2"/>
  <c r="BK411" i="2" s="1"/>
  <c r="BL429" i="2"/>
  <c r="DN447" i="2"/>
  <c r="BL466" i="2"/>
  <c r="BB466" i="2"/>
  <c r="BC507" i="2"/>
  <c r="BM507" i="2"/>
  <c r="BL516" i="2"/>
  <c r="BK516" i="2" s="1"/>
  <c r="BB516" i="2"/>
  <c r="BL529" i="2"/>
  <c r="BL547" i="2"/>
  <c r="BB557" i="2"/>
  <c r="BM570" i="2"/>
  <c r="BM588" i="2"/>
  <c r="BK588" i="2" s="1"/>
  <c r="BA588" i="2" s="1"/>
  <c r="BM622" i="2"/>
  <c r="BK622" i="2" s="1"/>
  <c r="BC622" i="2"/>
  <c r="BX629" i="2"/>
  <c r="BY629" i="2"/>
  <c r="CG629" i="2" s="1"/>
  <c r="BW629" i="2"/>
  <c r="BV629" i="2" s="1"/>
  <c r="BY646" i="2"/>
  <c r="BM649" i="2"/>
  <c r="BC649" i="2"/>
  <c r="BM654" i="2"/>
  <c r="BY753" i="2"/>
  <c r="BL772" i="2"/>
  <c r="BL775" i="2"/>
  <c r="BY794" i="2"/>
  <c r="BM810" i="2"/>
  <c r="BY811" i="2"/>
  <c r="BX853" i="2"/>
  <c r="BY889" i="2"/>
  <c r="BL905" i="2"/>
  <c r="BL959" i="2"/>
  <c r="BQ1015" i="2"/>
  <c r="BW1015" i="2"/>
  <c r="BV1015" i="2" s="1"/>
  <c r="BL1043" i="2"/>
  <c r="BM1081" i="2"/>
  <c r="BY1105" i="2"/>
  <c r="BY1115" i="2"/>
  <c r="BB1153" i="2"/>
  <c r="BL1153" i="2"/>
  <c r="BK1153" i="2" s="1"/>
  <c r="BB1306" i="2"/>
  <c r="BL1306" i="2"/>
  <c r="BB1322" i="2"/>
  <c r="BL1322" i="2"/>
  <c r="BM1334" i="2"/>
  <c r="BC1334" i="2"/>
  <c r="BC1387" i="2"/>
  <c r="BM1387" i="2"/>
  <c r="BK1387" i="2" s="1"/>
  <c r="BK280" i="2"/>
  <c r="BA280" i="2" s="1"/>
  <c r="BC296" i="2"/>
  <c r="BC297" i="2"/>
  <c r="BB298" i="2"/>
  <c r="BC309" i="2"/>
  <c r="BB364" i="2"/>
  <c r="BM373" i="2"/>
  <c r="DF389" i="2"/>
  <c r="DS397" i="2"/>
  <c r="BL439" i="2"/>
  <c r="BK459" i="2"/>
  <c r="BA459" i="2" s="1"/>
  <c r="BB460" i="2"/>
  <c r="BK470" i="2"/>
  <c r="BL477" i="2"/>
  <c r="BK512" i="2"/>
  <c r="BA512" i="2" s="1"/>
  <c r="BL524" i="2"/>
  <c r="BM526" i="2"/>
  <c r="BL527" i="2"/>
  <c r="BM530" i="2"/>
  <c r="BM533" i="2"/>
  <c r="BL536" i="2"/>
  <c r="BM538" i="2"/>
  <c r="DN586" i="2"/>
  <c r="BB658" i="2"/>
  <c r="BC718" i="2"/>
  <c r="BY810" i="2"/>
  <c r="BB831" i="2"/>
  <c r="BM851" i="2"/>
  <c r="BC853" i="2"/>
  <c r="BM853" i="2"/>
  <c r="BY855" i="2"/>
  <c r="BB857" i="2"/>
  <c r="BM867" i="2"/>
  <c r="BK867" i="2" s="1"/>
  <c r="BL888" i="2"/>
  <c r="BC889" i="2"/>
  <c r="BM889" i="2"/>
  <c r="BM896" i="2"/>
  <c r="BL901" i="2"/>
  <c r="BL904" i="2"/>
  <c r="CF925" i="2"/>
  <c r="CE925" i="2" s="1"/>
  <c r="BL942" i="2"/>
  <c r="BQ943" i="2"/>
  <c r="BW943" i="2"/>
  <c r="BV943" i="2" s="1"/>
  <c r="BM949" i="2"/>
  <c r="BB971" i="2"/>
  <c r="BB975" i="2"/>
  <c r="BC1005" i="2"/>
  <c r="BC1019" i="2"/>
  <c r="BB1032" i="2"/>
  <c r="BM1049" i="2"/>
  <c r="BK1049" i="2" s="1"/>
  <c r="BA1049" i="2" s="1"/>
  <c r="BL1079" i="2"/>
  <c r="DD1095" i="2"/>
  <c r="DG1095" i="2" s="1"/>
  <c r="BM1113" i="2"/>
  <c r="BC1113" i="2"/>
  <c r="BY1172" i="2"/>
  <c r="BL1245" i="2"/>
  <c r="BK1245" i="2" s="1"/>
  <c r="BB1245" i="2"/>
  <c r="BY1258" i="2"/>
  <c r="BC1297" i="2"/>
  <c r="BB230" i="2"/>
  <c r="BL279" i="2"/>
  <c r="BM284" i="2"/>
  <c r="BK284" i="2" s="1"/>
  <c r="BA284" i="2" s="1"/>
  <c r="BL287" i="2"/>
  <c r="BM292" i="2"/>
  <c r="BK292" i="2" s="1"/>
  <c r="BA292" i="2" s="1"/>
  <c r="BB331" i="2"/>
  <c r="BB344" i="2"/>
  <c r="BB352" i="2"/>
  <c r="BB368" i="2"/>
  <c r="BC375" i="2"/>
  <c r="BM379" i="2"/>
  <c r="BL389" i="2"/>
  <c r="BB394" i="2"/>
  <c r="BX400" i="2"/>
  <c r="BK401" i="2"/>
  <c r="BA401" i="2" s="1"/>
  <c r="BB402" i="2"/>
  <c r="BM416" i="2"/>
  <c r="BK416" i="2" s="1"/>
  <c r="BM434" i="2"/>
  <c r="BK434" i="2" s="1"/>
  <c r="BM439" i="2"/>
  <c r="BB452" i="2"/>
  <c r="BB454" i="2"/>
  <c r="BB456" i="2"/>
  <c r="DN479" i="2"/>
  <c r="BM524" i="2"/>
  <c r="BM527" i="2"/>
  <c r="BM536" i="2"/>
  <c r="BK550" i="2"/>
  <c r="DN581" i="2"/>
  <c r="BB650" i="2"/>
  <c r="BM686" i="2"/>
  <c r="BK686" i="2" s="1"/>
  <c r="BB726" i="2"/>
  <c r="BY737" i="2"/>
  <c r="BB766" i="2"/>
  <c r="BC780" i="2"/>
  <c r="BC798" i="2"/>
  <c r="BB814" i="2"/>
  <c r="BB820" i="2"/>
  <c r="BX826" i="2"/>
  <c r="BY836" i="2"/>
  <c r="BM854" i="2"/>
  <c r="BL859" i="2"/>
  <c r="BL868" i="2"/>
  <c r="BL869" i="2"/>
  <c r="BL871" i="2"/>
  <c r="BX878" i="2"/>
  <c r="BW878" i="2"/>
  <c r="BV878" i="2" s="1"/>
  <c r="BL880" i="2"/>
  <c r="BB884" i="2"/>
  <c r="BM895" i="2"/>
  <c r="BL912" i="2"/>
  <c r="BC913" i="2"/>
  <c r="BB934" i="2"/>
  <c r="BL985" i="2"/>
  <c r="BB985" i="2"/>
  <c r="BB986" i="2"/>
  <c r="BL1041" i="2"/>
  <c r="BY1042" i="2"/>
  <c r="BM1074" i="2"/>
  <c r="BM1079" i="2"/>
  <c r="BY1089" i="2"/>
  <c r="BX1093" i="2"/>
  <c r="BC1100" i="2"/>
  <c r="BB1122" i="2"/>
  <c r="BM1126" i="2"/>
  <c r="BC1126" i="2"/>
  <c r="BM1140" i="2"/>
  <c r="BM1154" i="2"/>
  <c r="BY1158" i="2"/>
  <c r="BM1191" i="2"/>
  <c r="BC1191" i="2"/>
  <c r="BM1200" i="2"/>
  <c r="BM1229" i="2"/>
  <c r="BC1229" i="2"/>
  <c r="BL1233" i="2"/>
  <c r="BK1233" i="2" s="1"/>
  <c r="BA1233" i="2" s="1"/>
  <c r="BB1233" i="2"/>
  <c r="BL1285" i="2"/>
  <c r="BK1285" i="2" s="1"/>
  <c r="BK1297" i="2"/>
  <c r="BA1297" i="2" s="1"/>
  <c r="BL1302" i="2"/>
  <c r="BK1302" i="2" s="1"/>
  <c r="BA1302" i="2" s="1"/>
  <c r="BB1302" i="2"/>
  <c r="BB1303" i="2"/>
  <c r="BL1303" i="2"/>
  <c r="BK1303" i="2" s="1"/>
  <c r="BA1303" i="2" s="1"/>
  <c r="BL1335" i="2"/>
  <c r="BK1335" i="2" s="1"/>
  <c r="BB1335" i="2"/>
  <c r="BL1378" i="2"/>
  <c r="BK1378" i="2" s="1"/>
  <c r="BB1378" i="2"/>
  <c r="BL202" i="2"/>
  <c r="BK203" i="2"/>
  <c r="BB212" i="2"/>
  <c r="BM279" i="2"/>
  <c r="BK307" i="2"/>
  <c r="DG353" i="2"/>
  <c r="BC354" i="2"/>
  <c r="BL360" i="2"/>
  <c r="BY433" i="2"/>
  <c r="BK441" i="2"/>
  <c r="BB441" i="2"/>
  <c r="BK457" i="2"/>
  <c r="BK460" i="2"/>
  <c r="BA460" i="2" s="1"/>
  <c r="BB462" i="2"/>
  <c r="BW473" i="2"/>
  <c r="BV473" i="2" s="1"/>
  <c r="BK484" i="2"/>
  <c r="BY496" i="2"/>
  <c r="BL509" i="2"/>
  <c r="BL511" i="2"/>
  <c r="BK511" i="2" s="1"/>
  <c r="BL528" i="2"/>
  <c r="BL531" i="2"/>
  <c r="BL534" i="2"/>
  <c r="BB553" i="2"/>
  <c r="BB558" i="2"/>
  <c r="BL585" i="2"/>
  <c r="BM590" i="2"/>
  <c r="BB607" i="2"/>
  <c r="BB623" i="2"/>
  <c r="BY666" i="2"/>
  <c r="BL673" i="2"/>
  <c r="BK673" i="2" s="1"/>
  <c r="BB702" i="2"/>
  <c r="BL756" i="2"/>
  <c r="BB756" i="2"/>
  <c r="BY825" i="2"/>
  <c r="CF825" i="2" s="1"/>
  <c r="CE825" i="2" s="1"/>
  <c r="BW825" i="2"/>
  <c r="BV825" i="2" s="1"/>
  <c r="BL844" i="2"/>
  <c r="BY847" i="2"/>
  <c r="BL903" i="2"/>
  <c r="BY904" i="2"/>
  <c r="BM1018" i="2"/>
  <c r="BL1028" i="2"/>
  <c r="BK1028" i="2" s="1"/>
  <c r="BB1028" i="2"/>
  <c r="BW1049" i="2"/>
  <c r="BV1049" i="2" s="1"/>
  <c r="BQ1049" i="2"/>
  <c r="BB1086" i="2"/>
  <c r="BL1086" i="2"/>
  <c r="BK1086" i="2" s="1"/>
  <c r="BB1098" i="2"/>
  <c r="BL1098" i="2"/>
  <c r="BK1098" i="2" s="1"/>
  <c r="BY1151" i="2"/>
  <c r="BL1162" i="2"/>
  <c r="BB1162" i="2"/>
  <c r="BM1179" i="2"/>
  <c r="BK1179" i="2" s="1"/>
  <c r="BC1219" i="2"/>
  <c r="BM1219" i="2"/>
  <c r="BL1274" i="2"/>
  <c r="BK1274" i="2" s="1"/>
  <c r="BL1340" i="2"/>
  <c r="BK1340" i="2" s="1"/>
  <c r="BB1340" i="2"/>
  <c r="BL1373" i="2"/>
  <c r="BK1373" i="2" s="1"/>
  <c r="BB1373" i="2"/>
  <c r="BL1391" i="2"/>
  <c r="BM1410" i="2"/>
  <c r="BC1410" i="2"/>
  <c r="BL782" i="2"/>
  <c r="BK782" i="2" s="1"/>
  <c r="BC792" i="2"/>
  <c r="BM800" i="2"/>
  <c r="BB807" i="2"/>
  <c r="BC817" i="2"/>
  <c r="BM834" i="2"/>
  <c r="BM842" i="2"/>
  <c r="BK842" i="2" s="1"/>
  <c r="BL843" i="2"/>
  <c r="BK872" i="2"/>
  <c r="BM938" i="2"/>
  <c r="BB945" i="2"/>
  <c r="BM951" i="2"/>
  <c r="BK951" i="2" s="1"/>
  <c r="BB976" i="2"/>
  <c r="BM995" i="2"/>
  <c r="BL1009" i="2"/>
  <c r="BB1022" i="2"/>
  <c r="BM1026" i="2"/>
  <c r="BC1026" i="2"/>
  <c r="BX1045" i="2"/>
  <c r="BW1045" i="2"/>
  <c r="BV1045" i="2" s="1"/>
  <c r="BC1052" i="2"/>
  <c r="BM1052" i="2"/>
  <c r="BX1077" i="2"/>
  <c r="BW1077" i="2"/>
  <c r="BV1077" i="2" s="1"/>
  <c r="DD1080" i="2"/>
  <c r="DF1080" i="2" s="1"/>
  <c r="BY1083" i="2"/>
  <c r="BY1127" i="2"/>
  <c r="BY1150" i="2"/>
  <c r="BB1205" i="2"/>
  <c r="BL1205" i="2"/>
  <c r="BK1205" i="2" s="1"/>
  <c r="BB1238" i="2"/>
  <c r="BL1238" i="2"/>
  <c r="BK1238" i="2" s="1"/>
  <c r="BB1259" i="2"/>
  <c r="BL1259" i="2"/>
  <c r="BY1262" i="2"/>
  <c r="BM1270" i="2"/>
  <c r="BC1293" i="2"/>
  <c r="BM1293" i="2"/>
  <c r="BX1293" i="2"/>
  <c r="BL1315" i="2"/>
  <c r="BK1315" i="2" s="1"/>
  <c r="BA1315" i="2" s="1"/>
  <c r="BB1315" i="2"/>
  <c r="DD1316" i="2"/>
  <c r="DG1316" i="2" s="1"/>
  <c r="BX1369" i="2"/>
  <c r="BM1375" i="2"/>
  <c r="BC1375" i="2"/>
  <c r="BX1437" i="2"/>
  <c r="BC783" i="2"/>
  <c r="BB784" i="2"/>
  <c r="BL802" i="2"/>
  <c r="BM809" i="2"/>
  <c r="BM824" i="2"/>
  <c r="BM843" i="2"/>
  <c r="BM921" i="2"/>
  <c r="BL924" i="2"/>
  <c r="BL950" i="2"/>
  <c r="BB981" i="2"/>
  <c r="BL994" i="2"/>
  <c r="BK997" i="2"/>
  <c r="BC1000" i="2"/>
  <c r="BM1000" i="2"/>
  <c r="BL1008" i="2"/>
  <c r="BM1009" i="2"/>
  <c r="BB1029" i="2"/>
  <c r="BC1033" i="2"/>
  <c r="BC1036" i="2"/>
  <c r="BC1037" i="2"/>
  <c r="BL1040" i="2"/>
  <c r="BB1049" i="2"/>
  <c r="BK1050" i="2"/>
  <c r="BA1050" i="2" s="1"/>
  <c r="BY1077" i="2"/>
  <c r="BY1082" i="2"/>
  <c r="BM1101" i="2"/>
  <c r="BC1101" i="2"/>
  <c r="BY1110" i="2"/>
  <c r="BB1124" i="2"/>
  <c r="BL1124" i="2"/>
  <c r="BY1159" i="2"/>
  <c r="BM1183" i="2"/>
  <c r="BK1183" i="2" s="1"/>
  <c r="BM1236" i="2"/>
  <c r="BK1236" i="2" s="1"/>
  <c r="BB1336" i="2"/>
  <c r="BB1339" i="2"/>
  <c r="BC1341" i="2"/>
  <c r="BM1341" i="2"/>
  <c r="BM1367" i="2"/>
  <c r="BK1367" i="2" s="1"/>
  <c r="BC1367" i="2"/>
  <c r="BX1367" i="2"/>
  <c r="BW1367" i="2"/>
  <c r="BV1367" i="2" s="1"/>
  <c r="BL1368" i="2"/>
  <c r="BC1434" i="2"/>
  <c r="BM1434" i="2"/>
  <c r="BM1440" i="2"/>
  <c r="BK1440" i="2" s="1"/>
  <c r="BA1440" i="2" s="1"/>
  <c r="BL825" i="2"/>
  <c r="BM906" i="2"/>
  <c r="BM908" i="2"/>
  <c r="BM922" i="2"/>
  <c r="BM950" i="2"/>
  <c r="BB968" i="2"/>
  <c r="BM1008" i="2"/>
  <c r="BB1020" i="2"/>
  <c r="BK1029" i="2"/>
  <c r="BC1029" i="2"/>
  <c r="BM1030" i="2"/>
  <c r="BC1030" i="2"/>
  <c r="BM1031" i="2"/>
  <c r="BK1031" i="2" s="1"/>
  <c r="BA1031" i="2" s="1"/>
  <c r="BC1031" i="2"/>
  <c r="BC1085" i="2"/>
  <c r="BM1085" i="2"/>
  <c r="BY1085" i="2"/>
  <c r="BX1085" i="2"/>
  <c r="BM1104" i="2"/>
  <c r="BC1104" i="2"/>
  <c r="BB1114" i="2"/>
  <c r="BL1114" i="2"/>
  <c r="BK1114" i="2" s="1"/>
  <c r="BY1142" i="2"/>
  <c r="BY1170" i="2"/>
  <c r="BL1191" i="2"/>
  <c r="BB1191" i="2"/>
  <c r="BL1209" i="2"/>
  <c r="BK1209" i="2" s="1"/>
  <c r="BL1250" i="2"/>
  <c r="BK1250" i="2" s="1"/>
  <c r="BY1260" i="2"/>
  <c r="BB1309" i="2"/>
  <c r="BC1339" i="2"/>
  <c r="BM1339" i="2"/>
  <c r="BK1339" i="2" s="1"/>
  <c r="BX1341" i="2"/>
  <c r="BC1415" i="2"/>
  <c r="BM1415" i="2"/>
  <c r="BB1094" i="2"/>
  <c r="BL1094" i="2"/>
  <c r="BY1108" i="2"/>
  <c r="BC1116" i="2"/>
  <c r="BY1128" i="2"/>
  <c r="BL1137" i="2"/>
  <c r="BK1137" i="2" s="1"/>
  <c r="BY1140" i="2"/>
  <c r="BC1167" i="2"/>
  <c r="BB1169" i="2"/>
  <c r="BY1185" i="2"/>
  <c r="BB1187" i="2"/>
  <c r="BM1189" i="2"/>
  <c r="BC1192" i="2"/>
  <c r="BM1192" i="2"/>
  <c r="BW1244" i="2"/>
  <c r="BV1244" i="2" s="1"/>
  <c r="BX1244" i="2"/>
  <c r="BB1249" i="2"/>
  <c r="BL1288" i="2"/>
  <c r="BL1291" i="2"/>
  <c r="BB1291" i="2"/>
  <c r="BL1305" i="2"/>
  <c r="BM1306" i="2"/>
  <c r="BC1306" i="2"/>
  <c r="BC1309" i="2"/>
  <c r="BM1324" i="2"/>
  <c r="BK1324" i="2" s="1"/>
  <c r="BA1324" i="2" s="1"/>
  <c r="BL1325" i="2"/>
  <c r="BK1325" i="2" s="1"/>
  <c r="BB1325" i="2"/>
  <c r="BM1328" i="2"/>
  <c r="BC1328" i="2"/>
  <c r="BC1330" i="2"/>
  <c r="BM1330" i="2"/>
  <c r="BC1359" i="2"/>
  <c r="BM1368" i="2"/>
  <c r="BC1368" i="2"/>
  <c r="BK1017" i="2"/>
  <c r="BC1025" i="2"/>
  <c r="BC1032" i="2"/>
  <c r="BX1075" i="2"/>
  <c r="DD1115" i="2"/>
  <c r="DF1115" i="2" s="1"/>
  <c r="BM1175" i="2"/>
  <c r="BK1175" i="2" s="1"/>
  <c r="BY1176" i="2"/>
  <c r="BX1193" i="2"/>
  <c r="BY1193" i="2"/>
  <c r="BW1193" i="2"/>
  <c r="BV1193" i="2" s="1"/>
  <c r="BL1226" i="2"/>
  <c r="BY1230" i="2"/>
  <c r="BM1241" i="2"/>
  <c r="BK1241" i="2" s="1"/>
  <c r="BC1241" i="2"/>
  <c r="BM1265" i="2"/>
  <c r="BC1265" i="2"/>
  <c r="BC1268" i="2"/>
  <c r="BM1268" i="2"/>
  <c r="BL1273" i="2"/>
  <c r="BC1280" i="2"/>
  <c r="BM1280" i="2"/>
  <c r="BK1280" i="2" s="1"/>
  <c r="BM1288" i="2"/>
  <c r="BC1288" i="2"/>
  <c r="BC1290" i="2"/>
  <c r="BM1290" i="2"/>
  <c r="BM1291" i="2"/>
  <c r="BC1291" i="2"/>
  <c r="DD1301" i="2"/>
  <c r="DG1301" i="2" s="1"/>
  <c r="BM1305" i="2"/>
  <c r="G1351" i="13"/>
  <c r="DD1351" i="2"/>
  <c r="DG1351" i="2" s="1"/>
  <c r="BC1423" i="2"/>
  <c r="BM1423" i="2"/>
  <c r="BX1445" i="2"/>
  <c r="BM1451" i="2"/>
  <c r="BC1451" i="2"/>
  <c r="BL1454" i="2"/>
  <c r="BK1454" i="2" s="1"/>
  <c r="BA1454" i="2" s="1"/>
  <c r="BB1454" i="2"/>
  <c r="DN1121" i="2"/>
  <c r="BL1126" i="2"/>
  <c r="BL1154" i="2"/>
  <c r="BB1154" i="2"/>
  <c r="BW1195" i="2"/>
  <c r="BV1195" i="2" s="1"/>
  <c r="BK1199" i="2"/>
  <c r="BL1207" i="2"/>
  <c r="BK1207" i="2" s="1"/>
  <c r="BB1207" i="2"/>
  <c r="BY1213" i="2"/>
  <c r="BC1251" i="2"/>
  <c r="BM1251" i="2"/>
  <c r="BK1251" i="2" s="1"/>
  <c r="BM1273" i="2"/>
  <c r="BL1277" i="2"/>
  <c r="BK1277" i="2" s="1"/>
  <c r="BB1277" i="2"/>
  <c r="BK1359" i="2"/>
  <c r="BL1392" i="2"/>
  <c r="BK1392" i="2" s="1"/>
  <c r="BB1430" i="2"/>
  <c r="BC1467" i="2"/>
  <c r="BM1467" i="2"/>
  <c r="BM1471" i="2"/>
  <c r="BK1471" i="2" s="1"/>
  <c r="BA1471" i="2" s="1"/>
  <c r="BC1471" i="2"/>
  <c r="G1472" i="13"/>
  <c r="DD1472" i="2"/>
  <c r="BL1042" i="2"/>
  <c r="BM1046" i="2"/>
  <c r="BB1065" i="2"/>
  <c r="BC1070" i="2"/>
  <c r="BC1091" i="2"/>
  <c r="BC1096" i="2"/>
  <c r="BC1103" i="2"/>
  <c r="BC1112" i="2"/>
  <c r="BM1132" i="2"/>
  <c r="BL1188" i="2"/>
  <c r="BM1190" i="2"/>
  <c r="BL1196" i="2"/>
  <c r="BL1211" i="2"/>
  <c r="BK1211" i="2" s="1"/>
  <c r="BB1211" i="2"/>
  <c r="DD1276" i="2"/>
  <c r="DG1276" i="2" s="1"/>
  <c r="BL1296" i="2"/>
  <c r="BK1296" i="2" s="1"/>
  <c r="BA1296" i="2" s="1"/>
  <c r="BB1296" i="2"/>
  <c r="BW1299" i="2"/>
  <c r="BV1299" i="2" s="1"/>
  <c r="BX1299" i="2"/>
  <c r="BB1313" i="2"/>
  <c r="BM1316" i="2"/>
  <c r="BM1372" i="2"/>
  <c r="BK1372" i="2" s="1"/>
  <c r="BC1372" i="2"/>
  <c r="BM1067" i="2"/>
  <c r="BK1067" i="2" s="1"/>
  <c r="BA1067" i="2" s="1"/>
  <c r="BM1158" i="2"/>
  <c r="BM1188" i="2"/>
  <c r="BC1188" i="2"/>
  <c r="BL1195" i="2"/>
  <c r="BK1195" i="2" s="1"/>
  <c r="BB1195" i="2"/>
  <c r="BM1196" i="2"/>
  <c r="BM1249" i="2"/>
  <c r="BK1249" i="2" s="1"/>
  <c r="BA1249" i="2" s="1"/>
  <c r="BM1282" i="2"/>
  <c r="BX1296" i="2"/>
  <c r="BW1296" i="2"/>
  <c r="BV1296" i="2" s="1"/>
  <c r="BC1317" i="2"/>
  <c r="BM1317" i="2"/>
  <c r="BB1318" i="2"/>
  <c r="BC1396" i="2"/>
  <c r="BM1396" i="2"/>
  <c r="BC1403" i="2"/>
  <c r="BM1403" i="2"/>
  <c r="BK1403" i="2" s="1"/>
  <c r="BX1494" i="2"/>
  <c r="BW1494" i="2"/>
  <c r="BV1494" i="2" s="1"/>
  <c r="BY1116" i="2"/>
  <c r="BL1138" i="2"/>
  <c r="BB1138" i="2"/>
  <c r="BL1150" i="2"/>
  <c r="BL1182" i="2"/>
  <c r="BB1182" i="2"/>
  <c r="BL1201" i="2"/>
  <c r="BK1201" i="2" s="1"/>
  <c r="BY1214" i="2"/>
  <c r="BM1221" i="2"/>
  <c r="BC1221" i="2"/>
  <c r="BM1230" i="2"/>
  <c r="BC1230" i="2"/>
  <c r="BL1258" i="2"/>
  <c r="BK1258" i="2" s="1"/>
  <c r="BB1258" i="2"/>
  <c r="BX1265" i="2"/>
  <c r="BW1265" i="2"/>
  <c r="BV1265" i="2" s="1"/>
  <c r="BL1341" i="2"/>
  <c r="BB1341" i="2"/>
  <c r="BM1343" i="2"/>
  <c r="BC1343" i="2"/>
  <c r="BX1349" i="2"/>
  <c r="BL1370" i="2"/>
  <c r="BK1370" i="2" s="1"/>
  <c r="BB1370" i="2"/>
  <c r="BC1420" i="2"/>
  <c r="BM1420" i="2"/>
  <c r="BB1423" i="2"/>
  <c r="BL1423" i="2"/>
  <c r="BY1198" i="2"/>
  <c r="BC1203" i="2"/>
  <c r="BB1225" i="2"/>
  <c r="BB1234" i="2"/>
  <c r="BM1248" i="2"/>
  <c r="BK1248" i="2" s="1"/>
  <c r="BA1248" i="2" s="1"/>
  <c r="BB1260" i="2"/>
  <c r="BC1277" i="2"/>
  <c r="DD1284" i="2"/>
  <c r="DF1284" i="2" s="1"/>
  <c r="BC1287" i="2"/>
  <c r="BC1289" i="2"/>
  <c r="BW1298" i="2"/>
  <c r="BV1298" i="2" s="1"/>
  <c r="BM1344" i="2"/>
  <c r="BK1344" i="2" s="1"/>
  <c r="BC1344" i="2"/>
  <c r="BC1379" i="2"/>
  <c r="BM1379" i="2"/>
  <c r="BK1379" i="2" s="1"/>
  <c r="BL1394" i="2"/>
  <c r="BK1394" i="2" s="1"/>
  <c r="BB1394" i="2"/>
  <c r="BL1402" i="2"/>
  <c r="BB1402" i="2"/>
  <c r="BL1416" i="2"/>
  <c r="BB1416" i="2"/>
  <c r="BL1435" i="2"/>
  <c r="BK1435" i="2" s="1"/>
  <c r="BA1435" i="2" s="1"/>
  <c r="BB1435" i="2"/>
  <c r="BM1193" i="2"/>
  <c r="BB1214" i="2"/>
  <c r="BL1235" i="2"/>
  <c r="BX1246" i="2"/>
  <c r="BC1260" i="2"/>
  <c r="BC1263" i="2"/>
  <c r="BK1279" i="2"/>
  <c r="BB1279" i="2"/>
  <c r="BK1289" i="2"/>
  <c r="BA1289" i="2" s="1"/>
  <c r="BM1292" i="2"/>
  <c r="BK1292" i="2" s="1"/>
  <c r="BL1320" i="2"/>
  <c r="BK1320" i="2" s="1"/>
  <c r="BA1320" i="2" s="1"/>
  <c r="BM1350" i="2"/>
  <c r="BX1357" i="2"/>
  <c r="BM1364" i="2"/>
  <c r="BK1364" i="2" s="1"/>
  <c r="BK1365" i="2"/>
  <c r="BM1366" i="2"/>
  <c r="BB1367" i="2"/>
  <c r="BM1374" i="2"/>
  <c r="BM1402" i="2"/>
  <c r="BC1402" i="2"/>
  <c r="BL1404" i="2"/>
  <c r="BB1404" i="2"/>
  <c r="BB1413" i="2"/>
  <c r="BL1434" i="2"/>
  <c r="DD1453" i="2"/>
  <c r="DG1453" i="2" s="1"/>
  <c r="BL1456" i="2"/>
  <c r="BM1460" i="2"/>
  <c r="BC1460" i="2"/>
  <c r="BK1465" i="2"/>
  <c r="BA1465" i="2" s="1"/>
  <c r="BL1497" i="2"/>
  <c r="BL1216" i="2"/>
  <c r="BL1231" i="2"/>
  <c r="BM1269" i="2"/>
  <c r="BK1269" i="2" s="1"/>
  <c r="BC1279" i="2"/>
  <c r="BX1317" i="2"/>
  <c r="BK1323" i="2"/>
  <c r="BA1323" i="2" s="1"/>
  <c r="BB1324" i="2"/>
  <c r="BL1337" i="2"/>
  <c r="BK1337" i="2" s="1"/>
  <c r="G1391" i="13"/>
  <c r="DD1391" i="2"/>
  <c r="DG1391" i="2" s="1"/>
  <c r="BL1410" i="2"/>
  <c r="BB1410" i="2"/>
  <c r="BM1412" i="2"/>
  <c r="BC1412" i="2"/>
  <c r="BC1425" i="2"/>
  <c r="BM1425" i="2"/>
  <c r="BC1429" i="2"/>
  <c r="BM1429" i="2"/>
  <c r="BX1477" i="2"/>
  <c r="BC1413" i="2"/>
  <c r="BL1422" i="2"/>
  <c r="BK1422" i="2" s="1"/>
  <c r="BB1422" i="2"/>
  <c r="BL1480" i="2"/>
  <c r="BM1481" i="2"/>
  <c r="BK1481" i="2" s="1"/>
  <c r="BA1481" i="2" s="1"/>
  <c r="BC1481" i="2"/>
  <c r="BL1493" i="2"/>
  <c r="BK1493" i="2" s="1"/>
  <c r="BA1493" i="2" s="1"/>
  <c r="BM1497" i="2"/>
  <c r="BM1519" i="2"/>
  <c r="BC1519" i="2"/>
  <c r="BK1520" i="2"/>
  <c r="BA1520" i="2" s="1"/>
  <c r="BB1352" i="2"/>
  <c r="BL1352" i="2"/>
  <c r="BK1352" i="2" s="1"/>
  <c r="BL1384" i="2"/>
  <c r="BK1384" i="2" s="1"/>
  <c r="BL1386" i="2"/>
  <c r="BK1386" i="2" s="1"/>
  <c r="BB1386" i="2"/>
  <c r="BK1413" i="2"/>
  <c r="BB1418" i="2"/>
  <c r="BL1426" i="2"/>
  <c r="BM1431" i="2"/>
  <c r="BK1431" i="2" s="1"/>
  <c r="BA1431" i="2" s="1"/>
  <c r="BC1432" i="2"/>
  <c r="BM1444" i="2"/>
  <c r="BK1444" i="2" s="1"/>
  <c r="BA1444" i="2" s="1"/>
  <c r="BM1447" i="2"/>
  <c r="BB1457" i="2"/>
  <c r="BM1480" i="2"/>
  <c r="BL1485" i="2"/>
  <c r="BL1508" i="2"/>
  <c r="BM1485" i="2"/>
  <c r="BB1502" i="2"/>
  <c r="BL1502" i="2"/>
  <c r="BK1502" i="2" s="1"/>
  <c r="BA1502" i="2" s="1"/>
  <c r="BM1508" i="2"/>
  <c r="BX1518" i="2"/>
  <c r="BW1518" i="2"/>
  <c r="BV1518" i="2" s="1"/>
  <c r="BK1463" i="2"/>
  <c r="BA1463" i="2" s="1"/>
  <c r="BX1133" i="2"/>
  <c r="BK1260" i="2"/>
  <c r="BA1260" i="2" s="1"/>
  <c r="BB1299" i="2"/>
  <c r="DD1359" i="2"/>
  <c r="DG1359" i="2" s="1"/>
  <c r="BL1421" i="2"/>
  <c r="BM1455" i="2"/>
  <c r="DD1456" i="2"/>
  <c r="DG1456" i="2" s="1"/>
  <c r="BL1461" i="2"/>
  <c r="BK1461" i="2" s="1"/>
  <c r="BA1461" i="2" s="1"/>
  <c r="BL1472" i="2"/>
  <c r="BW1489" i="2"/>
  <c r="BV1489" i="2" s="1"/>
  <c r="BX1489" i="2"/>
  <c r="BB1381" i="2"/>
  <c r="BC1399" i="2"/>
  <c r="BK1418" i="2"/>
  <c r="BK1432" i="2"/>
  <c r="BA1432" i="2" s="1"/>
  <c r="BL1452" i="2"/>
  <c r="BK1452" i="2" s="1"/>
  <c r="BA1452" i="2" s="1"/>
  <c r="BL1460" i="2"/>
  <c r="BM1472" i="2"/>
  <c r="BL1469" i="2"/>
  <c r="BB1479" i="2"/>
  <c r="BM1491" i="2"/>
  <c r="BK1491" i="2" s="1"/>
  <c r="BA1491" i="2" s="1"/>
  <c r="BK1514" i="2"/>
  <c r="BA1514" i="2" s="1"/>
  <c r="BK1443" i="2"/>
  <c r="BA1443" i="2" s="1"/>
  <c r="BM1469" i="2"/>
  <c r="BC1479" i="2"/>
  <c r="BL1489" i="2"/>
  <c r="BB1504" i="2"/>
  <c r="BC1510" i="2"/>
  <c r="G11" i="13"/>
  <c r="DD11" i="2"/>
  <c r="DG11" i="2" s="1"/>
  <c r="DN11" i="2"/>
  <c r="G47" i="13"/>
  <c r="DN47" i="2"/>
  <c r="DD47" i="2"/>
  <c r="DG47" i="2" s="1"/>
  <c r="G143" i="13"/>
  <c r="DD143" i="2"/>
  <c r="DG143" i="2" s="1"/>
  <c r="G159" i="13"/>
  <c r="DD159" i="2"/>
  <c r="DF159" i="2" s="1"/>
  <c r="G111" i="13"/>
  <c r="DD111" i="2"/>
  <c r="DG111" i="2" s="1"/>
  <c r="G172" i="13"/>
  <c r="DD172" i="2"/>
  <c r="DG172" i="2" s="1"/>
  <c r="G46" i="13"/>
  <c r="DN46" i="2"/>
  <c r="DD46" i="2"/>
  <c r="DG46" i="2" s="1"/>
  <c r="G103" i="13"/>
  <c r="DD103" i="2"/>
  <c r="DG103" i="2" s="1"/>
  <c r="G141" i="13"/>
  <c r="DD141" i="2"/>
  <c r="DF141" i="2" s="1"/>
  <c r="G26" i="13"/>
  <c r="DN26" i="2"/>
  <c r="DD26" i="2"/>
  <c r="DG26" i="2" s="1"/>
  <c r="G67" i="13"/>
  <c r="DN67" i="2"/>
  <c r="DD67" i="2"/>
  <c r="DF67" i="2" s="1"/>
  <c r="G43" i="13"/>
  <c r="DD43" i="2"/>
  <c r="DG43" i="2" s="1"/>
  <c r="DN43" i="2"/>
  <c r="G44" i="13"/>
  <c r="DN44" i="2"/>
  <c r="DD44" i="2"/>
  <c r="DF44" i="2" s="1"/>
  <c r="G31" i="13"/>
  <c r="DD31" i="2"/>
  <c r="DG31" i="2" s="1"/>
  <c r="DN31" i="2"/>
  <c r="G140" i="13"/>
  <c r="DD140" i="2"/>
  <c r="DF140" i="2" s="1"/>
  <c r="G205" i="13"/>
  <c r="DD205" i="2"/>
  <c r="DF205" i="2" s="1"/>
  <c r="G3" i="13"/>
  <c r="DN3" i="2"/>
  <c r="DD3" i="2"/>
  <c r="DF3" i="2" s="1"/>
  <c r="G34" i="13"/>
  <c r="DD34" i="2"/>
  <c r="DG34" i="2" s="1"/>
  <c r="DN34" i="2"/>
  <c r="G23" i="13"/>
  <c r="DN23" i="2"/>
  <c r="G41" i="13"/>
  <c r="DD41" i="2"/>
  <c r="DN41" i="2"/>
  <c r="G66" i="13"/>
  <c r="DD66" i="2"/>
  <c r="DF66" i="2" s="1"/>
  <c r="DN66" i="2"/>
  <c r="G119" i="13"/>
  <c r="DD119" i="2"/>
  <c r="DF119" i="2" s="1"/>
  <c r="G123" i="13"/>
  <c r="DD123" i="2"/>
  <c r="DG123" i="2" s="1"/>
  <c r="G127" i="13"/>
  <c r="DD127" i="2"/>
  <c r="DG127" i="2" s="1"/>
  <c r="G163" i="13"/>
  <c r="DD163" i="2"/>
  <c r="DG163" i="2" s="1"/>
  <c r="G271" i="13"/>
  <c r="DD271" i="2"/>
  <c r="DF271" i="2" s="1"/>
  <c r="G275" i="13"/>
  <c r="DD275" i="2"/>
  <c r="DG275" i="2" s="1"/>
  <c r="DN6" i="2"/>
  <c r="DN30" i="2"/>
  <c r="DN39" i="2"/>
  <c r="DN40" i="2"/>
  <c r="DD100" i="2"/>
  <c r="BK104" i="2"/>
  <c r="BA104" i="2" s="1"/>
  <c r="DD131" i="2"/>
  <c r="DG131" i="2" s="1"/>
  <c r="DD175" i="2"/>
  <c r="DG175" i="2" s="1"/>
  <c r="G269" i="13"/>
  <c r="DD269" i="2"/>
  <c r="DG269" i="2" s="1"/>
  <c r="G335" i="13"/>
  <c r="DN335" i="2"/>
  <c r="DD335" i="2"/>
  <c r="DG335" i="2" s="1"/>
  <c r="G394" i="13"/>
  <c r="DD394" i="2"/>
  <c r="DG394" i="2" s="1"/>
  <c r="DN394" i="2"/>
  <c r="DD36" i="2"/>
  <c r="DD42" i="2"/>
  <c r="DF42" i="2" s="1"/>
  <c r="DN65" i="2"/>
  <c r="DD122" i="2"/>
  <c r="DG122" i="2" s="1"/>
  <c r="DD133" i="2"/>
  <c r="DG133" i="2" s="1"/>
  <c r="DD138" i="2"/>
  <c r="BK165" i="2"/>
  <c r="BA165" i="2" s="1"/>
  <c r="BK177" i="2"/>
  <c r="DD199" i="2"/>
  <c r="DG199" i="2" s="1"/>
  <c r="G239" i="13"/>
  <c r="DD239" i="2"/>
  <c r="DF239" i="2" s="1"/>
  <c r="G255" i="13"/>
  <c r="DD255" i="2"/>
  <c r="DG255" i="2" s="1"/>
  <c r="G277" i="13"/>
  <c r="DD277" i="2"/>
  <c r="DG277" i="2" s="1"/>
  <c r="G287" i="13"/>
  <c r="DD287" i="2"/>
  <c r="DF287" i="2" s="1"/>
  <c r="G291" i="13"/>
  <c r="DD291" i="2"/>
  <c r="DG291" i="2" s="1"/>
  <c r="DD27" i="2"/>
  <c r="DF27" i="2" s="1"/>
  <c r="DD37" i="2"/>
  <c r="DD19" i="2"/>
  <c r="DG19" i="2" s="1"/>
  <c r="DD22" i="2"/>
  <c r="DF22" i="2" s="1"/>
  <c r="DN27" i="2"/>
  <c r="DD29" i="2"/>
  <c r="DF29" i="2" s="1"/>
  <c r="DD33" i="2"/>
  <c r="DN37" i="2"/>
  <c r="DD45" i="2"/>
  <c r="DD108" i="2"/>
  <c r="DD117" i="2"/>
  <c r="DG117" i="2" s="1"/>
  <c r="DD135" i="2"/>
  <c r="DD154" i="2"/>
  <c r="DG154" i="2" s="1"/>
  <c r="G192" i="13"/>
  <c r="DD192" i="2"/>
  <c r="DG192" i="2" s="1"/>
  <c r="DD215" i="2"/>
  <c r="DG215" i="2" s="1"/>
  <c r="G243" i="13"/>
  <c r="DD243" i="2"/>
  <c r="DG243" i="2" s="1"/>
  <c r="G247" i="13"/>
  <c r="DD247" i="2"/>
  <c r="DF247" i="2" s="1"/>
  <c r="DN42" i="2"/>
  <c r="DD183" i="2"/>
  <c r="DD188" i="2"/>
  <c r="DG188" i="2" s="1"/>
  <c r="G191" i="13"/>
  <c r="DD191" i="2"/>
  <c r="DG191" i="2" s="1"/>
  <c r="DD197" i="2"/>
  <c r="DF197" i="2" s="1"/>
  <c r="G221" i="13"/>
  <c r="DD221" i="2"/>
  <c r="DG221" i="2" s="1"/>
  <c r="G237" i="13"/>
  <c r="DD237" i="2"/>
  <c r="DF237" i="2" s="1"/>
  <c r="G267" i="13"/>
  <c r="DD267" i="2"/>
  <c r="DN29" i="2"/>
  <c r="DD38" i="2"/>
  <c r="DF38" i="2" s="1"/>
  <c r="DD40" i="2"/>
  <c r="BK125" i="2"/>
  <c r="BA125" i="2" s="1"/>
  <c r="DD210" i="2"/>
  <c r="DG210" i="2" s="1"/>
  <c r="G227" i="13"/>
  <c r="DD227" i="2"/>
  <c r="DG227" i="2" s="1"/>
  <c r="G342" i="13"/>
  <c r="DD342" i="2"/>
  <c r="DG342" i="2" s="1"/>
  <c r="G189" i="13"/>
  <c r="DD189" i="2"/>
  <c r="DF189" i="2" s="1"/>
  <c r="BK83" i="2"/>
  <c r="DD152" i="2"/>
  <c r="DG152" i="2" s="1"/>
  <c r="DD196" i="2"/>
  <c r="DD6" i="2"/>
  <c r="DN22" i="2"/>
  <c r="DN33" i="2"/>
  <c r="DN35" i="2"/>
  <c r="DN36" i="2"/>
  <c r="DN45" i="2"/>
  <c r="DD65" i="2"/>
  <c r="DD88" i="2"/>
  <c r="DF88" i="2" s="1"/>
  <c r="DD114" i="2"/>
  <c r="DF114" i="2" s="1"/>
  <c r="BK144" i="2"/>
  <c r="BA144" i="2" s="1"/>
  <c r="DD173" i="2"/>
  <c r="DG173" i="2" s="1"/>
  <c r="G341" i="13"/>
  <c r="DN341" i="2"/>
  <c r="DD341" i="2"/>
  <c r="DD264" i="2"/>
  <c r="DF264" i="2" s="1"/>
  <c r="DD274" i="2"/>
  <c r="BK297" i="2"/>
  <c r="BK325" i="2"/>
  <c r="G365" i="13"/>
  <c r="DD365" i="2"/>
  <c r="DF365" i="2" s="1"/>
  <c r="DD447" i="2"/>
  <c r="G1111" i="13"/>
  <c r="DD1111" i="2"/>
  <c r="DF1111" i="2" s="1"/>
  <c r="DD170" i="2"/>
  <c r="BK219" i="2"/>
  <c r="BA219" i="2" s="1"/>
  <c r="BK245" i="2"/>
  <c r="BA245" i="2" s="1"/>
  <c r="DD272" i="2"/>
  <c r="DF272" i="2" s="1"/>
  <c r="G337" i="13"/>
  <c r="DN337" i="2"/>
  <c r="DD337" i="2"/>
  <c r="DF337" i="2" s="1"/>
  <c r="G338" i="13"/>
  <c r="DD338" i="2"/>
  <c r="DG338" i="2" s="1"/>
  <c r="G368" i="13"/>
  <c r="DD368" i="2"/>
  <c r="DG368" i="2" s="1"/>
  <c r="DN368" i="2"/>
  <c r="DD251" i="2"/>
  <c r="DG251" i="2" s="1"/>
  <c r="DD258" i="2"/>
  <c r="DG258" i="2" s="1"/>
  <c r="BK267" i="2"/>
  <c r="BA267" i="2" s="1"/>
  <c r="DD285" i="2"/>
  <c r="G372" i="13"/>
  <c r="DN372" i="2"/>
  <c r="DD372" i="2"/>
  <c r="DF372" i="2" s="1"/>
  <c r="DD279" i="2"/>
  <c r="DF279" i="2" s="1"/>
  <c r="BK309" i="2"/>
  <c r="DD336" i="2"/>
  <c r="DF336" i="2" s="1"/>
  <c r="DD369" i="2"/>
  <c r="DG369" i="2" s="1"/>
  <c r="BK270" i="2"/>
  <c r="BA270" i="2" s="1"/>
  <c r="G326" i="13"/>
  <c r="DD326" i="2"/>
  <c r="DG326" i="2" s="1"/>
  <c r="G331" i="13"/>
  <c r="DD331" i="2"/>
  <c r="G332" i="13"/>
  <c r="DD332" i="2"/>
  <c r="DG332" i="2" s="1"/>
  <c r="DD242" i="2"/>
  <c r="DG242" i="2" s="1"/>
  <c r="BW271" i="2"/>
  <c r="BV271" i="2" s="1"/>
  <c r="DN331" i="2"/>
  <c r="G349" i="13"/>
  <c r="DD349" i="2"/>
  <c r="DN349" i="2"/>
  <c r="G373" i="13"/>
  <c r="DD373" i="2"/>
  <c r="DF373" i="2" s="1"/>
  <c r="DG389" i="2"/>
  <c r="BK192" i="2"/>
  <c r="BK235" i="2"/>
  <c r="BA235" i="2" s="1"/>
  <c r="DD248" i="2"/>
  <c r="DG248" i="2" s="1"/>
  <c r="DD263" i="2"/>
  <c r="DG263" i="2" s="1"/>
  <c r="BK286" i="2"/>
  <c r="BA286" i="2" s="1"/>
  <c r="DN326" i="2"/>
  <c r="G528" i="13"/>
  <c r="DD528" i="2"/>
  <c r="DF528" i="2" s="1"/>
  <c r="BK407" i="2"/>
  <c r="BK443" i="2"/>
  <c r="BA443" i="2" s="1"/>
  <c r="BK444" i="2"/>
  <c r="BA444" i="2" s="1"/>
  <c r="G531" i="13"/>
  <c r="DD531" i="2"/>
  <c r="DF531" i="2" s="1"/>
  <c r="DD538" i="2"/>
  <c r="DF538" i="2" s="1"/>
  <c r="BK374" i="2"/>
  <c r="DD532" i="2"/>
  <c r="DF532" i="2" s="1"/>
  <c r="DD537" i="2"/>
  <c r="DF537" i="2" s="1"/>
  <c r="BK346" i="2"/>
  <c r="G526" i="13"/>
  <c r="DD526" i="2"/>
  <c r="DF526" i="2" s="1"/>
  <c r="DF370" i="2"/>
  <c r="BK415" i="2"/>
  <c r="BA415" i="2" s="1"/>
  <c r="BK442" i="2"/>
  <c r="G527" i="13"/>
  <c r="DD527" i="2"/>
  <c r="DF527" i="2" s="1"/>
  <c r="BZ594" i="2"/>
  <c r="CF594" i="2"/>
  <c r="CE594" i="2" s="1"/>
  <c r="G529" i="13"/>
  <c r="DD529" i="2"/>
  <c r="DF529" i="2" s="1"/>
  <c r="G534" i="13"/>
  <c r="DD534" i="2"/>
  <c r="DF534" i="2" s="1"/>
  <c r="DD536" i="2"/>
  <c r="DF536" i="2" s="1"/>
  <c r="DN609" i="2"/>
  <c r="DD533" i="2"/>
  <c r="DF533" i="2" s="1"/>
  <c r="G584" i="13"/>
  <c r="DN584" i="2"/>
  <c r="BZ747" i="2"/>
  <c r="CF747" i="2"/>
  <c r="CE747" i="2" s="1"/>
  <c r="DD525" i="2"/>
  <c r="DF525" i="2" s="1"/>
  <c r="G535" i="13"/>
  <c r="DD535" i="2"/>
  <c r="DF535" i="2" s="1"/>
  <c r="BK483" i="2"/>
  <c r="DD524" i="2"/>
  <c r="DF524" i="2" s="1"/>
  <c r="G530" i="13"/>
  <c r="DD530" i="2"/>
  <c r="DF530" i="2" s="1"/>
  <c r="G1087" i="13"/>
  <c r="DD1087" i="2"/>
  <c r="DF1087" i="2" s="1"/>
  <c r="BK556" i="2"/>
  <c r="BA556" i="2" s="1"/>
  <c r="DD575" i="2"/>
  <c r="DD581" i="2"/>
  <c r="DN583" i="2"/>
  <c r="BK607" i="2"/>
  <c r="BZ680" i="2"/>
  <c r="G920" i="13"/>
  <c r="DN920" i="2"/>
  <c r="DD920" i="2"/>
  <c r="DG920" i="2" s="1"/>
  <c r="BZ593" i="2"/>
  <c r="DD591" i="2"/>
  <c r="DG591" i="2" s="1"/>
  <c r="DD576" i="2"/>
  <c r="DD583" i="2"/>
  <c r="DD592" i="2"/>
  <c r="DG592" i="2" s="1"/>
  <c r="DD610" i="2"/>
  <c r="BK631" i="2"/>
  <c r="DN578" i="2"/>
  <c r="DF584" i="2"/>
  <c r="DN591" i="2"/>
  <c r="BK780" i="2"/>
  <c r="G905" i="13"/>
  <c r="DN905" i="2"/>
  <c r="DD905" i="2"/>
  <c r="DG905" i="2" s="1"/>
  <c r="BQ951" i="2"/>
  <c r="BW951" i="2"/>
  <c r="BV951" i="2" s="1"/>
  <c r="BW1009" i="2"/>
  <c r="BV1009" i="2" s="1"/>
  <c r="BQ1009" i="2"/>
  <c r="G888" i="13"/>
  <c r="DN888" i="2"/>
  <c r="DD888" i="2"/>
  <c r="DG888" i="2" s="1"/>
  <c r="G921" i="13"/>
  <c r="DN921" i="2"/>
  <c r="DD921" i="2"/>
  <c r="DF921" i="2" s="1"/>
  <c r="BQ1052" i="2"/>
  <c r="BW1052" i="2"/>
  <c r="BV1052" i="2" s="1"/>
  <c r="BQ1055" i="2"/>
  <c r="BW1055" i="2"/>
  <c r="BV1055" i="2" s="1"/>
  <c r="BQ1065" i="2"/>
  <c r="BW1065" i="2"/>
  <c r="BV1065" i="2" s="1"/>
  <c r="BQ950" i="2"/>
  <c r="BW950" i="2"/>
  <c r="BV950" i="2" s="1"/>
  <c r="BQ1001" i="2"/>
  <c r="BW1001" i="2"/>
  <c r="BV1001" i="2" s="1"/>
  <c r="BW1013" i="2"/>
  <c r="BV1013" i="2" s="1"/>
  <c r="BQ1013" i="2"/>
  <c r="BK813" i="2"/>
  <c r="G923" i="13"/>
  <c r="DN923" i="2"/>
  <c r="DD923" i="2"/>
  <c r="DG923" i="2" s="1"/>
  <c r="G1088" i="13"/>
  <c r="DD1088" i="2"/>
  <c r="DF1088" i="2" s="1"/>
  <c r="G1100" i="13"/>
  <c r="DD1100" i="2"/>
  <c r="DF1100" i="2" s="1"/>
  <c r="G1102" i="13"/>
  <c r="DD1102" i="2"/>
  <c r="G1109" i="13"/>
  <c r="DD1109" i="2"/>
  <c r="DF1109" i="2" s="1"/>
  <c r="BK1005" i="2"/>
  <c r="BQ1047" i="2"/>
  <c r="BW1047" i="2"/>
  <c r="BV1047" i="2" s="1"/>
  <c r="BQ1068" i="2"/>
  <c r="BW1068" i="2"/>
  <c r="BV1068" i="2" s="1"/>
  <c r="G1081" i="13"/>
  <c r="DD1081" i="2"/>
  <c r="DF1081" i="2" s="1"/>
  <c r="G1113" i="13"/>
  <c r="DD1113" i="2"/>
  <c r="DF1113" i="2" s="1"/>
  <c r="DD906" i="2"/>
  <c r="DG906" i="2" s="1"/>
  <c r="BW1018" i="2"/>
  <c r="BV1018" i="2" s="1"/>
  <c r="BQ1018" i="2"/>
  <c r="G1083" i="13"/>
  <c r="DD1083" i="2"/>
  <c r="DG1083" i="2" s="1"/>
  <c r="G1091" i="13"/>
  <c r="DD1091" i="2"/>
  <c r="DF1091" i="2" s="1"/>
  <c r="G1096" i="13"/>
  <c r="DD1096" i="2"/>
  <c r="DF1096" i="2" s="1"/>
  <c r="BW955" i="2"/>
  <c r="BV955" i="2" s="1"/>
  <c r="DF1075" i="2"/>
  <c r="DG1075" i="2"/>
  <c r="G1084" i="13"/>
  <c r="DD1084" i="2"/>
  <c r="DF1084" i="2" s="1"/>
  <c r="G1092" i="13"/>
  <c r="DD1092" i="2"/>
  <c r="DG1092" i="2" s="1"/>
  <c r="G1097" i="13"/>
  <c r="DD1097" i="2"/>
  <c r="DF1097" i="2" s="1"/>
  <c r="G1110" i="13"/>
  <c r="DD1110" i="2"/>
  <c r="G1117" i="13"/>
  <c r="DD1117" i="2"/>
  <c r="DF1117" i="2" s="1"/>
  <c r="BX861" i="2"/>
  <c r="DN906" i="2"/>
  <c r="DD919" i="2"/>
  <c r="DG919" i="2" s="1"/>
  <c r="BW953" i="2"/>
  <c r="BV953" i="2" s="1"/>
  <c r="G1107" i="13"/>
  <c r="DD1107" i="2"/>
  <c r="DF1107" i="2" s="1"/>
  <c r="G1112" i="13"/>
  <c r="DD1112" i="2"/>
  <c r="DG1112" i="2" s="1"/>
  <c r="BQ1002" i="2"/>
  <c r="BW1002" i="2"/>
  <c r="BV1002" i="2" s="1"/>
  <c r="G1108" i="13"/>
  <c r="DD1108" i="2"/>
  <c r="DF1108" i="2" s="1"/>
  <c r="CF859" i="2"/>
  <c r="CE859" i="2" s="1"/>
  <c r="DN919" i="2"/>
  <c r="BW1071" i="2"/>
  <c r="BV1071" i="2" s="1"/>
  <c r="BQ1071" i="2"/>
  <c r="G1090" i="13"/>
  <c r="DD1090" i="2"/>
  <c r="G1093" i="13"/>
  <c r="DD1093" i="2"/>
  <c r="DF1093" i="2" s="1"/>
  <c r="G1099" i="13"/>
  <c r="DD1099" i="2"/>
  <c r="DF1099" i="2" s="1"/>
  <c r="DD1106" i="2"/>
  <c r="BQ1054" i="2"/>
  <c r="BQ1063" i="2"/>
  <c r="DD1082" i="2"/>
  <c r="DD1086" i="2"/>
  <c r="DD1116" i="2"/>
  <c r="DF1116" i="2" s="1"/>
  <c r="DD1118" i="2"/>
  <c r="DD1119" i="2"/>
  <c r="DF1119" i="2" s="1"/>
  <c r="BQ1069" i="2"/>
  <c r="DD1103" i="2"/>
  <c r="DD1104" i="2"/>
  <c r="DF1104" i="2" s="1"/>
  <c r="DD1120" i="2"/>
  <c r="DF1120" i="2" s="1"/>
  <c r="DN1074" i="2"/>
  <c r="DD1085" i="2"/>
  <c r="DF1085" i="2" s="1"/>
  <c r="DD1089" i="2"/>
  <c r="DF1089" i="2" s="1"/>
  <c r="DD1098" i="2"/>
  <c r="DD1105" i="2"/>
  <c r="DF1105" i="2" s="1"/>
  <c r="BX1109" i="2"/>
  <c r="BK1025" i="2"/>
  <c r="BK1063" i="2"/>
  <c r="BA1063" i="2" s="1"/>
  <c r="BX1132" i="2"/>
  <c r="BK1246" i="2"/>
  <c r="G1281" i="13"/>
  <c r="DD1281" i="2"/>
  <c r="DG1281" i="2" s="1"/>
  <c r="G1286" i="13"/>
  <c r="DD1286" i="2"/>
  <c r="DG1286" i="2" s="1"/>
  <c r="G1278" i="13"/>
  <c r="DD1278" i="2"/>
  <c r="DG1278" i="2" s="1"/>
  <c r="BX1117" i="2"/>
  <c r="DD1309" i="2"/>
  <c r="DG1309" i="2" s="1"/>
  <c r="DD1421" i="2"/>
  <c r="G1259" i="13"/>
  <c r="DD1259" i="2"/>
  <c r="DF1259" i="2" s="1"/>
  <c r="BK1284" i="2"/>
  <c r="G1289" i="13"/>
  <c r="DD1289" i="2"/>
  <c r="DG1289" i="2" s="1"/>
  <c r="G1296" i="13"/>
  <c r="DD1296" i="2"/>
  <c r="DG1296" i="2" s="1"/>
  <c r="BX1197" i="2"/>
  <c r="BX1213" i="2"/>
  <c r="BK1242" i="2"/>
  <c r="BK1261" i="2"/>
  <c r="BA1261" i="2" s="1"/>
  <c r="DD1273" i="2"/>
  <c r="DG1273" i="2" s="1"/>
  <c r="BK1304" i="2"/>
  <c r="BK1312" i="2"/>
  <c r="BA1312" i="2" s="1"/>
  <c r="G1312" i="13"/>
  <c r="DD1312" i="2"/>
  <c r="DG1312" i="2" s="1"/>
  <c r="G1329" i="13"/>
  <c r="DD1329" i="2"/>
  <c r="DG1329" i="2" s="1"/>
  <c r="DD1288" i="2"/>
  <c r="DD1268" i="2"/>
  <c r="DF1268" i="2" s="1"/>
  <c r="G1430" i="13"/>
  <c r="DD1430" i="2"/>
  <c r="DG1430" i="2" s="1"/>
  <c r="BK1294" i="2"/>
  <c r="DD1303" i="2"/>
  <c r="DD1290" i="2"/>
  <c r="DF1290" i="2" s="1"/>
  <c r="DD1295" i="2"/>
  <c r="DF1295" i="2" s="1"/>
  <c r="BK1333" i="2"/>
  <c r="BK1346" i="2"/>
  <c r="G1380" i="13"/>
  <c r="DD1380" i="2"/>
  <c r="DG1380" i="2" s="1"/>
  <c r="DD1388" i="2"/>
  <c r="DG1388" i="2" s="1"/>
  <c r="DD1439" i="2"/>
  <c r="DD1522" i="2"/>
  <c r="DG1522" i="2" s="1"/>
  <c r="G1522" i="13"/>
  <c r="G1386" i="13"/>
  <c r="DD1386" i="2"/>
  <c r="DF1386" i="2" s="1"/>
  <c r="G1497" i="13"/>
  <c r="DD1497" i="2"/>
  <c r="DG1497" i="2" s="1"/>
  <c r="DD1317" i="2"/>
  <c r="DG1317" i="2" s="1"/>
  <c r="DD1324" i="2"/>
  <c r="DD1396" i="2"/>
  <c r="DG1396" i="2" s="1"/>
  <c r="G1406" i="13"/>
  <c r="DD1406" i="2"/>
  <c r="BK1254" i="2"/>
  <c r="DD1375" i="2"/>
  <c r="DG1375" i="2" s="1"/>
  <c r="DD1418" i="2"/>
  <c r="DF1418" i="2" s="1"/>
  <c r="G1489" i="13"/>
  <c r="DD1489" i="2"/>
  <c r="G1464" i="13"/>
  <c r="DD1464" i="2"/>
  <c r="DF1464" i="2" s="1"/>
  <c r="DD1399" i="2"/>
  <c r="DG1399" i="2" s="1"/>
  <c r="DD1339" i="2"/>
  <c r="DG1339" i="2" s="1"/>
  <c r="DD1355" i="2"/>
  <c r="DG1355" i="2" s="1"/>
  <c r="G1355" i="13"/>
  <c r="DD1409" i="2"/>
  <c r="DG1409" i="2" s="1"/>
  <c r="DD1412" i="2"/>
  <c r="DG1412" i="2" s="1"/>
  <c r="DD1414" i="2"/>
  <c r="DG1414" i="2" s="1"/>
  <c r="DD1431" i="2"/>
  <c r="DG1431" i="2" s="1"/>
  <c r="DD1480" i="2"/>
  <c r="DF1480" i="2" s="1"/>
  <c r="BK1336" i="2"/>
  <c r="DD1343" i="2"/>
  <c r="DG1343" i="2" s="1"/>
  <c r="G1478" i="13"/>
  <c r="DD1478" i="2"/>
  <c r="DG1478" i="2" s="1"/>
  <c r="BK1512" i="2"/>
  <c r="BA1512" i="2" s="1"/>
  <c r="BK1470" i="2"/>
  <c r="BA1470" i="2" s="1"/>
  <c r="BK1473" i="2"/>
  <c r="BA1473" i="2" s="1"/>
  <c r="C46" i="12"/>
  <c r="DD1442" i="2"/>
  <c r="DG1442" i="2" s="1"/>
  <c r="BK1486" i="2"/>
  <c r="BA1486" i="2" s="1"/>
  <c r="BK1522" i="2"/>
  <c r="BA1522" i="2" s="1"/>
  <c r="C30" i="12"/>
  <c r="BK1490" i="2"/>
  <c r="BA1490" i="2" s="1"/>
  <c r="DD1516" i="2"/>
  <c r="DF1516" i="2" s="1"/>
  <c r="C35" i="12"/>
  <c r="DD1459" i="2"/>
  <c r="DF1459" i="2" s="1"/>
  <c r="DD1508" i="2"/>
  <c r="C37" i="12"/>
  <c r="DG20" i="2"/>
  <c r="DF20" i="2"/>
  <c r="BM59" i="2"/>
  <c r="BC59" i="2"/>
  <c r="BM57" i="2"/>
  <c r="BK57" i="2" s="1"/>
  <c r="BA57" i="2" s="1"/>
  <c r="BC57" i="2"/>
  <c r="BB40" i="2"/>
  <c r="BL40" i="2"/>
  <c r="BC45" i="2"/>
  <c r="BM45" i="2"/>
  <c r="G377" i="13"/>
  <c r="DD377" i="2"/>
  <c r="DG377" i="2" s="1"/>
  <c r="DN377" i="2"/>
  <c r="E2" i="13"/>
  <c r="E43" i="12"/>
  <c r="E40" i="12"/>
  <c r="E32" i="12"/>
  <c r="E24" i="12"/>
  <c r="E18" i="12"/>
  <c r="E10" i="12"/>
  <c r="E2" i="12"/>
  <c r="E44" i="12"/>
  <c r="E39" i="12"/>
  <c r="E31" i="12"/>
  <c r="E23" i="12"/>
  <c r="E9" i="12"/>
  <c r="E45" i="12"/>
  <c r="E38" i="12"/>
  <c r="E30" i="12"/>
  <c r="E22" i="12"/>
  <c r="E17" i="12"/>
  <c r="E11" i="12"/>
  <c r="E46" i="12"/>
  <c r="E37" i="12"/>
  <c r="E29" i="12"/>
  <c r="E21" i="12"/>
  <c r="E16" i="12"/>
  <c r="E7" i="12"/>
  <c r="E36" i="12"/>
  <c r="E20" i="12"/>
  <c r="E27" i="12"/>
  <c r="E6" i="12"/>
  <c r="E34" i="12"/>
  <c r="E15" i="12"/>
  <c r="E12" i="12"/>
  <c r="E41" i="12"/>
  <c r="E25" i="12"/>
  <c r="E3" i="12"/>
  <c r="E28" i="12"/>
  <c r="E8" i="12"/>
  <c r="E35" i="12"/>
  <c r="E5" i="12"/>
  <c r="E14" i="12"/>
  <c r="E13" i="12"/>
  <c r="E33" i="12"/>
  <c r="E42" i="12"/>
  <c r="E19" i="12"/>
  <c r="E26" i="12"/>
  <c r="E4" i="12"/>
  <c r="DF12" i="2"/>
  <c r="DG12" i="2"/>
  <c r="BM13" i="2"/>
  <c r="BK13" i="2" s="1"/>
  <c r="BA13" i="2" s="1"/>
  <c r="BC13" i="2"/>
  <c r="G49" i="13"/>
  <c r="DD49" i="2"/>
  <c r="DG49" i="2" s="1"/>
  <c r="DN49" i="2"/>
  <c r="G54" i="13"/>
  <c r="DD54" i="2"/>
  <c r="DG54" i="2" s="1"/>
  <c r="DN54" i="2"/>
  <c r="G367" i="13"/>
  <c r="DD367" i="2"/>
  <c r="DG367" i="2" s="1"/>
  <c r="DN367" i="2"/>
  <c r="G488" i="13"/>
  <c r="DD488" i="2"/>
  <c r="DG488" i="2" s="1"/>
  <c r="DN488" i="2"/>
  <c r="BY3" i="2"/>
  <c r="DS4" i="2"/>
  <c r="BZ20" i="2"/>
  <c r="E23" i="13"/>
  <c r="BM24" i="2"/>
  <c r="BK24" i="2" s="1"/>
  <c r="BC24" i="2"/>
  <c r="BC28" i="2"/>
  <c r="BM28" i="2"/>
  <c r="G16" i="13"/>
  <c r="DD16" i="2"/>
  <c r="DG16" i="2" s="1"/>
  <c r="DN16" i="2"/>
  <c r="G125" i="13"/>
  <c r="DD125" i="2"/>
  <c r="DG327" i="2"/>
  <c r="DF327" i="2"/>
  <c r="BB4" i="2"/>
  <c r="BL4" i="2"/>
  <c r="BM8" i="2"/>
  <c r="BC8" i="2"/>
  <c r="G18" i="13"/>
  <c r="DD18" i="2"/>
  <c r="DG18" i="2" s="1"/>
  <c r="DN18" i="2"/>
  <c r="G278" i="13"/>
  <c r="DD278" i="2"/>
  <c r="DG278" i="2" s="1"/>
  <c r="BC36" i="2"/>
  <c r="BM36" i="2"/>
  <c r="DS7" i="2"/>
  <c r="BB27" i="2"/>
  <c r="BL27" i="2"/>
  <c r="BC66" i="2"/>
  <c r="BM66" i="2"/>
  <c r="G211" i="13"/>
  <c r="DD211" i="2"/>
  <c r="DG211" i="2" s="1"/>
  <c r="G259" i="13"/>
  <c r="DD259" i="2"/>
  <c r="DG259" i="2" s="1"/>
  <c r="BM86" i="2"/>
  <c r="BK86" i="2" s="1"/>
  <c r="BA86" i="2" s="1"/>
  <c r="BC86" i="2"/>
  <c r="BB122" i="2"/>
  <c r="BL122" i="2"/>
  <c r="BK122" i="2" s="1"/>
  <c r="BA122" i="2" s="1"/>
  <c r="BX163" i="2"/>
  <c r="BC180" i="2"/>
  <c r="BM180" i="2"/>
  <c r="G182" i="13"/>
  <c r="DD182" i="2"/>
  <c r="DG182" i="2" s="1"/>
  <c r="G213" i="13"/>
  <c r="DD213" i="2"/>
  <c r="G222" i="13"/>
  <c r="DD222" i="2"/>
  <c r="BL362" i="2"/>
  <c r="BB362" i="2"/>
  <c r="BL426" i="2"/>
  <c r="BK426" i="2" s="1"/>
  <c r="BB426" i="2"/>
  <c r="BC440" i="2"/>
  <c r="BC33" i="2"/>
  <c r="BM33" i="2"/>
  <c r="BY71" i="2"/>
  <c r="BL75" i="2"/>
  <c r="BB75" i="2"/>
  <c r="BQ78" i="2"/>
  <c r="BY78" i="2"/>
  <c r="G102" i="13"/>
  <c r="DD102" i="2"/>
  <c r="G193" i="13"/>
  <c r="DD193" i="2"/>
  <c r="DG193" i="2" s="1"/>
  <c r="BM239" i="2"/>
  <c r="BM241" i="2"/>
  <c r="BC241" i="2"/>
  <c r="BM268" i="2"/>
  <c r="G340" i="13"/>
  <c r="DD340" i="2"/>
  <c r="DG340" i="2" s="1"/>
  <c r="DN340" i="2"/>
  <c r="G354" i="13"/>
  <c r="DD354" i="2"/>
  <c r="DG354" i="2" s="1"/>
  <c r="DN354" i="2"/>
  <c r="BC356" i="2"/>
  <c r="BM356" i="2"/>
  <c r="BC384" i="2"/>
  <c r="G403" i="13"/>
  <c r="DN403" i="2"/>
  <c r="DD403" i="2"/>
  <c r="DG403" i="2" s="1"/>
  <c r="BY797" i="2"/>
  <c r="G5" i="13"/>
  <c r="DD5" i="2"/>
  <c r="DG5" i="2" s="1"/>
  <c r="G8" i="13"/>
  <c r="DD8" i="2"/>
  <c r="DG8" i="2" s="1"/>
  <c r="BL74" i="2"/>
  <c r="BK74" i="2" s="1"/>
  <c r="BB74" i="2"/>
  <c r="BM82" i="2"/>
  <c r="BC82" i="2"/>
  <c r="G132" i="13"/>
  <c r="DD132" i="2"/>
  <c r="DG132" i="2" s="1"/>
  <c r="G161" i="13"/>
  <c r="DD161" i="2"/>
  <c r="DG161" i="2" s="1"/>
  <c r="BL175" i="2"/>
  <c r="BB197" i="2"/>
  <c r="BL197" i="2"/>
  <c r="DD200" i="2"/>
  <c r="DG200" i="2" s="1"/>
  <c r="G202" i="13"/>
  <c r="DD202" i="2"/>
  <c r="G204" i="13"/>
  <c r="DD204" i="2"/>
  <c r="BC209" i="2"/>
  <c r="BC220" i="2"/>
  <c r="BM220" i="2"/>
  <c r="DD220" i="2"/>
  <c r="DG220" i="2" s="1"/>
  <c r="G224" i="13"/>
  <c r="DD224" i="2"/>
  <c r="DG224" i="2" s="1"/>
  <c r="G253" i="13"/>
  <c r="DD253" i="2"/>
  <c r="G256" i="13"/>
  <c r="DD256" i="2"/>
  <c r="DG256" i="2" s="1"/>
  <c r="G322" i="13"/>
  <c r="DN322" i="2"/>
  <c r="DD322" i="2"/>
  <c r="G330" i="13"/>
  <c r="DD330" i="2"/>
  <c r="DG330" i="2" s="1"/>
  <c r="BQ335" i="2"/>
  <c r="BY335" i="2"/>
  <c r="BY340" i="2"/>
  <c r="BM350" i="2"/>
  <c r="BY351" i="2"/>
  <c r="DS383" i="2"/>
  <c r="G553" i="13"/>
  <c r="DD553" i="2"/>
  <c r="DG553" i="2" s="1"/>
  <c r="DN553" i="2"/>
  <c r="G571" i="13"/>
  <c r="DD571" i="2"/>
  <c r="DG571" i="2" s="1"/>
  <c r="DN571" i="2"/>
  <c r="BC1417" i="2"/>
  <c r="BM1417" i="2"/>
  <c r="BB119" i="2"/>
  <c r="BL119" i="2"/>
  <c r="BC130" i="2"/>
  <c r="G139" i="13"/>
  <c r="DD139" i="2"/>
  <c r="DG139" i="2" s="1"/>
  <c r="G233" i="13"/>
  <c r="DD233" i="2"/>
  <c r="DG233" i="2" s="1"/>
  <c r="G245" i="13"/>
  <c r="DD245" i="2"/>
  <c r="BB266" i="2"/>
  <c r="BL266" i="2"/>
  <c r="G289" i="13"/>
  <c r="DD289" i="2"/>
  <c r="DG289" i="2" s="1"/>
  <c r="G297" i="13"/>
  <c r="DD297" i="2"/>
  <c r="DG297" i="2" s="1"/>
  <c r="DN297" i="2"/>
  <c r="BB356" i="2"/>
  <c r="BL356" i="2"/>
  <c r="BB44" i="2"/>
  <c r="BL44" i="2"/>
  <c r="G86" i="13"/>
  <c r="DD86" i="2"/>
  <c r="DG86" i="2" s="1"/>
  <c r="BL169" i="2"/>
  <c r="BB169" i="2"/>
  <c r="BB245" i="2"/>
  <c r="G298" i="13"/>
  <c r="DD298" i="2"/>
  <c r="DG298" i="2" s="1"/>
  <c r="DN298" i="2"/>
  <c r="BB332" i="2"/>
  <c r="BL332" i="2"/>
  <c r="BC342" i="2"/>
  <c r="BM342" i="2"/>
  <c r="BM477" i="2"/>
  <c r="G563" i="13"/>
  <c r="DD563" i="2"/>
  <c r="DG563" i="2" s="1"/>
  <c r="DN563" i="2"/>
  <c r="BC769" i="2"/>
  <c r="BM769" i="2"/>
  <c r="DS12" i="2"/>
  <c r="BY51" i="2"/>
  <c r="BX51" i="2"/>
  <c r="BW51" i="2"/>
  <c r="BV51" i="2" s="1"/>
  <c r="BB64" i="2"/>
  <c r="BL64" i="2"/>
  <c r="BL68" i="2"/>
  <c r="BL3" i="2"/>
  <c r="BB3" i="2"/>
  <c r="DF9" i="2"/>
  <c r="BB12" i="2"/>
  <c r="BL12" i="2"/>
  <c r="BK12" i="2" s="1"/>
  <c r="BA12" i="2" s="1"/>
  <c r="BY16" i="2"/>
  <c r="G21" i="13"/>
  <c r="DD21" i="2"/>
  <c r="BB32" i="2"/>
  <c r="BL32" i="2"/>
  <c r="BM40" i="2"/>
  <c r="G50" i="13"/>
  <c r="DD50" i="2"/>
  <c r="BC54" i="2"/>
  <c r="BC63" i="2"/>
  <c r="BM63" i="2"/>
  <c r="BC64" i="2"/>
  <c r="BM64" i="2"/>
  <c r="BB65" i="2"/>
  <c r="BL65" i="2"/>
  <c r="BM93" i="2"/>
  <c r="DD112" i="2"/>
  <c r="DG112" i="2" s="1"/>
  <c r="G129" i="13"/>
  <c r="DD129" i="2"/>
  <c r="DG129" i="2" s="1"/>
  <c r="BM147" i="2"/>
  <c r="BK147" i="2" s="1"/>
  <c r="BA147" i="2" s="1"/>
  <c r="BC147" i="2"/>
  <c r="BM150" i="2"/>
  <c r="G153" i="13"/>
  <c r="DD153" i="2"/>
  <c r="DG153" i="2" s="1"/>
  <c r="G155" i="13"/>
  <c r="DD155" i="2"/>
  <c r="DG155" i="2" s="1"/>
  <c r="G171" i="13"/>
  <c r="DD171" i="2"/>
  <c r="DG171" i="2" s="1"/>
  <c r="BL188" i="2"/>
  <c r="BB188" i="2"/>
  <c r="G190" i="13"/>
  <c r="DD190" i="2"/>
  <c r="DG190" i="2" s="1"/>
  <c r="BM196" i="2"/>
  <c r="G203" i="13"/>
  <c r="DD203" i="2"/>
  <c r="DG203" i="2" s="1"/>
  <c r="BL215" i="2"/>
  <c r="BC242" i="2"/>
  <c r="DD252" i="2"/>
  <c r="DG252" i="2" s="1"/>
  <c r="G270" i="13"/>
  <c r="DD270" i="2"/>
  <c r="DG270" i="2" s="1"/>
  <c r="BM281" i="2"/>
  <c r="BK281" i="2" s="1"/>
  <c r="BC281" i="2"/>
  <c r="G296" i="13"/>
  <c r="DD296" i="2"/>
  <c r="DG296" i="2" s="1"/>
  <c r="DN296" i="2"/>
  <c r="BL301" i="2"/>
  <c r="BB301" i="2"/>
  <c r="G321" i="13"/>
  <c r="DD321" i="2"/>
  <c r="DN321" i="2"/>
  <c r="BB322" i="2"/>
  <c r="BL322" i="2"/>
  <c r="DS406" i="2"/>
  <c r="G334" i="13"/>
  <c r="DD334" i="2"/>
  <c r="DG334" i="2" s="1"/>
  <c r="DN334" i="2"/>
  <c r="BK355" i="2"/>
  <c r="BA355" i="2" s="1"/>
  <c r="G358" i="13"/>
  <c r="DD358" i="2"/>
  <c r="DG358" i="2" s="1"/>
  <c r="G390" i="13"/>
  <c r="DN390" i="2"/>
  <c r="DD390" i="2"/>
  <c r="DG390" i="2" s="1"/>
  <c r="G401" i="13"/>
  <c r="DN401" i="2"/>
  <c r="DD401" i="2"/>
  <c r="BY495" i="2"/>
  <c r="G518" i="13"/>
  <c r="DD518" i="2"/>
  <c r="DG518" i="2" s="1"/>
  <c r="DN518" i="2"/>
  <c r="G20" i="13"/>
  <c r="DN20" i="2"/>
  <c r="G25" i="13"/>
  <c r="DD25" i="2"/>
  <c r="DG25" i="2" s="1"/>
  <c r="DN25" i="2"/>
  <c r="G51" i="13"/>
  <c r="DD51" i="2"/>
  <c r="DG51" i="2" s="1"/>
  <c r="BC60" i="2"/>
  <c r="BY88" i="2"/>
  <c r="BL93" i="2"/>
  <c r="BB93" i="2"/>
  <c r="G93" i="13"/>
  <c r="DD93" i="2"/>
  <c r="DG93" i="2" s="1"/>
  <c r="BL150" i="2"/>
  <c r="BB150" i="2"/>
  <c r="BC167" i="2"/>
  <c r="BM167" i="2"/>
  <c r="G327" i="13"/>
  <c r="DN327" i="2"/>
  <c r="BB350" i="2"/>
  <c r="BL350" i="2"/>
  <c r="DG433" i="2"/>
  <c r="DF433" i="2"/>
  <c r="BY703" i="2"/>
  <c r="E20" i="13"/>
  <c r="BX185" i="2"/>
  <c r="BW185" i="2"/>
  <c r="BV185" i="2" s="1"/>
  <c r="BY5" i="2"/>
  <c r="BB6" i="2"/>
  <c r="BL6" i="2"/>
  <c r="BB14" i="2"/>
  <c r="BL14" i="2"/>
  <c r="G15" i="13"/>
  <c r="DD15" i="2"/>
  <c r="DG15" i="2" s="1"/>
  <c r="G17" i="13"/>
  <c r="DN17" i="2"/>
  <c r="G24" i="13"/>
  <c r="DD24" i="2"/>
  <c r="DG24" i="2" s="1"/>
  <c r="DN24" i="2"/>
  <c r="BC29" i="2"/>
  <c r="BM29" i="2"/>
  <c r="BC32" i="2"/>
  <c r="BM32" i="2"/>
  <c r="BM44" i="2"/>
  <c r="G48" i="13"/>
  <c r="DD48" i="2"/>
  <c r="DG48" i="2" s="1"/>
  <c r="DN48" i="2"/>
  <c r="DN51" i="2"/>
  <c r="G52" i="13"/>
  <c r="DD52" i="2"/>
  <c r="DN52" i="2"/>
  <c r="G55" i="13"/>
  <c r="DD55" i="2"/>
  <c r="DN55" i="2"/>
  <c r="BM56" i="2"/>
  <c r="BC56" i="2"/>
  <c r="BM58" i="2"/>
  <c r="BK58" i="2" s="1"/>
  <c r="BA58" i="2" s="1"/>
  <c r="BC58" i="2"/>
  <c r="BY60" i="2"/>
  <c r="BC65" i="2"/>
  <c r="BM65" i="2"/>
  <c r="BY86" i="2"/>
  <c r="BB96" i="2"/>
  <c r="BL96" i="2"/>
  <c r="BM105" i="2"/>
  <c r="BK105" i="2" s="1"/>
  <c r="BA105" i="2" s="1"/>
  <c r="BC105" i="2"/>
  <c r="G109" i="13"/>
  <c r="DD109" i="2"/>
  <c r="BX123" i="2"/>
  <c r="BW123" i="2"/>
  <c r="BV123" i="2" s="1"/>
  <c r="G144" i="13"/>
  <c r="DD144" i="2"/>
  <c r="DG144" i="2" s="1"/>
  <c r="G156" i="13"/>
  <c r="DD156" i="2"/>
  <c r="BL164" i="2"/>
  <c r="G169" i="13"/>
  <c r="DD169" i="2"/>
  <c r="G176" i="13"/>
  <c r="DD176" i="2"/>
  <c r="DG176" i="2" s="1"/>
  <c r="G195" i="13"/>
  <c r="DD195" i="2"/>
  <c r="DG195" i="2" s="1"/>
  <c r="DD212" i="2"/>
  <c r="DG212" i="2" s="1"/>
  <c r="BB226" i="2"/>
  <c r="BL226" i="2"/>
  <c r="BK226" i="2" s="1"/>
  <c r="BA226" i="2" s="1"/>
  <c r="G228" i="13"/>
  <c r="DD228" i="2"/>
  <c r="G281" i="13"/>
  <c r="DD281" i="2"/>
  <c r="DG281" i="2" s="1"/>
  <c r="G294" i="13"/>
  <c r="DD294" i="2"/>
  <c r="DG294" i="2" s="1"/>
  <c r="DN294" i="2"/>
  <c r="DN330" i="2"/>
  <c r="BM331" i="2"/>
  <c r="BK331" i="2" s="1"/>
  <c r="BA331" i="2" s="1"/>
  <c r="DS415" i="2"/>
  <c r="DS404" i="2"/>
  <c r="DS393" i="2"/>
  <c r="DS387" i="2"/>
  <c r="DS17" i="2"/>
  <c r="DS22" i="2"/>
  <c r="DS9" i="2"/>
  <c r="DS411" i="2"/>
  <c r="DS14" i="2"/>
  <c r="BC336" i="2"/>
  <c r="BM336" i="2"/>
  <c r="DN358" i="2"/>
  <c r="BY362" i="2"/>
  <c r="BK383" i="2"/>
  <c r="BC475" i="2"/>
  <c r="BM475" i="2"/>
  <c r="BM518" i="2"/>
  <c r="BK518" i="2" s="1"/>
  <c r="BA518" i="2" s="1"/>
  <c r="BC518" i="2"/>
  <c r="BM521" i="2"/>
  <c r="BK521" i="2" s="1"/>
  <c r="BC521" i="2"/>
  <c r="G2" i="13"/>
  <c r="DD2" i="2"/>
  <c r="DG2" i="2" s="1"/>
  <c r="BL49" i="2"/>
  <c r="BK49" i="2" s="1"/>
  <c r="BB49" i="2"/>
  <c r="BX131" i="2"/>
  <c r="BW131" i="2"/>
  <c r="BV131" i="2" s="1"/>
  <c r="DD164" i="2"/>
  <c r="DG164" i="2" s="1"/>
  <c r="DN2" i="2"/>
  <c r="DN5" i="2"/>
  <c r="BC6" i="2"/>
  <c r="BM6" i="2"/>
  <c r="G7" i="13"/>
  <c r="DN7" i="2"/>
  <c r="DD7" i="2"/>
  <c r="DG7" i="2" s="1"/>
  <c r="BY8" i="2"/>
  <c r="DN8" i="2"/>
  <c r="G10" i="13"/>
  <c r="DD10" i="2"/>
  <c r="DG10" i="2" s="1"/>
  <c r="DN10" i="2"/>
  <c r="BC14" i="2"/>
  <c r="BM14" i="2"/>
  <c r="DS16" i="2"/>
  <c r="DS20" i="2"/>
  <c r="BB22" i="2"/>
  <c r="BL22" i="2"/>
  <c r="BY24" i="2"/>
  <c r="BB37" i="2"/>
  <c r="BL37" i="2"/>
  <c r="BK51" i="2"/>
  <c r="BA51" i="2" s="1"/>
  <c r="BM53" i="2"/>
  <c r="BK53" i="2" s="1"/>
  <c r="BA53" i="2" s="1"/>
  <c r="BC53" i="2"/>
  <c r="BY59" i="2"/>
  <c r="BC78" i="2"/>
  <c r="BB87" i="2"/>
  <c r="BL87" i="2"/>
  <c r="BC88" i="2"/>
  <c r="BM88" i="2"/>
  <c r="BK88" i="2" s="1"/>
  <c r="BA88" i="2" s="1"/>
  <c r="G92" i="13"/>
  <c r="DD92" i="2"/>
  <c r="DG92" i="2" s="1"/>
  <c r="G94" i="13"/>
  <c r="DD94" i="2"/>
  <c r="DG94" i="2" s="1"/>
  <c r="G99" i="13"/>
  <c r="DD99" i="2"/>
  <c r="DG99" i="2" s="1"/>
  <c r="BL102" i="2"/>
  <c r="BB102" i="2"/>
  <c r="G107" i="13"/>
  <c r="DD107" i="2"/>
  <c r="DG107" i="2" s="1"/>
  <c r="G121" i="13"/>
  <c r="DD121" i="2"/>
  <c r="DG121" i="2" s="1"/>
  <c r="DD128" i="2"/>
  <c r="DG128" i="2" s="1"/>
  <c r="BB132" i="2"/>
  <c r="BL132" i="2"/>
  <c r="G142" i="13"/>
  <c r="DD142" i="2"/>
  <c r="DG142" i="2" s="1"/>
  <c r="G149" i="13"/>
  <c r="DD149" i="2"/>
  <c r="G198" i="13"/>
  <c r="DD198" i="2"/>
  <c r="DG198" i="2" s="1"/>
  <c r="G238" i="13"/>
  <c r="DD238" i="2"/>
  <c r="DG238" i="2" s="1"/>
  <c r="BC259" i="2"/>
  <c r="G260" i="13"/>
  <c r="DD260" i="2"/>
  <c r="DG260" i="2" s="1"/>
  <c r="G273" i="13"/>
  <c r="DD273" i="2"/>
  <c r="DG273" i="2" s="1"/>
  <c r="DD283" i="2"/>
  <c r="DG283" i="2" s="1"/>
  <c r="BC287" i="2"/>
  <c r="BM287" i="2"/>
  <c r="BM312" i="2"/>
  <c r="BK312" i="2" s="1"/>
  <c r="BA312" i="2" s="1"/>
  <c r="BC312" i="2"/>
  <c r="G320" i="13"/>
  <c r="DD320" i="2"/>
  <c r="DG320" i="2" s="1"/>
  <c r="BC321" i="2"/>
  <c r="G339" i="13"/>
  <c r="DN339" i="2"/>
  <c r="DD339" i="2"/>
  <c r="DG339" i="2" s="1"/>
  <c r="BY372" i="2"/>
  <c r="BK390" i="2"/>
  <c r="BA390" i="2" s="1"/>
  <c r="BL417" i="2"/>
  <c r="BB417" i="2"/>
  <c r="G452" i="13"/>
  <c r="DN452" i="2"/>
  <c r="DD452" i="2"/>
  <c r="DG452" i="2" s="1"/>
  <c r="G474" i="13"/>
  <c r="DD474" i="2"/>
  <c r="DN474" i="2"/>
  <c r="G499" i="13"/>
  <c r="DD499" i="2"/>
  <c r="DG499" i="2" s="1"/>
  <c r="DN499" i="2"/>
  <c r="BC661" i="2"/>
  <c r="BM661" i="2"/>
  <c r="BK661" i="2" s="1"/>
  <c r="CF750" i="2"/>
  <c r="CE750" i="2" s="1"/>
  <c r="BZ750" i="2"/>
  <c r="G918" i="13"/>
  <c r="DN918" i="2"/>
  <c r="DD918" i="2"/>
  <c r="BB125" i="2"/>
  <c r="BL154" i="2"/>
  <c r="G207" i="13"/>
  <c r="DD207" i="2"/>
  <c r="DG207" i="2" s="1"/>
  <c r="BM255" i="2"/>
  <c r="G288" i="13"/>
  <c r="DD288" i="2"/>
  <c r="DG288" i="2" s="1"/>
  <c r="BM76" i="2"/>
  <c r="BC108" i="2"/>
  <c r="BM108" i="2"/>
  <c r="BK108" i="2" s="1"/>
  <c r="BL142" i="2"/>
  <c r="BK142" i="2" s="1"/>
  <c r="BB142" i="2"/>
  <c r="BM154" i="2"/>
  <c r="BC154" i="2"/>
  <c r="G181" i="13"/>
  <c r="DD181" i="2"/>
  <c r="DD184" i="2"/>
  <c r="DG184" i="2" s="1"/>
  <c r="BB186" i="2"/>
  <c r="BL186" i="2"/>
  <c r="BK186" i="2" s="1"/>
  <c r="DD218" i="2"/>
  <c r="G282" i="13"/>
  <c r="DD282" i="2"/>
  <c r="BC398" i="2"/>
  <c r="G641" i="13"/>
  <c r="BY767" i="2"/>
  <c r="BC85" i="2"/>
  <c r="BM85" i="2"/>
  <c r="BK85" i="2" s="1"/>
  <c r="G134" i="13"/>
  <c r="DD134" i="2"/>
  <c r="DG134" i="2" s="1"/>
  <c r="DS2" i="2"/>
  <c r="DG4" i="2"/>
  <c r="DF4" i="2"/>
  <c r="DS5" i="2"/>
  <c r="DS8" i="2"/>
  <c r="G12" i="13"/>
  <c r="DN12" i="2"/>
  <c r="BY15" i="2"/>
  <c r="BM16" i="2"/>
  <c r="BK16" i="2" s="1"/>
  <c r="BA16" i="2" s="1"/>
  <c r="BC16" i="2"/>
  <c r="DD17" i="2"/>
  <c r="BC37" i="2"/>
  <c r="BM37" i="2"/>
  <c r="BB41" i="2"/>
  <c r="BL41" i="2"/>
  <c r="BC51" i="2"/>
  <c r="BC61" i="2"/>
  <c r="BM61" i="2"/>
  <c r="BK61" i="2" s="1"/>
  <c r="BM69" i="2"/>
  <c r="BB70" i="2"/>
  <c r="BL70" i="2"/>
  <c r="BY75" i="2"/>
  <c r="BB76" i="2"/>
  <c r="BL76" i="2"/>
  <c r="BY79" i="2"/>
  <c r="BB88" i="2"/>
  <c r="BC94" i="2"/>
  <c r="BM94" i="2"/>
  <c r="BC102" i="2"/>
  <c r="BM102" i="2"/>
  <c r="BB106" i="2"/>
  <c r="BL106" i="2"/>
  <c r="BC126" i="2"/>
  <c r="BX129" i="2"/>
  <c r="BW129" i="2"/>
  <c r="BV129" i="2" s="1"/>
  <c r="BC135" i="2"/>
  <c r="BM135" i="2"/>
  <c r="BB145" i="2"/>
  <c r="G160" i="13"/>
  <c r="DD160" i="2"/>
  <c r="DG160" i="2" s="1"/>
  <c r="BB172" i="2"/>
  <c r="BL172" i="2"/>
  <c r="DD186" i="2"/>
  <c r="G241" i="13"/>
  <c r="DD241" i="2"/>
  <c r="DG241" i="2" s="1"/>
  <c r="BC244" i="2"/>
  <c r="BM244" i="2"/>
  <c r="BK244" i="2" s="1"/>
  <c r="BA244" i="2" s="1"/>
  <c r="BY314" i="2"/>
  <c r="DN320" i="2"/>
  <c r="DS407" i="2"/>
  <c r="BL348" i="2"/>
  <c r="BB348" i="2"/>
  <c r="G393" i="13"/>
  <c r="DD393" i="2"/>
  <c r="DG393" i="2" s="1"/>
  <c r="DN393" i="2"/>
  <c r="G440" i="13"/>
  <c r="DD440" i="2"/>
  <c r="DG440" i="2" s="1"/>
  <c r="DN440" i="2"/>
  <c r="G468" i="13"/>
  <c r="DD468" i="2"/>
  <c r="BL493" i="2"/>
  <c r="BB493" i="2"/>
  <c r="BC502" i="2"/>
  <c r="BM502" i="2"/>
  <c r="BK502" i="2" s="1"/>
  <c r="G555" i="13"/>
  <c r="DD555" i="2"/>
  <c r="DG555" i="2" s="1"/>
  <c r="DN555" i="2"/>
  <c r="BM821" i="2"/>
  <c r="BC821" i="2"/>
  <c r="BB889" i="2"/>
  <c r="BL889" i="2"/>
  <c r="BB944" i="2"/>
  <c r="BL944" i="2"/>
  <c r="BL95" i="2"/>
  <c r="BB95" i="2"/>
  <c r="BM107" i="2"/>
  <c r="BC107" i="2"/>
  <c r="BB167" i="2"/>
  <c r="BL167" i="2"/>
  <c r="BM195" i="2"/>
  <c r="BK195" i="2" s="1"/>
  <c r="BC195" i="2"/>
  <c r="G201" i="13"/>
  <c r="DD201" i="2"/>
  <c r="DG201" i="2" s="1"/>
  <c r="G261" i="13"/>
  <c r="DD261" i="2"/>
  <c r="G268" i="13"/>
  <c r="DD268" i="2"/>
  <c r="DG268" i="2" s="1"/>
  <c r="BB342" i="2"/>
  <c r="BL342" i="2"/>
  <c r="G343" i="13"/>
  <c r="DN343" i="2"/>
  <c r="DD343" i="2"/>
  <c r="DG343" i="2" s="1"/>
  <c r="G487" i="13"/>
  <c r="DD487" i="2"/>
  <c r="DG487" i="2" s="1"/>
  <c r="DN487" i="2"/>
  <c r="BM5" i="2"/>
  <c r="BK5" i="2" s="1"/>
  <c r="BA5" i="2" s="1"/>
  <c r="BC5" i="2"/>
  <c r="BY7" i="2"/>
  <c r="DS13" i="2"/>
  <c r="BB28" i="2"/>
  <c r="BL28" i="2"/>
  <c r="BB36" i="2"/>
  <c r="BL36" i="2"/>
  <c r="BC41" i="2"/>
  <c r="BM41" i="2"/>
  <c r="BB45" i="2"/>
  <c r="BL45" i="2"/>
  <c r="BW50" i="2"/>
  <c r="BV50" i="2" s="1"/>
  <c r="G87" i="13"/>
  <c r="DD87" i="2"/>
  <c r="G95" i="13"/>
  <c r="DD95" i="2"/>
  <c r="DG95" i="2" s="1"/>
  <c r="BX105" i="2"/>
  <c r="BW105" i="2"/>
  <c r="BV105" i="2" s="1"/>
  <c r="BQ117" i="2"/>
  <c r="G120" i="13"/>
  <c r="DD120" i="2"/>
  <c r="DG120" i="2" s="1"/>
  <c r="BK145" i="2"/>
  <c r="BA145" i="2" s="1"/>
  <c r="BL157" i="2"/>
  <c r="BK157" i="2" s="1"/>
  <c r="BB157" i="2"/>
  <c r="BL158" i="2"/>
  <c r="BK158" i="2" s="1"/>
  <c r="BB158" i="2"/>
  <c r="BC172" i="2"/>
  <c r="BM172" i="2"/>
  <c r="BB177" i="2"/>
  <c r="BC191" i="2"/>
  <c r="BM191" i="2"/>
  <c r="BC210" i="2"/>
  <c r="G219" i="13"/>
  <c r="DD219" i="2"/>
  <c r="DG219" i="2" s="1"/>
  <c r="G230" i="13"/>
  <c r="DD230" i="2"/>
  <c r="BM249" i="2"/>
  <c r="BK249" i="2" s="1"/>
  <c r="BA249" i="2" s="1"/>
  <c r="BC249" i="2"/>
  <c r="G280" i="13"/>
  <c r="DD280" i="2"/>
  <c r="DG280" i="2" s="1"/>
  <c r="G304" i="13"/>
  <c r="DN304" i="2"/>
  <c r="CF306" i="2"/>
  <c r="CE306" i="2" s="1"/>
  <c r="BZ306" i="2"/>
  <c r="DQ439" i="2"/>
  <c r="DQ430" i="2"/>
  <c r="DQ422" i="2"/>
  <c r="DQ433" i="2"/>
  <c r="DQ424" i="2"/>
  <c r="DQ416" i="2"/>
  <c r="DQ438" i="2"/>
  <c r="DQ429" i="2"/>
  <c r="DQ421" i="2"/>
  <c r="DQ434" i="2"/>
  <c r="DR354" i="2" s="1"/>
  <c r="DQ423" i="2"/>
  <c r="DQ417" i="2"/>
  <c r="DQ437" i="2"/>
  <c r="DQ435" i="2"/>
  <c r="DQ425" i="2"/>
  <c r="DQ420" i="2"/>
  <c r="DQ418" i="2"/>
  <c r="DQ431" i="2"/>
  <c r="DQ428" i="2"/>
  <c r="DQ426" i="2"/>
  <c r="DQ436" i="2"/>
  <c r="DQ419" i="2"/>
  <c r="DQ432" i="2"/>
  <c r="DQ427" i="2"/>
  <c r="BC348" i="2"/>
  <c r="BM348" i="2"/>
  <c r="DS395" i="2"/>
  <c r="DS402" i="2"/>
  <c r="G404" i="13"/>
  <c r="DN404" i="2"/>
  <c r="DD404" i="2"/>
  <c r="DG404" i="2" s="1"/>
  <c r="BY408" i="2"/>
  <c r="BY449" i="2"/>
  <c r="BW467" i="2"/>
  <c r="BV467" i="2" s="1"/>
  <c r="BY467" i="2"/>
  <c r="BX467" i="2"/>
  <c r="BX489" i="2"/>
  <c r="BW489" i="2"/>
  <c r="BV489" i="2" s="1"/>
  <c r="BY489" i="2"/>
  <c r="BY561" i="2"/>
  <c r="CF841" i="2"/>
  <c r="CE841" i="2" s="1"/>
  <c r="CG841" i="2"/>
  <c r="BX1021" i="2"/>
  <c r="BY1021" i="2"/>
  <c r="DS391" i="2"/>
  <c r="BX393" i="2"/>
  <c r="BY393" i="2"/>
  <c r="DS399" i="2"/>
  <c r="DS412" i="2"/>
  <c r="BL474" i="2"/>
  <c r="BB474" i="2"/>
  <c r="BL475" i="2"/>
  <c r="BB475" i="2"/>
  <c r="G485" i="13"/>
  <c r="DD485" i="2"/>
  <c r="DG485" i="2" s="1"/>
  <c r="DN485" i="2"/>
  <c r="BB505" i="2"/>
  <c r="BL505" i="2"/>
  <c r="BB508" i="2"/>
  <c r="BL508" i="2"/>
  <c r="BM519" i="2"/>
  <c r="BC519" i="2"/>
  <c r="BL522" i="2"/>
  <c r="BB522" i="2"/>
  <c r="BY583" i="2"/>
  <c r="BY867" i="2"/>
  <c r="DS3" i="2"/>
  <c r="BY11" i="2"/>
  <c r="BK21" i="2"/>
  <c r="DS21" i="2"/>
  <c r="BL29" i="2"/>
  <c r="BL33" i="2"/>
  <c r="BM34" i="2"/>
  <c r="BM38" i="2"/>
  <c r="BM42" i="2"/>
  <c r="BM46" i="2"/>
  <c r="BM62" i="2"/>
  <c r="BL63" i="2"/>
  <c r="BL66" i="2"/>
  <c r="BY77" i="2"/>
  <c r="G106" i="13"/>
  <c r="DD106" i="2"/>
  <c r="BL110" i="2"/>
  <c r="BB110" i="2"/>
  <c r="BK118" i="2"/>
  <c r="BC122" i="2"/>
  <c r="BC138" i="2"/>
  <c r="G150" i="13"/>
  <c r="DD150" i="2"/>
  <c r="BK193" i="2"/>
  <c r="G206" i="13"/>
  <c r="DD206" i="2"/>
  <c r="BQ276" i="2"/>
  <c r="G313" i="13"/>
  <c r="DD313" i="2"/>
  <c r="BW320" i="2"/>
  <c r="BV320" i="2" s="1"/>
  <c r="BY320" i="2"/>
  <c r="BC332" i="2"/>
  <c r="BM332" i="2"/>
  <c r="BK337" i="2"/>
  <c r="G356" i="13"/>
  <c r="DN356" i="2"/>
  <c r="BB357" i="2"/>
  <c r="BL357" i="2"/>
  <c r="BK357" i="2" s="1"/>
  <c r="BY359" i="2"/>
  <c r="G371" i="13"/>
  <c r="DD371" i="2"/>
  <c r="DG371" i="2" s="1"/>
  <c r="BY378" i="2"/>
  <c r="DS384" i="2"/>
  <c r="DS386" i="2"/>
  <c r="BW399" i="2"/>
  <c r="BV399" i="2" s="1"/>
  <c r="BY399" i="2"/>
  <c r="BX399" i="2"/>
  <c r="BB400" i="2"/>
  <c r="G405" i="13"/>
  <c r="DD405" i="2"/>
  <c r="DN405" i="2"/>
  <c r="G413" i="13"/>
  <c r="DN413" i="2"/>
  <c r="DD413" i="2"/>
  <c r="DG413" i="2" s="1"/>
  <c r="BY435" i="2"/>
  <c r="BC442" i="2"/>
  <c r="G464" i="13"/>
  <c r="DN464" i="2"/>
  <c r="BM465" i="2"/>
  <c r="BC465" i="2"/>
  <c r="G520" i="13"/>
  <c r="DD520" i="2"/>
  <c r="DG520" i="2" s="1"/>
  <c r="DN520" i="2"/>
  <c r="G551" i="13"/>
  <c r="DD551" i="2"/>
  <c r="DG551" i="2" s="1"/>
  <c r="G554" i="13"/>
  <c r="DD554" i="2"/>
  <c r="DG554" i="2" s="1"/>
  <c r="DN554" i="2"/>
  <c r="G569" i="13"/>
  <c r="DD569" i="2"/>
  <c r="DG569" i="2" s="1"/>
  <c r="DN569" i="2"/>
  <c r="BB675" i="2"/>
  <c r="BL675" i="2"/>
  <c r="BK675" i="2" s="1"/>
  <c r="BY820" i="2"/>
  <c r="G4" i="13"/>
  <c r="DN4" i="2"/>
  <c r="G13" i="13"/>
  <c r="DD13" i="2"/>
  <c r="E14" i="13"/>
  <c r="G53" i="13"/>
  <c r="DD53" i="2"/>
  <c r="BW83" i="2"/>
  <c r="BV83" i="2" s="1"/>
  <c r="BK123" i="2"/>
  <c r="BA123" i="2" s="1"/>
  <c r="G124" i="13"/>
  <c r="DD124" i="2"/>
  <c r="DG124" i="2" s="1"/>
  <c r="BX126" i="2"/>
  <c r="BW126" i="2"/>
  <c r="BV126" i="2" s="1"/>
  <c r="BB127" i="2"/>
  <c r="BL127" i="2"/>
  <c r="BW133" i="2"/>
  <c r="BV133" i="2" s="1"/>
  <c r="BX133" i="2"/>
  <c r="G137" i="13"/>
  <c r="DD137" i="2"/>
  <c r="BK155" i="2"/>
  <c r="BL161" i="2"/>
  <c r="BB161" i="2"/>
  <c r="G166" i="13"/>
  <c r="DD166" i="2"/>
  <c r="DG166" i="2" s="1"/>
  <c r="BL174" i="2"/>
  <c r="BK174" i="2" s="1"/>
  <c r="BB174" i="2"/>
  <c r="G174" i="13"/>
  <c r="DD174" i="2"/>
  <c r="DG174" i="2" s="1"/>
  <c r="G179" i="13"/>
  <c r="DD179" i="2"/>
  <c r="DG179" i="2" s="1"/>
  <c r="BL182" i="2"/>
  <c r="BB182" i="2"/>
  <c r="BC199" i="2"/>
  <c r="BM199" i="2"/>
  <c r="G209" i="13"/>
  <c r="DD209" i="2"/>
  <c r="DG209" i="2" s="1"/>
  <c r="BC211" i="2"/>
  <c r="G214" i="13"/>
  <c r="DD214" i="2"/>
  <c r="DG214" i="2" s="1"/>
  <c r="BK216" i="2"/>
  <c r="BA216" i="2" s="1"/>
  <c r="BK217" i="2"/>
  <c r="BA217" i="2" s="1"/>
  <c r="BX223" i="2"/>
  <c r="G225" i="13"/>
  <c r="DD225" i="2"/>
  <c r="DG225" i="2" s="1"/>
  <c r="DD244" i="2"/>
  <c r="DG244" i="2" s="1"/>
  <c r="G250" i="13"/>
  <c r="DD250" i="2"/>
  <c r="BB277" i="2"/>
  <c r="BL277" i="2"/>
  <c r="BK277" i="2" s="1"/>
  <c r="BA277" i="2" s="1"/>
  <c r="BB285" i="2"/>
  <c r="BL285" i="2"/>
  <c r="BK285" i="2" s="1"/>
  <c r="BA285" i="2" s="1"/>
  <c r="G295" i="13"/>
  <c r="DD295" i="2"/>
  <c r="DG295" i="2" s="1"/>
  <c r="DN295" i="2"/>
  <c r="CF305" i="2"/>
  <c r="CE305" i="2" s="1"/>
  <c r="BZ305" i="2"/>
  <c r="BK313" i="2"/>
  <c r="BA313" i="2" s="1"/>
  <c r="BC317" i="2"/>
  <c r="BM317" i="2"/>
  <c r="G329" i="13"/>
  <c r="DN329" i="2"/>
  <c r="BY330" i="2"/>
  <c r="BL335" i="2"/>
  <c r="BB335" i="2"/>
  <c r="DG356" i="2"/>
  <c r="DF356" i="2"/>
  <c r="G357" i="13"/>
  <c r="DN357" i="2"/>
  <c r="BB365" i="2"/>
  <c r="BL365" i="2"/>
  <c r="BC369" i="2"/>
  <c r="BM369" i="2"/>
  <c r="BB376" i="2"/>
  <c r="BL376" i="2"/>
  <c r="BY377" i="2"/>
  <c r="BB427" i="2"/>
  <c r="BL427" i="2"/>
  <c r="G441" i="13"/>
  <c r="DD441" i="2"/>
  <c r="DG441" i="2" s="1"/>
  <c r="DN441" i="2"/>
  <c r="G443" i="13"/>
  <c r="DD443" i="2"/>
  <c r="DN443" i="2"/>
  <c r="DG464" i="2"/>
  <c r="DF464" i="2"/>
  <c r="BY480" i="2"/>
  <c r="BB482" i="2"/>
  <c r="BW490" i="2"/>
  <c r="BV490" i="2" s="1"/>
  <c r="BY490" i="2"/>
  <c r="BX490" i="2"/>
  <c r="G513" i="13"/>
  <c r="DN513" i="2"/>
  <c r="DD513" i="2"/>
  <c r="BM520" i="2"/>
  <c r="BC520" i="2"/>
  <c r="BK549" i="2"/>
  <c r="G562" i="13"/>
  <c r="DD562" i="2"/>
  <c r="DG562" i="2" s="1"/>
  <c r="DN562" i="2"/>
  <c r="G577" i="13"/>
  <c r="DN577" i="2"/>
  <c r="BY578" i="2"/>
  <c r="DG588" i="2"/>
  <c r="DF588" i="2"/>
  <c r="BL660" i="2"/>
  <c r="BB660" i="2"/>
  <c r="DS11" i="2"/>
  <c r="G101" i="13"/>
  <c r="DD101" i="2"/>
  <c r="G110" i="13"/>
  <c r="DD110" i="2"/>
  <c r="DS19" i="2"/>
  <c r="BC21" i="2"/>
  <c r="BK52" i="2"/>
  <c r="BA52" i="2" s="1"/>
  <c r="BK73" i="2"/>
  <c r="BY81" i="2"/>
  <c r="G113" i="13"/>
  <c r="DD113" i="2"/>
  <c r="BK115" i="2"/>
  <c r="BA115" i="2" s="1"/>
  <c r="BW125" i="2"/>
  <c r="BV125" i="2" s="1"/>
  <c r="BW146" i="2"/>
  <c r="BV146" i="2" s="1"/>
  <c r="BQ146" i="2"/>
  <c r="G146" i="13"/>
  <c r="DD146" i="2"/>
  <c r="DD157" i="2"/>
  <c r="BC162" i="2"/>
  <c r="DD165" i="2"/>
  <c r="BM169" i="2"/>
  <c r="BM182" i="2"/>
  <c r="BC182" i="2"/>
  <c r="G187" i="13"/>
  <c r="DD187" i="2"/>
  <c r="DG187" i="2" s="1"/>
  <c r="BM188" i="2"/>
  <c r="BB189" i="2"/>
  <c r="BL189" i="2"/>
  <c r="DD194" i="2"/>
  <c r="BB207" i="2"/>
  <c r="BL207" i="2"/>
  <c r="G216" i="13"/>
  <c r="DD216" i="2"/>
  <c r="DG216" i="2" s="1"/>
  <c r="BK227" i="2"/>
  <c r="BA227" i="2" s="1"/>
  <c r="BC227" i="2"/>
  <c r="BQ235" i="2"/>
  <c r="DD235" i="2"/>
  <c r="DG235" i="2" s="1"/>
  <c r="G246" i="13"/>
  <c r="DD246" i="2"/>
  <c r="DG246" i="2" s="1"/>
  <c r="BM250" i="2"/>
  <c r="BC250" i="2"/>
  <c r="BK261" i="2"/>
  <c r="BA261" i="2" s="1"/>
  <c r="BB261" i="2"/>
  <c r="BL262" i="2"/>
  <c r="BK262" i="2" s="1"/>
  <c r="BA262" i="2" s="1"/>
  <c r="BB262" i="2"/>
  <c r="BC263" i="2"/>
  <c r="BM263" i="2"/>
  <c r="BL276" i="2"/>
  <c r="BB276" i="2"/>
  <c r="BK296" i="2"/>
  <c r="BX296" i="2"/>
  <c r="BY296" i="2"/>
  <c r="BC314" i="2"/>
  <c r="G348" i="13"/>
  <c r="DD348" i="2"/>
  <c r="DG348" i="2" s="1"/>
  <c r="DN348" i="2"/>
  <c r="DD357" i="2"/>
  <c r="DG357" i="2" s="1"/>
  <c r="BC365" i="2"/>
  <c r="BM365" i="2"/>
  <c r="BY367" i="2"/>
  <c r="BL372" i="2"/>
  <c r="BB372" i="2"/>
  <c r="BY375" i="2"/>
  <c r="BC376" i="2"/>
  <c r="BM376" i="2"/>
  <c r="BY388" i="2"/>
  <c r="G395" i="13"/>
  <c r="DN395" i="2"/>
  <c r="DD395" i="2"/>
  <c r="DG395" i="2" s="1"/>
  <c r="DS400" i="2"/>
  <c r="DF406" i="2"/>
  <c r="DG406" i="2"/>
  <c r="DG414" i="2"/>
  <c r="DF414" i="2"/>
  <c r="BC423" i="2"/>
  <c r="BK431" i="2"/>
  <c r="BA431" i="2" s="1"/>
  <c r="BC441" i="2"/>
  <c r="G446" i="13"/>
  <c r="DD446" i="2"/>
  <c r="DG446" i="2" s="1"/>
  <c r="DN446" i="2"/>
  <c r="BY470" i="2"/>
  <c r="BL486" i="2"/>
  <c r="BK486" i="2" s="1"/>
  <c r="BB486" i="2"/>
  <c r="G514" i="13"/>
  <c r="DN514" i="2"/>
  <c r="DD514" i="2"/>
  <c r="BK565" i="2"/>
  <c r="BA565" i="2" s="1"/>
  <c r="G570" i="13"/>
  <c r="DD570" i="2"/>
  <c r="DG570" i="2" s="1"/>
  <c r="DN570" i="2"/>
  <c r="DD577" i="2"/>
  <c r="BC587" i="2"/>
  <c r="BM587" i="2"/>
  <c r="G605" i="13"/>
  <c r="DD605" i="2"/>
  <c r="DN605" i="2"/>
  <c r="BM626" i="2"/>
  <c r="BK626" i="2" s="1"/>
  <c r="BY633" i="2"/>
  <c r="BY697" i="2"/>
  <c r="BM791" i="2"/>
  <c r="BK791" i="2" s="1"/>
  <c r="BC791" i="2"/>
  <c r="BC823" i="2"/>
  <c r="BM823" i="2"/>
  <c r="BK823" i="2" s="1"/>
  <c r="BY19" i="2"/>
  <c r="BK25" i="2"/>
  <c r="G9" i="13"/>
  <c r="DN9" i="2"/>
  <c r="DD23" i="2"/>
  <c r="DG23" i="2" s="1"/>
  <c r="BC55" i="2"/>
  <c r="BK60" i="2"/>
  <c r="BY61" i="2"/>
  <c r="BX62" i="2"/>
  <c r="BY85" i="2"/>
  <c r="BB100" i="2"/>
  <c r="DD104" i="2"/>
  <c r="DG104" i="2" s="1"/>
  <c r="BK113" i="2"/>
  <c r="BA113" i="2" s="1"/>
  <c r="BL114" i="2"/>
  <c r="G116" i="13"/>
  <c r="DD116" i="2"/>
  <c r="BC123" i="2"/>
  <c r="BX128" i="2"/>
  <c r="BW128" i="2"/>
  <c r="BV128" i="2" s="1"/>
  <c r="BB130" i="2"/>
  <c r="BL130" i="2"/>
  <c r="BK130" i="2" s="1"/>
  <c r="BA130" i="2" s="1"/>
  <c r="DD130" i="2"/>
  <c r="BK133" i="2"/>
  <c r="BA133" i="2" s="1"/>
  <c r="BB135" i="2"/>
  <c r="BL135" i="2"/>
  <c r="BB137" i="2"/>
  <c r="BC155" i="2"/>
  <c r="BC170" i="2"/>
  <c r="BM170" i="2"/>
  <c r="BK185" i="2"/>
  <c r="G185" i="13"/>
  <c r="DD185" i="2"/>
  <c r="DG185" i="2" s="1"/>
  <c r="BL196" i="2"/>
  <c r="BB196" i="2"/>
  <c r="BK201" i="2"/>
  <c r="BC207" i="2"/>
  <c r="BM207" i="2"/>
  <c r="BK208" i="2"/>
  <c r="BA208" i="2" s="1"/>
  <c r="G217" i="13"/>
  <c r="DD217" i="2"/>
  <c r="DG217" i="2" s="1"/>
  <c r="BC233" i="2"/>
  <c r="BB242" i="2"/>
  <c r="BL242" i="2"/>
  <c r="BK242" i="2" s="1"/>
  <c r="BA242" i="2" s="1"/>
  <c r="BL250" i="2"/>
  <c r="BL254" i="2"/>
  <c r="BB254" i="2"/>
  <c r="BB258" i="2"/>
  <c r="BL258" i="2"/>
  <c r="BC260" i="2"/>
  <c r="BM260" i="2"/>
  <c r="BK260" i="2" s="1"/>
  <c r="BA260" i="2" s="1"/>
  <c r="BL263" i="2"/>
  <c r="BL268" i="2"/>
  <c r="BB268" i="2"/>
  <c r="G286" i="13"/>
  <c r="DD286" i="2"/>
  <c r="DG286" i="2" s="1"/>
  <c r="BK294" i="2"/>
  <c r="BY294" i="2"/>
  <c r="BY297" i="2"/>
  <c r="BY298" i="2"/>
  <c r="BY301" i="2"/>
  <c r="BC326" i="2"/>
  <c r="BM326" i="2"/>
  <c r="DD329" i="2"/>
  <c r="DG329" i="2" s="1"/>
  <c r="BM359" i="2"/>
  <c r="BK359" i="2" s="1"/>
  <c r="BC359" i="2"/>
  <c r="BC372" i="2"/>
  <c r="BM372" i="2"/>
  <c r="G378" i="13"/>
  <c r="DD378" i="2"/>
  <c r="DG378" i="2" s="1"/>
  <c r="DN378" i="2"/>
  <c r="BY386" i="2"/>
  <c r="DS408" i="2"/>
  <c r="BC413" i="2"/>
  <c r="BC431" i="2"/>
  <c r="BB434" i="2"/>
  <c r="G444" i="13"/>
  <c r="DD444" i="2"/>
  <c r="DN444" i="2"/>
  <c r="BK448" i="2"/>
  <c r="BB481" i="2"/>
  <c r="G481" i="13"/>
  <c r="DN481" i="2"/>
  <c r="DD481" i="2"/>
  <c r="DG481" i="2" s="1"/>
  <c r="BX493" i="2"/>
  <c r="BW493" i="2"/>
  <c r="BV493" i="2" s="1"/>
  <c r="BY494" i="2"/>
  <c r="G519" i="13"/>
  <c r="DD519" i="2"/>
  <c r="DG519" i="2" s="1"/>
  <c r="DN519" i="2"/>
  <c r="BY545" i="2"/>
  <c r="G556" i="13"/>
  <c r="DD556" i="2"/>
  <c r="DG556" i="2" s="1"/>
  <c r="DN556" i="2"/>
  <c r="G564" i="13"/>
  <c r="DD564" i="2"/>
  <c r="DG564" i="2" s="1"/>
  <c r="DN564" i="2"/>
  <c r="BM645" i="2"/>
  <c r="G1031" i="13"/>
  <c r="DD1031" i="2"/>
  <c r="DG1031" i="2" s="1"/>
  <c r="DN1031" i="2"/>
  <c r="BQ596" i="2"/>
  <c r="BM660" i="2"/>
  <c r="BC660" i="2"/>
  <c r="BY672" i="2"/>
  <c r="BM678" i="2"/>
  <c r="BC678" i="2"/>
  <c r="BZ681" i="2"/>
  <c r="CF681" i="2"/>
  <c r="CE681" i="2" s="1"/>
  <c r="BL704" i="2"/>
  <c r="BB704" i="2"/>
  <c r="BM727" i="2"/>
  <c r="BC727" i="2"/>
  <c r="BL732" i="2"/>
  <c r="BB733" i="2"/>
  <c r="BL733" i="2"/>
  <c r="BM822" i="2"/>
  <c r="BC822" i="2"/>
  <c r="BC825" i="2"/>
  <c r="BM825" i="2"/>
  <c r="G898" i="13"/>
  <c r="DN898" i="2"/>
  <c r="G914" i="13"/>
  <c r="DD914" i="2"/>
  <c r="DG914" i="2" s="1"/>
  <c r="DN914" i="2"/>
  <c r="BX1029" i="2"/>
  <c r="BY1029" i="2"/>
  <c r="G1314" i="13"/>
  <c r="DD1314" i="2"/>
  <c r="BX34" i="2"/>
  <c r="G46" i="12"/>
  <c r="E95" i="13"/>
  <c r="G45" i="12"/>
  <c r="G38" i="12"/>
  <c r="G30" i="12"/>
  <c r="G22" i="12"/>
  <c r="G17" i="12"/>
  <c r="G11" i="12"/>
  <c r="G8" i="12"/>
  <c r="G37" i="12"/>
  <c r="G29" i="12"/>
  <c r="G21" i="12"/>
  <c r="G16" i="12"/>
  <c r="G7" i="12"/>
  <c r="G36" i="12"/>
  <c r="G28" i="12"/>
  <c r="G20" i="12"/>
  <c r="G15" i="12"/>
  <c r="G12" i="12"/>
  <c r="G35" i="12"/>
  <c r="G27" i="12"/>
  <c r="G14" i="12"/>
  <c r="G5" i="12"/>
  <c r="G34" i="12"/>
  <c r="G9" i="12"/>
  <c r="G6" i="12"/>
  <c r="G41" i="12"/>
  <c r="G25" i="12"/>
  <c r="G3" i="12"/>
  <c r="G43" i="12"/>
  <c r="G32" i="12"/>
  <c r="G13" i="12"/>
  <c r="G10" i="12"/>
  <c r="G39" i="12"/>
  <c r="G23" i="12"/>
  <c r="G18" i="12"/>
  <c r="G4" i="12"/>
  <c r="G42" i="12"/>
  <c r="G2" i="12"/>
  <c r="G24" i="12"/>
  <c r="G40" i="12"/>
  <c r="G33" i="12"/>
  <c r="G26" i="12"/>
  <c r="G44" i="12"/>
  <c r="G31" i="12"/>
  <c r="G19" i="12"/>
  <c r="G105" i="13"/>
  <c r="DD105" i="2"/>
  <c r="DG105" i="2" s="1"/>
  <c r="G126" i="13"/>
  <c r="DD126" i="2"/>
  <c r="BM143" i="2"/>
  <c r="BM175" i="2"/>
  <c r="BK190" i="2"/>
  <c r="BL191" i="2"/>
  <c r="BL199" i="2"/>
  <c r="BK206" i="2"/>
  <c r="BA206" i="2" s="1"/>
  <c r="BK209" i="2"/>
  <c r="BA209" i="2" s="1"/>
  <c r="BL213" i="2"/>
  <c r="BK233" i="2"/>
  <c r="BA233" i="2" s="1"/>
  <c r="BC235" i="2"/>
  <c r="G249" i="13"/>
  <c r="DD249" i="2"/>
  <c r="DG249" i="2" s="1"/>
  <c r="BL253" i="2"/>
  <c r="BK253" i="2" s="1"/>
  <c r="BA253" i="2" s="1"/>
  <c r="G254" i="13"/>
  <c r="DD254" i="2"/>
  <c r="DG254" i="2" s="1"/>
  <c r="G276" i="13"/>
  <c r="DD276" i="2"/>
  <c r="DG276" i="2" s="1"/>
  <c r="BK299" i="2"/>
  <c r="BM303" i="2"/>
  <c r="BK314" i="2"/>
  <c r="BY315" i="2"/>
  <c r="BL317" i="2"/>
  <c r="BX321" i="2"/>
  <c r="BM327" i="2"/>
  <c r="DF333" i="2"/>
  <c r="BM360" i="2"/>
  <c r="BL369" i="2"/>
  <c r="G370" i="13"/>
  <c r="DN370" i="2"/>
  <c r="BK384" i="2"/>
  <c r="BM392" i="2"/>
  <c r="BY394" i="2"/>
  <c r="BK398" i="2"/>
  <c r="BC400" i="2"/>
  <c r="BY403" i="2"/>
  <c r="BY409" i="2"/>
  <c r="BY412" i="2"/>
  <c r="G415" i="13"/>
  <c r="DD415" i="2"/>
  <c r="DG415" i="2" s="1"/>
  <c r="DN415" i="2"/>
  <c r="BC427" i="2"/>
  <c r="BM427" i="2"/>
  <c r="G431" i="13"/>
  <c r="DD431" i="2"/>
  <c r="G437" i="13"/>
  <c r="E440" i="13"/>
  <c r="F46" i="12"/>
  <c r="F44" i="12"/>
  <c r="F39" i="12"/>
  <c r="F31" i="12"/>
  <c r="F23" i="12"/>
  <c r="F9" i="12"/>
  <c r="F45" i="12"/>
  <c r="F38" i="12"/>
  <c r="F30" i="12"/>
  <c r="F22" i="12"/>
  <c r="F17" i="12"/>
  <c r="F11" i="12"/>
  <c r="F8" i="12"/>
  <c r="F37" i="12"/>
  <c r="F29" i="12"/>
  <c r="F21" i="12"/>
  <c r="F16" i="12"/>
  <c r="F36" i="12"/>
  <c r="F28" i="12"/>
  <c r="F20" i="12"/>
  <c r="F15" i="12"/>
  <c r="F12" i="12"/>
  <c r="F6" i="12"/>
  <c r="F27" i="12"/>
  <c r="F2" i="12"/>
  <c r="F34" i="12"/>
  <c r="F41" i="12"/>
  <c r="F25" i="12"/>
  <c r="F3" i="12"/>
  <c r="F43" i="12"/>
  <c r="F32" i="12"/>
  <c r="F13" i="12"/>
  <c r="F10" i="12"/>
  <c r="F7" i="12"/>
  <c r="F35" i="12"/>
  <c r="F5" i="12"/>
  <c r="F42" i="12"/>
  <c r="F18" i="12"/>
  <c r="F4" i="12"/>
  <c r="F40" i="12"/>
  <c r="F33" i="12"/>
  <c r="F26" i="12"/>
  <c r="F14" i="12"/>
  <c r="F19" i="12"/>
  <c r="F24" i="12"/>
  <c r="G442" i="13"/>
  <c r="DD442" i="2"/>
  <c r="DG442" i="2" s="1"/>
  <c r="DN442" i="2"/>
  <c r="BC443" i="2"/>
  <c r="G462" i="13"/>
  <c r="DN462" i="2"/>
  <c r="BC474" i="2"/>
  <c r="BM474" i="2"/>
  <c r="BQ487" i="2"/>
  <c r="BY487" i="2"/>
  <c r="BX487" i="2"/>
  <c r="BW487" i="2"/>
  <c r="BV487" i="2" s="1"/>
  <c r="G498" i="13"/>
  <c r="DD498" i="2"/>
  <c r="DG498" i="2" s="1"/>
  <c r="G504" i="13"/>
  <c r="DN504" i="2"/>
  <c r="BC505" i="2"/>
  <c r="BM505" i="2"/>
  <c r="G507" i="13"/>
  <c r="DN507" i="2"/>
  <c r="BY544" i="2"/>
  <c r="G561" i="13"/>
  <c r="DD561" i="2"/>
  <c r="DG561" i="2" s="1"/>
  <c r="DN561" i="2"/>
  <c r="G568" i="13"/>
  <c r="DD568" i="2"/>
  <c r="DG568" i="2" s="1"/>
  <c r="DN568" i="2"/>
  <c r="BB589" i="2"/>
  <c r="BL598" i="2"/>
  <c r="BK598" i="2" s="1"/>
  <c r="BB598" i="2"/>
  <c r="BY607" i="2"/>
  <c r="BB629" i="2"/>
  <c r="BL629" i="2"/>
  <c r="BK629" i="2" s="1"/>
  <c r="BX631" i="2"/>
  <c r="BW631" i="2"/>
  <c r="BV631" i="2" s="1"/>
  <c r="BY643" i="2"/>
  <c r="BW649" i="2"/>
  <c r="BV649" i="2" s="1"/>
  <c r="BQ649" i="2"/>
  <c r="BY649" i="2"/>
  <c r="BX649" i="2"/>
  <c r="BY651" i="2"/>
  <c r="BY718" i="2"/>
  <c r="BM732" i="2"/>
  <c r="G760" i="13"/>
  <c r="DN760" i="2"/>
  <c r="DD760" i="2"/>
  <c r="DG760" i="2" s="1"/>
  <c r="BL785" i="2"/>
  <c r="BB785" i="2"/>
  <c r="BY785" i="2"/>
  <c r="BZ788" i="2"/>
  <c r="BX829" i="2"/>
  <c r="DD898" i="2"/>
  <c r="BM912" i="2"/>
  <c r="BC912" i="2"/>
  <c r="G926" i="13"/>
  <c r="DD926" i="2"/>
  <c r="DG926" i="2" s="1"/>
  <c r="DN926" i="2"/>
  <c r="G991" i="13"/>
  <c r="DD991" i="2"/>
  <c r="DG991" i="2" s="1"/>
  <c r="DN991" i="2"/>
  <c r="BQ998" i="2"/>
  <c r="BW998" i="2"/>
  <c r="BV998" i="2" s="1"/>
  <c r="E8" i="13"/>
  <c r="D42" i="12"/>
  <c r="D41" i="12"/>
  <c r="D33" i="12"/>
  <c r="D25" i="12"/>
  <c r="D3" i="12"/>
  <c r="D43" i="12"/>
  <c r="D40" i="12"/>
  <c r="D32" i="12"/>
  <c r="D24" i="12"/>
  <c r="D18" i="12"/>
  <c r="D10" i="12"/>
  <c r="D2" i="12"/>
  <c r="D44" i="12"/>
  <c r="D39" i="12"/>
  <c r="D31" i="12"/>
  <c r="D23" i="12"/>
  <c r="D45" i="12"/>
  <c r="D38" i="12"/>
  <c r="D30" i="12"/>
  <c r="D22" i="12"/>
  <c r="D17" i="12"/>
  <c r="D11" i="12"/>
  <c r="D8" i="12"/>
  <c r="D46" i="12"/>
  <c r="D29" i="12"/>
  <c r="D14" i="12"/>
  <c r="D5" i="12"/>
  <c r="D36" i="12"/>
  <c r="D20" i="12"/>
  <c r="D9" i="12"/>
  <c r="D27" i="12"/>
  <c r="D6" i="12"/>
  <c r="D34" i="12"/>
  <c r="D15" i="12"/>
  <c r="D12" i="12"/>
  <c r="D21" i="12"/>
  <c r="D19" i="12"/>
  <c r="D16" i="12"/>
  <c r="D28" i="12"/>
  <c r="D35" i="12"/>
  <c r="D7" i="12"/>
  <c r="D13" i="12"/>
  <c r="D37" i="12"/>
  <c r="D26" i="12"/>
  <c r="D4" i="12"/>
  <c r="BX32" i="2"/>
  <c r="BX43" i="2"/>
  <c r="BY27" i="2"/>
  <c r="BY28" i="2"/>
  <c r="BY31" i="2"/>
  <c r="BY36" i="2"/>
  <c r="BY37" i="2"/>
  <c r="BY38" i="2"/>
  <c r="BY39" i="2"/>
  <c r="BY40" i="2"/>
  <c r="BY42" i="2"/>
  <c r="BY67" i="2"/>
  <c r="BY68" i="2"/>
  <c r="BX84" i="2"/>
  <c r="BX96" i="2"/>
  <c r="G118" i="13"/>
  <c r="DD118" i="2"/>
  <c r="BK134" i="2"/>
  <c r="BW145" i="2"/>
  <c r="BV145" i="2" s="1"/>
  <c r="G145" i="13"/>
  <c r="DD145" i="2"/>
  <c r="BX151" i="2"/>
  <c r="G158" i="13"/>
  <c r="DD158" i="2"/>
  <c r="BL162" i="2"/>
  <c r="BK162" i="2" s="1"/>
  <c r="BA162" i="2" s="1"/>
  <c r="BK166" i="2"/>
  <c r="BA166" i="2" s="1"/>
  <c r="BW177" i="2"/>
  <c r="BV177" i="2" s="1"/>
  <c r="G177" i="13"/>
  <c r="DD177" i="2"/>
  <c r="BL194" i="2"/>
  <c r="DD208" i="2"/>
  <c r="DG208" i="2" s="1"/>
  <c r="BM212" i="2"/>
  <c r="BK212" i="2" s="1"/>
  <c r="BA212" i="2" s="1"/>
  <c r="DD226" i="2"/>
  <c r="DD232" i="2"/>
  <c r="DG232" i="2" s="1"/>
  <c r="BL234" i="2"/>
  <c r="BC243" i="2"/>
  <c r="BX246" i="2"/>
  <c r="BM252" i="2"/>
  <c r="BK252" i="2" s="1"/>
  <c r="BA252" i="2" s="1"/>
  <c r="BC257" i="2"/>
  <c r="G257" i="13"/>
  <c r="DD257" i="2"/>
  <c r="DG257" i="2" s="1"/>
  <c r="BX259" i="2"/>
  <c r="G262" i="13"/>
  <c r="DD262" i="2"/>
  <c r="G265" i="13"/>
  <c r="DD265" i="2"/>
  <c r="DG265" i="2" s="1"/>
  <c r="G284" i="13"/>
  <c r="DD284" i="2"/>
  <c r="G293" i="13"/>
  <c r="DD293" i="2"/>
  <c r="DG293" i="2" s="1"/>
  <c r="DF304" i="2"/>
  <c r="G311" i="13"/>
  <c r="DD311" i="2"/>
  <c r="BW324" i="2"/>
  <c r="BC325" i="2"/>
  <c r="G333" i="13"/>
  <c r="DN333" i="2"/>
  <c r="G347" i="13"/>
  <c r="DD347" i="2"/>
  <c r="DG347" i="2" s="1"/>
  <c r="DF353" i="2"/>
  <c r="BX354" i="2"/>
  <c r="BK368" i="2"/>
  <c r="BA368" i="2" s="1"/>
  <c r="BY368" i="2"/>
  <c r="BC378" i="2"/>
  <c r="G379" i="13"/>
  <c r="DN379" i="2"/>
  <c r="G391" i="13"/>
  <c r="DD391" i="2"/>
  <c r="BB410" i="2"/>
  <c r="BM429" i="2"/>
  <c r="BC429" i="2"/>
  <c r="BM432" i="2"/>
  <c r="BC432" i="2"/>
  <c r="G432" i="13"/>
  <c r="DD432" i="2"/>
  <c r="DG432" i="2" s="1"/>
  <c r="BC444" i="2"/>
  <c r="BK445" i="2"/>
  <c r="BA445" i="2" s="1"/>
  <c r="BY447" i="2"/>
  <c r="G449" i="13"/>
  <c r="DD449" i="2"/>
  <c r="DG449" i="2" s="1"/>
  <c r="DN449" i="2"/>
  <c r="DD462" i="2"/>
  <c r="DG462" i="2" s="1"/>
  <c r="G467" i="13"/>
  <c r="DD467" i="2"/>
  <c r="BW469" i="2"/>
  <c r="BV469" i="2" s="1"/>
  <c r="G480" i="13"/>
  <c r="DN480" i="2"/>
  <c r="DD480" i="2"/>
  <c r="DG480" i="2" s="1"/>
  <c r="G494" i="13"/>
  <c r="DD494" i="2"/>
  <c r="DG494" i="2" s="1"/>
  <c r="DN494" i="2"/>
  <c r="G496" i="13"/>
  <c r="DD496" i="2"/>
  <c r="DG496" i="2" s="1"/>
  <c r="BY500" i="2"/>
  <c r="BY502" i="2"/>
  <c r="BX503" i="2"/>
  <c r="DD504" i="2"/>
  <c r="DD507" i="2"/>
  <c r="BY553" i="2"/>
  <c r="G560" i="13"/>
  <c r="DD560" i="2"/>
  <c r="DG560" i="2" s="1"/>
  <c r="DN560" i="2"/>
  <c r="G566" i="13"/>
  <c r="DD566" i="2"/>
  <c r="DG566" i="2" s="1"/>
  <c r="G567" i="13"/>
  <c r="DD567" i="2"/>
  <c r="DG567" i="2" s="1"/>
  <c r="BY570" i="2"/>
  <c r="BY571" i="2"/>
  <c r="BY572" i="2"/>
  <c r="BC579" i="2"/>
  <c r="BM579" i="2"/>
  <c r="BC589" i="2"/>
  <c r="BM589" i="2"/>
  <c r="BK589" i="2" s="1"/>
  <c r="BA589" i="2" s="1"/>
  <c r="BC595" i="2"/>
  <c r="BZ595" i="2"/>
  <c r="CF595" i="2"/>
  <c r="CE595" i="2" s="1"/>
  <c r="BC618" i="2"/>
  <c r="BM618" i="2"/>
  <c r="BY631" i="2"/>
  <c r="BC647" i="2"/>
  <c r="BM647" i="2"/>
  <c r="BK647" i="2" s="1"/>
  <c r="BB692" i="2"/>
  <c r="BL692" i="2"/>
  <c r="BK692" i="2" s="1"/>
  <c r="BY709" i="2"/>
  <c r="BY710" i="2"/>
  <c r="BC736" i="2"/>
  <c r="BM736" i="2"/>
  <c r="BM748" i="2"/>
  <c r="BK748" i="2" s="1"/>
  <c r="BC748" i="2"/>
  <c r="BC785" i="2"/>
  <c r="BM785" i="2"/>
  <c r="BB787" i="2"/>
  <c r="BL787" i="2"/>
  <c r="BB881" i="2"/>
  <c r="BL881" i="2"/>
  <c r="BL908" i="2"/>
  <c r="BB908" i="2"/>
  <c r="BC909" i="2"/>
  <c r="BM909" i="2"/>
  <c r="G911" i="13"/>
  <c r="DD911" i="2"/>
  <c r="DN911" i="2"/>
  <c r="BY927" i="2"/>
  <c r="BM933" i="2"/>
  <c r="BC933" i="2"/>
  <c r="BW960" i="2"/>
  <c r="BV960" i="2" s="1"/>
  <c r="BQ960" i="2"/>
  <c r="BY978" i="2"/>
  <c r="BY984" i="2"/>
  <c r="BW1057" i="2"/>
  <c r="BV1057" i="2" s="1"/>
  <c r="BQ1057" i="2"/>
  <c r="DD96" i="2"/>
  <c r="DD97" i="2"/>
  <c r="DD98" i="2"/>
  <c r="BC99" i="2"/>
  <c r="BK126" i="2"/>
  <c r="BA126" i="2" s="1"/>
  <c r="DD136" i="2"/>
  <c r="DG136" i="2" s="1"/>
  <c r="BX145" i="2"/>
  <c r="BM148" i="2"/>
  <c r="BK148" i="2" s="1"/>
  <c r="BA148" i="2" s="1"/>
  <c r="DD168" i="2"/>
  <c r="DG168" i="2" s="1"/>
  <c r="BX177" i="2"/>
  <c r="DD178" i="2"/>
  <c r="BC179" i="2"/>
  <c r="BC203" i="2"/>
  <c r="BB206" i="2"/>
  <c r="DD234" i="2"/>
  <c r="DD240" i="2"/>
  <c r="DG240" i="2" s="1"/>
  <c r="BC251" i="2"/>
  <c r="BC265" i="2"/>
  <c r="DD266" i="2"/>
  <c r="BL271" i="2"/>
  <c r="BK271" i="2" s="1"/>
  <c r="BA271" i="2" s="1"/>
  <c r="G292" i="13"/>
  <c r="DD292" i="2"/>
  <c r="BX293" i="2"/>
  <c r="BX300" i="2"/>
  <c r="BL302" i="2"/>
  <c r="CF308" i="2"/>
  <c r="G312" i="13"/>
  <c r="DD312" i="2"/>
  <c r="BM322" i="2"/>
  <c r="BY331" i="2"/>
  <c r="BY341" i="2"/>
  <c r="BL345" i="2"/>
  <c r="CF346" i="2"/>
  <c r="BC347" i="2"/>
  <c r="BL349" i="2"/>
  <c r="BY352" i="2"/>
  <c r="G353" i="13"/>
  <c r="DN353" i="2"/>
  <c r="BK364" i="2"/>
  <c r="DF366" i="2"/>
  <c r="BL382" i="2"/>
  <c r="BK382" i="2" s="1"/>
  <c r="BX385" i="2"/>
  <c r="G389" i="13"/>
  <c r="DN389" i="2"/>
  <c r="DS392" i="2"/>
  <c r="BM399" i="2"/>
  <c r="BK399" i="2" s="1"/>
  <c r="BK408" i="2"/>
  <c r="DS410" i="2"/>
  <c r="BY413" i="2"/>
  <c r="DS413" i="2"/>
  <c r="BY415" i="2"/>
  <c r="BY426" i="2"/>
  <c r="BC445" i="2"/>
  <c r="BL449" i="2"/>
  <c r="BB449" i="2"/>
  <c r="BZ457" i="2"/>
  <c r="G465" i="13"/>
  <c r="DD465" i="2"/>
  <c r="DG465" i="2" s="1"/>
  <c r="DN465" i="2"/>
  <c r="DN467" i="2"/>
  <c r="BX469" i="2"/>
  <c r="BY475" i="2"/>
  <c r="BX475" i="2"/>
  <c r="BW475" i="2"/>
  <c r="BV475" i="2" s="1"/>
  <c r="BB478" i="2"/>
  <c r="BL478" i="2"/>
  <c r="BY479" i="2"/>
  <c r="BY481" i="2"/>
  <c r="BY482" i="2"/>
  <c r="BK487" i="2"/>
  <c r="BY488" i="2"/>
  <c r="BX488" i="2"/>
  <c r="BW488" i="2"/>
  <c r="BV488" i="2" s="1"/>
  <c r="G489" i="13"/>
  <c r="DD489" i="2"/>
  <c r="DG489" i="2" s="1"/>
  <c r="DN489" i="2"/>
  <c r="BB499" i="2"/>
  <c r="BK517" i="2"/>
  <c r="BY522" i="2"/>
  <c r="BL545" i="2"/>
  <c r="BB545" i="2"/>
  <c r="BB546" i="2"/>
  <c r="BL546" i="2"/>
  <c r="G558" i="13"/>
  <c r="DD558" i="2"/>
  <c r="DG558" i="2" s="1"/>
  <c r="BY562" i="2"/>
  <c r="BY563" i="2"/>
  <c r="BY564" i="2"/>
  <c r="BC576" i="2"/>
  <c r="BM576" i="2"/>
  <c r="BK576" i="2" s="1"/>
  <c r="BA576" i="2" s="1"/>
  <c r="BC581" i="2"/>
  <c r="BM581" i="2"/>
  <c r="BK581" i="2" s="1"/>
  <c r="BA581" i="2" s="1"/>
  <c r="BY584" i="2"/>
  <c r="BC606" i="2"/>
  <c r="BC628" i="2"/>
  <c r="BM628" i="2"/>
  <c r="BK628" i="2" s="1"/>
  <c r="BM669" i="2"/>
  <c r="BC669" i="2"/>
  <c r="BL680" i="2"/>
  <c r="BB680" i="2"/>
  <c r="BM711" i="2"/>
  <c r="BC711" i="2"/>
  <c r="BK717" i="2"/>
  <c r="BB774" i="2"/>
  <c r="BL774" i="2"/>
  <c r="BM808" i="2"/>
  <c r="BC808" i="2"/>
  <c r="BY832" i="2"/>
  <c r="BB860" i="2"/>
  <c r="BL860" i="2"/>
  <c r="G931" i="13"/>
  <c r="DD931" i="2"/>
  <c r="DG931" i="2" s="1"/>
  <c r="DN931" i="2"/>
  <c r="BY932" i="2"/>
  <c r="BM964" i="2"/>
  <c r="BC964" i="2"/>
  <c r="BM980" i="2"/>
  <c r="BC980" i="2"/>
  <c r="BM990" i="2"/>
  <c r="BK990" i="2" s="1"/>
  <c r="BA990" i="2" s="1"/>
  <c r="BC990" i="2"/>
  <c r="DG1039" i="2"/>
  <c r="DF1039" i="2"/>
  <c r="G355" i="13"/>
  <c r="DD355" i="2"/>
  <c r="G366" i="13"/>
  <c r="DN366" i="2"/>
  <c r="BK378" i="2"/>
  <c r="BW385" i="2"/>
  <c r="BW400" i="2"/>
  <c r="BV400" i="2" s="1"/>
  <c r="BL403" i="2"/>
  <c r="BB403" i="2"/>
  <c r="BM409" i="2"/>
  <c r="BK409" i="2" s="1"/>
  <c r="BC409" i="2"/>
  <c r="BB419" i="2"/>
  <c r="BL419" i="2"/>
  <c r="BB436" i="2"/>
  <c r="BL436" i="2"/>
  <c r="G445" i="13"/>
  <c r="DD445" i="2"/>
  <c r="DN445" i="2"/>
  <c r="BC446" i="2"/>
  <c r="BL447" i="2"/>
  <c r="BK447" i="2" s="1"/>
  <c r="BB447" i="2"/>
  <c r="BC448" i="2"/>
  <c r="G448" i="13"/>
  <c r="DD448" i="2"/>
  <c r="DN448" i="2"/>
  <c r="BC449" i="2"/>
  <c r="BM449" i="2"/>
  <c r="BC452" i="2"/>
  <c r="BM452" i="2"/>
  <c r="BK452" i="2" s="1"/>
  <c r="BC464" i="2"/>
  <c r="BM464" i="2"/>
  <c r="CG469" i="2"/>
  <c r="CF469" i="2"/>
  <c r="CE469" i="2" s="1"/>
  <c r="G469" i="13"/>
  <c r="DD469" i="2"/>
  <c r="BY474" i="2"/>
  <c r="BX474" i="2"/>
  <c r="BW474" i="2"/>
  <c r="BV474" i="2" s="1"/>
  <c r="G486" i="13"/>
  <c r="DD486" i="2"/>
  <c r="DG486" i="2" s="1"/>
  <c r="DN486" i="2"/>
  <c r="BL494" i="2"/>
  <c r="BB494" i="2"/>
  <c r="BM504" i="2"/>
  <c r="BB510" i="2"/>
  <c r="BL510" i="2"/>
  <c r="BW513" i="2"/>
  <c r="BV513" i="2" s="1"/>
  <c r="BY518" i="2"/>
  <c r="BY519" i="2"/>
  <c r="BY520" i="2"/>
  <c r="BY521" i="2"/>
  <c r="BB523" i="2"/>
  <c r="BL523" i="2"/>
  <c r="BC545" i="2"/>
  <c r="BM545" i="2"/>
  <c r="BC546" i="2"/>
  <c r="BM546" i="2"/>
  <c r="G552" i="13"/>
  <c r="DD552" i="2"/>
  <c r="DG552" i="2" s="1"/>
  <c r="DN552" i="2"/>
  <c r="G574" i="13"/>
  <c r="DD574" i="2"/>
  <c r="DG574" i="2" s="1"/>
  <c r="DG580" i="2"/>
  <c r="DF580" i="2"/>
  <c r="BY586" i="2"/>
  <c r="G588" i="13"/>
  <c r="DN588" i="2"/>
  <c r="BK597" i="2"/>
  <c r="BC602" i="2"/>
  <c r="BM602" i="2"/>
  <c r="BL609" i="2"/>
  <c r="BB609" i="2"/>
  <c r="BY624" i="2"/>
  <c r="BY653" i="2"/>
  <c r="BW653" i="2"/>
  <c r="BV653" i="2" s="1"/>
  <c r="BX653" i="2"/>
  <c r="BM659" i="2"/>
  <c r="BK659" i="2" s="1"/>
  <c r="BC659" i="2"/>
  <c r="BB690" i="2"/>
  <c r="BL690" i="2"/>
  <c r="BK690" i="2" s="1"/>
  <c r="BC705" i="2"/>
  <c r="BM705" i="2"/>
  <c r="BB722" i="2"/>
  <c r="BL722" i="2"/>
  <c r="BC730" i="2"/>
  <c r="BM730" i="2"/>
  <c r="BM767" i="2"/>
  <c r="BK767" i="2" s="1"/>
  <c r="BC767" i="2"/>
  <c r="BK805" i="2"/>
  <c r="BY839" i="2"/>
  <c r="BX839" i="2"/>
  <c r="BW839" i="2"/>
  <c r="BV839" i="2" s="1"/>
  <c r="BK214" i="2"/>
  <c r="BA214" i="2" s="1"/>
  <c r="BC219" i="2"/>
  <c r="BX226" i="2"/>
  <c r="BK246" i="2"/>
  <c r="BA246" i="2" s="1"/>
  <c r="BK265" i="2"/>
  <c r="BA265" i="2" s="1"/>
  <c r="BK295" i="2"/>
  <c r="BQ321" i="2"/>
  <c r="BK334" i="2"/>
  <c r="BA334" i="2" s="1"/>
  <c r="BK347" i="2"/>
  <c r="BK375" i="2"/>
  <c r="BK381" i="2"/>
  <c r="DS385" i="2"/>
  <c r="DS388" i="2"/>
  <c r="DS390" i="2"/>
  <c r="BX396" i="2"/>
  <c r="BC401" i="2"/>
  <c r="CF401" i="2"/>
  <c r="CE401" i="2" s="1"/>
  <c r="DS403" i="2"/>
  <c r="G406" i="13"/>
  <c r="DN406" i="2"/>
  <c r="BC419" i="2"/>
  <c r="BM419" i="2"/>
  <c r="BK423" i="2"/>
  <c r="BA423" i="2" s="1"/>
  <c r="BY429" i="2"/>
  <c r="BY432" i="2"/>
  <c r="BC436" i="2"/>
  <c r="BM436" i="2"/>
  <c r="BK440" i="2"/>
  <c r="G466" i="13"/>
  <c r="DD466" i="2"/>
  <c r="BW468" i="2"/>
  <c r="BV468" i="2" s="1"/>
  <c r="DN469" i="2"/>
  <c r="G475" i="13"/>
  <c r="DD475" i="2"/>
  <c r="DG475" i="2" s="1"/>
  <c r="DN475" i="2"/>
  <c r="BL488" i="2"/>
  <c r="BK488" i="2" s="1"/>
  <c r="BB488" i="2"/>
  <c r="BL489" i="2"/>
  <c r="BK489" i="2" s="1"/>
  <c r="BB489" i="2"/>
  <c r="BB500" i="2"/>
  <c r="BC510" i="2"/>
  <c r="BM510" i="2"/>
  <c r="BC544" i="2"/>
  <c r="BB548" i="2"/>
  <c r="BL548" i="2"/>
  <c r="BY554" i="2"/>
  <c r="BY555" i="2"/>
  <c r="BY556" i="2"/>
  <c r="G572" i="13"/>
  <c r="DD572" i="2"/>
  <c r="DG572" i="2" s="1"/>
  <c r="BK573" i="2"/>
  <c r="BA573" i="2" s="1"/>
  <c r="DN574" i="2"/>
  <c r="BY577" i="2"/>
  <c r="G580" i="13"/>
  <c r="DN580" i="2"/>
  <c r="G585" i="13"/>
  <c r="DN585" i="2"/>
  <c r="DD585" i="2"/>
  <c r="DG585" i="2" s="1"/>
  <c r="BL594" i="2"/>
  <c r="BB594" i="2"/>
  <c r="BK606" i="2"/>
  <c r="G608" i="13"/>
  <c r="DD608" i="2"/>
  <c r="DN608" i="2"/>
  <c r="BM609" i="2"/>
  <c r="BC609" i="2"/>
  <c r="BY615" i="2"/>
  <c r="BB619" i="2"/>
  <c r="BL619" i="2"/>
  <c r="BK619" i="2" s="1"/>
  <c r="BC620" i="2"/>
  <c r="BM620" i="2"/>
  <c r="BK620" i="2" s="1"/>
  <c r="BC639" i="2"/>
  <c r="BM639" i="2"/>
  <c r="BZ640" i="2"/>
  <c r="BB656" i="2"/>
  <c r="BL656" i="2"/>
  <c r="BK656" i="2" s="1"/>
  <c r="BB662" i="2"/>
  <c r="BL662" i="2"/>
  <c r="BK662" i="2" s="1"/>
  <c r="BY665" i="2"/>
  <c r="BK683" i="2"/>
  <c r="BB735" i="2"/>
  <c r="BL735" i="2"/>
  <c r="BK735" i="2" s="1"/>
  <c r="BZ858" i="2"/>
  <c r="CF858" i="2"/>
  <c r="CE858" i="2" s="1"/>
  <c r="BQ866" i="2"/>
  <c r="CF870" i="2"/>
  <c r="CE870" i="2" s="1"/>
  <c r="BZ870" i="2"/>
  <c r="CG870" i="2"/>
  <c r="BW186" i="2"/>
  <c r="BV186" i="2" s="1"/>
  <c r="BX264" i="2"/>
  <c r="BX302" i="2"/>
  <c r="BX308" i="2"/>
  <c r="BX322" i="2"/>
  <c r="BX343" i="2"/>
  <c r="G402" i="13"/>
  <c r="DD402" i="2"/>
  <c r="DG402" i="2" s="1"/>
  <c r="DS405" i="2"/>
  <c r="DS409" i="2"/>
  <c r="BK418" i="2"/>
  <c r="BK435" i="2"/>
  <c r="G450" i="13"/>
  <c r="DD450" i="2"/>
  <c r="DG450" i="2" s="1"/>
  <c r="G453" i="13"/>
  <c r="DD453" i="2"/>
  <c r="DG453" i="2" s="1"/>
  <c r="BX457" i="2"/>
  <c r="BW460" i="2"/>
  <c r="BV460" i="2" s="1"/>
  <c r="BY462" i="2"/>
  <c r="BY485" i="2"/>
  <c r="BX486" i="2"/>
  <c r="G490" i="13"/>
  <c r="DD490" i="2"/>
  <c r="DG490" i="2" s="1"/>
  <c r="BK495" i="2"/>
  <c r="BA495" i="2" s="1"/>
  <c r="G495" i="13"/>
  <c r="DD495" i="2"/>
  <c r="DG495" i="2" s="1"/>
  <c r="BY498" i="2"/>
  <c r="G505" i="13"/>
  <c r="DN505" i="2"/>
  <c r="G512" i="13"/>
  <c r="DN512" i="2"/>
  <c r="G559" i="13"/>
  <c r="DD559" i="2"/>
  <c r="DG559" i="2" s="1"/>
  <c r="BK561" i="2"/>
  <c r="BA561" i="2" s="1"/>
  <c r="G587" i="13"/>
  <c r="DD587" i="2"/>
  <c r="DG587" i="2" s="1"/>
  <c r="DN587" i="2"/>
  <c r="BY589" i="2"/>
  <c r="G590" i="13"/>
  <c r="DN590" i="2"/>
  <c r="DD590" i="2"/>
  <c r="DG590" i="2" s="1"/>
  <c r="BB592" i="2"/>
  <c r="BM635" i="2"/>
  <c r="BC635" i="2"/>
  <c r="BB637" i="2"/>
  <c r="BY658" i="2"/>
  <c r="BY667" i="2"/>
  <c r="BC704" i="2"/>
  <c r="BM704" i="2"/>
  <c r="BB706" i="2"/>
  <c r="BL706" i="2"/>
  <c r="BL746" i="2"/>
  <c r="BL758" i="2"/>
  <c r="BL768" i="2"/>
  <c r="BB768" i="2"/>
  <c r="BC787" i="2"/>
  <c r="BM787" i="2"/>
  <c r="BL833" i="2"/>
  <c r="BB833" i="2"/>
  <c r="BL866" i="2"/>
  <c r="BB866" i="2"/>
  <c r="BB922" i="2"/>
  <c r="BL922" i="2"/>
  <c r="BB938" i="2"/>
  <c r="BL938" i="2"/>
  <c r="BL939" i="2"/>
  <c r="BB939" i="2"/>
  <c r="G989" i="13"/>
  <c r="DD989" i="2"/>
  <c r="DN989" i="2"/>
  <c r="CG1012" i="2"/>
  <c r="BZ1012" i="2"/>
  <c r="BW277" i="2"/>
  <c r="BV277" i="2" s="1"/>
  <c r="CF303" i="2"/>
  <c r="CE303" i="2" s="1"/>
  <c r="BW304" i="2"/>
  <c r="BV304" i="2" s="1"/>
  <c r="BW328" i="2"/>
  <c r="BV328" i="2" s="1"/>
  <c r="DN328" i="2"/>
  <c r="DN332" i="2"/>
  <c r="DN336" i="2"/>
  <c r="DN338" i="2"/>
  <c r="DN342" i="2"/>
  <c r="DN365" i="2"/>
  <c r="DN369" i="2"/>
  <c r="DN373" i="2"/>
  <c r="DN392" i="2"/>
  <c r="DS398" i="2"/>
  <c r="BK413" i="2"/>
  <c r="BA413" i="2" s="1"/>
  <c r="DS414" i="2"/>
  <c r="BC421" i="2"/>
  <c r="BC438" i="2"/>
  <c r="BC453" i="2"/>
  <c r="G463" i="13"/>
  <c r="DD463" i="2"/>
  <c r="BC472" i="2"/>
  <c r="DD479" i="2"/>
  <c r="DG479" i="2" s="1"/>
  <c r="BY486" i="2"/>
  <c r="BY499" i="2"/>
  <c r="DD505" i="2"/>
  <c r="G508" i="13"/>
  <c r="DN508" i="2"/>
  <c r="BX524" i="2"/>
  <c r="BK544" i="2"/>
  <c r="BK560" i="2"/>
  <c r="BA560" i="2" s="1"/>
  <c r="BK568" i="2"/>
  <c r="BA568" i="2" s="1"/>
  <c r="G573" i="13"/>
  <c r="DN573" i="2"/>
  <c r="BL574" i="2"/>
  <c r="G579" i="13"/>
  <c r="DD579" i="2"/>
  <c r="DG579" i="2" s="1"/>
  <c r="DN579" i="2"/>
  <c r="BY581" i="2"/>
  <c r="G582" i="13"/>
  <c r="DN582" i="2"/>
  <c r="DD582" i="2"/>
  <c r="DG582" i="2" s="1"/>
  <c r="BB584" i="2"/>
  <c r="BC592" i="2"/>
  <c r="BM592" i="2"/>
  <c r="BK592" i="2" s="1"/>
  <c r="BA592" i="2" s="1"/>
  <c r="BL596" i="2"/>
  <c r="BK596" i="2" s="1"/>
  <c r="BB596" i="2"/>
  <c r="BY600" i="2"/>
  <c r="DN619" i="2"/>
  <c r="BW630" i="2"/>
  <c r="BV630" i="2" s="1"/>
  <c r="BY630" i="2"/>
  <c r="BX630" i="2"/>
  <c r="BY632" i="2"/>
  <c r="BM634" i="2"/>
  <c r="BK634" i="2" s="1"/>
  <c r="BC634" i="2"/>
  <c r="BL636" i="2"/>
  <c r="BB636" i="2"/>
  <c r="BY641" i="2"/>
  <c r="BL652" i="2"/>
  <c r="BB652" i="2"/>
  <c r="BC663" i="2"/>
  <c r="BM663" i="2"/>
  <c r="BK663" i="2" s="1"/>
  <c r="BM682" i="2"/>
  <c r="BC682" i="2"/>
  <c r="BM684" i="2"/>
  <c r="BK684" i="2" s="1"/>
  <c r="BC684" i="2"/>
  <c r="BB689" i="2"/>
  <c r="BL689" i="2"/>
  <c r="BB691" i="2"/>
  <c r="BL691" i="2"/>
  <c r="BK691" i="2" s="1"/>
  <c r="BY694" i="2"/>
  <c r="BL696" i="2"/>
  <c r="BB696" i="2"/>
  <c r="BM719" i="2"/>
  <c r="BK719" i="2" s="1"/>
  <c r="BC719" i="2"/>
  <c r="BL721" i="2"/>
  <c r="BL738" i="2"/>
  <c r="BB739" i="2"/>
  <c r="BL739" i="2"/>
  <c r="BL747" i="2"/>
  <c r="BB747" i="2"/>
  <c r="BZ749" i="2"/>
  <c r="BC768" i="2"/>
  <c r="BM768" i="2"/>
  <c r="G769" i="13"/>
  <c r="DN769" i="2"/>
  <c r="BB770" i="2"/>
  <c r="BL770" i="2"/>
  <c r="BK770" i="2" s="1"/>
  <c r="BA770" i="2" s="1"/>
  <c r="BY801" i="2"/>
  <c r="BZ815" i="2"/>
  <c r="BB826" i="2"/>
  <c r="BL826" i="2"/>
  <c r="BK826" i="2" s="1"/>
  <c r="G897" i="13"/>
  <c r="DN897" i="2"/>
  <c r="DD897" i="2"/>
  <c r="BY968" i="2"/>
  <c r="G1038" i="13"/>
  <c r="DN1038" i="2"/>
  <c r="DD1038" i="2"/>
  <c r="DG1038" i="2" s="1"/>
  <c r="G1126" i="13"/>
  <c r="DN1126" i="2"/>
  <c r="DD1126" i="2"/>
  <c r="DG1126" i="2" s="1"/>
  <c r="BX304" i="2"/>
  <c r="BX357" i="2"/>
  <c r="DS394" i="2"/>
  <c r="DS396" i="2"/>
  <c r="BY405" i="2"/>
  <c r="G424" i="13"/>
  <c r="DN424" i="2"/>
  <c r="BY425" i="2"/>
  <c r="CG436" i="2"/>
  <c r="G451" i="13"/>
  <c r="DD451" i="2"/>
  <c r="G454" i="13"/>
  <c r="DD454" i="2"/>
  <c r="G455" i="13"/>
  <c r="DD455" i="2"/>
  <c r="G456" i="13"/>
  <c r="DD456" i="2"/>
  <c r="G457" i="13"/>
  <c r="DD457" i="2"/>
  <c r="G458" i="13"/>
  <c r="DD458" i="2"/>
  <c r="G459" i="13"/>
  <c r="DD459" i="2"/>
  <c r="G460" i="13"/>
  <c r="DD460" i="2"/>
  <c r="G461" i="13"/>
  <c r="DD461" i="2"/>
  <c r="DG461" i="2" s="1"/>
  <c r="BC467" i="2"/>
  <c r="BC468" i="2"/>
  <c r="BC469" i="2"/>
  <c r="BC470" i="2"/>
  <c r="G473" i="13"/>
  <c r="DD473" i="2"/>
  <c r="DD483" i="2"/>
  <c r="BK497" i="2"/>
  <c r="G497" i="13"/>
  <c r="DD497" i="2"/>
  <c r="DG497" i="2" s="1"/>
  <c r="G503" i="13"/>
  <c r="DN503" i="2"/>
  <c r="DG512" i="2"/>
  <c r="DF512" i="2"/>
  <c r="G557" i="13"/>
  <c r="DD557" i="2"/>
  <c r="DG557" i="2" s="1"/>
  <c r="G565" i="13"/>
  <c r="DD565" i="2"/>
  <c r="DG565" i="2" s="1"/>
  <c r="BK567" i="2"/>
  <c r="BA567" i="2" s="1"/>
  <c r="DG573" i="2"/>
  <c r="DF573" i="2"/>
  <c r="BY576" i="2"/>
  <c r="BC577" i="2"/>
  <c r="BM577" i="2"/>
  <c r="BK577" i="2" s="1"/>
  <c r="BA577" i="2" s="1"/>
  <c r="BC584" i="2"/>
  <c r="BM584" i="2"/>
  <c r="BK584" i="2" s="1"/>
  <c r="BA584" i="2" s="1"/>
  <c r="BL586" i="2"/>
  <c r="BB586" i="2"/>
  <c r="BY608" i="2"/>
  <c r="BB613" i="2"/>
  <c r="BL613" i="2"/>
  <c r="BK613" i="2" s="1"/>
  <c r="BM616" i="2"/>
  <c r="BC616" i="2"/>
  <c r="BB638" i="2"/>
  <c r="BL638" i="2"/>
  <c r="BK677" i="2"/>
  <c r="BY677" i="2"/>
  <c r="BL679" i="2"/>
  <c r="BB679" i="2"/>
  <c r="BY686" i="2"/>
  <c r="BM696" i="2"/>
  <c r="BC696" i="2"/>
  <c r="BL729" i="2"/>
  <c r="BB729" i="2"/>
  <c r="BM738" i="2"/>
  <c r="BX742" i="2"/>
  <c r="BY742" i="2"/>
  <c r="BZ751" i="2"/>
  <c r="CF751" i="2"/>
  <c r="CE751" i="2" s="1"/>
  <c r="BQ754" i="2"/>
  <c r="BY754" i="2"/>
  <c r="BY766" i="2"/>
  <c r="BY780" i="2"/>
  <c r="BZ812" i="2"/>
  <c r="BY850" i="2"/>
  <c r="DG901" i="2"/>
  <c r="DF901" i="2"/>
  <c r="G904" i="13"/>
  <c r="DN904" i="2"/>
  <c r="DD904" i="2"/>
  <c r="G915" i="13"/>
  <c r="DD915" i="2"/>
  <c r="DG915" i="2" s="1"/>
  <c r="DN915" i="2"/>
  <c r="BL1047" i="2"/>
  <c r="BB1047" i="2"/>
  <c r="BB1172" i="2"/>
  <c r="BL1172" i="2"/>
  <c r="BC1173" i="2"/>
  <c r="BM1173" i="2"/>
  <c r="BK1173" i="2" s="1"/>
  <c r="DS389" i="2"/>
  <c r="DS401" i="2"/>
  <c r="BY410" i="2"/>
  <c r="BW410" i="2"/>
  <c r="G414" i="13"/>
  <c r="DN414" i="2"/>
  <c r="BY417" i="2"/>
  <c r="BW417" i="2"/>
  <c r="BK421" i="2"/>
  <c r="DD424" i="2"/>
  <c r="G433" i="13"/>
  <c r="DN433" i="2"/>
  <c r="BY434" i="2"/>
  <c r="BK438" i="2"/>
  <c r="BX445" i="2"/>
  <c r="BC455" i="2"/>
  <c r="BC456" i="2"/>
  <c r="BC457" i="2"/>
  <c r="BC458" i="2"/>
  <c r="BC459" i="2"/>
  <c r="BC460" i="2"/>
  <c r="BC461" i="2"/>
  <c r="BK462" i="2"/>
  <c r="BK472" i="2"/>
  <c r="BC484" i="2"/>
  <c r="BK485" i="2"/>
  <c r="BK498" i="2"/>
  <c r="DD503" i="2"/>
  <c r="G506" i="13"/>
  <c r="DN506" i="2"/>
  <c r="BW516" i="2"/>
  <c r="BV516" i="2" s="1"/>
  <c r="BQ517" i="2"/>
  <c r="BK543" i="2"/>
  <c r="BK566" i="2"/>
  <c r="BA566" i="2" s="1"/>
  <c r="BY573" i="2"/>
  <c r="BL578" i="2"/>
  <c r="BB578" i="2"/>
  <c r="BY591" i="2"/>
  <c r="BY592" i="2"/>
  <c r="BB603" i="2"/>
  <c r="BL603" i="2"/>
  <c r="BK603" i="2" s="1"/>
  <c r="BY604" i="2"/>
  <c r="BW604" i="2"/>
  <c r="BV604" i="2" s="1"/>
  <c r="BX604" i="2"/>
  <c r="BY610" i="2"/>
  <c r="BL617" i="2"/>
  <c r="BK617" i="2" s="1"/>
  <c r="BB617" i="2"/>
  <c r="BY622" i="2"/>
  <c r="BC637" i="2"/>
  <c r="BM637" i="2"/>
  <c r="BK637" i="2" s="1"/>
  <c r="BB648" i="2"/>
  <c r="BL648" i="2"/>
  <c r="BK648" i="2" s="1"/>
  <c r="BY650" i="2"/>
  <c r="BL669" i="2"/>
  <c r="BB669" i="2"/>
  <c r="BM679" i="2"/>
  <c r="BC679" i="2"/>
  <c r="BM695" i="2"/>
  <c r="BK695" i="2" s="1"/>
  <c r="BC695" i="2"/>
  <c r="BL720" i="2"/>
  <c r="BB720" i="2"/>
  <c r="BC729" i="2"/>
  <c r="BM729" i="2"/>
  <c r="BM747" i="2"/>
  <c r="DG769" i="2"/>
  <c r="BB773" i="2"/>
  <c r="BL773" i="2"/>
  <c r="BY779" i="2"/>
  <c r="BX799" i="2"/>
  <c r="BY799" i="2"/>
  <c r="BM807" i="2"/>
  <c r="BK807" i="2" s="1"/>
  <c r="BC807" i="2"/>
  <c r="BQ893" i="2"/>
  <c r="BW893" i="2"/>
  <c r="BC910" i="2"/>
  <c r="BM910" i="2"/>
  <c r="BY914" i="2"/>
  <c r="BY1025" i="2"/>
  <c r="BY1035" i="2"/>
  <c r="G1039" i="13"/>
  <c r="DN1039" i="2"/>
  <c r="BM1047" i="2"/>
  <c r="BC1047" i="2"/>
  <c r="BB1101" i="2"/>
  <c r="BL1101" i="2"/>
  <c r="CF506" i="2"/>
  <c r="CE506" i="2" s="1"/>
  <c r="BW510" i="2"/>
  <c r="BV510" i="2" s="1"/>
  <c r="BW533" i="2"/>
  <c r="BV533" i="2" s="1"/>
  <c r="BW534" i="2"/>
  <c r="BV534" i="2" s="1"/>
  <c r="BW535" i="2"/>
  <c r="BV535" i="2" s="1"/>
  <c r="BX549" i="2"/>
  <c r="DN576" i="2"/>
  <c r="BY580" i="2"/>
  <c r="BY588" i="2"/>
  <c r="BM600" i="2"/>
  <c r="BC600" i="2"/>
  <c r="BL601" i="2"/>
  <c r="BB601" i="2"/>
  <c r="BB605" i="2"/>
  <c r="BL605" i="2"/>
  <c r="BK605" i="2" s="1"/>
  <c r="BM608" i="2"/>
  <c r="BK608" i="2" s="1"/>
  <c r="BC608" i="2"/>
  <c r="DD609" i="2"/>
  <c r="DG609" i="2" s="1"/>
  <c r="BY626" i="2"/>
  <c r="BW626" i="2"/>
  <c r="BV626" i="2" s="1"/>
  <c r="BL627" i="2"/>
  <c r="BK627" i="2" s="1"/>
  <c r="BM633" i="2"/>
  <c r="BK633" i="2" s="1"/>
  <c r="BC633" i="2"/>
  <c r="BY645" i="2"/>
  <c r="BL646" i="2"/>
  <c r="BL671" i="2"/>
  <c r="BB671" i="2"/>
  <c r="BL681" i="2"/>
  <c r="BB681" i="2"/>
  <c r="BY684" i="2"/>
  <c r="BZ708" i="2"/>
  <c r="BL713" i="2"/>
  <c r="BK718" i="2"/>
  <c r="BY719" i="2"/>
  <c r="CG726" i="2"/>
  <c r="BL731" i="2"/>
  <c r="BB731" i="2"/>
  <c r="BL737" i="2"/>
  <c r="BB737" i="2"/>
  <c r="BM744" i="2"/>
  <c r="BC744" i="2"/>
  <c r="BM746" i="2"/>
  <c r="BM756" i="2"/>
  <c r="BC756" i="2"/>
  <c r="BM758" i="2"/>
  <c r="BY831" i="2"/>
  <c r="BL849" i="2"/>
  <c r="BB849" i="2"/>
  <c r="BM866" i="2"/>
  <c r="BC866" i="2"/>
  <c r="DG903" i="2"/>
  <c r="DF903" i="2"/>
  <c r="BC911" i="2"/>
  <c r="BM911" i="2"/>
  <c r="BY916" i="2"/>
  <c r="BC939" i="2"/>
  <c r="BM939" i="2"/>
  <c r="BB1097" i="2"/>
  <c r="BL1097" i="2"/>
  <c r="BW511" i="2"/>
  <c r="BV511" i="2" s="1"/>
  <c r="DN524" i="2"/>
  <c r="DN525" i="2"/>
  <c r="DN526" i="2"/>
  <c r="DN527" i="2"/>
  <c r="DN528" i="2"/>
  <c r="DN529" i="2"/>
  <c r="CF530" i="2"/>
  <c r="CE530" i="2" s="1"/>
  <c r="DN530" i="2"/>
  <c r="DN531" i="2"/>
  <c r="DN532" i="2"/>
  <c r="DN533" i="2"/>
  <c r="DN534" i="2"/>
  <c r="CF535" i="2"/>
  <c r="CE535" i="2" s="1"/>
  <c r="DN535" i="2"/>
  <c r="DN536" i="2"/>
  <c r="DN537" i="2"/>
  <c r="DN538" i="2"/>
  <c r="BY585" i="2"/>
  <c r="BY602" i="2"/>
  <c r="BW602" i="2"/>
  <c r="BV602" i="2" s="1"/>
  <c r="BC612" i="2"/>
  <c r="BM612" i="2"/>
  <c r="BL625" i="2"/>
  <c r="BK625" i="2" s="1"/>
  <c r="BB625" i="2"/>
  <c r="BM632" i="2"/>
  <c r="BK632" i="2" s="1"/>
  <c r="BC632" i="2"/>
  <c r="BL644" i="2"/>
  <c r="BK644" i="2" s="1"/>
  <c r="BB644" i="2"/>
  <c r="BM651" i="2"/>
  <c r="BK651" i="2" s="1"/>
  <c r="BC651" i="2"/>
  <c r="BQ657" i="2"/>
  <c r="BL668" i="2"/>
  <c r="BK668" i="2" s="1"/>
  <c r="BB668" i="2"/>
  <c r="BB672" i="2"/>
  <c r="BL685" i="2"/>
  <c r="BB685" i="2"/>
  <c r="BB686" i="2"/>
  <c r="BK702" i="2"/>
  <c r="BM703" i="2"/>
  <c r="BC703" i="2"/>
  <c r="BM713" i="2"/>
  <c r="BL728" i="2"/>
  <c r="BB728" i="2"/>
  <c r="BZ735" i="2"/>
  <c r="CF735" i="2"/>
  <c r="CE735" i="2" s="1"/>
  <c r="BK749" i="2"/>
  <c r="BB804" i="2"/>
  <c r="BL804" i="2"/>
  <c r="BX813" i="2"/>
  <c r="BY813" i="2"/>
  <c r="CF816" i="2"/>
  <c r="CE816" i="2" s="1"/>
  <c r="BZ816" i="2"/>
  <c r="CF817" i="2"/>
  <c r="CE817" i="2" s="1"/>
  <c r="BZ817" i="2"/>
  <c r="BB845" i="2"/>
  <c r="BL845" i="2"/>
  <c r="BM848" i="2"/>
  <c r="BC848" i="2"/>
  <c r="BM849" i="2"/>
  <c r="BC849" i="2"/>
  <c r="BC859" i="2"/>
  <c r="BM859" i="2"/>
  <c r="CG872" i="2"/>
  <c r="BB906" i="2"/>
  <c r="BL906" i="2"/>
  <c r="BM928" i="2"/>
  <c r="BC928" i="2"/>
  <c r="BQ929" i="2"/>
  <c r="BY929" i="2"/>
  <c r="G929" i="13"/>
  <c r="DD929" i="2"/>
  <c r="DN929" i="2"/>
  <c r="BM930" i="2"/>
  <c r="BK930" i="2" s="1"/>
  <c r="BC930" i="2"/>
  <c r="G937" i="13"/>
  <c r="DN937" i="2"/>
  <c r="DD937" i="2"/>
  <c r="BM977" i="2"/>
  <c r="BK977" i="2" s="1"/>
  <c r="BC977" i="2"/>
  <c r="BM1014" i="2"/>
  <c r="BQ1072" i="2"/>
  <c r="BW1072" i="2"/>
  <c r="BV1072" i="2" s="1"/>
  <c r="DF1079" i="2"/>
  <c r="DG1079" i="2"/>
  <c r="BX511" i="2"/>
  <c r="BY582" i="2"/>
  <c r="BY590" i="2"/>
  <c r="BC604" i="2"/>
  <c r="BM604" i="2"/>
  <c r="BY616" i="2"/>
  <c r="BB621" i="2"/>
  <c r="BL621" i="2"/>
  <c r="BK630" i="2"/>
  <c r="BY635" i="2"/>
  <c r="BB640" i="2"/>
  <c r="BL640" i="2"/>
  <c r="BC655" i="2"/>
  <c r="BM655" i="2"/>
  <c r="BK655" i="2" s="1"/>
  <c r="BY659" i="2"/>
  <c r="BB664" i="2"/>
  <c r="BL664" i="2"/>
  <c r="BK664" i="2" s="1"/>
  <c r="BY711" i="2"/>
  <c r="BL712" i="2"/>
  <c r="BB712" i="2"/>
  <c r="BK725" i="2"/>
  <c r="BL745" i="2"/>
  <c r="BB745" i="2"/>
  <c r="BK754" i="2"/>
  <c r="BL757" i="2"/>
  <c r="BB757" i="2"/>
  <c r="BQ771" i="2"/>
  <c r="BW771" i="2"/>
  <c r="BM793" i="2"/>
  <c r="BB818" i="2"/>
  <c r="BL818" i="2"/>
  <c r="BY840" i="2"/>
  <c r="BX840" i="2"/>
  <c r="BW840" i="2"/>
  <c r="BV840" i="2" s="1"/>
  <c r="G847" i="13"/>
  <c r="DD847" i="2"/>
  <c r="DN847" i="2"/>
  <c r="BX860" i="2"/>
  <c r="BB862" i="2"/>
  <c r="BL862" i="2"/>
  <c r="BK862" i="2" s="1"/>
  <c r="BM865" i="2"/>
  <c r="BK865" i="2" s="1"/>
  <c r="BC865" i="2"/>
  <c r="BL907" i="2"/>
  <c r="G916" i="13"/>
  <c r="DD916" i="2"/>
  <c r="DG916" i="2" s="1"/>
  <c r="G934" i="13"/>
  <c r="DD934" i="2"/>
  <c r="DG934" i="2" s="1"/>
  <c r="DN934" i="2"/>
  <c r="BY970" i="2"/>
  <c r="BM988" i="2"/>
  <c r="BK988" i="2" s="1"/>
  <c r="BC988" i="2"/>
  <c r="BB993" i="2"/>
  <c r="BL993" i="2"/>
  <c r="BX1022" i="2"/>
  <c r="BY1022" i="2"/>
  <c r="BC1156" i="2"/>
  <c r="BM1156" i="2"/>
  <c r="BM578" i="2"/>
  <c r="DD578" i="2"/>
  <c r="BY579" i="2"/>
  <c r="BM586" i="2"/>
  <c r="DD586" i="2"/>
  <c r="BY587" i="2"/>
  <c r="BY618" i="2"/>
  <c r="BM624" i="2"/>
  <c r="BK624" i="2" s="1"/>
  <c r="BC624" i="2"/>
  <c r="BY634" i="2"/>
  <c r="BY637" i="2"/>
  <c r="BM643" i="2"/>
  <c r="BK643" i="2" s="1"/>
  <c r="BC643" i="2"/>
  <c r="BM653" i="2"/>
  <c r="BY661" i="2"/>
  <c r="BM667" i="2"/>
  <c r="BC667" i="2"/>
  <c r="BL670" i="2"/>
  <c r="BK670" i="2" s="1"/>
  <c r="BB670" i="2"/>
  <c r="BC674" i="2"/>
  <c r="BM674" i="2"/>
  <c r="BY678" i="2"/>
  <c r="BC688" i="2"/>
  <c r="BM688" i="2"/>
  <c r="BK688" i="2" s="1"/>
  <c r="BY695" i="2"/>
  <c r="BL705" i="2"/>
  <c r="BL730" i="2"/>
  <c r="BB730" i="2"/>
  <c r="BM731" i="2"/>
  <c r="BZ734" i="2"/>
  <c r="CF734" i="2"/>
  <c r="CE734" i="2" s="1"/>
  <c r="BL736" i="2"/>
  <c r="BM737" i="2"/>
  <c r="BK743" i="2"/>
  <c r="BY744" i="2"/>
  <c r="CF746" i="2"/>
  <c r="CE746" i="2" s="1"/>
  <c r="BK755" i="2"/>
  <c r="BX756" i="2"/>
  <c r="BY756" i="2"/>
  <c r="BL769" i="2"/>
  <c r="DF769" i="2"/>
  <c r="BC795" i="2"/>
  <c r="BM795" i="2"/>
  <c r="BL822" i="2"/>
  <c r="BB822" i="2"/>
  <c r="BB824" i="2"/>
  <c r="BL824" i="2"/>
  <c r="BY846" i="2"/>
  <c r="BB851" i="2"/>
  <c r="BL851" i="2"/>
  <c r="BB853" i="2"/>
  <c r="BL853" i="2"/>
  <c r="BY863" i="2"/>
  <c r="G901" i="13"/>
  <c r="DN901" i="2"/>
  <c r="BC907" i="2"/>
  <c r="BM907" i="2"/>
  <c r="BL909" i="2"/>
  <c r="BB909" i="2"/>
  <c r="BL910" i="2"/>
  <c r="BB910" i="2"/>
  <c r="G913" i="13"/>
  <c r="DD913" i="2"/>
  <c r="DG913" i="2" s="1"/>
  <c r="DN913" i="2"/>
  <c r="DN916" i="2"/>
  <c r="BB920" i="2"/>
  <c r="BL920" i="2"/>
  <c r="G935" i="13"/>
  <c r="DD935" i="2"/>
  <c r="DG935" i="2" s="1"/>
  <c r="DN935" i="2"/>
  <c r="BQ941" i="2"/>
  <c r="BW941" i="2"/>
  <c r="BV941" i="2" s="1"/>
  <c r="BM945" i="2"/>
  <c r="BK945" i="2" s="1"/>
  <c r="BA945" i="2" s="1"/>
  <c r="BC945" i="2"/>
  <c r="BQ961" i="2"/>
  <c r="BW961" i="2"/>
  <c r="BV961" i="2" s="1"/>
  <c r="BM972" i="2"/>
  <c r="BK972" i="2" s="1"/>
  <c r="BC972" i="2"/>
  <c r="G983" i="13"/>
  <c r="DD983" i="2"/>
  <c r="DG983" i="2" s="1"/>
  <c r="DN983" i="2"/>
  <c r="BY1026" i="2"/>
  <c r="G1036" i="13"/>
  <c r="DD1036" i="2"/>
  <c r="DG1036" i="2" s="1"/>
  <c r="DN1036" i="2"/>
  <c r="BW1050" i="2"/>
  <c r="BV1050" i="2" s="1"/>
  <c r="BQ1050" i="2"/>
  <c r="BB1072" i="2"/>
  <c r="BL1072" i="2"/>
  <c r="BM699" i="2"/>
  <c r="BX699" i="2"/>
  <c r="BL700" i="2"/>
  <c r="BK700" i="2" s="1"/>
  <c r="BW705" i="2"/>
  <c r="BV705" i="2" s="1"/>
  <c r="BM707" i="2"/>
  <c r="BL708" i="2"/>
  <c r="BK708" i="2" s="1"/>
  <c r="BM715" i="2"/>
  <c r="BL716" i="2"/>
  <c r="BK716" i="2" s="1"/>
  <c r="BM723" i="2"/>
  <c r="BL724" i="2"/>
  <c r="DN728" i="2"/>
  <c r="DN729" i="2"/>
  <c r="DN730" i="2"/>
  <c r="BM734" i="2"/>
  <c r="BK734" i="2" s="1"/>
  <c r="BM740" i="2"/>
  <c r="BK740" i="2" s="1"/>
  <c r="BL741" i="2"/>
  <c r="BL751" i="2"/>
  <c r="BK751" i="2" s="1"/>
  <c r="BM752" i="2"/>
  <c r="BK752" i="2" s="1"/>
  <c r="BL753" i="2"/>
  <c r="BM760" i="2"/>
  <c r="BK760" i="2" s="1"/>
  <c r="BL761" i="2"/>
  <c r="BK761" i="2" s="1"/>
  <c r="BL762" i="2"/>
  <c r="BL763" i="2"/>
  <c r="BK763" i="2" s="1"/>
  <c r="BL764" i="2"/>
  <c r="BM777" i="2"/>
  <c r="BL778" i="2"/>
  <c r="BK778" i="2" s="1"/>
  <c r="BL781" i="2"/>
  <c r="BL786" i="2"/>
  <c r="BL794" i="2"/>
  <c r="BL800" i="2"/>
  <c r="BB800" i="2"/>
  <c r="BB801" i="2"/>
  <c r="BM832" i="2"/>
  <c r="BK832" i="2" s="1"/>
  <c r="BC832" i="2"/>
  <c r="BY834" i="2"/>
  <c r="BL835" i="2"/>
  <c r="BL841" i="2"/>
  <c r="BB841" i="2"/>
  <c r="BY842" i="2"/>
  <c r="BL852" i="2"/>
  <c r="BL854" i="2"/>
  <c r="BZ857" i="2"/>
  <c r="BW871" i="2"/>
  <c r="BV871" i="2" s="1"/>
  <c r="BY873" i="2"/>
  <c r="BL874" i="2"/>
  <c r="BB874" i="2"/>
  <c r="BX877" i="2"/>
  <c r="BY878" i="2"/>
  <c r="BL879" i="2"/>
  <c r="BB879" i="2"/>
  <c r="BY886" i="2"/>
  <c r="BL887" i="2"/>
  <c r="BB887" i="2"/>
  <c r="G891" i="13"/>
  <c r="DN891" i="2"/>
  <c r="G899" i="13"/>
  <c r="DN899" i="2"/>
  <c r="BL923" i="2"/>
  <c r="BL925" i="2"/>
  <c r="BB925" i="2"/>
  <c r="BY926" i="2"/>
  <c r="BM927" i="2"/>
  <c r="BK927" i="2" s="1"/>
  <c r="BC927" i="2"/>
  <c r="G928" i="13"/>
  <c r="DD928" i="2"/>
  <c r="DG928" i="2" s="1"/>
  <c r="BY934" i="2"/>
  <c r="BM935" i="2"/>
  <c r="BK935" i="2" s="1"/>
  <c r="BC935" i="2"/>
  <c r="BQ954" i="2"/>
  <c r="BM969" i="2"/>
  <c r="BC969" i="2"/>
  <c r="G970" i="13"/>
  <c r="DD970" i="2"/>
  <c r="DG970" i="2" s="1"/>
  <c r="DN970" i="2"/>
  <c r="G978" i="13"/>
  <c r="DD978" i="2"/>
  <c r="DG978" i="2" s="1"/>
  <c r="DN978" i="2"/>
  <c r="BY986" i="2"/>
  <c r="BB995" i="2"/>
  <c r="BL995" i="2"/>
  <c r="BQ1004" i="2"/>
  <c r="G1034" i="13"/>
  <c r="DD1034" i="2"/>
  <c r="DG1034" i="2" s="1"/>
  <c r="DN1034" i="2"/>
  <c r="G1037" i="13"/>
  <c r="DD1037" i="2"/>
  <c r="DG1037" i="2" s="1"/>
  <c r="DN1037" i="2"/>
  <c r="BQ1059" i="2"/>
  <c r="BW1059" i="2"/>
  <c r="BV1059" i="2" s="1"/>
  <c r="BQ1064" i="2"/>
  <c r="BW1064" i="2"/>
  <c r="BV1064" i="2" s="1"/>
  <c r="BY1161" i="2"/>
  <c r="BX705" i="2"/>
  <c r="BY791" i="2"/>
  <c r="BY793" i="2"/>
  <c r="BB796" i="2"/>
  <c r="BL796" i="2"/>
  <c r="BQ805" i="2"/>
  <c r="BB812" i="2"/>
  <c r="BL812" i="2"/>
  <c r="BK812" i="2" s="1"/>
  <c r="BB837" i="2"/>
  <c r="BL837" i="2"/>
  <c r="BK837" i="2" s="1"/>
  <c r="BX837" i="2"/>
  <c r="BM840" i="2"/>
  <c r="BK840" i="2" s="1"/>
  <c r="BC840" i="2"/>
  <c r="BB856" i="2"/>
  <c r="BL856" i="2"/>
  <c r="BC861" i="2"/>
  <c r="BM861" i="2"/>
  <c r="BB867" i="2"/>
  <c r="G876" i="13"/>
  <c r="DD876" i="2"/>
  <c r="DG891" i="2"/>
  <c r="DF891" i="2"/>
  <c r="DG899" i="2"/>
  <c r="DF899" i="2"/>
  <c r="G902" i="13"/>
  <c r="DN902" i="2"/>
  <c r="G925" i="13"/>
  <c r="DD925" i="2"/>
  <c r="BY931" i="2"/>
  <c r="BM932" i="2"/>
  <c r="BC932" i="2"/>
  <c r="G933" i="13"/>
  <c r="DD933" i="2"/>
  <c r="G936" i="13"/>
  <c r="DD936" i="2"/>
  <c r="DG936" i="2" s="1"/>
  <c r="BL948" i="2"/>
  <c r="BK948" i="2" s="1"/>
  <c r="BB948" i="2"/>
  <c r="BM953" i="2"/>
  <c r="BK953" i="2" s="1"/>
  <c r="BC953" i="2"/>
  <c r="BY965" i="2"/>
  <c r="BX965" i="2"/>
  <c r="BW965" i="2"/>
  <c r="BV965" i="2" s="1"/>
  <c r="BX973" i="2"/>
  <c r="BY973" i="2"/>
  <c r="BM985" i="2"/>
  <c r="BC985" i="2"/>
  <c r="BW992" i="2"/>
  <c r="BV992" i="2" s="1"/>
  <c r="BQ992" i="2"/>
  <c r="BB1000" i="2"/>
  <c r="BL1000" i="2"/>
  <c r="BB1015" i="2"/>
  <c r="BY1019" i="2"/>
  <c r="BY1023" i="2"/>
  <c r="BY1027" i="2"/>
  <c r="BW1058" i="2"/>
  <c r="BV1058" i="2" s="1"/>
  <c r="BQ1058" i="2"/>
  <c r="BY1137" i="2"/>
  <c r="BY1138" i="2"/>
  <c r="BM1139" i="2"/>
  <c r="BK1139" i="2" s="1"/>
  <c r="BC1139" i="2"/>
  <c r="G1270" i="13"/>
  <c r="DD1270" i="2"/>
  <c r="DN610" i="2"/>
  <c r="CF611" i="2"/>
  <c r="CE611" i="2" s="1"/>
  <c r="BW612" i="2"/>
  <c r="BV612" i="2" s="1"/>
  <c r="CF627" i="2"/>
  <c r="CE627" i="2" s="1"/>
  <c r="BW628" i="2"/>
  <c r="BV628" i="2" s="1"/>
  <c r="BW647" i="2"/>
  <c r="BV647" i="2" s="1"/>
  <c r="BW655" i="2"/>
  <c r="BV655" i="2" s="1"/>
  <c r="BY705" i="2"/>
  <c r="BY713" i="2"/>
  <c r="BY721" i="2"/>
  <c r="BY732" i="2"/>
  <c r="BY738" i="2"/>
  <c r="BY758" i="2"/>
  <c r="BW760" i="2"/>
  <c r="BY769" i="2"/>
  <c r="BM799" i="2"/>
  <c r="BK799" i="2" s="1"/>
  <c r="BC799" i="2"/>
  <c r="BC803" i="2"/>
  <c r="BM803" i="2"/>
  <c r="BY807" i="2"/>
  <c r="BY809" i="2"/>
  <c r="BB842" i="2"/>
  <c r="BC844" i="2"/>
  <c r="BM844" i="2"/>
  <c r="BM850" i="2"/>
  <c r="BM875" i="2"/>
  <c r="I876" i="13"/>
  <c r="CW876" i="2"/>
  <c r="BM880" i="2"/>
  <c r="BM888" i="2"/>
  <c r="DD902" i="2"/>
  <c r="BK916" i="2"/>
  <c r="BM924" i="2"/>
  <c r="BY928" i="2"/>
  <c r="BM929" i="2"/>
  <c r="BK929" i="2" s="1"/>
  <c r="BC929" i="2"/>
  <c r="G930" i="13"/>
  <c r="DD930" i="2"/>
  <c r="DG930" i="2" s="1"/>
  <c r="BB961" i="2"/>
  <c r="BL961" i="2"/>
  <c r="BQ981" i="2"/>
  <c r="BY981" i="2"/>
  <c r="G986" i="13"/>
  <c r="DD986" i="2"/>
  <c r="DG986" i="2" s="1"/>
  <c r="DN986" i="2"/>
  <c r="BC1015" i="2"/>
  <c r="BM1015" i="2"/>
  <c r="BK1015" i="2" s="1"/>
  <c r="BB1046" i="2"/>
  <c r="BL1046" i="2"/>
  <c r="BL1055" i="2"/>
  <c r="BB1055" i="2"/>
  <c r="BK1056" i="2"/>
  <c r="DF1077" i="2"/>
  <c r="DG1077" i="2"/>
  <c r="BB1093" i="2"/>
  <c r="BL1093" i="2"/>
  <c r="BK1093" i="2" s="1"/>
  <c r="BK1234" i="2"/>
  <c r="BA1234" i="2" s="1"/>
  <c r="BC1234" i="2"/>
  <c r="BB1255" i="2"/>
  <c r="BK1263" i="2"/>
  <c r="G1269" i="13"/>
  <c r="DD1269" i="2"/>
  <c r="DG1269" i="2" s="1"/>
  <c r="BX612" i="2"/>
  <c r="BX628" i="2"/>
  <c r="BX647" i="2"/>
  <c r="BX655" i="2"/>
  <c r="BL792" i="2"/>
  <c r="BK792" i="2" s="1"/>
  <c r="BB792" i="2"/>
  <c r="G814" i="13"/>
  <c r="DD814" i="2"/>
  <c r="BK817" i="2"/>
  <c r="BX821" i="2"/>
  <c r="BY821" i="2"/>
  <c r="BY823" i="2"/>
  <c r="BY848" i="2"/>
  <c r="BB858" i="2"/>
  <c r="BL858" i="2"/>
  <c r="BK858" i="2" s="1"/>
  <c r="BC869" i="2"/>
  <c r="BM869" i="2"/>
  <c r="BM873" i="2"/>
  <c r="BC873" i="2"/>
  <c r="BM878" i="2"/>
  <c r="BC878" i="2"/>
  <c r="BM886" i="2"/>
  <c r="BC886" i="2"/>
  <c r="G896" i="13"/>
  <c r="DD896" i="2"/>
  <c r="DG896" i="2" s="1"/>
  <c r="G900" i="13"/>
  <c r="DN900" i="2"/>
  <c r="G917" i="13"/>
  <c r="DN917" i="2"/>
  <c r="DD917" i="2"/>
  <c r="BM926" i="2"/>
  <c r="BK926" i="2" s="1"/>
  <c r="BC926" i="2"/>
  <c r="G927" i="13"/>
  <c r="DD927" i="2"/>
  <c r="BX933" i="2"/>
  <c r="BY933" i="2"/>
  <c r="BM934" i="2"/>
  <c r="BK934" i="2" s="1"/>
  <c r="BC934" i="2"/>
  <c r="DN936" i="2"/>
  <c r="BQ942" i="2"/>
  <c r="BW942" i="2"/>
  <c r="BV942" i="2" s="1"/>
  <c r="BQ952" i="2"/>
  <c r="BW952" i="2"/>
  <c r="BV952" i="2" s="1"/>
  <c r="BM958" i="2"/>
  <c r="BK958" i="2" s="1"/>
  <c r="BC958" i="2"/>
  <c r="G965" i="13"/>
  <c r="DD965" i="2"/>
  <c r="DN965" i="2"/>
  <c r="BM966" i="2"/>
  <c r="BK966" i="2" s="1"/>
  <c r="BA966" i="2" s="1"/>
  <c r="BC966" i="2"/>
  <c r="G973" i="13"/>
  <c r="DD973" i="2"/>
  <c r="DN973" i="2"/>
  <c r="BM974" i="2"/>
  <c r="BC974" i="2"/>
  <c r="BK1004" i="2"/>
  <c r="BK1012" i="2"/>
  <c r="BK1019" i="2"/>
  <c r="BA1019" i="2" s="1"/>
  <c r="BY1020" i="2"/>
  <c r="BY1024" i="2"/>
  <c r="BY1028" i="2"/>
  <c r="BY1032" i="2"/>
  <c r="G1042" i="13"/>
  <c r="DN1042" i="2"/>
  <c r="DG1043" i="2"/>
  <c r="DF1043" i="2"/>
  <c r="BM1055" i="2"/>
  <c r="BC1055" i="2"/>
  <c r="BC1254" i="2"/>
  <c r="BB1264" i="2"/>
  <c r="DD728" i="2"/>
  <c r="DD729" i="2"/>
  <c r="DD730" i="2"/>
  <c r="BY781" i="2"/>
  <c r="DD792" i="2"/>
  <c r="BL808" i="2"/>
  <c r="BB808" i="2"/>
  <c r="DN810" i="2"/>
  <c r="BC811" i="2"/>
  <c r="BM811" i="2"/>
  <c r="BM815" i="2"/>
  <c r="BC815" i="2"/>
  <c r="BC836" i="2"/>
  <c r="BM836" i="2"/>
  <c r="BC855" i="2"/>
  <c r="BM855" i="2"/>
  <c r="DD856" i="2"/>
  <c r="DG856" i="2" s="1"/>
  <c r="BY865" i="2"/>
  <c r="BM874" i="2"/>
  <c r="BM879" i="2"/>
  <c r="BM887" i="2"/>
  <c r="DD900" i="2"/>
  <c r="G903" i="13"/>
  <c r="DN903" i="2"/>
  <c r="BL911" i="2"/>
  <c r="BB911" i="2"/>
  <c r="G912" i="13"/>
  <c r="DD912" i="2"/>
  <c r="DG912" i="2" s="1"/>
  <c r="BM925" i="2"/>
  <c r="BY930" i="2"/>
  <c r="BM931" i="2"/>
  <c r="BK931" i="2" s="1"/>
  <c r="BC931" i="2"/>
  <c r="G932" i="13"/>
  <c r="DD932" i="2"/>
  <c r="BC955" i="2"/>
  <c r="BM955" i="2"/>
  <c r="BK955" i="2" s="1"/>
  <c r="G967" i="13"/>
  <c r="DD967" i="2"/>
  <c r="DG967" i="2" s="1"/>
  <c r="DN967" i="2"/>
  <c r="G975" i="13"/>
  <c r="DD975" i="2"/>
  <c r="DG975" i="2" s="1"/>
  <c r="DN975" i="2"/>
  <c r="BY976" i="2"/>
  <c r="BX976" i="2"/>
  <c r="BW976" i="2"/>
  <c r="BV976" i="2" s="1"/>
  <c r="G981" i="13"/>
  <c r="DD981" i="2"/>
  <c r="DN981" i="2"/>
  <c r="BM982" i="2"/>
  <c r="BK982" i="2" s="1"/>
  <c r="BC982" i="2"/>
  <c r="BX989" i="2"/>
  <c r="BY989" i="2"/>
  <c r="BQ999" i="2"/>
  <c r="BW999" i="2"/>
  <c r="BV999" i="2" s="1"/>
  <c r="BQ1000" i="2"/>
  <c r="BW1000" i="2"/>
  <c r="BV1000" i="2" s="1"/>
  <c r="BQ1003" i="2"/>
  <c r="BW1003" i="2"/>
  <c r="BV1003" i="2" s="1"/>
  <c r="BQ1006" i="2"/>
  <c r="BW1006" i="2"/>
  <c r="BV1006" i="2" s="1"/>
  <c r="DG1042" i="2"/>
  <c r="DF1042" i="2"/>
  <c r="G1125" i="13"/>
  <c r="DN1125" i="2"/>
  <c r="DD1125" i="2"/>
  <c r="DG1125" i="2" s="1"/>
  <c r="BX841" i="2"/>
  <c r="BL870" i="2"/>
  <c r="BK870" i="2" s="1"/>
  <c r="BM876" i="2"/>
  <c r="BX879" i="2"/>
  <c r="CF879" i="2"/>
  <c r="CE879" i="2" s="1"/>
  <c r="BW880" i="2"/>
  <c r="BV880" i="2" s="1"/>
  <c r="BM882" i="2"/>
  <c r="BL883" i="2"/>
  <c r="BK883" i="2" s="1"/>
  <c r="BM890" i="2"/>
  <c r="BM891" i="2"/>
  <c r="BK891" i="2" s="1"/>
  <c r="BM892" i="2"/>
  <c r="BM893" i="2"/>
  <c r="BL894" i="2"/>
  <c r="BK894" i="2" s="1"/>
  <c r="BL898" i="2"/>
  <c r="BK898" i="2" s="1"/>
  <c r="BM899" i="2"/>
  <c r="BK899" i="2" s="1"/>
  <c r="BA899" i="2" s="1"/>
  <c r="BM900" i="2"/>
  <c r="BK900" i="2" s="1"/>
  <c r="BA900" i="2" s="1"/>
  <c r="BM901" i="2"/>
  <c r="BM902" i="2"/>
  <c r="BM903" i="2"/>
  <c r="BM904" i="2"/>
  <c r="BM905" i="2"/>
  <c r="DN907" i="2"/>
  <c r="DN908" i="2"/>
  <c r="BX909" i="2"/>
  <c r="DN909" i="2"/>
  <c r="DN910" i="2"/>
  <c r="BX911" i="2"/>
  <c r="BL918" i="2"/>
  <c r="BK918" i="2" s="1"/>
  <c r="BM919" i="2"/>
  <c r="CF924" i="2"/>
  <c r="CE924" i="2" s="1"/>
  <c r="DN924" i="2"/>
  <c r="CG925" i="2"/>
  <c r="BL941" i="2"/>
  <c r="BK941" i="2" s="1"/>
  <c r="BA941" i="2" s="1"/>
  <c r="BM942" i="2"/>
  <c r="BM947" i="2"/>
  <c r="BB954" i="2"/>
  <c r="BQ967" i="2"/>
  <c r="BY967" i="2"/>
  <c r="BM971" i="2"/>
  <c r="BK971" i="2" s="1"/>
  <c r="BC971" i="2"/>
  <c r="G972" i="13"/>
  <c r="DD972" i="2"/>
  <c r="DG972" i="2" s="1"/>
  <c r="BY975" i="2"/>
  <c r="BM979" i="2"/>
  <c r="BK979" i="2" s="1"/>
  <c r="BC979" i="2"/>
  <c r="G980" i="13"/>
  <c r="DD980" i="2"/>
  <c r="DG980" i="2" s="1"/>
  <c r="BY983" i="2"/>
  <c r="BM987" i="2"/>
  <c r="BK987" i="2" s="1"/>
  <c r="BC987" i="2"/>
  <c r="G988" i="13"/>
  <c r="DD988" i="2"/>
  <c r="DG988" i="2" s="1"/>
  <c r="BY991" i="2"/>
  <c r="BC994" i="2"/>
  <c r="BM994" i="2"/>
  <c r="BL996" i="2"/>
  <c r="BK996" i="2" s="1"/>
  <c r="BB996" i="2"/>
  <c r="BB998" i="2"/>
  <c r="BL998" i="2"/>
  <c r="BK998" i="2" s="1"/>
  <c r="BA998" i="2" s="1"/>
  <c r="BM1003" i="2"/>
  <c r="BK1003" i="2" s="1"/>
  <c r="BC1003" i="2"/>
  <c r="BQ1005" i="2"/>
  <c r="BQ1008" i="2"/>
  <c r="BW1008" i="2"/>
  <c r="BV1008" i="2" s="1"/>
  <c r="BM1011" i="2"/>
  <c r="BC1011" i="2"/>
  <c r="BQ1017" i="2"/>
  <c r="BK1032" i="2"/>
  <c r="BA1032" i="2" s="1"/>
  <c r="G1033" i="13"/>
  <c r="DD1033" i="2"/>
  <c r="DG1033" i="2" s="1"/>
  <c r="G1041" i="13"/>
  <c r="DN1041" i="2"/>
  <c r="BK1048" i="2"/>
  <c r="BA1048" i="2" s="1"/>
  <c r="BC1050" i="2"/>
  <c r="BQ1051" i="2"/>
  <c r="BW1051" i="2"/>
  <c r="BV1051" i="2" s="1"/>
  <c r="BQ1062" i="2"/>
  <c r="BW1062" i="2"/>
  <c r="BV1062" i="2" s="1"/>
  <c r="BL1070" i="2"/>
  <c r="BK1070" i="2" s="1"/>
  <c r="BA1070" i="2" s="1"/>
  <c r="BB1070" i="2"/>
  <c r="BB1089" i="2"/>
  <c r="BL1089" i="2"/>
  <c r="BK1089" i="2" s="1"/>
  <c r="BA1089" i="2" s="1"/>
  <c r="G1124" i="13"/>
  <c r="DD1124" i="2"/>
  <c r="DG1124" i="2" s="1"/>
  <c r="DN1124" i="2"/>
  <c r="CG1126" i="2"/>
  <c r="G1127" i="13"/>
  <c r="DN1127" i="2"/>
  <c r="DD1127" i="2"/>
  <c r="DG1127" i="2" s="1"/>
  <c r="BY1187" i="2"/>
  <c r="BM1226" i="2"/>
  <c r="BC1226" i="2"/>
  <c r="G1261" i="13"/>
  <c r="DD1261" i="2"/>
  <c r="G1402" i="13"/>
  <c r="DD1402" i="2"/>
  <c r="CG879" i="2"/>
  <c r="BX880" i="2"/>
  <c r="CG924" i="2"/>
  <c r="BL957" i="2"/>
  <c r="BB957" i="2"/>
  <c r="BC962" i="2"/>
  <c r="BM962" i="2"/>
  <c r="BM968" i="2"/>
  <c r="BK968" i="2" s="1"/>
  <c r="BC968" i="2"/>
  <c r="G969" i="13"/>
  <c r="DD969" i="2"/>
  <c r="DG969" i="2" s="1"/>
  <c r="BY972" i="2"/>
  <c r="BM976" i="2"/>
  <c r="BK976" i="2" s="1"/>
  <c r="BA976" i="2" s="1"/>
  <c r="BC976" i="2"/>
  <c r="G977" i="13"/>
  <c r="DD977" i="2"/>
  <c r="DG977" i="2" s="1"/>
  <c r="BY980" i="2"/>
  <c r="BM984" i="2"/>
  <c r="BK984" i="2" s="1"/>
  <c r="BA984" i="2" s="1"/>
  <c r="BC984" i="2"/>
  <c r="G985" i="13"/>
  <c r="DD985" i="2"/>
  <c r="DG985" i="2" s="1"/>
  <c r="BY988" i="2"/>
  <c r="BB1001" i="2"/>
  <c r="BB1006" i="2"/>
  <c r="BL1006" i="2"/>
  <c r="BK1006" i="2" s="1"/>
  <c r="G1030" i="13"/>
  <c r="DD1030" i="2"/>
  <c r="DG1030" i="2" s="1"/>
  <c r="DG1041" i="2"/>
  <c r="DF1041" i="2"/>
  <c r="BB1064" i="2"/>
  <c r="BL1064" i="2"/>
  <c r="BK1064" i="2" s="1"/>
  <c r="G1073" i="13"/>
  <c r="DN1073" i="2"/>
  <c r="DD1073" i="2"/>
  <c r="DG1073" i="2" s="1"/>
  <c r="BB1085" i="2"/>
  <c r="BL1085" i="2"/>
  <c r="BB1117" i="2"/>
  <c r="BL1117" i="2"/>
  <c r="BK1117" i="2" s="1"/>
  <c r="BB1121" i="2"/>
  <c r="BL1121" i="2"/>
  <c r="BK1121" i="2" s="1"/>
  <c r="CF1124" i="2"/>
  <c r="G1129" i="13"/>
  <c r="DN1129" i="2"/>
  <c r="DD1129" i="2"/>
  <c r="DG1129" i="2" s="1"/>
  <c r="G1131" i="13"/>
  <c r="DN1131" i="2"/>
  <c r="DD1131" i="2"/>
  <c r="DG1131" i="2" s="1"/>
  <c r="G1132" i="13"/>
  <c r="DN1132" i="2"/>
  <c r="DD1132" i="2"/>
  <c r="DG1132" i="2" s="1"/>
  <c r="BY1167" i="2"/>
  <c r="BY1177" i="2"/>
  <c r="BQ1177" i="2"/>
  <c r="BM1214" i="2"/>
  <c r="BK1214" i="2" s="1"/>
  <c r="BC1214" i="2"/>
  <c r="BY1249" i="2"/>
  <c r="BB1283" i="2"/>
  <c r="BL1283" i="2"/>
  <c r="BX824" i="2"/>
  <c r="BX843" i="2"/>
  <c r="DN850" i="2"/>
  <c r="BY875" i="2"/>
  <c r="CW877" i="2"/>
  <c r="BY880" i="2"/>
  <c r="BX881" i="2"/>
  <c r="BY888" i="2"/>
  <c r="BM965" i="2"/>
  <c r="BK965" i="2" s="1"/>
  <c r="BA965" i="2" s="1"/>
  <c r="BC965" i="2"/>
  <c r="G966" i="13"/>
  <c r="DD966" i="2"/>
  <c r="DG966" i="2" s="1"/>
  <c r="BY969" i="2"/>
  <c r="BM973" i="2"/>
  <c r="BK973" i="2" s="1"/>
  <c r="BC973" i="2"/>
  <c r="G974" i="13"/>
  <c r="DD974" i="2"/>
  <c r="DG974" i="2" s="1"/>
  <c r="BY977" i="2"/>
  <c r="BM981" i="2"/>
  <c r="BK981" i="2" s="1"/>
  <c r="BC981" i="2"/>
  <c r="G982" i="13"/>
  <c r="DD982" i="2"/>
  <c r="DG982" i="2" s="1"/>
  <c r="BY985" i="2"/>
  <c r="BM989" i="2"/>
  <c r="BK989" i="2" s="1"/>
  <c r="BA989" i="2" s="1"/>
  <c r="BC989" i="2"/>
  <c r="G990" i="13"/>
  <c r="DD990" i="2"/>
  <c r="DG990" i="2" s="1"/>
  <c r="BC996" i="2"/>
  <c r="BL1002" i="2"/>
  <c r="BB1002" i="2"/>
  <c r="BM1016" i="2"/>
  <c r="BC1016" i="2"/>
  <c r="G1035" i="13"/>
  <c r="DD1035" i="2"/>
  <c r="DG1035" i="2" s="1"/>
  <c r="G1045" i="13"/>
  <c r="DN1045" i="2"/>
  <c r="G1076" i="13"/>
  <c r="DN1076" i="2"/>
  <c r="DD1076" i="2"/>
  <c r="BB1081" i="2"/>
  <c r="BL1081" i="2"/>
  <c r="BB1113" i="2"/>
  <c r="BL1113" i="2"/>
  <c r="BL1149" i="2"/>
  <c r="BB1158" i="2"/>
  <c r="BL1158" i="2"/>
  <c r="BY1169" i="2"/>
  <c r="G1277" i="13"/>
  <c r="DD1277" i="2"/>
  <c r="DG1277" i="2" s="1"/>
  <c r="BB1364" i="2"/>
  <c r="BX825" i="2"/>
  <c r="BX869" i="2"/>
  <c r="BX882" i="2"/>
  <c r="CG951" i="2"/>
  <c r="BQ959" i="2"/>
  <c r="BM963" i="2"/>
  <c r="BY966" i="2"/>
  <c r="BW967" i="2"/>
  <c r="BV967" i="2" s="1"/>
  <c r="BM970" i="2"/>
  <c r="BK970" i="2" s="1"/>
  <c r="BC970" i="2"/>
  <c r="G971" i="13"/>
  <c r="DD971" i="2"/>
  <c r="BY974" i="2"/>
  <c r="BW975" i="2"/>
  <c r="BV975" i="2" s="1"/>
  <c r="BM978" i="2"/>
  <c r="BC978" i="2"/>
  <c r="G979" i="13"/>
  <c r="DD979" i="2"/>
  <c r="BY982" i="2"/>
  <c r="BM986" i="2"/>
  <c r="BK986" i="2" s="1"/>
  <c r="BC986" i="2"/>
  <c r="G987" i="13"/>
  <c r="DD987" i="2"/>
  <c r="BY990" i="2"/>
  <c r="BQ993" i="2"/>
  <c r="BW993" i="2"/>
  <c r="BV993" i="2" s="1"/>
  <c r="BC999" i="2"/>
  <c r="BM999" i="2"/>
  <c r="BW1007" i="2"/>
  <c r="BV1007" i="2" s="1"/>
  <c r="G1032" i="13"/>
  <c r="DD1032" i="2"/>
  <c r="DG1032" i="2" s="1"/>
  <c r="G1040" i="13"/>
  <c r="DN1040" i="2"/>
  <c r="G1044" i="13"/>
  <c r="DN1044" i="2"/>
  <c r="DD1045" i="2"/>
  <c r="G1078" i="13"/>
  <c r="DN1078" i="2"/>
  <c r="DD1078" i="2"/>
  <c r="BB1109" i="2"/>
  <c r="BL1109" i="2"/>
  <c r="G1130" i="13"/>
  <c r="DN1130" i="2"/>
  <c r="DD1130" i="2"/>
  <c r="G1134" i="13"/>
  <c r="DN1134" i="2"/>
  <c r="DD1134" i="2"/>
  <c r="DG1134" i="2" s="1"/>
  <c r="BQ1147" i="2"/>
  <c r="BY1147" i="2"/>
  <c r="BM1149" i="2"/>
  <c r="BY1179" i="2"/>
  <c r="BL1192" i="2"/>
  <c r="BB1192" i="2"/>
  <c r="BC1272" i="2"/>
  <c r="BM1272" i="2"/>
  <c r="BK1272" i="2" s="1"/>
  <c r="G1272" i="13"/>
  <c r="DD1272" i="2"/>
  <c r="DG1272" i="2" s="1"/>
  <c r="DD907" i="2"/>
  <c r="DD908" i="2"/>
  <c r="DD909" i="2"/>
  <c r="DD910" i="2"/>
  <c r="DD924" i="2"/>
  <c r="BM967" i="2"/>
  <c r="BK967" i="2" s="1"/>
  <c r="BA967" i="2" s="1"/>
  <c r="BC967" i="2"/>
  <c r="BX967" i="2"/>
  <c r="G968" i="13"/>
  <c r="DD968" i="2"/>
  <c r="BY971" i="2"/>
  <c r="DN972" i="2"/>
  <c r="BM975" i="2"/>
  <c r="BK975" i="2" s="1"/>
  <c r="BA975" i="2" s="1"/>
  <c r="BC975" i="2"/>
  <c r="BX975" i="2"/>
  <c r="G976" i="13"/>
  <c r="DD976" i="2"/>
  <c r="BY979" i="2"/>
  <c r="DN980" i="2"/>
  <c r="BM983" i="2"/>
  <c r="BC983" i="2"/>
  <c r="G984" i="13"/>
  <c r="DD984" i="2"/>
  <c r="BY987" i="2"/>
  <c r="DN988" i="2"/>
  <c r="BM991" i="2"/>
  <c r="BC991" i="2"/>
  <c r="BM1001" i="2"/>
  <c r="BK1001" i="2" s="1"/>
  <c r="BC1007" i="2"/>
  <c r="BM1007" i="2"/>
  <c r="BL1010" i="2"/>
  <c r="BB1010" i="2"/>
  <c r="G1019" i="13"/>
  <c r="DD1019" i="2"/>
  <c r="DG1019" i="2" s="1"/>
  <c r="G1020" i="13"/>
  <c r="DD1020" i="2"/>
  <c r="DG1020" i="2" s="1"/>
  <c r="G1021" i="13"/>
  <c r="DD1021" i="2"/>
  <c r="DG1021" i="2" s="1"/>
  <c r="G1022" i="13"/>
  <c r="DD1022" i="2"/>
  <c r="DG1022" i="2" s="1"/>
  <c r="G1023" i="13"/>
  <c r="DD1023" i="2"/>
  <c r="DG1023" i="2" s="1"/>
  <c r="G1024" i="13"/>
  <c r="DD1024" i="2"/>
  <c r="DG1024" i="2" s="1"/>
  <c r="G1025" i="13"/>
  <c r="DD1025" i="2"/>
  <c r="DG1025" i="2" s="1"/>
  <c r="G1026" i="13"/>
  <c r="DD1026" i="2"/>
  <c r="DG1026" i="2" s="1"/>
  <c r="G1027" i="13"/>
  <c r="DD1027" i="2"/>
  <c r="DG1027" i="2" s="1"/>
  <c r="G1028" i="13"/>
  <c r="DD1028" i="2"/>
  <c r="DG1028" i="2" s="1"/>
  <c r="G1029" i="13"/>
  <c r="DD1029" i="2"/>
  <c r="DG1029" i="2" s="1"/>
  <c r="DN1033" i="2"/>
  <c r="BY1034" i="2"/>
  <c r="DG1040" i="2"/>
  <c r="DF1040" i="2"/>
  <c r="G1043" i="13"/>
  <c r="DN1043" i="2"/>
  <c r="DG1044" i="2"/>
  <c r="DF1044" i="2"/>
  <c r="BL1053" i="2"/>
  <c r="BK1053" i="2" s="1"/>
  <c r="BA1053" i="2" s="1"/>
  <c r="BC1065" i="2"/>
  <c r="BM1065" i="2"/>
  <c r="BK1065" i="2" s="1"/>
  <c r="BB1105" i="2"/>
  <c r="BL1105" i="2"/>
  <c r="BK1105" i="2" s="1"/>
  <c r="BA1105" i="2" s="1"/>
  <c r="G1122" i="13"/>
  <c r="DD1122" i="2"/>
  <c r="DN1122" i="2"/>
  <c r="G1135" i="13"/>
  <c r="DN1135" i="2"/>
  <c r="DD1135" i="2"/>
  <c r="DG1135" i="2" s="1"/>
  <c r="BL1148" i="2"/>
  <c r="BB1148" i="2"/>
  <c r="BY1257" i="2"/>
  <c r="BL1316" i="2"/>
  <c r="BB1316" i="2"/>
  <c r="CG999" i="2"/>
  <c r="BL1039" i="2"/>
  <c r="BK1039" i="2" s="1"/>
  <c r="BA1039" i="2" s="1"/>
  <c r="BM1040" i="2"/>
  <c r="BM1041" i="2"/>
  <c r="BM1042" i="2"/>
  <c r="BM1043" i="2"/>
  <c r="BM1044" i="2"/>
  <c r="BM1045" i="2"/>
  <c r="BQ1048" i="2"/>
  <c r="BL1051" i="2"/>
  <c r="BK1051" i="2" s="1"/>
  <c r="BA1051" i="2" s="1"/>
  <c r="BQ1056" i="2"/>
  <c r="BL1059" i="2"/>
  <c r="BK1059" i="2" s="1"/>
  <c r="BA1059" i="2" s="1"/>
  <c r="BQ1067" i="2"/>
  <c r="BQ1070" i="2"/>
  <c r="BC1071" i="2"/>
  <c r="BB1074" i="2"/>
  <c r="BL1074" i="2"/>
  <c r="BW1075" i="2"/>
  <c r="BV1075" i="2" s="1"/>
  <c r="BL1083" i="2"/>
  <c r="BK1083" i="2" s="1"/>
  <c r="BL1087" i="2"/>
  <c r="BK1087" i="2" s="1"/>
  <c r="BL1091" i="2"/>
  <c r="BK1091" i="2" s="1"/>
  <c r="BL1095" i="2"/>
  <c r="BK1095" i="2" s="1"/>
  <c r="BL1099" i="2"/>
  <c r="BL1103" i="2"/>
  <c r="BK1103" i="2" s="1"/>
  <c r="BA1103" i="2" s="1"/>
  <c r="BL1107" i="2"/>
  <c r="BL1111" i="2"/>
  <c r="BL1115" i="2"/>
  <c r="BL1119" i="2"/>
  <c r="BK1119" i="2" s="1"/>
  <c r="DD1121" i="2"/>
  <c r="DG1121" i="2" s="1"/>
  <c r="BL1123" i="2"/>
  <c r="BB1123" i="2"/>
  <c r="BX1129" i="2"/>
  <c r="BL1141" i="2"/>
  <c r="BL1142" i="2"/>
  <c r="BK1142" i="2" s="1"/>
  <c r="BM1155" i="2"/>
  <c r="BK1155" i="2" s="1"/>
  <c r="BC1155" i="2"/>
  <c r="BK1163" i="2"/>
  <c r="BY1178" i="2"/>
  <c r="BC1180" i="2"/>
  <c r="BM1180" i="2"/>
  <c r="BY1184" i="2"/>
  <c r="BY1203" i="2"/>
  <c r="BM1213" i="2"/>
  <c r="BC1213" i="2"/>
  <c r="BC1227" i="2"/>
  <c r="BM1227" i="2"/>
  <c r="BC1283" i="2"/>
  <c r="BM1283" i="2"/>
  <c r="BB1301" i="2"/>
  <c r="BL1301" i="2"/>
  <c r="G1460" i="13"/>
  <c r="DD1460" i="2"/>
  <c r="DG1460" i="2" s="1"/>
  <c r="BQ1061" i="2"/>
  <c r="BW1061" i="2"/>
  <c r="BV1061" i="2" s="1"/>
  <c r="BL1068" i="2"/>
  <c r="BB1068" i="2"/>
  <c r="G1128" i="13"/>
  <c r="DN1128" i="2"/>
  <c r="DD1128" i="2"/>
  <c r="DG1128" i="2" s="1"/>
  <c r="BM1141" i="2"/>
  <c r="BK1145" i="2"/>
  <c r="BC1169" i="2"/>
  <c r="BM1169" i="2"/>
  <c r="BK1169" i="2" s="1"/>
  <c r="BM1182" i="2"/>
  <c r="BC1182" i="2"/>
  <c r="BB1200" i="2"/>
  <c r="BL1200" i="2"/>
  <c r="BB1206" i="2"/>
  <c r="BY1207" i="2"/>
  <c r="BX1245" i="2"/>
  <c r="BW1245" i="2"/>
  <c r="BV1245" i="2" s="1"/>
  <c r="G1260" i="13"/>
  <c r="DD1260" i="2"/>
  <c r="DG1260" i="2" s="1"/>
  <c r="BC1314" i="2"/>
  <c r="BM1314" i="2"/>
  <c r="BK1314" i="2" s="1"/>
  <c r="BA1314" i="2" s="1"/>
  <c r="G1335" i="13"/>
  <c r="DD1335" i="2"/>
  <c r="DG1335" i="2" s="1"/>
  <c r="BK1071" i="2"/>
  <c r="BA1071" i="2" s="1"/>
  <c r="G1075" i="13"/>
  <c r="DN1075" i="2"/>
  <c r="BL1076" i="2"/>
  <c r="G1077" i="13"/>
  <c r="DN1077" i="2"/>
  <c r="BL1078" i="2"/>
  <c r="G1079" i="13"/>
  <c r="DN1079" i="2"/>
  <c r="BL1080" i="2"/>
  <c r="BK1080" i="2" s="1"/>
  <c r="BL1084" i="2"/>
  <c r="BL1088" i="2"/>
  <c r="BK1088" i="2" s="1"/>
  <c r="BA1088" i="2" s="1"/>
  <c r="BL1092" i="2"/>
  <c r="BL1096" i="2"/>
  <c r="BK1096" i="2" s="1"/>
  <c r="BL1100" i="2"/>
  <c r="BK1100" i="2" s="1"/>
  <c r="BL1104" i="2"/>
  <c r="BL1108" i="2"/>
  <c r="BL1112" i="2"/>
  <c r="BK1112" i="2" s="1"/>
  <c r="BL1116" i="2"/>
  <c r="BK1116" i="2" s="1"/>
  <c r="BL1120" i="2"/>
  <c r="BM1122" i="2"/>
  <c r="BK1122" i="2" s="1"/>
  <c r="CG1130" i="2"/>
  <c r="BX1131" i="2"/>
  <c r="G1133" i="13"/>
  <c r="DN1133" i="2"/>
  <c r="DD1133" i="2"/>
  <c r="DG1133" i="2" s="1"/>
  <c r="BY1139" i="2"/>
  <c r="BL1140" i="2"/>
  <c r="BB1140" i="2"/>
  <c r="BL1157" i="2"/>
  <c r="BX1160" i="2"/>
  <c r="BM1162" i="2"/>
  <c r="BC1162" i="2"/>
  <c r="BY1181" i="2"/>
  <c r="BX1181" i="2"/>
  <c r="BX1194" i="2"/>
  <c r="BW1194" i="2"/>
  <c r="BV1194" i="2" s="1"/>
  <c r="BY1194" i="2"/>
  <c r="BC1206" i="2"/>
  <c r="BM1206" i="2"/>
  <c r="BK1206" i="2" s="1"/>
  <c r="BM1210" i="2"/>
  <c r="BC1210" i="2"/>
  <c r="BC1223" i="2"/>
  <c r="BM1223" i="2"/>
  <c r="BK1223" i="2" s="1"/>
  <c r="BY1227" i="2"/>
  <c r="BY1245" i="2"/>
  <c r="BW1267" i="2"/>
  <c r="BV1267" i="2" s="1"/>
  <c r="BX1267" i="2"/>
  <c r="BB1275" i="2"/>
  <c r="BL1275" i="2"/>
  <c r="BK1275" i="2" s="1"/>
  <c r="G1322" i="13"/>
  <c r="DD1322" i="2"/>
  <c r="G1446" i="13"/>
  <c r="DD1446" i="2"/>
  <c r="DG1446" i="2" s="1"/>
  <c r="BC1048" i="2"/>
  <c r="BC1056" i="2"/>
  <c r="BC1060" i="2"/>
  <c r="BM1060" i="2"/>
  <c r="BK1060" i="2" s="1"/>
  <c r="BA1060" i="2" s="1"/>
  <c r="BB1063" i="2"/>
  <c r="BM1069" i="2"/>
  <c r="BK1069" i="2" s="1"/>
  <c r="BA1069" i="2" s="1"/>
  <c r="BC1069" i="2"/>
  <c r="DD1074" i="2"/>
  <c r="BX1107" i="2"/>
  <c r="G1123" i="13"/>
  <c r="DD1123" i="2"/>
  <c r="DG1123" i="2" s="1"/>
  <c r="BK1146" i="2"/>
  <c r="BM1147" i="2"/>
  <c r="BK1147" i="2" s="1"/>
  <c r="BC1147" i="2"/>
  <c r="BM1148" i="2"/>
  <c r="BM1157" i="2"/>
  <c r="BK1161" i="2"/>
  <c r="BK1167" i="2"/>
  <c r="BY1173" i="2"/>
  <c r="BL1177" i="2"/>
  <c r="BB1177" i="2"/>
  <c r="BY1183" i="2"/>
  <c r="BB1184" i="2"/>
  <c r="BL1184" i="2"/>
  <c r="BK1184" i="2" s="1"/>
  <c r="BL1266" i="2"/>
  <c r="BB1266" i="2"/>
  <c r="G1333" i="13"/>
  <c r="DD1333" i="2"/>
  <c r="DG1333" i="2" s="1"/>
  <c r="BL1062" i="2"/>
  <c r="BK1062" i="2" s="1"/>
  <c r="BA1062" i="2" s="1"/>
  <c r="BB1062" i="2"/>
  <c r="BQ1066" i="2"/>
  <c r="BW1066" i="2"/>
  <c r="BV1066" i="2" s="1"/>
  <c r="BW1073" i="2"/>
  <c r="BV1073" i="2" s="1"/>
  <c r="BC1075" i="2"/>
  <c r="BM1075" i="2"/>
  <c r="BK1075" i="2" s="1"/>
  <c r="BA1075" i="2" s="1"/>
  <c r="BM1124" i="2"/>
  <c r="BC1124" i="2"/>
  <c r="CF1125" i="2"/>
  <c r="BY1155" i="2"/>
  <c r="BL1156" i="2"/>
  <c r="BB1156" i="2"/>
  <c r="BB1164" i="2"/>
  <c r="BL1164" i="2"/>
  <c r="BK1164" i="2" s="1"/>
  <c r="BL1166" i="2"/>
  <c r="BK1166" i="2" s="1"/>
  <c r="BB1166" i="2"/>
  <c r="BL1178" i="2"/>
  <c r="BB1178" i="2"/>
  <c r="BY1192" i="2"/>
  <c r="BB1365" i="2"/>
  <c r="CG1102" i="2"/>
  <c r="BL1127" i="2"/>
  <c r="BK1127" i="2" s="1"/>
  <c r="BL1128" i="2"/>
  <c r="BK1128" i="2" s="1"/>
  <c r="BL1129" i="2"/>
  <c r="BK1129" i="2" s="1"/>
  <c r="BL1130" i="2"/>
  <c r="BK1130" i="2" s="1"/>
  <c r="BL1131" i="2"/>
  <c r="BK1131" i="2" s="1"/>
  <c r="BL1132" i="2"/>
  <c r="BL1133" i="2"/>
  <c r="BL1134" i="2"/>
  <c r="BK1134" i="2" s="1"/>
  <c r="BL1135" i="2"/>
  <c r="BK1135" i="2" s="1"/>
  <c r="BL1136" i="2"/>
  <c r="BM1143" i="2"/>
  <c r="BL1144" i="2"/>
  <c r="BK1144" i="2" s="1"/>
  <c r="BM1151" i="2"/>
  <c r="BK1151" i="2" s="1"/>
  <c r="BL1152" i="2"/>
  <c r="BK1152" i="2" s="1"/>
  <c r="BW1157" i="2"/>
  <c r="BM1159" i="2"/>
  <c r="BK1159" i="2" s="1"/>
  <c r="BL1160" i="2"/>
  <c r="BK1160" i="2" s="1"/>
  <c r="BC1164" i="2"/>
  <c r="BM1165" i="2"/>
  <c r="BC1176" i="2"/>
  <c r="BL1185" i="2"/>
  <c r="BL1220" i="2"/>
  <c r="BB1220" i="2"/>
  <c r="BY1223" i="2"/>
  <c r="BL1224" i="2"/>
  <c r="BB1224" i="2"/>
  <c r="BC1231" i="2"/>
  <c r="BM1231" i="2"/>
  <c r="BC1255" i="2"/>
  <c r="BM1255" i="2"/>
  <c r="BK1255" i="2" s="1"/>
  <c r="BX1266" i="2"/>
  <c r="BW1266" i="2"/>
  <c r="BV1266" i="2" s="1"/>
  <c r="G1271" i="13"/>
  <c r="DD1271" i="2"/>
  <c r="G1294" i="13"/>
  <c r="DD1294" i="2"/>
  <c r="BW1314" i="2"/>
  <c r="BV1314" i="2" s="1"/>
  <c r="BX1314" i="2"/>
  <c r="BB1319" i="2"/>
  <c r="BL1319" i="2"/>
  <c r="BK1319" i="2" s="1"/>
  <c r="BA1319" i="2" s="1"/>
  <c r="BM1321" i="2"/>
  <c r="BC1321" i="2"/>
  <c r="G1344" i="13"/>
  <c r="DD1344" i="2"/>
  <c r="DG1344" i="2" s="1"/>
  <c r="G1394" i="13"/>
  <c r="DD1394" i="2"/>
  <c r="BB1181" i="2"/>
  <c r="BB1190" i="2"/>
  <c r="BL1190" i="2"/>
  <c r="BM1194" i="2"/>
  <c r="BK1194" i="2" s="1"/>
  <c r="BC1194" i="2"/>
  <c r="BK1198" i="2"/>
  <c r="BK1203" i="2"/>
  <c r="BB1228" i="2"/>
  <c r="BL1240" i="2"/>
  <c r="BB1240" i="2"/>
  <c r="BC1243" i="2"/>
  <c r="BM1243" i="2"/>
  <c r="BK1243" i="2" s="1"/>
  <c r="BY1243" i="2"/>
  <c r="G1279" i="13"/>
  <c r="DD1279" i="2"/>
  <c r="BB1286" i="2"/>
  <c r="BL1286" i="2"/>
  <c r="BM1313" i="2"/>
  <c r="BK1313" i="2" s="1"/>
  <c r="BA1313" i="2" s="1"/>
  <c r="BC1313" i="2"/>
  <c r="G1441" i="13"/>
  <c r="DD1441" i="2"/>
  <c r="DG1441" i="2" s="1"/>
  <c r="DN1080" i="2"/>
  <c r="DN1081" i="2"/>
  <c r="DN1082" i="2"/>
  <c r="DN1083" i="2"/>
  <c r="DN1084" i="2"/>
  <c r="DN1085" i="2"/>
  <c r="DN1086" i="2"/>
  <c r="DN1087" i="2"/>
  <c r="DN1088" i="2"/>
  <c r="DN1089" i="2"/>
  <c r="DN1090" i="2"/>
  <c r="DN1091" i="2"/>
  <c r="DN1092" i="2"/>
  <c r="DN1093" i="2"/>
  <c r="DN1094" i="2"/>
  <c r="DN1095" i="2"/>
  <c r="CF1096" i="2"/>
  <c r="CE1096" i="2" s="1"/>
  <c r="DN1096" i="2"/>
  <c r="DN1097" i="2"/>
  <c r="DN1098" i="2"/>
  <c r="DN1099" i="2"/>
  <c r="DN1100" i="2"/>
  <c r="DN1101" i="2"/>
  <c r="DN1102" i="2"/>
  <c r="DN1103" i="2"/>
  <c r="DN1104" i="2"/>
  <c r="DN1105" i="2"/>
  <c r="DN1106" i="2"/>
  <c r="DN1107" i="2"/>
  <c r="DN1108" i="2"/>
  <c r="DN1109" i="2"/>
  <c r="DN1110" i="2"/>
  <c r="DN1111" i="2"/>
  <c r="DN1112" i="2"/>
  <c r="DN1113" i="2"/>
  <c r="DN1114" i="2"/>
  <c r="DN1115" i="2"/>
  <c r="DN1116" i="2"/>
  <c r="DN1117" i="2"/>
  <c r="DN1118" i="2"/>
  <c r="DN1119" i="2"/>
  <c r="DN1120" i="2"/>
  <c r="BY1141" i="2"/>
  <c r="BY1149" i="2"/>
  <c r="BY1157" i="2"/>
  <c r="BY1163" i="2"/>
  <c r="BC1166" i="2"/>
  <c r="BK1174" i="2"/>
  <c r="BY1174" i="2"/>
  <c r="BY1175" i="2"/>
  <c r="BY1182" i="2"/>
  <c r="BM1187" i="2"/>
  <c r="BK1187" i="2" s="1"/>
  <c r="BC1187" i="2"/>
  <c r="BB1203" i="2"/>
  <c r="BY1225" i="2"/>
  <c r="BC1228" i="2"/>
  <c r="BM1228" i="2"/>
  <c r="BK1228" i="2" s="1"/>
  <c r="BY1232" i="2"/>
  <c r="BK1237" i="2"/>
  <c r="BY1241" i="2"/>
  <c r="BC1244" i="2"/>
  <c r="BM1244" i="2"/>
  <c r="BK1244" i="2" s="1"/>
  <c r="BB1244" i="2"/>
  <c r="BK1253" i="2"/>
  <c r="G1253" i="13"/>
  <c r="DD1253" i="2"/>
  <c r="DG1253" i="2" s="1"/>
  <c r="BY1255" i="2"/>
  <c r="BX1255" i="2"/>
  <c r="BL1267" i="2"/>
  <c r="BK1267" i="2" s="1"/>
  <c r="BB1267" i="2"/>
  <c r="BL1268" i="2"/>
  <c r="BB1268" i="2"/>
  <c r="G1280" i="13"/>
  <c r="DD1280" i="2"/>
  <c r="DG1280" i="2" s="1"/>
  <c r="G1299" i="13"/>
  <c r="DD1299" i="2"/>
  <c r="G1306" i="13"/>
  <c r="DD1306" i="2"/>
  <c r="BM1329" i="2"/>
  <c r="BC1329" i="2"/>
  <c r="G1365" i="13"/>
  <c r="DD1365" i="2"/>
  <c r="BB1380" i="2"/>
  <c r="BL1380" i="2"/>
  <c r="BK1380" i="2" s="1"/>
  <c r="G1440" i="13"/>
  <c r="DD1440" i="2"/>
  <c r="BB1197" i="2"/>
  <c r="BL1197" i="2"/>
  <c r="BY1224" i="2"/>
  <c r="BY1239" i="2"/>
  <c r="CG1250" i="2"/>
  <c r="BY1252" i="2"/>
  <c r="BC1261" i="2"/>
  <c r="BB1262" i="2"/>
  <c r="BL1262" i="2"/>
  <c r="BB1265" i="2"/>
  <c r="BL1265" i="2"/>
  <c r="BB1327" i="2"/>
  <c r="BL1327" i="2"/>
  <c r="BK1327" i="2" s="1"/>
  <c r="G1332" i="13"/>
  <c r="DD1332" i="2"/>
  <c r="BL1347" i="2"/>
  <c r="BB1347" i="2"/>
  <c r="G1368" i="13"/>
  <c r="DD1368" i="2"/>
  <c r="DG1368" i="2" s="1"/>
  <c r="BQ1165" i="2"/>
  <c r="BB1170" i="2"/>
  <c r="BM1177" i="2"/>
  <c r="BM1181" i="2"/>
  <c r="BK1181" i="2" s="1"/>
  <c r="BL1193" i="2"/>
  <c r="BM1197" i="2"/>
  <c r="BC1197" i="2"/>
  <c r="BY1199" i="2"/>
  <c r="BB1213" i="2"/>
  <c r="BL1213" i="2"/>
  <c r="BY1220" i="2"/>
  <c r="BY1236" i="2"/>
  <c r="BY1240" i="2"/>
  <c r="BC1256" i="2"/>
  <c r="BM1256" i="2"/>
  <c r="BK1256" i="2" s="1"/>
  <c r="BB1256" i="2"/>
  <c r="BM1262" i="2"/>
  <c r="BC1262" i="2"/>
  <c r="G1325" i="13"/>
  <c r="DD1325" i="2"/>
  <c r="DG1325" i="2" s="1"/>
  <c r="BC1327" i="2"/>
  <c r="G1337" i="13"/>
  <c r="DD1337" i="2"/>
  <c r="BB1393" i="2"/>
  <c r="BL1393" i="2"/>
  <c r="BY1188" i="2"/>
  <c r="BX1221" i="2"/>
  <c r="BB1223" i="2"/>
  <c r="BX1237" i="2"/>
  <c r="BB1239" i="2"/>
  <c r="BM1247" i="2"/>
  <c r="BK1247" i="2" s="1"/>
  <c r="BA1247" i="2" s="1"/>
  <c r="BY1251" i="2"/>
  <c r="BL1281" i="2"/>
  <c r="BK1281" i="2" s="1"/>
  <c r="G1285" i="13"/>
  <c r="DD1285" i="2"/>
  <c r="DG1285" i="2" s="1"/>
  <c r="BB1293" i="2"/>
  <c r="BL1293" i="2"/>
  <c r="G1304" i="13"/>
  <c r="DD1304" i="2"/>
  <c r="DG1304" i="2" s="1"/>
  <c r="BL1308" i="2"/>
  <c r="BB1308" i="2"/>
  <c r="BK1309" i="2"/>
  <c r="BA1309" i="2" s="1"/>
  <c r="BM1311" i="2"/>
  <c r="BC1311" i="2"/>
  <c r="G1330" i="13"/>
  <c r="DD1330" i="2"/>
  <c r="G1348" i="13"/>
  <c r="DD1348" i="2"/>
  <c r="BB1353" i="2"/>
  <c r="BL1353" i="2"/>
  <c r="BK1353" i="2" s="1"/>
  <c r="BC1361" i="2"/>
  <c r="BQ1383" i="2"/>
  <c r="G1432" i="13"/>
  <c r="DD1432" i="2"/>
  <c r="BL1439" i="2"/>
  <c r="BB1439" i="2"/>
  <c r="BY1235" i="2"/>
  <c r="BC1242" i="2"/>
  <c r="G1283" i="13"/>
  <c r="DD1283" i="2"/>
  <c r="G1287" i="13"/>
  <c r="DD1287" i="2"/>
  <c r="DG1287" i="2" s="1"/>
  <c r="G1298" i="13"/>
  <c r="DD1298" i="2"/>
  <c r="G1300" i="13"/>
  <c r="DD1300" i="2"/>
  <c r="DG1300" i="2" s="1"/>
  <c r="G1305" i="13"/>
  <c r="DD1305" i="2"/>
  <c r="DG1305" i="2" s="1"/>
  <c r="BC1353" i="2"/>
  <c r="BL1355" i="2"/>
  <c r="BB1355" i="2"/>
  <c r="BB1401" i="2"/>
  <c r="BL1401" i="2"/>
  <c r="BB1424" i="2"/>
  <c r="BX1189" i="2"/>
  <c r="BL1204" i="2"/>
  <c r="BK1204" i="2" s="1"/>
  <c r="BY1210" i="2"/>
  <c r="BM1224" i="2"/>
  <c r="BQ1235" i="2"/>
  <c r="BB1236" i="2"/>
  <c r="BM1240" i="2"/>
  <c r="BY1248" i="2"/>
  <c r="BC1250" i="2"/>
  <c r="BB1252" i="2"/>
  <c r="BY1259" i="2"/>
  <c r="BY1263" i="2"/>
  <c r="BX1269" i="2"/>
  <c r="BX1277" i="2"/>
  <c r="BC1278" i="2"/>
  <c r="BM1278" i="2"/>
  <c r="G1282" i="13"/>
  <c r="DD1282" i="2"/>
  <c r="DG1282" i="2" s="1"/>
  <c r="BC1285" i="2"/>
  <c r="BK1287" i="2"/>
  <c r="BA1287" i="2" s="1"/>
  <c r="G1293" i="13"/>
  <c r="DD1293" i="2"/>
  <c r="DG1293" i="2" s="1"/>
  <c r="BK1299" i="2"/>
  <c r="BA1299" i="2" s="1"/>
  <c r="G1318" i="13"/>
  <c r="DD1318" i="2"/>
  <c r="DG1318" i="2" s="1"/>
  <c r="BC1355" i="2"/>
  <c r="BM1355" i="2"/>
  <c r="BB1451" i="2"/>
  <c r="BL1451" i="2"/>
  <c r="BB1199" i="2"/>
  <c r="BB1202" i="2"/>
  <c r="BC1222" i="2"/>
  <c r="BY1228" i="2"/>
  <c r="BY1231" i="2"/>
  <c r="BC1238" i="2"/>
  <c r="BY1247" i="2"/>
  <c r="G1257" i="13"/>
  <c r="BM1266" i="2"/>
  <c r="G1275" i="13"/>
  <c r="DD1275" i="2"/>
  <c r="BC1276" i="2"/>
  <c r="BB1280" i="2"/>
  <c r="G1292" i="13"/>
  <c r="DD1292" i="2"/>
  <c r="DG1292" i="2" s="1"/>
  <c r="BL1300" i="2"/>
  <c r="G1320" i="13"/>
  <c r="DD1320" i="2"/>
  <c r="DG1320" i="2" s="1"/>
  <c r="BB1323" i="2"/>
  <c r="BK1331" i="2"/>
  <c r="BB1331" i="2"/>
  <c r="G1341" i="13"/>
  <c r="DD1341" i="2"/>
  <c r="G1356" i="13"/>
  <c r="DD1356" i="2"/>
  <c r="BB1385" i="2"/>
  <c r="BL1385" i="2"/>
  <c r="BL1455" i="2"/>
  <c r="BB1455" i="2"/>
  <c r="BQ1229" i="2"/>
  <c r="BM1239" i="2"/>
  <c r="BK1239" i="2" s="1"/>
  <c r="BY1244" i="2"/>
  <c r="BM1252" i="2"/>
  <c r="BK1252" i="2" s="1"/>
  <c r="BY1256" i="2"/>
  <c r="BK1257" i="2"/>
  <c r="G1274" i="13"/>
  <c r="DD1274" i="2"/>
  <c r="DG1274" i="2" s="1"/>
  <c r="BL1278" i="2"/>
  <c r="BX1301" i="2"/>
  <c r="G1310" i="13"/>
  <c r="DD1310" i="2"/>
  <c r="DG1310" i="2" s="1"/>
  <c r="BM1332" i="2"/>
  <c r="BC1332" i="2"/>
  <c r="G1357" i="13"/>
  <c r="DD1357" i="2"/>
  <c r="DG1357" i="2" s="1"/>
  <c r="G1362" i="13"/>
  <c r="DD1362" i="2"/>
  <c r="G1370" i="13"/>
  <c r="DD1370" i="2"/>
  <c r="BB1382" i="2"/>
  <c r="BL1382" i="2"/>
  <c r="DD1419" i="2"/>
  <c r="G1428" i="13"/>
  <c r="DD1428" i="2"/>
  <c r="G1452" i="13"/>
  <c r="DD1452" i="2"/>
  <c r="DG1452" i="2" s="1"/>
  <c r="BX1285" i="2"/>
  <c r="BB1314" i="2"/>
  <c r="BC1331" i="2"/>
  <c r="BB1345" i="2"/>
  <c r="BL1345" i="2"/>
  <c r="BK1345" i="2" s="1"/>
  <c r="BC1347" i="2"/>
  <c r="BM1347" i="2"/>
  <c r="G1347" i="13"/>
  <c r="DD1347" i="2"/>
  <c r="DG1347" i="2" s="1"/>
  <c r="BK1356" i="2"/>
  <c r="BB1356" i="2"/>
  <c r="G1372" i="13"/>
  <c r="DD1372" i="2"/>
  <c r="G1376" i="13"/>
  <c r="DD1376" i="2"/>
  <c r="DG1376" i="2" s="1"/>
  <c r="BC1382" i="2"/>
  <c r="BM1382" i="2"/>
  <c r="BK1383" i="2"/>
  <c r="BB1388" i="2"/>
  <c r="BL1388" i="2"/>
  <c r="BB1390" i="2"/>
  <c r="BL1390" i="2"/>
  <c r="G1413" i="13"/>
  <c r="DD1413" i="2"/>
  <c r="DG1413" i="2" s="1"/>
  <c r="G1415" i="13"/>
  <c r="DD1415" i="2"/>
  <c r="G1425" i="13"/>
  <c r="DD1425" i="2"/>
  <c r="BB1477" i="2"/>
  <c r="BL1477" i="2"/>
  <c r="G1481" i="13"/>
  <c r="DD1481" i="2"/>
  <c r="G1502" i="13"/>
  <c r="DD1502" i="2"/>
  <c r="BB1334" i="2"/>
  <c r="BL1334" i="2"/>
  <c r="BB1338" i="2"/>
  <c r="G1340" i="13"/>
  <c r="DD1340" i="2"/>
  <c r="DG1340" i="2" s="1"/>
  <c r="BC1345" i="2"/>
  <c r="G1349" i="13"/>
  <c r="DD1349" i="2"/>
  <c r="G1354" i="13"/>
  <c r="DD1354" i="2"/>
  <c r="G1360" i="13"/>
  <c r="DD1360" i="2"/>
  <c r="DG1360" i="2" s="1"/>
  <c r="BL1371" i="2"/>
  <c r="BB1371" i="2"/>
  <c r="G1373" i="13"/>
  <c r="DD1373" i="2"/>
  <c r="DG1373" i="2" s="1"/>
  <c r="BC1390" i="2"/>
  <c r="BM1390" i="2"/>
  <c r="BB1396" i="2"/>
  <c r="BL1396" i="2"/>
  <c r="BB1398" i="2"/>
  <c r="BL1398" i="2"/>
  <c r="BK1400" i="2"/>
  <c r="G1407" i="13"/>
  <c r="DD1407" i="2"/>
  <c r="G1408" i="13"/>
  <c r="DD1408" i="2"/>
  <c r="DG1408" i="2" s="1"/>
  <c r="BB1414" i="2"/>
  <c r="G1420" i="13"/>
  <c r="DD1420" i="2"/>
  <c r="BM1430" i="2"/>
  <c r="BK1430" i="2" s="1"/>
  <c r="BA1430" i="2" s="1"/>
  <c r="BC1430" i="2"/>
  <c r="BM1438" i="2"/>
  <c r="BK1438" i="2" s="1"/>
  <c r="BA1438" i="2" s="1"/>
  <c r="BC1438" i="2"/>
  <c r="G1448" i="13"/>
  <c r="DD1448" i="2"/>
  <c r="BB1494" i="2"/>
  <c r="BL1494" i="2"/>
  <c r="BC1308" i="2"/>
  <c r="BM1308" i="2"/>
  <c r="G1315" i="13"/>
  <c r="DD1315" i="2"/>
  <c r="BC1323" i="2"/>
  <c r="G1326" i="13"/>
  <c r="DD1326" i="2"/>
  <c r="DG1326" i="2" s="1"/>
  <c r="BC1333" i="2"/>
  <c r="BC1338" i="2"/>
  <c r="BK1348" i="2"/>
  <c r="BB1348" i="2"/>
  <c r="BK1349" i="2"/>
  <c r="BX1368" i="2"/>
  <c r="BW1368" i="2"/>
  <c r="BV1368" i="2" s="1"/>
  <c r="BB1369" i="2"/>
  <c r="BL1369" i="2"/>
  <c r="BK1369" i="2" s="1"/>
  <c r="BC1371" i="2"/>
  <c r="BM1371" i="2"/>
  <c r="G1371" i="13"/>
  <c r="DD1371" i="2"/>
  <c r="DG1371" i="2" s="1"/>
  <c r="G1382" i="13"/>
  <c r="DD1382" i="2"/>
  <c r="DG1382" i="2" s="1"/>
  <c r="BC1398" i="2"/>
  <c r="BM1398" i="2"/>
  <c r="BL1406" i="2"/>
  <c r="BB1406" i="2"/>
  <c r="BC1414" i="2"/>
  <c r="BM1414" i="2"/>
  <c r="BK1414" i="2" s="1"/>
  <c r="G1416" i="13"/>
  <c r="DD1416" i="2"/>
  <c r="DG1416" i="2" s="1"/>
  <c r="DD1467" i="2"/>
  <c r="DG1467" i="2" s="1"/>
  <c r="G1501" i="13"/>
  <c r="DD1501" i="2"/>
  <c r="DG1501" i="2" s="1"/>
  <c r="G1514" i="13"/>
  <c r="DD1514" i="2"/>
  <c r="BC1294" i="2"/>
  <c r="BL1307" i="2"/>
  <c r="BK1307" i="2" s="1"/>
  <c r="BA1307" i="2" s="1"/>
  <c r="BB1307" i="2"/>
  <c r="G1328" i="13"/>
  <c r="DD1328" i="2"/>
  <c r="DG1328" i="2" s="1"/>
  <c r="BC1336" i="2"/>
  <c r="G1346" i="13"/>
  <c r="DD1346" i="2"/>
  <c r="BB1349" i="2"/>
  <c r="G1352" i="13"/>
  <c r="DD1352" i="2"/>
  <c r="DG1352" i="2" s="1"/>
  <c r="BL1363" i="2"/>
  <c r="BB1363" i="2"/>
  <c r="G1364" i="13"/>
  <c r="DD1364" i="2"/>
  <c r="BC1369" i="2"/>
  <c r="BB1377" i="2"/>
  <c r="BL1377" i="2"/>
  <c r="BK1377" i="2" s="1"/>
  <c r="DD1383" i="2"/>
  <c r="DG1383" i="2" s="1"/>
  <c r="G1390" i="13"/>
  <c r="DD1390" i="2"/>
  <c r="DG1390" i="2" s="1"/>
  <c r="BL1425" i="2"/>
  <c r="BB1425" i="2"/>
  <c r="G1436" i="13"/>
  <c r="DD1436" i="2"/>
  <c r="G1443" i="13"/>
  <c r="DD1443" i="2"/>
  <c r="G1444" i="13"/>
  <c r="DD1444" i="2"/>
  <c r="DG1444" i="2" s="1"/>
  <c r="DD1449" i="2"/>
  <c r="G1484" i="13"/>
  <c r="DD1484" i="2"/>
  <c r="DG1484" i="2" s="1"/>
  <c r="G1307" i="13"/>
  <c r="DD1307" i="2"/>
  <c r="DG1307" i="2" s="1"/>
  <c r="BX1313" i="2"/>
  <c r="BW1313" i="2"/>
  <c r="BV1313" i="2" s="1"/>
  <c r="G1313" i="13"/>
  <c r="DD1313" i="2"/>
  <c r="DG1313" i="2" s="1"/>
  <c r="BK1326" i="2"/>
  <c r="BB1332" i="2"/>
  <c r="BL1332" i="2"/>
  <c r="BB1361" i="2"/>
  <c r="BL1361" i="2"/>
  <c r="BK1361" i="2" s="1"/>
  <c r="BC1363" i="2"/>
  <c r="BM1363" i="2"/>
  <c r="G1363" i="13"/>
  <c r="DD1363" i="2"/>
  <c r="DG1363" i="2" s="1"/>
  <c r="BB1372" i="2"/>
  <c r="BC1377" i="2"/>
  <c r="G1398" i="13"/>
  <c r="DD1398" i="2"/>
  <c r="DG1398" i="2" s="1"/>
  <c r="BM1405" i="2"/>
  <c r="BK1405" i="2" s="1"/>
  <c r="BC1405" i="2"/>
  <c r="G1411" i="13"/>
  <c r="DD1411" i="2"/>
  <c r="DG1411" i="2" s="1"/>
  <c r="BB1415" i="2"/>
  <c r="BL1415" i="2"/>
  <c r="BB1417" i="2"/>
  <c r="BL1417" i="2"/>
  <c r="BC1452" i="2"/>
  <c r="G1471" i="13"/>
  <c r="DD1471" i="2"/>
  <c r="DG1471" i="2" s="1"/>
  <c r="G1479" i="13"/>
  <c r="DD1479" i="2"/>
  <c r="DG1479" i="2" s="1"/>
  <c r="BM1406" i="2"/>
  <c r="G1429" i="13"/>
  <c r="DD1429" i="2"/>
  <c r="G1435" i="13"/>
  <c r="DD1435" i="2"/>
  <c r="DG1435" i="2" s="1"/>
  <c r="BM1439" i="2"/>
  <c r="G1462" i="13"/>
  <c r="DD1462" i="2"/>
  <c r="DG1462" i="2" s="1"/>
  <c r="BB1475" i="2"/>
  <c r="BL1475" i="2"/>
  <c r="BK1475" i="2" s="1"/>
  <c r="BA1475" i="2" s="1"/>
  <c r="BC1499" i="2"/>
  <c r="BM1499" i="2"/>
  <c r="BX1499" i="2"/>
  <c r="BW1499" i="2"/>
  <c r="BV1499" i="2" s="1"/>
  <c r="BB1515" i="2"/>
  <c r="BX1261" i="2"/>
  <c r="BL1295" i="2"/>
  <c r="BK1295" i="2" s="1"/>
  <c r="BA1295" i="2" s="1"/>
  <c r="BX1298" i="2"/>
  <c r="BW1318" i="2"/>
  <c r="BV1318" i="2" s="1"/>
  <c r="BC1346" i="2"/>
  <c r="BC1354" i="2"/>
  <c r="BC1362" i="2"/>
  <c r="BX1365" i="2"/>
  <c r="BC1370" i="2"/>
  <c r="BX1373" i="2"/>
  <c r="DD1377" i="2"/>
  <c r="G1379" i="13"/>
  <c r="DD1379" i="2"/>
  <c r="DG1379" i="2" s="1"/>
  <c r="BX1384" i="2"/>
  <c r="DD1385" i="2"/>
  <c r="G1387" i="13"/>
  <c r="DD1387" i="2"/>
  <c r="DG1387" i="2" s="1"/>
  <c r="DD1393" i="2"/>
  <c r="G1395" i="13"/>
  <c r="DD1395" i="2"/>
  <c r="DG1395" i="2" s="1"/>
  <c r="DD1401" i="2"/>
  <c r="G1403" i="13"/>
  <c r="DD1403" i="2"/>
  <c r="DG1403" i="2" s="1"/>
  <c r="DD1422" i="2"/>
  <c r="DG1422" i="2" s="1"/>
  <c r="G1427" i="13"/>
  <c r="DD1427" i="2"/>
  <c r="DG1427" i="2" s="1"/>
  <c r="DD1434" i="2"/>
  <c r="DG1434" i="2" s="1"/>
  <c r="BB1445" i="2"/>
  <c r="BL1445" i="2"/>
  <c r="BC1458" i="2"/>
  <c r="BM1458" i="2"/>
  <c r="BK1458" i="2" s="1"/>
  <c r="BA1458" i="2" s="1"/>
  <c r="BB1458" i="2"/>
  <c r="DD1463" i="2"/>
  <c r="DG1463" i="2" s="1"/>
  <c r="DD1473" i="2"/>
  <c r="DD1483" i="2"/>
  <c r="DG1483" i="2" s="1"/>
  <c r="BN1499" i="2"/>
  <c r="BD1499" i="2"/>
  <c r="BX1501" i="2"/>
  <c r="BW1501" i="2"/>
  <c r="BV1501" i="2" s="1"/>
  <c r="G1311" i="13"/>
  <c r="DD1311" i="2"/>
  <c r="G1331" i="13"/>
  <c r="DD1331" i="2"/>
  <c r="BX1381" i="2"/>
  <c r="G1384" i="13"/>
  <c r="DD1384" i="2"/>
  <c r="DG1384" i="2" s="1"/>
  <c r="BX1389" i="2"/>
  <c r="G1392" i="13"/>
  <c r="DD1392" i="2"/>
  <c r="DG1392" i="2" s="1"/>
  <c r="BX1397" i="2"/>
  <c r="G1400" i="13"/>
  <c r="DD1400" i="2"/>
  <c r="DG1400" i="2" s="1"/>
  <c r="BK1408" i="2"/>
  <c r="BB1408" i="2"/>
  <c r="BB1409" i="2"/>
  <c r="BL1409" i="2"/>
  <c r="BK1411" i="2"/>
  <c r="BB1412" i="2"/>
  <c r="BL1412" i="2"/>
  <c r="BL1433" i="2"/>
  <c r="BB1433" i="2"/>
  <c r="BK1441" i="2"/>
  <c r="BA1441" i="2" s="1"/>
  <c r="BB1441" i="2"/>
  <c r="BB1442" i="2"/>
  <c r="BL1442" i="2"/>
  <c r="BC1445" i="2"/>
  <c r="BM1445" i="2"/>
  <c r="BC1446" i="2"/>
  <c r="BB1459" i="2"/>
  <c r="BL1459" i="2"/>
  <c r="BK1459" i="2" s="1"/>
  <c r="BA1459" i="2" s="1"/>
  <c r="G1466" i="13"/>
  <c r="DD1466" i="2"/>
  <c r="DG1466" i="2" s="1"/>
  <c r="G1468" i="13"/>
  <c r="DD1468" i="2"/>
  <c r="DG1468" i="2" s="1"/>
  <c r="G1476" i="13"/>
  <c r="DD1476" i="2"/>
  <c r="DG1476" i="2" s="1"/>
  <c r="G1477" i="13"/>
  <c r="DD1477" i="2"/>
  <c r="BX1504" i="2"/>
  <c r="BW1226" i="2"/>
  <c r="G1302" i="13"/>
  <c r="DD1302" i="2"/>
  <c r="G1319" i="13"/>
  <c r="DD1319" i="2"/>
  <c r="G1334" i="13"/>
  <c r="DD1334" i="2"/>
  <c r="G1342" i="13"/>
  <c r="DD1342" i="2"/>
  <c r="DD1345" i="2"/>
  <c r="G1350" i="13"/>
  <c r="DD1350" i="2"/>
  <c r="DD1353" i="2"/>
  <c r="G1358" i="13"/>
  <c r="DD1358" i="2"/>
  <c r="DD1361" i="2"/>
  <c r="G1366" i="13"/>
  <c r="DD1366" i="2"/>
  <c r="DD1369" i="2"/>
  <c r="G1374" i="13"/>
  <c r="DD1374" i="2"/>
  <c r="BK1381" i="2"/>
  <c r="G1381" i="13"/>
  <c r="DD1381" i="2"/>
  <c r="DG1381" i="2" s="1"/>
  <c r="BM1385" i="2"/>
  <c r="BW1386" i="2"/>
  <c r="BV1386" i="2" s="1"/>
  <c r="BK1389" i="2"/>
  <c r="G1389" i="13"/>
  <c r="DD1389" i="2"/>
  <c r="DG1389" i="2" s="1"/>
  <c r="BM1393" i="2"/>
  <c r="BK1397" i="2"/>
  <c r="G1397" i="13"/>
  <c r="DD1397" i="2"/>
  <c r="DG1397" i="2" s="1"/>
  <c r="BM1401" i="2"/>
  <c r="DD1404" i="2"/>
  <c r="G1405" i="13"/>
  <c r="DD1405" i="2"/>
  <c r="DG1405" i="2" s="1"/>
  <c r="BC1408" i="2"/>
  <c r="BC1409" i="2"/>
  <c r="BM1409" i="2"/>
  <c r="G1424" i="13"/>
  <c r="DD1424" i="2"/>
  <c r="G1426" i="13"/>
  <c r="DD1426" i="2"/>
  <c r="DG1426" i="2" s="1"/>
  <c r="BL1428" i="2"/>
  <c r="BB1428" i="2"/>
  <c r="BM1433" i="2"/>
  <c r="BC1433" i="2"/>
  <c r="BK1436" i="2"/>
  <c r="BA1436" i="2" s="1"/>
  <c r="DD1437" i="2"/>
  <c r="G1438" i="13"/>
  <c r="DD1438" i="2"/>
  <c r="DG1438" i="2" s="1"/>
  <c r="BC1441" i="2"/>
  <c r="BC1442" i="2"/>
  <c r="BM1442" i="2"/>
  <c r="BL1466" i="2"/>
  <c r="BB1466" i="2"/>
  <c r="G1469" i="13"/>
  <c r="DD1469" i="2"/>
  <c r="G1486" i="13"/>
  <c r="DD1486" i="2"/>
  <c r="DD1488" i="2"/>
  <c r="DG1488" i="2" s="1"/>
  <c r="BL1496" i="2"/>
  <c r="BB1496" i="2"/>
  <c r="G1513" i="13"/>
  <c r="DD1513" i="2"/>
  <c r="DD1291" i="2"/>
  <c r="DD1297" i="2"/>
  <c r="DD1308" i="2"/>
  <c r="BC1320" i="2"/>
  <c r="DD1321" i="2"/>
  <c r="DG1321" i="2" s="1"/>
  <c r="DD1323" i="2"/>
  <c r="G1327" i="13"/>
  <c r="DD1327" i="2"/>
  <c r="BC1335" i="2"/>
  <c r="DD1336" i="2"/>
  <c r="DG1336" i="2" s="1"/>
  <c r="DD1338" i="2"/>
  <c r="BL1342" i="2"/>
  <c r="BL1350" i="2"/>
  <c r="BL1358" i="2"/>
  <c r="BK1360" i="2"/>
  <c r="BL1366" i="2"/>
  <c r="BL1374" i="2"/>
  <c r="BK1376" i="2"/>
  <c r="BB1379" i="2"/>
  <c r="BC1384" i="2"/>
  <c r="BB1387" i="2"/>
  <c r="BX1390" i="2"/>
  <c r="BC1392" i="2"/>
  <c r="BB1395" i="2"/>
  <c r="BC1400" i="2"/>
  <c r="BB1403" i="2"/>
  <c r="DD1410" i="2"/>
  <c r="DG1410" i="2" s="1"/>
  <c r="BB1437" i="2"/>
  <c r="BL1437" i="2"/>
  <c r="BB1449" i="2"/>
  <c r="BK1468" i="2"/>
  <c r="BA1468" i="2" s="1"/>
  <c r="G1482" i="13"/>
  <c r="DD1482" i="2"/>
  <c r="DG1482" i="2" s="1"/>
  <c r="BM1496" i="2"/>
  <c r="BC1496" i="2"/>
  <c r="BC1507" i="2"/>
  <c r="BM1507" i="2"/>
  <c r="BK1507" i="2" s="1"/>
  <c r="BA1507" i="2" s="1"/>
  <c r="BW1369" i="2"/>
  <c r="BV1369" i="2" s="1"/>
  <c r="BW1385" i="2"/>
  <c r="BV1385" i="2" s="1"/>
  <c r="BX1413" i="2"/>
  <c r="DD1445" i="2"/>
  <c r="DG1445" i="2" s="1"/>
  <c r="DD1455" i="2"/>
  <c r="G1458" i="13"/>
  <c r="DD1458" i="2"/>
  <c r="BX1461" i="2"/>
  <c r="BL1474" i="2"/>
  <c r="BB1474" i="2"/>
  <c r="BK1476" i="2"/>
  <c r="BA1476" i="2" s="1"/>
  <c r="BB1483" i="2"/>
  <c r="BL1483" i="2"/>
  <c r="BK1483" i="2" s="1"/>
  <c r="BA1483" i="2" s="1"/>
  <c r="BX1485" i="2"/>
  <c r="DD1500" i="2"/>
  <c r="DG1500" i="2" s="1"/>
  <c r="BK1509" i="2"/>
  <c r="BA1509" i="2" s="1"/>
  <c r="G1509" i="13"/>
  <c r="DD1509" i="2"/>
  <c r="DG1509" i="2" s="1"/>
  <c r="BB1513" i="2"/>
  <c r="BW1517" i="2"/>
  <c r="BV1517" i="2" s="1"/>
  <c r="BX1429" i="2"/>
  <c r="DD1451" i="2"/>
  <c r="DG1451" i="2" s="1"/>
  <c r="BX1453" i="2"/>
  <c r="BW1457" i="2"/>
  <c r="BV1457" i="2" s="1"/>
  <c r="BK1462" i="2"/>
  <c r="BA1462" i="2" s="1"/>
  <c r="DD1465" i="2"/>
  <c r="G1474" i="13"/>
  <c r="DD1474" i="2"/>
  <c r="DG1474" i="2" s="1"/>
  <c r="DD1475" i="2"/>
  <c r="DG1475" i="2" s="1"/>
  <c r="BL1488" i="2"/>
  <c r="BK1488" i="2" s="1"/>
  <c r="BA1488" i="2" s="1"/>
  <c r="BB1488" i="2"/>
  <c r="BW1488" i="2"/>
  <c r="BV1488" i="2" s="1"/>
  <c r="DD1490" i="2"/>
  <c r="BM1503" i="2"/>
  <c r="BK1503" i="2" s="1"/>
  <c r="BA1503" i="2" s="1"/>
  <c r="BC1503" i="2"/>
  <c r="BC1505" i="2"/>
  <c r="BM1505" i="2"/>
  <c r="BK1505" i="2" s="1"/>
  <c r="BA1505" i="2" s="1"/>
  <c r="G1510" i="13"/>
  <c r="DD1510" i="2"/>
  <c r="BX1512" i="2"/>
  <c r="BX1421" i="2"/>
  <c r="G1433" i="13"/>
  <c r="DD1433" i="2"/>
  <c r="BL1447" i="2"/>
  <c r="BB1447" i="2"/>
  <c r="BB1453" i="2"/>
  <c r="BL1453" i="2"/>
  <c r="G1454" i="13"/>
  <c r="DD1454" i="2"/>
  <c r="DG1454" i="2" s="1"/>
  <c r="BB1467" i="2"/>
  <c r="BL1467" i="2"/>
  <c r="BX1469" i="2"/>
  <c r="BX1475" i="2"/>
  <c r="G1485" i="13"/>
  <c r="DD1485" i="2"/>
  <c r="DD1494" i="2"/>
  <c r="DD1496" i="2"/>
  <c r="BN1500" i="2"/>
  <c r="BD1500" i="2"/>
  <c r="E1500" i="13"/>
  <c r="C21" i="12"/>
  <c r="C16" i="12"/>
  <c r="C8" i="12"/>
  <c r="C28" i="12"/>
  <c r="C15" i="12"/>
  <c r="C12" i="12"/>
  <c r="C10" i="12"/>
  <c r="BK1504" i="2"/>
  <c r="BA1504" i="2" s="1"/>
  <c r="BX1509" i="2"/>
  <c r="BC1513" i="2"/>
  <c r="BM1513" i="2"/>
  <c r="BK1513" i="2" s="1"/>
  <c r="BA1513" i="2" s="1"/>
  <c r="C45" i="12"/>
  <c r="DD1447" i="2"/>
  <c r="BM1448" i="2"/>
  <c r="BB1450" i="2"/>
  <c r="BC1461" i="2"/>
  <c r="DD1470" i="2"/>
  <c r="DG1470" i="2" s="1"/>
  <c r="BL1482" i="2"/>
  <c r="BB1482" i="2"/>
  <c r="BK1484" i="2"/>
  <c r="BA1484" i="2" s="1"/>
  <c r="BB1490" i="2"/>
  <c r="G1498" i="13"/>
  <c r="DD1498" i="2"/>
  <c r="G1506" i="13"/>
  <c r="DD1506" i="2"/>
  <c r="BM1511" i="2"/>
  <c r="BK1511" i="2" s="1"/>
  <c r="BA1511" i="2" s="1"/>
  <c r="BC1511" i="2"/>
  <c r="BC1462" i="2"/>
  <c r="BW1495" i="2"/>
  <c r="BV1495" i="2" s="1"/>
  <c r="BK1498" i="2"/>
  <c r="BA1498" i="2" s="1"/>
  <c r="BD1501" i="2"/>
  <c r="BC1515" i="2"/>
  <c r="BM1515" i="2"/>
  <c r="BK1515" i="2" s="1"/>
  <c r="BA1515" i="2" s="1"/>
  <c r="BB1518" i="2"/>
  <c r="BL1518" i="2"/>
  <c r="BK1518" i="2" s="1"/>
  <c r="G1450" i="13"/>
  <c r="DD1450" i="2"/>
  <c r="DG1450" i="2" s="1"/>
  <c r="DD1457" i="2"/>
  <c r="BB1465" i="2"/>
  <c r="BC1470" i="2"/>
  <c r="BB1473" i="2"/>
  <c r="BC1478" i="2"/>
  <c r="BB1481" i="2"/>
  <c r="BC1486" i="2"/>
  <c r="G1503" i="13"/>
  <c r="DD1503" i="2"/>
  <c r="DG1503" i="2" s="1"/>
  <c r="G1504" i="13"/>
  <c r="DD1504" i="2"/>
  <c r="DG1504" i="2" s="1"/>
  <c r="DD1505" i="2"/>
  <c r="G1507" i="13"/>
  <c r="DD1507" i="2"/>
  <c r="BC1454" i="2"/>
  <c r="DD1461" i="2"/>
  <c r="BM1466" i="2"/>
  <c r="BM1474" i="2"/>
  <c r="BM1482" i="2"/>
  <c r="G1487" i="13"/>
  <c r="DD1487" i="2"/>
  <c r="DG1487" i="2" s="1"/>
  <c r="G1492" i="13"/>
  <c r="DD1492" i="2"/>
  <c r="DG1492" i="2" s="1"/>
  <c r="G1493" i="13"/>
  <c r="DD1493" i="2"/>
  <c r="DG1493" i="2" s="1"/>
  <c r="BM1494" i="2"/>
  <c r="DD1495" i="2"/>
  <c r="DG1495" i="2" s="1"/>
  <c r="BB1498" i="2"/>
  <c r="BB1514" i="2"/>
  <c r="G1515" i="13"/>
  <c r="DD1515" i="2"/>
  <c r="BC1518" i="2"/>
  <c r="BC1521" i="2"/>
  <c r="BM1521" i="2"/>
  <c r="BK1521" i="2" s="1"/>
  <c r="BA1521" i="2" s="1"/>
  <c r="G1521" i="13"/>
  <c r="DD1521" i="2"/>
  <c r="G1499" i="13"/>
  <c r="DD1499" i="2"/>
  <c r="DG1499" i="2" s="1"/>
  <c r="C6" i="12"/>
  <c r="C11" i="12"/>
  <c r="C27" i="12"/>
  <c r="G1517" i="13"/>
  <c r="DD1517" i="2"/>
  <c r="DG1517" i="2" s="1"/>
  <c r="G1518" i="13"/>
  <c r="DD1518" i="2"/>
  <c r="C17" i="12"/>
  <c r="C20" i="12"/>
  <c r="C36" i="12"/>
  <c r="G1491" i="13"/>
  <c r="DD1491" i="2"/>
  <c r="DG1491" i="2" s="1"/>
  <c r="BC1504" i="2"/>
  <c r="BC1512" i="2"/>
  <c r="DD1512" i="2"/>
  <c r="DG1512" i="2" s="1"/>
  <c r="BC1520" i="2"/>
  <c r="DD1520" i="2"/>
  <c r="DG1520" i="2" s="1"/>
  <c r="C2" i="12"/>
  <c r="C5" i="12"/>
  <c r="C14" i="12"/>
  <c r="C29" i="12"/>
  <c r="BW1487" i="2"/>
  <c r="BV1487" i="2" s="1"/>
  <c r="BC1495" i="2"/>
  <c r="E1499" i="13"/>
  <c r="C42" i="12"/>
  <c r="C34" i="12"/>
  <c r="C26" i="12"/>
  <c r="C19" i="12"/>
  <c r="C13" i="12"/>
  <c r="C4" i="12"/>
  <c r="C41" i="12"/>
  <c r="C33" i="12"/>
  <c r="C25" i="12"/>
  <c r="C3" i="12"/>
  <c r="C43" i="12"/>
  <c r="C40" i="12"/>
  <c r="C32" i="12"/>
  <c r="C24" i="12"/>
  <c r="C18" i="12"/>
  <c r="C44" i="12"/>
  <c r="C39" i="12"/>
  <c r="C31" i="12"/>
  <c r="C23" i="12"/>
  <c r="C9" i="12"/>
  <c r="DD1511" i="2"/>
  <c r="DD1519" i="2"/>
  <c r="C22" i="12"/>
  <c r="C38" i="12"/>
  <c r="BW1519" i="2"/>
  <c r="BV1519" i="2" s="1"/>
  <c r="CF158" i="2" l="1"/>
  <c r="CE158" i="2" s="1"/>
  <c r="CE160" i="2"/>
  <c r="CE159" i="2"/>
  <c r="BV153" i="2"/>
  <c r="CE149" i="2"/>
  <c r="CF157" i="2"/>
  <c r="CE157" i="2" s="1"/>
  <c r="CF156" i="2"/>
  <c r="CE156" i="2" s="1"/>
  <c r="CF155" i="2"/>
  <c r="CE155" i="2" s="1"/>
  <c r="BZ152" i="2"/>
  <c r="CF152" i="2"/>
  <c r="CE152" i="2" s="1"/>
  <c r="BZ153" i="2"/>
  <c r="CF153" i="2"/>
  <c r="CE153" i="2" s="1"/>
  <c r="CF154" i="2"/>
  <c r="CE154" i="2" s="1"/>
  <c r="BZ151" i="2"/>
  <c r="CF151" i="2"/>
  <c r="CE151" i="2" s="1"/>
  <c r="CE150" i="2"/>
  <c r="CF1037" i="2"/>
  <c r="BW1503" i="2"/>
  <c r="BV1503" i="2" s="1"/>
  <c r="BQ1320" i="2"/>
  <c r="BW536" i="2"/>
  <c r="BV536" i="2" s="1"/>
  <c r="CF141" i="2"/>
  <c r="CE141" i="2" s="1"/>
  <c r="CF140" i="2"/>
  <c r="CE140" i="2" s="1"/>
  <c r="CE1038" i="2"/>
  <c r="CE109" i="2"/>
  <c r="CF142" i="2"/>
  <c r="CE142" i="2" s="1"/>
  <c r="CF135" i="2"/>
  <c r="CE135" i="2" s="1"/>
  <c r="CF134" i="2"/>
  <c r="CE134" i="2" s="1"/>
  <c r="BZ136" i="2"/>
  <c r="CF136" i="2"/>
  <c r="CE136" i="2" s="1"/>
  <c r="BQ909" i="2"/>
  <c r="CG612" i="2"/>
  <c r="BQ224" i="2"/>
  <c r="BW530" i="2"/>
  <c r="BV530" i="2" s="1"/>
  <c r="BZ118" i="2"/>
  <c r="CF118" i="2"/>
  <c r="CE118" i="2" s="1"/>
  <c r="CF116" i="2"/>
  <c r="CE116" i="2" s="1"/>
  <c r="CF117" i="2"/>
  <c r="CE117" i="2" s="1"/>
  <c r="BZ107" i="2"/>
  <c r="CF107" i="2"/>
  <c r="CE107" i="2" s="1"/>
  <c r="BZ108" i="2"/>
  <c r="CF108" i="2"/>
  <c r="CE108" i="2" s="1"/>
  <c r="BZ999" i="2"/>
  <c r="BZ1038" i="2"/>
  <c r="BW1347" i="2"/>
  <c r="BV1284" i="2"/>
  <c r="BA1284" i="2" s="1"/>
  <c r="BV1281" i="2"/>
  <c r="BA1281" i="2" s="1"/>
  <c r="BW861" i="2"/>
  <c r="BW260" i="2"/>
  <c r="BV260" i="2" s="1"/>
  <c r="BQ689" i="2"/>
  <c r="CE1125" i="2"/>
  <c r="BA1125" i="2" s="1"/>
  <c r="CF101" i="2"/>
  <c r="CE101" i="2" s="1"/>
  <c r="BZ102" i="2"/>
  <c r="CF102" i="2"/>
  <c r="CE102" i="2" s="1"/>
  <c r="CF100" i="2"/>
  <c r="CE100" i="2" s="1"/>
  <c r="CE103" i="2"/>
  <c r="BV1276" i="2"/>
  <c r="BA1276" i="2" s="1"/>
  <c r="CF1271" i="2"/>
  <c r="CE1271" i="2" s="1"/>
  <c r="BZ1271" i="2"/>
  <c r="BZ1272" i="2"/>
  <c r="CF1272" i="2"/>
  <c r="CE1272" i="2" s="1"/>
  <c r="BZ1273" i="2"/>
  <c r="CF1273" i="2"/>
  <c r="CE1273" i="2" s="1"/>
  <c r="CF93" i="2"/>
  <c r="CE93" i="2" s="1"/>
  <c r="CE96" i="2"/>
  <c r="CF99" i="2"/>
  <c r="CE99" i="2" s="1"/>
  <c r="CF94" i="2"/>
  <c r="CE94" i="2" s="1"/>
  <c r="CF98" i="2"/>
  <c r="CE98" i="2" s="1"/>
  <c r="G482" i="13"/>
  <c r="BV98" i="2"/>
  <c r="BK1172" i="2"/>
  <c r="BW1467" i="2"/>
  <c r="BV1467" i="2" s="1"/>
  <c r="BW1325" i="2"/>
  <c r="BV1325" i="2" s="1"/>
  <c r="BA1325" i="2" s="1"/>
  <c r="BW261" i="2"/>
  <c r="BV261" i="2" s="1"/>
  <c r="BW1511" i="2"/>
  <c r="BV1511" i="2" s="1"/>
  <c r="BQ1444" i="2"/>
  <c r="CF95" i="2"/>
  <c r="CE95" i="2" s="1"/>
  <c r="BW1421" i="2"/>
  <c r="BV1421" i="2" s="1"/>
  <c r="BW1101" i="2"/>
  <c r="BV1101" i="2" s="1"/>
  <c r="BW777" i="2"/>
  <c r="CF1039" i="2"/>
  <c r="CE1039" i="2" s="1"/>
  <c r="BK876" i="2"/>
  <c r="CE97" i="2"/>
  <c r="BV97" i="2"/>
  <c r="BV95" i="2"/>
  <c r="BZ1268" i="2"/>
  <c r="CF1268" i="2"/>
  <c r="CE1268" i="2" s="1"/>
  <c r="CF1270" i="2"/>
  <c r="CE1270" i="2" s="1"/>
  <c r="CG400" i="2"/>
  <c r="CD1269" i="2"/>
  <c r="CG1269" i="2" s="1"/>
  <c r="CC1269" i="2"/>
  <c r="BZ1269" i="2" s="1"/>
  <c r="CF92" i="2"/>
  <c r="CE92" i="2" s="1"/>
  <c r="BK194" i="2"/>
  <c r="DD396" i="2"/>
  <c r="DG396" i="2" s="1"/>
  <c r="BA996" i="2"/>
  <c r="G1156" i="13"/>
  <c r="DN1157" i="2"/>
  <c r="DN799" i="2"/>
  <c r="DD799" i="2"/>
  <c r="DF799" i="2" s="1"/>
  <c r="DD1157" i="2"/>
  <c r="DF1157" i="2" s="1"/>
  <c r="BV1135" i="2"/>
  <c r="BV1133" i="2"/>
  <c r="BV1134" i="2"/>
  <c r="BV1130" i="2"/>
  <c r="BV1132" i="2"/>
  <c r="BV1128" i="2"/>
  <c r="G810" i="13"/>
  <c r="G483" i="13"/>
  <c r="G619" i="13"/>
  <c r="CF1126" i="2"/>
  <c r="CE1126" i="2" s="1"/>
  <c r="DD890" i="2"/>
  <c r="CF373" i="2"/>
  <c r="CE373" i="2" s="1"/>
  <c r="BZ1011" i="2"/>
  <c r="DN854" i="2"/>
  <c r="DN656" i="2"/>
  <c r="DN834" i="2"/>
  <c r="DD1227" i="2"/>
  <c r="DG1227" i="2" s="1"/>
  <c r="G854" i="13"/>
  <c r="BZ943" i="2"/>
  <c r="DN890" i="2"/>
  <c r="DF619" i="2"/>
  <c r="DD1177" i="2"/>
  <c r="BA997" i="2"/>
  <c r="CF662" i="2"/>
  <c r="DN418" i="2"/>
  <c r="BQ317" i="2"/>
  <c r="CE1124" i="2"/>
  <c r="BQ1144" i="2"/>
  <c r="BK1002" i="2"/>
  <c r="BW1129" i="2"/>
  <c r="BV1129" i="2" s="1"/>
  <c r="BW1306" i="2"/>
  <c r="BV1306" i="2" s="1"/>
  <c r="BW1310" i="2"/>
  <c r="BV1310" i="2" s="1"/>
  <c r="BK902" i="2"/>
  <c r="BA902" i="2" s="1"/>
  <c r="BW1200" i="2"/>
  <c r="CE49" i="2"/>
  <c r="BA49" i="2" s="1"/>
  <c r="BV45" i="2"/>
  <c r="CF1121" i="2"/>
  <c r="CE1121" i="2" s="1"/>
  <c r="BZ1122" i="2"/>
  <c r="CF1122" i="2"/>
  <c r="CE1122" i="2" s="1"/>
  <c r="CF1123" i="2"/>
  <c r="CE1123" i="2" s="1"/>
  <c r="BV40" i="2"/>
  <c r="BV1120" i="2"/>
  <c r="BV1115" i="2"/>
  <c r="BV1112" i="2"/>
  <c r="BW1426" i="2"/>
  <c r="BV1426" i="2" s="1"/>
  <c r="CF1076" i="2"/>
  <c r="CE1076" i="2" s="1"/>
  <c r="BW699" i="2"/>
  <c r="BW1278" i="2"/>
  <c r="BV1278" i="2" s="1"/>
  <c r="BW837" i="2"/>
  <c r="BV837" i="2" s="1"/>
  <c r="BK1358" i="2"/>
  <c r="CF1106" i="2"/>
  <c r="CE1106" i="2" s="1"/>
  <c r="BW422" i="2"/>
  <c r="BW1255" i="2"/>
  <c r="BV1255" i="2" s="1"/>
  <c r="CF647" i="2"/>
  <c r="CE647" i="2" s="1"/>
  <c r="BA647" i="2" s="1"/>
  <c r="BK601" i="2"/>
  <c r="BZ1086" i="2"/>
  <c r="BK815" i="2"/>
  <c r="BA815" i="2" s="1"/>
  <c r="BQ1475" i="2"/>
  <c r="BK1180" i="2"/>
  <c r="BK991" i="2"/>
  <c r="BA991" i="2" s="1"/>
  <c r="BA948" i="2"/>
  <c r="CE1086" i="2"/>
  <c r="G754" i="13"/>
  <c r="BK1329" i="2"/>
  <c r="DN694" i="2"/>
  <c r="BK119" i="2"/>
  <c r="BA119" i="2" s="1"/>
  <c r="BQ373" i="2"/>
  <c r="BK508" i="2"/>
  <c r="BA508" i="2" s="1"/>
  <c r="G386" i="13"/>
  <c r="BW1401" i="2"/>
  <c r="BV1401" i="2" s="1"/>
  <c r="BK923" i="2"/>
  <c r="BA923" i="2" s="1"/>
  <c r="BQ1284" i="2"/>
  <c r="BW1173" i="2"/>
  <c r="BV1173" i="2" s="1"/>
  <c r="CF994" i="2"/>
  <c r="CE994" i="2" s="1"/>
  <c r="BK1301" i="2"/>
  <c r="BA1301" i="2" s="1"/>
  <c r="BW904" i="2"/>
  <c r="BV904" i="2" s="1"/>
  <c r="BK1310" i="2"/>
  <c r="BA1310" i="2" s="1"/>
  <c r="BV1080" i="2"/>
  <c r="BK1229" i="2"/>
  <c r="CF1010" i="2"/>
  <c r="CE1010" i="2" s="1"/>
  <c r="CE1064" i="2"/>
  <c r="BA1064" i="2" s="1"/>
  <c r="BK833" i="2"/>
  <c r="DD694" i="2"/>
  <c r="DG694" i="2" s="1"/>
  <c r="BW481" i="2"/>
  <c r="BV481" i="2" s="1"/>
  <c r="BW342" i="2"/>
  <c r="BV342" i="2" s="1"/>
  <c r="BK1322" i="2"/>
  <c r="BA1322" i="2" s="1"/>
  <c r="BW1109" i="2"/>
  <c r="BW199" i="2"/>
  <c r="BK665" i="2"/>
  <c r="CF958" i="2"/>
  <c r="BK616" i="2"/>
  <c r="BW212" i="2"/>
  <c r="BV212" i="2" s="1"/>
  <c r="BK82" i="2"/>
  <c r="BK4" i="2"/>
  <c r="BA4" i="2" s="1"/>
  <c r="DD1262" i="2"/>
  <c r="DG1262" i="2" s="1"/>
  <c r="BK827" i="2"/>
  <c r="CF1180" i="2"/>
  <c r="CE1180" i="2" s="1"/>
  <c r="BW1148" i="2"/>
  <c r="DD827" i="2"/>
  <c r="DG827" i="2" s="1"/>
  <c r="DD754" i="2"/>
  <c r="DG754" i="2" s="1"/>
  <c r="CF33" i="2"/>
  <c r="CE33" i="2" s="1"/>
  <c r="DD785" i="2"/>
  <c r="DG785" i="2" s="1"/>
  <c r="BW1321" i="2"/>
  <c r="BV1321" i="2" s="1"/>
  <c r="BK1108" i="2"/>
  <c r="BW547" i="2"/>
  <c r="BV547" i="2" s="1"/>
  <c r="BK698" i="2"/>
  <c r="BV1040" i="2"/>
  <c r="BV1041" i="2"/>
  <c r="BV1042" i="2"/>
  <c r="CE1037" i="2"/>
  <c r="BK611" i="2"/>
  <c r="BA1015" i="2"/>
  <c r="BW376" i="2"/>
  <c r="BV376" i="2" s="1"/>
  <c r="BW171" i="2"/>
  <c r="BV171" i="2" s="1"/>
  <c r="BA171" i="2" s="1"/>
  <c r="BK1212" i="2"/>
  <c r="BK480" i="2"/>
  <c r="BA480" i="2" s="1"/>
  <c r="BQ208" i="2"/>
  <c r="BK84" i="2"/>
  <c r="BW30" i="2"/>
  <c r="BK220" i="2"/>
  <c r="BA220" i="2" s="1"/>
  <c r="G472" i="13"/>
  <c r="DD482" i="2"/>
  <c r="DF482" i="2" s="1"/>
  <c r="BW1390" i="2"/>
  <c r="BV1390" i="2" s="1"/>
  <c r="BV1025" i="2"/>
  <c r="BK757" i="2"/>
  <c r="BQ97" i="2"/>
  <c r="BV1204" i="2"/>
  <c r="BW204" i="2"/>
  <c r="BV204" i="2" s="1"/>
  <c r="BA204" i="2" s="1"/>
  <c r="BQ900" i="2"/>
  <c r="BK895" i="2"/>
  <c r="BW1405" i="2"/>
  <c r="BV1405" i="2" s="1"/>
  <c r="BA1405" i="2" s="1"/>
  <c r="CF1148" i="2"/>
  <c r="BW1028" i="2"/>
  <c r="BV1028" i="2" s="1"/>
  <c r="BQ1419" i="2"/>
  <c r="BK657" i="2"/>
  <c r="BQ617" i="2"/>
  <c r="BQ387" i="2"/>
  <c r="CE1011" i="2"/>
  <c r="CC1076" i="2"/>
  <c r="BZ1076" i="2" s="1"/>
  <c r="BW1483" i="2"/>
  <c r="BV1483" i="2" s="1"/>
  <c r="CG628" i="2"/>
  <c r="CF1066" i="2"/>
  <c r="CE1066" i="2" s="1"/>
  <c r="BA1066" i="2" s="1"/>
  <c r="CD1076" i="2"/>
  <c r="BW1412" i="2"/>
  <c r="BW1113" i="2"/>
  <c r="BV1113" i="2" s="1"/>
  <c r="BK803" i="2"/>
  <c r="CG567" i="2"/>
  <c r="BW843" i="2"/>
  <c r="BW1190" i="2"/>
  <c r="BV1190" i="2" s="1"/>
  <c r="BW1356" i="2"/>
  <c r="BV1356" i="2" s="1"/>
  <c r="BA1356" i="2" s="1"/>
  <c r="BW1143" i="2"/>
  <c r="BK802" i="2"/>
  <c r="BW685" i="2"/>
  <c r="BV685" i="2" s="1"/>
  <c r="BW1117" i="2"/>
  <c r="BV1117" i="2" s="1"/>
  <c r="BA1013" i="2"/>
  <c r="CE1012" i="2"/>
  <c r="BA1012" i="2" s="1"/>
  <c r="CF957" i="2"/>
  <c r="CE957" i="2" s="1"/>
  <c r="BW263" i="2"/>
  <c r="BV263" i="2" s="1"/>
  <c r="BW190" i="2"/>
  <c r="BQ644" i="2"/>
  <c r="BK952" i="2"/>
  <c r="BQ724" i="2"/>
  <c r="BK132" i="2"/>
  <c r="BA132" i="2" s="1"/>
  <c r="G396" i="13"/>
  <c r="BK129" i="2"/>
  <c r="BA129" i="2" s="1"/>
  <c r="CD1197" i="2"/>
  <c r="CG1197" i="2" s="1"/>
  <c r="BK893" i="2"/>
  <c r="CF1058" i="2"/>
  <c r="CE1058" i="2" s="1"/>
  <c r="BK855" i="2"/>
  <c r="BK835" i="2"/>
  <c r="BQ170" i="2"/>
  <c r="BW142" i="2"/>
  <c r="BV142" i="2" s="1"/>
  <c r="BA142" i="2" s="1"/>
  <c r="BK507" i="2"/>
  <c r="BA507" i="2" s="1"/>
  <c r="BK1286" i="2"/>
  <c r="BA1286" i="2" s="1"/>
  <c r="BK1227" i="2"/>
  <c r="BK1045" i="2"/>
  <c r="BA1045" i="2" s="1"/>
  <c r="CF776" i="2"/>
  <c r="CE776" i="2" s="1"/>
  <c r="BW774" i="2"/>
  <c r="BW323" i="2"/>
  <c r="BV323" i="2" s="1"/>
  <c r="BA323" i="2" s="1"/>
  <c r="BK1099" i="2"/>
  <c r="BK674" i="2"/>
  <c r="BK721" i="2"/>
  <c r="BA491" i="2"/>
  <c r="BK612" i="2"/>
  <c r="BW434" i="2"/>
  <c r="BV434" i="2" s="1"/>
  <c r="BW218" i="2"/>
  <c r="BV218" i="2" s="1"/>
  <c r="BW28" i="2"/>
  <c r="BV28" i="2" s="1"/>
  <c r="BQ1134" i="2"/>
  <c r="BK873" i="2"/>
  <c r="CF759" i="2"/>
  <c r="CE759" i="2" s="1"/>
  <c r="BK724" i="2"/>
  <c r="BV644" i="2"/>
  <c r="BW526" i="2"/>
  <c r="BV526" i="2" s="1"/>
  <c r="BW291" i="2"/>
  <c r="BV291" i="2" s="1"/>
  <c r="CE1008" i="2"/>
  <c r="BK231" i="2"/>
  <c r="BA231" i="2" s="1"/>
  <c r="CE1002" i="2"/>
  <c r="BW1322" i="2"/>
  <c r="BV1322" i="2" s="1"/>
  <c r="BK1143" i="2"/>
  <c r="CF956" i="2"/>
  <c r="CE956" i="2" s="1"/>
  <c r="BA956" i="2" s="1"/>
  <c r="BW455" i="2"/>
  <c r="BV455" i="2" s="1"/>
  <c r="CF568" i="2"/>
  <c r="CE568" i="2" s="1"/>
  <c r="BK847" i="2"/>
  <c r="BW1340" i="2"/>
  <c r="BV1340" i="2" s="1"/>
  <c r="BA1340" i="2" s="1"/>
  <c r="BV856" i="2"/>
  <c r="BK667" i="2"/>
  <c r="BW920" i="2"/>
  <c r="BV920" i="2" s="1"/>
  <c r="BQ512" i="2"/>
  <c r="BW646" i="2"/>
  <c r="BV646" i="2" s="1"/>
  <c r="BK618" i="2"/>
  <c r="BW219" i="2"/>
  <c r="BV219" i="2" s="1"/>
  <c r="BW216" i="2"/>
  <c r="BV216" i="2" s="1"/>
  <c r="BQ856" i="2"/>
  <c r="BK856" i="2"/>
  <c r="BK777" i="2"/>
  <c r="BW363" i="2"/>
  <c r="BK733" i="2"/>
  <c r="BQ1391" i="2"/>
  <c r="CF768" i="2"/>
  <c r="CE768" i="2" s="1"/>
  <c r="BW405" i="2"/>
  <c r="BV405" i="2" s="1"/>
  <c r="BW165" i="2"/>
  <c r="BV165" i="2" s="1"/>
  <c r="BQ20" i="2"/>
  <c r="BW9" i="2"/>
  <c r="BV9" i="2" s="1"/>
  <c r="BK1030" i="2"/>
  <c r="BK775" i="2"/>
  <c r="BA775" i="2" s="1"/>
  <c r="BW550" i="2"/>
  <c r="CF942" i="2"/>
  <c r="CE942" i="2" s="1"/>
  <c r="BQ383" i="2"/>
  <c r="BW290" i="2"/>
  <c r="BV290" i="2" s="1"/>
  <c r="BK62" i="2"/>
  <c r="BA62" i="2" s="1"/>
  <c r="BW167" i="2"/>
  <c r="BV167" i="2" s="1"/>
  <c r="BK17" i="2"/>
  <c r="BA17" i="2" s="1"/>
  <c r="BK569" i="2"/>
  <c r="BA569" i="2" s="1"/>
  <c r="BK639" i="2"/>
  <c r="BW1432" i="2"/>
  <c r="BV1432" i="2" s="1"/>
  <c r="BQ1451" i="2"/>
  <c r="BK699" i="2"/>
  <c r="CF374" i="2"/>
  <c r="CE374" i="2" s="1"/>
  <c r="BK1235" i="2"/>
  <c r="BW431" i="2"/>
  <c r="BV431" i="2" s="1"/>
  <c r="BW402" i="2"/>
  <c r="BV402" i="2" s="1"/>
  <c r="DD418" i="2"/>
  <c r="DF418" i="2" s="1"/>
  <c r="DD834" i="2"/>
  <c r="DF834" i="2" s="1"/>
  <c r="BQ215" i="2"/>
  <c r="BQ113" i="2"/>
  <c r="BW464" i="2"/>
  <c r="BV464" i="2" s="1"/>
  <c r="BK1054" i="2"/>
  <c r="BA1054" i="2" s="1"/>
  <c r="BQ1303" i="2"/>
  <c r="BW420" i="2"/>
  <c r="BV420" i="2" s="1"/>
  <c r="BW379" i="2"/>
  <c r="BQ1375" i="2"/>
  <c r="BW851" i="2"/>
  <c r="BW675" i="2"/>
  <c r="BV675" i="2" s="1"/>
  <c r="BW36" i="2"/>
  <c r="BV36" i="2" s="1"/>
  <c r="BK1388" i="2"/>
  <c r="CF1102" i="2"/>
  <c r="CE1102" i="2" s="1"/>
  <c r="CF908" i="2"/>
  <c r="CE908" i="2" s="1"/>
  <c r="BW781" i="2"/>
  <c r="BW677" i="2"/>
  <c r="BV677" i="2" s="1"/>
  <c r="BW357" i="2"/>
  <c r="BK548" i="2"/>
  <c r="BW245" i="2"/>
  <c r="BV245" i="2" s="1"/>
  <c r="BW154" i="2"/>
  <c r="BV154" i="2" s="1"/>
  <c r="BQ788" i="2"/>
  <c r="BK526" i="2"/>
  <c r="BA526" i="2" s="1"/>
  <c r="BK1217" i="2"/>
  <c r="BK838" i="2"/>
  <c r="BK1044" i="2"/>
  <c r="BA1044" i="2" s="1"/>
  <c r="BK963" i="2"/>
  <c r="BA963" i="2" s="1"/>
  <c r="BK640" i="2"/>
  <c r="BW397" i="2"/>
  <c r="BW484" i="2"/>
  <c r="BW524" i="2"/>
  <c r="BV524" i="2" s="1"/>
  <c r="BW414" i="2"/>
  <c r="BV414" i="2" s="1"/>
  <c r="BA954" i="2"/>
  <c r="BW1416" i="2"/>
  <c r="BQ1276" i="2"/>
  <c r="BW1180" i="2"/>
  <c r="BV1180" i="2" s="1"/>
  <c r="BK845" i="2"/>
  <c r="BW62" i="2"/>
  <c r="BK239" i="2"/>
  <c r="BA239" i="2" s="1"/>
  <c r="CC877" i="2"/>
  <c r="BW620" i="2"/>
  <c r="BV620" i="2" s="1"/>
  <c r="BA953" i="2"/>
  <c r="BK781" i="2"/>
  <c r="BK773" i="2"/>
  <c r="BA773" i="2" s="1"/>
  <c r="CF566" i="2"/>
  <c r="CE566" i="2" s="1"/>
  <c r="BW111" i="2"/>
  <c r="BV111" i="2" s="1"/>
  <c r="BK3" i="2"/>
  <c r="BA3" i="2" s="1"/>
  <c r="BQ1188" i="2"/>
  <c r="BK1230" i="2"/>
  <c r="CC567" i="2"/>
  <c r="BZ567" i="2" s="1"/>
  <c r="CF1119" i="2"/>
  <c r="CE1119" i="2" s="1"/>
  <c r="BK1185" i="2"/>
  <c r="BK652" i="2"/>
  <c r="CG566" i="2"/>
  <c r="CF567" i="2"/>
  <c r="CE567" i="2" s="1"/>
  <c r="BK772" i="2"/>
  <c r="BA772" i="2" s="1"/>
  <c r="BK30" i="2"/>
  <c r="DD1254" i="2"/>
  <c r="DG1254" i="2" s="1"/>
  <c r="DN835" i="2"/>
  <c r="G1211" i="13"/>
  <c r="G805" i="13"/>
  <c r="DN797" i="2"/>
  <c r="DD797" i="2"/>
  <c r="DG797" i="2" s="1"/>
  <c r="CE958" i="2"/>
  <c r="BA958" i="2" s="1"/>
  <c r="BW789" i="2"/>
  <c r="BV789" i="2" s="1"/>
  <c r="CF869" i="2"/>
  <c r="CE869" i="2" s="1"/>
  <c r="BW259" i="2"/>
  <c r="BV259" i="2" s="1"/>
  <c r="BK94" i="2"/>
  <c r="DN856" i="2"/>
  <c r="CE936" i="2"/>
  <c r="BK850" i="2"/>
  <c r="BQ95" i="2"/>
  <c r="BW369" i="2"/>
  <c r="BV369" i="2" s="1"/>
  <c r="BK580" i="2"/>
  <c r="BA580" i="2" s="1"/>
  <c r="DD850" i="2"/>
  <c r="DF850" i="2" s="1"/>
  <c r="BW483" i="2"/>
  <c r="BV483" i="2" s="1"/>
  <c r="BW504" i="2"/>
  <c r="CF1060" i="2"/>
  <c r="CE1060" i="2" s="1"/>
  <c r="BA955" i="2"/>
  <c r="BW211" i="2"/>
  <c r="BV211" i="2" s="1"/>
  <c r="BW907" i="2"/>
  <c r="BV907" i="2" s="1"/>
  <c r="BK392" i="2"/>
  <c r="BA392" i="2" s="1"/>
  <c r="BK69" i="2"/>
  <c r="BZ935" i="2"/>
  <c r="CF935" i="2"/>
  <c r="CE935" i="2" s="1"/>
  <c r="BK848" i="2"/>
  <c r="BK114" i="2"/>
  <c r="BA114" i="2" s="1"/>
  <c r="BQ98" i="2"/>
  <c r="BW1250" i="2"/>
  <c r="BV1250" i="2" s="1"/>
  <c r="CE937" i="2"/>
  <c r="BK326" i="2"/>
  <c r="BA326" i="2" s="1"/>
  <c r="BW196" i="2"/>
  <c r="BV196" i="2" s="1"/>
  <c r="BQ307" i="2"/>
  <c r="BK863" i="2"/>
  <c r="DD364" i="2"/>
  <c r="DG364" i="2" s="1"/>
  <c r="DN813" i="2"/>
  <c r="G364" i="13"/>
  <c r="BQ40" i="2"/>
  <c r="BK1417" i="2"/>
  <c r="BK9" i="2"/>
  <c r="BA9" i="2" s="1"/>
  <c r="BW380" i="2"/>
  <c r="BW280" i="2"/>
  <c r="BV280" i="2" s="1"/>
  <c r="BV72" i="2"/>
  <c r="BW458" i="2"/>
  <c r="BV458" i="2" s="1"/>
  <c r="BK594" i="2"/>
  <c r="BA594" i="2" s="1"/>
  <c r="BW546" i="2"/>
  <c r="BV546" i="2" s="1"/>
  <c r="BK1477" i="2"/>
  <c r="BA1477" i="2" s="1"/>
  <c r="BW775" i="2"/>
  <c r="BV775" i="2" s="1"/>
  <c r="BK728" i="2"/>
  <c r="BQ288" i="2"/>
  <c r="BK646" i="2"/>
  <c r="BK882" i="2"/>
  <c r="BA882" i="2" s="1"/>
  <c r="BK841" i="2"/>
  <c r="BA841" i="2" s="1"/>
  <c r="BV288" i="2"/>
  <c r="BW96" i="2"/>
  <c r="BV96" i="2" s="1"/>
  <c r="BQ72" i="2"/>
  <c r="BW1100" i="2"/>
  <c r="BV1100" i="2" s="1"/>
  <c r="BK1120" i="2"/>
  <c r="CF420" i="2"/>
  <c r="CE420" i="2" s="1"/>
  <c r="BW202" i="2"/>
  <c r="BV202" i="2" s="1"/>
  <c r="BW158" i="2"/>
  <c r="BV158" i="2" s="1"/>
  <c r="BA158" i="2" s="1"/>
  <c r="BW436" i="2"/>
  <c r="BV436" i="2" s="1"/>
  <c r="BQ256" i="2"/>
  <c r="BW1328" i="2"/>
  <c r="BV1328" i="2" s="1"/>
  <c r="BK1311" i="2"/>
  <c r="BA1311" i="2" s="1"/>
  <c r="BQ892" i="2"/>
  <c r="BQ549" i="2"/>
  <c r="BW338" i="2"/>
  <c r="BV338" i="2" s="1"/>
  <c r="BQ390" i="2"/>
  <c r="BW836" i="2"/>
  <c r="BV836" i="2" s="1"/>
  <c r="CF536" i="2"/>
  <c r="CE536" i="2" s="1"/>
  <c r="CF952" i="2"/>
  <c r="CE952" i="2" s="1"/>
  <c r="BW459" i="2"/>
  <c r="BV459" i="2" s="1"/>
  <c r="BK522" i="2"/>
  <c r="BW222" i="2"/>
  <c r="BV222" i="2" s="1"/>
  <c r="BK189" i="2"/>
  <c r="BQ305" i="2"/>
  <c r="BW745" i="2"/>
  <c r="BK992" i="2"/>
  <c r="BK176" i="2"/>
  <c r="BA176" i="2" s="1"/>
  <c r="BK234" i="2"/>
  <c r="BA234" i="2" s="1"/>
  <c r="BW292" i="2"/>
  <c r="BV292" i="2" s="1"/>
  <c r="BK202" i="2"/>
  <c r="BW452" i="2"/>
  <c r="BV452" i="2" s="1"/>
  <c r="BA452" i="2" s="1"/>
  <c r="CF84" i="2"/>
  <c r="CE84" i="2" s="1"/>
  <c r="BK974" i="2"/>
  <c r="BA974" i="2" s="1"/>
  <c r="BW1091" i="2"/>
  <c r="BV1091" i="2" s="1"/>
  <c r="BK492" i="2"/>
  <c r="BA492" i="2" s="1"/>
  <c r="DD829" i="2"/>
  <c r="DG829" i="2" s="1"/>
  <c r="G829" i="13"/>
  <c r="DN346" i="2"/>
  <c r="DN388" i="2"/>
  <c r="DD346" i="2"/>
  <c r="DG346" i="2" s="1"/>
  <c r="DD388" i="2"/>
  <c r="DG388" i="2" s="1"/>
  <c r="G1238" i="13"/>
  <c r="DD1156" i="2"/>
  <c r="DG1156" i="2" s="1"/>
  <c r="G700" i="13"/>
  <c r="DN607" i="2"/>
  <c r="G1137" i="13"/>
  <c r="G643" i="13"/>
  <c r="DD1159" i="2"/>
  <c r="DG1159" i="2" s="1"/>
  <c r="BV30" i="2"/>
  <c r="DD1255" i="2"/>
  <c r="DG1255" i="2" s="1"/>
  <c r="DN1159" i="2"/>
  <c r="DD607" i="2"/>
  <c r="DG607" i="2" s="1"/>
  <c r="DD400" i="2"/>
  <c r="DG400" i="2" s="1"/>
  <c r="DN643" i="2"/>
  <c r="G400" i="13"/>
  <c r="DG397" i="2"/>
  <c r="DD1234" i="2"/>
  <c r="DG1234" i="2" s="1"/>
  <c r="G397" i="13"/>
  <c r="DN700" i="2"/>
  <c r="DN397" i="2"/>
  <c r="DD1137" i="2"/>
  <c r="DG1137" i="2" s="1"/>
  <c r="BW1119" i="2"/>
  <c r="BV1119" i="2" s="1"/>
  <c r="BK1168" i="2"/>
  <c r="DN687" i="2"/>
  <c r="G750" i="13"/>
  <c r="DD787" i="2"/>
  <c r="DG787" i="2" s="1"/>
  <c r="G662" i="13"/>
  <c r="DN787" i="2"/>
  <c r="DD691" i="2"/>
  <c r="DG691" i="2" s="1"/>
  <c r="DN691" i="2"/>
  <c r="DD776" i="2"/>
  <c r="DG776" i="2" s="1"/>
  <c r="DN776" i="2"/>
  <c r="G889" i="13"/>
  <c r="DD472" i="2"/>
  <c r="DG472" i="2" s="1"/>
  <c r="DD91" i="2"/>
  <c r="DF91" i="2" s="1"/>
  <c r="G835" i="13"/>
  <c r="DN1148" i="2"/>
  <c r="DN873" i="2"/>
  <c r="DF660" i="2"/>
  <c r="DD384" i="2"/>
  <c r="DG384" i="2" s="1"/>
  <c r="G1149" i="13"/>
  <c r="DD1167" i="2"/>
  <c r="DF1167" i="2" s="1"/>
  <c r="DN804" i="2"/>
  <c r="G384" i="13"/>
  <c r="DN61" i="2"/>
  <c r="DG835" i="2"/>
  <c r="DN793" i="2"/>
  <c r="DN848" i="2"/>
  <c r="DN660" i="2"/>
  <c r="G660" i="13"/>
  <c r="G704" i="13"/>
  <c r="DD470" i="2"/>
  <c r="DG470" i="2" s="1"/>
  <c r="DD882" i="2"/>
  <c r="DG882" i="2" s="1"/>
  <c r="DN1149" i="2"/>
  <c r="G1187" i="13"/>
  <c r="DD873" i="2"/>
  <c r="DG873" i="2" s="1"/>
  <c r="DD848" i="2"/>
  <c r="DF848" i="2" s="1"/>
  <c r="G470" i="13"/>
  <c r="DN882" i="2"/>
  <c r="DD1197" i="2"/>
  <c r="DF1197" i="2" s="1"/>
  <c r="DD61" i="2"/>
  <c r="DF61" i="2" s="1"/>
  <c r="DD805" i="2"/>
  <c r="DG805" i="2" s="1"/>
  <c r="G678" i="13"/>
  <c r="DD715" i="2"/>
  <c r="DG715" i="2" s="1"/>
  <c r="DN635" i="2"/>
  <c r="DD547" i="2"/>
  <c r="DG547" i="2" s="1"/>
  <c r="DN305" i="2"/>
  <c r="G817" i="13"/>
  <c r="G684" i="13"/>
  <c r="DD650" i="2"/>
  <c r="DG650" i="2" s="1"/>
  <c r="G815" i="13"/>
  <c r="DN308" i="2"/>
  <c r="G885" i="13"/>
  <c r="DN594" i="2"/>
  <c r="DD613" i="2"/>
  <c r="DG613" i="2" s="1"/>
  <c r="DD548" i="2"/>
  <c r="DF548" i="2" s="1"/>
  <c r="G79" i="13"/>
  <c r="DD663" i="2"/>
  <c r="DG663" i="2" s="1"/>
  <c r="DD832" i="2"/>
  <c r="DG832" i="2" s="1"/>
  <c r="DN879" i="2"/>
  <c r="DD375" i="2"/>
  <c r="DG375" i="2" s="1"/>
  <c r="DN550" i="2"/>
  <c r="DN545" i="2"/>
  <c r="DD550" i="2"/>
  <c r="DG550" i="2" s="1"/>
  <c r="DD809" i="2"/>
  <c r="DF809" i="2" s="1"/>
  <c r="BV918" i="2"/>
  <c r="BA918" i="2" s="1"/>
  <c r="DN842" i="2"/>
  <c r="G656" i="13"/>
  <c r="DD751" i="2"/>
  <c r="DF751" i="2" s="1"/>
  <c r="G809" i="13"/>
  <c r="DD702" i="2"/>
  <c r="DG702" i="2" s="1"/>
  <c r="DN671" i="2"/>
  <c r="DD878" i="2"/>
  <c r="DF878" i="2" s="1"/>
  <c r="G671" i="13"/>
  <c r="DD725" i="2"/>
  <c r="DG725" i="2" s="1"/>
  <c r="DN746" i="2"/>
  <c r="DN702" i="2"/>
  <c r="DD476" i="2"/>
  <c r="DG476" i="2" s="1"/>
  <c r="G712" i="13"/>
  <c r="BV1419" i="2"/>
  <c r="DD1143" i="2"/>
  <c r="DG1143" i="2" s="1"/>
  <c r="DD310" i="2"/>
  <c r="DG310" i="2" s="1"/>
  <c r="DF822" i="2"/>
  <c r="DD1249" i="2"/>
  <c r="DG1249" i="2" s="1"/>
  <c r="G1229" i="13"/>
  <c r="DD1198" i="2"/>
  <c r="DF1198" i="2" s="1"/>
  <c r="G1233" i="13"/>
  <c r="DD1212" i="2"/>
  <c r="DF1212" i="2" s="1"/>
  <c r="DN1143" i="2"/>
  <c r="DN1138" i="2"/>
  <c r="DD794" i="2"/>
  <c r="DG794" i="2" s="1"/>
  <c r="G715" i="13"/>
  <c r="DD682" i="2"/>
  <c r="DG682" i="2" s="1"/>
  <c r="G635" i="13"/>
  <c r="G547" i="13"/>
  <c r="G594" i="13"/>
  <c r="DD783" i="2"/>
  <c r="DG783" i="2" s="1"/>
  <c r="DD735" i="2"/>
  <c r="DG735" i="2" s="1"/>
  <c r="DN732" i="2"/>
  <c r="DN492" i="2"/>
  <c r="G310" i="13"/>
  <c r="DD778" i="2"/>
  <c r="DG778" i="2" s="1"/>
  <c r="G308" i="13"/>
  <c r="DD89" i="2"/>
  <c r="DF89" i="2" s="1"/>
  <c r="DN674" i="2"/>
  <c r="G613" i="13"/>
  <c r="G548" i="13"/>
  <c r="DD618" i="2"/>
  <c r="DF618" i="2" s="1"/>
  <c r="DD674" i="2"/>
  <c r="DG674" i="2" s="1"/>
  <c r="DD90" i="2"/>
  <c r="DG90" i="2" s="1"/>
  <c r="DN63" i="2"/>
  <c r="DD1138" i="2"/>
  <c r="DG1138" i="2" s="1"/>
  <c r="DN821" i="2"/>
  <c r="DN794" i="2"/>
  <c r="G682" i="13"/>
  <c r="DD698" i="2"/>
  <c r="DG698" i="2" s="1"/>
  <c r="DN621" i="2"/>
  <c r="DN665" i="2"/>
  <c r="G783" i="13"/>
  <c r="DD893" i="2"/>
  <c r="DG893" i="2" s="1"/>
  <c r="DF323" i="2"/>
  <c r="G732" i="13"/>
  <c r="DD492" i="2"/>
  <c r="DG492" i="2" s="1"/>
  <c r="G778" i="13"/>
  <c r="DD705" i="2"/>
  <c r="DF705" i="2" s="1"/>
  <c r="DD1209" i="2"/>
  <c r="DG1209" i="2" s="1"/>
  <c r="DD1184" i="2"/>
  <c r="DG1184" i="2" s="1"/>
  <c r="DD821" i="2"/>
  <c r="DG821" i="2" s="1"/>
  <c r="DD1264" i="2"/>
  <c r="DG1264" i="2" s="1"/>
  <c r="DN698" i="2"/>
  <c r="DD720" i="2"/>
  <c r="DG720" i="2" s="1"/>
  <c r="DD621" i="2"/>
  <c r="DG621" i="2" s="1"/>
  <c r="DD665" i="2"/>
  <c r="DG665" i="2" s="1"/>
  <c r="DD773" i="2"/>
  <c r="DG773" i="2" s="1"/>
  <c r="DD675" i="2"/>
  <c r="DG675" i="2" s="1"/>
  <c r="DN893" i="2"/>
  <c r="DN667" i="2"/>
  <c r="DN323" i="2"/>
  <c r="G705" i="13"/>
  <c r="DG775" i="2"/>
  <c r="G687" i="13"/>
  <c r="DN822" i="2"/>
  <c r="DN309" i="2"/>
  <c r="DN515" i="2"/>
  <c r="DD509" i="2"/>
  <c r="DG509" i="2" s="1"/>
  <c r="DD387" i="2"/>
  <c r="DG387" i="2" s="1"/>
  <c r="DD422" i="2"/>
  <c r="DF422" i="2" s="1"/>
  <c r="G305" i="13"/>
  <c r="DD1241" i="2"/>
  <c r="DF1241" i="2" s="1"/>
  <c r="DD1170" i="2"/>
  <c r="DG1170" i="2" s="1"/>
  <c r="DD666" i="2"/>
  <c r="DG666" i="2" s="1"/>
  <c r="DN775" i="2"/>
  <c r="DN720" i="2"/>
  <c r="DN895" i="2"/>
  <c r="DF662" i="2"/>
  <c r="DN773" i="2"/>
  <c r="DN675" i="2"/>
  <c r="DD667" i="2"/>
  <c r="DF667" i="2" s="1"/>
  <c r="G323" i="13"/>
  <c r="DF889" i="2"/>
  <c r="DN618" i="2"/>
  <c r="DN650" i="2"/>
  <c r="DD817" i="2"/>
  <c r="DG817" i="2" s="1"/>
  <c r="G666" i="13"/>
  <c r="DD657" i="2"/>
  <c r="DG657" i="2" s="1"/>
  <c r="G775" i="13"/>
  <c r="DN684" i="2"/>
  <c r="DD895" i="2"/>
  <c r="DG895" i="2" s="1"/>
  <c r="DN387" i="2"/>
  <c r="DD299" i="2"/>
  <c r="DF299" i="2" s="1"/>
  <c r="G822" i="13"/>
  <c r="DD309" i="2"/>
  <c r="DG309" i="2" s="1"/>
  <c r="DD750" i="2"/>
  <c r="DG750" i="2" s="1"/>
  <c r="DD515" i="2"/>
  <c r="DG515" i="2" s="1"/>
  <c r="G509" i="13"/>
  <c r="DN422" i="2"/>
  <c r="DN889" i="2"/>
  <c r="DD885" i="2"/>
  <c r="DG885" i="2" s="1"/>
  <c r="DD815" i="2"/>
  <c r="DG815" i="2" s="1"/>
  <c r="G657" i="13"/>
  <c r="DN662" i="2"/>
  <c r="G299" i="13"/>
  <c r="DD63" i="2"/>
  <c r="DF63" i="2" s="1"/>
  <c r="DD1258" i="2"/>
  <c r="DG1258" i="2" s="1"/>
  <c r="DN878" i="2"/>
  <c r="DD746" i="2"/>
  <c r="DF746" i="2" s="1"/>
  <c r="DN864" i="2"/>
  <c r="G725" i="13"/>
  <c r="DN501" i="2"/>
  <c r="DN628" i="2"/>
  <c r="DN344" i="2"/>
  <c r="G735" i="13"/>
  <c r="DD501" i="2"/>
  <c r="DG501" i="2" s="1"/>
  <c r="DD1175" i="2"/>
  <c r="DG1175" i="2" s="1"/>
  <c r="DN1161" i="2"/>
  <c r="DD864" i="2"/>
  <c r="DG864" i="2" s="1"/>
  <c r="DD344" i="2"/>
  <c r="DG344" i="2" s="1"/>
  <c r="DD1244" i="2"/>
  <c r="DG1244" i="2" s="1"/>
  <c r="DD1161" i="2"/>
  <c r="DG1161" i="2" s="1"/>
  <c r="DD620" i="2"/>
  <c r="DG620" i="2" s="1"/>
  <c r="DN476" i="2"/>
  <c r="DD816" i="2"/>
  <c r="DG816" i="2" s="1"/>
  <c r="DN620" i="2"/>
  <c r="DN816" i="2"/>
  <c r="DN779" i="2"/>
  <c r="DD851" i="2"/>
  <c r="DF851" i="2" s="1"/>
  <c r="DN437" i="2"/>
  <c r="DN641" i="2"/>
  <c r="DN827" i="2"/>
  <c r="DD435" i="2"/>
  <c r="DG435" i="2" s="1"/>
  <c r="DD1169" i="2"/>
  <c r="DG1169" i="2" s="1"/>
  <c r="DN386" i="2"/>
  <c r="DN785" i="2"/>
  <c r="DN435" i="2"/>
  <c r="CF1059" i="2"/>
  <c r="CE1059" i="2" s="1"/>
  <c r="BW782" i="2"/>
  <c r="BV782" i="2" s="1"/>
  <c r="DD1158" i="2"/>
  <c r="DG1158" i="2" s="1"/>
  <c r="G1176" i="13"/>
  <c r="G614" i="13"/>
  <c r="DD631" i="2"/>
  <c r="DG631" i="2" s="1"/>
  <c r="DD1196" i="2"/>
  <c r="DG1196" i="2" s="1"/>
  <c r="DD1178" i="2"/>
  <c r="DF1178" i="2" s="1"/>
  <c r="G743" i="13"/>
  <c r="DD1245" i="2"/>
  <c r="DG1245" i="2" s="1"/>
  <c r="DD1243" i="2"/>
  <c r="DG1243" i="2" s="1"/>
  <c r="DN1158" i="2"/>
  <c r="DD1202" i="2"/>
  <c r="DG1202" i="2" s="1"/>
  <c r="DN845" i="2"/>
  <c r="DF858" i="2"/>
  <c r="DD685" i="2"/>
  <c r="DG685" i="2" s="1"/>
  <c r="DD670" i="2"/>
  <c r="DG670" i="2" s="1"/>
  <c r="DG317" i="2"/>
  <c r="DN68" i="2"/>
  <c r="DD875" i="2"/>
  <c r="DG875" i="2" s="1"/>
  <c r="DD1174" i="2"/>
  <c r="DG1174" i="2" s="1"/>
  <c r="DN801" i="2"/>
  <c r="G831" i="13"/>
  <c r="DD634" i="2"/>
  <c r="DF634" i="2" s="1"/>
  <c r="DD762" i="2"/>
  <c r="DG762" i="2" s="1"/>
  <c r="G68" i="13"/>
  <c r="DD540" i="2"/>
  <c r="DG540" i="2" s="1"/>
  <c r="G875" i="13"/>
  <c r="DD845" i="2"/>
  <c r="DG845" i="2" s="1"/>
  <c r="G798" i="13"/>
  <c r="DN858" i="2"/>
  <c r="DD438" i="2"/>
  <c r="DG438" i="2" s="1"/>
  <c r="DN762" i="2"/>
  <c r="DN317" i="2"/>
  <c r="G325" i="13"/>
  <c r="G1222" i="13"/>
  <c r="DD1200" i="2"/>
  <c r="DG1200" i="2" s="1"/>
  <c r="DN653" i="2"/>
  <c r="G858" i="13"/>
  <c r="G436" i="13"/>
  <c r="G317" i="13"/>
  <c r="G1162" i="13"/>
  <c r="DD1225" i="2"/>
  <c r="DF1225" i="2" s="1"/>
  <c r="DD601" i="2"/>
  <c r="DG601" i="2" s="1"/>
  <c r="DN808" i="2"/>
  <c r="DN777" i="2"/>
  <c r="G696" i="13"/>
  <c r="DF68" i="2"/>
  <c r="DN637" i="2"/>
  <c r="DD699" i="2"/>
  <c r="DG699" i="2" s="1"/>
  <c r="DN743" i="2"/>
  <c r="DD1215" i="2"/>
  <c r="DG1215" i="2" s="1"/>
  <c r="DN798" i="2"/>
  <c r="DD614" i="2"/>
  <c r="DG614" i="2" s="1"/>
  <c r="G699" i="13"/>
  <c r="DD759" i="2"/>
  <c r="DG759" i="2" s="1"/>
  <c r="DN1147" i="2"/>
  <c r="DN744" i="2"/>
  <c r="DN663" i="2"/>
  <c r="DN717" i="2"/>
  <c r="G545" i="13"/>
  <c r="DD879" i="2"/>
  <c r="DF879" i="2" s="1"/>
  <c r="DN669" i="2"/>
  <c r="DD717" i="2"/>
  <c r="DG717" i="2" s="1"/>
  <c r="DF758" i="2"/>
  <c r="DN375" i="2"/>
  <c r="DD1230" i="2"/>
  <c r="DG1230" i="2" s="1"/>
  <c r="G1160" i="13"/>
  <c r="DD669" i="2"/>
  <c r="DG669" i="2" s="1"/>
  <c r="DN758" i="2"/>
  <c r="DD803" i="2"/>
  <c r="DG803" i="2" s="1"/>
  <c r="DD744" i="2"/>
  <c r="DG744" i="2" s="1"/>
  <c r="DD861" i="2"/>
  <c r="DG861" i="2" s="1"/>
  <c r="G758" i="13"/>
  <c r="DN803" i="2"/>
  <c r="DN861" i="2"/>
  <c r="DD752" i="2"/>
  <c r="DG752" i="2" s="1"/>
  <c r="DN752" i="2"/>
  <c r="DD629" i="2"/>
  <c r="DG629" i="2" s="1"/>
  <c r="DD1147" i="2"/>
  <c r="DG1147" i="2" s="1"/>
  <c r="G863" i="13"/>
  <c r="G598" i="13"/>
  <c r="BK218" i="2"/>
  <c r="BA218" i="2" s="1"/>
  <c r="CD1261" i="2"/>
  <c r="CG1261" i="2" s="1"/>
  <c r="H45" i="12"/>
  <c r="DD756" i="2"/>
  <c r="DG756" i="2" s="1"/>
  <c r="G804" i="13"/>
  <c r="DD813" i="2"/>
  <c r="DG813" i="2" s="1"/>
  <c r="DD81" i="2"/>
  <c r="DF81" i="2" s="1"/>
  <c r="DN826" i="2"/>
  <c r="DD600" i="2"/>
  <c r="DG600" i="2" s="1"/>
  <c r="DD672" i="2"/>
  <c r="DF672" i="2" s="1"/>
  <c r="DD883" i="2"/>
  <c r="DG883" i="2" s="1"/>
  <c r="G600" i="13"/>
  <c r="DN837" i="2"/>
  <c r="H23" i="12"/>
  <c r="DG617" i="2"/>
  <c r="DN781" i="2"/>
  <c r="G642" i="13"/>
  <c r="DD421" i="2"/>
  <c r="DG421" i="2" s="1"/>
  <c r="DD837" i="2"/>
  <c r="DG837" i="2" s="1"/>
  <c r="E89" i="13"/>
  <c r="DD1251" i="2"/>
  <c r="DG1251" i="2" s="1"/>
  <c r="DD1218" i="2"/>
  <c r="DG1218" i="2" s="1"/>
  <c r="DN756" i="2"/>
  <c r="DN786" i="2"/>
  <c r="G421" i="13"/>
  <c r="DN1154" i="2"/>
  <c r="DN767" i="2"/>
  <c r="DN602" i="2"/>
  <c r="DN611" i="2"/>
  <c r="G786" i="13"/>
  <c r="DN617" i="2"/>
  <c r="G1205" i="13"/>
  <c r="DD1154" i="2"/>
  <c r="DG1154" i="2" s="1"/>
  <c r="G602" i="13"/>
  <c r="DD409" i="2"/>
  <c r="DG409" i="2" s="1"/>
  <c r="DN712" i="2"/>
  <c r="G611" i="13"/>
  <c r="DN546" i="2"/>
  <c r="DD648" i="2"/>
  <c r="DG648" i="2" s="1"/>
  <c r="G617" i="13"/>
  <c r="G707" i="13"/>
  <c r="DD1164" i="2"/>
  <c r="DG1164" i="2" s="1"/>
  <c r="DN884" i="2"/>
  <c r="DF636" i="2"/>
  <c r="DD884" i="2"/>
  <c r="DG884" i="2" s="1"/>
  <c r="G811" i="13"/>
  <c r="DD1140" i="2"/>
  <c r="DG1140" i="2" s="1"/>
  <c r="G819" i="13"/>
  <c r="DD716" i="2"/>
  <c r="DG716" i="2" s="1"/>
  <c r="DD1247" i="2"/>
  <c r="DG1247" i="2" s="1"/>
  <c r="BK794" i="2"/>
  <c r="BW1102" i="2"/>
  <c r="BV1102" i="2" s="1"/>
  <c r="BQ1176" i="2"/>
  <c r="BK387" i="2"/>
  <c r="BW1307" i="2"/>
  <c r="BV1307" i="2" s="1"/>
  <c r="BQ690" i="2"/>
  <c r="BQ696" i="2"/>
  <c r="DN541" i="2"/>
  <c r="DD502" i="2"/>
  <c r="DG502" i="2" s="1"/>
  <c r="G708" i="13"/>
  <c r="G408" i="13"/>
  <c r="DN843" i="2"/>
  <c r="DN865" i="2"/>
  <c r="DD399" i="2"/>
  <c r="DG399" i="2" s="1"/>
  <c r="DD74" i="2"/>
  <c r="DG74" i="2" s="1"/>
  <c r="G1214" i="13"/>
  <c r="DD1172" i="2"/>
  <c r="DG1172" i="2" s="1"/>
  <c r="G653" i="13"/>
  <c r="DN851" i="2"/>
  <c r="DD777" i="2"/>
  <c r="DG777" i="2" s="1"/>
  <c r="DN427" i="2"/>
  <c r="DN423" i="2"/>
  <c r="DN521" i="2"/>
  <c r="DD842" i="2"/>
  <c r="DG842" i="2" s="1"/>
  <c r="DD801" i="2"/>
  <c r="DF801" i="2" s="1"/>
  <c r="DD737" i="2"/>
  <c r="DF737" i="2" s="1"/>
  <c r="DD696" i="2"/>
  <c r="DG696" i="2" s="1"/>
  <c r="DN410" i="2"/>
  <c r="DN540" i="2"/>
  <c r="DD521" i="2"/>
  <c r="DG521" i="2" s="1"/>
  <c r="DD1193" i="2"/>
  <c r="DF1193" i="2" s="1"/>
  <c r="DN74" i="2"/>
  <c r="G374" i="13"/>
  <c r="DD1210" i="2"/>
  <c r="DG1210" i="2" s="1"/>
  <c r="DD1163" i="2"/>
  <c r="DG1163" i="2" s="1"/>
  <c r="DN1136" i="2"/>
  <c r="DN868" i="2"/>
  <c r="G350" i="13"/>
  <c r="DD1221" i="2"/>
  <c r="DG1221" i="2" s="1"/>
  <c r="DD1185" i="2"/>
  <c r="DF1185" i="2" s="1"/>
  <c r="G872" i="13"/>
  <c r="DD659" i="2"/>
  <c r="DG659" i="2" s="1"/>
  <c r="G84" i="13"/>
  <c r="G738" i="13"/>
  <c r="DN75" i="2"/>
  <c r="DD1139" i="2"/>
  <c r="DF1139" i="2" s="1"/>
  <c r="DD1182" i="2"/>
  <c r="DG1182" i="2" s="1"/>
  <c r="DD693" i="2"/>
  <c r="DG693" i="2" s="1"/>
  <c r="G659" i="13"/>
  <c r="DD738" i="2"/>
  <c r="DG738" i="2" s="1"/>
  <c r="DD721" i="2"/>
  <c r="DG721" i="2" s="1"/>
  <c r="G75" i="13"/>
  <c r="DN593" i="2"/>
  <c r="DD593" i="2"/>
  <c r="DG593" i="2" s="1"/>
  <c r="DN745" i="2"/>
  <c r="DN782" i="2"/>
  <c r="G846" i="13"/>
  <c r="DD782" i="2"/>
  <c r="DG782" i="2" s="1"/>
  <c r="DD319" i="2"/>
  <c r="DG319" i="2" s="1"/>
  <c r="DD1248" i="2"/>
  <c r="DG1248" i="2" s="1"/>
  <c r="DD869" i="2"/>
  <c r="DG869" i="2" s="1"/>
  <c r="DD315" i="2"/>
  <c r="DG315" i="2" s="1"/>
  <c r="DN315" i="2"/>
  <c r="DN1139" i="2"/>
  <c r="DN869" i="2"/>
  <c r="DD654" i="2"/>
  <c r="DF654" i="2" s="1"/>
  <c r="DD763" i="2"/>
  <c r="DG763" i="2" s="1"/>
  <c r="DD350" i="2"/>
  <c r="DG350" i="2" s="1"/>
  <c r="DD1232" i="2"/>
  <c r="DF1232" i="2" s="1"/>
  <c r="DD872" i="2"/>
  <c r="DG872" i="2" s="1"/>
  <c r="G824" i="13"/>
  <c r="G363" i="13"/>
  <c r="BV696" i="2"/>
  <c r="DD1236" i="2"/>
  <c r="DG1236" i="2" s="1"/>
  <c r="DN523" i="2"/>
  <c r="DN345" i="2"/>
  <c r="H14" i="12"/>
  <c r="G1204" i="13"/>
  <c r="DD830" i="2"/>
  <c r="DG830" i="2" s="1"/>
  <c r="DD595" i="2"/>
  <c r="DG595" i="2" s="1"/>
  <c r="H35" i="12"/>
  <c r="DG770" i="2"/>
  <c r="DD802" i="2"/>
  <c r="DF802" i="2" s="1"/>
  <c r="G780" i="13"/>
  <c r="H22" i="12"/>
  <c r="DN417" i="2"/>
  <c r="DD1224" i="2"/>
  <c r="DF1224" i="2" s="1"/>
  <c r="DN892" i="2"/>
  <c r="G419" i="13"/>
  <c r="DN709" i="2"/>
  <c r="H33" i="12"/>
  <c r="H28" i="12"/>
  <c r="DD877" i="2"/>
  <c r="DG877" i="2" s="1"/>
  <c r="DN639" i="2"/>
  <c r="DD649" i="2"/>
  <c r="DG649" i="2" s="1"/>
  <c r="H11" i="12"/>
  <c r="H7" i="12"/>
  <c r="G1144" i="13"/>
  <c r="DD606" i="2"/>
  <c r="DG606" i="2" s="1"/>
  <c r="G629" i="13"/>
  <c r="DD796" i="2"/>
  <c r="DG796" i="2" s="1"/>
  <c r="H3" i="12"/>
  <c r="G770" i="13"/>
  <c r="G647" i="13"/>
  <c r="H41" i="12"/>
  <c r="DD1242" i="2"/>
  <c r="DG1242" i="2" s="1"/>
  <c r="DN1141" i="2"/>
  <c r="DD1136" i="2"/>
  <c r="DG1136" i="2" s="1"/>
  <c r="G868" i="13"/>
  <c r="DN672" i="2"/>
  <c r="DD855" i="2"/>
  <c r="DG855" i="2" s="1"/>
  <c r="G791" i="13"/>
  <c r="DN711" i="2"/>
  <c r="G781" i="13"/>
  <c r="G883" i="13"/>
  <c r="DN651" i="2"/>
  <c r="DN818" i="2"/>
  <c r="DN680" i="2"/>
  <c r="DD500" i="2"/>
  <c r="DG500" i="2" s="1"/>
  <c r="DN648" i="2"/>
  <c r="DN318" i="2"/>
  <c r="DD1263" i="2"/>
  <c r="DG1263" i="2" s="1"/>
  <c r="DD1165" i="2"/>
  <c r="DG1165" i="2" s="1"/>
  <c r="DD862" i="2"/>
  <c r="DG862" i="2" s="1"/>
  <c r="DF781" i="2"/>
  <c r="DN855" i="2"/>
  <c r="DD625" i="2"/>
  <c r="DG625" i="2" s="1"/>
  <c r="DD651" i="2"/>
  <c r="DG651" i="2" s="1"/>
  <c r="G818" i="13"/>
  <c r="DD680" i="2"/>
  <c r="DG680" i="2" s="1"/>
  <c r="DD718" i="2"/>
  <c r="DF718" i="2" s="1"/>
  <c r="DF303" i="2"/>
  <c r="DN306" i="2"/>
  <c r="DN303" i="2"/>
  <c r="DF306" i="2"/>
  <c r="DN407" i="2"/>
  <c r="G692" i="13"/>
  <c r="G318" i="13"/>
  <c r="DD1250" i="2"/>
  <c r="DG1250" i="2" s="1"/>
  <c r="DN886" i="2"/>
  <c r="DN839" i="2"/>
  <c r="DN633" i="2"/>
  <c r="G718" i="13"/>
  <c r="DN840" i="2"/>
  <c r="DD412" i="2"/>
  <c r="DG412" i="2" s="1"/>
  <c r="G303" i="13"/>
  <c r="DD407" i="2"/>
  <c r="DG407" i="2" s="1"/>
  <c r="G500" i="13"/>
  <c r="DD645" i="2"/>
  <c r="DG645" i="2" s="1"/>
  <c r="DD826" i="2"/>
  <c r="DG826" i="2" s="1"/>
  <c r="DN727" i="2"/>
  <c r="DD839" i="2"/>
  <c r="DG839" i="2" s="1"/>
  <c r="DD676" i="2"/>
  <c r="DG676" i="2" s="1"/>
  <c r="DD812" i="2"/>
  <c r="DG812" i="2" s="1"/>
  <c r="G681" i="13"/>
  <c r="DD633" i="2"/>
  <c r="DF633" i="2" s="1"/>
  <c r="DD840" i="2"/>
  <c r="DG840" i="2" s="1"/>
  <c r="DN412" i="2"/>
  <c r="DG602" i="2"/>
  <c r="DN597" i="2"/>
  <c r="DD56" i="2"/>
  <c r="DF56" i="2" s="1"/>
  <c r="DD1223" i="2"/>
  <c r="DG1223" i="2" s="1"/>
  <c r="DD1191" i="2"/>
  <c r="DF1191" i="2" s="1"/>
  <c r="DD1181" i="2"/>
  <c r="DF1181" i="2" s="1"/>
  <c r="DD711" i="2"/>
  <c r="DG711" i="2" s="1"/>
  <c r="DN678" i="2"/>
  <c r="G676" i="13"/>
  <c r="DN812" i="2"/>
  <c r="DD704" i="2"/>
  <c r="DG704" i="2" s="1"/>
  <c r="DD511" i="2"/>
  <c r="DG511" i="2" s="1"/>
  <c r="DD597" i="2"/>
  <c r="DG597" i="2" s="1"/>
  <c r="DG318" i="2"/>
  <c r="G420" i="13"/>
  <c r="DD1217" i="2"/>
  <c r="DF1217" i="2" s="1"/>
  <c r="DD886" i="2"/>
  <c r="DG886" i="2" s="1"/>
  <c r="DN862" i="2"/>
  <c r="DD767" i="2"/>
  <c r="DF767" i="2" s="1"/>
  <c r="DN645" i="2"/>
  <c r="DD642" i="2"/>
  <c r="DG642" i="2" s="1"/>
  <c r="DN374" i="2"/>
  <c r="DD430" i="2"/>
  <c r="DG430" i="2" s="1"/>
  <c r="DD60" i="2"/>
  <c r="DG60" i="2" s="1"/>
  <c r="BK335" i="2"/>
  <c r="BW1196" i="2"/>
  <c r="BK919" i="2"/>
  <c r="BW1163" i="2"/>
  <c r="BV1163" i="2" s="1"/>
  <c r="CF1041" i="2"/>
  <c r="CE1041" i="2" s="1"/>
  <c r="BK961" i="2"/>
  <c r="BK800" i="2"/>
  <c r="BK993" i="2"/>
  <c r="BW773" i="2"/>
  <c r="BV773" i="2" s="1"/>
  <c r="BK836" i="2"/>
  <c r="BK861" i="2"/>
  <c r="BW456" i="2"/>
  <c r="CF1254" i="2"/>
  <c r="CE1254" i="2" s="1"/>
  <c r="BW1364" i="2"/>
  <c r="BV1364" i="2" s="1"/>
  <c r="BA1364" i="2" s="1"/>
  <c r="BW210" i="2"/>
  <c r="BV210" i="2" s="1"/>
  <c r="BW757" i="2"/>
  <c r="BV757" i="2" s="1"/>
  <c r="BK649" i="2"/>
  <c r="BK591" i="2"/>
  <c r="BA591" i="2" s="1"/>
  <c r="BW183" i="2"/>
  <c r="BV183" i="2" s="1"/>
  <c r="BK56" i="2"/>
  <c r="BA56" i="2" s="1"/>
  <c r="BW1286" i="2"/>
  <c r="BV1286" i="2" s="1"/>
  <c r="BW1508" i="2"/>
  <c r="BV1508" i="2" s="1"/>
  <c r="BQ1281" i="2"/>
  <c r="BK379" i="2"/>
  <c r="G626" i="13"/>
  <c r="DD1190" i="2"/>
  <c r="DG1190" i="2" s="1"/>
  <c r="DN1140" i="2"/>
  <c r="DD865" i="2"/>
  <c r="DF865" i="2" s="1"/>
  <c r="G843" i="13"/>
  <c r="DD753" i="2"/>
  <c r="DG753" i="2" s="1"/>
  <c r="DN599" i="2"/>
  <c r="DN539" i="2"/>
  <c r="G716" i="13"/>
  <c r="DF539" i="2"/>
  <c r="G399" i="13"/>
  <c r="DN502" i="2"/>
  <c r="DD541" i="2"/>
  <c r="DG541" i="2" s="1"/>
  <c r="DD314" i="2"/>
  <c r="DF314" i="2" s="1"/>
  <c r="G753" i="13"/>
  <c r="G599" i="13"/>
  <c r="DN677" i="2"/>
  <c r="G314" i="13"/>
  <c r="DN724" i="2"/>
  <c r="G1256" i="13"/>
  <c r="DD1216" i="2"/>
  <c r="DG1216" i="2" s="1"/>
  <c r="DN1155" i="2"/>
  <c r="DD1142" i="2"/>
  <c r="DG1142" i="2" s="1"/>
  <c r="DD724" i="2"/>
  <c r="DG724" i="2" s="1"/>
  <c r="DN708" i="2"/>
  <c r="DF510" i="2"/>
  <c r="DD624" i="2"/>
  <c r="DF624" i="2" s="1"/>
  <c r="DD542" i="2"/>
  <c r="DG542" i="2" s="1"/>
  <c r="DN385" i="2"/>
  <c r="DN731" i="2"/>
  <c r="DN710" i="2"/>
  <c r="DN636" i="2"/>
  <c r="DD516" i="2"/>
  <c r="DG516" i="2" s="1"/>
  <c r="DD677" i="2"/>
  <c r="DG677" i="2" s="1"/>
  <c r="DN820" i="2"/>
  <c r="DN510" i="2"/>
  <c r="DD764" i="2"/>
  <c r="DG764" i="2" s="1"/>
  <c r="DN867" i="2"/>
  <c r="DD1173" i="2"/>
  <c r="DG1173" i="2" s="1"/>
  <c r="DD1155" i="2"/>
  <c r="DF1155" i="2" s="1"/>
  <c r="DN1142" i="2"/>
  <c r="G624" i="13"/>
  <c r="G542" i="13"/>
  <c r="DN382" i="2"/>
  <c r="G731" i="13"/>
  <c r="DD710" i="2"/>
  <c r="DG710" i="2" s="1"/>
  <c r="DN658" i="2"/>
  <c r="G636" i="13"/>
  <c r="G516" i="13"/>
  <c r="DF1150" i="2"/>
  <c r="DD820" i="2"/>
  <c r="DG820" i="2" s="1"/>
  <c r="DD655" i="2"/>
  <c r="DG655" i="2" s="1"/>
  <c r="DD59" i="2"/>
  <c r="DG59" i="2" s="1"/>
  <c r="G510" i="13"/>
  <c r="G764" i="13"/>
  <c r="DG867" i="2"/>
  <c r="G867" i="13"/>
  <c r="DD439" i="2"/>
  <c r="DG439" i="2" s="1"/>
  <c r="G539" i="13"/>
  <c r="DD723" i="2"/>
  <c r="DG723" i="2" s="1"/>
  <c r="DD739" i="2"/>
  <c r="DG739" i="2" s="1"/>
  <c r="DD658" i="2"/>
  <c r="DG658" i="2" s="1"/>
  <c r="DD761" i="2"/>
  <c r="DG761" i="2" s="1"/>
  <c r="DF731" i="2"/>
  <c r="DD688" i="2"/>
  <c r="DG688" i="2" s="1"/>
  <c r="DN655" i="2"/>
  <c r="DD380" i="2"/>
  <c r="DG380" i="2" s="1"/>
  <c r="G59" i="13"/>
  <c r="DD85" i="2"/>
  <c r="DG85" i="2" s="1"/>
  <c r="DN439" i="2"/>
  <c r="DD382" i="2"/>
  <c r="DF382" i="2" s="1"/>
  <c r="DN661" i="2"/>
  <c r="DN626" i="2"/>
  <c r="DD836" i="2"/>
  <c r="DG836" i="2" s="1"/>
  <c r="G1150" i="13"/>
  <c r="DN836" i="2"/>
  <c r="DD811" i="2"/>
  <c r="DG811" i="2" s="1"/>
  <c r="DD742" i="2"/>
  <c r="DG742" i="2" s="1"/>
  <c r="DN723" i="2"/>
  <c r="DN739" i="2"/>
  <c r="DN761" i="2"/>
  <c r="DN688" i="2"/>
  <c r="DN380" i="2"/>
  <c r="DD1203" i="2"/>
  <c r="DG1203" i="2" s="1"/>
  <c r="DN1150" i="2"/>
  <c r="DD819" i="2"/>
  <c r="DG819" i="2" s="1"/>
  <c r="G742" i="13"/>
  <c r="DF599" i="2"/>
  <c r="DN408" i="2"/>
  <c r="DD1144" i="2"/>
  <c r="DG1144" i="2" s="1"/>
  <c r="DN686" i="2"/>
  <c r="G606" i="13"/>
  <c r="G892" i="13"/>
  <c r="DD639" i="2"/>
  <c r="DG639" i="2" s="1"/>
  <c r="DD598" i="2"/>
  <c r="DG598" i="2" s="1"/>
  <c r="DN649" i="2"/>
  <c r="DN595" i="2"/>
  <c r="G832" i="13"/>
  <c r="H38" i="12"/>
  <c r="H18" i="12"/>
  <c r="H25" i="12"/>
  <c r="H27" i="12"/>
  <c r="H36" i="12"/>
  <c r="H46" i="12"/>
  <c r="G417" i="13"/>
  <c r="G56" i="13"/>
  <c r="DF352" i="2"/>
  <c r="DN60" i="2"/>
  <c r="DN807" i="2"/>
  <c r="DN802" i="2"/>
  <c r="DN713" i="2"/>
  <c r="G830" i="13"/>
  <c r="G877" i="13"/>
  <c r="DN774" i="2"/>
  <c r="DD596" i="2"/>
  <c r="DG596" i="2" s="1"/>
  <c r="DG774" i="2"/>
  <c r="DN796" i="2"/>
  <c r="DD709" i="2"/>
  <c r="DG709" i="2" s="1"/>
  <c r="DD428" i="2"/>
  <c r="DG428" i="2" s="1"/>
  <c r="DD362" i="2"/>
  <c r="DF362" i="2" s="1"/>
  <c r="H31" i="12"/>
  <c r="H39" i="12"/>
  <c r="H4" i="12"/>
  <c r="H16" i="12"/>
  <c r="DD1252" i="2"/>
  <c r="DF1252" i="2" s="1"/>
  <c r="DD1235" i="2"/>
  <c r="DG1235" i="2" s="1"/>
  <c r="DD823" i="2"/>
  <c r="DF823" i="2" s="1"/>
  <c r="DN625" i="2"/>
  <c r="DD523" i="2"/>
  <c r="DF523" i="2" s="1"/>
  <c r="DD703" i="2"/>
  <c r="DG703" i="2" s="1"/>
  <c r="DD807" i="2"/>
  <c r="DG807" i="2" s="1"/>
  <c r="G774" i="13"/>
  <c r="G596" i="13"/>
  <c r="DD706" i="2"/>
  <c r="DF706" i="2" s="1"/>
  <c r="DD429" i="2"/>
  <c r="DG429" i="2" s="1"/>
  <c r="G428" i="13"/>
  <c r="G72" i="13"/>
  <c r="DN362" i="2"/>
  <c r="H40" i="12"/>
  <c r="H24" i="12"/>
  <c r="H10" i="12"/>
  <c r="H13" i="12"/>
  <c r="H6" i="12"/>
  <c r="H21" i="12"/>
  <c r="DN823" i="2"/>
  <c r="DD345" i="2"/>
  <c r="DF345" i="2" s="1"/>
  <c r="DN409" i="2"/>
  <c r="DD1179" i="2"/>
  <c r="DG1179" i="2" s="1"/>
  <c r="DN791" i="2"/>
  <c r="DN1153" i="2"/>
  <c r="DD644" i="2"/>
  <c r="DF644" i="2" s="1"/>
  <c r="DD828" i="2"/>
  <c r="DG828" i="2" s="1"/>
  <c r="DN789" i="2"/>
  <c r="DN706" i="2"/>
  <c r="DD426" i="2"/>
  <c r="DG426" i="2" s="1"/>
  <c r="DD612" i="2"/>
  <c r="DG612" i="2" s="1"/>
  <c r="DN511" i="2"/>
  <c r="DN352" i="2"/>
  <c r="G429" i="13"/>
  <c r="G306" i="13"/>
  <c r="DD71" i="2"/>
  <c r="DG71" i="2" s="1"/>
  <c r="H8" i="12"/>
  <c r="H2" i="12"/>
  <c r="H17" i="12"/>
  <c r="H19" i="12"/>
  <c r="H12" i="12"/>
  <c r="H29" i="12"/>
  <c r="DD69" i="2"/>
  <c r="DG69" i="2" s="1"/>
  <c r="DN58" i="2"/>
  <c r="DD1141" i="2"/>
  <c r="DG1141" i="2" s="1"/>
  <c r="DG419" i="2"/>
  <c r="DD1145" i="2"/>
  <c r="DG1145" i="2" s="1"/>
  <c r="DN1160" i="2"/>
  <c r="DN703" i="2"/>
  <c r="DD1153" i="2"/>
  <c r="DG1153" i="2" s="1"/>
  <c r="DN828" i="2"/>
  <c r="DD789" i="2"/>
  <c r="DG789" i="2" s="1"/>
  <c r="DD647" i="2"/>
  <c r="DG647" i="2" s="1"/>
  <c r="DN612" i="2"/>
  <c r="G352" i="13"/>
  <c r="DD707" i="2"/>
  <c r="DG707" i="2" s="1"/>
  <c r="DD692" i="2"/>
  <c r="DG692" i="2" s="1"/>
  <c r="G71" i="13"/>
  <c r="H9" i="12"/>
  <c r="H42" i="12"/>
  <c r="H32" i="12"/>
  <c r="H26" i="12"/>
  <c r="H15" i="12"/>
  <c r="H37" i="12"/>
  <c r="DD83" i="2"/>
  <c r="DG83" i="2" s="1"/>
  <c r="DN69" i="2"/>
  <c r="DD58" i="2"/>
  <c r="DF58" i="2" s="1"/>
  <c r="DD1186" i="2"/>
  <c r="DF1186" i="2" s="1"/>
  <c r="DF868" i="2"/>
  <c r="DD546" i="2"/>
  <c r="DG546" i="2" s="1"/>
  <c r="DN430" i="2"/>
  <c r="DD1265" i="2"/>
  <c r="DG1265" i="2" s="1"/>
  <c r="DD1208" i="2"/>
  <c r="DG1208" i="2" s="1"/>
  <c r="G1145" i="13"/>
  <c r="DD863" i="2"/>
  <c r="DG863" i="2" s="1"/>
  <c r="DD780" i="2"/>
  <c r="DG780" i="2" s="1"/>
  <c r="DN770" i="2"/>
  <c r="DN419" i="2"/>
  <c r="H5" i="12"/>
  <c r="H30" i="12"/>
  <c r="H43" i="12"/>
  <c r="H34" i="12"/>
  <c r="H20" i="12"/>
  <c r="H44" i="12"/>
  <c r="BK305" i="2"/>
  <c r="BK353" i="2"/>
  <c r="BA353" i="2" s="1"/>
  <c r="DD736" i="2"/>
  <c r="DG736" i="2" s="1"/>
  <c r="DD766" i="2"/>
  <c r="DG766" i="2" s="1"/>
  <c r="G693" i="13"/>
  <c r="DN654" i="2"/>
  <c r="G745" i="13"/>
  <c r="DN763" i="2"/>
  <c r="DN721" i="2"/>
  <c r="G319" i="13"/>
  <c r="DD1188" i="2"/>
  <c r="DG1188" i="2" s="1"/>
  <c r="G766" i="13"/>
  <c r="DN695" i="2"/>
  <c r="DD701" i="2"/>
  <c r="DG701" i="2" s="1"/>
  <c r="DD434" i="2"/>
  <c r="DG434" i="2" s="1"/>
  <c r="DD870" i="2"/>
  <c r="DG870" i="2" s="1"/>
  <c r="DD795" i="2"/>
  <c r="DG795" i="2" s="1"/>
  <c r="DN741" i="2"/>
  <c r="DD695" i="2"/>
  <c r="DF695" i="2" s="1"/>
  <c r="DD673" i="2"/>
  <c r="DG673" i="2" s="1"/>
  <c r="G701" i="13"/>
  <c r="DN640" i="2"/>
  <c r="DD361" i="2"/>
  <c r="DG361" i="2" s="1"/>
  <c r="DD604" i="2"/>
  <c r="DG604" i="2" s="1"/>
  <c r="DD1168" i="2"/>
  <c r="DG1168" i="2" s="1"/>
  <c r="G870" i="13"/>
  <c r="DN795" i="2"/>
  <c r="DD722" i="2"/>
  <c r="DF722" i="2" s="1"/>
  <c r="DN673" i="2"/>
  <c r="DD748" i="2"/>
  <c r="DG748" i="2" s="1"/>
  <c r="DD640" i="2"/>
  <c r="DG640" i="2" s="1"/>
  <c r="G361" i="13"/>
  <c r="DD772" i="2"/>
  <c r="DG772" i="2" s="1"/>
  <c r="DN434" i="2"/>
  <c r="DN632" i="2"/>
  <c r="DN604" i="2"/>
  <c r="DD425" i="2"/>
  <c r="DF425" i="2" s="1"/>
  <c r="DD881" i="2"/>
  <c r="DG881" i="2" s="1"/>
  <c r="DN881" i="2"/>
  <c r="DN736" i="2"/>
  <c r="DN722" i="2"/>
  <c r="DD844" i="2"/>
  <c r="DG844" i="2" s="1"/>
  <c r="G748" i="13"/>
  <c r="DN615" i="2"/>
  <c r="DD627" i="2"/>
  <c r="DG627" i="2" s="1"/>
  <c r="DN772" i="2"/>
  <c r="DD632" i="2"/>
  <c r="DG632" i="2" s="1"/>
  <c r="DN73" i="2"/>
  <c r="DN425" i="2"/>
  <c r="DD77" i="2"/>
  <c r="DF77" i="2" s="1"/>
  <c r="DD1226" i="2"/>
  <c r="DG1226" i="2" s="1"/>
  <c r="DD741" i="2"/>
  <c r="DG741" i="2" s="1"/>
  <c r="DN844" i="2"/>
  <c r="DD615" i="2"/>
  <c r="DG615" i="2" s="1"/>
  <c r="DN627" i="2"/>
  <c r="DD824" i="2"/>
  <c r="DG824" i="2" s="1"/>
  <c r="DD363" i="2"/>
  <c r="DG363" i="2" s="1"/>
  <c r="DD73" i="2"/>
  <c r="DG73" i="2" s="1"/>
  <c r="G1219" i="13"/>
  <c r="DD846" i="2"/>
  <c r="DG846" i="2" s="1"/>
  <c r="DD652" i="2"/>
  <c r="DG652" i="2" s="1"/>
  <c r="DD1240" i="2"/>
  <c r="DF1240" i="2" s="1"/>
  <c r="G634" i="13"/>
  <c r="G631" i="13"/>
  <c r="DD740" i="2"/>
  <c r="DG740" i="2" s="1"/>
  <c r="G670" i="13"/>
  <c r="DN759" i="2"/>
  <c r="G438" i="13"/>
  <c r="DN737" i="2"/>
  <c r="DD646" i="2"/>
  <c r="DG646" i="2" s="1"/>
  <c r="G808" i="13"/>
  <c r="G427" i="13"/>
  <c r="DD423" i="2"/>
  <c r="DG423" i="2" s="1"/>
  <c r="DN874" i="2"/>
  <c r="DN831" i="2"/>
  <c r="DN740" i="2"/>
  <c r="DN646" i="2"/>
  <c r="DN324" i="2"/>
  <c r="DD411" i="2"/>
  <c r="DG411" i="2" s="1"/>
  <c r="DN436" i="2"/>
  <c r="DD324" i="2"/>
  <c r="DG324" i="2" s="1"/>
  <c r="DD78" i="2"/>
  <c r="DG78" i="2" s="1"/>
  <c r="DD57" i="2"/>
  <c r="DG57" i="2" s="1"/>
  <c r="DD1194" i="2"/>
  <c r="DF1194" i="2" s="1"/>
  <c r="DN478" i="2"/>
  <c r="DN668" i="2"/>
  <c r="G57" i="13"/>
  <c r="DN771" i="2"/>
  <c r="DN755" i="2"/>
  <c r="DD668" i="2"/>
  <c r="DF668" i="2" s="1"/>
  <c r="DN806" i="2"/>
  <c r="DD734" i="2"/>
  <c r="DG734" i="2" s="1"/>
  <c r="DN381" i="2"/>
  <c r="DD1162" i="2"/>
  <c r="DG1162" i="2" s="1"/>
  <c r="G771" i="13"/>
  <c r="DD755" i="2"/>
  <c r="DG755" i="2" s="1"/>
  <c r="DD806" i="2"/>
  <c r="DG806" i="2" s="1"/>
  <c r="DN734" i="2"/>
  <c r="DD381" i="2"/>
  <c r="DG381" i="2" s="1"/>
  <c r="DN383" i="2"/>
  <c r="DD325" i="2"/>
  <c r="DF325" i="2" s="1"/>
  <c r="DD1201" i="2"/>
  <c r="DG1201" i="2" s="1"/>
  <c r="G838" i="13"/>
  <c r="DN681" i="2"/>
  <c r="G522" i="13"/>
  <c r="DN1151" i="2"/>
  <c r="G630" i="13"/>
  <c r="DN420" i="2"/>
  <c r="G768" i="13"/>
  <c r="DD1148" i="2"/>
  <c r="DG1148" i="2" s="1"/>
  <c r="G1151" i="13"/>
  <c r="DD638" i="2"/>
  <c r="DG638" i="2" s="1"/>
  <c r="DD301" i="2"/>
  <c r="DG301" i="2" s="1"/>
  <c r="DD793" i="2"/>
  <c r="DF793" i="2" s="1"/>
  <c r="DF416" i="2"/>
  <c r="DN638" i="2"/>
  <c r="DN301" i="2"/>
  <c r="DD726" i="2"/>
  <c r="DG726" i="2" s="1"/>
  <c r="DN416" i="2"/>
  <c r="DD477" i="2"/>
  <c r="DF477" i="2" s="1"/>
  <c r="DD1239" i="2"/>
  <c r="DG1239" i="2" s="1"/>
  <c r="DD1199" i="2"/>
  <c r="DG1199" i="2" s="1"/>
  <c r="G726" i="13"/>
  <c r="G416" i="13"/>
  <c r="DN477" i="2"/>
  <c r="DN630" i="2"/>
  <c r="DF522" i="2"/>
  <c r="DD768" i="2"/>
  <c r="DF768" i="2" s="1"/>
  <c r="DD727" i="2"/>
  <c r="DF727" i="2" s="1"/>
  <c r="DD838" i="2"/>
  <c r="DG838" i="2" s="1"/>
  <c r="DN522" i="2"/>
  <c r="CG825" i="2"/>
  <c r="CG882" i="2"/>
  <c r="G383" i="13"/>
  <c r="BK107" i="2"/>
  <c r="BK241" i="2"/>
  <c r="BA241" i="2" s="1"/>
  <c r="BW1208" i="2"/>
  <c r="BV1208" i="2" s="1"/>
  <c r="DD841" i="2"/>
  <c r="DG841" i="2" s="1"/>
  <c r="BK1219" i="2"/>
  <c r="DG408" i="2"/>
  <c r="BA173" i="2"/>
  <c r="DD679" i="2"/>
  <c r="DG679" i="2" s="1"/>
  <c r="BQ232" i="2"/>
  <c r="DN841" i="2"/>
  <c r="DN685" i="2"/>
  <c r="DD661" i="2"/>
  <c r="DG661" i="2" s="1"/>
  <c r="BK1489" i="2"/>
  <c r="BA1489" i="2" s="1"/>
  <c r="BW1351" i="2"/>
  <c r="BV1351" i="2" s="1"/>
  <c r="BK1416" i="2"/>
  <c r="BK1221" i="2"/>
  <c r="BK834" i="2"/>
  <c r="DD385" i="2"/>
  <c r="DG385" i="2" s="1"/>
  <c r="BK178" i="2"/>
  <c r="BA178" i="2" s="1"/>
  <c r="DN679" i="2"/>
  <c r="DN70" i="2"/>
  <c r="BW191" i="2"/>
  <c r="BV191" i="2" s="1"/>
  <c r="DD70" i="2"/>
  <c r="DG70" i="2" s="1"/>
  <c r="CF50" i="2"/>
  <c r="CE50" i="2" s="1"/>
  <c r="BW264" i="2"/>
  <c r="BV264" i="2" s="1"/>
  <c r="BK563" i="2"/>
  <c r="BA563" i="2" s="1"/>
  <c r="CC566" i="2"/>
  <c r="BZ566" i="2" s="1"/>
  <c r="BK405" i="2"/>
  <c r="BA405" i="2" s="1"/>
  <c r="BK1133" i="2"/>
  <c r="BW401" i="2"/>
  <c r="BV401" i="2" s="1"/>
  <c r="BK301" i="2"/>
  <c r="G849" i="13"/>
  <c r="DD478" i="2"/>
  <c r="DG478" i="2" s="1"/>
  <c r="BK529" i="2"/>
  <c r="BK232" i="2"/>
  <c r="BA232" i="2" s="1"/>
  <c r="BK1038" i="2"/>
  <c r="BA1038" i="2" s="1"/>
  <c r="BW428" i="2"/>
  <c r="BV428" i="2" s="1"/>
  <c r="CF48" i="2"/>
  <c r="CE48" i="2" s="1"/>
  <c r="BW1398" i="2"/>
  <c r="BV1398" i="2" s="1"/>
  <c r="BK111" i="2"/>
  <c r="BA111" i="2" s="1"/>
  <c r="BW911" i="2"/>
  <c r="BV911" i="2" s="1"/>
  <c r="BK776" i="2"/>
  <c r="G690" i="13"/>
  <c r="DN307" i="2"/>
  <c r="DF307" i="2"/>
  <c r="DD628" i="2"/>
  <c r="DG628" i="2" s="1"/>
  <c r="G307" i="13"/>
  <c r="DD410" i="2"/>
  <c r="DF410" i="2" s="1"/>
  <c r="G874" i="13"/>
  <c r="DF383" i="2"/>
  <c r="DN751" i="2"/>
  <c r="DD779" i="2"/>
  <c r="DG779" i="2" s="1"/>
  <c r="DF771" i="2"/>
  <c r="DN887" i="2"/>
  <c r="DD880" i="2"/>
  <c r="DG880" i="2" s="1"/>
  <c r="DF436" i="2"/>
  <c r="DD1207" i="2"/>
  <c r="DG1207" i="2" s="1"/>
  <c r="DD1180" i="2"/>
  <c r="DG1180" i="2" s="1"/>
  <c r="DN765" i="2"/>
  <c r="DN493" i="2"/>
  <c r="DD887" i="2"/>
  <c r="DF887" i="2" s="1"/>
  <c r="DN880" i="2"/>
  <c r="DD765" i="2"/>
  <c r="DG765" i="2" s="1"/>
  <c r="DD471" i="2"/>
  <c r="DG471" i="2" s="1"/>
  <c r="DD493" i="2"/>
  <c r="DG493" i="2" s="1"/>
  <c r="DD637" i="2"/>
  <c r="DF637" i="2" s="1"/>
  <c r="DD1171" i="2"/>
  <c r="DG1171" i="2" s="1"/>
  <c r="DD491" i="2"/>
  <c r="DG491" i="2" s="1"/>
  <c r="DD690" i="2"/>
  <c r="DG690" i="2" s="1"/>
  <c r="DN471" i="2"/>
  <c r="DD849" i="2"/>
  <c r="DF849" i="2" s="1"/>
  <c r="DN601" i="2"/>
  <c r="DN411" i="2"/>
  <c r="G491" i="13"/>
  <c r="DD62" i="2"/>
  <c r="DG62" i="2" s="1"/>
  <c r="DN62" i="2"/>
  <c r="DN76" i="2"/>
  <c r="DD1220" i="2"/>
  <c r="DF1220" i="2" s="1"/>
  <c r="DN652" i="2"/>
  <c r="BW1478" i="2"/>
  <c r="BV1478" i="2" s="1"/>
  <c r="BQ1201" i="2"/>
  <c r="BQ658" i="2"/>
  <c r="BQ374" i="2"/>
  <c r="CG1195" i="2"/>
  <c r="BW1105" i="2"/>
  <c r="BV1105" i="2" s="1"/>
  <c r="BW430" i="2"/>
  <c r="BV430" i="2" s="1"/>
  <c r="BW1343" i="2"/>
  <c r="BV1343" i="2" s="1"/>
  <c r="BK570" i="2"/>
  <c r="BA570" i="2" s="1"/>
  <c r="BQ168" i="2"/>
  <c r="BK685" i="2"/>
  <c r="BW575" i="2"/>
  <c r="BV575" i="2" s="1"/>
  <c r="BW1407" i="2"/>
  <c r="BV1407" i="2" s="1"/>
  <c r="BA1407" i="2" s="1"/>
  <c r="CF993" i="2"/>
  <c r="CE993" i="2" s="1"/>
  <c r="BQ1132" i="2"/>
  <c r="BW1104" i="2"/>
  <c r="BV1104" i="2" s="1"/>
  <c r="BQ804" i="2"/>
  <c r="BW599" i="2"/>
  <c r="BV599" i="2" s="1"/>
  <c r="BW65" i="2"/>
  <c r="BV65" i="2" s="1"/>
  <c r="BQ692" i="2"/>
  <c r="BW1189" i="2"/>
  <c r="BV1189" i="2" s="1"/>
  <c r="BK534" i="2"/>
  <c r="BA534" i="2" s="1"/>
  <c r="BV729" i="2"/>
  <c r="BW1448" i="2"/>
  <c r="BV1448" i="2" s="1"/>
  <c r="BQ1160" i="2"/>
  <c r="BW1507" i="2"/>
  <c r="BV1507" i="2" s="1"/>
  <c r="BW43" i="2"/>
  <c r="BV43" i="2" s="1"/>
  <c r="BZ1072" i="2"/>
  <c r="BK404" i="2"/>
  <c r="BA404" i="2" s="1"/>
  <c r="BQ1453" i="2"/>
  <c r="BW1158" i="2"/>
  <c r="BV1158" i="2" s="1"/>
  <c r="BW888" i="2"/>
  <c r="BV888" i="2" s="1"/>
  <c r="BW350" i="2"/>
  <c r="BV350" i="2" s="1"/>
  <c r="BW7" i="2"/>
  <c r="BV7" i="2" s="1"/>
  <c r="BW29" i="2"/>
  <c r="BV29" i="2" s="1"/>
  <c r="BV190" i="2"/>
  <c r="BA190" i="2" s="1"/>
  <c r="BW1374" i="2"/>
  <c r="BV1374" i="2" s="1"/>
  <c r="BK572" i="2"/>
  <c r="BA572" i="2" s="1"/>
  <c r="BW1353" i="2"/>
  <c r="BK1123" i="2"/>
  <c r="BW1084" i="2"/>
  <c r="BV1084" i="2" s="1"/>
  <c r="BW395" i="2"/>
  <c r="BV395" i="2" s="1"/>
  <c r="BK860" i="2"/>
  <c r="BK213" i="2"/>
  <c r="BA213" i="2" s="1"/>
  <c r="BQ818" i="2"/>
  <c r="BW1424" i="2"/>
  <c r="BV1424" i="2" s="1"/>
  <c r="BA1424" i="2" s="1"/>
  <c r="BW1230" i="2"/>
  <c r="BV1230" i="2" s="1"/>
  <c r="BK1321" i="2"/>
  <c r="BA1321" i="2" s="1"/>
  <c r="BK957" i="2"/>
  <c r="CF757" i="2"/>
  <c r="CE757" i="2" s="1"/>
  <c r="BW507" i="2"/>
  <c r="BV507" i="2" s="1"/>
  <c r="BK380" i="2"/>
  <c r="DD857" i="2"/>
  <c r="DG857" i="2" s="1"/>
  <c r="DD757" i="2"/>
  <c r="DG757" i="2" s="1"/>
  <c r="DN664" i="2"/>
  <c r="DN544" i="2"/>
  <c r="DN747" i="2"/>
  <c r="G76" i="13"/>
  <c r="DD80" i="2"/>
  <c r="DF80" i="2" s="1"/>
  <c r="DN1152" i="2"/>
  <c r="DN857" i="2"/>
  <c r="DN697" i="2"/>
  <c r="DD714" i="2"/>
  <c r="DG714" i="2" s="1"/>
  <c r="DN757" i="2"/>
  <c r="DN871" i="2"/>
  <c r="DD664" i="2"/>
  <c r="DG664" i="2" s="1"/>
  <c r="DD544" i="2"/>
  <c r="DG544" i="2" s="1"/>
  <c r="DD747" i="2"/>
  <c r="DF747" i="2" s="1"/>
  <c r="DN866" i="2"/>
  <c r="DD866" i="2"/>
  <c r="DG866" i="2" s="1"/>
  <c r="DG360" i="2"/>
  <c r="DN714" i="2"/>
  <c r="DD871" i="2"/>
  <c r="DG871" i="2" s="1"/>
  <c r="DN360" i="2"/>
  <c r="DD689" i="2"/>
  <c r="DG689" i="2" s="1"/>
  <c r="DN622" i="2"/>
  <c r="DN517" i="2"/>
  <c r="DN603" i="2"/>
  <c r="DD1266" i="2"/>
  <c r="DG1266" i="2" s="1"/>
  <c r="G360" i="13"/>
  <c r="DN689" i="2"/>
  <c r="DN543" i="2"/>
  <c r="DD622" i="2"/>
  <c r="DG622" i="2" s="1"/>
  <c r="DD517" i="2"/>
  <c r="DG517" i="2" s="1"/>
  <c r="DN852" i="2"/>
  <c r="G603" i="13"/>
  <c r="DN300" i="2"/>
  <c r="DD543" i="2"/>
  <c r="DF543" i="2" s="1"/>
  <c r="DD852" i="2"/>
  <c r="DF852" i="2" s="1"/>
  <c r="DD300" i="2"/>
  <c r="DF300" i="2" s="1"/>
  <c r="I43" i="12"/>
  <c r="DD1246" i="2"/>
  <c r="DG1246" i="2" s="1"/>
  <c r="DD1152" i="2"/>
  <c r="DG1152" i="2" s="1"/>
  <c r="DF860" i="2"/>
  <c r="DD484" i="2"/>
  <c r="DG484" i="2" s="1"/>
  <c r="DD697" i="2"/>
  <c r="DF697" i="2" s="1"/>
  <c r="DD1213" i="2"/>
  <c r="DG1213" i="2" s="1"/>
  <c r="DD788" i="2"/>
  <c r="DG788" i="2" s="1"/>
  <c r="G484" i="13"/>
  <c r="DD1192" i="2"/>
  <c r="DG1192" i="2" s="1"/>
  <c r="DN788" i="2"/>
  <c r="DD1189" i="2"/>
  <c r="DF1189" i="2" s="1"/>
  <c r="G713" i="13"/>
  <c r="I24" i="12"/>
  <c r="DN790" i="2"/>
  <c r="DN549" i="2"/>
  <c r="G1166" i="13"/>
  <c r="DD790" i="2"/>
  <c r="DG790" i="2" s="1"/>
  <c r="DD549" i="2"/>
  <c r="DG549" i="2" s="1"/>
  <c r="DD82" i="2"/>
  <c r="DG82" i="2" s="1"/>
  <c r="G359" i="13"/>
  <c r="DD72" i="2"/>
  <c r="DG72" i="2" s="1"/>
  <c r="DF359" i="2"/>
  <c r="G623" i="13"/>
  <c r="DN860" i="2"/>
  <c r="G860" i="13"/>
  <c r="DD623" i="2"/>
  <c r="DG623" i="2" s="1"/>
  <c r="BW109" i="2"/>
  <c r="BV109" i="2" s="1"/>
  <c r="BZ861" i="2"/>
  <c r="BW1496" i="2"/>
  <c r="BV1496" i="2" s="1"/>
  <c r="BK590" i="2"/>
  <c r="BA590" i="2" s="1"/>
  <c r="BQ1447" i="2"/>
  <c r="BW919" i="2"/>
  <c r="BV919" i="2" s="1"/>
  <c r="BW1394" i="2"/>
  <c r="BV1394" i="2" s="1"/>
  <c r="BA1394" i="2" s="1"/>
  <c r="BQ1413" i="2"/>
  <c r="BQ1365" i="2"/>
  <c r="CF1052" i="2"/>
  <c r="CE1052" i="2" s="1"/>
  <c r="BQ1088" i="2"/>
  <c r="CG881" i="2"/>
  <c r="BW1020" i="2"/>
  <c r="BV1020" i="2" s="1"/>
  <c r="BW505" i="2"/>
  <c r="BV505" i="2" s="1"/>
  <c r="BW139" i="2"/>
  <c r="BV139" i="2" s="1"/>
  <c r="BW1446" i="2"/>
  <c r="BV1446" i="2" s="1"/>
  <c r="BW1516" i="2"/>
  <c r="BV1516" i="2" s="1"/>
  <c r="BW1222" i="2"/>
  <c r="BW762" i="2"/>
  <c r="BV762" i="2" s="1"/>
  <c r="BK881" i="2"/>
  <c r="BA881" i="2" s="1"/>
  <c r="BK520" i="2"/>
  <c r="BA520" i="2" s="1"/>
  <c r="BQ138" i="2"/>
  <c r="BW1378" i="2"/>
  <c r="BV1378" i="2" s="1"/>
  <c r="BA1378" i="2" s="1"/>
  <c r="CF1208" i="2"/>
  <c r="CE1208" i="2" s="1"/>
  <c r="BW1263" i="2"/>
  <c r="BV1263" i="2" s="1"/>
  <c r="BW1096" i="2"/>
  <c r="BV1096" i="2" s="1"/>
  <c r="BA1096" i="2" s="1"/>
  <c r="BW716" i="2"/>
  <c r="BV716" i="2" s="1"/>
  <c r="BW548" i="2"/>
  <c r="BV548" i="2" s="1"/>
  <c r="BK681" i="2"/>
  <c r="BA681" i="2" s="1"/>
  <c r="BW427" i="2"/>
  <c r="BK821" i="2"/>
  <c r="BW752" i="2"/>
  <c r="BV752" i="2" s="1"/>
  <c r="BK621" i="2"/>
  <c r="CG533" i="2"/>
  <c r="BW776" i="2"/>
  <c r="BV776" i="2" s="1"/>
  <c r="BK804" i="2"/>
  <c r="BW100" i="2"/>
  <c r="BV100" i="2" s="1"/>
  <c r="BW31" i="2"/>
  <c r="BV31" i="2" s="1"/>
  <c r="BW1402" i="2"/>
  <c r="BV1402" i="2" s="1"/>
  <c r="BW1085" i="2"/>
  <c r="BV1085" i="2" s="1"/>
  <c r="BW1024" i="2"/>
  <c r="BV1024" i="2" s="1"/>
  <c r="BK1421" i="2"/>
  <c r="BV909" i="2"/>
  <c r="BK1208" i="2"/>
  <c r="BK1178" i="2"/>
  <c r="BK1092" i="2"/>
  <c r="DD1237" i="2"/>
  <c r="DG1237" i="2" s="1"/>
  <c r="BW1210" i="2"/>
  <c r="BV1210" i="2" s="1"/>
  <c r="CF1113" i="2"/>
  <c r="CE1113" i="2" s="1"/>
  <c r="CF1100" i="2"/>
  <c r="CE1100" i="2" s="1"/>
  <c r="BK574" i="2"/>
  <c r="BA574" i="2" s="1"/>
  <c r="BW640" i="2"/>
  <c r="BV640" i="2" s="1"/>
  <c r="BW482" i="2"/>
  <c r="BV482" i="2" s="1"/>
  <c r="BK645" i="2"/>
  <c r="BK258" i="2"/>
  <c r="BA258" i="2" s="1"/>
  <c r="I23" i="12"/>
  <c r="CF1204" i="2"/>
  <c r="CE1204" i="2" s="1"/>
  <c r="BW1211" i="2"/>
  <c r="BV1211" i="2" s="1"/>
  <c r="BK1084" i="2"/>
  <c r="BK1111" i="2"/>
  <c r="BQ1133" i="2"/>
  <c r="BW721" i="2"/>
  <c r="BV721" i="2" s="1"/>
  <c r="BW353" i="2"/>
  <c r="BV353" i="2" s="1"/>
  <c r="BK523" i="2"/>
  <c r="G894" i="13"/>
  <c r="BK774" i="2"/>
  <c r="BA774" i="2" s="1"/>
  <c r="DD825" i="2"/>
  <c r="DG825" i="2" s="1"/>
  <c r="I17" i="12"/>
  <c r="BK1448" i="2"/>
  <c r="BA1448" i="2" s="1"/>
  <c r="G749" i="13"/>
  <c r="BK994" i="2"/>
  <c r="BK928" i="2"/>
  <c r="BW415" i="2"/>
  <c r="BV415" i="2" s="1"/>
  <c r="DN825" i="2"/>
  <c r="BW274" i="2"/>
  <c r="BV274" i="2" s="1"/>
  <c r="BK327" i="2"/>
  <c r="BA327" i="2" s="1"/>
  <c r="I41" i="12"/>
  <c r="BK1150" i="2"/>
  <c r="BK117" i="2"/>
  <c r="BK1220" i="2"/>
  <c r="BW1371" i="2"/>
  <c r="BV1371" i="2" s="1"/>
  <c r="BQ796" i="2"/>
  <c r="CF505" i="2"/>
  <c r="CE505" i="2" s="1"/>
  <c r="I19" i="12"/>
  <c r="BK264" i="2"/>
  <c r="BA264" i="2" s="1"/>
  <c r="I4" i="12"/>
  <c r="BW1264" i="2"/>
  <c r="BV1264" i="2" s="1"/>
  <c r="BK886" i="2"/>
  <c r="DD683" i="2"/>
  <c r="DG683" i="2" s="1"/>
  <c r="BW251" i="2"/>
  <c r="BV251" i="2" s="1"/>
  <c r="BW116" i="2"/>
  <c r="BV116" i="2" s="1"/>
  <c r="I40" i="12"/>
  <c r="I27" i="12"/>
  <c r="K22" i="12"/>
  <c r="G733" i="13"/>
  <c r="DD1267" i="2"/>
  <c r="DG1267" i="2" s="1"/>
  <c r="G1228" i="13"/>
  <c r="BW1175" i="2"/>
  <c r="BV1175" i="2" s="1"/>
  <c r="CF998" i="2"/>
  <c r="CE998" i="2" s="1"/>
  <c r="BW285" i="2"/>
  <c r="BV285" i="2" s="1"/>
  <c r="I22" i="12"/>
  <c r="I12" i="12"/>
  <c r="J30" i="12"/>
  <c r="BK422" i="2"/>
  <c r="BA422" i="2" s="1"/>
  <c r="BK1282" i="2"/>
  <c r="BW910" i="2"/>
  <c r="BV910" i="2" s="1"/>
  <c r="BQ1515" i="2"/>
  <c r="BW1213" i="2"/>
  <c r="BV1213" i="2" s="1"/>
  <c r="J42" i="12"/>
  <c r="DD733" i="2"/>
  <c r="DG733" i="2" s="1"/>
  <c r="G683" i="13"/>
  <c r="I8" i="12"/>
  <c r="I21" i="12"/>
  <c r="I39" i="12"/>
  <c r="I42" i="12"/>
  <c r="I35" i="12"/>
  <c r="I44" i="12"/>
  <c r="K6" i="12"/>
  <c r="J32" i="12"/>
  <c r="DD1146" i="2"/>
  <c r="DG1146" i="2" s="1"/>
  <c r="DN800" i="2"/>
  <c r="DD800" i="2"/>
  <c r="DG800" i="2" s="1"/>
  <c r="G1146" i="13"/>
  <c r="I9" i="12"/>
  <c r="I37" i="12"/>
  <c r="I10" i="12"/>
  <c r="I13" i="12"/>
  <c r="I6" i="12"/>
  <c r="J19" i="12"/>
  <c r="DD398" i="2"/>
  <c r="DF398" i="2" s="1"/>
  <c r="I46" i="12"/>
  <c r="K45" i="12"/>
  <c r="G398" i="13"/>
  <c r="I2" i="12"/>
  <c r="I7" i="12"/>
  <c r="I32" i="12"/>
  <c r="I26" i="12"/>
  <c r="I15" i="12"/>
  <c r="K9" i="12"/>
  <c r="DD853" i="2"/>
  <c r="DF853" i="2" s="1"/>
  <c r="DD1195" i="2"/>
  <c r="DF1195" i="2" s="1"/>
  <c r="DN616" i="2"/>
  <c r="DD351" i="2"/>
  <c r="DG351" i="2" s="1"/>
  <c r="I29" i="12"/>
  <c r="I30" i="12"/>
  <c r="I3" i="12"/>
  <c r="I34" i="12"/>
  <c r="I20" i="12"/>
  <c r="K40" i="12"/>
  <c r="DD833" i="2"/>
  <c r="DF833" i="2" s="1"/>
  <c r="DN833" i="2"/>
  <c r="DD616" i="2"/>
  <c r="DG616" i="2" s="1"/>
  <c r="DN302" i="2"/>
  <c r="DN894" i="2"/>
  <c r="DN749" i="2"/>
  <c r="G351" i="13"/>
  <c r="I38" i="12"/>
  <c r="I11" i="12"/>
  <c r="I25" i="12"/>
  <c r="I5" i="12"/>
  <c r="I28" i="12"/>
  <c r="K19" i="12"/>
  <c r="J17" i="12"/>
  <c r="DD719" i="2"/>
  <c r="DG719" i="2" s="1"/>
  <c r="DN719" i="2"/>
  <c r="I16" i="12"/>
  <c r="I31" i="12"/>
  <c r="I18" i="12"/>
  <c r="I33" i="12"/>
  <c r="I14" i="12"/>
  <c r="I36" i="12"/>
  <c r="J8" i="12"/>
  <c r="K2" i="12"/>
  <c r="K20" i="12"/>
  <c r="K21" i="12"/>
  <c r="K23" i="12"/>
  <c r="K3" i="12"/>
  <c r="K26" i="12"/>
  <c r="J20" i="12"/>
  <c r="J28" i="12"/>
  <c r="J11" i="12"/>
  <c r="J40" i="12"/>
  <c r="J26" i="12"/>
  <c r="J43" i="12"/>
  <c r="DD1231" i="2"/>
  <c r="DG1231" i="2" s="1"/>
  <c r="DN853" i="2"/>
  <c r="DD302" i="2"/>
  <c r="DF302" i="2" s="1"/>
  <c r="BQ1502" i="2"/>
  <c r="BK593" i="2"/>
  <c r="BA593" i="2" s="1"/>
  <c r="BK1464" i="2"/>
  <c r="BA1464" i="2" s="1"/>
  <c r="K29" i="12"/>
  <c r="K38" i="12"/>
  <c r="K37" i="12"/>
  <c r="K31" i="12"/>
  <c r="K25" i="12"/>
  <c r="K34" i="12"/>
  <c r="J44" i="12"/>
  <c r="J45" i="12"/>
  <c r="J23" i="12"/>
  <c r="J25" i="12"/>
  <c r="J34" i="12"/>
  <c r="DD316" i="2"/>
  <c r="DG316" i="2" s="1"/>
  <c r="BK540" i="2"/>
  <c r="BK727" i="2"/>
  <c r="BW333" i="2"/>
  <c r="BV333" i="2" s="1"/>
  <c r="K14" i="12"/>
  <c r="K16" i="12"/>
  <c r="K7" i="12"/>
  <c r="K39" i="12"/>
  <c r="K33" i="12"/>
  <c r="K42" i="12"/>
  <c r="J9" i="12"/>
  <c r="J21" i="12"/>
  <c r="J39" i="12"/>
  <c r="J33" i="12"/>
  <c r="J5" i="12"/>
  <c r="DN859" i="2"/>
  <c r="BW99" i="2"/>
  <c r="BV99" i="2" s="1"/>
  <c r="BA99" i="2" s="1"/>
  <c r="G316" i="13"/>
  <c r="BW197" i="2"/>
  <c r="BV197" i="2" s="1"/>
  <c r="K5" i="12"/>
  <c r="K35" i="12"/>
  <c r="K12" i="12"/>
  <c r="K10" i="12"/>
  <c r="K41" i="12"/>
  <c r="DN376" i="2"/>
  <c r="BW94" i="2"/>
  <c r="BV94" i="2" s="1"/>
  <c r="J36" i="12"/>
  <c r="J6" i="12"/>
  <c r="J37" i="12"/>
  <c r="J2" i="12"/>
  <c r="J41" i="12"/>
  <c r="J14" i="12"/>
  <c r="BK59" i="2"/>
  <c r="DD859" i="2"/>
  <c r="DF859" i="2" s="1"/>
  <c r="DD64" i="2"/>
  <c r="DG64" i="2" s="1"/>
  <c r="BK320" i="2"/>
  <c r="BK999" i="2"/>
  <c r="BA999" i="2" s="1"/>
  <c r="BW902" i="2"/>
  <c r="BV902" i="2" s="1"/>
  <c r="DF376" i="2"/>
  <c r="BK417" i="2"/>
  <c r="K17" i="12"/>
  <c r="K15" i="12"/>
  <c r="K18" i="12"/>
  <c r="K46" i="12"/>
  <c r="G376" i="13"/>
  <c r="BK215" i="2"/>
  <c r="BA215" i="2" s="1"/>
  <c r="J16" i="12"/>
  <c r="J22" i="12"/>
  <c r="J7" i="12"/>
  <c r="J10" i="12"/>
  <c r="J46" i="12"/>
  <c r="J27" i="12"/>
  <c r="DN64" i="2"/>
  <c r="BK509" i="2"/>
  <c r="BA509" i="2" s="1"/>
  <c r="BK532" i="2"/>
  <c r="BA532" i="2" s="1"/>
  <c r="BK938" i="2"/>
  <c r="BA938" i="2" s="1"/>
  <c r="I45" i="12"/>
  <c r="K36" i="12"/>
  <c r="K44" i="12"/>
  <c r="K8" i="12"/>
  <c r="K30" i="12"/>
  <c r="K24" i="12"/>
  <c r="K4" i="12"/>
  <c r="BW433" i="2"/>
  <c r="BV433" i="2" s="1"/>
  <c r="J3" i="12"/>
  <c r="J38" i="12"/>
  <c r="J12" i="12"/>
  <c r="J18" i="12"/>
  <c r="J4" i="12"/>
  <c r="J35" i="12"/>
  <c r="BQ1115" i="2"/>
  <c r="BW808" i="2"/>
  <c r="BV808" i="2" s="1"/>
  <c r="BW496" i="2"/>
  <c r="BV496" i="2" s="1"/>
  <c r="BK585" i="2"/>
  <c r="BA585" i="2" s="1"/>
  <c r="BK101" i="2"/>
  <c r="K11" i="12"/>
  <c r="K27" i="12"/>
  <c r="K28" i="12"/>
  <c r="K43" i="12"/>
  <c r="K32" i="12"/>
  <c r="K13" i="12"/>
  <c r="J29" i="12"/>
  <c r="J31" i="12"/>
  <c r="J15" i="12"/>
  <c r="J24" i="12"/>
  <c r="J13" i="12"/>
  <c r="DD784" i="2"/>
  <c r="DG784" i="2" s="1"/>
  <c r="DD686" i="2"/>
  <c r="DG686" i="2" s="1"/>
  <c r="DN359" i="2"/>
  <c r="DN644" i="2"/>
  <c r="DN426" i="2"/>
  <c r="DD1183" i="2"/>
  <c r="DG1183" i="2" s="1"/>
  <c r="DN784" i="2"/>
  <c r="DD1206" i="2"/>
  <c r="DG1206" i="2" s="1"/>
  <c r="BK38" i="2"/>
  <c r="BK96" i="2"/>
  <c r="BK478" i="2"/>
  <c r="BK494" i="2"/>
  <c r="BA494" i="2" s="1"/>
  <c r="BK905" i="2"/>
  <c r="BK1118" i="2"/>
  <c r="BK87" i="2"/>
  <c r="BA87" i="2" s="1"/>
  <c r="BK465" i="2"/>
  <c r="BA465" i="2" s="1"/>
  <c r="BK1126" i="2"/>
  <c r="BK741" i="2"/>
  <c r="BK27" i="2"/>
  <c r="BA27" i="2" s="1"/>
  <c r="BK1076" i="2"/>
  <c r="BA1076" i="2" s="1"/>
  <c r="BK829" i="2"/>
  <c r="BK290" i="2"/>
  <c r="BA290" i="2" s="1"/>
  <c r="BQ731" i="2"/>
  <c r="BK121" i="2"/>
  <c r="BA121" i="2" s="1"/>
  <c r="BK1342" i="2"/>
  <c r="BK969" i="2"/>
  <c r="BK95" i="2"/>
  <c r="BK519" i="2"/>
  <c r="BA519" i="2" s="1"/>
  <c r="BK1041" i="2"/>
  <c r="BK110" i="2"/>
  <c r="BA110" i="2" s="1"/>
  <c r="BK854" i="2"/>
  <c r="BK793" i="2"/>
  <c r="BK362" i="2"/>
  <c r="BK504" i="2"/>
  <c r="BW37" i="2"/>
  <c r="BV37" i="2" s="1"/>
  <c r="BK1190" i="2"/>
  <c r="BK889" i="2"/>
  <c r="BK70" i="2"/>
  <c r="BK223" i="2"/>
  <c r="BA223" i="2" s="1"/>
  <c r="BK1467" i="2"/>
  <c r="BA1467" i="2" s="1"/>
  <c r="CG603" i="2"/>
  <c r="BK164" i="2"/>
  <c r="BA164" i="2" s="1"/>
  <c r="BK707" i="2"/>
  <c r="BK736" i="2"/>
  <c r="BA736" i="2" s="1"/>
  <c r="BK1124" i="2"/>
  <c r="BK824" i="2"/>
  <c r="BK1136" i="2"/>
  <c r="BK146" i="2"/>
  <c r="BA146" i="2" s="1"/>
  <c r="BW1261" i="2"/>
  <c r="BV1261" i="2" s="1"/>
  <c r="BK859" i="2"/>
  <c r="BA859" i="2" s="1"/>
  <c r="BQ1204" i="2"/>
  <c r="BK1200" i="2"/>
  <c r="BW1312" i="2"/>
  <c r="BV1312" i="2" s="1"/>
  <c r="BW1290" i="2"/>
  <c r="BV1290" i="2" s="1"/>
  <c r="BK1226" i="2"/>
  <c r="BK345" i="2"/>
  <c r="BK34" i="2"/>
  <c r="BA34" i="2" s="1"/>
  <c r="BQ1431" i="2"/>
  <c r="BK116" i="2"/>
  <c r="BW1327" i="2"/>
  <c r="BV1327" i="2" s="1"/>
  <c r="BA1327" i="2" s="1"/>
  <c r="BW1254" i="2"/>
  <c r="BV1254" i="2" s="1"/>
  <c r="BW908" i="2"/>
  <c r="BV908" i="2" s="1"/>
  <c r="BK1455" i="2"/>
  <c r="BA1455" i="2" s="1"/>
  <c r="BK1268" i="2"/>
  <c r="BQ864" i="2"/>
  <c r="BW601" i="2"/>
  <c r="BV601" i="2" s="1"/>
  <c r="BK903" i="2"/>
  <c r="BA903" i="2" s="1"/>
  <c r="BK287" i="2"/>
  <c r="BA287" i="2" s="1"/>
  <c r="BQ1359" i="2"/>
  <c r="BW1485" i="2"/>
  <c r="BV1485" i="2" s="1"/>
  <c r="BW1435" i="2"/>
  <c r="BV1435" i="2" s="1"/>
  <c r="BK890" i="2"/>
  <c r="BK924" i="2"/>
  <c r="BA924" i="2" s="1"/>
  <c r="BK947" i="2"/>
  <c r="BA947" i="2" s="1"/>
  <c r="BK1068" i="2"/>
  <c r="BA1068" i="2" s="1"/>
  <c r="BK360" i="2"/>
  <c r="BW1106" i="2"/>
  <c r="BV1106" i="2" s="1"/>
  <c r="BA857" i="2"/>
  <c r="BK503" i="2"/>
  <c r="BV731" i="2"/>
  <c r="BK1306" i="2"/>
  <c r="BA1306" i="2" s="1"/>
  <c r="BK311" i="2"/>
  <c r="BA311" i="2" s="1"/>
  <c r="BK222" i="2"/>
  <c r="BA222" i="2" s="1"/>
  <c r="DG223" i="2"/>
  <c r="BQ538" i="2"/>
  <c r="BK1231" i="2"/>
  <c r="BW27" i="2"/>
  <c r="BV27" i="2" s="1"/>
  <c r="BK1434" i="2"/>
  <c r="BA1434" i="2" s="1"/>
  <c r="BK1293" i="2"/>
  <c r="BK769" i="2"/>
  <c r="BW1242" i="2"/>
  <c r="BV1242" i="2" s="1"/>
  <c r="BW1131" i="2"/>
  <c r="BV1131" i="2" s="1"/>
  <c r="BK878" i="2"/>
  <c r="CF752" i="2"/>
  <c r="CE752" i="2" s="1"/>
  <c r="BW425" i="2"/>
  <c r="BV425" i="2" s="1"/>
  <c r="BW392" i="2"/>
  <c r="BV392" i="2" s="1"/>
  <c r="BK711" i="2"/>
  <c r="BA711" i="2" s="1"/>
  <c r="BW181" i="2"/>
  <c r="BV181" i="2" s="1"/>
  <c r="BA181" i="2" s="1"/>
  <c r="BW287" i="2"/>
  <c r="BV287" i="2" s="1"/>
  <c r="BK1094" i="2"/>
  <c r="BK1375" i="2"/>
  <c r="BK47" i="2"/>
  <c r="BK525" i="2"/>
  <c r="BA525" i="2" s="1"/>
  <c r="BV621" i="2"/>
  <c r="BW1454" i="2"/>
  <c r="BV1454" i="2" s="1"/>
  <c r="BW1440" i="2"/>
  <c r="BV1440" i="2" s="1"/>
  <c r="BK1374" i="2"/>
  <c r="BW1438" i="2"/>
  <c r="BV1438" i="2" s="1"/>
  <c r="BK962" i="2"/>
  <c r="BA962" i="2" s="1"/>
  <c r="BK1011" i="2"/>
  <c r="BK604" i="2"/>
  <c r="BK682" i="2"/>
  <c r="BA682" i="2" s="1"/>
  <c r="BQ833" i="2"/>
  <c r="BW605" i="2"/>
  <c r="BV605" i="2" s="1"/>
  <c r="BK1026" i="2"/>
  <c r="BW248" i="2"/>
  <c r="BV248" i="2" s="1"/>
  <c r="BK1043" i="2"/>
  <c r="BA1043" i="2" s="1"/>
  <c r="BQ1130" i="2"/>
  <c r="BW860" i="2"/>
  <c r="BV860" i="2" s="1"/>
  <c r="BK703" i="2"/>
  <c r="BK1097" i="2"/>
  <c r="BW461" i="2"/>
  <c r="BV461" i="2" s="1"/>
  <c r="BW457" i="2"/>
  <c r="BV457" i="2" s="1"/>
  <c r="BK530" i="2"/>
  <c r="BA530" i="2" s="1"/>
  <c r="BK67" i="2"/>
  <c r="BA67" i="2" s="1"/>
  <c r="BW1333" i="2"/>
  <c r="BV1333" i="2" s="1"/>
  <c r="BW1174" i="2"/>
  <c r="BV1174" i="2" s="1"/>
  <c r="BK753" i="2"/>
  <c r="BK818" i="2"/>
  <c r="BV319" i="2"/>
  <c r="BK403" i="2"/>
  <c r="BA403" i="2" s="1"/>
  <c r="BQ308" i="2"/>
  <c r="BZ49" i="2"/>
  <c r="BW1414" i="2"/>
  <c r="BV1414" i="2" s="1"/>
  <c r="BA1414" i="2" s="1"/>
  <c r="BK1165" i="2"/>
  <c r="BK932" i="2"/>
  <c r="BK653" i="2"/>
  <c r="BK896" i="2"/>
  <c r="BW1470" i="2"/>
  <c r="BV1470" i="2" s="1"/>
  <c r="BW1393" i="2"/>
  <c r="BV1393" i="2" s="1"/>
  <c r="BW1305" i="2"/>
  <c r="BV1305" i="2" s="1"/>
  <c r="BK844" i="2"/>
  <c r="BK762" i="2"/>
  <c r="BW831" i="2"/>
  <c r="BV831" i="2" s="1"/>
  <c r="BK739" i="2"/>
  <c r="BQ720" i="2"/>
  <c r="BK303" i="2"/>
  <c r="BA303" i="2" s="1"/>
  <c r="BK256" i="2"/>
  <c r="BA256" i="2" s="1"/>
  <c r="BQ246" i="2"/>
  <c r="BQ1399" i="2"/>
  <c r="BK1107" i="2"/>
  <c r="BK920" i="2"/>
  <c r="BK712" i="2"/>
  <c r="BA712" i="2" s="1"/>
  <c r="BK1014" i="2"/>
  <c r="BA1014" i="2" s="1"/>
  <c r="CF541" i="2"/>
  <c r="CE541" i="2" s="1"/>
  <c r="CF437" i="2"/>
  <c r="CE437" i="2" s="1"/>
  <c r="BA321" i="2"/>
  <c r="BA174" i="2"/>
  <c r="BK477" i="2"/>
  <c r="BK425" i="2"/>
  <c r="BW39" i="2"/>
  <c r="BV39" i="2" s="1"/>
  <c r="BK1082" i="2"/>
  <c r="BK282" i="2"/>
  <c r="BK1341" i="2"/>
  <c r="BQ1395" i="2"/>
  <c r="BK808" i="2"/>
  <c r="BK1426" i="2"/>
  <c r="BK575" i="2"/>
  <c r="BA575" i="2" s="1"/>
  <c r="BV625" i="2"/>
  <c r="BK547" i="2"/>
  <c r="BK949" i="2"/>
  <c r="BA949" i="2" s="1"/>
  <c r="BK248" i="2"/>
  <c r="BA248" i="2" s="1"/>
  <c r="BA870" i="2"/>
  <c r="BK959" i="2"/>
  <c r="BK1259" i="2"/>
  <c r="BA1259" i="2" s="1"/>
  <c r="BK1110" i="2"/>
  <c r="CF1000" i="2"/>
  <c r="CE1000" i="2" s="1"/>
  <c r="BW835" i="2"/>
  <c r="BV835" i="2" s="1"/>
  <c r="BK240" i="2"/>
  <c r="BA240" i="2" s="1"/>
  <c r="BK479" i="2"/>
  <c r="BA479" i="2" s="1"/>
  <c r="BQ660" i="2"/>
  <c r="BK1343" i="2"/>
  <c r="BK496" i="2"/>
  <c r="BA496" i="2" s="1"/>
  <c r="BK183" i="2"/>
  <c r="CF951" i="2"/>
  <c r="CE951" i="2" s="1"/>
  <c r="BA951" i="2" s="1"/>
  <c r="CG648" i="2"/>
  <c r="BK68" i="2"/>
  <c r="BQ625" i="2"/>
  <c r="BW389" i="2"/>
  <c r="BV389" i="2" s="1"/>
  <c r="BK1090" i="2"/>
  <c r="BA1090" i="2" s="1"/>
  <c r="BK330" i="2"/>
  <c r="BA330" i="2" s="1"/>
  <c r="BW1086" i="2"/>
  <c r="BV1086" i="2" s="1"/>
  <c r="BW25" i="2"/>
  <c r="BV25" i="2" s="1"/>
  <c r="BV383" i="2"/>
  <c r="BA383" i="2" s="1"/>
  <c r="BW891" i="2"/>
  <c r="BV891" i="2" s="1"/>
  <c r="BA891" i="2" s="1"/>
  <c r="BW1219" i="2"/>
  <c r="BV1219" i="2" s="1"/>
  <c r="BK538" i="2"/>
  <c r="BA538" i="2" s="1"/>
  <c r="BZ1002" i="2"/>
  <c r="BV864" i="2"/>
  <c r="BQ1373" i="2"/>
  <c r="BW1123" i="2"/>
  <c r="BV1123" i="2" s="1"/>
  <c r="BK1270" i="2"/>
  <c r="BK1138" i="2"/>
  <c r="BV1395" i="2"/>
  <c r="BA1395" i="2" s="1"/>
  <c r="BK64" i="2"/>
  <c r="BA64" i="2" s="1"/>
  <c r="BK730" i="2"/>
  <c r="BK535" i="2"/>
  <c r="BA535" i="2" s="1"/>
  <c r="BK316" i="2"/>
  <c r="BK466" i="2"/>
  <c r="BA466" i="2" s="1"/>
  <c r="BK1052" i="2"/>
  <c r="BA1052" i="2" s="1"/>
  <c r="BK1317" i="2"/>
  <c r="BA1317" i="2" s="1"/>
  <c r="BK141" i="2"/>
  <c r="BK373" i="2"/>
  <c r="BA373" i="2" s="1"/>
  <c r="BK937" i="2"/>
  <c r="BK71" i="2"/>
  <c r="BK1460" i="2"/>
  <c r="BA1460" i="2" s="1"/>
  <c r="BK1213" i="2"/>
  <c r="BK31" i="2"/>
  <c r="BK950" i="2"/>
  <c r="BK678" i="2"/>
  <c r="DR348" i="2"/>
  <c r="BK247" i="2"/>
  <c r="BA247" i="2" s="1"/>
  <c r="BK159" i="2"/>
  <c r="BK35" i="2"/>
  <c r="BA35" i="2" s="1"/>
  <c r="BW1121" i="2"/>
  <c r="BV1121" i="2" s="1"/>
  <c r="BK1415" i="2"/>
  <c r="BK1007" i="2"/>
  <c r="DR398" i="2"/>
  <c r="DR394" i="2"/>
  <c r="DR339" i="2"/>
  <c r="BK587" i="2"/>
  <c r="BA587" i="2" s="1"/>
  <c r="BW134" i="2"/>
  <c r="BV134" i="2" s="1"/>
  <c r="BA134" i="2" s="1"/>
  <c r="BQ1357" i="2"/>
  <c r="BK414" i="2"/>
  <c r="BA414" i="2" s="1"/>
  <c r="BV720" i="2"/>
  <c r="CC83" i="2"/>
  <c r="BZ83" i="2" s="1"/>
  <c r="BK852" i="2"/>
  <c r="BK720" i="2"/>
  <c r="DR326" i="2"/>
  <c r="BQ812" i="2"/>
  <c r="DR396" i="2"/>
  <c r="BW10" i="2"/>
  <c r="BV10" i="2" s="1"/>
  <c r="BW477" i="2"/>
  <c r="BV477" i="2" s="1"/>
  <c r="BQ153" i="2"/>
  <c r="BK1410" i="2"/>
  <c r="BK871" i="2"/>
  <c r="CC611" i="2"/>
  <c r="BZ611" i="2" s="1"/>
  <c r="CD83" i="2"/>
  <c r="CF83" i="2"/>
  <c r="CE83" i="2" s="1"/>
  <c r="BA83" i="2" s="1"/>
  <c r="BQ541" i="2"/>
  <c r="BW609" i="2"/>
  <c r="BV609" i="2" s="1"/>
  <c r="BK180" i="2"/>
  <c r="BW683" i="2"/>
  <c r="BV683" i="2" s="1"/>
  <c r="CD611" i="2"/>
  <c r="BK715" i="2"/>
  <c r="BQ691" i="2"/>
  <c r="DR409" i="2"/>
  <c r="DR400" i="2"/>
  <c r="DR347" i="2"/>
  <c r="BW336" i="2"/>
  <c r="BV336" i="2" s="1"/>
  <c r="BW223" i="2"/>
  <c r="BV223" i="2" s="1"/>
  <c r="BK1328" i="2"/>
  <c r="BK809" i="2"/>
  <c r="BK868" i="2"/>
  <c r="BW188" i="2"/>
  <c r="BV188" i="2" s="1"/>
  <c r="DR413" i="2"/>
  <c r="DR359" i="2"/>
  <c r="BW44" i="2"/>
  <c r="BV44" i="2" s="1"/>
  <c r="BK395" i="2"/>
  <c r="BW527" i="2"/>
  <c r="BV527" i="2" s="1"/>
  <c r="BW119" i="2"/>
  <c r="BV119" i="2" s="1"/>
  <c r="BK1456" i="2"/>
  <c r="BA1456" i="2" s="1"/>
  <c r="BK864" i="2"/>
  <c r="BK944" i="2"/>
  <c r="BA944" i="2" s="1"/>
  <c r="BK1077" i="2"/>
  <c r="BA1077" i="2" s="1"/>
  <c r="BK75" i="2"/>
  <c r="BK1423" i="2"/>
  <c r="BK1196" i="2"/>
  <c r="BK11" i="2"/>
  <c r="BA11" i="2" s="1"/>
  <c r="BV798" i="2"/>
  <c r="BQ798" i="2"/>
  <c r="DG1093" i="2"/>
  <c r="BK1404" i="2"/>
  <c r="BK229" i="2"/>
  <c r="BA229" i="2" s="1"/>
  <c r="BK1480" i="2"/>
  <c r="BA1480" i="2" s="1"/>
  <c r="BK48" i="2"/>
  <c r="BK91" i="2"/>
  <c r="BK1156" i="2"/>
  <c r="BV1176" i="2"/>
  <c r="BK1351" i="2"/>
  <c r="BK430" i="2"/>
  <c r="BK293" i="2"/>
  <c r="BK830" i="2"/>
  <c r="BK274" i="2"/>
  <c r="BA274" i="2" s="1"/>
  <c r="BK140" i="2"/>
  <c r="BK109" i="2"/>
  <c r="BA185" i="2"/>
  <c r="BV898" i="2"/>
  <c r="BA898" i="2" s="1"/>
  <c r="BK1018" i="2"/>
  <c r="CF655" i="2"/>
  <c r="CE655" i="2" s="1"/>
  <c r="BA655" i="2" s="1"/>
  <c r="BW770" i="2"/>
  <c r="BV770" i="2" s="1"/>
  <c r="BW198" i="2"/>
  <c r="BV198" i="2" s="1"/>
  <c r="BA198" i="2" s="1"/>
  <c r="BK439" i="2"/>
  <c r="BK389" i="2"/>
  <c r="BA389" i="2" s="1"/>
  <c r="BK892" i="2"/>
  <c r="BK1428" i="2"/>
  <c r="BW1304" i="2"/>
  <c r="BV1304" i="2" s="1"/>
  <c r="BA1304" i="2" s="1"/>
  <c r="BK851" i="2"/>
  <c r="BW887" i="2"/>
  <c r="BV887" i="2" s="1"/>
  <c r="BK671" i="2"/>
  <c r="CF824" i="2"/>
  <c r="CE824" i="2" s="1"/>
  <c r="BK933" i="2"/>
  <c r="BQ272" i="2"/>
  <c r="BK1469" i="2"/>
  <c r="BA1469" i="2" s="1"/>
  <c r="BK1420" i="2"/>
  <c r="BK1288" i="2"/>
  <c r="BA1288" i="2" s="1"/>
  <c r="BW228" i="2"/>
  <c r="BV228" i="2" s="1"/>
  <c r="BK1290" i="2"/>
  <c r="BA1290" i="2" s="1"/>
  <c r="BK1366" i="2"/>
  <c r="BK1300" i="2"/>
  <c r="BA1300" i="2" s="1"/>
  <c r="CF1050" i="2"/>
  <c r="CE1050" i="2" s="1"/>
  <c r="BW905" i="2"/>
  <c r="BV905" i="2" s="1"/>
  <c r="BK680" i="2"/>
  <c r="BA680" i="2" s="1"/>
  <c r="BQ497" i="2"/>
  <c r="BW437" i="2"/>
  <c r="BV437" i="2" s="1"/>
  <c r="BQ194" i="2"/>
  <c r="BW161" i="2"/>
  <c r="BV161" i="2" s="1"/>
  <c r="BK1189" i="2"/>
  <c r="BK797" i="2"/>
  <c r="BK1437" i="2"/>
  <c r="BA1437" i="2" s="1"/>
  <c r="BK880" i="2"/>
  <c r="BK1072" i="2"/>
  <c r="BA1072" i="2" s="1"/>
  <c r="BK8" i="2"/>
  <c r="BA8" i="2" s="1"/>
  <c r="BW1156" i="2"/>
  <c r="BV1156" i="2" s="1"/>
  <c r="BW1098" i="2"/>
  <c r="BV1098" i="2" s="1"/>
  <c r="BK1429" i="2"/>
  <c r="BK531" i="2"/>
  <c r="BA531" i="2" s="1"/>
  <c r="BK1191" i="2"/>
  <c r="BK537" i="2"/>
  <c r="BA537" i="2" s="1"/>
  <c r="BA187" i="2"/>
  <c r="BW1107" i="2"/>
  <c r="BV1107" i="2" s="1"/>
  <c r="BW1079" i="2"/>
  <c r="BV1079" i="2" s="1"/>
  <c r="BK1042" i="2"/>
  <c r="BW698" i="2"/>
  <c r="BV698" i="2" s="1"/>
  <c r="BQ822" i="2"/>
  <c r="BA648" i="2"/>
  <c r="BV410" i="2"/>
  <c r="BV307" i="2"/>
  <c r="BA307" i="2" s="1"/>
  <c r="BK143" i="2"/>
  <c r="BA143" i="2" s="1"/>
  <c r="BV170" i="2"/>
  <c r="BW382" i="2"/>
  <c r="BV382" i="2" s="1"/>
  <c r="BW498" i="2"/>
  <c r="BV498" i="2" s="1"/>
  <c r="BK1188" i="2"/>
  <c r="BK528" i="2"/>
  <c r="BW1420" i="2"/>
  <c r="BV1420" i="2" s="1"/>
  <c r="BA1420" i="2" s="1"/>
  <c r="BW1197" i="2"/>
  <c r="BV1197" i="2" s="1"/>
  <c r="BW1186" i="2"/>
  <c r="BV1186" i="2" s="1"/>
  <c r="BK1140" i="2"/>
  <c r="BK1078" i="2"/>
  <c r="BA1078" i="2" s="1"/>
  <c r="BK1158" i="2"/>
  <c r="BW454" i="2"/>
  <c r="BV454" i="2" s="1"/>
  <c r="BK429" i="2"/>
  <c r="BK614" i="2"/>
  <c r="BK366" i="2"/>
  <c r="BK433" i="2"/>
  <c r="BA433" i="2" s="1"/>
  <c r="BQ1309" i="2"/>
  <c r="BW1486" i="2"/>
  <c r="BV1486" i="2" s="1"/>
  <c r="BK1040" i="2"/>
  <c r="BV833" i="2"/>
  <c r="BK825" i="2"/>
  <c r="BA825" i="2" s="1"/>
  <c r="BQ319" i="2"/>
  <c r="BK42" i="2"/>
  <c r="BK106" i="2"/>
  <c r="BA106" i="2" s="1"/>
  <c r="BW1202" i="2"/>
  <c r="BV1202" i="2" s="1"/>
  <c r="BW1171" i="2"/>
  <c r="BV1171" i="2" s="1"/>
  <c r="BQ346" i="2"/>
  <c r="BK1291" i="2"/>
  <c r="BA1291" i="2" s="1"/>
  <c r="BQ875" i="2"/>
  <c r="BQ1135" i="2"/>
  <c r="BQ1469" i="2"/>
  <c r="BW800" i="2"/>
  <c r="BV800" i="2" s="1"/>
  <c r="BQ694" i="2"/>
  <c r="BQ713" i="2"/>
  <c r="BQ1423" i="2"/>
  <c r="BV193" i="2"/>
  <c r="BA193" i="2" s="1"/>
  <c r="BW1116" i="2"/>
  <c r="BV1116" i="2" s="1"/>
  <c r="CF1007" i="2"/>
  <c r="CE1007" i="2" s="1"/>
  <c r="BK689" i="2"/>
  <c r="BW1332" i="2"/>
  <c r="BV1332" i="2" s="1"/>
  <c r="BW284" i="2"/>
  <c r="BV284" i="2" s="1"/>
  <c r="BK843" i="2"/>
  <c r="BK151" i="2"/>
  <c r="BQ576" i="2"/>
  <c r="BQ1388" i="2"/>
  <c r="BQ1025" i="2"/>
  <c r="BK654" i="2"/>
  <c r="BA654" i="2" s="1"/>
  <c r="BK1109" i="2"/>
  <c r="BK911" i="2"/>
  <c r="BK706" i="2"/>
  <c r="BA706" i="2" s="1"/>
  <c r="BQ679" i="2"/>
  <c r="BW739" i="2"/>
  <c r="BV739" i="2" s="1"/>
  <c r="BA515" i="2"/>
  <c r="BK1485" i="2"/>
  <c r="BA1485" i="2" s="1"/>
  <c r="BK1009" i="2"/>
  <c r="BQ849" i="2"/>
  <c r="BV845" i="2"/>
  <c r="BK942" i="2"/>
  <c r="BA942" i="2" s="1"/>
  <c r="BK1482" i="2"/>
  <c r="BA1482" i="2" s="1"/>
  <c r="BW1279" i="2"/>
  <c r="BV1279" i="2" s="1"/>
  <c r="BA1279" i="2" s="1"/>
  <c r="CF1111" i="2"/>
  <c r="CE1111" i="2" s="1"/>
  <c r="BW1141" i="2"/>
  <c r="BV1141" i="2" s="1"/>
  <c r="BK600" i="2"/>
  <c r="BW309" i="2"/>
  <c r="BV309" i="2" s="1"/>
  <c r="BK602" i="2"/>
  <c r="BK33" i="2"/>
  <c r="BA33" i="2" s="1"/>
  <c r="BW1111" i="2"/>
  <c r="BV1111" i="2" s="1"/>
  <c r="BK506" i="2"/>
  <c r="BA506" i="2" s="1"/>
  <c r="BK533" i="2"/>
  <c r="BA533" i="2" s="1"/>
  <c r="BK1371" i="2"/>
  <c r="BW1097" i="2"/>
  <c r="BV1097" i="2" s="1"/>
  <c r="BK888" i="2"/>
  <c r="CF1051" i="2"/>
  <c r="CE1051" i="2" s="1"/>
  <c r="BW786" i="2"/>
  <c r="BV786" i="2" s="1"/>
  <c r="BV549" i="2"/>
  <c r="BW444" i="2"/>
  <c r="BV444" i="2" s="1"/>
  <c r="CF860" i="2"/>
  <c r="CE860" i="2" s="1"/>
  <c r="BK263" i="2"/>
  <c r="BA263" i="2" s="1"/>
  <c r="BK1508" i="2"/>
  <c r="BA1508" i="2" s="1"/>
  <c r="BK1368" i="2"/>
  <c r="BA1368" i="2" s="1"/>
  <c r="BV1172" i="2"/>
  <c r="BK1079" i="2"/>
  <c r="BK810" i="2"/>
  <c r="BV844" i="2"/>
  <c r="BK1501" i="2"/>
  <c r="BA1501" i="2" s="1"/>
  <c r="BK103" i="2"/>
  <c r="BK875" i="2"/>
  <c r="BW1271" i="2"/>
  <c r="BV1271" i="2" s="1"/>
  <c r="BA1271" i="2" s="1"/>
  <c r="BW1251" i="2"/>
  <c r="BV1251" i="2" s="1"/>
  <c r="BW1272" i="2"/>
  <c r="BV1272" i="2" s="1"/>
  <c r="BA1272" i="2" s="1"/>
  <c r="BW1335" i="2"/>
  <c r="BV1335" i="2" s="1"/>
  <c r="BA1335" i="2" s="1"/>
  <c r="BK795" i="2"/>
  <c r="BK980" i="2"/>
  <c r="BK191" i="2"/>
  <c r="BQ918" i="2"/>
  <c r="BW135" i="2"/>
  <c r="BV135" i="2" s="1"/>
  <c r="BV679" i="2"/>
  <c r="BK524" i="2"/>
  <c r="BA524" i="2" s="1"/>
  <c r="BQ258" i="2"/>
  <c r="BK756" i="2"/>
  <c r="BK1162" i="2"/>
  <c r="BW1429" i="2"/>
  <c r="BV1429" i="2" s="1"/>
  <c r="BW688" i="2"/>
  <c r="BV688" i="2" s="1"/>
  <c r="BV346" i="2"/>
  <c r="BK317" i="2"/>
  <c r="BK93" i="2"/>
  <c r="BQ234" i="2"/>
  <c r="BV690" i="2"/>
  <c r="BA690" i="2" s="1"/>
  <c r="CD634" i="2"/>
  <c r="CG634" i="2" s="1"/>
  <c r="CC634" i="2"/>
  <c r="BZ634" i="2" s="1"/>
  <c r="CD405" i="2"/>
  <c r="CG405" i="2" s="1"/>
  <c r="CC405" i="2"/>
  <c r="BZ405" i="2" s="1"/>
  <c r="CD615" i="2"/>
  <c r="CG615" i="2" s="1"/>
  <c r="CC615" i="2"/>
  <c r="BZ615" i="2" s="1"/>
  <c r="CD570" i="2"/>
  <c r="CG570" i="2" s="1"/>
  <c r="CC570" i="2"/>
  <c r="BZ570" i="2" s="1"/>
  <c r="BK46" i="2"/>
  <c r="CD486" i="2"/>
  <c r="CC486" i="2"/>
  <c r="BZ486" i="2" s="1"/>
  <c r="CD331" i="2"/>
  <c r="CG331" i="2" s="1"/>
  <c r="CC331" i="2"/>
  <c r="BZ331" i="2" s="1"/>
  <c r="CD651" i="2"/>
  <c r="CG651" i="2" s="1"/>
  <c r="CC651" i="2"/>
  <c r="BZ651" i="2" s="1"/>
  <c r="CD81" i="2"/>
  <c r="CG81" i="2" s="1"/>
  <c r="CC81" i="2"/>
  <c r="BZ81" i="2" s="1"/>
  <c r="CD769" i="2"/>
  <c r="CG769" i="2" s="1"/>
  <c r="CC769" i="2"/>
  <c r="BZ769" i="2" s="1"/>
  <c r="CC494" i="2"/>
  <c r="BZ494" i="2" s="1"/>
  <c r="CD494" i="2"/>
  <c r="CG494" i="2" s="1"/>
  <c r="CC840" i="2"/>
  <c r="BZ840" i="2" s="1"/>
  <c r="CD840" i="2"/>
  <c r="CD37" i="2"/>
  <c r="CG37" i="2" s="1"/>
  <c r="CC37" i="2"/>
  <c r="BZ37" i="2" s="1"/>
  <c r="CD24" i="2"/>
  <c r="CG24" i="2" s="1"/>
  <c r="CC24" i="2"/>
  <c r="BZ24" i="2" s="1"/>
  <c r="CD556" i="2"/>
  <c r="CG556" i="2" s="1"/>
  <c r="CC556" i="2"/>
  <c r="BZ556" i="2" s="1"/>
  <c r="CD5" i="2"/>
  <c r="CG5" i="2" s="1"/>
  <c r="CC5" i="2"/>
  <c r="BZ5" i="2" s="1"/>
  <c r="CD977" i="2"/>
  <c r="CG977" i="2" s="1"/>
  <c r="CC977" i="2"/>
  <c r="BZ977" i="2" s="1"/>
  <c r="CD1161" i="2"/>
  <c r="CG1161" i="2" s="1"/>
  <c r="CC1161" i="2"/>
  <c r="BZ1161" i="2" s="1"/>
  <c r="CD744" i="2"/>
  <c r="CG744" i="2" s="1"/>
  <c r="CC744" i="2"/>
  <c r="BZ744" i="2" s="1"/>
  <c r="CD500" i="2"/>
  <c r="CG500" i="2" s="1"/>
  <c r="CC500" i="2"/>
  <c r="BZ500" i="2" s="1"/>
  <c r="CD435" i="2"/>
  <c r="CG435" i="2" s="1"/>
  <c r="CC435" i="2"/>
  <c r="BZ435" i="2" s="1"/>
  <c r="CD1182" i="2"/>
  <c r="CG1182" i="2" s="1"/>
  <c r="CC1182" i="2"/>
  <c r="BZ1182" i="2" s="1"/>
  <c r="CD1141" i="2"/>
  <c r="CG1141" i="2" s="1"/>
  <c r="CC1141" i="2"/>
  <c r="BZ1141" i="2" s="1"/>
  <c r="CD975" i="2"/>
  <c r="CC975" i="2"/>
  <c r="BZ975" i="2" s="1"/>
  <c r="CD60" i="2"/>
  <c r="CG60" i="2" s="1"/>
  <c r="CC60" i="2"/>
  <c r="BZ60" i="2" s="1"/>
  <c r="CD1224" i="2"/>
  <c r="CG1224" i="2" s="1"/>
  <c r="CC1224" i="2"/>
  <c r="BZ1224" i="2" s="1"/>
  <c r="CD878" i="2"/>
  <c r="CC878" i="2"/>
  <c r="BZ878" i="2" s="1"/>
  <c r="CD632" i="2"/>
  <c r="CG632" i="2" s="1"/>
  <c r="CC632" i="2"/>
  <c r="BZ632" i="2" s="1"/>
  <c r="CD1259" i="2"/>
  <c r="CG1259" i="2" s="1"/>
  <c r="CC1259" i="2"/>
  <c r="BZ1259" i="2" s="1"/>
  <c r="CD1207" i="2"/>
  <c r="CG1207" i="2" s="1"/>
  <c r="CC1207" i="2"/>
  <c r="BZ1207" i="2" s="1"/>
  <c r="CD979" i="2"/>
  <c r="CG979" i="2" s="1"/>
  <c r="CC979" i="2"/>
  <c r="BZ979" i="2" s="1"/>
  <c r="CD971" i="2"/>
  <c r="CG971" i="2" s="1"/>
  <c r="CC971" i="2"/>
  <c r="BZ971" i="2" s="1"/>
  <c r="CD482" i="2"/>
  <c r="CG482" i="2" s="1"/>
  <c r="CC482" i="2"/>
  <c r="BZ482" i="2" s="1"/>
  <c r="CD927" i="2"/>
  <c r="CG927" i="2" s="1"/>
  <c r="CC927" i="2"/>
  <c r="BZ927" i="2" s="1"/>
  <c r="CD15" i="2"/>
  <c r="CG15" i="2" s="1"/>
  <c r="CC15" i="2"/>
  <c r="BZ15" i="2" s="1"/>
  <c r="CD71" i="2"/>
  <c r="CG71" i="2" s="1"/>
  <c r="CC71" i="2"/>
  <c r="BZ71" i="2" s="1"/>
  <c r="CD1083" i="2"/>
  <c r="CG1083" i="2" s="1"/>
  <c r="CC1083" i="2"/>
  <c r="CF1083" i="2" s="1"/>
  <c r="CD847" i="2"/>
  <c r="CG847" i="2" s="1"/>
  <c r="CC847" i="2"/>
  <c r="BZ847" i="2" s="1"/>
  <c r="CD855" i="2"/>
  <c r="CG855" i="2" s="1"/>
  <c r="CC855" i="2"/>
  <c r="BZ855" i="2" s="1"/>
  <c r="CD1105" i="2"/>
  <c r="CG1105" i="2" s="1"/>
  <c r="CC1105" i="2"/>
  <c r="BZ1105" i="2" s="1"/>
  <c r="CD629" i="2"/>
  <c r="CC629" i="2"/>
  <c r="BZ629" i="2" s="1"/>
  <c r="CD353" i="2"/>
  <c r="CG353" i="2" s="1"/>
  <c r="CC353" i="2"/>
  <c r="BZ353" i="2" s="1"/>
  <c r="CD654" i="2"/>
  <c r="CC654" i="2"/>
  <c r="BZ654" i="2" s="1"/>
  <c r="CD818" i="2"/>
  <c r="CG818" i="2" s="1"/>
  <c r="CC818" i="2"/>
  <c r="BZ818" i="2" s="1"/>
  <c r="CD366" i="2"/>
  <c r="CG366" i="2" s="1"/>
  <c r="CC366" i="2"/>
  <c r="BZ366" i="2" s="1"/>
  <c r="CD358" i="2"/>
  <c r="CG358" i="2" s="1"/>
  <c r="CC358" i="2"/>
  <c r="BZ358" i="2" s="1"/>
  <c r="CD1099" i="2"/>
  <c r="CG1099" i="2" s="1"/>
  <c r="CC1099" i="2"/>
  <c r="BZ1099" i="2" s="1"/>
  <c r="CD866" i="2"/>
  <c r="CG866" i="2" s="1"/>
  <c r="CC866" i="2"/>
  <c r="BZ866" i="2" s="1"/>
  <c r="CD302" i="2"/>
  <c r="CC302" i="2"/>
  <c r="BZ302" i="2" s="1"/>
  <c r="CD18" i="2"/>
  <c r="CG18" i="2" s="1"/>
  <c r="CC18" i="2"/>
  <c r="CF18" i="2" s="1"/>
  <c r="CE18" i="2" s="1"/>
  <c r="CD550" i="2"/>
  <c r="CG550" i="2" s="1"/>
  <c r="CC550" i="2"/>
  <c r="BZ550" i="2" s="1"/>
  <c r="CD471" i="2"/>
  <c r="CG471" i="2" s="1"/>
  <c r="CC471" i="2"/>
  <c r="BZ471" i="2" s="1"/>
  <c r="CD511" i="2"/>
  <c r="CC511" i="2"/>
  <c r="BZ511" i="2" s="1"/>
  <c r="BK149" i="2"/>
  <c r="CD894" i="2"/>
  <c r="CG894" i="2" s="1"/>
  <c r="CC894" i="2"/>
  <c r="CD1120" i="2"/>
  <c r="CG1120" i="2" s="1"/>
  <c r="CC1120" i="2"/>
  <c r="BZ1120" i="2" s="1"/>
  <c r="CD537" i="2"/>
  <c r="CG537" i="2" s="1"/>
  <c r="CC537" i="2"/>
  <c r="CD1216" i="2"/>
  <c r="CG1216" i="2" s="1"/>
  <c r="CC1216" i="2"/>
  <c r="CD915" i="2"/>
  <c r="CG915" i="2" s="1"/>
  <c r="CC915" i="2"/>
  <c r="CF915" i="2" s="1"/>
  <c r="CD647" i="2"/>
  <c r="CC647" i="2"/>
  <c r="BZ647" i="2" s="1"/>
  <c r="CD612" i="2"/>
  <c r="CC612" i="2"/>
  <c r="BZ612" i="2" s="1"/>
  <c r="CD1189" i="2"/>
  <c r="CG1189" i="2" s="1"/>
  <c r="CC1189" i="2"/>
  <c r="CD881" i="2"/>
  <c r="CC881" i="2"/>
  <c r="BZ881" i="2" s="1"/>
  <c r="CD1112" i="2"/>
  <c r="CG1112" i="2" s="1"/>
  <c r="CC1112" i="2"/>
  <c r="CD707" i="2"/>
  <c r="CG707" i="2" s="1"/>
  <c r="CC707" i="2"/>
  <c r="BZ707" i="2" s="1"/>
  <c r="CD1134" i="2"/>
  <c r="CG1134" i="2" s="1"/>
  <c r="CC1134" i="2"/>
  <c r="BZ1134" i="2" s="1"/>
  <c r="CC921" i="2"/>
  <c r="CD921" i="2"/>
  <c r="CG921" i="2" s="1"/>
  <c r="CD786" i="2"/>
  <c r="CG786" i="2" s="1"/>
  <c r="CC786" i="2"/>
  <c r="CD796" i="2"/>
  <c r="CG796" i="2" s="1"/>
  <c r="CC796" i="2"/>
  <c r="BZ796" i="2" s="1"/>
  <c r="CD339" i="2"/>
  <c r="CG339" i="2" s="1"/>
  <c r="CC339" i="2"/>
  <c r="CF339" i="2" s="1"/>
  <c r="CE339" i="2" s="1"/>
  <c r="CD546" i="2"/>
  <c r="CG546" i="2" s="1"/>
  <c r="CC546" i="2"/>
  <c r="BZ546" i="2" s="1"/>
  <c r="CG515" i="2"/>
  <c r="CD515" i="2"/>
  <c r="CC515" i="2"/>
  <c r="BZ515" i="2" s="1"/>
  <c r="CC13" i="2"/>
  <c r="BZ13" i="2" s="1"/>
  <c r="CD13" i="2"/>
  <c r="CG13" i="2" s="1"/>
  <c r="CD639" i="2"/>
  <c r="CG639" i="2" s="1"/>
  <c r="CC639" i="2"/>
  <c r="CC441" i="2"/>
  <c r="BZ441" i="2" s="1"/>
  <c r="CD441" i="2"/>
  <c r="CG441" i="2" s="1"/>
  <c r="CD344" i="2"/>
  <c r="CG344" i="2" s="1"/>
  <c r="CC344" i="2"/>
  <c r="BZ344" i="2" s="1"/>
  <c r="CD21" i="2"/>
  <c r="CG21" i="2" s="1"/>
  <c r="CC21" i="2"/>
  <c r="BZ21" i="2" s="1"/>
  <c r="CD513" i="2"/>
  <c r="CG513" i="2" s="1"/>
  <c r="CC513" i="2"/>
  <c r="CD50" i="2"/>
  <c r="CC50" i="2"/>
  <c r="BZ50" i="2" s="1"/>
  <c r="CD621" i="2"/>
  <c r="CG621" i="2" s="1"/>
  <c r="CC621" i="2"/>
  <c r="BZ621" i="2" s="1"/>
  <c r="CD82" i="2"/>
  <c r="CG82" i="2" s="1"/>
  <c r="CC82" i="2"/>
  <c r="BZ82" i="2" s="1"/>
  <c r="CC9" i="2"/>
  <c r="BZ9" i="2" s="1"/>
  <c r="CD9" i="2"/>
  <c r="CG9" i="2" s="1"/>
  <c r="CD316" i="2"/>
  <c r="CG316" i="2" s="1"/>
  <c r="CC316" i="2"/>
  <c r="CD1251" i="2"/>
  <c r="CG1251" i="2" s="1"/>
  <c r="CC1251" i="2"/>
  <c r="BZ1251" i="2" s="1"/>
  <c r="CD1249" i="2"/>
  <c r="CG1249" i="2" s="1"/>
  <c r="CC1249" i="2"/>
  <c r="BZ1249" i="2" s="1"/>
  <c r="CD807" i="2"/>
  <c r="CG807" i="2" s="1"/>
  <c r="CC807" i="2"/>
  <c r="BZ807" i="2" s="1"/>
  <c r="CD1138" i="2"/>
  <c r="CG1138" i="2" s="1"/>
  <c r="CC1138" i="2"/>
  <c r="BZ1138" i="2" s="1"/>
  <c r="CD1023" i="2"/>
  <c r="CG1023" i="2" s="1"/>
  <c r="CC1023" i="2"/>
  <c r="BZ1023" i="2" s="1"/>
  <c r="CD965" i="2"/>
  <c r="CC965" i="2"/>
  <c r="BZ965" i="2" s="1"/>
  <c r="CD986" i="2"/>
  <c r="CG986" i="2" s="1"/>
  <c r="CC986" i="2"/>
  <c r="BZ986" i="2" s="1"/>
  <c r="CD926" i="2"/>
  <c r="CG926" i="2" s="1"/>
  <c r="CC926" i="2"/>
  <c r="BZ926" i="2" s="1"/>
  <c r="CD616" i="2"/>
  <c r="CG616" i="2" s="1"/>
  <c r="CC616" i="2"/>
  <c r="BZ616" i="2" s="1"/>
  <c r="CD585" i="2"/>
  <c r="CG585" i="2" s="1"/>
  <c r="CC585" i="2"/>
  <c r="BZ585" i="2" s="1"/>
  <c r="CD779" i="2"/>
  <c r="CG779" i="2" s="1"/>
  <c r="CC779" i="2"/>
  <c r="BZ779" i="2" s="1"/>
  <c r="CD650" i="2"/>
  <c r="CG650" i="2" s="1"/>
  <c r="CC650" i="2"/>
  <c r="BZ650" i="2" s="1"/>
  <c r="CC410" i="2"/>
  <c r="BZ410" i="2" s="1"/>
  <c r="CD410" i="2"/>
  <c r="CG410" i="2" s="1"/>
  <c r="CD608" i="2"/>
  <c r="CG608" i="2" s="1"/>
  <c r="CC608" i="2"/>
  <c r="BZ608" i="2" s="1"/>
  <c r="CD968" i="2"/>
  <c r="CG968" i="2" s="1"/>
  <c r="CC968" i="2"/>
  <c r="BZ968" i="2" s="1"/>
  <c r="CD694" i="2"/>
  <c r="CG694" i="2" s="1"/>
  <c r="CC694" i="2"/>
  <c r="BZ694" i="2" s="1"/>
  <c r="CD429" i="2"/>
  <c r="CG429" i="2" s="1"/>
  <c r="CC429" i="2"/>
  <c r="BZ429" i="2" s="1"/>
  <c r="CD519" i="2"/>
  <c r="CG519" i="2" s="1"/>
  <c r="CC519" i="2"/>
  <c r="BZ519" i="2" s="1"/>
  <c r="CD978" i="2"/>
  <c r="CG978" i="2" s="1"/>
  <c r="CC978" i="2"/>
  <c r="BZ978" i="2" s="1"/>
  <c r="CD709" i="2"/>
  <c r="CG709" i="2" s="1"/>
  <c r="CC709" i="2"/>
  <c r="BZ709" i="2" s="1"/>
  <c r="CD36" i="2"/>
  <c r="CG36" i="2" s="1"/>
  <c r="CC36" i="2"/>
  <c r="BZ36" i="2" s="1"/>
  <c r="CD403" i="2"/>
  <c r="CG403" i="2" s="1"/>
  <c r="CC403" i="2"/>
  <c r="BZ403" i="2" s="1"/>
  <c r="BV774" i="2"/>
  <c r="CD672" i="2"/>
  <c r="CG672" i="2" s="1"/>
  <c r="CC672" i="2"/>
  <c r="BZ672" i="2" s="1"/>
  <c r="CD386" i="2"/>
  <c r="CG386" i="2" s="1"/>
  <c r="CC386" i="2"/>
  <c r="BZ386" i="2" s="1"/>
  <c r="CD298" i="2"/>
  <c r="CG298" i="2" s="1"/>
  <c r="CC298" i="2"/>
  <c r="BZ298" i="2" s="1"/>
  <c r="BK196" i="2"/>
  <c r="BK276" i="2"/>
  <c r="BA276" i="2" s="1"/>
  <c r="BK376" i="2"/>
  <c r="CD820" i="2"/>
  <c r="CG820" i="2" s="1"/>
  <c r="CC820" i="2"/>
  <c r="BZ820" i="2" s="1"/>
  <c r="CD399" i="2"/>
  <c r="CC399" i="2"/>
  <c r="BZ399" i="2" s="1"/>
  <c r="CD583" i="2"/>
  <c r="CG583" i="2" s="1"/>
  <c r="CC583" i="2"/>
  <c r="BZ583" i="2" s="1"/>
  <c r="CD561" i="2"/>
  <c r="CG561" i="2" s="1"/>
  <c r="CC561" i="2"/>
  <c r="BZ561" i="2" s="1"/>
  <c r="CD449" i="2"/>
  <c r="CG449" i="2" s="1"/>
  <c r="CC449" i="2"/>
  <c r="BZ449" i="2" s="1"/>
  <c r="BK28" i="2"/>
  <c r="BA28" i="2" s="1"/>
  <c r="CD314" i="2"/>
  <c r="CG314" i="2" s="1"/>
  <c r="CC314" i="2"/>
  <c r="BZ314" i="2" s="1"/>
  <c r="CD495" i="2"/>
  <c r="CG495" i="2" s="1"/>
  <c r="CC495" i="2"/>
  <c r="BZ495" i="2" s="1"/>
  <c r="BV691" i="2"/>
  <c r="BA691" i="2" s="1"/>
  <c r="CD1193" i="2"/>
  <c r="CC1193" i="2"/>
  <c r="BZ1193" i="2" s="1"/>
  <c r="CD1108" i="2"/>
  <c r="CG1108" i="2" s="1"/>
  <c r="CC1108" i="2"/>
  <c r="BZ1108" i="2" s="1"/>
  <c r="CD1085" i="2"/>
  <c r="CG1085" i="2" s="1"/>
  <c r="CC1085" i="2"/>
  <c r="BZ1085" i="2" s="1"/>
  <c r="BV1142" i="2"/>
  <c r="BK1008" i="2"/>
  <c r="CD666" i="2"/>
  <c r="CG666" i="2" s="1"/>
  <c r="CC666" i="2"/>
  <c r="BZ666" i="2" s="1"/>
  <c r="CD1158" i="2"/>
  <c r="CG1158" i="2" s="1"/>
  <c r="CC1158" i="2"/>
  <c r="BZ1158" i="2" s="1"/>
  <c r="CD1042" i="2"/>
  <c r="CG1042" i="2" s="1"/>
  <c r="CC1042" i="2"/>
  <c r="CD737" i="2"/>
  <c r="CG737" i="2" s="1"/>
  <c r="CC737" i="2"/>
  <c r="BK279" i="2"/>
  <c r="BA279" i="2" s="1"/>
  <c r="CD778" i="2"/>
  <c r="CG778" i="2" s="1"/>
  <c r="CC778" i="2"/>
  <c r="BZ778" i="2" s="1"/>
  <c r="CD509" i="2"/>
  <c r="CC509" i="2"/>
  <c r="BZ509" i="2" s="1"/>
  <c r="CD304" i="2"/>
  <c r="CC304" i="2"/>
  <c r="BZ304" i="2" s="1"/>
  <c r="CD527" i="2"/>
  <c r="CG527" i="2" s="1"/>
  <c r="CC527" i="2"/>
  <c r="BZ527" i="2" s="1"/>
  <c r="CD427" i="2"/>
  <c r="CG427" i="2" s="1"/>
  <c r="CC427" i="2"/>
  <c r="BV192" i="2"/>
  <c r="BA192" i="2" s="1"/>
  <c r="BK471" i="2"/>
  <c r="BK846" i="2"/>
  <c r="BV80" i="2"/>
  <c r="BK779" i="2"/>
  <c r="BK432" i="2"/>
  <c r="BA432" i="2" s="1"/>
  <c r="CD329" i="2"/>
  <c r="CG329" i="2" s="1"/>
  <c r="CC329" i="2"/>
  <c r="BZ329" i="2" s="1"/>
  <c r="CD910" i="2"/>
  <c r="CG910" i="2" s="1"/>
  <c r="CC910" i="2"/>
  <c r="CD12" i="2"/>
  <c r="CG12" i="2" s="1"/>
  <c r="CC12" i="2"/>
  <c r="BZ12" i="2" s="1"/>
  <c r="BV890" i="2"/>
  <c r="CD652" i="2"/>
  <c r="CG652" i="2" s="1"/>
  <c r="CC652" i="2"/>
  <c r="BZ652" i="2" s="1"/>
  <c r="CD66" i="2"/>
  <c r="CG66" i="2" s="1"/>
  <c r="CC66" i="2"/>
  <c r="BZ66" i="2" s="1"/>
  <c r="BK412" i="2"/>
  <c r="CD1153" i="2"/>
  <c r="CG1153" i="2" s="1"/>
  <c r="CC1153" i="2"/>
  <c r="BZ1153" i="2" s="1"/>
  <c r="CD1088" i="2"/>
  <c r="CG1088" i="2" s="1"/>
  <c r="CC1088" i="2"/>
  <c r="CD895" i="2"/>
  <c r="CG895" i="2" s="1"/>
  <c r="CC895" i="2"/>
  <c r="CF895" i="2" s="1"/>
  <c r="CD849" i="2"/>
  <c r="CG849" i="2" s="1"/>
  <c r="CC849" i="2"/>
  <c r="BZ849" i="2" s="1"/>
  <c r="CD1165" i="2"/>
  <c r="CG1165" i="2" s="1"/>
  <c r="CC1165" i="2"/>
  <c r="BZ1165" i="2" s="1"/>
  <c r="CD1030" i="2"/>
  <c r="CG1030" i="2" s="1"/>
  <c r="CC1030" i="2"/>
  <c r="CF1030" i="2" s="1"/>
  <c r="CG826" i="2"/>
  <c r="CC826" i="2"/>
  <c r="BZ826" i="2" s="1"/>
  <c r="CD826" i="2"/>
  <c r="CD671" i="2"/>
  <c r="CG671" i="2" s="1"/>
  <c r="CC671" i="2"/>
  <c r="BZ671" i="2" s="1"/>
  <c r="CD1087" i="2"/>
  <c r="CG1087" i="2" s="1"/>
  <c r="CC1087" i="2"/>
  <c r="CD909" i="2"/>
  <c r="CG909" i="2" s="1"/>
  <c r="CC909" i="2"/>
  <c r="BZ909" i="2" s="1"/>
  <c r="CD565" i="2"/>
  <c r="CG565" i="2" s="1"/>
  <c r="CC565" i="2"/>
  <c r="BZ565" i="2" s="1"/>
  <c r="CC1264" i="2"/>
  <c r="BZ1264" i="2" s="1"/>
  <c r="CD1264" i="2"/>
  <c r="CG1264" i="2" s="1"/>
  <c r="CD1101" i="2"/>
  <c r="CG1101" i="2" s="1"/>
  <c r="CC1101" i="2"/>
  <c r="CF1101" i="2" s="1"/>
  <c r="CD1333" i="2"/>
  <c r="CG1333" i="2" s="1"/>
  <c r="CC1333" i="2"/>
  <c r="CF1333" i="2" s="1"/>
  <c r="CD1133" i="2"/>
  <c r="CG1133" i="2" s="1"/>
  <c r="CC1133" i="2"/>
  <c r="BZ1133" i="2" s="1"/>
  <c r="CD552" i="2"/>
  <c r="CG552" i="2" s="1"/>
  <c r="CC552" i="2"/>
  <c r="BZ552" i="2" s="1"/>
  <c r="CD920" i="2"/>
  <c r="CG920" i="2" s="1"/>
  <c r="CC920" i="2"/>
  <c r="CD542" i="2"/>
  <c r="CG542" i="2" s="1"/>
  <c r="CC542" i="2"/>
  <c r="BZ542" i="2" s="1"/>
  <c r="CD379" i="2"/>
  <c r="CG379" i="2" s="1"/>
  <c r="CC379" i="2"/>
  <c r="CD619" i="2"/>
  <c r="CG619" i="2" s="1"/>
  <c r="CC619" i="2"/>
  <c r="CF619" i="2" s="1"/>
  <c r="CG510" i="2"/>
  <c r="CD510" i="2"/>
  <c r="CC510" i="2"/>
  <c r="BZ510" i="2" s="1"/>
  <c r="CD25" i="2"/>
  <c r="CG25" i="2" s="1"/>
  <c r="CC25" i="2"/>
  <c r="CF25" i="2" s="1"/>
  <c r="CC411" i="2"/>
  <c r="BZ411" i="2" s="1"/>
  <c r="CD411" i="2"/>
  <c r="CG411" i="2" s="1"/>
  <c r="CD55" i="2"/>
  <c r="CG55" i="2" s="1"/>
  <c r="CC55" i="2"/>
  <c r="BZ55" i="2" s="1"/>
  <c r="CD22" i="2"/>
  <c r="CG22" i="2" s="1"/>
  <c r="CC22" i="2"/>
  <c r="CF22" i="2" s="1"/>
  <c r="CD440" i="2"/>
  <c r="CG440" i="2" s="1"/>
  <c r="CC440" i="2"/>
  <c r="BZ440" i="2" s="1"/>
  <c r="CD80" i="2"/>
  <c r="CG80" i="2" s="1"/>
  <c r="CC80" i="2"/>
  <c r="BZ80" i="2" s="1"/>
  <c r="CD765" i="2"/>
  <c r="CG765" i="2" s="1"/>
  <c r="CC765" i="2"/>
  <c r="BZ765" i="2" s="1"/>
  <c r="CD17" i="2"/>
  <c r="CG17" i="2" s="1"/>
  <c r="CC17" i="2"/>
  <c r="BZ17" i="2" s="1"/>
  <c r="CD712" i="2"/>
  <c r="CG712" i="2" s="1"/>
  <c r="CC712" i="2"/>
  <c r="CD574" i="2"/>
  <c r="CG574" i="2" s="1"/>
  <c r="CC574" i="2"/>
  <c r="BZ574" i="2" s="1"/>
  <c r="BQ193" i="2"/>
  <c r="CD714" i="2"/>
  <c r="CG714" i="2" s="1"/>
  <c r="CC714" i="2"/>
  <c r="CD391" i="2"/>
  <c r="CG391" i="2" s="1"/>
  <c r="CC391" i="2"/>
  <c r="BZ391" i="2" s="1"/>
  <c r="CF1077" i="2"/>
  <c r="CE1077" i="2" s="1"/>
  <c r="CD1077" i="2"/>
  <c r="CC1077" i="2"/>
  <c r="BZ1077" i="2" s="1"/>
  <c r="CD1136" i="2"/>
  <c r="CG1136" i="2" s="1"/>
  <c r="CC1136" i="2"/>
  <c r="BZ1136" i="2" s="1"/>
  <c r="CD1163" i="2"/>
  <c r="CG1163" i="2" s="1"/>
  <c r="CC1163" i="2"/>
  <c r="BZ1163" i="2" s="1"/>
  <c r="CD1181" i="2"/>
  <c r="CG1181" i="2" s="1"/>
  <c r="CC1181" i="2"/>
  <c r="BZ1181" i="2" s="1"/>
  <c r="CD834" i="2"/>
  <c r="CG834" i="2" s="1"/>
  <c r="CC834" i="2"/>
  <c r="BZ834" i="2" s="1"/>
  <c r="BK1332" i="2"/>
  <c r="CD1244" i="2"/>
  <c r="CC1244" i="2"/>
  <c r="BZ1244" i="2" s="1"/>
  <c r="CD1235" i="2"/>
  <c r="CG1235" i="2" s="1"/>
  <c r="CC1235" i="2"/>
  <c r="BZ1235" i="2" s="1"/>
  <c r="CD1240" i="2"/>
  <c r="CG1240" i="2" s="1"/>
  <c r="CC1240" i="2"/>
  <c r="BZ1240" i="2" s="1"/>
  <c r="BK1265" i="2"/>
  <c r="BA1265" i="2" s="1"/>
  <c r="CD1252" i="2"/>
  <c r="CG1252" i="2" s="1"/>
  <c r="CC1252" i="2"/>
  <c r="BZ1252" i="2" s="1"/>
  <c r="CD1243" i="2"/>
  <c r="CG1243" i="2" s="1"/>
  <c r="CC1243" i="2"/>
  <c r="BZ1243" i="2" s="1"/>
  <c r="CD1223" i="2"/>
  <c r="CG1223" i="2" s="1"/>
  <c r="CC1223" i="2"/>
  <c r="BZ1223" i="2" s="1"/>
  <c r="CD1155" i="2"/>
  <c r="CG1155" i="2" s="1"/>
  <c r="CC1155" i="2"/>
  <c r="BZ1155" i="2" s="1"/>
  <c r="CD1183" i="2"/>
  <c r="CG1183" i="2" s="1"/>
  <c r="CC1183" i="2"/>
  <c r="BZ1183" i="2" s="1"/>
  <c r="CD1227" i="2"/>
  <c r="CG1227" i="2" s="1"/>
  <c r="CC1227" i="2"/>
  <c r="BZ1227" i="2" s="1"/>
  <c r="CD1194" i="2"/>
  <c r="CC1194" i="2"/>
  <c r="BZ1194" i="2" s="1"/>
  <c r="CD1139" i="2"/>
  <c r="CG1139" i="2" s="1"/>
  <c r="CC1139" i="2"/>
  <c r="BZ1139" i="2" s="1"/>
  <c r="CD1203" i="2"/>
  <c r="CG1203" i="2" s="1"/>
  <c r="CC1203" i="2"/>
  <c r="BZ1203" i="2" s="1"/>
  <c r="CC985" i="2"/>
  <c r="BZ985" i="2" s="1"/>
  <c r="CD985" i="2"/>
  <c r="CG985" i="2" s="1"/>
  <c r="CC1177" i="2"/>
  <c r="BZ1177" i="2" s="1"/>
  <c r="CD1177" i="2"/>
  <c r="CG1177" i="2" s="1"/>
  <c r="CD980" i="2"/>
  <c r="CG980" i="2" s="1"/>
  <c r="CC980" i="2"/>
  <c r="BZ980" i="2" s="1"/>
  <c r="BV1201" i="2"/>
  <c r="CD991" i="2"/>
  <c r="CG991" i="2" s="1"/>
  <c r="CC991" i="2"/>
  <c r="BZ991" i="2" s="1"/>
  <c r="CD1028" i="2"/>
  <c r="CG1028" i="2" s="1"/>
  <c r="CC1028" i="2"/>
  <c r="BZ1028" i="2" s="1"/>
  <c r="CD848" i="2"/>
  <c r="CG848" i="2" s="1"/>
  <c r="CC848" i="2"/>
  <c r="BZ848" i="2" s="1"/>
  <c r="CD823" i="2"/>
  <c r="CG823" i="2" s="1"/>
  <c r="CC823" i="2"/>
  <c r="BZ823" i="2" s="1"/>
  <c r="CD981" i="2"/>
  <c r="CG981" i="2" s="1"/>
  <c r="CC981" i="2"/>
  <c r="BZ981" i="2" s="1"/>
  <c r="CD713" i="2"/>
  <c r="CG713" i="2" s="1"/>
  <c r="CC713" i="2"/>
  <c r="BZ713" i="2" s="1"/>
  <c r="CD791" i="2"/>
  <c r="CG791" i="2" s="1"/>
  <c r="CC791" i="2"/>
  <c r="BZ791" i="2" s="1"/>
  <c r="CD934" i="2"/>
  <c r="CG934" i="2" s="1"/>
  <c r="CC934" i="2"/>
  <c r="BZ934" i="2" s="1"/>
  <c r="CD886" i="2"/>
  <c r="CG886" i="2" s="1"/>
  <c r="CC886" i="2"/>
  <c r="BZ886" i="2" s="1"/>
  <c r="CD756" i="2"/>
  <c r="CG756" i="2" s="1"/>
  <c r="CC756" i="2"/>
  <c r="BZ756" i="2" s="1"/>
  <c r="CD579" i="2"/>
  <c r="CG579" i="2" s="1"/>
  <c r="CC579" i="2"/>
  <c r="BZ579" i="2" s="1"/>
  <c r="CD635" i="2"/>
  <c r="CG635" i="2" s="1"/>
  <c r="CC635" i="2"/>
  <c r="BZ635" i="2" s="1"/>
  <c r="CD929" i="2"/>
  <c r="CG929" i="2" s="1"/>
  <c r="CC929" i="2"/>
  <c r="BZ929" i="2" s="1"/>
  <c r="CD831" i="2"/>
  <c r="CG831" i="2" s="1"/>
  <c r="CC831" i="2"/>
  <c r="BZ831" i="2" s="1"/>
  <c r="CD684" i="2"/>
  <c r="CG684" i="2" s="1"/>
  <c r="CC684" i="2"/>
  <c r="BZ684" i="2" s="1"/>
  <c r="CD645" i="2"/>
  <c r="CG645" i="2" s="1"/>
  <c r="CC645" i="2"/>
  <c r="BZ645" i="2" s="1"/>
  <c r="CD914" i="2"/>
  <c r="CG914" i="2" s="1"/>
  <c r="CC914" i="2"/>
  <c r="BZ914" i="2" s="1"/>
  <c r="CD592" i="2"/>
  <c r="CG592" i="2" s="1"/>
  <c r="CC592" i="2"/>
  <c r="BZ592" i="2" s="1"/>
  <c r="CD780" i="2"/>
  <c r="CG780" i="2" s="1"/>
  <c r="CC780" i="2"/>
  <c r="BZ780" i="2" s="1"/>
  <c r="CD667" i="2"/>
  <c r="CG667" i="2" s="1"/>
  <c r="CC667" i="2"/>
  <c r="BZ667" i="2" s="1"/>
  <c r="CD555" i="2"/>
  <c r="CG555" i="2" s="1"/>
  <c r="CC555" i="2"/>
  <c r="BZ555" i="2" s="1"/>
  <c r="CC624" i="2"/>
  <c r="BZ624" i="2" s="1"/>
  <c r="CD624" i="2"/>
  <c r="CG624" i="2" s="1"/>
  <c r="CD932" i="2"/>
  <c r="CG932" i="2" s="1"/>
  <c r="CC932" i="2"/>
  <c r="BZ932" i="2" s="1"/>
  <c r="CD832" i="2"/>
  <c r="CG832" i="2" s="1"/>
  <c r="CC832" i="2"/>
  <c r="BZ832" i="2" s="1"/>
  <c r="CD562" i="2"/>
  <c r="CG562" i="2" s="1"/>
  <c r="CC562" i="2"/>
  <c r="BZ562" i="2" s="1"/>
  <c r="CD522" i="2"/>
  <c r="CG522" i="2" s="1"/>
  <c r="CC522" i="2"/>
  <c r="BZ522" i="2" s="1"/>
  <c r="CF629" i="2"/>
  <c r="CE629" i="2" s="1"/>
  <c r="BA629" i="2" s="1"/>
  <c r="CD68" i="2"/>
  <c r="CG68" i="2" s="1"/>
  <c r="CC68" i="2"/>
  <c r="BZ68" i="2" s="1"/>
  <c r="CD31" i="2"/>
  <c r="CG31" i="2" s="1"/>
  <c r="CC31" i="2"/>
  <c r="BZ31" i="2" s="1"/>
  <c r="CD785" i="2"/>
  <c r="CG785" i="2" s="1"/>
  <c r="CC785" i="2"/>
  <c r="BZ785" i="2" s="1"/>
  <c r="CD544" i="2"/>
  <c r="CG544" i="2" s="1"/>
  <c r="CC544" i="2"/>
  <c r="BZ544" i="2" s="1"/>
  <c r="CD487" i="2"/>
  <c r="CC487" i="2"/>
  <c r="BZ487" i="2" s="1"/>
  <c r="CD394" i="2"/>
  <c r="CG394" i="2" s="1"/>
  <c r="CC394" i="2"/>
  <c r="BZ394" i="2" s="1"/>
  <c r="CD1029" i="2"/>
  <c r="CG1029" i="2" s="1"/>
  <c r="CC1029" i="2"/>
  <c r="BZ1029" i="2" s="1"/>
  <c r="CD19" i="2"/>
  <c r="CG19" i="2" s="1"/>
  <c r="CC19" i="2"/>
  <c r="BZ19" i="2" s="1"/>
  <c r="CD697" i="2"/>
  <c r="CG697" i="2" s="1"/>
  <c r="CC697" i="2"/>
  <c r="BZ697" i="2" s="1"/>
  <c r="CD470" i="2"/>
  <c r="CG470" i="2" s="1"/>
  <c r="CC470" i="2"/>
  <c r="BZ470" i="2" s="1"/>
  <c r="CD375" i="2"/>
  <c r="CG375" i="2" s="1"/>
  <c r="CC375" i="2"/>
  <c r="BZ375" i="2" s="1"/>
  <c r="CD296" i="2"/>
  <c r="CG296" i="2" s="1"/>
  <c r="CC296" i="2"/>
  <c r="BZ296" i="2" s="1"/>
  <c r="CD767" i="2"/>
  <c r="CG767" i="2" s="1"/>
  <c r="CC767" i="2"/>
  <c r="BZ767" i="2" s="1"/>
  <c r="CD1140" i="2"/>
  <c r="CG1140" i="2" s="1"/>
  <c r="CC1140" i="2"/>
  <c r="BZ1140" i="2" s="1"/>
  <c r="CD1262" i="2"/>
  <c r="CG1262" i="2" s="1"/>
  <c r="CC1262" i="2"/>
  <c r="BZ1262" i="2" s="1"/>
  <c r="BV497" i="2"/>
  <c r="CD1172" i="2"/>
  <c r="CG1172" i="2" s="1"/>
  <c r="CC1172" i="2"/>
  <c r="BZ1172" i="2" s="1"/>
  <c r="CD389" i="2"/>
  <c r="CG389" i="2" s="1"/>
  <c r="CC389" i="2"/>
  <c r="BZ389" i="2" s="1"/>
  <c r="CD728" i="2"/>
  <c r="CG728" i="2" s="1"/>
  <c r="CC728" i="2"/>
  <c r="BZ728" i="2" s="1"/>
  <c r="CD575" i="2"/>
  <c r="CG575" i="2" s="1"/>
  <c r="CC575" i="2"/>
  <c r="CD468" i="2"/>
  <c r="CC468" i="2"/>
  <c r="BZ468" i="2" s="1"/>
  <c r="CD443" i="2"/>
  <c r="CG443" i="2" s="1"/>
  <c r="CC443" i="2"/>
  <c r="BZ443" i="2" s="1"/>
  <c r="CD806" i="2"/>
  <c r="CG806" i="2" s="1"/>
  <c r="CC806" i="2"/>
  <c r="BZ806" i="2" s="1"/>
  <c r="CG613" i="2"/>
  <c r="CD613" i="2"/>
  <c r="CC613" i="2"/>
  <c r="BZ613" i="2" s="1"/>
  <c r="CD419" i="2"/>
  <c r="CG419" i="2" s="1"/>
  <c r="CC419" i="2"/>
  <c r="CD337" i="2"/>
  <c r="CG337" i="2" s="1"/>
  <c r="CC337" i="2"/>
  <c r="BZ337" i="2" s="1"/>
  <c r="CD733" i="2"/>
  <c r="CG733" i="2" s="1"/>
  <c r="CC733" i="2"/>
  <c r="BZ733" i="2" s="1"/>
  <c r="CD540" i="2"/>
  <c r="CG540" i="2" s="1"/>
  <c r="CC540" i="2"/>
  <c r="BZ540" i="2" s="1"/>
  <c r="CD318" i="2"/>
  <c r="CG318" i="2" s="1"/>
  <c r="CC318" i="2"/>
  <c r="BZ318" i="2" s="1"/>
  <c r="CD439" i="2"/>
  <c r="CG439" i="2" s="1"/>
  <c r="CC439" i="2"/>
  <c r="CF1043" i="2"/>
  <c r="CE1043" i="2" s="1"/>
  <c r="CD1043" i="2"/>
  <c r="CC1043" i="2"/>
  <c r="BZ1043" i="2" s="1"/>
  <c r="CD361" i="2"/>
  <c r="CG361" i="2" s="1"/>
  <c r="CC361" i="2"/>
  <c r="BZ361" i="2" s="1"/>
  <c r="BK1016" i="2"/>
  <c r="CD871" i="2"/>
  <c r="CC871" i="2"/>
  <c r="BZ871" i="2" s="1"/>
  <c r="CD1205" i="2"/>
  <c r="CG1205" i="2" s="1"/>
  <c r="CC1205" i="2"/>
  <c r="BZ1205" i="2" s="1"/>
  <c r="CD1090" i="2"/>
  <c r="CG1090" i="2" s="1"/>
  <c r="CC1090" i="2"/>
  <c r="BZ1090" i="2" s="1"/>
  <c r="CD623" i="2"/>
  <c r="CG623" i="2" s="1"/>
  <c r="CC623" i="2"/>
  <c r="BZ623" i="2" s="1"/>
  <c r="CD514" i="2"/>
  <c r="CG514" i="2" s="1"/>
  <c r="CC514" i="2"/>
  <c r="BZ514" i="2" s="1"/>
  <c r="CD1146" i="2"/>
  <c r="CG1146" i="2" s="1"/>
  <c r="CC1146" i="2"/>
  <c r="BZ1146" i="2" s="1"/>
  <c r="CD901" i="2"/>
  <c r="CG901" i="2" s="1"/>
  <c r="CC901" i="2"/>
  <c r="BZ901" i="2" s="1"/>
  <c r="CD833" i="2"/>
  <c r="CG833" i="2" s="1"/>
  <c r="CC833" i="2"/>
  <c r="BZ833" i="2" s="1"/>
  <c r="CD800" i="2"/>
  <c r="CG800" i="2" s="1"/>
  <c r="CC800" i="2"/>
  <c r="BZ800" i="2" s="1"/>
  <c r="CD760" i="2"/>
  <c r="CG760" i="2" s="1"/>
  <c r="CC760" i="2"/>
  <c r="CD663" i="2"/>
  <c r="CG663" i="2" s="1"/>
  <c r="CC663" i="2"/>
  <c r="CD1253" i="2"/>
  <c r="CG1253" i="2" s="1"/>
  <c r="CC1253" i="2"/>
  <c r="CF1253" i="2" s="1"/>
  <c r="CD1156" i="2"/>
  <c r="CG1156" i="2" s="1"/>
  <c r="CC1156" i="2"/>
  <c r="CF1156" i="2" s="1"/>
  <c r="CD698" i="2"/>
  <c r="CG698" i="2" s="1"/>
  <c r="CC698" i="2"/>
  <c r="CC676" i="2"/>
  <c r="BZ676" i="2" s="1"/>
  <c r="CD676" i="2"/>
  <c r="CG676" i="2" s="1"/>
  <c r="CC1104" i="2"/>
  <c r="CD1104" i="2"/>
  <c r="CG1104" i="2" s="1"/>
  <c r="CD1081" i="2"/>
  <c r="CG1081" i="2" s="1"/>
  <c r="CC1081" i="2"/>
  <c r="CD1129" i="2"/>
  <c r="CG1129" i="2" s="1"/>
  <c r="CC1129" i="2"/>
  <c r="BZ1129" i="2" s="1"/>
  <c r="CD1114" i="2"/>
  <c r="CG1114" i="2" s="1"/>
  <c r="CC1114" i="2"/>
  <c r="CD868" i="2"/>
  <c r="CG868" i="2" s="1"/>
  <c r="CC868" i="2"/>
  <c r="CD1094" i="2"/>
  <c r="CG1094" i="2" s="1"/>
  <c r="CC1094" i="2"/>
  <c r="CD1117" i="2"/>
  <c r="CG1117" i="2" s="1"/>
  <c r="CC1117" i="2"/>
  <c r="CD528" i="2"/>
  <c r="CG528" i="2" s="1"/>
  <c r="CC528" i="2"/>
  <c r="BZ528" i="2" s="1"/>
  <c r="CD371" i="2"/>
  <c r="CG371" i="2" s="1"/>
  <c r="CC371" i="2"/>
  <c r="BZ371" i="2" s="1"/>
  <c r="CD421" i="2"/>
  <c r="CG421" i="2" s="1"/>
  <c r="CC421" i="2"/>
  <c r="BZ421" i="2" s="1"/>
  <c r="CD356" i="2"/>
  <c r="CG356" i="2" s="1"/>
  <c r="CC356" i="2"/>
  <c r="CF356" i="2" s="1"/>
  <c r="CD317" i="2"/>
  <c r="CG317" i="2" s="1"/>
  <c r="CC317" i="2"/>
  <c r="BZ317" i="2" s="1"/>
  <c r="CD620" i="2"/>
  <c r="CG620" i="2" s="1"/>
  <c r="CC620" i="2"/>
  <c r="CD459" i="2"/>
  <c r="CG459" i="2" s="1"/>
  <c r="CC459" i="2"/>
  <c r="BZ459" i="2" s="1"/>
  <c r="CC54" i="2"/>
  <c r="CD54" i="2"/>
  <c r="CG54" i="2" s="1"/>
  <c r="CD547" i="2"/>
  <c r="CG547" i="2" s="1"/>
  <c r="CC547" i="2"/>
  <c r="BZ547" i="2" s="1"/>
  <c r="CD438" i="2"/>
  <c r="CG438" i="2" s="1"/>
  <c r="CC438" i="2"/>
  <c r="CF438" i="2" s="1"/>
  <c r="CD84" i="2"/>
  <c r="CC84" i="2"/>
  <c r="BZ84" i="2" s="1"/>
  <c r="BQ597" i="2"/>
  <c r="CD360" i="2"/>
  <c r="CG360" i="2" s="1"/>
  <c r="CC360" i="2"/>
  <c r="BZ360" i="2" s="1"/>
  <c r="CC364" i="2"/>
  <c r="BZ364" i="2" s="1"/>
  <c r="CD364" i="2"/>
  <c r="CG364" i="2" s="1"/>
  <c r="CD293" i="2"/>
  <c r="CG293" i="2" s="1"/>
  <c r="CC293" i="2"/>
  <c r="BZ293" i="2" s="1"/>
  <c r="CD987" i="2"/>
  <c r="CG987" i="2" s="1"/>
  <c r="CC987" i="2"/>
  <c r="BZ987" i="2" s="1"/>
  <c r="CD880" i="2"/>
  <c r="CC880" i="2"/>
  <c r="BZ880" i="2" s="1"/>
  <c r="BK1451" i="2"/>
  <c r="BA1451" i="2" s="1"/>
  <c r="CD1157" i="2"/>
  <c r="CG1157" i="2" s="1"/>
  <c r="CC1157" i="2"/>
  <c r="BZ1157" i="2" s="1"/>
  <c r="CD1178" i="2"/>
  <c r="CG1178" i="2" s="1"/>
  <c r="CC1178" i="2"/>
  <c r="BZ1178" i="2" s="1"/>
  <c r="CD1257" i="2"/>
  <c r="CG1257" i="2" s="1"/>
  <c r="CC1257" i="2"/>
  <c r="BZ1257" i="2" s="1"/>
  <c r="CD1034" i="2"/>
  <c r="CG1034" i="2" s="1"/>
  <c r="CC1034" i="2"/>
  <c r="BZ1034" i="2" s="1"/>
  <c r="CD1147" i="2"/>
  <c r="CG1147" i="2" s="1"/>
  <c r="CC1147" i="2"/>
  <c r="BZ1147" i="2" s="1"/>
  <c r="CD966" i="2"/>
  <c r="CC966" i="2"/>
  <c r="BZ966" i="2" s="1"/>
  <c r="CD875" i="2"/>
  <c r="CG875" i="2" s="1"/>
  <c r="CC875" i="2"/>
  <c r="BZ875" i="2" s="1"/>
  <c r="CD988" i="2"/>
  <c r="CG988" i="2" s="1"/>
  <c r="CC988" i="2"/>
  <c r="BZ988" i="2" s="1"/>
  <c r="CD928" i="2"/>
  <c r="CG928" i="2" s="1"/>
  <c r="CC928" i="2"/>
  <c r="BZ928" i="2" s="1"/>
  <c r="CD758" i="2"/>
  <c r="CG758" i="2" s="1"/>
  <c r="CC758" i="2"/>
  <c r="BZ758" i="2" s="1"/>
  <c r="CD1019" i="2"/>
  <c r="CG1019" i="2" s="1"/>
  <c r="CC1019" i="2"/>
  <c r="BZ1019" i="2" s="1"/>
  <c r="CD695" i="2"/>
  <c r="CG695" i="2" s="1"/>
  <c r="CC695" i="2"/>
  <c r="BZ695" i="2" s="1"/>
  <c r="CD661" i="2"/>
  <c r="CG661" i="2" s="1"/>
  <c r="CC661" i="2"/>
  <c r="BZ661" i="2" s="1"/>
  <c r="CD970" i="2"/>
  <c r="CG970" i="2" s="1"/>
  <c r="CC970" i="2"/>
  <c r="BZ970" i="2" s="1"/>
  <c r="CD813" i="2"/>
  <c r="CG813" i="2" s="1"/>
  <c r="CC813" i="2"/>
  <c r="BZ813" i="2" s="1"/>
  <c r="CD1035" i="2"/>
  <c r="CG1035" i="2" s="1"/>
  <c r="CC1035" i="2"/>
  <c r="BZ1035" i="2" s="1"/>
  <c r="CD799" i="2"/>
  <c r="CG799" i="2" s="1"/>
  <c r="CC799" i="2"/>
  <c r="BZ799" i="2" s="1"/>
  <c r="CD604" i="2"/>
  <c r="CC604" i="2"/>
  <c r="BZ604" i="2" s="1"/>
  <c r="CD573" i="2"/>
  <c r="CG573" i="2" s="1"/>
  <c r="CC573" i="2"/>
  <c r="BZ573" i="2" s="1"/>
  <c r="CD434" i="2"/>
  <c r="CG434" i="2" s="1"/>
  <c r="CC434" i="2"/>
  <c r="BZ434" i="2" s="1"/>
  <c r="CD417" i="2"/>
  <c r="CG417" i="2" s="1"/>
  <c r="CC417" i="2"/>
  <c r="BZ417" i="2" s="1"/>
  <c r="CD850" i="2"/>
  <c r="CG850" i="2" s="1"/>
  <c r="CC850" i="2"/>
  <c r="BZ850" i="2" s="1"/>
  <c r="CD677" i="2"/>
  <c r="CG677" i="2" s="1"/>
  <c r="CC677" i="2"/>
  <c r="BZ677" i="2" s="1"/>
  <c r="CD576" i="2"/>
  <c r="CG576" i="2" s="1"/>
  <c r="CC576" i="2"/>
  <c r="BZ576" i="2" s="1"/>
  <c r="CD665" i="2"/>
  <c r="CG665" i="2" s="1"/>
  <c r="CC665" i="2"/>
  <c r="BZ665" i="2" s="1"/>
  <c r="CD521" i="2"/>
  <c r="CG521" i="2" s="1"/>
  <c r="CC521" i="2"/>
  <c r="BZ521" i="2" s="1"/>
  <c r="CD488" i="2"/>
  <c r="CC488" i="2"/>
  <c r="BZ488" i="2" s="1"/>
  <c r="CD481" i="2"/>
  <c r="CG481" i="2" s="1"/>
  <c r="CC481" i="2"/>
  <c r="BZ481" i="2" s="1"/>
  <c r="CD475" i="2"/>
  <c r="CC475" i="2"/>
  <c r="BZ475" i="2" s="1"/>
  <c r="CD413" i="2"/>
  <c r="CG413" i="2" s="1"/>
  <c r="CC413" i="2"/>
  <c r="BZ413" i="2" s="1"/>
  <c r="CD572" i="2"/>
  <c r="CG572" i="2" s="1"/>
  <c r="CC572" i="2"/>
  <c r="BZ572" i="2" s="1"/>
  <c r="CD67" i="2"/>
  <c r="CG67" i="2" s="1"/>
  <c r="CC67" i="2"/>
  <c r="BZ67" i="2" s="1"/>
  <c r="CD28" i="2"/>
  <c r="CG28" i="2" s="1"/>
  <c r="CC28" i="2"/>
  <c r="BZ28" i="2" s="1"/>
  <c r="CD412" i="2"/>
  <c r="CG412" i="2" s="1"/>
  <c r="CC412" i="2"/>
  <c r="BZ412" i="2" s="1"/>
  <c r="BK199" i="2"/>
  <c r="CD545" i="2"/>
  <c r="CG545" i="2" s="1"/>
  <c r="CC545" i="2"/>
  <c r="BZ545" i="2" s="1"/>
  <c r="CD61" i="2"/>
  <c r="CG61" i="2" s="1"/>
  <c r="CC61" i="2"/>
  <c r="BZ61" i="2" s="1"/>
  <c r="CD330" i="2"/>
  <c r="CG330" i="2" s="1"/>
  <c r="CC330" i="2"/>
  <c r="BZ330" i="2" s="1"/>
  <c r="BK127" i="2"/>
  <c r="BA127" i="2" s="1"/>
  <c r="CD378" i="2"/>
  <c r="CG378" i="2" s="1"/>
  <c r="CC378" i="2"/>
  <c r="BZ378" i="2" s="1"/>
  <c r="CD11" i="2"/>
  <c r="CG11" i="2" s="1"/>
  <c r="CC11" i="2"/>
  <c r="BZ11" i="2" s="1"/>
  <c r="CD75" i="2"/>
  <c r="CG75" i="2" s="1"/>
  <c r="CC75" i="2"/>
  <c r="BZ75" i="2" s="1"/>
  <c r="CD59" i="2"/>
  <c r="CG59" i="2" s="1"/>
  <c r="CC59" i="2"/>
  <c r="BZ59" i="2" s="1"/>
  <c r="BK37" i="2"/>
  <c r="BA37" i="2" s="1"/>
  <c r="CD8" i="2"/>
  <c r="CG8" i="2" s="1"/>
  <c r="CC8" i="2"/>
  <c r="BZ8" i="2" s="1"/>
  <c r="CD86" i="2"/>
  <c r="CG86" i="2" s="1"/>
  <c r="CC86" i="2"/>
  <c r="BZ86" i="2" s="1"/>
  <c r="CD88" i="2"/>
  <c r="CG88" i="2" s="1"/>
  <c r="CC88" i="2"/>
  <c r="BZ88" i="2" s="1"/>
  <c r="BK169" i="2"/>
  <c r="BA169" i="2" s="1"/>
  <c r="CD797" i="2"/>
  <c r="CG797" i="2" s="1"/>
  <c r="CC797" i="2"/>
  <c r="BZ797" i="2" s="1"/>
  <c r="CD78" i="2"/>
  <c r="CG78" i="2" s="1"/>
  <c r="CC78" i="2"/>
  <c r="BZ78" i="2" s="1"/>
  <c r="CC3" i="2"/>
  <c r="BZ3" i="2" s="1"/>
  <c r="CD3" i="2"/>
  <c r="CG3" i="2" s="1"/>
  <c r="CD1198" i="2"/>
  <c r="CG1198" i="2" s="1"/>
  <c r="CC1198" i="2"/>
  <c r="BZ1198" i="2" s="1"/>
  <c r="CD1150" i="2"/>
  <c r="CG1150" i="2" s="1"/>
  <c r="CC1150" i="2"/>
  <c r="BZ1150" i="2" s="1"/>
  <c r="CD1151" i="2"/>
  <c r="CG1151" i="2" s="1"/>
  <c r="CC1151" i="2"/>
  <c r="BZ1151" i="2" s="1"/>
  <c r="CD496" i="2"/>
  <c r="CG496" i="2" s="1"/>
  <c r="CC496" i="2"/>
  <c r="BZ496" i="2" s="1"/>
  <c r="CD433" i="2"/>
  <c r="CG433" i="2" s="1"/>
  <c r="CC433" i="2"/>
  <c r="BK536" i="2"/>
  <c r="BA536" i="2" s="1"/>
  <c r="BK527" i="2"/>
  <c r="CF1068" i="2"/>
  <c r="CE1068" i="2" s="1"/>
  <c r="CD1209" i="2"/>
  <c r="CG1209" i="2" s="1"/>
  <c r="CC1209" i="2"/>
  <c r="BZ1209" i="2" s="1"/>
  <c r="BK539" i="2"/>
  <c r="BK943" i="2"/>
  <c r="BA943" i="2" s="1"/>
  <c r="BQ700" i="2"/>
  <c r="CD354" i="2"/>
  <c r="CG354" i="2" s="1"/>
  <c r="CC354" i="2"/>
  <c r="BZ354" i="2" s="1"/>
  <c r="CD729" i="2"/>
  <c r="CG729" i="2" s="1"/>
  <c r="CC729" i="2"/>
  <c r="BK338" i="2"/>
  <c r="BA338" i="2" s="1"/>
  <c r="BK80" i="2"/>
  <c r="BV876" i="2"/>
  <c r="CD342" i="2"/>
  <c r="CG342" i="2" s="1"/>
  <c r="CC342" i="2"/>
  <c r="CD730" i="2"/>
  <c r="CG730" i="2" s="1"/>
  <c r="CC730" i="2"/>
  <c r="BK1517" i="2"/>
  <c r="BA1517" i="2" s="1"/>
  <c r="BK819" i="2"/>
  <c r="CD525" i="2"/>
  <c r="CG525" i="2" s="1"/>
  <c r="CC525" i="2"/>
  <c r="CF883" i="2"/>
  <c r="CE883" i="2" s="1"/>
  <c r="BA883" i="2" s="1"/>
  <c r="CD883" i="2"/>
  <c r="CC883" i="2"/>
  <c r="BZ883" i="2" s="1"/>
  <c r="CD402" i="2"/>
  <c r="CG402" i="2" s="1"/>
  <c r="CC402" i="2"/>
  <c r="BZ402" i="2" s="1"/>
  <c r="BK237" i="2"/>
  <c r="BA237" i="2" s="1"/>
  <c r="BK39" i="2"/>
  <c r="BK1106" i="2"/>
  <c r="CD1092" i="2"/>
  <c r="CG1092" i="2" s="1"/>
  <c r="CC1092" i="2"/>
  <c r="BZ1092" i="2" s="1"/>
  <c r="BK90" i="2"/>
  <c r="CD903" i="2"/>
  <c r="CG903" i="2" s="1"/>
  <c r="CC903" i="2"/>
  <c r="BZ903" i="2" s="1"/>
  <c r="CD1233" i="2"/>
  <c r="CG1233" i="2" s="1"/>
  <c r="CC1233" i="2"/>
  <c r="CF1233" i="2" s="1"/>
  <c r="CD1166" i="2"/>
  <c r="CG1166" i="2" s="1"/>
  <c r="CC1166" i="2"/>
  <c r="BZ1166" i="2" s="1"/>
  <c r="CD1079" i="2"/>
  <c r="CG1079" i="2" s="1"/>
  <c r="CC1079" i="2"/>
  <c r="BZ1079" i="2" s="1"/>
  <c r="CD819" i="2"/>
  <c r="CG819" i="2" s="1"/>
  <c r="CC819" i="2"/>
  <c r="BZ819" i="2" s="1"/>
  <c r="CD798" i="2"/>
  <c r="CG798" i="2" s="1"/>
  <c r="CC798" i="2"/>
  <c r="BZ798" i="2" s="1"/>
  <c r="CD701" i="2"/>
  <c r="CG701" i="2" s="1"/>
  <c r="CC701" i="2"/>
  <c r="BZ701" i="2" s="1"/>
  <c r="CD609" i="2"/>
  <c r="CG609" i="2" s="1"/>
  <c r="CC609" i="2"/>
  <c r="BZ609" i="2" s="1"/>
  <c r="CD1331" i="2"/>
  <c r="CG1331" i="2" s="1"/>
  <c r="CC1331" i="2"/>
  <c r="BZ1331" i="2" s="1"/>
  <c r="CD1191" i="2"/>
  <c r="CG1191" i="2" s="1"/>
  <c r="CC1191" i="2"/>
  <c r="BZ1191" i="2" s="1"/>
  <c r="CD702" i="2"/>
  <c r="CG702" i="2" s="1"/>
  <c r="CC702" i="2"/>
  <c r="BZ702" i="2" s="1"/>
  <c r="CD882" i="2"/>
  <c r="CC882" i="2"/>
  <c r="BZ882" i="2" s="1"/>
  <c r="CD1084" i="2"/>
  <c r="CG1084" i="2" s="1"/>
  <c r="CC1084" i="2"/>
  <c r="CF1084" i="2" s="1"/>
  <c r="CD843" i="2"/>
  <c r="CG843" i="2" s="1"/>
  <c r="CC843" i="2"/>
  <c r="CD782" i="2"/>
  <c r="CG782" i="2" s="1"/>
  <c r="CC782" i="2"/>
  <c r="BZ782" i="2" s="1"/>
  <c r="CD869" i="2"/>
  <c r="CC869" i="2"/>
  <c r="BZ869" i="2" s="1"/>
  <c r="CD332" i="2"/>
  <c r="CG332" i="2" s="1"/>
  <c r="CC332" i="2"/>
  <c r="BZ332" i="2" s="1"/>
  <c r="CD295" i="2"/>
  <c r="CG295" i="2" s="1"/>
  <c r="CC295" i="2"/>
  <c r="BZ295" i="2" s="1"/>
  <c r="CD380" i="2"/>
  <c r="CG380" i="2" s="1"/>
  <c r="CC380" i="2"/>
  <c r="CD70" i="2"/>
  <c r="CG70" i="2" s="1"/>
  <c r="CC70" i="2"/>
  <c r="BZ70" i="2" s="1"/>
  <c r="CD900" i="2"/>
  <c r="CG900" i="2" s="1"/>
  <c r="CC900" i="2"/>
  <c r="CD29" i="2"/>
  <c r="CG29" i="2" s="1"/>
  <c r="CC29" i="2"/>
  <c r="BZ29" i="2" s="1"/>
  <c r="CD717" i="2"/>
  <c r="CG717" i="2" s="1"/>
  <c r="CC717" i="2"/>
  <c r="BZ717" i="2" s="1"/>
  <c r="CD656" i="2"/>
  <c r="CG656" i="2" s="1"/>
  <c r="CC656" i="2"/>
  <c r="BZ656" i="2" s="1"/>
  <c r="CD508" i="2"/>
  <c r="CG508" i="2" s="1"/>
  <c r="CC508" i="2"/>
  <c r="CF508" i="2" s="1"/>
  <c r="CE508" i="2" s="1"/>
  <c r="CD418" i="2"/>
  <c r="CG418" i="2" s="1"/>
  <c r="CC418" i="2"/>
  <c r="BZ418" i="2" s="1"/>
  <c r="CD53" i="2"/>
  <c r="CG53" i="2" s="1"/>
  <c r="CC53" i="2"/>
  <c r="BZ53" i="2" s="1"/>
  <c r="CD606" i="2"/>
  <c r="CG606" i="2" s="1"/>
  <c r="CC606" i="2"/>
  <c r="BZ606" i="2" s="1"/>
  <c r="CD524" i="2"/>
  <c r="CG524" i="2" s="1"/>
  <c r="CC524" i="2"/>
  <c r="BZ524" i="2" s="1"/>
  <c r="CD400" i="2"/>
  <c r="CC400" i="2"/>
  <c r="BZ400" i="2" s="1"/>
  <c r="CD382" i="2"/>
  <c r="CG382" i="2" s="1"/>
  <c r="CC382" i="2"/>
  <c r="CD370" i="2"/>
  <c r="CG370" i="2" s="1"/>
  <c r="CC370" i="2"/>
  <c r="BZ370" i="2" s="1"/>
  <c r="CD35" i="2"/>
  <c r="CG35" i="2" s="1"/>
  <c r="CC35" i="2"/>
  <c r="CF35" i="2" s="1"/>
  <c r="CE35" i="2" s="1"/>
  <c r="CD90" i="2"/>
  <c r="CG90" i="2" s="1"/>
  <c r="CC90" i="2"/>
  <c r="BZ90" i="2" s="1"/>
  <c r="CG52" i="2"/>
  <c r="CD52" i="2"/>
  <c r="CC52" i="2"/>
  <c r="BZ52" i="2" s="1"/>
  <c r="CD972" i="2"/>
  <c r="CG972" i="2" s="1"/>
  <c r="CC972" i="2"/>
  <c r="BZ972" i="2" s="1"/>
  <c r="CD983" i="2"/>
  <c r="CG983" i="2" s="1"/>
  <c r="CC983" i="2"/>
  <c r="BZ983" i="2" s="1"/>
  <c r="CD1231" i="2"/>
  <c r="CG1231" i="2" s="1"/>
  <c r="CC1231" i="2"/>
  <c r="BZ1231" i="2" s="1"/>
  <c r="CD1210" i="2"/>
  <c r="CG1210" i="2" s="1"/>
  <c r="CC1210" i="2"/>
  <c r="BZ1210" i="2" s="1"/>
  <c r="BK1262" i="2"/>
  <c r="CD1232" i="2"/>
  <c r="CG1232" i="2" s="1"/>
  <c r="CC1232" i="2"/>
  <c r="BZ1232" i="2" s="1"/>
  <c r="CD1175" i="2"/>
  <c r="CG1175" i="2" s="1"/>
  <c r="CC1175" i="2"/>
  <c r="BZ1175" i="2" s="1"/>
  <c r="BK1177" i="2"/>
  <c r="CD974" i="2"/>
  <c r="CC974" i="2"/>
  <c r="BZ974" i="2" s="1"/>
  <c r="CD1167" i="2"/>
  <c r="CG1167" i="2" s="1"/>
  <c r="CC1167" i="2"/>
  <c r="BZ1167" i="2" s="1"/>
  <c r="CD1187" i="2"/>
  <c r="CG1187" i="2" s="1"/>
  <c r="CC1187" i="2"/>
  <c r="BZ1187" i="2" s="1"/>
  <c r="CD989" i="2"/>
  <c r="CG989" i="2" s="1"/>
  <c r="CC989" i="2"/>
  <c r="BZ989" i="2" s="1"/>
  <c r="CD865" i="2"/>
  <c r="CG865" i="2" s="1"/>
  <c r="CC865" i="2"/>
  <c r="BZ865" i="2" s="1"/>
  <c r="CD1020" i="2"/>
  <c r="CG1020" i="2" s="1"/>
  <c r="CC1020" i="2"/>
  <c r="BZ1020" i="2" s="1"/>
  <c r="CC809" i="2"/>
  <c r="BZ809" i="2" s="1"/>
  <c r="CD809" i="2"/>
  <c r="CG809" i="2" s="1"/>
  <c r="CD1137" i="2"/>
  <c r="CG1137" i="2" s="1"/>
  <c r="CC1137" i="2"/>
  <c r="BZ1137" i="2" s="1"/>
  <c r="CD973" i="2"/>
  <c r="CG973" i="2" s="1"/>
  <c r="CC973" i="2"/>
  <c r="BZ973" i="2" s="1"/>
  <c r="CD842" i="2"/>
  <c r="CG842" i="2" s="1"/>
  <c r="CC842" i="2"/>
  <c r="BZ842" i="2" s="1"/>
  <c r="CD1026" i="2"/>
  <c r="CG1026" i="2" s="1"/>
  <c r="CC1026" i="2"/>
  <c r="BZ1026" i="2" s="1"/>
  <c r="CD863" i="2"/>
  <c r="CG863" i="2" s="1"/>
  <c r="CC863" i="2"/>
  <c r="BZ863" i="2" s="1"/>
  <c r="BK822" i="2"/>
  <c r="CD637" i="2"/>
  <c r="CG637" i="2" s="1"/>
  <c r="CC637" i="2"/>
  <c r="BZ637" i="2" s="1"/>
  <c r="CD1022" i="2"/>
  <c r="CG1022" i="2" s="1"/>
  <c r="CC1022" i="2"/>
  <c r="BZ1022" i="2" s="1"/>
  <c r="CD916" i="2"/>
  <c r="CG916" i="2" s="1"/>
  <c r="CC916" i="2"/>
  <c r="BZ916" i="2" s="1"/>
  <c r="CD719" i="2"/>
  <c r="CG719" i="2" s="1"/>
  <c r="CC719" i="2"/>
  <c r="BZ719" i="2" s="1"/>
  <c r="CD766" i="2"/>
  <c r="CG766" i="2" s="1"/>
  <c r="CC766" i="2"/>
  <c r="BZ766" i="2" s="1"/>
  <c r="CD686" i="2"/>
  <c r="CG686" i="2" s="1"/>
  <c r="CC686" i="2"/>
  <c r="BZ686" i="2" s="1"/>
  <c r="CD425" i="2"/>
  <c r="CG425" i="2" s="1"/>
  <c r="CC425" i="2"/>
  <c r="BZ425" i="2" s="1"/>
  <c r="CD630" i="2"/>
  <c r="CC630" i="2"/>
  <c r="BZ630" i="2" s="1"/>
  <c r="CD600" i="2"/>
  <c r="CG600" i="2" s="1"/>
  <c r="CC600" i="2"/>
  <c r="BZ600" i="2" s="1"/>
  <c r="CD485" i="2"/>
  <c r="CC485" i="2"/>
  <c r="BZ485" i="2" s="1"/>
  <c r="CD462" i="2"/>
  <c r="CG462" i="2" s="1"/>
  <c r="CC462" i="2"/>
  <c r="BZ462" i="2" s="1"/>
  <c r="CD653" i="2"/>
  <c r="CC653" i="2"/>
  <c r="BZ653" i="2" s="1"/>
  <c r="CC518" i="2"/>
  <c r="BZ518" i="2" s="1"/>
  <c r="CD518" i="2"/>
  <c r="CG518" i="2" s="1"/>
  <c r="CC474" i="2"/>
  <c r="BZ474" i="2" s="1"/>
  <c r="CD474" i="2"/>
  <c r="CD584" i="2"/>
  <c r="CG584" i="2" s="1"/>
  <c r="CC584" i="2"/>
  <c r="BZ584" i="2" s="1"/>
  <c r="CD553" i="2"/>
  <c r="CG553" i="2" s="1"/>
  <c r="CC553" i="2"/>
  <c r="BZ553" i="2" s="1"/>
  <c r="CD42" i="2"/>
  <c r="CG42" i="2" s="1"/>
  <c r="CC42" i="2"/>
  <c r="BZ42" i="2" s="1"/>
  <c r="CD27" i="2"/>
  <c r="CG27" i="2" s="1"/>
  <c r="CC27" i="2"/>
  <c r="BZ27" i="2" s="1"/>
  <c r="CD649" i="2"/>
  <c r="CC649" i="2"/>
  <c r="BZ649" i="2" s="1"/>
  <c r="CD409" i="2"/>
  <c r="CG409" i="2" s="1"/>
  <c r="CC409" i="2"/>
  <c r="BZ409" i="2" s="1"/>
  <c r="CD297" i="2"/>
  <c r="CG297" i="2" s="1"/>
  <c r="CC297" i="2"/>
  <c r="BZ297" i="2" s="1"/>
  <c r="CD480" i="2"/>
  <c r="CG480" i="2" s="1"/>
  <c r="CC480" i="2"/>
  <c r="BZ480" i="2" s="1"/>
  <c r="CD320" i="2"/>
  <c r="CC320" i="2"/>
  <c r="BZ320" i="2" s="1"/>
  <c r="CD1021" i="2"/>
  <c r="CG1021" i="2" s="1"/>
  <c r="CC1021" i="2"/>
  <c r="BZ1021" i="2" s="1"/>
  <c r="CD467" i="2"/>
  <c r="CC467" i="2"/>
  <c r="BZ467" i="2" s="1"/>
  <c r="BK342" i="2"/>
  <c r="CD372" i="2"/>
  <c r="CG372" i="2" s="1"/>
  <c r="CC372" i="2"/>
  <c r="BZ372" i="2" s="1"/>
  <c r="CD51" i="2"/>
  <c r="CC51" i="2"/>
  <c r="BZ51" i="2" s="1"/>
  <c r="CD351" i="2"/>
  <c r="CG351" i="2" s="1"/>
  <c r="CC351" i="2"/>
  <c r="BZ351" i="2" s="1"/>
  <c r="BW1114" i="2"/>
  <c r="BV1114" i="2" s="1"/>
  <c r="BK1216" i="2"/>
  <c r="BK1402" i="2"/>
  <c r="BK1273" i="2"/>
  <c r="CD1230" i="2"/>
  <c r="CG1230" i="2" s="1"/>
  <c r="CC1230" i="2"/>
  <c r="CD1176" i="2"/>
  <c r="CG1176" i="2" s="1"/>
  <c r="CC1176" i="2"/>
  <c r="BZ1176" i="2" s="1"/>
  <c r="CD1089" i="2"/>
  <c r="CG1089" i="2" s="1"/>
  <c r="CC1089" i="2"/>
  <c r="BZ1089" i="2" s="1"/>
  <c r="CC836" i="2"/>
  <c r="BZ836" i="2" s="1"/>
  <c r="CD836" i="2"/>
  <c r="CG836" i="2" s="1"/>
  <c r="CD889" i="2"/>
  <c r="CG889" i="2" s="1"/>
  <c r="CC889" i="2"/>
  <c r="BZ889" i="2" s="1"/>
  <c r="BK921" i="2"/>
  <c r="CD338" i="2"/>
  <c r="CG338" i="2" s="1"/>
  <c r="CC338" i="2"/>
  <c r="CG398" i="2"/>
  <c r="CD398" i="2"/>
  <c r="CC398" i="2"/>
  <c r="BZ398" i="2" s="1"/>
  <c r="CD30" i="2"/>
  <c r="CG30" i="2" s="1"/>
  <c r="CC30" i="2"/>
  <c r="CD844" i="2"/>
  <c r="CG844" i="2" s="1"/>
  <c r="CC844" i="2"/>
  <c r="BZ844" i="2" s="1"/>
  <c r="CD41" i="2"/>
  <c r="CG41" i="2" s="1"/>
  <c r="CC41" i="2"/>
  <c r="BZ41" i="2" s="1"/>
  <c r="BK1516" i="2"/>
  <c r="BA1516" i="2" s="1"/>
  <c r="CC792" i="2"/>
  <c r="BZ792" i="2" s="1"/>
  <c r="CD792" i="2"/>
  <c r="CG792" i="2" s="1"/>
  <c r="CD369" i="2"/>
  <c r="CG369" i="2" s="1"/>
  <c r="CC369" i="2"/>
  <c r="BZ369" i="2" s="1"/>
  <c r="CC722" i="2"/>
  <c r="BZ722" i="2" s="1"/>
  <c r="CD722" i="2"/>
  <c r="CG722" i="2" s="1"/>
  <c r="CD532" i="2"/>
  <c r="CG532" i="2" s="1"/>
  <c r="CC532" i="2"/>
  <c r="CD531" i="2"/>
  <c r="CG531" i="2" s="1"/>
  <c r="CC531" i="2"/>
  <c r="CD445" i="2"/>
  <c r="CG445" i="2" s="1"/>
  <c r="CC445" i="2"/>
  <c r="BZ445" i="2" s="1"/>
  <c r="BK1519" i="2"/>
  <c r="BA1519" i="2" s="1"/>
  <c r="CD478" i="2"/>
  <c r="CG478" i="2" s="1"/>
  <c r="CC478" i="2"/>
  <c r="BZ478" i="2" s="1"/>
  <c r="CD673" i="2"/>
  <c r="CG673" i="2" s="1"/>
  <c r="CC673" i="2"/>
  <c r="BZ673" i="2" s="1"/>
  <c r="CG1045" i="2"/>
  <c r="CD1045" i="2"/>
  <c r="CC1045" i="2"/>
  <c r="BZ1045" i="2" s="1"/>
  <c r="CD887" i="2"/>
  <c r="CG887" i="2" s="1"/>
  <c r="CC887" i="2"/>
  <c r="BZ887" i="2" s="1"/>
  <c r="CD1195" i="2"/>
  <c r="CC1195" i="2"/>
  <c r="BZ1195" i="2" s="1"/>
  <c r="CD679" i="2"/>
  <c r="CG679" i="2" s="1"/>
  <c r="CC679" i="2"/>
  <c r="BZ679" i="2" s="1"/>
  <c r="CD648" i="2"/>
  <c r="CC648" i="2"/>
  <c r="BZ648" i="2" s="1"/>
  <c r="CD628" i="2"/>
  <c r="CC628" i="2"/>
  <c r="BZ628" i="2" s="1"/>
  <c r="CD605" i="2"/>
  <c r="CG605" i="2" s="1"/>
  <c r="CC605" i="2"/>
  <c r="BZ605" i="2" s="1"/>
  <c r="CD625" i="2"/>
  <c r="CG625" i="2" s="1"/>
  <c r="CC625" i="2"/>
  <c r="BZ625" i="2" s="1"/>
  <c r="CD740" i="2"/>
  <c r="CG740" i="2" s="1"/>
  <c r="CC740" i="2"/>
  <c r="BZ740" i="2" s="1"/>
  <c r="CD1160" i="2"/>
  <c r="CG1160" i="2" s="1"/>
  <c r="CC1160" i="2"/>
  <c r="BZ1160" i="2" s="1"/>
  <c r="CD1190" i="2"/>
  <c r="CG1190" i="2" s="1"/>
  <c r="CC1190" i="2"/>
  <c r="BZ1190" i="2" s="1"/>
  <c r="CD1162" i="2"/>
  <c r="CG1162" i="2" s="1"/>
  <c r="CC1162" i="2"/>
  <c r="BZ1162" i="2" s="1"/>
  <c r="CD1080" i="2"/>
  <c r="CG1080" i="2" s="1"/>
  <c r="CC1080" i="2"/>
  <c r="CD1238" i="2"/>
  <c r="CG1238" i="2" s="1"/>
  <c r="CC1238" i="2"/>
  <c r="BZ1238" i="2" s="1"/>
  <c r="CD699" i="2"/>
  <c r="CG699" i="2" s="1"/>
  <c r="CC699" i="2"/>
  <c r="CF699" i="2" s="1"/>
  <c r="CD558" i="2"/>
  <c r="CG558" i="2" s="1"/>
  <c r="CC558" i="2"/>
  <c r="BZ558" i="2" s="1"/>
  <c r="CD450" i="2"/>
  <c r="CG450" i="2" s="1"/>
  <c r="CC450" i="2"/>
  <c r="BZ450" i="2" s="1"/>
  <c r="CD507" i="2"/>
  <c r="CG507" i="2" s="1"/>
  <c r="CC507" i="2"/>
  <c r="CF507" i="2" s="1"/>
  <c r="CE507" i="2" s="1"/>
  <c r="CD549" i="2"/>
  <c r="CG549" i="2" s="1"/>
  <c r="CC549" i="2"/>
  <c r="CD311" i="2"/>
  <c r="CG311" i="2" s="1"/>
  <c r="CC311" i="2"/>
  <c r="BZ311" i="2" s="1"/>
  <c r="CD543" i="2"/>
  <c r="CG543" i="2" s="1"/>
  <c r="CC543" i="2"/>
  <c r="BZ543" i="2" s="1"/>
  <c r="CD65" i="2"/>
  <c r="CG65" i="2" s="1"/>
  <c r="CC65" i="2"/>
  <c r="BZ65" i="2" s="1"/>
  <c r="CC33" i="2"/>
  <c r="BZ33" i="2" s="1"/>
  <c r="CD33" i="2"/>
  <c r="CD23" i="2"/>
  <c r="CG23" i="2" s="1"/>
  <c r="CC23" i="2"/>
  <c r="BZ23" i="2" s="1"/>
  <c r="CD745" i="2"/>
  <c r="CG745" i="2" s="1"/>
  <c r="CC745" i="2"/>
  <c r="BZ745" i="2" s="1"/>
  <c r="CD14" i="2"/>
  <c r="CG14" i="2" s="1"/>
  <c r="CC14" i="2"/>
  <c r="CF14" i="2" s="1"/>
  <c r="CE14" i="2" s="1"/>
  <c r="CD731" i="2"/>
  <c r="CG731" i="2" s="1"/>
  <c r="CC731" i="2"/>
  <c r="CF731" i="2" s="1"/>
  <c r="CD476" i="2"/>
  <c r="CG476" i="2" s="1"/>
  <c r="CC476" i="2"/>
  <c r="CF476" i="2" s="1"/>
  <c r="CD345" i="2"/>
  <c r="CG345" i="2" s="1"/>
  <c r="CC345" i="2"/>
  <c r="BZ345" i="2" s="1"/>
  <c r="CD1256" i="2"/>
  <c r="CG1256" i="2" s="1"/>
  <c r="CC1256" i="2"/>
  <c r="BZ1256" i="2" s="1"/>
  <c r="CD1247" i="2"/>
  <c r="CG1247" i="2" s="1"/>
  <c r="CC1247" i="2"/>
  <c r="BZ1247" i="2" s="1"/>
  <c r="CD1228" i="2"/>
  <c r="CG1228" i="2" s="1"/>
  <c r="CC1228" i="2"/>
  <c r="BZ1228" i="2" s="1"/>
  <c r="CD1248" i="2"/>
  <c r="CG1248" i="2" s="1"/>
  <c r="CC1248" i="2"/>
  <c r="BZ1248" i="2" s="1"/>
  <c r="CD1236" i="2"/>
  <c r="CG1236" i="2" s="1"/>
  <c r="CC1236" i="2"/>
  <c r="BZ1236" i="2" s="1"/>
  <c r="CD1220" i="2"/>
  <c r="CG1220" i="2" s="1"/>
  <c r="CC1220" i="2"/>
  <c r="BZ1220" i="2" s="1"/>
  <c r="CD1225" i="2"/>
  <c r="CG1225" i="2" s="1"/>
  <c r="CC1225" i="2"/>
  <c r="BZ1225" i="2" s="1"/>
  <c r="CD1174" i="2"/>
  <c r="CG1174" i="2" s="1"/>
  <c r="CC1174" i="2"/>
  <c r="BZ1174" i="2" s="1"/>
  <c r="CD1149" i="2"/>
  <c r="CG1149" i="2" s="1"/>
  <c r="CC1149" i="2"/>
  <c r="BZ1149" i="2" s="1"/>
  <c r="CD1245" i="2"/>
  <c r="CC1245" i="2"/>
  <c r="BZ1245" i="2" s="1"/>
  <c r="CD1184" i="2"/>
  <c r="CG1184" i="2" s="1"/>
  <c r="CC1184" i="2"/>
  <c r="BZ1184" i="2" s="1"/>
  <c r="CD1179" i="2"/>
  <c r="CG1179" i="2" s="1"/>
  <c r="CC1179" i="2"/>
  <c r="BZ1179" i="2" s="1"/>
  <c r="CD982" i="2"/>
  <c r="CG982" i="2" s="1"/>
  <c r="CC982" i="2"/>
  <c r="BZ982" i="2" s="1"/>
  <c r="CD1169" i="2"/>
  <c r="CG1169" i="2" s="1"/>
  <c r="CC1169" i="2"/>
  <c r="BZ1169" i="2" s="1"/>
  <c r="CD933" i="2"/>
  <c r="CG933" i="2" s="1"/>
  <c r="CC933" i="2"/>
  <c r="BZ933" i="2" s="1"/>
  <c r="CD738" i="2"/>
  <c r="CG738" i="2" s="1"/>
  <c r="CC738" i="2"/>
  <c r="BZ738" i="2" s="1"/>
  <c r="CD705" i="2"/>
  <c r="CC705" i="2"/>
  <c r="BZ705" i="2" s="1"/>
  <c r="CD793" i="2"/>
  <c r="CG793" i="2" s="1"/>
  <c r="CC793" i="2"/>
  <c r="BZ793" i="2" s="1"/>
  <c r="CD846" i="2"/>
  <c r="CG846" i="2" s="1"/>
  <c r="CC846" i="2"/>
  <c r="BZ846" i="2" s="1"/>
  <c r="CD590" i="2"/>
  <c r="CG590" i="2" s="1"/>
  <c r="CC590" i="2"/>
  <c r="BZ590" i="2" s="1"/>
  <c r="CD602" i="2"/>
  <c r="CC602" i="2"/>
  <c r="BZ602" i="2" s="1"/>
  <c r="CD626" i="2"/>
  <c r="CC626" i="2"/>
  <c r="BZ626" i="2" s="1"/>
  <c r="CD588" i="2"/>
  <c r="CG588" i="2" s="1"/>
  <c r="CC588" i="2"/>
  <c r="BZ588" i="2" s="1"/>
  <c r="CD622" i="2"/>
  <c r="CG622" i="2" s="1"/>
  <c r="CC622" i="2"/>
  <c r="BZ622" i="2" s="1"/>
  <c r="CD591" i="2"/>
  <c r="CG591" i="2" s="1"/>
  <c r="CC591" i="2"/>
  <c r="BZ591" i="2" s="1"/>
  <c r="CC499" i="2"/>
  <c r="BZ499" i="2" s="1"/>
  <c r="CD499" i="2"/>
  <c r="CG499" i="2" s="1"/>
  <c r="CD589" i="2"/>
  <c r="CG589" i="2" s="1"/>
  <c r="CC589" i="2"/>
  <c r="BZ589" i="2" s="1"/>
  <c r="CD498" i="2"/>
  <c r="CG498" i="2" s="1"/>
  <c r="CC498" i="2"/>
  <c r="BZ498" i="2" s="1"/>
  <c r="CD577" i="2"/>
  <c r="CG577" i="2" s="1"/>
  <c r="CC577" i="2"/>
  <c r="BZ577" i="2" s="1"/>
  <c r="CD554" i="2"/>
  <c r="CG554" i="2" s="1"/>
  <c r="CC554" i="2"/>
  <c r="BZ554" i="2" s="1"/>
  <c r="CD839" i="2"/>
  <c r="CC839" i="2"/>
  <c r="BZ839" i="2" s="1"/>
  <c r="CD564" i="2"/>
  <c r="CG564" i="2" s="1"/>
  <c r="CC564" i="2"/>
  <c r="BZ564" i="2" s="1"/>
  <c r="CD426" i="2"/>
  <c r="CG426" i="2" s="1"/>
  <c r="CC426" i="2"/>
  <c r="BZ426" i="2" s="1"/>
  <c r="CD571" i="2"/>
  <c r="CG571" i="2" s="1"/>
  <c r="CC571" i="2"/>
  <c r="BZ571" i="2" s="1"/>
  <c r="CD447" i="2"/>
  <c r="CG447" i="2" s="1"/>
  <c r="CC447" i="2"/>
  <c r="BZ447" i="2" s="1"/>
  <c r="CD40" i="2"/>
  <c r="CG40" i="2" s="1"/>
  <c r="CC40" i="2"/>
  <c r="BZ40" i="2" s="1"/>
  <c r="BK912" i="2"/>
  <c r="CD718" i="2"/>
  <c r="CG718" i="2" s="1"/>
  <c r="CC718" i="2"/>
  <c r="BZ718" i="2" s="1"/>
  <c r="CD294" i="2"/>
  <c r="CG294" i="2" s="1"/>
  <c r="CC294" i="2"/>
  <c r="BZ294" i="2" s="1"/>
  <c r="CD359" i="2"/>
  <c r="CG359" i="2" s="1"/>
  <c r="CC359" i="2"/>
  <c r="BZ359" i="2" s="1"/>
  <c r="BK29" i="2"/>
  <c r="CD393" i="2"/>
  <c r="CG393" i="2" s="1"/>
  <c r="CC393" i="2"/>
  <c r="BZ393" i="2" s="1"/>
  <c r="CD362" i="2"/>
  <c r="CG362" i="2" s="1"/>
  <c r="CC362" i="2"/>
  <c r="BZ362" i="2" s="1"/>
  <c r="CD703" i="2"/>
  <c r="CG703" i="2" s="1"/>
  <c r="CC703" i="2"/>
  <c r="BZ703" i="2" s="1"/>
  <c r="CD16" i="2"/>
  <c r="CG16" i="2" s="1"/>
  <c r="CC16" i="2"/>
  <c r="BZ16" i="2" s="1"/>
  <c r="CD335" i="2"/>
  <c r="CG335" i="2" s="1"/>
  <c r="CC335" i="2"/>
  <c r="BZ335" i="2" s="1"/>
  <c r="BW1350" i="2"/>
  <c r="BV1350" i="2" s="1"/>
  <c r="BW1094" i="2"/>
  <c r="BV1094" i="2" s="1"/>
  <c r="BQ240" i="2"/>
  <c r="CD1116" i="2"/>
  <c r="CG1116" i="2" s="1"/>
  <c r="CC1116" i="2"/>
  <c r="BZ1116" i="2" s="1"/>
  <c r="CD1170" i="2"/>
  <c r="CG1170" i="2" s="1"/>
  <c r="CC1170" i="2"/>
  <c r="BZ1170" i="2" s="1"/>
  <c r="BW1082" i="2"/>
  <c r="BV1082" i="2" s="1"/>
  <c r="CD904" i="2"/>
  <c r="CG904" i="2" s="1"/>
  <c r="CC904" i="2"/>
  <c r="BZ904" i="2" s="1"/>
  <c r="CD825" i="2"/>
  <c r="CC825" i="2"/>
  <c r="BZ825" i="2" s="1"/>
  <c r="BK985" i="2"/>
  <c r="BA985" i="2" s="1"/>
  <c r="CD1258" i="2"/>
  <c r="CG1258" i="2" s="1"/>
  <c r="CC1258" i="2"/>
  <c r="BZ1258" i="2" s="1"/>
  <c r="CD811" i="2"/>
  <c r="CG811" i="2" s="1"/>
  <c r="CC811" i="2"/>
  <c r="BZ811" i="2" s="1"/>
  <c r="CD753" i="2"/>
  <c r="CG753" i="2" s="1"/>
  <c r="CC753" i="2"/>
  <c r="BZ753" i="2" s="1"/>
  <c r="CD1044" i="2"/>
  <c r="CC1044" i="2"/>
  <c r="BZ1044" i="2" s="1"/>
  <c r="CD787" i="2"/>
  <c r="CG787" i="2" s="1"/>
  <c r="CC787" i="2"/>
  <c r="BZ787" i="2" s="1"/>
  <c r="CF704" i="2"/>
  <c r="CE704" i="2" s="1"/>
  <c r="CC704" i="2"/>
  <c r="BZ704" i="2" s="1"/>
  <c r="CD704" i="2"/>
  <c r="CD638" i="2"/>
  <c r="CG638" i="2" s="1"/>
  <c r="CC638" i="2"/>
  <c r="BZ638" i="2" s="1"/>
  <c r="BK1330" i="2"/>
  <c r="CD395" i="2"/>
  <c r="CG395" i="2" s="1"/>
  <c r="CC395" i="2"/>
  <c r="BZ395" i="2" s="1"/>
  <c r="CD715" i="2"/>
  <c r="CG715" i="2" s="1"/>
  <c r="CC715" i="2"/>
  <c r="CD423" i="2"/>
  <c r="CG423" i="2" s="1"/>
  <c r="CC423" i="2"/>
  <c r="BZ423" i="2" s="1"/>
  <c r="CD876" i="2"/>
  <c r="CG876" i="2" s="1"/>
  <c r="CC876" i="2"/>
  <c r="BZ876" i="2" s="1"/>
  <c r="BQ242" i="2"/>
  <c r="BK50" i="2"/>
  <c r="BA50" i="2" s="1"/>
  <c r="CD2" i="2"/>
  <c r="CG2" i="2" s="1"/>
  <c r="CC2" i="2"/>
  <c r="BZ2" i="2" s="1"/>
  <c r="CD451" i="2"/>
  <c r="CG451" i="2" s="1"/>
  <c r="CC451" i="2"/>
  <c r="BZ451" i="2" s="1"/>
  <c r="CF34" i="2"/>
  <c r="CE34" i="2" s="1"/>
  <c r="CC34" i="2"/>
  <c r="BZ34" i="2" s="1"/>
  <c r="CD34" i="2"/>
  <c r="CC803" i="2"/>
  <c r="BZ803" i="2" s="1"/>
  <c r="CD803" i="2"/>
  <c r="CG803" i="2" s="1"/>
  <c r="BV866" i="2"/>
  <c r="CD336" i="2"/>
  <c r="CG336" i="2" s="1"/>
  <c r="CC336" i="2"/>
  <c r="BZ336" i="2" s="1"/>
  <c r="CD1103" i="2"/>
  <c r="CG1103" i="2" s="1"/>
  <c r="CC1103" i="2"/>
  <c r="BZ1103" i="2" s="1"/>
  <c r="CD720" i="2"/>
  <c r="CG720" i="2" s="1"/>
  <c r="CC720" i="2"/>
  <c r="CD1186" i="2"/>
  <c r="CG1186" i="2" s="1"/>
  <c r="CC1186" i="2"/>
  <c r="BZ1186" i="2" s="1"/>
  <c r="CD1107" i="2"/>
  <c r="CG1107" i="2" s="1"/>
  <c r="CC1107" i="2"/>
  <c r="CF1107" i="2" s="1"/>
  <c r="CD655" i="2"/>
  <c r="CC655" i="2"/>
  <c r="BZ655" i="2" s="1"/>
  <c r="CD614" i="2"/>
  <c r="CG614" i="2" s="1"/>
  <c r="CC614" i="2"/>
  <c r="BZ614" i="2" s="1"/>
  <c r="CD1332" i="2"/>
  <c r="CG1332" i="2" s="1"/>
  <c r="CC1332" i="2"/>
  <c r="BZ1332" i="2" s="1"/>
  <c r="CD1215" i="2"/>
  <c r="CG1215" i="2" s="1"/>
  <c r="CC1215" i="2"/>
  <c r="CF1215" i="2" s="1"/>
  <c r="CD899" i="2"/>
  <c r="CG899" i="2" s="1"/>
  <c r="CC899" i="2"/>
  <c r="CF899" i="2" s="1"/>
  <c r="CE899" i="2" s="1"/>
  <c r="CD885" i="2"/>
  <c r="CG885" i="2" s="1"/>
  <c r="CC885" i="2"/>
  <c r="BZ885" i="2" s="1"/>
  <c r="CD783" i="2"/>
  <c r="CG783" i="2" s="1"/>
  <c r="CC783" i="2"/>
  <c r="BZ783" i="2" s="1"/>
  <c r="CC675" i="2"/>
  <c r="BZ675" i="2" s="1"/>
  <c r="CD675" i="2"/>
  <c r="CG675" i="2" s="1"/>
  <c r="CD644" i="2"/>
  <c r="CG644" i="2" s="1"/>
  <c r="CC644" i="2"/>
  <c r="BZ644" i="2" s="1"/>
  <c r="CD559" i="2"/>
  <c r="CG559" i="2" s="1"/>
  <c r="CC559" i="2"/>
  <c r="BZ559" i="2" s="1"/>
  <c r="CD1131" i="2"/>
  <c r="CG1131" i="2" s="1"/>
  <c r="CC1131" i="2"/>
  <c r="BZ1131" i="2" s="1"/>
  <c r="CD1118" i="2"/>
  <c r="CG1118" i="2" s="1"/>
  <c r="CC1118" i="2"/>
  <c r="CD1033" i="2"/>
  <c r="CG1033" i="2" s="1"/>
  <c r="CC1033" i="2"/>
  <c r="BZ1033" i="2" s="1"/>
  <c r="CD764" i="2"/>
  <c r="CG764" i="2" s="1"/>
  <c r="CC764" i="2"/>
  <c r="BZ764" i="2" s="1"/>
  <c r="CD557" i="2"/>
  <c r="CG557" i="2" s="1"/>
  <c r="CC557" i="2"/>
  <c r="BZ557" i="2" s="1"/>
  <c r="CD1211" i="2"/>
  <c r="CG1211" i="2" s="1"/>
  <c r="CC1211" i="2"/>
  <c r="BZ1211" i="2" s="1"/>
  <c r="CD1109" i="2"/>
  <c r="CG1109" i="2" s="1"/>
  <c r="CC1109" i="2"/>
  <c r="CF1109" i="2" s="1"/>
  <c r="CD1036" i="2"/>
  <c r="CG1036" i="2" s="1"/>
  <c r="CC1036" i="2"/>
  <c r="BZ1036" i="2" s="1"/>
  <c r="CD830" i="2"/>
  <c r="CG830" i="2" s="1"/>
  <c r="CC830" i="2"/>
  <c r="CF830" i="2" s="1"/>
  <c r="CD473" i="2"/>
  <c r="CC473" i="2"/>
  <c r="BZ473" i="2" s="1"/>
  <c r="CF473" i="2"/>
  <c r="CE473" i="2" s="1"/>
  <c r="BA473" i="2" s="1"/>
  <c r="CD89" i="2"/>
  <c r="CG89" i="2" s="1"/>
  <c r="CC89" i="2"/>
  <c r="BZ89" i="2" s="1"/>
  <c r="CD683" i="2"/>
  <c r="CG683" i="2" s="1"/>
  <c r="CC683" i="2"/>
  <c r="BZ683" i="2" s="1"/>
  <c r="CD477" i="2"/>
  <c r="CG477" i="2" s="1"/>
  <c r="CC477" i="2"/>
  <c r="BZ477" i="2" s="1"/>
  <c r="CD431" i="2"/>
  <c r="CG431" i="2" s="1"/>
  <c r="CC431" i="2"/>
  <c r="BZ431" i="2" s="1"/>
  <c r="CD472" i="2"/>
  <c r="CG472" i="2" s="1"/>
  <c r="CC472" i="2"/>
  <c r="BZ472" i="2" s="1"/>
  <c r="CD43" i="2"/>
  <c r="CG43" i="2" s="1"/>
  <c r="CC43" i="2"/>
  <c r="CF43" i="2" s="1"/>
  <c r="CE43" i="2" s="1"/>
  <c r="CD568" i="2"/>
  <c r="CC568" i="2"/>
  <c r="BZ568" i="2" s="1"/>
  <c r="CD299" i="2"/>
  <c r="CG299" i="2" s="1"/>
  <c r="CC299" i="2"/>
  <c r="BZ299" i="2" s="1"/>
  <c r="CD406" i="2"/>
  <c r="CG406" i="2" s="1"/>
  <c r="CC406" i="2"/>
  <c r="BZ406" i="2" s="1"/>
  <c r="CD687" i="2"/>
  <c r="CG687" i="2" s="1"/>
  <c r="CC687" i="2"/>
  <c r="CF687" i="2" s="1"/>
  <c r="CD363" i="2"/>
  <c r="CG363" i="2" s="1"/>
  <c r="CC363" i="2"/>
  <c r="CD1188" i="2"/>
  <c r="CG1188" i="2" s="1"/>
  <c r="CC1188" i="2"/>
  <c r="BZ1188" i="2" s="1"/>
  <c r="CD1199" i="2"/>
  <c r="CG1199" i="2" s="1"/>
  <c r="CC1199" i="2"/>
  <c r="BZ1199" i="2" s="1"/>
  <c r="CD1239" i="2"/>
  <c r="CG1239" i="2" s="1"/>
  <c r="CC1239" i="2"/>
  <c r="BZ1239" i="2" s="1"/>
  <c r="BK1240" i="2"/>
  <c r="CD1192" i="2"/>
  <c r="CG1192" i="2" s="1"/>
  <c r="CC1192" i="2"/>
  <c r="BZ1192" i="2" s="1"/>
  <c r="CD969" i="2"/>
  <c r="CG969" i="2" s="1"/>
  <c r="CC969" i="2"/>
  <c r="BZ969" i="2" s="1"/>
  <c r="CD967" i="2"/>
  <c r="CC967" i="2"/>
  <c r="BZ967" i="2" s="1"/>
  <c r="CD976" i="2"/>
  <c r="CC976" i="2"/>
  <c r="BZ976" i="2" s="1"/>
  <c r="CD781" i="2"/>
  <c r="CG781" i="2" s="1"/>
  <c r="CC781" i="2"/>
  <c r="BZ781" i="2" s="1"/>
  <c r="CD1032" i="2"/>
  <c r="CG1032" i="2" s="1"/>
  <c r="CC1032" i="2"/>
  <c r="BZ1032" i="2" s="1"/>
  <c r="CD732" i="2"/>
  <c r="CG732" i="2" s="1"/>
  <c r="CC732" i="2"/>
  <c r="BZ732" i="2" s="1"/>
  <c r="CD873" i="2"/>
  <c r="CG873" i="2" s="1"/>
  <c r="CC873" i="2"/>
  <c r="BZ873" i="2" s="1"/>
  <c r="CD678" i="2"/>
  <c r="CG678" i="2" s="1"/>
  <c r="CC678" i="2"/>
  <c r="BZ678" i="2" s="1"/>
  <c r="CD587" i="2"/>
  <c r="CG587" i="2" s="1"/>
  <c r="CC587" i="2"/>
  <c r="BZ587" i="2" s="1"/>
  <c r="CD582" i="2"/>
  <c r="CG582" i="2" s="1"/>
  <c r="CC582" i="2"/>
  <c r="BZ582" i="2" s="1"/>
  <c r="CD580" i="2"/>
  <c r="CG580" i="2" s="1"/>
  <c r="CC580" i="2"/>
  <c r="BZ580" i="2" s="1"/>
  <c r="CD1025" i="2"/>
  <c r="CG1025" i="2" s="1"/>
  <c r="CC1025" i="2"/>
  <c r="BZ1025" i="2" s="1"/>
  <c r="CD610" i="2"/>
  <c r="CG610" i="2" s="1"/>
  <c r="CC610" i="2"/>
  <c r="BZ610" i="2" s="1"/>
  <c r="CD754" i="2"/>
  <c r="CG754" i="2" s="1"/>
  <c r="CC754" i="2"/>
  <c r="BZ754" i="2" s="1"/>
  <c r="CD742" i="2"/>
  <c r="CG742" i="2" s="1"/>
  <c r="CC742" i="2"/>
  <c r="BZ742" i="2" s="1"/>
  <c r="CD801" i="2"/>
  <c r="CG801" i="2" s="1"/>
  <c r="CC801" i="2"/>
  <c r="BZ801" i="2" s="1"/>
  <c r="CD641" i="2"/>
  <c r="CG641" i="2" s="1"/>
  <c r="CC641" i="2"/>
  <c r="BZ641" i="2" s="1"/>
  <c r="CD658" i="2"/>
  <c r="CG658" i="2" s="1"/>
  <c r="CC658" i="2"/>
  <c r="BZ658" i="2" s="1"/>
  <c r="CD432" i="2"/>
  <c r="CG432" i="2" s="1"/>
  <c r="CC432" i="2"/>
  <c r="BZ432" i="2" s="1"/>
  <c r="CD520" i="2"/>
  <c r="CG520" i="2" s="1"/>
  <c r="CC520" i="2"/>
  <c r="BZ520" i="2" s="1"/>
  <c r="CD479" i="2"/>
  <c r="CG479" i="2" s="1"/>
  <c r="CC479" i="2"/>
  <c r="BZ479" i="2" s="1"/>
  <c r="CD415" i="2"/>
  <c r="CG415" i="2" s="1"/>
  <c r="CC415" i="2"/>
  <c r="BZ415" i="2" s="1"/>
  <c r="CD341" i="2"/>
  <c r="CG341" i="2" s="1"/>
  <c r="CC341" i="2"/>
  <c r="BZ341" i="2" s="1"/>
  <c r="CD984" i="2"/>
  <c r="CG984" i="2" s="1"/>
  <c r="CC984" i="2"/>
  <c r="BZ984" i="2" s="1"/>
  <c r="CD710" i="2"/>
  <c r="CG710" i="2" s="1"/>
  <c r="CC710" i="2"/>
  <c r="BZ710" i="2" s="1"/>
  <c r="CD502" i="2"/>
  <c r="CG502" i="2" s="1"/>
  <c r="CC502" i="2"/>
  <c r="BZ502" i="2" s="1"/>
  <c r="CD39" i="2"/>
  <c r="CG39" i="2" s="1"/>
  <c r="CC39" i="2"/>
  <c r="BZ39" i="2" s="1"/>
  <c r="CD607" i="2"/>
  <c r="CG607" i="2" s="1"/>
  <c r="CC607" i="2"/>
  <c r="BZ607" i="2" s="1"/>
  <c r="CD301" i="2"/>
  <c r="CG301" i="2" s="1"/>
  <c r="CC301" i="2"/>
  <c r="BZ301" i="2" s="1"/>
  <c r="CC388" i="2"/>
  <c r="BZ388" i="2" s="1"/>
  <c r="CD388" i="2"/>
  <c r="CG388" i="2" s="1"/>
  <c r="CD490" i="2"/>
  <c r="CC490" i="2"/>
  <c r="BZ490" i="2" s="1"/>
  <c r="CD867" i="2"/>
  <c r="CG867" i="2" s="1"/>
  <c r="CC867" i="2"/>
  <c r="BZ867" i="2" s="1"/>
  <c r="DR383" i="2"/>
  <c r="BK188" i="2"/>
  <c r="CD1213" i="2"/>
  <c r="CG1213" i="2" s="1"/>
  <c r="CC1213" i="2"/>
  <c r="BZ1213" i="2" s="1"/>
  <c r="CD1185" i="2"/>
  <c r="CG1185" i="2" s="1"/>
  <c r="CC1185" i="2"/>
  <c r="CD1128" i="2"/>
  <c r="CG1128" i="2" s="1"/>
  <c r="CC1128" i="2"/>
  <c r="BZ1128" i="2" s="1"/>
  <c r="CD1260" i="2"/>
  <c r="CG1260" i="2" s="1"/>
  <c r="CC1260" i="2"/>
  <c r="BZ1260" i="2" s="1"/>
  <c r="CD1082" i="2"/>
  <c r="CG1082" i="2" s="1"/>
  <c r="CC1082" i="2"/>
  <c r="BZ1082" i="2" s="1"/>
  <c r="CD1127" i="2"/>
  <c r="CG1127" i="2" s="1"/>
  <c r="CC1127" i="2"/>
  <c r="BZ1127" i="2" s="1"/>
  <c r="BK1391" i="2"/>
  <c r="CD810" i="2"/>
  <c r="CG810" i="2" s="1"/>
  <c r="CC810" i="2"/>
  <c r="BZ810" i="2" s="1"/>
  <c r="CD1115" i="2"/>
  <c r="CG1115" i="2" s="1"/>
  <c r="CC1115" i="2"/>
  <c r="BZ1115" i="2" s="1"/>
  <c r="CD646" i="2"/>
  <c r="CG646" i="2" s="1"/>
  <c r="CC646" i="2"/>
  <c r="BZ646" i="2" s="1"/>
  <c r="CD1078" i="2"/>
  <c r="CC1078" i="2"/>
  <c r="BZ1078" i="2" s="1"/>
  <c r="CD784" i="2"/>
  <c r="CG784" i="2" s="1"/>
  <c r="CC784" i="2"/>
  <c r="BZ784" i="2" s="1"/>
  <c r="CD523" i="2"/>
  <c r="CG523" i="2" s="1"/>
  <c r="CC523" i="2"/>
  <c r="CD1168" i="2"/>
  <c r="CG1168" i="2" s="1"/>
  <c r="CC1168" i="2"/>
  <c r="CD902" i="2"/>
  <c r="CG902" i="2" s="1"/>
  <c r="CC902" i="2"/>
  <c r="BZ902" i="2" s="1"/>
  <c r="CD845" i="2"/>
  <c r="CG845" i="2" s="1"/>
  <c r="CC845" i="2"/>
  <c r="BZ845" i="2" s="1"/>
  <c r="BK579" i="2"/>
  <c r="BA579" i="2" s="1"/>
  <c r="CD599" i="2"/>
  <c r="CG599" i="2" s="1"/>
  <c r="CC599" i="2"/>
  <c r="BZ599" i="2" s="1"/>
  <c r="CD503" i="2"/>
  <c r="CG503" i="2" s="1"/>
  <c r="CC503" i="2"/>
  <c r="BK983" i="2"/>
  <c r="BA983" i="2" s="1"/>
  <c r="CD854" i="2"/>
  <c r="CG854" i="2" s="1"/>
  <c r="CC854" i="2"/>
  <c r="BZ854" i="2" s="1"/>
  <c r="CD636" i="2"/>
  <c r="CG636" i="2" s="1"/>
  <c r="CC636" i="2"/>
  <c r="BZ636" i="2" s="1"/>
  <c r="CD446" i="2"/>
  <c r="CG446" i="2" s="1"/>
  <c r="CC446" i="2"/>
  <c r="BZ446" i="2" s="1"/>
  <c r="CD74" i="2"/>
  <c r="CG74" i="2" s="1"/>
  <c r="CC74" i="2"/>
  <c r="BZ74" i="2" s="1"/>
  <c r="CD874" i="2"/>
  <c r="CG874" i="2" s="1"/>
  <c r="CC874" i="2"/>
  <c r="BK43" i="2"/>
  <c r="CD922" i="2"/>
  <c r="CG922" i="2" s="1"/>
  <c r="CC922" i="2"/>
  <c r="BZ922" i="2" s="1"/>
  <c r="CD814" i="2"/>
  <c r="CG814" i="2" s="1"/>
  <c r="CC814" i="2"/>
  <c r="BZ814" i="2" s="1"/>
  <c r="BV670" i="2"/>
  <c r="BA670" i="2" s="1"/>
  <c r="BK26" i="2"/>
  <c r="BA26" i="2" s="1"/>
  <c r="CD674" i="2"/>
  <c r="CG674" i="2" s="1"/>
  <c r="CC674" i="2"/>
  <c r="BW164" i="2"/>
  <c r="BV164" i="2" s="1"/>
  <c r="CD1098" i="2"/>
  <c r="CG1098" i="2" s="1"/>
  <c r="CC1098" i="2"/>
  <c r="CD1212" i="2"/>
  <c r="CG1212" i="2" s="1"/>
  <c r="CC1212" i="2"/>
  <c r="CF1212" i="2" s="1"/>
  <c r="CD1091" i="2"/>
  <c r="CG1091" i="2" s="1"/>
  <c r="CC1091" i="2"/>
  <c r="CF1091" i="2" s="1"/>
  <c r="CD795" i="2"/>
  <c r="CG795" i="2" s="1"/>
  <c r="CC795" i="2"/>
  <c r="BZ795" i="2" s="1"/>
  <c r="CD1206" i="2"/>
  <c r="CG1206" i="2" s="1"/>
  <c r="CC1206" i="2"/>
  <c r="BZ1206" i="2" s="1"/>
  <c r="CD1095" i="2"/>
  <c r="CG1095" i="2" s="1"/>
  <c r="CC1095" i="2"/>
  <c r="CD1143" i="2"/>
  <c r="CG1143" i="2" s="1"/>
  <c r="CC1143" i="2"/>
  <c r="CD838" i="2"/>
  <c r="CG838" i="2" s="1"/>
  <c r="CC838" i="2"/>
  <c r="BZ838" i="2" s="1"/>
  <c r="CC569" i="2"/>
  <c r="BZ569" i="2" s="1"/>
  <c r="CD569" i="2"/>
  <c r="CG569" i="2" s="1"/>
  <c r="CD1097" i="2"/>
  <c r="CG1097" i="2" s="1"/>
  <c r="CC1097" i="2"/>
  <c r="CD1229" i="2"/>
  <c r="CG1229" i="2" s="1"/>
  <c r="CC1229" i="2"/>
  <c r="BZ1229" i="2" s="1"/>
  <c r="CD1237" i="2"/>
  <c r="CG1237" i="2" s="1"/>
  <c r="CC1237" i="2"/>
  <c r="BZ1237" i="2" s="1"/>
  <c r="CD789" i="2"/>
  <c r="CG789" i="2" s="1"/>
  <c r="CC789" i="2"/>
  <c r="BZ789" i="2" s="1"/>
  <c r="CD664" i="2"/>
  <c r="CG664" i="2" s="1"/>
  <c r="CC664" i="2"/>
  <c r="BZ664" i="2" s="1"/>
  <c r="CD404" i="2"/>
  <c r="CG404" i="2" s="1"/>
  <c r="CC404" i="2"/>
  <c r="BZ404" i="2" s="1"/>
  <c r="CD312" i="2"/>
  <c r="CG312" i="2" s="1"/>
  <c r="CC312" i="2"/>
  <c r="BZ312" i="2" s="1"/>
  <c r="CD444" i="2"/>
  <c r="CG444" i="2" s="1"/>
  <c r="CC444" i="2"/>
  <c r="CF444" i="2" s="1"/>
  <c r="CE444" i="2" s="1"/>
  <c r="CD416" i="2"/>
  <c r="CG416" i="2" s="1"/>
  <c r="CC416" i="2"/>
  <c r="CF416" i="2" s="1"/>
  <c r="CG321" i="2"/>
  <c r="CD321" i="2"/>
  <c r="CC321" i="2"/>
  <c r="BZ321" i="2" s="1"/>
  <c r="CD87" i="2"/>
  <c r="CG87" i="2" s="1"/>
  <c r="CC87" i="2"/>
  <c r="CC46" i="2"/>
  <c r="CF46" i="2" s="1"/>
  <c r="CD46" i="2"/>
  <c r="CG46" i="2" s="1"/>
  <c r="CD504" i="2"/>
  <c r="CG504" i="2" s="1"/>
  <c r="CC504" i="2"/>
  <c r="CD424" i="2"/>
  <c r="CG424" i="2" s="1"/>
  <c r="CC424" i="2"/>
  <c r="BZ424" i="2" s="1"/>
  <c r="CD313" i="2"/>
  <c r="CG313" i="2" s="1"/>
  <c r="CC313" i="2"/>
  <c r="BZ313" i="2" s="1"/>
  <c r="CD448" i="2"/>
  <c r="CG448" i="2" s="1"/>
  <c r="CC448" i="2"/>
  <c r="BZ448" i="2" s="1"/>
  <c r="CD376" i="2"/>
  <c r="CG376" i="2" s="1"/>
  <c r="CC376" i="2"/>
  <c r="BZ376" i="2" s="1"/>
  <c r="CD26" i="2"/>
  <c r="CG26" i="2" s="1"/>
  <c r="CC26" i="2"/>
  <c r="BZ26" i="2" s="1"/>
  <c r="CD45" i="2"/>
  <c r="CG45" i="2" s="1"/>
  <c r="CC45" i="2"/>
  <c r="CD4" i="2"/>
  <c r="CG4" i="2" s="1"/>
  <c r="CC4" i="2"/>
  <c r="BZ4" i="2" s="1"/>
  <c r="CD69" i="2"/>
  <c r="CG69" i="2" s="1"/>
  <c r="CC69" i="2"/>
  <c r="BZ69" i="2" s="1"/>
  <c r="CD517" i="2"/>
  <c r="CC517" i="2"/>
  <c r="BZ517" i="2" s="1"/>
  <c r="CG517" i="2"/>
  <c r="CD460" i="2"/>
  <c r="CG460" i="2" s="1"/>
  <c r="CC460" i="2"/>
  <c r="BZ460" i="2" s="1"/>
  <c r="CD397" i="2"/>
  <c r="CG397" i="2" s="1"/>
  <c r="CC397" i="2"/>
  <c r="CD387" i="2"/>
  <c r="CG387" i="2" s="1"/>
  <c r="CC387" i="2"/>
  <c r="CD1142" i="2"/>
  <c r="CG1142" i="2" s="1"/>
  <c r="CC1142" i="2"/>
  <c r="BZ1142" i="2" s="1"/>
  <c r="BA1518" i="2"/>
  <c r="BV1399" i="2"/>
  <c r="BA1399" i="2" s="1"/>
  <c r="CD1263" i="2"/>
  <c r="CG1263" i="2" s="1"/>
  <c r="CC1263" i="2"/>
  <c r="BZ1263" i="2" s="1"/>
  <c r="CD1255" i="2"/>
  <c r="CG1255" i="2" s="1"/>
  <c r="CC1255" i="2"/>
  <c r="BZ1255" i="2" s="1"/>
  <c r="CD1241" i="2"/>
  <c r="CG1241" i="2" s="1"/>
  <c r="CC1241" i="2"/>
  <c r="BZ1241" i="2" s="1"/>
  <c r="BK1224" i="2"/>
  <c r="CD1173" i="2"/>
  <c r="CG1173" i="2" s="1"/>
  <c r="CC1173" i="2"/>
  <c r="BZ1173" i="2" s="1"/>
  <c r="CD990" i="2"/>
  <c r="CG990" i="2" s="1"/>
  <c r="CC990" i="2"/>
  <c r="BZ990" i="2" s="1"/>
  <c r="CD888" i="2"/>
  <c r="CG888" i="2" s="1"/>
  <c r="CC888" i="2"/>
  <c r="BZ888" i="2" s="1"/>
  <c r="CD930" i="2"/>
  <c r="CG930" i="2" s="1"/>
  <c r="CC930" i="2"/>
  <c r="BZ930" i="2" s="1"/>
  <c r="CD1024" i="2"/>
  <c r="CG1024" i="2" s="1"/>
  <c r="CC1024" i="2"/>
  <c r="BZ1024" i="2" s="1"/>
  <c r="CD821" i="2"/>
  <c r="CG821" i="2" s="1"/>
  <c r="CC821" i="2"/>
  <c r="BZ821" i="2" s="1"/>
  <c r="CC721" i="2"/>
  <c r="BZ721" i="2" s="1"/>
  <c r="CD721" i="2"/>
  <c r="CG721" i="2" s="1"/>
  <c r="CD1027" i="2"/>
  <c r="CG1027" i="2" s="1"/>
  <c r="CC1027" i="2"/>
  <c r="BZ1027" i="2" s="1"/>
  <c r="CD931" i="2"/>
  <c r="CG931" i="2" s="1"/>
  <c r="CC931" i="2"/>
  <c r="BZ931" i="2" s="1"/>
  <c r="CD618" i="2"/>
  <c r="CG618" i="2" s="1"/>
  <c r="CC618" i="2"/>
  <c r="BZ618" i="2" s="1"/>
  <c r="CD711" i="2"/>
  <c r="CG711" i="2" s="1"/>
  <c r="CC711" i="2"/>
  <c r="BZ711" i="2" s="1"/>
  <c r="CD659" i="2"/>
  <c r="CG659" i="2" s="1"/>
  <c r="CC659" i="2"/>
  <c r="BZ659" i="2" s="1"/>
  <c r="BK696" i="2"/>
  <c r="CD581" i="2"/>
  <c r="CG581" i="2" s="1"/>
  <c r="CC581" i="2"/>
  <c r="BZ581" i="2" s="1"/>
  <c r="BV374" i="2"/>
  <c r="CD586" i="2"/>
  <c r="CG586" i="2" s="1"/>
  <c r="CC586" i="2"/>
  <c r="BZ586" i="2" s="1"/>
  <c r="BV427" i="2"/>
  <c r="CD563" i="2"/>
  <c r="CG563" i="2" s="1"/>
  <c r="CC563" i="2"/>
  <c r="BZ563" i="2" s="1"/>
  <c r="CD352" i="2"/>
  <c r="CG352" i="2" s="1"/>
  <c r="CC352" i="2"/>
  <c r="BZ352" i="2" s="1"/>
  <c r="CD631" i="2"/>
  <c r="CC631" i="2"/>
  <c r="BZ631" i="2" s="1"/>
  <c r="CD368" i="2"/>
  <c r="CG368" i="2" s="1"/>
  <c r="CC368" i="2"/>
  <c r="BZ368" i="2" s="1"/>
  <c r="CC38" i="2"/>
  <c r="BZ38" i="2" s="1"/>
  <c r="CD38" i="2"/>
  <c r="CG38" i="2" s="1"/>
  <c r="CD643" i="2"/>
  <c r="CG643" i="2" s="1"/>
  <c r="CC643" i="2"/>
  <c r="BZ643" i="2" s="1"/>
  <c r="CD315" i="2"/>
  <c r="CG315" i="2" s="1"/>
  <c r="CC315" i="2"/>
  <c r="BZ315" i="2" s="1"/>
  <c r="CD85" i="2"/>
  <c r="CC85" i="2"/>
  <c r="BZ85" i="2" s="1"/>
  <c r="CD633" i="2"/>
  <c r="CG633" i="2" s="1"/>
  <c r="CC633" i="2"/>
  <c r="BZ633" i="2" s="1"/>
  <c r="CD367" i="2"/>
  <c r="CG367" i="2" s="1"/>
  <c r="CC367" i="2"/>
  <c r="BZ367" i="2" s="1"/>
  <c r="CD578" i="2"/>
  <c r="CG578" i="2" s="1"/>
  <c r="CC578" i="2"/>
  <c r="BZ578" i="2" s="1"/>
  <c r="CD377" i="2"/>
  <c r="CG377" i="2" s="1"/>
  <c r="CC377" i="2"/>
  <c r="BZ377" i="2" s="1"/>
  <c r="CD77" i="2"/>
  <c r="CG77" i="2" s="1"/>
  <c r="CC77" i="2"/>
  <c r="BZ77" i="2" s="1"/>
  <c r="CD489" i="2"/>
  <c r="CC489" i="2"/>
  <c r="BZ489" i="2" s="1"/>
  <c r="CD408" i="2"/>
  <c r="CG408" i="2" s="1"/>
  <c r="CC408" i="2"/>
  <c r="BZ408" i="2" s="1"/>
  <c r="CD7" i="2"/>
  <c r="CG7" i="2" s="1"/>
  <c r="CC7" i="2"/>
  <c r="BZ7" i="2" s="1"/>
  <c r="CD79" i="2"/>
  <c r="CG79" i="2" s="1"/>
  <c r="CC79" i="2"/>
  <c r="BZ79" i="2" s="1"/>
  <c r="BV20" i="2"/>
  <c r="BK350" i="2"/>
  <c r="CD340" i="2"/>
  <c r="CG340" i="2" s="1"/>
  <c r="CC340" i="2"/>
  <c r="BZ340" i="2" s="1"/>
  <c r="BV818" i="2"/>
  <c r="BK1472" i="2"/>
  <c r="BA1472" i="2" s="1"/>
  <c r="CD1214" i="2"/>
  <c r="CG1214" i="2" s="1"/>
  <c r="CC1214" i="2"/>
  <c r="BZ1214" i="2" s="1"/>
  <c r="BK1154" i="2"/>
  <c r="CD1159" i="2"/>
  <c r="CG1159" i="2" s="1"/>
  <c r="CC1159" i="2"/>
  <c r="BZ1159" i="2" s="1"/>
  <c r="CD1110" i="2"/>
  <c r="CG1110" i="2" s="1"/>
  <c r="CC1110" i="2"/>
  <c r="BZ1110" i="2" s="1"/>
  <c r="CD794" i="2"/>
  <c r="CG794" i="2" s="1"/>
  <c r="CC794" i="2"/>
  <c r="BZ794" i="2" s="1"/>
  <c r="CD548" i="2"/>
  <c r="CG548" i="2" s="1"/>
  <c r="CC548" i="2"/>
  <c r="BZ548" i="2" s="1"/>
  <c r="CD739" i="2"/>
  <c r="CG739" i="2" s="1"/>
  <c r="CC739" i="2"/>
  <c r="BZ739" i="2" s="1"/>
  <c r="BK19" i="2"/>
  <c r="BA19" i="2" s="1"/>
  <c r="BK635" i="2"/>
  <c r="CD1234" i="2"/>
  <c r="CG1234" i="2" s="1"/>
  <c r="CC1234" i="2"/>
  <c r="BZ1234" i="2" s="1"/>
  <c r="CD1040" i="2"/>
  <c r="CG1040" i="2" s="1"/>
  <c r="CC1040" i="2"/>
  <c r="BZ1040" i="2" s="1"/>
  <c r="BV874" i="2"/>
  <c r="CD91" i="2"/>
  <c r="CG91" i="2" s="1"/>
  <c r="CC91" i="2"/>
  <c r="CC6" i="2"/>
  <c r="BZ6" i="2" s="1"/>
  <c r="CD6" i="2"/>
  <c r="CG6" i="2" s="1"/>
  <c r="CF516" i="2"/>
  <c r="CE516" i="2" s="1"/>
  <c r="BA516" i="2" s="1"/>
  <c r="CD516" i="2"/>
  <c r="CC516" i="2"/>
  <c r="BZ516" i="2" s="1"/>
  <c r="CD365" i="2"/>
  <c r="CG365" i="2" s="1"/>
  <c r="CC365" i="2"/>
  <c r="BZ365" i="2" s="1"/>
  <c r="CF32" i="2"/>
  <c r="CE32" i="2" s="1"/>
  <c r="CD32" i="2"/>
  <c r="CC32" i="2"/>
  <c r="BZ32" i="2" s="1"/>
  <c r="CD706" i="2"/>
  <c r="CC706" i="2"/>
  <c r="BZ706" i="2" s="1"/>
  <c r="CD603" i="2"/>
  <c r="CC603" i="2"/>
  <c r="BZ603" i="2" s="1"/>
  <c r="BK964" i="2"/>
  <c r="BA964" i="2" s="1"/>
  <c r="CD390" i="2"/>
  <c r="CG390" i="2" s="1"/>
  <c r="CC390" i="2"/>
  <c r="BZ390" i="2" s="1"/>
  <c r="CD824" i="2"/>
  <c r="CC824" i="2"/>
  <c r="BZ824" i="2" s="1"/>
  <c r="CD534" i="2"/>
  <c r="CC534" i="2"/>
  <c r="BZ534" i="2" s="1"/>
  <c r="CD322" i="2"/>
  <c r="CC322" i="2"/>
  <c r="BZ322" i="2" s="1"/>
  <c r="CD1135" i="2"/>
  <c r="CG1135" i="2" s="1"/>
  <c r="CC1135" i="2"/>
  <c r="BZ1135" i="2" s="1"/>
  <c r="CD884" i="2"/>
  <c r="CG884" i="2" s="1"/>
  <c r="CC884" i="2"/>
  <c r="CF884" i="2" s="1"/>
  <c r="CD835" i="2"/>
  <c r="CG835" i="2" s="1"/>
  <c r="CC835" i="2"/>
  <c r="CD893" i="2"/>
  <c r="CG893" i="2" s="1"/>
  <c r="CC893" i="2"/>
  <c r="CF893" i="2" s="1"/>
  <c r="CD805" i="2"/>
  <c r="CG805" i="2" s="1"/>
  <c r="CC805" i="2"/>
  <c r="BZ805" i="2" s="1"/>
  <c r="CD777" i="2"/>
  <c r="CG777" i="2" s="1"/>
  <c r="CC777" i="2"/>
  <c r="BZ777" i="2" s="1"/>
  <c r="CC755" i="2"/>
  <c r="BZ755" i="2" s="1"/>
  <c r="CD755" i="2"/>
  <c r="CG755" i="2" s="1"/>
  <c r="CD1222" i="2"/>
  <c r="CG1222" i="2" s="1"/>
  <c r="CC1222" i="2"/>
  <c r="BZ1222" i="2" s="1"/>
  <c r="CD1093" i="2"/>
  <c r="CG1093" i="2" s="1"/>
  <c r="CC1093" i="2"/>
  <c r="CC688" i="2"/>
  <c r="BZ688" i="2" s="1"/>
  <c r="CD688" i="2"/>
  <c r="CG688" i="2" s="1"/>
  <c r="CD1201" i="2"/>
  <c r="CG1201" i="2" s="1"/>
  <c r="CC1201" i="2"/>
  <c r="CD837" i="2"/>
  <c r="CG837" i="2" s="1"/>
  <c r="CC837" i="2"/>
  <c r="BZ837" i="2" s="1"/>
  <c r="CD1221" i="2"/>
  <c r="CG1221" i="2" s="1"/>
  <c r="CC1221" i="2"/>
  <c r="BZ1221" i="2" s="1"/>
  <c r="CD1154" i="2"/>
  <c r="CG1154" i="2" s="1"/>
  <c r="CC1154" i="2"/>
  <c r="BZ1154" i="2" s="1"/>
  <c r="BV1188" i="2"/>
  <c r="CD560" i="2"/>
  <c r="CG560" i="2" s="1"/>
  <c r="CC560" i="2"/>
  <c r="BZ560" i="2" s="1"/>
  <c r="CD1196" i="2"/>
  <c r="CG1196" i="2" s="1"/>
  <c r="CC1196" i="2"/>
  <c r="BZ1196" i="2" s="1"/>
  <c r="CD723" i="2"/>
  <c r="CG723" i="2" s="1"/>
  <c r="CC723" i="2"/>
  <c r="BZ723" i="2" s="1"/>
  <c r="CD716" i="2"/>
  <c r="CG716" i="2" s="1"/>
  <c r="CC716" i="2"/>
  <c r="BZ716" i="2" s="1"/>
  <c r="CC442" i="2"/>
  <c r="BZ442" i="2" s="1"/>
  <c r="CD442" i="2"/>
  <c r="CG442" i="2" s="1"/>
  <c r="CD461" i="2"/>
  <c r="CG461" i="2" s="1"/>
  <c r="CC461" i="2"/>
  <c r="BZ461" i="2" s="1"/>
  <c r="CD381" i="2"/>
  <c r="CG381" i="2" s="1"/>
  <c r="CC381" i="2"/>
  <c r="BZ381" i="2" s="1"/>
  <c r="CD319" i="2"/>
  <c r="CG319" i="2" s="1"/>
  <c r="CC319" i="2"/>
  <c r="CD10" i="2"/>
  <c r="CG10" i="2" s="1"/>
  <c r="CC10" i="2"/>
  <c r="BZ10" i="2" s="1"/>
  <c r="CD533" i="2"/>
  <c r="CC533" i="2"/>
  <c r="BZ533" i="2" s="1"/>
  <c r="CD334" i="2"/>
  <c r="CG334" i="2" s="1"/>
  <c r="CC334" i="2"/>
  <c r="BZ334" i="2" s="1"/>
  <c r="CD44" i="2"/>
  <c r="CG44" i="2" s="1"/>
  <c r="CC44" i="2"/>
  <c r="CF44" i="2" s="1"/>
  <c r="CD76" i="2"/>
  <c r="CG76" i="2" s="1"/>
  <c r="CC76" i="2"/>
  <c r="CD396" i="2"/>
  <c r="CG396" i="2" s="1"/>
  <c r="CC396" i="2"/>
  <c r="BZ396" i="2" s="1"/>
  <c r="CD357" i="2"/>
  <c r="CG357" i="2" s="1"/>
  <c r="CC357" i="2"/>
  <c r="BZ357" i="2" s="1"/>
  <c r="CD657" i="2"/>
  <c r="CG657" i="2" s="1"/>
  <c r="CC657" i="2"/>
  <c r="BZ657" i="2" s="1"/>
  <c r="CD300" i="2"/>
  <c r="CG300" i="2" s="1"/>
  <c r="CC300" i="2"/>
  <c r="BZ300" i="2" s="1"/>
  <c r="CD856" i="2"/>
  <c r="CG856" i="2" s="1"/>
  <c r="CC856" i="2"/>
  <c r="BZ856" i="2" s="1"/>
  <c r="CD501" i="2"/>
  <c r="CG501" i="2" s="1"/>
  <c r="CC501" i="2"/>
  <c r="BZ501" i="2" s="1"/>
  <c r="CD463" i="2"/>
  <c r="CG463" i="2" s="1"/>
  <c r="CC463" i="2"/>
  <c r="BZ463" i="2" s="1"/>
  <c r="CD343" i="2"/>
  <c r="CG343" i="2" s="1"/>
  <c r="CC343" i="2"/>
  <c r="BZ343" i="2" s="1"/>
  <c r="BA749" i="2"/>
  <c r="CE861" i="2"/>
  <c r="BA826" i="2"/>
  <c r="BA627" i="2"/>
  <c r="DF328" i="2"/>
  <c r="CE662" i="2"/>
  <c r="CE1148" i="2"/>
  <c r="BA1246" i="2"/>
  <c r="BA517" i="2"/>
  <c r="CE346" i="2"/>
  <c r="CE308" i="2"/>
  <c r="BA611" i="2"/>
  <c r="BA603" i="2"/>
  <c r="DG1089" i="2"/>
  <c r="BV417" i="2"/>
  <c r="BV1388" i="2"/>
  <c r="BA1388" i="2" s="1"/>
  <c r="BV306" i="2"/>
  <c r="BA306" i="2" s="1"/>
  <c r="BA613" i="2"/>
  <c r="BV363" i="2"/>
  <c r="BA511" i="2"/>
  <c r="BV658" i="2"/>
  <c r="BV1109" i="2"/>
  <c r="BV419" i="2"/>
  <c r="BV733" i="2"/>
  <c r="BA1267" i="2"/>
  <c r="BV796" i="2"/>
  <c r="BV357" i="2"/>
  <c r="DF1423" i="2"/>
  <c r="BA1367" i="2"/>
  <c r="BV282" i="2"/>
  <c r="DF188" i="2"/>
  <c r="BV1425" i="2"/>
  <c r="BV1412" i="2"/>
  <c r="BA1386" i="2"/>
  <c r="BV804" i="2"/>
  <c r="BV385" i="2"/>
  <c r="BV1200" i="2"/>
  <c r="BV194" i="2"/>
  <c r="BA194" i="2" s="1"/>
  <c r="BV1185" i="2"/>
  <c r="BV199" i="2"/>
  <c r="BV1157" i="2"/>
  <c r="BV713" i="2"/>
  <c r="DF133" i="2"/>
  <c r="BV308" i="2"/>
  <c r="BV861" i="2"/>
  <c r="BV699" i="2"/>
  <c r="BV1357" i="2"/>
  <c r="BA1357" i="2" s="1"/>
  <c r="BV305" i="2"/>
  <c r="BV324" i="2"/>
  <c r="BA324" i="2" s="1"/>
  <c r="BV1359" i="2"/>
  <c r="BA1359" i="2" s="1"/>
  <c r="BV1383" i="2"/>
  <c r="BA1383" i="2" s="1"/>
  <c r="BV694" i="2"/>
  <c r="BV550" i="2"/>
  <c r="BV1353" i="2"/>
  <c r="BA1353" i="2" s="1"/>
  <c r="DF713" i="2"/>
  <c r="BV379" i="2"/>
  <c r="BV1152" i="2"/>
  <c r="BV1334" i="2"/>
  <c r="BV792" i="2"/>
  <c r="BV862" i="2"/>
  <c r="BV69" i="2"/>
  <c r="BV687" i="2"/>
  <c r="BV777" i="2"/>
  <c r="BA612" i="2"/>
  <c r="BV689" i="2"/>
  <c r="BV1226" i="2"/>
  <c r="BV1413" i="2"/>
  <c r="BA1413" i="2" s="1"/>
  <c r="BV1196" i="2"/>
  <c r="BV422" i="2"/>
  <c r="BV892" i="2"/>
  <c r="BA628" i="2"/>
  <c r="BV62" i="2"/>
  <c r="BA186" i="2"/>
  <c r="BV1375" i="2"/>
  <c r="BV541" i="2"/>
  <c r="BV504" i="2"/>
  <c r="BV523" i="2"/>
  <c r="BV700" i="2"/>
  <c r="BV360" i="2"/>
  <c r="BV63" i="2"/>
  <c r="BV712" i="2"/>
  <c r="BV617" i="2"/>
  <c r="BV1347" i="2"/>
  <c r="BV771" i="2"/>
  <c r="BV1216" i="2"/>
  <c r="BV822" i="2"/>
  <c r="BA1369" i="2"/>
  <c r="BV893" i="2"/>
  <c r="BV843" i="2"/>
  <c r="BV1222" i="2"/>
  <c r="BV760" i="2"/>
  <c r="BV397" i="2"/>
  <c r="BV660" i="2"/>
  <c r="BV1212" i="2"/>
  <c r="BV1358" i="2"/>
  <c r="BA1387" i="2"/>
  <c r="BV366" i="2"/>
  <c r="BV70" i="2"/>
  <c r="BA400" i="2"/>
  <c r="BV868" i="2"/>
  <c r="DG1367" i="2"/>
  <c r="BV1416" i="2"/>
  <c r="BV1365" i="2"/>
  <c r="BA1365" i="2" s="1"/>
  <c r="BV1143" i="2"/>
  <c r="BV1391" i="2"/>
  <c r="BV724" i="2"/>
  <c r="BV456" i="2"/>
  <c r="BV387" i="2"/>
  <c r="BA177" i="2"/>
  <c r="BA1195" i="2"/>
  <c r="BV708" i="2"/>
  <c r="BV1423" i="2"/>
  <c r="BV781" i="2"/>
  <c r="BV1160" i="2"/>
  <c r="BV875" i="2"/>
  <c r="BV380" i="2"/>
  <c r="BV484" i="2"/>
  <c r="BV1148" i="2"/>
  <c r="BV812" i="2"/>
  <c r="BV788" i="2"/>
  <c r="BV317" i="2"/>
  <c r="BV1144" i="2"/>
  <c r="BV851" i="2"/>
  <c r="BV745" i="2"/>
  <c r="BV692" i="2"/>
  <c r="DF335" i="2"/>
  <c r="BV1373" i="2"/>
  <c r="BA1373" i="2" s="1"/>
  <c r="BV1258" i="2"/>
  <c r="BV714" i="2"/>
  <c r="BV597" i="2"/>
  <c r="BA597" i="2" s="1"/>
  <c r="BV337" i="2"/>
  <c r="BV636" i="2"/>
  <c r="BV74" i="2"/>
  <c r="BV772" i="2"/>
  <c r="BV894" i="2"/>
  <c r="BV849" i="2"/>
  <c r="DG530" i="2"/>
  <c r="BA816" i="2"/>
  <c r="DG1085" i="2"/>
  <c r="BA1419" i="2"/>
  <c r="BW1376" i="2"/>
  <c r="BV1376" i="2" s="1"/>
  <c r="BA1376" i="2" s="1"/>
  <c r="BW730" i="2"/>
  <c r="BV730" i="2" s="1"/>
  <c r="DF103" i="2"/>
  <c r="BW1463" i="2"/>
  <c r="BV1463" i="2" s="1"/>
  <c r="BW46" i="2"/>
  <c r="BV46" i="2" s="1"/>
  <c r="BQ1319" i="2"/>
  <c r="DF111" i="2"/>
  <c r="BW600" i="2"/>
  <c r="BV600" i="2" s="1"/>
  <c r="DG1157" i="2"/>
  <c r="BQ772" i="2"/>
  <c r="DF1166" i="2"/>
  <c r="BW592" i="2"/>
  <c r="BV592" i="2" s="1"/>
  <c r="DG1480" i="2"/>
  <c r="DF342" i="2"/>
  <c r="DF1355" i="2"/>
  <c r="CF617" i="2"/>
  <c r="CE617" i="2" s="1"/>
  <c r="DG532" i="2"/>
  <c r="DF1083" i="2"/>
  <c r="CF642" i="2"/>
  <c r="CE642" i="2" s="1"/>
  <c r="DG75" i="2"/>
  <c r="BA595" i="2"/>
  <c r="BW1433" i="2"/>
  <c r="BV1433" i="2" s="1"/>
  <c r="CF822" i="2"/>
  <c r="CE822" i="2" s="1"/>
  <c r="BW508" i="2"/>
  <c r="BV508" i="2" s="1"/>
  <c r="BQ636" i="2"/>
  <c r="CF529" i="2"/>
  <c r="CE529" i="2" s="1"/>
  <c r="BW1417" i="2"/>
  <c r="BV1417" i="2" s="1"/>
  <c r="BA751" i="2"/>
  <c r="BW255" i="2"/>
  <c r="BV255" i="2" s="1"/>
  <c r="BW1110" i="2"/>
  <c r="BV1110" i="2" s="1"/>
  <c r="DF1351" i="2"/>
  <c r="DG1105" i="2"/>
  <c r="BW1217" i="2"/>
  <c r="BV1217" i="2" s="1"/>
  <c r="BA1217" i="2" s="1"/>
  <c r="DF2" i="2"/>
  <c r="BQ1461" i="2"/>
  <c r="BW1377" i="2"/>
  <c r="BV1377" i="2" s="1"/>
  <c r="BA1377" i="2" s="1"/>
  <c r="BQ1120" i="2"/>
  <c r="BW889" i="2"/>
  <c r="BV889" i="2" s="1"/>
  <c r="BW664" i="2"/>
  <c r="BV664" i="2" s="1"/>
  <c r="BW252" i="2"/>
  <c r="BV252" i="2" s="1"/>
  <c r="BQ1216" i="2"/>
  <c r="BQ890" i="2"/>
  <c r="DF367" i="2"/>
  <c r="DF1095" i="2"/>
  <c r="DF585" i="2"/>
  <c r="BQ282" i="2"/>
  <c r="BW1260" i="2"/>
  <c r="BV1260" i="2" s="1"/>
  <c r="DF1269" i="2"/>
  <c r="BQ844" i="2"/>
  <c r="BW1361" i="2"/>
  <c r="BV1361" i="2" s="1"/>
  <c r="BA1361" i="2" s="1"/>
  <c r="DF1391" i="2"/>
  <c r="CF1046" i="2"/>
  <c r="CE1046" i="2" s="1"/>
  <c r="DF920" i="2"/>
  <c r="BW332" i="2"/>
  <c r="BV332" i="2" s="1"/>
  <c r="BQ192" i="2"/>
  <c r="BQ63" i="2"/>
  <c r="DF115" i="2"/>
  <c r="BQ1471" i="2"/>
  <c r="CF392" i="2"/>
  <c r="CE392" i="2" s="1"/>
  <c r="BW1409" i="2"/>
  <c r="BV1409" i="2" s="1"/>
  <c r="DG1284" i="2"/>
  <c r="DF1296" i="2"/>
  <c r="DF1456" i="2"/>
  <c r="BQ1185" i="2"/>
  <c r="DF1036" i="2"/>
  <c r="BA817" i="2"/>
  <c r="DG1104" i="2"/>
  <c r="BQ1152" i="2"/>
  <c r="BQ370" i="2"/>
  <c r="DF11" i="2"/>
  <c r="BA750" i="2"/>
  <c r="DF288" i="2"/>
  <c r="DG39" i="2"/>
  <c r="BW1337" i="2"/>
  <c r="BV1337" i="2" s="1"/>
  <c r="BA1337" i="2" s="1"/>
  <c r="BQ1142" i="2"/>
  <c r="CF727" i="2"/>
  <c r="CE727" i="2" s="1"/>
  <c r="BW632" i="2"/>
  <c r="BV632" i="2" s="1"/>
  <c r="DF332" i="2"/>
  <c r="DF291" i="2"/>
  <c r="BA748" i="2"/>
  <c r="DF172" i="2"/>
  <c r="BW1342" i="2"/>
  <c r="BV1342" i="2" s="1"/>
  <c r="BW810" i="2"/>
  <c r="BV810" i="2" s="1"/>
  <c r="BQ810" i="2"/>
  <c r="BZ350" i="2"/>
  <c r="CF350" i="2"/>
  <c r="CE350" i="2" s="1"/>
  <c r="DF1288" i="2"/>
  <c r="DG1288" i="2"/>
  <c r="DF1396" i="2"/>
  <c r="BW802" i="2"/>
  <c r="BV802" i="2" s="1"/>
  <c r="BW361" i="2"/>
  <c r="BV361" i="2" s="1"/>
  <c r="BW656" i="2"/>
  <c r="BV656" i="2" s="1"/>
  <c r="DF1103" i="2"/>
  <c r="DG1103" i="2"/>
  <c r="DG196" i="2"/>
  <c r="DF196" i="2"/>
  <c r="BZ47" i="2"/>
  <c r="CF47" i="2"/>
  <c r="CE47" i="2" s="1"/>
  <c r="BQ1459" i="2"/>
  <c r="BQ1273" i="2"/>
  <c r="BW1273" i="2"/>
  <c r="BV1273" i="2" s="1"/>
  <c r="BQ1080" i="2"/>
  <c r="BA858" i="2"/>
  <c r="BQ686" i="2"/>
  <c r="BW686" i="2"/>
  <c r="BV686" i="2" s="1"/>
  <c r="BW1099" i="2"/>
  <c r="BV1099" i="2" s="1"/>
  <c r="DG267" i="2"/>
  <c r="DF267" i="2"/>
  <c r="BQ1443" i="2"/>
  <c r="BW1443" i="2"/>
  <c r="BV1443" i="2" s="1"/>
  <c r="BQ1159" i="2"/>
  <c r="BW1159" i="2"/>
  <c r="BV1159" i="2" s="1"/>
  <c r="BW239" i="2"/>
  <c r="BV239" i="2" s="1"/>
  <c r="BQ239" i="2"/>
  <c r="BQ1293" i="2"/>
  <c r="BW1293" i="2"/>
  <c r="BV1293" i="2" s="1"/>
  <c r="BW761" i="2"/>
  <c r="BV761" i="2" s="1"/>
  <c r="BA761" i="2" s="1"/>
  <c r="DF1289" i="2"/>
  <c r="BW922" i="2"/>
  <c r="BV922" i="2" s="1"/>
  <c r="BW638" i="2"/>
  <c r="BV638" i="2" s="1"/>
  <c r="BA735" i="2"/>
  <c r="BW386" i="2"/>
  <c r="BV386" i="2" s="1"/>
  <c r="BW121" i="2"/>
  <c r="BV121" i="2" s="1"/>
  <c r="BQ92" i="2"/>
  <c r="BW92" i="2"/>
  <c r="BV92" i="2" s="1"/>
  <c r="BA92" i="2" s="1"/>
  <c r="BQ1205" i="2"/>
  <c r="BW1205" i="2"/>
  <c r="BV1205" i="2" s="1"/>
  <c r="BW12" i="2"/>
  <c r="BV12" i="2" s="1"/>
  <c r="BQ12" i="2"/>
  <c r="BQ421" i="2"/>
  <c r="BW421" i="2"/>
  <c r="BV421" i="2" s="1"/>
  <c r="BQ1442" i="2"/>
  <c r="BQ453" i="2"/>
  <c r="BW453" i="2"/>
  <c r="BV453" i="2" s="1"/>
  <c r="BA453" i="2" s="1"/>
  <c r="BW503" i="2"/>
  <c r="BV503" i="2" s="1"/>
  <c r="BQ42" i="2"/>
  <c r="BW42" i="2"/>
  <c r="BV42" i="2" s="1"/>
  <c r="DF180" i="2"/>
  <c r="DG180" i="2"/>
  <c r="BW4" i="2"/>
  <c r="BV4" i="2" s="1"/>
  <c r="BQ4" i="2"/>
  <c r="BQ6" i="2"/>
  <c r="BW6" i="2"/>
  <c r="BV6" i="2" s="1"/>
  <c r="BQ149" i="2"/>
  <c r="BW149" i="2"/>
  <c r="BV149" i="2" s="1"/>
  <c r="BQ179" i="2"/>
  <c r="BW179" i="2"/>
  <c r="BV179" i="2" s="1"/>
  <c r="BA179" i="2" s="1"/>
  <c r="BW262" i="2"/>
  <c r="BV262" i="2" s="1"/>
  <c r="BA734" i="2"/>
  <c r="BW60" i="2"/>
  <c r="BV60" i="2" s="1"/>
  <c r="BW310" i="2"/>
  <c r="BV310" i="2" s="1"/>
  <c r="BW257" i="2"/>
  <c r="BV257" i="2" s="1"/>
  <c r="DG67" i="2"/>
  <c r="BW26" i="2"/>
  <c r="BV26" i="2" s="1"/>
  <c r="BW166" i="2"/>
  <c r="BV166" i="2" s="1"/>
  <c r="BW506" i="2"/>
  <c r="BV506" i="2" s="1"/>
  <c r="BW266" i="2"/>
  <c r="BV266" i="2" s="1"/>
  <c r="DF139" i="2"/>
  <c r="DG119" i="2"/>
  <c r="DF298" i="2"/>
  <c r="BW738" i="2"/>
  <c r="BV738" i="2" s="1"/>
  <c r="BW141" i="2"/>
  <c r="BV141" i="2" s="1"/>
  <c r="BZ1049" i="2"/>
  <c r="BW1324" i="2"/>
  <c r="BV1324" i="2" s="1"/>
  <c r="BW1149" i="2"/>
  <c r="BV1149" i="2" s="1"/>
  <c r="BW540" i="2"/>
  <c r="BV540" i="2" s="1"/>
  <c r="CF1004" i="2"/>
  <c r="CE1004" i="2" s="1"/>
  <c r="BA1004" i="2" s="1"/>
  <c r="BQ419" i="2"/>
  <c r="DF1476" i="2"/>
  <c r="DG1386" i="2"/>
  <c r="DF1034" i="2"/>
  <c r="DG1120" i="2"/>
  <c r="BW1031" i="2"/>
  <c r="BV1031" i="2" s="1"/>
  <c r="BQ876" i="2"/>
  <c r="BQ894" i="2"/>
  <c r="DG373" i="2"/>
  <c r="BW901" i="2"/>
  <c r="BV901" i="2" s="1"/>
  <c r="BW343" i="2"/>
  <c r="BV343" i="2" s="1"/>
  <c r="DF238" i="2"/>
  <c r="DG114" i="2"/>
  <c r="DF8" i="2"/>
  <c r="DF129" i="2"/>
  <c r="BQ687" i="2"/>
  <c r="DF175" i="2"/>
  <c r="DF148" i="2"/>
  <c r="BW1379" i="2"/>
  <c r="BV1379" i="2" s="1"/>
  <c r="BA1379" i="2" s="1"/>
  <c r="BW662" i="2"/>
  <c r="BV662" i="2" s="1"/>
  <c r="BW1089" i="2"/>
  <c r="BV1089" i="2" s="1"/>
  <c r="BW1292" i="2"/>
  <c r="BV1292" i="2" s="1"/>
  <c r="BA1292" i="2" s="1"/>
  <c r="DG1149" i="2"/>
  <c r="DG1119" i="2"/>
  <c r="BQ862" i="2"/>
  <c r="BW970" i="2"/>
  <c r="BV970" i="2" s="1"/>
  <c r="BW406" i="2"/>
  <c r="BV406" i="2" s="1"/>
  <c r="BW570" i="2"/>
  <c r="BV570" i="2" s="1"/>
  <c r="BW447" i="2"/>
  <c r="BV447" i="2" s="1"/>
  <c r="DF275" i="2"/>
  <c r="BW296" i="2"/>
  <c r="BV296" i="2" s="1"/>
  <c r="DF152" i="2"/>
  <c r="DF10" i="2"/>
  <c r="BW268" i="2"/>
  <c r="BV268" i="2" s="1"/>
  <c r="BW378" i="2"/>
  <c r="BV378" i="2" s="1"/>
  <c r="BW56" i="2"/>
  <c r="BV56" i="2" s="1"/>
  <c r="BW41" i="2"/>
  <c r="BV41" i="2" s="1"/>
  <c r="DG239" i="2"/>
  <c r="BW787" i="2"/>
  <c r="BV787" i="2" s="1"/>
  <c r="DF1414" i="2"/>
  <c r="DG1100" i="2"/>
  <c r="DG525" i="2"/>
  <c r="DF1335" i="2"/>
  <c r="BW763" i="2"/>
  <c r="BV763" i="2" s="1"/>
  <c r="BA763" i="2" s="1"/>
  <c r="CF959" i="2"/>
  <c r="CE959" i="2" s="1"/>
  <c r="CF1056" i="2"/>
  <c r="CE1056" i="2" s="1"/>
  <c r="BA1056" i="2" s="1"/>
  <c r="CF1009" i="2"/>
  <c r="CE1009" i="2" s="1"/>
  <c r="DF926" i="2"/>
  <c r="CF526" i="2"/>
  <c r="CE526" i="2" s="1"/>
  <c r="DG533" i="2"/>
  <c r="DF485" i="2"/>
  <c r="BW318" i="2"/>
  <c r="BV318" i="2" s="1"/>
  <c r="DF558" i="2"/>
  <c r="DF700" i="2"/>
  <c r="DF176" i="2"/>
  <c r="BW88" i="2"/>
  <c r="BV88" i="2" s="1"/>
  <c r="BW182" i="2"/>
  <c r="BV182" i="2" s="1"/>
  <c r="DF236" i="2"/>
  <c r="DG1115" i="2"/>
  <c r="DF1452" i="2"/>
  <c r="DG1099" i="2"/>
  <c r="BW1136" i="2"/>
  <c r="BV1136" i="2" s="1"/>
  <c r="BQ1040" i="2"/>
  <c r="BW479" i="2"/>
  <c r="BV479" i="2" s="1"/>
  <c r="BW722" i="2"/>
  <c r="BV722" i="2" s="1"/>
  <c r="BW18" i="2"/>
  <c r="BV18" i="2" s="1"/>
  <c r="DG1087" i="2"/>
  <c r="BW668" i="2"/>
  <c r="BV668" i="2" s="1"/>
  <c r="BA668" i="2" s="1"/>
  <c r="BW852" i="2"/>
  <c r="BV852" i="2" s="1"/>
  <c r="BW1355" i="2"/>
  <c r="BV1355" i="2" s="1"/>
  <c r="DF1286" i="2"/>
  <c r="BW921" i="2"/>
  <c r="BV921" i="2" s="1"/>
  <c r="BW529" i="2"/>
  <c r="BV529" i="2" s="1"/>
  <c r="DG526" i="2"/>
  <c r="DF488" i="2"/>
  <c r="DF403" i="2"/>
  <c r="BZ941" i="2"/>
  <c r="DG44" i="2"/>
  <c r="BW180" i="2"/>
  <c r="BV180" i="2" s="1"/>
  <c r="BW200" i="2"/>
  <c r="BV200" i="2" s="1"/>
  <c r="BA200" i="2" s="1"/>
  <c r="BW531" i="2"/>
  <c r="BV531" i="2" s="1"/>
  <c r="DF1435" i="2"/>
  <c r="BW803" i="2"/>
  <c r="BV803" i="2" s="1"/>
  <c r="BW732" i="2"/>
  <c r="BV732" i="2" s="1"/>
  <c r="BW537" i="2"/>
  <c r="BV537" i="2" s="1"/>
  <c r="BW528" i="2"/>
  <c r="BV528" i="2" s="1"/>
  <c r="BW478" i="2"/>
  <c r="BV478" i="2" s="1"/>
  <c r="BW555" i="2"/>
  <c r="BV555" i="2" s="1"/>
  <c r="BW519" i="2"/>
  <c r="BV519" i="2" s="1"/>
  <c r="BW5" i="2"/>
  <c r="BV5" i="2" s="1"/>
  <c r="BW356" i="2"/>
  <c r="BV356" i="2" s="1"/>
  <c r="BW462" i="2"/>
  <c r="BV462" i="2" s="1"/>
  <c r="BW1095" i="2"/>
  <c r="BV1095" i="2" s="1"/>
  <c r="BW231" i="2"/>
  <c r="BV231" i="2" s="1"/>
  <c r="BW1366" i="2"/>
  <c r="BV1366" i="2" s="1"/>
  <c r="DG531" i="2"/>
  <c r="DG1295" i="2"/>
  <c r="BW1345" i="2"/>
  <c r="BV1345" i="2" s="1"/>
  <c r="BA1345" i="2" s="1"/>
  <c r="DF1397" i="2"/>
  <c r="BQ1258" i="2"/>
  <c r="BW981" i="2"/>
  <c r="BV981" i="2" s="1"/>
  <c r="DG921" i="2"/>
  <c r="BW899" i="2"/>
  <c r="BV899" i="2" s="1"/>
  <c r="BW693" i="2"/>
  <c r="BV693" i="2" s="1"/>
  <c r="BW619" i="2"/>
  <c r="BV619" i="2" s="1"/>
  <c r="DG524" i="2"/>
  <c r="DF919" i="2"/>
  <c r="BW932" i="2"/>
  <c r="BV932" i="2" s="1"/>
  <c r="DF559" i="2"/>
  <c r="DF591" i="2"/>
  <c r="DG264" i="2"/>
  <c r="BW103" i="2"/>
  <c r="BV103" i="2" s="1"/>
  <c r="DF163" i="2"/>
  <c r="BW1341" i="2"/>
  <c r="BV1341" i="2" s="1"/>
  <c r="DG231" i="2"/>
  <c r="BW499" i="2"/>
  <c r="BV499" i="2" s="1"/>
  <c r="BW755" i="2"/>
  <c r="BV755" i="2" s="1"/>
  <c r="DF568" i="2"/>
  <c r="DG237" i="2"/>
  <c r="DF191" i="2"/>
  <c r="DF276" i="2"/>
  <c r="BQ523" i="2"/>
  <c r="BW1380" i="2"/>
  <c r="BV1380" i="2" s="1"/>
  <c r="BA1380" i="2" s="1"/>
  <c r="DF1292" i="2"/>
  <c r="DG1084" i="2"/>
  <c r="BW795" i="2"/>
  <c r="BV795" i="2" s="1"/>
  <c r="BW1122" i="2"/>
  <c r="BV1122" i="2" s="1"/>
  <c r="BA1122" i="2" s="1"/>
  <c r="DF641" i="2"/>
  <c r="BW832" i="2"/>
  <c r="BV832" i="2" s="1"/>
  <c r="DF290" i="2"/>
  <c r="DF147" i="2"/>
  <c r="BW348" i="2"/>
  <c r="BV348" i="2" s="1"/>
  <c r="BW1479" i="2"/>
  <c r="BV1479" i="2" s="1"/>
  <c r="BW247" i="2"/>
  <c r="BV247" i="2" s="1"/>
  <c r="BW673" i="2"/>
  <c r="BV673" i="2" s="1"/>
  <c r="BW753" i="2"/>
  <c r="BV753" i="2" s="1"/>
  <c r="BW1161" i="2"/>
  <c r="BV1161" i="2" s="1"/>
  <c r="CF812" i="2"/>
  <c r="CE812" i="2" s="1"/>
  <c r="BZ1053" i="2"/>
  <c r="DG1096" i="2"/>
  <c r="BW89" i="2"/>
  <c r="BV89" i="2" s="1"/>
  <c r="BW1437" i="2"/>
  <c r="BV1437" i="2" s="1"/>
  <c r="DG1108" i="2"/>
  <c r="DF1380" i="2"/>
  <c r="DG1107" i="2"/>
  <c r="CF1057" i="2"/>
  <c r="CE1057" i="2" s="1"/>
  <c r="BA1057" i="2" s="1"/>
  <c r="BW778" i="2"/>
  <c r="BV778" i="2" s="1"/>
  <c r="BQ621" i="2"/>
  <c r="DF201" i="2"/>
  <c r="DF338" i="2"/>
  <c r="DF154" i="2"/>
  <c r="BQ45" i="2"/>
  <c r="DG38" i="2"/>
  <c r="BW236" i="2"/>
  <c r="BV236" i="2" s="1"/>
  <c r="DF263" i="2"/>
  <c r="BW1247" i="2"/>
  <c r="BV1247" i="2" s="1"/>
  <c r="DF1260" i="2"/>
  <c r="DF888" i="2"/>
  <c r="BQ1510" i="2"/>
  <c r="DF1479" i="2"/>
  <c r="DF1441" i="2"/>
  <c r="DF1301" i="2"/>
  <c r="DF259" i="2"/>
  <c r="DG287" i="2"/>
  <c r="DF1339" i="2"/>
  <c r="DF499" i="2"/>
  <c r="CF422" i="2"/>
  <c r="CE422" i="2" s="1"/>
  <c r="DF1499" i="2"/>
  <c r="DF1412" i="2"/>
  <c r="DF1376" i="2"/>
  <c r="DF1388" i="2"/>
  <c r="DF1205" i="2"/>
  <c r="BW1092" i="2"/>
  <c r="BV1092" i="2" s="1"/>
  <c r="DF1134" i="2"/>
  <c r="BW764" i="2"/>
  <c r="BV764" i="2" s="1"/>
  <c r="BW707" i="2"/>
  <c r="BV707" i="2" s="1"/>
  <c r="BW811" i="2"/>
  <c r="BV811" i="2" s="1"/>
  <c r="BW842" i="2"/>
  <c r="BV842" i="2" s="1"/>
  <c r="BQ903" i="2"/>
  <c r="DF160" i="2"/>
  <c r="DG336" i="2"/>
  <c r="BQ670" i="2"/>
  <c r="DG159" i="2"/>
  <c r="DF392" i="2"/>
  <c r="BQ708" i="2"/>
  <c r="BW66" i="2"/>
  <c r="BV66" i="2" s="1"/>
  <c r="DF54" i="2"/>
  <c r="DF1316" i="2"/>
  <c r="DF394" i="2"/>
  <c r="BW345" i="2"/>
  <c r="BV345" i="2" s="1"/>
  <c r="DG167" i="2"/>
  <c r="DG247" i="2"/>
  <c r="DF1431" i="2"/>
  <c r="DG1111" i="2"/>
  <c r="BW598" i="2"/>
  <c r="BV598" i="2" s="1"/>
  <c r="BA598" i="2" s="1"/>
  <c r="DF555" i="2"/>
  <c r="DF582" i="2"/>
  <c r="BW1236" i="2"/>
  <c r="BV1236" i="2" s="1"/>
  <c r="BW1147" i="2"/>
  <c r="BV1147" i="2" s="1"/>
  <c r="DF986" i="2"/>
  <c r="DF991" i="2"/>
  <c r="DF906" i="2"/>
  <c r="CF1031" i="2"/>
  <c r="CE1031" i="2" s="1"/>
  <c r="CF539" i="2"/>
  <c r="CE539" i="2" s="1"/>
  <c r="BW610" i="2"/>
  <c r="BV610" i="2" s="1"/>
  <c r="DG538" i="2"/>
  <c r="BW440" i="2"/>
  <c r="BV440" i="2" s="1"/>
  <c r="BW906" i="2"/>
  <c r="BV906" i="2" s="1"/>
  <c r="BW667" i="2"/>
  <c r="BV667" i="2" s="1"/>
  <c r="DF562" i="2"/>
  <c r="DF305" i="2"/>
  <c r="BW301" i="2"/>
  <c r="BV301" i="2" s="1"/>
  <c r="DF104" i="2"/>
  <c r="DF122" i="2"/>
  <c r="DF30" i="2"/>
  <c r="BW151" i="2"/>
  <c r="BV151" i="2" s="1"/>
  <c r="DG42" i="2"/>
  <c r="CF428" i="2"/>
  <c r="CE428" i="2" s="1"/>
  <c r="BW1118" i="2"/>
  <c r="BV1118" i="2" s="1"/>
  <c r="DG271" i="2"/>
  <c r="BW279" i="2"/>
  <c r="BV279" i="2" s="1"/>
  <c r="BW22" i="2"/>
  <c r="BV22" i="2" s="1"/>
  <c r="BW365" i="2"/>
  <c r="BV365" i="2" s="1"/>
  <c r="DF1417" i="2"/>
  <c r="DF121" i="2"/>
  <c r="BW1411" i="2"/>
  <c r="BV1411" i="2" s="1"/>
  <c r="BA1411" i="2" s="1"/>
  <c r="DF571" i="2"/>
  <c r="DG205" i="2"/>
  <c r="DF227" i="2"/>
  <c r="DG1117" i="2"/>
  <c r="CF802" i="2"/>
  <c r="CE802" i="2" s="1"/>
  <c r="BW741" i="2"/>
  <c r="BV741" i="2" s="1"/>
  <c r="BW759" i="2"/>
  <c r="BV759" i="2" s="1"/>
  <c r="BQ1492" i="2"/>
  <c r="DF1462" i="2"/>
  <c r="BW1474" i="2"/>
  <c r="BV1474" i="2" s="1"/>
  <c r="DF1460" i="2"/>
  <c r="DF1222" i="2"/>
  <c r="BW1168" i="2"/>
  <c r="BV1168" i="2" s="1"/>
  <c r="DF1281" i="2"/>
  <c r="BW934" i="2"/>
  <c r="BV934" i="2" s="1"/>
  <c r="BW723" i="2"/>
  <c r="BV723" i="2" s="1"/>
  <c r="BW674" i="2"/>
  <c r="BV674" i="2" s="1"/>
  <c r="DF905" i="2"/>
  <c r="DF563" i="2"/>
  <c r="BW445" i="2"/>
  <c r="BV445" i="2" s="1"/>
  <c r="DF564" i="2"/>
  <c r="DF357" i="2"/>
  <c r="BW413" i="2"/>
  <c r="BV413" i="2" s="1"/>
  <c r="BW806" i="2"/>
  <c r="BV806" i="2" s="1"/>
  <c r="DF248" i="2"/>
  <c r="DF120" i="2"/>
  <c r="DF99" i="2"/>
  <c r="DG272" i="2"/>
  <c r="BW270" i="2"/>
  <c r="BV270" i="2" s="1"/>
  <c r="BW86" i="2"/>
  <c r="BV86" i="2" s="1"/>
  <c r="BQ69" i="2"/>
  <c r="BW1434" i="2"/>
  <c r="BV1434" i="2" s="1"/>
  <c r="BW784" i="2"/>
  <c r="BV784" i="2" s="1"/>
  <c r="BW1382" i="2"/>
  <c r="BV1382" i="2" s="1"/>
  <c r="CG534" i="2"/>
  <c r="BQ1172" i="2"/>
  <c r="DF923" i="2"/>
  <c r="DF281" i="2"/>
  <c r="DF354" i="2"/>
  <c r="CF1193" i="2"/>
  <c r="CE1193" i="2" s="1"/>
  <c r="CG1193" i="2"/>
  <c r="DF1273" i="2"/>
  <c r="BW1238" i="2"/>
  <c r="BV1238" i="2" s="1"/>
  <c r="DF1336" i="2"/>
  <c r="DF1453" i="2"/>
  <c r="BK1396" i="2"/>
  <c r="BW1372" i="2"/>
  <c r="BV1372" i="2" s="1"/>
  <c r="BA1372" i="2" s="1"/>
  <c r="CF1261" i="2"/>
  <c r="BW1215" i="2"/>
  <c r="BV1215" i="2" s="1"/>
  <c r="DG1097" i="2"/>
  <c r="BK1104" i="2"/>
  <c r="BA1104" i="2" s="1"/>
  <c r="BQ733" i="2"/>
  <c r="DF277" i="2"/>
  <c r="BW221" i="2"/>
  <c r="BV221" i="2" s="1"/>
  <c r="BW768" i="2"/>
  <c r="BV768" i="2" s="1"/>
  <c r="DF203" i="2"/>
  <c r="BK102" i="2"/>
  <c r="BQ1339" i="2"/>
  <c r="BW1339" i="2"/>
  <c r="BV1339" i="2" s="1"/>
  <c r="BA1339" i="2" s="1"/>
  <c r="CF950" i="2"/>
  <c r="CE950" i="2" s="1"/>
  <c r="BW1234" i="2"/>
  <c r="BV1234" i="2" s="1"/>
  <c r="DF1329" i="2"/>
  <c r="CF1164" i="2"/>
  <c r="CE1164" i="2" s="1"/>
  <c r="BK1074" i="2"/>
  <c r="BA1074" i="2" s="1"/>
  <c r="BK1316" i="2"/>
  <c r="BA1316" i="2" s="1"/>
  <c r="BW1170" i="2"/>
  <c r="BV1170" i="2" s="1"/>
  <c r="DG1088" i="2"/>
  <c r="BW877" i="2"/>
  <c r="BV877" i="2" s="1"/>
  <c r="BW769" i="2"/>
  <c r="BV769" i="2" s="1"/>
  <c r="DF922" i="2"/>
  <c r="BW728" i="2"/>
  <c r="BV728" i="2" s="1"/>
  <c r="BW443" i="2"/>
  <c r="BV443" i="2" s="1"/>
  <c r="BW423" i="2"/>
  <c r="BV423" i="2" s="1"/>
  <c r="CG511" i="2"/>
  <c r="BW615" i="2"/>
  <c r="BV615" i="2" s="1"/>
  <c r="BW354" i="2"/>
  <c r="BV354" i="2" s="1"/>
  <c r="CG34" i="2"/>
  <c r="CG468" i="2"/>
  <c r="BW797" i="2"/>
  <c r="BV797" i="2" s="1"/>
  <c r="BQ366" i="2"/>
  <c r="BW17" i="2"/>
  <c r="BV17" i="2" s="1"/>
  <c r="BW349" i="2"/>
  <c r="BV349" i="2" s="1"/>
  <c r="BW2" i="2"/>
  <c r="BV2" i="2" s="1"/>
  <c r="DF192" i="2"/>
  <c r="BK1497" i="2"/>
  <c r="BA1497" i="2" s="1"/>
  <c r="DF1472" i="2"/>
  <c r="DG1472" i="2"/>
  <c r="BQ35" i="2"/>
  <c r="BW35" i="2"/>
  <c r="BV35" i="2" s="1"/>
  <c r="DF32" i="2"/>
  <c r="DG32" i="2"/>
  <c r="BW409" i="2"/>
  <c r="BV409" i="2" s="1"/>
  <c r="BW214" i="2"/>
  <c r="BV214" i="2" s="1"/>
  <c r="DF229" i="2"/>
  <c r="BK170" i="2"/>
  <c r="DG141" i="2"/>
  <c r="BK372" i="2"/>
  <c r="BA372" i="2" s="1"/>
  <c r="DF330" i="2"/>
  <c r="BQ80" i="2"/>
  <c r="BK161" i="2"/>
  <c r="BA161" i="2" s="1"/>
  <c r="BQ1042" i="2"/>
  <c r="BQ70" i="2"/>
  <c r="BK475" i="2"/>
  <c r="DF289" i="2"/>
  <c r="DF233" i="2"/>
  <c r="BK36" i="2"/>
  <c r="BA36" i="2" s="1"/>
  <c r="BK41" i="2"/>
  <c r="BQ14" i="2"/>
  <c r="DF369" i="2"/>
  <c r="BK255" i="2"/>
  <c r="BA255" i="2" s="1"/>
  <c r="DF190" i="2"/>
  <c r="BK150" i="2"/>
  <c r="DF269" i="2"/>
  <c r="BK266" i="2"/>
  <c r="BA266" i="2" s="1"/>
  <c r="BW207" i="2"/>
  <c r="BV207" i="2" s="1"/>
  <c r="BQ1358" i="2"/>
  <c r="BQ1425" i="2"/>
  <c r="BW1403" i="2"/>
  <c r="BV1403" i="2" s="1"/>
  <c r="BA1403" i="2" s="1"/>
  <c r="DF1219" i="2"/>
  <c r="BQ868" i="2"/>
  <c r="DF589" i="2"/>
  <c r="DF326" i="2"/>
  <c r="BW316" i="2"/>
  <c r="BV316" i="2" s="1"/>
  <c r="BQ337" i="2"/>
  <c r="DF131" i="2"/>
  <c r="DG22" i="2"/>
  <c r="BW68" i="2"/>
  <c r="BV68" i="2" s="1"/>
  <c r="BW1445" i="2"/>
  <c r="BV1445" i="2" s="1"/>
  <c r="BW1127" i="2"/>
  <c r="BV1127" i="2" s="1"/>
  <c r="BQ1127" i="2"/>
  <c r="BQ76" i="2"/>
  <c r="BW76" i="2"/>
  <c r="BV76" i="2" s="1"/>
  <c r="CG654" i="2"/>
  <c r="BW1087" i="2"/>
  <c r="BV1087" i="2" s="1"/>
  <c r="BK385" i="2"/>
  <c r="CG1078" i="2"/>
  <c r="DF1317" i="2"/>
  <c r="CF1226" i="2"/>
  <c r="CE1226" i="2" s="1"/>
  <c r="DG1109" i="2"/>
  <c r="CF1078" i="2"/>
  <c r="CE1078" i="2" s="1"/>
  <c r="BK904" i="2"/>
  <c r="BA904" i="2" s="1"/>
  <c r="DG162" i="2"/>
  <c r="DF117" i="2"/>
  <c r="DF153" i="2"/>
  <c r="BQ1311" i="2"/>
  <c r="DF28" i="2"/>
  <c r="DG28" i="2"/>
  <c r="CF871" i="2"/>
  <c r="CE871" i="2" s="1"/>
  <c r="CG871" i="2"/>
  <c r="CG1077" i="2"/>
  <c r="BW269" i="2"/>
  <c r="BV269" i="2" s="1"/>
  <c r="CF468" i="2"/>
  <c r="CE468" i="2" s="1"/>
  <c r="BW267" i="2"/>
  <c r="BV267" i="2" s="1"/>
  <c r="BW114" i="2"/>
  <c r="BV114" i="2" s="1"/>
  <c r="BQ114" i="2"/>
  <c r="DF1278" i="2"/>
  <c r="CF1130" i="2"/>
  <c r="CE1130" i="2" s="1"/>
  <c r="BK1182" i="2"/>
  <c r="DF1151" i="2"/>
  <c r="CF960" i="2"/>
  <c r="CE960" i="2" s="1"/>
  <c r="BA960" i="2" s="1"/>
  <c r="BW101" i="2"/>
  <c r="BV101" i="2" s="1"/>
  <c r="DG140" i="2"/>
  <c r="BW38" i="2"/>
  <c r="BV38" i="2" s="1"/>
  <c r="DF43" i="2"/>
  <c r="BW1349" i="2"/>
  <c r="BV1349" i="2" s="1"/>
  <c r="BA1349" i="2" s="1"/>
  <c r="BW1090" i="2"/>
  <c r="BV1090" i="2" s="1"/>
  <c r="BW814" i="2"/>
  <c r="BV814" i="2" s="1"/>
  <c r="DG66" i="2"/>
  <c r="BW1329" i="2"/>
  <c r="BV1329" i="2" s="1"/>
  <c r="BA1329" i="2" s="1"/>
  <c r="BQ1334" i="2"/>
  <c r="DF1276" i="2"/>
  <c r="DF1522" i="2"/>
  <c r="BW1164" i="2"/>
  <c r="BV1164" i="2" s="1"/>
  <c r="BK1193" i="2"/>
  <c r="BW988" i="2"/>
  <c r="BV988" i="2" s="1"/>
  <c r="DG1116" i="2"/>
  <c r="BW983" i="2"/>
  <c r="BV983" i="2" s="1"/>
  <c r="DF1092" i="2"/>
  <c r="BQ1128" i="2"/>
  <c r="BK995" i="2"/>
  <c r="BA995" i="2" s="1"/>
  <c r="BK786" i="2"/>
  <c r="DF978" i="2"/>
  <c r="BW525" i="2"/>
  <c r="BV525" i="2" s="1"/>
  <c r="BK1101" i="2"/>
  <c r="DG529" i="2"/>
  <c r="DG197" i="2"/>
  <c r="BK464" i="2"/>
  <c r="BA464" i="2" s="1"/>
  <c r="BK436" i="2"/>
  <c r="DF295" i="2"/>
  <c r="BW574" i="2"/>
  <c r="BV574" i="2" s="1"/>
  <c r="DF134" i="2"/>
  <c r="DF368" i="2"/>
  <c r="BQ1477" i="2"/>
  <c r="BW1477" i="2"/>
  <c r="BV1477" i="2" s="1"/>
  <c r="BQ1198" i="2"/>
  <c r="BW1198" i="2"/>
  <c r="BV1198" i="2" s="1"/>
  <c r="BQ671" i="2"/>
  <c r="BW671" i="2"/>
  <c r="BV671" i="2" s="1"/>
  <c r="DF1094" i="2"/>
  <c r="DG1094" i="2"/>
  <c r="BK1500" i="2"/>
  <c r="BA1500" i="2" s="1"/>
  <c r="DF1442" i="2"/>
  <c r="BK1148" i="2"/>
  <c r="DF1022" i="2"/>
  <c r="BK1081" i="2"/>
  <c r="BK1085" i="2"/>
  <c r="BQ1112" i="2"/>
  <c r="BW855" i="2"/>
  <c r="BV855" i="2" s="1"/>
  <c r="BK925" i="2"/>
  <c r="BA925" i="2" s="1"/>
  <c r="BK879" i="2"/>
  <c r="BA879" i="2" s="1"/>
  <c r="BW758" i="2"/>
  <c r="BV758" i="2" s="1"/>
  <c r="BW554" i="2"/>
  <c r="BV554" i="2" s="1"/>
  <c r="BQ360" i="2"/>
  <c r="DR404" i="2"/>
  <c r="DR399" i="2"/>
  <c r="DF123" i="2"/>
  <c r="DF1503" i="2"/>
  <c r="BK1447" i="2"/>
  <c r="BA1447" i="2" s="1"/>
  <c r="DG1516" i="2"/>
  <c r="BK1350" i="2"/>
  <c r="DF1413" i="2"/>
  <c r="DF1375" i="2"/>
  <c r="DF1359" i="2"/>
  <c r="DF1343" i="2"/>
  <c r="BW1473" i="2"/>
  <c r="BV1473" i="2" s="1"/>
  <c r="BW1427" i="2"/>
  <c r="BV1427" i="2" s="1"/>
  <c r="BA1427" i="2" s="1"/>
  <c r="BK1412" i="2"/>
  <c r="DF1405" i="2"/>
  <c r="DG1464" i="2"/>
  <c r="DF1478" i="2"/>
  <c r="DF1307" i="2"/>
  <c r="BK1406" i="2"/>
  <c r="DG1290" i="2"/>
  <c r="DF1300" i="2"/>
  <c r="BW1229" i="2"/>
  <c r="BV1229" i="2" s="1"/>
  <c r="BW1209" i="2"/>
  <c r="BV1209" i="2" s="1"/>
  <c r="DF1378" i="2"/>
  <c r="DG1113" i="2"/>
  <c r="BW1093" i="2"/>
  <c r="BV1093" i="2" s="1"/>
  <c r="DG1081" i="2"/>
  <c r="BK1210" i="2"/>
  <c r="BW1150" i="2"/>
  <c r="BV1150" i="2" s="1"/>
  <c r="DF1112" i="2"/>
  <c r="DG1080" i="2"/>
  <c r="CF1005" i="2"/>
  <c r="CE1005" i="2" s="1"/>
  <c r="BA1005" i="2" s="1"/>
  <c r="BW980" i="2"/>
  <c r="BV980" i="2" s="1"/>
  <c r="BK1113" i="2"/>
  <c r="BQ1212" i="2"/>
  <c r="BW989" i="2"/>
  <c r="BV989" i="2" s="1"/>
  <c r="BQ1041" i="2"/>
  <c r="DF975" i="2"/>
  <c r="BK1046" i="2"/>
  <c r="BA1046" i="2" s="1"/>
  <c r="BW663" i="2"/>
  <c r="BV663" i="2" s="1"/>
  <c r="BZ1008" i="2"/>
  <c r="BW973" i="2"/>
  <c r="BV973" i="2" s="1"/>
  <c r="BW986" i="2"/>
  <c r="BV986" i="2" s="1"/>
  <c r="BK764" i="2"/>
  <c r="BQ714" i="2"/>
  <c r="BW637" i="2"/>
  <c r="BV637" i="2" s="1"/>
  <c r="DF630" i="2"/>
  <c r="BQ874" i="2"/>
  <c r="BK906" i="2"/>
  <c r="BK744" i="2"/>
  <c r="BW539" i="2"/>
  <c r="BV539" i="2" s="1"/>
  <c r="BW439" i="2"/>
  <c r="BV439" i="2" s="1"/>
  <c r="DG536" i="2"/>
  <c r="DG527" i="2"/>
  <c r="DR407" i="2"/>
  <c r="BW542" i="2"/>
  <c r="BV542" i="2" s="1"/>
  <c r="BZ1064" i="2"/>
  <c r="BW737" i="2"/>
  <c r="BV737" i="2" s="1"/>
  <c r="BQ729" i="2"/>
  <c r="BW665" i="2"/>
  <c r="BV665" i="2" s="1"/>
  <c r="DF270" i="2"/>
  <c r="DF179" i="2"/>
  <c r="BK722" i="2"/>
  <c r="BK449" i="2"/>
  <c r="DR415" i="2"/>
  <c r="BW403" i="2"/>
  <c r="BV403" i="2" s="1"/>
  <c r="CG304" i="2"/>
  <c r="BK908" i="2"/>
  <c r="BW237" i="2"/>
  <c r="BV237" i="2" s="1"/>
  <c r="BW87" i="2"/>
  <c r="BV87" i="2" s="1"/>
  <c r="DR331" i="2"/>
  <c r="DF386" i="2"/>
  <c r="BW184" i="2"/>
  <c r="BV184" i="2" s="1"/>
  <c r="BA184" i="2" s="1"/>
  <c r="DF79" i="2"/>
  <c r="CF398" i="2"/>
  <c r="CE398" i="2" s="1"/>
  <c r="BA398" i="2" s="1"/>
  <c r="BW64" i="2"/>
  <c r="BV64" i="2" s="1"/>
  <c r="DF377" i="2"/>
  <c r="BK348" i="2"/>
  <c r="DF221" i="2"/>
  <c r="BW24" i="2"/>
  <c r="BV24" i="2" s="1"/>
  <c r="DF171" i="2"/>
  <c r="CG516" i="2"/>
  <c r="DF242" i="2"/>
  <c r="DF31" i="2"/>
  <c r="BQ339" i="2"/>
  <c r="BK356" i="2"/>
  <c r="DF26" i="2"/>
  <c r="BW1140" i="2"/>
  <c r="BV1140" i="2" s="1"/>
  <c r="BW853" i="2"/>
  <c r="BV853" i="2" s="1"/>
  <c r="BQ792" i="2"/>
  <c r="BQ514" i="2"/>
  <c r="BQ329" i="2"/>
  <c r="BW159" i="2"/>
  <c r="BV159" i="2" s="1"/>
  <c r="BQ74" i="2"/>
  <c r="DF47" i="2"/>
  <c r="BK1305" i="2"/>
  <c r="CG706" i="2"/>
  <c r="BW226" i="2"/>
  <c r="BV226" i="2" s="1"/>
  <c r="BQ226" i="2"/>
  <c r="BW652" i="2"/>
  <c r="BV652" i="2" s="1"/>
  <c r="BK1494" i="2"/>
  <c r="BA1494" i="2" s="1"/>
  <c r="BK1398" i="2"/>
  <c r="BK1141" i="2"/>
  <c r="BW847" i="2"/>
  <c r="BV847" i="2" s="1"/>
  <c r="BQ847" i="2"/>
  <c r="CG1043" i="2"/>
  <c r="BW93" i="2"/>
  <c r="BV93" i="2" s="1"/>
  <c r="DF1409" i="2"/>
  <c r="BK1334" i="2"/>
  <c r="BK1132" i="2"/>
  <c r="BW972" i="2"/>
  <c r="BV972" i="2" s="1"/>
  <c r="BK1192" i="2"/>
  <c r="BK745" i="2"/>
  <c r="CG1044" i="2"/>
  <c r="DF1422" i="2"/>
  <c r="CF961" i="2"/>
  <c r="CE961" i="2" s="1"/>
  <c r="DF127" i="2"/>
  <c r="BK336" i="2"/>
  <c r="BQ1410" i="2"/>
  <c r="BW1410" i="2"/>
  <c r="BV1410" i="2" s="1"/>
  <c r="BW794" i="2"/>
  <c r="BV794" i="2" s="1"/>
  <c r="DF1471" i="2"/>
  <c r="DF1483" i="2"/>
  <c r="BK1453" i="2"/>
  <c r="BA1453" i="2" s="1"/>
  <c r="BW1354" i="2"/>
  <c r="BV1354" i="2" s="1"/>
  <c r="BA1354" i="2" s="1"/>
  <c r="BK723" i="2"/>
  <c r="BK849" i="2"/>
  <c r="BK636" i="2"/>
  <c r="BW1108" i="2"/>
  <c r="BV1108" i="2" s="1"/>
  <c r="DF297" i="2"/>
  <c r="BK609" i="2"/>
  <c r="BK22" i="2"/>
  <c r="BW1275" i="2"/>
  <c r="BV1275" i="2" s="1"/>
  <c r="BA1275" i="2" s="1"/>
  <c r="BQ162" i="2"/>
  <c r="DF143" i="2"/>
  <c r="DF1430" i="2"/>
  <c r="DF1497" i="2"/>
  <c r="DF1466" i="2"/>
  <c r="BW1151" i="2"/>
  <c r="BV1151" i="2" s="1"/>
  <c r="DF1026" i="2"/>
  <c r="BK978" i="2"/>
  <c r="BK901" i="2"/>
  <c r="BA901" i="2" s="1"/>
  <c r="DG874" i="2"/>
  <c r="BQ845" i="2"/>
  <c r="BW676" i="2"/>
  <c r="BV676" i="2" s="1"/>
  <c r="BW813" i="2"/>
  <c r="BV813" i="2" s="1"/>
  <c r="BK729" i="2"/>
  <c r="BQ898" i="2"/>
  <c r="BW404" i="2"/>
  <c r="BV404" i="2" s="1"/>
  <c r="DF251" i="2"/>
  <c r="BW169" i="2"/>
  <c r="BV169" i="2" s="1"/>
  <c r="BK322" i="2"/>
  <c r="BK197" i="2"/>
  <c r="BW1083" i="2"/>
  <c r="BV1083" i="2" s="1"/>
  <c r="BW854" i="2"/>
  <c r="BV854" i="2" s="1"/>
  <c r="BW1103" i="2"/>
  <c r="BV1103" i="2" s="1"/>
  <c r="DG1459" i="2"/>
  <c r="DF1416" i="2"/>
  <c r="BW1428" i="2"/>
  <c r="BV1428" i="2" s="1"/>
  <c r="BK1425" i="2"/>
  <c r="DF1313" i="2"/>
  <c r="DF1352" i="2"/>
  <c r="DF1282" i="2"/>
  <c r="BK1355" i="2"/>
  <c r="DF1434" i="2"/>
  <c r="BK1347" i="2"/>
  <c r="BK869" i="2"/>
  <c r="BW740" i="2"/>
  <c r="BV740" i="2" s="1"/>
  <c r="BW715" i="2"/>
  <c r="BV715" i="2" s="1"/>
  <c r="BW917" i="2"/>
  <c r="BV917" i="2" s="1"/>
  <c r="BA917" i="2" s="1"/>
  <c r="CG704" i="2"/>
  <c r="DF936" i="2"/>
  <c r="DF966" i="2"/>
  <c r="BK713" i="2"/>
  <c r="BW532" i="2"/>
  <c r="BV532" i="2" s="1"/>
  <c r="DG537" i="2"/>
  <c r="DG528" i="2"/>
  <c r="BW446" i="2"/>
  <c r="BV446" i="2" s="1"/>
  <c r="BW442" i="2"/>
  <c r="BV442" i="2" s="1"/>
  <c r="BK922" i="2"/>
  <c r="BW522" i="2"/>
  <c r="BV522" i="2" s="1"/>
  <c r="CF304" i="2"/>
  <c r="CE304" i="2" s="1"/>
  <c r="BA304" i="2" s="1"/>
  <c r="DF273" i="2"/>
  <c r="BW90" i="2"/>
  <c r="BV90" i="2" s="1"/>
  <c r="DR19" i="2"/>
  <c r="DF1487" i="2"/>
  <c r="BW1396" i="2"/>
  <c r="BV1396" i="2" s="1"/>
  <c r="DG1418" i="2"/>
  <c r="DF1446" i="2"/>
  <c r="DF1399" i="2"/>
  <c r="BW1231" i="2"/>
  <c r="BV1231" i="2" s="1"/>
  <c r="DF1293" i="2"/>
  <c r="DG1259" i="2"/>
  <c r="BW1223" i="2"/>
  <c r="BV1223" i="2" s="1"/>
  <c r="BW1218" i="2"/>
  <c r="BV1218" i="2" s="1"/>
  <c r="BA1218" i="2" s="1"/>
  <c r="BW1162" i="2"/>
  <c r="BV1162" i="2" s="1"/>
  <c r="DG1101" i="2"/>
  <c r="BW1081" i="2"/>
  <c r="BV1081" i="2" s="1"/>
  <c r="CF1006" i="2"/>
  <c r="CE1006" i="2" s="1"/>
  <c r="BA1006" i="2" s="1"/>
  <c r="BK1115" i="2"/>
  <c r="BW1036" i="2"/>
  <c r="BV1036" i="2" s="1"/>
  <c r="BK1010" i="2"/>
  <c r="BK811" i="2"/>
  <c r="DF914" i="2"/>
  <c r="BW936" i="2"/>
  <c r="BV936" i="2" s="1"/>
  <c r="BW639" i="2"/>
  <c r="BV639" i="2" s="1"/>
  <c r="BK1000" i="2"/>
  <c r="BA1000" i="2" s="1"/>
  <c r="BK796" i="2"/>
  <c r="BK909" i="2"/>
  <c r="BK853" i="2"/>
  <c r="DF749" i="2"/>
  <c r="CF538" i="2"/>
  <c r="CE538" i="2" s="1"/>
  <c r="CF534" i="2"/>
  <c r="CE534" i="2" s="1"/>
  <c r="CF436" i="2"/>
  <c r="CE436" i="2" s="1"/>
  <c r="DG534" i="2"/>
  <c r="BW441" i="2"/>
  <c r="BV441" i="2" s="1"/>
  <c r="BK638" i="2"/>
  <c r="BW358" i="2"/>
  <c r="BV358" i="2" s="1"/>
  <c r="DR381" i="2"/>
  <c r="BK349" i="2"/>
  <c r="DR329" i="2"/>
  <c r="BK302" i="2"/>
  <c r="BA302" i="2" s="1"/>
  <c r="DF235" i="2"/>
  <c r="DF395" i="2"/>
  <c r="BK369" i="2"/>
  <c r="BA369" i="2" s="1"/>
  <c r="BK268" i="2"/>
  <c r="BA268" i="2" s="1"/>
  <c r="BK254" i="2"/>
  <c r="BA254" i="2" s="1"/>
  <c r="BK135" i="2"/>
  <c r="BW265" i="2"/>
  <c r="BV265" i="2" s="1"/>
  <c r="CF322" i="2"/>
  <c r="CE322" i="2" s="1"/>
  <c r="CG302" i="2"/>
  <c r="BK474" i="2"/>
  <c r="BK45" i="2"/>
  <c r="DG35" i="2"/>
  <c r="DR366" i="2"/>
  <c r="BK493" i="2"/>
  <c r="BA493" i="2" s="1"/>
  <c r="DR345" i="2"/>
  <c r="BW463" i="2"/>
  <c r="BV463" i="2" s="1"/>
  <c r="DF173" i="2"/>
  <c r="DF212" i="2"/>
  <c r="BW160" i="2"/>
  <c r="BV160" i="2" s="1"/>
  <c r="BA160" i="2" s="1"/>
  <c r="DF220" i="2"/>
  <c r="DF1312" i="2"/>
  <c r="DG1091" i="2"/>
  <c r="DF199" i="2"/>
  <c r="DF215" i="2"/>
  <c r="DF151" i="2"/>
  <c r="BW1283" i="2"/>
  <c r="BV1283" i="2" s="1"/>
  <c r="BQ1283" i="2"/>
  <c r="BW1291" i="2"/>
  <c r="BV1291" i="2" s="1"/>
  <c r="BQ1291" i="2"/>
  <c r="BW1262" i="2"/>
  <c r="BV1262" i="2" s="1"/>
  <c r="BQ416" i="2"/>
  <c r="BW416" i="2"/>
  <c r="BV416" i="2" s="1"/>
  <c r="BW230" i="2"/>
  <c r="BV230" i="2" s="1"/>
  <c r="BW669" i="2"/>
  <c r="BV669" i="2" s="1"/>
  <c r="BW1277" i="2"/>
  <c r="BV1277" i="2" s="1"/>
  <c r="BA1277" i="2" s="1"/>
  <c r="CG509" i="2"/>
  <c r="BW471" i="2"/>
  <c r="BV471" i="2" s="1"/>
  <c r="BW195" i="2"/>
  <c r="BV195" i="2" s="1"/>
  <c r="BA195" i="2" s="1"/>
  <c r="BQ195" i="2"/>
  <c r="DF1114" i="2"/>
  <c r="DG1114" i="2"/>
  <c r="BW250" i="2"/>
  <c r="BV250" i="2" s="1"/>
  <c r="BQ250" i="2"/>
  <c r="BW91" i="2"/>
  <c r="BV91" i="2" s="1"/>
  <c r="BW67" i="2"/>
  <c r="BV67" i="2" s="1"/>
  <c r="BW1023" i="2"/>
  <c r="BV1023" i="2" s="1"/>
  <c r="DF1106" i="2"/>
  <c r="DG1106" i="2"/>
  <c r="DG576" i="2"/>
  <c r="DF576" i="2"/>
  <c r="DF349" i="2"/>
  <c r="DG349" i="2"/>
  <c r="DF33" i="2"/>
  <c r="DG33" i="2"/>
  <c r="DF1484" i="2"/>
  <c r="DF1384" i="2"/>
  <c r="BW1259" i="2"/>
  <c r="BV1259" i="2" s="1"/>
  <c r="BW1370" i="2"/>
  <c r="BV1370" i="2" s="1"/>
  <c r="BA1370" i="2" s="1"/>
  <c r="DF1211" i="2"/>
  <c r="DF1127" i="2"/>
  <c r="BW1167" i="2"/>
  <c r="BV1167" i="2" s="1"/>
  <c r="BW931" i="2"/>
  <c r="BV931" i="2" s="1"/>
  <c r="BW650" i="2"/>
  <c r="BV650" i="2" s="1"/>
  <c r="BW150" i="2"/>
  <c r="BV150" i="2" s="1"/>
  <c r="DF481" i="2"/>
  <c r="DF453" i="2"/>
  <c r="DF34" i="2"/>
  <c r="DF142" i="2"/>
  <c r="DG1324" i="2"/>
  <c r="DF1324" i="2"/>
  <c r="DF1086" i="2"/>
  <c r="DG1086" i="2"/>
  <c r="DF65" i="2"/>
  <c r="DG65" i="2"/>
  <c r="DG135" i="2"/>
  <c r="DF135" i="2"/>
  <c r="DG138" i="2"/>
  <c r="DF138" i="2"/>
  <c r="DG100" i="2"/>
  <c r="DF100" i="2"/>
  <c r="BK1499" i="2"/>
  <c r="BA1499" i="2" s="1"/>
  <c r="DF1320" i="2"/>
  <c r="BW1480" i="2"/>
  <c r="BV1480" i="2" s="1"/>
  <c r="BW1481" i="2"/>
  <c r="BV1481" i="2" s="1"/>
  <c r="DF1357" i="2"/>
  <c r="BW1308" i="2"/>
  <c r="BV1308" i="2" s="1"/>
  <c r="DF1274" i="2"/>
  <c r="DF1326" i="2"/>
  <c r="DF1227" i="2"/>
  <c r="CF1152" i="2"/>
  <c r="CE1152" i="2" s="1"/>
  <c r="DF1023" i="2"/>
  <c r="DF1030" i="2"/>
  <c r="BW838" i="2"/>
  <c r="BV838" i="2" s="1"/>
  <c r="CF804" i="2"/>
  <c r="CE804" i="2" s="1"/>
  <c r="BW897" i="2"/>
  <c r="BV897" i="2" s="1"/>
  <c r="BA897" i="2" s="1"/>
  <c r="BW702" i="2"/>
  <c r="BV702" i="2" s="1"/>
  <c r="BW684" i="2"/>
  <c r="BV684" i="2" s="1"/>
  <c r="BW614" i="2"/>
  <c r="BV614" i="2" s="1"/>
  <c r="CF741" i="2"/>
  <c r="CE741" i="2" s="1"/>
  <c r="BW596" i="2"/>
  <c r="BV596" i="2" s="1"/>
  <c r="BA596" i="2" s="1"/>
  <c r="DF207" i="2"/>
  <c r="DF168" i="2"/>
  <c r="CF407" i="2"/>
  <c r="CE407" i="2" s="1"/>
  <c r="DF495" i="2"/>
  <c r="BW283" i="2"/>
  <c r="BV283" i="2" s="1"/>
  <c r="BA283" i="2" s="1"/>
  <c r="BW117" i="2"/>
  <c r="BV117" i="2" s="1"/>
  <c r="BW120" i="2"/>
  <c r="BV120" i="2" s="1"/>
  <c r="BW157" i="2"/>
  <c r="BV157" i="2" s="1"/>
  <c r="BA157" i="2" s="1"/>
  <c r="CF20" i="2"/>
  <c r="CE20" i="2" s="1"/>
  <c r="DF1309" i="2"/>
  <c r="DF1102" i="2"/>
  <c r="DG1102" i="2"/>
  <c r="DF626" i="2"/>
  <c r="DG331" i="2"/>
  <c r="DF331" i="2"/>
  <c r="DF37" i="2"/>
  <c r="DG37" i="2"/>
  <c r="BW1415" i="2"/>
  <c r="BV1415" i="2" s="1"/>
  <c r="BW1521" i="2"/>
  <c r="BV1521" i="2" s="1"/>
  <c r="BW1404" i="2"/>
  <c r="BV1404" i="2" s="1"/>
  <c r="DF1381" i="2"/>
  <c r="BW1498" i="2"/>
  <c r="BV1498" i="2" s="1"/>
  <c r="DF1392" i="2"/>
  <c r="BW1282" i="2"/>
  <c r="BV1282" i="2" s="1"/>
  <c r="BW1363" i="2"/>
  <c r="BV1363" i="2" s="1"/>
  <c r="BW1235" i="2"/>
  <c r="BV1235" i="2" s="1"/>
  <c r="BW1220" i="2"/>
  <c r="BV1220" i="2" s="1"/>
  <c r="BW1241" i="2"/>
  <c r="BV1241" i="2" s="1"/>
  <c r="DF1133" i="2"/>
  <c r="BW1203" i="2"/>
  <c r="BV1203" i="2" s="1"/>
  <c r="CF1047" i="2"/>
  <c r="CE1047" i="2" s="1"/>
  <c r="BW991" i="2"/>
  <c r="BV991" i="2" s="1"/>
  <c r="BW827" i="2"/>
  <c r="BV827" i="2" s="1"/>
  <c r="BA827" i="2" s="1"/>
  <c r="DF913" i="2"/>
  <c r="BW717" i="2"/>
  <c r="BV717" i="2" s="1"/>
  <c r="BW657" i="2"/>
  <c r="BV657" i="2" s="1"/>
  <c r="CF708" i="2"/>
  <c r="CE708" i="2" s="1"/>
  <c r="BW779" i="2"/>
  <c r="BV779" i="2" s="1"/>
  <c r="BW754" i="2"/>
  <c r="BV754" i="2" s="1"/>
  <c r="CF693" i="2"/>
  <c r="CE693" i="2" s="1"/>
  <c r="CF414" i="2"/>
  <c r="CE414" i="2" s="1"/>
  <c r="DF390" i="2"/>
  <c r="DF283" i="2"/>
  <c r="CF483" i="2"/>
  <c r="CE483" i="2" s="1"/>
  <c r="BW388" i="2"/>
  <c r="BV388" i="2" s="1"/>
  <c r="DF462" i="2"/>
  <c r="DF95" i="2"/>
  <c r="BW227" i="2"/>
  <c r="BV227" i="2" s="1"/>
  <c r="DG1421" i="2"/>
  <c r="DF1421" i="2"/>
  <c r="DF1098" i="2"/>
  <c r="DG1098" i="2"/>
  <c r="DF1082" i="2"/>
  <c r="DG1082" i="2"/>
  <c r="DG581" i="2"/>
  <c r="DF581" i="2"/>
  <c r="DG372" i="2"/>
  <c r="DF255" i="2"/>
  <c r="DF6" i="2"/>
  <c r="DG6" i="2"/>
  <c r="DF804" i="2"/>
  <c r="DF1493" i="2"/>
  <c r="BW1512" i="2"/>
  <c r="BV1512" i="2" s="1"/>
  <c r="BW1466" i="2"/>
  <c r="BV1466" i="2" s="1"/>
  <c r="DF1501" i="2"/>
  <c r="BW1441" i="2"/>
  <c r="BV1441" i="2" s="1"/>
  <c r="DF1347" i="2"/>
  <c r="DF1187" i="2"/>
  <c r="BW1280" i="2"/>
  <c r="BV1280" i="2" s="1"/>
  <c r="BA1280" i="2" s="1"/>
  <c r="BW1227" i="2"/>
  <c r="BV1227" i="2" s="1"/>
  <c r="CF1197" i="2"/>
  <c r="BW1249" i="2"/>
  <c r="BV1249" i="2" s="1"/>
  <c r="DF916" i="2"/>
  <c r="BW915" i="2"/>
  <c r="BV915" i="2" s="1"/>
  <c r="DF708" i="2"/>
  <c r="BW1022" i="2"/>
  <c r="BV1022" i="2" s="1"/>
  <c r="DF574" i="2"/>
  <c r="BW742" i="2"/>
  <c r="BV742" i="2" s="1"/>
  <c r="DF572" i="2"/>
  <c r="DF656" i="2"/>
  <c r="DG189" i="2"/>
  <c r="CF484" i="2"/>
  <c r="CE484" i="2" s="1"/>
  <c r="DF243" i="2"/>
  <c r="CF685" i="2"/>
  <c r="CE685" i="2" s="1"/>
  <c r="BW829" i="2"/>
  <c r="BV829" i="2" s="1"/>
  <c r="BW785" i="2"/>
  <c r="BV785" i="2" s="1"/>
  <c r="DF347" i="2"/>
  <c r="DF293" i="2"/>
  <c r="BW241" i="2"/>
  <c r="BV241" i="2" s="1"/>
  <c r="BW561" i="2"/>
  <c r="BV561" i="2" s="1"/>
  <c r="DF450" i="2"/>
  <c r="DF393" i="2"/>
  <c r="DF46" i="2"/>
  <c r="BW23" i="2"/>
  <c r="BV23" i="2" s="1"/>
  <c r="BW249" i="2"/>
  <c r="BV249" i="2" s="1"/>
  <c r="BW275" i="2"/>
  <c r="BV275" i="2" s="1"/>
  <c r="BW253" i="2"/>
  <c r="BV253" i="2" s="1"/>
  <c r="DG1303" i="2"/>
  <c r="DF1303" i="2"/>
  <c r="DF1118" i="2"/>
  <c r="DG1118" i="2"/>
  <c r="DF1110" i="2"/>
  <c r="DG1110" i="2"/>
  <c r="DF610" i="2"/>
  <c r="DG610" i="2"/>
  <c r="DF575" i="2"/>
  <c r="DG575" i="2"/>
  <c r="DG341" i="2"/>
  <c r="DF341" i="2"/>
  <c r="DG40" i="2"/>
  <c r="DF40" i="2"/>
  <c r="DF45" i="2"/>
  <c r="DG45" i="2"/>
  <c r="DG3" i="2"/>
  <c r="DG88" i="2"/>
  <c r="DF1517" i="2"/>
  <c r="DF1492" i="2"/>
  <c r="DF1482" i="2"/>
  <c r="DF1427" i="2"/>
  <c r="DF1444" i="2"/>
  <c r="DF1400" i="2"/>
  <c r="BW1436" i="2"/>
  <c r="BV1436" i="2" s="1"/>
  <c r="DF1325" i="2"/>
  <c r="BW1183" i="2"/>
  <c r="BV1183" i="2" s="1"/>
  <c r="DF1135" i="2"/>
  <c r="DF1160" i="2"/>
  <c r="BW1153" i="2"/>
  <c r="BV1153" i="2" s="1"/>
  <c r="BW1179" i="2"/>
  <c r="BV1179" i="2" s="1"/>
  <c r="DF1131" i="2"/>
  <c r="DF972" i="2"/>
  <c r="BW895" i="2"/>
  <c r="BV895" i="2" s="1"/>
  <c r="BW863" i="2"/>
  <c r="BV863" i="2" s="1"/>
  <c r="BW968" i="2"/>
  <c r="BV968" i="2" s="1"/>
  <c r="DF497" i="2"/>
  <c r="DF566" i="2"/>
  <c r="BW624" i="2"/>
  <c r="BV624" i="2" s="1"/>
  <c r="DF570" i="2"/>
  <c r="BW725" i="2"/>
  <c r="BV725" i="2" s="1"/>
  <c r="BW709" i="2"/>
  <c r="BV709" i="2" s="1"/>
  <c r="BW472" i="2"/>
  <c r="BV472" i="2" s="1"/>
  <c r="DF567" i="2"/>
  <c r="DF432" i="2"/>
  <c r="CF1070" i="2"/>
  <c r="CE1070" i="2" s="1"/>
  <c r="BW418" i="2"/>
  <c r="BV418" i="2" s="1"/>
  <c r="DF320" i="2"/>
  <c r="BW470" i="2"/>
  <c r="BV470" i="2" s="1"/>
  <c r="CF430" i="2"/>
  <c r="CE430" i="2" s="1"/>
  <c r="BW235" i="2"/>
  <c r="BV235" i="2" s="1"/>
  <c r="DF187" i="2"/>
  <c r="BW466" i="2"/>
  <c r="BV466" i="2" s="1"/>
  <c r="DF441" i="2"/>
  <c r="BW189" i="2"/>
  <c r="BV189" i="2" s="1"/>
  <c r="DF16" i="2"/>
  <c r="DF278" i="2"/>
  <c r="DF19" i="2"/>
  <c r="DF561" i="2"/>
  <c r="DF437" i="2"/>
  <c r="DF24" i="2"/>
  <c r="DF252" i="2"/>
  <c r="DF258" i="2"/>
  <c r="DG1406" i="2"/>
  <c r="DF1406" i="2"/>
  <c r="DF1090" i="2"/>
  <c r="DG1090" i="2"/>
  <c r="DF653" i="2"/>
  <c r="DG447" i="2"/>
  <c r="DF447" i="2"/>
  <c r="DF183" i="2"/>
  <c r="DG183" i="2"/>
  <c r="DG108" i="2"/>
  <c r="DF108" i="2"/>
  <c r="DG36" i="2"/>
  <c r="DF36" i="2"/>
  <c r="DG535" i="2"/>
  <c r="DF211" i="2"/>
  <c r="DG365" i="2"/>
  <c r="BW426" i="2"/>
  <c r="BV426" i="2" s="1"/>
  <c r="DF200" i="2"/>
  <c r="BW137" i="2"/>
  <c r="BV137" i="2" s="1"/>
  <c r="DF210" i="2"/>
  <c r="BW203" i="2"/>
  <c r="BV203" i="2" s="1"/>
  <c r="BA203" i="2" s="1"/>
  <c r="DG1508" i="2"/>
  <c r="DF1508" i="2"/>
  <c r="DG1439" i="2"/>
  <c r="DF1439" i="2"/>
  <c r="DG1268" i="2"/>
  <c r="DF592" i="2"/>
  <c r="DF170" i="2"/>
  <c r="DG170" i="2"/>
  <c r="DG29" i="2"/>
  <c r="DF41" i="2"/>
  <c r="DG41" i="2"/>
  <c r="DF1328" i="2"/>
  <c r="BW1344" i="2"/>
  <c r="BV1344" i="2" s="1"/>
  <c r="BA1344" i="2" s="1"/>
  <c r="DF1125" i="2"/>
  <c r="DF935" i="2"/>
  <c r="DF1468" i="2"/>
  <c r="DF1474" i="2"/>
  <c r="BW1449" i="2"/>
  <c r="BV1449" i="2" s="1"/>
  <c r="BW1430" i="2"/>
  <c r="BV1430" i="2" s="1"/>
  <c r="BW1288" i="2"/>
  <c r="BV1288" i="2" s="1"/>
  <c r="BW1239" i="2"/>
  <c r="BV1239" i="2" s="1"/>
  <c r="BW1139" i="2"/>
  <c r="BV1139" i="2" s="1"/>
  <c r="CF1065" i="2"/>
  <c r="CE1065" i="2" s="1"/>
  <c r="BA1065" i="2" s="1"/>
  <c r="DF1129" i="2"/>
  <c r="DF983" i="2"/>
  <c r="DF967" i="2"/>
  <c r="CF1054" i="2"/>
  <c r="CE1054" i="2" s="1"/>
  <c r="BW805" i="2"/>
  <c r="BV805" i="2" s="1"/>
  <c r="BW1026" i="2"/>
  <c r="BV1026" i="2" s="1"/>
  <c r="BW846" i="2"/>
  <c r="BV846" i="2" s="1"/>
  <c r="CF872" i="2"/>
  <c r="CE872" i="2" s="1"/>
  <c r="BW916" i="2"/>
  <c r="BV916" i="2" s="1"/>
  <c r="BW914" i="2"/>
  <c r="BV914" i="2" s="1"/>
  <c r="BW622" i="2"/>
  <c r="BV622" i="2" s="1"/>
  <c r="BW581" i="2"/>
  <c r="BV581" i="2" s="1"/>
  <c r="DF557" i="2"/>
  <c r="DF358" i="2"/>
  <c r="DF552" i="2"/>
  <c r="BW978" i="2"/>
  <c r="BV978" i="2" s="1"/>
  <c r="BW502" i="2"/>
  <c r="BV502" i="2" s="1"/>
  <c r="BW643" i="2"/>
  <c r="BV643" i="2" s="1"/>
  <c r="O11" i="12"/>
  <c r="BW206" i="2"/>
  <c r="BV206" i="2" s="1"/>
  <c r="CF551" i="2"/>
  <c r="CE551" i="2" s="1"/>
  <c r="BW377" i="2"/>
  <c r="BV377" i="2" s="1"/>
  <c r="BW276" i="2"/>
  <c r="BV276" i="2" s="1"/>
  <c r="DF166" i="2"/>
  <c r="BW867" i="2"/>
  <c r="BV867" i="2" s="1"/>
  <c r="BW449" i="2"/>
  <c r="BV449" i="2" s="1"/>
  <c r="BW408" i="2"/>
  <c r="BV408" i="2" s="1"/>
  <c r="DF569" i="2"/>
  <c r="DF219" i="2"/>
  <c r="BW156" i="2"/>
  <c r="BV156" i="2" s="1"/>
  <c r="BA156" i="2" s="1"/>
  <c r="BW82" i="2"/>
  <c r="BV82" i="2" s="1"/>
  <c r="DF92" i="2"/>
  <c r="BW3" i="2"/>
  <c r="BV3" i="2" s="1"/>
  <c r="DF1489" i="2"/>
  <c r="DG1489" i="2"/>
  <c r="DF583" i="2"/>
  <c r="DG583" i="2"/>
  <c r="DG279" i="2"/>
  <c r="DG337" i="2"/>
  <c r="DG285" i="2"/>
  <c r="DF285" i="2"/>
  <c r="DG274" i="2"/>
  <c r="DF274" i="2"/>
  <c r="DG27" i="2"/>
  <c r="DG1302" i="2"/>
  <c r="DF1302" i="2"/>
  <c r="DF1024" i="2"/>
  <c r="BZ726" i="2"/>
  <c r="CF726" i="2"/>
  <c r="CE726" i="2" s="1"/>
  <c r="DF503" i="2"/>
  <c r="DG503" i="2"/>
  <c r="DG904" i="2"/>
  <c r="DF904" i="2"/>
  <c r="BQ558" i="2"/>
  <c r="BW558" i="2"/>
  <c r="BV558" i="2" s="1"/>
  <c r="BQ476" i="2"/>
  <c r="BW476" i="2"/>
  <c r="BV476" i="2" s="1"/>
  <c r="DG98" i="2"/>
  <c r="DF98" i="2"/>
  <c r="DG911" i="2"/>
  <c r="DF911" i="2"/>
  <c r="DF158" i="2"/>
  <c r="DG158" i="2"/>
  <c r="BQ209" i="2"/>
  <c r="BW209" i="2"/>
  <c r="BV209" i="2" s="1"/>
  <c r="DF308" i="2"/>
  <c r="BQ112" i="2"/>
  <c r="BW112" i="2"/>
  <c r="BV112" i="2" s="1"/>
  <c r="CG467" i="2"/>
  <c r="CF467" i="2"/>
  <c r="CE467" i="2" s="1"/>
  <c r="DG918" i="2"/>
  <c r="DF918" i="2"/>
  <c r="DG149" i="2"/>
  <c r="DF149" i="2"/>
  <c r="DG169" i="2"/>
  <c r="DF169" i="2"/>
  <c r="DG109" i="2"/>
  <c r="DF109" i="2"/>
  <c r="DG125" i="2"/>
  <c r="DF125" i="2"/>
  <c r="DF1475" i="2"/>
  <c r="DG1342" i="2"/>
  <c r="DF1342" i="2"/>
  <c r="DG1425" i="2"/>
  <c r="DF1425" i="2"/>
  <c r="BW1287" i="2"/>
  <c r="BV1287" i="2" s="1"/>
  <c r="DG1271" i="2"/>
  <c r="DF1271" i="2"/>
  <c r="DG1074" i="2"/>
  <c r="DF1074" i="2"/>
  <c r="DG909" i="2"/>
  <c r="DF909" i="2"/>
  <c r="BQ990" i="2"/>
  <c r="BW990" i="2"/>
  <c r="BV990" i="2" s="1"/>
  <c r="BQ969" i="2"/>
  <c r="BW969" i="2"/>
  <c r="BV969" i="2" s="1"/>
  <c r="BQ678" i="2"/>
  <c r="BW678" i="2"/>
  <c r="BV678" i="2" s="1"/>
  <c r="BQ659" i="2"/>
  <c r="BW659" i="2"/>
  <c r="BV659" i="2" s="1"/>
  <c r="BQ780" i="2"/>
  <c r="BW780" i="2"/>
  <c r="BV780" i="2" s="1"/>
  <c r="BW572" i="2"/>
  <c r="BV572" i="2" s="1"/>
  <c r="BQ572" i="2"/>
  <c r="DF378" i="2"/>
  <c r="DG513" i="2"/>
  <c r="DF513" i="2"/>
  <c r="BW820" i="2"/>
  <c r="BV820" i="2" s="1"/>
  <c r="DF402" i="2"/>
  <c r="DR382" i="2"/>
  <c r="DG245" i="2"/>
  <c r="DF245" i="2"/>
  <c r="DR397" i="2"/>
  <c r="BW147" i="2"/>
  <c r="BV147" i="2" s="1"/>
  <c r="DR7" i="2"/>
  <c r="BQ930" i="2"/>
  <c r="BW930" i="2"/>
  <c r="BV930" i="2" s="1"/>
  <c r="DG900" i="2"/>
  <c r="DF900" i="2"/>
  <c r="DG792" i="2"/>
  <c r="DF792" i="2"/>
  <c r="DG728" i="2"/>
  <c r="DF728" i="2"/>
  <c r="BW1268" i="2"/>
  <c r="BV1268" i="2" s="1"/>
  <c r="BW1032" i="2"/>
  <c r="BV1032" i="2" s="1"/>
  <c r="DG973" i="2"/>
  <c r="DF973" i="2"/>
  <c r="BW823" i="2"/>
  <c r="BV823" i="2" s="1"/>
  <c r="BK1055" i="2"/>
  <c r="BW926" i="2"/>
  <c r="BV926" i="2" s="1"/>
  <c r="DG902" i="2"/>
  <c r="DF902" i="2"/>
  <c r="DF894" i="2"/>
  <c r="BW872" i="2"/>
  <c r="BV872" i="2" s="1"/>
  <c r="BQ872" i="2"/>
  <c r="BW828" i="2"/>
  <c r="BV828" i="2" s="1"/>
  <c r="BA828" i="2" s="1"/>
  <c r="BW819" i="2"/>
  <c r="BV819" i="2" s="1"/>
  <c r="BW1138" i="2"/>
  <c r="BV1138" i="2" s="1"/>
  <c r="DG798" i="2"/>
  <c r="DF798" i="2"/>
  <c r="BW793" i="2"/>
  <c r="BV793" i="2" s="1"/>
  <c r="BW834" i="2"/>
  <c r="BV834" i="2" s="1"/>
  <c r="BW830" i="2"/>
  <c r="BV830" i="2" s="1"/>
  <c r="BK910" i="2"/>
  <c r="CF700" i="2"/>
  <c r="CE700" i="2" s="1"/>
  <c r="BQ695" i="2"/>
  <c r="BW695" i="2"/>
  <c r="BV695" i="2" s="1"/>
  <c r="BW661" i="2"/>
  <c r="BV661" i="2" s="1"/>
  <c r="BW618" i="2"/>
  <c r="BV618" i="2" s="1"/>
  <c r="BK907" i="2"/>
  <c r="DF831" i="2"/>
  <c r="BQ635" i="2"/>
  <c r="BW635" i="2"/>
  <c r="BV635" i="2" s="1"/>
  <c r="BQ590" i="2"/>
  <c r="BW590" i="2"/>
  <c r="BV590" i="2" s="1"/>
  <c r="DG937" i="2"/>
  <c r="DF937" i="2"/>
  <c r="BW701" i="2"/>
  <c r="BV701" i="2" s="1"/>
  <c r="BW765" i="2"/>
  <c r="BV765" i="2" s="1"/>
  <c r="CF725" i="2"/>
  <c r="CE725" i="2" s="1"/>
  <c r="BZ725" i="2"/>
  <c r="BW799" i="2"/>
  <c r="BV799" i="2" s="1"/>
  <c r="BQ565" i="2"/>
  <c r="BW565" i="2"/>
  <c r="BV565" i="2" s="1"/>
  <c r="DG424" i="2"/>
  <c r="DF424" i="2"/>
  <c r="DF930" i="2"/>
  <c r="BW850" i="2"/>
  <c r="BV850" i="2" s="1"/>
  <c r="BQ726" i="2"/>
  <c r="BW726" i="2"/>
  <c r="BV726" i="2" s="1"/>
  <c r="DG483" i="2"/>
  <c r="DF483" i="2"/>
  <c r="BW801" i="2"/>
  <c r="BV801" i="2" s="1"/>
  <c r="BK738" i="2"/>
  <c r="DF505" i="2"/>
  <c r="DG505" i="2"/>
  <c r="DG463" i="2"/>
  <c r="DF463" i="2"/>
  <c r="DF496" i="2"/>
  <c r="CG485" i="2"/>
  <c r="CF485" i="2"/>
  <c r="CE485" i="2" s="1"/>
  <c r="BA485" i="2" s="1"/>
  <c r="DR414" i="2"/>
  <c r="CF640" i="2"/>
  <c r="CE640" i="2" s="1"/>
  <c r="BW577" i="2"/>
  <c r="BV577" i="2" s="1"/>
  <c r="CF458" i="2"/>
  <c r="CE458" i="2" s="1"/>
  <c r="BW429" i="2"/>
  <c r="BV429" i="2" s="1"/>
  <c r="DR378" i="2"/>
  <c r="BW520" i="2"/>
  <c r="BV520" i="2" s="1"/>
  <c r="CG474" i="2"/>
  <c r="CF474" i="2"/>
  <c r="CE474" i="2" s="1"/>
  <c r="DG448" i="2"/>
  <c r="DF448" i="2"/>
  <c r="DG445" i="2"/>
  <c r="DF445" i="2"/>
  <c r="BK419" i="2"/>
  <c r="DG355" i="2"/>
  <c r="DF355" i="2"/>
  <c r="BW562" i="2"/>
  <c r="BV562" i="2" s="1"/>
  <c r="CF512" i="2"/>
  <c r="CE512" i="2" s="1"/>
  <c r="BW293" i="2"/>
  <c r="BV293" i="2" s="1"/>
  <c r="BQ293" i="2"/>
  <c r="BW289" i="2"/>
  <c r="BV289" i="2" s="1"/>
  <c r="BQ289" i="2"/>
  <c r="DG97" i="2"/>
  <c r="DF97" i="2"/>
  <c r="BW984" i="2"/>
  <c r="BV984" i="2" s="1"/>
  <c r="BW927" i="2"/>
  <c r="BV927" i="2" s="1"/>
  <c r="BK787" i="2"/>
  <c r="DF465" i="2"/>
  <c r="DF371" i="2"/>
  <c r="DG898" i="2"/>
  <c r="DF898" i="2"/>
  <c r="DF494" i="2"/>
  <c r="DF480" i="2"/>
  <c r="BW391" i="2"/>
  <c r="BV391" i="2" s="1"/>
  <c r="BQ391" i="2"/>
  <c r="DF343" i="2"/>
  <c r="DR325" i="2"/>
  <c r="BQ299" i="2"/>
  <c r="BW299" i="2"/>
  <c r="BV299" i="2" s="1"/>
  <c r="DF240" i="2"/>
  <c r="DG1314" i="2"/>
  <c r="DF1314" i="2"/>
  <c r="DG514" i="2"/>
  <c r="DF514" i="2"/>
  <c r="DR361" i="2"/>
  <c r="DF286" i="2"/>
  <c r="DF208" i="2"/>
  <c r="DG146" i="2"/>
  <c r="DF146" i="2"/>
  <c r="BW115" i="2"/>
  <c r="BV115" i="2" s="1"/>
  <c r="BQ73" i="2"/>
  <c r="BW73" i="2"/>
  <c r="BV73" i="2" s="1"/>
  <c r="BK660" i="2"/>
  <c r="DF587" i="2"/>
  <c r="DG443" i="2"/>
  <c r="DF443" i="2"/>
  <c r="DF246" i="2"/>
  <c r="DF112" i="2"/>
  <c r="DG405" i="2"/>
  <c r="DF405" i="2"/>
  <c r="DR384" i="2"/>
  <c r="DR367" i="2"/>
  <c r="DR332" i="2"/>
  <c r="BK66" i="2"/>
  <c r="BA66" i="2" s="1"/>
  <c r="DF23" i="2"/>
  <c r="BW583" i="2"/>
  <c r="BV583" i="2" s="1"/>
  <c r="CG489" i="2"/>
  <c r="CF489" i="2"/>
  <c r="CE489" i="2" s="1"/>
  <c r="BA489" i="2" s="1"/>
  <c r="BK167" i="2"/>
  <c r="BA167" i="2" s="1"/>
  <c r="DF136" i="2"/>
  <c r="DG282" i="2"/>
  <c r="DF282" i="2"/>
  <c r="DG181" i="2"/>
  <c r="DF181" i="2"/>
  <c r="DF554" i="2"/>
  <c r="BK154" i="2"/>
  <c r="BA154" i="2" s="1"/>
  <c r="DF520" i="2"/>
  <c r="DF339" i="2"/>
  <c r="DG156" i="2"/>
  <c r="DF156" i="2"/>
  <c r="DF107" i="2"/>
  <c r="BW79" i="2"/>
  <c r="BV79" i="2" s="1"/>
  <c r="BW136" i="2"/>
  <c r="BV136" i="2" s="1"/>
  <c r="BA136" i="2" s="1"/>
  <c r="DF232" i="2"/>
  <c r="DF195" i="2"/>
  <c r="BK65" i="2"/>
  <c r="BA65" i="2" s="1"/>
  <c r="CG51" i="2"/>
  <c r="CF51" i="2"/>
  <c r="CE51" i="2" s="1"/>
  <c r="DG202" i="2"/>
  <c r="DF202" i="2"/>
  <c r="DF132" i="2"/>
  <c r="DG213" i="2"/>
  <c r="DF213" i="2"/>
  <c r="DF182" i="2"/>
  <c r="DF553" i="2"/>
  <c r="CG487" i="2"/>
  <c r="CF487" i="2"/>
  <c r="CE487" i="2" s="1"/>
  <c r="BA487" i="2" s="1"/>
  <c r="CG320" i="2"/>
  <c r="CF320" i="2"/>
  <c r="CE320" i="2" s="1"/>
  <c r="DG230" i="2"/>
  <c r="DF230" i="2"/>
  <c r="DG321" i="2"/>
  <c r="DF321" i="2"/>
  <c r="BW1520" i="2"/>
  <c r="BV1520" i="2" s="1"/>
  <c r="DF1510" i="2"/>
  <c r="DG1510" i="2"/>
  <c r="DF1495" i="2"/>
  <c r="DG1455" i="2"/>
  <c r="DF1455" i="2"/>
  <c r="BK1466" i="2"/>
  <c r="BA1466" i="2" s="1"/>
  <c r="DG1322" i="2"/>
  <c r="DF1322" i="2"/>
  <c r="DG984" i="2"/>
  <c r="DF984" i="2"/>
  <c r="BQ982" i="2"/>
  <c r="BW982" i="2"/>
  <c r="BV982" i="2" s="1"/>
  <c r="CG974" i="2"/>
  <c r="CF974" i="2"/>
  <c r="CE974" i="2" s="1"/>
  <c r="DF1076" i="2"/>
  <c r="DG1076" i="2"/>
  <c r="DF1509" i="2"/>
  <c r="DG1515" i="2"/>
  <c r="DF1515" i="2"/>
  <c r="BW1506" i="2"/>
  <c r="BV1506" i="2" s="1"/>
  <c r="BW1509" i="2"/>
  <c r="BV1509" i="2" s="1"/>
  <c r="BW1491" i="2"/>
  <c r="BV1491" i="2" s="1"/>
  <c r="BW1465" i="2"/>
  <c r="BV1465" i="2" s="1"/>
  <c r="BQ1490" i="2"/>
  <c r="BW1490" i="2"/>
  <c r="BV1490" i="2" s="1"/>
  <c r="DG1291" i="2"/>
  <c r="DF1291" i="2"/>
  <c r="BW1455" i="2"/>
  <c r="BV1455" i="2" s="1"/>
  <c r="BQ1418" i="2"/>
  <c r="BW1418" i="2"/>
  <c r="BV1418" i="2" s="1"/>
  <c r="BA1418" i="2" s="1"/>
  <c r="BQ1406" i="2"/>
  <c r="BW1406" i="2"/>
  <c r="BV1406" i="2" s="1"/>
  <c r="DG1369" i="2"/>
  <c r="DF1369" i="2"/>
  <c r="DF1353" i="2"/>
  <c r="DG1353" i="2"/>
  <c r="DG1334" i="2"/>
  <c r="DF1334" i="2"/>
  <c r="DF1438" i="2"/>
  <c r="DF1426" i="2"/>
  <c r="DF1488" i="2"/>
  <c r="DG1385" i="2"/>
  <c r="DF1385" i="2"/>
  <c r="DF1321" i="2"/>
  <c r="BW1408" i="2"/>
  <c r="BV1408" i="2" s="1"/>
  <c r="BA1408" i="2" s="1"/>
  <c r="DG1436" i="2"/>
  <c r="DF1436" i="2"/>
  <c r="BW1331" i="2"/>
  <c r="BV1331" i="2" s="1"/>
  <c r="DF1445" i="2"/>
  <c r="DF1467" i="2"/>
  <c r="DF1371" i="2"/>
  <c r="DF1354" i="2"/>
  <c r="DG1354" i="2"/>
  <c r="DG1415" i="2"/>
  <c r="DF1415" i="2"/>
  <c r="BW1285" i="2"/>
  <c r="BV1285" i="2" s="1"/>
  <c r="BA1285" i="2" s="1"/>
  <c r="BQ1285" i="2"/>
  <c r="BQ1301" i="2"/>
  <c r="BW1301" i="2"/>
  <c r="BV1301" i="2" s="1"/>
  <c r="BK1278" i="2"/>
  <c r="BA1278" i="2" s="1"/>
  <c r="DF1238" i="2"/>
  <c r="DF1283" i="2"/>
  <c r="DG1283" i="2"/>
  <c r="BW1221" i="2"/>
  <c r="BV1221" i="2" s="1"/>
  <c r="BQ1221" i="2"/>
  <c r="BK1393" i="2"/>
  <c r="BW1252" i="2"/>
  <c r="BV1252" i="2" s="1"/>
  <c r="CF1242" i="2"/>
  <c r="CE1242" i="2" s="1"/>
  <c r="DG1228" i="2"/>
  <c r="DF1228" i="2"/>
  <c r="BW1243" i="2"/>
  <c r="BV1243" i="2" s="1"/>
  <c r="DF1229" i="2"/>
  <c r="BW1165" i="2"/>
  <c r="BV1165" i="2" s="1"/>
  <c r="BK1266" i="2"/>
  <c r="BA1266" i="2" s="1"/>
  <c r="CG1194" i="2"/>
  <c r="CF1194" i="2"/>
  <c r="CE1194" i="2" s="1"/>
  <c r="BA1194" i="2" s="1"/>
  <c r="BW1181" i="2"/>
  <c r="BV1181" i="2" s="1"/>
  <c r="BW1336" i="2"/>
  <c r="BV1336" i="2" s="1"/>
  <c r="BA1336" i="2" s="1"/>
  <c r="BW1184" i="2"/>
  <c r="BV1184" i="2" s="1"/>
  <c r="BW1178" i="2"/>
  <c r="BV1178" i="2" s="1"/>
  <c r="BQ979" i="2"/>
  <c r="BW979" i="2"/>
  <c r="BV979" i="2" s="1"/>
  <c r="DG907" i="2"/>
  <c r="DF907" i="2"/>
  <c r="CF1067" i="2"/>
  <c r="CE1067" i="2" s="1"/>
  <c r="DF1029" i="2"/>
  <c r="DF1021" i="2"/>
  <c r="DG987" i="2"/>
  <c r="DF987" i="2"/>
  <c r="CG966" i="2"/>
  <c r="CF966" i="2"/>
  <c r="CE966" i="2" s="1"/>
  <c r="DF1272" i="2"/>
  <c r="BW1169" i="2"/>
  <c r="BV1169" i="2" s="1"/>
  <c r="DF1123" i="2"/>
  <c r="BW1187" i="2"/>
  <c r="BV1187" i="2" s="1"/>
  <c r="BW1034" i="2"/>
  <c r="BV1034" i="2" s="1"/>
  <c r="BQ1034" i="2"/>
  <c r="CF992" i="2"/>
  <c r="CE992" i="2" s="1"/>
  <c r="CG976" i="2"/>
  <c r="CF976" i="2"/>
  <c r="CE976" i="2" s="1"/>
  <c r="CF862" i="2"/>
  <c r="CE862" i="2" s="1"/>
  <c r="BW791" i="2"/>
  <c r="BV791" i="2" s="1"/>
  <c r="DF988" i="2"/>
  <c r="DF912" i="2"/>
  <c r="DF856" i="2"/>
  <c r="DG843" i="2"/>
  <c r="DF843" i="2"/>
  <c r="BW1137" i="2"/>
  <c r="BV1137" i="2" s="1"/>
  <c r="DF980" i="2"/>
  <c r="DG876" i="2"/>
  <c r="DF876" i="2"/>
  <c r="BW884" i="2"/>
  <c r="BV884" i="2" s="1"/>
  <c r="BW937" i="2"/>
  <c r="BV937" i="2" s="1"/>
  <c r="BQ579" i="2"/>
  <c r="BW579" i="2"/>
  <c r="BV579" i="2" s="1"/>
  <c r="CF692" i="2"/>
  <c r="CE692" i="2" s="1"/>
  <c r="CF660" i="2"/>
  <c r="CE660" i="2" s="1"/>
  <c r="BW929" i="2"/>
  <c r="BV929" i="2" s="1"/>
  <c r="BW606" i="2"/>
  <c r="BV606" i="2" s="1"/>
  <c r="BK737" i="2"/>
  <c r="CG626" i="2"/>
  <c r="CF626" i="2"/>
  <c r="CE626" i="2" s="1"/>
  <c r="BA626" i="2" s="1"/>
  <c r="BK578" i="2"/>
  <c r="BA578" i="2" s="1"/>
  <c r="DG460" i="2"/>
  <c r="DF460" i="2"/>
  <c r="DG456" i="2"/>
  <c r="DF456" i="2"/>
  <c r="DF1037" i="2"/>
  <c r="BW641" i="2"/>
  <c r="BV641" i="2" s="1"/>
  <c r="BQ551" i="2"/>
  <c r="BW551" i="2"/>
  <c r="BV551" i="2" s="1"/>
  <c r="DF1126" i="2"/>
  <c r="BK768" i="2"/>
  <c r="BK758" i="2"/>
  <c r="BW560" i="2"/>
  <c r="BV560" i="2" s="1"/>
  <c r="BQ560" i="2"/>
  <c r="DF928" i="2"/>
  <c r="DF551" i="2"/>
  <c r="DG466" i="2"/>
  <c r="DF466" i="2"/>
  <c r="BW334" i="2"/>
  <c r="BV334" i="2" s="1"/>
  <c r="BQ334" i="2"/>
  <c r="BW295" i="2"/>
  <c r="BV295" i="2" s="1"/>
  <c r="BQ295" i="2"/>
  <c r="DF184" i="2"/>
  <c r="BZ743" i="2"/>
  <c r="CF743" i="2"/>
  <c r="CE743" i="2" s="1"/>
  <c r="BK510" i="2"/>
  <c r="BA510" i="2" s="1"/>
  <c r="DF985" i="2"/>
  <c r="DF743" i="2"/>
  <c r="BQ564" i="2"/>
  <c r="BW564" i="2"/>
  <c r="BV564" i="2" s="1"/>
  <c r="BK546" i="2"/>
  <c r="CG488" i="2"/>
  <c r="CF488" i="2"/>
  <c r="CE488" i="2" s="1"/>
  <c r="BA488" i="2" s="1"/>
  <c r="CF457" i="2"/>
  <c r="CE457" i="2" s="1"/>
  <c r="DR387" i="2"/>
  <c r="DF334" i="2"/>
  <c r="DF312" i="2"/>
  <c r="DG312" i="2"/>
  <c r="DF266" i="2"/>
  <c r="DG266" i="2"/>
  <c r="BW217" i="2"/>
  <c r="BV217" i="2" s="1"/>
  <c r="BQ217" i="2"/>
  <c r="DG96" i="2"/>
  <c r="DF96" i="2"/>
  <c r="BW710" i="2"/>
  <c r="BV710" i="2" s="1"/>
  <c r="BW571" i="2"/>
  <c r="BV571" i="2" s="1"/>
  <c r="DF294" i="2"/>
  <c r="DF155" i="2"/>
  <c r="DF118" i="2"/>
  <c r="DG118" i="2"/>
  <c r="DR11" i="2"/>
  <c r="CF724" i="2"/>
  <c r="CE724" i="2" s="1"/>
  <c r="CF649" i="2"/>
  <c r="CE649" i="2" s="1"/>
  <c r="CG649" i="2"/>
  <c r="BW607" i="2"/>
  <c r="BV607" i="2" s="1"/>
  <c r="BW412" i="2"/>
  <c r="BV412" i="2" s="1"/>
  <c r="DR341" i="2"/>
  <c r="BQ311" i="2"/>
  <c r="BW311" i="2"/>
  <c r="BV311" i="2" s="1"/>
  <c r="DF265" i="2"/>
  <c r="BW1029" i="2"/>
  <c r="BV1029" i="2" s="1"/>
  <c r="DF732" i="2"/>
  <c r="BK704" i="2"/>
  <c r="BW545" i="2"/>
  <c r="BV545" i="2" s="1"/>
  <c r="DR373" i="2"/>
  <c r="BQ294" i="2"/>
  <c r="BW294" i="2"/>
  <c r="BV294" i="2" s="1"/>
  <c r="BW54" i="2"/>
  <c r="BV54" i="2" s="1"/>
  <c r="BQ54" i="2"/>
  <c r="DF440" i="2"/>
  <c r="BW367" i="2"/>
  <c r="BV367" i="2" s="1"/>
  <c r="CF310" i="2"/>
  <c r="CE310" i="2" s="1"/>
  <c r="BW254" i="2"/>
  <c r="BV254" i="2" s="1"/>
  <c r="DF217" i="2"/>
  <c r="BK207" i="2"/>
  <c r="BA207" i="2" s="1"/>
  <c r="BZ72" i="2"/>
  <c r="CF72" i="2"/>
  <c r="CE72" i="2" s="1"/>
  <c r="CF497" i="2"/>
  <c r="CE497" i="2" s="1"/>
  <c r="BW435" i="2"/>
  <c r="BV435" i="2" s="1"/>
  <c r="DR365" i="2"/>
  <c r="BW359" i="2"/>
  <c r="BV359" i="2" s="1"/>
  <c r="BW243" i="2"/>
  <c r="BV243" i="2" s="1"/>
  <c r="BW155" i="2"/>
  <c r="BV155" i="2" s="1"/>
  <c r="BA155" i="2" s="1"/>
  <c r="BK63" i="2"/>
  <c r="BA63" i="2" s="1"/>
  <c r="DR22" i="2"/>
  <c r="BQ11" i="2"/>
  <c r="BW11" i="2"/>
  <c r="BV11" i="2" s="1"/>
  <c r="BK505" i="2"/>
  <c r="DR402" i="2"/>
  <c r="DR320" i="2"/>
  <c r="DF268" i="2"/>
  <c r="DG87" i="2"/>
  <c r="DF87" i="2"/>
  <c r="DR13" i="2"/>
  <c r="CF355" i="2"/>
  <c r="CE355" i="2" s="1"/>
  <c r="DG186" i="2"/>
  <c r="DF186" i="2"/>
  <c r="BW75" i="2"/>
  <c r="BV75" i="2" s="1"/>
  <c r="DR8" i="2"/>
  <c r="BW767" i="2"/>
  <c r="BV767" i="2" s="1"/>
  <c r="DF340" i="2"/>
  <c r="DF415" i="2"/>
  <c r="BW372" i="2"/>
  <c r="BV372" i="2" s="1"/>
  <c r="DR358" i="2"/>
  <c r="DF241" i="2"/>
  <c r="BW220" i="2"/>
  <c r="BV220" i="2" s="1"/>
  <c r="BW8" i="2"/>
  <c r="BV8" i="2" s="1"/>
  <c r="DF7" i="2"/>
  <c r="DR6" i="2"/>
  <c r="DR328" i="2"/>
  <c r="DF15" i="2"/>
  <c r="BW325" i="2"/>
  <c r="BV325" i="2" s="1"/>
  <c r="BA325" i="2" s="1"/>
  <c r="DG253" i="2"/>
  <c r="DF253" i="2"/>
  <c r="DG102" i="2"/>
  <c r="DF102" i="2"/>
  <c r="DG84" i="2"/>
  <c r="DF84" i="2"/>
  <c r="DF51" i="2"/>
  <c r="DG1490" i="2"/>
  <c r="DF1490" i="2"/>
  <c r="BW1504" i="2"/>
  <c r="BV1504" i="2" s="1"/>
  <c r="DG1481" i="2"/>
  <c r="DF1481" i="2"/>
  <c r="CG1244" i="2"/>
  <c r="CF1244" i="2"/>
  <c r="CE1244" i="2" s="1"/>
  <c r="BA1244" i="2" s="1"/>
  <c r="BQ1224" i="2"/>
  <c r="BW1224" i="2"/>
  <c r="BV1224" i="2" s="1"/>
  <c r="DG1440" i="2"/>
  <c r="DF1440" i="2"/>
  <c r="DG1299" i="2"/>
  <c r="DF1299" i="2"/>
  <c r="BQ987" i="2"/>
  <c r="BW987" i="2"/>
  <c r="BV987" i="2" s="1"/>
  <c r="DG910" i="2"/>
  <c r="DF910" i="2"/>
  <c r="DG1261" i="2"/>
  <c r="DF1261" i="2"/>
  <c r="BW885" i="2"/>
  <c r="BV885" i="2" s="1"/>
  <c r="BQ885" i="2"/>
  <c r="DG712" i="2"/>
  <c r="DF712" i="2"/>
  <c r="DF250" i="2"/>
  <c r="DG250" i="2"/>
  <c r="DG204" i="2"/>
  <c r="DF204" i="2"/>
  <c r="DG1496" i="2"/>
  <c r="DF1496" i="2"/>
  <c r="DG1424" i="2"/>
  <c r="DF1424" i="2"/>
  <c r="DG1374" i="2"/>
  <c r="DF1374" i="2"/>
  <c r="BW1400" i="2"/>
  <c r="BV1400" i="2" s="1"/>
  <c r="BA1400" i="2" s="1"/>
  <c r="BQ1400" i="2"/>
  <c r="DG1377" i="2"/>
  <c r="DF1377" i="2"/>
  <c r="DF1318" i="2"/>
  <c r="DF1032" i="2"/>
  <c r="BQ977" i="2"/>
  <c r="BW977" i="2"/>
  <c r="BV977" i="2" s="1"/>
  <c r="DF969" i="2"/>
  <c r="DG729" i="2"/>
  <c r="DF729" i="2"/>
  <c r="DF1233" i="2"/>
  <c r="CG705" i="2"/>
  <c r="CF705" i="2"/>
  <c r="CE705" i="2" s="1"/>
  <c r="BQ873" i="2"/>
  <c r="BW873" i="2"/>
  <c r="BV873" i="2" s="1"/>
  <c r="DG929" i="2"/>
  <c r="DF929" i="2"/>
  <c r="DG457" i="2"/>
  <c r="DF457" i="2"/>
  <c r="DG451" i="2"/>
  <c r="DF451" i="2"/>
  <c r="DG786" i="2"/>
  <c r="DF786" i="2"/>
  <c r="BW552" i="2"/>
  <c r="BV552" i="2" s="1"/>
  <c r="BQ552" i="2"/>
  <c r="DF931" i="2"/>
  <c r="DF519" i="2"/>
  <c r="DR406" i="2"/>
  <c r="DR401" i="2"/>
  <c r="DR389" i="2"/>
  <c r="DR379" i="2"/>
  <c r="DR362" i="2"/>
  <c r="DR356" i="2"/>
  <c r="DR352" i="2"/>
  <c r="DR327" i="2"/>
  <c r="DR322" i="2"/>
  <c r="DR405" i="2"/>
  <c r="DR403" i="2"/>
  <c r="DR390" i="2"/>
  <c r="DR374" i="2"/>
  <c r="DR393" i="2"/>
  <c r="DR377" i="2"/>
  <c r="DR376" i="2"/>
  <c r="DR410" i="2"/>
  <c r="DR357" i="2"/>
  <c r="DR360" i="2"/>
  <c r="DR346" i="2"/>
  <c r="DR18" i="2"/>
  <c r="DR9" i="2"/>
  <c r="DR363" i="2"/>
  <c r="DR350" i="2"/>
  <c r="DR323" i="2"/>
  <c r="DR17" i="2"/>
  <c r="DR20" i="2"/>
  <c r="DR388" i="2"/>
  <c r="DR386" i="2"/>
  <c r="DR343" i="2"/>
  <c r="DR21" i="2"/>
  <c r="DR2" i="2"/>
  <c r="DR330" i="2"/>
  <c r="DR15" i="2"/>
  <c r="DR5" i="2"/>
  <c r="DR395" i="2"/>
  <c r="DR351" i="2"/>
  <c r="DR340" i="2"/>
  <c r="DR380" i="2"/>
  <c r="DR412" i="2"/>
  <c r="DR353" i="2"/>
  <c r="DR344" i="2"/>
  <c r="DG1494" i="2"/>
  <c r="DF1494" i="2"/>
  <c r="BK1496" i="2"/>
  <c r="BA1496" i="2" s="1"/>
  <c r="DG1404" i="2"/>
  <c r="DF1404" i="2"/>
  <c r="BQ1397" i="2"/>
  <c r="BW1397" i="2"/>
  <c r="BV1397" i="2" s="1"/>
  <c r="BA1397" i="2" s="1"/>
  <c r="DG1331" i="2"/>
  <c r="DF1331" i="2"/>
  <c r="DF1398" i="2"/>
  <c r="DF1315" i="2"/>
  <c r="DG1315" i="2"/>
  <c r="DF1287" i="2"/>
  <c r="DF1419" i="2"/>
  <c r="DG1419" i="2"/>
  <c r="BW1214" i="2"/>
  <c r="BV1214" i="2" s="1"/>
  <c r="BQ1214" i="2"/>
  <c r="DF1176" i="2"/>
  <c r="BQ1146" i="2"/>
  <c r="BW1146" i="2"/>
  <c r="BV1146" i="2" s="1"/>
  <c r="DG908" i="2"/>
  <c r="DF908" i="2"/>
  <c r="DG1461" i="2"/>
  <c r="DF1461" i="2"/>
  <c r="DG1507" i="2"/>
  <c r="DF1507" i="2"/>
  <c r="BQ1484" i="2"/>
  <c r="BW1484" i="2"/>
  <c r="BV1484" i="2" s="1"/>
  <c r="BQ1468" i="2"/>
  <c r="BW1468" i="2"/>
  <c r="BV1468" i="2" s="1"/>
  <c r="DG1447" i="2"/>
  <c r="DF1447" i="2"/>
  <c r="DF1454" i="2"/>
  <c r="BW1514" i="2"/>
  <c r="BV1514" i="2" s="1"/>
  <c r="BK1474" i="2"/>
  <c r="BA1474" i="2" s="1"/>
  <c r="DF1451" i="2"/>
  <c r="DF1323" i="2"/>
  <c r="DG1323" i="2"/>
  <c r="DF1486" i="2"/>
  <c r="DG1486" i="2"/>
  <c r="BW1330" i="2"/>
  <c r="BV1330" i="2" s="1"/>
  <c r="BW1462" i="2"/>
  <c r="BV1462" i="2" s="1"/>
  <c r="BK1445" i="2"/>
  <c r="BA1445" i="2" s="1"/>
  <c r="DF1410" i="2"/>
  <c r="BW1513" i="2"/>
  <c r="BV1513" i="2" s="1"/>
  <c r="DF1387" i="2"/>
  <c r="BW1360" i="2"/>
  <c r="BV1360" i="2" s="1"/>
  <c r="BA1360" i="2" s="1"/>
  <c r="BW1346" i="2"/>
  <c r="BV1346" i="2" s="1"/>
  <c r="BA1346" i="2" s="1"/>
  <c r="DF1363" i="2"/>
  <c r="DG1420" i="2"/>
  <c r="DF1420" i="2"/>
  <c r="DF1383" i="2"/>
  <c r="BK1390" i="2"/>
  <c r="BW1362" i="2"/>
  <c r="BV1362" i="2" s="1"/>
  <c r="BA1362" i="2" s="1"/>
  <c r="DF1340" i="2"/>
  <c r="BK1385" i="2"/>
  <c r="BA1385" i="2" s="1"/>
  <c r="BW1348" i="2"/>
  <c r="BV1348" i="2" s="1"/>
  <c r="BA1348" i="2" s="1"/>
  <c r="DF1277" i="2"/>
  <c r="BW1270" i="2"/>
  <c r="BV1270" i="2" s="1"/>
  <c r="BW1352" i="2"/>
  <c r="BV1352" i="2" s="1"/>
  <c r="BA1352" i="2" s="1"/>
  <c r="BW1294" i="2"/>
  <c r="BV1294" i="2" s="1"/>
  <c r="BA1294" i="2" s="1"/>
  <c r="DG1337" i="2"/>
  <c r="DF1337" i="2"/>
  <c r="DF1285" i="2"/>
  <c r="CF1250" i="2"/>
  <c r="CE1250" i="2" s="1"/>
  <c r="BW1289" i="2"/>
  <c r="BV1289" i="2" s="1"/>
  <c r="DF1254" i="2"/>
  <c r="BQ1182" i="2"/>
  <c r="BW1182" i="2"/>
  <c r="BV1182" i="2" s="1"/>
  <c r="BW1256" i="2"/>
  <c r="BV1256" i="2" s="1"/>
  <c r="BW1154" i="2"/>
  <c r="BV1154" i="2" s="1"/>
  <c r="BQ1154" i="2"/>
  <c r="BW1030" i="2"/>
  <c r="BV1030" i="2" s="1"/>
  <c r="BQ1030" i="2"/>
  <c r="BZ1016" i="2"/>
  <c r="CF1016" i="2"/>
  <c r="CE1016" i="2" s="1"/>
  <c r="BQ1033" i="2"/>
  <c r="BW1033" i="2"/>
  <c r="BV1033" i="2" s="1"/>
  <c r="DF1028" i="2"/>
  <c r="DF1020" i="2"/>
  <c r="DG979" i="2"/>
  <c r="DF979" i="2"/>
  <c r="BK1283" i="2"/>
  <c r="BW1177" i="2"/>
  <c r="BV1177" i="2" s="1"/>
  <c r="CG975" i="2"/>
  <c r="CF975" i="2"/>
  <c r="CE975" i="2" s="1"/>
  <c r="CG967" i="2"/>
  <c r="CF967" i="2"/>
  <c r="CE967" i="2" s="1"/>
  <c r="DG932" i="2"/>
  <c r="DF932" i="2"/>
  <c r="BQ912" i="2"/>
  <c r="BW912" i="2"/>
  <c r="BV912" i="2" s="1"/>
  <c r="CF877" i="2"/>
  <c r="CE877" i="2" s="1"/>
  <c r="BZ877" i="2"/>
  <c r="BQ933" i="2"/>
  <c r="BW933" i="2"/>
  <c r="BV933" i="2" s="1"/>
  <c r="DF814" i="2"/>
  <c r="DG814" i="2"/>
  <c r="DF1038" i="2"/>
  <c r="DG890" i="2"/>
  <c r="DF890" i="2"/>
  <c r="BW1027" i="2"/>
  <c r="BV1027" i="2" s="1"/>
  <c r="BW1019" i="2"/>
  <c r="BV1019" i="2" s="1"/>
  <c r="CG965" i="2"/>
  <c r="CF965" i="2"/>
  <c r="CE965" i="2" s="1"/>
  <c r="CF696" i="2"/>
  <c r="CE696" i="2" s="1"/>
  <c r="BQ642" i="2"/>
  <c r="BW642" i="2"/>
  <c r="BV642" i="2" s="1"/>
  <c r="DG578" i="2"/>
  <c r="DF578" i="2"/>
  <c r="CG840" i="2"/>
  <c r="CF840" i="2"/>
  <c r="CE840" i="2" s="1"/>
  <c r="BA840" i="2" s="1"/>
  <c r="BQ616" i="2"/>
  <c r="BW616" i="2"/>
  <c r="BV616" i="2" s="1"/>
  <c r="BQ582" i="2"/>
  <c r="BW582" i="2"/>
  <c r="BV582" i="2" s="1"/>
  <c r="DG611" i="2"/>
  <c r="DF611" i="2"/>
  <c r="DG603" i="2"/>
  <c r="DF603" i="2"/>
  <c r="DG745" i="2"/>
  <c r="DF745" i="2"/>
  <c r="BK669" i="2"/>
  <c r="BQ451" i="2"/>
  <c r="BW451" i="2"/>
  <c r="BV451" i="2" s="1"/>
  <c r="BQ608" i="2"/>
  <c r="BW608" i="2"/>
  <c r="BV608" i="2" s="1"/>
  <c r="DF556" i="2"/>
  <c r="CG630" i="2"/>
  <c r="CF630" i="2"/>
  <c r="CE630" i="2" s="1"/>
  <c r="BA630" i="2" s="1"/>
  <c r="BQ501" i="2"/>
  <c r="BW501" i="2"/>
  <c r="BV501" i="2" s="1"/>
  <c r="CF486" i="2"/>
  <c r="CE486" i="2" s="1"/>
  <c r="BA486" i="2" s="1"/>
  <c r="CG486" i="2"/>
  <c r="DF461" i="2"/>
  <c r="BQ424" i="2"/>
  <c r="BW424" i="2"/>
  <c r="BV424" i="2" s="1"/>
  <c r="BK939" i="2"/>
  <c r="BA939" i="2" s="1"/>
  <c r="BK746" i="2"/>
  <c r="BA746" i="2" s="1"/>
  <c r="DF609" i="2"/>
  <c r="DG608" i="2"/>
  <c r="DF608" i="2"/>
  <c r="DF487" i="2"/>
  <c r="BW407" i="2"/>
  <c r="BV407" i="2" s="1"/>
  <c r="DF209" i="2"/>
  <c r="BW518" i="2"/>
  <c r="BV518" i="2" s="1"/>
  <c r="DR385" i="2"/>
  <c r="BQ371" i="2"/>
  <c r="BW371" i="2"/>
  <c r="BV371" i="2" s="1"/>
  <c r="BW584" i="2"/>
  <c r="BV584" i="2" s="1"/>
  <c r="DR369" i="2"/>
  <c r="BQ355" i="2"/>
  <c r="BW355" i="2"/>
  <c r="BV355" i="2" s="1"/>
  <c r="DF234" i="2"/>
  <c r="DG234" i="2"/>
  <c r="DF974" i="2"/>
  <c r="CG631" i="2"/>
  <c r="CF631" i="2"/>
  <c r="CE631" i="2" s="1"/>
  <c r="BA631" i="2" s="1"/>
  <c r="BW500" i="2"/>
  <c r="BV500" i="2" s="1"/>
  <c r="DR349" i="2"/>
  <c r="BW312" i="2"/>
  <c r="BV312" i="2" s="1"/>
  <c r="BQ312" i="2"/>
  <c r="BW281" i="2"/>
  <c r="BV281" i="2" s="1"/>
  <c r="BA281" i="2" s="1"/>
  <c r="BQ281" i="2"/>
  <c r="DG262" i="2"/>
  <c r="DF262" i="2"/>
  <c r="BW651" i="2"/>
  <c r="BV651" i="2" s="1"/>
  <c r="DF590" i="2"/>
  <c r="BW544" i="2"/>
  <c r="BV544" i="2" s="1"/>
  <c r="BQ544" i="2"/>
  <c r="O12" i="12"/>
  <c r="DF1305" i="2"/>
  <c r="BK732" i="2"/>
  <c r="BW494" i="2"/>
  <c r="BV494" i="2" s="1"/>
  <c r="DG427" i="2"/>
  <c r="DF427" i="2"/>
  <c r="DR408" i="2"/>
  <c r="DG76" i="2"/>
  <c r="DF76" i="2"/>
  <c r="BW375" i="2"/>
  <c r="BV375" i="2" s="1"/>
  <c r="BQ244" i="2"/>
  <c r="BW244" i="2"/>
  <c r="BV244" i="2" s="1"/>
  <c r="DG165" i="2"/>
  <c r="DF165" i="2"/>
  <c r="DG110" i="2"/>
  <c r="DF110" i="2"/>
  <c r="BK365" i="2"/>
  <c r="CF333" i="2"/>
  <c r="CE333" i="2" s="1"/>
  <c r="DF216" i="2"/>
  <c r="BK182" i="2"/>
  <c r="BW108" i="2"/>
  <c r="BV108" i="2" s="1"/>
  <c r="BA108" i="2" s="1"/>
  <c r="DG106" i="2"/>
  <c r="DF106" i="2"/>
  <c r="DG261" i="2"/>
  <c r="DF261" i="2"/>
  <c r="DG468" i="2"/>
  <c r="DF468" i="2"/>
  <c r="DF374" i="2"/>
  <c r="BW314" i="2"/>
  <c r="BV314" i="2" s="1"/>
  <c r="BK172" i="2"/>
  <c r="BW15" i="2"/>
  <c r="BV15" i="2" s="1"/>
  <c r="DF49" i="2"/>
  <c r="DF161" i="2"/>
  <c r="DF5" i="2"/>
  <c r="DR333" i="2"/>
  <c r="BQ107" i="2"/>
  <c r="BW107" i="2"/>
  <c r="BV107" i="2" s="1"/>
  <c r="BW57" i="2"/>
  <c r="BV57" i="2" s="1"/>
  <c r="DR16" i="2"/>
  <c r="DR371" i="2"/>
  <c r="BW213" i="2"/>
  <c r="BV213" i="2" s="1"/>
  <c r="DG52" i="2"/>
  <c r="DF52" i="2"/>
  <c r="DR14" i="2"/>
  <c r="BW703" i="2"/>
  <c r="BV703" i="2" s="1"/>
  <c r="BW172" i="2"/>
  <c r="BV172" i="2" s="1"/>
  <c r="DG50" i="2"/>
  <c r="DF50" i="2"/>
  <c r="BK44" i="2"/>
  <c r="DF93" i="2"/>
  <c r="DF413" i="2"/>
  <c r="DF25" i="2"/>
  <c r="BK40" i="2"/>
  <c r="BQ1476" i="2"/>
  <c r="BW1476" i="2"/>
  <c r="BV1476" i="2" s="1"/>
  <c r="BQ1389" i="2"/>
  <c r="BW1389" i="2"/>
  <c r="BV1389" i="2" s="1"/>
  <c r="BA1389" i="2" s="1"/>
  <c r="BQ1253" i="2"/>
  <c r="BW1253" i="2"/>
  <c r="BV1253" i="2" s="1"/>
  <c r="DG968" i="2"/>
  <c r="DF968" i="2"/>
  <c r="BW896" i="2"/>
  <c r="BV896" i="2" s="1"/>
  <c r="BQ896" i="2"/>
  <c r="BK1047" i="2"/>
  <c r="BA1047" i="2" s="1"/>
  <c r="BQ341" i="2"/>
  <c r="BW341" i="2"/>
  <c r="BV341" i="2" s="1"/>
  <c r="BQ315" i="2"/>
  <c r="BW315" i="2"/>
  <c r="BV315" i="2" s="1"/>
  <c r="DG157" i="2"/>
  <c r="DF157" i="2"/>
  <c r="BQ81" i="2"/>
  <c r="BW81" i="2"/>
  <c r="BV81" i="2" s="1"/>
  <c r="DG206" i="2"/>
  <c r="DF206" i="2"/>
  <c r="BW1497" i="2"/>
  <c r="BV1497" i="2" s="1"/>
  <c r="BW1505" i="2"/>
  <c r="BV1505" i="2" s="1"/>
  <c r="DG1465" i="2"/>
  <c r="DF1465" i="2"/>
  <c r="DG1437" i="2"/>
  <c r="DF1437" i="2"/>
  <c r="DF1358" i="2"/>
  <c r="DG1358" i="2"/>
  <c r="DG1477" i="2"/>
  <c r="DF1477" i="2"/>
  <c r="DG1443" i="2"/>
  <c r="DF1443" i="2"/>
  <c r="DF1408" i="2"/>
  <c r="DF1368" i="2"/>
  <c r="DF1257" i="2"/>
  <c r="DG1257" i="2"/>
  <c r="DG1204" i="2"/>
  <c r="DF1204" i="2"/>
  <c r="BW1338" i="2"/>
  <c r="BV1338" i="2" s="1"/>
  <c r="BA1338" i="2" s="1"/>
  <c r="BQ985" i="2"/>
  <c r="BW985" i="2"/>
  <c r="BV985" i="2" s="1"/>
  <c r="BQ821" i="2"/>
  <c r="BW821" i="2"/>
  <c r="BV821" i="2" s="1"/>
  <c r="DG892" i="2"/>
  <c r="DF892" i="2"/>
  <c r="DG671" i="2"/>
  <c r="DF671" i="2"/>
  <c r="DF498" i="2"/>
  <c r="DF738" i="2"/>
  <c r="BQ278" i="2"/>
  <c r="BW278" i="2"/>
  <c r="BV278" i="2" s="1"/>
  <c r="BW313" i="2"/>
  <c r="BV313" i="2" s="1"/>
  <c r="BQ313" i="2"/>
  <c r="DG177" i="2"/>
  <c r="DF177" i="2"/>
  <c r="CG85" i="2"/>
  <c r="CF85" i="2"/>
  <c r="CE85" i="2" s="1"/>
  <c r="BA85" i="2" s="1"/>
  <c r="DG137" i="2"/>
  <c r="DF137" i="2"/>
  <c r="DF518" i="2"/>
  <c r="BW71" i="2"/>
  <c r="BV71" i="2" s="1"/>
  <c r="DR4" i="2"/>
  <c r="DF1512" i="2"/>
  <c r="DF1463" i="2"/>
  <c r="DG1327" i="2"/>
  <c r="DF1327" i="2"/>
  <c r="DG1297" i="2"/>
  <c r="DF1297" i="2"/>
  <c r="BQ1439" i="2"/>
  <c r="BW1439" i="2"/>
  <c r="BV1439" i="2" s="1"/>
  <c r="DF1491" i="2"/>
  <c r="DF1450" i="2"/>
  <c r="DG1407" i="2"/>
  <c r="DF1407" i="2"/>
  <c r="DF1362" i="2"/>
  <c r="DG1362" i="2"/>
  <c r="BQ1274" i="2"/>
  <c r="BW1274" i="2"/>
  <c r="BV1274" i="2" s="1"/>
  <c r="BA1274" i="2" s="1"/>
  <c r="CF1132" i="2"/>
  <c r="CE1132" i="2" s="1"/>
  <c r="DF1504" i="2"/>
  <c r="DG1498" i="2"/>
  <c r="DF1498" i="2"/>
  <c r="DG1458" i="2"/>
  <c r="DF1458" i="2"/>
  <c r="DG1338" i="2"/>
  <c r="DF1338" i="2"/>
  <c r="DF1513" i="2"/>
  <c r="DG1513" i="2"/>
  <c r="DG1366" i="2"/>
  <c r="DF1366" i="2"/>
  <c r="DG1350" i="2"/>
  <c r="DF1350" i="2"/>
  <c r="BK1433" i="2"/>
  <c r="BA1433" i="2" s="1"/>
  <c r="BW1522" i="2"/>
  <c r="BV1522" i="2" s="1"/>
  <c r="DG1473" i="2"/>
  <c r="DF1473" i="2"/>
  <c r="DG1393" i="2"/>
  <c r="DF1393" i="2"/>
  <c r="BW1384" i="2"/>
  <c r="BV1384" i="2" s="1"/>
  <c r="BA1384" i="2" s="1"/>
  <c r="BQ1384" i="2"/>
  <c r="DF1403" i="2"/>
  <c r="DF1346" i="2"/>
  <c r="DG1346" i="2"/>
  <c r="DG1514" i="2"/>
  <c r="DF1514" i="2"/>
  <c r="DF1382" i="2"/>
  <c r="DG1349" i="2"/>
  <c r="DF1349" i="2"/>
  <c r="DF1373" i="2"/>
  <c r="BK1382" i="2"/>
  <c r="DG1341" i="2"/>
  <c r="DF1341" i="2"/>
  <c r="BQ1269" i="2"/>
  <c r="BW1269" i="2"/>
  <c r="BV1269" i="2" s="1"/>
  <c r="BA1269" i="2" s="1"/>
  <c r="BK1401" i="2"/>
  <c r="BW1237" i="2"/>
  <c r="BV1237" i="2" s="1"/>
  <c r="BQ1237" i="2"/>
  <c r="BZ1202" i="2"/>
  <c r="CF1202" i="2"/>
  <c r="CE1202" i="2" s="1"/>
  <c r="BK1197" i="2"/>
  <c r="BW1323" i="2"/>
  <c r="BV1323" i="2" s="1"/>
  <c r="BW1191" i="2"/>
  <c r="BV1191" i="2" s="1"/>
  <c r="DF1253" i="2"/>
  <c r="DG1294" i="2"/>
  <c r="DF1294" i="2"/>
  <c r="BQ1155" i="2"/>
  <c r="BW1155" i="2"/>
  <c r="BV1155" i="2" s="1"/>
  <c r="CF1200" i="2"/>
  <c r="CE1200" i="2" s="1"/>
  <c r="BW1166" i="2"/>
  <c r="BV1166" i="2" s="1"/>
  <c r="DG976" i="2"/>
  <c r="DF976" i="2"/>
  <c r="DF1027" i="2"/>
  <c r="DF1019" i="2"/>
  <c r="DF971" i="2"/>
  <c r="DG971" i="2"/>
  <c r="BK1149" i="2"/>
  <c r="BQ865" i="2"/>
  <c r="BW865" i="2"/>
  <c r="BV865" i="2" s="1"/>
  <c r="DG810" i="2"/>
  <c r="DF810" i="2"/>
  <c r="DF1124" i="2"/>
  <c r="CF1069" i="2"/>
  <c r="CE1069" i="2" s="1"/>
  <c r="DF977" i="2"/>
  <c r="DF1033" i="2"/>
  <c r="BQ807" i="2"/>
  <c r="BW807" i="2"/>
  <c r="BV807" i="2" s="1"/>
  <c r="DF1159" i="2"/>
  <c r="CF808" i="2"/>
  <c r="CE808" i="2" s="1"/>
  <c r="BK887" i="2"/>
  <c r="BQ756" i="2"/>
  <c r="BW756" i="2"/>
  <c r="BV756" i="2" s="1"/>
  <c r="BQ744" i="2"/>
  <c r="BW744" i="2"/>
  <c r="BV744" i="2" s="1"/>
  <c r="BK705" i="2"/>
  <c r="BQ666" i="2"/>
  <c r="BW666" i="2"/>
  <c r="BV666" i="2" s="1"/>
  <c r="BQ623" i="2"/>
  <c r="BW623" i="2"/>
  <c r="BV623" i="2" s="1"/>
  <c r="DF934" i="2"/>
  <c r="BQ585" i="2"/>
  <c r="BW585" i="2"/>
  <c r="BV585" i="2" s="1"/>
  <c r="CF1001" i="2"/>
  <c r="CE1001" i="2" s="1"/>
  <c r="BA1001" i="2" s="1"/>
  <c r="BK731" i="2"/>
  <c r="BW645" i="2"/>
  <c r="BV645" i="2" s="1"/>
  <c r="BQ588" i="2"/>
  <c r="BW588" i="2"/>
  <c r="BV588" i="2" s="1"/>
  <c r="BW1035" i="2"/>
  <c r="BV1035" i="2" s="1"/>
  <c r="BQ1035" i="2"/>
  <c r="BW913" i="2"/>
  <c r="BV913" i="2" s="1"/>
  <c r="BA913" i="2" s="1"/>
  <c r="BQ573" i="2"/>
  <c r="BW573" i="2"/>
  <c r="BV573" i="2" s="1"/>
  <c r="DF486" i="2"/>
  <c r="DR411" i="2"/>
  <c r="BQ766" i="2"/>
  <c r="BW766" i="2"/>
  <c r="BV766" i="2" s="1"/>
  <c r="DG681" i="2"/>
  <c r="DF681" i="2"/>
  <c r="BK586" i="2"/>
  <c r="BA586" i="2" s="1"/>
  <c r="DG459" i="2"/>
  <c r="DF459" i="2"/>
  <c r="DG455" i="2"/>
  <c r="DF455" i="2"/>
  <c r="DF1121" i="2"/>
  <c r="DF915" i="2"/>
  <c r="BK747" i="2"/>
  <c r="BA747" i="2" s="1"/>
  <c r="DF565" i="2"/>
  <c r="BQ411" i="2"/>
  <c r="BW411" i="2"/>
  <c r="BV411" i="2" s="1"/>
  <c r="DG989" i="2"/>
  <c r="DF989" i="2"/>
  <c r="BK866" i="2"/>
  <c r="DF643" i="2"/>
  <c r="DG643" i="2"/>
  <c r="BW589" i="2"/>
  <c r="BV589" i="2" s="1"/>
  <c r="DF579" i="2"/>
  <c r="DF479" i="2"/>
  <c r="BW465" i="2"/>
  <c r="BV465" i="2" s="1"/>
  <c r="DF452" i="2"/>
  <c r="BW432" i="2"/>
  <c r="BV432" i="2" s="1"/>
  <c r="BQ396" i="2"/>
  <c r="BW396" i="2"/>
  <c r="BV396" i="2" s="1"/>
  <c r="DR372" i="2"/>
  <c r="BW521" i="2"/>
  <c r="BV521" i="2" s="1"/>
  <c r="DG469" i="2"/>
  <c r="DF469" i="2"/>
  <c r="BW563" i="2"/>
  <c r="BV563" i="2" s="1"/>
  <c r="DR321" i="2"/>
  <c r="BW300" i="2"/>
  <c r="BV300" i="2" s="1"/>
  <c r="BQ300" i="2"/>
  <c r="DF292" i="2"/>
  <c r="DG292" i="2"/>
  <c r="DF256" i="2"/>
  <c r="DF178" i="2"/>
  <c r="DG178" i="2"/>
  <c r="DF489" i="2"/>
  <c r="DR392" i="2"/>
  <c r="BQ368" i="2"/>
  <c r="BW368" i="2"/>
  <c r="BV368" i="2" s="1"/>
  <c r="DG226" i="2"/>
  <c r="DF226" i="2"/>
  <c r="DR3" i="2"/>
  <c r="CF788" i="2"/>
  <c r="CE788" i="2" s="1"/>
  <c r="BW718" i="2"/>
  <c r="BV718" i="2" s="1"/>
  <c r="DF560" i="2"/>
  <c r="DF449" i="2"/>
  <c r="DR375" i="2"/>
  <c r="DR336" i="2"/>
  <c r="BW205" i="2"/>
  <c r="BV205" i="2" s="1"/>
  <c r="BA205" i="2" s="1"/>
  <c r="O10" i="12"/>
  <c r="DF1304" i="2"/>
  <c r="DF760" i="2"/>
  <c r="BW298" i="2"/>
  <c r="BV298" i="2" s="1"/>
  <c r="BK250" i="2"/>
  <c r="BA250" i="2" s="1"/>
  <c r="DF198" i="2"/>
  <c r="DF18" i="2"/>
  <c r="BQ19" i="2"/>
  <c r="BW19" i="2"/>
  <c r="BV19" i="2" s="1"/>
  <c r="BW697" i="2"/>
  <c r="BV697" i="2" s="1"/>
  <c r="BW633" i="2"/>
  <c r="BV633" i="2" s="1"/>
  <c r="DG577" i="2"/>
  <c r="DF577" i="2"/>
  <c r="DF185" i="2"/>
  <c r="BW152" i="2"/>
  <c r="BV152" i="2" s="1"/>
  <c r="BA152" i="2" s="1"/>
  <c r="BW578" i="2"/>
  <c r="BV578" i="2" s="1"/>
  <c r="CG490" i="2"/>
  <c r="CF490" i="2"/>
  <c r="CE490" i="2" s="1"/>
  <c r="BA490" i="2" s="1"/>
  <c r="BW480" i="2"/>
  <c r="BV480" i="2" s="1"/>
  <c r="DF348" i="2"/>
  <c r="BW330" i="2"/>
  <c r="BV330" i="2" s="1"/>
  <c r="DF329" i="2"/>
  <c r="DF124" i="2"/>
  <c r="BW393" i="2"/>
  <c r="BV393" i="2" s="1"/>
  <c r="BW1021" i="2"/>
  <c r="BV1021" i="2" s="1"/>
  <c r="DR335" i="2"/>
  <c r="DF280" i="2"/>
  <c r="DG17" i="2"/>
  <c r="DF17" i="2"/>
  <c r="DG218" i="2"/>
  <c r="DF218" i="2"/>
  <c r="BW58" i="2"/>
  <c r="BV58" i="2" s="1"/>
  <c r="BW53" i="2"/>
  <c r="BV53" i="2" s="1"/>
  <c r="DG228" i="2"/>
  <c r="DF228" i="2"/>
  <c r="DG55" i="2"/>
  <c r="DF55" i="2"/>
  <c r="BK14" i="2"/>
  <c r="BA14" i="2" s="1"/>
  <c r="BK6" i="2"/>
  <c r="BA6" i="2" s="1"/>
  <c r="DG21" i="2"/>
  <c r="DF21" i="2"/>
  <c r="DR12" i="2"/>
  <c r="DF224" i="2"/>
  <c r="DF193" i="2"/>
  <c r="DF86" i="2"/>
  <c r="BW340" i="2"/>
  <c r="BV340" i="2" s="1"/>
  <c r="BW335" i="2"/>
  <c r="BV335" i="2" s="1"/>
  <c r="DF296" i="2"/>
  <c r="BW351" i="2"/>
  <c r="BV351" i="2" s="1"/>
  <c r="BW163" i="2"/>
  <c r="BV163" i="2" s="1"/>
  <c r="DF105" i="2"/>
  <c r="DG1308" i="2"/>
  <c r="DF1308" i="2"/>
  <c r="DG1428" i="2"/>
  <c r="DF1428" i="2"/>
  <c r="DG730" i="2"/>
  <c r="DF730" i="2"/>
  <c r="DG965" i="2"/>
  <c r="DF965" i="2"/>
  <c r="BQ928" i="2"/>
  <c r="BW928" i="2"/>
  <c r="BV928" i="2" s="1"/>
  <c r="DG1270" i="2"/>
  <c r="DF1270" i="2"/>
  <c r="DG594" i="2"/>
  <c r="DF594" i="2"/>
  <c r="DF126" i="2"/>
  <c r="DG126" i="2"/>
  <c r="DF1519" i="2"/>
  <c r="DG1519" i="2"/>
  <c r="DF1521" i="2"/>
  <c r="DG1521" i="2"/>
  <c r="DG1433" i="2"/>
  <c r="DF1433" i="2"/>
  <c r="BK1409" i="2"/>
  <c r="BK1363" i="2"/>
  <c r="DF1448" i="2"/>
  <c r="DG1448" i="2"/>
  <c r="DF1502" i="2"/>
  <c r="DG1502" i="2"/>
  <c r="BW1302" i="2"/>
  <c r="BV1302" i="2" s="1"/>
  <c r="BQ1206" i="2"/>
  <c r="BW1206" i="2"/>
  <c r="BV1206" i="2" s="1"/>
  <c r="BK1439" i="2"/>
  <c r="BA1439" i="2" s="1"/>
  <c r="DF1306" i="2"/>
  <c r="DG1306" i="2"/>
  <c r="DF1280" i="2"/>
  <c r="DF1128" i="2"/>
  <c r="BQ971" i="2"/>
  <c r="BW971" i="2"/>
  <c r="BV971" i="2" s="1"/>
  <c r="DG1130" i="2"/>
  <c r="DF1130" i="2"/>
  <c r="DF1078" i="2"/>
  <c r="DG1078" i="2"/>
  <c r="DG1045" i="2"/>
  <c r="DF1045" i="2"/>
  <c r="DG917" i="2"/>
  <c r="DF917" i="2"/>
  <c r="CF1048" i="2"/>
  <c r="CE1048" i="2" s="1"/>
  <c r="BW809" i="2"/>
  <c r="BV809" i="2" s="1"/>
  <c r="DG925" i="2"/>
  <c r="DF925" i="2"/>
  <c r="DG791" i="2"/>
  <c r="DF791" i="2"/>
  <c r="DG678" i="2"/>
  <c r="DF678" i="2"/>
  <c r="BQ587" i="2"/>
  <c r="BW587" i="2"/>
  <c r="BV587" i="2" s="1"/>
  <c r="BQ711" i="2"/>
  <c r="BW711" i="2"/>
  <c r="BV711" i="2" s="1"/>
  <c r="BQ727" i="2"/>
  <c r="BW727" i="2"/>
  <c r="BV727" i="2" s="1"/>
  <c r="DF684" i="2"/>
  <c r="DG684" i="2"/>
  <c r="BQ591" i="2"/>
  <c r="BW591" i="2"/>
  <c r="BV591" i="2" s="1"/>
  <c r="BW557" i="2"/>
  <c r="BV557" i="2" s="1"/>
  <c r="BQ557" i="2"/>
  <c r="DG473" i="2"/>
  <c r="DF473" i="2"/>
  <c r="BQ448" i="2"/>
  <c r="BW448" i="2"/>
  <c r="BV448" i="2" s="1"/>
  <c r="BK545" i="2"/>
  <c r="DG507" i="2"/>
  <c r="DF507" i="2"/>
  <c r="DG391" i="2"/>
  <c r="DF391" i="2"/>
  <c r="DG311" i="2"/>
  <c r="DF311" i="2"/>
  <c r="DG145" i="2"/>
  <c r="DF145" i="2"/>
  <c r="BW553" i="2"/>
  <c r="BV553" i="2" s="1"/>
  <c r="DF490" i="2"/>
  <c r="CF456" i="2"/>
  <c r="CE456" i="2" s="1"/>
  <c r="DR337" i="2"/>
  <c r="DF1518" i="2"/>
  <c r="DG1518" i="2"/>
  <c r="DF1429" i="2"/>
  <c r="DG1429" i="2"/>
  <c r="BZ1171" i="2"/>
  <c r="CF1171" i="2"/>
  <c r="CE1171" i="2" s="1"/>
  <c r="BQ1192" i="2"/>
  <c r="BW1192" i="2"/>
  <c r="BV1192" i="2" s="1"/>
  <c r="CG1245" i="2"/>
  <c r="CF1245" i="2"/>
  <c r="CE1245" i="2" s="1"/>
  <c r="BA1245" i="2" s="1"/>
  <c r="DG1122" i="2"/>
  <c r="DF1122" i="2"/>
  <c r="BQ848" i="2"/>
  <c r="BW848" i="2"/>
  <c r="BV848" i="2" s="1"/>
  <c r="BQ783" i="2"/>
  <c r="BW783" i="2"/>
  <c r="BV783" i="2" s="1"/>
  <c r="BK679" i="2"/>
  <c r="CG653" i="2"/>
  <c r="CF653" i="2"/>
  <c r="CE653" i="2" s="1"/>
  <c r="DG467" i="2"/>
  <c r="DF467" i="2"/>
  <c r="CF309" i="2"/>
  <c r="CE309" i="2" s="1"/>
  <c r="BZ309" i="2"/>
  <c r="BW1452" i="2"/>
  <c r="BV1452" i="2" s="1"/>
  <c r="BQ1452" i="2"/>
  <c r="DF1505" i="2"/>
  <c r="DG1505" i="2"/>
  <c r="BQ1450" i="2"/>
  <c r="BW1450" i="2"/>
  <c r="BV1450" i="2" s="1"/>
  <c r="DG1319" i="2"/>
  <c r="DF1319" i="2"/>
  <c r="BQ1381" i="2"/>
  <c r="BW1381" i="2"/>
  <c r="BV1381" i="2" s="1"/>
  <c r="BA1381" i="2" s="1"/>
  <c r="BQ1422" i="2"/>
  <c r="BW1422" i="2"/>
  <c r="BV1422" i="2" s="1"/>
  <c r="BA1422" i="2" s="1"/>
  <c r="BW1482" i="2"/>
  <c r="BV1482" i="2" s="1"/>
  <c r="DF1344" i="2"/>
  <c r="DG1449" i="2"/>
  <c r="DF1449" i="2"/>
  <c r="BW1326" i="2"/>
  <c r="BV1326" i="2" s="1"/>
  <c r="BA1326" i="2" s="1"/>
  <c r="DG1372" i="2"/>
  <c r="DF1372" i="2"/>
  <c r="DF1360" i="2"/>
  <c r="BQ1228" i="2"/>
  <c r="BW1228" i="2"/>
  <c r="BV1228" i="2" s="1"/>
  <c r="DF1298" i="2"/>
  <c r="DG1298" i="2"/>
  <c r="DG1256" i="2"/>
  <c r="DF1256" i="2"/>
  <c r="DG1365" i="2"/>
  <c r="DF1365" i="2"/>
  <c r="BQ1232" i="2"/>
  <c r="BW1232" i="2"/>
  <c r="BV1232" i="2" s="1"/>
  <c r="DG1394" i="2"/>
  <c r="DF1394" i="2"/>
  <c r="DF1214" i="2"/>
  <c r="BK1157" i="2"/>
  <c r="BW1257" i="2"/>
  <c r="BV1257" i="2" s="1"/>
  <c r="BZ1003" i="2"/>
  <c r="CF1003" i="2"/>
  <c r="CE1003" i="2" s="1"/>
  <c r="BA1003" i="2" s="1"/>
  <c r="DG1402" i="2"/>
  <c r="DF1402" i="2"/>
  <c r="DG687" i="2"/>
  <c r="DF687" i="2"/>
  <c r="CG602" i="2"/>
  <c r="CF602" i="2"/>
  <c r="CE602" i="2" s="1"/>
  <c r="BQ719" i="2"/>
  <c r="BW719" i="2"/>
  <c r="BV719" i="2" s="1"/>
  <c r="BQ543" i="2"/>
  <c r="BW543" i="2"/>
  <c r="BV543" i="2" s="1"/>
  <c r="DG545" i="2"/>
  <c r="DF545" i="2"/>
  <c r="CG839" i="2"/>
  <c r="CF839" i="2"/>
  <c r="CE839" i="2" s="1"/>
  <c r="BA839" i="2" s="1"/>
  <c r="BQ352" i="2"/>
  <c r="BW352" i="2"/>
  <c r="BV352" i="2" s="1"/>
  <c r="BQ394" i="2"/>
  <c r="BW394" i="2"/>
  <c r="BV394" i="2" s="1"/>
  <c r="BW229" i="2"/>
  <c r="BV229" i="2" s="1"/>
  <c r="BW201" i="2"/>
  <c r="BV201" i="2" s="1"/>
  <c r="BA201" i="2" s="1"/>
  <c r="BQ201" i="2"/>
  <c r="DG444" i="2"/>
  <c r="DF444" i="2"/>
  <c r="DF249" i="2"/>
  <c r="BQ102" i="2"/>
  <c r="BW102" i="2"/>
  <c r="BV102" i="2" s="1"/>
  <c r="DG194" i="2"/>
  <c r="DF194" i="2"/>
  <c r="DG101" i="2"/>
  <c r="DF101" i="2"/>
  <c r="BQ238" i="2"/>
  <c r="BW238" i="2"/>
  <c r="BV238" i="2" s="1"/>
  <c r="BW148" i="2"/>
  <c r="BV148" i="2" s="1"/>
  <c r="DG53" i="2"/>
  <c r="DF53" i="2"/>
  <c r="CG399" i="2"/>
  <c r="CF399" i="2"/>
  <c r="CE399" i="2" s="1"/>
  <c r="BA399" i="2" s="1"/>
  <c r="DF150" i="2"/>
  <c r="DG150" i="2"/>
  <c r="BQ77" i="2"/>
  <c r="BW77" i="2"/>
  <c r="BV77" i="2" s="1"/>
  <c r="CF455" i="2"/>
  <c r="CE455" i="2" s="1"/>
  <c r="DR391" i="2"/>
  <c r="DR342" i="2"/>
  <c r="DR370" i="2"/>
  <c r="BW110" i="2"/>
  <c r="BV110" i="2" s="1"/>
  <c r="DF442" i="2"/>
  <c r="BW362" i="2"/>
  <c r="BV362" i="2" s="1"/>
  <c r="DF260" i="2"/>
  <c r="DG401" i="2"/>
  <c r="DF401" i="2"/>
  <c r="BW233" i="2"/>
  <c r="BV233" i="2" s="1"/>
  <c r="DF48" i="2"/>
  <c r="DF164" i="2"/>
  <c r="DF322" i="2"/>
  <c r="DG322" i="2"/>
  <c r="BW286" i="2"/>
  <c r="BV286" i="2" s="1"/>
  <c r="DF1511" i="2"/>
  <c r="DG1511" i="2"/>
  <c r="DF1520" i="2"/>
  <c r="DF1500" i="2"/>
  <c r="DF1470" i="2"/>
  <c r="DG1457" i="2"/>
  <c r="DF1457" i="2"/>
  <c r="BQ1460" i="2"/>
  <c r="BW1460" i="2"/>
  <c r="BV1460" i="2" s="1"/>
  <c r="DG1506" i="2"/>
  <c r="DF1506" i="2"/>
  <c r="DF1485" i="2"/>
  <c r="DG1485" i="2"/>
  <c r="BW1456" i="2"/>
  <c r="BV1456" i="2" s="1"/>
  <c r="BW1472" i="2"/>
  <c r="BV1472" i="2" s="1"/>
  <c r="BW1458" i="2"/>
  <c r="BV1458" i="2" s="1"/>
  <c r="DG1469" i="2"/>
  <c r="DF1469" i="2"/>
  <c r="DG1361" i="2"/>
  <c r="DF1361" i="2"/>
  <c r="DF1345" i="2"/>
  <c r="DG1345" i="2"/>
  <c r="BW1464" i="2"/>
  <c r="BV1464" i="2" s="1"/>
  <c r="BK1442" i="2"/>
  <c r="BA1442" i="2" s="1"/>
  <c r="DF1389" i="2"/>
  <c r="DG1311" i="2"/>
  <c r="DF1311" i="2"/>
  <c r="DG1401" i="2"/>
  <c r="DF1401" i="2"/>
  <c r="BW1392" i="2"/>
  <c r="BV1392" i="2" s="1"/>
  <c r="BA1392" i="2" s="1"/>
  <c r="BQ1392" i="2"/>
  <c r="DF1411" i="2"/>
  <c r="DF1379" i="2"/>
  <c r="DG1364" i="2"/>
  <c r="DF1364" i="2"/>
  <c r="DF1310" i="2"/>
  <c r="DF1390" i="2"/>
  <c r="DF1370" i="2"/>
  <c r="DG1370" i="2"/>
  <c r="DF1333" i="2"/>
  <c r="DG1356" i="2"/>
  <c r="DF1356" i="2"/>
  <c r="DG1275" i="2"/>
  <c r="DF1275" i="2"/>
  <c r="BQ1248" i="2"/>
  <c r="BW1248" i="2"/>
  <c r="BV1248" i="2" s="1"/>
  <c r="BQ1233" i="2"/>
  <c r="BW1233" i="2"/>
  <c r="BV1233" i="2" s="1"/>
  <c r="DG1432" i="2"/>
  <c r="DF1432" i="2"/>
  <c r="DG1348" i="2"/>
  <c r="DF1348" i="2"/>
  <c r="DG1330" i="2"/>
  <c r="DF1330" i="2"/>
  <c r="BK1308" i="2"/>
  <c r="BA1308" i="2" s="1"/>
  <c r="BW1240" i="2"/>
  <c r="BV1240" i="2" s="1"/>
  <c r="BQ1199" i="2"/>
  <c r="BW1199" i="2"/>
  <c r="BV1199" i="2" s="1"/>
  <c r="DF1395" i="2"/>
  <c r="DG1332" i="2"/>
  <c r="DF1332" i="2"/>
  <c r="BW1225" i="2"/>
  <c r="BV1225" i="2" s="1"/>
  <c r="DF1177" i="2"/>
  <c r="DG1177" i="2"/>
  <c r="DG1279" i="2"/>
  <c r="DF1279" i="2"/>
  <c r="DF1132" i="2"/>
  <c r="BW1145" i="2"/>
  <c r="BV1145" i="2" s="1"/>
  <c r="CF1071" i="2"/>
  <c r="CE1071" i="2" s="1"/>
  <c r="BW1207" i="2"/>
  <c r="BV1207" i="2" s="1"/>
  <c r="DG924" i="2"/>
  <c r="DF924" i="2"/>
  <c r="DF1025" i="2"/>
  <c r="CF1055" i="2"/>
  <c r="CE1055" i="2" s="1"/>
  <c r="CG880" i="2"/>
  <c r="CF880" i="2"/>
  <c r="CE880" i="2" s="1"/>
  <c r="DF1035" i="2"/>
  <c r="DF1073" i="2"/>
  <c r="DG981" i="2"/>
  <c r="DF981" i="2"/>
  <c r="CF864" i="2"/>
  <c r="CE864" i="2" s="1"/>
  <c r="DG854" i="2"/>
  <c r="DF854" i="2"/>
  <c r="CF1144" i="2"/>
  <c r="CE1144" i="2" s="1"/>
  <c r="DG927" i="2"/>
  <c r="DF927" i="2"/>
  <c r="CF1017" i="2"/>
  <c r="CE1017" i="2" s="1"/>
  <c r="BA1017" i="2" s="1"/>
  <c r="DF896" i="2"/>
  <c r="DF990" i="2"/>
  <c r="DG933" i="2"/>
  <c r="DF933" i="2"/>
  <c r="BQ886" i="2"/>
  <c r="BW886" i="2"/>
  <c r="BV886" i="2" s="1"/>
  <c r="CG878" i="2"/>
  <c r="CF878" i="2"/>
  <c r="CE878" i="2" s="1"/>
  <c r="BK874" i="2"/>
  <c r="CF1018" i="2"/>
  <c r="CE1018" i="2" s="1"/>
  <c r="BW790" i="2"/>
  <c r="BV790" i="2" s="1"/>
  <c r="BW743" i="2"/>
  <c r="BV743" i="2" s="1"/>
  <c r="BQ634" i="2"/>
  <c r="BW634" i="2"/>
  <c r="BV634" i="2" s="1"/>
  <c r="DG586" i="2"/>
  <c r="DF586" i="2"/>
  <c r="DG847" i="2"/>
  <c r="DF847" i="2"/>
  <c r="DF635" i="2"/>
  <c r="DG635" i="2"/>
  <c r="CF1145" i="2"/>
  <c r="CE1145" i="2" s="1"/>
  <c r="DF982" i="2"/>
  <c r="BQ580" i="2"/>
  <c r="BW580" i="2"/>
  <c r="BV580" i="2" s="1"/>
  <c r="CG604" i="2"/>
  <c r="CF604" i="2"/>
  <c r="CE604" i="2" s="1"/>
  <c r="CF601" i="2"/>
  <c r="CE601" i="2" s="1"/>
  <c r="DG458" i="2"/>
  <c r="DF458" i="2"/>
  <c r="DG454" i="2"/>
  <c r="DF454" i="2"/>
  <c r="DF404" i="2"/>
  <c r="DG897" i="2"/>
  <c r="DF897" i="2"/>
  <c r="BQ559" i="2"/>
  <c r="BW559" i="2"/>
  <c r="BV559" i="2" s="1"/>
  <c r="BQ450" i="2"/>
  <c r="BW450" i="2"/>
  <c r="BV450" i="2" s="1"/>
  <c r="DF970" i="2"/>
  <c r="DF818" i="2"/>
  <c r="BQ556" i="2"/>
  <c r="BW556" i="2"/>
  <c r="BV556" i="2" s="1"/>
  <c r="BW438" i="2"/>
  <c r="BV438" i="2" s="1"/>
  <c r="BQ381" i="2"/>
  <c r="BW381" i="2"/>
  <c r="BV381" i="2" s="1"/>
  <c r="BW344" i="2"/>
  <c r="BV344" i="2" s="1"/>
  <c r="BQ344" i="2"/>
  <c r="DF225" i="2"/>
  <c r="BW586" i="2"/>
  <c r="BV586" i="2" s="1"/>
  <c r="DF475" i="2"/>
  <c r="DF446" i="2"/>
  <c r="BQ384" i="2"/>
  <c r="BW384" i="2"/>
  <c r="BV384" i="2" s="1"/>
  <c r="BA384" i="2" s="1"/>
  <c r="CG475" i="2"/>
  <c r="CF475" i="2"/>
  <c r="CE475" i="2" s="1"/>
  <c r="BQ364" i="2"/>
  <c r="BW364" i="2"/>
  <c r="BV364" i="2" s="1"/>
  <c r="BQ331" i="2"/>
  <c r="BW331" i="2"/>
  <c r="BV331" i="2" s="1"/>
  <c r="BW225" i="2"/>
  <c r="BV225" i="2" s="1"/>
  <c r="BQ225" i="2"/>
  <c r="DG504" i="2"/>
  <c r="DF504" i="2"/>
  <c r="DR364" i="2"/>
  <c r="DG284" i="2"/>
  <c r="DF284" i="2"/>
  <c r="BW935" i="2"/>
  <c r="BV935" i="2" s="1"/>
  <c r="BA935" i="2" s="1"/>
  <c r="DG808" i="2"/>
  <c r="DF808" i="2"/>
  <c r="BK785" i="2"/>
  <c r="DG431" i="2"/>
  <c r="DF431" i="2"/>
  <c r="DR355" i="2"/>
  <c r="BQ273" i="2"/>
  <c r="BW273" i="2"/>
  <c r="BV273" i="2" s="1"/>
  <c r="DF257" i="2"/>
  <c r="DF128" i="2"/>
  <c r="CF790" i="2"/>
  <c r="CE790" i="2" s="1"/>
  <c r="BW672" i="2"/>
  <c r="BV672" i="2" s="1"/>
  <c r="DF420" i="2"/>
  <c r="DR368" i="2"/>
  <c r="DR324" i="2"/>
  <c r="DG130" i="2"/>
  <c r="DF130" i="2"/>
  <c r="DG116" i="2"/>
  <c r="DF116" i="2"/>
  <c r="BQ61" i="2"/>
  <c r="BW61" i="2"/>
  <c r="BV61" i="2" s="1"/>
  <c r="DF1031" i="2"/>
  <c r="DG605" i="2"/>
  <c r="DF605" i="2"/>
  <c r="BW140" i="2"/>
  <c r="BV140" i="2" s="1"/>
  <c r="DG113" i="2"/>
  <c r="DF113" i="2"/>
  <c r="DR10" i="2"/>
  <c r="BK427" i="2"/>
  <c r="BW297" i="2"/>
  <c r="BV297" i="2" s="1"/>
  <c r="DF254" i="2"/>
  <c r="DF144" i="2"/>
  <c r="DG13" i="2"/>
  <c r="DF13" i="2"/>
  <c r="BW569" i="2"/>
  <c r="BV569" i="2" s="1"/>
  <c r="DG313" i="2"/>
  <c r="DF313" i="2"/>
  <c r="DF244" i="2"/>
  <c r="DF214" i="2"/>
  <c r="DF174" i="2"/>
  <c r="BQ55" i="2"/>
  <c r="BW55" i="2"/>
  <c r="BV55" i="2" s="1"/>
  <c r="DR334" i="2"/>
  <c r="BW21" i="2"/>
  <c r="BV21" i="2" s="1"/>
  <c r="BW118" i="2"/>
  <c r="BV118" i="2" s="1"/>
  <c r="BA118" i="2" s="1"/>
  <c r="BK76" i="2"/>
  <c r="DG474" i="2"/>
  <c r="DF474" i="2"/>
  <c r="DR338" i="2"/>
  <c r="BW59" i="2"/>
  <c r="BV59" i="2" s="1"/>
  <c r="DF417" i="2"/>
  <c r="DG417" i="2"/>
  <c r="BW347" i="2"/>
  <c r="BV347" i="2" s="1"/>
  <c r="BA347" i="2" s="1"/>
  <c r="DF94" i="2"/>
  <c r="BW13" i="2"/>
  <c r="BV13" i="2" s="1"/>
  <c r="BW495" i="2"/>
  <c r="BV495" i="2" s="1"/>
  <c r="CF73" i="2"/>
  <c r="CE73" i="2" s="1"/>
  <c r="BK32" i="2"/>
  <c r="BA32" i="2" s="1"/>
  <c r="BW16" i="2"/>
  <c r="BV16" i="2" s="1"/>
  <c r="BK332" i="2"/>
  <c r="BA332" i="2" s="1"/>
  <c r="BK175" i="2"/>
  <c r="BA175" i="2" s="1"/>
  <c r="BW78" i="2"/>
  <c r="BV78" i="2" s="1"/>
  <c r="DG222" i="2"/>
  <c r="DF222" i="2"/>
  <c r="BA153" i="2" l="1"/>
  <c r="BA1121" i="2"/>
  <c r="BA96" i="2"/>
  <c r="BA1416" i="2"/>
  <c r="BA109" i="2"/>
  <c r="BA159" i="2"/>
  <c r="DF754" i="2"/>
  <c r="BA1283" i="2"/>
  <c r="BA72" i="2"/>
  <c r="CE1261" i="2"/>
  <c r="DF364" i="2"/>
  <c r="BA305" i="2"/>
  <c r="BA151" i="2"/>
  <c r="BA150" i="2"/>
  <c r="BA149" i="2"/>
  <c r="BA135" i="2"/>
  <c r="BA95" i="2"/>
  <c r="BA1106" i="2"/>
  <c r="BA1102" i="2"/>
  <c r="BA141" i="2"/>
  <c r="BA140" i="2"/>
  <c r="BA1305" i="2"/>
  <c r="BA1293" i="2"/>
  <c r="BA117" i="2"/>
  <c r="BA116" i="2"/>
  <c r="BA107" i="2"/>
  <c r="BA1282" i="2"/>
  <c r="BA994" i="2"/>
  <c r="BA100" i="2"/>
  <c r="CE1197" i="2"/>
  <c r="BA1197" i="2" s="1"/>
  <c r="BA1086" i="2"/>
  <c r="DF785" i="2"/>
  <c r="BA103" i="2"/>
  <c r="BA102" i="2"/>
  <c r="BA101" i="2"/>
  <c r="BA1124" i="2"/>
  <c r="BA1002" i="2"/>
  <c r="BA97" i="2"/>
  <c r="BA1273" i="2"/>
  <c r="BA98" i="2"/>
  <c r="DF400" i="2"/>
  <c r="DF396" i="2"/>
  <c r="DF547" i="2"/>
  <c r="DG482" i="2"/>
  <c r="BA48" i="2"/>
  <c r="BA1270" i="2"/>
  <c r="CF1269" i="2"/>
  <c r="CE1269" i="2" s="1"/>
  <c r="BA1268" i="2"/>
  <c r="BA94" i="2"/>
  <c r="BA93" i="2"/>
  <c r="DF1255" i="2"/>
  <c r="DG799" i="2"/>
  <c r="DF787" i="2"/>
  <c r="DG1167" i="2"/>
  <c r="DF472" i="2"/>
  <c r="DF1262" i="2"/>
  <c r="BA1126" i="2"/>
  <c r="BA1132" i="2"/>
  <c r="BA1130" i="2"/>
  <c r="BA1358" i="2"/>
  <c r="BA43" i="2"/>
  <c r="DF1137" i="2"/>
  <c r="BA1113" i="2"/>
  <c r="DG418" i="2"/>
  <c r="BA47" i="2"/>
  <c r="CE44" i="2"/>
  <c r="BA44" i="2" s="1"/>
  <c r="CE46" i="2"/>
  <c r="BA46" i="2" s="1"/>
  <c r="CE1083" i="2"/>
  <c r="BA1083" i="2" s="1"/>
  <c r="BA1123" i="2"/>
  <c r="DG751" i="2"/>
  <c r="DF682" i="2"/>
  <c r="BA1119" i="2"/>
  <c r="BA189" i="2"/>
  <c r="CE1107" i="2"/>
  <c r="BA1107" i="2" s="1"/>
  <c r="CE1101" i="2"/>
  <c r="BA1101" i="2" s="1"/>
  <c r="BA1100" i="2"/>
  <c r="CE1091" i="2"/>
  <c r="BA1091" i="2" s="1"/>
  <c r="DG834" i="2"/>
  <c r="DF827" i="2"/>
  <c r="DF694" i="2"/>
  <c r="BA1008" i="2"/>
  <c r="CE1084" i="2"/>
  <c r="BA1084" i="2" s="1"/>
  <c r="BA84" i="2"/>
  <c r="DF344" i="2"/>
  <c r="DF750" i="2"/>
  <c r="DF1165" i="2"/>
  <c r="DG802" i="2"/>
  <c r="DG850" i="2"/>
  <c r="BA1254" i="2"/>
  <c r="BA1041" i="2"/>
  <c r="BA1417" i="2"/>
  <c r="DF606" i="2"/>
  <c r="DF59" i="2"/>
  <c r="DF642" i="2"/>
  <c r="DG1191" i="2"/>
  <c r="DF388" i="2"/>
  <c r="DF803" i="2"/>
  <c r="DG1241" i="2"/>
  <c r="DF696" i="2"/>
  <c r="DG718" i="2"/>
  <c r="BA957" i="2"/>
  <c r="BA1010" i="2"/>
  <c r="BA1055" i="2"/>
  <c r="BA869" i="2"/>
  <c r="DG722" i="2"/>
  <c r="DF541" i="2"/>
  <c r="DF741" i="2"/>
  <c r="DF1156" i="2"/>
  <c r="CE1030" i="2"/>
  <c r="BA1030" i="2" s="1"/>
  <c r="BA1204" i="2"/>
  <c r="BA1018" i="2"/>
  <c r="BA1016" i="2"/>
  <c r="DF797" i="2"/>
  <c r="BA1011" i="2"/>
  <c r="BA936" i="2"/>
  <c r="BA952" i="2"/>
  <c r="BA1009" i="2"/>
  <c r="BA1007" i="2"/>
  <c r="BA993" i="2"/>
  <c r="BA992" i="2"/>
  <c r="DF346" i="2"/>
  <c r="DG624" i="2"/>
  <c r="BA1404" i="2"/>
  <c r="BA961" i="2"/>
  <c r="BA959" i="2"/>
  <c r="DF762" i="2"/>
  <c r="BA896" i="2"/>
  <c r="CF707" i="2"/>
  <c r="CE707" i="2" s="1"/>
  <c r="BA707" i="2" s="1"/>
  <c r="DG1197" i="2"/>
  <c r="DF470" i="2"/>
  <c r="DF607" i="2"/>
  <c r="DF829" i="2"/>
  <c r="DG548" i="2"/>
  <c r="DF702" i="2"/>
  <c r="BA950" i="2"/>
  <c r="BZ1030" i="2"/>
  <c r="DF805" i="2"/>
  <c r="BA649" i="2"/>
  <c r="BA202" i="2"/>
  <c r="BA937" i="2"/>
  <c r="DG1178" i="2"/>
  <c r="DG91" i="2"/>
  <c r="DF1170" i="2"/>
  <c r="DF476" i="2"/>
  <c r="DF1200" i="2"/>
  <c r="DG422" i="2"/>
  <c r="DF832" i="2"/>
  <c r="DF704" i="2"/>
  <c r="DF735" i="2"/>
  <c r="DG56" i="2"/>
  <c r="DF669" i="2"/>
  <c r="DF1202" i="2"/>
  <c r="DF596" i="2"/>
  <c r="DF794" i="2"/>
  <c r="DF387" i="2"/>
  <c r="DF1174" i="2"/>
  <c r="DF412" i="2"/>
  <c r="DF720" i="2"/>
  <c r="DF725" i="2"/>
  <c r="DF384" i="2"/>
  <c r="DF815" i="2"/>
  <c r="DF409" i="2"/>
  <c r="DF873" i="2"/>
  <c r="DF752" i="2"/>
  <c r="DF1172" i="2"/>
  <c r="DG801" i="2"/>
  <c r="DF1169" i="2"/>
  <c r="DF883" i="2"/>
  <c r="DF715" i="2"/>
  <c r="DF817" i="2"/>
  <c r="DF845" i="2"/>
  <c r="DF492" i="2"/>
  <c r="DG737" i="2"/>
  <c r="DG865" i="2"/>
  <c r="DF1249" i="2"/>
  <c r="DF812" i="2"/>
  <c r="DG848" i="2"/>
  <c r="DF309" i="2"/>
  <c r="DF655" i="2"/>
  <c r="DF779" i="2"/>
  <c r="DF698" i="2"/>
  <c r="DF631" i="2"/>
  <c r="DF612" i="2"/>
  <c r="DG695" i="2"/>
  <c r="DF864" i="2"/>
  <c r="DG654" i="2"/>
  <c r="DG618" i="2"/>
  <c r="DF659" i="2"/>
  <c r="DG747" i="2"/>
  <c r="DF614" i="2"/>
  <c r="DF1234" i="2"/>
  <c r="DF621" i="2"/>
  <c r="DG61" i="2"/>
  <c r="DF837" i="2"/>
  <c r="DF550" i="2"/>
  <c r="DF691" i="2"/>
  <c r="DF73" i="2"/>
  <c r="DF502" i="2"/>
  <c r="DF882" i="2"/>
  <c r="DG767" i="2"/>
  <c r="DF380" i="2"/>
  <c r="DF776" i="2"/>
  <c r="DF783" i="2"/>
  <c r="DF501" i="2"/>
  <c r="DF650" i="2"/>
  <c r="DF509" i="2"/>
  <c r="DF435" i="2"/>
  <c r="DG878" i="2"/>
  <c r="DF1264" i="2"/>
  <c r="DF733" i="2"/>
  <c r="DF811" i="2"/>
  <c r="DF1265" i="2"/>
  <c r="DF674" i="2"/>
  <c r="DF549" i="2"/>
  <c r="DG1194" i="2"/>
  <c r="DF657" i="2"/>
  <c r="DF613" i="2"/>
  <c r="DF375" i="2"/>
  <c r="DF665" i="2"/>
  <c r="DF623" i="2"/>
  <c r="DF773" i="2"/>
  <c r="DF1251" i="2"/>
  <c r="DF629" i="2"/>
  <c r="DF1216" i="2"/>
  <c r="DF884" i="2"/>
  <c r="DF721" i="2"/>
  <c r="DG705" i="2"/>
  <c r="DF766" i="2"/>
  <c r="DF319" i="2"/>
  <c r="DF739" i="2"/>
  <c r="DF778" i="2"/>
  <c r="DF1163" i="2"/>
  <c r="DF1196" i="2"/>
  <c r="DF85" i="2"/>
  <c r="DF763" i="2"/>
  <c r="DG746" i="2"/>
  <c r="DF1215" i="2"/>
  <c r="DF601" i="2"/>
  <c r="DG299" i="2"/>
  <c r="DF1175" i="2"/>
  <c r="DF885" i="2"/>
  <c r="DF816" i="2"/>
  <c r="DF310" i="2"/>
  <c r="DF875" i="2"/>
  <c r="DF663" i="2"/>
  <c r="DF426" i="2"/>
  <c r="DF820" i="2"/>
  <c r="DG668" i="2"/>
  <c r="DF699" i="2"/>
  <c r="DF1158" i="2"/>
  <c r="DF1221" i="2"/>
  <c r="DF1230" i="2"/>
  <c r="DF600" i="2"/>
  <c r="DF1154" i="2"/>
  <c r="DF540" i="2"/>
  <c r="DF1243" i="2"/>
  <c r="DG1224" i="2"/>
  <c r="DF638" i="2"/>
  <c r="DG1225" i="2"/>
  <c r="DG809" i="2"/>
  <c r="DF1143" i="2"/>
  <c r="DF716" i="2"/>
  <c r="DF649" i="2"/>
  <c r="DG1212" i="2"/>
  <c r="DF1245" i="2"/>
  <c r="DF1258" i="2"/>
  <c r="DG89" i="2"/>
  <c r="DF893" i="2"/>
  <c r="DF872" i="2"/>
  <c r="DF521" i="2"/>
  <c r="DG1139" i="2"/>
  <c r="DG1217" i="2"/>
  <c r="DF593" i="2"/>
  <c r="DF826" i="2"/>
  <c r="DF315" i="2"/>
  <c r="DF895" i="2"/>
  <c r="DF821" i="2"/>
  <c r="DF1138" i="2"/>
  <c r="DF620" i="2"/>
  <c r="DF60" i="2"/>
  <c r="DF399" i="2"/>
  <c r="BA919" i="2"/>
  <c r="DF1244" i="2"/>
  <c r="DF862" i="2"/>
  <c r="DF515" i="2"/>
  <c r="DG1198" i="2"/>
  <c r="DG667" i="2"/>
  <c r="DG634" i="2"/>
  <c r="DG851" i="2"/>
  <c r="DG706" i="2"/>
  <c r="DG633" i="2"/>
  <c r="DF1209" i="2"/>
  <c r="DF813" i="2"/>
  <c r="DG1181" i="2"/>
  <c r="DF90" i="2"/>
  <c r="DF1184" i="2"/>
  <c r="DG644" i="2"/>
  <c r="DF1161" i="2"/>
  <c r="DF666" i="2"/>
  <c r="DF675" i="2"/>
  <c r="DF670" i="2"/>
  <c r="DG63" i="2"/>
  <c r="DF598" i="2"/>
  <c r="DF880" i="2"/>
  <c r="DF639" i="2"/>
  <c r="DF438" i="2"/>
  <c r="DG314" i="2"/>
  <c r="DF742" i="2"/>
  <c r="DF652" i="2"/>
  <c r="DG1220" i="2"/>
  <c r="DF1136" i="2"/>
  <c r="DF777" i="2"/>
  <c r="DF753" i="2"/>
  <c r="DF1208" i="2"/>
  <c r="DF759" i="2"/>
  <c r="DF658" i="2"/>
  <c r="DF685" i="2"/>
  <c r="DF1248" i="2"/>
  <c r="DF717" i="2"/>
  <c r="DF627" i="2"/>
  <c r="DF1147" i="2"/>
  <c r="DF692" i="2"/>
  <c r="DF710" i="2"/>
  <c r="DG325" i="2"/>
  <c r="DF744" i="2"/>
  <c r="DG425" i="2"/>
  <c r="DF83" i="2"/>
  <c r="DF709" i="2"/>
  <c r="DF82" i="2"/>
  <c r="DF819" i="2"/>
  <c r="DF1218" i="2"/>
  <c r="DF350" i="2"/>
  <c r="DF1235" i="2"/>
  <c r="DF646" i="2"/>
  <c r="DF484" i="2"/>
  <c r="DF1153" i="2"/>
  <c r="DF616" i="2"/>
  <c r="DG1240" i="2"/>
  <c r="DF761" i="2"/>
  <c r="DF1140" i="2"/>
  <c r="DF711" i="2"/>
  <c r="DF1146" i="2"/>
  <c r="DF861" i="2"/>
  <c r="DF701" i="2"/>
  <c r="DF70" i="2"/>
  <c r="DF869" i="2"/>
  <c r="DF648" i="2"/>
  <c r="DF1173" i="2"/>
  <c r="DF726" i="2"/>
  <c r="DF1148" i="2"/>
  <c r="DF714" i="2"/>
  <c r="DF429" i="2"/>
  <c r="DF645" i="2"/>
  <c r="DF1267" i="2"/>
  <c r="DF428" i="2"/>
  <c r="DF877" i="2"/>
  <c r="DG823" i="2"/>
  <c r="DF1142" i="2"/>
  <c r="DF1266" i="2"/>
  <c r="DF1162" i="2"/>
  <c r="DF615" i="2"/>
  <c r="DG1232" i="2"/>
  <c r="DF430" i="2"/>
  <c r="DF881" i="2"/>
  <c r="DF765" i="2"/>
  <c r="DF840" i="2"/>
  <c r="DF1201" i="2"/>
  <c r="DF748" i="2"/>
  <c r="DF796" i="2"/>
  <c r="DG81" i="2"/>
  <c r="DG382" i="2"/>
  <c r="DG849" i="2"/>
  <c r="DF1263" i="2"/>
  <c r="DF381" i="2"/>
  <c r="DF1246" i="2"/>
  <c r="DF517" i="2"/>
  <c r="DF1226" i="2"/>
  <c r="DF680" i="2"/>
  <c r="DF1145" i="2"/>
  <c r="DG879" i="2"/>
  <c r="DF756" i="2"/>
  <c r="DF1242" i="2"/>
  <c r="DF57" i="2"/>
  <c r="DF1179" i="2"/>
  <c r="DF1236" i="2"/>
  <c r="DF736" i="2"/>
  <c r="DF790" i="2"/>
  <c r="DF782" i="2"/>
  <c r="DF1223" i="2"/>
  <c r="DF511" i="2"/>
  <c r="DF542" i="2"/>
  <c r="DF1203" i="2"/>
  <c r="DF1210" i="2"/>
  <c r="DF723" i="2"/>
  <c r="DF1188" i="2"/>
  <c r="DF1192" i="2"/>
  <c r="DG672" i="2"/>
  <c r="DF677" i="2"/>
  <c r="DG345" i="2"/>
  <c r="DF421" i="2"/>
  <c r="DF842" i="2"/>
  <c r="DF1164" i="2"/>
  <c r="DF707" i="2"/>
  <c r="DF734" i="2"/>
  <c r="DF740" i="2"/>
  <c r="DF690" i="2"/>
  <c r="DF1168" i="2"/>
  <c r="DG1185" i="2"/>
  <c r="DF597" i="2"/>
  <c r="DF795" i="2"/>
  <c r="DF839" i="2"/>
  <c r="DF1247" i="2"/>
  <c r="DF1250" i="2"/>
  <c r="DF846" i="2"/>
  <c r="DF673" i="2"/>
  <c r="DF693" i="2"/>
  <c r="DF857" i="2"/>
  <c r="DF423" i="2"/>
  <c r="DG1252" i="2"/>
  <c r="DF764" i="2"/>
  <c r="DF1152" i="2"/>
  <c r="DF407" i="2"/>
  <c r="DG887" i="2"/>
  <c r="DF500" i="2"/>
  <c r="DF1182" i="2"/>
  <c r="DG1193" i="2"/>
  <c r="DF830" i="2"/>
  <c r="DF625" i="2"/>
  <c r="DF688" i="2"/>
  <c r="DF855" i="2"/>
  <c r="DF516" i="2"/>
  <c r="DG477" i="2"/>
  <c r="DF886" i="2"/>
  <c r="DG852" i="2"/>
  <c r="DG768" i="2"/>
  <c r="DF74" i="2"/>
  <c r="BA911" i="2"/>
  <c r="DG300" i="2"/>
  <c r="DF647" i="2"/>
  <c r="DF363" i="2"/>
  <c r="DF301" i="2"/>
  <c r="DF806" i="2"/>
  <c r="DF836" i="2"/>
  <c r="DF651" i="2"/>
  <c r="DF595" i="2"/>
  <c r="DF324" i="2"/>
  <c r="DF703" i="2"/>
  <c r="DF1180" i="2"/>
  <c r="DF439" i="2"/>
  <c r="DF1144" i="2"/>
  <c r="DF385" i="2"/>
  <c r="DF824" i="2"/>
  <c r="DF871" i="2"/>
  <c r="DF604" i="2"/>
  <c r="DF493" i="2"/>
  <c r="DF1213" i="2"/>
  <c r="DF755" i="2"/>
  <c r="DF1206" i="2"/>
  <c r="DF478" i="2"/>
  <c r="DG523" i="2"/>
  <c r="DF780" i="2"/>
  <c r="DF870" i="2"/>
  <c r="DF1207" i="2"/>
  <c r="DG1186" i="2"/>
  <c r="DF71" i="2"/>
  <c r="DF789" i="2"/>
  <c r="DG833" i="2"/>
  <c r="DG727" i="2"/>
  <c r="DF664" i="2"/>
  <c r="DF788" i="2"/>
  <c r="DF772" i="2"/>
  <c r="DF1190" i="2"/>
  <c r="DG637" i="2"/>
  <c r="DF1239" i="2"/>
  <c r="DF1141" i="2"/>
  <c r="DF841" i="2"/>
  <c r="DF844" i="2"/>
  <c r="DF1171" i="2"/>
  <c r="DF807" i="2"/>
  <c r="DF676" i="2"/>
  <c r="P10" i="12"/>
  <c r="P11" i="12"/>
  <c r="P12" i="12"/>
  <c r="DF78" i="2"/>
  <c r="DG793" i="2"/>
  <c r="DF1199" i="2"/>
  <c r="DF546" i="2"/>
  <c r="DF62" i="2"/>
  <c r="DG77" i="2"/>
  <c r="DF838" i="2"/>
  <c r="DF724" i="2"/>
  <c r="DF434" i="2"/>
  <c r="DF863" i="2"/>
  <c r="DG1155" i="2"/>
  <c r="DF72" i="2"/>
  <c r="CF80" i="2"/>
  <c r="CE80" i="2" s="1"/>
  <c r="BA80" i="2" s="1"/>
  <c r="DG362" i="2"/>
  <c r="DG543" i="2"/>
  <c r="DG697" i="2"/>
  <c r="DF679" i="2"/>
  <c r="DF411" i="2"/>
  <c r="DG410" i="2"/>
  <c r="DF828" i="2"/>
  <c r="DF471" i="2"/>
  <c r="DF69" i="2"/>
  <c r="DF632" i="2"/>
  <c r="DF361" i="2"/>
  <c r="BA907" i="2"/>
  <c r="DF683" i="2"/>
  <c r="DG58" i="2"/>
  <c r="DF640" i="2"/>
  <c r="BA1421" i="2"/>
  <c r="DF686" i="2"/>
  <c r="DG1189" i="2"/>
  <c r="DF628" i="2"/>
  <c r="DF757" i="2"/>
  <c r="DF1237" i="2"/>
  <c r="DF351" i="2"/>
  <c r="DF866" i="2"/>
  <c r="BA529" i="2"/>
  <c r="BA906" i="2"/>
  <c r="BA871" i="2"/>
  <c r="BA1219" i="2"/>
  <c r="DG80" i="2"/>
  <c r="DF661" i="2"/>
  <c r="DF491" i="2"/>
  <c r="DF622" i="2"/>
  <c r="DG302" i="2"/>
  <c r="DF544" i="2"/>
  <c r="DF689" i="2"/>
  <c r="BA829" i="2"/>
  <c r="DG1195" i="2"/>
  <c r="DG853" i="2"/>
  <c r="DG859" i="2"/>
  <c r="DF719" i="2"/>
  <c r="BA905" i="2"/>
  <c r="CF361" i="2"/>
  <c r="CE361" i="2" s="1"/>
  <c r="BA361" i="2" s="1"/>
  <c r="CF1264" i="2"/>
  <c r="CE1264" i="2" s="1"/>
  <c r="BA1264" i="2" s="1"/>
  <c r="CF796" i="2"/>
  <c r="CE796" i="2" s="1"/>
  <c r="BA796" i="2" s="1"/>
  <c r="CF13" i="2"/>
  <c r="CE13" i="2" s="1"/>
  <c r="CF849" i="2"/>
  <c r="CE849" i="2" s="1"/>
  <c r="BA849" i="2" s="1"/>
  <c r="CF574" i="2"/>
  <c r="CE574" i="2" s="1"/>
  <c r="BA908" i="2"/>
  <c r="CF1162" i="2"/>
  <c r="CE1162" i="2" s="1"/>
  <c r="BA1162" i="2" s="1"/>
  <c r="BA880" i="2"/>
  <c r="DF825" i="2"/>
  <c r="CF1128" i="2"/>
  <c r="CE1128" i="2" s="1"/>
  <c r="BA1128" i="2" s="1"/>
  <c r="CF431" i="2"/>
  <c r="CE431" i="2" s="1"/>
  <c r="CF625" i="2"/>
  <c r="CE625" i="2" s="1"/>
  <c r="BA625" i="2" s="1"/>
  <c r="BA604" i="2"/>
  <c r="CF679" i="2"/>
  <c r="CE679" i="2" s="1"/>
  <c r="BA679" i="2" s="1"/>
  <c r="BA1342" i="2"/>
  <c r="CF558" i="2"/>
  <c r="CE558" i="2" s="1"/>
  <c r="CF311" i="2"/>
  <c r="CE311" i="2" s="1"/>
  <c r="DF316" i="2"/>
  <c r="CF376" i="2"/>
  <c r="CE376" i="2" s="1"/>
  <c r="BA376" i="2" s="1"/>
  <c r="CF69" i="2"/>
  <c r="CE69" i="2" s="1"/>
  <c r="BA69" i="2" s="1"/>
  <c r="BA1343" i="2"/>
  <c r="CF1165" i="2"/>
  <c r="CE1165" i="2" s="1"/>
  <c r="BA1165" i="2" s="1"/>
  <c r="BZ476" i="2"/>
  <c r="CF23" i="2"/>
  <c r="CE23" i="2" s="1"/>
  <c r="BA23" i="2" s="1"/>
  <c r="BA1410" i="2"/>
  <c r="CF806" i="2"/>
  <c r="CE806" i="2" s="1"/>
  <c r="BA806" i="2" s="1"/>
  <c r="CF1092" i="2"/>
  <c r="CE1092" i="2" s="1"/>
  <c r="BA1092" i="2" s="1"/>
  <c r="BA320" i="2"/>
  <c r="DF1183" i="2"/>
  <c r="BA199" i="2"/>
  <c r="CF17" i="2"/>
  <c r="CE17" i="2" s="1"/>
  <c r="Q11" i="12"/>
  <c r="DF784" i="2"/>
  <c r="BA1374" i="2"/>
  <c r="Q12" i="12"/>
  <c r="DF1231" i="2"/>
  <c r="DG398" i="2"/>
  <c r="DF800" i="2"/>
  <c r="R10" i="12"/>
  <c r="R11" i="12"/>
  <c r="R12" i="12"/>
  <c r="Q10" i="12"/>
  <c r="BA912" i="2"/>
  <c r="DF64" i="2"/>
  <c r="CE915" i="2"/>
  <c r="BA915" i="2" s="1"/>
  <c r="CF922" i="2"/>
  <c r="CE922" i="2" s="1"/>
  <c r="BA922" i="2" s="1"/>
  <c r="CF1159" i="2"/>
  <c r="CE1159" i="2" s="1"/>
  <c r="BA1159" i="2" s="1"/>
  <c r="CF683" i="2"/>
  <c r="CE683" i="2" s="1"/>
  <c r="BA683" i="2" s="1"/>
  <c r="CF739" i="2"/>
  <c r="CE739" i="2" s="1"/>
  <c r="BA739" i="2" s="1"/>
  <c r="CF789" i="2"/>
  <c r="CE789" i="2" s="1"/>
  <c r="BA789" i="2" s="1"/>
  <c r="CF364" i="2"/>
  <c r="CE364" i="2" s="1"/>
  <c r="BA364" i="2" s="1"/>
  <c r="CF396" i="2"/>
  <c r="CE396" i="2" s="1"/>
  <c r="BA396" i="2" s="1"/>
  <c r="CF461" i="2"/>
  <c r="CE461" i="2" s="1"/>
  <c r="BA461" i="2" s="1"/>
  <c r="CF41" i="2"/>
  <c r="CE41" i="2" s="1"/>
  <c r="BA41" i="2" s="1"/>
  <c r="CF540" i="2"/>
  <c r="CE540" i="2" s="1"/>
  <c r="BA540" i="2" s="1"/>
  <c r="CF344" i="2"/>
  <c r="CE344" i="2" s="1"/>
  <c r="BA344" i="2" s="1"/>
  <c r="CF856" i="2"/>
  <c r="CE856" i="2" s="1"/>
  <c r="BA856" i="2" s="1"/>
  <c r="CF317" i="2"/>
  <c r="CE317" i="2" s="1"/>
  <c r="BA317" i="2" s="1"/>
  <c r="CF1206" i="2"/>
  <c r="CE1206" i="2" s="1"/>
  <c r="BA1206" i="2" s="1"/>
  <c r="CF411" i="2"/>
  <c r="CE411" i="2" s="1"/>
  <c r="BA411" i="2" s="1"/>
  <c r="CF1196" i="2"/>
  <c r="CE1196" i="2" s="1"/>
  <c r="BA1196" i="2" s="1"/>
  <c r="CE1109" i="2"/>
  <c r="BA1109" i="2" s="1"/>
  <c r="CF717" i="2"/>
  <c r="CE717" i="2" s="1"/>
  <c r="BA717" i="2" s="1"/>
  <c r="CF701" i="2"/>
  <c r="CE701" i="2" s="1"/>
  <c r="BA701" i="2" s="1"/>
  <c r="BA180" i="2"/>
  <c r="BA851" i="2"/>
  <c r="CF451" i="2"/>
  <c r="CE451" i="2" s="1"/>
  <c r="BA451" i="2" s="1"/>
  <c r="BA890" i="2"/>
  <c r="BA852" i="2"/>
  <c r="BA1111" i="2"/>
  <c r="BZ416" i="2"/>
  <c r="BA1426" i="2"/>
  <c r="BZ18" i="2"/>
  <c r="CF1033" i="2"/>
  <c r="CE1033" i="2" s="1"/>
  <c r="CF1166" i="2"/>
  <c r="CE1166" i="2" s="1"/>
  <c r="BA1166" i="2" s="1"/>
  <c r="CF845" i="2"/>
  <c r="CE845" i="2" s="1"/>
  <c r="BA845" i="2" s="1"/>
  <c r="BA170" i="2"/>
  <c r="CF782" i="2"/>
  <c r="CE782" i="2" s="1"/>
  <c r="BA782" i="2" s="1"/>
  <c r="CF784" i="2"/>
  <c r="CE784" i="2" s="1"/>
  <c r="BA784" i="2" s="1"/>
  <c r="CF1198" i="2"/>
  <c r="CE1198" i="2" s="1"/>
  <c r="BA1198" i="2" s="1"/>
  <c r="CF810" i="2"/>
  <c r="CE810" i="2" s="1"/>
  <c r="BA810" i="2" s="1"/>
  <c r="CF854" i="2"/>
  <c r="CE854" i="2" s="1"/>
  <c r="BA854" i="2" s="1"/>
  <c r="CF702" i="2"/>
  <c r="CE702" i="2" s="1"/>
  <c r="BA702" i="2" s="1"/>
  <c r="CF1116" i="2"/>
  <c r="CE1116" i="2" s="1"/>
  <c r="BA1116" i="2" s="1"/>
  <c r="CF1103" i="2"/>
  <c r="CE1103" i="2" s="1"/>
  <c r="BA689" i="2"/>
  <c r="CF644" i="2"/>
  <c r="CE644" i="2" s="1"/>
  <c r="BA644" i="2" s="1"/>
  <c r="BA1330" i="2"/>
  <c r="CF53" i="2"/>
  <c r="CE53" i="2" s="1"/>
  <c r="CF889" i="2"/>
  <c r="CE889" i="2" s="1"/>
  <c r="BA889" i="2" s="1"/>
  <c r="BA1402" i="2"/>
  <c r="BA1423" i="2"/>
  <c r="CF1190" i="2"/>
  <c r="CE1190" i="2" s="1"/>
  <c r="BA1190" i="2" s="1"/>
  <c r="CF605" i="2"/>
  <c r="CE605" i="2" s="1"/>
  <c r="BA605" i="2" s="1"/>
  <c r="CF477" i="2"/>
  <c r="CE477" i="2" s="1"/>
  <c r="BA477" i="2" s="1"/>
  <c r="BA762" i="2"/>
  <c r="BA824" i="2"/>
  <c r="CF1129" i="2"/>
  <c r="CE1129" i="2" s="1"/>
  <c r="BA1129" i="2" s="1"/>
  <c r="CF550" i="2"/>
  <c r="CE550" i="2" s="1"/>
  <c r="BA550" i="2" s="1"/>
  <c r="BA878" i="2"/>
  <c r="CF370" i="2"/>
  <c r="CE370" i="2" s="1"/>
  <c r="CF636" i="2"/>
  <c r="CE636" i="2" s="1"/>
  <c r="BA636" i="2" s="1"/>
  <c r="BA1341" i="2"/>
  <c r="CF1151" i="2"/>
  <c r="CE1151" i="2" s="1"/>
  <c r="BA1151" i="2" s="1"/>
  <c r="CF621" i="2"/>
  <c r="CE621" i="2" s="1"/>
  <c r="BA621" i="2" s="1"/>
  <c r="CF901" i="2"/>
  <c r="CE901" i="2" s="1"/>
  <c r="CF1108" i="2"/>
  <c r="CE1108" i="2" s="1"/>
  <c r="BA1108" i="2" s="1"/>
  <c r="CF471" i="2"/>
  <c r="CE471" i="2" s="1"/>
  <c r="BA471" i="2" s="1"/>
  <c r="CF1090" i="2"/>
  <c r="CE1090" i="2" s="1"/>
  <c r="CF818" i="2"/>
  <c r="CE818" i="2" s="1"/>
  <c r="BA818" i="2" s="1"/>
  <c r="CF1158" i="2"/>
  <c r="CE1158" i="2" s="1"/>
  <c r="BA1158" i="2" s="1"/>
  <c r="CF528" i="2"/>
  <c r="CE528" i="2" s="1"/>
  <c r="BA528" i="2" s="1"/>
  <c r="CF1105" i="2"/>
  <c r="CE1105" i="2" s="1"/>
  <c r="CF547" i="2"/>
  <c r="CE547" i="2" s="1"/>
  <c r="BA547" i="2" s="1"/>
  <c r="CF1135" i="2"/>
  <c r="CE1135" i="2" s="1"/>
  <c r="BA1135" i="2" s="1"/>
  <c r="CF1221" i="2"/>
  <c r="CE1221" i="2" s="1"/>
  <c r="BA1221" i="2" s="1"/>
  <c r="CF4" i="2"/>
  <c r="CE4" i="2" s="1"/>
  <c r="BZ1215" i="2"/>
  <c r="CE1333" i="2"/>
  <c r="BA1333" i="2" s="1"/>
  <c r="CF448" i="2"/>
  <c r="CE448" i="2" s="1"/>
  <c r="BA448" i="2" s="1"/>
  <c r="CF1110" i="2"/>
  <c r="CE1110" i="2" s="1"/>
  <c r="BA1110" i="2" s="1"/>
  <c r="CF814" i="2"/>
  <c r="CE814" i="2" s="1"/>
  <c r="BA814" i="2" s="1"/>
  <c r="CF1153" i="2"/>
  <c r="CE1153" i="2" s="1"/>
  <c r="BA1153" i="2" s="1"/>
  <c r="CF1211" i="2"/>
  <c r="CE1211" i="2" s="1"/>
  <c r="BA1211" i="2" s="1"/>
  <c r="CF902" i="2"/>
  <c r="CE902" i="2" s="1"/>
  <c r="CF390" i="2"/>
  <c r="CE390" i="2" s="1"/>
  <c r="CF765" i="2"/>
  <c r="CE765" i="2" s="1"/>
  <c r="BA765" i="2" s="1"/>
  <c r="CF293" i="2"/>
  <c r="CE293" i="2" s="1"/>
  <c r="BA293" i="2" s="1"/>
  <c r="BA1390" i="2"/>
  <c r="CF1136" i="2"/>
  <c r="CE1136" i="2" s="1"/>
  <c r="BA1136" i="2" s="1"/>
  <c r="CF805" i="2"/>
  <c r="CE805" i="2" s="1"/>
  <c r="BA805" i="2" s="1"/>
  <c r="CF74" i="2"/>
  <c r="CE74" i="2" s="1"/>
  <c r="BA74" i="2" s="1"/>
  <c r="CF1154" i="2"/>
  <c r="CE1154" i="2" s="1"/>
  <c r="BA1154" i="2" s="1"/>
  <c r="CF666" i="2"/>
  <c r="CE666" i="2" s="1"/>
  <c r="BA666" i="2" s="1"/>
  <c r="CF909" i="2"/>
  <c r="CE909" i="2" s="1"/>
  <c r="BA909" i="2" s="1"/>
  <c r="CF1099" i="2"/>
  <c r="CE1099" i="2" s="1"/>
  <c r="BA1099" i="2" s="1"/>
  <c r="BZ1333" i="2"/>
  <c r="CF391" i="2"/>
  <c r="CE391" i="2" s="1"/>
  <c r="BA282" i="2"/>
  <c r="CE438" i="2"/>
  <c r="BA438" i="2" s="1"/>
  <c r="CE1253" i="2"/>
  <c r="BA1253" i="2" s="1"/>
  <c r="CE619" i="2"/>
  <c r="BA619" i="2" s="1"/>
  <c r="CF1146" i="2"/>
  <c r="CE1146" i="2" s="1"/>
  <c r="BA1146" i="2" s="1"/>
  <c r="BA1429" i="2"/>
  <c r="CF652" i="2"/>
  <c r="CE652" i="2" s="1"/>
  <c r="BA652" i="2" s="1"/>
  <c r="BA892" i="2"/>
  <c r="CF542" i="2"/>
  <c r="CE542" i="2" s="1"/>
  <c r="BA542" i="2" s="1"/>
  <c r="CE895" i="2"/>
  <c r="BA895" i="2" s="1"/>
  <c r="BA1171" i="2"/>
  <c r="CE884" i="2"/>
  <c r="BA884" i="2" s="1"/>
  <c r="CF70" i="2"/>
  <c r="CE70" i="2" s="1"/>
  <c r="BA70" i="2" s="1"/>
  <c r="CF755" i="2"/>
  <c r="CE755" i="2" s="1"/>
  <c r="BA755" i="2" s="1"/>
  <c r="CF803" i="2"/>
  <c r="CE803" i="2" s="1"/>
  <c r="BA803" i="2" s="1"/>
  <c r="CF657" i="2"/>
  <c r="CE657" i="2" s="1"/>
  <c r="BA657" i="2" s="1"/>
  <c r="CF609" i="2"/>
  <c r="CE609" i="2" s="1"/>
  <c r="BA609" i="2" s="1"/>
  <c r="CF656" i="2"/>
  <c r="CE656" i="2" s="1"/>
  <c r="BA656" i="2" s="1"/>
  <c r="BA1351" i="2"/>
  <c r="CF1036" i="2"/>
  <c r="CE1036" i="2" s="1"/>
  <c r="CF26" i="2"/>
  <c r="CE26" i="2" s="1"/>
  <c r="BA1375" i="2"/>
  <c r="CF424" i="2"/>
  <c r="CE424" i="2" s="1"/>
  <c r="CF1258" i="2"/>
  <c r="CE1258" i="2" s="1"/>
  <c r="BA1258" i="2" s="1"/>
  <c r="CF606" i="2"/>
  <c r="CE606" i="2" s="1"/>
  <c r="BA606" i="2" s="1"/>
  <c r="CF1170" i="2"/>
  <c r="CE1170" i="2" s="1"/>
  <c r="BA1170" i="2" s="1"/>
  <c r="CF395" i="2"/>
  <c r="CE395" i="2" s="1"/>
  <c r="BA395" i="2" s="1"/>
  <c r="CE731" i="2"/>
  <c r="BA731" i="2" s="1"/>
  <c r="CE699" i="2"/>
  <c r="BA699" i="2" s="1"/>
  <c r="CF1079" i="2"/>
  <c r="CE1079" i="2" s="1"/>
  <c r="BA1079" i="2" s="1"/>
  <c r="CF354" i="2"/>
  <c r="CE354" i="2" s="1"/>
  <c r="CF777" i="2"/>
  <c r="CE777" i="2" s="1"/>
  <c r="BA777" i="2" s="1"/>
  <c r="CF329" i="2"/>
  <c r="CE329" i="2" s="1"/>
  <c r="CF778" i="2"/>
  <c r="CE778" i="2" s="1"/>
  <c r="BA778" i="2" s="1"/>
  <c r="BZ895" i="2"/>
  <c r="CF1150" i="2"/>
  <c r="CE1150" i="2" s="1"/>
  <c r="BA1150" i="2" s="1"/>
  <c r="BA1425" i="2"/>
  <c r="CF472" i="2"/>
  <c r="CE472" i="2" s="1"/>
  <c r="BA472" i="2" s="1"/>
  <c r="BA1428" i="2"/>
  <c r="BA183" i="2"/>
  <c r="CF676" i="2"/>
  <c r="CE676" i="2" s="1"/>
  <c r="BA676" i="2" s="1"/>
  <c r="BZ884" i="2"/>
  <c r="CF450" i="2"/>
  <c r="CE450" i="2" s="1"/>
  <c r="BA450" i="2" s="1"/>
  <c r="CF406" i="2"/>
  <c r="CE406" i="2" s="1"/>
  <c r="CF1120" i="2"/>
  <c r="CE1120" i="2" s="1"/>
  <c r="BA1120" i="2" s="1"/>
  <c r="CF360" i="2"/>
  <c r="CE360" i="2" s="1"/>
  <c r="BA360" i="2" s="1"/>
  <c r="CF89" i="2"/>
  <c r="CE89" i="2" s="1"/>
  <c r="BA89" i="2" s="1"/>
  <c r="CF1234" i="2"/>
  <c r="CE1234" i="2" s="1"/>
  <c r="CF745" i="2"/>
  <c r="CE745" i="2" s="1"/>
  <c r="BA745" i="2" s="1"/>
  <c r="BA1152" i="2"/>
  <c r="BA1328" i="2"/>
  <c r="BA640" i="2"/>
  <c r="BA804" i="2"/>
  <c r="CE22" i="2"/>
  <c r="BA22" i="2" s="1"/>
  <c r="CF371" i="2"/>
  <c r="CE371" i="2" s="1"/>
  <c r="BA20" i="2"/>
  <c r="CF1131" i="2"/>
  <c r="CE1131" i="2" s="1"/>
  <c r="BA1131" i="2" s="1"/>
  <c r="BA653" i="2"/>
  <c r="CF838" i="2"/>
  <c r="CE838" i="2" s="1"/>
  <c r="BA838" i="2" s="1"/>
  <c r="CF21" i="2"/>
  <c r="CE21" i="2" s="1"/>
  <c r="BA21" i="2" s="1"/>
  <c r="CF671" i="2"/>
  <c r="CE671" i="2" s="1"/>
  <c r="BA671" i="2" s="1"/>
  <c r="CF795" i="2"/>
  <c r="CE795" i="2" s="1"/>
  <c r="BA795" i="2" s="1"/>
  <c r="CF1214" i="2"/>
  <c r="CE1214" i="2" s="1"/>
  <c r="BA1214" i="2" s="1"/>
  <c r="CF478" i="2"/>
  <c r="CE478" i="2" s="1"/>
  <c r="BA478" i="2" s="1"/>
  <c r="CF312" i="2"/>
  <c r="CE312" i="2" s="1"/>
  <c r="CF1082" i="2"/>
  <c r="CE1082" i="2" s="1"/>
  <c r="BA1082" i="2" s="1"/>
  <c r="BZ1083" i="2"/>
  <c r="CF552" i="2"/>
  <c r="CE552" i="2" s="1"/>
  <c r="CF833" i="2"/>
  <c r="CE833" i="2" s="1"/>
  <c r="BA833" i="2" s="1"/>
  <c r="CF1186" i="2"/>
  <c r="CE1186" i="2" s="1"/>
  <c r="BA1186" i="2" s="1"/>
  <c r="CF557" i="2"/>
  <c r="CE557" i="2" s="1"/>
  <c r="CF716" i="2"/>
  <c r="CE716" i="2" s="1"/>
  <c r="BA716" i="2" s="1"/>
  <c r="CF783" i="2"/>
  <c r="CE783" i="2" s="1"/>
  <c r="BA783" i="2" s="1"/>
  <c r="CF82" i="2"/>
  <c r="CE82" i="2" s="1"/>
  <c r="BA82" i="2" s="1"/>
  <c r="BA752" i="2"/>
  <c r="BZ1253" i="2"/>
  <c r="CF1332" i="2"/>
  <c r="CE1332" i="2" s="1"/>
  <c r="BA1332" i="2" s="1"/>
  <c r="CF1237" i="2"/>
  <c r="CE1237" i="2" s="1"/>
  <c r="BA1237" i="2" s="1"/>
  <c r="BA196" i="2"/>
  <c r="CF1213" i="2"/>
  <c r="CE1213" i="2" s="1"/>
  <c r="BA1213" i="2" s="1"/>
  <c r="CF623" i="2"/>
  <c r="CE623" i="2" s="1"/>
  <c r="BA623" i="2" s="1"/>
  <c r="CF463" i="2"/>
  <c r="CE463" i="2" s="1"/>
  <c r="BA463" i="2" s="1"/>
  <c r="CF318" i="2"/>
  <c r="CE318" i="2" s="1"/>
  <c r="BA318" i="2" s="1"/>
  <c r="CF442" i="2"/>
  <c r="CE442" i="2" s="1"/>
  <c r="BA442" i="2" s="1"/>
  <c r="BA776" i="2"/>
  <c r="CF366" i="2"/>
  <c r="CE366" i="2" s="1"/>
  <c r="BA366" i="2" s="1"/>
  <c r="CF446" i="2"/>
  <c r="CE446" i="2" s="1"/>
  <c r="BA446" i="2" s="1"/>
  <c r="CF90" i="2"/>
  <c r="CE90" i="2" s="1"/>
  <c r="BA90" i="2" s="1"/>
  <c r="CF673" i="2"/>
  <c r="CE673" i="2" s="1"/>
  <c r="BA673" i="2" s="1"/>
  <c r="BA346" i="2"/>
  <c r="BA1334" i="2"/>
  <c r="CF418" i="2"/>
  <c r="CE418" i="2" s="1"/>
  <c r="BA418" i="2" s="1"/>
  <c r="CF313" i="2"/>
  <c r="CE313" i="2" s="1"/>
  <c r="CF10" i="2"/>
  <c r="CE10" i="2" s="1"/>
  <c r="CF560" i="2"/>
  <c r="CE560" i="2" s="1"/>
  <c r="CF847" i="2"/>
  <c r="CE847" i="2" s="1"/>
  <c r="BA847" i="2" s="1"/>
  <c r="CF1142" i="2"/>
  <c r="CE1142" i="2" s="1"/>
  <c r="BA1142" i="2" s="1"/>
  <c r="BA1366" i="2"/>
  <c r="CF358" i="2"/>
  <c r="CE358" i="2" s="1"/>
  <c r="BA358" i="2" s="1"/>
  <c r="BA308" i="2"/>
  <c r="BA864" i="2"/>
  <c r="CF353" i="2"/>
  <c r="CE353" i="2" s="1"/>
  <c r="BA1193" i="2"/>
  <c r="BA385" i="2"/>
  <c r="BA1202" i="2"/>
  <c r="CF792" i="2"/>
  <c r="CE792" i="2" s="1"/>
  <c r="BA792" i="2" s="1"/>
  <c r="BA1415" i="2"/>
  <c r="CF646" i="2"/>
  <c r="CE646" i="2" s="1"/>
  <c r="BA646" i="2" s="1"/>
  <c r="CF569" i="2"/>
  <c r="CE569" i="2" s="1"/>
  <c r="CE1212" i="2"/>
  <c r="BA1212" i="2" s="1"/>
  <c r="BA374" i="2"/>
  <c r="BA1164" i="2"/>
  <c r="CF723" i="2"/>
  <c r="CE723" i="2" s="1"/>
  <c r="BA723" i="2" s="1"/>
  <c r="CF389" i="2"/>
  <c r="CE389" i="2" s="1"/>
  <c r="CF404" i="2"/>
  <c r="CE404" i="2" s="1"/>
  <c r="CF65" i="2"/>
  <c r="CE65" i="2" s="1"/>
  <c r="CF381" i="2"/>
  <c r="CE381" i="2" s="1"/>
  <c r="BA381" i="2" s="1"/>
  <c r="CF332" i="2"/>
  <c r="CE332" i="2" s="1"/>
  <c r="CF443" i="2"/>
  <c r="CE443" i="2" s="1"/>
  <c r="CF885" i="2"/>
  <c r="CE885" i="2" s="1"/>
  <c r="BA885" i="2" s="1"/>
  <c r="BA696" i="2"/>
  <c r="CF614" i="2"/>
  <c r="CE614" i="2" s="1"/>
  <c r="BA614" i="2" s="1"/>
  <c r="CF524" i="2"/>
  <c r="CE524" i="2" s="1"/>
  <c r="CF688" i="2"/>
  <c r="CE688" i="2" s="1"/>
  <c r="BA688" i="2" s="1"/>
  <c r="CF1260" i="2"/>
  <c r="CE1260" i="2" s="1"/>
  <c r="CF764" i="2"/>
  <c r="CE764" i="2" s="1"/>
  <c r="BA764" i="2" s="1"/>
  <c r="CF559" i="2"/>
  <c r="CE559" i="2" s="1"/>
  <c r="CF12" i="2"/>
  <c r="CE12" i="2" s="1"/>
  <c r="CF501" i="2"/>
  <c r="CE501" i="2" s="1"/>
  <c r="BA501" i="2" s="1"/>
  <c r="CF334" i="2"/>
  <c r="CE334" i="2" s="1"/>
  <c r="BA188" i="2"/>
  <c r="CF1331" i="2"/>
  <c r="CE1331" i="2" s="1"/>
  <c r="BA1331" i="2" s="1"/>
  <c r="CF1134" i="2"/>
  <c r="CE1134" i="2" s="1"/>
  <c r="BA1134" i="2" s="1"/>
  <c r="CF357" i="2"/>
  <c r="CE357" i="2" s="1"/>
  <c r="BA357" i="2" s="1"/>
  <c r="BA1180" i="2"/>
  <c r="CF1229" i="2"/>
  <c r="CE1229" i="2" s="1"/>
  <c r="BA1229" i="2" s="1"/>
  <c r="CF819" i="2"/>
  <c r="CE819" i="2" s="1"/>
  <c r="BA819" i="2" s="1"/>
  <c r="BA704" i="2"/>
  <c r="CF55" i="2"/>
  <c r="CE55" i="2" s="1"/>
  <c r="CE1156" i="2"/>
  <c r="BA1156" i="2" s="1"/>
  <c r="CE893" i="2"/>
  <c r="BA893" i="2" s="1"/>
  <c r="BZ1107" i="2"/>
  <c r="CE476" i="2"/>
  <c r="BA476" i="2" s="1"/>
  <c r="CE687" i="2"/>
  <c r="BA687" i="2" s="1"/>
  <c r="BA861" i="2"/>
  <c r="BZ14" i="2"/>
  <c r="CF887" i="2"/>
  <c r="CE887" i="2" s="1"/>
  <c r="BA887" i="2" s="1"/>
  <c r="CF459" i="2"/>
  <c r="CE459" i="2" s="1"/>
  <c r="CF1089" i="2"/>
  <c r="CE1089" i="2" s="1"/>
  <c r="BA1208" i="2"/>
  <c r="BZ687" i="2"/>
  <c r="BZ830" i="2"/>
  <c r="CF664" i="2"/>
  <c r="CE664" i="2" s="1"/>
  <c r="BA664" i="2" s="1"/>
  <c r="BA1371" i="2"/>
  <c r="CF800" i="2"/>
  <c r="CE800" i="2" s="1"/>
  <c r="BA800" i="2" s="1"/>
  <c r="CF421" i="2"/>
  <c r="CE421" i="2" s="1"/>
  <c r="BA421" i="2" s="1"/>
  <c r="CF546" i="2"/>
  <c r="CE546" i="2" s="1"/>
  <c r="BA546" i="2" s="1"/>
  <c r="CF514" i="2"/>
  <c r="CE514" i="2" s="1"/>
  <c r="CF300" i="2"/>
  <c r="CE300" i="2" s="1"/>
  <c r="BA300" i="2" s="1"/>
  <c r="CF345" i="2"/>
  <c r="CE345" i="2" s="1"/>
  <c r="BA345" i="2" s="1"/>
  <c r="CF1160" i="2"/>
  <c r="CE1160" i="2" s="1"/>
  <c r="BA1160" i="2" s="1"/>
  <c r="CF876" i="2"/>
  <c r="CE876" i="2" s="1"/>
  <c r="BA876" i="2" s="1"/>
  <c r="CE25" i="2"/>
  <c r="BA25" i="2" s="1"/>
  <c r="CF1238" i="2"/>
  <c r="CE1238" i="2" s="1"/>
  <c r="BA1238" i="2" s="1"/>
  <c r="CF675" i="2"/>
  <c r="CE675" i="2" s="1"/>
  <c r="BA675" i="2" s="1"/>
  <c r="CF337" i="2"/>
  <c r="CE337" i="2" s="1"/>
  <c r="BA337" i="2" s="1"/>
  <c r="CE1215" i="2"/>
  <c r="BA1215" i="2" s="1"/>
  <c r="CF441" i="2"/>
  <c r="CE441" i="2" s="1"/>
  <c r="BA441" i="2" s="1"/>
  <c r="CE1233" i="2"/>
  <c r="CE356" i="2"/>
  <c r="BA356" i="2" s="1"/>
  <c r="CF798" i="2"/>
  <c r="CE798" i="2" s="1"/>
  <c r="BA798" i="2" s="1"/>
  <c r="CF1133" i="2"/>
  <c r="CE1133" i="2" s="1"/>
  <c r="BA1133" i="2" s="1"/>
  <c r="BA602" i="2"/>
  <c r="CF1115" i="2"/>
  <c r="CE1115" i="2" s="1"/>
  <c r="BA1115" i="2" s="1"/>
  <c r="CF1085" i="2"/>
  <c r="CE1085" i="2" s="1"/>
  <c r="BA1085" i="2" s="1"/>
  <c r="CF733" i="2"/>
  <c r="CE733" i="2" s="1"/>
  <c r="BA733" i="2" s="1"/>
  <c r="CF638" i="2"/>
  <c r="CE638" i="2" s="1"/>
  <c r="BA638" i="2" s="1"/>
  <c r="CF440" i="2"/>
  <c r="CE440" i="2" s="1"/>
  <c r="BA440" i="2" s="1"/>
  <c r="BA420" i="2"/>
  <c r="BZ46" i="2"/>
  <c r="CF2" i="2"/>
  <c r="CE2" i="2" s="1"/>
  <c r="BA497" i="2"/>
  <c r="CF837" i="2"/>
  <c r="CE837" i="2" s="1"/>
  <c r="BA837" i="2" s="1"/>
  <c r="BA1398" i="2"/>
  <c r="BA617" i="2"/>
  <c r="BA541" i="2"/>
  <c r="BZ35" i="2"/>
  <c r="BZ339" i="2"/>
  <c r="CF295" i="2"/>
  <c r="CE295" i="2" s="1"/>
  <c r="BA295" i="2" s="1"/>
  <c r="CF565" i="2"/>
  <c r="CE565" i="2" s="1"/>
  <c r="CF460" i="2"/>
  <c r="CE460" i="2" s="1"/>
  <c r="CF299" i="2"/>
  <c r="CE299" i="2" s="1"/>
  <c r="BA299" i="2" s="1"/>
  <c r="CF740" i="2"/>
  <c r="CE740" i="2" s="1"/>
  <c r="BA740" i="2" s="1"/>
  <c r="BA1391" i="2"/>
  <c r="BZ508" i="2"/>
  <c r="BZ915" i="2"/>
  <c r="CF1222" i="2"/>
  <c r="CE1222" i="2" s="1"/>
  <c r="BA1222" i="2" s="1"/>
  <c r="CF548" i="2"/>
  <c r="CE548" i="2" s="1"/>
  <c r="BA548" i="2" s="1"/>
  <c r="CF343" i="2"/>
  <c r="CE343" i="2" s="1"/>
  <c r="BA343" i="2" s="1"/>
  <c r="CF722" i="2"/>
  <c r="CE722" i="2" s="1"/>
  <c r="BA722" i="2" s="1"/>
  <c r="BA1401" i="2"/>
  <c r="CF543" i="2"/>
  <c r="CE543" i="2" s="1"/>
  <c r="BA543" i="2" s="1"/>
  <c r="CF29" i="2"/>
  <c r="CE29" i="2" s="1"/>
  <c r="BA29" i="2" s="1"/>
  <c r="BA191" i="2"/>
  <c r="CF1191" i="2"/>
  <c r="CE1191" i="2" s="1"/>
  <c r="BA1191" i="2" s="1"/>
  <c r="CE416" i="2"/>
  <c r="BA416" i="2" s="1"/>
  <c r="BZ1233" i="2"/>
  <c r="CF904" i="2"/>
  <c r="CE904" i="2" s="1"/>
  <c r="BZ43" i="2"/>
  <c r="CF9" i="2"/>
  <c r="CE9" i="2" s="1"/>
  <c r="BZ1091" i="2"/>
  <c r="BZ619" i="2"/>
  <c r="BZ1093" i="2"/>
  <c r="CF1093" i="2"/>
  <c r="CE1093" i="2" s="1"/>
  <c r="BA1093" i="2" s="1"/>
  <c r="BZ387" i="2"/>
  <c r="CF387" i="2"/>
  <c r="CE387" i="2" s="1"/>
  <c r="BA387" i="2" s="1"/>
  <c r="BZ1098" i="2"/>
  <c r="CF1098" i="2"/>
  <c r="CE1098" i="2" s="1"/>
  <c r="BA1098" i="2" s="1"/>
  <c r="CE830" i="2"/>
  <c r="BA830" i="2" s="1"/>
  <c r="CF1118" i="2"/>
  <c r="CE1118" i="2" s="1"/>
  <c r="BA1118" i="2" s="1"/>
  <c r="BZ1118" i="2"/>
  <c r="BZ899" i="2"/>
  <c r="BZ731" i="2"/>
  <c r="BZ620" i="2"/>
  <c r="CF620" i="2"/>
  <c r="CE620" i="2" s="1"/>
  <c r="BA620" i="2" s="1"/>
  <c r="BZ1087" i="2"/>
  <c r="CF1087" i="2"/>
  <c r="CE1087" i="2" s="1"/>
  <c r="BA1087" i="2" s="1"/>
  <c r="BZ513" i="2"/>
  <c r="CF513" i="2"/>
  <c r="CE513" i="2" s="1"/>
  <c r="BZ639" i="2"/>
  <c r="CF639" i="2"/>
  <c r="CE639" i="2" s="1"/>
  <c r="BA639" i="2" s="1"/>
  <c r="BZ76" i="2"/>
  <c r="CF76" i="2"/>
  <c r="CE76" i="2" s="1"/>
  <c r="BA76" i="2" s="1"/>
  <c r="BZ504" i="2"/>
  <c r="CF504" i="2"/>
  <c r="CE504" i="2" s="1"/>
  <c r="BA504" i="2" s="1"/>
  <c r="BZ549" i="2"/>
  <c r="CF549" i="2"/>
  <c r="CE549" i="2" s="1"/>
  <c r="BA549" i="2" s="1"/>
  <c r="BZ1084" i="2"/>
  <c r="BZ438" i="2"/>
  <c r="BZ868" i="2"/>
  <c r="CF868" i="2"/>
  <c r="CE868" i="2" s="1"/>
  <c r="BA868" i="2" s="1"/>
  <c r="BZ1156" i="2"/>
  <c r="BZ712" i="2"/>
  <c r="CF712" i="2"/>
  <c r="CE712" i="2" s="1"/>
  <c r="BZ1101" i="2"/>
  <c r="BZ921" i="2"/>
  <c r="CF921" i="2"/>
  <c r="CE921" i="2" s="1"/>
  <c r="BA921" i="2" s="1"/>
  <c r="BZ397" i="2"/>
  <c r="CF397" i="2"/>
  <c r="CE397" i="2" s="1"/>
  <c r="BA397" i="2" s="1"/>
  <c r="CF1143" i="2"/>
  <c r="CE1143" i="2" s="1"/>
  <c r="BA1143" i="2" s="1"/>
  <c r="BZ1143" i="2"/>
  <c r="BZ382" i="2"/>
  <c r="CF382" i="2"/>
  <c r="CE382" i="2" s="1"/>
  <c r="BA382" i="2" s="1"/>
  <c r="BZ1104" i="2"/>
  <c r="CF1104" i="2"/>
  <c r="CE1104" i="2" s="1"/>
  <c r="BA726" i="2"/>
  <c r="BA860" i="2"/>
  <c r="BZ380" i="2"/>
  <c r="CF380" i="2"/>
  <c r="CE380" i="2" s="1"/>
  <c r="BA380" i="2" s="1"/>
  <c r="BZ1114" i="2"/>
  <c r="CF1114" i="2"/>
  <c r="CE1114" i="2" s="1"/>
  <c r="BA1114" i="2" s="1"/>
  <c r="BZ379" i="2"/>
  <c r="CF379" i="2"/>
  <c r="CE379" i="2" s="1"/>
  <c r="BA379" i="2" s="1"/>
  <c r="BZ1201" i="2"/>
  <c r="CF1201" i="2"/>
  <c r="CE1201" i="2" s="1"/>
  <c r="BA1201" i="2" s="1"/>
  <c r="BZ893" i="2"/>
  <c r="BZ1097" i="2"/>
  <c r="CF1097" i="2"/>
  <c r="CE1097" i="2" s="1"/>
  <c r="BA1097" i="2" s="1"/>
  <c r="BZ1095" i="2"/>
  <c r="CF1095" i="2"/>
  <c r="CE1095" i="2" s="1"/>
  <c r="BA1095" i="2" s="1"/>
  <c r="BZ699" i="2"/>
  <c r="BZ663" i="2"/>
  <c r="CF663" i="2"/>
  <c r="CE663" i="2" s="1"/>
  <c r="BA663" i="2" s="1"/>
  <c r="BZ714" i="2"/>
  <c r="CF714" i="2"/>
  <c r="CE714" i="2" s="1"/>
  <c r="BA714" i="2" s="1"/>
  <c r="BZ25" i="2"/>
  <c r="BZ1189" i="2"/>
  <c r="CF1189" i="2"/>
  <c r="CE1189" i="2" s="1"/>
  <c r="BA1189" i="2" s="1"/>
  <c r="CF1216" i="2"/>
  <c r="CE1216" i="2" s="1"/>
  <c r="BA1216" i="2" s="1"/>
  <c r="BZ1216" i="2"/>
  <c r="BZ44" i="2"/>
  <c r="BZ319" i="2"/>
  <c r="CF319" i="2"/>
  <c r="CE319" i="2" s="1"/>
  <c r="BA319" i="2" s="1"/>
  <c r="BZ835" i="2"/>
  <c r="CF835" i="2"/>
  <c r="CE835" i="2" s="1"/>
  <c r="BA835" i="2" s="1"/>
  <c r="BZ45" i="2"/>
  <c r="CF45" i="2"/>
  <c r="CE45" i="2" s="1"/>
  <c r="BA45" i="2" s="1"/>
  <c r="BZ363" i="2"/>
  <c r="CF363" i="2"/>
  <c r="CE363" i="2" s="1"/>
  <c r="BA363" i="2" s="1"/>
  <c r="BZ507" i="2"/>
  <c r="BZ843" i="2"/>
  <c r="CF843" i="2"/>
  <c r="CE843" i="2" s="1"/>
  <c r="BA843" i="2" s="1"/>
  <c r="BZ54" i="2"/>
  <c r="CF54" i="2"/>
  <c r="CE54" i="2" s="1"/>
  <c r="CF1117" i="2"/>
  <c r="CE1117" i="2" s="1"/>
  <c r="BA1117" i="2" s="1"/>
  <c r="BZ1117" i="2"/>
  <c r="CF698" i="2"/>
  <c r="CE698" i="2" s="1"/>
  <c r="BA698" i="2" s="1"/>
  <c r="BZ698" i="2"/>
  <c r="BZ22" i="2"/>
  <c r="CF87" i="2"/>
  <c r="CE87" i="2" s="1"/>
  <c r="BZ87" i="2"/>
  <c r="BZ356" i="2"/>
  <c r="BZ760" i="2"/>
  <c r="CF760" i="2"/>
  <c r="CE760" i="2" s="1"/>
  <c r="BA760" i="2" s="1"/>
  <c r="BZ316" i="2"/>
  <c r="CF316" i="2"/>
  <c r="CE316" i="2" s="1"/>
  <c r="BA316" i="2" s="1"/>
  <c r="CF786" i="2"/>
  <c r="CE786" i="2" s="1"/>
  <c r="BA786" i="2" s="1"/>
  <c r="BZ786" i="2"/>
  <c r="CF1112" i="2"/>
  <c r="CE1112" i="2" s="1"/>
  <c r="BA1112" i="2" s="1"/>
  <c r="BZ1112" i="2"/>
  <c r="BZ444" i="2"/>
  <c r="BZ1212" i="2"/>
  <c r="BZ1109" i="2"/>
  <c r="BZ1080" i="2"/>
  <c r="CF1080" i="2"/>
  <c r="CE1080" i="2" s="1"/>
  <c r="BA1080" i="2" s="1"/>
  <c r="BZ900" i="2"/>
  <c r="CF900" i="2"/>
  <c r="CE900" i="2" s="1"/>
  <c r="CF1094" i="2"/>
  <c r="CE1094" i="2" s="1"/>
  <c r="BA1094" i="2" s="1"/>
  <c r="BZ1094" i="2"/>
  <c r="BZ1081" i="2"/>
  <c r="CF1081" i="2"/>
  <c r="CE1081" i="2" s="1"/>
  <c r="BA1081" i="2" s="1"/>
  <c r="BZ920" i="2"/>
  <c r="CF920" i="2"/>
  <c r="CE920" i="2" s="1"/>
  <c r="BA920" i="2" s="1"/>
  <c r="CF1088" i="2"/>
  <c r="CE1088" i="2" s="1"/>
  <c r="BZ1088" i="2"/>
  <c r="BA705" i="2"/>
  <c r="BA505" i="2"/>
  <c r="BA662" i="2"/>
  <c r="BA759" i="2"/>
  <c r="BA757" i="2"/>
  <c r="BA474" i="2"/>
  <c r="BA475" i="2"/>
  <c r="BA437" i="2"/>
  <c r="BA322" i="2"/>
  <c r="BA601" i="2"/>
  <c r="BA724" i="2"/>
  <c r="BA727" i="2"/>
  <c r="BA407" i="2"/>
  <c r="BA1144" i="2"/>
  <c r="BA1250" i="2"/>
  <c r="BA808" i="2"/>
  <c r="BA743" i="2"/>
  <c r="BA483" i="2"/>
  <c r="BA455" i="2"/>
  <c r="BA1200" i="2"/>
  <c r="BA310" i="2"/>
  <c r="BA877" i="2"/>
  <c r="BA788" i="2"/>
  <c r="BA1145" i="2"/>
  <c r="BA484" i="2"/>
  <c r="BA822" i="2"/>
  <c r="BA1226" i="2"/>
  <c r="BA428" i="2"/>
  <c r="BA872" i="2"/>
  <c r="BA436" i="2"/>
  <c r="BA790" i="2"/>
  <c r="BA642" i="2"/>
  <c r="BA700" i="2"/>
  <c r="BA862" i="2"/>
  <c r="BA73" i="2"/>
  <c r="BA1350" i="2"/>
  <c r="BA685" i="2"/>
  <c r="BA692" i="2"/>
  <c r="BA708" i="2"/>
  <c r="BA539" i="2"/>
  <c r="BA1412" i="2"/>
  <c r="BA309" i="2"/>
  <c r="BA430" i="2"/>
  <c r="BA456" i="2"/>
  <c r="BA457" i="2"/>
  <c r="BA1242" i="2"/>
  <c r="BA350" i="2"/>
  <c r="BA725" i="2"/>
  <c r="BA741" i="2"/>
  <c r="BA693" i="2"/>
  <c r="BA802" i="2"/>
  <c r="BA812" i="2"/>
  <c r="BA1393" i="2"/>
  <c r="BA1148" i="2"/>
  <c r="BA1347" i="2"/>
  <c r="BA660" i="2"/>
  <c r="BA197" i="2"/>
  <c r="BA768" i="2"/>
  <c r="BA1355" i="2"/>
  <c r="BA1409" i="2"/>
  <c r="CF1220" i="2"/>
  <c r="CE1220" i="2" s="1"/>
  <c r="BA1220" i="2" s="1"/>
  <c r="CF928" i="2"/>
  <c r="CE928" i="2" s="1"/>
  <c r="BA928" i="2" s="1"/>
  <c r="CF553" i="2"/>
  <c r="CE553" i="2" s="1"/>
  <c r="BA182" i="2"/>
  <c r="CF971" i="2"/>
  <c r="CE971" i="2" s="1"/>
  <c r="BA971" i="2" s="1"/>
  <c r="BA349" i="2"/>
  <c r="BA1363" i="2"/>
  <c r="CF1228" i="2"/>
  <c r="CE1228" i="2" s="1"/>
  <c r="BA1228" i="2" s="1"/>
  <c r="CF297" i="2"/>
  <c r="CE297" i="2" s="1"/>
  <c r="BA297" i="2" s="1"/>
  <c r="BA348" i="2"/>
  <c r="BA1396" i="2"/>
  <c r="BA853" i="2"/>
  <c r="CF1262" i="2"/>
  <c r="CE1262" i="2" s="1"/>
  <c r="BA1262" i="2" s="1"/>
  <c r="BA1382" i="2"/>
  <c r="BA669" i="2"/>
  <c r="CF445" i="2"/>
  <c r="CE445" i="2" s="1"/>
  <c r="CF527" i="2"/>
  <c r="CE527" i="2" s="1"/>
  <c r="BA527" i="2" s="1"/>
  <c r="BA172" i="2"/>
  <c r="CF979" i="2"/>
  <c r="CE979" i="2" s="1"/>
  <c r="BA979" i="2" s="1"/>
  <c r="CF585" i="2"/>
  <c r="CE585" i="2" s="1"/>
  <c r="BA1406" i="2"/>
  <c r="CF494" i="2"/>
  <c r="CE494" i="2" s="1"/>
  <c r="CF1020" i="2"/>
  <c r="CE1020" i="2" s="1"/>
  <c r="CF799" i="2"/>
  <c r="CE799" i="2" s="1"/>
  <c r="BA799" i="2" s="1"/>
  <c r="CF402" i="2"/>
  <c r="CE402" i="2" s="1"/>
  <c r="CF1172" i="2"/>
  <c r="CE1172" i="2" s="1"/>
  <c r="BA1172" i="2" s="1"/>
  <c r="CF865" i="2"/>
  <c r="CE865" i="2" s="1"/>
  <c r="BA865" i="2" s="1"/>
  <c r="CF600" i="2"/>
  <c r="CE600" i="2" s="1"/>
  <c r="BA600" i="2" s="1"/>
  <c r="CF6" i="2"/>
  <c r="CE6" i="2" s="1"/>
  <c r="CF393" i="2"/>
  <c r="CE393" i="2" s="1"/>
  <c r="CF555" i="2"/>
  <c r="CE555" i="2" s="1"/>
  <c r="CF866" i="2"/>
  <c r="CE866" i="2" s="1"/>
  <c r="BA866" i="2" s="1"/>
  <c r="CF423" i="2"/>
  <c r="CE423" i="2" s="1"/>
  <c r="CF836" i="2"/>
  <c r="CE836" i="2" s="1"/>
  <c r="BA836" i="2" s="1"/>
  <c r="CF807" i="2"/>
  <c r="CE807" i="2" s="1"/>
  <c r="BA807" i="2" s="1"/>
  <c r="CF813" i="2"/>
  <c r="CE813" i="2" s="1"/>
  <c r="BA813" i="2" s="1"/>
  <c r="CF821" i="2"/>
  <c r="CE821" i="2" s="1"/>
  <c r="BA821" i="2" s="1"/>
  <c r="CF563" i="2"/>
  <c r="CE563" i="2" s="1"/>
  <c r="CF340" i="2"/>
  <c r="CE340" i="2" s="1"/>
  <c r="CF787" i="2"/>
  <c r="CE787" i="2" s="1"/>
  <c r="BA787" i="2" s="1"/>
  <c r="CF298" i="2"/>
  <c r="CE298" i="2" s="1"/>
  <c r="BA298" i="2" s="1"/>
  <c r="CF330" i="2"/>
  <c r="CE330" i="2" s="1"/>
  <c r="CF1176" i="2"/>
  <c r="CE1176" i="2" s="1"/>
  <c r="BA1176" i="2" s="1"/>
  <c r="CF521" i="2"/>
  <c r="CE521" i="2" s="1"/>
  <c r="BA521" i="2" s="1"/>
  <c r="CF545" i="2"/>
  <c r="CE545" i="2" s="1"/>
  <c r="BA545" i="2" s="1"/>
  <c r="CF520" i="2"/>
  <c r="CE520" i="2" s="1"/>
  <c r="CF1209" i="2"/>
  <c r="CE1209" i="2" s="1"/>
  <c r="BA1209" i="2" s="1"/>
  <c r="CF1210" i="2"/>
  <c r="CE1210" i="2" s="1"/>
  <c r="BA1210" i="2" s="1"/>
  <c r="CF1255" i="2"/>
  <c r="CE1255" i="2" s="1"/>
  <c r="BA1255" i="2" s="1"/>
  <c r="CF753" i="2"/>
  <c r="CE753" i="2" s="1"/>
  <c r="BA753" i="2" s="1"/>
  <c r="CF351" i="2"/>
  <c r="CE351" i="2" s="1"/>
  <c r="BA351" i="2" s="1"/>
  <c r="CF518" i="2"/>
  <c r="CE518" i="2" s="1"/>
  <c r="CF359" i="2"/>
  <c r="CE359" i="2" s="1"/>
  <c r="BA359" i="2" s="1"/>
  <c r="CF377" i="2"/>
  <c r="CE377" i="2" s="1"/>
  <c r="BA377" i="2" s="1"/>
  <c r="CF388" i="2"/>
  <c r="CE388" i="2" s="1"/>
  <c r="BA388" i="2" s="1"/>
  <c r="CF554" i="2"/>
  <c r="CE554" i="2" s="1"/>
  <c r="CF1139" i="2"/>
  <c r="CE1139" i="2" s="1"/>
  <c r="BA1139" i="2" s="1"/>
  <c r="CF1243" i="2"/>
  <c r="CE1243" i="2" s="1"/>
  <c r="BA1243" i="2" s="1"/>
  <c r="CF435" i="2"/>
  <c r="CE435" i="2" s="1"/>
  <c r="BA435" i="2" s="1"/>
  <c r="CF570" i="2"/>
  <c r="CE570" i="2" s="1"/>
  <c r="CF977" i="2"/>
  <c r="CE977" i="2" s="1"/>
  <c r="BA977" i="2" s="1"/>
  <c r="CF1205" i="2"/>
  <c r="CE1205" i="2" s="1"/>
  <c r="BA1205" i="2" s="1"/>
  <c r="BZ427" i="2"/>
  <c r="CF427" i="2"/>
  <c r="CE427" i="2" s="1"/>
  <c r="BA427" i="2" s="1"/>
  <c r="CF1169" i="2"/>
  <c r="CE1169" i="2" s="1"/>
  <c r="BA1169" i="2" s="1"/>
  <c r="BZ674" i="2"/>
  <c r="CF674" i="2"/>
  <c r="CE674" i="2" s="1"/>
  <c r="BA674" i="2" s="1"/>
  <c r="CF1140" i="2"/>
  <c r="CE1140" i="2" s="1"/>
  <c r="BA1140" i="2" s="1"/>
  <c r="BZ1185" i="2"/>
  <c r="CF1185" i="2"/>
  <c r="CE1185" i="2" s="1"/>
  <c r="BA1185" i="2" s="1"/>
  <c r="CF855" i="2"/>
  <c r="CE855" i="2" s="1"/>
  <c r="BA855" i="2" s="1"/>
  <c r="CF1224" i="2"/>
  <c r="CE1224" i="2" s="1"/>
  <c r="BA1224" i="2" s="1"/>
  <c r="CF434" i="2"/>
  <c r="CE434" i="2" s="1"/>
  <c r="BA434" i="2" s="1"/>
  <c r="CF1029" i="2"/>
  <c r="CE1029" i="2" s="1"/>
  <c r="BA1029" i="2" s="1"/>
  <c r="CF1177" i="2"/>
  <c r="CE1177" i="2" s="1"/>
  <c r="BA1177" i="2" s="1"/>
  <c r="CF1187" i="2"/>
  <c r="CE1187" i="2" s="1"/>
  <c r="BA1187" i="2" s="1"/>
  <c r="CF1032" i="2"/>
  <c r="CE1032" i="2" s="1"/>
  <c r="CF686" i="2"/>
  <c r="CE686" i="2" s="1"/>
  <c r="BA686" i="2" s="1"/>
  <c r="CF875" i="2"/>
  <c r="CE875" i="2" s="1"/>
  <c r="BA875" i="2" s="1"/>
  <c r="CF60" i="2"/>
  <c r="CE60" i="2" s="1"/>
  <c r="BA60" i="2" s="1"/>
  <c r="CF599" i="2"/>
  <c r="CE599" i="2" s="1"/>
  <c r="BA599" i="2" s="1"/>
  <c r="BZ1042" i="2"/>
  <c r="CF1042" i="2"/>
  <c r="CE1042" i="2" s="1"/>
  <c r="BA1042" i="2" s="1"/>
  <c r="BZ525" i="2"/>
  <c r="CF525" i="2"/>
  <c r="CE525" i="2" s="1"/>
  <c r="CF369" i="2"/>
  <c r="CE369" i="2" s="1"/>
  <c r="CF794" i="2"/>
  <c r="CE794" i="2" s="1"/>
  <c r="BA794" i="2" s="1"/>
  <c r="BZ342" i="2"/>
  <c r="CF342" i="2"/>
  <c r="CE342" i="2" s="1"/>
  <c r="BA342" i="2" s="1"/>
  <c r="BZ338" i="2"/>
  <c r="CF338" i="2"/>
  <c r="CE338" i="2" s="1"/>
  <c r="BZ523" i="2"/>
  <c r="CF523" i="2"/>
  <c r="CE523" i="2" s="1"/>
  <c r="BA523" i="2" s="1"/>
  <c r="CF1249" i="2"/>
  <c r="CE1249" i="2" s="1"/>
  <c r="BZ575" i="2"/>
  <c r="CF575" i="2"/>
  <c r="CE575" i="2" s="1"/>
  <c r="BZ537" i="2"/>
  <c r="CF537" i="2"/>
  <c r="CE537" i="2" s="1"/>
  <c r="BZ30" i="2"/>
  <c r="CF30" i="2"/>
  <c r="CE30" i="2" s="1"/>
  <c r="BA30" i="2" s="1"/>
  <c r="CF28" i="2"/>
  <c r="CE28" i="2" s="1"/>
  <c r="CF607" i="2"/>
  <c r="CE607" i="2" s="1"/>
  <c r="BA607" i="2" s="1"/>
  <c r="CF711" i="2"/>
  <c r="CE711" i="2" s="1"/>
  <c r="CF59" i="2"/>
  <c r="CE59" i="2" s="1"/>
  <c r="BA59" i="2" s="1"/>
  <c r="CF8" i="2"/>
  <c r="CE8" i="2" s="1"/>
  <c r="CF386" i="2"/>
  <c r="CE386" i="2" s="1"/>
  <c r="BA386" i="2" s="1"/>
  <c r="CF694" i="2"/>
  <c r="CE694" i="2" s="1"/>
  <c r="BA694" i="2" s="1"/>
  <c r="CF933" i="2"/>
  <c r="CE933" i="2" s="1"/>
  <c r="BA933" i="2" s="1"/>
  <c r="CF1167" i="2"/>
  <c r="CE1167" i="2" s="1"/>
  <c r="BA1167" i="2" s="1"/>
  <c r="CF482" i="2"/>
  <c r="CE482" i="2" s="1"/>
  <c r="BA482" i="2" s="1"/>
  <c r="CF294" i="2"/>
  <c r="CE294" i="2" s="1"/>
  <c r="BA294" i="2" s="1"/>
  <c r="CF932" i="2"/>
  <c r="CE932" i="2" s="1"/>
  <c r="BA932" i="2" s="1"/>
  <c r="BZ531" i="2"/>
  <c r="CF531" i="2"/>
  <c r="CE531" i="2" s="1"/>
  <c r="BZ439" i="2"/>
  <c r="CF439" i="2"/>
  <c r="CE439" i="2" s="1"/>
  <c r="BA439" i="2" s="1"/>
  <c r="BZ737" i="2"/>
  <c r="CF737" i="2"/>
  <c r="CE737" i="2" s="1"/>
  <c r="BA737" i="2" s="1"/>
  <c r="CF728" i="2"/>
  <c r="CE728" i="2" s="1"/>
  <c r="BA728" i="2" s="1"/>
  <c r="CF336" i="2"/>
  <c r="CE336" i="2" s="1"/>
  <c r="BA336" i="2" s="1"/>
  <c r="CF496" i="2"/>
  <c r="CE496" i="2" s="1"/>
  <c r="BZ503" i="2"/>
  <c r="CF503" i="2"/>
  <c r="CE503" i="2" s="1"/>
  <c r="BA503" i="2" s="1"/>
  <c r="CF1040" i="2"/>
  <c r="CE1040" i="2" s="1"/>
  <c r="BA1040" i="2" s="1"/>
  <c r="BZ1168" i="2"/>
  <c r="CF1168" i="2"/>
  <c r="CE1168" i="2" s="1"/>
  <c r="BA1168" i="2" s="1"/>
  <c r="BZ720" i="2"/>
  <c r="CF720" i="2"/>
  <c r="CE720" i="2" s="1"/>
  <c r="BA720" i="2" s="1"/>
  <c r="CF811" i="2"/>
  <c r="CE811" i="2" s="1"/>
  <c r="BA811" i="2" s="1"/>
  <c r="BZ894" i="2"/>
  <c r="CF894" i="2"/>
  <c r="CE894" i="2" s="1"/>
  <c r="BA894" i="2" s="1"/>
  <c r="CF886" i="2"/>
  <c r="CE886" i="2" s="1"/>
  <c r="BA886" i="2" s="1"/>
  <c r="CF409" i="2"/>
  <c r="CE409" i="2" s="1"/>
  <c r="BA409" i="2" s="1"/>
  <c r="CF1251" i="2"/>
  <c r="CE1251" i="2" s="1"/>
  <c r="BA1251" i="2" s="1"/>
  <c r="CF1248" i="2"/>
  <c r="CE1248" i="2" s="1"/>
  <c r="CF403" i="2"/>
  <c r="CE403" i="2" s="1"/>
  <c r="CF36" i="2"/>
  <c r="CE36" i="2" s="1"/>
  <c r="CF571" i="2"/>
  <c r="CE571" i="2" s="1"/>
  <c r="CF1174" i="2"/>
  <c r="CE1174" i="2" s="1"/>
  <c r="BA1174" i="2" s="1"/>
  <c r="CF983" i="2"/>
  <c r="CE983" i="2" s="1"/>
  <c r="CF970" i="2"/>
  <c r="CE970" i="2" s="1"/>
  <c r="BA970" i="2" s="1"/>
  <c r="CF564" i="2"/>
  <c r="CE564" i="2" s="1"/>
  <c r="CF624" i="2"/>
  <c r="CE624" i="2" s="1"/>
  <c r="BA624" i="2" s="1"/>
  <c r="BZ730" i="2"/>
  <c r="CF730" i="2"/>
  <c r="CE730" i="2" s="1"/>
  <c r="BA730" i="2" s="1"/>
  <c r="CF66" i="2"/>
  <c r="CE66" i="2" s="1"/>
  <c r="BZ874" i="2"/>
  <c r="CF874" i="2"/>
  <c r="CE874" i="2" s="1"/>
  <c r="BA874" i="2" s="1"/>
  <c r="CF365" i="2"/>
  <c r="CE365" i="2" s="1"/>
  <c r="BA365" i="2" s="1"/>
  <c r="CF844" i="2"/>
  <c r="CE844" i="2" s="1"/>
  <c r="BA844" i="2" s="1"/>
  <c r="BZ419" i="2"/>
  <c r="CF419" i="2"/>
  <c r="CE419" i="2" s="1"/>
  <c r="BA419" i="2" s="1"/>
  <c r="BZ715" i="2"/>
  <c r="CF715" i="2"/>
  <c r="CE715" i="2" s="1"/>
  <c r="BA715" i="2" s="1"/>
  <c r="CF42" i="2"/>
  <c r="CE42" i="2" s="1"/>
  <c r="BA42" i="2" s="1"/>
  <c r="BZ1230" i="2"/>
  <c r="CF1230" i="2"/>
  <c r="CE1230" i="2" s="1"/>
  <c r="BA1230" i="2" s="1"/>
  <c r="BZ729" i="2"/>
  <c r="CF729" i="2"/>
  <c r="CE729" i="2" s="1"/>
  <c r="BA729" i="2" s="1"/>
  <c r="CF586" i="2"/>
  <c r="CE586" i="2" s="1"/>
  <c r="CF903" i="2"/>
  <c r="CE903" i="2" s="1"/>
  <c r="BZ433" i="2"/>
  <c r="CF433" i="2"/>
  <c r="CE433" i="2" s="1"/>
  <c r="CF410" i="2"/>
  <c r="CE410" i="2" s="1"/>
  <c r="BA410" i="2" s="1"/>
  <c r="CF987" i="2"/>
  <c r="CE987" i="2" s="1"/>
  <c r="BA987" i="2" s="1"/>
  <c r="CF572" i="2"/>
  <c r="CE572" i="2" s="1"/>
  <c r="CF873" i="2"/>
  <c r="CE873" i="2" s="1"/>
  <c r="BA873" i="2" s="1"/>
  <c r="CF86" i="2"/>
  <c r="CE86" i="2" s="1"/>
  <c r="CF766" i="2"/>
  <c r="CE766" i="2" s="1"/>
  <c r="BA766" i="2" s="1"/>
  <c r="CF1127" i="2"/>
  <c r="CE1127" i="2" s="1"/>
  <c r="BA1127" i="2" s="1"/>
  <c r="CF931" i="2"/>
  <c r="CE931" i="2" s="1"/>
  <c r="BA931" i="2" s="1"/>
  <c r="CF579" i="2"/>
  <c r="CE579" i="2" s="1"/>
  <c r="BZ910" i="2"/>
  <c r="CF910" i="2"/>
  <c r="CE910" i="2" s="1"/>
  <c r="BA910" i="2" s="1"/>
  <c r="BZ532" i="2"/>
  <c r="CF532" i="2"/>
  <c r="CE532" i="2" s="1"/>
  <c r="BZ91" i="2"/>
  <c r="CF91" i="2"/>
  <c r="CE91" i="2" s="1"/>
  <c r="BA91" i="2" s="1"/>
  <c r="CF480" i="2"/>
  <c r="CE480" i="2" s="1"/>
  <c r="CF581" i="2"/>
  <c r="CE581" i="2" s="1"/>
  <c r="CF1192" i="2"/>
  <c r="CE1192" i="2" s="1"/>
  <c r="BA1192" i="2" s="1"/>
  <c r="CF1257" i="2"/>
  <c r="CE1257" i="2" s="1"/>
  <c r="BA1257" i="2" s="1"/>
  <c r="CF432" i="2"/>
  <c r="CE432" i="2" s="1"/>
  <c r="CF697" i="2"/>
  <c r="CE697" i="2" s="1"/>
  <c r="BA697" i="2" s="1"/>
  <c r="CF732" i="2"/>
  <c r="CE732" i="2" s="1"/>
  <c r="BA732" i="2" s="1"/>
  <c r="CF1137" i="2"/>
  <c r="CE1137" i="2" s="1"/>
  <c r="BA1137" i="2" s="1"/>
  <c r="CF990" i="2"/>
  <c r="CE990" i="2" s="1"/>
  <c r="CF372" i="2"/>
  <c r="CE372" i="2" s="1"/>
  <c r="CF767" i="2"/>
  <c r="CE767" i="2" s="1"/>
  <c r="BA767" i="2" s="1"/>
  <c r="CF769" i="2"/>
  <c r="CE769" i="2" s="1"/>
  <c r="BA769" i="2" s="1"/>
  <c r="CF78" i="2"/>
  <c r="CE78" i="2" s="1"/>
  <c r="BA78" i="2" s="1"/>
  <c r="CF665" i="2"/>
  <c r="CE665" i="2" s="1"/>
  <c r="BA665" i="2" s="1"/>
  <c r="CF1207" i="2"/>
  <c r="CE1207" i="2" s="1"/>
  <c r="BA1207" i="2" s="1"/>
  <c r="CF738" i="2"/>
  <c r="CE738" i="2" s="1"/>
  <c r="BA738" i="2" s="1"/>
  <c r="CF1155" i="2"/>
  <c r="CE1155" i="2" s="1"/>
  <c r="BA1155" i="2" s="1"/>
  <c r="CF1028" i="2"/>
  <c r="CE1028" i="2" s="1"/>
  <c r="BA1028" i="2" s="1"/>
  <c r="CF678" i="2"/>
  <c r="CE678" i="2" s="1"/>
  <c r="BA678" i="2" s="1"/>
  <c r="CF969" i="2"/>
  <c r="CE969" i="2" s="1"/>
  <c r="BA969" i="2" s="1"/>
  <c r="CF820" i="2"/>
  <c r="CE820" i="2" s="1"/>
  <c r="BA820" i="2" s="1"/>
  <c r="CF850" i="2"/>
  <c r="CE850" i="2" s="1"/>
  <c r="BA850" i="2" s="1"/>
  <c r="CF863" i="2"/>
  <c r="CE863" i="2" s="1"/>
  <c r="BA863" i="2" s="1"/>
  <c r="CF972" i="2"/>
  <c r="CE972" i="2" s="1"/>
  <c r="BA972" i="2" s="1"/>
  <c r="CF988" i="2"/>
  <c r="CE988" i="2" s="1"/>
  <c r="BA988" i="2" s="1"/>
  <c r="CF968" i="2"/>
  <c r="CE968" i="2" s="1"/>
  <c r="BA968" i="2" s="1"/>
  <c r="CF742" i="2"/>
  <c r="CE742" i="2" s="1"/>
  <c r="BA742" i="2" s="1"/>
  <c r="CF1240" i="2"/>
  <c r="CE1240" i="2" s="1"/>
  <c r="BA1240" i="2" s="1"/>
  <c r="CF331" i="2"/>
  <c r="CE331" i="2" s="1"/>
  <c r="CF779" i="2"/>
  <c r="CE779" i="2" s="1"/>
  <c r="BA779" i="2" s="1"/>
  <c r="CF1236" i="2"/>
  <c r="CE1236" i="2" s="1"/>
  <c r="BA1236" i="2" s="1"/>
  <c r="CF591" i="2"/>
  <c r="CE591" i="2" s="1"/>
  <c r="CF1138" i="2"/>
  <c r="CE1138" i="2" s="1"/>
  <c r="BA1138" i="2" s="1"/>
  <c r="CF1223" i="2"/>
  <c r="CE1223" i="2" s="1"/>
  <c r="BA1223" i="2" s="1"/>
  <c r="CF301" i="2"/>
  <c r="CE301" i="2" s="1"/>
  <c r="BA301" i="2" s="1"/>
  <c r="CF1147" i="2"/>
  <c r="CE1147" i="2" s="1"/>
  <c r="BA1147" i="2" s="1"/>
  <c r="CF984" i="2"/>
  <c r="CE984" i="2" s="1"/>
  <c r="CF658" i="2"/>
  <c r="CE658" i="2" s="1"/>
  <c r="BA658" i="2" s="1"/>
  <c r="CF848" i="2"/>
  <c r="CE848" i="2" s="1"/>
  <c r="BA848" i="2" s="1"/>
  <c r="CF1227" i="2"/>
  <c r="CE1227" i="2" s="1"/>
  <c r="BA1227" i="2" s="1"/>
  <c r="CF79" i="2"/>
  <c r="CE79" i="2" s="1"/>
  <c r="BA79" i="2" s="1"/>
  <c r="CF61" i="2"/>
  <c r="CE61" i="2" s="1"/>
  <c r="BA61" i="2" s="1"/>
  <c r="CF1199" i="2"/>
  <c r="CE1199" i="2" s="1"/>
  <c r="BA1199" i="2" s="1"/>
  <c r="CF934" i="2"/>
  <c r="CE934" i="2" s="1"/>
  <c r="BA934" i="2" s="1"/>
  <c r="CF973" i="2"/>
  <c r="CE973" i="2" s="1"/>
  <c r="BA973" i="2" s="1"/>
  <c r="CF989" i="2"/>
  <c r="CE989" i="2" s="1"/>
  <c r="CF352" i="2"/>
  <c r="CE352" i="2" s="1"/>
  <c r="BA352" i="2" s="1"/>
  <c r="CF587" i="2"/>
  <c r="CE587" i="2" s="1"/>
  <c r="CF1232" i="2"/>
  <c r="CE1232" i="2" s="1"/>
  <c r="CF1252" i="2"/>
  <c r="CE1252" i="2" s="1"/>
  <c r="BA1252" i="2" s="1"/>
  <c r="CF978" i="2"/>
  <c r="CE978" i="2" s="1"/>
  <c r="BA978" i="2" s="1"/>
  <c r="CF449" i="2"/>
  <c r="CE449" i="2" s="1"/>
  <c r="BA449" i="2" s="1"/>
  <c r="CF659" i="2"/>
  <c r="CE659" i="2" s="1"/>
  <c r="BA659" i="2" s="1"/>
  <c r="CF562" i="2"/>
  <c r="CE562" i="2" s="1"/>
  <c r="CF3" i="2"/>
  <c r="CE3" i="2" s="1"/>
  <c r="CF1241" i="2"/>
  <c r="CE1241" i="2" s="1"/>
  <c r="BA1241" i="2" s="1"/>
  <c r="CF677" i="2"/>
  <c r="CE677" i="2" s="1"/>
  <c r="BA677" i="2" s="1"/>
  <c r="CF582" i="2"/>
  <c r="CE582" i="2" s="1"/>
  <c r="CF1231" i="2"/>
  <c r="CE1231" i="2" s="1"/>
  <c r="BA1231" i="2" s="1"/>
  <c r="CF867" i="2"/>
  <c r="CE867" i="2" s="1"/>
  <c r="BA867" i="2" s="1"/>
  <c r="CF522" i="2"/>
  <c r="CE522" i="2" s="1"/>
  <c r="BA522" i="2" s="1"/>
  <c r="CF781" i="2"/>
  <c r="CE781" i="2" s="1"/>
  <c r="BA781" i="2" s="1"/>
  <c r="CF1247" i="2"/>
  <c r="CE1247" i="2" s="1"/>
  <c r="CF1188" i="2"/>
  <c r="CE1188" i="2" s="1"/>
  <c r="BA1188" i="2" s="1"/>
  <c r="CF335" i="2"/>
  <c r="CE335" i="2" s="1"/>
  <c r="BA335" i="2" s="1"/>
  <c r="CF375" i="2"/>
  <c r="CE375" i="2" s="1"/>
  <c r="BA375" i="2" s="1"/>
  <c r="CF1203" i="2"/>
  <c r="CE1203" i="2" s="1"/>
  <c r="BA1203" i="2" s="1"/>
  <c r="CF425" i="2"/>
  <c r="CE425" i="2" s="1"/>
  <c r="BA425" i="2" s="1"/>
  <c r="CF719" i="2"/>
  <c r="CE719" i="2" s="1"/>
  <c r="BA719" i="2" s="1"/>
  <c r="CF713" i="2"/>
  <c r="CE713" i="2" s="1"/>
  <c r="BA713" i="2" s="1"/>
  <c r="CF1149" i="2"/>
  <c r="CE1149" i="2" s="1"/>
  <c r="BA1149" i="2" s="1"/>
  <c r="CF40" i="2"/>
  <c r="CE40" i="2" s="1"/>
  <c r="BA40" i="2" s="1"/>
  <c r="CF695" i="2"/>
  <c r="CE695" i="2" s="1"/>
  <c r="BA695" i="2" s="1"/>
  <c r="CF1034" i="2"/>
  <c r="CE1034" i="2" s="1"/>
  <c r="CF831" i="2"/>
  <c r="CE831" i="2" s="1"/>
  <c r="BA831" i="2" s="1"/>
  <c r="CF1173" i="2"/>
  <c r="CE1173" i="2" s="1"/>
  <c r="BA1173" i="2" s="1"/>
  <c r="CF16" i="2"/>
  <c r="CE16" i="2" s="1"/>
  <c r="CF479" i="2"/>
  <c r="CE479" i="2" s="1"/>
  <c r="CF88" i="2"/>
  <c r="CE88" i="2" s="1"/>
  <c r="CF544" i="2"/>
  <c r="CE544" i="2" s="1"/>
  <c r="BA544" i="2" s="1"/>
  <c r="CF980" i="2"/>
  <c r="CE980" i="2" s="1"/>
  <c r="BA980" i="2" s="1"/>
  <c r="CF413" i="2"/>
  <c r="CE413" i="2" s="1"/>
  <c r="CF592" i="2"/>
  <c r="CE592" i="2" s="1"/>
  <c r="CF1225" i="2"/>
  <c r="CE1225" i="2" s="1"/>
  <c r="BA1225" i="2" s="1"/>
  <c r="CF589" i="2"/>
  <c r="CE589" i="2" s="1"/>
  <c r="CF15" i="2"/>
  <c r="CE15" i="2" s="1"/>
  <c r="CF314" i="2"/>
  <c r="CE314" i="2" s="1"/>
  <c r="BA314" i="2" s="1"/>
  <c r="CF7" i="2"/>
  <c r="CE7" i="2" s="1"/>
  <c r="CF615" i="2"/>
  <c r="CE615" i="2" s="1"/>
  <c r="BA615" i="2" s="1"/>
  <c r="CF1027" i="2"/>
  <c r="CE1027" i="2" s="1"/>
  <c r="BA1027" i="2" s="1"/>
  <c r="CF651" i="2"/>
  <c r="CE651" i="2" s="1"/>
  <c r="BA651" i="2" s="1"/>
  <c r="CF31" i="2"/>
  <c r="CE31" i="2" s="1"/>
  <c r="BA31" i="2" s="1"/>
  <c r="CF580" i="2"/>
  <c r="CE580" i="2" s="1"/>
  <c r="CF77" i="2"/>
  <c r="CE77" i="2" s="1"/>
  <c r="BA77" i="2" s="1"/>
  <c r="CF1183" i="2"/>
  <c r="CE1183" i="2" s="1"/>
  <c r="BA1183" i="2" s="1"/>
  <c r="CF1163" i="2"/>
  <c r="CE1163" i="2" s="1"/>
  <c r="BA1163" i="2" s="1"/>
  <c r="CF709" i="2"/>
  <c r="CE709" i="2" s="1"/>
  <c r="BA709" i="2" s="1"/>
  <c r="CF797" i="2"/>
  <c r="CE797" i="2" s="1"/>
  <c r="BA797" i="2" s="1"/>
  <c r="CF378" i="2"/>
  <c r="CE378" i="2" s="1"/>
  <c r="BA378" i="2" s="1"/>
  <c r="CF37" i="2"/>
  <c r="CE37" i="2" s="1"/>
  <c r="CF588" i="2"/>
  <c r="CE588" i="2" s="1"/>
  <c r="CF744" i="2"/>
  <c r="CE744" i="2" s="1"/>
  <c r="BA744" i="2" s="1"/>
  <c r="CF1184" i="2"/>
  <c r="CE1184" i="2" s="1"/>
  <c r="BA1184" i="2" s="1"/>
  <c r="CF914" i="2"/>
  <c r="CE914" i="2" s="1"/>
  <c r="BA914" i="2" s="1"/>
  <c r="CF590" i="2"/>
  <c r="CE590" i="2" s="1"/>
  <c r="CF1141" i="2"/>
  <c r="CE1141" i="2" s="1"/>
  <c r="BA1141" i="2" s="1"/>
  <c r="CF622" i="2"/>
  <c r="CE622" i="2" s="1"/>
  <c r="BA622" i="2" s="1"/>
  <c r="CF618" i="2"/>
  <c r="CE618" i="2" s="1"/>
  <c r="BA618" i="2" s="1"/>
  <c r="CF793" i="2"/>
  <c r="CE793" i="2" s="1"/>
  <c r="BA793" i="2" s="1"/>
  <c r="CF823" i="2"/>
  <c r="CE823" i="2" s="1"/>
  <c r="BA823" i="2" s="1"/>
  <c r="CF39" i="2"/>
  <c r="CE39" i="2" s="1"/>
  <c r="BA39" i="2" s="1"/>
  <c r="CF637" i="2"/>
  <c r="CE637" i="2" s="1"/>
  <c r="BA637" i="2" s="1"/>
  <c r="CF1026" i="2"/>
  <c r="CE1026" i="2" s="1"/>
  <c r="BA1026" i="2" s="1"/>
  <c r="CF842" i="2"/>
  <c r="CE842" i="2" s="1"/>
  <c r="BA842" i="2" s="1"/>
  <c r="CF721" i="2"/>
  <c r="CE721" i="2" s="1"/>
  <c r="BA721" i="2" s="1"/>
  <c r="CF641" i="2"/>
  <c r="CE641" i="2" s="1"/>
  <c r="BA641" i="2" s="1"/>
  <c r="CF645" i="2"/>
  <c r="CE645" i="2" s="1"/>
  <c r="BA645" i="2" s="1"/>
  <c r="CF1239" i="2"/>
  <c r="CE1239" i="2" s="1"/>
  <c r="BA1239" i="2" s="1"/>
  <c r="CF888" i="2"/>
  <c r="CE888" i="2" s="1"/>
  <c r="BA888" i="2" s="1"/>
  <c r="CF1259" i="2"/>
  <c r="CE1259" i="2" s="1"/>
  <c r="CF19" i="2"/>
  <c r="CE19" i="2" s="1"/>
  <c r="CF429" i="2"/>
  <c r="CE429" i="2" s="1"/>
  <c r="BA429" i="2" s="1"/>
  <c r="CF1263" i="2"/>
  <c r="CE1263" i="2" s="1"/>
  <c r="BA1263" i="2" s="1"/>
  <c r="CF1175" i="2"/>
  <c r="CE1175" i="2" s="1"/>
  <c r="BA1175" i="2" s="1"/>
  <c r="CF502" i="2"/>
  <c r="CE502" i="2" s="1"/>
  <c r="BA502" i="2" s="1"/>
  <c r="CF610" i="2"/>
  <c r="CE610" i="2" s="1"/>
  <c r="BA610" i="2" s="1"/>
  <c r="CF930" i="2"/>
  <c r="CE930" i="2" s="1"/>
  <c r="BA930" i="2" s="1"/>
  <c r="CF1161" i="2"/>
  <c r="CE1161" i="2" s="1"/>
  <c r="BA1161" i="2" s="1"/>
  <c r="CF1021" i="2"/>
  <c r="CE1021" i="2" s="1"/>
  <c r="CF81" i="2"/>
  <c r="CE81" i="2" s="1"/>
  <c r="BA81" i="2" s="1"/>
  <c r="CF67" i="2"/>
  <c r="CE67" i="2" s="1"/>
  <c r="CF573" i="2"/>
  <c r="CE573" i="2" s="1"/>
  <c r="CF985" i="2"/>
  <c r="CE985" i="2" s="1"/>
  <c r="CF578" i="2"/>
  <c r="CE578" i="2" s="1"/>
  <c r="CF583" i="2"/>
  <c r="CE583" i="2" s="1"/>
  <c r="CF929" i="2"/>
  <c r="CE929" i="2" s="1"/>
  <c r="BA929" i="2" s="1"/>
  <c r="CF1178" i="2"/>
  <c r="CE1178" i="2" s="1"/>
  <c r="BA1178" i="2" s="1"/>
  <c r="CF519" i="2"/>
  <c r="CE519" i="2" s="1"/>
  <c r="CF368" i="2"/>
  <c r="CE368" i="2" s="1"/>
  <c r="CF296" i="2"/>
  <c r="CE296" i="2" s="1"/>
  <c r="BA296" i="2" s="1"/>
  <c r="CF470" i="2"/>
  <c r="CE470" i="2" s="1"/>
  <c r="BA470" i="2" s="1"/>
  <c r="CF667" i="2"/>
  <c r="CE667" i="2" s="1"/>
  <c r="BA667" i="2" s="1"/>
  <c r="CF846" i="2"/>
  <c r="CE846" i="2" s="1"/>
  <c r="BA846" i="2" s="1"/>
  <c r="CF481" i="2"/>
  <c r="CE481" i="2" s="1"/>
  <c r="CF75" i="2"/>
  <c r="CE75" i="2" s="1"/>
  <c r="BA75" i="2" s="1"/>
  <c r="CF315" i="2"/>
  <c r="CE315" i="2" s="1"/>
  <c r="BA315" i="2" s="1"/>
  <c r="CF499" i="2"/>
  <c r="CE499" i="2" s="1"/>
  <c r="BA499" i="2" s="1"/>
  <c r="CF1024" i="2"/>
  <c r="CE1024" i="2" s="1"/>
  <c r="BA1024" i="2" s="1"/>
  <c r="CF27" i="2"/>
  <c r="CE27" i="2" s="1"/>
  <c r="CF556" i="2"/>
  <c r="CE556" i="2" s="1"/>
  <c r="CF632" i="2"/>
  <c r="CE632" i="2" s="1"/>
  <c r="BA632" i="2" s="1"/>
  <c r="CF780" i="2"/>
  <c r="CE780" i="2" s="1"/>
  <c r="BA780" i="2" s="1"/>
  <c r="CF367" i="2"/>
  <c r="CE367" i="2" s="1"/>
  <c r="BA367" i="2" s="1"/>
  <c r="CF394" i="2"/>
  <c r="CE394" i="2" s="1"/>
  <c r="CF916" i="2"/>
  <c r="CE916" i="2" s="1"/>
  <c r="BA916" i="2" s="1"/>
  <c r="CF926" i="2"/>
  <c r="CE926" i="2" s="1"/>
  <c r="BA926" i="2" s="1"/>
  <c r="CF5" i="2"/>
  <c r="CE5" i="2" s="1"/>
  <c r="CF754" i="2"/>
  <c r="CE754" i="2" s="1"/>
  <c r="BA754" i="2" s="1"/>
  <c r="CF982" i="2"/>
  <c r="CE982" i="2" s="1"/>
  <c r="BA982" i="2" s="1"/>
  <c r="CF791" i="2"/>
  <c r="CE791" i="2" s="1"/>
  <c r="BA791" i="2" s="1"/>
  <c r="CF412" i="2"/>
  <c r="CE412" i="2" s="1"/>
  <c r="BA412" i="2" s="1"/>
  <c r="CF785" i="2"/>
  <c r="CE785" i="2" s="1"/>
  <c r="BA785" i="2" s="1"/>
  <c r="CF991" i="2"/>
  <c r="CE991" i="2" s="1"/>
  <c r="CF1181" i="2"/>
  <c r="CE1181" i="2" s="1"/>
  <c r="BA1181" i="2" s="1"/>
  <c r="DR436" i="2"/>
  <c r="DR427" i="2"/>
  <c r="DR419" i="2"/>
  <c r="DR438" i="2"/>
  <c r="DR429" i="2"/>
  <c r="DR421" i="2"/>
  <c r="DR435" i="2"/>
  <c r="DR432" i="2"/>
  <c r="DR426" i="2"/>
  <c r="DR418" i="2"/>
  <c r="DR434" i="2"/>
  <c r="DR423" i="2"/>
  <c r="DR417" i="2"/>
  <c r="DR437" i="2"/>
  <c r="DR425" i="2"/>
  <c r="DR420" i="2"/>
  <c r="DR431" i="2"/>
  <c r="DR428" i="2"/>
  <c r="DR439" i="2"/>
  <c r="DR433" i="2"/>
  <c r="DR422" i="2"/>
  <c r="DR416" i="2"/>
  <c r="DR430" i="2"/>
  <c r="DR424" i="2"/>
  <c r="CF38" i="2"/>
  <c r="CE38" i="2" s="1"/>
  <c r="BA38" i="2" s="1"/>
  <c r="CF832" i="2"/>
  <c r="CE832" i="2" s="1"/>
  <c r="BA832" i="2" s="1"/>
  <c r="CF801" i="2"/>
  <c r="CE801" i="2" s="1"/>
  <c r="BA801" i="2" s="1"/>
  <c r="CF616" i="2"/>
  <c r="CE616" i="2" s="1"/>
  <c r="BA616" i="2" s="1"/>
  <c r="CF834" i="2"/>
  <c r="CE834" i="2" s="1"/>
  <c r="BA834" i="2" s="1"/>
  <c r="CF1182" i="2"/>
  <c r="CE1182" i="2" s="1"/>
  <c r="BA1182" i="2" s="1"/>
  <c r="CF1235" i="2"/>
  <c r="CE1235" i="2" s="1"/>
  <c r="BA1235" i="2" s="1"/>
  <c r="CF11" i="2"/>
  <c r="CE11" i="2" s="1"/>
  <c r="CF1022" i="2"/>
  <c r="CE1022" i="2" s="1"/>
  <c r="BA1022" i="2" s="1"/>
  <c r="CF986" i="2"/>
  <c r="CE986" i="2" s="1"/>
  <c r="BA986" i="2" s="1"/>
  <c r="CF1023" i="2"/>
  <c r="CE1023" i="2" s="1"/>
  <c r="BA1023" i="2" s="1"/>
  <c r="CF981" i="2"/>
  <c r="CE981" i="2" s="1"/>
  <c r="BA981" i="2" s="1"/>
  <c r="CF684" i="2"/>
  <c r="CE684" i="2" s="1"/>
  <c r="BA684" i="2" s="1"/>
  <c r="CF405" i="2"/>
  <c r="CE405" i="2" s="1"/>
  <c r="CF408" i="2"/>
  <c r="CE408" i="2" s="1"/>
  <c r="BA408" i="2" s="1"/>
  <c r="CF71" i="2"/>
  <c r="CE71" i="2" s="1"/>
  <c r="BA71" i="2" s="1"/>
  <c r="CF633" i="2"/>
  <c r="CE633" i="2" s="1"/>
  <c r="BA633" i="2" s="1"/>
  <c r="CF718" i="2"/>
  <c r="CE718" i="2" s="1"/>
  <c r="BA718" i="2" s="1"/>
  <c r="CF341" i="2"/>
  <c r="CE341" i="2" s="1"/>
  <c r="BA341" i="2" s="1"/>
  <c r="CF809" i="2"/>
  <c r="CE809" i="2" s="1"/>
  <c r="BA809" i="2" s="1"/>
  <c r="CF703" i="2"/>
  <c r="CE703" i="2" s="1"/>
  <c r="BA703" i="2" s="1"/>
  <c r="CF500" i="2"/>
  <c r="CE500" i="2" s="1"/>
  <c r="BA500" i="2" s="1"/>
  <c r="CF577" i="2"/>
  <c r="CE577" i="2" s="1"/>
  <c r="CF462" i="2"/>
  <c r="CE462" i="2" s="1"/>
  <c r="BA462" i="2" s="1"/>
  <c r="CF1019" i="2"/>
  <c r="CE1019" i="2" s="1"/>
  <c r="CF417" i="2"/>
  <c r="CE417" i="2" s="1"/>
  <c r="BA417" i="2" s="1"/>
  <c r="CF68" i="2"/>
  <c r="CE68" i="2" s="1"/>
  <c r="BA68" i="2" s="1"/>
  <c r="CF584" i="2"/>
  <c r="CE584" i="2" s="1"/>
  <c r="CF634" i="2"/>
  <c r="CE634" i="2" s="1"/>
  <c r="BA634" i="2" s="1"/>
  <c r="CF1179" i="2"/>
  <c r="CE1179" i="2" s="1"/>
  <c r="BA1179" i="2" s="1"/>
  <c r="CF495" i="2"/>
  <c r="CE495" i="2" s="1"/>
  <c r="CF710" i="2"/>
  <c r="CE710" i="2" s="1"/>
  <c r="CF576" i="2"/>
  <c r="CE576" i="2" s="1"/>
  <c r="CF650" i="2"/>
  <c r="CE650" i="2" s="1"/>
  <c r="BA650" i="2" s="1"/>
  <c r="CF561" i="2"/>
  <c r="CE561" i="2" s="1"/>
  <c r="CF758" i="2"/>
  <c r="CE758" i="2" s="1"/>
  <c r="BA758" i="2" s="1"/>
  <c r="CF927" i="2"/>
  <c r="CE927" i="2" s="1"/>
  <c r="BA927" i="2" s="1"/>
  <c r="CF1035" i="2"/>
  <c r="CE1035" i="2" s="1"/>
  <c r="CF756" i="2"/>
  <c r="CE756" i="2" s="1"/>
  <c r="BA756" i="2" s="1"/>
  <c r="CF643" i="2"/>
  <c r="CE643" i="2" s="1"/>
  <c r="BA643" i="2" s="1"/>
  <c r="CF635" i="2"/>
  <c r="CE635" i="2" s="1"/>
  <c r="BA635" i="2" s="1"/>
  <c r="CF672" i="2"/>
  <c r="CE672" i="2" s="1"/>
  <c r="BA672" i="2" s="1"/>
  <c r="CF24" i="2"/>
  <c r="CE24" i="2" s="1"/>
  <c r="BA24" i="2" s="1"/>
  <c r="CF415" i="2"/>
  <c r="CE415" i="2" s="1"/>
  <c r="CF608" i="2"/>
  <c r="CE608" i="2" s="1"/>
  <c r="BA608" i="2" s="1"/>
  <c r="CF661" i="2"/>
  <c r="CE661" i="2" s="1"/>
  <c r="BA661" i="2" s="1"/>
  <c r="CF1256" i="2"/>
  <c r="CE1256" i="2" s="1"/>
  <c r="BA1256" i="2" s="1"/>
  <c r="CF447" i="2"/>
  <c r="CE447" i="2" s="1"/>
  <c r="BA447" i="2" s="1"/>
  <c r="CF498" i="2"/>
  <c r="CE498" i="2" s="1"/>
  <c r="BA498" i="2" s="1"/>
  <c r="CF1025" i="2"/>
  <c r="CE1025" i="2" s="1"/>
  <c r="BA1025" i="2" s="1"/>
  <c r="CF1157" i="2"/>
  <c r="CE1157" i="2" s="1"/>
  <c r="BA1157" i="2" s="1"/>
  <c r="CF362" i="2"/>
  <c r="CE362" i="2" s="1"/>
  <c r="BA362" i="2" s="1"/>
  <c r="CF426" i="2"/>
  <c r="CE426" i="2" s="1"/>
  <c r="BA4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G2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======
ID#AAAB0VeAonI
Stephanie Judie Da Silva Aurichio    (2026-03-05 14:41:39)
Na simulação está 2,64</t>
        </r>
      </text>
    </comment>
    <comment ref="AG45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ID#AAAB0VeAouk
Stephanie Judie Da Silva Aurichio    (2026-03-05 17:21:54)
SIMULAÇÃO ESTÁ COM 2,20</t>
        </r>
      </text>
    </comment>
    <comment ref="AE46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ID#AAAB1ZtAAhc
Stephanie Judie Da Silva Aurichio    (2026-03-05 20:20:24)
FOI CONSIDERADO 1 LAMPADA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8l+BNsDY7d59lnMJrZIU+dxNEA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0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======
ID#AAAA-V5RTj0
Isabel Lima    (2023-10-17 13:15:57)
Coeficiente médio de luminância do pavimento.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6PqD7g6yn/nks9d0f4ZfqtsYzHA=="/>
    </ext>
  </extLst>
</comments>
</file>

<file path=xl/sharedStrings.xml><?xml version="1.0" encoding="utf-8"?>
<sst xmlns="http://schemas.openxmlformats.org/spreadsheetml/2006/main" count="30093" uniqueCount="1879">
  <si>
    <t>Estruturas</t>
  </si>
  <si>
    <t>Definição</t>
  </si>
  <si>
    <t>V1</t>
  </si>
  <si>
    <t>V2</t>
  </si>
  <si>
    <t xml:space="preserve">V3 </t>
  </si>
  <si>
    <t>V4</t>
  </si>
  <si>
    <t>V5</t>
  </si>
  <si>
    <t>Observação</t>
  </si>
  <si>
    <t>Fornecedor L1</t>
  </si>
  <si>
    <t>Conexled</t>
  </si>
  <si>
    <t>Não possui orçamento</t>
  </si>
  <si>
    <t>Fornecedor L2</t>
  </si>
  <si>
    <t>Ilumatic</t>
  </si>
  <si>
    <t>Fornecedor L3</t>
  </si>
  <si>
    <t>Juganu</t>
  </si>
  <si>
    <t>Possui orçamento, definir qual classe melhor atende</t>
  </si>
  <si>
    <t>Fornecedor L4</t>
  </si>
  <si>
    <t>Philips</t>
  </si>
  <si>
    <t>Fornecedor L5</t>
  </si>
  <si>
    <t>Repume</t>
  </si>
  <si>
    <t>Fornecedor L6</t>
  </si>
  <si>
    <t>Tecnowatt</t>
  </si>
  <si>
    <t>Fornecedor L7</t>
  </si>
  <si>
    <t>Unicoba</t>
  </si>
  <si>
    <t>Fornecedor L8</t>
  </si>
  <si>
    <t>SX Lighting</t>
  </si>
  <si>
    <t>Padrão</t>
  </si>
  <si>
    <t>Logradouro</t>
  </si>
  <si>
    <t>latitude</t>
  </si>
  <si>
    <t>longitude</t>
  </si>
  <si>
    <t>Classificação viária</t>
  </si>
  <si>
    <t>Classificação ciclovia</t>
  </si>
  <si>
    <t>Classificação pedonal</t>
  </si>
  <si>
    <t>Tipo de lâmpada</t>
  </si>
  <si>
    <t>Potencia da lâmpada</t>
  </si>
  <si>
    <t>Reator</t>
  </si>
  <si>
    <t>Potencia 2o nivel</t>
  </si>
  <si>
    <t>POT TOTAL MALHA</t>
  </si>
  <si>
    <t>Faixas de Rodagem</t>
  </si>
  <si>
    <t>Largura Passeio 1</t>
  </si>
  <si>
    <t>Largura Via 1</t>
  </si>
  <si>
    <t>largura Passeio Central 1</t>
  </si>
  <si>
    <t>largura Passeio Central 2</t>
  </si>
  <si>
    <t>Largura Via 2</t>
  </si>
  <si>
    <t>largura Passeio 2</t>
  </si>
  <si>
    <t>largura Canteiro Central</t>
  </si>
  <si>
    <t>largura Ciclovia 1</t>
  </si>
  <si>
    <t>largura Ciclovia 2</t>
  </si>
  <si>
    <t>estacionamento 1</t>
  </si>
  <si>
    <t>estacionamento 2</t>
  </si>
  <si>
    <t>posteacao</t>
  </si>
  <si>
    <t>Tipo de estrutura</t>
  </si>
  <si>
    <t>distancia entre postes</t>
  </si>
  <si>
    <t>altura da luminaria</t>
  </si>
  <si>
    <t>qtd de Lampadas IP Princ</t>
  </si>
  <si>
    <t>distancia Poste a via</t>
  </si>
  <si>
    <t>projecao do braço</t>
  </si>
  <si>
    <t>Pendor</t>
  </si>
  <si>
    <t>Altura de Instalação</t>
  </si>
  <si>
    <t>Projeção Vertical</t>
  </si>
  <si>
    <t>Exclusivo</t>
  </si>
  <si>
    <t>Quantidade de pontos inspecionados IP Veic</t>
  </si>
  <si>
    <t>qtd de Lampadas IP 2o nivel</t>
  </si>
  <si>
    <t>Tipo de posteação 2o nivel</t>
  </si>
  <si>
    <t>Distanciamento 2o nivel</t>
  </si>
  <si>
    <t>Altura da luminaria 2o nivel</t>
  </si>
  <si>
    <t>Projecao 2o nivel</t>
  </si>
  <si>
    <t>Distancia poste-via 2o nivel</t>
  </si>
  <si>
    <t>Quantidade de pontos inspecionados IP Sec</t>
  </si>
  <si>
    <t>informacoes Adicionais</t>
  </si>
  <si>
    <t>Emed - Norma</t>
  </si>
  <si>
    <t>U - Norma</t>
  </si>
  <si>
    <t>Luminância Média Exigida</t>
  </si>
  <si>
    <t>Uo Uniformidade Global Exigida</t>
  </si>
  <si>
    <t>Uniformidade Longitudinal Exigida</t>
  </si>
  <si>
    <t>Incremento Linear Exigido</t>
  </si>
  <si>
    <t>Atendimento pleno à norma</t>
  </si>
  <si>
    <t>Excesso de iluminância média IV</t>
  </si>
  <si>
    <t>Excesso de Uniformidade IV</t>
  </si>
  <si>
    <t>Excesso de luminância média IV</t>
  </si>
  <si>
    <t>Iluminância Média</t>
  </si>
  <si>
    <t>Uniformidade Global Mínima</t>
  </si>
  <si>
    <t>Luminância Média</t>
  </si>
  <si>
    <t>Uniformidade Longitudinal</t>
  </si>
  <si>
    <t>Incremento Linear (TI)</t>
  </si>
  <si>
    <t>EIR</t>
  </si>
  <si>
    <t>ATENDE TUDO - RUA SIMU</t>
  </si>
  <si>
    <t>Atende à Iluminância Média</t>
  </si>
  <si>
    <t>Atende à Uniformidade Global Miníma</t>
  </si>
  <si>
    <t>Atende à Luminância Média</t>
  </si>
  <si>
    <t>Classe IV</t>
  </si>
  <si>
    <t>Classe IP</t>
  </si>
  <si>
    <t>Excesso de iluminância média P1</t>
  </si>
  <si>
    <t>Iluminância mínima horizontal E (lux)</t>
  </si>
  <si>
    <t>Iluminância Média (Exigida)</t>
  </si>
  <si>
    <t>Atende à NBR 5101 - TUDO SIMU</t>
  </si>
  <si>
    <t>Atende à Iluminância mínima horizontal</t>
  </si>
  <si>
    <t>Excesso de iluminância média P2</t>
  </si>
  <si>
    <t>Iluminância mínima horizontal E (lux) exigida</t>
  </si>
  <si>
    <t>Atende à NBR 5101 - TUDO SIMU P2</t>
  </si>
  <si>
    <t>Fornecedor</t>
  </si>
  <si>
    <t>Código Luminária 1</t>
  </si>
  <si>
    <t>Luminária Simulada (IP Principal)</t>
  </si>
  <si>
    <t>Código Luminária 2</t>
  </si>
  <si>
    <t>Luminária Simulada (IP Secundário)</t>
  </si>
  <si>
    <t>Pontos por poste (IP Principal)</t>
  </si>
  <si>
    <t xml:space="preserve"> Potência simulada - IP Principal (W)</t>
  </si>
  <si>
    <t xml:space="preserve"> Potência simulada - IP Secundário (W)</t>
  </si>
  <si>
    <t>Fluxo Luminoso - IP Principal (lm)</t>
  </si>
  <si>
    <t>Fluxo Luminoso - IP Secundário (lm)</t>
  </si>
  <si>
    <t>Ângulo antigo</t>
  </si>
  <si>
    <t>Ângulo Simulado</t>
  </si>
  <si>
    <t>Braço Antigo</t>
  </si>
  <si>
    <t>Braço Novo</t>
  </si>
  <si>
    <t>Projeção com alteração</t>
  </si>
  <si>
    <t>Altura de luminária com alteração</t>
  </si>
  <si>
    <t>Correção de Ponto Escuro (CPE)</t>
  </si>
  <si>
    <t>Quantidade de pontos adicionados para via de veículo</t>
  </si>
  <si>
    <t>Quantidade de pontos adicionados para 2º nível</t>
  </si>
  <si>
    <t>Observação CPE  (Reduçao entre postes e/ou Tipo de Posteação)</t>
  </si>
  <si>
    <t>obs conferência</t>
  </si>
  <si>
    <t>rev conferência</t>
  </si>
  <si>
    <t>IP PRINC SIM</t>
  </si>
  <si>
    <t>IP SEC SIM</t>
  </si>
  <si>
    <t>TOTAL SIMULADO</t>
  </si>
  <si>
    <t>Eficientização</t>
  </si>
  <si>
    <t>Estrutura</t>
  </si>
  <si>
    <t>Simulação</t>
  </si>
  <si>
    <t xml:space="preserve">Conferência </t>
  </si>
  <si>
    <t>Considerar na Extrapolação</t>
  </si>
  <si>
    <t>Inspeção</t>
  </si>
  <si>
    <t>eficientização</t>
  </si>
  <si>
    <t xml:space="preserve">Verificar preenchimento de dados como largura dos passeios,canteiro e pista, </t>
  </si>
  <si>
    <t>PVCP</t>
  </si>
  <si>
    <t>Rua Doutor Leopoldo Lins</t>
  </si>
  <si>
    <t>P6</t>
  </si>
  <si>
    <t>-</t>
  </si>
  <si>
    <t>LED</t>
  </si>
  <si>
    <t>Interno</t>
  </si>
  <si>
    <t>Unilateral</t>
  </si>
  <si>
    <t>Braço</t>
  </si>
  <si>
    <t>Não</t>
  </si>
  <si>
    <t>Médio I</t>
  </si>
  <si>
    <t>Lucas</t>
  </si>
  <si>
    <t>Sim</t>
  </si>
  <si>
    <t xml:space="preserve">Verificar preenchimento de dados como largura dos passeios e pista, </t>
  </si>
  <si>
    <t>PVP</t>
  </si>
  <si>
    <t>Rua Jornalista Paulo Bittencourt</t>
  </si>
  <si>
    <t>Avenida Conselheiro Rosa E Silva</t>
  </si>
  <si>
    <t>P5</t>
  </si>
  <si>
    <t>Bilateral frontal</t>
  </si>
  <si>
    <t>Rua Das Pernambucanas</t>
  </si>
  <si>
    <t>Rua Caio Pereira</t>
  </si>
  <si>
    <t>C3</t>
  </si>
  <si>
    <t>Longo II</t>
  </si>
  <si>
    <t>Rua VoluntA!rios da PA!tria</t>
  </si>
  <si>
    <t>Real Da Torre</t>
  </si>
  <si>
    <t>C5</t>
  </si>
  <si>
    <t>Alterado para C4</t>
  </si>
  <si>
    <t>Rua JosA(c) BonifA!cio</t>
  </si>
  <si>
    <t>C4</t>
  </si>
  <si>
    <t>Bilateral alternado</t>
  </si>
  <si>
    <t xml:space="preserve"> SL VT 9.1 85W</t>
  </si>
  <si>
    <t>Total</t>
  </si>
  <si>
    <t>SX-INEVO040HF</t>
  </si>
  <si>
    <t xml:space="preserve">SIGSAGPTLRRSSNDL_50W_61IBBRS
</t>
  </si>
  <si>
    <t>Verificar preenchimento de dado como largura do passeio</t>
  </si>
  <si>
    <t>P</t>
  </si>
  <si>
    <t>Rua Freire De Andrade [IAL]</t>
  </si>
  <si>
    <t>Suporte</t>
  </si>
  <si>
    <t xml:space="preserve">Verificar preenchimento de dados como largura dos passeio 2 e pista, </t>
  </si>
  <si>
    <t>R. Maj. Mario Portela [Estrutural]</t>
  </si>
  <si>
    <t>Isabel</t>
  </si>
  <si>
    <t xml:space="preserve">Verificar preenchimento de dados como largura da pista, </t>
  </si>
  <si>
    <t>V</t>
  </si>
  <si>
    <t>Largo dos Coelhos [Estrutural]</t>
  </si>
  <si>
    <t>PV</t>
  </si>
  <si>
    <t>Rua Padre Venancio [Estrutural]</t>
  </si>
  <si>
    <t>Médio II</t>
  </si>
  <si>
    <t>Rua Da Aurora [Estrutural]</t>
  </si>
  <si>
    <t xml:space="preserve">Verificar preenchimento de dados como largura dos passeios, canteiro e pista, </t>
  </si>
  <si>
    <t>Vapor metálico</t>
  </si>
  <si>
    <t>Rua da Palma [IAL]</t>
  </si>
  <si>
    <t>Ponte Seis de Marco [Estrutural]</t>
  </si>
  <si>
    <t>Sem etiqueta</t>
  </si>
  <si>
    <t>Avenida Sul Gov. Cid Sampaio [Estrutural]</t>
  </si>
  <si>
    <t>O</t>
  </si>
  <si>
    <t>Verificar preenchimento de dados como largura da pista e passeio, (Existe dado de canteiro verificar classe)</t>
  </si>
  <si>
    <t>VP</t>
  </si>
  <si>
    <t>Cais Santa Rita [Estrutural]</t>
  </si>
  <si>
    <t xml:space="preserve">Verificar preenchimento de dados como largura dos passeio, </t>
  </si>
  <si>
    <t>Praca Dezessete [Estrutural]</t>
  </si>
  <si>
    <t>Rua Jose de Alencar [IAL]</t>
  </si>
  <si>
    <t>Praca Frei Cassimiro [Estrutural]</t>
  </si>
  <si>
    <t>Rua Dr Elias Gomes [IAL]</t>
  </si>
  <si>
    <t>Rua Joao Da Silva Teles [IAL]</t>
  </si>
  <si>
    <t>3 Travessa Da Regeneracao [IAL]</t>
  </si>
  <si>
    <t>Poxoreu [IAL]</t>
  </si>
  <si>
    <t xml:space="preserve">Verificar preenchimento de dados como largura dos passeios,cangeiro e pista, </t>
  </si>
  <si>
    <t>Pcvp</t>
  </si>
  <si>
    <t>Rua Do Futuro [IAL]</t>
  </si>
  <si>
    <t>Rua Catula da Paixao Cearense [IAL]</t>
  </si>
  <si>
    <t>R Primeiro De Janeiro</t>
  </si>
  <si>
    <t>Cap. Salgueiro [Estrutural]</t>
  </si>
  <si>
    <t>Avenida Beberibe [IAL]</t>
  </si>
  <si>
    <t>C2</t>
  </si>
  <si>
    <t>PCVP</t>
  </si>
  <si>
    <t>Rua Professor Joao Medeiros [IAL]</t>
  </si>
  <si>
    <t>Avenida Fernando Simoes Barbosa [IAL]</t>
  </si>
  <si>
    <t>C1</t>
  </si>
  <si>
    <t>Avenida Boa Viagem [IAL]</t>
  </si>
  <si>
    <t>Bastos Ribeiro</t>
  </si>
  <si>
    <t>R. Frei Tito De Alencar Lima</t>
  </si>
  <si>
    <t>Rua Conselheiro Nabuco</t>
  </si>
  <si>
    <t>Avenida Padre Mosca de Carvalho</t>
  </si>
  <si>
    <t xml:space="preserve">Verificar preenchimento de dados como largura do passeio, </t>
  </si>
  <si>
    <t>Rua Isabel</t>
  </si>
  <si>
    <t>Cinema</t>
  </si>
  <si>
    <t>Verificar preenchimento de dados como largura do passeio</t>
  </si>
  <si>
    <t>Joao Rio Branco</t>
  </si>
  <si>
    <t>Rosa Clara</t>
  </si>
  <si>
    <t>Rabilo</t>
  </si>
  <si>
    <t>Angra Dos Reis</t>
  </si>
  <si>
    <t>Ana Lima Brandao</t>
  </si>
  <si>
    <t>Engenho Cana Brava</t>
  </si>
  <si>
    <t>Aureo Bradley</t>
  </si>
  <si>
    <t>Continetal</t>
  </si>
  <si>
    <t>Recife</t>
  </si>
  <si>
    <t>Avenida Dom Helder Camara</t>
  </si>
  <si>
    <t>Assis Brasil</t>
  </si>
  <si>
    <t>Tamareira</t>
  </si>
  <si>
    <t>Quimico Alfeu Rabelo</t>
  </si>
  <si>
    <t>Rio Das Contas</t>
  </si>
  <si>
    <t>Governador Roberto Silveira</t>
  </si>
  <si>
    <t>R Ubyracy</t>
  </si>
  <si>
    <t>Professor Fernando Mota</t>
  </si>
  <si>
    <t>Rio Pajeu</t>
  </si>
  <si>
    <t>0.41</t>
  </si>
  <si>
    <t>9.35</t>
  </si>
  <si>
    <t>2.49</t>
  </si>
  <si>
    <t>13.94</t>
  </si>
  <si>
    <t>5.56</t>
  </si>
  <si>
    <t xml:space="preserve"> SL VT 9.1 65W</t>
  </si>
  <si>
    <t>15.63</t>
  </si>
  <si>
    <t>0.21</t>
  </si>
  <si>
    <t>6.97</t>
  </si>
  <si>
    <t>0.60</t>
  </si>
  <si>
    <t>13.34</t>
  </si>
  <si>
    <t>7.64</t>
  </si>
  <si>
    <t>SX-INEVO060HF</t>
  </si>
  <si>
    <t>16.61</t>
  </si>
  <si>
    <t>0.26</t>
  </si>
  <si>
    <t>1.28</t>
  </si>
  <si>
    <t>13.23</t>
  </si>
  <si>
    <t>7.31</t>
  </si>
  <si>
    <t>SIGSAGPTLRRSSNDL_60W_73IBBRS</t>
  </si>
  <si>
    <t>Francisco Beltrao</t>
  </si>
  <si>
    <t>8.77</t>
  </si>
  <si>
    <t>0.30</t>
  </si>
  <si>
    <t xml:space="preserve"> SL VT 9.1 44W</t>
  </si>
  <si>
    <t>8.34</t>
  </si>
  <si>
    <t>0.34</t>
  </si>
  <si>
    <t>9.73</t>
  </si>
  <si>
    <t>0.24</t>
  </si>
  <si>
    <t>SIGSAGPTLRRSSNDL_40W_50IBBRS</t>
  </si>
  <si>
    <t>Santa Joana Darc</t>
  </si>
  <si>
    <t>11.77</t>
  </si>
  <si>
    <t>0.56</t>
  </si>
  <si>
    <t xml:space="preserve"> SL VT 9.1 28W</t>
  </si>
  <si>
    <t>9.83</t>
  </si>
  <si>
    <t>0.70</t>
  </si>
  <si>
    <t>SX-INEVO020HF</t>
  </si>
  <si>
    <t>14.70</t>
  </si>
  <si>
    <t>SIGSAGPTLRRSSNDL_30W_38IBBRS</t>
  </si>
  <si>
    <t>Verificar preenchimento de dados como largura dos passeios,canteiro e pista,</t>
  </si>
  <si>
    <t>P4</t>
  </si>
  <si>
    <t>21.33</t>
  </si>
  <si>
    <t>0.61</t>
  </si>
  <si>
    <t>21.21</t>
  </si>
  <si>
    <t>20.18</t>
  </si>
  <si>
    <t>12.27</t>
  </si>
  <si>
    <t xml:space="preserve"> SL VT 9.1 100W</t>
  </si>
  <si>
    <t>20.99</t>
  </si>
  <si>
    <t>0.6</t>
  </si>
  <si>
    <t>20.97</t>
  </si>
  <si>
    <t>13.52</t>
  </si>
  <si>
    <t>19.46</t>
  </si>
  <si>
    <t>11.96</t>
  </si>
  <si>
    <t>SX-INLPP090HF</t>
  </si>
  <si>
    <t>19.44</t>
  </si>
  <si>
    <t>0.7</t>
  </si>
  <si>
    <t>18.23</t>
  </si>
  <si>
    <t>10.84</t>
  </si>
  <si>
    <t>18.44</t>
  </si>
  <si>
    <t>13.79</t>
  </si>
  <si>
    <t>SIGSAGPTLRRSSNDL100W125IBBRS</t>
  </si>
  <si>
    <t>Verificar preenchimento de dados como largura dos passeios e pista (Tabela tem dado de canteiro, verificar classe)</t>
  </si>
  <si>
    <t>Avenida Engenheiro Domingos Ferreira [Estrutural]</t>
  </si>
  <si>
    <t>Canteiro central</t>
  </si>
  <si>
    <t>38.17</t>
  </si>
  <si>
    <t>0.16</t>
  </si>
  <si>
    <t>27.19</t>
  </si>
  <si>
    <t>40.42</t>
  </si>
  <si>
    <t>2.43</t>
  </si>
  <si>
    <t>56.92</t>
  </si>
  <si>
    <t>12.75</t>
  </si>
  <si>
    <t xml:space="preserve"> SL VT 9.1 72W</t>
  </si>
  <si>
    <t>43.08</t>
  </si>
  <si>
    <t>0.25</t>
  </si>
  <si>
    <t>33.46</t>
  </si>
  <si>
    <t>0.17</t>
  </si>
  <si>
    <t>48.01</t>
  </si>
  <si>
    <t>4.48</t>
  </si>
  <si>
    <t>65.05</t>
  </si>
  <si>
    <t>13.76</t>
  </si>
  <si>
    <t>SX-INLPP080HF</t>
  </si>
  <si>
    <t>32.52</t>
  </si>
  <si>
    <t>21.86</t>
  </si>
  <si>
    <t>0.05</t>
  </si>
  <si>
    <t>36.29</t>
  </si>
  <si>
    <t>0.68</t>
  </si>
  <si>
    <t>51.08</t>
  </si>
  <si>
    <t>10.38</t>
  </si>
  <si>
    <t xml:space="preserve">SIGSAGPTLRRSSNDL_60W_73IBBR
</t>
  </si>
  <si>
    <t xml:space="preserve">SIGSAGPTLRRSSNDL_60W_73IBBRS
</t>
  </si>
  <si>
    <t>Dom Joao Vi [Estrutural]</t>
  </si>
  <si>
    <t>16.88</t>
  </si>
  <si>
    <t>0.58</t>
  </si>
  <si>
    <t xml:space="preserve"> SL VT 9.1 120W</t>
  </si>
  <si>
    <t>16.76</t>
  </si>
  <si>
    <t>0.65</t>
  </si>
  <si>
    <t>SX-INLPP100HF</t>
  </si>
  <si>
    <t>0.75</t>
  </si>
  <si>
    <t>Rua AntA'nio Passos [IAL]</t>
  </si>
  <si>
    <t>10.69</t>
  </si>
  <si>
    <t>6.30</t>
  </si>
  <si>
    <t>2.29</t>
  </si>
  <si>
    <t>7.46</t>
  </si>
  <si>
    <t>1.93</t>
  </si>
  <si>
    <t>10.18</t>
  </si>
  <si>
    <t>0.23</t>
  </si>
  <si>
    <t>5.26</t>
  </si>
  <si>
    <t>2.02</t>
  </si>
  <si>
    <t>6.87</t>
  </si>
  <si>
    <t>1.02</t>
  </si>
  <si>
    <t>11.41</t>
  </si>
  <si>
    <t>0.15</t>
  </si>
  <si>
    <t>7.20</t>
  </si>
  <si>
    <t>0.96</t>
  </si>
  <si>
    <t>1.06</t>
  </si>
  <si>
    <t>Rua Professor Osias Ribeiro [Estrutural]</t>
  </si>
  <si>
    <t>14.48</t>
  </si>
  <si>
    <t>12.94</t>
  </si>
  <si>
    <t>9.56</t>
  </si>
  <si>
    <t>8.70</t>
  </si>
  <si>
    <t>6.53</t>
  </si>
  <si>
    <t>0.77</t>
  </si>
  <si>
    <t>10.94</t>
  </si>
  <si>
    <t>9.34</t>
  </si>
  <si>
    <t>6.58</t>
  </si>
  <si>
    <t>4.72</t>
  </si>
  <si>
    <t>0.72</t>
  </si>
  <si>
    <t>15.18</t>
  </si>
  <si>
    <t>12.45</t>
  </si>
  <si>
    <t>9.81</t>
  </si>
  <si>
    <t>7.54</t>
  </si>
  <si>
    <t>VCP</t>
  </si>
  <si>
    <t>Via Mangue Pista Oeste - Pina [Estrutural]</t>
  </si>
  <si>
    <t>14.50</t>
  </si>
  <si>
    <t>0.44</t>
  </si>
  <si>
    <t>4.97</t>
  </si>
  <si>
    <t>5.68</t>
  </si>
  <si>
    <t>16.86</t>
  </si>
  <si>
    <t>0.35</t>
  </si>
  <si>
    <t>5.99</t>
  </si>
  <si>
    <t>Via Mangue Pista Oeste - Pina [IAL]</t>
  </si>
  <si>
    <t>11.68</t>
  </si>
  <si>
    <t>0.48</t>
  </si>
  <si>
    <t>17.24</t>
  </si>
  <si>
    <t>0.63</t>
  </si>
  <si>
    <t>6.00</t>
  </si>
  <si>
    <t>3.45</t>
  </si>
  <si>
    <t>10.29</t>
  </si>
  <si>
    <t>0.62</t>
  </si>
  <si>
    <t>5.37</t>
  </si>
  <si>
    <t>3.33</t>
  </si>
  <si>
    <t>SX-INLPP070HF</t>
  </si>
  <si>
    <t>4.41</t>
  </si>
  <si>
    <t>SIGSAGPTLRRSSNDL_90W112IBBRS</t>
  </si>
  <si>
    <t>Alfredo Marcondes [IAL]</t>
  </si>
  <si>
    <t>16.75</t>
  </si>
  <si>
    <t>10.31</t>
  </si>
  <si>
    <t>7.15</t>
  </si>
  <si>
    <t>11.72</t>
  </si>
  <si>
    <t>7.56</t>
  </si>
  <si>
    <t xml:space="preserve"> SL VT 9.1 52W</t>
  </si>
  <si>
    <t>19.80</t>
  </si>
  <si>
    <t>11.78</t>
  </si>
  <si>
    <t>8.79</t>
  </si>
  <si>
    <t>12.36</t>
  </si>
  <si>
    <t>8.21</t>
  </si>
  <si>
    <t>SX-INEVO050HF</t>
  </si>
  <si>
    <t>6.26</t>
  </si>
  <si>
    <t>4.58</t>
  </si>
  <si>
    <t>9.51</t>
  </si>
  <si>
    <t>6.99</t>
  </si>
  <si>
    <t>Rua Doutor Gaspar Regueira Costa</t>
  </si>
  <si>
    <t>16.25</t>
  </si>
  <si>
    <t>0.66</t>
  </si>
  <si>
    <t>7.34</t>
  </si>
  <si>
    <t>5.44</t>
  </si>
  <si>
    <t>16.39</t>
  </si>
  <si>
    <t>12.77</t>
  </si>
  <si>
    <t>13.50</t>
  </si>
  <si>
    <t>4.52</t>
  </si>
  <si>
    <t>2.55</t>
  </si>
  <si>
    <t>13.62</t>
  </si>
  <si>
    <t>10.53</t>
  </si>
  <si>
    <t>19.48</t>
  </si>
  <si>
    <t>0.57</t>
  </si>
  <si>
    <t>19.76</t>
  </si>
  <si>
    <t>14.86</t>
  </si>
  <si>
    <t>Rua Aviador Severiano Lins [IAL]</t>
  </si>
  <si>
    <t>Rua Professor Jose Brandao [IAL]</t>
  </si>
  <si>
    <t>Rua Ribeiro de Brito [IAL]</t>
  </si>
  <si>
    <t>Rua Dez de Julho [IAL]</t>
  </si>
  <si>
    <t>Jalisco [IAL]</t>
  </si>
  <si>
    <t>M A Depeputado Vieira Souto [IAL]</t>
  </si>
  <si>
    <t>Avenida Conselheiro Aguiar [IAL]</t>
  </si>
  <si>
    <t>Jornalista Cleofas De Oliveira [IAL]</t>
  </si>
  <si>
    <t>Rua General Americano Freire [IAL]</t>
  </si>
  <si>
    <t>Rua Alto Do Eucalipto</t>
  </si>
  <si>
    <t>Chagas Ferreira</t>
  </si>
  <si>
    <t>21 De Junho</t>
  </si>
  <si>
    <t>Ponte Princessa Isabel</t>
  </si>
  <si>
    <t>Avenida Cais Do Apolo [Estrutural]</t>
  </si>
  <si>
    <t>Rua Joao Lira [IAL]</t>
  </si>
  <si>
    <t>Rua Alves Cabral [Estrutural]</t>
  </si>
  <si>
    <t>Ponte Do Limoeiro [IAL]</t>
  </si>
  <si>
    <t>Avenida Militar [Estrutural]</t>
  </si>
  <si>
    <t>Isolado</t>
  </si>
  <si>
    <t>Rua Araripina [Estrutural]</t>
  </si>
  <si>
    <t>Rua Barao Rodrigues Mendes [Estrutural]</t>
  </si>
  <si>
    <t>Rua Do Apolo [Estrutural]</t>
  </si>
  <si>
    <t>Ponte Conde Mauricio de Nassau [Estrutural]</t>
  </si>
  <si>
    <t>Rua Dona Maria Cesar [IAL]</t>
  </si>
  <si>
    <t>Avenida Alfredo Lisboa [Estrutural]</t>
  </si>
  <si>
    <t>3.82</t>
  </si>
  <si>
    <t>26.30</t>
  </si>
  <si>
    <t>0.53</t>
  </si>
  <si>
    <t>8.32</t>
  </si>
  <si>
    <t>10.14</t>
  </si>
  <si>
    <t>6.69</t>
  </si>
  <si>
    <t>6.55</t>
  </si>
  <si>
    <t>5.81</t>
  </si>
  <si>
    <t>6.98</t>
  </si>
  <si>
    <t>4.78</t>
  </si>
  <si>
    <t>31.37</t>
  </si>
  <si>
    <t>44.64</t>
  </si>
  <si>
    <t>31.77</t>
  </si>
  <si>
    <t>Ponte Do Limoeiro [Estrutural]</t>
  </si>
  <si>
    <t>Verificar preenchimento de dados como largura do passeios</t>
  </si>
  <si>
    <t>Avenida Rio Branco [Estrutural]</t>
  </si>
  <si>
    <t>21.74</t>
  </si>
  <si>
    <t>1.84</t>
  </si>
  <si>
    <t>16.00</t>
  </si>
  <si>
    <t>1.32</t>
  </si>
  <si>
    <t>23.13</t>
  </si>
  <si>
    <t>29.63</t>
  </si>
  <si>
    <t>29.81</t>
  </si>
  <si>
    <t>Rua Marques de Olinda [Estrutural]</t>
  </si>
  <si>
    <t>Rua Professor Avertano Rocha [IAL]</t>
  </si>
  <si>
    <t>Classe</t>
  </si>
  <si>
    <t>Quantidade</t>
  </si>
  <si>
    <t>%</t>
  </si>
  <si>
    <t>R. Jose Moreira Reis [IAL]</t>
  </si>
  <si>
    <t>ID</t>
  </si>
  <si>
    <t xml:space="preserve">SIGSAGPTLRRSSNDL_30W_38IBBRS
</t>
  </si>
  <si>
    <t>Pedro Melo [IAL]</t>
  </si>
  <si>
    <t>Curto I</t>
  </si>
  <si>
    <t>Bariri [IAL]</t>
  </si>
  <si>
    <t>Rua PacAfico Dos Santos [IAL]</t>
  </si>
  <si>
    <t>Rua Professor Silvio Da Cunha Santos [IAL]</t>
  </si>
  <si>
    <t>Pinguim [IAL]</t>
  </si>
  <si>
    <t>Mossoro [IAL]</t>
  </si>
  <si>
    <t>Exp Sebastiao Clementino [IAL]</t>
  </si>
  <si>
    <t>Diniz [IAL]</t>
  </si>
  <si>
    <t xml:space="preserve"> SL VT 9.1 17W</t>
  </si>
  <si>
    <t>Maues [IAL]</t>
  </si>
  <si>
    <t>Lauro Sodre [IAL]</t>
  </si>
  <si>
    <t>Rua Desembargador Capistrano De Morais E Silva [IAL]</t>
  </si>
  <si>
    <t>Metorio Maranhao [IAL]</t>
  </si>
  <si>
    <t>Jose Tavare De Olanda [IAL]</t>
  </si>
  <si>
    <t xml:space="preserve"> SL VT 9.1 35W</t>
  </si>
  <si>
    <t>SX-INEVO030HF</t>
  </si>
  <si>
    <t xml:space="preserve">SIGSAGPTLRRSSNDL_40W_50IBBRS
</t>
  </si>
  <si>
    <t>SIGSAGPTLRRSSNDL_40W_50IBBRS
1-10C1MUN6.5</t>
  </si>
  <si>
    <t>Neuso Caxtro Silva</t>
  </si>
  <si>
    <t>Jose Tavare De Olanda</t>
  </si>
  <si>
    <t>0.51</t>
  </si>
  <si>
    <t>Comendador Jose Vitor</t>
  </si>
  <si>
    <t>Curto II</t>
  </si>
  <si>
    <t>Rua Doutor Otávio Coutinho</t>
  </si>
  <si>
    <t>Rua Álvares De Azevedo</t>
  </si>
  <si>
    <t xml:space="preserve">Sem identificação </t>
  </si>
  <si>
    <t>Rua Compositor Antônio Maria</t>
  </si>
  <si>
    <t>Rua Bom Bosco</t>
  </si>
  <si>
    <t>Rua Bernardino Soares da Silva</t>
  </si>
  <si>
    <t>Rua Angustura</t>
  </si>
  <si>
    <t>Rua Doze de Outubro</t>
  </si>
  <si>
    <t>Rua Tenente Antônio João</t>
  </si>
  <si>
    <t>Rua Ana Angélica</t>
  </si>
  <si>
    <t>Rua Heitor Maia Filho</t>
  </si>
  <si>
    <t>V3</t>
  </si>
  <si>
    <t>Rua Francisco da Cunha</t>
  </si>
  <si>
    <t>Rua Amaraji</t>
  </si>
  <si>
    <t>Rua Professora Ângela Pinto</t>
  </si>
  <si>
    <t>Vitoriano Palhares</t>
  </si>
  <si>
    <t>Rua Neto Campelo</t>
  </si>
  <si>
    <t>PCVCVP</t>
  </si>
  <si>
    <t>Avenida Governador Agamenon MagalhAPSes</t>
  </si>
  <si>
    <t xml:space="preserve">Sem etiqueta </t>
  </si>
  <si>
    <t>Travessa Do Jacinto</t>
  </si>
  <si>
    <t>Rua Clemente Pereira</t>
  </si>
  <si>
    <t>Rua Almirante Noronha de Carvalho</t>
  </si>
  <si>
    <t>Rua Graciliano Ramos</t>
  </si>
  <si>
    <t>Rua JosA(c) Bento Batista</t>
  </si>
  <si>
    <t>Rua GonASSaves Dias</t>
  </si>
  <si>
    <t>Dom Manoel Da Costa</t>
  </si>
  <si>
    <t>PCP</t>
  </si>
  <si>
    <t>Beira Rio</t>
  </si>
  <si>
    <t>PraASSa Marcelino Champagnat</t>
  </si>
  <si>
    <t>Rua Do Futuro</t>
  </si>
  <si>
    <t>Rua Manuel de Carvalho</t>
  </si>
  <si>
    <t>Rua AmapA!</t>
  </si>
  <si>
    <t>Avenida Rui Barbosa</t>
  </si>
  <si>
    <t>C0</t>
  </si>
  <si>
    <t xml:space="preserve"> SL VT 9.6 55W</t>
  </si>
  <si>
    <t>Rua Medeiros De Albuquerque</t>
  </si>
  <si>
    <t>Real Da Torre [ESTRUTURAL]</t>
  </si>
  <si>
    <t>Longo I</t>
  </si>
  <si>
    <t>Alterado para C5</t>
  </si>
  <si>
    <t>R. Alfredo Pereira Borba [IAL]</t>
  </si>
  <si>
    <t>Condominio Do Edificio Adhara - R. Manoel De Arruda Camara Condominio Do Edificio Adhara - R. Manoel De Arruda Camara [IAL]</t>
  </si>
  <si>
    <t>Clara Basba 1 [ESTRUTURAL]</t>
  </si>
  <si>
    <t>APC</t>
  </si>
  <si>
    <t>Redução pela metade da distância entre postes</t>
  </si>
  <si>
    <t>Prof Lins E Silva [ESTRUTURAL]</t>
  </si>
  <si>
    <t>Estrada dos RemA(c)dios [ESTRUTURAL]</t>
  </si>
  <si>
    <t>E</t>
  </si>
  <si>
    <t>Estrada Dos RemA(c)dios [ESTRUTURAL]</t>
  </si>
  <si>
    <t>Castro Leao [ESTRUTURAL]</t>
  </si>
  <si>
    <t>Ribeiro Roma [ESTRUTURAL]</t>
  </si>
  <si>
    <t>Souza Bandeira [ESTRUTURAL]</t>
  </si>
  <si>
    <t>R. Joaquim Xavier De Andrade [IAL]</t>
  </si>
  <si>
    <t>Rua Jaime Loyo [ESTRUTURAL]</t>
  </si>
  <si>
    <t>Pirambu [IAL]</t>
  </si>
  <si>
    <t>Padre Ibiapina [IAL]</t>
  </si>
  <si>
    <t>Ibicarai [Estrutural]</t>
  </si>
  <si>
    <t>Planura [Estrutural]</t>
  </si>
  <si>
    <t>Nao</t>
  </si>
  <si>
    <t>Pradinia [IAE]</t>
  </si>
  <si>
    <t>Maranguape [Estrutural]</t>
  </si>
  <si>
    <t>Liberdade [IAL]</t>
  </si>
  <si>
    <t>Liberdade [Estrutural]</t>
  </si>
  <si>
    <t>11 [IAL]</t>
  </si>
  <si>
    <t>Paulo Afonso [Estrutural]</t>
  </si>
  <si>
    <t>Tempo Feliz [Estrutural]</t>
  </si>
  <si>
    <t>Coari [IAL]</t>
  </si>
  <si>
    <t>Serra Branca [IAL]</t>
  </si>
  <si>
    <t>Jose Natario [Estrutural]</t>
  </si>
  <si>
    <t>Doutor Jose Rufino [IAL]</t>
  </si>
  <si>
    <t>Padre Deogro Rodrigue [Estrutural]</t>
  </si>
  <si>
    <t>Ouro Verde [IAE]</t>
  </si>
  <si>
    <t>Quatro De Setembro [IAL]</t>
  </si>
  <si>
    <t>Manoel Salvador [IAL]</t>
  </si>
  <si>
    <t>Andira [IAE]</t>
  </si>
  <si>
    <t>Coronel Seara [IAL]</t>
  </si>
  <si>
    <t>Aprigio Guimaraes [IAL]</t>
  </si>
  <si>
    <t>Rua GonASSalves Dias [IAL]</t>
  </si>
  <si>
    <t>Rua SAPSo Caetano [estrutural]</t>
  </si>
  <si>
    <t>Rua Manoel De Brito [IAL]</t>
  </si>
  <si>
    <t>Avenida Antonio De Goes [IAE]</t>
  </si>
  <si>
    <t>Vp</t>
  </si>
  <si>
    <t>Rua MA!rio Albuquerque Cavalcante [IAL]</t>
  </si>
  <si>
    <t>Travessa Mario Albuquerque Cavalcante [IAL]</t>
  </si>
  <si>
    <t>Rua Pereira Passos [IAL]</t>
  </si>
  <si>
    <t>Avenida Doutor Jayme da Fonte [Estrutural]</t>
  </si>
  <si>
    <t>Rua Paulo Mafra [IAL]</t>
  </si>
  <si>
    <t>Rua Artelano de Barros Cavalcanti [Estrutural]</t>
  </si>
  <si>
    <t>PC</t>
  </si>
  <si>
    <t>Rua MA!rio Albuquerque Cavalcante [Estrutural]</t>
  </si>
  <si>
    <t>Avenida Prefeito Artur Lima Cavalcanti [Estrutural]</t>
  </si>
  <si>
    <t>Rua Comendador Morais [Estrutural]</t>
  </si>
  <si>
    <t>Rua Alberico Glasner da Rocha [IAL]</t>
  </si>
  <si>
    <t>Rolandia [IAL]</t>
  </si>
  <si>
    <t>Rua Doutor Aristacho Dourado de Azevedo</t>
  </si>
  <si>
    <t>BR 101 [IAL]</t>
  </si>
  <si>
    <t>R. Gen. Polidoro [IAL]</t>
  </si>
  <si>
    <t>Rua IrmAPS GenA(c)sia [IAL]</t>
  </si>
  <si>
    <t>General San Martim [IAL]</t>
  </si>
  <si>
    <t>Antonio Curado [IAL]</t>
  </si>
  <si>
    <t>Rua JoAPSo Rozendo [IAL]</t>
  </si>
  <si>
    <t>Romeul Vanderlei</t>
  </si>
  <si>
    <t>R. Frei Amador</t>
  </si>
  <si>
    <t>R. Escritor Joaquim Noberto</t>
  </si>
  <si>
    <t>Rua Zuleide Moura</t>
  </si>
  <si>
    <t>Rua Tota Ventura [IAL]</t>
  </si>
  <si>
    <t>R. Manoel Joaquim De Almeida [IAL]</t>
  </si>
  <si>
    <t>Professso Coelho De Almeida [IAL]</t>
  </si>
  <si>
    <t>R. Luis Augusto Rabelo [IAL]</t>
  </si>
  <si>
    <t>Rua Poloni [IAL]</t>
  </si>
  <si>
    <t>Rua Waldemar Reis do Rego [IAL]</t>
  </si>
  <si>
    <t>Condominio Do Residencial Parque Sabia - R. Paraiso Do Norte [IAL]</t>
  </si>
  <si>
    <t>Cabo [Estrutural]</t>
  </si>
  <si>
    <t>Avenida Governador Agamenon Magalhães</t>
  </si>
  <si>
    <t>Candido Borges Castelo Branco [Estrutural]</t>
  </si>
  <si>
    <t>Rua Nova da Cabanga [Estrutural]</t>
  </si>
  <si>
    <t>R. Miguel Leao - Iputinga [Estrutural]</t>
  </si>
  <si>
    <t>Turiacu [Estrutural]</t>
  </si>
  <si>
    <t>Argina Aguiar [Estrutural]</t>
  </si>
  <si>
    <t>Luiz Da Camara Cascudo [Estrutural]</t>
  </si>
  <si>
    <t>R. Diogenes Sampaio [Estrutural]</t>
  </si>
  <si>
    <t>Maracatu Do Forte [Estrutural]</t>
  </si>
  <si>
    <t>Av. Prof. Moraes Rego [Estrutural]</t>
  </si>
  <si>
    <t>Doutor Severino Jatoba [Estrutural]</t>
  </si>
  <si>
    <t>Dr Adelino Filho [Estrutural]</t>
  </si>
  <si>
    <t>Rua AbdAsio Veiga [Estrutural]</t>
  </si>
  <si>
    <t>Capitao Felipe Ferreira [Estrutural]</t>
  </si>
  <si>
    <t>R. Ten. Jeronimo De Mesquita [Estrutural]</t>
  </si>
  <si>
    <t>Estrada Do Curado [Estrutural]</t>
  </si>
  <si>
    <t>R. Joselandia [Estrutural]</t>
  </si>
  <si>
    <t>Rua Mamanguape [Estrutural]</t>
  </si>
  <si>
    <t>Mathuzalem Wanderley [Estrutural]</t>
  </si>
  <si>
    <t>Rua JosA(c) HipA3lito Cardoso [Estrutural]</t>
  </si>
  <si>
    <t>Rua Izabel MagalhAPSes [Estrutural]</t>
  </si>
  <si>
    <t>Rua Lagoa Vermelha [Estrutural]</t>
  </si>
  <si>
    <t>TAonel Chico Science [Estrutural]</t>
  </si>
  <si>
    <t>Rua Eduardo Dubeux [Estrutural]</t>
  </si>
  <si>
    <t>Hortolandia [Estrutural]</t>
  </si>
  <si>
    <t>R. Roraima [Estrutural]</t>
  </si>
  <si>
    <t>Maximimo Buarque De Gusmao [Estrutural]</t>
  </si>
  <si>
    <t>Doutor Vilas Boas [Estrutural]</t>
  </si>
  <si>
    <t>Travessa Belmino Correia [Estrutural]</t>
  </si>
  <si>
    <t>R. Bernardim Ribeiro [Estrutural]</t>
  </si>
  <si>
    <t>Joao Sales De Menezes [Estrutural]</t>
  </si>
  <si>
    <t>Doutor Aluisio Marques [Estrutural]</t>
  </si>
  <si>
    <t>4,,43</t>
  </si>
  <si>
    <t>Rui Duarte [Estrutural]</t>
  </si>
  <si>
    <t>Aguati [Estrutural]</t>
  </si>
  <si>
    <t>Alvaro Fragoso [Estrutural]</t>
  </si>
  <si>
    <t>Nito Terroi [Estrutural]</t>
  </si>
  <si>
    <t>Carlos Pena Filho [Estrutural]</t>
  </si>
  <si>
    <t>General San Martim [Estrutural]</t>
  </si>
  <si>
    <t>Rua Francisco de Barros Barreto [Estrutural]</t>
  </si>
  <si>
    <t>Vassourinhas [Estrutural]</t>
  </si>
  <si>
    <t>Av. Manoel Goncalves Da Luz [Estrutural]</t>
  </si>
  <si>
    <t>Rua LourenASSo de SA! [Estrutural]</t>
  </si>
  <si>
    <t>Luis Soares [Estrutural]</t>
  </si>
  <si>
    <t>Dr Devaudo Bogis [Estrutural]</t>
  </si>
  <si>
    <t>Guaratinga [Estrutural]</t>
  </si>
  <si>
    <t>Pvcp</t>
  </si>
  <si>
    <t>R Sao Mateus [Estrutural]</t>
  </si>
  <si>
    <t>Rua Desembargador Capistrano De Morais E Silva [Estrutural]</t>
  </si>
  <si>
    <t>R. Barao De Cerro Largo [Estrutural]</t>
  </si>
  <si>
    <t>Francisco Do Rego [Estrutural]</t>
  </si>
  <si>
    <t>Rua MA!rio Campelo [Estrutural]</t>
  </si>
  <si>
    <t>Aureo Xavier [Estrutural]</t>
  </si>
  <si>
    <t>Rua SAPSo Francisco [Estrutural]</t>
  </si>
  <si>
    <t>R. Jose Da Cruz Pinheiro Filho [Estrutural]</t>
  </si>
  <si>
    <t>Avenida Boa Viagem [Estrutural]</t>
  </si>
  <si>
    <t>Avenia Prefeito AntA'nio Pereira [Estrutural]</t>
  </si>
  <si>
    <t>Montes Das Tabocas [Estrutural]</t>
  </si>
  <si>
    <t>Major Felicio [Estrutural]</t>
  </si>
  <si>
    <t>Rua Dona InAas Correa de AraAojo [Estrutural]</t>
  </si>
  <si>
    <t>Avenida CaxangA! [Estrutural]</t>
  </si>
  <si>
    <t>Caxanga [Estrutural]</t>
  </si>
  <si>
    <t>R. Piria [Estrutural]</t>
  </si>
  <si>
    <t>Jundiai [Estrutural]</t>
  </si>
  <si>
    <t>Rua Nossa Senhora da SaAode [Estrutural]</t>
  </si>
  <si>
    <t>Travessa CA3rrego da Fortuna [Estrutural]</t>
  </si>
  <si>
    <t>Rua CapitAPSo AurA(c)lio de Araujo [Estrutural]</t>
  </si>
  <si>
    <t>Rua Agua Clara [Estrutural]</t>
  </si>
  <si>
    <t>Paratibe [Estrutural]</t>
  </si>
  <si>
    <t xml:space="preserve"> -</t>
  </si>
  <si>
    <t>Abdias Cabral De Moura [Estrutural]</t>
  </si>
  <si>
    <t>Rua Alto da EsperanASSa [Estrutural]</t>
  </si>
  <si>
    <t>21 De Abril [Estrutural]</t>
  </si>
  <si>
    <t>Diogo De Vasconcelo [Estrutural]</t>
  </si>
  <si>
    <t>Avenida BrasAlia Formosa [Estrutural]</t>
  </si>
  <si>
    <t xml:space="preserve"> - </t>
  </si>
  <si>
    <t>Rua Daniel Vicente IrmAPSo [Estrutural]</t>
  </si>
  <si>
    <t>Arsenio Calaca [Estrutural]</t>
  </si>
  <si>
    <t>R. Tomas Ferreira [Estrutural]</t>
  </si>
  <si>
    <t>Aprigio Guimaraes [Estrutural]</t>
  </si>
  <si>
    <t>Santa Luzia [Estrutural]</t>
  </si>
  <si>
    <t>Do Bom Pasto [Estrutural]</t>
  </si>
  <si>
    <t>Rua Bahia Formosa [Estrutural]</t>
  </si>
  <si>
    <t>Joao Trajano Da Silva [Estrutural]</t>
  </si>
  <si>
    <t>R. Gen. Vargas [Estrutural]</t>
  </si>
  <si>
    <t>Izabel De Goes [Estrutural]</t>
  </si>
  <si>
    <t>AB</t>
  </si>
  <si>
    <t>Riachao [Estrutural]</t>
  </si>
  <si>
    <t>Gomes Taborda [Estrutural]</t>
  </si>
  <si>
    <t>Mucio Uchoa Cavalcante [Estrutural]</t>
  </si>
  <si>
    <t>Doutor Flavio Ferreira Marojo [Estrutural]</t>
  </si>
  <si>
    <t>Carlos De Laet [Estrutural]</t>
  </si>
  <si>
    <t>Ipojuca [Estrutural]</t>
  </si>
  <si>
    <t>R. Jose Trigueiro [Estrutural]</t>
  </si>
  <si>
    <t>Rua Onze De Fevereiro [Estrutural]</t>
  </si>
  <si>
    <t>Lucas Tonelli</t>
  </si>
  <si>
    <t>Ramal Arena Pernambuco - Varzea [Estrutural]</t>
  </si>
  <si>
    <t>Artu Maciel [Estrutural]</t>
  </si>
  <si>
    <t>Melu [Estrutural]</t>
  </si>
  <si>
    <t>Padre Leonardo Greco [Estrutural]</t>
  </si>
  <si>
    <t>R. Des. Augusto Duque [Estrutural]</t>
  </si>
  <si>
    <t>Central [Estrutural]</t>
  </si>
  <si>
    <t>Ernesto Toqui [Estrutural]</t>
  </si>
  <si>
    <t>Coronel Mizael  De Mendoca [Estrutural]</t>
  </si>
  <si>
    <t>Alisio Cavalcanti [Estrutural]</t>
  </si>
  <si>
    <t>PVC</t>
  </si>
  <si>
    <t>Rua Visconde de Jequitinhonha [Estrutural]</t>
  </si>
  <si>
    <t>Rua PatrocAnio [Estrutural]</t>
  </si>
  <si>
    <t>Das Castanholas [Estrutural]</t>
  </si>
  <si>
    <t>R. Rego Monteiro [Estrutural]</t>
  </si>
  <si>
    <t>Cabedelo [Estrutural]</t>
  </si>
  <si>
    <t>Souza Bandeiea [Estrutural]</t>
  </si>
  <si>
    <t>Rua AcadAamico HA(c)lio Ramos [Estrutural]</t>
  </si>
  <si>
    <t>Rua Alto SAPSo JosA(c) [Estrutural]</t>
  </si>
  <si>
    <t>Belac Aulis [Estrutural]</t>
  </si>
  <si>
    <t>7 26</t>
  </si>
  <si>
    <t>Padre Deogro Rodrigue</t>
  </si>
  <si>
    <t>BR 101 [Estrutural]</t>
  </si>
  <si>
    <t>Rua Engenheiro Vasconcelos Bittencourt [Estrutural]</t>
  </si>
  <si>
    <t>Rua Jose Pessoa De Queiroz [Estrutural]</t>
  </si>
  <si>
    <t>R. Antonio Carlos Ribeiro De Andrade [Estrutural]</t>
  </si>
  <si>
    <t>Rua Ministro João Alberto</t>
  </si>
  <si>
    <t>Julio Antunes Campelo [IAL]</t>
  </si>
  <si>
    <t>Prof Estenio Da Costa [IAL]</t>
  </si>
  <si>
    <t>Rua Tejipio [IAL]</t>
  </si>
  <si>
    <t>Antonio Borges Uchoa [IAL]</t>
  </si>
  <si>
    <t>Manueo Xavier De Brito [IAL]</t>
  </si>
  <si>
    <t>Rua dos Navegantes [IAL]</t>
  </si>
  <si>
    <t>Maximimo Buarque De Gusmao [IAL]</t>
  </si>
  <si>
    <t>Rua Eduardo Dubeux [IAL]</t>
  </si>
  <si>
    <t>Rua BelA(c)m de SAPSo Francisco [IAL]</t>
  </si>
  <si>
    <t>Capitao Antonio Do Rego</t>
  </si>
  <si>
    <t>Francisco Do Rego</t>
  </si>
  <si>
    <t>Odete Monteiro</t>
  </si>
  <si>
    <t>Thomaz Gonzaga</t>
  </si>
  <si>
    <t>Cantora Clara Nunes</t>
  </si>
  <si>
    <t>Souza Bandeirq</t>
  </si>
  <si>
    <t>R Souza Bandeira</t>
  </si>
  <si>
    <t>Antonio De Padua</t>
  </si>
  <si>
    <t>Antonio De Paula</t>
  </si>
  <si>
    <t>General San Martim</t>
  </si>
  <si>
    <t>Jose Sales Filho [IAE]</t>
  </si>
  <si>
    <t>Jaquari [IAL]</t>
  </si>
  <si>
    <t>Avenida Conde Da Boa Vista [IAL]</t>
  </si>
  <si>
    <t>Chicote duplo</t>
  </si>
  <si>
    <t>Avenida Recife [IAL]</t>
  </si>
  <si>
    <t>Chicote simples</t>
  </si>
  <si>
    <t>Avenida Engenheiro Domingos Ferreira [IAL]</t>
  </si>
  <si>
    <t>Avenida Engenheiro Abdias De Carvalho [IAL]</t>
  </si>
  <si>
    <t>Avenida Governador Agamenon MagalhAPSes [IAL]</t>
  </si>
  <si>
    <t>Recife [IAL]</t>
  </si>
  <si>
    <t>Sao Paulo [IAL]</t>
  </si>
  <si>
    <t>Avenida Sport Clube Do Recife [IAL]</t>
  </si>
  <si>
    <t xml:space="preserve"> SL VT 9.1 140W</t>
  </si>
  <si>
    <t>SX-INLPP120HF</t>
  </si>
  <si>
    <t xml:space="preserve">SIGSAGPTLRRSSNDL100W125IBBRS
</t>
  </si>
  <si>
    <t>Avenida Recife</t>
  </si>
  <si>
    <t>BR 101</t>
  </si>
  <si>
    <t>Avenida Engenheiro Domingos Ferreira</t>
  </si>
  <si>
    <t>Ponte Princessa Isabel [Estrutural]</t>
  </si>
  <si>
    <t>Rua Floriano Peixoto [Estrutural]</t>
  </si>
  <si>
    <t>Rua do Dique [Estrutural]</t>
  </si>
  <si>
    <t>Avenida Sul Gov. Cid Sampaio [IAE]</t>
  </si>
  <si>
    <t>Rua Imperador Dom Pedro II [Estrutural]</t>
  </si>
  <si>
    <t>Ponte Buarque de Macedo [Estrutural]</t>
  </si>
  <si>
    <t>Rua Doutor Moacir Baracho [Estrutural]</t>
  </si>
  <si>
    <t>Rua Marques Amorim [Estrutural]</t>
  </si>
  <si>
    <t>Rua Tupiniquins [Estrutural]</t>
  </si>
  <si>
    <t>Rua Arnobio Marques [Estrutural]</t>
  </si>
  <si>
    <t>Rua Joaquim Felipe [Estrutural]</t>
  </si>
  <si>
    <t>PVPVP</t>
  </si>
  <si>
    <t>Avenida Conde Da Boa Vista [Estrutural]</t>
  </si>
  <si>
    <t>Rua Capitao Ruy Lucena [Estrutural]</t>
  </si>
  <si>
    <t>Professor Jose Dos Anjos [Estrutural]</t>
  </si>
  <si>
    <t>Rua Da Regeneracao [Estrutural]</t>
  </si>
  <si>
    <t>R. Jaco Velosino [Estrutural]</t>
  </si>
  <si>
    <t>Rua Luiz Avelino de Andrade [Estrutural]</t>
  </si>
  <si>
    <t>R. Da Regeneracao [Estrutural]</t>
  </si>
  <si>
    <t>Rio Fundo [IAL]</t>
  </si>
  <si>
    <t>Rua Alfredo Osorio [IAL]</t>
  </si>
  <si>
    <t>Cinema [IAL]</t>
  </si>
  <si>
    <t>R. Soares De Azevedo [Estrutural]</t>
  </si>
  <si>
    <t>Rua Dois de Maio [Estrutural]</t>
  </si>
  <si>
    <t>Rua Uba [Estrutural]</t>
  </si>
  <si>
    <t>R. Das Mocas [Estrutural]</t>
  </si>
  <si>
    <t>Rua Nereu Ramos [Estrutural]</t>
  </si>
  <si>
    <t>R. Ten. Vanderlei [Estrutural]</t>
  </si>
  <si>
    <t>R. Nova Jales [Estrutural]</t>
  </si>
  <si>
    <t>Canastra [IAL]</t>
  </si>
  <si>
    <t>Marques D Baipendi [IAL]</t>
  </si>
  <si>
    <t>Rua Costa Pinto [IAL]</t>
  </si>
  <si>
    <t>Rua Padre Roma [Estrutural]</t>
  </si>
  <si>
    <t>Rua Mário Bhering</t>
  </si>
  <si>
    <t>Andorinha</t>
  </si>
  <si>
    <t>R. Geroncio Falcao</t>
  </si>
  <si>
    <t>Hercilia De Medeiros [Estrutural]</t>
  </si>
  <si>
    <t>Avenida Rui Barbosa [Estrutural]</t>
  </si>
  <si>
    <t>Avenida Beberibe [Estrutural]</t>
  </si>
  <si>
    <t>R. Eliete Aguiar [IAL]</t>
  </si>
  <si>
    <t>Rua Amaro Lafayette - Parnamirim [Estrutural]</t>
  </si>
  <si>
    <t>Rua da Carolina [IAL]</t>
  </si>
  <si>
    <t>Av. Dezessete De Agosto [Estrutural]</t>
  </si>
  <si>
    <t>R. Virgilio De Oliveira [Estrutural]</t>
  </si>
  <si>
    <t>Rua Silveira Lira [Estrutural]</t>
  </si>
  <si>
    <t>Rua Desembargador Motta Junior [Estrutural]</t>
  </si>
  <si>
    <t>R. Do Machado [Estrutural]</t>
  </si>
  <si>
    <t>Rua Martin Afonso [Estrutural]</t>
  </si>
  <si>
    <t>Rua Padre Giordano [Estrutural]</t>
  </si>
  <si>
    <t>Rua da Carolina</t>
  </si>
  <si>
    <t>R Da Lira</t>
  </si>
  <si>
    <t>Do Arraial</t>
  </si>
  <si>
    <t>Rua Gustavo De SA! Barreto</t>
  </si>
  <si>
    <t>R. Dr. Genaro Guimaraes</t>
  </si>
  <si>
    <t>R. Casa Amarela - Casa Amarela</t>
  </si>
  <si>
    <t>Sargento Rubens Leite</t>
  </si>
  <si>
    <t>Doutor Moacir Sales</t>
  </si>
  <si>
    <t>Arnaldo De Franca Caldas</t>
  </si>
  <si>
    <t>2 Jose Bezerra Camara</t>
  </si>
  <si>
    <t>Expedicionario Francisco Vitoriano</t>
  </si>
  <si>
    <t>Doutor Benigno Jordao De Vasconcelos</t>
  </si>
  <si>
    <t>Da Paz</t>
  </si>
  <si>
    <t>Flores Do Oriente</t>
  </si>
  <si>
    <t>Desembargador Evandro Netto</t>
  </si>
  <si>
    <t>Ecoporanga</t>
  </si>
  <si>
    <t>13.80</t>
  </si>
  <si>
    <t>9.87</t>
  </si>
  <si>
    <t>7.89</t>
  </si>
  <si>
    <t>9.80</t>
  </si>
  <si>
    <t>11.50</t>
  </si>
  <si>
    <t>0.82</t>
  </si>
  <si>
    <t>7.79</t>
  </si>
  <si>
    <t>6.41</t>
  </si>
  <si>
    <t>10.19</t>
  </si>
  <si>
    <t>9.03</t>
  </si>
  <si>
    <t>17.23</t>
  </si>
  <si>
    <t>11.25</t>
  </si>
  <si>
    <t>15.00</t>
  </si>
  <si>
    <t>12.23</t>
  </si>
  <si>
    <t>Lima Campos</t>
  </si>
  <si>
    <t>10.45</t>
  </si>
  <si>
    <t>0.37</t>
  </si>
  <si>
    <t>12.16</t>
  </si>
  <si>
    <t>4.89</t>
  </si>
  <si>
    <t>7.19</t>
  </si>
  <si>
    <t>3.19</t>
  </si>
  <si>
    <t>9.76</t>
  </si>
  <si>
    <t>3.72</t>
  </si>
  <si>
    <t>5.79</t>
  </si>
  <si>
    <t>3.69</t>
  </si>
  <si>
    <t>7.27</t>
  </si>
  <si>
    <t>5.23</t>
  </si>
  <si>
    <t>Professsor Pedro Augusto Carneiro Leao [Estrutural]</t>
  </si>
  <si>
    <t>0.19</t>
  </si>
  <si>
    <t>4.81</t>
  </si>
  <si>
    <t>1.27</t>
  </si>
  <si>
    <t>11.44</t>
  </si>
  <si>
    <t>1.51</t>
  </si>
  <si>
    <t>23.55</t>
  </si>
  <si>
    <t>0.18</t>
  </si>
  <si>
    <t>8.96</t>
  </si>
  <si>
    <t>2.27</t>
  </si>
  <si>
    <t>24.00</t>
  </si>
  <si>
    <t>0.94</t>
  </si>
  <si>
    <t>13.33</t>
  </si>
  <si>
    <t>0.45</t>
  </si>
  <si>
    <t>3.26</t>
  </si>
  <si>
    <t>5.60</t>
  </si>
  <si>
    <t>Cosmorama [Estrutural]</t>
  </si>
  <si>
    <t>Rua Padre Bernardino Pessoa [IAE]</t>
  </si>
  <si>
    <t>15.24</t>
  </si>
  <si>
    <t>9.52</t>
  </si>
  <si>
    <t>2.63</t>
  </si>
  <si>
    <t>4.14</t>
  </si>
  <si>
    <t>2.39</t>
  </si>
  <si>
    <t>20.96</t>
  </si>
  <si>
    <t>4.73</t>
  </si>
  <si>
    <t>1.97</t>
  </si>
  <si>
    <t>22.51</t>
  </si>
  <si>
    <t>3.37</t>
  </si>
  <si>
    <t>1.42</t>
  </si>
  <si>
    <t>Mal. Mascarenhas De Morais [Estrutural]</t>
  </si>
  <si>
    <t>0.74</t>
  </si>
  <si>
    <t>0.13</t>
  </si>
  <si>
    <t>18.96</t>
  </si>
  <si>
    <t>4.76</t>
  </si>
  <si>
    <t>8.51</t>
  </si>
  <si>
    <t>5.75</t>
  </si>
  <si>
    <t>APS/APC</t>
  </si>
  <si>
    <t>Redução do distanciamento entre os postes de 33m para 16,5m. Adição de 2º nível em 16,5m</t>
  </si>
  <si>
    <t>12.62</t>
  </si>
  <si>
    <t>10.89</t>
  </si>
  <si>
    <t>17.94</t>
  </si>
  <si>
    <t>7.82</t>
  </si>
  <si>
    <t>5.58</t>
  </si>
  <si>
    <t>12.87</t>
  </si>
  <si>
    <t>0.73</t>
  </si>
  <si>
    <t>11.13</t>
  </si>
  <si>
    <t>0.10</t>
  </si>
  <si>
    <t>16.62</t>
  </si>
  <si>
    <t>2.46</t>
  </si>
  <si>
    <t>6.68</t>
  </si>
  <si>
    <t>4.31</t>
  </si>
  <si>
    <t>Nicolau Copernico [Estrutural]</t>
  </si>
  <si>
    <t>7.62</t>
  </si>
  <si>
    <t>0.31</t>
  </si>
  <si>
    <t>7.53</t>
  </si>
  <si>
    <t>1.91</t>
  </si>
  <si>
    <t>8.57</t>
  </si>
  <si>
    <t>2.47</t>
  </si>
  <si>
    <t>9.91</t>
  </si>
  <si>
    <t>10.64</t>
  </si>
  <si>
    <t>10.72</t>
  </si>
  <si>
    <t>14.88</t>
  </si>
  <si>
    <t>14.31</t>
  </si>
  <si>
    <t>14.40</t>
  </si>
  <si>
    <t>20.22</t>
  </si>
  <si>
    <t>11.90</t>
  </si>
  <si>
    <t>7.85</t>
  </si>
  <si>
    <t>11.56</t>
  </si>
  <si>
    <t>Moacir De Albuquerque [Estrutural]</t>
  </si>
  <si>
    <t>10.81</t>
  </si>
  <si>
    <t>0.43</t>
  </si>
  <si>
    <t>2.81</t>
  </si>
  <si>
    <t>7.91</t>
  </si>
  <si>
    <t>10.26</t>
  </si>
  <si>
    <t>3.60</t>
  </si>
  <si>
    <t>1.77</t>
  </si>
  <si>
    <t>7.32</t>
  </si>
  <si>
    <t>2.85</t>
  </si>
  <si>
    <t>11.27</t>
  </si>
  <si>
    <t>2.95</t>
  </si>
  <si>
    <t>1.29</t>
  </si>
  <si>
    <t>7.71</t>
  </si>
  <si>
    <t>Avenida Recife [Estrutural]</t>
  </si>
  <si>
    <t>3.53</t>
  </si>
  <si>
    <t>11.80</t>
  </si>
  <si>
    <t>1.04</t>
  </si>
  <si>
    <t>14.63</t>
  </si>
  <si>
    <t>10.44</t>
  </si>
  <si>
    <t>3.94</t>
  </si>
  <si>
    <t>0.42</t>
  </si>
  <si>
    <t>13.99</t>
  </si>
  <si>
    <t>0.89</t>
  </si>
  <si>
    <t>16.16</t>
  </si>
  <si>
    <t>3.50</t>
  </si>
  <si>
    <t>0.4</t>
  </si>
  <si>
    <t>17.18</t>
  </si>
  <si>
    <t>0.84</t>
  </si>
  <si>
    <t>19.58</t>
  </si>
  <si>
    <t>17.74</t>
  </si>
  <si>
    <t>SIGSAGPTLRRSSNDL_68W_83IBBRS</t>
  </si>
  <si>
    <t>Uberlandia [Estrutural]</t>
  </si>
  <si>
    <t>13.87</t>
  </si>
  <si>
    <t>0.64</t>
  </si>
  <si>
    <t>7.65</t>
  </si>
  <si>
    <t>5.05</t>
  </si>
  <si>
    <t>10.60</t>
  </si>
  <si>
    <t>6.86</t>
  </si>
  <si>
    <t>11.65</t>
  </si>
  <si>
    <t>0.80</t>
  </si>
  <si>
    <t>5.51</t>
  </si>
  <si>
    <t>2.82</t>
  </si>
  <si>
    <t>8.41</t>
  </si>
  <si>
    <t>5.69</t>
  </si>
  <si>
    <t>0.76</t>
  </si>
  <si>
    <t>7.23</t>
  </si>
  <si>
    <t>4.39</t>
  </si>
  <si>
    <t>12.17</t>
  </si>
  <si>
    <t>8.73</t>
  </si>
  <si>
    <t>6.17</t>
  </si>
  <si>
    <t>3.73</t>
  </si>
  <si>
    <t>10.95</t>
  </si>
  <si>
    <t>0.69</t>
  </si>
  <si>
    <t>4.90</t>
  </si>
  <si>
    <t>3.28</t>
  </si>
  <si>
    <t>5.15</t>
  </si>
  <si>
    <t>10.71</t>
  </si>
  <si>
    <t>4.64</t>
  </si>
  <si>
    <t>3.48</t>
  </si>
  <si>
    <t>5.90</t>
  </si>
  <si>
    <t>Manoel Lopes De Barros [IAL]</t>
  </si>
  <si>
    <t>10.65</t>
  </si>
  <si>
    <t>9.42</t>
  </si>
  <si>
    <t>4.63</t>
  </si>
  <si>
    <t>8.91</t>
  </si>
  <si>
    <t>7.70</t>
  </si>
  <si>
    <t>4.57</t>
  </si>
  <si>
    <t>12.97</t>
  </si>
  <si>
    <t>6.93</t>
  </si>
  <si>
    <t>Olivia Menelau [IAL]</t>
  </si>
  <si>
    <t>1.43</t>
  </si>
  <si>
    <t>11.97</t>
  </si>
  <si>
    <t>1.31</t>
  </si>
  <si>
    <t>9.98</t>
  </si>
  <si>
    <t>13.14</t>
  </si>
  <si>
    <t>2.58</t>
  </si>
  <si>
    <t>8.17</t>
  </si>
  <si>
    <t>4.16</t>
  </si>
  <si>
    <t>Juarez Millet [IAL]</t>
  </si>
  <si>
    <t>8.14</t>
  </si>
  <si>
    <t>1.55</t>
  </si>
  <si>
    <t>2.41</t>
  </si>
  <si>
    <t>20.61</t>
  </si>
  <si>
    <t>0.22</t>
  </si>
  <si>
    <t>10.20</t>
  </si>
  <si>
    <t>15.40</t>
  </si>
  <si>
    <t>3.23</t>
  </si>
  <si>
    <t>16.30</t>
  </si>
  <si>
    <t>2.06</t>
  </si>
  <si>
    <t>11.42</t>
  </si>
  <si>
    <t>2.22</t>
  </si>
  <si>
    <t>Silverlania [IAL]</t>
  </si>
  <si>
    <t>7.93</t>
  </si>
  <si>
    <t>10.49</t>
  </si>
  <si>
    <t>Arquiteto Luiz Nunes [IAL]</t>
  </si>
  <si>
    <t>10.83</t>
  </si>
  <si>
    <t>4.80</t>
  </si>
  <si>
    <t>1.35</t>
  </si>
  <si>
    <t>9.48</t>
  </si>
  <si>
    <t>1.48</t>
  </si>
  <si>
    <t>22.95</t>
  </si>
  <si>
    <t>0.20</t>
  </si>
  <si>
    <t>8.87</t>
  </si>
  <si>
    <t>1.99</t>
  </si>
  <si>
    <t>3.44</t>
  </si>
  <si>
    <t>6.34</t>
  </si>
  <si>
    <t>14.13</t>
  </si>
  <si>
    <t>Cap Estevao Fernandes [Estrutural]</t>
  </si>
  <si>
    <t>16.55</t>
  </si>
  <si>
    <t>0.38</t>
  </si>
  <si>
    <t>10.98</t>
  </si>
  <si>
    <t>12.84</t>
  </si>
  <si>
    <t>6.92</t>
  </si>
  <si>
    <t>18.85</t>
  </si>
  <si>
    <t>5.71</t>
  </si>
  <si>
    <t>16.37</t>
  </si>
  <si>
    <t>7.26</t>
  </si>
  <si>
    <t>16.66</t>
  </si>
  <si>
    <t>0.54</t>
  </si>
  <si>
    <t>8.93</t>
  </si>
  <si>
    <t>12.88</t>
  </si>
  <si>
    <t>5.95</t>
  </si>
  <si>
    <t>Tenor Vicente Selestino [IAL]</t>
  </si>
  <si>
    <t>2.87</t>
  </si>
  <si>
    <t>10.46</t>
  </si>
  <si>
    <t>5.66</t>
  </si>
  <si>
    <t>2.09</t>
  </si>
  <si>
    <t>7.22</t>
  </si>
  <si>
    <t>10.35</t>
  </si>
  <si>
    <t>5.20</t>
  </si>
  <si>
    <t>2.78</t>
  </si>
  <si>
    <t>7.39</t>
  </si>
  <si>
    <t>2.14</t>
  </si>
  <si>
    <t>R. Itamaraca [IAL]</t>
  </si>
  <si>
    <t>11.46</t>
  </si>
  <si>
    <t>0.47</t>
  </si>
  <si>
    <t>5.88</t>
  </si>
  <si>
    <t>15.86</t>
  </si>
  <si>
    <t>0.59</t>
  </si>
  <si>
    <t>16.79</t>
  </si>
  <si>
    <t>7.38</t>
  </si>
  <si>
    <t>2.60</t>
  </si>
  <si>
    <t>18.57</t>
  </si>
  <si>
    <t>9.72</t>
  </si>
  <si>
    <t>Rio Amazonas [Estrutural]</t>
  </si>
  <si>
    <t>15.54</t>
  </si>
  <si>
    <t>4.59</t>
  </si>
  <si>
    <t>12.69</t>
  </si>
  <si>
    <t>4.95</t>
  </si>
  <si>
    <t>18.43</t>
  </si>
  <si>
    <t>9.77</t>
  </si>
  <si>
    <t>7.30</t>
  </si>
  <si>
    <t>14.14</t>
  </si>
  <si>
    <t>4.98</t>
  </si>
  <si>
    <t>0.39</t>
  </si>
  <si>
    <t>2.86</t>
  </si>
  <si>
    <t>13.35</t>
  </si>
  <si>
    <t>6.21</t>
  </si>
  <si>
    <t>SIGSAGPTLRRSSNDL_50W_61IBBRS</t>
  </si>
  <si>
    <t>Beija Flor [Estrutural]</t>
  </si>
  <si>
    <t>8.68</t>
  </si>
  <si>
    <t>8.38</t>
  </si>
  <si>
    <t>0.36</t>
  </si>
  <si>
    <t>8.53</t>
  </si>
  <si>
    <t>R. Rio Doce [Estrutural]</t>
  </si>
  <si>
    <t>10.36</t>
  </si>
  <si>
    <t>6.15</t>
  </si>
  <si>
    <t>1.40</t>
  </si>
  <si>
    <t>8.67</t>
  </si>
  <si>
    <t>5.72</t>
  </si>
  <si>
    <t>1.86</t>
  </si>
  <si>
    <t>6.54</t>
  </si>
  <si>
    <t>0.79</t>
  </si>
  <si>
    <t>7.45</t>
  </si>
  <si>
    <t>4.44</t>
  </si>
  <si>
    <t>5.00</t>
  </si>
  <si>
    <t>8.64</t>
  </si>
  <si>
    <t>3.98</t>
  </si>
  <si>
    <t>1.20</t>
  </si>
  <si>
    <t>7.75</t>
  </si>
  <si>
    <t>9.68</t>
  </si>
  <si>
    <t>3.85</t>
  </si>
  <si>
    <t>1.53</t>
  </si>
  <si>
    <t>8.06</t>
  </si>
  <si>
    <t>0.28</t>
  </si>
  <si>
    <t>2.93</t>
  </si>
  <si>
    <t>1.30</t>
  </si>
  <si>
    <t>1.52</t>
  </si>
  <si>
    <t>57.70</t>
  </si>
  <si>
    <t>57.22</t>
  </si>
  <si>
    <t>0.52</t>
  </si>
  <si>
    <t>63.58</t>
  </si>
  <si>
    <t>18.93</t>
  </si>
  <si>
    <t>43.70</t>
  </si>
  <si>
    <t>7.44</t>
  </si>
  <si>
    <t>Redução da distancia dos postes pela medade</t>
  </si>
  <si>
    <t>55.47</t>
  </si>
  <si>
    <t>55.02</t>
  </si>
  <si>
    <t>62.93</t>
  </si>
  <si>
    <t>42.06</t>
  </si>
  <si>
    <t>56.26</t>
  </si>
  <si>
    <t>0.49</t>
  </si>
  <si>
    <t>55.73</t>
  </si>
  <si>
    <t>63.69</t>
  </si>
  <si>
    <t>21.70</t>
  </si>
  <si>
    <t>43.77</t>
  </si>
  <si>
    <t>11.82</t>
  </si>
  <si>
    <t>SIGMAGPTLRRSMNDL120W_82IBBR</t>
  </si>
  <si>
    <t>Deputado Afranio Godoi [Estrutural]</t>
  </si>
  <si>
    <t>5.76</t>
  </si>
  <si>
    <t>LUM LED SL VT 9.1 28W</t>
  </si>
  <si>
    <t>10.63</t>
  </si>
  <si>
    <t>6.56</t>
  </si>
  <si>
    <t>4.84</t>
  </si>
  <si>
    <t>10.47</t>
  </si>
  <si>
    <t>SXINEVO030K50L12CZF7PHF</t>
  </si>
  <si>
    <t>10.56</t>
  </si>
  <si>
    <t>5.94</t>
  </si>
  <si>
    <t>7.17</t>
  </si>
  <si>
    <t>R. Artur Moura [Estrutural]</t>
  </si>
  <si>
    <t>3.83</t>
  </si>
  <si>
    <t>11.70</t>
  </si>
  <si>
    <t>3.96</t>
  </si>
  <si>
    <t>LUM LED SL VT 9.1 65W</t>
  </si>
  <si>
    <t>0.27</t>
  </si>
  <si>
    <t>3.90</t>
  </si>
  <si>
    <t>1.41</t>
  </si>
  <si>
    <t>16.23</t>
  </si>
  <si>
    <t>4.82</t>
  </si>
  <si>
    <t>SXINLPP070K50L12CZF7PHF</t>
  </si>
  <si>
    <t>4.21</t>
  </si>
  <si>
    <t>2.71</t>
  </si>
  <si>
    <t>1.16</t>
  </si>
  <si>
    <t>10.16</t>
  </si>
  <si>
    <t>5.17</t>
  </si>
  <si>
    <t>13.97</t>
  </si>
  <si>
    <t>LUM LED SL VT 9.1 17W</t>
  </si>
  <si>
    <t>5.77</t>
  </si>
  <si>
    <t>4.20</t>
  </si>
  <si>
    <t>16.26</t>
  </si>
  <si>
    <t>SXINEVO020K50L12CZF7PHF</t>
  </si>
  <si>
    <t>20.00</t>
  </si>
  <si>
    <t>8.20</t>
  </si>
  <si>
    <t>6.65</t>
  </si>
  <si>
    <t>27.79</t>
  </si>
  <si>
    <t>Nova Palmeira [IAL]</t>
  </si>
  <si>
    <t>1.13</t>
  </si>
  <si>
    <t>7.06</t>
  </si>
  <si>
    <t>14.41</t>
  </si>
  <si>
    <t>2.36</t>
  </si>
  <si>
    <t>28.51</t>
  </si>
  <si>
    <t>0.08</t>
  </si>
  <si>
    <t>Bezerra De Carvalho [IAL]</t>
  </si>
  <si>
    <t>6.88</t>
  </si>
  <si>
    <t>5.82</t>
  </si>
  <si>
    <t>3.59</t>
  </si>
  <si>
    <t>10.43</t>
  </si>
  <si>
    <t>5.33</t>
  </si>
  <si>
    <t>4.17</t>
  </si>
  <si>
    <t>Avenida Marechal Mascarenhas de Moraes [Estrutural]</t>
  </si>
  <si>
    <t>34.51</t>
  </si>
  <si>
    <t>25.31</t>
  </si>
  <si>
    <t>4.47</t>
  </si>
  <si>
    <t>LUM LED SL VT 9.1 170W</t>
  </si>
  <si>
    <t>34.35</t>
  </si>
  <si>
    <t>10.73</t>
  </si>
  <si>
    <t>7.29</t>
  </si>
  <si>
    <t>SXINLPP180K50L12CZF7PF6</t>
  </si>
  <si>
    <t>35.46</t>
  </si>
  <si>
    <t>3.62</t>
  </si>
  <si>
    <t>R. Alagoas [Estrutural]</t>
  </si>
  <si>
    <t>11.47</t>
  </si>
  <si>
    <t>1.83</t>
  </si>
  <si>
    <t>3.93</t>
  </si>
  <si>
    <t>LUM LED SL VT 9.1 35W</t>
  </si>
  <si>
    <t>12.81</t>
  </si>
  <si>
    <t>3.81</t>
  </si>
  <si>
    <t>13.71</t>
  </si>
  <si>
    <t>5.24</t>
  </si>
  <si>
    <t>SXINEVO040K50L12CZF7PHF</t>
  </si>
  <si>
    <t>10.54</t>
  </si>
  <si>
    <t>3.07</t>
  </si>
  <si>
    <t>11.33</t>
  </si>
  <si>
    <t>22.43</t>
  </si>
  <si>
    <t>14.71</t>
  </si>
  <si>
    <t>22.41</t>
  </si>
  <si>
    <t>LUM LED SL VT 9.1 52W</t>
  </si>
  <si>
    <t>32.28</t>
  </si>
  <si>
    <t>32.32</t>
  </si>
  <si>
    <t>74.54</t>
  </si>
  <si>
    <t>56.34</t>
  </si>
  <si>
    <t>74.50</t>
  </si>
  <si>
    <t>56.15</t>
  </si>
  <si>
    <t>SXINLPP120K50L12CZF7PHF</t>
  </si>
  <si>
    <t>26.85</t>
  </si>
  <si>
    <t>Doutor Ruy Lima Cavalcante [IAL]</t>
  </si>
  <si>
    <t>13.69</t>
  </si>
  <si>
    <t>0.50</t>
  </si>
  <si>
    <t>10.80</t>
  </si>
  <si>
    <t>6.40</t>
  </si>
  <si>
    <t>5.87</t>
  </si>
  <si>
    <t>LUM LED SL VT 9.1 44W</t>
  </si>
  <si>
    <t>10.28</t>
  </si>
  <si>
    <t>11.60</t>
  </si>
  <si>
    <t>11.15</t>
  </si>
  <si>
    <t>0.67</t>
  </si>
  <si>
    <t>7.81</t>
  </si>
  <si>
    <t>6.45</t>
  </si>
  <si>
    <t>9.31</t>
  </si>
  <si>
    <t>5.93</t>
  </si>
  <si>
    <t>Avenida Marechal Mascarenhas de Moraes [IAL]</t>
  </si>
  <si>
    <t>30.18</t>
  </si>
  <si>
    <t>7.59</t>
  </si>
  <si>
    <t>LUM LED SL VT 9.1 85W</t>
  </si>
  <si>
    <t>31.38</t>
  </si>
  <si>
    <t>6.74</t>
  </si>
  <si>
    <t>2.94</t>
  </si>
  <si>
    <t>SXINLPP080K50L12CZF7PHF</t>
  </si>
  <si>
    <t>32.80</t>
  </si>
  <si>
    <t>5.13</t>
  </si>
  <si>
    <t>Rua Dona Benvinda de Farias [Estrutural]</t>
  </si>
  <si>
    <t>14.99</t>
  </si>
  <si>
    <t>13.29</t>
  </si>
  <si>
    <t>9.19</t>
  </si>
  <si>
    <t>8.40</t>
  </si>
  <si>
    <t>6.76</t>
  </si>
  <si>
    <t>21.79</t>
  </si>
  <si>
    <t>13.96</t>
  </si>
  <si>
    <t>Rua Luiz de Faria Barbosa [Estrutural]</t>
  </si>
  <si>
    <t>Rua Doutor Seabra [Estrutural]</t>
  </si>
  <si>
    <t>Rua Ribeiro de Brito [Estrutural]</t>
  </si>
  <si>
    <t>Joao Ramalho [Estrutural]</t>
  </si>
  <si>
    <t>Rio Itororo [Estrutural]</t>
  </si>
  <si>
    <t>R Uruguajara [Estrutural]</t>
  </si>
  <si>
    <t>Rua Francisco da Cunha [Estrutural]</t>
  </si>
  <si>
    <t>Pernambuco [Estrutural]</t>
  </si>
  <si>
    <t>Avenida Presidente Dutra [Estrutural]</t>
  </si>
  <si>
    <t>Habitacional Via Mangue [Estrutural]</t>
  </si>
  <si>
    <t>Muritiba [Estrutural]</t>
  </si>
  <si>
    <t>Sao Bento Do Una [Estrutural]</t>
  </si>
  <si>
    <t>Santa Maria Madalena [Estrutural]</t>
  </si>
  <si>
    <t>Soldado Virgilio Lucio [Estrutural]</t>
  </si>
  <si>
    <t>Av Hildebrando Vasconcelos</t>
  </si>
  <si>
    <t>Corrego Do Curio</t>
  </si>
  <si>
    <t>R. Azulao</t>
  </si>
  <si>
    <t>Estrada Da Mumbeca</t>
  </si>
  <si>
    <t>Cinco Mil Dozentos E Trinta E Nove</t>
  </si>
  <si>
    <t>Da Recuperacao</t>
  </si>
  <si>
    <t>M6</t>
  </si>
  <si>
    <t>Estrada Dos Macacos</t>
  </si>
  <si>
    <t>Pereira Barreto</t>
  </si>
  <si>
    <t>Rua Primavera [IAL]</t>
  </si>
  <si>
    <t>Rua Do Riachuelo [Estrutural]</t>
  </si>
  <si>
    <t>Porto Seguro</t>
  </si>
  <si>
    <t>13.31</t>
  </si>
  <si>
    <t>17.66</t>
  </si>
  <si>
    <t>0.83</t>
  </si>
  <si>
    <t>26.32</t>
  </si>
  <si>
    <t>Jornalista Edison Regis</t>
  </si>
  <si>
    <t>PH</t>
  </si>
  <si>
    <t>ENEL</t>
  </si>
  <si>
    <t>PM-R 0650</t>
  </si>
  <si>
    <t>PM-R 0068</t>
  </si>
  <si>
    <t>cerci</t>
  </si>
  <si>
    <t>Curto</t>
  </si>
  <si>
    <t>Médio</t>
  </si>
  <si>
    <t>Longo</t>
  </si>
  <si>
    <t>Afonsinho Altino Diniz</t>
  </si>
  <si>
    <t>12 de Outubro</t>
  </si>
  <si>
    <t>Máximo</t>
  </si>
  <si>
    <t>África</t>
  </si>
  <si>
    <t>Mínimo</t>
  </si>
  <si>
    <t>Alcidia Calazans Lima</t>
  </si>
  <si>
    <t>Abauna</t>
  </si>
  <si>
    <t>Américo Renê Gianetti</t>
  </si>
  <si>
    <t>Alemanha</t>
  </si>
  <si>
    <t>Ásia</t>
  </si>
  <si>
    <t>Álvares Cabral</t>
  </si>
  <si>
    <t>Faixa 1</t>
  </si>
  <si>
    <t>Assaré</t>
  </si>
  <si>
    <t>Ana Batista da Cruz</t>
  </si>
  <si>
    <t>Faixa 2</t>
  </si>
  <si>
    <t>Atalaia</t>
  </si>
  <si>
    <t>Antônio Braz</t>
  </si>
  <si>
    <t>Faixa 3</t>
  </si>
  <si>
    <t>Baldim</t>
  </si>
  <si>
    <t>Ataíde Eneas Orzil</t>
  </si>
  <si>
    <t>Faixa 4</t>
  </si>
  <si>
    <t>Cassimiro de Abreu</t>
  </si>
  <si>
    <t>Belarmina Mônica Ferreira</t>
  </si>
  <si>
    <t>Davis Dani Viana</t>
  </si>
  <si>
    <t>Bromélia</t>
  </si>
  <si>
    <t>Djalma Andrade</t>
  </si>
  <si>
    <t>Catulo da Paixão Cearense</t>
  </si>
  <si>
    <t>do Serro</t>
  </si>
  <si>
    <t>da Argentina</t>
  </si>
  <si>
    <t>Francisco Viana Santos</t>
  </si>
  <si>
    <t>da Bolívia</t>
  </si>
  <si>
    <t>Gonçalves Dias</t>
  </si>
  <si>
    <t>das Andorinhas</t>
  </si>
  <si>
    <t>Gov. Bias Fortes</t>
  </si>
  <si>
    <t>das Azaléias</t>
  </si>
  <si>
    <t>Holanda</t>
  </si>
  <si>
    <t>Décio Araújo</t>
  </si>
  <si>
    <t>Irã</t>
  </si>
  <si>
    <t>do Haiti</t>
  </si>
  <si>
    <t>Irlanda</t>
  </si>
  <si>
    <t>dos Uirapurus</t>
  </si>
  <si>
    <t>Joaquim Lourenço de Oliveira</t>
  </si>
  <si>
    <t>Dr. Ari Teixeira da Costa</t>
  </si>
  <si>
    <t>José de Alencar</t>
  </si>
  <si>
    <t>Edmundo Alves da Silva</t>
  </si>
  <si>
    <t>José Theotônio Laporte</t>
  </si>
  <si>
    <t>Eldorado</t>
  </si>
  <si>
    <t>Lagoa Santa</t>
  </si>
  <si>
    <t>G</t>
  </si>
  <si>
    <t>Machado de Assis</t>
  </si>
  <si>
    <t>Geraldo Teixeira da Costa</t>
  </si>
  <si>
    <t>Mandaguari</t>
  </si>
  <si>
    <t>Gervázio Lara</t>
  </si>
  <si>
    <t>Maria do Carmo da Silva</t>
  </si>
  <si>
    <t>Gil de Carvalho</t>
  </si>
  <si>
    <t>Nova Jerusalém</t>
  </si>
  <si>
    <t>Guaraciaba</t>
  </si>
  <si>
    <t>Pará</t>
  </si>
  <si>
    <t>Iacaiaca</t>
  </si>
  <si>
    <t>Paraná</t>
  </si>
  <si>
    <t>Inácio Loiola de Oliveira</t>
  </si>
  <si>
    <t>Paulo Duarte</t>
  </si>
  <si>
    <t>Irmã Ágda</t>
  </si>
  <si>
    <t>Polônia</t>
  </si>
  <si>
    <t>Ivete Aparecida Brant de Matos Reis</t>
  </si>
  <si>
    <t>Prof. Alfredo Balena</t>
  </si>
  <si>
    <t>João Batista Lima</t>
  </si>
  <si>
    <t>Rodésia</t>
  </si>
  <si>
    <t>João Elias Hanum</t>
  </si>
  <si>
    <t>Sabará</t>
  </si>
  <si>
    <t>José Antunes</t>
  </si>
  <si>
    <t>São Francisco de Assis</t>
  </si>
  <si>
    <t>José Augusto Gonçalves</t>
  </si>
  <si>
    <t>Suécia</t>
  </si>
  <si>
    <t>José C. Ferreira</t>
  </si>
  <si>
    <t>Juqueri</t>
  </si>
  <si>
    <t>Juquiá</t>
  </si>
  <si>
    <t>Jurupana</t>
  </si>
  <si>
    <t>Juventino Augusto dos Santos</t>
  </si>
  <si>
    <t>Maria Angélica Ximenes</t>
  </si>
  <si>
    <t>Maria da Piedade Vieira</t>
  </si>
  <si>
    <t>Mariana Paiva Branco</t>
  </si>
  <si>
    <t>Mário Silva</t>
  </si>
  <si>
    <t>Moreira Maia</t>
  </si>
  <si>
    <t>N</t>
  </si>
  <si>
    <t>Nossa Sra. Aparecida</t>
  </si>
  <si>
    <t>Nossa Sra. Da Conceição</t>
  </si>
  <si>
    <t>Olegário Maciel</t>
  </si>
  <si>
    <t>Pará de Minas</t>
  </si>
  <si>
    <t>Pindaré</t>
  </si>
  <si>
    <t>Pirajá</t>
  </si>
  <si>
    <t>Pres. Washington Luís</t>
  </si>
  <si>
    <t>Prof. Djalma Guimaraes</t>
  </si>
  <si>
    <t>Quinze de Novembro</t>
  </si>
  <si>
    <t>Redelvim Andrade</t>
  </si>
  <si>
    <t>Rubéns Soares Viana</t>
  </si>
  <si>
    <t>São Geraldo</t>
  </si>
  <si>
    <t>São José</t>
  </si>
  <si>
    <t>Totó Marcelino</t>
  </si>
  <si>
    <t>Três</t>
  </si>
  <si>
    <t>Ubajara</t>
  </si>
  <si>
    <t>Venâncio Pereira dos Santos</t>
  </si>
  <si>
    <t>Veronica de Araújo</t>
  </si>
  <si>
    <t>Vicente Lovalho</t>
  </si>
  <si>
    <t>Leila Diniz</t>
  </si>
  <si>
    <t>Consideração</t>
  </si>
  <si>
    <t xml:space="preserve">Braços de Iluminação Pública </t>
  </si>
  <si>
    <t>Projeção [m]</t>
  </si>
  <si>
    <t>Altura de instalação [m]</t>
  </si>
  <si>
    <t>Altura do braço [m]</t>
  </si>
  <si>
    <t>Altura da luminária [m]</t>
  </si>
  <si>
    <t>OBS</t>
  </si>
  <si>
    <t>Suporte I</t>
  </si>
  <si>
    <t>Mesma da inspeção</t>
  </si>
  <si>
    <t>Suporte II</t>
  </si>
  <si>
    <t>Suporte III</t>
  </si>
  <si>
    <t>Suporte IV</t>
  </si>
  <si>
    <t>Pedonal</t>
  </si>
  <si>
    <t>Somente segundo nível</t>
  </si>
  <si>
    <t>Projeção H</t>
  </si>
  <si>
    <t>Projeção V</t>
  </si>
  <si>
    <t>Ângulo de inclinação</t>
  </si>
  <si>
    <t>Altura de instalação do braço</t>
  </si>
  <si>
    <t xml:space="preserve">Altura da luminária </t>
  </si>
  <si>
    <t>Referências</t>
  </si>
  <si>
    <t>Poste 7,5 m</t>
  </si>
  <si>
    <t>Poste 10,5 m</t>
  </si>
  <si>
    <t>Poste 12 m</t>
  </si>
  <si>
    <t>Braço reto</t>
  </si>
  <si>
    <t>CALCULADO (15º)</t>
  </si>
  <si>
    <t>CEMIG</t>
  </si>
  <si>
    <t>SEM REFERÊNCIA</t>
  </si>
  <si>
    <t>Código</t>
  </si>
  <si>
    <t>Descrição</t>
  </si>
  <si>
    <t>Altura de Montagem da Luminária</t>
  </si>
  <si>
    <t>Projeção horizontal</t>
  </si>
  <si>
    <t>Adição de Pontos</t>
  </si>
  <si>
    <t>Adição de poste compartilhado com distribuição de energia</t>
  </si>
  <si>
    <t>Utilizar a mesma da via</t>
  </si>
  <si>
    <t>Via de veículo</t>
  </si>
  <si>
    <t>APEA</t>
  </si>
  <si>
    <t>Adição de poste exclusivo para iluminação pública com RDA</t>
  </si>
  <si>
    <t>APES-1</t>
  </si>
  <si>
    <t>Adição de poste exclusivo para iluminação pública com RDS e 1 luminária</t>
  </si>
  <si>
    <t>APES-2</t>
  </si>
  <si>
    <t>Adição de poste exclusivo para iluminação pública com RDS e 2 luminária</t>
  </si>
  <si>
    <t>APES-3</t>
  </si>
  <si>
    <t>Adição de poste exclusivo para iluminação pública com RDS e 3 luminária</t>
  </si>
  <si>
    <t>APES-4</t>
  </si>
  <si>
    <t>Adição de poste exclusivo para iluminação pública com RDS e 4 luminária</t>
  </si>
  <si>
    <t>ABS-L1</t>
  </si>
  <si>
    <t>Adição de braço segundo nível (Leve I)</t>
  </si>
  <si>
    <t>Segundo nível</t>
  </si>
  <si>
    <t>ABS-L2</t>
  </si>
  <si>
    <t>Adição de braço segundo nível (Leve II)</t>
  </si>
  <si>
    <t>APS</t>
  </si>
  <si>
    <t>Adição poste segundo nível</t>
  </si>
  <si>
    <t>TS</t>
  </si>
  <si>
    <t>Troca de Suporte</t>
  </si>
  <si>
    <t>Adição de Poste Segundo nível com Adição de Poste compartilhado com distribuição</t>
  </si>
  <si>
    <t>Para APC - Utilizar mesma da via
Para APP - 4.0</t>
  </si>
  <si>
    <t>Para APC - Utilizar mesma da via
Para APP - 0</t>
  </si>
  <si>
    <t>Segundo nível e Via de veículo</t>
  </si>
  <si>
    <t>APS/APE</t>
  </si>
  <si>
    <t>Adição de Poste Segundo nível com Adição de Poste exclusivo</t>
  </si>
  <si>
    <t>Para APE - Utilizar mesma da via
Para APP - 4.0</t>
  </si>
  <si>
    <t>Para APE - Utilizar mesma da via
Para APP - 0</t>
  </si>
  <si>
    <t>ABS-L1/APC</t>
  </si>
  <si>
    <t>Adição de Braço Segundo nível com Adição de Poste compartilhado com distribuição</t>
  </si>
  <si>
    <t>Para APC - Utilizar mesma da via
Para ABS - 6,0</t>
  </si>
  <si>
    <t>Para APC - Utilizar mesma da via
Para ABS - 0,5</t>
  </si>
  <si>
    <t>ABS/APEA</t>
  </si>
  <si>
    <t>Adição de Braço Segundo nível com Adição de Poste exclusivo com RDA</t>
  </si>
  <si>
    <t>ABS/APES-1</t>
  </si>
  <si>
    <t>Adição de Braço Segundo nível com Adição de poste exclusivo para iluminação pública com RDS e 1 luminária</t>
  </si>
  <si>
    <t>ABS/APES-2</t>
  </si>
  <si>
    <t>Adição de Braço Segundo nível com Adição de poste exclusivo para iluminação pública com RDS e 2 luminária</t>
  </si>
  <si>
    <t>ABS/APES-3</t>
  </si>
  <si>
    <t>Adição de Braço Segundo nível com Adição de poste exclusivo para iluminação pública com RDS e 3 luminária</t>
  </si>
  <si>
    <t>ABS/APES-4</t>
  </si>
  <si>
    <t>Adição de Braço Segundo nível com Adição de poste exclusivo para iluminação pública com RDS e 4 luminária</t>
  </si>
  <si>
    <t>Adição de Braço</t>
  </si>
  <si>
    <t xml:space="preserve">Código </t>
  </si>
  <si>
    <t>Utilização</t>
  </si>
  <si>
    <t>Luminária</t>
  </si>
  <si>
    <t>Fluxo Luminoso [lm]</t>
  </si>
  <si>
    <t>Eficiência (lm/W)</t>
  </si>
  <si>
    <t>Potência [W]</t>
  </si>
  <si>
    <t>Orçamento</t>
  </si>
  <si>
    <t>Luminaria Considerada</t>
  </si>
  <si>
    <t>Valor</t>
  </si>
  <si>
    <t>Fotometria</t>
  </si>
  <si>
    <t>Estimado/Orçado</t>
  </si>
  <si>
    <t>Viária</t>
  </si>
  <si>
    <t>LEDSTAR</t>
  </si>
  <si>
    <t>Ok</t>
  </si>
  <si>
    <t>Orçado</t>
  </si>
  <si>
    <t>LUM LED SL VT 9.1 72W</t>
  </si>
  <si>
    <t>LUM LED SL VT 9.1 100W</t>
  </si>
  <si>
    <t>LUM LED SL VT 9.1 120W</t>
  </si>
  <si>
    <t>LUM LED SL VT 9.1 140W</t>
  </si>
  <si>
    <t xml:space="preserve"> SL VT 9.1 155W</t>
  </si>
  <si>
    <t>LUM LED SL VT 9.1 155W</t>
  </si>
  <si>
    <t xml:space="preserve"> SL VT 9.1 170W</t>
  </si>
  <si>
    <t xml:space="preserve"> SL VT 9.1 200W</t>
  </si>
  <si>
    <t>LUM LED SL VT 9.1 200W</t>
  </si>
  <si>
    <t xml:space="preserve"> SL VT 9.3 22W</t>
  </si>
  <si>
    <t>LUM LED SL VT 9.3 22W</t>
  </si>
  <si>
    <t xml:space="preserve"> SL VT 9.3 30W</t>
  </si>
  <si>
    <t>LUM LED SL VT 9.3 30W</t>
  </si>
  <si>
    <t xml:space="preserve"> SL VT 9.3 40W</t>
  </si>
  <si>
    <t>LUM LED SL VT 9.3 40W</t>
  </si>
  <si>
    <t xml:space="preserve"> SL VT 9.3 50W</t>
  </si>
  <si>
    <t>LUM LED SL VT 9.3 50W</t>
  </si>
  <si>
    <t xml:space="preserve"> SL VT 9.3 58W</t>
  </si>
  <si>
    <t>LUM LED SL VT 9.3 58W</t>
  </si>
  <si>
    <t xml:space="preserve"> SL VT 9.3 70W</t>
  </si>
  <si>
    <t>LUM LED SL VT 9.3 70W</t>
  </si>
  <si>
    <t xml:space="preserve"> SL VT 9.3 80W</t>
  </si>
  <si>
    <t>LUM LED SL VT 9.3 80W</t>
  </si>
  <si>
    <t xml:space="preserve"> SL VT 9.3 90W</t>
  </si>
  <si>
    <t>LUM LED SL VT 9.3 90W</t>
  </si>
  <si>
    <t xml:space="preserve"> SL VT 9.3 105W</t>
  </si>
  <si>
    <t>LUM LED SL VT 9.3 105W</t>
  </si>
  <si>
    <t xml:space="preserve"> SL VT 9.3 120W</t>
  </si>
  <si>
    <t>LUM LED SL VT 9.3 120W</t>
  </si>
  <si>
    <t xml:space="preserve"> SL VT 9.3 145W</t>
  </si>
  <si>
    <t>LUM LED SL VT 9.3 145W</t>
  </si>
  <si>
    <t xml:space="preserve"> SL VT 9.3 160W</t>
  </si>
  <si>
    <t>LUM LED SL VT 9.3 160W</t>
  </si>
  <si>
    <t xml:space="preserve"> SL VT 9.3 185W</t>
  </si>
  <si>
    <t>LUM LED SL VT 9.3 185W</t>
  </si>
  <si>
    <t xml:space="preserve"> SL VT 9.3 200W</t>
  </si>
  <si>
    <t>LUM LED SL VT 9.3 200W</t>
  </si>
  <si>
    <t xml:space="preserve"> SL VT 9.6 30W</t>
  </si>
  <si>
    <t>LUM LED SL VT 9.6 30W</t>
  </si>
  <si>
    <t xml:space="preserve"> SL VT 9.6 37W</t>
  </si>
  <si>
    <t>LUM LED SL VT 9.6 37W</t>
  </si>
  <si>
    <t xml:space="preserve"> SL VT 9.6 40W</t>
  </si>
  <si>
    <t>LUM LED SL VT 9.6 40W</t>
  </si>
  <si>
    <t xml:space="preserve"> SL VT 9.6 46W</t>
  </si>
  <si>
    <t>LUM LED SL VT 9.6 46W</t>
  </si>
  <si>
    <t>LUM LED SL VT 9.6 55W</t>
  </si>
  <si>
    <t xml:space="preserve"> SL VT 9.6 70W</t>
  </si>
  <si>
    <t>LUM LED SL VT 9.6 70W</t>
  </si>
  <si>
    <t xml:space="preserve"> SL VT 9.6 80W</t>
  </si>
  <si>
    <t>LUM LED SL VT 9.6 80W</t>
  </si>
  <si>
    <t xml:space="preserve"> SL VT 9.6 90W</t>
  </si>
  <si>
    <t>LUM LED SL VT 9.6 90W</t>
  </si>
  <si>
    <t xml:space="preserve"> SL VT 9.6 105W</t>
  </si>
  <si>
    <t>LUM LED SL VT 9.6 105W</t>
  </si>
  <si>
    <t xml:space="preserve"> SL VT 9.6 120W</t>
  </si>
  <si>
    <t>LUM LED SL VT 9.6 120W</t>
  </si>
  <si>
    <t xml:space="preserve"> SL VT 9.6 125W</t>
  </si>
  <si>
    <t>LUM LED SL VT 9.6 125W</t>
  </si>
  <si>
    <t xml:space="preserve"> SL VT 9.6 145W</t>
  </si>
  <si>
    <t>LUM LED SL VT 9.6 145W</t>
  </si>
  <si>
    <t xml:space="preserve"> SL VT 9.6 150W</t>
  </si>
  <si>
    <t>LUM LED SL VT 9.6 150W</t>
  </si>
  <si>
    <t xml:space="preserve"> SL VT 9.6 160W</t>
  </si>
  <si>
    <t>LUM LED SL VT 9.6 160W</t>
  </si>
  <si>
    <t xml:space="preserve"> SL VT 9.6 175W</t>
  </si>
  <si>
    <t>LUM LED SL VT 9.6 175W</t>
  </si>
  <si>
    <t xml:space="preserve"> SL VT 9.6 190W</t>
  </si>
  <si>
    <t>LUM LED SL VT 9.6 190W</t>
  </si>
  <si>
    <t xml:space="preserve"> SL VT 9.6 215W</t>
  </si>
  <si>
    <t>LUM LED SL VT 9.6 215W</t>
  </si>
  <si>
    <t xml:space="preserve"> SL VT 9.6 240W</t>
  </si>
  <si>
    <t>LUM LED SL VT 9.6 240W</t>
  </si>
  <si>
    <t>Luminaria Considerada (Valor)</t>
  </si>
  <si>
    <t>SX LIGHTING</t>
  </si>
  <si>
    <t>SXINEVO050K50L12CZF7PHF</t>
  </si>
  <si>
    <t>SXINEVO060K50L12CZF7PHF</t>
  </si>
  <si>
    <t>SXINLPP090K50L12CZF7PHF</t>
  </si>
  <si>
    <t>SXINLPP100K50L12CZF7PHF</t>
  </si>
  <si>
    <t>SX-INLPP150HF</t>
  </si>
  <si>
    <t>SXINLPP150K50L12CZF7PHF</t>
  </si>
  <si>
    <t>SX-INLPP180F6</t>
  </si>
  <si>
    <t>TECNOWATT</t>
  </si>
  <si>
    <t>SIGSAGPTLRRSSNDL_30W_38IBBRS
1-10C1MUN6.5</t>
  </si>
  <si>
    <t>SIGSAGPTLRRSSNDL_50W_61IBBRS
1-10C1MUN6.5</t>
  </si>
  <si>
    <t>SIGSAGPTLRRSSNDL_60W_73IBBRS
1-10C1MUN6.5</t>
  </si>
  <si>
    <t xml:space="preserve">SIGSAGPTLRRSSNDL_68W_83IBBRS
</t>
  </si>
  <si>
    <t>SIGSAGPTLRRSSNDL_68W_83IBBRS
1-10C1MUN6.5</t>
  </si>
  <si>
    <t xml:space="preserve">SIGMAGPTLRRSMNDL_80W_56IBBR
</t>
  </si>
  <si>
    <t>SIGMAGPTLRRSMNDL_80W_56IBBR
S1-10C1MUN6.5</t>
  </si>
  <si>
    <t xml:space="preserve">SIGSAGPTLRRSSNDL_90W112IBBRS
</t>
  </si>
  <si>
    <t>SIGSAGPTLRRSSNDL_90W112IBBRS
1-10C1MUN6.5</t>
  </si>
  <si>
    <t>SIGSAGPTLRRSSNDL100W125IBBRS
1-10C1MUN6.5</t>
  </si>
  <si>
    <t xml:space="preserve">SIGMAGPTLRRSMNDL120W_82IBBR
</t>
  </si>
  <si>
    <t>SIGMAGPTLRRSMNDL120W_82IBBR
S1-10C1MUN6.5</t>
  </si>
  <si>
    <t xml:space="preserve">SIGMAGPTLRRSMNDL150W102IBBR
</t>
  </si>
  <si>
    <t>SIGMAGPTLRRSMNDL150W102IBBR
S1-10C1MUN6.5</t>
  </si>
  <si>
    <t>TAUMAGPTLRRTMNDL183W_95IBB</t>
  </si>
  <si>
    <t>TAUMAGPTLRRTMNDL183W_95IBB
RS1-10C1MUN6.5</t>
  </si>
  <si>
    <t>Total geral</t>
  </si>
  <si>
    <t>Valores Orçados</t>
  </si>
  <si>
    <t>Potência</t>
  </si>
  <si>
    <t>ORCHIS</t>
  </si>
  <si>
    <t>Valor (R$/W)</t>
  </si>
  <si>
    <t>A</t>
  </si>
  <si>
    <t>B</t>
  </si>
  <si>
    <t>Valores Estimados</t>
  </si>
  <si>
    <t>J.20.3</t>
  </si>
  <si>
    <t>J.30.3</t>
  </si>
  <si>
    <t>J.40.3</t>
  </si>
  <si>
    <t>J.50.3</t>
  </si>
  <si>
    <t>J.60.3</t>
  </si>
  <si>
    <t>J.70.3</t>
  </si>
  <si>
    <t>J.80.3</t>
  </si>
  <si>
    <t>J.90.3</t>
  </si>
  <si>
    <t>J.100.3</t>
  </si>
  <si>
    <t>J.120.2</t>
  </si>
  <si>
    <t>J.175.3</t>
  </si>
  <si>
    <t>J.200.3</t>
  </si>
  <si>
    <t>Comparação</t>
  </si>
  <si>
    <t>LAELIA</t>
  </si>
  <si>
    <t>JLED-LOTUS</t>
  </si>
  <si>
    <t>J.20.2</t>
  </si>
  <si>
    <t>J.30.1</t>
  </si>
  <si>
    <t>J.40.2</t>
  </si>
  <si>
    <t>J.50.2</t>
  </si>
  <si>
    <t>J.60.2</t>
  </si>
  <si>
    <t>J.70.2</t>
  </si>
  <si>
    <t>J.80.2</t>
  </si>
  <si>
    <t>J.90.2</t>
  </si>
  <si>
    <t>J.100.2</t>
  </si>
  <si>
    <t>Marca</t>
  </si>
  <si>
    <t>CONEXLED</t>
  </si>
  <si>
    <t>C.29</t>
  </si>
  <si>
    <t>CLU-M30K50IES2</t>
  </si>
  <si>
    <t>C.59</t>
  </si>
  <si>
    <t>CLU-M60K50IES2</t>
  </si>
  <si>
    <t>C.76</t>
  </si>
  <si>
    <t>CLG-J80K50CF90</t>
  </si>
  <si>
    <t>C.89</t>
  </si>
  <si>
    <t>CLG-J100K50CF90</t>
  </si>
  <si>
    <t>C.92</t>
  </si>
  <si>
    <t>CLU-M90K50IES2</t>
  </si>
  <si>
    <t>C.139</t>
  </si>
  <si>
    <t>CLU-M150K50IES</t>
  </si>
  <si>
    <t>C.165</t>
  </si>
  <si>
    <t>CLG-J150K50CF90</t>
  </si>
  <si>
    <t>C.168</t>
  </si>
  <si>
    <t>CLU-M200K50IES2</t>
  </si>
  <si>
    <t>C.179</t>
  </si>
  <si>
    <t>CLG-J200K50CF60</t>
  </si>
  <si>
    <t>C.217</t>
  </si>
  <si>
    <t>CLU-M250K50IES2</t>
  </si>
  <si>
    <t>PHILIPS</t>
  </si>
  <si>
    <t>P.48</t>
  </si>
  <si>
    <t>BRP220 LED54-5S/NW 48W DME NEMA7P</t>
  </si>
  <si>
    <t>P.60.1</t>
  </si>
  <si>
    <t>BRP220 LED65-5S/NW 60W DME NEMA7P</t>
  </si>
  <si>
    <t>P.60.2</t>
  </si>
  <si>
    <t>BRP371 A LED70-5S2/NW 60W DME NEMA7P</t>
  </si>
  <si>
    <t>P.60</t>
  </si>
  <si>
    <t>BRP220 LED54-5S/NW 60W DMB P1 SRG</t>
  </si>
  <si>
    <t>P.70</t>
  </si>
  <si>
    <t>BRP371 A LED83-5S2/NW 70W DME NEMA7P</t>
  </si>
  <si>
    <t>P.88</t>
  </si>
  <si>
    <t>BRP371 A LED106-4S_NW 88W DW1</t>
  </si>
  <si>
    <t>P.90</t>
  </si>
  <si>
    <t>BRP371 A LED105-5S_NW 90W DME</t>
  </si>
  <si>
    <t>P.140</t>
  </si>
  <si>
    <t>P.150.1</t>
  </si>
  <si>
    <t>BRP371 A LED168-5S2/NW 150W DME</t>
  </si>
  <si>
    <t>P.150.2</t>
  </si>
  <si>
    <t xml:space="preserve">BRP692 A LED195-4S/CW 150W DW1 </t>
  </si>
  <si>
    <t>P.150.3</t>
  </si>
  <si>
    <t>P.180</t>
  </si>
  <si>
    <t>BWP352 LED194/NW 180W 220-240V DM2 MP1</t>
  </si>
  <si>
    <t>P.190.1</t>
  </si>
  <si>
    <t>BRP492 A LED247-4S/NW 190W DW1 P7 0-10</t>
  </si>
  <si>
    <t>P.200</t>
  </si>
  <si>
    <t xml:space="preserve">BRP372 A LED226-5S NW 200W DME </t>
  </si>
  <si>
    <t>P.210.1</t>
  </si>
  <si>
    <t>BRP492 A LED273-4S/NW 210W DW1 P7 0-10</t>
  </si>
  <si>
    <t>P.210.2</t>
  </si>
  <si>
    <t>P.230.1</t>
  </si>
  <si>
    <t xml:space="preserve">BRP372 A LED260-5S NW 230W DME </t>
  </si>
  <si>
    <t xml:space="preserve">BRP493 A LED299-4S CW 230W DW1 </t>
  </si>
  <si>
    <t>P.230.3</t>
  </si>
  <si>
    <t>P.250.1</t>
  </si>
  <si>
    <t>BRP493 A LED325-4S NW 250W DW1</t>
  </si>
  <si>
    <t>P.250.2</t>
  </si>
  <si>
    <t>P.270.1</t>
  </si>
  <si>
    <t>BRP493 A LED351-4S NW 270W DW1</t>
  </si>
  <si>
    <t>Nível de complexidade</t>
  </si>
  <si>
    <t>Classes IP</t>
  </si>
  <si>
    <t>Posteação</t>
  </si>
  <si>
    <t>Distanciamento</t>
  </si>
  <si>
    <t>Largura Via</t>
  </si>
  <si>
    <t>Altura</t>
  </si>
  <si>
    <t>Projeção</t>
  </si>
  <si>
    <t>Faixas</t>
  </si>
  <si>
    <t>CC</t>
  </si>
  <si>
    <t>I</t>
  </si>
  <si>
    <t>PU-SCC</t>
  </si>
  <si>
    <t>II</t>
  </si>
  <si>
    <t>III</t>
  </si>
  <si>
    <t>PBA-SCC</t>
  </si>
  <si>
    <t>PBF-SCC</t>
  </si>
  <si>
    <t>PU-CCC</t>
  </si>
  <si>
    <t>PBA-CCC</t>
  </si>
  <si>
    <t>PBF-CCC</t>
  </si>
  <si>
    <t>ABNT NBR 5101:2024 (Vias de pedestres)</t>
  </si>
  <si>
    <t>ABNT NBR 5101:2024 (Áreas de Conflito)</t>
  </si>
  <si>
    <t>Classe de Iluminação</t>
  </si>
  <si>
    <t>Iluminância Média Mínima
Emed,min [lux]</t>
  </si>
  <si>
    <t>Iluminância Vertical Mínima*
[lux]</t>
  </si>
  <si>
    <t>Fator de Uniformidade Mínimo
Umin</t>
  </si>
  <si>
    <t>Luminância Média Mínima
Lmed [cd/m²]</t>
  </si>
  <si>
    <t>Uniformidade Global Mínima
Uo</t>
  </si>
  <si>
    <t>Uniformidade Longitudinal Mínima
UL</t>
  </si>
  <si>
    <t>fTI %
&lt;=</t>
  </si>
  <si>
    <t>EIR
&gt;=</t>
  </si>
  <si>
    <t>P1</t>
  </si>
  <si>
    <t>P2</t>
  </si>
  <si>
    <t>P3</t>
  </si>
  <si>
    <t>*Se houver necessidade de reconhecimento facial</t>
  </si>
  <si>
    <t>ABNT NBR 5101:2024 (Tráfego Motorizado)</t>
  </si>
  <si>
    <t>M1</t>
  </si>
  <si>
    <t>M2</t>
  </si>
  <si>
    <t>M3</t>
  </si>
  <si>
    <t>M4</t>
  </si>
  <si>
    <t>M5</t>
  </si>
  <si>
    <t>q0</t>
  </si>
  <si>
    <t>(cd/m²)/lx</t>
  </si>
  <si>
    <t>Potência Mais Recorrente</t>
  </si>
  <si>
    <t>Potência Média</t>
  </si>
  <si>
    <t>Potência Típica</t>
  </si>
  <si>
    <t>UNICOBA</t>
  </si>
  <si>
    <t>Considerar</t>
  </si>
  <si>
    <t>Potência Atual</t>
  </si>
  <si>
    <t>Código da Luminária</t>
  </si>
  <si>
    <t>Potência Proposta</t>
  </si>
  <si>
    <t>Tipo de CPE</t>
  </si>
  <si>
    <t>Aumento de pontos proposto (via de veículos)</t>
  </si>
  <si>
    <t>Aumento de pontos proposto (segundo nível)</t>
  </si>
  <si>
    <t>Número de logradouros</t>
  </si>
  <si>
    <t>Sum of Número de logradouros</t>
  </si>
  <si>
    <t>ERRO</t>
  </si>
  <si>
    <t/>
  </si>
  <si>
    <t>erro</t>
  </si>
  <si>
    <t>#VALOR!</t>
  </si>
  <si>
    <t>Total Geral</t>
  </si>
  <si>
    <t>#N/D</t>
  </si>
  <si>
    <t>8.09</t>
  </si>
  <si>
    <t>1.33</t>
  </si>
  <si>
    <t>6.51</t>
  </si>
  <si>
    <t>1.47</t>
  </si>
  <si>
    <t>8.13</t>
  </si>
  <si>
    <t>9.13</t>
  </si>
  <si>
    <t>3.43</t>
  </si>
  <si>
    <t>7.55</t>
  </si>
  <si>
    <t>2.20</t>
  </si>
  <si>
    <t>1-10C1MUN6.5</t>
  </si>
  <si>
    <t>10.13</t>
  </si>
  <si>
    <t>13.07</t>
  </si>
  <si>
    <t>10.21</t>
  </si>
  <si>
    <t>1.71</t>
  </si>
  <si>
    <t>11.35</t>
  </si>
  <si>
    <t>2.24</t>
  </si>
  <si>
    <t>8.22</t>
  </si>
  <si>
    <t>1.45</t>
  </si>
  <si>
    <t>3.57</t>
  </si>
  <si>
    <t>3.16</t>
  </si>
  <si>
    <t>0.98</t>
  </si>
  <si>
    <t>12.72</t>
  </si>
  <si>
    <t>0.71</t>
  </si>
  <si>
    <t>12.29</t>
  </si>
  <si>
    <t>10.59</t>
  </si>
  <si>
    <t>6.08</t>
  </si>
  <si>
    <t>8.55</t>
  </si>
  <si>
    <t>4.75</t>
  </si>
  <si>
    <t>3.03</t>
  </si>
  <si>
    <t>1.80</t>
  </si>
  <si>
    <t>3.99</t>
  </si>
  <si>
    <t>4.10</t>
  </si>
  <si>
    <t>2.38</t>
  </si>
  <si>
    <t>11.22</t>
  </si>
  <si>
    <t>8.95</t>
  </si>
  <si>
    <t>2.72</t>
  </si>
  <si>
    <t>3.13</t>
  </si>
  <si>
    <t>7.67</t>
  </si>
  <si>
    <t>3.02</t>
  </si>
  <si>
    <t>2.89</t>
  </si>
  <si>
    <t>3.58</t>
  </si>
  <si>
    <t>6.11</t>
  </si>
  <si>
    <t>6.72</t>
  </si>
  <si>
    <t>19.63</t>
  </si>
  <si>
    <t>27.12</t>
  </si>
  <si>
    <t>50.02</t>
  </si>
  <si>
    <t>44.55</t>
  </si>
  <si>
    <t>62.10</t>
  </si>
  <si>
    <t>69.88</t>
  </si>
  <si>
    <t>101.09</t>
  </si>
  <si>
    <t>86.59</t>
  </si>
  <si>
    <t>10.23</t>
  </si>
  <si>
    <t>0.40</t>
  </si>
  <si>
    <t>14.06</t>
  </si>
  <si>
    <t>0.46</t>
  </si>
  <si>
    <t>10.40</t>
  </si>
  <si>
    <t>4.08</t>
  </si>
  <si>
    <t>10.33</t>
  </si>
  <si>
    <t>4.83</t>
  </si>
  <si>
    <t>2.05</t>
  </si>
  <si>
    <t>0.91</t>
  </si>
  <si>
    <t>2.12</t>
  </si>
  <si>
    <t>2.57</t>
  </si>
  <si>
    <t>1.60</t>
  </si>
  <si>
    <t>31.34</t>
  </si>
  <si>
    <t>0.95</t>
  </si>
  <si>
    <t>0.92</t>
  </si>
  <si>
    <t>0.93</t>
  </si>
  <si>
    <t>60.41</t>
  </si>
  <si>
    <t>41.94</t>
  </si>
  <si>
    <t>19.41</t>
  </si>
  <si>
    <t>16.35</t>
  </si>
  <si>
    <t>18.36</t>
  </si>
  <si>
    <t>27.54</t>
  </si>
  <si>
    <t>33.19</t>
  </si>
  <si>
    <t>22.63</t>
  </si>
  <si>
    <t>18.72</t>
  </si>
  <si>
    <t>15.14</t>
  </si>
  <si>
    <t>16.90</t>
  </si>
  <si>
    <t>31.97</t>
  </si>
  <si>
    <t>25.66</t>
  </si>
  <si>
    <t>12.89</t>
  </si>
  <si>
    <t>5.57</t>
  </si>
  <si>
    <t>1.85</t>
  </si>
  <si>
    <t>3.30</t>
  </si>
  <si>
    <t>5.86</t>
  </si>
  <si>
    <t>3.01</t>
  </si>
  <si>
    <t>5.74</t>
  </si>
  <si>
    <t>2.07</t>
  </si>
  <si>
    <t>3.55</t>
  </si>
  <si>
    <t>6.13</t>
  </si>
  <si>
    <t>11.73</t>
  </si>
  <si>
    <t>13.72</t>
  </si>
  <si>
    <t>13.46</t>
  </si>
  <si>
    <t>10.06</t>
  </si>
  <si>
    <t>3.68</t>
  </si>
  <si>
    <t>5.08</t>
  </si>
  <si>
    <t>11.14</t>
  </si>
  <si>
    <t>11.01</t>
  </si>
  <si>
    <t>1.03</t>
  </si>
  <si>
    <t>3.27</t>
  </si>
  <si>
    <t>24.15</t>
  </si>
  <si>
    <t>23.63</t>
  </si>
  <si>
    <t>17.19</t>
  </si>
  <si>
    <t>2.30</t>
  </si>
  <si>
    <t>10.67</t>
  </si>
  <si>
    <t>1.11</t>
  </si>
  <si>
    <t>10.12</t>
  </si>
  <si>
    <t>1.01</t>
  </si>
  <si>
    <t>6.84</t>
  </si>
  <si>
    <t>2.00</t>
  </si>
  <si>
    <t>14.96</t>
  </si>
  <si>
    <t>6.71</t>
  </si>
  <si>
    <t>7.21</t>
  </si>
  <si>
    <t>1.50</t>
  </si>
  <si>
    <t>12.10</t>
  </si>
  <si>
    <t>10.77</t>
  </si>
  <si>
    <t>13.82</t>
  </si>
  <si>
    <t>4.32</t>
  </si>
  <si>
    <t>5.09</t>
  </si>
  <si>
    <t>3.15</t>
  </si>
  <si>
    <t>5.73</t>
  </si>
  <si>
    <t>9.05</t>
  </si>
  <si>
    <t>5.03</t>
  </si>
  <si>
    <t>6.79</t>
  </si>
  <si>
    <t>9.89</t>
  </si>
  <si>
    <t>Adição de 2º nível com distanciamento entre os postes de 30.170m para 15.085m.</t>
  </si>
  <si>
    <t>Não será nescessario inclisão de 2º nível para atendimento a norma</t>
  </si>
  <si>
    <t xml:space="preserve">Não simulei o 2º Nível pois já atendeu a norma no nivel principal com luminarias de fornecedores com baixa pontencia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</si>
</sst>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??_-;_-@"/>
    <numFmt numFmtId="165" formatCode="0.0%"/>
    <numFmt numFmtId="166" formatCode="0.0"/>
    <numFmt numFmtId="167" formatCode="_-&quot;R$&quot;\ * #,##0.00_-;\-&quot;R$&quot;\ * #,##0.00_-;_-&quot;R$&quot;\ * &quot;-&quot;??_-;_-@"/>
    <numFmt numFmtId="168" formatCode="_-* #,##0.00_-;\-* #,##0.00_-;_-* &quot;-&quot;??_-;_-@"/>
    <numFmt numFmtId="169" formatCode="dd\.mm"/>
    <numFmt numFmtId="170" formatCode="d\.m"/>
    <numFmt numFmtId="171" formatCode="&quot;R$&quot;\ #,##0.0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FF0000"/>
      <name val="Calibri"/>
      <family val="2"/>
    </font>
    <font>
      <sz val="10"/>
      <color theme="1"/>
      <name val="Arial"/>
      <family val="2"/>
    </font>
    <font>
      <sz val="10"/>
      <color rgb="FF3F3F3F"/>
      <name val="Arial"/>
      <family val="2"/>
    </font>
    <font>
      <b/>
      <sz val="12"/>
      <color rgb="FFFF0000"/>
      <name val="Calibri"/>
      <family val="2"/>
    </font>
    <font>
      <b/>
      <sz val="11"/>
      <color rgb="FFFFFFFF"/>
      <name val="Calibri"/>
      <family val="2"/>
    </font>
    <font>
      <sz val="11"/>
      <color theme="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rgb="FFC55A11"/>
        <bgColor rgb="FFC55A11"/>
      </patternFill>
    </fill>
    <fill>
      <patternFill patternType="solid">
        <fgColor rgb="FF3F3F3F"/>
        <bgColor rgb="FF3F3F3F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A5A5A5"/>
        <bgColor rgb="FFA5A5A5"/>
      </patternFill>
    </fill>
    <fill>
      <patternFill patternType="solid">
        <fgColor rgb="FFD0CECE"/>
        <bgColor rgb="FFD0CECE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FFFFFF"/>
      </left>
      <right/>
      <top style="thin">
        <color rgb="FF999999"/>
      </top>
      <bottom/>
      <diagonal/>
    </border>
    <border>
      <left style="thin">
        <color rgb="FFFFFFFF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999999"/>
      </right>
      <top style="thin">
        <color rgb="FFFFFFFF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FFFFFF"/>
      </top>
      <bottom style="thin">
        <color rgb="FF999999"/>
      </bottom>
      <diagonal/>
    </border>
    <border>
      <left style="thin">
        <color rgb="FFFFFFFF"/>
      </left>
      <right/>
      <top style="thin">
        <color rgb="FFFFFFFF"/>
      </top>
      <bottom style="thin">
        <color rgb="FF999999"/>
      </bottom>
      <diagonal/>
    </border>
    <border>
      <left style="thin">
        <color rgb="FFFFFFFF"/>
      </left>
      <right style="thin">
        <color rgb="FF999999"/>
      </right>
      <top style="thin">
        <color rgb="FFFFFFFF"/>
      </top>
      <bottom style="thin">
        <color rgb="FF99999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0" borderId="0" xfId="0" applyFont="1"/>
    <xf numFmtId="0" fontId="2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164" fontId="4" fillId="10" borderId="3" xfId="0" applyNumberFormat="1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2" fontId="4" fillId="14" borderId="3" xfId="0" applyNumberFormat="1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165" fontId="4" fillId="15" borderId="3" xfId="0" applyNumberFormat="1" applyFont="1" applyFill="1" applyBorder="1" applyAlignment="1">
      <alignment horizontal="center" vertical="center"/>
    </xf>
    <xf numFmtId="2" fontId="4" fillId="8" borderId="3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2" fontId="4" fillId="15" borderId="3" xfId="0" applyNumberFormat="1" applyFont="1" applyFill="1" applyBorder="1" applyAlignment="1">
      <alignment horizontal="center" vertical="center"/>
    </xf>
    <xf numFmtId="9" fontId="4" fillId="15" borderId="3" xfId="0" applyNumberFormat="1" applyFont="1" applyFill="1" applyBorder="1" applyAlignment="1">
      <alignment horizontal="center" vertical="center"/>
    </xf>
    <xf numFmtId="0" fontId="4" fillId="16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" fontId="4" fillId="16" borderId="3" xfId="0" applyNumberFormat="1" applyFont="1" applyFill="1" applyBorder="1" applyAlignment="1">
      <alignment horizontal="center" vertical="center"/>
    </xf>
    <xf numFmtId="166" fontId="4" fillId="16" borderId="3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2" fontId="2" fillId="11" borderId="3" xfId="0" applyNumberFormat="1" applyFont="1" applyFill="1" applyBorder="1" applyAlignment="1">
      <alignment horizontal="center" vertical="center"/>
    </xf>
    <xf numFmtId="10" fontId="2" fillId="11" borderId="3" xfId="0" applyNumberFormat="1" applyFont="1" applyFill="1" applyBorder="1" applyAlignment="1">
      <alignment horizontal="center" vertical="center"/>
    </xf>
    <xf numFmtId="167" fontId="4" fillId="0" borderId="3" xfId="0" applyNumberFormat="1" applyFont="1" applyBorder="1" applyAlignment="1">
      <alignment horizontal="center" vertical="center"/>
    </xf>
    <xf numFmtId="167" fontId="4" fillId="7" borderId="3" xfId="0" applyNumberFormat="1" applyFont="1" applyFill="1" applyBorder="1" applyAlignment="1">
      <alignment horizontal="center" vertical="center"/>
    </xf>
    <xf numFmtId="167" fontId="4" fillId="12" borderId="3" xfId="0" applyNumberFormat="1" applyFont="1" applyFill="1" applyBorder="1" applyAlignment="1">
      <alignment horizontal="center" vertical="center"/>
    </xf>
    <xf numFmtId="10" fontId="1" fillId="0" borderId="0" xfId="0" applyNumberFormat="1" applyFont="1"/>
    <xf numFmtId="0" fontId="1" fillId="0" borderId="3" xfId="0" applyFont="1" applyBorder="1"/>
    <xf numFmtId="0" fontId="1" fillId="8" borderId="4" xfId="0" applyFont="1" applyFill="1" applyBorder="1"/>
    <xf numFmtId="165" fontId="4" fillId="8" borderId="3" xfId="0" applyNumberFormat="1" applyFont="1" applyFill="1" applyBorder="1" applyAlignment="1">
      <alignment horizontal="center" vertical="center"/>
    </xf>
    <xf numFmtId="9" fontId="4" fillId="8" borderId="3" xfId="0" applyNumberFormat="1" applyFont="1" applyFill="1" applyBorder="1" applyAlignment="1">
      <alignment horizontal="center" vertical="center"/>
    </xf>
    <xf numFmtId="166" fontId="4" fillId="8" borderId="3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2" fontId="2" fillId="8" borderId="3" xfId="0" applyNumberFormat="1" applyFont="1" applyFill="1" applyBorder="1" applyAlignment="1">
      <alignment horizontal="center" vertical="center"/>
    </xf>
    <xf numFmtId="10" fontId="2" fillId="8" borderId="3" xfId="0" applyNumberFormat="1" applyFont="1" applyFill="1" applyBorder="1" applyAlignment="1">
      <alignment horizontal="center" vertical="center"/>
    </xf>
    <xf numFmtId="167" fontId="4" fillId="8" borderId="3" xfId="0" applyNumberFormat="1" applyFont="1" applyFill="1" applyBorder="1" applyAlignment="1">
      <alignment horizontal="center" vertical="center"/>
    </xf>
    <xf numFmtId="10" fontId="1" fillId="8" borderId="4" xfId="0" applyNumberFormat="1" applyFont="1" applyFill="1" applyBorder="1"/>
    <xf numFmtId="168" fontId="4" fillId="8" borderId="3" xfId="0" applyNumberFormat="1" applyFont="1" applyFill="1" applyBorder="1" applyAlignment="1">
      <alignment horizontal="center" vertical="center"/>
    </xf>
    <xf numFmtId="3" fontId="4" fillId="8" borderId="3" xfId="0" applyNumberFormat="1" applyFont="1" applyFill="1" applyBorder="1" applyAlignment="1">
      <alignment horizontal="center" vertical="center"/>
    </xf>
    <xf numFmtId="2" fontId="5" fillId="8" borderId="3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3" fontId="4" fillId="16" borderId="3" xfId="0" applyNumberFormat="1" applyFont="1" applyFill="1" applyBorder="1" applyAlignment="1">
      <alignment horizontal="center" vertical="center"/>
    </xf>
    <xf numFmtId="168" fontId="5" fillId="8" borderId="3" xfId="0" applyNumberFormat="1" applyFont="1" applyFill="1" applyBorder="1" applyAlignment="1">
      <alignment horizontal="center" vertical="center"/>
    </xf>
    <xf numFmtId="169" fontId="4" fillId="8" borderId="3" xfId="0" applyNumberFormat="1" applyFont="1" applyFill="1" applyBorder="1" applyAlignment="1">
      <alignment horizontal="center" vertical="center"/>
    </xf>
    <xf numFmtId="170" fontId="4" fillId="8" borderId="3" xfId="0" applyNumberFormat="1" applyFont="1" applyFill="1" applyBorder="1" applyAlignment="1">
      <alignment horizontal="center" vertical="center"/>
    </xf>
    <xf numFmtId="2" fontId="4" fillId="8" borderId="3" xfId="0" applyNumberFormat="1" applyFont="1" applyFill="1" applyBorder="1" applyAlignment="1">
      <alignment horizontal="center"/>
    </xf>
    <xf numFmtId="169" fontId="4" fillId="8" borderId="3" xfId="0" applyNumberFormat="1" applyFont="1" applyFill="1" applyBorder="1" applyAlignment="1">
      <alignment horizontal="center"/>
    </xf>
    <xf numFmtId="49" fontId="4" fillId="8" borderId="3" xfId="0" applyNumberFormat="1" applyFont="1" applyFill="1" applyBorder="1" applyAlignment="1">
      <alignment horizontal="center" vertical="center"/>
    </xf>
    <xf numFmtId="49" fontId="4" fillId="15" borderId="3" xfId="0" applyNumberFormat="1" applyFont="1" applyFill="1" applyBorder="1" applyAlignment="1">
      <alignment horizontal="center" vertical="center"/>
    </xf>
    <xf numFmtId="170" fontId="4" fillId="0" borderId="3" xfId="0" applyNumberFormat="1" applyFont="1" applyBorder="1" applyAlignment="1">
      <alignment horizontal="center" vertical="center"/>
    </xf>
    <xf numFmtId="169" fontId="4" fillId="15" borderId="3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1" fontId="2" fillId="11" borderId="3" xfId="0" applyNumberFormat="1" applyFont="1" applyFill="1" applyBorder="1" applyAlignment="1">
      <alignment horizontal="center" vertical="center"/>
    </xf>
    <xf numFmtId="0" fontId="1" fillId="17" borderId="4" xfId="0" applyFont="1" applyFill="1" applyBorder="1"/>
    <xf numFmtId="0" fontId="4" fillId="17" borderId="3" xfId="0" applyFont="1" applyFill="1" applyBorder="1" applyAlignment="1">
      <alignment horizontal="center" vertical="center"/>
    </xf>
    <xf numFmtId="2" fontId="4" fillId="17" borderId="3" xfId="0" applyNumberFormat="1" applyFont="1" applyFill="1" applyBorder="1" applyAlignment="1">
      <alignment horizontal="center" vertical="center"/>
    </xf>
    <xf numFmtId="1" fontId="4" fillId="17" borderId="3" xfId="0" applyNumberFormat="1" applyFont="1" applyFill="1" applyBorder="1" applyAlignment="1">
      <alignment horizontal="center" vertical="center"/>
    </xf>
    <xf numFmtId="165" fontId="4" fillId="17" borderId="3" xfId="0" applyNumberFormat="1" applyFont="1" applyFill="1" applyBorder="1" applyAlignment="1">
      <alignment horizontal="center" vertical="center"/>
    </xf>
    <xf numFmtId="9" fontId="4" fillId="17" borderId="3" xfId="0" applyNumberFormat="1" applyFont="1" applyFill="1" applyBorder="1" applyAlignment="1">
      <alignment horizontal="center" vertical="center"/>
    </xf>
    <xf numFmtId="3" fontId="4" fillId="17" borderId="3" xfId="0" applyNumberFormat="1" applyFont="1" applyFill="1" applyBorder="1" applyAlignment="1">
      <alignment horizontal="center" vertical="center"/>
    </xf>
    <xf numFmtId="166" fontId="4" fillId="17" borderId="3" xfId="0" applyNumberFormat="1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2" fontId="2" fillId="17" borderId="3" xfId="0" applyNumberFormat="1" applyFont="1" applyFill="1" applyBorder="1" applyAlignment="1">
      <alignment horizontal="center" vertical="center"/>
    </xf>
    <xf numFmtId="10" fontId="2" fillId="17" borderId="3" xfId="0" applyNumberFormat="1" applyFont="1" applyFill="1" applyBorder="1" applyAlignment="1">
      <alignment horizontal="center" vertical="center"/>
    </xf>
    <xf numFmtId="167" fontId="4" fillId="17" borderId="3" xfId="0" applyNumberFormat="1" applyFont="1" applyFill="1" applyBorder="1" applyAlignment="1">
      <alignment horizontal="center" vertical="center"/>
    </xf>
    <xf numFmtId="10" fontId="1" fillId="17" borderId="4" xfId="0" applyNumberFormat="1" applyFont="1" applyFill="1" applyBorder="1"/>
    <xf numFmtId="0" fontId="6" fillId="17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1" fontId="2" fillId="8" borderId="3" xfId="0" applyNumberFormat="1" applyFont="1" applyFill="1" applyBorder="1" applyAlignment="1">
      <alignment horizontal="center" vertical="center"/>
    </xf>
    <xf numFmtId="0" fontId="4" fillId="18" borderId="3" xfId="0" applyFont="1" applyFill="1" applyBorder="1" applyAlignment="1">
      <alignment horizontal="center" vertical="center"/>
    </xf>
    <xf numFmtId="170" fontId="4" fillId="15" borderId="3" xfId="0" applyNumberFormat="1" applyFont="1" applyFill="1" applyBorder="1" applyAlignment="1">
      <alignment horizontal="center" vertical="center"/>
    </xf>
    <xf numFmtId="0" fontId="4" fillId="16" borderId="3" xfId="0" applyFont="1" applyFill="1" applyBorder="1" applyAlignment="1">
      <alignment horizontal="center" vertical="center" wrapText="1"/>
    </xf>
    <xf numFmtId="0" fontId="1" fillId="19" borderId="4" xfId="0" applyFont="1" applyFill="1" applyBorder="1"/>
    <xf numFmtId="0" fontId="4" fillId="19" borderId="3" xfId="0" applyFont="1" applyFill="1" applyBorder="1" applyAlignment="1">
      <alignment horizontal="center" vertical="center"/>
    </xf>
    <xf numFmtId="2" fontId="4" fillId="19" borderId="3" xfId="0" applyNumberFormat="1" applyFont="1" applyFill="1" applyBorder="1" applyAlignment="1">
      <alignment horizontal="center" vertical="center"/>
    </xf>
    <xf numFmtId="165" fontId="4" fillId="19" borderId="3" xfId="0" applyNumberFormat="1" applyFont="1" applyFill="1" applyBorder="1" applyAlignment="1">
      <alignment horizontal="center" vertical="center"/>
    </xf>
    <xf numFmtId="1" fontId="4" fillId="19" borderId="3" xfId="0" applyNumberFormat="1" applyFont="1" applyFill="1" applyBorder="1" applyAlignment="1">
      <alignment horizontal="center" vertical="center"/>
    </xf>
    <xf numFmtId="9" fontId="4" fillId="19" borderId="3" xfId="0" applyNumberFormat="1" applyFont="1" applyFill="1" applyBorder="1" applyAlignment="1">
      <alignment horizontal="center" vertical="center"/>
    </xf>
    <xf numFmtId="166" fontId="4" fillId="19" borderId="3" xfId="0" applyNumberFormat="1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2" fontId="2" fillId="19" borderId="3" xfId="0" applyNumberFormat="1" applyFont="1" applyFill="1" applyBorder="1" applyAlignment="1">
      <alignment horizontal="center" vertical="center"/>
    </xf>
    <xf numFmtId="10" fontId="2" fillId="19" borderId="3" xfId="0" applyNumberFormat="1" applyFont="1" applyFill="1" applyBorder="1" applyAlignment="1">
      <alignment horizontal="center" vertical="center"/>
    </xf>
    <xf numFmtId="167" fontId="4" fillId="19" borderId="3" xfId="0" applyNumberFormat="1" applyFont="1" applyFill="1" applyBorder="1" applyAlignment="1">
      <alignment horizontal="center" vertical="center"/>
    </xf>
    <xf numFmtId="169" fontId="4" fillId="19" borderId="3" xfId="0" applyNumberFormat="1" applyFont="1" applyFill="1" applyBorder="1" applyAlignment="1">
      <alignment horizontal="center" vertical="center"/>
    </xf>
    <xf numFmtId="0" fontId="4" fillId="20" borderId="3" xfId="0" applyFont="1" applyFill="1" applyBorder="1" applyAlignment="1">
      <alignment horizontal="center" vertical="center" wrapText="1"/>
    </xf>
    <xf numFmtId="2" fontId="1" fillId="3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2" fontId="1" fillId="21" borderId="3" xfId="0" applyNumberFormat="1" applyFont="1" applyFill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 wrapText="1"/>
    </xf>
    <xf numFmtId="0" fontId="7" fillId="0" borderId="0" xfId="0" applyFont="1"/>
    <xf numFmtId="3" fontId="7" fillId="0" borderId="0" xfId="0" applyNumberFormat="1" applyFont="1"/>
    <xf numFmtId="171" fontId="7" fillId="0" borderId="0" xfId="0" applyNumberFormat="1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8" fontId="7" fillId="0" borderId="3" xfId="0" applyNumberFormat="1" applyFont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center" vertical="center"/>
    </xf>
    <xf numFmtId="171" fontId="10" fillId="2" borderId="3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168" fontId="8" fillId="0" borderId="3" xfId="0" applyNumberFormat="1" applyFont="1" applyBorder="1" applyAlignment="1">
      <alignment horizontal="center" vertical="center"/>
    </xf>
    <xf numFmtId="171" fontId="9" fillId="8" borderId="3" xfId="0" applyNumberFormat="1" applyFont="1" applyFill="1" applyBorder="1" applyAlignment="1">
      <alignment horizontal="center" vertical="center"/>
    </xf>
    <xf numFmtId="171" fontId="7" fillId="0" borderId="3" xfId="0" applyNumberFormat="1" applyFont="1" applyBorder="1" applyAlignment="1">
      <alignment horizontal="center" vertical="center"/>
    </xf>
    <xf numFmtId="0" fontId="7" fillId="8" borderId="3" xfId="0" applyFont="1" applyFill="1" applyBorder="1"/>
    <xf numFmtId="2" fontId="7" fillId="8" borderId="3" xfId="0" applyNumberFormat="1" applyFont="1" applyFill="1" applyBorder="1" applyAlignment="1">
      <alignment horizontal="center"/>
    </xf>
    <xf numFmtId="171" fontId="7" fillId="8" borderId="3" xfId="0" applyNumberFormat="1" applyFont="1" applyFill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3" fontId="10" fillId="2" borderId="8" xfId="0" applyNumberFormat="1" applyFont="1" applyFill="1" applyBorder="1" applyAlignment="1">
      <alignment horizontal="center" vertical="center"/>
    </xf>
    <xf numFmtId="171" fontId="10" fillId="2" borderId="8" xfId="0" applyNumberFormat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2" fontId="7" fillId="0" borderId="3" xfId="0" applyNumberFormat="1" applyFont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2" fontId="7" fillId="8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1" fontId="1" fillId="0" borderId="15" xfId="0" applyNumberFormat="1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0" xfId="0" applyFont="1" applyAlignment="1">
      <alignment horizontal="left"/>
    </xf>
    <xf numFmtId="0" fontId="2" fillId="2" borderId="3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7" fontId="13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2" fontId="1" fillId="0" borderId="3" xfId="0" applyNumberFormat="1" applyFont="1" applyBorder="1"/>
    <xf numFmtId="0" fontId="2" fillId="2" borderId="23" xfId="0" applyFont="1" applyFill="1" applyBorder="1" applyAlignment="1">
      <alignment horizontal="center"/>
    </xf>
    <xf numFmtId="171" fontId="9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6" fillId="2" borderId="3" xfId="0" applyFont="1" applyFill="1" applyBorder="1" applyAlignment="1">
      <alignment horizontal="center" vertical="center"/>
    </xf>
    <xf numFmtId="2" fontId="1" fillId="0" borderId="3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28" xfId="0" pivotButton="1" applyBorder="1"/>
    <xf numFmtId="0" fontId="0" fillId="0" borderId="29" xfId="0" applyBorder="1"/>
    <xf numFmtId="0" fontId="0" fillId="0" borderId="28" xfId="0" applyBorder="1"/>
    <xf numFmtId="0" fontId="0" fillId="0" borderId="29" xfId="0" applyNumberFormat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NumberFormat="1" applyBorder="1"/>
    <xf numFmtId="0" fontId="0" fillId="0" borderId="33" xfId="0" pivotButton="1" applyBorder="1"/>
    <xf numFmtId="0" fontId="0" fillId="0" borderId="33" xfId="0" applyBorder="1"/>
    <xf numFmtId="0" fontId="7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1" fillId="0" borderId="6" xfId="0" applyFont="1" applyBorder="1" applyAlignment="1">
      <alignment horizontal="center" vertical="center"/>
    </xf>
    <xf numFmtId="0" fontId="3" fillId="0" borderId="7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3" fillId="0" borderId="26" xfId="0" applyFont="1" applyBorder="1"/>
    <xf numFmtId="0" fontId="3" fillId="0" borderId="27" xfId="0" applyFont="1" applyBorder="1"/>
    <xf numFmtId="0" fontId="1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2" fontId="5" fillId="8" borderId="3" xfId="0" quotePrefix="1" applyNumberFormat="1" applyFont="1" applyFill="1" applyBorder="1" applyAlignment="1">
      <alignment horizontal="center" vertical="center"/>
    </xf>
    <xf numFmtId="2" fontId="4" fillId="8" borderId="3" xfId="0" quotePrefix="1" applyNumberFormat="1" applyFont="1" applyFill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none">
          <fgColor indexed="64"/>
          <bgColor indexed="65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4B4B"/>
          <bgColor rgb="FFFF4B4B"/>
        </patternFill>
      </fill>
    </dxf>
    <dxf>
      <font>
        <b/>
      </font>
      <fill>
        <patternFill patternType="solid">
          <fgColor rgb="FFA8D08D"/>
          <bgColor rgb="FFA8D08D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4B4B"/>
          <bgColor rgb="FFFF4B4B"/>
        </patternFill>
      </fill>
    </dxf>
    <dxf>
      <font>
        <b/>
      </font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AnáliseFornecedores!$C$4:$C$5</c:f>
              <c:numCache>
                <c:formatCode>General</c:formatCode>
                <c:ptCount val="2"/>
                <c:pt idx="0">
                  <c:v>120</c:v>
                </c:pt>
                <c:pt idx="1">
                  <c:v>150</c:v>
                </c:pt>
              </c:numCache>
            </c:numRef>
          </c:xVal>
          <c:yVal>
            <c:numRef>
              <c:f>AnáliseFornecedores!$D$4:$D$5</c:f>
              <c:numCache>
                <c:formatCode>_-"R$"\ * #,##0.00_-;\-"R$"\ * #,##0.00_-;_-"R$"\ * "-"??_-;_-@</c:formatCode>
                <c:ptCount val="2"/>
                <c:pt idx="0">
                  <c:v>1373.6163280000001</c:v>
                </c:pt>
                <c:pt idx="1">
                  <c:v>1417.6163280000001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99-463C-B7C9-3A5B14BE9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107855"/>
        <c:axId val="957370630"/>
      </c:scatterChart>
      <c:valAx>
        <c:axId val="10771078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957370630"/>
        <c:crosses val="autoZero"/>
        <c:crossBetween val="midCat"/>
      </c:valAx>
      <c:valAx>
        <c:axId val="957370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7710785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AnáliseFornecedores!$C$30:$C$31</c:f>
              <c:numCache>
                <c:formatCode>General</c:formatCode>
                <c:ptCount val="2"/>
                <c:pt idx="0">
                  <c:v>80</c:v>
                </c:pt>
                <c:pt idx="1">
                  <c:v>100</c:v>
                </c:pt>
              </c:numCache>
            </c:numRef>
          </c:xVal>
          <c:yVal>
            <c:numRef>
              <c:f>AnáliseFornecedores!$D$30:$D$31</c:f>
              <c:numCache>
                <c:formatCode>_-"R$"\ * #,##0.00_-;\-"R$"\ * #,##0.00_-;_-"R$"\ * "-"??_-;_-@</c:formatCode>
                <c:ptCount val="2"/>
                <c:pt idx="0">
                  <c:v>960.08941199999992</c:v>
                </c:pt>
                <c:pt idx="1">
                  <c:v>987.00275999999997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8E-4EA7-97C2-254F870D4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21787"/>
        <c:axId val="1603038406"/>
      </c:scatterChart>
      <c:valAx>
        <c:axId val="272217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03038406"/>
        <c:crosses val="autoZero"/>
        <c:crossBetween val="midCat"/>
      </c:valAx>
      <c:valAx>
        <c:axId val="1603038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722178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AnáliseFornecedores!$C$56:$C$62</c:f>
              <c:numCache>
                <c:formatCode>General</c:formatCode>
                <c:ptCount val="7"/>
                <c:pt idx="0">
                  <c:v>51</c:v>
                </c:pt>
                <c:pt idx="1">
                  <c:v>101</c:v>
                </c:pt>
                <c:pt idx="2">
                  <c:v>110</c:v>
                </c:pt>
                <c:pt idx="3">
                  <c:v>149</c:v>
                </c:pt>
                <c:pt idx="4">
                  <c:v>159</c:v>
                </c:pt>
                <c:pt idx="5">
                  <c:v>194</c:v>
                </c:pt>
                <c:pt idx="6">
                  <c:v>247</c:v>
                </c:pt>
              </c:numCache>
            </c:numRef>
          </c:xVal>
          <c:yVal>
            <c:numRef>
              <c:f>AnáliseFornecedores!$D$56:$D$62</c:f>
              <c:numCache>
                <c:formatCode>"R$"\ #,##0.00</c:formatCode>
                <c:ptCount val="7"/>
                <c:pt idx="0">
                  <c:v>650.38</c:v>
                </c:pt>
                <c:pt idx="1">
                  <c:v>779.88</c:v>
                </c:pt>
                <c:pt idx="2">
                  <c:v>1143.46</c:v>
                </c:pt>
                <c:pt idx="3">
                  <c:v>919.11</c:v>
                </c:pt>
                <c:pt idx="4">
                  <c:v>1221.51</c:v>
                </c:pt>
                <c:pt idx="5">
                  <c:v>1202.21</c:v>
                </c:pt>
                <c:pt idx="6">
                  <c:v>1334.86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47-4E88-B492-86C77BE16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967345"/>
        <c:axId val="1503477375"/>
      </c:scatterChart>
      <c:valAx>
        <c:axId val="2509673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03477375"/>
        <c:crosses val="autoZero"/>
        <c:crossBetween val="midCat"/>
      </c:valAx>
      <c:valAx>
        <c:axId val="1503477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R$&quot;\ 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5096734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AnáliseFornecedores!$C$82:$C$93</c:f>
              <c:numCache>
                <c:formatCode>General</c:formatCode>
                <c:ptCount val="12"/>
                <c:pt idx="0">
                  <c:v>22</c:v>
                </c:pt>
                <c:pt idx="1">
                  <c:v>30</c:v>
                </c:pt>
                <c:pt idx="2">
                  <c:v>38</c:v>
                </c:pt>
                <c:pt idx="3">
                  <c:v>55</c:v>
                </c:pt>
                <c:pt idx="4">
                  <c:v>57</c:v>
                </c:pt>
                <c:pt idx="5">
                  <c:v>68</c:v>
                </c:pt>
                <c:pt idx="6">
                  <c:v>80</c:v>
                </c:pt>
                <c:pt idx="7">
                  <c:v>100</c:v>
                </c:pt>
                <c:pt idx="8">
                  <c:v>114</c:v>
                </c:pt>
                <c:pt idx="9">
                  <c:v>120</c:v>
                </c:pt>
                <c:pt idx="10">
                  <c:v>130</c:v>
                </c:pt>
                <c:pt idx="11">
                  <c:v>170</c:v>
                </c:pt>
              </c:numCache>
            </c:numRef>
          </c:xVal>
          <c:yVal>
            <c:numRef>
              <c:f>AnáliseFornecedores!$D$82:$D$93</c:f>
              <c:numCache>
                <c:formatCode>"R$"\ #,##0.00</c:formatCode>
                <c:ptCount val="12"/>
                <c:pt idx="0">
                  <c:v>486.71</c:v>
                </c:pt>
                <c:pt idx="1">
                  <c:v>494.63</c:v>
                </c:pt>
                <c:pt idx="2">
                  <c:v>494.63</c:v>
                </c:pt>
                <c:pt idx="3">
                  <c:v>508.35</c:v>
                </c:pt>
                <c:pt idx="4">
                  <c:v>486.05</c:v>
                </c:pt>
                <c:pt idx="5">
                  <c:v>508.38</c:v>
                </c:pt>
                <c:pt idx="6">
                  <c:v>832.54</c:v>
                </c:pt>
                <c:pt idx="7">
                  <c:v>835.22</c:v>
                </c:pt>
                <c:pt idx="8">
                  <c:v>996.32</c:v>
                </c:pt>
                <c:pt idx="9">
                  <c:v>772.09</c:v>
                </c:pt>
                <c:pt idx="10">
                  <c:v>1498.29</c:v>
                </c:pt>
                <c:pt idx="11">
                  <c:v>1280.6099999999999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15-4D56-BF23-BA19E234A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235339"/>
        <c:axId val="2019209210"/>
      </c:scatterChart>
      <c:valAx>
        <c:axId val="7662353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19209210"/>
        <c:crosses val="autoZero"/>
        <c:crossBetween val="midCat"/>
      </c:valAx>
      <c:valAx>
        <c:axId val="2019209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R$&quot;\ 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6623533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</xdr:colOff>
      <xdr:row>1</xdr:row>
      <xdr:rowOff>38100</xdr:rowOff>
    </xdr:from>
    <xdr:ext cx="4324350" cy="2981325"/>
    <xdr:graphicFrame macro="">
      <xdr:nvGraphicFramePr>
        <xdr:cNvPr id="1517758898" name="Chart 1">
          <a:extLst>
            <a:ext uri="{FF2B5EF4-FFF2-40B4-BE49-F238E27FC236}">
              <a16:creationId xmlns:a16="http://schemas.microsoft.com/office/drawing/2014/main" id="{00000000-0008-0000-0800-0000B2297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533400</xdr:colOff>
      <xdr:row>21</xdr:row>
      <xdr:rowOff>123825</xdr:rowOff>
    </xdr:from>
    <xdr:ext cx="4343400" cy="2952750"/>
    <xdr:graphicFrame macro="">
      <xdr:nvGraphicFramePr>
        <xdr:cNvPr id="2093626765" name="Chart 2">
          <a:extLst>
            <a:ext uri="{FF2B5EF4-FFF2-40B4-BE49-F238E27FC236}">
              <a16:creationId xmlns:a16="http://schemas.microsoft.com/office/drawing/2014/main" id="{00000000-0008-0000-0800-00008D35C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0</xdr:colOff>
      <xdr:row>50</xdr:row>
      <xdr:rowOff>0</xdr:rowOff>
    </xdr:from>
    <xdr:ext cx="4324350" cy="2943225"/>
    <xdr:graphicFrame macro="">
      <xdr:nvGraphicFramePr>
        <xdr:cNvPr id="307680357" name="Chart 3">
          <a:extLst>
            <a:ext uri="{FF2B5EF4-FFF2-40B4-BE49-F238E27FC236}">
              <a16:creationId xmlns:a16="http://schemas.microsoft.com/office/drawing/2014/main" id="{00000000-0008-0000-0800-000065D45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466725</xdr:colOff>
      <xdr:row>77</xdr:row>
      <xdr:rowOff>171450</xdr:rowOff>
    </xdr:from>
    <xdr:ext cx="4286250" cy="2914650"/>
    <xdr:graphicFrame macro="">
      <xdr:nvGraphicFramePr>
        <xdr:cNvPr id="1533963295" name="Chart 4">
          <a:extLst>
            <a:ext uri="{FF2B5EF4-FFF2-40B4-BE49-F238E27FC236}">
              <a16:creationId xmlns:a16="http://schemas.microsoft.com/office/drawing/2014/main" id="{00000000-0008-0000-0800-00001F6C6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123825</xdr:rowOff>
    </xdr:from>
    <xdr:ext cx="3695700" cy="2209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502913" y="2679863"/>
          <a:ext cx="3686175" cy="22002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 Se o nível da classe for mantido, há uma tolerância maior na uniformidade longitudinal; dois fatores orientativos passam a ser obrigatórios, porém com tolerância maior. De forma geral, não deve haver problemas para o atendimento da nova norma nesse caso.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 Caso seja constadada a necessidade de mudança de nível de classe, terá que ser simulado novamente para atender aos novos requisitos.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 número de requisitos aumenta, mas há uma tolerância maior.</a:t>
          </a:r>
          <a:endParaRPr sz="1100"/>
        </a:p>
      </xdr:txBody>
    </xdr:sp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ministrador" refreshedDate="46127.381008680553" refreshedVersion="8" recordCount="1521" xr:uid="{00000000-000A-0000-FFFF-FFFF00000000}">
  <cacheSource type="worksheet">
    <worksheetSource ref="B1:O1522" sheet="Base"/>
  </cacheSource>
  <cacheFields count="14">
    <cacheField name="Considerar" numFmtId="0">
      <sharedItems count="2">
        <s v="Sim"/>
        <s v="Considerar"/>
      </sharedItems>
    </cacheField>
    <cacheField name="Potência Atual" numFmtId="0">
      <sharedItems containsMixedTypes="1" containsNumber="1" containsInteger="1" minValue="0" maxValue="287" count="31">
        <n v="96"/>
        <n v="115"/>
        <n v="90"/>
        <n v="105"/>
        <n v="80"/>
        <n v="72"/>
        <n v="150"/>
        <n v="100"/>
        <n v="0"/>
        <n v="70"/>
        <n v="40"/>
        <n v="50"/>
        <n v="287"/>
        <n v="55"/>
        <n v="30"/>
        <n v="186"/>
        <n v="60"/>
        <n v="211"/>
        <n v="171"/>
        <n v="110"/>
        <n v="135"/>
        <n v="165"/>
        <n v="76"/>
        <n v="52"/>
        <n v="190"/>
        <s v="Potência Atual"/>
        <n v="275"/>
        <n v="215"/>
        <n v="174"/>
        <n v="120"/>
        <n v="45"/>
      </sharedItems>
    </cacheField>
    <cacheField name="Classe de Iluminação" numFmtId="0">
      <sharedItems count="11">
        <s v="P6"/>
        <s v="P5"/>
        <s v="C3"/>
        <s v="C5"/>
        <s v="C4"/>
        <s v="-"/>
        <s v="C2"/>
        <s v="C1"/>
        <s v="C0"/>
        <s v="Classe de Iluminação"/>
        <s v="M6"/>
      </sharedItems>
    </cacheField>
    <cacheField name="Fornecedor" numFmtId="0">
      <sharedItems containsMixedTypes="1" containsNumber="1" containsInteger="1" minValue="0" maxValue="0" count="6">
        <e v="#N/A"/>
        <s v="LEDSTAR"/>
        <s v="SX LIGHTING"/>
        <s v="TECNOWATT"/>
        <s v="Fornecedor"/>
        <n v="0" u="1"/>
      </sharedItems>
    </cacheField>
    <cacheField name="Código da Luminária" numFmtId="0">
      <sharedItems containsMixedTypes="1" containsNumber="1" containsInteger="1" minValue="0" maxValue="0" count="58">
        <n v="0"/>
        <s v=" SL VT 9.1 35W"/>
        <s v="SX-INEVO040HF"/>
        <s v="SIGSAGPTLRRSSNDL_40W_50IBBRS"/>
        <s v="1-10C1MUN6.5"/>
        <s v=" SL VT 9.1 28W"/>
        <s v="SX-INEVO020HF"/>
        <s v="SIGSAGPTLRRSSNDL_30W_38IBBRS"/>
        <s v=" SL VT 9.1 17W"/>
        <s v="SIGSAGPTLRRSSNDL_30W_38IBBRS_x000a_"/>
        <s v=" SL VT 9.1 65W"/>
        <s v="SX-INLPP070HF"/>
        <s v="SIGSAGPTLRRSSNDL_60W_73IBBRS_x000a_"/>
        <s v=" SL VT 9.1 52W"/>
        <s v="SX-INEVO050HF"/>
        <s v="SIGSAGPTLRRSSNDL_40W_50IBBRS_x000a_"/>
        <s v="SX-INEVO030HF"/>
        <s v=" SL VT 9.1 44W"/>
        <s v="SIGSAGPTLRRSSNDL_50W_61IBBRS_x000a_"/>
        <s v="SX-INEVO060HF"/>
        <s v="SIGSAGPTLRRSSNDL_60W_73IBBRS"/>
        <s v=" SL VT 9.1 100W"/>
        <s v="SX-INLPP090HF"/>
        <s v="SIGSAGPTLRRSSNDL100W125IBBRS"/>
        <s v=" SL VT 9.1 72W"/>
        <s v="SX-INLPP080HF"/>
        <s v="SIGSAGPTLRRSSNDL_60W_73IBBR_x000a_"/>
        <s v=" SL VT 9.1 120W"/>
        <s v="SX-INLPP100HF"/>
        <s v=" SL VT 9.1 85W"/>
        <s v="SIGSAGPTLRRSSNDL_90W112IBBRS"/>
        <s v="SIGMAGPTLRRSMNDL_80W_56IBBR_x000a_"/>
        <s v=" SL VT 9.6 55W"/>
        <s v="SIGSAGPTLRRSSNDL_68W_83IBBRS_x000a_"/>
        <s v="SX-INLPP120HF"/>
        <s v="SIGMAGPTLRRSMNDL150W102IBBR_x000a_"/>
        <s v="SIGMAGPTLRRSMNDL120W_82IBBR_x000a_"/>
        <s v="SIGSAGPTLRRSSNDL_68W_83IBBRS"/>
        <s v="Código da Luminária"/>
        <s v=" SL VT 9.1 140W"/>
        <s v="SIGSAGPTLRRSSNDL100W125IBBRS_x000a_"/>
        <s v="SIGSAGPTLRRSSNDL_50W_61IBBRS"/>
        <s v="SIGMAGPTLRRSMNDL120W_82IBBR"/>
        <s v="LUM LED SL VT 9.1 28W"/>
        <s v="SXINEVO030K50L12CZF7PHF"/>
        <s v="LUM LED SL VT 9.1 65W"/>
        <s v="SXINLPP070K50L12CZF7PHF"/>
        <s v="LUM LED SL VT 9.1 17W"/>
        <s v="SXINEVO020K50L12CZF7PHF"/>
        <s v="LUM LED SL VT 9.1 170W"/>
        <s v="SXINLPP180K50L12CZF7PF6"/>
        <s v="LUM LED SL VT 9.1 35W"/>
        <s v="SXINEVO040K50L12CZF7PHF"/>
        <s v="LUM LED SL VT 9.1 52W"/>
        <s v="SXINLPP120K50L12CZF7PHF"/>
        <s v="LUM LED SL VT 9.1 44W"/>
        <s v="LUM LED SL VT 9.1 85W"/>
        <s v="SXINLPP080K50L12CZF7PHF"/>
      </sharedItems>
    </cacheField>
    <cacheField name="Potência Proposta" numFmtId="0">
      <sharedItems containsMixedTypes="1" containsNumber="1" minValue="0" maxValue="183" count="31">
        <e v="#N/A"/>
        <n v="0"/>
        <n v="35"/>
        <n v="39"/>
        <n v="28"/>
        <n v="22.5"/>
        <n v="17"/>
        <n v="30"/>
        <n v="65"/>
        <n v="70"/>
        <n v="60"/>
        <n v="52"/>
        <n v="50"/>
        <n v="40"/>
        <n v="31"/>
        <n v="44"/>
        <n v="100"/>
        <n v="90"/>
        <n v="72"/>
        <n v="79"/>
        <n v="120"/>
        <n v="85"/>
        <n v="80"/>
        <n v="55"/>
        <n v="68"/>
        <s v="Potência Proposta"/>
        <n v="140"/>
        <n v="170" u="1"/>
        <n v="176" u="1"/>
        <n v="183" u="1"/>
        <n v="150" u="1"/>
      </sharedItems>
    </cacheField>
    <cacheField name="Braço Antigo" numFmtId="0">
      <sharedItems count="9">
        <s v="Médio II"/>
        <s v="Longo I"/>
        <s v="Médio I"/>
        <s v="ERRO"/>
        <s v="Curto I"/>
        <s v="Suporte"/>
        <s v="Curto II"/>
        <s v="Longo II"/>
        <s v="Braço Antigo"/>
      </sharedItems>
    </cacheField>
    <cacheField name="Braço Novo" numFmtId="0">
      <sharedItems count="8">
        <s v="Médio I"/>
        <s v=""/>
        <s v="Longo II"/>
        <s v="Médio II"/>
        <s v="Curto I"/>
        <s v="Curto II"/>
        <s v="Longo I"/>
        <s v="Braço Novo"/>
      </sharedItems>
    </cacheField>
    <cacheField name="Tipo de CPE" numFmtId="0">
      <sharedItems containsMixedTypes="1" containsNumber="1" containsInteger="1" minValue="1" maxValue="1" count="6">
        <s v=""/>
        <s v="APC"/>
        <s v="AB"/>
        <s v="Tipo de CPE"/>
        <n v="1"/>
        <s v="APS/APC"/>
      </sharedItems>
    </cacheField>
    <cacheField name="Quantidade de pontos inspecionados IP Veic" numFmtId="0">
      <sharedItems containsMixedTypes="1" containsNumber="1" containsInteger="1" minValue="0" maxValue="16" count="10">
        <n v="2"/>
        <n v="8"/>
        <s v="erro"/>
        <n v="4"/>
        <n v="0"/>
        <e v="#VALUE!"/>
        <n v="6"/>
        <s v="Quantidade de pontos inspecionados IP Veic"/>
        <n v="10"/>
        <n v="16"/>
      </sharedItems>
    </cacheField>
    <cacheField name="Quantidade de pontos inspecionados IP Sec" numFmtId="0">
      <sharedItems containsMixedTypes="1" containsNumber="1" containsInteger="1" minValue="0" maxValue="4" count="5">
        <n v="0"/>
        <n v="2"/>
        <n v="4"/>
        <s v="erro"/>
        <s v="Quantidade de pontos inspecionados IP Sec"/>
      </sharedItems>
    </cacheField>
    <cacheField name="Aumento de pontos proposto (via de veículos)" numFmtId="0">
      <sharedItems containsMixedTypes="1" containsNumber="1" containsInteger="1" minValue="1" maxValue="4" count="5">
        <s v=""/>
        <n v="1"/>
        <n v="4"/>
        <s v="Aumento de pontos proposto (via de veículos)"/>
        <n v="2" u="1"/>
      </sharedItems>
    </cacheField>
    <cacheField name="Aumento de pontos proposto (segundo nível)" numFmtId="0">
      <sharedItems containsMixedTypes="1" containsNumber="1" containsInteger="1" minValue="1" maxValue="1" count="3">
        <s v=""/>
        <s v="Aumento de pontos proposto (segundo nível)"/>
        <n v="1"/>
      </sharedItems>
    </cacheField>
    <cacheField name="Número de logradouros" numFmtId="0">
      <sharedItems containsMixedTypes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1">
  <r>
    <x v="0"/>
    <x v="0"/>
    <x v="0"/>
    <x v="0"/>
    <x v="0"/>
    <x v="0"/>
    <x v="0"/>
    <x v="0"/>
    <x v="0"/>
    <x v="0"/>
    <x v="0"/>
    <x v="0"/>
    <x v="0"/>
    <n v="1"/>
  </r>
  <r>
    <x v="0"/>
    <x v="0"/>
    <x v="0"/>
    <x v="0"/>
    <x v="0"/>
    <x v="1"/>
    <x v="0"/>
    <x v="1"/>
    <x v="0"/>
    <x v="0"/>
    <x v="0"/>
    <x v="0"/>
    <x v="0"/>
    <n v="1"/>
  </r>
  <r>
    <x v="0"/>
    <x v="0"/>
    <x v="0"/>
    <x v="0"/>
    <x v="0"/>
    <x v="1"/>
    <x v="0"/>
    <x v="1"/>
    <x v="0"/>
    <x v="0"/>
    <x v="0"/>
    <x v="0"/>
    <x v="0"/>
    <n v="1"/>
  </r>
  <r>
    <x v="0"/>
    <x v="0"/>
    <x v="0"/>
    <x v="0"/>
    <x v="0"/>
    <x v="1"/>
    <x v="0"/>
    <x v="1"/>
    <x v="0"/>
    <x v="0"/>
    <x v="0"/>
    <x v="0"/>
    <x v="0"/>
    <n v="1"/>
  </r>
  <r>
    <x v="0"/>
    <x v="0"/>
    <x v="0"/>
    <x v="0"/>
    <x v="0"/>
    <x v="1"/>
    <x v="0"/>
    <x v="1"/>
    <x v="0"/>
    <x v="0"/>
    <x v="0"/>
    <x v="0"/>
    <x v="0"/>
    <n v="1"/>
  </r>
  <r>
    <x v="0"/>
    <x v="0"/>
    <x v="0"/>
    <x v="0"/>
    <x v="0"/>
    <x v="1"/>
    <x v="0"/>
    <x v="1"/>
    <x v="0"/>
    <x v="0"/>
    <x v="0"/>
    <x v="0"/>
    <x v="0"/>
    <n v="1"/>
  </r>
  <r>
    <x v="0"/>
    <x v="1"/>
    <x v="1"/>
    <x v="0"/>
    <x v="0"/>
    <x v="1"/>
    <x v="1"/>
    <x v="1"/>
    <x v="0"/>
    <x v="1"/>
    <x v="0"/>
    <x v="0"/>
    <x v="0"/>
    <n v="1"/>
  </r>
  <r>
    <x v="0"/>
    <x v="1"/>
    <x v="1"/>
    <x v="0"/>
    <x v="0"/>
    <x v="1"/>
    <x v="1"/>
    <x v="1"/>
    <x v="0"/>
    <x v="1"/>
    <x v="0"/>
    <x v="0"/>
    <x v="0"/>
    <n v="1"/>
  </r>
  <r>
    <x v="0"/>
    <x v="1"/>
    <x v="1"/>
    <x v="0"/>
    <x v="0"/>
    <x v="1"/>
    <x v="1"/>
    <x v="1"/>
    <x v="0"/>
    <x v="1"/>
    <x v="0"/>
    <x v="0"/>
    <x v="0"/>
    <n v="1"/>
  </r>
  <r>
    <x v="0"/>
    <x v="2"/>
    <x v="0"/>
    <x v="0"/>
    <x v="0"/>
    <x v="1"/>
    <x v="1"/>
    <x v="1"/>
    <x v="0"/>
    <x v="0"/>
    <x v="0"/>
    <x v="0"/>
    <x v="0"/>
    <n v="1"/>
  </r>
  <r>
    <x v="0"/>
    <x v="2"/>
    <x v="0"/>
    <x v="0"/>
    <x v="0"/>
    <x v="1"/>
    <x v="1"/>
    <x v="1"/>
    <x v="0"/>
    <x v="0"/>
    <x v="0"/>
    <x v="0"/>
    <x v="0"/>
    <n v="1"/>
  </r>
  <r>
    <x v="0"/>
    <x v="2"/>
    <x v="0"/>
    <x v="0"/>
    <x v="0"/>
    <x v="1"/>
    <x v="1"/>
    <x v="1"/>
    <x v="0"/>
    <x v="0"/>
    <x v="0"/>
    <x v="0"/>
    <x v="0"/>
    <n v="1"/>
  </r>
  <r>
    <x v="0"/>
    <x v="1"/>
    <x v="2"/>
    <x v="0"/>
    <x v="0"/>
    <x v="1"/>
    <x v="2"/>
    <x v="1"/>
    <x v="0"/>
    <x v="0"/>
    <x v="0"/>
    <x v="0"/>
    <x v="0"/>
    <n v="1"/>
  </r>
  <r>
    <x v="0"/>
    <x v="1"/>
    <x v="2"/>
    <x v="0"/>
    <x v="0"/>
    <x v="1"/>
    <x v="2"/>
    <x v="0"/>
    <x v="0"/>
    <x v="0"/>
    <x v="0"/>
    <x v="0"/>
    <x v="0"/>
    <n v="1"/>
  </r>
  <r>
    <x v="0"/>
    <x v="1"/>
    <x v="2"/>
    <x v="0"/>
    <x v="0"/>
    <x v="1"/>
    <x v="2"/>
    <x v="2"/>
    <x v="0"/>
    <x v="0"/>
    <x v="0"/>
    <x v="0"/>
    <x v="0"/>
    <n v="1"/>
  </r>
  <r>
    <x v="0"/>
    <x v="0"/>
    <x v="2"/>
    <x v="0"/>
    <x v="0"/>
    <x v="1"/>
    <x v="2"/>
    <x v="1"/>
    <x v="0"/>
    <x v="0"/>
    <x v="0"/>
    <x v="0"/>
    <x v="0"/>
    <n v="1"/>
  </r>
  <r>
    <x v="0"/>
    <x v="0"/>
    <x v="2"/>
    <x v="0"/>
    <x v="0"/>
    <x v="1"/>
    <x v="2"/>
    <x v="1"/>
    <x v="0"/>
    <x v="0"/>
    <x v="0"/>
    <x v="0"/>
    <x v="0"/>
    <n v="1"/>
  </r>
  <r>
    <x v="0"/>
    <x v="0"/>
    <x v="2"/>
    <x v="0"/>
    <x v="0"/>
    <x v="1"/>
    <x v="2"/>
    <x v="1"/>
    <x v="0"/>
    <x v="0"/>
    <x v="0"/>
    <x v="0"/>
    <x v="0"/>
    <n v="1"/>
  </r>
  <r>
    <x v="0"/>
    <x v="0"/>
    <x v="3"/>
    <x v="0"/>
    <x v="0"/>
    <x v="1"/>
    <x v="2"/>
    <x v="1"/>
    <x v="0"/>
    <x v="0"/>
    <x v="0"/>
    <x v="0"/>
    <x v="0"/>
    <n v="1"/>
  </r>
  <r>
    <x v="0"/>
    <x v="0"/>
    <x v="3"/>
    <x v="0"/>
    <x v="0"/>
    <x v="1"/>
    <x v="2"/>
    <x v="1"/>
    <x v="0"/>
    <x v="0"/>
    <x v="0"/>
    <x v="0"/>
    <x v="0"/>
    <n v="1"/>
  </r>
  <r>
    <x v="0"/>
    <x v="0"/>
    <x v="3"/>
    <x v="0"/>
    <x v="0"/>
    <x v="1"/>
    <x v="2"/>
    <x v="1"/>
    <x v="0"/>
    <x v="0"/>
    <x v="0"/>
    <x v="0"/>
    <x v="0"/>
    <n v="1"/>
  </r>
  <r>
    <x v="0"/>
    <x v="3"/>
    <x v="4"/>
    <x v="1"/>
    <x v="1"/>
    <x v="2"/>
    <x v="1"/>
    <x v="1"/>
    <x v="0"/>
    <x v="2"/>
    <x v="0"/>
    <x v="0"/>
    <x v="0"/>
    <n v="1"/>
  </r>
  <r>
    <x v="0"/>
    <x v="3"/>
    <x v="4"/>
    <x v="2"/>
    <x v="2"/>
    <x v="3"/>
    <x v="1"/>
    <x v="1"/>
    <x v="0"/>
    <x v="2"/>
    <x v="0"/>
    <x v="0"/>
    <x v="0"/>
    <n v="1"/>
  </r>
  <r>
    <x v="0"/>
    <x v="3"/>
    <x v="4"/>
    <x v="0"/>
    <x v="3"/>
    <x v="0"/>
    <x v="1"/>
    <x v="1"/>
    <x v="0"/>
    <x v="2"/>
    <x v="0"/>
    <x v="0"/>
    <x v="0"/>
    <n v="1"/>
  </r>
  <r>
    <x v="0"/>
    <x v="1"/>
    <x v="5"/>
    <x v="0"/>
    <x v="4"/>
    <x v="0"/>
    <x v="3"/>
    <x v="1"/>
    <x v="0"/>
    <x v="0"/>
    <x v="1"/>
    <x v="0"/>
    <x v="0"/>
    <n v="1"/>
  </r>
  <r>
    <x v="0"/>
    <x v="1"/>
    <x v="5"/>
    <x v="0"/>
    <x v="0"/>
    <x v="1"/>
    <x v="3"/>
    <x v="1"/>
    <x v="0"/>
    <x v="0"/>
    <x v="1"/>
    <x v="0"/>
    <x v="0"/>
    <n v="1"/>
  </r>
  <r>
    <x v="0"/>
    <x v="1"/>
    <x v="5"/>
    <x v="0"/>
    <x v="0"/>
    <x v="1"/>
    <x v="3"/>
    <x v="1"/>
    <x v="0"/>
    <x v="0"/>
    <x v="1"/>
    <x v="0"/>
    <x v="0"/>
    <n v="1"/>
  </r>
  <r>
    <x v="0"/>
    <x v="4"/>
    <x v="3"/>
    <x v="1"/>
    <x v="5"/>
    <x v="4"/>
    <x v="2"/>
    <x v="1"/>
    <x v="0"/>
    <x v="0"/>
    <x v="0"/>
    <x v="0"/>
    <x v="0"/>
    <n v="1"/>
  </r>
  <r>
    <x v="0"/>
    <x v="4"/>
    <x v="3"/>
    <x v="2"/>
    <x v="6"/>
    <x v="5"/>
    <x v="2"/>
    <x v="1"/>
    <x v="0"/>
    <x v="0"/>
    <x v="0"/>
    <x v="0"/>
    <x v="0"/>
    <n v="1"/>
  </r>
  <r>
    <x v="0"/>
    <x v="4"/>
    <x v="3"/>
    <x v="0"/>
    <x v="7"/>
    <x v="0"/>
    <x v="2"/>
    <x v="1"/>
    <x v="0"/>
    <x v="0"/>
    <x v="0"/>
    <x v="0"/>
    <x v="0"/>
    <n v="1"/>
  </r>
  <r>
    <x v="0"/>
    <x v="5"/>
    <x v="4"/>
    <x v="0"/>
    <x v="0"/>
    <x v="1"/>
    <x v="4"/>
    <x v="1"/>
    <x v="0"/>
    <x v="2"/>
    <x v="0"/>
    <x v="0"/>
    <x v="0"/>
    <n v="1"/>
  </r>
  <r>
    <x v="0"/>
    <x v="5"/>
    <x v="4"/>
    <x v="0"/>
    <x v="0"/>
    <x v="1"/>
    <x v="4"/>
    <x v="1"/>
    <x v="0"/>
    <x v="2"/>
    <x v="0"/>
    <x v="0"/>
    <x v="0"/>
    <n v="1"/>
  </r>
  <r>
    <x v="0"/>
    <x v="5"/>
    <x v="4"/>
    <x v="0"/>
    <x v="0"/>
    <x v="1"/>
    <x v="4"/>
    <x v="1"/>
    <x v="0"/>
    <x v="2"/>
    <x v="0"/>
    <x v="0"/>
    <x v="0"/>
    <n v="1"/>
  </r>
  <r>
    <x v="0"/>
    <x v="2"/>
    <x v="4"/>
    <x v="0"/>
    <x v="0"/>
    <x v="1"/>
    <x v="2"/>
    <x v="1"/>
    <x v="0"/>
    <x v="3"/>
    <x v="0"/>
    <x v="0"/>
    <x v="0"/>
    <n v="1"/>
  </r>
  <r>
    <x v="0"/>
    <x v="2"/>
    <x v="4"/>
    <x v="0"/>
    <x v="0"/>
    <x v="1"/>
    <x v="2"/>
    <x v="1"/>
    <x v="0"/>
    <x v="3"/>
    <x v="0"/>
    <x v="0"/>
    <x v="0"/>
    <n v="1"/>
  </r>
  <r>
    <x v="0"/>
    <x v="2"/>
    <x v="4"/>
    <x v="0"/>
    <x v="0"/>
    <x v="1"/>
    <x v="2"/>
    <x v="3"/>
    <x v="0"/>
    <x v="3"/>
    <x v="0"/>
    <x v="0"/>
    <x v="0"/>
    <n v="1"/>
  </r>
  <r>
    <x v="0"/>
    <x v="6"/>
    <x v="4"/>
    <x v="0"/>
    <x v="0"/>
    <x v="1"/>
    <x v="5"/>
    <x v="1"/>
    <x v="0"/>
    <x v="2"/>
    <x v="0"/>
    <x v="0"/>
    <x v="0"/>
    <n v="1"/>
  </r>
  <r>
    <x v="0"/>
    <x v="6"/>
    <x v="4"/>
    <x v="0"/>
    <x v="0"/>
    <x v="1"/>
    <x v="5"/>
    <x v="1"/>
    <x v="0"/>
    <x v="2"/>
    <x v="0"/>
    <x v="0"/>
    <x v="0"/>
    <n v="1"/>
  </r>
  <r>
    <x v="0"/>
    <x v="6"/>
    <x v="4"/>
    <x v="0"/>
    <x v="0"/>
    <x v="1"/>
    <x v="5"/>
    <x v="1"/>
    <x v="0"/>
    <x v="2"/>
    <x v="0"/>
    <x v="0"/>
    <x v="0"/>
    <n v="1"/>
  </r>
  <r>
    <x v="0"/>
    <x v="7"/>
    <x v="4"/>
    <x v="0"/>
    <x v="0"/>
    <x v="1"/>
    <x v="3"/>
    <x v="1"/>
    <x v="0"/>
    <x v="3"/>
    <x v="0"/>
    <x v="0"/>
    <x v="0"/>
    <n v="1"/>
  </r>
  <r>
    <x v="0"/>
    <x v="7"/>
    <x v="4"/>
    <x v="0"/>
    <x v="0"/>
    <x v="1"/>
    <x v="3"/>
    <x v="1"/>
    <x v="0"/>
    <x v="3"/>
    <x v="0"/>
    <x v="0"/>
    <x v="0"/>
    <n v="1"/>
  </r>
  <r>
    <x v="0"/>
    <x v="7"/>
    <x v="4"/>
    <x v="0"/>
    <x v="0"/>
    <x v="1"/>
    <x v="3"/>
    <x v="1"/>
    <x v="0"/>
    <x v="3"/>
    <x v="0"/>
    <x v="0"/>
    <x v="0"/>
    <n v="1"/>
  </r>
  <r>
    <x v="0"/>
    <x v="1"/>
    <x v="4"/>
    <x v="0"/>
    <x v="0"/>
    <x v="1"/>
    <x v="1"/>
    <x v="1"/>
    <x v="0"/>
    <x v="2"/>
    <x v="0"/>
    <x v="0"/>
    <x v="0"/>
    <n v="1"/>
  </r>
  <r>
    <x v="0"/>
    <x v="1"/>
    <x v="4"/>
    <x v="0"/>
    <x v="0"/>
    <x v="1"/>
    <x v="1"/>
    <x v="1"/>
    <x v="0"/>
    <x v="2"/>
    <x v="0"/>
    <x v="0"/>
    <x v="0"/>
    <n v="1"/>
  </r>
  <r>
    <x v="0"/>
    <x v="1"/>
    <x v="4"/>
    <x v="0"/>
    <x v="0"/>
    <x v="1"/>
    <x v="1"/>
    <x v="1"/>
    <x v="0"/>
    <x v="2"/>
    <x v="0"/>
    <x v="0"/>
    <x v="0"/>
    <n v="1"/>
  </r>
  <r>
    <x v="0"/>
    <x v="8"/>
    <x v="4"/>
    <x v="0"/>
    <x v="0"/>
    <x v="1"/>
    <x v="3"/>
    <x v="1"/>
    <x v="0"/>
    <x v="3"/>
    <x v="2"/>
    <x v="0"/>
    <x v="0"/>
    <n v="1"/>
  </r>
  <r>
    <x v="0"/>
    <x v="8"/>
    <x v="4"/>
    <x v="0"/>
    <x v="0"/>
    <x v="1"/>
    <x v="3"/>
    <x v="1"/>
    <x v="0"/>
    <x v="3"/>
    <x v="2"/>
    <x v="0"/>
    <x v="0"/>
    <n v="1"/>
  </r>
  <r>
    <x v="0"/>
    <x v="8"/>
    <x v="4"/>
    <x v="0"/>
    <x v="0"/>
    <x v="1"/>
    <x v="3"/>
    <x v="1"/>
    <x v="0"/>
    <x v="3"/>
    <x v="2"/>
    <x v="0"/>
    <x v="0"/>
    <n v="1"/>
  </r>
  <r>
    <x v="0"/>
    <x v="1"/>
    <x v="3"/>
    <x v="0"/>
    <x v="0"/>
    <x v="1"/>
    <x v="1"/>
    <x v="1"/>
    <x v="0"/>
    <x v="2"/>
    <x v="0"/>
    <x v="0"/>
    <x v="0"/>
    <n v="1"/>
  </r>
  <r>
    <x v="0"/>
    <x v="1"/>
    <x v="3"/>
    <x v="0"/>
    <x v="0"/>
    <x v="1"/>
    <x v="1"/>
    <x v="1"/>
    <x v="0"/>
    <x v="2"/>
    <x v="0"/>
    <x v="0"/>
    <x v="0"/>
    <n v="1"/>
  </r>
  <r>
    <x v="0"/>
    <x v="1"/>
    <x v="3"/>
    <x v="0"/>
    <x v="0"/>
    <x v="1"/>
    <x v="1"/>
    <x v="1"/>
    <x v="0"/>
    <x v="2"/>
    <x v="0"/>
    <x v="0"/>
    <x v="0"/>
    <n v="1"/>
  </r>
  <r>
    <x v="0"/>
    <x v="6"/>
    <x v="3"/>
    <x v="0"/>
    <x v="0"/>
    <x v="1"/>
    <x v="1"/>
    <x v="1"/>
    <x v="0"/>
    <x v="3"/>
    <x v="2"/>
    <x v="0"/>
    <x v="0"/>
    <n v="1"/>
  </r>
  <r>
    <x v="0"/>
    <x v="6"/>
    <x v="3"/>
    <x v="0"/>
    <x v="0"/>
    <x v="1"/>
    <x v="1"/>
    <x v="1"/>
    <x v="0"/>
    <x v="3"/>
    <x v="2"/>
    <x v="0"/>
    <x v="0"/>
    <n v="1"/>
  </r>
  <r>
    <x v="0"/>
    <x v="6"/>
    <x v="3"/>
    <x v="0"/>
    <x v="0"/>
    <x v="1"/>
    <x v="1"/>
    <x v="1"/>
    <x v="0"/>
    <x v="3"/>
    <x v="2"/>
    <x v="0"/>
    <x v="0"/>
    <n v="1"/>
  </r>
  <r>
    <x v="0"/>
    <x v="9"/>
    <x v="5"/>
    <x v="1"/>
    <x v="8"/>
    <x v="6"/>
    <x v="6"/>
    <x v="1"/>
    <x v="0"/>
    <x v="3"/>
    <x v="0"/>
    <x v="0"/>
    <x v="0"/>
    <n v="1"/>
  </r>
  <r>
    <x v="0"/>
    <x v="9"/>
    <x v="5"/>
    <x v="2"/>
    <x v="6"/>
    <x v="5"/>
    <x v="6"/>
    <x v="1"/>
    <x v="0"/>
    <x v="3"/>
    <x v="0"/>
    <x v="0"/>
    <x v="0"/>
    <n v="1"/>
  </r>
  <r>
    <x v="0"/>
    <x v="9"/>
    <x v="5"/>
    <x v="3"/>
    <x v="9"/>
    <x v="7"/>
    <x v="6"/>
    <x v="1"/>
    <x v="0"/>
    <x v="3"/>
    <x v="0"/>
    <x v="0"/>
    <x v="0"/>
    <n v="1"/>
  </r>
  <r>
    <x v="0"/>
    <x v="6"/>
    <x v="4"/>
    <x v="1"/>
    <x v="10"/>
    <x v="8"/>
    <x v="7"/>
    <x v="1"/>
    <x v="0"/>
    <x v="3"/>
    <x v="0"/>
    <x v="0"/>
    <x v="0"/>
    <n v="1"/>
  </r>
  <r>
    <x v="0"/>
    <x v="6"/>
    <x v="4"/>
    <x v="2"/>
    <x v="11"/>
    <x v="9"/>
    <x v="7"/>
    <x v="1"/>
    <x v="0"/>
    <x v="3"/>
    <x v="0"/>
    <x v="0"/>
    <x v="0"/>
    <n v="1"/>
  </r>
  <r>
    <x v="0"/>
    <x v="6"/>
    <x v="4"/>
    <x v="3"/>
    <x v="12"/>
    <x v="10"/>
    <x v="7"/>
    <x v="1"/>
    <x v="0"/>
    <x v="3"/>
    <x v="0"/>
    <x v="0"/>
    <x v="0"/>
    <n v="1"/>
  </r>
  <r>
    <x v="0"/>
    <x v="10"/>
    <x v="5"/>
    <x v="1"/>
    <x v="8"/>
    <x v="6"/>
    <x v="5"/>
    <x v="1"/>
    <x v="0"/>
    <x v="3"/>
    <x v="0"/>
    <x v="0"/>
    <x v="0"/>
    <n v="1"/>
  </r>
  <r>
    <x v="0"/>
    <x v="10"/>
    <x v="5"/>
    <x v="2"/>
    <x v="6"/>
    <x v="5"/>
    <x v="5"/>
    <x v="1"/>
    <x v="0"/>
    <x v="3"/>
    <x v="0"/>
    <x v="0"/>
    <x v="0"/>
    <n v="1"/>
  </r>
  <r>
    <x v="0"/>
    <x v="10"/>
    <x v="5"/>
    <x v="3"/>
    <x v="9"/>
    <x v="7"/>
    <x v="5"/>
    <x v="1"/>
    <x v="0"/>
    <x v="3"/>
    <x v="0"/>
    <x v="0"/>
    <x v="0"/>
    <n v="1"/>
  </r>
  <r>
    <x v="0"/>
    <x v="5"/>
    <x v="3"/>
    <x v="0"/>
    <x v="0"/>
    <x v="1"/>
    <x v="6"/>
    <x v="1"/>
    <x v="0"/>
    <x v="0"/>
    <x v="0"/>
    <x v="0"/>
    <x v="0"/>
    <n v="1"/>
  </r>
  <r>
    <x v="0"/>
    <x v="5"/>
    <x v="3"/>
    <x v="0"/>
    <x v="0"/>
    <x v="1"/>
    <x v="6"/>
    <x v="1"/>
    <x v="0"/>
    <x v="0"/>
    <x v="0"/>
    <x v="0"/>
    <x v="0"/>
    <n v="1"/>
  </r>
  <r>
    <x v="0"/>
    <x v="5"/>
    <x v="3"/>
    <x v="0"/>
    <x v="0"/>
    <x v="1"/>
    <x v="6"/>
    <x v="1"/>
    <x v="0"/>
    <x v="0"/>
    <x v="0"/>
    <x v="0"/>
    <x v="0"/>
    <n v="1"/>
  </r>
  <r>
    <x v="0"/>
    <x v="1"/>
    <x v="4"/>
    <x v="1"/>
    <x v="13"/>
    <x v="11"/>
    <x v="2"/>
    <x v="1"/>
    <x v="0"/>
    <x v="0"/>
    <x v="0"/>
    <x v="0"/>
    <x v="0"/>
    <n v="1"/>
  </r>
  <r>
    <x v="0"/>
    <x v="1"/>
    <x v="4"/>
    <x v="2"/>
    <x v="14"/>
    <x v="12"/>
    <x v="2"/>
    <x v="1"/>
    <x v="0"/>
    <x v="0"/>
    <x v="0"/>
    <x v="0"/>
    <x v="0"/>
    <n v="1"/>
  </r>
  <r>
    <x v="0"/>
    <x v="1"/>
    <x v="4"/>
    <x v="3"/>
    <x v="15"/>
    <x v="13"/>
    <x v="2"/>
    <x v="1"/>
    <x v="0"/>
    <x v="0"/>
    <x v="0"/>
    <x v="0"/>
    <x v="0"/>
    <n v="1"/>
  </r>
  <r>
    <x v="0"/>
    <x v="5"/>
    <x v="3"/>
    <x v="1"/>
    <x v="8"/>
    <x v="6"/>
    <x v="6"/>
    <x v="1"/>
    <x v="0"/>
    <x v="0"/>
    <x v="0"/>
    <x v="0"/>
    <x v="0"/>
    <n v="1"/>
  </r>
  <r>
    <x v="0"/>
    <x v="5"/>
    <x v="3"/>
    <x v="2"/>
    <x v="6"/>
    <x v="5"/>
    <x v="6"/>
    <x v="1"/>
    <x v="0"/>
    <x v="0"/>
    <x v="0"/>
    <x v="0"/>
    <x v="0"/>
    <n v="1"/>
  </r>
  <r>
    <x v="0"/>
    <x v="5"/>
    <x v="3"/>
    <x v="3"/>
    <x v="9"/>
    <x v="7"/>
    <x v="6"/>
    <x v="1"/>
    <x v="0"/>
    <x v="0"/>
    <x v="0"/>
    <x v="0"/>
    <x v="0"/>
    <n v="1"/>
  </r>
  <r>
    <x v="0"/>
    <x v="9"/>
    <x v="4"/>
    <x v="1"/>
    <x v="5"/>
    <x v="4"/>
    <x v="2"/>
    <x v="1"/>
    <x v="0"/>
    <x v="0"/>
    <x v="0"/>
    <x v="0"/>
    <x v="0"/>
    <n v="1"/>
  </r>
  <r>
    <x v="0"/>
    <x v="9"/>
    <x v="4"/>
    <x v="2"/>
    <x v="16"/>
    <x v="14"/>
    <x v="2"/>
    <x v="1"/>
    <x v="0"/>
    <x v="0"/>
    <x v="0"/>
    <x v="0"/>
    <x v="0"/>
    <n v="1"/>
  </r>
  <r>
    <x v="0"/>
    <x v="9"/>
    <x v="4"/>
    <x v="3"/>
    <x v="9"/>
    <x v="7"/>
    <x v="2"/>
    <x v="1"/>
    <x v="0"/>
    <x v="0"/>
    <x v="0"/>
    <x v="0"/>
    <x v="0"/>
    <n v="1"/>
  </r>
  <r>
    <x v="0"/>
    <x v="1"/>
    <x v="2"/>
    <x v="1"/>
    <x v="17"/>
    <x v="15"/>
    <x v="2"/>
    <x v="1"/>
    <x v="0"/>
    <x v="4"/>
    <x v="0"/>
    <x v="0"/>
    <x v="0"/>
    <n v="1"/>
  </r>
  <r>
    <x v="0"/>
    <x v="1"/>
    <x v="2"/>
    <x v="2"/>
    <x v="14"/>
    <x v="12"/>
    <x v="2"/>
    <x v="1"/>
    <x v="0"/>
    <x v="4"/>
    <x v="0"/>
    <x v="0"/>
    <x v="0"/>
    <n v="1"/>
  </r>
  <r>
    <x v="0"/>
    <x v="1"/>
    <x v="2"/>
    <x v="3"/>
    <x v="15"/>
    <x v="13"/>
    <x v="2"/>
    <x v="1"/>
    <x v="0"/>
    <x v="4"/>
    <x v="0"/>
    <x v="0"/>
    <x v="0"/>
    <n v="1"/>
  </r>
  <r>
    <x v="0"/>
    <x v="9"/>
    <x v="4"/>
    <x v="1"/>
    <x v="1"/>
    <x v="2"/>
    <x v="2"/>
    <x v="1"/>
    <x v="0"/>
    <x v="4"/>
    <x v="0"/>
    <x v="0"/>
    <x v="0"/>
    <n v="1"/>
  </r>
  <r>
    <x v="0"/>
    <x v="9"/>
    <x v="4"/>
    <x v="2"/>
    <x v="16"/>
    <x v="14"/>
    <x v="2"/>
    <x v="1"/>
    <x v="0"/>
    <x v="4"/>
    <x v="0"/>
    <x v="0"/>
    <x v="0"/>
    <n v="1"/>
  </r>
  <r>
    <x v="0"/>
    <x v="9"/>
    <x v="4"/>
    <x v="3"/>
    <x v="9"/>
    <x v="7"/>
    <x v="2"/>
    <x v="1"/>
    <x v="0"/>
    <x v="4"/>
    <x v="0"/>
    <x v="0"/>
    <x v="0"/>
    <n v="1"/>
  </r>
  <r>
    <x v="0"/>
    <x v="11"/>
    <x v="4"/>
    <x v="1"/>
    <x v="5"/>
    <x v="4"/>
    <x v="2"/>
    <x v="1"/>
    <x v="0"/>
    <x v="4"/>
    <x v="0"/>
    <x v="0"/>
    <x v="0"/>
    <n v="1"/>
  </r>
  <r>
    <x v="0"/>
    <x v="11"/>
    <x v="4"/>
    <x v="2"/>
    <x v="16"/>
    <x v="14"/>
    <x v="2"/>
    <x v="1"/>
    <x v="0"/>
    <x v="4"/>
    <x v="0"/>
    <x v="0"/>
    <x v="0"/>
    <n v="1"/>
  </r>
  <r>
    <x v="0"/>
    <x v="11"/>
    <x v="4"/>
    <x v="3"/>
    <x v="9"/>
    <x v="7"/>
    <x v="2"/>
    <x v="1"/>
    <x v="0"/>
    <x v="4"/>
    <x v="0"/>
    <x v="0"/>
    <x v="0"/>
    <n v="1"/>
  </r>
  <r>
    <x v="0"/>
    <x v="9"/>
    <x v="4"/>
    <x v="0"/>
    <x v="0"/>
    <x v="1"/>
    <x v="2"/>
    <x v="1"/>
    <x v="0"/>
    <x v="4"/>
    <x v="0"/>
    <x v="0"/>
    <x v="0"/>
    <n v="1"/>
  </r>
  <r>
    <x v="0"/>
    <x v="9"/>
    <x v="4"/>
    <x v="0"/>
    <x v="0"/>
    <x v="1"/>
    <x v="2"/>
    <x v="1"/>
    <x v="0"/>
    <x v="4"/>
    <x v="0"/>
    <x v="0"/>
    <x v="0"/>
    <n v="1"/>
  </r>
  <r>
    <x v="0"/>
    <x v="9"/>
    <x v="4"/>
    <x v="0"/>
    <x v="0"/>
    <x v="1"/>
    <x v="2"/>
    <x v="1"/>
    <x v="0"/>
    <x v="4"/>
    <x v="0"/>
    <x v="0"/>
    <x v="0"/>
    <n v="1"/>
  </r>
  <r>
    <x v="0"/>
    <x v="0"/>
    <x v="6"/>
    <x v="1"/>
    <x v="13"/>
    <x v="11"/>
    <x v="7"/>
    <x v="1"/>
    <x v="0"/>
    <x v="4"/>
    <x v="0"/>
    <x v="0"/>
    <x v="0"/>
    <n v="1"/>
  </r>
  <r>
    <x v="0"/>
    <x v="0"/>
    <x v="6"/>
    <x v="2"/>
    <x v="14"/>
    <x v="12"/>
    <x v="7"/>
    <x v="1"/>
    <x v="0"/>
    <x v="4"/>
    <x v="0"/>
    <x v="0"/>
    <x v="0"/>
    <n v="1"/>
  </r>
  <r>
    <x v="0"/>
    <x v="0"/>
    <x v="6"/>
    <x v="3"/>
    <x v="18"/>
    <x v="12"/>
    <x v="7"/>
    <x v="1"/>
    <x v="0"/>
    <x v="4"/>
    <x v="0"/>
    <x v="0"/>
    <x v="0"/>
    <n v="1"/>
  </r>
  <r>
    <x v="0"/>
    <x v="7"/>
    <x v="4"/>
    <x v="0"/>
    <x v="0"/>
    <x v="1"/>
    <x v="7"/>
    <x v="1"/>
    <x v="0"/>
    <x v="4"/>
    <x v="0"/>
    <x v="0"/>
    <x v="0"/>
    <n v="1"/>
  </r>
  <r>
    <x v="0"/>
    <x v="7"/>
    <x v="4"/>
    <x v="0"/>
    <x v="0"/>
    <x v="1"/>
    <x v="7"/>
    <x v="1"/>
    <x v="0"/>
    <x v="4"/>
    <x v="0"/>
    <x v="0"/>
    <x v="0"/>
    <n v="1"/>
  </r>
  <r>
    <x v="0"/>
    <x v="7"/>
    <x v="4"/>
    <x v="0"/>
    <x v="0"/>
    <x v="1"/>
    <x v="7"/>
    <x v="1"/>
    <x v="0"/>
    <x v="4"/>
    <x v="0"/>
    <x v="0"/>
    <x v="0"/>
    <n v="1"/>
  </r>
  <r>
    <x v="0"/>
    <x v="7"/>
    <x v="7"/>
    <x v="0"/>
    <x v="0"/>
    <x v="1"/>
    <x v="1"/>
    <x v="1"/>
    <x v="0"/>
    <x v="4"/>
    <x v="0"/>
    <x v="0"/>
    <x v="0"/>
    <n v="1"/>
  </r>
  <r>
    <x v="0"/>
    <x v="7"/>
    <x v="7"/>
    <x v="0"/>
    <x v="0"/>
    <x v="1"/>
    <x v="1"/>
    <x v="1"/>
    <x v="0"/>
    <x v="4"/>
    <x v="0"/>
    <x v="0"/>
    <x v="0"/>
    <n v="1"/>
  </r>
  <r>
    <x v="0"/>
    <x v="7"/>
    <x v="7"/>
    <x v="0"/>
    <x v="0"/>
    <x v="1"/>
    <x v="1"/>
    <x v="1"/>
    <x v="0"/>
    <x v="4"/>
    <x v="0"/>
    <x v="0"/>
    <x v="0"/>
    <n v="1"/>
  </r>
  <r>
    <x v="0"/>
    <x v="12"/>
    <x v="7"/>
    <x v="0"/>
    <x v="0"/>
    <x v="1"/>
    <x v="7"/>
    <x v="1"/>
    <x v="0"/>
    <x v="4"/>
    <x v="0"/>
    <x v="0"/>
    <x v="0"/>
    <n v="1"/>
  </r>
  <r>
    <x v="0"/>
    <x v="12"/>
    <x v="7"/>
    <x v="0"/>
    <x v="0"/>
    <x v="1"/>
    <x v="7"/>
    <x v="1"/>
    <x v="0"/>
    <x v="4"/>
    <x v="0"/>
    <x v="0"/>
    <x v="0"/>
    <n v="1"/>
  </r>
  <r>
    <x v="0"/>
    <x v="12"/>
    <x v="7"/>
    <x v="0"/>
    <x v="0"/>
    <x v="1"/>
    <x v="7"/>
    <x v="1"/>
    <x v="0"/>
    <x v="4"/>
    <x v="0"/>
    <x v="0"/>
    <x v="0"/>
    <n v="1"/>
  </r>
  <r>
    <x v="0"/>
    <x v="1"/>
    <x v="4"/>
    <x v="0"/>
    <x v="0"/>
    <x v="1"/>
    <x v="6"/>
    <x v="1"/>
    <x v="0"/>
    <x v="4"/>
    <x v="0"/>
    <x v="0"/>
    <x v="0"/>
    <n v="1"/>
  </r>
  <r>
    <x v="0"/>
    <x v="1"/>
    <x v="4"/>
    <x v="0"/>
    <x v="0"/>
    <x v="1"/>
    <x v="6"/>
    <x v="1"/>
    <x v="0"/>
    <x v="4"/>
    <x v="0"/>
    <x v="0"/>
    <x v="0"/>
    <n v="1"/>
  </r>
  <r>
    <x v="0"/>
    <x v="1"/>
    <x v="4"/>
    <x v="0"/>
    <x v="0"/>
    <x v="1"/>
    <x v="6"/>
    <x v="1"/>
    <x v="0"/>
    <x v="4"/>
    <x v="0"/>
    <x v="0"/>
    <x v="0"/>
    <n v="1"/>
  </r>
  <r>
    <x v="0"/>
    <x v="5"/>
    <x v="3"/>
    <x v="0"/>
    <x v="0"/>
    <x v="1"/>
    <x v="4"/>
    <x v="1"/>
    <x v="0"/>
    <x v="4"/>
    <x v="0"/>
    <x v="0"/>
    <x v="0"/>
    <n v="1"/>
  </r>
  <r>
    <x v="0"/>
    <x v="5"/>
    <x v="3"/>
    <x v="0"/>
    <x v="0"/>
    <x v="1"/>
    <x v="4"/>
    <x v="1"/>
    <x v="0"/>
    <x v="4"/>
    <x v="0"/>
    <x v="0"/>
    <x v="0"/>
    <n v="1"/>
  </r>
  <r>
    <x v="0"/>
    <x v="5"/>
    <x v="3"/>
    <x v="0"/>
    <x v="0"/>
    <x v="1"/>
    <x v="4"/>
    <x v="1"/>
    <x v="0"/>
    <x v="4"/>
    <x v="0"/>
    <x v="0"/>
    <x v="0"/>
    <n v="1"/>
  </r>
  <r>
    <x v="0"/>
    <x v="1"/>
    <x v="2"/>
    <x v="0"/>
    <x v="0"/>
    <x v="1"/>
    <x v="0"/>
    <x v="1"/>
    <x v="0"/>
    <x v="4"/>
    <x v="0"/>
    <x v="0"/>
    <x v="0"/>
    <n v="1"/>
  </r>
  <r>
    <x v="0"/>
    <x v="1"/>
    <x v="2"/>
    <x v="0"/>
    <x v="0"/>
    <x v="1"/>
    <x v="0"/>
    <x v="1"/>
    <x v="0"/>
    <x v="4"/>
    <x v="0"/>
    <x v="0"/>
    <x v="0"/>
    <n v="1"/>
  </r>
  <r>
    <x v="0"/>
    <x v="1"/>
    <x v="2"/>
    <x v="0"/>
    <x v="0"/>
    <x v="1"/>
    <x v="0"/>
    <x v="1"/>
    <x v="0"/>
    <x v="4"/>
    <x v="0"/>
    <x v="0"/>
    <x v="0"/>
    <n v="1"/>
  </r>
  <r>
    <x v="0"/>
    <x v="9"/>
    <x v="4"/>
    <x v="0"/>
    <x v="0"/>
    <x v="1"/>
    <x v="2"/>
    <x v="1"/>
    <x v="0"/>
    <x v="4"/>
    <x v="0"/>
    <x v="0"/>
    <x v="0"/>
    <n v="1"/>
  </r>
  <r>
    <x v="0"/>
    <x v="9"/>
    <x v="4"/>
    <x v="0"/>
    <x v="0"/>
    <x v="1"/>
    <x v="2"/>
    <x v="1"/>
    <x v="0"/>
    <x v="4"/>
    <x v="0"/>
    <x v="0"/>
    <x v="0"/>
    <n v="1"/>
  </r>
  <r>
    <x v="0"/>
    <x v="9"/>
    <x v="4"/>
    <x v="0"/>
    <x v="0"/>
    <x v="1"/>
    <x v="2"/>
    <x v="1"/>
    <x v="0"/>
    <x v="4"/>
    <x v="0"/>
    <x v="0"/>
    <x v="0"/>
    <n v="1"/>
  </r>
  <r>
    <x v="0"/>
    <x v="9"/>
    <x v="5"/>
    <x v="0"/>
    <x v="0"/>
    <x v="1"/>
    <x v="4"/>
    <x v="1"/>
    <x v="0"/>
    <x v="4"/>
    <x v="0"/>
    <x v="0"/>
    <x v="0"/>
    <n v="1"/>
  </r>
  <r>
    <x v="0"/>
    <x v="9"/>
    <x v="5"/>
    <x v="0"/>
    <x v="0"/>
    <x v="1"/>
    <x v="4"/>
    <x v="1"/>
    <x v="0"/>
    <x v="4"/>
    <x v="0"/>
    <x v="0"/>
    <x v="0"/>
    <n v="1"/>
  </r>
  <r>
    <x v="0"/>
    <x v="9"/>
    <x v="5"/>
    <x v="0"/>
    <x v="0"/>
    <x v="1"/>
    <x v="4"/>
    <x v="1"/>
    <x v="0"/>
    <x v="4"/>
    <x v="0"/>
    <x v="0"/>
    <x v="0"/>
    <n v="1"/>
  </r>
  <r>
    <x v="0"/>
    <x v="0"/>
    <x v="4"/>
    <x v="0"/>
    <x v="0"/>
    <x v="1"/>
    <x v="2"/>
    <x v="1"/>
    <x v="0"/>
    <x v="4"/>
    <x v="0"/>
    <x v="0"/>
    <x v="0"/>
    <n v="1"/>
  </r>
  <r>
    <x v="0"/>
    <x v="0"/>
    <x v="4"/>
    <x v="0"/>
    <x v="0"/>
    <x v="1"/>
    <x v="2"/>
    <x v="1"/>
    <x v="0"/>
    <x v="4"/>
    <x v="0"/>
    <x v="0"/>
    <x v="0"/>
    <n v="1"/>
  </r>
  <r>
    <x v="0"/>
    <x v="0"/>
    <x v="4"/>
    <x v="0"/>
    <x v="0"/>
    <x v="1"/>
    <x v="2"/>
    <x v="1"/>
    <x v="0"/>
    <x v="4"/>
    <x v="0"/>
    <x v="0"/>
    <x v="0"/>
    <n v="1"/>
  </r>
  <r>
    <x v="0"/>
    <x v="13"/>
    <x v="5"/>
    <x v="0"/>
    <x v="0"/>
    <x v="1"/>
    <x v="4"/>
    <x v="1"/>
    <x v="0"/>
    <x v="4"/>
    <x v="0"/>
    <x v="0"/>
    <x v="0"/>
    <n v="1"/>
  </r>
  <r>
    <x v="0"/>
    <x v="13"/>
    <x v="5"/>
    <x v="0"/>
    <x v="0"/>
    <x v="1"/>
    <x v="4"/>
    <x v="1"/>
    <x v="0"/>
    <x v="4"/>
    <x v="0"/>
    <x v="0"/>
    <x v="0"/>
    <n v="1"/>
  </r>
  <r>
    <x v="0"/>
    <x v="13"/>
    <x v="5"/>
    <x v="0"/>
    <x v="0"/>
    <x v="1"/>
    <x v="4"/>
    <x v="1"/>
    <x v="0"/>
    <x v="4"/>
    <x v="0"/>
    <x v="0"/>
    <x v="0"/>
    <n v="1"/>
  </r>
  <r>
    <x v="0"/>
    <x v="11"/>
    <x v="3"/>
    <x v="0"/>
    <x v="0"/>
    <x v="1"/>
    <x v="2"/>
    <x v="1"/>
    <x v="0"/>
    <x v="4"/>
    <x v="0"/>
    <x v="0"/>
    <x v="0"/>
    <n v="1"/>
  </r>
  <r>
    <x v="0"/>
    <x v="11"/>
    <x v="3"/>
    <x v="0"/>
    <x v="0"/>
    <x v="1"/>
    <x v="2"/>
    <x v="1"/>
    <x v="0"/>
    <x v="4"/>
    <x v="0"/>
    <x v="0"/>
    <x v="0"/>
    <n v="1"/>
  </r>
  <r>
    <x v="0"/>
    <x v="11"/>
    <x v="3"/>
    <x v="0"/>
    <x v="0"/>
    <x v="1"/>
    <x v="2"/>
    <x v="1"/>
    <x v="0"/>
    <x v="4"/>
    <x v="0"/>
    <x v="0"/>
    <x v="0"/>
    <n v="1"/>
  </r>
  <r>
    <x v="0"/>
    <x v="0"/>
    <x v="3"/>
    <x v="0"/>
    <x v="0"/>
    <x v="1"/>
    <x v="2"/>
    <x v="1"/>
    <x v="0"/>
    <x v="4"/>
    <x v="0"/>
    <x v="0"/>
    <x v="0"/>
    <n v="1"/>
  </r>
  <r>
    <x v="0"/>
    <x v="0"/>
    <x v="3"/>
    <x v="0"/>
    <x v="0"/>
    <x v="1"/>
    <x v="2"/>
    <x v="1"/>
    <x v="0"/>
    <x v="4"/>
    <x v="0"/>
    <x v="0"/>
    <x v="0"/>
    <n v="1"/>
  </r>
  <r>
    <x v="0"/>
    <x v="0"/>
    <x v="3"/>
    <x v="0"/>
    <x v="0"/>
    <x v="1"/>
    <x v="2"/>
    <x v="1"/>
    <x v="0"/>
    <x v="4"/>
    <x v="0"/>
    <x v="0"/>
    <x v="0"/>
    <n v="1"/>
  </r>
  <r>
    <x v="0"/>
    <x v="11"/>
    <x v="3"/>
    <x v="0"/>
    <x v="0"/>
    <x v="1"/>
    <x v="2"/>
    <x v="1"/>
    <x v="0"/>
    <x v="4"/>
    <x v="0"/>
    <x v="0"/>
    <x v="0"/>
    <n v="1"/>
  </r>
  <r>
    <x v="0"/>
    <x v="11"/>
    <x v="3"/>
    <x v="0"/>
    <x v="0"/>
    <x v="1"/>
    <x v="2"/>
    <x v="1"/>
    <x v="0"/>
    <x v="4"/>
    <x v="0"/>
    <x v="0"/>
    <x v="0"/>
    <n v="1"/>
  </r>
  <r>
    <x v="0"/>
    <x v="11"/>
    <x v="3"/>
    <x v="0"/>
    <x v="0"/>
    <x v="1"/>
    <x v="2"/>
    <x v="1"/>
    <x v="0"/>
    <x v="4"/>
    <x v="0"/>
    <x v="0"/>
    <x v="0"/>
    <n v="1"/>
  </r>
  <r>
    <x v="0"/>
    <x v="9"/>
    <x v="3"/>
    <x v="0"/>
    <x v="0"/>
    <x v="1"/>
    <x v="0"/>
    <x v="1"/>
    <x v="0"/>
    <x v="4"/>
    <x v="0"/>
    <x v="0"/>
    <x v="0"/>
    <n v="1"/>
  </r>
  <r>
    <x v="0"/>
    <x v="9"/>
    <x v="3"/>
    <x v="0"/>
    <x v="0"/>
    <x v="1"/>
    <x v="0"/>
    <x v="1"/>
    <x v="0"/>
    <x v="4"/>
    <x v="0"/>
    <x v="0"/>
    <x v="0"/>
    <n v="1"/>
  </r>
  <r>
    <x v="0"/>
    <x v="9"/>
    <x v="3"/>
    <x v="0"/>
    <x v="0"/>
    <x v="1"/>
    <x v="0"/>
    <x v="1"/>
    <x v="0"/>
    <x v="4"/>
    <x v="0"/>
    <x v="0"/>
    <x v="0"/>
    <n v="1"/>
  </r>
  <r>
    <x v="0"/>
    <x v="10"/>
    <x v="2"/>
    <x v="0"/>
    <x v="0"/>
    <x v="1"/>
    <x v="2"/>
    <x v="1"/>
    <x v="0"/>
    <x v="4"/>
    <x v="0"/>
    <x v="0"/>
    <x v="0"/>
    <n v="1"/>
  </r>
  <r>
    <x v="0"/>
    <x v="10"/>
    <x v="2"/>
    <x v="0"/>
    <x v="0"/>
    <x v="1"/>
    <x v="2"/>
    <x v="1"/>
    <x v="0"/>
    <x v="4"/>
    <x v="0"/>
    <x v="0"/>
    <x v="0"/>
    <n v="1"/>
  </r>
  <r>
    <x v="0"/>
    <x v="10"/>
    <x v="2"/>
    <x v="0"/>
    <x v="0"/>
    <x v="1"/>
    <x v="2"/>
    <x v="1"/>
    <x v="0"/>
    <x v="4"/>
    <x v="0"/>
    <x v="0"/>
    <x v="0"/>
    <n v="1"/>
  </r>
  <r>
    <x v="0"/>
    <x v="9"/>
    <x v="5"/>
    <x v="0"/>
    <x v="0"/>
    <x v="1"/>
    <x v="4"/>
    <x v="1"/>
    <x v="0"/>
    <x v="4"/>
    <x v="0"/>
    <x v="0"/>
    <x v="0"/>
    <n v="1"/>
  </r>
  <r>
    <x v="0"/>
    <x v="9"/>
    <x v="5"/>
    <x v="0"/>
    <x v="0"/>
    <x v="1"/>
    <x v="4"/>
    <x v="1"/>
    <x v="0"/>
    <x v="4"/>
    <x v="0"/>
    <x v="0"/>
    <x v="0"/>
    <n v="1"/>
  </r>
  <r>
    <x v="0"/>
    <x v="9"/>
    <x v="5"/>
    <x v="0"/>
    <x v="0"/>
    <x v="1"/>
    <x v="4"/>
    <x v="1"/>
    <x v="0"/>
    <x v="4"/>
    <x v="0"/>
    <x v="0"/>
    <x v="0"/>
    <n v="1"/>
  </r>
  <r>
    <x v="0"/>
    <x v="2"/>
    <x v="3"/>
    <x v="0"/>
    <x v="0"/>
    <x v="1"/>
    <x v="2"/>
    <x v="1"/>
    <x v="0"/>
    <x v="4"/>
    <x v="0"/>
    <x v="0"/>
    <x v="0"/>
    <n v="1"/>
  </r>
  <r>
    <x v="0"/>
    <x v="2"/>
    <x v="3"/>
    <x v="0"/>
    <x v="0"/>
    <x v="1"/>
    <x v="2"/>
    <x v="1"/>
    <x v="0"/>
    <x v="4"/>
    <x v="0"/>
    <x v="0"/>
    <x v="0"/>
    <n v="1"/>
  </r>
  <r>
    <x v="0"/>
    <x v="2"/>
    <x v="3"/>
    <x v="0"/>
    <x v="0"/>
    <x v="1"/>
    <x v="2"/>
    <x v="1"/>
    <x v="0"/>
    <x v="4"/>
    <x v="0"/>
    <x v="0"/>
    <x v="0"/>
    <n v="1"/>
  </r>
  <r>
    <x v="0"/>
    <x v="10"/>
    <x v="3"/>
    <x v="0"/>
    <x v="0"/>
    <x v="1"/>
    <x v="2"/>
    <x v="1"/>
    <x v="0"/>
    <x v="4"/>
    <x v="0"/>
    <x v="0"/>
    <x v="0"/>
    <n v="1"/>
  </r>
  <r>
    <x v="0"/>
    <x v="10"/>
    <x v="3"/>
    <x v="0"/>
    <x v="0"/>
    <x v="1"/>
    <x v="2"/>
    <x v="1"/>
    <x v="0"/>
    <x v="4"/>
    <x v="0"/>
    <x v="0"/>
    <x v="0"/>
    <n v="1"/>
  </r>
  <r>
    <x v="0"/>
    <x v="10"/>
    <x v="3"/>
    <x v="0"/>
    <x v="0"/>
    <x v="1"/>
    <x v="2"/>
    <x v="1"/>
    <x v="0"/>
    <x v="4"/>
    <x v="0"/>
    <x v="0"/>
    <x v="0"/>
    <n v="1"/>
  </r>
  <r>
    <x v="0"/>
    <x v="14"/>
    <x v="5"/>
    <x v="0"/>
    <x v="0"/>
    <x v="1"/>
    <x v="2"/>
    <x v="1"/>
    <x v="0"/>
    <x v="4"/>
    <x v="0"/>
    <x v="0"/>
    <x v="0"/>
    <n v="1"/>
  </r>
  <r>
    <x v="0"/>
    <x v="14"/>
    <x v="5"/>
    <x v="0"/>
    <x v="0"/>
    <x v="1"/>
    <x v="2"/>
    <x v="1"/>
    <x v="0"/>
    <x v="4"/>
    <x v="0"/>
    <x v="0"/>
    <x v="0"/>
    <n v="1"/>
  </r>
  <r>
    <x v="0"/>
    <x v="14"/>
    <x v="5"/>
    <x v="0"/>
    <x v="0"/>
    <x v="1"/>
    <x v="2"/>
    <x v="1"/>
    <x v="0"/>
    <x v="4"/>
    <x v="0"/>
    <x v="0"/>
    <x v="0"/>
    <n v="1"/>
  </r>
  <r>
    <x v="0"/>
    <x v="9"/>
    <x v="4"/>
    <x v="0"/>
    <x v="0"/>
    <x v="1"/>
    <x v="2"/>
    <x v="1"/>
    <x v="0"/>
    <x v="4"/>
    <x v="0"/>
    <x v="0"/>
    <x v="0"/>
    <n v="1"/>
  </r>
  <r>
    <x v="0"/>
    <x v="9"/>
    <x v="4"/>
    <x v="0"/>
    <x v="0"/>
    <x v="1"/>
    <x v="2"/>
    <x v="1"/>
    <x v="0"/>
    <x v="4"/>
    <x v="0"/>
    <x v="0"/>
    <x v="0"/>
    <n v="1"/>
  </r>
  <r>
    <x v="0"/>
    <x v="9"/>
    <x v="4"/>
    <x v="0"/>
    <x v="0"/>
    <x v="1"/>
    <x v="2"/>
    <x v="1"/>
    <x v="0"/>
    <x v="4"/>
    <x v="0"/>
    <x v="0"/>
    <x v="0"/>
    <n v="1"/>
  </r>
  <r>
    <x v="0"/>
    <x v="9"/>
    <x v="4"/>
    <x v="0"/>
    <x v="0"/>
    <x v="1"/>
    <x v="2"/>
    <x v="1"/>
    <x v="0"/>
    <x v="4"/>
    <x v="0"/>
    <x v="0"/>
    <x v="0"/>
    <n v="1"/>
  </r>
  <r>
    <x v="0"/>
    <x v="9"/>
    <x v="4"/>
    <x v="0"/>
    <x v="0"/>
    <x v="1"/>
    <x v="2"/>
    <x v="1"/>
    <x v="0"/>
    <x v="4"/>
    <x v="0"/>
    <x v="0"/>
    <x v="0"/>
    <n v="1"/>
  </r>
  <r>
    <x v="0"/>
    <x v="9"/>
    <x v="4"/>
    <x v="0"/>
    <x v="0"/>
    <x v="1"/>
    <x v="2"/>
    <x v="1"/>
    <x v="0"/>
    <x v="4"/>
    <x v="0"/>
    <x v="0"/>
    <x v="0"/>
    <n v="1"/>
  </r>
  <r>
    <x v="0"/>
    <x v="9"/>
    <x v="3"/>
    <x v="0"/>
    <x v="0"/>
    <x v="1"/>
    <x v="0"/>
    <x v="1"/>
    <x v="0"/>
    <x v="4"/>
    <x v="0"/>
    <x v="0"/>
    <x v="0"/>
    <n v="1"/>
  </r>
  <r>
    <x v="0"/>
    <x v="9"/>
    <x v="3"/>
    <x v="0"/>
    <x v="0"/>
    <x v="1"/>
    <x v="0"/>
    <x v="1"/>
    <x v="0"/>
    <x v="4"/>
    <x v="0"/>
    <x v="0"/>
    <x v="0"/>
    <n v="1"/>
  </r>
  <r>
    <x v="0"/>
    <x v="9"/>
    <x v="3"/>
    <x v="0"/>
    <x v="0"/>
    <x v="1"/>
    <x v="0"/>
    <x v="1"/>
    <x v="0"/>
    <x v="4"/>
    <x v="0"/>
    <x v="0"/>
    <x v="0"/>
    <n v="1"/>
  </r>
  <r>
    <x v="0"/>
    <x v="9"/>
    <x v="3"/>
    <x v="0"/>
    <x v="0"/>
    <x v="1"/>
    <x v="0"/>
    <x v="1"/>
    <x v="0"/>
    <x v="4"/>
    <x v="0"/>
    <x v="0"/>
    <x v="0"/>
    <n v="1"/>
  </r>
  <r>
    <x v="0"/>
    <x v="9"/>
    <x v="3"/>
    <x v="0"/>
    <x v="0"/>
    <x v="1"/>
    <x v="0"/>
    <x v="1"/>
    <x v="0"/>
    <x v="4"/>
    <x v="0"/>
    <x v="0"/>
    <x v="0"/>
    <n v="1"/>
  </r>
  <r>
    <x v="0"/>
    <x v="9"/>
    <x v="3"/>
    <x v="0"/>
    <x v="0"/>
    <x v="1"/>
    <x v="0"/>
    <x v="1"/>
    <x v="0"/>
    <x v="4"/>
    <x v="0"/>
    <x v="0"/>
    <x v="0"/>
    <n v="1"/>
  </r>
  <r>
    <x v="0"/>
    <x v="0"/>
    <x v="3"/>
    <x v="0"/>
    <x v="0"/>
    <x v="1"/>
    <x v="0"/>
    <x v="1"/>
    <x v="0"/>
    <x v="4"/>
    <x v="0"/>
    <x v="0"/>
    <x v="0"/>
    <n v="1"/>
  </r>
  <r>
    <x v="0"/>
    <x v="0"/>
    <x v="3"/>
    <x v="0"/>
    <x v="0"/>
    <x v="1"/>
    <x v="0"/>
    <x v="1"/>
    <x v="0"/>
    <x v="4"/>
    <x v="0"/>
    <x v="0"/>
    <x v="0"/>
    <n v="1"/>
  </r>
  <r>
    <x v="0"/>
    <x v="0"/>
    <x v="3"/>
    <x v="0"/>
    <x v="0"/>
    <x v="1"/>
    <x v="0"/>
    <x v="1"/>
    <x v="0"/>
    <x v="4"/>
    <x v="0"/>
    <x v="0"/>
    <x v="0"/>
    <n v="1"/>
  </r>
  <r>
    <x v="0"/>
    <x v="10"/>
    <x v="4"/>
    <x v="0"/>
    <x v="0"/>
    <x v="1"/>
    <x v="2"/>
    <x v="1"/>
    <x v="0"/>
    <x v="4"/>
    <x v="0"/>
    <x v="0"/>
    <x v="0"/>
    <n v="1"/>
  </r>
  <r>
    <x v="0"/>
    <x v="10"/>
    <x v="4"/>
    <x v="0"/>
    <x v="0"/>
    <x v="0"/>
    <x v="2"/>
    <x v="1"/>
    <x v="0"/>
    <x v="4"/>
    <x v="0"/>
    <x v="0"/>
    <x v="0"/>
    <n v="1"/>
  </r>
  <r>
    <x v="0"/>
    <x v="10"/>
    <x v="4"/>
    <x v="0"/>
    <x v="0"/>
    <x v="1"/>
    <x v="2"/>
    <x v="1"/>
    <x v="0"/>
    <x v="4"/>
    <x v="0"/>
    <x v="0"/>
    <x v="0"/>
    <n v="1"/>
  </r>
  <r>
    <x v="0"/>
    <x v="14"/>
    <x v="5"/>
    <x v="0"/>
    <x v="0"/>
    <x v="0"/>
    <x v="4"/>
    <x v="1"/>
    <x v="0"/>
    <x v="4"/>
    <x v="0"/>
    <x v="0"/>
    <x v="0"/>
    <n v="1"/>
  </r>
  <r>
    <x v="0"/>
    <x v="14"/>
    <x v="5"/>
    <x v="0"/>
    <x v="0"/>
    <x v="0"/>
    <x v="4"/>
    <x v="1"/>
    <x v="0"/>
    <x v="4"/>
    <x v="0"/>
    <x v="0"/>
    <x v="0"/>
    <n v="1"/>
  </r>
  <r>
    <x v="0"/>
    <x v="14"/>
    <x v="5"/>
    <x v="0"/>
    <x v="0"/>
    <x v="1"/>
    <x v="4"/>
    <x v="1"/>
    <x v="0"/>
    <x v="4"/>
    <x v="0"/>
    <x v="0"/>
    <x v="0"/>
    <n v="1"/>
  </r>
  <r>
    <x v="0"/>
    <x v="4"/>
    <x v="2"/>
    <x v="1"/>
    <x v="10"/>
    <x v="8"/>
    <x v="2"/>
    <x v="1"/>
    <x v="0"/>
    <x v="4"/>
    <x v="0"/>
    <x v="0"/>
    <x v="0"/>
    <n v="1"/>
  </r>
  <r>
    <x v="0"/>
    <x v="4"/>
    <x v="2"/>
    <x v="2"/>
    <x v="19"/>
    <x v="10"/>
    <x v="2"/>
    <x v="1"/>
    <x v="0"/>
    <x v="4"/>
    <x v="0"/>
    <x v="0"/>
    <x v="0"/>
    <n v="1"/>
  </r>
  <r>
    <x v="0"/>
    <x v="4"/>
    <x v="2"/>
    <x v="0"/>
    <x v="20"/>
    <x v="0"/>
    <x v="2"/>
    <x v="1"/>
    <x v="0"/>
    <x v="4"/>
    <x v="0"/>
    <x v="0"/>
    <x v="0"/>
    <n v="1"/>
  </r>
  <r>
    <x v="0"/>
    <x v="11"/>
    <x v="3"/>
    <x v="1"/>
    <x v="17"/>
    <x v="15"/>
    <x v="0"/>
    <x v="1"/>
    <x v="0"/>
    <x v="4"/>
    <x v="0"/>
    <x v="0"/>
    <x v="0"/>
    <n v="1"/>
  </r>
  <r>
    <x v="0"/>
    <x v="11"/>
    <x v="3"/>
    <x v="2"/>
    <x v="2"/>
    <x v="3"/>
    <x v="0"/>
    <x v="1"/>
    <x v="0"/>
    <x v="4"/>
    <x v="0"/>
    <x v="0"/>
    <x v="0"/>
    <n v="1"/>
  </r>
  <r>
    <x v="0"/>
    <x v="11"/>
    <x v="3"/>
    <x v="0"/>
    <x v="3"/>
    <x v="0"/>
    <x v="0"/>
    <x v="1"/>
    <x v="0"/>
    <x v="4"/>
    <x v="0"/>
    <x v="0"/>
    <x v="0"/>
    <n v="1"/>
  </r>
  <r>
    <x v="0"/>
    <x v="5"/>
    <x v="3"/>
    <x v="1"/>
    <x v="5"/>
    <x v="4"/>
    <x v="2"/>
    <x v="1"/>
    <x v="0"/>
    <x v="4"/>
    <x v="0"/>
    <x v="0"/>
    <x v="0"/>
    <n v="1"/>
  </r>
  <r>
    <x v="0"/>
    <x v="5"/>
    <x v="3"/>
    <x v="2"/>
    <x v="6"/>
    <x v="5"/>
    <x v="2"/>
    <x v="1"/>
    <x v="0"/>
    <x v="4"/>
    <x v="0"/>
    <x v="0"/>
    <x v="0"/>
    <n v="1"/>
  </r>
  <r>
    <x v="0"/>
    <x v="5"/>
    <x v="3"/>
    <x v="0"/>
    <x v="7"/>
    <x v="0"/>
    <x v="2"/>
    <x v="1"/>
    <x v="0"/>
    <x v="4"/>
    <x v="0"/>
    <x v="0"/>
    <x v="0"/>
    <n v="1"/>
  </r>
  <r>
    <x v="0"/>
    <x v="15"/>
    <x v="6"/>
    <x v="1"/>
    <x v="21"/>
    <x v="16"/>
    <x v="2"/>
    <x v="1"/>
    <x v="0"/>
    <x v="4"/>
    <x v="0"/>
    <x v="0"/>
    <x v="0"/>
    <n v="1"/>
  </r>
  <r>
    <x v="0"/>
    <x v="15"/>
    <x v="6"/>
    <x v="2"/>
    <x v="22"/>
    <x v="17"/>
    <x v="2"/>
    <x v="1"/>
    <x v="0"/>
    <x v="4"/>
    <x v="0"/>
    <x v="0"/>
    <x v="0"/>
    <n v="1"/>
  </r>
  <r>
    <x v="0"/>
    <x v="15"/>
    <x v="6"/>
    <x v="0"/>
    <x v="23"/>
    <x v="0"/>
    <x v="2"/>
    <x v="1"/>
    <x v="0"/>
    <x v="4"/>
    <x v="0"/>
    <x v="0"/>
    <x v="0"/>
    <n v="1"/>
  </r>
  <r>
    <x v="0"/>
    <x v="15"/>
    <x v="6"/>
    <x v="1"/>
    <x v="24"/>
    <x v="18"/>
    <x v="1"/>
    <x v="1"/>
    <x v="0"/>
    <x v="4"/>
    <x v="1"/>
    <x v="0"/>
    <x v="0"/>
    <n v="1"/>
  </r>
  <r>
    <x v="0"/>
    <x v="15"/>
    <x v="6"/>
    <x v="2"/>
    <x v="25"/>
    <x v="19"/>
    <x v="1"/>
    <x v="1"/>
    <x v="0"/>
    <x v="4"/>
    <x v="1"/>
    <x v="0"/>
    <x v="0"/>
    <n v="1"/>
  </r>
  <r>
    <x v="0"/>
    <x v="15"/>
    <x v="6"/>
    <x v="0"/>
    <x v="26"/>
    <x v="0"/>
    <x v="1"/>
    <x v="1"/>
    <x v="0"/>
    <x v="4"/>
    <x v="1"/>
    <x v="0"/>
    <x v="0"/>
    <n v="1"/>
  </r>
  <r>
    <x v="0"/>
    <x v="0"/>
    <x v="2"/>
    <x v="1"/>
    <x v="27"/>
    <x v="20"/>
    <x v="0"/>
    <x v="1"/>
    <x v="0"/>
    <x v="4"/>
    <x v="0"/>
    <x v="0"/>
    <x v="0"/>
    <n v="1"/>
  </r>
  <r>
    <x v="0"/>
    <x v="0"/>
    <x v="2"/>
    <x v="2"/>
    <x v="28"/>
    <x v="16"/>
    <x v="0"/>
    <x v="1"/>
    <x v="0"/>
    <x v="4"/>
    <x v="0"/>
    <x v="0"/>
    <x v="0"/>
    <n v="1"/>
  </r>
  <r>
    <x v="0"/>
    <x v="0"/>
    <x v="2"/>
    <x v="0"/>
    <x v="23"/>
    <x v="0"/>
    <x v="0"/>
    <x v="1"/>
    <x v="0"/>
    <x v="4"/>
    <x v="0"/>
    <x v="0"/>
    <x v="0"/>
    <n v="1"/>
  </r>
  <r>
    <x v="0"/>
    <x v="1"/>
    <x v="4"/>
    <x v="1"/>
    <x v="17"/>
    <x v="15"/>
    <x v="0"/>
    <x v="1"/>
    <x v="0"/>
    <x v="4"/>
    <x v="0"/>
    <x v="0"/>
    <x v="0"/>
    <n v="1"/>
  </r>
  <r>
    <x v="0"/>
    <x v="1"/>
    <x v="4"/>
    <x v="2"/>
    <x v="2"/>
    <x v="3"/>
    <x v="0"/>
    <x v="1"/>
    <x v="0"/>
    <x v="4"/>
    <x v="0"/>
    <x v="0"/>
    <x v="0"/>
    <n v="1"/>
  </r>
  <r>
    <x v="0"/>
    <x v="1"/>
    <x v="4"/>
    <x v="0"/>
    <x v="3"/>
    <x v="0"/>
    <x v="0"/>
    <x v="1"/>
    <x v="0"/>
    <x v="4"/>
    <x v="0"/>
    <x v="0"/>
    <x v="0"/>
    <n v="1"/>
  </r>
  <r>
    <x v="0"/>
    <x v="0"/>
    <x v="3"/>
    <x v="1"/>
    <x v="5"/>
    <x v="4"/>
    <x v="0"/>
    <x v="1"/>
    <x v="0"/>
    <x v="4"/>
    <x v="0"/>
    <x v="0"/>
    <x v="0"/>
    <n v="1"/>
  </r>
  <r>
    <x v="0"/>
    <x v="0"/>
    <x v="3"/>
    <x v="2"/>
    <x v="6"/>
    <x v="5"/>
    <x v="0"/>
    <x v="1"/>
    <x v="0"/>
    <x v="4"/>
    <x v="0"/>
    <x v="0"/>
    <x v="0"/>
    <n v="1"/>
  </r>
  <r>
    <x v="0"/>
    <x v="0"/>
    <x v="3"/>
    <x v="0"/>
    <x v="7"/>
    <x v="0"/>
    <x v="0"/>
    <x v="1"/>
    <x v="0"/>
    <x v="4"/>
    <x v="0"/>
    <x v="0"/>
    <x v="0"/>
    <n v="1"/>
  </r>
  <r>
    <x v="0"/>
    <x v="13"/>
    <x v="4"/>
    <x v="0"/>
    <x v="0"/>
    <x v="0"/>
    <x v="4"/>
    <x v="1"/>
    <x v="0"/>
    <x v="4"/>
    <x v="0"/>
    <x v="0"/>
    <x v="0"/>
    <n v="1"/>
  </r>
  <r>
    <x v="0"/>
    <x v="13"/>
    <x v="4"/>
    <x v="0"/>
    <x v="0"/>
    <x v="0"/>
    <x v="4"/>
    <x v="1"/>
    <x v="0"/>
    <x v="4"/>
    <x v="0"/>
    <x v="0"/>
    <x v="0"/>
    <n v="1"/>
  </r>
  <r>
    <x v="0"/>
    <x v="13"/>
    <x v="4"/>
    <x v="0"/>
    <x v="0"/>
    <x v="0"/>
    <x v="4"/>
    <x v="1"/>
    <x v="0"/>
    <x v="4"/>
    <x v="0"/>
    <x v="0"/>
    <x v="0"/>
    <n v="1"/>
  </r>
  <r>
    <x v="0"/>
    <x v="0"/>
    <x v="4"/>
    <x v="1"/>
    <x v="29"/>
    <x v="21"/>
    <x v="7"/>
    <x v="1"/>
    <x v="0"/>
    <x v="4"/>
    <x v="0"/>
    <x v="0"/>
    <x v="0"/>
    <n v="1"/>
  </r>
  <r>
    <x v="0"/>
    <x v="0"/>
    <x v="4"/>
    <x v="2"/>
    <x v="11"/>
    <x v="9"/>
    <x v="7"/>
    <x v="1"/>
    <x v="0"/>
    <x v="4"/>
    <x v="0"/>
    <x v="0"/>
    <x v="0"/>
    <n v="1"/>
  </r>
  <r>
    <x v="0"/>
    <x v="0"/>
    <x v="4"/>
    <x v="0"/>
    <x v="30"/>
    <x v="0"/>
    <x v="7"/>
    <x v="1"/>
    <x v="0"/>
    <x v="4"/>
    <x v="0"/>
    <x v="0"/>
    <x v="0"/>
    <n v="1"/>
  </r>
  <r>
    <x v="0"/>
    <x v="0"/>
    <x v="2"/>
    <x v="1"/>
    <x v="13"/>
    <x v="11"/>
    <x v="1"/>
    <x v="1"/>
    <x v="0"/>
    <x v="4"/>
    <x v="0"/>
    <x v="0"/>
    <x v="0"/>
    <n v="1"/>
  </r>
  <r>
    <x v="0"/>
    <x v="0"/>
    <x v="2"/>
    <x v="2"/>
    <x v="14"/>
    <x v="12"/>
    <x v="1"/>
    <x v="1"/>
    <x v="0"/>
    <x v="4"/>
    <x v="0"/>
    <x v="0"/>
    <x v="0"/>
    <n v="1"/>
  </r>
  <r>
    <x v="0"/>
    <x v="0"/>
    <x v="2"/>
    <x v="0"/>
    <x v="3"/>
    <x v="0"/>
    <x v="1"/>
    <x v="1"/>
    <x v="0"/>
    <x v="4"/>
    <x v="0"/>
    <x v="0"/>
    <x v="0"/>
    <n v="1"/>
  </r>
  <r>
    <x v="0"/>
    <x v="0"/>
    <x v="4"/>
    <x v="1"/>
    <x v="5"/>
    <x v="4"/>
    <x v="6"/>
    <x v="1"/>
    <x v="0"/>
    <x v="4"/>
    <x v="0"/>
    <x v="0"/>
    <x v="0"/>
    <n v="1"/>
  </r>
  <r>
    <x v="0"/>
    <x v="0"/>
    <x v="4"/>
    <x v="2"/>
    <x v="6"/>
    <x v="5"/>
    <x v="6"/>
    <x v="1"/>
    <x v="0"/>
    <x v="4"/>
    <x v="0"/>
    <x v="0"/>
    <x v="0"/>
    <n v="1"/>
  </r>
  <r>
    <x v="0"/>
    <x v="0"/>
    <x v="4"/>
    <x v="0"/>
    <x v="7"/>
    <x v="0"/>
    <x v="6"/>
    <x v="1"/>
    <x v="0"/>
    <x v="4"/>
    <x v="0"/>
    <x v="0"/>
    <x v="0"/>
    <n v="1"/>
  </r>
  <r>
    <x v="0"/>
    <x v="1"/>
    <x v="3"/>
    <x v="0"/>
    <x v="0"/>
    <x v="0"/>
    <x v="1"/>
    <x v="1"/>
    <x v="0"/>
    <x v="4"/>
    <x v="0"/>
    <x v="0"/>
    <x v="0"/>
    <n v="1"/>
  </r>
  <r>
    <x v="0"/>
    <x v="1"/>
    <x v="3"/>
    <x v="0"/>
    <x v="0"/>
    <x v="0"/>
    <x v="1"/>
    <x v="1"/>
    <x v="0"/>
    <x v="4"/>
    <x v="0"/>
    <x v="0"/>
    <x v="0"/>
    <n v="1"/>
  </r>
  <r>
    <x v="0"/>
    <x v="1"/>
    <x v="3"/>
    <x v="0"/>
    <x v="0"/>
    <x v="0"/>
    <x v="1"/>
    <x v="1"/>
    <x v="0"/>
    <x v="4"/>
    <x v="0"/>
    <x v="0"/>
    <x v="0"/>
    <n v="1"/>
  </r>
  <r>
    <x v="0"/>
    <x v="0"/>
    <x v="4"/>
    <x v="0"/>
    <x v="0"/>
    <x v="0"/>
    <x v="1"/>
    <x v="1"/>
    <x v="0"/>
    <x v="4"/>
    <x v="0"/>
    <x v="0"/>
    <x v="0"/>
    <n v="1"/>
  </r>
  <r>
    <x v="0"/>
    <x v="0"/>
    <x v="4"/>
    <x v="0"/>
    <x v="0"/>
    <x v="0"/>
    <x v="1"/>
    <x v="1"/>
    <x v="0"/>
    <x v="4"/>
    <x v="0"/>
    <x v="0"/>
    <x v="0"/>
    <n v="1"/>
  </r>
  <r>
    <x v="0"/>
    <x v="0"/>
    <x v="4"/>
    <x v="0"/>
    <x v="0"/>
    <x v="0"/>
    <x v="1"/>
    <x v="1"/>
    <x v="0"/>
    <x v="4"/>
    <x v="0"/>
    <x v="0"/>
    <x v="0"/>
    <n v="1"/>
  </r>
  <r>
    <x v="0"/>
    <x v="0"/>
    <x v="4"/>
    <x v="0"/>
    <x v="0"/>
    <x v="0"/>
    <x v="1"/>
    <x v="1"/>
    <x v="0"/>
    <x v="4"/>
    <x v="0"/>
    <x v="0"/>
    <x v="0"/>
    <n v="1"/>
  </r>
  <r>
    <x v="0"/>
    <x v="0"/>
    <x v="4"/>
    <x v="0"/>
    <x v="0"/>
    <x v="0"/>
    <x v="1"/>
    <x v="1"/>
    <x v="0"/>
    <x v="4"/>
    <x v="0"/>
    <x v="0"/>
    <x v="0"/>
    <n v="1"/>
  </r>
  <r>
    <x v="0"/>
    <x v="0"/>
    <x v="4"/>
    <x v="0"/>
    <x v="0"/>
    <x v="0"/>
    <x v="1"/>
    <x v="1"/>
    <x v="0"/>
    <x v="4"/>
    <x v="0"/>
    <x v="0"/>
    <x v="0"/>
    <n v="1"/>
  </r>
  <r>
    <x v="0"/>
    <x v="9"/>
    <x v="2"/>
    <x v="0"/>
    <x v="0"/>
    <x v="0"/>
    <x v="2"/>
    <x v="1"/>
    <x v="0"/>
    <x v="4"/>
    <x v="0"/>
    <x v="0"/>
    <x v="0"/>
    <n v="1"/>
  </r>
  <r>
    <x v="0"/>
    <x v="9"/>
    <x v="2"/>
    <x v="0"/>
    <x v="0"/>
    <x v="0"/>
    <x v="2"/>
    <x v="1"/>
    <x v="0"/>
    <x v="4"/>
    <x v="0"/>
    <x v="0"/>
    <x v="0"/>
    <n v="1"/>
  </r>
  <r>
    <x v="0"/>
    <x v="9"/>
    <x v="2"/>
    <x v="0"/>
    <x v="0"/>
    <x v="0"/>
    <x v="2"/>
    <x v="1"/>
    <x v="0"/>
    <x v="4"/>
    <x v="0"/>
    <x v="0"/>
    <x v="0"/>
    <n v="1"/>
  </r>
  <r>
    <x v="0"/>
    <x v="0"/>
    <x v="3"/>
    <x v="0"/>
    <x v="0"/>
    <x v="0"/>
    <x v="0"/>
    <x v="1"/>
    <x v="0"/>
    <x v="4"/>
    <x v="0"/>
    <x v="0"/>
    <x v="0"/>
    <n v="1"/>
  </r>
  <r>
    <x v="0"/>
    <x v="0"/>
    <x v="3"/>
    <x v="0"/>
    <x v="0"/>
    <x v="0"/>
    <x v="0"/>
    <x v="1"/>
    <x v="0"/>
    <x v="4"/>
    <x v="0"/>
    <x v="0"/>
    <x v="0"/>
    <n v="1"/>
  </r>
  <r>
    <x v="0"/>
    <x v="0"/>
    <x v="3"/>
    <x v="0"/>
    <x v="0"/>
    <x v="0"/>
    <x v="0"/>
    <x v="1"/>
    <x v="0"/>
    <x v="4"/>
    <x v="0"/>
    <x v="0"/>
    <x v="0"/>
    <n v="1"/>
  </r>
  <r>
    <x v="0"/>
    <x v="0"/>
    <x v="4"/>
    <x v="0"/>
    <x v="0"/>
    <x v="0"/>
    <x v="2"/>
    <x v="1"/>
    <x v="0"/>
    <x v="4"/>
    <x v="3"/>
    <x v="0"/>
    <x v="0"/>
    <n v="1"/>
  </r>
  <r>
    <x v="0"/>
    <x v="0"/>
    <x v="4"/>
    <x v="0"/>
    <x v="0"/>
    <x v="0"/>
    <x v="2"/>
    <x v="1"/>
    <x v="0"/>
    <x v="4"/>
    <x v="3"/>
    <x v="0"/>
    <x v="0"/>
    <n v="1"/>
  </r>
  <r>
    <x v="0"/>
    <x v="0"/>
    <x v="4"/>
    <x v="0"/>
    <x v="0"/>
    <x v="0"/>
    <x v="2"/>
    <x v="1"/>
    <x v="0"/>
    <x v="4"/>
    <x v="3"/>
    <x v="0"/>
    <x v="0"/>
    <n v="1"/>
  </r>
  <r>
    <x v="0"/>
    <x v="1"/>
    <x v="6"/>
    <x v="0"/>
    <x v="0"/>
    <x v="0"/>
    <x v="7"/>
    <x v="1"/>
    <x v="0"/>
    <x v="4"/>
    <x v="3"/>
    <x v="0"/>
    <x v="0"/>
    <n v="1"/>
  </r>
  <r>
    <x v="0"/>
    <x v="1"/>
    <x v="6"/>
    <x v="0"/>
    <x v="0"/>
    <x v="0"/>
    <x v="7"/>
    <x v="1"/>
    <x v="0"/>
    <x v="4"/>
    <x v="3"/>
    <x v="0"/>
    <x v="0"/>
    <n v="1"/>
  </r>
  <r>
    <x v="0"/>
    <x v="1"/>
    <x v="6"/>
    <x v="0"/>
    <x v="0"/>
    <x v="0"/>
    <x v="7"/>
    <x v="1"/>
    <x v="0"/>
    <x v="4"/>
    <x v="3"/>
    <x v="0"/>
    <x v="0"/>
    <n v="1"/>
  </r>
  <r>
    <x v="0"/>
    <x v="0"/>
    <x v="4"/>
    <x v="0"/>
    <x v="0"/>
    <x v="0"/>
    <x v="1"/>
    <x v="1"/>
    <x v="0"/>
    <x v="4"/>
    <x v="0"/>
    <x v="0"/>
    <x v="0"/>
    <n v="1"/>
  </r>
  <r>
    <x v="0"/>
    <x v="0"/>
    <x v="4"/>
    <x v="0"/>
    <x v="0"/>
    <x v="0"/>
    <x v="1"/>
    <x v="1"/>
    <x v="0"/>
    <x v="4"/>
    <x v="0"/>
    <x v="0"/>
    <x v="0"/>
    <n v="1"/>
  </r>
  <r>
    <x v="0"/>
    <x v="0"/>
    <x v="4"/>
    <x v="0"/>
    <x v="0"/>
    <x v="0"/>
    <x v="1"/>
    <x v="1"/>
    <x v="0"/>
    <x v="4"/>
    <x v="0"/>
    <x v="0"/>
    <x v="0"/>
    <n v="1"/>
  </r>
  <r>
    <x v="0"/>
    <x v="0"/>
    <x v="4"/>
    <x v="0"/>
    <x v="0"/>
    <x v="0"/>
    <x v="0"/>
    <x v="1"/>
    <x v="0"/>
    <x v="4"/>
    <x v="0"/>
    <x v="0"/>
    <x v="0"/>
    <n v="1"/>
  </r>
  <r>
    <x v="0"/>
    <x v="0"/>
    <x v="4"/>
    <x v="0"/>
    <x v="0"/>
    <x v="0"/>
    <x v="0"/>
    <x v="1"/>
    <x v="0"/>
    <x v="4"/>
    <x v="0"/>
    <x v="0"/>
    <x v="0"/>
    <n v="1"/>
  </r>
  <r>
    <x v="0"/>
    <x v="0"/>
    <x v="4"/>
    <x v="0"/>
    <x v="0"/>
    <x v="0"/>
    <x v="0"/>
    <x v="1"/>
    <x v="0"/>
    <x v="4"/>
    <x v="0"/>
    <x v="0"/>
    <x v="0"/>
    <n v="1"/>
  </r>
  <r>
    <x v="0"/>
    <x v="9"/>
    <x v="4"/>
    <x v="0"/>
    <x v="0"/>
    <x v="0"/>
    <x v="4"/>
    <x v="1"/>
    <x v="0"/>
    <x v="4"/>
    <x v="0"/>
    <x v="0"/>
    <x v="0"/>
    <n v="1"/>
  </r>
  <r>
    <x v="0"/>
    <x v="9"/>
    <x v="4"/>
    <x v="0"/>
    <x v="0"/>
    <x v="0"/>
    <x v="4"/>
    <x v="1"/>
    <x v="0"/>
    <x v="4"/>
    <x v="0"/>
    <x v="0"/>
    <x v="0"/>
    <n v="1"/>
  </r>
  <r>
    <x v="0"/>
    <x v="9"/>
    <x v="4"/>
    <x v="0"/>
    <x v="0"/>
    <x v="0"/>
    <x v="4"/>
    <x v="1"/>
    <x v="0"/>
    <x v="4"/>
    <x v="0"/>
    <x v="0"/>
    <x v="0"/>
    <n v="1"/>
  </r>
  <r>
    <x v="0"/>
    <x v="5"/>
    <x v="4"/>
    <x v="0"/>
    <x v="0"/>
    <x v="0"/>
    <x v="2"/>
    <x v="1"/>
    <x v="0"/>
    <x v="4"/>
    <x v="0"/>
    <x v="0"/>
    <x v="0"/>
    <n v="1"/>
  </r>
  <r>
    <x v="0"/>
    <x v="5"/>
    <x v="4"/>
    <x v="0"/>
    <x v="0"/>
    <x v="0"/>
    <x v="2"/>
    <x v="1"/>
    <x v="0"/>
    <x v="4"/>
    <x v="0"/>
    <x v="0"/>
    <x v="0"/>
    <n v="1"/>
  </r>
  <r>
    <x v="0"/>
    <x v="5"/>
    <x v="4"/>
    <x v="0"/>
    <x v="0"/>
    <x v="0"/>
    <x v="2"/>
    <x v="1"/>
    <x v="0"/>
    <x v="4"/>
    <x v="0"/>
    <x v="0"/>
    <x v="0"/>
    <n v="1"/>
  </r>
  <r>
    <x v="0"/>
    <x v="9"/>
    <x v="4"/>
    <x v="0"/>
    <x v="0"/>
    <x v="0"/>
    <x v="2"/>
    <x v="1"/>
    <x v="0"/>
    <x v="4"/>
    <x v="0"/>
    <x v="0"/>
    <x v="0"/>
    <n v="1"/>
  </r>
  <r>
    <x v="0"/>
    <x v="9"/>
    <x v="4"/>
    <x v="0"/>
    <x v="0"/>
    <x v="0"/>
    <x v="2"/>
    <x v="1"/>
    <x v="0"/>
    <x v="4"/>
    <x v="0"/>
    <x v="0"/>
    <x v="0"/>
    <n v="1"/>
  </r>
  <r>
    <x v="0"/>
    <x v="9"/>
    <x v="4"/>
    <x v="0"/>
    <x v="0"/>
    <x v="0"/>
    <x v="2"/>
    <x v="1"/>
    <x v="0"/>
    <x v="4"/>
    <x v="0"/>
    <x v="0"/>
    <x v="0"/>
    <n v="1"/>
  </r>
  <r>
    <x v="0"/>
    <x v="16"/>
    <x v="4"/>
    <x v="0"/>
    <x v="0"/>
    <x v="0"/>
    <x v="3"/>
    <x v="1"/>
    <x v="0"/>
    <x v="4"/>
    <x v="0"/>
    <x v="0"/>
    <x v="0"/>
    <n v="1"/>
  </r>
  <r>
    <x v="0"/>
    <x v="16"/>
    <x v="4"/>
    <x v="0"/>
    <x v="0"/>
    <x v="0"/>
    <x v="3"/>
    <x v="1"/>
    <x v="0"/>
    <x v="4"/>
    <x v="0"/>
    <x v="0"/>
    <x v="0"/>
    <n v="1"/>
  </r>
  <r>
    <x v="0"/>
    <x v="16"/>
    <x v="4"/>
    <x v="0"/>
    <x v="0"/>
    <x v="0"/>
    <x v="3"/>
    <x v="1"/>
    <x v="0"/>
    <x v="4"/>
    <x v="0"/>
    <x v="0"/>
    <x v="0"/>
    <n v="1"/>
  </r>
  <r>
    <x v="0"/>
    <x v="6"/>
    <x v="2"/>
    <x v="0"/>
    <x v="0"/>
    <x v="0"/>
    <x v="1"/>
    <x v="1"/>
    <x v="0"/>
    <x v="4"/>
    <x v="0"/>
    <x v="0"/>
    <x v="0"/>
    <n v="1"/>
  </r>
  <r>
    <x v="0"/>
    <x v="6"/>
    <x v="2"/>
    <x v="0"/>
    <x v="0"/>
    <x v="0"/>
    <x v="1"/>
    <x v="1"/>
    <x v="0"/>
    <x v="4"/>
    <x v="0"/>
    <x v="0"/>
    <x v="0"/>
    <n v="1"/>
  </r>
  <r>
    <x v="0"/>
    <x v="6"/>
    <x v="2"/>
    <x v="0"/>
    <x v="0"/>
    <x v="0"/>
    <x v="1"/>
    <x v="1"/>
    <x v="0"/>
    <x v="4"/>
    <x v="0"/>
    <x v="0"/>
    <x v="0"/>
    <n v="1"/>
  </r>
  <r>
    <x v="0"/>
    <x v="2"/>
    <x v="2"/>
    <x v="0"/>
    <x v="0"/>
    <x v="0"/>
    <x v="0"/>
    <x v="1"/>
    <x v="0"/>
    <x v="4"/>
    <x v="2"/>
    <x v="0"/>
    <x v="0"/>
    <n v="1"/>
  </r>
  <r>
    <x v="0"/>
    <x v="2"/>
    <x v="2"/>
    <x v="0"/>
    <x v="0"/>
    <x v="0"/>
    <x v="0"/>
    <x v="1"/>
    <x v="0"/>
    <x v="4"/>
    <x v="2"/>
    <x v="0"/>
    <x v="0"/>
    <n v="1"/>
  </r>
  <r>
    <x v="0"/>
    <x v="2"/>
    <x v="2"/>
    <x v="0"/>
    <x v="0"/>
    <x v="0"/>
    <x v="0"/>
    <x v="1"/>
    <x v="0"/>
    <x v="4"/>
    <x v="2"/>
    <x v="0"/>
    <x v="0"/>
    <n v="1"/>
  </r>
  <r>
    <x v="0"/>
    <x v="2"/>
    <x v="2"/>
    <x v="0"/>
    <x v="0"/>
    <x v="0"/>
    <x v="1"/>
    <x v="1"/>
    <x v="0"/>
    <x v="4"/>
    <x v="0"/>
    <x v="0"/>
    <x v="0"/>
    <n v="1"/>
  </r>
  <r>
    <x v="0"/>
    <x v="2"/>
    <x v="2"/>
    <x v="0"/>
    <x v="0"/>
    <x v="0"/>
    <x v="1"/>
    <x v="1"/>
    <x v="0"/>
    <x v="4"/>
    <x v="0"/>
    <x v="0"/>
    <x v="0"/>
    <n v="1"/>
  </r>
  <r>
    <x v="0"/>
    <x v="2"/>
    <x v="2"/>
    <x v="0"/>
    <x v="0"/>
    <x v="0"/>
    <x v="1"/>
    <x v="1"/>
    <x v="0"/>
    <x v="4"/>
    <x v="0"/>
    <x v="0"/>
    <x v="0"/>
    <n v="1"/>
  </r>
  <r>
    <x v="0"/>
    <x v="8"/>
    <x v="4"/>
    <x v="0"/>
    <x v="0"/>
    <x v="0"/>
    <x v="5"/>
    <x v="1"/>
    <x v="0"/>
    <x v="4"/>
    <x v="0"/>
    <x v="0"/>
    <x v="0"/>
    <n v="1"/>
  </r>
  <r>
    <x v="0"/>
    <x v="8"/>
    <x v="4"/>
    <x v="0"/>
    <x v="0"/>
    <x v="0"/>
    <x v="5"/>
    <x v="1"/>
    <x v="0"/>
    <x v="4"/>
    <x v="0"/>
    <x v="0"/>
    <x v="0"/>
    <n v="1"/>
  </r>
  <r>
    <x v="0"/>
    <x v="8"/>
    <x v="4"/>
    <x v="0"/>
    <x v="0"/>
    <x v="0"/>
    <x v="5"/>
    <x v="1"/>
    <x v="0"/>
    <x v="4"/>
    <x v="0"/>
    <x v="0"/>
    <x v="0"/>
    <n v="1"/>
  </r>
  <r>
    <x v="0"/>
    <x v="6"/>
    <x v="4"/>
    <x v="0"/>
    <x v="0"/>
    <x v="0"/>
    <x v="1"/>
    <x v="1"/>
    <x v="0"/>
    <x v="4"/>
    <x v="0"/>
    <x v="0"/>
    <x v="0"/>
    <n v="1"/>
  </r>
  <r>
    <x v="0"/>
    <x v="6"/>
    <x v="4"/>
    <x v="0"/>
    <x v="0"/>
    <x v="0"/>
    <x v="1"/>
    <x v="1"/>
    <x v="0"/>
    <x v="4"/>
    <x v="0"/>
    <x v="0"/>
    <x v="0"/>
    <n v="1"/>
  </r>
  <r>
    <x v="0"/>
    <x v="6"/>
    <x v="4"/>
    <x v="0"/>
    <x v="0"/>
    <x v="0"/>
    <x v="1"/>
    <x v="1"/>
    <x v="0"/>
    <x v="4"/>
    <x v="0"/>
    <x v="0"/>
    <x v="0"/>
    <n v="1"/>
  </r>
  <r>
    <x v="0"/>
    <x v="2"/>
    <x v="2"/>
    <x v="0"/>
    <x v="0"/>
    <x v="0"/>
    <x v="1"/>
    <x v="1"/>
    <x v="0"/>
    <x v="4"/>
    <x v="0"/>
    <x v="0"/>
    <x v="0"/>
    <n v="1"/>
  </r>
  <r>
    <x v="0"/>
    <x v="2"/>
    <x v="2"/>
    <x v="0"/>
    <x v="0"/>
    <x v="0"/>
    <x v="1"/>
    <x v="1"/>
    <x v="0"/>
    <x v="4"/>
    <x v="0"/>
    <x v="0"/>
    <x v="0"/>
    <n v="1"/>
  </r>
  <r>
    <x v="0"/>
    <x v="2"/>
    <x v="2"/>
    <x v="0"/>
    <x v="0"/>
    <x v="0"/>
    <x v="1"/>
    <x v="1"/>
    <x v="0"/>
    <x v="4"/>
    <x v="0"/>
    <x v="0"/>
    <x v="0"/>
    <n v="1"/>
  </r>
  <r>
    <x v="0"/>
    <x v="1"/>
    <x v="4"/>
    <x v="0"/>
    <x v="0"/>
    <x v="0"/>
    <x v="5"/>
    <x v="1"/>
    <x v="0"/>
    <x v="4"/>
    <x v="0"/>
    <x v="0"/>
    <x v="0"/>
    <n v="1"/>
  </r>
  <r>
    <x v="0"/>
    <x v="1"/>
    <x v="4"/>
    <x v="0"/>
    <x v="0"/>
    <x v="0"/>
    <x v="5"/>
    <x v="1"/>
    <x v="0"/>
    <x v="4"/>
    <x v="0"/>
    <x v="0"/>
    <x v="0"/>
    <n v="1"/>
  </r>
  <r>
    <x v="0"/>
    <x v="1"/>
    <x v="4"/>
    <x v="0"/>
    <x v="0"/>
    <x v="0"/>
    <x v="5"/>
    <x v="1"/>
    <x v="0"/>
    <x v="4"/>
    <x v="0"/>
    <x v="0"/>
    <x v="0"/>
    <n v="1"/>
  </r>
  <r>
    <x v="0"/>
    <x v="14"/>
    <x v="4"/>
    <x v="0"/>
    <x v="0"/>
    <x v="0"/>
    <x v="4"/>
    <x v="1"/>
    <x v="0"/>
    <x v="4"/>
    <x v="0"/>
    <x v="0"/>
    <x v="0"/>
    <n v="1"/>
  </r>
  <r>
    <x v="0"/>
    <x v="14"/>
    <x v="4"/>
    <x v="0"/>
    <x v="0"/>
    <x v="0"/>
    <x v="4"/>
    <x v="1"/>
    <x v="0"/>
    <x v="4"/>
    <x v="0"/>
    <x v="0"/>
    <x v="0"/>
    <n v="1"/>
  </r>
  <r>
    <x v="0"/>
    <x v="14"/>
    <x v="4"/>
    <x v="0"/>
    <x v="0"/>
    <x v="0"/>
    <x v="4"/>
    <x v="1"/>
    <x v="0"/>
    <x v="4"/>
    <x v="0"/>
    <x v="0"/>
    <x v="0"/>
    <n v="1"/>
  </r>
  <r>
    <x v="0"/>
    <x v="6"/>
    <x v="2"/>
    <x v="0"/>
    <x v="0"/>
    <x v="0"/>
    <x v="1"/>
    <x v="1"/>
    <x v="0"/>
    <x v="4"/>
    <x v="0"/>
    <x v="0"/>
    <x v="0"/>
    <n v="1"/>
  </r>
  <r>
    <x v="0"/>
    <x v="6"/>
    <x v="2"/>
    <x v="0"/>
    <x v="0"/>
    <x v="0"/>
    <x v="1"/>
    <x v="1"/>
    <x v="0"/>
    <x v="4"/>
    <x v="0"/>
    <x v="0"/>
    <x v="0"/>
    <n v="1"/>
  </r>
  <r>
    <x v="0"/>
    <x v="6"/>
    <x v="2"/>
    <x v="0"/>
    <x v="0"/>
    <x v="0"/>
    <x v="1"/>
    <x v="1"/>
    <x v="0"/>
    <x v="4"/>
    <x v="0"/>
    <x v="0"/>
    <x v="0"/>
    <n v="1"/>
  </r>
  <r>
    <x v="0"/>
    <x v="14"/>
    <x v="2"/>
    <x v="0"/>
    <x v="0"/>
    <x v="0"/>
    <x v="4"/>
    <x v="1"/>
    <x v="0"/>
    <x v="4"/>
    <x v="0"/>
    <x v="0"/>
    <x v="0"/>
    <n v="1"/>
  </r>
  <r>
    <x v="0"/>
    <x v="14"/>
    <x v="2"/>
    <x v="0"/>
    <x v="0"/>
    <x v="0"/>
    <x v="4"/>
    <x v="1"/>
    <x v="0"/>
    <x v="4"/>
    <x v="0"/>
    <x v="0"/>
    <x v="0"/>
    <n v="1"/>
  </r>
  <r>
    <x v="0"/>
    <x v="14"/>
    <x v="2"/>
    <x v="0"/>
    <x v="0"/>
    <x v="0"/>
    <x v="4"/>
    <x v="1"/>
    <x v="0"/>
    <x v="4"/>
    <x v="0"/>
    <x v="0"/>
    <x v="0"/>
    <n v="1"/>
  </r>
  <r>
    <x v="0"/>
    <x v="16"/>
    <x v="2"/>
    <x v="0"/>
    <x v="0"/>
    <x v="0"/>
    <x v="4"/>
    <x v="1"/>
    <x v="0"/>
    <x v="4"/>
    <x v="0"/>
    <x v="0"/>
    <x v="0"/>
    <n v="1"/>
  </r>
  <r>
    <x v="0"/>
    <x v="16"/>
    <x v="2"/>
    <x v="0"/>
    <x v="0"/>
    <x v="0"/>
    <x v="4"/>
    <x v="1"/>
    <x v="0"/>
    <x v="4"/>
    <x v="0"/>
    <x v="0"/>
    <x v="0"/>
    <n v="1"/>
  </r>
  <r>
    <x v="0"/>
    <x v="16"/>
    <x v="2"/>
    <x v="0"/>
    <x v="0"/>
    <x v="0"/>
    <x v="4"/>
    <x v="1"/>
    <x v="0"/>
    <x v="4"/>
    <x v="0"/>
    <x v="0"/>
    <x v="0"/>
    <n v="1"/>
  </r>
  <r>
    <x v="0"/>
    <x v="14"/>
    <x v="2"/>
    <x v="0"/>
    <x v="0"/>
    <x v="0"/>
    <x v="4"/>
    <x v="1"/>
    <x v="0"/>
    <x v="4"/>
    <x v="0"/>
    <x v="0"/>
    <x v="0"/>
    <n v="1"/>
  </r>
  <r>
    <x v="0"/>
    <x v="14"/>
    <x v="2"/>
    <x v="0"/>
    <x v="0"/>
    <x v="0"/>
    <x v="4"/>
    <x v="1"/>
    <x v="0"/>
    <x v="4"/>
    <x v="0"/>
    <x v="0"/>
    <x v="0"/>
    <n v="1"/>
  </r>
  <r>
    <x v="0"/>
    <x v="14"/>
    <x v="2"/>
    <x v="0"/>
    <x v="0"/>
    <x v="0"/>
    <x v="4"/>
    <x v="1"/>
    <x v="0"/>
    <x v="4"/>
    <x v="0"/>
    <x v="0"/>
    <x v="0"/>
    <n v="1"/>
  </r>
  <r>
    <x v="0"/>
    <x v="6"/>
    <x v="6"/>
    <x v="1"/>
    <x v="5"/>
    <x v="4"/>
    <x v="2"/>
    <x v="1"/>
    <x v="0"/>
    <x v="4"/>
    <x v="1"/>
    <x v="0"/>
    <x v="0"/>
    <n v="1"/>
  </r>
  <r>
    <x v="0"/>
    <x v="6"/>
    <x v="6"/>
    <x v="2"/>
    <x v="6"/>
    <x v="5"/>
    <x v="2"/>
    <x v="1"/>
    <x v="0"/>
    <x v="4"/>
    <x v="1"/>
    <x v="0"/>
    <x v="0"/>
    <n v="1"/>
  </r>
  <r>
    <x v="0"/>
    <x v="6"/>
    <x v="6"/>
    <x v="0"/>
    <x v="7"/>
    <x v="0"/>
    <x v="2"/>
    <x v="1"/>
    <x v="0"/>
    <x v="4"/>
    <x v="1"/>
    <x v="0"/>
    <x v="0"/>
    <n v="1"/>
  </r>
  <r>
    <x v="0"/>
    <x v="8"/>
    <x v="2"/>
    <x v="0"/>
    <x v="0"/>
    <x v="0"/>
    <x v="3"/>
    <x v="1"/>
    <x v="0"/>
    <x v="4"/>
    <x v="0"/>
    <x v="0"/>
    <x v="0"/>
    <n v="1"/>
  </r>
  <r>
    <x v="0"/>
    <x v="8"/>
    <x v="2"/>
    <x v="0"/>
    <x v="0"/>
    <x v="0"/>
    <x v="3"/>
    <x v="1"/>
    <x v="0"/>
    <x v="4"/>
    <x v="0"/>
    <x v="0"/>
    <x v="0"/>
    <n v="1"/>
  </r>
  <r>
    <x v="0"/>
    <x v="8"/>
    <x v="2"/>
    <x v="0"/>
    <x v="0"/>
    <x v="0"/>
    <x v="3"/>
    <x v="1"/>
    <x v="0"/>
    <x v="4"/>
    <x v="0"/>
    <x v="0"/>
    <x v="0"/>
    <n v="1"/>
  </r>
  <r>
    <x v="0"/>
    <x v="14"/>
    <x v="5"/>
    <x v="1"/>
    <x v="5"/>
    <x v="4"/>
    <x v="3"/>
    <x v="1"/>
    <x v="0"/>
    <x v="4"/>
    <x v="0"/>
    <x v="0"/>
    <x v="0"/>
    <n v="1"/>
  </r>
  <r>
    <x v="0"/>
    <x v="14"/>
    <x v="5"/>
    <x v="2"/>
    <x v="6"/>
    <x v="5"/>
    <x v="3"/>
    <x v="1"/>
    <x v="0"/>
    <x v="4"/>
    <x v="0"/>
    <x v="0"/>
    <x v="0"/>
    <n v="1"/>
  </r>
  <r>
    <x v="0"/>
    <x v="14"/>
    <x v="5"/>
    <x v="0"/>
    <x v="7"/>
    <x v="0"/>
    <x v="3"/>
    <x v="1"/>
    <x v="0"/>
    <x v="4"/>
    <x v="0"/>
    <x v="0"/>
    <x v="0"/>
    <n v="1"/>
  </r>
  <r>
    <x v="0"/>
    <x v="2"/>
    <x v="4"/>
    <x v="0"/>
    <x v="0"/>
    <x v="0"/>
    <x v="0"/>
    <x v="1"/>
    <x v="0"/>
    <x v="4"/>
    <x v="0"/>
    <x v="0"/>
    <x v="0"/>
    <n v="1"/>
  </r>
  <r>
    <x v="0"/>
    <x v="2"/>
    <x v="4"/>
    <x v="0"/>
    <x v="0"/>
    <x v="0"/>
    <x v="0"/>
    <x v="1"/>
    <x v="0"/>
    <x v="4"/>
    <x v="0"/>
    <x v="0"/>
    <x v="0"/>
    <n v="1"/>
  </r>
  <r>
    <x v="0"/>
    <x v="2"/>
    <x v="4"/>
    <x v="0"/>
    <x v="0"/>
    <x v="0"/>
    <x v="0"/>
    <x v="1"/>
    <x v="0"/>
    <x v="4"/>
    <x v="0"/>
    <x v="0"/>
    <x v="0"/>
    <n v="1"/>
  </r>
  <r>
    <x v="0"/>
    <x v="0"/>
    <x v="4"/>
    <x v="1"/>
    <x v="17"/>
    <x v="15"/>
    <x v="1"/>
    <x v="1"/>
    <x v="0"/>
    <x v="0"/>
    <x v="0"/>
    <x v="0"/>
    <x v="0"/>
    <n v="1"/>
  </r>
  <r>
    <x v="0"/>
    <x v="0"/>
    <x v="4"/>
    <x v="2"/>
    <x v="2"/>
    <x v="3"/>
    <x v="1"/>
    <x v="1"/>
    <x v="0"/>
    <x v="0"/>
    <x v="0"/>
    <x v="0"/>
    <x v="0"/>
    <n v="1"/>
  </r>
  <r>
    <x v="0"/>
    <x v="0"/>
    <x v="4"/>
    <x v="0"/>
    <x v="3"/>
    <x v="0"/>
    <x v="1"/>
    <x v="1"/>
    <x v="0"/>
    <x v="0"/>
    <x v="0"/>
    <x v="0"/>
    <x v="0"/>
    <n v="1"/>
  </r>
  <r>
    <x v="0"/>
    <x v="0"/>
    <x v="4"/>
    <x v="1"/>
    <x v="5"/>
    <x v="4"/>
    <x v="0"/>
    <x v="1"/>
    <x v="0"/>
    <x v="0"/>
    <x v="0"/>
    <x v="0"/>
    <x v="0"/>
    <n v="1"/>
  </r>
  <r>
    <x v="0"/>
    <x v="0"/>
    <x v="4"/>
    <x v="2"/>
    <x v="6"/>
    <x v="5"/>
    <x v="0"/>
    <x v="1"/>
    <x v="0"/>
    <x v="0"/>
    <x v="0"/>
    <x v="0"/>
    <x v="0"/>
    <n v="1"/>
  </r>
  <r>
    <x v="0"/>
    <x v="0"/>
    <x v="4"/>
    <x v="3"/>
    <x v="9"/>
    <x v="7"/>
    <x v="0"/>
    <x v="1"/>
    <x v="0"/>
    <x v="0"/>
    <x v="0"/>
    <x v="0"/>
    <x v="0"/>
    <n v="1"/>
  </r>
  <r>
    <x v="0"/>
    <x v="9"/>
    <x v="4"/>
    <x v="1"/>
    <x v="13"/>
    <x v="11"/>
    <x v="0"/>
    <x v="1"/>
    <x v="0"/>
    <x v="0"/>
    <x v="0"/>
    <x v="0"/>
    <x v="0"/>
    <n v="1"/>
  </r>
  <r>
    <x v="0"/>
    <x v="9"/>
    <x v="4"/>
    <x v="2"/>
    <x v="2"/>
    <x v="3"/>
    <x v="0"/>
    <x v="4"/>
    <x v="0"/>
    <x v="0"/>
    <x v="0"/>
    <x v="0"/>
    <x v="0"/>
    <n v="1"/>
  </r>
  <r>
    <x v="0"/>
    <x v="9"/>
    <x v="4"/>
    <x v="3"/>
    <x v="15"/>
    <x v="13"/>
    <x v="0"/>
    <x v="4"/>
    <x v="0"/>
    <x v="0"/>
    <x v="0"/>
    <x v="0"/>
    <x v="0"/>
    <n v="1"/>
  </r>
  <r>
    <x v="0"/>
    <x v="0"/>
    <x v="3"/>
    <x v="1"/>
    <x v="1"/>
    <x v="2"/>
    <x v="2"/>
    <x v="1"/>
    <x v="0"/>
    <x v="2"/>
    <x v="0"/>
    <x v="0"/>
    <x v="0"/>
    <n v="1"/>
  </r>
  <r>
    <x v="0"/>
    <x v="0"/>
    <x v="3"/>
    <x v="2"/>
    <x v="16"/>
    <x v="14"/>
    <x v="2"/>
    <x v="1"/>
    <x v="0"/>
    <x v="2"/>
    <x v="0"/>
    <x v="0"/>
    <x v="0"/>
    <n v="1"/>
  </r>
  <r>
    <x v="0"/>
    <x v="0"/>
    <x v="3"/>
    <x v="3"/>
    <x v="9"/>
    <x v="7"/>
    <x v="2"/>
    <x v="1"/>
    <x v="0"/>
    <x v="2"/>
    <x v="0"/>
    <x v="0"/>
    <x v="0"/>
    <n v="1"/>
  </r>
  <r>
    <x v="0"/>
    <x v="9"/>
    <x v="4"/>
    <x v="1"/>
    <x v="17"/>
    <x v="15"/>
    <x v="2"/>
    <x v="1"/>
    <x v="0"/>
    <x v="0"/>
    <x v="0"/>
    <x v="0"/>
    <x v="0"/>
    <n v="1"/>
  </r>
  <r>
    <x v="0"/>
    <x v="9"/>
    <x v="4"/>
    <x v="2"/>
    <x v="14"/>
    <x v="12"/>
    <x v="2"/>
    <x v="0"/>
    <x v="0"/>
    <x v="0"/>
    <x v="0"/>
    <x v="0"/>
    <x v="0"/>
    <n v="1"/>
  </r>
  <r>
    <x v="0"/>
    <x v="9"/>
    <x v="4"/>
    <x v="3"/>
    <x v="15"/>
    <x v="13"/>
    <x v="2"/>
    <x v="0"/>
    <x v="0"/>
    <x v="0"/>
    <x v="0"/>
    <x v="0"/>
    <x v="0"/>
    <n v="1"/>
  </r>
  <r>
    <x v="0"/>
    <x v="9"/>
    <x v="4"/>
    <x v="1"/>
    <x v="5"/>
    <x v="4"/>
    <x v="2"/>
    <x v="1"/>
    <x v="0"/>
    <x v="0"/>
    <x v="0"/>
    <x v="0"/>
    <x v="0"/>
    <n v="1"/>
  </r>
  <r>
    <x v="0"/>
    <x v="9"/>
    <x v="4"/>
    <x v="2"/>
    <x v="16"/>
    <x v="14"/>
    <x v="2"/>
    <x v="1"/>
    <x v="0"/>
    <x v="0"/>
    <x v="0"/>
    <x v="0"/>
    <x v="0"/>
    <n v="1"/>
  </r>
  <r>
    <x v="0"/>
    <x v="9"/>
    <x v="4"/>
    <x v="3"/>
    <x v="9"/>
    <x v="7"/>
    <x v="2"/>
    <x v="1"/>
    <x v="0"/>
    <x v="0"/>
    <x v="0"/>
    <x v="0"/>
    <x v="0"/>
    <n v="1"/>
  </r>
  <r>
    <x v="0"/>
    <x v="9"/>
    <x v="2"/>
    <x v="0"/>
    <x v="0"/>
    <x v="0"/>
    <x v="2"/>
    <x v="1"/>
    <x v="0"/>
    <x v="0"/>
    <x v="0"/>
    <x v="0"/>
    <x v="0"/>
    <n v="1"/>
  </r>
  <r>
    <x v="0"/>
    <x v="9"/>
    <x v="2"/>
    <x v="0"/>
    <x v="0"/>
    <x v="0"/>
    <x v="2"/>
    <x v="1"/>
    <x v="0"/>
    <x v="0"/>
    <x v="0"/>
    <x v="0"/>
    <x v="0"/>
    <n v="1"/>
  </r>
  <r>
    <x v="0"/>
    <x v="9"/>
    <x v="2"/>
    <x v="0"/>
    <x v="0"/>
    <x v="0"/>
    <x v="2"/>
    <x v="1"/>
    <x v="0"/>
    <x v="0"/>
    <x v="0"/>
    <x v="0"/>
    <x v="0"/>
    <n v="1"/>
  </r>
  <r>
    <x v="0"/>
    <x v="9"/>
    <x v="4"/>
    <x v="1"/>
    <x v="5"/>
    <x v="4"/>
    <x v="2"/>
    <x v="1"/>
    <x v="0"/>
    <x v="0"/>
    <x v="0"/>
    <x v="0"/>
    <x v="0"/>
    <n v="1"/>
  </r>
  <r>
    <x v="0"/>
    <x v="9"/>
    <x v="4"/>
    <x v="2"/>
    <x v="16"/>
    <x v="14"/>
    <x v="2"/>
    <x v="1"/>
    <x v="0"/>
    <x v="0"/>
    <x v="0"/>
    <x v="0"/>
    <x v="0"/>
    <n v="1"/>
  </r>
  <r>
    <x v="0"/>
    <x v="9"/>
    <x v="4"/>
    <x v="3"/>
    <x v="9"/>
    <x v="7"/>
    <x v="2"/>
    <x v="1"/>
    <x v="0"/>
    <x v="0"/>
    <x v="0"/>
    <x v="0"/>
    <x v="0"/>
    <n v="1"/>
  </r>
  <r>
    <x v="0"/>
    <x v="9"/>
    <x v="4"/>
    <x v="1"/>
    <x v="5"/>
    <x v="4"/>
    <x v="2"/>
    <x v="1"/>
    <x v="0"/>
    <x v="0"/>
    <x v="0"/>
    <x v="0"/>
    <x v="0"/>
    <n v="1"/>
  </r>
  <r>
    <x v="0"/>
    <x v="9"/>
    <x v="4"/>
    <x v="2"/>
    <x v="16"/>
    <x v="14"/>
    <x v="2"/>
    <x v="0"/>
    <x v="0"/>
    <x v="0"/>
    <x v="0"/>
    <x v="0"/>
    <x v="0"/>
    <n v="1"/>
  </r>
  <r>
    <x v="0"/>
    <x v="9"/>
    <x v="4"/>
    <x v="3"/>
    <x v="9"/>
    <x v="7"/>
    <x v="2"/>
    <x v="0"/>
    <x v="0"/>
    <x v="0"/>
    <x v="0"/>
    <x v="0"/>
    <x v="0"/>
    <n v="1"/>
  </r>
  <r>
    <x v="0"/>
    <x v="10"/>
    <x v="3"/>
    <x v="1"/>
    <x v="8"/>
    <x v="6"/>
    <x v="2"/>
    <x v="1"/>
    <x v="0"/>
    <x v="0"/>
    <x v="0"/>
    <x v="0"/>
    <x v="0"/>
    <n v="1"/>
  </r>
  <r>
    <x v="0"/>
    <x v="10"/>
    <x v="3"/>
    <x v="2"/>
    <x v="6"/>
    <x v="5"/>
    <x v="2"/>
    <x v="1"/>
    <x v="0"/>
    <x v="0"/>
    <x v="0"/>
    <x v="0"/>
    <x v="0"/>
    <n v="1"/>
  </r>
  <r>
    <x v="0"/>
    <x v="10"/>
    <x v="3"/>
    <x v="3"/>
    <x v="9"/>
    <x v="7"/>
    <x v="2"/>
    <x v="1"/>
    <x v="0"/>
    <x v="0"/>
    <x v="0"/>
    <x v="0"/>
    <x v="0"/>
    <n v="1"/>
  </r>
  <r>
    <x v="0"/>
    <x v="9"/>
    <x v="4"/>
    <x v="1"/>
    <x v="8"/>
    <x v="6"/>
    <x v="0"/>
    <x v="1"/>
    <x v="0"/>
    <x v="0"/>
    <x v="0"/>
    <x v="0"/>
    <x v="0"/>
    <n v="1"/>
  </r>
  <r>
    <x v="0"/>
    <x v="9"/>
    <x v="4"/>
    <x v="2"/>
    <x v="6"/>
    <x v="5"/>
    <x v="0"/>
    <x v="1"/>
    <x v="0"/>
    <x v="0"/>
    <x v="0"/>
    <x v="0"/>
    <x v="0"/>
    <n v="1"/>
  </r>
  <r>
    <x v="0"/>
    <x v="9"/>
    <x v="4"/>
    <x v="3"/>
    <x v="9"/>
    <x v="7"/>
    <x v="0"/>
    <x v="1"/>
    <x v="0"/>
    <x v="0"/>
    <x v="0"/>
    <x v="0"/>
    <x v="0"/>
    <n v="1"/>
  </r>
  <r>
    <x v="0"/>
    <x v="0"/>
    <x v="3"/>
    <x v="1"/>
    <x v="17"/>
    <x v="15"/>
    <x v="0"/>
    <x v="1"/>
    <x v="0"/>
    <x v="0"/>
    <x v="0"/>
    <x v="0"/>
    <x v="0"/>
    <n v="1"/>
  </r>
  <r>
    <x v="0"/>
    <x v="0"/>
    <x v="3"/>
    <x v="2"/>
    <x v="19"/>
    <x v="10"/>
    <x v="0"/>
    <x v="1"/>
    <x v="0"/>
    <x v="0"/>
    <x v="0"/>
    <x v="0"/>
    <x v="0"/>
    <n v="1"/>
  </r>
  <r>
    <x v="0"/>
    <x v="0"/>
    <x v="3"/>
    <x v="0"/>
    <x v="0"/>
    <x v="0"/>
    <x v="0"/>
    <x v="1"/>
    <x v="0"/>
    <x v="0"/>
    <x v="0"/>
    <x v="0"/>
    <x v="0"/>
    <n v="1"/>
  </r>
  <r>
    <x v="0"/>
    <x v="9"/>
    <x v="4"/>
    <x v="0"/>
    <x v="0"/>
    <x v="0"/>
    <x v="2"/>
    <x v="1"/>
    <x v="0"/>
    <x v="0"/>
    <x v="0"/>
    <x v="0"/>
    <x v="0"/>
    <n v="1"/>
  </r>
  <r>
    <x v="0"/>
    <x v="9"/>
    <x v="4"/>
    <x v="0"/>
    <x v="0"/>
    <x v="0"/>
    <x v="2"/>
    <x v="3"/>
    <x v="0"/>
    <x v="0"/>
    <x v="0"/>
    <x v="0"/>
    <x v="0"/>
    <n v="1"/>
  </r>
  <r>
    <x v="0"/>
    <x v="9"/>
    <x v="4"/>
    <x v="0"/>
    <x v="0"/>
    <x v="0"/>
    <x v="2"/>
    <x v="3"/>
    <x v="0"/>
    <x v="0"/>
    <x v="0"/>
    <x v="0"/>
    <x v="0"/>
    <n v="1"/>
  </r>
  <r>
    <x v="0"/>
    <x v="0"/>
    <x v="2"/>
    <x v="0"/>
    <x v="0"/>
    <x v="0"/>
    <x v="2"/>
    <x v="1"/>
    <x v="0"/>
    <x v="0"/>
    <x v="0"/>
    <x v="0"/>
    <x v="0"/>
    <n v="1"/>
  </r>
  <r>
    <x v="0"/>
    <x v="0"/>
    <x v="2"/>
    <x v="0"/>
    <x v="0"/>
    <x v="0"/>
    <x v="2"/>
    <x v="1"/>
    <x v="0"/>
    <x v="0"/>
    <x v="0"/>
    <x v="0"/>
    <x v="0"/>
    <n v="1"/>
  </r>
  <r>
    <x v="0"/>
    <x v="0"/>
    <x v="2"/>
    <x v="0"/>
    <x v="0"/>
    <x v="0"/>
    <x v="2"/>
    <x v="1"/>
    <x v="0"/>
    <x v="0"/>
    <x v="0"/>
    <x v="0"/>
    <x v="0"/>
    <n v="1"/>
  </r>
  <r>
    <x v="0"/>
    <x v="17"/>
    <x v="4"/>
    <x v="1"/>
    <x v="10"/>
    <x v="8"/>
    <x v="1"/>
    <x v="1"/>
    <x v="0"/>
    <x v="0"/>
    <x v="0"/>
    <x v="0"/>
    <x v="0"/>
    <n v="1"/>
  </r>
  <r>
    <x v="0"/>
    <x v="17"/>
    <x v="4"/>
    <x v="2"/>
    <x v="14"/>
    <x v="12"/>
    <x v="1"/>
    <x v="1"/>
    <x v="0"/>
    <x v="0"/>
    <x v="0"/>
    <x v="0"/>
    <x v="0"/>
    <n v="1"/>
  </r>
  <r>
    <x v="0"/>
    <x v="17"/>
    <x v="4"/>
    <x v="0"/>
    <x v="3"/>
    <x v="0"/>
    <x v="1"/>
    <x v="1"/>
    <x v="0"/>
    <x v="0"/>
    <x v="0"/>
    <x v="0"/>
    <x v="0"/>
    <n v="1"/>
  </r>
  <r>
    <x v="0"/>
    <x v="9"/>
    <x v="2"/>
    <x v="0"/>
    <x v="0"/>
    <x v="0"/>
    <x v="0"/>
    <x v="1"/>
    <x v="0"/>
    <x v="0"/>
    <x v="0"/>
    <x v="0"/>
    <x v="0"/>
    <n v="1"/>
  </r>
  <r>
    <x v="0"/>
    <x v="9"/>
    <x v="2"/>
    <x v="0"/>
    <x v="0"/>
    <x v="0"/>
    <x v="0"/>
    <x v="1"/>
    <x v="0"/>
    <x v="0"/>
    <x v="0"/>
    <x v="0"/>
    <x v="0"/>
    <n v="1"/>
  </r>
  <r>
    <x v="0"/>
    <x v="9"/>
    <x v="2"/>
    <x v="0"/>
    <x v="0"/>
    <x v="0"/>
    <x v="0"/>
    <x v="1"/>
    <x v="0"/>
    <x v="0"/>
    <x v="0"/>
    <x v="0"/>
    <x v="0"/>
    <n v="1"/>
  </r>
  <r>
    <x v="0"/>
    <x v="0"/>
    <x v="3"/>
    <x v="1"/>
    <x v="5"/>
    <x v="4"/>
    <x v="2"/>
    <x v="1"/>
    <x v="0"/>
    <x v="0"/>
    <x v="0"/>
    <x v="0"/>
    <x v="0"/>
    <n v="1"/>
  </r>
  <r>
    <x v="0"/>
    <x v="0"/>
    <x v="3"/>
    <x v="2"/>
    <x v="6"/>
    <x v="5"/>
    <x v="2"/>
    <x v="1"/>
    <x v="0"/>
    <x v="0"/>
    <x v="0"/>
    <x v="0"/>
    <x v="0"/>
    <n v="1"/>
  </r>
  <r>
    <x v="0"/>
    <x v="0"/>
    <x v="3"/>
    <x v="3"/>
    <x v="15"/>
    <x v="13"/>
    <x v="2"/>
    <x v="1"/>
    <x v="0"/>
    <x v="0"/>
    <x v="0"/>
    <x v="0"/>
    <x v="0"/>
    <n v="1"/>
  </r>
  <r>
    <x v="0"/>
    <x v="9"/>
    <x v="2"/>
    <x v="1"/>
    <x v="13"/>
    <x v="11"/>
    <x v="0"/>
    <x v="1"/>
    <x v="0"/>
    <x v="0"/>
    <x v="0"/>
    <x v="0"/>
    <x v="0"/>
    <n v="1"/>
  </r>
  <r>
    <x v="0"/>
    <x v="9"/>
    <x v="2"/>
    <x v="2"/>
    <x v="14"/>
    <x v="12"/>
    <x v="0"/>
    <x v="1"/>
    <x v="0"/>
    <x v="0"/>
    <x v="0"/>
    <x v="0"/>
    <x v="0"/>
    <n v="1"/>
  </r>
  <r>
    <x v="0"/>
    <x v="9"/>
    <x v="2"/>
    <x v="3"/>
    <x v="18"/>
    <x v="12"/>
    <x v="0"/>
    <x v="5"/>
    <x v="0"/>
    <x v="0"/>
    <x v="0"/>
    <x v="0"/>
    <x v="0"/>
    <n v="1"/>
  </r>
  <r>
    <x v="0"/>
    <x v="4"/>
    <x v="3"/>
    <x v="1"/>
    <x v="5"/>
    <x v="4"/>
    <x v="6"/>
    <x v="1"/>
    <x v="0"/>
    <x v="0"/>
    <x v="0"/>
    <x v="0"/>
    <x v="0"/>
    <n v="1"/>
  </r>
  <r>
    <x v="0"/>
    <x v="4"/>
    <x v="3"/>
    <x v="2"/>
    <x v="6"/>
    <x v="5"/>
    <x v="6"/>
    <x v="3"/>
    <x v="0"/>
    <x v="0"/>
    <x v="0"/>
    <x v="0"/>
    <x v="0"/>
    <n v="1"/>
  </r>
  <r>
    <x v="0"/>
    <x v="4"/>
    <x v="3"/>
    <x v="3"/>
    <x v="9"/>
    <x v="7"/>
    <x v="6"/>
    <x v="3"/>
    <x v="0"/>
    <x v="0"/>
    <x v="0"/>
    <x v="0"/>
    <x v="0"/>
    <n v="1"/>
  </r>
  <r>
    <x v="0"/>
    <x v="0"/>
    <x v="4"/>
    <x v="1"/>
    <x v="5"/>
    <x v="4"/>
    <x v="1"/>
    <x v="1"/>
    <x v="0"/>
    <x v="2"/>
    <x v="3"/>
    <x v="0"/>
    <x v="0"/>
    <n v="1"/>
  </r>
  <r>
    <x v="0"/>
    <x v="0"/>
    <x v="4"/>
    <x v="2"/>
    <x v="2"/>
    <x v="3"/>
    <x v="1"/>
    <x v="1"/>
    <x v="0"/>
    <x v="2"/>
    <x v="3"/>
    <x v="0"/>
    <x v="0"/>
    <n v="1"/>
  </r>
  <r>
    <x v="0"/>
    <x v="0"/>
    <x v="4"/>
    <x v="3"/>
    <x v="15"/>
    <x v="13"/>
    <x v="1"/>
    <x v="1"/>
    <x v="0"/>
    <x v="2"/>
    <x v="3"/>
    <x v="0"/>
    <x v="0"/>
    <n v="1"/>
  </r>
  <r>
    <x v="0"/>
    <x v="9"/>
    <x v="2"/>
    <x v="0"/>
    <x v="0"/>
    <x v="0"/>
    <x v="2"/>
    <x v="2"/>
    <x v="0"/>
    <x v="0"/>
    <x v="0"/>
    <x v="0"/>
    <x v="0"/>
    <n v="1"/>
  </r>
  <r>
    <x v="0"/>
    <x v="9"/>
    <x v="2"/>
    <x v="0"/>
    <x v="0"/>
    <x v="0"/>
    <x v="2"/>
    <x v="1"/>
    <x v="0"/>
    <x v="0"/>
    <x v="0"/>
    <x v="0"/>
    <x v="0"/>
    <n v="1"/>
  </r>
  <r>
    <x v="0"/>
    <x v="9"/>
    <x v="2"/>
    <x v="0"/>
    <x v="0"/>
    <x v="0"/>
    <x v="2"/>
    <x v="1"/>
    <x v="0"/>
    <x v="0"/>
    <x v="0"/>
    <x v="0"/>
    <x v="0"/>
    <n v="1"/>
  </r>
  <r>
    <x v="0"/>
    <x v="1"/>
    <x v="4"/>
    <x v="1"/>
    <x v="17"/>
    <x v="15"/>
    <x v="1"/>
    <x v="1"/>
    <x v="0"/>
    <x v="0"/>
    <x v="0"/>
    <x v="0"/>
    <x v="0"/>
    <n v="1"/>
  </r>
  <r>
    <x v="0"/>
    <x v="1"/>
    <x v="4"/>
    <x v="2"/>
    <x v="2"/>
    <x v="3"/>
    <x v="1"/>
    <x v="1"/>
    <x v="0"/>
    <x v="0"/>
    <x v="0"/>
    <x v="0"/>
    <x v="0"/>
    <n v="1"/>
  </r>
  <r>
    <x v="0"/>
    <x v="1"/>
    <x v="4"/>
    <x v="3"/>
    <x v="15"/>
    <x v="13"/>
    <x v="1"/>
    <x v="1"/>
    <x v="0"/>
    <x v="0"/>
    <x v="0"/>
    <x v="0"/>
    <x v="0"/>
    <n v="1"/>
  </r>
  <r>
    <x v="0"/>
    <x v="1"/>
    <x v="2"/>
    <x v="1"/>
    <x v="1"/>
    <x v="2"/>
    <x v="2"/>
    <x v="1"/>
    <x v="0"/>
    <x v="0"/>
    <x v="0"/>
    <x v="0"/>
    <x v="0"/>
    <n v="1"/>
  </r>
  <r>
    <x v="0"/>
    <x v="1"/>
    <x v="2"/>
    <x v="2"/>
    <x v="2"/>
    <x v="3"/>
    <x v="2"/>
    <x v="1"/>
    <x v="0"/>
    <x v="0"/>
    <x v="0"/>
    <x v="0"/>
    <x v="0"/>
    <n v="1"/>
  </r>
  <r>
    <x v="0"/>
    <x v="1"/>
    <x v="2"/>
    <x v="3"/>
    <x v="9"/>
    <x v="7"/>
    <x v="2"/>
    <x v="1"/>
    <x v="0"/>
    <x v="0"/>
    <x v="0"/>
    <x v="0"/>
    <x v="0"/>
    <n v="1"/>
  </r>
  <r>
    <x v="0"/>
    <x v="1"/>
    <x v="2"/>
    <x v="1"/>
    <x v="10"/>
    <x v="8"/>
    <x v="1"/>
    <x v="1"/>
    <x v="0"/>
    <x v="0"/>
    <x v="0"/>
    <x v="0"/>
    <x v="0"/>
    <n v="1"/>
  </r>
  <r>
    <x v="0"/>
    <x v="1"/>
    <x v="2"/>
    <x v="2"/>
    <x v="14"/>
    <x v="12"/>
    <x v="1"/>
    <x v="1"/>
    <x v="0"/>
    <x v="0"/>
    <x v="0"/>
    <x v="0"/>
    <x v="0"/>
    <n v="1"/>
  </r>
  <r>
    <x v="0"/>
    <x v="1"/>
    <x v="2"/>
    <x v="3"/>
    <x v="18"/>
    <x v="12"/>
    <x v="1"/>
    <x v="1"/>
    <x v="0"/>
    <x v="0"/>
    <x v="0"/>
    <x v="0"/>
    <x v="0"/>
    <n v="1"/>
  </r>
  <r>
    <x v="0"/>
    <x v="1"/>
    <x v="4"/>
    <x v="1"/>
    <x v="1"/>
    <x v="2"/>
    <x v="0"/>
    <x v="1"/>
    <x v="0"/>
    <x v="0"/>
    <x v="0"/>
    <x v="0"/>
    <x v="0"/>
    <n v="1"/>
  </r>
  <r>
    <x v="0"/>
    <x v="1"/>
    <x v="4"/>
    <x v="2"/>
    <x v="2"/>
    <x v="3"/>
    <x v="0"/>
    <x v="1"/>
    <x v="0"/>
    <x v="0"/>
    <x v="0"/>
    <x v="0"/>
    <x v="0"/>
    <n v="1"/>
  </r>
  <r>
    <x v="0"/>
    <x v="1"/>
    <x v="4"/>
    <x v="0"/>
    <x v="7"/>
    <x v="0"/>
    <x v="0"/>
    <x v="1"/>
    <x v="0"/>
    <x v="0"/>
    <x v="0"/>
    <x v="0"/>
    <x v="0"/>
    <n v="1"/>
  </r>
  <r>
    <x v="0"/>
    <x v="9"/>
    <x v="2"/>
    <x v="0"/>
    <x v="0"/>
    <x v="0"/>
    <x v="2"/>
    <x v="1"/>
    <x v="0"/>
    <x v="0"/>
    <x v="0"/>
    <x v="0"/>
    <x v="0"/>
    <n v="1"/>
  </r>
  <r>
    <x v="0"/>
    <x v="9"/>
    <x v="2"/>
    <x v="0"/>
    <x v="0"/>
    <x v="0"/>
    <x v="2"/>
    <x v="1"/>
    <x v="0"/>
    <x v="0"/>
    <x v="0"/>
    <x v="0"/>
    <x v="0"/>
    <n v="1"/>
  </r>
  <r>
    <x v="0"/>
    <x v="9"/>
    <x v="2"/>
    <x v="0"/>
    <x v="0"/>
    <x v="0"/>
    <x v="2"/>
    <x v="1"/>
    <x v="0"/>
    <x v="0"/>
    <x v="0"/>
    <x v="0"/>
    <x v="0"/>
    <n v="1"/>
  </r>
  <r>
    <x v="0"/>
    <x v="0"/>
    <x v="4"/>
    <x v="0"/>
    <x v="0"/>
    <x v="0"/>
    <x v="2"/>
    <x v="1"/>
    <x v="0"/>
    <x v="0"/>
    <x v="0"/>
    <x v="0"/>
    <x v="0"/>
    <n v="1"/>
  </r>
  <r>
    <x v="0"/>
    <x v="0"/>
    <x v="4"/>
    <x v="0"/>
    <x v="0"/>
    <x v="0"/>
    <x v="2"/>
    <x v="1"/>
    <x v="0"/>
    <x v="0"/>
    <x v="0"/>
    <x v="0"/>
    <x v="0"/>
    <n v="1"/>
  </r>
  <r>
    <x v="0"/>
    <x v="0"/>
    <x v="4"/>
    <x v="0"/>
    <x v="0"/>
    <x v="0"/>
    <x v="2"/>
    <x v="1"/>
    <x v="0"/>
    <x v="0"/>
    <x v="0"/>
    <x v="0"/>
    <x v="0"/>
    <n v="1"/>
  </r>
  <r>
    <x v="0"/>
    <x v="0"/>
    <x v="2"/>
    <x v="1"/>
    <x v="1"/>
    <x v="2"/>
    <x v="2"/>
    <x v="1"/>
    <x v="0"/>
    <x v="0"/>
    <x v="0"/>
    <x v="0"/>
    <x v="0"/>
    <n v="1"/>
  </r>
  <r>
    <x v="0"/>
    <x v="0"/>
    <x v="2"/>
    <x v="2"/>
    <x v="16"/>
    <x v="14"/>
    <x v="2"/>
    <x v="1"/>
    <x v="0"/>
    <x v="0"/>
    <x v="0"/>
    <x v="0"/>
    <x v="0"/>
    <n v="1"/>
  </r>
  <r>
    <x v="0"/>
    <x v="0"/>
    <x v="2"/>
    <x v="3"/>
    <x v="9"/>
    <x v="7"/>
    <x v="2"/>
    <x v="1"/>
    <x v="0"/>
    <x v="0"/>
    <x v="0"/>
    <x v="0"/>
    <x v="0"/>
    <n v="1"/>
  </r>
  <r>
    <x v="0"/>
    <x v="9"/>
    <x v="2"/>
    <x v="0"/>
    <x v="0"/>
    <x v="0"/>
    <x v="1"/>
    <x v="1"/>
    <x v="0"/>
    <x v="0"/>
    <x v="0"/>
    <x v="0"/>
    <x v="0"/>
    <n v="1"/>
  </r>
  <r>
    <x v="0"/>
    <x v="9"/>
    <x v="2"/>
    <x v="0"/>
    <x v="0"/>
    <x v="0"/>
    <x v="1"/>
    <x v="1"/>
    <x v="0"/>
    <x v="0"/>
    <x v="0"/>
    <x v="0"/>
    <x v="0"/>
    <n v="1"/>
  </r>
  <r>
    <x v="0"/>
    <x v="9"/>
    <x v="2"/>
    <x v="0"/>
    <x v="0"/>
    <x v="0"/>
    <x v="1"/>
    <x v="1"/>
    <x v="0"/>
    <x v="0"/>
    <x v="0"/>
    <x v="0"/>
    <x v="0"/>
    <n v="1"/>
  </r>
  <r>
    <x v="0"/>
    <x v="9"/>
    <x v="2"/>
    <x v="1"/>
    <x v="17"/>
    <x v="15"/>
    <x v="6"/>
    <x v="1"/>
    <x v="0"/>
    <x v="0"/>
    <x v="0"/>
    <x v="0"/>
    <x v="0"/>
    <n v="1"/>
  </r>
  <r>
    <x v="0"/>
    <x v="9"/>
    <x v="2"/>
    <x v="2"/>
    <x v="2"/>
    <x v="3"/>
    <x v="6"/>
    <x v="1"/>
    <x v="0"/>
    <x v="0"/>
    <x v="0"/>
    <x v="0"/>
    <x v="0"/>
    <n v="1"/>
  </r>
  <r>
    <x v="0"/>
    <x v="9"/>
    <x v="2"/>
    <x v="3"/>
    <x v="15"/>
    <x v="13"/>
    <x v="6"/>
    <x v="1"/>
    <x v="0"/>
    <x v="0"/>
    <x v="0"/>
    <x v="0"/>
    <x v="0"/>
    <n v="1"/>
  </r>
  <r>
    <x v="0"/>
    <x v="0"/>
    <x v="4"/>
    <x v="1"/>
    <x v="1"/>
    <x v="2"/>
    <x v="2"/>
    <x v="1"/>
    <x v="0"/>
    <x v="0"/>
    <x v="0"/>
    <x v="0"/>
    <x v="0"/>
    <n v="1"/>
  </r>
  <r>
    <x v="0"/>
    <x v="0"/>
    <x v="4"/>
    <x v="2"/>
    <x v="16"/>
    <x v="14"/>
    <x v="2"/>
    <x v="1"/>
    <x v="0"/>
    <x v="0"/>
    <x v="0"/>
    <x v="0"/>
    <x v="0"/>
    <n v="1"/>
  </r>
  <r>
    <x v="0"/>
    <x v="0"/>
    <x v="4"/>
    <x v="3"/>
    <x v="9"/>
    <x v="7"/>
    <x v="2"/>
    <x v="1"/>
    <x v="0"/>
    <x v="0"/>
    <x v="0"/>
    <x v="0"/>
    <x v="0"/>
    <n v="1"/>
  </r>
  <r>
    <x v="0"/>
    <x v="0"/>
    <x v="4"/>
    <x v="1"/>
    <x v="13"/>
    <x v="11"/>
    <x v="1"/>
    <x v="1"/>
    <x v="0"/>
    <x v="0"/>
    <x v="0"/>
    <x v="0"/>
    <x v="0"/>
    <n v="1"/>
  </r>
  <r>
    <x v="0"/>
    <x v="0"/>
    <x v="4"/>
    <x v="2"/>
    <x v="14"/>
    <x v="12"/>
    <x v="1"/>
    <x v="1"/>
    <x v="0"/>
    <x v="0"/>
    <x v="0"/>
    <x v="0"/>
    <x v="0"/>
    <n v="1"/>
  </r>
  <r>
    <x v="0"/>
    <x v="0"/>
    <x v="4"/>
    <x v="3"/>
    <x v="18"/>
    <x v="12"/>
    <x v="1"/>
    <x v="1"/>
    <x v="0"/>
    <x v="0"/>
    <x v="0"/>
    <x v="0"/>
    <x v="0"/>
    <n v="1"/>
  </r>
  <r>
    <x v="0"/>
    <x v="0"/>
    <x v="4"/>
    <x v="0"/>
    <x v="0"/>
    <x v="0"/>
    <x v="2"/>
    <x v="1"/>
    <x v="0"/>
    <x v="0"/>
    <x v="0"/>
    <x v="0"/>
    <x v="0"/>
    <n v="1"/>
  </r>
  <r>
    <x v="0"/>
    <x v="0"/>
    <x v="4"/>
    <x v="0"/>
    <x v="0"/>
    <x v="0"/>
    <x v="2"/>
    <x v="1"/>
    <x v="0"/>
    <x v="0"/>
    <x v="0"/>
    <x v="0"/>
    <x v="0"/>
    <n v="1"/>
  </r>
  <r>
    <x v="0"/>
    <x v="0"/>
    <x v="4"/>
    <x v="0"/>
    <x v="0"/>
    <x v="0"/>
    <x v="2"/>
    <x v="1"/>
    <x v="0"/>
    <x v="0"/>
    <x v="0"/>
    <x v="0"/>
    <x v="0"/>
    <n v="1"/>
  </r>
  <r>
    <x v="0"/>
    <x v="0"/>
    <x v="2"/>
    <x v="0"/>
    <x v="0"/>
    <x v="0"/>
    <x v="0"/>
    <x v="1"/>
    <x v="0"/>
    <x v="0"/>
    <x v="0"/>
    <x v="0"/>
    <x v="0"/>
    <n v="1"/>
  </r>
  <r>
    <x v="0"/>
    <x v="0"/>
    <x v="2"/>
    <x v="0"/>
    <x v="0"/>
    <x v="0"/>
    <x v="0"/>
    <x v="1"/>
    <x v="0"/>
    <x v="0"/>
    <x v="0"/>
    <x v="0"/>
    <x v="0"/>
    <n v="1"/>
  </r>
  <r>
    <x v="0"/>
    <x v="0"/>
    <x v="2"/>
    <x v="0"/>
    <x v="0"/>
    <x v="0"/>
    <x v="0"/>
    <x v="1"/>
    <x v="0"/>
    <x v="0"/>
    <x v="0"/>
    <x v="0"/>
    <x v="0"/>
    <n v="1"/>
  </r>
  <r>
    <x v="0"/>
    <x v="18"/>
    <x v="4"/>
    <x v="1"/>
    <x v="29"/>
    <x v="21"/>
    <x v="1"/>
    <x v="1"/>
    <x v="0"/>
    <x v="2"/>
    <x v="3"/>
    <x v="0"/>
    <x v="0"/>
    <n v="1"/>
  </r>
  <r>
    <x v="0"/>
    <x v="18"/>
    <x v="4"/>
    <x v="2"/>
    <x v="25"/>
    <x v="19"/>
    <x v="1"/>
    <x v="1"/>
    <x v="0"/>
    <x v="2"/>
    <x v="3"/>
    <x v="0"/>
    <x v="0"/>
    <n v="1"/>
  </r>
  <r>
    <x v="0"/>
    <x v="18"/>
    <x v="4"/>
    <x v="3"/>
    <x v="31"/>
    <x v="22"/>
    <x v="1"/>
    <x v="1"/>
    <x v="0"/>
    <x v="2"/>
    <x v="3"/>
    <x v="0"/>
    <x v="0"/>
    <n v="1"/>
  </r>
  <r>
    <x v="0"/>
    <x v="9"/>
    <x v="2"/>
    <x v="1"/>
    <x v="10"/>
    <x v="8"/>
    <x v="0"/>
    <x v="5"/>
    <x v="0"/>
    <x v="0"/>
    <x v="0"/>
    <x v="0"/>
    <x v="0"/>
    <n v="1"/>
  </r>
  <r>
    <x v="0"/>
    <x v="9"/>
    <x v="2"/>
    <x v="2"/>
    <x v="14"/>
    <x v="12"/>
    <x v="0"/>
    <x v="5"/>
    <x v="0"/>
    <x v="0"/>
    <x v="0"/>
    <x v="0"/>
    <x v="0"/>
    <n v="1"/>
  </r>
  <r>
    <x v="0"/>
    <x v="9"/>
    <x v="2"/>
    <x v="3"/>
    <x v="18"/>
    <x v="12"/>
    <x v="0"/>
    <x v="5"/>
    <x v="0"/>
    <x v="0"/>
    <x v="0"/>
    <x v="0"/>
    <x v="0"/>
    <n v="1"/>
  </r>
  <r>
    <x v="0"/>
    <x v="0"/>
    <x v="0"/>
    <x v="0"/>
    <x v="0"/>
    <x v="0"/>
    <x v="2"/>
    <x v="1"/>
    <x v="0"/>
    <x v="0"/>
    <x v="0"/>
    <x v="0"/>
    <x v="0"/>
    <n v="1"/>
  </r>
  <r>
    <x v="0"/>
    <x v="0"/>
    <x v="0"/>
    <x v="0"/>
    <x v="0"/>
    <x v="0"/>
    <x v="2"/>
    <x v="1"/>
    <x v="0"/>
    <x v="0"/>
    <x v="0"/>
    <x v="0"/>
    <x v="0"/>
    <n v="1"/>
  </r>
  <r>
    <x v="0"/>
    <x v="0"/>
    <x v="0"/>
    <x v="0"/>
    <x v="0"/>
    <x v="0"/>
    <x v="2"/>
    <x v="1"/>
    <x v="0"/>
    <x v="0"/>
    <x v="0"/>
    <x v="0"/>
    <x v="0"/>
    <n v="1"/>
  </r>
  <r>
    <x v="0"/>
    <x v="9"/>
    <x v="2"/>
    <x v="0"/>
    <x v="0"/>
    <x v="0"/>
    <x v="2"/>
    <x v="1"/>
    <x v="0"/>
    <x v="0"/>
    <x v="0"/>
    <x v="0"/>
    <x v="0"/>
    <n v="1"/>
  </r>
  <r>
    <x v="0"/>
    <x v="9"/>
    <x v="2"/>
    <x v="0"/>
    <x v="0"/>
    <x v="0"/>
    <x v="2"/>
    <x v="1"/>
    <x v="0"/>
    <x v="0"/>
    <x v="0"/>
    <x v="0"/>
    <x v="0"/>
    <n v="1"/>
  </r>
  <r>
    <x v="0"/>
    <x v="9"/>
    <x v="2"/>
    <x v="0"/>
    <x v="0"/>
    <x v="0"/>
    <x v="2"/>
    <x v="1"/>
    <x v="0"/>
    <x v="0"/>
    <x v="0"/>
    <x v="0"/>
    <x v="0"/>
    <n v="1"/>
  </r>
  <r>
    <x v="0"/>
    <x v="4"/>
    <x v="3"/>
    <x v="1"/>
    <x v="5"/>
    <x v="4"/>
    <x v="2"/>
    <x v="1"/>
    <x v="0"/>
    <x v="0"/>
    <x v="0"/>
    <x v="0"/>
    <x v="0"/>
    <n v="1"/>
  </r>
  <r>
    <x v="0"/>
    <x v="4"/>
    <x v="3"/>
    <x v="2"/>
    <x v="6"/>
    <x v="5"/>
    <x v="2"/>
    <x v="1"/>
    <x v="0"/>
    <x v="0"/>
    <x v="0"/>
    <x v="0"/>
    <x v="0"/>
    <n v="1"/>
  </r>
  <r>
    <x v="0"/>
    <x v="4"/>
    <x v="3"/>
    <x v="3"/>
    <x v="9"/>
    <x v="7"/>
    <x v="2"/>
    <x v="1"/>
    <x v="0"/>
    <x v="0"/>
    <x v="0"/>
    <x v="0"/>
    <x v="0"/>
    <n v="1"/>
  </r>
  <r>
    <x v="0"/>
    <x v="9"/>
    <x v="4"/>
    <x v="1"/>
    <x v="17"/>
    <x v="15"/>
    <x v="2"/>
    <x v="1"/>
    <x v="0"/>
    <x v="0"/>
    <x v="0"/>
    <x v="0"/>
    <x v="0"/>
    <n v="1"/>
  </r>
  <r>
    <x v="0"/>
    <x v="9"/>
    <x v="4"/>
    <x v="2"/>
    <x v="2"/>
    <x v="3"/>
    <x v="2"/>
    <x v="5"/>
    <x v="0"/>
    <x v="0"/>
    <x v="0"/>
    <x v="0"/>
    <x v="0"/>
    <n v="1"/>
  </r>
  <r>
    <x v="0"/>
    <x v="9"/>
    <x v="4"/>
    <x v="3"/>
    <x v="15"/>
    <x v="13"/>
    <x v="2"/>
    <x v="0"/>
    <x v="0"/>
    <x v="0"/>
    <x v="0"/>
    <x v="0"/>
    <x v="0"/>
    <n v="1"/>
  </r>
  <r>
    <x v="0"/>
    <x v="9"/>
    <x v="2"/>
    <x v="0"/>
    <x v="0"/>
    <x v="0"/>
    <x v="0"/>
    <x v="1"/>
    <x v="0"/>
    <x v="2"/>
    <x v="0"/>
    <x v="0"/>
    <x v="0"/>
    <n v="1"/>
  </r>
  <r>
    <x v="0"/>
    <x v="9"/>
    <x v="2"/>
    <x v="0"/>
    <x v="0"/>
    <x v="0"/>
    <x v="0"/>
    <x v="1"/>
    <x v="0"/>
    <x v="2"/>
    <x v="0"/>
    <x v="0"/>
    <x v="0"/>
    <n v="1"/>
  </r>
  <r>
    <x v="0"/>
    <x v="9"/>
    <x v="2"/>
    <x v="0"/>
    <x v="0"/>
    <x v="0"/>
    <x v="0"/>
    <x v="1"/>
    <x v="0"/>
    <x v="2"/>
    <x v="0"/>
    <x v="0"/>
    <x v="0"/>
    <n v="1"/>
  </r>
  <r>
    <x v="0"/>
    <x v="19"/>
    <x v="4"/>
    <x v="1"/>
    <x v="17"/>
    <x v="15"/>
    <x v="0"/>
    <x v="1"/>
    <x v="0"/>
    <x v="0"/>
    <x v="0"/>
    <x v="0"/>
    <x v="0"/>
    <n v="1"/>
  </r>
  <r>
    <x v="0"/>
    <x v="19"/>
    <x v="4"/>
    <x v="2"/>
    <x v="14"/>
    <x v="12"/>
    <x v="0"/>
    <x v="1"/>
    <x v="0"/>
    <x v="0"/>
    <x v="0"/>
    <x v="0"/>
    <x v="0"/>
    <n v="1"/>
  </r>
  <r>
    <x v="0"/>
    <x v="19"/>
    <x v="4"/>
    <x v="3"/>
    <x v="18"/>
    <x v="12"/>
    <x v="0"/>
    <x v="1"/>
    <x v="0"/>
    <x v="0"/>
    <x v="0"/>
    <x v="0"/>
    <x v="0"/>
    <n v="1"/>
  </r>
  <r>
    <x v="0"/>
    <x v="19"/>
    <x v="4"/>
    <x v="1"/>
    <x v="5"/>
    <x v="4"/>
    <x v="0"/>
    <x v="1"/>
    <x v="0"/>
    <x v="2"/>
    <x v="0"/>
    <x v="0"/>
    <x v="0"/>
    <n v="1"/>
  </r>
  <r>
    <x v="0"/>
    <x v="19"/>
    <x v="4"/>
    <x v="2"/>
    <x v="6"/>
    <x v="5"/>
    <x v="0"/>
    <x v="1"/>
    <x v="0"/>
    <x v="2"/>
    <x v="0"/>
    <x v="0"/>
    <x v="0"/>
    <n v="1"/>
  </r>
  <r>
    <x v="0"/>
    <x v="19"/>
    <x v="4"/>
    <x v="3"/>
    <x v="9"/>
    <x v="7"/>
    <x v="0"/>
    <x v="1"/>
    <x v="0"/>
    <x v="2"/>
    <x v="0"/>
    <x v="0"/>
    <x v="0"/>
    <n v="1"/>
  </r>
  <r>
    <x v="0"/>
    <x v="0"/>
    <x v="5"/>
    <x v="1"/>
    <x v="8"/>
    <x v="6"/>
    <x v="1"/>
    <x v="1"/>
    <x v="0"/>
    <x v="0"/>
    <x v="0"/>
    <x v="0"/>
    <x v="0"/>
    <n v="1"/>
  </r>
  <r>
    <x v="0"/>
    <x v="0"/>
    <x v="5"/>
    <x v="2"/>
    <x v="6"/>
    <x v="5"/>
    <x v="1"/>
    <x v="1"/>
    <x v="0"/>
    <x v="0"/>
    <x v="0"/>
    <x v="0"/>
    <x v="0"/>
    <n v="1"/>
  </r>
  <r>
    <x v="0"/>
    <x v="0"/>
    <x v="5"/>
    <x v="3"/>
    <x v="9"/>
    <x v="7"/>
    <x v="1"/>
    <x v="1"/>
    <x v="0"/>
    <x v="0"/>
    <x v="0"/>
    <x v="0"/>
    <x v="0"/>
    <n v="1"/>
  </r>
  <r>
    <x v="0"/>
    <x v="1"/>
    <x v="4"/>
    <x v="1"/>
    <x v="10"/>
    <x v="8"/>
    <x v="1"/>
    <x v="1"/>
    <x v="0"/>
    <x v="0"/>
    <x v="0"/>
    <x v="0"/>
    <x v="0"/>
    <n v="1"/>
  </r>
  <r>
    <x v="0"/>
    <x v="1"/>
    <x v="4"/>
    <x v="2"/>
    <x v="2"/>
    <x v="3"/>
    <x v="1"/>
    <x v="1"/>
    <x v="0"/>
    <x v="0"/>
    <x v="0"/>
    <x v="0"/>
    <x v="0"/>
    <n v="1"/>
  </r>
  <r>
    <x v="0"/>
    <x v="1"/>
    <x v="4"/>
    <x v="3"/>
    <x v="15"/>
    <x v="13"/>
    <x v="1"/>
    <x v="1"/>
    <x v="0"/>
    <x v="0"/>
    <x v="0"/>
    <x v="0"/>
    <x v="0"/>
    <n v="1"/>
  </r>
  <r>
    <x v="0"/>
    <x v="1"/>
    <x v="3"/>
    <x v="1"/>
    <x v="17"/>
    <x v="15"/>
    <x v="2"/>
    <x v="5"/>
    <x v="0"/>
    <x v="0"/>
    <x v="0"/>
    <x v="0"/>
    <x v="0"/>
    <n v="1"/>
  </r>
  <r>
    <x v="0"/>
    <x v="1"/>
    <x v="3"/>
    <x v="2"/>
    <x v="14"/>
    <x v="12"/>
    <x v="2"/>
    <x v="5"/>
    <x v="0"/>
    <x v="0"/>
    <x v="0"/>
    <x v="0"/>
    <x v="0"/>
    <n v="1"/>
  </r>
  <r>
    <x v="0"/>
    <x v="1"/>
    <x v="3"/>
    <x v="3"/>
    <x v="15"/>
    <x v="13"/>
    <x v="2"/>
    <x v="5"/>
    <x v="0"/>
    <x v="0"/>
    <x v="0"/>
    <x v="0"/>
    <x v="0"/>
    <n v="1"/>
  </r>
  <r>
    <x v="0"/>
    <x v="0"/>
    <x v="2"/>
    <x v="0"/>
    <x v="0"/>
    <x v="0"/>
    <x v="1"/>
    <x v="1"/>
    <x v="0"/>
    <x v="0"/>
    <x v="0"/>
    <x v="0"/>
    <x v="0"/>
    <n v="1"/>
  </r>
  <r>
    <x v="0"/>
    <x v="0"/>
    <x v="2"/>
    <x v="0"/>
    <x v="0"/>
    <x v="0"/>
    <x v="1"/>
    <x v="1"/>
    <x v="0"/>
    <x v="0"/>
    <x v="0"/>
    <x v="0"/>
    <x v="0"/>
    <n v="1"/>
  </r>
  <r>
    <x v="0"/>
    <x v="0"/>
    <x v="2"/>
    <x v="0"/>
    <x v="0"/>
    <x v="0"/>
    <x v="1"/>
    <x v="1"/>
    <x v="0"/>
    <x v="0"/>
    <x v="0"/>
    <x v="0"/>
    <x v="0"/>
    <n v="1"/>
  </r>
  <r>
    <x v="0"/>
    <x v="0"/>
    <x v="4"/>
    <x v="1"/>
    <x v="17"/>
    <x v="15"/>
    <x v="1"/>
    <x v="1"/>
    <x v="0"/>
    <x v="0"/>
    <x v="0"/>
    <x v="0"/>
    <x v="0"/>
    <n v="1"/>
  </r>
  <r>
    <x v="0"/>
    <x v="0"/>
    <x v="4"/>
    <x v="2"/>
    <x v="2"/>
    <x v="3"/>
    <x v="1"/>
    <x v="1"/>
    <x v="0"/>
    <x v="0"/>
    <x v="0"/>
    <x v="0"/>
    <x v="0"/>
    <n v="1"/>
  </r>
  <r>
    <x v="0"/>
    <x v="0"/>
    <x v="4"/>
    <x v="3"/>
    <x v="15"/>
    <x v="13"/>
    <x v="1"/>
    <x v="1"/>
    <x v="0"/>
    <x v="0"/>
    <x v="0"/>
    <x v="0"/>
    <x v="0"/>
    <n v="1"/>
  </r>
  <r>
    <x v="0"/>
    <x v="1"/>
    <x v="4"/>
    <x v="1"/>
    <x v="13"/>
    <x v="11"/>
    <x v="7"/>
    <x v="1"/>
    <x v="0"/>
    <x v="0"/>
    <x v="1"/>
    <x v="0"/>
    <x v="0"/>
    <n v="1"/>
  </r>
  <r>
    <x v="0"/>
    <x v="1"/>
    <x v="4"/>
    <x v="2"/>
    <x v="14"/>
    <x v="12"/>
    <x v="7"/>
    <x v="1"/>
    <x v="0"/>
    <x v="0"/>
    <x v="1"/>
    <x v="0"/>
    <x v="0"/>
    <n v="1"/>
  </r>
  <r>
    <x v="0"/>
    <x v="1"/>
    <x v="4"/>
    <x v="3"/>
    <x v="15"/>
    <x v="13"/>
    <x v="7"/>
    <x v="1"/>
    <x v="0"/>
    <x v="0"/>
    <x v="1"/>
    <x v="0"/>
    <x v="0"/>
    <n v="1"/>
  </r>
  <r>
    <x v="0"/>
    <x v="1"/>
    <x v="8"/>
    <x v="1"/>
    <x v="32"/>
    <x v="23"/>
    <x v="1"/>
    <x v="1"/>
    <x v="0"/>
    <x v="2"/>
    <x v="0"/>
    <x v="0"/>
    <x v="0"/>
    <n v="1"/>
  </r>
  <r>
    <x v="0"/>
    <x v="1"/>
    <x v="8"/>
    <x v="2"/>
    <x v="2"/>
    <x v="3"/>
    <x v="1"/>
    <x v="1"/>
    <x v="0"/>
    <x v="2"/>
    <x v="0"/>
    <x v="0"/>
    <x v="0"/>
    <n v="1"/>
  </r>
  <r>
    <x v="0"/>
    <x v="1"/>
    <x v="8"/>
    <x v="3"/>
    <x v="15"/>
    <x v="13"/>
    <x v="1"/>
    <x v="1"/>
    <x v="0"/>
    <x v="2"/>
    <x v="0"/>
    <x v="0"/>
    <x v="0"/>
    <n v="1"/>
  </r>
  <r>
    <x v="0"/>
    <x v="9"/>
    <x v="4"/>
    <x v="0"/>
    <x v="0"/>
    <x v="0"/>
    <x v="2"/>
    <x v="1"/>
    <x v="0"/>
    <x v="0"/>
    <x v="0"/>
    <x v="0"/>
    <x v="0"/>
    <n v="1"/>
  </r>
  <r>
    <x v="0"/>
    <x v="9"/>
    <x v="4"/>
    <x v="0"/>
    <x v="0"/>
    <x v="0"/>
    <x v="2"/>
    <x v="1"/>
    <x v="0"/>
    <x v="0"/>
    <x v="0"/>
    <x v="0"/>
    <x v="0"/>
    <n v="1"/>
  </r>
  <r>
    <x v="0"/>
    <x v="9"/>
    <x v="4"/>
    <x v="0"/>
    <x v="0"/>
    <x v="0"/>
    <x v="2"/>
    <x v="0"/>
    <x v="0"/>
    <x v="0"/>
    <x v="0"/>
    <x v="0"/>
    <x v="0"/>
    <n v="1"/>
  </r>
  <r>
    <x v="0"/>
    <x v="0"/>
    <x v="4"/>
    <x v="1"/>
    <x v="27"/>
    <x v="20"/>
    <x v="1"/>
    <x v="6"/>
    <x v="0"/>
    <x v="2"/>
    <x v="0"/>
    <x v="0"/>
    <x v="0"/>
    <n v="1"/>
  </r>
  <r>
    <x v="0"/>
    <x v="0"/>
    <x v="4"/>
    <x v="2"/>
    <x v="28"/>
    <x v="16"/>
    <x v="1"/>
    <x v="6"/>
    <x v="0"/>
    <x v="2"/>
    <x v="0"/>
    <x v="0"/>
    <x v="0"/>
    <n v="1"/>
  </r>
  <r>
    <x v="0"/>
    <x v="0"/>
    <x v="4"/>
    <x v="0"/>
    <x v="30"/>
    <x v="0"/>
    <x v="1"/>
    <x v="6"/>
    <x v="0"/>
    <x v="2"/>
    <x v="0"/>
    <x v="0"/>
    <x v="0"/>
    <n v="1"/>
  </r>
  <r>
    <x v="0"/>
    <x v="9"/>
    <x v="4"/>
    <x v="1"/>
    <x v="5"/>
    <x v="4"/>
    <x v="2"/>
    <x v="1"/>
    <x v="0"/>
    <x v="0"/>
    <x v="0"/>
    <x v="0"/>
    <x v="0"/>
    <n v="1"/>
  </r>
  <r>
    <x v="0"/>
    <x v="9"/>
    <x v="4"/>
    <x v="2"/>
    <x v="16"/>
    <x v="14"/>
    <x v="2"/>
    <x v="1"/>
    <x v="0"/>
    <x v="0"/>
    <x v="0"/>
    <x v="0"/>
    <x v="0"/>
    <n v="1"/>
  </r>
  <r>
    <x v="0"/>
    <x v="9"/>
    <x v="4"/>
    <x v="3"/>
    <x v="9"/>
    <x v="7"/>
    <x v="2"/>
    <x v="1"/>
    <x v="0"/>
    <x v="0"/>
    <x v="0"/>
    <x v="0"/>
    <x v="0"/>
    <n v="1"/>
  </r>
  <r>
    <x v="0"/>
    <x v="9"/>
    <x v="3"/>
    <x v="1"/>
    <x v="13"/>
    <x v="11"/>
    <x v="2"/>
    <x v="1"/>
    <x v="0"/>
    <x v="0"/>
    <x v="0"/>
    <x v="0"/>
    <x v="0"/>
    <n v="1"/>
  </r>
  <r>
    <x v="0"/>
    <x v="9"/>
    <x v="3"/>
    <x v="2"/>
    <x v="11"/>
    <x v="9"/>
    <x v="2"/>
    <x v="1"/>
    <x v="0"/>
    <x v="0"/>
    <x v="0"/>
    <x v="0"/>
    <x v="0"/>
    <n v="1"/>
  </r>
  <r>
    <x v="0"/>
    <x v="9"/>
    <x v="3"/>
    <x v="0"/>
    <x v="0"/>
    <x v="0"/>
    <x v="2"/>
    <x v="1"/>
    <x v="0"/>
    <x v="0"/>
    <x v="0"/>
    <x v="0"/>
    <x v="0"/>
    <n v="1"/>
  </r>
  <r>
    <x v="0"/>
    <x v="9"/>
    <x v="3"/>
    <x v="1"/>
    <x v="5"/>
    <x v="4"/>
    <x v="0"/>
    <x v="1"/>
    <x v="0"/>
    <x v="0"/>
    <x v="0"/>
    <x v="0"/>
    <x v="0"/>
    <n v="1"/>
  </r>
  <r>
    <x v="0"/>
    <x v="9"/>
    <x v="3"/>
    <x v="2"/>
    <x v="16"/>
    <x v="14"/>
    <x v="0"/>
    <x v="1"/>
    <x v="0"/>
    <x v="0"/>
    <x v="0"/>
    <x v="0"/>
    <x v="0"/>
    <n v="1"/>
  </r>
  <r>
    <x v="0"/>
    <x v="9"/>
    <x v="3"/>
    <x v="3"/>
    <x v="15"/>
    <x v="13"/>
    <x v="0"/>
    <x v="1"/>
    <x v="1"/>
    <x v="0"/>
    <x v="0"/>
    <x v="1"/>
    <x v="0"/>
    <n v="1"/>
  </r>
  <r>
    <x v="0"/>
    <x v="5"/>
    <x v="2"/>
    <x v="0"/>
    <x v="0"/>
    <x v="0"/>
    <x v="2"/>
    <x v="1"/>
    <x v="0"/>
    <x v="0"/>
    <x v="0"/>
    <x v="0"/>
    <x v="0"/>
    <n v="1"/>
  </r>
  <r>
    <x v="0"/>
    <x v="5"/>
    <x v="2"/>
    <x v="0"/>
    <x v="0"/>
    <x v="0"/>
    <x v="2"/>
    <x v="1"/>
    <x v="0"/>
    <x v="0"/>
    <x v="0"/>
    <x v="0"/>
    <x v="0"/>
    <n v="1"/>
  </r>
  <r>
    <x v="0"/>
    <x v="5"/>
    <x v="2"/>
    <x v="0"/>
    <x v="0"/>
    <x v="0"/>
    <x v="2"/>
    <x v="1"/>
    <x v="0"/>
    <x v="0"/>
    <x v="0"/>
    <x v="0"/>
    <x v="0"/>
    <n v="1"/>
  </r>
  <r>
    <x v="0"/>
    <x v="0"/>
    <x v="4"/>
    <x v="1"/>
    <x v="5"/>
    <x v="4"/>
    <x v="1"/>
    <x v="1"/>
    <x v="0"/>
    <x v="2"/>
    <x v="0"/>
    <x v="0"/>
    <x v="0"/>
    <n v="1"/>
  </r>
  <r>
    <x v="0"/>
    <x v="0"/>
    <x v="4"/>
    <x v="2"/>
    <x v="16"/>
    <x v="14"/>
    <x v="1"/>
    <x v="1"/>
    <x v="0"/>
    <x v="2"/>
    <x v="0"/>
    <x v="0"/>
    <x v="0"/>
    <n v="1"/>
  </r>
  <r>
    <x v="0"/>
    <x v="0"/>
    <x v="4"/>
    <x v="0"/>
    <x v="7"/>
    <x v="0"/>
    <x v="1"/>
    <x v="1"/>
    <x v="0"/>
    <x v="2"/>
    <x v="0"/>
    <x v="0"/>
    <x v="0"/>
    <n v="1"/>
  </r>
  <r>
    <x v="0"/>
    <x v="9"/>
    <x v="2"/>
    <x v="0"/>
    <x v="0"/>
    <x v="0"/>
    <x v="1"/>
    <x v="1"/>
    <x v="0"/>
    <x v="2"/>
    <x v="0"/>
    <x v="0"/>
    <x v="0"/>
    <n v="1"/>
  </r>
  <r>
    <x v="0"/>
    <x v="9"/>
    <x v="2"/>
    <x v="0"/>
    <x v="0"/>
    <x v="0"/>
    <x v="1"/>
    <x v="1"/>
    <x v="0"/>
    <x v="2"/>
    <x v="0"/>
    <x v="0"/>
    <x v="0"/>
    <n v="1"/>
  </r>
  <r>
    <x v="0"/>
    <x v="9"/>
    <x v="2"/>
    <x v="0"/>
    <x v="0"/>
    <x v="0"/>
    <x v="1"/>
    <x v="1"/>
    <x v="0"/>
    <x v="2"/>
    <x v="0"/>
    <x v="0"/>
    <x v="0"/>
    <n v="1"/>
  </r>
  <r>
    <x v="0"/>
    <x v="0"/>
    <x v="4"/>
    <x v="0"/>
    <x v="0"/>
    <x v="0"/>
    <x v="2"/>
    <x v="1"/>
    <x v="0"/>
    <x v="0"/>
    <x v="0"/>
    <x v="0"/>
    <x v="0"/>
    <n v="1"/>
  </r>
  <r>
    <x v="0"/>
    <x v="0"/>
    <x v="4"/>
    <x v="0"/>
    <x v="0"/>
    <x v="0"/>
    <x v="2"/>
    <x v="1"/>
    <x v="0"/>
    <x v="0"/>
    <x v="0"/>
    <x v="0"/>
    <x v="0"/>
    <n v="1"/>
  </r>
  <r>
    <x v="0"/>
    <x v="0"/>
    <x v="4"/>
    <x v="0"/>
    <x v="0"/>
    <x v="0"/>
    <x v="2"/>
    <x v="1"/>
    <x v="0"/>
    <x v="0"/>
    <x v="0"/>
    <x v="0"/>
    <x v="0"/>
    <n v="1"/>
  </r>
  <r>
    <x v="0"/>
    <x v="9"/>
    <x v="2"/>
    <x v="1"/>
    <x v="13"/>
    <x v="11"/>
    <x v="2"/>
    <x v="1"/>
    <x v="0"/>
    <x v="0"/>
    <x v="0"/>
    <x v="0"/>
    <x v="0"/>
    <n v="1"/>
  </r>
  <r>
    <x v="0"/>
    <x v="9"/>
    <x v="2"/>
    <x v="2"/>
    <x v="14"/>
    <x v="12"/>
    <x v="2"/>
    <x v="1"/>
    <x v="0"/>
    <x v="0"/>
    <x v="0"/>
    <x v="0"/>
    <x v="0"/>
    <n v="1"/>
  </r>
  <r>
    <x v="0"/>
    <x v="9"/>
    <x v="2"/>
    <x v="3"/>
    <x v="12"/>
    <x v="10"/>
    <x v="2"/>
    <x v="1"/>
    <x v="0"/>
    <x v="0"/>
    <x v="0"/>
    <x v="0"/>
    <x v="0"/>
    <n v="1"/>
  </r>
  <r>
    <x v="0"/>
    <x v="5"/>
    <x v="3"/>
    <x v="1"/>
    <x v="8"/>
    <x v="6"/>
    <x v="2"/>
    <x v="1"/>
    <x v="0"/>
    <x v="2"/>
    <x v="0"/>
    <x v="0"/>
    <x v="0"/>
    <n v="1"/>
  </r>
  <r>
    <x v="0"/>
    <x v="5"/>
    <x v="3"/>
    <x v="2"/>
    <x v="6"/>
    <x v="5"/>
    <x v="2"/>
    <x v="1"/>
    <x v="0"/>
    <x v="2"/>
    <x v="0"/>
    <x v="0"/>
    <x v="0"/>
    <n v="1"/>
  </r>
  <r>
    <x v="0"/>
    <x v="5"/>
    <x v="3"/>
    <x v="3"/>
    <x v="9"/>
    <x v="7"/>
    <x v="2"/>
    <x v="1"/>
    <x v="0"/>
    <x v="2"/>
    <x v="0"/>
    <x v="0"/>
    <x v="0"/>
    <n v="1"/>
  </r>
  <r>
    <x v="0"/>
    <x v="9"/>
    <x v="2"/>
    <x v="1"/>
    <x v="5"/>
    <x v="4"/>
    <x v="2"/>
    <x v="1"/>
    <x v="0"/>
    <x v="0"/>
    <x v="0"/>
    <x v="0"/>
    <x v="0"/>
    <n v="1"/>
  </r>
  <r>
    <x v="0"/>
    <x v="9"/>
    <x v="2"/>
    <x v="2"/>
    <x v="6"/>
    <x v="5"/>
    <x v="2"/>
    <x v="1"/>
    <x v="0"/>
    <x v="0"/>
    <x v="0"/>
    <x v="0"/>
    <x v="0"/>
    <n v="1"/>
  </r>
  <r>
    <x v="0"/>
    <x v="9"/>
    <x v="2"/>
    <x v="3"/>
    <x v="9"/>
    <x v="7"/>
    <x v="2"/>
    <x v="1"/>
    <x v="0"/>
    <x v="0"/>
    <x v="0"/>
    <x v="0"/>
    <x v="0"/>
    <n v="1"/>
  </r>
  <r>
    <x v="0"/>
    <x v="0"/>
    <x v="5"/>
    <x v="0"/>
    <x v="0"/>
    <x v="0"/>
    <x v="0"/>
    <x v="1"/>
    <x v="0"/>
    <x v="0"/>
    <x v="1"/>
    <x v="0"/>
    <x v="0"/>
    <n v="1"/>
  </r>
  <r>
    <x v="0"/>
    <x v="0"/>
    <x v="5"/>
    <x v="0"/>
    <x v="0"/>
    <x v="0"/>
    <x v="0"/>
    <x v="1"/>
    <x v="0"/>
    <x v="0"/>
    <x v="1"/>
    <x v="0"/>
    <x v="0"/>
    <n v="1"/>
  </r>
  <r>
    <x v="0"/>
    <x v="0"/>
    <x v="5"/>
    <x v="0"/>
    <x v="0"/>
    <x v="0"/>
    <x v="0"/>
    <x v="1"/>
    <x v="0"/>
    <x v="0"/>
    <x v="1"/>
    <x v="0"/>
    <x v="0"/>
    <n v="1"/>
  </r>
  <r>
    <x v="0"/>
    <x v="5"/>
    <x v="2"/>
    <x v="1"/>
    <x v="24"/>
    <x v="18"/>
    <x v="2"/>
    <x v="1"/>
    <x v="0"/>
    <x v="0"/>
    <x v="0"/>
    <x v="0"/>
    <x v="0"/>
    <n v="1"/>
  </r>
  <r>
    <x v="0"/>
    <x v="5"/>
    <x v="2"/>
    <x v="2"/>
    <x v="11"/>
    <x v="9"/>
    <x v="2"/>
    <x v="1"/>
    <x v="0"/>
    <x v="0"/>
    <x v="0"/>
    <x v="0"/>
    <x v="0"/>
    <n v="1"/>
  </r>
  <r>
    <x v="0"/>
    <x v="5"/>
    <x v="2"/>
    <x v="3"/>
    <x v="33"/>
    <x v="24"/>
    <x v="2"/>
    <x v="1"/>
    <x v="0"/>
    <x v="0"/>
    <x v="0"/>
    <x v="0"/>
    <x v="0"/>
    <n v="1"/>
  </r>
  <r>
    <x v="0"/>
    <x v="9"/>
    <x v="3"/>
    <x v="0"/>
    <x v="0"/>
    <x v="0"/>
    <x v="2"/>
    <x v="1"/>
    <x v="0"/>
    <x v="0"/>
    <x v="0"/>
    <x v="0"/>
    <x v="0"/>
    <n v="1"/>
  </r>
  <r>
    <x v="0"/>
    <x v="9"/>
    <x v="3"/>
    <x v="0"/>
    <x v="0"/>
    <x v="0"/>
    <x v="2"/>
    <x v="1"/>
    <x v="0"/>
    <x v="0"/>
    <x v="0"/>
    <x v="0"/>
    <x v="0"/>
    <n v="1"/>
  </r>
  <r>
    <x v="0"/>
    <x v="9"/>
    <x v="3"/>
    <x v="0"/>
    <x v="0"/>
    <x v="0"/>
    <x v="2"/>
    <x v="1"/>
    <x v="0"/>
    <x v="0"/>
    <x v="0"/>
    <x v="0"/>
    <x v="0"/>
    <n v="1"/>
  </r>
  <r>
    <x v="0"/>
    <x v="9"/>
    <x v="3"/>
    <x v="0"/>
    <x v="0"/>
    <x v="0"/>
    <x v="6"/>
    <x v="1"/>
    <x v="0"/>
    <x v="0"/>
    <x v="0"/>
    <x v="0"/>
    <x v="0"/>
    <n v="1"/>
  </r>
  <r>
    <x v="0"/>
    <x v="9"/>
    <x v="3"/>
    <x v="0"/>
    <x v="0"/>
    <x v="0"/>
    <x v="6"/>
    <x v="1"/>
    <x v="0"/>
    <x v="0"/>
    <x v="0"/>
    <x v="0"/>
    <x v="0"/>
    <n v="1"/>
  </r>
  <r>
    <x v="0"/>
    <x v="9"/>
    <x v="3"/>
    <x v="0"/>
    <x v="0"/>
    <x v="0"/>
    <x v="6"/>
    <x v="1"/>
    <x v="0"/>
    <x v="0"/>
    <x v="0"/>
    <x v="0"/>
    <x v="0"/>
    <n v="1"/>
  </r>
  <r>
    <x v="0"/>
    <x v="5"/>
    <x v="4"/>
    <x v="1"/>
    <x v="17"/>
    <x v="15"/>
    <x v="6"/>
    <x v="1"/>
    <x v="0"/>
    <x v="5"/>
    <x v="0"/>
    <x v="0"/>
    <x v="0"/>
    <n v="1"/>
  </r>
  <r>
    <x v="0"/>
    <x v="5"/>
    <x v="4"/>
    <x v="2"/>
    <x v="2"/>
    <x v="3"/>
    <x v="6"/>
    <x v="1"/>
    <x v="0"/>
    <x v="5"/>
    <x v="0"/>
    <x v="0"/>
    <x v="0"/>
    <n v="1"/>
  </r>
  <r>
    <x v="0"/>
    <x v="5"/>
    <x v="4"/>
    <x v="3"/>
    <x v="15"/>
    <x v="13"/>
    <x v="6"/>
    <x v="1"/>
    <x v="0"/>
    <x v="5"/>
    <x v="0"/>
    <x v="0"/>
    <x v="0"/>
    <n v="1"/>
  </r>
  <r>
    <x v="0"/>
    <x v="9"/>
    <x v="3"/>
    <x v="0"/>
    <x v="0"/>
    <x v="0"/>
    <x v="2"/>
    <x v="1"/>
    <x v="0"/>
    <x v="2"/>
    <x v="0"/>
    <x v="0"/>
    <x v="0"/>
    <n v="1"/>
  </r>
  <r>
    <x v="0"/>
    <x v="9"/>
    <x v="3"/>
    <x v="0"/>
    <x v="0"/>
    <x v="0"/>
    <x v="2"/>
    <x v="1"/>
    <x v="0"/>
    <x v="2"/>
    <x v="0"/>
    <x v="0"/>
    <x v="0"/>
    <n v="1"/>
  </r>
  <r>
    <x v="0"/>
    <x v="9"/>
    <x v="3"/>
    <x v="0"/>
    <x v="0"/>
    <x v="0"/>
    <x v="2"/>
    <x v="1"/>
    <x v="0"/>
    <x v="2"/>
    <x v="0"/>
    <x v="0"/>
    <x v="0"/>
    <n v="1"/>
  </r>
  <r>
    <x v="0"/>
    <x v="9"/>
    <x v="3"/>
    <x v="1"/>
    <x v="8"/>
    <x v="6"/>
    <x v="2"/>
    <x v="1"/>
    <x v="0"/>
    <x v="0"/>
    <x v="0"/>
    <x v="0"/>
    <x v="0"/>
    <n v="1"/>
  </r>
  <r>
    <x v="0"/>
    <x v="9"/>
    <x v="3"/>
    <x v="2"/>
    <x v="6"/>
    <x v="5"/>
    <x v="2"/>
    <x v="1"/>
    <x v="0"/>
    <x v="0"/>
    <x v="0"/>
    <x v="0"/>
    <x v="0"/>
    <n v="1"/>
  </r>
  <r>
    <x v="0"/>
    <x v="9"/>
    <x v="3"/>
    <x v="3"/>
    <x v="9"/>
    <x v="7"/>
    <x v="2"/>
    <x v="1"/>
    <x v="0"/>
    <x v="0"/>
    <x v="0"/>
    <x v="0"/>
    <x v="0"/>
    <n v="1"/>
  </r>
  <r>
    <x v="0"/>
    <x v="16"/>
    <x v="2"/>
    <x v="1"/>
    <x v="5"/>
    <x v="4"/>
    <x v="0"/>
    <x v="1"/>
    <x v="0"/>
    <x v="2"/>
    <x v="0"/>
    <x v="0"/>
    <x v="0"/>
    <n v="1"/>
  </r>
  <r>
    <x v="0"/>
    <x v="16"/>
    <x v="2"/>
    <x v="2"/>
    <x v="16"/>
    <x v="14"/>
    <x v="0"/>
    <x v="1"/>
    <x v="0"/>
    <x v="2"/>
    <x v="0"/>
    <x v="0"/>
    <x v="0"/>
    <n v="1"/>
  </r>
  <r>
    <x v="0"/>
    <x v="16"/>
    <x v="2"/>
    <x v="3"/>
    <x v="9"/>
    <x v="7"/>
    <x v="0"/>
    <x v="1"/>
    <x v="0"/>
    <x v="2"/>
    <x v="0"/>
    <x v="0"/>
    <x v="0"/>
    <n v="1"/>
  </r>
  <r>
    <x v="0"/>
    <x v="9"/>
    <x v="3"/>
    <x v="1"/>
    <x v="8"/>
    <x v="6"/>
    <x v="2"/>
    <x v="1"/>
    <x v="0"/>
    <x v="2"/>
    <x v="3"/>
    <x v="0"/>
    <x v="0"/>
    <n v="1"/>
  </r>
  <r>
    <x v="0"/>
    <x v="9"/>
    <x v="3"/>
    <x v="2"/>
    <x v="6"/>
    <x v="5"/>
    <x v="2"/>
    <x v="1"/>
    <x v="0"/>
    <x v="2"/>
    <x v="3"/>
    <x v="0"/>
    <x v="0"/>
    <n v="1"/>
  </r>
  <r>
    <x v="0"/>
    <x v="9"/>
    <x v="3"/>
    <x v="3"/>
    <x v="9"/>
    <x v="7"/>
    <x v="2"/>
    <x v="1"/>
    <x v="0"/>
    <x v="2"/>
    <x v="3"/>
    <x v="0"/>
    <x v="0"/>
    <n v="1"/>
  </r>
  <r>
    <x v="0"/>
    <x v="11"/>
    <x v="4"/>
    <x v="0"/>
    <x v="0"/>
    <x v="0"/>
    <x v="2"/>
    <x v="1"/>
    <x v="0"/>
    <x v="0"/>
    <x v="0"/>
    <x v="0"/>
    <x v="0"/>
    <n v="1"/>
  </r>
  <r>
    <x v="0"/>
    <x v="11"/>
    <x v="4"/>
    <x v="0"/>
    <x v="0"/>
    <x v="0"/>
    <x v="2"/>
    <x v="1"/>
    <x v="0"/>
    <x v="0"/>
    <x v="0"/>
    <x v="0"/>
    <x v="0"/>
    <n v="1"/>
  </r>
  <r>
    <x v="0"/>
    <x v="11"/>
    <x v="4"/>
    <x v="0"/>
    <x v="0"/>
    <x v="0"/>
    <x v="2"/>
    <x v="1"/>
    <x v="0"/>
    <x v="0"/>
    <x v="0"/>
    <x v="0"/>
    <x v="0"/>
    <n v="1"/>
  </r>
  <r>
    <x v="0"/>
    <x v="0"/>
    <x v="3"/>
    <x v="1"/>
    <x v="5"/>
    <x v="4"/>
    <x v="2"/>
    <x v="1"/>
    <x v="0"/>
    <x v="0"/>
    <x v="0"/>
    <x v="0"/>
    <x v="0"/>
    <n v="1"/>
  </r>
  <r>
    <x v="0"/>
    <x v="0"/>
    <x v="3"/>
    <x v="2"/>
    <x v="6"/>
    <x v="5"/>
    <x v="2"/>
    <x v="1"/>
    <x v="0"/>
    <x v="0"/>
    <x v="0"/>
    <x v="0"/>
    <x v="0"/>
    <n v="1"/>
  </r>
  <r>
    <x v="0"/>
    <x v="0"/>
    <x v="3"/>
    <x v="3"/>
    <x v="9"/>
    <x v="7"/>
    <x v="2"/>
    <x v="1"/>
    <x v="0"/>
    <x v="0"/>
    <x v="0"/>
    <x v="0"/>
    <x v="0"/>
    <n v="1"/>
  </r>
  <r>
    <x v="0"/>
    <x v="14"/>
    <x v="2"/>
    <x v="0"/>
    <x v="0"/>
    <x v="0"/>
    <x v="2"/>
    <x v="1"/>
    <x v="0"/>
    <x v="0"/>
    <x v="0"/>
    <x v="0"/>
    <x v="0"/>
    <n v="1"/>
  </r>
  <r>
    <x v="0"/>
    <x v="14"/>
    <x v="2"/>
    <x v="0"/>
    <x v="0"/>
    <x v="0"/>
    <x v="2"/>
    <x v="1"/>
    <x v="0"/>
    <x v="0"/>
    <x v="0"/>
    <x v="0"/>
    <x v="0"/>
    <n v="1"/>
  </r>
  <r>
    <x v="0"/>
    <x v="14"/>
    <x v="2"/>
    <x v="0"/>
    <x v="0"/>
    <x v="0"/>
    <x v="2"/>
    <x v="1"/>
    <x v="0"/>
    <x v="0"/>
    <x v="0"/>
    <x v="0"/>
    <x v="0"/>
    <n v="1"/>
  </r>
  <r>
    <x v="0"/>
    <x v="0"/>
    <x v="3"/>
    <x v="1"/>
    <x v="8"/>
    <x v="6"/>
    <x v="4"/>
    <x v="1"/>
    <x v="0"/>
    <x v="2"/>
    <x v="0"/>
    <x v="0"/>
    <x v="0"/>
    <n v="1"/>
  </r>
  <r>
    <x v="0"/>
    <x v="0"/>
    <x v="3"/>
    <x v="2"/>
    <x v="6"/>
    <x v="5"/>
    <x v="4"/>
    <x v="1"/>
    <x v="0"/>
    <x v="2"/>
    <x v="0"/>
    <x v="0"/>
    <x v="0"/>
    <n v="1"/>
  </r>
  <r>
    <x v="0"/>
    <x v="0"/>
    <x v="3"/>
    <x v="3"/>
    <x v="9"/>
    <x v="7"/>
    <x v="4"/>
    <x v="1"/>
    <x v="0"/>
    <x v="2"/>
    <x v="0"/>
    <x v="0"/>
    <x v="0"/>
    <n v="1"/>
  </r>
  <r>
    <x v="0"/>
    <x v="0"/>
    <x v="3"/>
    <x v="0"/>
    <x v="0"/>
    <x v="0"/>
    <x v="0"/>
    <x v="1"/>
    <x v="0"/>
    <x v="0"/>
    <x v="0"/>
    <x v="0"/>
    <x v="0"/>
    <n v="1"/>
  </r>
  <r>
    <x v="0"/>
    <x v="0"/>
    <x v="3"/>
    <x v="0"/>
    <x v="0"/>
    <x v="0"/>
    <x v="0"/>
    <x v="1"/>
    <x v="0"/>
    <x v="0"/>
    <x v="0"/>
    <x v="0"/>
    <x v="0"/>
    <n v="1"/>
  </r>
  <r>
    <x v="0"/>
    <x v="0"/>
    <x v="3"/>
    <x v="0"/>
    <x v="0"/>
    <x v="0"/>
    <x v="0"/>
    <x v="1"/>
    <x v="0"/>
    <x v="0"/>
    <x v="0"/>
    <x v="0"/>
    <x v="0"/>
    <n v="1"/>
  </r>
  <r>
    <x v="0"/>
    <x v="5"/>
    <x v="3"/>
    <x v="1"/>
    <x v="5"/>
    <x v="4"/>
    <x v="0"/>
    <x v="1"/>
    <x v="0"/>
    <x v="3"/>
    <x v="0"/>
    <x v="0"/>
    <x v="0"/>
    <n v="1"/>
  </r>
  <r>
    <x v="0"/>
    <x v="5"/>
    <x v="3"/>
    <x v="2"/>
    <x v="6"/>
    <x v="5"/>
    <x v="0"/>
    <x v="1"/>
    <x v="0"/>
    <x v="3"/>
    <x v="0"/>
    <x v="0"/>
    <x v="0"/>
    <n v="1"/>
  </r>
  <r>
    <x v="0"/>
    <x v="5"/>
    <x v="3"/>
    <x v="3"/>
    <x v="15"/>
    <x v="13"/>
    <x v="0"/>
    <x v="2"/>
    <x v="0"/>
    <x v="3"/>
    <x v="0"/>
    <x v="0"/>
    <x v="0"/>
    <n v="1"/>
  </r>
  <r>
    <x v="0"/>
    <x v="5"/>
    <x v="4"/>
    <x v="0"/>
    <x v="0"/>
    <x v="0"/>
    <x v="2"/>
    <x v="1"/>
    <x v="0"/>
    <x v="0"/>
    <x v="0"/>
    <x v="0"/>
    <x v="0"/>
    <n v="1"/>
  </r>
  <r>
    <x v="0"/>
    <x v="5"/>
    <x v="4"/>
    <x v="0"/>
    <x v="0"/>
    <x v="0"/>
    <x v="2"/>
    <x v="1"/>
    <x v="0"/>
    <x v="0"/>
    <x v="0"/>
    <x v="0"/>
    <x v="0"/>
    <n v="1"/>
  </r>
  <r>
    <x v="0"/>
    <x v="5"/>
    <x v="4"/>
    <x v="0"/>
    <x v="0"/>
    <x v="0"/>
    <x v="2"/>
    <x v="1"/>
    <x v="0"/>
    <x v="0"/>
    <x v="0"/>
    <x v="0"/>
    <x v="0"/>
    <n v="1"/>
  </r>
  <r>
    <x v="0"/>
    <x v="9"/>
    <x v="4"/>
    <x v="1"/>
    <x v="8"/>
    <x v="6"/>
    <x v="1"/>
    <x v="1"/>
    <x v="0"/>
    <x v="2"/>
    <x v="0"/>
    <x v="0"/>
    <x v="0"/>
    <n v="1"/>
  </r>
  <r>
    <x v="0"/>
    <x v="9"/>
    <x v="4"/>
    <x v="2"/>
    <x v="6"/>
    <x v="5"/>
    <x v="1"/>
    <x v="1"/>
    <x v="0"/>
    <x v="2"/>
    <x v="0"/>
    <x v="0"/>
    <x v="0"/>
    <n v="1"/>
  </r>
  <r>
    <x v="0"/>
    <x v="9"/>
    <x v="4"/>
    <x v="0"/>
    <x v="7"/>
    <x v="0"/>
    <x v="1"/>
    <x v="1"/>
    <x v="0"/>
    <x v="2"/>
    <x v="0"/>
    <x v="0"/>
    <x v="0"/>
    <n v="1"/>
  </r>
  <r>
    <x v="0"/>
    <x v="9"/>
    <x v="4"/>
    <x v="0"/>
    <x v="0"/>
    <x v="0"/>
    <x v="2"/>
    <x v="1"/>
    <x v="0"/>
    <x v="2"/>
    <x v="0"/>
    <x v="0"/>
    <x v="0"/>
    <n v="1"/>
  </r>
  <r>
    <x v="0"/>
    <x v="9"/>
    <x v="4"/>
    <x v="0"/>
    <x v="0"/>
    <x v="0"/>
    <x v="2"/>
    <x v="1"/>
    <x v="0"/>
    <x v="2"/>
    <x v="0"/>
    <x v="0"/>
    <x v="0"/>
    <n v="1"/>
  </r>
  <r>
    <x v="0"/>
    <x v="9"/>
    <x v="4"/>
    <x v="0"/>
    <x v="0"/>
    <x v="0"/>
    <x v="2"/>
    <x v="1"/>
    <x v="0"/>
    <x v="2"/>
    <x v="0"/>
    <x v="0"/>
    <x v="0"/>
    <n v="1"/>
  </r>
  <r>
    <x v="0"/>
    <x v="9"/>
    <x v="3"/>
    <x v="0"/>
    <x v="0"/>
    <x v="0"/>
    <x v="2"/>
    <x v="1"/>
    <x v="0"/>
    <x v="0"/>
    <x v="0"/>
    <x v="0"/>
    <x v="0"/>
    <n v="1"/>
  </r>
  <r>
    <x v="0"/>
    <x v="9"/>
    <x v="3"/>
    <x v="0"/>
    <x v="0"/>
    <x v="0"/>
    <x v="2"/>
    <x v="1"/>
    <x v="0"/>
    <x v="0"/>
    <x v="0"/>
    <x v="0"/>
    <x v="0"/>
    <n v="1"/>
  </r>
  <r>
    <x v="0"/>
    <x v="9"/>
    <x v="3"/>
    <x v="0"/>
    <x v="0"/>
    <x v="0"/>
    <x v="2"/>
    <x v="1"/>
    <x v="0"/>
    <x v="0"/>
    <x v="0"/>
    <x v="0"/>
    <x v="0"/>
    <n v="1"/>
  </r>
  <r>
    <x v="0"/>
    <x v="9"/>
    <x v="3"/>
    <x v="0"/>
    <x v="0"/>
    <x v="0"/>
    <x v="2"/>
    <x v="1"/>
    <x v="0"/>
    <x v="0"/>
    <x v="0"/>
    <x v="0"/>
    <x v="0"/>
    <n v="1"/>
  </r>
  <r>
    <x v="0"/>
    <x v="9"/>
    <x v="3"/>
    <x v="0"/>
    <x v="0"/>
    <x v="0"/>
    <x v="2"/>
    <x v="1"/>
    <x v="0"/>
    <x v="0"/>
    <x v="0"/>
    <x v="0"/>
    <x v="0"/>
    <n v="1"/>
  </r>
  <r>
    <x v="0"/>
    <x v="9"/>
    <x v="3"/>
    <x v="0"/>
    <x v="0"/>
    <x v="0"/>
    <x v="2"/>
    <x v="1"/>
    <x v="0"/>
    <x v="0"/>
    <x v="0"/>
    <x v="0"/>
    <x v="0"/>
    <n v="1"/>
  </r>
  <r>
    <x v="0"/>
    <x v="0"/>
    <x v="4"/>
    <x v="1"/>
    <x v="5"/>
    <x v="4"/>
    <x v="2"/>
    <x v="1"/>
    <x v="0"/>
    <x v="0"/>
    <x v="0"/>
    <x v="0"/>
    <x v="0"/>
    <n v="1"/>
  </r>
  <r>
    <x v="0"/>
    <x v="0"/>
    <x v="4"/>
    <x v="2"/>
    <x v="16"/>
    <x v="14"/>
    <x v="2"/>
    <x v="1"/>
    <x v="0"/>
    <x v="0"/>
    <x v="0"/>
    <x v="0"/>
    <x v="0"/>
    <n v="1"/>
  </r>
  <r>
    <x v="0"/>
    <x v="0"/>
    <x v="4"/>
    <x v="3"/>
    <x v="9"/>
    <x v="7"/>
    <x v="2"/>
    <x v="1"/>
    <x v="0"/>
    <x v="0"/>
    <x v="0"/>
    <x v="0"/>
    <x v="0"/>
    <n v="1"/>
  </r>
  <r>
    <x v="0"/>
    <x v="9"/>
    <x v="3"/>
    <x v="1"/>
    <x v="5"/>
    <x v="4"/>
    <x v="6"/>
    <x v="1"/>
    <x v="0"/>
    <x v="0"/>
    <x v="0"/>
    <x v="0"/>
    <x v="0"/>
    <n v="1"/>
  </r>
  <r>
    <x v="0"/>
    <x v="9"/>
    <x v="3"/>
    <x v="2"/>
    <x v="6"/>
    <x v="5"/>
    <x v="6"/>
    <x v="1"/>
    <x v="0"/>
    <x v="0"/>
    <x v="0"/>
    <x v="0"/>
    <x v="0"/>
    <n v="1"/>
  </r>
  <r>
    <x v="0"/>
    <x v="9"/>
    <x v="3"/>
    <x v="3"/>
    <x v="9"/>
    <x v="7"/>
    <x v="6"/>
    <x v="1"/>
    <x v="0"/>
    <x v="0"/>
    <x v="0"/>
    <x v="0"/>
    <x v="0"/>
    <n v="1"/>
  </r>
  <r>
    <x v="0"/>
    <x v="9"/>
    <x v="4"/>
    <x v="1"/>
    <x v="5"/>
    <x v="4"/>
    <x v="2"/>
    <x v="1"/>
    <x v="0"/>
    <x v="0"/>
    <x v="0"/>
    <x v="0"/>
    <x v="0"/>
    <n v="1"/>
  </r>
  <r>
    <x v="0"/>
    <x v="9"/>
    <x v="4"/>
    <x v="2"/>
    <x v="6"/>
    <x v="5"/>
    <x v="2"/>
    <x v="1"/>
    <x v="0"/>
    <x v="0"/>
    <x v="0"/>
    <x v="0"/>
    <x v="0"/>
    <n v="1"/>
  </r>
  <r>
    <x v="0"/>
    <x v="9"/>
    <x v="4"/>
    <x v="3"/>
    <x v="9"/>
    <x v="7"/>
    <x v="2"/>
    <x v="1"/>
    <x v="0"/>
    <x v="0"/>
    <x v="0"/>
    <x v="0"/>
    <x v="0"/>
    <n v="1"/>
  </r>
  <r>
    <x v="0"/>
    <x v="5"/>
    <x v="2"/>
    <x v="1"/>
    <x v="10"/>
    <x v="8"/>
    <x v="2"/>
    <x v="1"/>
    <x v="0"/>
    <x v="0"/>
    <x v="0"/>
    <x v="0"/>
    <x v="0"/>
    <n v="1"/>
  </r>
  <r>
    <x v="0"/>
    <x v="5"/>
    <x v="2"/>
    <x v="2"/>
    <x v="11"/>
    <x v="9"/>
    <x v="2"/>
    <x v="1"/>
    <x v="0"/>
    <x v="0"/>
    <x v="0"/>
    <x v="0"/>
    <x v="0"/>
    <n v="1"/>
  </r>
  <r>
    <x v="0"/>
    <x v="5"/>
    <x v="2"/>
    <x v="3"/>
    <x v="12"/>
    <x v="10"/>
    <x v="2"/>
    <x v="1"/>
    <x v="0"/>
    <x v="0"/>
    <x v="0"/>
    <x v="0"/>
    <x v="0"/>
    <n v="1"/>
  </r>
  <r>
    <x v="0"/>
    <x v="5"/>
    <x v="4"/>
    <x v="0"/>
    <x v="0"/>
    <x v="0"/>
    <x v="2"/>
    <x v="1"/>
    <x v="0"/>
    <x v="0"/>
    <x v="0"/>
    <x v="0"/>
    <x v="0"/>
    <n v="1"/>
  </r>
  <r>
    <x v="0"/>
    <x v="5"/>
    <x v="4"/>
    <x v="0"/>
    <x v="0"/>
    <x v="0"/>
    <x v="2"/>
    <x v="1"/>
    <x v="0"/>
    <x v="0"/>
    <x v="0"/>
    <x v="0"/>
    <x v="0"/>
    <n v="1"/>
  </r>
  <r>
    <x v="0"/>
    <x v="5"/>
    <x v="4"/>
    <x v="0"/>
    <x v="0"/>
    <x v="0"/>
    <x v="2"/>
    <x v="1"/>
    <x v="0"/>
    <x v="0"/>
    <x v="0"/>
    <x v="0"/>
    <x v="0"/>
    <n v="1"/>
  </r>
  <r>
    <x v="0"/>
    <x v="0"/>
    <x v="4"/>
    <x v="0"/>
    <x v="0"/>
    <x v="0"/>
    <x v="2"/>
    <x v="1"/>
    <x v="0"/>
    <x v="0"/>
    <x v="0"/>
    <x v="0"/>
    <x v="0"/>
    <n v="1"/>
  </r>
  <r>
    <x v="0"/>
    <x v="0"/>
    <x v="4"/>
    <x v="0"/>
    <x v="0"/>
    <x v="0"/>
    <x v="2"/>
    <x v="1"/>
    <x v="0"/>
    <x v="0"/>
    <x v="0"/>
    <x v="0"/>
    <x v="0"/>
    <n v="1"/>
  </r>
  <r>
    <x v="0"/>
    <x v="0"/>
    <x v="4"/>
    <x v="0"/>
    <x v="0"/>
    <x v="0"/>
    <x v="2"/>
    <x v="1"/>
    <x v="0"/>
    <x v="0"/>
    <x v="0"/>
    <x v="0"/>
    <x v="0"/>
    <n v="1"/>
  </r>
  <r>
    <x v="0"/>
    <x v="20"/>
    <x v="2"/>
    <x v="0"/>
    <x v="0"/>
    <x v="0"/>
    <x v="2"/>
    <x v="1"/>
    <x v="0"/>
    <x v="0"/>
    <x v="1"/>
    <x v="0"/>
    <x v="0"/>
    <n v="1"/>
  </r>
  <r>
    <x v="0"/>
    <x v="20"/>
    <x v="2"/>
    <x v="0"/>
    <x v="0"/>
    <x v="0"/>
    <x v="2"/>
    <x v="3"/>
    <x v="0"/>
    <x v="0"/>
    <x v="1"/>
    <x v="0"/>
    <x v="0"/>
    <n v="1"/>
  </r>
  <r>
    <x v="0"/>
    <x v="20"/>
    <x v="2"/>
    <x v="0"/>
    <x v="0"/>
    <x v="0"/>
    <x v="2"/>
    <x v="3"/>
    <x v="0"/>
    <x v="0"/>
    <x v="1"/>
    <x v="0"/>
    <x v="0"/>
    <n v="1"/>
  </r>
  <r>
    <x v="0"/>
    <x v="6"/>
    <x v="5"/>
    <x v="0"/>
    <x v="0"/>
    <x v="0"/>
    <x v="4"/>
    <x v="1"/>
    <x v="0"/>
    <x v="0"/>
    <x v="0"/>
    <x v="0"/>
    <x v="0"/>
    <n v="1"/>
  </r>
  <r>
    <x v="0"/>
    <x v="6"/>
    <x v="5"/>
    <x v="0"/>
    <x v="0"/>
    <x v="0"/>
    <x v="4"/>
    <x v="1"/>
    <x v="0"/>
    <x v="0"/>
    <x v="0"/>
    <x v="0"/>
    <x v="0"/>
    <n v="1"/>
  </r>
  <r>
    <x v="0"/>
    <x v="6"/>
    <x v="5"/>
    <x v="0"/>
    <x v="0"/>
    <x v="0"/>
    <x v="4"/>
    <x v="1"/>
    <x v="0"/>
    <x v="0"/>
    <x v="0"/>
    <x v="0"/>
    <x v="0"/>
    <n v="1"/>
  </r>
  <r>
    <x v="0"/>
    <x v="5"/>
    <x v="4"/>
    <x v="0"/>
    <x v="0"/>
    <x v="0"/>
    <x v="2"/>
    <x v="1"/>
    <x v="0"/>
    <x v="0"/>
    <x v="0"/>
    <x v="0"/>
    <x v="0"/>
    <n v="1"/>
  </r>
  <r>
    <x v="0"/>
    <x v="5"/>
    <x v="4"/>
    <x v="0"/>
    <x v="0"/>
    <x v="0"/>
    <x v="2"/>
    <x v="1"/>
    <x v="0"/>
    <x v="0"/>
    <x v="0"/>
    <x v="0"/>
    <x v="0"/>
    <n v="1"/>
  </r>
  <r>
    <x v="0"/>
    <x v="5"/>
    <x v="4"/>
    <x v="0"/>
    <x v="0"/>
    <x v="0"/>
    <x v="2"/>
    <x v="1"/>
    <x v="0"/>
    <x v="0"/>
    <x v="0"/>
    <x v="0"/>
    <x v="0"/>
    <n v="1"/>
  </r>
  <r>
    <x v="0"/>
    <x v="5"/>
    <x v="4"/>
    <x v="0"/>
    <x v="0"/>
    <x v="0"/>
    <x v="2"/>
    <x v="1"/>
    <x v="0"/>
    <x v="0"/>
    <x v="0"/>
    <x v="0"/>
    <x v="0"/>
    <n v="1"/>
  </r>
  <r>
    <x v="0"/>
    <x v="5"/>
    <x v="4"/>
    <x v="0"/>
    <x v="0"/>
    <x v="0"/>
    <x v="2"/>
    <x v="1"/>
    <x v="0"/>
    <x v="0"/>
    <x v="0"/>
    <x v="0"/>
    <x v="0"/>
    <n v="1"/>
  </r>
  <r>
    <x v="0"/>
    <x v="5"/>
    <x v="4"/>
    <x v="0"/>
    <x v="0"/>
    <x v="0"/>
    <x v="2"/>
    <x v="1"/>
    <x v="0"/>
    <x v="0"/>
    <x v="0"/>
    <x v="0"/>
    <x v="0"/>
    <n v="1"/>
  </r>
  <r>
    <x v="0"/>
    <x v="0"/>
    <x v="3"/>
    <x v="0"/>
    <x v="0"/>
    <x v="0"/>
    <x v="4"/>
    <x v="1"/>
    <x v="0"/>
    <x v="0"/>
    <x v="0"/>
    <x v="0"/>
    <x v="0"/>
    <n v="1"/>
  </r>
  <r>
    <x v="0"/>
    <x v="0"/>
    <x v="3"/>
    <x v="0"/>
    <x v="0"/>
    <x v="0"/>
    <x v="4"/>
    <x v="1"/>
    <x v="0"/>
    <x v="0"/>
    <x v="0"/>
    <x v="0"/>
    <x v="0"/>
    <n v="1"/>
  </r>
  <r>
    <x v="0"/>
    <x v="0"/>
    <x v="3"/>
    <x v="0"/>
    <x v="0"/>
    <x v="0"/>
    <x v="4"/>
    <x v="0"/>
    <x v="0"/>
    <x v="0"/>
    <x v="0"/>
    <x v="0"/>
    <x v="0"/>
    <n v="1"/>
  </r>
  <r>
    <x v="0"/>
    <x v="9"/>
    <x v="4"/>
    <x v="0"/>
    <x v="0"/>
    <x v="0"/>
    <x v="2"/>
    <x v="1"/>
    <x v="0"/>
    <x v="0"/>
    <x v="0"/>
    <x v="0"/>
    <x v="0"/>
    <n v="1"/>
  </r>
  <r>
    <x v="0"/>
    <x v="9"/>
    <x v="4"/>
    <x v="0"/>
    <x v="0"/>
    <x v="0"/>
    <x v="2"/>
    <x v="1"/>
    <x v="0"/>
    <x v="0"/>
    <x v="0"/>
    <x v="0"/>
    <x v="0"/>
    <n v="1"/>
  </r>
  <r>
    <x v="0"/>
    <x v="9"/>
    <x v="4"/>
    <x v="0"/>
    <x v="0"/>
    <x v="0"/>
    <x v="2"/>
    <x v="1"/>
    <x v="0"/>
    <x v="0"/>
    <x v="0"/>
    <x v="0"/>
    <x v="0"/>
    <n v="1"/>
  </r>
  <r>
    <x v="0"/>
    <x v="21"/>
    <x v="3"/>
    <x v="0"/>
    <x v="0"/>
    <x v="0"/>
    <x v="2"/>
    <x v="1"/>
    <x v="0"/>
    <x v="3"/>
    <x v="0"/>
    <x v="0"/>
    <x v="0"/>
    <n v="1"/>
  </r>
  <r>
    <x v="0"/>
    <x v="21"/>
    <x v="3"/>
    <x v="0"/>
    <x v="0"/>
    <x v="0"/>
    <x v="2"/>
    <x v="1"/>
    <x v="0"/>
    <x v="3"/>
    <x v="0"/>
    <x v="0"/>
    <x v="0"/>
    <n v="1"/>
  </r>
  <r>
    <x v="0"/>
    <x v="21"/>
    <x v="3"/>
    <x v="0"/>
    <x v="0"/>
    <x v="0"/>
    <x v="2"/>
    <x v="1"/>
    <x v="0"/>
    <x v="3"/>
    <x v="0"/>
    <x v="0"/>
    <x v="0"/>
    <n v="1"/>
  </r>
  <r>
    <x v="0"/>
    <x v="2"/>
    <x v="4"/>
    <x v="0"/>
    <x v="0"/>
    <x v="0"/>
    <x v="1"/>
    <x v="1"/>
    <x v="0"/>
    <x v="0"/>
    <x v="0"/>
    <x v="0"/>
    <x v="0"/>
    <n v="1"/>
  </r>
  <r>
    <x v="0"/>
    <x v="2"/>
    <x v="4"/>
    <x v="0"/>
    <x v="0"/>
    <x v="0"/>
    <x v="1"/>
    <x v="1"/>
    <x v="0"/>
    <x v="0"/>
    <x v="0"/>
    <x v="0"/>
    <x v="0"/>
    <n v="1"/>
  </r>
  <r>
    <x v="0"/>
    <x v="2"/>
    <x v="4"/>
    <x v="0"/>
    <x v="0"/>
    <x v="0"/>
    <x v="1"/>
    <x v="1"/>
    <x v="0"/>
    <x v="0"/>
    <x v="0"/>
    <x v="0"/>
    <x v="0"/>
    <n v="1"/>
  </r>
  <r>
    <x v="0"/>
    <x v="10"/>
    <x v="3"/>
    <x v="0"/>
    <x v="0"/>
    <x v="0"/>
    <x v="2"/>
    <x v="1"/>
    <x v="0"/>
    <x v="0"/>
    <x v="0"/>
    <x v="0"/>
    <x v="0"/>
    <n v="1"/>
  </r>
  <r>
    <x v="0"/>
    <x v="10"/>
    <x v="3"/>
    <x v="0"/>
    <x v="0"/>
    <x v="0"/>
    <x v="2"/>
    <x v="1"/>
    <x v="0"/>
    <x v="0"/>
    <x v="0"/>
    <x v="0"/>
    <x v="0"/>
    <n v="1"/>
  </r>
  <r>
    <x v="0"/>
    <x v="10"/>
    <x v="3"/>
    <x v="0"/>
    <x v="0"/>
    <x v="0"/>
    <x v="2"/>
    <x v="1"/>
    <x v="0"/>
    <x v="0"/>
    <x v="0"/>
    <x v="0"/>
    <x v="0"/>
    <n v="1"/>
  </r>
  <r>
    <x v="0"/>
    <x v="13"/>
    <x v="5"/>
    <x v="0"/>
    <x v="0"/>
    <x v="0"/>
    <x v="4"/>
    <x v="1"/>
    <x v="0"/>
    <x v="3"/>
    <x v="0"/>
    <x v="0"/>
    <x v="0"/>
    <n v="1"/>
  </r>
  <r>
    <x v="0"/>
    <x v="13"/>
    <x v="5"/>
    <x v="0"/>
    <x v="0"/>
    <x v="0"/>
    <x v="4"/>
    <x v="1"/>
    <x v="0"/>
    <x v="3"/>
    <x v="0"/>
    <x v="0"/>
    <x v="0"/>
    <n v="1"/>
  </r>
  <r>
    <x v="0"/>
    <x v="13"/>
    <x v="5"/>
    <x v="0"/>
    <x v="0"/>
    <x v="0"/>
    <x v="4"/>
    <x v="1"/>
    <x v="0"/>
    <x v="3"/>
    <x v="0"/>
    <x v="0"/>
    <x v="0"/>
    <n v="1"/>
  </r>
  <r>
    <x v="0"/>
    <x v="5"/>
    <x v="4"/>
    <x v="0"/>
    <x v="0"/>
    <x v="0"/>
    <x v="0"/>
    <x v="1"/>
    <x v="0"/>
    <x v="0"/>
    <x v="0"/>
    <x v="0"/>
    <x v="0"/>
    <n v="1"/>
  </r>
  <r>
    <x v="0"/>
    <x v="5"/>
    <x v="4"/>
    <x v="0"/>
    <x v="0"/>
    <x v="0"/>
    <x v="0"/>
    <x v="1"/>
    <x v="0"/>
    <x v="0"/>
    <x v="0"/>
    <x v="0"/>
    <x v="0"/>
    <n v="1"/>
  </r>
  <r>
    <x v="0"/>
    <x v="5"/>
    <x v="4"/>
    <x v="0"/>
    <x v="0"/>
    <x v="0"/>
    <x v="0"/>
    <x v="1"/>
    <x v="0"/>
    <x v="0"/>
    <x v="0"/>
    <x v="0"/>
    <x v="0"/>
    <n v="1"/>
  </r>
  <r>
    <x v="0"/>
    <x v="6"/>
    <x v="4"/>
    <x v="0"/>
    <x v="0"/>
    <x v="0"/>
    <x v="1"/>
    <x v="1"/>
    <x v="0"/>
    <x v="3"/>
    <x v="0"/>
    <x v="0"/>
    <x v="0"/>
    <n v="1"/>
  </r>
  <r>
    <x v="0"/>
    <x v="6"/>
    <x v="4"/>
    <x v="0"/>
    <x v="0"/>
    <x v="0"/>
    <x v="1"/>
    <x v="1"/>
    <x v="0"/>
    <x v="3"/>
    <x v="0"/>
    <x v="0"/>
    <x v="0"/>
    <n v="1"/>
  </r>
  <r>
    <x v="0"/>
    <x v="6"/>
    <x v="4"/>
    <x v="0"/>
    <x v="0"/>
    <x v="0"/>
    <x v="1"/>
    <x v="1"/>
    <x v="0"/>
    <x v="3"/>
    <x v="0"/>
    <x v="0"/>
    <x v="0"/>
    <n v="1"/>
  </r>
  <r>
    <x v="0"/>
    <x v="0"/>
    <x v="2"/>
    <x v="1"/>
    <x v="5"/>
    <x v="4"/>
    <x v="2"/>
    <x v="1"/>
    <x v="0"/>
    <x v="0"/>
    <x v="0"/>
    <x v="0"/>
    <x v="0"/>
    <n v="1"/>
  </r>
  <r>
    <x v="0"/>
    <x v="0"/>
    <x v="2"/>
    <x v="2"/>
    <x v="16"/>
    <x v="14"/>
    <x v="2"/>
    <x v="1"/>
    <x v="0"/>
    <x v="0"/>
    <x v="0"/>
    <x v="0"/>
    <x v="0"/>
    <n v="1"/>
  </r>
  <r>
    <x v="0"/>
    <x v="0"/>
    <x v="2"/>
    <x v="3"/>
    <x v="9"/>
    <x v="7"/>
    <x v="2"/>
    <x v="1"/>
    <x v="0"/>
    <x v="0"/>
    <x v="0"/>
    <x v="0"/>
    <x v="0"/>
    <n v="1"/>
  </r>
  <r>
    <x v="0"/>
    <x v="9"/>
    <x v="3"/>
    <x v="1"/>
    <x v="5"/>
    <x v="4"/>
    <x v="2"/>
    <x v="1"/>
    <x v="0"/>
    <x v="0"/>
    <x v="0"/>
    <x v="0"/>
    <x v="0"/>
    <n v="1"/>
  </r>
  <r>
    <x v="0"/>
    <x v="9"/>
    <x v="3"/>
    <x v="2"/>
    <x v="16"/>
    <x v="14"/>
    <x v="2"/>
    <x v="0"/>
    <x v="0"/>
    <x v="0"/>
    <x v="0"/>
    <x v="0"/>
    <x v="0"/>
    <n v="1"/>
  </r>
  <r>
    <x v="0"/>
    <x v="9"/>
    <x v="3"/>
    <x v="3"/>
    <x v="9"/>
    <x v="7"/>
    <x v="2"/>
    <x v="1"/>
    <x v="0"/>
    <x v="0"/>
    <x v="0"/>
    <x v="0"/>
    <x v="0"/>
    <n v="1"/>
  </r>
  <r>
    <x v="0"/>
    <x v="0"/>
    <x v="4"/>
    <x v="1"/>
    <x v="1"/>
    <x v="2"/>
    <x v="2"/>
    <x v="1"/>
    <x v="0"/>
    <x v="0"/>
    <x v="0"/>
    <x v="0"/>
    <x v="0"/>
    <n v="1"/>
  </r>
  <r>
    <x v="0"/>
    <x v="0"/>
    <x v="4"/>
    <x v="2"/>
    <x v="16"/>
    <x v="14"/>
    <x v="2"/>
    <x v="1"/>
    <x v="0"/>
    <x v="0"/>
    <x v="0"/>
    <x v="0"/>
    <x v="0"/>
    <n v="1"/>
  </r>
  <r>
    <x v="0"/>
    <x v="0"/>
    <x v="4"/>
    <x v="3"/>
    <x v="9"/>
    <x v="7"/>
    <x v="2"/>
    <x v="1"/>
    <x v="0"/>
    <x v="0"/>
    <x v="0"/>
    <x v="0"/>
    <x v="0"/>
    <n v="1"/>
  </r>
  <r>
    <x v="0"/>
    <x v="22"/>
    <x v="3"/>
    <x v="1"/>
    <x v="8"/>
    <x v="6"/>
    <x v="2"/>
    <x v="1"/>
    <x v="0"/>
    <x v="0"/>
    <x v="0"/>
    <x v="0"/>
    <x v="0"/>
    <n v="1"/>
  </r>
  <r>
    <x v="0"/>
    <x v="22"/>
    <x v="3"/>
    <x v="2"/>
    <x v="6"/>
    <x v="5"/>
    <x v="2"/>
    <x v="1"/>
    <x v="0"/>
    <x v="0"/>
    <x v="0"/>
    <x v="0"/>
    <x v="0"/>
    <n v="1"/>
  </r>
  <r>
    <x v="0"/>
    <x v="22"/>
    <x v="3"/>
    <x v="3"/>
    <x v="9"/>
    <x v="7"/>
    <x v="2"/>
    <x v="1"/>
    <x v="0"/>
    <x v="0"/>
    <x v="0"/>
    <x v="0"/>
    <x v="0"/>
    <n v="1"/>
  </r>
  <r>
    <x v="0"/>
    <x v="4"/>
    <x v="2"/>
    <x v="1"/>
    <x v="29"/>
    <x v="21"/>
    <x v="2"/>
    <x v="3"/>
    <x v="0"/>
    <x v="0"/>
    <x v="0"/>
    <x v="0"/>
    <x v="0"/>
    <n v="1"/>
  </r>
  <r>
    <x v="0"/>
    <x v="4"/>
    <x v="2"/>
    <x v="2"/>
    <x v="11"/>
    <x v="9"/>
    <x v="2"/>
    <x v="3"/>
    <x v="0"/>
    <x v="0"/>
    <x v="0"/>
    <x v="0"/>
    <x v="0"/>
    <n v="1"/>
  </r>
  <r>
    <x v="0"/>
    <x v="4"/>
    <x v="2"/>
    <x v="3"/>
    <x v="31"/>
    <x v="22"/>
    <x v="2"/>
    <x v="3"/>
    <x v="0"/>
    <x v="0"/>
    <x v="0"/>
    <x v="0"/>
    <x v="0"/>
    <n v="1"/>
  </r>
  <r>
    <x v="0"/>
    <x v="20"/>
    <x v="4"/>
    <x v="1"/>
    <x v="27"/>
    <x v="1"/>
    <x v="1"/>
    <x v="1"/>
    <x v="0"/>
    <x v="0"/>
    <x v="0"/>
    <x v="0"/>
    <x v="0"/>
    <n v="1"/>
  </r>
  <r>
    <x v="0"/>
    <x v="20"/>
    <x v="4"/>
    <x v="2"/>
    <x v="34"/>
    <x v="1"/>
    <x v="1"/>
    <x v="1"/>
    <x v="0"/>
    <x v="0"/>
    <x v="0"/>
    <x v="0"/>
    <x v="0"/>
    <n v="1"/>
  </r>
  <r>
    <x v="0"/>
    <x v="20"/>
    <x v="4"/>
    <x v="3"/>
    <x v="35"/>
    <x v="1"/>
    <x v="1"/>
    <x v="1"/>
    <x v="0"/>
    <x v="0"/>
    <x v="0"/>
    <x v="0"/>
    <x v="0"/>
    <n v="1"/>
  </r>
  <r>
    <x v="0"/>
    <x v="22"/>
    <x v="3"/>
    <x v="1"/>
    <x v="8"/>
    <x v="6"/>
    <x v="6"/>
    <x v="1"/>
    <x v="0"/>
    <x v="0"/>
    <x v="0"/>
    <x v="0"/>
    <x v="0"/>
    <n v="1"/>
  </r>
  <r>
    <x v="0"/>
    <x v="22"/>
    <x v="3"/>
    <x v="2"/>
    <x v="6"/>
    <x v="5"/>
    <x v="6"/>
    <x v="1"/>
    <x v="0"/>
    <x v="0"/>
    <x v="0"/>
    <x v="0"/>
    <x v="0"/>
    <n v="1"/>
  </r>
  <r>
    <x v="0"/>
    <x v="22"/>
    <x v="3"/>
    <x v="3"/>
    <x v="9"/>
    <x v="7"/>
    <x v="6"/>
    <x v="1"/>
    <x v="0"/>
    <x v="0"/>
    <x v="0"/>
    <x v="0"/>
    <x v="0"/>
    <n v="1"/>
  </r>
  <r>
    <x v="0"/>
    <x v="9"/>
    <x v="4"/>
    <x v="1"/>
    <x v="5"/>
    <x v="4"/>
    <x v="2"/>
    <x v="1"/>
    <x v="0"/>
    <x v="0"/>
    <x v="0"/>
    <x v="0"/>
    <x v="0"/>
    <n v="1"/>
  </r>
  <r>
    <x v="0"/>
    <x v="9"/>
    <x v="4"/>
    <x v="2"/>
    <x v="6"/>
    <x v="5"/>
    <x v="2"/>
    <x v="1"/>
    <x v="0"/>
    <x v="0"/>
    <x v="0"/>
    <x v="0"/>
    <x v="0"/>
    <n v="1"/>
  </r>
  <r>
    <x v="0"/>
    <x v="9"/>
    <x v="4"/>
    <x v="3"/>
    <x v="9"/>
    <x v="7"/>
    <x v="2"/>
    <x v="1"/>
    <x v="0"/>
    <x v="0"/>
    <x v="0"/>
    <x v="0"/>
    <x v="0"/>
    <n v="1"/>
  </r>
  <r>
    <x v="0"/>
    <x v="19"/>
    <x v="2"/>
    <x v="1"/>
    <x v="13"/>
    <x v="11"/>
    <x v="0"/>
    <x v="1"/>
    <x v="0"/>
    <x v="0"/>
    <x v="0"/>
    <x v="0"/>
    <x v="0"/>
    <n v="1"/>
  </r>
  <r>
    <x v="0"/>
    <x v="19"/>
    <x v="2"/>
    <x v="2"/>
    <x v="14"/>
    <x v="12"/>
    <x v="0"/>
    <x v="2"/>
    <x v="0"/>
    <x v="0"/>
    <x v="0"/>
    <x v="0"/>
    <x v="0"/>
    <n v="1"/>
  </r>
  <r>
    <x v="0"/>
    <x v="19"/>
    <x v="2"/>
    <x v="3"/>
    <x v="12"/>
    <x v="10"/>
    <x v="0"/>
    <x v="2"/>
    <x v="0"/>
    <x v="0"/>
    <x v="0"/>
    <x v="0"/>
    <x v="0"/>
    <n v="1"/>
  </r>
  <r>
    <x v="0"/>
    <x v="9"/>
    <x v="4"/>
    <x v="1"/>
    <x v="5"/>
    <x v="4"/>
    <x v="2"/>
    <x v="1"/>
    <x v="0"/>
    <x v="0"/>
    <x v="0"/>
    <x v="0"/>
    <x v="0"/>
    <n v="1"/>
  </r>
  <r>
    <x v="0"/>
    <x v="9"/>
    <x v="4"/>
    <x v="2"/>
    <x v="16"/>
    <x v="14"/>
    <x v="2"/>
    <x v="1"/>
    <x v="0"/>
    <x v="0"/>
    <x v="0"/>
    <x v="0"/>
    <x v="0"/>
    <n v="1"/>
  </r>
  <r>
    <x v="0"/>
    <x v="9"/>
    <x v="4"/>
    <x v="3"/>
    <x v="9"/>
    <x v="7"/>
    <x v="2"/>
    <x v="1"/>
    <x v="0"/>
    <x v="0"/>
    <x v="0"/>
    <x v="0"/>
    <x v="0"/>
    <n v="1"/>
  </r>
  <r>
    <x v="0"/>
    <x v="9"/>
    <x v="3"/>
    <x v="1"/>
    <x v="1"/>
    <x v="2"/>
    <x v="2"/>
    <x v="1"/>
    <x v="0"/>
    <x v="0"/>
    <x v="0"/>
    <x v="0"/>
    <x v="0"/>
    <n v="1"/>
  </r>
  <r>
    <x v="0"/>
    <x v="9"/>
    <x v="3"/>
    <x v="2"/>
    <x v="16"/>
    <x v="14"/>
    <x v="2"/>
    <x v="1"/>
    <x v="0"/>
    <x v="0"/>
    <x v="0"/>
    <x v="0"/>
    <x v="0"/>
    <n v="1"/>
  </r>
  <r>
    <x v="0"/>
    <x v="9"/>
    <x v="3"/>
    <x v="3"/>
    <x v="9"/>
    <x v="7"/>
    <x v="2"/>
    <x v="1"/>
    <x v="0"/>
    <x v="0"/>
    <x v="0"/>
    <x v="0"/>
    <x v="0"/>
    <n v="1"/>
  </r>
  <r>
    <x v="0"/>
    <x v="22"/>
    <x v="3"/>
    <x v="1"/>
    <x v="1"/>
    <x v="2"/>
    <x v="2"/>
    <x v="1"/>
    <x v="0"/>
    <x v="0"/>
    <x v="0"/>
    <x v="0"/>
    <x v="0"/>
    <n v="1"/>
  </r>
  <r>
    <x v="0"/>
    <x v="22"/>
    <x v="3"/>
    <x v="2"/>
    <x v="2"/>
    <x v="3"/>
    <x v="2"/>
    <x v="1"/>
    <x v="0"/>
    <x v="0"/>
    <x v="0"/>
    <x v="0"/>
    <x v="0"/>
    <n v="1"/>
  </r>
  <r>
    <x v="0"/>
    <x v="22"/>
    <x v="3"/>
    <x v="3"/>
    <x v="15"/>
    <x v="13"/>
    <x v="2"/>
    <x v="1"/>
    <x v="0"/>
    <x v="0"/>
    <x v="0"/>
    <x v="0"/>
    <x v="0"/>
    <n v="1"/>
  </r>
  <r>
    <x v="0"/>
    <x v="22"/>
    <x v="3"/>
    <x v="1"/>
    <x v="8"/>
    <x v="6"/>
    <x v="2"/>
    <x v="1"/>
    <x v="0"/>
    <x v="0"/>
    <x v="0"/>
    <x v="0"/>
    <x v="0"/>
    <n v="1"/>
  </r>
  <r>
    <x v="0"/>
    <x v="22"/>
    <x v="3"/>
    <x v="2"/>
    <x v="6"/>
    <x v="5"/>
    <x v="2"/>
    <x v="1"/>
    <x v="0"/>
    <x v="0"/>
    <x v="0"/>
    <x v="0"/>
    <x v="0"/>
    <n v="1"/>
  </r>
  <r>
    <x v="0"/>
    <x v="22"/>
    <x v="3"/>
    <x v="3"/>
    <x v="9"/>
    <x v="7"/>
    <x v="2"/>
    <x v="1"/>
    <x v="0"/>
    <x v="0"/>
    <x v="0"/>
    <x v="0"/>
    <x v="0"/>
    <n v="1"/>
  </r>
  <r>
    <x v="0"/>
    <x v="0"/>
    <x v="4"/>
    <x v="1"/>
    <x v="1"/>
    <x v="2"/>
    <x v="2"/>
    <x v="1"/>
    <x v="0"/>
    <x v="0"/>
    <x v="0"/>
    <x v="0"/>
    <x v="0"/>
    <n v="1"/>
  </r>
  <r>
    <x v="0"/>
    <x v="0"/>
    <x v="4"/>
    <x v="2"/>
    <x v="16"/>
    <x v="14"/>
    <x v="2"/>
    <x v="1"/>
    <x v="0"/>
    <x v="0"/>
    <x v="0"/>
    <x v="0"/>
    <x v="0"/>
    <n v="1"/>
  </r>
  <r>
    <x v="0"/>
    <x v="0"/>
    <x v="4"/>
    <x v="3"/>
    <x v="9"/>
    <x v="7"/>
    <x v="2"/>
    <x v="1"/>
    <x v="0"/>
    <x v="0"/>
    <x v="0"/>
    <x v="0"/>
    <x v="0"/>
    <n v="1"/>
  </r>
  <r>
    <x v="0"/>
    <x v="22"/>
    <x v="3"/>
    <x v="1"/>
    <x v="8"/>
    <x v="6"/>
    <x v="2"/>
    <x v="1"/>
    <x v="0"/>
    <x v="0"/>
    <x v="0"/>
    <x v="0"/>
    <x v="0"/>
    <n v="1"/>
  </r>
  <r>
    <x v="0"/>
    <x v="22"/>
    <x v="3"/>
    <x v="2"/>
    <x v="6"/>
    <x v="5"/>
    <x v="2"/>
    <x v="1"/>
    <x v="0"/>
    <x v="0"/>
    <x v="0"/>
    <x v="0"/>
    <x v="0"/>
    <n v="1"/>
  </r>
  <r>
    <x v="0"/>
    <x v="22"/>
    <x v="3"/>
    <x v="3"/>
    <x v="9"/>
    <x v="7"/>
    <x v="2"/>
    <x v="1"/>
    <x v="0"/>
    <x v="0"/>
    <x v="0"/>
    <x v="0"/>
    <x v="0"/>
    <n v="1"/>
  </r>
  <r>
    <x v="0"/>
    <x v="5"/>
    <x v="4"/>
    <x v="1"/>
    <x v="17"/>
    <x v="15"/>
    <x v="2"/>
    <x v="1"/>
    <x v="0"/>
    <x v="0"/>
    <x v="0"/>
    <x v="0"/>
    <x v="0"/>
    <n v="1"/>
  </r>
  <r>
    <x v="0"/>
    <x v="5"/>
    <x v="4"/>
    <x v="2"/>
    <x v="14"/>
    <x v="12"/>
    <x v="2"/>
    <x v="1"/>
    <x v="0"/>
    <x v="0"/>
    <x v="0"/>
    <x v="0"/>
    <x v="0"/>
    <n v="1"/>
  </r>
  <r>
    <x v="0"/>
    <x v="5"/>
    <x v="4"/>
    <x v="3"/>
    <x v="15"/>
    <x v="13"/>
    <x v="2"/>
    <x v="1"/>
    <x v="0"/>
    <x v="0"/>
    <x v="0"/>
    <x v="0"/>
    <x v="0"/>
    <n v="1"/>
  </r>
  <r>
    <x v="0"/>
    <x v="0"/>
    <x v="4"/>
    <x v="1"/>
    <x v="13"/>
    <x v="11"/>
    <x v="2"/>
    <x v="1"/>
    <x v="0"/>
    <x v="0"/>
    <x v="0"/>
    <x v="0"/>
    <x v="0"/>
    <n v="1"/>
  </r>
  <r>
    <x v="0"/>
    <x v="0"/>
    <x v="4"/>
    <x v="2"/>
    <x v="14"/>
    <x v="12"/>
    <x v="2"/>
    <x v="1"/>
    <x v="0"/>
    <x v="0"/>
    <x v="0"/>
    <x v="0"/>
    <x v="0"/>
    <n v="1"/>
  </r>
  <r>
    <x v="0"/>
    <x v="0"/>
    <x v="4"/>
    <x v="3"/>
    <x v="12"/>
    <x v="10"/>
    <x v="2"/>
    <x v="1"/>
    <x v="0"/>
    <x v="0"/>
    <x v="0"/>
    <x v="0"/>
    <x v="0"/>
    <n v="1"/>
  </r>
  <r>
    <x v="0"/>
    <x v="9"/>
    <x v="4"/>
    <x v="1"/>
    <x v="1"/>
    <x v="2"/>
    <x v="2"/>
    <x v="1"/>
    <x v="0"/>
    <x v="0"/>
    <x v="0"/>
    <x v="0"/>
    <x v="0"/>
    <n v="1"/>
  </r>
  <r>
    <x v="0"/>
    <x v="9"/>
    <x v="4"/>
    <x v="2"/>
    <x v="2"/>
    <x v="3"/>
    <x v="2"/>
    <x v="1"/>
    <x v="0"/>
    <x v="0"/>
    <x v="0"/>
    <x v="0"/>
    <x v="0"/>
    <n v="1"/>
  </r>
  <r>
    <x v="0"/>
    <x v="9"/>
    <x v="4"/>
    <x v="3"/>
    <x v="9"/>
    <x v="7"/>
    <x v="2"/>
    <x v="1"/>
    <x v="0"/>
    <x v="0"/>
    <x v="0"/>
    <x v="0"/>
    <x v="0"/>
    <n v="1"/>
  </r>
  <r>
    <x v="0"/>
    <x v="9"/>
    <x v="3"/>
    <x v="1"/>
    <x v="8"/>
    <x v="6"/>
    <x v="2"/>
    <x v="1"/>
    <x v="0"/>
    <x v="0"/>
    <x v="0"/>
    <x v="0"/>
    <x v="0"/>
    <n v="1"/>
  </r>
  <r>
    <x v="0"/>
    <x v="9"/>
    <x v="3"/>
    <x v="2"/>
    <x v="6"/>
    <x v="5"/>
    <x v="2"/>
    <x v="1"/>
    <x v="0"/>
    <x v="0"/>
    <x v="0"/>
    <x v="0"/>
    <x v="0"/>
    <n v="1"/>
  </r>
  <r>
    <x v="0"/>
    <x v="9"/>
    <x v="3"/>
    <x v="3"/>
    <x v="9"/>
    <x v="7"/>
    <x v="2"/>
    <x v="1"/>
    <x v="0"/>
    <x v="0"/>
    <x v="0"/>
    <x v="0"/>
    <x v="0"/>
    <n v="1"/>
  </r>
  <r>
    <x v="0"/>
    <x v="10"/>
    <x v="3"/>
    <x v="1"/>
    <x v="8"/>
    <x v="6"/>
    <x v="1"/>
    <x v="1"/>
    <x v="0"/>
    <x v="0"/>
    <x v="0"/>
    <x v="0"/>
    <x v="0"/>
    <n v="1"/>
  </r>
  <r>
    <x v="0"/>
    <x v="10"/>
    <x v="3"/>
    <x v="2"/>
    <x v="6"/>
    <x v="5"/>
    <x v="1"/>
    <x v="1"/>
    <x v="0"/>
    <x v="0"/>
    <x v="0"/>
    <x v="0"/>
    <x v="0"/>
    <n v="1"/>
  </r>
  <r>
    <x v="0"/>
    <x v="10"/>
    <x v="3"/>
    <x v="3"/>
    <x v="9"/>
    <x v="7"/>
    <x v="1"/>
    <x v="1"/>
    <x v="0"/>
    <x v="0"/>
    <x v="0"/>
    <x v="0"/>
    <x v="0"/>
    <n v="1"/>
  </r>
  <r>
    <x v="0"/>
    <x v="9"/>
    <x v="3"/>
    <x v="1"/>
    <x v="5"/>
    <x v="4"/>
    <x v="2"/>
    <x v="1"/>
    <x v="0"/>
    <x v="0"/>
    <x v="0"/>
    <x v="0"/>
    <x v="0"/>
    <n v="1"/>
  </r>
  <r>
    <x v="0"/>
    <x v="9"/>
    <x v="3"/>
    <x v="2"/>
    <x v="6"/>
    <x v="5"/>
    <x v="2"/>
    <x v="1"/>
    <x v="0"/>
    <x v="0"/>
    <x v="0"/>
    <x v="0"/>
    <x v="0"/>
    <n v="1"/>
  </r>
  <r>
    <x v="0"/>
    <x v="9"/>
    <x v="3"/>
    <x v="3"/>
    <x v="9"/>
    <x v="7"/>
    <x v="2"/>
    <x v="1"/>
    <x v="0"/>
    <x v="0"/>
    <x v="0"/>
    <x v="0"/>
    <x v="0"/>
    <n v="1"/>
  </r>
  <r>
    <x v="0"/>
    <x v="5"/>
    <x v="4"/>
    <x v="1"/>
    <x v="5"/>
    <x v="4"/>
    <x v="2"/>
    <x v="1"/>
    <x v="0"/>
    <x v="0"/>
    <x v="0"/>
    <x v="0"/>
    <x v="0"/>
    <n v="1"/>
  </r>
  <r>
    <x v="0"/>
    <x v="5"/>
    <x v="4"/>
    <x v="2"/>
    <x v="6"/>
    <x v="5"/>
    <x v="2"/>
    <x v="1"/>
    <x v="0"/>
    <x v="0"/>
    <x v="0"/>
    <x v="0"/>
    <x v="0"/>
    <n v="1"/>
  </r>
  <r>
    <x v="0"/>
    <x v="5"/>
    <x v="4"/>
    <x v="3"/>
    <x v="9"/>
    <x v="7"/>
    <x v="2"/>
    <x v="1"/>
    <x v="0"/>
    <x v="0"/>
    <x v="0"/>
    <x v="0"/>
    <x v="0"/>
    <n v="1"/>
  </r>
  <r>
    <x v="0"/>
    <x v="11"/>
    <x v="3"/>
    <x v="1"/>
    <x v="5"/>
    <x v="4"/>
    <x v="2"/>
    <x v="1"/>
    <x v="0"/>
    <x v="0"/>
    <x v="0"/>
    <x v="0"/>
    <x v="0"/>
    <n v="1"/>
  </r>
  <r>
    <x v="0"/>
    <x v="11"/>
    <x v="3"/>
    <x v="2"/>
    <x v="16"/>
    <x v="14"/>
    <x v="2"/>
    <x v="1"/>
    <x v="0"/>
    <x v="0"/>
    <x v="0"/>
    <x v="0"/>
    <x v="0"/>
    <n v="1"/>
  </r>
  <r>
    <x v="0"/>
    <x v="11"/>
    <x v="3"/>
    <x v="3"/>
    <x v="9"/>
    <x v="7"/>
    <x v="2"/>
    <x v="1"/>
    <x v="0"/>
    <x v="0"/>
    <x v="0"/>
    <x v="0"/>
    <x v="0"/>
    <n v="1"/>
  </r>
  <r>
    <x v="0"/>
    <x v="21"/>
    <x v="3"/>
    <x v="1"/>
    <x v="1"/>
    <x v="2"/>
    <x v="1"/>
    <x v="1"/>
    <x v="0"/>
    <x v="0"/>
    <x v="0"/>
    <x v="0"/>
    <x v="0"/>
    <n v="1"/>
  </r>
  <r>
    <x v="0"/>
    <x v="21"/>
    <x v="3"/>
    <x v="2"/>
    <x v="16"/>
    <x v="14"/>
    <x v="1"/>
    <x v="1"/>
    <x v="0"/>
    <x v="0"/>
    <x v="0"/>
    <x v="0"/>
    <x v="0"/>
    <n v="1"/>
  </r>
  <r>
    <x v="0"/>
    <x v="21"/>
    <x v="3"/>
    <x v="3"/>
    <x v="9"/>
    <x v="7"/>
    <x v="1"/>
    <x v="1"/>
    <x v="0"/>
    <x v="0"/>
    <x v="0"/>
    <x v="0"/>
    <x v="0"/>
    <n v="1"/>
  </r>
  <r>
    <x v="0"/>
    <x v="0"/>
    <x v="4"/>
    <x v="1"/>
    <x v="13"/>
    <x v="11"/>
    <x v="6"/>
    <x v="0"/>
    <x v="0"/>
    <x v="0"/>
    <x v="0"/>
    <x v="0"/>
    <x v="0"/>
    <n v="1"/>
  </r>
  <r>
    <x v="0"/>
    <x v="0"/>
    <x v="4"/>
    <x v="2"/>
    <x v="14"/>
    <x v="12"/>
    <x v="6"/>
    <x v="0"/>
    <x v="0"/>
    <x v="0"/>
    <x v="0"/>
    <x v="0"/>
    <x v="0"/>
    <n v="1"/>
  </r>
  <r>
    <x v="0"/>
    <x v="0"/>
    <x v="4"/>
    <x v="3"/>
    <x v="15"/>
    <x v="13"/>
    <x v="6"/>
    <x v="0"/>
    <x v="0"/>
    <x v="0"/>
    <x v="0"/>
    <x v="0"/>
    <x v="0"/>
    <n v="1"/>
  </r>
  <r>
    <x v="0"/>
    <x v="0"/>
    <x v="2"/>
    <x v="1"/>
    <x v="1"/>
    <x v="2"/>
    <x v="7"/>
    <x v="1"/>
    <x v="0"/>
    <x v="0"/>
    <x v="0"/>
    <x v="0"/>
    <x v="0"/>
    <n v="1"/>
  </r>
  <r>
    <x v="0"/>
    <x v="0"/>
    <x v="2"/>
    <x v="2"/>
    <x v="16"/>
    <x v="14"/>
    <x v="7"/>
    <x v="1"/>
    <x v="0"/>
    <x v="0"/>
    <x v="0"/>
    <x v="0"/>
    <x v="0"/>
    <n v="1"/>
  </r>
  <r>
    <x v="0"/>
    <x v="0"/>
    <x v="2"/>
    <x v="3"/>
    <x v="9"/>
    <x v="7"/>
    <x v="7"/>
    <x v="1"/>
    <x v="0"/>
    <x v="0"/>
    <x v="0"/>
    <x v="0"/>
    <x v="0"/>
    <n v="1"/>
  </r>
  <r>
    <x v="0"/>
    <x v="9"/>
    <x v="4"/>
    <x v="1"/>
    <x v="5"/>
    <x v="4"/>
    <x v="0"/>
    <x v="1"/>
    <x v="0"/>
    <x v="0"/>
    <x v="0"/>
    <x v="0"/>
    <x v="0"/>
    <n v="1"/>
  </r>
  <r>
    <x v="0"/>
    <x v="9"/>
    <x v="4"/>
    <x v="2"/>
    <x v="6"/>
    <x v="5"/>
    <x v="0"/>
    <x v="1"/>
    <x v="0"/>
    <x v="0"/>
    <x v="0"/>
    <x v="0"/>
    <x v="0"/>
    <n v="1"/>
  </r>
  <r>
    <x v="0"/>
    <x v="9"/>
    <x v="4"/>
    <x v="3"/>
    <x v="9"/>
    <x v="7"/>
    <x v="0"/>
    <x v="1"/>
    <x v="0"/>
    <x v="0"/>
    <x v="0"/>
    <x v="0"/>
    <x v="0"/>
    <n v="1"/>
  </r>
  <r>
    <x v="0"/>
    <x v="5"/>
    <x v="3"/>
    <x v="1"/>
    <x v="8"/>
    <x v="6"/>
    <x v="2"/>
    <x v="1"/>
    <x v="0"/>
    <x v="0"/>
    <x v="0"/>
    <x v="0"/>
    <x v="0"/>
    <n v="1"/>
  </r>
  <r>
    <x v="0"/>
    <x v="5"/>
    <x v="3"/>
    <x v="2"/>
    <x v="6"/>
    <x v="5"/>
    <x v="2"/>
    <x v="1"/>
    <x v="0"/>
    <x v="0"/>
    <x v="0"/>
    <x v="0"/>
    <x v="0"/>
    <n v="1"/>
  </r>
  <r>
    <x v="0"/>
    <x v="5"/>
    <x v="3"/>
    <x v="3"/>
    <x v="9"/>
    <x v="7"/>
    <x v="2"/>
    <x v="1"/>
    <x v="0"/>
    <x v="0"/>
    <x v="0"/>
    <x v="0"/>
    <x v="0"/>
    <n v="1"/>
  </r>
  <r>
    <x v="0"/>
    <x v="9"/>
    <x v="3"/>
    <x v="1"/>
    <x v="5"/>
    <x v="4"/>
    <x v="0"/>
    <x v="1"/>
    <x v="0"/>
    <x v="0"/>
    <x v="0"/>
    <x v="0"/>
    <x v="0"/>
    <n v="1"/>
  </r>
  <r>
    <x v="0"/>
    <x v="9"/>
    <x v="3"/>
    <x v="2"/>
    <x v="16"/>
    <x v="14"/>
    <x v="0"/>
    <x v="1"/>
    <x v="0"/>
    <x v="0"/>
    <x v="0"/>
    <x v="0"/>
    <x v="0"/>
    <n v="1"/>
  </r>
  <r>
    <x v="0"/>
    <x v="9"/>
    <x v="3"/>
    <x v="3"/>
    <x v="9"/>
    <x v="7"/>
    <x v="0"/>
    <x v="1"/>
    <x v="0"/>
    <x v="0"/>
    <x v="0"/>
    <x v="0"/>
    <x v="0"/>
    <n v="1"/>
  </r>
  <r>
    <x v="0"/>
    <x v="5"/>
    <x v="3"/>
    <x v="1"/>
    <x v="5"/>
    <x v="4"/>
    <x v="2"/>
    <x v="1"/>
    <x v="0"/>
    <x v="0"/>
    <x v="0"/>
    <x v="0"/>
    <x v="0"/>
    <n v="1"/>
  </r>
  <r>
    <x v="0"/>
    <x v="5"/>
    <x v="3"/>
    <x v="2"/>
    <x v="6"/>
    <x v="5"/>
    <x v="2"/>
    <x v="1"/>
    <x v="0"/>
    <x v="0"/>
    <x v="0"/>
    <x v="0"/>
    <x v="0"/>
    <n v="1"/>
  </r>
  <r>
    <x v="0"/>
    <x v="5"/>
    <x v="3"/>
    <x v="3"/>
    <x v="9"/>
    <x v="7"/>
    <x v="2"/>
    <x v="1"/>
    <x v="0"/>
    <x v="0"/>
    <x v="0"/>
    <x v="0"/>
    <x v="0"/>
    <n v="1"/>
  </r>
  <r>
    <x v="0"/>
    <x v="2"/>
    <x v="3"/>
    <x v="1"/>
    <x v="1"/>
    <x v="2"/>
    <x v="0"/>
    <x v="0"/>
    <x v="0"/>
    <x v="0"/>
    <x v="0"/>
    <x v="0"/>
    <x v="0"/>
    <n v="1"/>
  </r>
  <r>
    <x v="0"/>
    <x v="2"/>
    <x v="3"/>
    <x v="2"/>
    <x v="2"/>
    <x v="3"/>
    <x v="0"/>
    <x v="0"/>
    <x v="0"/>
    <x v="0"/>
    <x v="0"/>
    <x v="0"/>
    <x v="0"/>
    <n v="1"/>
  </r>
  <r>
    <x v="0"/>
    <x v="2"/>
    <x v="3"/>
    <x v="3"/>
    <x v="15"/>
    <x v="13"/>
    <x v="0"/>
    <x v="0"/>
    <x v="0"/>
    <x v="0"/>
    <x v="0"/>
    <x v="0"/>
    <x v="0"/>
    <n v="1"/>
  </r>
  <r>
    <x v="0"/>
    <x v="5"/>
    <x v="4"/>
    <x v="1"/>
    <x v="1"/>
    <x v="2"/>
    <x v="2"/>
    <x v="1"/>
    <x v="0"/>
    <x v="0"/>
    <x v="0"/>
    <x v="0"/>
    <x v="0"/>
    <n v="1"/>
  </r>
  <r>
    <x v="0"/>
    <x v="5"/>
    <x v="4"/>
    <x v="2"/>
    <x v="16"/>
    <x v="14"/>
    <x v="2"/>
    <x v="1"/>
    <x v="0"/>
    <x v="0"/>
    <x v="0"/>
    <x v="0"/>
    <x v="0"/>
    <n v="1"/>
  </r>
  <r>
    <x v="0"/>
    <x v="5"/>
    <x v="4"/>
    <x v="3"/>
    <x v="9"/>
    <x v="7"/>
    <x v="2"/>
    <x v="1"/>
    <x v="0"/>
    <x v="0"/>
    <x v="0"/>
    <x v="0"/>
    <x v="0"/>
    <n v="1"/>
  </r>
  <r>
    <x v="0"/>
    <x v="15"/>
    <x v="4"/>
    <x v="1"/>
    <x v="10"/>
    <x v="8"/>
    <x v="2"/>
    <x v="1"/>
    <x v="0"/>
    <x v="0"/>
    <x v="0"/>
    <x v="0"/>
    <x v="0"/>
    <n v="1"/>
  </r>
  <r>
    <x v="0"/>
    <x v="15"/>
    <x v="4"/>
    <x v="2"/>
    <x v="14"/>
    <x v="12"/>
    <x v="2"/>
    <x v="1"/>
    <x v="0"/>
    <x v="0"/>
    <x v="0"/>
    <x v="0"/>
    <x v="0"/>
    <n v="1"/>
  </r>
  <r>
    <x v="0"/>
    <x v="15"/>
    <x v="4"/>
    <x v="3"/>
    <x v="12"/>
    <x v="10"/>
    <x v="2"/>
    <x v="1"/>
    <x v="0"/>
    <x v="0"/>
    <x v="0"/>
    <x v="0"/>
    <x v="0"/>
    <n v="1"/>
  </r>
  <r>
    <x v="0"/>
    <x v="0"/>
    <x v="4"/>
    <x v="1"/>
    <x v="10"/>
    <x v="8"/>
    <x v="1"/>
    <x v="1"/>
    <x v="0"/>
    <x v="0"/>
    <x v="0"/>
    <x v="0"/>
    <x v="0"/>
    <n v="1"/>
  </r>
  <r>
    <x v="0"/>
    <x v="0"/>
    <x v="4"/>
    <x v="2"/>
    <x v="14"/>
    <x v="12"/>
    <x v="1"/>
    <x v="1"/>
    <x v="0"/>
    <x v="0"/>
    <x v="0"/>
    <x v="0"/>
    <x v="0"/>
    <n v="1"/>
  </r>
  <r>
    <x v="0"/>
    <x v="0"/>
    <x v="4"/>
    <x v="3"/>
    <x v="18"/>
    <x v="12"/>
    <x v="1"/>
    <x v="1"/>
    <x v="0"/>
    <x v="0"/>
    <x v="0"/>
    <x v="0"/>
    <x v="0"/>
    <n v="1"/>
  </r>
  <r>
    <x v="0"/>
    <x v="9"/>
    <x v="4"/>
    <x v="1"/>
    <x v="1"/>
    <x v="2"/>
    <x v="1"/>
    <x v="1"/>
    <x v="0"/>
    <x v="0"/>
    <x v="0"/>
    <x v="0"/>
    <x v="0"/>
    <n v="1"/>
  </r>
  <r>
    <x v="0"/>
    <x v="9"/>
    <x v="4"/>
    <x v="2"/>
    <x v="16"/>
    <x v="14"/>
    <x v="1"/>
    <x v="1"/>
    <x v="0"/>
    <x v="0"/>
    <x v="0"/>
    <x v="0"/>
    <x v="0"/>
    <n v="1"/>
  </r>
  <r>
    <x v="0"/>
    <x v="9"/>
    <x v="4"/>
    <x v="3"/>
    <x v="9"/>
    <x v="7"/>
    <x v="1"/>
    <x v="1"/>
    <x v="0"/>
    <x v="0"/>
    <x v="0"/>
    <x v="0"/>
    <x v="0"/>
    <n v="1"/>
  </r>
  <r>
    <x v="0"/>
    <x v="9"/>
    <x v="4"/>
    <x v="1"/>
    <x v="13"/>
    <x v="11"/>
    <x v="2"/>
    <x v="1"/>
    <x v="0"/>
    <x v="0"/>
    <x v="0"/>
    <x v="0"/>
    <x v="0"/>
    <n v="1"/>
  </r>
  <r>
    <x v="0"/>
    <x v="9"/>
    <x v="4"/>
    <x v="2"/>
    <x v="14"/>
    <x v="12"/>
    <x v="2"/>
    <x v="1"/>
    <x v="0"/>
    <x v="0"/>
    <x v="0"/>
    <x v="0"/>
    <x v="0"/>
    <n v="1"/>
  </r>
  <r>
    <x v="0"/>
    <x v="9"/>
    <x v="4"/>
    <x v="3"/>
    <x v="18"/>
    <x v="12"/>
    <x v="2"/>
    <x v="1"/>
    <x v="0"/>
    <x v="0"/>
    <x v="0"/>
    <x v="0"/>
    <x v="0"/>
    <n v="1"/>
  </r>
  <r>
    <x v="0"/>
    <x v="0"/>
    <x v="4"/>
    <x v="1"/>
    <x v="1"/>
    <x v="2"/>
    <x v="1"/>
    <x v="1"/>
    <x v="0"/>
    <x v="0"/>
    <x v="0"/>
    <x v="0"/>
    <x v="0"/>
    <n v="1"/>
  </r>
  <r>
    <x v="0"/>
    <x v="0"/>
    <x v="4"/>
    <x v="2"/>
    <x v="16"/>
    <x v="14"/>
    <x v="1"/>
    <x v="1"/>
    <x v="0"/>
    <x v="0"/>
    <x v="0"/>
    <x v="0"/>
    <x v="0"/>
    <n v="1"/>
  </r>
  <r>
    <x v="0"/>
    <x v="0"/>
    <x v="4"/>
    <x v="3"/>
    <x v="9"/>
    <x v="7"/>
    <x v="1"/>
    <x v="1"/>
    <x v="0"/>
    <x v="0"/>
    <x v="0"/>
    <x v="0"/>
    <x v="0"/>
    <n v="1"/>
  </r>
  <r>
    <x v="0"/>
    <x v="10"/>
    <x v="4"/>
    <x v="1"/>
    <x v="5"/>
    <x v="4"/>
    <x v="2"/>
    <x v="1"/>
    <x v="0"/>
    <x v="0"/>
    <x v="0"/>
    <x v="0"/>
    <x v="0"/>
    <n v="1"/>
  </r>
  <r>
    <x v="0"/>
    <x v="10"/>
    <x v="4"/>
    <x v="2"/>
    <x v="16"/>
    <x v="14"/>
    <x v="2"/>
    <x v="1"/>
    <x v="0"/>
    <x v="0"/>
    <x v="0"/>
    <x v="0"/>
    <x v="0"/>
    <n v="1"/>
  </r>
  <r>
    <x v="0"/>
    <x v="10"/>
    <x v="4"/>
    <x v="3"/>
    <x v="9"/>
    <x v="7"/>
    <x v="2"/>
    <x v="1"/>
    <x v="0"/>
    <x v="0"/>
    <x v="0"/>
    <x v="0"/>
    <x v="0"/>
    <n v="1"/>
  </r>
  <r>
    <x v="0"/>
    <x v="0"/>
    <x v="4"/>
    <x v="1"/>
    <x v="17"/>
    <x v="15"/>
    <x v="2"/>
    <x v="1"/>
    <x v="0"/>
    <x v="0"/>
    <x v="0"/>
    <x v="0"/>
    <x v="0"/>
    <n v="1"/>
  </r>
  <r>
    <x v="0"/>
    <x v="0"/>
    <x v="4"/>
    <x v="2"/>
    <x v="2"/>
    <x v="3"/>
    <x v="2"/>
    <x v="1"/>
    <x v="0"/>
    <x v="0"/>
    <x v="0"/>
    <x v="0"/>
    <x v="0"/>
    <n v="1"/>
  </r>
  <r>
    <x v="0"/>
    <x v="0"/>
    <x v="4"/>
    <x v="3"/>
    <x v="15"/>
    <x v="13"/>
    <x v="2"/>
    <x v="1"/>
    <x v="0"/>
    <x v="0"/>
    <x v="0"/>
    <x v="0"/>
    <x v="0"/>
    <n v="1"/>
  </r>
  <r>
    <x v="0"/>
    <x v="11"/>
    <x v="5"/>
    <x v="1"/>
    <x v="8"/>
    <x v="6"/>
    <x v="2"/>
    <x v="1"/>
    <x v="0"/>
    <x v="0"/>
    <x v="0"/>
    <x v="0"/>
    <x v="0"/>
    <n v="1"/>
  </r>
  <r>
    <x v="0"/>
    <x v="11"/>
    <x v="5"/>
    <x v="2"/>
    <x v="6"/>
    <x v="5"/>
    <x v="2"/>
    <x v="1"/>
    <x v="0"/>
    <x v="0"/>
    <x v="0"/>
    <x v="0"/>
    <x v="0"/>
    <n v="1"/>
  </r>
  <r>
    <x v="0"/>
    <x v="11"/>
    <x v="5"/>
    <x v="3"/>
    <x v="9"/>
    <x v="7"/>
    <x v="2"/>
    <x v="1"/>
    <x v="0"/>
    <x v="0"/>
    <x v="0"/>
    <x v="0"/>
    <x v="0"/>
    <n v="1"/>
  </r>
  <r>
    <x v="0"/>
    <x v="9"/>
    <x v="3"/>
    <x v="1"/>
    <x v="1"/>
    <x v="2"/>
    <x v="1"/>
    <x v="1"/>
    <x v="0"/>
    <x v="0"/>
    <x v="1"/>
    <x v="0"/>
    <x v="0"/>
    <n v="1"/>
  </r>
  <r>
    <x v="0"/>
    <x v="9"/>
    <x v="3"/>
    <x v="2"/>
    <x v="2"/>
    <x v="3"/>
    <x v="1"/>
    <x v="1"/>
    <x v="0"/>
    <x v="0"/>
    <x v="1"/>
    <x v="0"/>
    <x v="0"/>
    <n v="1"/>
  </r>
  <r>
    <x v="0"/>
    <x v="9"/>
    <x v="3"/>
    <x v="3"/>
    <x v="15"/>
    <x v="13"/>
    <x v="1"/>
    <x v="1"/>
    <x v="0"/>
    <x v="0"/>
    <x v="1"/>
    <x v="0"/>
    <x v="0"/>
    <n v="1"/>
  </r>
  <r>
    <x v="0"/>
    <x v="9"/>
    <x v="4"/>
    <x v="1"/>
    <x v="5"/>
    <x v="4"/>
    <x v="0"/>
    <x v="1"/>
    <x v="0"/>
    <x v="0"/>
    <x v="0"/>
    <x v="0"/>
    <x v="0"/>
    <n v="1"/>
  </r>
  <r>
    <x v="0"/>
    <x v="9"/>
    <x v="4"/>
    <x v="2"/>
    <x v="16"/>
    <x v="14"/>
    <x v="0"/>
    <x v="1"/>
    <x v="0"/>
    <x v="0"/>
    <x v="0"/>
    <x v="0"/>
    <x v="0"/>
    <n v="1"/>
  </r>
  <r>
    <x v="0"/>
    <x v="9"/>
    <x v="4"/>
    <x v="3"/>
    <x v="9"/>
    <x v="7"/>
    <x v="0"/>
    <x v="1"/>
    <x v="0"/>
    <x v="0"/>
    <x v="0"/>
    <x v="0"/>
    <x v="0"/>
    <n v="1"/>
  </r>
  <r>
    <x v="0"/>
    <x v="1"/>
    <x v="2"/>
    <x v="1"/>
    <x v="1"/>
    <x v="2"/>
    <x v="7"/>
    <x v="1"/>
    <x v="0"/>
    <x v="0"/>
    <x v="0"/>
    <x v="0"/>
    <x v="0"/>
    <n v="1"/>
  </r>
  <r>
    <x v="0"/>
    <x v="1"/>
    <x v="2"/>
    <x v="2"/>
    <x v="16"/>
    <x v="14"/>
    <x v="7"/>
    <x v="1"/>
    <x v="0"/>
    <x v="0"/>
    <x v="0"/>
    <x v="0"/>
    <x v="0"/>
    <n v="1"/>
  </r>
  <r>
    <x v="0"/>
    <x v="1"/>
    <x v="2"/>
    <x v="3"/>
    <x v="9"/>
    <x v="7"/>
    <x v="7"/>
    <x v="1"/>
    <x v="0"/>
    <x v="0"/>
    <x v="0"/>
    <x v="0"/>
    <x v="0"/>
    <n v="1"/>
  </r>
  <r>
    <x v="0"/>
    <x v="9"/>
    <x v="2"/>
    <x v="1"/>
    <x v="17"/>
    <x v="15"/>
    <x v="1"/>
    <x v="1"/>
    <x v="0"/>
    <x v="0"/>
    <x v="0"/>
    <x v="0"/>
    <x v="0"/>
    <n v="1"/>
  </r>
  <r>
    <x v="0"/>
    <x v="9"/>
    <x v="2"/>
    <x v="2"/>
    <x v="2"/>
    <x v="3"/>
    <x v="1"/>
    <x v="1"/>
    <x v="0"/>
    <x v="0"/>
    <x v="0"/>
    <x v="0"/>
    <x v="0"/>
    <n v="1"/>
  </r>
  <r>
    <x v="0"/>
    <x v="9"/>
    <x v="2"/>
    <x v="3"/>
    <x v="15"/>
    <x v="13"/>
    <x v="1"/>
    <x v="1"/>
    <x v="0"/>
    <x v="0"/>
    <x v="0"/>
    <x v="0"/>
    <x v="0"/>
    <n v="1"/>
  </r>
  <r>
    <x v="0"/>
    <x v="5"/>
    <x v="4"/>
    <x v="1"/>
    <x v="13"/>
    <x v="11"/>
    <x v="1"/>
    <x v="1"/>
    <x v="0"/>
    <x v="0"/>
    <x v="0"/>
    <x v="0"/>
    <x v="0"/>
    <n v="1"/>
  </r>
  <r>
    <x v="0"/>
    <x v="5"/>
    <x v="4"/>
    <x v="2"/>
    <x v="14"/>
    <x v="12"/>
    <x v="1"/>
    <x v="1"/>
    <x v="0"/>
    <x v="0"/>
    <x v="0"/>
    <x v="0"/>
    <x v="0"/>
    <n v="1"/>
  </r>
  <r>
    <x v="0"/>
    <x v="5"/>
    <x v="4"/>
    <x v="3"/>
    <x v="15"/>
    <x v="13"/>
    <x v="1"/>
    <x v="1"/>
    <x v="0"/>
    <x v="0"/>
    <x v="0"/>
    <x v="0"/>
    <x v="0"/>
    <n v="1"/>
  </r>
  <r>
    <x v="0"/>
    <x v="16"/>
    <x v="4"/>
    <x v="1"/>
    <x v="8"/>
    <x v="6"/>
    <x v="3"/>
    <x v="1"/>
    <x v="0"/>
    <x v="3"/>
    <x v="0"/>
    <x v="0"/>
    <x v="0"/>
    <n v="1"/>
  </r>
  <r>
    <x v="0"/>
    <x v="16"/>
    <x v="4"/>
    <x v="2"/>
    <x v="6"/>
    <x v="5"/>
    <x v="3"/>
    <x v="1"/>
    <x v="0"/>
    <x v="3"/>
    <x v="0"/>
    <x v="0"/>
    <x v="0"/>
    <n v="1"/>
  </r>
  <r>
    <x v="0"/>
    <x v="16"/>
    <x v="4"/>
    <x v="0"/>
    <x v="7"/>
    <x v="0"/>
    <x v="3"/>
    <x v="1"/>
    <x v="0"/>
    <x v="3"/>
    <x v="0"/>
    <x v="0"/>
    <x v="0"/>
    <n v="1"/>
  </r>
  <r>
    <x v="0"/>
    <x v="9"/>
    <x v="4"/>
    <x v="1"/>
    <x v="5"/>
    <x v="4"/>
    <x v="2"/>
    <x v="1"/>
    <x v="0"/>
    <x v="0"/>
    <x v="0"/>
    <x v="0"/>
    <x v="0"/>
    <n v="1"/>
  </r>
  <r>
    <x v="0"/>
    <x v="9"/>
    <x v="4"/>
    <x v="2"/>
    <x v="6"/>
    <x v="5"/>
    <x v="2"/>
    <x v="1"/>
    <x v="0"/>
    <x v="0"/>
    <x v="0"/>
    <x v="0"/>
    <x v="0"/>
    <n v="1"/>
  </r>
  <r>
    <x v="0"/>
    <x v="9"/>
    <x v="4"/>
    <x v="3"/>
    <x v="9"/>
    <x v="7"/>
    <x v="2"/>
    <x v="1"/>
    <x v="0"/>
    <x v="0"/>
    <x v="0"/>
    <x v="0"/>
    <x v="0"/>
    <n v="1"/>
  </r>
  <r>
    <x v="0"/>
    <x v="23"/>
    <x v="4"/>
    <x v="1"/>
    <x v="17"/>
    <x v="15"/>
    <x v="2"/>
    <x v="1"/>
    <x v="0"/>
    <x v="0"/>
    <x v="0"/>
    <x v="0"/>
    <x v="0"/>
    <n v="1"/>
  </r>
  <r>
    <x v="0"/>
    <x v="23"/>
    <x v="4"/>
    <x v="2"/>
    <x v="2"/>
    <x v="3"/>
    <x v="2"/>
    <x v="1"/>
    <x v="0"/>
    <x v="0"/>
    <x v="0"/>
    <x v="0"/>
    <x v="0"/>
    <n v="1"/>
  </r>
  <r>
    <x v="0"/>
    <x v="23"/>
    <x v="4"/>
    <x v="3"/>
    <x v="15"/>
    <x v="13"/>
    <x v="2"/>
    <x v="3"/>
    <x v="0"/>
    <x v="0"/>
    <x v="0"/>
    <x v="0"/>
    <x v="0"/>
    <n v="1"/>
  </r>
  <r>
    <x v="0"/>
    <x v="5"/>
    <x v="4"/>
    <x v="1"/>
    <x v="1"/>
    <x v="2"/>
    <x v="2"/>
    <x v="1"/>
    <x v="0"/>
    <x v="0"/>
    <x v="0"/>
    <x v="0"/>
    <x v="0"/>
    <n v="1"/>
  </r>
  <r>
    <x v="0"/>
    <x v="5"/>
    <x v="4"/>
    <x v="2"/>
    <x v="16"/>
    <x v="14"/>
    <x v="2"/>
    <x v="1"/>
    <x v="0"/>
    <x v="0"/>
    <x v="0"/>
    <x v="0"/>
    <x v="0"/>
    <n v="1"/>
  </r>
  <r>
    <x v="0"/>
    <x v="5"/>
    <x v="4"/>
    <x v="3"/>
    <x v="9"/>
    <x v="7"/>
    <x v="2"/>
    <x v="1"/>
    <x v="0"/>
    <x v="0"/>
    <x v="0"/>
    <x v="0"/>
    <x v="0"/>
    <n v="1"/>
  </r>
  <r>
    <x v="0"/>
    <x v="0"/>
    <x v="4"/>
    <x v="1"/>
    <x v="17"/>
    <x v="15"/>
    <x v="2"/>
    <x v="1"/>
    <x v="0"/>
    <x v="0"/>
    <x v="0"/>
    <x v="0"/>
    <x v="0"/>
    <n v="1"/>
  </r>
  <r>
    <x v="0"/>
    <x v="0"/>
    <x v="4"/>
    <x v="2"/>
    <x v="2"/>
    <x v="3"/>
    <x v="2"/>
    <x v="1"/>
    <x v="0"/>
    <x v="0"/>
    <x v="0"/>
    <x v="0"/>
    <x v="0"/>
    <n v="1"/>
  </r>
  <r>
    <x v="0"/>
    <x v="0"/>
    <x v="4"/>
    <x v="3"/>
    <x v="15"/>
    <x v="13"/>
    <x v="2"/>
    <x v="1"/>
    <x v="0"/>
    <x v="0"/>
    <x v="0"/>
    <x v="0"/>
    <x v="0"/>
    <n v="1"/>
  </r>
  <r>
    <x v="0"/>
    <x v="13"/>
    <x v="4"/>
    <x v="1"/>
    <x v="5"/>
    <x v="4"/>
    <x v="0"/>
    <x v="1"/>
    <x v="0"/>
    <x v="0"/>
    <x v="0"/>
    <x v="0"/>
    <x v="0"/>
    <n v="1"/>
  </r>
  <r>
    <x v="0"/>
    <x v="13"/>
    <x v="4"/>
    <x v="2"/>
    <x v="16"/>
    <x v="14"/>
    <x v="0"/>
    <x v="1"/>
    <x v="0"/>
    <x v="0"/>
    <x v="0"/>
    <x v="0"/>
    <x v="0"/>
    <n v="1"/>
  </r>
  <r>
    <x v="0"/>
    <x v="13"/>
    <x v="4"/>
    <x v="3"/>
    <x v="9"/>
    <x v="7"/>
    <x v="0"/>
    <x v="1"/>
    <x v="0"/>
    <x v="0"/>
    <x v="0"/>
    <x v="0"/>
    <x v="0"/>
    <n v="1"/>
  </r>
  <r>
    <x v="0"/>
    <x v="10"/>
    <x v="3"/>
    <x v="1"/>
    <x v="5"/>
    <x v="4"/>
    <x v="2"/>
    <x v="1"/>
    <x v="0"/>
    <x v="0"/>
    <x v="0"/>
    <x v="0"/>
    <x v="0"/>
    <n v="1"/>
  </r>
  <r>
    <x v="0"/>
    <x v="10"/>
    <x v="3"/>
    <x v="2"/>
    <x v="6"/>
    <x v="5"/>
    <x v="2"/>
    <x v="1"/>
    <x v="0"/>
    <x v="0"/>
    <x v="0"/>
    <x v="0"/>
    <x v="0"/>
    <n v="1"/>
  </r>
  <r>
    <x v="0"/>
    <x v="10"/>
    <x v="3"/>
    <x v="3"/>
    <x v="9"/>
    <x v="7"/>
    <x v="2"/>
    <x v="1"/>
    <x v="0"/>
    <x v="0"/>
    <x v="0"/>
    <x v="0"/>
    <x v="0"/>
    <n v="1"/>
  </r>
  <r>
    <x v="0"/>
    <x v="9"/>
    <x v="4"/>
    <x v="1"/>
    <x v="1"/>
    <x v="2"/>
    <x v="6"/>
    <x v="1"/>
    <x v="0"/>
    <x v="0"/>
    <x v="0"/>
    <x v="0"/>
    <x v="0"/>
    <n v="1"/>
  </r>
  <r>
    <x v="0"/>
    <x v="9"/>
    <x v="4"/>
    <x v="2"/>
    <x v="2"/>
    <x v="3"/>
    <x v="6"/>
    <x v="1"/>
    <x v="0"/>
    <x v="0"/>
    <x v="0"/>
    <x v="0"/>
    <x v="0"/>
    <n v="1"/>
  </r>
  <r>
    <x v="0"/>
    <x v="9"/>
    <x v="4"/>
    <x v="3"/>
    <x v="15"/>
    <x v="13"/>
    <x v="6"/>
    <x v="1"/>
    <x v="0"/>
    <x v="0"/>
    <x v="0"/>
    <x v="0"/>
    <x v="0"/>
    <n v="1"/>
  </r>
  <r>
    <x v="0"/>
    <x v="20"/>
    <x v="4"/>
    <x v="1"/>
    <x v="13"/>
    <x v="11"/>
    <x v="1"/>
    <x v="1"/>
    <x v="0"/>
    <x v="0"/>
    <x v="0"/>
    <x v="0"/>
    <x v="0"/>
    <n v="1"/>
  </r>
  <r>
    <x v="0"/>
    <x v="20"/>
    <x v="4"/>
    <x v="2"/>
    <x v="14"/>
    <x v="12"/>
    <x v="1"/>
    <x v="0"/>
    <x v="0"/>
    <x v="0"/>
    <x v="0"/>
    <x v="0"/>
    <x v="0"/>
    <n v="1"/>
  </r>
  <r>
    <x v="0"/>
    <x v="20"/>
    <x v="4"/>
    <x v="3"/>
    <x v="12"/>
    <x v="10"/>
    <x v="1"/>
    <x v="1"/>
    <x v="0"/>
    <x v="0"/>
    <x v="0"/>
    <x v="0"/>
    <x v="0"/>
    <n v="1"/>
  </r>
  <r>
    <x v="0"/>
    <x v="9"/>
    <x v="4"/>
    <x v="1"/>
    <x v="8"/>
    <x v="6"/>
    <x v="1"/>
    <x v="1"/>
    <x v="0"/>
    <x v="2"/>
    <x v="0"/>
    <x v="0"/>
    <x v="0"/>
    <n v="1"/>
  </r>
  <r>
    <x v="0"/>
    <x v="9"/>
    <x v="4"/>
    <x v="2"/>
    <x v="6"/>
    <x v="5"/>
    <x v="1"/>
    <x v="1"/>
    <x v="0"/>
    <x v="2"/>
    <x v="0"/>
    <x v="0"/>
    <x v="0"/>
    <n v="1"/>
  </r>
  <r>
    <x v="0"/>
    <x v="9"/>
    <x v="4"/>
    <x v="3"/>
    <x v="9"/>
    <x v="7"/>
    <x v="1"/>
    <x v="1"/>
    <x v="0"/>
    <x v="2"/>
    <x v="0"/>
    <x v="0"/>
    <x v="0"/>
    <n v="1"/>
  </r>
  <r>
    <x v="0"/>
    <x v="9"/>
    <x v="4"/>
    <x v="1"/>
    <x v="13"/>
    <x v="11"/>
    <x v="2"/>
    <x v="1"/>
    <x v="0"/>
    <x v="0"/>
    <x v="0"/>
    <x v="0"/>
    <x v="0"/>
    <n v="1"/>
  </r>
  <r>
    <x v="0"/>
    <x v="9"/>
    <x v="4"/>
    <x v="2"/>
    <x v="14"/>
    <x v="12"/>
    <x v="2"/>
    <x v="1"/>
    <x v="0"/>
    <x v="0"/>
    <x v="0"/>
    <x v="0"/>
    <x v="0"/>
    <n v="1"/>
  </r>
  <r>
    <x v="0"/>
    <x v="9"/>
    <x v="4"/>
    <x v="3"/>
    <x v="12"/>
    <x v="10"/>
    <x v="2"/>
    <x v="1"/>
    <x v="0"/>
    <x v="0"/>
    <x v="0"/>
    <x v="0"/>
    <x v="0"/>
    <n v="1"/>
  </r>
  <r>
    <x v="0"/>
    <x v="9"/>
    <x v="2"/>
    <x v="1"/>
    <x v="1"/>
    <x v="2"/>
    <x v="6"/>
    <x v="1"/>
    <x v="0"/>
    <x v="0"/>
    <x v="0"/>
    <x v="0"/>
    <x v="0"/>
    <n v="1"/>
  </r>
  <r>
    <x v="0"/>
    <x v="9"/>
    <x v="2"/>
    <x v="2"/>
    <x v="2"/>
    <x v="3"/>
    <x v="6"/>
    <x v="1"/>
    <x v="0"/>
    <x v="0"/>
    <x v="0"/>
    <x v="0"/>
    <x v="0"/>
    <n v="1"/>
  </r>
  <r>
    <x v="0"/>
    <x v="9"/>
    <x v="2"/>
    <x v="3"/>
    <x v="15"/>
    <x v="13"/>
    <x v="6"/>
    <x v="1"/>
    <x v="0"/>
    <x v="0"/>
    <x v="0"/>
    <x v="0"/>
    <x v="0"/>
    <n v="1"/>
  </r>
  <r>
    <x v="0"/>
    <x v="5"/>
    <x v="4"/>
    <x v="1"/>
    <x v="17"/>
    <x v="15"/>
    <x v="2"/>
    <x v="1"/>
    <x v="0"/>
    <x v="0"/>
    <x v="0"/>
    <x v="0"/>
    <x v="0"/>
    <n v="1"/>
  </r>
  <r>
    <x v="0"/>
    <x v="5"/>
    <x v="4"/>
    <x v="2"/>
    <x v="14"/>
    <x v="12"/>
    <x v="2"/>
    <x v="0"/>
    <x v="0"/>
    <x v="0"/>
    <x v="0"/>
    <x v="0"/>
    <x v="0"/>
    <n v="1"/>
  </r>
  <r>
    <x v="0"/>
    <x v="5"/>
    <x v="4"/>
    <x v="3"/>
    <x v="15"/>
    <x v="13"/>
    <x v="2"/>
    <x v="0"/>
    <x v="0"/>
    <x v="0"/>
    <x v="0"/>
    <x v="0"/>
    <x v="0"/>
    <n v="1"/>
  </r>
  <r>
    <x v="0"/>
    <x v="0"/>
    <x v="4"/>
    <x v="1"/>
    <x v="17"/>
    <x v="15"/>
    <x v="2"/>
    <x v="1"/>
    <x v="0"/>
    <x v="0"/>
    <x v="0"/>
    <x v="0"/>
    <x v="0"/>
    <n v="1"/>
  </r>
  <r>
    <x v="0"/>
    <x v="0"/>
    <x v="4"/>
    <x v="2"/>
    <x v="14"/>
    <x v="12"/>
    <x v="2"/>
    <x v="1"/>
    <x v="0"/>
    <x v="0"/>
    <x v="0"/>
    <x v="0"/>
    <x v="0"/>
    <n v="1"/>
  </r>
  <r>
    <x v="0"/>
    <x v="0"/>
    <x v="4"/>
    <x v="3"/>
    <x v="18"/>
    <x v="12"/>
    <x v="2"/>
    <x v="1"/>
    <x v="0"/>
    <x v="0"/>
    <x v="0"/>
    <x v="0"/>
    <x v="0"/>
    <n v="1"/>
  </r>
  <r>
    <x v="0"/>
    <x v="11"/>
    <x v="5"/>
    <x v="1"/>
    <x v="8"/>
    <x v="6"/>
    <x v="4"/>
    <x v="1"/>
    <x v="0"/>
    <x v="0"/>
    <x v="0"/>
    <x v="0"/>
    <x v="0"/>
    <n v="1"/>
  </r>
  <r>
    <x v="0"/>
    <x v="11"/>
    <x v="5"/>
    <x v="2"/>
    <x v="6"/>
    <x v="5"/>
    <x v="4"/>
    <x v="1"/>
    <x v="0"/>
    <x v="0"/>
    <x v="0"/>
    <x v="0"/>
    <x v="0"/>
    <n v="1"/>
  </r>
  <r>
    <x v="0"/>
    <x v="11"/>
    <x v="5"/>
    <x v="3"/>
    <x v="9"/>
    <x v="7"/>
    <x v="4"/>
    <x v="1"/>
    <x v="0"/>
    <x v="0"/>
    <x v="0"/>
    <x v="0"/>
    <x v="0"/>
    <n v="1"/>
  </r>
  <r>
    <x v="0"/>
    <x v="9"/>
    <x v="5"/>
    <x v="1"/>
    <x v="8"/>
    <x v="6"/>
    <x v="4"/>
    <x v="1"/>
    <x v="0"/>
    <x v="3"/>
    <x v="0"/>
    <x v="0"/>
    <x v="0"/>
    <n v="1"/>
  </r>
  <r>
    <x v="0"/>
    <x v="9"/>
    <x v="5"/>
    <x v="2"/>
    <x v="6"/>
    <x v="5"/>
    <x v="4"/>
    <x v="1"/>
    <x v="0"/>
    <x v="3"/>
    <x v="0"/>
    <x v="0"/>
    <x v="0"/>
    <n v="1"/>
  </r>
  <r>
    <x v="0"/>
    <x v="9"/>
    <x v="5"/>
    <x v="3"/>
    <x v="9"/>
    <x v="7"/>
    <x v="4"/>
    <x v="1"/>
    <x v="0"/>
    <x v="3"/>
    <x v="0"/>
    <x v="0"/>
    <x v="0"/>
    <n v="1"/>
  </r>
  <r>
    <x v="0"/>
    <x v="9"/>
    <x v="4"/>
    <x v="1"/>
    <x v="5"/>
    <x v="4"/>
    <x v="0"/>
    <x v="1"/>
    <x v="0"/>
    <x v="0"/>
    <x v="0"/>
    <x v="0"/>
    <x v="0"/>
    <n v="1"/>
  </r>
  <r>
    <x v="0"/>
    <x v="9"/>
    <x v="4"/>
    <x v="2"/>
    <x v="16"/>
    <x v="14"/>
    <x v="0"/>
    <x v="1"/>
    <x v="0"/>
    <x v="0"/>
    <x v="0"/>
    <x v="0"/>
    <x v="0"/>
    <n v="1"/>
  </r>
  <r>
    <x v="0"/>
    <x v="9"/>
    <x v="4"/>
    <x v="3"/>
    <x v="9"/>
    <x v="7"/>
    <x v="0"/>
    <x v="1"/>
    <x v="0"/>
    <x v="0"/>
    <x v="0"/>
    <x v="0"/>
    <x v="0"/>
    <n v="1"/>
  </r>
  <r>
    <x v="0"/>
    <x v="5"/>
    <x v="4"/>
    <x v="1"/>
    <x v="17"/>
    <x v="15"/>
    <x v="0"/>
    <x v="1"/>
    <x v="0"/>
    <x v="0"/>
    <x v="0"/>
    <x v="0"/>
    <x v="0"/>
    <n v="1"/>
  </r>
  <r>
    <x v="0"/>
    <x v="5"/>
    <x v="4"/>
    <x v="2"/>
    <x v="2"/>
    <x v="3"/>
    <x v="0"/>
    <x v="1"/>
    <x v="0"/>
    <x v="0"/>
    <x v="0"/>
    <x v="0"/>
    <x v="0"/>
    <n v="1"/>
  </r>
  <r>
    <x v="0"/>
    <x v="5"/>
    <x v="4"/>
    <x v="3"/>
    <x v="15"/>
    <x v="13"/>
    <x v="0"/>
    <x v="1"/>
    <x v="0"/>
    <x v="0"/>
    <x v="0"/>
    <x v="0"/>
    <x v="0"/>
    <n v="1"/>
  </r>
  <r>
    <x v="0"/>
    <x v="0"/>
    <x v="3"/>
    <x v="1"/>
    <x v="5"/>
    <x v="4"/>
    <x v="1"/>
    <x v="1"/>
    <x v="0"/>
    <x v="0"/>
    <x v="1"/>
    <x v="0"/>
    <x v="0"/>
    <n v="1"/>
  </r>
  <r>
    <x v="0"/>
    <x v="0"/>
    <x v="3"/>
    <x v="2"/>
    <x v="16"/>
    <x v="14"/>
    <x v="1"/>
    <x v="1"/>
    <x v="0"/>
    <x v="0"/>
    <x v="1"/>
    <x v="0"/>
    <x v="0"/>
    <n v="1"/>
  </r>
  <r>
    <x v="0"/>
    <x v="0"/>
    <x v="3"/>
    <x v="3"/>
    <x v="9"/>
    <x v="7"/>
    <x v="1"/>
    <x v="1"/>
    <x v="0"/>
    <x v="0"/>
    <x v="1"/>
    <x v="0"/>
    <x v="0"/>
    <n v="1"/>
  </r>
  <r>
    <x v="0"/>
    <x v="5"/>
    <x v="2"/>
    <x v="1"/>
    <x v="10"/>
    <x v="8"/>
    <x v="2"/>
    <x v="1"/>
    <x v="0"/>
    <x v="0"/>
    <x v="0"/>
    <x v="0"/>
    <x v="0"/>
    <n v="1"/>
  </r>
  <r>
    <x v="0"/>
    <x v="5"/>
    <x v="2"/>
    <x v="2"/>
    <x v="14"/>
    <x v="12"/>
    <x v="2"/>
    <x v="1"/>
    <x v="0"/>
    <x v="0"/>
    <x v="0"/>
    <x v="0"/>
    <x v="0"/>
    <n v="1"/>
  </r>
  <r>
    <x v="0"/>
    <x v="5"/>
    <x v="2"/>
    <x v="3"/>
    <x v="12"/>
    <x v="10"/>
    <x v="2"/>
    <x v="1"/>
    <x v="0"/>
    <x v="0"/>
    <x v="0"/>
    <x v="0"/>
    <x v="0"/>
    <n v="1"/>
  </r>
  <r>
    <x v="0"/>
    <x v="5"/>
    <x v="3"/>
    <x v="1"/>
    <x v="8"/>
    <x v="6"/>
    <x v="1"/>
    <x v="1"/>
    <x v="0"/>
    <x v="2"/>
    <x v="0"/>
    <x v="0"/>
    <x v="0"/>
    <n v="1"/>
  </r>
  <r>
    <x v="0"/>
    <x v="5"/>
    <x v="3"/>
    <x v="2"/>
    <x v="6"/>
    <x v="5"/>
    <x v="1"/>
    <x v="1"/>
    <x v="0"/>
    <x v="2"/>
    <x v="0"/>
    <x v="0"/>
    <x v="0"/>
    <n v="1"/>
  </r>
  <r>
    <x v="0"/>
    <x v="5"/>
    <x v="3"/>
    <x v="3"/>
    <x v="9"/>
    <x v="7"/>
    <x v="1"/>
    <x v="1"/>
    <x v="0"/>
    <x v="2"/>
    <x v="0"/>
    <x v="0"/>
    <x v="0"/>
    <n v="1"/>
  </r>
  <r>
    <x v="0"/>
    <x v="9"/>
    <x v="4"/>
    <x v="1"/>
    <x v="1"/>
    <x v="2"/>
    <x v="2"/>
    <x v="1"/>
    <x v="0"/>
    <x v="0"/>
    <x v="0"/>
    <x v="0"/>
    <x v="0"/>
    <n v="1"/>
  </r>
  <r>
    <x v="0"/>
    <x v="9"/>
    <x v="4"/>
    <x v="2"/>
    <x v="2"/>
    <x v="3"/>
    <x v="2"/>
    <x v="1"/>
    <x v="0"/>
    <x v="0"/>
    <x v="0"/>
    <x v="0"/>
    <x v="0"/>
    <n v="1"/>
  </r>
  <r>
    <x v="0"/>
    <x v="9"/>
    <x v="4"/>
    <x v="3"/>
    <x v="15"/>
    <x v="13"/>
    <x v="2"/>
    <x v="1"/>
    <x v="0"/>
    <x v="0"/>
    <x v="0"/>
    <x v="0"/>
    <x v="0"/>
    <n v="1"/>
  </r>
  <r>
    <x v="0"/>
    <x v="10"/>
    <x v="3"/>
    <x v="1"/>
    <x v="5"/>
    <x v="4"/>
    <x v="6"/>
    <x v="1"/>
    <x v="0"/>
    <x v="0"/>
    <x v="0"/>
    <x v="0"/>
    <x v="0"/>
    <n v="1"/>
  </r>
  <r>
    <x v="0"/>
    <x v="10"/>
    <x v="3"/>
    <x v="2"/>
    <x v="6"/>
    <x v="5"/>
    <x v="6"/>
    <x v="1"/>
    <x v="0"/>
    <x v="0"/>
    <x v="0"/>
    <x v="0"/>
    <x v="0"/>
    <n v="1"/>
  </r>
  <r>
    <x v="0"/>
    <x v="10"/>
    <x v="3"/>
    <x v="3"/>
    <x v="9"/>
    <x v="7"/>
    <x v="6"/>
    <x v="1"/>
    <x v="0"/>
    <x v="0"/>
    <x v="0"/>
    <x v="0"/>
    <x v="0"/>
    <n v="1"/>
  </r>
  <r>
    <x v="0"/>
    <x v="1"/>
    <x v="2"/>
    <x v="1"/>
    <x v="29"/>
    <x v="21"/>
    <x v="1"/>
    <x v="3"/>
    <x v="0"/>
    <x v="0"/>
    <x v="0"/>
    <x v="0"/>
    <x v="0"/>
    <n v="1"/>
  </r>
  <r>
    <x v="0"/>
    <x v="1"/>
    <x v="2"/>
    <x v="2"/>
    <x v="11"/>
    <x v="9"/>
    <x v="1"/>
    <x v="3"/>
    <x v="0"/>
    <x v="0"/>
    <x v="0"/>
    <x v="0"/>
    <x v="0"/>
    <n v="1"/>
  </r>
  <r>
    <x v="0"/>
    <x v="1"/>
    <x v="2"/>
    <x v="3"/>
    <x v="31"/>
    <x v="22"/>
    <x v="1"/>
    <x v="3"/>
    <x v="0"/>
    <x v="0"/>
    <x v="0"/>
    <x v="0"/>
    <x v="0"/>
    <n v="1"/>
  </r>
  <r>
    <x v="0"/>
    <x v="5"/>
    <x v="4"/>
    <x v="1"/>
    <x v="1"/>
    <x v="2"/>
    <x v="1"/>
    <x v="1"/>
    <x v="0"/>
    <x v="0"/>
    <x v="0"/>
    <x v="0"/>
    <x v="0"/>
    <n v="1"/>
  </r>
  <r>
    <x v="0"/>
    <x v="5"/>
    <x v="4"/>
    <x v="2"/>
    <x v="16"/>
    <x v="14"/>
    <x v="1"/>
    <x v="1"/>
    <x v="0"/>
    <x v="0"/>
    <x v="0"/>
    <x v="0"/>
    <x v="0"/>
    <n v="1"/>
  </r>
  <r>
    <x v="0"/>
    <x v="5"/>
    <x v="4"/>
    <x v="3"/>
    <x v="9"/>
    <x v="7"/>
    <x v="1"/>
    <x v="1"/>
    <x v="0"/>
    <x v="0"/>
    <x v="0"/>
    <x v="0"/>
    <x v="0"/>
    <n v="1"/>
  </r>
  <r>
    <x v="0"/>
    <x v="23"/>
    <x v="4"/>
    <x v="1"/>
    <x v="13"/>
    <x v="11"/>
    <x v="0"/>
    <x v="1"/>
    <x v="0"/>
    <x v="0"/>
    <x v="0"/>
    <x v="0"/>
    <x v="0"/>
    <n v="1"/>
  </r>
  <r>
    <x v="0"/>
    <x v="23"/>
    <x v="4"/>
    <x v="2"/>
    <x v="14"/>
    <x v="12"/>
    <x v="0"/>
    <x v="1"/>
    <x v="0"/>
    <x v="0"/>
    <x v="0"/>
    <x v="0"/>
    <x v="0"/>
    <n v="1"/>
  </r>
  <r>
    <x v="0"/>
    <x v="23"/>
    <x v="4"/>
    <x v="3"/>
    <x v="18"/>
    <x v="12"/>
    <x v="0"/>
    <x v="0"/>
    <x v="0"/>
    <x v="0"/>
    <x v="0"/>
    <x v="0"/>
    <x v="0"/>
    <n v="1"/>
  </r>
  <r>
    <x v="0"/>
    <x v="0"/>
    <x v="3"/>
    <x v="1"/>
    <x v="8"/>
    <x v="6"/>
    <x v="2"/>
    <x v="1"/>
    <x v="0"/>
    <x v="0"/>
    <x v="0"/>
    <x v="0"/>
    <x v="0"/>
    <n v="1"/>
  </r>
  <r>
    <x v="0"/>
    <x v="0"/>
    <x v="3"/>
    <x v="2"/>
    <x v="6"/>
    <x v="5"/>
    <x v="2"/>
    <x v="1"/>
    <x v="0"/>
    <x v="0"/>
    <x v="0"/>
    <x v="0"/>
    <x v="0"/>
    <n v="1"/>
  </r>
  <r>
    <x v="0"/>
    <x v="0"/>
    <x v="3"/>
    <x v="3"/>
    <x v="9"/>
    <x v="7"/>
    <x v="2"/>
    <x v="1"/>
    <x v="0"/>
    <x v="0"/>
    <x v="0"/>
    <x v="0"/>
    <x v="0"/>
    <n v="1"/>
  </r>
  <r>
    <x v="0"/>
    <x v="3"/>
    <x v="4"/>
    <x v="1"/>
    <x v="10"/>
    <x v="8"/>
    <x v="1"/>
    <x v="1"/>
    <x v="0"/>
    <x v="0"/>
    <x v="0"/>
    <x v="0"/>
    <x v="0"/>
    <n v="1"/>
  </r>
  <r>
    <x v="0"/>
    <x v="3"/>
    <x v="4"/>
    <x v="2"/>
    <x v="19"/>
    <x v="10"/>
    <x v="1"/>
    <x v="1"/>
    <x v="0"/>
    <x v="0"/>
    <x v="0"/>
    <x v="0"/>
    <x v="0"/>
    <n v="1"/>
  </r>
  <r>
    <x v="0"/>
    <x v="3"/>
    <x v="4"/>
    <x v="3"/>
    <x v="33"/>
    <x v="24"/>
    <x v="1"/>
    <x v="1"/>
    <x v="0"/>
    <x v="0"/>
    <x v="0"/>
    <x v="0"/>
    <x v="0"/>
    <n v="1"/>
  </r>
  <r>
    <x v="0"/>
    <x v="4"/>
    <x v="4"/>
    <x v="1"/>
    <x v="5"/>
    <x v="4"/>
    <x v="0"/>
    <x v="1"/>
    <x v="0"/>
    <x v="0"/>
    <x v="0"/>
    <x v="0"/>
    <x v="0"/>
    <n v="1"/>
  </r>
  <r>
    <x v="0"/>
    <x v="4"/>
    <x v="4"/>
    <x v="2"/>
    <x v="16"/>
    <x v="14"/>
    <x v="0"/>
    <x v="1"/>
    <x v="0"/>
    <x v="0"/>
    <x v="0"/>
    <x v="0"/>
    <x v="0"/>
    <n v="1"/>
  </r>
  <r>
    <x v="0"/>
    <x v="4"/>
    <x v="4"/>
    <x v="3"/>
    <x v="9"/>
    <x v="7"/>
    <x v="0"/>
    <x v="1"/>
    <x v="0"/>
    <x v="0"/>
    <x v="0"/>
    <x v="0"/>
    <x v="0"/>
    <n v="1"/>
  </r>
  <r>
    <x v="0"/>
    <x v="0"/>
    <x v="3"/>
    <x v="1"/>
    <x v="1"/>
    <x v="2"/>
    <x v="1"/>
    <x v="1"/>
    <x v="0"/>
    <x v="0"/>
    <x v="0"/>
    <x v="0"/>
    <x v="0"/>
    <n v="1"/>
  </r>
  <r>
    <x v="0"/>
    <x v="0"/>
    <x v="3"/>
    <x v="2"/>
    <x v="16"/>
    <x v="14"/>
    <x v="1"/>
    <x v="1"/>
    <x v="0"/>
    <x v="0"/>
    <x v="0"/>
    <x v="0"/>
    <x v="0"/>
    <n v="1"/>
  </r>
  <r>
    <x v="0"/>
    <x v="0"/>
    <x v="3"/>
    <x v="3"/>
    <x v="9"/>
    <x v="7"/>
    <x v="1"/>
    <x v="1"/>
    <x v="0"/>
    <x v="0"/>
    <x v="0"/>
    <x v="0"/>
    <x v="0"/>
    <n v="1"/>
  </r>
  <r>
    <x v="0"/>
    <x v="11"/>
    <x v="4"/>
    <x v="1"/>
    <x v="5"/>
    <x v="4"/>
    <x v="1"/>
    <x v="1"/>
    <x v="0"/>
    <x v="0"/>
    <x v="0"/>
    <x v="0"/>
    <x v="0"/>
    <n v="1"/>
  </r>
  <r>
    <x v="0"/>
    <x v="11"/>
    <x v="4"/>
    <x v="2"/>
    <x v="16"/>
    <x v="14"/>
    <x v="1"/>
    <x v="1"/>
    <x v="0"/>
    <x v="0"/>
    <x v="0"/>
    <x v="0"/>
    <x v="0"/>
    <n v="1"/>
  </r>
  <r>
    <x v="0"/>
    <x v="11"/>
    <x v="4"/>
    <x v="3"/>
    <x v="9"/>
    <x v="7"/>
    <x v="1"/>
    <x v="1"/>
    <x v="0"/>
    <x v="0"/>
    <x v="0"/>
    <x v="0"/>
    <x v="0"/>
    <n v="1"/>
  </r>
  <r>
    <x v="0"/>
    <x v="12"/>
    <x v="4"/>
    <x v="1"/>
    <x v="17"/>
    <x v="15"/>
    <x v="4"/>
    <x v="1"/>
    <x v="0"/>
    <x v="1"/>
    <x v="0"/>
    <x v="0"/>
    <x v="0"/>
    <n v="1"/>
  </r>
  <r>
    <x v="0"/>
    <x v="12"/>
    <x v="4"/>
    <x v="2"/>
    <x v="14"/>
    <x v="12"/>
    <x v="4"/>
    <x v="1"/>
    <x v="0"/>
    <x v="1"/>
    <x v="0"/>
    <x v="0"/>
    <x v="0"/>
    <n v="1"/>
  </r>
  <r>
    <x v="0"/>
    <x v="12"/>
    <x v="4"/>
    <x v="3"/>
    <x v="15"/>
    <x v="13"/>
    <x v="4"/>
    <x v="1"/>
    <x v="0"/>
    <x v="1"/>
    <x v="0"/>
    <x v="0"/>
    <x v="0"/>
    <n v="1"/>
  </r>
  <r>
    <x v="0"/>
    <x v="1"/>
    <x v="4"/>
    <x v="1"/>
    <x v="10"/>
    <x v="8"/>
    <x v="7"/>
    <x v="1"/>
    <x v="0"/>
    <x v="0"/>
    <x v="0"/>
    <x v="0"/>
    <x v="0"/>
    <n v="1"/>
  </r>
  <r>
    <x v="0"/>
    <x v="1"/>
    <x v="4"/>
    <x v="2"/>
    <x v="11"/>
    <x v="9"/>
    <x v="7"/>
    <x v="1"/>
    <x v="0"/>
    <x v="0"/>
    <x v="0"/>
    <x v="0"/>
    <x v="0"/>
    <n v="1"/>
  </r>
  <r>
    <x v="0"/>
    <x v="1"/>
    <x v="4"/>
    <x v="3"/>
    <x v="33"/>
    <x v="24"/>
    <x v="7"/>
    <x v="1"/>
    <x v="0"/>
    <x v="0"/>
    <x v="0"/>
    <x v="0"/>
    <x v="0"/>
    <n v="1"/>
  </r>
  <r>
    <x v="0"/>
    <x v="5"/>
    <x v="4"/>
    <x v="1"/>
    <x v="13"/>
    <x v="11"/>
    <x v="1"/>
    <x v="1"/>
    <x v="0"/>
    <x v="0"/>
    <x v="0"/>
    <x v="0"/>
    <x v="0"/>
    <n v="1"/>
  </r>
  <r>
    <x v="0"/>
    <x v="5"/>
    <x v="4"/>
    <x v="2"/>
    <x v="14"/>
    <x v="12"/>
    <x v="1"/>
    <x v="1"/>
    <x v="0"/>
    <x v="0"/>
    <x v="0"/>
    <x v="0"/>
    <x v="0"/>
    <n v="1"/>
  </r>
  <r>
    <x v="0"/>
    <x v="5"/>
    <x v="4"/>
    <x v="3"/>
    <x v="18"/>
    <x v="12"/>
    <x v="1"/>
    <x v="6"/>
    <x v="0"/>
    <x v="0"/>
    <x v="0"/>
    <x v="0"/>
    <x v="0"/>
    <n v="1"/>
  </r>
  <r>
    <x v="0"/>
    <x v="9"/>
    <x v="4"/>
    <x v="1"/>
    <x v="8"/>
    <x v="6"/>
    <x v="1"/>
    <x v="1"/>
    <x v="0"/>
    <x v="0"/>
    <x v="0"/>
    <x v="0"/>
    <x v="0"/>
    <n v="1"/>
  </r>
  <r>
    <x v="0"/>
    <x v="9"/>
    <x v="4"/>
    <x v="2"/>
    <x v="6"/>
    <x v="5"/>
    <x v="1"/>
    <x v="1"/>
    <x v="0"/>
    <x v="0"/>
    <x v="0"/>
    <x v="0"/>
    <x v="0"/>
    <n v="1"/>
  </r>
  <r>
    <x v="0"/>
    <x v="9"/>
    <x v="4"/>
    <x v="3"/>
    <x v="9"/>
    <x v="7"/>
    <x v="1"/>
    <x v="1"/>
    <x v="0"/>
    <x v="0"/>
    <x v="0"/>
    <x v="0"/>
    <x v="0"/>
    <n v="1"/>
  </r>
  <r>
    <x v="0"/>
    <x v="1"/>
    <x v="2"/>
    <x v="1"/>
    <x v="10"/>
    <x v="8"/>
    <x v="1"/>
    <x v="1"/>
    <x v="0"/>
    <x v="0"/>
    <x v="0"/>
    <x v="0"/>
    <x v="0"/>
    <n v="1"/>
  </r>
  <r>
    <x v="0"/>
    <x v="1"/>
    <x v="2"/>
    <x v="2"/>
    <x v="19"/>
    <x v="10"/>
    <x v="1"/>
    <x v="0"/>
    <x v="0"/>
    <x v="0"/>
    <x v="0"/>
    <x v="0"/>
    <x v="0"/>
    <n v="1"/>
  </r>
  <r>
    <x v="0"/>
    <x v="1"/>
    <x v="2"/>
    <x v="3"/>
    <x v="12"/>
    <x v="10"/>
    <x v="1"/>
    <x v="1"/>
    <x v="0"/>
    <x v="0"/>
    <x v="0"/>
    <x v="0"/>
    <x v="0"/>
    <n v="1"/>
  </r>
  <r>
    <x v="0"/>
    <x v="24"/>
    <x v="4"/>
    <x v="1"/>
    <x v="1"/>
    <x v="2"/>
    <x v="6"/>
    <x v="1"/>
    <x v="1"/>
    <x v="1"/>
    <x v="0"/>
    <x v="2"/>
    <x v="0"/>
    <n v="1"/>
  </r>
  <r>
    <x v="0"/>
    <x v="24"/>
    <x v="4"/>
    <x v="2"/>
    <x v="2"/>
    <x v="3"/>
    <x v="6"/>
    <x v="1"/>
    <x v="1"/>
    <x v="1"/>
    <x v="0"/>
    <x v="2"/>
    <x v="0"/>
    <n v="1"/>
  </r>
  <r>
    <x v="0"/>
    <x v="24"/>
    <x v="4"/>
    <x v="3"/>
    <x v="15"/>
    <x v="13"/>
    <x v="6"/>
    <x v="1"/>
    <x v="1"/>
    <x v="1"/>
    <x v="0"/>
    <x v="2"/>
    <x v="0"/>
    <n v="1"/>
  </r>
  <r>
    <x v="0"/>
    <x v="16"/>
    <x v="2"/>
    <x v="1"/>
    <x v="5"/>
    <x v="4"/>
    <x v="4"/>
    <x v="1"/>
    <x v="0"/>
    <x v="0"/>
    <x v="0"/>
    <x v="0"/>
    <x v="0"/>
    <n v="1"/>
  </r>
  <r>
    <x v="0"/>
    <x v="16"/>
    <x v="2"/>
    <x v="2"/>
    <x v="16"/>
    <x v="14"/>
    <x v="4"/>
    <x v="1"/>
    <x v="0"/>
    <x v="0"/>
    <x v="0"/>
    <x v="0"/>
    <x v="0"/>
    <n v="1"/>
  </r>
  <r>
    <x v="0"/>
    <x v="16"/>
    <x v="2"/>
    <x v="3"/>
    <x v="9"/>
    <x v="7"/>
    <x v="4"/>
    <x v="1"/>
    <x v="0"/>
    <x v="0"/>
    <x v="0"/>
    <x v="0"/>
    <x v="0"/>
    <n v="1"/>
  </r>
  <r>
    <x v="0"/>
    <x v="9"/>
    <x v="3"/>
    <x v="1"/>
    <x v="5"/>
    <x v="4"/>
    <x v="4"/>
    <x v="1"/>
    <x v="0"/>
    <x v="0"/>
    <x v="0"/>
    <x v="0"/>
    <x v="0"/>
    <n v="1"/>
  </r>
  <r>
    <x v="0"/>
    <x v="9"/>
    <x v="3"/>
    <x v="2"/>
    <x v="6"/>
    <x v="5"/>
    <x v="4"/>
    <x v="1"/>
    <x v="0"/>
    <x v="0"/>
    <x v="0"/>
    <x v="0"/>
    <x v="0"/>
    <n v="1"/>
  </r>
  <r>
    <x v="0"/>
    <x v="9"/>
    <x v="3"/>
    <x v="3"/>
    <x v="9"/>
    <x v="7"/>
    <x v="4"/>
    <x v="1"/>
    <x v="0"/>
    <x v="0"/>
    <x v="0"/>
    <x v="0"/>
    <x v="0"/>
    <n v="1"/>
  </r>
  <r>
    <x v="0"/>
    <x v="1"/>
    <x v="4"/>
    <x v="1"/>
    <x v="13"/>
    <x v="11"/>
    <x v="0"/>
    <x v="1"/>
    <x v="0"/>
    <x v="0"/>
    <x v="0"/>
    <x v="0"/>
    <x v="0"/>
    <n v="1"/>
  </r>
  <r>
    <x v="0"/>
    <x v="1"/>
    <x v="4"/>
    <x v="2"/>
    <x v="14"/>
    <x v="12"/>
    <x v="0"/>
    <x v="1"/>
    <x v="0"/>
    <x v="0"/>
    <x v="0"/>
    <x v="0"/>
    <x v="0"/>
    <n v="1"/>
  </r>
  <r>
    <x v="0"/>
    <x v="1"/>
    <x v="4"/>
    <x v="3"/>
    <x v="18"/>
    <x v="12"/>
    <x v="0"/>
    <x v="1"/>
    <x v="0"/>
    <x v="0"/>
    <x v="0"/>
    <x v="0"/>
    <x v="0"/>
    <n v="1"/>
  </r>
  <r>
    <x v="0"/>
    <x v="2"/>
    <x v="2"/>
    <x v="1"/>
    <x v="10"/>
    <x v="8"/>
    <x v="1"/>
    <x v="1"/>
    <x v="0"/>
    <x v="0"/>
    <x v="0"/>
    <x v="0"/>
    <x v="0"/>
    <n v="1"/>
  </r>
  <r>
    <x v="0"/>
    <x v="2"/>
    <x v="2"/>
    <x v="2"/>
    <x v="14"/>
    <x v="12"/>
    <x v="1"/>
    <x v="1"/>
    <x v="0"/>
    <x v="0"/>
    <x v="0"/>
    <x v="0"/>
    <x v="0"/>
    <n v="1"/>
  </r>
  <r>
    <x v="0"/>
    <x v="2"/>
    <x v="2"/>
    <x v="3"/>
    <x v="12"/>
    <x v="10"/>
    <x v="1"/>
    <x v="1"/>
    <x v="0"/>
    <x v="0"/>
    <x v="0"/>
    <x v="0"/>
    <x v="0"/>
    <n v="1"/>
  </r>
  <r>
    <x v="0"/>
    <x v="14"/>
    <x v="3"/>
    <x v="1"/>
    <x v="5"/>
    <x v="4"/>
    <x v="4"/>
    <x v="1"/>
    <x v="0"/>
    <x v="6"/>
    <x v="0"/>
    <x v="0"/>
    <x v="0"/>
    <n v="1"/>
  </r>
  <r>
    <x v="0"/>
    <x v="14"/>
    <x v="3"/>
    <x v="2"/>
    <x v="6"/>
    <x v="5"/>
    <x v="4"/>
    <x v="1"/>
    <x v="0"/>
    <x v="6"/>
    <x v="0"/>
    <x v="0"/>
    <x v="0"/>
    <n v="1"/>
  </r>
  <r>
    <x v="0"/>
    <x v="14"/>
    <x v="3"/>
    <x v="3"/>
    <x v="9"/>
    <x v="7"/>
    <x v="4"/>
    <x v="1"/>
    <x v="0"/>
    <x v="6"/>
    <x v="0"/>
    <x v="0"/>
    <x v="0"/>
    <n v="1"/>
  </r>
  <r>
    <x v="0"/>
    <x v="2"/>
    <x v="2"/>
    <x v="1"/>
    <x v="29"/>
    <x v="21"/>
    <x v="1"/>
    <x v="6"/>
    <x v="0"/>
    <x v="0"/>
    <x v="0"/>
    <x v="0"/>
    <x v="0"/>
    <n v="1"/>
  </r>
  <r>
    <x v="0"/>
    <x v="2"/>
    <x v="2"/>
    <x v="2"/>
    <x v="11"/>
    <x v="9"/>
    <x v="1"/>
    <x v="2"/>
    <x v="0"/>
    <x v="0"/>
    <x v="0"/>
    <x v="0"/>
    <x v="0"/>
    <n v="1"/>
  </r>
  <r>
    <x v="0"/>
    <x v="2"/>
    <x v="2"/>
    <x v="3"/>
    <x v="36"/>
    <x v="20"/>
    <x v="1"/>
    <x v="6"/>
    <x v="0"/>
    <x v="0"/>
    <x v="0"/>
    <x v="0"/>
    <x v="0"/>
    <n v="1"/>
  </r>
  <r>
    <x v="0"/>
    <x v="10"/>
    <x v="4"/>
    <x v="1"/>
    <x v="1"/>
    <x v="2"/>
    <x v="2"/>
    <x v="1"/>
    <x v="0"/>
    <x v="0"/>
    <x v="0"/>
    <x v="0"/>
    <x v="0"/>
    <n v="1"/>
  </r>
  <r>
    <x v="0"/>
    <x v="10"/>
    <x v="4"/>
    <x v="2"/>
    <x v="16"/>
    <x v="14"/>
    <x v="2"/>
    <x v="1"/>
    <x v="0"/>
    <x v="0"/>
    <x v="0"/>
    <x v="0"/>
    <x v="0"/>
    <n v="1"/>
  </r>
  <r>
    <x v="0"/>
    <x v="10"/>
    <x v="4"/>
    <x v="3"/>
    <x v="9"/>
    <x v="7"/>
    <x v="2"/>
    <x v="1"/>
    <x v="0"/>
    <x v="0"/>
    <x v="0"/>
    <x v="0"/>
    <x v="0"/>
    <n v="1"/>
  </r>
  <r>
    <x v="0"/>
    <x v="9"/>
    <x v="4"/>
    <x v="1"/>
    <x v="1"/>
    <x v="2"/>
    <x v="6"/>
    <x v="1"/>
    <x v="0"/>
    <x v="0"/>
    <x v="0"/>
    <x v="0"/>
    <x v="0"/>
    <n v="1"/>
  </r>
  <r>
    <x v="0"/>
    <x v="9"/>
    <x v="4"/>
    <x v="2"/>
    <x v="16"/>
    <x v="14"/>
    <x v="6"/>
    <x v="1"/>
    <x v="0"/>
    <x v="0"/>
    <x v="0"/>
    <x v="0"/>
    <x v="0"/>
    <n v="1"/>
  </r>
  <r>
    <x v="0"/>
    <x v="9"/>
    <x v="4"/>
    <x v="3"/>
    <x v="9"/>
    <x v="7"/>
    <x v="6"/>
    <x v="1"/>
    <x v="0"/>
    <x v="0"/>
    <x v="0"/>
    <x v="0"/>
    <x v="0"/>
    <n v="1"/>
  </r>
  <r>
    <x v="0"/>
    <x v="0"/>
    <x v="3"/>
    <x v="1"/>
    <x v="1"/>
    <x v="2"/>
    <x v="1"/>
    <x v="1"/>
    <x v="0"/>
    <x v="0"/>
    <x v="0"/>
    <x v="0"/>
    <x v="0"/>
    <n v="1"/>
  </r>
  <r>
    <x v="0"/>
    <x v="0"/>
    <x v="3"/>
    <x v="2"/>
    <x v="16"/>
    <x v="14"/>
    <x v="1"/>
    <x v="1"/>
    <x v="0"/>
    <x v="0"/>
    <x v="0"/>
    <x v="0"/>
    <x v="0"/>
    <n v="1"/>
  </r>
  <r>
    <x v="0"/>
    <x v="0"/>
    <x v="3"/>
    <x v="3"/>
    <x v="9"/>
    <x v="7"/>
    <x v="1"/>
    <x v="1"/>
    <x v="0"/>
    <x v="0"/>
    <x v="0"/>
    <x v="0"/>
    <x v="0"/>
    <n v="1"/>
  </r>
  <r>
    <x v="0"/>
    <x v="0"/>
    <x v="4"/>
    <x v="1"/>
    <x v="1"/>
    <x v="2"/>
    <x v="1"/>
    <x v="1"/>
    <x v="0"/>
    <x v="0"/>
    <x v="0"/>
    <x v="0"/>
    <x v="0"/>
    <n v="1"/>
  </r>
  <r>
    <x v="0"/>
    <x v="0"/>
    <x v="4"/>
    <x v="2"/>
    <x v="16"/>
    <x v="14"/>
    <x v="1"/>
    <x v="1"/>
    <x v="0"/>
    <x v="0"/>
    <x v="0"/>
    <x v="0"/>
    <x v="0"/>
    <n v="1"/>
  </r>
  <r>
    <x v="0"/>
    <x v="0"/>
    <x v="4"/>
    <x v="3"/>
    <x v="9"/>
    <x v="7"/>
    <x v="1"/>
    <x v="1"/>
    <x v="0"/>
    <x v="0"/>
    <x v="0"/>
    <x v="0"/>
    <x v="0"/>
    <n v="1"/>
  </r>
  <r>
    <x v="0"/>
    <x v="9"/>
    <x v="3"/>
    <x v="1"/>
    <x v="5"/>
    <x v="4"/>
    <x v="6"/>
    <x v="1"/>
    <x v="0"/>
    <x v="0"/>
    <x v="0"/>
    <x v="0"/>
    <x v="0"/>
    <n v="1"/>
  </r>
  <r>
    <x v="0"/>
    <x v="9"/>
    <x v="3"/>
    <x v="2"/>
    <x v="6"/>
    <x v="5"/>
    <x v="6"/>
    <x v="1"/>
    <x v="0"/>
    <x v="0"/>
    <x v="0"/>
    <x v="0"/>
    <x v="0"/>
    <n v="1"/>
  </r>
  <r>
    <x v="0"/>
    <x v="9"/>
    <x v="3"/>
    <x v="3"/>
    <x v="9"/>
    <x v="7"/>
    <x v="6"/>
    <x v="1"/>
    <x v="0"/>
    <x v="0"/>
    <x v="0"/>
    <x v="0"/>
    <x v="0"/>
    <n v="1"/>
  </r>
  <r>
    <x v="0"/>
    <x v="0"/>
    <x v="2"/>
    <x v="1"/>
    <x v="5"/>
    <x v="4"/>
    <x v="0"/>
    <x v="1"/>
    <x v="0"/>
    <x v="0"/>
    <x v="0"/>
    <x v="0"/>
    <x v="0"/>
    <n v="1"/>
  </r>
  <r>
    <x v="0"/>
    <x v="0"/>
    <x v="2"/>
    <x v="2"/>
    <x v="16"/>
    <x v="14"/>
    <x v="0"/>
    <x v="1"/>
    <x v="0"/>
    <x v="0"/>
    <x v="0"/>
    <x v="0"/>
    <x v="0"/>
    <n v="1"/>
  </r>
  <r>
    <x v="0"/>
    <x v="0"/>
    <x v="2"/>
    <x v="3"/>
    <x v="9"/>
    <x v="7"/>
    <x v="0"/>
    <x v="1"/>
    <x v="0"/>
    <x v="0"/>
    <x v="0"/>
    <x v="0"/>
    <x v="0"/>
    <n v="1"/>
  </r>
  <r>
    <x v="0"/>
    <x v="2"/>
    <x v="4"/>
    <x v="1"/>
    <x v="10"/>
    <x v="8"/>
    <x v="2"/>
    <x v="3"/>
    <x v="0"/>
    <x v="0"/>
    <x v="0"/>
    <x v="0"/>
    <x v="0"/>
    <n v="1"/>
  </r>
  <r>
    <x v="0"/>
    <x v="2"/>
    <x v="4"/>
    <x v="2"/>
    <x v="11"/>
    <x v="9"/>
    <x v="2"/>
    <x v="3"/>
    <x v="0"/>
    <x v="0"/>
    <x v="0"/>
    <x v="0"/>
    <x v="0"/>
    <n v="1"/>
  </r>
  <r>
    <x v="0"/>
    <x v="2"/>
    <x v="4"/>
    <x v="3"/>
    <x v="33"/>
    <x v="24"/>
    <x v="2"/>
    <x v="2"/>
    <x v="0"/>
    <x v="0"/>
    <x v="0"/>
    <x v="0"/>
    <x v="0"/>
    <n v="1"/>
  </r>
  <r>
    <x v="0"/>
    <x v="9"/>
    <x v="2"/>
    <x v="1"/>
    <x v="13"/>
    <x v="11"/>
    <x v="4"/>
    <x v="1"/>
    <x v="0"/>
    <x v="0"/>
    <x v="0"/>
    <x v="0"/>
    <x v="0"/>
    <n v="1"/>
  </r>
  <r>
    <x v="0"/>
    <x v="9"/>
    <x v="2"/>
    <x v="2"/>
    <x v="14"/>
    <x v="12"/>
    <x v="4"/>
    <x v="1"/>
    <x v="0"/>
    <x v="0"/>
    <x v="0"/>
    <x v="0"/>
    <x v="0"/>
    <n v="1"/>
  </r>
  <r>
    <x v="0"/>
    <x v="9"/>
    <x v="2"/>
    <x v="3"/>
    <x v="15"/>
    <x v="13"/>
    <x v="4"/>
    <x v="1"/>
    <x v="0"/>
    <x v="0"/>
    <x v="0"/>
    <x v="0"/>
    <x v="0"/>
    <n v="1"/>
  </r>
  <r>
    <x v="0"/>
    <x v="10"/>
    <x v="4"/>
    <x v="1"/>
    <x v="17"/>
    <x v="15"/>
    <x v="2"/>
    <x v="1"/>
    <x v="0"/>
    <x v="0"/>
    <x v="0"/>
    <x v="0"/>
    <x v="0"/>
    <n v="1"/>
  </r>
  <r>
    <x v="0"/>
    <x v="10"/>
    <x v="4"/>
    <x v="2"/>
    <x v="2"/>
    <x v="3"/>
    <x v="2"/>
    <x v="1"/>
    <x v="0"/>
    <x v="0"/>
    <x v="0"/>
    <x v="0"/>
    <x v="0"/>
    <n v="1"/>
  </r>
  <r>
    <x v="0"/>
    <x v="10"/>
    <x v="4"/>
    <x v="3"/>
    <x v="15"/>
    <x v="13"/>
    <x v="2"/>
    <x v="1"/>
    <x v="0"/>
    <x v="0"/>
    <x v="0"/>
    <x v="0"/>
    <x v="0"/>
    <n v="1"/>
  </r>
  <r>
    <x v="0"/>
    <x v="9"/>
    <x v="3"/>
    <x v="1"/>
    <x v="5"/>
    <x v="4"/>
    <x v="2"/>
    <x v="1"/>
    <x v="0"/>
    <x v="0"/>
    <x v="0"/>
    <x v="0"/>
    <x v="0"/>
    <n v="1"/>
  </r>
  <r>
    <x v="0"/>
    <x v="9"/>
    <x v="3"/>
    <x v="2"/>
    <x v="6"/>
    <x v="5"/>
    <x v="2"/>
    <x v="1"/>
    <x v="0"/>
    <x v="0"/>
    <x v="0"/>
    <x v="0"/>
    <x v="0"/>
    <n v="1"/>
  </r>
  <r>
    <x v="0"/>
    <x v="9"/>
    <x v="3"/>
    <x v="3"/>
    <x v="9"/>
    <x v="7"/>
    <x v="2"/>
    <x v="1"/>
    <x v="0"/>
    <x v="0"/>
    <x v="0"/>
    <x v="0"/>
    <x v="0"/>
    <n v="1"/>
  </r>
  <r>
    <x v="0"/>
    <x v="9"/>
    <x v="2"/>
    <x v="1"/>
    <x v="1"/>
    <x v="2"/>
    <x v="0"/>
    <x v="1"/>
    <x v="0"/>
    <x v="0"/>
    <x v="0"/>
    <x v="0"/>
    <x v="0"/>
    <n v="1"/>
  </r>
  <r>
    <x v="0"/>
    <x v="9"/>
    <x v="2"/>
    <x v="2"/>
    <x v="2"/>
    <x v="3"/>
    <x v="0"/>
    <x v="1"/>
    <x v="0"/>
    <x v="0"/>
    <x v="0"/>
    <x v="0"/>
    <x v="0"/>
    <n v="1"/>
  </r>
  <r>
    <x v="0"/>
    <x v="9"/>
    <x v="2"/>
    <x v="3"/>
    <x v="15"/>
    <x v="13"/>
    <x v="0"/>
    <x v="1"/>
    <x v="0"/>
    <x v="0"/>
    <x v="0"/>
    <x v="0"/>
    <x v="0"/>
    <n v="1"/>
  </r>
  <r>
    <x v="0"/>
    <x v="5"/>
    <x v="2"/>
    <x v="1"/>
    <x v="29"/>
    <x v="21"/>
    <x v="2"/>
    <x v="1"/>
    <x v="0"/>
    <x v="0"/>
    <x v="0"/>
    <x v="0"/>
    <x v="0"/>
    <n v="1"/>
  </r>
  <r>
    <x v="0"/>
    <x v="5"/>
    <x v="2"/>
    <x v="2"/>
    <x v="11"/>
    <x v="9"/>
    <x v="2"/>
    <x v="1"/>
    <x v="0"/>
    <x v="0"/>
    <x v="0"/>
    <x v="0"/>
    <x v="0"/>
    <n v="1"/>
  </r>
  <r>
    <x v="0"/>
    <x v="5"/>
    <x v="2"/>
    <x v="3"/>
    <x v="33"/>
    <x v="24"/>
    <x v="2"/>
    <x v="1"/>
    <x v="0"/>
    <x v="0"/>
    <x v="0"/>
    <x v="0"/>
    <x v="0"/>
    <n v="1"/>
  </r>
  <r>
    <x v="0"/>
    <x v="4"/>
    <x v="4"/>
    <x v="1"/>
    <x v="17"/>
    <x v="15"/>
    <x v="2"/>
    <x v="1"/>
    <x v="0"/>
    <x v="0"/>
    <x v="0"/>
    <x v="0"/>
    <x v="0"/>
    <n v="1"/>
  </r>
  <r>
    <x v="0"/>
    <x v="4"/>
    <x v="4"/>
    <x v="2"/>
    <x v="2"/>
    <x v="3"/>
    <x v="2"/>
    <x v="1"/>
    <x v="0"/>
    <x v="0"/>
    <x v="0"/>
    <x v="0"/>
    <x v="0"/>
    <n v="1"/>
  </r>
  <r>
    <x v="0"/>
    <x v="4"/>
    <x v="4"/>
    <x v="3"/>
    <x v="15"/>
    <x v="13"/>
    <x v="2"/>
    <x v="1"/>
    <x v="0"/>
    <x v="0"/>
    <x v="0"/>
    <x v="0"/>
    <x v="0"/>
    <n v="1"/>
  </r>
  <r>
    <x v="0"/>
    <x v="1"/>
    <x v="4"/>
    <x v="0"/>
    <x v="0"/>
    <x v="0"/>
    <x v="7"/>
    <x v="1"/>
    <x v="0"/>
    <x v="0"/>
    <x v="0"/>
    <x v="0"/>
    <x v="0"/>
    <n v="1"/>
  </r>
  <r>
    <x v="0"/>
    <x v="1"/>
    <x v="4"/>
    <x v="0"/>
    <x v="0"/>
    <x v="0"/>
    <x v="7"/>
    <x v="1"/>
    <x v="0"/>
    <x v="0"/>
    <x v="0"/>
    <x v="0"/>
    <x v="0"/>
    <n v="1"/>
  </r>
  <r>
    <x v="0"/>
    <x v="1"/>
    <x v="4"/>
    <x v="0"/>
    <x v="0"/>
    <x v="0"/>
    <x v="7"/>
    <x v="1"/>
    <x v="0"/>
    <x v="0"/>
    <x v="0"/>
    <x v="0"/>
    <x v="0"/>
    <n v="1"/>
  </r>
  <r>
    <x v="0"/>
    <x v="9"/>
    <x v="2"/>
    <x v="0"/>
    <x v="0"/>
    <x v="0"/>
    <x v="6"/>
    <x v="1"/>
    <x v="0"/>
    <x v="0"/>
    <x v="0"/>
    <x v="0"/>
    <x v="0"/>
    <n v="1"/>
  </r>
  <r>
    <x v="0"/>
    <x v="9"/>
    <x v="2"/>
    <x v="0"/>
    <x v="0"/>
    <x v="0"/>
    <x v="6"/>
    <x v="1"/>
    <x v="0"/>
    <x v="0"/>
    <x v="0"/>
    <x v="0"/>
    <x v="0"/>
    <n v="1"/>
  </r>
  <r>
    <x v="0"/>
    <x v="9"/>
    <x v="2"/>
    <x v="0"/>
    <x v="0"/>
    <x v="0"/>
    <x v="6"/>
    <x v="1"/>
    <x v="0"/>
    <x v="0"/>
    <x v="0"/>
    <x v="0"/>
    <x v="0"/>
    <n v="1"/>
  </r>
  <r>
    <x v="0"/>
    <x v="5"/>
    <x v="4"/>
    <x v="0"/>
    <x v="0"/>
    <x v="0"/>
    <x v="2"/>
    <x v="1"/>
    <x v="0"/>
    <x v="0"/>
    <x v="0"/>
    <x v="0"/>
    <x v="0"/>
    <n v="1"/>
  </r>
  <r>
    <x v="0"/>
    <x v="5"/>
    <x v="4"/>
    <x v="0"/>
    <x v="0"/>
    <x v="0"/>
    <x v="2"/>
    <x v="1"/>
    <x v="0"/>
    <x v="0"/>
    <x v="0"/>
    <x v="0"/>
    <x v="0"/>
    <n v="1"/>
  </r>
  <r>
    <x v="0"/>
    <x v="5"/>
    <x v="4"/>
    <x v="0"/>
    <x v="0"/>
    <x v="0"/>
    <x v="2"/>
    <x v="1"/>
    <x v="0"/>
    <x v="0"/>
    <x v="0"/>
    <x v="0"/>
    <x v="0"/>
    <n v="1"/>
  </r>
  <r>
    <x v="0"/>
    <x v="2"/>
    <x v="4"/>
    <x v="0"/>
    <x v="0"/>
    <x v="0"/>
    <x v="2"/>
    <x v="1"/>
    <x v="0"/>
    <x v="0"/>
    <x v="0"/>
    <x v="0"/>
    <x v="0"/>
    <n v="1"/>
  </r>
  <r>
    <x v="0"/>
    <x v="2"/>
    <x v="4"/>
    <x v="0"/>
    <x v="0"/>
    <x v="0"/>
    <x v="2"/>
    <x v="0"/>
    <x v="0"/>
    <x v="0"/>
    <x v="0"/>
    <x v="0"/>
    <x v="0"/>
    <n v="1"/>
  </r>
  <r>
    <x v="0"/>
    <x v="2"/>
    <x v="4"/>
    <x v="0"/>
    <x v="0"/>
    <x v="0"/>
    <x v="2"/>
    <x v="3"/>
    <x v="0"/>
    <x v="0"/>
    <x v="0"/>
    <x v="0"/>
    <x v="0"/>
    <n v="1"/>
  </r>
  <r>
    <x v="0"/>
    <x v="20"/>
    <x v="4"/>
    <x v="0"/>
    <x v="0"/>
    <x v="0"/>
    <x v="2"/>
    <x v="1"/>
    <x v="0"/>
    <x v="0"/>
    <x v="0"/>
    <x v="0"/>
    <x v="0"/>
    <n v="1"/>
  </r>
  <r>
    <x v="0"/>
    <x v="20"/>
    <x v="4"/>
    <x v="0"/>
    <x v="0"/>
    <x v="0"/>
    <x v="2"/>
    <x v="1"/>
    <x v="0"/>
    <x v="0"/>
    <x v="0"/>
    <x v="0"/>
    <x v="0"/>
    <n v="1"/>
  </r>
  <r>
    <x v="0"/>
    <x v="20"/>
    <x v="4"/>
    <x v="0"/>
    <x v="0"/>
    <x v="0"/>
    <x v="2"/>
    <x v="1"/>
    <x v="0"/>
    <x v="0"/>
    <x v="0"/>
    <x v="0"/>
    <x v="0"/>
    <n v="1"/>
  </r>
  <r>
    <x v="0"/>
    <x v="0"/>
    <x v="4"/>
    <x v="1"/>
    <x v="10"/>
    <x v="8"/>
    <x v="0"/>
    <x v="3"/>
    <x v="1"/>
    <x v="0"/>
    <x v="0"/>
    <x v="0"/>
    <x v="0"/>
    <n v="1"/>
  </r>
  <r>
    <x v="0"/>
    <x v="0"/>
    <x v="4"/>
    <x v="2"/>
    <x v="11"/>
    <x v="9"/>
    <x v="0"/>
    <x v="3"/>
    <x v="2"/>
    <x v="0"/>
    <x v="0"/>
    <x v="0"/>
    <x v="0"/>
    <n v="1"/>
  </r>
  <r>
    <x v="0"/>
    <x v="0"/>
    <x v="4"/>
    <x v="0"/>
    <x v="37"/>
    <x v="0"/>
    <x v="0"/>
    <x v="2"/>
    <x v="1"/>
    <x v="0"/>
    <x v="0"/>
    <x v="0"/>
    <x v="0"/>
    <n v="1"/>
  </r>
  <r>
    <x v="0"/>
    <x v="9"/>
    <x v="3"/>
    <x v="1"/>
    <x v="1"/>
    <x v="2"/>
    <x v="2"/>
    <x v="0"/>
    <x v="0"/>
    <x v="0"/>
    <x v="0"/>
    <x v="0"/>
    <x v="0"/>
    <n v="1"/>
  </r>
  <r>
    <x v="0"/>
    <x v="9"/>
    <x v="3"/>
    <x v="2"/>
    <x v="2"/>
    <x v="3"/>
    <x v="2"/>
    <x v="0"/>
    <x v="0"/>
    <x v="0"/>
    <x v="0"/>
    <x v="0"/>
    <x v="0"/>
    <n v="1"/>
  </r>
  <r>
    <x v="0"/>
    <x v="9"/>
    <x v="3"/>
    <x v="0"/>
    <x v="7"/>
    <x v="0"/>
    <x v="2"/>
    <x v="0"/>
    <x v="0"/>
    <x v="0"/>
    <x v="0"/>
    <x v="0"/>
    <x v="0"/>
    <n v="1"/>
  </r>
  <r>
    <x v="0"/>
    <x v="10"/>
    <x v="3"/>
    <x v="1"/>
    <x v="5"/>
    <x v="4"/>
    <x v="2"/>
    <x v="1"/>
    <x v="0"/>
    <x v="0"/>
    <x v="0"/>
    <x v="0"/>
    <x v="0"/>
    <n v="1"/>
  </r>
  <r>
    <x v="0"/>
    <x v="10"/>
    <x v="3"/>
    <x v="2"/>
    <x v="6"/>
    <x v="5"/>
    <x v="2"/>
    <x v="1"/>
    <x v="0"/>
    <x v="0"/>
    <x v="0"/>
    <x v="0"/>
    <x v="0"/>
    <n v="1"/>
  </r>
  <r>
    <x v="0"/>
    <x v="10"/>
    <x v="3"/>
    <x v="0"/>
    <x v="7"/>
    <x v="0"/>
    <x v="2"/>
    <x v="1"/>
    <x v="0"/>
    <x v="0"/>
    <x v="0"/>
    <x v="0"/>
    <x v="0"/>
    <n v="1"/>
  </r>
  <r>
    <x v="0"/>
    <x v="2"/>
    <x v="2"/>
    <x v="1"/>
    <x v="10"/>
    <x v="8"/>
    <x v="1"/>
    <x v="1"/>
    <x v="0"/>
    <x v="0"/>
    <x v="0"/>
    <x v="0"/>
    <x v="0"/>
    <n v="1"/>
  </r>
  <r>
    <x v="0"/>
    <x v="2"/>
    <x v="2"/>
    <x v="2"/>
    <x v="14"/>
    <x v="12"/>
    <x v="1"/>
    <x v="1"/>
    <x v="0"/>
    <x v="0"/>
    <x v="0"/>
    <x v="0"/>
    <x v="0"/>
    <n v="1"/>
  </r>
  <r>
    <x v="0"/>
    <x v="2"/>
    <x v="2"/>
    <x v="0"/>
    <x v="20"/>
    <x v="0"/>
    <x v="1"/>
    <x v="1"/>
    <x v="0"/>
    <x v="0"/>
    <x v="0"/>
    <x v="0"/>
    <x v="0"/>
    <n v="1"/>
  </r>
  <r>
    <x v="0"/>
    <x v="9"/>
    <x v="3"/>
    <x v="0"/>
    <x v="0"/>
    <x v="0"/>
    <x v="2"/>
    <x v="1"/>
    <x v="0"/>
    <x v="0"/>
    <x v="0"/>
    <x v="0"/>
    <x v="0"/>
    <n v="1"/>
  </r>
  <r>
    <x v="0"/>
    <x v="9"/>
    <x v="3"/>
    <x v="0"/>
    <x v="0"/>
    <x v="0"/>
    <x v="2"/>
    <x v="1"/>
    <x v="0"/>
    <x v="0"/>
    <x v="0"/>
    <x v="0"/>
    <x v="0"/>
    <n v="1"/>
  </r>
  <r>
    <x v="0"/>
    <x v="9"/>
    <x v="3"/>
    <x v="0"/>
    <x v="0"/>
    <x v="0"/>
    <x v="2"/>
    <x v="1"/>
    <x v="0"/>
    <x v="0"/>
    <x v="0"/>
    <x v="0"/>
    <x v="0"/>
    <n v="1"/>
  </r>
  <r>
    <x v="0"/>
    <x v="9"/>
    <x v="4"/>
    <x v="1"/>
    <x v="5"/>
    <x v="4"/>
    <x v="2"/>
    <x v="1"/>
    <x v="0"/>
    <x v="0"/>
    <x v="0"/>
    <x v="0"/>
    <x v="0"/>
    <n v="1"/>
  </r>
  <r>
    <x v="0"/>
    <x v="9"/>
    <x v="4"/>
    <x v="2"/>
    <x v="16"/>
    <x v="14"/>
    <x v="2"/>
    <x v="1"/>
    <x v="0"/>
    <x v="0"/>
    <x v="0"/>
    <x v="0"/>
    <x v="0"/>
    <n v="1"/>
  </r>
  <r>
    <x v="0"/>
    <x v="9"/>
    <x v="4"/>
    <x v="0"/>
    <x v="7"/>
    <x v="0"/>
    <x v="2"/>
    <x v="1"/>
    <x v="0"/>
    <x v="0"/>
    <x v="0"/>
    <x v="0"/>
    <x v="0"/>
    <n v="1"/>
  </r>
  <r>
    <x v="0"/>
    <x v="9"/>
    <x v="2"/>
    <x v="1"/>
    <x v="17"/>
    <x v="15"/>
    <x v="2"/>
    <x v="1"/>
    <x v="0"/>
    <x v="0"/>
    <x v="0"/>
    <x v="0"/>
    <x v="0"/>
    <n v="1"/>
  </r>
  <r>
    <x v="0"/>
    <x v="9"/>
    <x v="2"/>
    <x v="2"/>
    <x v="2"/>
    <x v="3"/>
    <x v="2"/>
    <x v="1"/>
    <x v="0"/>
    <x v="0"/>
    <x v="0"/>
    <x v="0"/>
    <x v="0"/>
    <n v="1"/>
  </r>
  <r>
    <x v="0"/>
    <x v="9"/>
    <x v="2"/>
    <x v="0"/>
    <x v="3"/>
    <x v="0"/>
    <x v="2"/>
    <x v="1"/>
    <x v="0"/>
    <x v="0"/>
    <x v="0"/>
    <x v="0"/>
    <x v="0"/>
    <n v="1"/>
  </r>
  <r>
    <x v="0"/>
    <x v="9"/>
    <x v="4"/>
    <x v="1"/>
    <x v="10"/>
    <x v="8"/>
    <x v="0"/>
    <x v="3"/>
    <x v="0"/>
    <x v="0"/>
    <x v="0"/>
    <x v="0"/>
    <x v="0"/>
    <n v="1"/>
  </r>
  <r>
    <x v="0"/>
    <x v="9"/>
    <x v="4"/>
    <x v="2"/>
    <x v="14"/>
    <x v="12"/>
    <x v="0"/>
    <x v="3"/>
    <x v="0"/>
    <x v="0"/>
    <x v="0"/>
    <x v="0"/>
    <x v="0"/>
    <n v="1"/>
  </r>
  <r>
    <x v="0"/>
    <x v="9"/>
    <x v="4"/>
    <x v="0"/>
    <x v="20"/>
    <x v="0"/>
    <x v="0"/>
    <x v="6"/>
    <x v="0"/>
    <x v="0"/>
    <x v="0"/>
    <x v="0"/>
    <x v="0"/>
    <n v="1"/>
  </r>
  <r>
    <x v="0"/>
    <x v="2"/>
    <x v="4"/>
    <x v="1"/>
    <x v="17"/>
    <x v="15"/>
    <x v="0"/>
    <x v="1"/>
    <x v="0"/>
    <x v="0"/>
    <x v="0"/>
    <x v="0"/>
    <x v="0"/>
    <n v="1"/>
  </r>
  <r>
    <x v="0"/>
    <x v="2"/>
    <x v="4"/>
    <x v="2"/>
    <x v="2"/>
    <x v="3"/>
    <x v="0"/>
    <x v="1"/>
    <x v="0"/>
    <x v="0"/>
    <x v="0"/>
    <x v="0"/>
    <x v="0"/>
    <n v="1"/>
  </r>
  <r>
    <x v="0"/>
    <x v="2"/>
    <x v="4"/>
    <x v="3"/>
    <x v="18"/>
    <x v="12"/>
    <x v="0"/>
    <x v="0"/>
    <x v="0"/>
    <x v="0"/>
    <x v="0"/>
    <x v="0"/>
    <x v="0"/>
    <n v="1"/>
  </r>
  <r>
    <x v="0"/>
    <x v="5"/>
    <x v="4"/>
    <x v="1"/>
    <x v="8"/>
    <x v="6"/>
    <x v="1"/>
    <x v="1"/>
    <x v="0"/>
    <x v="0"/>
    <x v="0"/>
    <x v="0"/>
    <x v="0"/>
    <n v="1"/>
  </r>
  <r>
    <x v="0"/>
    <x v="5"/>
    <x v="4"/>
    <x v="2"/>
    <x v="6"/>
    <x v="5"/>
    <x v="1"/>
    <x v="1"/>
    <x v="0"/>
    <x v="0"/>
    <x v="0"/>
    <x v="0"/>
    <x v="0"/>
    <n v="1"/>
  </r>
  <r>
    <x v="0"/>
    <x v="5"/>
    <x v="4"/>
    <x v="3"/>
    <x v="9"/>
    <x v="7"/>
    <x v="1"/>
    <x v="1"/>
    <x v="0"/>
    <x v="0"/>
    <x v="0"/>
    <x v="0"/>
    <x v="0"/>
    <n v="1"/>
  </r>
  <r>
    <x v="0"/>
    <x v="6"/>
    <x v="4"/>
    <x v="0"/>
    <x v="0"/>
    <x v="0"/>
    <x v="4"/>
    <x v="1"/>
    <x v="0"/>
    <x v="0"/>
    <x v="0"/>
    <x v="0"/>
    <x v="0"/>
    <n v="1"/>
  </r>
  <r>
    <x v="0"/>
    <x v="6"/>
    <x v="4"/>
    <x v="0"/>
    <x v="0"/>
    <x v="0"/>
    <x v="4"/>
    <x v="1"/>
    <x v="0"/>
    <x v="0"/>
    <x v="0"/>
    <x v="0"/>
    <x v="0"/>
    <n v="1"/>
  </r>
  <r>
    <x v="0"/>
    <x v="6"/>
    <x v="4"/>
    <x v="0"/>
    <x v="0"/>
    <x v="0"/>
    <x v="4"/>
    <x v="0"/>
    <x v="0"/>
    <x v="0"/>
    <x v="0"/>
    <x v="0"/>
    <x v="0"/>
    <n v="1"/>
  </r>
  <r>
    <x v="0"/>
    <x v="11"/>
    <x v="3"/>
    <x v="0"/>
    <x v="0"/>
    <x v="0"/>
    <x v="2"/>
    <x v="1"/>
    <x v="0"/>
    <x v="0"/>
    <x v="0"/>
    <x v="0"/>
    <x v="0"/>
    <n v="1"/>
  </r>
  <r>
    <x v="0"/>
    <x v="11"/>
    <x v="3"/>
    <x v="0"/>
    <x v="0"/>
    <x v="0"/>
    <x v="2"/>
    <x v="1"/>
    <x v="1"/>
    <x v="0"/>
    <x v="0"/>
    <x v="1"/>
    <x v="0"/>
    <n v="1"/>
  </r>
  <r>
    <x v="0"/>
    <x v="11"/>
    <x v="3"/>
    <x v="0"/>
    <x v="0"/>
    <x v="0"/>
    <x v="2"/>
    <x v="1"/>
    <x v="0"/>
    <x v="0"/>
    <x v="0"/>
    <x v="0"/>
    <x v="0"/>
    <n v="1"/>
  </r>
  <r>
    <x v="1"/>
    <x v="25"/>
    <x v="9"/>
    <x v="4"/>
    <x v="38"/>
    <x v="25"/>
    <x v="8"/>
    <x v="7"/>
    <x v="3"/>
    <x v="7"/>
    <x v="4"/>
    <x v="3"/>
    <x v="1"/>
    <s v="Número de logradouros"/>
  </r>
  <r>
    <x v="0"/>
    <x v="4"/>
    <x v="2"/>
    <x v="0"/>
    <x v="0"/>
    <x v="0"/>
    <x v="2"/>
    <x v="1"/>
    <x v="0"/>
    <x v="0"/>
    <x v="0"/>
    <x v="0"/>
    <x v="0"/>
    <n v="1"/>
  </r>
  <r>
    <x v="0"/>
    <x v="4"/>
    <x v="2"/>
    <x v="0"/>
    <x v="0"/>
    <x v="0"/>
    <x v="2"/>
    <x v="1"/>
    <x v="0"/>
    <x v="0"/>
    <x v="0"/>
    <x v="0"/>
    <x v="0"/>
    <n v="1"/>
  </r>
  <r>
    <x v="0"/>
    <x v="9"/>
    <x v="4"/>
    <x v="1"/>
    <x v="1"/>
    <x v="2"/>
    <x v="1"/>
    <x v="1"/>
    <x v="0"/>
    <x v="0"/>
    <x v="0"/>
    <x v="0"/>
    <x v="0"/>
    <n v="1"/>
  </r>
  <r>
    <x v="0"/>
    <x v="9"/>
    <x v="4"/>
    <x v="2"/>
    <x v="2"/>
    <x v="3"/>
    <x v="1"/>
    <x v="1"/>
    <x v="0"/>
    <x v="0"/>
    <x v="0"/>
    <x v="0"/>
    <x v="0"/>
    <n v="1"/>
  </r>
  <r>
    <x v="0"/>
    <x v="9"/>
    <x v="4"/>
    <x v="3"/>
    <x v="15"/>
    <x v="13"/>
    <x v="1"/>
    <x v="1"/>
    <x v="0"/>
    <x v="0"/>
    <x v="0"/>
    <x v="0"/>
    <x v="0"/>
    <n v="1"/>
  </r>
  <r>
    <x v="0"/>
    <x v="10"/>
    <x v="3"/>
    <x v="1"/>
    <x v="5"/>
    <x v="4"/>
    <x v="2"/>
    <x v="1"/>
    <x v="0"/>
    <x v="0"/>
    <x v="0"/>
    <x v="0"/>
    <x v="0"/>
    <n v="1"/>
  </r>
  <r>
    <x v="0"/>
    <x v="10"/>
    <x v="3"/>
    <x v="2"/>
    <x v="6"/>
    <x v="5"/>
    <x v="2"/>
    <x v="1"/>
    <x v="0"/>
    <x v="0"/>
    <x v="0"/>
    <x v="0"/>
    <x v="0"/>
    <n v="1"/>
  </r>
  <r>
    <x v="0"/>
    <x v="10"/>
    <x v="3"/>
    <x v="3"/>
    <x v="9"/>
    <x v="7"/>
    <x v="2"/>
    <x v="1"/>
    <x v="0"/>
    <x v="0"/>
    <x v="0"/>
    <x v="0"/>
    <x v="0"/>
    <n v="1"/>
  </r>
  <r>
    <x v="0"/>
    <x v="9"/>
    <x v="2"/>
    <x v="1"/>
    <x v="17"/>
    <x v="15"/>
    <x v="1"/>
    <x v="1"/>
    <x v="0"/>
    <x v="0"/>
    <x v="0"/>
    <x v="0"/>
    <x v="0"/>
    <n v="1"/>
  </r>
  <r>
    <x v="0"/>
    <x v="9"/>
    <x v="2"/>
    <x v="2"/>
    <x v="2"/>
    <x v="3"/>
    <x v="1"/>
    <x v="1"/>
    <x v="0"/>
    <x v="0"/>
    <x v="0"/>
    <x v="0"/>
    <x v="0"/>
    <n v="1"/>
  </r>
  <r>
    <x v="0"/>
    <x v="9"/>
    <x v="2"/>
    <x v="3"/>
    <x v="15"/>
    <x v="13"/>
    <x v="1"/>
    <x v="1"/>
    <x v="0"/>
    <x v="0"/>
    <x v="0"/>
    <x v="0"/>
    <x v="0"/>
    <n v="1"/>
  </r>
  <r>
    <x v="0"/>
    <x v="2"/>
    <x v="2"/>
    <x v="1"/>
    <x v="1"/>
    <x v="2"/>
    <x v="2"/>
    <x v="1"/>
    <x v="0"/>
    <x v="0"/>
    <x v="0"/>
    <x v="0"/>
    <x v="0"/>
    <n v="1"/>
  </r>
  <r>
    <x v="0"/>
    <x v="2"/>
    <x v="2"/>
    <x v="2"/>
    <x v="2"/>
    <x v="3"/>
    <x v="2"/>
    <x v="1"/>
    <x v="0"/>
    <x v="0"/>
    <x v="0"/>
    <x v="0"/>
    <x v="0"/>
    <n v="1"/>
  </r>
  <r>
    <x v="0"/>
    <x v="2"/>
    <x v="2"/>
    <x v="3"/>
    <x v="15"/>
    <x v="13"/>
    <x v="2"/>
    <x v="1"/>
    <x v="0"/>
    <x v="0"/>
    <x v="0"/>
    <x v="0"/>
    <x v="0"/>
    <n v="1"/>
  </r>
  <r>
    <x v="0"/>
    <x v="9"/>
    <x v="3"/>
    <x v="1"/>
    <x v="1"/>
    <x v="2"/>
    <x v="0"/>
    <x v="1"/>
    <x v="0"/>
    <x v="0"/>
    <x v="0"/>
    <x v="0"/>
    <x v="0"/>
    <n v="1"/>
  </r>
  <r>
    <x v="0"/>
    <x v="9"/>
    <x v="3"/>
    <x v="2"/>
    <x v="2"/>
    <x v="3"/>
    <x v="0"/>
    <x v="1"/>
    <x v="0"/>
    <x v="0"/>
    <x v="0"/>
    <x v="0"/>
    <x v="0"/>
    <n v="1"/>
  </r>
  <r>
    <x v="0"/>
    <x v="9"/>
    <x v="3"/>
    <x v="3"/>
    <x v="15"/>
    <x v="13"/>
    <x v="0"/>
    <x v="1"/>
    <x v="0"/>
    <x v="0"/>
    <x v="0"/>
    <x v="0"/>
    <x v="0"/>
    <n v="1"/>
  </r>
  <r>
    <x v="0"/>
    <x v="9"/>
    <x v="4"/>
    <x v="0"/>
    <x v="0"/>
    <x v="0"/>
    <x v="0"/>
    <x v="1"/>
    <x v="0"/>
    <x v="0"/>
    <x v="0"/>
    <x v="0"/>
    <x v="0"/>
    <n v="1"/>
  </r>
  <r>
    <x v="0"/>
    <x v="9"/>
    <x v="4"/>
    <x v="0"/>
    <x v="0"/>
    <x v="0"/>
    <x v="0"/>
    <x v="1"/>
    <x v="0"/>
    <x v="0"/>
    <x v="0"/>
    <x v="0"/>
    <x v="0"/>
    <n v="1"/>
  </r>
  <r>
    <x v="0"/>
    <x v="9"/>
    <x v="4"/>
    <x v="0"/>
    <x v="0"/>
    <x v="0"/>
    <x v="0"/>
    <x v="1"/>
    <x v="0"/>
    <x v="0"/>
    <x v="0"/>
    <x v="0"/>
    <x v="0"/>
    <n v="1"/>
  </r>
  <r>
    <x v="0"/>
    <x v="6"/>
    <x v="2"/>
    <x v="1"/>
    <x v="10"/>
    <x v="8"/>
    <x v="0"/>
    <x v="1"/>
    <x v="0"/>
    <x v="0"/>
    <x v="1"/>
    <x v="0"/>
    <x v="0"/>
    <n v="1"/>
  </r>
  <r>
    <x v="0"/>
    <x v="6"/>
    <x v="2"/>
    <x v="2"/>
    <x v="14"/>
    <x v="12"/>
    <x v="0"/>
    <x v="1"/>
    <x v="0"/>
    <x v="0"/>
    <x v="1"/>
    <x v="0"/>
    <x v="0"/>
    <n v="1"/>
  </r>
  <r>
    <x v="0"/>
    <x v="6"/>
    <x v="2"/>
    <x v="3"/>
    <x v="12"/>
    <x v="10"/>
    <x v="0"/>
    <x v="1"/>
    <x v="0"/>
    <x v="0"/>
    <x v="1"/>
    <x v="0"/>
    <x v="0"/>
    <n v="1"/>
  </r>
  <r>
    <x v="0"/>
    <x v="9"/>
    <x v="4"/>
    <x v="1"/>
    <x v="10"/>
    <x v="8"/>
    <x v="1"/>
    <x v="0"/>
    <x v="0"/>
    <x v="0"/>
    <x v="0"/>
    <x v="0"/>
    <x v="0"/>
    <n v="1"/>
  </r>
  <r>
    <x v="0"/>
    <x v="9"/>
    <x v="4"/>
    <x v="2"/>
    <x v="14"/>
    <x v="12"/>
    <x v="1"/>
    <x v="3"/>
    <x v="0"/>
    <x v="0"/>
    <x v="0"/>
    <x v="0"/>
    <x v="0"/>
    <n v="1"/>
  </r>
  <r>
    <x v="0"/>
    <x v="9"/>
    <x v="4"/>
    <x v="3"/>
    <x v="12"/>
    <x v="10"/>
    <x v="1"/>
    <x v="6"/>
    <x v="0"/>
    <x v="0"/>
    <x v="0"/>
    <x v="0"/>
    <x v="0"/>
    <n v="1"/>
  </r>
  <r>
    <x v="0"/>
    <x v="9"/>
    <x v="3"/>
    <x v="0"/>
    <x v="0"/>
    <x v="0"/>
    <x v="2"/>
    <x v="1"/>
    <x v="0"/>
    <x v="0"/>
    <x v="0"/>
    <x v="0"/>
    <x v="0"/>
    <n v="1"/>
  </r>
  <r>
    <x v="0"/>
    <x v="9"/>
    <x v="3"/>
    <x v="0"/>
    <x v="0"/>
    <x v="0"/>
    <x v="2"/>
    <x v="1"/>
    <x v="0"/>
    <x v="0"/>
    <x v="0"/>
    <x v="0"/>
    <x v="0"/>
    <n v="1"/>
  </r>
  <r>
    <x v="0"/>
    <x v="9"/>
    <x v="3"/>
    <x v="0"/>
    <x v="0"/>
    <x v="0"/>
    <x v="2"/>
    <x v="1"/>
    <x v="0"/>
    <x v="0"/>
    <x v="0"/>
    <x v="0"/>
    <x v="0"/>
    <n v="1"/>
  </r>
  <r>
    <x v="0"/>
    <x v="9"/>
    <x v="4"/>
    <x v="1"/>
    <x v="17"/>
    <x v="15"/>
    <x v="2"/>
    <x v="1"/>
    <x v="0"/>
    <x v="0"/>
    <x v="0"/>
    <x v="0"/>
    <x v="0"/>
    <n v="1"/>
  </r>
  <r>
    <x v="0"/>
    <x v="9"/>
    <x v="4"/>
    <x v="2"/>
    <x v="14"/>
    <x v="12"/>
    <x v="2"/>
    <x v="1"/>
    <x v="0"/>
    <x v="0"/>
    <x v="0"/>
    <x v="0"/>
    <x v="0"/>
    <n v="1"/>
  </r>
  <r>
    <x v="0"/>
    <x v="9"/>
    <x v="4"/>
    <x v="3"/>
    <x v="18"/>
    <x v="12"/>
    <x v="2"/>
    <x v="3"/>
    <x v="0"/>
    <x v="0"/>
    <x v="0"/>
    <x v="0"/>
    <x v="0"/>
    <n v="1"/>
  </r>
  <r>
    <x v="0"/>
    <x v="0"/>
    <x v="4"/>
    <x v="1"/>
    <x v="1"/>
    <x v="2"/>
    <x v="7"/>
    <x v="1"/>
    <x v="0"/>
    <x v="0"/>
    <x v="0"/>
    <x v="0"/>
    <x v="0"/>
    <n v="1"/>
  </r>
  <r>
    <x v="0"/>
    <x v="0"/>
    <x v="4"/>
    <x v="2"/>
    <x v="2"/>
    <x v="3"/>
    <x v="7"/>
    <x v="1"/>
    <x v="0"/>
    <x v="0"/>
    <x v="0"/>
    <x v="0"/>
    <x v="0"/>
    <n v="1"/>
  </r>
  <r>
    <x v="0"/>
    <x v="0"/>
    <x v="4"/>
    <x v="3"/>
    <x v="9"/>
    <x v="7"/>
    <x v="7"/>
    <x v="1"/>
    <x v="0"/>
    <x v="0"/>
    <x v="0"/>
    <x v="0"/>
    <x v="0"/>
    <n v="1"/>
  </r>
  <r>
    <x v="0"/>
    <x v="14"/>
    <x v="5"/>
    <x v="0"/>
    <x v="0"/>
    <x v="0"/>
    <x v="4"/>
    <x v="1"/>
    <x v="0"/>
    <x v="0"/>
    <x v="0"/>
    <x v="0"/>
    <x v="0"/>
    <n v="1"/>
  </r>
  <r>
    <x v="0"/>
    <x v="14"/>
    <x v="5"/>
    <x v="0"/>
    <x v="0"/>
    <x v="0"/>
    <x v="4"/>
    <x v="1"/>
    <x v="0"/>
    <x v="0"/>
    <x v="0"/>
    <x v="0"/>
    <x v="0"/>
    <n v="1"/>
  </r>
  <r>
    <x v="0"/>
    <x v="14"/>
    <x v="5"/>
    <x v="0"/>
    <x v="0"/>
    <x v="0"/>
    <x v="4"/>
    <x v="1"/>
    <x v="0"/>
    <x v="0"/>
    <x v="0"/>
    <x v="0"/>
    <x v="0"/>
    <n v="1"/>
  </r>
  <r>
    <x v="0"/>
    <x v="21"/>
    <x v="4"/>
    <x v="1"/>
    <x v="10"/>
    <x v="8"/>
    <x v="7"/>
    <x v="1"/>
    <x v="0"/>
    <x v="0"/>
    <x v="0"/>
    <x v="0"/>
    <x v="0"/>
    <n v="1"/>
  </r>
  <r>
    <x v="0"/>
    <x v="21"/>
    <x v="4"/>
    <x v="2"/>
    <x v="14"/>
    <x v="12"/>
    <x v="7"/>
    <x v="1"/>
    <x v="0"/>
    <x v="0"/>
    <x v="0"/>
    <x v="0"/>
    <x v="0"/>
    <n v="1"/>
  </r>
  <r>
    <x v="0"/>
    <x v="21"/>
    <x v="4"/>
    <x v="3"/>
    <x v="12"/>
    <x v="10"/>
    <x v="7"/>
    <x v="1"/>
    <x v="0"/>
    <x v="0"/>
    <x v="0"/>
    <x v="0"/>
    <x v="0"/>
    <n v="1"/>
  </r>
  <r>
    <x v="0"/>
    <x v="11"/>
    <x v="4"/>
    <x v="0"/>
    <x v="0"/>
    <x v="0"/>
    <x v="2"/>
    <x v="1"/>
    <x v="0"/>
    <x v="0"/>
    <x v="0"/>
    <x v="0"/>
    <x v="0"/>
    <n v="1"/>
  </r>
  <r>
    <x v="0"/>
    <x v="11"/>
    <x v="4"/>
    <x v="0"/>
    <x v="0"/>
    <x v="0"/>
    <x v="2"/>
    <x v="1"/>
    <x v="0"/>
    <x v="0"/>
    <x v="0"/>
    <x v="0"/>
    <x v="0"/>
    <n v="1"/>
  </r>
  <r>
    <x v="0"/>
    <x v="11"/>
    <x v="4"/>
    <x v="0"/>
    <x v="0"/>
    <x v="0"/>
    <x v="2"/>
    <x v="1"/>
    <x v="0"/>
    <x v="0"/>
    <x v="0"/>
    <x v="0"/>
    <x v="0"/>
    <n v="1"/>
  </r>
  <r>
    <x v="0"/>
    <x v="9"/>
    <x v="4"/>
    <x v="1"/>
    <x v="1"/>
    <x v="2"/>
    <x v="0"/>
    <x v="1"/>
    <x v="0"/>
    <x v="0"/>
    <x v="0"/>
    <x v="0"/>
    <x v="0"/>
    <n v="1"/>
  </r>
  <r>
    <x v="0"/>
    <x v="9"/>
    <x v="4"/>
    <x v="2"/>
    <x v="2"/>
    <x v="3"/>
    <x v="0"/>
    <x v="1"/>
    <x v="0"/>
    <x v="0"/>
    <x v="0"/>
    <x v="0"/>
    <x v="0"/>
    <n v="1"/>
  </r>
  <r>
    <x v="0"/>
    <x v="9"/>
    <x v="4"/>
    <x v="3"/>
    <x v="9"/>
    <x v="7"/>
    <x v="0"/>
    <x v="1"/>
    <x v="0"/>
    <x v="0"/>
    <x v="0"/>
    <x v="0"/>
    <x v="0"/>
    <n v="1"/>
  </r>
  <r>
    <x v="0"/>
    <x v="0"/>
    <x v="3"/>
    <x v="1"/>
    <x v="8"/>
    <x v="6"/>
    <x v="2"/>
    <x v="1"/>
    <x v="0"/>
    <x v="0"/>
    <x v="0"/>
    <x v="0"/>
    <x v="0"/>
    <n v="1"/>
  </r>
  <r>
    <x v="0"/>
    <x v="0"/>
    <x v="3"/>
    <x v="2"/>
    <x v="6"/>
    <x v="5"/>
    <x v="2"/>
    <x v="1"/>
    <x v="0"/>
    <x v="0"/>
    <x v="0"/>
    <x v="0"/>
    <x v="0"/>
    <n v="1"/>
  </r>
  <r>
    <x v="0"/>
    <x v="0"/>
    <x v="3"/>
    <x v="3"/>
    <x v="9"/>
    <x v="7"/>
    <x v="2"/>
    <x v="1"/>
    <x v="0"/>
    <x v="0"/>
    <x v="0"/>
    <x v="0"/>
    <x v="0"/>
    <n v="1"/>
  </r>
  <r>
    <x v="0"/>
    <x v="15"/>
    <x v="3"/>
    <x v="0"/>
    <x v="0"/>
    <x v="0"/>
    <x v="2"/>
    <x v="1"/>
    <x v="0"/>
    <x v="0"/>
    <x v="0"/>
    <x v="0"/>
    <x v="0"/>
    <n v="1"/>
  </r>
  <r>
    <x v="0"/>
    <x v="15"/>
    <x v="3"/>
    <x v="0"/>
    <x v="0"/>
    <x v="0"/>
    <x v="2"/>
    <x v="1"/>
    <x v="0"/>
    <x v="0"/>
    <x v="0"/>
    <x v="0"/>
    <x v="0"/>
    <n v="1"/>
  </r>
  <r>
    <x v="0"/>
    <x v="15"/>
    <x v="3"/>
    <x v="0"/>
    <x v="0"/>
    <x v="0"/>
    <x v="2"/>
    <x v="1"/>
    <x v="0"/>
    <x v="0"/>
    <x v="0"/>
    <x v="0"/>
    <x v="0"/>
    <n v="1"/>
  </r>
  <r>
    <x v="0"/>
    <x v="9"/>
    <x v="4"/>
    <x v="1"/>
    <x v="17"/>
    <x v="15"/>
    <x v="0"/>
    <x v="1"/>
    <x v="0"/>
    <x v="0"/>
    <x v="0"/>
    <x v="0"/>
    <x v="0"/>
    <n v="1"/>
  </r>
  <r>
    <x v="0"/>
    <x v="9"/>
    <x v="4"/>
    <x v="2"/>
    <x v="2"/>
    <x v="3"/>
    <x v="0"/>
    <x v="1"/>
    <x v="0"/>
    <x v="0"/>
    <x v="0"/>
    <x v="0"/>
    <x v="0"/>
    <n v="1"/>
  </r>
  <r>
    <x v="0"/>
    <x v="9"/>
    <x v="4"/>
    <x v="3"/>
    <x v="15"/>
    <x v="13"/>
    <x v="0"/>
    <x v="1"/>
    <x v="0"/>
    <x v="0"/>
    <x v="0"/>
    <x v="0"/>
    <x v="0"/>
    <n v="1"/>
  </r>
  <r>
    <x v="0"/>
    <x v="9"/>
    <x v="3"/>
    <x v="1"/>
    <x v="1"/>
    <x v="2"/>
    <x v="0"/>
    <x v="1"/>
    <x v="0"/>
    <x v="0"/>
    <x v="0"/>
    <x v="0"/>
    <x v="0"/>
    <n v="1"/>
  </r>
  <r>
    <x v="0"/>
    <x v="9"/>
    <x v="3"/>
    <x v="2"/>
    <x v="16"/>
    <x v="14"/>
    <x v="0"/>
    <x v="1"/>
    <x v="0"/>
    <x v="0"/>
    <x v="0"/>
    <x v="0"/>
    <x v="0"/>
    <n v="1"/>
  </r>
  <r>
    <x v="0"/>
    <x v="9"/>
    <x v="3"/>
    <x v="3"/>
    <x v="9"/>
    <x v="7"/>
    <x v="0"/>
    <x v="1"/>
    <x v="0"/>
    <x v="0"/>
    <x v="0"/>
    <x v="0"/>
    <x v="0"/>
    <n v="1"/>
  </r>
  <r>
    <x v="0"/>
    <x v="9"/>
    <x v="4"/>
    <x v="1"/>
    <x v="1"/>
    <x v="2"/>
    <x v="2"/>
    <x v="1"/>
    <x v="0"/>
    <x v="0"/>
    <x v="0"/>
    <x v="0"/>
    <x v="0"/>
    <n v="1"/>
  </r>
  <r>
    <x v="0"/>
    <x v="9"/>
    <x v="4"/>
    <x v="2"/>
    <x v="16"/>
    <x v="14"/>
    <x v="2"/>
    <x v="1"/>
    <x v="0"/>
    <x v="0"/>
    <x v="0"/>
    <x v="0"/>
    <x v="0"/>
    <n v="1"/>
  </r>
  <r>
    <x v="0"/>
    <x v="9"/>
    <x v="4"/>
    <x v="3"/>
    <x v="9"/>
    <x v="7"/>
    <x v="2"/>
    <x v="1"/>
    <x v="0"/>
    <x v="0"/>
    <x v="0"/>
    <x v="0"/>
    <x v="0"/>
    <n v="1"/>
  </r>
  <r>
    <x v="0"/>
    <x v="0"/>
    <x v="4"/>
    <x v="1"/>
    <x v="13"/>
    <x v="11"/>
    <x v="1"/>
    <x v="1"/>
    <x v="0"/>
    <x v="0"/>
    <x v="0"/>
    <x v="0"/>
    <x v="0"/>
    <n v="1"/>
  </r>
  <r>
    <x v="0"/>
    <x v="0"/>
    <x v="4"/>
    <x v="2"/>
    <x v="14"/>
    <x v="12"/>
    <x v="1"/>
    <x v="1"/>
    <x v="0"/>
    <x v="0"/>
    <x v="0"/>
    <x v="0"/>
    <x v="0"/>
    <n v="1"/>
  </r>
  <r>
    <x v="0"/>
    <x v="0"/>
    <x v="4"/>
    <x v="3"/>
    <x v="18"/>
    <x v="12"/>
    <x v="1"/>
    <x v="1"/>
    <x v="0"/>
    <x v="0"/>
    <x v="0"/>
    <x v="0"/>
    <x v="0"/>
    <n v="1"/>
  </r>
  <r>
    <x v="0"/>
    <x v="10"/>
    <x v="4"/>
    <x v="1"/>
    <x v="1"/>
    <x v="2"/>
    <x v="2"/>
    <x v="1"/>
    <x v="0"/>
    <x v="0"/>
    <x v="0"/>
    <x v="0"/>
    <x v="0"/>
    <n v="1"/>
  </r>
  <r>
    <x v="0"/>
    <x v="10"/>
    <x v="4"/>
    <x v="2"/>
    <x v="16"/>
    <x v="14"/>
    <x v="2"/>
    <x v="1"/>
    <x v="0"/>
    <x v="0"/>
    <x v="0"/>
    <x v="0"/>
    <x v="0"/>
    <n v="1"/>
  </r>
  <r>
    <x v="0"/>
    <x v="10"/>
    <x v="4"/>
    <x v="3"/>
    <x v="9"/>
    <x v="7"/>
    <x v="2"/>
    <x v="1"/>
    <x v="0"/>
    <x v="0"/>
    <x v="0"/>
    <x v="0"/>
    <x v="0"/>
    <n v="1"/>
  </r>
  <r>
    <x v="0"/>
    <x v="9"/>
    <x v="4"/>
    <x v="1"/>
    <x v="1"/>
    <x v="2"/>
    <x v="2"/>
    <x v="1"/>
    <x v="0"/>
    <x v="0"/>
    <x v="0"/>
    <x v="0"/>
    <x v="0"/>
    <n v="1"/>
  </r>
  <r>
    <x v="0"/>
    <x v="9"/>
    <x v="4"/>
    <x v="2"/>
    <x v="16"/>
    <x v="14"/>
    <x v="2"/>
    <x v="1"/>
    <x v="0"/>
    <x v="0"/>
    <x v="0"/>
    <x v="0"/>
    <x v="0"/>
    <n v="1"/>
  </r>
  <r>
    <x v="0"/>
    <x v="9"/>
    <x v="4"/>
    <x v="3"/>
    <x v="9"/>
    <x v="7"/>
    <x v="2"/>
    <x v="1"/>
    <x v="0"/>
    <x v="0"/>
    <x v="0"/>
    <x v="0"/>
    <x v="0"/>
    <n v="1"/>
  </r>
  <r>
    <x v="0"/>
    <x v="19"/>
    <x v="4"/>
    <x v="0"/>
    <x v="0"/>
    <x v="0"/>
    <x v="2"/>
    <x v="1"/>
    <x v="0"/>
    <x v="0"/>
    <x v="0"/>
    <x v="0"/>
    <x v="0"/>
    <n v="1"/>
  </r>
  <r>
    <x v="0"/>
    <x v="19"/>
    <x v="4"/>
    <x v="0"/>
    <x v="0"/>
    <x v="0"/>
    <x v="2"/>
    <x v="1"/>
    <x v="0"/>
    <x v="0"/>
    <x v="0"/>
    <x v="0"/>
    <x v="0"/>
    <n v="1"/>
  </r>
  <r>
    <x v="0"/>
    <x v="19"/>
    <x v="4"/>
    <x v="0"/>
    <x v="0"/>
    <x v="0"/>
    <x v="2"/>
    <x v="1"/>
    <x v="0"/>
    <x v="0"/>
    <x v="0"/>
    <x v="0"/>
    <x v="0"/>
    <n v="1"/>
  </r>
  <r>
    <x v="0"/>
    <x v="0"/>
    <x v="3"/>
    <x v="1"/>
    <x v="1"/>
    <x v="2"/>
    <x v="2"/>
    <x v="1"/>
    <x v="0"/>
    <x v="0"/>
    <x v="0"/>
    <x v="0"/>
    <x v="0"/>
    <n v="1"/>
  </r>
  <r>
    <x v="0"/>
    <x v="0"/>
    <x v="3"/>
    <x v="2"/>
    <x v="16"/>
    <x v="14"/>
    <x v="2"/>
    <x v="1"/>
    <x v="0"/>
    <x v="0"/>
    <x v="0"/>
    <x v="0"/>
    <x v="0"/>
    <n v="1"/>
  </r>
  <r>
    <x v="0"/>
    <x v="0"/>
    <x v="3"/>
    <x v="3"/>
    <x v="9"/>
    <x v="7"/>
    <x v="2"/>
    <x v="1"/>
    <x v="0"/>
    <x v="0"/>
    <x v="0"/>
    <x v="0"/>
    <x v="0"/>
    <n v="1"/>
  </r>
  <r>
    <x v="0"/>
    <x v="9"/>
    <x v="4"/>
    <x v="1"/>
    <x v="5"/>
    <x v="4"/>
    <x v="6"/>
    <x v="1"/>
    <x v="0"/>
    <x v="0"/>
    <x v="0"/>
    <x v="0"/>
    <x v="0"/>
    <n v="1"/>
  </r>
  <r>
    <x v="0"/>
    <x v="9"/>
    <x v="4"/>
    <x v="2"/>
    <x v="16"/>
    <x v="14"/>
    <x v="6"/>
    <x v="1"/>
    <x v="0"/>
    <x v="0"/>
    <x v="0"/>
    <x v="0"/>
    <x v="0"/>
    <n v="1"/>
  </r>
  <r>
    <x v="0"/>
    <x v="9"/>
    <x v="4"/>
    <x v="3"/>
    <x v="9"/>
    <x v="7"/>
    <x v="6"/>
    <x v="1"/>
    <x v="0"/>
    <x v="0"/>
    <x v="0"/>
    <x v="0"/>
    <x v="0"/>
    <n v="1"/>
  </r>
  <r>
    <x v="0"/>
    <x v="9"/>
    <x v="3"/>
    <x v="1"/>
    <x v="17"/>
    <x v="15"/>
    <x v="1"/>
    <x v="1"/>
    <x v="0"/>
    <x v="0"/>
    <x v="0"/>
    <x v="0"/>
    <x v="0"/>
    <n v="1"/>
  </r>
  <r>
    <x v="0"/>
    <x v="9"/>
    <x v="3"/>
    <x v="2"/>
    <x v="2"/>
    <x v="3"/>
    <x v="1"/>
    <x v="0"/>
    <x v="0"/>
    <x v="0"/>
    <x v="0"/>
    <x v="0"/>
    <x v="0"/>
    <n v="1"/>
  </r>
  <r>
    <x v="0"/>
    <x v="9"/>
    <x v="3"/>
    <x v="3"/>
    <x v="9"/>
    <x v="7"/>
    <x v="1"/>
    <x v="5"/>
    <x v="0"/>
    <x v="0"/>
    <x v="0"/>
    <x v="0"/>
    <x v="0"/>
    <n v="1"/>
  </r>
  <r>
    <x v="0"/>
    <x v="2"/>
    <x v="2"/>
    <x v="0"/>
    <x v="0"/>
    <x v="0"/>
    <x v="0"/>
    <x v="1"/>
    <x v="0"/>
    <x v="0"/>
    <x v="0"/>
    <x v="0"/>
    <x v="0"/>
    <n v="1"/>
  </r>
  <r>
    <x v="0"/>
    <x v="2"/>
    <x v="2"/>
    <x v="0"/>
    <x v="0"/>
    <x v="0"/>
    <x v="0"/>
    <x v="1"/>
    <x v="0"/>
    <x v="0"/>
    <x v="0"/>
    <x v="0"/>
    <x v="0"/>
    <n v="1"/>
  </r>
  <r>
    <x v="0"/>
    <x v="2"/>
    <x v="2"/>
    <x v="0"/>
    <x v="0"/>
    <x v="0"/>
    <x v="0"/>
    <x v="1"/>
    <x v="0"/>
    <x v="0"/>
    <x v="0"/>
    <x v="0"/>
    <x v="0"/>
    <n v="1"/>
  </r>
  <r>
    <x v="0"/>
    <x v="9"/>
    <x v="2"/>
    <x v="1"/>
    <x v="5"/>
    <x v="4"/>
    <x v="2"/>
    <x v="1"/>
    <x v="0"/>
    <x v="2"/>
    <x v="0"/>
    <x v="0"/>
    <x v="0"/>
    <n v="1"/>
  </r>
  <r>
    <x v="0"/>
    <x v="9"/>
    <x v="2"/>
    <x v="2"/>
    <x v="16"/>
    <x v="14"/>
    <x v="2"/>
    <x v="1"/>
    <x v="0"/>
    <x v="2"/>
    <x v="0"/>
    <x v="0"/>
    <x v="0"/>
    <n v="1"/>
  </r>
  <r>
    <x v="0"/>
    <x v="9"/>
    <x v="2"/>
    <x v="3"/>
    <x v="9"/>
    <x v="7"/>
    <x v="2"/>
    <x v="1"/>
    <x v="0"/>
    <x v="2"/>
    <x v="0"/>
    <x v="0"/>
    <x v="0"/>
    <n v="1"/>
  </r>
  <r>
    <x v="0"/>
    <x v="0"/>
    <x v="3"/>
    <x v="1"/>
    <x v="5"/>
    <x v="4"/>
    <x v="2"/>
    <x v="1"/>
    <x v="0"/>
    <x v="0"/>
    <x v="0"/>
    <x v="0"/>
    <x v="0"/>
    <n v="1"/>
  </r>
  <r>
    <x v="0"/>
    <x v="0"/>
    <x v="3"/>
    <x v="2"/>
    <x v="6"/>
    <x v="5"/>
    <x v="2"/>
    <x v="1"/>
    <x v="0"/>
    <x v="0"/>
    <x v="0"/>
    <x v="0"/>
    <x v="0"/>
    <n v="1"/>
  </r>
  <r>
    <x v="0"/>
    <x v="0"/>
    <x v="3"/>
    <x v="3"/>
    <x v="9"/>
    <x v="7"/>
    <x v="2"/>
    <x v="1"/>
    <x v="0"/>
    <x v="0"/>
    <x v="0"/>
    <x v="0"/>
    <x v="0"/>
    <n v="1"/>
  </r>
  <r>
    <x v="0"/>
    <x v="9"/>
    <x v="3"/>
    <x v="1"/>
    <x v="5"/>
    <x v="4"/>
    <x v="2"/>
    <x v="1"/>
    <x v="0"/>
    <x v="0"/>
    <x v="0"/>
    <x v="0"/>
    <x v="0"/>
    <n v="1"/>
  </r>
  <r>
    <x v="0"/>
    <x v="9"/>
    <x v="3"/>
    <x v="2"/>
    <x v="6"/>
    <x v="5"/>
    <x v="2"/>
    <x v="1"/>
    <x v="0"/>
    <x v="0"/>
    <x v="0"/>
    <x v="0"/>
    <x v="0"/>
    <n v="1"/>
  </r>
  <r>
    <x v="0"/>
    <x v="9"/>
    <x v="3"/>
    <x v="3"/>
    <x v="9"/>
    <x v="7"/>
    <x v="2"/>
    <x v="1"/>
    <x v="0"/>
    <x v="0"/>
    <x v="0"/>
    <x v="0"/>
    <x v="0"/>
    <n v="1"/>
  </r>
  <r>
    <x v="0"/>
    <x v="22"/>
    <x v="3"/>
    <x v="0"/>
    <x v="0"/>
    <x v="0"/>
    <x v="2"/>
    <x v="1"/>
    <x v="0"/>
    <x v="2"/>
    <x v="0"/>
    <x v="0"/>
    <x v="0"/>
    <n v="1"/>
  </r>
  <r>
    <x v="0"/>
    <x v="22"/>
    <x v="3"/>
    <x v="0"/>
    <x v="0"/>
    <x v="0"/>
    <x v="2"/>
    <x v="1"/>
    <x v="0"/>
    <x v="2"/>
    <x v="0"/>
    <x v="0"/>
    <x v="0"/>
    <n v="1"/>
  </r>
  <r>
    <x v="0"/>
    <x v="22"/>
    <x v="3"/>
    <x v="0"/>
    <x v="0"/>
    <x v="0"/>
    <x v="2"/>
    <x v="1"/>
    <x v="0"/>
    <x v="2"/>
    <x v="0"/>
    <x v="0"/>
    <x v="0"/>
    <n v="1"/>
  </r>
  <r>
    <x v="0"/>
    <x v="22"/>
    <x v="3"/>
    <x v="0"/>
    <x v="0"/>
    <x v="0"/>
    <x v="2"/>
    <x v="1"/>
    <x v="0"/>
    <x v="0"/>
    <x v="0"/>
    <x v="0"/>
    <x v="0"/>
    <n v="1"/>
  </r>
  <r>
    <x v="0"/>
    <x v="22"/>
    <x v="3"/>
    <x v="0"/>
    <x v="0"/>
    <x v="0"/>
    <x v="2"/>
    <x v="1"/>
    <x v="0"/>
    <x v="0"/>
    <x v="0"/>
    <x v="0"/>
    <x v="0"/>
    <n v="1"/>
  </r>
  <r>
    <x v="0"/>
    <x v="22"/>
    <x v="3"/>
    <x v="0"/>
    <x v="0"/>
    <x v="0"/>
    <x v="2"/>
    <x v="1"/>
    <x v="0"/>
    <x v="0"/>
    <x v="0"/>
    <x v="0"/>
    <x v="0"/>
    <n v="1"/>
  </r>
  <r>
    <x v="0"/>
    <x v="11"/>
    <x v="3"/>
    <x v="0"/>
    <x v="0"/>
    <x v="0"/>
    <x v="2"/>
    <x v="0"/>
    <x v="0"/>
    <x v="0"/>
    <x v="0"/>
    <x v="0"/>
    <x v="0"/>
    <n v="1"/>
  </r>
  <r>
    <x v="0"/>
    <x v="11"/>
    <x v="3"/>
    <x v="0"/>
    <x v="0"/>
    <x v="0"/>
    <x v="2"/>
    <x v="3"/>
    <x v="0"/>
    <x v="0"/>
    <x v="0"/>
    <x v="0"/>
    <x v="0"/>
    <n v="1"/>
  </r>
  <r>
    <x v="0"/>
    <x v="11"/>
    <x v="3"/>
    <x v="0"/>
    <x v="0"/>
    <x v="0"/>
    <x v="2"/>
    <x v="3"/>
    <x v="0"/>
    <x v="0"/>
    <x v="0"/>
    <x v="0"/>
    <x v="0"/>
    <n v="1"/>
  </r>
  <r>
    <x v="0"/>
    <x v="10"/>
    <x v="3"/>
    <x v="0"/>
    <x v="0"/>
    <x v="0"/>
    <x v="2"/>
    <x v="1"/>
    <x v="0"/>
    <x v="0"/>
    <x v="0"/>
    <x v="0"/>
    <x v="0"/>
    <n v="1"/>
  </r>
  <r>
    <x v="0"/>
    <x v="10"/>
    <x v="3"/>
    <x v="0"/>
    <x v="0"/>
    <x v="0"/>
    <x v="2"/>
    <x v="1"/>
    <x v="0"/>
    <x v="0"/>
    <x v="0"/>
    <x v="0"/>
    <x v="0"/>
    <n v="1"/>
  </r>
  <r>
    <x v="0"/>
    <x v="10"/>
    <x v="3"/>
    <x v="0"/>
    <x v="0"/>
    <x v="0"/>
    <x v="2"/>
    <x v="1"/>
    <x v="0"/>
    <x v="0"/>
    <x v="0"/>
    <x v="0"/>
    <x v="0"/>
    <n v="1"/>
  </r>
  <r>
    <x v="0"/>
    <x v="22"/>
    <x v="3"/>
    <x v="1"/>
    <x v="8"/>
    <x v="6"/>
    <x v="2"/>
    <x v="1"/>
    <x v="0"/>
    <x v="0"/>
    <x v="0"/>
    <x v="0"/>
    <x v="0"/>
    <n v="1"/>
  </r>
  <r>
    <x v="0"/>
    <x v="22"/>
    <x v="3"/>
    <x v="2"/>
    <x v="6"/>
    <x v="5"/>
    <x v="2"/>
    <x v="1"/>
    <x v="0"/>
    <x v="0"/>
    <x v="0"/>
    <x v="0"/>
    <x v="0"/>
    <n v="1"/>
  </r>
  <r>
    <x v="0"/>
    <x v="22"/>
    <x v="3"/>
    <x v="3"/>
    <x v="9"/>
    <x v="7"/>
    <x v="2"/>
    <x v="1"/>
    <x v="0"/>
    <x v="0"/>
    <x v="0"/>
    <x v="0"/>
    <x v="0"/>
    <n v="1"/>
  </r>
  <r>
    <x v="0"/>
    <x v="22"/>
    <x v="3"/>
    <x v="0"/>
    <x v="0"/>
    <x v="0"/>
    <x v="2"/>
    <x v="1"/>
    <x v="0"/>
    <x v="0"/>
    <x v="0"/>
    <x v="0"/>
    <x v="0"/>
    <n v="1"/>
  </r>
  <r>
    <x v="0"/>
    <x v="22"/>
    <x v="3"/>
    <x v="0"/>
    <x v="0"/>
    <x v="0"/>
    <x v="2"/>
    <x v="1"/>
    <x v="0"/>
    <x v="0"/>
    <x v="0"/>
    <x v="0"/>
    <x v="0"/>
    <n v="1"/>
  </r>
  <r>
    <x v="0"/>
    <x v="22"/>
    <x v="3"/>
    <x v="0"/>
    <x v="0"/>
    <x v="0"/>
    <x v="2"/>
    <x v="1"/>
    <x v="0"/>
    <x v="0"/>
    <x v="0"/>
    <x v="0"/>
    <x v="0"/>
    <n v="1"/>
  </r>
  <r>
    <x v="0"/>
    <x v="19"/>
    <x v="4"/>
    <x v="0"/>
    <x v="0"/>
    <x v="0"/>
    <x v="2"/>
    <x v="1"/>
    <x v="0"/>
    <x v="0"/>
    <x v="0"/>
    <x v="0"/>
    <x v="0"/>
    <n v="1"/>
  </r>
  <r>
    <x v="0"/>
    <x v="19"/>
    <x v="4"/>
    <x v="0"/>
    <x v="0"/>
    <x v="0"/>
    <x v="2"/>
    <x v="1"/>
    <x v="0"/>
    <x v="0"/>
    <x v="0"/>
    <x v="0"/>
    <x v="0"/>
    <n v="1"/>
  </r>
  <r>
    <x v="0"/>
    <x v="19"/>
    <x v="4"/>
    <x v="0"/>
    <x v="0"/>
    <x v="0"/>
    <x v="2"/>
    <x v="1"/>
    <x v="0"/>
    <x v="0"/>
    <x v="0"/>
    <x v="0"/>
    <x v="0"/>
    <n v="1"/>
  </r>
  <r>
    <x v="0"/>
    <x v="19"/>
    <x v="4"/>
    <x v="1"/>
    <x v="8"/>
    <x v="6"/>
    <x v="2"/>
    <x v="1"/>
    <x v="0"/>
    <x v="0"/>
    <x v="0"/>
    <x v="0"/>
    <x v="0"/>
    <n v="1"/>
  </r>
  <r>
    <x v="0"/>
    <x v="19"/>
    <x v="4"/>
    <x v="2"/>
    <x v="6"/>
    <x v="5"/>
    <x v="2"/>
    <x v="1"/>
    <x v="0"/>
    <x v="0"/>
    <x v="0"/>
    <x v="0"/>
    <x v="0"/>
    <n v="1"/>
  </r>
  <r>
    <x v="0"/>
    <x v="19"/>
    <x v="4"/>
    <x v="3"/>
    <x v="9"/>
    <x v="7"/>
    <x v="2"/>
    <x v="1"/>
    <x v="0"/>
    <x v="0"/>
    <x v="0"/>
    <x v="0"/>
    <x v="0"/>
    <n v="1"/>
  </r>
  <r>
    <x v="0"/>
    <x v="5"/>
    <x v="3"/>
    <x v="0"/>
    <x v="0"/>
    <x v="0"/>
    <x v="2"/>
    <x v="1"/>
    <x v="0"/>
    <x v="0"/>
    <x v="0"/>
    <x v="0"/>
    <x v="0"/>
    <n v="1"/>
  </r>
  <r>
    <x v="0"/>
    <x v="5"/>
    <x v="3"/>
    <x v="0"/>
    <x v="0"/>
    <x v="0"/>
    <x v="2"/>
    <x v="1"/>
    <x v="0"/>
    <x v="0"/>
    <x v="0"/>
    <x v="0"/>
    <x v="0"/>
    <n v="1"/>
  </r>
  <r>
    <x v="0"/>
    <x v="5"/>
    <x v="3"/>
    <x v="0"/>
    <x v="0"/>
    <x v="0"/>
    <x v="2"/>
    <x v="1"/>
    <x v="0"/>
    <x v="0"/>
    <x v="0"/>
    <x v="0"/>
    <x v="0"/>
    <n v="1"/>
  </r>
  <r>
    <x v="0"/>
    <x v="11"/>
    <x v="3"/>
    <x v="0"/>
    <x v="0"/>
    <x v="0"/>
    <x v="2"/>
    <x v="1"/>
    <x v="0"/>
    <x v="0"/>
    <x v="0"/>
    <x v="0"/>
    <x v="0"/>
    <n v="1"/>
  </r>
  <r>
    <x v="0"/>
    <x v="11"/>
    <x v="3"/>
    <x v="0"/>
    <x v="0"/>
    <x v="0"/>
    <x v="2"/>
    <x v="1"/>
    <x v="0"/>
    <x v="0"/>
    <x v="0"/>
    <x v="0"/>
    <x v="0"/>
    <n v="1"/>
  </r>
  <r>
    <x v="0"/>
    <x v="11"/>
    <x v="3"/>
    <x v="0"/>
    <x v="0"/>
    <x v="0"/>
    <x v="2"/>
    <x v="1"/>
    <x v="0"/>
    <x v="0"/>
    <x v="0"/>
    <x v="0"/>
    <x v="0"/>
    <n v="1"/>
  </r>
  <r>
    <x v="0"/>
    <x v="5"/>
    <x v="3"/>
    <x v="0"/>
    <x v="0"/>
    <x v="0"/>
    <x v="6"/>
    <x v="1"/>
    <x v="0"/>
    <x v="0"/>
    <x v="0"/>
    <x v="0"/>
    <x v="0"/>
    <n v="1"/>
  </r>
  <r>
    <x v="0"/>
    <x v="5"/>
    <x v="3"/>
    <x v="0"/>
    <x v="0"/>
    <x v="0"/>
    <x v="6"/>
    <x v="1"/>
    <x v="0"/>
    <x v="0"/>
    <x v="0"/>
    <x v="0"/>
    <x v="0"/>
    <n v="1"/>
  </r>
  <r>
    <x v="0"/>
    <x v="5"/>
    <x v="3"/>
    <x v="0"/>
    <x v="0"/>
    <x v="0"/>
    <x v="6"/>
    <x v="1"/>
    <x v="0"/>
    <x v="0"/>
    <x v="0"/>
    <x v="0"/>
    <x v="0"/>
    <n v="1"/>
  </r>
  <r>
    <x v="0"/>
    <x v="11"/>
    <x v="3"/>
    <x v="0"/>
    <x v="0"/>
    <x v="0"/>
    <x v="2"/>
    <x v="1"/>
    <x v="0"/>
    <x v="0"/>
    <x v="0"/>
    <x v="0"/>
    <x v="0"/>
    <n v="1"/>
  </r>
  <r>
    <x v="0"/>
    <x v="11"/>
    <x v="3"/>
    <x v="0"/>
    <x v="0"/>
    <x v="0"/>
    <x v="2"/>
    <x v="1"/>
    <x v="0"/>
    <x v="0"/>
    <x v="0"/>
    <x v="0"/>
    <x v="0"/>
    <n v="1"/>
  </r>
  <r>
    <x v="0"/>
    <x v="11"/>
    <x v="3"/>
    <x v="0"/>
    <x v="0"/>
    <x v="0"/>
    <x v="2"/>
    <x v="1"/>
    <x v="0"/>
    <x v="0"/>
    <x v="0"/>
    <x v="0"/>
    <x v="0"/>
    <n v="1"/>
  </r>
  <r>
    <x v="0"/>
    <x v="13"/>
    <x v="4"/>
    <x v="1"/>
    <x v="5"/>
    <x v="4"/>
    <x v="4"/>
    <x v="1"/>
    <x v="4"/>
    <x v="0"/>
    <x v="0"/>
    <x v="0"/>
    <x v="2"/>
    <n v="1"/>
  </r>
  <r>
    <x v="0"/>
    <x v="13"/>
    <x v="4"/>
    <x v="2"/>
    <x v="2"/>
    <x v="3"/>
    <x v="4"/>
    <x v="1"/>
    <x v="4"/>
    <x v="0"/>
    <x v="0"/>
    <x v="0"/>
    <x v="2"/>
    <n v="1"/>
  </r>
  <r>
    <x v="0"/>
    <x v="13"/>
    <x v="4"/>
    <x v="3"/>
    <x v="9"/>
    <x v="7"/>
    <x v="4"/>
    <x v="1"/>
    <x v="4"/>
    <x v="0"/>
    <x v="0"/>
    <x v="0"/>
    <x v="2"/>
    <n v="1"/>
  </r>
  <r>
    <x v="0"/>
    <x v="1"/>
    <x v="4"/>
    <x v="1"/>
    <x v="10"/>
    <x v="8"/>
    <x v="2"/>
    <x v="5"/>
    <x v="0"/>
    <x v="2"/>
    <x v="0"/>
    <x v="0"/>
    <x v="0"/>
    <n v="1"/>
  </r>
  <r>
    <x v="0"/>
    <x v="1"/>
    <x v="4"/>
    <x v="2"/>
    <x v="11"/>
    <x v="9"/>
    <x v="2"/>
    <x v="5"/>
    <x v="0"/>
    <x v="2"/>
    <x v="0"/>
    <x v="0"/>
    <x v="0"/>
    <n v="1"/>
  </r>
  <r>
    <x v="0"/>
    <x v="1"/>
    <x v="4"/>
    <x v="3"/>
    <x v="33"/>
    <x v="24"/>
    <x v="2"/>
    <x v="5"/>
    <x v="0"/>
    <x v="2"/>
    <x v="0"/>
    <x v="0"/>
    <x v="0"/>
    <n v="1"/>
  </r>
  <r>
    <x v="0"/>
    <x v="6"/>
    <x v="7"/>
    <x v="0"/>
    <x v="0"/>
    <x v="0"/>
    <x v="0"/>
    <x v="1"/>
    <x v="0"/>
    <x v="0"/>
    <x v="0"/>
    <x v="0"/>
    <x v="0"/>
    <n v="1"/>
  </r>
  <r>
    <x v="0"/>
    <x v="6"/>
    <x v="7"/>
    <x v="0"/>
    <x v="0"/>
    <x v="0"/>
    <x v="0"/>
    <x v="1"/>
    <x v="0"/>
    <x v="0"/>
    <x v="0"/>
    <x v="0"/>
    <x v="0"/>
    <n v="1"/>
  </r>
  <r>
    <x v="0"/>
    <x v="6"/>
    <x v="7"/>
    <x v="0"/>
    <x v="0"/>
    <x v="0"/>
    <x v="0"/>
    <x v="1"/>
    <x v="0"/>
    <x v="0"/>
    <x v="0"/>
    <x v="0"/>
    <x v="0"/>
    <n v="1"/>
  </r>
  <r>
    <x v="0"/>
    <x v="19"/>
    <x v="3"/>
    <x v="0"/>
    <x v="0"/>
    <x v="0"/>
    <x v="7"/>
    <x v="1"/>
    <x v="0"/>
    <x v="0"/>
    <x v="0"/>
    <x v="0"/>
    <x v="0"/>
    <n v="1"/>
  </r>
  <r>
    <x v="0"/>
    <x v="19"/>
    <x v="3"/>
    <x v="0"/>
    <x v="0"/>
    <x v="0"/>
    <x v="7"/>
    <x v="1"/>
    <x v="0"/>
    <x v="0"/>
    <x v="0"/>
    <x v="0"/>
    <x v="0"/>
    <n v="1"/>
  </r>
  <r>
    <x v="0"/>
    <x v="19"/>
    <x v="3"/>
    <x v="0"/>
    <x v="0"/>
    <x v="0"/>
    <x v="7"/>
    <x v="1"/>
    <x v="0"/>
    <x v="0"/>
    <x v="0"/>
    <x v="0"/>
    <x v="0"/>
    <n v="1"/>
  </r>
  <r>
    <x v="0"/>
    <x v="26"/>
    <x v="6"/>
    <x v="0"/>
    <x v="0"/>
    <x v="0"/>
    <x v="0"/>
    <x v="1"/>
    <x v="0"/>
    <x v="0"/>
    <x v="0"/>
    <x v="0"/>
    <x v="0"/>
    <n v="1"/>
  </r>
  <r>
    <x v="0"/>
    <x v="26"/>
    <x v="6"/>
    <x v="0"/>
    <x v="0"/>
    <x v="0"/>
    <x v="0"/>
    <x v="1"/>
    <x v="0"/>
    <x v="0"/>
    <x v="0"/>
    <x v="0"/>
    <x v="0"/>
    <n v="1"/>
  </r>
  <r>
    <x v="0"/>
    <x v="26"/>
    <x v="6"/>
    <x v="0"/>
    <x v="0"/>
    <x v="0"/>
    <x v="0"/>
    <x v="1"/>
    <x v="0"/>
    <x v="0"/>
    <x v="0"/>
    <x v="0"/>
    <x v="0"/>
    <n v="1"/>
  </r>
  <r>
    <x v="0"/>
    <x v="27"/>
    <x v="7"/>
    <x v="0"/>
    <x v="0"/>
    <x v="0"/>
    <x v="7"/>
    <x v="1"/>
    <x v="0"/>
    <x v="2"/>
    <x v="0"/>
    <x v="0"/>
    <x v="0"/>
    <n v="1"/>
  </r>
  <r>
    <x v="0"/>
    <x v="27"/>
    <x v="7"/>
    <x v="0"/>
    <x v="0"/>
    <x v="0"/>
    <x v="7"/>
    <x v="1"/>
    <x v="0"/>
    <x v="2"/>
    <x v="0"/>
    <x v="0"/>
    <x v="0"/>
    <n v="1"/>
  </r>
  <r>
    <x v="0"/>
    <x v="27"/>
    <x v="7"/>
    <x v="0"/>
    <x v="0"/>
    <x v="0"/>
    <x v="7"/>
    <x v="1"/>
    <x v="0"/>
    <x v="2"/>
    <x v="0"/>
    <x v="0"/>
    <x v="0"/>
    <n v="1"/>
  </r>
  <r>
    <x v="0"/>
    <x v="18"/>
    <x v="7"/>
    <x v="0"/>
    <x v="0"/>
    <x v="0"/>
    <x v="7"/>
    <x v="1"/>
    <x v="0"/>
    <x v="0"/>
    <x v="1"/>
    <x v="0"/>
    <x v="0"/>
    <n v="1"/>
  </r>
  <r>
    <x v="0"/>
    <x v="18"/>
    <x v="7"/>
    <x v="0"/>
    <x v="0"/>
    <x v="0"/>
    <x v="7"/>
    <x v="1"/>
    <x v="0"/>
    <x v="0"/>
    <x v="1"/>
    <x v="0"/>
    <x v="0"/>
    <n v="1"/>
  </r>
  <r>
    <x v="0"/>
    <x v="18"/>
    <x v="7"/>
    <x v="0"/>
    <x v="0"/>
    <x v="0"/>
    <x v="7"/>
    <x v="1"/>
    <x v="0"/>
    <x v="0"/>
    <x v="1"/>
    <x v="0"/>
    <x v="0"/>
    <n v="1"/>
  </r>
  <r>
    <x v="0"/>
    <x v="28"/>
    <x v="4"/>
    <x v="0"/>
    <x v="0"/>
    <x v="0"/>
    <x v="2"/>
    <x v="5"/>
    <x v="0"/>
    <x v="0"/>
    <x v="0"/>
    <x v="0"/>
    <x v="0"/>
    <n v="1"/>
  </r>
  <r>
    <x v="0"/>
    <x v="28"/>
    <x v="4"/>
    <x v="0"/>
    <x v="0"/>
    <x v="0"/>
    <x v="2"/>
    <x v="5"/>
    <x v="0"/>
    <x v="0"/>
    <x v="0"/>
    <x v="0"/>
    <x v="0"/>
    <n v="1"/>
  </r>
  <r>
    <x v="0"/>
    <x v="28"/>
    <x v="4"/>
    <x v="0"/>
    <x v="0"/>
    <x v="0"/>
    <x v="2"/>
    <x v="5"/>
    <x v="0"/>
    <x v="0"/>
    <x v="0"/>
    <x v="0"/>
    <x v="0"/>
    <n v="1"/>
  </r>
  <r>
    <x v="0"/>
    <x v="15"/>
    <x v="7"/>
    <x v="0"/>
    <x v="0"/>
    <x v="0"/>
    <x v="0"/>
    <x v="1"/>
    <x v="0"/>
    <x v="0"/>
    <x v="0"/>
    <x v="0"/>
    <x v="0"/>
    <n v="1"/>
  </r>
  <r>
    <x v="0"/>
    <x v="15"/>
    <x v="7"/>
    <x v="0"/>
    <x v="0"/>
    <x v="0"/>
    <x v="0"/>
    <x v="1"/>
    <x v="0"/>
    <x v="0"/>
    <x v="0"/>
    <x v="0"/>
    <x v="0"/>
    <n v="1"/>
  </r>
  <r>
    <x v="0"/>
    <x v="15"/>
    <x v="7"/>
    <x v="0"/>
    <x v="0"/>
    <x v="0"/>
    <x v="0"/>
    <x v="1"/>
    <x v="0"/>
    <x v="0"/>
    <x v="0"/>
    <x v="0"/>
    <x v="0"/>
    <n v="1"/>
  </r>
  <r>
    <x v="0"/>
    <x v="0"/>
    <x v="2"/>
    <x v="0"/>
    <x v="0"/>
    <x v="0"/>
    <x v="1"/>
    <x v="1"/>
    <x v="0"/>
    <x v="0"/>
    <x v="0"/>
    <x v="0"/>
    <x v="0"/>
    <n v="1"/>
  </r>
  <r>
    <x v="0"/>
    <x v="0"/>
    <x v="2"/>
    <x v="0"/>
    <x v="0"/>
    <x v="0"/>
    <x v="1"/>
    <x v="1"/>
    <x v="0"/>
    <x v="0"/>
    <x v="0"/>
    <x v="0"/>
    <x v="0"/>
    <n v="1"/>
  </r>
  <r>
    <x v="0"/>
    <x v="0"/>
    <x v="2"/>
    <x v="0"/>
    <x v="0"/>
    <x v="0"/>
    <x v="1"/>
    <x v="1"/>
    <x v="0"/>
    <x v="0"/>
    <x v="0"/>
    <x v="0"/>
    <x v="0"/>
    <n v="1"/>
  </r>
  <r>
    <x v="0"/>
    <x v="6"/>
    <x v="8"/>
    <x v="1"/>
    <x v="39"/>
    <x v="26"/>
    <x v="1"/>
    <x v="1"/>
    <x v="0"/>
    <x v="0"/>
    <x v="0"/>
    <x v="0"/>
    <x v="0"/>
    <n v="1"/>
  </r>
  <r>
    <x v="0"/>
    <x v="6"/>
    <x v="8"/>
    <x v="2"/>
    <x v="34"/>
    <x v="20"/>
    <x v="1"/>
    <x v="1"/>
    <x v="0"/>
    <x v="0"/>
    <x v="0"/>
    <x v="0"/>
    <x v="0"/>
    <n v="1"/>
  </r>
  <r>
    <x v="0"/>
    <x v="6"/>
    <x v="8"/>
    <x v="3"/>
    <x v="40"/>
    <x v="16"/>
    <x v="1"/>
    <x v="1"/>
    <x v="0"/>
    <x v="0"/>
    <x v="0"/>
    <x v="0"/>
    <x v="0"/>
    <n v="1"/>
  </r>
  <r>
    <x v="0"/>
    <x v="19"/>
    <x v="7"/>
    <x v="0"/>
    <x v="0"/>
    <x v="0"/>
    <x v="2"/>
    <x v="1"/>
    <x v="0"/>
    <x v="0"/>
    <x v="0"/>
    <x v="0"/>
    <x v="0"/>
    <n v="1"/>
  </r>
  <r>
    <x v="0"/>
    <x v="19"/>
    <x v="7"/>
    <x v="0"/>
    <x v="0"/>
    <x v="0"/>
    <x v="2"/>
    <x v="1"/>
    <x v="0"/>
    <x v="0"/>
    <x v="0"/>
    <x v="0"/>
    <x v="0"/>
    <n v="1"/>
  </r>
  <r>
    <x v="0"/>
    <x v="19"/>
    <x v="7"/>
    <x v="0"/>
    <x v="0"/>
    <x v="0"/>
    <x v="2"/>
    <x v="1"/>
    <x v="0"/>
    <x v="0"/>
    <x v="0"/>
    <x v="0"/>
    <x v="0"/>
    <n v="1"/>
  </r>
  <r>
    <x v="0"/>
    <x v="17"/>
    <x v="7"/>
    <x v="0"/>
    <x v="0"/>
    <x v="0"/>
    <x v="2"/>
    <x v="1"/>
    <x v="0"/>
    <x v="0"/>
    <x v="0"/>
    <x v="0"/>
    <x v="0"/>
    <n v="1"/>
  </r>
  <r>
    <x v="0"/>
    <x v="17"/>
    <x v="7"/>
    <x v="0"/>
    <x v="0"/>
    <x v="0"/>
    <x v="2"/>
    <x v="3"/>
    <x v="0"/>
    <x v="0"/>
    <x v="0"/>
    <x v="0"/>
    <x v="0"/>
    <n v="1"/>
  </r>
  <r>
    <x v="0"/>
    <x v="17"/>
    <x v="7"/>
    <x v="0"/>
    <x v="0"/>
    <x v="0"/>
    <x v="2"/>
    <x v="1"/>
    <x v="0"/>
    <x v="0"/>
    <x v="0"/>
    <x v="0"/>
    <x v="0"/>
    <n v="1"/>
  </r>
  <r>
    <x v="0"/>
    <x v="12"/>
    <x v="7"/>
    <x v="0"/>
    <x v="0"/>
    <x v="0"/>
    <x v="3"/>
    <x v="1"/>
    <x v="0"/>
    <x v="8"/>
    <x v="0"/>
    <x v="0"/>
    <x v="0"/>
    <n v="1"/>
  </r>
  <r>
    <x v="0"/>
    <x v="12"/>
    <x v="7"/>
    <x v="0"/>
    <x v="0"/>
    <x v="0"/>
    <x v="3"/>
    <x v="1"/>
    <x v="0"/>
    <x v="8"/>
    <x v="0"/>
    <x v="0"/>
    <x v="0"/>
    <n v="1"/>
  </r>
  <r>
    <x v="0"/>
    <x v="12"/>
    <x v="7"/>
    <x v="0"/>
    <x v="0"/>
    <x v="0"/>
    <x v="3"/>
    <x v="1"/>
    <x v="0"/>
    <x v="8"/>
    <x v="0"/>
    <x v="0"/>
    <x v="0"/>
    <n v="1"/>
  </r>
  <r>
    <x v="0"/>
    <x v="16"/>
    <x v="3"/>
    <x v="0"/>
    <x v="0"/>
    <x v="0"/>
    <x v="3"/>
    <x v="1"/>
    <x v="0"/>
    <x v="9"/>
    <x v="0"/>
    <x v="0"/>
    <x v="0"/>
    <n v="1"/>
  </r>
  <r>
    <x v="0"/>
    <x v="16"/>
    <x v="3"/>
    <x v="0"/>
    <x v="0"/>
    <x v="0"/>
    <x v="3"/>
    <x v="1"/>
    <x v="0"/>
    <x v="9"/>
    <x v="0"/>
    <x v="0"/>
    <x v="0"/>
    <n v="1"/>
  </r>
  <r>
    <x v="0"/>
    <x v="16"/>
    <x v="3"/>
    <x v="0"/>
    <x v="0"/>
    <x v="0"/>
    <x v="3"/>
    <x v="3"/>
    <x v="0"/>
    <x v="9"/>
    <x v="0"/>
    <x v="0"/>
    <x v="0"/>
    <n v="1"/>
  </r>
  <r>
    <x v="0"/>
    <x v="29"/>
    <x v="2"/>
    <x v="0"/>
    <x v="0"/>
    <x v="0"/>
    <x v="1"/>
    <x v="1"/>
    <x v="0"/>
    <x v="2"/>
    <x v="0"/>
    <x v="0"/>
    <x v="0"/>
    <n v="1"/>
  </r>
  <r>
    <x v="0"/>
    <x v="29"/>
    <x v="2"/>
    <x v="0"/>
    <x v="0"/>
    <x v="0"/>
    <x v="1"/>
    <x v="1"/>
    <x v="0"/>
    <x v="2"/>
    <x v="0"/>
    <x v="0"/>
    <x v="0"/>
    <n v="1"/>
  </r>
  <r>
    <x v="0"/>
    <x v="29"/>
    <x v="2"/>
    <x v="0"/>
    <x v="0"/>
    <x v="0"/>
    <x v="1"/>
    <x v="1"/>
    <x v="0"/>
    <x v="2"/>
    <x v="0"/>
    <x v="0"/>
    <x v="0"/>
    <n v="1"/>
  </r>
  <r>
    <x v="0"/>
    <x v="9"/>
    <x v="4"/>
    <x v="0"/>
    <x v="0"/>
    <x v="0"/>
    <x v="4"/>
    <x v="1"/>
    <x v="0"/>
    <x v="0"/>
    <x v="0"/>
    <x v="0"/>
    <x v="0"/>
    <n v="1"/>
  </r>
  <r>
    <x v="0"/>
    <x v="9"/>
    <x v="4"/>
    <x v="0"/>
    <x v="0"/>
    <x v="0"/>
    <x v="4"/>
    <x v="1"/>
    <x v="0"/>
    <x v="0"/>
    <x v="0"/>
    <x v="0"/>
    <x v="0"/>
    <n v="1"/>
  </r>
  <r>
    <x v="0"/>
    <x v="9"/>
    <x v="4"/>
    <x v="0"/>
    <x v="0"/>
    <x v="0"/>
    <x v="4"/>
    <x v="1"/>
    <x v="0"/>
    <x v="0"/>
    <x v="0"/>
    <x v="0"/>
    <x v="0"/>
    <n v="1"/>
  </r>
  <r>
    <x v="0"/>
    <x v="6"/>
    <x v="7"/>
    <x v="0"/>
    <x v="0"/>
    <x v="0"/>
    <x v="1"/>
    <x v="1"/>
    <x v="0"/>
    <x v="1"/>
    <x v="0"/>
    <x v="0"/>
    <x v="0"/>
    <n v="1"/>
  </r>
  <r>
    <x v="0"/>
    <x v="6"/>
    <x v="7"/>
    <x v="0"/>
    <x v="0"/>
    <x v="0"/>
    <x v="1"/>
    <x v="0"/>
    <x v="0"/>
    <x v="1"/>
    <x v="0"/>
    <x v="0"/>
    <x v="0"/>
    <n v="1"/>
  </r>
  <r>
    <x v="0"/>
    <x v="6"/>
    <x v="7"/>
    <x v="0"/>
    <x v="0"/>
    <x v="0"/>
    <x v="1"/>
    <x v="3"/>
    <x v="0"/>
    <x v="1"/>
    <x v="0"/>
    <x v="0"/>
    <x v="0"/>
    <n v="1"/>
  </r>
  <r>
    <x v="0"/>
    <x v="1"/>
    <x v="3"/>
    <x v="0"/>
    <x v="0"/>
    <x v="0"/>
    <x v="2"/>
    <x v="1"/>
    <x v="0"/>
    <x v="2"/>
    <x v="0"/>
    <x v="0"/>
    <x v="0"/>
    <n v="1"/>
  </r>
  <r>
    <x v="0"/>
    <x v="1"/>
    <x v="3"/>
    <x v="0"/>
    <x v="0"/>
    <x v="0"/>
    <x v="2"/>
    <x v="1"/>
    <x v="0"/>
    <x v="2"/>
    <x v="0"/>
    <x v="0"/>
    <x v="0"/>
    <n v="1"/>
  </r>
  <r>
    <x v="0"/>
    <x v="1"/>
    <x v="3"/>
    <x v="0"/>
    <x v="0"/>
    <x v="0"/>
    <x v="2"/>
    <x v="1"/>
    <x v="0"/>
    <x v="2"/>
    <x v="0"/>
    <x v="0"/>
    <x v="0"/>
    <n v="1"/>
  </r>
  <r>
    <x v="0"/>
    <x v="2"/>
    <x v="4"/>
    <x v="1"/>
    <x v="1"/>
    <x v="2"/>
    <x v="1"/>
    <x v="1"/>
    <x v="0"/>
    <x v="1"/>
    <x v="0"/>
    <x v="0"/>
    <x v="0"/>
    <n v="1"/>
  </r>
  <r>
    <x v="0"/>
    <x v="2"/>
    <x v="4"/>
    <x v="2"/>
    <x v="16"/>
    <x v="14"/>
    <x v="1"/>
    <x v="1"/>
    <x v="0"/>
    <x v="1"/>
    <x v="0"/>
    <x v="0"/>
    <x v="0"/>
    <n v="1"/>
  </r>
  <r>
    <x v="0"/>
    <x v="2"/>
    <x v="4"/>
    <x v="3"/>
    <x v="9"/>
    <x v="7"/>
    <x v="1"/>
    <x v="1"/>
    <x v="0"/>
    <x v="1"/>
    <x v="0"/>
    <x v="0"/>
    <x v="0"/>
    <n v="1"/>
  </r>
  <r>
    <x v="0"/>
    <x v="16"/>
    <x v="3"/>
    <x v="1"/>
    <x v="5"/>
    <x v="4"/>
    <x v="3"/>
    <x v="1"/>
    <x v="0"/>
    <x v="1"/>
    <x v="0"/>
    <x v="0"/>
    <x v="0"/>
    <n v="1"/>
  </r>
  <r>
    <x v="0"/>
    <x v="16"/>
    <x v="3"/>
    <x v="2"/>
    <x v="16"/>
    <x v="14"/>
    <x v="3"/>
    <x v="1"/>
    <x v="0"/>
    <x v="1"/>
    <x v="0"/>
    <x v="0"/>
    <x v="0"/>
    <n v="1"/>
  </r>
  <r>
    <x v="0"/>
    <x v="16"/>
    <x v="3"/>
    <x v="3"/>
    <x v="9"/>
    <x v="7"/>
    <x v="3"/>
    <x v="1"/>
    <x v="0"/>
    <x v="1"/>
    <x v="0"/>
    <x v="0"/>
    <x v="0"/>
    <n v="1"/>
  </r>
  <r>
    <x v="0"/>
    <x v="8"/>
    <x v="2"/>
    <x v="1"/>
    <x v="5"/>
    <x v="4"/>
    <x v="3"/>
    <x v="1"/>
    <x v="0"/>
    <x v="3"/>
    <x v="2"/>
    <x v="0"/>
    <x v="0"/>
    <n v="1"/>
  </r>
  <r>
    <x v="0"/>
    <x v="8"/>
    <x v="2"/>
    <x v="2"/>
    <x v="16"/>
    <x v="14"/>
    <x v="3"/>
    <x v="1"/>
    <x v="0"/>
    <x v="3"/>
    <x v="2"/>
    <x v="0"/>
    <x v="0"/>
    <n v="1"/>
  </r>
  <r>
    <x v="0"/>
    <x v="8"/>
    <x v="2"/>
    <x v="3"/>
    <x v="9"/>
    <x v="7"/>
    <x v="3"/>
    <x v="1"/>
    <x v="0"/>
    <x v="3"/>
    <x v="2"/>
    <x v="0"/>
    <x v="0"/>
    <n v="1"/>
  </r>
  <r>
    <x v="0"/>
    <x v="9"/>
    <x v="3"/>
    <x v="1"/>
    <x v="17"/>
    <x v="15"/>
    <x v="2"/>
    <x v="1"/>
    <x v="0"/>
    <x v="0"/>
    <x v="0"/>
    <x v="0"/>
    <x v="0"/>
    <n v="1"/>
  </r>
  <r>
    <x v="0"/>
    <x v="9"/>
    <x v="3"/>
    <x v="2"/>
    <x v="2"/>
    <x v="3"/>
    <x v="2"/>
    <x v="3"/>
    <x v="0"/>
    <x v="0"/>
    <x v="0"/>
    <x v="0"/>
    <x v="0"/>
    <n v="1"/>
  </r>
  <r>
    <x v="0"/>
    <x v="9"/>
    <x v="3"/>
    <x v="3"/>
    <x v="15"/>
    <x v="13"/>
    <x v="2"/>
    <x v="3"/>
    <x v="0"/>
    <x v="0"/>
    <x v="0"/>
    <x v="0"/>
    <x v="0"/>
    <n v="1"/>
  </r>
  <r>
    <x v="0"/>
    <x v="2"/>
    <x v="3"/>
    <x v="1"/>
    <x v="17"/>
    <x v="15"/>
    <x v="0"/>
    <x v="1"/>
    <x v="0"/>
    <x v="3"/>
    <x v="0"/>
    <x v="0"/>
    <x v="0"/>
    <n v="1"/>
  </r>
  <r>
    <x v="0"/>
    <x v="2"/>
    <x v="3"/>
    <x v="2"/>
    <x v="2"/>
    <x v="3"/>
    <x v="0"/>
    <x v="0"/>
    <x v="0"/>
    <x v="3"/>
    <x v="0"/>
    <x v="0"/>
    <x v="0"/>
    <n v="1"/>
  </r>
  <r>
    <x v="0"/>
    <x v="2"/>
    <x v="3"/>
    <x v="3"/>
    <x v="9"/>
    <x v="7"/>
    <x v="0"/>
    <x v="0"/>
    <x v="0"/>
    <x v="3"/>
    <x v="0"/>
    <x v="0"/>
    <x v="0"/>
    <n v="1"/>
  </r>
  <r>
    <x v="0"/>
    <x v="4"/>
    <x v="4"/>
    <x v="1"/>
    <x v="17"/>
    <x v="15"/>
    <x v="2"/>
    <x v="1"/>
    <x v="0"/>
    <x v="0"/>
    <x v="0"/>
    <x v="0"/>
    <x v="0"/>
    <n v="1"/>
  </r>
  <r>
    <x v="0"/>
    <x v="4"/>
    <x v="4"/>
    <x v="2"/>
    <x v="2"/>
    <x v="3"/>
    <x v="2"/>
    <x v="1"/>
    <x v="0"/>
    <x v="0"/>
    <x v="0"/>
    <x v="0"/>
    <x v="0"/>
    <n v="1"/>
  </r>
  <r>
    <x v="0"/>
    <x v="4"/>
    <x v="4"/>
    <x v="3"/>
    <x v="15"/>
    <x v="13"/>
    <x v="2"/>
    <x v="1"/>
    <x v="0"/>
    <x v="0"/>
    <x v="0"/>
    <x v="0"/>
    <x v="0"/>
    <n v="1"/>
  </r>
  <r>
    <x v="0"/>
    <x v="9"/>
    <x v="4"/>
    <x v="1"/>
    <x v="10"/>
    <x v="8"/>
    <x v="2"/>
    <x v="1"/>
    <x v="0"/>
    <x v="3"/>
    <x v="2"/>
    <x v="0"/>
    <x v="0"/>
    <n v="1"/>
  </r>
  <r>
    <x v="0"/>
    <x v="9"/>
    <x v="4"/>
    <x v="2"/>
    <x v="14"/>
    <x v="12"/>
    <x v="2"/>
    <x v="1"/>
    <x v="0"/>
    <x v="3"/>
    <x v="2"/>
    <x v="0"/>
    <x v="0"/>
    <n v="1"/>
  </r>
  <r>
    <x v="0"/>
    <x v="9"/>
    <x v="4"/>
    <x v="3"/>
    <x v="18"/>
    <x v="12"/>
    <x v="2"/>
    <x v="1"/>
    <x v="0"/>
    <x v="3"/>
    <x v="2"/>
    <x v="0"/>
    <x v="0"/>
    <n v="1"/>
  </r>
  <r>
    <x v="0"/>
    <x v="16"/>
    <x v="6"/>
    <x v="1"/>
    <x v="24"/>
    <x v="18"/>
    <x v="4"/>
    <x v="0"/>
    <x v="0"/>
    <x v="0"/>
    <x v="0"/>
    <x v="0"/>
    <x v="0"/>
    <n v="1"/>
  </r>
  <r>
    <x v="0"/>
    <x v="16"/>
    <x v="6"/>
    <x v="2"/>
    <x v="11"/>
    <x v="9"/>
    <x v="4"/>
    <x v="0"/>
    <x v="0"/>
    <x v="0"/>
    <x v="0"/>
    <x v="0"/>
    <x v="0"/>
    <n v="1"/>
  </r>
  <r>
    <x v="0"/>
    <x v="16"/>
    <x v="6"/>
    <x v="3"/>
    <x v="12"/>
    <x v="10"/>
    <x v="4"/>
    <x v="0"/>
    <x v="0"/>
    <x v="0"/>
    <x v="0"/>
    <x v="0"/>
    <x v="0"/>
    <n v="1"/>
  </r>
  <r>
    <x v="0"/>
    <x v="0"/>
    <x v="3"/>
    <x v="1"/>
    <x v="8"/>
    <x v="6"/>
    <x v="0"/>
    <x v="1"/>
    <x v="0"/>
    <x v="0"/>
    <x v="0"/>
    <x v="0"/>
    <x v="0"/>
    <n v="1"/>
  </r>
  <r>
    <x v="0"/>
    <x v="0"/>
    <x v="3"/>
    <x v="2"/>
    <x v="6"/>
    <x v="5"/>
    <x v="0"/>
    <x v="1"/>
    <x v="0"/>
    <x v="0"/>
    <x v="0"/>
    <x v="0"/>
    <x v="0"/>
    <n v="1"/>
  </r>
  <r>
    <x v="0"/>
    <x v="0"/>
    <x v="3"/>
    <x v="3"/>
    <x v="9"/>
    <x v="7"/>
    <x v="0"/>
    <x v="1"/>
    <x v="0"/>
    <x v="0"/>
    <x v="0"/>
    <x v="0"/>
    <x v="0"/>
    <n v="1"/>
  </r>
  <r>
    <x v="0"/>
    <x v="9"/>
    <x v="3"/>
    <x v="1"/>
    <x v="1"/>
    <x v="2"/>
    <x v="1"/>
    <x v="5"/>
    <x v="0"/>
    <x v="4"/>
    <x v="0"/>
    <x v="0"/>
    <x v="0"/>
    <n v="1"/>
  </r>
  <r>
    <x v="0"/>
    <x v="9"/>
    <x v="3"/>
    <x v="2"/>
    <x v="2"/>
    <x v="3"/>
    <x v="1"/>
    <x v="5"/>
    <x v="0"/>
    <x v="4"/>
    <x v="0"/>
    <x v="0"/>
    <x v="0"/>
    <n v="1"/>
  </r>
  <r>
    <x v="0"/>
    <x v="9"/>
    <x v="3"/>
    <x v="3"/>
    <x v="9"/>
    <x v="7"/>
    <x v="1"/>
    <x v="5"/>
    <x v="0"/>
    <x v="4"/>
    <x v="0"/>
    <x v="0"/>
    <x v="0"/>
    <n v="1"/>
  </r>
  <r>
    <x v="0"/>
    <x v="6"/>
    <x v="2"/>
    <x v="1"/>
    <x v="8"/>
    <x v="6"/>
    <x v="1"/>
    <x v="1"/>
    <x v="0"/>
    <x v="4"/>
    <x v="0"/>
    <x v="0"/>
    <x v="0"/>
    <n v="1"/>
  </r>
  <r>
    <x v="0"/>
    <x v="6"/>
    <x v="2"/>
    <x v="2"/>
    <x v="6"/>
    <x v="5"/>
    <x v="1"/>
    <x v="1"/>
    <x v="0"/>
    <x v="4"/>
    <x v="0"/>
    <x v="0"/>
    <x v="0"/>
    <n v="1"/>
  </r>
  <r>
    <x v="0"/>
    <x v="6"/>
    <x v="2"/>
    <x v="3"/>
    <x v="9"/>
    <x v="7"/>
    <x v="1"/>
    <x v="1"/>
    <x v="0"/>
    <x v="4"/>
    <x v="0"/>
    <x v="0"/>
    <x v="0"/>
    <n v="1"/>
  </r>
  <r>
    <x v="0"/>
    <x v="9"/>
    <x v="2"/>
    <x v="1"/>
    <x v="13"/>
    <x v="11"/>
    <x v="2"/>
    <x v="1"/>
    <x v="0"/>
    <x v="4"/>
    <x v="0"/>
    <x v="0"/>
    <x v="0"/>
    <n v="1"/>
  </r>
  <r>
    <x v="0"/>
    <x v="9"/>
    <x v="2"/>
    <x v="2"/>
    <x v="14"/>
    <x v="12"/>
    <x v="2"/>
    <x v="1"/>
    <x v="0"/>
    <x v="4"/>
    <x v="0"/>
    <x v="0"/>
    <x v="0"/>
    <n v="1"/>
  </r>
  <r>
    <x v="0"/>
    <x v="9"/>
    <x v="2"/>
    <x v="3"/>
    <x v="15"/>
    <x v="13"/>
    <x v="2"/>
    <x v="1"/>
    <x v="0"/>
    <x v="4"/>
    <x v="0"/>
    <x v="0"/>
    <x v="0"/>
    <n v="1"/>
  </r>
  <r>
    <x v="0"/>
    <x v="9"/>
    <x v="4"/>
    <x v="1"/>
    <x v="17"/>
    <x v="15"/>
    <x v="6"/>
    <x v="1"/>
    <x v="0"/>
    <x v="4"/>
    <x v="0"/>
    <x v="0"/>
    <x v="0"/>
    <n v="1"/>
  </r>
  <r>
    <x v="0"/>
    <x v="9"/>
    <x v="4"/>
    <x v="2"/>
    <x v="2"/>
    <x v="3"/>
    <x v="6"/>
    <x v="1"/>
    <x v="0"/>
    <x v="4"/>
    <x v="0"/>
    <x v="0"/>
    <x v="0"/>
    <n v="1"/>
  </r>
  <r>
    <x v="0"/>
    <x v="9"/>
    <x v="4"/>
    <x v="3"/>
    <x v="15"/>
    <x v="13"/>
    <x v="6"/>
    <x v="1"/>
    <x v="0"/>
    <x v="4"/>
    <x v="0"/>
    <x v="0"/>
    <x v="0"/>
    <n v="1"/>
  </r>
  <r>
    <x v="0"/>
    <x v="5"/>
    <x v="4"/>
    <x v="1"/>
    <x v="13"/>
    <x v="11"/>
    <x v="0"/>
    <x v="1"/>
    <x v="0"/>
    <x v="4"/>
    <x v="0"/>
    <x v="0"/>
    <x v="0"/>
    <n v="1"/>
  </r>
  <r>
    <x v="0"/>
    <x v="5"/>
    <x v="4"/>
    <x v="2"/>
    <x v="14"/>
    <x v="12"/>
    <x v="0"/>
    <x v="1"/>
    <x v="0"/>
    <x v="4"/>
    <x v="0"/>
    <x v="0"/>
    <x v="0"/>
    <n v="1"/>
  </r>
  <r>
    <x v="0"/>
    <x v="5"/>
    <x v="4"/>
    <x v="3"/>
    <x v="18"/>
    <x v="12"/>
    <x v="0"/>
    <x v="3"/>
    <x v="0"/>
    <x v="4"/>
    <x v="0"/>
    <x v="0"/>
    <x v="0"/>
    <n v="1"/>
  </r>
  <r>
    <x v="0"/>
    <x v="5"/>
    <x v="4"/>
    <x v="1"/>
    <x v="8"/>
    <x v="6"/>
    <x v="4"/>
    <x v="1"/>
    <x v="0"/>
    <x v="4"/>
    <x v="0"/>
    <x v="0"/>
    <x v="0"/>
    <n v="1"/>
  </r>
  <r>
    <x v="0"/>
    <x v="5"/>
    <x v="4"/>
    <x v="2"/>
    <x v="6"/>
    <x v="5"/>
    <x v="4"/>
    <x v="1"/>
    <x v="0"/>
    <x v="4"/>
    <x v="0"/>
    <x v="0"/>
    <x v="0"/>
    <n v="1"/>
  </r>
  <r>
    <x v="0"/>
    <x v="5"/>
    <x v="4"/>
    <x v="3"/>
    <x v="9"/>
    <x v="7"/>
    <x v="4"/>
    <x v="1"/>
    <x v="0"/>
    <x v="4"/>
    <x v="0"/>
    <x v="0"/>
    <x v="0"/>
    <n v="1"/>
  </r>
  <r>
    <x v="0"/>
    <x v="9"/>
    <x v="3"/>
    <x v="1"/>
    <x v="1"/>
    <x v="2"/>
    <x v="2"/>
    <x v="1"/>
    <x v="0"/>
    <x v="4"/>
    <x v="0"/>
    <x v="0"/>
    <x v="0"/>
    <n v="1"/>
  </r>
  <r>
    <x v="0"/>
    <x v="9"/>
    <x v="3"/>
    <x v="2"/>
    <x v="16"/>
    <x v="14"/>
    <x v="2"/>
    <x v="1"/>
    <x v="0"/>
    <x v="4"/>
    <x v="0"/>
    <x v="0"/>
    <x v="0"/>
    <n v="1"/>
  </r>
  <r>
    <x v="0"/>
    <x v="9"/>
    <x v="3"/>
    <x v="3"/>
    <x v="9"/>
    <x v="7"/>
    <x v="2"/>
    <x v="1"/>
    <x v="0"/>
    <x v="4"/>
    <x v="0"/>
    <x v="0"/>
    <x v="0"/>
    <n v="1"/>
  </r>
  <r>
    <x v="0"/>
    <x v="2"/>
    <x v="4"/>
    <x v="1"/>
    <x v="5"/>
    <x v="4"/>
    <x v="2"/>
    <x v="1"/>
    <x v="0"/>
    <x v="4"/>
    <x v="0"/>
    <x v="0"/>
    <x v="0"/>
    <n v="1"/>
  </r>
  <r>
    <x v="0"/>
    <x v="2"/>
    <x v="4"/>
    <x v="2"/>
    <x v="16"/>
    <x v="14"/>
    <x v="2"/>
    <x v="1"/>
    <x v="0"/>
    <x v="4"/>
    <x v="0"/>
    <x v="0"/>
    <x v="0"/>
    <n v="1"/>
  </r>
  <r>
    <x v="0"/>
    <x v="2"/>
    <x v="4"/>
    <x v="3"/>
    <x v="9"/>
    <x v="7"/>
    <x v="2"/>
    <x v="1"/>
    <x v="0"/>
    <x v="4"/>
    <x v="0"/>
    <x v="0"/>
    <x v="0"/>
    <n v="1"/>
  </r>
  <r>
    <x v="0"/>
    <x v="9"/>
    <x v="4"/>
    <x v="1"/>
    <x v="5"/>
    <x v="4"/>
    <x v="2"/>
    <x v="1"/>
    <x v="0"/>
    <x v="4"/>
    <x v="0"/>
    <x v="0"/>
    <x v="0"/>
    <n v="1"/>
  </r>
  <r>
    <x v="0"/>
    <x v="9"/>
    <x v="4"/>
    <x v="2"/>
    <x v="6"/>
    <x v="5"/>
    <x v="2"/>
    <x v="1"/>
    <x v="0"/>
    <x v="4"/>
    <x v="0"/>
    <x v="0"/>
    <x v="0"/>
    <n v="1"/>
  </r>
  <r>
    <x v="0"/>
    <x v="9"/>
    <x v="4"/>
    <x v="3"/>
    <x v="9"/>
    <x v="7"/>
    <x v="2"/>
    <x v="1"/>
    <x v="0"/>
    <x v="4"/>
    <x v="0"/>
    <x v="0"/>
    <x v="0"/>
    <n v="1"/>
  </r>
  <r>
    <x v="0"/>
    <x v="9"/>
    <x v="4"/>
    <x v="1"/>
    <x v="5"/>
    <x v="4"/>
    <x v="2"/>
    <x v="1"/>
    <x v="0"/>
    <x v="4"/>
    <x v="0"/>
    <x v="0"/>
    <x v="0"/>
    <n v="1"/>
  </r>
  <r>
    <x v="0"/>
    <x v="9"/>
    <x v="4"/>
    <x v="2"/>
    <x v="6"/>
    <x v="5"/>
    <x v="2"/>
    <x v="1"/>
    <x v="0"/>
    <x v="4"/>
    <x v="0"/>
    <x v="0"/>
    <x v="0"/>
    <n v="1"/>
  </r>
  <r>
    <x v="0"/>
    <x v="9"/>
    <x v="4"/>
    <x v="3"/>
    <x v="9"/>
    <x v="7"/>
    <x v="2"/>
    <x v="1"/>
    <x v="0"/>
    <x v="4"/>
    <x v="0"/>
    <x v="0"/>
    <x v="0"/>
    <n v="1"/>
  </r>
  <r>
    <x v="0"/>
    <x v="13"/>
    <x v="4"/>
    <x v="1"/>
    <x v="5"/>
    <x v="4"/>
    <x v="4"/>
    <x v="1"/>
    <x v="0"/>
    <x v="4"/>
    <x v="0"/>
    <x v="0"/>
    <x v="0"/>
    <n v="1"/>
  </r>
  <r>
    <x v="0"/>
    <x v="13"/>
    <x v="4"/>
    <x v="2"/>
    <x v="6"/>
    <x v="5"/>
    <x v="4"/>
    <x v="1"/>
    <x v="0"/>
    <x v="4"/>
    <x v="0"/>
    <x v="0"/>
    <x v="0"/>
    <n v="1"/>
  </r>
  <r>
    <x v="0"/>
    <x v="13"/>
    <x v="4"/>
    <x v="3"/>
    <x v="9"/>
    <x v="7"/>
    <x v="4"/>
    <x v="1"/>
    <x v="0"/>
    <x v="4"/>
    <x v="0"/>
    <x v="0"/>
    <x v="0"/>
    <n v="1"/>
  </r>
  <r>
    <x v="0"/>
    <x v="5"/>
    <x v="3"/>
    <x v="1"/>
    <x v="17"/>
    <x v="15"/>
    <x v="7"/>
    <x v="0"/>
    <x v="0"/>
    <x v="4"/>
    <x v="0"/>
    <x v="0"/>
    <x v="0"/>
    <n v="1"/>
  </r>
  <r>
    <x v="0"/>
    <x v="5"/>
    <x v="3"/>
    <x v="2"/>
    <x v="2"/>
    <x v="3"/>
    <x v="7"/>
    <x v="0"/>
    <x v="0"/>
    <x v="4"/>
    <x v="0"/>
    <x v="0"/>
    <x v="0"/>
    <n v="1"/>
  </r>
  <r>
    <x v="0"/>
    <x v="5"/>
    <x v="3"/>
    <x v="3"/>
    <x v="15"/>
    <x v="13"/>
    <x v="7"/>
    <x v="3"/>
    <x v="0"/>
    <x v="4"/>
    <x v="0"/>
    <x v="0"/>
    <x v="0"/>
    <n v="1"/>
  </r>
  <r>
    <x v="0"/>
    <x v="5"/>
    <x v="4"/>
    <x v="1"/>
    <x v="17"/>
    <x v="15"/>
    <x v="2"/>
    <x v="1"/>
    <x v="0"/>
    <x v="4"/>
    <x v="0"/>
    <x v="0"/>
    <x v="0"/>
    <n v="1"/>
  </r>
  <r>
    <x v="0"/>
    <x v="5"/>
    <x v="4"/>
    <x v="2"/>
    <x v="2"/>
    <x v="3"/>
    <x v="2"/>
    <x v="1"/>
    <x v="0"/>
    <x v="4"/>
    <x v="0"/>
    <x v="0"/>
    <x v="0"/>
    <n v="1"/>
  </r>
  <r>
    <x v="0"/>
    <x v="5"/>
    <x v="4"/>
    <x v="3"/>
    <x v="15"/>
    <x v="13"/>
    <x v="2"/>
    <x v="1"/>
    <x v="0"/>
    <x v="4"/>
    <x v="0"/>
    <x v="0"/>
    <x v="0"/>
    <n v="1"/>
  </r>
  <r>
    <x v="0"/>
    <x v="9"/>
    <x v="2"/>
    <x v="1"/>
    <x v="17"/>
    <x v="15"/>
    <x v="2"/>
    <x v="1"/>
    <x v="0"/>
    <x v="4"/>
    <x v="0"/>
    <x v="0"/>
    <x v="0"/>
    <n v="1"/>
  </r>
  <r>
    <x v="0"/>
    <x v="9"/>
    <x v="2"/>
    <x v="2"/>
    <x v="2"/>
    <x v="3"/>
    <x v="2"/>
    <x v="1"/>
    <x v="0"/>
    <x v="4"/>
    <x v="0"/>
    <x v="0"/>
    <x v="0"/>
    <n v="1"/>
  </r>
  <r>
    <x v="0"/>
    <x v="9"/>
    <x v="2"/>
    <x v="3"/>
    <x v="15"/>
    <x v="13"/>
    <x v="2"/>
    <x v="1"/>
    <x v="0"/>
    <x v="4"/>
    <x v="0"/>
    <x v="0"/>
    <x v="0"/>
    <n v="1"/>
  </r>
  <r>
    <x v="0"/>
    <x v="9"/>
    <x v="4"/>
    <x v="1"/>
    <x v="17"/>
    <x v="15"/>
    <x v="2"/>
    <x v="1"/>
    <x v="0"/>
    <x v="4"/>
    <x v="0"/>
    <x v="0"/>
    <x v="0"/>
    <n v="1"/>
  </r>
  <r>
    <x v="0"/>
    <x v="9"/>
    <x v="4"/>
    <x v="2"/>
    <x v="2"/>
    <x v="3"/>
    <x v="2"/>
    <x v="1"/>
    <x v="0"/>
    <x v="4"/>
    <x v="0"/>
    <x v="0"/>
    <x v="0"/>
    <n v="1"/>
  </r>
  <r>
    <x v="0"/>
    <x v="9"/>
    <x v="4"/>
    <x v="3"/>
    <x v="15"/>
    <x v="13"/>
    <x v="2"/>
    <x v="1"/>
    <x v="0"/>
    <x v="4"/>
    <x v="0"/>
    <x v="0"/>
    <x v="0"/>
    <n v="1"/>
  </r>
  <r>
    <x v="0"/>
    <x v="0"/>
    <x v="4"/>
    <x v="1"/>
    <x v="8"/>
    <x v="6"/>
    <x v="2"/>
    <x v="1"/>
    <x v="0"/>
    <x v="4"/>
    <x v="0"/>
    <x v="0"/>
    <x v="0"/>
    <n v="1"/>
  </r>
  <r>
    <x v="0"/>
    <x v="0"/>
    <x v="4"/>
    <x v="2"/>
    <x v="6"/>
    <x v="5"/>
    <x v="2"/>
    <x v="1"/>
    <x v="0"/>
    <x v="4"/>
    <x v="0"/>
    <x v="0"/>
    <x v="0"/>
    <n v="1"/>
  </r>
  <r>
    <x v="0"/>
    <x v="0"/>
    <x v="4"/>
    <x v="3"/>
    <x v="9"/>
    <x v="7"/>
    <x v="2"/>
    <x v="1"/>
    <x v="0"/>
    <x v="4"/>
    <x v="0"/>
    <x v="0"/>
    <x v="0"/>
    <n v="1"/>
  </r>
  <r>
    <x v="0"/>
    <x v="2"/>
    <x v="4"/>
    <x v="1"/>
    <x v="5"/>
    <x v="4"/>
    <x v="2"/>
    <x v="1"/>
    <x v="0"/>
    <x v="4"/>
    <x v="0"/>
    <x v="0"/>
    <x v="0"/>
    <n v="1"/>
  </r>
  <r>
    <x v="0"/>
    <x v="2"/>
    <x v="4"/>
    <x v="2"/>
    <x v="6"/>
    <x v="5"/>
    <x v="2"/>
    <x v="1"/>
    <x v="0"/>
    <x v="4"/>
    <x v="0"/>
    <x v="0"/>
    <x v="0"/>
    <n v="1"/>
  </r>
  <r>
    <x v="0"/>
    <x v="2"/>
    <x v="4"/>
    <x v="3"/>
    <x v="9"/>
    <x v="7"/>
    <x v="2"/>
    <x v="1"/>
    <x v="0"/>
    <x v="4"/>
    <x v="0"/>
    <x v="0"/>
    <x v="0"/>
    <n v="1"/>
  </r>
  <r>
    <x v="0"/>
    <x v="9"/>
    <x v="4"/>
    <x v="1"/>
    <x v="8"/>
    <x v="6"/>
    <x v="2"/>
    <x v="1"/>
    <x v="0"/>
    <x v="4"/>
    <x v="0"/>
    <x v="0"/>
    <x v="0"/>
    <n v="1"/>
  </r>
  <r>
    <x v="0"/>
    <x v="9"/>
    <x v="4"/>
    <x v="2"/>
    <x v="6"/>
    <x v="5"/>
    <x v="2"/>
    <x v="1"/>
    <x v="0"/>
    <x v="4"/>
    <x v="0"/>
    <x v="0"/>
    <x v="0"/>
    <n v="1"/>
  </r>
  <r>
    <x v="0"/>
    <x v="9"/>
    <x v="4"/>
    <x v="3"/>
    <x v="9"/>
    <x v="7"/>
    <x v="2"/>
    <x v="1"/>
    <x v="0"/>
    <x v="4"/>
    <x v="0"/>
    <x v="0"/>
    <x v="0"/>
    <n v="1"/>
  </r>
  <r>
    <x v="0"/>
    <x v="1"/>
    <x v="3"/>
    <x v="1"/>
    <x v="5"/>
    <x v="4"/>
    <x v="1"/>
    <x v="1"/>
    <x v="0"/>
    <x v="4"/>
    <x v="0"/>
    <x v="0"/>
    <x v="0"/>
    <n v="1"/>
  </r>
  <r>
    <x v="0"/>
    <x v="1"/>
    <x v="3"/>
    <x v="2"/>
    <x v="16"/>
    <x v="14"/>
    <x v="1"/>
    <x v="1"/>
    <x v="0"/>
    <x v="4"/>
    <x v="0"/>
    <x v="0"/>
    <x v="0"/>
    <n v="1"/>
  </r>
  <r>
    <x v="0"/>
    <x v="1"/>
    <x v="3"/>
    <x v="3"/>
    <x v="9"/>
    <x v="7"/>
    <x v="1"/>
    <x v="1"/>
    <x v="0"/>
    <x v="4"/>
    <x v="0"/>
    <x v="0"/>
    <x v="0"/>
    <n v="1"/>
  </r>
  <r>
    <x v="0"/>
    <x v="9"/>
    <x v="3"/>
    <x v="1"/>
    <x v="1"/>
    <x v="2"/>
    <x v="2"/>
    <x v="1"/>
    <x v="0"/>
    <x v="4"/>
    <x v="0"/>
    <x v="0"/>
    <x v="0"/>
    <n v="1"/>
  </r>
  <r>
    <x v="0"/>
    <x v="9"/>
    <x v="3"/>
    <x v="2"/>
    <x v="16"/>
    <x v="14"/>
    <x v="2"/>
    <x v="1"/>
    <x v="0"/>
    <x v="4"/>
    <x v="0"/>
    <x v="0"/>
    <x v="0"/>
    <n v="1"/>
  </r>
  <r>
    <x v="0"/>
    <x v="9"/>
    <x v="3"/>
    <x v="3"/>
    <x v="9"/>
    <x v="7"/>
    <x v="2"/>
    <x v="1"/>
    <x v="0"/>
    <x v="4"/>
    <x v="0"/>
    <x v="0"/>
    <x v="0"/>
    <n v="1"/>
  </r>
  <r>
    <x v="0"/>
    <x v="9"/>
    <x v="3"/>
    <x v="1"/>
    <x v="5"/>
    <x v="4"/>
    <x v="6"/>
    <x v="1"/>
    <x v="0"/>
    <x v="4"/>
    <x v="0"/>
    <x v="0"/>
    <x v="0"/>
    <n v="1"/>
  </r>
  <r>
    <x v="0"/>
    <x v="9"/>
    <x v="3"/>
    <x v="2"/>
    <x v="6"/>
    <x v="5"/>
    <x v="6"/>
    <x v="1"/>
    <x v="0"/>
    <x v="4"/>
    <x v="0"/>
    <x v="0"/>
    <x v="0"/>
    <n v="1"/>
  </r>
  <r>
    <x v="0"/>
    <x v="9"/>
    <x v="3"/>
    <x v="3"/>
    <x v="9"/>
    <x v="7"/>
    <x v="6"/>
    <x v="1"/>
    <x v="0"/>
    <x v="4"/>
    <x v="0"/>
    <x v="0"/>
    <x v="0"/>
    <n v="1"/>
  </r>
  <r>
    <x v="0"/>
    <x v="9"/>
    <x v="4"/>
    <x v="1"/>
    <x v="1"/>
    <x v="2"/>
    <x v="2"/>
    <x v="1"/>
    <x v="0"/>
    <x v="4"/>
    <x v="0"/>
    <x v="0"/>
    <x v="0"/>
    <n v="1"/>
  </r>
  <r>
    <x v="0"/>
    <x v="9"/>
    <x v="4"/>
    <x v="2"/>
    <x v="16"/>
    <x v="14"/>
    <x v="2"/>
    <x v="1"/>
    <x v="0"/>
    <x v="4"/>
    <x v="0"/>
    <x v="0"/>
    <x v="0"/>
    <n v="1"/>
  </r>
  <r>
    <x v="0"/>
    <x v="9"/>
    <x v="4"/>
    <x v="3"/>
    <x v="9"/>
    <x v="7"/>
    <x v="2"/>
    <x v="1"/>
    <x v="0"/>
    <x v="4"/>
    <x v="0"/>
    <x v="0"/>
    <x v="0"/>
    <n v="1"/>
  </r>
  <r>
    <x v="0"/>
    <x v="9"/>
    <x v="2"/>
    <x v="1"/>
    <x v="1"/>
    <x v="2"/>
    <x v="2"/>
    <x v="1"/>
    <x v="0"/>
    <x v="4"/>
    <x v="0"/>
    <x v="0"/>
    <x v="0"/>
    <n v="1"/>
  </r>
  <r>
    <x v="0"/>
    <x v="9"/>
    <x v="2"/>
    <x v="2"/>
    <x v="16"/>
    <x v="14"/>
    <x v="2"/>
    <x v="1"/>
    <x v="0"/>
    <x v="4"/>
    <x v="0"/>
    <x v="0"/>
    <x v="0"/>
    <n v="1"/>
  </r>
  <r>
    <x v="0"/>
    <x v="9"/>
    <x v="2"/>
    <x v="3"/>
    <x v="9"/>
    <x v="7"/>
    <x v="2"/>
    <x v="1"/>
    <x v="0"/>
    <x v="4"/>
    <x v="0"/>
    <x v="0"/>
    <x v="0"/>
    <n v="1"/>
  </r>
  <r>
    <x v="0"/>
    <x v="11"/>
    <x v="5"/>
    <x v="1"/>
    <x v="1"/>
    <x v="2"/>
    <x v="3"/>
    <x v="3"/>
    <x v="0"/>
    <x v="4"/>
    <x v="0"/>
    <x v="0"/>
    <x v="0"/>
    <n v="1"/>
  </r>
  <r>
    <x v="0"/>
    <x v="11"/>
    <x v="5"/>
    <x v="2"/>
    <x v="2"/>
    <x v="3"/>
    <x v="3"/>
    <x v="3"/>
    <x v="0"/>
    <x v="4"/>
    <x v="0"/>
    <x v="0"/>
    <x v="0"/>
    <n v="1"/>
  </r>
  <r>
    <x v="0"/>
    <x v="11"/>
    <x v="5"/>
    <x v="3"/>
    <x v="18"/>
    <x v="12"/>
    <x v="3"/>
    <x v="3"/>
    <x v="0"/>
    <x v="4"/>
    <x v="0"/>
    <x v="0"/>
    <x v="0"/>
    <n v="1"/>
  </r>
  <r>
    <x v="0"/>
    <x v="0"/>
    <x v="4"/>
    <x v="1"/>
    <x v="5"/>
    <x v="4"/>
    <x v="7"/>
    <x v="3"/>
    <x v="0"/>
    <x v="4"/>
    <x v="0"/>
    <x v="0"/>
    <x v="0"/>
    <n v="1"/>
  </r>
  <r>
    <x v="0"/>
    <x v="0"/>
    <x v="4"/>
    <x v="2"/>
    <x v="16"/>
    <x v="14"/>
    <x v="7"/>
    <x v="3"/>
    <x v="0"/>
    <x v="4"/>
    <x v="0"/>
    <x v="0"/>
    <x v="0"/>
    <n v="1"/>
  </r>
  <r>
    <x v="0"/>
    <x v="0"/>
    <x v="4"/>
    <x v="3"/>
    <x v="9"/>
    <x v="7"/>
    <x v="7"/>
    <x v="3"/>
    <x v="0"/>
    <x v="4"/>
    <x v="0"/>
    <x v="0"/>
    <x v="0"/>
    <n v="1"/>
  </r>
  <r>
    <x v="0"/>
    <x v="11"/>
    <x v="4"/>
    <x v="1"/>
    <x v="5"/>
    <x v="4"/>
    <x v="4"/>
    <x v="1"/>
    <x v="0"/>
    <x v="4"/>
    <x v="0"/>
    <x v="0"/>
    <x v="0"/>
    <n v="1"/>
  </r>
  <r>
    <x v="0"/>
    <x v="11"/>
    <x v="4"/>
    <x v="2"/>
    <x v="6"/>
    <x v="5"/>
    <x v="4"/>
    <x v="1"/>
    <x v="0"/>
    <x v="4"/>
    <x v="0"/>
    <x v="0"/>
    <x v="0"/>
    <n v="1"/>
  </r>
  <r>
    <x v="0"/>
    <x v="11"/>
    <x v="4"/>
    <x v="3"/>
    <x v="9"/>
    <x v="7"/>
    <x v="4"/>
    <x v="1"/>
    <x v="0"/>
    <x v="4"/>
    <x v="0"/>
    <x v="0"/>
    <x v="0"/>
    <n v="1"/>
  </r>
  <r>
    <x v="0"/>
    <x v="1"/>
    <x v="4"/>
    <x v="1"/>
    <x v="17"/>
    <x v="15"/>
    <x v="2"/>
    <x v="1"/>
    <x v="0"/>
    <x v="4"/>
    <x v="0"/>
    <x v="0"/>
    <x v="0"/>
    <n v="1"/>
  </r>
  <r>
    <x v="0"/>
    <x v="1"/>
    <x v="4"/>
    <x v="2"/>
    <x v="2"/>
    <x v="3"/>
    <x v="2"/>
    <x v="1"/>
    <x v="0"/>
    <x v="4"/>
    <x v="0"/>
    <x v="0"/>
    <x v="0"/>
    <n v="1"/>
  </r>
  <r>
    <x v="0"/>
    <x v="1"/>
    <x v="4"/>
    <x v="3"/>
    <x v="15"/>
    <x v="13"/>
    <x v="2"/>
    <x v="1"/>
    <x v="0"/>
    <x v="4"/>
    <x v="0"/>
    <x v="0"/>
    <x v="0"/>
    <n v="1"/>
  </r>
  <r>
    <x v="0"/>
    <x v="5"/>
    <x v="4"/>
    <x v="1"/>
    <x v="5"/>
    <x v="4"/>
    <x v="2"/>
    <x v="1"/>
    <x v="0"/>
    <x v="4"/>
    <x v="0"/>
    <x v="0"/>
    <x v="0"/>
    <n v="1"/>
  </r>
  <r>
    <x v="0"/>
    <x v="5"/>
    <x v="4"/>
    <x v="2"/>
    <x v="6"/>
    <x v="5"/>
    <x v="2"/>
    <x v="1"/>
    <x v="0"/>
    <x v="4"/>
    <x v="0"/>
    <x v="0"/>
    <x v="0"/>
    <n v="1"/>
  </r>
  <r>
    <x v="0"/>
    <x v="5"/>
    <x v="4"/>
    <x v="3"/>
    <x v="9"/>
    <x v="7"/>
    <x v="2"/>
    <x v="1"/>
    <x v="0"/>
    <x v="4"/>
    <x v="0"/>
    <x v="0"/>
    <x v="0"/>
    <n v="1"/>
  </r>
  <r>
    <x v="0"/>
    <x v="14"/>
    <x v="5"/>
    <x v="1"/>
    <x v="5"/>
    <x v="4"/>
    <x v="3"/>
    <x v="1"/>
    <x v="0"/>
    <x v="4"/>
    <x v="0"/>
    <x v="0"/>
    <x v="0"/>
    <n v="1"/>
  </r>
  <r>
    <x v="0"/>
    <x v="14"/>
    <x v="5"/>
    <x v="2"/>
    <x v="16"/>
    <x v="14"/>
    <x v="3"/>
    <x v="1"/>
    <x v="0"/>
    <x v="4"/>
    <x v="0"/>
    <x v="0"/>
    <x v="0"/>
    <n v="1"/>
  </r>
  <r>
    <x v="0"/>
    <x v="14"/>
    <x v="5"/>
    <x v="3"/>
    <x v="9"/>
    <x v="7"/>
    <x v="3"/>
    <x v="1"/>
    <x v="0"/>
    <x v="4"/>
    <x v="0"/>
    <x v="0"/>
    <x v="0"/>
    <n v="1"/>
  </r>
  <r>
    <x v="0"/>
    <x v="9"/>
    <x v="4"/>
    <x v="1"/>
    <x v="5"/>
    <x v="4"/>
    <x v="2"/>
    <x v="1"/>
    <x v="0"/>
    <x v="4"/>
    <x v="0"/>
    <x v="0"/>
    <x v="0"/>
    <n v="1"/>
  </r>
  <r>
    <x v="0"/>
    <x v="9"/>
    <x v="4"/>
    <x v="2"/>
    <x v="6"/>
    <x v="5"/>
    <x v="2"/>
    <x v="1"/>
    <x v="0"/>
    <x v="4"/>
    <x v="0"/>
    <x v="0"/>
    <x v="0"/>
    <n v="1"/>
  </r>
  <r>
    <x v="0"/>
    <x v="9"/>
    <x v="4"/>
    <x v="3"/>
    <x v="9"/>
    <x v="7"/>
    <x v="2"/>
    <x v="1"/>
    <x v="0"/>
    <x v="4"/>
    <x v="0"/>
    <x v="0"/>
    <x v="0"/>
    <n v="1"/>
  </r>
  <r>
    <x v="0"/>
    <x v="9"/>
    <x v="3"/>
    <x v="1"/>
    <x v="29"/>
    <x v="21"/>
    <x v="2"/>
    <x v="2"/>
    <x v="0"/>
    <x v="4"/>
    <x v="0"/>
    <x v="0"/>
    <x v="0"/>
    <n v="1"/>
  </r>
  <r>
    <x v="0"/>
    <x v="9"/>
    <x v="3"/>
    <x v="2"/>
    <x v="25"/>
    <x v="19"/>
    <x v="2"/>
    <x v="2"/>
    <x v="0"/>
    <x v="4"/>
    <x v="0"/>
    <x v="0"/>
    <x v="0"/>
    <n v="1"/>
  </r>
  <r>
    <x v="0"/>
    <x v="9"/>
    <x v="3"/>
    <x v="3"/>
    <x v="36"/>
    <x v="20"/>
    <x v="2"/>
    <x v="2"/>
    <x v="0"/>
    <x v="4"/>
    <x v="0"/>
    <x v="0"/>
    <x v="0"/>
    <n v="1"/>
  </r>
  <r>
    <x v="0"/>
    <x v="0"/>
    <x v="4"/>
    <x v="1"/>
    <x v="17"/>
    <x v="15"/>
    <x v="2"/>
    <x v="1"/>
    <x v="0"/>
    <x v="4"/>
    <x v="0"/>
    <x v="0"/>
    <x v="0"/>
    <n v="1"/>
  </r>
  <r>
    <x v="0"/>
    <x v="0"/>
    <x v="4"/>
    <x v="2"/>
    <x v="2"/>
    <x v="3"/>
    <x v="2"/>
    <x v="1"/>
    <x v="0"/>
    <x v="4"/>
    <x v="0"/>
    <x v="0"/>
    <x v="0"/>
    <n v="1"/>
  </r>
  <r>
    <x v="0"/>
    <x v="0"/>
    <x v="4"/>
    <x v="3"/>
    <x v="15"/>
    <x v="13"/>
    <x v="2"/>
    <x v="1"/>
    <x v="0"/>
    <x v="4"/>
    <x v="0"/>
    <x v="0"/>
    <x v="0"/>
    <n v="1"/>
  </r>
  <r>
    <x v="0"/>
    <x v="11"/>
    <x v="5"/>
    <x v="1"/>
    <x v="1"/>
    <x v="2"/>
    <x v="5"/>
    <x v="3"/>
    <x v="0"/>
    <x v="4"/>
    <x v="0"/>
    <x v="0"/>
    <x v="0"/>
    <n v="1"/>
  </r>
  <r>
    <x v="0"/>
    <x v="11"/>
    <x v="5"/>
    <x v="2"/>
    <x v="16"/>
    <x v="14"/>
    <x v="5"/>
    <x v="3"/>
    <x v="0"/>
    <x v="4"/>
    <x v="0"/>
    <x v="0"/>
    <x v="0"/>
    <n v="1"/>
  </r>
  <r>
    <x v="0"/>
    <x v="11"/>
    <x v="5"/>
    <x v="3"/>
    <x v="9"/>
    <x v="7"/>
    <x v="5"/>
    <x v="3"/>
    <x v="0"/>
    <x v="4"/>
    <x v="0"/>
    <x v="0"/>
    <x v="0"/>
    <n v="1"/>
  </r>
  <r>
    <x v="0"/>
    <x v="9"/>
    <x v="3"/>
    <x v="1"/>
    <x v="5"/>
    <x v="4"/>
    <x v="2"/>
    <x v="1"/>
    <x v="0"/>
    <x v="4"/>
    <x v="0"/>
    <x v="0"/>
    <x v="0"/>
    <n v="1"/>
  </r>
  <r>
    <x v="0"/>
    <x v="9"/>
    <x v="3"/>
    <x v="2"/>
    <x v="16"/>
    <x v="14"/>
    <x v="2"/>
    <x v="1"/>
    <x v="0"/>
    <x v="4"/>
    <x v="0"/>
    <x v="0"/>
    <x v="0"/>
    <n v="1"/>
  </r>
  <r>
    <x v="0"/>
    <x v="9"/>
    <x v="3"/>
    <x v="3"/>
    <x v="9"/>
    <x v="7"/>
    <x v="2"/>
    <x v="1"/>
    <x v="0"/>
    <x v="4"/>
    <x v="0"/>
    <x v="0"/>
    <x v="0"/>
    <n v="1"/>
  </r>
  <r>
    <x v="0"/>
    <x v="9"/>
    <x v="4"/>
    <x v="1"/>
    <x v="5"/>
    <x v="4"/>
    <x v="0"/>
    <x v="1"/>
    <x v="0"/>
    <x v="4"/>
    <x v="0"/>
    <x v="0"/>
    <x v="0"/>
    <n v="1"/>
  </r>
  <r>
    <x v="0"/>
    <x v="9"/>
    <x v="4"/>
    <x v="2"/>
    <x v="6"/>
    <x v="5"/>
    <x v="0"/>
    <x v="1"/>
    <x v="0"/>
    <x v="4"/>
    <x v="0"/>
    <x v="0"/>
    <x v="0"/>
    <n v="1"/>
  </r>
  <r>
    <x v="0"/>
    <x v="9"/>
    <x v="4"/>
    <x v="3"/>
    <x v="9"/>
    <x v="7"/>
    <x v="0"/>
    <x v="1"/>
    <x v="0"/>
    <x v="4"/>
    <x v="0"/>
    <x v="0"/>
    <x v="0"/>
    <n v="1"/>
  </r>
  <r>
    <x v="0"/>
    <x v="9"/>
    <x v="3"/>
    <x v="0"/>
    <x v="0"/>
    <x v="0"/>
    <x v="2"/>
    <x v="1"/>
    <x v="0"/>
    <x v="4"/>
    <x v="0"/>
    <x v="0"/>
    <x v="0"/>
    <n v="1"/>
  </r>
  <r>
    <x v="0"/>
    <x v="9"/>
    <x v="3"/>
    <x v="0"/>
    <x v="0"/>
    <x v="0"/>
    <x v="2"/>
    <x v="1"/>
    <x v="0"/>
    <x v="4"/>
    <x v="0"/>
    <x v="0"/>
    <x v="0"/>
    <n v="1"/>
  </r>
  <r>
    <x v="0"/>
    <x v="9"/>
    <x v="3"/>
    <x v="0"/>
    <x v="0"/>
    <x v="0"/>
    <x v="2"/>
    <x v="1"/>
    <x v="0"/>
    <x v="4"/>
    <x v="0"/>
    <x v="0"/>
    <x v="0"/>
    <n v="1"/>
  </r>
  <r>
    <x v="0"/>
    <x v="4"/>
    <x v="4"/>
    <x v="0"/>
    <x v="0"/>
    <x v="0"/>
    <x v="2"/>
    <x v="1"/>
    <x v="0"/>
    <x v="4"/>
    <x v="0"/>
    <x v="0"/>
    <x v="0"/>
    <n v="1"/>
  </r>
  <r>
    <x v="0"/>
    <x v="4"/>
    <x v="4"/>
    <x v="0"/>
    <x v="0"/>
    <x v="0"/>
    <x v="2"/>
    <x v="1"/>
    <x v="0"/>
    <x v="4"/>
    <x v="0"/>
    <x v="0"/>
    <x v="0"/>
    <n v="1"/>
  </r>
  <r>
    <x v="0"/>
    <x v="4"/>
    <x v="4"/>
    <x v="0"/>
    <x v="0"/>
    <x v="0"/>
    <x v="2"/>
    <x v="1"/>
    <x v="0"/>
    <x v="4"/>
    <x v="0"/>
    <x v="0"/>
    <x v="0"/>
    <n v="1"/>
  </r>
  <r>
    <x v="0"/>
    <x v="9"/>
    <x v="4"/>
    <x v="0"/>
    <x v="0"/>
    <x v="0"/>
    <x v="4"/>
    <x v="1"/>
    <x v="0"/>
    <x v="4"/>
    <x v="0"/>
    <x v="0"/>
    <x v="0"/>
    <n v="1"/>
  </r>
  <r>
    <x v="0"/>
    <x v="9"/>
    <x v="4"/>
    <x v="0"/>
    <x v="0"/>
    <x v="0"/>
    <x v="4"/>
    <x v="1"/>
    <x v="0"/>
    <x v="4"/>
    <x v="0"/>
    <x v="0"/>
    <x v="0"/>
    <n v="1"/>
  </r>
  <r>
    <x v="0"/>
    <x v="9"/>
    <x v="4"/>
    <x v="0"/>
    <x v="0"/>
    <x v="0"/>
    <x v="4"/>
    <x v="1"/>
    <x v="0"/>
    <x v="4"/>
    <x v="0"/>
    <x v="0"/>
    <x v="0"/>
    <n v="1"/>
  </r>
  <r>
    <x v="0"/>
    <x v="0"/>
    <x v="3"/>
    <x v="0"/>
    <x v="0"/>
    <x v="0"/>
    <x v="0"/>
    <x v="1"/>
    <x v="0"/>
    <x v="4"/>
    <x v="1"/>
    <x v="0"/>
    <x v="0"/>
    <n v="1"/>
  </r>
  <r>
    <x v="0"/>
    <x v="0"/>
    <x v="3"/>
    <x v="0"/>
    <x v="0"/>
    <x v="0"/>
    <x v="0"/>
    <x v="1"/>
    <x v="0"/>
    <x v="4"/>
    <x v="1"/>
    <x v="0"/>
    <x v="0"/>
    <n v="1"/>
  </r>
  <r>
    <x v="0"/>
    <x v="0"/>
    <x v="3"/>
    <x v="0"/>
    <x v="0"/>
    <x v="0"/>
    <x v="0"/>
    <x v="1"/>
    <x v="0"/>
    <x v="4"/>
    <x v="1"/>
    <x v="0"/>
    <x v="0"/>
    <n v="1"/>
  </r>
  <r>
    <x v="0"/>
    <x v="1"/>
    <x v="3"/>
    <x v="0"/>
    <x v="0"/>
    <x v="0"/>
    <x v="2"/>
    <x v="1"/>
    <x v="0"/>
    <x v="4"/>
    <x v="0"/>
    <x v="0"/>
    <x v="0"/>
    <n v="1"/>
  </r>
  <r>
    <x v="0"/>
    <x v="1"/>
    <x v="3"/>
    <x v="0"/>
    <x v="0"/>
    <x v="0"/>
    <x v="2"/>
    <x v="1"/>
    <x v="0"/>
    <x v="4"/>
    <x v="0"/>
    <x v="0"/>
    <x v="0"/>
    <n v="1"/>
  </r>
  <r>
    <x v="0"/>
    <x v="1"/>
    <x v="3"/>
    <x v="0"/>
    <x v="0"/>
    <x v="0"/>
    <x v="2"/>
    <x v="1"/>
    <x v="0"/>
    <x v="4"/>
    <x v="0"/>
    <x v="0"/>
    <x v="0"/>
    <n v="1"/>
  </r>
  <r>
    <x v="0"/>
    <x v="9"/>
    <x v="2"/>
    <x v="0"/>
    <x v="0"/>
    <x v="0"/>
    <x v="2"/>
    <x v="1"/>
    <x v="0"/>
    <x v="4"/>
    <x v="0"/>
    <x v="0"/>
    <x v="0"/>
    <n v="1"/>
  </r>
  <r>
    <x v="0"/>
    <x v="9"/>
    <x v="2"/>
    <x v="0"/>
    <x v="0"/>
    <x v="0"/>
    <x v="2"/>
    <x v="1"/>
    <x v="0"/>
    <x v="4"/>
    <x v="0"/>
    <x v="0"/>
    <x v="0"/>
    <n v="1"/>
  </r>
  <r>
    <x v="0"/>
    <x v="9"/>
    <x v="2"/>
    <x v="0"/>
    <x v="0"/>
    <x v="0"/>
    <x v="2"/>
    <x v="1"/>
    <x v="0"/>
    <x v="4"/>
    <x v="0"/>
    <x v="0"/>
    <x v="0"/>
    <n v="1"/>
  </r>
  <r>
    <x v="0"/>
    <x v="13"/>
    <x v="3"/>
    <x v="0"/>
    <x v="0"/>
    <x v="0"/>
    <x v="0"/>
    <x v="1"/>
    <x v="0"/>
    <x v="4"/>
    <x v="0"/>
    <x v="0"/>
    <x v="0"/>
    <n v="1"/>
  </r>
  <r>
    <x v="0"/>
    <x v="13"/>
    <x v="3"/>
    <x v="0"/>
    <x v="0"/>
    <x v="0"/>
    <x v="0"/>
    <x v="1"/>
    <x v="0"/>
    <x v="4"/>
    <x v="0"/>
    <x v="0"/>
    <x v="0"/>
    <n v="1"/>
  </r>
  <r>
    <x v="0"/>
    <x v="13"/>
    <x v="3"/>
    <x v="0"/>
    <x v="0"/>
    <x v="0"/>
    <x v="0"/>
    <x v="1"/>
    <x v="0"/>
    <x v="4"/>
    <x v="0"/>
    <x v="0"/>
    <x v="0"/>
    <n v="1"/>
  </r>
  <r>
    <x v="0"/>
    <x v="9"/>
    <x v="5"/>
    <x v="0"/>
    <x v="0"/>
    <x v="0"/>
    <x v="4"/>
    <x v="1"/>
    <x v="0"/>
    <x v="4"/>
    <x v="0"/>
    <x v="0"/>
    <x v="0"/>
    <n v="1"/>
  </r>
  <r>
    <x v="0"/>
    <x v="9"/>
    <x v="5"/>
    <x v="0"/>
    <x v="0"/>
    <x v="0"/>
    <x v="4"/>
    <x v="1"/>
    <x v="0"/>
    <x v="4"/>
    <x v="0"/>
    <x v="0"/>
    <x v="0"/>
    <n v="1"/>
  </r>
  <r>
    <x v="0"/>
    <x v="9"/>
    <x v="5"/>
    <x v="0"/>
    <x v="0"/>
    <x v="0"/>
    <x v="4"/>
    <x v="1"/>
    <x v="0"/>
    <x v="4"/>
    <x v="0"/>
    <x v="0"/>
    <x v="0"/>
    <n v="1"/>
  </r>
  <r>
    <x v="0"/>
    <x v="2"/>
    <x v="4"/>
    <x v="0"/>
    <x v="0"/>
    <x v="0"/>
    <x v="6"/>
    <x v="1"/>
    <x v="0"/>
    <x v="4"/>
    <x v="0"/>
    <x v="0"/>
    <x v="0"/>
    <n v="1"/>
  </r>
  <r>
    <x v="0"/>
    <x v="2"/>
    <x v="4"/>
    <x v="0"/>
    <x v="0"/>
    <x v="0"/>
    <x v="6"/>
    <x v="1"/>
    <x v="0"/>
    <x v="4"/>
    <x v="0"/>
    <x v="0"/>
    <x v="0"/>
    <n v="1"/>
  </r>
  <r>
    <x v="0"/>
    <x v="2"/>
    <x v="4"/>
    <x v="0"/>
    <x v="0"/>
    <x v="0"/>
    <x v="6"/>
    <x v="1"/>
    <x v="0"/>
    <x v="4"/>
    <x v="0"/>
    <x v="0"/>
    <x v="0"/>
    <n v="1"/>
  </r>
  <r>
    <x v="0"/>
    <x v="30"/>
    <x v="3"/>
    <x v="0"/>
    <x v="0"/>
    <x v="0"/>
    <x v="1"/>
    <x v="1"/>
    <x v="0"/>
    <x v="4"/>
    <x v="0"/>
    <x v="0"/>
    <x v="0"/>
    <n v="1"/>
  </r>
  <r>
    <x v="0"/>
    <x v="30"/>
    <x v="3"/>
    <x v="0"/>
    <x v="0"/>
    <x v="0"/>
    <x v="1"/>
    <x v="1"/>
    <x v="0"/>
    <x v="4"/>
    <x v="0"/>
    <x v="0"/>
    <x v="0"/>
    <n v="1"/>
  </r>
  <r>
    <x v="0"/>
    <x v="30"/>
    <x v="3"/>
    <x v="0"/>
    <x v="0"/>
    <x v="0"/>
    <x v="1"/>
    <x v="1"/>
    <x v="0"/>
    <x v="4"/>
    <x v="0"/>
    <x v="0"/>
    <x v="0"/>
    <n v="1"/>
  </r>
  <r>
    <x v="0"/>
    <x v="14"/>
    <x v="3"/>
    <x v="0"/>
    <x v="0"/>
    <x v="0"/>
    <x v="4"/>
    <x v="1"/>
    <x v="0"/>
    <x v="4"/>
    <x v="0"/>
    <x v="0"/>
    <x v="0"/>
    <n v="1"/>
  </r>
  <r>
    <x v="0"/>
    <x v="14"/>
    <x v="3"/>
    <x v="0"/>
    <x v="0"/>
    <x v="0"/>
    <x v="4"/>
    <x v="1"/>
    <x v="0"/>
    <x v="4"/>
    <x v="0"/>
    <x v="0"/>
    <x v="0"/>
    <n v="1"/>
  </r>
  <r>
    <x v="0"/>
    <x v="14"/>
    <x v="3"/>
    <x v="0"/>
    <x v="0"/>
    <x v="0"/>
    <x v="4"/>
    <x v="1"/>
    <x v="0"/>
    <x v="4"/>
    <x v="0"/>
    <x v="0"/>
    <x v="0"/>
    <n v="1"/>
  </r>
  <r>
    <x v="0"/>
    <x v="10"/>
    <x v="5"/>
    <x v="0"/>
    <x v="0"/>
    <x v="0"/>
    <x v="6"/>
    <x v="1"/>
    <x v="0"/>
    <x v="4"/>
    <x v="1"/>
    <x v="0"/>
    <x v="0"/>
    <n v="1"/>
  </r>
  <r>
    <x v="0"/>
    <x v="10"/>
    <x v="5"/>
    <x v="0"/>
    <x v="0"/>
    <x v="0"/>
    <x v="6"/>
    <x v="1"/>
    <x v="0"/>
    <x v="4"/>
    <x v="1"/>
    <x v="0"/>
    <x v="0"/>
    <n v="1"/>
  </r>
  <r>
    <x v="0"/>
    <x v="10"/>
    <x v="5"/>
    <x v="0"/>
    <x v="0"/>
    <x v="0"/>
    <x v="6"/>
    <x v="1"/>
    <x v="0"/>
    <x v="4"/>
    <x v="1"/>
    <x v="0"/>
    <x v="0"/>
    <n v="1"/>
  </r>
  <r>
    <x v="0"/>
    <x v="0"/>
    <x v="2"/>
    <x v="0"/>
    <x v="0"/>
    <x v="0"/>
    <x v="1"/>
    <x v="1"/>
    <x v="0"/>
    <x v="4"/>
    <x v="0"/>
    <x v="0"/>
    <x v="0"/>
    <n v="1"/>
  </r>
  <r>
    <x v="0"/>
    <x v="0"/>
    <x v="2"/>
    <x v="0"/>
    <x v="0"/>
    <x v="0"/>
    <x v="1"/>
    <x v="1"/>
    <x v="0"/>
    <x v="4"/>
    <x v="0"/>
    <x v="0"/>
    <x v="0"/>
    <n v="1"/>
  </r>
  <r>
    <x v="0"/>
    <x v="0"/>
    <x v="2"/>
    <x v="0"/>
    <x v="0"/>
    <x v="0"/>
    <x v="1"/>
    <x v="1"/>
    <x v="0"/>
    <x v="4"/>
    <x v="0"/>
    <x v="0"/>
    <x v="0"/>
    <n v="1"/>
  </r>
  <r>
    <x v="0"/>
    <x v="10"/>
    <x v="3"/>
    <x v="0"/>
    <x v="0"/>
    <x v="0"/>
    <x v="6"/>
    <x v="1"/>
    <x v="0"/>
    <x v="4"/>
    <x v="0"/>
    <x v="0"/>
    <x v="0"/>
    <n v="1"/>
  </r>
  <r>
    <x v="0"/>
    <x v="10"/>
    <x v="3"/>
    <x v="0"/>
    <x v="0"/>
    <x v="0"/>
    <x v="6"/>
    <x v="1"/>
    <x v="0"/>
    <x v="4"/>
    <x v="0"/>
    <x v="0"/>
    <x v="0"/>
    <n v="1"/>
  </r>
  <r>
    <x v="0"/>
    <x v="10"/>
    <x v="3"/>
    <x v="0"/>
    <x v="0"/>
    <x v="0"/>
    <x v="6"/>
    <x v="1"/>
    <x v="0"/>
    <x v="4"/>
    <x v="0"/>
    <x v="0"/>
    <x v="0"/>
    <n v="1"/>
  </r>
  <r>
    <x v="0"/>
    <x v="0"/>
    <x v="4"/>
    <x v="0"/>
    <x v="0"/>
    <x v="0"/>
    <x v="1"/>
    <x v="1"/>
    <x v="0"/>
    <x v="4"/>
    <x v="0"/>
    <x v="0"/>
    <x v="0"/>
    <n v="1"/>
  </r>
  <r>
    <x v="0"/>
    <x v="0"/>
    <x v="4"/>
    <x v="0"/>
    <x v="0"/>
    <x v="0"/>
    <x v="1"/>
    <x v="1"/>
    <x v="0"/>
    <x v="4"/>
    <x v="0"/>
    <x v="0"/>
    <x v="0"/>
    <n v="1"/>
  </r>
  <r>
    <x v="0"/>
    <x v="0"/>
    <x v="4"/>
    <x v="0"/>
    <x v="0"/>
    <x v="0"/>
    <x v="1"/>
    <x v="1"/>
    <x v="0"/>
    <x v="4"/>
    <x v="0"/>
    <x v="0"/>
    <x v="0"/>
    <n v="1"/>
  </r>
  <r>
    <x v="0"/>
    <x v="10"/>
    <x v="3"/>
    <x v="0"/>
    <x v="0"/>
    <x v="0"/>
    <x v="2"/>
    <x v="1"/>
    <x v="0"/>
    <x v="4"/>
    <x v="0"/>
    <x v="0"/>
    <x v="0"/>
    <n v="1"/>
  </r>
  <r>
    <x v="0"/>
    <x v="10"/>
    <x v="3"/>
    <x v="0"/>
    <x v="0"/>
    <x v="0"/>
    <x v="2"/>
    <x v="1"/>
    <x v="0"/>
    <x v="4"/>
    <x v="0"/>
    <x v="0"/>
    <x v="0"/>
    <n v="1"/>
  </r>
  <r>
    <x v="0"/>
    <x v="10"/>
    <x v="3"/>
    <x v="0"/>
    <x v="0"/>
    <x v="0"/>
    <x v="2"/>
    <x v="1"/>
    <x v="0"/>
    <x v="4"/>
    <x v="0"/>
    <x v="0"/>
    <x v="0"/>
    <n v="1"/>
  </r>
  <r>
    <x v="0"/>
    <x v="11"/>
    <x v="3"/>
    <x v="0"/>
    <x v="0"/>
    <x v="0"/>
    <x v="2"/>
    <x v="1"/>
    <x v="0"/>
    <x v="4"/>
    <x v="0"/>
    <x v="0"/>
    <x v="0"/>
    <n v="1"/>
  </r>
  <r>
    <x v="0"/>
    <x v="11"/>
    <x v="3"/>
    <x v="0"/>
    <x v="0"/>
    <x v="0"/>
    <x v="2"/>
    <x v="1"/>
    <x v="0"/>
    <x v="4"/>
    <x v="0"/>
    <x v="0"/>
    <x v="0"/>
    <n v="1"/>
  </r>
  <r>
    <x v="0"/>
    <x v="11"/>
    <x v="3"/>
    <x v="0"/>
    <x v="0"/>
    <x v="0"/>
    <x v="2"/>
    <x v="1"/>
    <x v="0"/>
    <x v="4"/>
    <x v="0"/>
    <x v="0"/>
    <x v="0"/>
    <n v="1"/>
  </r>
  <r>
    <x v="0"/>
    <x v="9"/>
    <x v="3"/>
    <x v="0"/>
    <x v="0"/>
    <x v="0"/>
    <x v="1"/>
    <x v="1"/>
    <x v="0"/>
    <x v="4"/>
    <x v="0"/>
    <x v="0"/>
    <x v="0"/>
    <n v="1"/>
  </r>
  <r>
    <x v="0"/>
    <x v="9"/>
    <x v="3"/>
    <x v="0"/>
    <x v="0"/>
    <x v="0"/>
    <x v="1"/>
    <x v="1"/>
    <x v="0"/>
    <x v="4"/>
    <x v="0"/>
    <x v="0"/>
    <x v="0"/>
    <n v="1"/>
  </r>
  <r>
    <x v="0"/>
    <x v="9"/>
    <x v="3"/>
    <x v="0"/>
    <x v="0"/>
    <x v="0"/>
    <x v="1"/>
    <x v="1"/>
    <x v="0"/>
    <x v="4"/>
    <x v="0"/>
    <x v="0"/>
    <x v="0"/>
    <n v="1"/>
  </r>
  <r>
    <x v="0"/>
    <x v="11"/>
    <x v="5"/>
    <x v="1"/>
    <x v="5"/>
    <x v="4"/>
    <x v="2"/>
    <x v="1"/>
    <x v="0"/>
    <x v="4"/>
    <x v="0"/>
    <x v="0"/>
    <x v="0"/>
    <n v="1"/>
  </r>
  <r>
    <x v="0"/>
    <x v="11"/>
    <x v="5"/>
    <x v="2"/>
    <x v="6"/>
    <x v="5"/>
    <x v="2"/>
    <x v="1"/>
    <x v="0"/>
    <x v="4"/>
    <x v="0"/>
    <x v="0"/>
    <x v="0"/>
    <n v="1"/>
  </r>
  <r>
    <x v="0"/>
    <x v="11"/>
    <x v="5"/>
    <x v="0"/>
    <x v="7"/>
    <x v="0"/>
    <x v="2"/>
    <x v="1"/>
    <x v="0"/>
    <x v="4"/>
    <x v="0"/>
    <x v="0"/>
    <x v="0"/>
    <n v="1"/>
  </r>
  <r>
    <x v="0"/>
    <x v="9"/>
    <x v="3"/>
    <x v="1"/>
    <x v="5"/>
    <x v="4"/>
    <x v="0"/>
    <x v="1"/>
    <x v="0"/>
    <x v="4"/>
    <x v="0"/>
    <x v="0"/>
    <x v="0"/>
    <n v="1"/>
  </r>
  <r>
    <x v="0"/>
    <x v="9"/>
    <x v="3"/>
    <x v="2"/>
    <x v="6"/>
    <x v="5"/>
    <x v="0"/>
    <x v="1"/>
    <x v="0"/>
    <x v="4"/>
    <x v="0"/>
    <x v="0"/>
    <x v="0"/>
    <n v="1"/>
  </r>
  <r>
    <x v="0"/>
    <x v="9"/>
    <x v="3"/>
    <x v="0"/>
    <x v="7"/>
    <x v="0"/>
    <x v="0"/>
    <x v="1"/>
    <x v="0"/>
    <x v="4"/>
    <x v="0"/>
    <x v="0"/>
    <x v="0"/>
    <n v="1"/>
  </r>
  <r>
    <x v="0"/>
    <x v="0"/>
    <x v="4"/>
    <x v="1"/>
    <x v="5"/>
    <x v="4"/>
    <x v="2"/>
    <x v="1"/>
    <x v="0"/>
    <x v="4"/>
    <x v="0"/>
    <x v="0"/>
    <x v="0"/>
    <n v="1"/>
  </r>
  <r>
    <x v="0"/>
    <x v="0"/>
    <x v="4"/>
    <x v="2"/>
    <x v="14"/>
    <x v="12"/>
    <x v="2"/>
    <x v="1"/>
    <x v="0"/>
    <x v="4"/>
    <x v="0"/>
    <x v="0"/>
    <x v="0"/>
    <n v="1"/>
  </r>
  <r>
    <x v="0"/>
    <x v="0"/>
    <x v="4"/>
    <x v="0"/>
    <x v="3"/>
    <x v="0"/>
    <x v="2"/>
    <x v="4"/>
    <x v="0"/>
    <x v="4"/>
    <x v="0"/>
    <x v="0"/>
    <x v="0"/>
    <n v="1"/>
  </r>
  <r>
    <x v="0"/>
    <x v="9"/>
    <x v="4"/>
    <x v="1"/>
    <x v="1"/>
    <x v="2"/>
    <x v="0"/>
    <x v="1"/>
    <x v="0"/>
    <x v="4"/>
    <x v="0"/>
    <x v="0"/>
    <x v="0"/>
    <n v="1"/>
  </r>
  <r>
    <x v="0"/>
    <x v="9"/>
    <x v="4"/>
    <x v="2"/>
    <x v="16"/>
    <x v="14"/>
    <x v="0"/>
    <x v="1"/>
    <x v="0"/>
    <x v="4"/>
    <x v="0"/>
    <x v="0"/>
    <x v="0"/>
    <n v="1"/>
  </r>
  <r>
    <x v="0"/>
    <x v="9"/>
    <x v="4"/>
    <x v="0"/>
    <x v="7"/>
    <x v="0"/>
    <x v="0"/>
    <x v="1"/>
    <x v="0"/>
    <x v="4"/>
    <x v="0"/>
    <x v="0"/>
    <x v="0"/>
    <n v="1"/>
  </r>
  <r>
    <x v="0"/>
    <x v="0"/>
    <x v="4"/>
    <x v="1"/>
    <x v="17"/>
    <x v="15"/>
    <x v="1"/>
    <x v="1"/>
    <x v="0"/>
    <x v="4"/>
    <x v="0"/>
    <x v="0"/>
    <x v="0"/>
    <n v="1"/>
  </r>
  <r>
    <x v="0"/>
    <x v="0"/>
    <x v="4"/>
    <x v="2"/>
    <x v="14"/>
    <x v="12"/>
    <x v="1"/>
    <x v="1"/>
    <x v="0"/>
    <x v="4"/>
    <x v="0"/>
    <x v="0"/>
    <x v="0"/>
    <n v="1"/>
  </r>
  <r>
    <x v="0"/>
    <x v="0"/>
    <x v="4"/>
    <x v="0"/>
    <x v="20"/>
    <x v="0"/>
    <x v="1"/>
    <x v="1"/>
    <x v="0"/>
    <x v="4"/>
    <x v="0"/>
    <x v="0"/>
    <x v="0"/>
    <n v="1"/>
  </r>
  <r>
    <x v="0"/>
    <x v="29"/>
    <x v="4"/>
    <x v="1"/>
    <x v="1"/>
    <x v="2"/>
    <x v="1"/>
    <x v="2"/>
    <x v="5"/>
    <x v="4"/>
    <x v="0"/>
    <x v="1"/>
    <x v="2"/>
    <n v="1"/>
  </r>
  <r>
    <x v="0"/>
    <x v="29"/>
    <x v="4"/>
    <x v="2"/>
    <x v="16"/>
    <x v="14"/>
    <x v="1"/>
    <x v="2"/>
    <x v="5"/>
    <x v="4"/>
    <x v="0"/>
    <x v="1"/>
    <x v="2"/>
    <n v="1"/>
  </r>
  <r>
    <x v="0"/>
    <x v="29"/>
    <x v="4"/>
    <x v="0"/>
    <x v="7"/>
    <x v="0"/>
    <x v="1"/>
    <x v="2"/>
    <x v="5"/>
    <x v="4"/>
    <x v="0"/>
    <x v="1"/>
    <x v="2"/>
    <n v="1"/>
  </r>
  <r>
    <x v="0"/>
    <x v="0"/>
    <x v="3"/>
    <x v="1"/>
    <x v="1"/>
    <x v="2"/>
    <x v="2"/>
    <x v="1"/>
    <x v="0"/>
    <x v="4"/>
    <x v="0"/>
    <x v="0"/>
    <x v="0"/>
    <n v="1"/>
  </r>
  <r>
    <x v="0"/>
    <x v="0"/>
    <x v="3"/>
    <x v="2"/>
    <x v="2"/>
    <x v="3"/>
    <x v="2"/>
    <x v="1"/>
    <x v="0"/>
    <x v="4"/>
    <x v="0"/>
    <x v="0"/>
    <x v="0"/>
    <n v="1"/>
  </r>
  <r>
    <x v="0"/>
    <x v="0"/>
    <x v="3"/>
    <x v="0"/>
    <x v="3"/>
    <x v="0"/>
    <x v="2"/>
    <x v="1"/>
    <x v="0"/>
    <x v="4"/>
    <x v="0"/>
    <x v="0"/>
    <x v="0"/>
    <n v="1"/>
  </r>
  <r>
    <x v="0"/>
    <x v="29"/>
    <x v="3"/>
    <x v="1"/>
    <x v="17"/>
    <x v="15"/>
    <x v="1"/>
    <x v="4"/>
    <x v="0"/>
    <x v="4"/>
    <x v="0"/>
    <x v="0"/>
    <x v="0"/>
    <n v="1"/>
  </r>
  <r>
    <x v="0"/>
    <x v="29"/>
    <x v="3"/>
    <x v="2"/>
    <x v="14"/>
    <x v="12"/>
    <x v="1"/>
    <x v="4"/>
    <x v="0"/>
    <x v="4"/>
    <x v="0"/>
    <x v="0"/>
    <x v="0"/>
    <n v="1"/>
  </r>
  <r>
    <x v="0"/>
    <x v="29"/>
    <x v="3"/>
    <x v="0"/>
    <x v="7"/>
    <x v="0"/>
    <x v="1"/>
    <x v="4"/>
    <x v="0"/>
    <x v="4"/>
    <x v="0"/>
    <x v="0"/>
    <x v="0"/>
    <n v="1"/>
  </r>
  <r>
    <x v="0"/>
    <x v="0"/>
    <x v="4"/>
    <x v="1"/>
    <x v="17"/>
    <x v="15"/>
    <x v="2"/>
    <x v="1"/>
    <x v="0"/>
    <x v="4"/>
    <x v="0"/>
    <x v="0"/>
    <x v="0"/>
    <n v="1"/>
  </r>
  <r>
    <x v="0"/>
    <x v="0"/>
    <x v="4"/>
    <x v="2"/>
    <x v="2"/>
    <x v="3"/>
    <x v="2"/>
    <x v="1"/>
    <x v="0"/>
    <x v="4"/>
    <x v="0"/>
    <x v="0"/>
    <x v="0"/>
    <n v="1"/>
  </r>
  <r>
    <x v="0"/>
    <x v="0"/>
    <x v="4"/>
    <x v="0"/>
    <x v="3"/>
    <x v="0"/>
    <x v="2"/>
    <x v="1"/>
    <x v="0"/>
    <x v="4"/>
    <x v="0"/>
    <x v="0"/>
    <x v="0"/>
    <n v="1"/>
  </r>
  <r>
    <x v="0"/>
    <x v="0"/>
    <x v="3"/>
    <x v="1"/>
    <x v="13"/>
    <x v="11"/>
    <x v="1"/>
    <x v="1"/>
    <x v="0"/>
    <x v="4"/>
    <x v="0"/>
    <x v="0"/>
    <x v="0"/>
    <n v="1"/>
  </r>
  <r>
    <x v="0"/>
    <x v="0"/>
    <x v="3"/>
    <x v="2"/>
    <x v="19"/>
    <x v="10"/>
    <x v="1"/>
    <x v="1"/>
    <x v="0"/>
    <x v="4"/>
    <x v="0"/>
    <x v="0"/>
    <x v="0"/>
    <n v="1"/>
  </r>
  <r>
    <x v="0"/>
    <x v="0"/>
    <x v="3"/>
    <x v="0"/>
    <x v="37"/>
    <x v="0"/>
    <x v="1"/>
    <x v="1"/>
    <x v="0"/>
    <x v="4"/>
    <x v="0"/>
    <x v="0"/>
    <x v="0"/>
    <n v="1"/>
  </r>
  <r>
    <x v="0"/>
    <x v="9"/>
    <x v="4"/>
    <x v="1"/>
    <x v="5"/>
    <x v="4"/>
    <x v="0"/>
    <x v="1"/>
    <x v="0"/>
    <x v="4"/>
    <x v="0"/>
    <x v="0"/>
    <x v="0"/>
    <n v="1"/>
  </r>
  <r>
    <x v="0"/>
    <x v="9"/>
    <x v="4"/>
    <x v="2"/>
    <x v="6"/>
    <x v="5"/>
    <x v="0"/>
    <x v="1"/>
    <x v="0"/>
    <x v="4"/>
    <x v="0"/>
    <x v="0"/>
    <x v="0"/>
    <n v="1"/>
  </r>
  <r>
    <x v="0"/>
    <x v="9"/>
    <x v="4"/>
    <x v="0"/>
    <x v="7"/>
    <x v="0"/>
    <x v="0"/>
    <x v="1"/>
    <x v="0"/>
    <x v="4"/>
    <x v="0"/>
    <x v="0"/>
    <x v="0"/>
    <n v="1"/>
  </r>
  <r>
    <x v="0"/>
    <x v="0"/>
    <x v="4"/>
    <x v="1"/>
    <x v="1"/>
    <x v="2"/>
    <x v="2"/>
    <x v="1"/>
    <x v="0"/>
    <x v="4"/>
    <x v="0"/>
    <x v="0"/>
    <x v="0"/>
    <n v="1"/>
  </r>
  <r>
    <x v="0"/>
    <x v="0"/>
    <x v="4"/>
    <x v="2"/>
    <x v="16"/>
    <x v="14"/>
    <x v="2"/>
    <x v="1"/>
    <x v="0"/>
    <x v="4"/>
    <x v="0"/>
    <x v="0"/>
    <x v="0"/>
    <n v="1"/>
  </r>
  <r>
    <x v="0"/>
    <x v="0"/>
    <x v="4"/>
    <x v="0"/>
    <x v="7"/>
    <x v="0"/>
    <x v="2"/>
    <x v="1"/>
    <x v="0"/>
    <x v="4"/>
    <x v="0"/>
    <x v="0"/>
    <x v="0"/>
    <n v="1"/>
  </r>
  <r>
    <x v="0"/>
    <x v="9"/>
    <x v="3"/>
    <x v="1"/>
    <x v="5"/>
    <x v="4"/>
    <x v="2"/>
    <x v="1"/>
    <x v="0"/>
    <x v="4"/>
    <x v="0"/>
    <x v="0"/>
    <x v="0"/>
    <n v="1"/>
  </r>
  <r>
    <x v="0"/>
    <x v="9"/>
    <x v="3"/>
    <x v="2"/>
    <x v="6"/>
    <x v="5"/>
    <x v="2"/>
    <x v="1"/>
    <x v="0"/>
    <x v="4"/>
    <x v="0"/>
    <x v="0"/>
    <x v="0"/>
    <n v="1"/>
  </r>
  <r>
    <x v="0"/>
    <x v="9"/>
    <x v="3"/>
    <x v="0"/>
    <x v="7"/>
    <x v="0"/>
    <x v="2"/>
    <x v="1"/>
    <x v="0"/>
    <x v="4"/>
    <x v="0"/>
    <x v="0"/>
    <x v="0"/>
    <n v="1"/>
  </r>
  <r>
    <x v="0"/>
    <x v="0"/>
    <x v="4"/>
    <x v="1"/>
    <x v="1"/>
    <x v="2"/>
    <x v="1"/>
    <x v="1"/>
    <x v="0"/>
    <x v="4"/>
    <x v="0"/>
    <x v="0"/>
    <x v="0"/>
    <n v="1"/>
  </r>
  <r>
    <x v="0"/>
    <x v="0"/>
    <x v="4"/>
    <x v="2"/>
    <x v="2"/>
    <x v="3"/>
    <x v="1"/>
    <x v="1"/>
    <x v="0"/>
    <x v="4"/>
    <x v="0"/>
    <x v="0"/>
    <x v="0"/>
    <n v="1"/>
  </r>
  <r>
    <x v="0"/>
    <x v="0"/>
    <x v="4"/>
    <x v="0"/>
    <x v="3"/>
    <x v="0"/>
    <x v="1"/>
    <x v="1"/>
    <x v="0"/>
    <x v="4"/>
    <x v="0"/>
    <x v="0"/>
    <x v="0"/>
    <n v="1"/>
  </r>
  <r>
    <x v="0"/>
    <x v="9"/>
    <x v="2"/>
    <x v="1"/>
    <x v="10"/>
    <x v="8"/>
    <x v="2"/>
    <x v="1"/>
    <x v="0"/>
    <x v="4"/>
    <x v="0"/>
    <x v="0"/>
    <x v="0"/>
    <n v="1"/>
  </r>
  <r>
    <x v="0"/>
    <x v="9"/>
    <x v="2"/>
    <x v="2"/>
    <x v="11"/>
    <x v="9"/>
    <x v="2"/>
    <x v="1"/>
    <x v="0"/>
    <x v="4"/>
    <x v="0"/>
    <x v="0"/>
    <x v="0"/>
    <n v="1"/>
  </r>
  <r>
    <x v="0"/>
    <x v="9"/>
    <x v="2"/>
    <x v="0"/>
    <x v="37"/>
    <x v="0"/>
    <x v="2"/>
    <x v="0"/>
    <x v="0"/>
    <x v="4"/>
    <x v="0"/>
    <x v="0"/>
    <x v="0"/>
    <n v="1"/>
  </r>
  <r>
    <x v="0"/>
    <x v="9"/>
    <x v="3"/>
    <x v="1"/>
    <x v="1"/>
    <x v="2"/>
    <x v="0"/>
    <x v="1"/>
    <x v="0"/>
    <x v="4"/>
    <x v="0"/>
    <x v="0"/>
    <x v="0"/>
    <n v="1"/>
  </r>
  <r>
    <x v="0"/>
    <x v="9"/>
    <x v="3"/>
    <x v="2"/>
    <x v="2"/>
    <x v="3"/>
    <x v="0"/>
    <x v="1"/>
    <x v="0"/>
    <x v="4"/>
    <x v="0"/>
    <x v="0"/>
    <x v="0"/>
    <n v="1"/>
  </r>
  <r>
    <x v="0"/>
    <x v="9"/>
    <x v="3"/>
    <x v="0"/>
    <x v="3"/>
    <x v="0"/>
    <x v="0"/>
    <x v="1"/>
    <x v="0"/>
    <x v="4"/>
    <x v="0"/>
    <x v="0"/>
    <x v="0"/>
    <n v="1"/>
  </r>
  <r>
    <x v="0"/>
    <x v="0"/>
    <x v="4"/>
    <x v="1"/>
    <x v="17"/>
    <x v="15"/>
    <x v="2"/>
    <x v="1"/>
    <x v="0"/>
    <x v="4"/>
    <x v="0"/>
    <x v="0"/>
    <x v="0"/>
    <n v="1"/>
  </r>
  <r>
    <x v="0"/>
    <x v="0"/>
    <x v="4"/>
    <x v="2"/>
    <x v="25"/>
    <x v="19"/>
    <x v="2"/>
    <x v="1"/>
    <x v="0"/>
    <x v="4"/>
    <x v="0"/>
    <x v="0"/>
    <x v="0"/>
    <n v="1"/>
  </r>
  <r>
    <x v="0"/>
    <x v="0"/>
    <x v="4"/>
    <x v="0"/>
    <x v="37"/>
    <x v="0"/>
    <x v="2"/>
    <x v="0"/>
    <x v="0"/>
    <x v="4"/>
    <x v="0"/>
    <x v="0"/>
    <x v="0"/>
    <n v="1"/>
  </r>
  <r>
    <x v="0"/>
    <x v="9"/>
    <x v="2"/>
    <x v="1"/>
    <x v="24"/>
    <x v="18"/>
    <x v="2"/>
    <x v="1"/>
    <x v="0"/>
    <x v="4"/>
    <x v="0"/>
    <x v="0"/>
    <x v="0"/>
    <n v="1"/>
  </r>
  <r>
    <x v="0"/>
    <x v="9"/>
    <x v="2"/>
    <x v="2"/>
    <x v="11"/>
    <x v="9"/>
    <x v="2"/>
    <x v="1"/>
    <x v="0"/>
    <x v="4"/>
    <x v="0"/>
    <x v="0"/>
    <x v="0"/>
    <n v="1"/>
  </r>
  <r>
    <x v="0"/>
    <x v="9"/>
    <x v="2"/>
    <x v="0"/>
    <x v="37"/>
    <x v="0"/>
    <x v="2"/>
    <x v="1"/>
    <x v="0"/>
    <x v="4"/>
    <x v="0"/>
    <x v="0"/>
    <x v="0"/>
    <n v="1"/>
  </r>
  <r>
    <x v="0"/>
    <x v="0"/>
    <x v="4"/>
    <x v="1"/>
    <x v="17"/>
    <x v="15"/>
    <x v="0"/>
    <x v="1"/>
    <x v="0"/>
    <x v="4"/>
    <x v="0"/>
    <x v="0"/>
    <x v="0"/>
    <n v="1"/>
  </r>
  <r>
    <x v="0"/>
    <x v="0"/>
    <x v="4"/>
    <x v="2"/>
    <x v="16"/>
    <x v="14"/>
    <x v="0"/>
    <x v="1"/>
    <x v="0"/>
    <x v="4"/>
    <x v="0"/>
    <x v="0"/>
    <x v="0"/>
    <n v="1"/>
  </r>
  <r>
    <x v="0"/>
    <x v="0"/>
    <x v="4"/>
    <x v="0"/>
    <x v="7"/>
    <x v="0"/>
    <x v="0"/>
    <x v="1"/>
    <x v="0"/>
    <x v="4"/>
    <x v="0"/>
    <x v="0"/>
    <x v="0"/>
    <n v="1"/>
  </r>
  <r>
    <x v="0"/>
    <x v="1"/>
    <x v="4"/>
    <x v="1"/>
    <x v="17"/>
    <x v="15"/>
    <x v="2"/>
    <x v="4"/>
    <x v="0"/>
    <x v="4"/>
    <x v="0"/>
    <x v="0"/>
    <x v="0"/>
    <n v="1"/>
  </r>
  <r>
    <x v="0"/>
    <x v="1"/>
    <x v="4"/>
    <x v="2"/>
    <x v="14"/>
    <x v="12"/>
    <x v="2"/>
    <x v="4"/>
    <x v="0"/>
    <x v="4"/>
    <x v="0"/>
    <x v="0"/>
    <x v="0"/>
    <n v="1"/>
  </r>
  <r>
    <x v="0"/>
    <x v="1"/>
    <x v="4"/>
    <x v="0"/>
    <x v="20"/>
    <x v="0"/>
    <x v="2"/>
    <x v="4"/>
    <x v="0"/>
    <x v="4"/>
    <x v="0"/>
    <x v="0"/>
    <x v="0"/>
    <n v="1"/>
  </r>
  <r>
    <x v="0"/>
    <x v="0"/>
    <x v="2"/>
    <x v="1"/>
    <x v="13"/>
    <x v="11"/>
    <x v="2"/>
    <x v="1"/>
    <x v="0"/>
    <x v="4"/>
    <x v="0"/>
    <x v="0"/>
    <x v="0"/>
    <n v="1"/>
  </r>
  <r>
    <x v="0"/>
    <x v="0"/>
    <x v="2"/>
    <x v="2"/>
    <x v="14"/>
    <x v="12"/>
    <x v="2"/>
    <x v="1"/>
    <x v="0"/>
    <x v="4"/>
    <x v="0"/>
    <x v="0"/>
    <x v="0"/>
    <n v="1"/>
  </r>
  <r>
    <x v="0"/>
    <x v="0"/>
    <x v="2"/>
    <x v="0"/>
    <x v="41"/>
    <x v="0"/>
    <x v="2"/>
    <x v="1"/>
    <x v="0"/>
    <x v="4"/>
    <x v="0"/>
    <x v="0"/>
    <x v="0"/>
    <n v="1"/>
  </r>
  <r>
    <x v="0"/>
    <x v="10"/>
    <x v="3"/>
    <x v="1"/>
    <x v="1"/>
    <x v="2"/>
    <x v="2"/>
    <x v="1"/>
    <x v="0"/>
    <x v="4"/>
    <x v="0"/>
    <x v="0"/>
    <x v="0"/>
    <n v="1"/>
  </r>
  <r>
    <x v="0"/>
    <x v="10"/>
    <x v="3"/>
    <x v="2"/>
    <x v="16"/>
    <x v="14"/>
    <x v="2"/>
    <x v="1"/>
    <x v="0"/>
    <x v="4"/>
    <x v="0"/>
    <x v="0"/>
    <x v="0"/>
    <n v="1"/>
  </r>
  <r>
    <x v="0"/>
    <x v="10"/>
    <x v="3"/>
    <x v="0"/>
    <x v="7"/>
    <x v="0"/>
    <x v="2"/>
    <x v="1"/>
    <x v="0"/>
    <x v="4"/>
    <x v="0"/>
    <x v="0"/>
    <x v="0"/>
    <n v="1"/>
  </r>
  <r>
    <x v="0"/>
    <x v="9"/>
    <x v="3"/>
    <x v="1"/>
    <x v="17"/>
    <x v="15"/>
    <x v="2"/>
    <x v="1"/>
    <x v="0"/>
    <x v="4"/>
    <x v="0"/>
    <x v="0"/>
    <x v="0"/>
    <n v="1"/>
  </r>
  <r>
    <x v="0"/>
    <x v="9"/>
    <x v="3"/>
    <x v="2"/>
    <x v="2"/>
    <x v="3"/>
    <x v="2"/>
    <x v="0"/>
    <x v="0"/>
    <x v="4"/>
    <x v="0"/>
    <x v="0"/>
    <x v="0"/>
    <n v="1"/>
  </r>
  <r>
    <x v="0"/>
    <x v="9"/>
    <x v="3"/>
    <x v="3"/>
    <x v="9"/>
    <x v="7"/>
    <x v="2"/>
    <x v="0"/>
    <x v="0"/>
    <x v="4"/>
    <x v="0"/>
    <x v="0"/>
    <x v="0"/>
    <n v="1"/>
  </r>
  <r>
    <x v="0"/>
    <x v="9"/>
    <x v="3"/>
    <x v="1"/>
    <x v="1"/>
    <x v="2"/>
    <x v="2"/>
    <x v="1"/>
    <x v="0"/>
    <x v="4"/>
    <x v="0"/>
    <x v="0"/>
    <x v="0"/>
    <n v="1"/>
  </r>
  <r>
    <x v="0"/>
    <x v="9"/>
    <x v="3"/>
    <x v="2"/>
    <x v="2"/>
    <x v="3"/>
    <x v="2"/>
    <x v="1"/>
    <x v="0"/>
    <x v="4"/>
    <x v="0"/>
    <x v="0"/>
    <x v="0"/>
    <n v="1"/>
  </r>
  <r>
    <x v="0"/>
    <x v="9"/>
    <x v="3"/>
    <x v="3"/>
    <x v="9"/>
    <x v="7"/>
    <x v="2"/>
    <x v="1"/>
    <x v="0"/>
    <x v="4"/>
    <x v="0"/>
    <x v="0"/>
    <x v="0"/>
    <n v="1"/>
  </r>
  <r>
    <x v="0"/>
    <x v="17"/>
    <x v="8"/>
    <x v="1"/>
    <x v="27"/>
    <x v="20"/>
    <x v="0"/>
    <x v="1"/>
    <x v="1"/>
    <x v="4"/>
    <x v="0"/>
    <x v="1"/>
    <x v="0"/>
    <n v="1"/>
  </r>
  <r>
    <x v="0"/>
    <x v="17"/>
    <x v="8"/>
    <x v="2"/>
    <x v="28"/>
    <x v="16"/>
    <x v="0"/>
    <x v="1"/>
    <x v="1"/>
    <x v="4"/>
    <x v="0"/>
    <x v="1"/>
    <x v="0"/>
    <n v="1"/>
  </r>
  <r>
    <x v="0"/>
    <x v="17"/>
    <x v="8"/>
    <x v="0"/>
    <x v="42"/>
    <x v="0"/>
    <x v="0"/>
    <x v="1"/>
    <x v="1"/>
    <x v="4"/>
    <x v="0"/>
    <x v="1"/>
    <x v="0"/>
    <n v="1"/>
  </r>
  <r>
    <x v="0"/>
    <x v="11"/>
    <x v="3"/>
    <x v="0"/>
    <x v="43"/>
    <x v="0"/>
    <x v="2"/>
    <x v="1"/>
    <x v="0"/>
    <x v="4"/>
    <x v="0"/>
    <x v="0"/>
    <x v="0"/>
    <n v="1"/>
  </r>
  <r>
    <x v="0"/>
    <x v="11"/>
    <x v="3"/>
    <x v="0"/>
    <x v="44"/>
    <x v="0"/>
    <x v="2"/>
    <x v="1"/>
    <x v="0"/>
    <x v="4"/>
    <x v="0"/>
    <x v="0"/>
    <x v="0"/>
    <n v="1"/>
  </r>
  <r>
    <x v="0"/>
    <x v="11"/>
    <x v="3"/>
    <x v="0"/>
    <x v="7"/>
    <x v="0"/>
    <x v="2"/>
    <x v="1"/>
    <x v="0"/>
    <x v="4"/>
    <x v="0"/>
    <x v="0"/>
    <x v="0"/>
    <n v="1"/>
  </r>
  <r>
    <x v="0"/>
    <x v="9"/>
    <x v="4"/>
    <x v="0"/>
    <x v="45"/>
    <x v="0"/>
    <x v="2"/>
    <x v="1"/>
    <x v="0"/>
    <x v="4"/>
    <x v="0"/>
    <x v="0"/>
    <x v="0"/>
    <n v="1"/>
  </r>
  <r>
    <x v="0"/>
    <x v="9"/>
    <x v="4"/>
    <x v="0"/>
    <x v="46"/>
    <x v="0"/>
    <x v="2"/>
    <x v="1"/>
    <x v="0"/>
    <x v="4"/>
    <x v="0"/>
    <x v="0"/>
    <x v="0"/>
    <n v="1"/>
  </r>
  <r>
    <x v="0"/>
    <x v="9"/>
    <x v="4"/>
    <x v="0"/>
    <x v="20"/>
    <x v="0"/>
    <x v="2"/>
    <x v="1"/>
    <x v="0"/>
    <x v="4"/>
    <x v="0"/>
    <x v="0"/>
    <x v="0"/>
    <n v="1"/>
  </r>
  <r>
    <x v="0"/>
    <x v="9"/>
    <x v="4"/>
    <x v="0"/>
    <x v="47"/>
    <x v="0"/>
    <x v="6"/>
    <x v="1"/>
    <x v="0"/>
    <x v="4"/>
    <x v="0"/>
    <x v="0"/>
    <x v="0"/>
    <n v="1"/>
  </r>
  <r>
    <x v="0"/>
    <x v="9"/>
    <x v="4"/>
    <x v="0"/>
    <x v="48"/>
    <x v="0"/>
    <x v="6"/>
    <x v="1"/>
    <x v="0"/>
    <x v="4"/>
    <x v="0"/>
    <x v="0"/>
    <x v="0"/>
    <n v="1"/>
  </r>
  <r>
    <x v="0"/>
    <x v="9"/>
    <x v="4"/>
    <x v="0"/>
    <x v="7"/>
    <x v="0"/>
    <x v="6"/>
    <x v="1"/>
    <x v="0"/>
    <x v="4"/>
    <x v="0"/>
    <x v="0"/>
    <x v="0"/>
    <n v="1"/>
  </r>
  <r>
    <x v="0"/>
    <x v="11"/>
    <x v="3"/>
    <x v="1"/>
    <x v="17"/>
    <x v="15"/>
    <x v="2"/>
    <x v="0"/>
    <x v="0"/>
    <x v="4"/>
    <x v="0"/>
    <x v="0"/>
    <x v="0"/>
    <n v="1"/>
  </r>
  <r>
    <x v="0"/>
    <x v="11"/>
    <x v="3"/>
    <x v="0"/>
    <x v="46"/>
    <x v="0"/>
    <x v="2"/>
    <x v="3"/>
    <x v="0"/>
    <x v="4"/>
    <x v="0"/>
    <x v="0"/>
    <x v="0"/>
    <n v="1"/>
  </r>
  <r>
    <x v="0"/>
    <x v="11"/>
    <x v="3"/>
    <x v="3"/>
    <x v="9"/>
    <x v="7"/>
    <x v="2"/>
    <x v="1"/>
    <x v="1"/>
    <x v="4"/>
    <x v="0"/>
    <x v="1"/>
    <x v="0"/>
    <n v="1"/>
  </r>
  <r>
    <x v="0"/>
    <x v="0"/>
    <x v="4"/>
    <x v="1"/>
    <x v="1"/>
    <x v="2"/>
    <x v="1"/>
    <x v="1"/>
    <x v="0"/>
    <x v="4"/>
    <x v="0"/>
    <x v="0"/>
    <x v="0"/>
    <n v="1"/>
  </r>
  <r>
    <x v="0"/>
    <x v="0"/>
    <x v="4"/>
    <x v="0"/>
    <x v="44"/>
    <x v="0"/>
    <x v="1"/>
    <x v="1"/>
    <x v="0"/>
    <x v="4"/>
    <x v="0"/>
    <x v="0"/>
    <x v="0"/>
    <n v="1"/>
  </r>
  <r>
    <x v="0"/>
    <x v="0"/>
    <x v="4"/>
    <x v="3"/>
    <x v="9"/>
    <x v="7"/>
    <x v="1"/>
    <x v="1"/>
    <x v="0"/>
    <x v="4"/>
    <x v="0"/>
    <x v="0"/>
    <x v="0"/>
    <n v="1"/>
  </r>
  <r>
    <x v="0"/>
    <x v="29"/>
    <x v="7"/>
    <x v="0"/>
    <x v="49"/>
    <x v="0"/>
    <x v="1"/>
    <x v="3"/>
    <x v="0"/>
    <x v="4"/>
    <x v="0"/>
    <x v="0"/>
    <x v="0"/>
    <n v="1"/>
  </r>
  <r>
    <x v="0"/>
    <x v="29"/>
    <x v="7"/>
    <x v="0"/>
    <x v="50"/>
    <x v="0"/>
    <x v="1"/>
    <x v="6"/>
    <x v="0"/>
    <x v="4"/>
    <x v="0"/>
    <x v="0"/>
    <x v="0"/>
    <n v="1"/>
  </r>
  <r>
    <x v="0"/>
    <x v="29"/>
    <x v="7"/>
    <x v="0"/>
    <x v="20"/>
    <x v="0"/>
    <x v="1"/>
    <x v="1"/>
    <x v="1"/>
    <x v="4"/>
    <x v="0"/>
    <x v="1"/>
    <x v="0"/>
    <n v="1"/>
  </r>
  <r>
    <x v="0"/>
    <x v="9"/>
    <x v="4"/>
    <x v="0"/>
    <x v="51"/>
    <x v="0"/>
    <x v="2"/>
    <x v="1"/>
    <x v="0"/>
    <x v="4"/>
    <x v="0"/>
    <x v="0"/>
    <x v="0"/>
    <n v="1"/>
  </r>
  <r>
    <x v="0"/>
    <x v="9"/>
    <x v="4"/>
    <x v="0"/>
    <x v="52"/>
    <x v="0"/>
    <x v="2"/>
    <x v="1"/>
    <x v="0"/>
    <x v="4"/>
    <x v="0"/>
    <x v="0"/>
    <x v="0"/>
    <n v="1"/>
  </r>
  <r>
    <x v="0"/>
    <x v="9"/>
    <x v="4"/>
    <x v="0"/>
    <x v="7"/>
    <x v="0"/>
    <x v="2"/>
    <x v="1"/>
    <x v="0"/>
    <x v="4"/>
    <x v="0"/>
    <x v="0"/>
    <x v="0"/>
    <n v="1"/>
  </r>
  <r>
    <x v="0"/>
    <x v="29"/>
    <x v="4"/>
    <x v="0"/>
    <x v="53"/>
    <x v="0"/>
    <x v="1"/>
    <x v="1"/>
    <x v="0"/>
    <x v="4"/>
    <x v="0"/>
    <x v="0"/>
    <x v="0"/>
    <n v="1"/>
  </r>
  <r>
    <x v="0"/>
    <x v="29"/>
    <x v="4"/>
    <x v="0"/>
    <x v="54"/>
    <x v="0"/>
    <x v="1"/>
    <x v="1"/>
    <x v="0"/>
    <x v="4"/>
    <x v="0"/>
    <x v="0"/>
    <x v="0"/>
    <n v="1"/>
  </r>
  <r>
    <x v="0"/>
    <x v="29"/>
    <x v="4"/>
    <x v="0"/>
    <x v="20"/>
    <x v="0"/>
    <x v="1"/>
    <x v="1"/>
    <x v="0"/>
    <x v="4"/>
    <x v="0"/>
    <x v="0"/>
    <x v="0"/>
    <n v="1"/>
  </r>
  <r>
    <x v="0"/>
    <x v="9"/>
    <x v="4"/>
    <x v="0"/>
    <x v="55"/>
    <x v="0"/>
    <x v="2"/>
    <x v="1"/>
    <x v="0"/>
    <x v="4"/>
    <x v="0"/>
    <x v="0"/>
    <x v="0"/>
    <n v="1"/>
  </r>
  <r>
    <x v="0"/>
    <x v="9"/>
    <x v="4"/>
    <x v="0"/>
    <x v="52"/>
    <x v="0"/>
    <x v="2"/>
    <x v="1"/>
    <x v="0"/>
    <x v="4"/>
    <x v="0"/>
    <x v="0"/>
    <x v="0"/>
    <n v="1"/>
  </r>
  <r>
    <x v="0"/>
    <x v="9"/>
    <x v="4"/>
    <x v="0"/>
    <x v="7"/>
    <x v="0"/>
    <x v="2"/>
    <x v="1"/>
    <x v="0"/>
    <x v="4"/>
    <x v="0"/>
    <x v="0"/>
    <x v="0"/>
    <n v="1"/>
  </r>
  <r>
    <x v="0"/>
    <x v="29"/>
    <x v="7"/>
    <x v="0"/>
    <x v="56"/>
    <x v="0"/>
    <x v="1"/>
    <x v="1"/>
    <x v="0"/>
    <x v="4"/>
    <x v="0"/>
    <x v="0"/>
    <x v="0"/>
    <n v="1"/>
  </r>
  <r>
    <x v="0"/>
    <x v="29"/>
    <x v="7"/>
    <x v="0"/>
    <x v="57"/>
    <x v="0"/>
    <x v="1"/>
    <x v="1"/>
    <x v="0"/>
    <x v="4"/>
    <x v="0"/>
    <x v="0"/>
    <x v="0"/>
    <n v="1"/>
  </r>
  <r>
    <x v="0"/>
    <x v="29"/>
    <x v="7"/>
    <x v="0"/>
    <x v="23"/>
    <x v="0"/>
    <x v="1"/>
    <x v="1"/>
    <x v="0"/>
    <x v="4"/>
    <x v="0"/>
    <x v="0"/>
    <x v="0"/>
    <n v="1"/>
  </r>
  <r>
    <x v="0"/>
    <x v="11"/>
    <x v="3"/>
    <x v="0"/>
    <x v="47"/>
    <x v="0"/>
    <x v="2"/>
    <x v="1"/>
    <x v="0"/>
    <x v="4"/>
    <x v="0"/>
    <x v="0"/>
    <x v="0"/>
    <n v="1"/>
  </r>
  <r>
    <x v="0"/>
    <x v="11"/>
    <x v="3"/>
    <x v="0"/>
    <x v="48"/>
    <x v="0"/>
    <x v="2"/>
    <x v="1"/>
    <x v="0"/>
    <x v="4"/>
    <x v="0"/>
    <x v="0"/>
    <x v="0"/>
    <n v="1"/>
  </r>
  <r>
    <x v="0"/>
    <x v="11"/>
    <x v="3"/>
    <x v="0"/>
    <x v="7"/>
    <x v="0"/>
    <x v="2"/>
    <x v="1"/>
    <x v="0"/>
    <x v="4"/>
    <x v="0"/>
    <x v="0"/>
    <x v="0"/>
    <n v="1"/>
  </r>
  <r>
    <x v="0"/>
    <x v="9"/>
    <x v="3"/>
    <x v="0"/>
    <x v="0"/>
    <x v="0"/>
    <x v="0"/>
    <x v="1"/>
    <x v="0"/>
    <x v="4"/>
    <x v="0"/>
    <x v="0"/>
    <x v="0"/>
    <n v="1"/>
  </r>
  <r>
    <x v="0"/>
    <x v="9"/>
    <x v="3"/>
    <x v="0"/>
    <x v="0"/>
    <x v="0"/>
    <x v="0"/>
    <x v="1"/>
    <x v="0"/>
    <x v="4"/>
    <x v="0"/>
    <x v="0"/>
    <x v="0"/>
    <n v="1"/>
  </r>
  <r>
    <x v="0"/>
    <x v="9"/>
    <x v="3"/>
    <x v="0"/>
    <x v="0"/>
    <x v="0"/>
    <x v="0"/>
    <x v="1"/>
    <x v="0"/>
    <x v="4"/>
    <x v="0"/>
    <x v="0"/>
    <x v="0"/>
    <n v="1"/>
  </r>
  <r>
    <x v="0"/>
    <x v="9"/>
    <x v="3"/>
    <x v="0"/>
    <x v="0"/>
    <x v="0"/>
    <x v="2"/>
    <x v="1"/>
    <x v="0"/>
    <x v="4"/>
    <x v="0"/>
    <x v="0"/>
    <x v="0"/>
    <n v="1"/>
  </r>
  <r>
    <x v="0"/>
    <x v="9"/>
    <x v="3"/>
    <x v="0"/>
    <x v="0"/>
    <x v="0"/>
    <x v="2"/>
    <x v="1"/>
    <x v="0"/>
    <x v="4"/>
    <x v="0"/>
    <x v="0"/>
    <x v="0"/>
    <n v="1"/>
  </r>
  <r>
    <x v="0"/>
    <x v="9"/>
    <x v="3"/>
    <x v="0"/>
    <x v="0"/>
    <x v="0"/>
    <x v="2"/>
    <x v="1"/>
    <x v="0"/>
    <x v="4"/>
    <x v="0"/>
    <x v="0"/>
    <x v="0"/>
    <n v="1"/>
  </r>
  <r>
    <x v="0"/>
    <x v="1"/>
    <x v="3"/>
    <x v="0"/>
    <x v="0"/>
    <x v="0"/>
    <x v="1"/>
    <x v="1"/>
    <x v="0"/>
    <x v="4"/>
    <x v="1"/>
    <x v="0"/>
    <x v="0"/>
    <n v="1"/>
  </r>
  <r>
    <x v="0"/>
    <x v="1"/>
    <x v="3"/>
    <x v="0"/>
    <x v="0"/>
    <x v="0"/>
    <x v="1"/>
    <x v="1"/>
    <x v="0"/>
    <x v="4"/>
    <x v="1"/>
    <x v="0"/>
    <x v="0"/>
    <n v="1"/>
  </r>
  <r>
    <x v="0"/>
    <x v="1"/>
    <x v="3"/>
    <x v="0"/>
    <x v="0"/>
    <x v="0"/>
    <x v="1"/>
    <x v="1"/>
    <x v="0"/>
    <x v="4"/>
    <x v="1"/>
    <x v="0"/>
    <x v="0"/>
    <n v="1"/>
  </r>
  <r>
    <x v="0"/>
    <x v="12"/>
    <x v="8"/>
    <x v="0"/>
    <x v="0"/>
    <x v="0"/>
    <x v="6"/>
    <x v="1"/>
    <x v="0"/>
    <x v="4"/>
    <x v="0"/>
    <x v="0"/>
    <x v="0"/>
    <n v="1"/>
  </r>
  <r>
    <x v="0"/>
    <x v="12"/>
    <x v="8"/>
    <x v="0"/>
    <x v="0"/>
    <x v="0"/>
    <x v="6"/>
    <x v="1"/>
    <x v="0"/>
    <x v="4"/>
    <x v="0"/>
    <x v="0"/>
    <x v="0"/>
    <n v="1"/>
  </r>
  <r>
    <x v="0"/>
    <x v="12"/>
    <x v="8"/>
    <x v="0"/>
    <x v="0"/>
    <x v="0"/>
    <x v="6"/>
    <x v="1"/>
    <x v="0"/>
    <x v="4"/>
    <x v="0"/>
    <x v="0"/>
    <x v="0"/>
    <n v="1"/>
  </r>
  <r>
    <x v="0"/>
    <x v="0"/>
    <x v="3"/>
    <x v="0"/>
    <x v="0"/>
    <x v="0"/>
    <x v="2"/>
    <x v="1"/>
    <x v="0"/>
    <x v="4"/>
    <x v="0"/>
    <x v="0"/>
    <x v="0"/>
    <n v="1"/>
  </r>
  <r>
    <x v="0"/>
    <x v="0"/>
    <x v="3"/>
    <x v="0"/>
    <x v="0"/>
    <x v="0"/>
    <x v="2"/>
    <x v="1"/>
    <x v="0"/>
    <x v="4"/>
    <x v="0"/>
    <x v="0"/>
    <x v="0"/>
    <n v="1"/>
  </r>
  <r>
    <x v="0"/>
    <x v="0"/>
    <x v="3"/>
    <x v="0"/>
    <x v="0"/>
    <x v="0"/>
    <x v="2"/>
    <x v="1"/>
    <x v="0"/>
    <x v="4"/>
    <x v="0"/>
    <x v="0"/>
    <x v="0"/>
    <n v="1"/>
  </r>
  <r>
    <x v="0"/>
    <x v="0"/>
    <x v="4"/>
    <x v="0"/>
    <x v="0"/>
    <x v="0"/>
    <x v="0"/>
    <x v="1"/>
    <x v="0"/>
    <x v="4"/>
    <x v="0"/>
    <x v="0"/>
    <x v="0"/>
    <n v="1"/>
  </r>
  <r>
    <x v="0"/>
    <x v="0"/>
    <x v="4"/>
    <x v="0"/>
    <x v="0"/>
    <x v="0"/>
    <x v="0"/>
    <x v="1"/>
    <x v="0"/>
    <x v="4"/>
    <x v="0"/>
    <x v="0"/>
    <x v="0"/>
    <n v="1"/>
  </r>
  <r>
    <x v="0"/>
    <x v="0"/>
    <x v="4"/>
    <x v="0"/>
    <x v="0"/>
    <x v="0"/>
    <x v="0"/>
    <x v="1"/>
    <x v="0"/>
    <x v="4"/>
    <x v="0"/>
    <x v="0"/>
    <x v="0"/>
    <n v="1"/>
  </r>
  <r>
    <x v="0"/>
    <x v="0"/>
    <x v="3"/>
    <x v="0"/>
    <x v="0"/>
    <x v="0"/>
    <x v="2"/>
    <x v="1"/>
    <x v="0"/>
    <x v="4"/>
    <x v="0"/>
    <x v="0"/>
    <x v="0"/>
    <n v="1"/>
  </r>
  <r>
    <x v="0"/>
    <x v="0"/>
    <x v="3"/>
    <x v="0"/>
    <x v="0"/>
    <x v="0"/>
    <x v="2"/>
    <x v="1"/>
    <x v="0"/>
    <x v="4"/>
    <x v="0"/>
    <x v="0"/>
    <x v="0"/>
    <n v="1"/>
  </r>
  <r>
    <x v="0"/>
    <x v="0"/>
    <x v="3"/>
    <x v="0"/>
    <x v="0"/>
    <x v="0"/>
    <x v="2"/>
    <x v="1"/>
    <x v="0"/>
    <x v="4"/>
    <x v="0"/>
    <x v="0"/>
    <x v="0"/>
    <n v="1"/>
  </r>
  <r>
    <x v="0"/>
    <x v="9"/>
    <x v="4"/>
    <x v="0"/>
    <x v="0"/>
    <x v="0"/>
    <x v="1"/>
    <x v="1"/>
    <x v="0"/>
    <x v="4"/>
    <x v="0"/>
    <x v="0"/>
    <x v="0"/>
    <n v="1"/>
  </r>
  <r>
    <x v="0"/>
    <x v="9"/>
    <x v="4"/>
    <x v="0"/>
    <x v="0"/>
    <x v="0"/>
    <x v="1"/>
    <x v="1"/>
    <x v="0"/>
    <x v="4"/>
    <x v="0"/>
    <x v="0"/>
    <x v="0"/>
    <n v="1"/>
  </r>
  <r>
    <x v="0"/>
    <x v="9"/>
    <x v="4"/>
    <x v="0"/>
    <x v="0"/>
    <x v="0"/>
    <x v="1"/>
    <x v="1"/>
    <x v="0"/>
    <x v="4"/>
    <x v="0"/>
    <x v="0"/>
    <x v="0"/>
    <n v="1"/>
  </r>
  <r>
    <x v="0"/>
    <x v="29"/>
    <x v="8"/>
    <x v="0"/>
    <x v="0"/>
    <x v="0"/>
    <x v="7"/>
    <x v="1"/>
    <x v="0"/>
    <x v="4"/>
    <x v="0"/>
    <x v="0"/>
    <x v="0"/>
    <n v="1"/>
  </r>
  <r>
    <x v="0"/>
    <x v="29"/>
    <x v="8"/>
    <x v="0"/>
    <x v="0"/>
    <x v="0"/>
    <x v="7"/>
    <x v="1"/>
    <x v="0"/>
    <x v="4"/>
    <x v="0"/>
    <x v="0"/>
    <x v="0"/>
    <n v="1"/>
  </r>
  <r>
    <x v="0"/>
    <x v="29"/>
    <x v="8"/>
    <x v="0"/>
    <x v="0"/>
    <x v="0"/>
    <x v="7"/>
    <x v="1"/>
    <x v="0"/>
    <x v="4"/>
    <x v="0"/>
    <x v="0"/>
    <x v="0"/>
    <n v="1"/>
  </r>
  <r>
    <x v="0"/>
    <x v="10"/>
    <x v="3"/>
    <x v="0"/>
    <x v="0"/>
    <x v="0"/>
    <x v="2"/>
    <x v="1"/>
    <x v="0"/>
    <x v="4"/>
    <x v="0"/>
    <x v="0"/>
    <x v="0"/>
    <n v="1"/>
  </r>
  <r>
    <x v="0"/>
    <x v="10"/>
    <x v="3"/>
    <x v="0"/>
    <x v="0"/>
    <x v="0"/>
    <x v="2"/>
    <x v="1"/>
    <x v="0"/>
    <x v="4"/>
    <x v="0"/>
    <x v="0"/>
    <x v="0"/>
    <n v="1"/>
  </r>
  <r>
    <x v="0"/>
    <x v="10"/>
    <x v="3"/>
    <x v="0"/>
    <x v="0"/>
    <x v="0"/>
    <x v="2"/>
    <x v="1"/>
    <x v="0"/>
    <x v="4"/>
    <x v="0"/>
    <x v="0"/>
    <x v="0"/>
    <n v="1"/>
  </r>
  <r>
    <x v="0"/>
    <x v="17"/>
    <x v="7"/>
    <x v="0"/>
    <x v="0"/>
    <x v="0"/>
    <x v="2"/>
    <x v="1"/>
    <x v="0"/>
    <x v="4"/>
    <x v="0"/>
    <x v="0"/>
    <x v="0"/>
    <n v="1"/>
  </r>
  <r>
    <x v="0"/>
    <x v="17"/>
    <x v="7"/>
    <x v="0"/>
    <x v="0"/>
    <x v="0"/>
    <x v="2"/>
    <x v="1"/>
    <x v="0"/>
    <x v="4"/>
    <x v="0"/>
    <x v="0"/>
    <x v="0"/>
    <n v="1"/>
  </r>
  <r>
    <x v="0"/>
    <x v="17"/>
    <x v="7"/>
    <x v="0"/>
    <x v="0"/>
    <x v="0"/>
    <x v="2"/>
    <x v="1"/>
    <x v="0"/>
    <x v="4"/>
    <x v="0"/>
    <x v="0"/>
    <x v="0"/>
    <n v="1"/>
  </r>
  <r>
    <x v="0"/>
    <x v="0"/>
    <x v="3"/>
    <x v="0"/>
    <x v="0"/>
    <x v="0"/>
    <x v="2"/>
    <x v="1"/>
    <x v="0"/>
    <x v="4"/>
    <x v="0"/>
    <x v="0"/>
    <x v="0"/>
    <n v="1"/>
  </r>
  <r>
    <x v="0"/>
    <x v="0"/>
    <x v="3"/>
    <x v="0"/>
    <x v="0"/>
    <x v="0"/>
    <x v="2"/>
    <x v="1"/>
    <x v="0"/>
    <x v="4"/>
    <x v="0"/>
    <x v="0"/>
    <x v="0"/>
    <n v="1"/>
  </r>
  <r>
    <x v="0"/>
    <x v="0"/>
    <x v="3"/>
    <x v="0"/>
    <x v="0"/>
    <x v="0"/>
    <x v="2"/>
    <x v="1"/>
    <x v="0"/>
    <x v="4"/>
    <x v="0"/>
    <x v="0"/>
    <x v="0"/>
    <n v="1"/>
  </r>
  <r>
    <x v="0"/>
    <x v="0"/>
    <x v="3"/>
    <x v="0"/>
    <x v="0"/>
    <x v="0"/>
    <x v="0"/>
    <x v="1"/>
    <x v="0"/>
    <x v="4"/>
    <x v="0"/>
    <x v="0"/>
    <x v="0"/>
    <n v="1"/>
  </r>
  <r>
    <x v="0"/>
    <x v="0"/>
    <x v="3"/>
    <x v="0"/>
    <x v="0"/>
    <x v="0"/>
    <x v="0"/>
    <x v="1"/>
    <x v="0"/>
    <x v="4"/>
    <x v="0"/>
    <x v="0"/>
    <x v="0"/>
    <n v="1"/>
  </r>
  <r>
    <x v="0"/>
    <x v="0"/>
    <x v="3"/>
    <x v="0"/>
    <x v="0"/>
    <x v="0"/>
    <x v="0"/>
    <x v="1"/>
    <x v="0"/>
    <x v="4"/>
    <x v="0"/>
    <x v="0"/>
    <x v="0"/>
    <n v="1"/>
  </r>
  <r>
    <x v="0"/>
    <x v="29"/>
    <x v="3"/>
    <x v="0"/>
    <x v="0"/>
    <x v="0"/>
    <x v="2"/>
    <x v="1"/>
    <x v="0"/>
    <x v="4"/>
    <x v="0"/>
    <x v="0"/>
    <x v="0"/>
    <n v="1"/>
  </r>
  <r>
    <x v="0"/>
    <x v="29"/>
    <x v="3"/>
    <x v="0"/>
    <x v="0"/>
    <x v="0"/>
    <x v="2"/>
    <x v="1"/>
    <x v="0"/>
    <x v="4"/>
    <x v="0"/>
    <x v="0"/>
    <x v="0"/>
    <n v="1"/>
  </r>
  <r>
    <x v="0"/>
    <x v="29"/>
    <x v="3"/>
    <x v="0"/>
    <x v="0"/>
    <x v="0"/>
    <x v="2"/>
    <x v="1"/>
    <x v="0"/>
    <x v="4"/>
    <x v="0"/>
    <x v="0"/>
    <x v="0"/>
    <n v="1"/>
  </r>
  <r>
    <x v="0"/>
    <x v="10"/>
    <x v="3"/>
    <x v="0"/>
    <x v="0"/>
    <x v="0"/>
    <x v="2"/>
    <x v="1"/>
    <x v="0"/>
    <x v="4"/>
    <x v="0"/>
    <x v="0"/>
    <x v="0"/>
    <n v="1"/>
  </r>
  <r>
    <x v="0"/>
    <x v="10"/>
    <x v="3"/>
    <x v="0"/>
    <x v="0"/>
    <x v="0"/>
    <x v="2"/>
    <x v="1"/>
    <x v="0"/>
    <x v="4"/>
    <x v="0"/>
    <x v="0"/>
    <x v="0"/>
    <n v="1"/>
  </r>
  <r>
    <x v="0"/>
    <x v="10"/>
    <x v="3"/>
    <x v="0"/>
    <x v="0"/>
    <x v="0"/>
    <x v="2"/>
    <x v="1"/>
    <x v="0"/>
    <x v="4"/>
    <x v="0"/>
    <x v="0"/>
    <x v="0"/>
    <n v="1"/>
  </r>
  <r>
    <x v="0"/>
    <x v="15"/>
    <x v="7"/>
    <x v="0"/>
    <x v="0"/>
    <x v="0"/>
    <x v="7"/>
    <x v="1"/>
    <x v="0"/>
    <x v="4"/>
    <x v="1"/>
    <x v="0"/>
    <x v="0"/>
    <n v="1"/>
  </r>
  <r>
    <x v="0"/>
    <x v="15"/>
    <x v="7"/>
    <x v="0"/>
    <x v="0"/>
    <x v="0"/>
    <x v="7"/>
    <x v="1"/>
    <x v="0"/>
    <x v="4"/>
    <x v="1"/>
    <x v="0"/>
    <x v="0"/>
    <n v="1"/>
  </r>
  <r>
    <x v="0"/>
    <x v="15"/>
    <x v="7"/>
    <x v="0"/>
    <x v="0"/>
    <x v="0"/>
    <x v="7"/>
    <x v="1"/>
    <x v="0"/>
    <x v="4"/>
    <x v="1"/>
    <x v="0"/>
    <x v="0"/>
    <n v="1"/>
  </r>
  <r>
    <x v="0"/>
    <x v="5"/>
    <x v="4"/>
    <x v="0"/>
    <x v="0"/>
    <x v="0"/>
    <x v="2"/>
    <x v="1"/>
    <x v="0"/>
    <x v="4"/>
    <x v="0"/>
    <x v="0"/>
    <x v="0"/>
    <n v="1"/>
  </r>
  <r>
    <x v="0"/>
    <x v="5"/>
    <x v="4"/>
    <x v="0"/>
    <x v="0"/>
    <x v="0"/>
    <x v="2"/>
    <x v="1"/>
    <x v="0"/>
    <x v="4"/>
    <x v="0"/>
    <x v="0"/>
    <x v="0"/>
    <n v="1"/>
  </r>
  <r>
    <x v="0"/>
    <x v="5"/>
    <x v="4"/>
    <x v="0"/>
    <x v="0"/>
    <x v="0"/>
    <x v="2"/>
    <x v="1"/>
    <x v="0"/>
    <x v="4"/>
    <x v="0"/>
    <x v="0"/>
    <x v="0"/>
    <n v="1"/>
  </r>
  <r>
    <x v="0"/>
    <x v="12"/>
    <x v="8"/>
    <x v="0"/>
    <x v="0"/>
    <x v="0"/>
    <x v="2"/>
    <x v="1"/>
    <x v="0"/>
    <x v="4"/>
    <x v="0"/>
    <x v="0"/>
    <x v="0"/>
    <n v="1"/>
  </r>
  <r>
    <x v="0"/>
    <x v="12"/>
    <x v="8"/>
    <x v="0"/>
    <x v="0"/>
    <x v="0"/>
    <x v="2"/>
    <x v="1"/>
    <x v="0"/>
    <x v="4"/>
    <x v="0"/>
    <x v="0"/>
    <x v="0"/>
    <n v="1"/>
  </r>
  <r>
    <x v="0"/>
    <x v="12"/>
    <x v="8"/>
    <x v="0"/>
    <x v="0"/>
    <x v="0"/>
    <x v="2"/>
    <x v="1"/>
    <x v="0"/>
    <x v="4"/>
    <x v="0"/>
    <x v="0"/>
    <x v="0"/>
    <n v="1"/>
  </r>
  <r>
    <x v="0"/>
    <x v="19"/>
    <x v="4"/>
    <x v="0"/>
    <x v="0"/>
    <x v="0"/>
    <x v="2"/>
    <x v="1"/>
    <x v="0"/>
    <x v="4"/>
    <x v="0"/>
    <x v="0"/>
    <x v="0"/>
    <n v="1"/>
  </r>
  <r>
    <x v="0"/>
    <x v="19"/>
    <x v="4"/>
    <x v="0"/>
    <x v="0"/>
    <x v="0"/>
    <x v="2"/>
    <x v="1"/>
    <x v="0"/>
    <x v="4"/>
    <x v="0"/>
    <x v="0"/>
    <x v="0"/>
    <n v="1"/>
  </r>
  <r>
    <x v="0"/>
    <x v="19"/>
    <x v="4"/>
    <x v="0"/>
    <x v="0"/>
    <x v="0"/>
    <x v="2"/>
    <x v="1"/>
    <x v="0"/>
    <x v="4"/>
    <x v="0"/>
    <x v="0"/>
    <x v="0"/>
    <n v="1"/>
  </r>
  <r>
    <x v="0"/>
    <x v="4"/>
    <x v="4"/>
    <x v="0"/>
    <x v="0"/>
    <x v="0"/>
    <x v="6"/>
    <x v="1"/>
    <x v="0"/>
    <x v="4"/>
    <x v="0"/>
    <x v="0"/>
    <x v="0"/>
    <n v="1"/>
  </r>
  <r>
    <x v="0"/>
    <x v="4"/>
    <x v="4"/>
    <x v="0"/>
    <x v="0"/>
    <x v="0"/>
    <x v="6"/>
    <x v="1"/>
    <x v="0"/>
    <x v="4"/>
    <x v="0"/>
    <x v="0"/>
    <x v="0"/>
    <n v="1"/>
  </r>
  <r>
    <x v="0"/>
    <x v="4"/>
    <x v="4"/>
    <x v="0"/>
    <x v="0"/>
    <x v="0"/>
    <x v="6"/>
    <x v="1"/>
    <x v="0"/>
    <x v="4"/>
    <x v="0"/>
    <x v="0"/>
    <x v="0"/>
    <n v="1"/>
  </r>
  <r>
    <x v="0"/>
    <x v="0"/>
    <x v="4"/>
    <x v="0"/>
    <x v="0"/>
    <x v="0"/>
    <x v="6"/>
    <x v="1"/>
    <x v="0"/>
    <x v="4"/>
    <x v="0"/>
    <x v="0"/>
    <x v="0"/>
    <n v="1"/>
  </r>
  <r>
    <x v="0"/>
    <x v="0"/>
    <x v="4"/>
    <x v="0"/>
    <x v="0"/>
    <x v="0"/>
    <x v="6"/>
    <x v="1"/>
    <x v="0"/>
    <x v="4"/>
    <x v="0"/>
    <x v="0"/>
    <x v="0"/>
    <n v="1"/>
  </r>
  <r>
    <x v="0"/>
    <x v="0"/>
    <x v="4"/>
    <x v="0"/>
    <x v="0"/>
    <x v="0"/>
    <x v="6"/>
    <x v="1"/>
    <x v="0"/>
    <x v="4"/>
    <x v="0"/>
    <x v="0"/>
    <x v="0"/>
    <n v="1"/>
  </r>
  <r>
    <x v="0"/>
    <x v="6"/>
    <x v="3"/>
    <x v="0"/>
    <x v="0"/>
    <x v="0"/>
    <x v="1"/>
    <x v="1"/>
    <x v="0"/>
    <x v="4"/>
    <x v="0"/>
    <x v="0"/>
    <x v="0"/>
    <n v="1"/>
  </r>
  <r>
    <x v="0"/>
    <x v="6"/>
    <x v="3"/>
    <x v="0"/>
    <x v="0"/>
    <x v="0"/>
    <x v="1"/>
    <x v="1"/>
    <x v="0"/>
    <x v="4"/>
    <x v="0"/>
    <x v="0"/>
    <x v="0"/>
    <n v="1"/>
  </r>
  <r>
    <x v="0"/>
    <x v="6"/>
    <x v="3"/>
    <x v="0"/>
    <x v="0"/>
    <x v="0"/>
    <x v="1"/>
    <x v="1"/>
    <x v="0"/>
    <x v="4"/>
    <x v="0"/>
    <x v="0"/>
    <x v="0"/>
    <n v="1"/>
  </r>
  <r>
    <x v="0"/>
    <x v="0"/>
    <x v="3"/>
    <x v="0"/>
    <x v="0"/>
    <x v="0"/>
    <x v="2"/>
    <x v="1"/>
    <x v="0"/>
    <x v="4"/>
    <x v="0"/>
    <x v="0"/>
    <x v="0"/>
    <n v="1"/>
  </r>
  <r>
    <x v="0"/>
    <x v="0"/>
    <x v="3"/>
    <x v="0"/>
    <x v="0"/>
    <x v="0"/>
    <x v="2"/>
    <x v="1"/>
    <x v="0"/>
    <x v="4"/>
    <x v="0"/>
    <x v="0"/>
    <x v="0"/>
    <n v="1"/>
  </r>
  <r>
    <x v="0"/>
    <x v="0"/>
    <x v="3"/>
    <x v="0"/>
    <x v="0"/>
    <x v="0"/>
    <x v="2"/>
    <x v="1"/>
    <x v="0"/>
    <x v="4"/>
    <x v="0"/>
    <x v="0"/>
    <x v="0"/>
    <n v="1"/>
  </r>
  <r>
    <x v="0"/>
    <x v="11"/>
    <x v="10"/>
    <x v="0"/>
    <x v="0"/>
    <x v="0"/>
    <x v="2"/>
    <x v="1"/>
    <x v="0"/>
    <x v="4"/>
    <x v="0"/>
    <x v="0"/>
    <x v="0"/>
    <n v="1"/>
  </r>
  <r>
    <x v="0"/>
    <x v="11"/>
    <x v="10"/>
    <x v="0"/>
    <x v="0"/>
    <x v="0"/>
    <x v="2"/>
    <x v="1"/>
    <x v="0"/>
    <x v="4"/>
    <x v="0"/>
    <x v="0"/>
    <x v="0"/>
    <n v="1"/>
  </r>
  <r>
    <x v="0"/>
    <x v="11"/>
    <x v="10"/>
    <x v="0"/>
    <x v="0"/>
    <x v="0"/>
    <x v="2"/>
    <x v="1"/>
    <x v="0"/>
    <x v="4"/>
    <x v="0"/>
    <x v="0"/>
    <x v="0"/>
    <n v="1"/>
  </r>
  <r>
    <x v="0"/>
    <x v="0"/>
    <x v="2"/>
    <x v="0"/>
    <x v="0"/>
    <x v="0"/>
    <x v="2"/>
    <x v="1"/>
    <x v="0"/>
    <x v="4"/>
    <x v="0"/>
    <x v="0"/>
    <x v="0"/>
    <n v="1"/>
  </r>
  <r>
    <x v="0"/>
    <x v="0"/>
    <x v="2"/>
    <x v="0"/>
    <x v="0"/>
    <x v="0"/>
    <x v="2"/>
    <x v="1"/>
    <x v="0"/>
    <x v="4"/>
    <x v="0"/>
    <x v="0"/>
    <x v="0"/>
    <n v="1"/>
  </r>
  <r>
    <x v="0"/>
    <x v="0"/>
    <x v="2"/>
    <x v="0"/>
    <x v="0"/>
    <x v="0"/>
    <x v="2"/>
    <x v="1"/>
    <x v="0"/>
    <x v="4"/>
    <x v="0"/>
    <x v="0"/>
    <x v="0"/>
    <n v="1"/>
  </r>
  <r>
    <x v="0"/>
    <x v="9"/>
    <x v="4"/>
    <x v="0"/>
    <x v="0"/>
    <x v="0"/>
    <x v="6"/>
    <x v="1"/>
    <x v="0"/>
    <x v="4"/>
    <x v="0"/>
    <x v="0"/>
    <x v="0"/>
    <n v="1"/>
  </r>
  <r>
    <x v="0"/>
    <x v="9"/>
    <x v="4"/>
    <x v="0"/>
    <x v="0"/>
    <x v="0"/>
    <x v="6"/>
    <x v="1"/>
    <x v="0"/>
    <x v="4"/>
    <x v="0"/>
    <x v="0"/>
    <x v="0"/>
    <n v="1"/>
  </r>
  <r>
    <x v="0"/>
    <x v="9"/>
    <x v="4"/>
    <x v="0"/>
    <x v="0"/>
    <x v="0"/>
    <x v="6"/>
    <x v="1"/>
    <x v="0"/>
    <x v="4"/>
    <x v="0"/>
    <x v="0"/>
    <x v="0"/>
    <n v="1"/>
  </r>
  <r>
    <x v="0"/>
    <x v="0"/>
    <x v="4"/>
    <x v="0"/>
    <x v="0"/>
    <x v="0"/>
    <x v="2"/>
    <x v="1"/>
    <x v="0"/>
    <x v="4"/>
    <x v="0"/>
    <x v="0"/>
    <x v="0"/>
    <n v="1"/>
  </r>
  <r>
    <x v="0"/>
    <x v="0"/>
    <x v="4"/>
    <x v="0"/>
    <x v="0"/>
    <x v="0"/>
    <x v="2"/>
    <x v="1"/>
    <x v="0"/>
    <x v="4"/>
    <x v="0"/>
    <x v="0"/>
    <x v="0"/>
    <n v="1"/>
  </r>
  <r>
    <x v="0"/>
    <x v="0"/>
    <x v="4"/>
    <x v="0"/>
    <x v="0"/>
    <x v="0"/>
    <x v="2"/>
    <x v="1"/>
    <x v="0"/>
    <x v="4"/>
    <x v="0"/>
    <x v="0"/>
    <x v="0"/>
    <n v="1"/>
  </r>
  <r>
    <x v="0"/>
    <x v="2"/>
    <x v="2"/>
    <x v="0"/>
    <x v="0"/>
    <x v="0"/>
    <x v="1"/>
    <x v="1"/>
    <x v="0"/>
    <x v="4"/>
    <x v="0"/>
    <x v="0"/>
    <x v="0"/>
    <n v="1"/>
  </r>
  <r>
    <x v="0"/>
    <x v="2"/>
    <x v="2"/>
    <x v="0"/>
    <x v="0"/>
    <x v="0"/>
    <x v="1"/>
    <x v="1"/>
    <x v="0"/>
    <x v="4"/>
    <x v="0"/>
    <x v="0"/>
    <x v="0"/>
    <n v="1"/>
  </r>
  <r>
    <x v="0"/>
    <x v="2"/>
    <x v="2"/>
    <x v="0"/>
    <x v="0"/>
    <x v="0"/>
    <x v="1"/>
    <x v="1"/>
    <x v="0"/>
    <x v="4"/>
    <x v="0"/>
    <x v="0"/>
    <x v="0"/>
    <n v="1"/>
  </r>
  <r>
    <x v="0"/>
    <x v="2"/>
    <x v="4"/>
    <x v="0"/>
    <x v="0"/>
    <x v="0"/>
    <x v="1"/>
    <x v="1"/>
    <x v="0"/>
    <x v="4"/>
    <x v="0"/>
    <x v="0"/>
    <x v="0"/>
    <n v="1"/>
  </r>
  <r>
    <x v="0"/>
    <x v="2"/>
    <x v="4"/>
    <x v="0"/>
    <x v="0"/>
    <x v="0"/>
    <x v="1"/>
    <x v="1"/>
    <x v="0"/>
    <x v="4"/>
    <x v="0"/>
    <x v="0"/>
    <x v="0"/>
    <n v="1"/>
  </r>
  <r>
    <x v="0"/>
    <x v="2"/>
    <x v="4"/>
    <x v="0"/>
    <x v="0"/>
    <x v="0"/>
    <x v="1"/>
    <x v="1"/>
    <x v="0"/>
    <x v="4"/>
    <x v="0"/>
    <x v="0"/>
    <x v="0"/>
    <n v="1"/>
  </r>
  <r>
    <x v="0"/>
    <x v="10"/>
    <x v="3"/>
    <x v="1"/>
    <x v="8"/>
    <x v="6"/>
    <x v="2"/>
    <x v="1"/>
    <x v="0"/>
    <x v="4"/>
    <x v="0"/>
    <x v="0"/>
    <x v="0"/>
    <n v="1"/>
  </r>
  <r>
    <x v="0"/>
    <x v="10"/>
    <x v="3"/>
    <x v="2"/>
    <x v="6"/>
    <x v="5"/>
    <x v="2"/>
    <x v="1"/>
    <x v="0"/>
    <x v="4"/>
    <x v="0"/>
    <x v="0"/>
    <x v="0"/>
    <n v="1"/>
  </r>
  <r>
    <x v="0"/>
    <x v="10"/>
    <x v="3"/>
    <x v="0"/>
    <x v="7"/>
    <x v="0"/>
    <x v="2"/>
    <x v="1"/>
    <x v="0"/>
    <x v="4"/>
    <x v="0"/>
    <x v="0"/>
    <x v="0"/>
    <n v="1"/>
  </r>
  <r>
    <x v="0"/>
    <x v="9"/>
    <x v="3"/>
    <x v="0"/>
    <x v="0"/>
    <x v="0"/>
    <x v="2"/>
    <x v="1"/>
    <x v="0"/>
    <x v="4"/>
    <x v="0"/>
    <x v="0"/>
    <x v="0"/>
    <n v="1"/>
  </r>
  <r>
    <x v="0"/>
    <x v="9"/>
    <x v="3"/>
    <x v="0"/>
    <x v="0"/>
    <x v="0"/>
    <x v="2"/>
    <x v="1"/>
    <x v="0"/>
    <x v="4"/>
    <x v="0"/>
    <x v="0"/>
    <x v="0"/>
    <n v="1"/>
  </r>
  <r>
    <x v="0"/>
    <x v="9"/>
    <x v="3"/>
    <x v="0"/>
    <x v="0"/>
    <x v="0"/>
    <x v="2"/>
    <x v="1"/>
    <x v="0"/>
    <x v="4"/>
    <x v="0"/>
    <x v="0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Tabela dinâmica" cacheId="16" applyNumberFormats="0" applyBorderFormats="0" applyFontFormats="0" applyPatternFormats="0" applyAlignmentFormats="0" applyWidthHeightFormats="0" dataCaption="" updatedVersion="8" compact="0" compactData="0">
  <location ref="A3:M881" firstHeaderRow="1" firstDataRow="1" firstDataCol="12" rowPageCount="1" colPageCount="1"/>
  <pivotFields count="14">
    <pivotField name="Considerar" axis="axisPage" compact="0" outline="0" multipleItemSelectionAllowed="1" showAll="0">
      <items count="3">
        <item x="0"/>
        <item h="1" x="1"/>
        <item t="default"/>
      </items>
    </pivotField>
    <pivotField name="Potência Atual" axis="axisRow" compact="0" outline="0" multipleItemSelectionAllowed="1" showAll="0" sortType="ascending" defaultSubtotal="0">
      <items count="31">
        <item x="8"/>
        <item x="14"/>
        <item x="10"/>
        <item x="30"/>
        <item x="11"/>
        <item x="23"/>
        <item x="13"/>
        <item x="16"/>
        <item x="9"/>
        <item x="5"/>
        <item x="22"/>
        <item x="4"/>
        <item x="2"/>
        <item x="0"/>
        <item x="7"/>
        <item x="3"/>
        <item x="19"/>
        <item x="1"/>
        <item x="29"/>
        <item x="20"/>
        <item x="6"/>
        <item x="21"/>
        <item x="18"/>
        <item x="28"/>
        <item x="15"/>
        <item x="24"/>
        <item x="17"/>
        <item x="27"/>
        <item x="26"/>
        <item x="12"/>
        <item x="25"/>
      </items>
    </pivotField>
    <pivotField name="Classe de Iluminação" axis="axisRow" compact="0" outline="0" multipleItemSelectionAllowed="1" showAll="0" sortType="ascending" defaultSubtotal="0">
      <items count="11">
        <item x="5"/>
        <item x="8"/>
        <item x="7"/>
        <item x="6"/>
        <item x="2"/>
        <item x="4"/>
        <item x="3"/>
        <item x="9"/>
        <item x="10"/>
        <item x="1"/>
        <item x="0"/>
      </items>
    </pivotField>
    <pivotField name="Fornecedor" axis="axisRow" compact="0" outline="0" multipleItemSelectionAllowed="1" showAll="0" sortType="ascending" defaultSubtotal="0">
      <items count="6">
        <item m="1" x="5"/>
        <item x="4"/>
        <item x="1"/>
        <item x="2"/>
        <item x="3"/>
        <item x="0"/>
      </items>
    </pivotField>
    <pivotField name="Código da Luminária" axis="axisRow" compact="0" outline="0" multipleItemSelectionAllowed="1" showAll="0" sortType="ascending" defaultSubtotal="0">
      <items count="58">
        <item x="0"/>
        <item x="21"/>
        <item x="27"/>
        <item x="39"/>
        <item x="8"/>
        <item x="5"/>
        <item x="1"/>
        <item x="17"/>
        <item x="13"/>
        <item x="10"/>
        <item x="24"/>
        <item x="29"/>
        <item x="32"/>
        <item x="4"/>
        <item x="38"/>
        <item x="49"/>
        <item x="47"/>
        <item x="43"/>
        <item x="51"/>
        <item x="55"/>
        <item x="53"/>
        <item x="45"/>
        <item x="56"/>
        <item x="31"/>
        <item x="42"/>
        <item x="36"/>
        <item x="35"/>
        <item x="7"/>
        <item x="9"/>
        <item x="3"/>
        <item x="15"/>
        <item x="41"/>
        <item x="18"/>
        <item x="26"/>
        <item x="20"/>
        <item x="12"/>
        <item x="37"/>
        <item x="33"/>
        <item x="30"/>
        <item x="23"/>
        <item x="40"/>
        <item x="6"/>
        <item x="48"/>
        <item x="16"/>
        <item x="44"/>
        <item x="2"/>
        <item x="52"/>
        <item x="14"/>
        <item x="19"/>
        <item x="11"/>
        <item x="46"/>
        <item x="25"/>
        <item x="57"/>
        <item x="22"/>
        <item x="28"/>
        <item x="34"/>
        <item x="54"/>
        <item x="50"/>
      </items>
    </pivotField>
    <pivotField name="Potência Proposta" axis="axisRow" compact="0" outline="0" multipleItemSelectionAllowed="1" showAll="0" sortType="ascending" defaultSubtotal="0">
      <items count="31">
        <item x="1"/>
        <item x="6"/>
        <item x="5"/>
        <item x="4"/>
        <item x="7"/>
        <item x="14"/>
        <item x="2"/>
        <item x="3"/>
        <item x="13"/>
        <item x="15"/>
        <item x="12"/>
        <item x="11"/>
        <item x="23"/>
        <item x="10"/>
        <item x="8"/>
        <item x="24"/>
        <item x="9"/>
        <item x="18"/>
        <item x="19"/>
        <item x="22"/>
        <item x="21"/>
        <item x="17"/>
        <item x="16"/>
        <item x="20"/>
        <item x="26"/>
        <item m="1" x="30"/>
        <item m="1" x="27"/>
        <item m="1" x="28"/>
        <item m="1" x="29"/>
        <item x="25"/>
        <item x="0"/>
      </items>
    </pivotField>
    <pivotField name="Braço Antigo" axis="axisRow" compact="0" outline="0" multipleItemSelectionAllowed="1" showAll="0" sortType="ascending" defaultSubtotal="0">
      <items count="9">
        <item x="8"/>
        <item x="4"/>
        <item x="6"/>
        <item x="3"/>
        <item x="1"/>
        <item x="7"/>
        <item x="2"/>
        <item x="0"/>
        <item x="5"/>
      </items>
    </pivotField>
    <pivotField name="Braço Novo" axis="axisRow" compact="0" outline="0" multipleItemSelectionAllowed="1" showAll="0" sortType="ascending" defaultSubtotal="0">
      <items count="8">
        <item x="1"/>
        <item x="7"/>
        <item x="4"/>
        <item x="5"/>
        <item x="6"/>
        <item x="2"/>
        <item x="0"/>
        <item x="3"/>
      </items>
    </pivotField>
    <pivotField name="Tipo de CPE" axis="axisRow" compact="0" outline="0" multipleItemSelectionAllowed="1" showAll="0" sortType="ascending" defaultSubtotal="0">
      <items count="6">
        <item x="4"/>
        <item x="0"/>
        <item x="2"/>
        <item x="1"/>
        <item x="5"/>
        <item x="3"/>
      </items>
    </pivotField>
    <pivotField name="Quantidade de pontos inspecionados IP Veic" axis="axisRow" compact="0" outline="0" multipleItemSelectionAllowed="1" showAll="0" sortType="ascending" defaultSubtotal="0">
      <items count="10">
        <item x="4"/>
        <item x="0"/>
        <item x="3"/>
        <item x="6"/>
        <item x="1"/>
        <item x="8"/>
        <item x="9"/>
        <item x="2"/>
        <item x="7"/>
        <item x="5"/>
      </items>
    </pivotField>
    <pivotField name="Quantidade de pontos inspecionados IP Sec" axis="axisRow" compact="0" outline="0" multipleItemSelectionAllowed="1" showAll="0" sortType="ascending" defaultSubtotal="0">
      <items count="5">
        <item x="0"/>
        <item x="1"/>
        <item x="2"/>
        <item x="3"/>
        <item x="4"/>
      </items>
    </pivotField>
    <pivotField name="Aumento de pontos proposto (via de veículos)" axis="axisRow" compact="0" outline="0" multipleItemSelectionAllowed="1" showAll="0" sortType="ascending" defaultSubtotal="0">
      <items count="5">
        <item x="1"/>
        <item m="1" x="4"/>
        <item x="2"/>
        <item x="0"/>
        <item x="3"/>
      </items>
    </pivotField>
    <pivotField name="Aumento de pontos proposto (segundo nível)" axis="axisRow" compact="0" outline="0" multipleItemSelectionAllowed="1" showAll="0" sortType="ascending">
      <items count="4">
        <item x="2"/>
        <item x="0"/>
        <item x="1"/>
        <item t="default"/>
      </items>
    </pivotField>
    <pivotField name="Número de logradouros" dataField="1" compact="0" outline="0" multipleItemSelectionAllowed="1" showAll="0"/>
  </pivotFields>
  <rowFields count="12">
    <field x="1"/>
    <field x="2"/>
    <field x="3"/>
    <field x="4"/>
    <field x="5"/>
    <field x="6"/>
    <field x="7"/>
    <field x="8"/>
    <field x="9"/>
    <field x="10"/>
    <field x="11"/>
    <field x="12"/>
  </rowFields>
  <rowItems count="878">
    <i>
      <x/>
      <x v="4"/>
      <x v="2"/>
      <x v="5"/>
      <x v="3"/>
      <x v="3"/>
      <x/>
      <x v="1"/>
      <x v="2"/>
      <x v="2"/>
      <x v="3"/>
      <x v="1"/>
    </i>
    <i r="2">
      <x v="3"/>
      <x v="43"/>
      <x v="5"/>
      <x v="3"/>
      <x/>
      <x v="1"/>
      <x v="2"/>
      <x v="2"/>
      <x v="3"/>
      <x v="1"/>
    </i>
    <i r="2">
      <x v="4"/>
      <x v="28"/>
      <x v="4"/>
      <x v="3"/>
      <x/>
      <x v="1"/>
      <x v="2"/>
      <x v="2"/>
      <x v="3"/>
      <x v="1"/>
    </i>
    <i r="2">
      <x v="5"/>
      <x/>
      <x v="30"/>
      <x v="3"/>
      <x/>
      <x v="1"/>
      <x/>
      <x/>
      <x v="3"/>
      <x v="1"/>
    </i>
    <i r="1">
      <x v="5"/>
      <x v="5"/>
      <x/>
      <x/>
      <x v="3"/>
      <x/>
      <x v="1"/>
      <x v="2"/>
      <x v="2"/>
      <x v="3"/>
      <x v="1"/>
    </i>
    <i r="4">
      <x v="30"/>
      <x v="8"/>
      <x/>
      <x v="1"/>
      <x/>
      <x/>
      <x v="3"/>
      <x v="1"/>
    </i>
    <i>
      <x v="1"/>
      <x/>
      <x v="2"/>
      <x v="5"/>
      <x v="3"/>
      <x v="3"/>
      <x/>
      <x v="1"/>
      <x/>
      <x/>
      <x v="3"/>
      <x v="1"/>
    </i>
    <i r="2">
      <x v="3"/>
      <x v="41"/>
      <x v="2"/>
      <x v="3"/>
      <x/>
      <x v="1"/>
      <x/>
      <x/>
      <x v="3"/>
      <x v="1"/>
    </i>
    <i r="3">
      <x v="43"/>
      <x v="5"/>
      <x v="3"/>
      <x/>
      <x v="1"/>
      <x/>
      <x/>
      <x v="3"/>
      <x v="1"/>
    </i>
    <i r="2">
      <x v="4"/>
      <x v="28"/>
      <x v="4"/>
      <x v="3"/>
      <x/>
      <x v="1"/>
      <x/>
      <x/>
      <x v="3"/>
      <x v="1"/>
    </i>
    <i r="2">
      <x v="5"/>
      <x/>
      <x/>
      <x v="1"/>
      <x/>
      <x v="1"/>
      <x/>
      <x/>
      <x v="3"/>
      <x v="1"/>
    </i>
    <i r="5">
      <x v="6"/>
      <x/>
      <x v="1"/>
      <x/>
      <x/>
      <x v="3"/>
      <x v="1"/>
    </i>
    <i r="4">
      <x v="30"/>
      <x v="1"/>
      <x/>
      <x v="1"/>
      <x/>
      <x/>
      <x v="3"/>
      <x v="1"/>
    </i>
    <i r="8">
      <x v="1"/>
      <x/>
      <x v="3"/>
      <x v="1"/>
    </i>
    <i r="3">
      <x v="27"/>
      <x v="30"/>
      <x v="3"/>
      <x/>
      <x v="1"/>
      <x/>
      <x/>
      <x v="3"/>
      <x v="1"/>
    </i>
    <i r="1">
      <x v="4"/>
      <x v="5"/>
      <x/>
      <x v="30"/>
      <x v="1"/>
      <x/>
      <x v="1"/>
      <x/>
      <x/>
      <x v="3"/>
      <x v="1"/>
    </i>
    <i r="5">
      <x v="6"/>
      <x/>
      <x v="1"/>
      <x v="1"/>
      <x/>
      <x v="3"/>
      <x v="1"/>
    </i>
    <i r="1">
      <x v="5"/>
      <x v="5"/>
      <x/>
      <x v="30"/>
      <x v="1"/>
      <x/>
      <x v="1"/>
      <x/>
      <x/>
      <x v="3"/>
      <x v="1"/>
    </i>
    <i r="1">
      <x v="6"/>
      <x v="2"/>
      <x v="5"/>
      <x v="3"/>
      <x v="1"/>
      <x/>
      <x v="1"/>
      <x v="3"/>
      <x/>
      <x v="3"/>
      <x v="1"/>
    </i>
    <i r="2">
      <x v="3"/>
      <x v="41"/>
      <x v="2"/>
      <x v="1"/>
      <x/>
      <x v="1"/>
      <x v="3"/>
      <x/>
      <x v="3"/>
      <x v="1"/>
    </i>
    <i r="2">
      <x v="4"/>
      <x v="28"/>
      <x v="4"/>
      <x v="1"/>
      <x/>
      <x v="1"/>
      <x v="3"/>
      <x/>
      <x v="3"/>
      <x v="1"/>
    </i>
    <i r="2">
      <x v="5"/>
      <x/>
      <x v="30"/>
      <x v="1"/>
      <x/>
      <x v="1"/>
      <x/>
      <x/>
      <x v="3"/>
      <x v="1"/>
    </i>
    <i>
      <x v="2"/>
      <x/>
      <x v="2"/>
      <x v="4"/>
      <x v="1"/>
      <x v="8"/>
      <x/>
      <x v="1"/>
      <x v="2"/>
      <x/>
      <x v="3"/>
      <x v="1"/>
    </i>
    <i r="2">
      <x v="3"/>
      <x v="41"/>
      <x v="2"/>
      <x v="8"/>
      <x/>
      <x v="1"/>
      <x v="2"/>
      <x/>
      <x v="3"/>
      <x v="1"/>
    </i>
    <i r="2">
      <x v="4"/>
      <x v="28"/>
      <x v="4"/>
      <x v="8"/>
      <x/>
      <x v="1"/>
      <x v="2"/>
      <x/>
      <x v="3"/>
      <x v="1"/>
    </i>
    <i r="2">
      <x v="5"/>
      <x/>
      <x v="30"/>
      <x v="2"/>
      <x/>
      <x v="1"/>
      <x/>
      <x v="1"/>
      <x v="3"/>
      <x v="1"/>
    </i>
    <i r="1">
      <x v="4"/>
      <x v="5"/>
      <x/>
      <x/>
      <x v="6"/>
      <x/>
      <x v="1"/>
      <x/>
      <x/>
      <x v="3"/>
      <x v="1"/>
    </i>
    <i r="1">
      <x v="5"/>
      <x v="2"/>
      <x v="5"/>
      <x v="3"/>
      <x v="6"/>
      <x/>
      <x v="1"/>
      <x v="1"/>
      <x/>
      <x v="3"/>
      <x v="1"/>
    </i>
    <i r="3">
      <x v="6"/>
      <x v="6"/>
      <x v="6"/>
      <x/>
      <x v="1"/>
      <x v="1"/>
      <x/>
      <x v="3"/>
      <x v="1"/>
    </i>
    <i r="3">
      <x v="7"/>
      <x v="9"/>
      <x v="6"/>
      <x/>
      <x v="1"/>
      <x v="1"/>
      <x/>
      <x v="3"/>
      <x v="1"/>
    </i>
    <i r="2">
      <x v="3"/>
      <x v="43"/>
      <x v="5"/>
      <x v="6"/>
      <x/>
      <x v="1"/>
      <x v="1"/>
      <x/>
      <x v="3"/>
      <x v="1"/>
    </i>
    <i r="3">
      <x v="45"/>
      <x v="7"/>
      <x v="6"/>
      <x/>
      <x v="1"/>
      <x v="1"/>
      <x/>
      <x v="3"/>
      <x v="1"/>
    </i>
    <i r="2">
      <x v="4"/>
      <x v="28"/>
      <x v="4"/>
      <x v="6"/>
      <x/>
      <x v="1"/>
      <x v="1"/>
      <x/>
      <x v="3"/>
      <x v="1"/>
    </i>
    <i r="3">
      <x v="30"/>
      <x v="8"/>
      <x v="6"/>
      <x/>
      <x v="1"/>
      <x v="1"/>
      <x/>
      <x v="3"/>
      <x v="1"/>
    </i>
    <i r="2">
      <x v="5"/>
      <x/>
      <x/>
      <x v="6"/>
      <x/>
      <x v="1"/>
      <x/>
      <x/>
      <x v="3"/>
      <x v="1"/>
    </i>
    <i r="4">
      <x v="30"/>
      <x v="6"/>
      <x/>
      <x v="1"/>
      <x/>
      <x/>
      <x v="3"/>
      <x v="1"/>
    </i>
    <i r="1">
      <x v="6"/>
      <x v="2"/>
      <x v="4"/>
      <x v="1"/>
      <x v="4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3">
      <x v="5"/>
      <x v="3"/>
      <x v="2"/>
      <x/>
      <x v="1"/>
      <x v="1"/>
      <x/>
      <x v="3"/>
      <x v="1"/>
    </i>
    <i r="5">
      <x v="6"/>
      <x/>
      <x v="1"/>
      <x v="1"/>
      <x/>
      <x v="3"/>
      <x v="1"/>
    </i>
    <i r="3">
      <x v="6"/>
      <x v="6"/>
      <x v="6"/>
      <x/>
      <x v="1"/>
      <x/>
      <x/>
      <x v="3"/>
      <x v="1"/>
    </i>
    <i r="2">
      <x v="3"/>
      <x v="41"/>
      <x v="2"/>
      <x v="2"/>
      <x/>
      <x v="1"/>
      <x v="1"/>
      <x/>
      <x v="3"/>
      <x v="1"/>
    </i>
    <i r="5">
      <x v="4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3">
      <x v="43"/>
      <x v="5"/>
      <x v="6"/>
      <x/>
      <x v="1"/>
      <x/>
      <x/>
      <x v="3"/>
      <x v="1"/>
    </i>
    <i r="2">
      <x v="4"/>
      <x v="28"/>
      <x v="4"/>
      <x v="2"/>
      <x/>
      <x v="1"/>
      <x v="1"/>
      <x/>
      <x v="3"/>
      <x v="1"/>
    </i>
    <i r="5">
      <x v="4"/>
      <x/>
      <x v="1"/>
      <x v="1"/>
      <x/>
      <x v="3"/>
      <x v="1"/>
    </i>
    <i r="5">
      <x v="6"/>
      <x/>
      <x v="1"/>
      <x v="1"/>
      <x/>
      <x v="3"/>
      <x v="1"/>
    </i>
    <i r="2">
      <x v="5"/>
      <x/>
      <x/>
      <x v="6"/>
      <x/>
      <x v="1"/>
      <x/>
      <x/>
      <x v="3"/>
      <x v="1"/>
    </i>
    <i r="4">
      <x v="30"/>
      <x v="2"/>
      <x/>
      <x v="1"/>
      <x/>
      <x/>
      <x v="3"/>
      <x v="1"/>
    </i>
    <i r="5">
      <x v="6"/>
      <x/>
      <x v="1"/>
      <x/>
      <x/>
      <x v="3"/>
      <x v="1"/>
    </i>
    <i r="8">
      <x v="1"/>
      <x/>
      <x v="3"/>
      <x v="1"/>
    </i>
    <i r="3">
      <x v="27"/>
      <x v="30"/>
      <x v="6"/>
      <x/>
      <x v="1"/>
      <x/>
      <x/>
      <x v="3"/>
      <x v="1"/>
    </i>
    <i r="8">
      <x v="1"/>
      <x/>
      <x v="3"/>
      <x v="1"/>
    </i>
    <i>
      <x v="3"/>
      <x v="6"/>
      <x v="5"/>
      <x/>
      <x v="30"/>
      <x v="4"/>
      <x/>
      <x v="1"/>
      <x/>
      <x/>
      <x v="3"/>
      <x v="1"/>
    </i>
    <i>
      <x v="4"/>
      <x/>
      <x v="2"/>
      <x v="4"/>
      <x v="1"/>
      <x v="1"/>
      <x/>
      <x v="1"/>
      <x v="1"/>
      <x/>
      <x v="3"/>
      <x v="1"/>
    </i>
    <i r="5">
      <x v="6"/>
      <x/>
      <x v="1"/>
      <x v="1"/>
      <x/>
      <x v="3"/>
      <x v="1"/>
    </i>
    <i r="3">
      <x v="5"/>
      <x v="3"/>
      <x v="6"/>
      <x/>
      <x v="1"/>
      <x/>
      <x/>
      <x v="3"/>
      <x v="1"/>
    </i>
    <i r="3">
      <x v="6"/>
      <x v="6"/>
      <x v="3"/>
      <x v="7"/>
      <x v="1"/>
      <x/>
      <x/>
      <x v="3"/>
      <x v="1"/>
    </i>
    <i r="5">
      <x v="8"/>
      <x v="7"/>
      <x v="1"/>
      <x/>
      <x/>
      <x v="3"/>
      <x v="1"/>
    </i>
    <i r="2">
      <x v="3"/>
      <x v="41"/>
      <x v="2"/>
      <x v="1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3">
      <x v="43"/>
      <x v="5"/>
      <x v="8"/>
      <x v="7"/>
      <x v="1"/>
      <x/>
      <x/>
      <x v="3"/>
      <x v="1"/>
    </i>
    <i r="3">
      <x v="45"/>
      <x v="7"/>
      <x v="3"/>
      <x v="7"/>
      <x v="1"/>
      <x/>
      <x/>
      <x v="3"/>
      <x v="1"/>
    </i>
    <i r="2">
      <x v="4"/>
      <x v="28"/>
      <x v="4"/>
      <x v="1"/>
      <x/>
      <x v="1"/>
      <x v="1"/>
      <x/>
      <x v="3"/>
      <x v="1"/>
    </i>
    <i r="5">
      <x v="6"/>
      <x/>
      <x v="1"/>
      <x v="1"/>
      <x/>
      <x v="3"/>
      <x v="1"/>
    </i>
    <i r="5">
      <x v="8"/>
      <x v="7"/>
      <x v="1"/>
      <x/>
      <x/>
      <x v="3"/>
      <x v="1"/>
    </i>
    <i r="3">
      <x v="32"/>
      <x v="10"/>
      <x v="3"/>
      <x v="7"/>
      <x v="1"/>
      <x/>
      <x/>
      <x v="3"/>
      <x v="1"/>
    </i>
    <i r="2">
      <x v="5"/>
      <x v="27"/>
      <x v="30"/>
      <x v="6"/>
      <x/>
      <x v="1"/>
      <x/>
      <x/>
      <x v="3"/>
      <x v="1"/>
    </i>
    <i r="1">
      <x v="5"/>
      <x v="2"/>
      <x v="5"/>
      <x v="3"/>
      <x v="1"/>
      <x/>
      <x v="1"/>
      <x/>
      <x/>
      <x v="3"/>
      <x v="1"/>
    </i>
    <i r="5">
      <x v="4"/>
      <x/>
      <x v="1"/>
      <x v="1"/>
      <x/>
      <x v="3"/>
      <x v="1"/>
    </i>
    <i r="5">
      <x v="6"/>
      <x/>
      <x v="1"/>
      <x/>
      <x/>
      <x v="3"/>
      <x v="1"/>
    </i>
    <i r="2">
      <x v="3"/>
      <x v="41"/>
      <x v="2"/>
      <x v="1"/>
      <x/>
      <x v="1"/>
      <x/>
      <x/>
      <x v="3"/>
      <x v="1"/>
    </i>
    <i r="3">
      <x v="43"/>
      <x v="5"/>
      <x v="4"/>
      <x/>
      <x v="1"/>
      <x v="1"/>
      <x/>
      <x v="3"/>
      <x v="1"/>
    </i>
    <i r="5">
      <x v="6"/>
      <x/>
      <x v="1"/>
      <x/>
      <x/>
      <x v="3"/>
      <x v="1"/>
    </i>
    <i r="2">
      <x v="4"/>
      <x v="28"/>
      <x v="4"/>
      <x v="1"/>
      <x/>
      <x v="1"/>
      <x/>
      <x/>
      <x v="3"/>
      <x v="1"/>
    </i>
    <i r="5">
      <x v="4"/>
      <x/>
      <x v="1"/>
      <x v="1"/>
      <x/>
      <x v="3"/>
      <x v="1"/>
    </i>
    <i r="5">
      <x v="6"/>
      <x/>
      <x v="1"/>
      <x/>
      <x/>
      <x v="3"/>
      <x v="1"/>
    </i>
    <i r="2">
      <x v="5"/>
      <x/>
      <x v="30"/>
      <x v="6"/>
      <x/>
      <x v="1"/>
      <x v="1"/>
      <x/>
      <x v="3"/>
      <x v="1"/>
    </i>
    <i r="1">
      <x v="6"/>
      <x v="2"/>
      <x v="5"/>
      <x v="3"/>
      <x v="6"/>
      <x/>
      <x v="1"/>
      <x v="1"/>
      <x/>
      <x v="3"/>
      <x v="1"/>
    </i>
    <i r="3">
      <x v="7"/>
      <x v="9"/>
      <x v="6"/>
      <x v="6"/>
      <x v="1"/>
      <x/>
      <x/>
      <x v="3"/>
      <x v="1"/>
    </i>
    <i r="5">
      <x v="7"/>
      <x/>
      <x v="1"/>
      <x/>
      <x/>
      <x v="3"/>
      <x v="1"/>
    </i>
    <i r="2">
      <x v="3"/>
      <x v="43"/>
      <x v="5"/>
      <x v="6"/>
      <x/>
      <x v="1"/>
      <x v="1"/>
      <x/>
      <x v="3"/>
      <x v="1"/>
    </i>
    <i r="3">
      <x v="45"/>
      <x v="7"/>
      <x v="7"/>
      <x/>
      <x v="1"/>
      <x/>
      <x/>
      <x v="3"/>
      <x v="1"/>
    </i>
    <i r="2">
      <x v="4"/>
      <x v="28"/>
      <x v="4"/>
      <x v="6"/>
      <x/>
      <x v="1"/>
      <x v="1"/>
      <x/>
      <x v="3"/>
      <x v="1"/>
    </i>
    <i r="7">
      <x v="3"/>
      <x/>
      <x/>
      <x/>
      <x v="1"/>
    </i>
    <i r="2">
      <x v="5"/>
      <x/>
      <x/>
      <x v="6"/>
      <x/>
      <x v="1"/>
      <x/>
      <x/>
      <x v="3"/>
      <x v="1"/>
    </i>
    <i r="4">
      <x v="30"/>
      <x v="6"/>
      <x/>
      <x v="1"/>
      <x/>
      <x/>
      <x v="3"/>
      <x v="1"/>
    </i>
    <i r="8">
      <x v="1"/>
      <x/>
      <x v="3"/>
      <x v="1"/>
    </i>
    <i r="7">
      <x v="3"/>
      <x v="1"/>
      <x/>
      <x/>
      <x v="1"/>
    </i>
    <i r="6">
      <x v="6"/>
      <x v="1"/>
      <x v="1"/>
      <x/>
      <x v="3"/>
      <x v="1"/>
    </i>
    <i r="6">
      <x v="7"/>
      <x v="1"/>
      <x v="1"/>
      <x/>
      <x v="3"/>
      <x v="1"/>
    </i>
    <i r="3">
      <x v="16"/>
      <x v="30"/>
      <x v="6"/>
      <x/>
      <x v="1"/>
      <x/>
      <x/>
      <x v="3"/>
      <x v="1"/>
    </i>
    <i r="3">
      <x v="17"/>
      <x v="30"/>
      <x v="6"/>
      <x/>
      <x v="1"/>
      <x/>
      <x/>
      <x v="3"/>
      <x v="1"/>
    </i>
    <i r="3">
      <x v="27"/>
      <x v="30"/>
      <x v="6"/>
      <x/>
      <x v="1"/>
      <x/>
      <x/>
      <x v="3"/>
      <x v="1"/>
    </i>
    <i r="3">
      <x v="29"/>
      <x v="30"/>
      <x v="7"/>
      <x/>
      <x v="1"/>
      <x/>
      <x/>
      <x v="3"/>
      <x v="1"/>
    </i>
    <i r="3">
      <x v="42"/>
      <x v="30"/>
      <x v="6"/>
      <x/>
      <x v="1"/>
      <x/>
      <x/>
      <x v="3"/>
      <x v="1"/>
    </i>
    <i r="3">
      <x v="44"/>
      <x v="30"/>
      <x v="6"/>
      <x/>
      <x v="1"/>
      <x/>
      <x/>
      <x v="3"/>
      <x v="1"/>
    </i>
    <i r="3">
      <x v="50"/>
      <x v="30"/>
      <x v="6"/>
      <x v="7"/>
      <x v="1"/>
      <x/>
      <x/>
      <x v="3"/>
      <x v="1"/>
    </i>
    <i r="1">
      <x v="8"/>
      <x v="5"/>
      <x/>
      <x v="30"/>
      <x v="6"/>
      <x/>
      <x v="1"/>
      <x/>
      <x/>
      <x v="3"/>
      <x v="1"/>
    </i>
    <i>
      <x v="5"/>
      <x v="5"/>
      <x v="2"/>
      <x v="7"/>
      <x v="9"/>
      <x v="6"/>
      <x/>
      <x v="1"/>
      <x v="1"/>
      <x/>
      <x v="3"/>
      <x v="1"/>
    </i>
    <i r="3">
      <x v="8"/>
      <x v="11"/>
      <x v="7"/>
      <x/>
      <x v="1"/>
      <x v="1"/>
      <x/>
      <x v="3"/>
      <x v="1"/>
    </i>
    <i r="2">
      <x v="3"/>
      <x v="45"/>
      <x v="7"/>
      <x v="6"/>
      <x/>
      <x v="1"/>
      <x v="1"/>
      <x/>
      <x v="3"/>
      <x v="1"/>
    </i>
    <i r="3">
      <x v="47"/>
      <x v="10"/>
      <x v="7"/>
      <x/>
      <x v="1"/>
      <x v="1"/>
      <x/>
      <x v="3"/>
      <x v="1"/>
    </i>
    <i r="2">
      <x v="4"/>
      <x v="30"/>
      <x v="8"/>
      <x v="6"/>
      <x v="7"/>
      <x v="1"/>
      <x v="1"/>
      <x/>
      <x v="3"/>
      <x v="1"/>
    </i>
    <i r="3">
      <x v="32"/>
      <x v="10"/>
      <x v="7"/>
      <x v="6"/>
      <x v="1"/>
      <x v="1"/>
      <x/>
      <x v="3"/>
      <x v="1"/>
    </i>
    <i>
      <x v="6"/>
      <x/>
      <x v="5"/>
      <x/>
      <x/>
      <x v="1"/>
      <x/>
      <x v="1"/>
      <x/>
      <x/>
      <x v="3"/>
      <x v="1"/>
    </i>
    <i r="4">
      <x v="30"/>
      <x v="1"/>
      <x/>
      <x v="1"/>
      <x v="2"/>
      <x/>
      <x v="3"/>
      <x v="1"/>
    </i>
    <i r="1">
      <x v="5"/>
      <x v="2"/>
      <x v="5"/>
      <x v="3"/>
      <x v="1"/>
      <x/>
      <x/>
      <x v="1"/>
      <x/>
      <x v="3"/>
      <x/>
    </i>
    <i r="7">
      <x v="1"/>
      <x/>
      <x/>
      <x v="3"/>
      <x v="1"/>
    </i>
    <i r="5">
      <x v="7"/>
      <x/>
      <x v="1"/>
      <x v="1"/>
      <x/>
      <x v="3"/>
      <x v="1"/>
    </i>
    <i r="2">
      <x v="3"/>
      <x v="41"/>
      <x v="2"/>
      <x v="1"/>
      <x/>
      <x v="1"/>
      <x/>
      <x/>
      <x v="3"/>
      <x v="1"/>
    </i>
    <i r="3">
      <x v="43"/>
      <x v="5"/>
      <x v="7"/>
      <x/>
      <x v="1"/>
      <x v="1"/>
      <x/>
      <x v="3"/>
      <x v="1"/>
    </i>
    <i r="3">
      <x v="45"/>
      <x v="7"/>
      <x v="1"/>
      <x/>
      <x/>
      <x v="1"/>
      <x/>
      <x v="3"/>
      <x/>
    </i>
    <i r="2">
      <x v="4"/>
      <x v="28"/>
      <x v="4"/>
      <x v="1"/>
      <x/>
      <x/>
      <x v="1"/>
      <x/>
      <x v="3"/>
      <x/>
    </i>
    <i r="7">
      <x v="1"/>
      <x/>
      <x/>
      <x v="3"/>
      <x v="1"/>
    </i>
    <i r="5">
      <x v="7"/>
      <x/>
      <x v="1"/>
      <x v="1"/>
      <x/>
      <x v="3"/>
      <x v="1"/>
    </i>
    <i r="2">
      <x v="5"/>
      <x/>
      <x v="30"/>
      <x v="1"/>
      <x/>
      <x v="1"/>
      <x/>
      <x/>
      <x v="3"/>
      <x v="1"/>
    </i>
    <i r="1">
      <x v="6"/>
      <x v="5"/>
      <x/>
      <x v="30"/>
      <x v="7"/>
      <x/>
      <x v="1"/>
      <x/>
      <x/>
      <x v="3"/>
      <x v="1"/>
    </i>
    <i>
      <x v="7"/>
      <x v="3"/>
      <x v="2"/>
      <x v="10"/>
      <x v="17"/>
      <x v="1"/>
      <x v="6"/>
      <x v="1"/>
      <x v="1"/>
      <x/>
      <x v="3"/>
      <x v="1"/>
    </i>
    <i r="2">
      <x v="3"/>
      <x v="49"/>
      <x v="16"/>
      <x v="1"/>
      <x v="6"/>
      <x v="1"/>
      <x v="1"/>
      <x/>
      <x v="3"/>
      <x v="1"/>
    </i>
    <i r="2">
      <x v="4"/>
      <x v="35"/>
      <x v="13"/>
      <x v="1"/>
      <x v="6"/>
      <x v="1"/>
      <x v="1"/>
      <x/>
      <x v="3"/>
      <x v="1"/>
    </i>
    <i r="1">
      <x v="4"/>
      <x v="2"/>
      <x v="5"/>
      <x v="3"/>
      <x v="1"/>
      <x/>
      <x v="1"/>
      <x v="1"/>
      <x/>
      <x v="3"/>
      <x v="1"/>
    </i>
    <i r="5">
      <x v="7"/>
      <x/>
      <x v="1"/>
      <x v="7"/>
      <x/>
      <x v="3"/>
      <x v="1"/>
    </i>
    <i r="2">
      <x v="3"/>
      <x v="43"/>
      <x v="5"/>
      <x v="1"/>
      <x/>
      <x v="1"/>
      <x v="1"/>
      <x/>
      <x v="3"/>
      <x v="1"/>
    </i>
    <i r="5">
      <x v="7"/>
      <x/>
      <x v="1"/>
      <x v="7"/>
      <x/>
      <x v="3"/>
      <x v="1"/>
    </i>
    <i r="2">
      <x v="4"/>
      <x v="28"/>
      <x v="4"/>
      <x v="1"/>
      <x/>
      <x v="1"/>
      <x v="1"/>
      <x/>
      <x v="3"/>
      <x v="1"/>
    </i>
    <i r="5">
      <x v="7"/>
      <x/>
      <x v="1"/>
      <x v="7"/>
      <x/>
      <x v="3"/>
      <x v="1"/>
    </i>
    <i r="2">
      <x v="5"/>
      <x/>
      <x v="30"/>
      <x v="1"/>
      <x/>
      <x v="1"/>
      <x/>
      <x/>
      <x v="3"/>
      <x v="1"/>
    </i>
    <i r="1">
      <x v="5"/>
      <x v="2"/>
      <x v="4"/>
      <x v="1"/>
      <x v="3"/>
      <x/>
      <x v="1"/>
      <x v="2"/>
      <x/>
      <x v="3"/>
      <x v="1"/>
    </i>
    <i r="2">
      <x v="3"/>
      <x v="41"/>
      <x v="2"/>
      <x v="3"/>
      <x/>
      <x v="1"/>
      <x v="2"/>
      <x/>
      <x v="3"/>
      <x v="1"/>
    </i>
    <i r="2">
      <x v="5"/>
      <x/>
      <x v="30"/>
      <x v="3"/>
      <x/>
      <x v="1"/>
      <x/>
      <x/>
      <x v="3"/>
      <x v="1"/>
    </i>
    <i r="3">
      <x v="27"/>
      <x v="30"/>
      <x v="3"/>
      <x/>
      <x v="1"/>
      <x v="2"/>
      <x/>
      <x v="3"/>
      <x v="1"/>
    </i>
    <i r="1">
      <x v="6"/>
      <x v="2"/>
      <x v="5"/>
      <x v="3"/>
      <x v="3"/>
      <x/>
      <x v="1"/>
      <x v="4"/>
      <x/>
      <x v="3"/>
      <x v="1"/>
    </i>
    <i r="2">
      <x v="3"/>
      <x v="43"/>
      <x v="5"/>
      <x v="3"/>
      <x/>
      <x v="1"/>
      <x v="4"/>
      <x/>
      <x v="3"/>
      <x v="1"/>
    </i>
    <i r="2">
      <x v="4"/>
      <x v="28"/>
      <x v="4"/>
      <x v="3"/>
      <x/>
      <x v="1"/>
      <x v="4"/>
      <x/>
      <x v="3"/>
      <x v="1"/>
    </i>
    <i r="2">
      <x v="5"/>
      <x/>
      <x v="30"/>
      <x v="3"/>
      <x/>
      <x v="1"/>
      <x v="6"/>
      <x/>
      <x v="3"/>
      <x v="1"/>
    </i>
    <i r="6">
      <x v="7"/>
      <x v="1"/>
      <x v="6"/>
      <x/>
      <x v="3"/>
      <x v="1"/>
    </i>
    <i>
      <x v="8"/>
      <x/>
      <x v="2"/>
      <x v="4"/>
      <x v="1"/>
      <x v="1"/>
      <x/>
      <x v="1"/>
      <x v="2"/>
      <x/>
      <x v="3"/>
      <x v="1"/>
    </i>
    <i r="5">
      <x v="2"/>
      <x/>
      <x v="1"/>
      <x v="2"/>
      <x/>
      <x v="3"/>
      <x v="1"/>
    </i>
    <i r="2">
      <x v="3"/>
      <x v="41"/>
      <x v="2"/>
      <x v="1"/>
      <x/>
      <x v="1"/>
      <x v="2"/>
      <x/>
      <x v="3"/>
      <x v="1"/>
    </i>
    <i r="5">
      <x v="2"/>
      <x/>
      <x v="1"/>
      <x v="2"/>
      <x/>
      <x v="3"/>
      <x v="1"/>
    </i>
    <i r="2">
      <x v="4"/>
      <x v="28"/>
      <x v="4"/>
      <x v="1"/>
      <x/>
      <x v="1"/>
      <x v="2"/>
      <x/>
      <x v="3"/>
      <x v="1"/>
    </i>
    <i r="5">
      <x v="2"/>
      <x/>
      <x v="1"/>
      <x v="2"/>
      <x/>
      <x v="3"/>
      <x v="1"/>
    </i>
    <i r="2">
      <x v="5"/>
      <x/>
      <x/>
      <x v="1"/>
      <x/>
      <x v="1"/>
      <x/>
      <x/>
      <x v="3"/>
      <x v="1"/>
    </i>
    <i r="4">
      <x v="30"/>
      <x v="1"/>
      <x/>
      <x v="1"/>
      <x/>
      <x/>
      <x v="3"/>
      <x v="1"/>
    </i>
    <i r="1">
      <x v="4"/>
      <x v="2"/>
      <x v="5"/>
      <x v="3"/>
      <x v="6"/>
      <x/>
      <x v="1"/>
      <x v="1"/>
      <x/>
      <x v="3"/>
      <x v="1"/>
    </i>
    <i r="8">
      <x v="7"/>
      <x/>
      <x v="3"/>
      <x v="1"/>
    </i>
    <i r="3">
      <x v="6"/>
      <x v="6"/>
      <x v="2"/>
      <x/>
      <x v="1"/>
      <x v="1"/>
      <x/>
      <x v="3"/>
      <x v="1"/>
    </i>
    <i r="5">
      <x v="6"/>
      <x/>
      <x v="1"/>
      <x/>
      <x/>
      <x v="3"/>
      <x v="1"/>
    </i>
    <i r="5">
      <x v="7"/>
      <x/>
      <x v="1"/>
      <x v="1"/>
      <x/>
      <x v="3"/>
      <x v="1"/>
    </i>
    <i r="3">
      <x v="7"/>
      <x v="9"/>
      <x v="2"/>
      <x/>
      <x v="1"/>
      <x v="1"/>
      <x/>
      <x v="3"/>
      <x v="1"/>
    </i>
    <i r="5">
      <x v="4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3">
      <x v="8"/>
      <x v="11"/>
      <x v="1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5">
      <x v="7"/>
      <x/>
      <x v="1"/>
      <x v="1"/>
      <x/>
      <x v="3"/>
      <x v="1"/>
    </i>
    <i r="3">
      <x v="9"/>
      <x v="14"/>
      <x v="6"/>
      <x/>
      <x v="1"/>
      <x/>
      <x/>
      <x v="3"/>
      <x v="1"/>
    </i>
    <i r="5">
      <x v="7"/>
      <x v="3"/>
      <x v="1"/>
      <x v="1"/>
      <x/>
      <x v="3"/>
      <x v="1"/>
    </i>
    <i r="3">
      <x v="10"/>
      <x v="17"/>
      <x v="6"/>
      <x/>
      <x v="1"/>
      <x/>
      <x/>
      <x v="3"/>
      <x v="1"/>
    </i>
    <i r="2">
      <x v="3"/>
      <x v="41"/>
      <x v="2"/>
      <x v="6"/>
      <x/>
      <x v="1"/>
      <x v="1"/>
      <x/>
      <x v="3"/>
      <x v="1"/>
    </i>
    <i r="3">
      <x v="43"/>
      <x v="5"/>
      <x v="6"/>
      <x/>
      <x v="1"/>
      <x/>
      <x/>
      <x v="3"/>
      <x v="1"/>
    </i>
    <i r="8">
      <x v="7"/>
      <x/>
      <x v="3"/>
      <x v="1"/>
    </i>
    <i r="3">
      <x v="45"/>
      <x v="7"/>
      <x v="2"/>
      <x/>
      <x v="1"/>
      <x v="1"/>
      <x/>
      <x v="3"/>
      <x v="1"/>
    </i>
    <i r="5">
      <x v="4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5">
      <x v="7"/>
      <x/>
      <x v="1"/>
      <x v="1"/>
      <x/>
      <x v="3"/>
      <x v="1"/>
    </i>
    <i r="3">
      <x v="47"/>
      <x v="10"/>
      <x v="1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5">
      <x v="7"/>
      <x/>
      <x v="1"/>
      <x v="1"/>
      <x/>
      <x v="3"/>
      <x v="1"/>
    </i>
    <i r="6">
      <x v="3"/>
      <x v="1"/>
      <x v="1"/>
      <x/>
      <x v="3"/>
      <x v="1"/>
    </i>
    <i r="3">
      <x v="49"/>
      <x v="16"/>
      <x v="6"/>
      <x/>
      <x v="1"/>
      <x/>
      <x/>
      <x v="3"/>
      <x v="1"/>
    </i>
    <i r="2">
      <x v="4"/>
      <x v="28"/>
      <x v="4"/>
      <x v="6"/>
      <x/>
      <x v="1"/>
      <x/>
      <x/>
      <x v="3"/>
      <x v="1"/>
    </i>
    <i r="8">
      <x v="1"/>
      <x/>
      <x v="3"/>
      <x v="1"/>
    </i>
    <i r="8">
      <x v="7"/>
      <x/>
      <x v="3"/>
      <x v="1"/>
    </i>
    <i r="3">
      <x v="30"/>
      <x v="8"/>
      <x v="1"/>
      <x/>
      <x v="1"/>
      <x v="1"/>
      <x/>
      <x v="3"/>
      <x v="1"/>
    </i>
    <i r="5">
      <x v="2"/>
      <x/>
      <x v="1"/>
      <x v="1"/>
      <x/>
      <x v="3"/>
      <x v="1"/>
    </i>
    <i r="5">
      <x v="4"/>
      <x/>
      <x v="1"/>
      <x v="1"/>
      <x/>
      <x v="3"/>
      <x v="1"/>
    </i>
    <i r="5">
      <x v="6"/>
      <x/>
      <x v="1"/>
      <x/>
      <x/>
      <x v="3"/>
      <x v="1"/>
    </i>
    <i r="5">
      <x v="7"/>
      <x/>
      <x v="1"/>
      <x v="1"/>
      <x/>
      <x v="3"/>
      <x v="1"/>
    </i>
    <i r="3">
      <x v="32"/>
      <x v="10"/>
      <x v="7"/>
      <x v="3"/>
      <x v="1"/>
      <x v="1"/>
      <x/>
      <x v="3"/>
      <x v="1"/>
    </i>
    <i r="3">
      <x v="35"/>
      <x v="13"/>
      <x v="6"/>
      <x/>
      <x v="1"/>
      <x v="1"/>
      <x/>
      <x v="3"/>
      <x v="1"/>
    </i>
    <i r="2">
      <x v="5"/>
      <x/>
      <x v="30"/>
      <x v="2"/>
      <x/>
      <x v="1"/>
      <x v="1"/>
      <x/>
      <x v="3"/>
      <x v="1"/>
    </i>
    <i r="5">
      <x v="4"/>
      <x/>
      <x v="1"/>
      <x v="1"/>
      <x/>
      <x v="3"/>
      <x v="1"/>
    </i>
    <i r="8">
      <x v="7"/>
      <x/>
      <x v="3"/>
      <x v="1"/>
    </i>
    <i r="5">
      <x v="6"/>
      <x/>
      <x v="1"/>
      <x/>
      <x/>
      <x v="3"/>
      <x v="1"/>
    </i>
    <i r="8">
      <x v="1"/>
      <x/>
      <x v="3"/>
      <x v="1"/>
    </i>
    <i r="6">
      <x v="5"/>
      <x v="1"/>
      <x v="1"/>
      <x/>
      <x v="3"/>
      <x v="1"/>
    </i>
    <i r="5">
      <x v="7"/>
      <x/>
      <x v="1"/>
      <x v="1"/>
      <x/>
      <x v="3"/>
      <x v="1"/>
    </i>
    <i r="8">
      <x v="7"/>
      <x/>
      <x v="3"/>
      <x v="1"/>
    </i>
    <i r="3">
      <x v="29"/>
      <x v="30"/>
      <x v="6"/>
      <x/>
      <x v="1"/>
      <x v="1"/>
      <x/>
      <x v="3"/>
      <x v="1"/>
    </i>
    <i r="3">
      <x v="36"/>
      <x v="30"/>
      <x v="6"/>
      <x/>
      <x v="1"/>
      <x/>
      <x/>
      <x v="3"/>
      <x v="1"/>
    </i>
    <i r="6">
      <x v="6"/>
      <x v="1"/>
      <x/>
      <x/>
      <x v="3"/>
      <x v="1"/>
    </i>
    <i r="1">
      <x v="5"/>
      <x v="2"/>
      <x v="4"/>
      <x v="1"/>
      <x v="4"/>
      <x/>
      <x v="1"/>
      <x v="1"/>
      <x/>
      <x v="3"/>
      <x v="1"/>
    </i>
    <i r="8">
      <x v="7"/>
      <x/>
      <x v="3"/>
      <x v="1"/>
    </i>
    <i r="5">
      <x v="6"/>
      <x/>
      <x v="1"/>
      <x/>
      <x/>
      <x v="3"/>
      <x v="1"/>
    </i>
    <i r="5">
      <x v="7"/>
      <x/>
      <x v="1"/>
      <x v="1"/>
      <x/>
      <x v="3"/>
      <x v="1"/>
    </i>
    <i r="3">
      <x v="5"/>
      <x v="3"/>
      <x v="2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5">
      <x v="7"/>
      <x/>
      <x v="1"/>
      <x/>
      <x/>
      <x v="3"/>
      <x v="1"/>
    </i>
    <i r="8">
      <x v="1"/>
      <x/>
      <x v="3"/>
      <x v="1"/>
    </i>
    <i r="3">
      <x v="6"/>
      <x v="6"/>
      <x v="2"/>
      <x/>
      <x v="1"/>
      <x v="1"/>
      <x/>
      <x v="3"/>
      <x v="1"/>
    </i>
    <i r="5">
      <x v="4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5">
      <x v="7"/>
      <x/>
      <x v="1"/>
      <x/>
      <x/>
      <x v="3"/>
      <x v="1"/>
    </i>
    <i r="8">
      <x v="1"/>
      <x/>
      <x v="3"/>
      <x v="1"/>
    </i>
    <i r="3">
      <x v="7"/>
      <x v="9"/>
      <x v="2"/>
      <x/>
      <x v="1"/>
      <x/>
      <x/>
      <x v="3"/>
      <x v="1"/>
    </i>
    <i r="5">
      <x v="6"/>
      <x/>
      <x v="1"/>
      <x/>
      <x/>
      <x v="3"/>
      <x v="1"/>
    </i>
    <i r="8">
      <x v="1"/>
      <x/>
      <x v="3"/>
      <x v="1"/>
    </i>
    <i r="5">
      <x v="7"/>
      <x/>
      <x v="1"/>
      <x v="1"/>
      <x/>
      <x v="3"/>
      <x v="1"/>
    </i>
    <i r="3">
      <x v="8"/>
      <x v="11"/>
      <x v="6"/>
      <x/>
      <x v="1"/>
      <x v="1"/>
      <x/>
      <x v="3"/>
      <x v="1"/>
    </i>
    <i r="5">
      <x v="7"/>
      <x/>
      <x v="1"/>
      <x v="1"/>
      <x/>
      <x v="3"/>
      <x v="1"/>
    </i>
    <i r="3">
      <x v="9"/>
      <x v="14"/>
      <x v="4"/>
      <x v="6"/>
      <x v="1"/>
      <x v="1"/>
      <x/>
      <x v="3"/>
      <x v="1"/>
    </i>
    <i r="5">
      <x v="6"/>
      <x/>
      <x v="1"/>
      <x v="2"/>
      <x v="2"/>
      <x v="3"/>
      <x v="1"/>
    </i>
    <i r="5">
      <x v="7"/>
      <x v="7"/>
      <x v="1"/>
      <x v="1"/>
      <x/>
      <x v="3"/>
      <x v="1"/>
    </i>
    <i r="2">
      <x v="3"/>
      <x v="41"/>
      <x v="2"/>
      <x v="4"/>
      <x/>
      <x v="1"/>
      <x v="1"/>
      <x/>
      <x v="3"/>
      <x v="1"/>
    </i>
    <i r="8">
      <x v="7"/>
      <x/>
      <x v="3"/>
      <x v="1"/>
    </i>
    <i r="5">
      <x v="6"/>
      <x/>
      <x v="1"/>
      <x/>
      <x/>
      <x v="3"/>
      <x v="1"/>
    </i>
    <i r="8">
      <x v="1"/>
      <x/>
      <x v="3"/>
      <x v="1"/>
    </i>
    <i r="5">
      <x v="7"/>
      <x/>
      <x v="1"/>
      <x/>
      <x/>
      <x v="3"/>
      <x v="1"/>
    </i>
    <i r="8">
      <x v="1"/>
      <x/>
      <x v="3"/>
      <x v="1"/>
    </i>
    <i r="3">
      <x v="43"/>
      <x v="5"/>
      <x v="2"/>
      <x/>
      <x v="1"/>
      <x v="1"/>
      <x/>
      <x v="3"/>
      <x v="1"/>
    </i>
    <i r="5">
      <x v="4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6">
      <x v="6"/>
      <x v="1"/>
      <x v="1"/>
      <x/>
      <x v="3"/>
      <x v="1"/>
    </i>
    <i r="5">
      <x v="7"/>
      <x/>
      <x v="1"/>
      <x/>
      <x/>
      <x v="3"/>
      <x v="1"/>
    </i>
    <i r="8">
      <x v="1"/>
      <x/>
      <x v="3"/>
      <x v="1"/>
    </i>
    <i r="3">
      <x v="45"/>
      <x v="7"/>
      <x v="2"/>
      <x/>
      <x v="1"/>
      <x/>
      <x/>
      <x v="3"/>
      <x v="1"/>
    </i>
    <i r="8">
      <x v="1"/>
      <x/>
      <x v="3"/>
      <x v="1"/>
    </i>
    <i r="5">
      <x v="4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6">
      <x v="3"/>
      <x v="1"/>
      <x v="1"/>
      <x/>
      <x v="3"/>
      <x v="1"/>
    </i>
    <i r="5">
      <x v="7"/>
      <x/>
      <x v="1"/>
      <x v="1"/>
      <x/>
      <x v="3"/>
      <x v="1"/>
    </i>
    <i r="6">
      <x v="2"/>
      <x v="1"/>
      <x v="1"/>
      <x/>
      <x v="3"/>
      <x v="1"/>
    </i>
    <i r="3">
      <x v="47"/>
      <x v="10"/>
      <x v="4"/>
      <x v="7"/>
      <x v="1"/>
      <x v="1"/>
      <x/>
      <x v="3"/>
      <x v="1"/>
    </i>
    <i r="5">
      <x v="6"/>
      <x/>
      <x v="1"/>
      <x v="1"/>
      <x/>
      <x v="3"/>
      <x v="1"/>
    </i>
    <i r="8">
      <x v="2"/>
      <x v="2"/>
      <x v="3"/>
      <x v="1"/>
    </i>
    <i r="6">
      <x v="6"/>
      <x v="1"/>
      <x v="1"/>
      <x/>
      <x v="3"/>
      <x v="1"/>
    </i>
    <i r="5">
      <x v="7"/>
      <x v="7"/>
      <x v="1"/>
      <x v="1"/>
      <x/>
      <x v="3"/>
      <x v="1"/>
    </i>
    <i r="2">
      <x v="4"/>
      <x v="28"/>
      <x v="4"/>
      <x v="2"/>
      <x/>
      <x v="1"/>
      <x v="1"/>
      <x/>
      <x v="3"/>
      <x v="1"/>
    </i>
    <i r="5">
      <x v="4"/>
      <x/>
      <x v="1"/>
      <x v="1"/>
      <x/>
      <x v="3"/>
      <x v="1"/>
    </i>
    <i r="8">
      <x v="7"/>
      <x/>
      <x v="3"/>
      <x v="1"/>
    </i>
    <i r="5">
      <x v="6"/>
      <x/>
      <x v="1"/>
      <x/>
      <x/>
      <x v="3"/>
      <x v="1"/>
    </i>
    <i r="8">
      <x v="1"/>
      <x/>
      <x v="3"/>
      <x v="1"/>
    </i>
    <i r="6">
      <x v="6"/>
      <x v="1"/>
      <x v="1"/>
      <x/>
      <x v="3"/>
      <x v="1"/>
    </i>
    <i r="5">
      <x v="7"/>
      <x/>
      <x v="1"/>
      <x/>
      <x/>
      <x v="3"/>
      <x v="1"/>
    </i>
    <i r="8">
      <x v="1"/>
      <x/>
      <x v="3"/>
      <x v="1"/>
    </i>
    <i r="3">
      <x v="30"/>
      <x v="8"/>
      <x v="2"/>
      <x/>
      <x v="1"/>
      <x/>
      <x/>
      <x v="3"/>
      <x v="1"/>
    </i>
    <i r="8">
      <x v="1"/>
      <x/>
      <x v="3"/>
      <x v="1"/>
    </i>
    <i r="5">
      <x v="4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6">
      <x v="6"/>
      <x v="1"/>
      <x v="1"/>
      <x/>
      <x v="3"/>
      <x v="1"/>
    </i>
    <i r="5">
      <x v="7"/>
      <x/>
      <x v="1"/>
      <x v="1"/>
      <x/>
      <x v="3"/>
      <x v="1"/>
    </i>
    <i r="6">
      <x v="2"/>
      <x v="1"/>
      <x v="1"/>
      <x/>
      <x v="3"/>
      <x v="1"/>
    </i>
    <i r="3">
      <x v="32"/>
      <x v="10"/>
      <x v="6"/>
      <x/>
      <x v="1"/>
      <x v="1"/>
      <x/>
      <x v="3"/>
      <x v="1"/>
    </i>
    <i r="8">
      <x v="2"/>
      <x v="2"/>
      <x v="3"/>
      <x v="1"/>
    </i>
    <i r="6">
      <x v="7"/>
      <x v="1"/>
      <x v="1"/>
      <x/>
      <x v="3"/>
      <x v="1"/>
    </i>
    <i r="3">
      <x v="35"/>
      <x v="13"/>
      <x v="4"/>
      <x v="4"/>
      <x v="1"/>
      <x v="1"/>
      <x/>
      <x v="3"/>
      <x v="1"/>
    </i>
    <i r="5">
      <x v="6"/>
      <x/>
      <x v="1"/>
      <x v="1"/>
      <x/>
      <x v="3"/>
      <x v="1"/>
    </i>
    <i r="2">
      <x v="5"/>
      <x/>
      <x/>
      <x v="6"/>
      <x/>
      <x v="1"/>
      <x/>
      <x/>
      <x v="3"/>
      <x v="1"/>
    </i>
    <i r="4">
      <x v="30"/>
      <x v="1"/>
      <x/>
      <x v="1"/>
      <x/>
      <x/>
      <x v="3"/>
      <x v="1"/>
    </i>
    <i r="8">
      <x v="1"/>
      <x/>
      <x v="3"/>
      <x v="1"/>
    </i>
    <i r="5">
      <x v="2"/>
      <x/>
      <x v="1"/>
      <x/>
      <x/>
      <x v="3"/>
      <x v="1"/>
    </i>
    <i r="5">
      <x v="4"/>
      <x/>
      <x v="1"/>
      <x/>
      <x/>
      <x v="3"/>
      <x v="1"/>
    </i>
    <i r="5">
      <x v="6"/>
      <x/>
      <x v="1"/>
      <x/>
      <x/>
      <x v="3"/>
      <x v="1"/>
    </i>
    <i r="8">
      <x v="1"/>
      <x/>
      <x v="3"/>
      <x v="1"/>
    </i>
    <i r="8">
      <x v="7"/>
      <x/>
      <x v="3"/>
      <x v="1"/>
    </i>
    <i r="6">
      <x v="6"/>
      <x v="1"/>
      <x v="1"/>
      <x/>
      <x v="3"/>
      <x v="1"/>
    </i>
    <i r="6">
      <x v="7"/>
      <x v="1"/>
      <x v="1"/>
      <x/>
      <x v="3"/>
      <x v="1"/>
    </i>
    <i r="5">
      <x v="7"/>
      <x/>
      <x v="1"/>
      <x v="1"/>
      <x/>
      <x v="3"/>
      <x v="1"/>
    </i>
    <i r="3">
      <x v="16"/>
      <x v="30"/>
      <x v="2"/>
      <x/>
      <x v="1"/>
      <x/>
      <x/>
      <x v="3"/>
      <x v="1"/>
    </i>
    <i r="3">
      <x v="18"/>
      <x v="30"/>
      <x v="6"/>
      <x/>
      <x v="1"/>
      <x/>
      <x/>
      <x v="3"/>
      <x v="1"/>
    </i>
    <i r="3">
      <x v="19"/>
      <x v="30"/>
      <x v="6"/>
      <x/>
      <x v="1"/>
      <x/>
      <x/>
      <x v="3"/>
      <x v="1"/>
    </i>
    <i r="3">
      <x v="21"/>
      <x v="30"/>
      <x v="6"/>
      <x/>
      <x v="1"/>
      <x/>
      <x/>
      <x v="3"/>
      <x v="1"/>
    </i>
    <i r="3">
      <x v="27"/>
      <x v="30"/>
      <x v="2"/>
      <x/>
      <x v="1"/>
      <x/>
      <x/>
      <x v="3"/>
      <x v="1"/>
    </i>
    <i r="5">
      <x v="4"/>
      <x/>
      <x v="1"/>
      <x v="7"/>
      <x/>
      <x v="3"/>
      <x v="1"/>
    </i>
    <i r="5">
      <x v="6"/>
      <x/>
      <x v="1"/>
      <x/>
      <x/>
      <x v="3"/>
      <x v="1"/>
    </i>
    <i r="8">
      <x v="1"/>
      <x/>
      <x v="3"/>
      <x v="1"/>
    </i>
    <i r="5">
      <x v="7"/>
      <x/>
      <x v="1"/>
      <x/>
      <x/>
      <x v="3"/>
      <x v="1"/>
    </i>
    <i r="3">
      <x v="34"/>
      <x v="30"/>
      <x v="6"/>
      <x/>
      <x v="1"/>
      <x/>
      <x/>
      <x v="3"/>
      <x v="1"/>
    </i>
    <i r="5">
      <x v="7"/>
      <x v="4"/>
      <x v="1"/>
      <x v="1"/>
      <x/>
      <x v="3"/>
      <x v="1"/>
    </i>
    <i r="3">
      <x v="42"/>
      <x v="30"/>
      <x v="2"/>
      <x/>
      <x v="1"/>
      <x/>
      <x/>
      <x v="3"/>
      <x v="1"/>
    </i>
    <i r="3">
      <x v="46"/>
      <x v="30"/>
      <x v="6"/>
      <x/>
      <x v="1"/>
      <x/>
      <x/>
      <x v="3"/>
      <x v="1"/>
    </i>
    <i r="3">
      <x v="50"/>
      <x v="30"/>
      <x v="6"/>
      <x/>
      <x v="1"/>
      <x/>
      <x/>
      <x v="3"/>
      <x v="1"/>
    </i>
    <i r="1">
      <x v="6"/>
      <x v="2"/>
      <x v="4"/>
      <x v="1"/>
      <x v="6"/>
      <x/>
      <x v="1"/>
      <x v="1"/>
      <x/>
      <x v="3"/>
      <x v="1"/>
    </i>
    <i r="8">
      <x v="7"/>
      <x v="3"/>
      <x v="3"/>
      <x v="1"/>
    </i>
    <i r="3">
      <x v="5"/>
      <x v="3"/>
      <x v="1"/>
      <x/>
      <x v="1"/>
      <x v="1"/>
      <x/>
      <x v="3"/>
      <x v="1"/>
    </i>
    <i r="5">
      <x v="2"/>
      <x/>
      <x v="1"/>
      <x/>
      <x/>
      <x v="3"/>
      <x v="1"/>
    </i>
    <i r="8"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5">
      <x v="7"/>
      <x/>
      <x v="1"/>
      <x/>
      <x/>
      <x v="3"/>
      <x v="1"/>
    </i>
    <i r="8">
      <x v="1"/>
      <x/>
      <x v="3"/>
      <x v="1"/>
    </i>
    <i r="3">
      <x v="6"/>
      <x v="6"/>
      <x v="4"/>
      <x/>
      <x v="1"/>
      <x v="1"/>
      <x v="1"/>
      <x v="3"/>
      <x v="1"/>
    </i>
    <i r="6">
      <x v="3"/>
      <x v="1"/>
      <x/>
      <x/>
      <x v="3"/>
      <x v="1"/>
    </i>
    <i r="5">
      <x v="6"/>
      <x/>
      <x v="1"/>
      <x/>
      <x/>
      <x v="3"/>
      <x v="1"/>
    </i>
    <i r="8">
      <x v="1"/>
      <x/>
      <x v="3"/>
      <x v="1"/>
    </i>
    <i r="6">
      <x v="6"/>
      <x v="1"/>
      <x v="1"/>
      <x/>
      <x v="3"/>
      <x v="1"/>
    </i>
    <i r="5">
      <x v="7"/>
      <x/>
      <x v="1"/>
      <x/>
      <x/>
      <x v="3"/>
      <x v="1"/>
    </i>
    <i r="8">
      <x v="1"/>
      <x/>
      <x v="3"/>
      <x v="1"/>
    </i>
    <i r="3">
      <x v="7"/>
      <x v="9"/>
      <x v="4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3">
      <x v="8"/>
      <x v="11"/>
      <x v="6"/>
      <x/>
      <x v="1"/>
      <x v="1"/>
      <x/>
      <x v="3"/>
      <x v="1"/>
    </i>
    <i r="3">
      <x v="11"/>
      <x v="20"/>
      <x v="6"/>
      <x v="5"/>
      <x v="1"/>
      <x/>
      <x/>
      <x v="3"/>
      <x v="1"/>
    </i>
    <i r="2">
      <x v="3"/>
      <x v="41"/>
      <x v="2"/>
      <x v="1"/>
      <x/>
      <x v="1"/>
      <x v="1"/>
      <x/>
      <x v="3"/>
      <x v="1"/>
    </i>
    <i r="5">
      <x v="2"/>
      <x/>
      <x v="1"/>
      <x/>
      <x/>
      <x v="3"/>
      <x v="1"/>
    </i>
    <i r="8"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8">
      <x v="7"/>
      <x v="3"/>
      <x v="3"/>
      <x v="1"/>
    </i>
    <i r="5">
      <x v="7"/>
      <x/>
      <x v="1"/>
      <x/>
      <x/>
      <x v="3"/>
      <x v="1"/>
    </i>
    <i r="3">
      <x v="43"/>
      <x v="5"/>
      <x v="6"/>
      <x/>
      <x v="1"/>
      <x/>
      <x/>
      <x v="3"/>
      <x v="1"/>
    </i>
    <i r="8">
      <x v="1"/>
      <x/>
      <x v="3"/>
      <x v="1"/>
    </i>
    <i r="6">
      <x v="6"/>
      <x v="1"/>
      <x v="1"/>
      <x/>
      <x v="3"/>
      <x v="1"/>
    </i>
    <i r="5">
      <x v="7"/>
      <x/>
      <x v="1"/>
      <x v="1"/>
      <x/>
      <x v="3"/>
      <x v="1"/>
    </i>
    <i r="3">
      <x v="45"/>
      <x v="7"/>
      <x v="4"/>
      <x/>
      <x v="1"/>
      <x v="1"/>
      <x v="1"/>
      <x v="3"/>
      <x v="1"/>
    </i>
    <i r="6">
      <x v="3"/>
      <x v="1"/>
      <x/>
      <x/>
      <x v="3"/>
      <x v="1"/>
    </i>
    <i r="6">
      <x v="6"/>
      <x v="1"/>
      <x v="1"/>
      <x/>
      <x v="3"/>
      <x v="1"/>
    </i>
    <i r="5">
      <x v="6"/>
      <x/>
      <x v="1"/>
      <x/>
      <x/>
      <x v="3"/>
      <x v="1"/>
    </i>
    <i r="6">
      <x v="6"/>
      <x v="1"/>
      <x/>
      <x/>
      <x v="3"/>
      <x v="1"/>
    </i>
    <i r="8">
      <x v="1"/>
      <x/>
      <x v="3"/>
      <x v="1"/>
    </i>
    <i r="6">
      <x v="7"/>
      <x v="1"/>
      <x v="1"/>
      <x/>
      <x v="3"/>
      <x v="1"/>
    </i>
    <i r="5">
      <x v="7"/>
      <x/>
      <x v="1"/>
      <x/>
      <x/>
      <x v="3"/>
      <x v="1"/>
    </i>
    <i r="8">
      <x v="1"/>
      <x/>
      <x v="3"/>
      <x v="1"/>
    </i>
    <i r="3">
      <x v="49"/>
      <x v="16"/>
      <x v="6"/>
      <x/>
      <x v="1"/>
      <x v="1"/>
      <x/>
      <x v="3"/>
      <x v="1"/>
    </i>
    <i r="3">
      <x v="51"/>
      <x v="18"/>
      <x v="6"/>
      <x v="5"/>
      <x v="1"/>
      <x/>
      <x/>
      <x v="3"/>
      <x v="1"/>
    </i>
    <i r="2">
      <x v="4"/>
      <x v="25"/>
      <x v="23"/>
      <x v="6"/>
      <x v="5"/>
      <x v="1"/>
      <x/>
      <x/>
      <x v="3"/>
      <x v="1"/>
    </i>
    <i r="3">
      <x v="28"/>
      <x v="4"/>
      <x v="1"/>
      <x/>
      <x v="1"/>
      <x v="1"/>
      <x/>
      <x v="3"/>
      <x v="1"/>
    </i>
    <i r="5">
      <x v="2"/>
      <x/>
      <x v="1"/>
      <x/>
      <x/>
      <x v="3"/>
      <x v="1"/>
    </i>
    <i r="8">
      <x v="1"/>
      <x/>
      <x v="3"/>
      <x v="1"/>
    </i>
    <i r="5">
      <x v="4"/>
      <x v="3"/>
      <x v="1"/>
      <x/>
      <x/>
      <x v="3"/>
      <x v="1"/>
    </i>
    <i r="8"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8">
      <x v="7"/>
      <x v="3"/>
      <x v="3"/>
      <x v="1"/>
    </i>
    <i r="6">
      <x v="6"/>
      <x v="1"/>
      <x/>
      <x/>
      <x v="3"/>
      <x v="1"/>
    </i>
    <i r="5">
      <x v="7"/>
      <x/>
      <x v="1"/>
      <x v="1"/>
      <x/>
      <x v="3"/>
      <x v="1"/>
    </i>
    <i r="3">
      <x v="30"/>
      <x v="8"/>
      <x v="4"/>
      <x/>
      <x v="1"/>
      <x v="1"/>
      <x v="1"/>
      <x v="3"/>
      <x v="1"/>
    </i>
    <i r="5">
      <x v="6"/>
      <x v="7"/>
      <x v="1"/>
      <x v="1"/>
      <x/>
      <x v="3"/>
      <x v="1"/>
    </i>
    <i r="5">
      <x v="7"/>
      <x/>
      <x v="1"/>
      <x v="1"/>
      <x/>
      <x v="3"/>
      <x v="1"/>
    </i>
    <i r="7">
      <x v="3"/>
      <x v="1"/>
      <x/>
      <x/>
      <x v="1"/>
    </i>
    <i r="2">
      <x v="5"/>
      <x/>
      <x/>
      <x v="7"/>
      <x/>
      <x v="1"/>
      <x/>
      <x/>
      <x v="3"/>
      <x v="1"/>
    </i>
    <i r="4">
      <x v="30"/>
      <x v="2"/>
      <x/>
      <x v="1"/>
      <x v="1"/>
      <x/>
      <x v="3"/>
      <x v="1"/>
    </i>
    <i r="5">
      <x v="4"/>
      <x/>
      <x v="1"/>
      <x/>
      <x/>
      <x v="3"/>
      <x v="1"/>
    </i>
    <i r="5">
      <x v="6"/>
      <x/>
      <x v="1"/>
      <x/>
      <x/>
      <x v="3"/>
      <x v="1"/>
    </i>
    <i r="8">
      <x v="1"/>
      <x/>
      <x v="3"/>
      <x v="1"/>
    </i>
    <i r="8">
      <x v="7"/>
      <x/>
      <x v="3"/>
      <x v="1"/>
    </i>
    <i r="5">
      <x v="7"/>
      <x/>
      <x v="1"/>
      <x/>
      <x/>
      <x v="3"/>
      <x v="1"/>
    </i>
    <i r="3">
      <x v="27"/>
      <x v="30"/>
      <x v="6"/>
      <x/>
      <x v="1"/>
      <x/>
      <x/>
      <x v="3"/>
      <x v="1"/>
    </i>
    <i r="6">
      <x v="6"/>
      <x v="1"/>
      <x v="1"/>
      <x/>
      <x v="3"/>
      <x v="1"/>
    </i>
    <i r="5">
      <x v="7"/>
      <x/>
      <x v="1"/>
      <x/>
      <x/>
      <x v="3"/>
      <x v="1"/>
    </i>
    <i r="3">
      <x v="29"/>
      <x v="30"/>
      <x v="7"/>
      <x/>
      <x v="1"/>
      <x/>
      <x/>
      <x v="3"/>
      <x v="1"/>
    </i>
    <i>
      <x v="9"/>
      <x v="4"/>
      <x v="2"/>
      <x v="9"/>
      <x v="14"/>
      <x v="6"/>
      <x/>
      <x v="1"/>
      <x v="1"/>
      <x/>
      <x v="3"/>
      <x v="1"/>
    </i>
    <i r="3">
      <x v="10"/>
      <x v="17"/>
      <x v="6"/>
      <x/>
      <x v="1"/>
      <x v="1"/>
      <x/>
      <x v="3"/>
      <x v="1"/>
    </i>
    <i r="3">
      <x v="11"/>
      <x v="20"/>
      <x v="6"/>
      <x/>
      <x v="1"/>
      <x v="1"/>
      <x/>
      <x v="3"/>
      <x v="1"/>
    </i>
    <i r="2">
      <x v="3"/>
      <x v="47"/>
      <x v="10"/>
      <x v="6"/>
      <x/>
      <x v="1"/>
      <x v="1"/>
      <x/>
      <x v="3"/>
      <x v="1"/>
    </i>
    <i r="3">
      <x v="49"/>
      <x v="16"/>
      <x v="6"/>
      <x/>
      <x v="1"/>
      <x v="1"/>
      <x/>
      <x v="3"/>
      <x v="1"/>
    </i>
    <i r="2">
      <x v="4"/>
      <x v="35"/>
      <x v="13"/>
      <x v="6"/>
      <x/>
      <x v="1"/>
      <x v="1"/>
      <x/>
      <x v="3"/>
      <x v="1"/>
    </i>
    <i r="3">
      <x v="37"/>
      <x v="15"/>
      <x v="6"/>
      <x/>
      <x v="1"/>
      <x v="1"/>
      <x/>
      <x v="3"/>
      <x v="1"/>
    </i>
    <i r="2">
      <x v="5"/>
      <x/>
      <x v="30"/>
      <x v="6"/>
      <x/>
      <x v="1"/>
      <x v="1"/>
      <x/>
      <x v="3"/>
      <x v="1"/>
    </i>
    <i r="1">
      <x v="5"/>
      <x v="2"/>
      <x v="4"/>
      <x v="1"/>
      <x v="1"/>
      <x/>
      <x v="1"/>
      <x/>
      <x/>
      <x v="3"/>
      <x v="1"/>
    </i>
    <i r="5">
      <x v="4"/>
      <x/>
      <x v="1"/>
      <x v="1"/>
      <x/>
      <x v="3"/>
      <x v="1"/>
    </i>
    <i r="3">
      <x v="5"/>
      <x v="3"/>
      <x v="6"/>
      <x/>
      <x v="1"/>
      <x/>
      <x/>
      <x v="3"/>
      <x v="1"/>
    </i>
    <i r="8">
      <x v="1"/>
      <x/>
      <x v="3"/>
      <x v="1"/>
    </i>
    <i r="3">
      <x v="6"/>
      <x v="6"/>
      <x v="4"/>
      <x/>
      <x v="1"/>
      <x v="1"/>
      <x/>
      <x v="3"/>
      <x v="1"/>
    </i>
    <i r="5">
      <x v="6"/>
      <x/>
      <x v="1"/>
      <x v="1"/>
      <x/>
      <x v="3"/>
      <x v="1"/>
    </i>
    <i r="3">
      <x v="7"/>
      <x v="9"/>
      <x v="2"/>
      <x/>
      <x v="1"/>
      <x v="9"/>
      <x/>
      <x v="3"/>
      <x v="1"/>
    </i>
    <i r="5">
      <x v="6"/>
      <x/>
      <x v="1"/>
      <x/>
      <x/>
      <x v="3"/>
      <x v="1"/>
    </i>
    <i r="8">
      <x v="1"/>
      <x/>
      <x v="3"/>
      <x v="1"/>
    </i>
    <i r="5">
      <x v="7"/>
      <x/>
      <x v="1"/>
      <x v="1"/>
      <x/>
      <x v="3"/>
      <x v="1"/>
    </i>
    <i r="3">
      <x v="8"/>
      <x v="11"/>
      <x v="4"/>
      <x/>
      <x v="1"/>
      <x v="1"/>
      <x/>
      <x v="3"/>
      <x v="1"/>
    </i>
    <i r="5">
      <x v="7"/>
      <x/>
      <x v="1"/>
      <x/>
      <x/>
      <x v="3"/>
      <x v="1"/>
    </i>
    <i r="2">
      <x v="3"/>
      <x v="41"/>
      <x v="2"/>
      <x v="1"/>
      <x/>
      <x v="1"/>
      <x/>
      <x/>
      <x v="3"/>
      <x v="1"/>
    </i>
    <i r="5">
      <x v="4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3">
      <x v="43"/>
      <x v="5"/>
      <x v="4"/>
      <x/>
      <x v="1"/>
      <x v="1"/>
      <x/>
      <x v="3"/>
      <x v="1"/>
    </i>
    <i r="5">
      <x v="6"/>
      <x/>
      <x v="1"/>
      <x v="1"/>
      <x/>
      <x v="3"/>
      <x v="1"/>
    </i>
    <i r="3">
      <x v="45"/>
      <x v="7"/>
      <x v="2"/>
      <x/>
      <x v="1"/>
      <x v="9"/>
      <x/>
      <x v="3"/>
      <x v="1"/>
    </i>
    <i r="5">
      <x v="6"/>
      <x/>
      <x v="1"/>
      <x/>
      <x/>
      <x v="3"/>
      <x v="1"/>
    </i>
    <i r="5">
      <x v="7"/>
      <x/>
      <x v="1"/>
      <x v="1"/>
      <x/>
      <x v="3"/>
      <x v="1"/>
    </i>
    <i r="3">
      <x v="47"/>
      <x v="10"/>
      <x v="4"/>
      <x/>
      <x v="1"/>
      <x v="1"/>
      <x/>
      <x v="3"/>
      <x v="1"/>
    </i>
    <i r="5">
      <x v="6"/>
      <x/>
      <x v="1"/>
      <x v="1"/>
      <x/>
      <x v="3"/>
      <x v="1"/>
    </i>
    <i r="6">
      <x v="6"/>
      <x v="1"/>
      <x v="1"/>
      <x/>
      <x v="3"/>
      <x v="1"/>
    </i>
    <i r="5">
      <x v="7"/>
      <x/>
      <x v="1"/>
      <x/>
      <x/>
      <x v="3"/>
      <x v="1"/>
    </i>
    <i r="2">
      <x v="4"/>
      <x v="28"/>
      <x v="4"/>
      <x v="1"/>
      <x/>
      <x v="1"/>
      <x/>
      <x/>
      <x v="3"/>
      <x v="1"/>
    </i>
    <i r="5">
      <x v="4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3">
      <x v="30"/>
      <x v="8"/>
      <x v="2"/>
      <x/>
      <x v="1"/>
      <x v="9"/>
      <x/>
      <x v="3"/>
      <x v="1"/>
    </i>
    <i r="5">
      <x v="4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6">
      <x v="6"/>
      <x v="1"/>
      <x v="1"/>
      <x/>
      <x v="3"/>
      <x v="1"/>
    </i>
    <i r="5">
      <x v="7"/>
      <x/>
      <x v="1"/>
      <x v="1"/>
      <x/>
      <x v="3"/>
      <x v="1"/>
    </i>
    <i r="3">
      <x v="32"/>
      <x v="10"/>
      <x v="4"/>
      <x v="4"/>
      <x v="1"/>
      <x v="1"/>
      <x/>
      <x v="3"/>
      <x v="1"/>
    </i>
    <i r="5">
      <x v="7"/>
      <x v="7"/>
      <x v="1"/>
      <x/>
      <x/>
      <x v="3"/>
      <x v="1"/>
    </i>
    <i r="2">
      <x v="5"/>
      <x/>
      <x/>
      <x v="1"/>
      <x/>
      <x v="1"/>
      <x v="7"/>
      <x/>
      <x v="3"/>
      <x v="1"/>
    </i>
    <i r="4">
      <x v="30"/>
      <x v="6"/>
      <x/>
      <x v="1"/>
      <x/>
      <x/>
      <x v="3"/>
      <x v="1"/>
    </i>
    <i r="8">
      <x v="1"/>
      <x/>
      <x v="3"/>
      <x v="1"/>
    </i>
    <i r="5">
      <x v="7"/>
      <x/>
      <x v="1"/>
      <x v="1"/>
      <x/>
      <x v="3"/>
      <x v="1"/>
    </i>
    <i r="1">
      <x v="6"/>
      <x v="2"/>
      <x v="4"/>
      <x v="1"/>
      <x v="2"/>
      <x/>
      <x v="1"/>
      <x v="1"/>
      <x/>
      <x v="3"/>
      <x v="1"/>
    </i>
    <i r="5">
      <x v="4"/>
      <x/>
      <x v="1"/>
      <x v="7"/>
      <x/>
      <x v="3"/>
      <x v="1"/>
    </i>
    <i r="5">
      <x v="6"/>
      <x/>
      <x v="1"/>
      <x v="1"/>
      <x/>
      <x v="3"/>
      <x v="1"/>
    </i>
    <i r="8">
      <x v="7"/>
      <x/>
      <x v="3"/>
      <x v="1"/>
    </i>
    <i r="3">
      <x v="5"/>
      <x v="3"/>
      <x v="6"/>
      <x/>
      <x v="1"/>
      <x/>
      <x/>
      <x v="3"/>
      <x v="1"/>
    </i>
    <i r="8">
      <x v="1"/>
      <x/>
      <x v="3"/>
      <x v="1"/>
    </i>
    <i r="5">
      <x v="7"/>
      <x/>
      <x v="1"/>
      <x v="2"/>
      <x/>
      <x v="3"/>
      <x v="1"/>
    </i>
    <i r="3">
      <x v="7"/>
      <x v="9"/>
      <x v="5"/>
      <x v="6"/>
      <x v="1"/>
      <x/>
      <x/>
      <x v="3"/>
      <x v="1"/>
    </i>
    <i r="2">
      <x v="3"/>
      <x v="41"/>
      <x v="2"/>
      <x v="2"/>
      <x/>
      <x v="1"/>
      <x v="1"/>
      <x/>
      <x v="3"/>
      <x v="1"/>
    </i>
    <i r="5">
      <x v="4"/>
      <x/>
      <x v="1"/>
      <x v="7"/>
      <x/>
      <x v="3"/>
      <x v="1"/>
    </i>
    <i r="5">
      <x v="6"/>
      <x/>
      <x v="1"/>
      <x/>
      <x/>
      <x v="3"/>
      <x v="1"/>
    </i>
    <i r="8">
      <x v="1"/>
      <x/>
      <x v="3"/>
      <x v="1"/>
    </i>
    <i r="8">
      <x v="7"/>
      <x/>
      <x v="3"/>
      <x v="1"/>
    </i>
    <i r="5">
      <x v="7"/>
      <x/>
      <x v="1"/>
      <x v="2"/>
      <x/>
      <x v="3"/>
      <x v="1"/>
    </i>
    <i r="3">
      <x v="45"/>
      <x v="7"/>
      <x v="5"/>
      <x v="6"/>
      <x v="1"/>
      <x/>
      <x/>
      <x v="3"/>
      <x v="1"/>
    </i>
    <i r="2">
      <x v="4"/>
      <x v="28"/>
      <x v="4"/>
      <x v="2"/>
      <x/>
      <x v="1"/>
      <x v="1"/>
      <x/>
      <x v="3"/>
      <x v="1"/>
    </i>
    <i r="5">
      <x v="4"/>
      <x/>
      <x v="1"/>
      <x v="7"/>
      <x/>
      <x v="3"/>
      <x v="1"/>
    </i>
    <i r="5">
      <x v="6"/>
      <x/>
      <x v="1"/>
      <x v="1"/>
      <x/>
      <x v="3"/>
      <x v="1"/>
    </i>
    <i r="8">
      <x v="7"/>
      <x/>
      <x v="3"/>
      <x v="1"/>
    </i>
    <i r="3">
      <x v="30"/>
      <x v="8"/>
      <x v="5"/>
      <x v="7"/>
      <x v="1"/>
      <x/>
      <x/>
      <x v="3"/>
      <x v="1"/>
    </i>
    <i r="5">
      <x v="7"/>
      <x v="5"/>
      <x v="1"/>
      <x v="2"/>
      <x/>
      <x v="3"/>
      <x v="1"/>
    </i>
    <i r="2">
      <x v="5"/>
      <x/>
      <x/>
      <x v="1"/>
      <x/>
      <x v="1"/>
      <x/>
      <x/>
      <x v="3"/>
      <x v="1"/>
    </i>
    <i r="5">
      <x v="2"/>
      <x/>
      <x v="1"/>
      <x v="1"/>
      <x/>
      <x v="3"/>
      <x v="1"/>
    </i>
    <i r="4">
      <x v="30"/>
      <x v="2"/>
      <x/>
      <x v="1"/>
      <x v="1"/>
      <x/>
      <x v="3"/>
      <x v="1"/>
    </i>
    <i r="5">
      <x v="6"/>
      <x/>
      <x v="1"/>
      <x v="1"/>
      <x/>
      <x v="3"/>
      <x v="1"/>
    </i>
    <i r="3">
      <x v="27"/>
      <x v="30"/>
      <x v="6"/>
      <x/>
      <x v="1"/>
      <x/>
      <x/>
      <x v="3"/>
      <x v="1"/>
    </i>
    <i>
      <x v="10"/>
      <x v="6"/>
      <x v="2"/>
      <x v="4"/>
      <x v="1"/>
      <x v="2"/>
      <x/>
      <x v="1"/>
      <x v="1"/>
      <x/>
      <x v="3"/>
      <x v="1"/>
    </i>
    <i r="5">
      <x v="6"/>
      <x/>
      <x v="1"/>
      <x v="1"/>
      <x/>
      <x v="3"/>
      <x v="1"/>
    </i>
    <i r="3">
      <x v="6"/>
      <x v="6"/>
      <x v="6"/>
      <x/>
      <x v="1"/>
      <x v="1"/>
      <x/>
      <x v="3"/>
      <x v="1"/>
    </i>
    <i r="2">
      <x v="3"/>
      <x v="41"/>
      <x v="2"/>
      <x v="2"/>
      <x/>
      <x v="1"/>
      <x v="1"/>
      <x/>
      <x v="3"/>
      <x v="1"/>
    </i>
    <i r="5">
      <x v="6"/>
      <x/>
      <x v="1"/>
      <x v="1"/>
      <x/>
      <x v="3"/>
      <x v="1"/>
    </i>
    <i r="3">
      <x v="45"/>
      <x v="7"/>
      <x v="6"/>
      <x/>
      <x v="1"/>
      <x v="1"/>
      <x/>
      <x v="3"/>
      <x v="1"/>
    </i>
    <i r="2">
      <x v="4"/>
      <x v="28"/>
      <x v="4"/>
      <x v="2"/>
      <x/>
      <x v="1"/>
      <x v="1"/>
      <x/>
      <x v="3"/>
      <x v="1"/>
    </i>
    <i r="5">
      <x v="6"/>
      <x/>
      <x v="1"/>
      <x v="1"/>
      <x/>
      <x v="3"/>
      <x v="1"/>
    </i>
    <i r="3">
      <x v="30"/>
      <x v="8"/>
      <x v="6"/>
      <x/>
      <x v="1"/>
      <x v="1"/>
      <x/>
      <x v="3"/>
      <x v="1"/>
    </i>
    <i r="2">
      <x v="5"/>
      <x/>
      <x v="30"/>
      <x v="6"/>
      <x/>
      <x v="1"/>
      <x v="1"/>
      <x/>
      <x v="3"/>
      <x v="1"/>
    </i>
    <i r="8">
      <x v="7"/>
      <x/>
      <x v="3"/>
      <x v="1"/>
    </i>
    <i>
      <x v="11"/>
      <x v="4"/>
      <x v="2"/>
      <x v="9"/>
      <x v="14"/>
      <x v="6"/>
      <x/>
      <x v="1"/>
      <x/>
      <x/>
      <x v="3"/>
      <x v="1"/>
    </i>
    <i r="3">
      <x v="11"/>
      <x v="20"/>
      <x v="6"/>
      <x v="7"/>
      <x v="1"/>
      <x v="1"/>
      <x/>
      <x v="3"/>
      <x v="1"/>
    </i>
    <i r="2">
      <x v="3"/>
      <x v="48"/>
      <x v="13"/>
      <x v="6"/>
      <x/>
      <x v="1"/>
      <x/>
      <x/>
      <x v="3"/>
      <x v="1"/>
    </i>
    <i r="3">
      <x v="49"/>
      <x v="16"/>
      <x v="6"/>
      <x v="7"/>
      <x v="1"/>
      <x v="1"/>
      <x/>
      <x v="3"/>
      <x v="1"/>
    </i>
    <i r="2">
      <x v="4"/>
      <x v="23"/>
      <x v="19"/>
      <x v="6"/>
      <x v="7"/>
      <x v="1"/>
      <x v="1"/>
      <x/>
      <x v="3"/>
      <x v="1"/>
    </i>
    <i r="2">
      <x v="5"/>
      <x/>
      <x v="30"/>
      <x v="6"/>
      <x/>
      <x v="1"/>
      <x v="1"/>
      <x/>
      <x v="3"/>
      <x v="1"/>
    </i>
    <i r="3">
      <x v="34"/>
      <x v="30"/>
      <x v="6"/>
      <x/>
      <x v="1"/>
      <x/>
      <x/>
      <x v="3"/>
      <x v="1"/>
    </i>
    <i r="1">
      <x v="5"/>
      <x v="2"/>
      <x v="5"/>
      <x v="3"/>
      <x v="7"/>
      <x/>
      <x v="1"/>
      <x v="1"/>
      <x/>
      <x v="3"/>
      <x v="1"/>
    </i>
    <i r="3">
      <x v="7"/>
      <x v="9"/>
      <x v="6"/>
      <x/>
      <x v="1"/>
      <x v="1"/>
      <x/>
      <x v="3"/>
      <x v="1"/>
    </i>
    <i r="2">
      <x v="3"/>
      <x v="43"/>
      <x v="5"/>
      <x v="7"/>
      <x/>
      <x v="1"/>
      <x v="1"/>
      <x/>
      <x v="3"/>
      <x v="1"/>
    </i>
    <i r="3">
      <x v="45"/>
      <x v="7"/>
      <x v="6"/>
      <x/>
      <x v="1"/>
      <x v="1"/>
      <x/>
      <x v="3"/>
      <x v="1"/>
    </i>
    <i r="2">
      <x v="4"/>
      <x v="28"/>
      <x v="4"/>
      <x v="7"/>
      <x/>
      <x v="1"/>
      <x v="1"/>
      <x/>
      <x v="3"/>
      <x v="1"/>
    </i>
    <i r="3">
      <x v="30"/>
      <x v="8"/>
      <x v="6"/>
      <x/>
      <x v="1"/>
      <x v="1"/>
      <x/>
      <x v="3"/>
      <x v="1"/>
    </i>
    <i r="2">
      <x v="5"/>
      <x/>
      <x v="30"/>
      <x v="2"/>
      <x/>
      <x v="1"/>
      <x/>
      <x/>
      <x v="3"/>
      <x v="1"/>
    </i>
    <i r="5">
      <x v="6"/>
      <x/>
      <x v="1"/>
      <x/>
      <x/>
      <x v="3"/>
      <x v="1"/>
    </i>
    <i r="1">
      <x v="6"/>
      <x v="2"/>
      <x v="5"/>
      <x v="3"/>
      <x v="2"/>
      <x/>
      <x v="1"/>
      <x v="1"/>
      <x/>
      <x v="3"/>
      <x v="1"/>
    </i>
    <i r="5">
      <x v="6"/>
      <x/>
      <x v="1"/>
      <x v="1"/>
      <x/>
      <x v="3"/>
      <x v="1"/>
    </i>
    <i r="2">
      <x v="3"/>
      <x v="41"/>
      <x v="2"/>
      <x v="2"/>
      <x v="7"/>
      <x v="1"/>
      <x v="1"/>
      <x/>
      <x v="3"/>
      <x v="1"/>
    </i>
    <i r="5">
      <x v="6"/>
      <x/>
      <x v="1"/>
      <x v="1"/>
      <x/>
      <x v="3"/>
      <x v="1"/>
    </i>
    <i r="2">
      <x v="4"/>
      <x v="28"/>
      <x v="4"/>
      <x v="2"/>
      <x v="7"/>
      <x v="1"/>
      <x v="1"/>
      <x/>
      <x v="3"/>
      <x v="1"/>
    </i>
    <i r="5">
      <x v="6"/>
      <x/>
      <x v="1"/>
      <x v="1"/>
      <x/>
      <x v="3"/>
      <x v="1"/>
    </i>
    <i r="2">
      <x v="5"/>
      <x v="27"/>
      <x v="30"/>
      <x v="6"/>
      <x/>
      <x v="1"/>
      <x v="1"/>
      <x/>
      <x v="3"/>
      <x v="1"/>
    </i>
    <i>
      <x v="12"/>
      <x v="4"/>
      <x v="2"/>
      <x v="6"/>
      <x v="6"/>
      <x v="6"/>
      <x/>
      <x v="1"/>
      <x v="1"/>
      <x/>
      <x v="3"/>
      <x v="1"/>
    </i>
    <i r="3">
      <x v="9"/>
      <x v="14"/>
      <x v="4"/>
      <x/>
      <x v="1"/>
      <x v="1"/>
      <x/>
      <x v="3"/>
      <x v="1"/>
    </i>
    <i r="3">
      <x v="11"/>
      <x v="20"/>
      <x v="4"/>
      <x v="4"/>
      <x v="1"/>
      <x v="1"/>
      <x/>
      <x v="3"/>
      <x v="1"/>
    </i>
    <i r="2">
      <x v="3"/>
      <x v="45"/>
      <x v="7"/>
      <x v="6"/>
      <x/>
      <x v="1"/>
      <x v="1"/>
      <x/>
      <x v="3"/>
      <x v="1"/>
    </i>
    <i r="3">
      <x v="47"/>
      <x v="10"/>
      <x v="4"/>
      <x/>
      <x v="1"/>
      <x v="1"/>
      <x/>
      <x v="3"/>
      <x v="1"/>
    </i>
    <i r="3">
      <x v="49"/>
      <x v="16"/>
      <x v="4"/>
      <x v="5"/>
      <x v="1"/>
      <x v="1"/>
      <x/>
      <x v="3"/>
      <x v="1"/>
    </i>
    <i r="2">
      <x v="4"/>
      <x v="25"/>
      <x v="23"/>
      <x v="4"/>
      <x v="4"/>
      <x v="1"/>
      <x v="1"/>
      <x/>
      <x v="3"/>
      <x v="1"/>
    </i>
    <i r="3">
      <x v="30"/>
      <x v="8"/>
      <x v="6"/>
      <x/>
      <x v="1"/>
      <x v="1"/>
      <x/>
      <x v="3"/>
      <x v="1"/>
    </i>
    <i r="3">
      <x v="35"/>
      <x v="13"/>
      <x v="4"/>
      <x/>
      <x v="1"/>
      <x v="1"/>
      <x/>
      <x v="3"/>
      <x v="1"/>
    </i>
    <i r="2">
      <x v="5"/>
      <x/>
      <x v="30"/>
      <x v="4"/>
      <x/>
      <x v="1"/>
      <x/>
      <x/>
      <x v="3"/>
      <x v="1"/>
    </i>
    <i r="5">
      <x v="7"/>
      <x/>
      <x v="1"/>
      <x/>
      <x v="2"/>
      <x v="3"/>
      <x v="1"/>
    </i>
    <i r="8">
      <x v="1"/>
      <x/>
      <x v="3"/>
      <x v="1"/>
    </i>
    <i r="3">
      <x v="34"/>
      <x v="30"/>
      <x v="4"/>
      <x/>
      <x v="1"/>
      <x v="1"/>
      <x/>
      <x v="3"/>
      <x v="1"/>
    </i>
    <i r="1">
      <x v="5"/>
      <x v="2"/>
      <x v="5"/>
      <x v="3"/>
      <x v="6"/>
      <x/>
      <x v="1"/>
      <x/>
      <x/>
      <x v="3"/>
      <x v="1"/>
    </i>
    <i r="3">
      <x v="6"/>
      <x v="6"/>
      <x v="4"/>
      <x/>
      <x v="1"/>
      <x v="4"/>
      <x/>
      <x v="3"/>
      <x v="1"/>
    </i>
    <i r="3">
      <x v="7"/>
      <x v="9"/>
      <x v="7"/>
      <x/>
      <x v="1"/>
      <x v="1"/>
      <x/>
      <x v="3"/>
      <x v="1"/>
    </i>
    <i r="3">
      <x v="9"/>
      <x v="14"/>
      <x v="6"/>
      <x v="7"/>
      <x v="1"/>
      <x v="1"/>
      <x/>
      <x v="3"/>
      <x v="1"/>
    </i>
    <i r="2">
      <x v="3"/>
      <x v="41"/>
      <x v="2"/>
      <x v="6"/>
      <x/>
      <x v="1"/>
      <x/>
      <x/>
      <x v="3"/>
      <x v="1"/>
    </i>
    <i r="3">
      <x v="43"/>
      <x v="5"/>
      <x v="4"/>
      <x/>
      <x v="1"/>
      <x v="4"/>
      <x/>
      <x v="3"/>
      <x v="1"/>
    </i>
    <i r="5">
      <x v="6"/>
      <x/>
      <x v="1"/>
      <x/>
      <x/>
      <x v="3"/>
      <x v="1"/>
    </i>
    <i r="3">
      <x v="45"/>
      <x v="7"/>
      <x v="7"/>
      <x/>
      <x v="1"/>
      <x v="1"/>
      <x/>
      <x v="3"/>
      <x v="1"/>
    </i>
    <i r="3">
      <x v="49"/>
      <x v="16"/>
      <x v="6"/>
      <x v="7"/>
      <x v="1"/>
      <x v="1"/>
      <x/>
      <x v="3"/>
      <x v="1"/>
    </i>
    <i r="2">
      <x v="4"/>
      <x v="28"/>
      <x v="4"/>
      <x v="4"/>
      <x/>
      <x v="1"/>
      <x v="4"/>
      <x/>
      <x v="3"/>
      <x v="1"/>
    </i>
    <i r="5">
      <x v="6"/>
      <x/>
      <x v="1"/>
      <x/>
      <x/>
      <x v="3"/>
      <x v="1"/>
    </i>
    <i r="3">
      <x v="32"/>
      <x v="10"/>
      <x v="7"/>
      <x v="6"/>
      <x v="1"/>
      <x v="1"/>
      <x/>
      <x v="3"/>
      <x v="1"/>
    </i>
    <i r="3">
      <x v="37"/>
      <x v="15"/>
      <x v="6"/>
      <x v="5"/>
      <x v="1"/>
      <x v="1"/>
      <x/>
      <x v="3"/>
      <x v="1"/>
    </i>
    <i r="2">
      <x v="5"/>
      <x/>
      <x/>
      <x v="6"/>
      <x/>
      <x v="1"/>
      <x v="2"/>
      <x/>
      <x v="3"/>
      <x v="1"/>
    </i>
    <i r="6">
      <x v="7"/>
      <x v="1"/>
      <x v="2"/>
      <x/>
      <x v="3"/>
      <x v="1"/>
    </i>
    <i r="4">
      <x v="30"/>
      <x v="2"/>
      <x/>
      <x v="1"/>
      <x/>
      <x/>
      <x v="3"/>
      <x v="1"/>
    </i>
    <i r="5">
      <x v="4"/>
      <x/>
      <x v="1"/>
      <x/>
      <x/>
      <x v="3"/>
      <x v="1"/>
    </i>
    <i r="8">
      <x v="1"/>
      <x/>
      <x v="3"/>
      <x v="1"/>
    </i>
    <i r="5">
      <x v="6"/>
      <x/>
      <x v="1"/>
      <x v="1"/>
      <x/>
      <x v="3"/>
      <x v="1"/>
    </i>
    <i r="6">
      <x v="6"/>
      <x v="1"/>
      <x v="1"/>
      <x/>
      <x v="3"/>
      <x v="1"/>
    </i>
    <i r="6">
      <x v="7"/>
      <x v="1"/>
      <x v="1"/>
      <x/>
      <x v="3"/>
      <x v="1"/>
    </i>
    <i r="5">
      <x v="7"/>
      <x/>
      <x v="1"/>
      <x/>
      <x/>
      <x v="3"/>
      <x v="1"/>
    </i>
    <i r="1">
      <x v="6"/>
      <x v="2"/>
      <x v="6"/>
      <x v="6"/>
      <x v="7"/>
      <x v="6"/>
      <x v="1"/>
      <x v="1"/>
      <x/>
      <x v="3"/>
      <x v="1"/>
    </i>
    <i r="3">
      <x v="7"/>
      <x v="9"/>
      <x v="7"/>
      <x/>
      <x v="1"/>
      <x v="2"/>
      <x/>
      <x v="3"/>
      <x v="1"/>
    </i>
    <i r="2">
      <x v="3"/>
      <x v="45"/>
      <x v="7"/>
      <x v="7"/>
      <x v="6"/>
      <x v="1"/>
      <x v="1"/>
      <x/>
      <x v="3"/>
      <x v="1"/>
    </i>
    <i r="8">
      <x v="2"/>
      <x/>
      <x v="3"/>
      <x v="1"/>
    </i>
    <i r="2">
      <x v="4"/>
      <x v="28"/>
      <x v="4"/>
      <x v="7"/>
      <x v="6"/>
      <x v="1"/>
      <x v="2"/>
      <x/>
      <x v="3"/>
      <x v="1"/>
    </i>
    <i r="3">
      <x v="30"/>
      <x v="8"/>
      <x v="7"/>
      <x v="6"/>
      <x v="1"/>
      <x v="1"/>
      <x/>
      <x v="3"/>
      <x v="1"/>
    </i>
    <i r="2">
      <x v="5"/>
      <x/>
      <x/>
      <x v="6"/>
      <x/>
      <x v="1"/>
      <x/>
      <x/>
      <x v="3"/>
      <x v="1"/>
    </i>
    <i r="1">
      <x v="10"/>
      <x v="5"/>
      <x/>
      <x/>
      <x v="4"/>
      <x/>
      <x v="1"/>
      <x v="1"/>
      <x/>
      <x v="3"/>
      <x v="1"/>
    </i>
    <i>
      <x v="13"/>
      <x/>
      <x v="2"/>
      <x v="4"/>
      <x v="1"/>
      <x v="4"/>
      <x/>
      <x v="1"/>
      <x v="1"/>
      <x/>
      <x v="3"/>
      <x v="1"/>
    </i>
    <i r="2">
      <x v="3"/>
      <x v="41"/>
      <x v="2"/>
      <x v="4"/>
      <x/>
      <x v="1"/>
      <x v="1"/>
      <x/>
      <x v="3"/>
      <x v="1"/>
    </i>
    <i r="2">
      <x v="4"/>
      <x v="28"/>
      <x v="4"/>
      <x v="4"/>
      <x/>
      <x v="1"/>
      <x v="1"/>
      <x/>
      <x v="3"/>
      <x v="1"/>
    </i>
    <i r="2">
      <x v="5"/>
      <x/>
      <x v="30"/>
      <x v="7"/>
      <x/>
      <x v="1"/>
      <x v="1"/>
      <x v="1"/>
      <x v="3"/>
      <x v="1"/>
    </i>
    <i r="1">
      <x v="3"/>
      <x v="2"/>
      <x v="8"/>
      <x v="11"/>
      <x v="5"/>
      <x/>
      <x v="1"/>
      <x/>
      <x/>
      <x v="3"/>
      <x v="1"/>
    </i>
    <i r="2">
      <x v="3"/>
      <x v="47"/>
      <x v="10"/>
      <x v="5"/>
      <x/>
      <x v="1"/>
      <x/>
      <x/>
      <x v="3"/>
      <x v="1"/>
    </i>
    <i r="2">
      <x v="4"/>
      <x v="32"/>
      <x v="10"/>
      <x v="5"/>
      <x/>
      <x v="1"/>
      <x/>
      <x/>
      <x v="3"/>
      <x v="1"/>
    </i>
    <i r="1">
      <x v="4"/>
      <x v="2"/>
      <x v="2"/>
      <x v="23"/>
      <x v="7"/>
      <x/>
      <x v="1"/>
      <x/>
      <x/>
      <x v="3"/>
      <x v="1"/>
    </i>
    <i r="3">
      <x v="5"/>
      <x v="3"/>
      <x v="6"/>
      <x/>
      <x v="1"/>
      <x v="1"/>
      <x/>
      <x v="3"/>
      <x v="1"/>
    </i>
    <i r="5">
      <x v="7"/>
      <x/>
      <x v="1"/>
      <x v="1"/>
      <x/>
      <x v="3"/>
      <x v="1"/>
    </i>
    <i r="3">
      <x v="6"/>
      <x v="6"/>
      <x v="5"/>
      <x/>
      <x v="1"/>
      <x v="1"/>
      <x/>
      <x v="3"/>
      <x v="1"/>
    </i>
    <i r="5">
      <x v="6"/>
      <x/>
      <x v="1"/>
      <x v="1"/>
      <x/>
      <x v="3"/>
      <x v="1"/>
    </i>
    <i r="3">
      <x v="8"/>
      <x v="11"/>
      <x v="4"/>
      <x/>
      <x v="1"/>
      <x/>
      <x/>
      <x v="3"/>
      <x v="1"/>
    </i>
    <i r="5">
      <x v="6"/>
      <x/>
      <x v="1"/>
      <x/>
      <x/>
      <x v="3"/>
      <x v="1"/>
    </i>
    <i r="2">
      <x v="3"/>
      <x v="43"/>
      <x v="5"/>
      <x v="5"/>
      <x/>
      <x v="1"/>
      <x v="1"/>
      <x/>
      <x v="3"/>
      <x v="1"/>
    </i>
    <i r="5">
      <x v="6"/>
      <x/>
      <x v="1"/>
      <x v="1"/>
      <x/>
      <x v="3"/>
      <x v="1"/>
    </i>
    <i r="5">
      <x v="7"/>
      <x/>
      <x v="1"/>
      <x v="1"/>
      <x/>
      <x v="3"/>
      <x v="1"/>
    </i>
    <i r="3">
      <x v="47"/>
      <x v="10"/>
      <x v="4"/>
      <x/>
      <x v="1"/>
      <x/>
      <x/>
      <x v="3"/>
      <x v="1"/>
    </i>
    <i r="5">
      <x v="6"/>
      <x/>
      <x v="1"/>
      <x/>
      <x/>
      <x v="3"/>
      <x v="1"/>
    </i>
    <i r="3">
      <x v="54"/>
      <x v="22"/>
      <x v="7"/>
      <x/>
      <x v="1"/>
      <x/>
      <x/>
      <x v="3"/>
      <x v="1"/>
    </i>
    <i r="2">
      <x v="4"/>
      <x v="28"/>
      <x v="4"/>
      <x v="5"/>
      <x/>
      <x v="1"/>
      <x v="1"/>
      <x/>
      <x v="3"/>
      <x v="1"/>
    </i>
    <i r="5">
      <x v="6"/>
      <x/>
      <x v="1"/>
      <x v="1"/>
      <x/>
      <x v="3"/>
      <x v="1"/>
    </i>
    <i r="5">
      <x v="7"/>
      <x/>
      <x v="1"/>
      <x v="1"/>
      <x/>
      <x v="3"/>
      <x v="1"/>
    </i>
    <i r="2">
      <x v="5"/>
      <x/>
      <x/>
      <x v="6"/>
      <x/>
      <x v="1"/>
      <x v="1"/>
      <x/>
      <x v="3"/>
      <x v="1"/>
    </i>
    <i r="4">
      <x v="30"/>
      <x v="4"/>
      <x/>
      <x v="1"/>
      <x/>
      <x/>
      <x v="3"/>
      <x v="1"/>
    </i>
    <i r="8"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5">
      <x v="7"/>
      <x/>
      <x v="1"/>
      <x v="1"/>
      <x/>
      <x v="3"/>
      <x v="1"/>
    </i>
    <i r="3">
      <x v="29"/>
      <x v="30"/>
      <x v="4"/>
      <x/>
      <x v="1"/>
      <x/>
      <x/>
      <x v="3"/>
      <x v="1"/>
    </i>
    <i r="3">
      <x v="31"/>
      <x v="30"/>
      <x v="6"/>
      <x/>
      <x v="1"/>
      <x/>
      <x/>
      <x v="3"/>
      <x v="1"/>
    </i>
    <i r="3">
      <x v="39"/>
      <x v="30"/>
      <x v="7"/>
      <x/>
      <x v="1"/>
      <x/>
      <x/>
      <x v="3"/>
      <x v="1"/>
    </i>
    <i r="1">
      <x v="5"/>
      <x v="2"/>
      <x v="2"/>
      <x v="23"/>
      <x v="4"/>
      <x v="4"/>
      <x v="1"/>
      <x v="7"/>
      <x/>
      <x v="3"/>
      <x v="1"/>
    </i>
    <i r="3">
      <x v="4"/>
      <x v="1"/>
      <x v="6"/>
      <x/>
      <x v="1"/>
      <x/>
      <x/>
      <x v="3"/>
      <x v="1"/>
    </i>
    <i r="3">
      <x v="5"/>
      <x v="3"/>
      <x v="2"/>
      <x/>
      <x v="1"/>
      <x/>
      <x/>
      <x v="3"/>
      <x v="1"/>
    </i>
    <i r="5">
      <x v="4"/>
      <x/>
      <x v="1"/>
      <x v="7"/>
      <x/>
      <x v="3"/>
      <x v="1"/>
    </i>
    <i r="9">
      <x v="3"/>
      <x v="3"/>
      <x v="1"/>
    </i>
    <i r="5">
      <x v="5"/>
      <x v="7"/>
      <x v="1"/>
      <x/>
      <x/>
      <x v="3"/>
      <x v="1"/>
    </i>
    <i r="5">
      <x v="6"/>
      <x/>
      <x v="1"/>
      <x/>
      <x/>
      <x v="3"/>
      <x v="1"/>
    </i>
    <i r="8">
      <x v="1"/>
      <x/>
      <x v="3"/>
      <x v="1"/>
    </i>
    <i r="5">
      <x v="7"/>
      <x/>
      <x v="1"/>
      <x v="1"/>
      <x/>
      <x v="3"/>
      <x v="1"/>
    </i>
    <i r="3">
      <x v="6"/>
      <x v="6"/>
      <x v="4"/>
      <x/>
      <x v="1"/>
      <x/>
      <x/>
      <x v="3"/>
      <x v="1"/>
    </i>
    <i r="8">
      <x v="1"/>
      <x/>
      <x v="3"/>
      <x v="1"/>
    </i>
    <i r="5">
      <x v="5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3">
      <x v="7"/>
      <x v="9"/>
      <x v="4"/>
      <x/>
      <x v="1"/>
      <x/>
      <x/>
      <x v="3"/>
      <x v="1"/>
    </i>
    <i r="8"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5">
      <x v="7"/>
      <x/>
      <x v="1"/>
      <x/>
      <x/>
      <x v="3"/>
      <x v="1"/>
    </i>
    <i r="3">
      <x v="8"/>
      <x v="11"/>
      <x v="2"/>
      <x v="6"/>
      <x v="1"/>
      <x v="1"/>
      <x/>
      <x v="3"/>
      <x v="1"/>
    </i>
    <i r="5">
      <x v="4"/>
      <x/>
      <x v="1"/>
      <x v="1"/>
      <x/>
      <x v="3"/>
      <x v="1"/>
    </i>
    <i r="5">
      <x v="6"/>
      <x/>
      <x v="1"/>
      <x v="1"/>
      <x/>
      <x v="3"/>
      <x v="1"/>
    </i>
    <i r="3">
      <x v="9"/>
      <x v="14"/>
      <x v="4"/>
      <x/>
      <x v="1"/>
      <x v="1"/>
      <x/>
      <x v="3"/>
      <x v="1"/>
    </i>
    <i r="5">
      <x v="7"/>
      <x v="7"/>
      <x v="3"/>
      <x v="1"/>
      <x/>
      <x v="3"/>
      <x v="1"/>
    </i>
    <i r="3">
      <x v="11"/>
      <x v="20"/>
      <x v="5"/>
      <x/>
      <x v="1"/>
      <x/>
      <x/>
      <x v="3"/>
      <x v="1"/>
    </i>
    <i r="2">
      <x v="3"/>
      <x v="41"/>
      <x v="2"/>
      <x v="2"/>
      <x/>
      <x v="1"/>
      <x/>
      <x/>
      <x v="3"/>
      <x v="1"/>
    </i>
    <i r="5">
      <x v="6"/>
      <x/>
      <x v="1"/>
      <x/>
      <x/>
      <x v="3"/>
      <x v="1"/>
    </i>
    <i r="5">
      <x v="7"/>
      <x/>
      <x v="1"/>
      <x v="1"/>
      <x/>
      <x v="3"/>
      <x v="1"/>
    </i>
    <i r="3">
      <x v="43"/>
      <x v="5"/>
      <x v="4"/>
      <x/>
      <x v="1"/>
      <x v="1"/>
      <x/>
      <x v="3"/>
      <x v="1"/>
    </i>
    <i r="8">
      <x v="7"/>
      <x/>
      <x v="3"/>
      <x v="1"/>
    </i>
    <i r="5">
      <x v="5"/>
      <x v="7"/>
      <x v="1"/>
      <x/>
      <x/>
      <x v="3"/>
      <x v="1"/>
    </i>
    <i r="5">
      <x v="6"/>
      <x/>
      <x v="1"/>
      <x/>
      <x/>
      <x v="3"/>
      <x v="1"/>
    </i>
    <i r="8">
      <x v="1"/>
      <x/>
      <x v="3"/>
      <x v="1"/>
    </i>
    <i r="5">
      <x v="7"/>
      <x/>
      <x v="1"/>
      <x/>
      <x/>
      <x v="3"/>
      <x v="1"/>
    </i>
    <i r="3">
      <x v="45"/>
      <x v="7"/>
      <x v="4"/>
      <x/>
      <x v="1"/>
      <x/>
      <x/>
      <x v="3"/>
      <x v="1"/>
    </i>
    <i r="8">
      <x v="1"/>
      <x/>
      <x v="3"/>
      <x v="1"/>
    </i>
    <i r="8">
      <x v="7"/>
      <x v="3"/>
      <x v="3"/>
      <x v="1"/>
    </i>
    <i r="5">
      <x v="5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3">
      <x v="47"/>
      <x v="10"/>
      <x v="2"/>
      <x v="6"/>
      <x v="1"/>
      <x v="1"/>
      <x/>
      <x v="3"/>
      <x v="1"/>
    </i>
    <i r="5">
      <x v="4"/>
      <x/>
      <x v="1"/>
      <x/>
      <x/>
      <x v="3"/>
      <x v="1"/>
    </i>
    <i r="8"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3">
      <x v="49"/>
      <x v="16"/>
      <x v="5"/>
      <x/>
      <x v="1"/>
      <x/>
      <x/>
      <x v="3"/>
      <x v="1"/>
    </i>
    <i r="5">
      <x v="7"/>
      <x v="7"/>
      <x v="2"/>
      <x v="1"/>
      <x/>
      <x v="3"/>
      <x v="1"/>
    </i>
    <i r="3">
      <x v="51"/>
      <x v="18"/>
      <x v="6"/>
      <x/>
      <x v="1"/>
      <x/>
      <x/>
      <x v="3"/>
      <x v="1"/>
    </i>
    <i r="3">
      <x v="54"/>
      <x v="22"/>
      <x v="4"/>
      <x v="4"/>
      <x v="1"/>
      <x v="7"/>
      <x/>
      <x v="3"/>
      <x v="1"/>
    </i>
    <i r="2">
      <x v="4"/>
      <x v="28"/>
      <x v="4"/>
      <x v="4"/>
      <x/>
      <x v="1"/>
      <x/>
      <x/>
      <x v="3"/>
      <x v="1"/>
    </i>
    <i r="8">
      <x v="1"/>
      <x/>
      <x v="3"/>
      <x v="1"/>
    </i>
    <i r="5">
      <x v="5"/>
      <x/>
      <x v="1"/>
      <x v="1"/>
      <x/>
      <x v="3"/>
      <x v="1"/>
    </i>
    <i r="6">
      <x v="7"/>
      <x v="1"/>
      <x/>
      <x/>
      <x v="3"/>
      <x v="1"/>
    </i>
    <i r="5">
      <x v="6"/>
      <x/>
      <x v="1"/>
      <x/>
      <x/>
      <x v="3"/>
      <x v="1"/>
    </i>
    <i r="8">
      <x v="1"/>
      <x/>
      <x v="3"/>
      <x v="1"/>
    </i>
    <i r="5">
      <x v="7"/>
      <x/>
      <x v="1"/>
      <x v="1"/>
      <x/>
      <x v="3"/>
      <x v="1"/>
    </i>
    <i r="3">
      <x v="30"/>
      <x v="8"/>
      <x v="2"/>
      <x v="6"/>
      <x v="1"/>
      <x v="1"/>
      <x/>
      <x v="3"/>
      <x v="1"/>
    </i>
    <i r="5">
      <x v="4"/>
      <x/>
      <x v="1"/>
      <x v="1"/>
      <x/>
      <x v="3"/>
      <x v="1"/>
    </i>
    <i r="8">
      <x v="7"/>
      <x v="3"/>
      <x v="3"/>
      <x v="1"/>
    </i>
    <i r="5">
      <x v="6"/>
      <x/>
      <x v="1"/>
      <x/>
      <x/>
      <x v="3"/>
      <x v="1"/>
    </i>
    <i r="8">
      <x v="1"/>
      <x/>
      <x v="3"/>
      <x v="1"/>
    </i>
    <i r="3">
      <x v="32"/>
      <x v="10"/>
      <x v="4"/>
      <x/>
      <x v="1"/>
      <x v="1"/>
      <x/>
      <x v="3"/>
      <x v="1"/>
    </i>
    <i r="5">
      <x v="6"/>
      <x/>
      <x v="1"/>
      <x v="1"/>
      <x/>
      <x v="3"/>
      <x v="1"/>
    </i>
    <i r="3">
      <x v="35"/>
      <x v="13"/>
      <x v="6"/>
      <x/>
      <x v="1"/>
      <x v="1"/>
      <x/>
      <x v="3"/>
      <x v="1"/>
    </i>
    <i r="2">
      <x v="5"/>
      <x/>
      <x/>
      <x v="6"/>
      <x/>
      <x v="1"/>
      <x/>
      <x/>
      <x v="3"/>
      <x v="1"/>
    </i>
    <i r="4">
      <x v="30"/>
      <x v="2"/>
      <x/>
      <x v="1"/>
      <x/>
      <x/>
      <x v="3"/>
      <x v="1"/>
    </i>
    <i r="5">
      <x v="4"/>
      <x/>
      <x v="1"/>
      <x/>
      <x/>
      <x v="3"/>
      <x v="1"/>
    </i>
    <i r="5">
      <x v="6"/>
      <x/>
      <x v="1"/>
      <x/>
      <x/>
      <x v="3"/>
      <x v="1"/>
    </i>
    <i r="9">
      <x v="3"/>
      <x v="3"/>
      <x v="1"/>
    </i>
    <i r="8">
      <x v="1"/>
      <x/>
      <x v="3"/>
      <x v="1"/>
    </i>
    <i r="5">
      <x v="7"/>
      <x/>
      <x v="1"/>
      <x/>
      <x/>
      <x v="3"/>
      <x v="1"/>
    </i>
    <i r="3">
      <x v="27"/>
      <x v="30"/>
      <x v="2"/>
      <x/>
      <x v="1"/>
      <x/>
      <x/>
      <x v="3"/>
      <x v="1"/>
    </i>
    <i r="5">
      <x v="4"/>
      <x/>
      <x v="1"/>
      <x v="7"/>
      <x/>
      <x v="3"/>
      <x v="1"/>
    </i>
    <i r="5">
      <x v="6"/>
      <x/>
      <x v="1"/>
      <x/>
      <x/>
      <x v="3"/>
      <x v="1"/>
    </i>
    <i r="5">
      <x v="7"/>
      <x/>
      <x v="1"/>
      <x/>
      <x/>
      <x v="3"/>
      <x v="1"/>
    </i>
    <i r="3">
      <x v="29"/>
      <x v="30"/>
      <x v="4"/>
      <x/>
      <x v="1"/>
      <x/>
      <x/>
      <x v="3"/>
      <x v="1"/>
    </i>
    <i r="8">
      <x v="1"/>
      <x/>
      <x v="3"/>
      <x v="1"/>
    </i>
    <i r="5">
      <x v="6"/>
      <x/>
      <x v="1"/>
      <x/>
      <x/>
      <x v="3"/>
      <x v="1"/>
    </i>
    <i r="6">
      <x v="2"/>
      <x v="1"/>
      <x/>
      <x/>
      <x v="3"/>
      <x v="1"/>
    </i>
    <i r="3">
      <x v="34"/>
      <x v="30"/>
      <x v="4"/>
      <x/>
      <x v="1"/>
      <x/>
      <x/>
      <x v="3"/>
      <x v="1"/>
    </i>
    <i r="3">
      <x v="36"/>
      <x v="30"/>
      <x v="6"/>
      <x v="6"/>
      <x v="1"/>
      <x/>
      <x/>
      <x v="3"/>
      <x v="1"/>
    </i>
    <i r="5">
      <x v="7"/>
      <x v="5"/>
      <x v="3"/>
      <x v="1"/>
      <x/>
      <x v="3"/>
      <x v="1"/>
    </i>
    <i r="3">
      <x v="38"/>
      <x v="30"/>
      <x v="4"/>
      <x v="4"/>
      <x v="1"/>
      <x v="7"/>
      <x/>
      <x v="3"/>
      <x v="1"/>
    </i>
    <i r="5">
      <x v="5"/>
      <x/>
      <x v="1"/>
      <x/>
      <x/>
      <x v="3"/>
      <x v="1"/>
    </i>
    <i r="3">
      <x v="44"/>
      <x v="30"/>
      <x v="4"/>
      <x/>
      <x v="1"/>
      <x/>
      <x/>
      <x v="3"/>
      <x v="1"/>
    </i>
    <i r="1">
      <x v="6"/>
      <x v="2"/>
      <x v="4"/>
      <x v="1"/>
      <x v="1"/>
      <x/>
      <x v="1"/>
      <x v="7"/>
      <x/>
      <x v="3"/>
      <x v="1"/>
    </i>
    <i r="5">
      <x v="6"/>
      <x/>
      <x v="1"/>
      <x v="1"/>
      <x/>
      <x v="3"/>
      <x v="1"/>
    </i>
    <i r="5">
      <x v="7"/>
      <x/>
      <x v="1"/>
      <x v="1"/>
      <x/>
      <x v="3"/>
      <x v="1"/>
    </i>
    <i r="3">
      <x v="5"/>
      <x v="3"/>
      <x v="4"/>
      <x/>
      <x v="1"/>
      <x v="1"/>
      <x v="1"/>
      <x v="3"/>
      <x v="1"/>
    </i>
    <i r="5">
      <x v="6"/>
      <x/>
      <x v="1"/>
      <x v="1"/>
      <x/>
      <x v="3"/>
      <x v="1"/>
    </i>
    <i r="5">
      <x v="7"/>
      <x/>
      <x v="1"/>
      <x/>
      <x/>
      <x v="3"/>
      <x v="1"/>
    </i>
    <i r="3">
      <x v="6"/>
      <x v="6"/>
      <x v="4"/>
      <x/>
      <x v="1"/>
      <x v="1"/>
      <x/>
      <x v="3"/>
      <x v="1"/>
    </i>
    <i r="5">
      <x v="6"/>
      <x/>
      <x v="1"/>
      <x/>
      <x/>
      <x v="3"/>
      <x v="1"/>
    </i>
    <i r="8">
      <x v="1"/>
      <x/>
      <x v="3"/>
      <x v="1"/>
    </i>
    <i r="8">
      <x v="7"/>
      <x/>
      <x v="3"/>
      <x v="1"/>
    </i>
    <i r="3">
      <x v="7"/>
      <x v="9"/>
      <x v="7"/>
      <x/>
      <x v="1"/>
      <x v="1"/>
      <x/>
      <x v="3"/>
      <x v="1"/>
    </i>
    <i r="3">
      <x v="8"/>
      <x v="11"/>
      <x v="4"/>
      <x/>
      <x v="1"/>
      <x/>
      <x/>
      <x v="3"/>
      <x v="1"/>
    </i>
    <i r="2">
      <x v="3"/>
      <x v="41"/>
      <x v="2"/>
      <x v="1"/>
      <x/>
      <x v="1"/>
      <x v="7"/>
      <x/>
      <x v="3"/>
      <x v="1"/>
    </i>
    <i r="5">
      <x v="6"/>
      <x/>
      <x v="1"/>
      <x v="1"/>
      <x/>
      <x v="3"/>
      <x v="1"/>
    </i>
    <i r="5">
      <x v="7"/>
      <x/>
      <x v="1"/>
      <x/>
      <x/>
      <x v="3"/>
      <x v="1"/>
    </i>
    <i r="8">
      <x v="1"/>
      <x/>
      <x v="3"/>
      <x v="1"/>
    </i>
    <i r="3">
      <x v="43"/>
      <x v="5"/>
      <x v="4"/>
      <x/>
      <x v="1"/>
      <x v="1"/>
      <x/>
      <x v="3"/>
      <x v="1"/>
    </i>
    <i r="9">
      <x v="1"/>
      <x v="3"/>
      <x v="1"/>
    </i>
    <i r="5">
      <x v="6"/>
      <x/>
      <x v="1"/>
      <x v="1"/>
      <x/>
      <x v="3"/>
      <x v="1"/>
    </i>
    <i r="8">
      <x v="7"/>
      <x/>
      <x v="3"/>
      <x v="1"/>
    </i>
    <i r="3">
      <x v="45"/>
      <x v="7"/>
      <x v="6"/>
      <x/>
      <x v="1"/>
      <x/>
      <x/>
      <x v="3"/>
      <x v="1"/>
    </i>
    <i r="3">
      <x v="48"/>
      <x v="13"/>
      <x v="4"/>
      <x/>
      <x v="1"/>
      <x/>
      <x/>
      <x v="3"/>
      <x v="1"/>
    </i>
    <i r="5">
      <x v="7"/>
      <x/>
      <x v="1"/>
      <x v="1"/>
      <x/>
      <x v="3"/>
      <x v="1"/>
    </i>
    <i r="2">
      <x v="4"/>
      <x v="28"/>
      <x v="4"/>
      <x v="1"/>
      <x/>
      <x v="1"/>
      <x v="7"/>
      <x/>
      <x v="3"/>
      <x v="1"/>
    </i>
    <i r="5">
      <x v="4"/>
      <x/>
      <x v="1"/>
      <x v="1"/>
      <x/>
      <x v="3"/>
      <x v="1"/>
    </i>
    <i r="9">
      <x v="1"/>
      <x v="3"/>
      <x v="1"/>
    </i>
    <i r="5">
      <x v="6"/>
      <x/>
      <x v="1"/>
      <x v="1"/>
      <x/>
      <x v="3"/>
      <x v="1"/>
    </i>
    <i r="8">
      <x v="7"/>
      <x/>
      <x v="3"/>
      <x v="1"/>
    </i>
    <i r="5">
      <x v="7"/>
      <x/>
      <x v="1"/>
      <x v="1"/>
      <x/>
      <x v="3"/>
      <x v="1"/>
    </i>
    <i r="3">
      <x v="30"/>
      <x v="8"/>
      <x v="6"/>
      <x/>
      <x v="1"/>
      <x v="1"/>
      <x/>
      <x v="3"/>
      <x v="1"/>
    </i>
    <i r="2">
      <x v="5"/>
      <x/>
      <x/>
      <x v="6"/>
      <x/>
      <x v="1"/>
      <x/>
      <x/>
      <x v="3"/>
      <x v="1"/>
    </i>
    <i r="8">
      <x v="1"/>
      <x/>
      <x v="3"/>
      <x v="1"/>
    </i>
    <i r="5">
      <x v="7"/>
      <x/>
      <x v="1"/>
      <x/>
      <x/>
      <x v="3"/>
      <x v="1"/>
    </i>
    <i r="4">
      <x v="30"/>
      <x v="1"/>
      <x/>
      <x v="1"/>
      <x v="1"/>
      <x/>
      <x v="3"/>
      <x v="1"/>
    </i>
    <i r="6">
      <x v="6"/>
      <x v="1"/>
      <x v="1"/>
      <x/>
      <x v="3"/>
      <x v="1"/>
    </i>
    <i r="5">
      <x v="6"/>
      <x/>
      <x v="1"/>
      <x/>
      <x/>
      <x v="3"/>
      <x v="1"/>
    </i>
    <i r="5">
      <x v="7"/>
      <x/>
      <x v="1"/>
      <x/>
      <x/>
      <x v="3"/>
      <x v="1"/>
    </i>
    <i r="9">
      <x v="1"/>
      <x v="3"/>
      <x v="1"/>
    </i>
    <i r="8">
      <x v="1"/>
      <x/>
      <x v="3"/>
      <x v="1"/>
    </i>
    <i r="3">
      <x v="27"/>
      <x v="30"/>
      <x v="7"/>
      <x/>
      <x v="1"/>
      <x/>
      <x/>
      <x v="3"/>
      <x v="1"/>
    </i>
    <i r="3">
      <x v="29"/>
      <x v="30"/>
      <x v="6"/>
      <x/>
      <x v="1"/>
      <x/>
      <x/>
      <x v="3"/>
      <x v="1"/>
    </i>
    <i r="3">
      <x v="36"/>
      <x v="30"/>
      <x v="4"/>
      <x/>
      <x v="1"/>
      <x/>
      <x/>
      <x v="3"/>
      <x v="1"/>
    </i>
    <i r="1">
      <x v="10"/>
      <x v="5"/>
      <x/>
      <x/>
      <x v="7"/>
      <x/>
      <x v="1"/>
      <x v="1"/>
      <x/>
      <x v="3"/>
      <x v="1"/>
    </i>
    <i r="4">
      <x v="30"/>
      <x v="6"/>
      <x/>
      <x v="1"/>
      <x v="1"/>
      <x/>
      <x v="3"/>
      <x v="1"/>
    </i>
    <i r="5">
      <x v="7"/>
      <x v="6"/>
      <x v="1"/>
      <x v="1"/>
      <x/>
      <x v="3"/>
      <x v="1"/>
    </i>
    <i>
      <x v="14"/>
      <x v="2"/>
      <x v="5"/>
      <x/>
      <x/>
      <x v="4"/>
      <x/>
      <x v="1"/>
      <x/>
      <x/>
      <x v="3"/>
      <x v="1"/>
    </i>
    <i r="1">
      <x v="5"/>
      <x v="5"/>
      <x/>
      <x/>
      <x v="3"/>
      <x/>
      <x v="1"/>
      <x v="2"/>
      <x/>
      <x v="3"/>
      <x v="1"/>
    </i>
    <i r="5">
      <x v="5"/>
      <x/>
      <x v="1"/>
      <x/>
      <x/>
      <x v="3"/>
      <x v="1"/>
    </i>
    <i>
      <x v="15"/>
      <x v="5"/>
      <x v="2"/>
      <x v="6"/>
      <x v="6"/>
      <x v="4"/>
      <x/>
      <x v="1"/>
      <x v="7"/>
      <x/>
      <x v="3"/>
      <x v="1"/>
    </i>
    <i r="3">
      <x v="9"/>
      <x v="14"/>
      <x v="4"/>
      <x/>
      <x v="1"/>
      <x v="1"/>
      <x/>
      <x v="3"/>
      <x v="1"/>
    </i>
    <i r="2">
      <x v="3"/>
      <x v="45"/>
      <x v="7"/>
      <x v="4"/>
      <x/>
      <x v="1"/>
      <x v="7"/>
      <x/>
      <x v="3"/>
      <x v="1"/>
    </i>
    <i r="3">
      <x v="48"/>
      <x v="13"/>
      <x v="4"/>
      <x/>
      <x v="1"/>
      <x v="1"/>
      <x/>
      <x v="3"/>
      <x v="1"/>
    </i>
    <i r="2">
      <x v="4"/>
      <x v="37"/>
      <x v="15"/>
      <x v="4"/>
      <x/>
      <x v="1"/>
      <x v="1"/>
      <x/>
      <x v="3"/>
      <x v="1"/>
    </i>
    <i r="2">
      <x v="5"/>
      <x v="29"/>
      <x v="30"/>
      <x v="4"/>
      <x/>
      <x v="1"/>
      <x v="7"/>
      <x/>
      <x v="3"/>
      <x v="1"/>
    </i>
    <i>
      <x v="16"/>
      <x v="2"/>
      <x v="5"/>
      <x/>
      <x v="30"/>
      <x v="6"/>
      <x/>
      <x v="1"/>
      <x v="1"/>
      <x/>
      <x v="3"/>
      <x v="1"/>
    </i>
    <i r="1">
      <x v="4"/>
      <x v="2"/>
      <x v="8"/>
      <x v="11"/>
      <x v="7"/>
      <x/>
      <x v="1"/>
      <x v="1"/>
      <x/>
      <x v="3"/>
      <x v="1"/>
    </i>
    <i r="2">
      <x v="3"/>
      <x v="47"/>
      <x v="10"/>
      <x v="7"/>
      <x v="5"/>
      <x v="1"/>
      <x v="1"/>
      <x/>
      <x v="3"/>
      <x v="1"/>
    </i>
    <i r="2">
      <x v="4"/>
      <x v="35"/>
      <x v="13"/>
      <x v="7"/>
      <x v="5"/>
      <x v="1"/>
      <x v="1"/>
      <x/>
      <x v="3"/>
      <x v="1"/>
    </i>
    <i r="1">
      <x v="5"/>
      <x v="2"/>
      <x v="4"/>
      <x v="1"/>
      <x v="6"/>
      <x/>
      <x v="1"/>
      <x v="1"/>
      <x/>
      <x v="3"/>
      <x v="1"/>
    </i>
    <i r="3">
      <x v="5"/>
      <x v="3"/>
      <x v="7"/>
      <x/>
      <x v="1"/>
      <x v="7"/>
      <x/>
      <x v="3"/>
      <x v="1"/>
    </i>
    <i r="3">
      <x v="7"/>
      <x v="9"/>
      <x v="7"/>
      <x/>
      <x v="1"/>
      <x v="1"/>
      <x/>
      <x v="3"/>
      <x v="1"/>
    </i>
    <i r="2">
      <x v="3"/>
      <x v="41"/>
      <x v="2"/>
      <x v="6"/>
      <x/>
      <x v="1"/>
      <x v="1"/>
      <x/>
      <x v="3"/>
      <x v="1"/>
    </i>
    <i r="5">
      <x v="7"/>
      <x/>
      <x v="1"/>
      <x v="7"/>
      <x/>
      <x v="3"/>
      <x v="1"/>
    </i>
    <i r="3">
      <x v="47"/>
      <x v="10"/>
      <x v="7"/>
      <x/>
      <x v="1"/>
      <x v="1"/>
      <x/>
      <x v="3"/>
      <x v="1"/>
    </i>
    <i r="2">
      <x v="4"/>
      <x v="28"/>
      <x v="4"/>
      <x v="6"/>
      <x/>
      <x v="1"/>
      <x v="1"/>
      <x/>
      <x v="3"/>
      <x v="1"/>
    </i>
    <i r="5">
      <x v="7"/>
      <x/>
      <x v="1"/>
      <x v="7"/>
      <x/>
      <x v="3"/>
      <x v="1"/>
    </i>
    <i r="3">
      <x v="32"/>
      <x v="10"/>
      <x v="7"/>
      <x/>
      <x v="1"/>
      <x v="1"/>
      <x/>
      <x v="3"/>
      <x v="1"/>
    </i>
    <i r="2">
      <x v="5"/>
      <x/>
      <x v="30"/>
      <x v="6"/>
      <x/>
      <x v="1"/>
      <x/>
      <x/>
      <x v="3"/>
      <x v="1"/>
    </i>
    <i r="8">
      <x v="1"/>
      <x/>
      <x v="3"/>
      <x v="1"/>
    </i>
    <i r="1">
      <x v="6"/>
      <x v="5"/>
      <x/>
      <x v="30"/>
      <x v="5"/>
      <x/>
      <x v="1"/>
      <x v="1"/>
      <x/>
      <x v="3"/>
      <x v="1"/>
    </i>
    <i>
      <x v="17"/>
      <x/>
      <x v="5"/>
      <x/>
      <x/>
      <x v="3"/>
      <x/>
      <x v="1"/>
      <x v="1"/>
      <x v="1"/>
      <x v="3"/>
      <x v="1"/>
    </i>
    <i r="3">
      <x v="13"/>
      <x v="30"/>
      <x v="3"/>
      <x/>
      <x v="1"/>
      <x v="1"/>
      <x v="1"/>
      <x v="3"/>
      <x v="1"/>
    </i>
    <i r="1">
      <x v="1"/>
      <x v="2"/>
      <x v="12"/>
      <x v="12"/>
      <x v="4"/>
      <x/>
      <x v="1"/>
      <x v="7"/>
      <x/>
      <x v="3"/>
      <x v="1"/>
    </i>
    <i r="2">
      <x v="3"/>
      <x v="45"/>
      <x v="7"/>
      <x v="4"/>
      <x/>
      <x v="1"/>
      <x v="7"/>
      <x/>
      <x v="3"/>
      <x v="1"/>
    </i>
    <i r="2">
      <x v="4"/>
      <x v="30"/>
      <x v="8"/>
      <x v="4"/>
      <x/>
      <x v="1"/>
      <x v="7"/>
      <x/>
      <x v="3"/>
      <x v="1"/>
    </i>
    <i r="1">
      <x v="3"/>
      <x v="5"/>
      <x/>
      <x v="30"/>
      <x v="5"/>
      <x/>
      <x v="1"/>
      <x/>
      <x v="3"/>
      <x v="3"/>
      <x v="1"/>
    </i>
    <i r="1">
      <x v="4"/>
      <x v="2"/>
      <x v="6"/>
      <x v="6"/>
      <x v="5"/>
      <x/>
      <x v="1"/>
      <x v="1"/>
      <x/>
      <x v="3"/>
      <x v="1"/>
    </i>
    <i r="5">
      <x v="6"/>
      <x/>
      <x v="1"/>
      <x v="1"/>
      <x/>
      <x v="3"/>
      <x v="1"/>
    </i>
    <i r="3">
      <x v="7"/>
      <x v="9"/>
      <x v="6"/>
      <x/>
      <x v="1"/>
      <x/>
      <x/>
      <x v="3"/>
      <x v="1"/>
    </i>
    <i r="3">
      <x v="9"/>
      <x v="14"/>
      <x v="4"/>
      <x/>
      <x v="1"/>
      <x v="1"/>
      <x/>
      <x v="3"/>
      <x v="1"/>
    </i>
    <i r="3">
      <x v="11"/>
      <x v="20"/>
      <x v="4"/>
      <x v="7"/>
      <x v="1"/>
      <x v="1"/>
      <x/>
      <x v="3"/>
      <x v="1"/>
    </i>
    <i r="2">
      <x v="3"/>
      <x v="43"/>
      <x v="5"/>
      <x v="5"/>
      <x/>
      <x v="1"/>
      <x v="1"/>
      <x/>
      <x v="3"/>
      <x v="1"/>
    </i>
    <i r="3">
      <x v="45"/>
      <x v="7"/>
      <x v="6"/>
      <x/>
      <x v="1"/>
      <x v="1"/>
      <x/>
      <x v="3"/>
      <x v="1"/>
    </i>
    <i r="3">
      <x v="47"/>
      <x v="10"/>
      <x v="4"/>
      <x/>
      <x v="1"/>
      <x v="1"/>
      <x/>
      <x v="3"/>
      <x v="1"/>
    </i>
    <i r="5">
      <x v="6"/>
      <x/>
      <x v="1"/>
      <x/>
      <x/>
      <x v="3"/>
      <x v="1"/>
    </i>
    <i r="3">
      <x v="48"/>
      <x v="13"/>
      <x v="4"/>
      <x v="6"/>
      <x v="1"/>
      <x v="1"/>
      <x/>
      <x v="3"/>
      <x v="1"/>
    </i>
    <i r="3">
      <x v="49"/>
      <x v="16"/>
      <x v="4"/>
      <x v="7"/>
      <x v="1"/>
      <x v="1"/>
      <x/>
      <x v="3"/>
      <x v="1"/>
    </i>
    <i r="2">
      <x v="4"/>
      <x v="23"/>
      <x v="19"/>
      <x v="4"/>
      <x v="7"/>
      <x v="1"/>
      <x v="1"/>
      <x/>
      <x v="3"/>
      <x v="1"/>
    </i>
    <i r="3">
      <x v="28"/>
      <x v="4"/>
      <x v="5"/>
      <x/>
      <x v="1"/>
      <x v="1"/>
      <x/>
      <x v="3"/>
      <x v="1"/>
    </i>
    <i r="5">
      <x v="6"/>
      <x/>
      <x v="1"/>
      <x v="1"/>
      <x/>
      <x v="3"/>
      <x v="1"/>
    </i>
    <i r="3">
      <x v="30"/>
      <x v="8"/>
      <x v="6"/>
      <x/>
      <x v="1"/>
      <x/>
      <x/>
      <x v="3"/>
      <x v="1"/>
    </i>
    <i r="3">
      <x v="32"/>
      <x v="10"/>
      <x v="4"/>
      <x/>
      <x v="1"/>
      <x v="1"/>
      <x/>
      <x v="3"/>
      <x v="1"/>
    </i>
    <i r="3">
      <x v="35"/>
      <x v="13"/>
      <x v="4"/>
      <x/>
      <x v="1"/>
      <x v="1"/>
      <x/>
      <x v="3"/>
      <x v="1"/>
    </i>
    <i r="2">
      <x v="5"/>
      <x/>
      <x/>
      <x v="6"/>
      <x/>
      <x v="1"/>
      <x v="1"/>
      <x/>
      <x v="3"/>
      <x v="1"/>
    </i>
    <i r="6">
      <x v="5"/>
      <x v="1"/>
      <x v="1"/>
      <x/>
      <x v="3"/>
      <x v="1"/>
    </i>
    <i r="6">
      <x v="6"/>
      <x v="1"/>
      <x v="1"/>
      <x/>
      <x v="3"/>
      <x v="1"/>
    </i>
    <i r="5">
      <x v="7"/>
      <x/>
      <x v="1"/>
      <x/>
      <x/>
      <x v="3"/>
      <x v="1"/>
    </i>
    <i r="1">
      <x v="5"/>
      <x v="2"/>
      <x v="6"/>
      <x v="6"/>
      <x v="7"/>
      <x/>
      <x v="1"/>
      <x v="1"/>
      <x/>
      <x v="3"/>
      <x v="1"/>
    </i>
    <i r="3">
      <x v="7"/>
      <x v="9"/>
      <x v="4"/>
      <x/>
      <x v="1"/>
      <x v="1"/>
      <x/>
      <x v="3"/>
      <x v="1"/>
    </i>
    <i r="5">
      <x v="6"/>
      <x/>
      <x v="1"/>
      <x/>
      <x/>
      <x v="3"/>
      <x v="1"/>
    </i>
    <i r="6">
      <x v="2"/>
      <x v="1"/>
      <x/>
      <x/>
      <x v="3"/>
      <x v="1"/>
    </i>
    <i r="5">
      <x v="7"/>
      <x/>
      <x v="1"/>
      <x/>
      <x/>
      <x v="3"/>
      <x v="1"/>
    </i>
    <i r="3">
      <x v="8"/>
      <x v="11"/>
      <x v="5"/>
      <x/>
      <x v="1"/>
      <x v="1"/>
      <x v="1"/>
      <x v="3"/>
      <x v="1"/>
    </i>
    <i r="5">
      <x v="6"/>
      <x/>
      <x v="1"/>
      <x v="1"/>
      <x/>
      <x v="3"/>
      <x v="1"/>
    </i>
    <i r="5">
      <x v="7"/>
      <x/>
      <x v="1"/>
      <x v="1"/>
      <x/>
      <x v="3"/>
      <x v="1"/>
    </i>
    <i r="3">
      <x v="9"/>
      <x v="14"/>
      <x v="4"/>
      <x/>
      <x v="1"/>
      <x v="1"/>
      <x/>
      <x v="3"/>
      <x v="1"/>
    </i>
    <i r="5">
      <x v="5"/>
      <x/>
      <x v="1"/>
      <x v="1"/>
      <x/>
      <x v="3"/>
      <x v="1"/>
    </i>
    <i r="5">
      <x v="6"/>
      <x v="3"/>
      <x v="1"/>
      <x v="7"/>
      <x/>
      <x v="3"/>
      <x v="1"/>
    </i>
    <i r="2">
      <x v="3"/>
      <x v="45"/>
      <x v="7"/>
      <x v="4"/>
      <x/>
      <x v="1"/>
      <x v="1"/>
      <x/>
      <x v="3"/>
      <x v="1"/>
    </i>
    <i r="5">
      <x v="6"/>
      <x/>
      <x v="1"/>
      <x/>
      <x/>
      <x v="3"/>
      <x v="1"/>
    </i>
    <i r="5">
      <x v="7"/>
      <x/>
      <x v="1"/>
      <x/>
      <x/>
      <x v="3"/>
      <x v="1"/>
    </i>
    <i r="8">
      <x v="1"/>
      <x/>
      <x v="3"/>
      <x v="1"/>
    </i>
    <i r="3">
      <x v="47"/>
      <x v="10"/>
      <x v="5"/>
      <x/>
      <x v="1"/>
      <x v="1"/>
      <x v="1"/>
      <x v="3"/>
      <x v="1"/>
    </i>
    <i r="5">
      <x v="6"/>
      <x/>
      <x v="1"/>
      <x v="1"/>
      <x/>
      <x v="3"/>
      <x v="1"/>
    </i>
    <i r="6">
      <x v="2"/>
      <x v="1"/>
      <x/>
      <x/>
      <x v="3"/>
      <x v="1"/>
    </i>
    <i r="5">
      <x v="7"/>
      <x/>
      <x v="1"/>
      <x v="1"/>
      <x/>
      <x v="3"/>
      <x v="1"/>
    </i>
    <i r="3">
      <x v="49"/>
      <x v="16"/>
      <x v="5"/>
      <x/>
      <x v="1"/>
      <x v="1"/>
      <x/>
      <x v="3"/>
      <x v="1"/>
    </i>
    <i r="5">
      <x v="6"/>
      <x v="3"/>
      <x v="1"/>
      <x v="7"/>
      <x/>
      <x v="3"/>
      <x v="1"/>
    </i>
    <i r="2">
      <x v="4"/>
      <x v="30"/>
      <x v="8"/>
      <x v="4"/>
      <x/>
      <x v="1"/>
      <x v="1"/>
      <x/>
      <x v="3"/>
      <x v="1"/>
    </i>
    <i r="5">
      <x v="5"/>
      <x/>
      <x v="1"/>
      <x v="1"/>
      <x v="1"/>
      <x v="3"/>
      <x v="1"/>
    </i>
    <i r="5">
      <x v="6"/>
      <x/>
      <x v="1"/>
      <x/>
      <x/>
      <x v="3"/>
      <x v="1"/>
    </i>
    <i r="8">
      <x v="1"/>
      <x/>
      <x v="3"/>
      <x v="1"/>
    </i>
    <i r="3">
      <x v="32"/>
      <x v="10"/>
      <x v="7"/>
      <x/>
      <x v="1"/>
      <x v="1"/>
      <x/>
      <x v="3"/>
      <x v="1"/>
    </i>
    <i r="3">
      <x v="37"/>
      <x v="15"/>
      <x v="5"/>
      <x/>
      <x v="1"/>
      <x v="1"/>
      <x/>
      <x v="3"/>
      <x v="1"/>
    </i>
    <i r="5">
      <x v="6"/>
      <x v="3"/>
      <x v="1"/>
      <x v="7"/>
      <x/>
      <x v="3"/>
      <x v="1"/>
    </i>
    <i r="2">
      <x v="5"/>
      <x/>
      <x/>
      <x v="2"/>
      <x/>
      <x v="1"/>
      <x/>
      <x/>
      <x v="3"/>
      <x v="1"/>
    </i>
    <i r="5">
      <x v="4"/>
      <x/>
      <x v="1"/>
      <x v="7"/>
      <x/>
      <x v="3"/>
      <x v="1"/>
    </i>
    <i r="4">
      <x v="30"/>
      <x v="5"/>
      <x/>
      <x v="1"/>
      <x v="1"/>
      <x/>
      <x v="3"/>
      <x v="1"/>
    </i>
    <i r="5">
      <x v="8"/>
      <x/>
      <x v="1"/>
      <x/>
      <x/>
      <x v="3"/>
      <x v="1"/>
    </i>
    <i r="3">
      <x v="27"/>
      <x v="30"/>
      <x v="7"/>
      <x/>
      <x v="1"/>
      <x v="1"/>
      <x/>
      <x v="3"/>
      <x v="1"/>
    </i>
    <i r="3">
      <x v="29"/>
      <x v="30"/>
      <x v="7"/>
      <x/>
      <x v="1"/>
      <x/>
      <x/>
      <x v="3"/>
      <x v="1"/>
    </i>
    <i r="3">
      <x v="34"/>
      <x v="30"/>
      <x v="6"/>
      <x v="2"/>
      <x v="1"/>
      <x/>
      <x/>
      <x v="3"/>
      <x v="1"/>
    </i>
    <i r="1">
      <x v="6"/>
      <x v="2"/>
      <x v="5"/>
      <x v="3"/>
      <x v="4"/>
      <x/>
      <x v="1"/>
      <x/>
      <x/>
      <x v="3"/>
      <x v="1"/>
    </i>
    <i r="3">
      <x v="7"/>
      <x v="9"/>
      <x v="6"/>
      <x v="3"/>
      <x v="1"/>
      <x v="1"/>
      <x/>
      <x v="3"/>
      <x v="1"/>
    </i>
    <i r="2">
      <x v="3"/>
      <x v="43"/>
      <x v="5"/>
      <x v="4"/>
      <x/>
      <x v="1"/>
      <x/>
      <x/>
      <x v="3"/>
      <x v="1"/>
    </i>
    <i r="3">
      <x v="47"/>
      <x v="10"/>
      <x v="6"/>
      <x v="3"/>
      <x v="1"/>
      <x v="1"/>
      <x/>
      <x v="3"/>
      <x v="1"/>
    </i>
    <i r="2">
      <x v="4"/>
      <x v="28"/>
      <x v="4"/>
      <x v="4"/>
      <x/>
      <x v="1"/>
      <x/>
      <x/>
      <x v="3"/>
      <x v="1"/>
    </i>
    <i r="3">
      <x v="30"/>
      <x v="8"/>
      <x v="6"/>
      <x v="3"/>
      <x v="1"/>
      <x v="1"/>
      <x/>
      <x v="3"/>
      <x v="1"/>
    </i>
    <i r="2">
      <x v="5"/>
      <x/>
      <x/>
      <x v="4"/>
      <x/>
      <x v="1"/>
      <x v="7"/>
      <x/>
      <x v="3"/>
      <x v="1"/>
    </i>
    <i r="4">
      <x v="30"/>
      <x v="4"/>
      <x/>
      <x v="1"/>
      <x/>
      <x/>
      <x v="3"/>
      <x v="1"/>
    </i>
    <i r="9">
      <x v="1"/>
      <x v="3"/>
      <x v="1"/>
    </i>
    <i r="5">
      <x v="6"/>
      <x/>
      <x v="1"/>
      <x/>
      <x/>
      <x v="3"/>
      <x v="1"/>
    </i>
    <i r="8">
      <x v="7"/>
      <x/>
      <x v="3"/>
      <x v="1"/>
    </i>
    <i r="1">
      <x v="9"/>
      <x v="5"/>
      <x/>
      <x/>
      <x v="4"/>
      <x/>
      <x v="1"/>
      <x v="4"/>
      <x/>
      <x v="3"/>
      <x v="1"/>
    </i>
    <i>
      <x v="18"/>
      <x v="1"/>
      <x v="5"/>
      <x/>
      <x v="30"/>
      <x v="5"/>
      <x/>
      <x v="1"/>
      <x/>
      <x/>
      <x v="3"/>
      <x v="1"/>
    </i>
    <i r="1">
      <x v="2"/>
      <x v="5"/>
      <x v="15"/>
      <x v="30"/>
      <x v="4"/>
      <x v="7"/>
      <x v="1"/>
      <x/>
      <x/>
      <x v="3"/>
      <x v="1"/>
    </i>
    <i r="3">
      <x v="22"/>
      <x v="30"/>
      <x v="4"/>
      <x/>
      <x v="1"/>
      <x/>
      <x/>
      <x v="3"/>
      <x v="1"/>
    </i>
    <i r="3">
      <x v="34"/>
      <x v="30"/>
      <x v="4"/>
      <x/>
      <x v="3"/>
      <x/>
      <x/>
      <x/>
      <x v="1"/>
    </i>
    <i r="3">
      <x v="39"/>
      <x v="30"/>
      <x v="4"/>
      <x/>
      <x v="1"/>
      <x/>
      <x/>
      <x v="3"/>
      <x v="1"/>
    </i>
    <i r="3">
      <x v="52"/>
      <x v="30"/>
      <x v="4"/>
      <x/>
      <x v="1"/>
      <x/>
      <x/>
      <x v="3"/>
      <x v="1"/>
    </i>
    <i r="3">
      <x v="57"/>
      <x v="30"/>
      <x v="4"/>
      <x v="4"/>
      <x v="1"/>
      <x/>
      <x/>
      <x v="3"/>
      <x v="1"/>
    </i>
    <i r="1">
      <x v="4"/>
      <x v="5"/>
      <x/>
      <x v="30"/>
      <x v="4"/>
      <x/>
      <x v="1"/>
      <x v="7"/>
      <x/>
      <x v="3"/>
      <x v="1"/>
    </i>
    <i r="1">
      <x v="5"/>
      <x v="2"/>
      <x v="6"/>
      <x v="6"/>
      <x v="4"/>
      <x v="5"/>
      <x v="4"/>
      <x/>
      <x/>
      <x/>
      <x/>
    </i>
    <i r="2">
      <x v="3"/>
      <x v="43"/>
      <x v="5"/>
      <x v="4"/>
      <x v="5"/>
      <x v="4"/>
      <x/>
      <x/>
      <x/>
      <x/>
    </i>
    <i r="2">
      <x v="5"/>
      <x v="20"/>
      <x v="30"/>
      <x v="4"/>
      <x/>
      <x v="1"/>
      <x/>
      <x/>
      <x v="3"/>
      <x v="1"/>
    </i>
    <i r="3">
      <x v="27"/>
      <x v="30"/>
      <x v="4"/>
      <x v="5"/>
      <x v="4"/>
      <x/>
      <x/>
      <x/>
      <x/>
    </i>
    <i r="3">
      <x v="34"/>
      <x v="30"/>
      <x v="4"/>
      <x/>
      <x v="1"/>
      <x/>
      <x/>
      <x v="3"/>
      <x v="1"/>
    </i>
    <i r="3">
      <x v="56"/>
      <x v="30"/>
      <x v="4"/>
      <x/>
      <x v="1"/>
      <x/>
      <x/>
      <x v="3"/>
      <x v="1"/>
    </i>
    <i r="1">
      <x v="6"/>
      <x v="2"/>
      <x v="7"/>
      <x v="9"/>
      <x v="4"/>
      <x v="2"/>
      <x v="1"/>
      <x/>
      <x/>
      <x v="3"/>
      <x v="1"/>
    </i>
    <i r="2">
      <x v="3"/>
      <x v="47"/>
      <x v="10"/>
      <x v="4"/>
      <x v="2"/>
      <x v="1"/>
      <x/>
      <x/>
      <x v="3"/>
      <x v="1"/>
    </i>
    <i r="2">
      <x v="5"/>
      <x/>
      <x v="30"/>
      <x v="6"/>
      <x/>
      <x v="1"/>
      <x/>
      <x/>
      <x v="3"/>
      <x v="1"/>
    </i>
    <i r="3">
      <x v="27"/>
      <x v="30"/>
      <x v="4"/>
      <x v="2"/>
      <x v="1"/>
      <x/>
      <x/>
      <x v="3"/>
      <x v="1"/>
    </i>
    <i>
      <x v="19"/>
      <x v="4"/>
      <x v="5"/>
      <x/>
      <x v="30"/>
      <x v="6"/>
      <x/>
      <x v="1"/>
      <x v="1"/>
      <x v="1"/>
      <x v="3"/>
      <x v="1"/>
    </i>
    <i r="6">
      <x v="7"/>
      <x v="1"/>
      <x v="1"/>
      <x v="1"/>
      <x v="3"/>
      <x v="1"/>
    </i>
    <i r="1">
      <x v="5"/>
      <x v="2"/>
      <x v="2"/>
      <x/>
      <x v="4"/>
      <x/>
      <x v="1"/>
      <x v="1"/>
      <x/>
      <x v="3"/>
      <x v="1"/>
    </i>
    <i r="3">
      <x v="8"/>
      <x v="11"/>
      <x v="4"/>
      <x/>
      <x v="1"/>
      <x v="1"/>
      <x/>
      <x v="3"/>
      <x v="1"/>
    </i>
    <i r="2">
      <x v="3"/>
      <x v="47"/>
      <x v="10"/>
      <x v="4"/>
      <x v="6"/>
      <x v="1"/>
      <x v="1"/>
      <x/>
      <x v="3"/>
      <x v="1"/>
    </i>
    <i r="3">
      <x v="55"/>
      <x/>
      <x v="4"/>
      <x/>
      <x v="1"/>
      <x v="1"/>
      <x/>
      <x v="3"/>
      <x v="1"/>
    </i>
    <i r="2">
      <x v="4"/>
      <x v="26"/>
      <x/>
      <x v="4"/>
      <x/>
      <x v="1"/>
      <x v="1"/>
      <x/>
      <x v="3"/>
      <x v="1"/>
    </i>
    <i r="3">
      <x v="35"/>
      <x v="13"/>
      <x v="4"/>
      <x/>
      <x v="1"/>
      <x v="1"/>
      <x/>
      <x v="3"/>
      <x v="1"/>
    </i>
    <i r="2">
      <x v="5"/>
      <x/>
      <x v="30"/>
      <x v="6"/>
      <x/>
      <x v="1"/>
      <x v="1"/>
      <x/>
      <x v="3"/>
      <x v="1"/>
    </i>
    <i>
      <x v="20"/>
      <x/>
      <x v="5"/>
      <x/>
      <x v="30"/>
      <x v="1"/>
      <x/>
      <x v="1"/>
      <x v="1"/>
      <x/>
      <x v="3"/>
      <x v="1"/>
    </i>
    <i r="1">
      <x v="1"/>
      <x v="2"/>
      <x v="3"/>
      <x v="24"/>
      <x v="4"/>
      <x/>
      <x v="1"/>
      <x v="1"/>
      <x/>
      <x v="3"/>
      <x v="1"/>
    </i>
    <i r="2">
      <x v="3"/>
      <x v="55"/>
      <x v="23"/>
      <x v="4"/>
      <x/>
      <x v="1"/>
      <x v="1"/>
      <x/>
      <x v="3"/>
      <x v="1"/>
    </i>
    <i r="2">
      <x v="4"/>
      <x v="40"/>
      <x v="22"/>
      <x v="4"/>
      <x/>
      <x v="1"/>
      <x v="1"/>
      <x/>
      <x v="3"/>
      <x v="1"/>
    </i>
    <i r="1">
      <x v="2"/>
      <x v="5"/>
      <x/>
      <x v="30"/>
      <x v="4"/>
      <x/>
      <x v="1"/>
      <x v="4"/>
      <x/>
      <x v="3"/>
      <x v="1"/>
    </i>
    <i r="6">
      <x v="6"/>
      <x v="1"/>
      <x v="4"/>
      <x/>
      <x v="3"/>
      <x v="1"/>
    </i>
    <i r="6">
      <x v="7"/>
      <x v="1"/>
      <x v="4"/>
      <x/>
      <x v="3"/>
      <x v="1"/>
    </i>
    <i r="5">
      <x v="7"/>
      <x/>
      <x v="1"/>
      <x v="1"/>
      <x/>
      <x v="3"/>
      <x v="1"/>
    </i>
    <i r="1">
      <x v="3"/>
      <x v="2"/>
      <x v="5"/>
      <x v="3"/>
      <x v="6"/>
      <x/>
      <x v="1"/>
      <x/>
      <x v="1"/>
      <x v="3"/>
      <x v="1"/>
    </i>
    <i r="2">
      <x v="3"/>
      <x v="41"/>
      <x v="2"/>
      <x v="6"/>
      <x/>
      <x v="1"/>
      <x/>
      <x v="1"/>
      <x v="3"/>
      <x v="1"/>
    </i>
    <i r="2">
      <x v="5"/>
      <x v="27"/>
      <x v="30"/>
      <x v="6"/>
      <x/>
      <x v="1"/>
      <x/>
      <x v="1"/>
      <x v="3"/>
      <x v="1"/>
    </i>
    <i r="1">
      <x v="4"/>
      <x v="2"/>
      <x v="4"/>
      <x v="1"/>
      <x v="4"/>
      <x/>
      <x v="1"/>
      <x/>
      <x/>
      <x v="3"/>
      <x v="1"/>
    </i>
    <i r="3">
      <x v="9"/>
      <x v="14"/>
      <x v="7"/>
      <x/>
      <x v="1"/>
      <x v="1"/>
      <x v="1"/>
      <x v="3"/>
      <x v="1"/>
    </i>
    <i r="2">
      <x v="3"/>
      <x v="41"/>
      <x v="2"/>
      <x v="4"/>
      <x/>
      <x v="1"/>
      <x/>
      <x/>
      <x v="3"/>
      <x v="1"/>
    </i>
    <i r="3">
      <x v="47"/>
      <x v="10"/>
      <x v="7"/>
      <x/>
      <x v="1"/>
      <x v="1"/>
      <x v="1"/>
      <x v="3"/>
      <x v="1"/>
    </i>
    <i r="2">
      <x v="4"/>
      <x v="28"/>
      <x v="4"/>
      <x v="4"/>
      <x/>
      <x v="1"/>
      <x/>
      <x/>
      <x v="3"/>
      <x v="1"/>
    </i>
    <i r="3">
      <x v="35"/>
      <x v="13"/>
      <x v="7"/>
      <x/>
      <x v="1"/>
      <x v="1"/>
      <x v="1"/>
      <x v="3"/>
      <x v="1"/>
    </i>
    <i r="2">
      <x v="5"/>
      <x/>
      <x v="30"/>
      <x v="4"/>
      <x/>
      <x v="1"/>
      <x/>
      <x/>
      <x v="3"/>
      <x v="1"/>
    </i>
    <i r="1">
      <x v="5"/>
      <x v="2"/>
      <x v="9"/>
      <x v="14"/>
      <x v="5"/>
      <x/>
      <x v="1"/>
      <x v="2"/>
      <x/>
      <x v="3"/>
      <x v="1"/>
    </i>
    <i r="2">
      <x v="3"/>
      <x v="49"/>
      <x v="16"/>
      <x v="5"/>
      <x/>
      <x v="1"/>
      <x v="2"/>
      <x/>
      <x v="3"/>
      <x v="1"/>
    </i>
    <i r="2">
      <x v="4"/>
      <x v="35"/>
      <x v="13"/>
      <x v="5"/>
      <x/>
      <x v="1"/>
      <x v="2"/>
      <x/>
      <x v="3"/>
      <x v="1"/>
    </i>
    <i r="2">
      <x v="5"/>
      <x/>
      <x/>
      <x v="8"/>
      <x/>
      <x v="1"/>
      <x v="7"/>
      <x/>
      <x v="3"/>
      <x v="1"/>
    </i>
    <i r="4">
      <x v="30"/>
      <x v="1"/>
      <x/>
      <x v="1"/>
      <x v="1"/>
      <x/>
      <x v="3"/>
      <x v="1"/>
    </i>
    <i r="6">
      <x v="6"/>
      <x v="1"/>
      <x v="1"/>
      <x/>
      <x v="3"/>
      <x v="1"/>
    </i>
    <i r="5">
      <x v="4"/>
      <x/>
      <x v="1"/>
      <x/>
      <x/>
      <x v="3"/>
      <x v="1"/>
    </i>
    <i r="8">
      <x v="2"/>
      <x/>
      <x v="3"/>
      <x v="1"/>
    </i>
    <i r="1">
      <x v="6"/>
      <x v="5"/>
      <x/>
      <x/>
      <x v="4"/>
      <x/>
      <x v="1"/>
      <x v="2"/>
      <x v="2"/>
      <x v="3"/>
      <x v="1"/>
    </i>
    <i r="4">
      <x v="30"/>
      <x v="4"/>
      <x/>
      <x v="1"/>
      <x/>
      <x/>
      <x v="3"/>
      <x v="1"/>
    </i>
    <i>
      <x v="21"/>
      <x v="5"/>
      <x v="2"/>
      <x v="9"/>
      <x v="14"/>
      <x v="5"/>
      <x/>
      <x v="1"/>
      <x v="1"/>
      <x/>
      <x v="3"/>
      <x v="1"/>
    </i>
    <i r="2">
      <x v="3"/>
      <x v="47"/>
      <x v="10"/>
      <x v="5"/>
      <x/>
      <x v="1"/>
      <x v="1"/>
      <x/>
      <x v="3"/>
      <x v="1"/>
    </i>
    <i r="2">
      <x v="4"/>
      <x v="35"/>
      <x v="13"/>
      <x v="5"/>
      <x/>
      <x v="1"/>
      <x v="1"/>
      <x/>
      <x v="3"/>
      <x v="1"/>
    </i>
    <i r="1">
      <x v="6"/>
      <x v="2"/>
      <x v="6"/>
      <x v="6"/>
      <x v="4"/>
      <x/>
      <x v="1"/>
      <x v="1"/>
      <x/>
      <x v="3"/>
      <x v="1"/>
    </i>
    <i r="2">
      <x v="3"/>
      <x v="43"/>
      <x v="5"/>
      <x v="4"/>
      <x/>
      <x v="1"/>
      <x v="1"/>
      <x/>
      <x v="3"/>
      <x v="1"/>
    </i>
    <i r="2">
      <x v="4"/>
      <x v="28"/>
      <x v="4"/>
      <x v="4"/>
      <x/>
      <x v="1"/>
      <x v="1"/>
      <x/>
      <x v="3"/>
      <x v="1"/>
    </i>
    <i r="2">
      <x v="5"/>
      <x/>
      <x v="30"/>
      <x v="6"/>
      <x/>
      <x v="1"/>
      <x v="2"/>
      <x/>
      <x v="3"/>
      <x v="1"/>
    </i>
    <i>
      <x v="22"/>
      <x v="2"/>
      <x v="5"/>
      <x/>
      <x v="30"/>
      <x v="5"/>
      <x/>
      <x v="1"/>
      <x v="1"/>
      <x v="1"/>
      <x v="3"/>
      <x v="1"/>
    </i>
    <i r="1">
      <x v="5"/>
      <x v="2"/>
      <x v="11"/>
      <x v="20"/>
      <x v="4"/>
      <x/>
      <x v="1"/>
      <x v="7"/>
      <x v="3"/>
      <x v="3"/>
      <x v="1"/>
    </i>
    <i r="2">
      <x v="3"/>
      <x v="51"/>
      <x v="18"/>
      <x v="4"/>
      <x/>
      <x v="1"/>
      <x v="7"/>
      <x v="3"/>
      <x v="3"/>
      <x v="1"/>
    </i>
    <i r="2">
      <x v="4"/>
      <x v="23"/>
      <x v="19"/>
      <x v="4"/>
      <x/>
      <x v="1"/>
      <x v="7"/>
      <x v="3"/>
      <x v="3"/>
      <x v="1"/>
    </i>
    <i>
      <x v="23"/>
      <x v="5"/>
      <x v="5"/>
      <x/>
      <x v="30"/>
      <x v="6"/>
      <x v="3"/>
      <x v="1"/>
      <x v="1"/>
      <x/>
      <x v="3"/>
      <x v="1"/>
    </i>
    <i>
      <x v="24"/>
      <x v="2"/>
      <x v="5"/>
      <x/>
      <x v="30"/>
      <x v="5"/>
      <x/>
      <x v="1"/>
      <x/>
      <x v="1"/>
      <x v="3"/>
      <x v="1"/>
    </i>
    <i r="5">
      <x v="7"/>
      <x/>
      <x v="1"/>
      <x v="1"/>
      <x/>
      <x v="3"/>
      <x v="1"/>
    </i>
    <i r="1">
      <x v="3"/>
      <x v="2"/>
      <x v="1"/>
      <x v="22"/>
      <x v="6"/>
      <x/>
      <x v="1"/>
      <x/>
      <x/>
      <x v="3"/>
      <x v="1"/>
    </i>
    <i r="3">
      <x v="10"/>
      <x v="17"/>
      <x v="4"/>
      <x/>
      <x v="1"/>
      <x/>
      <x v="1"/>
      <x v="3"/>
      <x v="1"/>
    </i>
    <i r="2">
      <x v="3"/>
      <x v="51"/>
      <x v="18"/>
      <x v="4"/>
      <x/>
      <x v="1"/>
      <x/>
      <x v="1"/>
      <x v="3"/>
      <x v="1"/>
    </i>
    <i r="3">
      <x v="53"/>
      <x v="21"/>
      <x v="6"/>
      <x/>
      <x v="1"/>
      <x/>
      <x/>
      <x v="3"/>
      <x v="1"/>
    </i>
    <i r="2">
      <x v="5"/>
      <x v="33"/>
      <x v="30"/>
      <x v="4"/>
      <x/>
      <x v="1"/>
      <x/>
      <x v="1"/>
      <x v="3"/>
      <x v="1"/>
    </i>
    <i r="3">
      <x v="39"/>
      <x v="30"/>
      <x v="6"/>
      <x/>
      <x v="1"/>
      <x/>
      <x/>
      <x v="3"/>
      <x v="1"/>
    </i>
    <i r="1">
      <x v="5"/>
      <x v="2"/>
      <x v="9"/>
      <x v="14"/>
      <x v="6"/>
      <x/>
      <x v="1"/>
      <x v="1"/>
      <x/>
      <x v="3"/>
      <x v="1"/>
    </i>
    <i r="2">
      <x v="3"/>
      <x v="47"/>
      <x v="10"/>
      <x v="6"/>
      <x/>
      <x v="1"/>
      <x v="1"/>
      <x/>
      <x v="3"/>
      <x v="1"/>
    </i>
    <i r="2">
      <x v="4"/>
      <x v="35"/>
      <x v="13"/>
      <x v="6"/>
      <x/>
      <x v="1"/>
      <x v="1"/>
      <x/>
      <x v="3"/>
      <x v="1"/>
    </i>
    <i r="1">
      <x v="6"/>
      <x v="5"/>
      <x/>
      <x v="30"/>
      <x v="6"/>
      <x/>
      <x v="1"/>
      <x v="1"/>
      <x/>
      <x v="3"/>
      <x v="1"/>
    </i>
    <i>
      <x v="25"/>
      <x v="5"/>
      <x v="2"/>
      <x v="6"/>
      <x v="6"/>
      <x v="2"/>
      <x/>
      <x v="3"/>
      <x v="4"/>
      <x/>
      <x v="2"/>
      <x v="1"/>
    </i>
    <i r="2">
      <x v="3"/>
      <x v="45"/>
      <x v="7"/>
      <x v="2"/>
      <x/>
      <x v="3"/>
      <x v="4"/>
      <x/>
      <x v="2"/>
      <x v="1"/>
    </i>
    <i r="2">
      <x v="4"/>
      <x v="30"/>
      <x v="8"/>
      <x v="2"/>
      <x/>
      <x v="3"/>
      <x v="4"/>
      <x/>
      <x v="2"/>
      <x v="1"/>
    </i>
    <i>
      <x v="26"/>
      <x v="1"/>
      <x v="2"/>
      <x v="2"/>
      <x v="23"/>
      <x v="7"/>
      <x/>
      <x v="3"/>
      <x/>
      <x/>
      <x/>
      <x v="1"/>
    </i>
    <i r="2">
      <x v="3"/>
      <x v="54"/>
      <x v="22"/>
      <x v="7"/>
      <x/>
      <x v="3"/>
      <x/>
      <x/>
      <x/>
      <x v="1"/>
    </i>
    <i r="2">
      <x v="5"/>
      <x v="24"/>
      <x v="30"/>
      <x v="7"/>
      <x/>
      <x v="3"/>
      <x/>
      <x/>
      <x/>
      <x v="1"/>
    </i>
    <i r="1">
      <x v="2"/>
      <x v="5"/>
      <x/>
      <x v="30"/>
      <x v="6"/>
      <x/>
      <x v="1"/>
      <x/>
      <x/>
      <x v="3"/>
      <x v="1"/>
    </i>
    <i r="8">
      <x v="1"/>
      <x/>
      <x v="3"/>
      <x v="1"/>
    </i>
    <i r="6">
      <x v="7"/>
      <x v="1"/>
      <x v="1"/>
      <x/>
      <x v="3"/>
      <x v="1"/>
    </i>
    <i r="1">
      <x v="5"/>
      <x v="2"/>
      <x v="9"/>
      <x v="14"/>
      <x v="4"/>
      <x/>
      <x v="1"/>
      <x v="1"/>
      <x/>
      <x v="3"/>
      <x v="1"/>
    </i>
    <i r="2">
      <x v="3"/>
      <x v="47"/>
      <x v="10"/>
      <x v="4"/>
      <x/>
      <x v="1"/>
      <x v="1"/>
      <x/>
      <x v="3"/>
      <x v="1"/>
    </i>
    <i r="2">
      <x v="5"/>
      <x v="29"/>
      <x v="30"/>
      <x v="4"/>
      <x/>
      <x v="1"/>
      <x v="1"/>
      <x/>
      <x v="3"/>
      <x v="1"/>
    </i>
    <i>
      <x v="27"/>
      <x v="2"/>
      <x v="5"/>
      <x/>
      <x v="30"/>
      <x v="5"/>
      <x/>
      <x v="1"/>
      <x v="7"/>
      <x/>
      <x v="3"/>
      <x v="1"/>
    </i>
    <i>
      <x v="28"/>
      <x v="3"/>
      <x v="5"/>
      <x/>
      <x v="30"/>
      <x v="7"/>
      <x/>
      <x v="1"/>
      <x v="1"/>
      <x/>
      <x v="3"/>
      <x v="1"/>
    </i>
    <i>
      <x v="29"/>
      <x v="1"/>
      <x v="5"/>
      <x/>
      <x v="30"/>
      <x v="2"/>
      <x/>
      <x v="1"/>
      <x/>
      <x/>
      <x v="3"/>
      <x v="1"/>
    </i>
    <i r="5">
      <x v="6"/>
      <x/>
      <x v="1"/>
      <x/>
      <x/>
      <x v="3"/>
      <x v="1"/>
    </i>
    <i r="1">
      <x v="2"/>
      <x v="5"/>
      <x/>
      <x/>
      <x v="5"/>
      <x/>
      <x v="1"/>
      <x/>
      <x/>
      <x v="3"/>
      <x v="1"/>
    </i>
    <i r="4">
      <x v="30"/>
      <x v="3"/>
      <x/>
      <x v="1"/>
      <x v="5"/>
      <x/>
      <x v="3"/>
      <x v="1"/>
    </i>
    <i r="1">
      <x v="5"/>
      <x v="2"/>
      <x v="7"/>
      <x v="9"/>
      <x v="1"/>
      <x/>
      <x v="1"/>
      <x v="4"/>
      <x/>
      <x v="3"/>
      <x v="1"/>
    </i>
    <i r="2">
      <x v="3"/>
      <x v="47"/>
      <x v="10"/>
      <x v="1"/>
      <x/>
      <x v="1"/>
      <x v="4"/>
      <x/>
      <x v="3"/>
      <x v="1"/>
    </i>
    <i r="2">
      <x v="4"/>
      <x v="30"/>
      <x v="8"/>
      <x v="1"/>
      <x/>
      <x v="1"/>
      <x v="4"/>
      <x/>
      <x v="3"/>
      <x v="1"/>
    </i>
    <i t="grand">
      <x/>
    </i>
  </rowItems>
  <colItems count="1">
    <i/>
  </colItems>
  <pageFields count="1">
    <pageField fld="0" hier="0"/>
  </pageFields>
  <dataFields count="1">
    <dataField name="Sum of Número de logradouros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2:I1000"/>
  <sheetViews>
    <sheetView workbookViewId="0"/>
  </sheetViews>
  <sheetFormatPr defaultColWidth="14.42578125" defaultRowHeight="15" customHeight="1" x14ac:dyDescent="0.25"/>
  <cols>
    <col min="1" max="1" width="7.42578125" customWidth="1"/>
    <col min="3" max="3" width="15.5703125" customWidth="1"/>
    <col min="4" max="4" width="9.5703125" customWidth="1"/>
    <col min="5" max="5" width="15.42578125" customWidth="1"/>
    <col min="6" max="6" width="12.85546875" customWidth="1"/>
    <col min="7" max="7" width="12.140625" customWidth="1"/>
    <col min="8" max="8" width="12.42578125" customWidth="1"/>
    <col min="9" max="9" width="48.5703125" customWidth="1"/>
    <col min="10" max="26" width="8.5703125" customWidth="1"/>
  </cols>
  <sheetData>
    <row r="2" spans="2:9" x14ac:dyDescent="0.25">
      <c r="D2" s="1" t="s">
        <v>0</v>
      </c>
    </row>
    <row r="3" spans="2:9" x14ac:dyDescent="0.25">
      <c r="B3" s="197" t="s">
        <v>1</v>
      </c>
      <c r="C3" s="198"/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2:9" x14ac:dyDescent="0.25">
      <c r="B4" s="3" t="s">
        <v>8</v>
      </c>
      <c r="C4" s="3" t="s">
        <v>9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4" t="s">
        <v>10</v>
      </c>
    </row>
    <row r="5" spans="2:9" x14ac:dyDescent="0.25">
      <c r="B5" s="3" t="s">
        <v>11</v>
      </c>
      <c r="C5" s="3" t="s">
        <v>12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4" t="s">
        <v>10</v>
      </c>
    </row>
    <row r="6" spans="2:9" x14ac:dyDescent="0.25">
      <c r="B6" s="3" t="s">
        <v>13</v>
      </c>
      <c r="C6" s="4" t="s">
        <v>14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5" t="s">
        <v>15</v>
      </c>
    </row>
    <row r="7" spans="2:9" x14ac:dyDescent="0.25">
      <c r="B7" s="3" t="s">
        <v>16</v>
      </c>
      <c r="C7" s="3" t="s">
        <v>17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4" t="s">
        <v>10</v>
      </c>
    </row>
    <row r="8" spans="2:9" x14ac:dyDescent="0.25">
      <c r="B8" s="3" t="s">
        <v>18</v>
      </c>
      <c r="C8" s="3" t="s">
        <v>19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4" t="s">
        <v>10</v>
      </c>
    </row>
    <row r="9" spans="2:9" x14ac:dyDescent="0.25">
      <c r="B9" s="3" t="s">
        <v>20</v>
      </c>
      <c r="C9" s="3" t="s">
        <v>21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5" t="s">
        <v>15</v>
      </c>
    </row>
    <row r="10" spans="2:9" x14ac:dyDescent="0.25">
      <c r="B10" s="3" t="s">
        <v>22</v>
      </c>
      <c r="C10" s="3" t="s">
        <v>23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5" t="s">
        <v>15</v>
      </c>
    </row>
    <row r="11" spans="2:9" x14ac:dyDescent="0.25">
      <c r="B11" s="3" t="s">
        <v>24</v>
      </c>
      <c r="C11" s="3" t="s">
        <v>25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4" t="s">
        <v>10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:C3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92D050"/>
  </sheetPr>
  <dimension ref="A1:DT1523"/>
  <sheetViews>
    <sheetView tabSelected="1" workbookViewId="0">
      <pane xSplit="7" ySplit="1" topLeftCell="CL293" activePane="bottomRight" state="frozen"/>
      <selection pane="topRight" activeCell="H1" sqref="H1"/>
      <selection pane="bottomLeft" activeCell="A2" sqref="A2"/>
      <selection pane="bottomRight" activeCell="CU158" sqref="CU158"/>
    </sheetView>
  </sheetViews>
  <sheetFormatPr defaultColWidth="14.42578125" defaultRowHeight="15" customHeight="1" x14ac:dyDescent="0.25"/>
  <cols>
    <col min="1" max="1" width="11.5703125" customWidth="1"/>
    <col min="2" max="2" width="7.42578125" customWidth="1"/>
    <col min="3" max="3" width="8" customWidth="1"/>
    <col min="4" max="4" width="39.140625" customWidth="1"/>
    <col min="5" max="5" width="12" customWidth="1"/>
    <col min="6" max="6" width="12.42578125" customWidth="1"/>
    <col min="7" max="7" width="12.140625" customWidth="1"/>
    <col min="8" max="8" width="12.5703125" customWidth="1"/>
    <col min="9" max="9" width="12" customWidth="1"/>
    <col min="10" max="10" width="19.140625" customWidth="1"/>
    <col min="11" max="11" width="12.42578125" customWidth="1"/>
    <col min="12" max="12" width="9" customWidth="1"/>
    <col min="13" max="13" width="10.5703125" customWidth="1"/>
    <col min="14" max="14" width="12.140625" customWidth="1"/>
    <col min="15" max="15" width="9.5703125" customWidth="1"/>
    <col min="16" max="16" width="12.42578125" customWidth="1"/>
    <col min="17" max="17" width="11.5703125" customWidth="1"/>
    <col min="20" max="20" width="12.5703125" customWidth="1"/>
    <col min="21" max="21" width="13.140625" customWidth="1"/>
    <col min="22" max="22" width="15.42578125" customWidth="1"/>
    <col min="23" max="23" width="10" customWidth="1"/>
    <col min="24" max="24" width="9.5703125" customWidth="1"/>
    <col min="25" max="25" width="15" customWidth="1"/>
    <col min="26" max="26" width="15.140625" customWidth="1"/>
    <col min="27" max="27" width="17.85546875" customWidth="1"/>
    <col min="28" max="28" width="13" customWidth="1"/>
    <col min="29" max="29" width="13.85546875" customWidth="1"/>
    <col min="30" max="30" width="14.5703125" customWidth="1"/>
    <col min="31" max="31" width="15" customWidth="1"/>
    <col min="33" max="33" width="13.42578125" customWidth="1"/>
    <col min="34" max="34" width="12.5703125" customWidth="1"/>
    <col min="35" max="35" width="15.140625" customWidth="1"/>
    <col min="36" max="36" width="14" customWidth="1"/>
    <col min="37" max="37" width="12.5703125" customWidth="1"/>
    <col min="38" max="38" width="20.140625" customWidth="1"/>
    <col min="39" max="40" width="15.85546875" customWidth="1"/>
    <col min="41" max="41" width="15.5703125" customWidth="1"/>
    <col min="42" max="42" width="17.42578125" customWidth="1"/>
    <col min="43" max="43" width="9.5703125" customWidth="1"/>
    <col min="44" max="44" width="14" customWidth="1"/>
    <col min="45" max="45" width="19.5703125" customWidth="1"/>
    <col min="46" max="46" width="165" customWidth="1"/>
    <col min="47" max="47" width="15.42578125" customWidth="1"/>
    <col min="48" max="48" width="12.5703125" customWidth="1"/>
    <col min="49" max="49" width="13.42578125" customWidth="1"/>
    <col min="50" max="50" width="15.5703125" customWidth="1"/>
    <col min="51" max="51" width="13.42578125" customWidth="1"/>
    <col min="52" max="52" width="11.85546875" customWidth="1"/>
    <col min="53" max="54" width="19.42578125" customWidth="1"/>
    <col min="55" max="55" width="13.42578125" customWidth="1"/>
    <col min="56" max="56" width="13.140625" customWidth="1"/>
    <col min="57" max="58" width="12.140625" customWidth="1"/>
    <col min="59" max="59" width="11.42578125" customWidth="1"/>
    <col min="60" max="60" width="13.42578125" customWidth="1"/>
    <col min="61" max="61" width="11" customWidth="1"/>
    <col min="62" max="62" width="8.85546875" customWidth="1"/>
    <col min="63" max="63" width="20.42578125" customWidth="1"/>
    <col min="64" max="64" width="21.42578125" customWidth="1"/>
    <col min="65" max="65" width="32.28515625" customWidth="1"/>
    <col min="66" max="66" width="21.42578125" customWidth="1"/>
    <col min="67" max="67" width="11.42578125" customWidth="1"/>
    <col min="68" max="68" width="13.5703125" customWidth="1"/>
    <col min="69" max="69" width="16.42578125" customWidth="1"/>
    <col min="70" max="70" width="14.5703125" customWidth="1"/>
    <col min="71" max="71" width="17.140625" customWidth="1"/>
    <col min="72" max="72" width="17.42578125" customWidth="1"/>
    <col min="73" max="73" width="19.140625" customWidth="1"/>
    <col min="74" max="74" width="20.42578125" customWidth="1"/>
    <col min="75" max="75" width="16.42578125" customWidth="1"/>
    <col min="76" max="76" width="18.42578125" customWidth="1"/>
    <col min="77" max="77" width="13.5703125" customWidth="1"/>
    <col min="78" max="78" width="16.42578125" customWidth="1"/>
    <col min="79" max="80" width="14.5703125" customWidth="1"/>
    <col min="81" max="81" width="16.5703125" customWidth="1"/>
    <col min="82" max="82" width="17.5703125" customWidth="1"/>
    <col min="83" max="83" width="17.85546875" customWidth="1"/>
    <col min="84" max="84" width="14.140625" customWidth="1"/>
    <col min="85" max="85" width="21.42578125" customWidth="1"/>
    <col min="86" max="86" width="16.28515625" customWidth="1"/>
    <col min="87" max="87" width="35.85546875" customWidth="1"/>
    <col min="88" max="88" width="52.140625" customWidth="1"/>
    <col min="89" max="89" width="22.42578125" customWidth="1"/>
    <col min="90" max="90" width="27.5703125" customWidth="1"/>
    <col min="91" max="91" width="21.5703125" customWidth="1"/>
    <col min="92" max="92" width="23.5703125" customWidth="1"/>
    <col min="93" max="93" width="25.140625" hidden="1" customWidth="1"/>
    <col min="94" max="94" width="22.5703125" hidden="1" customWidth="1"/>
    <col min="95" max="95" width="25" hidden="1" customWidth="1"/>
    <col min="96" max="96" width="20.85546875" customWidth="1"/>
    <col min="97" max="97" width="13.85546875" customWidth="1"/>
    <col min="98" max="98" width="20.140625" customWidth="1"/>
    <col min="99" max="99" width="15.140625" customWidth="1"/>
    <col min="100" max="100" width="14.85546875" customWidth="1"/>
    <col min="101" max="101" width="19.140625" customWidth="1"/>
    <col min="102" max="102" width="31" customWidth="1"/>
    <col min="103" max="103" width="19.42578125" customWidth="1"/>
    <col min="104" max="104" width="19.5703125" customWidth="1"/>
    <col min="105" max="105" width="63.85546875" customWidth="1"/>
    <col min="106" max="106" width="26.5703125" customWidth="1"/>
    <col min="107" max="107" width="37.42578125" customWidth="1"/>
    <col min="109" max="109" width="12" customWidth="1"/>
    <col min="110" max="110" width="13.5703125" customWidth="1"/>
    <col min="111" max="111" width="20.140625" customWidth="1"/>
    <col min="112" max="112" width="16" hidden="1" customWidth="1"/>
    <col min="113" max="113" width="16" customWidth="1"/>
    <col min="114" max="114" width="11.85546875" customWidth="1"/>
    <col min="115" max="115" width="12.42578125" customWidth="1"/>
    <col min="116" max="116" width="16.5703125" customWidth="1"/>
    <col min="117" max="123" width="8.5703125" customWidth="1"/>
  </cols>
  <sheetData>
    <row r="1" spans="1:123" ht="51" customHeight="1" x14ac:dyDescent="0.25"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  <c r="P1" s="6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49</v>
      </c>
      <c r="AA1" s="6" t="s">
        <v>50</v>
      </c>
      <c r="AB1" s="6" t="s">
        <v>51</v>
      </c>
      <c r="AC1" s="6" t="s">
        <v>52</v>
      </c>
      <c r="AD1" s="6" t="s">
        <v>53</v>
      </c>
      <c r="AE1" s="6" t="s">
        <v>54</v>
      </c>
      <c r="AF1" s="6" t="s">
        <v>55</v>
      </c>
      <c r="AG1" s="6" t="s">
        <v>56</v>
      </c>
      <c r="AH1" s="6" t="s">
        <v>57</v>
      </c>
      <c r="AI1" s="6" t="s">
        <v>58</v>
      </c>
      <c r="AJ1" s="6" t="s">
        <v>59</v>
      </c>
      <c r="AK1" s="6" t="s">
        <v>60</v>
      </c>
      <c r="AL1" s="6" t="s">
        <v>61</v>
      </c>
      <c r="AM1" s="6" t="s">
        <v>62</v>
      </c>
      <c r="AN1" s="6" t="s">
        <v>63</v>
      </c>
      <c r="AO1" s="6" t="s">
        <v>64</v>
      </c>
      <c r="AP1" s="6" t="s">
        <v>65</v>
      </c>
      <c r="AQ1" s="6" t="s">
        <v>66</v>
      </c>
      <c r="AR1" s="6" t="s">
        <v>67</v>
      </c>
      <c r="AS1" s="6" t="s">
        <v>68</v>
      </c>
      <c r="AT1" s="6" t="s">
        <v>69</v>
      </c>
      <c r="AU1" s="6" t="s">
        <v>70</v>
      </c>
      <c r="AV1" s="6" t="s">
        <v>71</v>
      </c>
      <c r="AW1" s="6" t="s">
        <v>72</v>
      </c>
      <c r="AX1" s="6" t="s">
        <v>73</v>
      </c>
      <c r="AY1" s="6" t="s">
        <v>74</v>
      </c>
      <c r="AZ1" s="6" t="s">
        <v>75</v>
      </c>
      <c r="BA1" s="7" t="s">
        <v>76</v>
      </c>
      <c r="BB1" s="8" t="s">
        <v>77</v>
      </c>
      <c r="BC1" s="8" t="s">
        <v>78</v>
      </c>
      <c r="BD1" s="8" t="s">
        <v>79</v>
      </c>
      <c r="BE1" s="9" t="s">
        <v>80</v>
      </c>
      <c r="BF1" s="9" t="s">
        <v>81</v>
      </c>
      <c r="BG1" s="9" t="s">
        <v>82</v>
      </c>
      <c r="BH1" s="9" t="s">
        <v>83</v>
      </c>
      <c r="BI1" s="9" t="s">
        <v>84</v>
      </c>
      <c r="BJ1" s="9" t="s">
        <v>85</v>
      </c>
      <c r="BK1" s="8" t="s">
        <v>86</v>
      </c>
      <c r="BL1" s="8" t="s">
        <v>87</v>
      </c>
      <c r="BM1" s="8" t="s">
        <v>88</v>
      </c>
      <c r="BN1" s="8" t="s">
        <v>89</v>
      </c>
      <c r="BO1" s="8" t="s">
        <v>90</v>
      </c>
      <c r="BP1" s="10" t="s">
        <v>91</v>
      </c>
      <c r="BQ1" s="10" t="s">
        <v>92</v>
      </c>
      <c r="BR1" s="9" t="s">
        <v>80</v>
      </c>
      <c r="BS1" s="9" t="s">
        <v>93</v>
      </c>
      <c r="BT1" s="10" t="s">
        <v>94</v>
      </c>
      <c r="BU1" s="10" t="s">
        <v>93</v>
      </c>
      <c r="BV1" s="10" t="s">
        <v>95</v>
      </c>
      <c r="BW1" s="10" t="s">
        <v>87</v>
      </c>
      <c r="BX1" s="10" t="s">
        <v>96</v>
      </c>
      <c r="BY1" s="10" t="s">
        <v>91</v>
      </c>
      <c r="BZ1" s="10" t="s">
        <v>97</v>
      </c>
      <c r="CA1" s="9" t="s">
        <v>80</v>
      </c>
      <c r="CB1" s="9" t="s">
        <v>93</v>
      </c>
      <c r="CC1" s="10" t="s">
        <v>94</v>
      </c>
      <c r="CD1" s="10" t="s">
        <v>98</v>
      </c>
      <c r="CE1" s="10" t="s">
        <v>99</v>
      </c>
      <c r="CF1" s="10" t="s">
        <v>87</v>
      </c>
      <c r="CG1" s="10" t="s">
        <v>96</v>
      </c>
      <c r="CH1" s="11" t="s">
        <v>100</v>
      </c>
      <c r="CI1" s="9" t="s">
        <v>101</v>
      </c>
      <c r="CJ1" s="11" t="s">
        <v>102</v>
      </c>
      <c r="CK1" s="11" t="s">
        <v>103</v>
      </c>
      <c r="CL1" s="11" t="s">
        <v>104</v>
      </c>
      <c r="CM1" s="11" t="s">
        <v>105</v>
      </c>
      <c r="CN1" s="11" t="s">
        <v>106</v>
      </c>
      <c r="CO1" s="11" t="s">
        <v>107</v>
      </c>
      <c r="CP1" s="12" t="s">
        <v>108</v>
      </c>
      <c r="CQ1" s="12" t="s">
        <v>109</v>
      </c>
      <c r="CR1" s="9" t="s">
        <v>110</v>
      </c>
      <c r="CS1" s="9" t="s">
        <v>111</v>
      </c>
      <c r="CT1" s="11" t="s">
        <v>112</v>
      </c>
      <c r="CU1" s="9" t="s">
        <v>113</v>
      </c>
      <c r="CV1" s="11" t="s">
        <v>114</v>
      </c>
      <c r="CW1" s="11" t="s">
        <v>115</v>
      </c>
      <c r="CX1" s="9" t="s">
        <v>116</v>
      </c>
      <c r="CY1" s="9" t="s">
        <v>117</v>
      </c>
      <c r="CZ1" s="11" t="s">
        <v>118</v>
      </c>
      <c r="DA1" s="9" t="s">
        <v>119</v>
      </c>
      <c r="DB1" s="11" t="s">
        <v>120</v>
      </c>
      <c r="DC1" s="11" t="s">
        <v>121</v>
      </c>
      <c r="DD1" s="13" t="s">
        <v>122</v>
      </c>
      <c r="DE1" s="13" t="s">
        <v>123</v>
      </c>
      <c r="DF1" s="13" t="s">
        <v>124</v>
      </c>
      <c r="DG1" s="13" t="s">
        <v>125</v>
      </c>
      <c r="DH1" s="8" t="s">
        <v>126</v>
      </c>
      <c r="DI1" s="8" t="s">
        <v>127</v>
      </c>
      <c r="DJ1" s="14" t="s">
        <v>128</v>
      </c>
      <c r="DK1" s="13" t="s">
        <v>129</v>
      </c>
      <c r="DL1" s="13" t="s">
        <v>130</v>
      </c>
      <c r="DN1" s="1" t="s">
        <v>131</v>
      </c>
    </row>
    <row r="2" spans="1:123" hidden="1" x14ac:dyDescent="0.25">
      <c r="A2" s="1" t="s">
        <v>132</v>
      </c>
      <c r="B2" s="15">
        <v>36</v>
      </c>
      <c r="C2" s="15" t="s">
        <v>133</v>
      </c>
      <c r="D2" s="16" t="s">
        <v>134</v>
      </c>
      <c r="E2" s="16">
        <v>-8.0496300000000005</v>
      </c>
      <c r="F2" s="16">
        <v>-34.890749</v>
      </c>
      <c r="G2" s="16" t="s">
        <v>135</v>
      </c>
      <c r="H2" s="17" t="s">
        <v>136</v>
      </c>
      <c r="I2" s="16" t="s">
        <v>135</v>
      </c>
      <c r="J2" s="17" t="s">
        <v>137</v>
      </c>
      <c r="K2" s="18">
        <v>96</v>
      </c>
      <c r="L2" s="17" t="s">
        <v>138</v>
      </c>
      <c r="M2" s="17">
        <v>0</v>
      </c>
      <c r="N2" s="16">
        <f t="shared" ref="N2:N76" si="0">K2*AE2*2</f>
        <v>192</v>
      </c>
      <c r="O2" s="17">
        <v>1</v>
      </c>
      <c r="P2" s="17"/>
      <c r="Q2" s="17"/>
      <c r="R2" s="16"/>
      <c r="S2" s="16"/>
      <c r="T2" s="16"/>
      <c r="U2" s="17"/>
      <c r="V2" s="17">
        <v>0</v>
      </c>
      <c r="W2" s="17"/>
      <c r="X2" s="17"/>
      <c r="Y2" s="17">
        <v>1.76</v>
      </c>
      <c r="Z2" s="17">
        <v>0</v>
      </c>
      <c r="AA2" s="17" t="s">
        <v>139</v>
      </c>
      <c r="AB2" s="17" t="s">
        <v>140</v>
      </c>
      <c r="AC2" s="17">
        <v>39.46</v>
      </c>
      <c r="AD2" s="17">
        <v>5.78</v>
      </c>
      <c r="AE2" s="17">
        <v>1</v>
      </c>
      <c r="AF2" s="17">
        <v>0.6</v>
      </c>
      <c r="AG2" s="17">
        <v>2.31</v>
      </c>
      <c r="AH2" s="17">
        <f t="shared" ref="AH2:AH100" si="1">AG2-AF2</f>
        <v>1.71</v>
      </c>
      <c r="AI2" s="17" t="s">
        <v>136</v>
      </c>
      <c r="AJ2" s="17" t="s">
        <v>136</v>
      </c>
      <c r="AK2" s="17" t="s">
        <v>141</v>
      </c>
      <c r="AL2" s="17">
        <f t="shared" ref="AL2:AL76" si="2">IF(AA2="Unilateral",2*AE2,IF(AA2="Bilateral Alternada",3*AE2,IF(AA2="Bilateral Frontal",4*AE2,IF(AA2="Canteiro Central",2*AE2,"erro"))))</f>
        <v>2</v>
      </c>
      <c r="AM2" s="17">
        <v>0</v>
      </c>
      <c r="AN2" s="17"/>
      <c r="AO2" s="17">
        <v>0</v>
      </c>
      <c r="AP2" s="17">
        <v>0</v>
      </c>
      <c r="AQ2" s="17">
        <v>0</v>
      </c>
      <c r="AR2" s="17" t="s">
        <v>136</v>
      </c>
      <c r="AS2" s="19">
        <f t="shared" ref="AS2:AS256" si="3">IF(AM2=0,0,IF(AA2="Unilateral",2*AM2,IF(AA2="Bilateral Alternada",3*AM2,IF(AA2="Bilateral Frontal",4*AM2,IF(AA2="Canteiro Central",2*AM2,"erro")))))</f>
        <v>0</v>
      </c>
      <c r="AT2" s="19"/>
      <c r="AU2" s="19">
        <f>VLOOKUP(G2,ABNT5101!$I$3:$J$9,2)</f>
        <v>7.5</v>
      </c>
      <c r="AV2" s="19">
        <f>VLOOKUP(G2,ABNT5101!$I$3:$M$9,5)</f>
        <v>0.18</v>
      </c>
      <c r="AW2" s="17" t="str">
        <f>_xlfn.XLOOKUP(G2,ABNT5101!I:I,ABNT5101!L:L)</f>
        <v>-</v>
      </c>
      <c r="AX2" s="17" t="str">
        <f>_xlfn.XLOOKUP(G2,ABNT5101!$I:$I,ABNT5101!M:M)</f>
        <v>-</v>
      </c>
      <c r="AY2" s="17" t="str">
        <f>_xlfn.XLOOKUP(G2,ABNT5101!$I:$I,ABNT5101!N:N)</f>
        <v>-</v>
      </c>
      <c r="AZ2" s="17" t="str">
        <f>_xlfn.XLOOKUP(G2,ABNT5101!$I:$I,ABNT5101!O:O)</f>
        <v>-</v>
      </c>
      <c r="BA2" s="20" t="str">
        <f t="shared" ref="BA2:BA256" si="4">IF(BK2="NÃO ATENDE","NÃO ATENDE",IF(BV2="NÃO ATENDE","NÃO ATENDE",IF(CE2="NÃO ATENDE","NÃO ATENDE","ATENDE")))</f>
        <v>NÃO ATENDE</v>
      </c>
      <c r="BB2" s="21">
        <f t="shared" ref="BB2:BC2" si="5">BE2/AU2-1</f>
        <v>-1</v>
      </c>
      <c r="BC2" s="21">
        <f t="shared" si="5"/>
        <v>-1</v>
      </c>
      <c r="BD2" s="21" t="str">
        <f t="shared" ref="BD2:BD256" si="6">IF($G2="M6",BG2/AW2-1,"-")</f>
        <v>-</v>
      </c>
      <c r="BE2" s="22"/>
      <c r="BF2" s="22"/>
      <c r="BG2" s="22"/>
      <c r="BH2" s="22"/>
      <c r="BI2" s="23"/>
      <c r="BJ2" s="22"/>
      <c r="BK2" s="20" t="str">
        <f t="shared" ref="BK2:BK256" si="7">IF(OR(BL2="NÃO ATENDE",BM2="NÃO ATENDE",BN2="NÃO ATENDE"),"NÃO ATENDE","ATENDE")</f>
        <v>NÃO ATENDE</v>
      </c>
      <c r="BL2" s="20" t="str">
        <f t="shared" ref="BL2:BL256" si="8">IF(BE2&gt;=AU2,"ATENDE",IF(BE2&gt;=0.99*AU2,"ATENDIMENTO LIMIAR","NÃO ATENDE"))</f>
        <v>NÃO ATENDE</v>
      </c>
      <c r="BM2" s="20" t="str">
        <f t="shared" ref="BM2:BM256" si="9">IF(BF2&gt;=AV2,"ATENDE",IF(BF2&gt;=(AV2-0.02),"ATENDIMENTO LIMIAR","NÃO ATENDE"))</f>
        <v>NÃO ATENDE</v>
      </c>
      <c r="BN2" s="20" t="str">
        <f t="shared" ref="BN2:BN256" si="10">IF(AW2="-","ATENDE",IF(BG2&gt;=AW2,"ATENDE",IF(BG2&gt;=(AW2-0.02),"ATENDIMENTO LIMIAR","NÃO ATENDE")))</f>
        <v>ATENDE</v>
      </c>
      <c r="BO2" s="24" t="str">
        <f t="shared" ref="BO2:BO256" si="11">G2</f>
        <v>P6</v>
      </c>
      <c r="BP2" s="24" t="str">
        <f t="shared" ref="BP2:BP49" si="12">I2</f>
        <v>P6</v>
      </c>
      <c r="BQ2" s="25">
        <f t="shared" ref="BQ2:BQ256" si="13">IF(BR2="-","-",BR2/BT2-1)</f>
        <v>-1</v>
      </c>
      <c r="BR2" s="22"/>
      <c r="BS2" s="22"/>
      <c r="BT2" s="24">
        <f>IF(BP2="-","-",_xlfn.XLOOKUP(BP2,ABNT5101!$B$4:$B$9,ABNT5101!$C$4:$C$9))</f>
        <v>3</v>
      </c>
      <c r="BU2" s="24">
        <f>IF(BP2="-","-",_xlfn.XLOOKUP(BP2,ABNT5101!$B$4:$B$9,ABNT5101!$D$4:$D$9))</f>
        <v>0.6</v>
      </c>
      <c r="BV2" s="20" t="str">
        <f t="shared" ref="BV2:BV256" si="14">IF(BW2="-","-",IF(BW2="NÃO ATENDE","NÃO ATENDE",IF(BX2="NÃO ATENDE","NÃO ATENDE","ATENDE")))</f>
        <v>NÃO ATENDE</v>
      </c>
      <c r="BW2" s="20" t="str">
        <f t="shared" ref="BW2:BW256" si="15">IF(BP2="-","-",IF(BR2&gt;=BT2,"ATENDE",IF(BR2&gt;=(BT2*0.99),"ATENDIMENTO LIMIAR","NÃO ATENDE")))</f>
        <v>NÃO ATENDE</v>
      </c>
      <c r="BX2" s="20" t="str">
        <f t="shared" ref="BX2:BX256" si="16">IF(BP2="-","-",IF(BS2&gt;=BU2,"ATENDE","NÃO ATENDE"))</f>
        <v>NÃO ATENDE</v>
      </c>
      <c r="BY2" s="24" t="str">
        <f t="shared" ref="BY2:BY46" si="17">BP2</f>
        <v>P6</v>
      </c>
      <c r="BZ2" s="25">
        <f>IF(CA2="-","-",CA2/CC2-1)</f>
        <v>-1</v>
      </c>
      <c r="CA2" s="24"/>
      <c r="CB2" s="24"/>
      <c r="CC2" s="20">
        <f>IF(BY2="-","-",_xlfn.XLOOKUP(BY2,ABNT5101!$B$4:$B$9,ABNT5101!$C$4:$C$9))</f>
        <v>3</v>
      </c>
      <c r="CD2" s="24">
        <f>IF(BY2="-","-",_xlfn.XLOOKUP(BY2,ABNT5101!$B$4:$B$9,ABNT5101!$D$4:$D$9))</f>
        <v>0.6</v>
      </c>
      <c r="CE2" s="20" t="str">
        <f t="shared" ref="CE2:CE256" si="18">IF(CF2="-","-",IF(CF2="NÃO ATENDE","NÃO ATENDE",IF(CG2="NÃO ATENDE","NÃO ATENDE","ATENDE")))</f>
        <v>NÃO ATENDE</v>
      </c>
      <c r="CF2" s="20" t="str">
        <f t="shared" ref="CF2:CF256" si="19">IF(BY2="-","-",IF(CA2&gt;=(CC2),"ATENDE",IF(CA2&gt;=(0.99*CC2),"ATENDIMENTO LIMIAR","NÃO ATENDE")))</f>
        <v>NÃO ATENDE</v>
      </c>
      <c r="CG2" s="20" t="str">
        <f t="shared" ref="CG2:CG256" si="20">IF(BY2="-","-",IF(CB2&gt;=CD2,"ATENDE","NÃO ATENDE"))</f>
        <v>NÃO ATENDE</v>
      </c>
      <c r="CH2" s="26" t="e">
        <f>_xlfn.XLOOKUP(CI2,'Banco de dados'!$B:$B,'Banco de dados'!$D:$D)</f>
        <v>#N/A</v>
      </c>
      <c r="CI2" s="27"/>
      <c r="CJ2" s="26" t="e">
        <f>_xlfn.XLOOKUP(CI2,'Banco de dados'!$B:$B,'Banco de dados'!$E:$E)</f>
        <v>#N/A</v>
      </c>
      <c r="CK2" s="26"/>
      <c r="CL2" s="26" t="e">
        <f>IF(CK2="-","-",_xlfn.XLOOKUP(CK2,'Banco de dados'!$B:$B,'Banco de dados'!$E:$E))</f>
        <v>#N/A</v>
      </c>
      <c r="CM2" s="28">
        <f t="shared" ref="CM2:CM256" si="21">AE2</f>
        <v>1</v>
      </c>
      <c r="CN2" s="26" t="e">
        <f>_xlfn.XLOOKUP(CI2,'Banco de dados'!$B:$B,'Banco de dados'!$H:$H)</f>
        <v>#N/A</v>
      </c>
      <c r="CO2" s="26" t="e">
        <f t="array" aca="1" ref="CO2" ca="1">_xludf.XLOOKUP(CK2,'Banco de dados'!$B:$B,'Banco de dados'!$H:$H)</f>
        <v>#NAME?</v>
      </c>
      <c r="CP2" s="26" t="e">
        <f t="array" aca="1" ref="CP2" ca="1">_xludf.XLOOKUP(CI2,'Banco de dados'!$B:$B,'Banco de dados'!$F:$F)</f>
        <v>#NAME?</v>
      </c>
      <c r="CQ2" s="26" t="e">
        <f t="array" aca="1" ref="CQ2" ca="1">_xludf.XLOOKUP(CK2,'Banco de dados'!$B:$B,'Banco de dados'!$F:$F)</f>
        <v>#NAME?</v>
      </c>
      <c r="CR2" s="27">
        <v>0</v>
      </c>
      <c r="CS2" s="27"/>
      <c r="CT2" s="26" t="str">
        <f>IF(AG2=0.5,"Suporte",IF(AND(AG2&gt;='Braços de IP'!$B$9,AG2&lt;='Braços de IP'!$D$9),'Braços de IP'!$E$9,IF(AND(AG2&gt;='Braços de IP'!$B$10,AG2&lt;='Braços de IP'!$D$10),'Braços de IP'!$E$10,IF(AND(AG2&gt;='Braços de IP'!$B$11,AG2&lt;='Braços de IP'!$D$11),'Braços de IP'!$E$11,IF(AND(AG2&gt;='Braços de IP'!$B$12,AG2&lt;='Braços de IP'!$D$12),'Braços de IP'!$E$12,IF(AND(AG2&gt;='Braços de IP'!$B$13,AG2&lt;='Braços de IP'!$D$13),'Braços de IP'!$E$13,IF(AND(AG2&gt;='Braços de IP'!$B$14,AG2&lt;='Braços de IP'!$D$14),'Braços de IP'!$E$14,"ERRO")))))))</f>
        <v>Médio II</v>
      </c>
      <c r="CU2" s="27" t="s">
        <v>142</v>
      </c>
      <c r="CV2" s="26">
        <f>IF($CU2="","",VLOOKUP($CU2,'Braços de IP'!$E$9:$I$15,2,0))</f>
        <v>1.8</v>
      </c>
      <c r="CW2" s="29">
        <f>IF($CU2="","",VLOOKUP($CU2,'Braços de IP'!$E$9:$I$15,5,0))</f>
        <v>7</v>
      </c>
      <c r="CX2" s="26"/>
      <c r="CY2" s="26"/>
      <c r="CZ2" s="26"/>
      <c r="DA2" s="26"/>
      <c r="DB2" s="26"/>
      <c r="DC2" s="26"/>
      <c r="DD2" s="30" t="e">
        <f t="shared" ref="DD2:DD256" si="22">CN2</f>
        <v>#N/A</v>
      </c>
      <c r="DE2" s="31">
        <f t="shared" ref="DE2:DE256" si="23">K2</f>
        <v>96</v>
      </c>
      <c r="DF2" s="30" t="e">
        <f t="shared" ref="DF2:DF256" si="24">SUM(DD2:DE2)*CM2</f>
        <v>#N/A</v>
      </c>
      <c r="DG2" s="32" t="e">
        <f t="shared" ref="DG2:DG256" si="25">1-DD2/DE2</f>
        <v>#N/A</v>
      </c>
      <c r="DH2" s="33" t="s">
        <v>143</v>
      </c>
      <c r="DI2" s="34"/>
      <c r="DJ2" s="35"/>
      <c r="DK2" s="16" t="s">
        <v>144</v>
      </c>
      <c r="DL2" s="16"/>
      <c r="DN2" s="36" t="e">
        <f t="shared" ref="DN2:DN76" si="26">((K2+L2)-CN2)/(K2+L2)</f>
        <v>#VALUE!</v>
      </c>
      <c r="DP2" s="1" t="s">
        <v>5</v>
      </c>
      <c r="DQ2" s="1">
        <f t="shared" ref="DQ2:DQ22" si="27">COUNTIF(G:G,DP2)/3</f>
        <v>0</v>
      </c>
      <c r="DR2" s="36" t="e">
        <f t="shared" ref="DR2:DR22" si="28">DQ2/$DQ$434</f>
        <v>#DIV/0!</v>
      </c>
      <c r="DS2" s="36" t="e">
        <f t="shared" ref="DS2:DS22" si="29">DQ2/SUM($DQ$326:$DQ$353)</f>
        <v>#DIV/0!</v>
      </c>
    </row>
    <row r="3" spans="1:123" hidden="1" x14ac:dyDescent="0.25">
      <c r="A3" s="1" t="s">
        <v>132</v>
      </c>
      <c r="B3" s="15">
        <v>36</v>
      </c>
      <c r="C3" s="15" t="s">
        <v>133</v>
      </c>
      <c r="D3" s="16" t="s">
        <v>134</v>
      </c>
      <c r="E3" s="16">
        <v>-8.0496300000000005</v>
      </c>
      <c r="F3" s="16">
        <v>-34.890749</v>
      </c>
      <c r="G3" s="16" t="s">
        <v>135</v>
      </c>
      <c r="H3" s="17" t="s">
        <v>136</v>
      </c>
      <c r="I3" s="16" t="s">
        <v>135</v>
      </c>
      <c r="J3" s="17" t="s">
        <v>137</v>
      </c>
      <c r="K3" s="18">
        <v>96</v>
      </c>
      <c r="L3" s="17" t="s">
        <v>138</v>
      </c>
      <c r="M3" s="17">
        <v>0</v>
      </c>
      <c r="N3" s="16">
        <f t="shared" si="0"/>
        <v>192</v>
      </c>
      <c r="O3" s="17">
        <v>1</v>
      </c>
      <c r="P3" s="17"/>
      <c r="Q3" s="17"/>
      <c r="R3" s="16"/>
      <c r="S3" s="16"/>
      <c r="T3" s="16"/>
      <c r="U3" s="17"/>
      <c r="V3" s="17">
        <v>0</v>
      </c>
      <c r="W3" s="17"/>
      <c r="X3" s="17"/>
      <c r="Y3" s="17">
        <v>1.76</v>
      </c>
      <c r="Z3" s="17">
        <v>0</v>
      </c>
      <c r="AA3" s="17" t="s">
        <v>139</v>
      </c>
      <c r="AB3" s="17" t="s">
        <v>140</v>
      </c>
      <c r="AC3" s="17">
        <v>39.46</v>
      </c>
      <c r="AD3" s="17">
        <v>5.78</v>
      </c>
      <c r="AE3" s="17">
        <v>1</v>
      </c>
      <c r="AF3" s="17">
        <v>0.6</v>
      </c>
      <c r="AG3" s="17">
        <v>2.31</v>
      </c>
      <c r="AH3" s="17">
        <f t="shared" si="1"/>
        <v>1.71</v>
      </c>
      <c r="AI3" s="17" t="s">
        <v>136</v>
      </c>
      <c r="AJ3" s="17" t="s">
        <v>136</v>
      </c>
      <c r="AK3" s="17" t="s">
        <v>141</v>
      </c>
      <c r="AL3" s="17">
        <f t="shared" si="2"/>
        <v>2</v>
      </c>
      <c r="AM3" s="17">
        <v>0</v>
      </c>
      <c r="AN3" s="17"/>
      <c r="AO3" s="17">
        <v>0</v>
      </c>
      <c r="AP3" s="17">
        <v>0</v>
      </c>
      <c r="AQ3" s="17">
        <v>0</v>
      </c>
      <c r="AR3" s="17" t="s">
        <v>136</v>
      </c>
      <c r="AS3" s="19">
        <f t="shared" si="3"/>
        <v>0</v>
      </c>
      <c r="AT3" s="19"/>
      <c r="AU3" s="19">
        <f>VLOOKUP(G3,ABNT5101!$I$3:$J$9,2)</f>
        <v>7.5</v>
      </c>
      <c r="AV3" s="19">
        <f>VLOOKUP(G3,ABNT5101!$I$3:$M$9,5)</f>
        <v>0.18</v>
      </c>
      <c r="AW3" s="17" t="str">
        <f>_xlfn.XLOOKUP(G3,ABNT5101!I:I,ABNT5101!L:L)</f>
        <v>-</v>
      </c>
      <c r="AX3" s="17" t="str">
        <f>_xlfn.XLOOKUP(G3,ABNT5101!$I:$I,ABNT5101!M:M)</f>
        <v>-</v>
      </c>
      <c r="AY3" s="17" t="str">
        <f>_xlfn.XLOOKUP(G3,ABNT5101!$I:$I,ABNT5101!N:N)</f>
        <v>-</v>
      </c>
      <c r="AZ3" s="17" t="str">
        <f>_xlfn.XLOOKUP(G3,ABNT5101!$I:$I,ABNT5101!O:O)</f>
        <v>-</v>
      </c>
      <c r="BA3" s="20" t="str">
        <f t="shared" si="4"/>
        <v>NÃO ATENDE</v>
      </c>
      <c r="BB3" s="21">
        <f t="shared" ref="BB3:BC3" si="30">BE3/AU3-1</f>
        <v>-1</v>
      </c>
      <c r="BC3" s="21">
        <f t="shared" si="30"/>
        <v>-1</v>
      </c>
      <c r="BD3" s="21" t="str">
        <f t="shared" si="6"/>
        <v>-</v>
      </c>
      <c r="BE3" s="22"/>
      <c r="BF3" s="22"/>
      <c r="BG3" s="22"/>
      <c r="BH3" s="22"/>
      <c r="BI3" s="23"/>
      <c r="BJ3" s="22"/>
      <c r="BK3" s="20" t="str">
        <f t="shared" si="7"/>
        <v>NÃO ATENDE</v>
      </c>
      <c r="BL3" s="20" t="str">
        <f t="shared" si="8"/>
        <v>NÃO ATENDE</v>
      </c>
      <c r="BM3" s="20" t="str">
        <f t="shared" si="9"/>
        <v>NÃO ATENDE</v>
      </c>
      <c r="BN3" s="20" t="str">
        <f t="shared" si="10"/>
        <v>ATENDE</v>
      </c>
      <c r="BO3" s="24" t="str">
        <f t="shared" si="11"/>
        <v>P6</v>
      </c>
      <c r="BP3" s="24" t="str">
        <f t="shared" si="12"/>
        <v>P6</v>
      </c>
      <c r="BQ3" s="25">
        <f t="shared" si="13"/>
        <v>-1</v>
      </c>
      <c r="BR3" s="22"/>
      <c r="BS3" s="22"/>
      <c r="BT3" s="24">
        <f>IF(BP3="-","-",_xlfn.XLOOKUP(BP3,ABNT5101!$B$4:$B$9,ABNT5101!$C$4:$C$9))</f>
        <v>3</v>
      </c>
      <c r="BU3" s="24">
        <f>IF(BP3="-","-",_xlfn.XLOOKUP(BP3,ABNT5101!$B$4:$B$9,ABNT5101!$D$4:$D$9))</f>
        <v>0.6</v>
      </c>
      <c r="BV3" s="20" t="str">
        <f t="shared" si="14"/>
        <v>NÃO ATENDE</v>
      </c>
      <c r="BW3" s="20" t="str">
        <f t="shared" si="15"/>
        <v>NÃO ATENDE</v>
      </c>
      <c r="BX3" s="20" t="str">
        <f t="shared" si="16"/>
        <v>NÃO ATENDE</v>
      </c>
      <c r="BY3" s="24" t="str">
        <f t="shared" si="17"/>
        <v>P6</v>
      </c>
      <c r="BZ3" s="25">
        <f t="shared" ref="BZ3:BZ256" si="31">IF(CA3="-","-",CA3/CC3-1)</f>
        <v>-1</v>
      </c>
      <c r="CA3" s="24"/>
      <c r="CB3" s="24"/>
      <c r="CC3" s="20">
        <f>IF(BY3="-","-",_xlfn.XLOOKUP(BY3,ABNT5101!$B$4:$B$9,ABNT5101!$C$4:$C$9))</f>
        <v>3</v>
      </c>
      <c r="CD3" s="24">
        <f>IF(BY3="-","-",_xlfn.XLOOKUP(BY3,ABNT5101!$B$4:$B$9,ABNT5101!$D$4:$D$9))</f>
        <v>0.6</v>
      </c>
      <c r="CE3" s="20" t="str">
        <f t="shared" si="18"/>
        <v>NÃO ATENDE</v>
      </c>
      <c r="CF3" s="20" t="str">
        <f t="shared" si="19"/>
        <v>NÃO ATENDE</v>
      </c>
      <c r="CG3" s="20" t="str">
        <f t="shared" si="20"/>
        <v>NÃO ATENDE</v>
      </c>
      <c r="CH3" s="26" t="e">
        <f>_xlfn.XLOOKUP(CI3,'Banco de dados'!$B:$B,'Banco de dados'!$D:$D)</f>
        <v>#N/A</v>
      </c>
      <c r="CI3" s="27"/>
      <c r="CJ3" s="26" t="e">
        <f>_xlfn.XLOOKUP(CI3,'Banco de dados'!$B:$B,'Banco de dados'!$E:$E)</f>
        <v>#N/A</v>
      </c>
      <c r="CK3" s="26"/>
      <c r="CL3" s="26" t="e">
        <f>IF(CK3="-","-",_xlfn.XLOOKUP(CK3,'Banco de dados'!$B:$B,'Banco de dados'!$E:$E))</f>
        <v>#N/A</v>
      </c>
      <c r="CM3" s="28">
        <f t="shared" si="21"/>
        <v>1</v>
      </c>
      <c r="CN3" s="26">
        <f>_xlfn.XLOOKUP(CI3,'Banco de dados'!$B:$B,'Banco de dados'!$H:$H)</f>
        <v>0</v>
      </c>
      <c r="CO3" s="26" t="e">
        <f t="array" aca="1" ref="CO3" ca="1">_xludf.XLOOKUP(CK3,'Banco de dados'!$B:$B,'Banco de dados'!$H:$H)</f>
        <v>#NAME?</v>
      </c>
      <c r="CP3" s="26" t="e">
        <f t="array" aca="1" ref="CP3" ca="1">_xludf.XLOOKUP(CI3,'Banco de dados'!$B:$B,'Banco de dados'!$F:$F)</f>
        <v>#NAME?</v>
      </c>
      <c r="CQ3" s="26" t="e">
        <f t="array" aca="1" ref="CQ3" ca="1">_xludf.XLOOKUP(CK3,'Banco de dados'!$B:$B,'Banco de dados'!$F:$F)</f>
        <v>#NAME?</v>
      </c>
      <c r="CR3" s="27">
        <v>0</v>
      </c>
      <c r="CS3" s="27">
        <v>5</v>
      </c>
      <c r="CT3" s="26" t="str">
        <f>IF(AG3=0.5,"Suporte",IF(AND(AG3&gt;='Braços de IP'!$B$9,AG3&lt;='Braços de IP'!$D$9),'Braços de IP'!$E$9,IF(AND(AG3&gt;='Braços de IP'!$B$10,AG3&lt;='Braços de IP'!$D$10),'Braços de IP'!$E$10,IF(AND(AG3&gt;='Braços de IP'!$B$11,AG3&lt;='Braços de IP'!$D$11),'Braços de IP'!$E$11,IF(AND(AG3&gt;='Braços de IP'!$B$12,AG3&lt;='Braços de IP'!$D$12),'Braços de IP'!$E$12,IF(AND(AG3&gt;='Braços de IP'!$B$13,AG3&lt;='Braços de IP'!$D$13),'Braços de IP'!$E$13,IF(AND(AG3&gt;='Braços de IP'!$B$14,AG3&lt;='Braços de IP'!$D$14),'Braços de IP'!$E$14,"ERRO")))))))</f>
        <v>Médio II</v>
      </c>
      <c r="CU3" s="27"/>
      <c r="CV3" s="26" t="str">
        <f>IF($CU3="","",VLOOKUP($CU3,'Braços de IP'!$E$9:$I$15,2,0))</f>
        <v/>
      </c>
      <c r="CW3" s="29" t="str">
        <f>IF($CU3="","",VLOOKUP($CU3,'Braços de IP'!$E$9:$I$15,5,0))</f>
        <v/>
      </c>
      <c r="CX3" s="26"/>
      <c r="CY3" s="26"/>
      <c r="CZ3" s="26"/>
      <c r="DA3" s="26"/>
      <c r="DB3" s="26"/>
      <c r="DC3" s="26"/>
      <c r="DD3" s="30">
        <f t="shared" si="22"/>
        <v>0</v>
      </c>
      <c r="DE3" s="31">
        <f t="shared" si="23"/>
        <v>96</v>
      </c>
      <c r="DF3" s="30">
        <f t="shared" si="24"/>
        <v>96</v>
      </c>
      <c r="DG3" s="32">
        <f t="shared" si="25"/>
        <v>1</v>
      </c>
      <c r="DH3" s="33" t="s">
        <v>143</v>
      </c>
      <c r="DI3" s="34"/>
      <c r="DJ3" s="35"/>
      <c r="DK3" s="16" t="s">
        <v>144</v>
      </c>
      <c r="DL3" s="16"/>
      <c r="DN3" s="36" t="e">
        <f t="shared" si="26"/>
        <v>#VALUE!</v>
      </c>
      <c r="DP3" s="1" t="s">
        <v>5</v>
      </c>
      <c r="DQ3" s="1">
        <f t="shared" si="27"/>
        <v>0</v>
      </c>
      <c r="DR3" s="36" t="e">
        <f t="shared" si="28"/>
        <v>#DIV/0!</v>
      </c>
      <c r="DS3" s="36" t="e">
        <f t="shared" si="29"/>
        <v>#DIV/0!</v>
      </c>
    </row>
    <row r="4" spans="1:123" hidden="1" x14ac:dyDescent="0.25">
      <c r="A4" s="1" t="s">
        <v>132</v>
      </c>
      <c r="B4" s="15">
        <v>36</v>
      </c>
      <c r="C4" s="15" t="s">
        <v>133</v>
      </c>
      <c r="D4" s="16" t="s">
        <v>134</v>
      </c>
      <c r="E4" s="16">
        <v>-8.0496300000000005</v>
      </c>
      <c r="F4" s="16">
        <v>-34.890749</v>
      </c>
      <c r="G4" s="16" t="s">
        <v>135</v>
      </c>
      <c r="H4" s="17" t="s">
        <v>136</v>
      </c>
      <c r="I4" s="16" t="s">
        <v>135</v>
      </c>
      <c r="J4" s="17" t="s">
        <v>137</v>
      </c>
      <c r="K4" s="18">
        <v>96</v>
      </c>
      <c r="L4" s="17" t="s">
        <v>138</v>
      </c>
      <c r="M4" s="17">
        <v>0</v>
      </c>
      <c r="N4" s="16">
        <f t="shared" si="0"/>
        <v>192</v>
      </c>
      <c r="O4" s="17">
        <v>1</v>
      </c>
      <c r="P4" s="17"/>
      <c r="Q4" s="17"/>
      <c r="R4" s="16"/>
      <c r="S4" s="16"/>
      <c r="T4" s="16"/>
      <c r="U4" s="17"/>
      <c r="V4" s="17">
        <v>0</v>
      </c>
      <c r="W4" s="17"/>
      <c r="X4" s="17"/>
      <c r="Y4" s="17">
        <v>1.76</v>
      </c>
      <c r="Z4" s="17">
        <v>0</v>
      </c>
      <c r="AA4" s="17" t="s">
        <v>139</v>
      </c>
      <c r="AB4" s="17" t="s">
        <v>140</v>
      </c>
      <c r="AC4" s="17">
        <v>39.46</v>
      </c>
      <c r="AD4" s="17">
        <v>5.78</v>
      </c>
      <c r="AE4" s="17">
        <v>1</v>
      </c>
      <c r="AF4" s="17">
        <v>0.6</v>
      </c>
      <c r="AG4" s="17">
        <v>2.31</v>
      </c>
      <c r="AH4" s="17">
        <f t="shared" si="1"/>
        <v>1.71</v>
      </c>
      <c r="AI4" s="17" t="s">
        <v>136</v>
      </c>
      <c r="AJ4" s="17" t="s">
        <v>136</v>
      </c>
      <c r="AK4" s="17" t="s">
        <v>141</v>
      </c>
      <c r="AL4" s="17">
        <f t="shared" si="2"/>
        <v>2</v>
      </c>
      <c r="AM4" s="17">
        <v>0</v>
      </c>
      <c r="AN4" s="17"/>
      <c r="AO4" s="17">
        <v>0</v>
      </c>
      <c r="AP4" s="17">
        <v>0</v>
      </c>
      <c r="AQ4" s="17">
        <v>0</v>
      </c>
      <c r="AR4" s="17" t="s">
        <v>136</v>
      </c>
      <c r="AS4" s="19">
        <f t="shared" si="3"/>
        <v>0</v>
      </c>
      <c r="AT4" s="19"/>
      <c r="AU4" s="19">
        <f>VLOOKUP(G4,ABNT5101!$I$3:$J$9,2)</f>
        <v>7.5</v>
      </c>
      <c r="AV4" s="19">
        <f>VLOOKUP(G4,ABNT5101!$I$3:$M$9,5)</f>
        <v>0.18</v>
      </c>
      <c r="AW4" s="17" t="str">
        <f>_xlfn.XLOOKUP(G4,ABNT5101!I:I,ABNT5101!L:L)</f>
        <v>-</v>
      </c>
      <c r="AX4" s="17" t="str">
        <f>_xlfn.XLOOKUP(G4,ABNT5101!$I:$I,ABNT5101!M:M)</f>
        <v>-</v>
      </c>
      <c r="AY4" s="17" t="str">
        <f>_xlfn.XLOOKUP(G4,ABNT5101!$I:$I,ABNT5101!N:N)</f>
        <v>-</v>
      </c>
      <c r="AZ4" s="17" t="str">
        <f>_xlfn.XLOOKUP(G4,ABNT5101!$I:$I,ABNT5101!O:O)</f>
        <v>-</v>
      </c>
      <c r="BA4" s="20" t="str">
        <f t="shared" si="4"/>
        <v>NÃO ATENDE</v>
      </c>
      <c r="BB4" s="21">
        <f t="shared" ref="BB4:BC4" si="32">BE4/AU4-1</f>
        <v>-1</v>
      </c>
      <c r="BC4" s="21">
        <f t="shared" si="32"/>
        <v>-1</v>
      </c>
      <c r="BD4" s="21" t="str">
        <f t="shared" si="6"/>
        <v>-</v>
      </c>
      <c r="BE4" s="22"/>
      <c r="BF4" s="22"/>
      <c r="BG4" s="22"/>
      <c r="BH4" s="22"/>
      <c r="BI4" s="23"/>
      <c r="BJ4" s="22"/>
      <c r="BK4" s="20" t="str">
        <f t="shared" si="7"/>
        <v>NÃO ATENDE</v>
      </c>
      <c r="BL4" s="20" t="str">
        <f t="shared" si="8"/>
        <v>NÃO ATENDE</v>
      </c>
      <c r="BM4" s="20" t="str">
        <f t="shared" si="9"/>
        <v>NÃO ATENDE</v>
      </c>
      <c r="BN4" s="20" t="str">
        <f t="shared" si="10"/>
        <v>ATENDE</v>
      </c>
      <c r="BO4" s="24" t="str">
        <f t="shared" si="11"/>
        <v>P6</v>
      </c>
      <c r="BP4" s="24" t="str">
        <f t="shared" si="12"/>
        <v>P6</v>
      </c>
      <c r="BQ4" s="25">
        <f t="shared" si="13"/>
        <v>-1</v>
      </c>
      <c r="BR4" s="22"/>
      <c r="BS4" s="22"/>
      <c r="BT4" s="24">
        <f>IF(BP4="-","-",_xlfn.XLOOKUP(BP4,ABNT5101!$B$4:$B$9,ABNT5101!$C$4:$C$9))</f>
        <v>3</v>
      </c>
      <c r="BU4" s="24">
        <f>IF(BP4="-","-",_xlfn.XLOOKUP(BP4,ABNT5101!$B$4:$B$9,ABNT5101!$D$4:$D$9))</f>
        <v>0.6</v>
      </c>
      <c r="BV4" s="20" t="str">
        <f t="shared" si="14"/>
        <v>NÃO ATENDE</v>
      </c>
      <c r="BW4" s="20" t="str">
        <f t="shared" si="15"/>
        <v>NÃO ATENDE</v>
      </c>
      <c r="BX4" s="20" t="str">
        <f t="shared" si="16"/>
        <v>NÃO ATENDE</v>
      </c>
      <c r="BY4" s="24" t="str">
        <f t="shared" si="17"/>
        <v>P6</v>
      </c>
      <c r="BZ4" s="25">
        <f t="shared" si="31"/>
        <v>-1</v>
      </c>
      <c r="CA4" s="24"/>
      <c r="CB4" s="24"/>
      <c r="CC4" s="20">
        <f>IF(BY4="-","-",_xlfn.XLOOKUP(BY4,ABNT5101!$B$4:$B$9,ABNT5101!$C$4:$C$9))</f>
        <v>3</v>
      </c>
      <c r="CD4" s="24">
        <f>IF(BY4="-","-",_xlfn.XLOOKUP(BY4,ABNT5101!$B$4:$B$9,ABNT5101!$D$4:$D$9))</f>
        <v>0.6</v>
      </c>
      <c r="CE4" s="20" t="str">
        <f t="shared" si="18"/>
        <v>NÃO ATENDE</v>
      </c>
      <c r="CF4" s="20" t="str">
        <f t="shared" si="19"/>
        <v>NÃO ATENDE</v>
      </c>
      <c r="CG4" s="20" t="str">
        <f t="shared" si="20"/>
        <v>NÃO ATENDE</v>
      </c>
      <c r="CH4" s="26" t="e">
        <f>_xlfn.XLOOKUP(CI4,'Banco de dados'!$B:$B,'Banco de dados'!$D:$D)</f>
        <v>#N/A</v>
      </c>
      <c r="CI4" s="27"/>
      <c r="CJ4" s="26" t="e">
        <f>_xlfn.XLOOKUP(CI4,'Banco de dados'!$B:$B,'Banco de dados'!$E:$E)</f>
        <v>#N/A</v>
      </c>
      <c r="CK4" s="26"/>
      <c r="CL4" s="26" t="e">
        <f>IF(CK4="-","-",_xlfn.XLOOKUP(CK4,'Banco de dados'!$B:$B,'Banco de dados'!$E:$E))</f>
        <v>#N/A</v>
      </c>
      <c r="CM4" s="28">
        <f t="shared" si="21"/>
        <v>1</v>
      </c>
      <c r="CN4" s="26">
        <f>_xlfn.XLOOKUP(CI4,'Banco de dados'!$B:$B,'Banco de dados'!$H:$H)</f>
        <v>0</v>
      </c>
      <c r="CO4" s="26" t="e">
        <f t="array" aca="1" ref="CO4" ca="1">_xludf.XLOOKUP(CK4,'Banco de dados'!$B:$B,'Banco de dados'!$H:$H)</f>
        <v>#NAME?</v>
      </c>
      <c r="CP4" s="26" t="e">
        <f t="array" aca="1" ref="CP4" ca="1">_xludf.XLOOKUP(CI4,'Banco de dados'!$B:$B,'Banco de dados'!$F:$F)</f>
        <v>#NAME?</v>
      </c>
      <c r="CQ4" s="26" t="e">
        <f t="array" aca="1" ref="CQ4" ca="1">_xludf.XLOOKUP(CK4,'Banco de dados'!$B:$B,'Banco de dados'!$F:$F)</f>
        <v>#NAME?</v>
      </c>
      <c r="CR4" s="27">
        <v>0</v>
      </c>
      <c r="CS4" s="27"/>
      <c r="CT4" s="26" t="str">
        <f>IF(AG4=0.5,"Suporte",IF(AND(AG4&gt;='Braços de IP'!$B$9,AG4&lt;='Braços de IP'!$D$9),'Braços de IP'!$E$9,IF(AND(AG4&gt;='Braços de IP'!$B$10,AG4&lt;='Braços de IP'!$D$10),'Braços de IP'!$E$10,IF(AND(AG4&gt;='Braços de IP'!$B$11,AG4&lt;='Braços de IP'!$D$11),'Braços de IP'!$E$11,IF(AND(AG4&gt;='Braços de IP'!$B$12,AG4&lt;='Braços de IP'!$D$12),'Braços de IP'!$E$12,IF(AND(AG4&gt;='Braços de IP'!$B$13,AG4&lt;='Braços de IP'!$D$13),'Braços de IP'!$E$13,IF(AND(AG4&gt;='Braços de IP'!$B$14,AG4&lt;='Braços de IP'!$D$14),'Braços de IP'!$E$14,"ERRO")))))))</f>
        <v>Médio II</v>
      </c>
      <c r="CU4" s="27"/>
      <c r="CV4" s="26" t="str">
        <f>IF($CU4="","",VLOOKUP($CU4,'Braços de IP'!$E$9:$I$15,2,0))</f>
        <v/>
      </c>
      <c r="CW4" s="29" t="str">
        <f>IF($CU4="","",VLOOKUP($CU4,'Braços de IP'!$E$9:$I$15,5,0))</f>
        <v/>
      </c>
      <c r="CX4" s="26"/>
      <c r="CY4" s="26"/>
      <c r="CZ4" s="26"/>
      <c r="DA4" s="26"/>
      <c r="DB4" s="26"/>
      <c r="DC4" s="26"/>
      <c r="DD4" s="30">
        <f t="shared" si="22"/>
        <v>0</v>
      </c>
      <c r="DE4" s="31">
        <f t="shared" si="23"/>
        <v>96</v>
      </c>
      <c r="DF4" s="30">
        <f t="shared" si="24"/>
        <v>96</v>
      </c>
      <c r="DG4" s="32">
        <f t="shared" si="25"/>
        <v>1</v>
      </c>
      <c r="DH4" s="33" t="s">
        <v>143</v>
      </c>
      <c r="DI4" s="34"/>
      <c r="DJ4" s="35"/>
      <c r="DK4" s="16" t="s">
        <v>144</v>
      </c>
      <c r="DL4" s="16"/>
      <c r="DN4" s="36" t="e">
        <f t="shared" si="26"/>
        <v>#VALUE!</v>
      </c>
      <c r="DP4" s="1" t="s">
        <v>5</v>
      </c>
      <c r="DQ4" s="1">
        <f t="shared" si="27"/>
        <v>0</v>
      </c>
      <c r="DR4" s="36" t="e">
        <f t="shared" si="28"/>
        <v>#DIV/0!</v>
      </c>
      <c r="DS4" s="36" t="e">
        <f t="shared" si="29"/>
        <v>#DIV/0!</v>
      </c>
    </row>
    <row r="5" spans="1:123" hidden="1" x14ac:dyDescent="0.25">
      <c r="A5" s="1" t="s">
        <v>145</v>
      </c>
      <c r="B5" s="15">
        <v>37</v>
      </c>
      <c r="C5" s="15" t="s">
        <v>146</v>
      </c>
      <c r="D5" s="16" t="s">
        <v>147</v>
      </c>
      <c r="E5" s="16">
        <v>-8.0535759999999996</v>
      </c>
      <c r="F5" s="16">
        <v>-34.899628</v>
      </c>
      <c r="G5" s="16" t="s">
        <v>135</v>
      </c>
      <c r="H5" s="17" t="s">
        <v>136</v>
      </c>
      <c r="I5" s="16" t="s">
        <v>135</v>
      </c>
      <c r="J5" s="17" t="s">
        <v>137</v>
      </c>
      <c r="K5" s="18">
        <v>96</v>
      </c>
      <c r="L5" s="17" t="s">
        <v>138</v>
      </c>
      <c r="M5" s="17">
        <v>0</v>
      </c>
      <c r="N5" s="16">
        <f t="shared" si="0"/>
        <v>192</v>
      </c>
      <c r="O5" s="17">
        <v>2</v>
      </c>
      <c r="P5" s="17"/>
      <c r="Q5" s="17"/>
      <c r="R5" s="16"/>
      <c r="S5" s="16"/>
      <c r="T5" s="16"/>
      <c r="U5" s="17"/>
      <c r="V5" s="17">
        <v>0</v>
      </c>
      <c r="W5" s="17"/>
      <c r="X5" s="17"/>
      <c r="Y5" s="17">
        <v>0</v>
      </c>
      <c r="Z5" s="17">
        <v>1.6</v>
      </c>
      <c r="AA5" s="17" t="s">
        <v>139</v>
      </c>
      <c r="AB5" s="17" t="s">
        <v>140</v>
      </c>
      <c r="AC5" s="17">
        <v>40.299999999999997</v>
      </c>
      <c r="AD5" s="17">
        <v>6.63</v>
      </c>
      <c r="AE5" s="17">
        <v>1</v>
      </c>
      <c r="AF5" s="17">
        <v>0.85</v>
      </c>
      <c r="AG5" s="17">
        <v>2.44</v>
      </c>
      <c r="AH5" s="17">
        <f t="shared" si="1"/>
        <v>1.5899999999999999</v>
      </c>
      <c r="AI5" s="17" t="s">
        <v>136</v>
      </c>
      <c r="AJ5" s="17" t="s">
        <v>136</v>
      </c>
      <c r="AK5" s="17" t="s">
        <v>144</v>
      </c>
      <c r="AL5" s="17">
        <f t="shared" si="2"/>
        <v>2</v>
      </c>
      <c r="AM5" s="17">
        <v>0</v>
      </c>
      <c r="AN5" s="17"/>
      <c r="AO5" s="17">
        <v>0</v>
      </c>
      <c r="AP5" s="17">
        <v>0</v>
      </c>
      <c r="AQ5" s="17">
        <v>0</v>
      </c>
      <c r="AR5" s="17" t="s">
        <v>136</v>
      </c>
      <c r="AS5" s="19">
        <f t="shared" si="3"/>
        <v>0</v>
      </c>
      <c r="AT5" s="19"/>
      <c r="AU5" s="19">
        <f>VLOOKUP(G5,ABNT5101!$I$3:$J$9,2)</f>
        <v>7.5</v>
      </c>
      <c r="AV5" s="19">
        <f>VLOOKUP(G5,ABNT5101!$I$3:$M$9,5)</f>
        <v>0.18</v>
      </c>
      <c r="AW5" s="17" t="str">
        <f>_xlfn.XLOOKUP(G5,ABNT5101!I:I,ABNT5101!L:L)</f>
        <v>-</v>
      </c>
      <c r="AX5" s="17" t="str">
        <f>_xlfn.XLOOKUP(G5,ABNT5101!$I:$I,ABNT5101!M:M)</f>
        <v>-</v>
      </c>
      <c r="AY5" s="17" t="str">
        <f>_xlfn.XLOOKUP(G5,ABNT5101!$I:$I,ABNT5101!N:N)</f>
        <v>-</v>
      </c>
      <c r="AZ5" s="17" t="str">
        <f>_xlfn.XLOOKUP(G5,ABNT5101!$I:$I,ABNT5101!O:O)</f>
        <v>-</v>
      </c>
      <c r="BA5" s="20" t="str">
        <f t="shared" si="4"/>
        <v>NÃO ATENDE</v>
      </c>
      <c r="BB5" s="21">
        <f t="shared" ref="BB5:BC5" si="33">BE5/AU5-1</f>
        <v>-1</v>
      </c>
      <c r="BC5" s="21">
        <f t="shared" si="33"/>
        <v>-1</v>
      </c>
      <c r="BD5" s="21" t="str">
        <f t="shared" si="6"/>
        <v>-</v>
      </c>
      <c r="BE5" s="22"/>
      <c r="BF5" s="22"/>
      <c r="BG5" s="22"/>
      <c r="BH5" s="22"/>
      <c r="BI5" s="23"/>
      <c r="BJ5" s="22"/>
      <c r="BK5" s="20" t="str">
        <f t="shared" si="7"/>
        <v>NÃO ATENDE</v>
      </c>
      <c r="BL5" s="20" t="str">
        <f t="shared" si="8"/>
        <v>NÃO ATENDE</v>
      </c>
      <c r="BM5" s="20" t="str">
        <f t="shared" si="9"/>
        <v>NÃO ATENDE</v>
      </c>
      <c r="BN5" s="20" t="str">
        <f t="shared" si="10"/>
        <v>ATENDE</v>
      </c>
      <c r="BO5" s="24" t="str">
        <f t="shared" si="11"/>
        <v>P6</v>
      </c>
      <c r="BP5" s="24" t="str">
        <f t="shared" si="12"/>
        <v>P6</v>
      </c>
      <c r="BQ5" s="25">
        <f t="shared" si="13"/>
        <v>-1</v>
      </c>
      <c r="BR5" s="22"/>
      <c r="BS5" s="22"/>
      <c r="BT5" s="24">
        <f>IF(BP5="-","-",_xlfn.XLOOKUP(BP5,ABNT5101!$B$4:$B$9,ABNT5101!$C$4:$C$9))</f>
        <v>3</v>
      </c>
      <c r="BU5" s="24">
        <f>IF(BP5="-","-",_xlfn.XLOOKUP(BP5,ABNT5101!$B$4:$B$9,ABNT5101!$D$4:$D$9))</f>
        <v>0.6</v>
      </c>
      <c r="BV5" s="20" t="str">
        <f t="shared" si="14"/>
        <v>NÃO ATENDE</v>
      </c>
      <c r="BW5" s="20" t="str">
        <f t="shared" si="15"/>
        <v>NÃO ATENDE</v>
      </c>
      <c r="BX5" s="20" t="str">
        <f t="shared" si="16"/>
        <v>NÃO ATENDE</v>
      </c>
      <c r="BY5" s="24" t="str">
        <f t="shared" si="17"/>
        <v>P6</v>
      </c>
      <c r="BZ5" s="25">
        <f t="shared" si="31"/>
        <v>-1</v>
      </c>
      <c r="CA5" s="24"/>
      <c r="CB5" s="24"/>
      <c r="CC5" s="20">
        <f>IF(BY5="-","-",_xlfn.XLOOKUP(BY5,ABNT5101!$B$4:$B$9,ABNT5101!$C$4:$C$9))</f>
        <v>3</v>
      </c>
      <c r="CD5" s="24">
        <f>IF(BY5="-","-",_xlfn.XLOOKUP(BY5,ABNT5101!$B$4:$B$9,ABNT5101!$D$4:$D$9))</f>
        <v>0.6</v>
      </c>
      <c r="CE5" s="20" t="str">
        <f t="shared" si="18"/>
        <v>NÃO ATENDE</v>
      </c>
      <c r="CF5" s="20" t="str">
        <f t="shared" si="19"/>
        <v>NÃO ATENDE</v>
      </c>
      <c r="CG5" s="20" t="str">
        <f t="shared" si="20"/>
        <v>NÃO ATENDE</v>
      </c>
      <c r="CH5" s="26" t="e">
        <f>_xlfn.XLOOKUP(CI5,'Banco de dados'!$B:$B,'Banco de dados'!$D:$D)</f>
        <v>#N/A</v>
      </c>
      <c r="CI5" s="27"/>
      <c r="CJ5" s="26" t="e">
        <f>_xlfn.XLOOKUP(CI5,'Banco de dados'!$B:$B,'Banco de dados'!$E:$E)</f>
        <v>#N/A</v>
      </c>
      <c r="CK5" s="26"/>
      <c r="CL5" s="26" t="e">
        <f>IF(CK5="-","-",_xlfn.XLOOKUP(CK5,'Banco de dados'!$B:$B,'Banco de dados'!$E:$E))</f>
        <v>#N/A</v>
      </c>
      <c r="CM5" s="28">
        <f t="shared" si="21"/>
        <v>1</v>
      </c>
      <c r="CN5" s="26">
        <f>_xlfn.XLOOKUP(CI5,'Banco de dados'!$B:$B,'Banco de dados'!$H:$H)</f>
        <v>0</v>
      </c>
      <c r="CO5" s="26" t="e">
        <f t="array" aca="1" ref="CO5" ca="1">_xludf.XLOOKUP(CK5,'Banco de dados'!$B:$B,'Banco de dados'!$H:$H)</f>
        <v>#NAME?</v>
      </c>
      <c r="CP5" s="26" t="e">
        <f t="array" aca="1" ref="CP5" ca="1">_xludf.XLOOKUP(CI5,'Banco de dados'!$B:$B,'Banco de dados'!$F:$F)</f>
        <v>#NAME?</v>
      </c>
      <c r="CQ5" s="26" t="e">
        <f t="array" aca="1" ref="CQ5" ca="1">_xludf.XLOOKUP(CK5,'Banco de dados'!$B:$B,'Banco de dados'!$F:$F)</f>
        <v>#NAME?</v>
      </c>
      <c r="CR5" s="27">
        <v>0</v>
      </c>
      <c r="CS5" s="27"/>
      <c r="CT5" s="26" t="str">
        <f>IF(AG5=0.5,"Suporte",IF(AND(AG5&gt;='Braços de IP'!$B$9,AG5&lt;='Braços de IP'!$D$9),'Braços de IP'!$E$9,IF(AND(AG5&gt;='Braços de IP'!$B$10,AG5&lt;='Braços de IP'!$D$10),'Braços de IP'!$E$10,IF(AND(AG5&gt;='Braços de IP'!$B$11,AG5&lt;='Braços de IP'!$D$11),'Braços de IP'!$E$11,IF(AND(AG5&gt;='Braços de IP'!$B$12,AG5&lt;='Braços de IP'!$D$12),'Braços de IP'!$E$12,IF(AND(AG5&gt;='Braços de IP'!$B$13,AG5&lt;='Braços de IP'!$D$13),'Braços de IP'!$E$13,IF(AND(AG5&gt;='Braços de IP'!$B$14,AG5&lt;='Braços de IP'!$D$14),'Braços de IP'!$E$14,"ERRO")))))))</f>
        <v>Médio II</v>
      </c>
      <c r="CU5" s="27"/>
      <c r="CV5" s="26" t="str">
        <f>IF($CU5="","",VLOOKUP($CU5,'Braços de IP'!$E$9:$I$15,2,0))</f>
        <v/>
      </c>
      <c r="CW5" s="29" t="str">
        <f>IF($CU5="","",VLOOKUP($CU5,'Braços de IP'!$E$9:$I$15,5,0))</f>
        <v/>
      </c>
      <c r="CX5" s="26"/>
      <c r="CY5" s="26"/>
      <c r="CZ5" s="26"/>
      <c r="DA5" s="26"/>
      <c r="DB5" s="26"/>
      <c r="DC5" s="26"/>
      <c r="DD5" s="30">
        <f t="shared" si="22"/>
        <v>0</v>
      </c>
      <c r="DE5" s="31">
        <f t="shared" si="23"/>
        <v>96</v>
      </c>
      <c r="DF5" s="30">
        <f t="shared" si="24"/>
        <v>96</v>
      </c>
      <c r="DG5" s="32">
        <f t="shared" si="25"/>
        <v>1</v>
      </c>
      <c r="DH5" s="33"/>
      <c r="DI5" s="34"/>
      <c r="DJ5" s="35"/>
      <c r="DK5" s="16" t="s">
        <v>144</v>
      </c>
      <c r="DL5" s="16"/>
      <c r="DN5" s="36" t="e">
        <f t="shared" si="26"/>
        <v>#VALUE!</v>
      </c>
      <c r="DP5" s="1" t="s">
        <v>5</v>
      </c>
      <c r="DQ5" s="1">
        <f t="shared" si="27"/>
        <v>0</v>
      </c>
      <c r="DR5" s="36" t="e">
        <f t="shared" si="28"/>
        <v>#DIV/0!</v>
      </c>
      <c r="DS5" s="36" t="e">
        <f t="shared" si="29"/>
        <v>#DIV/0!</v>
      </c>
    </row>
    <row r="6" spans="1:123" hidden="1" x14ac:dyDescent="0.25">
      <c r="A6" s="1" t="s">
        <v>145</v>
      </c>
      <c r="B6" s="15">
        <v>37</v>
      </c>
      <c r="C6" s="15" t="s">
        <v>146</v>
      </c>
      <c r="D6" s="16" t="s">
        <v>147</v>
      </c>
      <c r="E6" s="16">
        <v>-8.0535759999999996</v>
      </c>
      <c r="F6" s="16">
        <v>-34.899628</v>
      </c>
      <c r="G6" s="16" t="s">
        <v>135</v>
      </c>
      <c r="H6" s="17" t="s">
        <v>136</v>
      </c>
      <c r="I6" s="16" t="s">
        <v>135</v>
      </c>
      <c r="J6" s="17" t="s">
        <v>137</v>
      </c>
      <c r="K6" s="18">
        <v>96</v>
      </c>
      <c r="L6" s="17" t="s">
        <v>138</v>
      </c>
      <c r="M6" s="17">
        <v>0</v>
      </c>
      <c r="N6" s="16">
        <f t="shared" si="0"/>
        <v>192</v>
      </c>
      <c r="O6" s="17">
        <v>2</v>
      </c>
      <c r="P6" s="17"/>
      <c r="Q6" s="17"/>
      <c r="R6" s="16"/>
      <c r="S6" s="16"/>
      <c r="T6" s="16"/>
      <c r="U6" s="17"/>
      <c r="V6" s="17">
        <v>0</v>
      </c>
      <c r="W6" s="17"/>
      <c r="X6" s="17"/>
      <c r="Y6" s="17">
        <v>0</v>
      </c>
      <c r="Z6" s="17">
        <v>1.6</v>
      </c>
      <c r="AA6" s="17" t="s">
        <v>139</v>
      </c>
      <c r="AB6" s="17" t="s">
        <v>140</v>
      </c>
      <c r="AC6" s="17">
        <v>40.299999999999997</v>
      </c>
      <c r="AD6" s="17">
        <v>6.63</v>
      </c>
      <c r="AE6" s="17">
        <v>1</v>
      </c>
      <c r="AF6" s="17">
        <v>0.85</v>
      </c>
      <c r="AG6" s="17">
        <v>2.44</v>
      </c>
      <c r="AH6" s="17">
        <f t="shared" si="1"/>
        <v>1.5899999999999999</v>
      </c>
      <c r="AI6" s="17" t="s">
        <v>136</v>
      </c>
      <c r="AJ6" s="17" t="s">
        <v>136</v>
      </c>
      <c r="AK6" s="17" t="s">
        <v>144</v>
      </c>
      <c r="AL6" s="17">
        <f t="shared" si="2"/>
        <v>2</v>
      </c>
      <c r="AM6" s="17">
        <v>0</v>
      </c>
      <c r="AN6" s="17"/>
      <c r="AO6" s="17">
        <v>0</v>
      </c>
      <c r="AP6" s="17">
        <v>0</v>
      </c>
      <c r="AQ6" s="17">
        <v>0</v>
      </c>
      <c r="AR6" s="17" t="s">
        <v>136</v>
      </c>
      <c r="AS6" s="19">
        <f t="shared" si="3"/>
        <v>0</v>
      </c>
      <c r="AT6" s="19"/>
      <c r="AU6" s="19">
        <f>VLOOKUP(G6,ABNT5101!$I$3:$J$9,2)</f>
        <v>7.5</v>
      </c>
      <c r="AV6" s="19">
        <f>VLOOKUP(G6,ABNT5101!$I$3:$M$9,5)</f>
        <v>0.18</v>
      </c>
      <c r="AW6" s="17" t="str">
        <f>_xlfn.XLOOKUP(G6,ABNT5101!I:I,ABNT5101!L:L)</f>
        <v>-</v>
      </c>
      <c r="AX6" s="17" t="str">
        <f>_xlfn.XLOOKUP(G6,ABNT5101!$I:$I,ABNT5101!M:M)</f>
        <v>-</v>
      </c>
      <c r="AY6" s="17" t="str">
        <f>_xlfn.XLOOKUP(G6,ABNT5101!$I:$I,ABNT5101!N:N)</f>
        <v>-</v>
      </c>
      <c r="AZ6" s="17" t="str">
        <f>_xlfn.XLOOKUP(G6,ABNT5101!$I:$I,ABNT5101!O:O)</f>
        <v>-</v>
      </c>
      <c r="BA6" s="20" t="str">
        <f t="shared" si="4"/>
        <v>NÃO ATENDE</v>
      </c>
      <c r="BB6" s="21">
        <f t="shared" ref="BB6:BC6" si="34">BE6/AU6-1</f>
        <v>-1</v>
      </c>
      <c r="BC6" s="21">
        <f t="shared" si="34"/>
        <v>-1</v>
      </c>
      <c r="BD6" s="21" t="str">
        <f t="shared" si="6"/>
        <v>-</v>
      </c>
      <c r="BE6" s="22"/>
      <c r="BF6" s="22"/>
      <c r="BG6" s="22"/>
      <c r="BH6" s="22"/>
      <c r="BI6" s="23"/>
      <c r="BJ6" s="22"/>
      <c r="BK6" s="20" t="str">
        <f t="shared" si="7"/>
        <v>NÃO ATENDE</v>
      </c>
      <c r="BL6" s="20" t="str">
        <f t="shared" si="8"/>
        <v>NÃO ATENDE</v>
      </c>
      <c r="BM6" s="20" t="str">
        <f t="shared" si="9"/>
        <v>NÃO ATENDE</v>
      </c>
      <c r="BN6" s="20" t="str">
        <f t="shared" si="10"/>
        <v>ATENDE</v>
      </c>
      <c r="BO6" s="24" t="str">
        <f t="shared" si="11"/>
        <v>P6</v>
      </c>
      <c r="BP6" s="24" t="str">
        <f t="shared" si="12"/>
        <v>P6</v>
      </c>
      <c r="BQ6" s="25">
        <f t="shared" si="13"/>
        <v>-1</v>
      </c>
      <c r="BR6" s="22"/>
      <c r="BS6" s="22"/>
      <c r="BT6" s="24">
        <f>IF(BP6="-","-",_xlfn.XLOOKUP(BP6,ABNT5101!$B$4:$B$9,ABNT5101!$C$4:$C$9))</f>
        <v>3</v>
      </c>
      <c r="BU6" s="24">
        <f>IF(BP6="-","-",_xlfn.XLOOKUP(BP6,ABNT5101!$B$4:$B$9,ABNT5101!$D$4:$D$9))</f>
        <v>0.6</v>
      </c>
      <c r="BV6" s="20" t="str">
        <f t="shared" si="14"/>
        <v>NÃO ATENDE</v>
      </c>
      <c r="BW6" s="20" t="str">
        <f t="shared" si="15"/>
        <v>NÃO ATENDE</v>
      </c>
      <c r="BX6" s="20" t="str">
        <f t="shared" si="16"/>
        <v>NÃO ATENDE</v>
      </c>
      <c r="BY6" s="24" t="str">
        <f t="shared" si="17"/>
        <v>P6</v>
      </c>
      <c r="BZ6" s="25">
        <f t="shared" si="31"/>
        <v>-1</v>
      </c>
      <c r="CA6" s="24"/>
      <c r="CB6" s="24"/>
      <c r="CC6" s="20">
        <f>IF(BY6="-","-",_xlfn.XLOOKUP(BY6,ABNT5101!$B$4:$B$9,ABNT5101!$C$4:$C$9))</f>
        <v>3</v>
      </c>
      <c r="CD6" s="24">
        <f>IF(BY6="-","-",_xlfn.XLOOKUP(BY6,ABNT5101!$B$4:$B$9,ABNT5101!$D$4:$D$9))</f>
        <v>0.6</v>
      </c>
      <c r="CE6" s="20" t="str">
        <f t="shared" si="18"/>
        <v>NÃO ATENDE</v>
      </c>
      <c r="CF6" s="20" t="str">
        <f t="shared" si="19"/>
        <v>NÃO ATENDE</v>
      </c>
      <c r="CG6" s="20" t="str">
        <f t="shared" si="20"/>
        <v>NÃO ATENDE</v>
      </c>
      <c r="CH6" s="26" t="e">
        <f>_xlfn.XLOOKUP(CI6,'Banco de dados'!$B:$B,'Banco de dados'!$D:$D)</f>
        <v>#N/A</v>
      </c>
      <c r="CI6" s="27"/>
      <c r="CJ6" s="26" t="e">
        <f>_xlfn.XLOOKUP(CI6,'Banco de dados'!$B:$B,'Banco de dados'!$E:$E)</f>
        <v>#N/A</v>
      </c>
      <c r="CK6" s="26"/>
      <c r="CL6" s="26" t="e">
        <f>IF(CK6="-","-",_xlfn.XLOOKUP(CK6,'Banco de dados'!$B:$B,'Banco de dados'!$E:$E))</f>
        <v>#N/A</v>
      </c>
      <c r="CM6" s="28">
        <f t="shared" si="21"/>
        <v>1</v>
      </c>
      <c r="CN6" s="26">
        <f>_xlfn.XLOOKUP(CI6,'Banco de dados'!$B:$B,'Banco de dados'!$H:$H)</f>
        <v>0</v>
      </c>
      <c r="CO6" s="26" t="e">
        <f t="array" aca="1" ref="CO6" ca="1">_xludf.XLOOKUP(CK6,'Banco de dados'!$B:$B,'Banco de dados'!$H:$H)</f>
        <v>#NAME?</v>
      </c>
      <c r="CP6" s="26" t="e">
        <f t="array" aca="1" ref="CP6" ca="1">_xludf.XLOOKUP(CI6,'Banco de dados'!$B:$B,'Banco de dados'!$F:$F)</f>
        <v>#NAME?</v>
      </c>
      <c r="CQ6" s="26" t="e">
        <f t="array" aca="1" ref="CQ6" ca="1">_xludf.XLOOKUP(CK6,'Banco de dados'!$B:$B,'Banco de dados'!$F:$F)</f>
        <v>#NAME?</v>
      </c>
      <c r="CR6" s="27">
        <v>0</v>
      </c>
      <c r="CS6" s="27"/>
      <c r="CT6" s="26" t="str">
        <f>IF(AG6=0.5,"Suporte",IF(AND(AG6&gt;='Braços de IP'!$B$9,AG6&lt;='Braços de IP'!$D$9),'Braços de IP'!$E$9,IF(AND(AG6&gt;='Braços de IP'!$B$10,AG6&lt;='Braços de IP'!$D$10),'Braços de IP'!$E$10,IF(AND(AG6&gt;='Braços de IP'!$B$11,AG6&lt;='Braços de IP'!$D$11),'Braços de IP'!$E$11,IF(AND(AG6&gt;='Braços de IP'!$B$12,AG6&lt;='Braços de IP'!$D$12),'Braços de IP'!$E$12,IF(AND(AG6&gt;='Braços de IP'!$B$13,AG6&lt;='Braços de IP'!$D$13),'Braços de IP'!$E$13,IF(AND(AG6&gt;='Braços de IP'!$B$14,AG6&lt;='Braços de IP'!$D$14),'Braços de IP'!$E$14,"ERRO")))))))</f>
        <v>Médio II</v>
      </c>
      <c r="CU6" s="27"/>
      <c r="CV6" s="26" t="str">
        <f>IF($CU6="","",VLOOKUP($CU6,'Braços de IP'!$E$9:$I$15,2,0))</f>
        <v/>
      </c>
      <c r="CW6" s="29" t="str">
        <f>IF($CU6="","",VLOOKUP($CU6,'Braços de IP'!$E$9:$I$15,5,0))</f>
        <v/>
      </c>
      <c r="CX6" s="26"/>
      <c r="CY6" s="26"/>
      <c r="CZ6" s="26"/>
      <c r="DA6" s="26"/>
      <c r="DB6" s="26"/>
      <c r="DC6" s="26"/>
      <c r="DD6" s="30">
        <f t="shared" si="22"/>
        <v>0</v>
      </c>
      <c r="DE6" s="31">
        <f t="shared" si="23"/>
        <v>96</v>
      </c>
      <c r="DF6" s="30">
        <f t="shared" si="24"/>
        <v>96</v>
      </c>
      <c r="DG6" s="32">
        <f t="shared" si="25"/>
        <v>1</v>
      </c>
      <c r="DH6" s="33"/>
      <c r="DI6" s="34"/>
      <c r="DJ6" s="35"/>
      <c r="DK6" s="16" t="s">
        <v>144</v>
      </c>
      <c r="DL6" s="16"/>
      <c r="DN6" s="36" t="e">
        <f t="shared" si="26"/>
        <v>#VALUE!</v>
      </c>
      <c r="DP6" s="1" t="s">
        <v>5</v>
      </c>
      <c r="DQ6" s="1">
        <f t="shared" si="27"/>
        <v>0</v>
      </c>
      <c r="DR6" s="36" t="e">
        <f t="shared" si="28"/>
        <v>#DIV/0!</v>
      </c>
      <c r="DS6" s="36" t="e">
        <f t="shared" si="29"/>
        <v>#DIV/0!</v>
      </c>
    </row>
    <row r="7" spans="1:123" hidden="1" x14ac:dyDescent="0.25">
      <c r="A7" s="37" t="s">
        <v>145</v>
      </c>
      <c r="B7" s="15">
        <v>37</v>
      </c>
      <c r="C7" s="15" t="s">
        <v>146</v>
      </c>
      <c r="D7" s="16" t="s">
        <v>147</v>
      </c>
      <c r="E7" s="16">
        <v>-8.0535759999999996</v>
      </c>
      <c r="F7" s="16">
        <v>-34.899628</v>
      </c>
      <c r="G7" s="16" t="s">
        <v>135</v>
      </c>
      <c r="H7" s="17" t="s">
        <v>136</v>
      </c>
      <c r="I7" s="16" t="s">
        <v>135</v>
      </c>
      <c r="J7" s="17" t="s">
        <v>137</v>
      </c>
      <c r="K7" s="18">
        <v>96</v>
      </c>
      <c r="L7" s="17" t="s">
        <v>138</v>
      </c>
      <c r="M7" s="17">
        <v>0</v>
      </c>
      <c r="N7" s="16">
        <f t="shared" si="0"/>
        <v>192</v>
      </c>
      <c r="O7" s="17">
        <v>2</v>
      </c>
      <c r="P7" s="17"/>
      <c r="Q7" s="17"/>
      <c r="R7" s="16"/>
      <c r="S7" s="16"/>
      <c r="T7" s="16"/>
      <c r="U7" s="17"/>
      <c r="V7" s="17">
        <v>0</v>
      </c>
      <c r="W7" s="17"/>
      <c r="X7" s="17"/>
      <c r="Y7" s="17">
        <v>0</v>
      </c>
      <c r="Z7" s="17">
        <v>1.6</v>
      </c>
      <c r="AA7" s="17" t="s">
        <v>139</v>
      </c>
      <c r="AB7" s="17" t="s">
        <v>140</v>
      </c>
      <c r="AC7" s="17">
        <v>40.299999999999997</v>
      </c>
      <c r="AD7" s="17">
        <v>6.63</v>
      </c>
      <c r="AE7" s="17">
        <v>1</v>
      </c>
      <c r="AF7" s="17">
        <v>0.85</v>
      </c>
      <c r="AG7" s="17">
        <v>2.44</v>
      </c>
      <c r="AH7" s="17">
        <f t="shared" si="1"/>
        <v>1.5899999999999999</v>
      </c>
      <c r="AI7" s="17" t="s">
        <v>136</v>
      </c>
      <c r="AJ7" s="17" t="s">
        <v>136</v>
      </c>
      <c r="AK7" s="17" t="s">
        <v>144</v>
      </c>
      <c r="AL7" s="17">
        <f t="shared" si="2"/>
        <v>2</v>
      </c>
      <c r="AM7" s="17">
        <v>0</v>
      </c>
      <c r="AN7" s="17"/>
      <c r="AO7" s="17">
        <v>0</v>
      </c>
      <c r="AP7" s="17">
        <v>0</v>
      </c>
      <c r="AQ7" s="17">
        <v>0</v>
      </c>
      <c r="AR7" s="17" t="s">
        <v>136</v>
      </c>
      <c r="AS7" s="19">
        <f t="shared" si="3"/>
        <v>0</v>
      </c>
      <c r="AT7" s="19"/>
      <c r="AU7" s="19">
        <f>VLOOKUP(G7,ABNT5101!$I$3:$J$9,2)</f>
        <v>7.5</v>
      </c>
      <c r="AV7" s="19">
        <f>VLOOKUP(G7,ABNT5101!$I$3:$M$9,5)</f>
        <v>0.18</v>
      </c>
      <c r="AW7" s="17" t="str">
        <f>_xlfn.XLOOKUP(G7,ABNT5101!I:I,ABNT5101!L:L)</f>
        <v>-</v>
      </c>
      <c r="AX7" s="17" t="str">
        <f>_xlfn.XLOOKUP(G7,ABNT5101!$I:$I,ABNT5101!M:M)</f>
        <v>-</v>
      </c>
      <c r="AY7" s="17" t="str">
        <f>_xlfn.XLOOKUP(G7,ABNT5101!$I:$I,ABNT5101!N:N)</f>
        <v>-</v>
      </c>
      <c r="AZ7" s="17" t="str">
        <f>_xlfn.XLOOKUP(G7,ABNT5101!$I:$I,ABNT5101!O:O)</f>
        <v>-</v>
      </c>
      <c r="BA7" s="20" t="str">
        <f t="shared" si="4"/>
        <v>NÃO ATENDE</v>
      </c>
      <c r="BB7" s="21">
        <f t="shared" ref="BB7:BC7" si="35">BE7/AU7-1</f>
        <v>-1</v>
      </c>
      <c r="BC7" s="21">
        <f t="shared" si="35"/>
        <v>-1</v>
      </c>
      <c r="BD7" s="21" t="str">
        <f t="shared" si="6"/>
        <v>-</v>
      </c>
      <c r="BE7" s="22"/>
      <c r="BF7" s="22"/>
      <c r="BG7" s="22"/>
      <c r="BH7" s="22"/>
      <c r="BI7" s="23"/>
      <c r="BJ7" s="22"/>
      <c r="BK7" s="20" t="str">
        <f t="shared" si="7"/>
        <v>NÃO ATENDE</v>
      </c>
      <c r="BL7" s="20" t="str">
        <f t="shared" si="8"/>
        <v>NÃO ATENDE</v>
      </c>
      <c r="BM7" s="20" t="str">
        <f t="shared" si="9"/>
        <v>NÃO ATENDE</v>
      </c>
      <c r="BN7" s="20" t="str">
        <f t="shared" si="10"/>
        <v>ATENDE</v>
      </c>
      <c r="BO7" s="24" t="str">
        <f t="shared" si="11"/>
        <v>P6</v>
      </c>
      <c r="BP7" s="24" t="str">
        <f t="shared" si="12"/>
        <v>P6</v>
      </c>
      <c r="BQ7" s="25">
        <f t="shared" si="13"/>
        <v>-1</v>
      </c>
      <c r="BR7" s="22"/>
      <c r="BS7" s="22"/>
      <c r="BT7" s="24">
        <f>IF(BP7="-","-",_xlfn.XLOOKUP(BP7,ABNT5101!$B$4:$B$9,ABNT5101!$C$4:$C$9))</f>
        <v>3</v>
      </c>
      <c r="BU7" s="24">
        <f>IF(BP7="-","-",_xlfn.XLOOKUP(BP7,ABNT5101!$B$4:$B$9,ABNT5101!$D$4:$D$9))</f>
        <v>0.6</v>
      </c>
      <c r="BV7" s="20" t="str">
        <f t="shared" si="14"/>
        <v>NÃO ATENDE</v>
      </c>
      <c r="BW7" s="20" t="str">
        <f t="shared" si="15"/>
        <v>NÃO ATENDE</v>
      </c>
      <c r="BX7" s="20" t="str">
        <f t="shared" si="16"/>
        <v>NÃO ATENDE</v>
      </c>
      <c r="BY7" s="24" t="str">
        <f t="shared" si="17"/>
        <v>P6</v>
      </c>
      <c r="BZ7" s="25">
        <f t="shared" si="31"/>
        <v>-1</v>
      </c>
      <c r="CA7" s="24"/>
      <c r="CB7" s="24"/>
      <c r="CC7" s="20">
        <f>IF(BY7="-","-",_xlfn.XLOOKUP(BY7,ABNT5101!$B$4:$B$9,ABNT5101!$C$4:$C$9))</f>
        <v>3</v>
      </c>
      <c r="CD7" s="24">
        <f>IF(BY7="-","-",_xlfn.XLOOKUP(BY7,ABNT5101!$B$4:$B$9,ABNT5101!$D$4:$D$9))</f>
        <v>0.6</v>
      </c>
      <c r="CE7" s="20" t="str">
        <f t="shared" si="18"/>
        <v>NÃO ATENDE</v>
      </c>
      <c r="CF7" s="20" t="str">
        <f t="shared" si="19"/>
        <v>NÃO ATENDE</v>
      </c>
      <c r="CG7" s="20" t="str">
        <f t="shared" si="20"/>
        <v>NÃO ATENDE</v>
      </c>
      <c r="CH7" s="26" t="e">
        <f>_xlfn.XLOOKUP(CI7,'Banco de dados'!$B:$B,'Banco de dados'!$D:$D)</f>
        <v>#N/A</v>
      </c>
      <c r="CI7" s="27"/>
      <c r="CJ7" s="26" t="e">
        <f>_xlfn.XLOOKUP(CI7,'Banco de dados'!$B:$B,'Banco de dados'!$E:$E)</f>
        <v>#N/A</v>
      </c>
      <c r="CK7" s="26"/>
      <c r="CL7" s="26" t="e">
        <f>IF(CK7="-","-",_xlfn.XLOOKUP(CK7,'Banco de dados'!$B:$B,'Banco de dados'!$E:$E))</f>
        <v>#N/A</v>
      </c>
      <c r="CM7" s="28">
        <f t="shared" si="21"/>
        <v>1</v>
      </c>
      <c r="CN7" s="26">
        <f>_xlfn.XLOOKUP(CI7,'Banco de dados'!$B:$B,'Banco de dados'!$H:$H)</f>
        <v>0</v>
      </c>
      <c r="CO7" s="26" t="e">
        <f t="array" aca="1" ref="CO7" ca="1">_xludf.XLOOKUP(CK7,'Banco de dados'!$B:$B,'Banco de dados'!$H:$H)</f>
        <v>#NAME?</v>
      </c>
      <c r="CP7" s="26" t="e">
        <f t="array" aca="1" ref="CP7" ca="1">_xludf.XLOOKUP(CI7,'Banco de dados'!$B:$B,'Banco de dados'!$F:$F)</f>
        <v>#NAME?</v>
      </c>
      <c r="CQ7" s="26" t="e">
        <f t="array" aca="1" ref="CQ7" ca="1">_xludf.XLOOKUP(CK7,'Banco de dados'!$B:$B,'Banco de dados'!$F:$F)</f>
        <v>#NAME?</v>
      </c>
      <c r="CR7" s="27">
        <v>0</v>
      </c>
      <c r="CS7" s="27"/>
      <c r="CT7" s="26" t="str">
        <f>IF(AG7=0.5,"Suporte",IF(AND(AG7&gt;='Braços de IP'!$B$9,AG7&lt;='Braços de IP'!$D$9),'Braços de IP'!$E$9,IF(AND(AG7&gt;='Braços de IP'!$B$10,AG7&lt;='Braços de IP'!$D$10),'Braços de IP'!$E$10,IF(AND(AG7&gt;='Braços de IP'!$B$11,AG7&lt;='Braços de IP'!$D$11),'Braços de IP'!$E$11,IF(AND(AG7&gt;='Braços de IP'!$B$12,AG7&lt;='Braços de IP'!$D$12),'Braços de IP'!$E$12,IF(AND(AG7&gt;='Braços de IP'!$B$13,AG7&lt;='Braços de IP'!$D$13),'Braços de IP'!$E$13,IF(AND(AG7&gt;='Braços de IP'!$B$14,AG7&lt;='Braços de IP'!$D$14),'Braços de IP'!$E$14,"ERRO")))))))</f>
        <v>Médio II</v>
      </c>
      <c r="CU7" s="27"/>
      <c r="CV7" s="26" t="str">
        <f>IF($CU7="","",VLOOKUP($CU7,'Braços de IP'!$E$9:$I$15,2,0))</f>
        <v/>
      </c>
      <c r="CW7" s="29" t="str">
        <f>IF($CU7="","",VLOOKUP($CU7,'Braços de IP'!$E$9:$I$15,5,0))</f>
        <v/>
      </c>
      <c r="CX7" s="26"/>
      <c r="CY7" s="26"/>
      <c r="CZ7" s="26"/>
      <c r="DA7" s="26"/>
      <c r="DB7" s="26"/>
      <c r="DC7" s="26"/>
      <c r="DD7" s="30">
        <f t="shared" si="22"/>
        <v>0</v>
      </c>
      <c r="DE7" s="31">
        <f t="shared" si="23"/>
        <v>96</v>
      </c>
      <c r="DF7" s="30">
        <f t="shared" si="24"/>
        <v>96</v>
      </c>
      <c r="DG7" s="32">
        <f t="shared" si="25"/>
        <v>1</v>
      </c>
      <c r="DH7" s="33"/>
      <c r="DI7" s="34"/>
      <c r="DJ7" s="35"/>
      <c r="DK7" s="16" t="s">
        <v>144</v>
      </c>
      <c r="DL7" s="16"/>
      <c r="DN7" s="36" t="e">
        <f t="shared" si="26"/>
        <v>#VALUE!</v>
      </c>
      <c r="DP7" s="1" t="s">
        <v>5</v>
      </c>
      <c r="DQ7" s="1">
        <f t="shared" si="27"/>
        <v>0</v>
      </c>
      <c r="DR7" s="36" t="e">
        <f t="shared" si="28"/>
        <v>#DIV/0!</v>
      </c>
      <c r="DS7" s="36" t="e">
        <f t="shared" si="29"/>
        <v>#DIV/0!</v>
      </c>
    </row>
    <row r="8" spans="1:123" hidden="1" x14ac:dyDescent="0.25">
      <c r="A8" s="1" t="s">
        <v>145</v>
      </c>
      <c r="B8" s="15">
        <v>39</v>
      </c>
      <c r="C8" s="15" t="s">
        <v>146</v>
      </c>
      <c r="D8" s="16" t="s">
        <v>148</v>
      </c>
      <c r="E8" s="16">
        <v>-8.0484810000000007</v>
      </c>
      <c r="F8" s="16">
        <v>-34.896669000000003</v>
      </c>
      <c r="G8" s="16" t="s">
        <v>149</v>
      </c>
      <c r="H8" s="17" t="s">
        <v>136</v>
      </c>
      <c r="I8" s="16" t="s">
        <v>149</v>
      </c>
      <c r="J8" s="17" t="s">
        <v>137</v>
      </c>
      <c r="K8" s="18">
        <v>115</v>
      </c>
      <c r="L8" s="17" t="s">
        <v>138</v>
      </c>
      <c r="M8" s="17">
        <v>0</v>
      </c>
      <c r="N8" s="16">
        <f t="shared" si="0"/>
        <v>460</v>
      </c>
      <c r="O8" s="17">
        <v>3</v>
      </c>
      <c r="P8" s="17"/>
      <c r="Q8" s="17"/>
      <c r="R8" s="16"/>
      <c r="S8" s="16"/>
      <c r="T8" s="16"/>
      <c r="U8" s="17"/>
      <c r="V8" s="17">
        <v>0</v>
      </c>
      <c r="W8" s="17"/>
      <c r="X8" s="17"/>
      <c r="Y8" s="17">
        <v>0</v>
      </c>
      <c r="Z8" s="17">
        <v>0</v>
      </c>
      <c r="AA8" s="17" t="s">
        <v>150</v>
      </c>
      <c r="AB8" s="17" t="s">
        <v>140</v>
      </c>
      <c r="AC8" s="17">
        <v>50.6</v>
      </c>
      <c r="AD8" s="17">
        <v>7.9</v>
      </c>
      <c r="AE8" s="17">
        <v>2</v>
      </c>
      <c r="AF8" s="17">
        <v>0.77</v>
      </c>
      <c r="AG8" s="17">
        <v>2.63</v>
      </c>
      <c r="AH8" s="17">
        <f t="shared" si="1"/>
        <v>1.8599999999999999</v>
      </c>
      <c r="AI8" s="17" t="s">
        <v>136</v>
      </c>
      <c r="AJ8" s="17" t="s">
        <v>136</v>
      </c>
      <c r="AK8" s="17" t="s">
        <v>141</v>
      </c>
      <c r="AL8" s="17">
        <f t="shared" si="2"/>
        <v>8</v>
      </c>
      <c r="AM8" s="17">
        <v>0</v>
      </c>
      <c r="AN8" s="17"/>
      <c r="AO8" s="17">
        <v>0</v>
      </c>
      <c r="AP8" s="17">
        <v>0</v>
      </c>
      <c r="AQ8" s="17">
        <v>0</v>
      </c>
      <c r="AR8" s="17" t="s">
        <v>136</v>
      </c>
      <c r="AS8" s="19">
        <f t="shared" si="3"/>
        <v>0</v>
      </c>
      <c r="AT8" s="19"/>
      <c r="AU8" s="19">
        <f>VLOOKUP(G8,ABNT5101!$I$3:$J$9,2)</f>
        <v>7.5</v>
      </c>
      <c r="AV8" s="19">
        <f>VLOOKUP(G8,ABNT5101!$I$3:$M$9,5)</f>
        <v>0.18</v>
      </c>
      <c r="AW8" s="17" t="str">
        <f>_xlfn.XLOOKUP(G8,ABNT5101!I:I,ABNT5101!L:L)</f>
        <v>-</v>
      </c>
      <c r="AX8" s="17" t="str">
        <f>_xlfn.XLOOKUP(G8,ABNT5101!$I:$I,ABNT5101!M:M)</f>
        <v>-</v>
      </c>
      <c r="AY8" s="17" t="str">
        <f>_xlfn.XLOOKUP(G8,ABNT5101!$I:$I,ABNT5101!N:N)</f>
        <v>-</v>
      </c>
      <c r="AZ8" s="17" t="str">
        <f>_xlfn.XLOOKUP(G8,ABNT5101!$I:$I,ABNT5101!O:O)</f>
        <v>-</v>
      </c>
      <c r="BA8" s="20" t="str">
        <f t="shared" si="4"/>
        <v>NÃO ATENDE</v>
      </c>
      <c r="BB8" s="21">
        <f t="shared" ref="BB8:BC8" si="36">BE8/AU8-1</f>
        <v>-1</v>
      </c>
      <c r="BC8" s="21">
        <f t="shared" si="36"/>
        <v>-1</v>
      </c>
      <c r="BD8" s="21" t="str">
        <f t="shared" si="6"/>
        <v>-</v>
      </c>
      <c r="BE8" s="22"/>
      <c r="BF8" s="22"/>
      <c r="BG8" s="22"/>
      <c r="BH8" s="22"/>
      <c r="BI8" s="23"/>
      <c r="BJ8" s="22"/>
      <c r="BK8" s="20" t="str">
        <f t="shared" si="7"/>
        <v>NÃO ATENDE</v>
      </c>
      <c r="BL8" s="20" t="str">
        <f t="shared" si="8"/>
        <v>NÃO ATENDE</v>
      </c>
      <c r="BM8" s="20" t="str">
        <f t="shared" si="9"/>
        <v>NÃO ATENDE</v>
      </c>
      <c r="BN8" s="20" t="str">
        <f t="shared" si="10"/>
        <v>ATENDE</v>
      </c>
      <c r="BO8" s="24" t="str">
        <f t="shared" si="11"/>
        <v>P5</v>
      </c>
      <c r="BP8" s="24" t="str">
        <f t="shared" si="12"/>
        <v>P5</v>
      </c>
      <c r="BQ8" s="25">
        <f t="shared" si="13"/>
        <v>-1</v>
      </c>
      <c r="BR8" s="22"/>
      <c r="BS8" s="22"/>
      <c r="BT8" s="24">
        <f>IF(BP8="-","-",_xlfn.XLOOKUP(BP8,ABNT5101!$B$4:$B$9,ABNT5101!$C$4:$C$9))</f>
        <v>5</v>
      </c>
      <c r="BU8" s="24">
        <f>IF(BP8="-","-",_xlfn.XLOOKUP(BP8,ABNT5101!$B$4:$B$9,ABNT5101!$D$4:$D$9))</f>
        <v>1</v>
      </c>
      <c r="BV8" s="20" t="str">
        <f t="shared" si="14"/>
        <v>NÃO ATENDE</v>
      </c>
      <c r="BW8" s="20" t="str">
        <f t="shared" si="15"/>
        <v>NÃO ATENDE</v>
      </c>
      <c r="BX8" s="20" t="str">
        <f t="shared" si="16"/>
        <v>NÃO ATENDE</v>
      </c>
      <c r="BY8" s="24" t="str">
        <f t="shared" si="17"/>
        <v>P5</v>
      </c>
      <c r="BZ8" s="25">
        <f t="shared" si="31"/>
        <v>-1</v>
      </c>
      <c r="CA8" s="24"/>
      <c r="CB8" s="24"/>
      <c r="CC8" s="20">
        <f>IF(BY8="-","-",_xlfn.XLOOKUP(BY8,ABNT5101!$B$4:$B$9,ABNT5101!$C$4:$C$9))</f>
        <v>5</v>
      </c>
      <c r="CD8" s="24">
        <f>IF(BY8="-","-",_xlfn.XLOOKUP(BY8,ABNT5101!$B$4:$B$9,ABNT5101!$D$4:$D$9))</f>
        <v>1</v>
      </c>
      <c r="CE8" s="20" t="str">
        <f t="shared" si="18"/>
        <v>NÃO ATENDE</v>
      </c>
      <c r="CF8" s="20" t="str">
        <f t="shared" si="19"/>
        <v>NÃO ATENDE</v>
      </c>
      <c r="CG8" s="20" t="str">
        <f t="shared" si="20"/>
        <v>NÃO ATENDE</v>
      </c>
      <c r="CH8" s="26" t="e">
        <f>_xlfn.XLOOKUP(CI8,'Banco de dados'!$B:$B,'Banco de dados'!$D:$D)</f>
        <v>#N/A</v>
      </c>
      <c r="CI8" s="27"/>
      <c r="CJ8" s="26" t="e">
        <f>_xlfn.XLOOKUP(CI8,'Banco de dados'!$B:$B,'Banco de dados'!$E:$E)</f>
        <v>#N/A</v>
      </c>
      <c r="CK8" s="26"/>
      <c r="CL8" s="26" t="e">
        <f>IF(CK8="-","-",_xlfn.XLOOKUP(CK8,'Banco de dados'!$B:$B,'Banco de dados'!$E:$E))</f>
        <v>#N/A</v>
      </c>
      <c r="CM8" s="28">
        <f t="shared" si="21"/>
        <v>2</v>
      </c>
      <c r="CN8" s="26">
        <f>_xlfn.XLOOKUP(CI8,'Banco de dados'!$B:$B,'Banco de dados'!$H:$H)</f>
        <v>0</v>
      </c>
      <c r="CO8" s="26" t="e">
        <f t="array" aca="1" ref="CO8" ca="1">_xludf.XLOOKUP(CK8,'Banco de dados'!$B:$B,'Banco de dados'!$H:$H)</f>
        <v>#NAME?</v>
      </c>
      <c r="CP8" s="26" t="e">
        <f t="array" aca="1" ref="CP8" ca="1">_xludf.XLOOKUP(CI8,'Banco de dados'!$B:$B,'Banco de dados'!$F:$F)</f>
        <v>#NAME?</v>
      </c>
      <c r="CQ8" s="26" t="e">
        <f t="array" aca="1" ref="CQ8" ca="1">_xludf.XLOOKUP(CK8,'Banco de dados'!$B:$B,'Banco de dados'!$F:$F)</f>
        <v>#NAME?</v>
      </c>
      <c r="CR8" s="27">
        <v>0</v>
      </c>
      <c r="CS8" s="27"/>
      <c r="CT8" s="26" t="str">
        <f>IF(AG8=0.5,"Suporte",IF(AND(AG8&gt;='Braços de IP'!$B$9,AG8&lt;='Braços de IP'!$D$9),'Braços de IP'!$E$9,IF(AND(AG8&gt;='Braços de IP'!$B$10,AG8&lt;='Braços de IP'!$D$10),'Braços de IP'!$E$10,IF(AND(AG8&gt;='Braços de IP'!$B$11,AG8&lt;='Braços de IP'!$D$11),'Braços de IP'!$E$11,IF(AND(AG8&gt;='Braços de IP'!$B$12,AG8&lt;='Braços de IP'!$D$12),'Braços de IP'!$E$12,IF(AND(AG8&gt;='Braços de IP'!$B$13,AG8&lt;='Braços de IP'!$D$13),'Braços de IP'!$E$13,IF(AND(AG8&gt;='Braços de IP'!$B$14,AG8&lt;='Braços de IP'!$D$14),'Braços de IP'!$E$14,"ERRO")))))))</f>
        <v>Longo I</v>
      </c>
      <c r="CU8" s="27"/>
      <c r="CV8" s="26" t="str">
        <f>IF($CU8="","",VLOOKUP($CU8,'Braços de IP'!$E$9:$I$15,2,0))</f>
        <v/>
      </c>
      <c r="CW8" s="29" t="str">
        <f>IF($CU8="","",VLOOKUP($CU8,'Braços de IP'!$E$9:$I$15,5,0))</f>
        <v/>
      </c>
      <c r="CX8" s="26"/>
      <c r="CY8" s="26"/>
      <c r="CZ8" s="26"/>
      <c r="DA8" s="26"/>
      <c r="DB8" s="26"/>
      <c r="DC8" s="26"/>
      <c r="DD8" s="30">
        <f t="shared" si="22"/>
        <v>0</v>
      </c>
      <c r="DE8" s="31">
        <f t="shared" si="23"/>
        <v>115</v>
      </c>
      <c r="DF8" s="30">
        <f t="shared" si="24"/>
        <v>230</v>
      </c>
      <c r="DG8" s="32">
        <f t="shared" si="25"/>
        <v>1</v>
      </c>
      <c r="DH8" s="33"/>
      <c r="DI8" s="34"/>
      <c r="DJ8" s="35"/>
      <c r="DK8" s="16" t="s">
        <v>144</v>
      </c>
      <c r="DL8" s="16"/>
      <c r="DN8" s="36" t="e">
        <f t="shared" si="26"/>
        <v>#VALUE!</v>
      </c>
      <c r="DP8" s="1" t="s">
        <v>5</v>
      </c>
      <c r="DQ8" s="1">
        <f t="shared" si="27"/>
        <v>0</v>
      </c>
      <c r="DR8" s="36" t="e">
        <f t="shared" si="28"/>
        <v>#DIV/0!</v>
      </c>
      <c r="DS8" s="36" t="e">
        <f t="shared" si="29"/>
        <v>#DIV/0!</v>
      </c>
    </row>
    <row r="9" spans="1:123" hidden="1" x14ac:dyDescent="0.25">
      <c r="A9" s="1" t="s">
        <v>145</v>
      </c>
      <c r="B9" s="15">
        <v>39</v>
      </c>
      <c r="C9" s="15" t="s">
        <v>146</v>
      </c>
      <c r="D9" s="16" t="s">
        <v>148</v>
      </c>
      <c r="E9" s="16">
        <v>-8.0484810000000007</v>
      </c>
      <c r="F9" s="16">
        <v>-34.896669000000003</v>
      </c>
      <c r="G9" s="16" t="s">
        <v>149</v>
      </c>
      <c r="H9" s="17" t="s">
        <v>136</v>
      </c>
      <c r="I9" s="16" t="s">
        <v>149</v>
      </c>
      <c r="J9" s="17" t="s">
        <v>137</v>
      </c>
      <c r="K9" s="18">
        <v>115</v>
      </c>
      <c r="L9" s="17" t="s">
        <v>138</v>
      </c>
      <c r="M9" s="17">
        <v>0</v>
      </c>
      <c r="N9" s="16">
        <f t="shared" si="0"/>
        <v>460</v>
      </c>
      <c r="O9" s="17">
        <v>3</v>
      </c>
      <c r="P9" s="17"/>
      <c r="Q9" s="17"/>
      <c r="R9" s="16"/>
      <c r="S9" s="16"/>
      <c r="T9" s="16"/>
      <c r="U9" s="17"/>
      <c r="V9" s="17">
        <v>0</v>
      </c>
      <c r="W9" s="17"/>
      <c r="X9" s="17"/>
      <c r="Y9" s="17">
        <v>0</v>
      </c>
      <c r="Z9" s="17">
        <v>0</v>
      </c>
      <c r="AA9" s="17" t="s">
        <v>150</v>
      </c>
      <c r="AB9" s="17" t="s">
        <v>140</v>
      </c>
      <c r="AC9" s="17">
        <v>50.6</v>
      </c>
      <c r="AD9" s="17">
        <v>7.9</v>
      </c>
      <c r="AE9" s="17">
        <v>2</v>
      </c>
      <c r="AF9" s="17">
        <v>0.77</v>
      </c>
      <c r="AG9" s="17">
        <v>2.63</v>
      </c>
      <c r="AH9" s="17">
        <f t="shared" si="1"/>
        <v>1.8599999999999999</v>
      </c>
      <c r="AI9" s="17" t="s">
        <v>136</v>
      </c>
      <c r="AJ9" s="17" t="s">
        <v>136</v>
      </c>
      <c r="AK9" s="17" t="s">
        <v>141</v>
      </c>
      <c r="AL9" s="17">
        <f t="shared" si="2"/>
        <v>8</v>
      </c>
      <c r="AM9" s="17">
        <v>0</v>
      </c>
      <c r="AN9" s="17"/>
      <c r="AO9" s="17">
        <v>0</v>
      </c>
      <c r="AP9" s="17">
        <v>0</v>
      </c>
      <c r="AQ9" s="17">
        <v>0</v>
      </c>
      <c r="AR9" s="17" t="s">
        <v>136</v>
      </c>
      <c r="AS9" s="19">
        <f t="shared" si="3"/>
        <v>0</v>
      </c>
      <c r="AT9" s="19"/>
      <c r="AU9" s="19">
        <f>VLOOKUP(G9,ABNT5101!$I$3:$J$9,2)</f>
        <v>7.5</v>
      </c>
      <c r="AV9" s="19">
        <f>VLOOKUP(G9,ABNT5101!$I$3:$M$9,5)</f>
        <v>0.18</v>
      </c>
      <c r="AW9" s="17" t="str">
        <f>_xlfn.XLOOKUP(G9,ABNT5101!I:I,ABNT5101!L:L)</f>
        <v>-</v>
      </c>
      <c r="AX9" s="17" t="str">
        <f>_xlfn.XLOOKUP(G9,ABNT5101!$I:$I,ABNT5101!M:M)</f>
        <v>-</v>
      </c>
      <c r="AY9" s="17" t="str">
        <f>_xlfn.XLOOKUP(G9,ABNT5101!$I:$I,ABNT5101!N:N)</f>
        <v>-</v>
      </c>
      <c r="AZ9" s="17" t="str">
        <f>_xlfn.XLOOKUP(G9,ABNT5101!$I:$I,ABNT5101!O:O)</f>
        <v>-</v>
      </c>
      <c r="BA9" s="20" t="str">
        <f t="shared" si="4"/>
        <v>NÃO ATENDE</v>
      </c>
      <c r="BB9" s="21">
        <f t="shared" ref="BB9:BC9" si="37">BE9/AU9-1</f>
        <v>-1</v>
      </c>
      <c r="BC9" s="21">
        <f t="shared" si="37"/>
        <v>-1</v>
      </c>
      <c r="BD9" s="21" t="str">
        <f t="shared" si="6"/>
        <v>-</v>
      </c>
      <c r="BE9" s="22"/>
      <c r="BF9" s="22"/>
      <c r="BG9" s="22"/>
      <c r="BH9" s="22"/>
      <c r="BI9" s="23"/>
      <c r="BJ9" s="22"/>
      <c r="BK9" s="20" t="str">
        <f t="shared" si="7"/>
        <v>NÃO ATENDE</v>
      </c>
      <c r="BL9" s="20" t="str">
        <f t="shared" si="8"/>
        <v>NÃO ATENDE</v>
      </c>
      <c r="BM9" s="20" t="str">
        <f t="shared" si="9"/>
        <v>NÃO ATENDE</v>
      </c>
      <c r="BN9" s="20" t="str">
        <f t="shared" si="10"/>
        <v>ATENDE</v>
      </c>
      <c r="BO9" s="24" t="str">
        <f t="shared" si="11"/>
        <v>P5</v>
      </c>
      <c r="BP9" s="24" t="str">
        <f t="shared" si="12"/>
        <v>P5</v>
      </c>
      <c r="BQ9" s="25">
        <f t="shared" si="13"/>
        <v>-1</v>
      </c>
      <c r="BR9" s="22"/>
      <c r="BS9" s="22"/>
      <c r="BT9" s="24">
        <f>IF(BP9="-","-",_xlfn.XLOOKUP(BP9,ABNT5101!$B$4:$B$9,ABNT5101!$C$4:$C$9))</f>
        <v>5</v>
      </c>
      <c r="BU9" s="24">
        <f>IF(BP9="-","-",_xlfn.XLOOKUP(BP9,ABNT5101!$B$4:$B$9,ABNT5101!$D$4:$D$9))</f>
        <v>1</v>
      </c>
      <c r="BV9" s="20" t="str">
        <f t="shared" si="14"/>
        <v>NÃO ATENDE</v>
      </c>
      <c r="BW9" s="20" t="str">
        <f t="shared" si="15"/>
        <v>NÃO ATENDE</v>
      </c>
      <c r="BX9" s="20" t="str">
        <f t="shared" si="16"/>
        <v>NÃO ATENDE</v>
      </c>
      <c r="BY9" s="24" t="str">
        <f t="shared" si="17"/>
        <v>P5</v>
      </c>
      <c r="BZ9" s="25">
        <f t="shared" si="31"/>
        <v>-1</v>
      </c>
      <c r="CA9" s="24"/>
      <c r="CB9" s="24"/>
      <c r="CC9" s="20">
        <f>IF(BY9="-","-",_xlfn.XLOOKUP(BY9,ABNT5101!$B$4:$B$9,ABNT5101!$C$4:$C$9))</f>
        <v>5</v>
      </c>
      <c r="CD9" s="24">
        <f>IF(BY9="-","-",_xlfn.XLOOKUP(BY9,ABNT5101!$B$4:$B$9,ABNT5101!$D$4:$D$9))</f>
        <v>1</v>
      </c>
      <c r="CE9" s="20" t="str">
        <f t="shared" si="18"/>
        <v>NÃO ATENDE</v>
      </c>
      <c r="CF9" s="20" t="str">
        <f t="shared" si="19"/>
        <v>NÃO ATENDE</v>
      </c>
      <c r="CG9" s="20" t="str">
        <f t="shared" si="20"/>
        <v>NÃO ATENDE</v>
      </c>
      <c r="CH9" s="26" t="e">
        <f>_xlfn.XLOOKUP(CI9,'Banco de dados'!$B:$B,'Banco de dados'!$D:$D)</f>
        <v>#N/A</v>
      </c>
      <c r="CI9" s="27"/>
      <c r="CJ9" s="26" t="e">
        <f>_xlfn.XLOOKUP(CI9,'Banco de dados'!$B:$B,'Banco de dados'!$E:$E)</f>
        <v>#N/A</v>
      </c>
      <c r="CK9" s="26"/>
      <c r="CL9" s="26" t="e">
        <f>IF(CK9="-","-",_xlfn.XLOOKUP(CK9,'Banco de dados'!$B:$B,'Banco de dados'!$E:$E))</f>
        <v>#N/A</v>
      </c>
      <c r="CM9" s="28">
        <f t="shared" si="21"/>
        <v>2</v>
      </c>
      <c r="CN9" s="26">
        <f>_xlfn.XLOOKUP(CI9,'Banco de dados'!$B:$B,'Banco de dados'!$H:$H)</f>
        <v>0</v>
      </c>
      <c r="CO9" s="26" t="e">
        <f t="array" aca="1" ref="CO9" ca="1">_xludf.XLOOKUP(CK9,'Banco de dados'!$B:$B,'Banco de dados'!$H:$H)</f>
        <v>#NAME?</v>
      </c>
      <c r="CP9" s="26" t="e">
        <f t="array" aca="1" ref="CP9" ca="1">_xludf.XLOOKUP(CI9,'Banco de dados'!$B:$B,'Banco de dados'!$F:$F)</f>
        <v>#NAME?</v>
      </c>
      <c r="CQ9" s="26" t="e">
        <f t="array" aca="1" ref="CQ9" ca="1">_xludf.XLOOKUP(CK9,'Banco de dados'!$B:$B,'Banco de dados'!$F:$F)</f>
        <v>#NAME?</v>
      </c>
      <c r="CR9" s="27">
        <v>0</v>
      </c>
      <c r="CS9" s="27"/>
      <c r="CT9" s="26" t="str">
        <f>IF(AG9=0.5,"Suporte",IF(AND(AG9&gt;='Braços de IP'!$B$9,AG9&lt;='Braços de IP'!$D$9),'Braços de IP'!$E$9,IF(AND(AG9&gt;='Braços de IP'!$B$10,AG9&lt;='Braços de IP'!$D$10),'Braços de IP'!$E$10,IF(AND(AG9&gt;='Braços de IP'!$B$11,AG9&lt;='Braços de IP'!$D$11),'Braços de IP'!$E$11,IF(AND(AG9&gt;='Braços de IP'!$B$12,AG9&lt;='Braços de IP'!$D$12),'Braços de IP'!$E$12,IF(AND(AG9&gt;='Braços de IP'!$B$13,AG9&lt;='Braços de IP'!$D$13),'Braços de IP'!$E$13,IF(AND(AG9&gt;='Braços de IP'!$B$14,AG9&lt;='Braços de IP'!$D$14),'Braços de IP'!$E$14,"ERRO")))))))</f>
        <v>Longo I</v>
      </c>
      <c r="CU9" s="27"/>
      <c r="CV9" s="26" t="str">
        <f>IF($CU9="","",VLOOKUP($CU9,'Braços de IP'!$E$9:$I$15,2,0))</f>
        <v/>
      </c>
      <c r="CW9" s="29" t="str">
        <f>IF($CU9="","",VLOOKUP($CU9,'Braços de IP'!$E$9:$I$15,5,0))</f>
        <v/>
      </c>
      <c r="CX9" s="26"/>
      <c r="CY9" s="26"/>
      <c r="CZ9" s="26"/>
      <c r="DA9" s="26"/>
      <c r="DB9" s="26"/>
      <c r="DC9" s="26"/>
      <c r="DD9" s="30">
        <f t="shared" si="22"/>
        <v>0</v>
      </c>
      <c r="DE9" s="31">
        <f t="shared" si="23"/>
        <v>115</v>
      </c>
      <c r="DF9" s="30">
        <f t="shared" si="24"/>
        <v>230</v>
      </c>
      <c r="DG9" s="32">
        <f t="shared" si="25"/>
        <v>1</v>
      </c>
      <c r="DH9" s="33"/>
      <c r="DI9" s="34"/>
      <c r="DJ9" s="35"/>
      <c r="DK9" s="16" t="s">
        <v>144</v>
      </c>
      <c r="DL9" s="16"/>
      <c r="DN9" s="36" t="e">
        <f t="shared" si="26"/>
        <v>#VALUE!</v>
      </c>
      <c r="DP9" s="1" t="s">
        <v>5</v>
      </c>
      <c r="DQ9" s="1">
        <f t="shared" si="27"/>
        <v>0</v>
      </c>
      <c r="DR9" s="36" t="e">
        <f t="shared" si="28"/>
        <v>#DIV/0!</v>
      </c>
      <c r="DS9" s="36" t="e">
        <f t="shared" si="29"/>
        <v>#DIV/0!</v>
      </c>
    </row>
    <row r="10" spans="1:123" hidden="1" x14ac:dyDescent="0.25">
      <c r="A10" s="1" t="s">
        <v>145</v>
      </c>
      <c r="B10" s="15">
        <v>39</v>
      </c>
      <c r="C10" s="15" t="s">
        <v>146</v>
      </c>
      <c r="D10" s="16" t="s">
        <v>148</v>
      </c>
      <c r="E10" s="16">
        <v>-8.0484810000000007</v>
      </c>
      <c r="F10" s="16">
        <v>-34.896669000000003</v>
      </c>
      <c r="G10" s="16" t="s">
        <v>149</v>
      </c>
      <c r="H10" s="17" t="s">
        <v>136</v>
      </c>
      <c r="I10" s="16" t="s">
        <v>149</v>
      </c>
      <c r="J10" s="17" t="s">
        <v>137</v>
      </c>
      <c r="K10" s="18">
        <v>115</v>
      </c>
      <c r="L10" s="17" t="s">
        <v>138</v>
      </c>
      <c r="M10" s="17">
        <v>0</v>
      </c>
      <c r="N10" s="16">
        <f t="shared" si="0"/>
        <v>460</v>
      </c>
      <c r="O10" s="17">
        <v>3</v>
      </c>
      <c r="P10" s="17"/>
      <c r="Q10" s="17"/>
      <c r="R10" s="16"/>
      <c r="S10" s="16"/>
      <c r="T10" s="16"/>
      <c r="U10" s="17"/>
      <c r="V10" s="17">
        <v>0</v>
      </c>
      <c r="W10" s="17"/>
      <c r="X10" s="17"/>
      <c r="Y10" s="17">
        <v>0</v>
      </c>
      <c r="Z10" s="17">
        <v>0</v>
      </c>
      <c r="AA10" s="17" t="s">
        <v>150</v>
      </c>
      <c r="AB10" s="17" t="s">
        <v>140</v>
      </c>
      <c r="AC10" s="17">
        <v>50.6</v>
      </c>
      <c r="AD10" s="17">
        <v>7.9</v>
      </c>
      <c r="AE10" s="17">
        <v>2</v>
      </c>
      <c r="AF10" s="17">
        <v>0.77</v>
      </c>
      <c r="AG10" s="17">
        <v>2.63</v>
      </c>
      <c r="AH10" s="17">
        <f t="shared" si="1"/>
        <v>1.8599999999999999</v>
      </c>
      <c r="AI10" s="17" t="s">
        <v>136</v>
      </c>
      <c r="AJ10" s="17" t="s">
        <v>136</v>
      </c>
      <c r="AK10" s="17" t="s">
        <v>141</v>
      </c>
      <c r="AL10" s="17">
        <f t="shared" si="2"/>
        <v>8</v>
      </c>
      <c r="AM10" s="17">
        <v>0</v>
      </c>
      <c r="AN10" s="17"/>
      <c r="AO10" s="17">
        <v>0</v>
      </c>
      <c r="AP10" s="17">
        <v>0</v>
      </c>
      <c r="AQ10" s="17">
        <v>0</v>
      </c>
      <c r="AR10" s="17" t="s">
        <v>136</v>
      </c>
      <c r="AS10" s="19">
        <f t="shared" si="3"/>
        <v>0</v>
      </c>
      <c r="AT10" s="19"/>
      <c r="AU10" s="19">
        <f>VLOOKUP(G10,ABNT5101!$I$3:$J$9,2)</f>
        <v>7.5</v>
      </c>
      <c r="AV10" s="19">
        <f>VLOOKUP(G10,ABNT5101!$I$3:$M$9,5)</f>
        <v>0.18</v>
      </c>
      <c r="AW10" s="17" t="str">
        <f>_xlfn.XLOOKUP(G10,ABNT5101!I:I,ABNT5101!L:L)</f>
        <v>-</v>
      </c>
      <c r="AX10" s="17" t="str">
        <f>_xlfn.XLOOKUP(G10,ABNT5101!$I:$I,ABNT5101!M:M)</f>
        <v>-</v>
      </c>
      <c r="AY10" s="17" t="str">
        <f>_xlfn.XLOOKUP(G10,ABNT5101!$I:$I,ABNT5101!N:N)</f>
        <v>-</v>
      </c>
      <c r="AZ10" s="17" t="str">
        <f>_xlfn.XLOOKUP(G10,ABNT5101!$I:$I,ABNT5101!O:O)</f>
        <v>-</v>
      </c>
      <c r="BA10" s="20" t="str">
        <f t="shared" si="4"/>
        <v>NÃO ATENDE</v>
      </c>
      <c r="BB10" s="21">
        <f t="shared" ref="BB10:BC10" si="38">BE10/AU10-1</f>
        <v>-1</v>
      </c>
      <c r="BC10" s="21">
        <f t="shared" si="38"/>
        <v>-1</v>
      </c>
      <c r="BD10" s="21" t="str">
        <f t="shared" si="6"/>
        <v>-</v>
      </c>
      <c r="BE10" s="22"/>
      <c r="BF10" s="22"/>
      <c r="BG10" s="22"/>
      <c r="BH10" s="22"/>
      <c r="BI10" s="23"/>
      <c r="BJ10" s="22"/>
      <c r="BK10" s="20" t="str">
        <f t="shared" si="7"/>
        <v>NÃO ATENDE</v>
      </c>
      <c r="BL10" s="20" t="str">
        <f t="shared" si="8"/>
        <v>NÃO ATENDE</v>
      </c>
      <c r="BM10" s="20" t="str">
        <f t="shared" si="9"/>
        <v>NÃO ATENDE</v>
      </c>
      <c r="BN10" s="20" t="str">
        <f t="shared" si="10"/>
        <v>ATENDE</v>
      </c>
      <c r="BO10" s="24" t="str">
        <f t="shared" si="11"/>
        <v>P5</v>
      </c>
      <c r="BP10" s="24" t="str">
        <f t="shared" si="12"/>
        <v>P5</v>
      </c>
      <c r="BQ10" s="25">
        <f t="shared" si="13"/>
        <v>-1</v>
      </c>
      <c r="BR10" s="22"/>
      <c r="BS10" s="22"/>
      <c r="BT10" s="24">
        <f>IF(BP10="-","-",_xlfn.XLOOKUP(BP10,ABNT5101!$B$4:$B$9,ABNT5101!$C$4:$C$9))</f>
        <v>5</v>
      </c>
      <c r="BU10" s="24">
        <f>IF(BP10="-","-",_xlfn.XLOOKUP(BP10,ABNT5101!$B$4:$B$9,ABNT5101!$D$4:$D$9))</f>
        <v>1</v>
      </c>
      <c r="BV10" s="20" t="str">
        <f t="shared" si="14"/>
        <v>NÃO ATENDE</v>
      </c>
      <c r="BW10" s="20" t="str">
        <f t="shared" si="15"/>
        <v>NÃO ATENDE</v>
      </c>
      <c r="BX10" s="20" t="str">
        <f t="shared" si="16"/>
        <v>NÃO ATENDE</v>
      </c>
      <c r="BY10" s="24" t="str">
        <f t="shared" si="17"/>
        <v>P5</v>
      </c>
      <c r="BZ10" s="25">
        <f t="shared" si="31"/>
        <v>-1</v>
      </c>
      <c r="CA10" s="24"/>
      <c r="CB10" s="24"/>
      <c r="CC10" s="20">
        <f>IF(BY10="-","-",_xlfn.XLOOKUP(BY10,ABNT5101!$B$4:$B$9,ABNT5101!$C$4:$C$9))</f>
        <v>5</v>
      </c>
      <c r="CD10" s="24">
        <f>IF(BY10="-","-",_xlfn.XLOOKUP(BY10,ABNT5101!$B$4:$B$9,ABNT5101!$D$4:$D$9))</f>
        <v>1</v>
      </c>
      <c r="CE10" s="20" t="str">
        <f t="shared" si="18"/>
        <v>NÃO ATENDE</v>
      </c>
      <c r="CF10" s="20" t="str">
        <f t="shared" si="19"/>
        <v>NÃO ATENDE</v>
      </c>
      <c r="CG10" s="20" t="str">
        <f t="shared" si="20"/>
        <v>NÃO ATENDE</v>
      </c>
      <c r="CH10" s="26" t="e">
        <f>_xlfn.XLOOKUP(CI10,'Banco de dados'!$B:$B,'Banco de dados'!$D:$D)</f>
        <v>#N/A</v>
      </c>
      <c r="CI10" s="27"/>
      <c r="CJ10" s="26" t="e">
        <f>_xlfn.XLOOKUP(CI10,'Banco de dados'!$B:$B,'Banco de dados'!$E:$E)</f>
        <v>#N/A</v>
      </c>
      <c r="CK10" s="26"/>
      <c r="CL10" s="26" t="e">
        <f>IF(CK10="-","-",_xlfn.XLOOKUP(CK10,'Banco de dados'!$B:$B,'Banco de dados'!$E:$E))</f>
        <v>#N/A</v>
      </c>
      <c r="CM10" s="28">
        <f t="shared" si="21"/>
        <v>2</v>
      </c>
      <c r="CN10" s="26">
        <f>_xlfn.XLOOKUP(CI10,'Banco de dados'!$B:$B,'Banco de dados'!$H:$H)</f>
        <v>0</v>
      </c>
      <c r="CO10" s="26" t="e">
        <f t="array" aca="1" ref="CO10" ca="1">_xludf.XLOOKUP(CK10,'Banco de dados'!$B:$B,'Banco de dados'!$H:$H)</f>
        <v>#NAME?</v>
      </c>
      <c r="CP10" s="26" t="e">
        <f t="array" aca="1" ref="CP10" ca="1">_xludf.XLOOKUP(CI10,'Banco de dados'!$B:$B,'Banco de dados'!$F:$F)</f>
        <v>#NAME?</v>
      </c>
      <c r="CQ10" s="26" t="e">
        <f t="array" aca="1" ref="CQ10" ca="1">_xludf.XLOOKUP(CK10,'Banco de dados'!$B:$B,'Banco de dados'!$F:$F)</f>
        <v>#NAME?</v>
      </c>
      <c r="CR10" s="27">
        <v>0</v>
      </c>
      <c r="CS10" s="27"/>
      <c r="CT10" s="26" t="str">
        <f>IF(AG10=0.5,"Suporte",IF(AND(AG10&gt;='Braços de IP'!$B$9,AG10&lt;='Braços de IP'!$D$9),'Braços de IP'!$E$9,IF(AND(AG10&gt;='Braços de IP'!$B$10,AG10&lt;='Braços de IP'!$D$10),'Braços de IP'!$E$10,IF(AND(AG10&gt;='Braços de IP'!$B$11,AG10&lt;='Braços de IP'!$D$11),'Braços de IP'!$E$11,IF(AND(AG10&gt;='Braços de IP'!$B$12,AG10&lt;='Braços de IP'!$D$12),'Braços de IP'!$E$12,IF(AND(AG10&gt;='Braços de IP'!$B$13,AG10&lt;='Braços de IP'!$D$13),'Braços de IP'!$E$13,IF(AND(AG10&gt;='Braços de IP'!$B$14,AG10&lt;='Braços de IP'!$D$14),'Braços de IP'!$E$14,"ERRO")))))))</f>
        <v>Longo I</v>
      </c>
      <c r="CU10" s="27"/>
      <c r="CV10" s="26" t="str">
        <f>IF($CU10="","",VLOOKUP($CU10,'Braços de IP'!$E$9:$I$15,2,0))</f>
        <v/>
      </c>
      <c r="CW10" s="29" t="str">
        <f>IF($CU10="","",VLOOKUP($CU10,'Braços de IP'!$E$9:$I$15,5,0))</f>
        <v/>
      </c>
      <c r="CX10" s="26"/>
      <c r="CY10" s="26"/>
      <c r="CZ10" s="26"/>
      <c r="DA10" s="26"/>
      <c r="DB10" s="26"/>
      <c r="DC10" s="26"/>
      <c r="DD10" s="30">
        <f t="shared" si="22"/>
        <v>0</v>
      </c>
      <c r="DE10" s="31">
        <f t="shared" si="23"/>
        <v>115</v>
      </c>
      <c r="DF10" s="30">
        <f t="shared" si="24"/>
        <v>230</v>
      </c>
      <c r="DG10" s="32">
        <f t="shared" si="25"/>
        <v>1</v>
      </c>
      <c r="DH10" s="33"/>
      <c r="DI10" s="34"/>
      <c r="DJ10" s="35"/>
      <c r="DK10" s="16" t="s">
        <v>144</v>
      </c>
      <c r="DL10" s="16"/>
      <c r="DN10" s="36" t="e">
        <f t="shared" si="26"/>
        <v>#VALUE!</v>
      </c>
      <c r="DP10" s="1" t="s">
        <v>5</v>
      </c>
      <c r="DQ10" s="1">
        <f t="shared" si="27"/>
        <v>0</v>
      </c>
      <c r="DR10" s="36" t="e">
        <f t="shared" si="28"/>
        <v>#DIV/0!</v>
      </c>
      <c r="DS10" s="36" t="e">
        <f t="shared" si="29"/>
        <v>#DIV/0!</v>
      </c>
    </row>
    <row r="11" spans="1:123" hidden="1" x14ac:dyDescent="0.25">
      <c r="A11" s="1" t="s">
        <v>145</v>
      </c>
      <c r="B11" s="15">
        <v>40</v>
      </c>
      <c r="C11" s="15" t="s">
        <v>146</v>
      </c>
      <c r="D11" s="16" t="s">
        <v>151</v>
      </c>
      <c r="E11" s="16">
        <v>-8.0509310000000003</v>
      </c>
      <c r="F11" s="16">
        <v>-34.901654000000001</v>
      </c>
      <c r="G11" s="16" t="s">
        <v>135</v>
      </c>
      <c r="H11" s="17" t="s">
        <v>136</v>
      </c>
      <c r="I11" s="16" t="s">
        <v>135</v>
      </c>
      <c r="J11" s="17" t="s">
        <v>137</v>
      </c>
      <c r="K11" s="18">
        <v>90</v>
      </c>
      <c r="L11" s="17" t="s">
        <v>138</v>
      </c>
      <c r="M11" s="17">
        <v>0</v>
      </c>
      <c r="N11" s="16">
        <f t="shared" si="0"/>
        <v>180</v>
      </c>
      <c r="O11" s="17">
        <v>2</v>
      </c>
      <c r="P11" s="17"/>
      <c r="Q11" s="17"/>
      <c r="R11" s="16"/>
      <c r="S11" s="16"/>
      <c r="T11" s="16"/>
      <c r="U11" s="17"/>
      <c r="V11" s="17">
        <v>0</v>
      </c>
      <c r="W11" s="17"/>
      <c r="X11" s="17"/>
      <c r="Y11" s="17">
        <v>1.59</v>
      </c>
      <c r="Z11" s="17">
        <v>0</v>
      </c>
      <c r="AA11" s="17" t="s">
        <v>139</v>
      </c>
      <c r="AB11" s="17" t="s">
        <v>140</v>
      </c>
      <c r="AC11" s="17">
        <v>38.299999999999997</v>
      </c>
      <c r="AD11" s="17">
        <v>6.66</v>
      </c>
      <c r="AE11" s="17">
        <v>1</v>
      </c>
      <c r="AF11" s="17">
        <v>0.5</v>
      </c>
      <c r="AG11" s="17">
        <v>2.67</v>
      </c>
      <c r="AH11" s="17">
        <f t="shared" si="1"/>
        <v>2.17</v>
      </c>
      <c r="AI11" s="17" t="s">
        <v>136</v>
      </c>
      <c r="AJ11" s="17" t="s">
        <v>136</v>
      </c>
      <c r="AK11" s="17" t="s">
        <v>141</v>
      </c>
      <c r="AL11" s="17">
        <f t="shared" si="2"/>
        <v>2</v>
      </c>
      <c r="AM11" s="17">
        <v>0</v>
      </c>
      <c r="AN11" s="17"/>
      <c r="AO11" s="17">
        <v>0</v>
      </c>
      <c r="AP11" s="17">
        <v>0</v>
      </c>
      <c r="AQ11" s="17">
        <v>0</v>
      </c>
      <c r="AR11" s="17" t="s">
        <v>136</v>
      </c>
      <c r="AS11" s="19">
        <f t="shared" si="3"/>
        <v>0</v>
      </c>
      <c r="AT11" s="19"/>
      <c r="AU11" s="19">
        <f>VLOOKUP(G11,ABNT5101!$I$3:$J$9,2)</f>
        <v>7.5</v>
      </c>
      <c r="AV11" s="19">
        <f>VLOOKUP(G11,ABNT5101!$I$3:$M$9,5)</f>
        <v>0.18</v>
      </c>
      <c r="AW11" s="17" t="str">
        <f>_xlfn.XLOOKUP(G11,ABNT5101!I:I,ABNT5101!L:L)</f>
        <v>-</v>
      </c>
      <c r="AX11" s="17" t="str">
        <f>_xlfn.XLOOKUP(G11,ABNT5101!$I:$I,ABNT5101!M:M)</f>
        <v>-</v>
      </c>
      <c r="AY11" s="17" t="str">
        <f>_xlfn.XLOOKUP(G11,ABNT5101!$I:$I,ABNT5101!N:N)</f>
        <v>-</v>
      </c>
      <c r="AZ11" s="17" t="str">
        <f>_xlfn.XLOOKUP(G11,ABNT5101!$I:$I,ABNT5101!O:O)</f>
        <v>-</v>
      </c>
      <c r="BA11" s="20" t="str">
        <f t="shared" si="4"/>
        <v>NÃO ATENDE</v>
      </c>
      <c r="BB11" s="21">
        <f t="shared" ref="BB11:BC11" si="39">BE11/AU11-1</f>
        <v>-1</v>
      </c>
      <c r="BC11" s="21">
        <f t="shared" si="39"/>
        <v>-1</v>
      </c>
      <c r="BD11" s="21" t="str">
        <f t="shared" si="6"/>
        <v>-</v>
      </c>
      <c r="BE11" s="22"/>
      <c r="BF11" s="22"/>
      <c r="BG11" s="22"/>
      <c r="BH11" s="22"/>
      <c r="BI11" s="23"/>
      <c r="BJ11" s="22"/>
      <c r="BK11" s="20" t="str">
        <f t="shared" si="7"/>
        <v>NÃO ATENDE</v>
      </c>
      <c r="BL11" s="20" t="str">
        <f t="shared" si="8"/>
        <v>NÃO ATENDE</v>
      </c>
      <c r="BM11" s="20" t="str">
        <f t="shared" si="9"/>
        <v>NÃO ATENDE</v>
      </c>
      <c r="BN11" s="20" t="str">
        <f t="shared" si="10"/>
        <v>ATENDE</v>
      </c>
      <c r="BO11" s="24" t="str">
        <f t="shared" si="11"/>
        <v>P6</v>
      </c>
      <c r="BP11" s="24" t="str">
        <f t="shared" si="12"/>
        <v>P6</v>
      </c>
      <c r="BQ11" s="25">
        <f t="shared" si="13"/>
        <v>-1</v>
      </c>
      <c r="BR11" s="22"/>
      <c r="BS11" s="22"/>
      <c r="BT11" s="24">
        <f>IF(BP11="-","-",_xlfn.XLOOKUP(BP11,ABNT5101!$B$4:$B$9,ABNT5101!$C$4:$C$9))</f>
        <v>3</v>
      </c>
      <c r="BU11" s="24">
        <f>IF(BP11="-","-",_xlfn.XLOOKUP(BP11,ABNT5101!$B$4:$B$9,ABNT5101!$D$4:$D$9))</f>
        <v>0.6</v>
      </c>
      <c r="BV11" s="20" t="str">
        <f t="shared" si="14"/>
        <v>NÃO ATENDE</v>
      </c>
      <c r="BW11" s="20" t="str">
        <f t="shared" si="15"/>
        <v>NÃO ATENDE</v>
      </c>
      <c r="BX11" s="20" t="str">
        <f t="shared" si="16"/>
        <v>NÃO ATENDE</v>
      </c>
      <c r="BY11" s="24" t="str">
        <f t="shared" si="17"/>
        <v>P6</v>
      </c>
      <c r="BZ11" s="25">
        <f t="shared" si="31"/>
        <v>-1</v>
      </c>
      <c r="CA11" s="24"/>
      <c r="CB11" s="24"/>
      <c r="CC11" s="20">
        <f>IF(BY11="-","-",_xlfn.XLOOKUP(BY11,ABNT5101!$B$4:$B$9,ABNT5101!$C$4:$C$9))</f>
        <v>3</v>
      </c>
      <c r="CD11" s="24">
        <f>IF(BY11="-","-",_xlfn.XLOOKUP(BY11,ABNT5101!$B$4:$B$9,ABNT5101!$D$4:$D$9))</f>
        <v>0.6</v>
      </c>
      <c r="CE11" s="20" t="str">
        <f t="shared" si="18"/>
        <v>NÃO ATENDE</v>
      </c>
      <c r="CF11" s="20" t="str">
        <f t="shared" si="19"/>
        <v>NÃO ATENDE</v>
      </c>
      <c r="CG11" s="20" t="str">
        <f t="shared" si="20"/>
        <v>NÃO ATENDE</v>
      </c>
      <c r="CH11" s="26" t="e">
        <f>_xlfn.XLOOKUP(CI11,'Banco de dados'!$B:$B,'Banco de dados'!$D:$D)</f>
        <v>#N/A</v>
      </c>
      <c r="CI11" s="27"/>
      <c r="CJ11" s="26" t="e">
        <f>_xlfn.XLOOKUP(CI11,'Banco de dados'!$B:$B,'Banco de dados'!$E:$E)</f>
        <v>#N/A</v>
      </c>
      <c r="CK11" s="26"/>
      <c r="CL11" s="26" t="e">
        <f>IF(CK11="-","-",_xlfn.XLOOKUP(CK11,'Banco de dados'!$B:$B,'Banco de dados'!$E:$E))</f>
        <v>#N/A</v>
      </c>
      <c r="CM11" s="28">
        <f t="shared" si="21"/>
        <v>1</v>
      </c>
      <c r="CN11" s="26">
        <f>_xlfn.XLOOKUP(CI11,'Banco de dados'!$B:$B,'Banco de dados'!$H:$H)</f>
        <v>0</v>
      </c>
      <c r="CO11" s="26" t="e">
        <f t="array" aca="1" ref="CO11" ca="1">_xludf.XLOOKUP(CK11,'Banco de dados'!$B:$B,'Banco de dados'!$H:$H)</f>
        <v>#NAME?</v>
      </c>
      <c r="CP11" s="26" t="e">
        <f t="array" aca="1" ref="CP11" ca="1">_xludf.XLOOKUP(CI11,'Banco de dados'!$B:$B,'Banco de dados'!$F:$F)</f>
        <v>#NAME?</v>
      </c>
      <c r="CQ11" s="26" t="e">
        <f t="array" aca="1" ref="CQ11" ca="1">_xludf.XLOOKUP(CK11,'Banco de dados'!$B:$B,'Banco de dados'!$F:$F)</f>
        <v>#NAME?</v>
      </c>
      <c r="CR11" s="27">
        <v>0</v>
      </c>
      <c r="CS11" s="27"/>
      <c r="CT11" s="26" t="str">
        <f>IF(AG11=0.5,"Suporte",IF(AND(AG11&gt;='Braços de IP'!$B$9,AG11&lt;='Braços de IP'!$D$9),'Braços de IP'!$E$9,IF(AND(AG11&gt;='Braços de IP'!$B$10,AG11&lt;='Braços de IP'!$D$10),'Braços de IP'!$E$10,IF(AND(AG11&gt;='Braços de IP'!$B$11,AG11&lt;='Braços de IP'!$D$11),'Braços de IP'!$E$11,IF(AND(AG11&gt;='Braços de IP'!$B$12,AG11&lt;='Braços de IP'!$D$12),'Braços de IP'!$E$12,IF(AND(AG11&gt;='Braços de IP'!$B$13,AG11&lt;='Braços de IP'!$D$13),'Braços de IP'!$E$13,IF(AND(AG11&gt;='Braços de IP'!$B$14,AG11&lt;='Braços de IP'!$D$14),'Braços de IP'!$E$14,"ERRO")))))))</f>
        <v>Longo I</v>
      </c>
      <c r="CU11" s="27"/>
      <c r="CV11" s="26" t="str">
        <f>IF($CU11="","",VLOOKUP($CU11,'Braços de IP'!$E$9:$I$15,2,0))</f>
        <v/>
      </c>
      <c r="CW11" s="29" t="str">
        <f>IF($CU11="","",VLOOKUP($CU11,'Braços de IP'!$E$9:$I$15,5,0))</f>
        <v/>
      </c>
      <c r="CX11" s="26"/>
      <c r="CY11" s="26"/>
      <c r="CZ11" s="26"/>
      <c r="DA11" s="26"/>
      <c r="DB11" s="26"/>
      <c r="DC11" s="26"/>
      <c r="DD11" s="30">
        <f t="shared" si="22"/>
        <v>0</v>
      </c>
      <c r="DE11" s="31">
        <f t="shared" si="23"/>
        <v>90</v>
      </c>
      <c r="DF11" s="30">
        <f t="shared" si="24"/>
        <v>90</v>
      </c>
      <c r="DG11" s="32">
        <f t="shared" si="25"/>
        <v>1</v>
      </c>
      <c r="DH11" s="33"/>
      <c r="DI11" s="34"/>
      <c r="DJ11" s="35"/>
      <c r="DK11" s="16" t="s">
        <v>144</v>
      </c>
      <c r="DL11" s="16"/>
      <c r="DN11" s="36" t="e">
        <f t="shared" si="26"/>
        <v>#VALUE!</v>
      </c>
      <c r="DP11" s="1" t="s">
        <v>6</v>
      </c>
      <c r="DQ11" s="1">
        <f t="shared" si="27"/>
        <v>0</v>
      </c>
      <c r="DR11" s="36" t="e">
        <f t="shared" si="28"/>
        <v>#DIV/0!</v>
      </c>
      <c r="DS11" s="36" t="e">
        <f t="shared" si="29"/>
        <v>#DIV/0!</v>
      </c>
    </row>
    <row r="12" spans="1:123" hidden="1" x14ac:dyDescent="0.25">
      <c r="A12" s="1" t="s">
        <v>145</v>
      </c>
      <c r="B12" s="15">
        <v>40</v>
      </c>
      <c r="C12" s="15" t="s">
        <v>146</v>
      </c>
      <c r="D12" s="16" t="s">
        <v>151</v>
      </c>
      <c r="E12" s="16">
        <v>-8.0509310000000003</v>
      </c>
      <c r="F12" s="16">
        <v>-34.901654000000001</v>
      </c>
      <c r="G12" s="16" t="s">
        <v>135</v>
      </c>
      <c r="H12" s="17" t="s">
        <v>136</v>
      </c>
      <c r="I12" s="16" t="s">
        <v>135</v>
      </c>
      <c r="J12" s="17" t="s">
        <v>137</v>
      </c>
      <c r="K12" s="18">
        <v>90</v>
      </c>
      <c r="L12" s="17" t="s">
        <v>138</v>
      </c>
      <c r="M12" s="17">
        <v>0</v>
      </c>
      <c r="N12" s="16">
        <f t="shared" si="0"/>
        <v>180</v>
      </c>
      <c r="O12" s="17">
        <v>2</v>
      </c>
      <c r="P12" s="17"/>
      <c r="Q12" s="17"/>
      <c r="R12" s="16"/>
      <c r="S12" s="16"/>
      <c r="T12" s="16"/>
      <c r="U12" s="17"/>
      <c r="V12" s="17">
        <v>0</v>
      </c>
      <c r="W12" s="17"/>
      <c r="X12" s="17"/>
      <c r="Y12" s="17">
        <v>1.59</v>
      </c>
      <c r="Z12" s="17">
        <v>0</v>
      </c>
      <c r="AA12" s="17" t="s">
        <v>139</v>
      </c>
      <c r="AB12" s="17" t="s">
        <v>140</v>
      </c>
      <c r="AC12" s="17">
        <v>38.299999999999997</v>
      </c>
      <c r="AD12" s="17">
        <v>6.66</v>
      </c>
      <c r="AE12" s="17">
        <v>1</v>
      </c>
      <c r="AF12" s="17">
        <v>0.5</v>
      </c>
      <c r="AG12" s="17">
        <v>2.67</v>
      </c>
      <c r="AH12" s="17">
        <f t="shared" si="1"/>
        <v>2.17</v>
      </c>
      <c r="AI12" s="17" t="s">
        <v>136</v>
      </c>
      <c r="AJ12" s="17" t="s">
        <v>136</v>
      </c>
      <c r="AK12" s="17" t="s">
        <v>141</v>
      </c>
      <c r="AL12" s="17">
        <f t="shared" si="2"/>
        <v>2</v>
      </c>
      <c r="AM12" s="17">
        <v>0</v>
      </c>
      <c r="AN12" s="17"/>
      <c r="AO12" s="17">
        <v>0</v>
      </c>
      <c r="AP12" s="17">
        <v>0</v>
      </c>
      <c r="AQ12" s="17">
        <v>0</v>
      </c>
      <c r="AR12" s="17" t="s">
        <v>136</v>
      </c>
      <c r="AS12" s="19">
        <f t="shared" si="3"/>
        <v>0</v>
      </c>
      <c r="AT12" s="19"/>
      <c r="AU12" s="19">
        <f>VLOOKUP(G12,ABNT5101!$I$3:$J$9,2)</f>
        <v>7.5</v>
      </c>
      <c r="AV12" s="19">
        <f>VLOOKUP(G12,ABNT5101!$I$3:$M$9,5)</f>
        <v>0.18</v>
      </c>
      <c r="AW12" s="17" t="str">
        <f>_xlfn.XLOOKUP(G12,ABNT5101!I:I,ABNT5101!L:L)</f>
        <v>-</v>
      </c>
      <c r="AX12" s="17" t="str">
        <f>_xlfn.XLOOKUP(G12,ABNT5101!$I:$I,ABNT5101!M:M)</f>
        <v>-</v>
      </c>
      <c r="AY12" s="17" t="str">
        <f>_xlfn.XLOOKUP(G12,ABNT5101!$I:$I,ABNT5101!N:N)</f>
        <v>-</v>
      </c>
      <c r="AZ12" s="17" t="str">
        <f>_xlfn.XLOOKUP(G12,ABNT5101!$I:$I,ABNT5101!O:O)</f>
        <v>-</v>
      </c>
      <c r="BA12" s="20" t="str">
        <f t="shared" si="4"/>
        <v>NÃO ATENDE</v>
      </c>
      <c r="BB12" s="21">
        <f t="shared" ref="BB12:BC12" si="40">BE12/AU12-1</f>
        <v>-1</v>
      </c>
      <c r="BC12" s="21">
        <f t="shared" si="40"/>
        <v>-1</v>
      </c>
      <c r="BD12" s="21" t="str">
        <f t="shared" si="6"/>
        <v>-</v>
      </c>
      <c r="BE12" s="22"/>
      <c r="BF12" s="22"/>
      <c r="BG12" s="22"/>
      <c r="BH12" s="22"/>
      <c r="BI12" s="23"/>
      <c r="BJ12" s="22"/>
      <c r="BK12" s="20" t="str">
        <f t="shared" si="7"/>
        <v>NÃO ATENDE</v>
      </c>
      <c r="BL12" s="20" t="str">
        <f t="shared" si="8"/>
        <v>NÃO ATENDE</v>
      </c>
      <c r="BM12" s="20" t="str">
        <f t="shared" si="9"/>
        <v>NÃO ATENDE</v>
      </c>
      <c r="BN12" s="20" t="str">
        <f t="shared" si="10"/>
        <v>ATENDE</v>
      </c>
      <c r="BO12" s="24" t="str">
        <f t="shared" si="11"/>
        <v>P6</v>
      </c>
      <c r="BP12" s="24" t="str">
        <f t="shared" si="12"/>
        <v>P6</v>
      </c>
      <c r="BQ12" s="25">
        <f t="shared" si="13"/>
        <v>-1</v>
      </c>
      <c r="BR12" s="22"/>
      <c r="BS12" s="22"/>
      <c r="BT12" s="24">
        <f>IF(BP12="-","-",_xlfn.XLOOKUP(BP12,ABNT5101!$B$4:$B$9,ABNT5101!$C$4:$C$9))</f>
        <v>3</v>
      </c>
      <c r="BU12" s="24">
        <f>IF(BP12="-","-",_xlfn.XLOOKUP(BP12,ABNT5101!$B$4:$B$9,ABNT5101!$D$4:$D$9))</f>
        <v>0.6</v>
      </c>
      <c r="BV12" s="20" t="str">
        <f t="shared" si="14"/>
        <v>NÃO ATENDE</v>
      </c>
      <c r="BW12" s="20" t="str">
        <f t="shared" si="15"/>
        <v>NÃO ATENDE</v>
      </c>
      <c r="BX12" s="20" t="str">
        <f t="shared" si="16"/>
        <v>NÃO ATENDE</v>
      </c>
      <c r="BY12" s="24" t="str">
        <f t="shared" si="17"/>
        <v>P6</v>
      </c>
      <c r="BZ12" s="25">
        <f t="shared" si="31"/>
        <v>-1</v>
      </c>
      <c r="CA12" s="24"/>
      <c r="CB12" s="24"/>
      <c r="CC12" s="20">
        <f>IF(BY12="-","-",_xlfn.XLOOKUP(BY12,ABNT5101!$B$4:$B$9,ABNT5101!$C$4:$C$9))</f>
        <v>3</v>
      </c>
      <c r="CD12" s="24">
        <f>IF(BY12="-","-",_xlfn.XLOOKUP(BY12,ABNT5101!$B$4:$B$9,ABNT5101!$D$4:$D$9))</f>
        <v>0.6</v>
      </c>
      <c r="CE12" s="20" t="str">
        <f t="shared" si="18"/>
        <v>NÃO ATENDE</v>
      </c>
      <c r="CF12" s="20" t="str">
        <f t="shared" si="19"/>
        <v>NÃO ATENDE</v>
      </c>
      <c r="CG12" s="20" t="str">
        <f t="shared" si="20"/>
        <v>NÃO ATENDE</v>
      </c>
      <c r="CH12" s="26" t="e">
        <f>_xlfn.XLOOKUP(CI12,'Banco de dados'!$B:$B,'Banco de dados'!$D:$D)</f>
        <v>#N/A</v>
      </c>
      <c r="CI12" s="27"/>
      <c r="CJ12" s="26" t="e">
        <f>_xlfn.XLOOKUP(CI12,'Banco de dados'!$B:$B,'Banco de dados'!$E:$E)</f>
        <v>#N/A</v>
      </c>
      <c r="CK12" s="26"/>
      <c r="CL12" s="26" t="e">
        <f>IF(CK12="-","-",_xlfn.XLOOKUP(CK12,'Banco de dados'!$B:$B,'Banco de dados'!$E:$E))</f>
        <v>#N/A</v>
      </c>
      <c r="CM12" s="28">
        <f t="shared" si="21"/>
        <v>1</v>
      </c>
      <c r="CN12" s="26">
        <f>_xlfn.XLOOKUP(CI12,'Banco de dados'!$B:$B,'Banco de dados'!$H:$H)</f>
        <v>0</v>
      </c>
      <c r="CO12" s="26" t="e">
        <f t="array" aca="1" ref="CO12" ca="1">_xludf.XLOOKUP(CK12,'Banco de dados'!$B:$B,'Banco de dados'!$H:$H)</f>
        <v>#NAME?</v>
      </c>
      <c r="CP12" s="26" t="e">
        <f t="array" aca="1" ref="CP12" ca="1">_xludf.XLOOKUP(CI12,'Banco de dados'!$B:$B,'Banco de dados'!$F:$F)</f>
        <v>#NAME?</v>
      </c>
      <c r="CQ12" s="26" t="e">
        <f t="array" aca="1" ref="CQ12" ca="1">_xludf.XLOOKUP(CK12,'Banco de dados'!$B:$B,'Banco de dados'!$F:$F)</f>
        <v>#NAME?</v>
      </c>
      <c r="CR12" s="27">
        <v>0</v>
      </c>
      <c r="CS12" s="27"/>
      <c r="CT12" s="26" t="str">
        <f>IF(AG12=0.5,"Suporte",IF(AND(AG12&gt;='Braços de IP'!$B$9,AG12&lt;='Braços de IP'!$D$9),'Braços de IP'!$E$9,IF(AND(AG12&gt;='Braços de IP'!$B$10,AG12&lt;='Braços de IP'!$D$10),'Braços de IP'!$E$10,IF(AND(AG12&gt;='Braços de IP'!$B$11,AG12&lt;='Braços de IP'!$D$11),'Braços de IP'!$E$11,IF(AND(AG12&gt;='Braços de IP'!$B$12,AG12&lt;='Braços de IP'!$D$12),'Braços de IP'!$E$12,IF(AND(AG12&gt;='Braços de IP'!$B$13,AG12&lt;='Braços de IP'!$D$13),'Braços de IP'!$E$13,IF(AND(AG12&gt;='Braços de IP'!$B$14,AG12&lt;='Braços de IP'!$D$14),'Braços de IP'!$E$14,"ERRO")))))))</f>
        <v>Longo I</v>
      </c>
      <c r="CU12" s="27"/>
      <c r="CV12" s="26" t="str">
        <f>IF($CU12="","",VLOOKUP($CU12,'Braços de IP'!$E$9:$I$15,2,0))</f>
        <v/>
      </c>
      <c r="CW12" s="29" t="str">
        <f>IF($CU12="","",VLOOKUP($CU12,'Braços de IP'!$E$9:$I$15,5,0))</f>
        <v/>
      </c>
      <c r="CX12" s="26"/>
      <c r="CY12" s="26"/>
      <c r="CZ12" s="26"/>
      <c r="DA12" s="26"/>
      <c r="DB12" s="26"/>
      <c r="DC12" s="26"/>
      <c r="DD12" s="30">
        <f t="shared" si="22"/>
        <v>0</v>
      </c>
      <c r="DE12" s="31">
        <f t="shared" si="23"/>
        <v>90</v>
      </c>
      <c r="DF12" s="30">
        <f t="shared" si="24"/>
        <v>90</v>
      </c>
      <c r="DG12" s="32">
        <f t="shared" si="25"/>
        <v>1</v>
      </c>
      <c r="DH12" s="33"/>
      <c r="DI12" s="34"/>
      <c r="DJ12" s="35"/>
      <c r="DK12" s="16" t="s">
        <v>144</v>
      </c>
      <c r="DL12" s="16"/>
      <c r="DN12" s="36" t="e">
        <f t="shared" si="26"/>
        <v>#VALUE!</v>
      </c>
      <c r="DP12" s="1" t="s">
        <v>6</v>
      </c>
      <c r="DQ12" s="1">
        <f t="shared" si="27"/>
        <v>0</v>
      </c>
      <c r="DR12" s="36" t="e">
        <f t="shared" si="28"/>
        <v>#DIV/0!</v>
      </c>
      <c r="DS12" s="36" t="e">
        <f t="shared" si="29"/>
        <v>#DIV/0!</v>
      </c>
    </row>
    <row r="13" spans="1:123" hidden="1" x14ac:dyDescent="0.25">
      <c r="A13" s="1" t="s">
        <v>145</v>
      </c>
      <c r="B13" s="15">
        <v>40</v>
      </c>
      <c r="C13" s="15" t="s">
        <v>146</v>
      </c>
      <c r="D13" s="16" t="s">
        <v>151</v>
      </c>
      <c r="E13" s="16">
        <v>-8.0509310000000003</v>
      </c>
      <c r="F13" s="16">
        <v>-34.901654000000001</v>
      </c>
      <c r="G13" s="16" t="s">
        <v>135</v>
      </c>
      <c r="H13" s="17" t="s">
        <v>136</v>
      </c>
      <c r="I13" s="16" t="s">
        <v>135</v>
      </c>
      <c r="J13" s="17" t="s">
        <v>137</v>
      </c>
      <c r="K13" s="18">
        <v>90</v>
      </c>
      <c r="L13" s="17" t="s">
        <v>138</v>
      </c>
      <c r="M13" s="17">
        <v>0</v>
      </c>
      <c r="N13" s="16">
        <f t="shared" si="0"/>
        <v>180</v>
      </c>
      <c r="O13" s="17">
        <v>2</v>
      </c>
      <c r="P13" s="17"/>
      <c r="Q13" s="17"/>
      <c r="R13" s="16"/>
      <c r="S13" s="16"/>
      <c r="T13" s="16"/>
      <c r="U13" s="17"/>
      <c r="V13" s="17">
        <v>0</v>
      </c>
      <c r="W13" s="17"/>
      <c r="X13" s="17"/>
      <c r="Y13" s="17">
        <v>1.59</v>
      </c>
      <c r="Z13" s="17">
        <v>0</v>
      </c>
      <c r="AA13" s="17" t="s">
        <v>139</v>
      </c>
      <c r="AB13" s="17" t="s">
        <v>140</v>
      </c>
      <c r="AC13" s="17">
        <v>38.299999999999997</v>
      </c>
      <c r="AD13" s="17">
        <v>6.66</v>
      </c>
      <c r="AE13" s="17">
        <v>1</v>
      </c>
      <c r="AF13" s="17">
        <v>0.5</v>
      </c>
      <c r="AG13" s="17">
        <v>2.67</v>
      </c>
      <c r="AH13" s="17">
        <f t="shared" si="1"/>
        <v>2.17</v>
      </c>
      <c r="AI13" s="17" t="s">
        <v>136</v>
      </c>
      <c r="AJ13" s="17" t="s">
        <v>136</v>
      </c>
      <c r="AK13" s="17" t="s">
        <v>141</v>
      </c>
      <c r="AL13" s="17">
        <f t="shared" si="2"/>
        <v>2</v>
      </c>
      <c r="AM13" s="17">
        <v>0</v>
      </c>
      <c r="AN13" s="17"/>
      <c r="AO13" s="17">
        <v>0</v>
      </c>
      <c r="AP13" s="17">
        <v>0</v>
      </c>
      <c r="AQ13" s="17">
        <v>0</v>
      </c>
      <c r="AR13" s="17" t="s">
        <v>136</v>
      </c>
      <c r="AS13" s="19">
        <f t="shared" si="3"/>
        <v>0</v>
      </c>
      <c r="AT13" s="19"/>
      <c r="AU13" s="19">
        <f>VLOOKUP(G13,ABNT5101!$I$3:$J$9,2)</f>
        <v>7.5</v>
      </c>
      <c r="AV13" s="19">
        <f>VLOOKUP(G13,ABNT5101!$I$3:$M$9,5)</f>
        <v>0.18</v>
      </c>
      <c r="AW13" s="17" t="str">
        <f>_xlfn.XLOOKUP(G13,ABNT5101!I:I,ABNT5101!L:L)</f>
        <v>-</v>
      </c>
      <c r="AX13" s="17" t="str">
        <f>_xlfn.XLOOKUP(G13,ABNT5101!$I:$I,ABNT5101!M:M)</f>
        <v>-</v>
      </c>
      <c r="AY13" s="17" t="str">
        <f>_xlfn.XLOOKUP(G13,ABNT5101!$I:$I,ABNT5101!N:N)</f>
        <v>-</v>
      </c>
      <c r="AZ13" s="17" t="str">
        <f>_xlfn.XLOOKUP(G13,ABNT5101!$I:$I,ABNT5101!O:O)</f>
        <v>-</v>
      </c>
      <c r="BA13" s="20" t="str">
        <f t="shared" si="4"/>
        <v>NÃO ATENDE</v>
      </c>
      <c r="BB13" s="21">
        <f t="shared" ref="BB13:BC13" si="41">BE13/AU13-1</f>
        <v>-1</v>
      </c>
      <c r="BC13" s="21">
        <f t="shared" si="41"/>
        <v>-1</v>
      </c>
      <c r="BD13" s="21" t="str">
        <f t="shared" si="6"/>
        <v>-</v>
      </c>
      <c r="BE13" s="22"/>
      <c r="BF13" s="22"/>
      <c r="BG13" s="22"/>
      <c r="BH13" s="22"/>
      <c r="BI13" s="23"/>
      <c r="BJ13" s="22"/>
      <c r="BK13" s="20" t="str">
        <f t="shared" si="7"/>
        <v>NÃO ATENDE</v>
      </c>
      <c r="BL13" s="20" t="str">
        <f t="shared" si="8"/>
        <v>NÃO ATENDE</v>
      </c>
      <c r="BM13" s="20" t="str">
        <f t="shared" si="9"/>
        <v>NÃO ATENDE</v>
      </c>
      <c r="BN13" s="20" t="str">
        <f t="shared" si="10"/>
        <v>ATENDE</v>
      </c>
      <c r="BO13" s="24" t="str">
        <f t="shared" si="11"/>
        <v>P6</v>
      </c>
      <c r="BP13" s="24" t="str">
        <f t="shared" si="12"/>
        <v>P6</v>
      </c>
      <c r="BQ13" s="25">
        <f t="shared" si="13"/>
        <v>-1</v>
      </c>
      <c r="BR13" s="22"/>
      <c r="BS13" s="22"/>
      <c r="BT13" s="24">
        <f>IF(BP13="-","-",_xlfn.XLOOKUP(BP13,ABNT5101!$B$4:$B$9,ABNT5101!$C$4:$C$9))</f>
        <v>3</v>
      </c>
      <c r="BU13" s="24">
        <f>IF(BP13="-","-",_xlfn.XLOOKUP(BP13,ABNT5101!$B$4:$B$9,ABNT5101!$D$4:$D$9))</f>
        <v>0.6</v>
      </c>
      <c r="BV13" s="20" t="str">
        <f t="shared" si="14"/>
        <v>NÃO ATENDE</v>
      </c>
      <c r="BW13" s="20" t="str">
        <f t="shared" si="15"/>
        <v>NÃO ATENDE</v>
      </c>
      <c r="BX13" s="20" t="str">
        <f t="shared" si="16"/>
        <v>NÃO ATENDE</v>
      </c>
      <c r="BY13" s="24" t="str">
        <f t="shared" si="17"/>
        <v>P6</v>
      </c>
      <c r="BZ13" s="25">
        <f t="shared" si="31"/>
        <v>-1</v>
      </c>
      <c r="CA13" s="24"/>
      <c r="CB13" s="24"/>
      <c r="CC13" s="20">
        <f>IF(BY13="-","-",_xlfn.XLOOKUP(BY13,ABNT5101!$B$4:$B$9,ABNT5101!$C$4:$C$9))</f>
        <v>3</v>
      </c>
      <c r="CD13" s="24">
        <f>IF(BY13="-","-",_xlfn.XLOOKUP(BY13,ABNT5101!$B$4:$B$9,ABNT5101!$D$4:$D$9))</f>
        <v>0.6</v>
      </c>
      <c r="CE13" s="20" t="str">
        <f t="shared" si="18"/>
        <v>NÃO ATENDE</v>
      </c>
      <c r="CF13" s="20" t="str">
        <f t="shared" si="19"/>
        <v>NÃO ATENDE</v>
      </c>
      <c r="CG13" s="20" t="str">
        <f t="shared" si="20"/>
        <v>NÃO ATENDE</v>
      </c>
      <c r="CH13" s="26" t="e">
        <f>_xlfn.XLOOKUP(CI13,'Banco de dados'!$B:$B,'Banco de dados'!$D:$D)</f>
        <v>#N/A</v>
      </c>
      <c r="CI13" s="27"/>
      <c r="CJ13" s="26" t="e">
        <f>_xlfn.XLOOKUP(CI13,'Banco de dados'!$B:$B,'Banco de dados'!$E:$E)</f>
        <v>#N/A</v>
      </c>
      <c r="CK13" s="26"/>
      <c r="CL13" s="26" t="e">
        <f>IF(CK13="-","-",_xlfn.XLOOKUP(CK13,'Banco de dados'!$B:$B,'Banco de dados'!$E:$E))</f>
        <v>#N/A</v>
      </c>
      <c r="CM13" s="28">
        <f t="shared" si="21"/>
        <v>1</v>
      </c>
      <c r="CN13" s="26">
        <f>_xlfn.XLOOKUP(CI13,'Banco de dados'!$B:$B,'Banco de dados'!$H:$H)</f>
        <v>0</v>
      </c>
      <c r="CO13" s="26" t="e">
        <f t="array" aca="1" ref="CO13" ca="1">_xludf.XLOOKUP(CK13,'Banco de dados'!$B:$B,'Banco de dados'!$H:$H)</f>
        <v>#NAME?</v>
      </c>
      <c r="CP13" s="26" t="e">
        <f t="array" aca="1" ref="CP13" ca="1">_xludf.XLOOKUP(CI13,'Banco de dados'!$B:$B,'Banco de dados'!$F:$F)</f>
        <v>#NAME?</v>
      </c>
      <c r="CQ13" s="26" t="e">
        <f t="array" aca="1" ref="CQ13" ca="1">_xludf.XLOOKUP(CK13,'Banco de dados'!$B:$B,'Banco de dados'!$F:$F)</f>
        <v>#NAME?</v>
      </c>
      <c r="CR13" s="27">
        <v>0</v>
      </c>
      <c r="CS13" s="27"/>
      <c r="CT13" s="26" t="str">
        <f>IF(AG13=0.5,"Suporte",IF(AND(AG13&gt;='Braços de IP'!$B$9,AG13&lt;='Braços de IP'!$D$9),'Braços de IP'!$E$9,IF(AND(AG13&gt;='Braços de IP'!$B$10,AG13&lt;='Braços de IP'!$D$10),'Braços de IP'!$E$10,IF(AND(AG13&gt;='Braços de IP'!$B$11,AG13&lt;='Braços de IP'!$D$11),'Braços de IP'!$E$11,IF(AND(AG13&gt;='Braços de IP'!$B$12,AG13&lt;='Braços de IP'!$D$12),'Braços de IP'!$E$12,IF(AND(AG13&gt;='Braços de IP'!$B$13,AG13&lt;='Braços de IP'!$D$13),'Braços de IP'!$E$13,IF(AND(AG13&gt;='Braços de IP'!$B$14,AG13&lt;='Braços de IP'!$D$14),'Braços de IP'!$E$14,"ERRO")))))))</f>
        <v>Longo I</v>
      </c>
      <c r="CU13" s="27"/>
      <c r="CV13" s="26" t="str">
        <f>IF($CU13="","",VLOOKUP($CU13,'Braços de IP'!$E$9:$I$15,2,0))</f>
        <v/>
      </c>
      <c r="CW13" s="29" t="str">
        <f>IF($CU13="","",VLOOKUP($CU13,'Braços de IP'!$E$9:$I$15,5,0))</f>
        <v/>
      </c>
      <c r="CX13" s="26"/>
      <c r="CY13" s="26"/>
      <c r="CZ13" s="26"/>
      <c r="DA13" s="26"/>
      <c r="DB13" s="26"/>
      <c r="DC13" s="26"/>
      <c r="DD13" s="30">
        <f t="shared" si="22"/>
        <v>0</v>
      </c>
      <c r="DE13" s="31">
        <f t="shared" si="23"/>
        <v>90</v>
      </c>
      <c r="DF13" s="30">
        <f t="shared" si="24"/>
        <v>90</v>
      </c>
      <c r="DG13" s="32">
        <f t="shared" si="25"/>
        <v>1</v>
      </c>
      <c r="DH13" s="33"/>
      <c r="DI13" s="34"/>
      <c r="DJ13" s="35"/>
      <c r="DK13" s="16" t="s">
        <v>144</v>
      </c>
      <c r="DL13" s="16"/>
      <c r="DN13" s="36" t="e">
        <f t="shared" si="26"/>
        <v>#VALUE!</v>
      </c>
      <c r="DP13" s="1" t="s">
        <v>6</v>
      </c>
      <c r="DQ13" s="1">
        <f t="shared" si="27"/>
        <v>0</v>
      </c>
      <c r="DR13" s="36" t="e">
        <f t="shared" si="28"/>
        <v>#DIV/0!</v>
      </c>
      <c r="DS13" s="36" t="e">
        <f t="shared" si="29"/>
        <v>#DIV/0!</v>
      </c>
    </row>
    <row r="14" spans="1:123" hidden="1" x14ac:dyDescent="0.25">
      <c r="A14" s="1" t="s">
        <v>145</v>
      </c>
      <c r="B14" s="15">
        <v>42</v>
      </c>
      <c r="C14" s="15" t="s">
        <v>146</v>
      </c>
      <c r="D14" s="16" t="s">
        <v>152</v>
      </c>
      <c r="E14" s="16">
        <v>-8.0351029999999994</v>
      </c>
      <c r="F14" s="16">
        <v>-34.896377000000001</v>
      </c>
      <c r="G14" s="16" t="s">
        <v>153</v>
      </c>
      <c r="H14" s="17" t="s">
        <v>136</v>
      </c>
      <c r="I14" s="16" t="s">
        <v>149</v>
      </c>
      <c r="J14" s="17" t="s">
        <v>137</v>
      </c>
      <c r="K14" s="18">
        <v>115</v>
      </c>
      <c r="L14" s="17" t="s">
        <v>138</v>
      </c>
      <c r="M14" s="17">
        <v>0</v>
      </c>
      <c r="N14" s="16">
        <f t="shared" si="0"/>
        <v>230</v>
      </c>
      <c r="O14" s="17">
        <v>2</v>
      </c>
      <c r="P14" s="17"/>
      <c r="Q14" s="17"/>
      <c r="R14" s="16"/>
      <c r="S14" s="16"/>
      <c r="T14" s="16"/>
      <c r="U14" s="17"/>
      <c r="V14" s="17">
        <v>0</v>
      </c>
      <c r="W14" s="17"/>
      <c r="X14" s="17"/>
      <c r="Y14" s="17">
        <v>2.2999999999999998</v>
      </c>
      <c r="Z14" s="17">
        <v>2.2999999999999998</v>
      </c>
      <c r="AA14" s="17" t="s">
        <v>139</v>
      </c>
      <c r="AB14" s="17" t="s">
        <v>140</v>
      </c>
      <c r="AC14" s="17">
        <v>30.94</v>
      </c>
      <c r="AD14" s="17">
        <v>6.93</v>
      </c>
      <c r="AE14" s="17">
        <v>1</v>
      </c>
      <c r="AF14" s="17">
        <v>0.61</v>
      </c>
      <c r="AG14" s="17">
        <v>1.71</v>
      </c>
      <c r="AH14" s="17">
        <f t="shared" si="1"/>
        <v>1.1000000000000001</v>
      </c>
      <c r="AI14" s="17" t="s">
        <v>136</v>
      </c>
      <c r="AJ14" s="17" t="s">
        <v>136</v>
      </c>
      <c r="AK14" s="17" t="s">
        <v>141</v>
      </c>
      <c r="AL14" s="17">
        <f t="shared" si="2"/>
        <v>2</v>
      </c>
      <c r="AM14" s="17">
        <v>0</v>
      </c>
      <c r="AN14" s="17"/>
      <c r="AO14" s="17">
        <v>0</v>
      </c>
      <c r="AP14" s="17">
        <v>0</v>
      </c>
      <c r="AQ14" s="17">
        <v>0</v>
      </c>
      <c r="AR14" s="17" t="s">
        <v>136</v>
      </c>
      <c r="AS14" s="19">
        <f t="shared" si="3"/>
        <v>0</v>
      </c>
      <c r="AT14" s="19"/>
      <c r="AU14" s="19">
        <f>VLOOKUP(G14,ABNT5101!$I$3:$J$9,2)</f>
        <v>15</v>
      </c>
      <c r="AV14" s="19">
        <f>VLOOKUP(G14,ABNT5101!$I$3:$M$9,5)</f>
        <v>0.18</v>
      </c>
      <c r="AW14" s="17" t="str">
        <f>_xlfn.XLOOKUP(G14,ABNT5101!I:I,ABNT5101!L:L)</f>
        <v>-</v>
      </c>
      <c r="AX14" s="17">
        <f>_xlfn.XLOOKUP(G14,ABNT5101!$I:$I,ABNT5101!M:M)</f>
        <v>0.18</v>
      </c>
      <c r="AY14" s="17" t="str">
        <f>_xlfn.XLOOKUP(G14,ABNT5101!$I:$I,ABNT5101!N:N)</f>
        <v>-</v>
      </c>
      <c r="AZ14" s="17">
        <f>_xlfn.XLOOKUP(G14,ABNT5101!$I:$I,ABNT5101!O:O)</f>
        <v>15</v>
      </c>
      <c r="BA14" s="20" t="str">
        <f t="shared" si="4"/>
        <v>NÃO ATENDE</v>
      </c>
      <c r="BB14" s="21">
        <f t="shared" ref="BB14:BC14" si="42">BE14/AU14-1</f>
        <v>-1</v>
      </c>
      <c r="BC14" s="21">
        <f t="shared" si="42"/>
        <v>-1</v>
      </c>
      <c r="BD14" s="21" t="str">
        <f t="shared" si="6"/>
        <v>-</v>
      </c>
      <c r="BE14" s="22"/>
      <c r="BF14" s="22"/>
      <c r="BG14" s="22"/>
      <c r="BH14" s="22"/>
      <c r="BI14" s="23"/>
      <c r="BJ14" s="22"/>
      <c r="BK14" s="20" t="str">
        <f t="shared" si="7"/>
        <v>NÃO ATENDE</v>
      </c>
      <c r="BL14" s="20" t="str">
        <f t="shared" si="8"/>
        <v>NÃO ATENDE</v>
      </c>
      <c r="BM14" s="20" t="str">
        <f t="shared" si="9"/>
        <v>NÃO ATENDE</v>
      </c>
      <c r="BN14" s="20" t="str">
        <f t="shared" si="10"/>
        <v>ATENDE</v>
      </c>
      <c r="BO14" s="24" t="str">
        <f t="shared" si="11"/>
        <v>C3</v>
      </c>
      <c r="BP14" s="24" t="str">
        <f t="shared" si="12"/>
        <v>P5</v>
      </c>
      <c r="BQ14" s="25">
        <f t="shared" si="13"/>
        <v>-1</v>
      </c>
      <c r="BR14" s="22"/>
      <c r="BS14" s="22"/>
      <c r="BT14" s="24">
        <f>IF(BP14="-","-",_xlfn.XLOOKUP(BP14,ABNT5101!$B$4:$B$9,ABNT5101!$C$4:$C$9))</f>
        <v>5</v>
      </c>
      <c r="BU14" s="24">
        <f>IF(BP14="-","-",_xlfn.XLOOKUP(BP14,ABNT5101!$B$4:$B$9,ABNT5101!$D$4:$D$9))</f>
        <v>1</v>
      </c>
      <c r="BV14" s="20" t="str">
        <f t="shared" si="14"/>
        <v>NÃO ATENDE</v>
      </c>
      <c r="BW14" s="20" t="str">
        <f t="shared" si="15"/>
        <v>NÃO ATENDE</v>
      </c>
      <c r="BX14" s="20" t="str">
        <f t="shared" si="16"/>
        <v>NÃO ATENDE</v>
      </c>
      <c r="BY14" s="24" t="str">
        <f t="shared" si="17"/>
        <v>P5</v>
      </c>
      <c r="BZ14" s="25">
        <f t="shared" si="31"/>
        <v>-1</v>
      </c>
      <c r="CA14" s="24"/>
      <c r="CB14" s="24"/>
      <c r="CC14" s="20">
        <f>IF(BY14="-","-",_xlfn.XLOOKUP(BY14,ABNT5101!$B$4:$B$9,ABNT5101!$C$4:$C$9))</f>
        <v>5</v>
      </c>
      <c r="CD14" s="24">
        <f>IF(BY14="-","-",_xlfn.XLOOKUP(BY14,ABNT5101!$B$4:$B$9,ABNT5101!$D$4:$D$9))</f>
        <v>1</v>
      </c>
      <c r="CE14" s="20" t="str">
        <f t="shared" si="18"/>
        <v>NÃO ATENDE</v>
      </c>
      <c r="CF14" s="20" t="str">
        <f t="shared" si="19"/>
        <v>NÃO ATENDE</v>
      </c>
      <c r="CG14" s="20" t="str">
        <f t="shared" si="20"/>
        <v>NÃO ATENDE</v>
      </c>
      <c r="CH14" s="26" t="e">
        <f>_xlfn.XLOOKUP(CI14,'Banco de dados'!$B:$B,'Banco de dados'!$D:$D)</f>
        <v>#N/A</v>
      </c>
      <c r="CI14" s="27"/>
      <c r="CJ14" s="26" t="e">
        <f>_xlfn.XLOOKUP(CI14,'Banco de dados'!$B:$B,'Banco de dados'!$E:$E)</f>
        <v>#N/A</v>
      </c>
      <c r="CK14" s="26"/>
      <c r="CL14" s="26" t="e">
        <f>IF(CK14="-","-",_xlfn.XLOOKUP(CK14,'Banco de dados'!$B:$B,'Banco de dados'!$E:$E))</f>
        <v>#N/A</v>
      </c>
      <c r="CM14" s="28">
        <f t="shared" si="21"/>
        <v>1</v>
      </c>
      <c r="CN14" s="26">
        <f>_xlfn.XLOOKUP(CI14,'Banco de dados'!$B:$B,'Banco de dados'!$H:$H)</f>
        <v>0</v>
      </c>
      <c r="CO14" s="26" t="e">
        <f t="array" aca="1" ref="CO14" ca="1">_xludf.XLOOKUP(CK14,'Banco de dados'!$B:$B,'Banco de dados'!$H:$H)</f>
        <v>#NAME?</v>
      </c>
      <c r="CP14" s="26" t="e">
        <f t="array" aca="1" ref="CP14" ca="1">_xludf.XLOOKUP(CI14,'Banco de dados'!$B:$B,'Banco de dados'!$F:$F)</f>
        <v>#NAME?</v>
      </c>
      <c r="CQ14" s="26" t="e">
        <f t="array" aca="1" ref="CQ14" ca="1">_xludf.XLOOKUP(CK14,'Banco de dados'!$B:$B,'Banco de dados'!$F:$F)</f>
        <v>#NAME?</v>
      </c>
      <c r="CR14" s="27">
        <v>0</v>
      </c>
      <c r="CS14" s="27">
        <v>6</v>
      </c>
      <c r="CT14" s="26" t="str">
        <f>IF(AG14=0.5,"Suporte",IF(AND(AG14&gt;='Braços de IP'!$B$9,AG14&lt;='Braços de IP'!$D$9),'Braços de IP'!$E$9,IF(AND(AG14&gt;='Braços de IP'!$B$10,AG14&lt;='Braços de IP'!$D$10),'Braços de IP'!$E$10,IF(AND(AG14&gt;='Braços de IP'!$B$11,AG14&lt;='Braços de IP'!$D$11),'Braços de IP'!$E$11,IF(AND(AG14&gt;='Braços de IP'!$B$12,AG14&lt;='Braços de IP'!$D$12),'Braços de IP'!$E$12,IF(AND(AG14&gt;='Braços de IP'!$B$13,AG14&lt;='Braços de IP'!$D$13),'Braços de IP'!$E$13,IF(AND(AG14&gt;='Braços de IP'!$B$14,AG14&lt;='Braços de IP'!$D$14),'Braços de IP'!$E$14,"ERRO")))))))</f>
        <v>Médio I</v>
      </c>
      <c r="CU14" s="27"/>
      <c r="CV14" s="26" t="str">
        <f>IF($CU14="","",VLOOKUP($CU14,'Braços de IP'!$E$9:$I$15,2,0))</f>
        <v/>
      </c>
      <c r="CW14" s="29" t="str">
        <f>IF($CU14="","",VLOOKUP($CU14,'Braços de IP'!$E$9:$I$15,5,0))</f>
        <v/>
      </c>
      <c r="CX14" s="26"/>
      <c r="CY14" s="26"/>
      <c r="CZ14" s="26"/>
      <c r="DA14" s="26"/>
      <c r="DB14" s="26"/>
      <c r="DC14" s="26"/>
      <c r="DD14" s="30">
        <f t="shared" si="22"/>
        <v>0</v>
      </c>
      <c r="DE14" s="31">
        <f t="shared" si="23"/>
        <v>115</v>
      </c>
      <c r="DF14" s="30">
        <f t="shared" si="24"/>
        <v>115</v>
      </c>
      <c r="DG14" s="32">
        <f t="shared" si="25"/>
        <v>1</v>
      </c>
      <c r="DH14" s="33"/>
      <c r="DI14" s="34"/>
      <c r="DJ14" s="35"/>
      <c r="DK14" s="16" t="s">
        <v>144</v>
      </c>
      <c r="DL14" s="16"/>
      <c r="DN14" s="36" t="e">
        <f t="shared" si="26"/>
        <v>#VALUE!</v>
      </c>
      <c r="DP14" s="1" t="s">
        <v>6</v>
      </c>
      <c r="DQ14" s="1">
        <f t="shared" si="27"/>
        <v>0</v>
      </c>
      <c r="DR14" s="36" t="e">
        <f t="shared" si="28"/>
        <v>#DIV/0!</v>
      </c>
      <c r="DS14" s="36" t="e">
        <f t="shared" si="29"/>
        <v>#DIV/0!</v>
      </c>
    </row>
    <row r="15" spans="1:123" hidden="1" x14ac:dyDescent="0.25">
      <c r="A15" s="1" t="s">
        <v>145</v>
      </c>
      <c r="B15" s="15">
        <v>42</v>
      </c>
      <c r="C15" s="15" t="s">
        <v>146</v>
      </c>
      <c r="D15" s="16" t="s">
        <v>152</v>
      </c>
      <c r="E15" s="16">
        <v>-8.0351029999999994</v>
      </c>
      <c r="F15" s="16">
        <v>-34.896377000000001</v>
      </c>
      <c r="G15" s="16" t="s">
        <v>153</v>
      </c>
      <c r="H15" s="17" t="s">
        <v>136</v>
      </c>
      <c r="I15" s="16" t="s">
        <v>149</v>
      </c>
      <c r="J15" s="17" t="s">
        <v>137</v>
      </c>
      <c r="K15" s="18">
        <v>115</v>
      </c>
      <c r="L15" s="17" t="s">
        <v>138</v>
      </c>
      <c r="M15" s="17">
        <v>0</v>
      </c>
      <c r="N15" s="16">
        <f t="shared" si="0"/>
        <v>230</v>
      </c>
      <c r="O15" s="17">
        <v>2</v>
      </c>
      <c r="P15" s="17"/>
      <c r="Q15" s="17"/>
      <c r="R15" s="16"/>
      <c r="S15" s="16"/>
      <c r="T15" s="16"/>
      <c r="U15" s="17"/>
      <c r="V15" s="17">
        <v>0</v>
      </c>
      <c r="W15" s="17"/>
      <c r="X15" s="17"/>
      <c r="Y15" s="17">
        <v>2.2999999999999998</v>
      </c>
      <c r="Z15" s="17">
        <v>2.2999999999999998</v>
      </c>
      <c r="AA15" s="17" t="s">
        <v>139</v>
      </c>
      <c r="AB15" s="17" t="s">
        <v>140</v>
      </c>
      <c r="AC15" s="17">
        <v>30.94</v>
      </c>
      <c r="AD15" s="17">
        <v>6.93</v>
      </c>
      <c r="AE15" s="17">
        <v>1</v>
      </c>
      <c r="AF15" s="17">
        <v>0.61</v>
      </c>
      <c r="AG15" s="17">
        <v>1.71</v>
      </c>
      <c r="AH15" s="17">
        <f t="shared" si="1"/>
        <v>1.1000000000000001</v>
      </c>
      <c r="AI15" s="17" t="s">
        <v>136</v>
      </c>
      <c r="AJ15" s="17" t="s">
        <v>136</v>
      </c>
      <c r="AK15" s="17" t="s">
        <v>141</v>
      </c>
      <c r="AL15" s="17">
        <f t="shared" si="2"/>
        <v>2</v>
      </c>
      <c r="AM15" s="17">
        <v>0</v>
      </c>
      <c r="AN15" s="17"/>
      <c r="AO15" s="17">
        <v>0</v>
      </c>
      <c r="AP15" s="17">
        <v>0</v>
      </c>
      <c r="AQ15" s="17">
        <v>0</v>
      </c>
      <c r="AR15" s="17" t="s">
        <v>136</v>
      </c>
      <c r="AS15" s="19">
        <f t="shared" si="3"/>
        <v>0</v>
      </c>
      <c r="AT15" s="19"/>
      <c r="AU15" s="19">
        <f>VLOOKUP(G15,ABNT5101!$I$3:$J$9,2)</f>
        <v>15</v>
      </c>
      <c r="AV15" s="19">
        <f>VLOOKUP(G15,ABNT5101!$I$3:$M$9,5)</f>
        <v>0.18</v>
      </c>
      <c r="AW15" s="17" t="str">
        <f>_xlfn.XLOOKUP(G15,ABNT5101!I:I,ABNT5101!L:L)</f>
        <v>-</v>
      </c>
      <c r="AX15" s="17">
        <f>_xlfn.XLOOKUP(G15,ABNT5101!$I:$I,ABNT5101!M:M)</f>
        <v>0.18</v>
      </c>
      <c r="AY15" s="17" t="str">
        <f>_xlfn.XLOOKUP(G15,ABNT5101!$I:$I,ABNT5101!N:N)</f>
        <v>-</v>
      </c>
      <c r="AZ15" s="17">
        <f>_xlfn.XLOOKUP(G15,ABNT5101!$I:$I,ABNT5101!O:O)</f>
        <v>15</v>
      </c>
      <c r="BA15" s="20" t="str">
        <f t="shared" si="4"/>
        <v>NÃO ATENDE</v>
      </c>
      <c r="BB15" s="21">
        <f t="shared" ref="BB15:BC15" si="43">BE15/AU15-1</f>
        <v>-1</v>
      </c>
      <c r="BC15" s="21">
        <f t="shared" si="43"/>
        <v>-1</v>
      </c>
      <c r="BD15" s="21" t="str">
        <f t="shared" si="6"/>
        <v>-</v>
      </c>
      <c r="BE15" s="22"/>
      <c r="BF15" s="22"/>
      <c r="BG15" s="22"/>
      <c r="BH15" s="22"/>
      <c r="BI15" s="23"/>
      <c r="BJ15" s="22"/>
      <c r="BK15" s="20" t="str">
        <f t="shared" si="7"/>
        <v>NÃO ATENDE</v>
      </c>
      <c r="BL15" s="20" t="str">
        <f t="shared" si="8"/>
        <v>NÃO ATENDE</v>
      </c>
      <c r="BM15" s="20" t="str">
        <f t="shared" si="9"/>
        <v>NÃO ATENDE</v>
      </c>
      <c r="BN15" s="20" t="str">
        <f t="shared" si="10"/>
        <v>ATENDE</v>
      </c>
      <c r="BO15" s="24" t="str">
        <f t="shared" si="11"/>
        <v>C3</v>
      </c>
      <c r="BP15" s="24" t="str">
        <f t="shared" si="12"/>
        <v>P5</v>
      </c>
      <c r="BQ15" s="25">
        <f t="shared" si="13"/>
        <v>-1</v>
      </c>
      <c r="BR15" s="22"/>
      <c r="BS15" s="22"/>
      <c r="BT15" s="24">
        <f>IF(BP15="-","-",_xlfn.XLOOKUP(BP15,ABNT5101!$B$4:$B$9,ABNT5101!$C$4:$C$9))</f>
        <v>5</v>
      </c>
      <c r="BU15" s="24">
        <f>IF(BP15="-","-",_xlfn.XLOOKUP(BP15,ABNT5101!$B$4:$B$9,ABNT5101!$D$4:$D$9))</f>
        <v>1</v>
      </c>
      <c r="BV15" s="20" t="str">
        <f t="shared" si="14"/>
        <v>NÃO ATENDE</v>
      </c>
      <c r="BW15" s="20" t="str">
        <f t="shared" si="15"/>
        <v>NÃO ATENDE</v>
      </c>
      <c r="BX15" s="20" t="str">
        <f t="shared" si="16"/>
        <v>NÃO ATENDE</v>
      </c>
      <c r="BY15" s="24" t="str">
        <f t="shared" si="17"/>
        <v>P5</v>
      </c>
      <c r="BZ15" s="25">
        <f t="shared" si="31"/>
        <v>-1</v>
      </c>
      <c r="CA15" s="24"/>
      <c r="CB15" s="24"/>
      <c r="CC15" s="20">
        <f>IF(BY15="-","-",_xlfn.XLOOKUP(BY15,ABNT5101!$B$4:$B$9,ABNT5101!$C$4:$C$9))</f>
        <v>5</v>
      </c>
      <c r="CD15" s="24">
        <f>IF(BY15="-","-",_xlfn.XLOOKUP(BY15,ABNT5101!$B$4:$B$9,ABNT5101!$D$4:$D$9))</f>
        <v>1</v>
      </c>
      <c r="CE15" s="20" t="str">
        <f t="shared" si="18"/>
        <v>NÃO ATENDE</v>
      </c>
      <c r="CF15" s="20" t="str">
        <f t="shared" si="19"/>
        <v>NÃO ATENDE</v>
      </c>
      <c r="CG15" s="20" t="str">
        <f t="shared" si="20"/>
        <v>NÃO ATENDE</v>
      </c>
      <c r="CH15" s="26" t="e">
        <f>_xlfn.XLOOKUP(CI15,'Banco de dados'!$B:$B,'Banco de dados'!$D:$D)</f>
        <v>#N/A</v>
      </c>
      <c r="CI15" s="27"/>
      <c r="CJ15" s="26" t="e">
        <f>_xlfn.XLOOKUP(CI15,'Banco de dados'!$B:$B,'Banco de dados'!$E:$E)</f>
        <v>#N/A</v>
      </c>
      <c r="CK15" s="26"/>
      <c r="CL15" s="26" t="e">
        <f>IF(CK15="-","-",_xlfn.XLOOKUP(CK15,'Banco de dados'!$B:$B,'Banco de dados'!$E:$E))</f>
        <v>#N/A</v>
      </c>
      <c r="CM15" s="28">
        <f t="shared" si="21"/>
        <v>1</v>
      </c>
      <c r="CN15" s="26">
        <f>_xlfn.XLOOKUP(CI15,'Banco de dados'!$B:$B,'Banco de dados'!$H:$H)</f>
        <v>0</v>
      </c>
      <c r="CO15" s="26" t="e">
        <f t="array" aca="1" ref="CO15" ca="1">_xludf.XLOOKUP(CK15,'Banco de dados'!$B:$B,'Banco de dados'!$H:$H)</f>
        <v>#NAME?</v>
      </c>
      <c r="CP15" s="26" t="e">
        <f t="array" aca="1" ref="CP15" ca="1">_xludf.XLOOKUP(CI15,'Banco de dados'!$B:$B,'Banco de dados'!$F:$F)</f>
        <v>#NAME?</v>
      </c>
      <c r="CQ15" s="26" t="e">
        <f t="array" aca="1" ref="CQ15" ca="1">_xludf.XLOOKUP(CK15,'Banco de dados'!$B:$B,'Banco de dados'!$F:$F)</f>
        <v>#NAME?</v>
      </c>
      <c r="CR15" s="27">
        <v>0</v>
      </c>
      <c r="CS15" s="27">
        <v>10</v>
      </c>
      <c r="CT15" s="26" t="str">
        <f>IF(AG15=0.5,"Suporte",IF(AND(AG15&gt;='Braços de IP'!$B$9,AG15&lt;='Braços de IP'!$D$9),'Braços de IP'!$E$9,IF(AND(AG15&gt;='Braços de IP'!$B$10,AG15&lt;='Braços de IP'!$D$10),'Braços de IP'!$E$10,IF(AND(AG15&gt;='Braços de IP'!$B$11,AG15&lt;='Braços de IP'!$D$11),'Braços de IP'!$E$11,IF(AND(AG15&gt;='Braços de IP'!$B$12,AG15&lt;='Braços de IP'!$D$12),'Braços de IP'!$E$12,IF(AND(AG15&gt;='Braços de IP'!$B$13,AG15&lt;='Braços de IP'!$D$13),'Braços de IP'!$E$13,IF(AND(AG15&gt;='Braços de IP'!$B$14,AG15&lt;='Braços de IP'!$D$14),'Braços de IP'!$E$14,"ERRO")))))))</f>
        <v>Médio I</v>
      </c>
      <c r="CU15" s="27" t="s">
        <v>142</v>
      </c>
      <c r="CV15" s="26">
        <f>IF($CU15="","",VLOOKUP($CU15,'Braços de IP'!$E$9:$I$15,2,0))</f>
        <v>1.8</v>
      </c>
      <c r="CW15" s="29">
        <f>IF($CU15="","",VLOOKUP($CU15,'Braços de IP'!$E$9:$I$15,5,0))</f>
        <v>7</v>
      </c>
      <c r="CX15" s="26"/>
      <c r="CY15" s="26"/>
      <c r="CZ15" s="26"/>
      <c r="DA15" s="26"/>
      <c r="DB15" s="26"/>
      <c r="DC15" s="26"/>
      <c r="DD15" s="30">
        <f t="shared" si="22"/>
        <v>0</v>
      </c>
      <c r="DE15" s="31">
        <f t="shared" si="23"/>
        <v>115</v>
      </c>
      <c r="DF15" s="30">
        <f t="shared" si="24"/>
        <v>115</v>
      </c>
      <c r="DG15" s="32">
        <f t="shared" si="25"/>
        <v>1</v>
      </c>
      <c r="DH15" s="33"/>
      <c r="DI15" s="34"/>
      <c r="DJ15" s="35"/>
      <c r="DK15" s="16" t="s">
        <v>144</v>
      </c>
      <c r="DL15" s="16"/>
      <c r="DN15" s="36" t="e">
        <f t="shared" si="26"/>
        <v>#VALUE!</v>
      </c>
      <c r="DP15" s="1" t="s">
        <v>6</v>
      </c>
      <c r="DQ15" s="1">
        <f t="shared" si="27"/>
        <v>0</v>
      </c>
      <c r="DR15" s="36" t="e">
        <f t="shared" si="28"/>
        <v>#DIV/0!</v>
      </c>
      <c r="DS15" s="36" t="e">
        <f t="shared" si="29"/>
        <v>#DIV/0!</v>
      </c>
    </row>
    <row r="16" spans="1:123" hidden="1" x14ac:dyDescent="0.25">
      <c r="A16" s="1" t="s">
        <v>145</v>
      </c>
      <c r="B16" s="15">
        <v>42</v>
      </c>
      <c r="C16" s="15" t="s">
        <v>146</v>
      </c>
      <c r="D16" s="16" t="s">
        <v>152</v>
      </c>
      <c r="E16" s="16">
        <v>-8.0351029999999994</v>
      </c>
      <c r="F16" s="16">
        <v>-34.896377000000001</v>
      </c>
      <c r="G16" s="16" t="s">
        <v>153</v>
      </c>
      <c r="H16" s="17" t="s">
        <v>136</v>
      </c>
      <c r="I16" s="16" t="s">
        <v>149</v>
      </c>
      <c r="J16" s="17" t="s">
        <v>137</v>
      </c>
      <c r="K16" s="18">
        <v>115</v>
      </c>
      <c r="L16" s="17" t="s">
        <v>138</v>
      </c>
      <c r="M16" s="17">
        <v>0</v>
      </c>
      <c r="N16" s="16">
        <f t="shared" si="0"/>
        <v>230</v>
      </c>
      <c r="O16" s="17">
        <v>2</v>
      </c>
      <c r="P16" s="17"/>
      <c r="Q16" s="17"/>
      <c r="R16" s="16"/>
      <c r="S16" s="16"/>
      <c r="T16" s="16"/>
      <c r="U16" s="17"/>
      <c r="V16" s="17">
        <v>0</v>
      </c>
      <c r="W16" s="17"/>
      <c r="X16" s="17"/>
      <c r="Y16" s="17">
        <v>2.2999999999999998</v>
      </c>
      <c r="Z16" s="17">
        <v>2.2999999999999998</v>
      </c>
      <c r="AA16" s="17" t="s">
        <v>139</v>
      </c>
      <c r="AB16" s="17" t="s">
        <v>140</v>
      </c>
      <c r="AC16" s="17">
        <v>30.94</v>
      </c>
      <c r="AD16" s="17">
        <v>6.93</v>
      </c>
      <c r="AE16" s="17">
        <v>1</v>
      </c>
      <c r="AF16" s="17">
        <v>0.61</v>
      </c>
      <c r="AG16" s="17">
        <v>1.71</v>
      </c>
      <c r="AH16" s="17">
        <f t="shared" si="1"/>
        <v>1.1000000000000001</v>
      </c>
      <c r="AI16" s="17" t="s">
        <v>136</v>
      </c>
      <c r="AJ16" s="17" t="s">
        <v>136</v>
      </c>
      <c r="AK16" s="17" t="s">
        <v>141</v>
      </c>
      <c r="AL16" s="17">
        <f t="shared" si="2"/>
        <v>2</v>
      </c>
      <c r="AM16" s="17">
        <v>0</v>
      </c>
      <c r="AN16" s="17"/>
      <c r="AO16" s="17">
        <v>0</v>
      </c>
      <c r="AP16" s="17">
        <v>0</v>
      </c>
      <c r="AQ16" s="17">
        <v>0</v>
      </c>
      <c r="AR16" s="17" t="s">
        <v>136</v>
      </c>
      <c r="AS16" s="19">
        <f t="shared" si="3"/>
        <v>0</v>
      </c>
      <c r="AT16" s="19"/>
      <c r="AU16" s="19">
        <f>VLOOKUP(G16,ABNT5101!$I$3:$J$9,2)</f>
        <v>15</v>
      </c>
      <c r="AV16" s="19">
        <f>VLOOKUP(G16,ABNT5101!$I$3:$M$9,5)</f>
        <v>0.18</v>
      </c>
      <c r="AW16" s="17" t="str">
        <f>_xlfn.XLOOKUP(G16,ABNT5101!I:I,ABNT5101!L:L)</f>
        <v>-</v>
      </c>
      <c r="AX16" s="17">
        <f>_xlfn.XLOOKUP(G16,ABNT5101!$I:$I,ABNT5101!M:M)</f>
        <v>0.18</v>
      </c>
      <c r="AY16" s="17" t="str">
        <f>_xlfn.XLOOKUP(G16,ABNT5101!$I:$I,ABNT5101!N:N)</f>
        <v>-</v>
      </c>
      <c r="AZ16" s="17">
        <f>_xlfn.XLOOKUP(G16,ABNT5101!$I:$I,ABNT5101!O:O)</f>
        <v>15</v>
      </c>
      <c r="BA16" s="20" t="str">
        <f t="shared" si="4"/>
        <v>NÃO ATENDE</v>
      </c>
      <c r="BB16" s="21">
        <f t="shared" ref="BB16:BC16" si="44">BE16/AU16-1</f>
        <v>-1</v>
      </c>
      <c r="BC16" s="21">
        <f t="shared" si="44"/>
        <v>-1</v>
      </c>
      <c r="BD16" s="21" t="str">
        <f t="shared" si="6"/>
        <v>-</v>
      </c>
      <c r="BE16" s="22"/>
      <c r="BF16" s="22"/>
      <c r="BG16" s="22"/>
      <c r="BH16" s="22"/>
      <c r="BI16" s="23"/>
      <c r="BJ16" s="22"/>
      <c r="BK16" s="20" t="str">
        <f t="shared" si="7"/>
        <v>NÃO ATENDE</v>
      </c>
      <c r="BL16" s="20" t="str">
        <f t="shared" si="8"/>
        <v>NÃO ATENDE</v>
      </c>
      <c r="BM16" s="20" t="str">
        <f t="shared" si="9"/>
        <v>NÃO ATENDE</v>
      </c>
      <c r="BN16" s="20" t="str">
        <f t="shared" si="10"/>
        <v>ATENDE</v>
      </c>
      <c r="BO16" s="24" t="str">
        <f t="shared" si="11"/>
        <v>C3</v>
      </c>
      <c r="BP16" s="24" t="str">
        <f t="shared" si="12"/>
        <v>P5</v>
      </c>
      <c r="BQ16" s="25">
        <f t="shared" si="13"/>
        <v>-1</v>
      </c>
      <c r="BR16" s="22"/>
      <c r="BS16" s="22"/>
      <c r="BT16" s="24">
        <f>IF(BP16="-","-",_xlfn.XLOOKUP(BP16,ABNT5101!$B$4:$B$9,ABNT5101!$C$4:$C$9))</f>
        <v>5</v>
      </c>
      <c r="BU16" s="24">
        <f>IF(BP16="-","-",_xlfn.XLOOKUP(BP16,ABNT5101!$B$4:$B$9,ABNT5101!$D$4:$D$9))</f>
        <v>1</v>
      </c>
      <c r="BV16" s="20" t="str">
        <f t="shared" si="14"/>
        <v>NÃO ATENDE</v>
      </c>
      <c r="BW16" s="20" t="str">
        <f t="shared" si="15"/>
        <v>NÃO ATENDE</v>
      </c>
      <c r="BX16" s="20" t="str">
        <f t="shared" si="16"/>
        <v>NÃO ATENDE</v>
      </c>
      <c r="BY16" s="24" t="str">
        <f t="shared" si="17"/>
        <v>P5</v>
      </c>
      <c r="BZ16" s="25">
        <f t="shared" si="31"/>
        <v>-1</v>
      </c>
      <c r="CA16" s="24"/>
      <c r="CB16" s="24"/>
      <c r="CC16" s="20">
        <f>IF(BY16="-","-",_xlfn.XLOOKUP(BY16,ABNT5101!$B$4:$B$9,ABNT5101!$C$4:$C$9))</f>
        <v>5</v>
      </c>
      <c r="CD16" s="24">
        <f>IF(BY16="-","-",_xlfn.XLOOKUP(BY16,ABNT5101!$B$4:$B$9,ABNT5101!$D$4:$D$9))</f>
        <v>1</v>
      </c>
      <c r="CE16" s="20" t="str">
        <f t="shared" si="18"/>
        <v>NÃO ATENDE</v>
      </c>
      <c r="CF16" s="20" t="str">
        <f t="shared" si="19"/>
        <v>NÃO ATENDE</v>
      </c>
      <c r="CG16" s="20" t="str">
        <f t="shared" si="20"/>
        <v>NÃO ATENDE</v>
      </c>
      <c r="CH16" s="26" t="e">
        <f>_xlfn.XLOOKUP(CI16,'Banco de dados'!$B:$B,'Banco de dados'!$D:$D)</f>
        <v>#N/A</v>
      </c>
      <c r="CI16" s="27"/>
      <c r="CJ16" s="26" t="e">
        <f>_xlfn.XLOOKUP(CI16,'Banco de dados'!$B:$B,'Banco de dados'!$E:$E)</f>
        <v>#N/A</v>
      </c>
      <c r="CK16" s="26"/>
      <c r="CL16" s="26" t="e">
        <f>IF(CK16="-","-",_xlfn.XLOOKUP(CK16,'Banco de dados'!$B:$B,'Banco de dados'!$E:$E))</f>
        <v>#N/A</v>
      </c>
      <c r="CM16" s="28">
        <f t="shared" si="21"/>
        <v>1</v>
      </c>
      <c r="CN16" s="26">
        <f>_xlfn.XLOOKUP(CI16,'Banco de dados'!$B:$B,'Banco de dados'!$H:$H)</f>
        <v>0</v>
      </c>
      <c r="CO16" s="26" t="e">
        <f t="array" aca="1" ref="CO16" ca="1">_xludf.XLOOKUP(CK16,'Banco de dados'!$B:$B,'Banco de dados'!$H:$H)</f>
        <v>#NAME?</v>
      </c>
      <c r="CP16" s="26" t="e">
        <f t="array" aca="1" ref="CP16" ca="1">_xludf.XLOOKUP(CI16,'Banco de dados'!$B:$B,'Banco de dados'!$F:$F)</f>
        <v>#NAME?</v>
      </c>
      <c r="CQ16" s="26" t="e">
        <f t="array" aca="1" ref="CQ16" ca="1">_xludf.XLOOKUP(CK16,'Banco de dados'!$B:$B,'Banco de dados'!$F:$F)</f>
        <v>#NAME?</v>
      </c>
      <c r="CR16" s="27">
        <v>0</v>
      </c>
      <c r="CS16" s="27">
        <v>0</v>
      </c>
      <c r="CT16" s="26" t="str">
        <f>IF(AG16=0.5,"Suporte",IF(AND(AG16&gt;='Braços de IP'!$B$9,AG16&lt;='Braços de IP'!$D$9),'Braços de IP'!$E$9,IF(AND(AG16&gt;='Braços de IP'!$B$10,AG16&lt;='Braços de IP'!$D$10),'Braços de IP'!$E$10,IF(AND(AG16&gt;='Braços de IP'!$B$11,AG16&lt;='Braços de IP'!$D$11),'Braços de IP'!$E$11,IF(AND(AG16&gt;='Braços de IP'!$B$12,AG16&lt;='Braços de IP'!$D$12),'Braços de IP'!$E$12,IF(AND(AG16&gt;='Braços de IP'!$B$13,AG16&lt;='Braços de IP'!$D$13),'Braços de IP'!$E$13,IF(AND(AG16&gt;='Braços de IP'!$B$14,AG16&lt;='Braços de IP'!$D$14),'Braços de IP'!$E$14,"ERRO")))))))</f>
        <v>Médio I</v>
      </c>
      <c r="CU16" s="27" t="s">
        <v>154</v>
      </c>
      <c r="CV16" s="26">
        <f>IF($CU16="","",VLOOKUP($CU16,'Braços de IP'!$E$9:$I$15,2,0))</f>
        <v>3.5</v>
      </c>
      <c r="CW16" s="29">
        <f>IF($CU16="","",VLOOKUP($CU16,'Braços de IP'!$E$9:$I$15,5,0))</f>
        <v>8.5</v>
      </c>
      <c r="CX16" s="26"/>
      <c r="CY16" s="26"/>
      <c r="CZ16" s="26"/>
      <c r="DA16" s="26"/>
      <c r="DB16" s="26"/>
      <c r="DC16" s="26"/>
      <c r="DD16" s="30">
        <f t="shared" si="22"/>
        <v>0</v>
      </c>
      <c r="DE16" s="31">
        <f t="shared" si="23"/>
        <v>115</v>
      </c>
      <c r="DF16" s="30">
        <f t="shared" si="24"/>
        <v>115</v>
      </c>
      <c r="DG16" s="32">
        <f t="shared" si="25"/>
        <v>1</v>
      </c>
      <c r="DH16" s="33"/>
      <c r="DI16" s="34"/>
      <c r="DJ16" s="35"/>
      <c r="DK16" s="16" t="s">
        <v>144</v>
      </c>
      <c r="DL16" s="16"/>
      <c r="DN16" s="36" t="e">
        <f t="shared" si="26"/>
        <v>#VALUE!</v>
      </c>
      <c r="DP16" s="1" t="s">
        <v>6</v>
      </c>
      <c r="DQ16" s="1">
        <f t="shared" si="27"/>
        <v>0</v>
      </c>
      <c r="DR16" s="36" t="e">
        <f t="shared" si="28"/>
        <v>#DIV/0!</v>
      </c>
      <c r="DS16" s="36" t="e">
        <f t="shared" si="29"/>
        <v>#DIV/0!</v>
      </c>
    </row>
    <row r="17" spans="1:124" hidden="1" x14ac:dyDescent="0.25">
      <c r="A17" s="1" t="s">
        <v>145</v>
      </c>
      <c r="B17" s="15">
        <v>47</v>
      </c>
      <c r="C17" s="15" t="s">
        <v>146</v>
      </c>
      <c r="D17" s="16" t="s">
        <v>155</v>
      </c>
      <c r="E17" s="16">
        <v>-8.0298099999999994</v>
      </c>
      <c r="F17" s="16">
        <v>-34.883201</v>
      </c>
      <c r="G17" s="16" t="s">
        <v>153</v>
      </c>
      <c r="H17" s="17" t="s">
        <v>136</v>
      </c>
      <c r="I17" s="16" t="s">
        <v>135</v>
      </c>
      <c r="J17" s="17" t="s">
        <v>137</v>
      </c>
      <c r="K17" s="18">
        <v>96</v>
      </c>
      <c r="L17" s="17" t="s">
        <v>138</v>
      </c>
      <c r="M17" s="17">
        <v>0</v>
      </c>
      <c r="N17" s="16">
        <f t="shared" si="0"/>
        <v>192</v>
      </c>
      <c r="O17" s="17">
        <v>2</v>
      </c>
      <c r="P17" s="17"/>
      <c r="Q17" s="17"/>
      <c r="R17" s="16"/>
      <c r="S17" s="16"/>
      <c r="T17" s="16"/>
      <c r="U17" s="17"/>
      <c r="V17" s="17">
        <v>0</v>
      </c>
      <c r="W17" s="17"/>
      <c r="X17" s="17"/>
      <c r="Y17" s="17">
        <v>0</v>
      </c>
      <c r="Z17" s="17">
        <v>0</v>
      </c>
      <c r="AA17" s="17" t="s">
        <v>139</v>
      </c>
      <c r="AB17" s="17" t="s">
        <v>140</v>
      </c>
      <c r="AC17" s="17">
        <v>38.9</v>
      </c>
      <c r="AD17" s="17">
        <v>7.16</v>
      </c>
      <c r="AE17" s="17">
        <v>1</v>
      </c>
      <c r="AF17" s="17">
        <v>1.23</v>
      </c>
      <c r="AG17" s="17">
        <v>1.51</v>
      </c>
      <c r="AH17" s="17">
        <f t="shared" si="1"/>
        <v>0.28000000000000003</v>
      </c>
      <c r="AI17" s="17" t="s">
        <v>136</v>
      </c>
      <c r="AJ17" s="17" t="s">
        <v>136</v>
      </c>
      <c r="AK17" s="17" t="s">
        <v>141</v>
      </c>
      <c r="AL17" s="17">
        <f t="shared" si="2"/>
        <v>2</v>
      </c>
      <c r="AM17" s="17">
        <v>0</v>
      </c>
      <c r="AN17" s="17"/>
      <c r="AO17" s="17">
        <v>0</v>
      </c>
      <c r="AP17" s="17">
        <v>0</v>
      </c>
      <c r="AQ17" s="17">
        <v>0</v>
      </c>
      <c r="AR17" s="17" t="s">
        <v>136</v>
      </c>
      <c r="AS17" s="19">
        <f t="shared" si="3"/>
        <v>0</v>
      </c>
      <c r="AT17" s="19"/>
      <c r="AU17" s="19">
        <f>VLOOKUP(G17,ABNT5101!$I$3:$J$9,2)</f>
        <v>15</v>
      </c>
      <c r="AV17" s="19">
        <f>VLOOKUP(G17,ABNT5101!$I$3:$M$9,5)</f>
        <v>0.18</v>
      </c>
      <c r="AW17" s="17" t="str">
        <f>_xlfn.XLOOKUP(G17,ABNT5101!I:I,ABNT5101!L:L)</f>
        <v>-</v>
      </c>
      <c r="AX17" s="17">
        <f>_xlfn.XLOOKUP(G17,ABNT5101!$I:$I,ABNT5101!M:M)</f>
        <v>0.18</v>
      </c>
      <c r="AY17" s="17" t="str">
        <f>_xlfn.XLOOKUP(G17,ABNT5101!$I:$I,ABNT5101!N:N)</f>
        <v>-</v>
      </c>
      <c r="AZ17" s="17">
        <f>_xlfn.XLOOKUP(G17,ABNT5101!$I:$I,ABNT5101!O:O)</f>
        <v>15</v>
      </c>
      <c r="BA17" s="20" t="str">
        <f t="shared" si="4"/>
        <v>NÃO ATENDE</v>
      </c>
      <c r="BB17" s="21">
        <f t="shared" ref="BB17:BC17" si="45">BE17/AU17-1</f>
        <v>-1</v>
      </c>
      <c r="BC17" s="21">
        <f t="shared" si="45"/>
        <v>-1</v>
      </c>
      <c r="BD17" s="21" t="str">
        <f t="shared" si="6"/>
        <v>-</v>
      </c>
      <c r="BE17" s="22"/>
      <c r="BF17" s="22"/>
      <c r="BG17" s="22"/>
      <c r="BH17" s="22"/>
      <c r="BI17" s="23"/>
      <c r="BJ17" s="22"/>
      <c r="BK17" s="20" t="str">
        <f t="shared" si="7"/>
        <v>NÃO ATENDE</v>
      </c>
      <c r="BL17" s="20" t="str">
        <f t="shared" si="8"/>
        <v>NÃO ATENDE</v>
      </c>
      <c r="BM17" s="20" t="str">
        <f t="shared" si="9"/>
        <v>NÃO ATENDE</v>
      </c>
      <c r="BN17" s="20" t="str">
        <f t="shared" si="10"/>
        <v>ATENDE</v>
      </c>
      <c r="BO17" s="24" t="str">
        <f t="shared" si="11"/>
        <v>C3</v>
      </c>
      <c r="BP17" s="24" t="str">
        <f t="shared" si="12"/>
        <v>P6</v>
      </c>
      <c r="BQ17" s="25">
        <f t="shared" si="13"/>
        <v>-1</v>
      </c>
      <c r="BR17" s="22"/>
      <c r="BS17" s="22"/>
      <c r="BT17" s="24">
        <f>IF(BP17="-","-",_xlfn.XLOOKUP(BP17,ABNT5101!$B$4:$B$9,ABNT5101!$C$4:$C$9))</f>
        <v>3</v>
      </c>
      <c r="BU17" s="24">
        <f>IF(BP17="-","-",_xlfn.XLOOKUP(BP17,ABNT5101!$B$4:$B$9,ABNT5101!$D$4:$D$9))</f>
        <v>0.6</v>
      </c>
      <c r="BV17" s="20" t="str">
        <f t="shared" si="14"/>
        <v>NÃO ATENDE</v>
      </c>
      <c r="BW17" s="20" t="str">
        <f t="shared" si="15"/>
        <v>NÃO ATENDE</v>
      </c>
      <c r="BX17" s="20" t="str">
        <f t="shared" si="16"/>
        <v>NÃO ATENDE</v>
      </c>
      <c r="BY17" s="24" t="str">
        <f t="shared" si="17"/>
        <v>P6</v>
      </c>
      <c r="BZ17" s="25">
        <f t="shared" si="31"/>
        <v>-1</v>
      </c>
      <c r="CA17" s="24"/>
      <c r="CB17" s="24"/>
      <c r="CC17" s="20">
        <f>IF(BY17="-","-",_xlfn.XLOOKUP(BY17,ABNT5101!$B$4:$B$9,ABNT5101!$C$4:$C$9))</f>
        <v>3</v>
      </c>
      <c r="CD17" s="24">
        <f>IF(BY17="-","-",_xlfn.XLOOKUP(BY17,ABNT5101!$B$4:$B$9,ABNT5101!$D$4:$D$9))</f>
        <v>0.6</v>
      </c>
      <c r="CE17" s="20" t="str">
        <f t="shared" si="18"/>
        <v>NÃO ATENDE</v>
      </c>
      <c r="CF17" s="20" t="str">
        <f t="shared" si="19"/>
        <v>NÃO ATENDE</v>
      </c>
      <c r="CG17" s="20" t="str">
        <f t="shared" si="20"/>
        <v>NÃO ATENDE</v>
      </c>
      <c r="CH17" s="26" t="e">
        <f>_xlfn.XLOOKUP(CI17,'Banco de dados'!$B:$B,'Banco de dados'!$D:$D)</f>
        <v>#N/A</v>
      </c>
      <c r="CI17" s="27"/>
      <c r="CJ17" s="26" t="e">
        <f>_xlfn.XLOOKUP(CI17,'Banco de dados'!$B:$B,'Banco de dados'!$E:$E)</f>
        <v>#N/A</v>
      </c>
      <c r="CK17" s="26"/>
      <c r="CL17" s="26" t="e">
        <f>IF(CK17="-","-",_xlfn.XLOOKUP(CK17,'Banco de dados'!$B:$B,'Banco de dados'!$E:$E))</f>
        <v>#N/A</v>
      </c>
      <c r="CM17" s="28">
        <f t="shared" si="21"/>
        <v>1</v>
      </c>
      <c r="CN17" s="26">
        <f>_xlfn.XLOOKUP(CI17,'Banco de dados'!$B:$B,'Banco de dados'!$H:$H)</f>
        <v>0</v>
      </c>
      <c r="CO17" s="26" t="e">
        <f t="array" aca="1" ref="CO17" ca="1">_xludf.XLOOKUP(CK17,'Banco de dados'!$B:$B,'Banco de dados'!$H:$H)</f>
        <v>#NAME?</v>
      </c>
      <c r="CP17" s="26" t="e">
        <f t="array" aca="1" ref="CP17" ca="1">_xludf.XLOOKUP(CI17,'Banco de dados'!$B:$B,'Banco de dados'!$F:$F)</f>
        <v>#NAME?</v>
      </c>
      <c r="CQ17" s="26" t="e">
        <f t="array" aca="1" ref="CQ17" ca="1">_xludf.XLOOKUP(CK17,'Banco de dados'!$B:$B,'Banco de dados'!$F:$F)</f>
        <v>#NAME?</v>
      </c>
      <c r="CR17" s="27">
        <v>0</v>
      </c>
      <c r="CS17" s="27"/>
      <c r="CT17" s="26" t="str">
        <f>IF(AG17=0.5,"Suporte",IF(AND(AG17&gt;='Braços de IP'!$B$9,AG17&lt;='Braços de IP'!$D$9),'Braços de IP'!$E$9,IF(AND(AG17&gt;='Braços de IP'!$B$10,AG17&lt;='Braços de IP'!$D$10),'Braços de IP'!$E$10,IF(AND(AG17&gt;='Braços de IP'!$B$11,AG17&lt;='Braços de IP'!$D$11),'Braços de IP'!$E$11,IF(AND(AG17&gt;='Braços de IP'!$B$12,AG17&lt;='Braços de IP'!$D$12),'Braços de IP'!$E$12,IF(AND(AG17&gt;='Braços de IP'!$B$13,AG17&lt;='Braços de IP'!$D$13),'Braços de IP'!$E$13,IF(AND(AG17&gt;='Braços de IP'!$B$14,AG17&lt;='Braços de IP'!$D$14),'Braços de IP'!$E$14,"ERRO")))))))</f>
        <v>Médio I</v>
      </c>
      <c r="CU17" s="27"/>
      <c r="CV17" s="26" t="str">
        <f>IF($CU17="","",VLOOKUP($CU17,'Braços de IP'!$E$9:$I$15,2,0))</f>
        <v/>
      </c>
      <c r="CW17" s="29" t="str">
        <f>IF($CU17="","",VLOOKUP($CU17,'Braços de IP'!$E$9:$I$15,5,0))</f>
        <v/>
      </c>
      <c r="CX17" s="26"/>
      <c r="CY17" s="26"/>
      <c r="CZ17" s="26"/>
      <c r="DA17" s="26"/>
      <c r="DB17" s="26"/>
      <c r="DC17" s="26"/>
      <c r="DD17" s="30">
        <f t="shared" si="22"/>
        <v>0</v>
      </c>
      <c r="DE17" s="31">
        <f t="shared" si="23"/>
        <v>96</v>
      </c>
      <c r="DF17" s="30">
        <f t="shared" si="24"/>
        <v>96</v>
      </c>
      <c r="DG17" s="32">
        <f t="shared" si="25"/>
        <v>1</v>
      </c>
      <c r="DH17" s="33"/>
      <c r="DI17" s="34"/>
      <c r="DJ17" s="35"/>
      <c r="DK17" s="16" t="s">
        <v>144</v>
      </c>
      <c r="DL17" s="16"/>
      <c r="DN17" s="36" t="e">
        <f t="shared" si="26"/>
        <v>#VALUE!</v>
      </c>
      <c r="DP17" s="1" t="s">
        <v>6</v>
      </c>
      <c r="DQ17" s="1">
        <f t="shared" si="27"/>
        <v>0</v>
      </c>
      <c r="DR17" s="36" t="e">
        <f t="shared" si="28"/>
        <v>#DIV/0!</v>
      </c>
      <c r="DS17" s="36" t="e">
        <f t="shared" si="29"/>
        <v>#DIV/0!</v>
      </c>
    </row>
    <row r="18" spans="1:124" hidden="1" x14ac:dyDescent="0.25">
      <c r="A18" s="1" t="s">
        <v>145</v>
      </c>
      <c r="B18" s="15">
        <v>47</v>
      </c>
      <c r="C18" s="15" t="s">
        <v>146</v>
      </c>
      <c r="D18" s="16" t="s">
        <v>155</v>
      </c>
      <c r="E18" s="16">
        <v>-8.0298099999999994</v>
      </c>
      <c r="F18" s="16">
        <v>-34.883201</v>
      </c>
      <c r="G18" s="16" t="s">
        <v>153</v>
      </c>
      <c r="H18" s="17" t="s">
        <v>136</v>
      </c>
      <c r="I18" s="16" t="s">
        <v>135</v>
      </c>
      <c r="J18" s="17" t="s">
        <v>137</v>
      </c>
      <c r="K18" s="18">
        <v>96</v>
      </c>
      <c r="L18" s="17" t="s">
        <v>138</v>
      </c>
      <c r="M18" s="17">
        <v>0</v>
      </c>
      <c r="N18" s="16">
        <f t="shared" si="0"/>
        <v>192</v>
      </c>
      <c r="O18" s="17">
        <v>2</v>
      </c>
      <c r="P18" s="17"/>
      <c r="Q18" s="17"/>
      <c r="R18" s="16"/>
      <c r="S18" s="16"/>
      <c r="T18" s="16"/>
      <c r="U18" s="17"/>
      <c r="V18" s="17">
        <v>0</v>
      </c>
      <c r="W18" s="17"/>
      <c r="X18" s="17"/>
      <c r="Y18" s="17">
        <v>0</v>
      </c>
      <c r="Z18" s="17">
        <v>0</v>
      </c>
      <c r="AA18" s="17" t="s">
        <v>139</v>
      </c>
      <c r="AB18" s="17" t="s">
        <v>140</v>
      </c>
      <c r="AC18" s="17">
        <v>38.9</v>
      </c>
      <c r="AD18" s="17">
        <v>7.16</v>
      </c>
      <c r="AE18" s="17">
        <v>1</v>
      </c>
      <c r="AF18" s="17">
        <v>1.23</v>
      </c>
      <c r="AG18" s="17">
        <v>1.51</v>
      </c>
      <c r="AH18" s="17">
        <f t="shared" si="1"/>
        <v>0.28000000000000003</v>
      </c>
      <c r="AI18" s="17" t="s">
        <v>136</v>
      </c>
      <c r="AJ18" s="17" t="s">
        <v>136</v>
      </c>
      <c r="AK18" s="17" t="s">
        <v>141</v>
      </c>
      <c r="AL18" s="17">
        <f t="shared" si="2"/>
        <v>2</v>
      </c>
      <c r="AM18" s="17">
        <v>0</v>
      </c>
      <c r="AN18" s="17"/>
      <c r="AO18" s="17">
        <v>0</v>
      </c>
      <c r="AP18" s="17">
        <v>0</v>
      </c>
      <c r="AQ18" s="17">
        <v>0</v>
      </c>
      <c r="AR18" s="17" t="s">
        <v>136</v>
      </c>
      <c r="AS18" s="19">
        <f t="shared" si="3"/>
        <v>0</v>
      </c>
      <c r="AT18" s="19"/>
      <c r="AU18" s="19">
        <f>VLOOKUP(G18,ABNT5101!$I$3:$J$9,2)</f>
        <v>15</v>
      </c>
      <c r="AV18" s="19">
        <f>VLOOKUP(G18,ABNT5101!$I$3:$M$9,5)</f>
        <v>0.18</v>
      </c>
      <c r="AW18" s="17" t="str">
        <f>_xlfn.XLOOKUP(G18,ABNT5101!I:I,ABNT5101!L:L)</f>
        <v>-</v>
      </c>
      <c r="AX18" s="17">
        <f>_xlfn.XLOOKUP(G18,ABNT5101!$I:$I,ABNT5101!M:M)</f>
        <v>0.18</v>
      </c>
      <c r="AY18" s="17" t="str">
        <f>_xlfn.XLOOKUP(G18,ABNT5101!$I:$I,ABNT5101!N:N)</f>
        <v>-</v>
      </c>
      <c r="AZ18" s="17">
        <f>_xlfn.XLOOKUP(G18,ABNT5101!$I:$I,ABNT5101!O:O)</f>
        <v>15</v>
      </c>
      <c r="BA18" s="20" t="str">
        <f t="shared" si="4"/>
        <v>NÃO ATENDE</v>
      </c>
      <c r="BB18" s="21">
        <f t="shared" ref="BB18:BC18" si="46">BE18/AU18-1</f>
        <v>-1</v>
      </c>
      <c r="BC18" s="21">
        <f t="shared" si="46"/>
        <v>-1</v>
      </c>
      <c r="BD18" s="21" t="str">
        <f t="shared" si="6"/>
        <v>-</v>
      </c>
      <c r="BE18" s="22"/>
      <c r="BF18" s="22"/>
      <c r="BG18" s="22"/>
      <c r="BH18" s="22"/>
      <c r="BI18" s="23"/>
      <c r="BJ18" s="22"/>
      <c r="BK18" s="20" t="str">
        <f t="shared" si="7"/>
        <v>NÃO ATENDE</v>
      </c>
      <c r="BL18" s="20" t="str">
        <f t="shared" si="8"/>
        <v>NÃO ATENDE</v>
      </c>
      <c r="BM18" s="20" t="str">
        <f t="shared" si="9"/>
        <v>NÃO ATENDE</v>
      </c>
      <c r="BN18" s="20" t="str">
        <f t="shared" si="10"/>
        <v>ATENDE</v>
      </c>
      <c r="BO18" s="24" t="str">
        <f t="shared" si="11"/>
        <v>C3</v>
      </c>
      <c r="BP18" s="24" t="str">
        <f t="shared" si="12"/>
        <v>P6</v>
      </c>
      <c r="BQ18" s="25">
        <f t="shared" si="13"/>
        <v>-1</v>
      </c>
      <c r="BR18" s="22"/>
      <c r="BS18" s="22"/>
      <c r="BT18" s="24">
        <f>IF(BP18="-","-",_xlfn.XLOOKUP(BP18,ABNT5101!$B$4:$B$9,ABNT5101!$C$4:$C$9))</f>
        <v>3</v>
      </c>
      <c r="BU18" s="24">
        <f>IF(BP18="-","-",_xlfn.XLOOKUP(BP18,ABNT5101!$B$4:$B$9,ABNT5101!$D$4:$D$9))</f>
        <v>0.6</v>
      </c>
      <c r="BV18" s="20" t="str">
        <f t="shared" si="14"/>
        <v>NÃO ATENDE</v>
      </c>
      <c r="BW18" s="20" t="str">
        <f t="shared" si="15"/>
        <v>NÃO ATENDE</v>
      </c>
      <c r="BX18" s="20" t="str">
        <f t="shared" si="16"/>
        <v>NÃO ATENDE</v>
      </c>
      <c r="BY18" s="24" t="str">
        <f t="shared" si="17"/>
        <v>P6</v>
      </c>
      <c r="BZ18" s="25">
        <f t="shared" si="31"/>
        <v>-1</v>
      </c>
      <c r="CA18" s="24"/>
      <c r="CB18" s="24"/>
      <c r="CC18" s="20">
        <f>IF(BY18="-","-",_xlfn.XLOOKUP(BY18,ABNT5101!$B$4:$B$9,ABNT5101!$C$4:$C$9))</f>
        <v>3</v>
      </c>
      <c r="CD18" s="24">
        <f>IF(BY18="-","-",_xlfn.XLOOKUP(BY18,ABNT5101!$B$4:$B$9,ABNT5101!$D$4:$D$9))</f>
        <v>0.6</v>
      </c>
      <c r="CE18" s="20" t="str">
        <f t="shared" si="18"/>
        <v>NÃO ATENDE</v>
      </c>
      <c r="CF18" s="20" t="str">
        <f t="shared" si="19"/>
        <v>NÃO ATENDE</v>
      </c>
      <c r="CG18" s="20" t="str">
        <f t="shared" si="20"/>
        <v>NÃO ATENDE</v>
      </c>
      <c r="CH18" s="26" t="e">
        <f>_xlfn.XLOOKUP(CI18,'Banco de dados'!$B:$B,'Banco de dados'!$D:$D)</f>
        <v>#N/A</v>
      </c>
      <c r="CI18" s="27"/>
      <c r="CJ18" s="26" t="e">
        <f>_xlfn.XLOOKUP(CI18,'Banco de dados'!$B:$B,'Banco de dados'!$E:$E)</f>
        <v>#N/A</v>
      </c>
      <c r="CK18" s="26"/>
      <c r="CL18" s="26" t="e">
        <f>IF(CK18="-","-",_xlfn.XLOOKUP(CK18,'Banco de dados'!$B:$B,'Banco de dados'!$E:$E))</f>
        <v>#N/A</v>
      </c>
      <c r="CM18" s="28">
        <f t="shared" si="21"/>
        <v>1</v>
      </c>
      <c r="CN18" s="26">
        <f>_xlfn.XLOOKUP(CI18,'Banco de dados'!$B:$B,'Banco de dados'!$H:$H)</f>
        <v>0</v>
      </c>
      <c r="CO18" s="26" t="e">
        <f t="array" aca="1" ref="CO18" ca="1">_xludf.XLOOKUP(CK18,'Banco de dados'!$B:$B,'Banco de dados'!$H:$H)</f>
        <v>#NAME?</v>
      </c>
      <c r="CP18" s="26" t="e">
        <f t="array" aca="1" ref="CP18" ca="1">_xludf.XLOOKUP(CI18,'Banco de dados'!$B:$B,'Banco de dados'!$F:$F)</f>
        <v>#NAME?</v>
      </c>
      <c r="CQ18" s="26" t="e">
        <f t="array" aca="1" ref="CQ18" ca="1">_xludf.XLOOKUP(CK18,'Banco de dados'!$B:$B,'Banco de dados'!$F:$F)</f>
        <v>#NAME?</v>
      </c>
      <c r="CR18" s="27">
        <v>0</v>
      </c>
      <c r="CS18" s="27"/>
      <c r="CT18" s="26" t="str">
        <f>IF(AG18=0.5,"Suporte",IF(AND(AG18&gt;='Braços de IP'!$B$9,AG18&lt;='Braços de IP'!$D$9),'Braços de IP'!$E$9,IF(AND(AG18&gt;='Braços de IP'!$B$10,AG18&lt;='Braços de IP'!$D$10),'Braços de IP'!$E$10,IF(AND(AG18&gt;='Braços de IP'!$B$11,AG18&lt;='Braços de IP'!$D$11),'Braços de IP'!$E$11,IF(AND(AG18&gt;='Braços de IP'!$B$12,AG18&lt;='Braços de IP'!$D$12),'Braços de IP'!$E$12,IF(AND(AG18&gt;='Braços de IP'!$B$13,AG18&lt;='Braços de IP'!$D$13),'Braços de IP'!$E$13,IF(AND(AG18&gt;='Braços de IP'!$B$14,AG18&lt;='Braços de IP'!$D$14),'Braços de IP'!$E$14,"ERRO")))))))</f>
        <v>Médio I</v>
      </c>
      <c r="CU18" s="27"/>
      <c r="CV18" s="26" t="str">
        <f>IF($CU18="","",VLOOKUP($CU18,'Braços de IP'!$E$9:$I$15,2,0))</f>
        <v/>
      </c>
      <c r="CW18" s="29" t="str">
        <f>IF($CU18="","",VLOOKUP($CU18,'Braços de IP'!$E$9:$I$15,5,0))</f>
        <v/>
      </c>
      <c r="CX18" s="26"/>
      <c r="CY18" s="26"/>
      <c r="CZ18" s="26"/>
      <c r="DA18" s="26"/>
      <c r="DB18" s="26"/>
      <c r="DC18" s="26"/>
      <c r="DD18" s="30">
        <f t="shared" si="22"/>
        <v>0</v>
      </c>
      <c r="DE18" s="31">
        <f t="shared" si="23"/>
        <v>96</v>
      </c>
      <c r="DF18" s="30">
        <f t="shared" si="24"/>
        <v>96</v>
      </c>
      <c r="DG18" s="32">
        <f t="shared" si="25"/>
        <v>1</v>
      </c>
      <c r="DH18" s="33"/>
      <c r="DI18" s="34"/>
      <c r="DJ18" s="35"/>
      <c r="DK18" s="16" t="s">
        <v>144</v>
      </c>
      <c r="DL18" s="16"/>
      <c r="DN18" s="36" t="e">
        <f t="shared" si="26"/>
        <v>#VALUE!</v>
      </c>
      <c r="DP18" s="1" t="s">
        <v>6</v>
      </c>
      <c r="DQ18" s="1">
        <f t="shared" si="27"/>
        <v>0</v>
      </c>
      <c r="DR18" s="36" t="e">
        <f t="shared" si="28"/>
        <v>#DIV/0!</v>
      </c>
      <c r="DS18" s="36" t="e">
        <f t="shared" si="29"/>
        <v>#DIV/0!</v>
      </c>
    </row>
    <row r="19" spans="1:124" hidden="1" x14ac:dyDescent="0.25">
      <c r="A19" s="1" t="s">
        <v>145</v>
      </c>
      <c r="B19" s="15">
        <v>47</v>
      </c>
      <c r="C19" s="15" t="s">
        <v>146</v>
      </c>
      <c r="D19" s="16" t="s">
        <v>155</v>
      </c>
      <c r="E19" s="16">
        <v>-8.0298099999999994</v>
      </c>
      <c r="F19" s="16">
        <v>-34.883201</v>
      </c>
      <c r="G19" s="16" t="s">
        <v>153</v>
      </c>
      <c r="H19" s="17" t="s">
        <v>136</v>
      </c>
      <c r="I19" s="16" t="s">
        <v>135</v>
      </c>
      <c r="J19" s="17" t="s">
        <v>137</v>
      </c>
      <c r="K19" s="18">
        <v>96</v>
      </c>
      <c r="L19" s="17" t="s">
        <v>138</v>
      </c>
      <c r="M19" s="17">
        <v>0</v>
      </c>
      <c r="N19" s="16">
        <f t="shared" si="0"/>
        <v>192</v>
      </c>
      <c r="O19" s="17">
        <v>2</v>
      </c>
      <c r="P19" s="17"/>
      <c r="Q19" s="17"/>
      <c r="R19" s="16"/>
      <c r="S19" s="16"/>
      <c r="T19" s="16"/>
      <c r="U19" s="17"/>
      <c r="V19" s="17">
        <v>0</v>
      </c>
      <c r="W19" s="17"/>
      <c r="X19" s="17"/>
      <c r="Y19" s="17">
        <v>0</v>
      </c>
      <c r="Z19" s="17">
        <v>0</v>
      </c>
      <c r="AA19" s="17" t="s">
        <v>139</v>
      </c>
      <c r="AB19" s="17" t="s">
        <v>140</v>
      </c>
      <c r="AC19" s="17">
        <v>38.9</v>
      </c>
      <c r="AD19" s="17">
        <v>7.16</v>
      </c>
      <c r="AE19" s="17">
        <v>1</v>
      </c>
      <c r="AF19" s="17">
        <v>1.23</v>
      </c>
      <c r="AG19" s="17">
        <v>1.51</v>
      </c>
      <c r="AH19" s="17">
        <f t="shared" si="1"/>
        <v>0.28000000000000003</v>
      </c>
      <c r="AI19" s="17" t="s">
        <v>136</v>
      </c>
      <c r="AJ19" s="17" t="s">
        <v>136</v>
      </c>
      <c r="AK19" s="17" t="s">
        <v>141</v>
      </c>
      <c r="AL19" s="17">
        <f t="shared" si="2"/>
        <v>2</v>
      </c>
      <c r="AM19" s="17">
        <v>0</v>
      </c>
      <c r="AN19" s="17"/>
      <c r="AO19" s="17">
        <v>0</v>
      </c>
      <c r="AP19" s="17">
        <v>0</v>
      </c>
      <c r="AQ19" s="17">
        <v>0</v>
      </c>
      <c r="AR19" s="17" t="s">
        <v>136</v>
      </c>
      <c r="AS19" s="19">
        <f t="shared" si="3"/>
        <v>0</v>
      </c>
      <c r="AT19" s="19"/>
      <c r="AU19" s="19">
        <f>VLOOKUP(G19,ABNT5101!$I$3:$J$9,2)</f>
        <v>15</v>
      </c>
      <c r="AV19" s="19">
        <f>VLOOKUP(G19,ABNT5101!$I$3:$M$9,5)</f>
        <v>0.18</v>
      </c>
      <c r="AW19" s="17" t="str">
        <f>_xlfn.XLOOKUP(G19,ABNT5101!I:I,ABNT5101!L:L)</f>
        <v>-</v>
      </c>
      <c r="AX19" s="17">
        <f>_xlfn.XLOOKUP(G19,ABNT5101!$I:$I,ABNT5101!M:M)</f>
        <v>0.18</v>
      </c>
      <c r="AY19" s="17" t="str">
        <f>_xlfn.XLOOKUP(G19,ABNT5101!$I:$I,ABNT5101!N:N)</f>
        <v>-</v>
      </c>
      <c r="AZ19" s="17">
        <f>_xlfn.XLOOKUP(G19,ABNT5101!$I:$I,ABNT5101!O:O)</f>
        <v>15</v>
      </c>
      <c r="BA19" s="20" t="str">
        <f t="shared" si="4"/>
        <v>NÃO ATENDE</v>
      </c>
      <c r="BB19" s="21">
        <f t="shared" ref="BB19:BC19" si="47">BE19/AU19-1</f>
        <v>-1</v>
      </c>
      <c r="BC19" s="21">
        <f t="shared" si="47"/>
        <v>-1</v>
      </c>
      <c r="BD19" s="21" t="str">
        <f t="shared" si="6"/>
        <v>-</v>
      </c>
      <c r="BE19" s="22"/>
      <c r="BF19" s="22"/>
      <c r="BG19" s="22"/>
      <c r="BH19" s="22"/>
      <c r="BI19" s="23"/>
      <c r="BJ19" s="22"/>
      <c r="BK19" s="20" t="str">
        <f t="shared" si="7"/>
        <v>NÃO ATENDE</v>
      </c>
      <c r="BL19" s="20" t="str">
        <f t="shared" si="8"/>
        <v>NÃO ATENDE</v>
      </c>
      <c r="BM19" s="20" t="str">
        <f t="shared" si="9"/>
        <v>NÃO ATENDE</v>
      </c>
      <c r="BN19" s="20" t="str">
        <f t="shared" si="10"/>
        <v>ATENDE</v>
      </c>
      <c r="BO19" s="24" t="str">
        <f t="shared" si="11"/>
        <v>C3</v>
      </c>
      <c r="BP19" s="24" t="str">
        <f t="shared" si="12"/>
        <v>P6</v>
      </c>
      <c r="BQ19" s="25">
        <f t="shared" si="13"/>
        <v>-1</v>
      </c>
      <c r="BR19" s="22"/>
      <c r="BS19" s="22"/>
      <c r="BT19" s="24">
        <f>IF(BP19="-","-",_xlfn.XLOOKUP(BP19,ABNT5101!$B$4:$B$9,ABNT5101!$C$4:$C$9))</f>
        <v>3</v>
      </c>
      <c r="BU19" s="24">
        <f>IF(BP19="-","-",_xlfn.XLOOKUP(BP19,ABNT5101!$B$4:$B$9,ABNT5101!$D$4:$D$9))</f>
        <v>0.6</v>
      </c>
      <c r="BV19" s="20" t="str">
        <f t="shared" si="14"/>
        <v>NÃO ATENDE</v>
      </c>
      <c r="BW19" s="20" t="str">
        <f t="shared" si="15"/>
        <v>NÃO ATENDE</v>
      </c>
      <c r="BX19" s="20" t="str">
        <f t="shared" si="16"/>
        <v>NÃO ATENDE</v>
      </c>
      <c r="BY19" s="24" t="str">
        <f t="shared" si="17"/>
        <v>P6</v>
      </c>
      <c r="BZ19" s="25">
        <f t="shared" si="31"/>
        <v>-1</v>
      </c>
      <c r="CA19" s="24"/>
      <c r="CB19" s="24"/>
      <c r="CC19" s="20">
        <f>IF(BY19="-","-",_xlfn.XLOOKUP(BY19,ABNT5101!$B$4:$B$9,ABNT5101!$C$4:$C$9))</f>
        <v>3</v>
      </c>
      <c r="CD19" s="24">
        <f>IF(BY19="-","-",_xlfn.XLOOKUP(BY19,ABNT5101!$B$4:$B$9,ABNT5101!$D$4:$D$9))</f>
        <v>0.6</v>
      </c>
      <c r="CE19" s="20" t="str">
        <f t="shared" si="18"/>
        <v>NÃO ATENDE</v>
      </c>
      <c r="CF19" s="20" t="str">
        <f t="shared" si="19"/>
        <v>NÃO ATENDE</v>
      </c>
      <c r="CG19" s="20" t="str">
        <f t="shared" si="20"/>
        <v>NÃO ATENDE</v>
      </c>
      <c r="CH19" s="26" t="e">
        <f>_xlfn.XLOOKUP(CI19,'Banco de dados'!$B:$B,'Banco de dados'!$D:$D)</f>
        <v>#N/A</v>
      </c>
      <c r="CI19" s="27"/>
      <c r="CJ19" s="26" t="e">
        <f>_xlfn.XLOOKUP(CI19,'Banco de dados'!$B:$B,'Banco de dados'!$E:$E)</f>
        <v>#N/A</v>
      </c>
      <c r="CK19" s="26"/>
      <c r="CL19" s="26" t="e">
        <f>IF(CK19="-","-",_xlfn.XLOOKUP(CK19,'Banco de dados'!$B:$B,'Banco de dados'!$E:$E))</f>
        <v>#N/A</v>
      </c>
      <c r="CM19" s="28">
        <f t="shared" si="21"/>
        <v>1</v>
      </c>
      <c r="CN19" s="26">
        <f>_xlfn.XLOOKUP(CI19,'Banco de dados'!$B:$B,'Banco de dados'!$H:$H)</f>
        <v>0</v>
      </c>
      <c r="CO19" s="26" t="e">
        <f t="array" aca="1" ref="CO19" ca="1">_xludf.XLOOKUP(CK19,'Banco de dados'!$B:$B,'Banco de dados'!$H:$H)</f>
        <v>#NAME?</v>
      </c>
      <c r="CP19" s="26" t="e">
        <f t="array" aca="1" ref="CP19" ca="1">_xludf.XLOOKUP(CI19,'Banco de dados'!$B:$B,'Banco de dados'!$F:$F)</f>
        <v>#NAME?</v>
      </c>
      <c r="CQ19" s="26" t="e">
        <f t="array" aca="1" ref="CQ19" ca="1">_xludf.XLOOKUP(CK19,'Banco de dados'!$B:$B,'Banco de dados'!$F:$F)</f>
        <v>#NAME?</v>
      </c>
      <c r="CR19" s="27">
        <v>0</v>
      </c>
      <c r="CS19" s="27"/>
      <c r="CT19" s="26" t="str">
        <f>IF(AG19=0.5,"Suporte",IF(AND(AG19&gt;='Braços de IP'!$B$9,AG19&lt;='Braços de IP'!$D$9),'Braços de IP'!$E$9,IF(AND(AG19&gt;='Braços de IP'!$B$10,AG19&lt;='Braços de IP'!$D$10),'Braços de IP'!$E$10,IF(AND(AG19&gt;='Braços de IP'!$B$11,AG19&lt;='Braços de IP'!$D$11),'Braços de IP'!$E$11,IF(AND(AG19&gt;='Braços de IP'!$B$12,AG19&lt;='Braços de IP'!$D$12),'Braços de IP'!$E$12,IF(AND(AG19&gt;='Braços de IP'!$B$13,AG19&lt;='Braços de IP'!$D$13),'Braços de IP'!$E$13,IF(AND(AG19&gt;='Braços de IP'!$B$14,AG19&lt;='Braços de IP'!$D$14),'Braços de IP'!$E$14,"ERRO")))))))</f>
        <v>Médio I</v>
      </c>
      <c r="CU19" s="27"/>
      <c r="CV19" s="26" t="str">
        <f>IF($CU19="","",VLOOKUP($CU19,'Braços de IP'!$E$9:$I$15,2,0))</f>
        <v/>
      </c>
      <c r="CW19" s="29" t="str">
        <f>IF($CU19="","",VLOOKUP($CU19,'Braços de IP'!$E$9:$I$15,5,0))</f>
        <v/>
      </c>
      <c r="CX19" s="26"/>
      <c r="CY19" s="26"/>
      <c r="CZ19" s="26"/>
      <c r="DA19" s="26"/>
      <c r="DB19" s="26"/>
      <c r="DC19" s="26"/>
      <c r="DD19" s="30">
        <f t="shared" si="22"/>
        <v>0</v>
      </c>
      <c r="DE19" s="31">
        <f t="shared" si="23"/>
        <v>96</v>
      </c>
      <c r="DF19" s="30">
        <f t="shared" si="24"/>
        <v>96</v>
      </c>
      <c r="DG19" s="32">
        <f t="shared" si="25"/>
        <v>1</v>
      </c>
      <c r="DH19" s="33"/>
      <c r="DI19" s="34"/>
      <c r="DJ19" s="35"/>
      <c r="DK19" s="16" t="s">
        <v>144</v>
      </c>
      <c r="DL19" s="16"/>
      <c r="DN19" s="36" t="e">
        <f t="shared" si="26"/>
        <v>#VALUE!</v>
      </c>
      <c r="DP19" s="1" t="s">
        <v>6</v>
      </c>
      <c r="DQ19" s="1">
        <f t="shared" si="27"/>
        <v>0</v>
      </c>
      <c r="DR19" s="36" t="e">
        <f t="shared" si="28"/>
        <v>#DIV/0!</v>
      </c>
      <c r="DS19" s="36" t="e">
        <f t="shared" si="29"/>
        <v>#DIV/0!</v>
      </c>
    </row>
    <row r="20" spans="1:124" hidden="1" x14ac:dyDescent="0.25">
      <c r="A20" s="38" t="s">
        <v>145</v>
      </c>
      <c r="B20" s="15">
        <v>48</v>
      </c>
      <c r="C20" s="15" t="s">
        <v>146</v>
      </c>
      <c r="D20" s="27" t="s">
        <v>156</v>
      </c>
      <c r="E20" s="27">
        <v>-8.0427750000000007</v>
      </c>
      <c r="F20" s="27">
        <v>-34.908771999999999</v>
      </c>
      <c r="G20" s="27" t="s">
        <v>157</v>
      </c>
      <c r="H20" s="22" t="s">
        <v>136</v>
      </c>
      <c r="I20" s="27" t="s">
        <v>135</v>
      </c>
      <c r="J20" s="22" t="s">
        <v>137</v>
      </c>
      <c r="K20" s="23">
        <v>96</v>
      </c>
      <c r="L20" s="22" t="s">
        <v>138</v>
      </c>
      <c r="M20" s="22">
        <v>0</v>
      </c>
      <c r="N20" s="27">
        <f t="shared" si="0"/>
        <v>192</v>
      </c>
      <c r="O20" s="22">
        <v>2</v>
      </c>
      <c r="P20" s="17"/>
      <c r="Q20" s="17"/>
      <c r="R20" s="27"/>
      <c r="S20" s="27"/>
      <c r="T20" s="16"/>
      <c r="U20" s="17"/>
      <c r="V20" s="22">
        <v>0</v>
      </c>
      <c r="W20" s="22"/>
      <c r="X20" s="22"/>
      <c r="Y20" s="22">
        <v>0</v>
      </c>
      <c r="Z20" s="22">
        <v>0</v>
      </c>
      <c r="AA20" s="22" t="s">
        <v>139</v>
      </c>
      <c r="AB20" s="22" t="s">
        <v>140</v>
      </c>
      <c r="AC20" s="22"/>
      <c r="AD20" s="22">
        <v>6.55</v>
      </c>
      <c r="AE20" s="22">
        <v>1</v>
      </c>
      <c r="AF20" s="22">
        <v>0.87</v>
      </c>
      <c r="AG20" s="22">
        <v>1.72</v>
      </c>
      <c r="AH20" s="22">
        <f t="shared" si="1"/>
        <v>0.85</v>
      </c>
      <c r="AI20" s="22" t="s">
        <v>136</v>
      </c>
      <c r="AJ20" s="22" t="s">
        <v>136</v>
      </c>
      <c r="AK20" s="22" t="s">
        <v>141</v>
      </c>
      <c r="AL20" s="22">
        <f t="shared" si="2"/>
        <v>2</v>
      </c>
      <c r="AM20" s="22">
        <v>0</v>
      </c>
      <c r="AN20" s="22"/>
      <c r="AO20" s="22">
        <v>0</v>
      </c>
      <c r="AP20" s="22">
        <v>0</v>
      </c>
      <c r="AQ20" s="22">
        <v>0</v>
      </c>
      <c r="AR20" s="22" t="s">
        <v>136</v>
      </c>
      <c r="AS20" s="22">
        <f t="shared" si="3"/>
        <v>0</v>
      </c>
      <c r="AT20" s="22"/>
      <c r="AU20" s="22">
        <f>VLOOKUP(G20,ABNT5101!$I$3:$J$9,2)</f>
        <v>7.5</v>
      </c>
      <c r="AV20" s="22">
        <f>VLOOKUP(G20,ABNT5101!$I$3:$M$9,5)</f>
        <v>0.18</v>
      </c>
      <c r="AW20" s="17" t="str">
        <f>_xlfn.XLOOKUP(G20,ABNT5101!I:I,ABNT5101!L:L)</f>
        <v>-</v>
      </c>
      <c r="AX20" s="17">
        <f>_xlfn.XLOOKUP(G20,ABNT5101!$I:$I,ABNT5101!M:M)</f>
        <v>0.18</v>
      </c>
      <c r="AY20" s="17" t="str">
        <f>_xlfn.XLOOKUP(G20,ABNT5101!$I:$I,ABNT5101!N:N)</f>
        <v>-</v>
      </c>
      <c r="AZ20" s="17">
        <f>_xlfn.XLOOKUP(G20,ABNT5101!$I:$I,ABNT5101!O:O)</f>
        <v>16</v>
      </c>
      <c r="BA20" s="27" t="str">
        <f t="shared" si="4"/>
        <v>NÃO ATENDE</v>
      </c>
      <c r="BB20" s="39">
        <f t="shared" ref="BB20:BC20" si="48">BE20/AU20-1</f>
        <v>0.48400000000000021</v>
      </c>
      <c r="BC20" s="39">
        <f t="shared" si="48"/>
        <v>0.2777777777777779</v>
      </c>
      <c r="BD20" s="39" t="str">
        <f t="shared" si="6"/>
        <v>-</v>
      </c>
      <c r="BE20" s="22">
        <v>11.13</v>
      </c>
      <c r="BF20" s="22">
        <v>0.23</v>
      </c>
      <c r="BG20" s="22"/>
      <c r="BH20" s="22"/>
      <c r="BI20" s="23"/>
      <c r="BJ20" s="22"/>
      <c r="BK20" s="27" t="str">
        <f t="shared" si="7"/>
        <v>ATENDE</v>
      </c>
      <c r="BL20" s="27" t="str">
        <f t="shared" si="8"/>
        <v>ATENDE</v>
      </c>
      <c r="BM20" s="27" t="str">
        <f t="shared" si="9"/>
        <v>ATENDE</v>
      </c>
      <c r="BN20" s="27" t="str">
        <f t="shared" si="10"/>
        <v>ATENDE</v>
      </c>
      <c r="BO20" s="22" t="str">
        <f t="shared" si="11"/>
        <v>C5</v>
      </c>
      <c r="BP20" s="22" t="str">
        <f t="shared" si="12"/>
        <v>P6</v>
      </c>
      <c r="BQ20" s="40">
        <f t="shared" si="13"/>
        <v>1.0100000000000002</v>
      </c>
      <c r="BR20" s="22">
        <v>6.03</v>
      </c>
      <c r="BS20" s="22">
        <v>1.04</v>
      </c>
      <c r="BT20" s="24">
        <f>IF(BP20="-","-",_xlfn.XLOOKUP(BP20,ABNT5101!$B$4:$B$9,ABNT5101!$C$4:$C$9))</f>
        <v>3</v>
      </c>
      <c r="BU20" s="24">
        <f>IF(BP20="-","-",_xlfn.XLOOKUP(BP20,ABNT5101!$B$4:$B$9,ABNT5101!$D$4:$D$9))</f>
        <v>0.6</v>
      </c>
      <c r="BV20" s="27" t="str">
        <f t="shared" si="14"/>
        <v>ATENDE</v>
      </c>
      <c r="BW20" s="27" t="str">
        <f t="shared" si="15"/>
        <v>ATENDE</v>
      </c>
      <c r="BX20" s="27" t="str">
        <f t="shared" si="16"/>
        <v>ATENDE</v>
      </c>
      <c r="BY20" s="22" t="str">
        <f t="shared" si="17"/>
        <v>P6</v>
      </c>
      <c r="BZ20" s="40">
        <f t="shared" si="31"/>
        <v>0.67666666666666675</v>
      </c>
      <c r="CA20" s="22">
        <v>5.03</v>
      </c>
      <c r="CB20" s="22">
        <v>0.56000000000000005</v>
      </c>
      <c r="CC20" s="20">
        <f>IF(BY20="-","-",_xlfn.XLOOKUP(BY20,ABNT5101!$B$4:$B$9,ABNT5101!$C$4:$C$9))</f>
        <v>3</v>
      </c>
      <c r="CD20" s="24">
        <f>IF(BY20="-","-",_xlfn.XLOOKUP(BY20,ABNT5101!$B$4:$B$9,ABNT5101!$D$4:$D$9))</f>
        <v>0.6</v>
      </c>
      <c r="CE20" s="27" t="str">
        <f t="shared" si="18"/>
        <v>NÃO ATENDE</v>
      </c>
      <c r="CF20" s="27" t="str">
        <f t="shared" si="19"/>
        <v>ATENDE</v>
      </c>
      <c r="CG20" s="27" t="str">
        <f t="shared" si="20"/>
        <v>NÃO ATENDE</v>
      </c>
      <c r="CH20" s="26" t="e">
        <f>_xlfn.XLOOKUP(CI20,'Banco de dados'!$B:$B,'Banco de dados'!$D:$D)</f>
        <v>#N/A</v>
      </c>
      <c r="CI20" s="27"/>
      <c r="CJ20" s="26" t="e">
        <f>_xlfn.XLOOKUP(CI20,'Banco de dados'!$B:$B,'Banco de dados'!$E:$E)</f>
        <v>#N/A</v>
      </c>
      <c r="CK20" s="27"/>
      <c r="CL20" s="26" t="e">
        <f>IF(CK20="-","-",_xlfn.XLOOKUP(CK20,'Banco de dados'!$B:$B,'Banco de dados'!$E:$E))</f>
        <v>#N/A</v>
      </c>
      <c r="CM20" s="23">
        <f t="shared" si="21"/>
        <v>1</v>
      </c>
      <c r="CN20" s="26">
        <f>_xlfn.XLOOKUP(CI20,'Banco de dados'!$B:$B,'Banco de dados'!$H:$H)</f>
        <v>0</v>
      </c>
      <c r="CO20" s="27" t="e">
        <f t="array" aca="1" ref="CO20" ca="1">_xludf.XLOOKUP(CK20,'Banco de dados'!$B:$B,'Banco de dados'!$H:$H)</f>
        <v>#NAME?</v>
      </c>
      <c r="CP20" s="27" t="e">
        <f t="array" aca="1" ref="CP20" ca="1">_xludf.XLOOKUP(CI20,'Banco de dados'!$B:$B,'Banco de dados'!$F:$F)</f>
        <v>#NAME?</v>
      </c>
      <c r="CQ20" s="27" t="e">
        <f t="array" aca="1" ref="CQ20" ca="1">_xludf.XLOOKUP(CK20,'Banco de dados'!$B:$B,'Banco de dados'!$F:$F)</f>
        <v>#NAME?</v>
      </c>
      <c r="CR20" s="27">
        <v>0</v>
      </c>
      <c r="CS20" s="27"/>
      <c r="CT20" s="27" t="str">
        <f>IF(AG20=0.5,"Suporte",IF(AND(AG20&gt;='Braços de IP'!$B$9,AG20&lt;='Braços de IP'!$D$9),'Braços de IP'!$E$9,IF(AND(AG20&gt;='Braços de IP'!$B$10,AG20&lt;='Braços de IP'!$D$10),'Braços de IP'!$E$10,IF(AND(AG20&gt;='Braços de IP'!$B$11,AG20&lt;='Braços de IP'!$D$11),'Braços de IP'!$E$11,IF(AND(AG20&gt;='Braços de IP'!$B$12,AG20&lt;='Braços de IP'!$D$12),'Braços de IP'!$E$12,IF(AND(AG20&gt;='Braços de IP'!$B$13,AG20&lt;='Braços de IP'!$D$13),'Braços de IP'!$E$13,IF(AND(AG20&gt;='Braços de IP'!$B$14,AG20&lt;='Braços de IP'!$D$14),'Braços de IP'!$E$14,"ERRO")))))))</f>
        <v>Médio I</v>
      </c>
      <c r="CU20" s="27"/>
      <c r="CV20" s="27" t="str">
        <f>IF($CU20="","",VLOOKUP($CU20,'Braços de IP'!$E$9:$I$15,2,0))</f>
        <v/>
      </c>
      <c r="CW20" s="41" t="str">
        <f>IF($CU20="","",VLOOKUP($CU20,'Braços de IP'!$E$9:$I$15,5,0))</f>
        <v/>
      </c>
      <c r="CX20" s="27"/>
      <c r="CY20" s="27"/>
      <c r="CZ20" s="27"/>
      <c r="DA20" s="27"/>
      <c r="DB20" s="27"/>
      <c r="DC20" s="27"/>
      <c r="DD20" s="42">
        <f t="shared" si="22"/>
        <v>0</v>
      </c>
      <c r="DE20" s="43">
        <f t="shared" si="23"/>
        <v>96</v>
      </c>
      <c r="DF20" s="42">
        <f t="shared" si="24"/>
        <v>96</v>
      </c>
      <c r="DG20" s="44">
        <f t="shared" si="25"/>
        <v>1</v>
      </c>
      <c r="DH20" s="45"/>
      <c r="DI20" s="45"/>
      <c r="DJ20" s="45"/>
      <c r="DK20" s="27" t="s">
        <v>144</v>
      </c>
      <c r="DL20" s="27"/>
      <c r="DM20" s="38"/>
      <c r="DN20" s="46" t="e">
        <f t="shared" si="26"/>
        <v>#VALUE!</v>
      </c>
      <c r="DO20" s="38"/>
      <c r="DP20" s="38" t="s">
        <v>6</v>
      </c>
      <c r="DQ20" s="38">
        <f t="shared" si="27"/>
        <v>0</v>
      </c>
      <c r="DR20" s="46" t="e">
        <f t="shared" si="28"/>
        <v>#DIV/0!</v>
      </c>
      <c r="DS20" s="46" t="e">
        <f t="shared" si="29"/>
        <v>#DIV/0!</v>
      </c>
      <c r="DT20" s="38"/>
    </row>
    <row r="21" spans="1:124" ht="15.75" hidden="1" customHeight="1" x14ac:dyDescent="0.25">
      <c r="A21" s="38" t="s">
        <v>145</v>
      </c>
      <c r="B21" s="15">
        <v>48</v>
      </c>
      <c r="C21" s="15" t="s">
        <v>146</v>
      </c>
      <c r="D21" s="27" t="s">
        <v>156</v>
      </c>
      <c r="E21" s="27">
        <v>-8.0427750000000007</v>
      </c>
      <c r="F21" s="27">
        <v>-34.908771999999999</v>
      </c>
      <c r="G21" s="27" t="s">
        <v>157</v>
      </c>
      <c r="H21" s="22" t="s">
        <v>136</v>
      </c>
      <c r="I21" s="27" t="s">
        <v>135</v>
      </c>
      <c r="J21" s="22" t="s">
        <v>137</v>
      </c>
      <c r="K21" s="23">
        <v>96</v>
      </c>
      <c r="L21" s="22" t="s">
        <v>138</v>
      </c>
      <c r="M21" s="22">
        <v>0</v>
      </c>
      <c r="N21" s="27">
        <f t="shared" si="0"/>
        <v>192</v>
      </c>
      <c r="O21" s="22">
        <v>2</v>
      </c>
      <c r="P21" s="17"/>
      <c r="Q21" s="17"/>
      <c r="R21" s="27"/>
      <c r="S21" s="27"/>
      <c r="T21" s="16"/>
      <c r="U21" s="17"/>
      <c r="V21" s="22">
        <v>0</v>
      </c>
      <c r="W21" s="22"/>
      <c r="X21" s="22"/>
      <c r="Y21" s="22">
        <v>0</v>
      </c>
      <c r="Z21" s="22">
        <v>0</v>
      </c>
      <c r="AA21" s="22" t="s">
        <v>139</v>
      </c>
      <c r="AB21" s="22" t="s">
        <v>140</v>
      </c>
      <c r="AC21" s="22"/>
      <c r="AD21" s="22">
        <v>6.55</v>
      </c>
      <c r="AE21" s="22">
        <v>1</v>
      </c>
      <c r="AF21" s="22">
        <v>0.87</v>
      </c>
      <c r="AG21" s="22">
        <v>1.72</v>
      </c>
      <c r="AH21" s="22">
        <f t="shared" si="1"/>
        <v>0.85</v>
      </c>
      <c r="AI21" s="22" t="s">
        <v>136</v>
      </c>
      <c r="AJ21" s="22" t="s">
        <v>136</v>
      </c>
      <c r="AK21" s="22" t="s">
        <v>141</v>
      </c>
      <c r="AL21" s="22">
        <f t="shared" si="2"/>
        <v>2</v>
      </c>
      <c r="AM21" s="22">
        <v>0</v>
      </c>
      <c r="AN21" s="22"/>
      <c r="AO21" s="22">
        <v>0</v>
      </c>
      <c r="AP21" s="22">
        <v>0</v>
      </c>
      <c r="AQ21" s="22">
        <v>0</v>
      </c>
      <c r="AR21" s="22" t="s">
        <v>136</v>
      </c>
      <c r="AS21" s="22">
        <f t="shared" si="3"/>
        <v>0</v>
      </c>
      <c r="AT21" s="22"/>
      <c r="AU21" s="22">
        <f>VLOOKUP(G21,ABNT5101!$I$3:$J$9,2)</f>
        <v>7.5</v>
      </c>
      <c r="AV21" s="22">
        <f>VLOOKUP(G21,ABNT5101!$I$3:$M$9,5)</f>
        <v>0.18</v>
      </c>
      <c r="AW21" s="17" t="str">
        <f>_xlfn.XLOOKUP(G21,ABNT5101!I:I,ABNT5101!L:L)</f>
        <v>-</v>
      </c>
      <c r="AX21" s="17">
        <f>_xlfn.XLOOKUP(G21,ABNT5101!$I:$I,ABNT5101!M:M)</f>
        <v>0.18</v>
      </c>
      <c r="AY21" s="17" t="str">
        <f>_xlfn.XLOOKUP(G21,ABNT5101!$I:$I,ABNT5101!N:N)</f>
        <v>-</v>
      </c>
      <c r="AZ21" s="17">
        <f>_xlfn.XLOOKUP(G21,ABNT5101!$I:$I,ABNT5101!O:O)</f>
        <v>16</v>
      </c>
      <c r="BA21" s="27" t="str">
        <f t="shared" si="4"/>
        <v>ATENDE</v>
      </c>
      <c r="BB21" s="39">
        <f t="shared" ref="BB21:BC21" si="49">BE21/AU21-1</f>
        <v>1.4733333333333336</v>
      </c>
      <c r="BC21" s="39">
        <f t="shared" si="49"/>
        <v>0.44444444444444464</v>
      </c>
      <c r="BD21" s="39" t="str">
        <f t="shared" si="6"/>
        <v>-</v>
      </c>
      <c r="BE21" s="22">
        <v>18.55</v>
      </c>
      <c r="BF21" s="22">
        <v>0.26</v>
      </c>
      <c r="BG21" s="22"/>
      <c r="BH21" s="22"/>
      <c r="BI21" s="23"/>
      <c r="BJ21" s="22"/>
      <c r="BK21" s="27" t="str">
        <f t="shared" si="7"/>
        <v>ATENDE</v>
      </c>
      <c r="BL21" s="27" t="str">
        <f t="shared" si="8"/>
        <v>ATENDE</v>
      </c>
      <c r="BM21" s="27" t="str">
        <f t="shared" si="9"/>
        <v>ATENDE</v>
      </c>
      <c r="BN21" s="27" t="str">
        <f t="shared" si="10"/>
        <v>ATENDE</v>
      </c>
      <c r="BO21" s="22" t="str">
        <f t="shared" si="11"/>
        <v>C5</v>
      </c>
      <c r="BP21" s="22" t="str">
        <f t="shared" si="12"/>
        <v>P6</v>
      </c>
      <c r="BQ21" s="40">
        <f t="shared" si="13"/>
        <v>2.1566666666666667</v>
      </c>
      <c r="BR21" s="22">
        <v>9.4700000000000006</v>
      </c>
      <c r="BS21" s="22">
        <v>1.04</v>
      </c>
      <c r="BT21" s="24">
        <f>IF(BP21="-","-",_xlfn.XLOOKUP(BP21,ABNT5101!$B$4:$B$9,ABNT5101!$C$4:$C$9))</f>
        <v>3</v>
      </c>
      <c r="BU21" s="24">
        <f>IF(BP21="-","-",_xlfn.XLOOKUP(BP21,ABNT5101!$B$4:$B$9,ABNT5101!$D$4:$D$9))</f>
        <v>0.6</v>
      </c>
      <c r="BV21" s="27" t="str">
        <f t="shared" si="14"/>
        <v>ATENDE</v>
      </c>
      <c r="BW21" s="27" t="str">
        <f t="shared" si="15"/>
        <v>ATENDE</v>
      </c>
      <c r="BX21" s="27" t="str">
        <f t="shared" si="16"/>
        <v>ATENDE</v>
      </c>
      <c r="BY21" s="22" t="str">
        <f t="shared" si="17"/>
        <v>P6</v>
      </c>
      <c r="BZ21" s="40">
        <f t="shared" si="31"/>
        <v>1.5766666666666667</v>
      </c>
      <c r="CA21" s="22">
        <v>7.73</v>
      </c>
      <c r="CB21" s="22">
        <v>0.65</v>
      </c>
      <c r="CC21" s="20">
        <f>IF(BY21="-","-",_xlfn.XLOOKUP(BY21,ABNT5101!$B$4:$B$9,ABNT5101!$C$4:$C$9))</f>
        <v>3</v>
      </c>
      <c r="CD21" s="24">
        <f>IF(BY21="-","-",_xlfn.XLOOKUP(BY21,ABNT5101!$B$4:$B$9,ABNT5101!$D$4:$D$9))</f>
        <v>0.6</v>
      </c>
      <c r="CE21" s="27" t="str">
        <f t="shared" si="18"/>
        <v>ATENDE</v>
      </c>
      <c r="CF21" s="27" t="str">
        <f t="shared" si="19"/>
        <v>ATENDE</v>
      </c>
      <c r="CG21" s="27" t="str">
        <f t="shared" si="20"/>
        <v>ATENDE</v>
      </c>
      <c r="CH21" s="26" t="e">
        <f>_xlfn.XLOOKUP(CI21,'Banco de dados'!$B:$B,'Banco de dados'!$D:$D)</f>
        <v>#N/A</v>
      </c>
      <c r="CI21" s="27"/>
      <c r="CJ21" s="26" t="e">
        <f>_xlfn.XLOOKUP(CI21,'Banco de dados'!$B:$B,'Banco de dados'!$E:$E)</f>
        <v>#N/A</v>
      </c>
      <c r="CK21" s="27"/>
      <c r="CL21" s="26" t="e">
        <f>IF(CK21="-","-",_xlfn.XLOOKUP(CK21,'Banco de dados'!$B:$B,'Banco de dados'!$E:$E))</f>
        <v>#N/A</v>
      </c>
      <c r="CM21" s="23">
        <f t="shared" si="21"/>
        <v>1</v>
      </c>
      <c r="CN21" s="26">
        <f>_xlfn.XLOOKUP(CI21,'Banco de dados'!$B:$B,'Banco de dados'!$H:$H)</f>
        <v>0</v>
      </c>
      <c r="CO21" s="27" t="e">
        <f t="array" aca="1" ref="CO21" ca="1">_xludf.XLOOKUP(CK21,'Banco de dados'!$B:$B,'Banco de dados'!$H:$H)</f>
        <v>#NAME?</v>
      </c>
      <c r="CP21" s="27" t="e">
        <f t="array" aca="1" ref="CP21" ca="1">_xludf.XLOOKUP(CI21,'Banco de dados'!$B:$B,'Banco de dados'!$F:$F)</f>
        <v>#NAME?</v>
      </c>
      <c r="CQ21" s="27" t="e">
        <f t="array" aca="1" ref="CQ21" ca="1">_xludf.XLOOKUP(CK21,'Banco de dados'!$B:$B,'Banco de dados'!$F:$F)</f>
        <v>#NAME?</v>
      </c>
      <c r="CR21" s="27">
        <v>0</v>
      </c>
      <c r="CS21" s="27"/>
      <c r="CT21" s="27" t="str">
        <f>IF(AG21=0.5,"Suporte",IF(AND(AG21&gt;='Braços de IP'!$B$9,AG21&lt;='Braços de IP'!$D$9),'Braços de IP'!$E$9,IF(AND(AG21&gt;='Braços de IP'!$B$10,AG21&lt;='Braços de IP'!$D$10),'Braços de IP'!$E$10,IF(AND(AG21&gt;='Braços de IP'!$B$11,AG21&lt;='Braços de IP'!$D$11),'Braços de IP'!$E$11,IF(AND(AG21&gt;='Braços de IP'!$B$12,AG21&lt;='Braços de IP'!$D$12),'Braços de IP'!$E$12,IF(AND(AG21&gt;='Braços de IP'!$B$13,AG21&lt;='Braços de IP'!$D$13),'Braços de IP'!$E$13,IF(AND(AG21&gt;='Braços de IP'!$B$14,AG21&lt;='Braços de IP'!$D$14),'Braços de IP'!$E$14,"ERRO")))))))</f>
        <v>Médio I</v>
      </c>
      <c r="CU21" s="27"/>
      <c r="CV21" s="27" t="str">
        <f>IF($CU21="","",VLOOKUP($CU21,'Braços de IP'!$E$9:$I$15,2,0))</f>
        <v/>
      </c>
      <c r="CW21" s="41" t="str">
        <f>IF($CU21="","",VLOOKUP($CU21,'Braços de IP'!$E$9:$I$15,5,0))</f>
        <v/>
      </c>
      <c r="CX21" s="27"/>
      <c r="CY21" s="27"/>
      <c r="CZ21" s="27"/>
      <c r="DA21" s="27"/>
      <c r="DB21" s="27"/>
      <c r="DC21" s="27"/>
      <c r="DD21" s="42">
        <f t="shared" si="22"/>
        <v>0</v>
      </c>
      <c r="DE21" s="43">
        <f t="shared" si="23"/>
        <v>96</v>
      </c>
      <c r="DF21" s="42">
        <f t="shared" si="24"/>
        <v>96</v>
      </c>
      <c r="DG21" s="44">
        <f t="shared" si="25"/>
        <v>1</v>
      </c>
      <c r="DH21" s="45"/>
      <c r="DI21" s="45"/>
      <c r="DJ21" s="45"/>
      <c r="DK21" s="27" t="s">
        <v>144</v>
      </c>
      <c r="DL21" s="27"/>
      <c r="DM21" s="38"/>
      <c r="DN21" s="46" t="e">
        <f t="shared" si="26"/>
        <v>#VALUE!</v>
      </c>
      <c r="DO21" s="38"/>
      <c r="DP21" s="38" t="s">
        <v>6</v>
      </c>
      <c r="DQ21" s="38">
        <f t="shared" si="27"/>
        <v>0</v>
      </c>
      <c r="DR21" s="46" t="e">
        <f t="shared" si="28"/>
        <v>#DIV/0!</v>
      </c>
      <c r="DS21" s="46" t="e">
        <f t="shared" si="29"/>
        <v>#DIV/0!</v>
      </c>
      <c r="DT21" s="38"/>
    </row>
    <row r="22" spans="1:124" ht="15.75" hidden="1" customHeight="1" x14ac:dyDescent="0.25">
      <c r="A22" s="38" t="s">
        <v>145</v>
      </c>
      <c r="B22" s="15">
        <v>48</v>
      </c>
      <c r="C22" s="15" t="s">
        <v>146</v>
      </c>
      <c r="D22" s="27" t="s">
        <v>156</v>
      </c>
      <c r="E22" s="27">
        <v>-8.0427750000000007</v>
      </c>
      <c r="F22" s="27">
        <v>-34.908771999999999</v>
      </c>
      <c r="G22" s="27" t="s">
        <v>157</v>
      </c>
      <c r="H22" s="22" t="s">
        <v>136</v>
      </c>
      <c r="I22" s="27" t="s">
        <v>135</v>
      </c>
      <c r="J22" s="22" t="s">
        <v>137</v>
      </c>
      <c r="K22" s="23">
        <v>96</v>
      </c>
      <c r="L22" s="22" t="s">
        <v>138</v>
      </c>
      <c r="M22" s="22">
        <v>0</v>
      </c>
      <c r="N22" s="27">
        <f t="shared" si="0"/>
        <v>192</v>
      </c>
      <c r="O22" s="22">
        <v>2</v>
      </c>
      <c r="P22" s="17"/>
      <c r="Q22" s="17"/>
      <c r="R22" s="27"/>
      <c r="S22" s="27"/>
      <c r="T22" s="16"/>
      <c r="U22" s="17"/>
      <c r="V22" s="22">
        <v>0</v>
      </c>
      <c r="W22" s="22"/>
      <c r="X22" s="22"/>
      <c r="Y22" s="22">
        <v>0</v>
      </c>
      <c r="Z22" s="22">
        <v>0</v>
      </c>
      <c r="AA22" s="22" t="s">
        <v>139</v>
      </c>
      <c r="AB22" s="22" t="s">
        <v>140</v>
      </c>
      <c r="AC22" s="22"/>
      <c r="AD22" s="22">
        <v>6.55</v>
      </c>
      <c r="AE22" s="22">
        <v>1</v>
      </c>
      <c r="AF22" s="22">
        <v>0.87</v>
      </c>
      <c r="AG22" s="22">
        <v>1.72</v>
      </c>
      <c r="AH22" s="22">
        <f t="shared" si="1"/>
        <v>0.85</v>
      </c>
      <c r="AI22" s="22" t="s">
        <v>136</v>
      </c>
      <c r="AJ22" s="22" t="s">
        <v>136</v>
      </c>
      <c r="AK22" s="22" t="s">
        <v>141</v>
      </c>
      <c r="AL22" s="22">
        <f t="shared" si="2"/>
        <v>2</v>
      </c>
      <c r="AM22" s="22">
        <v>0</v>
      </c>
      <c r="AN22" s="22"/>
      <c r="AO22" s="22">
        <v>0</v>
      </c>
      <c r="AP22" s="22">
        <v>0</v>
      </c>
      <c r="AQ22" s="22">
        <v>0</v>
      </c>
      <c r="AR22" s="22" t="s">
        <v>136</v>
      </c>
      <c r="AS22" s="22">
        <f t="shared" si="3"/>
        <v>0</v>
      </c>
      <c r="AT22" s="22"/>
      <c r="AU22" s="22">
        <f>VLOOKUP(G22,ABNT5101!$I$3:$J$9,2)</f>
        <v>7.5</v>
      </c>
      <c r="AV22" s="22">
        <f>VLOOKUP(G22,ABNT5101!$I$3:$M$9,5)</f>
        <v>0.18</v>
      </c>
      <c r="AW22" s="17" t="str">
        <f>_xlfn.XLOOKUP(G22,ABNT5101!I:I,ABNT5101!L:L)</f>
        <v>-</v>
      </c>
      <c r="AX22" s="17">
        <f>_xlfn.XLOOKUP(G22,ABNT5101!$I:$I,ABNT5101!M:M)</f>
        <v>0.18</v>
      </c>
      <c r="AY22" s="17" t="str">
        <f>_xlfn.XLOOKUP(G22,ABNT5101!$I:$I,ABNT5101!N:N)</f>
        <v>-</v>
      </c>
      <c r="AZ22" s="17">
        <f>_xlfn.XLOOKUP(G22,ABNT5101!$I:$I,ABNT5101!O:O)</f>
        <v>16</v>
      </c>
      <c r="BA22" s="27" t="str">
        <f t="shared" si="4"/>
        <v>ATENDE</v>
      </c>
      <c r="BB22" s="39">
        <f t="shared" ref="BB22:BC22" si="50">BE22/AU22-1</f>
        <v>0.30133333333333323</v>
      </c>
      <c r="BC22" s="39">
        <f t="shared" si="50"/>
        <v>0.7777777777777779</v>
      </c>
      <c r="BD22" s="39" t="str">
        <f t="shared" si="6"/>
        <v>-</v>
      </c>
      <c r="BE22" s="22">
        <v>9.76</v>
      </c>
      <c r="BF22" s="22">
        <v>0.32</v>
      </c>
      <c r="BG22" s="22"/>
      <c r="BH22" s="22"/>
      <c r="BI22" s="23"/>
      <c r="BJ22" s="22"/>
      <c r="BK22" s="27" t="str">
        <f t="shared" si="7"/>
        <v>ATENDE</v>
      </c>
      <c r="BL22" s="27" t="str">
        <f t="shared" si="8"/>
        <v>ATENDE</v>
      </c>
      <c r="BM22" s="27" t="str">
        <f t="shared" si="9"/>
        <v>ATENDE</v>
      </c>
      <c r="BN22" s="27" t="str">
        <f t="shared" si="10"/>
        <v>ATENDE</v>
      </c>
      <c r="BO22" s="22" t="str">
        <f t="shared" si="11"/>
        <v>C5</v>
      </c>
      <c r="BP22" s="22" t="str">
        <f t="shared" si="12"/>
        <v>P6</v>
      </c>
      <c r="BQ22" s="40">
        <f t="shared" si="13"/>
        <v>0.77333333333333343</v>
      </c>
      <c r="BR22" s="22">
        <v>5.32</v>
      </c>
      <c r="BS22" s="22">
        <v>1.35</v>
      </c>
      <c r="BT22" s="24">
        <f>IF(BP22="-","-",_xlfn.XLOOKUP(BP22,ABNT5101!$B$4:$B$9,ABNT5101!$C$4:$C$9))</f>
        <v>3</v>
      </c>
      <c r="BU22" s="24">
        <f>IF(BP22="-","-",_xlfn.XLOOKUP(BP22,ABNT5101!$B$4:$B$9,ABNT5101!$D$4:$D$9))</f>
        <v>0.6</v>
      </c>
      <c r="BV22" s="27" t="str">
        <f t="shared" si="14"/>
        <v>ATENDE</v>
      </c>
      <c r="BW22" s="27" t="str">
        <f t="shared" si="15"/>
        <v>ATENDE</v>
      </c>
      <c r="BX22" s="27" t="str">
        <f t="shared" si="16"/>
        <v>ATENDE</v>
      </c>
      <c r="BY22" s="22" t="str">
        <f t="shared" si="17"/>
        <v>P6</v>
      </c>
      <c r="BZ22" s="40">
        <f t="shared" si="31"/>
        <v>0.42333333333333312</v>
      </c>
      <c r="CA22" s="22">
        <v>4.2699999999999996</v>
      </c>
      <c r="CB22" s="22">
        <v>0.68</v>
      </c>
      <c r="CC22" s="20">
        <f>IF(BY22="-","-",_xlfn.XLOOKUP(BY22,ABNT5101!$B$4:$B$9,ABNT5101!$C$4:$C$9))</f>
        <v>3</v>
      </c>
      <c r="CD22" s="24">
        <f>IF(BY22="-","-",_xlfn.XLOOKUP(BY22,ABNT5101!$B$4:$B$9,ABNT5101!$D$4:$D$9))</f>
        <v>0.6</v>
      </c>
      <c r="CE22" s="27" t="str">
        <f t="shared" si="18"/>
        <v>ATENDE</v>
      </c>
      <c r="CF22" s="27" t="str">
        <f t="shared" si="19"/>
        <v>ATENDE</v>
      </c>
      <c r="CG22" s="27" t="str">
        <f t="shared" si="20"/>
        <v>ATENDE</v>
      </c>
      <c r="CH22" s="26" t="e">
        <f>_xlfn.XLOOKUP(CI22,'Banco de dados'!$B:$B,'Banco de dados'!$D:$D)</f>
        <v>#N/A</v>
      </c>
      <c r="CI22" s="27"/>
      <c r="CJ22" s="26" t="e">
        <f>_xlfn.XLOOKUP(CI22,'Banco de dados'!$B:$B,'Banco de dados'!$E:$E)</f>
        <v>#N/A</v>
      </c>
      <c r="CK22" s="27"/>
      <c r="CL22" s="26" t="e">
        <f>IF(CK22="-","-",_xlfn.XLOOKUP(CK22,'Banco de dados'!$B:$B,'Banco de dados'!$E:$E))</f>
        <v>#N/A</v>
      </c>
      <c r="CM22" s="23">
        <f t="shared" si="21"/>
        <v>1</v>
      </c>
      <c r="CN22" s="26">
        <f>_xlfn.XLOOKUP(CI22,'Banco de dados'!$B:$B,'Banco de dados'!$H:$H)</f>
        <v>0</v>
      </c>
      <c r="CO22" s="27" t="e">
        <f t="array" aca="1" ref="CO22" ca="1">_xludf.XLOOKUP(CK22,'Banco de dados'!$B:$B,'Banco de dados'!$H:$H)</f>
        <v>#NAME?</v>
      </c>
      <c r="CP22" s="27" t="e">
        <f t="array" aca="1" ref="CP22" ca="1">_xludf.XLOOKUP(CI22,'Banco de dados'!$B:$B,'Banco de dados'!$F:$F)</f>
        <v>#NAME?</v>
      </c>
      <c r="CQ22" s="27" t="e">
        <f t="array" aca="1" ref="CQ22" ca="1">_xludf.XLOOKUP(CK22,'Banco de dados'!$B:$B,'Banco de dados'!$F:$F)</f>
        <v>#NAME?</v>
      </c>
      <c r="CR22" s="27">
        <v>0</v>
      </c>
      <c r="CS22" s="27"/>
      <c r="CT22" s="27" t="str">
        <f>IF(AG22=0.5,"Suporte",IF(AND(AG22&gt;='Braços de IP'!$B$9,AG22&lt;='Braços de IP'!$D$9),'Braços de IP'!$E$9,IF(AND(AG22&gt;='Braços de IP'!$B$10,AG22&lt;='Braços de IP'!$D$10),'Braços de IP'!$E$10,IF(AND(AG22&gt;='Braços de IP'!$B$11,AG22&lt;='Braços de IP'!$D$11),'Braços de IP'!$E$11,IF(AND(AG22&gt;='Braços de IP'!$B$12,AG22&lt;='Braços de IP'!$D$12),'Braços de IP'!$E$12,IF(AND(AG22&gt;='Braços de IP'!$B$13,AG22&lt;='Braços de IP'!$D$13),'Braços de IP'!$E$13,IF(AND(AG22&gt;='Braços de IP'!$B$14,AG22&lt;='Braços de IP'!$D$14),'Braços de IP'!$E$14,"ERRO")))))))</f>
        <v>Médio I</v>
      </c>
      <c r="CU22" s="27"/>
      <c r="CV22" s="27" t="str">
        <f>IF($CU22="","",VLOOKUP($CU22,'Braços de IP'!$E$9:$I$15,2,0))</f>
        <v/>
      </c>
      <c r="CW22" s="41" t="str">
        <f>IF($CU22="","",VLOOKUP($CU22,'Braços de IP'!$E$9:$I$15,5,0))</f>
        <v/>
      </c>
      <c r="CX22" s="27"/>
      <c r="CY22" s="27"/>
      <c r="CZ22" s="27"/>
      <c r="DA22" s="27"/>
      <c r="DB22" s="27"/>
      <c r="DC22" s="27"/>
      <c r="DD22" s="42">
        <f t="shared" si="22"/>
        <v>0</v>
      </c>
      <c r="DE22" s="43">
        <f t="shared" si="23"/>
        <v>96</v>
      </c>
      <c r="DF22" s="42">
        <f t="shared" si="24"/>
        <v>96</v>
      </c>
      <c r="DG22" s="44">
        <f t="shared" si="25"/>
        <v>1</v>
      </c>
      <c r="DH22" s="45"/>
      <c r="DI22" s="45"/>
      <c r="DJ22" s="45"/>
      <c r="DK22" s="27" t="s">
        <v>144</v>
      </c>
      <c r="DL22" s="27"/>
      <c r="DM22" s="38"/>
      <c r="DN22" s="46" t="e">
        <f t="shared" si="26"/>
        <v>#VALUE!</v>
      </c>
      <c r="DO22" s="38"/>
      <c r="DP22" s="38" t="s">
        <v>6</v>
      </c>
      <c r="DQ22" s="38">
        <f t="shared" si="27"/>
        <v>0</v>
      </c>
      <c r="DR22" s="46" t="e">
        <f t="shared" si="28"/>
        <v>#DIV/0!</v>
      </c>
      <c r="DS22" s="46" t="e">
        <f t="shared" si="29"/>
        <v>#DIV/0!</v>
      </c>
      <c r="DT22" s="38"/>
    </row>
    <row r="23" spans="1:124" ht="15.75" hidden="1" customHeight="1" x14ac:dyDescent="0.25">
      <c r="A23" s="38" t="s">
        <v>158</v>
      </c>
      <c r="B23" s="15">
        <v>51</v>
      </c>
      <c r="C23" s="15" t="s">
        <v>146</v>
      </c>
      <c r="D23" s="27" t="s">
        <v>159</v>
      </c>
      <c r="E23" s="27">
        <v>-8.0491209999999995</v>
      </c>
      <c r="F23" s="27">
        <v>-34.906393999999999</v>
      </c>
      <c r="G23" s="27" t="s">
        <v>160</v>
      </c>
      <c r="H23" s="22" t="s">
        <v>136</v>
      </c>
      <c r="I23" s="27" t="s">
        <v>135</v>
      </c>
      <c r="J23" s="22" t="s">
        <v>137</v>
      </c>
      <c r="K23" s="23">
        <v>105</v>
      </c>
      <c r="L23" s="22" t="s">
        <v>138</v>
      </c>
      <c r="M23" s="22">
        <v>0</v>
      </c>
      <c r="N23" s="27">
        <f t="shared" si="0"/>
        <v>210</v>
      </c>
      <c r="O23" s="22">
        <v>4</v>
      </c>
      <c r="P23" s="22"/>
      <c r="Q23" s="22"/>
      <c r="R23" s="27"/>
      <c r="S23" s="27"/>
      <c r="T23" s="27">
        <v>0</v>
      </c>
      <c r="U23" s="22">
        <v>0</v>
      </c>
      <c r="V23" s="22">
        <v>0</v>
      </c>
      <c r="W23" s="22"/>
      <c r="X23" s="22"/>
      <c r="Y23" s="22">
        <v>0</v>
      </c>
      <c r="Z23" s="22">
        <v>0</v>
      </c>
      <c r="AA23" s="22" t="s">
        <v>161</v>
      </c>
      <c r="AB23" s="22" t="s">
        <v>140</v>
      </c>
      <c r="AC23" s="22">
        <v>42.8</v>
      </c>
      <c r="AD23" s="22">
        <v>5.88</v>
      </c>
      <c r="AE23" s="22">
        <v>1</v>
      </c>
      <c r="AF23" s="22">
        <v>1.47</v>
      </c>
      <c r="AG23" s="22">
        <v>2.63</v>
      </c>
      <c r="AH23" s="22">
        <f t="shared" si="1"/>
        <v>1.1599999999999999</v>
      </c>
      <c r="AI23" s="22" t="s">
        <v>136</v>
      </c>
      <c r="AJ23" s="22" t="s">
        <v>136</v>
      </c>
      <c r="AK23" s="22" t="s">
        <v>141</v>
      </c>
      <c r="AL23" s="22" t="str">
        <f t="shared" si="2"/>
        <v>erro</v>
      </c>
      <c r="AM23" s="22">
        <v>0</v>
      </c>
      <c r="AN23" s="22"/>
      <c r="AO23" s="22">
        <v>0</v>
      </c>
      <c r="AP23" s="22">
        <v>0</v>
      </c>
      <c r="AQ23" s="22">
        <v>0</v>
      </c>
      <c r="AR23" s="22" t="s">
        <v>136</v>
      </c>
      <c r="AS23" s="22">
        <f t="shared" si="3"/>
        <v>0</v>
      </c>
      <c r="AT23" s="22"/>
      <c r="AU23" s="22">
        <f>VLOOKUP(G23,ABNT5101!$I$3:$J$9,2)</f>
        <v>10</v>
      </c>
      <c r="AV23" s="22">
        <f>VLOOKUP(G23,ABNT5101!$I$3:$M$9,5)</f>
        <v>0.18</v>
      </c>
      <c r="AW23" s="17" t="str">
        <f>_xlfn.XLOOKUP(G23,ABNT5101!I:I,ABNT5101!L:L)</f>
        <v>-</v>
      </c>
      <c r="AX23" s="17">
        <f>_xlfn.XLOOKUP(G23,ABNT5101!$I:$I,ABNT5101!M:M)</f>
        <v>0.18</v>
      </c>
      <c r="AY23" s="17" t="str">
        <f>_xlfn.XLOOKUP(G23,ABNT5101!$I:$I,ABNT5101!N:N)</f>
        <v>-</v>
      </c>
      <c r="AZ23" s="17">
        <f>_xlfn.XLOOKUP(G23,ABNT5101!$I:$I,ABNT5101!O:O)</f>
        <v>16</v>
      </c>
      <c r="BA23" s="27" t="str">
        <f t="shared" si="4"/>
        <v>ATENDE</v>
      </c>
      <c r="BB23" s="39" t="e">
        <f t="shared" ref="BB23:BC23" si="51">BE23/AU23-1</f>
        <v>#VALUE!</v>
      </c>
      <c r="BC23" s="39" t="e">
        <f t="shared" si="51"/>
        <v>#VALUE!</v>
      </c>
      <c r="BD23" s="39" t="str">
        <f t="shared" si="6"/>
        <v>-</v>
      </c>
      <c r="BE23" s="22" t="s">
        <v>399</v>
      </c>
      <c r="BF23" s="22" t="s">
        <v>1097</v>
      </c>
      <c r="BG23" s="22"/>
      <c r="BH23" s="22"/>
      <c r="BI23" s="23"/>
      <c r="BJ23" s="22"/>
      <c r="BK23" s="27" t="str">
        <f t="shared" si="7"/>
        <v>ATENDE</v>
      </c>
      <c r="BL23" s="27" t="str">
        <f t="shared" si="8"/>
        <v>ATENDE</v>
      </c>
      <c r="BM23" s="27" t="str">
        <f t="shared" si="9"/>
        <v>ATENDE</v>
      </c>
      <c r="BN23" s="27" t="str">
        <f t="shared" si="10"/>
        <v>ATENDE</v>
      </c>
      <c r="BO23" s="22" t="str">
        <f t="shared" si="11"/>
        <v>C4</v>
      </c>
      <c r="BP23" s="22" t="str">
        <f t="shared" si="12"/>
        <v>P6</v>
      </c>
      <c r="BQ23" s="40" t="e">
        <f t="shared" si="13"/>
        <v>#VALUE!</v>
      </c>
      <c r="BR23" s="27" t="s">
        <v>1862</v>
      </c>
      <c r="BS23" s="27" t="s">
        <v>1779</v>
      </c>
      <c r="BT23" s="24">
        <f>IF(BP23="-","-",_xlfn.XLOOKUP(BP23,ABNT5101!$B$4:$B$9,ABNT5101!$C$4:$C$9))</f>
        <v>3</v>
      </c>
      <c r="BU23" s="24">
        <f>IF(BP23="-","-",_xlfn.XLOOKUP(BP23,ABNT5101!$B$4:$B$9,ABNT5101!$D$4:$D$9))</f>
        <v>0.6</v>
      </c>
      <c r="BV23" s="27" t="str">
        <f t="shared" si="14"/>
        <v>ATENDE</v>
      </c>
      <c r="BW23" s="27" t="str">
        <f t="shared" si="15"/>
        <v>ATENDE</v>
      </c>
      <c r="BX23" s="27" t="str">
        <f t="shared" si="16"/>
        <v>ATENDE</v>
      </c>
      <c r="BY23" s="22" t="str">
        <f t="shared" si="17"/>
        <v>P6</v>
      </c>
      <c r="BZ23" s="40" t="e">
        <f t="shared" si="31"/>
        <v>#VALUE!</v>
      </c>
      <c r="CA23" s="22" t="s">
        <v>1862</v>
      </c>
      <c r="CB23" s="22" t="s">
        <v>1779</v>
      </c>
      <c r="CC23" s="20">
        <f>IF(BY23="-","-",_xlfn.XLOOKUP(BY23,ABNT5101!$B$4:$B$9,ABNT5101!$C$4:$C$9))</f>
        <v>3</v>
      </c>
      <c r="CD23" s="24">
        <f>IF(BY23="-","-",_xlfn.XLOOKUP(BY23,ABNT5101!$B$4:$B$9,ABNT5101!$D$4:$D$9))</f>
        <v>0.6</v>
      </c>
      <c r="CE23" s="27" t="str">
        <f t="shared" si="18"/>
        <v>ATENDE</v>
      </c>
      <c r="CF23" s="27" t="str">
        <f t="shared" si="19"/>
        <v>ATENDE</v>
      </c>
      <c r="CG23" s="27" t="str">
        <f t="shared" si="20"/>
        <v>ATENDE</v>
      </c>
      <c r="CH23" s="26" t="str">
        <f>_xlfn.XLOOKUP(CI23,'Banco de dados'!$B:$B,'Banco de dados'!$D:$D)</f>
        <v>LEDSTAR</v>
      </c>
      <c r="CI23" s="27" t="s">
        <v>493</v>
      </c>
      <c r="CJ23" s="26" t="str">
        <f>_xlfn.XLOOKUP(CI23,'Banco de dados'!$B:$B,'Banco de dados'!$E:$E)</f>
        <v>LUM LED SL VT 9.1 35W</v>
      </c>
      <c r="CK23" s="27"/>
      <c r="CL23" s="26" t="e">
        <f>IF(CK23="-","-",_xlfn.XLOOKUP(CK23,'Banco de dados'!$B:$B,'Banco de dados'!$E:$E))</f>
        <v>#N/A</v>
      </c>
      <c r="CM23" s="23">
        <f t="shared" si="21"/>
        <v>1</v>
      </c>
      <c r="CN23" s="26">
        <f>_xlfn.XLOOKUP(CI23,'Banco de dados'!$B:$B,'Banco de dados'!$H:$H)</f>
        <v>35</v>
      </c>
      <c r="CO23" s="27" t="e">
        <f t="array" aca="1" ref="CO23" ca="1">_xludf.XLOOKUP(CK23,'Banco de dados'!$B:$B,'Banco de dados'!$H:$H)</f>
        <v>#NAME?</v>
      </c>
      <c r="CP23" s="48" t="e">
        <f t="array" aca="1" ref="CP23" ca="1">_xludf.XLOOKUP(CI23,'Banco de dados'!$B:$B,'Banco de dados'!$F:$F)</f>
        <v>#NAME?</v>
      </c>
      <c r="CQ23" s="27" t="e">
        <f t="array" aca="1" ref="CQ23" ca="1">_xludf.XLOOKUP(CK23,'Banco de dados'!$B:$B,'Banco de dados'!$F:$F)</f>
        <v>#NAME?</v>
      </c>
      <c r="CR23" s="27">
        <v>0</v>
      </c>
      <c r="CS23" s="27">
        <v>10</v>
      </c>
      <c r="CT23" s="27" t="str">
        <f>IF(AG23=0.5,"Suporte",IF(AND(AG23&gt;='Braços de IP'!$B$9,AG23&lt;='Braços de IP'!$D$9),'Braços de IP'!$E$9,IF(AND(AG23&gt;='Braços de IP'!$B$10,AG23&lt;='Braços de IP'!$D$10),'Braços de IP'!$E$10,IF(AND(AG23&gt;='Braços de IP'!$B$11,AG23&lt;='Braços de IP'!$D$11),'Braços de IP'!$E$11,IF(AND(AG23&gt;='Braços de IP'!$B$12,AG23&lt;='Braços de IP'!$D$12),'Braços de IP'!$E$12,IF(AND(AG23&gt;='Braços de IP'!$B$13,AG23&lt;='Braços de IP'!$D$13),'Braços de IP'!$E$13,IF(AND(AG23&gt;='Braços de IP'!$B$14,AG23&lt;='Braços de IP'!$D$14),'Braços de IP'!$E$14,"ERRO")))))))</f>
        <v>Longo I</v>
      </c>
      <c r="CU23" s="27"/>
      <c r="CV23" s="27" t="str">
        <f>IF($CU23="","",VLOOKUP($CU23,'Braços de IP'!$E$9:$I$15,2,0))</f>
        <v/>
      </c>
      <c r="CW23" s="41" t="str">
        <f>IF($CU23="","",VLOOKUP($CU23,'Braços de IP'!$E$9:$I$15,5,0))</f>
        <v/>
      </c>
      <c r="CX23" s="27"/>
      <c r="CY23" s="27"/>
      <c r="CZ23" s="27"/>
      <c r="DA23" s="27"/>
      <c r="DB23" s="27"/>
      <c r="DC23" s="27"/>
      <c r="DD23" s="42">
        <f t="shared" si="22"/>
        <v>35</v>
      </c>
      <c r="DE23" s="43">
        <f t="shared" si="23"/>
        <v>105</v>
      </c>
      <c r="DF23" s="42">
        <f t="shared" si="24"/>
        <v>140</v>
      </c>
      <c r="DG23" s="44">
        <f t="shared" si="25"/>
        <v>0.66666666666666674</v>
      </c>
      <c r="DH23" s="45"/>
      <c r="DI23" s="45"/>
      <c r="DJ23" s="45"/>
      <c r="DK23" s="27" t="s">
        <v>144</v>
      </c>
      <c r="DL23" s="27"/>
      <c r="DM23" s="38"/>
      <c r="DN23" s="46" t="e">
        <f t="shared" si="26"/>
        <v>#VALUE!</v>
      </c>
      <c r="DO23" s="38"/>
      <c r="DP23" s="38" t="s">
        <v>163</v>
      </c>
      <c r="DQ23" s="38" t="e">
        <f t="shared" ref="DQ23:DR23" si="52">SUM(#REF!)</f>
        <v>#REF!</v>
      </c>
      <c r="DR23" s="46" t="e">
        <f t="shared" si="52"/>
        <v>#REF!</v>
      </c>
      <c r="DS23" s="38"/>
      <c r="DT23" s="38"/>
    </row>
    <row r="24" spans="1:124" ht="15.75" hidden="1" customHeight="1" x14ac:dyDescent="0.25">
      <c r="A24" s="38" t="s">
        <v>158</v>
      </c>
      <c r="B24" s="15">
        <v>51</v>
      </c>
      <c r="C24" s="15" t="s">
        <v>146</v>
      </c>
      <c r="D24" s="27" t="s">
        <v>159</v>
      </c>
      <c r="E24" s="27">
        <v>-8.0491209999999995</v>
      </c>
      <c r="F24" s="27">
        <v>-34.906393999999999</v>
      </c>
      <c r="G24" s="27" t="s">
        <v>160</v>
      </c>
      <c r="H24" s="22" t="s">
        <v>136</v>
      </c>
      <c r="I24" s="27" t="s">
        <v>135</v>
      </c>
      <c r="J24" s="22" t="s">
        <v>137</v>
      </c>
      <c r="K24" s="23">
        <v>105</v>
      </c>
      <c r="L24" s="22" t="s">
        <v>138</v>
      </c>
      <c r="M24" s="22">
        <v>0</v>
      </c>
      <c r="N24" s="27">
        <f t="shared" si="0"/>
        <v>210</v>
      </c>
      <c r="O24" s="22">
        <v>4</v>
      </c>
      <c r="P24" s="22"/>
      <c r="Q24" s="22"/>
      <c r="R24" s="27"/>
      <c r="S24" s="27"/>
      <c r="T24" s="27">
        <v>0</v>
      </c>
      <c r="U24" s="22">
        <v>0</v>
      </c>
      <c r="V24" s="22">
        <v>0</v>
      </c>
      <c r="W24" s="22"/>
      <c r="X24" s="22"/>
      <c r="Y24" s="22">
        <v>0</v>
      </c>
      <c r="Z24" s="22">
        <v>0</v>
      </c>
      <c r="AA24" s="22" t="s">
        <v>161</v>
      </c>
      <c r="AB24" s="22" t="s">
        <v>140</v>
      </c>
      <c r="AC24" s="22">
        <v>42.8</v>
      </c>
      <c r="AD24" s="22">
        <v>5.88</v>
      </c>
      <c r="AE24" s="22">
        <v>1</v>
      </c>
      <c r="AF24" s="22">
        <v>1.47</v>
      </c>
      <c r="AG24" s="22">
        <v>2.63</v>
      </c>
      <c r="AH24" s="22">
        <f t="shared" si="1"/>
        <v>1.1599999999999999</v>
      </c>
      <c r="AI24" s="22" t="s">
        <v>136</v>
      </c>
      <c r="AJ24" s="22" t="s">
        <v>136</v>
      </c>
      <c r="AK24" s="22" t="s">
        <v>141</v>
      </c>
      <c r="AL24" s="22" t="str">
        <f t="shared" si="2"/>
        <v>erro</v>
      </c>
      <c r="AM24" s="22">
        <v>0</v>
      </c>
      <c r="AN24" s="22"/>
      <c r="AO24" s="22">
        <v>0</v>
      </c>
      <c r="AP24" s="22">
        <v>0</v>
      </c>
      <c r="AQ24" s="22">
        <v>0</v>
      </c>
      <c r="AR24" s="22" t="s">
        <v>136</v>
      </c>
      <c r="AS24" s="22">
        <f t="shared" si="3"/>
        <v>0</v>
      </c>
      <c r="AT24" s="22"/>
      <c r="AU24" s="22">
        <f>VLOOKUP(G24,ABNT5101!$I$3:$J$9,2)</f>
        <v>10</v>
      </c>
      <c r="AV24" s="22">
        <f>VLOOKUP(G24,ABNT5101!$I$3:$M$9,5)</f>
        <v>0.18</v>
      </c>
      <c r="AW24" s="17" t="str">
        <f>_xlfn.XLOOKUP(G24,ABNT5101!I:I,ABNT5101!L:L)</f>
        <v>-</v>
      </c>
      <c r="AX24" s="17">
        <f>_xlfn.XLOOKUP(G24,ABNT5101!$I:$I,ABNT5101!M:M)</f>
        <v>0.18</v>
      </c>
      <c r="AY24" s="17" t="str">
        <f>_xlfn.XLOOKUP(G24,ABNT5101!$I:$I,ABNT5101!N:N)</f>
        <v>-</v>
      </c>
      <c r="AZ24" s="17">
        <f>_xlfn.XLOOKUP(G24,ABNT5101!$I:$I,ABNT5101!O:O)</f>
        <v>16</v>
      </c>
      <c r="BA24" s="27" t="str">
        <f t="shared" si="4"/>
        <v>ATENDE</v>
      </c>
      <c r="BB24" s="39">
        <f t="shared" ref="BB24:BC24" si="53">BE24/AU24-1</f>
        <v>0.38800000000000012</v>
      </c>
      <c r="BC24" s="39">
        <f t="shared" si="53"/>
        <v>0.11111111111111116</v>
      </c>
      <c r="BD24" s="39" t="str">
        <f t="shared" si="6"/>
        <v>-</v>
      </c>
      <c r="BE24" s="22">
        <v>13.88</v>
      </c>
      <c r="BF24" s="22">
        <v>0.2</v>
      </c>
      <c r="BG24" s="22"/>
      <c r="BH24" s="22"/>
      <c r="BI24" s="23"/>
      <c r="BJ24" s="22"/>
      <c r="BK24" s="27" t="str">
        <f t="shared" si="7"/>
        <v>ATENDE</v>
      </c>
      <c r="BL24" s="27" t="str">
        <f t="shared" si="8"/>
        <v>ATENDE</v>
      </c>
      <c r="BM24" s="27" t="str">
        <f t="shared" si="9"/>
        <v>ATENDE</v>
      </c>
      <c r="BN24" s="27" t="str">
        <f t="shared" si="10"/>
        <v>ATENDE</v>
      </c>
      <c r="BO24" s="22" t="str">
        <f t="shared" si="11"/>
        <v>C4</v>
      </c>
      <c r="BP24" s="22" t="str">
        <f t="shared" si="12"/>
        <v>P6</v>
      </c>
      <c r="BQ24" s="40">
        <f t="shared" si="13"/>
        <v>1.3466666666666667</v>
      </c>
      <c r="BR24" s="22">
        <v>7.04</v>
      </c>
      <c r="BS24" s="22">
        <v>0.97</v>
      </c>
      <c r="BT24" s="24">
        <f>IF(BP24="-","-",_xlfn.XLOOKUP(BP24,ABNT5101!$B$4:$B$9,ABNT5101!$C$4:$C$9))</f>
        <v>3</v>
      </c>
      <c r="BU24" s="24">
        <f>IF(BP24="-","-",_xlfn.XLOOKUP(BP24,ABNT5101!$B$4:$B$9,ABNT5101!$D$4:$D$9))</f>
        <v>0.6</v>
      </c>
      <c r="BV24" s="27" t="str">
        <f t="shared" si="14"/>
        <v>ATENDE</v>
      </c>
      <c r="BW24" s="27" t="str">
        <f t="shared" si="15"/>
        <v>ATENDE</v>
      </c>
      <c r="BX24" s="27" t="str">
        <f t="shared" si="16"/>
        <v>ATENDE</v>
      </c>
      <c r="BY24" s="22" t="str">
        <f t="shared" si="17"/>
        <v>P6</v>
      </c>
      <c r="BZ24" s="40">
        <f t="shared" si="31"/>
        <v>1.3466666666666667</v>
      </c>
      <c r="CA24" s="22">
        <v>7.04</v>
      </c>
      <c r="CB24" s="22">
        <v>0.97</v>
      </c>
      <c r="CC24" s="20">
        <f>IF(BY24="-","-",_xlfn.XLOOKUP(BY24,ABNT5101!$B$4:$B$9,ABNT5101!$C$4:$C$9))</f>
        <v>3</v>
      </c>
      <c r="CD24" s="24">
        <f>IF(BY24="-","-",_xlfn.XLOOKUP(BY24,ABNT5101!$B$4:$B$9,ABNT5101!$D$4:$D$9))</f>
        <v>0.6</v>
      </c>
      <c r="CE24" s="27" t="str">
        <f t="shared" si="18"/>
        <v>ATENDE</v>
      </c>
      <c r="CF24" s="27" t="str">
        <f t="shared" si="19"/>
        <v>ATENDE</v>
      </c>
      <c r="CG24" s="27" t="str">
        <f t="shared" si="20"/>
        <v>ATENDE</v>
      </c>
      <c r="CH24" s="26" t="str">
        <f>_xlfn.XLOOKUP(CI24,'Banco de dados'!$B:$B,'Banco de dados'!$D:$D)</f>
        <v>SX LIGHTING</v>
      </c>
      <c r="CI24" s="27" t="s">
        <v>164</v>
      </c>
      <c r="CJ24" s="26" t="str">
        <f>_xlfn.XLOOKUP(CI24,'Banco de dados'!$B:$B,'Banco de dados'!$E:$E)</f>
        <v>SXINEVO040K50L12CZF7PHF</v>
      </c>
      <c r="CK24" s="27"/>
      <c r="CL24" s="26" t="e">
        <f>IF(CK24="-","-",_xlfn.XLOOKUP(CK24,'Banco de dados'!$B:$B,'Banco de dados'!$E:$E))</f>
        <v>#N/A</v>
      </c>
      <c r="CM24" s="23">
        <f t="shared" si="21"/>
        <v>1</v>
      </c>
      <c r="CN24" s="26">
        <f>_xlfn.XLOOKUP(CI24,'Banco de dados'!$B:$B,'Banco de dados'!$H:$H)</f>
        <v>39</v>
      </c>
      <c r="CO24" s="27" t="e">
        <f t="array" aca="1" ref="CO24" ca="1">_xludf.XLOOKUP(CK24,'Banco de dados'!$B:$B,'Banco de dados'!$H:$H)</f>
        <v>#NAME?</v>
      </c>
      <c r="CP24" s="48" t="e">
        <f t="array" aca="1" ref="CP24" ca="1">_xludf.XLOOKUP(CI24,'Banco de dados'!$B:$B,'Banco de dados'!$F:$F)</f>
        <v>#NAME?</v>
      </c>
      <c r="CQ24" s="27" t="e">
        <f t="array" aca="1" ref="CQ24" ca="1">_xludf.XLOOKUP(CK24,'Banco de dados'!$B:$B,'Banco de dados'!$F:$F)</f>
        <v>#NAME?</v>
      </c>
      <c r="CR24" s="27">
        <v>0</v>
      </c>
      <c r="CS24" s="27">
        <v>10</v>
      </c>
      <c r="CT24" s="27" t="str">
        <f>IF(AG24=0.5,"Suporte",IF(AND(AG24&gt;='Braços de IP'!$B$9,AG24&lt;='Braços de IP'!$D$9),'Braços de IP'!$E$9,IF(AND(AG24&gt;='Braços de IP'!$B$10,AG24&lt;='Braços de IP'!$D$10),'Braços de IP'!$E$10,IF(AND(AG24&gt;='Braços de IP'!$B$11,AG24&lt;='Braços de IP'!$D$11),'Braços de IP'!$E$11,IF(AND(AG24&gt;='Braços de IP'!$B$12,AG24&lt;='Braços de IP'!$D$12),'Braços de IP'!$E$12,IF(AND(AG24&gt;='Braços de IP'!$B$13,AG24&lt;='Braços de IP'!$D$13),'Braços de IP'!$E$13,IF(AND(AG24&gt;='Braços de IP'!$B$14,AG24&lt;='Braços de IP'!$D$14),'Braços de IP'!$E$14,"ERRO")))))))</f>
        <v>Longo I</v>
      </c>
      <c r="CU24" s="27"/>
      <c r="CV24" s="27"/>
      <c r="CW24" s="41" t="str">
        <f>IF($CU24="","",VLOOKUP($CU24,'Braços de IP'!$E$9:$I$15,5,0))</f>
        <v/>
      </c>
      <c r="CX24" s="27"/>
      <c r="CY24" s="27"/>
      <c r="CZ24" s="27"/>
      <c r="DA24" s="27"/>
      <c r="DB24" s="27"/>
      <c r="DC24" s="27"/>
      <c r="DD24" s="42">
        <f t="shared" si="22"/>
        <v>39</v>
      </c>
      <c r="DE24" s="43">
        <f t="shared" si="23"/>
        <v>105</v>
      </c>
      <c r="DF24" s="42">
        <f t="shared" si="24"/>
        <v>144</v>
      </c>
      <c r="DG24" s="44">
        <f t="shared" si="25"/>
        <v>0.62857142857142856</v>
      </c>
      <c r="DH24" s="45"/>
      <c r="DI24" s="45"/>
      <c r="DJ24" s="45"/>
      <c r="DK24" s="27" t="s">
        <v>144</v>
      </c>
      <c r="DL24" s="27"/>
      <c r="DM24" s="38"/>
      <c r="DN24" s="46" t="e">
        <f t="shared" si="26"/>
        <v>#VALUE!</v>
      </c>
      <c r="DO24" s="38"/>
      <c r="DP24" s="38" t="s">
        <v>163</v>
      </c>
      <c r="DQ24" s="38" t="e">
        <f t="shared" ref="DQ24:DR24" si="54">SUM(#REF!)</f>
        <v>#REF!</v>
      </c>
      <c r="DR24" s="46" t="e">
        <f t="shared" si="54"/>
        <v>#REF!</v>
      </c>
      <c r="DS24" s="38"/>
      <c r="DT24" s="38"/>
    </row>
    <row r="25" spans="1:124" ht="15.75" hidden="1" customHeight="1" x14ac:dyDescent="0.25">
      <c r="A25" s="38" t="s">
        <v>158</v>
      </c>
      <c r="B25" s="15">
        <v>51</v>
      </c>
      <c r="C25" s="15" t="s">
        <v>146</v>
      </c>
      <c r="D25" s="27" t="s">
        <v>159</v>
      </c>
      <c r="E25" s="27">
        <v>-8.0491209999999995</v>
      </c>
      <c r="F25" s="27">
        <v>-34.906393999999999</v>
      </c>
      <c r="G25" s="27" t="s">
        <v>160</v>
      </c>
      <c r="H25" s="22" t="s">
        <v>136</v>
      </c>
      <c r="I25" s="27" t="s">
        <v>135</v>
      </c>
      <c r="J25" s="22" t="s">
        <v>137</v>
      </c>
      <c r="K25" s="23">
        <v>105</v>
      </c>
      <c r="L25" s="22" t="s">
        <v>138</v>
      </c>
      <c r="M25" s="22">
        <v>0</v>
      </c>
      <c r="N25" s="27">
        <f t="shared" si="0"/>
        <v>210</v>
      </c>
      <c r="O25" s="22">
        <v>4</v>
      </c>
      <c r="P25" s="22"/>
      <c r="Q25" s="22"/>
      <c r="R25" s="27"/>
      <c r="S25" s="27"/>
      <c r="T25" s="27">
        <v>0</v>
      </c>
      <c r="U25" s="22">
        <v>0</v>
      </c>
      <c r="V25" s="22">
        <v>0</v>
      </c>
      <c r="W25" s="22"/>
      <c r="X25" s="22"/>
      <c r="Y25" s="22">
        <v>0</v>
      </c>
      <c r="Z25" s="22">
        <v>0</v>
      </c>
      <c r="AA25" s="22" t="s">
        <v>161</v>
      </c>
      <c r="AB25" s="22" t="s">
        <v>140</v>
      </c>
      <c r="AC25" s="22">
        <v>42.8</v>
      </c>
      <c r="AD25" s="22">
        <v>5.88</v>
      </c>
      <c r="AE25" s="22">
        <v>1</v>
      </c>
      <c r="AF25" s="22">
        <v>1.47</v>
      </c>
      <c r="AG25" s="22">
        <v>2.63</v>
      </c>
      <c r="AH25" s="22">
        <f t="shared" si="1"/>
        <v>1.1599999999999999</v>
      </c>
      <c r="AI25" s="22" t="s">
        <v>136</v>
      </c>
      <c r="AJ25" s="22" t="s">
        <v>136</v>
      </c>
      <c r="AK25" s="22" t="s">
        <v>141</v>
      </c>
      <c r="AL25" s="22" t="str">
        <f t="shared" si="2"/>
        <v>erro</v>
      </c>
      <c r="AM25" s="22">
        <v>0</v>
      </c>
      <c r="AN25" s="22"/>
      <c r="AO25" s="22">
        <v>0</v>
      </c>
      <c r="AP25" s="22">
        <v>0</v>
      </c>
      <c r="AQ25" s="22">
        <v>0</v>
      </c>
      <c r="AR25" s="22" t="s">
        <v>136</v>
      </c>
      <c r="AS25" s="22">
        <f t="shared" si="3"/>
        <v>0</v>
      </c>
      <c r="AT25" s="22"/>
      <c r="AU25" s="22">
        <f>VLOOKUP(G25,ABNT5101!$I$3:$J$9,2)</f>
        <v>10</v>
      </c>
      <c r="AV25" s="22">
        <f>VLOOKUP(G25,ABNT5101!$I$3:$M$9,5)</f>
        <v>0.18</v>
      </c>
      <c r="AW25" s="17" t="str">
        <f>_xlfn.XLOOKUP(G25,ABNT5101!I:I,ABNT5101!L:L)</f>
        <v>-</v>
      </c>
      <c r="AX25" s="17">
        <f>_xlfn.XLOOKUP(G25,ABNT5101!$I:$I,ABNT5101!M:M)</f>
        <v>0.18</v>
      </c>
      <c r="AY25" s="17" t="str">
        <f>_xlfn.XLOOKUP(G25,ABNT5101!$I:$I,ABNT5101!N:N)</f>
        <v>-</v>
      </c>
      <c r="AZ25" s="17">
        <f>_xlfn.XLOOKUP(G25,ABNT5101!$I:$I,ABNT5101!O:O)</f>
        <v>16</v>
      </c>
      <c r="BA25" s="27" t="str">
        <f t="shared" si="4"/>
        <v>ATENDE</v>
      </c>
      <c r="BB25" s="39" t="e">
        <f t="shared" ref="BB25:BC25" si="55">BE25/AU25-1</f>
        <v>#VALUE!</v>
      </c>
      <c r="BC25" s="39">
        <f t="shared" si="55"/>
        <v>5.555555555555558E-2</v>
      </c>
      <c r="BD25" s="39" t="str">
        <f t="shared" si="6"/>
        <v>-</v>
      </c>
      <c r="BE25" s="22" t="s">
        <v>1861</v>
      </c>
      <c r="BF25" s="22">
        <v>0.19</v>
      </c>
      <c r="BG25" s="22"/>
      <c r="BH25" s="22"/>
      <c r="BI25" s="23"/>
      <c r="BJ25" s="22"/>
      <c r="BK25" s="27" t="str">
        <f t="shared" si="7"/>
        <v>ATENDE</v>
      </c>
      <c r="BL25" s="27" t="str">
        <f t="shared" si="8"/>
        <v>ATENDE</v>
      </c>
      <c r="BM25" s="27" t="str">
        <f t="shared" si="9"/>
        <v>ATENDE</v>
      </c>
      <c r="BN25" s="27" t="str">
        <f t="shared" si="10"/>
        <v>ATENDE</v>
      </c>
      <c r="BO25" s="22" t="str">
        <f t="shared" si="11"/>
        <v>C4</v>
      </c>
      <c r="BP25" s="22" t="str">
        <f t="shared" si="12"/>
        <v>P6</v>
      </c>
      <c r="BQ25" s="40" t="e">
        <f t="shared" si="13"/>
        <v>#VALUE!</v>
      </c>
      <c r="BR25" s="22" t="s">
        <v>980</v>
      </c>
      <c r="BS25" s="22" t="s">
        <v>1122</v>
      </c>
      <c r="BT25" s="24">
        <f>IF(BP25="-","-",_xlfn.XLOOKUP(BP25,ABNT5101!$B$4:$B$9,ABNT5101!$C$4:$C$9))</f>
        <v>3</v>
      </c>
      <c r="BU25" s="24">
        <f>IF(BP25="-","-",_xlfn.XLOOKUP(BP25,ABNT5101!$B$4:$B$9,ABNT5101!$D$4:$D$9))</f>
        <v>0.6</v>
      </c>
      <c r="BV25" s="27" t="str">
        <f t="shared" si="14"/>
        <v>ATENDE</v>
      </c>
      <c r="BW25" s="27" t="str">
        <f t="shared" si="15"/>
        <v>ATENDE</v>
      </c>
      <c r="BX25" s="27" t="str">
        <f t="shared" si="16"/>
        <v>ATENDE</v>
      </c>
      <c r="BY25" s="22" t="str">
        <f t="shared" si="17"/>
        <v>P6</v>
      </c>
      <c r="BZ25" s="40" t="e">
        <f t="shared" si="31"/>
        <v>#VALUE!</v>
      </c>
      <c r="CA25" s="22" t="s">
        <v>1863</v>
      </c>
      <c r="CB25" s="22" t="s">
        <v>1864</v>
      </c>
      <c r="CC25" s="20">
        <f>IF(BY25="-","-",_xlfn.XLOOKUP(BY25,ABNT5101!$B$4:$B$9,ABNT5101!$C$4:$C$9))</f>
        <v>3</v>
      </c>
      <c r="CD25" s="24">
        <f>IF(BY25="-","-",_xlfn.XLOOKUP(BY25,ABNT5101!$B$4:$B$9,ABNT5101!$D$4:$D$9))</f>
        <v>0.6</v>
      </c>
      <c r="CE25" s="27" t="str">
        <f t="shared" si="18"/>
        <v>ATENDE</v>
      </c>
      <c r="CF25" s="27" t="str">
        <f t="shared" si="19"/>
        <v>ATENDE</v>
      </c>
      <c r="CG25" s="27" t="str">
        <f t="shared" si="20"/>
        <v>ATENDE</v>
      </c>
      <c r="CH25" s="26" t="e">
        <f>_xlfn.XLOOKUP(CI25,'Banco de dados'!$B:$B,'Banco de dados'!$D:$D)</f>
        <v>#N/A</v>
      </c>
      <c r="CI25" s="27" t="s">
        <v>264</v>
      </c>
      <c r="CJ25" s="26" t="e">
        <f>_xlfn.XLOOKUP(CI25,'Banco de dados'!$B:$B,'Banco de dados'!$E:$E)</f>
        <v>#N/A</v>
      </c>
      <c r="CK25" s="27"/>
      <c r="CL25" s="26" t="e">
        <f>IF(CK25="-","-",_xlfn.XLOOKUP(CK25,'Banco de dados'!$B:$B,'Banco de dados'!$E:$E))</f>
        <v>#N/A</v>
      </c>
      <c r="CM25" s="23">
        <f t="shared" si="21"/>
        <v>1</v>
      </c>
      <c r="CN25" s="26" t="e">
        <f>_xlfn.XLOOKUP(CI25,'Banco de dados'!$B:$B,'Banco de dados'!$H:$H)</f>
        <v>#N/A</v>
      </c>
      <c r="CO25" s="27" t="e">
        <f t="array" aca="1" ref="CO25" ca="1">_xludf.XLOOKUP(CK25,'Banco de dados'!$B:$B,'Banco de dados'!$H:$H)</f>
        <v>#NAME?</v>
      </c>
      <c r="CP25" s="48" t="e">
        <f t="array" aca="1" ref="CP25" ca="1">_xludf.XLOOKUP(CI25,'Banco de dados'!$B:$B,'Banco de dados'!$F:$F)</f>
        <v>#NAME?</v>
      </c>
      <c r="CQ25" s="27" t="e">
        <f t="array" aca="1" ref="CQ25" ca="1">_xludf.XLOOKUP(CK25,'Banco de dados'!$B:$B,'Banco de dados'!$F:$F)</f>
        <v>#NAME?</v>
      </c>
      <c r="CR25" s="27">
        <v>0</v>
      </c>
      <c r="CS25" s="27">
        <v>10</v>
      </c>
      <c r="CT25" s="27" t="str">
        <f>IF(AG25=0.5,"Suporte",IF(AND(AG25&gt;='Braços de IP'!$B$9,AG25&lt;='Braços de IP'!$D$9),'Braços de IP'!$E$9,IF(AND(AG25&gt;='Braços de IP'!$B$10,AG25&lt;='Braços de IP'!$D$10),'Braços de IP'!$E$10,IF(AND(AG25&gt;='Braços de IP'!$B$11,AG25&lt;='Braços de IP'!$D$11),'Braços de IP'!$E$11,IF(AND(AG25&gt;='Braços de IP'!$B$12,AG25&lt;='Braços de IP'!$D$12),'Braços de IP'!$E$12,IF(AND(AG25&gt;='Braços de IP'!$B$13,AG25&lt;='Braços de IP'!$D$13),'Braços de IP'!$E$13,IF(AND(AG25&gt;='Braços de IP'!$B$14,AG25&lt;='Braços de IP'!$D$14),'Braços de IP'!$E$14,"ERRO")))))))</f>
        <v>Longo I</v>
      </c>
      <c r="CU25" s="27"/>
      <c r="CV25" s="27" t="str">
        <f>IF($CU25="","",VLOOKUP($CU25,'Braços de IP'!$E$9:$I$15,2,0))</f>
        <v/>
      </c>
      <c r="CW25" s="41" t="str">
        <f>IF($CU25="","",VLOOKUP($CU25,'Braços de IP'!$E$9:$I$15,5,0))</f>
        <v/>
      </c>
      <c r="CX25" s="27"/>
      <c r="CY25" s="27"/>
      <c r="CZ25" s="27"/>
      <c r="DA25" s="27"/>
      <c r="DB25" s="27"/>
      <c r="DC25" s="27"/>
      <c r="DD25" s="42" t="e">
        <f t="shared" si="22"/>
        <v>#N/A</v>
      </c>
      <c r="DE25" s="43">
        <f t="shared" si="23"/>
        <v>105</v>
      </c>
      <c r="DF25" s="42" t="e">
        <f t="shared" si="24"/>
        <v>#N/A</v>
      </c>
      <c r="DG25" s="44" t="e">
        <f t="shared" si="25"/>
        <v>#N/A</v>
      </c>
      <c r="DH25" s="45"/>
      <c r="DI25" s="45"/>
      <c r="DJ25" s="45"/>
      <c r="DK25" s="27" t="s">
        <v>144</v>
      </c>
      <c r="DL25" s="27"/>
      <c r="DM25" s="38"/>
      <c r="DN25" s="46" t="e">
        <f t="shared" si="26"/>
        <v>#VALUE!</v>
      </c>
      <c r="DO25" s="38"/>
      <c r="DP25" s="38" t="s">
        <v>163</v>
      </c>
      <c r="DQ25" s="38" t="e">
        <f t="shared" ref="DQ25:DR25" si="56">SUM(#REF!)</f>
        <v>#REF!</v>
      </c>
      <c r="DR25" s="46" t="e">
        <f t="shared" si="56"/>
        <v>#REF!</v>
      </c>
      <c r="DS25" s="38"/>
      <c r="DT25" s="38"/>
    </row>
    <row r="26" spans="1:124" ht="15.75" hidden="1" customHeight="1" x14ac:dyDescent="0.25">
      <c r="A26" s="1" t="s">
        <v>166</v>
      </c>
      <c r="B26" s="15">
        <v>103</v>
      </c>
      <c r="C26" s="15" t="s">
        <v>167</v>
      </c>
      <c r="D26" s="16" t="s">
        <v>168</v>
      </c>
      <c r="E26" s="16">
        <v>-8.0845020000000005</v>
      </c>
      <c r="F26" s="16">
        <v>-34.894362000000001</v>
      </c>
      <c r="G26" s="16" t="s">
        <v>136</v>
      </c>
      <c r="H26" s="17" t="s">
        <v>136</v>
      </c>
      <c r="I26" s="16" t="s">
        <v>149</v>
      </c>
      <c r="J26" s="17" t="s">
        <v>137</v>
      </c>
      <c r="K26" s="18">
        <v>115</v>
      </c>
      <c r="L26" s="17" t="s">
        <v>138</v>
      </c>
      <c r="M26" s="17">
        <v>0</v>
      </c>
      <c r="N26" s="16">
        <f t="shared" si="0"/>
        <v>230</v>
      </c>
      <c r="O26" s="17">
        <v>1</v>
      </c>
      <c r="P26" s="17"/>
      <c r="Q26" s="17"/>
      <c r="R26" s="16"/>
      <c r="S26" s="16"/>
      <c r="T26" s="16"/>
      <c r="U26" s="17"/>
      <c r="V26" s="17">
        <v>0</v>
      </c>
      <c r="W26" s="17">
        <v>2.56</v>
      </c>
      <c r="X26" s="17">
        <v>0</v>
      </c>
      <c r="Y26" s="17">
        <v>0</v>
      </c>
      <c r="Z26" s="17">
        <v>0</v>
      </c>
      <c r="AA26" s="17" t="s">
        <v>139</v>
      </c>
      <c r="AB26" s="17" t="s">
        <v>169</v>
      </c>
      <c r="AC26" s="17">
        <v>38.75</v>
      </c>
      <c r="AD26" s="17">
        <v>12</v>
      </c>
      <c r="AE26" s="17">
        <v>1</v>
      </c>
      <c r="AF26" s="17">
        <v>1.01</v>
      </c>
      <c r="AG26" s="17">
        <v>0.3</v>
      </c>
      <c r="AH26" s="17">
        <f t="shared" si="1"/>
        <v>-0.71</v>
      </c>
      <c r="AI26" s="17" t="s">
        <v>136</v>
      </c>
      <c r="AJ26" s="17" t="s">
        <v>136</v>
      </c>
      <c r="AK26" s="17" t="s">
        <v>141</v>
      </c>
      <c r="AL26" s="17">
        <f t="shared" si="2"/>
        <v>2</v>
      </c>
      <c r="AM26" s="17">
        <v>1</v>
      </c>
      <c r="AN26" s="17" t="s">
        <v>139</v>
      </c>
      <c r="AO26" s="17">
        <v>38.75</v>
      </c>
      <c r="AP26" s="17">
        <v>8.5</v>
      </c>
      <c r="AQ26" s="17">
        <v>0.3</v>
      </c>
      <c r="AR26" s="17" t="s">
        <v>136</v>
      </c>
      <c r="AS26" s="19">
        <f t="shared" si="3"/>
        <v>2</v>
      </c>
      <c r="AT26" s="19"/>
      <c r="AU26" s="19" t="e">
        <f>VLOOKUP(G26,ABNT5101!$I$3:$J$9,2)</f>
        <v>#N/A</v>
      </c>
      <c r="AV26" s="19" t="e">
        <f>VLOOKUP(G26,ABNT5101!$I$3:$M$9,5)</f>
        <v>#N/A</v>
      </c>
      <c r="AW26" s="17" t="str">
        <f>_xlfn.XLOOKUP(G26,ABNT5101!I:I,ABNT5101!L:L)</f>
        <v>-</v>
      </c>
      <c r="AX26" s="17" t="str">
        <f>_xlfn.XLOOKUP(G26,ABNT5101!$I:$I,ABNT5101!M:M)</f>
        <v>-</v>
      </c>
      <c r="AY26" s="17" t="str">
        <f>_xlfn.XLOOKUP(G26,ABNT5101!$I:$I,ABNT5101!N:N)</f>
        <v>-</v>
      </c>
      <c r="AZ26" s="17" t="str">
        <f>_xlfn.XLOOKUP(G26,ABNT5101!$I:$I,ABNT5101!O:O)</f>
        <v>-</v>
      </c>
      <c r="BA26" s="20" t="e">
        <f t="shared" si="4"/>
        <v>#N/A</v>
      </c>
      <c r="BB26" s="21" t="e">
        <f t="shared" ref="BB26:BC26" si="57">BE26/AU26-1</f>
        <v>#N/A</v>
      </c>
      <c r="BC26" s="21" t="e">
        <f t="shared" si="57"/>
        <v>#N/A</v>
      </c>
      <c r="BD26" s="21" t="str">
        <f t="shared" si="6"/>
        <v>-</v>
      </c>
      <c r="BE26" s="22"/>
      <c r="BF26" s="22"/>
      <c r="BG26" s="22"/>
      <c r="BH26" s="22"/>
      <c r="BI26" s="23"/>
      <c r="BJ26" s="22"/>
      <c r="BK26" s="20" t="e">
        <f t="shared" si="7"/>
        <v>#N/A</v>
      </c>
      <c r="BL26" s="20" t="e">
        <f t="shared" si="8"/>
        <v>#N/A</v>
      </c>
      <c r="BM26" s="20" t="e">
        <f t="shared" si="9"/>
        <v>#N/A</v>
      </c>
      <c r="BN26" s="20" t="str">
        <f t="shared" si="10"/>
        <v>ATENDE</v>
      </c>
      <c r="BO26" s="24" t="str">
        <f t="shared" si="11"/>
        <v>-</v>
      </c>
      <c r="BP26" s="24" t="str">
        <f t="shared" si="12"/>
        <v>P5</v>
      </c>
      <c r="BQ26" s="25">
        <f t="shared" si="13"/>
        <v>-1</v>
      </c>
      <c r="BR26" s="22"/>
      <c r="BS26" s="22"/>
      <c r="BT26" s="24">
        <f>IF(BP26="-","-",_xlfn.XLOOKUP(BP26,ABNT5101!$B$4:$B$9,ABNT5101!$C$4:$C$9))</f>
        <v>5</v>
      </c>
      <c r="BU26" s="24">
        <f>IF(BP26="-","-",_xlfn.XLOOKUP(BP26,ABNT5101!$B$4:$B$9,ABNT5101!$D$4:$D$9))</f>
        <v>1</v>
      </c>
      <c r="BV26" s="20" t="str">
        <f t="shared" si="14"/>
        <v>NÃO ATENDE</v>
      </c>
      <c r="BW26" s="20" t="str">
        <f t="shared" si="15"/>
        <v>NÃO ATENDE</v>
      </c>
      <c r="BX26" s="20" t="str">
        <f t="shared" si="16"/>
        <v>NÃO ATENDE</v>
      </c>
      <c r="BY26" s="24" t="str">
        <f t="shared" si="17"/>
        <v>P5</v>
      </c>
      <c r="BZ26" s="25">
        <f t="shared" si="31"/>
        <v>-1</v>
      </c>
      <c r="CA26" s="24"/>
      <c r="CB26" s="24"/>
      <c r="CC26" s="20">
        <f>IF(BY26="-","-",_xlfn.XLOOKUP(BY26,ABNT5101!$B$4:$B$9,ABNT5101!$C$4:$C$9))</f>
        <v>5</v>
      </c>
      <c r="CD26" s="24">
        <f>IF(BY26="-","-",_xlfn.XLOOKUP(BY26,ABNT5101!$B$4:$B$9,ABNT5101!$D$4:$D$9))</f>
        <v>1</v>
      </c>
      <c r="CE26" s="20" t="str">
        <f t="shared" si="18"/>
        <v>NÃO ATENDE</v>
      </c>
      <c r="CF26" s="20" t="str">
        <f t="shared" si="19"/>
        <v>NÃO ATENDE</v>
      </c>
      <c r="CG26" s="20" t="str">
        <f t="shared" si="20"/>
        <v>NÃO ATENDE</v>
      </c>
      <c r="CH26" s="26" t="e">
        <f>_xlfn.XLOOKUP(CI26,'Banco de dados'!$B:$B,'Banco de dados'!$D:$D)</f>
        <v>#N/A</v>
      </c>
      <c r="CI26" s="27" t="s">
        <v>1759</v>
      </c>
      <c r="CJ26" s="26" t="e">
        <f>_xlfn.XLOOKUP(CI26,'Banco de dados'!$B:$B,'Banco de dados'!$E:$E)</f>
        <v>#N/A</v>
      </c>
      <c r="CK26" s="26"/>
      <c r="CL26" s="26" t="e">
        <f>IF(CK26="-","-",_xlfn.XLOOKUP(CK26,'Banco de dados'!$B:$B,'Banco de dados'!$E:$E))</f>
        <v>#N/A</v>
      </c>
      <c r="CM26" s="28">
        <f t="shared" si="21"/>
        <v>1</v>
      </c>
      <c r="CN26" s="26" t="e">
        <f>_xlfn.XLOOKUP(CI26,'Banco de dados'!$B:$B,'Banco de dados'!$H:$H)</f>
        <v>#N/A</v>
      </c>
      <c r="CO26" s="26" t="e">
        <f t="array" aca="1" ref="CO26" ca="1">_xludf.XLOOKUP(CK26,'Banco de dados'!$B:$B,'Banco de dados'!$H:$H)</f>
        <v>#NAME?</v>
      </c>
      <c r="CP26" s="26" t="e">
        <f t="array" aca="1" ref="CP26" ca="1">_xludf.XLOOKUP(CI26,'Banco de dados'!$B:$B,'Banco de dados'!$F:$F)</f>
        <v>#NAME?</v>
      </c>
      <c r="CQ26" s="26" t="e">
        <f t="array" aca="1" ref="CQ26" ca="1">_xludf.XLOOKUP(CK26,'Banco de dados'!$B:$B,'Banco de dados'!$F:$F)</f>
        <v>#NAME?</v>
      </c>
      <c r="CR26" s="27">
        <v>0</v>
      </c>
      <c r="CS26" s="27"/>
      <c r="CT26" s="26" t="str">
        <f>IF(AG26=0.5,"Suporte",IF(AND(AG26&gt;='Braços de IP'!$B$9,AG26&lt;='Braços de IP'!$D$9),'Braços de IP'!$E$9,IF(AND(AG26&gt;='Braços de IP'!$B$10,AG26&lt;='Braços de IP'!$D$10),'Braços de IP'!$E$10,IF(AND(AG26&gt;='Braços de IP'!$B$11,AG26&lt;='Braços de IP'!$D$11),'Braços de IP'!$E$11,IF(AND(AG26&gt;='Braços de IP'!$B$12,AG26&lt;='Braços de IP'!$D$12),'Braços de IP'!$E$12,IF(AND(AG26&gt;='Braços de IP'!$B$13,AG26&lt;='Braços de IP'!$D$13),'Braços de IP'!$E$13,IF(AND(AG26&gt;='Braços de IP'!$B$14,AG26&lt;='Braços de IP'!$D$14),'Braços de IP'!$E$14,"ERRO")))))))</f>
        <v>ERRO</v>
      </c>
      <c r="CU26" s="27"/>
      <c r="CV26" s="26" t="str">
        <f>IF($CU26="","",VLOOKUP($CU26,'Braços de IP'!$E$9:$I$15,2,0))</f>
        <v/>
      </c>
      <c r="CW26" s="29" t="str">
        <f>IF($CU26="","",VLOOKUP($CU26,'Braços de IP'!$E$9:$I$15,5,0))</f>
        <v/>
      </c>
      <c r="CX26" s="26"/>
      <c r="CY26" s="26"/>
      <c r="CZ26" s="26"/>
      <c r="DA26" s="26"/>
      <c r="DB26" s="26"/>
      <c r="DC26" s="26"/>
      <c r="DD26" s="30" t="e">
        <f t="shared" si="22"/>
        <v>#N/A</v>
      </c>
      <c r="DE26" s="31">
        <f t="shared" si="23"/>
        <v>115</v>
      </c>
      <c r="DF26" s="30" t="e">
        <f t="shared" si="24"/>
        <v>#N/A</v>
      </c>
      <c r="DG26" s="32" t="e">
        <f t="shared" si="25"/>
        <v>#N/A</v>
      </c>
      <c r="DH26" s="33"/>
      <c r="DI26" s="34"/>
      <c r="DJ26" s="35"/>
      <c r="DK26" s="16" t="s">
        <v>144</v>
      </c>
      <c r="DL26" s="16"/>
      <c r="DN26" s="36" t="e">
        <f t="shared" si="26"/>
        <v>#VALUE!</v>
      </c>
    </row>
    <row r="27" spans="1:124" ht="15.75" hidden="1" customHeight="1" x14ac:dyDescent="0.25">
      <c r="A27" s="1" t="s">
        <v>166</v>
      </c>
      <c r="B27" s="15">
        <v>103</v>
      </c>
      <c r="C27" s="15" t="s">
        <v>167</v>
      </c>
      <c r="D27" s="16" t="s">
        <v>168</v>
      </c>
      <c r="E27" s="16">
        <v>-8.0845020000000005</v>
      </c>
      <c r="F27" s="16">
        <v>-34.894362000000001</v>
      </c>
      <c r="G27" s="16" t="s">
        <v>136</v>
      </c>
      <c r="H27" s="17" t="s">
        <v>136</v>
      </c>
      <c r="I27" s="16" t="s">
        <v>149</v>
      </c>
      <c r="J27" s="17" t="s">
        <v>137</v>
      </c>
      <c r="K27" s="18">
        <v>115</v>
      </c>
      <c r="L27" s="17" t="s">
        <v>138</v>
      </c>
      <c r="M27" s="17">
        <v>0</v>
      </c>
      <c r="N27" s="16">
        <f t="shared" si="0"/>
        <v>230</v>
      </c>
      <c r="O27" s="17">
        <v>1</v>
      </c>
      <c r="P27" s="17"/>
      <c r="Q27" s="17"/>
      <c r="R27" s="16"/>
      <c r="S27" s="16"/>
      <c r="T27" s="16"/>
      <c r="U27" s="17"/>
      <c r="V27" s="17">
        <v>0</v>
      </c>
      <c r="W27" s="17">
        <v>2.56</v>
      </c>
      <c r="X27" s="17">
        <v>0</v>
      </c>
      <c r="Y27" s="17">
        <v>0</v>
      </c>
      <c r="Z27" s="17">
        <v>0</v>
      </c>
      <c r="AA27" s="17" t="s">
        <v>139</v>
      </c>
      <c r="AB27" s="17" t="s">
        <v>169</v>
      </c>
      <c r="AC27" s="17">
        <v>38.75</v>
      </c>
      <c r="AD27" s="17">
        <v>12</v>
      </c>
      <c r="AE27" s="17">
        <v>1</v>
      </c>
      <c r="AF27" s="17">
        <v>1.01</v>
      </c>
      <c r="AG27" s="17">
        <v>0.3</v>
      </c>
      <c r="AH27" s="17">
        <f t="shared" si="1"/>
        <v>-0.71</v>
      </c>
      <c r="AI27" s="17" t="s">
        <v>136</v>
      </c>
      <c r="AJ27" s="17" t="s">
        <v>136</v>
      </c>
      <c r="AK27" s="17" t="s">
        <v>141</v>
      </c>
      <c r="AL27" s="17">
        <f t="shared" si="2"/>
        <v>2</v>
      </c>
      <c r="AM27" s="17">
        <v>1</v>
      </c>
      <c r="AN27" s="17" t="s">
        <v>139</v>
      </c>
      <c r="AO27" s="17">
        <v>38.75</v>
      </c>
      <c r="AP27" s="17">
        <v>8.5</v>
      </c>
      <c r="AQ27" s="17">
        <v>0.3</v>
      </c>
      <c r="AR27" s="17" t="s">
        <v>136</v>
      </c>
      <c r="AS27" s="19">
        <f t="shared" si="3"/>
        <v>2</v>
      </c>
      <c r="AT27" s="19"/>
      <c r="AU27" s="19" t="e">
        <f>VLOOKUP(G27,ABNT5101!$I$3:$J$9,2)</f>
        <v>#N/A</v>
      </c>
      <c r="AV27" s="19" t="e">
        <f>VLOOKUP(G27,ABNT5101!$I$3:$M$9,5)</f>
        <v>#N/A</v>
      </c>
      <c r="AW27" s="17" t="str">
        <f>_xlfn.XLOOKUP(G27,ABNT5101!I:I,ABNT5101!L:L)</f>
        <v>-</v>
      </c>
      <c r="AX27" s="17" t="str">
        <f>_xlfn.XLOOKUP(G27,ABNT5101!$I:$I,ABNT5101!M:M)</f>
        <v>-</v>
      </c>
      <c r="AY27" s="17" t="str">
        <f>_xlfn.XLOOKUP(G27,ABNT5101!$I:$I,ABNT5101!N:N)</f>
        <v>-</v>
      </c>
      <c r="AZ27" s="17" t="str">
        <f>_xlfn.XLOOKUP(G27,ABNT5101!$I:$I,ABNT5101!O:O)</f>
        <v>-</v>
      </c>
      <c r="BA27" s="20" t="e">
        <f t="shared" si="4"/>
        <v>#N/A</v>
      </c>
      <c r="BB27" s="21" t="e">
        <f t="shared" ref="BB27:BC27" si="58">BE27/AU27-1</f>
        <v>#N/A</v>
      </c>
      <c r="BC27" s="21" t="e">
        <f t="shared" si="58"/>
        <v>#N/A</v>
      </c>
      <c r="BD27" s="21" t="str">
        <f t="shared" si="6"/>
        <v>-</v>
      </c>
      <c r="BE27" s="22"/>
      <c r="BF27" s="22"/>
      <c r="BG27" s="22"/>
      <c r="BH27" s="22"/>
      <c r="BI27" s="23"/>
      <c r="BJ27" s="22"/>
      <c r="BK27" s="20" t="e">
        <f t="shared" si="7"/>
        <v>#N/A</v>
      </c>
      <c r="BL27" s="20" t="e">
        <f t="shared" si="8"/>
        <v>#N/A</v>
      </c>
      <c r="BM27" s="20" t="e">
        <f t="shared" si="9"/>
        <v>#N/A</v>
      </c>
      <c r="BN27" s="20" t="str">
        <f t="shared" si="10"/>
        <v>ATENDE</v>
      </c>
      <c r="BO27" s="24" t="str">
        <f t="shared" si="11"/>
        <v>-</v>
      </c>
      <c r="BP27" s="24" t="str">
        <f t="shared" si="12"/>
        <v>P5</v>
      </c>
      <c r="BQ27" s="25">
        <f t="shared" si="13"/>
        <v>-1</v>
      </c>
      <c r="BR27" s="22"/>
      <c r="BS27" s="22"/>
      <c r="BT27" s="24">
        <f>IF(BP27="-","-",_xlfn.XLOOKUP(BP27,ABNT5101!$B$4:$B$9,ABNT5101!$C$4:$C$9))</f>
        <v>5</v>
      </c>
      <c r="BU27" s="24">
        <f>IF(BP27="-","-",_xlfn.XLOOKUP(BP27,ABNT5101!$B$4:$B$9,ABNT5101!$D$4:$D$9))</f>
        <v>1</v>
      </c>
      <c r="BV27" s="20" t="str">
        <f t="shared" si="14"/>
        <v>NÃO ATENDE</v>
      </c>
      <c r="BW27" s="20" t="str">
        <f t="shared" si="15"/>
        <v>NÃO ATENDE</v>
      </c>
      <c r="BX27" s="20" t="str">
        <f t="shared" si="16"/>
        <v>NÃO ATENDE</v>
      </c>
      <c r="BY27" s="24" t="str">
        <f t="shared" si="17"/>
        <v>P5</v>
      </c>
      <c r="BZ27" s="25">
        <f t="shared" si="31"/>
        <v>-1</v>
      </c>
      <c r="CA27" s="24"/>
      <c r="CB27" s="24"/>
      <c r="CC27" s="20">
        <f>IF(BY27="-","-",_xlfn.XLOOKUP(BY27,ABNT5101!$B$4:$B$9,ABNT5101!$C$4:$C$9))</f>
        <v>5</v>
      </c>
      <c r="CD27" s="24">
        <f>IF(BY27="-","-",_xlfn.XLOOKUP(BY27,ABNT5101!$B$4:$B$9,ABNT5101!$D$4:$D$9))</f>
        <v>1</v>
      </c>
      <c r="CE27" s="20" t="str">
        <f t="shared" si="18"/>
        <v>NÃO ATENDE</v>
      </c>
      <c r="CF27" s="20" t="str">
        <f t="shared" si="19"/>
        <v>NÃO ATENDE</v>
      </c>
      <c r="CG27" s="20" t="str">
        <f t="shared" si="20"/>
        <v>NÃO ATENDE</v>
      </c>
      <c r="CH27" s="26" t="e">
        <f>_xlfn.XLOOKUP(CI27,'Banco de dados'!$B:$B,'Banco de dados'!$D:$D)</f>
        <v>#N/A</v>
      </c>
      <c r="CI27" s="27"/>
      <c r="CJ27" s="26" t="e">
        <f>_xlfn.XLOOKUP(CI27,'Banco de dados'!$B:$B,'Banco de dados'!$E:$E)</f>
        <v>#N/A</v>
      </c>
      <c r="CK27" s="26"/>
      <c r="CL27" s="26" t="e">
        <f>IF(CK27="-","-",_xlfn.XLOOKUP(CK27,'Banco de dados'!$B:$B,'Banco de dados'!$E:$E))</f>
        <v>#N/A</v>
      </c>
      <c r="CM27" s="28">
        <f t="shared" si="21"/>
        <v>1</v>
      </c>
      <c r="CN27" s="26">
        <f>_xlfn.XLOOKUP(CI27,'Banco de dados'!$B:$B,'Banco de dados'!$H:$H)</f>
        <v>0</v>
      </c>
      <c r="CO27" s="26" t="e">
        <f t="array" aca="1" ref="CO27" ca="1">_xludf.XLOOKUP(CK27,'Banco de dados'!$B:$B,'Banco de dados'!$H:$H)</f>
        <v>#NAME?</v>
      </c>
      <c r="CP27" s="26" t="e">
        <f t="array" aca="1" ref="CP27" ca="1">_xludf.XLOOKUP(CI27,'Banco de dados'!$B:$B,'Banco de dados'!$F:$F)</f>
        <v>#NAME?</v>
      </c>
      <c r="CQ27" s="26" t="e">
        <f t="array" aca="1" ref="CQ27" ca="1">_xludf.XLOOKUP(CK27,'Banco de dados'!$B:$B,'Banco de dados'!$F:$F)</f>
        <v>#NAME?</v>
      </c>
      <c r="CR27" s="27">
        <v>0</v>
      </c>
      <c r="CS27" s="27"/>
      <c r="CT27" s="26" t="str">
        <f>IF(AG27=0.5,"Suporte",IF(AND(AG27&gt;='Braços de IP'!$B$9,AG27&lt;='Braços de IP'!$D$9),'Braços de IP'!$E$9,IF(AND(AG27&gt;='Braços de IP'!$B$10,AG27&lt;='Braços de IP'!$D$10),'Braços de IP'!$E$10,IF(AND(AG27&gt;='Braços de IP'!$B$11,AG27&lt;='Braços de IP'!$D$11),'Braços de IP'!$E$11,IF(AND(AG27&gt;='Braços de IP'!$B$12,AG27&lt;='Braços de IP'!$D$12),'Braços de IP'!$E$12,IF(AND(AG27&gt;='Braços de IP'!$B$13,AG27&lt;='Braços de IP'!$D$13),'Braços de IP'!$E$13,IF(AND(AG27&gt;='Braços de IP'!$B$14,AG27&lt;='Braços de IP'!$D$14),'Braços de IP'!$E$14,"ERRO")))))))</f>
        <v>ERRO</v>
      </c>
      <c r="CU27" s="27"/>
      <c r="CV27" s="26" t="str">
        <f>IF($CU27="","",VLOOKUP($CU27,'Braços de IP'!$E$9:$I$15,2,0))</f>
        <v/>
      </c>
      <c r="CW27" s="29" t="str">
        <f>IF($CU27="","",VLOOKUP($CU27,'Braços de IP'!$E$9:$I$15,5,0))</f>
        <v/>
      </c>
      <c r="CX27" s="26"/>
      <c r="CY27" s="26"/>
      <c r="CZ27" s="26"/>
      <c r="DA27" s="26"/>
      <c r="DB27" s="26"/>
      <c r="DC27" s="26"/>
      <c r="DD27" s="30">
        <f t="shared" si="22"/>
        <v>0</v>
      </c>
      <c r="DE27" s="31">
        <f t="shared" si="23"/>
        <v>115</v>
      </c>
      <c r="DF27" s="30">
        <f t="shared" si="24"/>
        <v>115</v>
      </c>
      <c r="DG27" s="32">
        <f t="shared" si="25"/>
        <v>1</v>
      </c>
      <c r="DH27" s="33"/>
      <c r="DI27" s="34"/>
      <c r="DJ27" s="35"/>
      <c r="DK27" s="16" t="s">
        <v>144</v>
      </c>
      <c r="DL27" s="16"/>
      <c r="DN27" s="36" t="e">
        <f t="shared" si="26"/>
        <v>#VALUE!</v>
      </c>
    </row>
    <row r="28" spans="1:124" ht="15.75" hidden="1" customHeight="1" x14ac:dyDescent="0.25">
      <c r="A28" s="1" t="s">
        <v>166</v>
      </c>
      <c r="B28" s="15">
        <v>103</v>
      </c>
      <c r="C28" s="15" t="s">
        <v>167</v>
      </c>
      <c r="D28" s="16" t="s">
        <v>168</v>
      </c>
      <c r="E28" s="16">
        <v>-8.0845020000000005</v>
      </c>
      <c r="F28" s="16">
        <v>-34.894362000000001</v>
      </c>
      <c r="G28" s="16" t="s">
        <v>136</v>
      </c>
      <c r="H28" s="17" t="s">
        <v>136</v>
      </c>
      <c r="I28" s="16" t="s">
        <v>149</v>
      </c>
      <c r="J28" s="17" t="s">
        <v>137</v>
      </c>
      <c r="K28" s="18">
        <v>115</v>
      </c>
      <c r="L28" s="17" t="s">
        <v>138</v>
      </c>
      <c r="M28" s="17">
        <v>0</v>
      </c>
      <c r="N28" s="16">
        <f t="shared" si="0"/>
        <v>230</v>
      </c>
      <c r="O28" s="17">
        <v>1</v>
      </c>
      <c r="P28" s="17"/>
      <c r="Q28" s="17"/>
      <c r="R28" s="16"/>
      <c r="S28" s="16"/>
      <c r="T28" s="16"/>
      <c r="U28" s="17"/>
      <c r="V28" s="17">
        <v>0</v>
      </c>
      <c r="W28" s="17">
        <v>2.56</v>
      </c>
      <c r="X28" s="17">
        <v>0</v>
      </c>
      <c r="Y28" s="17">
        <v>0</v>
      </c>
      <c r="Z28" s="17">
        <v>0</v>
      </c>
      <c r="AA28" s="17" t="s">
        <v>139</v>
      </c>
      <c r="AB28" s="17" t="s">
        <v>169</v>
      </c>
      <c r="AC28" s="17">
        <v>38.75</v>
      </c>
      <c r="AD28" s="17">
        <v>12</v>
      </c>
      <c r="AE28" s="17">
        <v>1</v>
      </c>
      <c r="AF28" s="17">
        <v>1.01</v>
      </c>
      <c r="AG28" s="17">
        <v>0.3</v>
      </c>
      <c r="AH28" s="17">
        <f t="shared" si="1"/>
        <v>-0.71</v>
      </c>
      <c r="AI28" s="17" t="s">
        <v>136</v>
      </c>
      <c r="AJ28" s="17" t="s">
        <v>136</v>
      </c>
      <c r="AK28" s="17" t="s">
        <v>141</v>
      </c>
      <c r="AL28" s="17">
        <f t="shared" si="2"/>
        <v>2</v>
      </c>
      <c r="AM28" s="17">
        <v>1</v>
      </c>
      <c r="AN28" s="17" t="s">
        <v>139</v>
      </c>
      <c r="AO28" s="17">
        <v>38.75</v>
      </c>
      <c r="AP28" s="17">
        <v>8.5</v>
      </c>
      <c r="AQ28" s="17">
        <v>0.3</v>
      </c>
      <c r="AR28" s="17" t="s">
        <v>136</v>
      </c>
      <c r="AS28" s="19">
        <f t="shared" si="3"/>
        <v>2</v>
      </c>
      <c r="AT28" s="19"/>
      <c r="AU28" s="19" t="e">
        <f>VLOOKUP(G28,ABNT5101!$I$3:$J$9,2)</f>
        <v>#N/A</v>
      </c>
      <c r="AV28" s="19" t="e">
        <f>VLOOKUP(G28,ABNT5101!$I$3:$M$9,5)</f>
        <v>#N/A</v>
      </c>
      <c r="AW28" s="17" t="str">
        <f>_xlfn.XLOOKUP(G28,ABNT5101!I:I,ABNT5101!L:L)</f>
        <v>-</v>
      </c>
      <c r="AX28" s="17" t="str">
        <f>_xlfn.XLOOKUP(G28,ABNT5101!$I:$I,ABNT5101!M:M)</f>
        <v>-</v>
      </c>
      <c r="AY28" s="17" t="str">
        <f>_xlfn.XLOOKUP(G28,ABNT5101!$I:$I,ABNT5101!N:N)</f>
        <v>-</v>
      </c>
      <c r="AZ28" s="17" t="str">
        <f>_xlfn.XLOOKUP(G28,ABNT5101!$I:$I,ABNT5101!O:O)</f>
        <v>-</v>
      </c>
      <c r="BA28" s="20" t="e">
        <f t="shared" si="4"/>
        <v>#N/A</v>
      </c>
      <c r="BB28" s="21" t="e">
        <f t="shared" ref="BB28:BC28" si="59">BE28/AU28-1</f>
        <v>#N/A</v>
      </c>
      <c r="BC28" s="21" t="e">
        <f t="shared" si="59"/>
        <v>#N/A</v>
      </c>
      <c r="BD28" s="21" t="str">
        <f t="shared" si="6"/>
        <v>-</v>
      </c>
      <c r="BE28" s="22"/>
      <c r="BF28" s="22"/>
      <c r="BG28" s="22"/>
      <c r="BH28" s="22"/>
      <c r="BI28" s="23"/>
      <c r="BJ28" s="22"/>
      <c r="BK28" s="20" t="e">
        <f t="shared" si="7"/>
        <v>#N/A</v>
      </c>
      <c r="BL28" s="20" t="e">
        <f t="shared" si="8"/>
        <v>#N/A</v>
      </c>
      <c r="BM28" s="20" t="e">
        <f t="shared" si="9"/>
        <v>#N/A</v>
      </c>
      <c r="BN28" s="20" t="str">
        <f t="shared" si="10"/>
        <v>ATENDE</v>
      </c>
      <c r="BO28" s="24" t="str">
        <f t="shared" si="11"/>
        <v>-</v>
      </c>
      <c r="BP28" s="24" t="str">
        <f t="shared" si="12"/>
        <v>P5</v>
      </c>
      <c r="BQ28" s="25">
        <f t="shared" si="13"/>
        <v>-1</v>
      </c>
      <c r="BR28" s="22"/>
      <c r="BS28" s="22"/>
      <c r="BT28" s="24">
        <f>IF(BP28="-","-",_xlfn.XLOOKUP(BP28,ABNT5101!$B$4:$B$9,ABNT5101!$C$4:$C$9))</f>
        <v>5</v>
      </c>
      <c r="BU28" s="24">
        <f>IF(BP28="-","-",_xlfn.XLOOKUP(BP28,ABNT5101!$B$4:$B$9,ABNT5101!$D$4:$D$9))</f>
        <v>1</v>
      </c>
      <c r="BV28" s="20" t="str">
        <f t="shared" si="14"/>
        <v>NÃO ATENDE</v>
      </c>
      <c r="BW28" s="20" t="str">
        <f t="shared" si="15"/>
        <v>NÃO ATENDE</v>
      </c>
      <c r="BX28" s="20" t="str">
        <f t="shared" si="16"/>
        <v>NÃO ATENDE</v>
      </c>
      <c r="BY28" s="24" t="str">
        <f t="shared" si="17"/>
        <v>P5</v>
      </c>
      <c r="BZ28" s="25">
        <f t="shared" si="31"/>
        <v>-1</v>
      </c>
      <c r="CA28" s="24"/>
      <c r="CB28" s="24"/>
      <c r="CC28" s="20">
        <f>IF(BY28="-","-",_xlfn.XLOOKUP(BY28,ABNT5101!$B$4:$B$9,ABNT5101!$C$4:$C$9))</f>
        <v>5</v>
      </c>
      <c r="CD28" s="24">
        <f>IF(BY28="-","-",_xlfn.XLOOKUP(BY28,ABNT5101!$B$4:$B$9,ABNT5101!$D$4:$D$9))</f>
        <v>1</v>
      </c>
      <c r="CE28" s="20" t="str">
        <f t="shared" si="18"/>
        <v>NÃO ATENDE</v>
      </c>
      <c r="CF28" s="20" t="str">
        <f t="shared" si="19"/>
        <v>NÃO ATENDE</v>
      </c>
      <c r="CG28" s="20" t="str">
        <f t="shared" si="20"/>
        <v>NÃO ATENDE</v>
      </c>
      <c r="CH28" s="26" t="e">
        <f>_xlfn.XLOOKUP(CI28,'Banco de dados'!$B:$B,'Banco de dados'!$D:$D)</f>
        <v>#N/A</v>
      </c>
      <c r="CI28" s="27"/>
      <c r="CJ28" s="26" t="e">
        <f>_xlfn.XLOOKUP(CI28,'Banco de dados'!$B:$B,'Banco de dados'!$E:$E)</f>
        <v>#N/A</v>
      </c>
      <c r="CK28" s="26"/>
      <c r="CL28" s="26" t="e">
        <f>IF(CK28="-","-",_xlfn.XLOOKUP(CK28,'Banco de dados'!$B:$B,'Banco de dados'!$E:$E))</f>
        <v>#N/A</v>
      </c>
      <c r="CM28" s="28">
        <f t="shared" si="21"/>
        <v>1</v>
      </c>
      <c r="CN28" s="26">
        <f>_xlfn.XLOOKUP(CI28,'Banco de dados'!$B:$B,'Banco de dados'!$H:$H)</f>
        <v>0</v>
      </c>
      <c r="CO28" s="26" t="e">
        <f t="array" aca="1" ref="CO28" ca="1">_xludf.XLOOKUP(CK28,'Banco de dados'!$B:$B,'Banco de dados'!$H:$H)</f>
        <v>#NAME?</v>
      </c>
      <c r="CP28" s="26" t="e">
        <f t="array" aca="1" ref="CP28" ca="1">_xludf.XLOOKUP(CI28,'Banco de dados'!$B:$B,'Banco de dados'!$F:$F)</f>
        <v>#NAME?</v>
      </c>
      <c r="CQ28" s="26" t="e">
        <f t="array" aca="1" ref="CQ28" ca="1">_xludf.XLOOKUP(CK28,'Banco de dados'!$B:$B,'Banco de dados'!$F:$F)</f>
        <v>#NAME?</v>
      </c>
      <c r="CR28" s="27">
        <v>0</v>
      </c>
      <c r="CS28" s="27"/>
      <c r="CT28" s="26" t="str">
        <f>IF(AG28=0.5,"Suporte",IF(AND(AG28&gt;='Braços de IP'!$B$9,AG28&lt;='Braços de IP'!$D$9),'Braços de IP'!$E$9,IF(AND(AG28&gt;='Braços de IP'!$B$10,AG28&lt;='Braços de IP'!$D$10),'Braços de IP'!$E$10,IF(AND(AG28&gt;='Braços de IP'!$B$11,AG28&lt;='Braços de IP'!$D$11),'Braços de IP'!$E$11,IF(AND(AG28&gt;='Braços de IP'!$B$12,AG28&lt;='Braços de IP'!$D$12),'Braços de IP'!$E$12,IF(AND(AG28&gt;='Braços de IP'!$B$13,AG28&lt;='Braços de IP'!$D$13),'Braços de IP'!$E$13,IF(AND(AG28&gt;='Braços de IP'!$B$14,AG28&lt;='Braços de IP'!$D$14),'Braços de IP'!$E$14,"ERRO")))))))</f>
        <v>ERRO</v>
      </c>
      <c r="CU28" s="27"/>
      <c r="CV28" s="26" t="str">
        <f>IF($CU28="","",VLOOKUP($CU28,'Braços de IP'!$E$9:$I$15,2,0))</f>
        <v/>
      </c>
      <c r="CW28" s="29" t="str">
        <f>IF($CU28="","",VLOOKUP($CU28,'Braços de IP'!$E$9:$I$15,5,0))</f>
        <v/>
      </c>
      <c r="CX28" s="26"/>
      <c r="CY28" s="26"/>
      <c r="CZ28" s="26"/>
      <c r="DA28" s="26"/>
      <c r="DB28" s="26"/>
      <c r="DC28" s="26"/>
      <c r="DD28" s="30">
        <f t="shared" si="22"/>
        <v>0</v>
      </c>
      <c r="DE28" s="31">
        <f t="shared" si="23"/>
        <v>115</v>
      </c>
      <c r="DF28" s="30">
        <f t="shared" si="24"/>
        <v>115</v>
      </c>
      <c r="DG28" s="32">
        <f t="shared" si="25"/>
        <v>1</v>
      </c>
      <c r="DH28" s="33"/>
      <c r="DI28" s="34"/>
      <c r="DJ28" s="35"/>
      <c r="DK28" s="16" t="s">
        <v>144</v>
      </c>
      <c r="DL28" s="16"/>
      <c r="DN28" s="36" t="e">
        <f t="shared" si="26"/>
        <v>#VALUE!</v>
      </c>
    </row>
    <row r="29" spans="1:124" ht="15.75" hidden="1" customHeight="1" x14ac:dyDescent="0.25">
      <c r="A29" s="1" t="s">
        <v>170</v>
      </c>
      <c r="B29" s="15">
        <v>223</v>
      </c>
      <c r="C29" s="15" t="s">
        <v>146</v>
      </c>
      <c r="D29" s="16" t="s">
        <v>171</v>
      </c>
      <c r="E29" s="16">
        <v>-8.0708090000000006</v>
      </c>
      <c r="F29" s="16">
        <v>-34.917034000000001</v>
      </c>
      <c r="G29" s="16" t="s">
        <v>157</v>
      </c>
      <c r="H29" s="17" t="s">
        <v>136</v>
      </c>
      <c r="I29" s="16" t="s">
        <v>135</v>
      </c>
      <c r="J29" s="17" t="s">
        <v>137</v>
      </c>
      <c r="K29" s="16">
        <v>80</v>
      </c>
      <c r="L29" s="17" t="s">
        <v>138</v>
      </c>
      <c r="M29" s="17">
        <v>0</v>
      </c>
      <c r="N29" s="16">
        <f t="shared" si="0"/>
        <v>160</v>
      </c>
      <c r="O29" s="17">
        <v>1</v>
      </c>
      <c r="P29" s="17">
        <v>1.4</v>
      </c>
      <c r="Q29" s="17"/>
      <c r="R29" s="16"/>
      <c r="S29" s="16"/>
      <c r="T29" s="16"/>
      <c r="U29" s="17"/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 t="s">
        <v>139</v>
      </c>
      <c r="AB29" s="17" t="s">
        <v>140</v>
      </c>
      <c r="AC29" s="17">
        <v>28.36</v>
      </c>
      <c r="AD29" s="17">
        <v>6</v>
      </c>
      <c r="AE29" s="17">
        <v>1</v>
      </c>
      <c r="AF29" s="17">
        <v>0</v>
      </c>
      <c r="AG29" s="17">
        <v>1.55</v>
      </c>
      <c r="AH29" s="17">
        <f t="shared" si="1"/>
        <v>1.55</v>
      </c>
      <c r="AI29" s="17" t="s">
        <v>136</v>
      </c>
      <c r="AJ29" s="17" t="s">
        <v>136</v>
      </c>
      <c r="AK29" s="17" t="s">
        <v>141</v>
      </c>
      <c r="AL29" s="17">
        <f t="shared" si="2"/>
        <v>2</v>
      </c>
      <c r="AM29" s="17">
        <v>0</v>
      </c>
      <c r="AN29" s="17"/>
      <c r="AO29" s="17">
        <v>0</v>
      </c>
      <c r="AP29" s="17">
        <v>0</v>
      </c>
      <c r="AQ29" s="17">
        <v>0</v>
      </c>
      <c r="AR29" s="17" t="s">
        <v>136</v>
      </c>
      <c r="AS29" s="19">
        <f t="shared" si="3"/>
        <v>0</v>
      </c>
      <c r="AT29" s="19"/>
      <c r="AU29" s="19">
        <f>VLOOKUP(G29,ABNT5101!$I$3:$J$9,2)</f>
        <v>7.5</v>
      </c>
      <c r="AV29" s="19">
        <f>VLOOKUP(G29,ABNT5101!$I$3:$M$9,5)</f>
        <v>0.18</v>
      </c>
      <c r="AW29" s="17" t="str">
        <f>_xlfn.XLOOKUP(G29,ABNT5101!I:I,ABNT5101!L:L)</f>
        <v>-</v>
      </c>
      <c r="AX29" s="17">
        <f>_xlfn.XLOOKUP(G29,ABNT5101!$I:$I,ABNT5101!M:M)</f>
        <v>0.18</v>
      </c>
      <c r="AY29" s="17" t="str">
        <f>_xlfn.XLOOKUP(G29,ABNT5101!$I:$I,ABNT5101!N:N)</f>
        <v>-</v>
      </c>
      <c r="AZ29" s="17">
        <f>_xlfn.XLOOKUP(G29,ABNT5101!$I:$I,ABNT5101!O:O)</f>
        <v>16</v>
      </c>
      <c r="BA29" s="20" t="str">
        <f t="shared" si="4"/>
        <v>ATENDE</v>
      </c>
      <c r="BB29" s="21">
        <f t="shared" ref="BB29:BC29" si="60">BE29/AU29-1</f>
        <v>0.39600000000000013</v>
      </c>
      <c r="BC29" s="21">
        <f t="shared" si="60"/>
        <v>1.0555555555555558</v>
      </c>
      <c r="BD29" s="21" t="str">
        <f t="shared" si="6"/>
        <v>-</v>
      </c>
      <c r="BE29" s="22">
        <v>10.47</v>
      </c>
      <c r="BF29" s="22">
        <v>0.37</v>
      </c>
      <c r="BG29" s="22"/>
      <c r="BH29" s="22"/>
      <c r="BI29" s="23"/>
      <c r="BJ29" s="22"/>
      <c r="BK29" s="20" t="str">
        <f t="shared" si="7"/>
        <v>ATENDE</v>
      </c>
      <c r="BL29" s="20" t="str">
        <f t="shared" si="8"/>
        <v>ATENDE</v>
      </c>
      <c r="BM29" s="20" t="str">
        <f t="shared" si="9"/>
        <v>ATENDE</v>
      </c>
      <c r="BN29" s="20" t="str">
        <f t="shared" si="10"/>
        <v>ATENDE</v>
      </c>
      <c r="BO29" s="24" t="str">
        <f t="shared" si="11"/>
        <v>C5</v>
      </c>
      <c r="BP29" s="24" t="str">
        <f t="shared" si="12"/>
        <v>P6</v>
      </c>
      <c r="BQ29" s="25">
        <f t="shared" si="13"/>
        <v>1.4966666666666666</v>
      </c>
      <c r="BR29" s="22">
        <v>7.49</v>
      </c>
      <c r="BS29" s="22">
        <v>3</v>
      </c>
      <c r="BT29" s="24">
        <f>IF(BP29="-","-",_xlfn.XLOOKUP(BP29,ABNT5101!$B$4:$B$9,ABNT5101!$C$4:$C$9))</f>
        <v>3</v>
      </c>
      <c r="BU29" s="24">
        <f>IF(BP29="-","-",_xlfn.XLOOKUP(BP29,ABNT5101!$B$4:$B$9,ABNT5101!$D$4:$D$9))</f>
        <v>0.6</v>
      </c>
      <c r="BV29" s="20" t="str">
        <f t="shared" si="14"/>
        <v>ATENDE</v>
      </c>
      <c r="BW29" s="20" t="str">
        <f t="shared" si="15"/>
        <v>ATENDE</v>
      </c>
      <c r="BX29" s="20" t="str">
        <f t="shared" si="16"/>
        <v>ATENDE</v>
      </c>
      <c r="BY29" s="24" t="str">
        <f t="shared" si="17"/>
        <v>P6</v>
      </c>
      <c r="BZ29" s="25">
        <f t="shared" si="31"/>
        <v>2.5033333333333334</v>
      </c>
      <c r="CA29" s="24">
        <v>10.51</v>
      </c>
      <c r="CB29" s="24">
        <v>4.42</v>
      </c>
      <c r="CC29" s="20">
        <f>IF(BY29="-","-",_xlfn.XLOOKUP(BY29,ABNT5101!$B$4:$B$9,ABNT5101!$C$4:$C$9))</f>
        <v>3</v>
      </c>
      <c r="CD29" s="24">
        <f>IF(BY29="-","-",_xlfn.XLOOKUP(BY29,ABNT5101!$B$4:$B$9,ABNT5101!$D$4:$D$9))</f>
        <v>0.6</v>
      </c>
      <c r="CE29" s="20" t="str">
        <f t="shared" si="18"/>
        <v>ATENDE</v>
      </c>
      <c r="CF29" s="20" t="str">
        <f t="shared" si="19"/>
        <v>ATENDE</v>
      </c>
      <c r="CG29" s="20" t="str">
        <f t="shared" si="20"/>
        <v>ATENDE</v>
      </c>
      <c r="CH29" s="26" t="str">
        <f>_xlfn.XLOOKUP(CI29,'Banco de dados'!$B:$B,'Banco de dados'!$D:$D)</f>
        <v>LEDSTAR</v>
      </c>
      <c r="CI29" s="27" t="s">
        <v>268</v>
      </c>
      <c r="CJ29" s="26" t="str">
        <f>_xlfn.XLOOKUP(CI29,'Banco de dados'!$B:$B,'Banco de dados'!$E:$E)</f>
        <v>LUM LED SL VT 9.1 28W</v>
      </c>
      <c r="CK29" s="26"/>
      <c r="CL29" s="26" t="e">
        <f>IF(CK29="-","-",_xlfn.XLOOKUP(CK29,'Banco de dados'!$B:$B,'Banco de dados'!$E:$E))</f>
        <v>#N/A</v>
      </c>
      <c r="CM29" s="28">
        <f t="shared" si="21"/>
        <v>1</v>
      </c>
      <c r="CN29" s="26">
        <f>_xlfn.XLOOKUP(CI29,'Banco de dados'!$B:$B,'Banco de dados'!$H:$H)</f>
        <v>28</v>
      </c>
      <c r="CO29" s="26" t="e">
        <f t="array" aca="1" ref="CO29" ca="1">_xludf.XLOOKUP(CK29,'Banco de dados'!$B:$B,'Banco de dados'!$H:$H)</f>
        <v>#NAME?</v>
      </c>
      <c r="CP29" s="26" t="e">
        <f t="array" aca="1" ref="CP29" ca="1">_xludf.XLOOKUP(CI29,'Banco de dados'!$B:$B,'Banco de dados'!$F:$F)</f>
        <v>#NAME?</v>
      </c>
      <c r="CQ29" s="26" t="e">
        <f t="array" aca="1" ref="CQ29" ca="1">_xludf.XLOOKUP(CK29,'Banco de dados'!$B:$B,'Banco de dados'!$F:$F)</f>
        <v>#NAME?</v>
      </c>
      <c r="CR29" s="27">
        <v>0</v>
      </c>
      <c r="CS29" s="27"/>
      <c r="CT29" s="26" t="str">
        <f>IF(AG29=0.5,"Suporte",IF(AND(AG29&gt;='Braços de IP'!$B$9,AG29&lt;='Braços de IP'!$D$9),'Braços de IP'!$E$9,IF(AND(AG29&gt;='Braços de IP'!$B$10,AG29&lt;='Braços de IP'!$D$10),'Braços de IP'!$E$10,IF(AND(AG29&gt;='Braços de IP'!$B$11,AG29&lt;='Braços de IP'!$D$11),'Braços de IP'!$E$11,IF(AND(AG29&gt;='Braços de IP'!$B$12,AG29&lt;='Braços de IP'!$D$12),'Braços de IP'!$E$12,IF(AND(AG29&gt;='Braços de IP'!$B$13,AG29&lt;='Braços de IP'!$D$13),'Braços de IP'!$E$13,IF(AND(AG29&gt;='Braços de IP'!$B$14,AG29&lt;='Braços de IP'!$D$14),'Braços de IP'!$E$14,"ERRO")))))))</f>
        <v>Médio I</v>
      </c>
      <c r="CU29" s="27"/>
      <c r="CV29" s="26" t="str">
        <f>IF($CU29="","",VLOOKUP($CU29,'Braços de IP'!$E$9:$I$15,2,0))</f>
        <v/>
      </c>
      <c r="CW29" s="29" t="str">
        <f>IF($CU29="","",VLOOKUP($CU29,'Braços de IP'!$E$9:$I$15,5,0))</f>
        <v/>
      </c>
      <c r="CX29" s="26"/>
      <c r="CY29" s="26"/>
      <c r="CZ29" s="26"/>
      <c r="DA29" s="26"/>
      <c r="DB29" s="26"/>
      <c r="DC29" s="26"/>
      <c r="DD29" s="30">
        <f t="shared" si="22"/>
        <v>28</v>
      </c>
      <c r="DE29" s="31">
        <f t="shared" si="23"/>
        <v>80</v>
      </c>
      <c r="DF29" s="30">
        <f t="shared" si="24"/>
        <v>108</v>
      </c>
      <c r="DG29" s="32">
        <f t="shared" si="25"/>
        <v>0.65</v>
      </c>
      <c r="DH29" s="33" t="s">
        <v>172</v>
      </c>
      <c r="DI29" s="34"/>
      <c r="DJ29" s="35"/>
      <c r="DK29" s="16" t="s">
        <v>144</v>
      </c>
      <c r="DL29" s="16"/>
      <c r="DM29" s="1"/>
      <c r="DN29" s="36" t="e">
        <f t="shared" si="26"/>
        <v>#VALUE!</v>
      </c>
      <c r="DO29" s="1"/>
      <c r="DP29" s="1"/>
      <c r="DQ29" s="1"/>
      <c r="DR29" s="1"/>
      <c r="DS29" s="1"/>
      <c r="DT29" s="1"/>
    </row>
    <row r="30" spans="1:124" ht="15.75" hidden="1" customHeight="1" x14ac:dyDescent="0.25">
      <c r="A30" s="1" t="s">
        <v>170</v>
      </c>
      <c r="B30" s="15">
        <v>223</v>
      </c>
      <c r="C30" s="15" t="s">
        <v>146</v>
      </c>
      <c r="D30" s="16" t="s">
        <v>171</v>
      </c>
      <c r="E30" s="16">
        <v>-8.0708090000000006</v>
      </c>
      <c r="F30" s="16">
        <v>-34.917034000000001</v>
      </c>
      <c r="G30" s="16" t="s">
        <v>157</v>
      </c>
      <c r="H30" s="17" t="s">
        <v>136</v>
      </c>
      <c r="I30" s="16" t="s">
        <v>135</v>
      </c>
      <c r="J30" s="17" t="s">
        <v>137</v>
      </c>
      <c r="K30" s="16">
        <v>80</v>
      </c>
      <c r="L30" s="17" t="s">
        <v>138</v>
      </c>
      <c r="M30" s="17">
        <v>0</v>
      </c>
      <c r="N30" s="16">
        <f t="shared" si="0"/>
        <v>160</v>
      </c>
      <c r="O30" s="17">
        <v>1</v>
      </c>
      <c r="P30" s="17">
        <v>1.4</v>
      </c>
      <c r="Q30" s="17"/>
      <c r="R30" s="16"/>
      <c r="S30" s="16"/>
      <c r="T30" s="16"/>
      <c r="U30" s="17"/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 t="s">
        <v>139</v>
      </c>
      <c r="AB30" s="17" t="s">
        <v>140</v>
      </c>
      <c r="AC30" s="17">
        <v>28.36</v>
      </c>
      <c r="AD30" s="17">
        <v>6</v>
      </c>
      <c r="AE30" s="17">
        <v>1</v>
      </c>
      <c r="AF30" s="17">
        <v>0</v>
      </c>
      <c r="AG30" s="17">
        <v>1.55</v>
      </c>
      <c r="AH30" s="17">
        <f t="shared" si="1"/>
        <v>1.55</v>
      </c>
      <c r="AI30" s="17" t="s">
        <v>136</v>
      </c>
      <c r="AJ30" s="17" t="s">
        <v>136</v>
      </c>
      <c r="AK30" s="17" t="s">
        <v>141</v>
      </c>
      <c r="AL30" s="17">
        <f t="shared" si="2"/>
        <v>2</v>
      </c>
      <c r="AM30" s="17">
        <v>0</v>
      </c>
      <c r="AN30" s="17"/>
      <c r="AO30" s="17">
        <v>0</v>
      </c>
      <c r="AP30" s="17">
        <v>0</v>
      </c>
      <c r="AQ30" s="17">
        <v>0</v>
      </c>
      <c r="AR30" s="17" t="s">
        <v>136</v>
      </c>
      <c r="AS30" s="19">
        <f t="shared" si="3"/>
        <v>0</v>
      </c>
      <c r="AT30" s="19"/>
      <c r="AU30" s="19">
        <f>VLOOKUP(G30,ABNT5101!$I$3:$J$9,2)</f>
        <v>7.5</v>
      </c>
      <c r="AV30" s="19">
        <f>VLOOKUP(G30,ABNT5101!$I$3:$M$9,5)</f>
        <v>0.18</v>
      </c>
      <c r="AW30" s="17" t="str">
        <f>_xlfn.XLOOKUP(G30,ABNT5101!I:I,ABNT5101!L:L)</f>
        <v>-</v>
      </c>
      <c r="AX30" s="17">
        <f>_xlfn.XLOOKUP(G30,ABNT5101!$I:$I,ABNT5101!M:M)</f>
        <v>0.18</v>
      </c>
      <c r="AY30" s="17" t="str">
        <f>_xlfn.XLOOKUP(G30,ABNT5101!$I:$I,ABNT5101!N:N)</f>
        <v>-</v>
      </c>
      <c r="AZ30" s="17">
        <f>_xlfn.XLOOKUP(G30,ABNT5101!$I:$I,ABNT5101!O:O)</f>
        <v>16</v>
      </c>
      <c r="BA30" s="20" t="str">
        <f t="shared" si="4"/>
        <v>ATENDE</v>
      </c>
      <c r="BB30" s="21">
        <f t="shared" ref="BB30:BC30" si="61">BE30/AU30-1</f>
        <v>0.16533333333333333</v>
      </c>
      <c r="BC30" s="21">
        <f t="shared" si="61"/>
        <v>1.3888888888888888</v>
      </c>
      <c r="BD30" s="21" t="str">
        <f t="shared" si="6"/>
        <v>-</v>
      </c>
      <c r="BE30" s="22">
        <v>8.74</v>
      </c>
      <c r="BF30" s="22">
        <v>0.43</v>
      </c>
      <c r="BG30" s="22"/>
      <c r="BH30" s="22"/>
      <c r="BI30" s="23"/>
      <c r="BJ30" s="22"/>
      <c r="BK30" s="20" t="str">
        <f t="shared" si="7"/>
        <v>ATENDE</v>
      </c>
      <c r="BL30" s="20" t="str">
        <f t="shared" si="8"/>
        <v>ATENDE</v>
      </c>
      <c r="BM30" s="20" t="str">
        <f t="shared" si="9"/>
        <v>ATENDE</v>
      </c>
      <c r="BN30" s="20" t="str">
        <f t="shared" si="10"/>
        <v>ATENDE</v>
      </c>
      <c r="BO30" s="24" t="str">
        <f t="shared" si="11"/>
        <v>C5</v>
      </c>
      <c r="BP30" s="24" t="str">
        <f t="shared" si="12"/>
        <v>P6</v>
      </c>
      <c r="BQ30" s="25">
        <f t="shared" si="13"/>
        <v>0.9800000000000002</v>
      </c>
      <c r="BR30" s="22">
        <v>5.94</v>
      </c>
      <c r="BS30" s="22">
        <v>2.11</v>
      </c>
      <c r="BT30" s="24">
        <f>IF(BP30="-","-",_xlfn.XLOOKUP(BP30,ABNT5101!$B$4:$B$9,ABNT5101!$C$4:$C$9))</f>
        <v>3</v>
      </c>
      <c r="BU30" s="24">
        <f>IF(BP30="-","-",_xlfn.XLOOKUP(BP30,ABNT5101!$B$4:$B$9,ABNT5101!$D$4:$D$9))</f>
        <v>0.6</v>
      </c>
      <c r="BV30" s="20" t="str">
        <f t="shared" si="14"/>
        <v>ATENDE</v>
      </c>
      <c r="BW30" s="20" t="str">
        <f t="shared" si="15"/>
        <v>ATENDE</v>
      </c>
      <c r="BX30" s="20" t="str">
        <f t="shared" si="16"/>
        <v>ATENDE</v>
      </c>
      <c r="BY30" s="24" t="str">
        <f t="shared" si="17"/>
        <v>P6</v>
      </c>
      <c r="BZ30" s="25">
        <f t="shared" si="31"/>
        <v>1.9333333333333336</v>
      </c>
      <c r="CA30" s="24">
        <v>8.8000000000000007</v>
      </c>
      <c r="CB30" s="24">
        <v>5.37</v>
      </c>
      <c r="CC30" s="20">
        <f>IF(BY30="-","-",_xlfn.XLOOKUP(BY30,ABNT5101!$B$4:$B$9,ABNT5101!$C$4:$C$9))</f>
        <v>3</v>
      </c>
      <c r="CD30" s="24">
        <f>IF(BY30="-","-",_xlfn.XLOOKUP(BY30,ABNT5101!$B$4:$B$9,ABNT5101!$D$4:$D$9))</f>
        <v>0.6</v>
      </c>
      <c r="CE30" s="20" t="str">
        <f t="shared" si="18"/>
        <v>ATENDE</v>
      </c>
      <c r="CF30" s="20" t="str">
        <f t="shared" si="19"/>
        <v>ATENDE</v>
      </c>
      <c r="CG30" s="20" t="str">
        <f t="shared" si="20"/>
        <v>ATENDE</v>
      </c>
      <c r="CH30" s="26" t="str">
        <f>_xlfn.XLOOKUP(CI30,'Banco de dados'!$B:$B,'Banco de dados'!$D:$D)</f>
        <v>SX LIGHTING</v>
      </c>
      <c r="CI30" s="27" t="s">
        <v>271</v>
      </c>
      <c r="CJ30" s="26" t="str">
        <f>_xlfn.XLOOKUP(CI30,'Banco de dados'!$B:$B,'Banco de dados'!$E:$E)</f>
        <v>SXINEVO020K50L12CZF7PHF</v>
      </c>
      <c r="CK30" s="26"/>
      <c r="CL30" s="26" t="e">
        <f>IF(CK30="-","-",_xlfn.XLOOKUP(CK30,'Banco de dados'!$B:$B,'Banco de dados'!$E:$E))</f>
        <v>#N/A</v>
      </c>
      <c r="CM30" s="28">
        <f t="shared" si="21"/>
        <v>1</v>
      </c>
      <c r="CN30" s="26">
        <f>_xlfn.XLOOKUP(CI30,'Banco de dados'!$B:$B,'Banco de dados'!$H:$H)</f>
        <v>22.5</v>
      </c>
      <c r="CO30" s="26" t="e">
        <f t="array" aca="1" ref="CO30" ca="1">_xludf.XLOOKUP(CK30,'Banco de dados'!$B:$B,'Banco de dados'!$H:$H)</f>
        <v>#NAME?</v>
      </c>
      <c r="CP30" s="26" t="e">
        <f t="array" aca="1" ref="CP30" ca="1">_xludf.XLOOKUP(CI30,'Banco de dados'!$B:$B,'Banco de dados'!$F:$F)</f>
        <v>#NAME?</v>
      </c>
      <c r="CQ30" s="26" t="e">
        <f t="array" aca="1" ref="CQ30" ca="1">_xludf.XLOOKUP(CK30,'Banco de dados'!$B:$B,'Banco de dados'!$F:$F)</f>
        <v>#NAME?</v>
      </c>
      <c r="CR30" s="27">
        <v>0</v>
      </c>
      <c r="CS30" s="27"/>
      <c r="CT30" s="26" t="str">
        <f>IF(AG30=0.5,"Suporte",IF(AND(AG30&gt;='Braços de IP'!$B$9,AG30&lt;='Braços de IP'!$D$9),'Braços de IP'!$E$9,IF(AND(AG30&gt;='Braços de IP'!$B$10,AG30&lt;='Braços de IP'!$D$10),'Braços de IP'!$E$10,IF(AND(AG30&gt;='Braços de IP'!$B$11,AG30&lt;='Braços de IP'!$D$11),'Braços de IP'!$E$11,IF(AND(AG30&gt;='Braços de IP'!$B$12,AG30&lt;='Braços de IP'!$D$12),'Braços de IP'!$E$12,IF(AND(AG30&gt;='Braços de IP'!$B$13,AG30&lt;='Braços de IP'!$D$13),'Braços de IP'!$E$13,IF(AND(AG30&gt;='Braços de IP'!$B$14,AG30&lt;='Braços de IP'!$D$14),'Braços de IP'!$E$14,"ERRO")))))))</f>
        <v>Médio I</v>
      </c>
      <c r="CU30" s="27"/>
      <c r="CV30" s="26" t="str">
        <f>IF($CU30="","",VLOOKUP($CU30,'Braços de IP'!$E$9:$I$15,2,0))</f>
        <v/>
      </c>
      <c r="CW30" s="29" t="str">
        <f>IF($CU30="","",VLOOKUP($CU30,'Braços de IP'!$E$9:$I$15,5,0))</f>
        <v/>
      </c>
      <c r="CX30" s="26"/>
      <c r="CY30" s="26"/>
      <c r="CZ30" s="26"/>
      <c r="DA30" s="26"/>
      <c r="DB30" s="26"/>
      <c r="DC30" s="26"/>
      <c r="DD30" s="30">
        <f t="shared" si="22"/>
        <v>22.5</v>
      </c>
      <c r="DE30" s="31">
        <f t="shared" si="23"/>
        <v>80</v>
      </c>
      <c r="DF30" s="30">
        <f t="shared" si="24"/>
        <v>102.5</v>
      </c>
      <c r="DG30" s="32">
        <f t="shared" si="25"/>
        <v>0.71875</v>
      </c>
      <c r="DH30" s="33" t="s">
        <v>172</v>
      </c>
      <c r="DI30" s="34"/>
      <c r="DJ30" s="35"/>
      <c r="DK30" s="16" t="s">
        <v>144</v>
      </c>
      <c r="DL30" s="16"/>
      <c r="DM30" s="1"/>
      <c r="DN30" s="36" t="e">
        <f t="shared" si="26"/>
        <v>#VALUE!</v>
      </c>
      <c r="DO30" s="1"/>
      <c r="DP30" s="1"/>
      <c r="DQ30" s="1"/>
      <c r="DR30" s="1"/>
      <c r="DS30" s="1"/>
      <c r="DT30" s="1"/>
    </row>
    <row r="31" spans="1:124" ht="15.75" hidden="1" customHeight="1" x14ac:dyDescent="0.25">
      <c r="A31" s="1" t="s">
        <v>170</v>
      </c>
      <c r="B31" s="15">
        <v>223</v>
      </c>
      <c r="C31" s="15" t="s">
        <v>146</v>
      </c>
      <c r="D31" s="16" t="s">
        <v>171</v>
      </c>
      <c r="E31" s="16">
        <v>-8.0708090000000006</v>
      </c>
      <c r="F31" s="16">
        <v>-34.917034000000001</v>
      </c>
      <c r="G31" s="16" t="s">
        <v>157</v>
      </c>
      <c r="H31" s="17" t="s">
        <v>136</v>
      </c>
      <c r="I31" s="16" t="s">
        <v>135</v>
      </c>
      <c r="J31" s="17" t="s">
        <v>137</v>
      </c>
      <c r="K31" s="16">
        <v>80</v>
      </c>
      <c r="L31" s="17" t="s">
        <v>138</v>
      </c>
      <c r="M31" s="17">
        <v>0</v>
      </c>
      <c r="N31" s="16">
        <f t="shared" si="0"/>
        <v>160</v>
      </c>
      <c r="O31" s="17">
        <v>1</v>
      </c>
      <c r="P31" s="17">
        <v>1.4</v>
      </c>
      <c r="Q31" s="17"/>
      <c r="R31" s="16"/>
      <c r="S31" s="16"/>
      <c r="T31" s="16"/>
      <c r="U31" s="17"/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 t="s">
        <v>139</v>
      </c>
      <c r="AB31" s="17" t="s">
        <v>140</v>
      </c>
      <c r="AC31" s="17">
        <v>28.36</v>
      </c>
      <c r="AD31" s="17">
        <v>6</v>
      </c>
      <c r="AE31" s="17">
        <v>1</v>
      </c>
      <c r="AF31" s="17">
        <v>0</v>
      </c>
      <c r="AG31" s="17">
        <v>1.55</v>
      </c>
      <c r="AH31" s="17">
        <f t="shared" si="1"/>
        <v>1.55</v>
      </c>
      <c r="AI31" s="17" t="s">
        <v>136</v>
      </c>
      <c r="AJ31" s="17" t="s">
        <v>136</v>
      </c>
      <c r="AK31" s="17" t="s">
        <v>141</v>
      </c>
      <c r="AL31" s="17">
        <f t="shared" si="2"/>
        <v>2</v>
      </c>
      <c r="AM31" s="17">
        <v>0</v>
      </c>
      <c r="AN31" s="17"/>
      <c r="AO31" s="17">
        <v>0</v>
      </c>
      <c r="AP31" s="17">
        <v>0</v>
      </c>
      <c r="AQ31" s="17">
        <v>0</v>
      </c>
      <c r="AR31" s="17" t="s">
        <v>136</v>
      </c>
      <c r="AS31" s="19">
        <f t="shared" si="3"/>
        <v>0</v>
      </c>
      <c r="AT31" s="19"/>
      <c r="AU31" s="19">
        <f>VLOOKUP(G31,ABNT5101!$I$3:$J$9,2)</f>
        <v>7.5</v>
      </c>
      <c r="AV31" s="19">
        <f>VLOOKUP(G31,ABNT5101!$I$3:$M$9,5)</f>
        <v>0.18</v>
      </c>
      <c r="AW31" s="17" t="str">
        <f>_xlfn.XLOOKUP(G31,ABNT5101!I:I,ABNT5101!L:L)</f>
        <v>-</v>
      </c>
      <c r="AX31" s="17">
        <f>_xlfn.XLOOKUP(G31,ABNT5101!$I:$I,ABNT5101!M:M)</f>
        <v>0.18</v>
      </c>
      <c r="AY31" s="17" t="str">
        <f>_xlfn.XLOOKUP(G31,ABNT5101!$I:$I,ABNT5101!N:N)</f>
        <v>-</v>
      </c>
      <c r="AZ31" s="17">
        <f>_xlfn.XLOOKUP(G31,ABNT5101!$I:$I,ABNT5101!O:O)</f>
        <v>16</v>
      </c>
      <c r="BA31" s="20" t="str">
        <f t="shared" si="4"/>
        <v>ATENDE</v>
      </c>
      <c r="BB31" s="21">
        <f t="shared" ref="BB31:BC31" si="62">BE31/AU31-1</f>
        <v>0.748</v>
      </c>
      <c r="BC31" s="21">
        <f t="shared" si="62"/>
        <v>1.5555555555555558</v>
      </c>
      <c r="BD31" s="21" t="str">
        <f t="shared" si="6"/>
        <v>-</v>
      </c>
      <c r="BE31" s="22">
        <v>13.11</v>
      </c>
      <c r="BF31" s="22">
        <v>0.46</v>
      </c>
      <c r="BG31" s="22"/>
      <c r="BH31" s="22"/>
      <c r="BI31" s="23"/>
      <c r="BJ31" s="22"/>
      <c r="BK31" s="20" t="str">
        <f t="shared" si="7"/>
        <v>ATENDE</v>
      </c>
      <c r="BL31" s="20" t="str">
        <f t="shared" si="8"/>
        <v>ATENDE</v>
      </c>
      <c r="BM31" s="20" t="str">
        <f t="shared" si="9"/>
        <v>ATENDE</v>
      </c>
      <c r="BN31" s="20" t="str">
        <f t="shared" si="10"/>
        <v>ATENDE</v>
      </c>
      <c r="BO31" s="24" t="str">
        <f t="shared" si="11"/>
        <v>C5</v>
      </c>
      <c r="BP31" s="24" t="str">
        <f t="shared" si="12"/>
        <v>P6</v>
      </c>
      <c r="BQ31" s="25">
        <f t="shared" si="13"/>
        <v>1.85</v>
      </c>
      <c r="BR31" s="22">
        <v>8.5500000000000007</v>
      </c>
      <c r="BS31" s="22">
        <v>4.22</v>
      </c>
      <c r="BT31" s="24">
        <f>IF(BP31="-","-",_xlfn.XLOOKUP(BP31,ABNT5101!$B$4:$B$9,ABNT5101!$C$4:$C$9))</f>
        <v>3</v>
      </c>
      <c r="BU31" s="24">
        <f>IF(BP31="-","-",_xlfn.XLOOKUP(BP31,ABNT5101!$B$4:$B$9,ABNT5101!$D$4:$D$9))</f>
        <v>0.6</v>
      </c>
      <c r="BV31" s="20" t="str">
        <f t="shared" si="14"/>
        <v>ATENDE</v>
      </c>
      <c r="BW31" s="20" t="str">
        <f t="shared" si="15"/>
        <v>ATENDE</v>
      </c>
      <c r="BX31" s="20" t="str">
        <f t="shared" si="16"/>
        <v>ATENDE</v>
      </c>
      <c r="BY31" s="24" t="str">
        <f t="shared" si="17"/>
        <v>P6</v>
      </c>
      <c r="BZ31" s="25">
        <f t="shared" si="31"/>
        <v>3.3466666666666667</v>
      </c>
      <c r="CA31" s="24">
        <v>13.04</v>
      </c>
      <c r="CB31" s="24">
        <v>7.54</v>
      </c>
      <c r="CC31" s="20">
        <f>IF(BY31="-","-",_xlfn.XLOOKUP(BY31,ABNT5101!$B$4:$B$9,ABNT5101!$C$4:$C$9))</f>
        <v>3</v>
      </c>
      <c r="CD31" s="24">
        <f>IF(BY31="-","-",_xlfn.XLOOKUP(BY31,ABNT5101!$B$4:$B$9,ABNT5101!$D$4:$D$9))</f>
        <v>0.6</v>
      </c>
      <c r="CE31" s="20" t="str">
        <f t="shared" si="18"/>
        <v>ATENDE</v>
      </c>
      <c r="CF31" s="20" t="str">
        <f t="shared" si="19"/>
        <v>ATENDE</v>
      </c>
      <c r="CG31" s="20" t="str">
        <f t="shared" si="20"/>
        <v>ATENDE</v>
      </c>
      <c r="CH31" s="26" t="e">
        <f>_xlfn.XLOOKUP(CI31,'Banco de dados'!$B:$B,'Banco de dados'!$D:$D)</f>
        <v>#N/A</v>
      </c>
      <c r="CI31" s="27" t="s">
        <v>273</v>
      </c>
      <c r="CJ31" s="26" t="e">
        <f>_xlfn.XLOOKUP(CI31,'Banco de dados'!$B:$B,'Banco de dados'!$E:$E)</f>
        <v>#N/A</v>
      </c>
      <c r="CK31" s="26"/>
      <c r="CL31" s="26" t="e">
        <f>IF(CK31="-","-",_xlfn.XLOOKUP(CK31,'Banco de dados'!$B:$B,'Banco de dados'!$E:$E))</f>
        <v>#N/A</v>
      </c>
      <c r="CM31" s="28">
        <f t="shared" si="21"/>
        <v>1</v>
      </c>
      <c r="CN31" s="26" t="e">
        <f>_xlfn.XLOOKUP(CI31,'Banco de dados'!$B:$B,'Banco de dados'!$H:$H)</f>
        <v>#N/A</v>
      </c>
      <c r="CO31" s="26" t="e">
        <f t="array" aca="1" ref="CO31" ca="1">_xludf.XLOOKUP(CK31,'Banco de dados'!$B:$B,'Banco de dados'!$H:$H)</f>
        <v>#NAME?</v>
      </c>
      <c r="CP31" s="26" t="e">
        <f t="array" aca="1" ref="CP31" ca="1">_xludf.XLOOKUP(CI31,'Banco de dados'!$B:$B,'Banco de dados'!$F:$F)</f>
        <v>#NAME?</v>
      </c>
      <c r="CQ31" s="26" t="e">
        <f t="array" aca="1" ref="CQ31" ca="1">_xludf.XLOOKUP(CK31,'Banco de dados'!$B:$B,'Banco de dados'!$F:$F)</f>
        <v>#NAME?</v>
      </c>
      <c r="CR31" s="27">
        <v>0</v>
      </c>
      <c r="CS31" s="27"/>
      <c r="CT31" s="26" t="str">
        <f>IF(AG31=0.5,"Suporte",IF(AND(AG31&gt;='Braços de IP'!$B$9,AG31&lt;='Braços de IP'!$D$9),'Braços de IP'!$E$9,IF(AND(AG31&gt;='Braços de IP'!$B$10,AG31&lt;='Braços de IP'!$D$10),'Braços de IP'!$E$10,IF(AND(AG31&gt;='Braços de IP'!$B$11,AG31&lt;='Braços de IP'!$D$11),'Braços de IP'!$E$11,IF(AND(AG31&gt;='Braços de IP'!$B$12,AG31&lt;='Braços de IP'!$D$12),'Braços de IP'!$E$12,IF(AND(AG31&gt;='Braços de IP'!$B$13,AG31&lt;='Braços de IP'!$D$13),'Braços de IP'!$E$13,IF(AND(AG31&gt;='Braços de IP'!$B$14,AG31&lt;='Braços de IP'!$D$14),'Braços de IP'!$E$14,"ERRO")))))))</f>
        <v>Médio I</v>
      </c>
      <c r="CU31" s="27"/>
      <c r="CV31" s="26" t="str">
        <f>IF($CU31="","",VLOOKUP($CU31,'Braços de IP'!$E$9:$I$15,2,0))</f>
        <v/>
      </c>
      <c r="CW31" s="29" t="str">
        <f>IF($CU31="","",VLOOKUP($CU31,'Braços de IP'!$E$9:$I$15,5,0))</f>
        <v/>
      </c>
      <c r="CX31" s="26"/>
      <c r="CY31" s="26"/>
      <c r="CZ31" s="26"/>
      <c r="DA31" s="26"/>
      <c r="DB31" s="26"/>
      <c r="DC31" s="26"/>
      <c r="DD31" s="30" t="e">
        <f t="shared" si="22"/>
        <v>#N/A</v>
      </c>
      <c r="DE31" s="31">
        <f t="shared" si="23"/>
        <v>80</v>
      </c>
      <c r="DF31" s="30" t="e">
        <f t="shared" si="24"/>
        <v>#N/A</v>
      </c>
      <c r="DG31" s="32" t="e">
        <f t="shared" si="25"/>
        <v>#N/A</v>
      </c>
      <c r="DH31" s="33" t="s">
        <v>172</v>
      </c>
      <c r="DI31" s="34"/>
      <c r="DJ31" s="35"/>
      <c r="DK31" s="16" t="s">
        <v>144</v>
      </c>
      <c r="DL31" s="16"/>
      <c r="DM31" s="1"/>
      <c r="DN31" s="36" t="e">
        <f t="shared" si="26"/>
        <v>#VALUE!</v>
      </c>
      <c r="DO31" s="1"/>
      <c r="DP31" s="1"/>
      <c r="DQ31" s="1"/>
      <c r="DR31" s="1"/>
      <c r="DS31" s="1"/>
      <c r="DT31" s="1"/>
    </row>
    <row r="32" spans="1:124" ht="15.75" hidden="1" customHeight="1" x14ac:dyDescent="0.25">
      <c r="A32" s="1" t="s">
        <v>173</v>
      </c>
      <c r="B32" s="15">
        <v>287</v>
      </c>
      <c r="C32" s="15" t="s">
        <v>174</v>
      </c>
      <c r="D32" s="16" t="s">
        <v>175</v>
      </c>
      <c r="E32" s="16">
        <v>-8.0703040000000001</v>
      </c>
      <c r="F32" s="16">
        <v>-34.889434999999999</v>
      </c>
      <c r="G32" s="16" t="s">
        <v>160</v>
      </c>
      <c r="H32" s="17" t="s">
        <v>136</v>
      </c>
      <c r="I32" s="16" t="s">
        <v>136</v>
      </c>
      <c r="J32" s="17" t="s">
        <v>137</v>
      </c>
      <c r="K32" s="18">
        <v>72</v>
      </c>
      <c r="L32" s="17" t="s">
        <v>138</v>
      </c>
      <c r="M32" s="17">
        <v>0</v>
      </c>
      <c r="N32" s="16">
        <f t="shared" si="0"/>
        <v>144</v>
      </c>
      <c r="O32" s="17">
        <v>1</v>
      </c>
      <c r="P32" s="17"/>
      <c r="Q32" s="17"/>
      <c r="R32" s="16"/>
      <c r="S32" s="16"/>
      <c r="T32" s="16"/>
      <c r="U32" s="17"/>
      <c r="V32" s="17">
        <v>0</v>
      </c>
      <c r="W32" s="17"/>
      <c r="X32" s="17"/>
      <c r="Y32" s="17">
        <v>0</v>
      </c>
      <c r="Z32" s="17">
        <v>0</v>
      </c>
      <c r="AA32" s="17" t="s">
        <v>161</v>
      </c>
      <c r="AB32" s="17" t="s">
        <v>140</v>
      </c>
      <c r="AC32" s="17">
        <v>13.9</v>
      </c>
      <c r="AD32" s="17">
        <v>5.49</v>
      </c>
      <c r="AE32" s="17">
        <v>1</v>
      </c>
      <c r="AF32" s="17">
        <v>0</v>
      </c>
      <c r="AG32" s="17">
        <v>0.94</v>
      </c>
      <c r="AH32" s="17">
        <f t="shared" si="1"/>
        <v>0.94</v>
      </c>
      <c r="AI32" s="17" t="s">
        <v>136</v>
      </c>
      <c r="AJ32" s="17" t="s">
        <v>136</v>
      </c>
      <c r="AK32" s="17" t="s">
        <v>141</v>
      </c>
      <c r="AL32" s="17" t="str">
        <f t="shared" si="2"/>
        <v>erro</v>
      </c>
      <c r="AM32" s="17">
        <v>0</v>
      </c>
      <c r="AN32" s="17"/>
      <c r="AO32" s="17">
        <v>0</v>
      </c>
      <c r="AP32" s="17">
        <v>0</v>
      </c>
      <c r="AQ32" s="17">
        <v>0</v>
      </c>
      <c r="AR32" s="17" t="s">
        <v>136</v>
      </c>
      <c r="AS32" s="19">
        <f t="shared" si="3"/>
        <v>0</v>
      </c>
      <c r="AT32" s="19"/>
      <c r="AU32" s="19">
        <f>VLOOKUP(G32,ABNT5101!$I$3:$J$9,2)</f>
        <v>10</v>
      </c>
      <c r="AV32" s="19">
        <f>VLOOKUP(G32,ABNT5101!$I$3:$M$9,5)</f>
        <v>0.18</v>
      </c>
      <c r="AW32" s="17" t="str">
        <f>_xlfn.XLOOKUP(G32,ABNT5101!I:I,ABNT5101!L:L)</f>
        <v>-</v>
      </c>
      <c r="AX32" s="17">
        <f>_xlfn.XLOOKUP(G32,ABNT5101!$I:$I,ABNT5101!M:M)</f>
        <v>0.18</v>
      </c>
      <c r="AY32" s="17" t="str">
        <f>_xlfn.XLOOKUP(G32,ABNT5101!$I:$I,ABNT5101!N:N)</f>
        <v>-</v>
      </c>
      <c r="AZ32" s="17">
        <f>_xlfn.XLOOKUP(G32,ABNT5101!$I:$I,ABNT5101!O:O)</f>
        <v>16</v>
      </c>
      <c r="BA32" s="20" t="str">
        <f t="shared" si="4"/>
        <v>NÃO ATENDE</v>
      </c>
      <c r="BB32" s="21">
        <f t="shared" ref="BB32:BC32" si="63">BE32/AU32-1</f>
        <v>-1</v>
      </c>
      <c r="BC32" s="21">
        <f t="shared" si="63"/>
        <v>-1</v>
      </c>
      <c r="BD32" s="21" t="str">
        <f t="shared" si="6"/>
        <v>-</v>
      </c>
      <c r="BE32" s="22"/>
      <c r="BF32" s="22"/>
      <c r="BG32" s="22"/>
      <c r="BH32" s="22"/>
      <c r="BI32" s="23"/>
      <c r="BJ32" s="22"/>
      <c r="BK32" s="20" t="str">
        <f t="shared" si="7"/>
        <v>NÃO ATENDE</v>
      </c>
      <c r="BL32" s="20" t="str">
        <f t="shared" si="8"/>
        <v>NÃO ATENDE</v>
      </c>
      <c r="BM32" s="20" t="str">
        <f t="shared" si="9"/>
        <v>NÃO ATENDE</v>
      </c>
      <c r="BN32" s="20" t="str">
        <f t="shared" si="10"/>
        <v>ATENDE</v>
      </c>
      <c r="BO32" s="24" t="str">
        <f t="shared" si="11"/>
        <v>C4</v>
      </c>
      <c r="BP32" s="24" t="str">
        <f t="shared" si="12"/>
        <v>-</v>
      </c>
      <c r="BQ32" s="25" t="e">
        <f t="shared" si="13"/>
        <v>#VALUE!</v>
      </c>
      <c r="BR32" s="22"/>
      <c r="BS32" s="22"/>
      <c r="BT32" s="24" t="str">
        <f>IF(BP32="-","-",_xlfn.XLOOKUP(BP32,ABNT5101!$B$4:$B$9,ABNT5101!$C$4:$C$9))</f>
        <v>-</v>
      </c>
      <c r="BU32" s="24" t="str">
        <f>IF(BP32="-","-",_xlfn.XLOOKUP(BP32,ABNT5101!$B$4:$B$9,ABNT5101!$D$4:$D$9))</f>
        <v>-</v>
      </c>
      <c r="BV32" s="20" t="str">
        <f t="shared" si="14"/>
        <v>-</v>
      </c>
      <c r="BW32" s="20" t="str">
        <f t="shared" si="15"/>
        <v>-</v>
      </c>
      <c r="BX32" s="20" t="str">
        <f t="shared" si="16"/>
        <v>-</v>
      </c>
      <c r="BY32" s="24" t="str">
        <f t="shared" si="17"/>
        <v>-</v>
      </c>
      <c r="BZ32" s="25" t="e">
        <f t="shared" si="31"/>
        <v>#VALUE!</v>
      </c>
      <c r="CA32" s="24"/>
      <c r="CB32" s="24"/>
      <c r="CC32" s="20" t="str">
        <f>IF(BY32="-","-",_xlfn.XLOOKUP(BY32,ABNT5101!$B$4:$B$9,ABNT5101!$C$4:$C$9))</f>
        <v>-</v>
      </c>
      <c r="CD32" s="24" t="str">
        <f>IF(BY32="-","-",_xlfn.XLOOKUP(BY32,ABNT5101!$B$4:$B$9,ABNT5101!$D$4:$D$9))</f>
        <v>-</v>
      </c>
      <c r="CE32" s="20" t="str">
        <f t="shared" si="18"/>
        <v>-</v>
      </c>
      <c r="CF32" s="20" t="str">
        <f t="shared" si="19"/>
        <v>-</v>
      </c>
      <c r="CG32" s="20" t="str">
        <f t="shared" si="20"/>
        <v>-</v>
      </c>
      <c r="CH32" s="26" t="e">
        <f>_xlfn.XLOOKUP(CI32,'Banco de dados'!$B:$B,'Banco de dados'!$D:$D)</f>
        <v>#N/A</v>
      </c>
      <c r="CI32" s="27"/>
      <c r="CJ32" s="26" t="e">
        <f>_xlfn.XLOOKUP(CI32,'Banco de dados'!$B:$B,'Banco de dados'!$E:$E)</f>
        <v>#N/A</v>
      </c>
      <c r="CK32" s="26"/>
      <c r="CL32" s="26" t="e">
        <f>IF(CK32="-","-",_xlfn.XLOOKUP(CK32,'Banco de dados'!$B:$B,'Banco de dados'!$E:$E))</f>
        <v>#N/A</v>
      </c>
      <c r="CM32" s="28">
        <f t="shared" si="21"/>
        <v>1</v>
      </c>
      <c r="CN32" s="26">
        <f>_xlfn.XLOOKUP(CI32,'Banco de dados'!$B:$B,'Banco de dados'!$H:$H)</f>
        <v>0</v>
      </c>
      <c r="CO32" s="26" t="e">
        <f t="array" aca="1" ref="CO32" ca="1">_xludf.XLOOKUP(CK32,'Banco de dados'!$B:$B,'Banco de dados'!$H:$H)</f>
        <v>#NAME?</v>
      </c>
      <c r="CP32" s="26" t="e">
        <f t="array" aca="1" ref="CP32" ca="1">_xludf.XLOOKUP(CI32,'Banco de dados'!$B:$B,'Banco de dados'!$F:$F)</f>
        <v>#NAME?</v>
      </c>
      <c r="CQ32" s="26" t="e">
        <f t="array" aca="1" ref="CQ32" ca="1">_xludf.XLOOKUP(CK32,'Banco de dados'!$B:$B,'Banco de dados'!$F:$F)</f>
        <v>#NAME?</v>
      </c>
      <c r="CR32" s="27">
        <v>0</v>
      </c>
      <c r="CS32" s="27"/>
      <c r="CT32" s="26" t="str">
        <f>IF(AG32=0.5,"Suporte",IF(AND(AG32&gt;='Braços de IP'!$B$9,AG32&lt;='Braços de IP'!$D$9),'Braços de IP'!$E$9,IF(AND(AG32&gt;='Braços de IP'!$B$10,AG32&lt;='Braços de IP'!$D$10),'Braços de IP'!$E$10,IF(AND(AG32&gt;='Braços de IP'!$B$11,AG32&lt;='Braços de IP'!$D$11),'Braços de IP'!$E$11,IF(AND(AG32&gt;='Braços de IP'!$B$12,AG32&lt;='Braços de IP'!$D$12),'Braços de IP'!$E$12,IF(AND(AG32&gt;='Braços de IP'!$B$13,AG32&lt;='Braços de IP'!$D$13),'Braços de IP'!$E$13,IF(AND(AG32&gt;='Braços de IP'!$B$14,AG32&lt;='Braços de IP'!$D$14),'Braços de IP'!$E$14,"ERRO")))))))</f>
        <v>Curto I</v>
      </c>
      <c r="CU32" s="27"/>
      <c r="CV32" s="26" t="str">
        <f>IF($CU32="","",VLOOKUP($CU32,'Braços de IP'!$E$9:$I$15,2,0))</f>
        <v/>
      </c>
      <c r="CW32" s="29" t="str">
        <f>IF($CU32="","",VLOOKUP($CU32,'Braços de IP'!$E$9:$I$15,5,0))</f>
        <v/>
      </c>
      <c r="CX32" s="26"/>
      <c r="CY32" s="26"/>
      <c r="CZ32" s="26"/>
      <c r="DA32" s="26"/>
      <c r="DB32" s="26"/>
      <c r="DC32" s="26"/>
      <c r="DD32" s="30">
        <f t="shared" si="22"/>
        <v>0</v>
      </c>
      <c r="DE32" s="31">
        <f t="shared" si="23"/>
        <v>72</v>
      </c>
      <c r="DF32" s="30">
        <f t="shared" si="24"/>
        <v>72</v>
      </c>
      <c r="DG32" s="32">
        <f t="shared" si="25"/>
        <v>1</v>
      </c>
      <c r="DH32" s="33"/>
      <c r="DI32" s="34"/>
      <c r="DJ32" s="35"/>
      <c r="DK32" s="16" t="s">
        <v>144</v>
      </c>
      <c r="DL32" s="16"/>
      <c r="DN32" s="36" t="e">
        <f t="shared" si="26"/>
        <v>#VALUE!</v>
      </c>
    </row>
    <row r="33" spans="1:124" ht="15.75" hidden="1" customHeight="1" x14ac:dyDescent="0.25">
      <c r="A33" s="1" t="s">
        <v>173</v>
      </c>
      <c r="B33" s="15">
        <v>287</v>
      </c>
      <c r="C33" s="15" t="s">
        <v>174</v>
      </c>
      <c r="D33" s="16" t="s">
        <v>175</v>
      </c>
      <c r="E33" s="16">
        <v>-8.0703040000000001</v>
      </c>
      <c r="F33" s="16">
        <v>-34.889434999999999</v>
      </c>
      <c r="G33" s="16" t="s">
        <v>160</v>
      </c>
      <c r="H33" s="17" t="s">
        <v>136</v>
      </c>
      <c r="I33" s="16" t="s">
        <v>136</v>
      </c>
      <c r="J33" s="17" t="s">
        <v>137</v>
      </c>
      <c r="K33" s="18">
        <v>72</v>
      </c>
      <c r="L33" s="17" t="s">
        <v>138</v>
      </c>
      <c r="M33" s="17">
        <v>0</v>
      </c>
      <c r="N33" s="16">
        <f t="shared" si="0"/>
        <v>144</v>
      </c>
      <c r="O33" s="17">
        <v>1</v>
      </c>
      <c r="P33" s="17"/>
      <c r="Q33" s="17"/>
      <c r="R33" s="16"/>
      <c r="S33" s="16"/>
      <c r="T33" s="16"/>
      <c r="U33" s="17"/>
      <c r="V33" s="17">
        <v>0</v>
      </c>
      <c r="W33" s="17"/>
      <c r="X33" s="17"/>
      <c r="Y33" s="17">
        <v>0</v>
      </c>
      <c r="Z33" s="17">
        <v>0</v>
      </c>
      <c r="AA33" s="17" t="s">
        <v>161</v>
      </c>
      <c r="AB33" s="17" t="s">
        <v>140</v>
      </c>
      <c r="AC33" s="17">
        <v>13.9</v>
      </c>
      <c r="AD33" s="17">
        <v>5.49</v>
      </c>
      <c r="AE33" s="17">
        <v>1</v>
      </c>
      <c r="AF33" s="17">
        <v>0</v>
      </c>
      <c r="AG33" s="17">
        <v>0.94</v>
      </c>
      <c r="AH33" s="17">
        <f t="shared" si="1"/>
        <v>0.94</v>
      </c>
      <c r="AI33" s="17" t="s">
        <v>136</v>
      </c>
      <c r="AJ33" s="17" t="s">
        <v>136</v>
      </c>
      <c r="AK33" s="17" t="s">
        <v>141</v>
      </c>
      <c r="AL33" s="17" t="str">
        <f t="shared" si="2"/>
        <v>erro</v>
      </c>
      <c r="AM33" s="17">
        <v>0</v>
      </c>
      <c r="AN33" s="17"/>
      <c r="AO33" s="17">
        <v>0</v>
      </c>
      <c r="AP33" s="17">
        <v>0</v>
      </c>
      <c r="AQ33" s="17">
        <v>0</v>
      </c>
      <c r="AR33" s="17" t="s">
        <v>136</v>
      </c>
      <c r="AS33" s="19">
        <f t="shared" si="3"/>
        <v>0</v>
      </c>
      <c r="AT33" s="19"/>
      <c r="AU33" s="19">
        <f>VLOOKUP(G33,ABNT5101!$I$3:$J$9,2)</f>
        <v>10</v>
      </c>
      <c r="AV33" s="19">
        <f>VLOOKUP(G33,ABNT5101!$I$3:$M$9,5)</f>
        <v>0.18</v>
      </c>
      <c r="AW33" s="17" t="str">
        <f>_xlfn.XLOOKUP(G33,ABNT5101!I:I,ABNT5101!L:L)</f>
        <v>-</v>
      </c>
      <c r="AX33" s="17">
        <f>_xlfn.XLOOKUP(G33,ABNT5101!$I:$I,ABNT5101!M:M)</f>
        <v>0.18</v>
      </c>
      <c r="AY33" s="17" t="str">
        <f>_xlfn.XLOOKUP(G33,ABNT5101!$I:$I,ABNT5101!N:N)</f>
        <v>-</v>
      </c>
      <c r="AZ33" s="17">
        <f>_xlfn.XLOOKUP(G33,ABNT5101!$I:$I,ABNT5101!O:O)</f>
        <v>16</v>
      </c>
      <c r="BA33" s="20" t="str">
        <f t="shared" si="4"/>
        <v>NÃO ATENDE</v>
      </c>
      <c r="BB33" s="21">
        <f t="shared" ref="BB33:BC33" si="64">BE33/AU33-1</f>
        <v>-1</v>
      </c>
      <c r="BC33" s="21">
        <f t="shared" si="64"/>
        <v>-1</v>
      </c>
      <c r="BD33" s="21" t="str">
        <f t="shared" si="6"/>
        <v>-</v>
      </c>
      <c r="BE33" s="22"/>
      <c r="BF33" s="22"/>
      <c r="BG33" s="22"/>
      <c r="BH33" s="22"/>
      <c r="BI33" s="23"/>
      <c r="BJ33" s="22"/>
      <c r="BK33" s="20" t="str">
        <f t="shared" si="7"/>
        <v>NÃO ATENDE</v>
      </c>
      <c r="BL33" s="20" t="str">
        <f t="shared" si="8"/>
        <v>NÃO ATENDE</v>
      </c>
      <c r="BM33" s="20" t="str">
        <f t="shared" si="9"/>
        <v>NÃO ATENDE</v>
      </c>
      <c r="BN33" s="20" t="str">
        <f t="shared" si="10"/>
        <v>ATENDE</v>
      </c>
      <c r="BO33" s="24" t="str">
        <f t="shared" si="11"/>
        <v>C4</v>
      </c>
      <c r="BP33" s="24" t="str">
        <f t="shared" si="12"/>
        <v>-</v>
      </c>
      <c r="BQ33" s="25" t="e">
        <f t="shared" si="13"/>
        <v>#VALUE!</v>
      </c>
      <c r="BR33" s="22"/>
      <c r="BS33" s="22"/>
      <c r="BT33" s="24" t="str">
        <f>IF(BP33="-","-",_xlfn.XLOOKUP(BP33,ABNT5101!$B$4:$B$9,ABNT5101!$C$4:$C$9))</f>
        <v>-</v>
      </c>
      <c r="BU33" s="24" t="str">
        <f>IF(BP33="-","-",_xlfn.XLOOKUP(BP33,ABNT5101!$B$4:$B$9,ABNT5101!$D$4:$D$9))</f>
        <v>-</v>
      </c>
      <c r="BV33" s="20" t="str">
        <f t="shared" si="14"/>
        <v>-</v>
      </c>
      <c r="BW33" s="20" t="str">
        <f t="shared" si="15"/>
        <v>-</v>
      </c>
      <c r="BX33" s="20" t="str">
        <f t="shared" si="16"/>
        <v>-</v>
      </c>
      <c r="BY33" s="24" t="str">
        <f t="shared" si="17"/>
        <v>-</v>
      </c>
      <c r="BZ33" s="25" t="e">
        <f t="shared" si="31"/>
        <v>#VALUE!</v>
      </c>
      <c r="CA33" s="24"/>
      <c r="CB33" s="24"/>
      <c r="CC33" s="20" t="str">
        <f>IF(BY33="-","-",_xlfn.XLOOKUP(BY33,ABNT5101!$B$4:$B$9,ABNT5101!$C$4:$C$9))</f>
        <v>-</v>
      </c>
      <c r="CD33" s="24" t="str">
        <f>IF(BY33="-","-",_xlfn.XLOOKUP(BY33,ABNT5101!$B$4:$B$9,ABNT5101!$D$4:$D$9))</f>
        <v>-</v>
      </c>
      <c r="CE33" s="20" t="str">
        <f t="shared" si="18"/>
        <v>-</v>
      </c>
      <c r="CF33" s="20" t="str">
        <f t="shared" si="19"/>
        <v>-</v>
      </c>
      <c r="CG33" s="20" t="str">
        <f t="shared" si="20"/>
        <v>-</v>
      </c>
      <c r="CH33" s="26" t="e">
        <f>_xlfn.XLOOKUP(CI33,'Banco de dados'!$B:$B,'Banco de dados'!$D:$D)</f>
        <v>#N/A</v>
      </c>
      <c r="CI33" s="27"/>
      <c r="CJ33" s="26" t="e">
        <f>_xlfn.XLOOKUP(CI33,'Banco de dados'!$B:$B,'Banco de dados'!$E:$E)</f>
        <v>#N/A</v>
      </c>
      <c r="CK33" s="26"/>
      <c r="CL33" s="26" t="e">
        <f>IF(CK33="-","-",_xlfn.XLOOKUP(CK33,'Banco de dados'!$B:$B,'Banco de dados'!$E:$E))</f>
        <v>#N/A</v>
      </c>
      <c r="CM33" s="28">
        <f t="shared" si="21"/>
        <v>1</v>
      </c>
      <c r="CN33" s="26">
        <f>_xlfn.XLOOKUP(CI33,'Banco de dados'!$B:$B,'Banco de dados'!$H:$H)</f>
        <v>0</v>
      </c>
      <c r="CO33" s="26" t="e">
        <f t="array" aca="1" ref="CO33" ca="1">_xludf.XLOOKUP(CK33,'Banco de dados'!$B:$B,'Banco de dados'!$H:$H)</f>
        <v>#NAME?</v>
      </c>
      <c r="CP33" s="26" t="e">
        <f t="array" aca="1" ref="CP33" ca="1">_xludf.XLOOKUP(CI33,'Banco de dados'!$B:$B,'Banco de dados'!$F:$F)</f>
        <v>#NAME?</v>
      </c>
      <c r="CQ33" s="26" t="e">
        <f t="array" aca="1" ref="CQ33" ca="1">_xludf.XLOOKUP(CK33,'Banco de dados'!$B:$B,'Banco de dados'!$F:$F)</f>
        <v>#NAME?</v>
      </c>
      <c r="CR33" s="27">
        <v>0</v>
      </c>
      <c r="CS33" s="27"/>
      <c r="CT33" s="26" t="str">
        <f>IF(AG33=0.5,"Suporte",IF(AND(AG33&gt;='Braços de IP'!$B$9,AG33&lt;='Braços de IP'!$D$9),'Braços de IP'!$E$9,IF(AND(AG33&gt;='Braços de IP'!$B$10,AG33&lt;='Braços de IP'!$D$10),'Braços de IP'!$E$10,IF(AND(AG33&gt;='Braços de IP'!$B$11,AG33&lt;='Braços de IP'!$D$11),'Braços de IP'!$E$11,IF(AND(AG33&gt;='Braços de IP'!$B$12,AG33&lt;='Braços de IP'!$D$12),'Braços de IP'!$E$12,IF(AND(AG33&gt;='Braços de IP'!$B$13,AG33&lt;='Braços de IP'!$D$13),'Braços de IP'!$E$13,IF(AND(AG33&gt;='Braços de IP'!$B$14,AG33&lt;='Braços de IP'!$D$14),'Braços de IP'!$E$14,"ERRO")))))))</f>
        <v>Curto I</v>
      </c>
      <c r="CU33" s="27"/>
      <c r="CV33" s="26" t="str">
        <f>IF($CU33="","",VLOOKUP($CU33,'Braços de IP'!$E$9:$I$15,2,0))</f>
        <v/>
      </c>
      <c r="CW33" s="29" t="str">
        <f>IF($CU33="","",VLOOKUP($CU33,'Braços de IP'!$E$9:$I$15,5,0))</f>
        <v/>
      </c>
      <c r="CX33" s="26"/>
      <c r="CY33" s="26"/>
      <c r="CZ33" s="26"/>
      <c r="DA33" s="26"/>
      <c r="DB33" s="26"/>
      <c r="DC33" s="26"/>
      <c r="DD33" s="30">
        <f t="shared" si="22"/>
        <v>0</v>
      </c>
      <c r="DE33" s="31">
        <f t="shared" si="23"/>
        <v>72</v>
      </c>
      <c r="DF33" s="30">
        <f t="shared" si="24"/>
        <v>72</v>
      </c>
      <c r="DG33" s="32">
        <f t="shared" si="25"/>
        <v>1</v>
      </c>
      <c r="DH33" s="33"/>
      <c r="DI33" s="34"/>
      <c r="DJ33" s="35"/>
      <c r="DK33" s="16" t="s">
        <v>144</v>
      </c>
      <c r="DL33" s="16"/>
      <c r="DN33" s="36" t="e">
        <f t="shared" si="26"/>
        <v>#VALUE!</v>
      </c>
    </row>
    <row r="34" spans="1:124" ht="15.75" hidden="1" customHeight="1" x14ac:dyDescent="0.25">
      <c r="A34" s="1" t="s">
        <v>173</v>
      </c>
      <c r="B34" s="15">
        <v>287</v>
      </c>
      <c r="C34" s="15" t="s">
        <v>174</v>
      </c>
      <c r="D34" s="16" t="s">
        <v>175</v>
      </c>
      <c r="E34" s="16">
        <v>-8.0703040000000001</v>
      </c>
      <c r="F34" s="16">
        <v>-34.889434999999999</v>
      </c>
      <c r="G34" s="16" t="s">
        <v>160</v>
      </c>
      <c r="H34" s="17" t="s">
        <v>136</v>
      </c>
      <c r="I34" s="16" t="s">
        <v>136</v>
      </c>
      <c r="J34" s="17" t="s">
        <v>137</v>
      </c>
      <c r="K34" s="18">
        <v>72</v>
      </c>
      <c r="L34" s="17" t="s">
        <v>138</v>
      </c>
      <c r="M34" s="17">
        <v>0</v>
      </c>
      <c r="N34" s="16">
        <f t="shared" si="0"/>
        <v>144</v>
      </c>
      <c r="O34" s="17">
        <v>1</v>
      </c>
      <c r="P34" s="17"/>
      <c r="Q34" s="17"/>
      <c r="R34" s="16"/>
      <c r="S34" s="16"/>
      <c r="T34" s="16"/>
      <c r="U34" s="17"/>
      <c r="V34" s="17">
        <v>0</v>
      </c>
      <c r="W34" s="17"/>
      <c r="X34" s="17"/>
      <c r="Y34" s="17">
        <v>0</v>
      </c>
      <c r="Z34" s="17">
        <v>0</v>
      </c>
      <c r="AA34" s="17" t="s">
        <v>161</v>
      </c>
      <c r="AB34" s="17" t="s">
        <v>140</v>
      </c>
      <c r="AC34" s="17">
        <v>13.9</v>
      </c>
      <c r="AD34" s="17">
        <v>5.49</v>
      </c>
      <c r="AE34" s="17">
        <v>1</v>
      </c>
      <c r="AF34" s="17">
        <v>0</v>
      </c>
      <c r="AG34" s="17">
        <v>0.94</v>
      </c>
      <c r="AH34" s="17">
        <f t="shared" si="1"/>
        <v>0.94</v>
      </c>
      <c r="AI34" s="17" t="s">
        <v>136</v>
      </c>
      <c r="AJ34" s="17" t="s">
        <v>136</v>
      </c>
      <c r="AK34" s="17" t="s">
        <v>141</v>
      </c>
      <c r="AL34" s="17" t="str">
        <f t="shared" si="2"/>
        <v>erro</v>
      </c>
      <c r="AM34" s="17">
        <v>0</v>
      </c>
      <c r="AN34" s="17"/>
      <c r="AO34" s="17">
        <v>0</v>
      </c>
      <c r="AP34" s="17">
        <v>0</v>
      </c>
      <c r="AQ34" s="17">
        <v>0</v>
      </c>
      <c r="AR34" s="17" t="s">
        <v>136</v>
      </c>
      <c r="AS34" s="19">
        <f t="shared" si="3"/>
        <v>0</v>
      </c>
      <c r="AT34" s="19"/>
      <c r="AU34" s="19">
        <f>VLOOKUP(G34,ABNT5101!$I$3:$J$9,2)</f>
        <v>10</v>
      </c>
      <c r="AV34" s="19">
        <f>VLOOKUP(G34,ABNT5101!$I$3:$M$9,5)</f>
        <v>0.18</v>
      </c>
      <c r="AW34" s="17" t="str">
        <f>_xlfn.XLOOKUP(G34,ABNT5101!I:I,ABNT5101!L:L)</f>
        <v>-</v>
      </c>
      <c r="AX34" s="17">
        <f>_xlfn.XLOOKUP(G34,ABNT5101!$I:$I,ABNT5101!M:M)</f>
        <v>0.18</v>
      </c>
      <c r="AY34" s="17" t="str">
        <f>_xlfn.XLOOKUP(G34,ABNT5101!$I:$I,ABNT5101!N:N)</f>
        <v>-</v>
      </c>
      <c r="AZ34" s="17">
        <f>_xlfn.XLOOKUP(G34,ABNT5101!$I:$I,ABNT5101!O:O)</f>
        <v>16</v>
      </c>
      <c r="BA34" s="20" t="str">
        <f t="shared" si="4"/>
        <v>NÃO ATENDE</v>
      </c>
      <c r="BB34" s="21">
        <f t="shared" ref="BB34:BC34" si="65">BE34/AU34-1</f>
        <v>-1</v>
      </c>
      <c r="BC34" s="21">
        <f t="shared" si="65"/>
        <v>-1</v>
      </c>
      <c r="BD34" s="21" t="str">
        <f t="shared" si="6"/>
        <v>-</v>
      </c>
      <c r="BE34" s="22"/>
      <c r="BF34" s="22"/>
      <c r="BG34" s="22"/>
      <c r="BH34" s="22"/>
      <c r="BI34" s="23"/>
      <c r="BJ34" s="22"/>
      <c r="BK34" s="20" t="str">
        <f t="shared" si="7"/>
        <v>NÃO ATENDE</v>
      </c>
      <c r="BL34" s="20" t="str">
        <f t="shared" si="8"/>
        <v>NÃO ATENDE</v>
      </c>
      <c r="BM34" s="20" t="str">
        <f t="shared" si="9"/>
        <v>NÃO ATENDE</v>
      </c>
      <c r="BN34" s="20" t="str">
        <f t="shared" si="10"/>
        <v>ATENDE</v>
      </c>
      <c r="BO34" s="24" t="str">
        <f t="shared" si="11"/>
        <v>C4</v>
      </c>
      <c r="BP34" s="24" t="str">
        <f t="shared" si="12"/>
        <v>-</v>
      </c>
      <c r="BQ34" s="25" t="e">
        <f t="shared" si="13"/>
        <v>#VALUE!</v>
      </c>
      <c r="BR34" s="22"/>
      <c r="BS34" s="22"/>
      <c r="BT34" s="24" t="str">
        <f>IF(BP34="-","-",_xlfn.XLOOKUP(BP34,ABNT5101!$B$4:$B$9,ABNT5101!$C$4:$C$9))</f>
        <v>-</v>
      </c>
      <c r="BU34" s="24" t="str">
        <f>IF(BP34="-","-",_xlfn.XLOOKUP(BP34,ABNT5101!$B$4:$B$9,ABNT5101!$D$4:$D$9))</f>
        <v>-</v>
      </c>
      <c r="BV34" s="20" t="str">
        <f t="shared" si="14"/>
        <v>-</v>
      </c>
      <c r="BW34" s="20" t="str">
        <f t="shared" si="15"/>
        <v>-</v>
      </c>
      <c r="BX34" s="20" t="str">
        <f t="shared" si="16"/>
        <v>-</v>
      </c>
      <c r="BY34" s="24" t="str">
        <f t="shared" si="17"/>
        <v>-</v>
      </c>
      <c r="BZ34" s="25" t="e">
        <f t="shared" si="31"/>
        <v>#VALUE!</v>
      </c>
      <c r="CA34" s="24"/>
      <c r="CB34" s="24"/>
      <c r="CC34" s="20" t="str">
        <f>IF(BY34="-","-",_xlfn.XLOOKUP(BY34,ABNT5101!$B$4:$B$9,ABNT5101!$C$4:$C$9))</f>
        <v>-</v>
      </c>
      <c r="CD34" s="24" t="str">
        <f>IF(BY34="-","-",_xlfn.XLOOKUP(BY34,ABNT5101!$B$4:$B$9,ABNT5101!$D$4:$D$9))</f>
        <v>-</v>
      </c>
      <c r="CE34" s="20" t="str">
        <f t="shared" si="18"/>
        <v>-</v>
      </c>
      <c r="CF34" s="20" t="str">
        <f t="shared" si="19"/>
        <v>-</v>
      </c>
      <c r="CG34" s="20" t="str">
        <f t="shared" si="20"/>
        <v>-</v>
      </c>
      <c r="CH34" s="26" t="e">
        <f>_xlfn.XLOOKUP(CI34,'Banco de dados'!$B:$B,'Banco de dados'!$D:$D)</f>
        <v>#N/A</v>
      </c>
      <c r="CI34" s="27"/>
      <c r="CJ34" s="26" t="e">
        <f>_xlfn.XLOOKUP(CI34,'Banco de dados'!$B:$B,'Banco de dados'!$E:$E)</f>
        <v>#N/A</v>
      </c>
      <c r="CK34" s="26"/>
      <c r="CL34" s="26" t="e">
        <f>IF(CK34="-","-",_xlfn.XLOOKUP(CK34,'Banco de dados'!$B:$B,'Banco de dados'!$E:$E))</f>
        <v>#N/A</v>
      </c>
      <c r="CM34" s="28">
        <f t="shared" si="21"/>
        <v>1</v>
      </c>
      <c r="CN34" s="26">
        <f>_xlfn.XLOOKUP(CI34,'Banco de dados'!$B:$B,'Banco de dados'!$H:$H)</f>
        <v>0</v>
      </c>
      <c r="CO34" s="26" t="e">
        <f t="array" aca="1" ref="CO34" ca="1">_xludf.XLOOKUP(CK34,'Banco de dados'!$B:$B,'Banco de dados'!$H:$H)</f>
        <v>#NAME?</v>
      </c>
      <c r="CP34" s="26" t="e">
        <f t="array" aca="1" ref="CP34" ca="1">_xludf.XLOOKUP(CI34,'Banco de dados'!$B:$B,'Banco de dados'!$F:$F)</f>
        <v>#NAME?</v>
      </c>
      <c r="CQ34" s="26" t="e">
        <f t="array" aca="1" ref="CQ34" ca="1">_xludf.XLOOKUP(CK34,'Banco de dados'!$B:$B,'Banco de dados'!$F:$F)</f>
        <v>#NAME?</v>
      </c>
      <c r="CR34" s="27">
        <v>0</v>
      </c>
      <c r="CS34" s="27"/>
      <c r="CT34" s="26" t="str">
        <f>IF(AG34=0.5,"Suporte",IF(AND(AG34&gt;='Braços de IP'!$B$9,AG34&lt;='Braços de IP'!$D$9),'Braços de IP'!$E$9,IF(AND(AG34&gt;='Braços de IP'!$B$10,AG34&lt;='Braços de IP'!$D$10),'Braços de IP'!$E$10,IF(AND(AG34&gt;='Braços de IP'!$B$11,AG34&lt;='Braços de IP'!$D$11),'Braços de IP'!$E$11,IF(AND(AG34&gt;='Braços de IP'!$B$12,AG34&lt;='Braços de IP'!$D$12),'Braços de IP'!$E$12,IF(AND(AG34&gt;='Braços de IP'!$B$13,AG34&lt;='Braços de IP'!$D$13),'Braços de IP'!$E$13,IF(AND(AG34&gt;='Braços de IP'!$B$14,AG34&lt;='Braços de IP'!$D$14),'Braços de IP'!$E$14,"ERRO")))))))</f>
        <v>Curto I</v>
      </c>
      <c r="CU34" s="27"/>
      <c r="CV34" s="26" t="str">
        <f>IF($CU34="","",VLOOKUP($CU34,'Braços de IP'!$E$9:$I$15,2,0))</f>
        <v/>
      </c>
      <c r="CW34" s="29" t="str">
        <f>IF($CU34="","",VLOOKUP($CU34,'Braços de IP'!$E$9:$I$15,5,0))</f>
        <v/>
      </c>
      <c r="CX34" s="26"/>
      <c r="CY34" s="26"/>
      <c r="CZ34" s="26"/>
      <c r="DA34" s="26"/>
      <c r="DB34" s="26"/>
      <c r="DC34" s="26"/>
      <c r="DD34" s="30">
        <f t="shared" si="22"/>
        <v>0</v>
      </c>
      <c r="DE34" s="31">
        <f t="shared" si="23"/>
        <v>72</v>
      </c>
      <c r="DF34" s="30">
        <f t="shared" si="24"/>
        <v>72</v>
      </c>
      <c r="DG34" s="32">
        <f t="shared" si="25"/>
        <v>1</v>
      </c>
      <c r="DH34" s="33"/>
      <c r="DI34" s="34"/>
      <c r="DJ34" s="35"/>
      <c r="DK34" s="16" t="s">
        <v>144</v>
      </c>
      <c r="DL34" s="16"/>
      <c r="DN34" s="36" t="e">
        <f t="shared" si="26"/>
        <v>#VALUE!</v>
      </c>
    </row>
    <row r="35" spans="1:124" ht="15.75" hidden="1" customHeight="1" x14ac:dyDescent="0.25">
      <c r="A35" s="1" t="s">
        <v>145</v>
      </c>
      <c r="B35" s="15">
        <v>288</v>
      </c>
      <c r="C35" s="15" t="s">
        <v>176</v>
      </c>
      <c r="D35" s="16" t="s">
        <v>177</v>
      </c>
      <c r="E35" s="16">
        <v>-8.0691900000000008</v>
      </c>
      <c r="F35" s="16">
        <v>-34.888218000000002</v>
      </c>
      <c r="G35" s="16" t="s">
        <v>160</v>
      </c>
      <c r="H35" s="17" t="s">
        <v>136</v>
      </c>
      <c r="I35" s="16" t="s">
        <v>135</v>
      </c>
      <c r="J35" s="17" t="s">
        <v>137</v>
      </c>
      <c r="K35" s="18">
        <v>90</v>
      </c>
      <c r="L35" s="17" t="s">
        <v>138</v>
      </c>
      <c r="M35" s="17">
        <v>0</v>
      </c>
      <c r="N35" s="16">
        <f t="shared" si="0"/>
        <v>360</v>
      </c>
      <c r="O35" s="17">
        <v>1</v>
      </c>
      <c r="P35" s="17"/>
      <c r="Q35" s="17"/>
      <c r="R35" s="16"/>
      <c r="S35" s="16"/>
      <c r="T35" s="16"/>
      <c r="U35" s="17"/>
      <c r="V35" s="17">
        <v>0</v>
      </c>
      <c r="W35" s="17"/>
      <c r="X35" s="17"/>
      <c r="Y35" s="17">
        <v>0</v>
      </c>
      <c r="Z35" s="17">
        <v>0</v>
      </c>
      <c r="AA35" s="17" t="s">
        <v>139</v>
      </c>
      <c r="AB35" s="17" t="s">
        <v>140</v>
      </c>
      <c r="AC35" s="17">
        <v>37.15</v>
      </c>
      <c r="AD35" s="17">
        <v>7.34</v>
      </c>
      <c r="AE35" s="17">
        <v>2</v>
      </c>
      <c r="AF35" s="17">
        <v>0.64</v>
      </c>
      <c r="AG35" s="17">
        <v>1.61</v>
      </c>
      <c r="AH35" s="17">
        <f t="shared" si="1"/>
        <v>0.97000000000000008</v>
      </c>
      <c r="AI35" s="17" t="s">
        <v>136</v>
      </c>
      <c r="AJ35" s="17" t="s">
        <v>136</v>
      </c>
      <c r="AK35" s="17" t="s">
        <v>141</v>
      </c>
      <c r="AL35" s="17">
        <f t="shared" si="2"/>
        <v>4</v>
      </c>
      <c r="AM35" s="17">
        <v>0</v>
      </c>
      <c r="AN35" s="17"/>
      <c r="AO35" s="17">
        <v>0</v>
      </c>
      <c r="AP35" s="17">
        <v>0</v>
      </c>
      <c r="AQ35" s="17">
        <v>0</v>
      </c>
      <c r="AR35" s="17" t="s">
        <v>136</v>
      </c>
      <c r="AS35" s="19">
        <f t="shared" si="3"/>
        <v>0</v>
      </c>
      <c r="AT35" s="19"/>
      <c r="AU35" s="19">
        <f>VLOOKUP(G35,ABNT5101!$I$3:$J$9,2)</f>
        <v>10</v>
      </c>
      <c r="AV35" s="19">
        <f>VLOOKUP(G35,ABNT5101!$I$3:$M$9,5)</f>
        <v>0.18</v>
      </c>
      <c r="AW35" s="17" t="str">
        <f>_xlfn.XLOOKUP(G35,ABNT5101!I:I,ABNT5101!L:L)</f>
        <v>-</v>
      </c>
      <c r="AX35" s="17">
        <f>_xlfn.XLOOKUP(G35,ABNT5101!$I:$I,ABNT5101!M:M)</f>
        <v>0.18</v>
      </c>
      <c r="AY35" s="17" t="str">
        <f>_xlfn.XLOOKUP(G35,ABNT5101!$I:$I,ABNT5101!N:N)</f>
        <v>-</v>
      </c>
      <c r="AZ35" s="17">
        <f>_xlfn.XLOOKUP(G35,ABNT5101!$I:$I,ABNT5101!O:O)</f>
        <v>16</v>
      </c>
      <c r="BA35" s="20" t="str">
        <f t="shared" si="4"/>
        <v>NÃO ATENDE</v>
      </c>
      <c r="BB35" s="21">
        <f t="shared" ref="BB35:BC35" si="66">BE35/AU35-1</f>
        <v>-1</v>
      </c>
      <c r="BC35" s="21">
        <f t="shared" si="66"/>
        <v>-1</v>
      </c>
      <c r="BD35" s="21" t="str">
        <f t="shared" si="6"/>
        <v>-</v>
      </c>
      <c r="BE35" s="22"/>
      <c r="BF35" s="22"/>
      <c r="BG35" s="22"/>
      <c r="BH35" s="22"/>
      <c r="BI35" s="23"/>
      <c r="BJ35" s="22"/>
      <c r="BK35" s="20" t="str">
        <f t="shared" si="7"/>
        <v>NÃO ATENDE</v>
      </c>
      <c r="BL35" s="20" t="str">
        <f t="shared" si="8"/>
        <v>NÃO ATENDE</v>
      </c>
      <c r="BM35" s="20" t="str">
        <f t="shared" si="9"/>
        <v>NÃO ATENDE</v>
      </c>
      <c r="BN35" s="20" t="str">
        <f t="shared" si="10"/>
        <v>ATENDE</v>
      </c>
      <c r="BO35" s="24" t="str">
        <f t="shared" si="11"/>
        <v>C4</v>
      </c>
      <c r="BP35" s="24" t="str">
        <f t="shared" si="12"/>
        <v>P6</v>
      </c>
      <c r="BQ35" s="25">
        <f t="shared" si="13"/>
        <v>-1</v>
      </c>
      <c r="BR35" s="22"/>
      <c r="BS35" s="22"/>
      <c r="BT35" s="24">
        <f>IF(BP35="-","-",_xlfn.XLOOKUP(BP35,ABNT5101!$B$4:$B$9,ABNT5101!$C$4:$C$9))</f>
        <v>3</v>
      </c>
      <c r="BU35" s="24">
        <f>IF(BP35="-","-",_xlfn.XLOOKUP(BP35,ABNT5101!$B$4:$B$9,ABNT5101!$D$4:$D$9))</f>
        <v>0.6</v>
      </c>
      <c r="BV35" s="20" t="str">
        <f t="shared" si="14"/>
        <v>NÃO ATENDE</v>
      </c>
      <c r="BW35" s="20" t="str">
        <f t="shared" si="15"/>
        <v>NÃO ATENDE</v>
      </c>
      <c r="BX35" s="20" t="str">
        <f t="shared" si="16"/>
        <v>NÃO ATENDE</v>
      </c>
      <c r="BY35" s="24" t="str">
        <f t="shared" si="17"/>
        <v>P6</v>
      </c>
      <c r="BZ35" s="25">
        <f t="shared" si="31"/>
        <v>-1</v>
      </c>
      <c r="CA35" s="24"/>
      <c r="CB35" s="24"/>
      <c r="CC35" s="20">
        <f>IF(BY35="-","-",_xlfn.XLOOKUP(BY35,ABNT5101!$B$4:$B$9,ABNT5101!$C$4:$C$9))</f>
        <v>3</v>
      </c>
      <c r="CD35" s="24">
        <f>IF(BY35="-","-",_xlfn.XLOOKUP(BY35,ABNT5101!$B$4:$B$9,ABNT5101!$D$4:$D$9))</f>
        <v>0.6</v>
      </c>
      <c r="CE35" s="20" t="str">
        <f t="shared" si="18"/>
        <v>NÃO ATENDE</v>
      </c>
      <c r="CF35" s="20" t="str">
        <f t="shared" si="19"/>
        <v>NÃO ATENDE</v>
      </c>
      <c r="CG35" s="20" t="str">
        <f t="shared" si="20"/>
        <v>NÃO ATENDE</v>
      </c>
      <c r="CH35" s="26" t="e">
        <f>_xlfn.XLOOKUP(CI35,'Banco de dados'!$B:$B,'Banco de dados'!$D:$D)</f>
        <v>#N/A</v>
      </c>
      <c r="CI35" s="27"/>
      <c r="CJ35" s="26" t="e">
        <f>_xlfn.XLOOKUP(CI35,'Banco de dados'!$B:$B,'Banco de dados'!$E:$E)</f>
        <v>#N/A</v>
      </c>
      <c r="CK35" s="26"/>
      <c r="CL35" s="26" t="e">
        <f>IF(CK35="-","-",_xlfn.XLOOKUP(CK35,'Banco de dados'!$B:$B,'Banco de dados'!$E:$E))</f>
        <v>#N/A</v>
      </c>
      <c r="CM35" s="28">
        <f t="shared" si="21"/>
        <v>2</v>
      </c>
      <c r="CN35" s="26">
        <f>_xlfn.XLOOKUP(CI35,'Banco de dados'!$B:$B,'Banco de dados'!$H:$H)</f>
        <v>0</v>
      </c>
      <c r="CO35" s="26" t="e">
        <f t="array" aca="1" ref="CO35" ca="1">_xludf.XLOOKUP(CK35,'Banco de dados'!$B:$B,'Banco de dados'!$H:$H)</f>
        <v>#NAME?</v>
      </c>
      <c r="CP35" s="26" t="e">
        <f t="array" aca="1" ref="CP35" ca="1">_xludf.XLOOKUP(CI35,'Banco de dados'!$B:$B,'Banco de dados'!$F:$F)</f>
        <v>#NAME?</v>
      </c>
      <c r="CQ35" s="26" t="e">
        <f t="array" aca="1" ref="CQ35" ca="1">_xludf.XLOOKUP(CK35,'Banco de dados'!$B:$B,'Banco de dados'!$F:$F)</f>
        <v>#NAME?</v>
      </c>
      <c r="CR35" s="27">
        <v>0</v>
      </c>
      <c r="CS35" s="27"/>
      <c r="CT35" s="26" t="str">
        <f>IF(AG35=0.5,"Suporte",IF(AND(AG35&gt;='Braços de IP'!$B$9,AG35&lt;='Braços de IP'!$D$9),'Braços de IP'!$E$9,IF(AND(AG35&gt;='Braços de IP'!$B$10,AG35&lt;='Braços de IP'!$D$10),'Braços de IP'!$E$10,IF(AND(AG35&gt;='Braços de IP'!$B$11,AG35&lt;='Braços de IP'!$D$11),'Braços de IP'!$E$11,IF(AND(AG35&gt;='Braços de IP'!$B$12,AG35&lt;='Braços de IP'!$D$12),'Braços de IP'!$E$12,IF(AND(AG35&gt;='Braços de IP'!$B$13,AG35&lt;='Braços de IP'!$D$13),'Braços de IP'!$E$13,IF(AND(AG35&gt;='Braços de IP'!$B$14,AG35&lt;='Braços de IP'!$D$14),'Braços de IP'!$E$14,"ERRO")))))))</f>
        <v>Médio I</v>
      </c>
      <c r="CU35" s="27"/>
      <c r="CV35" s="26" t="str">
        <f>IF($CU35="","",VLOOKUP($CU35,'Braços de IP'!$E$9:$I$15,2,0))</f>
        <v/>
      </c>
      <c r="CW35" s="29" t="str">
        <f>IF($CU35="","",VLOOKUP($CU35,'Braços de IP'!$E$9:$I$15,5,0))</f>
        <v/>
      </c>
      <c r="CX35" s="26"/>
      <c r="CY35" s="26"/>
      <c r="CZ35" s="26"/>
      <c r="DA35" s="26"/>
      <c r="DB35" s="26"/>
      <c r="DC35" s="26"/>
      <c r="DD35" s="30">
        <f t="shared" si="22"/>
        <v>0</v>
      </c>
      <c r="DE35" s="31">
        <f t="shared" si="23"/>
        <v>90</v>
      </c>
      <c r="DF35" s="30">
        <f t="shared" si="24"/>
        <v>180</v>
      </c>
      <c r="DG35" s="32">
        <f t="shared" si="25"/>
        <v>1</v>
      </c>
      <c r="DH35" s="33"/>
      <c r="DI35" s="34"/>
      <c r="DJ35" s="35"/>
      <c r="DK35" s="16" t="s">
        <v>144</v>
      </c>
      <c r="DL35" s="16"/>
      <c r="DM35" s="1"/>
      <c r="DN35" s="36" t="e">
        <f t="shared" si="26"/>
        <v>#VALUE!</v>
      </c>
      <c r="DO35" s="1"/>
      <c r="DP35" s="1"/>
      <c r="DQ35" s="1"/>
      <c r="DR35" s="1"/>
      <c r="DS35" s="1"/>
      <c r="DT35" s="1"/>
    </row>
    <row r="36" spans="1:124" ht="15.75" hidden="1" customHeight="1" x14ac:dyDescent="0.25">
      <c r="A36" s="1" t="s">
        <v>145</v>
      </c>
      <c r="B36" s="15">
        <v>288</v>
      </c>
      <c r="C36" s="15" t="s">
        <v>176</v>
      </c>
      <c r="D36" s="16" t="s">
        <v>177</v>
      </c>
      <c r="E36" s="16">
        <v>-8.0691900000000008</v>
      </c>
      <c r="F36" s="16">
        <v>-34.888218000000002</v>
      </c>
      <c r="G36" s="16" t="s">
        <v>160</v>
      </c>
      <c r="H36" s="17" t="s">
        <v>136</v>
      </c>
      <c r="I36" s="16" t="s">
        <v>135</v>
      </c>
      <c r="J36" s="17" t="s">
        <v>137</v>
      </c>
      <c r="K36" s="18">
        <v>90</v>
      </c>
      <c r="L36" s="17" t="s">
        <v>138</v>
      </c>
      <c r="M36" s="17">
        <v>0</v>
      </c>
      <c r="N36" s="16">
        <f t="shared" si="0"/>
        <v>360</v>
      </c>
      <c r="O36" s="17">
        <v>1</v>
      </c>
      <c r="P36" s="17"/>
      <c r="Q36" s="17"/>
      <c r="R36" s="16"/>
      <c r="S36" s="16"/>
      <c r="T36" s="16"/>
      <c r="U36" s="17"/>
      <c r="V36" s="17">
        <v>0</v>
      </c>
      <c r="W36" s="17"/>
      <c r="X36" s="17"/>
      <c r="Y36" s="17">
        <v>0</v>
      </c>
      <c r="Z36" s="17">
        <v>0</v>
      </c>
      <c r="AA36" s="17" t="s">
        <v>139</v>
      </c>
      <c r="AB36" s="17" t="s">
        <v>140</v>
      </c>
      <c r="AC36" s="17">
        <v>37.15</v>
      </c>
      <c r="AD36" s="17">
        <v>7.34</v>
      </c>
      <c r="AE36" s="17">
        <v>2</v>
      </c>
      <c r="AF36" s="17">
        <v>0.64</v>
      </c>
      <c r="AG36" s="17">
        <v>1.61</v>
      </c>
      <c r="AH36" s="17">
        <f t="shared" si="1"/>
        <v>0.97000000000000008</v>
      </c>
      <c r="AI36" s="17" t="s">
        <v>136</v>
      </c>
      <c r="AJ36" s="17" t="s">
        <v>136</v>
      </c>
      <c r="AK36" s="17" t="s">
        <v>141</v>
      </c>
      <c r="AL36" s="17">
        <f t="shared" si="2"/>
        <v>4</v>
      </c>
      <c r="AM36" s="17">
        <v>0</v>
      </c>
      <c r="AN36" s="17"/>
      <c r="AO36" s="17">
        <v>0</v>
      </c>
      <c r="AP36" s="17">
        <v>0</v>
      </c>
      <c r="AQ36" s="17">
        <v>0</v>
      </c>
      <c r="AR36" s="17" t="s">
        <v>136</v>
      </c>
      <c r="AS36" s="19">
        <f t="shared" si="3"/>
        <v>0</v>
      </c>
      <c r="AT36" s="19"/>
      <c r="AU36" s="19">
        <f>VLOOKUP(G36,ABNT5101!$I$3:$J$9,2)</f>
        <v>10</v>
      </c>
      <c r="AV36" s="19">
        <f>VLOOKUP(G36,ABNT5101!$I$3:$M$9,5)</f>
        <v>0.18</v>
      </c>
      <c r="AW36" s="17" t="str">
        <f>_xlfn.XLOOKUP(G36,ABNT5101!I:I,ABNT5101!L:L)</f>
        <v>-</v>
      </c>
      <c r="AX36" s="17">
        <f>_xlfn.XLOOKUP(G36,ABNT5101!$I:$I,ABNT5101!M:M)</f>
        <v>0.18</v>
      </c>
      <c r="AY36" s="17" t="str">
        <f>_xlfn.XLOOKUP(G36,ABNT5101!$I:$I,ABNT5101!N:N)</f>
        <v>-</v>
      </c>
      <c r="AZ36" s="17">
        <f>_xlfn.XLOOKUP(G36,ABNT5101!$I:$I,ABNT5101!O:O)</f>
        <v>16</v>
      </c>
      <c r="BA36" s="20" t="str">
        <f t="shared" si="4"/>
        <v>NÃO ATENDE</v>
      </c>
      <c r="BB36" s="21">
        <f t="shared" ref="BB36:BC36" si="67">BE36/AU36-1</f>
        <v>-1</v>
      </c>
      <c r="BC36" s="21">
        <f t="shared" si="67"/>
        <v>-1</v>
      </c>
      <c r="BD36" s="21" t="str">
        <f t="shared" si="6"/>
        <v>-</v>
      </c>
      <c r="BE36" s="22"/>
      <c r="BF36" s="22"/>
      <c r="BG36" s="22"/>
      <c r="BH36" s="22"/>
      <c r="BI36" s="23"/>
      <c r="BJ36" s="22"/>
      <c r="BK36" s="20" t="str">
        <f t="shared" si="7"/>
        <v>NÃO ATENDE</v>
      </c>
      <c r="BL36" s="20" t="str">
        <f t="shared" si="8"/>
        <v>NÃO ATENDE</v>
      </c>
      <c r="BM36" s="20" t="str">
        <f t="shared" si="9"/>
        <v>NÃO ATENDE</v>
      </c>
      <c r="BN36" s="20" t="str">
        <f t="shared" si="10"/>
        <v>ATENDE</v>
      </c>
      <c r="BO36" s="24" t="str">
        <f t="shared" si="11"/>
        <v>C4</v>
      </c>
      <c r="BP36" s="24" t="str">
        <f t="shared" si="12"/>
        <v>P6</v>
      </c>
      <c r="BQ36" s="25">
        <f t="shared" si="13"/>
        <v>-1</v>
      </c>
      <c r="BR36" s="22"/>
      <c r="BS36" s="22"/>
      <c r="BT36" s="24">
        <f>IF(BP36="-","-",_xlfn.XLOOKUP(BP36,ABNT5101!$B$4:$B$9,ABNT5101!$C$4:$C$9))</f>
        <v>3</v>
      </c>
      <c r="BU36" s="24">
        <f>IF(BP36="-","-",_xlfn.XLOOKUP(BP36,ABNT5101!$B$4:$B$9,ABNT5101!$D$4:$D$9))</f>
        <v>0.6</v>
      </c>
      <c r="BV36" s="20" t="str">
        <f t="shared" si="14"/>
        <v>NÃO ATENDE</v>
      </c>
      <c r="BW36" s="20" t="str">
        <f t="shared" si="15"/>
        <v>NÃO ATENDE</v>
      </c>
      <c r="BX36" s="20" t="str">
        <f t="shared" si="16"/>
        <v>NÃO ATENDE</v>
      </c>
      <c r="BY36" s="24" t="str">
        <f t="shared" si="17"/>
        <v>P6</v>
      </c>
      <c r="BZ36" s="25">
        <f t="shared" si="31"/>
        <v>-1</v>
      </c>
      <c r="CA36" s="24"/>
      <c r="CB36" s="24"/>
      <c r="CC36" s="20">
        <f>IF(BY36="-","-",_xlfn.XLOOKUP(BY36,ABNT5101!$B$4:$B$9,ABNT5101!$C$4:$C$9))</f>
        <v>3</v>
      </c>
      <c r="CD36" s="24">
        <f>IF(BY36="-","-",_xlfn.XLOOKUP(BY36,ABNT5101!$B$4:$B$9,ABNT5101!$D$4:$D$9))</f>
        <v>0.6</v>
      </c>
      <c r="CE36" s="20" t="str">
        <f t="shared" si="18"/>
        <v>NÃO ATENDE</v>
      </c>
      <c r="CF36" s="20" t="str">
        <f t="shared" si="19"/>
        <v>NÃO ATENDE</v>
      </c>
      <c r="CG36" s="20" t="str">
        <f t="shared" si="20"/>
        <v>NÃO ATENDE</v>
      </c>
      <c r="CH36" s="26" t="e">
        <f>_xlfn.XLOOKUP(CI36,'Banco de dados'!$B:$B,'Banco de dados'!$D:$D)</f>
        <v>#N/A</v>
      </c>
      <c r="CI36" s="27"/>
      <c r="CJ36" s="26" t="e">
        <f>_xlfn.XLOOKUP(CI36,'Banco de dados'!$B:$B,'Banco de dados'!$E:$E)</f>
        <v>#N/A</v>
      </c>
      <c r="CK36" s="26"/>
      <c r="CL36" s="26" t="e">
        <f>IF(CK36="-","-",_xlfn.XLOOKUP(CK36,'Banco de dados'!$B:$B,'Banco de dados'!$E:$E))</f>
        <v>#N/A</v>
      </c>
      <c r="CM36" s="28">
        <f t="shared" si="21"/>
        <v>2</v>
      </c>
      <c r="CN36" s="26">
        <f>_xlfn.XLOOKUP(CI36,'Banco de dados'!$B:$B,'Banco de dados'!$H:$H)</f>
        <v>0</v>
      </c>
      <c r="CO36" s="26" t="e">
        <f t="array" aca="1" ref="CO36" ca="1">_xludf.XLOOKUP(CK36,'Banco de dados'!$B:$B,'Banco de dados'!$H:$H)</f>
        <v>#NAME?</v>
      </c>
      <c r="CP36" s="26" t="e">
        <f t="array" aca="1" ref="CP36" ca="1">_xludf.XLOOKUP(CI36,'Banco de dados'!$B:$B,'Banco de dados'!$F:$F)</f>
        <v>#NAME?</v>
      </c>
      <c r="CQ36" s="26" t="e">
        <f t="array" aca="1" ref="CQ36" ca="1">_xludf.XLOOKUP(CK36,'Banco de dados'!$B:$B,'Banco de dados'!$F:$F)</f>
        <v>#NAME?</v>
      </c>
      <c r="CR36" s="27">
        <v>0</v>
      </c>
      <c r="CS36" s="27">
        <v>10</v>
      </c>
      <c r="CT36" s="26" t="str">
        <f>IF(AG36=0.5,"Suporte",IF(AND(AG36&gt;='Braços de IP'!$B$9,AG36&lt;='Braços de IP'!$D$9),'Braços de IP'!$E$9,IF(AND(AG36&gt;='Braços de IP'!$B$10,AG36&lt;='Braços de IP'!$D$10),'Braços de IP'!$E$10,IF(AND(AG36&gt;='Braços de IP'!$B$11,AG36&lt;='Braços de IP'!$D$11),'Braços de IP'!$E$11,IF(AND(AG36&gt;='Braços de IP'!$B$12,AG36&lt;='Braços de IP'!$D$12),'Braços de IP'!$E$12,IF(AND(AG36&gt;='Braços de IP'!$B$13,AG36&lt;='Braços de IP'!$D$13),'Braços de IP'!$E$13,IF(AND(AG36&gt;='Braços de IP'!$B$14,AG36&lt;='Braços de IP'!$D$14),'Braços de IP'!$E$14,"ERRO")))))))</f>
        <v>Médio I</v>
      </c>
      <c r="CU36" s="27"/>
      <c r="CV36" s="26" t="str">
        <f>IF($CU36="","",VLOOKUP($CU36,'Braços de IP'!$E$9:$I$15,2,0))</f>
        <v/>
      </c>
      <c r="CW36" s="29" t="str">
        <f>IF($CU36="","",VLOOKUP($CU36,'Braços de IP'!$E$9:$I$15,5,0))</f>
        <v/>
      </c>
      <c r="CX36" s="26"/>
      <c r="CY36" s="26"/>
      <c r="CZ36" s="26"/>
      <c r="DA36" s="26"/>
      <c r="DB36" s="26"/>
      <c r="DC36" s="26"/>
      <c r="DD36" s="30">
        <f t="shared" si="22"/>
        <v>0</v>
      </c>
      <c r="DE36" s="31">
        <f t="shared" si="23"/>
        <v>90</v>
      </c>
      <c r="DF36" s="30">
        <f t="shared" si="24"/>
        <v>180</v>
      </c>
      <c r="DG36" s="32">
        <f t="shared" si="25"/>
        <v>1</v>
      </c>
      <c r="DH36" s="33"/>
      <c r="DI36" s="34"/>
      <c r="DJ36" s="35"/>
      <c r="DK36" s="16" t="s">
        <v>144</v>
      </c>
      <c r="DL36" s="16"/>
      <c r="DM36" s="1"/>
      <c r="DN36" s="36" t="e">
        <f t="shared" si="26"/>
        <v>#VALUE!</v>
      </c>
      <c r="DO36" s="1"/>
      <c r="DP36" s="1"/>
      <c r="DQ36" s="1"/>
      <c r="DR36" s="1"/>
      <c r="DS36" s="1"/>
      <c r="DT36" s="1"/>
    </row>
    <row r="37" spans="1:124" ht="15.75" hidden="1" customHeight="1" x14ac:dyDescent="0.25">
      <c r="A37" s="1" t="s">
        <v>145</v>
      </c>
      <c r="B37" s="15">
        <v>288</v>
      </c>
      <c r="C37" s="15" t="s">
        <v>176</v>
      </c>
      <c r="D37" s="16" t="s">
        <v>177</v>
      </c>
      <c r="E37" s="16">
        <v>-8.0691900000000008</v>
      </c>
      <c r="F37" s="16">
        <v>-34.888218000000002</v>
      </c>
      <c r="G37" s="16" t="s">
        <v>160</v>
      </c>
      <c r="H37" s="17" t="s">
        <v>136</v>
      </c>
      <c r="I37" s="16" t="s">
        <v>135</v>
      </c>
      <c r="J37" s="17" t="s">
        <v>137</v>
      </c>
      <c r="K37" s="18">
        <v>90</v>
      </c>
      <c r="L37" s="17" t="s">
        <v>138</v>
      </c>
      <c r="M37" s="17">
        <v>0</v>
      </c>
      <c r="N37" s="16">
        <f t="shared" si="0"/>
        <v>360</v>
      </c>
      <c r="O37" s="17">
        <v>1</v>
      </c>
      <c r="P37" s="17"/>
      <c r="Q37" s="17"/>
      <c r="R37" s="16"/>
      <c r="S37" s="16"/>
      <c r="T37" s="16"/>
      <c r="U37" s="17"/>
      <c r="V37" s="17">
        <v>0</v>
      </c>
      <c r="W37" s="17"/>
      <c r="X37" s="17"/>
      <c r="Y37" s="17">
        <v>0</v>
      </c>
      <c r="Z37" s="17">
        <v>0</v>
      </c>
      <c r="AA37" s="17" t="s">
        <v>139</v>
      </c>
      <c r="AB37" s="17" t="s">
        <v>140</v>
      </c>
      <c r="AC37" s="17">
        <v>37.15</v>
      </c>
      <c r="AD37" s="17">
        <v>7.34</v>
      </c>
      <c r="AE37" s="17">
        <v>2</v>
      </c>
      <c r="AF37" s="17">
        <v>0.64</v>
      </c>
      <c r="AG37" s="17">
        <v>1.61</v>
      </c>
      <c r="AH37" s="17">
        <f t="shared" si="1"/>
        <v>0.97000000000000008</v>
      </c>
      <c r="AI37" s="17" t="s">
        <v>136</v>
      </c>
      <c r="AJ37" s="17" t="s">
        <v>136</v>
      </c>
      <c r="AK37" s="17" t="s">
        <v>141</v>
      </c>
      <c r="AL37" s="17">
        <f t="shared" si="2"/>
        <v>4</v>
      </c>
      <c r="AM37" s="17">
        <v>0</v>
      </c>
      <c r="AN37" s="17"/>
      <c r="AO37" s="17">
        <v>0</v>
      </c>
      <c r="AP37" s="17">
        <v>0</v>
      </c>
      <c r="AQ37" s="17">
        <v>0</v>
      </c>
      <c r="AR37" s="17" t="s">
        <v>136</v>
      </c>
      <c r="AS37" s="19">
        <f t="shared" si="3"/>
        <v>0</v>
      </c>
      <c r="AT37" s="19"/>
      <c r="AU37" s="19">
        <f>VLOOKUP(G37,ABNT5101!$I$3:$J$9,2)</f>
        <v>10</v>
      </c>
      <c r="AV37" s="19">
        <f>VLOOKUP(G37,ABNT5101!$I$3:$M$9,5)</f>
        <v>0.18</v>
      </c>
      <c r="AW37" s="17" t="str">
        <f>_xlfn.XLOOKUP(G37,ABNT5101!I:I,ABNT5101!L:L)</f>
        <v>-</v>
      </c>
      <c r="AX37" s="17">
        <f>_xlfn.XLOOKUP(G37,ABNT5101!$I:$I,ABNT5101!M:M)</f>
        <v>0.18</v>
      </c>
      <c r="AY37" s="17" t="str">
        <f>_xlfn.XLOOKUP(G37,ABNT5101!$I:$I,ABNT5101!N:N)</f>
        <v>-</v>
      </c>
      <c r="AZ37" s="17">
        <f>_xlfn.XLOOKUP(G37,ABNT5101!$I:$I,ABNT5101!O:O)</f>
        <v>16</v>
      </c>
      <c r="BA37" s="20" t="str">
        <f t="shared" si="4"/>
        <v>NÃO ATENDE</v>
      </c>
      <c r="BB37" s="21">
        <f t="shared" ref="BB37:BC37" si="68">BE37/AU37-1</f>
        <v>-1</v>
      </c>
      <c r="BC37" s="21">
        <f t="shared" si="68"/>
        <v>-1</v>
      </c>
      <c r="BD37" s="21" t="str">
        <f t="shared" si="6"/>
        <v>-</v>
      </c>
      <c r="BE37" s="22"/>
      <c r="BF37" s="22"/>
      <c r="BG37" s="22"/>
      <c r="BH37" s="22"/>
      <c r="BI37" s="23"/>
      <c r="BJ37" s="22"/>
      <c r="BK37" s="20" t="str">
        <f t="shared" si="7"/>
        <v>NÃO ATENDE</v>
      </c>
      <c r="BL37" s="20" t="str">
        <f t="shared" si="8"/>
        <v>NÃO ATENDE</v>
      </c>
      <c r="BM37" s="20" t="str">
        <f t="shared" si="9"/>
        <v>NÃO ATENDE</v>
      </c>
      <c r="BN37" s="20" t="str">
        <f t="shared" si="10"/>
        <v>ATENDE</v>
      </c>
      <c r="BO37" s="24" t="str">
        <f t="shared" si="11"/>
        <v>C4</v>
      </c>
      <c r="BP37" s="24" t="str">
        <f t="shared" si="12"/>
        <v>P6</v>
      </c>
      <c r="BQ37" s="25">
        <f t="shared" si="13"/>
        <v>-1</v>
      </c>
      <c r="BR37" s="22"/>
      <c r="BS37" s="22"/>
      <c r="BT37" s="24">
        <f>IF(BP37="-","-",_xlfn.XLOOKUP(BP37,ABNT5101!$B$4:$B$9,ABNT5101!$C$4:$C$9))</f>
        <v>3</v>
      </c>
      <c r="BU37" s="24">
        <f>IF(BP37="-","-",_xlfn.XLOOKUP(BP37,ABNT5101!$B$4:$B$9,ABNT5101!$D$4:$D$9))</f>
        <v>0.6</v>
      </c>
      <c r="BV37" s="20" t="str">
        <f t="shared" si="14"/>
        <v>NÃO ATENDE</v>
      </c>
      <c r="BW37" s="20" t="str">
        <f t="shared" si="15"/>
        <v>NÃO ATENDE</v>
      </c>
      <c r="BX37" s="20" t="str">
        <f t="shared" si="16"/>
        <v>NÃO ATENDE</v>
      </c>
      <c r="BY37" s="24" t="str">
        <f t="shared" si="17"/>
        <v>P6</v>
      </c>
      <c r="BZ37" s="25">
        <f t="shared" si="31"/>
        <v>-1</v>
      </c>
      <c r="CA37" s="24"/>
      <c r="CB37" s="24"/>
      <c r="CC37" s="20">
        <f>IF(BY37="-","-",_xlfn.XLOOKUP(BY37,ABNT5101!$B$4:$B$9,ABNT5101!$C$4:$C$9))</f>
        <v>3</v>
      </c>
      <c r="CD37" s="24">
        <f>IF(BY37="-","-",_xlfn.XLOOKUP(BY37,ABNT5101!$B$4:$B$9,ABNT5101!$D$4:$D$9))</f>
        <v>0.6</v>
      </c>
      <c r="CE37" s="20" t="str">
        <f t="shared" si="18"/>
        <v>NÃO ATENDE</v>
      </c>
      <c r="CF37" s="20" t="str">
        <f t="shared" si="19"/>
        <v>NÃO ATENDE</v>
      </c>
      <c r="CG37" s="20" t="str">
        <f t="shared" si="20"/>
        <v>NÃO ATENDE</v>
      </c>
      <c r="CH37" s="26" t="e">
        <f>_xlfn.XLOOKUP(CI37,'Banco de dados'!$B:$B,'Banco de dados'!$D:$D)</f>
        <v>#N/A</v>
      </c>
      <c r="CI37" s="27"/>
      <c r="CJ37" s="26" t="e">
        <f>_xlfn.XLOOKUP(CI37,'Banco de dados'!$B:$B,'Banco de dados'!$E:$E)</f>
        <v>#N/A</v>
      </c>
      <c r="CK37" s="26"/>
      <c r="CL37" s="26" t="e">
        <f>IF(CK37="-","-",_xlfn.XLOOKUP(CK37,'Banco de dados'!$B:$B,'Banco de dados'!$E:$E))</f>
        <v>#N/A</v>
      </c>
      <c r="CM37" s="28">
        <f t="shared" si="21"/>
        <v>2</v>
      </c>
      <c r="CN37" s="26">
        <f>_xlfn.XLOOKUP(CI37,'Banco de dados'!$B:$B,'Banco de dados'!$H:$H)</f>
        <v>0</v>
      </c>
      <c r="CO37" s="26" t="e">
        <f t="array" aca="1" ref="CO37" ca="1">_xludf.XLOOKUP(CK37,'Banco de dados'!$B:$B,'Banco de dados'!$H:$H)</f>
        <v>#NAME?</v>
      </c>
      <c r="CP37" s="26" t="e">
        <f t="array" aca="1" ref="CP37" ca="1">_xludf.XLOOKUP(CI37,'Banco de dados'!$B:$B,'Banco de dados'!$F:$F)</f>
        <v>#NAME?</v>
      </c>
      <c r="CQ37" s="26" t="e">
        <f t="array" aca="1" ref="CQ37" ca="1">_xludf.XLOOKUP(CK37,'Banco de dados'!$B:$B,'Banco de dados'!$F:$F)</f>
        <v>#NAME?</v>
      </c>
      <c r="CR37" s="27">
        <v>0</v>
      </c>
      <c r="CS37" s="27">
        <v>2</v>
      </c>
      <c r="CT37" s="26" t="str">
        <f>IF(AG37=0.5,"Suporte",IF(AND(AG37&gt;='Braços de IP'!$B$9,AG37&lt;='Braços de IP'!$D$9),'Braços de IP'!$E$9,IF(AND(AG37&gt;='Braços de IP'!$B$10,AG37&lt;='Braços de IP'!$D$10),'Braços de IP'!$E$10,IF(AND(AG37&gt;='Braços de IP'!$B$11,AG37&lt;='Braços de IP'!$D$11),'Braços de IP'!$E$11,IF(AND(AG37&gt;='Braços de IP'!$B$12,AG37&lt;='Braços de IP'!$D$12),'Braços de IP'!$E$12,IF(AND(AG37&gt;='Braços de IP'!$B$13,AG37&lt;='Braços de IP'!$D$13),'Braços de IP'!$E$13,IF(AND(AG37&gt;='Braços de IP'!$B$14,AG37&lt;='Braços de IP'!$D$14),'Braços de IP'!$E$14,"ERRO")))))))</f>
        <v>Médio I</v>
      </c>
      <c r="CU37" s="27" t="s">
        <v>178</v>
      </c>
      <c r="CV37" s="26">
        <f>IF($CU37="","",VLOOKUP($CU37,'Braços de IP'!$E$9:$I$15,2,0))</f>
        <v>2.4</v>
      </c>
      <c r="CW37" s="29">
        <f>IF($CU37="","",VLOOKUP($CU37,'Braços de IP'!$E$9:$I$15,5,0))</f>
        <v>7.5</v>
      </c>
      <c r="CX37" s="26"/>
      <c r="CY37" s="26"/>
      <c r="CZ37" s="26"/>
      <c r="DA37" s="26"/>
      <c r="DB37" s="26"/>
      <c r="DC37" s="26"/>
      <c r="DD37" s="30">
        <f t="shared" si="22"/>
        <v>0</v>
      </c>
      <c r="DE37" s="31">
        <f t="shared" si="23"/>
        <v>90</v>
      </c>
      <c r="DF37" s="30">
        <f t="shared" si="24"/>
        <v>180</v>
      </c>
      <c r="DG37" s="32">
        <f t="shared" si="25"/>
        <v>1</v>
      </c>
      <c r="DH37" s="33"/>
      <c r="DI37" s="34"/>
      <c r="DJ37" s="35"/>
      <c r="DK37" s="16" t="s">
        <v>144</v>
      </c>
      <c r="DL37" s="16"/>
      <c r="DM37" s="1"/>
      <c r="DN37" s="36" t="e">
        <f t="shared" si="26"/>
        <v>#VALUE!</v>
      </c>
      <c r="DO37" s="1"/>
      <c r="DP37" s="1"/>
      <c r="DQ37" s="1"/>
      <c r="DR37" s="1"/>
      <c r="DS37" s="1"/>
      <c r="DT37" s="1"/>
    </row>
    <row r="38" spans="1:124" ht="15.75" hidden="1" customHeight="1" x14ac:dyDescent="0.25">
      <c r="A38" s="1" t="s">
        <v>145</v>
      </c>
      <c r="B38" s="15">
        <v>289</v>
      </c>
      <c r="C38" s="15" t="s">
        <v>146</v>
      </c>
      <c r="D38" s="16" t="s">
        <v>179</v>
      </c>
      <c r="E38" s="16">
        <v>-8.0591819999999998</v>
      </c>
      <c r="F38" s="16">
        <v>-34.879688999999999</v>
      </c>
      <c r="G38" s="16" t="s">
        <v>160</v>
      </c>
      <c r="H38" s="17" t="s">
        <v>136</v>
      </c>
      <c r="I38" s="16" t="s">
        <v>135</v>
      </c>
      <c r="J38" s="17" t="s">
        <v>137</v>
      </c>
      <c r="K38" s="18">
        <v>150</v>
      </c>
      <c r="L38" s="17" t="s">
        <v>138</v>
      </c>
      <c r="M38" s="17">
        <v>0</v>
      </c>
      <c r="N38" s="16">
        <f t="shared" si="0"/>
        <v>900</v>
      </c>
      <c r="O38" s="17">
        <v>1</v>
      </c>
      <c r="P38" s="17"/>
      <c r="Q38" s="17"/>
      <c r="R38" s="16"/>
      <c r="S38" s="16"/>
      <c r="T38" s="16"/>
      <c r="U38" s="17"/>
      <c r="V38" s="17">
        <v>0</v>
      </c>
      <c r="W38" s="17"/>
      <c r="X38" s="17"/>
      <c r="Y38" s="17">
        <v>0</v>
      </c>
      <c r="Z38" s="17">
        <v>0</v>
      </c>
      <c r="AA38" s="17" t="s">
        <v>161</v>
      </c>
      <c r="AB38" s="17" t="s">
        <v>169</v>
      </c>
      <c r="AC38" s="17">
        <v>38.49</v>
      </c>
      <c r="AD38" s="17">
        <v>19.3</v>
      </c>
      <c r="AE38" s="17">
        <v>3</v>
      </c>
      <c r="AF38" s="17">
        <v>6.58</v>
      </c>
      <c r="AG38" s="17">
        <v>0.5</v>
      </c>
      <c r="AH38" s="17">
        <f t="shared" si="1"/>
        <v>-6.08</v>
      </c>
      <c r="AI38" s="17" t="s">
        <v>136</v>
      </c>
      <c r="AJ38" s="17" t="s">
        <v>136</v>
      </c>
      <c r="AK38" s="17" t="s">
        <v>141</v>
      </c>
      <c r="AL38" s="17" t="str">
        <f t="shared" si="2"/>
        <v>erro</v>
      </c>
      <c r="AM38" s="17">
        <v>0</v>
      </c>
      <c r="AN38" s="17"/>
      <c r="AO38" s="17">
        <v>0</v>
      </c>
      <c r="AP38" s="17">
        <v>0</v>
      </c>
      <c r="AQ38" s="17">
        <v>0</v>
      </c>
      <c r="AR38" s="17" t="s">
        <v>136</v>
      </c>
      <c r="AS38" s="19">
        <f t="shared" si="3"/>
        <v>0</v>
      </c>
      <c r="AT38" s="19"/>
      <c r="AU38" s="19">
        <f>VLOOKUP(G38,ABNT5101!$I$3:$J$9,2)</f>
        <v>10</v>
      </c>
      <c r="AV38" s="19">
        <f>VLOOKUP(G38,ABNT5101!$I$3:$M$9,5)</f>
        <v>0.18</v>
      </c>
      <c r="AW38" s="17" t="str">
        <f>_xlfn.XLOOKUP(G38,ABNT5101!I:I,ABNT5101!L:L)</f>
        <v>-</v>
      </c>
      <c r="AX38" s="17">
        <f>_xlfn.XLOOKUP(G38,ABNT5101!$I:$I,ABNT5101!M:M)</f>
        <v>0.18</v>
      </c>
      <c r="AY38" s="17" t="str">
        <f>_xlfn.XLOOKUP(G38,ABNT5101!$I:$I,ABNT5101!N:N)</f>
        <v>-</v>
      </c>
      <c r="AZ38" s="17">
        <f>_xlfn.XLOOKUP(G38,ABNT5101!$I:$I,ABNT5101!O:O)</f>
        <v>16</v>
      </c>
      <c r="BA38" s="20" t="str">
        <f t="shared" si="4"/>
        <v>NÃO ATENDE</v>
      </c>
      <c r="BB38" s="21">
        <f t="shared" ref="BB38:BC38" si="69">BE38/AU38-1</f>
        <v>2.4999999999999911E-2</v>
      </c>
      <c r="BC38" s="21">
        <f t="shared" si="69"/>
        <v>4.3888888888888893</v>
      </c>
      <c r="BD38" s="21" t="str">
        <f t="shared" si="6"/>
        <v>-</v>
      </c>
      <c r="BE38" s="49">
        <v>10.25</v>
      </c>
      <c r="BF38" s="49">
        <v>0.97</v>
      </c>
      <c r="BG38" s="22"/>
      <c r="BH38" s="22"/>
      <c r="BI38" s="23"/>
      <c r="BJ38" s="22"/>
      <c r="BK38" s="20" t="str">
        <f t="shared" si="7"/>
        <v>ATENDE</v>
      </c>
      <c r="BL38" s="20" t="str">
        <f t="shared" si="8"/>
        <v>ATENDE</v>
      </c>
      <c r="BM38" s="20" t="str">
        <f t="shared" si="9"/>
        <v>ATENDE</v>
      </c>
      <c r="BN38" s="20" t="str">
        <f t="shared" si="10"/>
        <v>ATENDE</v>
      </c>
      <c r="BO38" s="24" t="str">
        <f t="shared" si="11"/>
        <v>C4</v>
      </c>
      <c r="BP38" s="24" t="str">
        <f t="shared" si="12"/>
        <v>P6</v>
      </c>
      <c r="BQ38" s="25">
        <f t="shared" si="13"/>
        <v>2.36</v>
      </c>
      <c r="BR38" s="22">
        <v>10.08</v>
      </c>
      <c r="BS38" s="22">
        <v>9.3000000000000007</v>
      </c>
      <c r="BT38" s="24">
        <f>IF(BP38="-","-",_xlfn.XLOOKUP(BP38,ABNT5101!$B$4:$B$9,ABNT5101!$C$4:$C$9))</f>
        <v>3</v>
      </c>
      <c r="BU38" s="24">
        <f>IF(BP38="-","-",_xlfn.XLOOKUP(BP38,ABNT5101!$B$4:$B$9,ABNT5101!$D$4:$D$9))</f>
        <v>0.6</v>
      </c>
      <c r="BV38" s="20" t="str">
        <f t="shared" si="14"/>
        <v>ATENDE</v>
      </c>
      <c r="BW38" s="20" t="str">
        <f t="shared" si="15"/>
        <v>ATENDE</v>
      </c>
      <c r="BX38" s="20" t="str">
        <f t="shared" si="16"/>
        <v>ATENDE</v>
      </c>
      <c r="BY38" s="24" t="str">
        <f t="shared" si="17"/>
        <v>P6</v>
      </c>
      <c r="BZ38" s="25">
        <f t="shared" si="31"/>
        <v>-1</v>
      </c>
      <c r="CA38" s="24"/>
      <c r="CB38" s="24"/>
      <c r="CC38" s="20">
        <f>IF(BY38="-","-",_xlfn.XLOOKUP(BY38,ABNT5101!$B$4:$B$9,ABNT5101!$C$4:$C$9))</f>
        <v>3</v>
      </c>
      <c r="CD38" s="24">
        <f>IF(BY38="-","-",_xlfn.XLOOKUP(BY38,ABNT5101!$B$4:$B$9,ABNT5101!$D$4:$D$9))</f>
        <v>0.6</v>
      </c>
      <c r="CE38" s="20" t="str">
        <f t="shared" si="18"/>
        <v>NÃO ATENDE</v>
      </c>
      <c r="CF38" s="20" t="str">
        <f t="shared" si="19"/>
        <v>NÃO ATENDE</v>
      </c>
      <c r="CG38" s="20" t="str">
        <f t="shared" si="20"/>
        <v>NÃO ATENDE</v>
      </c>
      <c r="CH38" s="26" t="str">
        <f>_xlfn.XLOOKUP(CI38,'Banco de dados'!$B:$B,'Banco de dados'!$D:$D)</f>
        <v>LEDSTAR</v>
      </c>
      <c r="CI38" s="50" t="s">
        <v>268</v>
      </c>
      <c r="CJ38" s="26" t="str">
        <f>_xlfn.XLOOKUP(CI38,'Banco de dados'!$B:$B,'Banco de dados'!$E:$E)</f>
        <v>LUM LED SL VT 9.1 28W</v>
      </c>
      <c r="CK38" s="26"/>
      <c r="CL38" s="26" t="e">
        <f>IF(CK38="-","-",_xlfn.XLOOKUP(CK38,'Banco de dados'!$B:$B,'Banco de dados'!$E:$E))</f>
        <v>#N/A</v>
      </c>
      <c r="CM38" s="28">
        <f t="shared" si="21"/>
        <v>3</v>
      </c>
      <c r="CN38" s="26">
        <f>_xlfn.XLOOKUP(CI38,'Banco de dados'!$B:$B,'Banco de dados'!$H:$H)</f>
        <v>28</v>
      </c>
      <c r="CO38" s="26" t="e">
        <f t="array" aca="1" ref="CO38" ca="1">_xludf.XLOOKUP(CK38,'Banco de dados'!$B:$B,'Banco de dados'!$H:$H)</f>
        <v>#NAME?</v>
      </c>
      <c r="CP38" s="26" t="e">
        <f t="array" aca="1" ref="CP38" ca="1">_xludf.XLOOKUP(CI38,'Banco de dados'!$B:$B,'Banco de dados'!$F:$F)</f>
        <v>#NAME?</v>
      </c>
      <c r="CQ38" s="26" t="e">
        <f t="array" aca="1" ref="CQ38" ca="1">_xludf.XLOOKUP(CK38,'Banco de dados'!$B:$B,'Banco de dados'!$F:$F)</f>
        <v>#NAME?</v>
      </c>
      <c r="CR38" s="27">
        <v>0</v>
      </c>
      <c r="CS38" s="27"/>
      <c r="CT38" s="26" t="str">
        <f>IF(AG38=0.5,"Suporte",IF(AND(AG38&gt;='Braços de IP'!$B$9,AG38&lt;='Braços de IP'!$D$9),'Braços de IP'!$E$9,IF(AND(AG38&gt;='Braços de IP'!$B$10,AG38&lt;='Braços de IP'!$D$10),'Braços de IP'!$E$10,IF(AND(AG38&gt;='Braços de IP'!$B$11,AG38&lt;='Braços de IP'!$D$11),'Braços de IP'!$E$11,IF(AND(AG38&gt;='Braços de IP'!$B$12,AG38&lt;='Braços de IP'!$D$12),'Braços de IP'!$E$12,IF(AND(AG38&gt;='Braços de IP'!$B$13,AG38&lt;='Braços de IP'!$D$13),'Braços de IP'!$E$13,IF(AND(AG38&gt;='Braços de IP'!$B$14,AG38&lt;='Braços de IP'!$D$14),'Braços de IP'!$E$14,"ERRO")))))))</f>
        <v>Suporte</v>
      </c>
      <c r="CU38" s="27"/>
      <c r="CV38" s="26" t="str">
        <f>IF($CU38="","",VLOOKUP($CU38,'Braços de IP'!$E$9:$I$15,2,0))</f>
        <v/>
      </c>
      <c r="CW38" s="29" t="str">
        <f>IF($CU38="","",VLOOKUP($CU38,'Braços de IP'!$E$9:$I$15,5,0))</f>
        <v/>
      </c>
      <c r="CX38" s="26"/>
      <c r="CY38" s="26"/>
      <c r="CZ38" s="26"/>
      <c r="DA38" s="26"/>
      <c r="DB38" s="26"/>
      <c r="DC38" s="26"/>
      <c r="DD38" s="30">
        <f t="shared" si="22"/>
        <v>28</v>
      </c>
      <c r="DE38" s="31">
        <f t="shared" si="23"/>
        <v>150</v>
      </c>
      <c r="DF38" s="30">
        <f t="shared" si="24"/>
        <v>534</v>
      </c>
      <c r="DG38" s="32">
        <f t="shared" si="25"/>
        <v>0.81333333333333335</v>
      </c>
      <c r="DH38" s="33" t="s">
        <v>143</v>
      </c>
      <c r="DI38" s="34"/>
      <c r="DJ38" s="35"/>
      <c r="DK38" s="16" t="s">
        <v>144</v>
      </c>
      <c r="DL38" s="16"/>
      <c r="DN38" s="36" t="e">
        <f t="shared" si="26"/>
        <v>#VALUE!</v>
      </c>
    </row>
    <row r="39" spans="1:124" ht="15.75" hidden="1" customHeight="1" x14ac:dyDescent="0.25">
      <c r="A39" s="1" t="s">
        <v>145</v>
      </c>
      <c r="B39" s="15">
        <v>289</v>
      </c>
      <c r="C39" s="15" t="s">
        <v>146</v>
      </c>
      <c r="D39" s="16" t="s">
        <v>179</v>
      </c>
      <c r="E39" s="16">
        <v>-8.0591819999999998</v>
      </c>
      <c r="F39" s="16">
        <v>-34.879688999999999</v>
      </c>
      <c r="G39" s="16" t="s">
        <v>160</v>
      </c>
      <c r="H39" s="17" t="s">
        <v>136</v>
      </c>
      <c r="I39" s="16" t="s">
        <v>135</v>
      </c>
      <c r="J39" s="17" t="s">
        <v>137</v>
      </c>
      <c r="K39" s="18">
        <v>150</v>
      </c>
      <c r="L39" s="17" t="s">
        <v>138</v>
      </c>
      <c r="M39" s="17">
        <v>0</v>
      </c>
      <c r="N39" s="16">
        <f t="shared" si="0"/>
        <v>900</v>
      </c>
      <c r="O39" s="17">
        <v>1</v>
      </c>
      <c r="P39" s="17"/>
      <c r="Q39" s="17"/>
      <c r="R39" s="16"/>
      <c r="S39" s="16"/>
      <c r="T39" s="16"/>
      <c r="U39" s="17"/>
      <c r="V39" s="17">
        <v>0</v>
      </c>
      <c r="W39" s="17"/>
      <c r="X39" s="17"/>
      <c r="Y39" s="17">
        <v>0</v>
      </c>
      <c r="Z39" s="17">
        <v>0</v>
      </c>
      <c r="AA39" s="17" t="s">
        <v>161</v>
      </c>
      <c r="AB39" s="17" t="s">
        <v>169</v>
      </c>
      <c r="AC39" s="17">
        <v>38.49</v>
      </c>
      <c r="AD39" s="17">
        <v>19.3</v>
      </c>
      <c r="AE39" s="17">
        <v>3</v>
      </c>
      <c r="AF39" s="17">
        <v>6.58</v>
      </c>
      <c r="AG39" s="17">
        <v>0.5</v>
      </c>
      <c r="AH39" s="17">
        <f t="shared" si="1"/>
        <v>-6.08</v>
      </c>
      <c r="AI39" s="17" t="s">
        <v>136</v>
      </c>
      <c r="AJ39" s="17" t="s">
        <v>136</v>
      </c>
      <c r="AK39" s="17" t="s">
        <v>141</v>
      </c>
      <c r="AL39" s="17" t="str">
        <f t="shared" si="2"/>
        <v>erro</v>
      </c>
      <c r="AM39" s="17">
        <v>0</v>
      </c>
      <c r="AN39" s="17"/>
      <c r="AO39" s="17">
        <v>0</v>
      </c>
      <c r="AP39" s="17">
        <v>0</v>
      </c>
      <c r="AQ39" s="17">
        <v>0</v>
      </c>
      <c r="AR39" s="17" t="s">
        <v>136</v>
      </c>
      <c r="AS39" s="19">
        <f t="shared" si="3"/>
        <v>0</v>
      </c>
      <c r="AT39" s="19"/>
      <c r="AU39" s="19">
        <f>VLOOKUP(G39,ABNT5101!$I$3:$J$9,2)</f>
        <v>10</v>
      </c>
      <c r="AV39" s="19">
        <f>VLOOKUP(G39,ABNT5101!$I$3:$M$9,5)</f>
        <v>0.18</v>
      </c>
      <c r="AW39" s="17" t="str">
        <f>_xlfn.XLOOKUP(G39,ABNT5101!I:I,ABNT5101!L:L)</f>
        <v>-</v>
      </c>
      <c r="AX39" s="17">
        <f>_xlfn.XLOOKUP(G39,ABNT5101!$I:$I,ABNT5101!M:M)</f>
        <v>0.18</v>
      </c>
      <c r="AY39" s="17" t="str">
        <f>_xlfn.XLOOKUP(G39,ABNT5101!$I:$I,ABNT5101!N:N)</f>
        <v>-</v>
      </c>
      <c r="AZ39" s="17">
        <f>_xlfn.XLOOKUP(G39,ABNT5101!$I:$I,ABNT5101!O:O)</f>
        <v>16</v>
      </c>
      <c r="BA39" s="20" t="str">
        <f t="shared" si="4"/>
        <v>NÃO ATENDE</v>
      </c>
      <c r="BB39" s="21">
        <f t="shared" ref="BB39:BC39" si="70">BE39/AU39-1</f>
        <v>0.19700000000000006</v>
      </c>
      <c r="BC39" s="21">
        <f t="shared" si="70"/>
        <v>4.4444444444444446</v>
      </c>
      <c r="BD39" s="21" t="str">
        <f t="shared" si="6"/>
        <v>-</v>
      </c>
      <c r="BE39" s="49">
        <v>11.97</v>
      </c>
      <c r="BF39" s="49">
        <v>0.98</v>
      </c>
      <c r="BG39" s="22"/>
      <c r="BH39" s="22"/>
      <c r="BI39" s="23"/>
      <c r="BJ39" s="22"/>
      <c r="BK39" s="20" t="str">
        <f t="shared" si="7"/>
        <v>ATENDE</v>
      </c>
      <c r="BL39" s="20" t="str">
        <f t="shared" si="8"/>
        <v>ATENDE</v>
      </c>
      <c r="BM39" s="20" t="str">
        <f t="shared" si="9"/>
        <v>ATENDE</v>
      </c>
      <c r="BN39" s="20" t="str">
        <f t="shared" si="10"/>
        <v>ATENDE</v>
      </c>
      <c r="BO39" s="24" t="str">
        <f t="shared" si="11"/>
        <v>C4</v>
      </c>
      <c r="BP39" s="24" t="str">
        <f t="shared" si="12"/>
        <v>P6</v>
      </c>
      <c r="BQ39" s="25">
        <f t="shared" si="13"/>
        <v>2.8800000000000003</v>
      </c>
      <c r="BR39" s="22">
        <v>11.64</v>
      </c>
      <c r="BS39" s="22">
        <v>10.79</v>
      </c>
      <c r="BT39" s="24">
        <f>IF(BP39="-","-",_xlfn.XLOOKUP(BP39,ABNT5101!$B$4:$B$9,ABNT5101!$C$4:$C$9))</f>
        <v>3</v>
      </c>
      <c r="BU39" s="24">
        <f>IF(BP39="-","-",_xlfn.XLOOKUP(BP39,ABNT5101!$B$4:$B$9,ABNT5101!$D$4:$D$9))</f>
        <v>0.6</v>
      </c>
      <c r="BV39" s="20" t="str">
        <f t="shared" si="14"/>
        <v>ATENDE</v>
      </c>
      <c r="BW39" s="20" t="str">
        <f t="shared" si="15"/>
        <v>ATENDE</v>
      </c>
      <c r="BX39" s="20" t="str">
        <f t="shared" si="16"/>
        <v>ATENDE</v>
      </c>
      <c r="BY39" s="24" t="str">
        <f t="shared" si="17"/>
        <v>P6</v>
      </c>
      <c r="BZ39" s="25">
        <f t="shared" si="31"/>
        <v>-1</v>
      </c>
      <c r="CA39" s="24"/>
      <c r="CB39" s="24"/>
      <c r="CC39" s="20">
        <f>IF(BY39="-","-",_xlfn.XLOOKUP(BY39,ABNT5101!$B$4:$B$9,ABNT5101!$C$4:$C$9))</f>
        <v>3</v>
      </c>
      <c r="CD39" s="24">
        <f>IF(BY39="-","-",_xlfn.XLOOKUP(BY39,ABNT5101!$B$4:$B$9,ABNT5101!$D$4:$D$9))</f>
        <v>0.6</v>
      </c>
      <c r="CE39" s="20" t="str">
        <f t="shared" si="18"/>
        <v>NÃO ATENDE</v>
      </c>
      <c r="CF39" s="20" t="str">
        <f t="shared" si="19"/>
        <v>NÃO ATENDE</v>
      </c>
      <c r="CG39" s="20" t="str">
        <f t="shared" si="20"/>
        <v>NÃO ATENDE</v>
      </c>
      <c r="CH39" s="26" t="str">
        <f>_xlfn.XLOOKUP(CI39,'Banco de dados'!$B:$B,'Banco de dados'!$D:$D)</f>
        <v>SX LIGHTING</v>
      </c>
      <c r="CI39" s="50" t="s">
        <v>494</v>
      </c>
      <c r="CJ39" s="26" t="str">
        <f>_xlfn.XLOOKUP(CI39,'Banco de dados'!$B:$B,'Banco de dados'!$E:$E)</f>
        <v>SXINEVO030K50L12CZF7PHF</v>
      </c>
      <c r="CK39" s="26"/>
      <c r="CL39" s="26" t="e">
        <f>IF(CK39="-","-",_xlfn.XLOOKUP(CK39,'Banco de dados'!$B:$B,'Banco de dados'!$E:$E))</f>
        <v>#N/A</v>
      </c>
      <c r="CM39" s="28">
        <f t="shared" si="21"/>
        <v>3</v>
      </c>
      <c r="CN39" s="26">
        <f>_xlfn.XLOOKUP(CI39,'Banco de dados'!$B:$B,'Banco de dados'!$H:$H)</f>
        <v>31</v>
      </c>
      <c r="CO39" s="26" t="e">
        <f t="array" aca="1" ref="CO39" ca="1">_xludf.XLOOKUP(CK39,'Banco de dados'!$B:$B,'Banco de dados'!$H:$H)</f>
        <v>#NAME?</v>
      </c>
      <c r="CP39" s="26" t="e">
        <f t="array" aca="1" ref="CP39" ca="1">_xludf.XLOOKUP(CI39,'Banco de dados'!$B:$B,'Banco de dados'!$F:$F)</f>
        <v>#NAME?</v>
      </c>
      <c r="CQ39" s="26" t="e">
        <f t="array" aca="1" ref="CQ39" ca="1">_xludf.XLOOKUP(CK39,'Banco de dados'!$B:$B,'Banco de dados'!$F:$F)</f>
        <v>#NAME?</v>
      </c>
      <c r="CR39" s="27">
        <v>0</v>
      </c>
      <c r="CS39" s="27"/>
      <c r="CT39" s="26" t="str">
        <f>IF(AG39=0.5,"Suporte",IF(AND(AG39&gt;='Braços de IP'!$B$9,AG39&lt;='Braços de IP'!$D$9),'Braços de IP'!$E$9,IF(AND(AG39&gt;='Braços de IP'!$B$10,AG39&lt;='Braços de IP'!$D$10),'Braços de IP'!$E$10,IF(AND(AG39&gt;='Braços de IP'!$B$11,AG39&lt;='Braços de IP'!$D$11),'Braços de IP'!$E$11,IF(AND(AG39&gt;='Braços de IP'!$B$12,AG39&lt;='Braços de IP'!$D$12),'Braços de IP'!$E$12,IF(AND(AG39&gt;='Braços de IP'!$B$13,AG39&lt;='Braços de IP'!$D$13),'Braços de IP'!$E$13,IF(AND(AG39&gt;='Braços de IP'!$B$14,AG39&lt;='Braços de IP'!$D$14),'Braços de IP'!$E$14,"ERRO")))))))</f>
        <v>Suporte</v>
      </c>
      <c r="CU39" s="27"/>
      <c r="CV39" s="26" t="str">
        <f>IF($CU39="","",VLOOKUP($CU39,'Braços de IP'!$E$9:$I$15,2,0))</f>
        <v/>
      </c>
      <c r="CW39" s="29" t="str">
        <f>IF($CU39="","",VLOOKUP($CU39,'Braços de IP'!$E$9:$I$15,5,0))</f>
        <v/>
      </c>
      <c r="CX39" s="26"/>
      <c r="CY39" s="26"/>
      <c r="CZ39" s="26"/>
      <c r="DA39" s="26"/>
      <c r="DB39" s="26"/>
      <c r="DC39" s="26"/>
      <c r="DD39" s="30">
        <f t="shared" si="22"/>
        <v>31</v>
      </c>
      <c r="DE39" s="31">
        <f t="shared" si="23"/>
        <v>150</v>
      </c>
      <c r="DF39" s="30">
        <f t="shared" si="24"/>
        <v>543</v>
      </c>
      <c r="DG39" s="32">
        <f t="shared" si="25"/>
        <v>0.79333333333333333</v>
      </c>
      <c r="DH39" s="33" t="s">
        <v>143</v>
      </c>
      <c r="DI39" s="34"/>
      <c r="DJ39" s="35"/>
      <c r="DK39" s="16" t="s">
        <v>144</v>
      </c>
      <c r="DL39" s="16"/>
      <c r="DN39" s="36" t="e">
        <f t="shared" si="26"/>
        <v>#VALUE!</v>
      </c>
    </row>
    <row r="40" spans="1:124" ht="15.75" hidden="1" customHeight="1" x14ac:dyDescent="0.25">
      <c r="A40" s="1" t="s">
        <v>145</v>
      </c>
      <c r="B40" s="15">
        <v>289</v>
      </c>
      <c r="C40" s="15" t="s">
        <v>146</v>
      </c>
      <c r="D40" s="16" t="s">
        <v>179</v>
      </c>
      <c r="E40" s="16">
        <v>-8.0591819999999998</v>
      </c>
      <c r="F40" s="16">
        <v>-34.879688999999999</v>
      </c>
      <c r="G40" s="16" t="s">
        <v>160</v>
      </c>
      <c r="H40" s="17" t="s">
        <v>136</v>
      </c>
      <c r="I40" s="16" t="s">
        <v>135</v>
      </c>
      <c r="J40" s="17" t="s">
        <v>137</v>
      </c>
      <c r="K40" s="18">
        <v>150</v>
      </c>
      <c r="L40" s="17" t="s">
        <v>138</v>
      </c>
      <c r="M40" s="17">
        <v>0</v>
      </c>
      <c r="N40" s="16">
        <f t="shared" si="0"/>
        <v>900</v>
      </c>
      <c r="O40" s="17">
        <v>1</v>
      </c>
      <c r="P40" s="17"/>
      <c r="Q40" s="17"/>
      <c r="R40" s="16"/>
      <c r="S40" s="16"/>
      <c r="T40" s="16"/>
      <c r="U40" s="17"/>
      <c r="V40" s="17">
        <v>0</v>
      </c>
      <c r="W40" s="17"/>
      <c r="X40" s="17"/>
      <c r="Y40" s="17">
        <v>0</v>
      </c>
      <c r="Z40" s="17">
        <v>0</v>
      </c>
      <c r="AA40" s="17" t="s">
        <v>161</v>
      </c>
      <c r="AB40" s="17" t="s">
        <v>169</v>
      </c>
      <c r="AC40" s="17">
        <v>38.49</v>
      </c>
      <c r="AD40" s="17">
        <v>19.3</v>
      </c>
      <c r="AE40" s="17">
        <v>3</v>
      </c>
      <c r="AF40" s="17">
        <v>6.58</v>
      </c>
      <c r="AG40" s="17">
        <v>0.5</v>
      </c>
      <c r="AH40" s="17">
        <f t="shared" si="1"/>
        <v>-6.08</v>
      </c>
      <c r="AI40" s="17" t="s">
        <v>136</v>
      </c>
      <c r="AJ40" s="17" t="s">
        <v>136</v>
      </c>
      <c r="AK40" s="17" t="s">
        <v>141</v>
      </c>
      <c r="AL40" s="17" t="str">
        <f t="shared" si="2"/>
        <v>erro</v>
      </c>
      <c r="AM40" s="17">
        <v>0</v>
      </c>
      <c r="AN40" s="17"/>
      <c r="AO40" s="17">
        <v>0</v>
      </c>
      <c r="AP40" s="17">
        <v>0</v>
      </c>
      <c r="AQ40" s="17">
        <v>0</v>
      </c>
      <c r="AR40" s="17" t="s">
        <v>136</v>
      </c>
      <c r="AS40" s="19">
        <f t="shared" si="3"/>
        <v>0</v>
      </c>
      <c r="AT40" s="19"/>
      <c r="AU40" s="19">
        <f>VLOOKUP(G40,ABNT5101!$I$3:$J$9,2)</f>
        <v>10</v>
      </c>
      <c r="AV40" s="19">
        <f>VLOOKUP(G40,ABNT5101!$I$3:$M$9,5)</f>
        <v>0.18</v>
      </c>
      <c r="AW40" s="17" t="str">
        <f>_xlfn.XLOOKUP(G40,ABNT5101!I:I,ABNT5101!L:L)</f>
        <v>-</v>
      </c>
      <c r="AX40" s="17">
        <f>_xlfn.XLOOKUP(G40,ABNT5101!$I:$I,ABNT5101!M:M)</f>
        <v>0.18</v>
      </c>
      <c r="AY40" s="17" t="str">
        <f>_xlfn.XLOOKUP(G40,ABNT5101!$I:$I,ABNT5101!N:N)</f>
        <v>-</v>
      </c>
      <c r="AZ40" s="17">
        <f>_xlfn.XLOOKUP(G40,ABNT5101!$I:$I,ABNT5101!O:O)</f>
        <v>16</v>
      </c>
      <c r="BA40" s="20" t="str">
        <f t="shared" si="4"/>
        <v>NÃO ATENDE</v>
      </c>
      <c r="BB40" s="21">
        <f t="shared" ref="BB40:BC40" si="71">BE40/AU40-1</f>
        <v>0.18900000000000006</v>
      </c>
      <c r="BC40" s="21">
        <f t="shared" si="71"/>
        <v>4.333333333333333</v>
      </c>
      <c r="BD40" s="21" t="str">
        <f t="shared" si="6"/>
        <v>-</v>
      </c>
      <c r="BE40" s="49">
        <v>11.89</v>
      </c>
      <c r="BF40" s="49">
        <v>0.96</v>
      </c>
      <c r="BG40" s="22"/>
      <c r="BH40" s="22"/>
      <c r="BI40" s="23"/>
      <c r="BJ40" s="22"/>
      <c r="BK40" s="20" t="str">
        <f t="shared" si="7"/>
        <v>ATENDE</v>
      </c>
      <c r="BL40" s="20" t="str">
        <f t="shared" si="8"/>
        <v>ATENDE</v>
      </c>
      <c r="BM40" s="20" t="str">
        <f t="shared" si="9"/>
        <v>ATENDE</v>
      </c>
      <c r="BN40" s="20" t="str">
        <f t="shared" si="10"/>
        <v>ATENDE</v>
      </c>
      <c r="BO40" s="24" t="str">
        <f t="shared" si="11"/>
        <v>C4</v>
      </c>
      <c r="BP40" s="24" t="str">
        <f t="shared" si="12"/>
        <v>P6</v>
      </c>
      <c r="BQ40" s="25">
        <f t="shared" si="13"/>
        <v>2.8933333333333331</v>
      </c>
      <c r="BR40" s="22">
        <v>11.68</v>
      </c>
      <c r="BS40" s="22">
        <v>10.29</v>
      </c>
      <c r="BT40" s="24">
        <f>IF(BP40="-","-",_xlfn.XLOOKUP(BP40,ABNT5101!$B$4:$B$9,ABNT5101!$C$4:$C$9))</f>
        <v>3</v>
      </c>
      <c r="BU40" s="24">
        <f>IF(BP40="-","-",_xlfn.XLOOKUP(BP40,ABNT5101!$B$4:$B$9,ABNT5101!$D$4:$D$9))</f>
        <v>0.6</v>
      </c>
      <c r="BV40" s="20" t="str">
        <f t="shared" si="14"/>
        <v>ATENDE</v>
      </c>
      <c r="BW40" s="20" t="str">
        <f t="shared" si="15"/>
        <v>ATENDE</v>
      </c>
      <c r="BX40" s="20" t="str">
        <f t="shared" si="16"/>
        <v>ATENDE</v>
      </c>
      <c r="BY40" s="24" t="str">
        <f t="shared" si="17"/>
        <v>P6</v>
      </c>
      <c r="BZ40" s="25">
        <f t="shared" si="31"/>
        <v>-1</v>
      </c>
      <c r="CA40" s="24"/>
      <c r="CB40" s="24"/>
      <c r="CC40" s="20">
        <f>IF(BY40="-","-",_xlfn.XLOOKUP(BY40,ABNT5101!$B$4:$B$9,ABNT5101!$C$4:$C$9))</f>
        <v>3</v>
      </c>
      <c r="CD40" s="24">
        <f>IF(BY40="-","-",_xlfn.XLOOKUP(BY40,ABNT5101!$B$4:$B$9,ABNT5101!$D$4:$D$9))</f>
        <v>0.6</v>
      </c>
      <c r="CE40" s="20" t="str">
        <f t="shared" si="18"/>
        <v>NÃO ATENDE</v>
      </c>
      <c r="CF40" s="20" t="str">
        <f t="shared" si="19"/>
        <v>NÃO ATENDE</v>
      </c>
      <c r="CG40" s="20" t="str">
        <f t="shared" si="20"/>
        <v>NÃO ATENDE</v>
      </c>
      <c r="CH40" s="26" t="str">
        <f>_xlfn.XLOOKUP(CI40,'Banco de dados'!$B:$B,'Banco de dados'!$D:$D)</f>
        <v>TECNOWATT</v>
      </c>
      <c r="CI40" s="50" t="s">
        <v>477</v>
      </c>
      <c r="CJ40" s="26" t="str">
        <f>_xlfn.XLOOKUP(CI40,'Banco de dados'!$B:$B,'Banco de dados'!$E:$E)</f>
        <v>SIGSAGPTLRRSSNDL_30W_38IBBRS
1-10C1MUN6.5</v>
      </c>
      <c r="CK40" s="26"/>
      <c r="CL40" s="26" t="e">
        <f>IF(CK40="-","-",_xlfn.XLOOKUP(CK40,'Banco de dados'!$B:$B,'Banco de dados'!$E:$E))</f>
        <v>#N/A</v>
      </c>
      <c r="CM40" s="28">
        <f t="shared" si="21"/>
        <v>3</v>
      </c>
      <c r="CN40" s="26">
        <f>_xlfn.XLOOKUP(CI40,'Banco de dados'!$B:$B,'Banco de dados'!$H:$H)</f>
        <v>30</v>
      </c>
      <c r="CO40" s="26" t="e">
        <f t="array" aca="1" ref="CO40" ca="1">_xludf.XLOOKUP(CK40,'Banco de dados'!$B:$B,'Banco de dados'!$H:$H)</f>
        <v>#NAME?</v>
      </c>
      <c r="CP40" s="26" t="e">
        <f t="array" aca="1" ref="CP40" ca="1">_xludf.XLOOKUP(CI40,'Banco de dados'!$B:$B,'Banco de dados'!$F:$F)</f>
        <v>#NAME?</v>
      </c>
      <c r="CQ40" s="26" t="e">
        <f t="array" aca="1" ref="CQ40" ca="1">_xludf.XLOOKUP(CK40,'Banco de dados'!$B:$B,'Banco de dados'!$F:$F)</f>
        <v>#NAME?</v>
      </c>
      <c r="CR40" s="27">
        <v>0</v>
      </c>
      <c r="CS40" s="27"/>
      <c r="CT40" s="26" t="str">
        <f>IF(AG40=0.5,"Suporte",IF(AND(AG40&gt;='Braços de IP'!$B$9,AG40&lt;='Braços de IP'!$D$9),'Braços de IP'!$E$9,IF(AND(AG40&gt;='Braços de IP'!$B$10,AG40&lt;='Braços de IP'!$D$10),'Braços de IP'!$E$10,IF(AND(AG40&gt;='Braços de IP'!$B$11,AG40&lt;='Braços de IP'!$D$11),'Braços de IP'!$E$11,IF(AND(AG40&gt;='Braços de IP'!$B$12,AG40&lt;='Braços de IP'!$D$12),'Braços de IP'!$E$12,IF(AND(AG40&gt;='Braços de IP'!$B$13,AG40&lt;='Braços de IP'!$D$13),'Braços de IP'!$E$13,IF(AND(AG40&gt;='Braços de IP'!$B$14,AG40&lt;='Braços de IP'!$D$14),'Braços de IP'!$E$14,"ERRO")))))))</f>
        <v>Suporte</v>
      </c>
      <c r="CU40" s="27"/>
      <c r="CV40" s="26" t="str">
        <f>IF($CU40="","",VLOOKUP($CU40,'Braços de IP'!$E$9:$I$15,2,0))</f>
        <v/>
      </c>
      <c r="CW40" s="29" t="str">
        <f>IF($CU40="","",VLOOKUP($CU40,'Braços de IP'!$E$9:$I$15,5,0))</f>
        <v/>
      </c>
      <c r="CX40" s="26"/>
      <c r="CY40" s="26"/>
      <c r="CZ40" s="26"/>
      <c r="DA40" s="26"/>
      <c r="DB40" s="26"/>
      <c r="DC40" s="26"/>
      <c r="DD40" s="30">
        <f t="shared" si="22"/>
        <v>30</v>
      </c>
      <c r="DE40" s="31">
        <f t="shared" si="23"/>
        <v>150</v>
      </c>
      <c r="DF40" s="30">
        <f t="shared" si="24"/>
        <v>540</v>
      </c>
      <c r="DG40" s="32">
        <f t="shared" si="25"/>
        <v>0.8</v>
      </c>
      <c r="DH40" s="33" t="s">
        <v>143</v>
      </c>
      <c r="DI40" s="34"/>
      <c r="DJ40" s="35"/>
      <c r="DK40" s="16" t="s">
        <v>144</v>
      </c>
      <c r="DL40" s="16"/>
      <c r="DN40" s="36" t="e">
        <f t="shared" si="26"/>
        <v>#VALUE!</v>
      </c>
    </row>
    <row r="41" spans="1:124" ht="15.75" hidden="1" customHeight="1" x14ac:dyDescent="0.25">
      <c r="A41" s="1" t="s">
        <v>180</v>
      </c>
      <c r="B41" s="15">
        <v>290</v>
      </c>
      <c r="C41" s="15" t="s">
        <v>133</v>
      </c>
      <c r="D41" s="16" t="s">
        <v>179</v>
      </c>
      <c r="E41" s="16">
        <v>-8.0601079999999996</v>
      </c>
      <c r="F41" s="16">
        <v>-34.880288</v>
      </c>
      <c r="G41" s="16" t="s">
        <v>160</v>
      </c>
      <c r="H41" s="17" t="s">
        <v>136</v>
      </c>
      <c r="I41" s="16" t="s">
        <v>135</v>
      </c>
      <c r="J41" s="17" t="s">
        <v>181</v>
      </c>
      <c r="K41" s="18">
        <v>100</v>
      </c>
      <c r="L41" s="17" t="s">
        <v>138</v>
      </c>
      <c r="M41" s="17">
        <v>0</v>
      </c>
      <c r="N41" s="16">
        <f t="shared" si="0"/>
        <v>400</v>
      </c>
      <c r="O41" s="17">
        <v>1</v>
      </c>
      <c r="P41" s="17"/>
      <c r="Q41" s="17"/>
      <c r="R41" s="16"/>
      <c r="S41" s="16"/>
      <c r="T41" s="16"/>
      <c r="U41" s="17"/>
      <c r="V41" s="17">
        <v>0</v>
      </c>
      <c r="W41" s="17"/>
      <c r="X41" s="17"/>
      <c r="Y41" s="17">
        <v>0</v>
      </c>
      <c r="Z41" s="17">
        <v>0</v>
      </c>
      <c r="AA41" s="17" t="s">
        <v>139</v>
      </c>
      <c r="AB41" s="17" t="s">
        <v>169</v>
      </c>
      <c r="AC41" s="17">
        <v>14.25</v>
      </c>
      <c r="AD41" s="17">
        <v>4.9400000000000004</v>
      </c>
      <c r="AE41" s="17">
        <v>2</v>
      </c>
      <c r="AF41" s="17">
        <v>3.38</v>
      </c>
      <c r="AG41" s="17">
        <v>0</v>
      </c>
      <c r="AH41" s="17">
        <f t="shared" si="1"/>
        <v>-3.38</v>
      </c>
      <c r="AI41" s="17" t="s">
        <v>136</v>
      </c>
      <c r="AJ41" s="17" t="s">
        <v>136</v>
      </c>
      <c r="AK41" s="17" t="s">
        <v>141</v>
      </c>
      <c r="AL41" s="17">
        <f t="shared" si="2"/>
        <v>4</v>
      </c>
      <c r="AM41" s="17">
        <v>0</v>
      </c>
      <c r="AN41" s="17"/>
      <c r="AO41" s="17">
        <v>0</v>
      </c>
      <c r="AP41" s="17">
        <v>0</v>
      </c>
      <c r="AQ41" s="17">
        <v>0</v>
      </c>
      <c r="AR41" s="17" t="s">
        <v>136</v>
      </c>
      <c r="AS41" s="19">
        <f t="shared" si="3"/>
        <v>0</v>
      </c>
      <c r="AT41" s="19"/>
      <c r="AU41" s="19">
        <f>VLOOKUP(G41,ABNT5101!$I$3:$J$9,2)</f>
        <v>10</v>
      </c>
      <c r="AV41" s="19">
        <f>VLOOKUP(G41,ABNT5101!$I$3:$M$9,5)</f>
        <v>0.18</v>
      </c>
      <c r="AW41" s="17" t="str">
        <f>_xlfn.XLOOKUP(G41,ABNT5101!I:I,ABNT5101!L:L)</f>
        <v>-</v>
      </c>
      <c r="AX41" s="17">
        <f>_xlfn.XLOOKUP(G41,ABNT5101!$I:$I,ABNT5101!M:M)</f>
        <v>0.18</v>
      </c>
      <c r="AY41" s="17" t="str">
        <f>_xlfn.XLOOKUP(G41,ABNT5101!$I:$I,ABNT5101!N:N)</f>
        <v>-</v>
      </c>
      <c r="AZ41" s="17">
        <f>_xlfn.XLOOKUP(G41,ABNT5101!$I:$I,ABNT5101!O:O)</f>
        <v>16</v>
      </c>
      <c r="BA41" s="20" t="str">
        <f t="shared" si="4"/>
        <v>NÃO ATENDE</v>
      </c>
      <c r="BB41" s="21">
        <f>BE41/AU41-1</f>
        <v>0.84299999999999997</v>
      </c>
      <c r="BC41" s="21">
        <f>BF41/AV41-1</f>
        <v>1.6666666666666665</v>
      </c>
      <c r="BD41" s="21" t="str">
        <f t="shared" si="6"/>
        <v>-</v>
      </c>
      <c r="BE41" s="49">
        <v>18.43</v>
      </c>
      <c r="BF41" s="49">
        <v>0.48</v>
      </c>
      <c r="BG41" s="22"/>
      <c r="BH41" s="22"/>
      <c r="BI41" s="23"/>
      <c r="BJ41" s="22"/>
      <c r="BK41" s="20" t="str">
        <f t="shared" si="7"/>
        <v>ATENDE</v>
      </c>
      <c r="BL41" s="20" t="str">
        <f>IF(BE41&gt;=AU41,"ATENDE",IF(BE41&gt;=0.99*AU41,"ATENDIMENTO LIMIAR","NÃO ATENDE"))</f>
        <v>ATENDE</v>
      </c>
      <c r="BM41" s="20" t="str">
        <f>IF(BF41&gt;=AV41,"ATENDE",IF(BF41&gt;=(AV41-0.02),"ATENDIMENTO LIMIAR","NÃO ATENDE"))</f>
        <v>ATENDE</v>
      </c>
      <c r="BN41" s="20" t="str">
        <f t="shared" si="10"/>
        <v>ATENDE</v>
      </c>
      <c r="BO41" s="24" t="str">
        <f t="shared" si="11"/>
        <v>C4</v>
      </c>
      <c r="BP41" s="24" t="str">
        <f t="shared" si="12"/>
        <v>P6</v>
      </c>
      <c r="BQ41" s="25">
        <f>IF(BR41="-","-",BR41/BT41-1)</f>
        <v>11.926666666666668</v>
      </c>
      <c r="BR41" s="22">
        <v>38.78</v>
      </c>
      <c r="BS41" s="22">
        <v>29.25</v>
      </c>
      <c r="BT41" s="24">
        <f>IF(BP41="-","-",_xlfn.XLOOKUP(BP41,ABNT5101!$B$4:$B$9,ABNT5101!$C$4:$C$9))</f>
        <v>3</v>
      </c>
      <c r="BU41" s="24">
        <f>IF(BP41="-","-",_xlfn.XLOOKUP(BP41,ABNT5101!$B$4:$B$9,ABNT5101!$D$4:$D$9))</f>
        <v>0.6</v>
      </c>
      <c r="BV41" s="20" t="str">
        <f t="shared" si="14"/>
        <v>ATENDE</v>
      </c>
      <c r="BW41" s="20" t="str">
        <f>IF(BP41="-","-",IF(BR41&gt;=BT41,"ATENDE",IF(BR41&gt;=(BT41*0.99),"ATENDIMENTO LIMIAR","NÃO ATENDE")))</f>
        <v>ATENDE</v>
      </c>
      <c r="BX41" s="20" t="str">
        <f>IF(BP41="-","-",IF(BS41&gt;=BU41,"ATENDE","NÃO ATENDE"))</f>
        <v>ATENDE</v>
      </c>
      <c r="BY41" s="24" t="str">
        <f t="shared" si="17"/>
        <v>P6</v>
      </c>
      <c r="BZ41" s="25">
        <f t="shared" si="31"/>
        <v>-1</v>
      </c>
      <c r="CA41" s="24"/>
      <c r="CB41" s="24"/>
      <c r="CC41" s="20">
        <f>IF(BY41="-","-",_xlfn.XLOOKUP(BY41,ABNT5101!$B$4:$B$9,ABNT5101!$C$4:$C$9))</f>
        <v>3</v>
      </c>
      <c r="CD41" s="24">
        <f>IF(BY41="-","-",_xlfn.XLOOKUP(BY41,ABNT5101!$B$4:$B$9,ABNT5101!$D$4:$D$9))</f>
        <v>0.6</v>
      </c>
      <c r="CE41" s="20" t="str">
        <f t="shared" si="18"/>
        <v>NÃO ATENDE</v>
      </c>
      <c r="CF41" s="20" t="str">
        <f t="shared" si="19"/>
        <v>NÃO ATENDE</v>
      </c>
      <c r="CG41" s="20" t="str">
        <f t="shared" si="20"/>
        <v>NÃO ATENDE</v>
      </c>
      <c r="CH41" s="26" t="str">
        <f>_xlfn.XLOOKUP(CI41,'Banco de dados'!$B:$B,'Banco de dados'!$D:$D)</f>
        <v>LEDSTAR</v>
      </c>
      <c r="CI41" s="50" t="s">
        <v>259</v>
      </c>
      <c r="CJ41" s="26" t="str">
        <f>_xlfn.XLOOKUP(CI41,'Banco de dados'!$B:$B,'Banco de dados'!$E:$E)</f>
        <v>LUM LED SL VT 9.1 44W</v>
      </c>
      <c r="CK41" s="26"/>
      <c r="CL41" s="26" t="e">
        <f>IF(CK41="-","-",_xlfn.XLOOKUP(CK41,'Banco de dados'!$B:$B,'Banco de dados'!$E:$E))</f>
        <v>#N/A</v>
      </c>
      <c r="CM41" s="28">
        <f t="shared" si="21"/>
        <v>2</v>
      </c>
      <c r="CN41" s="26">
        <f>_xlfn.XLOOKUP(CI41,'Banco de dados'!$B:$B,'Banco de dados'!$H:$H)</f>
        <v>44</v>
      </c>
      <c r="CO41" s="26" t="e">
        <f t="array" aca="1" ref="CO41" ca="1">_xludf.XLOOKUP(CK41,'Banco de dados'!$B:$B,'Banco de dados'!$H:$H)</f>
        <v>#NAME?</v>
      </c>
      <c r="CP41" s="26" t="e">
        <f t="array" aca="1" ref="CP41" ca="1">_xludf.XLOOKUP(CI41,'Banco de dados'!$B:$B,'Banco de dados'!$F:$F)</f>
        <v>#NAME?</v>
      </c>
      <c r="CQ41" s="26" t="e">
        <f t="array" aca="1" ref="CQ41" ca="1">_xludf.XLOOKUP(CK41,'Banco de dados'!$B:$B,'Banco de dados'!$F:$F)</f>
        <v>#NAME?</v>
      </c>
      <c r="CR41" s="27">
        <v>0</v>
      </c>
      <c r="CS41" s="27">
        <v>10</v>
      </c>
      <c r="CT41" s="26" t="str">
        <f>IF(AG41=0.5,"Suporte",IF(AND(AG41&gt;='Braços de IP'!$B$9,AG41&lt;='Braços de IP'!$D$9),'Braços de IP'!$E$9,IF(AND(AG41&gt;='Braços de IP'!$B$10,AG41&lt;='Braços de IP'!$D$10),'Braços de IP'!$E$10,IF(AND(AG41&gt;='Braços de IP'!$B$11,AG41&lt;='Braços de IP'!$D$11),'Braços de IP'!$E$11,IF(AND(AG41&gt;='Braços de IP'!$B$12,AG41&lt;='Braços de IP'!$D$12),'Braços de IP'!$E$12,IF(AND(AG41&gt;='Braços de IP'!$B$13,AG41&lt;='Braços de IP'!$D$13),'Braços de IP'!$E$13,IF(AND(AG41&gt;='Braços de IP'!$B$14,AG41&lt;='Braços de IP'!$D$14),'Braços de IP'!$E$14,"ERRO")))))))</f>
        <v>ERRO</v>
      </c>
      <c r="CU41" s="27" t="s">
        <v>479</v>
      </c>
      <c r="CV41" s="26">
        <f>IF($CU41="","",VLOOKUP($CU41,'Braços de IP'!$E$9:$I$15,2,0))</f>
        <v>1.2</v>
      </c>
      <c r="CW41" s="29">
        <f>IF($CU41="","",VLOOKUP($CU41,'Braços de IP'!$E$9:$I$15,5,0))</f>
        <v>6.5</v>
      </c>
      <c r="CX41" s="26"/>
      <c r="CY41" s="26"/>
      <c r="CZ41" s="26"/>
      <c r="DA41" s="26"/>
      <c r="DB41" s="26"/>
      <c r="DC41" s="26"/>
      <c r="DD41" s="30">
        <f t="shared" si="22"/>
        <v>44</v>
      </c>
      <c r="DE41" s="31">
        <f t="shared" si="23"/>
        <v>100</v>
      </c>
      <c r="DF41" s="30">
        <f t="shared" si="24"/>
        <v>288</v>
      </c>
      <c r="DG41" s="32">
        <f t="shared" si="25"/>
        <v>0.56000000000000005</v>
      </c>
      <c r="DH41" s="33" t="s">
        <v>143</v>
      </c>
      <c r="DI41" s="34"/>
      <c r="DJ41" s="35"/>
      <c r="DK41" s="16" t="s">
        <v>144</v>
      </c>
      <c r="DL41" s="16"/>
      <c r="DN41" s="36" t="e">
        <f t="shared" si="26"/>
        <v>#VALUE!</v>
      </c>
    </row>
    <row r="42" spans="1:124" ht="15.75" hidden="1" customHeight="1" x14ac:dyDescent="0.25">
      <c r="A42" s="1" t="s">
        <v>180</v>
      </c>
      <c r="B42" s="15">
        <v>290</v>
      </c>
      <c r="C42" s="15" t="s">
        <v>133</v>
      </c>
      <c r="D42" s="16" t="s">
        <v>179</v>
      </c>
      <c r="E42" s="16">
        <v>-8.0601079999999996</v>
      </c>
      <c r="F42" s="16">
        <v>-34.880288</v>
      </c>
      <c r="G42" s="16" t="s">
        <v>160</v>
      </c>
      <c r="H42" s="17" t="s">
        <v>136</v>
      </c>
      <c r="I42" s="16" t="s">
        <v>135</v>
      </c>
      <c r="J42" s="17" t="s">
        <v>181</v>
      </c>
      <c r="K42" s="18">
        <v>100</v>
      </c>
      <c r="L42" s="17" t="s">
        <v>138</v>
      </c>
      <c r="M42" s="17">
        <v>0</v>
      </c>
      <c r="N42" s="16">
        <f t="shared" si="0"/>
        <v>400</v>
      </c>
      <c r="O42" s="17">
        <v>1</v>
      </c>
      <c r="P42" s="17"/>
      <c r="Q42" s="17"/>
      <c r="R42" s="16"/>
      <c r="S42" s="16"/>
      <c r="T42" s="16"/>
      <c r="U42" s="17"/>
      <c r="V42" s="17">
        <v>0</v>
      </c>
      <c r="W42" s="17"/>
      <c r="X42" s="17"/>
      <c r="Y42" s="17">
        <v>0</v>
      </c>
      <c r="Z42" s="17">
        <v>0</v>
      </c>
      <c r="AA42" s="17" t="s">
        <v>139</v>
      </c>
      <c r="AB42" s="17" t="s">
        <v>169</v>
      </c>
      <c r="AC42" s="17">
        <v>14.25</v>
      </c>
      <c r="AD42" s="17">
        <v>4.9400000000000004</v>
      </c>
      <c r="AE42" s="17">
        <v>2</v>
      </c>
      <c r="AF42" s="17">
        <v>3.38</v>
      </c>
      <c r="AG42" s="17">
        <v>0</v>
      </c>
      <c r="AH42" s="17">
        <f t="shared" si="1"/>
        <v>-3.38</v>
      </c>
      <c r="AI42" s="17" t="s">
        <v>136</v>
      </c>
      <c r="AJ42" s="17" t="s">
        <v>136</v>
      </c>
      <c r="AK42" s="17" t="s">
        <v>141</v>
      </c>
      <c r="AL42" s="17">
        <f t="shared" si="2"/>
        <v>4</v>
      </c>
      <c r="AM42" s="17">
        <v>0</v>
      </c>
      <c r="AN42" s="17"/>
      <c r="AO42" s="17">
        <v>0</v>
      </c>
      <c r="AP42" s="17">
        <v>0</v>
      </c>
      <c r="AQ42" s="17">
        <v>0</v>
      </c>
      <c r="AR42" s="17" t="s">
        <v>136</v>
      </c>
      <c r="AS42" s="19">
        <f t="shared" si="3"/>
        <v>0</v>
      </c>
      <c r="AT42" s="19"/>
      <c r="AU42" s="19">
        <f>VLOOKUP(G42,ABNT5101!$I$3:$J$9,2)</f>
        <v>10</v>
      </c>
      <c r="AV42" s="19">
        <f>VLOOKUP(G42,ABNT5101!$I$3:$M$9,5)</f>
        <v>0.18</v>
      </c>
      <c r="AW42" s="17" t="str">
        <f>_xlfn.XLOOKUP(G42,ABNT5101!I:I,ABNT5101!L:L)</f>
        <v>-</v>
      </c>
      <c r="AX42" s="17">
        <f>_xlfn.XLOOKUP(G42,ABNT5101!$I:$I,ABNT5101!M:M)</f>
        <v>0.18</v>
      </c>
      <c r="AY42" s="17" t="str">
        <f>_xlfn.XLOOKUP(G42,ABNT5101!$I:$I,ABNT5101!N:N)</f>
        <v>-</v>
      </c>
      <c r="AZ42" s="17">
        <f>_xlfn.XLOOKUP(G42,ABNT5101!$I:$I,ABNT5101!O:O)</f>
        <v>16</v>
      </c>
      <c r="BA42" s="20" t="str">
        <f t="shared" si="4"/>
        <v>NÃO ATENDE</v>
      </c>
      <c r="BB42" s="21">
        <f>BE42/AU42-1</f>
        <v>1.3929999999999998</v>
      </c>
      <c r="BC42" s="21">
        <f>BF42/AV42-1</f>
        <v>1.6111111111111112</v>
      </c>
      <c r="BD42" s="21" t="str">
        <f t="shared" si="6"/>
        <v>-</v>
      </c>
      <c r="BE42" s="49">
        <v>23.93</v>
      </c>
      <c r="BF42" s="49">
        <v>0.47</v>
      </c>
      <c r="BG42" s="22"/>
      <c r="BH42" s="22"/>
      <c r="BI42" s="23"/>
      <c r="BJ42" s="22"/>
      <c r="BK42" s="20" t="str">
        <f t="shared" si="7"/>
        <v>ATENDE</v>
      </c>
      <c r="BL42" s="20" t="str">
        <f>IF(BE42&gt;=AU42,"ATENDE",IF(BE42&gt;=0.99*AU42,"ATENDIMENTO LIMIAR","NÃO ATENDE"))</f>
        <v>ATENDE</v>
      </c>
      <c r="BM42" s="20" t="str">
        <f>IF(BF42&gt;=AV42,"ATENDE",IF(BF42&gt;=(AV42-0.02),"ATENDIMENTO LIMIAR","NÃO ATENDE"))</f>
        <v>ATENDE</v>
      </c>
      <c r="BN42" s="20" t="str">
        <f t="shared" si="10"/>
        <v>ATENDE</v>
      </c>
      <c r="BO42" s="24" t="str">
        <f t="shared" si="11"/>
        <v>C4</v>
      </c>
      <c r="BP42" s="24" t="str">
        <f t="shared" si="12"/>
        <v>P6</v>
      </c>
      <c r="BQ42" s="25">
        <f>IF(BR42="-","-",BR42/BT42-1)</f>
        <v>15.650000000000002</v>
      </c>
      <c r="BR42" s="22">
        <v>49.95</v>
      </c>
      <c r="BS42" s="22">
        <v>39.57</v>
      </c>
      <c r="BT42" s="24">
        <f>IF(BP42="-","-",_xlfn.XLOOKUP(BP42,ABNT5101!$B$4:$B$9,ABNT5101!$C$4:$C$9))</f>
        <v>3</v>
      </c>
      <c r="BU42" s="24">
        <f>IF(BP42="-","-",_xlfn.XLOOKUP(BP42,ABNT5101!$B$4:$B$9,ABNT5101!$D$4:$D$9))</f>
        <v>0.6</v>
      </c>
      <c r="BV42" s="20" t="str">
        <f t="shared" si="14"/>
        <v>ATENDE</v>
      </c>
      <c r="BW42" s="20" t="str">
        <f>IF(BP42="-","-",IF(BR42&gt;=BT42,"ATENDE",IF(BR42&gt;=(BT42*0.99),"ATENDIMENTO LIMIAR","NÃO ATENDE")))</f>
        <v>ATENDE</v>
      </c>
      <c r="BX42" s="20" t="str">
        <f>IF(BP42="-","-",IF(BS42&gt;=BU42,"ATENDE","NÃO ATENDE"))</f>
        <v>ATENDE</v>
      </c>
      <c r="BY42" s="24" t="str">
        <f t="shared" si="17"/>
        <v>P6</v>
      </c>
      <c r="BZ42" s="25">
        <f t="shared" si="31"/>
        <v>-1</v>
      </c>
      <c r="CA42" s="24"/>
      <c r="CB42" s="24"/>
      <c r="CC42" s="20">
        <f>IF(BY42="-","-",_xlfn.XLOOKUP(BY42,ABNT5101!$B$4:$B$9,ABNT5101!$C$4:$C$9))</f>
        <v>3</v>
      </c>
      <c r="CD42" s="24">
        <f>IF(BY42="-","-",_xlfn.XLOOKUP(BY42,ABNT5101!$B$4:$B$9,ABNT5101!$D$4:$D$9))</f>
        <v>0.6</v>
      </c>
      <c r="CE42" s="20" t="str">
        <f t="shared" si="18"/>
        <v>NÃO ATENDE</v>
      </c>
      <c r="CF42" s="20" t="str">
        <f t="shared" si="19"/>
        <v>NÃO ATENDE</v>
      </c>
      <c r="CG42" s="20" t="str">
        <f t="shared" si="20"/>
        <v>NÃO ATENDE</v>
      </c>
      <c r="CH42" s="26" t="str">
        <f>_xlfn.XLOOKUP(CI42,'Banco de dados'!$B:$B,'Banco de dados'!$D:$D)</f>
        <v>SX LIGHTING</v>
      </c>
      <c r="CI42" s="50" t="s">
        <v>401</v>
      </c>
      <c r="CJ42" s="26" t="str">
        <f>_xlfn.XLOOKUP(CI42,'Banco de dados'!$B:$B,'Banco de dados'!$E:$E)</f>
        <v>SXINEVO050K50L12CZF7PHF</v>
      </c>
      <c r="CK42" s="26"/>
      <c r="CL42" s="26" t="e">
        <f>IF(CK42="-","-",_xlfn.XLOOKUP(CK42,'Banco de dados'!$B:$B,'Banco de dados'!$E:$E))</f>
        <v>#N/A</v>
      </c>
      <c r="CM42" s="28">
        <f t="shared" si="21"/>
        <v>2</v>
      </c>
      <c r="CN42" s="26">
        <f>_xlfn.XLOOKUP(CI42,'Banco de dados'!$B:$B,'Banco de dados'!$H:$H)</f>
        <v>50</v>
      </c>
      <c r="CO42" s="26" t="e">
        <f t="array" aca="1" ref="CO42" ca="1">_xludf.XLOOKUP(CK42,'Banco de dados'!$B:$B,'Banco de dados'!$H:$H)</f>
        <v>#NAME?</v>
      </c>
      <c r="CP42" s="26" t="e">
        <f t="array" aca="1" ref="CP42" ca="1">_xludf.XLOOKUP(CI42,'Banco de dados'!$B:$B,'Banco de dados'!$F:$F)</f>
        <v>#NAME?</v>
      </c>
      <c r="CQ42" s="26" t="e">
        <f t="array" aca="1" ref="CQ42" ca="1">_xludf.XLOOKUP(CK42,'Banco de dados'!$B:$B,'Banco de dados'!$F:$F)</f>
        <v>#NAME?</v>
      </c>
      <c r="CR42" s="27">
        <v>0</v>
      </c>
      <c r="CS42" s="27">
        <v>10</v>
      </c>
      <c r="CT42" s="26" t="str">
        <f>IF(AG42=0.5,"Suporte",IF(AND(AG42&gt;='Braços de IP'!$B$9,AG42&lt;='Braços de IP'!$D$9),'Braços de IP'!$E$9,IF(AND(AG42&gt;='Braços de IP'!$B$10,AG42&lt;='Braços de IP'!$D$10),'Braços de IP'!$E$10,IF(AND(AG42&gt;='Braços de IP'!$B$11,AG42&lt;='Braços de IP'!$D$11),'Braços de IP'!$E$11,IF(AND(AG42&gt;='Braços de IP'!$B$12,AG42&lt;='Braços de IP'!$D$12),'Braços de IP'!$E$12,IF(AND(AG42&gt;='Braços de IP'!$B$13,AG42&lt;='Braços de IP'!$D$13),'Braços de IP'!$E$13,IF(AND(AG42&gt;='Braços de IP'!$B$14,AG42&lt;='Braços de IP'!$D$14),'Braços de IP'!$E$14,"ERRO")))))))</f>
        <v>ERRO</v>
      </c>
      <c r="CU42" s="27" t="s">
        <v>479</v>
      </c>
      <c r="CV42" s="26">
        <f>IF($CU42="","",VLOOKUP($CU42,'Braços de IP'!$E$9:$I$15,2,0))</f>
        <v>1.2</v>
      </c>
      <c r="CW42" s="29">
        <f>IF($CU42="","",VLOOKUP($CU42,'Braços de IP'!$E$9:$I$15,5,0))</f>
        <v>6.5</v>
      </c>
      <c r="CX42" s="26"/>
      <c r="CY42" s="26"/>
      <c r="CZ42" s="26"/>
      <c r="DA42" s="26"/>
      <c r="DB42" s="26"/>
      <c r="DC42" s="26"/>
      <c r="DD42" s="30">
        <f t="shared" si="22"/>
        <v>50</v>
      </c>
      <c r="DE42" s="31">
        <f t="shared" si="23"/>
        <v>100</v>
      </c>
      <c r="DF42" s="30">
        <f t="shared" si="24"/>
        <v>300</v>
      </c>
      <c r="DG42" s="32">
        <f t="shared" si="25"/>
        <v>0.5</v>
      </c>
      <c r="DH42" s="33" t="s">
        <v>143</v>
      </c>
      <c r="DI42" s="34"/>
      <c r="DJ42" s="35"/>
      <c r="DK42" s="16" t="s">
        <v>144</v>
      </c>
      <c r="DL42" s="16"/>
      <c r="DN42" s="36" t="e">
        <f t="shared" si="26"/>
        <v>#VALUE!</v>
      </c>
    </row>
    <row r="43" spans="1:124" ht="15.75" hidden="1" customHeight="1" x14ac:dyDescent="0.25">
      <c r="A43" s="1" t="s">
        <v>180</v>
      </c>
      <c r="B43" s="15">
        <v>290</v>
      </c>
      <c r="C43" s="15" t="s">
        <v>133</v>
      </c>
      <c r="D43" s="16" t="s">
        <v>179</v>
      </c>
      <c r="E43" s="16">
        <v>-8.0601079999999996</v>
      </c>
      <c r="F43" s="16">
        <v>-34.880288</v>
      </c>
      <c r="G43" s="16" t="s">
        <v>160</v>
      </c>
      <c r="H43" s="17" t="s">
        <v>136</v>
      </c>
      <c r="I43" s="16" t="s">
        <v>135</v>
      </c>
      <c r="J43" s="17" t="s">
        <v>181</v>
      </c>
      <c r="K43" s="18">
        <v>100</v>
      </c>
      <c r="L43" s="17" t="s">
        <v>138</v>
      </c>
      <c r="M43" s="17">
        <v>0</v>
      </c>
      <c r="N43" s="16">
        <f t="shared" si="0"/>
        <v>400</v>
      </c>
      <c r="O43" s="17">
        <v>1</v>
      </c>
      <c r="P43" s="17"/>
      <c r="Q43" s="17"/>
      <c r="R43" s="16"/>
      <c r="S43" s="16"/>
      <c r="T43" s="16"/>
      <c r="U43" s="17"/>
      <c r="V43" s="17">
        <v>0</v>
      </c>
      <c r="W43" s="17"/>
      <c r="X43" s="17"/>
      <c r="Y43" s="17">
        <v>0</v>
      </c>
      <c r="Z43" s="17">
        <v>0</v>
      </c>
      <c r="AA43" s="17" t="s">
        <v>139</v>
      </c>
      <c r="AB43" s="17" t="s">
        <v>169</v>
      </c>
      <c r="AC43" s="17">
        <v>14.25</v>
      </c>
      <c r="AD43" s="17">
        <v>4.9400000000000004</v>
      </c>
      <c r="AE43" s="17">
        <v>2</v>
      </c>
      <c r="AF43" s="17">
        <v>3.38</v>
      </c>
      <c r="AG43" s="17">
        <v>0</v>
      </c>
      <c r="AH43" s="17">
        <f t="shared" si="1"/>
        <v>-3.38</v>
      </c>
      <c r="AI43" s="17" t="s">
        <v>136</v>
      </c>
      <c r="AJ43" s="17" t="s">
        <v>136</v>
      </c>
      <c r="AK43" s="17" t="s">
        <v>141</v>
      </c>
      <c r="AL43" s="17">
        <f t="shared" si="2"/>
        <v>4</v>
      </c>
      <c r="AM43" s="17">
        <v>0</v>
      </c>
      <c r="AN43" s="17"/>
      <c r="AO43" s="17">
        <v>0</v>
      </c>
      <c r="AP43" s="17">
        <v>0</v>
      </c>
      <c r="AQ43" s="17">
        <v>0</v>
      </c>
      <c r="AR43" s="17" t="s">
        <v>136</v>
      </c>
      <c r="AS43" s="19">
        <f t="shared" si="3"/>
        <v>0</v>
      </c>
      <c r="AT43" s="19"/>
      <c r="AU43" s="19">
        <f>VLOOKUP(G43,ABNT5101!$I$3:$J$9,2)</f>
        <v>10</v>
      </c>
      <c r="AV43" s="19">
        <f>VLOOKUP(G43,ABNT5101!$I$3:$M$9,5)</f>
        <v>0.18</v>
      </c>
      <c r="AW43" s="17" t="str">
        <f>_xlfn.XLOOKUP(G43,ABNT5101!I:I,ABNT5101!L:L)</f>
        <v>-</v>
      </c>
      <c r="AX43" s="17">
        <f>_xlfn.XLOOKUP(G43,ABNT5101!$I:$I,ABNT5101!M:M)</f>
        <v>0.18</v>
      </c>
      <c r="AY43" s="17" t="str">
        <f>_xlfn.XLOOKUP(G43,ABNT5101!$I:$I,ABNT5101!N:N)</f>
        <v>-</v>
      </c>
      <c r="AZ43" s="17">
        <f>_xlfn.XLOOKUP(G43,ABNT5101!$I:$I,ABNT5101!O:O)</f>
        <v>16</v>
      </c>
      <c r="BA43" s="20" t="str">
        <f t="shared" si="4"/>
        <v>NÃO ATENDE</v>
      </c>
      <c r="BB43" s="21">
        <f>BE43/AU43-1</f>
        <v>1.7800000000000002</v>
      </c>
      <c r="BC43" s="21">
        <f>BF43/AV43-1</f>
        <v>0.83333333333333348</v>
      </c>
      <c r="BD43" s="21" t="str">
        <f t="shared" si="6"/>
        <v>-</v>
      </c>
      <c r="BE43" s="49">
        <v>27.8</v>
      </c>
      <c r="BF43" s="49">
        <v>0.33</v>
      </c>
      <c r="BG43" s="22"/>
      <c r="BH43" s="22"/>
      <c r="BI43" s="23"/>
      <c r="BJ43" s="22"/>
      <c r="BK43" s="20" t="str">
        <f t="shared" si="7"/>
        <v>ATENDE</v>
      </c>
      <c r="BL43" s="20" t="str">
        <f>IF(BE43&gt;=AU43,"ATENDE",IF(BE43&gt;=0.99*AU43,"ATENDIMENTO LIMIAR","NÃO ATENDE"))</f>
        <v>ATENDE</v>
      </c>
      <c r="BM43" s="20" t="str">
        <f>IF(BF43&gt;=AV43,"ATENDE",IF(BF43&gt;=(AV43-0.02),"ATENDIMENTO LIMIAR","NÃO ATENDE"))</f>
        <v>ATENDE</v>
      </c>
      <c r="BN43" s="20" t="str">
        <f t="shared" si="10"/>
        <v>ATENDE</v>
      </c>
      <c r="BO43" s="24" t="str">
        <f t="shared" si="11"/>
        <v>C4</v>
      </c>
      <c r="BP43" s="24" t="str">
        <f t="shared" si="12"/>
        <v>P6</v>
      </c>
      <c r="BQ43" s="25">
        <f>IF(BR43="-","-",BR43/BT43-1)</f>
        <v>21.383333333333336</v>
      </c>
      <c r="BR43" s="22">
        <v>67.150000000000006</v>
      </c>
      <c r="BS43" s="22">
        <v>55.78</v>
      </c>
      <c r="BT43" s="24">
        <f>IF(BP43="-","-",_xlfn.XLOOKUP(BP43,ABNT5101!$B$4:$B$9,ABNT5101!$C$4:$C$9))</f>
        <v>3</v>
      </c>
      <c r="BU43" s="24">
        <f>IF(BP43="-","-",_xlfn.XLOOKUP(BP43,ABNT5101!$B$4:$B$9,ABNT5101!$D$4:$D$9))</f>
        <v>0.6</v>
      </c>
      <c r="BV43" s="20" t="str">
        <f t="shared" si="14"/>
        <v>ATENDE</v>
      </c>
      <c r="BW43" s="20" t="str">
        <f>IF(BP43="-","-",IF(BR43&gt;=BT43,"ATENDE",IF(BR43&gt;=(BT43*0.99),"ATENDIMENTO LIMIAR","NÃO ATENDE")))</f>
        <v>ATENDE</v>
      </c>
      <c r="BX43" s="20" t="str">
        <f>IF(BP43="-","-",IF(BS43&gt;=BU43,"ATENDE","NÃO ATENDE"))</f>
        <v>ATENDE</v>
      </c>
      <c r="BY43" s="24" t="str">
        <f t="shared" si="17"/>
        <v>P6</v>
      </c>
      <c r="BZ43" s="25">
        <f t="shared" si="31"/>
        <v>-1</v>
      </c>
      <c r="CA43" s="24"/>
      <c r="CB43" s="24"/>
      <c r="CC43" s="20">
        <f>IF(BY43="-","-",_xlfn.XLOOKUP(BY43,ABNT5101!$B$4:$B$9,ABNT5101!$C$4:$C$9))</f>
        <v>3</v>
      </c>
      <c r="CD43" s="24">
        <f>IF(BY43="-","-",_xlfn.XLOOKUP(BY43,ABNT5101!$B$4:$B$9,ABNT5101!$D$4:$D$9))</f>
        <v>0.6</v>
      </c>
      <c r="CE43" s="20" t="str">
        <f t="shared" si="18"/>
        <v>NÃO ATENDE</v>
      </c>
      <c r="CF43" s="20" t="str">
        <f t="shared" si="19"/>
        <v>NÃO ATENDE</v>
      </c>
      <c r="CG43" s="20" t="str">
        <f t="shared" si="20"/>
        <v>NÃO ATENDE</v>
      </c>
      <c r="CH43" s="26" t="str">
        <f>_xlfn.XLOOKUP(CI43,'Banco de dados'!$B:$B,'Banco de dados'!$D:$D)</f>
        <v>TECNOWATT</v>
      </c>
      <c r="CI43" s="50" t="s">
        <v>1584</v>
      </c>
      <c r="CJ43" s="26" t="str">
        <f>_xlfn.XLOOKUP(CI43,'Banco de dados'!$B:$B,'Banco de dados'!$E:$E)</f>
        <v>SIGSAGPTLRRSSNDL_68W_83IBBRS
1-10C1MUN6.5</v>
      </c>
      <c r="CK43" s="26"/>
      <c r="CL43" s="26" t="e">
        <f>IF(CK43="-","-",_xlfn.XLOOKUP(CK43,'Banco de dados'!$B:$B,'Banco de dados'!$E:$E))</f>
        <v>#N/A</v>
      </c>
      <c r="CM43" s="28">
        <f t="shared" si="21"/>
        <v>2</v>
      </c>
      <c r="CN43" s="26">
        <f>_xlfn.XLOOKUP(CI43,'Banco de dados'!$B:$B,'Banco de dados'!$H:$H)</f>
        <v>68</v>
      </c>
      <c r="CO43" s="26" t="e">
        <f t="array" aca="1" ref="CO43" ca="1">_xludf.XLOOKUP(CK43,'Banco de dados'!$B:$B,'Banco de dados'!$H:$H)</f>
        <v>#NAME?</v>
      </c>
      <c r="CP43" s="26" t="e">
        <f t="array" aca="1" ref="CP43" ca="1">_xludf.XLOOKUP(CI43,'Banco de dados'!$B:$B,'Banco de dados'!$F:$F)</f>
        <v>#NAME?</v>
      </c>
      <c r="CQ43" s="26" t="e">
        <f t="array" aca="1" ref="CQ43" ca="1">_xludf.XLOOKUP(CK43,'Banco de dados'!$B:$B,'Banco de dados'!$F:$F)</f>
        <v>#NAME?</v>
      </c>
      <c r="CR43" s="27">
        <v>0</v>
      </c>
      <c r="CS43" s="27">
        <v>10</v>
      </c>
      <c r="CT43" s="26" t="str">
        <f>IF(AG43=0.5,"Suporte",IF(AND(AG43&gt;='Braços de IP'!$B$9,AG43&lt;='Braços de IP'!$D$9),'Braços de IP'!$E$9,IF(AND(AG43&gt;='Braços de IP'!$B$10,AG43&lt;='Braços de IP'!$D$10),'Braços de IP'!$E$10,IF(AND(AG43&gt;='Braços de IP'!$B$11,AG43&lt;='Braços de IP'!$D$11),'Braços de IP'!$E$11,IF(AND(AG43&gt;='Braços de IP'!$B$12,AG43&lt;='Braços de IP'!$D$12),'Braços de IP'!$E$12,IF(AND(AG43&gt;='Braços de IP'!$B$13,AG43&lt;='Braços de IP'!$D$13),'Braços de IP'!$E$13,IF(AND(AG43&gt;='Braços de IP'!$B$14,AG43&lt;='Braços de IP'!$D$14),'Braços de IP'!$E$14,"ERRO")))))))</f>
        <v>ERRO</v>
      </c>
      <c r="CU43" s="27" t="s">
        <v>479</v>
      </c>
      <c r="CV43" s="26">
        <f>IF($CU43="","",VLOOKUP($CU43,'Braços de IP'!$E$9:$I$15,2,0))</f>
        <v>1.2</v>
      </c>
      <c r="CW43" s="29">
        <f>IF($CU43="","",VLOOKUP($CU43,'Braços de IP'!$E$9:$I$15,5,0))</f>
        <v>6.5</v>
      </c>
      <c r="CX43" s="26"/>
      <c r="CY43" s="26"/>
      <c r="CZ43" s="26"/>
      <c r="DA43" s="26"/>
      <c r="DB43" s="26"/>
      <c r="DC43" s="26"/>
      <c r="DD43" s="30">
        <f t="shared" si="22"/>
        <v>68</v>
      </c>
      <c r="DE43" s="31">
        <f t="shared" si="23"/>
        <v>100</v>
      </c>
      <c r="DF43" s="30">
        <f t="shared" si="24"/>
        <v>336</v>
      </c>
      <c r="DG43" s="32">
        <f t="shared" si="25"/>
        <v>0.31999999999999995</v>
      </c>
      <c r="DH43" s="33" t="s">
        <v>143</v>
      </c>
      <c r="DI43" s="34"/>
      <c r="DJ43" s="35"/>
      <c r="DK43" s="16" t="s">
        <v>144</v>
      </c>
      <c r="DL43" s="16"/>
      <c r="DN43" s="36" t="e">
        <f t="shared" si="26"/>
        <v>#VALUE!</v>
      </c>
    </row>
    <row r="44" spans="1:124" ht="15.75" hidden="1" customHeight="1" x14ac:dyDescent="0.25">
      <c r="A44" s="1" t="s">
        <v>145</v>
      </c>
      <c r="B44" s="15">
        <v>292</v>
      </c>
      <c r="C44" s="15" t="s">
        <v>146</v>
      </c>
      <c r="D44" s="16" t="s">
        <v>182</v>
      </c>
      <c r="E44" s="16">
        <v>-8.0637179999999997</v>
      </c>
      <c r="F44" s="16">
        <v>-34.880265000000001</v>
      </c>
      <c r="G44" s="16" t="s">
        <v>160</v>
      </c>
      <c r="H44" s="17" t="s">
        <v>136</v>
      </c>
      <c r="I44" s="16" t="s">
        <v>149</v>
      </c>
      <c r="J44" s="17" t="s">
        <v>137</v>
      </c>
      <c r="K44" s="18">
        <v>115</v>
      </c>
      <c r="L44" s="17" t="s">
        <v>138</v>
      </c>
      <c r="M44" s="17">
        <v>0</v>
      </c>
      <c r="N44" s="16">
        <f t="shared" si="0"/>
        <v>0</v>
      </c>
      <c r="O44" s="17">
        <v>1</v>
      </c>
      <c r="P44" s="17">
        <v>2.88</v>
      </c>
      <c r="Q44" s="17">
        <v>4.08</v>
      </c>
      <c r="R44" s="16"/>
      <c r="S44" s="16"/>
      <c r="T44" s="16"/>
      <c r="U44" s="17">
        <v>2.09</v>
      </c>
      <c r="V44" s="17">
        <v>0</v>
      </c>
      <c r="W44" s="17"/>
      <c r="X44" s="17"/>
      <c r="Y44" s="17">
        <v>1.88</v>
      </c>
      <c r="Z44" s="17">
        <v>1.88</v>
      </c>
      <c r="AA44" s="17" t="s">
        <v>161</v>
      </c>
      <c r="AB44" s="17"/>
      <c r="AC44" s="17">
        <v>15.02</v>
      </c>
      <c r="AD44" s="17">
        <v>7.23</v>
      </c>
      <c r="AE44" s="17">
        <v>0</v>
      </c>
      <c r="AF44" s="17">
        <v>0.74</v>
      </c>
      <c r="AG44" s="17">
        <v>2.5299999999999998</v>
      </c>
      <c r="AH44" s="17">
        <f t="shared" si="1"/>
        <v>1.7899999999999998</v>
      </c>
      <c r="AI44" s="17" t="s">
        <v>136</v>
      </c>
      <c r="AJ44" s="17" t="s">
        <v>136</v>
      </c>
      <c r="AK44" s="17" t="s">
        <v>141</v>
      </c>
      <c r="AL44" s="17" t="str">
        <f t="shared" si="2"/>
        <v>erro</v>
      </c>
      <c r="AM44" s="17">
        <v>0</v>
      </c>
      <c r="AN44" s="17"/>
      <c r="AO44" s="17">
        <v>0</v>
      </c>
      <c r="AP44" s="17">
        <v>0</v>
      </c>
      <c r="AQ44" s="17">
        <v>0</v>
      </c>
      <c r="AR44" s="17" t="s">
        <v>136</v>
      </c>
      <c r="AS44" s="19">
        <f t="shared" si="3"/>
        <v>0</v>
      </c>
      <c r="AT44" s="19"/>
      <c r="AU44" s="19">
        <f>VLOOKUP(G44,ABNT5101!$I$3:$J$9,2)</f>
        <v>10</v>
      </c>
      <c r="AV44" s="19">
        <f>VLOOKUP(G44,ABNT5101!$I$3:$M$9,5)</f>
        <v>0.18</v>
      </c>
      <c r="AW44" s="17" t="str">
        <f>_xlfn.XLOOKUP(G44,ABNT5101!I:I,ABNT5101!L:L)</f>
        <v>-</v>
      </c>
      <c r="AX44" s="17">
        <f>_xlfn.XLOOKUP(G44,ABNT5101!$I:$I,ABNT5101!M:M)</f>
        <v>0.18</v>
      </c>
      <c r="AY44" s="17" t="str">
        <f>_xlfn.XLOOKUP(G44,ABNT5101!$I:$I,ABNT5101!N:N)</f>
        <v>-</v>
      </c>
      <c r="AZ44" s="17">
        <f>_xlfn.XLOOKUP(G44,ABNT5101!$I:$I,ABNT5101!O:O)</f>
        <v>16</v>
      </c>
      <c r="BA44" s="20" t="str">
        <f t="shared" si="4"/>
        <v>ATENDE</v>
      </c>
      <c r="BB44" s="21">
        <f t="shared" ref="BB44:BC44" si="72">BE44/AU44-1</f>
        <v>0.98</v>
      </c>
      <c r="BC44" s="21">
        <f t="shared" si="72"/>
        <v>4.3888888888888893</v>
      </c>
      <c r="BD44" s="21" t="str">
        <f t="shared" si="6"/>
        <v>-</v>
      </c>
      <c r="BE44" s="49">
        <v>19.8</v>
      </c>
      <c r="BF44" s="49">
        <v>0.97</v>
      </c>
      <c r="BG44" s="22"/>
      <c r="BH44" s="22"/>
      <c r="BI44" s="23"/>
      <c r="BJ44" s="22"/>
      <c r="BK44" s="20" t="str">
        <f t="shared" si="7"/>
        <v>ATENDE</v>
      </c>
      <c r="BL44" s="20" t="str">
        <f t="shared" si="8"/>
        <v>ATENDE</v>
      </c>
      <c r="BM44" s="20" t="str">
        <f t="shared" si="9"/>
        <v>ATENDE</v>
      </c>
      <c r="BN44" s="20" t="str">
        <f t="shared" si="10"/>
        <v>ATENDE</v>
      </c>
      <c r="BO44" s="24" t="str">
        <f t="shared" si="11"/>
        <v>C4</v>
      </c>
      <c r="BP44" s="24" t="str">
        <f t="shared" si="12"/>
        <v>P5</v>
      </c>
      <c r="BQ44" s="25">
        <f t="shared" si="13"/>
        <v>1.3399999999999999</v>
      </c>
      <c r="BR44" s="22">
        <v>11.7</v>
      </c>
      <c r="BS44" s="22">
        <v>9.6</v>
      </c>
      <c r="BT44" s="24">
        <f>IF(BP44="-","-",_xlfn.XLOOKUP(BP44,ABNT5101!$B$4:$B$9,ABNT5101!$C$4:$C$9))</f>
        <v>5</v>
      </c>
      <c r="BU44" s="24">
        <f>IF(BP44="-","-",_xlfn.XLOOKUP(BP44,ABNT5101!$B$4:$B$9,ABNT5101!$D$4:$D$9))</f>
        <v>1</v>
      </c>
      <c r="BV44" s="20" t="str">
        <f t="shared" si="14"/>
        <v>ATENDE</v>
      </c>
      <c r="BW44" s="20" t="str">
        <f t="shared" si="15"/>
        <v>ATENDE</v>
      </c>
      <c r="BX44" s="20" t="str">
        <f t="shared" si="16"/>
        <v>ATENDE</v>
      </c>
      <c r="BY44" s="24" t="str">
        <f t="shared" si="17"/>
        <v>P5</v>
      </c>
      <c r="BZ44" s="25">
        <f t="shared" si="31"/>
        <v>1.4980000000000002</v>
      </c>
      <c r="CA44" s="24">
        <v>12.49</v>
      </c>
      <c r="CB44" s="24">
        <v>10.77</v>
      </c>
      <c r="CC44" s="20">
        <f>IF(BY44="-","-",_xlfn.XLOOKUP(BY44,ABNT5101!$B$4:$B$9,ABNT5101!$C$4:$C$9))</f>
        <v>5</v>
      </c>
      <c r="CD44" s="24">
        <f>IF(BY44="-","-",_xlfn.XLOOKUP(BY44,ABNT5101!$B$4:$B$9,ABNT5101!$D$4:$D$9))</f>
        <v>1</v>
      </c>
      <c r="CE44" s="20" t="str">
        <f t="shared" si="18"/>
        <v>ATENDE</v>
      </c>
      <c r="CF44" s="20" t="str">
        <f t="shared" si="19"/>
        <v>ATENDE</v>
      </c>
      <c r="CG44" s="20" t="str">
        <f t="shared" si="20"/>
        <v>ATENDE</v>
      </c>
      <c r="CH44" s="26" t="str">
        <f>_xlfn.XLOOKUP(CI44,'Banco de dados'!$B:$B,'Banco de dados'!$D:$D)</f>
        <v>LEDSTAR</v>
      </c>
      <c r="CI44" s="27" t="s">
        <v>487</v>
      </c>
      <c r="CJ44" s="26" t="str">
        <f>_xlfn.XLOOKUP(CI44,'Banco de dados'!$B:$B,'Banco de dados'!$E:$E)</f>
        <v>LUM LED SL VT 9.1 17W</v>
      </c>
      <c r="CK44" s="26"/>
      <c r="CL44" s="26" t="e">
        <f>IF(CK44="-","-",_xlfn.XLOOKUP(CK44,'Banco de dados'!$B:$B,'Banco de dados'!$E:$E))</f>
        <v>#N/A</v>
      </c>
      <c r="CM44" s="28">
        <f t="shared" si="21"/>
        <v>0</v>
      </c>
      <c r="CN44" s="26">
        <f>_xlfn.XLOOKUP(CI44,'Banco de dados'!$B:$B,'Banco de dados'!$H:$H)</f>
        <v>17</v>
      </c>
      <c r="CO44" s="26" t="e">
        <f t="array" aca="1" ref="CO44" ca="1">_xludf.XLOOKUP(CK44,'Banco de dados'!$B:$B,'Banco de dados'!$H:$H)</f>
        <v>#NAME?</v>
      </c>
      <c r="CP44" s="26" t="e">
        <f t="array" aca="1" ref="CP44" ca="1">_xludf.XLOOKUP(CI44,'Banco de dados'!$B:$B,'Banco de dados'!$F:$F)</f>
        <v>#NAME?</v>
      </c>
      <c r="CQ44" s="26" t="e">
        <f t="array" aca="1" ref="CQ44" ca="1">_xludf.XLOOKUP(CK44,'Banco de dados'!$B:$B,'Banco de dados'!$F:$F)</f>
        <v>#NAME?</v>
      </c>
      <c r="CR44" s="27">
        <v>0</v>
      </c>
      <c r="CS44" s="27"/>
      <c r="CT44" s="26" t="str">
        <f>IF(AG44=0.5,"Suporte",IF(AND(AG44&gt;='Braços de IP'!$B$9,AG44&lt;='Braços de IP'!$D$9),'Braços de IP'!$E$9,IF(AND(AG44&gt;='Braços de IP'!$B$10,AG44&lt;='Braços de IP'!$D$10),'Braços de IP'!$E$10,IF(AND(AG44&gt;='Braços de IP'!$B$11,AG44&lt;='Braços de IP'!$D$11),'Braços de IP'!$E$11,IF(AND(AG44&gt;='Braços de IP'!$B$12,AG44&lt;='Braços de IP'!$D$12),'Braços de IP'!$E$12,IF(AND(AG44&gt;='Braços de IP'!$B$13,AG44&lt;='Braços de IP'!$D$13),'Braços de IP'!$E$13,IF(AND(AG44&gt;='Braços de IP'!$B$14,AG44&lt;='Braços de IP'!$D$14),'Braços de IP'!$E$14,"ERRO")))))))</f>
        <v>Longo I</v>
      </c>
      <c r="CU44" s="27"/>
      <c r="CV44" s="26" t="str">
        <f>IF($CU44="","",VLOOKUP($CU44,'Braços de IP'!$E$9:$I$15,2,0))</f>
        <v/>
      </c>
      <c r="CW44" s="29" t="str">
        <f>IF($CU44="","",VLOOKUP($CU44,'Braços de IP'!$E$9:$I$15,5,0))</f>
        <v/>
      </c>
      <c r="CX44" s="26"/>
      <c r="CY44" s="26"/>
      <c r="CZ44" s="26"/>
      <c r="DA44" s="26"/>
      <c r="DB44" s="26"/>
      <c r="DC44" s="26"/>
      <c r="DD44" s="30">
        <f t="shared" si="22"/>
        <v>17</v>
      </c>
      <c r="DE44" s="31">
        <f t="shared" si="23"/>
        <v>115</v>
      </c>
      <c r="DF44" s="30">
        <f t="shared" si="24"/>
        <v>0</v>
      </c>
      <c r="DG44" s="32">
        <f t="shared" si="25"/>
        <v>0.85217391304347823</v>
      </c>
      <c r="DH44" s="33" t="s">
        <v>143</v>
      </c>
      <c r="DI44" s="34"/>
      <c r="DJ44" s="35"/>
      <c r="DK44" s="16" t="s">
        <v>144</v>
      </c>
      <c r="DL44" s="16"/>
      <c r="DM44" s="1"/>
      <c r="DN44" s="36" t="e">
        <f t="shared" si="26"/>
        <v>#VALUE!</v>
      </c>
      <c r="DO44" s="1"/>
      <c r="DP44" s="1"/>
      <c r="DQ44" s="1"/>
      <c r="DR44" s="1"/>
      <c r="DS44" s="1"/>
      <c r="DT44" s="1"/>
    </row>
    <row r="45" spans="1:124" ht="15.75" hidden="1" customHeight="1" x14ac:dyDescent="0.25">
      <c r="A45" s="1" t="s">
        <v>145</v>
      </c>
      <c r="B45" s="15">
        <v>292</v>
      </c>
      <c r="C45" s="15" t="s">
        <v>146</v>
      </c>
      <c r="D45" s="16" t="s">
        <v>182</v>
      </c>
      <c r="E45" s="16">
        <v>-8.0637179999999997</v>
      </c>
      <c r="F45" s="16">
        <v>-34.880265000000001</v>
      </c>
      <c r="G45" s="16" t="s">
        <v>160</v>
      </c>
      <c r="H45" s="17" t="s">
        <v>136</v>
      </c>
      <c r="I45" s="16" t="s">
        <v>149</v>
      </c>
      <c r="J45" s="17" t="s">
        <v>137</v>
      </c>
      <c r="K45" s="18">
        <v>115</v>
      </c>
      <c r="L45" s="17" t="s">
        <v>138</v>
      </c>
      <c r="M45" s="17">
        <v>0</v>
      </c>
      <c r="N45" s="16">
        <f t="shared" si="0"/>
        <v>0</v>
      </c>
      <c r="O45" s="17">
        <v>1</v>
      </c>
      <c r="P45" s="17">
        <v>2.88</v>
      </c>
      <c r="Q45" s="17">
        <v>4.08</v>
      </c>
      <c r="R45" s="16"/>
      <c r="S45" s="16"/>
      <c r="T45" s="16"/>
      <c r="U45" s="17">
        <v>2.09</v>
      </c>
      <c r="V45" s="17">
        <v>0</v>
      </c>
      <c r="W45" s="17"/>
      <c r="X45" s="17"/>
      <c r="Y45" s="17">
        <v>1.88</v>
      </c>
      <c r="Z45" s="17">
        <v>1.88</v>
      </c>
      <c r="AA45" s="17" t="s">
        <v>161</v>
      </c>
      <c r="AB45" s="17"/>
      <c r="AC45" s="17">
        <v>15.02</v>
      </c>
      <c r="AD45" s="17">
        <v>7.23</v>
      </c>
      <c r="AE45" s="17">
        <v>0</v>
      </c>
      <c r="AF45" s="17">
        <v>0.74</v>
      </c>
      <c r="AG45" s="17">
        <v>2.5299999999999998</v>
      </c>
      <c r="AH45" s="17">
        <f t="shared" si="1"/>
        <v>1.7899999999999998</v>
      </c>
      <c r="AI45" s="17" t="s">
        <v>136</v>
      </c>
      <c r="AJ45" s="17" t="s">
        <v>136</v>
      </c>
      <c r="AK45" s="17" t="s">
        <v>141</v>
      </c>
      <c r="AL45" s="17" t="str">
        <f t="shared" si="2"/>
        <v>erro</v>
      </c>
      <c r="AM45" s="17">
        <v>0</v>
      </c>
      <c r="AN45" s="17"/>
      <c r="AO45" s="17">
        <v>0</v>
      </c>
      <c r="AP45" s="17">
        <v>0</v>
      </c>
      <c r="AQ45" s="17">
        <v>0</v>
      </c>
      <c r="AR45" s="17" t="s">
        <v>136</v>
      </c>
      <c r="AS45" s="19">
        <f t="shared" si="3"/>
        <v>0</v>
      </c>
      <c r="AT45" s="19"/>
      <c r="AU45" s="19">
        <f>VLOOKUP(G45,ABNT5101!$I$3:$J$9,2)</f>
        <v>10</v>
      </c>
      <c r="AV45" s="19">
        <f>VLOOKUP(G45,ABNT5101!$I$3:$M$9,5)</f>
        <v>0.18</v>
      </c>
      <c r="AW45" s="17" t="str">
        <f>_xlfn.XLOOKUP(G45,ABNT5101!I:I,ABNT5101!L:L)</f>
        <v>-</v>
      </c>
      <c r="AX45" s="17">
        <f>_xlfn.XLOOKUP(G45,ABNT5101!$I:$I,ABNT5101!M:M)</f>
        <v>0.18</v>
      </c>
      <c r="AY45" s="17" t="str">
        <f>_xlfn.XLOOKUP(G45,ABNT5101!$I:$I,ABNT5101!N:N)</f>
        <v>-</v>
      </c>
      <c r="AZ45" s="17">
        <f>_xlfn.XLOOKUP(G45,ABNT5101!$I:$I,ABNT5101!O:O)</f>
        <v>16</v>
      </c>
      <c r="BA45" s="20" t="str">
        <f t="shared" si="4"/>
        <v>ATENDE</v>
      </c>
      <c r="BB45" s="21">
        <f t="shared" ref="BB45:BC45" si="73">BE45/AU45-1</f>
        <v>1.7370000000000001</v>
      </c>
      <c r="BC45" s="21">
        <f t="shared" si="73"/>
        <v>4.2777777777777777</v>
      </c>
      <c r="BD45" s="21" t="str">
        <f t="shared" si="6"/>
        <v>-</v>
      </c>
      <c r="BE45" s="49">
        <v>27.37</v>
      </c>
      <c r="BF45" s="49">
        <v>0.95</v>
      </c>
      <c r="BG45" s="22"/>
      <c r="BH45" s="22"/>
      <c r="BI45" s="23"/>
      <c r="BJ45" s="22"/>
      <c r="BK45" s="20" t="str">
        <f t="shared" si="7"/>
        <v>ATENDE</v>
      </c>
      <c r="BL45" s="20" t="str">
        <f t="shared" si="8"/>
        <v>ATENDE</v>
      </c>
      <c r="BM45" s="20" t="str">
        <f t="shared" si="9"/>
        <v>ATENDE</v>
      </c>
      <c r="BN45" s="20" t="str">
        <f t="shared" si="10"/>
        <v>ATENDE</v>
      </c>
      <c r="BO45" s="24" t="str">
        <f t="shared" si="11"/>
        <v>C4</v>
      </c>
      <c r="BP45" s="24" t="str">
        <f t="shared" si="12"/>
        <v>P5</v>
      </c>
      <c r="BQ45" s="25">
        <f t="shared" si="13"/>
        <v>1.992</v>
      </c>
      <c r="BR45" s="22">
        <v>14.96</v>
      </c>
      <c r="BS45" s="22">
        <v>11.69</v>
      </c>
      <c r="BT45" s="24">
        <f>IF(BP45="-","-",_xlfn.XLOOKUP(BP45,ABNT5101!$B$4:$B$9,ABNT5101!$C$4:$C$9))</f>
        <v>5</v>
      </c>
      <c r="BU45" s="24">
        <f>IF(BP45="-","-",_xlfn.XLOOKUP(BP45,ABNT5101!$B$4:$B$9,ABNT5101!$D$4:$D$9))</f>
        <v>1</v>
      </c>
      <c r="BV45" s="20" t="str">
        <f t="shared" si="14"/>
        <v>ATENDE</v>
      </c>
      <c r="BW45" s="20" t="str">
        <f t="shared" si="15"/>
        <v>ATENDE</v>
      </c>
      <c r="BX45" s="20" t="str">
        <f t="shared" si="16"/>
        <v>ATENDE</v>
      </c>
      <c r="BY45" s="24" t="str">
        <f t="shared" si="17"/>
        <v>P5</v>
      </c>
      <c r="BZ45" s="25">
        <f t="shared" si="31"/>
        <v>2.246</v>
      </c>
      <c r="CA45" s="24">
        <v>16.23</v>
      </c>
      <c r="CB45" s="24">
        <v>13.6</v>
      </c>
      <c r="CC45" s="20">
        <f>IF(BY45="-","-",_xlfn.XLOOKUP(BY45,ABNT5101!$B$4:$B$9,ABNT5101!$C$4:$C$9))</f>
        <v>5</v>
      </c>
      <c r="CD45" s="24">
        <f>IF(BY45="-","-",_xlfn.XLOOKUP(BY45,ABNT5101!$B$4:$B$9,ABNT5101!$D$4:$D$9))</f>
        <v>1</v>
      </c>
      <c r="CE45" s="20" t="str">
        <f t="shared" si="18"/>
        <v>ATENDE</v>
      </c>
      <c r="CF45" s="20" t="str">
        <f t="shared" si="19"/>
        <v>ATENDE</v>
      </c>
      <c r="CG45" s="20" t="str">
        <f t="shared" si="20"/>
        <v>ATENDE</v>
      </c>
      <c r="CH45" s="26" t="str">
        <f>_xlfn.XLOOKUP(CI45,'Banco de dados'!$B:$B,'Banco de dados'!$D:$D)</f>
        <v>SX LIGHTING</v>
      </c>
      <c r="CI45" s="27" t="s">
        <v>271</v>
      </c>
      <c r="CJ45" s="26" t="str">
        <f>_xlfn.XLOOKUP(CI45,'Banco de dados'!$B:$B,'Banco de dados'!$E:$E)</f>
        <v>SXINEVO020K50L12CZF7PHF</v>
      </c>
      <c r="CK45" s="26"/>
      <c r="CL45" s="26" t="e">
        <f>IF(CK45="-","-",_xlfn.XLOOKUP(CK45,'Banco de dados'!$B:$B,'Banco de dados'!$E:$E))</f>
        <v>#N/A</v>
      </c>
      <c r="CM45" s="28">
        <f t="shared" si="21"/>
        <v>0</v>
      </c>
      <c r="CN45" s="26">
        <f>_xlfn.XLOOKUP(CI45,'Banco de dados'!$B:$B,'Banco de dados'!$H:$H)</f>
        <v>22.5</v>
      </c>
      <c r="CO45" s="26" t="e">
        <f t="array" aca="1" ref="CO45" ca="1">_xludf.XLOOKUP(CK45,'Banco de dados'!$B:$B,'Banco de dados'!$H:$H)</f>
        <v>#NAME?</v>
      </c>
      <c r="CP45" s="26" t="e">
        <f t="array" aca="1" ref="CP45" ca="1">_xludf.XLOOKUP(CI45,'Banco de dados'!$B:$B,'Banco de dados'!$F:$F)</f>
        <v>#NAME?</v>
      </c>
      <c r="CQ45" s="26" t="e">
        <f t="array" aca="1" ref="CQ45" ca="1">_xludf.XLOOKUP(CK45,'Banco de dados'!$B:$B,'Banco de dados'!$F:$F)</f>
        <v>#NAME?</v>
      </c>
      <c r="CR45" s="27">
        <v>0</v>
      </c>
      <c r="CS45" s="27"/>
      <c r="CT45" s="26" t="str">
        <f>IF(AG45=0.5,"Suporte",IF(AND(AG45&gt;='Braços de IP'!$B$9,AG45&lt;='Braços de IP'!$D$9),'Braços de IP'!$E$9,IF(AND(AG45&gt;='Braços de IP'!$B$10,AG45&lt;='Braços de IP'!$D$10),'Braços de IP'!$E$10,IF(AND(AG45&gt;='Braços de IP'!$B$11,AG45&lt;='Braços de IP'!$D$11),'Braços de IP'!$E$11,IF(AND(AG45&gt;='Braços de IP'!$B$12,AG45&lt;='Braços de IP'!$D$12),'Braços de IP'!$E$12,IF(AND(AG45&gt;='Braços de IP'!$B$13,AG45&lt;='Braços de IP'!$D$13),'Braços de IP'!$E$13,IF(AND(AG45&gt;='Braços de IP'!$B$14,AG45&lt;='Braços de IP'!$D$14),'Braços de IP'!$E$14,"ERRO")))))))</f>
        <v>Longo I</v>
      </c>
      <c r="CU45" s="27"/>
      <c r="CV45" s="26" t="str">
        <f>IF($CU45="","",VLOOKUP($CU45,'Braços de IP'!$E$9:$I$15,2,0))</f>
        <v/>
      </c>
      <c r="CW45" s="29" t="str">
        <f>IF($CU45="","",VLOOKUP($CU45,'Braços de IP'!$E$9:$I$15,5,0))</f>
        <v/>
      </c>
      <c r="CX45" s="26"/>
      <c r="CY45" s="26"/>
      <c r="CZ45" s="26"/>
      <c r="DA45" s="26"/>
      <c r="DB45" s="26"/>
      <c r="DC45" s="26"/>
      <c r="DD45" s="30">
        <f t="shared" si="22"/>
        <v>22.5</v>
      </c>
      <c r="DE45" s="31">
        <f t="shared" si="23"/>
        <v>115</v>
      </c>
      <c r="DF45" s="30">
        <f t="shared" si="24"/>
        <v>0</v>
      </c>
      <c r="DG45" s="32">
        <f t="shared" si="25"/>
        <v>0.80434782608695654</v>
      </c>
      <c r="DH45" s="33" t="s">
        <v>143</v>
      </c>
      <c r="DI45" s="34"/>
      <c r="DJ45" s="35"/>
      <c r="DK45" s="16" t="s">
        <v>144</v>
      </c>
      <c r="DL45" s="16"/>
      <c r="DM45" s="1"/>
      <c r="DN45" s="36" t="e">
        <f t="shared" si="26"/>
        <v>#VALUE!</v>
      </c>
      <c r="DO45" s="1"/>
      <c r="DP45" s="1"/>
      <c r="DQ45" s="1"/>
      <c r="DR45" s="1"/>
      <c r="DS45" s="1"/>
      <c r="DT45" s="1"/>
    </row>
    <row r="46" spans="1:124" ht="15.75" hidden="1" customHeight="1" x14ac:dyDescent="0.25">
      <c r="A46" s="1" t="s">
        <v>145</v>
      </c>
      <c r="B46" s="15">
        <v>292</v>
      </c>
      <c r="C46" s="15" t="s">
        <v>146</v>
      </c>
      <c r="D46" s="16" t="s">
        <v>182</v>
      </c>
      <c r="E46" s="16">
        <v>-8.0637179999999997</v>
      </c>
      <c r="F46" s="16">
        <v>-34.880265000000001</v>
      </c>
      <c r="G46" s="16" t="s">
        <v>160</v>
      </c>
      <c r="H46" s="17" t="s">
        <v>136</v>
      </c>
      <c r="I46" s="16" t="s">
        <v>149</v>
      </c>
      <c r="J46" s="17" t="s">
        <v>137</v>
      </c>
      <c r="K46" s="18">
        <v>115</v>
      </c>
      <c r="L46" s="17" t="s">
        <v>138</v>
      </c>
      <c r="M46" s="17">
        <v>0</v>
      </c>
      <c r="N46" s="16">
        <f t="shared" si="0"/>
        <v>0</v>
      </c>
      <c r="O46" s="17">
        <v>1</v>
      </c>
      <c r="P46" s="17">
        <v>2.88</v>
      </c>
      <c r="Q46" s="17">
        <v>4.08</v>
      </c>
      <c r="R46" s="16"/>
      <c r="S46" s="16"/>
      <c r="T46" s="16"/>
      <c r="U46" s="17">
        <v>2.09</v>
      </c>
      <c r="V46" s="17">
        <v>0</v>
      </c>
      <c r="W46" s="17"/>
      <c r="X46" s="17"/>
      <c r="Y46" s="17">
        <v>1.88</v>
      </c>
      <c r="Z46" s="17">
        <v>1.88</v>
      </c>
      <c r="AA46" s="17" t="s">
        <v>161</v>
      </c>
      <c r="AB46" s="17"/>
      <c r="AC46" s="17">
        <v>15.02</v>
      </c>
      <c r="AD46" s="17">
        <v>7.23</v>
      </c>
      <c r="AE46" s="17">
        <v>0</v>
      </c>
      <c r="AF46" s="17">
        <v>0.74</v>
      </c>
      <c r="AG46" s="17">
        <v>2.5299999999999998</v>
      </c>
      <c r="AH46" s="17">
        <f t="shared" si="1"/>
        <v>1.7899999999999998</v>
      </c>
      <c r="AI46" s="17" t="s">
        <v>136</v>
      </c>
      <c r="AJ46" s="17" t="s">
        <v>136</v>
      </c>
      <c r="AK46" s="17" t="s">
        <v>141</v>
      </c>
      <c r="AL46" s="17" t="str">
        <f t="shared" si="2"/>
        <v>erro</v>
      </c>
      <c r="AM46" s="17">
        <v>0</v>
      </c>
      <c r="AN46" s="17"/>
      <c r="AO46" s="17">
        <v>0</v>
      </c>
      <c r="AP46" s="17">
        <v>0</v>
      </c>
      <c r="AQ46" s="17">
        <v>0</v>
      </c>
      <c r="AR46" s="17" t="s">
        <v>136</v>
      </c>
      <c r="AS46" s="19">
        <f t="shared" si="3"/>
        <v>0</v>
      </c>
      <c r="AT46" s="19"/>
      <c r="AU46" s="19">
        <f>VLOOKUP(G46,ABNT5101!$I$3:$J$9,2)</f>
        <v>10</v>
      </c>
      <c r="AV46" s="19">
        <f>VLOOKUP(G46,ABNT5101!$I$3:$M$9,5)</f>
        <v>0.18</v>
      </c>
      <c r="AW46" s="17" t="str">
        <f>_xlfn.XLOOKUP(G46,ABNT5101!I:I,ABNT5101!L:L)</f>
        <v>-</v>
      </c>
      <c r="AX46" s="17">
        <f>_xlfn.XLOOKUP(G46,ABNT5101!$I:$I,ABNT5101!M:M)</f>
        <v>0.18</v>
      </c>
      <c r="AY46" s="17" t="str">
        <f>_xlfn.XLOOKUP(G46,ABNT5101!$I:$I,ABNT5101!N:N)</f>
        <v>-</v>
      </c>
      <c r="AZ46" s="17">
        <f>_xlfn.XLOOKUP(G46,ABNT5101!$I:$I,ABNT5101!O:O)</f>
        <v>16</v>
      </c>
      <c r="BA46" s="20" t="str">
        <f t="shared" si="4"/>
        <v>ATENDE</v>
      </c>
      <c r="BB46" s="21">
        <f t="shared" ref="BB46:BC46" si="74">BE46/AU46-1</f>
        <v>3.1139999999999999</v>
      </c>
      <c r="BC46" s="21">
        <f t="shared" si="74"/>
        <v>4.333333333333333</v>
      </c>
      <c r="BD46" s="21" t="str">
        <f t="shared" si="6"/>
        <v>-</v>
      </c>
      <c r="BE46" s="49">
        <v>41.14</v>
      </c>
      <c r="BF46" s="49">
        <v>0.96</v>
      </c>
      <c r="BG46" s="22"/>
      <c r="BH46" s="22"/>
      <c r="BI46" s="23"/>
      <c r="BJ46" s="22"/>
      <c r="BK46" s="20" t="str">
        <f t="shared" si="7"/>
        <v>ATENDE</v>
      </c>
      <c r="BL46" s="20" t="str">
        <f t="shared" si="8"/>
        <v>ATENDE</v>
      </c>
      <c r="BM46" s="20" t="str">
        <f t="shared" si="9"/>
        <v>ATENDE</v>
      </c>
      <c r="BN46" s="20" t="str">
        <f t="shared" si="10"/>
        <v>ATENDE</v>
      </c>
      <c r="BO46" s="24" t="str">
        <f t="shared" si="11"/>
        <v>C4</v>
      </c>
      <c r="BP46" s="24" t="str">
        <f t="shared" si="12"/>
        <v>P5</v>
      </c>
      <c r="BQ46" s="25">
        <f t="shared" si="13"/>
        <v>3.274</v>
      </c>
      <c r="BR46" s="22">
        <v>21.37</v>
      </c>
      <c r="BS46" s="22">
        <v>16.690000000000001</v>
      </c>
      <c r="BT46" s="24">
        <f>IF(BP46="-","-",_xlfn.XLOOKUP(BP46,ABNT5101!$B$4:$B$9,ABNT5101!$C$4:$C$9))</f>
        <v>5</v>
      </c>
      <c r="BU46" s="24">
        <f>IF(BP46="-","-",_xlfn.XLOOKUP(BP46,ABNT5101!$B$4:$B$9,ABNT5101!$D$4:$D$9))</f>
        <v>1</v>
      </c>
      <c r="BV46" s="20" t="str">
        <f t="shared" si="14"/>
        <v>ATENDE</v>
      </c>
      <c r="BW46" s="20" t="str">
        <f t="shared" si="15"/>
        <v>ATENDE</v>
      </c>
      <c r="BX46" s="20" t="str">
        <f t="shared" si="16"/>
        <v>ATENDE</v>
      </c>
      <c r="BY46" s="24" t="str">
        <f t="shared" si="17"/>
        <v>P5</v>
      </c>
      <c r="BZ46" s="25">
        <f t="shared" si="31"/>
        <v>3.6360000000000001</v>
      </c>
      <c r="CA46" s="24">
        <v>23.18</v>
      </c>
      <c r="CB46" s="24">
        <v>19.43</v>
      </c>
      <c r="CC46" s="20">
        <f>IF(BY46="-","-",_xlfn.XLOOKUP(BY46,ABNT5101!$B$4:$B$9,ABNT5101!$C$4:$C$9))</f>
        <v>5</v>
      </c>
      <c r="CD46" s="24">
        <f>IF(BY46="-","-",_xlfn.XLOOKUP(BY46,ABNT5101!$B$4:$B$9,ABNT5101!$D$4:$D$9))</f>
        <v>1</v>
      </c>
      <c r="CE46" s="20" t="str">
        <f t="shared" si="18"/>
        <v>ATENDE</v>
      </c>
      <c r="CF46" s="20" t="str">
        <f t="shared" si="19"/>
        <v>ATENDE</v>
      </c>
      <c r="CG46" s="20" t="str">
        <f t="shared" si="20"/>
        <v>ATENDE</v>
      </c>
      <c r="CH46" s="26" t="str">
        <f>_xlfn.XLOOKUP(CI46,'Banco de dados'!$B:$B,'Banco de dados'!$D:$D)</f>
        <v>TECNOWATT</v>
      </c>
      <c r="CI46" s="27" t="s">
        <v>477</v>
      </c>
      <c r="CJ46" s="26" t="str">
        <f>_xlfn.XLOOKUP(CI46,'Banco de dados'!$B:$B,'Banco de dados'!$E:$E)</f>
        <v>SIGSAGPTLRRSSNDL_30W_38IBBRS
1-10C1MUN6.5</v>
      </c>
      <c r="CK46" s="26"/>
      <c r="CL46" s="26" t="e">
        <f>IF(CK46="-","-",_xlfn.XLOOKUP(CK46,'Banco de dados'!$B:$B,'Banco de dados'!$E:$E))</f>
        <v>#N/A</v>
      </c>
      <c r="CM46" s="28">
        <f t="shared" si="21"/>
        <v>0</v>
      </c>
      <c r="CN46" s="26">
        <f>_xlfn.XLOOKUP(CI46,'Banco de dados'!$B:$B,'Banco de dados'!$H:$H)</f>
        <v>30</v>
      </c>
      <c r="CO46" s="26" t="e">
        <f t="array" aca="1" ref="CO46" ca="1">_xludf.XLOOKUP(CK46,'Banco de dados'!$B:$B,'Banco de dados'!$H:$H)</f>
        <v>#NAME?</v>
      </c>
      <c r="CP46" s="26" t="e">
        <f t="array" aca="1" ref="CP46" ca="1">_xludf.XLOOKUP(CI46,'Banco de dados'!$B:$B,'Banco de dados'!$F:$F)</f>
        <v>#NAME?</v>
      </c>
      <c r="CQ46" s="26" t="e">
        <f t="array" aca="1" ref="CQ46" ca="1">_xludf.XLOOKUP(CK46,'Banco de dados'!$B:$B,'Banco de dados'!$F:$F)</f>
        <v>#NAME?</v>
      </c>
      <c r="CR46" s="27">
        <v>0</v>
      </c>
      <c r="CS46" s="27"/>
      <c r="CT46" s="26" t="str">
        <f>IF(AG46=0.5,"Suporte",IF(AND(AG46&gt;='Braços de IP'!$B$9,AG46&lt;='Braços de IP'!$D$9),'Braços de IP'!$E$9,IF(AND(AG46&gt;='Braços de IP'!$B$10,AG46&lt;='Braços de IP'!$D$10),'Braços de IP'!$E$10,IF(AND(AG46&gt;='Braços de IP'!$B$11,AG46&lt;='Braços de IP'!$D$11),'Braços de IP'!$E$11,IF(AND(AG46&gt;='Braços de IP'!$B$12,AG46&lt;='Braços de IP'!$D$12),'Braços de IP'!$E$12,IF(AND(AG46&gt;='Braços de IP'!$B$13,AG46&lt;='Braços de IP'!$D$13),'Braços de IP'!$E$13,IF(AND(AG46&gt;='Braços de IP'!$B$14,AG46&lt;='Braços de IP'!$D$14),'Braços de IP'!$E$14,"ERRO")))))))</f>
        <v>Longo I</v>
      </c>
      <c r="CU46" s="27"/>
      <c r="CV46" s="26" t="str">
        <f>IF($CU46="","",VLOOKUP($CU46,'Braços de IP'!$E$9:$I$15,2,0))</f>
        <v/>
      </c>
      <c r="CW46" s="29" t="str">
        <f>IF($CU46="","",VLOOKUP($CU46,'Braços de IP'!$E$9:$I$15,5,0))</f>
        <v/>
      </c>
      <c r="CX46" s="26"/>
      <c r="CY46" s="26"/>
      <c r="CZ46" s="26"/>
      <c r="DA46" s="26"/>
      <c r="DB46" s="26"/>
      <c r="DC46" s="26"/>
      <c r="DD46" s="30">
        <f t="shared" si="22"/>
        <v>30</v>
      </c>
      <c r="DE46" s="31">
        <f t="shared" si="23"/>
        <v>115</v>
      </c>
      <c r="DF46" s="30">
        <f t="shared" si="24"/>
        <v>0</v>
      </c>
      <c r="DG46" s="32">
        <f t="shared" si="25"/>
        <v>0.73913043478260865</v>
      </c>
      <c r="DH46" s="33" t="s">
        <v>143</v>
      </c>
      <c r="DI46" s="34"/>
      <c r="DJ46" s="35"/>
      <c r="DK46" s="16" t="s">
        <v>144</v>
      </c>
      <c r="DL46" s="16"/>
      <c r="DM46" s="1"/>
      <c r="DN46" s="36" t="e">
        <f t="shared" si="26"/>
        <v>#VALUE!</v>
      </c>
      <c r="DO46" s="1"/>
      <c r="DP46" s="1"/>
      <c r="DQ46" s="1"/>
      <c r="DR46" s="1"/>
      <c r="DS46" s="1"/>
      <c r="DT46" s="1"/>
    </row>
    <row r="47" spans="1:124" ht="15.75" hidden="1" customHeight="1" x14ac:dyDescent="0.25">
      <c r="A47" s="38" t="s">
        <v>158</v>
      </c>
      <c r="B47" s="15">
        <v>293</v>
      </c>
      <c r="C47" s="15" t="s">
        <v>133</v>
      </c>
      <c r="D47" s="16" t="s">
        <v>183</v>
      </c>
      <c r="E47" s="16">
        <v>-8.0659749999999999</v>
      </c>
      <c r="F47" s="16">
        <v>-34.884276</v>
      </c>
      <c r="G47" s="27" t="s">
        <v>160</v>
      </c>
      <c r="H47" s="17" t="s">
        <v>136</v>
      </c>
      <c r="I47" s="16" t="s">
        <v>149</v>
      </c>
      <c r="J47" s="17" t="s">
        <v>181</v>
      </c>
      <c r="K47" s="18"/>
      <c r="L47" s="17" t="s">
        <v>138</v>
      </c>
      <c r="M47" s="17" t="s">
        <v>184</v>
      </c>
      <c r="N47" s="16">
        <f t="shared" si="0"/>
        <v>0</v>
      </c>
      <c r="O47" s="17">
        <v>1</v>
      </c>
      <c r="P47" s="17"/>
      <c r="Q47" s="17"/>
      <c r="R47" s="16"/>
      <c r="S47" s="16"/>
      <c r="T47" s="16">
        <v>0</v>
      </c>
      <c r="U47" s="17">
        <v>0</v>
      </c>
      <c r="V47" s="17">
        <v>0</v>
      </c>
      <c r="W47" s="17"/>
      <c r="X47" s="17"/>
      <c r="Y47" s="17">
        <v>0</v>
      </c>
      <c r="Z47" s="17">
        <v>0</v>
      </c>
      <c r="AA47" s="17" t="s">
        <v>150</v>
      </c>
      <c r="AB47" s="17" t="s">
        <v>169</v>
      </c>
      <c r="AC47" s="17">
        <v>14.37</v>
      </c>
      <c r="AD47" s="17">
        <v>4.32</v>
      </c>
      <c r="AE47" s="17">
        <v>1</v>
      </c>
      <c r="AF47" s="17">
        <v>3.52</v>
      </c>
      <c r="AG47" s="17">
        <v>0</v>
      </c>
      <c r="AH47" s="17">
        <f t="shared" si="1"/>
        <v>-3.52</v>
      </c>
      <c r="AI47" s="17" t="s">
        <v>136</v>
      </c>
      <c r="AJ47" s="17" t="s">
        <v>136</v>
      </c>
      <c r="AK47" s="17" t="s">
        <v>141</v>
      </c>
      <c r="AL47" s="17">
        <f t="shared" si="2"/>
        <v>4</v>
      </c>
      <c r="AM47" s="17">
        <v>1</v>
      </c>
      <c r="AN47" s="17" t="s">
        <v>139</v>
      </c>
      <c r="AO47" s="17">
        <v>14.37</v>
      </c>
      <c r="AP47" s="17">
        <v>3.9</v>
      </c>
      <c r="AQ47" s="17">
        <v>0</v>
      </c>
      <c r="AR47" s="17" t="s">
        <v>136</v>
      </c>
      <c r="AS47" s="19">
        <f t="shared" si="3"/>
        <v>4</v>
      </c>
      <c r="AT47" s="19"/>
      <c r="AU47" s="19">
        <f>VLOOKUP(G47,ABNT5101!$I$3:$J$9,2)</f>
        <v>10</v>
      </c>
      <c r="AV47" s="19">
        <f>VLOOKUP(G47,ABNT5101!$I$3:$M$9,5)</f>
        <v>0.18</v>
      </c>
      <c r="AW47" s="17" t="str">
        <f>_xlfn.XLOOKUP(G47,ABNT5101!I:I,ABNT5101!L:L)</f>
        <v>-</v>
      </c>
      <c r="AX47" s="17">
        <f>_xlfn.XLOOKUP(G47,ABNT5101!$I:$I,ABNT5101!M:M)</f>
        <v>0.18</v>
      </c>
      <c r="AY47" s="17" t="str">
        <f>_xlfn.XLOOKUP(G47,ABNT5101!$I:$I,ABNT5101!N:N)</f>
        <v>-</v>
      </c>
      <c r="AZ47" s="17">
        <f>_xlfn.XLOOKUP(G47,ABNT5101!$I:$I,ABNT5101!O:O)</f>
        <v>16</v>
      </c>
      <c r="BA47" s="20" t="str">
        <f t="shared" si="4"/>
        <v>ATENDE</v>
      </c>
      <c r="BB47" s="21">
        <f t="shared" ref="BB47:BC47" si="75">BE47/AU47-1</f>
        <v>0.2609999999999999</v>
      </c>
      <c r="BC47" s="21">
        <f t="shared" si="75"/>
        <v>3.2777777777777777</v>
      </c>
      <c r="BD47" s="21" t="str">
        <f t="shared" si="6"/>
        <v>-</v>
      </c>
      <c r="BE47" s="22">
        <v>12.61</v>
      </c>
      <c r="BF47" s="22">
        <v>0.77</v>
      </c>
      <c r="BG47" s="22"/>
      <c r="BH47" s="22"/>
      <c r="BI47" s="23"/>
      <c r="BJ47" s="22"/>
      <c r="BK47" s="20" t="str">
        <f t="shared" si="7"/>
        <v>ATENDE</v>
      </c>
      <c r="BL47" s="20" t="str">
        <f t="shared" si="8"/>
        <v>ATENDE</v>
      </c>
      <c r="BM47" s="20" t="str">
        <f t="shared" si="9"/>
        <v>ATENDE</v>
      </c>
      <c r="BN47" s="20" t="str">
        <f t="shared" si="10"/>
        <v>ATENDE</v>
      </c>
      <c r="BO47" s="24" t="str">
        <f t="shared" si="11"/>
        <v>C4</v>
      </c>
      <c r="BP47" s="24" t="str">
        <f t="shared" si="12"/>
        <v>P5</v>
      </c>
      <c r="BQ47" s="25">
        <f t="shared" si="13"/>
        <v>2.96</v>
      </c>
      <c r="BR47" s="22">
        <v>19.8</v>
      </c>
      <c r="BS47" s="22">
        <v>16.23</v>
      </c>
      <c r="BT47" s="24">
        <f>IF(BP47="-","-",_xlfn.XLOOKUP(BP47,ABNT5101!$B$4:$B$9,ABNT5101!$C$4:$C$9))</f>
        <v>5</v>
      </c>
      <c r="BU47" s="24">
        <f>IF(BP47="-","-",_xlfn.XLOOKUP(BP47,ABNT5101!$B$4:$B$9,ABNT5101!$D$4:$D$9))</f>
        <v>1</v>
      </c>
      <c r="BV47" s="20" t="str">
        <f t="shared" si="14"/>
        <v>ATENDE</v>
      </c>
      <c r="BW47" s="20" t="str">
        <f t="shared" si="15"/>
        <v>ATENDE</v>
      </c>
      <c r="BX47" s="20" t="str">
        <f t="shared" si="16"/>
        <v>ATENDE</v>
      </c>
      <c r="BY47" s="24" t="str">
        <f t="shared" ref="BY47:BY49" si="76">I47</f>
        <v>P5</v>
      </c>
      <c r="BZ47" s="25">
        <f t="shared" si="31"/>
        <v>2.96</v>
      </c>
      <c r="CA47" s="24">
        <v>19.8</v>
      </c>
      <c r="CB47" s="24">
        <v>16.23</v>
      </c>
      <c r="CC47" s="20">
        <f>IF(BY47="-","-",_xlfn.XLOOKUP(BY47,ABNT5101!$B$4:$B$9,ABNT5101!$C$4:$C$9))</f>
        <v>5</v>
      </c>
      <c r="CD47" s="24">
        <f>IF(BY47="-","-",_xlfn.XLOOKUP(BY47,ABNT5101!$B$4:$B$9,ABNT5101!$D$4:$D$9))</f>
        <v>1</v>
      </c>
      <c r="CE47" s="20" t="str">
        <f t="shared" si="18"/>
        <v>ATENDE</v>
      </c>
      <c r="CF47" s="20" t="str">
        <f t="shared" si="19"/>
        <v>ATENDE</v>
      </c>
      <c r="CG47" s="20" t="str">
        <f t="shared" si="20"/>
        <v>ATENDE</v>
      </c>
      <c r="CH47" s="26" t="str">
        <f>_xlfn.XLOOKUP(CI47,'Banco de dados'!$B:$B,'Banco de dados'!$D:$D)</f>
        <v>LEDSTAR</v>
      </c>
      <c r="CI47" s="27" t="s">
        <v>268</v>
      </c>
      <c r="CJ47" s="26" t="str">
        <f>_xlfn.XLOOKUP(CI47,'Banco de dados'!$B:$B,'Banco de dados'!$E:$E)</f>
        <v>LUM LED SL VT 9.1 28W</v>
      </c>
      <c r="CK47" s="26"/>
      <c r="CL47" s="26" t="e">
        <f>IF(CK47="-","-",_xlfn.XLOOKUP(CK47,'Banco de dados'!$B:$B,'Banco de dados'!$E:$E))</f>
        <v>#N/A</v>
      </c>
      <c r="CM47" s="28">
        <f t="shared" si="21"/>
        <v>1</v>
      </c>
      <c r="CN47" s="26">
        <f>_xlfn.XLOOKUP(CI47,'Banco de dados'!$B:$B,'Banco de dados'!$H:$H)</f>
        <v>28</v>
      </c>
      <c r="CO47" s="26" t="e">
        <f t="array" aca="1" ref="CO47" ca="1">_xludf.XLOOKUP(CK47,'Banco de dados'!$B:$B,'Banco de dados'!$H:$H)</f>
        <v>#NAME?</v>
      </c>
      <c r="CP47" s="26" t="e">
        <f t="array" aca="1" ref="CP47" ca="1">_xludf.XLOOKUP(CI47,'Banco de dados'!$B:$B,'Banco de dados'!$F:$F)</f>
        <v>#NAME?</v>
      </c>
      <c r="CQ47" s="26" t="e">
        <f t="array" aca="1" ref="CQ47" ca="1">_xludf.XLOOKUP(CK47,'Banco de dados'!$B:$B,'Banco de dados'!$F:$F)</f>
        <v>#NAME?</v>
      </c>
      <c r="CR47" s="27">
        <v>0</v>
      </c>
      <c r="CS47" s="27"/>
      <c r="CT47" s="26" t="str">
        <f>IF(AG47=0.5,"Suporte",IF(AND(AG47&gt;='Braços de IP'!$B$9,AG47&lt;='Braços de IP'!$D$9),'Braços de IP'!$E$9,IF(AND(AG47&gt;='Braços de IP'!$B$10,AG47&lt;='Braços de IP'!$D$10),'Braços de IP'!$E$10,IF(AND(AG47&gt;='Braços de IP'!$B$11,AG47&lt;='Braços de IP'!$D$11),'Braços de IP'!$E$11,IF(AND(AG47&gt;='Braços de IP'!$B$12,AG47&lt;='Braços de IP'!$D$12),'Braços de IP'!$E$12,IF(AND(AG47&gt;='Braços de IP'!$B$13,AG47&lt;='Braços de IP'!$D$13),'Braços de IP'!$E$13,IF(AND(AG47&gt;='Braços de IP'!$B$14,AG47&lt;='Braços de IP'!$D$14),'Braços de IP'!$E$14,"ERRO")))))))</f>
        <v>ERRO</v>
      </c>
      <c r="CU47" s="27" t="s">
        <v>479</v>
      </c>
      <c r="CV47" s="26">
        <f>IF($CU47="","",VLOOKUP($CU47,'Braços de IP'!$E$9:$I$15,2,0))</f>
        <v>1.2</v>
      </c>
      <c r="CW47" s="29">
        <f>IF($CU47="","",VLOOKUP($CU47,'Braços de IP'!$E$9:$I$15,5,0))</f>
        <v>6.5</v>
      </c>
      <c r="CX47" s="26"/>
      <c r="CY47" s="26"/>
      <c r="CZ47" s="81" t="s">
        <v>1877</v>
      </c>
      <c r="DA47" s="26"/>
      <c r="DB47" s="26"/>
      <c r="DC47" s="26"/>
      <c r="DD47" s="30">
        <f t="shared" si="22"/>
        <v>28</v>
      </c>
      <c r="DE47" s="31">
        <f t="shared" si="23"/>
        <v>0</v>
      </c>
      <c r="DF47" s="30">
        <f t="shared" si="24"/>
        <v>28</v>
      </c>
      <c r="DG47" s="32" t="e">
        <f t="shared" si="25"/>
        <v>#DIV/0!</v>
      </c>
      <c r="DH47" s="33" t="s">
        <v>143</v>
      </c>
      <c r="DI47" s="34"/>
      <c r="DJ47" s="35"/>
      <c r="DK47" s="16" t="s">
        <v>144</v>
      </c>
      <c r="DL47" s="16"/>
      <c r="DN47" s="36" t="e">
        <f t="shared" si="26"/>
        <v>#VALUE!</v>
      </c>
    </row>
    <row r="48" spans="1:124" ht="15.75" hidden="1" customHeight="1" x14ac:dyDescent="0.25">
      <c r="A48" s="38" t="s">
        <v>158</v>
      </c>
      <c r="B48" s="15">
        <v>293</v>
      </c>
      <c r="C48" s="15" t="s">
        <v>133</v>
      </c>
      <c r="D48" s="16" t="s">
        <v>183</v>
      </c>
      <c r="E48" s="16">
        <v>-8.0659749999999999</v>
      </c>
      <c r="F48" s="16">
        <v>-34.884276</v>
      </c>
      <c r="G48" s="27" t="s">
        <v>160</v>
      </c>
      <c r="H48" s="17" t="s">
        <v>136</v>
      </c>
      <c r="I48" s="16" t="s">
        <v>149</v>
      </c>
      <c r="J48" s="17" t="s">
        <v>181</v>
      </c>
      <c r="K48" s="18"/>
      <c r="L48" s="17" t="s">
        <v>138</v>
      </c>
      <c r="M48" s="17" t="s">
        <v>184</v>
      </c>
      <c r="N48" s="16">
        <f t="shared" si="0"/>
        <v>0</v>
      </c>
      <c r="O48" s="17">
        <v>1</v>
      </c>
      <c r="P48" s="17"/>
      <c r="Q48" s="17"/>
      <c r="R48" s="16"/>
      <c r="S48" s="16"/>
      <c r="T48" s="16">
        <v>0</v>
      </c>
      <c r="U48" s="17">
        <v>0</v>
      </c>
      <c r="V48" s="17">
        <v>0</v>
      </c>
      <c r="W48" s="17"/>
      <c r="X48" s="17"/>
      <c r="Y48" s="17">
        <v>0</v>
      </c>
      <c r="Z48" s="17">
        <v>0</v>
      </c>
      <c r="AA48" s="17" t="s">
        <v>150</v>
      </c>
      <c r="AB48" s="17" t="s">
        <v>169</v>
      </c>
      <c r="AC48" s="17">
        <v>14.37</v>
      </c>
      <c r="AD48" s="17">
        <v>4.32</v>
      </c>
      <c r="AE48" s="17">
        <v>1</v>
      </c>
      <c r="AF48" s="17">
        <v>3.52</v>
      </c>
      <c r="AG48" s="17">
        <v>0</v>
      </c>
      <c r="AH48" s="17">
        <f t="shared" si="1"/>
        <v>-3.52</v>
      </c>
      <c r="AI48" s="17" t="s">
        <v>136</v>
      </c>
      <c r="AJ48" s="17" t="s">
        <v>136</v>
      </c>
      <c r="AK48" s="17" t="s">
        <v>141</v>
      </c>
      <c r="AL48" s="17">
        <f t="shared" si="2"/>
        <v>4</v>
      </c>
      <c r="AM48" s="17">
        <v>1</v>
      </c>
      <c r="AN48" s="17" t="s">
        <v>139</v>
      </c>
      <c r="AO48" s="17">
        <v>14.37</v>
      </c>
      <c r="AP48" s="17">
        <v>3.9</v>
      </c>
      <c r="AQ48" s="17">
        <v>0</v>
      </c>
      <c r="AR48" s="17" t="s">
        <v>136</v>
      </c>
      <c r="AS48" s="19">
        <f t="shared" si="3"/>
        <v>4</v>
      </c>
      <c r="AT48" s="19"/>
      <c r="AU48" s="19">
        <f>VLOOKUP(G48,ABNT5101!$I$3:$J$9,2)</f>
        <v>10</v>
      </c>
      <c r="AV48" s="19">
        <f>VLOOKUP(G48,ABNT5101!$I$3:$M$9,5)</f>
        <v>0.18</v>
      </c>
      <c r="AW48" s="17" t="str">
        <f>_xlfn.XLOOKUP(G48,ABNT5101!I:I,ABNT5101!L:L)</f>
        <v>-</v>
      </c>
      <c r="AX48" s="17">
        <f>_xlfn.XLOOKUP(G48,ABNT5101!$I:$I,ABNT5101!M:M)</f>
        <v>0.18</v>
      </c>
      <c r="AY48" s="17" t="str">
        <f>_xlfn.XLOOKUP(G48,ABNT5101!$I:$I,ABNT5101!N:N)</f>
        <v>-</v>
      </c>
      <c r="AZ48" s="17">
        <f>_xlfn.XLOOKUP(G48,ABNT5101!$I:$I,ABNT5101!O:O)</f>
        <v>16</v>
      </c>
      <c r="BA48" s="20" t="str">
        <f t="shared" si="4"/>
        <v>ATENDE</v>
      </c>
      <c r="BB48" s="21">
        <f t="shared" ref="BB48:BC48" si="77">BE48/AU48-1</f>
        <v>0.28100000000000014</v>
      </c>
      <c r="BC48" s="21">
        <f t="shared" si="77"/>
        <v>1.2222222222222223</v>
      </c>
      <c r="BD48" s="21" t="str">
        <f t="shared" si="6"/>
        <v>-</v>
      </c>
      <c r="BE48" s="22">
        <v>12.81</v>
      </c>
      <c r="BF48" s="22">
        <v>0.4</v>
      </c>
      <c r="BG48" s="22"/>
      <c r="BH48" s="22"/>
      <c r="BI48" s="23"/>
      <c r="BJ48" s="22"/>
      <c r="BK48" s="20" t="str">
        <f t="shared" si="7"/>
        <v>ATENDE</v>
      </c>
      <c r="BL48" s="20" t="str">
        <f t="shared" si="8"/>
        <v>ATENDE</v>
      </c>
      <c r="BM48" s="20" t="str">
        <f t="shared" si="9"/>
        <v>ATENDE</v>
      </c>
      <c r="BN48" s="20" t="str">
        <f t="shared" si="10"/>
        <v>ATENDE</v>
      </c>
      <c r="BO48" s="24" t="str">
        <f t="shared" si="11"/>
        <v>C4</v>
      </c>
      <c r="BP48" s="24" t="str">
        <f t="shared" si="12"/>
        <v>P5</v>
      </c>
      <c r="BQ48" s="25">
        <f t="shared" si="13"/>
        <v>3.944</v>
      </c>
      <c r="BR48" s="22">
        <v>24.72</v>
      </c>
      <c r="BS48" s="22">
        <v>22.52</v>
      </c>
      <c r="BT48" s="24">
        <f>IF(BP48="-","-",_xlfn.XLOOKUP(BP48,ABNT5101!$B$4:$B$9,ABNT5101!$C$4:$C$9))</f>
        <v>5</v>
      </c>
      <c r="BU48" s="24">
        <f>IF(BP48="-","-",_xlfn.XLOOKUP(BP48,ABNT5101!$B$4:$B$9,ABNT5101!$D$4:$D$9))</f>
        <v>1</v>
      </c>
      <c r="BV48" s="20" t="str">
        <f t="shared" si="14"/>
        <v>ATENDE</v>
      </c>
      <c r="BW48" s="20" t="str">
        <f t="shared" si="15"/>
        <v>ATENDE</v>
      </c>
      <c r="BX48" s="20" t="str">
        <f t="shared" si="16"/>
        <v>ATENDE</v>
      </c>
      <c r="BY48" s="24" t="str">
        <f t="shared" si="76"/>
        <v>P5</v>
      </c>
      <c r="BZ48" s="25">
        <f t="shared" si="31"/>
        <v>3.944</v>
      </c>
      <c r="CA48" s="24">
        <v>24.72</v>
      </c>
      <c r="CB48" s="24">
        <v>22.52</v>
      </c>
      <c r="CC48" s="20">
        <f>IF(BY48="-","-",_xlfn.XLOOKUP(BY48,ABNT5101!$B$4:$B$9,ABNT5101!$C$4:$C$9))</f>
        <v>5</v>
      </c>
      <c r="CD48" s="24">
        <f>IF(BY48="-","-",_xlfn.XLOOKUP(BY48,ABNT5101!$B$4:$B$9,ABNT5101!$D$4:$D$9))</f>
        <v>1</v>
      </c>
      <c r="CE48" s="20" t="str">
        <f t="shared" si="18"/>
        <v>ATENDE</v>
      </c>
      <c r="CF48" s="20" t="str">
        <f t="shared" si="19"/>
        <v>ATENDE</v>
      </c>
      <c r="CG48" s="20" t="str">
        <f t="shared" si="20"/>
        <v>ATENDE</v>
      </c>
      <c r="CH48" s="26" t="str">
        <f>_xlfn.XLOOKUP(CI48,'Banco de dados'!$B:$B,'Banco de dados'!$D:$D)</f>
        <v>SX LIGHTING</v>
      </c>
      <c r="CI48" s="27" t="s">
        <v>494</v>
      </c>
      <c r="CJ48" s="26" t="str">
        <f>_xlfn.XLOOKUP(CI48,'Banco de dados'!$B:$B,'Banco de dados'!$E:$E)</f>
        <v>SXINEVO030K50L12CZF7PHF</v>
      </c>
      <c r="CK48" s="26"/>
      <c r="CL48" s="26" t="e">
        <f>IF(CK48="-","-",_xlfn.XLOOKUP(CK48,'Banco de dados'!$B:$B,'Banco de dados'!$E:$E))</f>
        <v>#N/A</v>
      </c>
      <c r="CM48" s="28">
        <f t="shared" si="21"/>
        <v>1</v>
      </c>
      <c r="CN48" s="26">
        <f>_xlfn.XLOOKUP(CI48,'Banco de dados'!$B:$B,'Banco de dados'!$H:$H)</f>
        <v>31</v>
      </c>
      <c r="CO48" s="26" t="e">
        <f t="array" aca="1" ref="CO48" ca="1">_xludf.XLOOKUP(CK48,'Banco de dados'!$B:$B,'Banco de dados'!$H:$H)</f>
        <v>#NAME?</v>
      </c>
      <c r="CP48" s="26" t="e">
        <f t="array" aca="1" ref="CP48" ca="1">_xludf.XLOOKUP(CI48,'Banco de dados'!$B:$B,'Banco de dados'!$F:$F)</f>
        <v>#NAME?</v>
      </c>
      <c r="CQ48" s="26" t="e">
        <f t="array" aca="1" ref="CQ48" ca="1">_xludf.XLOOKUP(CK48,'Banco de dados'!$B:$B,'Banco de dados'!$F:$F)</f>
        <v>#NAME?</v>
      </c>
      <c r="CR48" s="27">
        <v>0</v>
      </c>
      <c r="CS48" s="27"/>
      <c r="CT48" s="26" t="str">
        <f>IF(AG48=0.5,"Suporte",IF(AND(AG48&gt;='Braços de IP'!$B$9,AG48&lt;='Braços de IP'!$D$9),'Braços de IP'!$E$9,IF(AND(AG48&gt;='Braços de IP'!$B$10,AG48&lt;='Braços de IP'!$D$10),'Braços de IP'!$E$10,IF(AND(AG48&gt;='Braços de IP'!$B$11,AG48&lt;='Braços de IP'!$D$11),'Braços de IP'!$E$11,IF(AND(AG48&gt;='Braços de IP'!$B$12,AG48&lt;='Braços de IP'!$D$12),'Braços de IP'!$E$12,IF(AND(AG48&gt;='Braços de IP'!$B$13,AG48&lt;='Braços de IP'!$D$13),'Braços de IP'!$E$13,IF(AND(AG48&gt;='Braços de IP'!$B$14,AG48&lt;='Braços de IP'!$D$14),'Braços de IP'!$E$14,"ERRO")))))))</f>
        <v>ERRO</v>
      </c>
      <c r="CU48" s="27" t="s">
        <v>479</v>
      </c>
      <c r="CV48" s="26">
        <f>IF($CU48="","",VLOOKUP($CU48,'Braços de IP'!$E$9:$I$15,2,0))</f>
        <v>1.2</v>
      </c>
      <c r="CW48" s="29">
        <f>IF($CU48="","",VLOOKUP($CU48,'Braços de IP'!$E$9:$I$15,5,0))</f>
        <v>6.5</v>
      </c>
      <c r="CX48" s="26"/>
      <c r="CY48" s="26"/>
      <c r="CZ48" s="81" t="s">
        <v>1877</v>
      </c>
      <c r="DA48" s="26"/>
      <c r="DB48" s="26"/>
      <c r="DC48" s="26"/>
      <c r="DD48" s="30">
        <f t="shared" si="22"/>
        <v>31</v>
      </c>
      <c r="DE48" s="31">
        <f t="shared" si="23"/>
        <v>0</v>
      </c>
      <c r="DF48" s="30">
        <f t="shared" si="24"/>
        <v>31</v>
      </c>
      <c r="DG48" s="32" t="e">
        <f t="shared" si="25"/>
        <v>#DIV/0!</v>
      </c>
      <c r="DH48" s="33" t="s">
        <v>143</v>
      </c>
      <c r="DI48" s="34"/>
      <c r="DJ48" s="35"/>
      <c r="DK48" s="16" t="s">
        <v>144</v>
      </c>
      <c r="DL48" s="16"/>
      <c r="DN48" s="36" t="e">
        <f t="shared" si="26"/>
        <v>#VALUE!</v>
      </c>
    </row>
    <row r="49" spans="1:124" ht="15.75" hidden="1" customHeight="1" x14ac:dyDescent="0.25">
      <c r="A49" s="38" t="s">
        <v>158</v>
      </c>
      <c r="B49" s="15">
        <v>293</v>
      </c>
      <c r="C49" s="15" t="s">
        <v>133</v>
      </c>
      <c r="D49" s="16" t="s">
        <v>183</v>
      </c>
      <c r="E49" s="16">
        <v>-8.0659749999999999</v>
      </c>
      <c r="F49" s="16">
        <v>-34.884276</v>
      </c>
      <c r="G49" s="27" t="s">
        <v>160</v>
      </c>
      <c r="H49" s="17" t="s">
        <v>136</v>
      </c>
      <c r="I49" s="16" t="s">
        <v>149</v>
      </c>
      <c r="J49" s="17" t="s">
        <v>181</v>
      </c>
      <c r="K49" s="18"/>
      <c r="L49" s="17" t="s">
        <v>138</v>
      </c>
      <c r="M49" s="17" t="s">
        <v>184</v>
      </c>
      <c r="N49" s="16">
        <f t="shared" si="0"/>
        <v>0</v>
      </c>
      <c r="O49" s="17">
        <v>1</v>
      </c>
      <c r="P49" s="17"/>
      <c r="Q49" s="17"/>
      <c r="R49" s="16"/>
      <c r="S49" s="16"/>
      <c r="T49" s="16">
        <v>0</v>
      </c>
      <c r="U49" s="17">
        <v>0</v>
      </c>
      <c r="V49" s="17">
        <v>0</v>
      </c>
      <c r="W49" s="17"/>
      <c r="X49" s="17"/>
      <c r="Y49" s="17">
        <v>0</v>
      </c>
      <c r="Z49" s="17">
        <v>0</v>
      </c>
      <c r="AA49" s="17" t="s">
        <v>150</v>
      </c>
      <c r="AB49" s="17" t="s">
        <v>169</v>
      </c>
      <c r="AC49" s="17">
        <v>14.37</v>
      </c>
      <c r="AD49" s="17">
        <v>4.32</v>
      </c>
      <c r="AE49" s="17">
        <v>1</v>
      </c>
      <c r="AF49" s="17">
        <v>3.52</v>
      </c>
      <c r="AG49" s="17">
        <v>0</v>
      </c>
      <c r="AH49" s="17">
        <f t="shared" si="1"/>
        <v>-3.52</v>
      </c>
      <c r="AI49" s="17" t="s">
        <v>136</v>
      </c>
      <c r="AJ49" s="17" t="s">
        <v>136</v>
      </c>
      <c r="AK49" s="17" t="s">
        <v>141</v>
      </c>
      <c r="AL49" s="17">
        <f t="shared" si="2"/>
        <v>4</v>
      </c>
      <c r="AM49" s="17">
        <v>1</v>
      </c>
      <c r="AN49" s="17" t="s">
        <v>139</v>
      </c>
      <c r="AO49" s="17">
        <v>14.37</v>
      </c>
      <c r="AP49" s="17">
        <v>3.9</v>
      </c>
      <c r="AQ49" s="17">
        <v>0</v>
      </c>
      <c r="AR49" s="17" t="s">
        <v>136</v>
      </c>
      <c r="AS49" s="19">
        <f t="shared" si="3"/>
        <v>4</v>
      </c>
      <c r="AT49" s="19"/>
      <c r="AU49" s="19">
        <f>VLOOKUP(G49,ABNT5101!$I$3:$J$9,2)</f>
        <v>10</v>
      </c>
      <c r="AV49" s="19">
        <f>VLOOKUP(G49,ABNT5101!$I$3:$M$9,5)</f>
        <v>0.18</v>
      </c>
      <c r="AW49" s="17" t="str">
        <f>_xlfn.XLOOKUP(G49,ABNT5101!I:I,ABNT5101!L:L)</f>
        <v>-</v>
      </c>
      <c r="AX49" s="17">
        <f>_xlfn.XLOOKUP(G49,ABNT5101!$I:$I,ABNT5101!M:M)</f>
        <v>0.18</v>
      </c>
      <c r="AY49" s="17" t="str">
        <f>_xlfn.XLOOKUP(G49,ABNT5101!$I:$I,ABNT5101!N:N)</f>
        <v>-</v>
      </c>
      <c r="AZ49" s="17">
        <f>_xlfn.XLOOKUP(G49,ABNT5101!$I:$I,ABNT5101!O:O)</f>
        <v>16</v>
      </c>
      <c r="BA49" s="20" t="str">
        <f t="shared" si="4"/>
        <v>ATENDE</v>
      </c>
      <c r="BB49" s="21">
        <f t="shared" ref="BB49:BC49" si="78">BE49/AU49-1</f>
        <v>0.25800000000000001</v>
      </c>
      <c r="BC49" s="21">
        <f t="shared" si="78"/>
        <v>1.9444444444444446</v>
      </c>
      <c r="BD49" s="21" t="str">
        <f t="shared" si="6"/>
        <v>-</v>
      </c>
      <c r="BE49" s="22">
        <v>12.58</v>
      </c>
      <c r="BF49" s="22">
        <v>0.53</v>
      </c>
      <c r="BG49" s="22"/>
      <c r="BH49" s="22"/>
      <c r="BI49" s="23"/>
      <c r="BJ49" s="22"/>
      <c r="BK49" s="20" t="str">
        <f t="shared" si="7"/>
        <v>ATENDE</v>
      </c>
      <c r="BL49" s="20" t="str">
        <f t="shared" si="8"/>
        <v>ATENDE</v>
      </c>
      <c r="BM49" s="20" t="str">
        <f t="shared" si="9"/>
        <v>ATENDE</v>
      </c>
      <c r="BN49" s="20" t="str">
        <f t="shared" si="10"/>
        <v>ATENDE</v>
      </c>
      <c r="BO49" s="24" t="str">
        <f t="shared" si="11"/>
        <v>C4</v>
      </c>
      <c r="BP49" s="24" t="str">
        <f t="shared" si="12"/>
        <v>P5</v>
      </c>
      <c r="BQ49" s="25">
        <f t="shared" si="13"/>
        <v>3.992</v>
      </c>
      <c r="BR49" s="22">
        <v>24.96</v>
      </c>
      <c r="BS49" s="22">
        <v>21.05</v>
      </c>
      <c r="BT49" s="24">
        <f>IF(BP49="-","-",_xlfn.XLOOKUP(BP49,ABNT5101!$B$4:$B$9,ABNT5101!$C$4:$C$9))</f>
        <v>5</v>
      </c>
      <c r="BU49" s="24">
        <f>IF(BP49="-","-",_xlfn.XLOOKUP(BP49,ABNT5101!$B$4:$B$9,ABNT5101!$D$4:$D$9))</f>
        <v>1</v>
      </c>
      <c r="BV49" s="20" t="str">
        <f t="shared" si="14"/>
        <v>ATENDE</v>
      </c>
      <c r="BW49" s="20" t="str">
        <f t="shared" si="15"/>
        <v>ATENDE</v>
      </c>
      <c r="BX49" s="20" t="str">
        <f t="shared" si="16"/>
        <v>ATENDE</v>
      </c>
      <c r="BY49" s="24" t="str">
        <f t="shared" si="76"/>
        <v>P5</v>
      </c>
      <c r="BZ49" s="25">
        <f t="shared" si="31"/>
        <v>3.992</v>
      </c>
      <c r="CA49" s="24">
        <v>24.96</v>
      </c>
      <c r="CB49" s="24">
        <v>21.05</v>
      </c>
      <c r="CC49" s="20">
        <f>IF(BY49="-","-",_xlfn.XLOOKUP(BY49,ABNT5101!$B$4:$B$9,ABNT5101!$C$4:$C$9))</f>
        <v>5</v>
      </c>
      <c r="CD49" s="24">
        <f>IF(BY49="-","-",_xlfn.XLOOKUP(BY49,ABNT5101!$B$4:$B$9,ABNT5101!$D$4:$D$9))</f>
        <v>1</v>
      </c>
      <c r="CE49" s="20" t="str">
        <f t="shared" si="18"/>
        <v>ATENDE</v>
      </c>
      <c r="CF49" s="20" t="str">
        <f t="shared" si="19"/>
        <v>ATENDE</v>
      </c>
      <c r="CG49" s="20" t="str">
        <f t="shared" si="20"/>
        <v>ATENDE</v>
      </c>
      <c r="CH49" s="26" t="str">
        <f>_xlfn.XLOOKUP(CI49,'Banco de dados'!$B:$B,'Banco de dados'!$D:$D)</f>
        <v>TECNOWATT</v>
      </c>
      <c r="CI49" s="27" t="s">
        <v>477</v>
      </c>
      <c r="CJ49" s="26" t="str">
        <f>_xlfn.XLOOKUP(CI49,'Banco de dados'!$B:$B,'Banco de dados'!$E:$E)</f>
        <v>SIGSAGPTLRRSSNDL_30W_38IBBRS
1-10C1MUN6.5</v>
      </c>
      <c r="CK49" s="26"/>
      <c r="CL49" s="26" t="e">
        <f>IF(CK49="-","-",_xlfn.XLOOKUP(CK49,'Banco de dados'!$B:$B,'Banco de dados'!$E:$E))</f>
        <v>#N/A</v>
      </c>
      <c r="CM49" s="28">
        <f t="shared" si="21"/>
        <v>1</v>
      </c>
      <c r="CN49" s="26">
        <f>_xlfn.XLOOKUP(CI49,'Banco de dados'!$B:$B,'Banco de dados'!$H:$H)</f>
        <v>30</v>
      </c>
      <c r="CO49" s="26" t="e">
        <f t="array" aca="1" ref="CO49" ca="1">_xludf.XLOOKUP(CK49,'Banco de dados'!$B:$B,'Banco de dados'!$H:$H)</f>
        <v>#NAME?</v>
      </c>
      <c r="CP49" s="26" t="e">
        <f t="array" aca="1" ref="CP49" ca="1">_xludf.XLOOKUP(CI49,'Banco de dados'!$B:$B,'Banco de dados'!$F:$F)</f>
        <v>#NAME?</v>
      </c>
      <c r="CQ49" s="26" t="e">
        <f t="array" aca="1" ref="CQ49" ca="1">_xludf.XLOOKUP(CK49,'Banco de dados'!$B:$B,'Banco de dados'!$F:$F)</f>
        <v>#NAME?</v>
      </c>
      <c r="CR49" s="27">
        <v>0</v>
      </c>
      <c r="CS49" s="27"/>
      <c r="CT49" s="26" t="str">
        <f>IF(AG49=0.5,"Suporte",IF(AND(AG49&gt;='Braços de IP'!$B$9,AG49&lt;='Braços de IP'!$D$9),'Braços de IP'!$E$9,IF(AND(AG49&gt;='Braços de IP'!$B$10,AG49&lt;='Braços de IP'!$D$10),'Braços de IP'!$E$10,IF(AND(AG49&gt;='Braços de IP'!$B$11,AG49&lt;='Braços de IP'!$D$11),'Braços de IP'!$E$11,IF(AND(AG49&gt;='Braços de IP'!$B$12,AG49&lt;='Braços de IP'!$D$12),'Braços de IP'!$E$12,IF(AND(AG49&gt;='Braços de IP'!$B$13,AG49&lt;='Braços de IP'!$D$13),'Braços de IP'!$E$13,IF(AND(AG49&gt;='Braços de IP'!$B$14,AG49&lt;='Braços de IP'!$D$14),'Braços de IP'!$E$14,"ERRO")))))))</f>
        <v>ERRO</v>
      </c>
      <c r="CU49" s="27" t="s">
        <v>479</v>
      </c>
      <c r="CV49" s="26">
        <f>IF($CU49="","",VLOOKUP($CU49,'Braços de IP'!$E$9:$I$15,2,0))</f>
        <v>1.2</v>
      </c>
      <c r="CW49" s="29">
        <f>IF($CU49="","",VLOOKUP($CU49,'Braços de IP'!$E$9:$I$15,5,0))</f>
        <v>6.5</v>
      </c>
      <c r="CX49" s="26"/>
      <c r="CY49" s="26"/>
      <c r="CZ49" s="81" t="s">
        <v>1877</v>
      </c>
      <c r="DA49" s="26"/>
      <c r="DB49" s="26"/>
      <c r="DC49" s="26"/>
      <c r="DD49" s="30">
        <f t="shared" si="22"/>
        <v>30</v>
      </c>
      <c r="DE49" s="31">
        <f t="shared" si="23"/>
        <v>0</v>
      </c>
      <c r="DF49" s="30">
        <f t="shared" si="24"/>
        <v>30</v>
      </c>
      <c r="DG49" s="32" t="e">
        <f t="shared" si="25"/>
        <v>#DIV/0!</v>
      </c>
      <c r="DH49" s="33" t="s">
        <v>143</v>
      </c>
      <c r="DI49" s="34"/>
      <c r="DJ49" s="35"/>
      <c r="DK49" s="16" t="s">
        <v>144</v>
      </c>
      <c r="DL49" s="16"/>
      <c r="DN49" s="36" t="e">
        <f t="shared" si="26"/>
        <v>#VALUE!</v>
      </c>
    </row>
    <row r="50" spans="1:124" ht="15.75" hidden="1" customHeight="1" x14ac:dyDescent="0.25">
      <c r="A50" s="1" t="s">
        <v>173</v>
      </c>
      <c r="B50" s="15">
        <v>298</v>
      </c>
      <c r="C50" s="15" t="s">
        <v>174</v>
      </c>
      <c r="D50" s="16" t="s">
        <v>185</v>
      </c>
      <c r="E50" s="16">
        <v>-8.0719449999999995</v>
      </c>
      <c r="F50" s="16">
        <v>-34.880063</v>
      </c>
      <c r="G50" s="16" t="s">
        <v>157</v>
      </c>
      <c r="H50" s="17" t="s">
        <v>136</v>
      </c>
      <c r="I50" s="16" t="s">
        <v>136</v>
      </c>
      <c r="J50" s="17" t="s">
        <v>137</v>
      </c>
      <c r="K50" s="18">
        <v>115</v>
      </c>
      <c r="L50" s="17" t="s">
        <v>138</v>
      </c>
      <c r="M50" s="17">
        <v>0</v>
      </c>
      <c r="N50" s="16">
        <f t="shared" si="0"/>
        <v>460</v>
      </c>
      <c r="O50" s="17">
        <v>1</v>
      </c>
      <c r="P50" s="17"/>
      <c r="Q50" s="17"/>
      <c r="R50" s="16"/>
      <c r="S50" s="16"/>
      <c r="T50" s="16"/>
      <c r="U50" s="17"/>
      <c r="V50" s="17">
        <v>0</v>
      </c>
      <c r="W50" s="17"/>
      <c r="X50" s="17"/>
      <c r="Y50" s="17" t="s">
        <v>186</v>
      </c>
      <c r="Z50" s="17">
        <v>0</v>
      </c>
      <c r="AA50" s="17" t="s">
        <v>161</v>
      </c>
      <c r="AB50" s="17"/>
      <c r="AC50" s="17">
        <v>20</v>
      </c>
      <c r="AD50" s="17">
        <v>8.9499999999999993</v>
      </c>
      <c r="AE50" s="16">
        <v>2</v>
      </c>
      <c r="AF50" s="17">
        <v>0.94</v>
      </c>
      <c r="AG50" s="17">
        <v>2.93</v>
      </c>
      <c r="AH50" s="17">
        <f t="shared" si="1"/>
        <v>1.9900000000000002</v>
      </c>
      <c r="AI50" s="17" t="s">
        <v>136</v>
      </c>
      <c r="AJ50" s="17" t="s">
        <v>136</v>
      </c>
      <c r="AK50" s="17" t="s">
        <v>141</v>
      </c>
      <c r="AL50" s="17" t="str">
        <f t="shared" si="2"/>
        <v>erro</v>
      </c>
      <c r="AM50" s="17">
        <v>0</v>
      </c>
      <c r="AN50" s="17"/>
      <c r="AO50" s="17">
        <v>0</v>
      </c>
      <c r="AP50" s="17">
        <v>0</v>
      </c>
      <c r="AQ50" s="17">
        <v>0</v>
      </c>
      <c r="AR50" s="17" t="s">
        <v>136</v>
      </c>
      <c r="AS50" s="19">
        <f t="shared" si="3"/>
        <v>0</v>
      </c>
      <c r="AT50" s="19"/>
      <c r="AU50" s="19">
        <f>VLOOKUP(G50,ABNT5101!$I$3:$J$9,2)</f>
        <v>7.5</v>
      </c>
      <c r="AV50" s="19">
        <f>VLOOKUP(G50,ABNT5101!$I$3:$M$9,5)</f>
        <v>0.18</v>
      </c>
      <c r="AW50" s="17" t="str">
        <f>_xlfn.XLOOKUP(G50,ABNT5101!I:I,ABNT5101!L:L)</f>
        <v>-</v>
      </c>
      <c r="AX50" s="17">
        <f>_xlfn.XLOOKUP(G50,ABNT5101!$I:$I,ABNT5101!M:M)</f>
        <v>0.18</v>
      </c>
      <c r="AY50" s="17" t="str">
        <f>_xlfn.XLOOKUP(G50,ABNT5101!$I:$I,ABNT5101!N:N)</f>
        <v>-</v>
      </c>
      <c r="AZ50" s="17">
        <f>_xlfn.XLOOKUP(G50,ABNT5101!$I:$I,ABNT5101!O:O)</f>
        <v>16</v>
      </c>
      <c r="BA50" s="20" t="str">
        <f t="shared" si="4"/>
        <v>NÃO ATENDE</v>
      </c>
      <c r="BB50" s="21">
        <f t="shared" ref="BB50:BC50" si="79">BE50/AU50-1</f>
        <v>-1</v>
      </c>
      <c r="BC50" s="21">
        <f t="shared" si="79"/>
        <v>-1</v>
      </c>
      <c r="BD50" s="21" t="str">
        <f t="shared" si="6"/>
        <v>-</v>
      </c>
      <c r="BE50" s="22"/>
      <c r="BF50" s="22"/>
      <c r="BG50" s="22"/>
      <c r="BH50" s="22"/>
      <c r="BI50" s="23"/>
      <c r="BJ50" s="22"/>
      <c r="BK50" s="20" t="str">
        <f t="shared" si="7"/>
        <v>NÃO ATENDE</v>
      </c>
      <c r="BL50" s="20" t="str">
        <f t="shared" si="8"/>
        <v>NÃO ATENDE</v>
      </c>
      <c r="BM50" s="20" t="str">
        <f t="shared" si="9"/>
        <v>NÃO ATENDE</v>
      </c>
      <c r="BN50" s="20" t="str">
        <f t="shared" si="10"/>
        <v>ATENDE</v>
      </c>
      <c r="BO50" s="24" t="str">
        <f t="shared" si="11"/>
        <v>C5</v>
      </c>
      <c r="BP50" s="24" t="str">
        <f t="shared" ref="BP50:BP304" si="80">I50</f>
        <v>-</v>
      </c>
      <c r="BQ50" s="25" t="e">
        <f t="shared" si="13"/>
        <v>#VALUE!</v>
      </c>
      <c r="BR50" s="22"/>
      <c r="BS50" s="22"/>
      <c r="BT50" s="24" t="str">
        <f>IF(BP50="-","-",_xlfn.XLOOKUP(BP50,ABNT5101!$B$4:$B$9,ABNT5101!$C$4:$C$9))</f>
        <v>-</v>
      </c>
      <c r="BU50" s="24" t="str">
        <f>IF(BP50="-","-",_xlfn.XLOOKUP(BP50,ABNT5101!$B$4:$B$9,ABNT5101!$D$4:$D$9))</f>
        <v>-</v>
      </c>
      <c r="BV50" s="20" t="str">
        <f t="shared" si="14"/>
        <v>-</v>
      </c>
      <c r="BW50" s="20" t="str">
        <f t="shared" si="15"/>
        <v>-</v>
      </c>
      <c r="BX50" s="20" t="str">
        <f t="shared" si="16"/>
        <v>-</v>
      </c>
      <c r="BY50" s="24" t="str">
        <f t="shared" ref="BY50:BY55" si="81">BP50</f>
        <v>-</v>
      </c>
      <c r="BZ50" s="25" t="e">
        <f t="shared" si="31"/>
        <v>#VALUE!</v>
      </c>
      <c r="CA50" s="24"/>
      <c r="CB50" s="24"/>
      <c r="CC50" s="20" t="str">
        <f>IF(BY50="-","-",_xlfn.XLOOKUP(BY50,ABNT5101!$B$4:$B$9,ABNT5101!$C$4:$C$9))</f>
        <v>-</v>
      </c>
      <c r="CD50" s="24" t="str">
        <f>IF(BY50="-","-",_xlfn.XLOOKUP(BY50,ABNT5101!$B$4:$B$9,ABNT5101!$D$4:$D$9))</f>
        <v>-</v>
      </c>
      <c r="CE50" s="20" t="str">
        <f t="shared" si="18"/>
        <v>-</v>
      </c>
      <c r="CF50" s="20" t="str">
        <f t="shared" si="19"/>
        <v>-</v>
      </c>
      <c r="CG50" s="20" t="str">
        <f t="shared" si="20"/>
        <v>-</v>
      </c>
      <c r="CH50" s="26" t="e">
        <f>_xlfn.XLOOKUP(CI50,'Banco de dados'!$B:$B,'Banco de dados'!$D:$D)</f>
        <v>#N/A</v>
      </c>
      <c r="CI50" s="27"/>
      <c r="CJ50" s="26" t="e">
        <f>_xlfn.XLOOKUP(CI50,'Banco de dados'!$B:$B,'Banco de dados'!$E:$E)</f>
        <v>#N/A</v>
      </c>
      <c r="CK50" s="26"/>
      <c r="CL50" s="26" t="e">
        <f>IF(CK50="-","-",_xlfn.XLOOKUP(CK50,'Banco de dados'!$B:$B,'Banco de dados'!$E:$E))</f>
        <v>#N/A</v>
      </c>
      <c r="CM50" s="28">
        <f t="shared" si="21"/>
        <v>2</v>
      </c>
      <c r="CN50" s="26">
        <f>_xlfn.XLOOKUP(CI50,'Banco de dados'!$B:$B,'Banco de dados'!$H:$H)</f>
        <v>0</v>
      </c>
      <c r="CO50" s="26" t="e">
        <f t="array" aca="1" ref="CO50" ca="1">_xludf.XLOOKUP(CK50,'Banco de dados'!$B:$B,'Banco de dados'!$H:$H)</f>
        <v>#NAME?</v>
      </c>
      <c r="CP50" s="26" t="e">
        <f t="array" aca="1" ref="CP50" ca="1">_xludf.XLOOKUP(CI50,'Banco de dados'!$B:$B,'Banco de dados'!$F:$F)</f>
        <v>#NAME?</v>
      </c>
      <c r="CQ50" s="26" t="e">
        <f t="array" aca="1" ref="CQ50" ca="1">_xludf.XLOOKUP(CK50,'Banco de dados'!$B:$B,'Banco de dados'!$F:$F)</f>
        <v>#NAME?</v>
      </c>
      <c r="CR50" s="27">
        <v>0</v>
      </c>
      <c r="CS50" s="27"/>
      <c r="CT50" s="26" t="str">
        <f>IF(AG50=0.5,"Suporte",IF(AND(AG50&gt;='Braços de IP'!$B$9,AG50&lt;='Braços de IP'!$D$9),'Braços de IP'!$E$9,IF(AND(AG50&gt;='Braços de IP'!$B$10,AG50&lt;='Braços de IP'!$D$10),'Braços de IP'!$E$10,IF(AND(AG50&gt;='Braços de IP'!$B$11,AG50&lt;='Braços de IP'!$D$11),'Braços de IP'!$E$11,IF(AND(AG50&gt;='Braços de IP'!$B$12,AG50&lt;='Braços de IP'!$D$12),'Braços de IP'!$E$12,IF(AND(AG50&gt;='Braços de IP'!$B$13,AG50&lt;='Braços de IP'!$D$13),'Braços de IP'!$E$13,IF(AND(AG50&gt;='Braços de IP'!$B$14,AG50&lt;='Braços de IP'!$D$14),'Braços de IP'!$E$14,"ERRO")))))))</f>
        <v>Longo I</v>
      </c>
      <c r="CU50" s="27"/>
      <c r="CV50" s="26" t="str">
        <f>IF($CU50="","",VLOOKUP($CU50,'Braços de IP'!$E$9:$I$15,2,0))</f>
        <v/>
      </c>
      <c r="CW50" s="29" t="str">
        <f>IF($CU50="","",VLOOKUP($CU50,'Braços de IP'!$E$9:$I$15,5,0))</f>
        <v/>
      </c>
      <c r="CX50" s="26"/>
      <c r="CY50" s="26"/>
      <c r="CZ50" s="26"/>
      <c r="DA50" s="26"/>
      <c r="DB50" s="26"/>
      <c r="DC50" s="26"/>
      <c r="DD50" s="30">
        <f t="shared" si="22"/>
        <v>0</v>
      </c>
      <c r="DE50" s="31">
        <f t="shared" si="23"/>
        <v>115</v>
      </c>
      <c r="DF50" s="30">
        <f t="shared" si="24"/>
        <v>230</v>
      </c>
      <c r="DG50" s="32">
        <f t="shared" si="25"/>
        <v>1</v>
      </c>
      <c r="DH50" s="33" t="s">
        <v>143</v>
      </c>
      <c r="DI50" s="34"/>
      <c r="DJ50" s="35"/>
      <c r="DK50" s="16" t="s">
        <v>144</v>
      </c>
      <c r="DL50" s="16"/>
      <c r="DM50" s="1"/>
      <c r="DN50" s="36" t="e">
        <f t="shared" si="26"/>
        <v>#VALUE!</v>
      </c>
      <c r="DO50" s="1"/>
      <c r="DP50" s="1"/>
      <c r="DQ50" s="1"/>
      <c r="DR50" s="1"/>
      <c r="DS50" s="1"/>
      <c r="DT50" s="1"/>
    </row>
    <row r="51" spans="1:124" ht="15.75" hidden="1" customHeight="1" x14ac:dyDescent="0.25">
      <c r="A51" s="1" t="s">
        <v>173</v>
      </c>
      <c r="B51" s="15">
        <v>298</v>
      </c>
      <c r="C51" s="15" t="s">
        <v>174</v>
      </c>
      <c r="D51" s="16" t="s">
        <v>185</v>
      </c>
      <c r="E51" s="16">
        <v>-8.0719449999999995</v>
      </c>
      <c r="F51" s="16">
        <v>-34.880063</v>
      </c>
      <c r="G51" s="16" t="s">
        <v>157</v>
      </c>
      <c r="H51" s="17" t="s">
        <v>136</v>
      </c>
      <c r="I51" s="16" t="s">
        <v>136</v>
      </c>
      <c r="J51" s="17" t="s">
        <v>137</v>
      </c>
      <c r="K51" s="18">
        <v>115</v>
      </c>
      <c r="L51" s="17" t="s">
        <v>138</v>
      </c>
      <c r="M51" s="17">
        <v>0</v>
      </c>
      <c r="N51" s="16">
        <f t="shared" si="0"/>
        <v>460</v>
      </c>
      <c r="O51" s="17">
        <v>1</v>
      </c>
      <c r="P51" s="17"/>
      <c r="Q51" s="17"/>
      <c r="R51" s="16"/>
      <c r="S51" s="16"/>
      <c r="T51" s="16"/>
      <c r="U51" s="17"/>
      <c r="V51" s="17">
        <v>0</v>
      </c>
      <c r="W51" s="17"/>
      <c r="X51" s="17"/>
      <c r="Y51" s="17" t="s">
        <v>186</v>
      </c>
      <c r="Z51" s="17">
        <v>0</v>
      </c>
      <c r="AA51" s="17" t="s">
        <v>161</v>
      </c>
      <c r="AB51" s="17"/>
      <c r="AC51" s="17">
        <v>20</v>
      </c>
      <c r="AD51" s="17">
        <v>8.9499999999999993</v>
      </c>
      <c r="AE51" s="16">
        <v>2</v>
      </c>
      <c r="AF51" s="17">
        <v>0.94</v>
      </c>
      <c r="AG51" s="17">
        <v>2.93</v>
      </c>
      <c r="AH51" s="17">
        <f t="shared" si="1"/>
        <v>1.9900000000000002</v>
      </c>
      <c r="AI51" s="17" t="s">
        <v>136</v>
      </c>
      <c r="AJ51" s="17" t="s">
        <v>136</v>
      </c>
      <c r="AK51" s="17" t="s">
        <v>141</v>
      </c>
      <c r="AL51" s="17" t="str">
        <f t="shared" si="2"/>
        <v>erro</v>
      </c>
      <c r="AM51" s="17">
        <v>0</v>
      </c>
      <c r="AN51" s="17"/>
      <c r="AO51" s="17">
        <v>0</v>
      </c>
      <c r="AP51" s="17">
        <v>0</v>
      </c>
      <c r="AQ51" s="17">
        <v>0</v>
      </c>
      <c r="AR51" s="17" t="s">
        <v>136</v>
      </c>
      <c r="AS51" s="19">
        <f t="shared" si="3"/>
        <v>0</v>
      </c>
      <c r="AT51" s="19"/>
      <c r="AU51" s="19">
        <f>VLOOKUP(G51,ABNT5101!$I$3:$J$9,2)</f>
        <v>7.5</v>
      </c>
      <c r="AV51" s="19">
        <f>VLOOKUP(G51,ABNT5101!$I$3:$M$9,5)</f>
        <v>0.18</v>
      </c>
      <c r="AW51" s="17" t="str">
        <f>_xlfn.XLOOKUP(G51,ABNT5101!I:I,ABNT5101!L:L)</f>
        <v>-</v>
      </c>
      <c r="AX51" s="17">
        <f>_xlfn.XLOOKUP(G51,ABNT5101!$I:$I,ABNT5101!M:M)</f>
        <v>0.18</v>
      </c>
      <c r="AY51" s="17" t="str">
        <f>_xlfn.XLOOKUP(G51,ABNT5101!$I:$I,ABNT5101!N:N)</f>
        <v>-</v>
      </c>
      <c r="AZ51" s="17">
        <f>_xlfn.XLOOKUP(G51,ABNT5101!$I:$I,ABNT5101!O:O)</f>
        <v>16</v>
      </c>
      <c r="BA51" s="20" t="str">
        <f t="shared" si="4"/>
        <v>NÃO ATENDE</v>
      </c>
      <c r="BB51" s="21">
        <f t="shared" ref="BB51:BC51" si="82">BE51/AU51-1</f>
        <v>-1</v>
      </c>
      <c r="BC51" s="21">
        <f t="shared" si="82"/>
        <v>-1</v>
      </c>
      <c r="BD51" s="21" t="str">
        <f t="shared" si="6"/>
        <v>-</v>
      </c>
      <c r="BE51" s="22"/>
      <c r="BF51" s="22"/>
      <c r="BG51" s="22"/>
      <c r="BH51" s="22"/>
      <c r="BI51" s="23"/>
      <c r="BJ51" s="22"/>
      <c r="BK51" s="20" t="str">
        <f t="shared" si="7"/>
        <v>NÃO ATENDE</v>
      </c>
      <c r="BL51" s="20" t="str">
        <f t="shared" si="8"/>
        <v>NÃO ATENDE</v>
      </c>
      <c r="BM51" s="20" t="str">
        <f t="shared" si="9"/>
        <v>NÃO ATENDE</v>
      </c>
      <c r="BN51" s="20" t="str">
        <f t="shared" si="10"/>
        <v>ATENDE</v>
      </c>
      <c r="BO51" s="24" t="str">
        <f t="shared" si="11"/>
        <v>C5</v>
      </c>
      <c r="BP51" s="24" t="str">
        <f t="shared" si="80"/>
        <v>-</v>
      </c>
      <c r="BQ51" s="25" t="e">
        <f t="shared" si="13"/>
        <v>#VALUE!</v>
      </c>
      <c r="BR51" s="22"/>
      <c r="BS51" s="22"/>
      <c r="BT51" s="24" t="str">
        <f>IF(BP51="-","-",_xlfn.XLOOKUP(BP51,ABNT5101!$B$4:$B$9,ABNT5101!$C$4:$C$9))</f>
        <v>-</v>
      </c>
      <c r="BU51" s="24" t="str">
        <f>IF(BP51="-","-",_xlfn.XLOOKUP(BP51,ABNT5101!$B$4:$B$9,ABNT5101!$D$4:$D$9))</f>
        <v>-</v>
      </c>
      <c r="BV51" s="20" t="str">
        <f t="shared" si="14"/>
        <v>-</v>
      </c>
      <c r="BW51" s="20" t="str">
        <f t="shared" si="15"/>
        <v>-</v>
      </c>
      <c r="BX51" s="20" t="str">
        <f t="shared" si="16"/>
        <v>-</v>
      </c>
      <c r="BY51" s="24" t="str">
        <f t="shared" si="81"/>
        <v>-</v>
      </c>
      <c r="BZ51" s="25" t="e">
        <f t="shared" si="31"/>
        <v>#VALUE!</v>
      </c>
      <c r="CA51" s="24"/>
      <c r="CB51" s="24"/>
      <c r="CC51" s="20" t="str">
        <f>IF(BY51="-","-",_xlfn.XLOOKUP(BY51,ABNT5101!$B$4:$B$9,ABNT5101!$C$4:$C$9))</f>
        <v>-</v>
      </c>
      <c r="CD51" s="24" t="str">
        <f>IF(BY51="-","-",_xlfn.XLOOKUP(BY51,ABNT5101!$B$4:$B$9,ABNT5101!$D$4:$D$9))</f>
        <v>-</v>
      </c>
      <c r="CE51" s="20" t="str">
        <f t="shared" si="18"/>
        <v>-</v>
      </c>
      <c r="CF51" s="20" t="str">
        <f t="shared" si="19"/>
        <v>-</v>
      </c>
      <c r="CG51" s="20" t="str">
        <f t="shared" si="20"/>
        <v>-</v>
      </c>
      <c r="CH51" s="26" t="e">
        <f>_xlfn.XLOOKUP(CI51,'Banco de dados'!$B:$B,'Banco de dados'!$D:$D)</f>
        <v>#N/A</v>
      </c>
      <c r="CI51" s="27"/>
      <c r="CJ51" s="26" t="e">
        <f>_xlfn.XLOOKUP(CI51,'Banco de dados'!$B:$B,'Banco de dados'!$E:$E)</f>
        <v>#N/A</v>
      </c>
      <c r="CK51" s="26"/>
      <c r="CL51" s="26" t="e">
        <f>IF(CK51="-","-",_xlfn.XLOOKUP(CK51,'Banco de dados'!$B:$B,'Banco de dados'!$E:$E))</f>
        <v>#N/A</v>
      </c>
      <c r="CM51" s="28">
        <f t="shared" si="21"/>
        <v>2</v>
      </c>
      <c r="CN51" s="26">
        <f>_xlfn.XLOOKUP(CI51,'Banco de dados'!$B:$B,'Banco de dados'!$H:$H)</f>
        <v>0</v>
      </c>
      <c r="CO51" s="26" t="e">
        <f t="array" aca="1" ref="CO51" ca="1">_xludf.XLOOKUP(CK51,'Banco de dados'!$B:$B,'Banco de dados'!$H:$H)</f>
        <v>#NAME?</v>
      </c>
      <c r="CP51" s="26" t="e">
        <f t="array" aca="1" ref="CP51" ca="1">_xludf.XLOOKUP(CI51,'Banco de dados'!$B:$B,'Banco de dados'!$F:$F)</f>
        <v>#NAME?</v>
      </c>
      <c r="CQ51" s="26" t="e">
        <f t="array" aca="1" ref="CQ51" ca="1">_xludf.XLOOKUP(CK51,'Banco de dados'!$B:$B,'Banco de dados'!$F:$F)</f>
        <v>#NAME?</v>
      </c>
      <c r="CR51" s="27">
        <v>0</v>
      </c>
      <c r="CS51" s="27">
        <v>2</v>
      </c>
      <c r="CT51" s="26" t="str">
        <f>IF(AG51=0.5,"Suporte",IF(AND(AG51&gt;='Braços de IP'!$B$9,AG51&lt;='Braços de IP'!$D$9),'Braços de IP'!$E$9,IF(AND(AG51&gt;='Braços de IP'!$B$10,AG51&lt;='Braços de IP'!$D$10),'Braços de IP'!$E$10,IF(AND(AG51&gt;='Braços de IP'!$B$11,AG51&lt;='Braços de IP'!$D$11),'Braços de IP'!$E$11,IF(AND(AG51&gt;='Braços de IP'!$B$12,AG51&lt;='Braços de IP'!$D$12),'Braços de IP'!$E$12,IF(AND(AG51&gt;='Braços de IP'!$B$13,AG51&lt;='Braços de IP'!$D$13),'Braços de IP'!$E$13,IF(AND(AG51&gt;='Braços de IP'!$B$14,AG51&lt;='Braços de IP'!$D$14),'Braços de IP'!$E$14,"ERRO")))))))</f>
        <v>Longo I</v>
      </c>
      <c r="CU51" s="27"/>
      <c r="CV51" s="26" t="str">
        <f>IF($CU51="","",VLOOKUP($CU51,'Braços de IP'!$E$9:$I$15,2,0))</f>
        <v/>
      </c>
      <c r="CW51" s="29" t="str">
        <f>IF($CU51="","",VLOOKUP($CU51,'Braços de IP'!$E$9:$I$15,5,0))</f>
        <v/>
      </c>
      <c r="CX51" s="26"/>
      <c r="CY51" s="26"/>
      <c r="CZ51" s="26"/>
      <c r="DA51" s="26"/>
      <c r="DB51" s="26"/>
      <c r="DC51" s="26"/>
      <c r="DD51" s="30">
        <f t="shared" si="22"/>
        <v>0</v>
      </c>
      <c r="DE51" s="31">
        <f t="shared" si="23"/>
        <v>115</v>
      </c>
      <c r="DF51" s="30">
        <f t="shared" si="24"/>
        <v>230</v>
      </c>
      <c r="DG51" s="32">
        <f t="shared" si="25"/>
        <v>1</v>
      </c>
      <c r="DH51" s="33" t="s">
        <v>143</v>
      </c>
      <c r="DI51" s="34"/>
      <c r="DJ51" s="35"/>
      <c r="DK51" s="16" t="s">
        <v>144</v>
      </c>
      <c r="DL51" s="16"/>
      <c r="DM51" s="1"/>
      <c r="DN51" s="36" t="e">
        <f t="shared" si="26"/>
        <v>#VALUE!</v>
      </c>
      <c r="DO51" s="1"/>
      <c r="DP51" s="1"/>
      <c r="DQ51" s="1"/>
      <c r="DR51" s="1"/>
      <c r="DS51" s="1"/>
      <c r="DT51" s="1"/>
    </row>
    <row r="52" spans="1:124" ht="15.75" hidden="1" customHeight="1" x14ac:dyDescent="0.25">
      <c r="A52" s="1" t="s">
        <v>173</v>
      </c>
      <c r="B52" s="15">
        <v>298</v>
      </c>
      <c r="C52" s="15" t="s">
        <v>174</v>
      </c>
      <c r="D52" s="16" t="s">
        <v>185</v>
      </c>
      <c r="E52" s="16">
        <v>-8.0719449999999995</v>
      </c>
      <c r="F52" s="16">
        <v>-34.880063</v>
      </c>
      <c r="G52" s="16" t="s">
        <v>157</v>
      </c>
      <c r="H52" s="17" t="s">
        <v>136</v>
      </c>
      <c r="I52" s="16" t="s">
        <v>136</v>
      </c>
      <c r="J52" s="17" t="s">
        <v>137</v>
      </c>
      <c r="K52" s="18">
        <v>115</v>
      </c>
      <c r="L52" s="17" t="s">
        <v>138</v>
      </c>
      <c r="M52" s="17">
        <v>0</v>
      </c>
      <c r="N52" s="16">
        <f t="shared" si="0"/>
        <v>460</v>
      </c>
      <c r="O52" s="17">
        <v>1</v>
      </c>
      <c r="P52" s="17"/>
      <c r="Q52" s="17"/>
      <c r="R52" s="16"/>
      <c r="S52" s="16"/>
      <c r="T52" s="16"/>
      <c r="U52" s="17"/>
      <c r="V52" s="17">
        <v>0</v>
      </c>
      <c r="W52" s="17"/>
      <c r="X52" s="17"/>
      <c r="Y52" s="17" t="s">
        <v>186</v>
      </c>
      <c r="Z52" s="17">
        <v>0</v>
      </c>
      <c r="AA52" s="17" t="s">
        <v>161</v>
      </c>
      <c r="AB52" s="17"/>
      <c r="AC52" s="17">
        <v>20</v>
      </c>
      <c r="AD52" s="17">
        <v>8.9499999999999993</v>
      </c>
      <c r="AE52" s="16">
        <v>2</v>
      </c>
      <c r="AF52" s="17">
        <v>0.94</v>
      </c>
      <c r="AG52" s="17">
        <v>2.93</v>
      </c>
      <c r="AH52" s="17">
        <f t="shared" si="1"/>
        <v>1.9900000000000002</v>
      </c>
      <c r="AI52" s="17" t="s">
        <v>136</v>
      </c>
      <c r="AJ52" s="17" t="s">
        <v>136</v>
      </c>
      <c r="AK52" s="17" t="s">
        <v>141</v>
      </c>
      <c r="AL52" s="17" t="str">
        <f t="shared" si="2"/>
        <v>erro</v>
      </c>
      <c r="AM52" s="17">
        <v>0</v>
      </c>
      <c r="AN52" s="17"/>
      <c r="AO52" s="17">
        <v>0</v>
      </c>
      <c r="AP52" s="17">
        <v>0</v>
      </c>
      <c r="AQ52" s="17">
        <v>0</v>
      </c>
      <c r="AR52" s="17" t="s">
        <v>136</v>
      </c>
      <c r="AS52" s="19">
        <f t="shared" si="3"/>
        <v>0</v>
      </c>
      <c r="AT52" s="19"/>
      <c r="AU52" s="19">
        <f>VLOOKUP(G52,ABNT5101!$I$3:$J$9,2)</f>
        <v>7.5</v>
      </c>
      <c r="AV52" s="19">
        <f>VLOOKUP(G52,ABNT5101!$I$3:$M$9,5)</f>
        <v>0.18</v>
      </c>
      <c r="AW52" s="17" t="str">
        <f>_xlfn.XLOOKUP(G52,ABNT5101!I:I,ABNT5101!L:L)</f>
        <v>-</v>
      </c>
      <c r="AX52" s="17">
        <f>_xlfn.XLOOKUP(G52,ABNT5101!$I:$I,ABNT5101!M:M)</f>
        <v>0.18</v>
      </c>
      <c r="AY52" s="17" t="str">
        <f>_xlfn.XLOOKUP(G52,ABNT5101!$I:$I,ABNT5101!N:N)</f>
        <v>-</v>
      </c>
      <c r="AZ52" s="17">
        <f>_xlfn.XLOOKUP(G52,ABNT5101!$I:$I,ABNT5101!O:O)</f>
        <v>16</v>
      </c>
      <c r="BA52" s="20" t="str">
        <f t="shared" si="4"/>
        <v>NÃO ATENDE</v>
      </c>
      <c r="BB52" s="21">
        <f t="shared" ref="BB52:BC52" si="83">BE52/AU52-1</f>
        <v>-1</v>
      </c>
      <c r="BC52" s="21">
        <f t="shared" si="83"/>
        <v>-1</v>
      </c>
      <c r="BD52" s="21" t="str">
        <f t="shared" si="6"/>
        <v>-</v>
      </c>
      <c r="BE52" s="22"/>
      <c r="BF52" s="22"/>
      <c r="BG52" s="22"/>
      <c r="BH52" s="22"/>
      <c r="BI52" s="23"/>
      <c r="BJ52" s="22"/>
      <c r="BK52" s="20" t="str">
        <f t="shared" si="7"/>
        <v>NÃO ATENDE</v>
      </c>
      <c r="BL52" s="20" t="str">
        <f t="shared" si="8"/>
        <v>NÃO ATENDE</v>
      </c>
      <c r="BM52" s="20" t="str">
        <f t="shared" si="9"/>
        <v>NÃO ATENDE</v>
      </c>
      <c r="BN52" s="20" t="str">
        <f t="shared" si="10"/>
        <v>ATENDE</v>
      </c>
      <c r="BO52" s="24" t="str">
        <f t="shared" si="11"/>
        <v>C5</v>
      </c>
      <c r="BP52" s="24" t="str">
        <f t="shared" si="80"/>
        <v>-</v>
      </c>
      <c r="BQ52" s="25" t="e">
        <f t="shared" si="13"/>
        <v>#VALUE!</v>
      </c>
      <c r="BR52" s="22"/>
      <c r="BS52" s="22"/>
      <c r="BT52" s="24" t="str">
        <f>IF(BP52="-","-",_xlfn.XLOOKUP(BP52,ABNT5101!$B$4:$B$9,ABNT5101!$C$4:$C$9))</f>
        <v>-</v>
      </c>
      <c r="BU52" s="24" t="str">
        <f>IF(BP52="-","-",_xlfn.XLOOKUP(BP52,ABNT5101!$B$4:$B$9,ABNT5101!$D$4:$D$9))</f>
        <v>-</v>
      </c>
      <c r="BV52" s="20" t="str">
        <f t="shared" si="14"/>
        <v>-</v>
      </c>
      <c r="BW52" s="20" t="str">
        <f t="shared" si="15"/>
        <v>-</v>
      </c>
      <c r="BX52" s="20" t="str">
        <f t="shared" si="16"/>
        <v>-</v>
      </c>
      <c r="BY52" s="24" t="str">
        <f t="shared" si="81"/>
        <v>-</v>
      </c>
      <c r="BZ52" s="25" t="e">
        <f t="shared" si="31"/>
        <v>#VALUE!</v>
      </c>
      <c r="CA52" s="24"/>
      <c r="CB52" s="24"/>
      <c r="CC52" s="20" t="str">
        <f>IF(BY52="-","-",_xlfn.XLOOKUP(BY52,ABNT5101!$B$4:$B$9,ABNT5101!$C$4:$C$9))</f>
        <v>-</v>
      </c>
      <c r="CD52" s="24" t="str">
        <f>IF(BY52="-","-",_xlfn.XLOOKUP(BY52,ABNT5101!$B$4:$B$9,ABNT5101!$D$4:$D$9))</f>
        <v>-</v>
      </c>
      <c r="CE52" s="20" t="str">
        <f t="shared" si="18"/>
        <v>-</v>
      </c>
      <c r="CF52" s="20" t="str">
        <f t="shared" si="19"/>
        <v>-</v>
      </c>
      <c r="CG52" s="20" t="str">
        <f t="shared" si="20"/>
        <v>-</v>
      </c>
      <c r="CH52" s="26" t="e">
        <f>_xlfn.XLOOKUP(CI52,'Banco de dados'!$B:$B,'Banco de dados'!$D:$D)</f>
        <v>#N/A</v>
      </c>
      <c r="CI52" s="27"/>
      <c r="CJ52" s="26" t="e">
        <f>_xlfn.XLOOKUP(CI52,'Banco de dados'!$B:$B,'Banco de dados'!$E:$E)</f>
        <v>#N/A</v>
      </c>
      <c r="CK52" s="26"/>
      <c r="CL52" s="26" t="e">
        <f>IF(CK52="-","-",_xlfn.XLOOKUP(CK52,'Banco de dados'!$B:$B,'Banco de dados'!$E:$E))</f>
        <v>#N/A</v>
      </c>
      <c r="CM52" s="28">
        <f t="shared" si="21"/>
        <v>2</v>
      </c>
      <c r="CN52" s="26">
        <f>_xlfn.XLOOKUP(CI52,'Banco de dados'!$B:$B,'Banco de dados'!$H:$H)</f>
        <v>0</v>
      </c>
      <c r="CO52" s="26" t="e">
        <f t="array" aca="1" ref="CO52" ca="1">_xludf.XLOOKUP(CK52,'Banco de dados'!$B:$B,'Banco de dados'!$H:$H)</f>
        <v>#NAME?</v>
      </c>
      <c r="CP52" s="26" t="e">
        <f t="array" aca="1" ref="CP52" ca="1">_xludf.XLOOKUP(CI52,'Banco de dados'!$B:$B,'Banco de dados'!$F:$F)</f>
        <v>#NAME?</v>
      </c>
      <c r="CQ52" s="26" t="e">
        <f t="array" aca="1" ref="CQ52" ca="1">_xludf.XLOOKUP(CK52,'Banco de dados'!$B:$B,'Banco de dados'!$F:$F)</f>
        <v>#NAME?</v>
      </c>
      <c r="CR52" s="27">
        <v>0</v>
      </c>
      <c r="CS52" s="27">
        <v>3</v>
      </c>
      <c r="CT52" s="26" t="str">
        <f>IF(AG52=0.5,"Suporte",IF(AND(AG52&gt;='Braços de IP'!$B$9,AG52&lt;='Braços de IP'!$D$9),'Braços de IP'!$E$9,IF(AND(AG52&gt;='Braços de IP'!$B$10,AG52&lt;='Braços de IP'!$D$10),'Braços de IP'!$E$10,IF(AND(AG52&gt;='Braços de IP'!$B$11,AG52&lt;='Braços de IP'!$D$11),'Braços de IP'!$E$11,IF(AND(AG52&gt;='Braços de IP'!$B$12,AG52&lt;='Braços de IP'!$D$12),'Braços de IP'!$E$12,IF(AND(AG52&gt;='Braços de IP'!$B$13,AG52&lt;='Braços de IP'!$D$13),'Braços de IP'!$E$13,IF(AND(AG52&gt;='Braços de IP'!$B$14,AG52&lt;='Braços de IP'!$D$14),'Braços de IP'!$E$14,"ERRO")))))))</f>
        <v>Longo I</v>
      </c>
      <c r="CU52" s="27"/>
      <c r="CV52" s="26" t="str">
        <f>IF($CU52="","",VLOOKUP($CU52,'Braços de IP'!$E$9:$I$15,2,0))</f>
        <v/>
      </c>
      <c r="CW52" s="29" t="str">
        <f>IF($CU52="","",VLOOKUP($CU52,'Braços de IP'!$E$9:$I$15,5,0))</f>
        <v/>
      </c>
      <c r="CX52" s="26"/>
      <c r="CY52" s="26"/>
      <c r="CZ52" s="26"/>
      <c r="DA52" s="26"/>
      <c r="DB52" s="26"/>
      <c r="DC52" s="26"/>
      <c r="DD52" s="30">
        <f t="shared" si="22"/>
        <v>0</v>
      </c>
      <c r="DE52" s="31">
        <f t="shared" si="23"/>
        <v>115</v>
      </c>
      <c r="DF52" s="30">
        <f t="shared" si="24"/>
        <v>230</v>
      </c>
      <c r="DG52" s="32">
        <f t="shared" si="25"/>
        <v>1</v>
      </c>
      <c r="DH52" s="33" t="s">
        <v>143</v>
      </c>
      <c r="DI52" s="34"/>
      <c r="DJ52" s="35"/>
      <c r="DK52" s="16" t="s">
        <v>144</v>
      </c>
      <c r="DL52" s="16"/>
      <c r="DM52" s="1"/>
      <c r="DN52" s="36" t="e">
        <f t="shared" si="26"/>
        <v>#VALUE!</v>
      </c>
      <c r="DO52" s="1"/>
      <c r="DP52" s="1"/>
      <c r="DQ52" s="1"/>
      <c r="DR52" s="1"/>
      <c r="DS52" s="1"/>
      <c r="DT52" s="1"/>
    </row>
    <row r="53" spans="1:124" ht="15.75" hidden="1" customHeight="1" x14ac:dyDescent="0.25">
      <c r="A53" s="1" t="s">
        <v>187</v>
      </c>
      <c r="B53" s="15">
        <v>299</v>
      </c>
      <c r="C53" s="15" t="s">
        <v>188</v>
      </c>
      <c r="D53" s="16" t="s">
        <v>189</v>
      </c>
      <c r="E53" s="16">
        <v>-8.0710879999999996</v>
      </c>
      <c r="F53" s="16">
        <v>-34.876351999999997</v>
      </c>
      <c r="G53" s="16" t="s">
        <v>157</v>
      </c>
      <c r="H53" s="17" t="s">
        <v>136</v>
      </c>
      <c r="I53" s="16" t="s">
        <v>135</v>
      </c>
      <c r="J53" s="17" t="s">
        <v>137</v>
      </c>
      <c r="K53" s="18">
        <v>150</v>
      </c>
      <c r="L53" s="17" t="s">
        <v>138</v>
      </c>
      <c r="M53" s="17" t="s">
        <v>184</v>
      </c>
      <c r="N53" s="16">
        <f t="shared" si="0"/>
        <v>600</v>
      </c>
      <c r="O53" s="17">
        <v>1</v>
      </c>
      <c r="P53" s="17"/>
      <c r="Q53" s="17"/>
      <c r="R53" s="16"/>
      <c r="S53" s="16"/>
      <c r="T53" s="16"/>
      <c r="U53" s="17"/>
      <c r="V53" s="17">
        <v>0.74</v>
      </c>
      <c r="W53" s="17"/>
      <c r="X53" s="17"/>
      <c r="Y53" s="17">
        <v>0</v>
      </c>
      <c r="Z53" s="17">
        <v>0</v>
      </c>
      <c r="AA53" s="17" t="s">
        <v>139</v>
      </c>
      <c r="AB53" s="17" t="s">
        <v>140</v>
      </c>
      <c r="AC53" s="17">
        <v>31.27</v>
      </c>
      <c r="AD53" s="17">
        <v>10.02</v>
      </c>
      <c r="AE53" s="16">
        <v>2</v>
      </c>
      <c r="AF53" s="17">
        <v>0.63</v>
      </c>
      <c r="AG53" s="17">
        <v>2.74</v>
      </c>
      <c r="AH53" s="17">
        <f t="shared" si="1"/>
        <v>2.1100000000000003</v>
      </c>
      <c r="AI53" s="17" t="s">
        <v>136</v>
      </c>
      <c r="AJ53" s="17" t="s">
        <v>136</v>
      </c>
      <c r="AK53" s="17" t="s">
        <v>141</v>
      </c>
      <c r="AL53" s="17">
        <f t="shared" si="2"/>
        <v>4</v>
      </c>
      <c r="AM53" s="17">
        <v>2</v>
      </c>
      <c r="AN53" s="17" t="s">
        <v>139</v>
      </c>
      <c r="AO53" s="17">
        <v>31.27</v>
      </c>
      <c r="AP53" s="17">
        <v>10.02</v>
      </c>
      <c r="AQ53" s="17">
        <v>2.74</v>
      </c>
      <c r="AR53" s="17" t="s">
        <v>136</v>
      </c>
      <c r="AS53" s="19">
        <f t="shared" si="3"/>
        <v>4</v>
      </c>
      <c r="AT53" s="19"/>
      <c r="AU53" s="19">
        <f>VLOOKUP(G53,ABNT5101!$I$3:$J$9,2)</f>
        <v>7.5</v>
      </c>
      <c r="AV53" s="19">
        <f>VLOOKUP(G53,ABNT5101!$I$3:$M$9,5)</f>
        <v>0.18</v>
      </c>
      <c r="AW53" s="17" t="str">
        <f>_xlfn.XLOOKUP(G53,ABNT5101!I:I,ABNT5101!L:L)</f>
        <v>-</v>
      </c>
      <c r="AX53" s="17">
        <f>_xlfn.XLOOKUP(G53,ABNT5101!$I:$I,ABNT5101!M:M)</f>
        <v>0.18</v>
      </c>
      <c r="AY53" s="17" t="str">
        <f>_xlfn.XLOOKUP(G53,ABNT5101!$I:$I,ABNT5101!N:N)</f>
        <v>-</v>
      </c>
      <c r="AZ53" s="17">
        <f>_xlfn.XLOOKUP(G53,ABNT5101!$I:$I,ABNT5101!O:O)</f>
        <v>16</v>
      </c>
      <c r="BA53" s="20" t="str">
        <f t="shared" si="4"/>
        <v>NÃO ATENDE</v>
      </c>
      <c r="BB53" s="21">
        <f t="shared" ref="BB53:BC53" si="84">BE53/AU53-1</f>
        <v>-1</v>
      </c>
      <c r="BC53" s="21">
        <f t="shared" si="84"/>
        <v>-1</v>
      </c>
      <c r="BD53" s="21" t="str">
        <f t="shared" si="6"/>
        <v>-</v>
      </c>
      <c r="BE53" s="22"/>
      <c r="BF53" s="22"/>
      <c r="BG53" s="22"/>
      <c r="BH53" s="22"/>
      <c r="BI53" s="23"/>
      <c r="BJ53" s="22"/>
      <c r="BK53" s="20" t="str">
        <f t="shared" si="7"/>
        <v>NÃO ATENDE</v>
      </c>
      <c r="BL53" s="20" t="str">
        <f t="shared" si="8"/>
        <v>NÃO ATENDE</v>
      </c>
      <c r="BM53" s="20" t="str">
        <f t="shared" si="9"/>
        <v>NÃO ATENDE</v>
      </c>
      <c r="BN53" s="20" t="str">
        <f t="shared" si="10"/>
        <v>ATENDE</v>
      </c>
      <c r="BO53" s="24" t="str">
        <f t="shared" si="11"/>
        <v>C5</v>
      </c>
      <c r="BP53" s="24" t="str">
        <f t="shared" si="80"/>
        <v>P6</v>
      </c>
      <c r="BQ53" s="25">
        <f t="shared" si="13"/>
        <v>-1</v>
      </c>
      <c r="BR53" s="22"/>
      <c r="BS53" s="22"/>
      <c r="BT53" s="24">
        <f>IF(BP53="-","-",_xlfn.XLOOKUP(BP53,ABNT5101!$B$4:$B$9,ABNT5101!$C$4:$C$9))</f>
        <v>3</v>
      </c>
      <c r="BU53" s="24">
        <f>IF(BP53="-","-",_xlfn.XLOOKUP(BP53,ABNT5101!$B$4:$B$9,ABNT5101!$D$4:$D$9))</f>
        <v>0.6</v>
      </c>
      <c r="BV53" s="20" t="str">
        <f t="shared" si="14"/>
        <v>NÃO ATENDE</v>
      </c>
      <c r="BW53" s="20" t="str">
        <f t="shared" si="15"/>
        <v>NÃO ATENDE</v>
      </c>
      <c r="BX53" s="20" t="str">
        <f t="shared" si="16"/>
        <v>NÃO ATENDE</v>
      </c>
      <c r="BY53" s="24" t="str">
        <f t="shared" si="81"/>
        <v>P6</v>
      </c>
      <c r="BZ53" s="25">
        <f t="shared" si="31"/>
        <v>-1</v>
      </c>
      <c r="CA53" s="24"/>
      <c r="CB53" s="24"/>
      <c r="CC53" s="20">
        <f>IF(BY53="-","-",_xlfn.XLOOKUP(BY53,ABNT5101!$B$4:$B$9,ABNT5101!$C$4:$C$9))</f>
        <v>3</v>
      </c>
      <c r="CD53" s="24">
        <f>IF(BY53="-","-",_xlfn.XLOOKUP(BY53,ABNT5101!$B$4:$B$9,ABNT5101!$D$4:$D$9))</f>
        <v>0.6</v>
      </c>
      <c r="CE53" s="20" t="str">
        <f t="shared" si="18"/>
        <v>NÃO ATENDE</v>
      </c>
      <c r="CF53" s="20" t="str">
        <f t="shared" si="19"/>
        <v>NÃO ATENDE</v>
      </c>
      <c r="CG53" s="20" t="str">
        <f t="shared" si="20"/>
        <v>NÃO ATENDE</v>
      </c>
      <c r="CH53" s="26" t="e">
        <f>_xlfn.XLOOKUP(CI53,'Banco de dados'!$B:$B,'Banco de dados'!$D:$D)</f>
        <v>#N/A</v>
      </c>
      <c r="CI53" s="27"/>
      <c r="CJ53" s="26" t="e">
        <f>_xlfn.XLOOKUP(CI53,'Banco de dados'!$B:$B,'Banco de dados'!$E:$E)</f>
        <v>#N/A</v>
      </c>
      <c r="CK53" s="26"/>
      <c r="CL53" s="26" t="e">
        <f>IF(CK53="-","-",_xlfn.XLOOKUP(CK53,'Banco de dados'!$B:$B,'Banco de dados'!$E:$E))</f>
        <v>#N/A</v>
      </c>
      <c r="CM53" s="28">
        <f t="shared" si="21"/>
        <v>2</v>
      </c>
      <c r="CN53" s="26">
        <f>_xlfn.XLOOKUP(CI53,'Banco de dados'!$B:$B,'Banco de dados'!$H:$H)</f>
        <v>0</v>
      </c>
      <c r="CO53" s="26" t="e">
        <f t="array" aca="1" ref="CO53" ca="1">_xludf.XLOOKUP(CK53,'Banco de dados'!$B:$B,'Banco de dados'!$H:$H)</f>
        <v>#NAME?</v>
      </c>
      <c r="CP53" s="26" t="e">
        <f t="array" aca="1" ref="CP53" ca="1">_xludf.XLOOKUP(CI53,'Banco de dados'!$B:$B,'Banco de dados'!$F:$F)</f>
        <v>#NAME?</v>
      </c>
      <c r="CQ53" s="26" t="e">
        <f t="array" aca="1" ref="CQ53" ca="1">_xludf.XLOOKUP(CK53,'Banco de dados'!$B:$B,'Banco de dados'!$F:$F)</f>
        <v>#NAME?</v>
      </c>
      <c r="CR53" s="27">
        <v>0</v>
      </c>
      <c r="CS53" s="27"/>
      <c r="CT53" s="26" t="str">
        <f>IF(AG53=0.5,"Suporte",IF(AND(AG53&gt;='Braços de IP'!$B$9,AG53&lt;='Braços de IP'!$D$9),'Braços de IP'!$E$9,IF(AND(AG53&gt;='Braços de IP'!$B$10,AG53&lt;='Braços de IP'!$D$10),'Braços de IP'!$E$10,IF(AND(AG53&gt;='Braços de IP'!$B$11,AG53&lt;='Braços de IP'!$D$11),'Braços de IP'!$E$11,IF(AND(AG53&gt;='Braços de IP'!$B$12,AG53&lt;='Braços de IP'!$D$12),'Braços de IP'!$E$12,IF(AND(AG53&gt;='Braços de IP'!$B$13,AG53&lt;='Braços de IP'!$D$13),'Braços de IP'!$E$13,IF(AND(AG53&gt;='Braços de IP'!$B$14,AG53&lt;='Braços de IP'!$D$14),'Braços de IP'!$E$14,"ERRO")))))))</f>
        <v>Longo I</v>
      </c>
      <c r="CU53" s="27"/>
      <c r="CV53" s="26" t="str">
        <f>IF($CU53="","",VLOOKUP($CU53,'Braços de IP'!$E$9:$I$15,2,0))</f>
        <v/>
      </c>
      <c r="CW53" s="29" t="str">
        <f>IF($CU53="","",VLOOKUP($CU53,'Braços de IP'!$E$9:$I$15,5,0))</f>
        <v/>
      </c>
      <c r="CX53" s="26"/>
      <c r="CY53" s="26"/>
      <c r="CZ53" s="26"/>
      <c r="DA53" s="26"/>
      <c r="DB53" s="26"/>
      <c r="DC53" s="26"/>
      <c r="DD53" s="30">
        <f t="shared" si="22"/>
        <v>0</v>
      </c>
      <c r="DE53" s="31">
        <f t="shared" si="23"/>
        <v>150</v>
      </c>
      <c r="DF53" s="30">
        <f t="shared" si="24"/>
        <v>300</v>
      </c>
      <c r="DG53" s="32">
        <f t="shared" si="25"/>
        <v>1</v>
      </c>
      <c r="DH53" s="33" t="s">
        <v>143</v>
      </c>
      <c r="DI53" s="34"/>
      <c r="DJ53" s="35"/>
      <c r="DK53" s="16" t="s">
        <v>144</v>
      </c>
      <c r="DL53" s="16"/>
      <c r="DN53" s="36" t="e">
        <f t="shared" si="26"/>
        <v>#VALUE!</v>
      </c>
    </row>
    <row r="54" spans="1:124" ht="15.75" hidden="1" customHeight="1" x14ac:dyDescent="0.25">
      <c r="A54" s="1" t="s">
        <v>187</v>
      </c>
      <c r="B54" s="15">
        <v>299</v>
      </c>
      <c r="C54" s="15" t="s">
        <v>188</v>
      </c>
      <c r="D54" s="16" t="s">
        <v>189</v>
      </c>
      <c r="E54" s="16">
        <v>-8.0710879999999996</v>
      </c>
      <c r="F54" s="16">
        <v>-34.876351999999997</v>
      </c>
      <c r="G54" s="16" t="s">
        <v>157</v>
      </c>
      <c r="H54" s="17" t="s">
        <v>136</v>
      </c>
      <c r="I54" s="16" t="s">
        <v>135</v>
      </c>
      <c r="J54" s="17" t="s">
        <v>137</v>
      </c>
      <c r="K54" s="18">
        <v>150</v>
      </c>
      <c r="L54" s="17" t="s">
        <v>138</v>
      </c>
      <c r="M54" s="17" t="s">
        <v>184</v>
      </c>
      <c r="N54" s="16">
        <f t="shared" si="0"/>
        <v>600</v>
      </c>
      <c r="O54" s="17">
        <v>1</v>
      </c>
      <c r="P54" s="17"/>
      <c r="Q54" s="17"/>
      <c r="R54" s="16"/>
      <c r="S54" s="16"/>
      <c r="T54" s="16"/>
      <c r="U54" s="17"/>
      <c r="V54" s="17">
        <v>0.74</v>
      </c>
      <c r="W54" s="17"/>
      <c r="X54" s="17"/>
      <c r="Y54" s="17">
        <v>0</v>
      </c>
      <c r="Z54" s="17">
        <v>0</v>
      </c>
      <c r="AA54" s="17" t="s">
        <v>139</v>
      </c>
      <c r="AB54" s="17" t="s">
        <v>140</v>
      </c>
      <c r="AC54" s="17">
        <v>31.27</v>
      </c>
      <c r="AD54" s="17">
        <v>10.02</v>
      </c>
      <c r="AE54" s="16">
        <v>2</v>
      </c>
      <c r="AF54" s="17">
        <v>0.63</v>
      </c>
      <c r="AG54" s="17">
        <v>2.74</v>
      </c>
      <c r="AH54" s="17">
        <f t="shared" si="1"/>
        <v>2.1100000000000003</v>
      </c>
      <c r="AI54" s="17" t="s">
        <v>136</v>
      </c>
      <c r="AJ54" s="17" t="s">
        <v>136</v>
      </c>
      <c r="AK54" s="17" t="s">
        <v>141</v>
      </c>
      <c r="AL54" s="17">
        <f t="shared" si="2"/>
        <v>4</v>
      </c>
      <c r="AM54" s="17">
        <v>2</v>
      </c>
      <c r="AN54" s="17" t="s">
        <v>139</v>
      </c>
      <c r="AO54" s="17">
        <v>31.27</v>
      </c>
      <c r="AP54" s="17">
        <v>10.02</v>
      </c>
      <c r="AQ54" s="17">
        <v>2.74</v>
      </c>
      <c r="AR54" s="17" t="s">
        <v>136</v>
      </c>
      <c r="AS54" s="19">
        <f t="shared" si="3"/>
        <v>4</v>
      </c>
      <c r="AT54" s="19"/>
      <c r="AU54" s="19">
        <f>VLOOKUP(G54,ABNT5101!$I$3:$J$9,2)</f>
        <v>7.5</v>
      </c>
      <c r="AV54" s="19">
        <f>VLOOKUP(G54,ABNT5101!$I$3:$M$9,5)</f>
        <v>0.18</v>
      </c>
      <c r="AW54" s="17" t="str">
        <f>_xlfn.XLOOKUP(G54,ABNT5101!I:I,ABNT5101!L:L)</f>
        <v>-</v>
      </c>
      <c r="AX54" s="17">
        <f>_xlfn.XLOOKUP(G54,ABNT5101!$I:$I,ABNT5101!M:M)</f>
        <v>0.18</v>
      </c>
      <c r="AY54" s="17" t="str">
        <f>_xlfn.XLOOKUP(G54,ABNT5101!$I:$I,ABNT5101!N:N)</f>
        <v>-</v>
      </c>
      <c r="AZ54" s="17">
        <f>_xlfn.XLOOKUP(G54,ABNT5101!$I:$I,ABNT5101!O:O)</f>
        <v>16</v>
      </c>
      <c r="BA54" s="20" t="str">
        <f t="shared" si="4"/>
        <v>NÃO ATENDE</v>
      </c>
      <c r="BB54" s="21">
        <f t="shared" ref="BB54:BC54" si="85">BE54/AU54-1</f>
        <v>-1</v>
      </c>
      <c r="BC54" s="21">
        <f t="shared" si="85"/>
        <v>-1</v>
      </c>
      <c r="BD54" s="21" t="str">
        <f t="shared" si="6"/>
        <v>-</v>
      </c>
      <c r="BE54" s="22"/>
      <c r="BF54" s="22"/>
      <c r="BG54" s="22"/>
      <c r="BH54" s="22"/>
      <c r="BI54" s="23"/>
      <c r="BJ54" s="22"/>
      <c r="BK54" s="20" t="str">
        <f t="shared" si="7"/>
        <v>NÃO ATENDE</v>
      </c>
      <c r="BL54" s="20" t="str">
        <f t="shared" si="8"/>
        <v>NÃO ATENDE</v>
      </c>
      <c r="BM54" s="20" t="str">
        <f t="shared" si="9"/>
        <v>NÃO ATENDE</v>
      </c>
      <c r="BN54" s="20" t="str">
        <f t="shared" si="10"/>
        <v>ATENDE</v>
      </c>
      <c r="BO54" s="24" t="str">
        <f t="shared" si="11"/>
        <v>C5</v>
      </c>
      <c r="BP54" s="24" t="str">
        <f t="shared" si="80"/>
        <v>P6</v>
      </c>
      <c r="BQ54" s="25">
        <f t="shared" si="13"/>
        <v>-1</v>
      </c>
      <c r="BR54" s="22"/>
      <c r="BS54" s="22"/>
      <c r="BT54" s="24">
        <f>IF(BP54="-","-",_xlfn.XLOOKUP(BP54,ABNT5101!$B$4:$B$9,ABNT5101!$C$4:$C$9))</f>
        <v>3</v>
      </c>
      <c r="BU54" s="24">
        <f>IF(BP54="-","-",_xlfn.XLOOKUP(BP54,ABNT5101!$B$4:$B$9,ABNT5101!$D$4:$D$9))</f>
        <v>0.6</v>
      </c>
      <c r="BV54" s="20" t="str">
        <f t="shared" si="14"/>
        <v>NÃO ATENDE</v>
      </c>
      <c r="BW54" s="20" t="str">
        <f t="shared" si="15"/>
        <v>NÃO ATENDE</v>
      </c>
      <c r="BX54" s="20" t="str">
        <f t="shared" si="16"/>
        <v>NÃO ATENDE</v>
      </c>
      <c r="BY54" s="24" t="str">
        <f t="shared" si="81"/>
        <v>P6</v>
      </c>
      <c r="BZ54" s="25">
        <f t="shared" si="31"/>
        <v>-1</v>
      </c>
      <c r="CA54" s="24"/>
      <c r="CB54" s="24"/>
      <c r="CC54" s="20">
        <f>IF(BY54="-","-",_xlfn.XLOOKUP(BY54,ABNT5101!$B$4:$B$9,ABNT5101!$C$4:$C$9))</f>
        <v>3</v>
      </c>
      <c r="CD54" s="24">
        <f>IF(BY54="-","-",_xlfn.XLOOKUP(BY54,ABNT5101!$B$4:$B$9,ABNT5101!$D$4:$D$9))</f>
        <v>0.6</v>
      </c>
      <c r="CE54" s="20" t="str">
        <f t="shared" si="18"/>
        <v>NÃO ATENDE</v>
      </c>
      <c r="CF54" s="20" t="str">
        <f t="shared" si="19"/>
        <v>NÃO ATENDE</v>
      </c>
      <c r="CG54" s="20" t="str">
        <f t="shared" si="20"/>
        <v>NÃO ATENDE</v>
      </c>
      <c r="CH54" s="26" t="e">
        <f>_xlfn.XLOOKUP(CI54,'Banco de dados'!$B:$B,'Banco de dados'!$D:$D)</f>
        <v>#N/A</v>
      </c>
      <c r="CI54" s="27"/>
      <c r="CJ54" s="26" t="e">
        <f>_xlfn.XLOOKUP(CI54,'Banco de dados'!$B:$B,'Banco de dados'!$E:$E)</f>
        <v>#N/A</v>
      </c>
      <c r="CK54" s="26"/>
      <c r="CL54" s="26" t="e">
        <f>IF(CK54="-","-",_xlfn.XLOOKUP(CK54,'Banco de dados'!$B:$B,'Banco de dados'!$E:$E))</f>
        <v>#N/A</v>
      </c>
      <c r="CM54" s="28">
        <f t="shared" si="21"/>
        <v>2</v>
      </c>
      <c r="CN54" s="26">
        <f>_xlfn.XLOOKUP(CI54,'Banco de dados'!$B:$B,'Banco de dados'!$H:$H)</f>
        <v>0</v>
      </c>
      <c r="CO54" s="26" t="e">
        <f t="array" aca="1" ref="CO54" ca="1">_xludf.XLOOKUP(CK54,'Banco de dados'!$B:$B,'Banco de dados'!$H:$H)</f>
        <v>#NAME?</v>
      </c>
      <c r="CP54" s="26" t="e">
        <f t="array" aca="1" ref="CP54" ca="1">_xludf.XLOOKUP(CI54,'Banco de dados'!$B:$B,'Banco de dados'!$F:$F)</f>
        <v>#NAME?</v>
      </c>
      <c r="CQ54" s="26" t="e">
        <f t="array" aca="1" ref="CQ54" ca="1">_xludf.XLOOKUP(CK54,'Banco de dados'!$B:$B,'Banco de dados'!$F:$F)</f>
        <v>#NAME?</v>
      </c>
      <c r="CR54" s="27">
        <v>0</v>
      </c>
      <c r="CS54" s="27">
        <v>5</v>
      </c>
      <c r="CT54" s="26" t="str">
        <f>IF(AG54=0.5,"Suporte",IF(AND(AG54&gt;='Braços de IP'!$B$9,AG54&lt;='Braços de IP'!$D$9),'Braços de IP'!$E$9,IF(AND(AG54&gt;='Braços de IP'!$B$10,AG54&lt;='Braços de IP'!$D$10),'Braços de IP'!$E$10,IF(AND(AG54&gt;='Braços de IP'!$B$11,AG54&lt;='Braços de IP'!$D$11),'Braços de IP'!$E$11,IF(AND(AG54&gt;='Braços de IP'!$B$12,AG54&lt;='Braços de IP'!$D$12),'Braços de IP'!$E$12,IF(AND(AG54&gt;='Braços de IP'!$B$13,AG54&lt;='Braços de IP'!$D$13),'Braços de IP'!$E$13,IF(AND(AG54&gt;='Braços de IP'!$B$14,AG54&lt;='Braços de IP'!$D$14),'Braços de IP'!$E$14,"ERRO")))))))</f>
        <v>Longo I</v>
      </c>
      <c r="CU54" s="27"/>
      <c r="CV54" s="26" t="str">
        <f>IF($CU54="","",VLOOKUP($CU54,'Braços de IP'!$E$9:$I$15,2,0))</f>
        <v/>
      </c>
      <c r="CW54" s="29" t="str">
        <f>IF($CU54="","",VLOOKUP($CU54,'Braços de IP'!$E$9:$I$15,5,0))</f>
        <v/>
      </c>
      <c r="CX54" s="26"/>
      <c r="CY54" s="26"/>
      <c r="CZ54" s="26"/>
      <c r="DA54" s="26"/>
      <c r="DB54" s="26"/>
      <c r="DC54" s="26"/>
      <c r="DD54" s="30">
        <f t="shared" si="22"/>
        <v>0</v>
      </c>
      <c r="DE54" s="31">
        <f t="shared" si="23"/>
        <v>150</v>
      </c>
      <c r="DF54" s="30">
        <f t="shared" si="24"/>
        <v>300</v>
      </c>
      <c r="DG54" s="32">
        <f t="shared" si="25"/>
        <v>1</v>
      </c>
      <c r="DH54" s="33" t="s">
        <v>143</v>
      </c>
      <c r="DI54" s="34"/>
      <c r="DJ54" s="35"/>
      <c r="DK54" s="16" t="s">
        <v>144</v>
      </c>
      <c r="DL54" s="16"/>
      <c r="DN54" s="36" t="e">
        <f t="shared" si="26"/>
        <v>#VALUE!</v>
      </c>
    </row>
    <row r="55" spans="1:124" ht="15.75" hidden="1" customHeight="1" x14ac:dyDescent="0.25">
      <c r="A55" s="1" t="s">
        <v>187</v>
      </c>
      <c r="B55" s="15">
        <v>299</v>
      </c>
      <c r="C55" s="15" t="s">
        <v>188</v>
      </c>
      <c r="D55" s="16" t="s">
        <v>189</v>
      </c>
      <c r="E55" s="16">
        <v>-8.0710879999999996</v>
      </c>
      <c r="F55" s="16">
        <v>-34.876351999999997</v>
      </c>
      <c r="G55" s="16" t="s">
        <v>157</v>
      </c>
      <c r="H55" s="17" t="s">
        <v>136</v>
      </c>
      <c r="I55" s="16" t="s">
        <v>135</v>
      </c>
      <c r="J55" s="17" t="s">
        <v>137</v>
      </c>
      <c r="K55" s="18">
        <v>150</v>
      </c>
      <c r="L55" s="17" t="s">
        <v>138</v>
      </c>
      <c r="M55" s="17" t="s">
        <v>184</v>
      </c>
      <c r="N55" s="16">
        <f t="shared" si="0"/>
        <v>600</v>
      </c>
      <c r="O55" s="17">
        <v>1</v>
      </c>
      <c r="P55" s="17"/>
      <c r="Q55" s="17"/>
      <c r="R55" s="16"/>
      <c r="S55" s="16"/>
      <c r="T55" s="16"/>
      <c r="U55" s="17"/>
      <c r="V55" s="17">
        <v>0.74</v>
      </c>
      <c r="W55" s="17"/>
      <c r="X55" s="17"/>
      <c r="Y55" s="17">
        <v>0</v>
      </c>
      <c r="Z55" s="17">
        <v>0</v>
      </c>
      <c r="AA55" s="17" t="s">
        <v>139</v>
      </c>
      <c r="AB55" s="17" t="s">
        <v>140</v>
      </c>
      <c r="AC55" s="17">
        <v>31.27</v>
      </c>
      <c r="AD55" s="17">
        <v>10.02</v>
      </c>
      <c r="AE55" s="16">
        <v>2</v>
      </c>
      <c r="AF55" s="17">
        <v>0.63</v>
      </c>
      <c r="AG55" s="17">
        <v>2.74</v>
      </c>
      <c r="AH55" s="17">
        <f t="shared" si="1"/>
        <v>2.1100000000000003</v>
      </c>
      <c r="AI55" s="17" t="s">
        <v>136</v>
      </c>
      <c r="AJ55" s="17" t="s">
        <v>136</v>
      </c>
      <c r="AK55" s="17" t="s">
        <v>141</v>
      </c>
      <c r="AL55" s="17">
        <f t="shared" si="2"/>
        <v>4</v>
      </c>
      <c r="AM55" s="17">
        <v>2</v>
      </c>
      <c r="AN55" s="17" t="s">
        <v>139</v>
      </c>
      <c r="AO55" s="17">
        <v>31.27</v>
      </c>
      <c r="AP55" s="17">
        <v>10.02</v>
      </c>
      <c r="AQ55" s="17">
        <v>2.74</v>
      </c>
      <c r="AR55" s="17" t="s">
        <v>136</v>
      </c>
      <c r="AS55" s="19">
        <f t="shared" si="3"/>
        <v>4</v>
      </c>
      <c r="AT55" s="19"/>
      <c r="AU55" s="19">
        <f>VLOOKUP(G55,ABNT5101!$I$3:$J$9,2)</f>
        <v>7.5</v>
      </c>
      <c r="AV55" s="19">
        <f>VLOOKUP(G55,ABNT5101!$I$3:$M$9,5)</f>
        <v>0.18</v>
      </c>
      <c r="AW55" s="17" t="str">
        <f>_xlfn.XLOOKUP(G55,ABNT5101!I:I,ABNT5101!L:L)</f>
        <v>-</v>
      </c>
      <c r="AX55" s="17">
        <f>_xlfn.XLOOKUP(G55,ABNT5101!$I:$I,ABNT5101!M:M)</f>
        <v>0.18</v>
      </c>
      <c r="AY55" s="17" t="str">
        <f>_xlfn.XLOOKUP(G55,ABNT5101!$I:$I,ABNT5101!N:N)</f>
        <v>-</v>
      </c>
      <c r="AZ55" s="17">
        <f>_xlfn.XLOOKUP(G55,ABNT5101!$I:$I,ABNT5101!O:O)</f>
        <v>16</v>
      </c>
      <c r="BA55" s="20" t="str">
        <f t="shared" si="4"/>
        <v>NÃO ATENDE</v>
      </c>
      <c r="BB55" s="21">
        <f t="shared" ref="BB55:BC55" si="86">BE55/AU55-1</f>
        <v>-1</v>
      </c>
      <c r="BC55" s="21">
        <f t="shared" si="86"/>
        <v>-1</v>
      </c>
      <c r="BD55" s="21" t="str">
        <f t="shared" si="6"/>
        <v>-</v>
      </c>
      <c r="BE55" s="22"/>
      <c r="BF55" s="22"/>
      <c r="BG55" s="22"/>
      <c r="BH55" s="22"/>
      <c r="BI55" s="23"/>
      <c r="BJ55" s="22"/>
      <c r="BK55" s="20" t="str">
        <f t="shared" si="7"/>
        <v>NÃO ATENDE</v>
      </c>
      <c r="BL55" s="20" t="str">
        <f t="shared" si="8"/>
        <v>NÃO ATENDE</v>
      </c>
      <c r="BM55" s="20" t="str">
        <f t="shared" si="9"/>
        <v>NÃO ATENDE</v>
      </c>
      <c r="BN55" s="20" t="str">
        <f t="shared" si="10"/>
        <v>ATENDE</v>
      </c>
      <c r="BO55" s="24" t="str">
        <f t="shared" si="11"/>
        <v>C5</v>
      </c>
      <c r="BP55" s="24" t="str">
        <f t="shared" si="80"/>
        <v>P6</v>
      </c>
      <c r="BQ55" s="25">
        <f t="shared" si="13"/>
        <v>-1</v>
      </c>
      <c r="BR55" s="22"/>
      <c r="BS55" s="22"/>
      <c r="BT55" s="24">
        <f>IF(BP55="-","-",_xlfn.XLOOKUP(BP55,ABNT5101!$B$4:$B$9,ABNT5101!$C$4:$C$9))</f>
        <v>3</v>
      </c>
      <c r="BU55" s="24">
        <f>IF(BP55="-","-",_xlfn.XLOOKUP(BP55,ABNT5101!$B$4:$B$9,ABNT5101!$D$4:$D$9))</f>
        <v>0.6</v>
      </c>
      <c r="BV55" s="20" t="str">
        <f t="shared" si="14"/>
        <v>NÃO ATENDE</v>
      </c>
      <c r="BW55" s="20" t="str">
        <f t="shared" si="15"/>
        <v>NÃO ATENDE</v>
      </c>
      <c r="BX55" s="20" t="str">
        <f t="shared" si="16"/>
        <v>NÃO ATENDE</v>
      </c>
      <c r="BY55" s="24" t="str">
        <f t="shared" si="81"/>
        <v>P6</v>
      </c>
      <c r="BZ55" s="25">
        <f t="shared" si="31"/>
        <v>-1</v>
      </c>
      <c r="CA55" s="24"/>
      <c r="CB55" s="24"/>
      <c r="CC55" s="20">
        <f>IF(BY55="-","-",_xlfn.XLOOKUP(BY55,ABNT5101!$B$4:$B$9,ABNT5101!$C$4:$C$9))</f>
        <v>3</v>
      </c>
      <c r="CD55" s="24">
        <f>IF(BY55="-","-",_xlfn.XLOOKUP(BY55,ABNT5101!$B$4:$B$9,ABNT5101!$D$4:$D$9))</f>
        <v>0.6</v>
      </c>
      <c r="CE55" s="20" t="str">
        <f t="shared" si="18"/>
        <v>NÃO ATENDE</v>
      </c>
      <c r="CF55" s="20" t="str">
        <f t="shared" si="19"/>
        <v>NÃO ATENDE</v>
      </c>
      <c r="CG55" s="20" t="str">
        <f t="shared" si="20"/>
        <v>NÃO ATENDE</v>
      </c>
      <c r="CH55" s="26" t="e">
        <f>_xlfn.XLOOKUP(CI55,'Banco de dados'!$B:$B,'Banco de dados'!$D:$D)</f>
        <v>#N/A</v>
      </c>
      <c r="CI55" s="27"/>
      <c r="CJ55" s="26" t="e">
        <f>_xlfn.XLOOKUP(CI55,'Banco de dados'!$B:$B,'Banco de dados'!$E:$E)</f>
        <v>#N/A</v>
      </c>
      <c r="CK55" s="26"/>
      <c r="CL55" s="26" t="e">
        <f>IF(CK55="-","-",_xlfn.XLOOKUP(CK55,'Banco de dados'!$B:$B,'Banco de dados'!$E:$E))</f>
        <v>#N/A</v>
      </c>
      <c r="CM55" s="28">
        <f t="shared" si="21"/>
        <v>2</v>
      </c>
      <c r="CN55" s="26">
        <f>_xlfn.XLOOKUP(CI55,'Banco de dados'!$B:$B,'Banco de dados'!$H:$H)</f>
        <v>0</v>
      </c>
      <c r="CO55" s="26" t="e">
        <f t="array" aca="1" ref="CO55" ca="1">_xludf.XLOOKUP(CK55,'Banco de dados'!$B:$B,'Banco de dados'!$H:$H)</f>
        <v>#NAME?</v>
      </c>
      <c r="CP55" s="26" t="e">
        <f t="array" aca="1" ref="CP55" ca="1">_xludf.XLOOKUP(CI55,'Banco de dados'!$B:$B,'Banco de dados'!$F:$F)</f>
        <v>#NAME?</v>
      </c>
      <c r="CQ55" s="26" t="e">
        <f t="array" aca="1" ref="CQ55" ca="1">_xludf.XLOOKUP(CK55,'Banco de dados'!$B:$B,'Banco de dados'!$F:$F)</f>
        <v>#NAME?</v>
      </c>
      <c r="CR55" s="27">
        <v>0</v>
      </c>
      <c r="CS55" s="27"/>
      <c r="CT55" s="26" t="str">
        <f>IF(AG55=0.5,"Suporte",IF(AND(AG55&gt;='Braços de IP'!$B$9,AG55&lt;='Braços de IP'!$D$9),'Braços de IP'!$E$9,IF(AND(AG55&gt;='Braços de IP'!$B$10,AG55&lt;='Braços de IP'!$D$10),'Braços de IP'!$E$10,IF(AND(AG55&gt;='Braços de IP'!$B$11,AG55&lt;='Braços de IP'!$D$11),'Braços de IP'!$E$11,IF(AND(AG55&gt;='Braços de IP'!$B$12,AG55&lt;='Braços de IP'!$D$12),'Braços de IP'!$E$12,IF(AND(AG55&gt;='Braços de IP'!$B$13,AG55&lt;='Braços de IP'!$D$13),'Braços de IP'!$E$13,IF(AND(AG55&gt;='Braços de IP'!$B$14,AG55&lt;='Braços de IP'!$D$14),'Braços de IP'!$E$14,"ERRO")))))))</f>
        <v>Longo I</v>
      </c>
      <c r="CU55" s="27"/>
      <c r="CV55" s="26" t="str">
        <f>IF($CU55="","",VLOOKUP($CU55,'Braços de IP'!$E$9:$I$15,2,0))</f>
        <v/>
      </c>
      <c r="CW55" s="29" t="str">
        <f>IF($CU55="","",VLOOKUP($CU55,'Braços de IP'!$E$9:$I$15,5,0))</f>
        <v/>
      </c>
      <c r="CX55" s="26"/>
      <c r="CY55" s="26"/>
      <c r="CZ55" s="26"/>
      <c r="DA55" s="26"/>
      <c r="DB55" s="26"/>
      <c r="DC55" s="26"/>
      <c r="DD55" s="30">
        <f t="shared" si="22"/>
        <v>0</v>
      </c>
      <c r="DE55" s="31">
        <f t="shared" si="23"/>
        <v>150</v>
      </c>
      <c r="DF55" s="30">
        <f t="shared" si="24"/>
        <v>300</v>
      </c>
      <c r="DG55" s="32">
        <f t="shared" si="25"/>
        <v>1</v>
      </c>
      <c r="DH55" s="33" t="s">
        <v>143</v>
      </c>
      <c r="DI55" s="34"/>
      <c r="DJ55" s="35"/>
      <c r="DK55" s="16" t="s">
        <v>144</v>
      </c>
      <c r="DL55" s="16"/>
      <c r="DN55" s="36" t="e">
        <f t="shared" si="26"/>
        <v>#VALUE!</v>
      </c>
    </row>
    <row r="56" spans="1:124" ht="17.25" hidden="1" customHeight="1" x14ac:dyDescent="0.25">
      <c r="A56" s="1" t="s">
        <v>190</v>
      </c>
      <c r="B56" s="15">
        <v>300</v>
      </c>
      <c r="C56" s="15" t="s">
        <v>167</v>
      </c>
      <c r="D56" s="16" t="s">
        <v>191</v>
      </c>
      <c r="E56" s="16">
        <v>-8.0651220000000006</v>
      </c>
      <c r="F56" s="16">
        <v>-34.876997000000003</v>
      </c>
      <c r="G56" s="16" t="s">
        <v>136</v>
      </c>
      <c r="H56" s="17" t="s">
        <v>136</v>
      </c>
      <c r="I56" s="16" t="s">
        <v>135</v>
      </c>
      <c r="J56" s="17" t="s">
        <v>137</v>
      </c>
      <c r="K56" s="18">
        <v>70</v>
      </c>
      <c r="L56" s="17" t="s">
        <v>138</v>
      </c>
      <c r="M56" s="17">
        <v>0</v>
      </c>
      <c r="N56" s="16">
        <f t="shared" si="0"/>
        <v>280</v>
      </c>
      <c r="O56" s="17">
        <v>1</v>
      </c>
      <c r="P56" s="17"/>
      <c r="Q56" s="17"/>
      <c r="R56" s="16"/>
      <c r="S56" s="16"/>
      <c r="T56" s="16"/>
      <c r="U56" s="17"/>
      <c r="V56" s="17">
        <v>0</v>
      </c>
      <c r="W56" s="17"/>
      <c r="X56" s="17"/>
      <c r="Y56" s="17">
        <v>0</v>
      </c>
      <c r="Z56" s="17">
        <v>0</v>
      </c>
      <c r="AA56" s="17" t="s">
        <v>139</v>
      </c>
      <c r="AB56" s="17" t="s">
        <v>140</v>
      </c>
      <c r="AC56" s="17">
        <v>12.31</v>
      </c>
      <c r="AD56" s="17">
        <v>6.51</v>
      </c>
      <c r="AE56" s="16">
        <v>2</v>
      </c>
      <c r="AF56" s="17">
        <v>0</v>
      </c>
      <c r="AG56" s="17">
        <v>1.42</v>
      </c>
      <c r="AH56" s="17">
        <f t="shared" si="1"/>
        <v>1.42</v>
      </c>
      <c r="AI56" s="17" t="s">
        <v>136</v>
      </c>
      <c r="AJ56" s="17" t="s">
        <v>136</v>
      </c>
      <c r="AK56" s="17" t="s">
        <v>141</v>
      </c>
      <c r="AL56" s="17">
        <f t="shared" si="2"/>
        <v>4</v>
      </c>
      <c r="AM56" s="17">
        <v>0</v>
      </c>
      <c r="AN56" s="17"/>
      <c r="AO56" s="17">
        <v>0</v>
      </c>
      <c r="AP56" s="17">
        <v>0</v>
      </c>
      <c r="AQ56" s="17">
        <v>1.42</v>
      </c>
      <c r="AR56" s="17" t="s">
        <v>136</v>
      </c>
      <c r="AS56" s="19">
        <f t="shared" si="3"/>
        <v>0</v>
      </c>
      <c r="AT56" s="19"/>
      <c r="AU56" s="19" t="e">
        <f>VLOOKUP(G56,ABNT5101!$I$3:$J$9,2)</f>
        <v>#N/A</v>
      </c>
      <c r="AV56" s="19" t="e">
        <f>VLOOKUP(G56,ABNT5101!$I$3:$M$9,5)</f>
        <v>#N/A</v>
      </c>
      <c r="AW56" s="17" t="str">
        <f>_xlfn.XLOOKUP(G56,ABNT5101!I:I,ABNT5101!L:L)</f>
        <v>-</v>
      </c>
      <c r="AX56" s="17" t="str">
        <f>_xlfn.XLOOKUP(G56,ABNT5101!$I:$I,ABNT5101!M:M)</f>
        <v>-</v>
      </c>
      <c r="AY56" s="17" t="str">
        <f>_xlfn.XLOOKUP(G56,ABNT5101!$I:$I,ABNT5101!N:N)</f>
        <v>-</v>
      </c>
      <c r="AZ56" s="17" t="str">
        <f>_xlfn.XLOOKUP(G56,ABNT5101!$I:$I,ABNT5101!O:O)</f>
        <v>-</v>
      </c>
      <c r="BA56" s="20" t="e">
        <f t="shared" si="4"/>
        <v>#N/A</v>
      </c>
      <c r="BB56" s="21" t="e">
        <f t="shared" ref="BB56:BC56" si="87">BE56/AU56-1</f>
        <v>#N/A</v>
      </c>
      <c r="BC56" s="21" t="e">
        <f t="shared" si="87"/>
        <v>#N/A</v>
      </c>
      <c r="BD56" s="21" t="str">
        <f t="shared" si="6"/>
        <v>-</v>
      </c>
      <c r="BE56" s="22"/>
      <c r="BF56" s="22"/>
      <c r="BG56" s="22"/>
      <c r="BH56" s="22"/>
      <c r="BI56" s="23"/>
      <c r="BJ56" s="22"/>
      <c r="BK56" s="20" t="e">
        <f t="shared" si="7"/>
        <v>#N/A</v>
      </c>
      <c r="BL56" s="20" t="e">
        <f t="shared" si="8"/>
        <v>#N/A</v>
      </c>
      <c r="BM56" s="20" t="e">
        <f t="shared" si="9"/>
        <v>#N/A</v>
      </c>
      <c r="BN56" s="20" t="str">
        <f t="shared" si="10"/>
        <v>ATENDE</v>
      </c>
      <c r="BO56" s="24" t="str">
        <f t="shared" si="11"/>
        <v>-</v>
      </c>
      <c r="BP56" s="24" t="str">
        <f t="shared" si="80"/>
        <v>P6</v>
      </c>
      <c r="BQ56" s="25">
        <f t="shared" si="13"/>
        <v>6.09</v>
      </c>
      <c r="BR56" s="22">
        <v>21.27</v>
      </c>
      <c r="BS56" s="22">
        <v>16.89</v>
      </c>
      <c r="BT56" s="24">
        <f>IF(BP56="-","-",_xlfn.XLOOKUP(BP56,ABNT5101!$B$4:$B$9,ABNT5101!$C$4:$C$9))</f>
        <v>3</v>
      </c>
      <c r="BU56" s="24">
        <f>IF(BP56="-","-",_xlfn.XLOOKUP(BP56,ABNT5101!$B$4:$B$9,ABNT5101!$D$4:$D$9))</f>
        <v>0.6</v>
      </c>
      <c r="BV56" s="20" t="str">
        <f t="shared" si="14"/>
        <v>ATENDE</v>
      </c>
      <c r="BW56" s="20" t="str">
        <f t="shared" si="15"/>
        <v>ATENDE</v>
      </c>
      <c r="BX56" s="20" t="str">
        <f t="shared" si="16"/>
        <v>ATENDE</v>
      </c>
      <c r="BY56" s="24" t="s">
        <v>136</v>
      </c>
      <c r="BZ56" s="25" t="e">
        <f t="shared" si="31"/>
        <v>#VALUE!</v>
      </c>
      <c r="CA56" s="24"/>
      <c r="CB56" s="24"/>
      <c r="CC56" s="20" t="str">
        <f>IF(BY56="-","-",_xlfn.XLOOKUP(BY56,ABNT5101!$B$4:$B$9,ABNT5101!$C$4:$C$9))</f>
        <v>-</v>
      </c>
      <c r="CD56" s="24" t="str">
        <f>IF(BY56="-","-",_xlfn.XLOOKUP(BY56,ABNT5101!$B$4:$B$9,ABNT5101!$D$4:$D$9))</f>
        <v>-</v>
      </c>
      <c r="CE56" s="20" t="str">
        <f t="shared" si="18"/>
        <v>-</v>
      </c>
      <c r="CF56" s="20" t="str">
        <f t="shared" si="19"/>
        <v>-</v>
      </c>
      <c r="CG56" s="20" t="str">
        <f t="shared" si="20"/>
        <v>-</v>
      </c>
      <c r="CH56" s="26" t="str">
        <f>_xlfn.XLOOKUP(CI56,'Banco de dados'!$B:$B,'Banco de dados'!$D:$D)</f>
        <v>LEDSTAR</v>
      </c>
      <c r="CI56" s="47" t="str">
        <f>'Banco de dados'!B4</f>
        <v xml:space="preserve"> SL VT 9.1 17W</v>
      </c>
      <c r="CJ56" s="26" t="str">
        <f>_xlfn.XLOOKUP(CI56,'Banco de dados'!$B:$B,'Banco de dados'!$E:$E)</f>
        <v>LUM LED SL VT 9.1 17W</v>
      </c>
      <c r="CK56" s="26"/>
      <c r="CL56" s="26" t="e">
        <f>IF(CK56="-","-",_xlfn.XLOOKUP(CK56,'Banco de dados'!$B:$B,'Banco de dados'!$E:$E))</f>
        <v>#N/A</v>
      </c>
      <c r="CM56" s="28">
        <f t="shared" si="21"/>
        <v>2</v>
      </c>
      <c r="CN56" s="26">
        <f>_xlfn.XLOOKUP(CI56,'Banco de dados'!$B:$B,'Banco de dados'!$H:$H)</f>
        <v>17</v>
      </c>
      <c r="CO56" s="26" t="e">
        <f t="array" aca="1" ref="CO56" ca="1">_xludf.XLOOKUP(CK56,'Banco de dados'!$B:$B,'Banco de dados'!$H:$H)</f>
        <v>#NAME?</v>
      </c>
      <c r="CP56" s="51" t="e">
        <f t="array" aca="1" ref="CP56" ca="1">_xludf.XLOOKUP(CI56,'Banco de dados'!$B:$B,'Banco de dados'!$F:$F)</f>
        <v>#NAME?</v>
      </c>
      <c r="CQ56" s="26" t="e">
        <f t="array" aca="1" ref="CQ56" ca="1">_xludf.XLOOKUP(CK56,'Banco de dados'!$B:$B,'Banco de dados'!$F:$F)</f>
        <v>#NAME?</v>
      </c>
      <c r="CR56" s="27">
        <v>0</v>
      </c>
      <c r="CS56" s="27"/>
      <c r="CT56" s="26" t="str">
        <f>IF(AG56=0.5,"Suporte",IF(AND(AG56&gt;='Braços de IP'!$B$9,AG56&lt;='Braços de IP'!$D$9),'Braços de IP'!$E$9,IF(AND(AG56&gt;='Braços de IP'!$B$10,AG56&lt;='Braços de IP'!$D$10),'Braços de IP'!$E$10,IF(AND(AG56&gt;='Braços de IP'!$B$11,AG56&lt;='Braços de IP'!$D$11),'Braços de IP'!$E$11,IF(AND(AG56&gt;='Braços de IP'!$B$12,AG56&lt;='Braços de IP'!$D$12),'Braços de IP'!$E$12,IF(AND(AG56&gt;='Braços de IP'!$B$13,AG56&lt;='Braços de IP'!$D$13),'Braços de IP'!$E$13,IF(AND(AG56&gt;='Braços de IP'!$B$14,AG56&lt;='Braços de IP'!$D$14),'Braços de IP'!$E$14,"ERRO")))))))</f>
        <v>Curto II</v>
      </c>
      <c r="CU56" s="27"/>
      <c r="CV56" s="26" t="str">
        <f>IF($CU56="","",VLOOKUP($CU56,'Braços de IP'!$E$9:$I$15,2,0))</f>
        <v/>
      </c>
      <c r="CW56" s="29" t="str">
        <f>IF($CU56="","",VLOOKUP($CU56,'Braços de IP'!$E$9:$I$15,5,0))</f>
        <v/>
      </c>
      <c r="CX56" s="26"/>
      <c r="CY56" s="26"/>
      <c r="CZ56" s="26"/>
      <c r="DA56" s="26"/>
      <c r="DB56" s="26"/>
      <c r="DC56" s="26"/>
      <c r="DD56" s="30">
        <f t="shared" si="22"/>
        <v>17</v>
      </c>
      <c r="DE56" s="31">
        <f t="shared" si="23"/>
        <v>70</v>
      </c>
      <c r="DF56" s="30">
        <f t="shared" si="24"/>
        <v>174</v>
      </c>
      <c r="DG56" s="32">
        <f t="shared" si="25"/>
        <v>0.75714285714285712</v>
      </c>
      <c r="DH56" s="33" t="s">
        <v>143</v>
      </c>
      <c r="DI56" s="34"/>
      <c r="DJ56" s="35"/>
      <c r="DK56" s="16" t="s">
        <v>144</v>
      </c>
      <c r="DL56" s="16"/>
      <c r="DM56" s="1"/>
      <c r="DN56" s="36" t="e">
        <f t="shared" si="26"/>
        <v>#VALUE!</v>
      </c>
      <c r="DO56" s="1"/>
      <c r="DP56" s="1"/>
      <c r="DQ56" s="1"/>
      <c r="DR56" s="1"/>
      <c r="DS56" s="1"/>
      <c r="DT56" s="1"/>
    </row>
    <row r="57" spans="1:124" ht="15.75" hidden="1" customHeight="1" x14ac:dyDescent="0.25">
      <c r="A57" s="1" t="s">
        <v>190</v>
      </c>
      <c r="B57" s="15">
        <v>300</v>
      </c>
      <c r="C57" s="15" t="s">
        <v>167</v>
      </c>
      <c r="D57" s="16" t="s">
        <v>191</v>
      </c>
      <c r="E57" s="16">
        <v>-8.0651220000000006</v>
      </c>
      <c r="F57" s="16">
        <v>-34.876997000000003</v>
      </c>
      <c r="G57" s="16" t="s">
        <v>136</v>
      </c>
      <c r="H57" s="17" t="s">
        <v>136</v>
      </c>
      <c r="I57" s="16" t="s">
        <v>135</v>
      </c>
      <c r="J57" s="17" t="s">
        <v>137</v>
      </c>
      <c r="K57" s="18">
        <v>70</v>
      </c>
      <c r="L57" s="17" t="s">
        <v>138</v>
      </c>
      <c r="M57" s="17">
        <v>0</v>
      </c>
      <c r="N57" s="16">
        <f t="shared" si="0"/>
        <v>280</v>
      </c>
      <c r="O57" s="17">
        <v>1</v>
      </c>
      <c r="P57" s="17"/>
      <c r="Q57" s="17"/>
      <c r="R57" s="16"/>
      <c r="S57" s="16"/>
      <c r="T57" s="16"/>
      <c r="U57" s="17"/>
      <c r="V57" s="17">
        <v>0</v>
      </c>
      <c r="W57" s="17"/>
      <c r="X57" s="17"/>
      <c r="Y57" s="17">
        <v>0</v>
      </c>
      <c r="Z57" s="17">
        <v>0</v>
      </c>
      <c r="AA57" s="17" t="s">
        <v>139</v>
      </c>
      <c r="AB57" s="17" t="s">
        <v>140</v>
      </c>
      <c r="AC57" s="17">
        <v>12.31</v>
      </c>
      <c r="AD57" s="17">
        <v>6.51</v>
      </c>
      <c r="AE57" s="16">
        <v>2</v>
      </c>
      <c r="AF57" s="17">
        <v>0</v>
      </c>
      <c r="AG57" s="17">
        <v>1.42</v>
      </c>
      <c r="AH57" s="17">
        <f t="shared" si="1"/>
        <v>1.42</v>
      </c>
      <c r="AI57" s="17" t="s">
        <v>136</v>
      </c>
      <c r="AJ57" s="17" t="s">
        <v>136</v>
      </c>
      <c r="AK57" s="17" t="s">
        <v>141</v>
      </c>
      <c r="AL57" s="17">
        <f t="shared" si="2"/>
        <v>4</v>
      </c>
      <c r="AM57" s="17">
        <v>0</v>
      </c>
      <c r="AN57" s="17"/>
      <c r="AO57" s="17">
        <v>0</v>
      </c>
      <c r="AP57" s="17">
        <v>0</v>
      </c>
      <c r="AQ57" s="17">
        <v>1.42</v>
      </c>
      <c r="AR57" s="17" t="s">
        <v>136</v>
      </c>
      <c r="AS57" s="19">
        <f t="shared" si="3"/>
        <v>0</v>
      </c>
      <c r="AT57" s="19"/>
      <c r="AU57" s="19" t="e">
        <f>VLOOKUP(G57,ABNT5101!$I$3:$J$9,2)</f>
        <v>#N/A</v>
      </c>
      <c r="AV57" s="19" t="e">
        <f>VLOOKUP(G57,ABNT5101!$I$3:$M$9,5)</f>
        <v>#N/A</v>
      </c>
      <c r="AW57" s="17" t="str">
        <f>_xlfn.XLOOKUP(G57,ABNT5101!I:I,ABNT5101!L:L)</f>
        <v>-</v>
      </c>
      <c r="AX57" s="17" t="str">
        <f>_xlfn.XLOOKUP(G57,ABNT5101!$I:$I,ABNT5101!M:M)</f>
        <v>-</v>
      </c>
      <c r="AY57" s="17" t="str">
        <f>_xlfn.XLOOKUP(G57,ABNT5101!$I:$I,ABNT5101!N:N)</f>
        <v>-</v>
      </c>
      <c r="AZ57" s="17" t="str">
        <f>_xlfn.XLOOKUP(G57,ABNT5101!$I:$I,ABNT5101!O:O)</f>
        <v>-</v>
      </c>
      <c r="BA57" s="20" t="e">
        <f t="shared" si="4"/>
        <v>#N/A</v>
      </c>
      <c r="BB57" s="21" t="e">
        <f t="shared" ref="BB57:BC57" si="88">BE57/AU57-1</f>
        <v>#N/A</v>
      </c>
      <c r="BC57" s="21" t="e">
        <f t="shared" si="88"/>
        <v>#N/A</v>
      </c>
      <c r="BD57" s="21" t="str">
        <f t="shared" si="6"/>
        <v>-</v>
      </c>
      <c r="BE57" s="22"/>
      <c r="BF57" s="22"/>
      <c r="BG57" s="22"/>
      <c r="BH57" s="22"/>
      <c r="BI57" s="23"/>
      <c r="BJ57" s="22"/>
      <c r="BK57" s="20" t="e">
        <f t="shared" si="7"/>
        <v>#N/A</v>
      </c>
      <c r="BL57" s="20" t="e">
        <f t="shared" si="8"/>
        <v>#N/A</v>
      </c>
      <c r="BM57" s="20" t="e">
        <f t="shared" si="9"/>
        <v>#N/A</v>
      </c>
      <c r="BN57" s="20" t="str">
        <f t="shared" si="10"/>
        <v>ATENDE</v>
      </c>
      <c r="BO57" s="24" t="str">
        <f t="shared" si="11"/>
        <v>-</v>
      </c>
      <c r="BP57" s="24" t="str">
        <f t="shared" si="80"/>
        <v>P6</v>
      </c>
      <c r="BQ57" s="25">
        <f t="shared" si="13"/>
        <v>8.7666666666666675</v>
      </c>
      <c r="BR57" s="22">
        <v>29.3</v>
      </c>
      <c r="BS57" s="22">
        <v>22.49</v>
      </c>
      <c r="BT57" s="24">
        <f>IF(BP57="-","-",_xlfn.XLOOKUP(BP57,ABNT5101!$B$4:$B$9,ABNT5101!$C$4:$C$9))</f>
        <v>3</v>
      </c>
      <c r="BU57" s="24">
        <f>IF(BP57="-","-",_xlfn.XLOOKUP(BP57,ABNT5101!$B$4:$B$9,ABNT5101!$D$4:$D$9))</f>
        <v>0.6</v>
      </c>
      <c r="BV57" s="20" t="str">
        <f t="shared" si="14"/>
        <v>ATENDE</v>
      </c>
      <c r="BW57" s="20" t="str">
        <f t="shared" si="15"/>
        <v>ATENDE</v>
      </c>
      <c r="BX57" s="20" t="str">
        <f t="shared" si="16"/>
        <v>ATENDE</v>
      </c>
      <c r="BY57" s="24" t="s">
        <v>136</v>
      </c>
      <c r="BZ57" s="25" t="e">
        <f t="shared" si="31"/>
        <v>#VALUE!</v>
      </c>
      <c r="CA57" s="24"/>
      <c r="CB57" s="24"/>
      <c r="CC57" s="20" t="str">
        <f>IF(BY57="-","-",_xlfn.XLOOKUP(BY57,ABNT5101!$B$4:$B$9,ABNT5101!$C$4:$C$9))</f>
        <v>-</v>
      </c>
      <c r="CD57" s="24" t="str">
        <f>IF(BY57="-","-",_xlfn.XLOOKUP(BY57,ABNT5101!$B$4:$B$9,ABNT5101!$D$4:$D$9))</f>
        <v>-</v>
      </c>
      <c r="CE57" s="20" t="str">
        <f t="shared" si="18"/>
        <v>-</v>
      </c>
      <c r="CF57" s="20" t="str">
        <f t="shared" si="19"/>
        <v>-</v>
      </c>
      <c r="CG57" s="20" t="str">
        <f t="shared" si="20"/>
        <v>-</v>
      </c>
      <c r="CH57" s="26" t="str">
        <f>_xlfn.XLOOKUP(CI57,'Banco de dados'!$B:$B,'Banco de dados'!$D:$D)</f>
        <v>SX LIGHTING</v>
      </c>
      <c r="CI57" s="27" t="str">
        <f>'Banco de dados'!B53</f>
        <v>SX-INEVO020HF</v>
      </c>
      <c r="CJ57" s="26" t="str">
        <f>_xlfn.XLOOKUP(CI57,'Banco de dados'!$B:$B,'Banco de dados'!$E:$E)</f>
        <v>SXINEVO020K50L12CZF7PHF</v>
      </c>
      <c r="CK57" s="26"/>
      <c r="CL57" s="26" t="e">
        <f>IF(CK57="-","-",_xlfn.XLOOKUP(CK57,'Banco de dados'!$B:$B,'Banco de dados'!$E:$E))</f>
        <v>#N/A</v>
      </c>
      <c r="CM57" s="28">
        <f t="shared" si="21"/>
        <v>2</v>
      </c>
      <c r="CN57" s="26">
        <f>_xlfn.XLOOKUP(CI57,'Banco de dados'!$B:$B,'Banco de dados'!$H:$H)</f>
        <v>22.5</v>
      </c>
      <c r="CO57" s="26" t="e">
        <f t="array" aca="1" ref="CO57" ca="1">_xludf.XLOOKUP(CK57,'Banco de dados'!$B:$B,'Banco de dados'!$H:$H)</f>
        <v>#NAME?</v>
      </c>
      <c r="CP57" s="51" t="e">
        <f t="array" aca="1" ref="CP57" ca="1">_xludf.XLOOKUP(CI57,'Banco de dados'!$B:$B,'Banco de dados'!$F:$F)</f>
        <v>#NAME?</v>
      </c>
      <c r="CQ57" s="26" t="e">
        <f t="array" aca="1" ref="CQ57" ca="1">_xludf.XLOOKUP(CK57,'Banco de dados'!$B:$B,'Banco de dados'!$F:$F)</f>
        <v>#NAME?</v>
      </c>
      <c r="CR57" s="27">
        <v>0</v>
      </c>
      <c r="CS57" s="27"/>
      <c r="CT57" s="26" t="str">
        <f>IF(AG57=0.5,"Suporte",IF(AND(AG57&gt;='Braços de IP'!$B$9,AG57&lt;='Braços de IP'!$D$9),'Braços de IP'!$E$9,IF(AND(AG57&gt;='Braços de IP'!$B$10,AG57&lt;='Braços de IP'!$D$10),'Braços de IP'!$E$10,IF(AND(AG57&gt;='Braços de IP'!$B$11,AG57&lt;='Braços de IP'!$D$11),'Braços de IP'!$E$11,IF(AND(AG57&gt;='Braços de IP'!$B$12,AG57&lt;='Braços de IP'!$D$12),'Braços de IP'!$E$12,IF(AND(AG57&gt;='Braços de IP'!$B$13,AG57&lt;='Braços de IP'!$D$13),'Braços de IP'!$E$13,IF(AND(AG57&gt;='Braços de IP'!$B$14,AG57&lt;='Braços de IP'!$D$14),'Braços de IP'!$E$14,"ERRO")))))))</f>
        <v>Curto II</v>
      </c>
      <c r="CU57" s="27"/>
      <c r="CV57" s="26" t="str">
        <f>IF($CU57="","",VLOOKUP($CU57,'Braços de IP'!$E$9:$I$15,2,0))</f>
        <v/>
      </c>
      <c r="CW57" s="29" t="str">
        <f>IF($CU57="","",VLOOKUP($CU57,'Braços de IP'!$E$9:$I$15,5,0))</f>
        <v/>
      </c>
      <c r="CX57" s="26"/>
      <c r="CY57" s="26"/>
      <c r="CZ57" s="26"/>
      <c r="DA57" s="26"/>
      <c r="DB57" s="26"/>
      <c r="DC57" s="26"/>
      <c r="DD57" s="30">
        <f t="shared" si="22"/>
        <v>22.5</v>
      </c>
      <c r="DE57" s="31">
        <f t="shared" si="23"/>
        <v>70</v>
      </c>
      <c r="DF57" s="30">
        <f t="shared" si="24"/>
        <v>185</v>
      </c>
      <c r="DG57" s="32">
        <f t="shared" si="25"/>
        <v>0.6785714285714286</v>
      </c>
      <c r="DH57" s="33" t="s">
        <v>143</v>
      </c>
      <c r="DI57" s="34"/>
      <c r="DJ57" s="35"/>
      <c r="DK57" s="16" t="s">
        <v>144</v>
      </c>
      <c r="DL57" s="16"/>
      <c r="DM57" s="1"/>
      <c r="DN57" s="36" t="e">
        <f t="shared" si="26"/>
        <v>#VALUE!</v>
      </c>
      <c r="DO57" s="1"/>
      <c r="DP57" s="1"/>
      <c r="DQ57" s="1"/>
      <c r="DR57" s="1"/>
      <c r="DS57" s="1"/>
      <c r="DT57" s="1"/>
    </row>
    <row r="58" spans="1:124" ht="15.75" hidden="1" customHeight="1" x14ac:dyDescent="0.25">
      <c r="A58" s="1" t="s">
        <v>190</v>
      </c>
      <c r="B58" s="15">
        <v>300</v>
      </c>
      <c r="C58" s="15" t="s">
        <v>167</v>
      </c>
      <c r="D58" s="16" t="s">
        <v>191</v>
      </c>
      <c r="E58" s="16">
        <v>-8.0651220000000006</v>
      </c>
      <c r="F58" s="16">
        <v>-34.876997000000003</v>
      </c>
      <c r="G58" s="16" t="s">
        <v>136</v>
      </c>
      <c r="H58" s="17" t="s">
        <v>136</v>
      </c>
      <c r="I58" s="16" t="s">
        <v>135</v>
      </c>
      <c r="J58" s="17" t="s">
        <v>137</v>
      </c>
      <c r="K58" s="18">
        <v>70</v>
      </c>
      <c r="L58" s="17" t="s">
        <v>138</v>
      </c>
      <c r="M58" s="17">
        <v>0</v>
      </c>
      <c r="N58" s="16">
        <f t="shared" si="0"/>
        <v>280</v>
      </c>
      <c r="O58" s="17">
        <v>1</v>
      </c>
      <c r="P58" s="17"/>
      <c r="Q58" s="17"/>
      <c r="R58" s="16"/>
      <c r="S58" s="16"/>
      <c r="T58" s="16"/>
      <c r="U58" s="17"/>
      <c r="V58" s="17">
        <v>0</v>
      </c>
      <c r="W58" s="17"/>
      <c r="X58" s="17"/>
      <c r="Y58" s="17">
        <v>0</v>
      </c>
      <c r="Z58" s="17">
        <v>0</v>
      </c>
      <c r="AA58" s="17" t="s">
        <v>139</v>
      </c>
      <c r="AB58" s="17" t="s">
        <v>140</v>
      </c>
      <c r="AC58" s="17">
        <v>12.31</v>
      </c>
      <c r="AD58" s="17">
        <v>6.51</v>
      </c>
      <c r="AE58" s="16">
        <v>2</v>
      </c>
      <c r="AF58" s="17">
        <v>0</v>
      </c>
      <c r="AG58" s="17">
        <v>1.42</v>
      </c>
      <c r="AH58" s="17">
        <f t="shared" si="1"/>
        <v>1.42</v>
      </c>
      <c r="AI58" s="17" t="s">
        <v>136</v>
      </c>
      <c r="AJ58" s="17" t="s">
        <v>136</v>
      </c>
      <c r="AK58" s="17" t="s">
        <v>141</v>
      </c>
      <c r="AL58" s="17">
        <f t="shared" si="2"/>
        <v>4</v>
      </c>
      <c r="AM58" s="17">
        <v>0</v>
      </c>
      <c r="AN58" s="17"/>
      <c r="AO58" s="17">
        <v>0</v>
      </c>
      <c r="AP58" s="17">
        <v>0</v>
      </c>
      <c r="AQ58" s="17">
        <v>1.42</v>
      </c>
      <c r="AR58" s="17" t="s">
        <v>136</v>
      </c>
      <c r="AS58" s="19">
        <f t="shared" si="3"/>
        <v>0</v>
      </c>
      <c r="AT58" s="19"/>
      <c r="AU58" s="19" t="e">
        <f>VLOOKUP(G58,ABNT5101!$I$3:$J$9,2)</f>
        <v>#N/A</v>
      </c>
      <c r="AV58" s="19" t="e">
        <f>VLOOKUP(G58,ABNT5101!$I$3:$M$9,5)</f>
        <v>#N/A</v>
      </c>
      <c r="AW58" s="17" t="str">
        <f>_xlfn.XLOOKUP(G58,ABNT5101!I:I,ABNT5101!L:L)</f>
        <v>-</v>
      </c>
      <c r="AX58" s="17" t="str">
        <f>_xlfn.XLOOKUP(G58,ABNT5101!$I:$I,ABNT5101!M:M)</f>
        <v>-</v>
      </c>
      <c r="AY58" s="17" t="str">
        <f>_xlfn.XLOOKUP(G58,ABNT5101!$I:$I,ABNT5101!N:N)</f>
        <v>-</v>
      </c>
      <c r="AZ58" s="17" t="str">
        <f>_xlfn.XLOOKUP(G58,ABNT5101!$I:$I,ABNT5101!O:O)</f>
        <v>-</v>
      </c>
      <c r="BA58" s="20" t="e">
        <f t="shared" si="4"/>
        <v>#N/A</v>
      </c>
      <c r="BB58" s="21" t="e">
        <f t="shared" ref="BB58:BC58" si="89">BE58/AU58-1</f>
        <v>#N/A</v>
      </c>
      <c r="BC58" s="21" t="e">
        <f t="shared" si="89"/>
        <v>#N/A</v>
      </c>
      <c r="BD58" s="21" t="str">
        <f t="shared" si="6"/>
        <v>-</v>
      </c>
      <c r="BE58" s="22"/>
      <c r="BF58" s="22"/>
      <c r="BG58" s="22"/>
      <c r="BH58" s="22"/>
      <c r="BI58" s="23"/>
      <c r="BJ58" s="22"/>
      <c r="BK58" s="20" t="e">
        <f t="shared" si="7"/>
        <v>#N/A</v>
      </c>
      <c r="BL58" s="20" t="e">
        <f t="shared" si="8"/>
        <v>#N/A</v>
      </c>
      <c r="BM58" s="20" t="e">
        <f t="shared" si="9"/>
        <v>#N/A</v>
      </c>
      <c r="BN58" s="20" t="str">
        <f t="shared" si="10"/>
        <v>ATENDE</v>
      </c>
      <c r="BO58" s="24" t="str">
        <f t="shared" si="11"/>
        <v>-</v>
      </c>
      <c r="BP58" s="24" t="str">
        <f t="shared" si="80"/>
        <v>P6</v>
      </c>
      <c r="BQ58" s="25">
        <f t="shared" si="13"/>
        <v>13.26</v>
      </c>
      <c r="BR58" s="22">
        <v>42.78</v>
      </c>
      <c r="BS58" s="22">
        <v>34.909999999999997</v>
      </c>
      <c r="BT58" s="24">
        <f>IF(BP58="-","-",_xlfn.XLOOKUP(BP58,ABNT5101!$B$4:$B$9,ABNT5101!$C$4:$C$9))</f>
        <v>3</v>
      </c>
      <c r="BU58" s="24">
        <f>IF(BP58="-","-",_xlfn.XLOOKUP(BP58,ABNT5101!$B$4:$B$9,ABNT5101!$D$4:$D$9))</f>
        <v>0.6</v>
      </c>
      <c r="BV58" s="20" t="str">
        <f t="shared" si="14"/>
        <v>ATENDE</v>
      </c>
      <c r="BW58" s="20" t="str">
        <f t="shared" si="15"/>
        <v>ATENDE</v>
      </c>
      <c r="BX58" s="20" t="str">
        <f t="shared" si="16"/>
        <v>ATENDE</v>
      </c>
      <c r="BY58" s="24" t="s">
        <v>136</v>
      </c>
      <c r="BZ58" s="25" t="e">
        <f t="shared" si="31"/>
        <v>#VALUE!</v>
      </c>
      <c r="CA58" s="24"/>
      <c r="CB58" s="24"/>
      <c r="CC58" s="20" t="str">
        <f>IF(BY58="-","-",_xlfn.XLOOKUP(BY58,ABNT5101!$B$4:$B$9,ABNT5101!$C$4:$C$9))</f>
        <v>-</v>
      </c>
      <c r="CD58" s="24" t="str">
        <f>IF(BY58="-","-",_xlfn.XLOOKUP(BY58,ABNT5101!$B$4:$B$9,ABNT5101!$D$4:$D$9))</f>
        <v>-</v>
      </c>
      <c r="CE58" s="20" t="str">
        <f t="shared" si="18"/>
        <v>-</v>
      </c>
      <c r="CF58" s="20" t="str">
        <f t="shared" si="19"/>
        <v>-</v>
      </c>
      <c r="CG58" s="20" t="str">
        <f t="shared" si="20"/>
        <v>-</v>
      </c>
      <c r="CH58" s="26" t="str">
        <f>_xlfn.XLOOKUP(CI58,'Banco de dados'!$B:$B,'Banco de dados'!$D:$D)</f>
        <v>TECNOWATT</v>
      </c>
      <c r="CI58" s="27" t="str">
        <f>'Banco de dados'!B65</f>
        <v xml:space="preserve">SIGSAGPTLRRSSNDL_30W_38IBBRS
</v>
      </c>
      <c r="CJ58" s="26" t="str">
        <f>_xlfn.XLOOKUP(CI58,'Banco de dados'!$B:$B,'Banco de dados'!$E:$E)</f>
        <v>SIGSAGPTLRRSSNDL_30W_38IBBRS
1-10C1MUN6.5</v>
      </c>
      <c r="CK58" s="26"/>
      <c r="CL58" s="26" t="e">
        <f>IF(CK58="-","-",_xlfn.XLOOKUP(CK58,'Banco de dados'!$B:$B,'Banco de dados'!$E:$E))</f>
        <v>#N/A</v>
      </c>
      <c r="CM58" s="28">
        <f t="shared" si="21"/>
        <v>2</v>
      </c>
      <c r="CN58" s="26">
        <f>_xlfn.XLOOKUP(CI58,'Banco de dados'!$B:$B,'Banco de dados'!$H:$H)</f>
        <v>30</v>
      </c>
      <c r="CO58" s="26" t="e">
        <f t="array" aca="1" ref="CO58" ca="1">_xludf.XLOOKUP(CK58,'Banco de dados'!$B:$B,'Banco de dados'!$H:$H)</f>
        <v>#NAME?</v>
      </c>
      <c r="CP58" s="51" t="e">
        <f t="array" aca="1" ref="CP58" ca="1">_xludf.XLOOKUP(CI58,'Banco de dados'!$B:$B,'Banco de dados'!$F:$F)</f>
        <v>#NAME?</v>
      </c>
      <c r="CQ58" s="26" t="e">
        <f t="array" aca="1" ref="CQ58" ca="1">_xludf.XLOOKUP(CK58,'Banco de dados'!$B:$B,'Banco de dados'!$F:$F)</f>
        <v>#NAME?</v>
      </c>
      <c r="CR58" s="27">
        <v>0</v>
      </c>
      <c r="CS58" s="27"/>
      <c r="CT58" s="26" t="str">
        <f>IF(AG58=0.5,"Suporte",IF(AND(AG58&gt;='Braços de IP'!$B$9,AG58&lt;='Braços de IP'!$D$9),'Braços de IP'!$E$9,IF(AND(AG58&gt;='Braços de IP'!$B$10,AG58&lt;='Braços de IP'!$D$10),'Braços de IP'!$E$10,IF(AND(AG58&gt;='Braços de IP'!$B$11,AG58&lt;='Braços de IP'!$D$11),'Braços de IP'!$E$11,IF(AND(AG58&gt;='Braços de IP'!$B$12,AG58&lt;='Braços de IP'!$D$12),'Braços de IP'!$E$12,IF(AND(AG58&gt;='Braços de IP'!$B$13,AG58&lt;='Braços de IP'!$D$13),'Braços de IP'!$E$13,IF(AND(AG58&gt;='Braços de IP'!$B$14,AG58&lt;='Braços de IP'!$D$14),'Braços de IP'!$E$14,"ERRO")))))))</f>
        <v>Curto II</v>
      </c>
      <c r="CU58" s="27"/>
      <c r="CV58" s="26" t="str">
        <f>IF($CU58="","",VLOOKUP($CU58,'Braços de IP'!$E$9:$I$15,2,0))</f>
        <v/>
      </c>
      <c r="CW58" s="29" t="str">
        <f>IF($CU58="","",VLOOKUP($CU58,'Braços de IP'!$E$9:$I$15,5,0))</f>
        <v/>
      </c>
      <c r="CX58" s="26"/>
      <c r="CY58" s="26"/>
      <c r="CZ58" s="26"/>
      <c r="DA58" s="26"/>
      <c r="DB58" s="26"/>
      <c r="DC58" s="26"/>
      <c r="DD58" s="30">
        <f t="shared" si="22"/>
        <v>30</v>
      </c>
      <c r="DE58" s="31">
        <f t="shared" si="23"/>
        <v>70</v>
      </c>
      <c r="DF58" s="30">
        <f t="shared" si="24"/>
        <v>200</v>
      </c>
      <c r="DG58" s="32">
        <f t="shared" si="25"/>
        <v>0.5714285714285714</v>
      </c>
      <c r="DH58" s="33" t="s">
        <v>143</v>
      </c>
      <c r="DI58" s="34"/>
      <c r="DJ58" s="35"/>
      <c r="DK58" s="16" t="s">
        <v>144</v>
      </c>
      <c r="DL58" s="16"/>
      <c r="DM58" s="1"/>
      <c r="DN58" s="36" t="e">
        <f t="shared" si="26"/>
        <v>#VALUE!</v>
      </c>
      <c r="DO58" s="1"/>
      <c r="DP58" s="1"/>
      <c r="DQ58" s="1"/>
      <c r="DR58" s="1"/>
      <c r="DS58" s="1"/>
      <c r="DT58" s="1"/>
    </row>
    <row r="59" spans="1:124" ht="15.75" hidden="1" customHeight="1" x14ac:dyDescent="0.25">
      <c r="A59" s="38" t="s">
        <v>158</v>
      </c>
      <c r="B59" s="15">
        <v>309</v>
      </c>
      <c r="C59" s="15" t="s">
        <v>133</v>
      </c>
      <c r="D59" s="16" t="s">
        <v>192</v>
      </c>
      <c r="E59" s="16">
        <v>-8.0644209999999994</v>
      </c>
      <c r="F59" s="16">
        <v>-34.891230999999998</v>
      </c>
      <c r="G59" s="27" t="s">
        <v>160</v>
      </c>
      <c r="H59" s="17" t="s">
        <v>136</v>
      </c>
      <c r="I59" s="16" t="s">
        <v>135</v>
      </c>
      <c r="J59" s="17" t="s">
        <v>137</v>
      </c>
      <c r="K59" s="18">
        <v>150</v>
      </c>
      <c r="L59" s="17" t="s">
        <v>138</v>
      </c>
      <c r="M59" s="17">
        <v>0</v>
      </c>
      <c r="N59" s="16">
        <f t="shared" si="0"/>
        <v>600</v>
      </c>
      <c r="O59" s="17">
        <v>1</v>
      </c>
      <c r="P59" s="17"/>
      <c r="Q59" s="17"/>
      <c r="R59" s="16"/>
      <c r="S59" s="16"/>
      <c r="T59" s="16">
        <v>0</v>
      </c>
      <c r="U59" s="17">
        <v>0</v>
      </c>
      <c r="V59" s="17">
        <v>0</v>
      </c>
      <c r="W59" s="17"/>
      <c r="X59" s="17"/>
      <c r="Y59" s="17">
        <v>1.62</v>
      </c>
      <c r="Z59" s="17">
        <v>0</v>
      </c>
      <c r="AA59" s="17" t="s">
        <v>139</v>
      </c>
      <c r="AB59" s="17" t="s">
        <v>140</v>
      </c>
      <c r="AC59" s="17">
        <v>34.01</v>
      </c>
      <c r="AD59" s="17">
        <v>7.27</v>
      </c>
      <c r="AE59" s="17">
        <v>2</v>
      </c>
      <c r="AF59" s="17">
        <v>0.59</v>
      </c>
      <c r="AG59" s="17">
        <v>3.42</v>
      </c>
      <c r="AH59" s="17">
        <f t="shared" si="1"/>
        <v>2.83</v>
      </c>
      <c r="AI59" s="17" t="s">
        <v>136</v>
      </c>
      <c r="AJ59" s="17" t="s">
        <v>136</v>
      </c>
      <c r="AK59" s="17" t="s">
        <v>141</v>
      </c>
      <c r="AL59" s="17">
        <f t="shared" si="2"/>
        <v>4</v>
      </c>
      <c r="AM59" s="17">
        <v>0</v>
      </c>
      <c r="AN59" s="17"/>
      <c r="AO59" s="17">
        <v>0</v>
      </c>
      <c r="AP59" s="17">
        <v>0</v>
      </c>
      <c r="AQ59" s="17">
        <v>0</v>
      </c>
      <c r="AR59" s="17" t="s">
        <v>136</v>
      </c>
      <c r="AS59" s="19">
        <f t="shared" si="3"/>
        <v>0</v>
      </c>
      <c r="AT59" s="19"/>
      <c r="AU59" s="19">
        <f>VLOOKUP(G59,ABNT5101!$I$3:$J$9,2)</f>
        <v>10</v>
      </c>
      <c r="AV59" s="19">
        <f>VLOOKUP(G59,ABNT5101!$I$3:$M$9,5)</f>
        <v>0.18</v>
      </c>
      <c r="AW59" s="17" t="str">
        <f>_xlfn.XLOOKUP(G59,ABNT5101!I:I,ABNT5101!L:L)</f>
        <v>-</v>
      </c>
      <c r="AX59" s="17">
        <f>_xlfn.XLOOKUP(G59,ABNT5101!$I:$I,ABNT5101!M:M)</f>
        <v>0.18</v>
      </c>
      <c r="AY59" s="17" t="str">
        <f>_xlfn.XLOOKUP(G59,ABNT5101!$I:$I,ABNT5101!N:N)</f>
        <v>-</v>
      </c>
      <c r="AZ59" s="17">
        <f>_xlfn.XLOOKUP(G59,ABNT5101!$I:$I,ABNT5101!O:O)</f>
        <v>16</v>
      </c>
      <c r="BA59" s="20" t="str">
        <f t="shared" si="4"/>
        <v>ATENDE</v>
      </c>
      <c r="BB59" s="21">
        <f t="shared" ref="BB59:BC59" si="90">BE59/AU59-1</f>
        <v>0.10499999999999998</v>
      </c>
      <c r="BC59" s="21">
        <f t="shared" si="90"/>
        <v>1.4444444444444446</v>
      </c>
      <c r="BD59" s="21" t="str">
        <f t="shared" si="6"/>
        <v>-</v>
      </c>
      <c r="BE59" s="49">
        <v>11.05</v>
      </c>
      <c r="BF59" s="49">
        <v>0.44</v>
      </c>
      <c r="BG59" s="22"/>
      <c r="BH59" s="22"/>
      <c r="BI59" s="23"/>
      <c r="BJ59" s="22"/>
      <c r="BK59" s="20" t="str">
        <f t="shared" si="7"/>
        <v>ATENDE</v>
      </c>
      <c r="BL59" s="20" t="str">
        <f t="shared" si="8"/>
        <v>ATENDE</v>
      </c>
      <c r="BM59" s="20" t="str">
        <f t="shared" si="9"/>
        <v>ATENDE</v>
      </c>
      <c r="BN59" s="20" t="str">
        <f t="shared" si="10"/>
        <v>ATENDE</v>
      </c>
      <c r="BO59" s="24" t="str">
        <f t="shared" si="11"/>
        <v>C4</v>
      </c>
      <c r="BP59" s="24" t="str">
        <f t="shared" si="80"/>
        <v>P6</v>
      </c>
      <c r="BQ59" s="25">
        <f t="shared" si="13"/>
        <v>2.7933333333333334</v>
      </c>
      <c r="BR59" s="22">
        <v>11.38</v>
      </c>
      <c r="BS59" s="22">
        <v>4.87</v>
      </c>
      <c r="BT59" s="24">
        <f>IF(BP59="-","-",_xlfn.XLOOKUP(BP59,ABNT5101!$B$4:$B$9,ABNT5101!$C$4:$C$9))</f>
        <v>3</v>
      </c>
      <c r="BU59" s="24">
        <f>IF(BP59="-","-",_xlfn.XLOOKUP(BP59,ABNT5101!$B$4:$B$9,ABNT5101!$D$4:$D$9))</f>
        <v>0.6</v>
      </c>
      <c r="BV59" s="20" t="str">
        <f t="shared" si="14"/>
        <v>ATENDE</v>
      </c>
      <c r="BW59" s="20" t="str">
        <f t="shared" si="15"/>
        <v>ATENDE</v>
      </c>
      <c r="BX59" s="20" t="str">
        <f t="shared" si="16"/>
        <v>ATENDE</v>
      </c>
      <c r="BY59" s="24" t="str">
        <f t="shared" ref="BY59:BY61" si="91">BP59</f>
        <v>P6</v>
      </c>
      <c r="BZ59" s="25">
        <f t="shared" si="31"/>
        <v>1.7233333333333332</v>
      </c>
      <c r="CA59" s="24">
        <v>8.17</v>
      </c>
      <c r="CB59" s="24">
        <v>3.71</v>
      </c>
      <c r="CC59" s="20">
        <f>IF(BY59="-","-",_xlfn.XLOOKUP(BY59,ABNT5101!$B$4:$B$9,ABNT5101!$C$4:$C$9))</f>
        <v>3</v>
      </c>
      <c r="CD59" s="24">
        <f>IF(BY59="-","-",_xlfn.XLOOKUP(BY59,ABNT5101!$B$4:$B$9,ABNT5101!$D$4:$D$9))</f>
        <v>0.6</v>
      </c>
      <c r="CE59" s="20" t="str">
        <f t="shared" si="18"/>
        <v>ATENDE</v>
      </c>
      <c r="CF59" s="20" t="str">
        <f t="shared" si="19"/>
        <v>ATENDE</v>
      </c>
      <c r="CG59" s="20" t="str">
        <f t="shared" si="20"/>
        <v>ATENDE</v>
      </c>
      <c r="CH59" s="26" t="str">
        <f>_xlfn.XLOOKUP(CI59,'Banco de dados'!$B:$B,'Banco de dados'!$D:$D)</f>
        <v>LEDSTAR</v>
      </c>
      <c r="CI59" s="52" t="s">
        <v>493</v>
      </c>
      <c r="CJ59" s="26" t="str">
        <f>_xlfn.XLOOKUP(CI59,'Banco de dados'!$B:$B,'Banco de dados'!$E:$E)</f>
        <v>LUM LED SL VT 9.1 35W</v>
      </c>
      <c r="CK59" s="26"/>
      <c r="CL59" s="26" t="e">
        <f>IF(CK59="-","-",_xlfn.XLOOKUP(CK59,'Banco de dados'!$B:$B,'Banco de dados'!$E:$E))</f>
        <v>#N/A</v>
      </c>
      <c r="CM59" s="28">
        <f t="shared" si="21"/>
        <v>2</v>
      </c>
      <c r="CN59" s="26">
        <f>_xlfn.XLOOKUP(CI59,'Banco de dados'!$B:$B,'Banco de dados'!$H:$H)</f>
        <v>35</v>
      </c>
      <c r="CO59" s="26" t="e">
        <f t="array" aca="1" ref="CO59" ca="1">_xludf.XLOOKUP(CK59,'Banco de dados'!$B:$B,'Banco de dados'!$H:$H)</f>
        <v>#NAME?</v>
      </c>
      <c r="CP59" s="51" t="e">
        <f t="array" aca="1" ref="CP59" ca="1">_xludf.XLOOKUP(CI59,'Banco de dados'!$B:$B,'Banco de dados'!$F:$F)</f>
        <v>#NAME?</v>
      </c>
      <c r="CQ59" s="26" t="e">
        <f t="array" aca="1" ref="CQ59" ca="1">_xludf.XLOOKUP(CK59,'Banco de dados'!$B:$B,'Banco de dados'!$F:$F)</f>
        <v>#NAME?</v>
      </c>
      <c r="CR59" s="27">
        <v>0</v>
      </c>
      <c r="CS59" s="27"/>
      <c r="CT59" s="26" t="str">
        <f>IF(AG59=0.5,"Suporte",IF(AND(AG59&gt;='Braços de IP'!$B$9,AG59&lt;='Braços de IP'!$D$9),'Braços de IP'!$E$9,IF(AND(AG59&gt;='Braços de IP'!$B$10,AG59&lt;='Braços de IP'!$D$10),'Braços de IP'!$E$10,IF(AND(AG59&gt;='Braços de IP'!$B$11,AG59&lt;='Braços de IP'!$D$11),'Braços de IP'!$E$11,IF(AND(AG59&gt;='Braços de IP'!$B$12,AG59&lt;='Braços de IP'!$D$12),'Braços de IP'!$E$12,IF(AND(AG59&gt;='Braços de IP'!$B$13,AG59&lt;='Braços de IP'!$D$13),'Braços de IP'!$E$13,IF(AND(AG59&gt;='Braços de IP'!$B$14,AG59&lt;='Braços de IP'!$D$14),'Braços de IP'!$E$14,"ERRO")))))))</f>
        <v>Longo II</v>
      </c>
      <c r="CU59" s="27"/>
      <c r="CV59" s="26" t="str">
        <f>IF($CU59="","",VLOOKUP($CU59,'Braços de IP'!$E$9:$I$15,2,0))</f>
        <v/>
      </c>
      <c r="CW59" s="29" t="str">
        <f>IF($CU59="","",VLOOKUP($CU59,'Braços de IP'!$E$9:$I$15,5,0))</f>
        <v/>
      </c>
      <c r="CX59" s="26"/>
      <c r="CY59" s="26"/>
      <c r="CZ59" s="26"/>
      <c r="DA59" s="26"/>
      <c r="DB59" s="26"/>
      <c r="DC59" s="26"/>
      <c r="DD59" s="30">
        <f t="shared" si="22"/>
        <v>35</v>
      </c>
      <c r="DE59" s="31">
        <f t="shared" si="23"/>
        <v>150</v>
      </c>
      <c r="DF59" s="30">
        <f t="shared" si="24"/>
        <v>370</v>
      </c>
      <c r="DG59" s="32">
        <f t="shared" si="25"/>
        <v>0.76666666666666661</v>
      </c>
      <c r="DH59" s="33" t="s">
        <v>143</v>
      </c>
      <c r="DI59" s="34"/>
      <c r="DJ59" s="35"/>
      <c r="DK59" s="16" t="s">
        <v>144</v>
      </c>
      <c r="DL59" s="16"/>
      <c r="DN59" s="36" t="e">
        <f t="shared" si="26"/>
        <v>#VALUE!</v>
      </c>
    </row>
    <row r="60" spans="1:124" ht="15.75" hidden="1" customHeight="1" x14ac:dyDescent="0.25">
      <c r="A60" s="38" t="s">
        <v>158</v>
      </c>
      <c r="B60" s="15">
        <v>309</v>
      </c>
      <c r="C60" s="15" t="s">
        <v>133</v>
      </c>
      <c r="D60" s="16" t="s">
        <v>192</v>
      </c>
      <c r="E60" s="16">
        <v>-8.0644209999999994</v>
      </c>
      <c r="F60" s="16">
        <v>-34.891230999999998</v>
      </c>
      <c r="G60" s="27" t="s">
        <v>160</v>
      </c>
      <c r="H60" s="17" t="s">
        <v>136</v>
      </c>
      <c r="I60" s="16" t="s">
        <v>135</v>
      </c>
      <c r="J60" s="17" t="s">
        <v>137</v>
      </c>
      <c r="K60" s="18">
        <v>150</v>
      </c>
      <c r="L60" s="17" t="s">
        <v>138</v>
      </c>
      <c r="M60" s="17">
        <v>0</v>
      </c>
      <c r="N60" s="16">
        <f t="shared" si="0"/>
        <v>600</v>
      </c>
      <c r="O60" s="17">
        <v>1</v>
      </c>
      <c r="P60" s="17"/>
      <c r="Q60" s="17"/>
      <c r="R60" s="16"/>
      <c r="S60" s="16"/>
      <c r="T60" s="16">
        <v>0</v>
      </c>
      <c r="U60" s="17">
        <v>0</v>
      </c>
      <c r="V60" s="17">
        <v>0</v>
      </c>
      <c r="W60" s="17"/>
      <c r="X60" s="17"/>
      <c r="Y60" s="17">
        <v>1.62</v>
      </c>
      <c r="Z60" s="17">
        <v>0</v>
      </c>
      <c r="AA60" s="17" t="s">
        <v>139</v>
      </c>
      <c r="AB60" s="17" t="s">
        <v>140</v>
      </c>
      <c r="AC60" s="17">
        <v>34.01</v>
      </c>
      <c r="AD60" s="17">
        <v>7.27</v>
      </c>
      <c r="AE60" s="17">
        <v>2</v>
      </c>
      <c r="AF60" s="17">
        <v>0.59</v>
      </c>
      <c r="AG60" s="17">
        <v>3.42</v>
      </c>
      <c r="AH60" s="17">
        <f t="shared" si="1"/>
        <v>2.83</v>
      </c>
      <c r="AI60" s="17" t="s">
        <v>136</v>
      </c>
      <c r="AJ60" s="17" t="s">
        <v>136</v>
      </c>
      <c r="AK60" s="17" t="s">
        <v>141</v>
      </c>
      <c r="AL60" s="17">
        <f t="shared" si="2"/>
        <v>4</v>
      </c>
      <c r="AM60" s="17">
        <v>0</v>
      </c>
      <c r="AN60" s="17"/>
      <c r="AO60" s="17">
        <v>0</v>
      </c>
      <c r="AP60" s="17">
        <v>0</v>
      </c>
      <c r="AQ60" s="17">
        <v>0</v>
      </c>
      <c r="AR60" s="17" t="s">
        <v>136</v>
      </c>
      <c r="AS60" s="19">
        <f t="shared" si="3"/>
        <v>0</v>
      </c>
      <c r="AT60" s="19"/>
      <c r="AU60" s="19">
        <f>VLOOKUP(G60,ABNT5101!$I$3:$J$9,2)</f>
        <v>10</v>
      </c>
      <c r="AV60" s="19">
        <f>VLOOKUP(G60,ABNT5101!$I$3:$M$9,5)</f>
        <v>0.18</v>
      </c>
      <c r="AW60" s="17" t="str">
        <f>_xlfn.XLOOKUP(G60,ABNT5101!I:I,ABNT5101!L:L)</f>
        <v>-</v>
      </c>
      <c r="AX60" s="17">
        <f>_xlfn.XLOOKUP(G60,ABNT5101!$I:$I,ABNT5101!M:M)</f>
        <v>0.18</v>
      </c>
      <c r="AY60" s="17" t="str">
        <f>_xlfn.XLOOKUP(G60,ABNT5101!$I:$I,ABNT5101!N:N)</f>
        <v>-</v>
      </c>
      <c r="AZ60" s="17">
        <f>_xlfn.XLOOKUP(G60,ABNT5101!$I:$I,ABNT5101!O:O)</f>
        <v>16</v>
      </c>
      <c r="BA60" s="20" t="str">
        <f t="shared" si="4"/>
        <v>ATENDE</v>
      </c>
      <c r="BB60" s="21">
        <f t="shared" ref="BB60:BC60" si="92">BE60/AU60-1</f>
        <v>8.999999999999897E-3</v>
      </c>
      <c r="BC60" s="21">
        <f t="shared" si="92"/>
        <v>1.1111111111111112</v>
      </c>
      <c r="BD60" s="21" t="str">
        <f t="shared" si="6"/>
        <v>-</v>
      </c>
      <c r="BE60" s="49">
        <v>10.09</v>
      </c>
      <c r="BF60" s="49">
        <v>0.38</v>
      </c>
      <c r="BG60" s="22"/>
      <c r="BH60" s="22"/>
      <c r="BI60" s="23"/>
      <c r="BJ60" s="22"/>
      <c r="BK60" s="20" t="str">
        <f t="shared" si="7"/>
        <v>ATENDE</v>
      </c>
      <c r="BL60" s="20" t="str">
        <f t="shared" si="8"/>
        <v>ATENDE</v>
      </c>
      <c r="BM60" s="20" t="str">
        <f t="shared" si="9"/>
        <v>ATENDE</v>
      </c>
      <c r="BN60" s="20" t="str">
        <f t="shared" si="10"/>
        <v>ATENDE</v>
      </c>
      <c r="BO60" s="24" t="str">
        <f t="shared" si="11"/>
        <v>C4</v>
      </c>
      <c r="BP60" s="24" t="str">
        <f t="shared" si="80"/>
        <v>P6</v>
      </c>
      <c r="BQ60" s="25">
        <f t="shared" si="13"/>
        <v>2.4066666666666667</v>
      </c>
      <c r="BR60" s="22">
        <v>10.220000000000001</v>
      </c>
      <c r="BS60" s="22">
        <v>3.61</v>
      </c>
      <c r="BT60" s="24">
        <f>IF(BP60="-","-",_xlfn.XLOOKUP(BP60,ABNT5101!$B$4:$B$9,ABNT5101!$C$4:$C$9))</f>
        <v>3</v>
      </c>
      <c r="BU60" s="24">
        <f>IF(BP60="-","-",_xlfn.XLOOKUP(BP60,ABNT5101!$B$4:$B$9,ABNT5101!$D$4:$D$9))</f>
        <v>0.6</v>
      </c>
      <c r="BV60" s="20" t="str">
        <f t="shared" si="14"/>
        <v>ATENDE</v>
      </c>
      <c r="BW60" s="20" t="str">
        <f t="shared" si="15"/>
        <v>ATENDE</v>
      </c>
      <c r="BX60" s="20" t="str">
        <f t="shared" si="16"/>
        <v>ATENDE</v>
      </c>
      <c r="BY60" s="24" t="str">
        <f t="shared" si="91"/>
        <v>P6</v>
      </c>
      <c r="BZ60" s="25">
        <f t="shared" si="31"/>
        <v>1.4700000000000002</v>
      </c>
      <c r="CA60" s="24">
        <v>7.41</v>
      </c>
      <c r="CB60" s="24">
        <v>4.17</v>
      </c>
      <c r="CC60" s="20">
        <f>IF(BY60="-","-",_xlfn.XLOOKUP(BY60,ABNT5101!$B$4:$B$9,ABNT5101!$C$4:$C$9))</f>
        <v>3</v>
      </c>
      <c r="CD60" s="24">
        <f>IF(BY60="-","-",_xlfn.XLOOKUP(BY60,ABNT5101!$B$4:$B$9,ABNT5101!$D$4:$D$9))</f>
        <v>0.6</v>
      </c>
      <c r="CE60" s="20" t="str">
        <f t="shared" si="18"/>
        <v>ATENDE</v>
      </c>
      <c r="CF60" s="20" t="str">
        <f t="shared" si="19"/>
        <v>ATENDE</v>
      </c>
      <c r="CG60" s="20" t="str">
        <f t="shared" si="20"/>
        <v>ATENDE</v>
      </c>
      <c r="CH60" s="26" t="str">
        <f>_xlfn.XLOOKUP(CI60,'Banco de dados'!$B:$B,'Banco de dados'!$D:$D)</f>
        <v>SX LIGHTING</v>
      </c>
      <c r="CI60" s="27" t="s">
        <v>494</v>
      </c>
      <c r="CJ60" s="26" t="str">
        <f>_xlfn.XLOOKUP(CI60,'Banco de dados'!$B:$B,'Banco de dados'!$E:$E)</f>
        <v>SXINEVO030K50L12CZF7PHF</v>
      </c>
      <c r="CK60" s="26"/>
      <c r="CL60" s="26" t="e">
        <f>IF(CK60="-","-",_xlfn.XLOOKUP(CK60,'Banco de dados'!$B:$B,'Banco de dados'!$E:$E))</f>
        <v>#N/A</v>
      </c>
      <c r="CM60" s="28">
        <f t="shared" si="21"/>
        <v>2</v>
      </c>
      <c r="CN60" s="26">
        <f>_xlfn.XLOOKUP(CI60,'Banco de dados'!$B:$B,'Banco de dados'!$H:$H)</f>
        <v>31</v>
      </c>
      <c r="CO60" s="26" t="e">
        <f t="array" aca="1" ref="CO60" ca="1">_xludf.XLOOKUP(CK60,'Banco de dados'!$B:$B,'Banco de dados'!$H:$H)</f>
        <v>#NAME?</v>
      </c>
      <c r="CP60" s="51" t="e">
        <f t="array" aca="1" ref="CP60" ca="1">_xludf.XLOOKUP(CI60,'Banco de dados'!$B:$B,'Banco de dados'!$F:$F)</f>
        <v>#NAME?</v>
      </c>
      <c r="CQ60" s="26" t="e">
        <f t="array" aca="1" ref="CQ60" ca="1">_xludf.XLOOKUP(CK60,'Banco de dados'!$B:$B,'Banco de dados'!$F:$F)</f>
        <v>#NAME?</v>
      </c>
      <c r="CR60" s="27">
        <v>0</v>
      </c>
      <c r="CS60" s="27"/>
      <c r="CT60" s="26" t="str">
        <f>IF(AG60=0.5,"Suporte",IF(AND(AG60&gt;='Braços de IP'!$B$9,AG60&lt;='Braços de IP'!$D$9),'Braços de IP'!$E$9,IF(AND(AG60&gt;='Braços de IP'!$B$10,AG60&lt;='Braços de IP'!$D$10),'Braços de IP'!$E$10,IF(AND(AG60&gt;='Braços de IP'!$B$11,AG60&lt;='Braços de IP'!$D$11),'Braços de IP'!$E$11,IF(AND(AG60&gt;='Braços de IP'!$B$12,AG60&lt;='Braços de IP'!$D$12),'Braços de IP'!$E$12,IF(AND(AG60&gt;='Braços de IP'!$B$13,AG60&lt;='Braços de IP'!$D$13),'Braços de IP'!$E$13,IF(AND(AG60&gt;='Braços de IP'!$B$14,AG60&lt;='Braços de IP'!$D$14),'Braços de IP'!$E$14,"ERRO")))))))</f>
        <v>Longo II</v>
      </c>
      <c r="CU60" s="27"/>
      <c r="CV60" s="26" t="str">
        <f>IF($CU60="","",VLOOKUP($CU60,'Braços de IP'!$E$9:$I$15,2,0))</f>
        <v/>
      </c>
      <c r="CW60" s="29" t="str">
        <f>IF($CU60="","",VLOOKUP($CU60,'Braços de IP'!$E$9:$I$15,5,0))</f>
        <v/>
      </c>
      <c r="CX60" s="26"/>
      <c r="CY60" s="26"/>
      <c r="CZ60" s="26"/>
      <c r="DA60" s="26"/>
      <c r="DB60" s="26"/>
      <c r="DC60" s="26"/>
      <c r="DD60" s="30">
        <f t="shared" si="22"/>
        <v>31</v>
      </c>
      <c r="DE60" s="31">
        <f t="shared" si="23"/>
        <v>150</v>
      </c>
      <c r="DF60" s="30">
        <f t="shared" si="24"/>
        <v>362</v>
      </c>
      <c r="DG60" s="32">
        <f t="shared" si="25"/>
        <v>0.79333333333333333</v>
      </c>
      <c r="DH60" s="33" t="s">
        <v>143</v>
      </c>
      <c r="DI60" s="34"/>
      <c r="DJ60" s="35"/>
      <c r="DK60" s="16" t="s">
        <v>144</v>
      </c>
      <c r="DL60" s="16"/>
      <c r="DN60" s="36" t="e">
        <f t="shared" si="26"/>
        <v>#VALUE!</v>
      </c>
    </row>
    <row r="61" spans="1:124" ht="15.75" hidden="1" customHeight="1" x14ac:dyDescent="0.25">
      <c r="A61" s="38" t="s">
        <v>158</v>
      </c>
      <c r="B61" s="15">
        <v>309</v>
      </c>
      <c r="C61" s="15" t="s">
        <v>133</v>
      </c>
      <c r="D61" s="16" t="s">
        <v>192</v>
      </c>
      <c r="E61" s="16">
        <v>-8.0644209999999994</v>
      </c>
      <c r="F61" s="16">
        <v>-34.891230999999998</v>
      </c>
      <c r="G61" s="27" t="s">
        <v>160</v>
      </c>
      <c r="H61" s="17" t="s">
        <v>136</v>
      </c>
      <c r="I61" s="16" t="s">
        <v>135</v>
      </c>
      <c r="J61" s="17" t="s">
        <v>137</v>
      </c>
      <c r="K61" s="18">
        <v>150</v>
      </c>
      <c r="L61" s="17" t="s">
        <v>138</v>
      </c>
      <c r="M61" s="17">
        <v>0</v>
      </c>
      <c r="N61" s="16">
        <f t="shared" si="0"/>
        <v>600</v>
      </c>
      <c r="O61" s="17">
        <v>1</v>
      </c>
      <c r="P61" s="17"/>
      <c r="Q61" s="17"/>
      <c r="R61" s="16"/>
      <c r="S61" s="16"/>
      <c r="T61" s="16">
        <v>0</v>
      </c>
      <c r="U61" s="17">
        <v>0</v>
      </c>
      <c r="V61" s="17">
        <v>0</v>
      </c>
      <c r="W61" s="17"/>
      <c r="X61" s="17"/>
      <c r="Y61" s="17">
        <v>1.62</v>
      </c>
      <c r="Z61" s="17">
        <v>0</v>
      </c>
      <c r="AA61" s="17" t="s">
        <v>139</v>
      </c>
      <c r="AB61" s="17" t="s">
        <v>140</v>
      </c>
      <c r="AC61" s="17">
        <v>34.01</v>
      </c>
      <c r="AD61" s="17">
        <v>7.27</v>
      </c>
      <c r="AE61" s="17">
        <v>2</v>
      </c>
      <c r="AF61" s="17">
        <v>0.59</v>
      </c>
      <c r="AG61" s="17">
        <v>3.42</v>
      </c>
      <c r="AH61" s="17">
        <f t="shared" si="1"/>
        <v>2.83</v>
      </c>
      <c r="AI61" s="17" t="s">
        <v>136</v>
      </c>
      <c r="AJ61" s="17" t="s">
        <v>136</v>
      </c>
      <c r="AK61" s="17" t="s">
        <v>141</v>
      </c>
      <c r="AL61" s="17">
        <f t="shared" si="2"/>
        <v>4</v>
      </c>
      <c r="AM61" s="17">
        <v>0</v>
      </c>
      <c r="AN61" s="17"/>
      <c r="AO61" s="17">
        <v>0</v>
      </c>
      <c r="AP61" s="17">
        <v>0</v>
      </c>
      <c r="AQ61" s="17">
        <v>0</v>
      </c>
      <c r="AR61" s="17" t="s">
        <v>136</v>
      </c>
      <c r="AS61" s="19">
        <f t="shared" si="3"/>
        <v>0</v>
      </c>
      <c r="AT61" s="19"/>
      <c r="AU61" s="19">
        <f>VLOOKUP(G61,ABNT5101!$I$3:$J$9,2)</f>
        <v>10</v>
      </c>
      <c r="AV61" s="19">
        <f>VLOOKUP(G61,ABNT5101!$I$3:$M$9,5)</f>
        <v>0.18</v>
      </c>
      <c r="AW61" s="17" t="str">
        <f>_xlfn.XLOOKUP(G61,ABNT5101!I:I,ABNT5101!L:L)</f>
        <v>-</v>
      </c>
      <c r="AX61" s="17">
        <f>_xlfn.XLOOKUP(G61,ABNT5101!$I:$I,ABNT5101!M:M)</f>
        <v>0.18</v>
      </c>
      <c r="AY61" s="17" t="str">
        <f>_xlfn.XLOOKUP(G61,ABNT5101!$I:$I,ABNT5101!N:N)</f>
        <v>-</v>
      </c>
      <c r="AZ61" s="17">
        <f>_xlfn.XLOOKUP(G61,ABNT5101!$I:$I,ABNT5101!O:O)</f>
        <v>16</v>
      </c>
      <c r="BA61" s="20" t="str">
        <f t="shared" si="4"/>
        <v>ATENDE</v>
      </c>
      <c r="BB61" s="21">
        <f t="shared" ref="BB61:BC61" si="93">BE61/AU61-1</f>
        <v>7.2000000000000064E-2</v>
      </c>
      <c r="BC61" s="21">
        <f t="shared" si="93"/>
        <v>2.1111111111111116</v>
      </c>
      <c r="BD61" s="21" t="str">
        <f t="shared" si="6"/>
        <v>-</v>
      </c>
      <c r="BE61" s="49">
        <v>10.72</v>
      </c>
      <c r="BF61" s="49">
        <v>0.56000000000000005</v>
      </c>
      <c r="BG61" s="22"/>
      <c r="BH61" s="22"/>
      <c r="BI61" s="23"/>
      <c r="BJ61" s="22"/>
      <c r="BK61" s="20" t="str">
        <f t="shared" si="7"/>
        <v>ATENDE</v>
      </c>
      <c r="BL61" s="20" t="str">
        <f t="shared" si="8"/>
        <v>ATENDE</v>
      </c>
      <c r="BM61" s="20" t="str">
        <f t="shared" si="9"/>
        <v>ATENDE</v>
      </c>
      <c r="BN61" s="20" t="str">
        <f t="shared" si="10"/>
        <v>ATENDE</v>
      </c>
      <c r="BO61" s="24" t="str">
        <f t="shared" si="11"/>
        <v>C4</v>
      </c>
      <c r="BP61" s="24" t="str">
        <f t="shared" si="80"/>
        <v>P6</v>
      </c>
      <c r="BQ61" s="25">
        <f t="shared" si="13"/>
        <v>2.6</v>
      </c>
      <c r="BR61" s="22">
        <v>10.8</v>
      </c>
      <c r="BS61" s="22">
        <v>5.86</v>
      </c>
      <c r="BT61" s="24">
        <f>IF(BP61="-","-",_xlfn.XLOOKUP(BP61,ABNT5101!$B$4:$B$9,ABNT5101!$C$4:$C$9))</f>
        <v>3</v>
      </c>
      <c r="BU61" s="24">
        <f>IF(BP61="-","-",_xlfn.XLOOKUP(BP61,ABNT5101!$B$4:$B$9,ABNT5101!$D$4:$D$9))</f>
        <v>0.6</v>
      </c>
      <c r="BV61" s="20" t="str">
        <f t="shared" si="14"/>
        <v>ATENDE</v>
      </c>
      <c r="BW61" s="20" t="str">
        <f t="shared" si="15"/>
        <v>ATENDE</v>
      </c>
      <c r="BX61" s="20" t="str">
        <f t="shared" si="16"/>
        <v>ATENDE</v>
      </c>
      <c r="BY61" s="24" t="str">
        <f t="shared" si="91"/>
        <v>P6</v>
      </c>
      <c r="BZ61" s="25">
        <f t="shared" si="31"/>
        <v>1.4033333333333333</v>
      </c>
      <c r="CA61" s="24">
        <v>7.21</v>
      </c>
      <c r="CB61" s="24">
        <v>4.51</v>
      </c>
      <c r="CC61" s="20">
        <f>IF(BY61="-","-",_xlfn.XLOOKUP(BY61,ABNT5101!$B$4:$B$9,ABNT5101!$C$4:$C$9))</f>
        <v>3</v>
      </c>
      <c r="CD61" s="24">
        <f>IF(BY61="-","-",_xlfn.XLOOKUP(BY61,ABNT5101!$B$4:$B$9,ABNT5101!$D$4:$D$9))</f>
        <v>0.6</v>
      </c>
      <c r="CE61" s="20" t="str">
        <f t="shared" si="18"/>
        <v>ATENDE</v>
      </c>
      <c r="CF61" s="20" t="str">
        <f t="shared" si="19"/>
        <v>ATENDE</v>
      </c>
      <c r="CG61" s="20" t="str">
        <f t="shared" si="20"/>
        <v>ATENDE</v>
      </c>
      <c r="CH61" s="26" t="str">
        <f>_xlfn.XLOOKUP(CI61,'Banco de dados'!$B:$B,'Banco de dados'!$D:$D)</f>
        <v>TECNOWATT</v>
      </c>
      <c r="CI61" s="50" t="s">
        <v>477</v>
      </c>
      <c r="CJ61" s="26" t="str">
        <f>_xlfn.XLOOKUP(CI61,'Banco de dados'!$B:$B,'Banco de dados'!$E:$E)</f>
        <v>SIGSAGPTLRRSSNDL_30W_38IBBRS
1-10C1MUN6.5</v>
      </c>
      <c r="CK61" s="26"/>
      <c r="CL61" s="26" t="e">
        <f>IF(CK61="-","-",_xlfn.XLOOKUP(CK61,'Banco de dados'!$B:$B,'Banco de dados'!$E:$E))</f>
        <v>#N/A</v>
      </c>
      <c r="CM61" s="28">
        <f t="shared" si="21"/>
        <v>2</v>
      </c>
      <c r="CN61" s="26">
        <f>_xlfn.XLOOKUP(CI61,'Banco de dados'!$B:$B,'Banco de dados'!$H:$H)</f>
        <v>30</v>
      </c>
      <c r="CO61" s="26" t="e">
        <f t="array" aca="1" ref="CO61" ca="1">_xludf.XLOOKUP(CK61,'Banco de dados'!$B:$B,'Banco de dados'!$H:$H)</f>
        <v>#NAME?</v>
      </c>
      <c r="CP61" s="51" t="e">
        <f t="array" aca="1" ref="CP61" ca="1">_xludf.XLOOKUP(CI61,'Banco de dados'!$B:$B,'Banco de dados'!$F:$F)</f>
        <v>#NAME?</v>
      </c>
      <c r="CQ61" s="26" t="e">
        <f t="array" aca="1" ref="CQ61" ca="1">_xludf.XLOOKUP(CK61,'Banco de dados'!$B:$B,'Banco de dados'!$F:$F)</f>
        <v>#NAME?</v>
      </c>
      <c r="CR61" s="27">
        <v>0</v>
      </c>
      <c r="CS61" s="27"/>
      <c r="CT61" s="26" t="str">
        <f>IF(AG61=0.5,"Suporte",IF(AND(AG61&gt;='Braços de IP'!$B$9,AG61&lt;='Braços de IP'!$D$9),'Braços de IP'!$E$9,IF(AND(AG61&gt;='Braços de IP'!$B$10,AG61&lt;='Braços de IP'!$D$10),'Braços de IP'!$E$10,IF(AND(AG61&gt;='Braços de IP'!$B$11,AG61&lt;='Braços de IP'!$D$11),'Braços de IP'!$E$11,IF(AND(AG61&gt;='Braços de IP'!$B$12,AG61&lt;='Braços de IP'!$D$12),'Braços de IP'!$E$12,IF(AND(AG61&gt;='Braços de IP'!$B$13,AG61&lt;='Braços de IP'!$D$13),'Braços de IP'!$E$13,IF(AND(AG61&gt;='Braços de IP'!$B$14,AG61&lt;='Braços de IP'!$D$14),'Braços de IP'!$E$14,"ERRO")))))))</f>
        <v>Longo II</v>
      </c>
      <c r="CU61" s="27"/>
      <c r="CV61" s="26" t="str">
        <f>IF($CU61="","",VLOOKUP($CU61,'Braços de IP'!$E$9:$I$15,2,0))</f>
        <v/>
      </c>
      <c r="CW61" s="29" t="str">
        <f>IF($CU61="","",VLOOKUP($CU61,'Braços de IP'!$E$9:$I$15,5,0))</f>
        <v/>
      </c>
      <c r="CX61" s="26"/>
      <c r="CY61" s="26"/>
      <c r="CZ61" s="26"/>
      <c r="DA61" s="26"/>
      <c r="DB61" s="26"/>
      <c r="DC61" s="26"/>
      <c r="DD61" s="30">
        <f t="shared" si="22"/>
        <v>30</v>
      </c>
      <c r="DE61" s="31">
        <f t="shared" si="23"/>
        <v>150</v>
      </c>
      <c r="DF61" s="30">
        <f t="shared" si="24"/>
        <v>360</v>
      </c>
      <c r="DG61" s="32">
        <f t="shared" si="25"/>
        <v>0.8</v>
      </c>
      <c r="DH61" s="33" t="s">
        <v>143</v>
      </c>
      <c r="DI61" s="34"/>
      <c r="DJ61" s="35"/>
      <c r="DK61" s="16" t="s">
        <v>144</v>
      </c>
      <c r="DL61" s="16"/>
      <c r="DN61" s="36" t="e">
        <f t="shared" si="26"/>
        <v>#VALUE!</v>
      </c>
    </row>
    <row r="62" spans="1:124" ht="15.75" hidden="1" customHeight="1" x14ac:dyDescent="0.25">
      <c r="A62" s="1" t="s">
        <v>190</v>
      </c>
      <c r="B62" s="15">
        <v>310</v>
      </c>
      <c r="C62" s="15" t="s">
        <v>167</v>
      </c>
      <c r="D62" s="16" t="s">
        <v>193</v>
      </c>
      <c r="E62" s="16">
        <v>-8.0437499999999993</v>
      </c>
      <c r="F62" s="16">
        <v>-34.884286000000003</v>
      </c>
      <c r="G62" s="16" t="s">
        <v>136</v>
      </c>
      <c r="H62" s="17" t="s">
        <v>136</v>
      </c>
      <c r="I62" s="16" t="s">
        <v>135</v>
      </c>
      <c r="J62" s="17" t="s">
        <v>137</v>
      </c>
      <c r="K62" s="18">
        <v>40</v>
      </c>
      <c r="L62" s="17" t="s">
        <v>138</v>
      </c>
      <c r="M62" s="17">
        <v>0</v>
      </c>
      <c r="N62" s="16">
        <f t="shared" si="0"/>
        <v>160</v>
      </c>
      <c r="O62" s="17">
        <v>1</v>
      </c>
      <c r="P62" s="17"/>
      <c r="Q62" s="17"/>
      <c r="R62" s="16"/>
      <c r="S62" s="16"/>
      <c r="T62" s="16"/>
      <c r="U62" s="17"/>
      <c r="V62" s="17">
        <v>0</v>
      </c>
      <c r="W62" s="17"/>
      <c r="X62" s="17"/>
      <c r="Y62" s="17">
        <v>0</v>
      </c>
      <c r="Z62" s="17">
        <v>0</v>
      </c>
      <c r="AA62" s="17" t="s">
        <v>139</v>
      </c>
      <c r="AB62" s="17" t="s">
        <v>140</v>
      </c>
      <c r="AC62" s="17">
        <v>15.53</v>
      </c>
      <c r="AD62" s="17">
        <v>5.34</v>
      </c>
      <c r="AE62" s="17">
        <v>2</v>
      </c>
      <c r="AF62" s="17">
        <v>5.78</v>
      </c>
      <c r="AG62" s="17">
        <v>0.5</v>
      </c>
      <c r="AH62" s="17">
        <f t="shared" si="1"/>
        <v>-5.28</v>
      </c>
      <c r="AI62" s="17" t="s">
        <v>136</v>
      </c>
      <c r="AJ62" s="17" t="s">
        <v>136</v>
      </c>
      <c r="AK62" s="17" t="s">
        <v>141</v>
      </c>
      <c r="AL62" s="17">
        <f t="shared" si="2"/>
        <v>4</v>
      </c>
      <c r="AM62" s="17">
        <v>0</v>
      </c>
      <c r="AN62" s="17"/>
      <c r="AO62" s="17">
        <v>0</v>
      </c>
      <c r="AP62" s="17">
        <v>0</v>
      </c>
      <c r="AQ62" s="17">
        <v>0</v>
      </c>
      <c r="AR62" s="17" t="s">
        <v>136</v>
      </c>
      <c r="AS62" s="19">
        <f t="shared" si="3"/>
        <v>0</v>
      </c>
      <c r="AT62" s="19"/>
      <c r="AU62" s="19" t="e">
        <f>VLOOKUP(G62,ABNT5101!$I$3:$J$9,2)</f>
        <v>#N/A</v>
      </c>
      <c r="AV62" s="19" t="e">
        <f>VLOOKUP(G62,ABNT5101!$I$3:$M$9,5)</f>
        <v>#N/A</v>
      </c>
      <c r="AW62" s="17" t="str">
        <f>_xlfn.XLOOKUP(G62,ABNT5101!I:I,ABNT5101!L:L)</f>
        <v>-</v>
      </c>
      <c r="AX62" s="17" t="str">
        <f>_xlfn.XLOOKUP(G62,ABNT5101!$I:$I,ABNT5101!M:M)</f>
        <v>-</v>
      </c>
      <c r="AY62" s="17" t="str">
        <f>_xlfn.XLOOKUP(G62,ABNT5101!$I:$I,ABNT5101!N:N)</f>
        <v>-</v>
      </c>
      <c r="AZ62" s="17" t="str">
        <f>_xlfn.XLOOKUP(G62,ABNT5101!$I:$I,ABNT5101!O:O)</f>
        <v>-</v>
      </c>
      <c r="BA62" s="20" t="e">
        <f t="shared" si="4"/>
        <v>#N/A</v>
      </c>
      <c r="BB62" s="21" t="e">
        <f t="shared" ref="BB62:BC62" si="94">BE62/AU62-1</f>
        <v>#N/A</v>
      </c>
      <c r="BC62" s="21" t="e">
        <f t="shared" si="94"/>
        <v>#N/A</v>
      </c>
      <c r="BD62" s="21" t="str">
        <f t="shared" si="6"/>
        <v>-</v>
      </c>
      <c r="BE62" s="22"/>
      <c r="BF62" s="22"/>
      <c r="BG62" s="22"/>
      <c r="BH62" s="22"/>
      <c r="BI62" s="23"/>
      <c r="BJ62" s="22"/>
      <c r="BK62" s="20" t="e">
        <f t="shared" si="7"/>
        <v>#N/A</v>
      </c>
      <c r="BL62" s="20" t="e">
        <f t="shared" si="8"/>
        <v>#N/A</v>
      </c>
      <c r="BM62" s="20" t="e">
        <f t="shared" si="9"/>
        <v>#N/A</v>
      </c>
      <c r="BN62" s="20" t="str">
        <f t="shared" si="10"/>
        <v>ATENDE</v>
      </c>
      <c r="BO62" s="24" t="str">
        <f t="shared" si="11"/>
        <v>-</v>
      </c>
      <c r="BP62" s="24" t="str">
        <f t="shared" si="80"/>
        <v>P6</v>
      </c>
      <c r="BQ62" s="25">
        <f t="shared" si="13"/>
        <v>5.6166666666666671</v>
      </c>
      <c r="BR62" s="22">
        <v>19.850000000000001</v>
      </c>
      <c r="BS62" s="22">
        <v>11.56</v>
      </c>
      <c r="BT62" s="24">
        <f>IF(BP62="-","-",_xlfn.XLOOKUP(BP62,ABNT5101!$B$4:$B$9,ABNT5101!$C$4:$C$9))</f>
        <v>3</v>
      </c>
      <c r="BU62" s="24">
        <f>IF(BP62="-","-",_xlfn.XLOOKUP(BP62,ABNT5101!$B$4:$B$9,ABNT5101!$D$4:$D$9))</f>
        <v>0.6</v>
      </c>
      <c r="BV62" s="20" t="str">
        <f t="shared" si="14"/>
        <v>ATENDE</v>
      </c>
      <c r="BW62" s="20" t="str">
        <f t="shared" si="15"/>
        <v>ATENDE</v>
      </c>
      <c r="BX62" s="20" t="str">
        <f t="shared" si="16"/>
        <v>ATENDE</v>
      </c>
      <c r="BY62" s="24" t="s">
        <v>136</v>
      </c>
      <c r="BZ62" s="25" t="e">
        <f t="shared" si="31"/>
        <v>#VALUE!</v>
      </c>
      <c r="CA62" s="24"/>
      <c r="CB62" s="24"/>
      <c r="CC62" s="20" t="str">
        <f>IF(BY62="-","-",_xlfn.XLOOKUP(BY62,ABNT5101!$B$4:$B$9,ABNT5101!$C$4:$C$9))</f>
        <v>-</v>
      </c>
      <c r="CD62" s="24" t="str">
        <f>IF(BY62="-","-",_xlfn.XLOOKUP(BY62,ABNT5101!$B$4:$B$9,ABNT5101!$D$4:$D$9))</f>
        <v>-</v>
      </c>
      <c r="CE62" s="20" t="str">
        <f t="shared" si="18"/>
        <v>-</v>
      </c>
      <c r="CF62" s="20" t="str">
        <f t="shared" si="19"/>
        <v>-</v>
      </c>
      <c r="CG62" s="20" t="str">
        <f t="shared" si="20"/>
        <v>-</v>
      </c>
      <c r="CH62" s="26" t="str">
        <f>_xlfn.XLOOKUP(CI62,'Banco de dados'!$B:$B,'Banco de dados'!$D:$D)</f>
        <v>LEDSTAR</v>
      </c>
      <c r="CI62" s="47" t="str">
        <f>'Banco de dados'!B4</f>
        <v xml:space="preserve"> SL VT 9.1 17W</v>
      </c>
      <c r="CJ62" s="26" t="str">
        <f>_xlfn.XLOOKUP(CI62,'Banco de dados'!$B:$B,'Banco de dados'!$E:$E)</f>
        <v>LUM LED SL VT 9.1 17W</v>
      </c>
      <c r="CK62" s="26"/>
      <c r="CL62" s="26" t="e">
        <f>IF(CK62="-","-",_xlfn.XLOOKUP(CK62,'Banco de dados'!$B:$B,'Banco de dados'!$E:$E))</f>
        <v>#N/A</v>
      </c>
      <c r="CM62" s="28">
        <f t="shared" si="21"/>
        <v>2</v>
      </c>
      <c r="CN62" s="26">
        <f>_xlfn.XLOOKUP(CI62,'Banco de dados'!$B:$B,'Banco de dados'!$H:$H)</f>
        <v>17</v>
      </c>
      <c r="CO62" s="26" t="e">
        <f t="array" aca="1" ref="CO62" ca="1">_xludf.XLOOKUP(CK62,'Banco de dados'!$B:$B,'Banco de dados'!$H:$H)</f>
        <v>#NAME?</v>
      </c>
      <c r="CP62" s="51" t="e">
        <f t="array" aca="1" ref="CP62" ca="1">_xludf.XLOOKUP(CI62,'Banco de dados'!$B:$B,'Banco de dados'!$F:$F)</f>
        <v>#NAME?</v>
      </c>
      <c r="CQ62" s="26" t="e">
        <f t="array" aca="1" ref="CQ62" ca="1">_xludf.XLOOKUP(CK62,'Banco de dados'!$B:$B,'Banco de dados'!$F:$F)</f>
        <v>#NAME?</v>
      </c>
      <c r="CR62" s="27">
        <v>0</v>
      </c>
      <c r="CS62" s="27"/>
      <c r="CT62" s="26" t="str">
        <f>IF(AG62=0.5,"Suporte",IF(AND(AG62&gt;='Braços de IP'!$B$9,AG62&lt;='Braços de IP'!$D$9),'Braços de IP'!$E$9,IF(AND(AG62&gt;='Braços de IP'!$B$10,AG62&lt;='Braços de IP'!$D$10),'Braços de IP'!$E$10,IF(AND(AG62&gt;='Braços de IP'!$B$11,AG62&lt;='Braços de IP'!$D$11),'Braços de IP'!$E$11,IF(AND(AG62&gt;='Braços de IP'!$B$12,AG62&lt;='Braços de IP'!$D$12),'Braços de IP'!$E$12,IF(AND(AG62&gt;='Braços de IP'!$B$13,AG62&lt;='Braços de IP'!$D$13),'Braços de IP'!$E$13,IF(AND(AG62&gt;='Braços de IP'!$B$14,AG62&lt;='Braços de IP'!$D$14),'Braços de IP'!$E$14,"ERRO")))))))</f>
        <v>Suporte</v>
      </c>
      <c r="CU62" s="27"/>
      <c r="CV62" s="26" t="str">
        <f>IF($CU62="","",VLOOKUP($CU62,'Braços de IP'!$E$9:$I$15,2,0))</f>
        <v/>
      </c>
      <c r="CW62" s="29" t="str">
        <f>IF($CU62="","",VLOOKUP($CU62,'Braços de IP'!$E$9:$I$15,5,0))</f>
        <v/>
      </c>
      <c r="CX62" s="26"/>
      <c r="CY62" s="26"/>
      <c r="CZ62" s="26"/>
      <c r="DA62" s="26"/>
      <c r="DB62" s="26"/>
      <c r="DC62" s="26"/>
      <c r="DD62" s="30">
        <f t="shared" si="22"/>
        <v>17</v>
      </c>
      <c r="DE62" s="31">
        <f t="shared" si="23"/>
        <v>40</v>
      </c>
      <c r="DF62" s="30">
        <f t="shared" si="24"/>
        <v>114</v>
      </c>
      <c r="DG62" s="32">
        <f t="shared" si="25"/>
        <v>0.57499999999999996</v>
      </c>
      <c r="DH62" s="33" t="s">
        <v>143</v>
      </c>
      <c r="DI62" s="34"/>
      <c r="DJ62" s="35"/>
      <c r="DK62" s="16" t="s">
        <v>144</v>
      </c>
      <c r="DL62" s="16"/>
      <c r="DN62" s="36" t="e">
        <f t="shared" si="26"/>
        <v>#VALUE!</v>
      </c>
    </row>
    <row r="63" spans="1:124" ht="15.75" hidden="1" customHeight="1" x14ac:dyDescent="0.25">
      <c r="A63" s="1" t="s">
        <v>190</v>
      </c>
      <c r="B63" s="15">
        <v>310</v>
      </c>
      <c r="C63" s="15" t="s">
        <v>167</v>
      </c>
      <c r="D63" s="16" t="s">
        <v>193</v>
      </c>
      <c r="E63" s="16">
        <v>-8.0437499999999993</v>
      </c>
      <c r="F63" s="16">
        <v>-34.884286000000003</v>
      </c>
      <c r="G63" s="16" t="s">
        <v>136</v>
      </c>
      <c r="H63" s="17" t="s">
        <v>136</v>
      </c>
      <c r="I63" s="16" t="s">
        <v>135</v>
      </c>
      <c r="J63" s="17" t="s">
        <v>137</v>
      </c>
      <c r="K63" s="18">
        <v>40</v>
      </c>
      <c r="L63" s="17" t="s">
        <v>138</v>
      </c>
      <c r="M63" s="17">
        <v>0</v>
      </c>
      <c r="N63" s="16">
        <f t="shared" si="0"/>
        <v>160</v>
      </c>
      <c r="O63" s="17">
        <v>1</v>
      </c>
      <c r="P63" s="17"/>
      <c r="Q63" s="17"/>
      <c r="R63" s="16"/>
      <c r="S63" s="16"/>
      <c r="T63" s="16"/>
      <c r="U63" s="17"/>
      <c r="V63" s="17">
        <v>0</v>
      </c>
      <c r="W63" s="17"/>
      <c r="X63" s="17"/>
      <c r="Y63" s="17">
        <v>0</v>
      </c>
      <c r="Z63" s="17">
        <v>0</v>
      </c>
      <c r="AA63" s="17" t="s">
        <v>139</v>
      </c>
      <c r="AB63" s="17" t="s">
        <v>140</v>
      </c>
      <c r="AC63" s="17">
        <v>15.53</v>
      </c>
      <c r="AD63" s="17">
        <v>5.34</v>
      </c>
      <c r="AE63" s="17">
        <v>2</v>
      </c>
      <c r="AF63" s="17">
        <v>5.78</v>
      </c>
      <c r="AG63" s="17">
        <v>0.5</v>
      </c>
      <c r="AH63" s="17">
        <f t="shared" si="1"/>
        <v>-5.28</v>
      </c>
      <c r="AI63" s="17" t="s">
        <v>136</v>
      </c>
      <c r="AJ63" s="17" t="s">
        <v>136</v>
      </c>
      <c r="AK63" s="17" t="s">
        <v>141</v>
      </c>
      <c r="AL63" s="17">
        <f t="shared" si="2"/>
        <v>4</v>
      </c>
      <c r="AM63" s="17">
        <v>0</v>
      </c>
      <c r="AN63" s="17"/>
      <c r="AO63" s="17">
        <v>0</v>
      </c>
      <c r="AP63" s="17">
        <v>0</v>
      </c>
      <c r="AQ63" s="17">
        <v>0</v>
      </c>
      <c r="AR63" s="17" t="s">
        <v>136</v>
      </c>
      <c r="AS63" s="19">
        <f t="shared" si="3"/>
        <v>0</v>
      </c>
      <c r="AT63" s="19"/>
      <c r="AU63" s="19" t="e">
        <f>VLOOKUP(G63,ABNT5101!$I$3:$J$9,2)</f>
        <v>#N/A</v>
      </c>
      <c r="AV63" s="19" t="e">
        <f>VLOOKUP(G63,ABNT5101!$I$3:$M$9,5)</f>
        <v>#N/A</v>
      </c>
      <c r="AW63" s="17" t="str">
        <f>_xlfn.XLOOKUP(G63,ABNT5101!I:I,ABNT5101!L:L)</f>
        <v>-</v>
      </c>
      <c r="AX63" s="17" t="str">
        <f>_xlfn.XLOOKUP(G63,ABNT5101!$I:$I,ABNT5101!M:M)</f>
        <v>-</v>
      </c>
      <c r="AY63" s="17" t="str">
        <f>_xlfn.XLOOKUP(G63,ABNT5101!$I:$I,ABNT5101!N:N)</f>
        <v>-</v>
      </c>
      <c r="AZ63" s="17" t="str">
        <f>_xlfn.XLOOKUP(G63,ABNT5101!$I:$I,ABNT5101!O:O)</f>
        <v>-</v>
      </c>
      <c r="BA63" s="20" t="e">
        <f t="shared" si="4"/>
        <v>#N/A</v>
      </c>
      <c r="BB63" s="21" t="e">
        <f t="shared" ref="BB63:BC63" si="95">BE63/AU63-1</f>
        <v>#N/A</v>
      </c>
      <c r="BC63" s="21" t="e">
        <f t="shared" si="95"/>
        <v>#N/A</v>
      </c>
      <c r="BD63" s="21" t="str">
        <f t="shared" si="6"/>
        <v>-</v>
      </c>
      <c r="BE63" s="22"/>
      <c r="BF63" s="22"/>
      <c r="BG63" s="22"/>
      <c r="BH63" s="22"/>
      <c r="BI63" s="23"/>
      <c r="BJ63" s="22"/>
      <c r="BK63" s="20" t="e">
        <f t="shared" si="7"/>
        <v>#N/A</v>
      </c>
      <c r="BL63" s="20" t="e">
        <f t="shared" si="8"/>
        <v>#N/A</v>
      </c>
      <c r="BM63" s="20" t="e">
        <f t="shared" si="9"/>
        <v>#N/A</v>
      </c>
      <c r="BN63" s="20" t="str">
        <f t="shared" si="10"/>
        <v>ATENDE</v>
      </c>
      <c r="BO63" s="24" t="str">
        <f t="shared" si="11"/>
        <v>-</v>
      </c>
      <c r="BP63" s="24" t="str">
        <f t="shared" si="80"/>
        <v>P6</v>
      </c>
      <c r="BQ63" s="25">
        <f t="shared" si="13"/>
        <v>7.8466666666666658</v>
      </c>
      <c r="BR63" s="22">
        <v>26.54</v>
      </c>
      <c r="BS63" s="22">
        <v>17.309999999999999</v>
      </c>
      <c r="BT63" s="24">
        <f>IF(BP63="-","-",_xlfn.XLOOKUP(BP63,ABNT5101!$B$4:$B$9,ABNT5101!$C$4:$C$9))</f>
        <v>3</v>
      </c>
      <c r="BU63" s="24">
        <f>IF(BP63="-","-",_xlfn.XLOOKUP(BP63,ABNT5101!$B$4:$B$9,ABNT5101!$D$4:$D$9))</f>
        <v>0.6</v>
      </c>
      <c r="BV63" s="20" t="str">
        <f t="shared" si="14"/>
        <v>ATENDE</v>
      </c>
      <c r="BW63" s="20" t="str">
        <f t="shared" si="15"/>
        <v>ATENDE</v>
      </c>
      <c r="BX63" s="20" t="str">
        <f t="shared" si="16"/>
        <v>ATENDE</v>
      </c>
      <c r="BY63" s="24" t="s">
        <v>136</v>
      </c>
      <c r="BZ63" s="25" t="e">
        <f t="shared" si="31"/>
        <v>#VALUE!</v>
      </c>
      <c r="CA63" s="24"/>
      <c r="CB63" s="24"/>
      <c r="CC63" s="20" t="str">
        <f>IF(BY63="-","-",_xlfn.XLOOKUP(BY63,ABNT5101!$B$4:$B$9,ABNT5101!$C$4:$C$9))</f>
        <v>-</v>
      </c>
      <c r="CD63" s="24" t="str">
        <f>IF(BY63="-","-",_xlfn.XLOOKUP(BY63,ABNT5101!$B$4:$B$9,ABNT5101!$D$4:$D$9))</f>
        <v>-</v>
      </c>
      <c r="CE63" s="20" t="str">
        <f t="shared" si="18"/>
        <v>-</v>
      </c>
      <c r="CF63" s="20" t="str">
        <f t="shared" si="19"/>
        <v>-</v>
      </c>
      <c r="CG63" s="20" t="str">
        <f t="shared" si="20"/>
        <v>-</v>
      </c>
      <c r="CH63" s="26" t="str">
        <f>_xlfn.XLOOKUP(CI63,'Banco de dados'!$B:$B,'Banco de dados'!$D:$D)</f>
        <v>SX LIGHTING</v>
      </c>
      <c r="CI63" s="27" t="str">
        <f>'Banco de dados'!B53</f>
        <v>SX-INEVO020HF</v>
      </c>
      <c r="CJ63" s="26" t="str">
        <f>_xlfn.XLOOKUP(CI63,'Banco de dados'!$B:$B,'Banco de dados'!$E:$E)</f>
        <v>SXINEVO020K50L12CZF7PHF</v>
      </c>
      <c r="CK63" s="26"/>
      <c r="CL63" s="26" t="e">
        <f>IF(CK63="-","-",_xlfn.XLOOKUP(CK63,'Banco de dados'!$B:$B,'Banco de dados'!$E:$E))</f>
        <v>#N/A</v>
      </c>
      <c r="CM63" s="28">
        <f t="shared" si="21"/>
        <v>2</v>
      </c>
      <c r="CN63" s="26">
        <f>_xlfn.XLOOKUP(CI63,'Banco de dados'!$B:$B,'Banco de dados'!$H:$H)</f>
        <v>22.5</v>
      </c>
      <c r="CO63" s="26" t="e">
        <f t="array" aca="1" ref="CO63" ca="1">_xludf.XLOOKUP(CK63,'Banco de dados'!$B:$B,'Banco de dados'!$H:$H)</f>
        <v>#NAME?</v>
      </c>
      <c r="CP63" s="51" t="e">
        <f t="array" aca="1" ref="CP63" ca="1">_xludf.XLOOKUP(CI63,'Banco de dados'!$B:$B,'Banco de dados'!$F:$F)</f>
        <v>#NAME?</v>
      </c>
      <c r="CQ63" s="26" t="e">
        <f t="array" aca="1" ref="CQ63" ca="1">_xludf.XLOOKUP(CK63,'Banco de dados'!$B:$B,'Banco de dados'!$F:$F)</f>
        <v>#NAME?</v>
      </c>
      <c r="CR63" s="27">
        <v>0</v>
      </c>
      <c r="CS63" s="27"/>
      <c r="CT63" s="26" t="str">
        <f>IF(AG63=0.5,"Suporte",IF(AND(AG63&gt;='Braços de IP'!$B$9,AG63&lt;='Braços de IP'!$D$9),'Braços de IP'!$E$9,IF(AND(AG63&gt;='Braços de IP'!$B$10,AG63&lt;='Braços de IP'!$D$10),'Braços de IP'!$E$10,IF(AND(AG63&gt;='Braços de IP'!$B$11,AG63&lt;='Braços de IP'!$D$11),'Braços de IP'!$E$11,IF(AND(AG63&gt;='Braços de IP'!$B$12,AG63&lt;='Braços de IP'!$D$12),'Braços de IP'!$E$12,IF(AND(AG63&gt;='Braços de IP'!$B$13,AG63&lt;='Braços de IP'!$D$13),'Braços de IP'!$E$13,IF(AND(AG63&gt;='Braços de IP'!$B$14,AG63&lt;='Braços de IP'!$D$14),'Braços de IP'!$E$14,"ERRO")))))))</f>
        <v>Suporte</v>
      </c>
      <c r="CU63" s="27"/>
      <c r="CV63" s="26" t="str">
        <f>IF($CU63="","",VLOOKUP($CU63,'Braços de IP'!$E$9:$I$15,2,0))</f>
        <v/>
      </c>
      <c r="CW63" s="29" t="str">
        <f>IF($CU63="","",VLOOKUP($CU63,'Braços de IP'!$E$9:$I$15,5,0))</f>
        <v/>
      </c>
      <c r="CX63" s="26"/>
      <c r="CY63" s="26"/>
      <c r="CZ63" s="26"/>
      <c r="DA63" s="26"/>
      <c r="DB63" s="26"/>
      <c r="DC63" s="26"/>
      <c r="DD63" s="30">
        <f t="shared" si="22"/>
        <v>22.5</v>
      </c>
      <c r="DE63" s="31">
        <f t="shared" si="23"/>
        <v>40</v>
      </c>
      <c r="DF63" s="30">
        <f t="shared" si="24"/>
        <v>125</v>
      </c>
      <c r="DG63" s="32">
        <f t="shared" si="25"/>
        <v>0.4375</v>
      </c>
      <c r="DH63" s="33" t="s">
        <v>143</v>
      </c>
      <c r="DI63" s="34"/>
      <c r="DJ63" s="35"/>
      <c r="DK63" s="16" t="s">
        <v>144</v>
      </c>
      <c r="DL63" s="16"/>
      <c r="DN63" s="36" t="e">
        <f t="shared" si="26"/>
        <v>#VALUE!</v>
      </c>
    </row>
    <row r="64" spans="1:124" ht="15.75" hidden="1" customHeight="1" x14ac:dyDescent="0.25">
      <c r="A64" s="1" t="s">
        <v>190</v>
      </c>
      <c r="B64" s="15">
        <v>310</v>
      </c>
      <c r="C64" s="15" t="s">
        <v>167</v>
      </c>
      <c r="D64" s="16" t="s">
        <v>193</v>
      </c>
      <c r="E64" s="16">
        <v>-8.0437499999999993</v>
      </c>
      <c r="F64" s="16">
        <v>-34.884286000000003</v>
      </c>
      <c r="G64" s="16" t="s">
        <v>136</v>
      </c>
      <c r="H64" s="17" t="s">
        <v>136</v>
      </c>
      <c r="I64" s="16" t="s">
        <v>135</v>
      </c>
      <c r="J64" s="17" t="s">
        <v>137</v>
      </c>
      <c r="K64" s="18">
        <v>40</v>
      </c>
      <c r="L64" s="17" t="s">
        <v>138</v>
      </c>
      <c r="M64" s="17">
        <v>0</v>
      </c>
      <c r="N64" s="16">
        <f t="shared" si="0"/>
        <v>160</v>
      </c>
      <c r="O64" s="17">
        <v>1</v>
      </c>
      <c r="P64" s="17"/>
      <c r="Q64" s="17"/>
      <c r="R64" s="16"/>
      <c r="S64" s="16"/>
      <c r="T64" s="16"/>
      <c r="U64" s="17"/>
      <c r="V64" s="17">
        <v>0</v>
      </c>
      <c r="W64" s="17"/>
      <c r="X64" s="17"/>
      <c r="Y64" s="17">
        <v>0</v>
      </c>
      <c r="Z64" s="17">
        <v>0</v>
      </c>
      <c r="AA64" s="17" t="s">
        <v>139</v>
      </c>
      <c r="AB64" s="17" t="s">
        <v>140</v>
      </c>
      <c r="AC64" s="17">
        <v>15.53</v>
      </c>
      <c r="AD64" s="17">
        <v>5.34</v>
      </c>
      <c r="AE64" s="17">
        <v>2</v>
      </c>
      <c r="AF64" s="17">
        <v>5.78</v>
      </c>
      <c r="AG64" s="17">
        <v>0.5</v>
      </c>
      <c r="AH64" s="17">
        <f t="shared" si="1"/>
        <v>-5.28</v>
      </c>
      <c r="AI64" s="17" t="s">
        <v>136</v>
      </c>
      <c r="AJ64" s="17" t="s">
        <v>136</v>
      </c>
      <c r="AK64" s="17" t="s">
        <v>141</v>
      </c>
      <c r="AL64" s="17">
        <f t="shared" si="2"/>
        <v>4</v>
      </c>
      <c r="AM64" s="17">
        <v>0</v>
      </c>
      <c r="AN64" s="17"/>
      <c r="AO64" s="17">
        <v>0</v>
      </c>
      <c r="AP64" s="17">
        <v>0</v>
      </c>
      <c r="AQ64" s="17">
        <v>0</v>
      </c>
      <c r="AR64" s="17" t="s">
        <v>136</v>
      </c>
      <c r="AS64" s="19">
        <f t="shared" si="3"/>
        <v>0</v>
      </c>
      <c r="AT64" s="19"/>
      <c r="AU64" s="19" t="e">
        <f>VLOOKUP(G64,ABNT5101!$I$3:$J$9,2)</f>
        <v>#N/A</v>
      </c>
      <c r="AV64" s="19" t="e">
        <f>VLOOKUP(G64,ABNT5101!$I$3:$M$9,5)</f>
        <v>#N/A</v>
      </c>
      <c r="AW64" s="17" t="str">
        <f>_xlfn.XLOOKUP(G64,ABNT5101!I:I,ABNT5101!L:L)</f>
        <v>-</v>
      </c>
      <c r="AX64" s="17" t="str">
        <f>_xlfn.XLOOKUP(G64,ABNT5101!$I:$I,ABNT5101!M:M)</f>
        <v>-</v>
      </c>
      <c r="AY64" s="17" t="str">
        <f>_xlfn.XLOOKUP(G64,ABNT5101!$I:$I,ABNT5101!N:N)</f>
        <v>-</v>
      </c>
      <c r="AZ64" s="17" t="str">
        <f>_xlfn.XLOOKUP(G64,ABNT5101!$I:$I,ABNT5101!O:O)</f>
        <v>-</v>
      </c>
      <c r="BA64" s="20" t="e">
        <f t="shared" si="4"/>
        <v>#N/A</v>
      </c>
      <c r="BB64" s="21" t="e">
        <f t="shared" ref="BB64:BC64" si="96">BE64/AU64-1</f>
        <v>#N/A</v>
      </c>
      <c r="BC64" s="21" t="e">
        <f t="shared" si="96"/>
        <v>#N/A</v>
      </c>
      <c r="BD64" s="21" t="str">
        <f t="shared" si="6"/>
        <v>-</v>
      </c>
      <c r="BE64" s="22"/>
      <c r="BF64" s="22"/>
      <c r="BG64" s="22"/>
      <c r="BH64" s="22"/>
      <c r="BI64" s="23"/>
      <c r="BJ64" s="22"/>
      <c r="BK64" s="20" t="e">
        <f t="shared" si="7"/>
        <v>#N/A</v>
      </c>
      <c r="BL64" s="20" t="e">
        <f t="shared" si="8"/>
        <v>#N/A</v>
      </c>
      <c r="BM64" s="20" t="e">
        <f t="shared" si="9"/>
        <v>#N/A</v>
      </c>
      <c r="BN64" s="20" t="str">
        <f t="shared" si="10"/>
        <v>ATENDE</v>
      </c>
      <c r="BO64" s="24" t="str">
        <f t="shared" si="11"/>
        <v>-</v>
      </c>
      <c r="BP64" s="24" t="str">
        <f t="shared" si="80"/>
        <v>P6</v>
      </c>
      <c r="BQ64" s="25">
        <f t="shared" si="13"/>
        <v>12.146666666666667</v>
      </c>
      <c r="BR64" s="22">
        <v>39.44</v>
      </c>
      <c r="BS64" s="22">
        <v>25.58</v>
      </c>
      <c r="BT64" s="24">
        <f>IF(BP64="-","-",_xlfn.XLOOKUP(BP64,ABNT5101!$B$4:$B$9,ABNT5101!$C$4:$C$9))</f>
        <v>3</v>
      </c>
      <c r="BU64" s="24">
        <f>IF(BP64="-","-",_xlfn.XLOOKUP(BP64,ABNT5101!$B$4:$B$9,ABNT5101!$D$4:$D$9))</f>
        <v>0.6</v>
      </c>
      <c r="BV64" s="20" t="str">
        <f t="shared" si="14"/>
        <v>ATENDE</v>
      </c>
      <c r="BW64" s="20" t="str">
        <f t="shared" si="15"/>
        <v>ATENDE</v>
      </c>
      <c r="BX64" s="20" t="str">
        <f t="shared" si="16"/>
        <v>ATENDE</v>
      </c>
      <c r="BY64" s="24" t="s">
        <v>136</v>
      </c>
      <c r="BZ64" s="25" t="e">
        <f t="shared" si="31"/>
        <v>#VALUE!</v>
      </c>
      <c r="CA64" s="24"/>
      <c r="CB64" s="24"/>
      <c r="CC64" s="20" t="str">
        <f>IF(BY64="-","-",_xlfn.XLOOKUP(BY64,ABNT5101!$B$4:$B$9,ABNT5101!$C$4:$C$9))</f>
        <v>-</v>
      </c>
      <c r="CD64" s="24" t="str">
        <f>IF(BY64="-","-",_xlfn.XLOOKUP(BY64,ABNT5101!$B$4:$B$9,ABNT5101!$D$4:$D$9))</f>
        <v>-</v>
      </c>
      <c r="CE64" s="20" t="str">
        <f t="shared" si="18"/>
        <v>-</v>
      </c>
      <c r="CF64" s="20" t="str">
        <f t="shared" si="19"/>
        <v>-</v>
      </c>
      <c r="CG64" s="20" t="str">
        <f t="shared" si="20"/>
        <v>-</v>
      </c>
      <c r="CH64" s="26" t="str">
        <f>_xlfn.XLOOKUP(CI64,'Banco de dados'!$B:$B,'Banco de dados'!$D:$D)</f>
        <v>TECNOWATT</v>
      </c>
      <c r="CI64" s="27" t="str">
        <f>'Banco de dados'!B65</f>
        <v xml:space="preserve">SIGSAGPTLRRSSNDL_30W_38IBBRS
</v>
      </c>
      <c r="CJ64" s="26" t="str">
        <f>_xlfn.XLOOKUP(CI64,'Banco de dados'!$B:$B,'Banco de dados'!$E:$E)</f>
        <v>SIGSAGPTLRRSSNDL_30W_38IBBRS
1-10C1MUN6.5</v>
      </c>
      <c r="CK64" s="26"/>
      <c r="CL64" s="26" t="e">
        <f>IF(CK64="-","-",_xlfn.XLOOKUP(CK64,'Banco de dados'!$B:$B,'Banco de dados'!$E:$E))</f>
        <v>#N/A</v>
      </c>
      <c r="CM64" s="28">
        <f t="shared" si="21"/>
        <v>2</v>
      </c>
      <c r="CN64" s="26">
        <f>_xlfn.XLOOKUP(CI64,'Banco de dados'!$B:$B,'Banco de dados'!$H:$H)</f>
        <v>30</v>
      </c>
      <c r="CO64" s="26" t="e">
        <f t="array" aca="1" ref="CO64" ca="1">_xludf.XLOOKUP(CK64,'Banco de dados'!$B:$B,'Banco de dados'!$H:$H)</f>
        <v>#NAME?</v>
      </c>
      <c r="CP64" s="51" t="e">
        <f t="array" aca="1" ref="CP64" ca="1">_xludf.XLOOKUP(CI64,'Banco de dados'!$B:$B,'Banco de dados'!$F:$F)</f>
        <v>#NAME?</v>
      </c>
      <c r="CQ64" s="26" t="e">
        <f t="array" aca="1" ref="CQ64" ca="1">_xludf.XLOOKUP(CK64,'Banco de dados'!$B:$B,'Banco de dados'!$F:$F)</f>
        <v>#NAME?</v>
      </c>
      <c r="CR64" s="27">
        <v>0</v>
      </c>
      <c r="CS64" s="27"/>
      <c r="CT64" s="26" t="str">
        <f>IF(AG64=0.5,"Suporte",IF(AND(AG64&gt;='Braços de IP'!$B$9,AG64&lt;='Braços de IP'!$D$9),'Braços de IP'!$E$9,IF(AND(AG64&gt;='Braços de IP'!$B$10,AG64&lt;='Braços de IP'!$D$10),'Braços de IP'!$E$10,IF(AND(AG64&gt;='Braços de IP'!$B$11,AG64&lt;='Braços de IP'!$D$11),'Braços de IP'!$E$11,IF(AND(AG64&gt;='Braços de IP'!$B$12,AG64&lt;='Braços de IP'!$D$12),'Braços de IP'!$E$12,IF(AND(AG64&gt;='Braços de IP'!$B$13,AG64&lt;='Braços de IP'!$D$13),'Braços de IP'!$E$13,IF(AND(AG64&gt;='Braços de IP'!$B$14,AG64&lt;='Braços de IP'!$D$14),'Braços de IP'!$E$14,"ERRO")))))))</f>
        <v>Suporte</v>
      </c>
      <c r="CU64" s="27"/>
      <c r="CV64" s="26" t="str">
        <f>IF($CU64="","",VLOOKUP($CU64,'Braços de IP'!$E$9:$I$15,2,0))</f>
        <v/>
      </c>
      <c r="CW64" s="29" t="str">
        <f>IF($CU64="","",VLOOKUP($CU64,'Braços de IP'!$E$9:$I$15,5,0))</f>
        <v/>
      </c>
      <c r="CX64" s="26"/>
      <c r="CY64" s="26"/>
      <c r="CZ64" s="26"/>
      <c r="DA64" s="26"/>
      <c r="DB64" s="26"/>
      <c r="DC64" s="26"/>
      <c r="DD64" s="30">
        <f t="shared" si="22"/>
        <v>30</v>
      </c>
      <c r="DE64" s="31">
        <f t="shared" si="23"/>
        <v>40</v>
      </c>
      <c r="DF64" s="30">
        <f t="shared" si="24"/>
        <v>140</v>
      </c>
      <c r="DG64" s="32">
        <f t="shared" si="25"/>
        <v>0.25</v>
      </c>
      <c r="DH64" s="33" t="s">
        <v>143</v>
      </c>
      <c r="DI64" s="34"/>
      <c r="DJ64" s="35"/>
      <c r="DK64" s="16" t="s">
        <v>144</v>
      </c>
      <c r="DL64" s="16"/>
      <c r="DN64" s="36" t="e">
        <f t="shared" si="26"/>
        <v>#VALUE!</v>
      </c>
    </row>
    <row r="65" spans="1:118" ht="15.75" hidden="1" customHeight="1" x14ac:dyDescent="0.25">
      <c r="A65" s="1" t="s">
        <v>145</v>
      </c>
      <c r="B65" s="15">
        <v>312</v>
      </c>
      <c r="C65" s="15" t="s">
        <v>146</v>
      </c>
      <c r="D65" s="16" t="s">
        <v>194</v>
      </c>
      <c r="E65" s="16">
        <v>-8.0218679999999996</v>
      </c>
      <c r="F65" s="16">
        <v>-34.881292999999999</v>
      </c>
      <c r="G65" s="16" t="s">
        <v>157</v>
      </c>
      <c r="H65" s="17" t="s">
        <v>136</v>
      </c>
      <c r="I65" s="16" t="s">
        <v>135</v>
      </c>
      <c r="J65" s="17" t="s">
        <v>137</v>
      </c>
      <c r="K65" s="18">
        <v>72</v>
      </c>
      <c r="L65" s="17" t="s">
        <v>138</v>
      </c>
      <c r="M65" s="17">
        <v>0</v>
      </c>
      <c r="N65" s="16">
        <f t="shared" si="0"/>
        <v>144</v>
      </c>
      <c r="O65" s="17">
        <v>2</v>
      </c>
      <c r="P65" s="17"/>
      <c r="Q65" s="17"/>
      <c r="R65" s="16"/>
      <c r="S65" s="16"/>
      <c r="T65" s="16"/>
      <c r="U65" s="17"/>
      <c r="V65" s="17">
        <v>0</v>
      </c>
      <c r="W65" s="17"/>
      <c r="X65" s="17"/>
      <c r="Y65" s="17">
        <v>0</v>
      </c>
      <c r="Z65" s="17" t="s">
        <v>167</v>
      </c>
      <c r="AA65" s="17" t="s">
        <v>139</v>
      </c>
      <c r="AB65" s="17" t="s">
        <v>140</v>
      </c>
      <c r="AC65" s="17">
        <v>24.61</v>
      </c>
      <c r="AD65" s="17">
        <v>7.1</v>
      </c>
      <c r="AE65" s="17">
        <v>1</v>
      </c>
      <c r="AF65" s="17">
        <v>0.1</v>
      </c>
      <c r="AG65" s="17">
        <v>1.5</v>
      </c>
      <c r="AH65" s="17">
        <f t="shared" si="1"/>
        <v>1.4</v>
      </c>
      <c r="AI65" s="17" t="s">
        <v>136</v>
      </c>
      <c r="AJ65" s="17" t="s">
        <v>136</v>
      </c>
      <c r="AK65" s="17" t="s">
        <v>141</v>
      </c>
      <c r="AL65" s="17">
        <f t="shared" si="2"/>
        <v>2</v>
      </c>
      <c r="AM65" s="17">
        <v>0</v>
      </c>
      <c r="AN65" s="17"/>
      <c r="AO65" s="17">
        <v>0</v>
      </c>
      <c r="AP65" s="17">
        <v>0</v>
      </c>
      <c r="AQ65" s="17">
        <v>0</v>
      </c>
      <c r="AR65" s="17" t="s">
        <v>136</v>
      </c>
      <c r="AS65" s="19">
        <f t="shared" si="3"/>
        <v>0</v>
      </c>
      <c r="AT65" s="19"/>
      <c r="AU65" s="19">
        <f>VLOOKUP(G65,ABNT5101!$I$3:$J$9,2)</f>
        <v>7.5</v>
      </c>
      <c r="AV65" s="19">
        <f>VLOOKUP(G65,ABNT5101!$I$3:$M$9,5)</f>
        <v>0.18</v>
      </c>
      <c r="AW65" s="17" t="str">
        <f>_xlfn.XLOOKUP(G65,ABNT5101!I:I,ABNT5101!L:L)</f>
        <v>-</v>
      </c>
      <c r="AX65" s="17">
        <f>_xlfn.XLOOKUP(G65,ABNT5101!$I:$I,ABNT5101!M:M)</f>
        <v>0.18</v>
      </c>
      <c r="AY65" s="17" t="str">
        <f>_xlfn.XLOOKUP(G65,ABNT5101!$I:$I,ABNT5101!N:N)</f>
        <v>-</v>
      </c>
      <c r="AZ65" s="17">
        <f>_xlfn.XLOOKUP(G65,ABNT5101!$I:$I,ABNT5101!O:O)</f>
        <v>16</v>
      </c>
      <c r="BA65" s="20" t="str">
        <f t="shared" si="4"/>
        <v>NÃO ATENDE</v>
      </c>
      <c r="BB65" s="21">
        <f t="shared" ref="BB65:BC65" si="97">BE65/AU65-1</f>
        <v>-1</v>
      </c>
      <c r="BC65" s="21">
        <f t="shared" si="97"/>
        <v>-1</v>
      </c>
      <c r="BD65" s="21" t="str">
        <f t="shared" si="6"/>
        <v>-</v>
      </c>
      <c r="BE65" s="22"/>
      <c r="BF65" s="22"/>
      <c r="BG65" s="22"/>
      <c r="BH65" s="22"/>
      <c r="BI65" s="23"/>
      <c r="BJ65" s="22"/>
      <c r="BK65" s="20" t="str">
        <f t="shared" si="7"/>
        <v>NÃO ATENDE</v>
      </c>
      <c r="BL65" s="20" t="str">
        <f t="shared" si="8"/>
        <v>NÃO ATENDE</v>
      </c>
      <c r="BM65" s="20" t="str">
        <f t="shared" si="9"/>
        <v>NÃO ATENDE</v>
      </c>
      <c r="BN65" s="20" t="str">
        <f t="shared" si="10"/>
        <v>ATENDE</v>
      </c>
      <c r="BO65" s="24" t="str">
        <f t="shared" si="11"/>
        <v>C5</v>
      </c>
      <c r="BP65" s="24" t="str">
        <f t="shared" si="80"/>
        <v>P6</v>
      </c>
      <c r="BQ65" s="25">
        <f t="shared" si="13"/>
        <v>-1</v>
      </c>
      <c r="BR65" s="22"/>
      <c r="BS65" s="22"/>
      <c r="BT65" s="24">
        <f>IF(BP65="-","-",_xlfn.XLOOKUP(BP65,ABNT5101!$B$4:$B$9,ABNT5101!$C$4:$C$9))</f>
        <v>3</v>
      </c>
      <c r="BU65" s="24">
        <f>IF(BP65="-","-",_xlfn.XLOOKUP(BP65,ABNT5101!$B$4:$B$9,ABNT5101!$D$4:$D$9))</f>
        <v>0.6</v>
      </c>
      <c r="BV65" s="20" t="str">
        <f t="shared" si="14"/>
        <v>NÃO ATENDE</v>
      </c>
      <c r="BW65" s="20" t="str">
        <f t="shared" si="15"/>
        <v>NÃO ATENDE</v>
      </c>
      <c r="BX65" s="20" t="str">
        <f t="shared" si="16"/>
        <v>NÃO ATENDE</v>
      </c>
      <c r="BY65" s="24" t="str">
        <f t="shared" ref="BY65:BY103" si="98">BP65</f>
        <v>P6</v>
      </c>
      <c r="BZ65" s="25">
        <f t="shared" si="31"/>
        <v>-1</v>
      </c>
      <c r="CA65" s="24"/>
      <c r="CB65" s="24"/>
      <c r="CC65" s="20">
        <f>IF(BY65="-","-",_xlfn.XLOOKUP(BY65,ABNT5101!$B$4:$B$9,ABNT5101!$C$4:$C$9))</f>
        <v>3</v>
      </c>
      <c r="CD65" s="24">
        <f>IF(BY65="-","-",_xlfn.XLOOKUP(BY65,ABNT5101!$B$4:$B$9,ABNT5101!$D$4:$D$9))</f>
        <v>0.6</v>
      </c>
      <c r="CE65" s="20" t="str">
        <f t="shared" si="18"/>
        <v>NÃO ATENDE</v>
      </c>
      <c r="CF65" s="20" t="str">
        <f t="shared" si="19"/>
        <v>NÃO ATENDE</v>
      </c>
      <c r="CG65" s="20" t="str">
        <f t="shared" si="20"/>
        <v>NÃO ATENDE</v>
      </c>
      <c r="CH65" s="26" t="e">
        <f>_xlfn.XLOOKUP(CI65,'Banco de dados'!$B:$B,'Banco de dados'!$D:$D)</f>
        <v>#N/A</v>
      </c>
      <c r="CI65" s="27"/>
      <c r="CJ65" s="26" t="e">
        <f>_xlfn.XLOOKUP(CI65,'Banco de dados'!$B:$B,'Banco de dados'!$E:$E)</f>
        <v>#N/A</v>
      </c>
      <c r="CK65" s="26"/>
      <c r="CL65" s="26" t="e">
        <f>IF(CK65="-","-",_xlfn.XLOOKUP(CK65,'Banco de dados'!$B:$B,'Banco de dados'!$E:$E))</f>
        <v>#N/A</v>
      </c>
      <c r="CM65" s="28">
        <f t="shared" si="21"/>
        <v>1</v>
      </c>
      <c r="CN65" s="26">
        <f>_xlfn.XLOOKUP(CI65,'Banco de dados'!$B:$B,'Banco de dados'!$H:$H)</f>
        <v>0</v>
      </c>
      <c r="CO65" s="26" t="e">
        <f t="array" aca="1" ref="CO65" ca="1">_xludf.XLOOKUP(CK65,'Banco de dados'!$B:$B,'Banco de dados'!$H:$H)</f>
        <v>#NAME?</v>
      </c>
      <c r="CP65" s="26" t="e">
        <f t="array" aca="1" ref="CP65" ca="1">_xludf.XLOOKUP(CI65,'Banco de dados'!$B:$B,'Banco de dados'!$F:$F)</f>
        <v>#NAME?</v>
      </c>
      <c r="CQ65" s="26" t="e">
        <f t="array" aca="1" ref="CQ65" ca="1">_xludf.XLOOKUP(CK65,'Banco de dados'!$B:$B,'Banco de dados'!$F:$F)</f>
        <v>#NAME?</v>
      </c>
      <c r="CR65" s="27">
        <v>0</v>
      </c>
      <c r="CS65" s="27"/>
      <c r="CT65" s="26" t="str">
        <f>IF(AG65=0.5,"Suporte",IF(AND(AG65&gt;='Braços de IP'!$B$9,AG65&lt;='Braços de IP'!$D$9),'Braços de IP'!$E$9,IF(AND(AG65&gt;='Braços de IP'!$B$10,AG65&lt;='Braços de IP'!$D$10),'Braços de IP'!$E$10,IF(AND(AG65&gt;='Braços de IP'!$B$11,AG65&lt;='Braços de IP'!$D$11),'Braços de IP'!$E$11,IF(AND(AG65&gt;='Braços de IP'!$B$12,AG65&lt;='Braços de IP'!$D$12),'Braços de IP'!$E$12,IF(AND(AG65&gt;='Braços de IP'!$B$13,AG65&lt;='Braços de IP'!$D$13),'Braços de IP'!$E$13,IF(AND(AG65&gt;='Braços de IP'!$B$14,AG65&lt;='Braços de IP'!$D$14),'Braços de IP'!$E$14,"ERRO")))))))</f>
        <v>Curto II</v>
      </c>
      <c r="CU65" s="27"/>
      <c r="CV65" s="26" t="str">
        <f>IF($CU65="","",VLOOKUP($CU65,'Braços de IP'!$E$9:$I$15,2,0))</f>
        <v/>
      </c>
      <c r="CW65" s="29" t="str">
        <f>IF($CU65="","",VLOOKUP($CU65,'Braços de IP'!$E$9:$I$15,5,0))</f>
        <v/>
      </c>
      <c r="CX65" s="26"/>
      <c r="CY65" s="26"/>
      <c r="CZ65" s="26"/>
      <c r="DA65" s="26"/>
      <c r="DB65" s="26"/>
      <c r="DC65" s="26"/>
      <c r="DD65" s="30">
        <f t="shared" si="22"/>
        <v>0</v>
      </c>
      <c r="DE65" s="31">
        <f t="shared" si="23"/>
        <v>72</v>
      </c>
      <c r="DF65" s="30">
        <f t="shared" si="24"/>
        <v>72</v>
      </c>
      <c r="DG65" s="32">
        <f t="shared" si="25"/>
        <v>1</v>
      </c>
      <c r="DH65" s="33" t="s">
        <v>143</v>
      </c>
      <c r="DI65" s="34"/>
      <c r="DJ65" s="35"/>
      <c r="DK65" s="16" t="s">
        <v>144</v>
      </c>
      <c r="DL65" s="16"/>
      <c r="DN65" s="36" t="e">
        <f t="shared" si="26"/>
        <v>#VALUE!</v>
      </c>
    </row>
    <row r="66" spans="1:118" ht="15.75" hidden="1" customHeight="1" x14ac:dyDescent="0.25">
      <c r="A66" s="1" t="s">
        <v>145</v>
      </c>
      <c r="B66" s="15">
        <v>312</v>
      </c>
      <c r="C66" s="15" t="s">
        <v>146</v>
      </c>
      <c r="D66" s="16" t="s">
        <v>194</v>
      </c>
      <c r="E66" s="16">
        <v>-8.0218679999999996</v>
      </c>
      <c r="F66" s="16">
        <v>-34.881292999999999</v>
      </c>
      <c r="G66" s="16" t="s">
        <v>157</v>
      </c>
      <c r="H66" s="17" t="s">
        <v>136</v>
      </c>
      <c r="I66" s="16" t="s">
        <v>135</v>
      </c>
      <c r="J66" s="17" t="s">
        <v>137</v>
      </c>
      <c r="K66" s="18">
        <v>72</v>
      </c>
      <c r="L66" s="17" t="s">
        <v>138</v>
      </c>
      <c r="M66" s="17">
        <v>0</v>
      </c>
      <c r="N66" s="16">
        <f t="shared" si="0"/>
        <v>144</v>
      </c>
      <c r="O66" s="17">
        <v>2</v>
      </c>
      <c r="P66" s="17"/>
      <c r="Q66" s="17"/>
      <c r="R66" s="16"/>
      <c r="S66" s="16"/>
      <c r="T66" s="16"/>
      <c r="U66" s="17"/>
      <c r="V66" s="17">
        <v>0</v>
      </c>
      <c r="W66" s="17"/>
      <c r="X66" s="17"/>
      <c r="Y66" s="17">
        <v>0</v>
      </c>
      <c r="Z66" s="17" t="s">
        <v>167</v>
      </c>
      <c r="AA66" s="17" t="s">
        <v>139</v>
      </c>
      <c r="AB66" s="17" t="s">
        <v>140</v>
      </c>
      <c r="AC66" s="17">
        <v>24.61</v>
      </c>
      <c r="AD66" s="17">
        <v>7.1</v>
      </c>
      <c r="AE66" s="17">
        <v>1</v>
      </c>
      <c r="AF66" s="17">
        <v>0.1</v>
      </c>
      <c r="AG66" s="17">
        <v>1.5</v>
      </c>
      <c r="AH66" s="17">
        <f t="shared" si="1"/>
        <v>1.4</v>
      </c>
      <c r="AI66" s="17" t="s">
        <v>136</v>
      </c>
      <c r="AJ66" s="17" t="s">
        <v>136</v>
      </c>
      <c r="AK66" s="17" t="s">
        <v>141</v>
      </c>
      <c r="AL66" s="17">
        <f t="shared" si="2"/>
        <v>2</v>
      </c>
      <c r="AM66" s="17">
        <v>0</v>
      </c>
      <c r="AN66" s="17"/>
      <c r="AO66" s="17">
        <v>0</v>
      </c>
      <c r="AP66" s="17">
        <v>0</v>
      </c>
      <c r="AQ66" s="17">
        <v>0</v>
      </c>
      <c r="AR66" s="17" t="s">
        <v>136</v>
      </c>
      <c r="AS66" s="19">
        <f t="shared" si="3"/>
        <v>0</v>
      </c>
      <c r="AT66" s="19"/>
      <c r="AU66" s="19">
        <f>VLOOKUP(G66,ABNT5101!$I$3:$J$9,2)</f>
        <v>7.5</v>
      </c>
      <c r="AV66" s="19">
        <f>VLOOKUP(G66,ABNT5101!$I$3:$M$9,5)</f>
        <v>0.18</v>
      </c>
      <c r="AW66" s="17" t="str">
        <f>_xlfn.XLOOKUP(G66,ABNT5101!I:I,ABNT5101!L:L)</f>
        <v>-</v>
      </c>
      <c r="AX66" s="17">
        <f>_xlfn.XLOOKUP(G66,ABNT5101!$I:$I,ABNT5101!M:M)</f>
        <v>0.18</v>
      </c>
      <c r="AY66" s="17" t="str">
        <f>_xlfn.XLOOKUP(G66,ABNT5101!$I:$I,ABNT5101!N:N)</f>
        <v>-</v>
      </c>
      <c r="AZ66" s="17">
        <f>_xlfn.XLOOKUP(G66,ABNT5101!$I:$I,ABNT5101!O:O)</f>
        <v>16</v>
      </c>
      <c r="BA66" s="20" t="str">
        <f t="shared" si="4"/>
        <v>NÃO ATENDE</v>
      </c>
      <c r="BB66" s="21">
        <f t="shared" ref="BB66:BC66" si="99">BE66/AU66-1</f>
        <v>-1</v>
      </c>
      <c r="BC66" s="21">
        <f t="shared" si="99"/>
        <v>-1</v>
      </c>
      <c r="BD66" s="21" t="str">
        <f t="shared" si="6"/>
        <v>-</v>
      </c>
      <c r="BE66" s="22"/>
      <c r="BF66" s="22"/>
      <c r="BG66" s="22"/>
      <c r="BH66" s="22"/>
      <c r="BI66" s="23"/>
      <c r="BJ66" s="22"/>
      <c r="BK66" s="20" t="str">
        <f t="shared" si="7"/>
        <v>NÃO ATENDE</v>
      </c>
      <c r="BL66" s="20" t="str">
        <f t="shared" si="8"/>
        <v>NÃO ATENDE</v>
      </c>
      <c r="BM66" s="20" t="str">
        <f t="shared" si="9"/>
        <v>NÃO ATENDE</v>
      </c>
      <c r="BN66" s="20" t="str">
        <f t="shared" si="10"/>
        <v>ATENDE</v>
      </c>
      <c r="BO66" s="24" t="str">
        <f t="shared" si="11"/>
        <v>C5</v>
      </c>
      <c r="BP66" s="24" t="str">
        <f t="shared" si="80"/>
        <v>P6</v>
      </c>
      <c r="BQ66" s="25">
        <f t="shared" si="13"/>
        <v>-1</v>
      </c>
      <c r="BR66" s="22"/>
      <c r="BS66" s="22"/>
      <c r="BT66" s="24">
        <f>IF(BP66="-","-",_xlfn.XLOOKUP(BP66,ABNT5101!$B$4:$B$9,ABNT5101!$C$4:$C$9))</f>
        <v>3</v>
      </c>
      <c r="BU66" s="24">
        <f>IF(BP66="-","-",_xlfn.XLOOKUP(BP66,ABNT5101!$B$4:$B$9,ABNT5101!$D$4:$D$9))</f>
        <v>0.6</v>
      </c>
      <c r="BV66" s="20" t="str">
        <f t="shared" si="14"/>
        <v>NÃO ATENDE</v>
      </c>
      <c r="BW66" s="20" t="str">
        <f t="shared" si="15"/>
        <v>NÃO ATENDE</v>
      </c>
      <c r="BX66" s="20" t="str">
        <f t="shared" si="16"/>
        <v>NÃO ATENDE</v>
      </c>
      <c r="BY66" s="24" t="str">
        <f t="shared" si="98"/>
        <v>P6</v>
      </c>
      <c r="BZ66" s="25">
        <f t="shared" si="31"/>
        <v>-1</v>
      </c>
      <c r="CA66" s="24"/>
      <c r="CB66" s="24"/>
      <c r="CC66" s="20">
        <f>IF(BY66="-","-",_xlfn.XLOOKUP(BY66,ABNT5101!$B$4:$B$9,ABNT5101!$C$4:$C$9))</f>
        <v>3</v>
      </c>
      <c r="CD66" s="24">
        <f>IF(BY66="-","-",_xlfn.XLOOKUP(BY66,ABNT5101!$B$4:$B$9,ABNT5101!$D$4:$D$9))</f>
        <v>0.6</v>
      </c>
      <c r="CE66" s="20" t="str">
        <f t="shared" si="18"/>
        <v>NÃO ATENDE</v>
      </c>
      <c r="CF66" s="20" t="str">
        <f t="shared" si="19"/>
        <v>NÃO ATENDE</v>
      </c>
      <c r="CG66" s="20" t="str">
        <f t="shared" si="20"/>
        <v>NÃO ATENDE</v>
      </c>
      <c r="CH66" s="26" t="e">
        <f>_xlfn.XLOOKUP(CI66,'Banco de dados'!$B:$B,'Banco de dados'!$D:$D)</f>
        <v>#N/A</v>
      </c>
      <c r="CI66" s="27"/>
      <c r="CJ66" s="26" t="e">
        <f>_xlfn.XLOOKUP(CI66,'Banco de dados'!$B:$B,'Banco de dados'!$E:$E)</f>
        <v>#N/A</v>
      </c>
      <c r="CK66" s="26"/>
      <c r="CL66" s="26" t="e">
        <f>IF(CK66="-","-",_xlfn.XLOOKUP(CK66,'Banco de dados'!$B:$B,'Banco de dados'!$E:$E))</f>
        <v>#N/A</v>
      </c>
      <c r="CM66" s="28">
        <f t="shared" si="21"/>
        <v>1</v>
      </c>
      <c r="CN66" s="26">
        <f>_xlfn.XLOOKUP(CI66,'Banco de dados'!$B:$B,'Banco de dados'!$H:$H)</f>
        <v>0</v>
      </c>
      <c r="CO66" s="26" t="e">
        <f t="array" aca="1" ref="CO66" ca="1">_xludf.XLOOKUP(CK66,'Banco de dados'!$B:$B,'Banco de dados'!$H:$H)</f>
        <v>#NAME?</v>
      </c>
      <c r="CP66" s="26" t="e">
        <f t="array" aca="1" ref="CP66" ca="1">_xludf.XLOOKUP(CI66,'Banco de dados'!$B:$B,'Banco de dados'!$F:$F)</f>
        <v>#NAME?</v>
      </c>
      <c r="CQ66" s="26" t="e">
        <f t="array" aca="1" ref="CQ66" ca="1">_xludf.XLOOKUP(CK66,'Banco de dados'!$B:$B,'Banco de dados'!$F:$F)</f>
        <v>#NAME?</v>
      </c>
      <c r="CR66" s="27">
        <v>0</v>
      </c>
      <c r="CS66" s="27"/>
      <c r="CT66" s="26" t="str">
        <f>IF(AG66=0.5,"Suporte",IF(AND(AG66&gt;='Braços de IP'!$B$9,AG66&lt;='Braços de IP'!$D$9),'Braços de IP'!$E$9,IF(AND(AG66&gt;='Braços de IP'!$B$10,AG66&lt;='Braços de IP'!$D$10),'Braços de IP'!$E$10,IF(AND(AG66&gt;='Braços de IP'!$B$11,AG66&lt;='Braços de IP'!$D$11),'Braços de IP'!$E$11,IF(AND(AG66&gt;='Braços de IP'!$B$12,AG66&lt;='Braços de IP'!$D$12),'Braços de IP'!$E$12,IF(AND(AG66&gt;='Braços de IP'!$B$13,AG66&lt;='Braços de IP'!$D$13),'Braços de IP'!$E$13,IF(AND(AG66&gt;='Braços de IP'!$B$14,AG66&lt;='Braços de IP'!$D$14),'Braços de IP'!$E$14,"ERRO")))))))</f>
        <v>Curto II</v>
      </c>
      <c r="CU66" s="27"/>
      <c r="CV66" s="26" t="str">
        <f>IF($CU66="","",VLOOKUP($CU66,'Braços de IP'!$E$9:$I$15,2,0))</f>
        <v/>
      </c>
      <c r="CW66" s="29" t="str">
        <f>IF($CU66="","",VLOOKUP($CU66,'Braços de IP'!$E$9:$I$15,5,0))</f>
        <v/>
      </c>
      <c r="CX66" s="26"/>
      <c r="CY66" s="26"/>
      <c r="CZ66" s="26"/>
      <c r="DA66" s="26"/>
      <c r="DB66" s="26"/>
      <c r="DC66" s="26"/>
      <c r="DD66" s="30">
        <f t="shared" si="22"/>
        <v>0</v>
      </c>
      <c r="DE66" s="31">
        <f t="shared" si="23"/>
        <v>72</v>
      </c>
      <c r="DF66" s="30">
        <f t="shared" si="24"/>
        <v>72</v>
      </c>
      <c r="DG66" s="32">
        <f t="shared" si="25"/>
        <v>1</v>
      </c>
      <c r="DH66" s="33" t="s">
        <v>143</v>
      </c>
      <c r="DI66" s="34"/>
      <c r="DJ66" s="35"/>
      <c r="DK66" s="16" t="s">
        <v>144</v>
      </c>
      <c r="DL66" s="16"/>
      <c r="DN66" s="36" t="e">
        <f t="shared" si="26"/>
        <v>#VALUE!</v>
      </c>
    </row>
    <row r="67" spans="1:118" ht="15.75" hidden="1" customHeight="1" x14ac:dyDescent="0.25">
      <c r="A67" s="1" t="s">
        <v>145</v>
      </c>
      <c r="B67" s="15">
        <v>312</v>
      </c>
      <c r="C67" s="15" t="s">
        <v>146</v>
      </c>
      <c r="D67" s="16" t="s">
        <v>194</v>
      </c>
      <c r="E67" s="16">
        <v>-8.0218679999999996</v>
      </c>
      <c r="F67" s="16">
        <v>-34.881292999999999</v>
      </c>
      <c r="G67" s="16" t="s">
        <v>157</v>
      </c>
      <c r="H67" s="17" t="s">
        <v>136</v>
      </c>
      <c r="I67" s="16" t="s">
        <v>135</v>
      </c>
      <c r="J67" s="17" t="s">
        <v>137</v>
      </c>
      <c r="K67" s="18">
        <v>72</v>
      </c>
      <c r="L67" s="17" t="s">
        <v>138</v>
      </c>
      <c r="M67" s="17">
        <v>0</v>
      </c>
      <c r="N67" s="16">
        <f t="shared" si="0"/>
        <v>144</v>
      </c>
      <c r="O67" s="17">
        <v>2</v>
      </c>
      <c r="P67" s="17"/>
      <c r="Q67" s="17"/>
      <c r="R67" s="16"/>
      <c r="S67" s="16"/>
      <c r="T67" s="16"/>
      <c r="U67" s="17"/>
      <c r="V67" s="17">
        <v>0</v>
      </c>
      <c r="W67" s="17"/>
      <c r="X67" s="17"/>
      <c r="Y67" s="17">
        <v>0</v>
      </c>
      <c r="Z67" s="17" t="s">
        <v>167</v>
      </c>
      <c r="AA67" s="17" t="s">
        <v>139</v>
      </c>
      <c r="AB67" s="17" t="s">
        <v>140</v>
      </c>
      <c r="AC67" s="17">
        <v>24.61</v>
      </c>
      <c r="AD67" s="17">
        <v>7.1</v>
      </c>
      <c r="AE67" s="17">
        <v>1</v>
      </c>
      <c r="AF67" s="17">
        <v>0.1</v>
      </c>
      <c r="AG67" s="17">
        <v>1.5</v>
      </c>
      <c r="AH67" s="17">
        <f t="shared" si="1"/>
        <v>1.4</v>
      </c>
      <c r="AI67" s="17" t="s">
        <v>136</v>
      </c>
      <c r="AJ67" s="17" t="s">
        <v>136</v>
      </c>
      <c r="AK67" s="17" t="s">
        <v>141</v>
      </c>
      <c r="AL67" s="17">
        <f t="shared" si="2"/>
        <v>2</v>
      </c>
      <c r="AM67" s="17">
        <v>0</v>
      </c>
      <c r="AN67" s="17"/>
      <c r="AO67" s="17">
        <v>0</v>
      </c>
      <c r="AP67" s="17">
        <v>0</v>
      </c>
      <c r="AQ67" s="17">
        <v>0</v>
      </c>
      <c r="AR67" s="17" t="s">
        <v>136</v>
      </c>
      <c r="AS67" s="19">
        <f t="shared" si="3"/>
        <v>0</v>
      </c>
      <c r="AT67" s="19"/>
      <c r="AU67" s="19">
        <f>VLOOKUP(G67,ABNT5101!$I$3:$J$9,2)</f>
        <v>7.5</v>
      </c>
      <c r="AV67" s="19">
        <f>VLOOKUP(G67,ABNT5101!$I$3:$M$9,5)</f>
        <v>0.18</v>
      </c>
      <c r="AW67" s="17" t="str">
        <f>_xlfn.XLOOKUP(G67,ABNT5101!I:I,ABNT5101!L:L)</f>
        <v>-</v>
      </c>
      <c r="AX67" s="17">
        <f>_xlfn.XLOOKUP(G67,ABNT5101!$I:$I,ABNT5101!M:M)</f>
        <v>0.18</v>
      </c>
      <c r="AY67" s="17" t="str">
        <f>_xlfn.XLOOKUP(G67,ABNT5101!$I:$I,ABNT5101!N:N)</f>
        <v>-</v>
      </c>
      <c r="AZ67" s="17">
        <f>_xlfn.XLOOKUP(G67,ABNT5101!$I:$I,ABNT5101!O:O)</f>
        <v>16</v>
      </c>
      <c r="BA67" s="20" t="str">
        <f t="shared" si="4"/>
        <v>NÃO ATENDE</v>
      </c>
      <c r="BB67" s="21">
        <f t="shared" ref="BB67:BC67" si="100">BE67/AU67-1</f>
        <v>-1</v>
      </c>
      <c r="BC67" s="21">
        <f t="shared" si="100"/>
        <v>-1</v>
      </c>
      <c r="BD67" s="21" t="str">
        <f t="shared" si="6"/>
        <v>-</v>
      </c>
      <c r="BE67" s="22"/>
      <c r="BF67" s="22"/>
      <c r="BG67" s="22"/>
      <c r="BH67" s="22"/>
      <c r="BI67" s="23"/>
      <c r="BJ67" s="22"/>
      <c r="BK67" s="20" t="str">
        <f t="shared" si="7"/>
        <v>NÃO ATENDE</v>
      </c>
      <c r="BL67" s="20" t="str">
        <f t="shared" si="8"/>
        <v>NÃO ATENDE</v>
      </c>
      <c r="BM67" s="20" t="str">
        <f t="shared" si="9"/>
        <v>NÃO ATENDE</v>
      </c>
      <c r="BN67" s="20" t="str">
        <f t="shared" si="10"/>
        <v>ATENDE</v>
      </c>
      <c r="BO67" s="24" t="str">
        <f t="shared" si="11"/>
        <v>C5</v>
      </c>
      <c r="BP67" s="24" t="str">
        <f t="shared" si="80"/>
        <v>P6</v>
      </c>
      <c r="BQ67" s="25">
        <f t="shared" si="13"/>
        <v>-1</v>
      </c>
      <c r="BR67" s="22"/>
      <c r="BS67" s="22"/>
      <c r="BT67" s="24">
        <f>IF(BP67="-","-",_xlfn.XLOOKUP(BP67,ABNT5101!$B$4:$B$9,ABNT5101!$C$4:$C$9))</f>
        <v>3</v>
      </c>
      <c r="BU67" s="24">
        <f>IF(BP67="-","-",_xlfn.XLOOKUP(BP67,ABNT5101!$B$4:$B$9,ABNT5101!$D$4:$D$9))</f>
        <v>0.6</v>
      </c>
      <c r="BV67" s="20" t="str">
        <f t="shared" si="14"/>
        <v>NÃO ATENDE</v>
      </c>
      <c r="BW67" s="20" t="str">
        <f t="shared" si="15"/>
        <v>NÃO ATENDE</v>
      </c>
      <c r="BX67" s="20" t="str">
        <f t="shared" si="16"/>
        <v>NÃO ATENDE</v>
      </c>
      <c r="BY67" s="24" t="str">
        <f t="shared" si="98"/>
        <v>P6</v>
      </c>
      <c r="BZ67" s="25">
        <f t="shared" si="31"/>
        <v>-1</v>
      </c>
      <c r="CA67" s="24"/>
      <c r="CB67" s="24"/>
      <c r="CC67" s="20">
        <f>IF(BY67="-","-",_xlfn.XLOOKUP(BY67,ABNT5101!$B$4:$B$9,ABNT5101!$C$4:$C$9))</f>
        <v>3</v>
      </c>
      <c r="CD67" s="24">
        <f>IF(BY67="-","-",_xlfn.XLOOKUP(BY67,ABNT5101!$B$4:$B$9,ABNT5101!$D$4:$D$9))</f>
        <v>0.6</v>
      </c>
      <c r="CE67" s="20" t="str">
        <f t="shared" si="18"/>
        <v>NÃO ATENDE</v>
      </c>
      <c r="CF67" s="20" t="str">
        <f t="shared" si="19"/>
        <v>NÃO ATENDE</v>
      </c>
      <c r="CG67" s="20" t="str">
        <f t="shared" si="20"/>
        <v>NÃO ATENDE</v>
      </c>
      <c r="CH67" s="26" t="e">
        <f>_xlfn.XLOOKUP(CI67,'Banco de dados'!$B:$B,'Banco de dados'!$D:$D)</f>
        <v>#N/A</v>
      </c>
      <c r="CI67" s="27"/>
      <c r="CJ67" s="26" t="e">
        <f>_xlfn.XLOOKUP(CI67,'Banco de dados'!$B:$B,'Banco de dados'!$E:$E)</f>
        <v>#N/A</v>
      </c>
      <c r="CK67" s="26"/>
      <c r="CL67" s="26" t="e">
        <f>IF(CK67="-","-",_xlfn.XLOOKUP(CK67,'Banco de dados'!$B:$B,'Banco de dados'!$E:$E))</f>
        <v>#N/A</v>
      </c>
      <c r="CM67" s="28">
        <f t="shared" si="21"/>
        <v>1</v>
      </c>
      <c r="CN67" s="26">
        <f>_xlfn.XLOOKUP(CI67,'Banco de dados'!$B:$B,'Banco de dados'!$H:$H)</f>
        <v>0</v>
      </c>
      <c r="CO67" s="26" t="e">
        <f t="array" aca="1" ref="CO67" ca="1">_xludf.XLOOKUP(CK67,'Banco de dados'!$B:$B,'Banco de dados'!$H:$H)</f>
        <v>#NAME?</v>
      </c>
      <c r="CP67" s="26" t="e">
        <f t="array" aca="1" ref="CP67" ca="1">_xludf.XLOOKUP(CI67,'Banco de dados'!$B:$B,'Banco de dados'!$F:$F)</f>
        <v>#NAME?</v>
      </c>
      <c r="CQ67" s="26" t="e">
        <f t="array" aca="1" ref="CQ67" ca="1">_xludf.XLOOKUP(CK67,'Banco de dados'!$B:$B,'Banco de dados'!$F:$F)</f>
        <v>#NAME?</v>
      </c>
      <c r="CR67" s="27">
        <v>0</v>
      </c>
      <c r="CS67" s="27"/>
      <c r="CT67" s="26" t="str">
        <f>IF(AG67=0.5,"Suporte",IF(AND(AG67&gt;='Braços de IP'!$B$9,AG67&lt;='Braços de IP'!$D$9),'Braços de IP'!$E$9,IF(AND(AG67&gt;='Braços de IP'!$B$10,AG67&lt;='Braços de IP'!$D$10),'Braços de IP'!$E$10,IF(AND(AG67&gt;='Braços de IP'!$B$11,AG67&lt;='Braços de IP'!$D$11),'Braços de IP'!$E$11,IF(AND(AG67&gt;='Braços de IP'!$B$12,AG67&lt;='Braços de IP'!$D$12),'Braços de IP'!$E$12,IF(AND(AG67&gt;='Braços de IP'!$B$13,AG67&lt;='Braços de IP'!$D$13),'Braços de IP'!$E$13,IF(AND(AG67&gt;='Braços de IP'!$B$14,AG67&lt;='Braços de IP'!$D$14),'Braços de IP'!$E$14,"ERRO")))))))</f>
        <v>Curto II</v>
      </c>
      <c r="CU67" s="27"/>
      <c r="CV67" s="26" t="str">
        <f>IF($CU67="","",VLOOKUP($CU67,'Braços de IP'!$E$9:$I$15,2,0))</f>
        <v/>
      </c>
      <c r="CW67" s="29" t="str">
        <f>IF($CU67="","",VLOOKUP($CU67,'Braços de IP'!$E$9:$I$15,5,0))</f>
        <v/>
      </c>
      <c r="CX67" s="26"/>
      <c r="CY67" s="26"/>
      <c r="CZ67" s="26"/>
      <c r="DA67" s="26"/>
      <c r="DB67" s="26"/>
      <c r="DC67" s="26"/>
      <c r="DD67" s="30">
        <f t="shared" si="22"/>
        <v>0</v>
      </c>
      <c r="DE67" s="31">
        <f t="shared" si="23"/>
        <v>72</v>
      </c>
      <c r="DF67" s="30">
        <f t="shared" si="24"/>
        <v>72</v>
      </c>
      <c r="DG67" s="32">
        <f t="shared" si="25"/>
        <v>1</v>
      </c>
      <c r="DH67" s="33" t="s">
        <v>143</v>
      </c>
      <c r="DI67" s="34"/>
      <c r="DJ67" s="35"/>
      <c r="DK67" s="16" t="s">
        <v>144</v>
      </c>
      <c r="DL67" s="16"/>
      <c r="DN67" s="36" t="e">
        <f t="shared" si="26"/>
        <v>#VALUE!</v>
      </c>
    </row>
    <row r="68" spans="1:118" ht="15.75" hidden="1" customHeight="1" x14ac:dyDescent="0.25">
      <c r="A68" s="1" t="s">
        <v>145</v>
      </c>
      <c r="B68" s="15">
        <v>313</v>
      </c>
      <c r="C68" s="15" t="s">
        <v>146</v>
      </c>
      <c r="D68" s="16" t="s">
        <v>195</v>
      </c>
      <c r="E68" s="16">
        <v>-8.033569</v>
      </c>
      <c r="F68" s="16">
        <v>-34.911923000000002</v>
      </c>
      <c r="G68" s="16" t="s">
        <v>160</v>
      </c>
      <c r="H68" s="17" t="s">
        <v>136</v>
      </c>
      <c r="I68" s="16" t="s">
        <v>135</v>
      </c>
      <c r="J68" s="17" t="s">
        <v>137</v>
      </c>
      <c r="K68" s="18">
        <v>115</v>
      </c>
      <c r="L68" s="17" t="s">
        <v>138</v>
      </c>
      <c r="M68" s="17">
        <v>0</v>
      </c>
      <c r="N68" s="16">
        <f t="shared" si="0"/>
        <v>230</v>
      </c>
      <c r="O68" s="17">
        <v>2</v>
      </c>
      <c r="P68" s="17"/>
      <c r="Q68" s="17"/>
      <c r="R68" s="16"/>
      <c r="S68" s="16"/>
      <c r="T68" s="16"/>
      <c r="U68" s="17"/>
      <c r="V68" s="17">
        <v>0</v>
      </c>
      <c r="W68" s="17"/>
      <c r="X68" s="17"/>
      <c r="Y68" s="17">
        <v>0</v>
      </c>
      <c r="Z68" s="17">
        <v>0</v>
      </c>
      <c r="AA68" s="17" t="s">
        <v>139</v>
      </c>
      <c r="AB68" s="17" t="s">
        <v>140</v>
      </c>
      <c r="AC68" s="17">
        <v>39.880000000000003</v>
      </c>
      <c r="AD68" s="17">
        <v>7.09</v>
      </c>
      <c r="AE68" s="17">
        <v>1</v>
      </c>
      <c r="AF68" s="17">
        <v>0.27</v>
      </c>
      <c r="AG68" s="17">
        <v>1.77</v>
      </c>
      <c r="AH68" s="17">
        <f t="shared" si="1"/>
        <v>1.5</v>
      </c>
      <c r="AI68" s="17" t="s">
        <v>136</v>
      </c>
      <c r="AJ68" s="17" t="s">
        <v>136</v>
      </c>
      <c r="AK68" s="17" t="s">
        <v>141</v>
      </c>
      <c r="AL68" s="17">
        <f t="shared" si="2"/>
        <v>2</v>
      </c>
      <c r="AM68" s="17">
        <v>0</v>
      </c>
      <c r="AN68" s="17"/>
      <c r="AO68" s="17">
        <v>0</v>
      </c>
      <c r="AP68" s="17">
        <v>0</v>
      </c>
      <c r="AQ68" s="17">
        <v>0</v>
      </c>
      <c r="AR68" s="17" t="s">
        <v>136</v>
      </c>
      <c r="AS68" s="19">
        <f t="shared" si="3"/>
        <v>0</v>
      </c>
      <c r="AT68" s="19"/>
      <c r="AU68" s="19">
        <f>VLOOKUP(G68,ABNT5101!$I$3:$J$9,2)</f>
        <v>10</v>
      </c>
      <c r="AV68" s="19">
        <f>VLOOKUP(G68,ABNT5101!$I$3:$M$9,5)</f>
        <v>0.18</v>
      </c>
      <c r="AW68" s="17" t="str">
        <f>_xlfn.XLOOKUP(G68,ABNT5101!I:I,ABNT5101!L:L)</f>
        <v>-</v>
      </c>
      <c r="AX68" s="17">
        <f>_xlfn.XLOOKUP(G68,ABNT5101!$I:$I,ABNT5101!M:M)</f>
        <v>0.18</v>
      </c>
      <c r="AY68" s="17" t="str">
        <f>_xlfn.XLOOKUP(G68,ABNT5101!$I:$I,ABNT5101!N:N)</f>
        <v>-</v>
      </c>
      <c r="AZ68" s="17">
        <f>_xlfn.XLOOKUP(G68,ABNT5101!$I:$I,ABNT5101!O:O)</f>
        <v>16</v>
      </c>
      <c r="BA68" s="20" t="str">
        <f t="shared" si="4"/>
        <v>ATENDE</v>
      </c>
      <c r="BB68" s="21">
        <f t="shared" ref="BB68:BC68" si="101">BE68/AU68-1</f>
        <v>0.14399999999999991</v>
      </c>
      <c r="BC68" s="21">
        <f t="shared" si="101"/>
        <v>0.44444444444444464</v>
      </c>
      <c r="BD68" s="21" t="str">
        <f t="shared" si="6"/>
        <v>-</v>
      </c>
      <c r="BE68" s="22">
        <v>11.44</v>
      </c>
      <c r="BF68" s="22">
        <v>0.26</v>
      </c>
      <c r="BG68" s="22"/>
      <c r="BH68" s="22"/>
      <c r="BI68" s="23"/>
      <c r="BJ68" s="22"/>
      <c r="BK68" s="20" t="str">
        <f t="shared" si="7"/>
        <v>ATENDE</v>
      </c>
      <c r="BL68" s="20" t="str">
        <f t="shared" si="8"/>
        <v>ATENDE</v>
      </c>
      <c r="BM68" s="20" t="str">
        <f t="shared" si="9"/>
        <v>ATENDE</v>
      </c>
      <c r="BN68" s="20" t="str">
        <f t="shared" si="10"/>
        <v>ATENDE</v>
      </c>
      <c r="BO68" s="24" t="str">
        <f t="shared" si="11"/>
        <v>C4</v>
      </c>
      <c r="BP68" s="24" t="str">
        <f t="shared" si="80"/>
        <v>P6</v>
      </c>
      <c r="BQ68" s="25">
        <f t="shared" si="13"/>
        <v>2.6733333333333333</v>
      </c>
      <c r="BR68" s="22">
        <v>11.02</v>
      </c>
      <c r="BS68" s="22">
        <v>3.39</v>
      </c>
      <c r="BT68" s="24">
        <f>IF(BP68="-","-",_xlfn.XLOOKUP(BP68,ABNT5101!$B$4:$B$9,ABNT5101!$C$4:$C$9))</f>
        <v>3</v>
      </c>
      <c r="BU68" s="24">
        <f>IF(BP68="-","-",_xlfn.XLOOKUP(BP68,ABNT5101!$B$4:$B$9,ABNT5101!$D$4:$D$9))</f>
        <v>0.6</v>
      </c>
      <c r="BV68" s="20" t="str">
        <f t="shared" si="14"/>
        <v>ATENDE</v>
      </c>
      <c r="BW68" s="20" t="str">
        <f t="shared" si="15"/>
        <v>ATENDE</v>
      </c>
      <c r="BX68" s="20" t="str">
        <f t="shared" si="16"/>
        <v>ATENDE</v>
      </c>
      <c r="BY68" s="24" t="str">
        <f t="shared" si="98"/>
        <v>P6</v>
      </c>
      <c r="BZ68" s="25">
        <f t="shared" si="31"/>
        <v>1.6833333333333336</v>
      </c>
      <c r="CA68" s="24">
        <v>8.0500000000000007</v>
      </c>
      <c r="CB68" s="24">
        <v>2.17</v>
      </c>
      <c r="CC68" s="20">
        <f>IF(BY68="-","-",_xlfn.XLOOKUP(BY68,ABNT5101!$B$4:$B$9,ABNT5101!$C$4:$C$9))</f>
        <v>3</v>
      </c>
      <c r="CD68" s="24">
        <f>IF(BY68="-","-",_xlfn.XLOOKUP(BY68,ABNT5101!$B$4:$B$9,ABNT5101!$D$4:$D$9))</f>
        <v>0.6</v>
      </c>
      <c r="CE68" s="20" t="str">
        <f t="shared" si="18"/>
        <v>ATENDE</v>
      </c>
      <c r="CF68" s="20" t="str">
        <f t="shared" si="19"/>
        <v>ATENDE</v>
      </c>
      <c r="CG68" s="20" t="str">
        <f t="shared" si="20"/>
        <v>ATENDE</v>
      </c>
      <c r="CH68" s="26" t="str">
        <f>_xlfn.XLOOKUP(CI68,'Banco de dados'!$B:$B,'Banco de dados'!$D:$D)</f>
        <v>LEDSTAR</v>
      </c>
      <c r="CI68" s="47" t="str">
        <f>'Banco de dados'!B8</f>
        <v xml:space="preserve"> SL VT 9.1 52W</v>
      </c>
      <c r="CJ68" s="26" t="str">
        <f>_xlfn.XLOOKUP(CI68,'Banco de dados'!$B:$B,'Banco de dados'!$E:$E)</f>
        <v>LUM LED SL VT 9.1 52W</v>
      </c>
      <c r="CK68" s="26"/>
      <c r="CL68" s="26" t="e">
        <f>IF(CK68="-","-",_xlfn.XLOOKUP(CK68,'Banco de dados'!$B:$B,'Banco de dados'!$E:$E))</f>
        <v>#N/A</v>
      </c>
      <c r="CM68" s="28">
        <f t="shared" si="21"/>
        <v>1</v>
      </c>
      <c r="CN68" s="26">
        <f>_xlfn.XLOOKUP(CI68,'Banco de dados'!$B:$B,'Banco de dados'!$H:$H)</f>
        <v>52</v>
      </c>
      <c r="CO68" s="26" t="e">
        <f t="array" aca="1" ref="CO68" ca="1">_xludf.XLOOKUP(CK68,'Banco de dados'!$B:$B,'Banco de dados'!$H:$H)</f>
        <v>#NAME?</v>
      </c>
      <c r="CP68" s="51" t="e">
        <f t="array" aca="1" ref="CP68" ca="1">_xludf.XLOOKUP(CI68,'Banco de dados'!$B:$B,'Banco de dados'!$F:$F)</f>
        <v>#NAME?</v>
      </c>
      <c r="CQ68" s="26" t="e">
        <f t="array" aca="1" ref="CQ68" ca="1">_xludf.XLOOKUP(CK68,'Banco de dados'!$B:$B,'Banco de dados'!$F:$F)</f>
        <v>#NAME?</v>
      </c>
      <c r="CR68" s="27">
        <v>0</v>
      </c>
      <c r="CS68" s="27"/>
      <c r="CT68" s="26" t="str">
        <f>IF(AG68=0.5,"Suporte",IF(AND(AG68&gt;='Braços de IP'!$B$9,AG68&lt;='Braços de IP'!$D$9),'Braços de IP'!$E$9,IF(AND(AG68&gt;='Braços de IP'!$B$10,AG68&lt;='Braços de IP'!$D$10),'Braços de IP'!$E$10,IF(AND(AG68&gt;='Braços de IP'!$B$11,AG68&lt;='Braços de IP'!$D$11),'Braços de IP'!$E$11,IF(AND(AG68&gt;='Braços de IP'!$B$12,AG68&lt;='Braços de IP'!$D$12),'Braços de IP'!$E$12,IF(AND(AG68&gt;='Braços de IP'!$B$13,AG68&lt;='Braços de IP'!$D$13),'Braços de IP'!$E$13,IF(AND(AG68&gt;='Braços de IP'!$B$14,AG68&lt;='Braços de IP'!$D$14),'Braços de IP'!$E$14,"ERRO")))))))</f>
        <v>Médio I</v>
      </c>
      <c r="CU68" s="27"/>
      <c r="CV68" s="26" t="str">
        <f>IF($CU68="","",VLOOKUP($CU68,'Braços de IP'!$E$9:$I$15,2,0))</f>
        <v/>
      </c>
      <c r="CW68" s="29" t="str">
        <f>IF($CU68="","",VLOOKUP($CU68,'Braços de IP'!$E$9:$I$15,5,0))</f>
        <v/>
      </c>
      <c r="CX68" s="26"/>
      <c r="CY68" s="26"/>
      <c r="CZ68" s="26"/>
      <c r="DA68" s="26"/>
      <c r="DB68" s="26"/>
      <c r="DC68" s="26"/>
      <c r="DD68" s="30">
        <f t="shared" si="22"/>
        <v>52</v>
      </c>
      <c r="DE68" s="31">
        <f t="shared" si="23"/>
        <v>115</v>
      </c>
      <c r="DF68" s="30">
        <f t="shared" si="24"/>
        <v>167</v>
      </c>
      <c r="DG68" s="32">
        <f t="shared" si="25"/>
        <v>0.54782608695652169</v>
      </c>
      <c r="DH68" s="33" t="s">
        <v>143</v>
      </c>
      <c r="DI68" s="34"/>
      <c r="DJ68" s="35"/>
      <c r="DK68" s="16" t="s">
        <v>144</v>
      </c>
      <c r="DL68" s="16"/>
      <c r="DN68" s="36" t="e">
        <f t="shared" si="26"/>
        <v>#VALUE!</v>
      </c>
    </row>
    <row r="69" spans="1:118" ht="15.75" hidden="1" customHeight="1" x14ac:dyDescent="0.25">
      <c r="A69" s="1" t="s">
        <v>145</v>
      </c>
      <c r="B69" s="15">
        <v>313</v>
      </c>
      <c r="C69" s="15" t="s">
        <v>146</v>
      </c>
      <c r="D69" s="16" t="s">
        <v>195</v>
      </c>
      <c r="E69" s="16">
        <v>-8.033569</v>
      </c>
      <c r="F69" s="16">
        <v>-34.911923000000002</v>
      </c>
      <c r="G69" s="16" t="s">
        <v>160</v>
      </c>
      <c r="H69" s="17" t="s">
        <v>136</v>
      </c>
      <c r="I69" s="16" t="s">
        <v>135</v>
      </c>
      <c r="J69" s="17" t="s">
        <v>137</v>
      </c>
      <c r="K69" s="18">
        <v>115</v>
      </c>
      <c r="L69" s="17" t="s">
        <v>138</v>
      </c>
      <c r="M69" s="17">
        <v>0</v>
      </c>
      <c r="N69" s="16">
        <f t="shared" si="0"/>
        <v>230</v>
      </c>
      <c r="O69" s="17">
        <v>2</v>
      </c>
      <c r="P69" s="17"/>
      <c r="Q69" s="17"/>
      <c r="R69" s="16"/>
      <c r="S69" s="16"/>
      <c r="T69" s="16"/>
      <c r="U69" s="17"/>
      <c r="V69" s="17">
        <v>0</v>
      </c>
      <c r="W69" s="17"/>
      <c r="X69" s="17"/>
      <c r="Y69" s="17">
        <v>0</v>
      </c>
      <c r="Z69" s="17">
        <v>0</v>
      </c>
      <c r="AA69" s="17" t="s">
        <v>139</v>
      </c>
      <c r="AB69" s="17" t="s">
        <v>140</v>
      </c>
      <c r="AC69" s="17">
        <v>39.880000000000003</v>
      </c>
      <c r="AD69" s="17">
        <v>7.09</v>
      </c>
      <c r="AE69" s="17">
        <v>1</v>
      </c>
      <c r="AF69" s="17">
        <v>0.27</v>
      </c>
      <c r="AG69" s="17">
        <v>1.77</v>
      </c>
      <c r="AH69" s="17">
        <f t="shared" si="1"/>
        <v>1.5</v>
      </c>
      <c r="AI69" s="17" t="s">
        <v>136</v>
      </c>
      <c r="AJ69" s="17" t="s">
        <v>136</v>
      </c>
      <c r="AK69" s="17" t="s">
        <v>141</v>
      </c>
      <c r="AL69" s="17">
        <f t="shared" si="2"/>
        <v>2</v>
      </c>
      <c r="AM69" s="17">
        <v>0</v>
      </c>
      <c r="AN69" s="17"/>
      <c r="AO69" s="17">
        <v>0</v>
      </c>
      <c r="AP69" s="17">
        <v>0</v>
      </c>
      <c r="AQ69" s="17">
        <v>0</v>
      </c>
      <c r="AR69" s="17" t="s">
        <v>136</v>
      </c>
      <c r="AS69" s="19">
        <f t="shared" si="3"/>
        <v>0</v>
      </c>
      <c r="AT69" s="19"/>
      <c r="AU69" s="19">
        <f>VLOOKUP(G69,ABNT5101!$I$3:$J$9,2)</f>
        <v>10</v>
      </c>
      <c r="AV69" s="19">
        <f>VLOOKUP(G69,ABNT5101!$I$3:$M$9,5)</f>
        <v>0.18</v>
      </c>
      <c r="AW69" s="17" t="str">
        <f>_xlfn.XLOOKUP(G69,ABNT5101!I:I,ABNT5101!L:L)</f>
        <v>-</v>
      </c>
      <c r="AX69" s="17">
        <f>_xlfn.XLOOKUP(G69,ABNT5101!$I:$I,ABNT5101!M:M)</f>
        <v>0.18</v>
      </c>
      <c r="AY69" s="17" t="str">
        <f>_xlfn.XLOOKUP(G69,ABNT5101!$I:$I,ABNT5101!N:N)</f>
        <v>-</v>
      </c>
      <c r="AZ69" s="17">
        <f>_xlfn.XLOOKUP(G69,ABNT5101!$I:$I,ABNT5101!O:O)</f>
        <v>16</v>
      </c>
      <c r="BA69" s="20" t="str">
        <f t="shared" si="4"/>
        <v>ATENDE</v>
      </c>
      <c r="BB69" s="21">
        <f t="shared" ref="BB69:BC69" si="102">BE69/AU69-1</f>
        <v>0.34800000000000009</v>
      </c>
      <c r="BC69" s="21">
        <f t="shared" si="102"/>
        <v>0.33333333333333326</v>
      </c>
      <c r="BD69" s="21" t="str">
        <f t="shared" si="6"/>
        <v>-</v>
      </c>
      <c r="BE69" s="22">
        <v>13.48</v>
      </c>
      <c r="BF69" s="22">
        <v>0.24</v>
      </c>
      <c r="BG69" s="22"/>
      <c r="BH69" s="22"/>
      <c r="BI69" s="23"/>
      <c r="BJ69" s="22"/>
      <c r="BK69" s="20" t="str">
        <f t="shared" si="7"/>
        <v>ATENDE</v>
      </c>
      <c r="BL69" s="20" t="str">
        <f t="shared" si="8"/>
        <v>ATENDE</v>
      </c>
      <c r="BM69" s="20" t="str">
        <f t="shared" si="9"/>
        <v>ATENDE</v>
      </c>
      <c r="BN69" s="20" t="str">
        <f t="shared" si="10"/>
        <v>ATENDE</v>
      </c>
      <c r="BO69" s="24" t="str">
        <f t="shared" si="11"/>
        <v>C4</v>
      </c>
      <c r="BP69" s="24" t="str">
        <f t="shared" si="80"/>
        <v>P6</v>
      </c>
      <c r="BQ69" s="25">
        <f t="shared" si="13"/>
        <v>3.3600000000000003</v>
      </c>
      <c r="BR69" s="22">
        <v>13.08</v>
      </c>
      <c r="BS69" s="22">
        <v>5.41</v>
      </c>
      <c r="BT69" s="24">
        <f>IF(BP69="-","-",_xlfn.XLOOKUP(BP69,ABNT5101!$B$4:$B$9,ABNT5101!$C$4:$C$9))</f>
        <v>3</v>
      </c>
      <c r="BU69" s="24">
        <f>IF(BP69="-","-",_xlfn.XLOOKUP(BP69,ABNT5101!$B$4:$B$9,ABNT5101!$D$4:$D$9))</f>
        <v>0.6</v>
      </c>
      <c r="BV69" s="20" t="str">
        <f t="shared" si="14"/>
        <v>ATENDE</v>
      </c>
      <c r="BW69" s="20" t="str">
        <f t="shared" si="15"/>
        <v>ATENDE</v>
      </c>
      <c r="BX69" s="20" t="str">
        <f t="shared" si="16"/>
        <v>ATENDE</v>
      </c>
      <c r="BY69" s="24" t="str">
        <f t="shared" si="98"/>
        <v>P6</v>
      </c>
      <c r="BZ69" s="25">
        <f t="shared" si="31"/>
        <v>1.92</v>
      </c>
      <c r="CA69" s="24">
        <v>8.76</v>
      </c>
      <c r="CB69" s="24">
        <v>1.26</v>
      </c>
      <c r="CC69" s="20">
        <f>IF(BY69="-","-",_xlfn.XLOOKUP(BY69,ABNT5101!$B$4:$B$9,ABNT5101!$C$4:$C$9))</f>
        <v>3</v>
      </c>
      <c r="CD69" s="24">
        <f>IF(BY69="-","-",_xlfn.XLOOKUP(BY69,ABNT5101!$B$4:$B$9,ABNT5101!$D$4:$D$9))</f>
        <v>0.6</v>
      </c>
      <c r="CE69" s="20" t="str">
        <f t="shared" si="18"/>
        <v>ATENDE</v>
      </c>
      <c r="CF69" s="20" t="str">
        <f t="shared" si="19"/>
        <v>ATENDE</v>
      </c>
      <c r="CG69" s="20" t="str">
        <f t="shared" si="20"/>
        <v>ATENDE</v>
      </c>
      <c r="CH69" s="26" t="str">
        <f>_xlfn.XLOOKUP(CI69,'Banco de dados'!$B:$B,'Banco de dados'!$D:$D)</f>
        <v>SX LIGHTING</v>
      </c>
      <c r="CI69" s="27" t="str">
        <f>'Banco de dados'!B56</f>
        <v>SX-INEVO050HF</v>
      </c>
      <c r="CJ69" s="26" t="str">
        <f>_xlfn.XLOOKUP(CI69,'Banco de dados'!$B:$B,'Banco de dados'!$E:$E)</f>
        <v>SXINEVO050K50L12CZF7PHF</v>
      </c>
      <c r="CK69" s="26"/>
      <c r="CL69" s="26" t="e">
        <f>IF(CK69="-","-",_xlfn.XLOOKUP(CK69,'Banco de dados'!$B:$B,'Banco de dados'!$E:$E))</f>
        <v>#N/A</v>
      </c>
      <c r="CM69" s="28">
        <f t="shared" si="21"/>
        <v>1</v>
      </c>
      <c r="CN69" s="26">
        <f>_xlfn.XLOOKUP(CI69,'Banco de dados'!$B:$B,'Banco de dados'!$H:$H)</f>
        <v>50</v>
      </c>
      <c r="CO69" s="26" t="e">
        <f t="array" aca="1" ref="CO69" ca="1">_xludf.XLOOKUP(CK69,'Banco de dados'!$B:$B,'Banco de dados'!$H:$H)</f>
        <v>#NAME?</v>
      </c>
      <c r="CP69" s="51" t="e">
        <f t="array" aca="1" ref="CP69" ca="1">_xludf.XLOOKUP(CI69,'Banco de dados'!$B:$B,'Banco de dados'!$F:$F)</f>
        <v>#NAME?</v>
      </c>
      <c r="CQ69" s="26" t="e">
        <f t="array" aca="1" ref="CQ69" ca="1">_xludf.XLOOKUP(CK69,'Banco de dados'!$B:$B,'Banco de dados'!$F:$F)</f>
        <v>#NAME?</v>
      </c>
      <c r="CR69" s="27">
        <v>0</v>
      </c>
      <c r="CS69" s="27"/>
      <c r="CT69" s="26" t="str">
        <f>IF(AG69=0.5,"Suporte",IF(AND(AG69&gt;='Braços de IP'!$B$9,AG69&lt;='Braços de IP'!$D$9),'Braços de IP'!$E$9,IF(AND(AG69&gt;='Braços de IP'!$B$10,AG69&lt;='Braços de IP'!$D$10),'Braços de IP'!$E$10,IF(AND(AG69&gt;='Braços de IP'!$B$11,AG69&lt;='Braços de IP'!$D$11),'Braços de IP'!$E$11,IF(AND(AG69&gt;='Braços de IP'!$B$12,AG69&lt;='Braços de IP'!$D$12),'Braços de IP'!$E$12,IF(AND(AG69&gt;='Braços de IP'!$B$13,AG69&lt;='Braços de IP'!$D$13),'Braços de IP'!$E$13,IF(AND(AG69&gt;='Braços de IP'!$B$14,AG69&lt;='Braços de IP'!$D$14),'Braços de IP'!$E$14,"ERRO")))))))</f>
        <v>Médio I</v>
      </c>
      <c r="CU69" s="27"/>
      <c r="CV69" s="26" t="str">
        <f>IF($CU69="","",VLOOKUP($CU69,'Braços de IP'!$E$9:$I$15,2,0))</f>
        <v/>
      </c>
      <c r="CW69" s="29" t="str">
        <f>IF($CU69="","",VLOOKUP($CU69,'Braços de IP'!$E$9:$I$15,5,0))</f>
        <v/>
      </c>
      <c r="CX69" s="26"/>
      <c r="CY69" s="26"/>
      <c r="CZ69" s="26"/>
      <c r="DA69" s="26"/>
      <c r="DB69" s="26"/>
      <c r="DC69" s="26"/>
      <c r="DD69" s="30">
        <f t="shared" si="22"/>
        <v>50</v>
      </c>
      <c r="DE69" s="31">
        <f t="shared" si="23"/>
        <v>115</v>
      </c>
      <c r="DF69" s="30">
        <f t="shared" si="24"/>
        <v>165</v>
      </c>
      <c r="DG69" s="32">
        <f t="shared" si="25"/>
        <v>0.56521739130434789</v>
      </c>
      <c r="DH69" s="33" t="s">
        <v>143</v>
      </c>
      <c r="DI69" s="34"/>
      <c r="DJ69" s="35"/>
      <c r="DK69" s="16" t="s">
        <v>144</v>
      </c>
      <c r="DL69" s="16"/>
      <c r="DN69" s="36" t="e">
        <f t="shared" si="26"/>
        <v>#VALUE!</v>
      </c>
    </row>
    <row r="70" spans="1:118" ht="15.75" hidden="1" customHeight="1" x14ac:dyDescent="0.25">
      <c r="A70" s="1" t="s">
        <v>145</v>
      </c>
      <c r="B70" s="15">
        <v>313</v>
      </c>
      <c r="C70" s="15" t="s">
        <v>146</v>
      </c>
      <c r="D70" s="16" t="s">
        <v>195</v>
      </c>
      <c r="E70" s="16">
        <v>-8.033569</v>
      </c>
      <c r="F70" s="16">
        <v>-34.911923000000002</v>
      </c>
      <c r="G70" s="16" t="s">
        <v>160</v>
      </c>
      <c r="H70" s="17" t="s">
        <v>136</v>
      </c>
      <c r="I70" s="16" t="s">
        <v>135</v>
      </c>
      <c r="J70" s="17" t="s">
        <v>137</v>
      </c>
      <c r="K70" s="18">
        <v>115</v>
      </c>
      <c r="L70" s="17" t="s">
        <v>138</v>
      </c>
      <c r="M70" s="17">
        <v>0</v>
      </c>
      <c r="N70" s="16">
        <f t="shared" si="0"/>
        <v>230</v>
      </c>
      <c r="O70" s="17">
        <v>2</v>
      </c>
      <c r="P70" s="17"/>
      <c r="Q70" s="17"/>
      <c r="R70" s="16"/>
      <c r="S70" s="16"/>
      <c r="T70" s="16"/>
      <c r="U70" s="17"/>
      <c r="V70" s="17">
        <v>0</v>
      </c>
      <c r="W70" s="17"/>
      <c r="X70" s="17"/>
      <c r="Y70" s="17">
        <v>0</v>
      </c>
      <c r="Z70" s="17">
        <v>0</v>
      </c>
      <c r="AA70" s="17" t="s">
        <v>139</v>
      </c>
      <c r="AB70" s="17" t="s">
        <v>140</v>
      </c>
      <c r="AC70" s="17">
        <v>39.880000000000003</v>
      </c>
      <c r="AD70" s="17">
        <v>7.09</v>
      </c>
      <c r="AE70" s="17">
        <v>1</v>
      </c>
      <c r="AF70" s="17">
        <v>0.27</v>
      </c>
      <c r="AG70" s="17">
        <v>1.77</v>
      </c>
      <c r="AH70" s="17">
        <f t="shared" si="1"/>
        <v>1.5</v>
      </c>
      <c r="AI70" s="17" t="s">
        <v>136</v>
      </c>
      <c r="AJ70" s="17" t="s">
        <v>136</v>
      </c>
      <c r="AK70" s="17" t="s">
        <v>141</v>
      </c>
      <c r="AL70" s="17">
        <f t="shared" si="2"/>
        <v>2</v>
      </c>
      <c r="AM70" s="17">
        <v>0</v>
      </c>
      <c r="AN70" s="17"/>
      <c r="AO70" s="17">
        <v>0</v>
      </c>
      <c r="AP70" s="17">
        <v>0</v>
      </c>
      <c r="AQ70" s="17">
        <v>0</v>
      </c>
      <c r="AR70" s="17" t="s">
        <v>136</v>
      </c>
      <c r="AS70" s="19">
        <f t="shared" si="3"/>
        <v>0</v>
      </c>
      <c r="AT70" s="19"/>
      <c r="AU70" s="19">
        <f>VLOOKUP(G70,ABNT5101!$I$3:$J$9,2)</f>
        <v>10</v>
      </c>
      <c r="AV70" s="19">
        <f>VLOOKUP(G70,ABNT5101!$I$3:$M$9,5)</f>
        <v>0.18</v>
      </c>
      <c r="AW70" s="17" t="str">
        <f>_xlfn.XLOOKUP(G70,ABNT5101!I:I,ABNT5101!L:L)</f>
        <v>-</v>
      </c>
      <c r="AX70" s="17">
        <f>_xlfn.XLOOKUP(G70,ABNT5101!$I:$I,ABNT5101!M:M)</f>
        <v>0.18</v>
      </c>
      <c r="AY70" s="17" t="str">
        <f>_xlfn.XLOOKUP(G70,ABNT5101!$I:$I,ABNT5101!N:N)</f>
        <v>-</v>
      </c>
      <c r="AZ70" s="17">
        <f>_xlfn.XLOOKUP(G70,ABNT5101!$I:$I,ABNT5101!O:O)</f>
        <v>16</v>
      </c>
      <c r="BA70" s="20" t="str">
        <f t="shared" si="4"/>
        <v>ATENDE</v>
      </c>
      <c r="BB70" s="21">
        <f t="shared" ref="BB70:BC70" si="103">BE70/AU70-1</f>
        <v>8.5999999999999854E-2</v>
      </c>
      <c r="BC70" s="21">
        <f t="shared" si="103"/>
        <v>0</v>
      </c>
      <c r="BD70" s="21" t="str">
        <f t="shared" si="6"/>
        <v>-</v>
      </c>
      <c r="BE70" s="22">
        <v>10.86</v>
      </c>
      <c r="BF70" s="22">
        <v>0.18</v>
      </c>
      <c r="BG70" s="22"/>
      <c r="BH70" s="22"/>
      <c r="BI70" s="23"/>
      <c r="BJ70" s="22"/>
      <c r="BK70" s="20" t="str">
        <f t="shared" si="7"/>
        <v>ATENDE</v>
      </c>
      <c r="BL70" s="20" t="str">
        <f t="shared" si="8"/>
        <v>ATENDE</v>
      </c>
      <c r="BM70" s="20" t="str">
        <f t="shared" si="9"/>
        <v>ATENDE</v>
      </c>
      <c r="BN70" s="20" t="str">
        <f t="shared" si="10"/>
        <v>ATENDE</v>
      </c>
      <c r="BO70" s="24" t="str">
        <f t="shared" si="11"/>
        <v>C4</v>
      </c>
      <c r="BP70" s="24" t="str">
        <f t="shared" si="80"/>
        <v>P6</v>
      </c>
      <c r="BQ70" s="25">
        <f t="shared" si="13"/>
        <v>2.3666666666666667</v>
      </c>
      <c r="BR70" s="22">
        <v>10.1</v>
      </c>
      <c r="BS70" s="22">
        <v>2.02</v>
      </c>
      <c r="BT70" s="24">
        <f>IF(BP70="-","-",_xlfn.XLOOKUP(BP70,ABNT5101!$B$4:$B$9,ABNT5101!$C$4:$C$9))</f>
        <v>3</v>
      </c>
      <c r="BU70" s="24">
        <f>IF(BP70="-","-",_xlfn.XLOOKUP(BP70,ABNT5101!$B$4:$B$9,ABNT5101!$D$4:$D$9))</f>
        <v>0.6</v>
      </c>
      <c r="BV70" s="20" t="str">
        <f t="shared" si="14"/>
        <v>ATENDE</v>
      </c>
      <c r="BW70" s="20" t="str">
        <f t="shared" si="15"/>
        <v>ATENDE</v>
      </c>
      <c r="BX70" s="20" t="str">
        <f t="shared" si="16"/>
        <v>ATENDE</v>
      </c>
      <c r="BY70" s="24" t="str">
        <f t="shared" si="98"/>
        <v>P6</v>
      </c>
      <c r="BZ70" s="25">
        <f t="shared" si="31"/>
        <v>1.2366666666666668</v>
      </c>
      <c r="CA70" s="24">
        <v>6.71</v>
      </c>
      <c r="CB70" s="24">
        <v>1.3</v>
      </c>
      <c r="CC70" s="20">
        <f>IF(BY70="-","-",_xlfn.XLOOKUP(BY70,ABNT5101!$B$4:$B$9,ABNT5101!$C$4:$C$9))</f>
        <v>3</v>
      </c>
      <c r="CD70" s="24">
        <f>IF(BY70="-","-",_xlfn.XLOOKUP(BY70,ABNT5101!$B$4:$B$9,ABNT5101!$D$4:$D$9))</f>
        <v>0.6</v>
      </c>
      <c r="CE70" s="20" t="str">
        <f t="shared" si="18"/>
        <v>ATENDE</v>
      </c>
      <c r="CF70" s="20" t="str">
        <f t="shared" si="19"/>
        <v>ATENDE</v>
      </c>
      <c r="CG70" s="20" t="str">
        <f t="shared" si="20"/>
        <v>ATENDE</v>
      </c>
      <c r="CH70" s="26" t="str">
        <f>_xlfn.XLOOKUP(CI70,'Banco de dados'!$B:$B,'Banco de dados'!$D:$D)</f>
        <v>TECNOWATT</v>
      </c>
      <c r="CI70" s="27" t="str">
        <f>'Banco de dados'!B66</f>
        <v xml:space="preserve">SIGSAGPTLRRSSNDL_40W_50IBBRS
</v>
      </c>
      <c r="CJ70" s="26" t="str">
        <f>_xlfn.XLOOKUP(CI70,'Banco de dados'!$B:$B,'Banco de dados'!$E:$E)</f>
        <v>SIGSAGPTLRRSSNDL_40W_50IBBRS
1-10C1MUN6.5</v>
      </c>
      <c r="CK70" s="26"/>
      <c r="CL70" s="26" t="e">
        <f>IF(CK70="-","-",_xlfn.XLOOKUP(CK70,'Banco de dados'!$B:$B,'Banco de dados'!$E:$E))</f>
        <v>#N/A</v>
      </c>
      <c r="CM70" s="28">
        <f t="shared" si="21"/>
        <v>1</v>
      </c>
      <c r="CN70" s="26">
        <f>_xlfn.XLOOKUP(CI70,'Banco de dados'!$B:$B,'Banco de dados'!$H:$H)</f>
        <v>40</v>
      </c>
      <c r="CO70" s="26" t="e">
        <f t="array" aca="1" ref="CO70" ca="1">_xludf.XLOOKUP(CK70,'Banco de dados'!$B:$B,'Banco de dados'!$H:$H)</f>
        <v>#NAME?</v>
      </c>
      <c r="CP70" s="51" t="e">
        <f t="array" aca="1" ref="CP70" ca="1">_xludf.XLOOKUP(CI70,'Banco de dados'!$B:$B,'Banco de dados'!$F:$F)</f>
        <v>#NAME?</v>
      </c>
      <c r="CQ70" s="26" t="e">
        <f t="array" aca="1" ref="CQ70" ca="1">_xludf.XLOOKUP(CK70,'Banco de dados'!$B:$B,'Banco de dados'!$F:$F)</f>
        <v>#NAME?</v>
      </c>
      <c r="CR70" s="27">
        <v>0</v>
      </c>
      <c r="CS70" s="27"/>
      <c r="CT70" s="26" t="str">
        <f>IF(AG70=0.5,"Suporte",IF(AND(AG70&gt;='Braços de IP'!$B$9,AG70&lt;='Braços de IP'!$D$9),'Braços de IP'!$E$9,IF(AND(AG70&gt;='Braços de IP'!$B$10,AG70&lt;='Braços de IP'!$D$10),'Braços de IP'!$E$10,IF(AND(AG70&gt;='Braços de IP'!$B$11,AG70&lt;='Braços de IP'!$D$11),'Braços de IP'!$E$11,IF(AND(AG70&gt;='Braços de IP'!$B$12,AG70&lt;='Braços de IP'!$D$12),'Braços de IP'!$E$12,IF(AND(AG70&gt;='Braços de IP'!$B$13,AG70&lt;='Braços de IP'!$D$13),'Braços de IP'!$E$13,IF(AND(AG70&gt;='Braços de IP'!$B$14,AG70&lt;='Braços de IP'!$D$14),'Braços de IP'!$E$14,"ERRO")))))))</f>
        <v>Médio I</v>
      </c>
      <c r="CU70" s="27"/>
      <c r="CV70" s="26" t="str">
        <f>IF($CU70="","",VLOOKUP($CU70,'Braços de IP'!$E$9:$I$15,2,0))</f>
        <v/>
      </c>
      <c r="CW70" s="29" t="str">
        <f>IF($CU70="","",VLOOKUP($CU70,'Braços de IP'!$E$9:$I$15,5,0))</f>
        <v/>
      </c>
      <c r="CX70" s="26"/>
      <c r="CY70" s="26"/>
      <c r="CZ70" s="26"/>
      <c r="DA70" s="26"/>
      <c r="DB70" s="26"/>
      <c r="DC70" s="26"/>
      <c r="DD70" s="30">
        <f t="shared" si="22"/>
        <v>40</v>
      </c>
      <c r="DE70" s="31">
        <f t="shared" si="23"/>
        <v>115</v>
      </c>
      <c r="DF70" s="30">
        <f t="shared" si="24"/>
        <v>155</v>
      </c>
      <c r="DG70" s="32">
        <f t="shared" si="25"/>
        <v>0.65217391304347827</v>
      </c>
      <c r="DH70" s="33" t="s">
        <v>143</v>
      </c>
      <c r="DI70" s="34"/>
      <c r="DJ70" s="35"/>
      <c r="DK70" s="16" t="s">
        <v>144</v>
      </c>
      <c r="DL70" s="16"/>
      <c r="DN70" s="36" t="e">
        <f t="shared" si="26"/>
        <v>#VALUE!</v>
      </c>
    </row>
    <row r="71" spans="1:118" ht="15.75" hidden="1" customHeight="1" x14ac:dyDescent="0.25">
      <c r="A71" s="1" t="s">
        <v>145</v>
      </c>
      <c r="B71" s="15">
        <v>314</v>
      </c>
      <c r="C71" s="15" t="s">
        <v>146</v>
      </c>
      <c r="D71" s="16" t="s">
        <v>196</v>
      </c>
      <c r="E71" s="16">
        <v>-8.02224</v>
      </c>
      <c r="F71" s="16">
        <v>-34.881815000000003</v>
      </c>
      <c r="G71" s="16" t="s">
        <v>157</v>
      </c>
      <c r="H71" s="17" t="s">
        <v>136</v>
      </c>
      <c r="I71" s="16" t="s">
        <v>135</v>
      </c>
      <c r="J71" s="17" t="s">
        <v>137</v>
      </c>
      <c r="K71" s="18">
        <v>72</v>
      </c>
      <c r="L71" s="17" t="s">
        <v>138</v>
      </c>
      <c r="M71" s="17">
        <v>0</v>
      </c>
      <c r="N71" s="16">
        <f t="shared" si="0"/>
        <v>144</v>
      </c>
      <c r="O71" s="17">
        <v>2</v>
      </c>
      <c r="P71" s="17"/>
      <c r="Q71" s="17"/>
      <c r="R71" s="16"/>
      <c r="S71" s="16"/>
      <c r="T71" s="16"/>
      <c r="U71" s="17"/>
      <c r="V71" s="17">
        <v>0</v>
      </c>
      <c r="W71" s="17"/>
      <c r="X71" s="17"/>
      <c r="Y71" s="17">
        <v>0</v>
      </c>
      <c r="Z71" s="17">
        <v>0</v>
      </c>
      <c r="AA71" s="17" t="s">
        <v>139</v>
      </c>
      <c r="AB71" s="17" t="s">
        <v>140</v>
      </c>
      <c r="AC71" s="17">
        <v>15.74</v>
      </c>
      <c r="AD71" s="17">
        <v>7.25</v>
      </c>
      <c r="AE71" s="17">
        <v>1</v>
      </c>
      <c r="AF71" s="17">
        <v>0.3</v>
      </c>
      <c r="AG71" s="17">
        <v>1.5</v>
      </c>
      <c r="AH71" s="17">
        <f t="shared" si="1"/>
        <v>1.2</v>
      </c>
      <c r="AI71" s="17" t="s">
        <v>136</v>
      </c>
      <c r="AJ71" s="17" t="s">
        <v>136</v>
      </c>
      <c r="AK71" s="17" t="s">
        <v>141</v>
      </c>
      <c r="AL71" s="17">
        <f t="shared" si="2"/>
        <v>2</v>
      </c>
      <c r="AM71" s="17">
        <v>0</v>
      </c>
      <c r="AN71" s="17"/>
      <c r="AO71" s="17">
        <v>0</v>
      </c>
      <c r="AP71" s="17">
        <v>0</v>
      </c>
      <c r="AQ71" s="17">
        <v>0</v>
      </c>
      <c r="AR71" s="17" t="s">
        <v>136</v>
      </c>
      <c r="AS71" s="19">
        <f t="shared" si="3"/>
        <v>0</v>
      </c>
      <c r="AT71" s="19"/>
      <c r="AU71" s="19">
        <f>VLOOKUP(G71,ABNT5101!$I$3:$J$9,2)</f>
        <v>7.5</v>
      </c>
      <c r="AV71" s="19">
        <f>VLOOKUP(G71,ABNT5101!$I$3:$M$9,5)</f>
        <v>0.18</v>
      </c>
      <c r="AW71" s="17" t="str">
        <f>_xlfn.XLOOKUP(G71,ABNT5101!I:I,ABNT5101!L:L)</f>
        <v>-</v>
      </c>
      <c r="AX71" s="17">
        <f>_xlfn.XLOOKUP(G71,ABNT5101!$I:$I,ABNT5101!M:M)</f>
        <v>0.18</v>
      </c>
      <c r="AY71" s="17" t="str">
        <f>_xlfn.XLOOKUP(G71,ABNT5101!$I:$I,ABNT5101!N:N)</f>
        <v>-</v>
      </c>
      <c r="AZ71" s="17">
        <f>_xlfn.XLOOKUP(G71,ABNT5101!$I:$I,ABNT5101!O:O)</f>
        <v>16</v>
      </c>
      <c r="BA71" s="20" t="str">
        <f t="shared" si="4"/>
        <v>ATENDE</v>
      </c>
      <c r="BB71" s="21">
        <f t="shared" ref="BB71:BC71" si="104">BE71/AU71-1</f>
        <v>0.19466666666666677</v>
      </c>
      <c r="BC71" s="21">
        <f t="shared" si="104"/>
        <v>3.166666666666667</v>
      </c>
      <c r="BD71" s="21" t="str">
        <f t="shared" si="6"/>
        <v>-</v>
      </c>
      <c r="BE71" s="22">
        <v>8.9600000000000009</v>
      </c>
      <c r="BF71" s="22">
        <v>0.75</v>
      </c>
      <c r="BG71" s="22"/>
      <c r="BH71" s="22"/>
      <c r="BI71" s="23"/>
      <c r="BJ71" s="22"/>
      <c r="BK71" s="20" t="str">
        <f t="shared" si="7"/>
        <v>ATENDE</v>
      </c>
      <c r="BL71" s="20" t="str">
        <f t="shared" si="8"/>
        <v>ATENDE</v>
      </c>
      <c r="BM71" s="20" t="str">
        <f t="shared" si="9"/>
        <v>ATENDE</v>
      </c>
      <c r="BN71" s="20" t="str">
        <f t="shared" si="10"/>
        <v>ATENDE</v>
      </c>
      <c r="BO71" s="24" t="str">
        <f t="shared" si="11"/>
        <v>C5</v>
      </c>
      <c r="BP71" s="24" t="str">
        <f t="shared" si="80"/>
        <v>P6</v>
      </c>
      <c r="BQ71" s="25">
        <f t="shared" si="13"/>
        <v>1.4666666666666668</v>
      </c>
      <c r="BR71" s="22">
        <v>7.4</v>
      </c>
      <c r="BS71" s="22">
        <v>5.86</v>
      </c>
      <c r="BT71" s="24">
        <f>IF(BP71="-","-",_xlfn.XLOOKUP(BP71,ABNT5101!$B$4:$B$9,ABNT5101!$C$4:$C$9))</f>
        <v>3</v>
      </c>
      <c r="BU71" s="24">
        <f>IF(BP71="-","-",_xlfn.XLOOKUP(BP71,ABNT5101!$B$4:$B$9,ABNT5101!$D$4:$D$9))</f>
        <v>0.6</v>
      </c>
      <c r="BV71" s="20" t="str">
        <f t="shared" si="14"/>
        <v>ATENDE</v>
      </c>
      <c r="BW71" s="20" t="str">
        <f t="shared" si="15"/>
        <v>ATENDE</v>
      </c>
      <c r="BX71" s="20" t="str">
        <f t="shared" si="16"/>
        <v>ATENDE</v>
      </c>
      <c r="BY71" s="24" t="str">
        <f t="shared" si="98"/>
        <v>P6</v>
      </c>
      <c r="BZ71" s="25">
        <f t="shared" si="31"/>
        <v>0.79</v>
      </c>
      <c r="CA71" s="24">
        <v>5.37</v>
      </c>
      <c r="CB71" s="24">
        <v>4.22</v>
      </c>
      <c r="CC71" s="20">
        <f>IF(BY71="-","-",_xlfn.XLOOKUP(BY71,ABNT5101!$B$4:$B$9,ABNT5101!$C$4:$C$9))</f>
        <v>3</v>
      </c>
      <c r="CD71" s="24">
        <f>IF(BY71="-","-",_xlfn.XLOOKUP(BY71,ABNT5101!$B$4:$B$9,ABNT5101!$D$4:$D$9))</f>
        <v>0.6</v>
      </c>
      <c r="CE71" s="20" t="str">
        <f t="shared" si="18"/>
        <v>ATENDE</v>
      </c>
      <c r="CF71" s="20" t="str">
        <f t="shared" si="19"/>
        <v>ATENDE</v>
      </c>
      <c r="CG71" s="20" t="str">
        <f t="shared" si="20"/>
        <v>ATENDE</v>
      </c>
      <c r="CH71" s="26" t="str">
        <f>_xlfn.XLOOKUP(CI71,'Banco de dados'!$B:$B,'Banco de dados'!$D:$D)</f>
        <v>LEDSTAR</v>
      </c>
      <c r="CI71" s="47" t="str">
        <f>'Banco de dados'!B4</f>
        <v xml:space="preserve"> SL VT 9.1 17W</v>
      </c>
      <c r="CJ71" s="26" t="str">
        <f>_xlfn.XLOOKUP(CI71,'Banco de dados'!$B:$B,'Banco de dados'!$E:$E)</f>
        <v>LUM LED SL VT 9.1 17W</v>
      </c>
      <c r="CK71" s="26"/>
      <c r="CL71" s="26" t="e">
        <f>IF(CK71="-","-",_xlfn.XLOOKUP(CK71,'Banco de dados'!$B:$B,'Banco de dados'!$E:$E))</f>
        <v>#N/A</v>
      </c>
      <c r="CM71" s="28">
        <f t="shared" si="21"/>
        <v>1</v>
      </c>
      <c r="CN71" s="26">
        <f>_xlfn.XLOOKUP(CI71,'Banco de dados'!$B:$B,'Banco de dados'!$H:$H)</f>
        <v>17</v>
      </c>
      <c r="CO71" s="26" t="e">
        <f t="array" aca="1" ref="CO71" ca="1">_xludf.XLOOKUP(CK71,'Banco de dados'!$B:$B,'Banco de dados'!$H:$H)</f>
        <v>#NAME?</v>
      </c>
      <c r="CP71" s="51" t="e">
        <f t="array" aca="1" ref="CP71" ca="1">_xludf.XLOOKUP(CI71,'Banco de dados'!$B:$B,'Banco de dados'!$F:$F)</f>
        <v>#NAME?</v>
      </c>
      <c r="CQ71" s="26" t="e">
        <f t="array" aca="1" ref="CQ71" ca="1">_xludf.XLOOKUP(CK71,'Banco de dados'!$B:$B,'Banco de dados'!$F:$F)</f>
        <v>#NAME?</v>
      </c>
      <c r="CR71" s="27">
        <v>0</v>
      </c>
      <c r="CS71" s="27"/>
      <c r="CT71" s="26" t="str">
        <f>IF(AG71=0.5,"Suporte",IF(AND(AG71&gt;='Braços de IP'!$B$9,AG71&lt;='Braços de IP'!$D$9),'Braços de IP'!$E$9,IF(AND(AG71&gt;='Braços de IP'!$B$10,AG71&lt;='Braços de IP'!$D$10),'Braços de IP'!$E$10,IF(AND(AG71&gt;='Braços de IP'!$B$11,AG71&lt;='Braços de IP'!$D$11),'Braços de IP'!$E$11,IF(AND(AG71&gt;='Braços de IP'!$B$12,AG71&lt;='Braços de IP'!$D$12),'Braços de IP'!$E$12,IF(AND(AG71&gt;='Braços de IP'!$B$13,AG71&lt;='Braços de IP'!$D$13),'Braços de IP'!$E$13,IF(AND(AG71&gt;='Braços de IP'!$B$14,AG71&lt;='Braços de IP'!$D$14),'Braços de IP'!$E$14,"ERRO")))))))</f>
        <v>Curto II</v>
      </c>
      <c r="CU71" s="27"/>
      <c r="CV71" s="26" t="str">
        <f>IF($CU71="","",VLOOKUP($CU71,'Braços de IP'!$E$9:$I$15,2,0))</f>
        <v/>
      </c>
      <c r="CW71" s="29" t="str">
        <f>IF($CU71="","",VLOOKUP($CU71,'Braços de IP'!$E$9:$I$15,5,0))</f>
        <v/>
      </c>
      <c r="CX71" s="26"/>
      <c r="CY71" s="26"/>
      <c r="CZ71" s="26"/>
      <c r="DA71" s="26"/>
      <c r="DB71" s="26"/>
      <c r="DC71" s="26"/>
      <c r="DD71" s="30">
        <f t="shared" si="22"/>
        <v>17</v>
      </c>
      <c r="DE71" s="31">
        <f t="shared" si="23"/>
        <v>72</v>
      </c>
      <c r="DF71" s="30">
        <f t="shared" si="24"/>
        <v>89</v>
      </c>
      <c r="DG71" s="32">
        <f t="shared" si="25"/>
        <v>0.76388888888888884</v>
      </c>
      <c r="DH71" s="33" t="s">
        <v>143</v>
      </c>
      <c r="DI71" s="34"/>
      <c r="DJ71" s="35"/>
      <c r="DK71" s="16" t="s">
        <v>144</v>
      </c>
      <c r="DL71" s="16"/>
      <c r="DN71" s="36" t="e">
        <f t="shared" si="26"/>
        <v>#VALUE!</v>
      </c>
    </row>
    <row r="72" spans="1:118" ht="15.75" hidden="1" customHeight="1" x14ac:dyDescent="0.25">
      <c r="A72" s="1" t="s">
        <v>145</v>
      </c>
      <c r="B72" s="15">
        <v>314</v>
      </c>
      <c r="C72" s="15" t="s">
        <v>146</v>
      </c>
      <c r="D72" s="16" t="s">
        <v>196</v>
      </c>
      <c r="E72" s="16">
        <v>-8.02224</v>
      </c>
      <c r="F72" s="16">
        <v>-34.881815000000003</v>
      </c>
      <c r="G72" s="16" t="s">
        <v>157</v>
      </c>
      <c r="H72" s="17" t="s">
        <v>136</v>
      </c>
      <c r="I72" s="16" t="s">
        <v>135</v>
      </c>
      <c r="J72" s="17" t="s">
        <v>137</v>
      </c>
      <c r="K72" s="18">
        <v>72</v>
      </c>
      <c r="L72" s="17" t="s">
        <v>138</v>
      </c>
      <c r="M72" s="17">
        <v>0</v>
      </c>
      <c r="N72" s="16">
        <f t="shared" si="0"/>
        <v>144</v>
      </c>
      <c r="O72" s="17">
        <v>2</v>
      </c>
      <c r="P72" s="17"/>
      <c r="Q72" s="17"/>
      <c r="R72" s="16"/>
      <c r="S72" s="16"/>
      <c r="T72" s="16"/>
      <c r="U72" s="17"/>
      <c r="V72" s="17">
        <v>0</v>
      </c>
      <c r="W72" s="17"/>
      <c r="X72" s="17"/>
      <c r="Y72" s="17">
        <v>0</v>
      </c>
      <c r="Z72" s="17">
        <v>0</v>
      </c>
      <c r="AA72" s="17" t="s">
        <v>139</v>
      </c>
      <c r="AB72" s="17" t="s">
        <v>140</v>
      </c>
      <c r="AC72" s="17">
        <v>15.74</v>
      </c>
      <c r="AD72" s="17">
        <v>7.25</v>
      </c>
      <c r="AE72" s="17">
        <v>1</v>
      </c>
      <c r="AF72" s="17">
        <v>0.3</v>
      </c>
      <c r="AG72" s="17">
        <v>1.5</v>
      </c>
      <c r="AH72" s="17">
        <f t="shared" si="1"/>
        <v>1.2</v>
      </c>
      <c r="AI72" s="17" t="s">
        <v>136</v>
      </c>
      <c r="AJ72" s="17" t="s">
        <v>136</v>
      </c>
      <c r="AK72" s="17" t="s">
        <v>141</v>
      </c>
      <c r="AL72" s="17">
        <f t="shared" si="2"/>
        <v>2</v>
      </c>
      <c r="AM72" s="17">
        <v>0</v>
      </c>
      <c r="AN72" s="17"/>
      <c r="AO72" s="17">
        <v>0</v>
      </c>
      <c r="AP72" s="17">
        <v>0</v>
      </c>
      <c r="AQ72" s="17">
        <v>0</v>
      </c>
      <c r="AR72" s="17" t="s">
        <v>136</v>
      </c>
      <c r="AS72" s="19">
        <f t="shared" si="3"/>
        <v>0</v>
      </c>
      <c r="AT72" s="19"/>
      <c r="AU72" s="19">
        <f>VLOOKUP(G72,ABNT5101!$I$3:$J$9,2)</f>
        <v>7.5</v>
      </c>
      <c r="AV72" s="19">
        <f>VLOOKUP(G72,ABNT5101!$I$3:$M$9,5)</f>
        <v>0.18</v>
      </c>
      <c r="AW72" s="17" t="str">
        <f>_xlfn.XLOOKUP(G72,ABNT5101!I:I,ABNT5101!L:L)</f>
        <v>-</v>
      </c>
      <c r="AX72" s="17">
        <f>_xlfn.XLOOKUP(G72,ABNT5101!$I:$I,ABNT5101!M:M)</f>
        <v>0.18</v>
      </c>
      <c r="AY72" s="17" t="str">
        <f>_xlfn.XLOOKUP(G72,ABNT5101!$I:$I,ABNT5101!N:N)</f>
        <v>-</v>
      </c>
      <c r="AZ72" s="17">
        <f>_xlfn.XLOOKUP(G72,ABNT5101!$I:$I,ABNT5101!O:O)</f>
        <v>16</v>
      </c>
      <c r="BA72" s="20" t="str">
        <f t="shared" si="4"/>
        <v>ATENDE</v>
      </c>
      <c r="BB72" s="21">
        <f t="shared" ref="BB72:BC72" si="105">BE72/AU72-1</f>
        <v>0.65866666666666651</v>
      </c>
      <c r="BC72" s="21">
        <f t="shared" si="105"/>
        <v>3.2777777777777777</v>
      </c>
      <c r="BD72" s="21" t="str">
        <f t="shared" si="6"/>
        <v>-</v>
      </c>
      <c r="BE72" s="22">
        <v>12.44</v>
      </c>
      <c r="BF72" s="22">
        <v>0.77</v>
      </c>
      <c r="BG72" s="22"/>
      <c r="BH72" s="22"/>
      <c r="BI72" s="23"/>
      <c r="BJ72" s="22"/>
      <c r="BK72" s="20" t="str">
        <f t="shared" si="7"/>
        <v>ATENDE</v>
      </c>
      <c r="BL72" s="20" t="str">
        <f t="shared" si="8"/>
        <v>ATENDE</v>
      </c>
      <c r="BM72" s="20" t="str">
        <f t="shared" si="9"/>
        <v>ATENDE</v>
      </c>
      <c r="BN72" s="20" t="str">
        <f t="shared" si="10"/>
        <v>ATENDE</v>
      </c>
      <c r="BO72" s="24" t="str">
        <f t="shared" si="11"/>
        <v>C5</v>
      </c>
      <c r="BP72" s="24" t="str">
        <f t="shared" si="80"/>
        <v>P6</v>
      </c>
      <c r="BQ72" s="25">
        <f t="shared" si="13"/>
        <v>2.2799999999999998</v>
      </c>
      <c r="BR72" s="22">
        <v>9.84</v>
      </c>
      <c r="BS72" s="22">
        <v>7.72</v>
      </c>
      <c r="BT72" s="24">
        <f>IF(BP72="-","-",_xlfn.XLOOKUP(BP72,ABNT5101!$B$4:$B$9,ABNT5101!$C$4:$C$9))</f>
        <v>3</v>
      </c>
      <c r="BU72" s="24">
        <f>IF(BP72="-","-",_xlfn.XLOOKUP(BP72,ABNT5101!$B$4:$B$9,ABNT5101!$D$4:$D$9))</f>
        <v>0.6</v>
      </c>
      <c r="BV72" s="20" t="str">
        <f t="shared" si="14"/>
        <v>ATENDE</v>
      </c>
      <c r="BW72" s="20" t="str">
        <f t="shared" si="15"/>
        <v>ATENDE</v>
      </c>
      <c r="BX72" s="20" t="str">
        <f t="shared" si="16"/>
        <v>ATENDE</v>
      </c>
      <c r="BY72" s="24" t="str">
        <f t="shared" si="98"/>
        <v>P6</v>
      </c>
      <c r="BZ72" s="25">
        <f t="shared" si="31"/>
        <v>1.1166666666666667</v>
      </c>
      <c r="CA72" s="24">
        <v>6.35</v>
      </c>
      <c r="CB72" s="24">
        <v>4.33</v>
      </c>
      <c r="CC72" s="20">
        <f>IF(BY72="-","-",_xlfn.XLOOKUP(BY72,ABNT5101!$B$4:$B$9,ABNT5101!$C$4:$C$9))</f>
        <v>3</v>
      </c>
      <c r="CD72" s="24">
        <f>IF(BY72="-","-",_xlfn.XLOOKUP(BY72,ABNT5101!$B$4:$B$9,ABNT5101!$D$4:$D$9))</f>
        <v>0.6</v>
      </c>
      <c r="CE72" s="20" t="str">
        <f t="shared" si="18"/>
        <v>ATENDE</v>
      </c>
      <c r="CF72" s="20" t="str">
        <f t="shared" si="19"/>
        <v>ATENDE</v>
      </c>
      <c r="CG72" s="20" t="str">
        <f t="shared" si="20"/>
        <v>ATENDE</v>
      </c>
      <c r="CH72" s="26" t="str">
        <f>_xlfn.XLOOKUP(CI72,'Banco de dados'!$B:$B,'Banco de dados'!$D:$D)</f>
        <v>SX LIGHTING</v>
      </c>
      <c r="CI72" s="27" t="str">
        <f>'Banco de dados'!B53</f>
        <v>SX-INEVO020HF</v>
      </c>
      <c r="CJ72" s="26" t="str">
        <f>_xlfn.XLOOKUP(CI72,'Banco de dados'!$B:$B,'Banco de dados'!$E:$E)</f>
        <v>SXINEVO020K50L12CZF7PHF</v>
      </c>
      <c r="CK72" s="26"/>
      <c r="CL72" s="26" t="e">
        <f>IF(CK72="-","-",_xlfn.XLOOKUP(CK72,'Banco de dados'!$B:$B,'Banco de dados'!$E:$E))</f>
        <v>#N/A</v>
      </c>
      <c r="CM72" s="28">
        <f t="shared" si="21"/>
        <v>1</v>
      </c>
      <c r="CN72" s="26">
        <f>_xlfn.XLOOKUP(CI72,'Banco de dados'!$B:$B,'Banco de dados'!$H:$H)</f>
        <v>22.5</v>
      </c>
      <c r="CO72" s="26" t="e">
        <f t="array" aca="1" ref="CO72" ca="1">_xludf.XLOOKUP(CK72,'Banco de dados'!$B:$B,'Banco de dados'!$H:$H)</f>
        <v>#NAME?</v>
      </c>
      <c r="CP72" s="51" t="e">
        <f t="array" aca="1" ref="CP72" ca="1">_xludf.XLOOKUP(CI72,'Banco de dados'!$B:$B,'Banco de dados'!$F:$F)</f>
        <v>#NAME?</v>
      </c>
      <c r="CQ72" s="26" t="e">
        <f t="array" aca="1" ref="CQ72" ca="1">_xludf.XLOOKUP(CK72,'Banco de dados'!$B:$B,'Banco de dados'!$F:$F)</f>
        <v>#NAME?</v>
      </c>
      <c r="CR72" s="27">
        <v>0</v>
      </c>
      <c r="CS72" s="27"/>
      <c r="CT72" s="26" t="str">
        <f>IF(AG72=0.5,"Suporte",IF(AND(AG72&gt;='Braços de IP'!$B$9,AG72&lt;='Braços de IP'!$D$9),'Braços de IP'!$E$9,IF(AND(AG72&gt;='Braços de IP'!$B$10,AG72&lt;='Braços de IP'!$D$10),'Braços de IP'!$E$10,IF(AND(AG72&gt;='Braços de IP'!$B$11,AG72&lt;='Braços de IP'!$D$11),'Braços de IP'!$E$11,IF(AND(AG72&gt;='Braços de IP'!$B$12,AG72&lt;='Braços de IP'!$D$12),'Braços de IP'!$E$12,IF(AND(AG72&gt;='Braços de IP'!$B$13,AG72&lt;='Braços de IP'!$D$13),'Braços de IP'!$E$13,IF(AND(AG72&gt;='Braços de IP'!$B$14,AG72&lt;='Braços de IP'!$D$14),'Braços de IP'!$E$14,"ERRO")))))))</f>
        <v>Curto II</v>
      </c>
      <c r="CU72" s="27"/>
      <c r="CV72" s="26" t="str">
        <f>IF($CU72="","",VLOOKUP($CU72,'Braços de IP'!$E$9:$I$15,2,0))</f>
        <v/>
      </c>
      <c r="CW72" s="29" t="str">
        <f>IF($CU72="","",VLOOKUP($CU72,'Braços de IP'!$E$9:$I$15,5,0))</f>
        <v/>
      </c>
      <c r="CX72" s="26"/>
      <c r="CY72" s="26"/>
      <c r="CZ72" s="26"/>
      <c r="DA72" s="26"/>
      <c r="DB72" s="26"/>
      <c r="DC72" s="26"/>
      <c r="DD72" s="30">
        <f t="shared" si="22"/>
        <v>22.5</v>
      </c>
      <c r="DE72" s="31">
        <f t="shared" si="23"/>
        <v>72</v>
      </c>
      <c r="DF72" s="30">
        <f t="shared" si="24"/>
        <v>94.5</v>
      </c>
      <c r="DG72" s="32">
        <f t="shared" si="25"/>
        <v>0.6875</v>
      </c>
      <c r="DH72" s="33" t="s">
        <v>143</v>
      </c>
      <c r="DI72" s="34"/>
      <c r="DJ72" s="35"/>
      <c r="DK72" s="16" t="s">
        <v>144</v>
      </c>
      <c r="DL72" s="16"/>
      <c r="DN72" s="36" t="e">
        <f t="shared" si="26"/>
        <v>#VALUE!</v>
      </c>
    </row>
    <row r="73" spans="1:118" ht="15.75" hidden="1" customHeight="1" x14ac:dyDescent="0.25">
      <c r="A73" s="1" t="s">
        <v>145</v>
      </c>
      <c r="B73" s="15">
        <v>314</v>
      </c>
      <c r="C73" s="15" t="s">
        <v>146</v>
      </c>
      <c r="D73" s="16" t="s">
        <v>196</v>
      </c>
      <c r="E73" s="16">
        <v>-8.02224</v>
      </c>
      <c r="F73" s="16">
        <v>-34.881815000000003</v>
      </c>
      <c r="G73" s="16" t="s">
        <v>157</v>
      </c>
      <c r="H73" s="17" t="s">
        <v>136</v>
      </c>
      <c r="I73" s="16" t="s">
        <v>135</v>
      </c>
      <c r="J73" s="17" t="s">
        <v>137</v>
      </c>
      <c r="K73" s="18">
        <v>72</v>
      </c>
      <c r="L73" s="17" t="s">
        <v>138</v>
      </c>
      <c r="M73" s="17">
        <v>0</v>
      </c>
      <c r="N73" s="16">
        <f t="shared" si="0"/>
        <v>144</v>
      </c>
      <c r="O73" s="17">
        <v>2</v>
      </c>
      <c r="P73" s="17"/>
      <c r="Q73" s="17"/>
      <c r="R73" s="16"/>
      <c r="S73" s="16"/>
      <c r="T73" s="16"/>
      <c r="U73" s="17"/>
      <c r="V73" s="17">
        <v>0</v>
      </c>
      <c r="W73" s="17"/>
      <c r="X73" s="17"/>
      <c r="Y73" s="17">
        <v>0</v>
      </c>
      <c r="Z73" s="17">
        <v>0</v>
      </c>
      <c r="AA73" s="17" t="s">
        <v>139</v>
      </c>
      <c r="AB73" s="17" t="s">
        <v>140</v>
      </c>
      <c r="AC73" s="17">
        <v>15.74</v>
      </c>
      <c r="AD73" s="17">
        <v>7.25</v>
      </c>
      <c r="AE73" s="17">
        <v>1</v>
      </c>
      <c r="AF73" s="17">
        <v>0.3</v>
      </c>
      <c r="AG73" s="17">
        <v>1.5</v>
      </c>
      <c r="AH73" s="17">
        <f t="shared" si="1"/>
        <v>1.2</v>
      </c>
      <c r="AI73" s="17" t="s">
        <v>136</v>
      </c>
      <c r="AJ73" s="17" t="s">
        <v>136</v>
      </c>
      <c r="AK73" s="17" t="s">
        <v>141</v>
      </c>
      <c r="AL73" s="17">
        <f t="shared" si="2"/>
        <v>2</v>
      </c>
      <c r="AM73" s="17">
        <v>0</v>
      </c>
      <c r="AN73" s="17"/>
      <c r="AO73" s="17">
        <v>0</v>
      </c>
      <c r="AP73" s="17">
        <v>0</v>
      </c>
      <c r="AQ73" s="17">
        <v>0</v>
      </c>
      <c r="AR73" s="17" t="s">
        <v>136</v>
      </c>
      <c r="AS73" s="19">
        <f t="shared" si="3"/>
        <v>0</v>
      </c>
      <c r="AT73" s="19"/>
      <c r="AU73" s="19">
        <f>VLOOKUP(G73,ABNT5101!$I$3:$J$9,2)</f>
        <v>7.5</v>
      </c>
      <c r="AV73" s="19">
        <f>VLOOKUP(G73,ABNT5101!$I$3:$M$9,5)</f>
        <v>0.18</v>
      </c>
      <c r="AW73" s="17" t="str">
        <f>_xlfn.XLOOKUP(G73,ABNT5101!I:I,ABNT5101!L:L)</f>
        <v>-</v>
      </c>
      <c r="AX73" s="17">
        <f>_xlfn.XLOOKUP(G73,ABNT5101!$I:$I,ABNT5101!M:M)</f>
        <v>0.18</v>
      </c>
      <c r="AY73" s="17" t="str">
        <f>_xlfn.XLOOKUP(G73,ABNT5101!$I:$I,ABNT5101!N:N)</f>
        <v>-</v>
      </c>
      <c r="AZ73" s="17">
        <f>_xlfn.XLOOKUP(G73,ABNT5101!$I:$I,ABNT5101!O:O)</f>
        <v>16</v>
      </c>
      <c r="BA73" s="20" t="str">
        <f t="shared" si="4"/>
        <v>ATENDE</v>
      </c>
      <c r="BB73" s="21">
        <f t="shared" ref="BB73:BC73" si="106">BE73/AU73-1</f>
        <v>1.4293333333333331</v>
      </c>
      <c r="BC73" s="21">
        <f t="shared" si="106"/>
        <v>2.7777777777777781</v>
      </c>
      <c r="BD73" s="21" t="str">
        <f t="shared" si="6"/>
        <v>-</v>
      </c>
      <c r="BE73" s="22">
        <v>18.22</v>
      </c>
      <c r="BF73" s="22">
        <v>0.68</v>
      </c>
      <c r="BG73" s="22"/>
      <c r="BH73" s="22"/>
      <c r="BI73" s="23"/>
      <c r="BJ73" s="22"/>
      <c r="BK73" s="20" t="str">
        <f t="shared" si="7"/>
        <v>ATENDE</v>
      </c>
      <c r="BL73" s="20" t="str">
        <f t="shared" si="8"/>
        <v>ATENDE</v>
      </c>
      <c r="BM73" s="20" t="str">
        <f t="shared" si="9"/>
        <v>ATENDE</v>
      </c>
      <c r="BN73" s="20" t="str">
        <f t="shared" si="10"/>
        <v>ATENDE</v>
      </c>
      <c r="BO73" s="24" t="str">
        <f t="shared" si="11"/>
        <v>C5</v>
      </c>
      <c r="BP73" s="24" t="str">
        <f t="shared" si="80"/>
        <v>P6</v>
      </c>
      <c r="BQ73" s="25">
        <f t="shared" si="13"/>
        <v>3.7166666666666668</v>
      </c>
      <c r="BR73" s="22">
        <v>14.15</v>
      </c>
      <c r="BS73" s="22">
        <v>10.85</v>
      </c>
      <c r="BT73" s="24">
        <f>IF(BP73="-","-",_xlfn.XLOOKUP(BP73,ABNT5101!$B$4:$B$9,ABNT5101!$C$4:$C$9))</f>
        <v>3</v>
      </c>
      <c r="BU73" s="24">
        <f>IF(BP73="-","-",_xlfn.XLOOKUP(BP73,ABNT5101!$B$4:$B$9,ABNT5101!$D$4:$D$9))</f>
        <v>0.6</v>
      </c>
      <c r="BV73" s="20" t="str">
        <f t="shared" si="14"/>
        <v>ATENDE</v>
      </c>
      <c r="BW73" s="20" t="str">
        <f t="shared" si="15"/>
        <v>ATENDE</v>
      </c>
      <c r="BX73" s="20" t="str">
        <f t="shared" si="16"/>
        <v>ATENDE</v>
      </c>
      <c r="BY73" s="24" t="str">
        <f t="shared" si="98"/>
        <v>P6</v>
      </c>
      <c r="BZ73" s="25">
        <f t="shared" si="31"/>
        <v>1.7566666666666664</v>
      </c>
      <c r="CA73" s="24">
        <v>8.27</v>
      </c>
      <c r="CB73" s="24">
        <v>6.09</v>
      </c>
      <c r="CC73" s="20">
        <f>IF(BY73="-","-",_xlfn.XLOOKUP(BY73,ABNT5101!$B$4:$B$9,ABNT5101!$C$4:$C$9))</f>
        <v>3</v>
      </c>
      <c r="CD73" s="24">
        <f>IF(BY73="-","-",_xlfn.XLOOKUP(BY73,ABNT5101!$B$4:$B$9,ABNT5101!$D$4:$D$9))</f>
        <v>0.6</v>
      </c>
      <c r="CE73" s="20" t="str">
        <f t="shared" si="18"/>
        <v>ATENDE</v>
      </c>
      <c r="CF73" s="20" t="str">
        <f t="shared" si="19"/>
        <v>ATENDE</v>
      </c>
      <c r="CG73" s="20" t="str">
        <f t="shared" si="20"/>
        <v>ATENDE</v>
      </c>
      <c r="CH73" s="26" t="str">
        <f>_xlfn.XLOOKUP(CI73,'Banco de dados'!$B:$B,'Banco de dados'!$D:$D)</f>
        <v>TECNOWATT</v>
      </c>
      <c r="CI73" s="27" t="str">
        <f>'Banco de dados'!B65</f>
        <v xml:space="preserve">SIGSAGPTLRRSSNDL_30W_38IBBRS
</v>
      </c>
      <c r="CJ73" s="26" t="str">
        <f>_xlfn.XLOOKUP(CI73,'Banco de dados'!$B:$B,'Banco de dados'!$E:$E)</f>
        <v>SIGSAGPTLRRSSNDL_30W_38IBBRS
1-10C1MUN6.5</v>
      </c>
      <c r="CK73" s="26"/>
      <c r="CL73" s="26" t="e">
        <f>IF(CK73="-","-",_xlfn.XLOOKUP(CK73,'Banco de dados'!$B:$B,'Banco de dados'!$E:$E))</f>
        <v>#N/A</v>
      </c>
      <c r="CM73" s="28">
        <f t="shared" si="21"/>
        <v>1</v>
      </c>
      <c r="CN73" s="26">
        <f>_xlfn.XLOOKUP(CI73,'Banco de dados'!$B:$B,'Banco de dados'!$H:$H)</f>
        <v>30</v>
      </c>
      <c r="CO73" s="26" t="e">
        <f t="array" aca="1" ref="CO73" ca="1">_xludf.XLOOKUP(CK73,'Banco de dados'!$B:$B,'Banco de dados'!$H:$H)</f>
        <v>#NAME?</v>
      </c>
      <c r="CP73" s="51" t="e">
        <f t="array" aca="1" ref="CP73" ca="1">_xludf.XLOOKUP(CI73,'Banco de dados'!$B:$B,'Banco de dados'!$F:$F)</f>
        <v>#NAME?</v>
      </c>
      <c r="CQ73" s="26" t="e">
        <f t="array" aca="1" ref="CQ73" ca="1">_xludf.XLOOKUP(CK73,'Banco de dados'!$B:$B,'Banco de dados'!$F:$F)</f>
        <v>#NAME?</v>
      </c>
      <c r="CR73" s="27">
        <v>0</v>
      </c>
      <c r="CS73" s="27"/>
      <c r="CT73" s="26" t="str">
        <f>IF(AG73=0.5,"Suporte",IF(AND(AG73&gt;='Braços de IP'!$B$9,AG73&lt;='Braços de IP'!$D$9),'Braços de IP'!$E$9,IF(AND(AG73&gt;='Braços de IP'!$B$10,AG73&lt;='Braços de IP'!$D$10),'Braços de IP'!$E$10,IF(AND(AG73&gt;='Braços de IP'!$B$11,AG73&lt;='Braços de IP'!$D$11),'Braços de IP'!$E$11,IF(AND(AG73&gt;='Braços de IP'!$B$12,AG73&lt;='Braços de IP'!$D$12),'Braços de IP'!$E$12,IF(AND(AG73&gt;='Braços de IP'!$B$13,AG73&lt;='Braços de IP'!$D$13),'Braços de IP'!$E$13,IF(AND(AG73&gt;='Braços de IP'!$B$14,AG73&lt;='Braços de IP'!$D$14),'Braços de IP'!$E$14,"ERRO")))))))</f>
        <v>Curto II</v>
      </c>
      <c r="CU73" s="27"/>
      <c r="CV73" s="26" t="str">
        <f>IF($CU73="","",VLOOKUP($CU73,'Braços de IP'!$E$9:$I$15,2,0))</f>
        <v/>
      </c>
      <c r="CW73" s="29" t="str">
        <f>IF($CU73="","",VLOOKUP($CU73,'Braços de IP'!$E$9:$I$15,5,0))</f>
        <v/>
      </c>
      <c r="CX73" s="26"/>
      <c r="CY73" s="26"/>
      <c r="CZ73" s="26"/>
      <c r="DA73" s="26"/>
      <c r="DB73" s="26"/>
      <c r="DC73" s="26"/>
      <c r="DD73" s="30">
        <f t="shared" si="22"/>
        <v>30</v>
      </c>
      <c r="DE73" s="31">
        <f t="shared" si="23"/>
        <v>72</v>
      </c>
      <c r="DF73" s="30">
        <f t="shared" si="24"/>
        <v>102</v>
      </c>
      <c r="DG73" s="32">
        <f t="shared" si="25"/>
        <v>0.58333333333333326</v>
      </c>
      <c r="DH73" s="33" t="s">
        <v>143</v>
      </c>
      <c r="DI73" s="34"/>
      <c r="DJ73" s="35"/>
      <c r="DK73" s="16" t="s">
        <v>144</v>
      </c>
      <c r="DL73" s="16"/>
      <c r="DN73" s="36" t="e">
        <f t="shared" si="26"/>
        <v>#VALUE!</v>
      </c>
    </row>
    <row r="74" spans="1:118" ht="15.75" hidden="1" customHeight="1" x14ac:dyDescent="0.25">
      <c r="A74" s="1" t="s">
        <v>145</v>
      </c>
      <c r="B74" s="15">
        <v>315</v>
      </c>
      <c r="C74" s="15" t="s">
        <v>146</v>
      </c>
      <c r="D74" s="16" t="s">
        <v>197</v>
      </c>
      <c r="E74" s="16">
        <v>-8.0396249999999991</v>
      </c>
      <c r="F74" s="16">
        <v>-34.922192000000003</v>
      </c>
      <c r="G74" s="16" t="s">
        <v>160</v>
      </c>
      <c r="H74" s="17" t="s">
        <v>136</v>
      </c>
      <c r="I74" s="16" t="s">
        <v>135</v>
      </c>
      <c r="J74" s="17" t="s">
        <v>137</v>
      </c>
      <c r="K74" s="18">
        <v>70</v>
      </c>
      <c r="L74" s="17" t="s">
        <v>138</v>
      </c>
      <c r="M74" s="17">
        <v>0</v>
      </c>
      <c r="N74" s="16">
        <f t="shared" si="0"/>
        <v>140</v>
      </c>
      <c r="O74" s="17">
        <v>2</v>
      </c>
      <c r="P74" s="17"/>
      <c r="Q74" s="17"/>
      <c r="R74" s="16"/>
      <c r="S74" s="16"/>
      <c r="T74" s="16"/>
      <c r="U74" s="17"/>
      <c r="V74" s="17">
        <v>0</v>
      </c>
      <c r="W74" s="17"/>
      <c r="X74" s="17"/>
      <c r="Y74" s="17">
        <v>0</v>
      </c>
      <c r="Z74" s="17">
        <v>0</v>
      </c>
      <c r="AA74" s="17" t="s">
        <v>139</v>
      </c>
      <c r="AB74" s="17" t="s">
        <v>140</v>
      </c>
      <c r="AC74" s="17">
        <v>24.08</v>
      </c>
      <c r="AD74" s="17">
        <v>6.22</v>
      </c>
      <c r="AE74" s="17">
        <v>1</v>
      </c>
      <c r="AF74" s="17">
        <v>0.36</v>
      </c>
      <c r="AG74" s="17">
        <v>2</v>
      </c>
      <c r="AH74" s="17">
        <f t="shared" si="1"/>
        <v>1.6400000000000001</v>
      </c>
      <c r="AI74" s="17" t="s">
        <v>136</v>
      </c>
      <c r="AJ74" s="17" t="s">
        <v>136</v>
      </c>
      <c r="AK74" s="17" t="s">
        <v>141</v>
      </c>
      <c r="AL74" s="17">
        <f t="shared" si="2"/>
        <v>2</v>
      </c>
      <c r="AM74" s="17">
        <v>0</v>
      </c>
      <c r="AN74" s="17"/>
      <c r="AO74" s="17">
        <v>0</v>
      </c>
      <c r="AP74" s="17">
        <v>0</v>
      </c>
      <c r="AQ74" s="17">
        <v>0</v>
      </c>
      <c r="AR74" s="17" t="s">
        <v>136</v>
      </c>
      <c r="AS74" s="19">
        <f t="shared" si="3"/>
        <v>0</v>
      </c>
      <c r="AT74" s="19"/>
      <c r="AU74" s="19">
        <f>VLOOKUP(G74,ABNT5101!$I$3:$J$9,2)</f>
        <v>10</v>
      </c>
      <c r="AV74" s="19">
        <f>VLOOKUP(G74,ABNT5101!$I$3:$M$9,5)</f>
        <v>0.18</v>
      </c>
      <c r="AW74" s="17" t="str">
        <f>_xlfn.XLOOKUP(G74,ABNT5101!I:I,ABNT5101!L:L)</f>
        <v>-</v>
      </c>
      <c r="AX74" s="17">
        <f>_xlfn.XLOOKUP(G74,ABNT5101!$I:$I,ABNT5101!M:M)</f>
        <v>0.18</v>
      </c>
      <c r="AY74" s="17" t="str">
        <f>_xlfn.XLOOKUP(G74,ABNT5101!$I:$I,ABNT5101!N:N)</f>
        <v>-</v>
      </c>
      <c r="AZ74" s="17">
        <f>_xlfn.XLOOKUP(G74,ABNT5101!$I:$I,ABNT5101!O:O)</f>
        <v>16</v>
      </c>
      <c r="BA74" s="20" t="str">
        <f t="shared" si="4"/>
        <v>ATENDE</v>
      </c>
      <c r="BB74" s="21">
        <f t="shared" ref="BB74:BC74" si="107">BE74/AU74-1</f>
        <v>0.18800000000000017</v>
      </c>
      <c r="BC74" s="21">
        <f t="shared" si="107"/>
        <v>1.7222222222222223</v>
      </c>
      <c r="BD74" s="21" t="str">
        <f t="shared" si="6"/>
        <v>-</v>
      </c>
      <c r="BE74" s="22">
        <v>11.88</v>
      </c>
      <c r="BF74" s="22">
        <v>0.49</v>
      </c>
      <c r="BG74" s="22"/>
      <c r="BH74" s="22"/>
      <c r="BI74" s="23"/>
      <c r="BJ74" s="22"/>
      <c r="BK74" s="20" t="str">
        <f t="shared" si="7"/>
        <v>ATENDE</v>
      </c>
      <c r="BL74" s="20" t="str">
        <f t="shared" si="8"/>
        <v>ATENDE</v>
      </c>
      <c r="BM74" s="20" t="str">
        <f t="shared" si="9"/>
        <v>ATENDE</v>
      </c>
      <c r="BN74" s="20" t="str">
        <f t="shared" si="10"/>
        <v>ATENDE</v>
      </c>
      <c r="BO74" s="24" t="str">
        <f t="shared" si="11"/>
        <v>C4</v>
      </c>
      <c r="BP74" s="24" t="str">
        <f t="shared" si="80"/>
        <v>P6</v>
      </c>
      <c r="BQ74" s="25">
        <f t="shared" si="13"/>
        <v>2.7566666666666664</v>
      </c>
      <c r="BR74" s="22">
        <v>11.27</v>
      </c>
      <c r="BS74" s="22">
        <v>6.18</v>
      </c>
      <c r="BT74" s="24">
        <f>IF(BP74="-","-",_xlfn.XLOOKUP(BP74,ABNT5101!$B$4:$B$9,ABNT5101!$C$4:$C$9))</f>
        <v>3</v>
      </c>
      <c r="BU74" s="24">
        <f>IF(BP74="-","-",_xlfn.XLOOKUP(BP74,ABNT5101!$B$4:$B$9,ABNT5101!$D$4:$D$9))</f>
        <v>0.6</v>
      </c>
      <c r="BV74" s="20" t="str">
        <f t="shared" si="14"/>
        <v>ATENDE</v>
      </c>
      <c r="BW74" s="20" t="str">
        <f t="shared" si="15"/>
        <v>ATENDE</v>
      </c>
      <c r="BX74" s="20" t="str">
        <f t="shared" si="16"/>
        <v>ATENDE</v>
      </c>
      <c r="BY74" s="24" t="str">
        <f t="shared" si="98"/>
        <v>P6</v>
      </c>
      <c r="BZ74" s="25">
        <f t="shared" si="31"/>
        <v>1.4733333333333332</v>
      </c>
      <c r="CA74" s="24">
        <v>7.42</v>
      </c>
      <c r="CB74" s="24">
        <v>3.94</v>
      </c>
      <c r="CC74" s="20">
        <f>IF(BY74="-","-",_xlfn.XLOOKUP(BY74,ABNT5101!$B$4:$B$9,ABNT5101!$C$4:$C$9))</f>
        <v>3</v>
      </c>
      <c r="CD74" s="24">
        <f>IF(BY74="-","-",_xlfn.XLOOKUP(BY74,ABNT5101!$B$4:$B$9,ABNT5101!$D$4:$D$9))</f>
        <v>0.6</v>
      </c>
      <c r="CE74" s="20" t="str">
        <f t="shared" si="18"/>
        <v>ATENDE</v>
      </c>
      <c r="CF74" s="20" t="str">
        <f t="shared" si="19"/>
        <v>ATENDE</v>
      </c>
      <c r="CG74" s="20" t="str">
        <f t="shared" si="20"/>
        <v>ATENDE</v>
      </c>
      <c r="CH74" s="26" t="str">
        <f>_xlfn.XLOOKUP(CI74,'Banco de dados'!$B:$B,'Banco de dados'!$D:$D)</f>
        <v>LEDSTAR</v>
      </c>
      <c r="CI74" s="47" t="str">
        <f>'Banco de dados'!B5</f>
        <v xml:space="preserve"> SL VT 9.1 28W</v>
      </c>
      <c r="CJ74" s="26" t="str">
        <f>_xlfn.XLOOKUP(CI74,'Banco de dados'!$B:$B,'Banco de dados'!$E:$E)</f>
        <v>LUM LED SL VT 9.1 28W</v>
      </c>
      <c r="CK74" s="26"/>
      <c r="CL74" s="26" t="e">
        <f>IF(CK74="-","-",_xlfn.XLOOKUP(CK74,'Banco de dados'!$B:$B,'Banco de dados'!$E:$E))</f>
        <v>#N/A</v>
      </c>
      <c r="CM74" s="28">
        <f t="shared" si="21"/>
        <v>1</v>
      </c>
      <c r="CN74" s="26">
        <f>_xlfn.XLOOKUP(CI74,'Banco de dados'!$B:$B,'Banco de dados'!$H:$H)</f>
        <v>28</v>
      </c>
      <c r="CO74" s="26" t="e">
        <f t="array" aca="1" ref="CO74" ca="1">_xludf.XLOOKUP(CK74,'Banco de dados'!$B:$B,'Banco de dados'!$H:$H)</f>
        <v>#NAME?</v>
      </c>
      <c r="CP74" s="51" t="e">
        <f t="array" aca="1" ref="CP74" ca="1">_xludf.XLOOKUP(CI74,'Banco de dados'!$B:$B,'Banco de dados'!$F:$F)</f>
        <v>#NAME?</v>
      </c>
      <c r="CQ74" s="26" t="e">
        <f t="array" aca="1" ref="CQ74" ca="1">_xludf.XLOOKUP(CK74,'Banco de dados'!$B:$B,'Banco de dados'!$F:$F)</f>
        <v>#NAME?</v>
      </c>
      <c r="CR74" s="27">
        <v>0</v>
      </c>
      <c r="CS74" s="27"/>
      <c r="CT74" s="26" t="str">
        <f>IF(AG74=0.5,"Suporte",IF(AND(AG74&gt;='Braços de IP'!$B$9,AG74&lt;='Braços de IP'!$D$9),'Braços de IP'!$E$9,IF(AND(AG74&gt;='Braços de IP'!$B$10,AG74&lt;='Braços de IP'!$D$10),'Braços de IP'!$E$10,IF(AND(AG74&gt;='Braços de IP'!$B$11,AG74&lt;='Braços de IP'!$D$11),'Braços de IP'!$E$11,IF(AND(AG74&gt;='Braços de IP'!$B$12,AG74&lt;='Braços de IP'!$D$12),'Braços de IP'!$E$12,IF(AND(AG74&gt;='Braços de IP'!$B$13,AG74&lt;='Braços de IP'!$D$13),'Braços de IP'!$E$13,IF(AND(AG74&gt;='Braços de IP'!$B$14,AG74&lt;='Braços de IP'!$D$14),'Braços de IP'!$E$14,"ERRO")))))))</f>
        <v>Médio I</v>
      </c>
      <c r="CU74" s="27"/>
      <c r="CV74" s="26" t="str">
        <f>IF($CU74="","",VLOOKUP($CU74,'Braços de IP'!$E$9:$I$15,2,0))</f>
        <v/>
      </c>
      <c r="CW74" s="29" t="str">
        <f>IF($CU74="","",VLOOKUP($CU74,'Braços de IP'!$E$9:$I$15,5,0))</f>
        <v/>
      </c>
      <c r="CX74" s="26"/>
      <c r="CY74" s="26"/>
      <c r="CZ74" s="26"/>
      <c r="DA74" s="26"/>
      <c r="DB74" s="26"/>
      <c r="DC74" s="26"/>
      <c r="DD74" s="30">
        <f t="shared" si="22"/>
        <v>28</v>
      </c>
      <c r="DE74" s="31">
        <f t="shared" si="23"/>
        <v>70</v>
      </c>
      <c r="DF74" s="30">
        <f t="shared" si="24"/>
        <v>98</v>
      </c>
      <c r="DG74" s="32">
        <f t="shared" si="25"/>
        <v>0.6</v>
      </c>
      <c r="DH74" s="33" t="s">
        <v>143</v>
      </c>
      <c r="DI74" s="34"/>
      <c r="DJ74" s="35"/>
      <c r="DK74" s="16" t="s">
        <v>144</v>
      </c>
      <c r="DL74" s="16"/>
      <c r="DN74" s="36" t="e">
        <f t="shared" si="26"/>
        <v>#VALUE!</v>
      </c>
    </row>
    <row r="75" spans="1:118" ht="15.75" hidden="1" customHeight="1" x14ac:dyDescent="0.25">
      <c r="A75" s="1" t="s">
        <v>145</v>
      </c>
      <c r="B75" s="15">
        <v>315</v>
      </c>
      <c r="C75" s="15" t="s">
        <v>146</v>
      </c>
      <c r="D75" s="16" t="s">
        <v>197</v>
      </c>
      <c r="E75" s="16">
        <v>-8.0396249999999991</v>
      </c>
      <c r="F75" s="16">
        <v>-34.922192000000003</v>
      </c>
      <c r="G75" s="16" t="s">
        <v>160</v>
      </c>
      <c r="H75" s="17" t="s">
        <v>136</v>
      </c>
      <c r="I75" s="16" t="s">
        <v>135</v>
      </c>
      <c r="J75" s="17" t="s">
        <v>137</v>
      </c>
      <c r="K75" s="18">
        <v>70</v>
      </c>
      <c r="L75" s="17" t="s">
        <v>138</v>
      </c>
      <c r="M75" s="17">
        <v>0</v>
      </c>
      <c r="N75" s="16">
        <f t="shared" si="0"/>
        <v>140</v>
      </c>
      <c r="O75" s="17">
        <v>2</v>
      </c>
      <c r="P75" s="17"/>
      <c r="Q75" s="17"/>
      <c r="R75" s="16"/>
      <c r="S75" s="16"/>
      <c r="T75" s="16"/>
      <c r="U75" s="17"/>
      <c r="V75" s="17">
        <v>0</v>
      </c>
      <c r="W75" s="17"/>
      <c r="X75" s="17"/>
      <c r="Y75" s="17">
        <v>0</v>
      </c>
      <c r="Z75" s="17">
        <v>0</v>
      </c>
      <c r="AA75" s="17" t="s">
        <v>139</v>
      </c>
      <c r="AB75" s="17" t="s">
        <v>140</v>
      </c>
      <c r="AC75" s="17">
        <v>24.08</v>
      </c>
      <c r="AD75" s="17">
        <v>6.22</v>
      </c>
      <c r="AE75" s="17">
        <v>1</v>
      </c>
      <c r="AF75" s="17">
        <v>0.36</v>
      </c>
      <c r="AG75" s="17">
        <v>2</v>
      </c>
      <c r="AH75" s="17">
        <f t="shared" si="1"/>
        <v>1.6400000000000001</v>
      </c>
      <c r="AI75" s="17" t="s">
        <v>136</v>
      </c>
      <c r="AJ75" s="17" t="s">
        <v>136</v>
      </c>
      <c r="AK75" s="17" t="s">
        <v>141</v>
      </c>
      <c r="AL75" s="17">
        <f t="shared" si="2"/>
        <v>2</v>
      </c>
      <c r="AM75" s="17">
        <v>0</v>
      </c>
      <c r="AN75" s="17"/>
      <c r="AO75" s="17">
        <v>0</v>
      </c>
      <c r="AP75" s="17">
        <v>0</v>
      </c>
      <c r="AQ75" s="17">
        <v>0</v>
      </c>
      <c r="AR75" s="17" t="s">
        <v>136</v>
      </c>
      <c r="AS75" s="19">
        <f t="shared" si="3"/>
        <v>0</v>
      </c>
      <c r="AT75" s="19"/>
      <c r="AU75" s="19">
        <f>VLOOKUP(G75,ABNT5101!$I$3:$J$9,2)</f>
        <v>10</v>
      </c>
      <c r="AV75" s="19">
        <f>VLOOKUP(G75,ABNT5101!$I$3:$M$9,5)</f>
        <v>0.18</v>
      </c>
      <c r="AW75" s="17" t="str">
        <f>_xlfn.XLOOKUP(G75,ABNT5101!I:I,ABNT5101!L:L)</f>
        <v>-</v>
      </c>
      <c r="AX75" s="17">
        <f>_xlfn.XLOOKUP(G75,ABNT5101!$I:$I,ABNT5101!M:M)</f>
        <v>0.18</v>
      </c>
      <c r="AY75" s="17" t="str">
        <f>_xlfn.XLOOKUP(G75,ABNT5101!$I:$I,ABNT5101!N:N)</f>
        <v>-</v>
      </c>
      <c r="AZ75" s="17">
        <f>_xlfn.XLOOKUP(G75,ABNT5101!$I:$I,ABNT5101!O:O)</f>
        <v>16</v>
      </c>
      <c r="BA75" s="20" t="str">
        <f t="shared" si="4"/>
        <v>ATENDE</v>
      </c>
      <c r="BB75" s="21">
        <f t="shared" ref="BB75:BC75" si="108">BE75/AU75-1</f>
        <v>0.45900000000000007</v>
      </c>
      <c r="BC75" s="21">
        <f t="shared" si="108"/>
        <v>2.5555555555555558</v>
      </c>
      <c r="BD75" s="21" t="str">
        <f t="shared" si="6"/>
        <v>-</v>
      </c>
      <c r="BE75" s="22">
        <v>14.59</v>
      </c>
      <c r="BF75" s="22">
        <v>0.64</v>
      </c>
      <c r="BG75" s="22"/>
      <c r="BH75" s="22"/>
      <c r="BI75" s="23"/>
      <c r="BJ75" s="22"/>
      <c r="BK75" s="20" t="str">
        <f t="shared" si="7"/>
        <v>ATENDE</v>
      </c>
      <c r="BL75" s="20" t="str">
        <f t="shared" si="8"/>
        <v>ATENDE</v>
      </c>
      <c r="BM75" s="20" t="str">
        <f t="shared" si="9"/>
        <v>ATENDE</v>
      </c>
      <c r="BN75" s="20" t="str">
        <f t="shared" si="10"/>
        <v>ATENDE</v>
      </c>
      <c r="BO75" s="24" t="str">
        <f t="shared" si="11"/>
        <v>C4</v>
      </c>
      <c r="BP75" s="24" t="str">
        <f t="shared" si="80"/>
        <v>P6</v>
      </c>
      <c r="BQ75" s="25">
        <f t="shared" si="13"/>
        <v>3.7333333333333334</v>
      </c>
      <c r="BR75" s="22">
        <v>14.2</v>
      </c>
      <c r="BS75" s="22">
        <v>11.44</v>
      </c>
      <c r="BT75" s="24">
        <f>IF(BP75="-","-",_xlfn.XLOOKUP(BP75,ABNT5101!$B$4:$B$9,ABNT5101!$C$4:$C$9))</f>
        <v>3</v>
      </c>
      <c r="BU75" s="24">
        <f>IF(BP75="-","-",_xlfn.XLOOKUP(BP75,ABNT5101!$B$4:$B$9,ABNT5101!$D$4:$D$9))</f>
        <v>0.6</v>
      </c>
      <c r="BV75" s="20" t="str">
        <f t="shared" si="14"/>
        <v>ATENDE</v>
      </c>
      <c r="BW75" s="20" t="str">
        <f t="shared" si="15"/>
        <v>ATENDE</v>
      </c>
      <c r="BX75" s="20" t="str">
        <f t="shared" si="16"/>
        <v>ATENDE</v>
      </c>
      <c r="BY75" s="24" t="str">
        <f t="shared" si="98"/>
        <v>P6</v>
      </c>
      <c r="BZ75" s="25">
        <f t="shared" si="31"/>
        <v>1.6666666666666665</v>
      </c>
      <c r="CA75" s="24">
        <v>8</v>
      </c>
      <c r="CB75" s="24">
        <v>3.83</v>
      </c>
      <c r="CC75" s="20">
        <f>IF(BY75="-","-",_xlfn.XLOOKUP(BY75,ABNT5101!$B$4:$B$9,ABNT5101!$C$4:$C$9))</f>
        <v>3</v>
      </c>
      <c r="CD75" s="24">
        <f>IF(BY75="-","-",_xlfn.XLOOKUP(BY75,ABNT5101!$B$4:$B$9,ABNT5101!$D$4:$D$9))</f>
        <v>0.6</v>
      </c>
      <c r="CE75" s="20" t="str">
        <f t="shared" si="18"/>
        <v>ATENDE</v>
      </c>
      <c r="CF75" s="20" t="str">
        <f t="shared" si="19"/>
        <v>ATENDE</v>
      </c>
      <c r="CG75" s="20" t="str">
        <f t="shared" si="20"/>
        <v>ATENDE</v>
      </c>
      <c r="CH75" s="26" t="str">
        <f>_xlfn.XLOOKUP(CI75,'Banco de dados'!$B:$B,'Banco de dados'!$D:$D)</f>
        <v>SX LIGHTING</v>
      </c>
      <c r="CI75" s="27" t="str">
        <f>'Banco de dados'!B54</f>
        <v>SX-INEVO030HF</v>
      </c>
      <c r="CJ75" s="26" t="str">
        <f>_xlfn.XLOOKUP(CI75,'Banco de dados'!$B:$B,'Banco de dados'!$E:$E)</f>
        <v>SXINEVO030K50L12CZF7PHF</v>
      </c>
      <c r="CK75" s="26"/>
      <c r="CL75" s="26" t="e">
        <f>IF(CK75="-","-",_xlfn.XLOOKUP(CK75,'Banco de dados'!$B:$B,'Banco de dados'!$E:$E))</f>
        <v>#N/A</v>
      </c>
      <c r="CM75" s="28">
        <f t="shared" si="21"/>
        <v>1</v>
      </c>
      <c r="CN75" s="26">
        <f>_xlfn.XLOOKUP(CI75,'Banco de dados'!$B:$B,'Banco de dados'!$H:$H)</f>
        <v>31</v>
      </c>
      <c r="CO75" s="26" t="e">
        <f t="array" aca="1" ref="CO75" ca="1">_xludf.XLOOKUP(CK75,'Banco de dados'!$B:$B,'Banco de dados'!$H:$H)</f>
        <v>#NAME?</v>
      </c>
      <c r="CP75" s="51" t="e">
        <f t="array" aca="1" ref="CP75" ca="1">_xludf.XLOOKUP(CI75,'Banco de dados'!$B:$B,'Banco de dados'!$F:$F)</f>
        <v>#NAME?</v>
      </c>
      <c r="CQ75" s="26" t="e">
        <f t="array" aca="1" ref="CQ75" ca="1">_xludf.XLOOKUP(CK75,'Banco de dados'!$B:$B,'Banco de dados'!$F:$F)</f>
        <v>#NAME?</v>
      </c>
      <c r="CR75" s="27">
        <v>0</v>
      </c>
      <c r="CS75" s="27"/>
      <c r="CT75" s="26" t="str">
        <f>IF(AG75=0.5,"Suporte",IF(AND(AG75&gt;='Braços de IP'!$B$9,AG75&lt;='Braços de IP'!$D$9),'Braços de IP'!$E$9,IF(AND(AG75&gt;='Braços de IP'!$B$10,AG75&lt;='Braços de IP'!$D$10),'Braços de IP'!$E$10,IF(AND(AG75&gt;='Braços de IP'!$B$11,AG75&lt;='Braços de IP'!$D$11),'Braços de IP'!$E$11,IF(AND(AG75&gt;='Braços de IP'!$B$12,AG75&lt;='Braços de IP'!$D$12),'Braços de IP'!$E$12,IF(AND(AG75&gt;='Braços de IP'!$B$13,AG75&lt;='Braços de IP'!$D$13),'Braços de IP'!$E$13,IF(AND(AG75&gt;='Braços de IP'!$B$14,AG75&lt;='Braços de IP'!$D$14),'Braços de IP'!$E$14,"ERRO")))))))</f>
        <v>Médio I</v>
      </c>
      <c r="CU75" s="27"/>
      <c r="CV75" s="26" t="str">
        <f>IF($CU75="","",VLOOKUP($CU75,'Braços de IP'!$E$9:$I$15,2,0))</f>
        <v/>
      </c>
      <c r="CW75" s="29" t="str">
        <f>IF($CU75="","",VLOOKUP($CU75,'Braços de IP'!$E$9:$I$15,5,0))</f>
        <v/>
      </c>
      <c r="CX75" s="26"/>
      <c r="CY75" s="26"/>
      <c r="CZ75" s="26"/>
      <c r="DA75" s="26"/>
      <c r="DB75" s="26"/>
      <c r="DC75" s="26"/>
      <c r="DD75" s="30">
        <f t="shared" si="22"/>
        <v>31</v>
      </c>
      <c r="DE75" s="31">
        <f t="shared" si="23"/>
        <v>70</v>
      </c>
      <c r="DF75" s="30">
        <f t="shared" si="24"/>
        <v>101</v>
      </c>
      <c r="DG75" s="32">
        <f t="shared" si="25"/>
        <v>0.55714285714285716</v>
      </c>
      <c r="DH75" s="33" t="s">
        <v>143</v>
      </c>
      <c r="DI75" s="34"/>
      <c r="DJ75" s="35"/>
      <c r="DK75" s="16" t="s">
        <v>144</v>
      </c>
      <c r="DL75" s="16"/>
      <c r="DN75" s="36" t="e">
        <f t="shared" si="26"/>
        <v>#VALUE!</v>
      </c>
    </row>
    <row r="76" spans="1:118" ht="15.75" hidden="1" customHeight="1" x14ac:dyDescent="0.25">
      <c r="A76" s="1" t="s">
        <v>145</v>
      </c>
      <c r="B76" s="15">
        <v>315</v>
      </c>
      <c r="C76" s="15" t="s">
        <v>146</v>
      </c>
      <c r="D76" s="16" t="s">
        <v>197</v>
      </c>
      <c r="E76" s="16">
        <v>-8.0396249999999991</v>
      </c>
      <c r="F76" s="16">
        <v>-34.922192000000003</v>
      </c>
      <c r="G76" s="16" t="s">
        <v>160</v>
      </c>
      <c r="H76" s="17" t="s">
        <v>136</v>
      </c>
      <c r="I76" s="16" t="s">
        <v>135</v>
      </c>
      <c r="J76" s="17" t="s">
        <v>137</v>
      </c>
      <c r="K76" s="18">
        <v>70</v>
      </c>
      <c r="L76" s="17" t="s">
        <v>138</v>
      </c>
      <c r="M76" s="17">
        <v>0</v>
      </c>
      <c r="N76" s="16">
        <f t="shared" si="0"/>
        <v>140</v>
      </c>
      <c r="O76" s="17">
        <v>2</v>
      </c>
      <c r="P76" s="17"/>
      <c r="Q76" s="17"/>
      <c r="R76" s="16"/>
      <c r="S76" s="16"/>
      <c r="T76" s="16"/>
      <c r="U76" s="17"/>
      <c r="V76" s="17">
        <v>0</v>
      </c>
      <c r="W76" s="17"/>
      <c r="X76" s="17"/>
      <c r="Y76" s="17">
        <v>0</v>
      </c>
      <c r="Z76" s="17">
        <v>0</v>
      </c>
      <c r="AA76" s="17" t="s">
        <v>139</v>
      </c>
      <c r="AB76" s="17" t="s">
        <v>140</v>
      </c>
      <c r="AC76" s="17">
        <v>24.08</v>
      </c>
      <c r="AD76" s="17">
        <v>6.22</v>
      </c>
      <c r="AE76" s="17">
        <v>1</v>
      </c>
      <c r="AF76" s="17">
        <v>0.36</v>
      </c>
      <c r="AG76" s="17">
        <v>2</v>
      </c>
      <c r="AH76" s="17">
        <f t="shared" si="1"/>
        <v>1.6400000000000001</v>
      </c>
      <c r="AI76" s="17" t="s">
        <v>136</v>
      </c>
      <c r="AJ76" s="17" t="s">
        <v>136</v>
      </c>
      <c r="AK76" s="17" t="s">
        <v>141</v>
      </c>
      <c r="AL76" s="17">
        <f t="shared" si="2"/>
        <v>2</v>
      </c>
      <c r="AM76" s="17">
        <v>0</v>
      </c>
      <c r="AN76" s="17"/>
      <c r="AO76" s="17">
        <v>0</v>
      </c>
      <c r="AP76" s="17">
        <v>0</v>
      </c>
      <c r="AQ76" s="17">
        <v>0</v>
      </c>
      <c r="AR76" s="17" t="s">
        <v>136</v>
      </c>
      <c r="AS76" s="19">
        <f t="shared" si="3"/>
        <v>0</v>
      </c>
      <c r="AT76" s="19"/>
      <c r="AU76" s="19">
        <f>VLOOKUP(G76,ABNT5101!$I$3:$J$9,2)</f>
        <v>10</v>
      </c>
      <c r="AV76" s="19">
        <f>VLOOKUP(G76,ABNT5101!$I$3:$M$9,5)</f>
        <v>0.18</v>
      </c>
      <c r="AW76" s="17" t="str">
        <f>_xlfn.XLOOKUP(G76,ABNT5101!I:I,ABNT5101!L:L)</f>
        <v>-</v>
      </c>
      <c r="AX76" s="17">
        <f>_xlfn.XLOOKUP(G76,ABNT5101!$I:$I,ABNT5101!M:M)</f>
        <v>0.18</v>
      </c>
      <c r="AY76" s="17" t="str">
        <f>_xlfn.XLOOKUP(G76,ABNT5101!$I:$I,ABNT5101!N:N)</f>
        <v>-</v>
      </c>
      <c r="AZ76" s="17">
        <f>_xlfn.XLOOKUP(G76,ABNT5101!$I:$I,ABNT5101!O:O)</f>
        <v>16</v>
      </c>
      <c r="BA76" s="20" t="str">
        <f t="shared" si="4"/>
        <v>ATENDE</v>
      </c>
      <c r="BB76" s="21">
        <f t="shared" ref="BB76:BC76" si="109">BE76/AU76-1</f>
        <v>0.48599999999999999</v>
      </c>
      <c r="BC76" s="21">
        <f t="shared" si="109"/>
        <v>2.4444444444444446</v>
      </c>
      <c r="BD76" s="21" t="str">
        <f t="shared" si="6"/>
        <v>-</v>
      </c>
      <c r="BE76" s="22">
        <v>14.86</v>
      </c>
      <c r="BF76" s="22">
        <v>0.62</v>
      </c>
      <c r="BG76" s="22"/>
      <c r="BH76" s="22"/>
      <c r="BI76" s="23"/>
      <c r="BJ76" s="22"/>
      <c r="BK76" s="20" t="str">
        <f t="shared" si="7"/>
        <v>ATENDE</v>
      </c>
      <c r="BL76" s="20" t="str">
        <f t="shared" si="8"/>
        <v>ATENDE</v>
      </c>
      <c r="BM76" s="20" t="str">
        <f t="shared" si="9"/>
        <v>ATENDE</v>
      </c>
      <c r="BN76" s="20" t="str">
        <f t="shared" si="10"/>
        <v>ATENDE</v>
      </c>
      <c r="BO76" s="24" t="str">
        <f t="shared" si="11"/>
        <v>C4</v>
      </c>
      <c r="BP76" s="24" t="str">
        <f t="shared" si="80"/>
        <v>P6</v>
      </c>
      <c r="BQ76" s="25">
        <f t="shared" si="13"/>
        <v>3.5533333333333337</v>
      </c>
      <c r="BR76" s="22">
        <v>13.66</v>
      </c>
      <c r="BS76" s="22">
        <v>10.31</v>
      </c>
      <c r="BT76" s="24">
        <f>IF(BP76="-","-",_xlfn.XLOOKUP(BP76,ABNT5101!$B$4:$B$9,ABNT5101!$C$4:$C$9))</f>
        <v>3</v>
      </c>
      <c r="BU76" s="24">
        <f>IF(BP76="-","-",_xlfn.XLOOKUP(BP76,ABNT5101!$B$4:$B$9,ABNT5101!$D$4:$D$9))</f>
        <v>0.6</v>
      </c>
      <c r="BV76" s="20" t="str">
        <f t="shared" si="14"/>
        <v>ATENDE</v>
      </c>
      <c r="BW76" s="20" t="str">
        <f t="shared" si="15"/>
        <v>ATENDE</v>
      </c>
      <c r="BX76" s="20" t="str">
        <f t="shared" si="16"/>
        <v>ATENDE</v>
      </c>
      <c r="BY76" s="24" t="str">
        <f t="shared" si="98"/>
        <v>P6</v>
      </c>
      <c r="BZ76" s="25">
        <f t="shared" si="31"/>
        <v>1.8066666666666666</v>
      </c>
      <c r="CA76" s="24">
        <v>8.42</v>
      </c>
      <c r="CB76" s="24">
        <v>5.2</v>
      </c>
      <c r="CC76" s="20">
        <f>IF(BY76="-","-",_xlfn.XLOOKUP(BY76,ABNT5101!$B$4:$B$9,ABNT5101!$C$4:$C$9))</f>
        <v>3</v>
      </c>
      <c r="CD76" s="24">
        <f>IF(BY76="-","-",_xlfn.XLOOKUP(BY76,ABNT5101!$B$4:$B$9,ABNT5101!$D$4:$D$9))</f>
        <v>0.6</v>
      </c>
      <c r="CE76" s="20" t="str">
        <f t="shared" si="18"/>
        <v>ATENDE</v>
      </c>
      <c r="CF76" s="20" t="str">
        <f t="shared" si="19"/>
        <v>ATENDE</v>
      </c>
      <c r="CG76" s="20" t="str">
        <f t="shared" si="20"/>
        <v>ATENDE</v>
      </c>
      <c r="CH76" s="26" t="str">
        <f>_xlfn.XLOOKUP(CI76,'Banco de dados'!$B:$B,'Banco de dados'!$D:$D)</f>
        <v>TECNOWATT</v>
      </c>
      <c r="CI76" s="27" t="str">
        <f>'Banco de dados'!B65</f>
        <v xml:space="preserve">SIGSAGPTLRRSSNDL_30W_38IBBRS
</v>
      </c>
      <c r="CJ76" s="26" t="str">
        <f>_xlfn.XLOOKUP(CI76,'Banco de dados'!$B:$B,'Banco de dados'!$E:$E)</f>
        <v>SIGSAGPTLRRSSNDL_30W_38IBBRS
1-10C1MUN6.5</v>
      </c>
      <c r="CK76" s="26"/>
      <c r="CL76" s="26" t="e">
        <f>IF(CK76="-","-",_xlfn.XLOOKUP(CK76,'Banco de dados'!$B:$B,'Banco de dados'!$E:$E))</f>
        <v>#N/A</v>
      </c>
      <c r="CM76" s="28">
        <f t="shared" si="21"/>
        <v>1</v>
      </c>
      <c r="CN76" s="26">
        <f>_xlfn.XLOOKUP(CI76,'Banco de dados'!$B:$B,'Banco de dados'!$H:$H)</f>
        <v>30</v>
      </c>
      <c r="CO76" s="26" t="e">
        <f t="array" aca="1" ref="CO76" ca="1">_xludf.XLOOKUP(CK76,'Banco de dados'!$B:$B,'Banco de dados'!$H:$H)</f>
        <v>#NAME?</v>
      </c>
      <c r="CP76" s="51" t="e">
        <f t="array" aca="1" ref="CP76" ca="1">_xludf.XLOOKUP(CI76,'Banco de dados'!$B:$B,'Banco de dados'!$F:$F)</f>
        <v>#NAME?</v>
      </c>
      <c r="CQ76" s="26" t="e">
        <f t="array" aca="1" ref="CQ76" ca="1">_xludf.XLOOKUP(CK76,'Banco de dados'!$B:$B,'Banco de dados'!$F:$F)</f>
        <v>#NAME?</v>
      </c>
      <c r="CR76" s="27">
        <v>0</v>
      </c>
      <c r="CS76" s="27"/>
      <c r="CT76" s="26" t="str">
        <f>IF(AG76=0.5,"Suporte",IF(AND(AG76&gt;='Braços de IP'!$B$9,AG76&lt;='Braços de IP'!$D$9),'Braços de IP'!$E$9,IF(AND(AG76&gt;='Braços de IP'!$B$10,AG76&lt;='Braços de IP'!$D$10),'Braços de IP'!$E$10,IF(AND(AG76&gt;='Braços de IP'!$B$11,AG76&lt;='Braços de IP'!$D$11),'Braços de IP'!$E$11,IF(AND(AG76&gt;='Braços de IP'!$B$12,AG76&lt;='Braços de IP'!$D$12),'Braços de IP'!$E$12,IF(AND(AG76&gt;='Braços de IP'!$B$13,AG76&lt;='Braços de IP'!$D$13),'Braços de IP'!$E$13,IF(AND(AG76&gt;='Braços de IP'!$B$14,AG76&lt;='Braços de IP'!$D$14),'Braços de IP'!$E$14,"ERRO")))))))</f>
        <v>Médio I</v>
      </c>
      <c r="CU76" s="27"/>
      <c r="CV76" s="26" t="str">
        <f>IF($CU76="","",VLOOKUP($CU76,'Braços de IP'!$E$9:$I$15,2,0))</f>
        <v/>
      </c>
      <c r="CW76" s="29" t="str">
        <f>IF($CU76="","",VLOOKUP($CU76,'Braços de IP'!$E$9:$I$15,5,0))</f>
        <v/>
      </c>
      <c r="CX76" s="26"/>
      <c r="CY76" s="26"/>
      <c r="CZ76" s="26"/>
      <c r="DA76" s="26"/>
      <c r="DB76" s="26"/>
      <c r="DC76" s="26"/>
      <c r="DD76" s="30">
        <f t="shared" si="22"/>
        <v>30</v>
      </c>
      <c r="DE76" s="31">
        <f t="shared" si="23"/>
        <v>70</v>
      </c>
      <c r="DF76" s="30">
        <f t="shared" si="24"/>
        <v>100</v>
      </c>
      <c r="DG76" s="32">
        <f t="shared" si="25"/>
        <v>0.5714285714285714</v>
      </c>
      <c r="DH76" s="33" t="s">
        <v>143</v>
      </c>
      <c r="DI76" s="34"/>
      <c r="DJ76" s="35"/>
      <c r="DK76" s="16" t="s">
        <v>144</v>
      </c>
      <c r="DL76" s="16"/>
      <c r="DN76" s="36" t="e">
        <f t="shared" si="26"/>
        <v>#VALUE!</v>
      </c>
    </row>
    <row r="77" spans="1:118" ht="15.75" hidden="1" customHeight="1" x14ac:dyDescent="0.25">
      <c r="A77" s="1" t="s">
        <v>198</v>
      </c>
      <c r="B77" s="15">
        <v>316</v>
      </c>
      <c r="C77" s="15" t="s">
        <v>199</v>
      </c>
      <c r="D77" s="16" t="s">
        <v>200</v>
      </c>
      <c r="E77" s="16">
        <v>-8.0377609999999997</v>
      </c>
      <c r="F77" s="16">
        <v>-34.902557000000002</v>
      </c>
      <c r="G77" s="16" t="s">
        <v>153</v>
      </c>
      <c r="H77" s="16" t="s">
        <v>136</v>
      </c>
      <c r="I77" s="16" t="s">
        <v>135</v>
      </c>
      <c r="J77" s="16" t="s">
        <v>137</v>
      </c>
      <c r="K77" s="16">
        <v>115</v>
      </c>
      <c r="L77" s="16" t="s">
        <v>138</v>
      </c>
      <c r="M77" s="16">
        <v>0</v>
      </c>
      <c r="N77" s="16"/>
      <c r="O77" s="16">
        <v>2</v>
      </c>
      <c r="P77" s="17"/>
      <c r="Q77" s="17"/>
      <c r="R77" s="16"/>
      <c r="S77" s="16"/>
      <c r="T77" s="16"/>
      <c r="U77" s="17"/>
      <c r="V77" s="16">
        <v>0</v>
      </c>
      <c r="W77" s="16"/>
      <c r="X77" s="16"/>
      <c r="Y77" s="16">
        <v>0</v>
      </c>
      <c r="Z77" s="16">
        <v>0</v>
      </c>
      <c r="AA77" s="16" t="s">
        <v>139</v>
      </c>
      <c r="AB77" s="16" t="s">
        <v>140</v>
      </c>
      <c r="AC77" s="16">
        <v>29.15</v>
      </c>
      <c r="AD77" s="16">
        <v>5.41</v>
      </c>
      <c r="AE77" s="16">
        <v>1</v>
      </c>
      <c r="AF77" s="16">
        <v>0.88</v>
      </c>
      <c r="AG77" s="16">
        <v>2.17</v>
      </c>
      <c r="AH77" s="17">
        <f t="shared" si="1"/>
        <v>1.29</v>
      </c>
      <c r="AI77" s="16"/>
      <c r="AJ77" s="16"/>
      <c r="AK77" s="16"/>
      <c r="AL77" s="16"/>
      <c r="AM77" s="16">
        <v>0</v>
      </c>
      <c r="AN77" s="16"/>
      <c r="AO77" s="16">
        <v>0</v>
      </c>
      <c r="AP77" s="16">
        <v>0</v>
      </c>
      <c r="AQ77" s="16">
        <v>0</v>
      </c>
      <c r="AR77" s="17" t="s">
        <v>136</v>
      </c>
      <c r="AS77" s="19">
        <f t="shared" si="3"/>
        <v>0</v>
      </c>
      <c r="AT77" s="19"/>
      <c r="AU77" s="19">
        <f>VLOOKUP(G77,ABNT5101!$I$3:$J$9,2)</f>
        <v>15</v>
      </c>
      <c r="AV77" s="19">
        <f>VLOOKUP(G77,ABNT5101!$I$3:$M$9,5)</f>
        <v>0.18</v>
      </c>
      <c r="AW77" s="17" t="str">
        <f>_xlfn.XLOOKUP(G77,ABNT5101!I:I,ABNT5101!L:L)</f>
        <v>-</v>
      </c>
      <c r="AX77" s="17">
        <f>_xlfn.XLOOKUP(G77,ABNT5101!$I:$I,ABNT5101!M:M)</f>
        <v>0.18</v>
      </c>
      <c r="AY77" s="17" t="str">
        <f>_xlfn.XLOOKUP(G77,ABNT5101!$I:$I,ABNT5101!N:N)</f>
        <v>-</v>
      </c>
      <c r="AZ77" s="17">
        <f>_xlfn.XLOOKUP(G77,ABNT5101!$I:$I,ABNT5101!O:O)</f>
        <v>15</v>
      </c>
      <c r="BA77" s="20" t="str">
        <f t="shared" si="4"/>
        <v>ATENDE</v>
      </c>
      <c r="BB77" s="21">
        <f t="shared" ref="BB77:BC77" si="110">BE77/AU77-1</f>
        <v>2.6666666666666616E-2</v>
      </c>
      <c r="BC77" s="21">
        <f t="shared" si="110"/>
        <v>0.7777777777777779</v>
      </c>
      <c r="BD77" s="21" t="str">
        <f t="shared" si="6"/>
        <v>-</v>
      </c>
      <c r="BE77" s="22">
        <v>15.4</v>
      </c>
      <c r="BF77" s="22">
        <v>0.32</v>
      </c>
      <c r="BG77" s="22"/>
      <c r="BH77" s="22"/>
      <c r="BI77" s="23"/>
      <c r="BJ77" s="22"/>
      <c r="BK77" s="20" t="str">
        <f t="shared" si="7"/>
        <v>ATENDE</v>
      </c>
      <c r="BL77" s="20" t="str">
        <f t="shared" si="8"/>
        <v>ATENDE</v>
      </c>
      <c r="BM77" s="20" t="str">
        <f t="shared" si="9"/>
        <v>ATENDE</v>
      </c>
      <c r="BN77" s="20" t="str">
        <f t="shared" si="10"/>
        <v>ATENDE</v>
      </c>
      <c r="BO77" s="24" t="str">
        <f t="shared" si="11"/>
        <v>C3</v>
      </c>
      <c r="BP77" s="24" t="str">
        <f t="shared" si="80"/>
        <v>P6</v>
      </c>
      <c r="BQ77" s="25">
        <f t="shared" si="13"/>
        <v>0.90000000000000013</v>
      </c>
      <c r="BR77" s="22">
        <v>5.7</v>
      </c>
      <c r="BS77" s="22">
        <v>2.58</v>
      </c>
      <c r="BT77" s="24">
        <f>IF(BP77="-","-",_xlfn.XLOOKUP(BP77,ABNT5101!$B$4:$B$9,ABNT5101!$C$4:$C$9))</f>
        <v>3</v>
      </c>
      <c r="BU77" s="24">
        <f>IF(BP77="-","-",_xlfn.XLOOKUP(BP77,ABNT5101!$B$4:$B$9,ABNT5101!$D$4:$D$9))</f>
        <v>0.6</v>
      </c>
      <c r="BV77" s="20" t="str">
        <f t="shared" si="14"/>
        <v>ATENDE</v>
      </c>
      <c r="BW77" s="20" t="str">
        <f t="shared" si="15"/>
        <v>ATENDE</v>
      </c>
      <c r="BX77" s="20" t="str">
        <f t="shared" si="16"/>
        <v>ATENDE</v>
      </c>
      <c r="BY77" s="24" t="str">
        <f t="shared" si="98"/>
        <v>P6</v>
      </c>
      <c r="BZ77" s="25">
        <f t="shared" si="31"/>
        <v>0.2566666666666666</v>
      </c>
      <c r="CA77" s="24">
        <v>3.77</v>
      </c>
      <c r="CB77" s="24">
        <v>1.22</v>
      </c>
      <c r="CC77" s="20">
        <f>IF(BY77="-","-",_xlfn.XLOOKUP(BY77,ABNT5101!$B$4:$B$9,ABNT5101!$C$4:$C$9))</f>
        <v>3</v>
      </c>
      <c r="CD77" s="24">
        <f>IF(BY77="-","-",_xlfn.XLOOKUP(BY77,ABNT5101!$B$4:$B$9,ABNT5101!$D$4:$D$9))</f>
        <v>0.6</v>
      </c>
      <c r="CE77" s="20" t="str">
        <f t="shared" si="18"/>
        <v>ATENDE</v>
      </c>
      <c r="CF77" s="20" t="str">
        <f t="shared" si="19"/>
        <v>ATENDE</v>
      </c>
      <c r="CG77" s="20" t="str">
        <f t="shared" si="20"/>
        <v>ATENDE</v>
      </c>
      <c r="CH77" s="26" t="str">
        <f>_xlfn.XLOOKUP(CI77,'Banco de dados'!$B:$B,'Banco de dados'!$D:$D)</f>
        <v>LEDSTAR</v>
      </c>
      <c r="CI77" s="47" t="str">
        <f>'Banco de dados'!B7</f>
        <v xml:space="preserve"> SL VT 9.1 44W</v>
      </c>
      <c r="CJ77" s="26" t="str">
        <f>_xlfn.XLOOKUP(CI77,'Banco de dados'!$B:$B,'Banco de dados'!$E:$E)</f>
        <v>LUM LED SL VT 9.1 44W</v>
      </c>
      <c r="CK77" s="26"/>
      <c r="CL77" s="26" t="e">
        <f>IF(CK77="-","-",_xlfn.XLOOKUP(CK77,'Banco de dados'!$B:$B,'Banco de dados'!$E:$E))</f>
        <v>#N/A</v>
      </c>
      <c r="CM77" s="28">
        <f t="shared" si="21"/>
        <v>1</v>
      </c>
      <c r="CN77" s="26">
        <f>_xlfn.XLOOKUP(CI77,'Banco de dados'!$B:$B,'Banco de dados'!$H:$H)</f>
        <v>44</v>
      </c>
      <c r="CO77" s="26" t="e">
        <f t="array" aca="1" ref="CO77" ca="1">_xludf.XLOOKUP(CK77,'Banco de dados'!$B:$B,'Banco de dados'!$H:$H)</f>
        <v>#NAME?</v>
      </c>
      <c r="CP77" s="51" t="e">
        <f t="array" aca="1" ref="CP77" ca="1">_xludf.XLOOKUP(CI77,'Banco de dados'!$B:$B,'Banco de dados'!$F:$F)</f>
        <v>#NAME?</v>
      </c>
      <c r="CQ77" s="26" t="e">
        <f t="array" aca="1" ref="CQ77" ca="1">_xludf.XLOOKUP(CK77,'Banco de dados'!$B:$B,'Banco de dados'!$F:$F)</f>
        <v>#NAME?</v>
      </c>
      <c r="CR77" s="27">
        <v>0</v>
      </c>
      <c r="CS77" s="27"/>
      <c r="CT77" s="26" t="str">
        <f>IF(AG77=0.5,"Suporte",IF(AND(AG77&gt;='Braços de IP'!$B$9,AG77&lt;='Braços de IP'!$D$9),'Braços de IP'!$E$9,IF(AND(AG77&gt;='Braços de IP'!$B$10,AG77&lt;='Braços de IP'!$D$10),'Braços de IP'!$E$10,IF(AND(AG77&gt;='Braços de IP'!$B$11,AG77&lt;='Braços de IP'!$D$11),'Braços de IP'!$E$11,IF(AND(AG77&gt;='Braços de IP'!$B$12,AG77&lt;='Braços de IP'!$D$12),'Braços de IP'!$E$12,IF(AND(AG77&gt;='Braços de IP'!$B$13,AG77&lt;='Braços de IP'!$D$13),'Braços de IP'!$E$13,IF(AND(AG77&gt;='Braços de IP'!$B$14,AG77&lt;='Braços de IP'!$D$14),'Braços de IP'!$E$14,"ERRO")))))))</f>
        <v>Médio I</v>
      </c>
      <c r="CU77" s="27"/>
      <c r="CV77" s="26" t="str">
        <f>IF($CU77="","",VLOOKUP($CU77,'Braços de IP'!$E$9:$I$15,2,0))</f>
        <v/>
      </c>
      <c r="CW77" s="29" t="str">
        <f>IF($CU77="","",VLOOKUP($CU77,'Braços de IP'!$E$9:$I$15,5,0))</f>
        <v/>
      </c>
      <c r="CX77" s="26"/>
      <c r="CY77" s="26"/>
      <c r="CZ77" s="26"/>
      <c r="DA77" s="26"/>
      <c r="DB77" s="26"/>
      <c r="DC77" s="26"/>
      <c r="DD77" s="30">
        <f t="shared" si="22"/>
        <v>44</v>
      </c>
      <c r="DE77" s="31">
        <f t="shared" si="23"/>
        <v>115</v>
      </c>
      <c r="DF77" s="30">
        <f t="shared" si="24"/>
        <v>159</v>
      </c>
      <c r="DG77" s="32">
        <f t="shared" si="25"/>
        <v>0.61739130434782608</v>
      </c>
      <c r="DH77" s="33" t="s">
        <v>143</v>
      </c>
      <c r="DI77" s="34"/>
      <c r="DJ77" s="35"/>
      <c r="DK77" s="16" t="s">
        <v>144</v>
      </c>
      <c r="DL77" s="16"/>
    </row>
    <row r="78" spans="1:118" ht="15.75" hidden="1" customHeight="1" x14ac:dyDescent="0.25">
      <c r="A78" s="1" t="s">
        <v>198</v>
      </c>
      <c r="B78" s="15">
        <v>316</v>
      </c>
      <c r="C78" s="15" t="s">
        <v>199</v>
      </c>
      <c r="D78" s="16" t="s">
        <v>200</v>
      </c>
      <c r="E78" s="16">
        <v>-8.0377609999999997</v>
      </c>
      <c r="F78" s="16">
        <v>-34.902557000000002</v>
      </c>
      <c r="G78" s="16" t="s">
        <v>153</v>
      </c>
      <c r="H78" s="16" t="s">
        <v>136</v>
      </c>
      <c r="I78" s="16" t="s">
        <v>135</v>
      </c>
      <c r="J78" s="16" t="s">
        <v>137</v>
      </c>
      <c r="K78" s="16">
        <v>115</v>
      </c>
      <c r="L78" s="16" t="s">
        <v>138</v>
      </c>
      <c r="M78" s="16">
        <v>0</v>
      </c>
      <c r="N78" s="16"/>
      <c r="O78" s="16">
        <v>2</v>
      </c>
      <c r="P78" s="17"/>
      <c r="Q78" s="17"/>
      <c r="R78" s="16"/>
      <c r="S78" s="16"/>
      <c r="T78" s="16"/>
      <c r="U78" s="17"/>
      <c r="V78" s="16">
        <v>0</v>
      </c>
      <c r="W78" s="16"/>
      <c r="X78" s="16"/>
      <c r="Y78" s="16">
        <v>0</v>
      </c>
      <c r="Z78" s="16">
        <v>0</v>
      </c>
      <c r="AA78" s="16" t="s">
        <v>139</v>
      </c>
      <c r="AB78" s="16" t="s">
        <v>140</v>
      </c>
      <c r="AC78" s="16">
        <v>29.15</v>
      </c>
      <c r="AD78" s="16">
        <v>5.41</v>
      </c>
      <c r="AE78" s="16">
        <v>1</v>
      </c>
      <c r="AF78" s="16">
        <v>0.88</v>
      </c>
      <c r="AG78" s="16">
        <v>2.17</v>
      </c>
      <c r="AH78" s="17">
        <f t="shared" si="1"/>
        <v>1.29</v>
      </c>
      <c r="AI78" s="16"/>
      <c r="AJ78" s="16"/>
      <c r="AK78" s="16"/>
      <c r="AL78" s="16"/>
      <c r="AM78" s="16">
        <v>0</v>
      </c>
      <c r="AN78" s="16"/>
      <c r="AO78" s="16">
        <v>0</v>
      </c>
      <c r="AP78" s="16">
        <v>0</v>
      </c>
      <c r="AQ78" s="16">
        <v>0</v>
      </c>
      <c r="AR78" s="17" t="s">
        <v>136</v>
      </c>
      <c r="AS78" s="19">
        <f t="shared" si="3"/>
        <v>0</v>
      </c>
      <c r="AT78" s="19"/>
      <c r="AU78" s="19">
        <f>VLOOKUP(G78,ABNT5101!$I$3:$J$9,2)</f>
        <v>15</v>
      </c>
      <c r="AV78" s="19">
        <f>VLOOKUP(G78,ABNT5101!$I$3:$M$9,5)</f>
        <v>0.18</v>
      </c>
      <c r="AW78" s="17" t="str">
        <f>_xlfn.XLOOKUP(G78,ABNT5101!I:I,ABNT5101!L:L)</f>
        <v>-</v>
      </c>
      <c r="AX78" s="17">
        <f>_xlfn.XLOOKUP(G78,ABNT5101!$I:$I,ABNT5101!M:M)</f>
        <v>0.18</v>
      </c>
      <c r="AY78" s="17" t="str">
        <f>_xlfn.XLOOKUP(G78,ABNT5101!$I:$I,ABNT5101!N:N)</f>
        <v>-</v>
      </c>
      <c r="AZ78" s="17">
        <f>_xlfn.XLOOKUP(G78,ABNT5101!$I:$I,ABNT5101!O:O)</f>
        <v>15</v>
      </c>
      <c r="BA78" s="20" t="str">
        <f t="shared" si="4"/>
        <v>ATENDE</v>
      </c>
      <c r="BB78" s="21">
        <f t="shared" ref="BB78:BC78" si="111">BE78/AU78-1</f>
        <v>0.42266666666666675</v>
      </c>
      <c r="BC78" s="21">
        <f t="shared" si="111"/>
        <v>0.88888888888888906</v>
      </c>
      <c r="BD78" s="21" t="str">
        <f t="shared" si="6"/>
        <v>-</v>
      </c>
      <c r="BE78" s="22">
        <v>21.34</v>
      </c>
      <c r="BF78" s="22">
        <v>0.34</v>
      </c>
      <c r="BG78" s="22"/>
      <c r="BH78" s="22"/>
      <c r="BI78" s="23"/>
      <c r="BJ78" s="22"/>
      <c r="BK78" s="20" t="str">
        <f t="shared" si="7"/>
        <v>ATENDE</v>
      </c>
      <c r="BL78" s="20" t="str">
        <f t="shared" si="8"/>
        <v>ATENDE</v>
      </c>
      <c r="BM78" s="20" t="str">
        <f t="shared" si="9"/>
        <v>ATENDE</v>
      </c>
      <c r="BN78" s="20" t="str">
        <f t="shared" si="10"/>
        <v>ATENDE</v>
      </c>
      <c r="BO78" s="24" t="str">
        <f t="shared" si="11"/>
        <v>C3</v>
      </c>
      <c r="BP78" s="24" t="str">
        <f t="shared" si="80"/>
        <v>P6</v>
      </c>
      <c r="BQ78" s="25">
        <f t="shared" si="13"/>
        <v>1.1433333333333331</v>
      </c>
      <c r="BR78" s="22">
        <v>6.43</v>
      </c>
      <c r="BS78" s="22">
        <v>2.9</v>
      </c>
      <c r="BT78" s="24">
        <f>IF(BP78="-","-",_xlfn.XLOOKUP(BP78,ABNT5101!$B$4:$B$9,ABNT5101!$C$4:$C$9))</f>
        <v>3</v>
      </c>
      <c r="BU78" s="24">
        <f>IF(BP78="-","-",_xlfn.XLOOKUP(BP78,ABNT5101!$B$4:$B$9,ABNT5101!$D$4:$D$9))</f>
        <v>0.6</v>
      </c>
      <c r="BV78" s="20" t="str">
        <f t="shared" si="14"/>
        <v>ATENDE</v>
      </c>
      <c r="BW78" s="20" t="str">
        <f t="shared" si="15"/>
        <v>ATENDE</v>
      </c>
      <c r="BX78" s="20" t="str">
        <f t="shared" si="16"/>
        <v>ATENDE</v>
      </c>
      <c r="BY78" s="24" t="str">
        <f t="shared" si="98"/>
        <v>P6</v>
      </c>
      <c r="BZ78" s="25">
        <f t="shared" si="31"/>
        <v>0.2433333333333334</v>
      </c>
      <c r="CA78" s="24">
        <v>3.73</v>
      </c>
      <c r="CB78" s="24">
        <v>0.63</v>
      </c>
      <c r="CC78" s="20">
        <f>IF(BY78="-","-",_xlfn.XLOOKUP(BY78,ABNT5101!$B$4:$B$9,ABNT5101!$C$4:$C$9))</f>
        <v>3</v>
      </c>
      <c r="CD78" s="24">
        <f>IF(BY78="-","-",_xlfn.XLOOKUP(BY78,ABNT5101!$B$4:$B$9,ABNT5101!$D$4:$D$9))</f>
        <v>0.6</v>
      </c>
      <c r="CE78" s="20" t="str">
        <f t="shared" si="18"/>
        <v>ATENDE</v>
      </c>
      <c r="CF78" s="20" t="str">
        <f t="shared" si="19"/>
        <v>ATENDE</v>
      </c>
      <c r="CG78" s="20" t="str">
        <f t="shared" si="20"/>
        <v>ATENDE</v>
      </c>
      <c r="CH78" s="26" t="str">
        <f>_xlfn.XLOOKUP(CI78,'Banco de dados'!$B:$B,'Banco de dados'!$D:$D)</f>
        <v>SX LIGHTING</v>
      </c>
      <c r="CI78" s="27" t="str">
        <f>'Banco de dados'!B56</f>
        <v>SX-INEVO050HF</v>
      </c>
      <c r="CJ78" s="26" t="str">
        <f>_xlfn.XLOOKUP(CI78,'Banco de dados'!$B:$B,'Banco de dados'!$E:$E)</f>
        <v>SXINEVO050K50L12CZF7PHF</v>
      </c>
      <c r="CK78" s="26"/>
      <c r="CL78" s="26" t="e">
        <f>IF(CK78="-","-",_xlfn.XLOOKUP(CK78,'Banco de dados'!$B:$B,'Banco de dados'!$E:$E))</f>
        <v>#N/A</v>
      </c>
      <c r="CM78" s="28">
        <f t="shared" si="21"/>
        <v>1</v>
      </c>
      <c r="CN78" s="26">
        <f>_xlfn.XLOOKUP(CI78,'Banco de dados'!$B:$B,'Banco de dados'!$H:$H)</f>
        <v>50</v>
      </c>
      <c r="CO78" s="26" t="e">
        <f t="array" aca="1" ref="CO78" ca="1">_xludf.XLOOKUP(CK78,'Banco de dados'!$B:$B,'Banco de dados'!$H:$H)</f>
        <v>#NAME?</v>
      </c>
      <c r="CP78" s="51" t="e">
        <f t="array" aca="1" ref="CP78" ca="1">_xludf.XLOOKUP(CI78,'Banco de dados'!$B:$B,'Banco de dados'!$F:$F)</f>
        <v>#NAME?</v>
      </c>
      <c r="CQ78" s="26" t="e">
        <f t="array" aca="1" ref="CQ78" ca="1">_xludf.XLOOKUP(CK78,'Banco de dados'!$B:$B,'Banco de dados'!$F:$F)</f>
        <v>#NAME?</v>
      </c>
      <c r="CR78" s="27">
        <v>0</v>
      </c>
      <c r="CS78" s="27"/>
      <c r="CT78" s="26" t="str">
        <f>IF(AG78=0.5,"Suporte",IF(AND(AG78&gt;='Braços de IP'!$B$9,AG78&lt;='Braços de IP'!$D$9),'Braços de IP'!$E$9,IF(AND(AG78&gt;='Braços de IP'!$B$10,AG78&lt;='Braços de IP'!$D$10),'Braços de IP'!$E$10,IF(AND(AG78&gt;='Braços de IP'!$B$11,AG78&lt;='Braços de IP'!$D$11),'Braços de IP'!$E$11,IF(AND(AG78&gt;='Braços de IP'!$B$12,AG78&lt;='Braços de IP'!$D$12),'Braços de IP'!$E$12,IF(AND(AG78&gt;='Braços de IP'!$B$13,AG78&lt;='Braços de IP'!$D$13),'Braços de IP'!$E$13,IF(AND(AG78&gt;='Braços de IP'!$B$14,AG78&lt;='Braços de IP'!$D$14),'Braços de IP'!$E$14,"ERRO")))))))</f>
        <v>Médio I</v>
      </c>
      <c r="CU78" s="27"/>
      <c r="CV78" s="26" t="str">
        <f>IF($CU78="","",VLOOKUP($CU78,'Braços de IP'!$E$9:$I$15,2,0))</f>
        <v/>
      </c>
      <c r="CW78" s="29" t="str">
        <f>IF($CU78="","",VLOOKUP($CU78,'Braços de IP'!$E$9:$I$15,5,0))</f>
        <v/>
      </c>
      <c r="CX78" s="26"/>
      <c r="CY78" s="26"/>
      <c r="CZ78" s="26"/>
      <c r="DA78" s="26"/>
      <c r="DB78" s="26"/>
      <c r="DC78" s="26"/>
      <c r="DD78" s="30">
        <f t="shared" si="22"/>
        <v>50</v>
      </c>
      <c r="DE78" s="31">
        <f t="shared" si="23"/>
        <v>115</v>
      </c>
      <c r="DF78" s="30">
        <f t="shared" si="24"/>
        <v>165</v>
      </c>
      <c r="DG78" s="32">
        <f t="shared" si="25"/>
        <v>0.56521739130434789</v>
      </c>
      <c r="DH78" s="33" t="s">
        <v>143</v>
      </c>
      <c r="DI78" s="34"/>
      <c r="DJ78" s="35"/>
      <c r="DK78" s="16" t="s">
        <v>144</v>
      </c>
      <c r="DL78" s="16"/>
    </row>
    <row r="79" spans="1:118" ht="15.75" hidden="1" customHeight="1" x14ac:dyDescent="0.25">
      <c r="A79" s="1" t="s">
        <v>198</v>
      </c>
      <c r="B79" s="15">
        <v>316</v>
      </c>
      <c r="C79" s="15" t="s">
        <v>199</v>
      </c>
      <c r="D79" s="16" t="s">
        <v>200</v>
      </c>
      <c r="E79" s="16">
        <v>-8.0377609999999997</v>
      </c>
      <c r="F79" s="16">
        <v>-34.902557000000002</v>
      </c>
      <c r="G79" s="16" t="s">
        <v>153</v>
      </c>
      <c r="H79" s="16" t="s">
        <v>136</v>
      </c>
      <c r="I79" s="16" t="s">
        <v>135</v>
      </c>
      <c r="J79" s="16" t="s">
        <v>137</v>
      </c>
      <c r="K79" s="16">
        <v>115</v>
      </c>
      <c r="L79" s="16" t="s">
        <v>138</v>
      </c>
      <c r="M79" s="16">
        <v>0</v>
      </c>
      <c r="N79" s="16"/>
      <c r="O79" s="16">
        <v>2</v>
      </c>
      <c r="P79" s="17"/>
      <c r="Q79" s="17"/>
      <c r="R79" s="16"/>
      <c r="S79" s="16"/>
      <c r="T79" s="16"/>
      <c r="U79" s="17"/>
      <c r="V79" s="16">
        <v>0</v>
      </c>
      <c r="W79" s="16"/>
      <c r="X79" s="16"/>
      <c r="Y79" s="16">
        <v>0</v>
      </c>
      <c r="Z79" s="16">
        <v>0</v>
      </c>
      <c r="AA79" s="16" t="s">
        <v>139</v>
      </c>
      <c r="AB79" s="16" t="s">
        <v>140</v>
      </c>
      <c r="AC79" s="16">
        <v>29.15</v>
      </c>
      <c r="AD79" s="16">
        <v>5.41</v>
      </c>
      <c r="AE79" s="16">
        <v>1</v>
      </c>
      <c r="AF79" s="16">
        <v>0.88</v>
      </c>
      <c r="AG79" s="16">
        <v>2.17</v>
      </c>
      <c r="AH79" s="17">
        <f t="shared" si="1"/>
        <v>1.29</v>
      </c>
      <c r="AI79" s="16"/>
      <c r="AJ79" s="16"/>
      <c r="AK79" s="16"/>
      <c r="AL79" s="16"/>
      <c r="AM79" s="16">
        <v>0</v>
      </c>
      <c r="AN79" s="16"/>
      <c r="AO79" s="16">
        <v>0</v>
      </c>
      <c r="AP79" s="16">
        <v>0</v>
      </c>
      <c r="AQ79" s="16">
        <v>0</v>
      </c>
      <c r="AR79" s="17" t="s">
        <v>136</v>
      </c>
      <c r="AS79" s="19">
        <f t="shared" si="3"/>
        <v>0</v>
      </c>
      <c r="AT79" s="19"/>
      <c r="AU79" s="19">
        <f>VLOOKUP(G79,ABNT5101!$I$3:$J$9,2)</f>
        <v>15</v>
      </c>
      <c r="AV79" s="19">
        <f>VLOOKUP(G79,ABNT5101!$I$3:$M$9,5)</f>
        <v>0.18</v>
      </c>
      <c r="AW79" s="17" t="str">
        <f>_xlfn.XLOOKUP(G79,ABNT5101!I:I,ABNT5101!L:L)</f>
        <v>-</v>
      </c>
      <c r="AX79" s="17">
        <f>_xlfn.XLOOKUP(G79,ABNT5101!$I:$I,ABNT5101!M:M)</f>
        <v>0.18</v>
      </c>
      <c r="AY79" s="17" t="str">
        <f>_xlfn.XLOOKUP(G79,ABNT5101!$I:$I,ABNT5101!N:N)</f>
        <v>-</v>
      </c>
      <c r="AZ79" s="17">
        <f>_xlfn.XLOOKUP(G79,ABNT5101!$I:$I,ABNT5101!O:O)</f>
        <v>15</v>
      </c>
      <c r="BA79" s="20" t="str">
        <f t="shared" si="4"/>
        <v>ATENDE</v>
      </c>
      <c r="BB79" s="21">
        <f t="shared" ref="BB79:BC79" si="112">BE79/AU79-1</f>
        <v>5.933333333333346E-2</v>
      </c>
      <c r="BC79" s="21">
        <f t="shared" si="112"/>
        <v>0.50000000000000022</v>
      </c>
      <c r="BD79" s="21" t="str">
        <f t="shared" si="6"/>
        <v>-</v>
      </c>
      <c r="BE79" s="22">
        <v>15.89</v>
      </c>
      <c r="BF79" s="22">
        <v>0.27</v>
      </c>
      <c r="BG79" s="22"/>
      <c r="BH79" s="22"/>
      <c r="BI79" s="23"/>
      <c r="BJ79" s="22"/>
      <c r="BK79" s="20" t="str">
        <f t="shared" si="7"/>
        <v>ATENDE</v>
      </c>
      <c r="BL79" s="20" t="str">
        <f t="shared" si="8"/>
        <v>ATENDE</v>
      </c>
      <c r="BM79" s="20" t="str">
        <f t="shared" si="9"/>
        <v>ATENDE</v>
      </c>
      <c r="BN79" s="20" t="str">
        <f t="shared" si="10"/>
        <v>ATENDE</v>
      </c>
      <c r="BO79" s="24" t="str">
        <f t="shared" si="11"/>
        <v>C3</v>
      </c>
      <c r="BP79" s="24" t="str">
        <f t="shared" si="80"/>
        <v>P6</v>
      </c>
      <c r="BQ79" s="25">
        <f t="shared" si="13"/>
        <v>0.18333333333333335</v>
      </c>
      <c r="BR79" s="22">
        <v>3.55</v>
      </c>
      <c r="BS79" s="22">
        <v>1.07</v>
      </c>
      <c r="BT79" s="24">
        <f>IF(BP79="-","-",_xlfn.XLOOKUP(BP79,ABNT5101!$B$4:$B$9,ABNT5101!$C$4:$C$9))</f>
        <v>3</v>
      </c>
      <c r="BU79" s="24">
        <f>IF(BP79="-","-",_xlfn.XLOOKUP(BP79,ABNT5101!$B$4:$B$9,ABNT5101!$D$4:$D$9))</f>
        <v>0.6</v>
      </c>
      <c r="BV79" s="20" t="str">
        <f t="shared" si="14"/>
        <v>ATENDE</v>
      </c>
      <c r="BW79" s="20" t="str">
        <f t="shared" si="15"/>
        <v>ATENDE</v>
      </c>
      <c r="BX79" s="20" t="str">
        <f t="shared" si="16"/>
        <v>ATENDE</v>
      </c>
      <c r="BY79" s="24" t="str">
        <f t="shared" si="98"/>
        <v>P6</v>
      </c>
      <c r="BZ79" s="25">
        <f t="shared" si="31"/>
        <v>0.15333333333333332</v>
      </c>
      <c r="CA79" s="24">
        <v>3.46</v>
      </c>
      <c r="CB79" s="24">
        <v>0.63</v>
      </c>
      <c r="CC79" s="20">
        <f>IF(BY79="-","-",_xlfn.XLOOKUP(BY79,ABNT5101!$B$4:$B$9,ABNT5101!$C$4:$C$9))</f>
        <v>3</v>
      </c>
      <c r="CD79" s="24">
        <f>IF(BY79="-","-",_xlfn.XLOOKUP(BY79,ABNT5101!$B$4:$B$9,ABNT5101!$D$4:$D$9))</f>
        <v>0.6</v>
      </c>
      <c r="CE79" s="20" t="str">
        <f t="shared" si="18"/>
        <v>ATENDE</v>
      </c>
      <c r="CF79" s="20" t="str">
        <f t="shared" si="19"/>
        <v>ATENDE</v>
      </c>
      <c r="CG79" s="20" t="str">
        <f t="shared" si="20"/>
        <v>ATENDE</v>
      </c>
      <c r="CH79" s="26" t="str">
        <f>_xlfn.XLOOKUP(CI79,'Banco de dados'!$B:$B,'Banco de dados'!$D:$D)</f>
        <v>TECNOWATT</v>
      </c>
      <c r="CI79" s="27" t="str">
        <f>'Banco de dados'!B66</f>
        <v xml:space="preserve">SIGSAGPTLRRSSNDL_40W_50IBBRS
</v>
      </c>
      <c r="CJ79" s="26" t="str">
        <f>_xlfn.XLOOKUP(CI79,'Banco de dados'!$B:$B,'Banco de dados'!$E:$E)</f>
        <v>SIGSAGPTLRRSSNDL_40W_50IBBRS
1-10C1MUN6.5</v>
      </c>
      <c r="CK79" s="26"/>
      <c r="CL79" s="26" t="e">
        <f>IF(CK79="-","-",_xlfn.XLOOKUP(CK79,'Banco de dados'!$B:$B,'Banco de dados'!$E:$E))</f>
        <v>#N/A</v>
      </c>
      <c r="CM79" s="28">
        <f t="shared" si="21"/>
        <v>1</v>
      </c>
      <c r="CN79" s="26">
        <f>_xlfn.XLOOKUP(CI79,'Banco de dados'!$B:$B,'Banco de dados'!$H:$H)</f>
        <v>40</v>
      </c>
      <c r="CO79" s="26" t="e">
        <f t="array" aca="1" ref="CO79" ca="1">_xludf.XLOOKUP(CK79,'Banco de dados'!$B:$B,'Banco de dados'!$H:$H)</f>
        <v>#NAME?</v>
      </c>
      <c r="CP79" s="51" t="e">
        <f t="array" aca="1" ref="CP79" ca="1">_xludf.XLOOKUP(CI79,'Banco de dados'!$B:$B,'Banco de dados'!$F:$F)</f>
        <v>#NAME?</v>
      </c>
      <c r="CQ79" s="26" t="e">
        <f t="array" aca="1" ref="CQ79" ca="1">_xludf.XLOOKUP(CK79,'Banco de dados'!$B:$B,'Banco de dados'!$F:$F)</f>
        <v>#NAME?</v>
      </c>
      <c r="CR79" s="27">
        <v>0</v>
      </c>
      <c r="CS79" s="27">
        <v>2</v>
      </c>
      <c r="CT79" s="26" t="str">
        <f>IF(AG79=0.5,"Suporte",IF(AND(AG79&gt;='Braços de IP'!$B$9,AG79&lt;='Braços de IP'!$D$9),'Braços de IP'!$E$9,IF(AND(AG79&gt;='Braços de IP'!$B$10,AG79&lt;='Braços de IP'!$D$10),'Braços de IP'!$E$10,IF(AND(AG79&gt;='Braços de IP'!$B$11,AG79&lt;='Braços de IP'!$D$11),'Braços de IP'!$E$11,IF(AND(AG79&gt;='Braços de IP'!$B$12,AG79&lt;='Braços de IP'!$D$12),'Braços de IP'!$E$12,IF(AND(AG79&gt;='Braços de IP'!$B$13,AG79&lt;='Braços de IP'!$D$13),'Braços de IP'!$E$13,IF(AND(AG79&gt;='Braços de IP'!$B$14,AG79&lt;='Braços de IP'!$D$14),'Braços de IP'!$E$14,"ERRO")))))))</f>
        <v>Médio I</v>
      </c>
      <c r="CU79" s="27"/>
      <c r="CV79" s="26" t="str">
        <f>IF($CU79="","",VLOOKUP($CU79,'Braços de IP'!$E$9:$I$15,2,0))</f>
        <v/>
      </c>
      <c r="CW79" s="29" t="str">
        <f>IF($CU79="","",VLOOKUP($CU79,'Braços de IP'!$E$9:$I$15,5,0))</f>
        <v/>
      </c>
      <c r="CX79" s="26"/>
      <c r="CY79" s="26"/>
      <c r="CZ79" s="26"/>
      <c r="DA79" s="26"/>
      <c r="DB79" s="26"/>
      <c r="DC79" s="26"/>
      <c r="DD79" s="30">
        <f t="shared" si="22"/>
        <v>40</v>
      </c>
      <c r="DE79" s="31">
        <f t="shared" si="23"/>
        <v>115</v>
      </c>
      <c r="DF79" s="30">
        <f t="shared" si="24"/>
        <v>155</v>
      </c>
      <c r="DG79" s="32">
        <f t="shared" si="25"/>
        <v>0.65217391304347827</v>
      </c>
      <c r="DH79" s="33" t="s">
        <v>143</v>
      </c>
      <c r="DI79" s="34"/>
      <c r="DJ79" s="35"/>
      <c r="DK79" s="16" t="s">
        <v>144</v>
      </c>
      <c r="DL79" s="16"/>
    </row>
    <row r="80" spans="1:118" ht="15.75" hidden="1" customHeight="1" x14ac:dyDescent="0.25">
      <c r="A80" s="1" t="s">
        <v>145</v>
      </c>
      <c r="B80" s="15">
        <v>320</v>
      </c>
      <c r="C80" s="15" t="s">
        <v>146</v>
      </c>
      <c r="D80" s="16" t="s">
        <v>201</v>
      </c>
      <c r="E80" s="16">
        <v>-8.0328959999999991</v>
      </c>
      <c r="F80" s="16">
        <v>-34.876807999999997</v>
      </c>
      <c r="G80" s="16" t="s">
        <v>160</v>
      </c>
      <c r="H80" s="16" t="s">
        <v>136</v>
      </c>
      <c r="I80" s="16" t="s">
        <v>135</v>
      </c>
      <c r="J80" s="16" t="s">
        <v>137</v>
      </c>
      <c r="K80" s="16">
        <v>70</v>
      </c>
      <c r="L80" s="16" t="s">
        <v>138</v>
      </c>
      <c r="M80" s="16">
        <v>0</v>
      </c>
      <c r="N80" s="16"/>
      <c r="O80" s="16">
        <v>2</v>
      </c>
      <c r="P80" s="17"/>
      <c r="Q80" s="17"/>
      <c r="R80" s="16"/>
      <c r="S80" s="16"/>
      <c r="T80" s="16"/>
      <c r="U80" s="17"/>
      <c r="V80" s="16">
        <v>0</v>
      </c>
      <c r="W80" s="16"/>
      <c r="X80" s="16"/>
      <c r="Y80" s="16">
        <v>0</v>
      </c>
      <c r="Z80" s="16">
        <v>0</v>
      </c>
      <c r="AA80" s="16" t="s">
        <v>139</v>
      </c>
      <c r="AB80" s="16" t="s">
        <v>140</v>
      </c>
      <c r="AC80" s="16">
        <v>32.200000000000003</v>
      </c>
      <c r="AD80" s="16">
        <v>6.1</v>
      </c>
      <c r="AE80" s="16">
        <v>1</v>
      </c>
      <c r="AF80" s="16">
        <v>0.25</v>
      </c>
      <c r="AG80" s="16">
        <v>2.2000000000000002</v>
      </c>
      <c r="AH80" s="17">
        <f t="shared" si="1"/>
        <v>1.9500000000000002</v>
      </c>
      <c r="AI80" s="16"/>
      <c r="AJ80" s="16"/>
      <c r="AK80" s="16"/>
      <c r="AL80" s="16"/>
      <c r="AM80" s="16">
        <v>0</v>
      </c>
      <c r="AN80" s="16"/>
      <c r="AO80" s="16">
        <v>0</v>
      </c>
      <c r="AP80" s="16">
        <v>0</v>
      </c>
      <c r="AQ80" s="16">
        <v>0</v>
      </c>
      <c r="AR80" s="17" t="s">
        <v>136</v>
      </c>
      <c r="AS80" s="19">
        <f t="shared" si="3"/>
        <v>0</v>
      </c>
      <c r="AT80" s="19"/>
      <c r="AU80" s="19">
        <f>VLOOKUP(G80,ABNT5101!$I$3:$J$9,2)</f>
        <v>10</v>
      </c>
      <c r="AV80" s="19">
        <f>VLOOKUP(G80,ABNT5101!$I$3:$M$9,5)</f>
        <v>0.18</v>
      </c>
      <c r="AW80" s="17" t="str">
        <f>_xlfn.XLOOKUP(G80,ABNT5101!I:I,ABNT5101!L:L)</f>
        <v>-</v>
      </c>
      <c r="AX80" s="17">
        <f>_xlfn.XLOOKUP(G80,ABNT5101!$I:$I,ABNT5101!M:M)</f>
        <v>0.18</v>
      </c>
      <c r="AY80" s="17" t="str">
        <f>_xlfn.XLOOKUP(G80,ABNT5101!$I:$I,ABNT5101!N:N)</f>
        <v>-</v>
      </c>
      <c r="AZ80" s="17">
        <f>_xlfn.XLOOKUP(G80,ABNT5101!$I:$I,ABNT5101!O:O)</f>
        <v>16</v>
      </c>
      <c r="BA80" s="20" t="str">
        <f t="shared" si="4"/>
        <v>ATENDE</v>
      </c>
      <c r="BB80" s="21">
        <f t="shared" ref="BB80:BC80" si="113">BE80/AU80-1</f>
        <v>0.13200000000000012</v>
      </c>
      <c r="BC80" s="21">
        <f t="shared" si="113"/>
        <v>0.44444444444444464</v>
      </c>
      <c r="BD80" s="21" t="str">
        <f t="shared" si="6"/>
        <v>-</v>
      </c>
      <c r="BE80" s="22">
        <v>11.32</v>
      </c>
      <c r="BF80" s="22">
        <v>0.26</v>
      </c>
      <c r="BG80" s="22"/>
      <c r="BH80" s="22"/>
      <c r="BI80" s="23"/>
      <c r="BJ80" s="22"/>
      <c r="BK80" s="20" t="str">
        <f t="shared" si="7"/>
        <v>ATENDE</v>
      </c>
      <c r="BL80" s="20" t="str">
        <f t="shared" si="8"/>
        <v>ATENDE</v>
      </c>
      <c r="BM80" s="20" t="str">
        <f t="shared" si="9"/>
        <v>ATENDE</v>
      </c>
      <c r="BN80" s="20" t="str">
        <f t="shared" si="10"/>
        <v>ATENDE</v>
      </c>
      <c r="BO80" s="24" t="str">
        <f t="shared" si="11"/>
        <v>C4</v>
      </c>
      <c r="BP80" s="24" t="str">
        <f t="shared" si="80"/>
        <v>P6</v>
      </c>
      <c r="BQ80" s="25">
        <f t="shared" si="13"/>
        <v>1.7166666666666668</v>
      </c>
      <c r="BR80" s="22">
        <v>8.15</v>
      </c>
      <c r="BS80" s="22">
        <v>2.83</v>
      </c>
      <c r="BT80" s="24">
        <f>IF(BP80="-","-",_xlfn.XLOOKUP(BP80,ABNT5101!$B$4:$B$9,ABNT5101!$C$4:$C$9))</f>
        <v>3</v>
      </c>
      <c r="BU80" s="24">
        <f>IF(BP80="-","-",_xlfn.XLOOKUP(BP80,ABNT5101!$B$4:$B$9,ABNT5101!$D$4:$D$9))</f>
        <v>0.6</v>
      </c>
      <c r="BV80" s="20" t="str">
        <f t="shared" si="14"/>
        <v>ATENDE</v>
      </c>
      <c r="BW80" s="20" t="str">
        <f t="shared" si="15"/>
        <v>ATENDE</v>
      </c>
      <c r="BX80" s="20" t="str">
        <f t="shared" si="16"/>
        <v>ATENDE</v>
      </c>
      <c r="BY80" s="24" t="str">
        <f t="shared" si="98"/>
        <v>P6</v>
      </c>
      <c r="BZ80" s="25">
        <f t="shared" si="31"/>
        <v>1.2233333333333332</v>
      </c>
      <c r="CA80" s="24">
        <v>6.67</v>
      </c>
      <c r="CB80" s="24">
        <v>1.79</v>
      </c>
      <c r="CC80" s="20">
        <f>IF(BY80="-","-",_xlfn.XLOOKUP(BY80,ABNT5101!$B$4:$B$9,ABNT5101!$C$4:$C$9))</f>
        <v>3</v>
      </c>
      <c r="CD80" s="24">
        <f>IF(BY80="-","-",_xlfn.XLOOKUP(BY80,ABNT5101!$B$4:$B$9,ABNT5101!$D$4:$D$9))</f>
        <v>0.6</v>
      </c>
      <c r="CE80" s="20" t="str">
        <f t="shared" si="18"/>
        <v>ATENDE</v>
      </c>
      <c r="CF80" s="20" t="str">
        <f t="shared" si="19"/>
        <v>ATENDE</v>
      </c>
      <c r="CG80" s="20" t="str">
        <f t="shared" si="20"/>
        <v>ATENDE</v>
      </c>
      <c r="CH80" s="26" t="str">
        <f>_xlfn.XLOOKUP(CI80,'Banco de dados'!$B:$B,'Banco de dados'!$D:$D)</f>
        <v>LEDSTAR</v>
      </c>
      <c r="CI80" s="47" t="str">
        <f>'Banco de dados'!B6</f>
        <v xml:space="preserve"> SL VT 9.1 35W</v>
      </c>
      <c r="CJ80" s="26" t="str">
        <f>_xlfn.XLOOKUP(CI80,'Banco de dados'!$B:$B,'Banco de dados'!$E:$E)</f>
        <v>LUM LED SL VT 9.1 35W</v>
      </c>
      <c r="CK80" s="26"/>
      <c r="CL80" s="26" t="e">
        <f>IF(CK80="-","-",_xlfn.XLOOKUP(CK80,'Banco de dados'!$B:$B,'Banco de dados'!$E:$E))</f>
        <v>#N/A</v>
      </c>
      <c r="CM80" s="28">
        <f t="shared" si="21"/>
        <v>1</v>
      </c>
      <c r="CN80" s="26">
        <f>_xlfn.XLOOKUP(CI80,'Banco de dados'!$B:$B,'Banco de dados'!$H:$H)</f>
        <v>35</v>
      </c>
      <c r="CO80" s="26" t="e">
        <f t="array" aca="1" ref="CO80" ca="1">_xludf.XLOOKUP(CK80,'Banco de dados'!$B:$B,'Banco de dados'!$H:$H)</f>
        <v>#NAME?</v>
      </c>
      <c r="CP80" s="51" t="e">
        <f t="array" aca="1" ref="CP80" ca="1">_xludf.XLOOKUP(CI80,'Banco de dados'!$B:$B,'Banco de dados'!$F:$F)</f>
        <v>#NAME?</v>
      </c>
      <c r="CQ80" s="26" t="e">
        <f t="array" aca="1" ref="CQ80" ca="1">_xludf.XLOOKUP(CK80,'Banco de dados'!$B:$B,'Banco de dados'!$F:$F)</f>
        <v>#NAME?</v>
      </c>
      <c r="CR80" s="27">
        <v>0</v>
      </c>
      <c r="CS80" s="27"/>
      <c r="CT80" s="26" t="str">
        <f>IF(AG80=0.5,"Suporte",IF(AND(AG80&gt;='Braços de IP'!$B$9,AG80&lt;='Braços de IP'!$D$9),'Braços de IP'!$E$9,IF(AND(AG80&gt;='Braços de IP'!$B$10,AG80&lt;='Braços de IP'!$D$10),'Braços de IP'!$E$10,IF(AND(AG80&gt;='Braços de IP'!$B$11,AG80&lt;='Braços de IP'!$D$11),'Braços de IP'!$E$11,IF(AND(AG80&gt;='Braços de IP'!$B$12,AG80&lt;='Braços de IP'!$D$12),'Braços de IP'!$E$12,IF(AND(AG80&gt;='Braços de IP'!$B$13,AG80&lt;='Braços de IP'!$D$13),'Braços de IP'!$E$13,IF(AND(AG80&gt;='Braços de IP'!$B$14,AG80&lt;='Braços de IP'!$D$14),'Braços de IP'!$E$14,"ERRO")))))))</f>
        <v>Médio I</v>
      </c>
      <c r="CU80" s="27"/>
      <c r="CV80" s="26" t="str">
        <f>IF($CU80="","",VLOOKUP($CU80,'Braços de IP'!$E$9:$I$15,2,0))</f>
        <v/>
      </c>
      <c r="CW80" s="29" t="str">
        <f>IF($CU80="","",VLOOKUP($CU80,'Braços de IP'!$E$9:$I$15,5,0))</f>
        <v/>
      </c>
      <c r="CX80" s="26"/>
      <c r="CY80" s="26"/>
      <c r="CZ80" s="26"/>
      <c r="DA80" s="26"/>
      <c r="DB80" s="26"/>
      <c r="DC80" s="26"/>
      <c r="DD80" s="30">
        <f t="shared" si="22"/>
        <v>35</v>
      </c>
      <c r="DE80" s="31">
        <f t="shared" si="23"/>
        <v>70</v>
      </c>
      <c r="DF80" s="30">
        <f t="shared" si="24"/>
        <v>105</v>
      </c>
      <c r="DG80" s="32">
        <f t="shared" si="25"/>
        <v>0.5</v>
      </c>
      <c r="DH80" s="33" t="s">
        <v>143</v>
      </c>
      <c r="DI80" s="34"/>
      <c r="DJ80" s="35"/>
      <c r="DK80" s="16" t="s">
        <v>144</v>
      </c>
      <c r="DL80" s="16"/>
    </row>
    <row r="81" spans="1:116" ht="15.75" hidden="1" customHeight="1" x14ac:dyDescent="0.25">
      <c r="A81" s="1" t="s">
        <v>145</v>
      </c>
      <c r="B81" s="15">
        <v>320</v>
      </c>
      <c r="C81" s="15" t="s">
        <v>146</v>
      </c>
      <c r="D81" s="16" t="s">
        <v>201</v>
      </c>
      <c r="E81" s="16">
        <v>-8.0328959999999991</v>
      </c>
      <c r="F81" s="16">
        <v>-34.876807999999997</v>
      </c>
      <c r="G81" s="16" t="s">
        <v>160</v>
      </c>
      <c r="H81" s="16" t="s">
        <v>136</v>
      </c>
      <c r="I81" s="16" t="s">
        <v>135</v>
      </c>
      <c r="J81" s="16" t="s">
        <v>137</v>
      </c>
      <c r="K81" s="16">
        <v>70</v>
      </c>
      <c r="L81" s="16" t="s">
        <v>138</v>
      </c>
      <c r="M81" s="16">
        <v>0</v>
      </c>
      <c r="N81" s="16"/>
      <c r="O81" s="16">
        <v>2</v>
      </c>
      <c r="P81" s="17"/>
      <c r="Q81" s="17"/>
      <c r="R81" s="16"/>
      <c r="S81" s="16"/>
      <c r="T81" s="16"/>
      <c r="U81" s="17"/>
      <c r="V81" s="16">
        <v>0</v>
      </c>
      <c r="W81" s="16"/>
      <c r="X81" s="16"/>
      <c r="Y81" s="16">
        <v>0</v>
      </c>
      <c r="Z81" s="16">
        <v>0</v>
      </c>
      <c r="AA81" s="16" t="s">
        <v>139</v>
      </c>
      <c r="AB81" s="16" t="s">
        <v>140</v>
      </c>
      <c r="AC81" s="16">
        <v>32.200000000000003</v>
      </c>
      <c r="AD81" s="16">
        <v>6.1</v>
      </c>
      <c r="AE81" s="16">
        <v>1</v>
      </c>
      <c r="AF81" s="16">
        <v>0.25</v>
      </c>
      <c r="AG81" s="16">
        <v>2.2000000000000002</v>
      </c>
      <c r="AH81" s="17">
        <f t="shared" si="1"/>
        <v>1.9500000000000002</v>
      </c>
      <c r="AI81" s="16"/>
      <c r="AJ81" s="16"/>
      <c r="AK81" s="16"/>
      <c r="AL81" s="16"/>
      <c r="AM81" s="16">
        <v>0</v>
      </c>
      <c r="AN81" s="16"/>
      <c r="AO81" s="16">
        <v>0</v>
      </c>
      <c r="AP81" s="16">
        <v>0</v>
      </c>
      <c r="AQ81" s="16">
        <v>0</v>
      </c>
      <c r="AR81" s="17" t="s">
        <v>136</v>
      </c>
      <c r="AS81" s="19">
        <f t="shared" si="3"/>
        <v>0</v>
      </c>
      <c r="AT81" s="19"/>
      <c r="AU81" s="19">
        <f>VLOOKUP(G81,ABNT5101!$I$3:$J$9,2)</f>
        <v>10</v>
      </c>
      <c r="AV81" s="19">
        <f>VLOOKUP(G81,ABNT5101!$I$3:$M$9,5)</f>
        <v>0.18</v>
      </c>
      <c r="AW81" s="17" t="str">
        <f>_xlfn.XLOOKUP(G81,ABNT5101!I:I,ABNT5101!L:L)</f>
        <v>-</v>
      </c>
      <c r="AX81" s="17">
        <f>_xlfn.XLOOKUP(G81,ABNT5101!$I:$I,ABNT5101!M:M)</f>
        <v>0.18</v>
      </c>
      <c r="AY81" s="17" t="str">
        <f>_xlfn.XLOOKUP(G81,ABNT5101!$I:$I,ABNT5101!N:N)</f>
        <v>-</v>
      </c>
      <c r="AZ81" s="17">
        <f>_xlfn.XLOOKUP(G81,ABNT5101!$I:$I,ABNT5101!O:O)</f>
        <v>16</v>
      </c>
      <c r="BA81" s="20" t="str">
        <f t="shared" si="4"/>
        <v>ATENDE</v>
      </c>
      <c r="BB81" s="21">
        <f t="shared" ref="BB81:BC81" si="114">BE81/AU81-1</f>
        <v>9.099999999999997E-2</v>
      </c>
      <c r="BC81" s="21">
        <f t="shared" si="114"/>
        <v>0</v>
      </c>
      <c r="BD81" s="21" t="str">
        <f t="shared" si="6"/>
        <v>-</v>
      </c>
      <c r="BE81" s="22">
        <v>10.91</v>
      </c>
      <c r="BF81" s="22">
        <v>0.18</v>
      </c>
      <c r="BG81" s="22"/>
      <c r="BH81" s="22"/>
      <c r="BI81" s="23"/>
      <c r="BJ81" s="22"/>
      <c r="BK81" s="20" t="str">
        <f t="shared" si="7"/>
        <v>ATENDE</v>
      </c>
      <c r="BL81" s="20" t="str">
        <f t="shared" si="8"/>
        <v>ATENDE</v>
      </c>
      <c r="BM81" s="20" t="str">
        <f t="shared" si="9"/>
        <v>ATENDE</v>
      </c>
      <c r="BN81" s="20" t="str">
        <f t="shared" si="10"/>
        <v>ATENDE</v>
      </c>
      <c r="BO81" s="24" t="str">
        <f t="shared" si="11"/>
        <v>C4</v>
      </c>
      <c r="BP81" s="24" t="str">
        <f t="shared" si="80"/>
        <v>P6</v>
      </c>
      <c r="BQ81" s="25">
        <f t="shared" si="13"/>
        <v>1.44</v>
      </c>
      <c r="BR81" s="22">
        <v>7.32</v>
      </c>
      <c r="BS81" s="22">
        <v>2.63</v>
      </c>
      <c r="BT81" s="24">
        <f>IF(BP81="-","-",_xlfn.XLOOKUP(BP81,ABNT5101!$B$4:$B$9,ABNT5101!$C$4:$C$9))</f>
        <v>3</v>
      </c>
      <c r="BU81" s="24">
        <f>IF(BP81="-","-",_xlfn.XLOOKUP(BP81,ABNT5101!$B$4:$B$9,ABNT5101!$D$4:$D$9))</f>
        <v>0.6</v>
      </c>
      <c r="BV81" s="20" t="str">
        <f t="shared" si="14"/>
        <v>ATENDE</v>
      </c>
      <c r="BW81" s="20" t="str">
        <f t="shared" si="15"/>
        <v>ATENDE</v>
      </c>
      <c r="BX81" s="20" t="str">
        <f t="shared" si="16"/>
        <v>ATENDE</v>
      </c>
      <c r="BY81" s="24" t="str">
        <f t="shared" si="98"/>
        <v>P6</v>
      </c>
      <c r="BZ81" s="25">
        <f t="shared" si="31"/>
        <v>0.87333333333333329</v>
      </c>
      <c r="CA81" s="24">
        <v>5.62</v>
      </c>
      <c r="CB81" s="24">
        <v>0.66</v>
      </c>
      <c r="CC81" s="20">
        <f>IF(BY81="-","-",_xlfn.XLOOKUP(BY81,ABNT5101!$B$4:$B$9,ABNT5101!$C$4:$C$9))</f>
        <v>3</v>
      </c>
      <c r="CD81" s="24">
        <f>IF(BY81="-","-",_xlfn.XLOOKUP(BY81,ABNT5101!$B$4:$B$9,ABNT5101!$D$4:$D$9))</f>
        <v>0.6</v>
      </c>
      <c r="CE81" s="20" t="str">
        <f t="shared" si="18"/>
        <v>ATENDE</v>
      </c>
      <c r="CF81" s="20" t="str">
        <f t="shared" si="19"/>
        <v>ATENDE</v>
      </c>
      <c r="CG81" s="20" t="str">
        <f t="shared" si="20"/>
        <v>ATENDE</v>
      </c>
      <c r="CH81" s="26" t="str">
        <f>_xlfn.XLOOKUP(CI81,'Banco de dados'!$B:$B,'Banco de dados'!$D:$D)</f>
        <v>SX LIGHTING</v>
      </c>
      <c r="CI81" s="27" t="str">
        <f>'Banco de dados'!B54</f>
        <v>SX-INEVO030HF</v>
      </c>
      <c r="CJ81" s="26" t="str">
        <f>_xlfn.XLOOKUP(CI81,'Banco de dados'!$B:$B,'Banco de dados'!$E:$E)</f>
        <v>SXINEVO030K50L12CZF7PHF</v>
      </c>
      <c r="CK81" s="26"/>
      <c r="CL81" s="26" t="e">
        <f>IF(CK81="-","-",_xlfn.XLOOKUP(CK81,'Banco de dados'!$B:$B,'Banco de dados'!$E:$E))</f>
        <v>#N/A</v>
      </c>
      <c r="CM81" s="28">
        <f t="shared" si="21"/>
        <v>1</v>
      </c>
      <c r="CN81" s="26">
        <f>_xlfn.XLOOKUP(CI81,'Banco de dados'!$B:$B,'Banco de dados'!$H:$H)</f>
        <v>31</v>
      </c>
      <c r="CO81" s="26" t="e">
        <f t="array" aca="1" ref="CO81" ca="1">_xludf.XLOOKUP(CK81,'Banco de dados'!$B:$B,'Banco de dados'!$H:$H)</f>
        <v>#NAME?</v>
      </c>
      <c r="CP81" s="51" t="e">
        <f t="array" aca="1" ref="CP81" ca="1">_xludf.XLOOKUP(CI81,'Banco de dados'!$B:$B,'Banco de dados'!$F:$F)</f>
        <v>#NAME?</v>
      </c>
      <c r="CQ81" s="26" t="e">
        <f t="array" aca="1" ref="CQ81" ca="1">_xludf.XLOOKUP(CK81,'Banco de dados'!$B:$B,'Banco de dados'!$F:$F)</f>
        <v>#NAME?</v>
      </c>
      <c r="CR81" s="27">
        <v>0</v>
      </c>
      <c r="CS81" s="27"/>
      <c r="CT81" s="26" t="str">
        <f>IF(AG81=0.5,"Suporte",IF(AND(AG81&gt;='Braços de IP'!$B$9,AG81&lt;='Braços de IP'!$D$9),'Braços de IP'!$E$9,IF(AND(AG81&gt;='Braços de IP'!$B$10,AG81&lt;='Braços de IP'!$D$10),'Braços de IP'!$E$10,IF(AND(AG81&gt;='Braços de IP'!$B$11,AG81&lt;='Braços de IP'!$D$11),'Braços de IP'!$E$11,IF(AND(AG81&gt;='Braços de IP'!$B$12,AG81&lt;='Braços de IP'!$D$12),'Braços de IP'!$E$12,IF(AND(AG81&gt;='Braços de IP'!$B$13,AG81&lt;='Braços de IP'!$D$13),'Braços de IP'!$E$13,IF(AND(AG81&gt;='Braços de IP'!$B$14,AG81&lt;='Braços de IP'!$D$14),'Braços de IP'!$E$14,"ERRO")))))))</f>
        <v>Médio I</v>
      </c>
      <c r="CU81" s="27"/>
      <c r="CV81" s="26" t="str">
        <f>IF($CU81="","",VLOOKUP($CU81,'Braços de IP'!$E$9:$I$15,2,0))</f>
        <v/>
      </c>
      <c r="CW81" s="29" t="str">
        <f>IF($CU81="","",VLOOKUP($CU81,'Braços de IP'!$E$9:$I$15,5,0))</f>
        <v/>
      </c>
      <c r="CX81" s="26"/>
      <c r="CY81" s="26"/>
      <c r="CZ81" s="26"/>
      <c r="DA81" s="26"/>
      <c r="DB81" s="26"/>
      <c r="DC81" s="26"/>
      <c r="DD81" s="30">
        <f t="shared" si="22"/>
        <v>31</v>
      </c>
      <c r="DE81" s="31">
        <f t="shared" si="23"/>
        <v>70</v>
      </c>
      <c r="DF81" s="30">
        <f t="shared" si="24"/>
        <v>101</v>
      </c>
      <c r="DG81" s="32">
        <f t="shared" si="25"/>
        <v>0.55714285714285716</v>
      </c>
      <c r="DH81" s="33" t="s">
        <v>143</v>
      </c>
      <c r="DI81" s="34"/>
      <c r="DJ81" s="35"/>
      <c r="DK81" s="16" t="s">
        <v>144</v>
      </c>
      <c r="DL81" s="16"/>
    </row>
    <row r="82" spans="1:116" ht="15.75" hidden="1" customHeight="1" x14ac:dyDescent="0.25">
      <c r="A82" s="1" t="s">
        <v>145</v>
      </c>
      <c r="B82" s="15">
        <v>320</v>
      </c>
      <c r="C82" s="15" t="s">
        <v>146</v>
      </c>
      <c r="D82" s="16" t="s">
        <v>201</v>
      </c>
      <c r="E82" s="16">
        <v>-8.0328959999999991</v>
      </c>
      <c r="F82" s="16">
        <v>-34.876807999999997</v>
      </c>
      <c r="G82" s="16" t="s">
        <v>160</v>
      </c>
      <c r="H82" s="16" t="s">
        <v>136</v>
      </c>
      <c r="I82" s="16" t="s">
        <v>135</v>
      </c>
      <c r="J82" s="16" t="s">
        <v>137</v>
      </c>
      <c r="K82" s="16">
        <v>70</v>
      </c>
      <c r="L82" s="16" t="s">
        <v>138</v>
      </c>
      <c r="M82" s="16">
        <v>0</v>
      </c>
      <c r="N82" s="16"/>
      <c r="O82" s="16">
        <v>2</v>
      </c>
      <c r="P82" s="17"/>
      <c r="Q82" s="17"/>
      <c r="R82" s="16"/>
      <c r="S82" s="16"/>
      <c r="T82" s="16"/>
      <c r="U82" s="17"/>
      <c r="V82" s="16">
        <v>0</v>
      </c>
      <c r="W82" s="16"/>
      <c r="X82" s="16"/>
      <c r="Y82" s="16">
        <v>0</v>
      </c>
      <c r="Z82" s="16">
        <v>0</v>
      </c>
      <c r="AA82" s="16" t="s">
        <v>139</v>
      </c>
      <c r="AB82" s="16" t="s">
        <v>140</v>
      </c>
      <c r="AC82" s="16">
        <v>32.200000000000003</v>
      </c>
      <c r="AD82" s="16">
        <v>6.1</v>
      </c>
      <c r="AE82" s="16">
        <v>1</v>
      </c>
      <c r="AF82" s="16">
        <v>0.25</v>
      </c>
      <c r="AG82" s="16">
        <v>2.2000000000000002</v>
      </c>
      <c r="AH82" s="17">
        <f t="shared" si="1"/>
        <v>1.9500000000000002</v>
      </c>
      <c r="AI82" s="16"/>
      <c r="AJ82" s="16"/>
      <c r="AK82" s="16"/>
      <c r="AL82" s="16"/>
      <c r="AM82" s="16">
        <v>0</v>
      </c>
      <c r="AN82" s="16"/>
      <c r="AO82" s="16">
        <v>0</v>
      </c>
      <c r="AP82" s="16">
        <v>0</v>
      </c>
      <c r="AQ82" s="16">
        <v>0</v>
      </c>
      <c r="AR82" s="17" t="s">
        <v>136</v>
      </c>
      <c r="AS82" s="19">
        <f t="shared" si="3"/>
        <v>0</v>
      </c>
      <c r="AT82" s="19"/>
      <c r="AU82" s="19">
        <f>VLOOKUP(G82,ABNT5101!$I$3:$J$9,2)</f>
        <v>10</v>
      </c>
      <c r="AV82" s="19">
        <f>VLOOKUP(G82,ABNT5101!$I$3:$M$9,5)</f>
        <v>0.18</v>
      </c>
      <c r="AW82" s="17" t="str">
        <f>_xlfn.XLOOKUP(G82,ABNT5101!I:I,ABNT5101!L:L)</f>
        <v>-</v>
      </c>
      <c r="AX82" s="17">
        <f>_xlfn.XLOOKUP(G82,ABNT5101!$I:$I,ABNT5101!M:M)</f>
        <v>0.18</v>
      </c>
      <c r="AY82" s="17" t="str">
        <f>_xlfn.XLOOKUP(G82,ABNT5101!$I:$I,ABNT5101!N:N)</f>
        <v>-</v>
      </c>
      <c r="AZ82" s="17">
        <f>_xlfn.XLOOKUP(G82,ABNT5101!$I:$I,ABNT5101!O:O)</f>
        <v>16</v>
      </c>
      <c r="BA82" s="20" t="str">
        <f t="shared" si="4"/>
        <v>ATENDE</v>
      </c>
      <c r="BB82" s="21">
        <f t="shared" ref="BB82:BC82" si="115">BE82/AU82-1</f>
        <v>9.6000000000000085E-2</v>
      </c>
      <c r="BC82" s="21">
        <f t="shared" si="115"/>
        <v>0.7777777777777779</v>
      </c>
      <c r="BD82" s="21" t="str">
        <f t="shared" si="6"/>
        <v>-</v>
      </c>
      <c r="BE82" s="22">
        <v>10.96</v>
      </c>
      <c r="BF82" s="22">
        <v>0.32</v>
      </c>
      <c r="BG82" s="22"/>
      <c r="BH82" s="22"/>
      <c r="BI82" s="23"/>
      <c r="BJ82" s="22"/>
      <c r="BK82" s="20" t="str">
        <f t="shared" si="7"/>
        <v>ATENDE</v>
      </c>
      <c r="BL82" s="20" t="str">
        <f t="shared" si="8"/>
        <v>ATENDE</v>
      </c>
      <c r="BM82" s="20" t="str">
        <f t="shared" si="9"/>
        <v>ATENDE</v>
      </c>
      <c r="BN82" s="20" t="str">
        <f t="shared" si="10"/>
        <v>ATENDE</v>
      </c>
      <c r="BO82" s="24" t="str">
        <f t="shared" si="11"/>
        <v>C4</v>
      </c>
      <c r="BP82" s="24" t="str">
        <f t="shared" si="80"/>
        <v>P6</v>
      </c>
      <c r="BQ82" s="25">
        <f t="shared" si="13"/>
        <v>1.2200000000000002</v>
      </c>
      <c r="BR82" s="22">
        <v>6.66</v>
      </c>
      <c r="BS82" s="22">
        <v>3.32</v>
      </c>
      <c r="BT82" s="24">
        <f>IF(BP82="-","-",_xlfn.XLOOKUP(BP82,ABNT5101!$B$4:$B$9,ABNT5101!$C$4:$C$9))</f>
        <v>3</v>
      </c>
      <c r="BU82" s="24">
        <f>IF(BP82="-","-",_xlfn.XLOOKUP(BP82,ABNT5101!$B$4:$B$9,ABNT5101!$D$4:$D$9))</f>
        <v>0.6</v>
      </c>
      <c r="BV82" s="20" t="str">
        <f t="shared" si="14"/>
        <v>ATENDE</v>
      </c>
      <c r="BW82" s="20" t="str">
        <f t="shared" si="15"/>
        <v>ATENDE</v>
      </c>
      <c r="BX82" s="20" t="str">
        <f t="shared" si="16"/>
        <v>ATENDE</v>
      </c>
      <c r="BY82" s="24" t="str">
        <f t="shared" si="98"/>
        <v>P6</v>
      </c>
      <c r="BZ82" s="25">
        <f t="shared" si="31"/>
        <v>1.0100000000000002</v>
      </c>
      <c r="CA82" s="24">
        <v>6.03</v>
      </c>
      <c r="CB82" s="24">
        <v>1.98</v>
      </c>
      <c r="CC82" s="20">
        <f>IF(BY82="-","-",_xlfn.XLOOKUP(BY82,ABNT5101!$B$4:$B$9,ABNT5101!$C$4:$C$9))</f>
        <v>3</v>
      </c>
      <c r="CD82" s="24">
        <f>IF(BY82="-","-",_xlfn.XLOOKUP(BY82,ABNT5101!$B$4:$B$9,ABNT5101!$D$4:$D$9))</f>
        <v>0.6</v>
      </c>
      <c r="CE82" s="20" t="str">
        <f t="shared" si="18"/>
        <v>ATENDE</v>
      </c>
      <c r="CF82" s="20" t="str">
        <f t="shared" si="19"/>
        <v>ATENDE</v>
      </c>
      <c r="CG82" s="20" t="str">
        <f t="shared" si="20"/>
        <v>ATENDE</v>
      </c>
      <c r="CH82" s="26" t="str">
        <f>_xlfn.XLOOKUP(CI82,'Banco de dados'!$B:$B,'Banco de dados'!$D:$D)</f>
        <v>TECNOWATT</v>
      </c>
      <c r="CI82" s="27" t="str">
        <f>'Banco de dados'!B65</f>
        <v xml:space="preserve">SIGSAGPTLRRSSNDL_30W_38IBBRS
</v>
      </c>
      <c r="CJ82" s="26" t="str">
        <f>_xlfn.XLOOKUP(CI82,'Banco de dados'!$B:$B,'Banco de dados'!$E:$E)</f>
        <v>SIGSAGPTLRRSSNDL_30W_38IBBRS
1-10C1MUN6.5</v>
      </c>
      <c r="CK82" s="26"/>
      <c r="CL82" s="26" t="e">
        <f>IF(CK82="-","-",_xlfn.XLOOKUP(CK82,'Banco de dados'!$B:$B,'Banco de dados'!$E:$E))</f>
        <v>#N/A</v>
      </c>
      <c r="CM82" s="28">
        <f t="shared" si="21"/>
        <v>1</v>
      </c>
      <c r="CN82" s="26">
        <f>_xlfn.XLOOKUP(CI82,'Banco de dados'!$B:$B,'Banco de dados'!$H:$H)</f>
        <v>30</v>
      </c>
      <c r="CO82" s="26" t="e">
        <f t="array" aca="1" ref="CO82" ca="1">_xludf.XLOOKUP(CK82,'Banco de dados'!$B:$B,'Banco de dados'!$H:$H)</f>
        <v>#NAME?</v>
      </c>
      <c r="CP82" s="51" t="e">
        <f t="array" aca="1" ref="CP82" ca="1">_xludf.XLOOKUP(CI82,'Banco de dados'!$B:$B,'Banco de dados'!$F:$F)</f>
        <v>#NAME?</v>
      </c>
      <c r="CQ82" s="26" t="e">
        <f t="array" aca="1" ref="CQ82" ca="1">_xludf.XLOOKUP(CK82,'Banco de dados'!$B:$B,'Banco de dados'!$F:$F)</f>
        <v>#NAME?</v>
      </c>
      <c r="CR82" s="27">
        <v>0</v>
      </c>
      <c r="CS82" s="27"/>
      <c r="CT82" s="26" t="str">
        <f>IF(AG82=0.5,"Suporte",IF(AND(AG82&gt;='Braços de IP'!$B$9,AG82&lt;='Braços de IP'!$D$9),'Braços de IP'!$E$9,IF(AND(AG82&gt;='Braços de IP'!$B$10,AG82&lt;='Braços de IP'!$D$10),'Braços de IP'!$E$10,IF(AND(AG82&gt;='Braços de IP'!$B$11,AG82&lt;='Braços de IP'!$D$11),'Braços de IP'!$E$11,IF(AND(AG82&gt;='Braços de IP'!$B$12,AG82&lt;='Braços de IP'!$D$12),'Braços de IP'!$E$12,IF(AND(AG82&gt;='Braços de IP'!$B$13,AG82&lt;='Braços de IP'!$D$13),'Braços de IP'!$E$13,IF(AND(AG82&gt;='Braços de IP'!$B$14,AG82&lt;='Braços de IP'!$D$14),'Braços de IP'!$E$14,"ERRO")))))))</f>
        <v>Médio I</v>
      </c>
      <c r="CU82" s="27"/>
      <c r="CV82" s="26" t="str">
        <f>IF($CU82="","",VLOOKUP($CU82,'Braços de IP'!$E$9:$I$15,2,0))</f>
        <v/>
      </c>
      <c r="CW82" s="29" t="str">
        <f>IF($CU82="","",VLOOKUP($CU82,'Braços de IP'!$E$9:$I$15,5,0))</f>
        <v/>
      </c>
      <c r="CX82" s="26"/>
      <c r="CY82" s="26"/>
      <c r="CZ82" s="26"/>
      <c r="DA82" s="26"/>
      <c r="DB82" s="26"/>
      <c r="DC82" s="26"/>
      <c r="DD82" s="30">
        <f t="shared" si="22"/>
        <v>30</v>
      </c>
      <c r="DE82" s="31">
        <f t="shared" si="23"/>
        <v>70</v>
      </c>
      <c r="DF82" s="30">
        <f t="shared" si="24"/>
        <v>100</v>
      </c>
      <c r="DG82" s="32">
        <f t="shared" si="25"/>
        <v>0.5714285714285714</v>
      </c>
      <c r="DH82" s="33" t="s">
        <v>143</v>
      </c>
      <c r="DI82" s="34"/>
      <c r="DJ82" s="35"/>
      <c r="DK82" s="16" t="s">
        <v>144</v>
      </c>
      <c r="DL82" s="16"/>
    </row>
    <row r="83" spans="1:116" ht="15.75" hidden="1" customHeight="1" x14ac:dyDescent="0.25">
      <c r="A83" s="1" t="s">
        <v>173</v>
      </c>
      <c r="B83" s="15">
        <v>338</v>
      </c>
      <c r="C83" s="15" t="s">
        <v>174</v>
      </c>
      <c r="D83" s="16" t="s">
        <v>202</v>
      </c>
      <c r="E83" s="16">
        <v>-8.027196</v>
      </c>
      <c r="F83" s="16">
        <v>-34.921922000000002</v>
      </c>
      <c r="G83" s="16" t="s">
        <v>160</v>
      </c>
      <c r="H83" s="16" t="s">
        <v>136</v>
      </c>
      <c r="I83" s="16" t="s">
        <v>136</v>
      </c>
      <c r="J83" s="16" t="s">
        <v>137</v>
      </c>
      <c r="K83" s="16">
        <v>50</v>
      </c>
      <c r="L83" s="16" t="s">
        <v>138</v>
      </c>
      <c r="M83" s="16">
        <v>0</v>
      </c>
      <c r="N83" s="16"/>
      <c r="O83" s="16">
        <v>1</v>
      </c>
      <c r="P83" s="17"/>
      <c r="Q83" s="17"/>
      <c r="R83" s="16"/>
      <c r="S83" s="16"/>
      <c r="T83" s="16"/>
      <c r="U83" s="17"/>
      <c r="V83" s="16">
        <v>0</v>
      </c>
      <c r="W83" s="16"/>
      <c r="X83" s="16"/>
      <c r="Y83" s="16">
        <v>0</v>
      </c>
      <c r="Z83" s="16">
        <v>0</v>
      </c>
      <c r="AA83" s="16" t="s">
        <v>139</v>
      </c>
      <c r="AB83" s="16" t="s">
        <v>140</v>
      </c>
      <c r="AC83" s="16">
        <v>27.89</v>
      </c>
      <c r="AD83" s="16">
        <v>6.06</v>
      </c>
      <c r="AE83" s="16">
        <v>1</v>
      </c>
      <c r="AF83" s="16">
        <v>0</v>
      </c>
      <c r="AG83" s="16">
        <v>1.62</v>
      </c>
      <c r="AH83" s="17">
        <f t="shared" si="1"/>
        <v>1.62</v>
      </c>
      <c r="AI83" s="16"/>
      <c r="AJ83" s="16"/>
      <c r="AK83" s="16"/>
      <c r="AL83" s="16"/>
      <c r="AM83" s="16">
        <v>0</v>
      </c>
      <c r="AN83" s="16"/>
      <c r="AO83" s="16">
        <v>0</v>
      </c>
      <c r="AP83" s="16">
        <v>0</v>
      </c>
      <c r="AQ83" s="16">
        <v>0</v>
      </c>
      <c r="AR83" s="17" t="s">
        <v>136</v>
      </c>
      <c r="AS83" s="19">
        <f t="shared" si="3"/>
        <v>0</v>
      </c>
      <c r="AT83" s="19"/>
      <c r="AU83" s="19">
        <f>VLOOKUP(G83,ABNT5101!$I$3:$J$9,2)</f>
        <v>10</v>
      </c>
      <c r="AV83" s="19">
        <f>VLOOKUP(G83,ABNT5101!$I$3:$M$9,5)</f>
        <v>0.18</v>
      </c>
      <c r="AW83" s="17" t="str">
        <f>_xlfn.XLOOKUP(G83,ABNT5101!I:I,ABNT5101!L:L)</f>
        <v>-</v>
      </c>
      <c r="AX83" s="17">
        <f>_xlfn.XLOOKUP(G83,ABNT5101!$I:$I,ABNT5101!M:M)</f>
        <v>0.18</v>
      </c>
      <c r="AY83" s="17" t="str">
        <f>_xlfn.XLOOKUP(G83,ABNT5101!$I:$I,ABNT5101!N:N)</f>
        <v>-</v>
      </c>
      <c r="AZ83" s="17">
        <f>_xlfn.XLOOKUP(G83,ABNT5101!$I:$I,ABNT5101!O:O)</f>
        <v>16</v>
      </c>
      <c r="BA83" s="20" t="str">
        <f t="shared" si="4"/>
        <v>ATENDE</v>
      </c>
      <c r="BB83" s="21">
        <f t="shared" ref="BB83:BC83" si="116">BE83/AU83-1</f>
        <v>5.3999999999999826E-2</v>
      </c>
      <c r="BC83" s="21">
        <f t="shared" si="116"/>
        <v>1.1111111111111112</v>
      </c>
      <c r="BD83" s="21" t="str">
        <f t="shared" si="6"/>
        <v>-</v>
      </c>
      <c r="BE83" s="22">
        <v>10.54</v>
      </c>
      <c r="BF83" s="22">
        <v>0.38</v>
      </c>
      <c r="BG83" s="22"/>
      <c r="BH83" s="22"/>
      <c r="BI83" s="23"/>
      <c r="BJ83" s="22"/>
      <c r="BK83" s="20" t="str">
        <f t="shared" si="7"/>
        <v>ATENDE</v>
      </c>
      <c r="BL83" s="20" t="str">
        <f t="shared" si="8"/>
        <v>ATENDE</v>
      </c>
      <c r="BM83" s="20" t="str">
        <f t="shared" si="9"/>
        <v>ATENDE</v>
      </c>
      <c r="BN83" s="20" t="str">
        <f t="shared" si="10"/>
        <v>ATENDE</v>
      </c>
      <c r="BO83" s="24" t="str">
        <f t="shared" si="11"/>
        <v>C4</v>
      </c>
      <c r="BP83" s="24" t="str">
        <f t="shared" si="80"/>
        <v>-</v>
      </c>
      <c r="BQ83" s="25" t="e">
        <f t="shared" si="13"/>
        <v>#VALUE!</v>
      </c>
      <c r="BR83" s="22"/>
      <c r="BS83" s="22"/>
      <c r="BT83" s="24" t="str">
        <f>IF(BP83="-","-",_xlfn.XLOOKUP(BP83,ABNT5101!$B$4:$B$9,ABNT5101!$C$4:$C$9))</f>
        <v>-</v>
      </c>
      <c r="BU83" s="24" t="str">
        <f>IF(BP83="-","-",_xlfn.XLOOKUP(BP83,ABNT5101!$B$4:$B$9,ABNT5101!$D$4:$D$9))</f>
        <v>-</v>
      </c>
      <c r="BV83" s="20" t="str">
        <f t="shared" si="14"/>
        <v>-</v>
      </c>
      <c r="BW83" s="20" t="str">
        <f t="shared" si="15"/>
        <v>-</v>
      </c>
      <c r="BX83" s="20" t="str">
        <f t="shared" si="16"/>
        <v>-</v>
      </c>
      <c r="BY83" s="24" t="str">
        <f t="shared" si="98"/>
        <v>-</v>
      </c>
      <c r="BZ83" s="25" t="e">
        <f t="shared" si="31"/>
        <v>#VALUE!</v>
      </c>
      <c r="CA83" s="24"/>
      <c r="CB83" s="24"/>
      <c r="CC83" s="20" t="str">
        <f>IF(BY83="-","-",_xlfn.XLOOKUP(BY83,ABNT5101!$B$4:$B$9,ABNT5101!$C$4:$C$9))</f>
        <v>-</v>
      </c>
      <c r="CD83" s="24" t="str">
        <f>IF(BY83="-","-",_xlfn.XLOOKUP(BY83,ABNT5101!$B$4:$B$9,ABNT5101!$D$4:$D$9))</f>
        <v>-</v>
      </c>
      <c r="CE83" s="20" t="str">
        <f t="shared" si="18"/>
        <v>-</v>
      </c>
      <c r="CF83" s="20" t="str">
        <f t="shared" si="19"/>
        <v>-</v>
      </c>
      <c r="CG83" s="20" t="str">
        <f t="shared" si="20"/>
        <v>-</v>
      </c>
      <c r="CH83" s="26" t="str">
        <f>_xlfn.XLOOKUP(CI83,'Banco de dados'!$B:$B,'Banco de dados'!$D:$D)</f>
        <v>LEDSTAR</v>
      </c>
      <c r="CI83" s="47" t="str">
        <f>'Banco de dados'!B5</f>
        <v xml:space="preserve"> SL VT 9.1 28W</v>
      </c>
      <c r="CJ83" s="26" t="str">
        <f>_xlfn.XLOOKUP(CI83,'Banco de dados'!$B:$B,'Banco de dados'!$E:$E)</f>
        <v>LUM LED SL VT 9.1 28W</v>
      </c>
      <c r="CK83" s="26"/>
      <c r="CL83" s="26" t="e">
        <f>IF(CK83="-","-",_xlfn.XLOOKUP(CK83,'Banco de dados'!$B:$B,'Banco de dados'!$E:$E))</f>
        <v>#N/A</v>
      </c>
      <c r="CM83" s="28">
        <f t="shared" si="21"/>
        <v>1</v>
      </c>
      <c r="CN83" s="26">
        <f>_xlfn.XLOOKUP(CI83,'Banco de dados'!$B:$B,'Banco de dados'!$H:$H)</f>
        <v>28</v>
      </c>
      <c r="CO83" s="26" t="e">
        <f t="array" aca="1" ref="CO83" ca="1">_xludf.XLOOKUP(CK83,'Banco de dados'!$B:$B,'Banco de dados'!$H:$H)</f>
        <v>#NAME?</v>
      </c>
      <c r="CP83" s="51" t="e">
        <f t="array" aca="1" ref="CP83" ca="1">_xludf.XLOOKUP(CI83,'Banco de dados'!$B:$B,'Banco de dados'!$F:$F)</f>
        <v>#NAME?</v>
      </c>
      <c r="CQ83" s="26" t="e">
        <f t="array" aca="1" ref="CQ83" ca="1">_xludf.XLOOKUP(CK83,'Banco de dados'!$B:$B,'Banco de dados'!$F:$F)</f>
        <v>#NAME?</v>
      </c>
      <c r="CR83" s="27">
        <v>67</v>
      </c>
      <c r="CS83" s="27"/>
      <c r="CT83" s="26" t="str">
        <f>IF(AG83=0.5,"Suporte",IF(AND(AG83&gt;='Braços de IP'!$B$9,AG83&lt;='Braços de IP'!$D$9),'Braços de IP'!$E$9,IF(AND(AG83&gt;='Braços de IP'!$B$10,AG83&lt;='Braços de IP'!$D$10),'Braços de IP'!$E$10,IF(AND(AG83&gt;='Braços de IP'!$B$11,AG83&lt;='Braços de IP'!$D$11),'Braços de IP'!$E$11,IF(AND(AG83&gt;='Braços de IP'!$B$12,AG83&lt;='Braços de IP'!$D$12),'Braços de IP'!$E$12,IF(AND(AG83&gt;='Braços de IP'!$B$13,AG83&lt;='Braços de IP'!$D$13),'Braços de IP'!$E$13,IF(AND(AG83&gt;='Braços de IP'!$B$14,AG83&lt;='Braços de IP'!$D$14),'Braços de IP'!$E$14,"ERRO")))))))</f>
        <v>Médio I</v>
      </c>
      <c r="CU83" s="27"/>
      <c r="CV83" s="26" t="str">
        <f>IF($CU83="","",VLOOKUP($CU83,'Braços de IP'!$E$9:$I$15,2,0))</f>
        <v/>
      </c>
      <c r="CW83" s="29" t="str">
        <f>IF($CU83="","",VLOOKUP($CU83,'Braços de IP'!$E$9:$I$15,5,0))</f>
        <v/>
      </c>
      <c r="CX83" s="26"/>
      <c r="CY83" s="26"/>
      <c r="CZ83" s="26"/>
      <c r="DA83" s="26"/>
      <c r="DB83" s="26"/>
      <c r="DC83" s="26"/>
      <c r="DD83" s="30">
        <f t="shared" si="22"/>
        <v>28</v>
      </c>
      <c r="DE83" s="31">
        <f t="shared" si="23"/>
        <v>50</v>
      </c>
      <c r="DF83" s="30">
        <f t="shared" si="24"/>
        <v>78</v>
      </c>
      <c r="DG83" s="32">
        <f t="shared" si="25"/>
        <v>0.43999999999999995</v>
      </c>
      <c r="DH83" s="33" t="s">
        <v>143</v>
      </c>
      <c r="DI83" s="34"/>
      <c r="DJ83" s="35"/>
      <c r="DK83" s="16" t="s">
        <v>144</v>
      </c>
      <c r="DL83" s="16"/>
    </row>
    <row r="84" spans="1:116" ht="15.75" hidden="1" customHeight="1" x14ac:dyDescent="0.25">
      <c r="A84" s="1" t="s">
        <v>173</v>
      </c>
      <c r="B84" s="15">
        <v>338</v>
      </c>
      <c r="C84" s="15" t="s">
        <v>174</v>
      </c>
      <c r="D84" s="16" t="s">
        <v>202</v>
      </c>
      <c r="E84" s="16">
        <v>-8.027196</v>
      </c>
      <c r="F84" s="16">
        <v>-34.921922000000002</v>
      </c>
      <c r="G84" s="16" t="s">
        <v>160</v>
      </c>
      <c r="H84" s="16" t="s">
        <v>136</v>
      </c>
      <c r="I84" s="16" t="s">
        <v>136</v>
      </c>
      <c r="J84" s="16" t="s">
        <v>137</v>
      </c>
      <c r="K84" s="16">
        <v>50</v>
      </c>
      <c r="L84" s="16" t="s">
        <v>138</v>
      </c>
      <c r="M84" s="16">
        <v>0</v>
      </c>
      <c r="N84" s="16"/>
      <c r="O84" s="16">
        <v>1</v>
      </c>
      <c r="P84" s="17"/>
      <c r="Q84" s="17"/>
      <c r="R84" s="16"/>
      <c r="S84" s="16"/>
      <c r="T84" s="16"/>
      <c r="U84" s="17"/>
      <c r="V84" s="16">
        <v>0</v>
      </c>
      <c r="W84" s="16"/>
      <c r="X84" s="16"/>
      <c r="Y84" s="16">
        <v>0</v>
      </c>
      <c r="Z84" s="16">
        <v>0</v>
      </c>
      <c r="AA84" s="16" t="s">
        <v>139</v>
      </c>
      <c r="AB84" s="16" t="s">
        <v>140</v>
      </c>
      <c r="AC84" s="16">
        <v>27.89</v>
      </c>
      <c r="AD84" s="16">
        <v>6.06</v>
      </c>
      <c r="AE84" s="16">
        <v>1</v>
      </c>
      <c r="AF84" s="16">
        <v>0</v>
      </c>
      <c r="AG84" s="16">
        <v>1.62</v>
      </c>
      <c r="AH84" s="17">
        <f t="shared" si="1"/>
        <v>1.62</v>
      </c>
      <c r="AI84" s="16"/>
      <c r="AJ84" s="16"/>
      <c r="AK84" s="16"/>
      <c r="AL84" s="16"/>
      <c r="AM84" s="16">
        <v>0</v>
      </c>
      <c r="AN84" s="16"/>
      <c r="AO84" s="16">
        <v>0</v>
      </c>
      <c r="AP84" s="16">
        <v>0</v>
      </c>
      <c r="AQ84" s="16">
        <v>0</v>
      </c>
      <c r="AR84" s="17" t="s">
        <v>136</v>
      </c>
      <c r="AS84" s="19">
        <f t="shared" si="3"/>
        <v>0</v>
      </c>
      <c r="AT84" s="19"/>
      <c r="AU84" s="19">
        <f>VLOOKUP(G84,ABNT5101!$I$3:$J$9,2)</f>
        <v>10</v>
      </c>
      <c r="AV84" s="19">
        <f>VLOOKUP(G84,ABNT5101!$I$3:$M$9,5)</f>
        <v>0.18</v>
      </c>
      <c r="AW84" s="17" t="str">
        <f>_xlfn.XLOOKUP(G84,ABNT5101!I:I,ABNT5101!L:L)</f>
        <v>-</v>
      </c>
      <c r="AX84" s="17">
        <f>_xlfn.XLOOKUP(G84,ABNT5101!$I:$I,ABNT5101!M:M)</f>
        <v>0.18</v>
      </c>
      <c r="AY84" s="17" t="str">
        <f>_xlfn.XLOOKUP(G84,ABNT5101!$I:$I,ABNT5101!N:N)</f>
        <v>-</v>
      </c>
      <c r="AZ84" s="17">
        <f>_xlfn.XLOOKUP(G84,ABNT5101!$I:$I,ABNT5101!O:O)</f>
        <v>16</v>
      </c>
      <c r="BA84" s="20" t="str">
        <f t="shared" si="4"/>
        <v>ATENDE</v>
      </c>
      <c r="BB84" s="21">
        <f t="shared" ref="BB84:BC84" si="117">BE84/AU84-1</f>
        <v>0.30099999999999993</v>
      </c>
      <c r="BC84" s="21">
        <f t="shared" si="117"/>
        <v>1.3888888888888888</v>
      </c>
      <c r="BD84" s="21" t="str">
        <f t="shared" si="6"/>
        <v>-</v>
      </c>
      <c r="BE84" s="22">
        <v>13.01</v>
      </c>
      <c r="BF84" s="22">
        <v>0.43</v>
      </c>
      <c r="BG84" s="22"/>
      <c r="BH84" s="22"/>
      <c r="BI84" s="23"/>
      <c r="BJ84" s="22"/>
      <c r="BK84" s="20" t="str">
        <f t="shared" si="7"/>
        <v>ATENDE</v>
      </c>
      <c r="BL84" s="20" t="str">
        <f t="shared" si="8"/>
        <v>ATENDE</v>
      </c>
      <c r="BM84" s="20" t="str">
        <f t="shared" si="9"/>
        <v>ATENDE</v>
      </c>
      <c r="BN84" s="20" t="str">
        <f t="shared" si="10"/>
        <v>ATENDE</v>
      </c>
      <c r="BO84" s="24" t="str">
        <f t="shared" si="11"/>
        <v>C4</v>
      </c>
      <c r="BP84" s="24" t="str">
        <f t="shared" si="80"/>
        <v>-</v>
      </c>
      <c r="BQ84" s="25" t="e">
        <f t="shared" si="13"/>
        <v>#VALUE!</v>
      </c>
      <c r="BR84" s="22"/>
      <c r="BS84" s="22"/>
      <c r="BT84" s="24" t="str">
        <f>IF(BP84="-","-",_xlfn.XLOOKUP(BP84,ABNT5101!$B$4:$B$9,ABNT5101!$C$4:$C$9))</f>
        <v>-</v>
      </c>
      <c r="BU84" s="24" t="str">
        <f>IF(BP84="-","-",_xlfn.XLOOKUP(BP84,ABNT5101!$B$4:$B$9,ABNT5101!$D$4:$D$9))</f>
        <v>-</v>
      </c>
      <c r="BV84" s="20" t="str">
        <f t="shared" si="14"/>
        <v>-</v>
      </c>
      <c r="BW84" s="20" t="str">
        <f t="shared" si="15"/>
        <v>-</v>
      </c>
      <c r="BX84" s="20" t="str">
        <f t="shared" si="16"/>
        <v>-</v>
      </c>
      <c r="BY84" s="24" t="str">
        <f t="shared" si="98"/>
        <v>-</v>
      </c>
      <c r="BZ84" s="25" t="e">
        <f t="shared" si="31"/>
        <v>#VALUE!</v>
      </c>
      <c r="CA84" s="24"/>
      <c r="CB84" s="24"/>
      <c r="CC84" s="20" t="str">
        <f>IF(BY84="-","-",_xlfn.XLOOKUP(BY84,ABNT5101!$B$4:$B$9,ABNT5101!$C$4:$C$9))</f>
        <v>-</v>
      </c>
      <c r="CD84" s="24" t="str">
        <f>IF(BY84="-","-",_xlfn.XLOOKUP(BY84,ABNT5101!$B$4:$B$9,ABNT5101!$D$4:$D$9))</f>
        <v>-</v>
      </c>
      <c r="CE84" s="20" t="str">
        <f t="shared" si="18"/>
        <v>-</v>
      </c>
      <c r="CF84" s="20" t="str">
        <f t="shared" si="19"/>
        <v>-</v>
      </c>
      <c r="CG84" s="20" t="str">
        <f t="shared" si="20"/>
        <v>-</v>
      </c>
      <c r="CH84" s="26" t="str">
        <f>_xlfn.XLOOKUP(CI84,'Banco de dados'!$B:$B,'Banco de dados'!$D:$D)</f>
        <v>SX LIGHTING</v>
      </c>
      <c r="CI84" s="27" t="str">
        <f>'Banco de dados'!B54</f>
        <v>SX-INEVO030HF</v>
      </c>
      <c r="CJ84" s="26" t="str">
        <f>_xlfn.XLOOKUP(CI84,'Banco de dados'!$B:$B,'Banco de dados'!$E:$E)</f>
        <v>SXINEVO030K50L12CZF7PHF</v>
      </c>
      <c r="CK84" s="26"/>
      <c r="CL84" s="26" t="e">
        <f>IF(CK84="-","-",_xlfn.XLOOKUP(CK84,'Banco de dados'!$B:$B,'Banco de dados'!$E:$E))</f>
        <v>#N/A</v>
      </c>
      <c r="CM84" s="28">
        <f t="shared" si="21"/>
        <v>1</v>
      </c>
      <c r="CN84" s="26">
        <f>_xlfn.XLOOKUP(CI84,'Banco de dados'!$B:$B,'Banco de dados'!$H:$H)</f>
        <v>31</v>
      </c>
      <c r="CO84" s="26" t="e">
        <f t="array" aca="1" ref="CO84" ca="1">_xludf.XLOOKUP(CK84,'Banco de dados'!$B:$B,'Banco de dados'!$H:$H)</f>
        <v>#NAME?</v>
      </c>
      <c r="CP84" s="51" t="e">
        <f t="array" aca="1" ref="CP84" ca="1">_xludf.XLOOKUP(CI84,'Banco de dados'!$B:$B,'Banco de dados'!$F:$F)</f>
        <v>#NAME?</v>
      </c>
      <c r="CQ84" s="26" t="e">
        <f t="array" aca="1" ref="CQ84" ca="1">_xludf.XLOOKUP(CK84,'Banco de dados'!$B:$B,'Banco de dados'!$F:$F)</f>
        <v>#NAME?</v>
      </c>
      <c r="CR84" s="27">
        <v>68</v>
      </c>
      <c r="CS84" s="27"/>
      <c r="CT84" s="26" t="str">
        <f>IF(AG84=0.5,"Suporte",IF(AND(AG84&gt;='Braços de IP'!$B$9,AG84&lt;='Braços de IP'!$D$9),'Braços de IP'!$E$9,IF(AND(AG84&gt;='Braços de IP'!$B$10,AG84&lt;='Braços de IP'!$D$10),'Braços de IP'!$E$10,IF(AND(AG84&gt;='Braços de IP'!$B$11,AG84&lt;='Braços de IP'!$D$11),'Braços de IP'!$E$11,IF(AND(AG84&gt;='Braços de IP'!$B$12,AG84&lt;='Braços de IP'!$D$12),'Braços de IP'!$E$12,IF(AND(AG84&gt;='Braços de IP'!$B$13,AG84&lt;='Braços de IP'!$D$13),'Braços de IP'!$E$13,IF(AND(AG84&gt;='Braços de IP'!$B$14,AG84&lt;='Braços de IP'!$D$14),'Braços de IP'!$E$14,"ERRO")))))))</f>
        <v>Médio I</v>
      </c>
      <c r="CU84" s="27"/>
      <c r="CV84" s="26" t="str">
        <f>IF($CU84="","",VLOOKUP($CU84,'Braços de IP'!$E$9:$I$15,2,0))</f>
        <v/>
      </c>
      <c r="CW84" s="29" t="str">
        <f>IF($CU84="","",VLOOKUP($CU84,'Braços de IP'!$E$9:$I$15,5,0))</f>
        <v/>
      </c>
      <c r="CX84" s="26"/>
      <c r="CY84" s="26"/>
      <c r="CZ84" s="26"/>
      <c r="DA84" s="26"/>
      <c r="DB84" s="26"/>
      <c r="DC84" s="26"/>
      <c r="DD84" s="30">
        <f t="shared" si="22"/>
        <v>31</v>
      </c>
      <c r="DE84" s="31">
        <f t="shared" si="23"/>
        <v>50</v>
      </c>
      <c r="DF84" s="30">
        <f t="shared" si="24"/>
        <v>81</v>
      </c>
      <c r="DG84" s="32">
        <f t="shared" si="25"/>
        <v>0.38</v>
      </c>
      <c r="DH84" s="33" t="s">
        <v>143</v>
      </c>
      <c r="DI84" s="34"/>
      <c r="DJ84" s="35"/>
      <c r="DK84" s="16" t="s">
        <v>144</v>
      </c>
      <c r="DL84" s="16"/>
    </row>
    <row r="85" spans="1:116" ht="15.75" hidden="1" customHeight="1" x14ac:dyDescent="0.25">
      <c r="A85" s="1" t="s">
        <v>173</v>
      </c>
      <c r="B85" s="15">
        <v>338</v>
      </c>
      <c r="C85" s="15" t="s">
        <v>174</v>
      </c>
      <c r="D85" s="16" t="s">
        <v>202</v>
      </c>
      <c r="E85" s="16">
        <v>-8.027196</v>
      </c>
      <c r="F85" s="16">
        <v>-34.921922000000002</v>
      </c>
      <c r="G85" s="16" t="s">
        <v>160</v>
      </c>
      <c r="H85" s="16" t="s">
        <v>136</v>
      </c>
      <c r="I85" s="16" t="s">
        <v>136</v>
      </c>
      <c r="J85" s="16" t="s">
        <v>137</v>
      </c>
      <c r="K85" s="16">
        <v>50</v>
      </c>
      <c r="L85" s="16" t="s">
        <v>138</v>
      </c>
      <c r="M85" s="16">
        <v>0</v>
      </c>
      <c r="N85" s="16"/>
      <c r="O85" s="16">
        <v>1</v>
      </c>
      <c r="P85" s="17"/>
      <c r="Q85" s="17"/>
      <c r="R85" s="16"/>
      <c r="S85" s="16"/>
      <c r="T85" s="16"/>
      <c r="U85" s="17"/>
      <c r="V85" s="16">
        <v>0</v>
      </c>
      <c r="W85" s="16"/>
      <c r="X85" s="16"/>
      <c r="Y85" s="16">
        <v>0</v>
      </c>
      <c r="Z85" s="16">
        <v>0</v>
      </c>
      <c r="AA85" s="16" t="s">
        <v>139</v>
      </c>
      <c r="AB85" s="16" t="s">
        <v>140</v>
      </c>
      <c r="AC85" s="16">
        <v>27.89</v>
      </c>
      <c r="AD85" s="16">
        <v>6.06</v>
      </c>
      <c r="AE85" s="16">
        <v>1</v>
      </c>
      <c r="AF85" s="16">
        <v>0</v>
      </c>
      <c r="AG85" s="16">
        <v>1.62</v>
      </c>
      <c r="AH85" s="17">
        <f t="shared" si="1"/>
        <v>1.62</v>
      </c>
      <c r="AI85" s="16"/>
      <c r="AJ85" s="16"/>
      <c r="AK85" s="16"/>
      <c r="AL85" s="16"/>
      <c r="AM85" s="16">
        <v>0</v>
      </c>
      <c r="AN85" s="16"/>
      <c r="AO85" s="16">
        <v>0</v>
      </c>
      <c r="AP85" s="16">
        <v>0</v>
      </c>
      <c r="AQ85" s="16">
        <v>0</v>
      </c>
      <c r="AR85" s="17" t="s">
        <v>136</v>
      </c>
      <c r="AS85" s="19">
        <f t="shared" si="3"/>
        <v>0</v>
      </c>
      <c r="AT85" s="19"/>
      <c r="AU85" s="19">
        <f>VLOOKUP(G85,ABNT5101!$I$3:$J$9,2)</f>
        <v>10</v>
      </c>
      <c r="AV85" s="19">
        <f>VLOOKUP(G85,ABNT5101!$I$3:$M$9,5)</f>
        <v>0.18</v>
      </c>
      <c r="AW85" s="17" t="str">
        <f>_xlfn.XLOOKUP(G85,ABNT5101!I:I,ABNT5101!L:L)</f>
        <v>-</v>
      </c>
      <c r="AX85" s="17">
        <f>_xlfn.XLOOKUP(G85,ABNT5101!$I:$I,ABNT5101!M:M)</f>
        <v>0.18</v>
      </c>
      <c r="AY85" s="17" t="str">
        <f>_xlfn.XLOOKUP(G85,ABNT5101!$I:$I,ABNT5101!N:N)</f>
        <v>-</v>
      </c>
      <c r="AZ85" s="17">
        <f>_xlfn.XLOOKUP(G85,ABNT5101!$I:$I,ABNT5101!O:O)</f>
        <v>16</v>
      </c>
      <c r="BA85" s="20" t="str">
        <f t="shared" si="4"/>
        <v>ATENDE</v>
      </c>
      <c r="BB85" s="21">
        <f t="shared" ref="BB85:BC85" si="118">BE85/AU85-1</f>
        <v>0.31899999999999995</v>
      </c>
      <c r="BC85" s="21">
        <f t="shared" si="118"/>
        <v>1.7222222222222223</v>
      </c>
      <c r="BD85" s="21" t="str">
        <f t="shared" si="6"/>
        <v>-</v>
      </c>
      <c r="BE85" s="22">
        <v>13.19</v>
      </c>
      <c r="BF85" s="22">
        <v>0.49</v>
      </c>
      <c r="BG85" s="22"/>
      <c r="BH85" s="22"/>
      <c r="BI85" s="23"/>
      <c r="BJ85" s="22"/>
      <c r="BK85" s="20" t="str">
        <f t="shared" si="7"/>
        <v>ATENDE</v>
      </c>
      <c r="BL85" s="20" t="str">
        <f t="shared" si="8"/>
        <v>ATENDE</v>
      </c>
      <c r="BM85" s="20" t="str">
        <f t="shared" si="9"/>
        <v>ATENDE</v>
      </c>
      <c r="BN85" s="20" t="str">
        <f t="shared" si="10"/>
        <v>ATENDE</v>
      </c>
      <c r="BO85" s="24" t="str">
        <f t="shared" si="11"/>
        <v>C4</v>
      </c>
      <c r="BP85" s="24" t="str">
        <f t="shared" si="80"/>
        <v>-</v>
      </c>
      <c r="BQ85" s="25" t="e">
        <f t="shared" si="13"/>
        <v>#VALUE!</v>
      </c>
      <c r="BR85" s="22"/>
      <c r="BS85" s="22"/>
      <c r="BT85" s="24" t="str">
        <f>IF(BP85="-","-",_xlfn.XLOOKUP(BP85,ABNT5101!$B$4:$B$9,ABNT5101!$C$4:$C$9))</f>
        <v>-</v>
      </c>
      <c r="BU85" s="24" t="str">
        <f>IF(BP85="-","-",_xlfn.XLOOKUP(BP85,ABNT5101!$B$4:$B$9,ABNT5101!$D$4:$D$9))</f>
        <v>-</v>
      </c>
      <c r="BV85" s="20" t="str">
        <f t="shared" si="14"/>
        <v>-</v>
      </c>
      <c r="BW85" s="20" t="str">
        <f t="shared" si="15"/>
        <v>-</v>
      </c>
      <c r="BX85" s="20" t="str">
        <f t="shared" si="16"/>
        <v>-</v>
      </c>
      <c r="BY85" s="24" t="str">
        <f t="shared" si="98"/>
        <v>-</v>
      </c>
      <c r="BZ85" s="25" t="e">
        <f t="shared" si="31"/>
        <v>#VALUE!</v>
      </c>
      <c r="CA85" s="24"/>
      <c r="CB85" s="24"/>
      <c r="CC85" s="20" t="str">
        <f>IF(BY85="-","-",_xlfn.XLOOKUP(BY85,ABNT5101!$B$4:$B$9,ABNT5101!$C$4:$C$9))</f>
        <v>-</v>
      </c>
      <c r="CD85" s="24" t="str">
        <f>IF(BY85="-","-",_xlfn.XLOOKUP(BY85,ABNT5101!$B$4:$B$9,ABNT5101!$D$4:$D$9))</f>
        <v>-</v>
      </c>
      <c r="CE85" s="20" t="str">
        <f t="shared" si="18"/>
        <v>-</v>
      </c>
      <c r="CF85" s="20" t="str">
        <f t="shared" si="19"/>
        <v>-</v>
      </c>
      <c r="CG85" s="20" t="str">
        <f t="shared" si="20"/>
        <v>-</v>
      </c>
      <c r="CH85" s="26" t="str">
        <f>_xlfn.XLOOKUP(CI85,'Banco de dados'!$B:$B,'Banco de dados'!$D:$D)</f>
        <v>TECNOWATT</v>
      </c>
      <c r="CI85" s="27" t="str">
        <f>'Banco de dados'!B65</f>
        <v xml:space="preserve">SIGSAGPTLRRSSNDL_30W_38IBBRS
</v>
      </c>
      <c r="CJ85" s="26" t="str">
        <f>_xlfn.XLOOKUP(CI85,'Banco de dados'!$B:$B,'Banco de dados'!$E:$E)</f>
        <v>SIGSAGPTLRRSSNDL_30W_38IBBRS
1-10C1MUN6.5</v>
      </c>
      <c r="CK85" s="26"/>
      <c r="CL85" s="26" t="e">
        <f>IF(CK85="-","-",_xlfn.XLOOKUP(CK85,'Banco de dados'!$B:$B,'Banco de dados'!$E:$E))</f>
        <v>#N/A</v>
      </c>
      <c r="CM85" s="28">
        <f t="shared" si="21"/>
        <v>1</v>
      </c>
      <c r="CN85" s="26">
        <f>_xlfn.XLOOKUP(CI85,'Banco de dados'!$B:$B,'Banco de dados'!$H:$H)</f>
        <v>30</v>
      </c>
      <c r="CO85" s="26" t="e">
        <f t="array" aca="1" ref="CO85" ca="1">_xludf.XLOOKUP(CK85,'Banco de dados'!$B:$B,'Banco de dados'!$H:$H)</f>
        <v>#NAME?</v>
      </c>
      <c r="CP85" s="51" t="e">
        <f t="array" aca="1" ref="CP85" ca="1">_xludf.XLOOKUP(CI85,'Banco de dados'!$B:$B,'Banco de dados'!$F:$F)</f>
        <v>#NAME?</v>
      </c>
      <c r="CQ85" s="26" t="e">
        <f t="array" aca="1" ref="CQ85" ca="1">_xludf.XLOOKUP(CK85,'Banco de dados'!$B:$B,'Banco de dados'!$F:$F)</f>
        <v>#NAME?</v>
      </c>
      <c r="CR85" s="27">
        <v>69</v>
      </c>
      <c r="CS85" s="27"/>
      <c r="CT85" s="26" t="str">
        <f>IF(AG85=0.5,"Suporte",IF(AND(AG85&gt;='Braços de IP'!$B$9,AG85&lt;='Braços de IP'!$D$9),'Braços de IP'!$E$9,IF(AND(AG85&gt;='Braços de IP'!$B$10,AG85&lt;='Braços de IP'!$D$10),'Braços de IP'!$E$10,IF(AND(AG85&gt;='Braços de IP'!$B$11,AG85&lt;='Braços de IP'!$D$11),'Braços de IP'!$E$11,IF(AND(AG85&gt;='Braços de IP'!$B$12,AG85&lt;='Braços de IP'!$D$12),'Braços de IP'!$E$12,IF(AND(AG85&gt;='Braços de IP'!$B$13,AG85&lt;='Braços de IP'!$D$13),'Braços de IP'!$E$13,IF(AND(AG85&gt;='Braços de IP'!$B$14,AG85&lt;='Braços de IP'!$D$14),'Braços de IP'!$E$14,"ERRO")))))))</f>
        <v>Médio I</v>
      </c>
      <c r="CU85" s="27"/>
      <c r="CV85" s="26" t="str">
        <f>IF($CU85="","",VLOOKUP($CU85,'Braços de IP'!$E$9:$I$15,2,0))</f>
        <v/>
      </c>
      <c r="CW85" s="29" t="str">
        <f>IF($CU85="","",VLOOKUP($CU85,'Braços de IP'!$E$9:$I$15,5,0))</f>
        <v/>
      </c>
      <c r="CX85" s="26"/>
      <c r="CY85" s="26"/>
      <c r="CZ85" s="26"/>
      <c r="DA85" s="26"/>
      <c r="DB85" s="26"/>
      <c r="DC85" s="26"/>
      <c r="DD85" s="30">
        <f t="shared" si="22"/>
        <v>30</v>
      </c>
      <c r="DE85" s="31">
        <f t="shared" si="23"/>
        <v>50</v>
      </c>
      <c r="DF85" s="30">
        <f t="shared" si="24"/>
        <v>80</v>
      </c>
      <c r="DG85" s="32">
        <f t="shared" si="25"/>
        <v>0.4</v>
      </c>
      <c r="DH85" s="33" t="s">
        <v>143</v>
      </c>
      <c r="DI85" s="34"/>
      <c r="DJ85" s="35"/>
      <c r="DK85" s="16" t="s">
        <v>144</v>
      </c>
      <c r="DL85" s="16"/>
    </row>
    <row r="86" spans="1:116" ht="15.75" hidden="1" customHeight="1" x14ac:dyDescent="0.25">
      <c r="A86" s="1" t="s">
        <v>145</v>
      </c>
      <c r="B86" s="15">
        <v>353</v>
      </c>
      <c r="C86" s="15" t="s">
        <v>146</v>
      </c>
      <c r="D86" s="16" t="s">
        <v>203</v>
      </c>
      <c r="E86" s="16">
        <v>-8.1136359999999996</v>
      </c>
      <c r="F86" s="16">
        <v>-34.899189</v>
      </c>
      <c r="G86" s="16" t="s">
        <v>160</v>
      </c>
      <c r="H86" s="16" t="s">
        <v>136</v>
      </c>
      <c r="I86" s="16" t="s">
        <v>135</v>
      </c>
      <c r="J86" s="16" t="s">
        <v>137</v>
      </c>
      <c r="K86" s="16">
        <v>70</v>
      </c>
      <c r="L86" s="16" t="s">
        <v>138</v>
      </c>
      <c r="M86" s="16">
        <v>0</v>
      </c>
      <c r="N86" s="16"/>
      <c r="O86" s="16">
        <v>1</v>
      </c>
      <c r="P86" s="17"/>
      <c r="Q86" s="17"/>
      <c r="R86" s="16"/>
      <c r="S86" s="16"/>
      <c r="T86" s="16"/>
      <c r="U86" s="17"/>
      <c r="V86" s="16">
        <v>0</v>
      </c>
      <c r="W86" s="16"/>
      <c r="X86" s="16"/>
      <c r="Y86" s="16">
        <v>0</v>
      </c>
      <c r="Z86" s="16">
        <v>0</v>
      </c>
      <c r="AA86" s="16" t="s">
        <v>139</v>
      </c>
      <c r="AB86" s="16" t="s">
        <v>140</v>
      </c>
      <c r="AC86" s="16">
        <v>18.45</v>
      </c>
      <c r="AD86" s="16">
        <v>6.14</v>
      </c>
      <c r="AE86" s="16">
        <v>1</v>
      </c>
      <c r="AF86" s="16">
        <v>1.47</v>
      </c>
      <c r="AG86" s="16">
        <v>2</v>
      </c>
      <c r="AH86" s="17">
        <f t="shared" si="1"/>
        <v>0.53</v>
      </c>
      <c r="AI86" s="16"/>
      <c r="AJ86" s="16"/>
      <c r="AK86" s="16"/>
      <c r="AL86" s="16"/>
      <c r="AM86" s="16">
        <v>0</v>
      </c>
      <c r="AN86" s="16"/>
      <c r="AO86" s="16">
        <v>0</v>
      </c>
      <c r="AP86" s="16">
        <v>0</v>
      </c>
      <c r="AQ86" s="16">
        <v>0</v>
      </c>
      <c r="AR86" s="17" t="s">
        <v>136</v>
      </c>
      <c r="AS86" s="19">
        <f t="shared" si="3"/>
        <v>0</v>
      </c>
      <c r="AT86" s="19"/>
      <c r="AU86" s="19">
        <f>VLOOKUP(G86,ABNT5101!$I$3:$J$9,2)</f>
        <v>10</v>
      </c>
      <c r="AV86" s="19">
        <f>VLOOKUP(G86,ABNT5101!$I$3:$M$9,5)</f>
        <v>0.18</v>
      </c>
      <c r="AW86" s="17" t="str">
        <f>_xlfn.XLOOKUP(G86,ABNT5101!I:I,ABNT5101!L:L)</f>
        <v>-</v>
      </c>
      <c r="AX86" s="17">
        <f>_xlfn.XLOOKUP(G86,ABNT5101!$I:$I,ABNT5101!M:M)</f>
        <v>0.18</v>
      </c>
      <c r="AY86" s="17" t="str">
        <f>_xlfn.XLOOKUP(G86,ABNT5101!$I:$I,ABNT5101!N:N)</f>
        <v>-</v>
      </c>
      <c r="AZ86" s="17">
        <f>_xlfn.XLOOKUP(G86,ABNT5101!$I:$I,ABNT5101!O:O)</f>
        <v>16</v>
      </c>
      <c r="BA86" s="20" t="str">
        <f t="shared" si="4"/>
        <v>NÃO ATENDE</v>
      </c>
      <c r="BB86" s="21">
        <f t="shared" ref="BB86:BC86" si="119">BE86/AU86-1</f>
        <v>-1</v>
      </c>
      <c r="BC86" s="21">
        <f t="shared" si="119"/>
        <v>-1</v>
      </c>
      <c r="BD86" s="21" t="str">
        <f t="shared" si="6"/>
        <v>-</v>
      </c>
      <c r="BE86" s="22"/>
      <c r="BF86" s="22"/>
      <c r="BG86" s="22"/>
      <c r="BH86" s="22"/>
      <c r="BI86" s="23"/>
      <c r="BJ86" s="22"/>
      <c r="BK86" s="20" t="str">
        <f t="shared" si="7"/>
        <v>NÃO ATENDE</v>
      </c>
      <c r="BL86" s="20" t="str">
        <f t="shared" si="8"/>
        <v>NÃO ATENDE</v>
      </c>
      <c r="BM86" s="20" t="str">
        <f t="shared" si="9"/>
        <v>NÃO ATENDE</v>
      </c>
      <c r="BN86" s="20" t="str">
        <f t="shared" si="10"/>
        <v>ATENDE</v>
      </c>
      <c r="BO86" s="24" t="str">
        <f t="shared" si="11"/>
        <v>C4</v>
      </c>
      <c r="BP86" s="24" t="str">
        <f t="shared" si="80"/>
        <v>P6</v>
      </c>
      <c r="BQ86" s="25">
        <f t="shared" si="13"/>
        <v>-1</v>
      </c>
      <c r="BR86" s="22"/>
      <c r="BS86" s="22"/>
      <c r="BT86" s="24">
        <f>IF(BP86="-","-",_xlfn.XLOOKUP(BP86,ABNT5101!$B$4:$B$9,ABNT5101!$C$4:$C$9))</f>
        <v>3</v>
      </c>
      <c r="BU86" s="24">
        <f>IF(BP86="-","-",_xlfn.XLOOKUP(BP86,ABNT5101!$B$4:$B$9,ABNT5101!$D$4:$D$9))</f>
        <v>0.6</v>
      </c>
      <c r="BV86" s="20" t="str">
        <f t="shared" si="14"/>
        <v>NÃO ATENDE</v>
      </c>
      <c r="BW86" s="20" t="str">
        <f t="shared" si="15"/>
        <v>NÃO ATENDE</v>
      </c>
      <c r="BX86" s="20" t="str">
        <f t="shared" si="16"/>
        <v>NÃO ATENDE</v>
      </c>
      <c r="BY86" s="24" t="str">
        <f t="shared" si="98"/>
        <v>P6</v>
      </c>
      <c r="BZ86" s="25">
        <f t="shared" si="31"/>
        <v>-1</v>
      </c>
      <c r="CA86" s="24"/>
      <c r="CB86" s="24"/>
      <c r="CC86" s="20">
        <f>IF(BY86="-","-",_xlfn.XLOOKUP(BY86,ABNT5101!$B$4:$B$9,ABNT5101!$C$4:$C$9))</f>
        <v>3</v>
      </c>
      <c r="CD86" s="24">
        <f>IF(BY86="-","-",_xlfn.XLOOKUP(BY86,ABNT5101!$B$4:$B$9,ABNT5101!$D$4:$D$9))</f>
        <v>0.6</v>
      </c>
      <c r="CE86" s="20" t="str">
        <f t="shared" si="18"/>
        <v>NÃO ATENDE</v>
      </c>
      <c r="CF86" s="20" t="str">
        <f t="shared" si="19"/>
        <v>NÃO ATENDE</v>
      </c>
      <c r="CG86" s="20" t="str">
        <f t="shared" si="20"/>
        <v>NÃO ATENDE</v>
      </c>
      <c r="CH86" s="26" t="e">
        <f>_xlfn.XLOOKUP(CI86,'Banco de dados'!$B:$B,'Banco de dados'!$D:$D)</f>
        <v>#N/A</v>
      </c>
      <c r="CI86" s="27"/>
      <c r="CJ86" s="26" t="e">
        <f>_xlfn.XLOOKUP(CI86,'Banco de dados'!$B:$B,'Banco de dados'!$E:$E)</f>
        <v>#N/A</v>
      </c>
      <c r="CK86" s="26"/>
      <c r="CL86" s="26" t="e">
        <f>IF(CK86="-","-",_xlfn.XLOOKUP(CK86,'Banco de dados'!$B:$B,'Banco de dados'!$E:$E))</f>
        <v>#N/A</v>
      </c>
      <c r="CM86" s="28">
        <f t="shared" si="21"/>
        <v>1</v>
      </c>
      <c r="CN86" s="26">
        <f>_xlfn.XLOOKUP(CI86,'Banco de dados'!$B:$B,'Banco de dados'!$H:$H)</f>
        <v>0</v>
      </c>
      <c r="CO86" s="26" t="e">
        <f t="array" aca="1" ref="CO86" ca="1">_xludf.XLOOKUP(CK86,'Banco de dados'!$B:$B,'Banco de dados'!$H:$H)</f>
        <v>#NAME?</v>
      </c>
      <c r="CP86" s="26" t="e">
        <f t="array" aca="1" ref="CP86" ca="1">_xludf.XLOOKUP(CI86,'Banco de dados'!$B:$B,'Banco de dados'!$F:$F)</f>
        <v>#NAME?</v>
      </c>
      <c r="CQ86" s="26" t="e">
        <f t="array" aca="1" ref="CQ86" ca="1">_xludf.XLOOKUP(CK86,'Banco de dados'!$B:$B,'Banco de dados'!$F:$F)</f>
        <v>#NAME?</v>
      </c>
      <c r="CR86" s="27">
        <v>112</v>
      </c>
      <c r="CS86" s="27"/>
      <c r="CT86" s="26" t="str">
        <f>IF(AG86=0.5,"Suporte",IF(AND(AG86&gt;='Braços de IP'!$B$9,AG86&lt;='Braços de IP'!$D$9),'Braços de IP'!$E$9,IF(AND(AG86&gt;='Braços de IP'!$B$10,AG86&lt;='Braços de IP'!$D$10),'Braços de IP'!$E$10,IF(AND(AG86&gt;='Braços de IP'!$B$11,AG86&lt;='Braços de IP'!$D$11),'Braços de IP'!$E$11,IF(AND(AG86&gt;='Braços de IP'!$B$12,AG86&lt;='Braços de IP'!$D$12),'Braços de IP'!$E$12,IF(AND(AG86&gt;='Braços de IP'!$B$13,AG86&lt;='Braços de IP'!$D$13),'Braços de IP'!$E$13,IF(AND(AG86&gt;='Braços de IP'!$B$14,AG86&lt;='Braços de IP'!$D$14),'Braços de IP'!$E$14,"ERRO")))))))</f>
        <v>Médio I</v>
      </c>
      <c r="CU86" s="27"/>
      <c r="CV86" s="26" t="str">
        <f>IF($CU86="","",VLOOKUP($CU86,'Braços de IP'!$E$9:$I$15,2,0))</f>
        <v/>
      </c>
      <c r="CW86" s="29" t="str">
        <f>IF($CU86="","",VLOOKUP($CU86,'Braços de IP'!$E$9:$I$15,5,0))</f>
        <v/>
      </c>
      <c r="CX86" s="26"/>
      <c r="CY86" s="26"/>
      <c r="CZ86" s="26"/>
      <c r="DA86" s="26"/>
      <c r="DB86" s="26"/>
      <c r="DC86" s="26"/>
      <c r="DD86" s="30">
        <f t="shared" si="22"/>
        <v>0</v>
      </c>
      <c r="DE86" s="31">
        <f t="shared" si="23"/>
        <v>70</v>
      </c>
      <c r="DF86" s="30">
        <f t="shared" si="24"/>
        <v>70</v>
      </c>
      <c r="DG86" s="32">
        <f t="shared" si="25"/>
        <v>1</v>
      </c>
      <c r="DH86" s="33" t="s">
        <v>143</v>
      </c>
      <c r="DI86" s="34"/>
      <c r="DJ86" s="35"/>
      <c r="DK86" s="16" t="s">
        <v>144</v>
      </c>
      <c r="DL86" s="16"/>
    </row>
    <row r="87" spans="1:116" ht="15.75" hidden="1" customHeight="1" x14ac:dyDescent="0.25">
      <c r="A87" s="1" t="s">
        <v>145</v>
      </c>
      <c r="B87" s="15">
        <v>353</v>
      </c>
      <c r="C87" s="15" t="s">
        <v>146</v>
      </c>
      <c r="D87" s="16" t="s">
        <v>203</v>
      </c>
      <c r="E87" s="16">
        <v>-8.1136359999999996</v>
      </c>
      <c r="F87" s="16">
        <v>-34.899189</v>
      </c>
      <c r="G87" s="16" t="s">
        <v>160</v>
      </c>
      <c r="H87" s="16" t="s">
        <v>136</v>
      </c>
      <c r="I87" s="16" t="s">
        <v>135</v>
      </c>
      <c r="J87" s="16" t="s">
        <v>137</v>
      </c>
      <c r="K87" s="16">
        <v>70</v>
      </c>
      <c r="L87" s="16" t="s">
        <v>138</v>
      </c>
      <c r="M87" s="16">
        <v>0</v>
      </c>
      <c r="N87" s="16"/>
      <c r="O87" s="16">
        <v>1</v>
      </c>
      <c r="P87" s="17"/>
      <c r="Q87" s="17"/>
      <c r="R87" s="16"/>
      <c r="S87" s="16"/>
      <c r="T87" s="16"/>
      <c r="U87" s="17"/>
      <c r="V87" s="16">
        <v>0</v>
      </c>
      <c r="W87" s="16"/>
      <c r="X87" s="16"/>
      <c r="Y87" s="16">
        <v>0</v>
      </c>
      <c r="Z87" s="16">
        <v>0</v>
      </c>
      <c r="AA87" s="16" t="s">
        <v>139</v>
      </c>
      <c r="AB87" s="16" t="s">
        <v>140</v>
      </c>
      <c r="AC87" s="16">
        <v>18.45</v>
      </c>
      <c r="AD87" s="16">
        <v>6.14</v>
      </c>
      <c r="AE87" s="16">
        <v>1</v>
      </c>
      <c r="AF87" s="16">
        <v>1.47</v>
      </c>
      <c r="AG87" s="16">
        <v>2</v>
      </c>
      <c r="AH87" s="17">
        <f t="shared" si="1"/>
        <v>0.53</v>
      </c>
      <c r="AI87" s="16"/>
      <c r="AJ87" s="16"/>
      <c r="AK87" s="16"/>
      <c r="AL87" s="16"/>
      <c r="AM87" s="16">
        <v>0</v>
      </c>
      <c r="AN87" s="16"/>
      <c r="AO87" s="16">
        <v>0</v>
      </c>
      <c r="AP87" s="16">
        <v>0</v>
      </c>
      <c r="AQ87" s="16">
        <v>0</v>
      </c>
      <c r="AR87" s="17" t="s">
        <v>136</v>
      </c>
      <c r="AS87" s="19">
        <f t="shared" si="3"/>
        <v>0</v>
      </c>
      <c r="AT87" s="19"/>
      <c r="AU87" s="19">
        <f>VLOOKUP(G87,ABNT5101!$I$3:$J$9,2)</f>
        <v>10</v>
      </c>
      <c r="AV87" s="19">
        <f>VLOOKUP(G87,ABNT5101!$I$3:$M$9,5)</f>
        <v>0.18</v>
      </c>
      <c r="AW87" s="17" t="str">
        <f>_xlfn.XLOOKUP(G87,ABNT5101!I:I,ABNT5101!L:L)</f>
        <v>-</v>
      </c>
      <c r="AX87" s="17">
        <f>_xlfn.XLOOKUP(G87,ABNT5101!$I:$I,ABNT5101!M:M)</f>
        <v>0.18</v>
      </c>
      <c r="AY87" s="17" t="str">
        <f>_xlfn.XLOOKUP(G87,ABNT5101!$I:$I,ABNT5101!N:N)</f>
        <v>-</v>
      </c>
      <c r="AZ87" s="17">
        <f>_xlfn.XLOOKUP(G87,ABNT5101!$I:$I,ABNT5101!O:O)</f>
        <v>16</v>
      </c>
      <c r="BA87" s="20" t="str">
        <f t="shared" si="4"/>
        <v>NÃO ATENDE</v>
      </c>
      <c r="BB87" s="21">
        <f t="shared" ref="BB87:BC87" si="120">BE87/AU87-1</f>
        <v>-1</v>
      </c>
      <c r="BC87" s="21">
        <f t="shared" si="120"/>
        <v>-1</v>
      </c>
      <c r="BD87" s="21" t="str">
        <f t="shared" si="6"/>
        <v>-</v>
      </c>
      <c r="BE87" s="22"/>
      <c r="BF87" s="22"/>
      <c r="BG87" s="22"/>
      <c r="BH87" s="22"/>
      <c r="BI87" s="23"/>
      <c r="BJ87" s="22"/>
      <c r="BK87" s="20" t="str">
        <f t="shared" si="7"/>
        <v>NÃO ATENDE</v>
      </c>
      <c r="BL87" s="20" t="str">
        <f t="shared" si="8"/>
        <v>NÃO ATENDE</v>
      </c>
      <c r="BM87" s="20" t="str">
        <f t="shared" si="9"/>
        <v>NÃO ATENDE</v>
      </c>
      <c r="BN87" s="20" t="str">
        <f t="shared" si="10"/>
        <v>ATENDE</v>
      </c>
      <c r="BO87" s="24" t="str">
        <f t="shared" si="11"/>
        <v>C4</v>
      </c>
      <c r="BP87" s="24" t="str">
        <f t="shared" si="80"/>
        <v>P6</v>
      </c>
      <c r="BQ87" s="25">
        <f t="shared" si="13"/>
        <v>-1</v>
      </c>
      <c r="BR87" s="22"/>
      <c r="BS87" s="22"/>
      <c r="BT87" s="24">
        <f>IF(BP87="-","-",_xlfn.XLOOKUP(BP87,ABNT5101!$B$4:$B$9,ABNT5101!$C$4:$C$9))</f>
        <v>3</v>
      </c>
      <c r="BU87" s="24">
        <f>IF(BP87="-","-",_xlfn.XLOOKUP(BP87,ABNT5101!$B$4:$B$9,ABNT5101!$D$4:$D$9))</f>
        <v>0.6</v>
      </c>
      <c r="BV87" s="20" t="str">
        <f t="shared" si="14"/>
        <v>NÃO ATENDE</v>
      </c>
      <c r="BW87" s="20" t="str">
        <f t="shared" si="15"/>
        <v>NÃO ATENDE</v>
      </c>
      <c r="BX87" s="20" t="str">
        <f t="shared" si="16"/>
        <v>NÃO ATENDE</v>
      </c>
      <c r="BY87" s="24" t="str">
        <f t="shared" si="98"/>
        <v>P6</v>
      </c>
      <c r="BZ87" s="25">
        <f t="shared" si="31"/>
        <v>-1</v>
      </c>
      <c r="CA87" s="24"/>
      <c r="CB87" s="24"/>
      <c r="CC87" s="20">
        <f>IF(BY87="-","-",_xlfn.XLOOKUP(BY87,ABNT5101!$B$4:$B$9,ABNT5101!$C$4:$C$9))</f>
        <v>3</v>
      </c>
      <c r="CD87" s="24">
        <f>IF(BY87="-","-",_xlfn.XLOOKUP(BY87,ABNT5101!$B$4:$B$9,ABNT5101!$D$4:$D$9))</f>
        <v>0.6</v>
      </c>
      <c r="CE87" s="20" t="str">
        <f t="shared" si="18"/>
        <v>NÃO ATENDE</v>
      </c>
      <c r="CF87" s="20" t="str">
        <f t="shared" si="19"/>
        <v>NÃO ATENDE</v>
      </c>
      <c r="CG87" s="20" t="str">
        <f t="shared" si="20"/>
        <v>NÃO ATENDE</v>
      </c>
      <c r="CH87" s="26" t="e">
        <f>_xlfn.XLOOKUP(CI87,'Banco de dados'!$B:$B,'Banco de dados'!$D:$D)</f>
        <v>#N/A</v>
      </c>
      <c r="CI87" s="27"/>
      <c r="CJ87" s="26" t="e">
        <f>_xlfn.XLOOKUP(CI87,'Banco de dados'!$B:$B,'Banco de dados'!$E:$E)</f>
        <v>#N/A</v>
      </c>
      <c r="CK87" s="26"/>
      <c r="CL87" s="26" t="e">
        <f>IF(CK87="-","-",_xlfn.XLOOKUP(CK87,'Banco de dados'!$B:$B,'Banco de dados'!$E:$E))</f>
        <v>#N/A</v>
      </c>
      <c r="CM87" s="28">
        <f t="shared" si="21"/>
        <v>1</v>
      </c>
      <c r="CN87" s="26">
        <f>_xlfn.XLOOKUP(CI87,'Banco de dados'!$B:$B,'Banco de dados'!$H:$H)</f>
        <v>0</v>
      </c>
      <c r="CO87" s="26" t="e">
        <f t="array" aca="1" ref="CO87" ca="1">_xludf.XLOOKUP(CK87,'Banco de dados'!$B:$B,'Banco de dados'!$H:$H)</f>
        <v>#NAME?</v>
      </c>
      <c r="CP87" s="26" t="e">
        <f t="array" aca="1" ref="CP87" ca="1">_xludf.XLOOKUP(CI87,'Banco de dados'!$B:$B,'Banco de dados'!$F:$F)</f>
        <v>#NAME?</v>
      </c>
      <c r="CQ87" s="26" t="e">
        <f t="array" aca="1" ref="CQ87" ca="1">_xludf.XLOOKUP(CK87,'Banco de dados'!$B:$B,'Banco de dados'!$F:$F)</f>
        <v>#NAME?</v>
      </c>
      <c r="CR87" s="27">
        <v>113</v>
      </c>
      <c r="CS87" s="27"/>
      <c r="CT87" s="26" t="str">
        <f>IF(AG87=0.5,"Suporte",IF(AND(AG87&gt;='Braços de IP'!$B$9,AG87&lt;='Braços de IP'!$D$9),'Braços de IP'!$E$9,IF(AND(AG87&gt;='Braços de IP'!$B$10,AG87&lt;='Braços de IP'!$D$10),'Braços de IP'!$E$10,IF(AND(AG87&gt;='Braços de IP'!$B$11,AG87&lt;='Braços de IP'!$D$11),'Braços de IP'!$E$11,IF(AND(AG87&gt;='Braços de IP'!$B$12,AG87&lt;='Braços de IP'!$D$12),'Braços de IP'!$E$12,IF(AND(AG87&gt;='Braços de IP'!$B$13,AG87&lt;='Braços de IP'!$D$13),'Braços de IP'!$E$13,IF(AND(AG87&gt;='Braços de IP'!$B$14,AG87&lt;='Braços de IP'!$D$14),'Braços de IP'!$E$14,"ERRO")))))))</f>
        <v>Médio I</v>
      </c>
      <c r="CU87" s="27"/>
      <c r="CV87" s="26" t="str">
        <f>IF($CU87="","",VLOOKUP($CU87,'Braços de IP'!$E$9:$I$15,2,0))</f>
        <v/>
      </c>
      <c r="CW87" s="29" t="str">
        <f>IF($CU87="","",VLOOKUP($CU87,'Braços de IP'!$E$9:$I$15,5,0))</f>
        <v/>
      </c>
      <c r="CX87" s="26"/>
      <c r="CY87" s="26"/>
      <c r="CZ87" s="26"/>
      <c r="DA87" s="26"/>
      <c r="DB87" s="26"/>
      <c r="DC87" s="26"/>
      <c r="DD87" s="30">
        <f t="shared" si="22"/>
        <v>0</v>
      </c>
      <c r="DE87" s="31">
        <f t="shared" si="23"/>
        <v>70</v>
      </c>
      <c r="DF87" s="30">
        <f t="shared" si="24"/>
        <v>70</v>
      </c>
      <c r="DG87" s="32">
        <f t="shared" si="25"/>
        <v>1</v>
      </c>
      <c r="DH87" s="33" t="s">
        <v>143</v>
      </c>
      <c r="DI87" s="34"/>
      <c r="DJ87" s="35"/>
      <c r="DK87" s="16" t="s">
        <v>144</v>
      </c>
      <c r="DL87" s="16"/>
    </row>
    <row r="88" spans="1:116" ht="15.75" hidden="1" customHeight="1" x14ac:dyDescent="0.25">
      <c r="A88" s="1" t="s">
        <v>145</v>
      </c>
      <c r="B88" s="15">
        <v>353</v>
      </c>
      <c r="C88" s="15" t="s">
        <v>146</v>
      </c>
      <c r="D88" s="16" t="s">
        <v>203</v>
      </c>
      <c r="E88" s="16">
        <v>-8.1136359999999996</v>
      </c>
      <c r="F88" s="16">
        <v>-34.899189</v>
      </c>
      <c r="G88" s="16" t="s">
        <v>160</v>
      </c>
      <c r="H88" s="16" t="s">
        <v>136</v>
      </c>
      <c r="I88" s="16" t="s">
        <v>135</v>
      </c>
      <c r="J88" s="16" t="s">
        <v>137</v>
      </c>
      <c r="K88" s="16">
        <v>70</v>
      </c>
      <c r="L88" s="16" t="s">
        <v>138</v>
      </c>
      <c r="M88" s="16">
        <v>0</v>
      </c>
      <c r="N88" s="16"/>
      <c r="O88" s="16">
        <v>1</v>
      </c>
      <c r="P88" s="17"/>
      <c r="Q88" s="17"/>
      <c r="R88" s="16"/>
      <c r="S88" s="16"/>
      <c r="T88" s="16"/>
      <c r="U88" s="17"/>
      <c r="V88" s="16">
        <v>0</v>
      </c>
      <c r="W88" s="16"/>
      <c r="X88" s="16"/>
      <c r="Y88" s="16">
        <v>0</v>
      </c>
      <c r="Z88" s="16">
        <v>0</v>
      </c>
      <c r="AA88" s="16" t="s">
        <v>139</v>
      </c>
      <c r="AB88" s="16" t="s">
        <v>140</v>
      </c>
      <c r="AC88" s="16">
        <v>18.45</v>
      </c>
      <c r="AD88" s="16">
        <v>6.14</v>
      </c>
      <c r="AE88" s="16">
        <v>1</v>
      </c>
      <c r="AF88" s="16">
        <v>1.47</v>
      </c>
      <c r="AG88" s="16">
        <v>2</v>
      </c>
      <c r="AH88" s="17">
        <f t="shared" si="1"/>
        <v>0.53</v>
      </c>
      <c r="AI88" s="16"/>
      <c r="AJ88" s="16"/>
      <c r="AK88" s="16"/>
      <c r="AL88" s="16"/>
      <c r="AM88" s="16">
        <v>0</v>
      </c>
      <c r="AN88" s="16"/>
      <c r="AO88" s="16">
        <v>0</v>
      </c>
      <c r="AP88" s="16">
        <v>0</v>
      </c>
      <c r="AQ88" s="16">
        <v>0</v>
      </c>
      <c r="AR88" s="17" t="s">
        <v>136</v>
      </c>
      <c r="AS88" s="19">
        <f t="shared" si="3"/>
        <v>0</v>
      </c>
      <c r="AT88" s="19"/>
      <c r="AU88" s="19">
        <f>VLOOKUP(G88,ABNT5101!$I$3:$J$9,2)</f>
        <v>10</v>
      </c>
      <c r="AV88" s="19">
        <f>VLOOKUP(G88,ABNT5101!$I$3:$M$9,5)</f>
        <v>0.18</v>
      </c>
      <c r="AW88" s="17" t="str">
        <f>_xlfn.XLOOKUP(G88,ABNT5101!I:I,ABNT5101!L:L)</f>
        <v>-</v>
      </c>
      <c r="AX88" s="17">
        <f>_xlfn.XLOOKUP(G88,ABNT5101!$I:$I,ABNT5101!M:M)</f>
        <v>0.18</v>
      </c>
      <c r="AY88" s="17" t="str">
        <f>_xlfn.XLOOKUP(G88,ABNT5101!$I:$I,ABNT5101!N:N)</f>
        <v>-</v>
      </c>
      <c r="AZ88" s="17">
        <f>_xlfn.XLOOKUP(G88,ABNT5101!$I:$I,ABNT5101!O:O)</f>
        <v>16</v>
      </c>
      <c r="BA88" s="20" t="str">
        <f t="shared" si="4"/>
        <v>NÃO ATENDE</v>
      </c>
      <c r="BB88" s="21">
        <f t="shared" ref="BB88:BC88" si="121">BE88/AU88-1</f>
        <v>-1</v>
      </c>
      <c r="BC88" s="21">
        <f t="shared" si="121"/>
        <v>-1</v>
      </c>
      <c r="BD88" s="21" t="str">
        <f t="shared" si="6"/>
        <v>-</v>
      </c>
      <c r="BE88" s="22"/>
      <c r="BF88" s="22"/>
      <c r="BG88" s="22"/>
      <c r="BH88" s="22"/>
      <c r="BI88" s="23"/>
      <c r="BJ88" s="22"/>
      <c r="BK88" s="20" t="str">
        <f t="shared" si="7"/>
        <v>NÃO ATENDE</v>
      </c>
      <c r="BL88" s="20" t="str">
        <f t="shared" si="8"/>
        <v>NÃO ATENDE</v>
      </c>
      <c r="BM88" s="20" t="str">
        <f t="shared" si="9"/>
        <v>NÃO ATENDE</v>
      </c>
      <c r="BN88" s="20" t="str">
        <f t="shared" si="10"/>
        <v>ATENDE</v>
      </c>
      <c r="BO88" s="24" t="str">
        <f t="shared" si="11"/>
        <v>C4</v>
      </c>
      <c r="BP88" s="24" t="str">
        <f t="shared" si="80"/>
        <v>P6</v>
      </c>
      <c r="BQ88" s="25">
        <f t="shared" si="13"/>
        <v>-1</v>
      </c>
      <c r="BR88" s="22"/>
      <c r="BS88" s="22"/>
      <c r="BT88" s="24">
        <f>IF(BP88="-","-",_xlfn.XLOOKUP(BP88,ABNT5101!$B$4:$B$9,ABNT5101!$C$4:$C$9))</f>
        <v>3</v>
      </c>
      <c r="BU88" s="24">
        <f>IF(BP88="-","-",_xlfn.XLOOKUP(BP88,ABNT5101!$B$4:$B$9,ABNT5101!$D$4:$D$9))</f>
        <v>0.6</v>
      </c>
      <c r="BV88" s="20" t="str">
        <f t="shared" si="14"/>
        <v>NÃO ATENDE</v>
      </c>
      <c r="BW88" s="20" t="str">
        <f t="shared" si="15"/>
        <v>NÃO ATENDE</v>
      </c>
      <c r="BX88" s="20" t="str">
        <f t="shared" si="16"/>
        <v>NÃO ATENDE</v>
      </c>
      <c r="BY88" s="24" t="str">
        <f t="shared" si="98"/>
        <v>P6</v>
      </c>
      <c r="BZ88" s="25">
        <f t="shared" si="31"/>
        <v>-1</v>
      </c>
      <c r="CA88" s="24"/>
      <c r="CB88" s="24"/>
      <c r="CC88" s="20">
        <f>IF(BY88="-","-",_xlfn.XLOOKUP(BY88,ABNT5101!$B$4:$B$9,ABNT5101!$C$4:$C$9))</f>
        <v>3</v>
      </c>
      <c r="CD88" s="24">
        <f>IF(BY88="-","-",_xlfn.XLOOKUP(BY88,ABNT5101!$B$4:$B$9,ABNT5101!$D$4:$D$9))</f>
        <v>0.6</v>
      </c>
      <c r="CE88" s="20" t="str">
        <f t="shared" si="18"/>
        <v>NÃO ATENDE</v>
      </c>
      <c r="CF88" s="20" t="str">
        <f t="shared" si="19"/>
        <v>NÃO ATENDE</v>
      </c>
      <c r="CG88" s="20" t="str">
        <f t="shared" si="20"/>
        <v>NÃO ATENDE</v>
      </c>
      <c r="CH88" s="26" t="e">
        <f>_xlfn.XLOOKUP(CI88,'Banco de dados'!$B:$B,'Banco de dados'!$D:$D)</f>
        <v>#N/A</v>
      </c>
      <c r="CI88" s="27"/>
      <c r="CJ88" s="26" t="e">
        <f>_xlfn.XLOOKUP(CI88,'Banco de dados'!$B:$B,'Banco de dados'!$E:$E)</f>
        <v>#N/A</v>
      </c>
      <c r="CK88" s="26"/>
      <c r="CL88" s="26" t="e">
        <f>IF(CK88="-","-",_xlfn.XLOOKUP(CK88,'Banco de dados'!$B:$B,'Banco de dados'!$E:$E))</f>
        <v>#N/A</v>
      </c>
      <c r="CM88" s="28">
        <f t="shared" si="21"/>
        <v>1</v>
      </c>
      <c r="CN88" s="26">
        <f>_xlfn.XLOOKUP(CI88,'Banco de dados'!$B:$B,'Banco de dados'!$H:$H)</f>
        <v>0</v>
      </c>
      <c r="CO88" s="26" t="e">
        <f t="array" aca="1" ref="CO88" ca="1">_xludf.XLOOKUP(CK88,'Banco de dados'!$B:$B,'Banco de dados'!$H:$H)</f>
        <v>#NAME?</v>
      </c>
      <c r="CP88" s="26" t="e">
        <f t="array" aca="1" ref="CP88" ca="1">_xludf.XLOOKUP(CI88,'Banco de dados'!$B:$B,'Banco de dados'!$F:$F)</f>
        <v>#NAME?</v>
      </c>
      <c r="CQ88" s="26" t="e">
        <f t="array" aca="1" ref="CQ88" ca="1">_xludf.XLOOKUP(CK88,'Banco de dados'!$B:$B,'Banco de dados'!$F:$F)</f>
        <v>#NAME?</v>
      </c>
      <c r="CR88" s="27">
        <v>114</v>
      </c>
      <c r="CS88" s="27"/>
      <c r="CT88" s="26" t="str">
        <f>IF(AG88=0.5,"Suporte",IF(AND(AG88&gt;='Braços de IP'!$B$9,AG88&lt;='Braços de IP'!$D$9),'Braços de IP'!$E$9,IF(AND(AG88&gt;='Braços de IP'!$B$10,AG88&lt;='Braços de IP'!$D$10),'Braços de IP'!$E$10,IF(AND(AG88&gt;='Braços de IP'!$B$11,AG88&lt;='Braços de IP'!$D$11),'Braços de IP'!$E$11,IF(AND(AG88&gt;='Braços de IP'!$B$12,AG88&lt;='Braços de IP'!$D$12),'Braços de IP'!$E$12,IF(AND(AG88&gt;='Braços de IP'!$B$13,AG88&lt;='Braços de IP'!$D$13),'Braços de IP'!$E$13,IF(AND(AG88&gt;='Braços de IP'!$B$14,AG88&lt;='Braços de IP'!$D$14),'Braços de IP'!$E$14,"ERRO")))))))</f>
        <v>Médio I</v>
      </c>
      <c r="CU88" s="27"/>
      <c r="CV88" s="26" t="str">
        <f>IF($CU88="","",VLOOKUP($CU88,'Braços de IP'!$E$9:$I$15,2,0))</f>
        <v/>
      </c>
      <c r="CW88" s="29" t="str">
        <f>IF($CU88="","",VLOOKUP($CU88,'Braços de IP'!$E$9:$I$15,5,0))</f>
        <v/>
      </c>
      <c r="CX88" s="26"/>
      <c r="CY88" s="26"/>
      <c r="CZ88" s="26"/>
      <c r="DA88" s="26"/>
      <c r="DB88" s="26"/>
      <c r="DC88" s="26"/>
      <c r="DD88" s="30">
        <f t="shared" si="22"/>
        <v>0</v>
      </c>
      <c r="DE88" s="31">
        <f t="shared" si="23"/>
        <v>70</v>
      </c>
      <c r="DF88" s="30">
        <f t="shared" si="24"/>
        <v>70</v>
      </c>
      <c r="DG88" s="32">
        <f t="shared" si="25"/>
        <v>1</v>
      </c>
      <c r="DH88" s="33" t="s">
        <v>143</v>
      </c>
      <c r="DI88" s="34"/>
      <c r="DJ88" s="35"/>
      <c r="DK88" s="16" t="s">
        <v>144</v>
      </c>
      <c r="DL88" s="16"/>
    </row>
    <row r="89" spans="1:116" ht="15.75" hidden="1" customHeight="1" x14ac:dyDescent="0.25">
      <c r="A89" s="1" t="s">
        <v>145</v>
      </c>
      <c r="B89" s="15">
        <v>354</v>
      </c>
      <c r="C89" s="15" t="s">
        <v>146</v>
      </c>
      <c r="D89" s="16" t="s">
        <v>204</v>
      </c>
      <c r="E89" s="16">
        <v>-8.1135990000000007</v>
      </c>
      <c r="F89" s="16">
        <v>-34.899205000000002</v>
      </c>
      <c r="G89" s="16" t="s">
        <v>205</v>
      </c>
      <c r="H89" s="16" t="s">
        <v>136</v>
      </c>
      <c r="I89" s="16" t="s">
        <v>135</v>
      </c>
      <c r="J89" s="16" t="s">
        <v>137</v>
      </c>
      <c r="K89" s="16">
        <v>96</v>
      </c>
      <c r="L89" s="16" t="s">
        <v>138</v>
      </c>
      <c r="M89" s="16">
        <v>0</v>
      </c>
      <c r="N89" s="16"/>
      <c r="O89" s="16">
        <v>4</v>
      </c>
      <c r="P89" s="17"/>
      <c r="Q89" s="17"/>
      <c r="R89" s="16"/>
      <c r="S89" s="16"/>
      <c r="T89" s="16"/>
      <c r="U89" s="17"/>
      <c r="V89" s="16">
        <v>0</v>
      </c>
      <c r="W89" s="16"/>
      <c r="X89" s="16"/>
      <c r="Y89" s="16">
        <v>0</v>
      </c>
      <c r="Z89" s="16">
        <v>0</v>
      </c>
      <c r="AA89" s="16" t="s">
        <v>150</v>
      </c>
      <c r="AB89" s="16" t="s">
        <v>140</v>
      </c>
      <c r="AC89" s="16">
        <v>21.6</v>
      </c>
      <c r="AD89" s="16">
        <v>8.01</v>
      </c>
      <c r="AE89" s="16">
        <v>1</v>
      </c>
      <c r="AF89" s="16">
        <v>0.37</v>
      </c>
      <c r="AG89" s="16">
        <v>3.6</v>
      </c>
      <c r="AH89" s="17">
        <f t="shared" si="1"/>
        <v>3.23</v>
      </c>
      <c r="AI89" s="16"/>
      <c r="AJ89" s="16"/>
      <c r="AK89" s="16"/>
      <c r="AL89" s="16"/>
      <c r="AM89" s="16">
        <v>0</v>
      </c>
      <c r="AN89" s="16"/>
      <c r="AO89" s="16">
        <v>0</v>
      </c>
      <c r="AP89" s="16">
        <v>0</v>
      </c>
      <c r="AQ89" s="16">
        <v>0</v>
      </c>
      <c r="AR89" s="17" t="s">
        <v>136</v>
      </c>
      <c r="AS89" s="19">
        <f t="shared" si="3"/>
        <v>0</v>
      </c>
      <c r="AT89" s="19"/>
      <c r="AU89" s="19">
        <f>VLOOKUP(G89,ABNT5101!$I$3:$J$9,2)</f>
        <v>20</v>
      </c>
      <c r="AV89" s="19">
        <f>VLOOKUP(G89,ABNT5101!$I$3:$M$9,5)</f>
        <v>0.28000000000000003</v>
      </c>
      <c r="AW89" s="17" t="str">
        <f>_xlfn.XLOOKUP(G89,ABNT5101!I:I,ABNT5101!L:L)</f>
        <v>-</v>
      </c>
      <c r="AX89" s="17">
        <f>_xlfn.XLOOKUP(G89,ABNT5101!$I:$I,ABNT5101!M:M)</f>
        <v>0.28000000000000003</v>
      </c>
      <c r="AY89" s="17" t="str">
        <f>_xlfn.XLOOKUP(G89,ABNT5101!$I:$I,ABNT5101!N:N)</f>
        <v>-</v>
      </c>
      <c r="AZ89" s="17">
        <f>_xlfn.XLOOKUP(G89,ABNT5101!$I:$I,ABNT5101!O:O)</f>
        <v>14</v>
      </c>
      <c r="BA89" s="20" t="str">
        <f t="shared" si="4"/>
        <v>ATENDE</v>
      </c>
      <c r="BB89" s="21">
        <f t="shared" ref="BB89:BC89" si="122">BE89/AU89-1</f>
        <v>0.11299999999999999</v>
      </c>
      <c r="BC89" s="21">
        <f t="shared" si="122"/>
        <v>0.85714285714285698</v>
      </c>
      <c r="BD89" s="21" t="str">
        <f t="shared" si="6"/>
        <v>-</v>
      </c>
      <c r="BE89" s="22">
        <v>22.26</v>
      </c>
      <c r="BF89" s="22">
        <v>0.52</v>
      </c>
      <c r="BG89" s="22"/>
      <c r="BH89" s="22"/>
      <c r="BI89" s="23"/>
      <c r="BJ89" s="22"/>
      <c r="BK89" s="20" t="str">
        <f t="shared" si="7"/>
        <v>ATENDE</v>
      </c>
      <c r="BL89" s="20" t="str">
        <f t="shared" si="8"/>
        <v>ATENDE</v>
      </c>
      <c r="BM89" s="20" t="str">
        <f t="shared" si="9"/>
        <v>ATENDE</v>
      </c>
      <c r="BN89" s="20" t="str">
        <f t="shared" si="10"/>
        <v>ATENDE</v>
      </c>
      <c r="BO89" s="24" t="str">
        <f t="shared" si="11"/>
        <v>C2</v>
      </c>
      <c r="BP89" s="24" t="str">
        <f t="shared" si="80"/>
        <v>P6</v>
      </c>
      <c r="BQ89" s="25">
        <f t="shared" si="13"/>
        <v>2.9466666666666668</v>
      </c>
      <c r="BR89" s="22">
        <v>11.84</v>
      </c>
      <c r="BS89" s="22">
        <v>9.4600000000000009</v>
      </c>
      <c r="BT89" s="24">
        <f>IF(BP89="-","-",_xlfn.XLOOKUP(BP89,ABNT5101!$B$4:$B$9,ABNT5101!$C$4:$C$9))</f>
        <v>3</v>
      </c>
      <c r="BU89" s="24">
        <f>IF(BP89="-","-",_xlfn.XLOOKUP(BP89,ABNT5101!$B$4:$B$9,ABNT5101!$D$4:$D$9))</f>
        <v>0.6</v>
      </c>
      <c r="BV89" s="20" t="str">
        <f t="shared" si="14"/>
        <v>ATENDE</v>
      </c>
      <c r="BW89" s="20" t="str">
        <f t="shared" si="15"/>
        <v>ATENDE</v>
      </c>
      <c r="BX89" s="20" t="str">
        <f t="shared" si="16"/>
        <v>ATENDE</v>
      </c>
      <c r="BY89" s="24" t="str">
        <f t="shared" si="98"/>
        <v>P6</v>
      </c>
      <c r="BZ89" s="25">
        <f t="shared" si="31"/>
        <v>2.4666666666666668</v>
      </c>
      <c r="CA89" s="24">
        <v>10.4</v>
      </c>
      <c r="CB89" s="24">
        <v>7.85</v>
      </c>
      <c r="CC89" s="20">
        <f>IF(BY89="-","-",_xlfn.XLOOKUP(BY89,ABNT5101!$B$4:$B$9,ABNT5101!$C$4:$C$9))</f>
        <v>3</v>
      </c>
      <c r="CD89" s="24">
        <f>IF(BY89="-","-",_xlfn.XLOOKUP(BY89,ABNT5101!$B$4:$B$9,ABNT5101!$D$4:$D$9))</f>
        <v>0.6</v>
      </c>
      <c r="CE89" s="20" t="str">
        <f t="shared" si="18"/>
        <v>ATENDE</v>
      </c>
      <c r="CF89" s="20" t="str">
        <f t="shared" si="19"/>
        <v>ATENDE</v>
      </c>
      <c r="CG89" s="20" t="str">
        <f t="shared" si="20"/>
        <v>ATENDE</v>
      </c>
      <c r="CH89" s="26" t="str">
        <f>_xlfn.XLOOKUP(CI89,'Banco de dados'!$B:$B,'Banco de dados'!$D:$D)</f>
        <v>LEDSTAR</v>
      </c>
      <c r="CI89" s="47" t="str">
        <f>'Banco de dados'!B8</f>
        <v xml:space="preserve"> SL VT 9.1 52W</v>
      </c>
      <c r="CJ89" s="26" t="str">
        <f>_xlfn.XLOOKUP(CI89,'Banco de dados'!$B:$B,'Banco de dados'!$E:$E)</f>
        <v>LUM LED SL VT 9.1 52W</v>
      </c>
      <c r="CK89" s="26"/>
      <c r="CL89" s="26" t="e">
        <f>IF(CK89="-","-",_xlfn.XLOOKUP(CK89,'Banco de dados'!$B:$B,'Banco de dados'!$E:$E))</f>
        <v>#N/A</v>
      </c>
      <c r="CM89" s="28">
        <f t="shared" si="21"/>
        <v>1</v>
      </c>
      <c r="CN89" s="26">
        <f>_xlfn.XLOOKUP(CI89,'Banco de dados'!$B:$B,'Banco de dados'!$H:$H)</f>
        <v>52</v>
      </c>
      <c r="CO89" s="26" t="e">
        <f t="array" aca="1" ref="CO89" ca="1">_xludf.XLOOKUP(CK89,'Banco de dados'!$B:$B,'Banco de dados'!$H:$H)</f>
        <v>#NAME?</v>
      </c>
      <c r="CP89" s="51" t="e">
        <f t="array" aca="1" ref="CP89" ca="1">_xludf.XLOOKUP(CI89,'Banco de dados'!$B:$B,'Banco de dados'!$F:$F)</f>
        <v>#NAME?</v>
      </c>
      <c r="CQ89" s="26" t="e">
        <f t="array" aca="1" ref="CQ89" ca="1">_xludf.XLOOKUP(CK89,'Banco de dados'!$B:$B,'Banco de dados'!$F:$F)</f>
        <v>#NAME?</v>
      </c>
      <c r="CR89" s="27">
        <v>115</v>
      </c>
      <c r="CS89" s="27"/>
      <c r="CT89" s="26" t="str">
        <f>IF(AG89=0.5,"Suporte",IF(AND(AG89&gt;='Braços de IP'!$B$9,AG89&lt;='Braços de IP'!$D$9),'Braços de IP'!$E$9,IF(AND(AG89&gt;='Braços de IP'!$B$10,AG89&lt;='Braços de IP'!$D$10),'Braços de IP'!$E$10,IF(AND(AG89&gt;='Braços de IP'!$B$11,AG89&lt;='Braços de IP'!$D$11),'Braços de IP'!$E$11,IF(AND(AG89&gt;='Braços de IP'!$B$12,AG89&lt;='Braços de IP'!$D$12),'Braços de IP'!$E$12,IF(AND(AG89&gt;='Braços de IP'!$B$13,AG89&lt;='Braços de IP'!$D$13),'Braços de IP'!$E$13,IF(AND(AG89&gt;='Braços de IP'!$B$14,AG89&lt;='Braços de IP'!$D$14),'Braços de IP'!$E$14,"ERRO")))))))</f>
        <v>Longo II</v>
      </c>
      <c r="CU89" s="27"/>
      <c r="CV89" s="26" t="str">
        <f>IF($CU89="","",VLOOKUP($CU89,'Braços de IP'!$E$9:$I$15,2,0))</f>
        <v/>
      </c>
      <c r="CW89" s="29" t="str">
        <f>IF($CU89="","",VLOOKUP($CU89,'Braços de IP'!$E$9:$I$15,5,0))</f>
        <v/>
      </c>
      <c r="CX89" s="26"/>
      <c r="CY89" s="26"/>
      <c r="CZ89" s="26"/>
      <c r="DA89" s="26"/>
      <c r="DB89" s="26"/>
      <c r="DC89" s="26"/>
      <c r="DD89" s="30">
        <f t="shared" si="22"/>
        <v>52</v>
      </c>
      <c r="DE89" s="31">
        <f t="shared" si="23"/>
        <v>96</v>
      </c>
      <c r="DF89" s="30">
        <f t="shared" si="24"/>
        <v>148</v>
      </c>
      <c r="DG89" s="32">
        <f t="shared" si="25"/>
        <v>0.45833333333333337</v>
      </c>
      <c r="DH89" s="33" t="s">
        <v>143</v>
      </c>
      <c r="DI89" s="34"/>
      <c r="DJ89" s="35"/>
      <c r="DK89" s="16" t="s">
        <v>144</v>
      </c>
      <c r="DL89" s="16"/>
    </row>
    <row r="90" spans="1:116" ht="15.75" hidden="1" customHeight="1" x14ac:dyDescent="0.25">
      <c r="A90" s="1" t="s">
        <v>145</v>
      </c>
      <c r="B90" s="15">
        <v>354</v>
      </c>
      <c r="C90" s="15" t="s">
        <v>146</v>
      </c>
      <c r="D90" s="16" t="s">
        <v>204</v>
      </c>
      <c r="E90" s="16">
        <v>-8.1135990000000007</v>
      </c>
      <c r="F90" s="16">
        <v>-34.899205000000002</v>
      </c>
      <c r="G90" s="16" t="s">
        <v>205</v>
      </c>
      <c r="H90" s="16" t="s">
        <v>136</v>
      </c>
      <c r="I90" s="16" t="s">
        <v>135</v>
      </c>
      <c r="J90" s="16" t="s">
        <v>137</v>
      </c>
      <c r="K90" s="16">
        <v>96</v>
      </c>
      <c r="L90" s="16" t="s">
        <v>138</v>
      </c>
      <c r="M90" s="16">
        <v>0</v>
      </c>
      <c r="N90" s="16"/>
      <c r="O90" s="16">
        <v>4</v>
      </c>
      <c r="P90" s="17"/>
      <c r="Q90" s="17"/>
      <c r="R90" s="16"/>
      <c r="S90" s="16"/>
      <c r="T90" s="16"/>
      <c r="U90" s="17"/>
      <c r="V90" s="16">
        <v>0</v>
      </c>
      <c r="W90" s="16"/>
      <c r="X90" s="16"/>
      <c r="Y90" s="16">
        <v>0</v>
      </c>
      <c r="Z90" s="16">
        <v>0</v>
      </c>
      <c r="AA90" s="16" t="s">
        <v>150</v>
      </c>
      <c r="AB90" s="16" t="s">
        <v>140</v>
      </c>
      <c r="AC90" s="16">
        <v>21.6</v>
      </c>
      <c r="AD90" s="16">
        <v>8.01</v>
      </c>
      <c r="AE90" s="16">
        <v>1</v>
      </c>
      <c r="AF90" s="16">
        <v>0.37</v>
      </c>
      <c r="AG90" s="16">
        <v>3.6</v>
      </c>
      <c r="AH90" s="17">
        <f t="shared" si="1"/>
        <v>3.23</v>
      </c>
      <c r="AI90" s="16"/>
      <c r="AJ90" s="16"/>
      <c r="AK90" s="16"/>
      <c r="AL90" s="16"/>
      <c r="AM90" s="16">
        <v>0</v>
      </c>
      <c r="AN90" s="16"/>
      <c r="AO90" s="16">
        <v>0</v>
      </c>
      <c r="AP90" s="16">
        <v>0</v>
      </c>
      <c r="AQ90" s="16">
        <v>0</v>
      </c>
      <c r="AR90" s="17" t="s">
        <v>136</v>
      </c>
      <c r="AS90" s="19">
        <f t="shared" si="3"/>
        <v>0</v>
      </c>
      <c r="AT90" s="19"/>
      <c r="AU90" s="19">
        <f>VLOOKUP(G90,ABNT5101!$I$3:$J$9,2)</f>
        <v>20</v>
      </c>
      <c r="AV90" s="19">
        <f>VLOOKUP(G90,ABNT5101!$I$3:$M$9,5)</f>
        <v>0.28000000000000003</v>
      </c>
      <c r="AW90" s="17" t="str">
        <f>_xlfn.XLOOKUP(G90,ABNT5101!I:I,ABNT5101!L:L)</f>
        <v>-</v>
      </c>
      <c r="AX90" s="17">
        <f>_xlfn.XLOOKUP(G90,ABNT5101!$I:$I,ABNT5101!M:M)</f>
        <v>0.28000000000000003</v>
      </c>
      <c r="AY90" s="17" t="str">
        <f>_xlfn.XLOOKUP(G90,ABNT5101!$I:$I,ABNT5101!N:N)</f>
        <v>-</v>
      </c>
      <c r="AZ90" s="17">
        <f>_xlfn.XLOOKUP(G90,ABNT5101!$I:$I,ABNT5101!O:O)</f>
        <v>14</v>
      </c>
      <c r="BA90" s="20" t="str">
        <f t="shared" si="4"/>
        <v>ATENDE</v>
      </c>
      <c r="BB90" s="21">
        <f t="shared" ref="BB90:BC90" si="123">BE90/AU90-1</f>
        <v>0.26549999999999985</v>
      </c>
      <c r="BC90" s="21">
        <f t="shared" si="123"/>
        <v>1.0714285714285712</v>
      </c>
      <c r="BD90" s="21" t="str">
        <f t="shared" si="6"/>
        <v>-</v>
      </c>
      <c r="BE90" s="22">
        <v>25.31</v>
      </c>
      <c r="BF90" s="22">
        <v>0.57999999999999996</v>
      </c>
      <c r="BG90" s="22"/>
      <c r="BH90" s="22"/>
      <c r="BI90" s="23"/>
      <c r="BJ90" s="22"/>
      <c r="BK90" s="20" t="str">
        <f t="shared" si="7"/>
        <v>ATENDE</v>
      </c>
      <c r="BL90" s="20" t="str">
        <f t="shared" si="8"/>
        <v>ATENDE</v>
      </c>
      <c r="BM90" s="20" t="str">
        <f t="shared" si="9"/>
        <v>ATENDE</v>
      </c>
      <c r="BN90" s="20" t="str">
        <f t="shared" si="10"/>
        <v>ATENDE</v>
      </c>
      <c r="BO90" s="24" t="str">
        <f t="shared" si="11"/>
        <v>C2</v>
      </c>
      <c r="BP90" s="24" t="str">
        <f t="shared" si="80"/>
        <v>P6</v>
      </c>
      <c r="BQ90" s="25">
        <f t="shared" si="13"/>
        <v>3.1133333333333333</v>
      </c>
      <c r="BR90" s="22">
        <v>12.34</v>
      </c>
      <c r="BS90" s="22">
        <v>10.24</v>
      </c>
      <c r="BT90" s="24">
        <f>IF(BP90="-","-",_xlfn.XLOOKUP(BP90,ABNT5101!$B$4:$B$9,ABNT5101!$C$4:$C$9))</f>
        <v>3</v>
      </c>
      <c r="BU90" s="24">
        <f>IF(BP90="-","-",_xlfn.XLOOKUP(BP90,ABNT5101!$B$4:$B$9,ABNT5101!$D$4:$D$9))</f>
        <v>0.6</v>
      </c>
      <c r="BV90" s="20" t="str">
        <f t="shared" si="14"/>
        <v>ATENDE</v>
      </c>
      <c r="BW90" s="20" t="str">
        <f t="shared" si="15"/>
        <v>ATENDE</v>
      </c>
      <c r="BX90" s="20" t="str">
        <f t="shared" si="16"/>
        <v>ATENDE</v>
      </c>
      <c r="BY90" s="24" t="str">
        <f t="shared" si="98"/>
        <v>P6</v>
      </c>
      <c r="BZ90" s="25">
        <f t="shared" si="31"/>
        <v>2.5299999999999998</v>
      </c>
      <c r="CA90" s="24">
        <v>10.59</v>
      </c>
      <c r="CB90" s="24">
        <v>7.61</v>
      </c>
      <c r="CC90" s="20">
        <f>IF(BY90="-","-",_xlfn.XLOOKUP(BY90,ABNT5101!$B$4:$B$9,ABNT5101!$C$4:$C$9))</f>
        <v>3</v>
      </c>
      <c r="CD90" s="24">
        <f>IF(BY90="-","-",_xlfn.XLOOKUP(BY90,ABNT5101!$B$4:$B$9,ABNT5101!$D$4:$D$9))</f>
        <v>0.6</v>
      </c>
      <c r="CE90" s="20" t="str">
        <f t="shared" si="18"/>
        <v>ATENDE</v>
      </c>
      <c r="CF90" s="20" t="str">
        <f t="shared" si="19"/>
        <v>ATENDE</v>
      </c>
      <c r="CG90" s="20" t="str">
        <f t="shared" si="20"/>
        <v>ATENDE</v>
      </c>
      <c r="CH90" s="26" t="str">
        <f>_xlfn.XLOOKUP(CI90,'Banco de dados'!$B:$B,'Banco de dados'!$D:$D)</f>
        <v>SX LIGHTING</v>
      </c>
      <c r="CI90" s="27" t="str">
        <f>'Banco de dados'!B56</f>
        <v>SX-INEVO050HF</v>
      </c>
      <c r="CJ90" s="26" t="str">
        <f>_xlfn.XLOOKUP(CI90,'Banco de dados'!$B:$B,'Banco de dados'!$E:$E)</f>
        <v>SXINEVO050K50L12CZF7PHF</v>
      </c>
      <c r="CK90" s="26"/>
      <c r="CL90" s="26" t="e">
        <f>IF(CK90="-","-",_xlfn.XLOOKUP(CK90,'Banco de dados'!$B:$B,'Banco de dados'!$E:$E))</f>
        <v>#N/A</v>
      </c>
      <c r="CM90" s="28">
        <f t="shared" si="21"/>
        <v>1</v>
      </c>
      <c r="CN90" s="26">
        <f>_xlfn.XLOOKUP(CI90,'Banco de dados'!$B:$B,'Banco de dados'!$H:$H)</f>
        <v>50</v>
      </c>
      <c r="CO90" s="26" t="e">
        <f t="array" aca="1" ref="CO90" ca="1">_xludf.XLOOKUP(CK90,'Banco de dados'!$B:$B,'Banco de dados'!$H:$H)</f>
        <v>#NAME?</v>
      </c>
      <c r="CP90" s="51" t="e">
        <f t="array" aca="1" ref="CP90" ca="1">_xludf.XLOOKUP(CI90,'Banco de dados'!$B:$B,'Banco de dados'!$F:$F)</f>
        <v>#NAME?</v>
      </c>
      <c r="CQ90" s="26" t="e">
        <f t="array" aca="1" ref="CQ90" ca="1">_xludf.XLOOKUP(CK90,'Banco de dados'!$B:$B,'Banco de dados'!$F:$F)</f>
        <v>#NAME?</v>
      </c>
      <c r="CR90" s="27">
        <v>116</v>
      </c>
      <c r="CS90" s="27"/>
      <c r="CT90" s="26" t="str">
        <f>IF(AG90=0.5,"Suporte",IF(AND(AG90&gt;='Braços de IP'!$B$9,AG90&lt;='Braços de IP'!$D$9),'Braços de IP'!$E$9,IF(AND(AG90&gt;='Braços de IP'!$B$10,AG90&lt;='Braços de IP'!$D$10),'Braços de IP'!$E$10,IF(AND(AG90&gt;='Braços de IP'!$B$11,AG90&lt;='Braços de IP'!$D$11),'Braços de IP'!$E$11,IF(AND(AG90&gt;='Braços de IP'!$B$12,AG90&lt;='Braços de IP'!$D$12),'Braços de IP'!$E$12,IF(AND(AG90&gt;='Braços de IP'!$B$13,AG90&lt;='Braços de IP'!$D$13),'Braços de IP'!$E$13,IF(AND(AG90&gt;='Braços de IP'!$B$14,AG90&lt;='Braços de IP'!$D$14),'Braços de IP'!$E$14,"ERRO")))))))</f>
        <v>Longo II</v>
      </c>
      <c r="CU90" s="27"/>
      <c r="CV90" s="26" t="str">
        <f>IF($CU90="","",VLOOKUP($CU90,'Braços de IP'!$E$9:$I$15,2,0))</f>
        <v/>
      </c>
      <c r="CW90" s="29" t="str">
        <f>IF($CU90="","",VLOOKUP($CU90,'Braços de IP'!$E$9:$I$15,5,0))</f>
        <v/>
      </c>
      <c r="CX90" s="26"/>
      <c r="CY90" s="26"/>
      <c r="CZ90" s="26"/>
      <c r="DA90" s="26"/>
      <c r="DB90" s="26"/>
      <c r="DC90" s="26"/>
      <c r="DD90" s="30">
        <f t="shared" si="22"/>
        <v>50</v>
      </c>
      <c r="DE90" s="31">
        <f t="shared" si="23"/>
        <v>96</v>
      </c>
      <c r="DF90" s="30">
        <f t="shared" si="24"/>
        <v>146</v>
      </c>
      <c r="DG90" s="32">
        <f t="shared" si="25"/>
        <v>0.47916666666666663</v>
      </c>
      <c r="DH90" s="33" t="s">
        <v>143</v>
      </c>
      <c r="DI90" s="34"/>
      <c r="DJ90" s="35"/>
      <c r="DK90" s="16" t="s">
        <v>144</v>
      </c>
      <c r="DL90" s="16"/>
    </row>
    <row r="91" spans="1:116" ht="15.75" hidden="1" customHeight="1" x14ac:dyDescent="0.25">
      <c r="A91" s="1" t="s">
        <v>145</v>
      </c>
      <c r="B91" s="15">
        <v>354</v>
      </c>
      <c r="C91" s="15" t="s">
        <v>146</v>
      </c>
      <c r="D91" s="16" t="s">
        <v>204</v>
      </c>
      <c r="E91" s="16">
        <v>-8.1135990000000007</v>
      </c>
      <c r="F91" s="16">
        <v>-34.899205000000002</v>
      </c>
      <c r="G91" s="16" t="s">
        <v>205</v>
      </c>
      <c r="H91" s="16" t="s">
        <v>136</v>
      </c>
      <c r="I91" s="16" t="s">
        <v>135</v>
      </c>
      <c r="J91" s="16" t="s">
        <v>137</v>
      </c>
      <c r="K91" s="16">
        <v>96</v>
      </c>
      <c r="L91" s="16" t="s">
        <v>138</v>
      </c>
      <c r="M91" s="16">
        <v>0</v>
      </c>
      <c r="N91" s="16"/>
      <c r="O91" s="16">
        <v>4</v>
      </c>
      <c r="P91" s="17"/>
      <c r="Q91" s="17"/>
      <c r="R91" s="16"/>
      <c r="S91" s="16"/>
      <c r="T91" s="16"/>
      <c r="U91" s="17"/>
      <c r="V91" s="16">
        <v>0</v>
      </c>
      <c r="W91" s="16"/>
      <c r="X91" s="16"/>
      <c r="Y91" s="16">
        <v>0</v>
      </c>
      <c r="Z91" s="16">
        <v>0</v>
      </c>
      <c r="AA91" s="16" t="s">
        <v>150</v>
      </c>
      <c r="AB91" s="16" t="s">
        <v>140</v>
      </c>
      <c r="AC91" s="16">
        <v>21.6</v>
      </c>
      <c r="AD91" s="16">
        <v>8.01</v>
      </c>
      <c r="AE91" s="16">
        <v>1</v>
      </c>
      <c r="AF91" s="16">
        <v>0.37</v>
      </c>
      <c r="AG91" s="16">
        <v>3.6</v>
      </c>
      <c r="AH91" s="17">
        <f t="shared" si="1"/>
        <v>3.23</v>
      </c>
      <c r="AI91" s="16"/>
      <c r="AJ91" s="16"/>
      <c r="AK91" s="16"/>
      <c r="AL91" s="16"/>
      <c r="AM91" s="16">
        <v>0</v>
      </c>
      <c r="AN91" s="16"/>
      <c r="AO91" s="16">
        <v>0</v>
      </c>
      <c r="AP91" s="16">
        <v>0</v>
      </c>
      <c r="AQ91" s="16">
        <v>0</v>
      </c>
      <c r="AR91" s="17" t="s">
        <v>136</v>
      </c>
      <c r="AS91" s="19">
        <f t="shared" si="3"/>
        <v>0</v>
      </c>
      <c r="AT91" s="19"/>
      <c r="AU91" s="19">
        <f>VLOOKUP(G91,ABNT5101!$I$3:$J$9,2)</f>
        <v>20</v>
      </c>
      <c r="AV91" s="19">
        <f>VLOOKUP(G91,ABNT5101!$I$3:$M$9,5)</f>
        <v>0.28000000000000003</v>
      </c>
      <c r="AW91" s="17" t="str">
        <f>_xlfn.XLOOKUP(G91,ABNT5101!I:I,ABNT5101!L:L)</f>
        <v>-</v>
      </c>
      <c r="AX91" s="17">
        <f>_xlfn.XLOOKUP(G91,ABNT5101!$I:$I,ABNT5101!M:M)</f>
        <v>0.28000000000000003</v>
      </c>
      <c r="AY91" s="17" t="str">
        <f>_xlfn.XLOOKUP(G91,ABNT5101!$I:$I,ABNT5101!N:N)</f>
        <v>-</v>
      </c>
      <c r="AZ91" s="17">
        <f>_xlfn.XLOOKUP(G91,ABNT5101!$I:$I,ABNT5101!O:O)</f>
        <v>14</v>
      </c>
      <c r="BA91" s="20" t="str">
        <f t="shared" si="4"/>
        <v>ATENDE</v>
      </c>
      <c r="BB91" s="21">
        <f t="shared" ref="BB91:BC91" si="124">BE91/AU91-1</f>
        <v>0.11499999999999999</v>
      </c>
      <c r="BC91" s="21">
        <f t="shared" si="124"/>
        <v>1.1785714285714284</v>
      </c>
      <c r="BD91" s="21" t="str">
        <f t="shared" si="6"/>
        <v>-</v>
      </c>
      <c r="BE91" s="22">
        <v>22.3</v>
      </c>
      <c r="BF91" s="22">
        <v>0.61</v>
      </c>
      <c r="BG91" s="22"/>
      <c r="BH91" s="22"/>
      <c r="BI91" s="23"/>
      <c r="BJ91" s="22"/>
      <c r="BK91" s="20" t="str">
        <f t="shared" si="7"/>
        <v>ATENDE</v>
      </c>
      <c r="BL91" s="20" t="str">
        <f t="shared" si="8"/>
        <v>ATENDE</v>
      </c>
      <c r="BM91" s="20" t="str">
        <f t="shared" si="9"/>
        <v>ATENDE</v>
      </c>
      <c r="BN91" s="20" t="str">
        <f t="shared" si="10"/>
        <v>ATENDE</v>
      </c>
      <c r="BO91" s="24" t="str">
        <f t="shared" si="11"/>
        <v>C2</v>
      </c>
      <c r="BP91" s="24" t="str">
        <f t="shared" si="80"/>
        <v>P6</v>
      </c>
      <c r="BQ91" s="25">
        <f t="shared" si="13"/>
        <v>2.92</v>
      </c>
      <c r="BR91" s="22">
        <v>11.76</v>
      </c>
      <c r="BS91" s="22">
        <v>9.86</v>
      </c>
      <c r="BT91" s="24">
        <f>IF(BP91="-","-",_xlfn.XLOOKUP(BP91,ABNT5101!$B$4:$B$9,ABNT5101!$C$4:$C$9))</f>
        <v>3</v>
      </c>
      <c r="BU91" s="24">
        <f>IF(BP91="-","-",_xlfn.XLOOKUP(BP91,ABNT5101!$B$4:$B$9,ABNT5101!$D$4:$D$9))</f>
        <v>0.6</v>
      </c>
      <c r="BV91" s="20" t="str">
        <f t="shared" si="14"/>
        <v>ATENDE</v>
      </c>
      <c r="BW91" s="20" t="str">
        <f t="shared" si="15"/>
        <v>ATENDE</v>
      </c>
      <c r="BX91" s="20" t="str">
        <f t="shared" si="16"/>
        <v>ATENDE</v>
      </c>
      <c r="BY91" s="24" t="str">
        <f t="shared" si="98"/>
        <v>P6</v>
      </c>
      <c r="BZ91" s="25">
        <f t="shared" si="31"/>
        <v>2.41</v>
      </c>
      <c r="CA91" s="24">
        <v>10.23</v>
      </c>
      <c r="CB91" s="24">
        <v>7.67</v>
      </c>
      <c r="CC91" s="20">
        <f>IF(BY91="-","-",_xlfn.XLOOKUP(BY91,ABNT5101!$B$4:$B$9,ABNT5101!$C$4:$C$9))</f>
        <v>3</v>
      </c>
      <c r="CD91" s="24">
        <f>IF(BY91="-","-",_xlfn.XLOOKUP(BY91,ABNT5101!$B$4:$B$9,ABNT5101!$D$4:$D$9))</f>
        <v>0.6</v>
      </c>
      <c r="CE91" s="20" t="str">
        <f t="shared" si="18"/>
        <v>ATENDE</v>
      </c>
      <c r="CF91" s="20" t="str">
        <f t="shared" si="19"/>
        <v>ATENDE</v>
      </c>
      <c r="CG91" s="20" t="str">
        <f t="shared" si="20"/>
        <v>ATENDE</v>
      </c>
      <c r="CH91" s="26" t="str">
        <f>_xlfn.XLOOKUP(CI91,'Banco de dados'!$B:$B,'Banco de dados'!$D:$D)</f>
        <v>TECNOWATT</v>
      </c>
      <c r="CI91" s="27" t="str">
        <f>'Banco de dados'!B67</f>
        <v xml:space="preserve">SIGSAGPTLRRSSNDL_50W_61IBBRS
</v>
      </c>
      <c r="CJ91" s="26" t="str">
        <f>_xlfn.XLOOKUP(CI91,'Banco de dados'!$B:$B,'Banco de dados'!$E:$E)</f>
        <v>SIGSAGPTLRRSSNDL_50W_61IBBRS
1-10C1MUN6.5</v>
      </c>
      <c r="CK91" s="26"/>
      <c r="CL91" s="26" t="e">
        <f>IF(CK91="-","-",_xlfn.XLOOKUP(CK91,'Banco de dados'!$B:$B,'Banco de dados'!$E:$E))</f>
        <v>#N/A</v>
      </c>
      <c r="CM91" s="28">
        <f t="shared" si="21"/>
        <v>1</v>
      </c>
      <c r="CN91" s="26">
        <f>_xlfn.XLOOKUP(CI91,'Banco de dados'!$B:$B,'Banco de dados'!$H:$H)</f>
        <v>50</v>
      </c>
      <c r="CO91" s="26" t="e">
        <f t="array" aca="1" ref="CO91" ca="1">_xludf.XLOOKUP(CK91,'Banco de dados'!$B:$B,'Banco de dados'!$H:$H)</f>
        <v>#NAME?</v>
      </c>
      <c r="CP91" s="51" t="e">
        <f t="array" aca="1" ref="CP91" ca="1">_xludf.XLOOKUP(CI91,'Banco de dados'!$B:$B,'Banco de dados'!$F:$F)</f>
        <v>#NAME?</v>
      </c>
      <c r="CQ91" s="26" t="e">
        <f t="array" aca="1" ref="CQ91" ca="1">_xludf.XLOOKUP(CK91,'Banco de dados'!$B:$B,'Banco de dados'!$F:$F)</f>
        <v>#NAME?</v>
      </c>
      <c r="CR91" s="27">
        <v>117</v>
      </c>
      <c r="CS91" s="27"/>
      <c r="CT91" s="26" t="str">
        <f>IF(AG91=0.5,"Suporte",IF(AND(AG91&gt;='Braços de IP'!$B$9,AG91&lt;='Braços de IP'!$D$9),'Braços de IP'!$E$9,IF(AND(AG91&gt;='Braços de IP'!$B$10,AG91&lt;='Braços de IP'!$D$10),'Braços de IP'!$E$10,IF(AND(AG91&gt;='Braços de IP'!$B$11,AG91&lt;='Braços de IP'!$D$11),'Braços de IP'!$E$11,IF(AND(AG91&gt;='Braços de IP'!$B$12,AG91&lt;='Braços de IP'!$D$12),'Braços de IP'!$E$12,IF(AND(AG91&gt;='Braços de IP'!$B$13,AG91&lt;='Braços de IP'!$D$13),'Braços de IP'!$E$13,IF(AND(AG91&gt;='Braços de IP'!$B$14,AG91&lt;='Braços de IP'!$D$14),'Braços de IP'!$E$14,"ERRO")))))))</f>
        <v>Longo II</v>
      </c>
      <c r="CU91" s="27"/>
      <c r="CV91" s="26" t="str">
        <f>IF($CU91="","",VLOOKUP($CU91,'Braços de IP'!$E$9:$I$15,2,0))</f>
        <v/>
      </c>
      <c r="CW91" s="29" t="str">
        <f>IF($CU91="","",VLOOKUP($CU91,'Braços de IP'!$E$9:$I$15,5,0))</f>
        <v/>
      </c>
      <c r="CX91" s="26"/>
      <c r="CY91" s="26"/>
      <c r="CZ91" s="26"/>
      <c r="DA91" s="26"/>
      <c r="DB91" s="26"/>
      <c r="DC91" s="26"/>
      <c r="DD91" s="30">
        <f t="shared" si="22"/>
        <v>50</v>
      </c>
      <c r="DE91" s="31">
        <f t="shared" si="23"/>
        <v>96</v>
      </c>
      <c r="DF91" s="30">
        <f t="shared" si="24"/>
        <v>146</v>
      </c>
      <c r="DG91" s="32">
        <f t="shared" si="25"/>
        <v>0.47916666666666663</v>
      </c>
      <c r="DH91" s="33" t="s">
        <v>143</v>
      </c>
      <c r="DI91" s="34"/>
      <c r="DJ91" s="35"/>
      <c r="DK91" s="16" t="s">
        <v>144</v>
      </c>
      <c r="DL91" s="16"/>
    </row>
    <row r="92" spans="1:116" ht="15.75" hidden="1" customHeight="1" x14ac:dyDescent="0.25">
      <c r="A92" s="38" t="s">
        <v>158</v>
      </c>
      <c r="B92" s="15">
        <v>356</v>
      </c>
      <c r="C92" s="15" t="s">
        <v>206</v>
      </c>
      <c r="D92" s="16" t="s">
        <v>207</v>
      </c>
      <c r="E92" s="16">
        <v>-8.1265070000000001</v>
      </c>
      <c r="F92" s="16">
        <v>-34.901566000000003</v>
      </c>
      <c r="G92" s="27" t="s">
        <v>160</v>
      </c>
      <c r="H92" s="16" t="s">
        <v>136</v>
      </c>
      <c r="I92" s="16" t="s">
        <v>135</v>
      </c>
      <c r="J92" s="16" t="s">
        <v>137</v>
      </c>
      <c r="K92" s="16">
        <v>100</v>
      </c>
      <c r="L92" s="16" t="s">
        <v>138</v>
      </c>
      <c r="M92" s="16">
        <v>0</v>
      </c>
      <c r="N92" s="16"/>
      <c r="O92" s="16">
        <v>1</v>
      </c>
      <c r="P92" s="16"/>
      <c r="Q92" s="16"/>
      <c r="R92" s="16"/>
      <c r="S92" s="16"/>
      <c r="T92" s="16">
        <v>0</v>
      </c>
      <c r="U92" s="17">
        <v>0</v>
      </c>
      <c r="V92" s="16">
        <v>0</v>
      </c>
      <c r="W92" s="16"/>
      <c r="X92" s="16"/>
      <c r="Y92" s="16">
        <v>0</v>
      </c>
      <c r="Z92" s="16">
        <v>0</v>
      </c>
      <c r="AA92" s="16" t="s">
        <v>139</v>
      </c>
      <c r="AB92" s="16" t="s">
        <v>140</v>
      </c>
      <c r="AC92" s="16">
        <v>20.3</v>
      </c>
      <c r="AD92" s="16">
        <v>5.5</v>
      </c>
      <c r="AE92" s="16">
        <v>1</v>
      </c>
      <c r="AF92" s="16">
        <v>1.35</v>
      </c>
      <c r="AG92" s="16">
        <v>3.44</v>
      </c>
      <c r="AH92" s="17">
        <f t="shared" si="1"/>
        <v>2.09</v>
      </c>
      <c r="AI92" s="16"/>
      <c r="AJ92" s="16"/>
      <c r="AK92" s="16"/>
      <c r="AL92" s="16"/>
      <c r="AM92" s="16">
        <v>0</v>
      </c>
      <c r="AN92" s="16"/>
      <c r="AO92" s="16">
        <v>0</v>
      </c>
      <c r="AP92" s="16">
        <v>0</v>
      </c>
      <c r="AQ92" s="16">
        <v>0</v>
      </c>
      <c r="AR92" s="17" t="s">
        <v>136</v>
      </c>
      <c r="AS92" s="19">
        <f t="shared" si="3"/>
        <v>0</v>
      </c>
      <c r="AT92" s="19"/>
      <c r="AU92" s="19">
        <f>VLOOKUP(G92,ABNT5101!$I$3:$J$9,2)</f>
        <v>10</v>
      </c>
      <c r="AV92" s="19">
        <f>VLOOKUP(G92,ABNT5101!$I$3:$M$9,5)</f>
        <v>0.18</v>
      </c>
      <c r="AW92" s="17" t="str">
        <f>_xlfn.XLOOKUP(G92,ABNT5101!I:I,ABNT5101!L:L)</f>
        <v>-</v>
      </c>
      <c r="AX92" s="17">
        <f>_xlfn.XLOOKUP(G92,ABNT5101!$I:$I,ABNT5101!M:M)</f>
        <v>0.18</v>
      </c>
      <c r="AY92" s="17" t="str">
        <f>_xlfn.XLOOKUP(G92,ABNT5101!$I:$I,ABNT5101!N:N)</f>
        <v>-</v>
      </c>
      <c r="AZ92" s="17">
        <f>_xlfn.XLOOKUP(G92,ABNT5101!$I:$I,ABNT5101!O:O)</f>
        <v>16</v>
      </c>
      <c r="BA92" s="20" t="str">
        <f t="shared" si="4"/>
        <v>ATENDE</v>
      </c>
      <c r="BB92" s="21">
        <f t="shared" ref="BB92:BC92" si="125">BE92/AU92-1</f>
        <v>0.46399999999999997</v>
      </c>
      <c r="BC92" s="21">
        <f t="shared" si="125"/>
        <v>2.1111111111111116</v>
      </c>
      <c r="BD92" s="21" t="str">
        <f t="shared" si="6"/>
        <v>-</v>
      </c>
      <c r="BE92" s="22">
        <v>14.64</v>
      </c>
      <c r="BF92" s="22">
        <v>0.56000000000000005</v>
      </c>
      <c r="BG92" s="22"/>
      <c r="BH92" s="22"/>
      <c r="BI92" s="23"/>
      <c r="BJ92" s="22"/>
      <c r="BK92" s="20" t="str">
        <f t="shared" si="7"/>
        <v>ATENDE</v>
      </c>
      <c r="BL92" s="20" t="str">
        <f t="shared" si="8"/>
        <v>ATENDE</v>
      </c>
      <c r="BM92" s="20" t="str">
        <f t="shared" si="9"/>
        <v>ATENDE</v>
      </c>
      <c r="BN92" s="20" t="str">
        <f t="shared" si="10"/>
        <v>ATENDE</v>
      </c>
      <c r="BO92" s="24" t="str">
        <f t="shared" si="11"/>
        <v>C4</v>
      </c>
      <c r="BP92" s="24" t="str">
        <f t="shared" si="80"/>
        <v>P6</v>
      </c>
      <c r="BQ92" s="25">
        <f t="shared" si="13"/>
        <v>1.4</v>
      </c>
      <c r="BR92" s="22">
        <v>7.2</v>
      </c>
      <c r="BS92" s="22">
        <v>3.82</v>
      </c>
      <c r="BT92" s="24">
        <f>IF(BP92="-","-",_xlfn.XLOOKUP(BP92,ABNT5101!$B$4:$B$9,ABNT5101!$C$4:$C$9))</f>
        <v>3</v>
      </c>
      <c r="BU92" s="24">
        <f>IF(BP92="-","-",_xlfn.XLOOKUP(BP92,ABNT5101!$B$4:$B$9,ABNT5101!$D$4:$D$9))</f>
        <v>0.6</v>
      </c>
      <c r="BV92" s="20" t="str">
        <f t="shared" si="14"/>
        <v>ATENDE</v>
      </c>
      <c r="BW92" s="20" t="str">
        <f t="shared" si="15"/>
        <v>ATENDE</v>
      </c>
      <c r="BX92" s="20" t="str">
        <f t="shared" si="16"/>
        <v>ATENDE</v>
      </c>
      <c r="BY92" s="24" t="str">
        <f t="shared" si="98"/>
        <v>P6</v>
      </c>
      <c r="BZ92" s="25">
        <f t="shared" si="31"/>
        <v>1.5</v>
      </c>
      <c r="CA92" s="24">
        <v>7.5</v>
      </c>
      <c r="CB92" s="24">
        <v>4.6399999999999997</v>
      </c>
      <c r="CC92" s="20">
        <f>IF(BY92="-","-",_xlfn.XLOOKUP(BY92,ABNT5101!$B$4:$B$9,ABNT5101!$C$4:$C$9))</f>
        <v>3</v>
      </c>
      <c r="CD92" s="24">
        <f>IF(BY92="-","-",_xlfn.XLOOKUP(BY92,ABNT5101!$B$4:$B$9,ABNT5101!$D$4:$D$9))</f>
        <v>0.6</v>
      </c>
      <c r="CE92" s="20" t="str">
        <f t="shared" si="18"/>
        <v>ATENDE</v>
      </c>
      <c r="CF92" s="20" t="str">
        <f t="shared" si="19"/>
        <v>ATENDE</v>
      </c>
      <c r="CG92" s="20" t="str">
        <f t="shared" si="20"/>
        <v>ATENDE</v>
      </c>
      <c r="CH92" s="26" t="str">
        <f>_xlfn.XLOOKUP(CI92,'Banco de dados'!$B:$B,'Banco de dados'!$D:$D)</f>
        <v>LEDSTAR</v>
      </c>
      <c r="CI92" s="47" t="s">
        <v>268</v>
      </c>
      <c r="CJ92" s="26" t="str">
        <f>_xlfn.XLOOKUP(CI92,'Banco de dados'!$B:$B,'Banco de dados'!$E:$E)</f>
        <v>LUM LED SL VT 9.1 28W</v>
      </c>
      <c r="CK92" s="26"/>
      <c r="CL92" s="26" t="e">
        <f>IF(CK92="-","-",_xlfn.XLOOKUP(CK92,'Banco de dados'!$B:$B,'Banco de dados'!$E:$E))</f>
        <v>#N/A</v>
      </c>
      <c r="CM92" s="28">
        <f t="shared" si="21"/>
        <v>1</v>
      </c>
      <c r="CN92" s="26">
        <f>_xlfn.XLOOKUP(CI92,'Banco de dados'!$B:$B,'Banco de dados'!$H:$H)</f>
        <v>28</v>
      </c>
      <c r="CO92" s="26" t="e">
        <f t="array" aca="1" ref="CO92" ca="1">_xludf.XLOOKUP(CK92,'Banco de dados'!$B:$B,'Banco de dados'!$H:$H)</f>
        <v>#NAME?</v>
      </c>
      <c r="CP92" s="26" t="e">
        <f t="array" aca="1" ref="CP92" ca="1">_xludf.XLOOKUP(CI92,'Banco de dados'!$B:$B,'Banco de dados'!$F:$F)</f>
        <v>#NAME?</v>
      </c>
      <c r="CQ92" s="26" t="e">
        <f t="array" aca="1" ref="CQ92" ca="1">_xludf.XLOOKUP(CK92,'Banco de dados'!$B:$B,'Banco de dados'!$F:$F)</f>
        <v>#NAME?</v>
      </c>
      <c r="CR92" s="27">
        <v>121</v>
      </c>
      <c r="CS92" s="27">
        <v>0</v>
      </c>
      <c r="CT92" s="26" t="str">
        <f>IF(AG92=0.5,"Suporte",IF(AND(AG92&gt;='Braços de IP'!$B$9,AG92&lt;='Braços de IP'!$D$9),'Braços de IP'!$E$9,IF(AND(AG92&gt;='Braços de IP'!$B$10,AG92&lt;='Braços de IP'!$D$10),'Braços de IP'!$E$10,IF(AND(AG92&gt;='Braços de IP'!$B$11,AG92&lt;='Braços de IP'!$D$11),'Braços de IP'!$E$11,IF(AND(AG92&gt;='Braços de IP'!$B$12,AG92&lt;='Braços de IP'!$D$12),'Braços de IP'!$E$12,IF(AND(AG92&gt;='Braços de IP'!$B$13,AG92&lt;='Braços de IP'!$D$13),'Braços de IP'!$E$13,IF(AND(AG92&gt;='Braços de IP'!$B$14,AG92&lt;='Braços de IP'!$D$14),'Braços de IP'!$E$14,"ERRO")))))))</f>
        <v>Longo II</v>
      </c>
      <c r="CU92" s="27"/>
      <c r="CV92" s="26" t="str">
        <f>IF($CU92="","",VLOOKUP($CU92,'Braços de IP'!$E$9:$I$15,2,0))</f>
        <v/>
      </c>
      <c r="CW92" s="29" t="str">
        <f>IF($CU92="","",VLOOKUP($CU92,'Braços de IP'!$E$9:$I$15,5,0))</f>
        <v/>
      </c>
      <c r="CX92" s="26"/>
      <c r="CY92" s="26"/>
      <c r="CZ92" s="26"/>
      <c r="DA92" s="26"/>
      <c r="DB92" s="26"/>
      <c r="DC92" s="26"/>
      <c r="DD92" s="30">
        <f t="shared" si="22"/>
        <v>28</v>
      </c>
      <c r="DE92" s="31">
        <f t="shared" si="23"/>
        <v>100</v>
      </c>
      <c r="DF92" s="30">
        <f t="shared" si="24"/>
        <v>128</v>
      </c>
      <c r="DG92" s="32">
        <f t="shared" si="25"/>
        <v>0.72</v>
      </c>
      <c r="DH92" s="33" t="s">
        <v>143</v>
      </c>
      <c r="DI92" s="34"/>
      <c r="DJ92" s="35"/>
      <c r="DK92" s="16" t="s">
        <v>144</v>
      </c>
      <c r="DL92" s="16"/>
    </row>
    <row r="93" spans="1:116" ht="15.75" hidden="1" customHeight="1" x14ac:dyDescent="0.25">
      <c r="A93" s="38" t="s">
        <v>158</v>
      </c>
      <c r="B93" s="15">
        <v>356</v>
      </c>
      <c r="C93" s="15" t="s">
        <v>206</v>
      </c>
      <c r="D93" s="16" t="s">
        <v>207</v>
      </c>
      <c r="E93" s="16">
        <v>-8.1265070000000001</v>
      </c>
      <c r="F93" s="16">
        <v>-34.901566000000003</v>
      </c>
      <c r="G93" s="27" t="s">
        <v>160</v>
      </c>
      <c r="H93" s="16" t="s">
        <v>136</v>
      </c>
      <c r="I93" s="16" t="s">
        <v>135</v>
      </c>
      <c r="J93" s="16" t="s">
        <v>137</v>
      </c>
      <c r="K93" s="16">
        <v>100</v>
      </c>
      <c r="L93" s="16" t="s">
        <v>138</v>
      </c>
      <c r="M93" s="16">
        <v>0</v>
      </c>
      <c r="N93" s="16"/>
      <c r="O93" s="16">
        <v>1</v>
      </c>
      <c r="P93" s="16"/>
      <c r="Q93" s="16"/>
      <c r="R93" s="16"/>
      <c r="S93" s="16"/>
      <c r="T93" s="16">
        <v>0</v>
      </c>
      <c r="U93" s="17">
        <v>0</v>
      </c>
      <c r="V93" s="16">
        <v>0</v>
      </c>
      <c r="W93" s="16"/>
      <c r="X93" s="16"/>
      <c r="Y93" s="16">
        <v>0</v>
      </c>
      <c r="Z93" s="16">
        <v>0</v>
      </c>
      <c r="AA93" s="16" t="s">
        <v>139</v>
      </c>
      <c r="AB93" s="16" t="s">
        <v>140</v>
      </c>
      <c r="AC93" s="16">
        <v>20.3</v>
      </c>
      <c r="AD93" s="16">
        <v>5.5</v>
      </c>
      <c r="AE93" s="16">
        <v>1</v>
      </c>
      <c r="AF93" s="16">
        <v>1.35</v>
      </c>
      <c r="AG93" s="16">
        <v>3.44</v>
      </c>
      <c r="AH93" s="17">
        <f t="shared" si="1"/>
        <v>2.09</v>
      </c>
      <c r="AI93" s="16"/>
      <c r="AJ93" s="16"/>
      <c r="AK93" s="16"/>
      <c r="AL93" s="16"/>
      <c r="AM93" s="16">
        <v>0</v>
      </c>
      <c r="AN93" s="16"/>
      <c r="AO93" s="16">
        <v>0</v>
      </c>
      <c r="AP93" s="16">
        <v>0</v>
      </c>
      <c r="AQ93" s="16">
        <v>0</v>
      </c>
      <c r="AR93" s="17" t="s">
        <v>136</v>
      </c>
      <c r="AS93" s="19">
        <f t="shared" si="3"/>
        <v>0</v>
      </c>
      <c r="AT93" s="19"/>
      <c r="AU93" s="19">
        <f>VLOOKUP(G93,ABNT5101!$I$3:$J$9,2)</f>
        <v>10</v>
      </c>
      <c r="AV93" s="19">
        <f>VLOOKUP(G93,ABNT5101!$I$3:$M$9,5)</f>
        <v>0.18</v>
      </c>
      <c r="AW93" s="17" t="str">
        <f>_xlfn.XLOOKUP(G93,ABNT5101!I:I,ABNT5101!L:L)</f>
        <v>-</v>
      </c>
      <c r="AX93" s="17">
        <f>_xlfn.XLOOKUP(G93,ABNT5101!$I:$I,ABNT5101!M:M)</f>
        <v>0.18</v>
      </c>
      <c r="AY93" s="17" t="str">
        <f>_xlfn.XLOOKUP(G93,ABNT5101!$I:$I,ABNT5101!N:N)</f>
        <v>-</v>
      </c>
      <c r="AZ93" s="17">
        <f>_xlfn.XLOOKUP(G93,ABNT5101!$I:$I,ABNT5101!O:O)</f>
        <v>16</v>
      </c>
      <c r="BA93" s="20" t="str">
        <f t="shared" si="4"/>
        <v>ATENDE</v>
      </c>
      <c r="BB93" s="21">
        <f t="shared" ref="BB93:BC93" si="126">BE93/AU93-1</f>
        <v>0.22799999999999998</v>
      </c>
      <c r="BC93" s="21">
        <f t="shared" si="126"/>
        <v>2.8888888888888888</v>
      </c>
      <c r="BD93" s="21" t="str">
        <f t="shared" si="6"/>
        <v>-</v>
      </c>
      <c r="BE93" s="22">
        <v>12.28</v>
      </c>
      <c r="BF93" s="22">
        <v>0.7</v>
      </c>
      <c r="BG93" s="22"/>
      <c r="BH93" s="22"/>
      <c r="BI93" s="23"/>
      <c r="BJ93" s="22"/>
      <c r="BK93" s="20" t="str">
        <f t="shared" si="7"/>
        <v>ATENDE</v>
      </c>
      <c r="BL93" s="20" t="str">
        <f t="shared" si="8"/>
        <v>ATENDE</v>
      </c>
      <c r="BM93" s="20" t="str">
        <f t="shared" si="9"/>
        <v>ATENDE</v>
      </c>
      <c r="BN93" s="20" t="str">
        <f t="shared" si="10"/>
        <v>ATENDE</v>
      </c>
      <c r="BO93" s="24" t="str">
        <f t="shared" si="11"/>
        <v>C4</v>
      </c>
      <c r="BP93" s="24" t="str">
        <f t="shared" si="80"/>
        <v>P6</v>
      </c>
      <c r="BQ93" s="25">
        <f t="shared" si="13"/>
        <v>0.70666666666666678</v>
      </c>
      <c r="BR93" s="22">
        <v>5.12</v>
      </c>
      <c r="BS93" s="22">
        <v>2.27</v>
      </c>
      <c r="BT93" s="24">
        <f>IF(BP93="-","-",_xlfn.XLOOKUP(BP93,ABNT5101!$B$4:$B$9,ABNT5101!$C$4:$C$9))</f>
        <v>3</v>
      </c>
      <c r="BU93" s="24">
        <f>IF(BP93="-","-",_xlfn.XLOOKUP(BP93,ABNT5101!$B$4:$B$9,ABNT5101!$D$4:$D$9))</f>
        <v>0.6</v>
      </c>
      <c r="BV93" s="20" t="str">
        <f t="shared" si="14"/>
        <v>ATENDE</v>
      </c>
      <c r="BW93" s="20" t="str">
        <f t="shared" si="15"/>
        <v>ATENDE</v>
      </c>
      <c r="BX93" s="20" t="str">
        <f t="shared" si="16"/>
        <v>ATENDE</v>
      </c>
      <c r="BY93" s="24" t="str">
        <f t="shared" si="98"/>
        <v>P6</v>
      </c>
      <c r="BZ93" s="25">
        <f t="shared" si="31"/>
        <v>0.68333333333333335</v>
      </c>
      <c r="CA93" s="24">
        <v>5.05</v>
      </c>
      <c r="CB93" s="24">
        <v>2.4900000000000002</v>
      </c>
      <c r="CC93" s="20">
        <f>IF(BY93="-","-",_xlfn.XLOOKUP(BY93,ABNT5101!$B$4:$B$9,ABNT5101!$C$4:$C$9))</f>
        <v>3</v>
      </c>
      <c r="CD93" s="24">
        <f>IF(BY93="-","-",_xlfn.XLOOKUP(BY93,ABNT5101!$B$4:$B$9,ABNT5101!$D$4:$D$9))</f>
        <v>0.6</v>
      </c>
      <c r="CE93" s="20" t="str">
        <f t="shared" si="18"/>
        <v>ATENDE</v>
      </c>
      <c r="CF93" s="20" t="str">
        <f t="shared" si="19"/>
        <v>ATENDE</v>
      </c>
      <c r="CG93" s="20" t="str">
        <f t="shared" si="20"/>
        <v>ATENDE</v>
      </c>
      <c r="CH93" s="26" t="str">
        <f>_xlfn.XLOOKUP(CI93,'Banco de dados'!$B:$B,'Banco de dados'!$D:$D)</f>
        <v>SX LIGHTING</v>
      </c>
      <c r="CI93" s="27" t="s">
        <v>494</v>
      </c>
      <c r="CJ93" s="26" t="str">
        <f>_xlfn.XLOOKUP(CI93,'Banco de dados'!$B:$B,'Banco de dados'!$E:$E)</f>
        <v>SXINEVO030K50L12CZF7PHF</v>
      </c>
      <c r="CK93" s="26"/>
      <c r="CL93" s="26" t="e">
        <f>IF(CK93="-","-",_xlfn.XLOOKUP(CK93,'Banco de dados'!$B:$B,'Banco de dados'!$E:$E))</f>
        <v>#N/A</v>
      </c>
      <c r="CM93" s="28">
        <f t="shared" si="21"/>
        <v>1</v>
      </c>
      <c r="CN93" s="26">
        <f>_xlfn.XLOOKUP(CI93,'Banco de dados'!$B:$B,'Banco de dados'!$H:$H)</f>
        <v>31</v>
      </c>
      <c r="CO93" s="26" t="e">
        <f t="array" aca="1" ref="CO93" ca="1">_xludf.XLOOKUP(CK93,'Banco de dados'!$B:$B,'Banco de dados'!$H:$H)</f>
        <v>#NAME?</v>
      </c>
      <c r="CP93" s="26" t="e">
        <f t="array" aca="1" ref="CP93" ca="1">_xludf.XLOOKUP(CI93,'Banco de dados'!$B:$B,'Banco de dados'!$F:$F)</f>
        <v>#NAME?</v>
      </c>
      <c r="CQ93" s="26" t="e">
        <f t="array" aca="1" ref="CQ93" ca="1">_xludf.XLOOKUP(CK93,'Banco de dados'!$B:$B,'Banco de dados'!$F:$F)</f>
        <v>#NAME?</v>
      </c>
      <c r="CR93" s="27">
        <v>122</v>
      </c>
      <c r="CS93" s="27">
        <v>0</v>
      </c>
      <c r="CT93" s="26" t="str">
        <f>IF(AG93=0.5,"Suporte",IF(AND(AG93&gt;='Braços de IP'!$B$9,AG93&lt;='Braços de IP'!$D$9),'Braços de IP'!$E$9,IF(AND(AG93&gt;='Braços de IP'!$B$10,AG93&lt;='Braços de IP'!$D$10),'Braços de IP'!$E$10,IF(AND(AG93&gt;='Braços de IP'!$B$11,AG93&lt;='Braços de IP'!$D$11),'Braços de IP'!$E$11,IF(AND(AG93&gt;='Braços de IP'!$B$12,AG93&lt;='Braços de IP'!$D$12),'Braços de IP'!$E$12,IF(AND(AG93&gt;='Braços de IP'!$B$13,AG93&lt;='Braços de IP'!$D$13),'Braços de IP'!$E$13,IF(AND(AG93&gt;='Braços de IP'!$B$14,AG93&lt;='Braços de IP'!$D$14),'Braços de IP'!$E$14,"ERRO")))))))</f>
        <v>Longo II</v>
      </c>
      <c r="CU93" s="27"/>
      <c r="CV93" s="26" t="str">
        <f>IF($CU93="","",VLOOKUP($CU93,'Braços de IP'!$E$9:$I$15,2,0))</f>
        <v/>
      </c>
      <c r="CW93" s="29" t="str">
        <f>IF($CU93="","",VLOOKUP($CU93,'Braços de IP'!$E$9:$I$15,5,0))</f>
        <v/>
      </c>
      <c r="CX93" s="26"/>
      <c r="CY93" s="26"/>
      <c r="CZ93" s="26"/>
      <c r="DA93" s="26"/>
      <c r="DB93" s="26"/>
      <c r="DC93" s="26"/>
      <c r="DD93" s="30">
        <f t="shared" si="22"/>
        <v>31</v>
      </c>
      <c r="DE93" s="31">
        <f t="shared" si="23"/>
        <v>100</v>
      </c>
      <c r="DF93" s="30">
        <f t="shared" si="24"/>
        <v>131</v>
      </c>
      <c r="DG93" s="32">
        <f t="shared" si="25"/>
        <v>0.69</v>
      </c>
      <c r="DH93" s="33" t="s">
        <v>143</v>
      </c>
      <c r="DI93" s="34"/>
      <c r="DJ93" s="35"/>
      <c r="DK93" s="16" t="s">
        <v>144</v>
      </c>
      <c r="DL93" s="16"/>
    </row>
    <row r="94" spans="1:116" ht="15.75" hidden="1" customHeight="1" x14ac:dyDescent="0.25">
      <c r="A94" s="38" t="s">
        <v>158</v>
      </c>
      <c r="B94" s="15">
        <v>356</v>
      </c>
      <c r="C94" s="15" t="s">
        <v>206</v>
      </c>
      <c r="D94" s="16" t="s">
        <v>207</v>
      </c>
      <c r="E94" s="16">
        <v>-8.1265070000000001</v>
      </c>
      <c r="F94" s="16">
        <v>-34.901566000000003</v>
      </c>
      <c r="G94" s="27" t="s">
        <v>160</v>
      </c>
      <c r="H94" s="16" t="s">
        <v>136</v>
      </c>
      <c r="I94" s="16" t="s">
        <v>135</v>
      </c>
      <c r="J94" s="16" t="s">
        <v>137</v>
      </c>
      <c r="K94" s="16">
        <v>100</v>
      </c>
      <c r="L94" s="16" t="s">
        <v>138</v>
      </c>
      <c r="M94" s="16">
        <v>0</v>
      </c>
      <c r="N94" s="16"/>
      <c r="O94" s="16">
        <v>1</v>
      </c>
      <c r="P94" s="16"/>
      <c r="Q94" s="16"/>
      <c r="R94" s="16"/>
      <c r="S94" s="16"/>
      <c r="T94" s="16">
        <v>0</v>
      </c>
      <c r="U94" s="17">
        <v>0</v>
      </c>
      <c r="V94" s="16">
        <v>0</v>
      </c>
      <c r="W94" s="16"/>
      <c r="X94" s="16"/>
      <c r="Y94" s="16">
        <v>0</v>
      </c>
      <c r="Z94" s="16">
        <v>0</v>
      </c>
      <c r="AA94" s="16" t="s">
        <v>139</v>
      </c>
      <c r="AB94" s="16" t="s">
        <v>140</v>
      </c>
      <c r="AC94" s="16">
        <v>20.3</v>
      </c>
      <c r="AD94" s="16">
        <v>5.5</v>
      </c>
      <c r="AE94" s="16">
        <v>1</v>
      </c>
      <c r="AF94" s="16">
        <v>1.35</v>
      </c>
      <c r="AG94" s="16">
        <v>3.44</v>
      </c>
      <c r="AH94" s="17">
        <f t="shared" si="1"/>
        <v>2.09</v>
      </c>
      <c r="AI94" s="16"/>
      <c r="AJ94" s="16"/>
      <c r="AK94" s="16"/>
      <c r="AL94" s="16"/>
      <c r="AM94" s="16">
        <v>0</v>
      </c>
      <c r="AN94" s="16"/>
      <c r="AO94" s="16">
        <v>0</v>
      </c>
      <c r="AP94" s="16">
        <v>0</v>
      </c>
      <c r="AQ94" s="16">
        <v>0</v>
      </c>
      <c r="AR94" s="17" t="s">
        <v>136</v>
      </c>
      <c r="AS94" s="19">
        <f t="shared" si="3"/>
        <v>0</v>
      </c>
      <c r="AT94" s="19"/>
      <c r="AU94" s="19">
        <f>VLOOKUP(G94,ABNT5101!$I$3:$J$9,2)</f>
        <v>10</v>
      </c>
      <c r="AV94" s="19">
        <f>VLOOKUP(G94,ABNT5101!$I$3:$M$9,5)</f>
        <v>0.18</v>
      </c>
      <c r="AW94" s="17" t="str">
        <f>_xlfn.XLOOKUP(G94,ABNT5101!I:I,ABNT5101!L:L)</f>
        <v>-</v>
      </c>
      <c r="AX94" s="17">
        <f>_xlfn.XLOOKUP(G94,ABNT5101!$I:$I,ABNT5101!M:M)</f>
        <v>0.18</v>
      </c>
      <c r="AY94" s="17" t="str">
        <f>_xlfn.XLOOKUP(G94,ABNT5101!$I:$I,ABNT5101!N:N)</f>
        <v>-</v>
      </c>
      <c r="AZ94" s="17">
        <f>_xlfn.XLOOKUP(G94,ABNT5101!$I:$I,ABNT5101!O:O)</f>
        <v>16</v>
      </c>
      <c r="BA94" s="20" t="str">
        <f t="shared" si="4"/>
        <v>ATENDE</v>
      </c>
      <c r="BB94" s="21">
        <f t="shared" ref="BB94:BC94" si="127">BE94/AU94-1</f>
        <v>0.77100000000000013</v>
      </c>
      <c r="BC94" s="21">
        <f t="shared" si="127"/>
        <v>3</v>
      </c>
      <c r="BD94" s="21" t="str">
        <f t="shared" si="6"/>
        <v>-</v>
      </c>
      <c r="BE94" s="22">
        <v>17.71</v>
      </c>
      <c r="BF94" s="22">
        <v>0.72</v>
      </c>
      <c r="BG94" s="22"/>
      <c r="BH94" s="22"/>
      <c r="BI94" s="23"/>
      <c r="BJ94" s="22"/>
      <c r="BK94" s="20" t="str">
        <f t="shared" si="7"/>
        <v>ATENDE</v>
      </c>
      <c r="BL94" s="20" t="str">
        <f t="shared" si="8"/>
        <v>ATENDE</v>
      </c>
      <c r="BM94" s="20" t="str">
        <f t="shared" si="9"/>
        <v>ATENDE</v>
      </c>
      <c r="BN94" s="20" t="str">
        <f t="shared" si="10"/>
        <v>ATENDE</v>
      </c>
      <c r="BO94" s="24" t="str">
        <f t="shared" si="11"/>
        <v>C4</v>
      </c>
      <c r="BP94" s="24" t="str">
        <f t="shared" si="80"/>
        <v>P6</v>
      </c>
      <c r="BQ94" s="25">
        <f t="shared" si="13"/>
        <v>1.7233333333333332</v>
      </c>
      <c r="BR94" s="22">
        <v>8.17</v>
      </c>
      <c r="BS94" s="22">
        <v>4.6900000000000004</v>
      </c>
      <c r="BT94" s="24">
        <f>IF(BP94="-","-",_xlfn.XLOOKUP(BP94,ABNT5101!$B$4:$B$9,ABNT5101!$C$4:$C$9))</f>
        <v>3</v>
      </c>
      <c r="BU94" s="24">
        <f>IF(BP94="-","-",_xlfn.XLOOKUP(BP94,ABNT5101!$B$4:$B$9,ABNT5101!$D$4:$D$9))</f>
        <v>0.6</v>
      </c>
      <c r="BV94" s="20" t="str">
        <f t="shared" si="14"/>
        <v>ATENDE</v>
      </c>
      <c r="BW94" s="20" t="str">
        <f t="shared" si="15"/>
        <v>ATENDE</v>
      </c>
      <c r="BX94" s="20" t="str">
        <f t="shared" si="16"/>
        <v>ATENDE</v>
      </c>
      <c r="BY94" s="24" t="str">
        <f t="shared" si="98"/>
        <v>P6</v>
      </c>
      <c r="BZ94" s="25">
        <f t="shared" si="31"/>
        <v>1.2466666666666666</v>
      </c>
      <c r="CA94" s="24">
        <v>6.74</v>
      </c>
      <c r="CB94" s="24">
        <v>4.1900000000000004</v>
      </c>
      <c r="CC94" s="20">
        <f>IF(BY94="-","-",_xlfn.XLOOKUP(BY94,ABNT5101!$B$4:$B$9,ABNT5101!$C$4:$C$9))</f>
        <v>3</v>
      </c>
      <c r="CD94" s="24">
        <f>IF(BY94="-","-",_xlfn.XLOOKUP(BY94,ABNT5101!$B$4:$B$9,ABNT5101!$D$4:$D$9))</f>
        <v>0.6</v>
      </c>
      <c r="CE94" s="20" t="str">
        <f t="shared" si="18"/>
        <v>ATENDE</v>
      </c>
      <c r="CF94" s="20" t="str">
        <f t="shared" si="19"/>
        <v>ATENDE</v>
      </c>
      <c r="CG94" s="20" t="str">
        <f t="shared" si="20"/>
        <v>ATENDE</v>
      </c>
      <c r="CH94" s="26" t="str">
        <f>_xlfn.XLOOKUP(CI94,'Banco de dados'!$B:$B,'Banco de dados'!$D:$D)</f>
        <v>TECNOWATT</v>
      </c>
      <c r="CI94" s="50" t="s">
        <v>477</v>
      </c>
      <c r="CJ94" s="26" t="str">
        <f>_xlfn.XLOOKUP(CI94,'Banco de dados'!$B:$B,'Banco de dados'!$E:$E)</f>
        <v>SIGSAGPTLRRSSNDL_30W_38IBBRS
1-10C1MUN6.5</v>
      </c>
      <c r="CK94" s="26"/>
      <c r="CL94" s="26" t="e">
        <f>IF(CK94="-","-",_xlfn.XLOOKUP(CK94,'Banco de dados'!$B:$B,'Banco de dados'!$E:$E))</f>
        <v>#N/A</v>
      </c>
      <c r="CM94" s="28">
        <f t="shared" si="21"/>
        <v>1</v>
      </c>
      <c r="CN94" s="26">
        <f>_xlfn.XLOOKUP(CI94,'Banco de dados'!$B:$B,'Banco de dados'!$H:$H)</f>
        <v>30</v>
      </c>
      <c r="CO94" s="26" t="e">
        <f t="array" aca="1" ref="CO94" ca="1">_xludf.XLOOKUP(CK94,'Banco de dados'!$B:$B,'Banco de dados'!$H:$H)</f>
        <v>#NAME?</v>
      </c>
      <c r="CP94" s="26" t="e">
        <f t="array" aca="1" ref="CP94" ca="1">_xludf.XLOOKUP(CI94,'Banco de dados'!$B:$B,'Banco de dados'!$F:$F)</f>
        <v>#NAME?</v>
      </c>
      <c r="CQ94" s="26" t="e">
        <f t="array" aca="1" ref="CQ94" ca="1">_xludf.XLOOKUP(CK94,'Banco de dados'!$B:$B,'Banco de dados'!$F:$F)</f>
        <v>#NAME?</v>
      </c>
      <c r="CR94" s="27">
        <v>123</v>
      </c>
      <c r="CS94" s="27">
        <v>0</v>
      </c>
      <c r="CT94" s="26" t="str">
        <f>IF(AG94=0.5,"Suporte",IF(AND(AG94&gt;='Braços de IP'!$B$9,AG94&lt;='Braços de IP'!$D$9),'Braços de IP'!$E$9,IF(AND(AG94&gt;='Braços de IP'!$B$10,AG94&lt;='Braços de IP'!$D$10),'Braços de IP'!$E$10,IF(AND(AG94&gt;='Braços de IP'!$B$11,AG94&lt;='Braços de IP'!$D$11),'Braços de IP'!$E$11,IF(AND(AG94&gt;='Braços de IP'!$B$12,AG94&lt;='Braços de IP'!$D$12),'Braços de IP'!$E$12,IF(AND(AG94&gt;='Braços de IP'!$B$13,AG94&lt;='Braços de IP'!$D$13),'Braços de IP'!$E$13,IF(AND(AG94&gt;='Braços de IP'!$B$14,AG94&lt;='Braços de IP'!$D$14),'Braços de IP'!$E$14,"ERRO")))))))</f>
        <v>Longo II</v>
      </c>
      <c r="CU94" s="27"/>
      <c r="CV94" s="26" t="str">
        <f>IF($CU94="","",VLOOKUP($CU94,'Braços de IP'!$E$9:$I$15,2,0))</f>
        <v/>
      </c>
      <c r="CW94" s="29" t="str">
        <f>IF($CU94="","",VLOOKUP($CU94,'Braços de IP'!$E$9:$I$15,5,0))</f>
        <v/>
      </c>
      <c r="CX94" s="26"/>
      <c r="CY94" s="26"/>
      <c r="CZ94" s="26"/>
      <c r="DA94" s="26"/>
      <c r="DB94" s="26"/>
      <c r="DC94" s="26"/>
      <c r="DD94" s="30">
        <f t="shared" si="22"/>
        <v>30</v>
      </c>
      <c r="DE94" s="31">
        <f t="shared" si="23"/>
        <v>100</v>
      </c>
      <c r="DF94" s="30">
        <f t="shared" si="24"/>
        <v>130</v>
      </c>
      <c r="DG94" s="32">
        <f t="shared" si="25"/>
        <v>0.7</v>
      </c>
      <c r="DH94" s="33" t="s">
        <v>143</v>
      </c>
      <c r="DI94" s="34"/>
      <c r="DJ94" s="35"/>
      <c r="DK94" s="16" t="s">
        <v>144</v>
      </c>
      <c r="DL94" s="16"/>
    </row>
    <row r="95" spans="1:116" ht="15.75" hidden="1" customHeight="1" x14ac:dyDescent="0.25">
      <c r="A95" s="1" t="s">
        <v>145</v>
      </c>
      <c r="B95" s="15">
        <v>358</v>
      </c>
      <c r="C95" s="15" t="s">
        <v>146</v>
      </c>
      <c r="D95" s="16" t="s">
        <v>208</v>
      </c>
      <c r="E95" s="16">
        <v>-8.1272669999999998</v>
      </c>
      <c r="F95" s="16">
        <v>-34.901871</v>
      </c>
      <c r="G95" s="16" t="s">
        <v>209</v>
      </c>
      <c r="H95" s="16" t="s">
        <v>136</v>
      </c>
      <c r="I95" s="16" t="s">
        <v>135</v>
      </c>
      <c r="J95" s="16" t="s">
        <v>137</v>
      </c>
      <c r="K95" s="16">
        <v>100</v>
      </c>
      <c r="L95" s="16" t="s">
        <v>138</v>
      </c>
      <c r="M95" s="16">
        <v>0</v>
      </c>
      <c r="N95" s="16"/>
      <c r="O95" s="16">
        <v>3</v>
      </c>
      <c r="P95" s="17">
        <v>4.1399999999999997</v>
      </c>
      <c r="Q95" s="17">
        <v>9.09</v>
      </c>
      <c r="R95" s="16"/>
      <c r="S95" s="16"/>
      <c r="T95" s="16"/>
      <c r="U95" s="17">
        <v>1.76</v>
      </c>
      <c r="V95" s="16">
        <v>0</v>
      </c>
      <c r="W95" s="16"/>
      <c r="X95" s="16"/>
      <c r="Y95" s="16">
        <v>0</v>
      </c>
      <c r="Z95" s="16">
        <v>0</v>
      </c>
      <c r="AA95" s="16" t="s">
        <v>139</v>
      </c>
      <c r="AB95" s="16" t="s">
        <v>140</v>
      </c>
      <c r="AC95" s="16">
        <v>19.04</v>
      </c>
      <c r="AD95" s="16">
        <v>6.26</v>
      </c>
      <c r="AE95" s="16">
        <v>1</v>
      </c>
      <c r="AF95" s="16">
        <v>0.4</v>
      </c>
      <c r="AG95" s="16">
        <v>3.2</v>
      </c>
      <c r="AH95" s="17">
        <f t="shared" si="1"/>
        <v>2.8000000000000003</v>
      </c>
      <c r="AI95" s="16"/>
      <c r="AJ95" s="16"/>
      <c r="AK95" s="16"/>
      <c r="AL95" s="16"/>
      <c r="AM95" s="16">
        <v>0</v>
      </c>
      <c r="AN95" s="16"/>
      <c r="AO95" s="16">
        <v>0</v>
      </c>
      <c r="AP95" s="16">
        <v>0</v>
      </c>
      <c r="AQ95" s="16">
        <v>0</v>
      </c>
      <c r="AR95" s="17" t="s">
        <v>136</v>
      </c>
      <c r="AS95" s="19">
        <f t="shared" si="3"/>
        <v>0</v>
      </c>
      <c r="AT95" s="19"/>
      <c r="AU95" s="19">
        <f>VLOOKUP(G95,ABNT5101!$I$3:$J$9,2)</f>
        <v>30</v>
      </c>
      <c r="AV95" s="19">
        <f>VLOOKUP(G95,ABNT5101!$I$3:$M$9,5)</f>
        <v>0.38</v>
      </c>
      <c r="AW95" s="17" t="str">
        <f>_xlfn.XLOOKUP(G95,ABNT5101!I:I,ABNT5101!L:L)</f>
        <v>-</v>
      </c>
      <c r="AX95" s="17">
        <f>_xlfn.XLOOKUP(G95,ABNT5101!$I:$I,ABNT5101!M:M)</f>
        <v>0.38</v>
      </c>
      <c r="AY95" s="17" t="str">
        <f>_xlfn.XLOOKUP(G95,ABNT5101!$I:$I,ABNT5101!N:N)</f>
        <v>-</v>
      </c>
      <c r="AZ95" s="17">
        <f>_xlfn.XLOOKUP(G95,ABNT5101!$I:$I,ABNT5101!O:O)</f>
        <v>14</v>
      </c>
      <c r="BA95" s="20" t="str">
        <f t="shared" si="4"/>
        <v>ATENDE</v>
      </c>
      <c r="BB95" s="21">
        <f t="shared" ref="BB95:BC95" si="128">BE95/AU95-1</f>
        <v>3.9666666666666739E-2</v>
      </c>
      <c r="BC95" s="21">
        <f t="shared" si="128"/>
        <v>0.36842105263157898</v>
      </c>
      <c r="BD95" s="21" t="str">
        <f t="shared" si="6"/>
        <v>-</v>
      </c>
      <c r="BE95" s="22">
        <v>31.19</v>
      </c>
      <c r="BF95" s="22">
        <v>0.52</v>
      </c>
      <c r="BG95" s="22"/>
      <c r="BH95" s="22"/>
      <c r="BI95" s="23"/>
      <c r="BJ95" s="22"/>
      <c r="BK95" s="20" t="str">
        <f t="shared" si="7"/>
        <v>ATENDE</v>
      </c>
      <c r="BL95" s="20" t="str">
        <f t="shared" si="8"/>
        <v>ATENDE</v>
      </c>
      <c r="BM95" s="20" t="str">
        <f t="shared" si="9"/>
        <v>ATENDE</v>
      </c>
      <c r="BN95" s="20" t="str">
        <f t="shared" si="10"/>
        <v>ATENDE</v>
      </c>
      <c r="BO95" s="24" t="str">
        <f t="shared" si="11"/>
        <v>C1</v>
      </c>
      <c r="BP95" s="24" t="str">
        <f t="shared" si="80"/>
        <v>P6</v>
      </c>
      <c r="BQ95" s="25">
        <f t="shared" si="13"/>
        <v>3.416666666666667</v>
      </c>
      <c r="BR95" s="22">
        <v>13.25</v>
      </c>
      <c r="BS95" s="22">
        <v>7.59</v>
      </c>
      <c r="BT95" s="24">
        <f>IF(BP95="-","-",_xlfn.XLOOKUP(BP95,ABNT5101!$B$4:$B$9,ABNT5101!$C$4:$C$9))</f>
        <v>3</v>
      </c>
      <c r="BU95" s="24">
        <f>IF(BP95="-","-",_xlfn.XLOOKUP(BP95,ABNT5101!$B$4:$B$9,ABNT5101!$D$4:$D$9))</f>
        <v>0.6</v>
      </c>
      <c r="BV95" s="20" t="str">
        <f t="shared" si="14"/>
        <v>ATENDE</v>
      </c>
      <c r="BW95" s="20" t="str">
        <f t="shared" si="15"/>
        <v>ATENDE</v>
      </c>
      <c r="BX95" s="20" t="str">
        <f t="shared" si="16"/>
        <v>ATENDE</v>
      </c>
      <c r="BY95" s="24" t="str">
        <f t="shared" si="98"/>
        <v>P6</v>
      </c>
      <c r="BZ95" s="25">
        <f t="shared" si="31"/>
        <v>4.3566666666666665</v>
      </c>
      <c r="CA95" s="24">
        <v>16.07</v>
      </c>
      <c r="CB95" s="24">
        <v>9.61</v>
      </c>
      <c r="CC95" s="20">
        <f>IF(BY95="-","-",_xlfn.XLOOKUP(BY95,ABNT5101!$B$4:$B$9,ABNT5101!$C$4:$C$9))</f>
        <v>3</v>
      </c>
      <c r="CD95" s="24">
        <f>IF(BY95="-","-",_xlfn.XLOOKUP(BY95,ABNT5101!$B$4:$B$9,ABNT5101!$D$4:$D$9))</f>
        <v>0.6</v>
      </c>
      <c r="CE95" s="20" t="str">
        <f t="shared" si="18"/>
        <v>ATENDE</v>
      </c>
      <c r="CF95" s="20" t="str">
        <f t="shared" si="19"/>
        <v>ATENDE</v>
      </c>
      <c r="CG95" s="20" t="str">
        <f t="shared" si="20"/>
        <v>ATENDE</v>
      </c>
      <c r="CH95" s="26" t="str">
        <f>_xlfn.XLOOKUP(CI95,'Banco de dados'!$B:$B,'Banco de dados'!$D:$D)</f>
        <v>LEDSTAR</v>
      </c>
      <c r="CI95" s="27" t="s">
        <v>242</v>
      </c>
      <c r="CJ95" s="26" t="str">
        <f>_xlfn.XLOOKUP(CI95,'Banco de dados'!$B:$B,'Banco de dados'!$E:$E)</f>
        <v>LUM LED SL VT 9.1 65W</v>
      </c>
      <c r="CK95" s="26"/>
      <c r="CL95" s="26" t="e">
        <f>IF(CK95="-","-",_xlfn.XLOOKUP(CK95,'Banco de dados'!$B:$B,'Banco de dados'!$E:$E))</f>
        <v>#N/A</v>
      </c>
      <c r="CM95" s="28">
        <f t="shared" si="21"/>
        <v>1</v>
      </c>
      <c r="CN95" s="26">
        <f>_xlfn.XLOOKUP(CI95,'Banco de dados'!$B:$B,'Banco de dados'!$H:$H)</f>
        <v>65</v>
      </c>
      <c r="CO95" s="26" t="e">
        <f t="array" aca="1" ref="CO95" ca="1">_xludf.XLOOKUP(CK95,'Banco de dados'!$B:$B,'Banco de dados'!$H:$H)</f>
        <v>#NAME?</v>
      </c>
      <c r="CP95" s="26" t="e">
        <f t="array" aca="1" ref="CP95" ca="1">_xludf.XLOOKUP(CI95,'Banco de dados'!$B:$B,'Banco de dados'!$F:$F)</f>
        <v>#NAME?</v>
      </c>
      <c r="CQ95" s="26" t="e">
        <f t="array" aca="1" ref="CQ95" ca="1">_xludf.XLOOKUP(CK95,'Banco de dados'!$B:$B,'Banco de dados'!$F:$F)</f>
        <v>#NAME?</v>
      </c>
      <c r="CR95" s="27">
        <v>127</v>
      </c>
      <c r="CS95" s="27">
        <v>0</v>
      </c>
      <c r="CT95" s="26" t="str">
        <f>IF(AG95=0.5,"Suporte",IF(AND(AG95&gt;='Braços de IP'!$B$9,AG95&lt;='Braços de IP'!$D$9),'Braços de IP'!$E$9,IF(AND(AG95&gt;='Braços de IP'!$B$10,AG95&lt;='Braços de IP'!$D$10),'Braços de IP'!$E$10,IF(AND(AG95&gt;='Braços de IP'!$B$11,AG95&lt;='Braços de IP'!$D$11),'Braços de IP'!$E$11,IF(AND(AG95&gt;='Braços de IP'!$B$12,AG95&lt;='Braços de IP'!$D$12),'Braços de IP'!$E$12,IF(AND(AG95&gt;='Braços de IP'!$B$13,AG95&lt;='Braços de IP'!$D$13),'Braços de IP'!$E$13,IF(AND(AG95&gt;='Braços de IP'!$B$14,AG95&lt;='Braços de IP'!$D$14),'Braços de IP'!$E$14,"ERRO")))))))</f>
        <v>Longo I</v>
      </c>
      <c r="CU95" s="27"/>
      <c r="CV95" s="26" t="str">
        <f>IF($CU95="","",VLOOKUP($CU95,'Braços de IP'!$E$9:$I$15,2,0))</f>
        <v/>
      </c>
      <c r="CW95" s="29" t="str">
        <f>IF($CU95="","",VLOOKUP($CU95,'Braços de IP'!$E$9:$I$15,5,0))</f>
        <v/>
      </c>
      <c r="CX95" s="26"/>
      <c r="CY95" s="26"/>
      <c r="CZ95" s="26"/>
      <c r="DA95" s="26"/>
      <c r="DB95" s="26"/>
      <c r="DC95" s="26"/>
      <c r="DD95" s="30">
        <f t="shared" si="22"/>
        <v>65</v>
      </c>
      <c r="DE95" s="31">
        <f t="shared" si="23"/>
        <v>100</v>
      </c>
      <c r="DF95" s="30">
        <f t="shared" si="24"/>
        <v>165</v>
      </c>
      <c r="DG95" s="32">
        <f t="shared" si="25"/>
        <v>0.35</v>
      </c>
      <c r="DH95" s="33" t="s">
        <v>143</v>
      </c>
      <c r="DI95" s="34"/>
      <c r="DJ95" s="35"/>
      <c r="DK95" s="16" t="s">
        <v>144</v>
      </c>
      <c r="DL95" s="16"/>
    </row>
    <row r="96" spans="1:116" ht="15.75" hidden="1" customHeight="1" x14ac:dyDescent="0.25">
      <c r="A96" s="1" t="s">
        <v>145</v>
      </c>
      <c r="B96" s="15">
        <v>358</v>
      </c>
      <c r="C96" s="15" t="s">
        <v>146</v>
      </c>
      <c r="D96" s="16" t="s">
        <v>208</v>
      </c>
      <c r="E96" s="16">
        <v>-8.1272669999999998</v>
      </c>
      <c r="F96" s="16">
        <v>-34.901871</v>
      </c>
      <c r="G96" s="16" t="s">
        <v>209</v>
      </c>
      <c r="H96" s="16" t="s">
        <v>136</v>
      </c>
      <c r="I96" s="16" t="s">
        <v>135</v>
      </c>
      <c r="J96" s="16" t="s">
        <v>137</v>
      </c>
      <c r="K96" s="16">
        <v>100</v>
      </c>
      <c r="L96" s="16" t="s">
        <v>138</v>
      </c>
      <c r="M96" s="16">
        <v>0</v>
      </c>
      <c r="N96" s="16"/>
      <c r="O96" s="16">
        <v>3</v>
      </c>
      <c r="P96" s="17">
        <v>4.1399999999999997</v>
      </c>
      <c r="Q96" s="17">
        <v>9.09</v>
      </c>
      <c r="R96" s="16"/>
      <c r="S96" s="16"/>
      <c r="T96" s="16"/>
      <c r="U96" s="17">
        <v>1.76</v>
      </c>
      <c r="V96" s="16">
        <v>0</v>
      </c>
      <c r="W96" s="16"/>
      <c r="X96" s="16"/>
      <c r="Y96" s="16">
        <v>0</v>
      </c>
      <c r="Z96" s="16">
        <v>0</v>
      </c>
      <c r="AA96" s="16" t="s">
        <v>139</v>
      </c>
      <c r="AB96" s="16" t="s">
        <v>140</v>
      </c>
      <c r="AC96" s="16">
        <v>19.04</v>
      </c>
      <c r="AD96" s="16">
        <v>6.26</v>
      </c>
      <c r="AE96" s="16">
        <v>1</v>
      </c>
      <c r="AF96" s="16">
        <v>0.4</v>
      </c>
      <c r="AG96" s="16">
        <v>3.2</v>
      </c>
      <c r="AH96" s="17">
        <f t="shared" si="1"/>
        <v>2.8000000000000003</v>
      </c>
      <c r="AI96" s="16"/>
      <c r="AJ96" s="16"/>
      <c r="AK96" s="16"/>
      <c r="AL96" s="16"/>
      <c r="AM96" s="16">
        <v>0</v>
      </c>
      <c r="AN96" s="16"/>
      <c r="AO96" s="16">
        <v>0</v>
      </c>
      <c r="AP96" s="16">
        <v>0</v>
      </c>
      <c r="AQ96" s="16">
        <v>0</v>
      </c>
      <c r="AR96" s="17" t="s">
        <v>136</v>
      </c>
      <c r="AS96" s="19">
        <f t="shared" si="3"/>
        <v>0</v>
      </c>
      <c r="AT96" s="19"/>
      <c r="AU96" s="19">
        <f>VLOOKUP(G96,ABNT5101!$I$3:$J$9,2)</f>
        <v>30</v>
      </c>
      <c r="AV96" s="19">
        <f>VLOOKUP(G96,ABNT5101!$I$3:$M$9,5)</f>
        <v>0.38</v>
      </c>
      <c r="AW96" s="17" t="str">
        <f>_xlfn.XLOOKUP(G96,ABNT5101!I:I,ABNT5101!L:L)</f>
        <v>-</v>
      </c>
      <c r="AX96" s="17">
        <f>_xlfn.XLOOKUP(G96,ABNT5101!$I:$I,ABNT5101!M:M)</f>
        <v>0.38</v>
      </c>
      <c r="AY96" s="17" t="str">
        <f>_xlfn.XLOOKUP(G96,ABNT5101!$I:$I,ABNT5101!N:N)</f>
        <v>-</v>
      </c>
      <c r="AZ96" s="17">
        <f>_xlfn.XLOOKUP(G96,ABNT5101!$I:$I,ABNT5101!O:O)</f>
        <v>14</v>
      </c>
      <c r="BA96" s="20" t="str">
        <f t="shared" si="4"/>
        <v>ATENDE</v>
      </c>
      <c r="BB96" s="21">
        <f t="shared" ref="BB96:BC96" si="129">BE96/AU96-1</f>
        <v>1.1666666666666714E-2</v>
      </c>
      <c r="BC96" s="21">
        <f t="shared" si="129"/>
        <v>0.63157894736842102</v>
      </c>
      <c r="BD96" s="21" t="str">
        <f t="shared" si="6"/>
        <v>-</v>
      </c>
      <c r="BE96" s="22">
        <v>30.35</v>
      </c>
      <c r="BF96" s="22">
        <v>0.62</v>
      </c>
      <c r="BG96" s="22"/>
      <c r="BH96" s="22"/>
      <c r="BI96" s="23"/>
      <c r="BJ96" s="22"/>
      <c r="BK96" s="20" t="str">
        <f t="shared" si="7"/>
        <v>ATENDE</v>
      </c>
      <c r="BL96" s="20" t="str">
        <f t="shared" si="8"/>
        <v>ATENDE</v>
      </c>
      <c r="BM96" s="20" t="str">
        <f t="shared" si="9"/>
        <v>ATENDE</v>
      </c>
      <c r="BN96" s="20" t="str">
        <f t="shared" si="10"/>
        <v>ATENDE</v>
      </c>
      <c r="BO96" s="24" t="str">
        <f t="shared" si="11"/>
        <v>C1</v>
      </c>
      <c r="BP96" s="24" t="str">
        <f t="shared" si="80"/>
        <v>P6</v>
      </c>
      <c r="BQ96" s="25">
        <f t="shared" si="13"/>
        <v>2.2166666666666668</v>
      </c>
      <c r="BR96" s="22">
        <v>9.65</v>
      </c>
      <c r="BS96" s="22">
        <v>4.21</v>
      </c>
      <c r="BT96" s="24">
        <f>IF(BP96="-","-",_xlfn.XLOOKUP(BP96,ABNT5101!$B$4:$B$9,ABNT5101!$C$4:$C$9))</f>
        <v>3</v>
      </c>
      <c r="BU96" s="24">
        <f>IF(BP96="-","-",_xlfn.XLOOKUP(BP96,ABNT5101!$B$4:$B$9,ABNT5101!$D$4:$D$9))</f>
        <v>0.6</v>
      </c>
      <c r="BV96" s="20" t="str">
        <f t="shared" si="14"/>
        <v>ATENDE</v>
      </c>
      <c r="BW96" s="20" t="str">
        <f t="shared" si="15"/>
        <v>ATENDE</v>
      </c>
      <c r="BX96" s="20" t="str">
        <f t="shared" si="16"/>
        <v>ATENDE</v>
      </c>
      <c r="BY96" s="24" t="str">
        <f t="shared" si="98"/>
        <v>P6</v>
      </c>
      <c r="BZ96" s="25">
        <f t="shared" si="31"/>
        <v>3.6499999999999995</v>
      </c>
      <c r="CA96" s="24">
        <v>13.95</v>
      </c>
      <c r="CB96" s="24">
        <v>8.09</v>
      </c>
      <c r="CC96" s="20">
        <f>IF(BY96="-","-",_xlfn.XLOOKUP(BY96,ABNT5101!$B$4:$B$9,ABNT5101!$C$4:$C$9))</f>
        <v>3</v>
      </c>
      <c r="CD96" s="24">
        <f>IF(BY96="-","-",_xlfn.XLOOKUP(BY96,ABNT5101!$B$4:$B$9,ABNT5101!$D$4:$D$9))</f>
        <v>0.6</v>
      </c>
      <c r="CE96" s="20" t="str">
        <f t="shared" si="18"/>
        <v>ATENDE</v>
      </c>
      <c r="CF96" s="20" t="str">
        <f t="shared" si="19"/>
        <v>ATENDE</v>
      </c>
      <c r="CG96" s="20" t="str">
        <f t="shared" si="20"/>
        <v>ATENDE</v>
      </c>
      <c r="CH96" s="26" t="str">
        <f>_xlfn.XLOOKUP(CI96,'Banco de dados'!$B:$B,'Banco de dados'!$D:$D)</f>
        <v>SX LIGHTING</v>
      </c>
      <c r="CI96" s="27" t="s">
        <v>249</v>
      </c>
      <c r="CJ96" s="26" t="str">
        <f>_xlfn.XLOOKUP(CI96,'Banco de dados'!$B:$B,'Banco de dados'!$E:$E)</f>
        <v>SXINEVO060K50L12CZF7PHF</v>
      </c>
      <c r="CK96" s="26"/>
      <c r="CL96" s="26" t="e">
        <f>IF(CK96="-","-",_xlfn.XLOOKUP(CK96,'Banco de dados'!$B:$B,'Banco de dados'!$E:$E))</f>
        <v>#N/A</v>
      </c>
      <c r="CM96" s="28">
        <f t="shared" si="21"/>
        <v>1</v>
      </c>
      <c r="CN96" s="26">
        <f>_xlfn.XLOOKUP(CI96,'Banco de dados'!$B:$B,'Banco de dados'!$H:$H)</f>
        <v>60</v>
      </c>
      <c r="CO96" s="26" t="e">
        <f t="array" aca="1" ref="CO96" ca="1">_xludf.XLOOKUP(CK96,'Banco de dados'!$B:$B,'Banco de dados'!$H:$H)</f>
        <v>#NAME?</v>
      </c>
      <c r="CP96" s="26" t="e">
        <f t="array" aca="1" ref="CP96" ca="1">_xludf.XLOOKUP(CI96,'Banco de dados'!$B:$B,'Banco de dados'!$F:$F)</f>
        <v>#NAME?</v>
      </c>
      <c r="CQ96" s="26" t="e">
        <f t="array" aca="1" ref="CQ96" ca="1">_xludf.XLOOKUP(CK96,'Banco de dados'!$B:$B,'Banco de dados'!$F:$F)</f>
        <v>#NAME?</v>
      </c>
      <c r="CR96" s="27">
        <v>128</v>
      </c>
      <c r="CS96" s="27">
        <v>0</v>
      </c>
      <c r="CT96" s="26" t="str">
        <f>IF(AG96=0.5,"Suporte",IF(AND(AG96&gt;='Braços de IP'!$B$9,AG96&lt;='Braços de IP'!$D$9),'Braços de IP'!$E$9,IF(AND(AG96&gt;='Braços de IP'!$B$10,AG96&lt;='Braços de IP'!$D$10),'Braços de IP'!$E$10,IF(AND(AG96&gt;='Braços de IP'!$B$11,AG96&lt;='Braços de IP'!$D$11),'Braços de IP'!$E$11,IF(AND(AG96&gt;='Braços de IP'!$B$12,AG96&lt;='Braços de IP'!$D$12),'Braços de IP'!$E$12,IF(AND(AG96&gt;='Braços de IP'!$B$13,AG96&lt;='Braços de IP'!$D$13),'Braços de IP'!$E$13,IF(AND(AG96&gt;='Braços de IP'!$B$14,AG96&lt;='Braços de IP'!$D$14),'Braços de IP'!$E$14,"ERRO")))))))</f>
        <v>Longo I</v>
      </c>
      <c r="CU96" s="27"/>
      <c r="CV96" s="26" t="str">
        <f>IF($CU96="","",VLOOKUP($CU96,'Braços de IP'!$E$9:$I$15,2,0))</f>
        <v/>
      </c>
      <c r="CW96" s="29" t="str">
        <f>IF($CU96="","",VLOOKUP($CU96,'Braços de IP'!$E$9:$I$15,5,0))</f>
        <v/>
      </c>
      <c r="CX96" s="26"/>
      <c r="CY96" s="26"/>
      <c r="CZ96" s="26"/>
      <c r="DA96" s="26"/>
      <c r="DB96" s="26"/>
      <c r="DC96" s="26"/>
      <c r="DD96" s="30">
        <f t="shared" si="22"/>
        <v>60</v>
      </c>
      <c r="DE96" s="31">
        <f t="shared" si="23"/>
        <v>100</v>
      </c>
      <c r="DF96" s="30">
        <f t="shared" si="24"/>
        <v>160</v>
      </c>
      <c r="DG96" s="32">
        <f t="shared" si="25"/>
        <v>0.4</v>
      </c>
      <c r="DH96" s="33" t="s">
        <v>143</v>
      </c>
      <c r="DI96" s="34"/>
      <c r="DJ96" s="35"/>
      <c r="DK96" s="16" t="s">
        <v>144</v>
      </c>
      <c r="DL96" s="16"/>
    </row>
    <row r="97" spans="1:116" ht="15.75" hidden="1" customHeight="1" x14ac:dyDescent="0.25">
      <c r="A97" s="1" t="s">
        <v>145</v>
      </c>
      <c r="B97" s="15">
        <v>358</v>
      </c>
      <c r="C97" s="15" t="s">
        <v>146</v>
      </c>
      <c r="D97" s="16" t="s">
        <v>208</v>
      </c>
      <c r="E97" s="16">
        <v>-8.1272669999999998</v>
      </c>
      <c r="F97" s="16">
        <v>-34.901871</v>
      </c>
      <c r="G97" s="16" t="s">
        <v>209</v>
      </c>
      <c r="H97" s="16" t="s">
        <v>136</v>
      </c>
      <c r="I97" s="16" t="s">
        <v>135</v>
      </c>
      <c r="J97" s="16" t="s">
        <v>137</v>
      </c>
      <c r="K97" s="16">
        <v>100</v>
      </c>
      <c r="L97" s="16" t="s">
        <v>138</v>
      </c>
      <c r="M97" s="16">
        <v>0</v>
      </c>
      <c r="N97" s="16"/>
      <c r="O97" s="16">
        <v>3</v>
      </c>
      <c r="P97" s="17">
        <v>4.1399999999999997</v>
      </c>
      <c r="Q97" s="17">
        <v>9.09</v>
      </c>
      <c r="R97" s="16"/>
      <c r="S97" s="16"/>
      <c r="T97" s="16"/>
      <c r="U97" s="17">
        <v>1.76</v>
      </c>
      <c r="V97" s="16">
        <v>0</v>
      </c>
      <c r="W97" s="16"/>
      <c r="X97" s="16"/>
      <c r="Y97" s="16">
        <v>0</v>
      </c>
      <c r="Z97" s="16">
        <v>0</v>
      </c>
      <c r="AA97" s="16" t="s">
        <v>139</v>
      </c>
      <c r="AB97" s="16" t="s">
        <v>140</v>
      </c>
      <c r="AC97" s="16">
        <v>19.04</v>
      </c>
      <c r="AD97" s="16">
        <v>6.26</v>
      </c>
      <c r="AE97" s="16">
        <v>1</v>
      </c>
      <c r="AF97" s="16">
        <v>0.4</v>
      </c>
      <c r="AG97" s="16">
        <v>3.2</v>
      </c>
      <c r="AH97" s="17">
        <f t="shared" si="1"/>
        <v>2.8000000000000003</v>
      </c>
      <c r="AI97" s="16"/>
      <c r="AJ97" s="16"/>
      <c r="AK97" s="16"/>
      <c r="AL97" s="16"/>
      <c r="AM97" s="16">
        <v>0</v>
      </c>
      <c r="AN97" s="16"/>
      <c r="AO97" s="16">
        <v>0</v>
      </c>
      <c r="AP97" s="16">
        <v>0</v>
      </c>
      <c r="AQ97" s="16">
        <v>0</v>
      </c>
      <c r="AR97" s="17" t="s">
        <v>136</v>
      </c>
      <c r="AS97" s="19">
        <f t="shared" si="3"/>
        <v>0</v>
      </c>
      <c r="AT97" s="19"/>
      <c r="AU97" s="19">
        <f>VLOOKUP(G97,ABNT5101!$I$3:$J$9,2)</f>
        <v>30</v>
      </c>
      <c r="AV97" s="19">
        <f>VLOOKUP(G97,ABNT5101!$I$3:$M$9,5)</f>
        <v>0.38</v>
      </c>
      <c r="AW97" s="17" t="str">
        <f>_xlfn.XLOOKUP(G97,ABNT5101!I:I,ABNT5101!L:L)</f>
        <v>-</v>
      </c>
      <c r="AX97" s="17">
        <f>_xlfn.XLOOKUP(G97,ABNT5101!$I:$I,ABNT5101!M:M)</f>
        <v>0.38</v>
      </c>
      <c r="AY97" s="17" t="str">
        <f>_xlfn.XLOOKUP(G97,ABNT5101!$I:$I,ABNT5101!N:N)</f>
        <v>-</v>
      </c>
      <c r="AZ97" s="17">
        <f>_xlfn.XLOOKUP(G97,ABNT5101!$I:$I,ABNT5101!O:O)</f>
        <v>14</v>
      </c>
      <c r="BA97" s="20" t="str">
        <f t="shared" si="4"/>
        <v>ATENDE</v>
      </c>
      <c r="BB97" s="21">
        <f t="shared" ref="BB97:BC97" si="130">BE97/AU97-1</f>
        <v>2.0666666666666611E-2</v>
      </c>
      <c r="BC97" s="21">
        <f t="shared" si="130"/>
        <v>0.36842105263157898</v>
      </c>
      <c r="BD97" s="21" t="str">
        <f t="shared" si="6"/>
        <v>-</v>
      </c>
      <c r="BE97" s="22">
        <v>30.62</v>
      </c>
      <c r="BF97" s="22">
        <v>0.52</v>
      </c>
      <c r="BG97" s="22"/>
      <c r="BH97" s="22"/>
      <c r="BI97" s="23"/>
      <c r="BJ97" s="22"/>
      <c r="BK97" s="20" t="str">
        <f t="shared" si="7"/>
        <v>ATENDE</v>
      </c>
      <c r="BL97" s="20" t="str">
        <f t="shared" si="8"/>
        <v>ATENDE</v>
      </c>
      <c r="BM97" s="20" t="str">
        <f t="shared" si="9"/>
        <v>ATENDE</v>
      </c>
      <c r="BN97" s="20" t="str">
        <f t="shared" si="10"/>
        <v>ATENDE</v>
      </c>
      <c r="BO97" s="24" t="str">
        <f t="shared" si="11"/>
        <v>C1</v>
      </c>
      <c r="BP97" s="24" t="str">
        <f t="shared" si="80"/>
        <v>P6</v>
      </c>
      <c r="BQ97" s="25">
        <f t="shared" si="13"/>
        <v>2.8166666666666664</v>
      </c>
      <c r="BR97" s="22">
        <v>11.45</v>
      </c>
      <c r="BS97" s="22">
        <v>6.6</v>
      </c>
      <c r="BT97" s="24">
        <f>IF(BP97="-","-",_xlfn.XLOOKUP(BP97,ABNT5101!$B$4:$B$9,ABNT5101!$C$4:$C$9))</f>
        <v>3</v>
      </c>
      <c r="BU97" s="24">
        <f>IF(BP97="-","-",_xlfn.XLOOKUP(BP97,ABNT5101!$B$4:$B$9,ABNT5101!$D$4:$D$9))</f>
        <v>0.6</v>
      </c>
      <c r="BV97" s="20" t="str">
        <f t="shared" si="14"/>
        <v>ATENDE</v>
      </c>
      <c r="BW97" s="20" t="str">
        <f t="shared" si="15"/>
        <v>ATENDE</v>
      </c>
      <c r="BX97" s="20" t="str">
        <f t="shared" si="16"/>
        <v>ATENDE</v>
      </c>
      <c r="BY97" s="24" t="str">
        <f t="shared" si="98"/>
        <v>P6</v>
      </c>
      <c r="BZ97" s="25">
        <f t="shared" si="31"/>
        <v>2.5500000000000003</v>
      </c>
      <c r="CA97" s="24">
        <v>10.65</v>
      </c>
      <c r="CB97" s="24">
        <v>7.22</v>
      </c>
      <c r="CC97" s="20">
        <f>IF(BY97="-","-",_xlfn.XLOOKUP(BY97,ABNT5101!$B$4:$B$9,ABNT5101!$C$4:$C$9))</f>
        <v>3</v>
      </c>
      <c r="CD97" s="24">
        <f>IF(BY97="-","-",_xlfn.XLOOKUP(BY97,ABNT5101!$B$4:$B$9,ABNT5101!$D$4:$D$9))</f>
        <v>0.6</v>
      </c>
      <c r="CE97" s="20" t="str">
        <f t="shared" si="18"/>
        <v>ATENDE</v>
      </c>
      <c r="CF97" s="20" t="str">
        <f t="shared" si="19"/>
        <v>ATENDE</v>
      </c>
      <c r="CG97" s="20" t="str">
        <f t="shared" si="20"/>
        <v>ATENDE</v>
      </c>
      <c r="CH97" s="26" t="str">
        <f>_xlfn.XLOOKUP(CI97,'Banco de dados'!$B:$B,'Banco de dados'!$D:$D)</f>
        <v>TECNOWATT</v>
      </c>
      <c r="CI97" s="27" t="s">
        <v>324</v>
      </c>
      <c r="CJ97" s="26" t="str">
        <f>_xlfn.XLOOKUP(CI97,'Banco de dados'!$B:$B,'Banco de dados'!$E:$E)</f>
        <v>SIGSAGPTLRRSSNDL_60W_73IBBRS
1-10C1MUN6.5</v>
      </c>
      <c r="CK97" s="26"/>
      <c r="CL97" s="26" t="e">
        <f>IF(CK97="-","-",_xlfn.XLOOKUP(CK97,'Banco de dados'!$B:$B,'Banco de dados'!$E:$E))</f>
        <v>#N/A</v>
      </c>
      <c r="CM97" s="28">
        <f t="shared" si="21"/>
        <v>1</v>
      </c>
      <c r="CN97" s="26">
        <f>_xlfn.XLOOKUP(CI97,'Banco de dados'!$B:$B,'Banco de dados'!$H:$H)</f>
        <v>60</v>
      </c>
      <c r="CO97" s="26" t="e">
        <f t="array" aca="1" ref="CO97" ca="1">_xludf.XLOOKUP(CK97,'Banco de dados'!$B:$B,'Banco de dados'!$H:$H)</f>
        <v>#NAME?</v>
      </c>
      <c r="CP97" s="26" t="e">
        <f t="array" aca="1" ref="CP97" ca="1">_xludf.XLOOKUP(CI97,'Banco de dados'!$B:$B,'Banco de dados'!$F:$F)</f>
        <v>#NAME?</v>
      </c>
      <c r="CQ97" s="26" t="e">
        <f t="array" aca="1" ref="CQ97" ca="1">_xludf.XLOOKUP(CK97,'Banco de dados'!$B:$B,'Banco de dados'!$F:$F)</f>
        <v>#NAME?</v>
      </c>
      <c r="CR97" s="27">
        <v>129</v>
      </c>
      <c r="CS97" s="27">
        <v>0</v>
      </c>
      <c r="CT97" s="26" t="str">
        <f>IF(AG97=0.5,"Suporte",IF(AND(AG97&gt;='Braços de IP'!$B$9,AG97&lt;='Braços de IP'!$D$9),'Braços de IP'!$E$9,IF(AND(AG97&gt;='Braços de IP'!$B$10,AG97&lt;='Braços de IP'!$D$10),'Braços de IP'!$E$10,IF(AND(AG97&gt;='Braços de IP'!$B$11,AG97&lt;='Braços de IP'!$D$11),'Braços de IP'!$E$11,IF(AND(AG97&gt;='Braços de IP'!$B$12,AG97&lt;='Braços de IP'!$D$12),'Braços de IP'!$E$12,IF(AND(AG97&gt;='Braços de IP'!$B$13,AG97&lt;='Braços de IP'!$D$13),'Braços de IP'!$E$13,IF(AND(AG97&gt;='Braços de IP'!$B$14,AG97&lt;='Braços de IP'!$D$14),'Braços de IP'!$E$14,"ERRO")))))))</f>
        <v>Longo I</v>
      </c>
      <c r="CU97" s="27"/>
      <c r="CV97" s="26" t="str">
        <f>IF($CU97="","",VLOOKUP($CU97,'Braços de IP'!$E$9:$I$15,2,0))</f>
        <v/>
      </c>
      <c r="CW97" s="29" t="str">
        <f>IF($CU97="","",VLOOKUP($CU97,'Braços de IP'!$E$9:$I$15,5,0))</f>
        <v/>
      </c>
      <c r="CX97" s="26"/>
      <c r="CY97" s="26"/>
      <c r="CZ97" s="26"/>
      <c r="DA97" s="26"/>
      <c r="DB97" s="26"/>
      <c r="DC97" s="26"/>
      <c r="DD97" s="30">
        <f t="shared" si="22"/>
        <v>60</v>
      </c>
      <c r="DE97" s="31">
        <f t="shared" si="23"/>
        <v>100</v>
      </c>
      <c r="DF97" s="30">
        <f t="shared" si="24"/>
        <v>160</v>
      </c>
      <c r="DG97" s="32">
        <f t="shared" si="25"/>
        <v>0.4</v>
      </c>
      <c r="DH97" s="33" t="s">
        <v>143</v>
      </c>
      <c r="DI97" s="34"/>
      <c r="DJ97" s="35"/>
      <c r="DK97" s="16" t="s">
        <v>144</v>
      </c>
      <c r="DL97" s="16"/>
    </row>
    <row r="98" spans="1:116" ht="15.75" hidden="1" customHeight="1" x14ac:dyDescent="0.25">
      <c r="A98" s="1" t="s">
        <v>180</v>
      </c>
      <c r="B98" s="15">
        <v>359</v>
      </c>
      <c r="C98" s="15" t="s">
        <v>133</v>
      </c>
      <c r="D98" s="16" t="s">
        <v>210</v>
      </c>
      <c r="E98" s="16">
        <v>-8.1482360000000007</v>
      </c>
      <c r="F98" s="16">
        <v>-34.906705000000002</v>
      </c>
      <c r="G98" s="16" t="s">
        <v>209</v>
      </c>
      <c r="H98" s="16" t="s">
        <v>136</v>
      </c>
      <c r="I98" s="16" t="s">
        <v>135</v>
      </c>
      <c r="J98" s="16" t="s">
        <v>137</v>
      </c>
      <c r="K98" s="16">
        <v>287</v>
      </c>
      <c r="L98" s="16" t="s">
        <v>138</v>
      </c>
      <c r="M98" s="16">
        <v>0</v>
      </c>
      <c r="N98" s="16"/>
      <c r="O98" s="16">
        <v>3</v>
      </c>
      <c r="P98" s="17">
        <v>3.75</v>
      </c>
      <c r="Q98" s="17">
        <v>10.8</v>
      </c>
      <c r="R98" s="16"/>
      <c r="S98" s="16"/>
      <c r="T98" s="16"/>
      <c r="U98" s="17">
        <v>2.39</v>
      </c>
      <c r="V98" s="16">
        <v>0</v>
      </c>
      <c r="W98" s="16"/>
      <c r="X98" s="16"/>
      <c r="Y98" s="16">
        <v>0</v>
      </c>
      <c r="Z98" s="16">
        <v>0</v>
      </c>
      <c r="AA98" s="16" t="s">
        <v>139</v>
      </c>
      <c r="AB98" s="16" t="s">
        <v>140</v>
      </c>
      <c r="AC98" s="16">
        <v>29.1</v>
      </c>
      <c r="AD98" s="16">
        <v>8.9700000000000006</v>
      </c>
      <c r="AE98" s="16">
        <v>1</v>
      </c>
      <c r="AF98" s="16">
        <v>0.33</v>
      </c>
      <c r="AG98" s="16">
        <v>3.42</v>
      </c>
      <c r="AH98" s="17">
        <f t="shared" si="1"/>
        <v>3.09</v>
      </c>
      <c r="AI98" s="16"/>
      <c r="AJ98" s="16"/>
      <c r="AK98" s="16"/>
      <c r="AL98" s="16"/>
      <c r="AM98" s="16">
        <v>0</v>
      </c>
      <c r="AN98" s="16"/>
      <c r="AO98" s="16">
        <v>0</v>
      </c>
      <c r="AP98" s="16">
        <v>0</v>
      </c>
      <c r="AQ98" s="16">
        <v>0</v>
      </c>
      <c r="AR98" s="17" t="s">
        <v>136</v>
      </c>
      <c r="AS98" s="19">
        <f t="shared" si="3"/>
        <v>0</v>
      </c>
      <c r="AT98" s="19"/>
      <c r="AU98" s="19">
        <f>VLOOKUP(G98,ABNT5101!$I$3:$J$9,2)</f>
        <v>30</v>
      </c>
      <c r="AV98" s="19">
        <f>VLOOKUP(G98,ABNT5101!$I$3:$M$9,5)</f>
        <v>0.38</v>
      </c>
      <c r="AW98" s="17" t="str">
        <f>_xlfn.XLOOKUP(G98,ABNT5101!I:I,ABNT5101!L:L)</f>
        <v>-</v>
      </c>
      <c r="AX98" s="17">
        <f>_xlfn.XLOOKUP(G98,ABNT5101!$I:$I,ABNT5101!M:M)</f>
        <v>0.38</v>
      </c>
      <c r="AY98" s="17" t="str">
        <f>_xlfn.XLOOKUP(G98,ABNT5101!$I:$I,ABNT5101!N:N)</f>
        <v>-</v>
      </c>
      <c r="AZ98" s="17">
        <f>_xlfn.XLOOKUP(G98,ABNT5101!$I:$I,ABNT5101!O:O)</f>
        <v>14</v>
      </c>
      <c r="BA98" s="20" t="str">
        <f t="shared" si="4"/>
        <v>ATENDE</v>
      </c>
      <c r="BB98" s="21">
        <f t="shared" ref="BB98:BC98" si="131">BE98/AU98-1</f>
        <v>0.12000000000000011</v>
      </c>
      <c r="BC98" s="21">
        <f t="shared" si="131"/>
        <v>0.42105263157894735</v>
      </c>
      <c r="BD98" s="21" t="str">
        <f t="shared" si="6"/>
        <v>-</v>
      </c>
      <c r="BE98" s="22">
        <v>33.6</v>
      </c>
      <c r="BF98" s="22">
        <v>0.54</v>
      </c>
      <c r="BG98" s="22"/>
      <c r="BH98" s="22"/>
      <c r="BI98" s="23"/>
      <c r="BJ98" s="22"/>
      <c r="BK98" s="20" t="str">
        <f t="shared" si="7"/>
        <v>ATENDE</v>
      </c>
      <c r="BL98" s="20" t="str">
        <f t="shared" si="8"/>
        <v>ATENDE</v>
      </c>
      <c r="BM98" s="20" t="str">
        <f t="shared" si="9"/>
        <v>ATENDE</v>
      </c>
      <c r="BN98" s="20" t="str">
        <f t="shared" si="10"/>
        <v>ATENDE</v>
      </c>
      <c r="BO98" s="24" t="str">
        <f t="shared" si="11"/>
        <v>C1</v>
      </c>
      <c r="BP98" s="24" t="str">
        <f t="shared" si="80"/>
        <v>P6</v>
      </c>
      <c r="BQ98" s="25">
        <f t="shared" si="13"/>
        <v>5.293333333333333</v>
      </c>
      <c r="BR98" s="22">
        <v>18.88</v>
      </c>
      <c r="BS98" s="22">
        <v>8.2799999999999994</v>
      </c>
      <c r="BT98" s="24">
        <f>IF(BP98="-","-",_xlfn.XLOOKUP(BP98,ABNT5101!$B$4:$B$9,ABNT5101!$C$4:$C$9))</f>
        <v>3</v>
      </c>
      <c r="BU98" s="24">
        <f>IF(BP98="-","-",_xlfn.XLOOKUP(BP98,ABNT5101!$B$4:$B$9,ABNT5101!$D$4:$D$9))</f>
        <v>0.6</v>
      </c>
      <c r="BV98" s="20" t="str">
        <f t="shared" si="14"/>
        <v>ATENDE</v>
      </c>
      <c r="BW98" s="20" t="str">
        <f t="shared" si="15"/>
        <v>ATENDE</v>
      </c>
      <c r="BX98" s="20" t="str">
        <f t="shared" si="16"/>
        <v>ATENDE</v>
      </c>
      <c r="BY98" s="24" t="str">
        <f t="shared" si="98"/>
        <v>P6</v>
      </c>
      <c r="BZ98" s="25">
        <f t="shared" si="31"/>
        <v>6.0466666666666669</v>
      </c>
      <c r="CA98" s="24">
        <v>21.14</v>
      </c>
      <c r="CB98" s="24">
        <v>15.15</v>
      </c>
      <c r="CC98" s="20">
        <f>IF(BY98="-","-",_xlfn.XLOOKUP(BY98,ABNT5101!$B$4:$B$9,ABNT5101!$C$4:$C$9))</f>
        <v>3</v>
      </c>
      <c r="CD98" s="24">
        <f>IF(BY98="-","-",_xlfn.XLOOKUP(BY98,ABNT5101!$B$4:$B$9,ABNT5101!$D$4:$D$9))</f>
        <v>0.6</v>
      </c>
      <c r="CE98" s="20" t="str">
        <f t="shared" si="18"/>
        <v>ATENDE</v>
      </c>
      <c r="CF98" s="20" t="str">
        <f t="shared" si="19"/>
        <v>ATENDE</v>
      </c>
      <c r="CG98" s="20" t="str">
        <f t="shared" si="20"/>
        <v>ATENDE</v>
      </c>
      <c r="CH98" s="26" t="str">
        <f>_xlfn.XLOOKUP(CI98,'Banco de dados'!$B:$B,'Banco de dados'!$D:$D)</f>
        <v>LEDSTAR</v>
      </c>
      <c r="CI98" s="27" t="s">
        <v>768</v>
      </c>
      <c r="CJ98" s="26" t="str">
        <f>_xlfn.XLOOKUP(CI98,'Banco de dados'!$B:$B,'Banco de dados'!$E:$E)</f>
        <v>LUM LED SL VT 9.1 140W</v>
      </c>
      <c r="CK98" s="26"/>
      <c r="CL98" s="26" t="e">
        <f>IF(CK98="-","-",_xlfn.XLOOKUP(CK98,'Banco de dados'!$B:$B,'Banco de dados'!$E:$E))</f>
        <v>#N/A</v>
      </c>
      <c r="CM98" s="28">
        <f t="shared" si="21"/>
        <v>1</v>
      </c>
      <c r="CN98" s="26">
        <f>_xlfn.XLOOKUP(CI98,'Banco de dados'!$B:$B,'Banco de dados'!$H:$H)</f>
        <v>140</v>
      </c>
      <c r="CO98" s="26" t="e">
        <f t="array" aca="1" ref="CO98" ca="1">_xludf.XLOOKUP(CK98,'Banco de dados'!$B:$B,'Banco de dados'!$H:$H)</f>
        <v>#NAME?</v>
      </c>
      <c r="CP98" s="26" t="e">
        <f t="array" aca="1" ref="CP98" ca="1">_xludf.XLOOKUP(CI98,'Banco de dados'!$B:$B,'Banco de dados'!$F:$F)</f>
        <v>#NAME?</v>
      </c>
      <c r="CQ98" s="26" t="e">
        <f t="array" aca="1" ref="CQ98" ca="1">_xludf.XLOOKUP(CK98,'Banco de dados'!$B:$B,'Banco de dados'!$F:$F)</f>
        <v>#NAME?</v>
      </c>
      <c r="CR98" s="27">
        <v>130</v>
      </c>
      <c r="CS98" s="27"/>
      <c r="CT98" s="26" t="str">
        <f>IF(AG98=0.5,"Suporte",IF(AND(AG98&gt;='Braços de IP'!$B$9,AG98&lt;='Braços de IP'!$D$9),'Braços de IP'!$E$9,IF(AND(AG98&gt;='Braços de IP'!$B$10,AG98&lt;='Braços de IP'!$D$10),'Braços de IP'!$E$10,IF(AND(AG98&gt;='Braços de IP'!$B$11,AG98&lt;='Braços de IP'!$D$11),'Braços de IP'!$E$11,IF(AND(AG98&gt;='Braços de IP'!$B$12,AG98&lt;='Braços de IP'!$D$12),'Braços de IP'!$E$12,IF(AND(AG98&gt;='Braços de IP'!$B$13,AG98&lt;='Braços de IP'!$D$13),'Braços de IP'!$E$13,IF(AND(AG98&gt;='Braços de IP'!$B$14,AG98&lt;='Braços de IP'!$D$14),'Braços de IP'!$E$14,"ERRO")))))))</f>
        <v>Longo II</v>
      </c>
      <c r="CU98" s="27"/>
      <c r="CV98" s="26" t="str">
        <f>IF($CU98="","",VLOOKUP($CU98,'Braços de IP'!$E$9:$I$15,2,0))</f>
        <v/>
      </c>
      <c r="CW98" s="29" t="str">
        <f>IF($CU98="","",VLOOKUP($CU98,'Braços de IP'!$E$9:$I$15,5,0))</f>
        <v/>
      </c>
      <c r="CX98" s="26"/>
      <c r="CY98" s="26"/>
      <c r="CZ98" s="26"/>
      <c r="DA98" s="26"/>
      <c r="DB98" s="26"/>
      <c r="DC98" s="26"/>
      <c r="DD98" s="30">
        <f t="shared" si="22"/>
        <v>140</v>
      </c>
      <c r="DE98" s="31">
        <f t="shared" si="23"/>
        <v>287</v>
      </c>
      <c r="DF98" s="30">
        <f t="shared" si="24"/>
        <v>427</v>
      </c>
      <c r="DG98" s="32">
        <f t="shared" si="25"/>
        <v>0.51219512195121952</v>
      </c>
      <c r="DH98" s="33" t="s">
        <v>143</v>
      </c>
      <c r="DI98" s="34"/>
      <c r="DJ98" s="35"/>
      <c r="DK98" s="16" t="s">
        <v>144</v>
      </c>
      <c r="DL98" s="16"/>
    </row>
    <row r="99" spans="1:116" ht="15.75" hidden="1" customHeight="1" x14ac:dyDescent="0.25">
      <c r="A99" s="1" t="s">
        <v>180</v>
      </c>
      <c r="B99" s="15">
        <v>359</v>
      </c>
      <c r="C99" s="15" t="s">
        <v>133</v>
      </c>
      <c r="D99" s="16" t="s">
        <v>210</v>
      </c>
      <c r="E99" s="16">
        <v>-8.1482360000000007</v>
      </c>
      <c r="F99" s="16">
        <v>-34.906705000000002</v>
      </c>
      <c r="G99" s="16" t="s">
        <v>209</v>
      </c>
      <c r="H99" s="16" t="s">
        <v>136</v>
      </c>
      <c r="I99" s="16" t="s">
        <v>135</v>
      </c>
      <c r="J99" s="16" t="s">
        <v>137</v>
      </c>
      <c r="K99" s="16">
        <v>287</v>
      </c>
      <c r="L99" s="16" t="s">
        <v>138</v>
      </c>
      <c r="M99" s="16">
        <v>0</v>
      </c>
      <c r="N99" s="16"/>
      <c r="O99" s="16">
        <v>3</v>
      </c>
      <c r="P99" s="17">
        <v>3.75</v>
      </c>
      <c r="Q99" s="17">
        <v>10.8</v>
      </c>
      <c r="R99" s="16"/>
      <c r="S99" s="16"/>
      <c r="T99" s="16"/>
      <c r="U99" s="17">
        <v>2.39</v>
      </c>
      <c r="V99" s="16">
        <v>0</v>
      </c>
      <c r="W99" s="16"/>
      <c r="X99" s="16"/>
      <c r="Y99" s="16">
        <v>0</v>
      </c>
      <c r="Z99" s="16">
        <v>0</v>
      </c>
      <c r="AA99" s="16" t="s">
        <v>139</v>
      </c>
      <c r="AB99" s="16" t="s">
        <v>140</v>
      </c>
      <c r="AC99" s="16">
        <v>29.1</v>
      </c>
      <c r="AD99" s="16">
        <v>8.9700000000000006</v>
      </c>
      <c r="AE99" s="16">
        <v>1</v>
      </c>
      <c r="AF99" s="16">
        <v>0.33</v>
      </c>
      <c r="AG99" s="16">
        <v>3.42</v>
      </c>
      <c r="AH99" s="17">
        <f t="shared" si="1"/>
        <v>3.09</v>
      </c>
      <c r="AI99" s="16"/>
      <c r="AJ99" s="16"/>
      <c r="AK99" s="16"/>
      <c r="AL99" s="16"/>
      <c r="AM99" s="16">
        <v>0</v>
      </c>
      <c r="AN99" s="16"/>
      <c r="AO99" s="16">
        <v>0</v>
      </c>
      <c r="AP99" s="16">
        <v>0</v>
      </c>
      <c r="AQ99" s="16">
        <v>0</v>
      </c>
      <c r="AR99" s="17" t="s">
        <v>136</v>
      </c>
      <c r="AS99" s="19">
        <f t="shared" si="3"/>
        <v>0</v>
      </c>
      <c r="AT99" s="19"/>
      <c r="AU99" s="19">
        <f>VLOOKUP(G99,ABNT5101!$I$3:$J$9,2)</f>
        <v>30</v>
      </c>
      <c r="AV99" s="19">
        <f>VLOOKUP(G99,ABNT5101!$I$3:$M$9,5)</f>
        <v>0.38</v>
      </c>
      <c r="AW99" s="17" t="str">
        <f>_xlfn.XLOOKUP(G99,ABNT5101!I:I,ABNT5101!L:L)</f>
        <v>-</v>
      </c>
      <c r="AX99" s="17">
        <f>_xlfn.XLOOKUP(G99,ABNT5101!$I:$I,ABNT5101!M:M)</f>
        <v>0.38</v>
      </c>
      <c r="AY99" s="17" t="str">
        <f>_xlfn.XLOOKUP(G99,ABNT5101!$I:$I,ABNT5101!N:N)</f>
        <v>-</v>
      </c>
      <c r="AZ99" s="17">
        <f>_xlfn.XLOOKUP(G99,ABNT5101!$I:$I,ABNT5101!O:O)</f>
        <v>14</v>
      </c>
      <c r="BA99" s="20" t="str">
        <f t="shared" si="4"/>
        <v>ATENDE</v>
      </c>
      <c r="BB99" s="21">
        <f t="shared" ref="BB99:BC99" si="132">BE99/AU99-1</f>
        <v>0.14033333333333342</v>
      </c>
      <c r="BC99" s="21">
        <f t="shared" si="132"/>
        <v>0.44736842105263164</v>
      </c>
      <c r="BD99" s="21" t="str">
        <f t="shared" si="6"/>
        <v>-</v>
      </c>
      <c r="BE99" s="22">
        <v>34.21</v>
      </c>
      <c r="BF99" s="22">
        <v>0.55000000000000004</v>
      </c>
      <c r="BG99" s="22"/>
      <c r="BH99" s="22"/>
      <c r="BI99" s="23"/>
      <c r="BJ99" s="22"/>
      <c r="BK99" s="20" t="str">
        <f t="shared" si="7"/>
        <v>ATENDE</v>
      </c>
      <c r="BL99" s="20" t="str">
        <f t="shared" si="8"/>
        <v>ATENDE</v>
      </c>
      <c r="BM99" s="20" t="str">
        <f t="shared" si="9"/>
        <v>ATENDE</v>
      </c>
      <c r="BN99" s="20" t="str">
        <f t="shared" si="10"/>
        <v>ATENDE</v>
      </c>
      <c r="BO99" s="24" t="str">
        <f t="shared" si="11"/>
        <v>C1</v>
      </c>
      <c r="BP99" s="24" t="str">
        <f t="shared" si="80"/>
        <v>P6</v>
      </c>
      <c r="BQ99" s="25">
        <f t="shared" si="13"/>
        <v>6.4466666666666663</v>
      </c>
      <c r="BR99" s="22">
        <v>22.34</v>
      </c>
      <c r="BS99" s="22">
        <v>15.88</v>
      </c>
      <c r="BT99" s="24">
        <f>IF(BP99="-","-",_xlfn.XLOOKUP(BP99,ABNT5101!$B$4:$B$9,ABNT5101!$C$4:$C$9))</f>
        <v>3</v>
      </c>
      <c r="BU99" s="24">
        <f>IF(BP99="-","-",_xlfn.XLOOKUP(BP99,ABNT5101!$B$4:$B$9,ABNT5101!$D$4:$D$9))</f>
        <v>0.6</v>
      </c>
      <c r="BV99" s="20" t="str">
        <f t="shared" si="14"/>
        <v>ATENDE</v>
      </c>
      <c r="BW99" s="20" t="str">
        <f t="shared" si="15"/>
        <v>ATENDE</v>
      </c>
      <c r="BX99" s="20" t="str">
        <f t="shared" si="16"/>
        <v>ATENDE</v>
      </c>
      <c r="BY99" s="24" t="str">
        <f t="shared" si="98"/>
        <v>P6</v>
      </c>
      <c r="BZ99" s="25">
        <f t="shared" si="31"/>
        <v>4.8366666666666669</v>
      </c>
      <c r="CA99" s="24">
        <v>17.510000000000002</v>
      </c>
      <c r="CB99" s="24">
        <v>11.68</v>
      </c>
      <c r="CC99" s="20">
        <f>IF(BY99="-","-",_xlfn.XLOOKUP(BY99,ABNT5101!$B$4:$B$9,ABNT5101!$C$4:$C$9))</f>
        <v>3</v>
      </c>
      <c r="CD99" s="24">
        <f>IF(BY99="-","-",_xlfn.XLOOKUP(BY99,ABNT5101!$B$4:$B$9,ABNT5101!$D$4:$D$9))</f>
        <v>0.6</v>
      </c>
      <c r="CE99" s="20" t="str">
        <f t="shared" si="18"/>
        <v>ATENDE</v>
      </c>
      <c r="CF99" s="20" t="str">
        <f t="shared" si="19"/>
        <v>ATENDE</v>
      </c>
      <c r="CG99" s="20" t="str">
        <f t="shared" si="20"/>
        <v>ATENDE</v>
      </c>
      <c r="CH99" s="26" t="str">
        <f>_xlfn.XLOOKUP(CI99,'Banco de dados'!$B:$B,'Banco de dados'!$D:$D)</f>
        <v>SX LIGHTING</v>
      </c>
      <c r="CI99" s="27" t="s">
        <v>1577</v>
      </c>
      <c r="CJ99" s="26" t="str">
        <f>_xlfn.XLOOKUP(CI99,'Banco de dados'!$B:$B,'Banco de dados'!$E:$E)</f>
        <v>SXINLPP150K50L12CZF7PHF</v>
      </c>
      <c r="CK99" s="26"/>
      <c r="CL99" s="26" t="e">
        <f>IF(CK99="-","-",_xlfn.XLOOKUP(CK99,'Banco de dados'!$B:$B,'Banco de dados'!$E:$E))</f>
        <v>#N/A</v>
      </c>
      <c r="CM99" s="28">
        <f t="shared" si="21"/>
        <v>1</v>
      </c>
      <c r="CN99" s="26">
        <f>_xlfn.XLOOKUP(CI99,'Banco de dados'!$B:$B,'Banco de dados'!$H:$H)</f>
        <v>137</v>
      </c>
      <c r="CO99" s="26" t="e">
        <f t="array" aca="1" ref="CO99" ca="1">_xludf.XLOOKUP(CK99,'Banco de dados'!$B:$B,'Banco de dados'!$H:$H)</f>
        <v>#NAME?</v>
      </c>
      <c r="CP99" s="26" t="e">
        <f t="array" aca="1" ref="CP99" ca="1">_xludf.XLOOKUP(CI99,'Banco de dados'!$B:$B,'Banco de dados'!$F:$F)</f>
        <v>#NAME?</v>
      </c>
      <c r="CQ99" s="26" t="e">
        <f t="array" aca="1" ref="CQ99" ca="1">_xludf.XLOOKUP(CK99,'Banco de dados'!$B:$B,'Banco de dados'!$F:$F)</f>
        <v>#NAME?</v>
      </c>
      <c r="CR99" s="27">
        <v>131</v>
      </c>
      <c r="CS99" s="27"/>
      <c r="CT99" s="26" t="str">
        <f>IF(AG99=0.5,"Suporte",IF(AND(AG99&gt;='Braços de IP'!$B$9,AG99&lt;='Braços de IP'!$D$9),'Braços de IP'!$E$9,IF(AND(AG99&gt;='Braços de IP'!$B$10,AG99&lt;='Braços de IP'!$D$10),'Braços de IP'!$E$10,IF(AND(AG99&gt;='Braços de IP'!$B$11,AG99&lt;='Braços de IP'!$D$11),'Braços de IP'!$E$11,IF(AND(AG99&gt;='Braços de IP'!$B$12,AG99&lt;='Braços de IP'!$D$12),'Braços de IP'!$E$12,IF(AND(AG99&gt;='Braços de IP'!$B$13,AG99&lt;='Braços de IP'!$D$13),'Braços de IP'!$E$13,IF(AND(AG99&gt;='Braços de IP'!$B$14,AG99&lt;='Braços de IP'!$D$14),'Braços de IP'!$E$14,"ERRO")))))))</f>
        <v>Longo II</v>
      </c>
      <c r="CU99" s="27"/>
      <c r="CV99" s="26" t="str">
        <f>IF($CU99="","",VLOOKUP($CU99,'Braços de IP'!$E$9:$I$15,2,0))</f>
        <v/>
      </c>
      <c r="CW99" s="29" t="str">
        <f>IF($CU99="","",VLOOKUP($CU99,'Braços de IP'!$E$9:$I$15,5,0))</f>
        <v/>
      </c>
      <c r="CX99" s="26"/>
      <c r="CY99" s="26"/>
      <c r="CZ99" s="26"/>
      <c r="DA99" s="26"/>
      <c r="DB99" s="26"/>
      <c r="DC99" s="26"/>
      <c r="DD99" s="30">
        <f t="shared" si="22"/>
        <v>137</v>
      </c>
      <c r="DE99" s="31">
        <f t="shared" si="23"/>
        <v>287</v>
      </c>
      <c r="DF99" s="30">
        <f t="shared" si="24"/>
        <v>424</v>
      </c>
      <c r="DG99" s="32">
        <f t="shared" si="25"/>
        <v>0.5226480836236933</v>
      </c>
      <c r="DH99" s="33" t="s">
        <v>143</v>
      </c>
      <c r="DI99" s="34"/>
      <c r="DJ99" s="35"/>
      <c r="DK99" s="16" t="s">
        <v>144</v>
      </c>
      <c r="DL99" s="16"/>
    </row>
    <row r="100" spans="1:116" ht="15.75" hidden="1" customHeight="1" x14ac:dyDescent="0.25">
      <c r="A100" s="1" t="s">
        <v>180</v>
      </c>
      <c r="B100" s="15">
        <v>359</v>
      </c>
      <c r="C100" s="15" t="s">
        <v>133</v>
      </c>
      <c r="D100" s="16" t="s">
        <v>210</v>
      </c>
      <c r="E100" s="16">
        <v>-8.1482360000000007</v>
      </c>
      <c r="F100" s="16">
        <v>-34.906705000000002</v>
      </c>
      <c r="G100" s="16" t="s">
        <v>209</v>
      </c>
      <c r="H100" s="16" t="s">
        <v>136</v>
      </c>
      <c r="I100" s="16" t="s">
        <v>135</v>
      </c>
      <c r="J100" s="16" t="s">
        <v>137</v>
      </c>
      <c r="K100" s="16">
        <v>287</v>
      </c>
      <c r="L100" s="16" t="s">
        <v>138</v>
      </c>
      <c r="M100" s="16">
        <v>0</v>
      </c>
      <c r="N100" s="16"/>
      <c r="O100" s="16">
        <v>3</v>
      </c>
      <c r="P100" s="17">
        <v>3.75</v>
      </c>
      <c r="Q100" s="17">
        <v>10.8</v>
      </c>
      <c r="R100" s="16"/>
      <c r="S100" s="16"/>
      <c r="T100" s="16"/>
      <c r="U100" s="17">
        <v>2.39</v>
      </c>
      <c r="V100" s="16">
        <v>0</v>
      </c>
      <c r="W100" s="16"/>
      <c r="X100" s="16"/>
      <c r="Y100" s="16">
        <v>0</v>
      </c>
      <c r="Z100" s="16">
        <v>0</v>
      </c>
      <c r="AA100" s="16" t="s">
        <v>139</v>
      </c>
      <c r="AB100" s="16" t="s">
        <v>140</v>
      </c>
      <c r="AC100" s="16">
        <v>29.1</v>
      </c>
      <c r="AD100" s="16">
        <v>8.9700000000000006</v>
      </c>
      <c r="AE100" s="16">
        <v>1</v>
      </c>
      <c r="AF100" s="16">
        <v>0.33</v>
      </c>
      <c r="AG100" s="16">
        <v>3.42</v>
      </c>
      <c r="AH100" s="17">
        <f t="shared" si="1"/>
        <v>3.09</v>
      </c>
      <c r="AI100" s="16"/>
      <c r="AJ100" s="16"/>
      <c r="AK100" s="16"/>
      <c r="AL100" s="16"/>
      <c r="AM100" s="16">
        <v>0</v>
      </c>
      <c r="AN100" s="16"/>
      <c r="AO100" s="16">
        <v>0</v>
      </c>
      <c r="AP100" s="16">
        <v>0</v>
      </c>
      <c r="AQ100" s="16">
        <v>0</v>
      </c>
      <c r="AR100" s="17" t="s">
        <v>136</v>
      </c>
      <c r="AS100" s="19">
        <f t="shared" si="3"/>
        <v>0</v>
      </c>
      <c r="AT100" s="19"/>
      <c r="AU100" s="19">
        <f>VLOOKUP(G100,ABNT5101!$I$3:$J$9,2)</f>
        <v>30</v>
      </c>
      <c r="AV100" s="19">
        <f>VLOOKUP(G100,ABNT5101!$I$3:$M$9,5)</f>
        <v>0.38</v>
      </c>
      <c r="AW100" s="17" t="str">
        <f>_xlfn.XLOOKUP(G100,ABNT5101!I:I,ABNT5101!L:L)</f>
        <v>-</v>
      </c>
      <c r="AX100" s="17">
        <f>_xlfn.XLOOKUP(G100,ABNT5101!$I:$I,ABNT5101!M:M)</f>
        <v>0.38</v>
      </c>
      <c r="AY100" s="17" t="str">
        <f>_xlfn.XLOOKUP(G100,ABNT5101!$I:$I,ABNT5101!N:N)</f>
        <v>-</v>
      </c>
      <c r="AZ100" s="17">
        <f>_xlfn.XLOOKUP(G100,ABNT5101!$I:$I,ABNT5101!O:O)</f>
        <v>14</v>
      </c>
      <c r="BA100" s="20" t="str">
        <f t="shared" si="4"/>
        <v>ATENDE</v>
      </c>
      <c r="BB100" s="21">
        <f t="shared" ref="BB100:BC100" si="133">BE100/AU100-1</f>
        <v>0.13266666666666649</v>
      </c>
      <c r="BC100" s="21">
        <f t="shared" si="133"/>
        <v>0.73684210526315796</v>
      </c>
      <c r="BD100" s="21" t="str">
        <f t="shared" si="6"/>
        <v>-</v>
      </c>
      <c r="BE100" s="22">
        <v>33.979999999999997</v>
      </c>
      <c r="BF100" s="22">
        <v>0.66</v>
      </c>
      <c r="BG100" s="22"/>
      <c r="BH100" s="22"/>
      <c r="BI100" s="23"/>
      <c r="BJ100" s="22"/>
      <c r="BK100" s="20" t="str">
        <f t="shared" si="7"/>
        <v>ATENDE</v>
      </c>
      <c r="BL100" s="20" t="str">
        <f t="shared" si="8"/>
        <v>ATENDE</v>
      </c>
      <c r="BM100" s="20" t="str">
        <f t="shared" si="9"/>
        <v>ATENDE</v>
      </c>
      <c r="BN100" s="20" t="str">
        <f t="shared" si="10"/>
        <v>ATENDE</v>
      </c>
      <c r="BO100" s="24" t="str">
        <f t="shared" si="11"/>
        <v>C1</v>
      </c>
      <c r="BP100" s="24" t="str">
        <f t="shared" si="80"/>
        <v>P6</v>
      </c>
      <c r="BQ100" s="25">
        <f t="shared" si="13"/>
        <v>5.1166666666666671</v>
      </c>
      <c r="BR100" s="22">
        <v>18.350000000000001</v>
      </c>
      <c r="BS100" s="22">
        <v>12.75</v>
      </c>
      <c r="BT100" s="24">
        <f>IF(BP100="-","-",_xlfn.XLOOKUP(BP100,ABNT5101!$B$4:$B$9,ABNT5101!$C$4:$C$9))</f>
        <v>3</v>
      </c>
      <c r="BU100" s="24">
        <f>IF(BP100="-","-",_xlfn.XLOOKUP(BP100,ABNT5101!$B$4:$B$9,ABNT5101!$D$4:$D$9))</f>
        <v>0.6</v>
      </c>
      <c r="BV100" s="20" t="str">
        <f t="shared" si="14"/>
        <v>ATENDE</v>
      </c>
      <c r="BW100" s="20" t="str">
        <f t="shared" si="15"/>
        <v>ATENDE</v>
      </c>
      <c r="BX100" s="20" t="str">
        <f t="shared" si="16"/>
        <v>ATENDE</v>
      </c>
      <c r="BY100" s="24" t="str">
        <f t="shared" si="98"/>
        <v>P6</v>
      </c>
      <c r="BZ100" s="25">
        <f t="shared" si="31"/>
        <v>4.8433333333333337</v>
      </c>
      <c r="CA100" s="24">
        <v>17.53</v>
      </c>
      <c r="CB100" s="24">
        <v>13.43</v>
      </c>
      <c r="CC100" s="20">
        <f>IF(BY100="-","-",_xlfn.XLOOKUP(BY100,ABNT5101!$B$4:$B$9,ABNT5101!$C$4:$C$9))</f>
        <v>3</v>
      </c>
      <c r="CD100" s="24">
        <f>IF(BY100="-","-",_xlfn.XLOOKUP(BY100,ABNT5101!$B$4:$B$9,ABNT5101!$D$4:$D$9))</f>
        <v>0.6</v>
      </c>
      <c r="CE100" s="20" t="str">
        <f t="shared" si="18"/>
        <v>ATENDE</v>
      </c>
      <c r="CF100" s="20" t="str">
        <f t="shared" si="19"/>
        <v>ATENDE</v>
      </c>
      <c r="CG100" s="20" t="str">
        <f t="shared" si="20"/>
        <v>ATENDE</v>
      </c>
      <c r="CH100" s="26" t="str">
        <f>_xlfn.XLOOKUP(CI100,'Banco de dados'!$B:$B,'Banco de dados'!$D:$D)</f>
        <v>TECNOWATT</v>
      </c>
      <c r="CI100" s="27" t="s">
        <v>1593</v>
      </c>
      <c r="CJ100" s="26" t="str">
        <f>_xlfn.XLOOKUP(CI100,'Banco de dados'!$B:$B,'Banco de dados'!$E:$E)</f>
        <v>SIGMAGPTLRRSMNDL150W102IBBR
S1-10C1MUN6.5</v>
      </c>
      <c r="CK100" s="26"/>
      <c r="CL100" s="26" t="e">
        <f>IF(CK100="-","-",_xlfn.XLOOKUP(CK100,'Banco de dados'!$B:$B,'Banco de dados'!$E:$E))</f>
        <v>#N/A</v>
      </c>
      <c r="CM100" s="28">
        <f t="shared" si="21"/>
        <v>1</v>
      </c>
      <c r="CN100" s="26">
        <f>_xlfn.XLOOKUP(CI100,'Banco de dados'!$B:$B,'Banco de dados'!$H:$H)</f>
        <v>150</v>
      </c>
      <c r="CO100" s="26" t="e">
        <f t="array" aca="1" ref="CO100" ca="1">_xludf.XLOOKUP(CK100,'Banco de dados'!$B:$B,'Banco de dados'!$H:$H)</f>
        <v>#NAME?</v>
      </c>
      <c r="CP100" s="26" t="e">
        <f t="array" aca="1" ref="CP100" ca="1">_xludf.XLOOKUP(CI100,'Banco de dados'!$B:$B,'Banco de dados'!$F:$F)</f>
        <v>#NAME?</v>
      </c>
      <c r="CQ100" s="26" t="e">
        <f t="array" aca="1" ref="CQ100" ca="1">_xludf.XLOOKUP(CK100,'Banco de dados'!$B:$B,'Banco de dados'!$F:$F)</f>
        <v>#NAME?</v>
      </c>
      <c r="CR100" s="27">
        <v>132</v>
      </c>
      <c r="CS100" s="27"/>
      <c r="CT100" s="26" t="str">
        <f>IF(AG100=0.5,"Suporte",IF(AND(AG100&gt;='Braços de IP'!$B$9,AG100&lt;='Braços de IP'!$D$9),'Braços de IP'!$E$9,IF(AND(AG100&gt;='Braços de IP'!$B$10,AG100&lt;='Braços de IP'!$D$10),'Braços de IP'!$E$10,IF(AND(AG100&gt;='Braços de IP'!$B$11,AG100&lt;='Braços de IP'!$D$11),'Braços de IP'!$E$11,IF(AND(AG100&gt;='Braços de IP'!$B$12,AG100&lt;='Braços de IP'!$D$12),'Braços de IP'!$E$12,IF(AND(AG100&gt;='Braços de IP'!$B$13,AG100&lt;='Braços de IP'!$D$13),'Braços de IP'!$E$13,IF(AND(AG100&gt;='Braços de IP'!$B$14,AG100&lt;='Braços de IP'!$D$14),'Braços de IP'!$E$14,"ERRO")))))))</f>
        <v>Longo II</v>
      </c>
      <c r="CU100" s="27"/>
      <c r="CV100" s="26" t="str">
        <f>IF($CU100="","",VLOOKUP($CU100,'Braços de IP'!$E$9:$I$15,2,0))</f>
        <v/>
      </c>
      <c r="CW100" s="29" t="str">
        <f>IF($CU100="","",VLOOKUP($CU100,'Braços de IP'!$E$9:$I$15,5,0))</f>
        <v/>
      </c>
      <c r="CX100" s="26"/>
      <c r="CY100" s="26"/>
      <c r="CZ100" s="26"/>
      <c r="DA100" s="26"/>
      <c r="DB100" s="26"/>
      <c r="DC100" s="26"/>
      <c r="DD100" s="30">
        <f t="shared" si="22"/>
        <v>150</v>
      </c>
      <c r="DE100" s="31">
        <f t="shared" si="23"/>
        <v>287</v>
      </c>
      <c r="DF100" s="30">
        <f t="shared" si="24"/>
        <v>437</v>
      </c>
      <c r="DG100" s="32">
        <f t="shared" si="25"/>
        <v>0.47735191637630658</v>
      </c>
      <c r="DH100" s="33" t="s">
        <v>143</v>
      </c>
      <c r="DI100" s="34"/>
      <c r="DJ100" s="35"/>
      <c r="DK100" s="16" t="s">
        <v>144</v>
      </c>
      <c r="DL100" s="16"/>
    </row>
    <row r="101" spans="1:116" ht="15.75" hidden="1" customHeight="1" x14ac:dyDescent="0.25">
      <c r="A101" s="1" t="s">
        <v>145</v>
      </c>
      <c r="B101" s="15">
        <v>362</v>
      </c>
      <c r="C101" s="15" t="s">
        <v>146</v>
      </c>
      <c r="D101" s="16" t="s">
        <v>211</v>
      </c>
      <c r="E101" s="16">
        <v>-8.0213509999999992</v>
      </c>
      <c r="F101" s="16">
        <v>-34.898715000000003</v>
      </c>
      <c r="G101" s="16" t="s">
        <v>160</v>
      </c>
      <c r="H101" s="16" t="s">
        <v>136</v>
      </c>
      <c r="I101" s="16" t="s">
        <v>135</v>
      </c>
      <c r="J101" s="16" t="s">
        <v>137</v>
      </c>
      <c r="K101" s="16">
        <v>115</v>
      </c>
      <c r="L101" s="16" t="s">
        <v>138</v>
      </c>
      <c r="M101" s="16">
        <v>0</v>
      </c>
      <c r="N101" s="16"/>
      <c r="O101" s="16">
        <v>1</v>
      </c>
      <c r="P101" s="17"/>
      <c r="Q101" s="17"/>
      <c r="R101" s="16"/>
      <c r="S101" s="16"/>
      <c r="T101" s="16"/>
      <c r="U101" s="17"/>
      <c r="V101" s="16">
        <v>0</v>
      </c>
      <c r="W101" s="16"/>
      <c r="X101" s="16"/>
      <c r="Y101" s="16">
        <v>0</v>
      </c>
      <c r="Z101" s="16">
        <v>0</v>
      </c>
      <c r="AA101" s="16" t="s">
        <v>139</v>
      </c>
      <c r="AB101" s="16" t="s">
        <v>140</v>
      </c>
      <c r="AC101" s="16">
        <v>24.24</v>
      </c>
      <c r="AD101" s="16">
        <v>7.1</v>
      </c>
      <c r="AE101" s="16">
        <v>1</v>
      </c>
      <c r="AF101" s="16">
        <v>1.3</v>
      </c>
      <c r="AG101" s="16">
        <v>1.47</v>
      </c>
      <c r="AH101" s="16"/>
      <c r="AI101" s="16"/>
      <c r="AJ101" s="16"/>
      <c r="AK101" s="16"/>
      <c r="AL101" s="16"/>
      <c r="AM101" s="16">
        <v>0</v>
      </c>
      <c r="AN101" s="16"/>
      <c r="AO101" s="16">
        <v>0</v>
      </c>
      <c r="AP101" s="16">
        <v>0</v>
      </c>
      <c r="AQ101" s="16">
        <v>0</v>
      </c>
      <c r="AR101" s="17" t="s">
        <v>136</v>
      </c>
      <c r="AS101" s="19">
        <f t="shared" si="3"/>
        <v>0</v>
      </c>
      <c r="AT101" s="19"/>
      <c r="AU101" s="19">
        <f>VLOOKUP(G101,ABNT5101!$I$3:$J$9,2)</f>
        <v>10</v>
      </c>
      <c r="AV101" s="19">
        <f>VLOOKUP(G101,ABNT5101!$I$3:$M$9,5)</f>
        <v>0.18</v>
      </c>
      <c r="AW101" s="17" t="str">
        <f>_xlfn.XLOOKUP(G101,ABNT5101!I:I,ABNT5101!L:L)</f>
        <v>-</v>
      </c>
      <c r="AX101" s="17">
        <f>_xlfn.XLOOKUP(G101,ABNT5101!$I:$I,ABNT5101!M:M)</f>
        <v>0.18</v>
      </c>
      <c r="AY101" s="17" t="str">
        <f>_xlfn.XLOOKUP(G101,ABNT5101!$I:$I,ABNT5101!N:N)</f>
        <v>-</v>
      </c>
      <c r="AZ101" s="17">
        <f>_xlfn.XLOOKUP(G101,ABNT5101!$I:$I,ABNT5101!O:O)</f>
        <v>16</v>
      </c>
      <c r="BA101" s="20" t="str">
        <f t="shared" si="4"/>
        <v>ATENDE</v>
      </c>
      <c r="BB101" s="21">
        <f t="shared" ref="BB101:BC101" si="134">BE101/AU101-1</f>
        <v>1.2000000000000011E-2</v>
      </c>
      <c r="BC101" s="21">
        <f t="shared" si="134"/>
        <v>2.3888888888888888</v>
      </c>
      <c r="BD101" s="21" t="str">
        <f t="shared" si="6"/>
        <v>-</v>
      </c>
      <c r="BE101" s="22">
        <v>10.119999999999999</v>
      </c>
      <c r="BF101" s="22">
        <v>0.61</v>
      </c>
      <c r="BG101" s="22"/>
      <c r="BH101" s="22"/>
      <c r="BI101" s="23"/>
      <c r="BJ101" s="22"/>
      <c r="BK101" s="20" t="str">
        <f t="shared" si="7"/>
        <v>ATENDE</v>
      </c>
      <c r="BL101" s="20" t="str">
        <f t="shared" si="8"/>
        <v>ATENDE</v>
      </c>
      <c r="BM101" s="20" t="str">
        <f t="shared" si="9"/>
        <v>ATENDE</v>
      </c>
      <c r="BN101" s="20" t="str">
        <f t="shared" si="10"/>
        <v>ATENDE</v>
      </c>
      <c r="BO101" s="24" t="str">
        <f t="shared" si="11"/>
        <v>C4</v>
      </c>
      <c r="BP101" s="24" t="str">
        <f t="shared" si="80"/>
        <v>P6</v>
      </c>
      <c r="BQ101" s="25">
        <f t="shared" si="13"/>
        <v>2.0500000000000003</v>
      </c>
      <c r="BR101" s="22">
        <v>9.15</v>
      </c>
      <c r="BS101" s="22">
        <v>5.16</v>
      </c>
      <c r="BT101" s="24">
        <f>IF(BP101="-","-",_xlfn.XLOOKUP(BP101,ABNT5101!$B$4:$B$9,ABNT5101!$C$4:$C$9))</f>
        <v>3</v>
      </c>
      <c r="BU101" s="24">
        <f>IF(BP101="-","-",_xlfn.XLOOKUP(BP101,ABNT5101!$B$4:$B$9,ABNT5101!$D$4:$D$9))</f>
        <v>0.6</v>
      </c>
      <c r="BV101" s="20" t="str">
        <f t="shared" si="14"/>
        <v>ATENDE</v>
      </c>
      <c r="BW101" s="20" t="str">
        <f t="shared" si="15"/>
        <v>ATENDE</v>
      </c>
      <c r="BX101" s="20" t="str">
        <f t="shared" si="16"/>
        <v>ATENDE</v>
      </c>
      <c r="BY101" s="24" t="str">
        <f t="shared" si="98"/>
        <v>P6</v>
      </c>
      <c r="BZ101" s="25">
        <f t="shared" si="31"/>
        <v>1.38</v>
      </c>
      <c r="CA101" s="24">
        <v>7.14</v>
      </c>
      <c r="CB101" s="24">
        <v>4.74</v>
      </c>
      <c r="CC101" s="20">
        <f>IF(BY101="-","-",_xlfn.XLOOKUP(BY101,ABNT5101!$B$4:$B$9,ABNT5101!$C$4:$C$9))</f>
        <v>3</v>
      </c>
      <c r="CD101" s="24">
        <f>IF(BY101="-","-",_xlfn.XLOOKUP(BY101,ABNT5101!$B$4:$B$9,ABNT5101!$D$4:$D$9))</f>
        <v>0.6</v>
      </c>
      <c r="CE101" s="20" t="str">
        <f t="shared" si="18"/>
        <v>ATENDE</v>
      </c>
      <c r="CF101" s="20" t="str">
        <f t="shared" si="19"/>
        <v>ATENDE</v>
      </c>
      <c r="CG101" s="20" t="str">
        <f t="shared" si="20"/>
        <v>ATENDE</v>
      </c>
      <c r="CH101" s="26" t="str">
        <f>_xlfn.XLOOKUP(CI101,'Banco de dados'!$B:$B,'Banco de dados'!$D:$D)</f>
        <v>LEDSTAR</v>
      </c>
      <c r="CI101" s="27" t="s">
        <v>268</v>
      </c>
      <c r="CJ101" s="26" t="str">
        <f>_xlfn.XLOOKUP(CI101,'Banco de dados'!$B:$B,'Banco de dados'!$E:$E)</f>
        <v>LUM LED SL VT 9.1 28W</v>
      </c>
      <c r="CK101" s="26"/>
      <c r="CL101" s="26" t="e">
        <f>IF(CK101="-","-",_xlfn.XLOOKUP(CK101,'Banco de dados'!$B:$B,'Banco de dados'!$E:$E))</f>
        <v>#N/A</v>
      </c>
      <c r="CM101" s="28">
        <f t="shared" si="21"/>
        <v>1</v>
      </c>
      <c r="CN101" s="26">
        <f>_xlfn.XLOOKUP(CI101,'Banco de dados'!$B:$B,'Banco de dados'!$H:$H)</f>
        <v>28</v>
      </c>
      <c r="CO101" s="26" t="e">
        <f t="array" aca="1" ref="CO101" ca="1">_xludf.XLOOKUP(CK101,'Banco de dados'!$B:$B,'Banco de dados'!$H:$H)</f>
        <v>#NAME?</v>
      </c>
      <c r="CP101" s="26" t="e">
        <f t="array" aca="1" ref="CP101" ca="1">_xludf.XLOOKUP(CI101,'Banco de dados'!$B:$B,'Banco de dados'!$F:$F)</f>
        <v>#NAME?</v>
      </c>
      <c r="CQ101" s="26" t="e">
        <f t="array" aca="1" ref="CQ101" ca="1">_xludf.XLOOKUP(CK101,'Banco de dados'!$B:$B,'Banco de dados'!$F:$F)</f>
        <v>#NAME?</v>
      </c>
      <c r="CR101" s="27">
        <v>139</v>
      </c>
      <c r="CS101" s="27"/>
      <c r="CT101" s="26" t="str">
        <f>IF(AG101=0.5,"Suporte",IF(AND(AG101&gt;='Braços de IP'!$B$9,AG101&lt;='Braços de IP'!$D$9),'Braços de IP'!$E$9,IF(AND(AG101&gt;='Braços de IP'!$B$10,AG101&lt;='Braços de IP'!$D$10),'Braços de IP'!$E$10,IF(AND(AG101&gt;='Braços de IP'!$B$11,AG101&lt;='Braços de IP'!$D$11),'Braços de IP'!$E$11,IF(AND(AG101&gt;='Braços de IP'!$B$12,AG101&lt;='Braços de IP'!$D$12),'Braços de IP'!$E$12,IF(AND(AG101&gt;='Braços de IP'!$B$13,AG101&lt;='Braços de IP'!$D$13),'Braços de IP'!$E$13,IF(AND(AG101&gt;='Braços de IP'!$B$14,AG101&lt;='Braços de IP'!$D$14),'Braços de IP'!$E$14,"ERRO")))))))</f>
        <v>Curto II</v>
      </c>
      <c r="CU101" s="27"/>
      <c r="CV101" s="26" t="str">
        <f>IF($CU101="","",VLOOKUP($CU101,'Braços de IP'!$E$9:$I$15,2,0))</f>
        <v/>
      </c>
      <c r="CW101" s="29" t="str">
        <f>IF($CU101="","",VLOOKUP($CU101,'Braços de IP'!$E$9:$I$15,5,0))</f>
        <v/>
      </c>
      <c r="CX101" s="26"/>
      <c r="CY101" s="26"/>
      <c r="CZ101" s="26"/>
      <c r="DA101" s="26"/>
      <c r="DB101" s="26"/>
      <c r="DC101" s="26"/>
      <c r="DD101" s="30">
        <f t="shared" si="22"/>
        <v>28</v>
      </c>
      <c r="DE101" s="31">
        <f t="shared" si="23"/>
        <v>115</v>
      </c>
      <c r="DF101" s="30">
        <f t="shared" si="24"/>
        <v>143</v>
      </c>
      <c r="DG101" s="32">
        <f t="shared" si="25"/>
        <v>0.75652173913043474</v>
      </c>
      <c r="DH101" s="33" t="s">
        <v>143</v>
      </c>
      <c r="DI101" s="34"/>
      <c r="DJ101" s="35"/>
      <c r="DK101" s="16" t="s">
        <v>144</v>
      </c>
      <c r="DL101" s="16"/>
    </row>
    <row r="102" spans="1:116" ht="15.75" hidden="1" customHeight="1" x14ac:dyDescent="0.25">
      <c r="A102" s="1" t="s">
        <v>145</v>
      </c>
      <c r="B102" s="15">
        <v>362</v>
      </c>
      <c r="C102" s="15" t="s">
        <v>146</v>
      </c>
      <c r="D102" s="16" t="s">
        <v>211</v>
      </c>
      <c r="E102" s="16">
        <v>-8.0213509999999992</v>
      </c>
      <c r="F102" s="16">
        <v>-34.898715000000003</v>
      </c>
      <c r="G102" s="16" t="s">
        <v>160</v>
      </c>
      <c r="H102" s="16" t="s">
        <v>136</v>
      </c>
      <c r="I102" s="16" t="s">
        <v>135</v>
      </c>
      <c r="J102" s="16" t="s">
        <v>137</v>
      </c>
      <c r="K102" s="16">
        <v>115</v>
      </c>
      <c r="L102" s="16" t="s">
        <v>138</v>
      </c>
      <c r="M102" s="16">
        <v>0</v>
      </c>
      <c r="N102" s="16"/>
      <c r="O102" s="16">
        <v>1</v>
      </c>
      <c r="P102" s="17"/>
      <c r="Q102" s="17"/>
      <c r="R102" s="16"/>
      <c r="S102" s="16"/>
      <c r="T102" s="16"/>
      <c r="U102" s="17"/>
      <c r="V102" s="16">
        <v>0</v>
      </c>
      <c r="W102" s="16"/>
      <c r="X102" s="16"/>
      <c r="Y102" s="16">
        <v>0</v>
      </c>
      <c r="Z102" s="16">
        <v>0</v>
      </c>
      <c r="AA102" s="16" t="s">
        <v>139</v>
      </c>
      <c r="AB102" s="16" t="s">
        <v>140</v>
      </c>
      <c r="AC102" s="16">
        <v>24.24</v>
      </c>
      <c r="AD102" s="16">
        <v>7.1</v>
      </c>
      <c r="AE102" s="16">
        <v>1</v>
      </c>
      <c r="AF102" s="16">
        <v>1.3</v>
      </c>
      <c r="AG102" s="16">
        <v>1.47</v>
      </c>
      <c r="AH102" s="16"/>
      <c r="AI102" s="16"/>
      <c r="AJ102" s="16"/>
      <c r="AK102" s="16"/>
      <c r="AL102" s="16"/>
      <c r="AM102" s="16">
        <v>0</v>
      </c>
      <c r="AN102" s="16"/>
      <c r="AO102" s="16">
        <v>0</v>
      </c>
      <c r="AP102" s="16">
        <v>0</v>
      </c>
      <c r="AQ102" s="16">
        <v>0</v>
      </c>
      <c r="AR102" s="17" t="s">
        <v>136</v>
      </c>
      <c r="AS102" s="19">
        <f t="shared" si="3"/>
        <v>0</v>
      </c>
      <c r="AT102" s="19"/>
      <c r="AU102" s="19">
        <f>VLOOKUP(G102,ABNT5101!$I$3:$J$9,2)</f>
        <v>10</v>
      </c>
      <c r="AV102" s="19">
        <f>VLOOKUP(G102,ABNT5101!$I$3:$M$9,5)</f>
        <v>0.18</v>
      </c>
      <c r="AW102" s="17" t="str">
        <f>_xlfn.XLOOKUP(G102,ABNT5101!I:I,ABNT5101!L:L)</f>
        <v>-</v>
      </c>
      <c r="AX102" s="17">
        <f>_xlfn.XLOOKUP(G102,ABNT5101!$I:$I,ABNT5101!M:M)</f>
        <v>0.18</v>
      </c>
      <c r="AY102" s="17" t="str">
        <f>_xlfn.XLOOKUP(G102,ABNT5101!$I:$I,ABNT5101!N:N)</f>
        <v>-</v>
      </c>
      <c r="AZ102" s="17">
        <f>_xlfn.XLOOKUP(G102,ABNT5101!$I:$I,ABNT5101!O:O)</f>
        <v>16</v>
      </c>
      <c r="BA102" s="20" t="str">
        <f t="shared" si="4"/>
        <v>ATENDE</v>
      </c>
      <c r="BB102" s="21">
        <f t="shared" ref="BB102:BC102" si="135">BE102/AU102-1</f>
        <v>0.26200000000000001</v>
      </c>
      <c r="BC102" s="21">
        <f t="shared" si="135"/>
        <v>3.5000000000000009</v>
      </c>
      <c r="BD102" s="21" t="str">
        <f t="shared" si="6"/>
        <v>-</v>
      </c>
      <c r="BE102" s="22">
        <v>12.62</v>
      </c>
      <c r="BF102" s="22">
        <v>0.81</v>
      </c>
      <c r="BG102" s="22"/>
      <c r="BH102" s="22"/>
      <c r="BI102" s="23"/>
      <c r="BJ102" s="22"/>
      <c r="BK102" s="20" t="str">
        <f t="shared" si="7"/>
        <v>ATENDE</v>
      </c>
      <c r="BL102" s="20" t="str">
        <f t="shared" si="8"/>
        <v>ATENDE</v>
      </c>
      <c r="BM102" s="20" t="str">
        <f t="shared" si="9"/>
        <v>ATENDE</v>
      </c>
      <c r="BN102" s="20" t="str">
        <f t="shared" si="10"/>
        <v>ATENDE</v>
      </c>
      <c r="BO102" s="24" t="str">
        <f t="shared" si="11"/>
        <v>C4</v>
      </c>
      <c r="BP102" s="24" t="str">
        <f t="shared" si="80"/>
        <v>P6</v>
      </c>
      <c r="BQ102" s="25">
        <f t="shared" si="13"/>
        <v>2.66</v>
      </c>
      <c r="BR102" s="22">
        <v>10.98</v>
      </c>
      <c r="BS102" s="22">
        <v>7.58</v>
      </c>
      <c r="BT102" s="24">
        <f>IF(BP102="-","-",_xlfn.XLOOKUP(BP102,ABNT5101!$B$4:$B$9,ABNT5101!$C$4:$C$9))</f>
        <v>3</v>
      </c>
      <c r="BU102" s="24">
        <f>IF(BP102="-","-",_xlfn.XLOOKUP(BP102,ABNT5101!$B$4:$B$9,ABNT5101!$D$4:$D$9))</f>
        <v>0.6</v>
      </c>
      <c r="BV102" s="20" t="str">
        <f t="shared" si="14"/>
        <v>ATENDE</v>
      </c>
      <c r="BW102" s="20" t="str">
        <f t="shared" si="15"/>
        <v>ATENDE</v>
      </c>
      <c r="BX102" s="20" t="str">
        <f t="shared" si="16"/>
        <v>ATENDE</v>
      </c>
      <c r="BY102" s="24" t="str">
        <f t="shared" si="98"/>
        <v>P6</v>
      </c>
      <c r="BZ102" s="25">
        <f t="shared" si="31"/>
        <v>1.77</v>
      </c>
      <c r="CA102" s="24">
        <v>8.31</v>
      </c>
      <c r="CB102" s="24">
        <v>6.51</v>
      </c>
      <c r="CC102" s="20">
        <f>IF(BY102="-","-",_xlfn.XLOOKUP(BY102,ABNT5101!$B$4:$B$9,ABNT5101!$C$4:$C$9))</f>
        <v>3</v>
      </c>
      <c r="CD102" s="24">
        <f>IF(BY102="-","-",_xlfn.XLOOKUP(BY102,ABNT5101!$B$4:$B$9,ABNT5101!$D$4:$D$9))</f>
        <v>0.6</v>
      </c>
      <c r="CE102" s="20" t="str">
        <f t="shared" si="18"/>
        <v>ATENDE</v>
      </c>
      <c r="CF102" s="20" t="str">
        <f t="shared" si="19"/>
        <v>ATENDE</v>
      </c>
      <c r="CG102" s="20" t="str">
        <f t="shared" si="20"/>
        <v>ATENDE</v>
      </c>
      <c r="CH102" s="26" t="str">
        <f>_xlfn.XLOOKUP(CI102,'Banco de dados'!$B:$B,'Banco de dados'!$D:$D)</f>
        <v>SX LIGHTING</v>
      </c>
      <c r="CI102" s="27" t="s">
        <v>494</v>
      </c>
      <c r="CJ102" s="26" t="str">
        <f>_xlfn.XLOOKUP(CI102,'Banco de dados'!$B:$B,'Banco de dados'!$E:$E)</f>
        <v>SXINEVO030K50L12CZF7PHF</v>
      </c>
      <c r="CK102" s="26"/>
      <c r="CL102" s="26" t="e">
        <f>IF(CK102="-","-",_xlfn.XLOOKUP(CK102,'Banco de dados'!$B:$B,'Banco de dados'!$E:$E))</f>
        <v>#N/A</v>
      </c>
      <c r="CM102" s="28">
        <f t="shared" si="21"/>
        <v>1</v>
      </c>
      <c r="CN102" s="26">
        <f>_xlfn.XLOOKUP(CI102,'Banco de dados'!$B:$B,'Banco de dados'!$H:$H)</f>
        <v>31</v>
      </c>
      <c r="CO102" s="26" t="e">
        <f t="array" aca="1" ref="CO102" ca="1">_xludf.XLOOKUP(CK102,'Banco de dados'!$B:$B,'Banco de dados'!$H:$H)</f>
        <v>#NAME?</v>
      </c>
      <c r="CP102" s="26" t="e">
        <f t="array" aca="1" ref="CP102" ca="1">_xludf.XLOOKUP(CI102,'Banco de dados'!$B:$B,'Banco de dados'!$F:$F)</f>
        <v>#NAME?</v>
      </c>
      <c r="CQ102" s="26" t="e">
        <f t="array" aca="1" ref="CQ102" ca="1">_xludf.XLOOKUP(CK102,'Banco de dados'!$B:$B,'Banco de dados'!$F:$F)</f>
        <v>#NAME?</v>
      </c>
      <c r="CR102" s="27">
        <v>140</v>
      </c>
      <c r="CS102" s="27"/>
      <c r="CT102" s="26" t="str">
        <f>IF(AG102=0.5,"Suporte",IF(AND(AG102&gt;='Braços de IP'!$B$9,AG102&lt;='Braços de IP'!$D$9),'Braços de IP'!$E$9,IF(AND(AG102&gt;='Braços de IP'!$B$10,AG102&lt;='Braços de IP'!$D$10),'Braços de IP'!$E$10,IF(AND(AG102&gt;='Braços de IP'!$B$11,AG102&lt;='Braços de IP'!$D$11),'Braços de IP'!$E$11,IF(AND(AG102&gt;='Braços de IP'!$B$12,AG102&lt;='Braços de IP'!$D$12),'Braços de IP'!$E$12,IF(AND(AG102&gt;='Braços de IP'!$B$13,AG102&lt;='Braços de IP'!$D$13),'Braços de IP'!$E$13,IF(AND(AG102&gt;='Braços de IP'!$B$14,AG102&lt;='Braços de IP'!$D$14),'Braços de IP'!$E$14,"ERRO")))))))</f>
        <v>Curto II</v>
      </c>
      <c r="CU102" s="27"/>
      <c r="CV102" s="26" t="str">
        <f>IF($CU102="","",VLOOKUP($CU102,'Braços de IP'!$E$9:$I$15,2,0))</f>
        <v/>
      </c>
      <c r="CW102" s="29" t="str">
        <f>IF($CU102="","",VLOOKUP($CU102,'Braços de IP'!$E$9:$I$15,5,0))</f>
        <v/>
      </c>
      <c r="CX102" s="26"/>
      <c r="CY102" s="26"/>
      <c r="CZ102" s="26"/>
      <c r="DA102" s="26"/>
      <c r="DB102" s="26"/>
      <c r="DC102" s="26"/>
      <c r="DD102" s="30">
        <f t="shared" si="22"/>
        <v>31</v>
      </c>
      <c r="DE102" s="31">
        <f t="shared" si="23"/>
        <v>115</v>
      </c>
      <c r="DF102" s="30">
        <f t="shared" si="24"/>
        <v>146</v>
      </c>
      <c r="DG102" s="32">
        <f t="shared" si="25"/>
        <v>0.73043478260869565</v>
      </c>
      <c r="DH102" s="33" t="s">
        <v>143</v>
      </c>
      <c r="DI102" s="34"/>
      <c r="DJ102" s="35"/>
      <c r="DK102" s="16" t="s">
        <v>144</v>
      </c>
      <c r="DL102" s="16"/>
    </row>
    <row r="103" spans="1:116" ht="15.75" hidden="1" customHeight="1" x14ac:dyDescent="0.25">
      <c r="A103" s="1" t="s">
        <v>145</v>
      </c>
      <c r="B103" s="15">
        <v>362</v>
      </c>
      <c r="C103" s="15" t="s">
        <v>146</v>
      </c>
      <c r="D103" s="16" t="s">
        <v>211</v>
      </c>
      <c r="E103" s="16">
        <v>-8.0213509999999992</v>
      </c>
      <c r="F103" s="16">
        <v>-34.898715000000003</v>
      </c>
      <c r="G103" s="16" t="s">
        <v>160</v>
      </c>
      <c r="H103" s="16" t="s">
        <v>136</v>
      </c>
      <c r="I103" s="16" t="s">
        <v>135</v>
      </c>
      <c r="J103" s="16" t="s">
        <v>137</v>
      </c>
      <c r="K103" s="16">
        <v>115</v>
      </c>
      <c r="L103" s="16" t="s">
        <v>138</v>
      </c>
      <c r="M103" s="16">
        <v>0</v>
      </c>
      <c r="N103" s="16"/>
      <c r="O103" s="16">
        <v>1</v>
      </c>
      <c r="P103" s="17"/>
      <c r="Q103" s="17"/>
      <c r="R103" s="16"/>
      <c r="S103" s="16"/>
      <c r="T103" s="16"/>
      <c r="U103" s="17"/>
      <c r="V103" s="16">
        <v>0</v>
      </c>
      <c r="W103" s="16"/>
      <c r="X103" s="16"/>
      <c r="Y103" s="16">
        <v>0</v>
      </c>
      <c r="Z103" s="16">
        <v>0</v>
      </c>
      <c r="AA103" s="16" t="s">
        <v>139</v>
      </c>
      <c r="AB103" s="16" t="s">
        <v>140</v>
      </c>
      <c r="AC103" s="16">
        <v>24.24</v>
      </c>
      <c r="AD103" s="16">
        <v>7.1</v>
      </c>
      <c r="AE103" s="16">
        <v>1</v>
      </c>
      <c r="AF103" s="16">
        <v>1.3</v>
      </c>
      <c r="AG103" s="16">
        <v>1.47</v>
      </c>
      <c r="AH103" s="16"/>
      <c r="AI103" s="16"/>
      <c r="AJ103" s="16"/>
      <c r="AK103" s="16"/>
      <c r="AL103" s="16"/>
      <c r="AM103" s="16">
        <v>0</v>
      </c>
      <c r="AN103" s="16"/>
      <c r="AO103" s="16">
        <v>0</v>
      </c>
      <c r="AP103" s="16">
        <v>0</v>
      </c>
      <c r="AQ103" s="16">
        <v>0</v>
      </c>
      <c r="AR103" s="17" t="s">
        <v>136</v>
      </c>
      <c r="AS103" s="19">
        <f t="shared" si="3"/>
        <v>0</v>
      </c>
      <c r="AT103" s="19"/>
      <c r="AU103" s="19">
        <f>VLOOKUP(G103,ABNT5101!$I$3:$J$9,2)</f>
        <v>10</v>
      </c>
      <c r="AV103" s="19">
        <f>VLOOKUP(G103,ABNT5101!$I$3:$M$9,5)</f>
        <v>0.18</v>
      </c>
      <c r="AW103" s="17" t="str">
        <f>_xlfn.XLOOKUP(G103,ABNT5101!I:I,ABNT5101!L:L)</f>
        <v>-</v>
      </c>
      <c r="AX103" s="17">
        <f>_xlfn.XLOOKUP(G103,ABNT5101!$I:$I,ABNT5101!M:M)</f>
        <v>0.18</v>
      </c>
      <c r="AY103" s="17" t="str">
        <f>_xlfn.XLOOKUP(G103,ABNT5101!$I:$I,ABNT5101!N:N)</f>
        <v>-</v>
      </c>
      <c r="AZ103" s="17">
        <f>_xlfn.XLOOKUP(G103,ABNT5101!$I:$I,ABNT5101!O:O)</f>
        <v>16</v>
      </c>
      <c r="BA103" s="20" t="str">
        <f t="shared" si="4"/>
        <v>ATENDE</v>
      </c>
      <c r="BB103" s="21">
        <f t="shared" ref="BB103:BC103" si="136">BE103/AU103-1</f>
        <v>0.25299999999999989</v>
      </c>
      <c r="BC103" s="21">
        <f t="shared" si="136"/>
        <v>3.2222222222222223</v>
      </c>
      <c r="BD103" s="21" t="str">
        <f t="shared" si="6"/>
        <v>-</v>
      </c>
      <c r="BE103" s="22">
        <v>12.53</v>
      </c>
      <c r="BF103" s="22">
        <v>0.76</v>
      </c>
      <c r="BG103" s="22"/>
      <c r="BH103" s="22"/>
      <c r="BI103" s="23"/>
      <c r="BJ103" s="22"/>
      <c r="BK103" s="20" t="str">
        <f t="shared" si="7"/>
        <v>ATENDE</v>
      </c>
      <c r="BL103" s="20" t="str">
        <f t="shared" si="8"/>
        <v>ATENDE</v>
      </c>
      <c r="BM103" s="20" t="str">
        <f t="shared" si="9"/>
        <v>ATENDE</v>
      </c>
      <c r="BN103" s="20" t="str">
        <f t="shared" si="10"/>
        <v>ATENDE</v>
      </c>
      <c r="BO103" s="24" t="str">
        <f t="shared" si="11"/>
        <v>C4</v>
      </c>
      <c r="BP103" s="24" t="str">
        <f t="shared" si="80"/>
        <v>P6</v>
      </c>
      <c r="BQ103" s="25">
        <f t="shared" si="13"/>
        <v>2.6566666666666667</v>
      </c>
      <c r="BR103" s="22">
        <v>10.97</v>
      </c>
      <c r="BS103" s="22">
        <v>7.43</v>
      </c>
      <c r="BT103" s="24">
        <f>IF(BP103="-","-",_xlfn.XLOOKUP(BP103,ABNT5101!$B$4:$B$9,ABNT5101!$C$4:$C$9))</f>
        <v>3</v>
      </c>
      <c r="BU103" s="24">
        <f>IF(BP103="-","-",_xlfn.XLOOKUP(BP103,ABNT5101!$B$4:$B$9,ABNT5101!$D$4:$D$9))</f>
        <v>0.6</v>
      </c>
      <c r="BV103" s="20" t="str">
        <f t="shared" si="14"/>
        <v>ATENDE</v>
      </c>
      <c r="BW103" s="20" t="str">
        <f t="shared" si="15"/>
        <v>ATENDE</v>
      </c>
      <c r="BX103" s="20" t="str">
        <f t="shared" si="16"/>
        <v>ATENDE</v>
      </c>
      <c r="BY103" s="24" t="str">
        <f t="shared" si="98"/>
        <v>P6</v>
      </c>
      <c r="BZ103" s="25">
        <f t="shared" si="31"/>
        <v>1.4966666666666666</v>
      </c>
      <c r="CA103" s="24">
        <v>7.49</v>
      </c>
      <c r="CB103" s="24">
        <v>5.97</v>
      </c>
      <c r="CC103" s="20">
        <f>IF(BY103="-","-",_xlfn.XLOOKUP(BY103,ABNT5101!$B$4:$B$9,ABNT5101!$C$4:$C$9))</f>
        <v>3</v>
      </c>
      <c r="CD103" s="24">
        <f>IF(BY103="-","-",_xlfn.XLOOKUP(BY103,ABNT5101!$B$4:$B$9,ABNT5101!$D$4:$D$9))</f>
        <v>0.6</v>
      </c>
      <c r="CE103" s="20" t="str">
        <f t="shared" si="18"/>
        <v>ATENDE</v>
      </c>
      <c r="CF103" s="20" t="str">
        <f t="shared" si="19"/>
        <v>ATENDE</v>
      </c>
      <c r="CG103" s="20" t="str">
        <f t="shared" si="20"/>
        <v>ATENDE</v>
      </c>
      <c r="CH103" s="26" t="str">
        <f>_xlfn.XLOOKUP(CI103,'Banco de dados'!$B:$B,'Banco de dados'!$D:$D)</f>
        <v>TECNOWATT</v>
      </c>
      <c r="CI103" s="50" t="s">
        <v>477</v>
      </c>
      <c r="CJ103" s="26" t="str">
        <f>_xlfn.XLOOKUP(CI103,'Banco de dados'!$B:$B,'Banco de dados'!$E:$E)</f>
        <v>SIGSAGPTLRRSSNDL_30W_38IBBRS
1-10C1MUN6.5</v>
      </c>
      <c r="CK103" s="26"/>
      <c r="CL103" s="26" t="e">
        <f>IF(CK103="-","-",_xlfn.XLOOKUP(CK103,'Banco de dados'!$B:$B,'Banco de dados'!$E:$E))</f>
        <v>#N/A</v>
      </c>
      <c r="CM103" s="28">
        <f t="shared" si="21"/>
        <v>1</v>
      </c>
      <c r="CN103" s="26">
        <f>_xlfn.XLOOKUP(CI103,'Banco de dados'!$B:$B,'Banco de dados'!$H:$H)</f>
        <v>30</v>
      </c>
      <c r="CO103" s="26" t="e">
        <f t="array" aca="1" ref="CO103" ca="1">_xludf.XLOOKUP(CK103,'Banco de dados'!$B:$B,'Banco de dados'!$H:$H)</f>
        <v>#NAME?</v>
      </c>
      <c r="CP103" s="26" t="e">
        <f t="array" aca="1" ref="CP103" ca="1">_xludf.XLOOKUP(CI103,'Banco de dados'!$B:$B,'Banco de dados'!$F:$F)</f>
        <v>#NAME?</v>
      </c>
      <c r="CQ103" s="26" t="e">
        <f t="array" aca="1" ref="CQ103" ca="1">_xludf.XLOOKUP(CK103,'Banco de dados'!$B:$B,'Banco de dados'!$F:$F)</f>
        <v>#NAME?</v>
      </c>
      <c r="CR103" s="27">
        <v>141</v>
      </c>
      <c r="CS103" s="27"/>
      <c r="CT103" s="26" t="str">
        <f>IF(AG103=0.5,"Suporte",IF(AND(AG103&gt;='Braços de IP'!$B$9,AG103&lt;='Braços de IP'!$D$9),'Braços de IP'!$E$9,IF(AND(AG103&gt;='Braços de IP'!$B$10,AG103&lt;='Braços de IP'!$D$10),'Braços de IP'!$E$10,IF(AND(AG103&gt;='Braços de IP'!$B$11,AG103&lt;='Braços de IP'!$D$11),'Braços de IP'!$E$11,IF(AND(AG103&gt;='Braços de IP'!$B$12,AG103&lt;='Braços de IP'!$D$12),'Braços de IP'!$E$12,IF(AND(AG103&gt;='Braços de IP'!$B$13,AG103&lt;='Braços de IP'!$D$13),'Braços de IP'!$E$13,IF(AND(AG103&gt;='Braços de IP'!$B$14,AG103&lt;='Braços de IP'!$D$14),'Braços de IP'!$E$14,"ERRO")))))))</f>
        <v>Curto II</v>
      </c>
      <c r="CU103" s="27"/>
      <c r="CV103" s="26" t="str">
        <f>IF($CU103="","",VLOOKUP($CU103,'Braços de IP'!$E$9:$I$15,2,0))</f>
        <v/>
      </c>
      <c r="CW103" s="29" t="str">
        <f>IF($CU103="","",VLOOKUP($CU103,'Braços de IP'!$E$9:$I$15,5,0))</f>
        <v/>
      </c>
      <c r="CX103" s="26"/>
      <c r="CY103" s="26"/>
      <c r="CZ103" s="26"/>
      <c r="DA103" s="26"/>
      <c r="DB103" s="26"/>
      <c r="DC103" s="26"/>
      <c r="DD103" s="30">
        <f t="shared" si="22"/>
        <v>30</v>
      </c>
      <c r="DE103" s="31">
        <f t="shared" si="23"/>
        <v>115</v>
      </c>
      <c r="DF103" s="30">
        <f t="shared" si="24"/>
        <v>145</v>
      </c>
      <c r="DG103" s="32">
        <f t="shared" si="25"/>
        <v>0.73913043478260865</v>
      </c>
      <c r="DH103" s="33" t="s">
        <v>143</v>
      </c>
      <c r="DI103" s="34"/>
      <c r="DJ103" s="35"/>
      <c r="DK103" s="16" t="s">
        <v>144</v>
      </c>
      <c r="DL103" s="16"/>
    </row>
    <row r="104" spans="1:116" ht="15.75" hidden="1" customHeight="1" x14ac:dyDescent="0.25">
      <c r="A104" s="1" t="s">
        <v>173</v>
      </c>
      <c r="B104" s="15">
        <v>363</v>
      </c>
      <c r="C104" s="15" t="s">
        <v>174</v>
      </c>
      <c r="D104" s="16" t="s">
        <v>212</v>
      </c>
      <c r="E104" s="16">
        <v>-8.0087569999999992</v>
      </c>
      <c r="F104" s="16">
        <v>-34.931032000000002</v>
      </c>
      <c r="G104" s="16" t="s">
        <v>157</v>
      </c>
      <c r="H104" s="16" t="s">
        <v>136</v>
      </c>
      <c r="I104" s="16" t="s">
        <v>136</v>
      </c>
      <c r="J104" s="16" t="s">
        <v>137</v>
      </c>
      <c r="K104" s="16">
        <v>72</v>
      </c>
      <c r="L104" s="16" t="s">
        <v>138</v>
      </c>
      <c r="M104" s="16">
        <v>0</v>
      </c>
      <c r="N104" s="16"/>
      <c r="O104" s="16">
        <v>1</v>
      </c>
      <c r="P104" s="17"/>
      <c r="Q104" s="17">
        <v>5.5</v>
      </c>
      <c r="R104" s="16"/>
      <c r="S104" s="16"/>
      <c r="T104" s="16"/>
      <c r="U104" s="17"/>
      <c r="V104" s="16">
        <v>0</v>
      </c>
      <c r="W104" s="16"/>
      <c r="X104" s="16"/>
      <c r="Y104" s="16">
        <v>0</v>
      </c>
      <c r="Z104" s="16">
        <v>0</v>
      </c>
      <c r="AA104" s="16" t="s">
        <v>139</v>
      </c>
      <c r="AB104" s="16" t="s">
        <v>140</v>
      </c>
      <c r="AC104" s="16">
        <v>35</v>
      </c>
      <c r="AD104" s="16">
        <v>5.55</v>
      </c>
      <c r="AE104" s="16">
        <v>1</v>
      </c>
      <c r="AF104" s="16">
        <v>0</v>
      </c>
      <c r="AG104" s="16">
        <v>1</v>
      </c>
      <c r="AH104" s="16"/>
      <c r="AI104" s="16"/>
      <c r="AJ104" s="16"/>
      <c r="AK104" s="16"/>
      <c r="AL104" s="16"/>
      <c r="AM104" s="16">
        <v>0</v>
      </c>
      <c r="AN104" s="16"/>
      <c r="AO104" s="16">
        <v>0</v>
      </c>
      <c r="AP104" s="16">
        <v>0</v>
      </c>
      <c r="AQ104" s="16">
        <v>0</v>
      </c>
      <c r="AR104" s="17" t="s">
        <v>136</v>
      </c>
      <c r="AS104" s="19">
        <f t="shared" si="3"/>
        <v>0</v>
      </c>
      <c r="AT104" s="19"/>
      <c r="AU104" s="19">
        <f>VLOOKUP(G104,ABNT5101!$I$3:$J$9,2)</f>
        <v>7.5</v>
      </c>
      <c r="AV104" s="19">
        <f>VLOOKUP(G104,ABNT5101!$I$3:$M$9,5)</f>
        <v>0.18</v>
      </c>
      <c r="AW104" s="17" t="str">
        <f>_xlfn.XLOOKUP(G104,ABNT5101!I:I,ABNT5101!L:L)</f>
        <v>-</v>
      </c>
      <c r="AX104" s="17">
        <f>_xlfn.XLOOKUP(G104,ABNT5101!$I:$I,ABNT5101!M:M)</f>
        <v>0.18</v>
      </c>
      <c r="AY104" s="17" t="str">
        <f>_xlfn.XLOOKUP(G104,ABNT5101!$I:$I,ABNT5101!N:N)</f>
        <v>-</v>
      </c>
      <c r="AZ104" s="17">
        <f>_xlfn.XLOOKUP(G104,ABNT5101!$I:$I,ABNT5101!O:O)</f>
        <v>16</v>
      </c>
      <c r="BA104" s="20" t="str">
        <f t="shared" si="4"/>
        <v>NÃO ATENDE</v>
      </c>
      <c r="BB104" s="21">
        <f t="shared" ref="BB104:BC104" si="137">BE104/AU104-1</f>
        <v>-1</v>
      </c>
      <c r="BC104" s="21">
        <f t="shared" si="137"/>
        <v>-1</v>
      </c>
      <c r="BD104" s="21" t="str">
        <f t="shared" si="6"/>
        <v>-</v>
      </c>
      <c r="BE104" s="22"/>
      <c r="BF104" s="22"/>
      <c r="BG104" s="22"/>
      <c r="BH104" s="22"/>
      <c r="BI104" s="23"/>
      <c r="BJ104" s="22"/>
      <c r="BK104" s="20" t="str">
        <f t="shared" si="7"/>
        <v>NÃO ATENDE</v>
      </c>
      <c r="BL104" s="20" t="str">
        <f t="shared" si="8"/>
        <v>NÃO ATENDE</v>
      </c>
      <c r="BM104" s="20" t="str">
        <f t="shared" si="9"/>
        <v>NÃO ATENDE</v>
      </c>
      <c r="BN104" s="20" t="str">
        <f t="shared" si="10"/>
        <v>ATENDE</v>
      </c>
      <c r="BO104" s="24" t="str">
        <f t="shared" si="11"/>
        <v>C5</v>
      </c>
      <c r="BP104" s="24" t="str">
        <f t="shared" si="80"/>
        <v>-</v>
      </c>
      <c r="BQ104" s="25" t="e">
        <f t="shared" si="13"/>
        <v>#VALUE!</v>
      </c>
      <c r="BR104" s="22"/>
      <c r="BS104" s="22"/>
      <c r="BT104" s="24" t="str">
        <f>IF(BP104="-","-",_xlfn.XLOOKUP(BP104,ABNT5101!$B$4:$B$9,ABNT5101!$C$4:$C$9))</f>
        <v>-</v>
      </c>
      <c r="BU104" s="24" t="str">
        <f>IF(BP104="-","-",_xlfn.XLOOKUP(BP104,ABNT5101!$B$4:$B$9,ABNT5101!$D$4:$D$9))</f>
        <v>-</v>
      </c>
      <c r="BV104" s="20" t="str">
        <f t="shared" si="14"/>
        <v>-</v>
      </c>
      <c r="BW104" s="20" t="str">
        <f t="shared" si="15"/>
        <v>-</v>
      </c>
      <c r="BX104" s="20" t="str">
        <f t="shared" si="16"/>
        <v>-</v>
      </c>
      <c r="BY104" s="24" t="s">
        <v>136</v>
      </c>
      <c r="BZ104" s="25" t="e">
        <f t="shared" si="31"/>
        <v>#VALUE!</v>
      </c>
      <c r="CA104" s="24"/>
      <c r="CB104" s="24"/>
      <c r="CC104" s="20" t="str">
        <f>IF(BY104="-","-",_xlfn.XLOOKUP(BY104,ABNT5101!$B$4:$B$9,ABNT5101!$C$4:$C$9))</f>
        <v>-</v>
      </c>
      <c r="CD104" s="24" t="str">
        <f>IF(BY104="-","-",_xlfn.XLOOKUP(BY104,ABNT5101!$B$4:$B$9,ABNT5101!$D$4:$D$9))</f>
        <v>-</v>
      </c>
      <c r="CE104" s="20" t="str">
        <f t="shared" si="18"/>
        <v>-</v>
      </c>
      <c r="CF104" s="20" t="str">
        <f t="shared" si="19"/>
        <v>-</v>
      </c>
      <c r="CG104" s="20" t="str">
        <f t="shared" si="20"/>
        <v>-</v>
      </c>
      <c r="CH104" s="26" t="e">
        <f>_xlfn.XLOOKUP(CI104,'Banco de dados'!$B:$B,'Banco de dados'!$D:$D)</f>
        <v>#N/A</v>
      </c>
      <c r="CI104" s="27"/>
      <c r="CJ104" s="26" t="e">
        <f>_xlfn.XLOOKUP(CI104,'Banco de dados'!$B:$B,'Banco de dados'!$E:$E)</f>
        <v>#N/A</v>
      </c>
      <c r="CK104" s="26"/>
      <c r="CL104" s="26" t="e">
        <f>IF(CK104="-","-",_xlfn.XLOOKUP(CK104,'Banco de dados'!$B:$B,'Banco de dados'!$E:$E))</f>
        <v>#N/A</v>
      </c>
      <c r="CM104" s="28">
        <f t="shared" si="21"/>
        <v>1</v>
      </c>
      <c r="CN104" s="26">
        <f>_xlfn.XLOOKUP(CI104,'Banco de dados'!$B:$B,'Banco de dados'!$H:$H)</f>
        <v>0</v>
      </c>
      <c r="CO104" s="26" t="e">
        <f t="array" aca="1" ref="CO104" ca="1">_xludf.XLOOKUP(CK104,'Banco de dados'!$B:$B,'Banco de dados'!$H:$H)</f>
        <v>#NAME?</v>
      </c>
      <c r="CP104" s="26" t="e">
        <f t="array" aca="1" ref="CP104" ca="1">_xludf.XLOOKUP(CI104,'Banco de dados'!$B:$B,'Banco de dados'!$F:$F)</f>
        <v>#NAME?</v>
      </c>
      <c r="CQ104" s="26" t="e">
        <f t="array" aca="1" ref="CQ104" ca="1">_xludf.XLOOKUP(CK104,'Banco de dados'!$B:$B,'Banco de dados'!$F:$F)</f>
        <v>#NAME?</v>
      </c>
      <c r="CR104" s="27">
        <v>142</v>
      </c>
      <c r="CS104" s="27"/>
      <c r="CT104" s="26" t="str">
        <f>IF(AG104=0.5,"Suporte",IF(AND(AG104&gt;='Braços de IP'!$B$9,AG104&lt;='Braços de IP'!$D$9),'Braços de IP'!$E$9,IF(AND(AG104&gt;='Braços de IP'!$B$10,AG104&lt;='Braços de IP'!$D$10),'Braços de IP'!$E$10,IF(AND(AG104&gt;='Braços de IP'!$B$11,AG104&lt;='Braços de IP'!$D$11),'Braços de IP'!$E$11,IF(AND(AG104&gt;='Braços de IP'!$B$12,AG104&lt;='Braços de IP'!$D$12),'Braços de IP'!$E$12,IF(AND(AG104&gt;='Braços de IP'!$B$13,AG104&lt;='Braços de IP'!$D$13),'Braços de IP'!$E$13,IF(AND(AG104&gt;='Braços de IP'!$B$14,AG104&lt;='Braços de IP'!$D$14),'Braços de IP'!$E$14,"ERRO")))))))</f>
        <v>Curto I</v>
      </c>
      <c r="CU104" s="27"/>
      <c r="CV104" s="26" t="str">
        <f>IF($CU104="","",VLOOKUP($CU104,'Braços de IP'!$E$9:$I$15,2,0))</f>
        <v/>
      </c>
      <c r="CW104" s="29" t="str">
        <f>IF($CU104="","",VLOOKUP($CU104,'Braços de IP'!$E$9:$I$15,5,0))</f>
        <v/>
      </c>
      <c r="CX104" s="26"/>
      <c r="CY104" s="26"/>
      <c r="CZ104" s="26"/>
      <c r="DA104" s="26"/>
      <c r="DB104" s="26"/>
      <c r="DC104" s="26"/>
      <c r="DD104" s="30">
        <f t="shared" si="22"/>
        <v>0</v>
      </c>
      <c r="DE104" s="31">
        <f t="shared" si="23"/>
        <v>72</v>
      </c>
      <c r="DF104" s="30">
        <f t="shared" si="24"/>
        <v>72</v>
      </c>
      <c r="DG104" s="32">
        <f t="shared" si="25"/>
        <v>1</v>
      </c>
      <c r="DH104" s="33" t="s">
        <v>143</v>
      </c>
      <c r="DI104" s="34"/>
      <c r="DJ104" s="35"/>
      <c r="DK104" s="16" t="s">
        <v>144</v>
      </c>
      <c r="DL104" s="16"/>
    </row>
    <row r="105" spans="1:116" ht="15.75" hidden="1" customHeight="1" x14ac:dyDescent="0.25">
      <c r="A105" s="1" t="s">
        <v>173</v>
      </c>
      <c r="B105" s="15">
        <v>363</v>
      </c>
      <c r="C105" s="15" t="s">
        <v>174</v>
      </c>
      <c r="D105" s="16" t="s">
        <v>212</v>
      </c>
      <c r="E105" s="16">
        <v>-8.0087569999999992</v>
      </c>
      <c r="F105" s="16">
        <v>-34.931032000000002</v>
      </c>
      <c r="G105" s="16" t="s">
        <v>157</v>
      </c>
      <c r="H105" s="16" t="s">
        <v>136</v>
      </c>
      <c r="I105" s="16" t="s">
        <v>136</v>
      </c>
      <c r="J105" s="16" t="s">
        <v>137</v>
      </c>
      <c r="K105" s="16">
        <v>72</v>
      </c>
      <c r="L105" s="16" t="s">
        <v>138</v>
      </c>
      <c r="M105" s="16">
        <v>0</v>
      </c>
      <c r="N105" s="16"/>
      <c r="O105" s="16">
        <v>1</v>
      </c>
      <c r="P105" s="17"/>
      <c r="Q105" s="17">
        <v>5.5</v>
      </c>
      <c r="R105" s="16"/>
      <c r="S105" s="16"/>
      <c r="T105" s="16"/>
      <c r="U105" s="17"/>
      <c r="V105" s="16">
        <v>0</v>
      </c>
      <c r="W105" s="16"/>
      <c r="X105" s="16"/>
      <c r="Y105" s="16">
        <v>0</v>
      </c>
      <c r="Z105" s="16">
        <v>0</v>
      </c>
      <c r="AA105" s="16" t="s">
        <v>139</v>
      </c>
      <c r="AB105" s="16" t="s">
        <v>140</v>
      </c>
      <c r="AC105" s="16">
        <v>35</v>
      </c>
      <c r="AD105" s="16">
        <v>5.55</v>
      </c>
      <c r="AE105" s="16">
        <v>1</v>
      </c>
      <c r="AF105" s="16">
        <v>0</v>
      </c>
      <c r="AG105" s="16">
        <v>1</v>
      </c>
      <c r="AH105" s="16"/>
      <c r="AI105" s="16"/>
      <c r="AJ105" s="16"/>
      <c r="AK105" s="16"/>
      <c r="AL105" s="16"/>
      <c r="AM105" s="16">
        <v>0</v>
      </c>
      <c r="AN105" s="16"/>
      <c r="AO105" s="16">
        <v>0</v>
      </c>
      <c r="AP105" s="16">
        <v>0</v>
      </c>
      <c r="AQ105" s="16">
        <v>0</v>
      </c>
      <c r="AR105" s="17" t="s">
        <v>136</v>
      </c>
      <c r="AS105" s="19">
        <f t="shared" si="3"/>
        <v>0</v>
      </c>
      <c r="AT105" s="19"/>
      <c r="AU105" s="19">
        <f>VLOOKUP(G105,ABNT5101!$I$3:$J$9,2)</f>
        <v>7.5</v>
      </c>
      <c r="AV105" s="19">
        <f>VLOOKUP(G105,ABNT5101!$I$3:$M$9,5)</f>
        <v>0.18</v>
      </c>
      <c r="AW105" s="17" t="str">
        <f>_xlfn.XLOOKUP(G105,ABNT5101!I:I,ABNT5101!L:L)</f>
        <v>-</v>
      </c>
      <c r="AX105" s="17">
        <f>_xlfn.XLOOKUP(G105,ABNT5101!$I:$I,ABNT5101!M:M)</f>
        <v>0.18</v>
      </c>
      <c r="AY105" s="17" t="str">
        <f>_xlfn.XLOOKUP(G105,ABNT5101!$I:$I,ABNT5101!N:N)</f>
        <v>-</v>
      </c>
      <c r="AZ105" s="17">
        <f>_xlfn.XLOOKUP(G105,ABNT5101!$I:$I,ABNT5101!O:O)</f>
        <v>16</v>
      </c>
      <c r="BA105" s="20" t="str">
        <f t="shared" si="4"/>
        <v>NÃO ATENDE</v>
      </c>
      <c r="BB105" s="21">
        <f t="shared" ref="BB105:BC105" si="138">BE105/AU105-1</f>
        <v>-1</v>
      </c>
      <c r="BC105" s="21">
        <f t="shared" si="138"/>
        <v>-1</v>
      </c>
      <c r="BD105" s="21" t="str">
        <f t="shared" si="6"/>
        <v>-</v>
      </c>
      <c r="BE105" s="22"/>
      <c r="BF105" s="22"/>
      <c r="BG105" s="22"/>
      <c r="BH105" s="22"/>
      <c r="BI105" s="23"/>
      <c r="BJ105" s="22"/>
      <c r="BK105" s="20" t="str">
        <f t="shared" si="7"/>
        <v>NÃO ATENDE</v>
      </c>
      <c r="BL105" s="20" t="str">
        <f t="shared" si="8"/>
        <v>NÃO ATENDE</v>
      </c>
      <c r="BM105" s="20" t="str">
        <f t="shared" si="9"/>
        <v>NÃO ATENDE</v>
      </c>
      <c r="BN105" s="20" t="str">
        <f t="shared" si="10"/>
        <v>ATENDE</v>
      </c>
      <c r="BO105" s="24" t="str">
        <f t="shared" si="11"/>
        <v>C5</v>
      </c>
      <c r="BP105" s="24" t="str">
        <f t="shared" si="80"/>
        <v>-</v>
      </c>
      <c r="BQ105" s="25" t="e">
        <f t="shared" si="13"/>
        <v>#VALUE!</v>
      </c>
      <c r="BR105" s="22"/>
      <c r="BS105" s="22"/>
      <c r="BT105" s="24" t="str">
        <f>IF(BP105="-","-",_xlfn.XLOOKUP(BP105,ABNT5101!$B$4:$B$9,ABNT5101!$C$4:$C$9))</f>
        <v>-</v>
      </c>
      <c r="BU105" s="24" t="str">
        <f>IF(BP105="-","-",_xlfn.XLOOKUP(BP105,ABNT5101!$B$4:$B$9,ABNT5101!$D$4:$D$9))</f>
        <v>-</v>
      </c>
      <c r="BV105" s="20" t="str">
        <f t="shared" si="14"/>
        <v>-</v>
      </c>
      <c r="BW105" s="20" t="str">
        <f t="shared" si="15"/>
        <v>-</v>
      </c>
      <c r="BX105" s="20" t="str">
        <f t="shared" si="16"/>
        <v>-</v>
      </c>
      <c r="BY105" s="24" t="s">
        <v>136</v>
      </c>
      <c r="BZ105" s="25" t="e">
        <f t="shared" si="31"/>
        <v>#VALUE!</v>
      </c>
      <c r="CA105" s="24"/>
      <c r="CB105" s="24"/>
      <c r="CC105" s="20" t="str">
        <f>IF(BY105="-","-",_xlfn.XLOOKUP(BY105,ABNT5101!$B$4:$B$9,ABNT5101!$C$4:$C$9))</f>
        <v>-</v>
      </c>
      <c r="CD105" s="24" t="str">
        <f>IF(BY105="-","-",_xlfn.XLOOKUP(BY105,ABNT5101!$B$4:$B$9,ABNT5101!$D$4:$D$9))</f>
        <v>-</v>
      </c>
      <c r="CE105" s="20" t="str">
        <f t="shared" si="18"/>
        <v>-</v>
      </c>
      <c r="CF105" s="20" t="str">
        <f t="shared" si="19"/>
        <v>-</v>
      </c>
      <c r="CG105" s="20" t="str">
        <f t="shared" si="20"/>
        <v>-</v>
      </c>
      <c r="CH105" s="26" t="e">
        <f>_xlfn.XLOOKUP(CI105,'Banco de dados'!$B:$B,'Banco de dados'!$D:$D)</f>
        <v>#N/A</v>
      </c>
      <c r="CI105" s="27"/>
      <c r="CJ105" s="26" t="e">
        <f>_xlfn.XLOOKUP(CI105,'Banco de dados'!$B:$B,'Banco de dados'!$E:$E)</f>
        <v>#N/A</v>
      </c>
      <c r="CK105" s="26"/>
      <c r="CL105" s="26" t="e">
        <f>IF(CK105="-","-",_xlfn.XLOOKUP(CK105,'Banco de dados'!$B:$B,'Banco de dados'!$E:$E))</f>
        <v>#N/A</v>
      </c>
      <c r="CM105" s="28">
        <f t="shared" si="21"/>
        <v>1</v>
      </c>
      <c r="CN105" s="26">
        <f>_xlfn.XLOOKUP(CI105,'Banco de dados'!$B:$B,'Banco de dados'!$H:$H)</f>
        <v>0</v>
      </c>
      <c r="CO105" s="26" t="e">
        <f t="array" aca="1" ref="CO105" ca="1">_xludf.XLOOKUP(CK105,'Banco de dados'!$B:$B,'Banco de dados'!$H:$H)</f>
        <v>#NAME?</v>
      </c>
      <c r="CP105" s="26" t="e">
        <f t="array" aca="1" ref="CP105" ca="1">_xludf.XLOOKUP(CI105,'Banco de dados'!$B:$B,'Banco de dados'!$F:$F)</f>
        <v>#NAME?</v>
      </c>
      <c r="CQ105" s="26" t="e">
        <f t="array" aca="1" ref="CQ105" ca="1">_xludf.XLOOKUP(CK105,'Banco de dados'!$B:$B,'Banco de dados'!$F:$F)</f>
        <v>#NAME?</v>
      </c>
      <c r="CR105" s="27">
        <v>143</v>
      </c>
      <c r="CS105" s="27"/>
      <c r="CT105" s="26" t="str">
        <f>IF(AG105=0.5,"Suporte",IF(AND(AG105&gt;='Braços de IP'!$B$9,AG105&lt;='Braços de IP'!$D$9),'Braços de IP'!$E$9,IF(AND(AG105&gt;='Braços de IP'!$B$10,AG105&lt;='Braços de IP'!$D$10),'Braços de IP'!$E$10,IF(AND(AG105&gt;='Braços de IP'!$B$11,AG105&lt;='Braços de IP'!$D$11),'Braços de IP'!$E$11,IF(AND(AG105&gt;='Braços de IP'!$B$12,AG105&lt;='Braços de IP'!$D$12),'Braços de IP'!$E$12,IF(AND(AG105&gt;='Braços de IP'!$B$13,AG105&lt;='Braços de IP'!$D$13),'Braços de IP'!$E$13,IF(AND(AG105&gt;='Braços de IP'!$B$14,AG105&lt;='Braços de IP'!$D$14),'Braços de IP'!$E$14,"ERRO")))))))</f>
        <v>Curto I</v>
      </c>
      <c r="CU105" s="27"/>
      <c r="CV105" s="26" t="str">
        <f>IF($CU105="","",VLOOKUP($CU105,'Braços de IP'!$E$9:$I$15,2,0))</f>
        <v/>
      </c>
      <c r="CW105" s="29" t="str">
        <f>IF($CU105="","",VLOOKUP($CU105,'Braços de IP'!$E$9:$I$15,5,0))</f>
        <v/>
      </c>
      <c r="CX105" s="26"/>
      <c r="CY105" s="26"/>
      <c r="CZ105" s="26"/>
      <c r="DA105" s="26"/>
      <c r="DB105" s="26"/>
      <c r="DC105" s="26"/>
      <c r="DD105" s="30">
        <f t="shared" si="22"/>
        <v>0</v>
      </c>
      <c r="DE105" s="31">
        <f t="shared" si="23"/>
        <v>72</v>
      </c>
      <c r="DF105" s="30">
        <f t="shared" si="24"/>
        <v>72</v>
      </c>
      <c r="DG105" s="32">
        <f t="shared" si="25"/>
        <v>1</v>
      </c>
      <c r="DH105" s="33" t="s">
        <v>143</v>
      </c>
      <c r="DI105" s="34"/>
      <c r="DJ105" s="35"/>
      <c r="DK105" s="16" t="s">
        <v>144</v>
      </c>
      <c r="DL105" s="16"/>
    </row>
    <row r="106" spans="1:116" ht="15.75" hidden="1" customHeight="1" x14ac:dyDescent="0.25">
      <c r="A106" s="1" t="s">
        <v>173</v>
      </c>
      <c r="B106" s="15">
        <v>363</v>
      </c>
      <c r="C106" s="15" t="s">
        <v>174</v>
      </c>
      <c r="D106" s="16" t="s">
        <v>212</v>
      </c>
      <c r="E106" s="16">
        <v>-8.0087569999999992</v>
      </c>
      <c r="F106" s="16">
        <v>-34.931032000000002</v>
      </c>
      <c r="G106" s="16" t="s">
        <v>157</v>
      </c>
      <c r="H106" s="16" t="s">
        <v>136</v>
      </c>
      <c r="I106" s="16" t="s">
        <v>136</v>
      </c>
      <c r="J106" s="16" t="s">
        <v>137</v>
      </c>
      <c r="K106" s="16">
        <v>72</v>
      </c>
      <c r="L106" s="16" t="s">
        <v>138</v>
      </c>
      <c r="M106" s="16">
        <v>0</v>
      </c>
      <c r="N106" s="16"/>
      <c r="O106" s="16">
        <v>1</v>
      </c>
      <c r="P106" s="17"/>
      <c r="Q106" s="17">
        <v>5.5</v>
      </c>
      <c r="R106" s="16"/>
      <c r="S106" s="16"/>
      <c r="T106" s="16"/>
      <c r="U106" s="17"/>
      <c r="V106" s="16">
        <v>0</v>
      </c>
      <c r="W106" s="16"/>
      <c r="X106" s="16"/>
      <c r="Y106" s="16">
        <v>0</v>
      </c>
      <c r="Z106" s="16">
        <v>0</v>
      </c>
      <c r="AA106" s="16" t="s">
        <v>139</v>
      </c>
      <c r="AB106" s="16" t="s">
        <v>140</v>
      </c>
      <c r="AC106" s="16">
        <v>35</v>
      </c>
      <c r="AD106" s="16">
        <v>5.55</v>
      </c>
      <c r="AE106" s="16">
        <v>1</v>
      </c>
      <c r="AF106" s="16">
        <v>0</v>
      </c>
      <c r="AG106" s="16">
        <v>1</v>
      </c>
      <c r="AH106" s="16"/>
      <c r="AI106" s="16"/>
      <c r="AJ106" s="16"/>
      <c r="AK106" s="16"/>
      <c r="AL106" s="16"/>
      <c r="AM106" s="16">
        <v>0</v>
      </c>
      <c r="AN106" s="16"/>
      <c r="AO106" s="16">
        <v>0</v>
      </c>
      <c r="AP106" s="16">
        <v>0</v>
      </c>
      <c r="AQ106" s="16">
        <v>0</v>
      </c>
      <c r="AR106" s="17" t="s">
        <v>136</v>
      </c>
      <c r="AS106" s="19">
        <f t="shared" si="3"/>
        <v>0</v>
      </c>
      <c r="AT106" s="19"/>
      <c r="AU106" s="19">
        <f>VLOOKUP(G106,ABNT5101!$I$3:$J$9,2)</f>
        <v>7.5</v>
      </c>
      <c r="AV106" s="19">
        <f>VLOOKUP(G106,ABNT5101!$I$3:$M$9,5)</f>
        <v>0.18</v>
      </c>
      <c r="AW106" s="17" t="str">
        <f>_xlfn.XLOOKUP(G106,ABNT5101!I:I,ABNT5101!L:L)</f>
        <v>-</v>
      </c>
      <c r="AX106" s="17">
        <f>_xlfn.XLOOKUP(G106,ABNT5101!$I:$I,ABNT5101!M:M)</f>
        <v>0.18</v>
      </c>
      <c r="AY106" s="17" t="str">
        <f>_xlfn.XLOOKUP(G106,ABNT5101!$I:$I,ABNT5101!N:N)</f>
        <v>-</v>
      </c>
      <c r="AZ106" s="17">
        <f>_xlfn.XLOOKUP(G106,ABNT5101!$I:$I,ABNT5101!O:O)</f>
        <v>16</v>
      </c>
      <c r="BA106" s="20" t="str">
        <f t="shared" si="4"/>
        <v>NÃO ATENDE</v>
      </c>
      <c r="BB106" s="21">
        <f t="shared" ref="BB106:BC106" si="139">BE106/AU106-1</f>
        <v>-1</v>
      </c>
      <c r="BC106" s="21">
        <f t="shared" si="139"/>
        <v>-1</v>
      </c>
      <c r="BD106" s="21" t="str">
        <f t="shared" si="6"/>
        <v>-</v>
      </c>
      <c r="BE106" s="22"/>
      <c r="BF106" s="22"/>
      <c r="BG106" s="22"/>
      <c r="BH106" s="22"/>
      <c r="BI106" s="23"/>
      <c r="BJ106" s="22"/>
      <c r="BK106" s="20" t="str">
        <f t="shared" si="7"/>
        <v>NÃO ATENDE</v>
      </c>
      <c r="BL106" s="20" t="str">
        <f t="shared" si="8"/>
        <v>NÃO ATENDE</v>
      </c>
      <c r="BM106" s="20" t="str">
        <f t="shared" si="9"/>
        <v>NÃO ATENDE</v>
      </c>
      <c r="BN106" s="20" t="str">
        <f t="shared" si="10"/>
        <v>ATENDE</v>
      </c>
      <c r="BO106" s="24" t="str">
        <f t="shared" si="11"/>
        <v>C5</v>
      </c>
      <c r="BP106" s="24" t="str">
        <f t="shared" si="80"/>
        <v>-</v>
      </c>
      <c r="BQ106" s="25" t="e">
        <f t="shared" si="13"/>
        <v>#VALUE!</v>
      </c>
      <c r="BR106" s="22"/>
      <c r="BS106" s="22"/>
      <c r="BT106" s="24" t="str">
        <f>IF(BP106="-","-",_xlfn.XLOOKUP(BP106,ABNT5101!$B$4:$B$9,ABNT5101!$C$4:$C$9))</f>
        <v>-</v>
      </c>
      <c r="BU106" s="24" t="str">
        <f>IF(BP106="-","-",_xlfn.XLOOKUP(BP106,ABNT5101!$B$4:$B$9,ABNT5101!$D$4:$D$9))</f>
        <v>-</v>
      </c>
      <c r="BV106" s="20" t="str">
        <f t="shared" si="14"/>
        <v>-</v>
      </c>
      <c r="BW106" s="20" t="str">
        <f t="shared" si="15"/>
        <v>-</v>
      </c>
      <c r="BX106" s="20" t="str">
        <f t="shared" si="16"/>
        <v>-</v>
      </c>
      <c r="BY106" s="24" t="s">
        <v>136</v>
      </c>
      <c r="BZ106" s="25" t="e">
        <f t="shared" si="31"/>
        <v>#VALUE!</v>
      </c>
      <c r="CA106" s="24"/>
      <c r="CB106" s="24"/>
      <c r="CC106" s="20" t="str">
        <f>IF(BY106="-","-",_xlfn.XLOOKUP(BY106,ABNT5101!$B$4:$B$9,ABNT5101!$C$4:$C$9))</f>
        <v>-</v>
      </c>
      <c r="CD106" s="24" t="str">
        <f>IF(BY106="-","-",_xlfn.XLOOKUP(BY106,ABNT5101!$B$4:$B$9,ABNT5101!$D$4:$D$9))</f>
        <v>-</v>
      </c>
      <c r="CE106" s="20" t="str">
        <f t="shared" si="18"/>
        <v>-</v>
      </c>
      <c r="CF106" s="20" t="str">
        <f t="shared" si="19"/>
        <v>-</v>
      </c>
      <c r="CG106" s="20" t="str">
        <f t="shared" si="20"/>
        <v>-</v>
      </c>
      <c r="CH106" s="26" t="e">
        <f>_xlfn.XLOOKUP(CI106,'Banco de dados'!$B:$B,'Banco de dados'!$D:$D)</f>
        <v>#N/A</v>
      </c>
      <c r="CI106" s="27"/>
      <c r="CJ106" s="26" t="e">
        <f>_xlfn.XLOOKUP(CI106,'Banco de dados'!$B:$B,'Banco de dados'!$E:$E)</f>
        <v>#N/A</v>
      </c>
      <c r="CK106" s="26"/>
      <c r="CL106" s="26" t="e">
        <f>IF(CK106="-","-",_xlfn.XLOOKUP(CK106,'Banco de dados'!$B:$B,'Banco de dados'!$E:$E))</f>
        <v>#N/A</v>
      </c>
      <c r="CM106" s="28">
        <f t="shared" si="21"/>
        <v>1</v>
      </c>
      <c r="CN106" s="26">
        <f>_xlfn.XLOOKUP(CI106,'Banco de dados'!$B:$B,'Banco de dados'!$H:$H)</f>
        <v>0</v>
      </c>
      <c r="CO106" s="26" t="e">
        <f t="array" aca="1" ref="CO106" ca="1">_xludf.XLOOKUP(CK106,'Banco de dados'!$B:$B,'Banco de dados'!$H:$H)</f>
        <v>#NAME?</v>
      </c>
      <c r="CP106" s="26" t="e">
        <f t="array" aca="1" ref="CP106" ca="1">_xludf.XLOOKUP(CI106,'Banco de dados'!$B:$B,'Banco de dados'!$F:$F)</f>
        <v>#NAME?</v>
      </c>
      <c r="CQ106" s="26" t="e">
        <f t="array" aca="1" ref="CQ106" ca="1">_xludf.XLOOKUP(CK106,'Banco de dados'!$B:$B,'Banco de dados'!$F:$F)</f>
        <v>#NAME?</v>
      </c>
      <c r="CR106" s="27">
        <v>144</v>
      </c>
      <c r="CS106" s="27"/>
      <c r="CT106" s="26" t="str">
        <f>IF(AG106=0.5,"Suporte",IF(AND(AG106&gt;='Braços de IP'!$B$9,AG106&lt;='Braços de IP'!$D$9),'Braços de IP'!$E$9,IF(AND(AG106&gt;='Braços de IP'!$B$10,AG106&lt;='Braços de IP'!$D$10),'Braços de IP'!$E$10,IF(AND(AG106&gt;='Braços de IP'!$B$11,AG106&lt;='Braços de IP'!$D$11),'Braços de IP'!$E$11,IF(AND(AG106&gt;='Braços de IP'!$B$12,AG106&lt;='Braços de IP'!$D$12),'Braços de IP'!$E$12,IF(AND(AG106&gt;='Braços de IP'!$B$13,AG106&lt;='Braços de IP'!$D$13),'Braços de IP'!$E$13,IF(AND(AG106&gt;='Braços de IP'!$B$14,AG106&lt;='Braços de IP'!$D$14),'Braços de IP'!$E$14,"ERRO")))))))</f>
        <v>Curto I</v>
      </c>
      <c r="CU106" s="27"/>
      <c r="CV106" s="26" t="str">
        <f>IF($CU106="","",VLOOKUP($CU106,'Braços de IP'!$E$9:$I$15,2,0))</f>
        <v/>
      </c>
      <c r="CW106" s="29" t="str">
        <f>IF($CU106="","",VLOOKUP($CU106,'Braços de IP'!$E$9:$I$15,5,0))</f>
        <v/>
      </c>
      <c r="CX106" s="26"/>
      <c r="CY106" s="26"/>
      <c r="CZ106" s="26"/>
      <c r="DA106" s="26"/>
      <c r="DB106" s="26"/>
      <c r="DC106" s="26"/>
      <c r="DD106" s="30">
        <f t="shared" si="22"/>
        <v>0</v>
      </c>
      <c r="DE106" s="31">
        <f t="shared" si="23"/>
        <v>72</v>
      </c>
      <c r="DF106" s="30">
        <f t="shared" si="24"/>
        <v>72</v>
      </c>
      <c r="DG106" s="32">
        <f t="shared" si="25"/>
        <v>1</v>
      </c>
      <c r="DH106" s="33" t="s">
        <v>143</v>
      </c>
      <c r="DI106" s="34"/>
      <c r="DJ106" s="35"/>
      <c r="DK106" s="16" t="s">
        <v>144</v>
      </c>
      <c r="DL106" s="16"/>
    </row>
    <row r="107" spans="1:116" ht="15.75" hidden="1" customHeight="1" x14ac:dyDescent="0.25">
      <c r="A107" s="1" t="s">
        <v>145</v>
      </c>
      <c r="B107" s="15">
        <v>367</v>
      </c>
      <c r="C107" s="15" t="s">
        <v>146</v>
      </c>
      <c r="D107" s="16" t="s">
        <v>213</v>
      </c>
      <c r="E107" s="16">
        <v>-8.0294380000000007</v>
      </c>
      <c r="F107" s="16">
        <v>-34.916668999999999</v>
      </c>
      <c r="G107" s="16" t="s">
        <v>153</v>
      </c>
      <c r="H107" s="16" t="s">
        <v>136</v>
      </c>
      <c r="I107" s="16" t="s">
        <v>135</v>
      </c>
      <c r="J107" s="16" t="s">
        <v>137</v>
      </c>
      <c r="K107" s="16">
        <v>115</v>
      </c>
      <c r="L107" s="16" t="s">
        <v>138</v>
      </c>
      <c r="M107" s="16">
        <v>0</v>
      </c>
      <c r="N107" s="16"/>
      <c r="O107" s="16">
        <v>2</v>
      </c>
      <c r="P107" s="17">
        <v>3.7</v>
      </c>
      <c r="Q107" s="17">
        <v>9.0500000000000007</v>
      </c>
      <c r="R107" s="16"/>
      <c r="S107" s="16"/>
      <c r="T107" s="16"/>
      <c r="U107" s="17">
        <v>4.01</v>
      </c>
      <c r="V107" s="16">
        <v>0</v>
      </c>
      <c r="W107" s="16"/>
      <c r="X107" s="16"/>
      <c r="Y107" s="16">
        <v>0</v>
      </c>
      <c r="Z107" s="16">
        <v>0</v>
      </c>
      <c r="AA107" s="16" t="s">
        <v>139</v>
      </c>
      <c r="AB107" s="16" t="s">
        <v>140</v>
      </c>
      <c r="AC107" s="16">
        <v>37.5</v>
      </c>
      <c r="AD107" s="16">
        <v>7.74</v>
      </c>
      <c r="AE107" s="16">
        <v>1</v>
      </c>
      <c r="AF107" s="16">
        <v>0.46500000000000002</v>
      </c>
      <c r="AG107" s="213">
        <v>2.5</v>
      </c>
      <c r="AH107" s="16"/>
      <c r="AI107" s="16"/>
      <c r="AJ107" s="16"/>
      <c r="AK107" s="16"/>
      <c r="AL107" s="16"/>
      <c r="AM107" s="16">
        <v>0</v>
      </c>
      <c r="AN107" s="16"/>
      <c r="AO107" s="16">
        <v>0</v>
      </c>
      <c r="AP107" s="16">
        <v>0</v>
      </c>
      <c r="AQ107" s="16">
        <v>0</v>
      </c>
      <c r="AR107" s="17" t="s">
        <v>136</v>
      </c>
      <c r="AS107" s="19">
        <f t="shared" si="3"/>
        <v>0</v>
      </c>
      <c r="AT107" s="19"/>
      <c r="AU107" s="19">
        <f>VLOOKUP(G107,ABNT5101!$I$3:$J$9,2)</f>
        <v>15</v>
      </c>
      <c r="AV107" s="19">
        <f>VLOOKUP(G107,ABNT5101!$I$3:$M$9,5)</f>
        <v>0.18</v>
      </c>
      <c r="AW107" s="17" t="str">
        <f>_xlfn.XLOOKUP(G107,ABNT5101!I:I,ABNT5101!L:L)</f>
        <v>-</v>
      </c>
      <c r="AX107" s="17">
        <f>_xlfn.XLOOKUP(G107,ABNT5101!$I:$I,ABNT5101!M:M)</f>
        <v>0.18</v>
      </c>
      <c r="AY107" s="17" t="str">
        <f>_xlfn.XLOOKUP(G107,ABNT5101!$I:$I,ABNT5101!N:N)</f>
        <v>-</v>
      </c>
      <c r="AZ107" s="17">
        <f>_xlfn.XLOOKUP(G107,ABNT5101!$I:$I,ABNT5101!O:O)</f>
        <v>15</v>
      </c>
      <c r="BA107" s="20" t="str">
        <f t="shared" si="4"/>
        <v>ATENDE</v>
      </c>
      <c r="BB107" s="21">
        <f t="shared" ref="BB107:BC107" si="140">BE107/AU107-1</f>
        <v>6.6666666666665986E-3</v>
      </c>
      <c r="BC107" s="21">
        <f t="shared" si="140"/>
        <v>0.72222222222222232</v>
      </c>
      <c r="BD107" s="21" t="str">
        <f t="shared" si="6"/>
        <v>-</v>
      </c>
      <c r="BE107" s="22">
        <v>15.1</v>
      </c>
      <c r="BF107" s="22">
        <v>0.31</v>
      </c>
      <c r="BG107" s="22"/>
      <c r="BH107" s="22"/>
      <c r="BI107" s="23"/>
      <c r="BJ107" s="22"/>
      <c r="BK107" s="20" t="str">
        <f t="shared" si="7"/>
        <v>ATENDE</v>
      </c>
      <c r="BL107" s="20" t="str">
        <f t="shared" si="8"/>
        <v>ATENDE</v>
      </c>
      <c r="BM107" s="20" t="str">
        <f t="shared" si="9"/>
        <v>ATENDE</v>
      </c>
      <c r="BN107" s="20" t="str">
        <f t="shared" si="10"/>
        <v>ATENDE</v>
      </c>
      <c r="BO107" s="24" t="str">
        <f t="shared" si="11"/>
        <v>C3</v>
      </c>
      <c r="BP107" s="24" t="str">
        <f t="shared" si="80"/>
        <v>P6</v>
      </c>
      <c r="BQ107" s="25">
        <f t="shared" si="13"/>
        <v>1.2933333333333334</v>
      </c>
      <c r="BR107" s="22">
        <v>6.88</v>
      </c>
      <c r="BS107" s="22">
        <v>1.88</v>
      </c>
      <c r="BT107" s="24">
        <f>IF(BP107="-","-",_xlfn.XLOOKUP(BP107,ABNT5101!$B$4:$B$9,ABNT5101!$C$4:$C$9))</f>
        <v>3</v>
      </c>
      <c r="BU107" s="24">
        <f>IF(BP107="-","-",_xlfn.XLOOKUP(BP107,ABNT5101!$B$4:$B$9,ABNT5101!$D$4:$D$9))</f>
        <v>0.6</v>
      </c>
      <c r="BV107" s="20" t="str">
        <f t="shared" si="14"/>
        <v>ATENDE</v>
      </c>
      <c r="BW107" s="20" t="str">
        <f t="shared" si="15"/>
        <v>ATENDE</v>
      </c>
      <c r="BX107" s="20" t="str">
        <f t="shared" si="16"/>
        <v>ATENDE</v>
      </c>
      <c r="BY107" s="24" t="str">
        <f t="shared" ref="BY107:BY109" si="141">BP107</f>
        <v>P6</v>
      </c>
      <c r="BZ107" s="25">
        <f t="shared" si="31"/>
        <v>2.1033333333333335</v>
      </c>
      <c r="CA107" s="24">
        <v>9.31</v>
      </c>
      <c r="CB107" s="24">
        <v>4.59</v>
      </c>
      <c r="CC107" s="20">
        <f>IF(BY107="-","-",_xlfn.XLOOKUP(BY107,ABNT5101!$B$4:$B$9,ABNT5101!$C$4:$C$9))</f>
        <v>3</v>
      </c>
      <c r="CD107" s="24">
        <f>IF(BY107="-","-",_xlfn.XLOOKUP(BY107,ABNT5101!$B$4:$B$9,ABNT5101!$D$4:$D$9))</f>
        <v>0.6</v>
      </c>
      <c r="CE107" s="20" t="str">
        <f t="shared" si="18"/>
        <v>ATENDE</v>
      </c>
      <c r="CF107" s="20" t="str">
        <f t="shared" si="19"/>
        <v>ATENDE</v>
      </c>
      <c r="CG107" s="20" t="str">
        <f t="shared" si="20"/>
        <v>ATENDE</v>
      </c>
      <c r="CH107" s="26" t="str">
        <f>_xlfn.XLOOKUP(CI107,'Banco de dados'!$B:$B,'Banco de dados'!$D:$D)</f>
        <v>LEDSTAR</v>
      </c>
      <c r="CI107" s="27" t="s">
        <v>306</v>
      </c>
      <c r="CJ107" s="26" t="str">
        <f>_xlfn.XLOOKUP(CI107,'Banco de dados'!$B:$B,'Banco de dados'!$E:$E)</f>
        <v>LUM LED SL VT 9.1 72W</v>
      </c>
      <c r="CK107" s="26"/>
      <c r="CL107" s="26" t="e">
        <f>IF(CK107="-","-",_xlfn.XLOOKUP(CK107,'Banco de dados'!$B:$B,'Banco de dados'!$E:$E))</f>
        <v>#N/A</v>
      </c>
      <c r="CM107" s="28">
        <f t="shared" si="21"/>
        <v>1</v>
      </c>
      <c r="CN107" s="26">
        <f>_xlfn.XLOOKUP(CI107,'Banco de dados'!$B:$B,'Banco de dados'!$H:$H)</f>
        <v>72</v>
      </c>
      <c r="CO107" s="26" t="e">
        <f t="array" aca="1" ref="CO107" ca="1">_xludf.XLOOKUP(CK107,'Banco de dados'!$B:$B,'Banco de dados'!$H:$H)</f>
        <v>#NAME?</v>
      </c>
      <c r="CP107" s="26" t="e">
        <f t="array" aca="1" ref="CP107" ca="1">_xludf.XLOOKUP(CI107,'Banco de dados'!$B:$B,'Banco de dados'!$F:$F)</f>
        <v>#NAME?</v>
      </c>
      <c r="CQ107" s="26" t="e">
        <f t="array" aca="1" ref="CQ107" ca="1">_xludf.XLOOKUP(CK107,'Banco de dados'!$B:$B,'Banco de dados'!$F:$F)</f>
        <v>#NAME?</v>
      </c>
      <c r="CR107" s="27">
        <v>154</v>
      </c>
      <c r="CS107" s="27"/>
      <c r="CT107" s="26" t="str">
        <f>IF(AG107=0.5,"Suporte",IF(AND(AG107&gt;='Braços de IP'!$B$9,AG107&lt;='Braços de IP'!$D$9),'Braços de IP'!$E$9,IF(AND(AG107&gt;='Braços de IP'!$B$10,AG107&lt;='Braços de IP'!$D$10),'Braços de IP'!$E$10,IF(AND(AG107&gt;='Braços de IP'!$B$11,AG107&lt;='Braços de IP'!$D$11),'Braços de IP'!$E$11,IF(AND(AG107&gt;='Braços de IP'!$B$12,AG107&lt;='Braços de IP'!$D$12),'Braços de IP'!$E$12,IF(AND(AG107&gt;='Braços de IP'!$B$13,AG107&lt;='Braços de IP'!$D$13),'Braços de IP'!$E$13,IF(AND(AG107&gt;='Braços de IP'!$B$14,AG107&lt;='Braços de IP'!$D$14),'Braços de IP'!$E$14,"ERRO")))))))</f>
        <v>Médio II</v>
      </c>
      <c r="CU107" s="27"/>
      <c r="CV107" s="26" t="str">
        <f>IF($CU107="","",VLOOKUP($CU107,'Braços de IP'!$E$9:$I$15,2,0))</f>
        <v/>
      </c>
      <c r="CW107" s="29" t="str">
        <f>IF($CU107="","",VLOOKUP($CU107,'Braços de IP'!$E$9:$I$15,5,0))</f>
        <v/>
      </c>
      <c r="CX107" s="26"/>
      <c r="CY107" s="26"/>
      <c r="CZ107" s="26"/>
      <c r="DA107" s="26"/>
      <c r="DB107" s="26"/>
      <c r="DC107" s="26"/>
      <c r="DD107" s="30">
        <f t="shared" si="22"/>
        <v>72</v>
      </c>
      <c r="DE107" s="31">
        <f t="shared" si="23"/>
        <v>115</v>
      </c>
      <c r="DF107" s="30">
        <f t="shared" si="24"/>
        <v>187</v>
      </c>
      <c r="DG107" s="32">
        <f t="shared" si="25"/>
        <v>0.37391304347826082</v>
      </c>
      <c r="DH107" s="33" t="s">
        <v>143</v>
      </c>
      <c r="DI107" s="34"/>
      <c r="DJ107" s="35"/>
      <c r="DK107" s="16" t="s">
        <v>144</v>
      </c>
      <c r="DL107" s="16"/>
    </row>
    <row r="108" spans="1:116" ht="15.75" hidden="1" customHeight="1" x14ac:dyDescent="0.25">
      <c r="A108" s="1" t="s">
        <v>145</v>
      </c>
      <c r="B108" s="15">
        <v>367</v>
      </c>
      <c r="C108" s="15" t="s">
        <v>146</v>
      </c>
      <c r="D108" s="16" t="s">
        <v>213</v>
      </c>
      <c r="E108" s="16">
        <v>-8.0294380000000007</v>
      </c>
      <c r="F108" s="16">
        <v>-34.916668999999999</v>
      </c>
      <c r="G108" s="16" t="s">
        <v>153</v>
      </c>
      <c r="H108" s="16" t="s">
        <v>136</v>
      </c>
      <c r="I108" s="16" t="s">
        <v>135</v>
      </c>
      <c r="J108" s="16" t="s">
        <v>137</v>
      </c>
      <c r="K108" s="16">
        <v>115</v>
      </c>
      <c r="L108" s="16" t="s">
        <v>138</v>
      </c>
      <c r="M108" s="16">
        <v>0</v>
      </c>
      <c r="N108" s="16"/>
      <c r="O108" s="16">
        <v>2</v>
      </c>
      <c r="P108" s="17">
        <v>3.7</v>
      </c>
      <c r="Q108" s="17">
        <v>9.0500000000000007</v>
      </c>
      <c r="R108" s="16"/>
      <c r="S108" s="16"/>
      <c r="T108" s="16"/>
      <c r="U108" s="17">
        <v>4.01</v>
      </c>
      <c r="V108" s="16">
        <v>0</v>
      </c>
      <c r="W108" s="16"/>
      <c r="X108" s="16"/>
      <c r="Y108" s="16">
        <v>0</v>
      </c>
      <c r="Z108" s="16">
        <v>0</v>
      </c>
      <c r="AA108" s="16" t="s">
        <v>139</v>
      </c>
      <c r="AB108" s="16" t="s">
        <v>140</v>
      </c>
      <c r="AC108" s="16">
        <v>37.5</v>
      </c>
      <c r="AD108" s="16">
        <v>7.74</v>
      </c>
      <c r="AE108" s="16">
        <v>1</v>
      </c>
      <c r="AF108" s="16">
        <v>0.46500000000000002</v>
      </c>
      <c r="AG108" s="16">
        <v>2.5</v>
      </c>
      <c r="AH108" s="16"/>
      <c r="AI108" s="16"/>
      <c r="AJ108" s="16"/>
      <c r="AK108" s="16"/>
      <c r="AL108" s="16"/>
      <c r="AM108" s="16">
        <v>0</v>
      </c>
      <c r="AN108" s="16"/>
      <c r="AO108" s="16">
        <v>0</v>
      </c>
      <c r="AP108" s="16">
        <v>0</v>
      </c>
      <c r="AQ108" s="16">
        <v>0</v>
      </c>
      <c r="AR108" s="17" t="s">
        <v>136</v>
      </c>
      <c r="AS108" s="19">
        <f t="shared" si="3"/>
        <v>0</v>
      </c>
      <c r="AT108" s="19"/>
      <c r="AU108" s="19">
        <f>VLOOKUP(G108,ABNT5101!$I$3:$J$9,2)</f>
        <v>15</v>
      </c>
      <c r="AV108" s="19">
        <f>VLOOKUP(G108,ABNT5101!$I$3:$M$9,5)</f>
        <v>0.18</v>
      </c>
      <c r="AW108" s="17" t="str">
        <f>_xlfn.XLOOKUP(G108,ABNT5101!I:I,ABNT5101!L:L)</f>
        <v>-</v>
      </c>
      <c r="AX108" s="17">
        <f>_xlfn.XLOOKUP(G108,ABNT5101!$I:$I,ABNT5101!M:M)</f>
        <v>0.18</v>
      </c>
      <c r="AY108" s="17" t="str">
        <f>_xlfn.XLOOKUP(G108,ABNT5101!$I:$I,ABNT5101!N:N)</f>
        <v>-</v>
      </c>
      <c r="AZ108" s="17">
        <f>_xlfn.XLOOKUP(G108,ABNT5101!$I:$I,ABNT5101!O:O)</f>
        <v>15</v>
      </c>
      <c r="BA108" s="20" t="str">
        <f t="shared" si="4"/>
        <v>ATENDE</v>
      </c>
      <c r="BB108" s="21">
        <f t="shared" ref="BB108:BC108" si="142">BE108/AU108-1</f>
        <v>0.16799999999999993</v>
      </c>
      <c r="BC108" s="21">
        <f t="shared" si="142"/>
        <v>1.0555555555555558</v>
      </c>
      <c r="BD108" s="21" t="str">
        <f t="shared" si="6"/>
        <v>-</v>
      </c>
      <c r="BE108" s="22">
        <v>17.52</v>
      </c>
      <c r="BF108" s="22">
        <v>0.37</v>
      </c>
      <c r="BG108" s="22"/>
      <c r="BH108" s="22"/>
      <c r="BI108" s="23"/>
      <c r="BJ108" s="22"/>
      <c r="BK108" s="20" t="str">
        <f t="shared" si="7"/>
        <v>ATENDE</v>
      </c>
      <c r="BL108" s="20" t="str">
        <f t="shared" si="8"/>
        <v>ATENDE</v>
      </c>
      <c r="BM108" s="20" t="str">
        <f t="shared" si="9"/>
        <v>ATENDE</v>
      </c>
      <c r="BN108" s="20" t="str">
        <f t="shared" si="10"/>
        <v>ATENDE</v>
      </c>
      <c r="BO108" s="24" t="str">
        <f t="shared" si="11"/>
        <v>C3</v>
      </c>
      <c r="BP108" s="24" t="str">
        <f t="shared" si="80"/>
        <v>P6</v>
      </c>
      <c r="BQ108" s="25">
        <f t="shared" si="13"/>
        <v>1.6233333333333335</v>
      </c>
      <c r="BR108" s="22">
        <v>7.87</v>
      </c>
      <c r="BS108" s="22">
        <v>2.58</v>
      </c>
      <c r="BT108" s="24">
        <f>IF(BP108="-","-",_xlfn.XLOOKUP(BP108,ABNT5101!$B$4:$B$9,ABNT5101!$C$4:$C$9))</f>
        <v>3</v>
      </c>
      <c r="BU108" s="24">
        <f>IF(BP108="-","-",_xlfn.XLOOKUP(BP108,ABNT5101!$B$4:$B$9,ABNT5101!$D$4:$D$9))</f>
        <v>0.6</v>
      </c>
      <c r="BV108" s="20" t="str">
        <f t="shared" si="14"/>
        <v>ATENDE</v>
      </c>
      <c r="BW108" s="20" t="str">
        <f t="shared" si="15"/>
        <v>ATENDE</v>
      </c>
      <c r="BX108" s="20" t="str">
        <f t="shared" si="16"/>
        <v>ATENDE</v>
      </c>
      <c r="BY108" s="24" t="str">
        <f t="shared" si="141"/>
        <v>P6</v>
      </c>
      <c r="BZ108" s="25">
        <f t="shared" si="31"/>
        <v>2.8466666666666662</v>
      </c>
      <c r="CA108" s="24">
        <v>11.54</v>
      </c>
      <c r="CB108" s="24">
        <v>5.13</v>
      </c>
      <c r="CC108" s="20">
        <f>IF(BY108="-","-",_xlfn.XLOOKUP(BY108,ABNT5101!$B$4:$B$9,ABNT5101!$C$4:$C$9))</f>
        <v>3</v>
      </c>
      <c r="CD108" s="24">
        <f>IF(BY108="-","-",_xlfn.XLOOKUP(BY108,ABNT5101!$B$4:$B$9,ABNT5101!$D$4:$D$9))</f>
        <v>0.6</v>
      </c>
      <c r="CE108" s="20" t="str">
        <f t="shared" si="18"/>
        <v>ATENDE</v>
      </c>
      <c r="CF108" s="20" t="str">
        <f t="shared" si="19"/>
        <v>ATENDE</v>
      </c>
      <c r="CG108" s="20" t="str">
        <f t="shared" si="20"/>
        <v>ATENDE</v>
      </c>
      <c r="CH108" s="26" t="str">
        <f>_xlfn.XLOOKUP(CI108,'Banco de dados'!$B:$B,'Banco de dados'!$D:$D)</f>
        <v>SX LIGHTING</v>
      </c>
      <c r="CI108" s="27" t="s">
        <v>386</v>
      </c>
      <c r="CJ108" s="26" t="str">
        <f>_xlfn.XLOOKUP(CI108,'Banco de dados'!$B:$B,'Banco de dados'!$E:$E)</f>
        <v>SXINLPP070K50L12CZF7PHF</v>
      </c>
      <c r="CK108" s="26"/>
      <c r="CL108" s="26" t="e">
        <f>IF(CK108="-","-",_xlfn.XLOOKUP(CK108,'Banco de dados'!$B:$B,'Banco de dados'!$E:$E))</f>
        <v>#N/A</v>
      </c>
      <c r="CM108" s="28">
        <f t="shared" si="21"/>
        <v>1</v>
      </c>
      <c r="CN108" s="26">
        <f>_xlfn.XLOOKUP(CI108,'Banco de dados'!$B:$B,'Banco de dados'!$H:$H)</f>
        <v>70</v>
      </c>
      <c r="CO108" s="26" t="e">
        <f t="array" aca="1" ref="CO108" ca="1">_xludf.XLOOKUP(CK108,'Banco de dados'!$B:$B,'Banco de dados'!$H:$H)</f>
        <v>#NAME?</v>
      </c>
      <c r="CP108" s="26" t="e">
        <f t="array" aca="1" ref="CP108" ca="1">_xludf.XLOOKUP(CI108,'Banco de dados'!$B:$B,'Banco de dados'!$F:$F)</f>
        <v>#NAME?</v>
      </c>
      <c r="CQ108" s="26" t="e">
        <f t="array" aca="1" ref="CQ108" ca="1">_xludf.XLOOKUP(CK108,'Banco de dados'!$B:$B,'Banco de dados'!$F:$F)</f>
        <v>#NAME?</v>
      </c>
      <c r="CR108" s="27">
        <v>155</v>
      </c>
      <c r="CS108" s="27"/>
      <c r="CT108" s="26" t="str">
        <f>IF(AG108=0.5,"Suporte",IF(AND(AG108&gt;='Braços de IP'!$B$9,AG108&lt;='Braços de IP'!$D$9),'Braços de IP'!$E$9,IF(AND(AG108&gt;='Braços de IP'!$B$10,AG108&lt;='Braços de IP'!$D$10),'Braços de IP'!$E$10,IF(AND(AG108&gt;='Braços de IP'!$B$11,AG108&lt;='Braços de IP'!$D$11),'Braços de IP'!$E$11,IF(AND(AG108&gt;='Braços de IP'!$B$12,AG108&lt;='Braços de IP'!$D$12),'Braços de IP'!$E$12,IF(AND(AG108&gt;='Braços de IP'!$B$13,AG108&lt;='Braços de IP'!$D$13),'Braços de IP'!$E$13,IF(AND(AG108&gt;='Braços de IP'!$B$14,AG108&lt;='Braços de IP'!$D$14),'Braços de IP'!$E$14,"ERRO")))))))</f>
        <v>Médio II</v>
      </c>
      <c r="CU108" s="27"/>
      <c r="CV108" s="26" t="str">
        <f>IF($CU108="","",VLOOKUP($CU108,'Braços de IP'!$E$9:$I$15,2,0))</f>
        <v/>
      </c>
      <c r="CW108" s="29" t="str">
        <f>IF($CU108="","",VLOOKUP($CU108,'Braços de IP'!$E$9:$I$15,5,0))</f>
        <v/>
      </c>
      <c r="CX108" s="26"/>
      <c r="CY108" s="26"/>
      <c r="CZ108" s="26"/>
      <c r="DA108" s="26"/>
      <c r="DB108" s="26"/>
      <c r="DC108" s="26"/>
      <c r="DD108" s="30">
        <f t="shared" si="22"/>
        <v>70</v>
      </c>
      <c r="DE108" s="31">
        <f t="shared" si="23"/>
        <v>115</v>
      </c>
      <c r="DF108" s="30">
        <f t="shared" si="24"/>
        <v>185</v>
      </c>
      <c r="DG108" s="32">
        <f t="shared" si="25"/>
        <v>0.39130434782608692</v>
      </c>
      <c r="DH108" s="33" t="s">
        <v>143</v>
      </c>
      <c r="DI108" s="34"/>
      <c r="DJ108" s="35"/>
      <c r="DK108" s="16" t="s">
        <v>144</v>
      </c>
      <c r="DL108" s="16"/>
    </row>
    <row r="109" spans="1:116" ht="15.75" hidden="1" customHeight="1" x14ac:dyDescent="0.25">
      <c r="A109" s="1" t="s">
        <v>145</v>
      </c>
      <c r="B109" s="15">
        <v>367</v>
      </c>
      <c r="C109" s="15" t="s">
        <v>146</v>
      </c>
      <c r="D109" s="16" t="s">
        <v>213</v>
      </c>
      <c r="E109" s="16">
        <v>-8.0294380000000007</v>
      </c>
      <c r="F109" s="16">
        <v>-34.916668999999999</v>
      </c>
      <c r="G109" s="16" t="s">
        <v>153</v>
      </c>
      <c r="H109" s="16" t="s">
        <v>136</v>
      </c>
      <c r="I109" s="16" t="s">
        <v>135</v>
      </c>
      <c r="J109" s="16" t="s">
        <v>137</v>
      </c>
      <c r="K109" s="16">
        <v>115</v>
      </c>
      <c r="L109" s="16" t="s">
        <v>138</v>
      </c>
      <c r="M109" s="16">
        <v>0</v>
      </c>
      <c r="N109" s="16"/>
      <c r="O109" s="16">
        <v>2</v>
      </c>
      <c r="P109" s="17">
        <v>3.7</v>
      </c>
      <c r="Q109" s="17">
        <v>9.0500000000000007</v>
      </c>
      <c r="R109" s="16"/>
      <c r="S109" s="16"/>
      <c r="T109" s="16"/>
      <c r="U109" s="17">
        <v>4.01</v>
      </c>
      <c r="V109" s="16">
        <v>0</v>
      </c>
      <c r="W109" s="16"/>
      <c r="X109" s="16"/>
      <c r="Y109" s="16">
        <v>0</v>
      </c>
      <c r="Z109" s="16">
        <v>0</v>
      </c>
      <c r="AA109" s="16" t="s">
        <v>139</v>
      </c>
      <c r="AB109" s="16" t="s">
        <v>140</v>
      </c>
      <c r="AC109" s="16">
        <v>37.5</v>
      </c>
      <c r="AD109" s="16">
        <v>7.74</v>
      </c>
      <c r="AE109" s="16">
        <v>1</v>
      </c>
      <c r="AF109" s="16">
        <v>0.46500000000000002</v>
      </c>
      <c r="AG109" s="16">
        <v>2.5</v>
      </c>
      <c r="AH109" s="16"/>
      <c r="AI109" s="16"/>
      <c r="AJ109" s="16"/>
      <c r="AK109" s="16"/>
      <c r="AL109" s="16"/>
      <c r="AM109" s="16">
        <v>0</v>
      </c>
      <c r="AN109" s="16"/>
      <c r="AO109" s="16">
        <v>0</v>
      </c>
      <c r="AP109" s="16">
        <v>0</v>
      </c>
      <c r="AQ109" s="16">
        <v>0</v>
      </c>
      <c r="AR109" s="17" t="s">
        <v>136</v>
      </c>
      <c r="AS109" s="19">
        <f t="shared" si="3"/>
        <v>0</v>
      </c>
      <c r="AT109" s="19"/>
      <c r="AU109" s="19">
        <f>VLOOKUP(G109,ABNT5101!$I$3:$J$9,2)</f>
        <v>15</v>
      </c>
      <c r="AV109" s="19">
        <f>VLOOKUP(G109,ABNT5101!$I$3:$M$9,5)</f>
        <v>0.18</v>
      </c>
      <c r="AW109" s="17" t="str">
        <f>_xlfn.XLOOKUP(G109,ABNT5101!I:I,ABNT5101!L:L)</f>
        <v>-</v>
      </c>
      <c r="AX109" s="17">
        <f>_xlfn.XLOOKUP(G109,ABNT5101!$I:$I,ABNT5101!M:M)</f>
        <v>0.18</v>
      </c>
      <c r="AY109" s="17" t="str">
        <f>_xlfn.XLOOKUP(G109,ABNT5101!$I:$I,ABNT5101!N:N)</f>
        <v>-</v>
      </c>
      <c r="AZ109" s="17">
        <f>_xlfn.XLOOKUP(G109,ABNT5101!$I:$I,ABNT5101!O:O)</f>
        <v>15</v>
      </c>
      <c r="BA109" s="20" t="str">
        <f t="shared" si="4"/>
        <v>ATENDE</v>
      </c>
      <c r="BB109" s="21">
        <f t="shared" ref="BB109:BC109" si="143">BE109/AU109-1</f>
        <v>0.29799999999999982</v>
      </c>
      <c r="BC109" s="21">
        <f t="shared" si="143"/>
        <v>0.5555555555555558</v>
      </c>
      <c r="BD109" s="21" t="str">
        <f t="shared" si="6"/>
        <v>-</v>
      </c>
      <c r="BE109" s="22">
        <v>19.47</v>
      </c>
      <c r="BF109" s="22">
        <v>0.28000000000000003</v>
      </c>
      <c r="BG109" s="22"/>
      <c r="BH109" s="22"/>
      <c r="BI109" s="23"/>
      <c r="BJ109" s="22"/>
      <c r="BK109" s="20" t="str">
        <f t="shared" si="7"/>
        <v>ATENDE</v>
      </c>
      <c r="BL109" s="20" t="str">
        <f t="shared" si="8"/>
        <v>ATENDE</v>
      </c>
      <c r="BM109" s="20" t="str">
        <f t="shared" si="9"/>
        <v>ATENDE</v>
      </c>
      <c r="BN109" s="20" t="str">
        <f t="shared" si="10"/>
        <v>ATENDE</v>
      </c>
      <c r="BO109" s="24" t="str">
        <f t="shared" si="11"/>
        <v>C3</v>
      </c>
      <c r="BP109" s="24" t="str">
        <f t="shared" si="80"/>
        <v>P6</v>
      </c>
      <c r="BQ109" s="25">
        <f t="shared" si="13"/>
        <v>0.69666666666666655</v>
      </c>
      <c r="BR109" s="22">
        <v>5.09</v>
      </c>
      <c r="BS109" s="22">
        <v>1.38</v>
      </c>
      <c r="BT109" s="24">
        <f>IF(BP109="-","-",_xlfn.XLOOKUP(BP109,ABNT5101!$B$4:$B$9,ABNT5101!$C$4:$C$9))</f>
        <v>3</v>
      </c>
      <c r="BU109" s="24">
        <f>IF(BP109="-","-",_xlfn.XLOOKUP(BP109,ABNT5101!$B$4:$B$9,ABNT5101!$D$4:$D$9))</f>
        <v>0.6</v>
      </c>
      <c r="BV109" s="20" t="str">
        <f t="shared" si="14"/>
        <v>ATENDE</v>
      </c>
      <c r="BW109" s="20" t="str">
        <f t="shared" si="15"/>
        <v>ATENDE</v>
      </c>
      <c r="BX109" s="20" t="str">
        <f t="shared" si="16"/>
        <v>ATENDE</v>
      </c>
      <c r="BY109" s="24" t="str">
        <f t="shared" si="141"/>
        <v>P6</v>
      </c>
      <c r="BZ109" s="25">
        <f t="shared" si="31"/>
        <v>2.7100000000000004</v>
      </c>
      <c r="CA109" s="24">
        <v>11.13</v>
      </c>
      <c r="CB109" s="24">
        <v>3.23</v>
      </c>
      <c r="CC109" s="20">
        <f>IF(BY109="-","-",_xlfn.XLOOKUP(BY109,ABNT5101!$B$4:$B$9,ABNT5101!$C$4:$C$9))</f>
        <v>3</v>
      </c>
      <c r="CD109" s="24">
        <f>IF(BY109="-","-",_xlfn.XLOOKUP(BY109,ABNT5101!$B$4:$B$9,ABNT5101!$D$4:$D$9))</f>
        <v>0.6</v>
      </c>
      <c r="CE109" s="20" t="str">
        <f t="shared" si="18"/>
        <v>ATENDE</v>
      </c>
      <c r="CF109" s="20" t="str">
        <f t="shared" si="19"/>
        <v>ATENDE</v>
      </c>
      <c r="CG109" s="20" t="str">
        <f t="shared" si="20"/>
        <v>ATENDE</v>
      </c>
      <c r="CH109" s="26" t="str">
        <f>_xlfn.XLOOKUP(CI109,'Banco de dados'!$B:$B,'Banco de dados'!$D:$D)</f>
        <v>TECNOWATT</v>
      </c>
      <c r="CI109" s="27" t="s">
        <v>1588</v>
      </c>
      <c r="CJ109" s="26" t="str">
        <f>_xlfn.XLOOKUP(CI109,'Banco de dados'!$B:$B,'Banco de dados'!$E:$E)</f>
        <v>SIGSAGPTLRRSSNDL_90W112IBBRS
1-10C1MUN6.5</v>
      </c>
      <c r="CK109" s="26"/>
      <c r="CL109" s="26" t="e">
        <f>IF(CK109="-","-",_xlfn.XLOOKUP(CK109,'Banco de dados'!$B:$B,'Banco de dados'!$E:$E))</f>
        <v>#N/A</v>
      </c>
      <c r="CM109" s="28">
        <f t="shared" si="21"/>
        <v>1</v>
      </c>
      <c r="CN109" s="26">
        <f>_xlfn.XLOOKUP(CI109,'Banco de dados'!$B:$B,'Banco de dados'!$H:$H)</f>
        <v>90</v>
      </c>
      <c r="CO109" s="26" t="e">
        <f t="array" aca="1" ref="CO109" ca="1">_xludf.XLOOKUP(CK109,'Banco de dados'!$B:$B,'Banco de dados'!$H:$H)</f>
        <v>#NAME?</v>
      </c>
      <c r="CP109" s="26" t="e">
        <f t="array" aca="1" ref="CP109" ca="1">_xludf.XLOOKUP(CI109,'Banco de dados'!$B:$B,'Banco de dados'!$F:$F)</f>
        <v>#NAME?</v>
      </c>
      <c r="CQ109" s="26" t="e">
        <f t="array" aca="1" ref="CQ109" ca="1">_xludf.XLOOKUP(CK109,'Banco de dados'!$B:$B,'Banco de dados'!$F:$F)</f>
        <v>#NAME?</v>
      </c>
      <c r="CR109" s="27">
        <v>156</v>
      </c>
      <c r="CS109" s="27"/>
      <c r="CT109" s="26" t="str">
        <f>IF(AG109=0.5,"Suporte",IF(AND(AG109&gt;='Braços de IP'!$B$9,AG109&lt;='Braços de IP'!$D$9),'Braços de IP'!$E$9,IF(AND(AG109&gt;='Braços de IP'!$B$10,AG109&lt;='Braços de IP'!$D$10),'Braços de IP'!$E$10,IF(AND(AG109&gt;='Braços de IP'!$B$11,AG109&lt;='Braços de IP'!$D$11),'Braços de IP'!$E$11,IF(AND(AG109&gt;='Braços de IP'!$B$12,AG109&lt;='Braços de IP'!$D$12),'Braços de IP'!$E$12,IF(AND(AG109&gt;='Braços de IP'!$B$13,AG109&lt;='Braços de IP'!$D$13),'Braços de IP'!$E$13,IF(AND(AG109&gt;='Braços de IP'!$B$14,AG109&lt;='Braços de IP'!$D$14),'Braços de IP'!$E$14,"ERRO")))))))</f>
        <v>Médio II</v>
      </c>
      <c r="CU109" s="27"/>
      <c r="CV109" s="26" t="str">
        <f>IF($CU109="","",VLOOKUP($CU109,'Braços de IP'!$E$9:$I$15,2,0))</f>
        <v/>
      </c>
      <c r="CW109" s="29" t="str">
        <f>IF($CU109="","",VLOOKUP($CU109,'Braços de IP'!$E$9:$I$15,5,0))</f>
        <v/>
      </c>
      <c r="CX109" s="26"/>
      <c r="CY109" s="26"/>
      <c r="CZ109" s="26"/>
      <c r="DA109" s="26"/>
      <c r="DB109" s="26"/>
      <c r="DC109" s="26"/>
      <c r="DD109" s="30">
        <f t="shared" si="22"/>
        <v>90</v>
      </c>
      <c r="DE109" s="31">
        <f t="shared" si="23"/>
        <v>115</v>
      </c>
      <c r="DF109" s="30">
        <f t="shared" si="24"/>
        <v>205</v>
      </c>
      <c r="DG109" s="32">
        <f t="shared" si="25"/>
        <v>0.21739130434782605</v>
      </c>
      <c r="DH109" s="33" t="s">
        <v>143</v>
      </c>
      <c r="DI109" s="34"/>
      <c r="DJ109" s="35"/>
      <c r="DK109" s="16" t="s">
        <v>144</v>
      </c>
      <c r="DL109" s="16"/>
    </row>
    <row r="110" spans="1:116" ht="15.75" hidden="1" customHeight="1" x14ac:dyDescent="0.25">
      <c r="A110" s="1" t="s">
        <v>145</v>
      </c>
      <c r="B110" s="15">
        <v>369</v>
      </c>
      <c r="C110" s="15" t="s">
        <v>176</v>
      </c>
      <c r="D110" s="16" t="s">
        <v>214</v>
      </c>
      <c r="E110" s="16">
        <v>-7.9630720000000004</v>
      </c>
      <c r="F110" s="16">
        <v>-34.924396000000002</v>
      </c>
      <c r="G110" s="16" t="s">
        <v>160</v>
      </c>
      <c r="H110" s="16" t="s">
        <v>136</v>
      </c>
      <c r="I110" s="16" t="s">
        <v>135</v>
      </c>
      <c r="J110" s="16" t="s">
        <v>137</v>
      </c>
      <c r="K110" s="16">
        <v>70</v>
      </c>
      <c r="L110" s="16" t="s">
        <v>138</v>
      </c>
      <c r="M110" s="16">
        <v>0</v>
      </c>
      <c r="N110" s="16"/>
      <c r="O110" s="16">
        <v>2</v>
      </c>
      <c r="P110" s="17">
        <v>0.97</v>
      </c>
      <c r="Q110" s="17">
        <v>5.99</v>
      </c>
      <c r="R110" s="16"/>
      <c r="S110" s="16"/>
      <c r="T110" s="16"/>
      <c r="U110" s="17"/>
      <c r="V110" s="16">
        <v>0</v>
      </c>
      <c r="W110" s="16"/>
      <c r="X110" s="16"/>
      <c r="Y110" s="16">
        <v>0</v>
      </c>
      <c r="Z110" s="16">
        <v>0</v>
      </c>
      <c r="AA110" s="16" t="s">
        <v>139</v>
      </c>
      <c r="AB110" s="16" t="s">
        <v>140</v>
      </c>
      <c r="AC110" s="16">
        <v>29.45</v>
      </c>
      <c r="AD110" s="16">
        <v>6</v>
      </c>
      <c r="AE110" s="16">
        <v>1</v>
      </c>
      <c r="AF110" s="16">
        <v>0.23</v>
      </c>
      <c r="AG110" s="16">
        <v>1.8</v>
      </c>
      <c r="AH110" s="16"/>
      <c r="AI110" s="16"/>
      <c r="AJ110" s="16"/>
      <c r="AK110" s="16"/>
      <c r="AL110" s="16"/>
      <c r="AM110" s="16">
        <v>0</v>
      </c>
      <c r="AN110" s="16"/>
      <c r="AO110" s="16">
        <v>0</v>
      </c>
      <c r="AP110" s="16">
        <v>0</v>
      </c>
      <c r="AQ110" s="16">
        <v>0</v>
      </c>
      <c r="AR110" s="17" t="s">
        <v>136</v>
      </c>
      <c r="AS110" s="19">
        <f t="shared" si="3"/>
        <v>0</v>
      </c>
      <c r="AT110" s="19"/>
      <c r="AU110" s="19">
        <f>VLOOKUP(G110,ABNT5101!$I$3:$J$9,2)</f>
        <v>10</v>
      </c>
      <c r="AV110" s="19">
        <f>VLOOKUP(G110,ABNT5101!$I$3:$M$9,5)</f>
        <v>0.18</v>
      </c>
      <c r="AW110" s="17" t="str">
        <f>_xlfn.XLOOKUP(G110,ABNT5101!I:I,ABNT5101!L:L)</f>
        <v>-</v>
      </c>
      <c r="AX110" s="17">
        <f>_xlfn.XLOOKUP(G110,ABNT5101!$I:$I,ABNT5101!M:M)</f>
        <v>0.18</v>
      </c>
      <c r="AY110" s="17" t="str">
        <f>_xlfn.XLOOKUP(G110,ABNT5101!$I:$I,ABNT5101!N:N)</f>
        <v>-</v>
      </c>
      <c r="AZ110" s="17">
        <f>_xlfn.XLOOKUP(G110,ABNT5101!$I:$I,ABNT5101!O:O)</f>
        <v>16</v>
      </c>
      <c r="BA110" s="20" t="str">
        <f t="shared" si="4"/>
        <v>NÃO ATENDE</v>
      </c>
      <c r="BB110" s="21">
        <f t="shared" ref="BB110:BC110" si="144">BE110/AU110-1</f>
        <v>-1</v>
      </c>
      <c r="BC110" s="21">
        <f t="shared" si="144"/>
        <v>-1</v>
      </c>
      <c r="BD110" s="21" t="str">
        <f t="shared" si="6"/>
        <v>-</v>
      </c>
      <c r="BE110" s="22"/>
      <c r="BF110" s="22"/>
      <c r="BG110" s="22"/>
      <c r="BH110" s="22"/>
      <c r="BI110" s="23"/>
      <c r="BJ110" s="22"/>
      <c r="BK110" s="20" t="str">
        <f t="shared" si="7"/>
        <v>NÃO ATENDE</v>
      </c>
      <c r="BL110" s="20" t="str">
        <f t="shared" si="8"/>
        <v>NÃO ATENDE</v>
      </c>
      <c r="BM110" s="20" t="str">
        <f t="shared" si="9"/>
        <v>NÃO ATENDE</v>
      </c>
      <c r="BN110" s="20" t="str">
        <f t="shared" si="10"/>
        <v>ATENDE</v>
      </c>
      <c r="BO110" s="24" t="str">
        <f t="shared" si="11"/>
        <v>C4</v>
      </c>
      <c r="BP110" s="24" t="str">
        <f t="shared" si="80"/>
        <v>P6</v>
      </c>
      <c r="BQ110" s="25">
        <f t="shared" si="13"/>
        <v>-1</v>
      </c>
      <c r="BR110" s="22"/>
      <c r="BS110" s="22"/>
      <c r="BT110" s="24">
        <f>IF(BP110="-","-",_xlfn.XLOOKUP(BP110,ABNT5101!$B$4:$B$9,ABNT5101!$C$4:$C$9))</f>
        <v>3</v>
      </c>
      <c r="BU110" s="24">
        <f>IF(BP110="-","-",_xlfn.XLOOKUP(BP110,ABNT5101!$B$4:$B$9,ABNT5101!$D$4:$D$9))</f>
        <v>0.6</v>
      </c>
      <c r="BV110" s="20" t="str">
        <f t="shared" si="14"/>
        <v>NÃO ATENDE</v>
      </c>
      <c r="BW110" s="20" t="str">
        <f t="shared" si="15"/>
        <v>NÃO ATENDE</v>
      </c>
      <c r="BX110" s="20" t="str">
        <f t="shared" si="16"/>
        <v>NÃO ATENDE</v>
      </c>
      <c r="BY110" s="24" t="s">
        <v>136</v>
      </c>
      <c r="BZ110" s="25" t="e">
        <f t="shared" si="31"/>
        <v>#VALUE!</v>
      </c>
      <c r="CA110" s="24"/>
      <c r="CB110" s="24"/>
      <c r="CC110" s="20" t="str">
        <f>IF(BY110="-","-",_xlfn.XLOOKUP(BY110,ABNT5101!$B$4:$B$9,ABNT5101!$C$4:$C$9))</f>
        <v>-</v>
      </c>
      <c r="CD110" s="24" t="str">
        <f>IF(BY110="-","-",_xlfn.XLOOKUP(BY110,ABNT5101!$B$4:$B$9,ABNT5101!$D$4:$D$9))</f>
        <v>-</v>
      </c>
      <c r="CE110" s="20" t="str">
        <f t="shared" si="18"/>
        <v>-</v>
      </c>
      <c r="CF110" s="20" t="str">
        <f t="shared" si="19"/>
        <v>-</v>
      </c>
      <c r="CG110" s="20" t="str">
        <f t="shared" si="20"/>
        <v>-</v>
      </c>
      <c r="CH110" s="26" t="e">
        <f>_xlfn.XLOOKUP(CI110,'Banco de dados'!$B:$B,'Banco de dados'!$D:$D)</f>
        <v>#N/A</v>
      </c>
      <c r="CI110" s="27"/>
      <c r="CJ110" s="26" t="e">
        <f>_xlfn.XLOOKUP(CI110,'Banco de dados'!$B:$B,'Banco de dados'!$E:$E)</f>
        <v>#N/A</v>
      </c>
      <c r="CK110" s="26"/>
      <c r="CL110" s="26" t="e">
        <f>IF(CK110="-","-",_xlfn.XLOOKUP(CK110,'Banco de dados'!$B:$B,'Banco de dados'!$E:$E))</f>
        <v>#N/A</v>
      </c>
      <c r="CM110" s="28">
        <f t="shared" si="21"/>
        <v>1</v>
      </c>
      <c r="CN110" s="26">
        <f>_xlfn.XLOOKUP(CI110,'Banco de dados'!$B:$B,'Banco de dados'!$H:$H)</f>
        <v>0</v>
      </c>
      <c r="CO110" s="26" t="e">
        <f t="array" aca="1" ref="CO110" ca="1">_xludf.XLOOKUP(CK110,'Banco de dados'!$B:$B,'Banco de dados'!$H:$H)</f>
        <v>#NAME?</v>
      </c>
      <c r="CP110" s="26" t="e">
        <f t="array" aca="1" ref="CP110" ca="1">_xludf.XLOOKUP(CI110,'Banco de dados'!$B:$B,'Banco de dados'!$F:$F)</f>
        <v>#NAME?</v>
      </c>
      <c r="CQ110" s="26" t="e">
        <f t="array" aca="1" ref="CQ110" ca="1">_xludf.XLOOKUP(CK110,'Banco de dados'!$B:$B,'Banco de dados'!$F:$F)</f>
        <v>#NAME?</v>
      </c>
      <c r="CR110" s="27">
        <v>160</v>
      </c>
      <c r="CS110" s="27"/>
      <c r="CT110" s="26" t="str">
        <f>IF(AG110=0.5,"Suporte",IF(AND(AG110&gt;='Braços de IP'!$B$9,AG110&lt;='Braços de IP'!$D$9),'Braços de IP'!$E$9,IF(AND(AG110&gt;='Braços de IP'!$B$10,AG110&lt;='Braços de IP'!$D$10),'Braços de IP'!$E$10,IF(AND(AG110&gt;='Braços de IP'!$B$11,AG110&lt;='Braços de IP'!$D$11),'Braços de IP'!$E$11,IF(AND(AG110&gt;='Braços de IP'!$B$12,AG110&lt;='Braços de IP'!$D$12),'Braços de IP'!$E$12,IF(AND(AG110&gt;='Braços de IP'!$B$13,AG110&lt;='Braços de IP'!$D$13),'Braços de IP'!$E$13,IF(AND(AG110&gt;='Braços de IP'!$B$14,AG110&lt;='Braços de IP'!$D$14),'Braços de IP'!$E$14,"ERRO")))))))</f>
        <v>Médio I</v>
      </c>
      <c r="CU110" s="27"/>
      <c r="CV110" s="26" t="str">
        <f>IF($CU110="","",VLOOKUP($CU110,'Braços de IP'!$E$9:$I$15,2,0))</f>
        <v/>
      </c>
      <c r="CW110" s="29" t="str">
        <f>IF($CU110="","",VLOOKUP($CU110,'Braços de IP'!$E$9:$I$15,5,0))</f>
        <v/>
      </c>
      <c r="CX110" s="26"/>
      <c r="CY110" s="26"/>
      <c r="CZ110" s="26"/>
      <c r="DA110" s="26"/>
      <c r="DB110" s="26"/>
      <c r="DC110" s="26"/>
      <c r="DD110" s="30">
        <f t="shared" si="22"/>
        <v>0</v>
      </c>
      <c r="DE110" s="31">
        <f t="shared" si="23"/>
        <v>70</v>
      </c>
      <c r="DF110" s="30">
        <f t="shared" si="24"/>
        <v>70</v>
      </c>
      <c r="DG110" s="32">
        <f t="shared" si="25"/>
        <v>1</v>
      </c>
      <c r="DH110" s="33" t="s">
        <v>143</v>
      </c>
      <c r="DI110" s="34"/>
      <c r="DJ110" s="35"/>
      <c r="DK110" s="16" t="s">
        <v>144</v>
      </c>
      <c r="DL110" s="16"/>
    </row>
    <row r="111" spans="1:116" ht="15.75" hidden="1" customHeight="1" x14ac:dyDescent="0.25">
      <c r="A111" s="1" t="s">
        <v>145</v>
      </c>
      <c r="B111" s="15">
        <v>369</v>
      </c>
      <c r="C111" s="15" t="s">
        <v>176</v>
      </c>
      <c r="D111" s="16" t="s">
        <v>214</v>
      </c>
      <c r="E111" s="16">
        <v>-7.9630720000000004</v>
      </c>
      <c r="F111" s="16">
        <v>-34.924396000000002</v>
      </c>
      <c r="G111" s="16" t="s">
        <v>160</v>
      </c>
      <c r="H111" s="16" t="s">
        <v>136</v>
      </c>
      <c r="I111" s="16" t="s">
        <v>135</v>
      </c>
      <c r="J111" s="16" t="s">
        <v>137</v>
      </c>
      <c r="K111" s="16">
        <v>70</v>
      </c>
      <c r="L111" s="16" t="s">
        <v>138</v>
      </c>
      <c r="M111" s="16">
        <v>0</v>
      </c>
      <c r="N111" s="16"/>
      <c r="O111" s="16">
        <v>2</v>
      </c>
      <c r="P111" s="17">
        <v>0.97</v>
      </c>
      <c r="Q111" s="17">
        <v>5.99</v>
      </c>
      <c r="R111" s="16"/>
      <c r="S111" s="16"/>
      <c r="T111" s="16"/>
      <c r="U111" s="17"/>
      <c r="V111" s="16">
        <v>0</v>
      </c>
      <c r="W111" s="16"/>
      <c r="X111" s="16"/>
      <c r="Y111" s="16">
        <v>0</v>
      </c>
      <c r="Z111" s="16">
        <v>0</v>
      </c>
      <c r="AA111" s="16" t="s">
        <v>139</v>
      </c>
      <c r="AB111" s="16" t="s">
        <v>140</v>
      </c>
      <c r="AC111" s="16">
        <v>29.45</v>
      </c>
      <c r="AD111" s="16">
        <v>6</v>
      </c>
      <c r="AE111" s="16">
        <v>1</v>
      </c>
      <c r="AF111" s="16">
        <v>0.23</v>
      </c>
      <c r="AG111" s="16">
        <v>1.8</v>
      </c>
      <c r="AH111" s="16"/>
      <c r="AI111" s="16"/>
      <c r="AJ111" s="16"/>
      <c r="AK111" s="16"/>
      <c r="AL111" s="16"/>
      <c r="AM111" s="16">
        <v>0</v>
      </c>
      <c r="AN111" s="16"/>
      <c r="AO111" s="16">
        <v>0</v>
      </c>
      <c r="AP111" s="16">
        <v>0</v>
      </c>
      <c r="AQ111" s="16">
        <v>0</v>
      </c>
      <c r="AR111" s="17" t="s">
        <v>136</v>
      </c>
      <c r="AS111" s="19">
        <f t="shared" si="3"/>
        <v>0</v>
      </c>
      <c r="AT111" s="19"/>
      <c r="AU111" s="19">
        <f>VLOOKUP(G111,ABNT5101!$I$3:$J$9,2)</f>
        <v>10</v>
      </c>
      <c r="AV111" s="19">
        <f>VLOOKUP(G111,ABNT5101!$I$3:$M$9,5)</f>
        <v>0.18</v>
      </c>
      <c r="AW111" s="17" t="str">
        <f>_xlfn.XLOOKUP(G111,ABNT5101!I:I,ABNT5101!L:L)</f>
        <v>-</v>
      </c>
      <c r="AX111" s="17">
        <f>_xlfn.XLOOKUP(G111,ABNT5101!$I:$I,ABNT5101!M:M)</f>
        <v>0.18</v>
      </c>
      <c r="AY111" s="17" t="str">
        <f>_xlfn.XLOOKUP(G111,ABNT5101!$I:$I,ABNT5101!N:N)</f>
        <v>-</v>
      </c>
      <c r="AZ111" s="17">
        <f>_xlfn.XLOOKUP(G111,ABNT5101!$I:$I,ABNT5101!O:O)</f>
        <v>16</v>
      </c>
      <c r="BA111" s="20" t="str">
        <f t="shared" si="4"/>
        <v>NÃO ATENDE</v>
      </c>
      <c r="BB111" s="21">
        <f t="shared" ref="BB111:BC111" si="145">BE111/AU111-1</f>
        <v>-1</v>
      </c>
      <c r="BC111" s="21">
        <f t="shared" si="145"/>
        <v>-1</v>
      </c>
      <c r="BD111" s="21" t="str">
        <f t="shared" si="6"/>
        <v>-</v>
      </c>
      <c r="BE111" s="22"/>
      <c r="BF111" s="22"/>
      <c r="BG111" s="22"/>
      <c r="BH111" s="22"/>
      <c r="BI111" s="23"/>
      <c r="BJ111" s="22"/>
      <c r="BK111" s="20" t="str">
        <f t="shared" si="7"/>
        <v>NÃO ATENDE</v>
      </c>
      <c r="BL111" s="20" t="str">
        <f t="shared" si="8"/>
        <v>NÃO ATENDE</v>
      </c>
      <c r="BM111" s="20" t="str">
        <f t="shared" si="9"/>
        <v>NÃO ATENDE</v>
      </c>
      <c r="BN111" s="20" t="str">
        <f t="shared" si="10"/>
        <v>ATENDE</v>
      </c>
      <c r="BO111" s="24" t="str">
        <f t="shared" si="11"/>
        <v>C4</v>
      </c>
      <c r="BP111" s="24" t="str">
        <f t="shared" si="80"/>
        <v>P6</v>
      </c>
      <c r="BQ111" s="25">
        <f t="shared" si="13"/>
        <v>-1</v>
      </c>
      <c r="BR111" s="22"/>
      <c r="BS111" s="22"/>
      <c r="BT111" s="24">
        <f>IF(BP111="-","-",_xlfn.XLOOKUP(BP111,ABNT5101!$B$4:$B$9,ABNT5101!$C$4:$C$9))</f>
        <v>3</v>
      </c>
      <c r="BU111" s="24">
        <f>IF(BP111="-","-",_xlfn.XLOOKUP(BP111,ABNT5101!$B$4:$B$9,ABNT5101!$D$4:$D$9))</f>
        <v>0.6</v>
      </c>
      <c r="BV111" s="20" t="str">
        <f t="shared" si="14"/>
        <v>NÃO ATENDE</v>
      </c>
      <c r="BW111" s="20" t="str">
        <f t="shared" si="15"/>
        <v>NÃO ATENDE</v>
      </c>
      <c r="BX111" s="20" t="str">
        <f t="shared" si="16"/>
        <v>NÃO ATENDE</v>
      </c>
      <c r="BY111" s="24" t="s">
        <v>136</v>
      </c>
      <c r="BZ111" s="25" t="e">
        <f t="shared" si="31"/>
        <v>#VALUE!</v>
      </c>
      <c r="CA111" s="24"/>
      <c r="CB111" s="24"/>
      <c r="CC111" s="20" t="str">
        <f>IF(BY111="-","-",_xlfn.XLOOKUP(BY111,ABNT5101!$B$4:$B$9,ABNT5101!$C$4:$C$9))</f>
        <v>-</v>
      </c>
      <c r="CD111" s="24" t="str">
        <f>IF(BY111="-","-",_xlfn.XLOOKUP(BY111,ABNT5101!$B$4:$B$9,ABNT5101!$D$4:$D$9))</f>
        <v>-</v>
      </c>
      <c r="CE111" s="20" t="str">
        <f t="shared" si="18"/>
        <v>-</v>
      </c>
      <c r="CF111" s="20" t="str">
        <f t="shared" si="19"/>
        <v>-</v>
      </c>
      <c r="CG111" s="20" t="str">
        <f t="shared" si="20"/>
        <v>-</v>
      </c>
      <c r="CH111" s="26" t="e">
        <f>_xlfn.XLOOKUP(CI111,'Banco de dados'!$B:$B,'Banco de dados'!$D:$D)</f>
        <v>#N/A</v>
      </c>
      <c r="CI111" s="27"/>
      <c r="CJ111" s="26" t="e">
        <f>_xlfn.XLOOKUP(CI111,'Banco de dados'!$B:$B,'Banco de dados'!$E:$E)</f>
        <v>#N/A</v>
      </c>
      <c r="CK111" s="26"/>
      <c r="CL111" s="26" t="e">
        <f>IF(CK111="-","-",_xlfn.XLOOKUP(CK111,'Banco de dados'!$B:$B,'Banco de dados'!$E:$E))</f>
        <v>#N/A</v>
      </c>
      <c r="CM111" s="28">
        <f t="shared" si="21"/>
        <v>1</v>
      </c>
      <c r="CN111" s="26">
        <f>_xlfn.XLOOKUP(CI111,'Banco de dados'!$B:$B,'Banco de dados'!$H:$H)</f>
        <v>0</v>
      </c>
      <c r="CO111" s="26" t="e">
        <f t="array" aca="1" ref="CO111" ca="1">_xludf.XLOOKUP(CK111,'Banco de dados'!$B:$B,'Banco de dados'!$H:$H)</f>
        <v>#NAME?</v>
      </c>
      <c r="CP111" s="26" t="e">
        <f t="array" aca="1" ref="CP111" ca="1">_xludf.XLOOKUP(CI111,'Banco de dados'!$B:$B,'Banco de dados'!$F:$F)</f>
        <v>#NAME?</v>
      </c>
      <c r="CQ111" s="26" t="e">
        <f t="array" aca="1" ref="CQ111" ca="1">_xludf.XLOOKUP(CK111,'Banco de dados'!$B:$B,'Banco de dados'!$F:$F)</f>
        <v>#NAME?</v>
      </c>
      <c r="CR111" s="27">
        <v>161</v>
      </c>
      <c r="CS111" s="27"/>
      <c r="CT111" s="26" t="str">
        <f>IF(AG111=0.5,"Suporte",IF(AND(AG111&gt;='Braços de IP'!$B$9,AG111&lt;='Braços de IP'!$D$9),'Braços de IP'!$E$9,IF(AND(AG111&gt;='Braços de IP'!$B$10,AG111&lt;='Braços de IP'!$D$10),'Braços de IP'!$E$10,IF(AND(AG111&gt;='Braços de IP'!$B$11,AG111&lt;='Braços de IP'!$D$11),'Braços de IP'!$E$11,IF(AND(AG111&gt;='Braços de IP'!$B$12,AG111&lt;='Braços de IP'!$D$12),'Braços de IP'!$E$12,IF(AND(AG111&gt;='Braços de IP'!$B$13,AG111&lt;='Braços de IP'!$D$13),'Braços de IP'!$E$13,IF(AND(AG111&gt;='Braços de IP'!$B$14,AG111&lt;='Braços de IP'!$D$14),'Braços de IP'!$E$14,"ERRO")))))))</f>
        <v>Médio I</v>
      </c>
      <c r="CU111" s="27"/>
      <c r="CV111" s="26" t="str">
        <f>IF($CU111="","",VLOOKUP($CU111,'Braços de IP'!$E$9:$I$15,2,0))</f>
        <v/>
      </c>
      <c r="CW111" s="29" t="str">
        <f>IF($CU111="","",VLOOKUP($CU111,'Braços de IP'!$E$9:$I$15,5,0))</f>
        <v/>
      </c>
      <c r="CX111" s="26"/>
      <c r="CY111" s="26"/>
      <c r="CZ111" s="26"/>
      <c r="DA111" s="26"/>
      <c r="DB111" s="26"/>
      <c r="DC111" s="26"/>
      <c r="DD111" s="30">
        <f t="shared" si="22"/>
        <v>0</v>
      </c>
      <c r="DE111" s="31">
        <f t="shared" si="23"/>
        <v>70</v>
      </c>
      <c r="DF111" s="30">
        <f t="shared" si="24"/>
        <v>70</v>
      </c>
      <c r="DG111" s="32">
        <f t="shared" si="25"/>
        <v>1</v>
      </c>
      <c r="DH111" s="33" t="s">
        <v>143</v>
      </c>
      <c r="DI111" s="34"/>
      <c r="DJ111" s="35"/>
      <c r="DK111" s="16" t="s">
        <v>144</v>
      </c>
      <c r="DL111" s="16"/>
    </row>
    <row r="112" spans="1:116" ht="15.75" hidden="1" customHeight="1" x14ac:dyDescent="0.25">
      <c r="A112" s="1" t="s">
        <v>145</v>
      </c>
      <c r="B112" s="15">
        <v>369</v>
      </c>
      <c r="C112" s="15" t="s">
        <v>176</v>
      </c>
      <c r="D112" s="16" t="s">
        <v>214</v>
      </c>
      <c r="E112" s="16">
        <v>-7.9630720000000004</v>
      </c>
      <c r="F112" s="16">
        <v>-34.924396000000002</v>
      </c>
      <c r="G112" s="16" t="s">
        <v>160</v>
      </c>
      <c r="H112" s="16" t="s">
        <v>136</v>
      </c>
      <c r="I112" s="16" t="s">
        <v>135</v>
      </c>
      <c r="J112" s="16" t="s">
        <v>137</v>
      </c>
      <c r="K112" s="16">
        <v>70</v>
      </c>
      <c r="L112" s="16" t="s">
        <v>138</v>
      </c>
      <c r="M112" s="16">
        <v>0</v>
      </c>
      <c r="N112" s="16"/>
      <c r="O112" s="16">
        <v>2</v>
      </c>
      <c r="P112" s="17">
        <v>0.97</v>
      </c>
      <c r="Q112" s="17">
        <v>5.99</v>
      </c>
      <c r="R112" s="16"/>
      <c r="S112" s="16"/>
      <c r="T112" s="16"/>
      <c r="U112" s="17"/>
      <c r="V112" s="16">
        <v>0</v>
      </c>
      <c r="W112" s="16"/>
      <c r="X112" s="16"/>
      <c r="Y112" s="16">
        <v>0</v>
      </c>
      <c r="Z112" s="16">
        <v>0</v>
      </c>
      <c r="AA112" s="16" t="s">
        <v>139</v>
      </c>
      <c r="AB112" s="16" t="s">
        <v>140</v>
      </c>
      <c r="AC112" s="16">
        <v>29.45</v>
      </c>
      <c r="AD112" s="16">
        <v>6</v>
      </c>
      <c r="AE112" s="16">
        <v>1</v>
      </c>
      <c r="AF112" s="16">
        <v>0.23</v>
      </c>
      <c r="AG112" s="16">
        <v>1.8</v>
      </c>
      <c r="AH112" s="16"/>
      <c r="AI112" s="16"/>
      <c r="AJ112" s="16"/>
      <c r="AK112" s="16"/>
      <c r="AL112" s="16"/>
      <c r="AM112" s="16">
        <v>0</v>
      </c>
      <c r="AN112" s="16"/>
      <c r="AO112" s="16">
        <v>0</v>
      </c>
      <c r="AP112" s="16">
        <v>0</v>
      </c>
      <c r="AQ112" s="16">
        <v>0</v>
      </c>
      <c r="AR112" s="17" t="s">
        <v>136</v>
      </c>
      <c r="AS112" s="19">
        <f t="shared" si="3"/>
        <v>0</v>
      </c>
      <c r="AT112" s="19"/>
      <c r="AU112" s="19">
        <f>VLOOKUP(G112,ABNT5101!$I$3:$J$9,2)</f>
        <v>10</v>
      </c>
      <c r="AV112" s="19">
        <f>VLOOKUP(G112,ABNT5101!$I$3:$M$9,5)</f>
        <v>0.18</v>
      </c>
      <c r="AW112" s="17" t="str">
        <f>_xlfn.XLOOKUP(G112,ABNT5101!I:I,ABNT5101!L:L)</f>
        <v>-</v>
      </c>
      <c r="AX112" s="17">
        <f>_xlfn.XLOOKUP(G112,ABNT5101!$I:$I,ABNT5101!M:M)</f>
        <v>0.18</v>
      </c>
      <c r="AY112" s="17" t="str">
        <f>_xlfn.XLOOKUP(G112,ABNT5101!$I:$I,ABNT5101!N:N)</f>
        <v>-</v>
      </c>
      <c r="AZ112" s="17">
        <f>_xlfn.XLOOKUP(G112,ABNT5101!$I:$I,ABNT5101!O:O)</f>
        <v>16</v>
      </c>
      <c r="BA112" s="20" t="str">
        <f t="shared" si="4"/>
        <v>NÃO ATENDE</v>
      </c>
      <c r="BB112" s="21">
        <f t="shared" ref="BB112:BC112" si="146">BE112/AU112-1</f>
        <v>-1</v>
      </c>
      <c r="BC112" s="21">
        <f t="shared" si="146"/>
        <v>-1</v>
      </c>
      <c r="BD112" s="21" t="str">
        <f t="shared" si="6"/>
        <v>-</v>
      </c>
      <c r="BE112" s="22"/>
      <c r="BF112" s="22"/>
      <c r="BG112" s="22"/>
      <c r="BH112" s="22"/>
      <c r="BI112" s="23"/>
      <c r="BJ112" s="22"/>
      <c r="BK112" s="20" t="str">
        <f t="shared" si="7"/>
        <v>NÃO ATENDE</v>
      </c>
      <c r="BL112" s="20" t="str">
        <f t="shared" si="8"/>
        <v>NÃO ATENDE</v>
      </c>
      <c r="BM112" s="20" t="str">
        <f t="shared" si="9"/>
        <v>NÃO ATENDE</v>
      </c>
      <c r="BN112" s="20" t="str">
        <f t="shared" si="10"/>
        <v>ATENDE</v>
      </c>
      <c r="BO112" s="24" t="str">
        <f t="shared" si="11"/>
        <v>C4</v>
      </c>
      <c r="BP112" s="24" t="str">
        <f t="shared" si="80"/>
        <v>P6</v>
      </c>
      <c r="BQ112" s="25">
        <f t="shared" si="13"/>
        <v>-1</v>
      </c>
      <c r="BR112" s="22"/>
      <c r="BS112" s="22"/>
      <c r="BT112" s="24">
        <f>IF(BP112="-","-",_xlfn.XLOOKUP(BP112,ABNT5101!$B$4:$B$9,ABNT5101!$C$4:$C$9))</f>
        <v>3</v>
      </c>
      <c r="BU112" s="24">
        <f>IF(BP112="-","-",_xlfn.XLOOKUP(BP112,ABNT5101!$B$4:$B$9,ABNT5101!$D$4:$D$9))</f>
        <v>0.6</v>
      </c>
      <c r="BV112" s="20" t="str">
        <f t="shared" si="14"/>
        <v>NÃO ATENDE</v>
      </c>
      <c r="BW112" s="20" t="str">
        <f t="shared" si="15"/>
        <v>NÃO ATENDE</v>
      </c>
      <c r="BX112" s="20" t="str">
        <f t="shared" si="16"/>
        <v>NÃO ATENDE</v>
      </c>
      <c r="BY112" s="24" t="s">
        <v>136</v>
      </c>
      <c r="BZ112" s="25" t="e">
        <f t="shared" si="31"/>
        <v>#VALUE!</v>
      </c>
      <c r="CA112" s="24"/>
      <c r="CB112" s="24"/>
      <c r="CC112" s="20" t="str">
        <f>IF(BY112="-","-",_xlfn.XLOOKUP(BY112,ABNT5101!$B$4:$B$9,ABNT5101!$C$4:$C$9))</f>
        <v>-</v>
      </c>
      <c r="CD112" s="24" t="str">
        <f>IF(BY112="-","-",_xlfn.XLOOKUP(BY112,ABNT5101!$B$4:$B$9,ABNT5101!$D$4:$D$9))</f>
        <v>-</v>
      </c>
      <c r="CE112" s="20" t="str">
        <f t="shared" si="18"/>
        <v>-</v>
      </c>
      <c r="CF112" s="20" t="str">
        <f t="shared" si="19"/>
        <v>-</v>
      </c>
      <c r="CG112" s="20" t="str">
        <f t="shared" si="20"/>
        <v>-</v>
      </c>
      <c r="CH112" s="26" t="e">
        <f>_xlfn.XLOOKUP(CI112,'Banco de dados'!$B:$B,'Banco de dados'!$D:$D)</f>
        <v>#N/A</v>
      </c>
      <c r="CI112" s="27"/>
      <c r="CJ112" s="26" t="e">
        <f>_xlfn.XLOOKUP(CI112,'Banco de dados'!$B:$B,'Banco de dados'!$E:$E)</f>
        <v>#N/A</v>
      </c>
      <c r="CK112" s="26"/>
      <c r="CL112" s="26" t="e">
        <f>IF(CK112="-","-",_xlfn.XLOOKUP(CK112,'Banco de dados'!$B:$B,'Banco de dados'!$E:$E))</f>
        <v>#N/A</v>
      </c>
      <c r="CM112" s="28">
        <f t="shared" si="21"/>
        <v>1</v>
      </c>
      <c r="CN112" s="26">
        <f>_xlfn.XLOOKUP(CI112,'Banco de dados'!$B:$B,'Banco de dados'!$H:$H)</f>
        <v>0</v>
      </c>
      <c r="CO112" s="26" t="e">
        <f t="array" aca="1" ref="CO112" ca="1">_xludf.XLOOKUP(CK112,'Banco de dados'!$B:$B,'Banco de dados'!$H:$H)</f>
        <v>#NAME?</v>
      </c>
      <c r="CP112" s="26" t="e">
        <f t="array" aca="1" ref="CP112" ca="1">_xludf.XLOOKUP(CI112,'Banco de dados'!$B:$B,'Banco de dados'!$F:$F)</f>
        <v>#NAME?</v>
      </c>
      <c r="CQ112" s="26" t="e">
        <f t="array" aca="1" ref="CQ112" ca="1">_xludf.XLOOKUP(CK112,'Banco de dados'!$B:$B,'Banco de dados'!$F:$F)</f>
        <v>#NAME?</v>
      </c>
      <c r="CR112" s="27">
        <v>162</v>
      </c>
      <c r="CS112" s="27"/>
      <c r="CT112" s="26" t="str">
        <f>IF(AG112=0.5,"Suporte",IF(AND(AG112&gt;='Braços de IP'!$B$9,AG112&lt;='Braços de IP'!$D$9),'Braços de IP'!$E$9,IF(AND(AG112&gt;='Braços de IP'!$B$10,AG112&lt;='Braços de IP'!$D$10),'Braços de IP'!$E$10,IF(AND(AG112&gt;='Braços de IP'!$B$11,AG112&lt;='Braços de IP'!$D$11),'Braços de IP'!$E$11,IF(AND(AG112&gt;='Braços de IP'!$B$12,AG112&lt;='Braços de IP'!$D$12),'Braços de IP'!$E$12,IF(AND(AG112&gt;='Braços de IP'!$B$13,AG112&lt;='Braços de IP'!$D$13),'Braços de IP'!$E$13,IF(AND(AG112&gt;='Braços de IP'!$B$14,AG112&lt;='Braços de IP'!$D$14),'Braços de IP'!$E$14,"ERRO")))))))</f>
        <v>Médio I</v>
      </c>
      <c r="CU112" s="27"/>
      <c r="CV112" s="26" t="str">
        <f>IF($CU112="","",VLOOKUP($CU112,'Braços de IP'!$E$9:$I$15,2,0))</f>
        <v/>
      </c>
      <c r="CW112" s="29" t="str">
        <f>IF($CU112="","",VLOOKUP($CU112,'Braços de IP'!$E$9:$I$15,5,0))</f>
        <v/>
      </c>
      <c r="CX112" s="26"/>
      <c r="CY112" s="26"/>
      <c r="CZ112" s="26"/>
      <c r="DA112" s="26"/>
      <c r="DB112" s="26"/>
      <c r="DC112" s="26"/>
      <c r="DD112" s="30">
        <f t="shared" si="22"/>
        <v>0</v>
      </c>
      <c r="DE112" s="31">
        <f t="shared" si="23"/>
        <v>70</v>
      </c>
      <c r="DF112" s="30">
        <f t="shared" si="24"/>
        <v>70</v>
      </c>
      <c r="DG112" s="32">
        <f t="shared" si="25"/>
        <v>1</v>
      </c>
      <c r="DH112" s="33" t="s">
        <v>143</v>
      </c>
      <c r="DI112" s="34"/>
      <c r="DJ112" s="35"/>
      <c r="DK112" s="16" t="s">
        <v>144</v>
      </c>
      <c r="DL112" s="16"/>
    </row>
    <row r="113" spans="1:116" ht="15.75" hidden="1" customHeight="1" x14ac:dyDescent="0.25">
      <c r="A113" s="1" t="s">
        <v>215</v>
      </c>
      <c r="B113" s="15">
        <v>370</v>
      </c>
      <c r="C113" s="15" t="s">
        <v>167</v>
      </c>
      <c r="D113" s="16" t="s">
        <v>216</v>
      </c>
      <c r="E113" s="16">
        <v>-8.0267280000000003</v>
      </c>
      <c r="F113" s="16">
        <v>-34.924416000000001</v>
      </c>
      <c r="G113" s="16" t="s">
        <v>136</v>
      </c>
      <c r="H113" s="16" t="s">
        <v>136</v>
      </c>
      <c r="I113" s="16" t="s">
        <v>135</v>
      </c>
      <c r="J113" s="16" t="s">
        <v>137</v>
      </c>
      <c r="K113" s="16">
        <v>70</v>
      </c>
      <c r="L113" s="16" t="s">
        <v>138</v>
      </c>
      <c r="M113" s="16">
        <v>0</v>
      </c>
      <c r="N113" s="16"/>
      <c r="O113" s="16">
        <v>1</v>
      </c>
      <c r="P113" s="17">
        <v>2.4</v>
      </c>
      <c r="Q113" s="17"/>
      <c r="R113" s="16"/>
      <c r="S113" s="16"/>
      <c r="T113" s="16"/>
      <c r="U113" s="17"/>
      <c r="V113" s="16">
        <v>0</v>
      </c>
      <c r="W113" s="16"/>
      <c r="X113" s="16"/>
      <c r="Y113" s="16">
        <v>0</v>
      </c>
      <c r="Z113" s="16">
        <v>0</v>
      </c>
      <c r="AA113" s="16" t="s">
        <v>139</v>
      </c>
      <c r="AB113" s="16" t="s">
        <v>140</v>
      </c>
      <c r="AC113" s="16">
        <v>26.4</v>
      </c>
      <c r="AD113" s="16">
        <v>5.91</v>
      </c>
      <c r="AE113" s="16">
        <v>1</v>
      </c>
      <c r="AF113" s="16">
        <v>0.54</v>
      </c>
      <c r="AG113" s="16">
        <v>1</v>
      </c>
      <c r="AH113" s="16"/>
      <c r="AI113" s="16"/>
      <c r="AJ113" s="16"/>
      <c r="AK113" s="16"/>
      <c r="AL113" s="16"/>
      <c r="AM113" s="16">
        <v>0</v>
      </c>
      <c r="AN113" s="16"/>
      <c r="AO113" s="16">
        <v>0</v>
      </c>
      <c r="AP113" s="16">
        <v>0</v>
      </c>
      <c r="AQ113" s="16">
        <v>0</v>
      </c>
      <c r="AR113" s="17" t="s">
        <v>136</v>
      </c>
      <c r="AS113" s="19">
        <f t="shared" si="3"/>
        <v>0</v>
      </c>
      <c r="AT113" s="19"/>
      <c r="AU113" s="19" t="e">
        <f>VLOOKUP(G113,ABNT5101!$I$3:$J$9,2)</f>
        <v>#N/A</v>
      </c>
      <c r="AV113" s="19" t="e">
        <f>VLOOKUP(G113,ABNT5101!$I$3:$M$9,5)</f>
        <v>#N/A</v>
      </c>
      <c r="AW113" s="17" t="str">
        <f>_xlfn.XLOOKUP(G113,ABNT5101!I:I,ABNT5101!L:L)</f>
        <v>-</v>
      </c>
      <c r="AX113" s="17" t="str">
        <f>_xlfn.XLOOKUP(G113,ABNT5101!$I:$I,ABNT5101!M:M)</f>
        <v>-</v>
      </c>
      <c r="AY113" s="17" t="str">
        <f>_xlfn.XLOOKUP(G113,ABNT5101!$I:$I,ABNT5101!N:N)</f>
        <v>-</v>
      </c>
      <c r="AZ113" s="17" t="str">
        <f>_xlfn.XLOOKUP(G113,ABNT5101!$I:$I,ABNT5101!O:O)</f>
        <v>-</v>
      </c>
      <c r="BA113" s="20" t="e">
        <f t="shared" si="4"/>
        <v>#N/A</v>
      </c>
      <c r="BB113" s="21" t="e">
        <f t="shared" ref="BB113:BC113" si="147">BE113/AU113-1</f>
        <v>#N/A</v>
      </c>
      <c r="BC113" s="21" t="e">
        <f t="shared" si="147"/>
        <v>#N/A</v>
      </c>
      <c r="BD113" s="21" t="str">
        <f t="shared" si="6"/>
        <v>-</v>
      </c>
      <c r="BE113" s="22"/>
      <c r="BF113" s="22"/>
      <c r="BG113" s="22"/>
      <c r="BH113" s="22"/>
      <c r="BI113" s="23"/>
      <c r="BJ113" s="22"/>
      <c r="BK113" s="20" t="e">
        <f t="shared" si="7"/>
        <v>#N/A</v>
      </c>
      <c r="BL113" s="20" t="e">
        <f t="shared" si="8"/>
        <v>#N/A</v>
      </c>
      <c r="BM113" s="20" t="e">
        <f t="shared" si="9"/>
        <v>#N/A</v>
      </c>
      <c r="BN113" s="20" t="str">
        <f t="shared" si="10"/>
        <v>ATENDE</v>
      </c>
      <c r="BO113" s="24" t="str">
        <f t="shared" si="11"/>
        <v>-</v>
      </c>
      <c r="BP113" s="24" t="str">
        <f t="shared" si="80"/>
        <v>P6</v>
      </c>
      <c r="BQ113" s="25">
        <f t="shared" si="13"/>
        <v>-1</v>
      </c>
      <c r="BR113" s="22"/>
      <c r="BS113" s="22"/>
      <c r="BT113" s="24">
        <f>IF(BP113="-","-",_xlfn.XLOOKUP(BP113,ABNT5101!$B$4:$B$9,ABNT5101!$C$4:$C$9))</f>
        <v>3</v>
      </c>
      <c r="BU113" s="24">
        <f>IF(BP113="-","-",_xlfn.XLOOKUP(BP113,ABNT5101!$B$4:$B$9,ABNT5101!$D$4:$D$9))</f>
        <v>0.6</v>
      </c>
      <c r="BV113" s="20" t="str">
        <f t="shared" si="14"/>
        <v>NÃO ATENDE</v>
      </c>
      <c r="BW113" s="20" t="str">
        <f t="shared" si="15"/>
        <v>NÃO ATENDE</v>
      </c>
      <c r="BX113" s="20" t="str">
        <f t="shared" si="16"/>
        <v>NÃO ATENDE</v>
      </c>
      <c r="BY113" s="24" t="s">
        <v>136</v>
      </c>
      <c r="BZ113" s="25" t="e">
        <f t="shared" si="31"/>
        <v>#VALUE!</v>
      </c>
      <c r="CA113" s="24"/>
      <c r="CB113" s="24"/>
      <c r="CC113" s="20" t="str">
        <f>IF(BY113="-","-",_xlfn.XLOOKUP(BY113,ABNT5101!$B$4:$B$9,ABNT5101!$C$4:$C$9))</f>
        <v>-</v>
      </c>
      <c r="CD113" s="24" t="str">
        <f>IF(BY113="-","-",_xlfn.XLOOKUP(BY113,ABNT5101!$B$4:$B$9,ABNT5101!$D$4:$D$9))</f>
        <v>-</v>
      </c>
      <c r="CE113" s="20" t="str">
        <f t="shared" si="18"/>
        <v>-</v>
      </c>
      <c r="CF113" s="20" t="str">
        <f t="shared" si="19"/>
        <v>-</v>
      </c>
      <c r="CG113" s="20" t="str">
        <f t="shared" si="20"/>
        <v>-</v>
      </c>
      <c r="CH113" s="26" t="e">
        <f>_xlfn.XLOOKUP(CI113,'Banco de dados'!$B:$B,'Banco de dados'!$D:$D)</f>
        <v>#N/A</v>
      </c>
      <c r="CI113" s="27"/>
      <c r="CJ113" s="26" t="e">
        <f>_xlfn.XLOOKUP(CI113,'Banco de dados'!$B:$B,'Banco de dados'!$E:$E)</f>
        <v>#N/A</v>
      </c>
      <c r="CK113" s="26"/>
      <c r="CL113" s="26" t="e">
        <f>IF(CK113="-","-",_xlfn.XLOOKUP(CK113,'Banco de dados'!$B:$B,'Banco de dados'!$E:$E))</f>
        <v>#N/A</v>
      </c>
      <c r="CM113" s="28">
        <f t="shared" si="21"/>
        <v>1</v>
      </c>
      <c r="CN113" s="26">
        <f>_xlfn.XLOOKUP(CI113,'Banco de dados'!$B:$B,'Banco de dados'!$H:$H)</f>
        <v>0</v>
      </c>
      <c r="CO113" s="26" t="e">
        <f t="array" aca="1" ref="CO113" ca="1">_xludf.XLOOKUP(CK113,'Banco de dados'!$B:$B,'Banco de dados'!$H:$H)</f>
        <v>#NAME?</v>
      </c>
      <c r="CP113" s="26" t="e">
        <f t="array" aca="1" ref="CP113" ca="1">_xludf.XLOOKUP(CI113,'Banco de dados'!$B:$B,'Banco de dados'!$F:$F)</f>
        <v>#NAME?</v>
      </c>
      <c r="CQ113" s="26" t="e">
        <f t="array" aca="1" ref="CQ113" ca="1">_xludf.XLOOKUP(CK113,'Banco de dados'!$B:$B,'Banco de dados'!$F:$F)</f>
        <v>#NAME?</v>
      </c>
      <c r="CR113" s="27">
        <v>163</v>
      </c>
      <c r="CS113" s="27"/>
      <c r="CT113" s="26" t="str">
        <f>IF(AG113=0.5,"Suporte",IF(AND(AG113&gt;='Braços de IP'!$B$9,AG113&lt;='Braços de IP'!$D$9),'Braços de IP'!$E$9,IF(AND(AG113&gt;='Braços de IP'!$B$10,AG113&lt;='Braços de IP'!$D$10),'Braços de IP'!$E$10,IF(AND(AG113&gt;='Braços de IP'!$B$11,AG113&lt;='Braços de IP'!$D$11),'Braços de IP'!$E$11,IF(AND(AG113&gt;='Braços de IP'!$B$12,AG113&lt;='Braços de IP'!$D$12),'Braços de IP'!$E$12,IF(AND(AG113&gt;='Braços de IP'!$B$13,AG113&lt;='Braços de IP'!$D$13),'Braços de IP'!$E$13,IF(AND(AG113&gt;='Braços de IP'!$B$14,AG113&lt;='Braços de IP'!$D$14),'Braços de IP'!$E$14,"ERRO")))))))</f>
        <v>Curto I</v>
      </c>
      <c r="CU113" s="27"/>
      <c r="CV113" s="26" t="str">
        <f>IF($CU113="","",VLOOKUP($CU113,'Braços de IP'!$E$9:$I$15,2,0))</f>
        <v/>
      </c>
      <c r="CW113" s="29" t="str">
        <f>IF($CU113="","",VLOOKUP($CU113,'Braços de IP'!$E$9:$I$15,5,0))</f>
        <v/>
      </c>
      <c r="CX113" s="26"/>
      <c r="CY113" s="26"/>
      <c r="CZ113" s="26"/>
      <c r="DA113" s="26"/>
      <c r="DB113" s="26"/>
      <c r="DC113" s="26"/>
      <c r="DD113" s="30">
        <f t="shared" si="22"/>
        <v>0</v>
      </c>
      <c r="DE113" s="31">
        <f t="shared" si="23"/>
        <v>70</v>
      </c>
      <c r="DF113" s="30">
        <f t="shared" si="24"/>
        <v>70</v>
      </c>
      <c r="DG113" s="32">
        <f t="shared" si="25"/>
        <v>1</v>
      </c>
      <c r="DH113" s="33" t="s">
        <v>143</v>
      </c>
      <c r="DI113" s="34"/>
      <c r="DJ113" s="35"/>
      <c r="DK113" s="16" t="s">
        <v>144</v>
      </c>
      <c r="DL113" s="16"/>
    </row>
    <row r="114" spans="1:116" ht="15.75" hidden="1" customHeight="1" x14ac:dyDescent="0.25">
      <c r="A114" s="1" t="s">
        <v>215</v>
      </c>
      <c r="B114" s="15">
        <v>370</v>
      </c>
      <c r="C114" s="15" t="s">
        <v>167</v>
      </c>
      <c r="D114" s="16" t="s">
        <v>216</v>
      </c>
      <c r="E114" s="16">
        <v>-8.0267280000000003</v>
      </c>
      <c r="F114" s="16">
        <v>-34.924416000000001</v>
      </c>
      <c r="G114" s="16" t="s">
        <v>136</v>
      </c>
      <c r="H114" s="16" t="s">
        <v>136</v>
      </c>
      <c r="I114" s="16" t="s">
        <v>135</v>
      </c>
      <c r="J114" s="16" t="s">
        <v>137</v>
      </c>
      <c r="K114" s="16">
        <v>70</v>
      </c>
      <c r="L114" s="16" t="s">
        <v>138</v>
      </c>
      <c r="M114" s="16">
        <v>0</v>
      </c>
      <c r="N114" s="16"/>
      <c r="O114" s="16">
        <v>1</v>
      </c>
      <c r="P114" s="17">
        <v>2.4</v>
      </c>
      <c r="Q114" s="17"/>
      <c r="R114" s="16"/>
      <c r="S114" s="16"/>
      <c r="T114" s="16"/>
      <c r="U114" s="17"/>
      <c r="V114" s="16">
        <v>0</v>
      </c>
      <c r="W114" s="16"/>
      <c r="X114" s="16"/>
      <c r="Y114" s="16">
        <v>0</v>
      </c>
      <c r="Z114" s="16">
        <v>0</v>
      </c>
      <c r="AA114" s="16" t="s">
        <v>139</v>
      </c>
      <c r="AB114" s="16" t="s">
        <v>140</v>
      </c>
      <c r="AC114" s="16">
        <v>26.4</v>
      </c>
      <c r="AD114" s="16">
        <v>5.91</v>
      </c>
      <c r="AE114" s="16">
        <v>1</v>
      </c>
      <c r="AF114" s="16">
        <v>0.54</v>
      </c>
      <c r="AG114" s="16">
        <v>1</v>
      </c>
      <c r="AH114" s="16"/>
      <c r="AI114" s="16"/>
      <c r="AJ114" s="16"/>
      <c r="AK114" s="16"/>
      <c r="AL114" s="16"/>
      <c r="AM114" s="16">
        <v>0</v>
      </c>
      <c r="AN114" s="16"/>
      <c r="AO114" s="16">
        <v>0</v>
      </c>
      <c r="AP114" s="16">
        <v>0</v>
      </c>
      <c r="AQ114" s="16">
        <v>0</v>
      </c>
      <c r="AR114" s="17" t="s">
        <v>136</v>
      </c>
      <c r="AS114" s="19">
        <f t="shared" si="3"/>
        <v>0</v>
      </c>
      <c r="AT114" s="19"/>
      <c r="AU114" s="19" t="e">
        <f>VLOOKUP(G114,ABNT5101!$I$3:$J$9,2)</f>
        <v>#N/A</v>
      </c>
      <c r="AV114" s="19" t="e">
        <f>VLOOKUP(G114,ABNT5101!$I$3:$M$9,5)</f>
        <v>#N/A</v>
      </c>
      <c r="AW114" s="17" t="str">
        <f>_xlfn.XLOOKUP(G114,ABNT5101!I:I,ABNT5101!L:L)</f>
        <v>-</v>
      </c>
      <c r="AX114" s="17" t="str">
        <f>_xlfn.XLOOKUP(G114,ABNT5101!$I:$I,ABNT5101!M:M)</f>
        <v>-</v>
      </c>
      <c r="AY114" s="17" t="str">
        <f>_xlfn.XLOOKUP(G114,ABNT5101!$I:$I,ABNT5101!N:N)</f>
        <v>-</v>
      </c>
      <c r="AZ114" s="17" t="str">
        <f>_xlfn.XLOOKUP(G114,ABNT5101!$I:$I,ABNT5101!O:O)</f>
        <v>-</v>
      </c>
      <c r="BA114" s="20" t="e">
        <f t="shared" si="4"/>
        <v>#N/A</v>
      </c>
      <c r="BB114" s="21" t="e">
        <f t="shared" ref="BB114:BC114" si="148">BE114/AU114-1</f>
        <v>#N/A</v>
      </c>
      <c r="BC114" s="21" t="e">
        <f t="shared" si="148"/>
        <v>#N/A</v>
      </c>
      <c r="BD114" s="21" t="str">
        <f t="shared" si="6"/>
        <v>-</v>
      </c>
      <c r="BE114" s="22"/>
      <c r="BF114" s="22"/>
      <c r="BG114" s="22"/>
      <c r="BH114" s="22"/>
      <c r="BI114" s="23"/>
      <c r="BJ114" s="22"/>
      <c r="BK114" s="20" t="e">
        <f t="shared" si="7"/>
        <v>#N/A</v>
      </c>
      <c r="BL114" s="20" t="e">
        <f t="shared" si="8"/>
        <v>#N/A</v>
      </c>
      <c r="BM114" s="20" t="e">
        <f t="shared" si="9"/>
        <v>#N/A</v>
      </c>
      <c r="BN114" s="20" t="str">
        <f t="shared" si="10"/>
        <v>ATENDE</v>
      </c>
      <c r="BO114" s="24" t="str">
        <f t="shared" si="11"/>
        <v>-</v>
      </c>
      <c r="BP114" s="24" t="str">
        <f t="shared" si="80"/>
        <v>P6</v>
      </c>
      <c r="BQ114" s="25">
        <f t="shared" si="13"/>
        <v>-1</v>
      </c>
      <c r="BR114" s="22"/>
      <c r="BS114" s="22"/>
      <c r="BT114" s="24">
        <f>IF(BP114="-","-",_xlfn.XLOOKUP(BP114,ABNT5101!$B$4:$B$9,ABNT5101!$C$4:$C$9))</f>
        <v>3</v>
      </c>
      <c r="BU114" s="24">
        <f>IF(BP114="-","-",_xlfn.XLOOKUP(BP114,ABNT5101!$B$4:$B$9,ABNT5101!$D$4:$D$9))</f>
        <v>0.6</v>
      </c>
      <c r="BV114" s="20" t="str">
        <f t="shared" si="14"/>
        <v>NÃO ATENDE</v>
      </c>
      <c r="BW114" s="20" t="str">
        <f t="shared" si="15"/>
        <v>NÃO ATENDE</v>
      </c>
      <c r="BX114" s="20" t="str">
        <f t="shared" si="16"/>
        <v>NÃO ATENDE</v>
      </c>
      <c r="BY114" s="24" t="s">
        <v>136</v>
      </c>
      <c r="BZ114" s="25" t="e">
        <f t="shared" si="31"/>
        <v>#VALUE!</v>
      </c>
      <c r="CA114" s="24"/>
      <c r="CB114" s="24"/>
      <c r="CC114" s="20" t="str">
        <f>IF(BY114="-","-",_xlfn.XLOOKUP(BY114,ABNT5101!$B$4:$B$9,ABNT5101!$C$4:$C$9))</f>
        <v>-</v>
      </c>
      <c r="CD114" s="24" t="str">
        <f>IF(BY114="-","-",_xlfn.XLOOKUP(BY114,ABNT5101!$B$4:$B$9,ABNT5101!$D$4:$D$9))</f>
        <v>-</v>
      </c>
      <c r="CE114" s="20" t="str">
        <f t="shared" si="18"/>
        <v>-</v>
      </c>
      <c r="CF114" s="20" t="str">
        <f t="shared" si="19"/>
        <v>-</v>
      </c>
      <c r="CG114" s="20" t="str">
        <f t="shared" si="20"/>
        <v>-</v>
      </c>
      <c r="CH114" s="26" t="e">
        <f>_xlfn.XLOOKUP(CI114,'Banco de dados'!$B:$B,'Banco de dados'!$D:$D)</f>
        <v>#N/A</v>
      </c>
      <c r="CI114" s="27"/>
      <c r="CJ114" s="26" t="e">
        <f>_xlfn.XLOOKUP(CI114,'Banco de dados'!$B:$B,'Banco de dados'!$E:$E)</f>
        <v>#N/A</v>
      </c>
      <c r="CK114" s="26"/>
      <c r="CL114" s="26" t="e">
        <f>IF(CK114="-","-",_xlfn.XLOOKUP(CK114,'Banco de dados'!$B:$B,'Banco de dados'!$E:$E))</f>
        <v>#N/A</v>
      </c>
      <c r="CM114" s="28">
        <f t="shared" si="21"/>
        <v>1</v>
      </c>
      <c r="CN114" s="26">
        <f>_xlfn.XLOOKUP(CI114,'Banco de dados'!$B:$B,'Banco de dados'!$H:$H)</f>
        <v>0</v>
      </c>
      <c r="CO114" s="26" t="e">
        <f t="array" aca="1" ref="CO114" ca="1">_xludf.XLOOKUP(CK114,'Banco de dados'!$B:$B,'Banco de dados'!$H:$H)</f>
        <v>#NAME?</v>
      </c>
      <c r="CP114" s="26" t="e">
        <f t="array" aca="1" ref="CP114" ca="1">_xludf.XLOOKUP(CI114,'Banco de dados'!$B:$B,'Banco de dados'!$F:$F)</f>
        <v>#NAME?</v>
      </c>
      <c r="CQ114" s="26" t="e">
        <f t="array" aca="1" ref="CQ114" ca="1">_xludf.XLOOKUP(CK114,'Banco de dados'!$B:$B,'Banco de dados'!$F:$F)</f>
        <v>#NAME?</v>
      </c>
      <c r="CR114" s="27">
        <v>164</v>
      </c>
      <c r="CS114" s="27"/>
      <c r="CT114" s="26" t="str">
        <f>IF(AG114=0.5,"Suporte",IF(AND(AG114&gt;='Braços de IP'!$B$9,AG114&lt;='Braços de IP'!$D$9),'Braços de IP'!$E$9,IF(AND(AG114&gt;='Braços de IP'!$B$10,AG114&lt;='Braços de IP'!$D$10),'Braços de IP'!$E$10,IF(AND(AG114&gt;='Braços de IP'!$B$11,AG114&lt;='Braços de IP'!$D$11),'Braços de IP'!$E$11,IF(AND(AG114&gt;='Braços de IP'!$B$12,AG114&lt;='Braços de IP'!$D$12),'Braços de IP'!$E$12,IF(AND(AG114&gt;='Braços de IP'!$B$13,AG114&lt;='Braços de IP'!$D$13),'Braços de IP'!$E$13,IF(AND(AG114&gt;='Braços de IP'!$B$14,AG114&lt;='Braços de IP'!$D$14),'Braços de IP'!$E$14,"ERRO")))))))</f>
        <v>Curto I</v>
      </c>
      <c r="CU114" s="27"/>
      <c r="CV114" s="26" t="str">
        <f>IF($CU114="","",VLOOKUP($CU114,'Braços de IP'!$E$9:$I$15,2,0))</f>
        <v/>
      </c>
      <c r="CW114" s="29" t="str">
        <f>IF($CU114="","",VLOOKUP($CU114,'Braços de IP'!$E$9:$I$15,5,0))</f>
        <v/>
      </c>
      <c r="CX114" s="26"/>
      <c r="CY114" s="26"/>
      <c r="CZ114" s="26"/>
      <c r="DA114" s="26"/>
      <c r="DB114" s="26"/>
      <c r="DC114" s="26"/>
      <c r="DD114" s="30">
        <f t="shared" si="22"/>
        <v>0</v>
      </c>
      <c r="DE114" s="31">
        <f t="shared" si="23"/>
        <v>70</v>
      </c>
      <c r="DF114" s="30">
        <f t="shared" si="24"/>
        <v>70</v>
      </c>
      <c r="DG114" s="32">
        <f t="shared" si="25"/>
        <v>1</v>
      </c>
      <c r="DH114" s="33" t="s">
        <v>143</v>
      </c>
      <c r="DI114" s="34"/>
      <c r="DJ114" s="35"/>
      <c r="DK114" s="16" t="s">
        <v>144</v>
      </c>
      <c r="DL114" s="16"/>
    </row>
    <row r="115" spans="1:116" ht="15.75" hidden="1" customHeight="1" x14ac:dyDescent="0.25">
      <c r="A115" s="1" t="s">
        <v>215</v>
      </c>
      <c r="B115" s="15">
        <v>370</v>
      </c>
      <c r="C115" s="15" t="s">
        <v>167</v>
      </c>
      <c r="D115" s="16" t="s">
        <v>216</v>
      </c>
      <c r="E115" s="16">
        <v>-8.0267280000000003</v>
      </c>
      <c r="F115" s="16">
        <v>-34.924416000000001</v>
      </c>
      <c r="G115" s="16" t="s">
        <v>136</v>
      </c>
      <c r="H115" s="16" t="s">
        <v>136</v>
      </c>
      <c r="I115" s="16" t="s">
        <v>135</v>
      </c>
      <c r="J115" s="16" t="s">
        <v>137</v>
      </c>
      <c r="K115" s="16">
        <v>70</v>
      </c>
      <c r="L115" s="16" t="s">
        <v>138</v>
      </c>
      <c r="M115" s="16">
        <v>0</v>
      </c>
      <c r="N115" s="16"/>
      <c r="O115" s="16">
        <v>1</v>
      </c>
      <c r="P115" s="17">
        <v>2.4</v>
      </c>
      <c r="Q115" s="17"/>
      <c r="R115" s="16"/>
      <c r="S115" s="16"/>
      <c r="T115" s="16"/>
      <c r="U115" s="17"/>
      <c r="V115" s="16">
        <v>0</v>
      </c>
      <c r="W115" s="16"/>
      <c r="X115" s="16"/>
      <c r="Y115" s="16">
        <v>0</v>
      </c>
      <c r="Z115" s="16">
        <v>0</v>
      </c>
      <c r="AA115" s="16" t="s">
        <v>139</v>
      </c>
      <c r="AB115" s="16" t="s">
        <v>140</v>
      </c>
      <c r="AC115" s="16">
        <v>26.4</v>
      </c>
      <c r="AD115" s="16">
        <v>5.91</v>
      </c>
      <c r="AE115" s="16">
        <v>1</v>
      </c>
      <c r="AF115" s="16">
        <v>0.54</v>
      </c>
      <c r="AG115" s="16">
        <v>1</v>
      </c>
      <c r="AH115" s="16"/>
      <c r="AI115" s="16"/>
      <c r="AJ115" s="16"/>
      <c r="AK115" s="16"/>
      <c r="AL115" s="16"/>
      <c r="AM115" s="16">
        <v>0</v>
      </c>
      <c r="AN115" s="16"/>
      <c r="AO115" s="16">
        <v>0</v>
      </c>
      <c r="AP115" s="16">
        <v>0</v>
      </c>
      <c r="AQ115" s="16">
        <v>0</v>
      </c>
      <c r="AR115" s="17" t="s">
        <v>136</v>
      </c>
      <c r="AS115" s="19">
        <f t="shared" si="3"/>
        <v>0</v>
      </c>
      <c r="AT115" s="19"/>
      <c r="AU115" s="19" t="e">
        <f>VLOOKUP(G115,ABNT5101!$I$3:$J$9,2)</f>
        <v>#N/A</v>
      </c>
      <c r="AV115" s="19" t="e">
        <f>VLOOKUP(G115,ABNT5101!$I$3:$M$9,5)</f>
        <v>#N/A</v>
      </c>
      <c r="AW115" s="17" t="str">
        <f>_xlfn.XLOOKUP(G115,ABNT5101!I:I,ABNT5101!L:L)</f>
        <v>-</v>
      </c>
      <c r="AX115" s="17" t="str">
        <f>_xlfn.XLOOKUP(G115,ABNT5101!$I:$I,ABNT5101!M:M)</f>
        <v>-</v>
      </c>
      <c r="AY115" s="17" t="str">
        <f>_xlfn.XLOOKUP(G115,ABNT5101!$I:$I,ABNT5101!N:N)</f>
        <v>-</v>
      </c>
      <c r="AZ115" s="17" t="str">
        <f>_xlfn.XLOOKUP(G115,ABNT5101!$I:$I,ABNT5101!O:O)</f>
        <v>-</v>
      </c>
      <c r="BA115" s="20" t="e">
        <f t="shared" si="4"/>
        <v>#N/A</v>
      </c>
      <c r="BB115" s="21" t="e">
        <f t="shared" ref="BB115:BC115" si="149">BE115/AU115-1</f>
        <v>#N/A</v>
      </c>
      <c r="BC115" s="21" t="e">
        <f t="shared" si="149"/>
        <v>#N/A</v>
      </c>
      <c r="BD115" s="21" t="str">
        <f t="shared" si="6"/>
        <v>-</v>
      </c>
      <c r="BE115" s="22"/>
      <c r="BF115" s="22"/>
      <c r="BG115" s="22"/>
      <c r="BH115" s="22"/>
      <c r="BI115" s="23"/>
      <c r="BJ115" s="22"/>
      <c r="BK115" s="20" t="e">
        <f t="shared" si="7"/>
        <v>#N/A</v>
      </c>
      <c r="BL115" s="20" t="e">
        <f t="shared" si="8"/>
        <v>#N/A</v>
      </c>
      <c r="BM115" s="20" t="e">
        <f t="shared" si="9"/>
        <v>#N/A</v>
      </c>
      <c r="BN115" s="20" t="str">
        <f t="shared" si="10"/>
        <v>ATENDE</v>
      </c>
      <c r="BO115" s="24" t="str">
        <f t="shared" si="11"/>
        <v>-</v>
      </c>
      <c r="BP115" s="24" t="str">
        <f t="shared" si="80"/>
        <v>P6</v>
      </c>
      <c r="BQ115" s="25">
        <f t="shared" si="13"/>
        <v>-1</v>
      </c>
      <c r="BR115" s="22"/>
      <c r="BS115" s="22"/>
      <c r="BT115" s="24">
        <f>IF(BP115="-","-",_xlfn.XLOOKUP(BP115,ABNT5101!$B$4:$B$9,ABNT5101!$C$4:$C$9))</f>
        <v>3</v>
      </c>
      <c r="BU115" s="24">
        <f>IF(BP115="-","-",_xlfn.XLOOKUP(BP115,ABNT5101!$B$4:$B$9,ABNT5101!$D$4:$D$9))</f>
        <v>0.6</v>
      </c>
      <c r="BV115" s="20" t="str">
        <f t="shared" si="14"/>
        <v>NÃO ATENDE</v>
      </c>
      <c r="BW115" s="20" t="str">
        <f t="shared" si="15"/>
        <v>NÃO ATENDE</v>
      </c>
      <c r="BX115" s="20" t="str">
        <f t="shared" si="16"/>
        <v>NÃO ATENDE</v>
      </c>
      <c r="BY115" s="24" t="s">
        <v>136</v>
      </c>
      <c r="BZ115" s="25" t="e">
        <f t="shared" si="31"/>
        <v>#VALUE!</v>
      </c>
      <c r="CA115" s="24"/>
      <c r="CB115" s="24"/>
      <c r="CC115" s="20" t="str">
        <f>IF(BY115="-","-",_xlfn.XLOOKUP(BY115,ABNT5101!$B$4:$B$9,ABNT5101!$C$4:$C$9))</f>
        <v>-</v>
      </c>
      <c r="CD115" s="24" t="str">
        <f>IF(BY115="-","-",_xlfn.XLOOKUP(BY115,ABNT5101!$B$4:$B$9,ABNT5101!$D$4:$D$9))</f>
        <v>-</v>
      </c>
      <c r="CE115" s="20" t="str">
        <f t="shared" si="18"/>
        <v>-</v>
      </c>
      <c r="CF115" s="20" t="str">
        <f t="shared" si="19"/>
        <v>-</v>
      </c>
      <c r="CG115" s="20" t="str">
        <f t="shared" si="20"/>
        <v>-</v>
      </c>
      <c r="CH115" s="26" t="e">
        <f>_xlfn.XLOOKUP(CI115,'Banco de dados'!$B:$B,'Banco de dados'!$D:$D)</f>
        <v>#N/A</v>
      </c>
      <c r="CI115" s="27"/>
      <c r="CJ115" s="26" t="e">
        <f>_xlfn.XLOOKUP(CI115,'Banco de dados'!$B:$B,'Banco de dados'!$E:$E)</f>
        <v>#N/A</v>
      </c>
      <c r="CK115" s="26"/>
      <c r="CL115" s="26" t="e">
        <f>IF(CK115="-","-",_xlfn.XLOOKUP(CK115,'Banco de dados'!$B:$B,'Banco de dados'!$E:$E))</f>
        <v>#N/A</v>
      </c>
      <c r="CM115" s="28">
        <f t="shared" si="21"/>
        <v>1</v>
      </c>
      <c r="CN115" s="26">
        <f>_xlfn.XLOOKUP(CI115,'Banco de dados'!$B:$B,'Banco de dados'!$H:$H)</f>
        <v>0</v>
      </c>
      <c r="CO115" s="26" t="e">
        <f t="array" aca="1" ref="CO115" ca="1">_xludf.XLOOKUP(CK115,'Banco de dados'!$B:$B,'Banco de dados'!$H:$H)</f>
        <v>#NAME?</v>
      </c>
      <c r="CP115" s="26" t="e">
        <f t="array" aca="1" ref="CP115" ca="1">_xludf.XLOOKUP(CI115,'Banco de dados'!$B:$B,'Banco de dados'!$F:$F)</f>
        <v>#NAME?</v>
      </c>
      <c r="CQ115" s="26" t="e">
        <f t="array" aca="1" ref="CQ115" ca="1">_xludf.XLOOKUP(CK115,'Banco de dados'!$B:$B,'Banco de dados'!$F:$F)</f>
        <v>#NAME?</v>
      </c>
      <c r="CR115" s="27">
        <v>165</v>
      </c>
      <c r="CS115" s="27"/>
      <c r="CT115" s="26" t="str">
        <f>IF(AG115=0.5,"Suporte",IF(AND(AG115&gt;='Braços de IP'!$B$9,AG115&lt;='Braços de IP'!$D$9),'Braços de IP'!$E$9,IF(AND(AG115&gt;='Braços de IP'!$B$10,AG115&lt;='Braços de IP'!$D$10),'Braços de IP'!$E$10,IF(AND(AG115&gt;='Braços de IP'!$B$11,AG115&lt;='Braços de IP'!$D$11),'Braços de IP'!$E$11,IF(AND(AG115&gt;='Braços de IP'!$B$12,AG115&lt;='Braços de IP'!$D$12),'Braços de IP'!$E$12,IF(AND(AG115&gt;='Braços de IP'!$B$13,AG115&lt;='Braços de IP'!$D$13),'Braços de IP'!$E$13,IF(AND(AG115&gt;='Braços de IP'!$B$14,AG115&lt;='Braços de IP'!$D$14),'Braços de IP'!$E$14,"ERRO")))))))</f>
        <v>Curto I</v>
      </c>
      <c r="CU115" s="27"/>
      <c r="CV115" s="26" t="str">
        <f>IF($CU115="","",VLOOKUP($CU115,'Braços de IP'!$E$9:$I$15,2,0))</f>
        <v/>
      </c>
      <c r="CW115" s="29" t="str">
        <f>IF($CU115="","",VLOOKUP($CU115,'Braços de IP'!$E$9:$I$15,5,0))</f>
        <v/>
      </c>
      <c r="CX115" s="26"/>
      <c r="CY115" s="26"/>
      <c r="CZ115" s="26"/>
      <c r="DA115" s="26"/>
      <c r="DB115" s="26"/>
      <c r="DC115" s="26"/>
      <c r="DD115" s="30">
        <f t="shared" si="22"/>
        <v>0</v>
      </c>
      <c r="DE115" s="31">
        <f t="shared" si="23"/>
        <v>70</v>
      </c>
      <c r="DF115" s="30">
        <f t="shared" si="24"/>
        <v>70</v>
      </c>
      <c r="DG115" s="32">
        <f t="shared" si="25"/>
        <v>1</v>
      </c>
      <c r="DH115" s="33" t="s">
        <v>143</v>
      </c>
      <c r="DI115" s="34"/>
      <c r="DJ115" s="35"/>
      <c r="DK115" s="16" t="s">
        <v>144</v>
      </c>
      <c r="DL115" s="16"/>
    </row>
    <row r="116" spans="1:116" ht="15.75" hidden="1" customHeight="1" x14ac:dyDescent="0.25">
      <c r="A116" s="1" t="s">
        <v>145</v>
      </c>
      <c r="B116" s="15">
        <v>371</v>
      </c>
      <c r="C116" s="15" t="s">
        <v>146</v>
      </c>
      <c r="D116" s="16" t="s">
        <v>217</v>
      </c>
      <c r="E116" s="16">
        <v>-8.0244590000000002</v>
      </c>
      <c r="F116" s="16">
        <v>-34.900891000000001</v>
      </c>
      <c r="G116" s="16" t="s">
        <v>160</v>
      </c>
      <c r="H116" s="16" t="s">
        <v>136</v>
      </c>
      <c r="I116" s="16" t="s">
        <v>135</v>
      </c>
      <c r="J116" s="16" t="s">
        <v>137</v>
      </c>
      <c r="K116" s="16">
        <v>96</v>
      </c>
      <c r="L116" s="16" t="s">
        <v>138</v>
      </c>
      <c r="M116" s="16">
        <v>0</v>
      </c>
      <c r="N116" s="16"/>
      <c r="O116" s="16">
        <v>2</v>
      </c>
      <c r="P116" s="17">
        <v>2.12</v>
      </c>
      <c r="Q116" s="17">
        <v>6.08</v>
      </c>
      <c r="R116" s="16"/>
      <c r="S116" s="16"/>
      <c r="T116" s="16"/>
      <c r="U116" s="17">
        <v>1.51</v>
      </c>
      <c r="V116" s="16">
        <v>0</v>
      </c>
      <c r="W116" s="16"/>
      <c r="X116" s="16"/>
      <c r="Y116" s="16">
        <v>0</v>
      </c>
      <c r="Z116" s="16">
        <v>0</v>
      </c>
      <c r="AA116" s="16" t="s">
        <v>139</v>
      </c>
      <c r="AB116" s="16" t="s">
        <v>140</v>
      </c>
      <c r="AC116" s="16">
        <v>25.39</v>
      </c>
      <c r="AD116" s="16">
        <v>6</v>
      </c>
      <c r="AE116" s="16">
        <v>1</v>
      </c>
      <c r="AF116" s="16">
        <v>0.6</v>
      </c>
      <c r="AG116" s="16">
        <v>1.93</v>
      </c>
      <c r="AH116" s="16"/>
      <c r="AI116" s="16"/>
      <c r="AJ116" s="16"/>
      <c r="AK116" s="16"/>
      <c r="AL116" s="16"/>
      <c r="AM116" s="16">
        <v>0</v>
      </c>
      <c r="AN116" s="16"/>
      <c r="AO116" s="16">
        <v>0</v>
      </c>
      <c r="AP116" s="16">
        <v>0</v>
      </c>
      <c r="AQ116" s="16">
        <v>0</v>
      </c>
      <c r="AR116" s="17" t="s">
        <v>136</v>
      </c>
      <c r="AS116" s="19">
        <f t="shared" si="3"/>
        <v>0</v>
      </c>
      <c r="AT116" s="19"/>
      <c r="AU116" s="19">
        <f>VLOOKUP(G116,ABNT5101!$I$3:$J$9,2)</f>
        <v>10</v>
      </c>
      <c r="AV116" s="19">
        <f>VLOOKUP(G116,ABNT5101!$I$3:$M$9,5)</f>
        <v>0.18</v>
      </c>
      <c r="AW116" s="17" t="str">
        <f>_xlfn.XLOOKUP(G116,ABNT5101!I:I,ABNT5101!L:L)</f>
        <v>-</v>
      </c>
      <c r="AX116" s="17">
        <f>_xlfn.XLOOKUP(G116,ABNT5101!$I:$I,ABNT5101!M:M)</f>
        <v>0.18</v>
      </c>
      <c r="AY116" s="17" t="str">
        <f>_xlfn.XLOOKUP(G116,ABNT5101!$I:$I,ABNT5101!N:N)</f>
        <v>-</v>
      </c>
      <c r="AZ116" s="17">
        <f>_xlfn.XLOOKUP(G116,ABNT5101!$I:$I,ABNT5101!O:O)</f>
        <v>16</v>
      </c>
      <c r="BA116" s="20" t="str">
        <f t="shared" si="4"/>
        <v>ATENDE</v>
      </c>
      <c r="BB116" s="21">
        <f t="shared" ref="BB116:BC116" si="150">BE116/AU116-1</f>
        <v>0.12799999999999989</v>
      </c>
      <c r="BC116" s="21">
        <f t="shared" si="150"/>
        <v>1.5</v>
      </c>
      <c r="BD116" s="21" t="str">
        <f t="shared" si="6"/>
        <v>-</v>
      </c>
      <c r="BE116" s="22">
        <v>11.28</v>
      </c>
      <c r="BF116" s="22">
        <v>0.45</v>
      </c>
      <c r="BG116" s="22"/>
      <c r="BH116" s="22"/>
      <c r="BI116" s="23"/>
      <c r="BJ116" s="22"/>
      <c r="BK116" s="20" t="str">
        <f t="shared" si="7"/>
        <v>ATENDE</v>
      </c>
      <c r="BL116" s="20" t="str">
        <f t="shared" si="8"/>
        <v>ATENDE</v>
      </c>
      <c r="BM116" s="20" t="str">
        <f t="shared" si="9"/>
        <v>ATENDE</v>
      </c>
      <c r="BN116" s="20" t="str">
        <f t="shared" si="10"/>
        <v>ATENDE</v>
      </c>
      <c r="BO116" s="24" t="str">
        <f t="shared" si="11"/>
        <v>C4</v>
      </c>
      <c r="BP116" s="24" t="str">
        <f t="shared" si="80"/>
        <v>P6</v>
      </c>
      <c r="BQ116" s="25">
        <f t="shared" si="13"/>
        <v>1.7166666666666668</v>
      </c>
      <c r="BR116" s="22">
        <v>8.15</v>
      </c>
      <c r="BS116" s="22">
        <v>3.8</v>
      </c>
      <c r="BT116" s="24">
        <f>IF(BP116="-","-",_xlfn.XLOOKUP(BP116,ABNT5101!$B$4:$B$9,ABNT5101!$C$4:$C$9))</f>
        <v>3</v>
      </c>
      <c r="BU116" s="24">
        <f>IF(BP116="-","-",_xlfn.XLOOKUP(BP116,ABNT5101!$B$4:$B$9,ABNT5101!$D$4:$D$9))</f>
        <v>0.6</v>
      </c>
      <c r="BV116" s="20" t="str">
        <f t="shared" si="14"/>
        <v>ATENDE</v>
      </c>
      <c r="BW116" s="20" t="str">
        <f t="shared" si="15"/>
        <v>ATENDE</v>
      </c>
      <c r="BX116" s="20" t="str">
        <f t="shared" si="16"/>
        <v>ATENDE</v>
      </c>
      <c r="BY116" s="24" t="str">
        <f t="shared" ref="BY116:BY118" si="151">BP116</f>
        <v>P6</v>
      </c>
      <c r="BZ116" s="25">
        <f t="shared" si="31"/>
        <v>1.5633333333333335</v>
      </c>
      <c r="CA116" s="24">
        <v>7.69</v>
      </c>
      <c r="CB116" s="24">
        <v>4.22</v>
      </c>
      <c r="CC116" s="20">
        <f>IF(BY116="-","-",_xlfn.XLOOKUP(BY116,ABNT5101!$B$4:$B$9,ABNT5101!$C$4:$C$9))</f>
        <v>3</v>
      </c>
      <c r="CD116" s="24">
        <f>IF(BY116="-","-",_xlfn.XLOOKUP(BY116,ABNT5101!$B$4:$B$9,ABNT5101!$D$4:$D$9))</f>
        <v>0.6</v>
      </c>
      <c r="CE116" s="20" t="str">
        <f t="shared" si="18"/>
        <v>ATENDE</v>
      </c>
      <c r="CF116" s="20" t="str">
        <f t="shared" si="19"/>
        <v>ATENDE</v>
      </c>
      <c r="CG116" s="20" t="str">
        <f t="shared" si="20"/>
        <v>ATENDE</v>
      </c>
      <c r="CH116" s="26" t="str">
        <f>_xlfn.XLOOKUP(CI116,'Banco de dados'!$B:$B,'Banco de dados'!$D:$D)</f>
        <v>LEDSTAR</v>
      </c>
      <c r="CI116" s="27" t="s">
        <v>268</v>
      </c>
      <c r="CJ116" s="26" t="str">
        <f>_xlfn.XLOOKUP(CI116,'Banco de dados'!$B:$B,'Banco de dados'!$E:$E)</f>
        <v>LUM LED SL VT 9.1 28W</v>
      </c>
      <c r="CK116" s="26"/>
      <c r="CL116" s="26" t="e">
        <f>IF(CK116="-","-",_xlfn.XLOOKUP(CK116,'Banco de dados'!$B:$B,'Banco de dados'!$E:$E))</f>
        <v>#N/A</v>
      </c>
      <c r="CM116" s="28">
        <f t="shared" si="21"/>
        <v>1</v>
      </c>
      <c r="CN116" s="26">
        <f>_xlfn.XLOOKUP(CI116,'Banco de dados'!$B:$B,'Banco de dados'!$H:$H)</f>
        <v>28</v>
      </c>
      <c r="CO116" s="26" t="e">
        <f t="array" aca="1" ref="CO116" ca="1">_xludf.XLOOKUP(CK116,'Banco de dados'!$B:$B,'Banco de dados'!$H:$H)</f>
        <v>#NAME?</v>
      </c>
      <c r="CP116" s="26" t="e">
        <f t="array" aca="1" ref="CP116" ca="1">_xludf.XLOOKUP(CI116,'Banco de dados'!$B:$B,'Banco de dados'!$F:$F)</f>
        <v>#NAME?</v>
      </c>
      <c r="CQ116" s="26" t="e">
        <f t="array" aca="1" ref="CQ116" ca="1">_xludf.XLOOKUP(CK116,'Banco de dados'!$B:$B,'Banco de dados'!$F:$F)</f>
        <v>#NAME?</v>
      </c>
      <c r="CR116" s="27">
        <v>166</v>
      </c>
      <c r="CS116" s="27"/>
      <c r="CT116" s="26" t="str">
        <f>IF(AG116=0.5,"Suporte",IF(AND(AG116&gt;='Braços de IP'!$B$9,AG116&lt;='Braços de IP'!$D$9),'Braços de IP'!$E$9,IF(AND(AG116&gt;='Braços de IP'!$B$10,AG116&lt;='Braços de IP'!$D$10),'Braços de IP'!$E$10,IF(AND(AG116&gt;='Braços de IP'!$B$11,AG116&lt;='Braços de IP'!$D$11),'Braços de IP'!$E$11,IF(AND(AG116&gt;='Braços de IP'!$B$12,AG116&lt;='Braços de IP'!$D$12),'Braços de IP'!$E$12,IF(AND(AG116&gt;='Braços de IP'!$B$13,AG116&lt;='Braços de IP'!$D$13),'Braços de IP'!$E$13,IF(AND(AG116&gt;='Braços de IP'!$B$14,AG116&lt;='Braços de IP'!$D$14),'Braços de IP'!$E$14,"ERRO")))))))</f>
        <v>Médio I</v>
      </c>
      <c r="CU116" s="27"/>
      <c r="CV116" s="26" t="str">
        <f>IF($CU116="","",VLOOKUP($CU116,'Braços de IP'!$E$9:$I$15,2,0))</f>
        <v/>
      </c>
      <c r="CW116" s="29" t="str">
        <f>IF($CU116="","",VLOOKUP($CU116,'Braços de IP'!$E$9:$I$15,5,0))</f>
        <v/>
      </c>
      <c r="CX116" s="26"/>
      <c r="CY116" s="26"/>
      <c r="CZ116" s="26"/>
      <c r="DA116" s="26"/>
      <c r="DB116" s="26"/>
      <c r="DC116" s="26"/>
      <c r="DD116" s="30">
        <f t="shared" si="22"/>
        <v>28</v>
      </c>
      <c r="DE116" s="31">
        <f t="shared" si="23"/>
        <v>96</v>
      </c>
      <c r="DF116" s="30">
        <f t="shared" si="24"/>
        <v>124</v>
      </c>
      <c r="DG116" s="32">
        <f t="shared" si="25"/>
        <v>0.70833333333333326</v>
      </c>
      <c r="DH116" s="33" t="s">
        <v>143</v>
      </c>
      <c r="DI116" s="34"/>
      <c r="DJ116" s="35"/>
      <c r="DK116" s="16" t="s">
        <v>144</v>
      </c>
      <c r="DL116" s="16"/>
    </row>
    <row r="117" spans="1:116" ht="15.75" hidden="1" customHeight="1" x14ac:dyDescent="0.25">
      <c r="A117" s="1" t="s">
        <v>145</v>
      </c>
      <c r="B117" s="15">
        <v>371</v>
      </c>
      <c r="C117" s="15" t="s">
        <v>146</v>
      </c>
      <c r="D117" s="16" t="s">
        <v>217</v>
      </c>
      <c r="E117" s="16">
        <v>-8.0244590000000002</v>
      </c>
      <c r="F117" s="16">
        <v>-34.900891000000001</v>
      </c>
      <c r="G117" s="16" t="s">
        <v>160</v>
      </c>
      <c r="H117" s="16" t="s">
        <v>136</v>
      </c>
      <c r="I117" s="16" t="s">
        <v>135</v>
      </c>
      <c r="J117" s="16" t="s">
        <v>137</v>
      </c>
      <c r="K117" s="16">
        <v>96</v>
      </c>
      <c r="L117" s="16" t="s">
        <v>138</v>
      </c>
      <c r="M117" s="16">
        <v>0</v>
      </c>
      <c r="N117" s="16"/>
      <c r="O117" s="16">
        <v>2</v>
      </c>
      <c r="P117" s="17">
        <v>2.12</v>
      </c>
      <c r="Q117" s="17">
        <v>6.08</v>
      </c>
      <c r="R117" s="16"/>
      <c r="S117" s="16"/>
      <c r="T117" s="16"/>
      <c r="U117" s="17">
        <v>1.51</v>
      </c>
      <c r="V117" s="16">
        <v>0</v>
      </c>
      <c r="W117" s="16"/>
      <c r="X117" s="16"/>
      <c r="Y117" s="16">
        <v>0</v>
      </c>
      <c r="Z117" s="16">
        <v>0</v>
      </c>
      <c r="AA117" s="16" t="s">
        <v>139</v>
      </c>
      <c r="AB117" s="16" t="s">
        <v>140</v>
      </c>
      <c r="AC117" s="16">
        <v>25.39</v>
      </c>
      <c r="AD117" s="16">
        <v>6</v>
      </c>
      <c r="AE117" s="16">
        <v>1</v>
      </c>
      <c r="AF117" s="16">
        <v>0.6</v>
      </c>
      <c r="AG117" s="16">
        <v>1.93</v>
      </c>
      <c r="AH117" s="16"/>
      <c r="AI117" s="16"/>
      <c r="AJ117" s="16"/>
      <c r="AK117" s="16"/>
      <c r="AL117" s="16"/>
      <c r="AM117" s="16">
        <v>0</v>
      </c>
      <c r="AN117" s="16"/>
      <c r="AO117" s="16">
        <v>0</v>
      </c>
      <c r="AP117" s="16">
        <v>0</v>
      </c>
      <c r="AQ117" s="16">
        <v>0</v>
      </c>
      <c r="AR117" s="17" t="s">
        <v>136</v>
      </c>
      <c r="AS117" s="19">
        <f t="shared" si="3"/>
        <v>0</v>
      </c>
      <c r="AT117" s="19"/>
      <c r="AU117" s="19">
        <f>VLOOKUP(G117,ABNT5101!$I$3:$J$9,2)</f>
        <v>10</v>
      </c>
      <c r="AV117" s="19">
        <f>VLOOKUP(G117,ABNT5101!$I$3:$M$9,5)</f>
        <v>0.18</v>
      </c>
      <c r="AW117" s="17" t="str">
        <f>_xlfn.XLOOKUP(G117,ABNT5101!I:I,ABNT5101!L:L)</f>
        <v>-</v>
      </c>
      <c r="AX117" s="17">
        <f>_xlfn.XLOOKUP(G117,ABNT5101!$I:$I,ABNT5101!M:M)</f>
        <v>0.18</v>
      </c>
      <c r="AY117" s="17" t="str">
        <f>_xlfn.XLOOKUP(G117,ABNT5101!$I:$I,ABNT5101!N:N)</f>
        <v>-</v>
      </c>
      <c r="AZ117" s="17">
        <f>_xlfn.XLOOKUP(G117,ABNT5101!$I:$I,ABNT5101!O:O)</f>
        <v>16</v>
      </c>
      <c r="BA117" s="20" t="str">
        <f t="shared" si="4"/>
        <v>ATENDE</v>
      </c>
      <c r="BB117" s="21">
        <f t="shared" ref="BB117:BC117" si="152">BE117/AU117-1</f>
        <v>0.40500000000000003</v>
      </c>
      <c r="BC117" s="21">
        <f t="shared" si="152"/>
        <v>2.0555555555555558</v>
      </c>
      <c r="BD117" s="21" t="str">
        <f t="shared" si="6"/>
        <v>-</v>
      </c>
      <c r="BE117" s="22">
        <v>14.05</v>
      </c>
      <c r="BF117" s="22">
        <v>0.55000000000000004</v>
      </c>
      <c r="BG117" s="22"/>
      <c r="BH117" s="22"/>
      <c r="BI117" s="23"/>
      <c r="BJ117" s="22"/>
      <c r="BK117" s="20" t="str">
        <f t="shared" si="7"/>
        <v>ATENDE</v>
      </c>
      <c r="BL117" s="20" t="str">
        <f t="shared" si="8"/>
        <v>ATENDE</v>
      </c>
      <c r="BM117" s="20" t="str">
        <f t="shared" si="9"/>
        <v>ATENDE</v>
      </c>
      <c r="BN117" s="20" t="str">
        <f t="shared" si="10"/>
        <v>ATENDE</v>
      </c>
      <c r="BO117" s="24" t="str">
        <f t="shared" si="11"/>
        <v>C4</v>
      </c>
      <c r="BP117" s="24" t="str">
        <f t="shared" si="80"/>
        <v>P6</v>
      </c>
      <c r="BQ117" s="25">
        <f t="shared" si="13"/>
        <v>2.0233333333333334</v>
      </c>
      <c r="BR117" s="22">
        <v>9.07</v>
      </c>
      <c r="BS117" s="22">
        <v>3.67</v>
      </c>
      <c r="BT117" s="24">
        <f>IF(BP117="-","-",_xlfn.XLOOKUP(BP117,ABNT5101!$B$4:$B$9,ABNT5101!$C$4:$C$9))</f>
        <v>3</v>
      </c>
      <c r="BU117" s="24">
        <f>IF(BP117="-","-",_xlfn.XLOOKUP(BP117,ABNT5101!$B$4:$B$9,ABNT5101!$D$4:$D$9))</f>
        <v>0.6</v>
      </c>
      <c r="BV117" s="20" t="str">
        <f t="shared" si="14"/>
        <v>ATENDE</v>
      </c>
      <c r="BW117" s="20" t="str">
        <f t="shared" si="15"/>
        <v>ATENDE</v>
      </c>
      <c r="BX117" s="20" t="str">
        <f t="shared" si="16"/>
        <v>ATENDE</v>
      </c>
      <c r="BY117" s="24" t="str">
        <f t="shared" si="151"/>
        <v>P6</v>
      </c>
      <c r="BZ117" s="25">
        <f t="shared" si="31"/>
        <v>1.92</v>
      </c>
      <c r="CA117" s="24">
        <v>8.76</v>
      </c>
      <c r="CB117" s="24">
        <v>6.42</v>
      </c>
      <c r="CC117" s="20">
        <f>IF(BY117="-","-",_xlfn.XLOOKUP(BY117,ABNT5101!$B$4:$B$9,ABNT5101!$C$4:$C$9))</f>
        <v>3</v>
      </c>
      <c r="CD117" s="24">
        <f>IF(BY117="-","-",_xlfn.XLOOKUP(BY117,ABNT5101!$B$4:$B$9,ABNT5101!$D$4:$D$9))</f>
        <v>0.6</v>
      </c>
      <c r="CE117" s="20" t="str">
        <f t="shared" si="18"/>
        <v>ATENDE</v>
      </c>
      <c r="CF117" s="20" t="str">
        <f t="shared" si="19"/>
        <v>ATENDE</v>
      </c>
      <c r="CG117" s="20" t="str">
        <f t="shared" si="20"/>
        <v>ATENDE</v>
      </c>
      <c r="CH117" s="26" t="str">
        <f>_xlfn.XLOOKUP(CI117,'Banco de dados'!$B:$B,'Banco de dados'!$D:$D)</f>
        <v>SX LIGHTING</v>
      </c>
      <c r="CI117" s="27" t="s">
        <v>494</v>
      </c>
      <c r="CJ117" s="26" t="str">
        <f>_xlfn.XLOOKUP(CI117,'Banco de dados'!$B:$B,'Banco de dados'!$E:$E)</f>
        <v>SXINEVO030K50L12CZF7PHF</v>
      </c>
      <c r="CK117" s="26"/>
      <c r="CL117" s="26" t="e">
        <f>IF(CK117="-","-",_xlfn.XLOOKUP(CK117,'Banco de dados'!$B:$B,'Banco de dados'!$E:$E))</f>
        <v>#N/A</v>
      </c>
      <c r="CM117" s="28">
        <f t="shared" si="21"/>
        <v>1</v>
      </c>
      <c r="CN117" s="26">
        <f>_xlfn.XLOOKUP(CI117,'Banco de dados'!$B:$B,'Banco de dados'!$H:$H)</f>
        <v>31</v>
      </c>
      <c r="CO117" s="26" t="e">
        <f t="array" aca="1" ref="CO117" ca="1">_xludf.XLOOKUP(CK117,'Banco de dados'!$B:$B,'Banco de dados'!$H:$H)</f>
        <v>#NAME?</v>
      </c>
      <c r="CP117" s="26" t="e">
        <f t="array" aca="1" ref="CP117" ca="1">_xludf.XLOOKUP(CI117,'Banco de dados'!$B:$B,'Banco de dados'!$F:$F)</f>
        <v>#NAME?</v>
      </c>
      <c r="CQ117" s="26" t="e">
        <f t="array" aca="1" ref="CQ117" ca="1">_xludf.XLOOKUP(CK117,'Banco de dados'!$B:$B,'Banco de dados'!$F:$F)</f>
        <v>#NAME?</v>
      </c>
      <c r="CR117" s="27">
        <v>167</v>
      </c>
      <c r="CS117" s="27"/>
      <c r="CT117" s="26" t="str">
        <f>IF(AG117=0.5,"Suporte",IF(AND(AG117&gt;='Braços de IP'!$B$9,AG117&lt;='Braços de IP'!$D$9),'Braços de IP'!$E$9,IF(AND(AG117&gt;='Braços de IP'!$B$10,AG117&lt;='Braços de IP'!$D$10),'Braços de IP'!$E$10,IF(AND(AG117&gt;='Braços de IP'!$B$11,AG117&lt;='Braços de IP'!$D$11),'Braços de IP'!$E$11,IF(AND(AG117&gt;='Braços de IP'!$B$12,AG117&lt;='Braços de IP'!$D$12),'Braços de IP'!$E$12,IF(AND(AG117&gt;='Braços de IP'!$B$13,AG117&lt;='Braços de IP'!$D$13),'Braços de IP'!$E$13,IF(AND(AG117&gt;='Braços de IP'!$B$14,AG117&lt;='Braços de IP'!$D$14),'Braços de IP'!$E$14,"ERRO")))))))</f>
        <v>Médio I</v>
      </c>
      <c r="CU117" s="27"/>
      <c r="CV117" s="26" t="str">
        <f>IF($CU117="","",VLOOKUP($CU117,'Braços de IP'!$E$9:$I$15,2,0))</f>
        <v/>
      </c>
      <c r="CW117" s="29" t="str">
        <f>IF($CU117="","",VLOOKUP($CU117,'Braços de IP'!$E$9:$I$15,5,0))</f>
        <v/>
      </c>
      <c r="CX117" s="26"/>
      <c r="CY117" s="26"/>
      <c r="CZ117" s="26"/>
      <c r="DA117" s="26"/>
      <c r="DB117" s="26"/>
      <c r="DC117" s="26"/>
      <c r="DD117" s="30">
        <f t="shared" si="22"/>
        <v>31</v>
      </c>
      <c r="DE117" s="31">
        <f t="shared" si="23"/>
        <v>96</v>
      </c>
      <c r="DF117" s="30">
        <f t="shared" si="24"/>
        <v>127</v>
      </c>
      <c r="DG117" s="32">
        <f t="shared" si="25"/>
        <v>0.67708333333333326</v>
      </c>
      <c r="DH117" s="33" t="s">
        <v>143</v>
      </c>
      <c r="DI117" s="34"/>
      <c r="DJ117" s="35"/>
      <c r="DK117" s="16" t="s">
        <v>144</v>
      </c>
      <c r="DL117" s="16"/>
    </row>
    <row r="118" spans="1:116" ht="15.75" hidden="1" customHeight="1" x14ac:dyDescent="0.25">
      <c r="A118" s="1" t="s">
        <v>145</v>
      </c>
      <c r="B118" s="15">
        <v>371</v>
      </c>
      <c r="C118" s="15" t="s">
        <v>146</v>
      </c>
      <c r="D118" s="16" t="s">
        <v>217</v>
      </c>
      <c r="E118" s="16">
        <v>-8.0244590000000002</v>
      </c>
      <c r="F118" s="16">
        <v>-34.900891000000001</v>
      </c>
      <c r="G118" s="16" t="s">
        <v>160</v>
      </c>
      <c r="H118" s="16" t="s">
        <v>136</v>
      </c>
      <c r="I118" s="16" t="s">
        <v>135</v>
      </c>
      <c r="J118" s="16" t="s">
        <v>137</v>
      </c>
      <c r="K118" s="16">
        <v>96</v>
      </c>
      <c r="L118" s="16" t="s">
        <v>138</v>
      </c>
      <c r="M118" s="16">
        <v>0</v>
      </c>
      <c r="N118" s="16"/>
      <c r="O118" s="16">
        <v>2</v>
      </c>
      <c r="P118" s="17">
        <v>2.12</v>
      </c>
      <c r="Q118" s="17">
        <v>6.08</v>
      </c>
      <c r="R118" s="16"/>
      <c r="S118" s="16"/>
      <c r="T118" s="16"/>
      <c r="U118" s="17">
        <v>1.51</v>
      </c>
      <c r="V118" s="16">
        <v>0</v>
      </c>
      <c r="W118" s="16"/>
      <c r="X118" s="16"/>
      <c r="Y118" s="16">
        <v>0</v>
      </c>
      <c r="Z118" s="16">
        <v>0</v>
      </c>
      <c r="AA118" s="16" t="s">
        <v>139</v>
      </c>
      <c r="AB118" s="16" t="s">
        <v>140</v>
      </c>
      <c r="AC118" s="16">
        <v>25.39</v>
      </c>
      <c r="AD118" s="16">
        <v>6</v>
      </c>
      <c r="AE118" s="16">
        <v>1</v>
      </c>
      <c r="AF118" s="16">
        <v>0.6</v>
      </c>
      <c r="AG118" s="16">
        <v>1.93</v>
      </c>
      <c r="AH118" s="16"/>
      <c r="AI118" s="16"/>
      <c r="AJ118" s="16"/>
      <c r="AK118" s="16"/>
      <c r="AL118" s="16"/>
      <c r="AM118" s="16">
        <v>0</v>
      </c>
      <c r="AN118" s="16"/>
      <c r="AO118" s="16">
        <v>0</v>
      </c>
      <c r="AP118" s="16">
        <v>0</v>
      </c>
      <c r="AQ118" s="16">
        <v>0</v>
      </c>
      <c r="AR118" s="17" t="s">
        <v>136</v>
      </c>
      <c r="AS118" s="19">
        <f t="shared" si="3"/>
        <v>0</v>
      </c>
      <c r="AT118" s="19"/>
      <c r="AU118" s="19">
        <f>VLOOKUP(G118,ABNT5101!$I$3:$J$9,2)</f>
        <v>10</v>
      </c>
      <c r="AV118" s="19">
        <f>VLOOKUP(G118,ABNT5101!$I$3:$M$9,5)</f>
        <v>0.18</v>
      </c>
      <c r="AW118" s="17" t="str">
        <f>_xlfn.XLOOKUP(G118,ABNT5101!I:I,ABNT5101!L:L)</f>
        <v>-</v>
      </c>
      <c r="AX118" s="17">
        <f>_xlfn.XLOOKUP(G118,ABNT5101!$I:$I,ABNT5101!M:M)</f>
        <v>0.18</v>
      </c>
      <c r="AY118" s="17" t="str">
        <f>_xlfn.XLOOKUP(G118,ABNT5101!$I:$I,ABNT5101!N:N)</f>
        <v>-</v>
      </c>
      <c r="AZ118" s="17">
        <f>_xlfn.XLOOKUP(G118,ABNT5101!$I:$I,ABNT5101!O:O)</f>
        <v>16</v>
      </c>
      <c r="BA118" s="20" t="str">
        <f t="shared" si="4"/>
        <v>ATENDE</v>
      </c>
      <c r="BB118" s="21">
        <f t="shared" ref="BB118:BC118" si="153">BE118/AU118-1</f>
        <v>0.39000000000000012</v>
      </c>
      <c r="BC118" s="21">
        <f t="shared" si="153"/>
        <v>2.2777777777777777</v>
      </c>
      <c r="BD118" s="21" t="str">
        <f t="shared" si="6"/>
        <v>-</v>
      </c>
      <c r="BE118" s="22">
        <v>13.9</v>
      </c>
      <c r="BF118" s="22">
        <v>0.59</v>
      </c>
      <c r="BG118" s="22"/>
      <c r="BH118" s="22"/>
      <c r="BI118" s="23"/>
      <c r="BJ118" s="22"/>
      <c r="BK118" s="20" t="str">
        <f t="shared" si="7"/>
        <v>ATENDE</v>
      </c>
      <c r="BL118" s="20" t="str">
        <f t="shared" si="8"/>
        <v>ATENDE</v>
      </c>
      <c r="BM118" s="20" t="str">
        <f t="shared" si="9"/>
        <v>ATENDE</v>
      </c>
      <c r="BN118" s="20" t="str">
        <f t="shared" si="10"/>
        <v>ATENDE</v>
      </c>
      <c r="BO118" s="24" t="str">
        <f t="shared" si="11"/>
        <v>C4</v>
      </c>
      <c r="BP118" s="24" t="str">
        <f t="shared" si="80"/>
        <v>P6</v>
      </c>
      <c r="BQ118" s="25">
        <f t="shared" si="13"/>
        <v>2.1033333333333335</v>
      </c>
      <c r="BR118" s="22">
        <v>9.31</v>
      </c>
      <c r="BS118" s="22">
        <v>5.3</v>
      </c>
      <c r="BT118" s="24">
        <f>IF(BP118="-","-",_xlfn.XLOOKUP(BP118,ABNT5101!$B$4:$B$9,ABNT5101!$C$4:$C$9))</f>
        <v>3</v>
      </c>
      <c r="BU118" s="24">
        <f>IF(BP118="-","-",_xlfn.XLOOKUP(BP118,ABNT5101!$B$4:$B$9,ABNT5101!$D$4:$D$9))</f>
        <v>0.6</v>
      </c>
      <c r="BV118" s="20" t="str">
        <f t="shared" si="14"/>
        <v>ATENDE</v>
      </c>
      <c r="BW118" s="20" t="str">
        <f t="shared" si="15"/>
        <v>ATENDE</v>
      </c>
      <c r="BX118" s="20" t="str">
        <f t="shared" si="16"/>
        <v>ATENDE</v>
      </c>
      <c r="BY118" s="24" t="str">
        <f t="shared" si="151"/>
        <v>P6</v>
      </c>
      <c r="BZ118" s="25">
        <f t="shared" si="31"/>
        <v>1.6366666666666667</v>
      </c>
      <c r="CA118" s="24">
        <v>7.91</v>
      </c>
      <c r="CB118" s="24">
        <v>6.23</v>
      </c>
      <c r="CC118" s="20">
        <f>IF(BY118="-","-",_xlfn.XLOOKUP(BY118,ABNT5101!$B$4:$B$9,ABNT5101!$C$4:$C$9))</f>
        <v>3</v>
      </c>
      <c r="CD118" s="24">
        <f>IF(BY118="-","-",_xlfn.XLOOKUP(BY118,ABNT5101!$B$4:$B$9,ABNT5101!$D$4:$D$9))</f>
        <v>0.6</v>
      </c>
      <c r="CE118" s="20" t="str">
        <f t="shared" si="18"/>
        <v>ATENDE</v>
      </c>
      <c r="CF118" s="20" t="str">
        <f t="shared" si="19"/>
        <v>ATENDE</v>
      </c>
      <c r="CG118" s="20" t="str">
        <f t="shared" si="20"/>
        <v>ATENDE</v>
      </c>
      <c r="CH118" s="26" t="str">
        <f>_xlfn.XLOOKUP(CI118,'Banco de dados'!$B:$B,'Banco de dados'!$D:$D)</f>
        <v>TECNOWATT</v>
      </c>
      <c r="CI118" s="50" t="s">
        <v>477</v>
      </c>
      <c r="CJ118" s="26" t="str">
        <f>_xlfn.XLOOKUP(CI118,'Banco de dados'!$B:$B,'Banco de dados'!$E:$E)</f>
        <v>SIGSAGPTLRRSSNDL_30W_38IBBRS
1-10C1MUN6.5</v>
      </c>
      <c r="CK118" s="26"/>
      <c r="CL118" s="26" t="e">
        <f>IF(CK118="-","-",_xlfn.XLOOKUP(CK118,'Banco de dados'!$B:$B,'Banco de dados'!$E:$E))</f>
        <v>#N/A</v>
      </c>
      <c r="CM118" s="28">
        <f t="shared" si="21"/>
        <v>1</v>
      </c>
      <c r="CN118" s="26">
        <f>_xlfn.XLOOKUP(CI118,'Banco de dados'!$B:$B,'Banco de dados'!$H:$H)</f>
        <v>30</v>
      </c>
      <c r="CO118" s="26" t="e">
        <f t="array" aca="1" ref="CO118" ca="1">_xludf.XLOOKUP(CK118,'Banco de dados'!$B:$B,'Banco de dados'!$H:$H)</f>
        <v>#NAME?</v>
      </c>
      <c r="CP118" s="26" t="e">
        <f t="array" aca="1" ref="CP118" ca="1">_xludf.XLOOKUP(CI118,'Banco de dados'!$B:$B,'Banco de dados'!$F:$F)</f>
        <v>#NAME?</v>
      </c>
      <c r="CQ118" s="26" t="e">
        <f t="array" aca="1" ref="CQ118" ca="1">_xludf.XLOOKUP(CK118,'Banco de dados'!$B:$B,'Banco de dados'!$F:$F)</f>
        <v>#NAME?</v>
      </c>
      <c r="CR118" s="27">
        <v>168</v>
      </c>
      <c r="CS118" s="27"/>
      <c r="CT118" s="26" t="str">
        <f>IF(AG118=0.5,"Suporte",IF(AND(AG118&gt;='Braços de IP'!$B$9,AG118&lt;='Braços de IP'!$D$9),'Braços de IP'!$E$9,IF(AND(AG118&gt;='Braços de IP'!$B$10,AG118&lt;='Braços de IP'!$D$10),'Braços de IP'!$E$10,IF(AND(AG118&gt;='Braços de IP'!$B$11,AG118&lt;='Braços de IP'!$D$11),'Braços de IP'!$E$11,IF(AND(AG118&gt;='Braços de IP'!$B$12,AG118&lt;='Braços de IP'!$D$12),'Braços de IP'!$E$12,IF(AND(AG118&gt;='Braços de IP'!$B$13,AG118&lt;='Braços de IP'!$D$13),'Braços de IP'!$E$13,IF(AND(AG118&gt;='Braços de IP'!$B$14,AG118&lt;='Braços de IP'!$D$14),'Braços de IP'!$E$14,"ERRO")))))))</f>
        <v>Médio I</v>
      </c>
      <c r="CU118" s="27"/>
      <c r="CV118" s="26" t="str">
        <f>IF($CU118="","",VLOOKUP($CU118,'Braços de IP'!$E$9:$I$15,2,0))</f>
        <v/>
      </c>
      <c r="CW118" s="29" t="str">
        <f>IF($CU118="","",VLOOKUP($CU118,'Braços de IP'!$E$9:$I$15,5,0))</f>
        <v/>
      </c>
      <c r="CX118" s="26"/>
      <c r="CY118" s="26"/>
      <c r="CZ118" s="26"/>
      <c r="DA118" s="26"/>
      <c r="DB118" s="26"/>
      <c r="DC118" s="26"/>
      <c r="DD118" s="30">
        <f t="shared" si="22"/>
        <v>30</v>
      </c>
      <c r="DE118" s="31">
        <f t="shared" si="23"/>
        <v>96</v>
      </c>
      <c r="DF118" s="30">
        <f t="shared" si="24"/>
        <v>126</v>
      </c>
      <c r="DG118" s="32">
        <f t="shared" si="25"/>
        <v>0.6875</v>
      </c>
      <c r="DH118" s="33" t="s">
        <v>143</v>
      </c>
      <c r="DI118" s="34"/>
      <c r="DJ118" s="35"/>
      <c r="DK118" s="16" t="s">
        <v>144</v>
      </c>
      <c r="DL118" s="16"/>
    </row>
    <row r="119" spans="1:116" ht="15.75" hidden="1" customHeight="1" x14ac:dyDescent="0.25">
      <c r="A119" s="1" t="s">
        <v>218</v>
      </c>
      <c r="B119" s="15">
        <v>373</v>
      </c>
      <c r="C119" s="15" t="s">
        <v>167</v>
      </c>
      <c r="D119" s="16" t="s">
        <v>219</v>
      </c>
      <c r="E119" s="16">
        <v>-8.1323000000000008</v>
      </c>
      <c r="F119" s="16">
        <v>-34.953291</v>
      </c>
      <c r="G119" s="16" t="s">
        <v>136</v>
      </c>
      <c r="H119" s="16" t="s">
        <v>136</v>
      </c>
      <c r="I119" s="16" t="s">
        <v>135</v>
      </c>
      <c r="J119" s="16" t="s">
        <v>137</v>
      </c>
      <c r="K119" s="16">
        <v>55</v>
      </c>
      <c r="L119" s="16" t="s">
        <v>138</v>
      </c>
      <c r="M119" s="16">
        <v>0</v>
      </c>
      <c r="N119" s="16"/>
      <c r="O119" s="16">
        <v>1</v>
      </c>
      <c r="P119" s="16">
        <v>1.5</v>
      </c>
      <c r="Q119" s="17"/>
      <c r="R119" s="16"/>
      <c r="S119" s="16"/>
      <c r="T119" s="16"/>
      <c r="U119" s="17"/>
      <c r="V119" s="16">
        <v>0</v>
      </c>
      <c r="W119" s="16"/>
      <c r="X119" s="16"/>
      <c r="Y119" s="16">
        <v>0</v>
      </c>
      <c r="Z119" s="16">
        <v>0</v>
      </c>
      <c r="AA119" s="16" t="s">
        <v>139</v>
      </c>
      <c r="AB119" s="16" t="s">
        <v>140</v>
      </c>
      <c r="AC119" s="16">
        <v>16.5</v>
      </c>
      <c r="AD119" s="16">
        <v>5.84</v>
      </c>
      <c r="AE119" s="16">
        <v>1</v>
      </c>
      <c r="AF119" s="16">
        <v>0.69</v>
      </c>
      <c r="AG119" s="16">
        <v>1.05</v>
      </c>
      <c r="AH119" s="16"/>
      <c r="AI119" s="16"/>
      <c r="AJ119" s="16"/>
      <c r="AK119" s="16"/>
      <c r="AL119" s="16"/>
      <c r="AM119" s="16">
        <v>0</v>
      </c>
      <c r="AN119" s="16"/>
      <c r="AO119" s="16">
        <v>0</v>
      </c>
      <c r="AP119" s="16">
        <v>0</v>
      </c>
      <c r="AQ119" s="16">
        <v>0</v>
      </c>
      <c r="AR119" s="17" t="s">
        <v>136</v>
      </c>
      <c r="AS119" s="19">
        <f t="shared" si="3"/>
        <v>0</v>
      </c>
      <c r="AT119" s="19"/>
      <c r="AU119" s="19" t="e">
        <f>VLOOKUP(G119,ABNT5101!$I$3:$J$9,2)</f>
        <v>#N/A</v>
      </c>
      <c r="AV119" s="19" t="e">
        <f>VLOOKUP(G119,ABNT5101!$I$3:$M$9,5)</f>
        <v>#N/A</v>
      </c>
      <c r="AW119" s="17" t="str">
        <f>_xlfn.XLOOKUP(G119,ABNT5101!I:I,ABNT5101!L:L)</f>
        <v>-</v>
      </c>
      <c r="AX119" s="17" t="str">
        <f>_xlfn.XLOOKUP(G119,ABNT5101!$I:$I,ABNT5101!M:M)</f>
        <v>-</v>
      </c>
      <c r="AY119" s="17" t="str">
        <f>_xlfn.XLOOKUP(G119,ABNT5101!$I:$I,ABNT5101!N:N)</f>
        <v>-</v>
      </c>
      <c r="AZ119" s="17" t="str">
        <f>_xlfn.XLOOKUP(G119,ABNT5101!$I:$I,ABNT5101!O:O)</f>
        <v>-</v>
      </c>
      <c r="BA119" s="20" t="e">
        <f t="shared" si="4"/>
        <v>#N/A</v>
      </c>
      <c r="BB119" s="21" t="e">
        <f t="shared" ref="BB119:BC119" si="154">BE119/AU119-1</f>
        <v>#N/A</v>
      </c>
      <c r="BC119" s="21" t="e">
        <f t="shared" si="154"/>
        <v>#N/A</v>
      </c>
      <c r="BD119" s="21" t="str">
        <f t="shared" si="6"/>
        <v>-</v>
      </c>
      <c r="BE119" s="22"/>
      <c r="BF119" s="22"/>
      <c r="BG119" s="22"/>
      <c r="BH119" s="22"/>
      <c r="BI119" s="23"/>
      <c r="BJ119" s="22"/>
      <c r="BK119" s="20" t="e">
        <f t="shared" si="7"/>
        <v>#N/A</v>
      </c>
      <c r="BL119" s="20" t="e">
        <f t="shared" si="8"/>
        <v>#N/A</v>
      </c>
      <c r="BM119" s="20" t="e">
        <f t="shared" si="9"/>
        <v>#N/A</v>
      </c>
      <c r="BN119" s="20" t="str">
        <f t="shared" si="10"/>
        <v>ATENDE</v>
      </c>
      <c r="BO119" s="24" t="str">
        <f t="shared" si="11"/>
        <v>-</v>
      </c>
      <c r="BP119" s="24" t="str">
        <f t="shared" si="80"/>
        <v>P6</v>
      </c>
      <c r="BQ119" s="25">
        <f t="shared" si="13"/>
        <v>-1</v>
      </c>
      <c r="BR119" s="22"/>
      <c r="BS119" s="22"/>
      <c r="BT119" s="24">
        <f>IF(BP119="-","-",_xlfn.XLOOKUP(BP119,ABNT5101!$B$4:$B$9,ABNT5101!$C$4:$C$9))</f>
        <v>3</v>
      </c>
      <c r="BU119" s="24">
        <f>IF(BP119="-","-",_xlfn.XLOOKUP(BP119,ABNT5101!$B$4:$B$9,ABNT5101!$D$4:$D$9))</f>
        <v>0.6</v>
      </c>
      <c r="BV119" s="20" t="str">
        <f t="shared" si="14"/>
        <v>NÃO ATENDE</v>
      </c>
      <c r="BW119" s="20" t="str">
        <f t="shared" si="15"/>
        <v>NÃO ATENDE</v>
      </c>
      <c r="BX119" s="20" t="str">
        <f t="shared" si="16"/>
        <v>NÃO ATENDE</v>
      </c>
      <c r="BY119" s="24" t="s">
        <v>136</v>
      </c>
      <c r="BZ119" s="25" t="e">
        <f t="shared" si="31"/>
        <v>#VALUE!</v>
      </c>
      <c r="CA119" s="24"/>
      <c r="CB119" s="24"/>
      <c r="CC119" s="20" t="str">
        <f>IF(BY119="-","-",_xlfn.XLOOKUP(BY119,ABNT5101!$B$4:$B$9,ABNT5101!$C$4:$C$9))</f>
        <v>-</v>
      </c>
      <c r="CD119" s="24" t="str">
        <f>IF(BY119="-","-",_xlfn.XLOOKUP(BY119,ABNT5101!$B$4:$B$9,ABNT5101!$D$4:$D$9))</f>
        <v>-</v>
      </c>
      <c r="CE119" s="20" t="str">
        <f t="shared" si="18"/>
        <v>-</v>
      </c>
      <c r="CF119" s="20" t="str">
        <f t="shared" si="19"/>
        <v>-</v>
      </c>
      <c r="CG119" s="20" t="str">
        <f t="shared" si="20"/>
        <v>-</v>
      </c>
      <c r="CH119" s="26" t="e">
        <f>_xlfn.XLOOKUP(CI119,'Banco de dados'!$B:$B,'Banco de dados'!$D:$D)</f>
        <v>#N/A</v>
      </c>
      <c r="CI119" s="27"/>
      <c r="CJ119" s="26" t="e">
        <f>_xlfn.XLOOKUP(CI119,'Banco de dados'!$B:$B,'Banco de dados'!$E:$E)</f>
        <v>#N/A</v>
      </c>
      <c r="CK119" s="26"/>
      <c r="CL119" s="26" t="e">
        <f>IF(CK119="-","-",_xlfn.XLOOKUP(CK119,'Banco de dados'!$B:$B,'Banco de dados'!$E:$E))</f>
        <v>#N/A</v>
      </c>
      <c r="CM119" s="28">
        <f t="shared" si="21"/>
        <v>1</v>
      </c>
      <c r="CN119" s="26">
        <f>_xlfn.XLOOKUP(CI119,'Banco de dados'!$B:$B,'Banco de dados'!$H:$H)</f>
        <v>0</v>
      </c>
      <c r="CO119" s="26" t="e">
        <f t="array" aca="1" ref="CO119" ca="1">_xludf.XLOOKUP(CK119,'Banco de dados'!$B:$B,'Banco de dados'!$H:$H)</f>
        <v>#NAME?</v>
      </c>
      <c r="CP119" s="26" t="e">
        <f t="array" aca="1" ref="CP119" ca="1">_xludf.XLOOKUP(CI119,'Banco de dados'!$B:$B,'Banco de dados'!$F:$F)</f>
        <v>#NAME?</v>
      </c>
      <c r="CQ119" s="26" t="e">
        <f t="array" aca="1" ref="CQ119" ca="1">_xludf.XLOOKUP(CK119,'Banco de dados'!$B:$B,'Banco de dados'!$F:$F)</f>
        <v>#NAME?</v>
      </c>
      <c r="CR119" s="27">
        <v>172</v>
      </c>
      <c r="CS119" s="27"/>
      <c r="CT119" s="26" t="str">
        <f>IF(AG119=0.5,"Suporte",IF(AND(AG119&gt;='Braços de IP'!$B$9,AG119&lt;='Braços de IP'!$D$9),'Braços de IP'!$E$9,IF(AND(AG119&gt;='Braços de IP'!$B$10,AG119&lt;='Braços de IP'!$D$10),'Braços de IP'!$E$10,IF(AND(AG119&gt;='Braços de IP'!$B$11,AG119&lt;='Braços de IP'!$D$11),'Braços de IP'!$E$11,IF(AND(AG119&gt;='Braços de IP'!$B$12,AG119&lt;='Braços de IP'!$D$12),'Braços de IP'!$E$12,IF(AND(AG119&gt;='Braços de IP'!$B$13,AG119&lt;='Braços de IP'!$D$13),'Braços de IP'!$E$13,IF(AND(AG119&gt;='Braços de IP'!$B$14,AG119&lt;='Braços de IP'!$D$14),'Braços de IP'!$E$14,"ERRO")))))))</f>
        <v>Curto I</v>
      </c>
      <c r="CU119" s="27"/>
      <c r="CV119" s="26" t="str">
        <f>IF($CU119="","",VLOOKUP($CU119,'Braços de IP'!$E$9:$I$15,2,0))</f>
        <v/>
      </c>
      <c r="CW119" s="29" t="str">
        <f>IF($CU119="","",VLOOKUP($CU119,'Braços de IP'!$E$9:$I$15,5,0))</f>
        <v/>
      </c>
      <c r="CX119" s="26"/>
      <c r="CY119" s="26"/>
      <c r="CZ119" s="26"/>
      <c r="DA119" s="26"/>
      <c r="DB119" s="26"/>
      <c r="DC119" s="26"/>
      <c r="DD119" s="30">
        <f t="shared" si="22"/>
        <v>0</v>
      </c>
      <c r="DE119" s="31">
        <f t="shared" si="23"/>
        <v>55</v>
      </c>
      <c r="DF119" s="30">
        <f t="shared" si="24"/>
        <v>55</v>
      </c>
      <c r="DG119" s="32">
        <f t="shared" si="25"/>
        <v>1</v>
      </c>
      <c r="DH119" s="33" t="s">
        <v>143</v>
      </c>
      <c r="DI119" s="34"/>
      <c r="DJ119" s="35"/>
      <c r="DK119" s="16" t="s">
        <v>144</v>
      </c>
      <c r="DL119" s="16"/>
    </row>
    <row r="120" spans="1:116" ht="15.75" hidden="1" customHeight="1" x14ac:dyDescent="0.25">
      <c r="A120" s="1" t="s">
        <v>218</v>
      </c>
      <c r="B120" s="15">
        <v>373</v>
      </c>
      <c r="C120" s="15" t="s">
        <v>167</v>
      </c>
      <c r="D120" s="16" t="s">
        <v>219</v>
      </c>
      <c r="E120" s="16">
        <v>-8.1323000000000008</v>
      </c>
      <c r="F120" s="16">
        <v>-34.953291</v>
      </c>
      <c r="G120" s="16" t="s">
        <v>136</v>
      </c>
      <c r="H120" s="16" t="s">
        <v>136</v>
      </c>
      <c r="I120" s="16" t="s">
        <v>135</v>
      </c>
      <c r="J120" s="16" t="s">
        <v>137</v>
      </c>
      <c r="K120" s="16">
        <v>55</v>
      </c>
      <c r="L120" s="16" t="s">
        <v>138</v>
      </c>
      <c r="M120" s="16">
        <v>0</v>
      </c>
      <c r="N120" s="16"/>
      <c r="O120" s="16">
        <v>1</v>
      </c>
      <c r="P120" s="16">
        <v>1.5</v>
      </c>
      <c r="Q120" s="17"/>
      <c r="R120" s="16"/>
      <c r="S120" s="16"/>
      <c r="T120" s="16"/>
      <c r="U120" s="17"/>
      <c r="V120" s="16">
        <v>0</v>
      </c>
      <c r="W120" s="16"/>
      <c r="X120" s="16"/>
      <c r="Y120" s="16">
        <v>0</v>
      </c>
      <c r="Z120" s="16">
        <v>0</v>
      </c>
      <c r="AA120" s="16" t="s">
        <v>139</v>
      </c>
      <c r="AB120" s="16" t="s">
        <v>140</v>
      </c>
      <c r="AC120" s="16">
        <v>16.5</v>
      </c>
      <c r="AD120" s="16">
        <v>5.84</v>
      </c>
      <c r="AE120" s="16">
        <v>1</v>
      </c>
      <c r="AF120" s="16">
        <v>0.69</v>
      </c>
      <c r="AG120" s="16">
        <v>1.05</v>
      </c>
      <c r="AH120" s="16"/>
      <c r="AI120" s="16"/>
      <c r="AJ120" s="16"/>
      <c r="AK120" s="16"/>
      <c r="AL120" s="16"/>
      <c r="AM120" s="16">
        <v>0</v>
      </c>
      <c r="AN120" s="16"/>
      <c r="AO120" s="16">
        <v>0</v>
      </c>
      <c r="AP120" s="16">
        <v>0</v>
      </c>
      <c r="AQ120" s="16">
        <v>0</v>
      </c>
      <c r="AR120" s="17" t="s">
        <v>136</v>
      </c>
      <c r="AS120" s="19">
        <f t="shared" si="3"/>
        <v>0</v>
      </c>
      <c r="AT120" s="19"/>
      <c r="AU120" s="19" t="e">
        <f>VLOOKUP(G120,ABNT5101!$I$3:$J$9,2)</f>
        <v>#N/A</v>
      </c>
      <c r="AV120" s="19" t="e">
        <f>VLOOKUP(G120,ABNT5101!$I$3:$M$9,5)</f>
        <v>#N/A</v>
      </c>
      <c r="AW120" s="17" t="str">
        <f>_xlfn.XLOOKUP(G120,ABNT5101!I:I,ABNT5101!L:L)</f>
        <v>-</v>
      </c>
      <c r="AX120" s="17" t="str">
        <f>_xlfn.XLOOKUP(G120,ABNT5101!$I:$I,ABNT5101!M:M)</f>
        <v>-</v>
      </c>
      <c r="AY120" s="17" t="str">
        <f>_xlfn.XLOOKUP(G120,ABNT5101!$I:$I,ABNT5101!N:N)</f>
        <v>-</v>
      </c>
      <c r="AZ120" s="17" t="str">
        <f>_xlfn.XLOOKUP(G120,ABNT5101!$I:$I,ABNT5101!O:O)</f>
        <v>-</v>
      </c>
      <c r="BA120" s="20" t="e">
        <f t="shared" si="4"/>
        <v>#N/A</v>
      </c>
      <c r="BB120" s="21" t="e">
        <f t="shared" ref="BB120:BC120" si="155">BE120/AU120-1</f>
        <v>#N/A</v>
      </c>
      <c r="BC120" s="21" t="e">
        <f t="shared" si="155"/>
        <v>#N/A</v>
      </c>
      <c r="BD120" s="21" t="str">
        <f t="shared" si="6"/>
        <v>-</v>
      </c>
      <c r="BE120" s="22"/>
      <c r="BF120" s="22"/>
      <c r="BG120" s="22"/>
      <c r="BH120" s="22"/>
      <c r="BI120" s="23"/>
      <c r="BJ120" s="22"/>
      <c r="BK120" s="20" t="e">
        <f t="shared" si="7"/>
        <v>#N/A</v>
      </c>
      <c r="BL120" s="20" t="e">
        <f t="shared" si="8"/>
        <v>#N/A</v>
      </c>
      <c r="BM120" s="20" t="e">
        <f t="shared" si="9"/>
        <v>#N/A</v>
      </c>
      <c r="BN120" s="20" t="str">
        <f t="shared" si="10"/>
        <v>ATENDE</v>
      </c>
      <c r="BO120" s="24" t="str">
        <f t="shared" si="11"/>
        <v>-</v>
      </c>
      <c r="BP120" s="24" t="str">
        <f t="shared" si="80"/>
        <v>P6</v>
      </c>
      <c r="BQ120" s="25">
        <f t="shared" si="13"/>
        <v>-1</v>
      </c>
      <c r="BR120" s="22"/>
      <c r="BS120" s="22"/>
      <c r="BT120" s="24">
        <f>IF(BP120="-","-",_xlfn.XLOOKUP(BP120,ABNT5101!$B$4:$B$9,ABNT5101!$C$4:$C$9))</f>
        <v>3</v>
      </c>
      <c r="BU120" s="24">
        <f>IF(BP120="-","-",_xlfn.XLOOKUP(BP120,ABNT5101!$B$4:$B$9,ABNT5101!$D$4:$D$9))</f>
        <v>0.6</v>
      </c>
      <c r="BV120" s="20" t="str">
        <f t="shared" si="14"/>
        <v>NÃO ATENDE</v>
      </c>
      <c r="BW120" s="20" t="str">
        <f t="shared" si="15"/>
        <v>NÃO ATENDE</v>
      </c>
      <c r="BX120" s="20" t="str">
        <f t="shared" si="16"/>
        <v>NÃO ATENDE</v>
      </c>
      <c r="BY120" s="24" t="s">
        <v>136</v>
      </c>
      <c r="BZ120" s="25" t="e">
        <f t="shared" si="31"/>
        <v>#VALUE!</v>
      </c>
      <c r="CA120" s="24"/>
      <c r="CB120" s="24"/>
      <c r="CC120" s="20" t="str">
        <f>IF(BY120="-","-",_xlfn.XLOOKUP(BY120,ABNT5101!$B$4:$B$9,ABNT5101!$C$4:$C$9))</f>
        <v>-</v>
      </c>
      <c r="CD120" s="24" t="str">
        <f>IF(BY120="-","-",_xlfn.XLOOKUP(BY120,ABNT5101!$B$4:$B$9,ABNT5101!$D$4:$D$9))</f>
        <v>-</v>
      </c>
      <c r="CE120" s="20" t="str">
        <f t="shared" si="18"/>
        <v>-</v>
      </c>
      <c r="CF120" s="20" t="str">
        <f t="shared" si="19"/>
        <v>-</v>
      </c>
      <c r="CG120" s="20" t="str">
        <f t="shared" si="20"/>
        <v>-</v>
      </c>
      <c r="CH120" s="26" t="e">
        <f>_xlfn.XLOOKUP(CI120,'Banco de dados'!$B:$B,'Banco de dados'!$D:$D)</f>
        <v>#N/A</v>
      </c>
      <c r="CI120" s="27"/>
      <c r="CJ120" s="26" t="e">
        <f>_xlfn.XLOOKUP(CI120,'Banco de dados'!$B:$B,'Banco de dados'!$E:$E)</f>
        <v>#N/A</v>
      </c>
      <c r="CK120" s="26"/>
      <c r="CL120" s="26" t="e">
        <f>IF(CK120="-","-",_xlfn.XLOOKUP(CK120,'Banco de dados'!$B:$B,'Banco de dados'!$E:$E))</f>
        <v>#N/A</v>
      </c>
      <c r="CM120" s="28">
        <f t="shared" si="21"/>
        <v>1</v>
      </c>
      <c r="CN120" s="26">
        <f>_xlfn.XLOOKUP(CI120,'Banco de dados'!$B:$B,'Banco de dados'!$H:$H)</f>
        <v>0</v>
      </c>
      <c r="CO120" s="26" t="e">
        <f t="array" aca="1" ref="CO120" ca="1">_xludf.XLOOKUP(CK120,'Banco de dados'!$B:$B,'Banco de dados'!$H:$H)</f>
        <v>#NAME?</v>
      </c>
      <c r="CP120" s="26" t="e">
        <f t="array" aca="1" ref="CP120" ca="1">_xludf.XLOOKUP(CI120,'Banco de dados'!$B:$B,'Banco de dados'!$F:$F)</f>
        <v>#NAME?</v>
      </c>
      <c r="CQ120" s="26" t="e">
        <f t="array" aca="1" ref="CQ120" ca="1">_xludf.XLOOKUP(CK120,'Banco de dados'!$B:$B,'Banco de dados'!$F:$F)</f>
        <v>#NAME?</v>
      </c>
      <c r="CR120" s="27">
        <v>173</v>
      </c>
      <c r="CS120" s="27"/>
      <c r="CT120" s="26" t="str">
        <f>IF(AG120=0.5,"Suporte",IF(AND(AG120&gt;='Braços de IP'!$B$9,AG120&lt;='Braços de IP'!$D$9),'Braços de IP'!$E$9,IF(AND(AG120&gt;='Braços de IP'!$B$10,AG120&lt;='Braços de IP'!$D$10),'Braços de IP'!$E$10,IF(AND(AG120&gt;='Braços de IP'!$B$11,AG120&lt;='Braços de IP'!$D$11),'Braços de IP'!$E$11,IF(AND(AG120&gt;='Braços de IP'!$B$12,AG120&lt;='Braços de IP'!$D$12),'Braços de IP'!$E$12,IF(AND(AG120&gt;='Braços de IP'!$B$13,AG120&lt;='Braços de IP'!$D$13),'Braços de IP'!$E$13,IF(AND(AG120&gt;='Braços de IP'!$B$14,AG120&lt;='Braços de IP'!$D$14),'Braços de IP'!$E$14,"ERRO")))))))</f>
        <v>Curto I</v>
      </c>
      <c r="CU120" s="27"/>
      <c r="CV120" s="26" t="str">
        <f>IF($CU120="","",VLOOKUP($CU120,'Braços de IP'!$E$9:$I$15,2,0))</f>
        <v/>
      </c>
      <c r="CW120" s="29" t="str">
        <f>IF($CU120="","",VLOOKUP($CU120,'Braços de IP'!$E$9:$I$15,5,0))</f>
        <v/>
      </c>
      <c r="CX120" s="26"/>
      <c r="CY120" s="26"/>
      <c r="CZ120" s="26"/>
      <c r="DA120" s="26"/>
      <c r="DB120" s="26"/>
      <c r="DC120" s="26"/>
      <c r="DD120" s="30">
        <f t="shared" si="22"/>
        <v>0</v>
      </c>
      <c r="DE120" s="31">
        <f t="shared" si="23"/>
        <v>55</v>
      </c>
      <c r="DF120" s="30">
        <f t="shared" si="24"/>
        <v>55</v>
      </c>
      <c r="DG120" s="32">
        <f t="shared" si="25"/>
        <v>1</v>
      </c>
      <c r="DH120" s="33" t="s">
        <v>143</v>
      </c>
      <c r="DI120" s="34"/>
      <c r="DJ120" s="35"/>
      <c r="DK120" s="16" t="s">
        <v>144</v>
      </c>
      <c r="DL120" s="16"/>
    </row>
    <row r="121" spans="1:116" ht="15.75" hidden="1" customHeight="1" x14ac:dyDescent="0.25">
      <c r="A121" s="1" t="s">
        <v>218</v>
      </c>
      <c r="B121" s="15">
        <v>373</v>
      </c>
      <c r="C121" s="15" t="s">
        <v>167</v>
      </c>
      <c r="D121" s="16" t="s">
        <v>219</v>
      </c>
      <c r="E121" s="16">
        <v>-8.1323000000000008</v>
      </c>
      <c r="F121" s="16">
        <v>-34.953291</v>
      </c>
      <c r="G121" s="16" t="s">
        <v>136</v>
      </c>
      <c r="H121" s="16" t="s">
        <v>136</v>
      </c>
      <c r="I121" s="16" t="s">
        <v>135</v>
      </c>
      <c r="J121" s="16" t="s">
        <v>137</v>
      </c>
      <c r="K121" s="16">
        <v>55</v>
      </c>
      <c r="L121" s="16" t="s">
        <v>138</v>
      </c>
      <c r="M121" s="16">
        <v>0</v>
      </c>
      <c r="N121" s="16"/>
      <c r="O121" s="16">
        <v>1</v>
      </c>
      <c r="P121" s="16">
        <v>1.5</v>
      </c>
      <c r="Q121" s="17"/>
      <c r="R121" s="16"/>
      <c r="S121" s="16"/>
      <c r="T121" s="16"/>
      <c r="U121" s="17"/>
      <c r="V121" s="16">
        <v>0</v>
      </c>
      <c r="W121" s="16"/>
      <c r="X121" s="16"/>
      <c r="Y121" s="16">
        <v>0</v>
      </c>
      <c r="Z121" s="16">
        <v>0</v>
      </c>
      <c r="AA121" s="16" t="s">
        <v>139</v>
      </c>
      <c r="AB121" s="16" t="s">
        <v>140</v>
      </c>
      <c r="AC121" s="16">
        <v>16.5</v>
      </c>
      <c r="AD121" s="16">
        <v>5.84</v>
      </c>
      <c r="AE121" s="16">
        <v>1</v>
      </c>
      <c r="AF121" s="16">
        <v>0.69</v>
      </c>
      <c r="AG121" s="16">
        <v>1.05</v>
      </c>
      <c r="AH121" s="16"/>
      <c r="AI121" s="16"/>
      <c r="AJ121" s="16"/>
      <c r="AK121" s="16"/>
      <c r="AL121" s="16"/>
      <c r="AM121" s="16">
        <v>0</v>
      </c>
      <c r="AN121" s="16"/>
      <c r="AO121" s="16">
        <v>0</v>
      </c>
      <c r="AP121" s="16">
        <v>0</v>
      </c>
      <c r="AQ121" s="16">
        <v>0</v>
      </c>
      <c r="AR121" s="17" t="s">
        <v>136</v>
      </c>
      <c r="AS121" s="19">
        <f t="shared" si="3"/>
        <v>0</v>
      </c>
      <c r="AT121" s="19"/>
      <c r="AU121" s="19" t="e">
        <f>VLOOKUP(G121,ABNT5101!$I$3:$J$9,2)</f>
        <v>#N/A</v>
      </c>
      <c r="AV121" s="19" t="e">
        <f>VLOOKUP(G121,ABNT5101!$I$3:$M$9,5)</f>
        <v>#N/A</v>
      </c>
      <c r="AW121" s="17" t="str">
        <f>_xlfn.XLOOKUP(G121,ABNT5101!I:I,ABNT5101!L:L)</f>
        <v>-</v>
      </c>
      <c r="AX121" s="17" t="str">
        <f>_xlfn.XLOOKUP(G121,ABNT5101!$I:$I,ABNT5101!M:M)</f>
        <v>-</v>
      </c>
      <c r="AY121" s="17" t="str">
        <f>_xlfn.XLOOKUP(G121,ABNT5101!$I:$I,ABNT5101!N:N)</f>
        <v>-</v>
      </c>
      <c r="AZ121" s="17" t="str">
        <f>_xlfn.XLOOKUP(G121,ABNT5101!$I:$I,ABNT5101!O:O)</f>
        <v>-</v>
      </c>
      <c r="BA121" s="20" t="e">
        <f t="shared" si="4"/>
        <v>#N/A</v>
      </c>
      <c r="BB121" s="21" t="e">
        <f t="shared" ref="BB121:BC121" si="156">BE121/AU121-1</f>
        <v>#N/A</v>
      </c>
      <c r="BC121" s="21" t="e">
        <f t="shared" si="156"/>
        <v>#N/A</v>
      </c>
      <c r="BD121" s="21" t="str">
        <f t="shared" si="6"/>
        <v>-</v>
      </c>
      <c r="BE121" s="22"/>
      <c r="BF121" s="22"/>
      <c r="BG121" s="22"/>
      <c r="BH121" s="22"/>
      <c r="BI121" s="23"/>
      <c r="BJ121" s="22"/>
      <c r="BK121" s="20" t="e">
        <f t="shared" si="7"/>
        <v>#N/A</v>
      </c>
      <c r="BL121" s="20" t="e">
        <f t="shared" si="8"/>
        <v>#N/A</v>
      </c>
      <c r="BM121" s="20" t="e">
        <f t="shared" si="9"/>
        <v>#N/A</v>
      </c>
      <c r="BN121" s="20" t="str">
        <f t="shared" si="10"/>
        <v>ATENDE</v>
      </c>
      <c r="BO121" s="24" t="str">
        <f t="shared" si="11"/>
        <v>-</v>
      </c>
      <c r="BP121" s="24" t="str">
        <f t="shared" si="80"/>
        <v>P6</v>
      </c>
      <c r="BQ121" s="25">
        <f t="shared" si="13"/>
        <v>-1</v>
      </c>
      <c r="BR121" s="22"/>
      <c r="BS121" s="22"/>
      <c r="BT121" s="24">
        <f>IF(BP121="-","-",_xlfn.XLOOKUP(BP121,ABNT5101!$B$4:$B$9,ABNT5101!$C$4:$C$9))</f>
        <v>3</v>
      </c>
      <c r="BU121" s="24">
        <f>IF(BP121="-","-",_xlfn.XLOOKUP(BP121,ABNT5101!$B$4:$B$9,ABNT5101!$D$4:$D$9))</f>
        <v>0.6</v>
      </c>
      <c r="BV121" s="20" t="str">
        <f t="shared" si="14"/>
        <v>NÃO ATENDE</v>
      </c>
      <c r="BW121" s="20" t="str">
        <f t="shared" si="15"/>
        <v>NÃO ATENDE</v>
      </c>
      <c r="BX121" s="20" t="str">
        <f t="shared" si="16"/>
        <v>NÃO ATENDE</v>
      </c>
      <c r="BY121" s="24" t="s">
        <v>136</v>
      </c>
      <c r="BZ121" s="25" t="e">
        <f t="shared" si="31"/>
        <v>#VALUE!</v>
      </c>
      <c r="CA121" s="24"/>
      <c r="CB121" s="24"/>
      <c r="CC121" s="20" t="str">
        <f>IF(BY121="-","-",_xlfn.XLOOKUP(BY121,ABNT5101!$B$4:$B$9,ABNT5101!$C$4:$C$9))</f>
        <v>-</v>
      </c>
      <c r="CD121" s="24" t="str">
        <f>IF(BY121="-","-",_xlfn.XLOOKUP(BY121,ABNT5101!$B$4:$B$9,ABNT5101!$D$4:$D$9))</f>
        <v>-</v>
      </c>
      <c r="CE121" s="20" t="str">
        <f t="shared" si="18"/>
        <v>-</v>
      </c>
      <c r="CF121" s="20" t="str">
        <f t="shared" si="19"/>
        <v>-</v>
      </c>
      <c r="CG121" s="20" t="str">
        <f t="shared" si="20"/>
        <v>-</v>
      </c>
      <c r="CH121" s="26" t="e">
        <f>_xlfn.XLOOKUP(CI121,'Banco de dados'!$B:$B,'Banco de dados'!$D:$D)</f>
        <v>#N/A</v>
      </c>
      <c r="CI121" s="27"/>
      <c r="CJ121" s="26" t="e">
        <f>_xlfn.XLOOKUP(CI121,'Banco de dados'!$B:$B,'Banco de dados'!$E:$E)</f>
        <v>#N/A</v>
      </c>
      <c r="CK121" s="26"/>
      <c r="CL121" s="26" t="e">
        <f>IF(CK121="-","-",_xlfn.XLOOKUP(CK121,'Banco de dados'!$B:$B,'Banco de dados'!$E:$E))</f>
        <v>#N/A</v>
      </c>
      <c r="CM121" s="28">
        <f t="shared" si="21"/>
        <v>1</v>
      </c>
      <c r="CN121" s="26">
        <f>_xlfn.XLOOKUP(CI121,'Banco de dados'!$B:$B,'Banco de dados'!$H:$H)</f>
        <v>0</v>
      </c>
      <c r="CO121" s="26" t="e">
        <f t="array" aca="1" ref="CO121" ca="1">_xludf.XLOOKUP(CK121,'Banco de dados'!$B:$B,'Banco de dados'!$H:$H)</f>
        <v>#NAME?</v>
      </c>
      <c r="CP121" s="26" t="e">
        <f t="array" aca="1" ref="CP121" ca="1">_xludf.XLOOKUP(CI121,'Banco de dados'!$B:$B,'Banco de dados'!$F:$F)</f>
        <v>#NAME?</v>
      </c>
      <c r="CQ121" s="26" t="e">
        <f t="array" aca="1" ref="CQ121" ca="1">_xludf.XLOOKUP(CK121,'Banco de dados'!$B:$B,'Banco de dados'!$F:$F)</f>
        <v>#NAME?</v>
      </c>
      <c r="CR121" s="27">
        <v>174</v>
      </c>
      <c r="CS121" s="27"/>
      <c r="CT121" s="26" t="str">
        <f>IF(AG121=0.5,"Suporte",IF(AND(AG121&gt;='Braços de IP'!$B$9,AG121&lt;='Braços de IP'!$D$9),'Braços de IP'!$E$9,IF(AND(AG121&gt;='Braços de IP'!$B$10,AG121&lt;='Braços de IP'!$D$10),'Braços de IP'!$E$10,IF(AND(AG121&gt;='Braços de IP'!$B$11,AG121&lt;='Braços de IP'!$D$11),'Braços de IP'!$E$11,IF(AND(AG121&gt;='Braços de IP'!$B$12,AG121&lt;='Braços de IP'!$D$12),'Braços de IP'!$E$12,IF(AND(AG121&gt;='Braços de IP'!$B$13,AG121&lt;='Braços de IP'!$D$13),'Braços de IP'!$E$13,IF(AND(AG121&gt;='Braços de IP'!$B$14,AG121&lt;='Braços de IP'!$D$14),'Braços de IP'!$E$14,"ERRO")))))))</f>
        <v>Curto I</v>
      </c>
      <c r="CU121" s="27"/>
      <c r="CV121" s="26" t="str">
        <f>IF($CU121="","",VLOOKUP($CU121,'Braços de IP'!$E$9:$I$15,2,0))</f>
        <v/>
      </c>
      <c r="CW121" s="29" t="str">
        <f>IF($CU121="","",VLOOKUP($CU121,'Braços de IP'!$E$9:$I$15,5,0))</f>
        <v/>
      </c>
      <c r="CX121" s="26"/>
      <c r="CY121" s="26"/>
      <c r="CZ121" s="26"/>
      <c r="DA121" s="26"/>
      <c r="DB121" s="26"/>
      <c r="DC121" s="26"/>
      <c r="DD121" s="30">
        <f t="shared" si="22"/>
        <v>0</v>
      </c>
      <c r="DE121" s="31">
        <f t="shared" si="23"/>
        <v>55</v>
      </c>
      <c r="DF121" s="30">
        <f t="shared" si="24"/>
        <v>55</v>
      </c>
      <c r="DG121" s="32">
        <f t="shared" si="25"/>
        <v>1</v>
      </c>
      <c r="DH121" s="33" t="s">
        <v>143</v>
      </c>
      <c r="DI121" s="34"/>
      <c r="DJ121" s="35"/>
      <c r="DK121" s="16" t="s">
        <v>144</v>
      </c>
      <c r="DL121" s="16"/>
    </row>
    <row r="122" spans="1:116" ht="15.75" hidden="1" customHeight="1" x14ac:dyDescent="0.25">
      <c r="A122" s="1" t="s">
        <v>173</v>
      </c>
      <c r="B122" s="15">
        <v>374</v>
      </c>
      <c r="C122" s="15" t="s">
        <v>174</v>
      </c>
      <c r="D122" s="16" t="s">
        <v>220</v>
      </c>
      <c r="E122" s="16">
        <v>-8.1128900000000002</v>
      </c>
      <c r="F122" s="16">
        <v>-34.955195000000003</v>
      </c>
      <c r="G122" s="16" t="s">
        <v>157</v>
      </c>
      <c r="H122" s="16" t="s">
        <v>136</v>
      </c>
      <c r="I122" s="16" t="s">
        <v>136</v>
      </c>
      <c r="J122" s="16" t="s">
        <v>137</v>
      </c>
      <c r="K122" s="16">
        <v>50</v>
      </c>
      <c r="L122" s="16" t="s">
        <v>138</v>
      </c>
      <c r="M122" s="16">
        <v>0</v>
      </c>
      <c r="N122" s="16"/>
      <c r="O122" s="16">
        <v>1</v>
      </c>
      <c r="P122" s="17"/>
      <c r="Q122" s="17">
        <v>3.75</v>
      </c>
      <c r="R122" s="16"/>
      <c r="S122" s="16"/>
      <c r="T122" s="16"/>
      <c r="U122" s="17"/>
      <c r="V122" s="16">
        <v>0</v>
      </c>
      <c r="W122" s="16"/>
      <c r="X122" s="16"/>
      <c r="Y122" s="16">
        <v>0</v>
      </c>
      <c r="Z122" s="16">
        <v>0</v>
      </c>
      <c r="AA122" s="16" t="s">
        <v>139</v>
      </c>
      <c r="AB122" s="16" t="s">
        <v>140</v>
      </c>
      <c r="AC122" s="16">
        <v>26.75</v>
      </c>
      <c r="AD122" s="16">
        <v>6.69</v>
      </c>
      <c r="AE122" s="16">
        <v>1</v>
      </c>
      <c r="AF122" s="16">
        <v>0.33</v>
      </c>
      <c r="AG122" s="16">
        <v>2.12</v>
      </c>
      <c r="AH122" s="16"/>
      <c r="AI122" s="16"/>
      <c r="AJ122" s="16"/>
      <c r="AK122" s="16"/>
      <c r="AL122" s="16"/>
      <c r="AM122" s="16">
        <v>0</v>
      </c>
      <c r="AN122" s="16"/>
      <c r="AO122" s="16">
        <v>0</v>
      </c>
      <c r="AP122" s="16">
        <v>0</v>
      </c>
      <c r="AQ122" s="16">
        <v>0</v>
      </c>
      <c r="AR122" s="17" t="s">
        <v>136</v>
      </c>
      <c r="AS122" s="19">
        <f t="shared" si="3"/>
        <v>0</v>
      </c>
      <c r="AT122" s="19"/>
      <c r="AU122" s="19">
        <f>VLOOKUP(G122,ABNT5101!$I$3:$J$9,2)</f>
        <v>7.5</v>
      </c>
      <c r="AV122" s="19">
        <f>VLOOKUP(G122,ABNT5101!$I$3:$M$9,5)</f>
        <v>0.18</v>
      </c>
      <c r="AW122" s="17" t="str">
        <f>_xlfn.XLOOKUP(G122,ABNT5101!I:I,ABNT5101!L:L)</f>
        <v>-</v>
      </c>
      <c r="AX122" s="17">
        <f>_xlfn.XLOOKUP(G122,ABNT5101!$I:$I,ABNT5101!M:M)</f>
        <v>0.18</v>
      </c>
      <c r="AY122" s="17" t="str">
        <f>_xlfn.XLOOKUP(G122,ABNT5101!$I:$I,ABNT5101!N:N)</f>
        <v>-</v>
      </c>
      <c r="AZ122" s="17">
        <f>_xlfn.XLOOKUP(G122,ABNT5101!$I:$I,ABNT5101!O:O)</f>
        <v>16</v>
      </c>
      <c r="BA122" s="20" t="str">
        <f t="shared" si="4"/>
        <v>NÃO ATENDE</v>
      </c>
      <c r="BB122" s="21">
        <f t="shared" ref="BB122:BC122" si="157">BE122/AU122-1</f>
        <v>-1</v>
      </c>
      <c r="BC122" s="21">
        <f t="shared" si="157"/>
        <v>-1</v>
      </c>
      <c r="BD122" s="21" t="str">
        <f t="shared" si="6"/>
        <v>-</v>
      </c>
      <c r="BE122" s="22"/>
      <c r="BF122" s="22"/>
      <c r="BG122" s="22"/>
      <c r="BH122" s="22"/>
      <c r="BI122" s="23"/>
      <c r="BJ122" s="22"/>
      <c r="BK122" s="20" t="str">
        <f t="shared" si="7"/>
        <v>NÃO ATENDE</v>
      </c>
      <c r="BL122" s="20" t="str">
        <f t="shared" si="8"/>
        <v>NÃO ATENDE</v>
      </c>
      <c r="BM122" s="20" t="str">
        <f t="shared" si="9"/>
        <v>NÃO ATENDE</v>
      </c>
      <c r="BN122" s="20" t="str">
        <f t="shared" si="10"/>
        <v>ATENDE</v>
      </c>
      <c r="BO122" s="24" t="str">
        <f t="shared" si="11"/>
        <v>C5</v>
      </c>
      <c r="BP122" s="24" t="str">
        <f t="shared" si="80"/>
        <v>-</v>
      </c>
      <c r="BQ122" s="25" t="e">
        <f t="shared" si="13"/>
        <v>#VALUE!</v>
      </c>
      <c r="BR122" s="22"/>
      <c r="BS122" s="22"/>
      <c r="BT122" s="24" t="str">
        <f>IF(BP122="-","-",_xlfn.XLOOKUP(BP122,ABNT5101!$B$4:$B$9,ABNT5101!$C$4:$C$9))</f>
        <v>-</v>
      </c>
      <c r="BU122" s="24" t="str">
        <f>IF(BP122="-","-",_xlfn.XLOOKUP(BP122,ABNT5101!$B$4:$B$9,ABNT5101!$D$4:$D$9))</f>
        <v>-</v>
      </c>
      <c r="BV122" s="20" t="str">
        <f t="shared" si="14"/>
        <v>-</v>
      </c>
      <c r="BW122" s="20" t="str">
        <f t="shared" si="15"/>
        <v>-</v>
      </c>
      <c r="BX122" s="20" t="str">
        <f t="shared" si="16"/>
        <v>-</v>
      </c>
      <c r="BY122" s="24" t="s">
        <v>136</v>
      </c>
      <c r="BZ122" s="25" t="e">
        <f t="shared" si="31"/>
        <v>#VALUE!</v>
      </c>
      <c r="CA122" s="24"/>
      <c r="CB122" s="24"/>
      <c r="CC122" s="20" t="str">
        <f>IF(BY122="-","-",_xlfn.XLOOKUP(BY122,ABNT5101!$B$4:$B$9,ABNT5101!$C$4:$C$9))</f>
        <v>-</v>
      </c>
      <c r="CD122" s="24" t="str">
        <f>IF(BY122="-","-",_xlfn.XLOOKUP(BY122,ABNT5101!$B$4:$B$9,ABNT5101!$D$4:$D$9))</f>
        <v>-</v>
      </c>
      <c r="CE122" s="20" t="str">
        <f t="shared" si="18"/>
        <v>-</v>
      </c>
      <c r="CF122" s="20" t="str">
        <f t="shared" si="19"/>
        <v>-</v>
      </c>
      <c r="CG122" s="20" t="str">
        <f t="shared" si="20"/>
        <v>-</v>
      </c>
      <c r="CH122" s="26" t="e">
        <f>_xlfn.XLOOKUP(CI122,'Banco de dados'!$B:$B,'Banco de dados'!$D:$D)</f>
        <v>#N/A</v>
      </c>
      <c r="CI122" s="27"/>
      <c r="CJ122" s="26" t="e">
        <f>_xlfn.XLOOKUP(CI122,'Banco de dados'!$B:$B,'Banco de dados'!$E:$E)</f>
        <v>#N/A</v>
      </c>
      <c r="CK122" s="26"/>
      <c r="CL122" s="26" t="e">
        <f>IF(CK122="-","-",_xlfn.XLOOKUP(CK122,'Banco de dados'!$B:$B,'Banco de dados'!$E:$E))</f>
        <v>#N/A</v>
      </c>
      <c r="CM122" s="28">
        <f t="shared" si="21"/>
        <v>1</v>
      </c>
      <c r="CN122" s="26">
        <f>_xlfn.XLOOKUP(CI122,'Banco de dados'!$B:$B,'Banco de dados'!$H:$H)</f>
        <v>0</v>
      </c>
      <c r="CO122" s="26" t="e">
        <f t="array" aca="1" ref="CO122" ca="1">_xludf.XLOOKUP(CK122,'Banco de dados'!$B:$B,'Banco de dados'!$H:$H)</f>
        <v>#NAME?</v>
      </c>
      <c r="CP122" s="26" t="e">
        <f t="array" aca="1" ref="CP122" ca="1">_xludf.XLOOKUP(CI122,'Banco de dados'!$B:$B,'Banco de dados'!$F:$F)</f>
        <v>#NAME?</v>
      </c>
      <c r="CQ122" s="26" t="e">
        <f t="array" aca="1" ref="CQ122" ca="1">_xludf.XLOOKUP(CK122,'Banco de dados'!$B:$B,'Banco de dados'!$F:$F)</f>
        <v>#NAME?</v>
      </c>
      <c r="CR122" s="27">
        <v>175</v>
      </c>
      <c r="CS122" s="27"/>
      <c r="CT122" s="26" t="str">
        <f>IF(AG122=0.5,"Suporte",IF(AND(AG122&gt;='Braços de IP'!$B$9,AG122&lt;='Braços de IP'!$D$9),'Braços de IP'!$E$9,IF(AND(AG122&gt;='Braços de IP'!$B$10,AG122&lt;='Braços de IP'!$D$10),'Braços de IP'!$E$10,IF(AND(AG122&gt;='Braços de IP'!$B$11,AG122&lt;='Braços de IP'!$D$11),'Braços de IP'!$E$11,IF(AND(AG122&gt;='Braços de IP'!$B$12,AG122&lt;='Braços de IP'!$D$12),'Braços de IP'!$E$12,IF(AND(AG122&gt;='Braços de IP'!$B$13,AG122&lt;='Braços de IP'!$D$13),'Braços de IP'!$E$13,IF(AND(AG122&gt;='Braços de IP'!$B$14,AG122&lt;='Braços de IP'!$D$14),'Braços de IP'!$E$14,"ERRO")))))))</f>
        <v>Médio I</v>
      </c>
      <c r="CU122" s="27"/>
      <c r="CV122" s="26" t="str">
        <f>IF($CU122="","",VLOOKUP($CU122,'Braços de IP'!$E$9:$I$15,2,0))</f>
        <v/>
      </c>
      <c r="CW122" s="29" t="str">
        <f>IF($CU122="","",VLOOKUP($CU122,'Braços de IP'!$E$9:$I$15,5,0))</f>
        <v/>
      </c>
      <c r="CX122" s="26"/>
      <c r="CY122" s="26"/>
      <c r="CZ122" s="26"/>
      <c r="DA122" s="26"/>
      <c r="DB122" s="26"/>
      <c r="DC122" s="26"/>
      <c r="DD122" s="30">
        <f t="shared" si="22"/>
        <v>0</v>
      </c>
      <c r="DE122" s="31">
        <f t="shared" si="23"/>
        <v>50</v>
      </c>
      <c r="DF122" s="30">
        <f t="shared" si="24"/>
        <v>50</v>
      </c>
      <c r="DG122" s="32">
        <f t="shared" si="25"/>
        <v>1</v>
      </c>
      <c r="DH122" s="33" t="s">
        <v>143</v>
      </c>
      <c r="DI122" s="34"/>
      <c r="DJ122" s="35"/>
      <c r="DK122" s="16" t="s">
        <v>144</v>
      </c>
      <c r="DL122" s="16"/>
    </row>
    <row r="123" spans="1:116" ht="15.75" hidden="1" customHeight="1" x14ac:dyDescent="0.25">
      <c r="A123" s="1" t="s">
        <v>173</v>
      </c>
      <c r="B123" s="15">
        <v>374</v>
      </c>
      <c r="C123" s="15" t="s">
        <v>174</v>
      </c>
      <c r="D123" s="16" t="s">
        <v>220</v>
      </c>
      <c r="E123" s="16">
        <v>-8.1128900000000002</v>
      </c>
      <c r="F123" s="16">
        <v>-34.955195000000003</v>
      </c>
      <c r="G123" s="16" t="s">
        <v>157</v>
      </c>
      <c r="H123" s="16" t="s">
        <v>136</v>
      </c>
      <c r="I123" s="16" t="s">
        <v>136</v>
      </c>
      <c r="J123" s="16" t="s">
        <v>137</v>
      </c>
      <c r="K123" s="16">
        <v>50</v>
      </c>
      <c r="L123" s="16" t="s">
        <v>138</v>
      </c>
      <c r="M123" s="16">
        <v>0</v>
      </c>
      <c r="N123" s="16"/>
      <c r="O123" s="16">
        <v>1</v>
      </c>
      <c r="P123" s="17"/>
      <c r="Q123" s="17">
        <v>3.75</v>
      </c>
      <c r="R123" s="16"/>
      <c r="S123" s="16"/>
      <c r="T123" s="16"/>
      <c r="U123" s="17"/>
      <c r="V123" s="16">
        <v>0</v>
      </c>
      <c r="W123" s="16"/>
      <c r="X123" s="16"/>
      <c r="Y123" s="16">
        <v>0</v>
      </c>
      <c r="Z123" s="16">
        <v>0</v>
      </c>
      <c r="AA123" s="16" t="s">
        <v>139</v>
      </c>
      <c r="AB123" s="16" t="s">
        <v>140</v>
      </c>
      <c r="AC123" s="16">
        <v>26.75</v>
      </c>
      <c r="AD123" s="16">
        <v>6.69</v>
      </c>
      <c r="AE123" s="16">
        <v>1</v>
      </c>
      <c r="AF123" s="16">
        <v>0.33</v>
      </c>
      <c r="AG123" s="16">
        <v>2.12</v>
      </c>
      <c r="AH123" s="16"/>
      <c r="AI123" s="16"/>
      <c r="AJ123" s="16"/>
      <c r="AK123" s="16"/>
      <c r="AL123" s="16"/>
      <c r="AM123" s="16">
        <v>0</v>
      </c>
      <c r="AN123" s="16"/>
      <c r="AO123" s="16">
        <v>0</v>
      </c>
      <c r="AP123" s="16">
        <v>0</v>
      </c>
      <c r="AQ123" s="16">
        <v>0</v>
      </c>
      <c r="AR123" s="17" t="s">
        <v>136</v>
      </c>
      <c r="AS123" s="19">
        <f t="shared" si="3"/>
        <v>0</v>
      </c>
      <c r="AT123" s="19"/>
      <c r="AU123" s="19">
        <f>VLOOKUP(G123,ABNT5101!$I$3:$J$9,2)</f>
        <v>7.5</v>
      </c>
      <c r="AV123" s="19">
        <f>VLOOKUP(G123,ABNT5101!$I$3:$M$9,5)</f>
        <v>0.18</v>
      </c>
      <c r="AW123" s="17" t="str">
        <f>_xlfn.XLOOKUP(G123,ABNT5101!I:I,ABNT5101!L:L)</f>
        <v>-</v>
      </c>
      <c r="AX123" s="17">
        <f>_xlfn.XLOOKUP(G123,ABNT5101!$I:$I,ABNT5101!M:M)</f>
        <v>0.18</v>
      </c>
      <c r="AY123" s="17" t="str">
        <f>_xlfn.XLOOKUP(G123,ABNT5101!$I:$I,ABNT5101!N:N)</f>
        <v>-</v>
      </c>
      <c r="AZ123" s="17">
        <f>_xlfn.XLOOKUP(G123,ABNT5101!$I:$I,ABNT5101!O:O)</f>
        <v>16</v>
      </c>
      <c r="BA123" s="20" t="str">
        <f t="shared" si="4"/>
        <v>NÃO ATENDE</v>
      </c>
      <c r="BB123" s="21">
        <f t="shared" ref="BB123:BC123" si="158">BE123/AU123-1</f>
        <v>-1</v>
      </c>
      <c r="BC123" s="21">
        <f t="shared" si="158"/>
        <v>-1</v>
      </c>
      <c r="BD123" s="21" t="str">
        <f t="shared" si="6"/>
        <v>-</v>
      </c>
      <c r="BE123" s="22"/>
      <c r="BF123" s="22"/>
      <c r="BG123" s="22"/>
      <c r="BH123" s="22"/>
      <c r="BI123" s="23"/>
      <c r="BJ123" s="22"/>
      <c r="BK123" s="20" t="str">
        <f t="shared" si="7"/>
        <v>NÃO ATENDE</v>
      </c>
      <c r="BL123" s="20" t="str">
        <f t="shared" si="8"/>
        <v>NÃO ATENDE</v>
      </c>
      <c r="BM123" s="20" t="str">
        <f t="shared" si="9"/>
        <v>NÃO ATENDE</v>
      </c>
      <c r="BN123" s="20" t="str">
        <f t="shared" si="10"/>
        <v>ATENDE</v>
      </c>
      <c r="BO123" s="24" t="str">
        <f t="shared" si="11"/>
        <v>C5</v>
      </c>
      <c r="BP123" s="24" t="str">
        <f t="shared" si="80"/>
        <v>-</v>
      </c>
      <c r="BQ123" s="25" t="e">
        <f t="shared" si="13"/>
        <v>#VALUE!</v>
      </c>
      <c r="BR123" s="22"/>
      <c r="BS123" s="22"/>
      <c r="BT123" s="24" t="str">
        <f>IF(BP123="-","-",_xlfn.XLOOKUP(BP123,ABNT5101!$B$4:$B$9,ABNT5101!$C$4:$C$9))</f>
        <v>-</v>
      </c>
      <c r="BU123" s="24" t="str">
        <f>IF(BP123="-","-",_xlfn.XLOOKUP(BP123,ABNT5101!$B$4:$B$9,ABNT5101!$D$4:$D$9))</f>
        <v>-</v>
      </c>
      <c r="BV123" s="20" t="str">
        <f t="shared" si="14"/>
        <v>-</v>
      </c>
      <c r="BW123" s="20" t="str">
        <f t="shared" si="15"/>
        <v>-</v>
      </c>
      <c r="BX123" s="20" t="str">
        <f t="shared" si="16"/>
        <v>-</v>
      </c>
      <c r="BY123" s="24" t="s">
        <v>136</v>
      </c>
      <c r="BZ123" s="25" t="e">
        <f t="shared" si="31"/>
        <v>#VALUE!</v>
      </c>
      <c r="CA123" s="24"/>
      <c r="CB123" s="24"/>
      <c r="CC123" s="20" t="str">
        <f>IF(BY123="-","-",_xlfn.XLOOKUP(BY123,ABNT5101!$B$4:$B$9,ABNT5101!$C$4:$C$9))</f>
        <v>-</v>
      </c>
      <c r="CD123" s="24" t="str">
        <f>IF(BY123="-","-",_xlfn.XLOOKUP(BY123,ABNT5101!$B$4:$B$9,ABNT5101!$D$4:$D$9))</f>
        <v>-</v>
      </c>
      <c r="CE123" s="20" t="str">
        <f t="shared" si="18"/>
        <v>-</v>
      </c>
      <c r="CF123" s="20" t="str">
        <f t="shared" si="19"/>
        <v>-</v>
      </c>
      <c r="CG123" s="20" t="str">
        <f t="shared" si="20"/>
        <v>-</v>
      </c>
      <c r="CH123" s="26" t="e">
        <f>_xlfn.XLOOKUP(CI123,'Banco de dados'!$B:$B,'Banco de dados'!$D:$D)</f>
        <v>#N/A</v>
      </c>
      <c r="CI123" s="27"/>
      <c r="CJ123" s="26" t="e">
        <f>_xlfn.XLOOKUP(CI123,'Banco de dados'!$B:$B,'Banco de dados'!$E:$E)</f>
        <v>#N/A</v>
      </c>
      <c r="CK123" s="26"/>
      <c r="CL123" s="26" t="e">
        <f>IF(CK123="-","-",_xlfn.XLOOKUP(CK123,'Banco de dados'!$B:$B,'Banco de dados'!$E:$E))</f>
        <v>#N/A</v>
      </c>
      <c r="CM123" s="28">
        <f t="shared" si="21"/>
        <v>1</v>
      </c>
      <c r="CN123" s="26">
        <f>_xlfn.XLOOKUP(CI123,'Banco de dados'!$B:$B,'Banco de dados'!$H:$H)</f>
        <v>0</v>
      </c>
      <c r="CO123" s="26" t="e">
        <f t="array" aca="1" ref="CO123" ca="1">_xludf.XLOOKUP(CK123,'Banco de dados'!$B:$B,'Banco de dados'!$H:$H)</f>
        <v>#NAME?</v>
      </c>
      <c r="CP123" s="26" t="e">
        <f t="array" aca="1" ref="CP123" ca="1">_xludf.XLOOKUP(CI123,'Banco de dados'!$B:$B,'Banco de dados'!$F:$F)</f>
        <v>#NAME?</v>
      </c>
      <c r="CQ123" s="26" t="e">
        <f t="array" aca="1" ref="CQ123" ca="1">_xludf.XLOOKUP(CK123,'Banco de dados'!$B:$B,'Banco de dados'!$F:$F)</f>
        <v>#NAME?</v>
      </c>
      <c r="CR123" s="27">
        <v>176</v>
      </c>
      <c r="CS123" s="27"/>
      <c r="CT123" s="26" t="str">
        <f>IF(AG123=0.5,"Suporte",IF(AND(AG123&gt;='Braços de IP'!$B$9,AG123&lt;='Braços de IP'!$D$9),'Braços de IP'!$E$9,IF(AND(AG123&gt;='Braços de IP'!$B$10,AG123&lt;='Braços de IP'!$D$10),'Braços de IP'!$E$10,IF(AND(AG123&gt;='Braços de IP'!$B$11,AG123&lt;='Braços de IP'!$D$11),'Braços de IP'!$E$11,IF(AND(AG123&gt;='Braços de IP'!$B$12,AG123&lt;='Braços de IP'!$D$12),'Braços de IP'!$E$12,IF(AND(AG123&gt;='Braços de IP'!$B$13,AG123&lt;='Braços de IP'!$D$13),'Braços de IP'!$E$13,IF(AND(AG123&gt;='Braços de IP'!$B$14,AG123&lt;='Braços de IP'!$D$14),'Braços de IP'!$E$14,"ERRO")))))))</f>
        <v>Médio I</v>
      </c>
      <c r="CU123" s="27"/>
      <c r="CV123" s="26" t="str">
        <f>IF($CU123="","",VLOOKUP($CU123,'Braços de IP'!$E$9:$I$15,2,0))</f>
        <v/>
      </c>
      <c r="CW123" s="29" t="str">
        <f>IF($CU123="","",VLOOKUP($CU123,'Braços de IP'!$E$9:$I$15,5,0))</f>
        <v/>
      </c>
      <c r="CX123" s="26"/>
      <c r="CY123" s="26"/>
      <c r="CZ123" s="26"/>
      <c r="DA123" s="26"/>
      <c r="DB123" s="26"/>
      <c r="DC123" s="26"/>
      <c r="DD123" s="30">
        <f t="shared" si="22"/>
        <v>0</v>
      </c>
      <c r="DE123" s="31">
        <f t="shared" si="23"/>
        <v>50</v>
      </c>
      <c r="DF123" s="30">
        <f t="shared" si="24"/>
        <v>50</v>
      </c>
      <c r="DG123" s="32">
        <f t="shared" si="25"/>
        <v>1</v>
      </c>
      <c r="DH123" s="33" t="s">
        <v>143</v>
      </c>
      <c r="DI123" s="34"/>
      <c r="DJ123" s="35"/>
      <c r="DK123" s="16" t="s">
        <v>144</v>
      </c>
      <c r="DL123" s="16"/>
    </row>
    <row r="124" spans="1:116" ht="15.75" hidden="1" customHeight="1" x14ac:dyDescent="0.25">
      <c r="A124" s="1" t="s">
        <v>173</v>
      </c>
      <c r="B124" s="15">
        <v>374</v>
      </c>
      <c r="C124" s="15" t="s">
        <v>174</v>
      </c>
      <c r="D124" s="16" t="s">
        <v>220</v>
      </c>
      <c r="E124" s="16">
        <v>-8.1128900000000002</v>
      </c>
      <c r="F124" s="16">
        <v>-34.955195000000003</v>
      </c>
      <c r="G124" s="16" t="s">
        <v>157</v>
      </c>
      <c r="H124" s="16" t="s">
        <v>136</v>
      </c>
      <c r="I124" s="16" t="s">
        <v>136</v>
      </c>
      <c r="J124" s="16" t="s">
        <v>137</v>
      </c>
      <c r="K124" s="16">
        <v>50</v>
      </c>
      <c r="L124" s="16" t="s">
        <v>138</v>
      </c>
      <c r="M124" s="16">
        <v>0</v>
      </c>
      <c r="N124" s="16"/>
      <c r="O124" s="16">
        <v>1</v>
      </c>
      <c r="P124" s="17"/>
      <c r="Q124" s="17">
        <v>3.75</v>
      </c>
      <c r="R124" s="16"/>
      <c r="S124" s="16"/>
      <c r="T124" s="16"/>
      <c r="U124" s="17"/>
      <c r="V124" s="16">
        <v>0</v>
      </c>
      <c r="W124" s="16"/>
      <c r="X124" s="16"/>
      <c r="Y124" s="16">
        <v>0</v>
      </c>
      <c r="Z124" s="16">
        <v>0</v>
      </c>
      <c r="AA124" s="16" t="s">
        <v>139</v>
      </c>
      <c r="AB124" s="16" t="s">
        <v>140</v>
      </c>
      <c r="AC124" s="16">
        <v>26.75</v>
      </c>
      <c r="AD124" s="16">
        <v>6.69</v>
      </c>
      <c r="AE124" s="16">
        <v>1</v>
      </c>
      <c r="AF124" s="16">
        <v>0.33</v>
      </c>
      <c r="AG124" s="16">
        <v>2.12</v>
      </c>
      <c r="AH124" s="16"/>
      <c r="AI124" s="16"/>
      <c r="AJ124" s="16"/>
      <c r="AK124" s="16"/>
      <c r="AL124" s="16"/>
      <c r="AM124" s="16">
        <v>0</v>
      </c>
      <c r="AN124" s="16"/>
      <c r="AO124" s="16">
        <v>0</v>
      </c>
      <c r="AP124" s="16">
        <v>0</v>
      </c>
      <c r="AQ124" s="16">
        <v>0</v>
      </c>
      <c r="AR124" s="17" t="s">
        <v>136</v>
      </c>
      <c r="AS124" s="19">
        <f t="shared" si="3"/>
        <v>0</v>
      </c>
      <c r="AT124" s="19"/>
      <c r="AU124" s="19">
        <f>VLOOKUP(G124,ABNT5101!$I$3:$J$9,2)</f>
        <v>7.5</v>
      </c>
      <c r="AV124" s="19">
        <f>VLOOKUP(G124,ABNT5101!$I$3:$M$9,5)</f>
        <v>0.18</v>
      </c>
      <c r="AW124" s="17" t="str">
        <f>_xlfn.XLOOKUP(G124,ABNT5101!I:I,ABNT5101!L:L)</f>
        <v>-</v>
      </c>
      <c r="AX124" s="17">
        <f>_xlfn.XLOOKUP(G124,ABNT5101!$I:$I,ABNT5101!M:M)</f>
        <v>0.18</v>
      </c>
      <c r="AY124" s="17" t="str">
        <f>_xlfn.XLOOKUP(G124,ABNT5101!$I:$I,ABNT5101!N:N)</f>
        <v>-</v>
      </c>
      <c r="AZ124" s="17">
        <f>_xlfn.XLOOKUP(G124,ABNT5101!$I:$I,ABNT5101!O:O)</f>
        <v>16</v>
      </c>
      <c r="BA124" s="20" t="str">
        <f t="shared" si="4"/>
        <v>NÃO ATENDE</v>
      </c>
      <c r="BB124" s="21">
        <f t="shared" ref="BB124:BC124" si="159">BE124/AU124-1</f>
        <v>-1</v>
      </c>
      <c r="BC124" s="21">
        <f t="shared" si="159"/>
        <v>-1</v>
      </c>
      <c r="BD124" s="21" t="str">
        <f t="shared" si="6"/>
        <v>-</v>
      </c>
      <c r="BE124" s="22"/>
      <c r="BF124" s="22"/>
      <c r="BG124" s="22"/>
      <c r="BH124" s="22"/>
      <c r="BI124" s="23"/>
      <c r="BJ124" s="22"/>
      <c r="BK124" s="20" t="str">
        <f t="shared" si="7"/>
        <v>NÃO ATENDE</v>
      </c>
      <c r="BL124" s="20" t="str">
        <f t="shared" si="8"/>
        <v>NÃO ATENDE</v>
      </c>
      <c r="BM124" s="20" t="str">
        <f t="shared" si="9"/>
        <v>NÃO ATENDE</v>
      </c>
      <c r="BN124" s="20" t="str">
        <f t="shared" si="10"/>
        <v>ATENDE</v>
      </c>
      <c r="BO124" s="24" t="str">
        <f t="shared" si="11"/>
        <v>C5</v>
      </c>
      <c r="BP124" s="24" t="str">
        <f t="shared" si="80"/>
        <v>-</v>
      </c>
      <c r="BQ124" s="25" t="e">
        <f t="shared" si="13"/>
        <v>#VALUE!</v>
      </c>
      <c r="BR124" s="22"/>
      <c r="BS124" s="22"/>
      <c r="BT124" s="24" t="str">
        <f>IF(BP124="-","-",_xlfn.XLOOKUP(BP124,ABNT5101!$B$4:$B$9,ABNT5101!$C$4:$C$9))</f>
        <v>-</v>
      </c>
      <c r="BU124" s="24" t="str">
        <f>IF(BP124="-","-",_xlfn.XLOOKUP(BP124,ABNT5101!$B$4:$B$9,ABNT5101!$D$4:$D$9))</f>
        <v>-</v>
      </c>
      <c r="BV124" s="20" t="str">
        <f t="shared" si="14"/>
        <v>-</v>
      </c>
      <c r="BW124" s="20" t="str">
        <f t="shared" si="15"/>
        <v>-</v>
      </c>
      <c r="BX124" s="20" t="str">
        <f t="shared" si="16"/>
        <v>-</v>
      </c>
      <c r="BY124" s="24" t="s">
        <v>136</v>
      </c>
      <c r="BZ124" s="25" t="e">
        <f t="shared" si="31"/>
        <v>#VALUE!</v>
      </c>
      <c r="CA124" s="24"/>
      <c r="CB124" s="24"/>
      <c r="CC124" s="20" t="str">
        <f>IF(BY124="-","-",_xlfn.XLOOKUP(BY124,ABNT5101!$B$4:$B$9,ABNT5101!$C$4:$C$9))</f>
        <v>-</v>
      </c>
      <c r="CD124" s="24" t="str">
        <f>IF(BY124="-","-",_xlfn.XLOOKUP(BY124,ABNT5101!$B$4:$B$9,ABNT5101!$D$4:$D$9))</f>
        <v>-</v>
      </c>
      <c r="CE124" s="20" t="str">
        <f t="shared" si="18"/>
        <v>-</v>
      </c>
      <c r="CF124" s="20" t="str">
        <f t="shared" si="19"/>
        <v>-</v>
      </c>
      <c r="CG124" s="20" t="str">
        <f t="shared" si="20"/>
        <v>-</v>
      </c>
      <c r="CH124" s="26" t="e">
        <f>_xlfn.XLOOKUP(CI124,'Banco de dados'!$B:$B,'Banco de dados'!$D:$D)</f>
        <v>#N/A</v>
      </c>
      <c r="CI124" s="27"/>
      <c r="CJ124" s="26" t="e">
        <f>_xlfn.XLOOKUP(CI124,'Banco de dados'!$B:$B,'Banco de dados'!$E:$E)</f>
        <v>#N/A</v>
      </c>
      <c r="CK124" s="26"/>
      <c r="CL124" s="26" t="e">
        <f>IF(CK124="-","-",_xlfn.XLOOKUP(CK124,'Banco de dados'!$B:$B,'Banco de dados'!$E:$E))</f>
        <v>#N/A</v>
      </c>
      <c r="CM124" s="28">
        <f t="shared" si="21"/>
        <v>1</v>
      </c>
      <c r="CN124" s="26">
        <f>_xlfn.XLOOKUP(CI124,'Banco de dados'!$B:$B,'Banco de dados'!$H:$H)</f>
        <v>0</v>
      </c>
      <c r="CO124" s="26" t="e">
        <f t="array" aca="1" ref="CO124" ca="1">_xludf.XLOOKUP(CK124,'Banco de dados'!$B:$B,'Banco de dados'!$H:$H)</f>
        <v>#NAME?</v>
      </c>
      <c r="CP124" s="26" t="e">
        <f t="array" aca="1" ref="CP124" ca="1">_xludf.XLOOKUP(CI124,'Banco de dados'!$B:$B,'Banco de dados'!$F:$F)</f>
        <v>#NAME?</v>
      </c>
      <c r="CQ124" s="26" t="e">
        <f t="array" aca="1" ref="CQ124" ca="1">_xludf.XLOOKUP(CK124,'Banco de dados'!$B:$B,'Banco de dados'!$F:$F)</f>
        <v>#NAME?</v>
      </c>
      <c r="CR124" s="27">
        <v>177</v>
      </c>
      <c r="CS124" s="27"/>
      <c r="CT124" s="26" t="str">
        <f>IF(AG124=0.5,"Suporte",IF(AND(AG124&gt;='Braços de IP'!$B$9,AG124&lt;='Braços de IP'!$D$9),'Braços de IP'!$E$9,IF(AND(AG124&gt;='Braços de IP'!$B$10,AG124&lt;='Braços de IP'!$D$10),'Braços de IP'!$E$10,IF(AND(AG124&gt;='Braços de IP'!$B$11,AG124&lt;='Braços de IP'!$D$11),'Braços de IP'!$E$11,IF(AND(AG124&gt;='Braços de IP'!$B$12,AG124&lt;='Braços de IP'!$D$12),'Braços de IP'!$E$12,IF(AND(AG124&gt;='Braços de IP'!$B$13,AG124&lt;='Braços de IP'!$D$13),'Braços de IP'!$E$13,IF(AND(AG124&gt;='Braços de IP'!$B$14,AG124&lt;='Braços de IP'!$D$14),'Braços de IP'!$E$14,"ERRO")))))))</f>
        <v>Médio I</v>
      </c>
      <c r="CU124" s="27"/>
      <c r="CV124" s="26" t="str">
        <f>IF($CU124="","",VLOOKUP($CU124,'Braços de IP'!$E$9:$I$15,2,0))</f>
        <v/>
      </c>
      <c r="CW124" s="29" t="str">
        <f>IF($CU124="","",VLOOKUP($CU124,'Braços de IP'!$E$9:$I$15,5,0))</f>
        <v/>
      </c>
      <c r="CX124" s="26"/>
      <c r="CY124" s="26"/>
      <c r="CZ124" s="26"/>
      <c r="DA124" s="26"/>
      <c r="DB124" s="26"/>
      <c r="DC124" s="26"/>
      <c r="DD124" s="30">
        <f t="shared" si="22"/>
        <v>0</v>
      </c>
      <c r="DE124" s="31">
        <f t="shared" si="23"/>
        <v>50</v>
      </c>
      <c r="DF124" s="30">
        <f t="shared" si="24"/>
        <v>50</v>
      </c>
      <c r="DG124" s="32">
        <f t="shared" si="25"/>
        <v>1</v>
      </c>
      <c r="DH124" s="33" t="s">
        <v>143</v>
      </c>
      <c r="DI124" s="34"/>
      <c r="DJ124" s="35"/>
      <c r="DK124" s="16" t="s">
        <v>144</v>
      </c>
      <c r="DL124" s="16"/>
    </row>
    <row r="125" spans="1:116" ht="15.75" hidden="1" customHeight="1" x14ac:dyDescent="0.25">
      <c r="A125" s="1" t="s">
        <v>173</v>
      </c>
      <c r="B125" s="15">
        <v>377</v>
      </c>
      <c r="C125" s="15" t="s">
        <v>174</v>
      </c>
      <c r="D125" s="16" t="s">
        <v>221</v>
      </c>
      <c r="E125" s="16">
        <v>-8.1330799999999996</v>
      </c>
      <c r="F125" s="16">
        <v>-34.955589000000003</v>
      </c>
      <c r="G125" s="16" t="s">
        <v>157</v>
      </c>
      <c r="H125" s="16" t="s">
        <v>136</v>
      </c>
      <c r="I125" s="16" t="s">
        <v>136</v>
      </c>
      <c r="J125" s="16" t="s">
        <v>137</v>
      </c>
      <c r="K125" s="16">
        <v>96</v>
      </c>
      <c r="L125" s="16" t="s">
        <v>138</v>
      </c>
      <c r="M125" s="16">
        <v>0</v>
      </c>
      <c r="N125" s="16"/>
      <c r="O125" s="16">
        <v>1</v>
      </c>
      <c r="P125" s="17"/>
      <c r="Q125" s="17">
        <v>6.93</v>
      </c>
      <c r="R125" s="16"/>
      <c r="S125" s="16"/>
      <c r="T125" s="16"/>
      <c r="U125" s="17"/>
      <c r="V125" s="16">
        <v>0</v>
      </c>
      <c r="W125" s="16"/>
      <c r="X125" s="16"/>
      <c r="Y125" s="16">
        <v>0</v>
      </c>
      <c r="Z125" s="16">
        <v>0</v>
      </c>
      <c r="AA125" s="16" t="s">
        <v>139</v>
      </c>
      <c r="AB125" s="16" t="s">
        <v>140</v>
      </c>
      <c r="AC125" s="16">
        <v>29.51</v>
      </c>
      <c r="AD125" s="16">
        <v>7.19</v>
      </c>
      <c r="AE125" s="16">
        <v>1</v>
      </c>
      <c r="AF125" s="16">
        <v>0</v>
      </c>
      <c r="AG125" s="16">
        <v>2.16</v>
      </c>
      <c r="AH125" s="16"/>
      <c r="AI125" s="16"/>
      <c r="AJ125" s="16"/>
      <c r="AK125" s="16"/>
      <c r="AL125" s="16"/>
      <c r="AM125" s="16">
        <v>0</v>
      </c>
      <c r="AN125" s="16"/>
      <c r="AO125" s="16">
        <v>0</v>
      </c>
      <c r="AP125" s="16">
        <v>0</v>
      </c>
      <c r="AQ125" s="16">
        <v>0</v>
      </c>
      <c r="AR125" s="17" t="s">
        <v>136</v>
      </c>
      <c r="AS125" s="19">
        <f t="shared" si="3"/>
        <v>0</v>
      </c>
      <c r="AT125" s="19"/>
      <c r="AU125" s="19">
        <f>VLOOKUP(G125,ABNT5101!$I$3:$J$9,2)</f>
        <v>7.5</v>
      </c>
      <c r="AV125" s="19">
        <f>VLOOKUP(G125,ABNT5101!$I$3:$M$9,5)</f>
        <v>0.18</v>
      </c>
      <c r="AW125" s="17" t="str">
        <f>_xlfn.XLOOKUP(G125,ABNT5101!I:I,ABNT5101!L:L)</f>
        <v>-</v>
      </c>
      <c r="AX125" s="17">
        <f>_xlfn.XLOOKUP(G125,ABNT5101!$I:$I,ABNT5101!M:M)</f>
        <v>0.18</v>
      </c>
      <c r="AY125" s="17" t="str">
        <f>_xlfn.XLOOKUP(G125,ABNT5101!$I:$I,ABNT5101!N:N)</f>
        <v>-</v>
      </c>
      <c r="AZ125" s="17">
        <f>_xlfn.XLOOKUP(G125,ABNT5101!$I:$I,ABNT5101!O:O)</f>
        <v>16</v>
      </c>
      <c r="BA125" s="20" t="str">
        <f t="shared" si="4"/>
        <v>NÃO ATENDE</v>
      </c>
      <c r="BB125" s="21">
        <f t="shared" ref="BB125:BC125" si="160">BE125/AU125-1</f>
        <v>-1</v>
      </c>
      <c r="BC125" s="21">
        <f t="shared" si="160"/>
        <v>-1</v>
      </c>
      <c r="BD125" s="21" t="str">
        <f t="shared" si="6"/>
        <v>-</v>
      </c>
      <c r="BE125" s="22"/>
      <c r="BF125" s="22"/>
      <c r="BG125" s="22"/>
      <c r="BH125" s="22"/>
      <c r="BI125" s="23"/>
      <c r="BJ125" s="22"/>
      <c r="BK125" s="20" t="str">
        <f t="shared" si="7"/>
        <v>NÃO ATENDE</v>
      </c>
      <c r="BL125" s="20" t="str">
        <f t="shared" si="8"/>
        <v>NÃO ATENDE</v>
      </c>
      <c r="BM125" s="20" t="str">
        <f t="shared" si="9"/>
        <v>NÃO ATENDE</v>
      </c>
      <c r="BN125" s="20" t="str">
        <f t="shared" si="10"/>
        <v>ATENDE</v>
      </c>
      <c r="BO125" s="24" t="str">
        <f t="shared" si="11"/>
        <v>C5</v>
      </c>
      <c r="BP125" s="24" t="str">
        <f t="shared" si="80"/>
        <v>-</v>
      </c>
      <c r="BQ125" s="25" t="e">
        <f t="shared" si="13"/>
        <v>#VALUE!</v>
      </c>
      <c r="BR125" s="22"/>
      <c r="BS125" s="22"/>
      <c r="BT125" s="24" t="str">
        <f>IF(BP125="-","-",_xlfn.XLOOKUP(BP125,ABNT5101!$B$4:$B$9,ABNT5101!$C$4:$C$9))</f>
        <v>-</v>
      </c>
      <c r="BU125" s="24" t="str">
        <f>IF(BP125="-","-",_xlfn.XLOOKUP(BP125,ABNT5101!$B$4:$B$9,ABNT5101!$D$4:$D$9))</f>
        <v>-</v>
      </c>
      <c r="BV125" s="20" t="str">
        <f t="shared" si="14"/>
        <v>-</v>
      </c>
      <c r="BW125" s="20" t="str">
        <f t="shared" si="15"/>
        <v>-</v>
      </c>
      <c r="BX125" s="20" t="str">
        <f t="shared" si="16"/>
        <v>-</v>
      </c>
      <c r="BY125" s="24" t="s">
        <v>136</v>
      </c>
      <c r="BZ125" s="25" t="e">
        <f t="shared" si="31"/>
        <v>#VALUE!</v>
      </c>
      <c r="CA125" s="24"/>
      <c r="CB125" s="24"/>
      <c r="CC125" s="20" t="str">
        <f>IF(BY125="-","-",_xlfn.XLOOKUP(BY125,ABNT5101!$B$4:$B$9,ABNT5101!$C$4:$C$9))</f>
        <v>-</v>
      </c>
      <c r="CD125" s="24" t="str">
        <f>IF(BY125="-","-",_xlfn.XLOOKUP(BY125,ABNT5101!$B$4:$B$9,ABNT5101!$D$4:$D$9))</f>
        <v>-</v>
      </c>
      <c r="CE125" s="20" t="str">
        <f t="shared" si="18"/>
        <v>-</v>
      </c>
      <c r="CF125" s="20" t="str">
        <f t="shared" si="19"/>
        <v>-</v>
      </c>
      <c r="CG125" s="20" t="str">
        <f t="shared" si="20"/>
        <v>-</v>
      </c>
      <c r="CH125" s="26" t="e">
        <f>_xlfn.XLOOKUP(CI125,'Banco de dados'!$B:$B,'Banco de dados'!$D:$D)</f>
        <v>#N/A</v>
      </c>
      <c r="CI125" s="27"/>
      <c r="CJ125" s="26" t="e">
        <f>_xlfn.XLOOKUP(CI125,'Banco de dados'!$B:$B,'Banco de dados'!$E:$E)</f>
        <v>#N/A</v>
      </c>
      <c r="CK125" s="26"/>
      <c r="CL125" s="26" t="e">
        <f>IF(CK125="-","-",_xlfn.XLOOKUP(CK125,'Banco de dados'!$B:$B,'Banco de dados'!$E:$E))</f>
        <v>#N/A</v>
      </c>
      <c r="CM125" s="28">
        <f t="shared" si="21"/>
        <v>1</v>
      </c>
      <c r="CN125" s="26">
        <f>_xlfn.XLOOKUP(CI125,'Banco de dados'!$B:$B,'Banco de dados'!$H:$H)</f>
        <v>0</v>
      </c>
      <c r="CO125" s="26" t="e">
        <f t="array" aca="1" ref="CO125" ca="1">_xludf.XLOOKUP(CK125,'Banco de dados'!$B:$B,'Banco de dados'!$H:$H)</f>
        <v>#NAME?</v>
      </c>
      <c r="CP125" s="26" t="e">
        <f t="array" aca="1" ref="CP125" ca="1">_xludf.XLOOKUP(CI125,'Banco de dados'!$B:$B,'Banco de dados'!$F:$F)</f>
        <v>#NAME?</v>
      </c>
      <c r="CQ125" s="26" t="e">
        <f t="array" aca="1" ref="CQ125" ca="1">_xludf.XLOOKUP(CK125,'Banco de dados'!$B:$B,'Banco de dados'!$F:$F)</f>
        <v>#NAME?</v>
      </c>
      <c r="CR125" s="27">
        <v>184</v>
      </c>
      <c r="CS125" s="27"/>
      <c r="CT125" s="26" t="str">
        <f>IF(AG125=0.5,"Suporte",IF(AND(AG125&gt;='Braços de IP'!$B$9,AG125&lt;='Braços de IP'!$D$9),'Braços de IP'!$E$9,IF(AND(AG125&gt;='Braços de IP'!$B$10,AG125&lt;='Braços de IP'!$D$10),'Braços de IP'!$E$10,IF(AND(AG125&gt;='Braços de IP'!$B$11,AG125&lt;='Braços de IP'!$D$11),'Braços de IP'!$E$11,IF(AND(AG125&gt;='Braços de IP'!$B$12,AG125&lt;='Braços de IP'!$D$12),'Braços de IP'!$E$12,IF(AND(AG125&gt;='Braços de IP'!$B$13,AG125&lt;='Braços de IP'!$D$13),'Braços de IP'!$E$13,IF(AND(AG125&gt;='Braços de IP'!$B$14,AG125&lt;='Braços de IP'!$D$14),'Braços de IP'!$E$14,"ERRO")))))))</f>
        <v>Médio I</v>
      </c>
      <c r="CU125" s="27"/>
      <c r="CV125" s="26" t="str">
        <f>IF($CU125="","",VLOOKUP($CU125,'Braços de IP'!$E$9:$I$15,2,0))</f>
        <v/>
      </c>
      <c r="CW125" s="29" t="str">
        <f>IF($CU125="","",VLOOKUP($CU125,'Braços de IP'!$E$9:$I$15,5,0))</f>
        <v/>
      </c>
      <c r="CX125" s="26"/>
      <c r="CY125" s="26"/>
      <c r="CZ125" s="26"/>
      <c r="DA125" s="26"/>
      <c r="DB125" s="26"/>
      <c r="DC125" s="26"/>
      <c r="DD125" s="30">
        <f t="shared" si="22"/>
        <v>0</v>
      </c>
      <c r="DE125" s="31">
        <f t="shared" si="23"/>
        <v>96</v>
      </c>
      <c r="DF125" s="30">
        <f t="shared" si="24"/>
        <v>96</v>
      </c>
      <c r="DG125" s="32">
        <f t="shared" si="25"/>
        <v>1</v>
      </c>
      <c r="DH125" s="33" t="s">
        <v>143</v>
      </c>
      <c r="DI125" s="34"/>
      <c r="DJ125" s="35"/>
      <c r="DK125" s="16" t="s">
        <v>144</v>
      </c>
      <c r="DL125" s="16"/>
    </row>
    <row r="126" spans="1:116" ht="15.75" hidden="1" customHeight="1" x14ac:dyDescent="0.25">
      <c r="A126" s="1" t="s">
        <v>173</v>
      </c>
      <c r="B126" s="15">
        <v>377</v>
      </c>
      <c r="C126" s="15" t="s">
        <v>174</v>
      </c>
      <c r="D126" s="16" t="s">
        <v>221</v>
      </c>
      <c r="E126" s="16">
        <v>-8.1330799999999996</v>
      </c>
      <c r="F126" s="16">
        <v>-34.955589000000003</v>
      </c>
      <c r="G126" s="16" t="s">
        <v>157</v>
      </c>
      <c r="H126" s="16" t="s">
        <v>136</v>
      </c>
      <c r="I126" s="16" t="s">
        <v>136</v>
      </c>
      <c r="J126" s="16" t="s">
        <v>137</v>
      </c>
      <c r="K126" s="16">
        <v>96</v>
      </c>
      <c r="L126" s="16" t="s">
        <v>138</v>
      </c>
      <c r="M126" s="16">
        <v>0</v>
      </c>
      <c r="N126" s="16"/>
      <c r="O126" s="16">
        <v>1</v>
      </c>
      <c r="P126" s="17"/>
      <c r="Q126" s="17">
        <v>6.93</v>
      </c>
      <c r="R126" s="16"/>
      <c r="S126" s="16"/>
      <c r="T126" s="16"/>
      <c r="U126" s="17"/>
      <c r="V126" s="16">
        <v>0</v>
      </c>
      <c r="W126" s="16"/>
      <c r="X126" s="16"/>
      <c r="Y126" s="16">
        <v>0</v>
      </c>
      <c r="Z126" s="16">
        <v>0</v>
      </c>
      <c r="AA126" s="16" t="s">
        <v>139</v>
      </c>
      <c r="AB126" s="16" t="s">
        <v>140</v>
      </c>
      <c r="AC126" s="16">
        <v>29.51</v>
      </c>
      <c r="AD126" s="16">
        <v>7.19</v>
      </c>
      <c r="AE126" s="16">
        <v>1</v>
      </c>
      <c r="AF126" s="16">
        <v>0</v>
      </c>
      <c r="AG126" s="16">
        <v>2.16</v>
      </c>
      <c r="AH126" s="16"/>
      <c r="AI126" s="16"/>
      <c r="AJ126" s="16"/>
      <c r="AK126" s="16"/>
      <c r="AL126" s="16"/>
      <c r="AM126" s="16">
        <v>0</v>
      </c>
      <c r="AN126" s="16"/>
      <c r="AO126" s="16">
        <v>0</v>
      </c>
      <c r="AP126" s="16">
        <v>0</v>
      </c>
      <c r="AQ126" s="16">
        <v>0</v>
      </c>
      <c r="AR126" s="17" t="s">
        <v>136</v>
      </c>
      <c r="AS126" s="19">
        <f t="shared" si="3"/>
        <v>0</v>
      </c>
      <c r="AT126" s="19"/>
      <c r="AU126" s="19">
        <f>VLOOKUP(G126,ABNT5101!$I$3:$J$9,2)</f>
        <v>7.5</v>
      </c>
      <c r="AV126" s="19">
        <f>VLOOKUP(G126,ABNT5101!$I$3:$M$9,5)</f>
        <v>0.18</v>
      </c>
      <c r="AW126" s="17" t="str">
        <f>_xlfn.XLOOKUP(G126,ABNT5101!I:I,ABNT5101!L:L)</f>
        <v>-</v>
      </c>
      <c r="AX126" s="17">
        <f>_xlfn.XLOOKUP(G126,ABNT5101!$I:$I,ABNT5101!M:M)</f>
        <v>0.18</v>
      </c>
      <c r="AY126" s="17" t="str">
        <f>_xlfn.XLOOKUP(G126,ABNT5101!$I:$I,ABNT5101!N:N)</f>
        <v>-</v>
      </c>
      <c r="AZ126" s="17">
        <f>_xlfn.XLOOKUP(G126,ABNT5101!$I:$I,ABNT5101!O:O)</f>
        <v>16</v>
      </c>
      <c r="BA126" s="20" t="str">
        <f t="shared" si="4"/>
        <v>NÃO ATENDE</v>
      </c>
      <c r="BB126" s="21">
        <f t="shared" ref="BB126:BC126" si="161">BE126/AU126-1</f>
        <v>-1</v>
      </c>
      <c r="BC126" s="21">
        <f t="shared" si="161"/>
        <v>-1</v>
      </c>
      <c r="BD126" s="21" t="str">
        <f t="shared" si="6"/>
        <v>-</v>
      </c>
      <c r="BE126" s="22"/>
      <c r="BF126" s="22"/>
      <c r="BG126" s="22"/>
      <c r="BH126" s="22"/>
      <c r="BI126" s="23"/>
      <c r="BJ126" s="22"/>
      <c r="BK126" s="20" t="str">
        <f t="shared" si="7"/>
        <v>NÃO ATENDE</v>
      </c>
      <c r="BL126" s="20" t="str">
        <f t="shared" si="8"/>
        <v>NÃO ATENDE</v>
      </c>
      <c r="BM126" s="20" t="str">
        <f t="shared" si="9"/>
        <v>NÃO ATENDE</v>
      </c>
      <c r="BN126" s="20" t="str">
        <f t="shared" si="10"/>
        <v>ATENDE</v>
      </c>
      <c r="BO126" s="24" t="str">
        <f t="shared" si="11"/>
        <v>C5</v>
      </c>
      <c r="BP126" s="24" t="str">
        <f t="shared" si="80"/>
        <v>-</v>
      </c>
      <c r="BQ126" s="25" t="e">
        <f t="shared" si="13"/>
        <v>#VALUE!</v>
      </c>
      <c r="BR126" s="22"/>
      <c r="BS126" s="22"/>
      <c r="BT126" s="24" t="str">
        <f>IF(BP126="-","-",_xlfn.XLOOKUP(BP126,ABNT5101!$B$4:$B$9,ABNT5101!$C$4:$C$9))</f>
        <v>-</v>
      </c>
      <c r="BU126" s="24" t="str">
        <f>IF(BP126="-","-",_xlfn.XLOOKUP(BP126,ABNT5101!$B$4:$B$9,ABNT5101!$D$4:$D$9))</f>
        <v>-</v>
      </c>
      <c r="BV126" s="20" t="str">
        <f t="shared" si="14"/>
        <v>-</v>
      </c>
      <c r="BW126" s="20" t="str">
        <f t="shared" si="15"/>
        <v>-</v>
      </c>
      <c r="BX126" s="20" t="str">
        <f t="shared" si="16"/>
        <v>-</v>
      </c>
      <c r="BY126" s="24" t="s">
        <v>136</v>
      </c>
      <c r="BZ126" s="25" t="e">
        <f t="shared" si="31"/>
        <v>#VALUE!</v>
      </c>
      <c r="CA126" s="24"/>
      <c r="CB126" s="24"/>
      <c r="CC126" s="20" t="str">
        <f>IF(BY126="-","-",_xlfn.XLOOKUP(BY126,ABNT5101!$B$4:$B$9,ABNT5101!$C$4:$C$9))</f>
        <v>-</v>
      </c>
      <c r="CD126" s="24" t="str">
        <f>IF(BY126="-","-",_xlfn.XLOOKUP(BY126,ABNT5101!$B$4:$B$9,ABNT5101!$D$4:$D$9))</f>
        <v>-</v>
      </c>
      <c r="CE126" s="20" t="str">
        <f t="shared" si="18"/>
        <v>-</v>
      </c>
      <c r="CF126" s="20" t="str">
        <f t="shared" si="19"/>
        <v>-</v>
      </c>
      <c r="CG126" s="20" t="str">
        <f t="shared" si="20"/>
        <v>-</v>
      </c>
      <c r="CH126" s="26" t="e">
        <f>_xlfn.XLOOKUP(CI126,'Banco de dados'!$B:$B,'Banco de dados'!$D:$D)</f>
        <v>#N/A</v>
      </c>
      <c r="CI126" s="27"/>
      <c r="CJ126" s="26" t="e">
        <f>_xlfn.XLOOKUP(CI126,'Banco de dados'!$B:$B,'Banco de dados'!$E:$E)</f>
        <v>#N/A</v>
      </c>
      <c r="CK126" s="26"/>
      <c r="CL126" s="26" t="e">
        <f>IF(CK126="-","-",_xlfn.XLOOKUP(CK126,'Banco de dados'!$B:$B,'Banco de dados'!$E:$E))</f>
        <v>#N/A</v>
      </c>
      <c r="CM126" s="28">
        <f t="shared" si="21"/>
        <v>1</v>
      </c>
      <c r="CN126" s="26">
        <f>_xlfn.XLOOKUP(CI126,'Banco de dados'!$B:$B,'Banco de dados'!$H:$H)</f>
        <v>0</v>
      </c>
      <c r="CO126" s="26" t="e">
        <f t="array" aca="1" ref="CO126" ca="1">_xludf.XLOOKUP(CK126,'Banco de dados'!$B:$B,'Banco de dados'!$H:$H)</f>
        <v>#NAME?</v>
      </c>
      <c r="CP126" s="26" t="e">
        <f t="array" aca="1" ref="CP126" ca="1">_xludf.XLOOKUP(CI126,'Banco de dados'!$B:$B,'Banco de dados'!$F:$F)</f>
        <v>#NAME?</v>
      </c>
      <c r="CQ126" s="26" t="e">
        <f t="array" aca="1" ref="CQ126" ca="1">_xludf.XLOOKUP(CK126,'Banco de dados'!$B:$B,'Banco de dados'!$F:$F)</f>
        <v>#NAME?</v>
      </c>
      <c r="CR126" s="27">
        <v>185</v>
      </c>
      <c r="CS126" s="27"/>
      <c r="CT126" s="26" t="str">
        <f>IF(AG126=0.5,"Suporte",IF(AND(AG126&gt;='Braços de IP'!$B$9,AG126&lt;='Braços de IP'!$D$9),'Braços de IP'!$E$9,IF(AND(AG126&gt;='Braços de IP'!$B$10,AG126&lt;='Braços de IP'!$D$10),'Braços de IP'!$E$10,IF(AND(AG126&gt;='Braços de IP'!$B$11,AG126&lt;='Braços de IP'!$D$11),'Braços de IP'!$E$11,IF(AND(AG126&gt;='Braços de IP'!$B$12,AG126&lt;='Braços de IP'!$D$12),'Braços de IP'!$E$12,IF(AND(AG126&gt;='Braços de IP'!$B$13,AG126&lt;='Braços de IP'!$D$13),'Braços de IP'!$E$13,IF(AND(AG126&gt;='Braços de IP'!$B$14,AG126&lt;='Braços de IP'!$D$14),'Braços de IP'!$E$14,"ERRO")))))))</f>
        <v>Médio I</v>
      </c>
      <c r="CU126" s="27"/>
      <c r="CV126" s="26" t="str">
        <f>IF($CU126="","",VLOOKUP($CU126,'Braços de IP'!$E$9:$I$15,2,0))</f>
        <v/>
      </c>
      <c r="CW126" s="29" t="str">
        <f>IF($CU126="","",VLOOKUP($CU126,'Braços de IP'!$E$9:$I$15,5,0))</f>
        <v/>
      </c>
      <c r="CX126" s="26"/>
      <c r="CY126" s="26"/>
      <c r="CZ126" s="26"/>
      <c r="DA126" s="26"/>
      <c r="DB126" s="26"/>
      <c r="DC126" s="26"/>
      <c r="DD126" s="30">
        <f t="shared" si="22"/>
        <v>0</v>
      </c>
      <c r="DE126" s="31">
        <f t="shared" si="23"/>
        <v>96</v>
      </c>
      <c r="DF126" s="30">
        <f t="shared" si="24"/>
        <v>96</v>
      </c>
      <c r="DG126" s="32">
        <f t="shared" si="25"/>
        <v>1</v>
      </c>
      <c r="DH126" s="33" t="s">
        <v>143</v>
      </c>
      <c r="DI126" s="34"/>
      <c r="DJ126" s="35"/>
      <c r="DK126" s="16" t="s">
        <v>144</v>
      </c>
      <c r="DL126" s="16"/>
    </row>
    <row r="127" spans="1:116" ht="15.75" hidden="1" customHeight="1" x14ac:dyDescent="0.25">
      <c r="A127" s="1" t="s">
        <v>173</v>
      </c>
      <c r="B127" s="15">
        <v>377</v>
      </c>
      <c r="C127" s="15" t="s">
        <v>174</v>
      </c>
      <c r="D127" s="16" t="s">
        <v>221</v>
      </c>
      <c r="E127" s="16">
        <v>-8.1330799999999996</v>
      </c>
      <c r="F127" s="16">
        <v>-34.955589000000003</v>
      </c>
      <c r="G127" s="16" t="s">
        <v>157</v>
      </c>
      <c r="H127" s="16" t="s">
        <v>136</v>
      </c>
      <c r="I127" s="16" t="s">
        <v>136</v>
      </c>
      <c r="J127" s="16" t="s">
        <v>137</v>
      </c>
      <c r="K127" s="16">
        <v>96</v>
      </c>
      <c r="L127" s="16" t="s">
        <v>138</v>
      </c>
      <c r="M127" s="16">
        <v>0</v>
      </c>
      <c r="N127" s="16"/>
      <c r="O127" s="16">
        <v>1</v>
      </c>
      <c r="P127" s="17"/>
      <c r="Q127" s="17">
        <v>6.93</v>
      </c>
      <c r="R127" s="16"/>
      <c r="S127" s="16"/>
      <c r="T127" s="16"/>
      <c r="U127" s="17"/>
      <c r="V127" s="16">
        <v>0</v>
      </c>
      <c r="W127" s="16"/>
      <c r="X127" s="16"/>
      <c r="Y127" s="16">
        <v>0</v>
      </c>
      <c r="Z127" s="16">
        <v>0</v>
      </c>
      <c r="AA127" s="16" t="s">
        <v>139</v>
      </c>
      <c r="AB127" s="16" t="s">
        <v>140</v>
      </c>
      <c r="AC127" s="16">
        <v>29.51</v>
      </c>
      <c r="AD127" s="16">
        <v>7.19</v>
      </c>
      <c r="AE127" s="16">
        <v>1</v>
      </c>
      <c r="AF127" s="16">
        <v>0</v>
      </c>
      <c r="AG127" s="16">
        <v>2.16</v>
      </c>
      <c r="AH127" s="16"/>
      <c r="AI127" s="16"/>
      <c r="AJ127" s="16"/>
      <c r="AK127" s="16"/>
      <c r="AL127" s="16"/>
      <c r="AM127" s="16">
        <v>0</v>
      </c>
      <c r="AN127" s="16"/>
      <c r="AO127" s="16">
        <v>0</v>
      </c>
      <c r="AP127" s="16">
        <v>0</v>
      </c>
      <c r="AQ127" s="16">
        <v>0</v>
      </c>
      <c r="AR127" s="17" t="s">
        <v>136</v>
      </c>
      <c r="AS127" s="19">
        <f t="shared" si="3"/>
        <v>0</v>
      </c>
      <c r="AT127" s="19"/>
      <c r="AU127" s="19">
        <f>VLOOKUP(G127,ABNT5101!$I$3:$J$9,2)</f>
        <v>7.5</v>
      </c>
      <c r="AV127" s="19">
        <f>VLOOKUP(G127,ABNT5101!$I$3:$M$9,5)</f>
        <v>0.18</v>
      </c>
      <c r="AW127" s="17" t="str">
        <f>_xlfn.XLOOKUP(G127,ABNT5101!I:I,ABNT5101!L:L)</f>
        <v>-</v>
      </c>
      <c r="AX127" s="17">
        <f>_xlfn.XLOOKUP(G127,ABNT5101!$I:$I,ABNT5101!M:M)</f>
        <v>0.18</v>
      </c>
      <c r="AY127" s="17" t="str">
        <f>_xlfn.XLOOKUP(G127,ABNT5101!$I:$I,ABNT5101!N:N)</f>
        <v>-</v>
      </c>
      <c r="AZ127" s="17">
        <f>_xlfn.XLOOKUP(G127,ABNT5101!$I:$I,ABNT5101!O:O)</f>
        <v>16</v>
      </c>
      <c r="BA127" s="20" t="str">
        <f t="shared" si="4"/>
        <v>NÃO ATENDE</v>
      </c>
      <c r="BB127" s="21">
        <f t="shared" ref="BB127:BC127" si="162">BE127/AU127-1</f>
        <v>-1</v>
      </c>
      <c r="BC127" s="21">
        <f t="shared" si="162"/>
        <v>-1</v>
      </c>
      <c r="BD127" s="21" t="str">
        <f t="shared" si="6"/>
        <v>-</v>
      </c>
      <c r="BE127" s="22"/>
      <c r="BF127" s="22"/>
      <c r="BG127" s="22"/>
      <c r="BH127" s="22"/>
      <c r="BI127" s="23"/>
      <c r="BJ127" s="22"/>
      <c r="BK127" s="20" t="str">
        <f t="shared" si="7"/>
        <v>NÃO ATENDE</v>
      </c>
      <c r="BL127" s="20" t="str">
        <f t="shared" si="8"/>
        <v>NÃO ATENDE</v>
      </c>
      <c r="BM127" s="20" t="str">
        <f t="shared" si="9"/>
        <v>NÃO ATENDE</v>
      </c>
      <c r="BN127" s="20" t="str">
        <f t="shared" si="10"/>
        <v>ATENDE</v>
      </c>
      <c r="BO127" s="24" t="str">
        <f t="shared" si="11"/>
        <v>C5</v>
      </c>
      <c r="BP127" s="24" t="str">
        <f t="shared" si="80"/>
        <v>-</v>
      </c>
      <c r="BQ127" s="25" t="e">
        <f t="shared" si="13"/>
        <v>#VALUE!</v>
      </c>
      <c r="BR127" s="22"/>
      <c r="BS127" s="22"/>
      <c r="BT127" s="24" t="str">
        <f>IF(BP127="-","-",_xlfn.XLOOKUP(BP127,ABNT5101!$B$4:$B$9,ABNT5101!$C$4:$C$9))</f>
        <v>-</v>
      </c>
      <c r="BU127" s="24" t="str">
        <f>IF(BP127="-","-",_xlfn.XLOOKUP(BP127,ABNT5101!$B$4:$B$9,ABNT5101!$D$4:$D$9))</f>
        <v>-</v>
      </c>
      <c r="BV127" s="20" t="str">
        <f t="shared" si="14"/>
        <v>-</v>
      </c>
      <c r="BW127" s="20" t="str">
        <f t="shared" si="15"/>
        <v>-</v>
      </c>
      <c r="BX127" s="20" t="str">
        <f t="shared" si="16"/>
        <v>-</v>
      </c>
      <c r="BY127" s="24" t="s">
        <v>136</v>
      </c>
      <c r="BZ127" s="25" t="e">
        <f t="shared" si="31"/>
        <v>#VALUE!</v>
      </c>
      <c r="CA127" s="24"/>
      <c r="CB127" s="24"/>
      <c r="CC127" s="20" t="str">
        <f>IF(BY127="-","-",_xlfn.XLOOKUP(BY127,ABNT5101!$B$4:$B$9,ABNT5101!$C$4:$C$9))</f>
        <v>-</v>
      </c>
      <c r="CD127" s="24" t="str">
        <f>IF(BY127="-","-",_xlfn.XLOOKUP(BY127,ABNT5101!$B$4:$B$9,ABNT5101!$D$4:$D$9))</f>
        <v>-</v>
      </c>
      <c r="CE127" s="20" t="str">
        <f t="shared" si="18"/>
        <v>-</v>
      </c>
      <c r="CF127" s="20" t="str">
        <f t="shared" si="19"/>
        <v>-</v>
      </c>
      <c r="CG127" s="20" t="str">
        <f t="shared" si="20"/>
        <v>-</v>
      </c>
      <c r="CH127" s="26" t="e">
        <f>_xlfn.XLOOKUP(CI127,'Banco de dados'!$B:$B,'Banco de dados'!$D:$D)</f>
        <v>#N/A</v>
      </c>
      <c r="CI127" s="27"/>
      <c r="CJ127" s="26" t="e">
        <f>_xlfn.XLOOKUP(CI127,'Banco de dados'!$B:$B,'Banco de dados'!$E:$E)</f>
        <v>#N/A</v>
      </c>
      <c r="CK127" s="26"/>
      <c r="CL127" s="26" t="e">
        <f>IF(CK127="-","-",_xlfn.XLOOKUP(CK127,'Banco de dados'!$B:$B,'Banco de dados'!$E:$E))</f>
        <v>#N/A</v>
      </c>
      <c r="CM127" s="28">
        <f t="shared" si="21"/>
        <v>1</v>
      </c>
      <c r="CN127" s="26">
        <f>_xlfn.XLOOKUP(CI127,'Banco de dados'!$B:$B,'Banco de dados'!$H:$H)</f>
        <v>0</v>
      </c>
      <c r="CO127" s="26" t="e">
        <f t="array" aca="1" ref="CO127" ca="1">_xludf.XLOOKUP(CK127,'Banco de dados'!$B:$B,'Banco de dados'!$H:$H)</f>
        <v>#NAME?</v>
      </c>
      <c r="CP127" s="26" t="e">
        <f t="array" aca="1" ref="CP127" ca="1">_xludf.XLOOKUP(CI127,'Banco de dados'!$B:$B,'Banco de dados'!$F:$F)</f>
        <v>#NAME?</v>
      </c>
      <c r="CQ127" s="26" t="e">
        <f t="array" aca="1" ref="CQ127" ca="1">_xludf.XLOOKUP(CK127,'Banco de dados'!$B:$B,'Banco de dados'!$F:$F)</f>
        <v>#NAME?</v>
      </c>
      <c r="CR127" s="27">
        <v>186</v>
      </c>
      <c r="CS127" s="27"/>
      <c r="CT127" s="26" t="str">
        <f>IF(AG127=0.5,"Suporte",IF(AND(AG127&gt;='Braços de IP'!$B$9,AG127&lt;='Braços de IP'!$D$9),'Braços de IP'!$E$9,IF(AND(AG127&gt;='Braços de IP'!$B$10,AG127&lt;='Braços de IP'!$D$10),'Braços de IP'!$E$10,IF(AND(AG127&gt;='Braços de IP'!$B$11,AG127&lt;='Braços de IP'!$D$11),'Braços de IP'!$E$11,IF(AND(AG127&gt;='Braços de IP'!$B$12,AG127&lt;='Braços de IP'!$D$12),'Braços de IP'!$E$12,IF(AND(AG127&gt;='Braços de IP'!$B$13,AG127&lt;='Braços de IP'!$D$13),'Braços de IP'!$E$13,IF(AND(AG127&gt;='Braços de IP'!$B$14,AG127&lt;='Braços de IP'!$D$14),'Braços de IP'!$E$14,"ERRO")))))))</f>
        <v>Médio I</v>
      </c>
      <c r="CU127" s="27"/>
      <c r="CV127" s="26" t="str">
        <f>IF($CU127="","",VLOOKUP($CU127,'Braços de IP'!$E$9:$I$15,2,0))</f>
        <v/>
      </c>
      <c r="CW127" s="29" t="str">
        <f>IF($CU127="","",VLOOKUP($CU127,'Braços de IP'!$E$9:$I$15,5,0))</f>
        <v/>
      </c>
      <c r="CX127" s="26"/>
      <c r="CY127" s="26"/>
      <c r="CZ127" s="26"/>
      <c r="DA127" s="26"/>
      <c r="DB127" s="26"/>
      <c r="DC127" s="26"/>
      <c r="DD127" s="30">
        <f t="shared" si="22"/>
        <v>0</v>
      </c>
      <c r="DE127" s="31">
        <f t="shared" si="23"/>
        <v>96</v>
      </c>
      <c r="DF127" s="30">
        <f t="shared" si="24"/>
        <v>96</v>
      </c>
      <c r="DG127" s="32">
        <f t="shared" si="25"/>
        <v>1</v>
      </c>
      <c r="DH127" s="33" t="s">
        <v>143</v>
      </c>
      <c r="DI127" s="34"/>
      <c r="DJ127" s="35"/>
      <c r="DK127" s="16" t="s">
        <v>144</v>
      </c>
      <c r="DL127" s="16"/>
    </row>
    <row r="128" spans="1:116" ht="15.75" hidden="1" customHeight="1" x14ac:dyDescent="0.25">
      <c r="A128" s="1" t="s">
        <v>173</v>
      </c>
      <c r="B128" s="15">
        <v>380</v>
      </c>
      <c r="C128" s="15" t="s">
        <v>174</v>
      </c>
      <c r="D128" s="16" t="s">
        <v>222</v>
      </c>
      <c r="E128" s="16">
        <v>-8.1206650000000007</v>
      </c>
      <c r="F128" s="16">
        <v>-34.956837</v>
      </c>
      <c r="G128" s="16" t="s">
        <v>157</v>
      </c>
      <c r="H128" s="16" t="s">
        <v>136</v>
      </c>
      <c r="I128" s="16" t="s">
        <v>136</v>
      </c>
      <c r="J128" s="16" t="s">
        <v>137</v>
      </c>
      <c r="K128" s="16">
        <v>50</v>
      </c>
      <c r="L128" s="16" t="s">
        <v>138</v>
      </c>
      <c r="M128" s="16">
        <v>0</v>
      </c>
      <c r="N128" s="16"/>
      <c r="O128" s="16">
        <v>1</v>
      </c>
      <c r="P128" s="17"/>
      <c r="Q128" s="17">
        <v>3.97</v>
      </c>
      <c r="R128" s="16"/>
      <c r="S128" s="16"/>
      <c r="T128" s="16"/>
      <c r="U128" s="17"/>
      <c r="V128" s="16">
        <v>0</v>
      </c>
      <c r="W128" s="16"/>
      <c r="X128" s="16"/>
      <c r="Y128" s="16">
        <v>0</v>
      </c>
      <c r="Z128" s="16">
        <v>0</v>
      </c>
      <c r="AA128" s="16" t="s">
        <v>139</v>
      </c>
      <c r="AB128" s="16" t="s">
        <v>140</v>
      </c>
      <c r="AC128" s="16">
        <v>33.340000000000003</v>
      </c>
      <c r="AD128" s="16">
        <v>6.18</v>
      </c>
      <c r="AE128" s="16">
        <v>1</v>
      </c>
      <c r="AF128" s="16">
        <v>1.78</v>
      </c>
      <c r="AG128" s="16">
        <v>2.12</v>
      </c>
      <c r="AH128" s="16"/>
      <c r="AI128" s="16"/>
      <c r="AJ128" s="16"/>
      <c r="AK128" s="16"/>
      <c r="AL128" s="16"/>
      <c r="AM128" s="16">
        <v>0</v>
      </c>
      <c r="AN128" s="16"/>
      <c r="AO128" s="16">
        <v>0</v>
      </c>
      <c r="AP128" s="16">
        <v>0</v>
      </c>
      <c r="AQ128" s="16">
        <v>0</v>
      </c>
      <c r="AR128" s="17" t="s">
        <v>136</v>
      </c>
      <c r="AS128" s="19">
        <f t="shared" si="3"/>
        <v>0</v>
      </c>
      <c r="AT128" s="19"/>
      <c r="AU128" s="19">
        <f>VLOOKUP(G128,ABNT5101!$I$3:$J$9,2)</f>
        <v>7.5</v>
      </c>
      <c r="AV128" s="19">
        <f>VLOOKUP(G128,ABNT5101!$I$3:$M$9,5)</f>
        <v>0.18</v>
      </c>
      <c r="AW128" s="17" t="str">
        <f>_xlfn.XLOOKUP(G128,ABNT5101!I:I,ABNT5101!L:L)</f>
        <v>-</v>
      </c>
      <c r="AX128" s="17">
        <f>_xlfn.XLOOKUP(G128,ABNT5101!$I:$I,ABNT5101!M:M)</f>
        <v>0.18</v>
      </c>
      <c r="AY128" s="17" t="str">
        <f>_xlfn.XLOOKUP(G128,ABNT5101!$I:$I,ABNT5101!N:N)</f>
        <v>-</v>
      </c>
      <c r="AZ128" s="17">
        <f>_xlfn.XLOOKUP(G128,ABNT5101!$I:$I,ABNT5101!O:O)</f>
        <v>16</v>
      </c>
      <c r="BA128" s="20" t="str">
        <f t="shared" si="4"/>
        <v>NÃO ATENDE</v>
      </c>
      <c r="BB128" s="21">
        <f t="shared" ref="BB128:BC128" si="163">BE128/AU128-1</f>
        <v>-1</v>
      </c>
      <c r="BC128" s="21">
        <f t="shared" si="163"/>
        <v>-1</v>
      </c>
      <c r="BD128" s="21" t="str">
        <f t="shared" si="6"/>
        <v>-</v>
      </c>
      <c r="BE128" s="22"/>
      <c r="BF128" s="22"/>
      <c r="BG128" s="22"/>
      <c r="BH128" s="22"/>
      <c r="BI128" s="23"/>
      <c r="BJ128" s="22"/>
      <c r="BK128" s="20" t="str">
        <f t="shared" si="7"/>
        <v>NÃO ATENDE</v>
      </c>
      <c r="BL128" s="20" t="str">
        <f t="shared" si="8"/>
        <v>NÃO ATENDE</v>
      </c>
      <c r="BM128" s="20" t="str">
        <f t="shared" si="9"/>
        <v>NÃO ATENDE</v>
      </c>
      <c r="BN128" s="20" t="str">
        <f t="shared" si="10"/>
        <v>ATENDE</v>
      </c>
      <c r="BO128" s="24" t="str">
        <f t="shared" si="11"/>
        <v>C5</v>
      </c>
      <c r="BP128" s="24" t="str">
        <f t="shared" si="80"/>
        <v>-</v>
      </c>
      <c r="BQ128" s="25" t="e">
        <f t="shared" si="13"/>
        <v>#VALUE!</v>
      </c>
      <c r="BR128" s="22"/>
      <c r="BS128" s="22"/>
      <c r="BT128" s="24" t="str">
        <f>IF(BP128="-","-",_xlfn.XLOOKUP(BP128,ABNT5101!$B$4:$B$9,ABNT5101!$C$4:$C$9))</f>
        <v>-</v>
      </c>
      <c r="BU128" s="24" t="str">
        <f>IF(BP128="-","-",_xlfn.XLOOKUP(BP128,ABNT5101!$B$4:$B$9,ABNT5101!$D$4:$D$9))</f>
        <v>-</v>
      </c>
      <c r="BV128" s="20" t="str">
        <f t="shared" si="14"/>
        <v>-</v>
      </c>
      <c r="BW128" s="20" t="str">
        <f t="shared" si="15"/>
        <v>-</v>
      </c>
      <c r="BX128" s="20" t="str">
        <f t="shared" si="16"/>
        <v>-</v>
      </c>
      <c r="BY128" s="24" t="s">
        <v>136</v>
      </c>
      <c r="BZ128" s="25" t="e">
        <f t="shared" si="31"/>
        <v>#VALUE!</v>
      </c>
      <c r="CA128" s="24"/>
      <c r="CB128" s="24"/>
      <c r="CC128" s="20" t="str">
        <f>IF(BY128="-","-",_xlfn.XLOOKUP(BY128,ABNT5101!$B$4:$B$9,ABNT5101!$C$4:$C$9))</f>
        <v>-</v>
      </c>
      <c r="CD128" s="24" t="str">
        <f>IF(BY128="-","-",_xlfn.XLOOKUP(BY128,ABNT5101!$B$4:$B$9,ABNT5101!$D$4:$D$9))</f>
        <v>-</v>
      </c>
      <c r="CE128" s="20" t="str">
        <f t="shared" si="18"/>
        <v>-</v>
      </c>
      <c r="CF128" s="20" t="str">
        <f t="shared" si="19"/>
        <v>-</v>
      </c>
      <c r="CG128" s="20" t="str">
        <f t="shared" si="20"/>
        <v>-</v>
      </c>
      <c r="CH128" s="26" t="e">
        <f>_xlfn.XLOOKUP(CI128,'Banco de dados'!$B:$B,'Banco de dados'!$D:$D)</f>
        <v>#N/A</v>
      </c>
      <c r="CI128" s="27"/>
      <c r="CJ128" s="26" t="e">
        <f>_xlfn.XLOOKUP(CI128,'Banco de dados'!$B:$B,'Banco de dados'!$E:$E)</f>
        <v>#N/A</v>
      </c>
      <c r="CK128" s="26"/>
      <c r="CL128" s="26" t="e">
        <f>IF(CK128="-","-",_xlfn.XLOOKUP(CK128,'Banco de dados'!$B:$B,'Banco de dados'!$E:$E))</f>
        <v>#N/A</v>
      </c>
      <c r="CM128" s="28">
        <f t="shared" si="21"/>
        <v>1</v>
      </c>
      <c r="CN128" s="26">
        <f>_xlfn.XLOOKUP(CI128,'Banco de dados'!$B:$B,'Banco de dados'!$H:$H)</f>
        <v>0</v>
      </c>
      <c r="CO128" s="26" t="e">
        <f t="array" aca="1" ref="CO128" ca="1">_xludf.XLOOKUP(CK128,'Banco de dados'!$B:$B,'Banco de dados'!$H:$H)</f>
        <v>#NAME?</v>
      </c>
      <c r="CP128" s="26" t="e">
        <f t="array" aca="1" ref="CP128" ca="1">_xludf.XLOOKUP(CI128,'Banco de dados'!$B:$B,'Banco de dados'!$F:$F)</f>
        <v>#NAME?</v>
      </c>
      <c r="CQ128" s="26" t="e">
        <f t="array" aca="1" ref="CQ128" ca="1">_xludf.XLOOKUP(CK128,'Banco de dados'!$B:$B,'Banco de dados'!$F:$F)</f>
        <v>#NAME?</v>
      </c>
      <c r="CR128" s="27">
        <v>193</v>
      </c>
      <c r="CS128" s="27"/>
      <c r="CT128" s="26" t="str">
        <f>IF(AG128=0.5,"Suporte",IF(AND(AG128&gt;='Braços de IP'!$B$9,AG128&lt;='Braços de IP'!$D$9),'Braços de IP'!$E$9,IF(AND(AG128&gt;='Braços de IP'!$B$10,AG128&lt;='Braços de IP'!$D$10),'Braços de IP'!$E$10,IF(AND(AG128&gt;='Braços de IP'!$B$11,AG128&lt;='Braços de IP'!$D$11),'Braços de IP'!$E$11,IF(AND(AG128&gt;='Braços de IP'!$B$12,AG128&lt;='Braços de IP'!$D$12),'Braços de IP'!$E$12,IF(AND(AG128&gt;='Braços de IP'!$B$13,AG128&lt;='Braços de IP'!$D$13),'Braços de IP'!$E$13,IF(AND(AG128&gt;='Braços de IP'!$B$14,AG128&lt;='Braços de IP'!$D$14),'Braços de IP'!$E$14,"ERRO")))))))</f>
        <v>Médio I</v>
      </c>
      <c r="CU128" s="27"/>
      <c r="CV128" s="26" t="str">
        <f>IF($CU128="","",VLOOKUP($CU128,'Braços de IP'!$E$9:$I$15,2,0))</f>
        <v/>
      </c>
      <c r="CW128" s="29" t="str">
        <f>IF($CU128="","",VLOOKUP($CU128,'Braços de IP'!$E$9:$I$15,5,0))</f>
        <v/>
      </c>
      <c r="CX128" s="26"/>
      <c r="CY128" s="26"/>
      <c r="CZ128" s="26"/>
      <c r="DA128" s="26"/>
      <c r="DB128" s="26"/>
      <c r="DC128" s="26"/>
      <c r="DD128" s="30">
        <f t="shared" si="22"/>
        <v>0</v>
      </c>
      <c r="DE128" s="31">
        <f t="shared" si="23"/>
        <v>50</v>
      </c>
      <c r="DF128" s="30">
        <f t="shared" si="24"/>
        <v>50</v>
      </c>
      <c r="DG128" s="32">
        <f t="shared" si="25"/>
        <v>1</v>
      </c>
      <c r="DH128" s="33" t="s">
        <v>143</v>
      </c>
      <c r="DI128" s="34"/>
      <c r="DJ128" s="35"/>
      <c r="DK128" s="16" t="s">
        <v>144</v>
      </c>
      <c r="DL128" s="16"/>
    </row>
    <row r="129" spans="1:124" ht="15.75" hidden="1" customHeight="1" x14ac:dyDescent="0.25">
      <c r="A129" s="1" t="s">
        <v>173</v>
      </c>
      <c r="B129" s="15">
        <v>380</v>
      </c>
      <c r="C129" s="15" t="s">
        <v>174</v>
      </c>
      <c r="D129" s="16" t="s">
        <v>222</v>
      </c>
      <c r="E129" s="16">
        <v>-8.1206650000000007</v>
      </c>
      <c r="F129" s="16">
        <v>-34.956837</v>
      </c>
      <c r="G129" s="16" t="s">
        <v>157</v>
      </c>
      <c r="H129" s="16" t="s">
        <v>136</v>
      </c>
      <c r="I129" s="16" t="s">
        <v>136</v>
      </c>
      <c r="J129" s="16" t="s">
        <v>137</v>
      </c>
      <c r="K129" s="16">
        <v>50</v>
      </c>
      <c r="L129" s="16" t="s">
        <v>138</v>
      </c>
      <c r="M129" s="16">
        <v>0</v>
      </c>
      <c r="N129" s="16"/>
      <c r="O129" s="16">
        <v>1</v>
      </c>
      <c r="P129" s="17"/>
      <c r="Q129" s="17">
        <v>3.97</v>
      </c>
      <c r="R129" s="16"/>
      <c r="S129" s="16"/>
      <c r="T129" s="16"/>
      <c r="U129" s="17"/>
      <c r="V129" s="16">
        <v>0</v>
      </c>
      <c r="W129" s="16"/>
      <c r="X129" s="16"/>
      <c r="Y129" s="16">
        <v>0</v>
      </c>
      <c r="Z129" s="16">
        <v>0</v>
      </c>
      <c r="AA129" s="16" t="s">
        <v>139</v>
      </c>
      <c r="AB129" s="16" t="s">
        <v>140</v>
      </c>
      <c r="AC129" s="16">
        <v>33.340000000000003</v>
      </c>
      <c r="AD129" s="16">
        <v>6.18</v>
      </c>
      <c r="AE129" s="16">
        <v>1</v>
      </c>
      <c r="AF129" s="16">
        <v>1.78</v>
      </c>
      <c r="AG129" s="16">
        <v>2.12</v>
      </c>
      <c r="AH129" s="16"/>
      <c r="AI129" s="16"/>
      <c r="AJ129" s="16"/>
      <c r="AK129" s="16"/>
      <c r="AL129" s="16"/>
      <c r="AM129" s="16">
        <v>0</v>
      </c>
      <c r="AN129" s="16"/>
      <c r="AO129" s="16">
        <v>0</v>
      </c>
      <c r="AP129" s="16">
        <v>0</v>
      </c>
      <c r="AQ129" s="16">
        <v>0</v>
      </c>
      <c r="AR129" s="17" t="s">
        <v>136</v>
      </c>
      <c r="AS129" s="19">
        <f t="shared" si="3"/>
        <v>0</v>
      </c>
      <c r="AT129" s="19"/>
      <c r="AU129" s="19">
        <f>VLOOKUP(G129,ABNT5101!$I$3:$J$9,2)</f>
        <v>7.5</v>
      </c>
      <c r="AV129" s="19">
        <f>VLOOKUP(G129,ABNT5101!$I$3:$M$9,5)</f>
        <v>0.18</v>
      </c>
      <c r="AW129" s="17" t="str">
        <f>_xlfn.XLOOKUP(G129,ABNT5101!I:I,ABNT5101!L:L)</f>
        <v>-</v>
      </c>
      <c r="AX129" s="17">
        <f>_xlfn.XLOOKUP(G129,ABNT5101!$I:$I,ABNT5101!M:M)</f>
        <v>0.18</v>
      </c>
      <c r="AY129" s="17" t="str">
        <f>_xlfn.XLOOKUP(G129,ABNT5101!$I:$I,ABNT5101!N:N)</f>
        <v>-</v>
      </c>
      <c r="AZ129" s="17">
        <f>_xlfn.XLOOKUP(G129,ABNT5101!$I:$I,ABNT5101!O:O)</f>
        <v>16</v>
      </c>
      <c r="BA129" s="20" t="str">
        <f t="shared" si="4"/>
        <v>NÃO ATENDE</v>
      </c>
      <c r="BB129" s="21">
        <f t="shared" ref="BB129:BC129" si="164">BE129/AU129-1</f>
        <v>-1</v>
      </c>
      <c r="BC129" s="21">
        <f t="shared" si="164"/>
        <v>-1</v>
      </c>
      <c r="BD129" s="21" t="str">
        <f t="shared" si="6"/>
        <v>-</v>
      </c>
      <c r="BE129" s="22"/>
      <c r="BF129" s="22"/>
      <c r="BG129" s="22"/>
      <c r="BH129" s="22"/>
      <c r="BI129" s="23"/>
      <c r="BJ129" s="22"/>
      <c r="BK129" s="20" t="str">
        <f t="shared" si="7"/>
        <v>NÃO ATENDE</v>
      </c>
      <c r="BL129" s="20" t="str">
        <f t="shared" si="8"/>
        <v>NÃO ATENDE</v>
      </c>
      <c r="BM129" s="20" t="str">
        <f t="shared" si="9"/>
        <v>NÃO ATENDE</v>
      </c>
      <c r="BN129" s="20" t="str">
        <f t="shared" si="10"/>
        <v>ATENDE</v>
      </c>
      <c r="BO129" s="24" t="str">
        <f t="shared" si="11"/>
        <v>C5</v>
      </c>
      <c r="BP129" s="24" t="str">
        <f t="shared" si="80"/>
        <v>-</v>
      </c>
      <c r="BQ129" s="25" t="e">
        <f t="shared" si="13"/>
        <v>#VALUE!</v>
      </c>
      <c r="BR129" s="22"/>
      <c r="BS129" s="22"/>
      <c r="BT129" s="24" t="str">
        <f>IF(BP129="-","-",_xlfn.XLOOKUP(BP129,ABNT5101!$B$4:$B$9,ABNT5101!$C$4:$C$9))</f>
        <v>-</v>
      </c>
      <c r="BU129" s="24" t="str">
        <f>IF(BP129="-","-",_xlfn.XLOOKUP(BP129,ABNT5101!$B$4:$B$9,ABNT5101!$D$4:$D$9))</f>
        <v>-</v>
      </c>
      <c r="BV129" s="20" t="str">
        <f t="shared" si="14"/>
        <v>-</v>
      </c>
      <c r="BW129" s="20" t="str">
        <f t="shared" si="15"/>
        <v>-</v>
      </c>
      <c r="BX129" s="20" t="str">
        <f t="shared" si="16"/>
        <v>-</v>
      </c>
      <c r="BY129" s="24" t="s">
        <v>136</v>
      </c>
      <c r="BZ129" s="25" t="e">
        <f t="shared" si="31"/>
        <v>#VALUE!</v>
      </c>
      <c r="CA129" s="24"/>
      <c r="CB129" s="24"/>
      <c r="CC129" s="20" t="str">
        <f>IF(BY129="-","-",_xlfn.XLOOKUP(BY129,ABNT5101!$B$4:$B$9,ABNT5101!$C$4:$C$9))</f>
        <v>-</v>
      </c>
      <c r="CD129" s="24" t="str">
        <f>IF(BY129="-","-",_xlfn.XLOOKUP(BY129,ABNT5101!$B$4:$B$9,ABNT5101!$D$4:$D$9))</f>
        <v>-</v>
      </c>
      <c r="CE129" s="20" t="str">
        <f t="shared" si="18"/>
        <v>-</v>
      </c>
      <c r="CF129" s="20" t="str">
        <f t="shared" si="19"/>
        <v>-</v>
      </c>
      <c r="CG129" s="20" t="str">
        <f t="shared" si="20"/>
        <v>-</v>
      </c>
      <c r="CH129" s="26" t="e">
        <f>_xlfn.XLOOKUP(CI129,'Banco de dados'!$B:$B,'Banco de dados'!$D:$D)</f>
        <v>#N/A</v>
      </c>
      <c r="CI129" s="27"/>
      <c r="CJ129" s="26" t="e">
        <f>_xlfn.XLOOKUP(CI129,'Banco de dados'!$B:$B,'Banco de dados'!$E:$E)</f>
        <v>#N/A</v>
      </c>
      <c r="CK129" s="26"/>
      <c r="CL129" s="26" t="e">
        <f>IF(CK129="-","-",_xlfn.XLOOKUP(CK129,'Banco de dados'!$B:$B,'Banco de dados'!$E:$E))</f>
        <v>#N/A</v>
      </c>
      <c r="CM129" s="28">
        <f t="shared" si="21"/>
        <v>1</v>
      </c>
      <c r="CN129" s="26">
        <f>_xlfn.XLOOKUP(CI129,'Banco de dados'!$B:$B,'Banco de dados'!$H:$H)</f>
        <v>0</v>
      </c>
      <c r="CO129" s="26" t="e">
        <f t="array" aca="1" ref="CO129" ca="1">_xludf.XLOOKUP(CK129,'Banco de dados'!$B:$B,'Banco de dados'!$H:$H)</f>
        <v>#NAME?</v>
      </c>
      <c r="CP129" s="26" t="e">
        <f t="array" aca="1" ref="CP129" ca="1">_xludf.XLOOKUP(CI129,'Banco de dados'!$B:$B,'Banco de dados'!$F:$F)</f>
        <v>#NAME?</v>
      </c>
      <c r="CQ129" s="26" t="e">
        <f t="array" aca="1" ref="CQ129" ca="1">_xludf.XLOOKUP(CK129,'Banco de dados'!$B:$B,'Banco de dados'!$F:$F)</f>
        <v>#NAME?</v>
      </c>
      <c r="CR129" s="27">
        <v>194</v>
      </c>
      <c r="CS129" s="27"/>
      <c r="CT129" s="26" t="str">
        <f>IF(AG129=0.5,"Suporte",IF(AND(AG129&gt;='Braços de IP'!$B$9,AG129&lt;='Braços de IP'!$D$9),'Braços de IP'!$E$9,IF(AND(AG129&gt;='Braços de IP'!$B$10,AG129&lt;='Braços de IP'!$D$10),'Braços de IP'!$E$10,IF(AND(AG129&gt;='Braços de IP'!$B$11,AG129&lt;='Braços de IP'!$D$11),'Braços de IP'!$E$11,IF(AND(AG129&gt;='Braços de IP'!$B$12,AG129&lt;='Braços de IP'!$D$12),'Braços de IP'!$E$12,IF(AND(AG129&gt;='Braços de IP'!$B$13,AG129&lt;='Braços de IP'!$D$13),'Braços de IP'!$E$13,IF(AND(AG129&gt;='Braços de IP'!$B$14,AG129&lt;='Braços de IP'!$D$14),'Braços de IP'!$E$14,"ERRO")))))))</f>
        <v>Médio I</v>
      </c>
      <c r="CU129" s="27"/>
      <c r="CV129" s="26" t="str">
        <f>IF($CU129="","",VLOOKUP($CU129,'Braços de IP'!$E$9:$I$15,2,0))</f>
        <v/>
      </c>
      <c r="CW129" s="29" t="str">
        <f>IF($CU129="","",VLOOKUP($CU129,'Braços de IP'!$E$9:$I$15,5,0))</f>
        <v/>
      </c>
      <c r="CX129" s="26"/>
      <c r="CY129" s="26"/>
      <c r="CZ129" s="26"/>
      <c r="DA129" s="26"/>
      <c r="DB129" s="26"/>
      <c r="DC129" s="26"/>
      <c r="DD129" s="30">
        <f t="shared" si="22"/>
        <v>0</v>
      </c>
      <c r="DE129" s="31">
        <f t="shared" si="23"/>
        <v>50</v>
      </c>
      <c r="DF129" s="30">
        <f t="shared" si="24"/>
        <v>50</v>
      </c>
      <c r="DG129" s="32">
        <f t="shared" si="25"/>
        <v>1</v>
      </c>
      <c r="DH129" s="33" t="s">
        <v>143</v>
      </c>
      <c r="DI129" s="34"/>
      <c r="DJ129" s="35"/>
      <c r="DK129" s="16" t="s">
        <v>144</v>
      </c>
      <c r="DL129" s="16"/>
    </row>
    <row r="130" spans="1:124" ht="15.75" hidden="1" customHeight="1" x14ac:dyDescent="0.25">
      <c r="A130" s="1" t="s">
        <v>173</v>
      </c>
      <c r="B130" s="15">
        <v>380</v>
      </c>
      <c r="C130" s="15" t="s">
        <v>174</v>
      </c>
      <c r="D130" s="16" t="s">
        <v>222</v>
      </c>
      <c r="E130" s="16">
        <v>-8.1206650000000007</v>
      </c>
      <c r="F130" s="16">
        <v>-34.956837</v>
      </c>
      <c r="G130" s="16" t="s">
        <v>157</v>
      </c>
      <c r="H130" s="16" t="s">
        <v>136</v>
      </c>
      <c r="I130" s="16" t="s">
        <v>136</v>
      </c>
      <c r="J130" s="16" t="s">
        <v>137</v>
      </c>
      <c r="K130" s="16">
        <v>50</v>
      </c>
      <c r="L130" s="16" t="s">
        <v>138</v>
      </c>
      <c r="M130" s="16">
        <v>0</v>
      </c>
      <c r="N130" s="16"/>
      <c r="O130" s="16">
        <v>1</v>
      </c>
      <c r="P130" s="17"/>
      <c r="Q130" s="17">
        <v>3.97</v>
      </c>
      <c r="R130" s="16"/>
      <c r="S130" s="16"/>
      <c r="T130" s="16"/>
      <c r="U130" s="17"/>
      <c r="V130" s="16">
        <v>0</v>
      </c>
      <c r="W130" s="16"/>
      <c r="X130" s="16"/>
      <c r="Y130" s="16">
        <v>0</v>
      </c>
      <c r="Z130" s="16">
        <v>0</v>
      </c>
      <c r="AA130" s="16" t="s">
        <v>139</v>
      </c>
      <c r="AB130" s="16" t="s">
        <v>140</v>
      </c>
      <c r="AC130" s="16">
        <v>33.340000000000003</v>
      </c>
      <c r="AD130" s="16">
        <v>6.18</v>
      </c>
      <c r="AE130" s="16">
        <v>1</v>
      </c>
      <c r="AF130" s="16">
        <v>1.78</v>
      </c>
      <c r="AG130" s="16">
        <v>2.12</v>
      </c>
      <c r="AH130" s="16"/>
      <c r="AI130" s="16"/>
      <c r="AJ130" s="16"/>
      <c r="AK130" s="16"/>
      <c r="AL130" s="16"/>
      <c r="AM130" s="16">
        <v>0</v>
      </c>
      <c r="AN130" s="16"/>
      <c r="AO130" s="16">
        <v>0</v>
      </c>
      <c r="AP130" s="16">
        <v>0</v>
      </c>
      <c r="AQ130" s="16">
        <v>0</v>
      </c>
      <c r="AR130" s="17" t="s">
        <v>136</v>
      </c>
      <c r="AS130" s="19">
        <f t="shared" si="3"/>
        <v>0</v>
      </c>
      <c r="AT130" s="19"/>
      <c r="AU130" s="19">
        <f>VLOOKUP(G130,ABNT5101!$I$3:$J$9,2)</f>
        <v>7.5</v>
      </c>
      <c r="AV130" s="19">
        <f>VLOOKUP(G130,ABNT5101!$I$3:$M$9,5)</f>
        <v>0.18</v>
      </c>
      <c r="AW130" s="17" t="str">
        <f>_xlfn.XLOOKUP(G130,ABNT5101!I:I,ABNT5101!L:L)</f>
        <v>-</v>
      </c>
      <c r="AX130" s="17">
        <f>_xlfn.XLOOKUP(G130,ABNT5101!$I:$I,ABNT5101!M:M)</f>
        <v>0.18</v>
      </c>
      <c r="AY130" s="17" t="str">
        <f>_xlfn.XLOOKUP(G130,ABNT5101!$I:$I,ABNT5101!N:N)</f>
        <v>-</v>
      </c>
      <c r="AZ130" s="17">
        <f>_xlfn.XLOOKUP(G130,ABNT5101!$I:$I,ABNT5101!O:O)</f>
        <v>16</v>
      </c>
      <c r="BA130" s="20" t="str">
        <f t="shared" si="4"/>
        <v>NÃO ATENDE</v>
      </c>
      <c r="BB130" s="21">
        <f t="shared" ref="BB130:BC130" si="165">BE130/AU130-1</f>
        <v>-1</v>
      </c>
      <c r="BC130" s="21">
        <f t="shared" si="165"/>
        <v>-1</v>
      </c>
      <c r="BD130" s="21" t="str">
        <f t="shared" si="6"/>
        <v>-</v>
      </c>
      <c r="BE130" s="22"/>
      <c r="BF130" s="22"/>
      <c r="BG130" s="22"/>
      <c r="BH130" s="22"/>
      <c r="BI130" s="23"/>
      <c r="BJ130" s="22"/>
      <c r="BK130" s="20" t="str">
        <f t="shared" si="7"/>
        <v>NÃO ATENDE</v>
      </c>
      <c r="BL130" s="20" t="str">
        <f t="shared" si="8"/>
        <v>NÃO ATENDE</v>
      </c>
      <c r="BM130" s="20" t="str">
        <f t="shared" si="9"/>
        <v>NÃO ATENDE</v>
      </c>
      <c r="BN130" s="20" t="str">
        <f t="shared" si="10"/>
        <v>ATENDE</v>
      </c>
      <c r="BO130" s="24" t="str">
        <f t="shared" si="11"/>
        <v>C5</v>
      </c>
      <c r="BP130" s="24" t="str">
        <f t="shared" si="80"/>
        <v>-</v>
      </c>
      <c r="BQ130" s="25" t="e">
        <f t="shared" si="13"/>
        <v>#VALUE!</v>
      </c>
      <c r="BR130" s="22"/>
      <c r="BS130" s="22"/>
      <c r="BT130" s="24" t="str">
        <f>IF(BP130="-","-",_xlfn.XLOOKUP(BP130,ABNT5101!$B$4:$B$9,ABNT5101!$C$4:$C$9))</f>
        <v>-</v>
      </c>
      <c r="BU130" s="24" t="str">
        <f>IF(BP130="-","-",_xlfn.XLOOKUP(BP130,ABNT5101!$B$4:$B$9,ABNT5101!$D$4:$D$9))</f>
        <v>-</v>
      </c>
      <c r="BV130" s="20" t="str">
        <f t="shared" si="14"/>
        <v>-</v>
      </c>
      <c r="BW130" s="20" t="str">
        <f t="shared" si="15"/>
        <v>-</v>
      </c>
      <c r="BX130" s="20" t="str">
        <f t="shared" si="16"/>
        <v>-</v>
      </c>
      <c r="BY130" s="24" t="s">
        <v>136</v>
      </c>
      <c r="BZ130" s="25" t="e">
        <f t="shared" si="31"/>
        <v>#VALUE!</v>
      </c>
      <c r="CA130" s="24"/>
      <c r="CB130" s="24"/>
      <c r="CC130" s="20" t="str">
        <f>IF(BY130="-","-",_xlfn.XLOOKUP(BY130,ABNT5101!$B$4:$B$9,ABNT5101!$C$4:$C$9))</f>
        <v>-</v>
      </c>
      <c r="CD130" s="24" t="str">
        <f>IF(BY130="-","-",_xlfn.XLOOKUP(BY130,ABNT5101!$B$4:$B$9,ABNT5101!$D$4:$D$9))</f>
        <v>-</v>
      </c>
      <c r="CE130" s="20" t="str">
        <f t="shared" si="18"/>
        <v>-</v>
      </c>
      <c r="CF130" s="20" t="str">
        <f t="shared" si="19"/>
        <v>-</v>
      </c>
      <c r="CG130" s="20" t="str">
        <f t="shared" si="20"/>
        <v>-</v>
      </c>
      <c r="CH130" s="26" t="e">
        <f>_xlfn.XLOOKUP(CI130,'Banco de dados'!$B:$B,'Banco de dados'!$D:$D)</f>
        <v>#N/A</v>
      </c>
      <c r="CI130" s="27"/>
      <c r="CJ130" s="26" t="e">
        <f>_xlfn.XLOOKUP(CI130,'Banco de dados'!$B:$B,'Banco de dados'!$E:$E)</f>
        <v>#N/A</v>
      </c>
      <c r="CK130" s="26"/>
      <c r="CL130" s="26" t="e">
        <f>IF(CK130="-","-",_xlfn.XLOOKUP(CK130,'Banco de dados'!$B:$B,'Banco de dados'!$E:$E))</f>
        <v>#N/A</v>
      </c>
      <c r="CM130" s="28">
        <f t="shared" si="21"/>
        <v>1</v>
      </c>
      <c r="CN130" s="26">
        <f>_xlfn.XLOOKUP(CI130,'Banco de dados'!$B:$B,'Banco de dados'!$H:$H)</f>
        <v>0</v>
      </c>
      <c r="CO130" s="26" t="e">
        <f t="array" aca="1" ref="CO130" ca="1">_xludf.XLOOKUP(CK130,'Banco de dados'!$B:$B,'Banco de dados'!$H:$H)</f>
        <v>#NAME?</v>
      </c>
      <c r="CP130" s="26" t="e">
        <f t="array" aca="1" ref="CP130" ca="1">_xludf.XLOOKUP(CI130,'Banco de dados'!$B:$B,'Banco de dados'!$F:$F)</f>
        <v>#NAME?</v>
      </c>
      <c r="CQ130" s="26" t="e">
        <f t="array" aca="1" ref="CQ130" ca="1">_xludf.XLOOKUP(CK130,'Banco de dados'!$B:$B,'Banco de dados'!$F:$F)</f>
        <v>#NAME?</v>
      </c>
      <c r="CR130" s="27">
        <v>195</v>
      </c>
      <c r="CS130" s="27"/>
      <c r="CT130" s="26" t="str">
        <f>IF(AG130=0.5,"Suporte",IF(AND(AG130&gt;='Braços de IP'!$B$9,AG130&lt;='Braços de IP'!$D$9),'Braços de IP'!$E$9,IF(AND(AG130&gt;='Braços de IP'!$B$10,AG130&lt;='Braços de IP'!$D$10),'Braços de IP'!$E$10,IF(AND(AG130&gt;='Braços de IP'!$B$11,AG130&lt;='Braços de IP'!$D$11),'Braços de IP'!$E$11,IF(AND(AG130&gt;='Braços de IP'!$B$12,AG130&lt;='Braços de IP'!$D$12),'Braços de IP'!$E$12,IF(AND(AG130&gt;='Braços de IP'!$B$13,AG130&lt;='Braços de IP'!$D$13),'Braços de IP'!$E$13,IF(AND(AG130&gt;='Braços de IP'!$B$14,AG130&lt;='Braços de IP'!$D$14),'Braços de IP'!$E$14,"ERRO")))))))</f>
        <v>Médio I</v>
      </c>
      <c r="CU130" s="27"/>
      <c r="CV130" s="26" t="str">
        <f>IF($CU130="","",VLOOKUP($CU130,'Braços de IP'!$E$9:$I$15,2,0))</f>
        <v/>
      </c>
      <c r="CW130" s="29" t="str">
        <f>IF($CU130="","",VLOOKUP($CU130,'Braços de IP'!$E$9:$I$15,5,0))</f>
        <v/>
      </c>
      <c r="CX130" s="26"/>
      <c r="CY130" s="26"/>
      <c r="CZ130" s="26"/>
      <c r="DA130" s="26"/>
      <c r="DB130" s="26"/>
      <c r="DC130" s="26"/>
      <c r="DD130" s="30">
        <f t="shared" si="22"/>
        <v>0</v>
      </c>
      <c r="DE130" s="31">
        <f t="shared" si="23"/>
        <v>50</v>
      </c>
      <c r="DF130" s="30">
        <f t="shared" si="24"/>
        <v>50</v>
      </c>
      <c r="DG130" s="32">
        <f t="shared" si="25"/>
        <v>1</v>
      </c>
      <c r="DH130" s="33" t="s">
        <v>143</v>
      </c>
      <c r="DI130" s="34"/>
      <c r="DJ130" s="35"/>
      <c r="DK130" s="16" t="s">
        <v>144</v>
      </c>
      <c r="DL130" s="16"/>
    </row>
    <row r="131" spans="1:124" ht="15.75" hidden="1" customHeight="1" x14ac:dyDescent="0.25">
      <c r="A131" s="1" t="s">
        <v>173</v>
      </c>
      <c r="B131" s="15">
        <v>381</v>
      </c>
      <c r="C131" s="15" t="s">
        <v>174</v>
      </c>
      <c r="D131" s="16" t="s">
        <v>223</v>
      </c>
      <c r="E131" s="16">
        <v>-8.1076029999999992</v>
      </c>
      <c r="F131" s="16">
        <v>-34.960982999999999</v>
      </c>
      <c r="G131" s="16" t="s">
        <v>157</v>
      </c>
      <c r="H131" s="16" t="s">
        <v>136</v>
      </c>
      <c r="I131" s="16" t="s">
        <v>136</v>
      </c>
      <c r="J131" s="16" t="s">
        <v>137</v>
      </c>
      <c r="K131" s="16">
        <v>70</v>
      </c>
      <c r="L131" s="16" t="s">
        <v>138</v>
      </c>
      <c r="M131" s="16">
        <v>0</v>
      </c>
      <c r="N131" s="16"/>
      <c r="O131" s="16">
        <v>1</v>
      </c>
      <c r="P131" s="17"/>
      <c r="Q131" s="17">
        <v>2.2599999999999998</v>
      </c>
      <c r="R131" s="16"/>
      <c r="S131" s="16"/>
      <c r="T131" s="16"/>
      <c r="U131" s="17"/>
      <c r="V131" s="16">
        <v>0</v>
      </c>
      <c r="W131" s="16"/>
      <c r="X131" s="16"/>
      <c r="Y131" s="16">
        <v>0</v>
      </c>
      <c r="Z131" s="16">
        <v>0</v>
      </c>
      <c r="AA131" s="16" t="s">
        <v>139</v>
      </c>
      <c r="AB131" s="16" t="s">
        <v>140</v>
      </c>
      <c r="AC131" s="16">
        <v>23.71</v>
      </c>
      <c r="AD131" s="16">
        <v>6.24</v>
      </c>
      <c r="AE131" s="16">
        <v>1</v>
      </c>
      <c r="AF131" s="16">
        <v>0</v>
      </c>
      <c r="AG131" s="16">
        <v>2.2599999999999998</v>
      </c>
      <c r="AH131" s="16"/>
      <c r="AI131" s="16"/>
      <c r="AJ131" s="16"/>
      <c r="AK131" s="16"/>
      <c r="AL131" s="16"/>
      <c r="AM131" s="16">
        <v>0</v>
      </c>
      <c r="AN131" s="16"/>
      <c r="AO131" s="16">
        <v>0</v>
      </c>
      <c r="AP131" s="16">
        <v>0</v>
      </c>
      <c r="AQ131" s="16">
        <v>0</v>
      </c>
      <c r="AR131" s="17" t="s">
        <v>136</v>
      </c>
      <c r="AS131" s="19">
        <f t="shared" si="3"/>
        <v>0</v>
      </c>
      <c r="AT131" s="19"/>
      <c r="AU131" s="19">
        <f>VLOOKUP(G131,ABNT5101!$I$3:$J$9,2)</f>
        <v>7.5</v>
      </c>
      <c r="AV131" s="19">
        <f>VLOOKUP(G131,ABNT5101!$I$3:$M$9,5)</f>
        <v>0.18</v>
      </c>
      <c r="AW131" s="17" t="str">
        <f>_xlfn.XLOOKUP(G131,ABNT5101!I:I,ABNT5101!L:L)</f>
        <v>-</v>
      </c>
      <c r="AX131" s="17">
        <f>_xlfn.XLOOKUP(G131,ABNT5101!$I:$I,ABNT5101!M:M)</f>
        <v>0.18</v>
      </c>
      <c r="AY131" s="17" t="str">
        <f>_xlfn.XLOOKUP(G131,ABNT5101!$I:$I,ABNT5101!N:N)</f>
        <v>-</v>
      </c>
      <c r="AZ131" s="17">
        <f>_xlfn.XLOOKUP(G131,ABNT5101!$I:$I,ABNT5101!O:O)</f>
        <v>16</v>
      </c>
      <c r="BA131" s="20" t="str">
        <f t="shared" si="4"/>
        <v>NÃO ATENDE</v>
      </c>
      <c r="BB131" s="21">
        <f t="shared" ref="BB131:BC131" si="166">BE131/AU131-1</f>
        <v>-1</v>
      </c>
      <c r="BC131" s="21">
        <f t="shared" si="166"/>
        <v>-1</v>
      </c>
      <c r="BD131" s="21" t="str">
        <f t="shared" si="6"/>
        <v>-</v>
      </c>
      <c r="BE131" s="22"/>
      <c r="BF131" s="22"/>
      <c r="BG131" s="22"/>
      <c r="BH131" s="22"/>
      <c r="BI131" s="23"/>
      <c r="BJ131" s="22"/>
      <c r="BK131" s="20" t="str">
        <f t="shared" si="7"/>
        <v>NÃO ATENDE</v>
      </c>
      <c r="BL131" s="20" t="str">
        <f t="shared" si="8"/>
        <v>NÃO ATENDE</v>
      </c>
      <c r="BM131" s="20" t="str">
        <f t="shared" si="9"/>
        <v>NÃO ATENDE</v>
      </c>
      <c r="BN131" s="20" t="str">
        <f t="shared" si="10"/>
        <v>ATENDE</v>
      </c>
      <c r="BO131" s="24" t="str">
        <f t="shared" si="11"/>
        <v>C5</v>
      </c>
      <c r="BP131" s="24" t="str">
        <f t="shared" si="80"/>
        <v>-</v>
      </c>
      <c r="BQ131" s="25" t="e">
        <f t="shared" si="13"/>
        <v>#VALUE!</v>
      </c>
      <c r="BR131" s="22"/>
      <c r="BS131" s="22"/>
      <c r="BT131" s="24" t="str">
        <f>IF(BP131="-","-",_xlfn.XLOOKUP(BP131,ABNT5101!$B$4:$B$9,ABNT5101!$C$4:$C$9))</f>
        <v>-</v>
      </c>
      <c r="BU131" s="24" t="str">
        <f>IF(BP131="-","-",_xlfn.XLOOKUP(BP131,ABNT5101!$B$4:$B$9,ABNT5101!$D$4:$D$9))</f>
        <v>-</v>
      </c>
      <c r="BV131" s="20" t="str">
        <f t="shared" si="14"/>
        <v>-</v>
      </c>
      <c r="BW131" s="20" t="str">
        <f t="shared" si="15"/>
        <v>-</v>
      </c>
      <c r="BX131" s="20" t="str">
        <f t="shared" si="16"/>
        <v>-</v>
      </c>
      <c r="BY131" s="24" t="s">
        <v>136</v>
      </c>
      <c r="BZ131" s="25" t="e">
        <f t="shared" si="31"/>
        <v>#VALUE!</v>
      </c>
      <c r="CA131" s="24"/>
      <c r="CB131" s="24"/>
      <c r="CC131" s="20" t="str">
        <f>IF(BY131="-","-",_xlfn.XLOOKUP(BY131,ABNT5101!$B$4:$B$9,ABNT5101!$C$4:$C$9))</f>
        <v>-</v>
      </c>
      <c r="CD131" s="24" t="str">
        <f>IF(BY131="-","-",_xlfn.XLOOKUP(BY131,ABNT5101!$B$4:$B$9,ABNT5101!$D$4:$D$9))</f>
        <v>-</v>
      </c>
      <c r="CE131" s="20" t="str">
        <f t="shared" si="18"/>
        <v>-</v>
      </c>
      <c r="CF131" s="20" t="str">
        <f t="shared" si="19"/>
        <v>-</v>
      </c>
      <c r="CG131" s="20" t="str">
        <f t="shared" si="20"/>
        <v>-</v>
      </c>
      <c r="CH131" s="26" t="e">
        <f>_xlfn.XLOOKUP(CI131,'Banco de dados'!$B:$B,'Banco de dados'!$D:$D)</f>
        <v>#N/A</v>
      </c>
      <c r="CI131" s="27"/>
      <c r="CJ131" s="26" t="e">
        <f>_xlfn.XLOOKUP(CI131,'Banco de dados'!$B:$B,'Banco de dados'!$E:$E)</f>
        <v>#N/A</v>
      </c>
      <c r="CK131" s="26"/>
      <c r="CL131" s="26" t="e">
        <f>IF(CK131="-","-",_xlfn.XLOOKUP(CK131,'Banco de dados'!$B:$B,'Banco de dados'!$E:$E))</f>
        <v>#N/A</v>
      </c>
      <c r="CM131" s="28">
        <f t="shared" si="21"/>
        <v>1</v>
      </c>
      <c r="CN131" s="26">
        <f>_xlfn.XLOOKUP(CI131,'Banco de dados'!$B:$B,'Banco de dados'!$H:$H)</f>
        <v>0</v>
      </c>
      <c r="CO131" s="26" t="e">
        <f t="array" aca="1" ref="CO131" ca="1">_xludf.XLOOKUP(CK131,'Banco de dados'!$B:$B,'Banco de dados'!$H:$H)</f>
        <v>#NAME?</v>
      </c>
      <c r="CP131" s="26" t="e">
        <f t="array" aca="1" ref="CP131" ca="1">_xludf.XLOOKUP(CI131,'Banco de dados'!$B:$B,'Banco de dados'!$F:$F)</f>
        <v>#NAME?</v>
      </c>
      <c r="CQ131" s="26" t="e">
        <f t="array" aca="1" ref="CQ131" ca="1">_xludf.XLOOKUP(CK131,'Banco de dados'!$B:$B,'Banco de dados'!$F:$F)</f>
        <v>#NAME?</v>
      </c>
      <c r="CR131" s="27">
        <v>196</v>
      </c>
      <c r="CS131" s="27"/>
      <c r="CT131" s="26" t="str">
        <f>IF(AG131=0.5,"Suporte",IF(AND(AG131&gt;='Braços de IP'!$B$9,AG131&lt;='Braços de IP'!$D$9),'Braços de IP'!$E$9,IF(AND(AG131&gt;='Braços de IP'!$B$10,AG131&lt;='Braços de IP'!$D$10),'Braços de IP'!$E$10,IF(AND(AG131&gt;='Braços de IP'!$B$11,AG131&lt;='Braços de IP'!$D$11),'Braços de IP'!$E$11,IF(AND(AG131&gt;='Braços de IP'!$B$12,AG131&lt;='Braços de IP'!$D$12),'Braços de IP'!$E$12,IF(AND(AG131&gt;='Braços de IP'!$B$13,AG131&lt;='Braços de IP'!$D$13),'Braços de IP'!$E$13,IF(AND(AG131&gt;='Braços de IP'!$B$14,AG131&lt;='Braços de IP'!$D$14),'Braços de IP'!$E$14,"ERRO")))))))</f>
        <v>Médio II</v>
      </c>
      <c r="CU131" s="27"/>
      <c r="CV131" s="26" t="str">
        <f>IF($CU131="","",VLOOKUP($CU131,'Braços de IP'!$E$9:$I$15,2,0))</f>
        <v/>
      </c>
      <c r="CW131" s="29" t="str">
        <f>IF($CU131="","",VLOOKUP($CU131,'Braços de IP'!$E$9:$I$15,5,0))</f>
        <v/>
      </c>
      <c r="CX131" s="26"/>
      <c r="CY131" s="26"/>
      <c r="CZ131" s="26"/>
      <c r="DA131" s="26"/>
      <c r="DB131" s="26"/>
      <c r="DC131" s="26"/>
      <c r="DD131" s="30">
        <f t="shared" si="22"/>
        <v>0</v>
      </c>
      <c r="DE131" s="31">
        <f t="shared" si="23"/>
        <v>70</v>
      </c>
      <c r="DF131" s="30">
        <f t="shared" si="24"/>
        <v>70</v>
      </c>
      <c r="DG131" s="32">
        <f t="shared" si="25"/>
        <v>1</v>
      </c>
      <c r="DH131" s="33" t="s">
        <v>143</v>
      </c>
      <c r="DI131" s="34"/>
      <c r="DJ131" s="35"/>
      <c r="DK131" s="16" t="s">
        <v>144</v>
      </c>
      <c r="DL131" s="16"/>
    </row>
    <row r="132" spans="1:124" ht="15.75" hidden="1" customHeight="1" x14ac:dyDescent="0.25">
      <c r="A132" s="1" t="s">
        <v>173</v>
      </c>
      <c r="B132" s="15">
        <v>381</v>
      </c>
      <c r="C132" s="15" t="s">
        <v>174</v>
      </c>
      <c r="D132" s="16" t="s">
        <v>223</v>
      </c>
      <c r="E132" s="16">
        <v>-8.1076029999999992</v>
      </c>
      <c r="F132" s="16">
        <v>-34.960982999999999</v>
      </c>
      <c r="G132" s="16" t="s">
        <v>157</v>
      </c>
      <c r="H132" s="16" t="s">
        <v>136</v>
      </c>
      <c r="I132" s="16" t="s">
        <v>136</v>
      </c>
      <c r="J132" s="16" t="s">
        <v>137</v>
      </c>
      <c r="K132" s="16">
        <v>70</v>
      </c>
      <c r="L132" s="16" t="s">
        <v>138</v>
      </c>
      <c r="M132" s="16">
        <v>0</v>
      </c>
      <c r="N132" s="16"/>
      <c r="O132" s="16">
        <v>1</v>
      </c>
      <c r="P132" s="17"/>
      <c r="Q132" s="17">
        <v>2.2599999999999998</v>
      </c>
      <c r="R132" s="16"/>
      <c r="S132" s="16"/>
      <c r="T132" s="16"/>
      <c r="U132" s="17"/>
      <c r="V132" s="16">
        <v>0</v>
      </c>
      <c r="W132" s="16"/>
      <c r="X132" s="16"/>
      <c r="Y132" s="16">
        <v>0</v>
      </c>
      <c r="Z132" s="16">
        <v>0</v>
      </c>
      <c r="AA132" s="16" t="s">
        <v>139</v>
      </c>
      <c r="AB132" s="16" t="s">
        <v>140</v>
      </c>
      <c r="AC132" s="16">
        <v>23.71</v>
      </c>
      <c r="AD132" s="16">
        <v>6.24</v>
      </c>
      <c r="AE132" s="16">
        <v>1</v>
      </c>
      <c r="AF132" s="16">
        <v>0</v>
      </c>
      <c r="AG132" s="16">
        <v>2.2599999999999998</v>
      </c>
      <c r="AH132" s="16"/>
      <c r="AI132" s="16"/>
      <c r="AJ132" s="16"/>
      <c r="AK132" s="16"/>
      <c r="AL132" s="16"/>
      <c r="AM132" s="16">
        <v>0</v>
      </c>
      <c r="AN132" s="16"/>
      <c r="AO132" s="16">
        <v>0</v>
      </c>
      <c r="AP132" s="16">
        <v>0</v>
      </c>
      <c r="AQ132" s="16">
        <v>0</v>
      </c>
      <c r="AR132" s="17" t="s">
        <v>136</v>
      </c>
      <c r="AS132" s="19">
        <f t="shared" si="3"/>
        <v>0</v>
      </c>
      <c r="AT132" s="19"/>
      <c r="AU132" s="19">
        <f>VLOOKUP(G132,ABNT5101!$I$3:$J$9,2)</f>
        <v>7.5</v>
      </c>
      <c r="AV132" s="19">
        <f>VLOOKUP(G132,ABNT5101!$I$3:$M$9,5)</f>
        <v>0.18</v>
      </c>
      <c r="AW132" s="17" t="str">
        <f>_xlfn.XLOOKUP(G132,ABNT5101!I:I,ABNT5101!L:L)</f>
        <v>-</v>
      </c>
      <c r="AX132" s="17">
        <f>_xlfn.XLOOKUP(G132,ABNT5101!$I:$I,ABNT5101!M:M)</f>
        <v>0.18</v>
      </c>
      <c r="AY132" s="17" t="str">
        <f>_xlfn.XLOOKUP(G132,ABNT5101!$I:$I,ABNT5101!N:N)</f>
        <v>-</v>
      </c>
      <c r="AZ132" s="17">
        <f>_xlfn.XLOOKUP(G132,ABNT5101!$I:$I,ABNT5101!O:O)</f>
        <v>16</v>
      </c>
      <c r="BA132" s="20" t="str">
        <f t="shared" si="4"/>
        <v>NÃO ATENDE</v>
      </c>
      <c r="BB132" s="21">
        <f t="shared" ref="BB132:BC132" si="167">BE132/AU132-1</f>
        <v>-1</v>
      </c>
      <c r="BC132" s="21">
        <f t="shared" si="167"/>
        <v>-1</v>
      </c>
      <c r="BD132" s="21" t="str">
        <f t="shared" si="6"/>
        <v>-</v>
      </c>
      <c r="BE132" s="22"/>
      <c r="BF132" s="22"/>
      <c r="BG132" s="22"/>
      <c r="BH132" s="22"/>
      <c r="BI132" s="23"/>
      <c r="BJ132" s="22"/>
      <c r="BK132" s="20" t="str">
        <f t="shared" si="7"/>
        <v>NÃO ATENDE</v>
      </c>
      <c r="BL132" s="20" t="str">
        <f t="shared" si="8"/>
        <v>NÃO ATENDE</v>
      </c>
      <c r="BM132" s="20" t="str">
        <f t="shared" si="9"/>
        <v>NÃO ATENDE</v>
      </c>
      <c r="BN132" s="20" t="str">
        <f t="shared" si="10"/>
        <v>ATENDE</v>
      </c>
      <c r="BO132" s="24" t="str">
        <f t="shared" si="11"/>
        <v>C5</v>
      </c>
      <c r="BP132" s="24" t="str">
        <f t="shared" si="80"/>
        <v>-</v>
      </c>
      <c r="BQ132" s="25" t="e">
        <f t="shared" si="13"/>
        <v>#VALUE!</v>
      </c>
      <c r="BR132" s="22"/>
      <c r="BS132" s="22"/>
      <c r="BT132" s="24" t="str">
        <f>IF(BP132="-","-",_xlfn.XLOOKUP(BP132,ABNT5101!$B$4:$B$9,ABNT5101!$C$4:$C$9))</f>
        <v>-</v>
      </c>
      <c r="BU132" s="24" t="str">
        <f>IF(BP132="-","-",_xlfn.XLOOKUP(BP132,ABNT5101!$B$4:$B$9,ABNT5101!$D$4:$D$9))</f>
        <v>-</v>
      </c>
      <c r="BV132" s="20" t="str">
        <f t="shared" si="14"/>
        <v>-</v>
      </c>
      <c r="BW132" s="20" t="str">
        <f t="shared" si="15"/>
        <v>-</v>
      </c>
      <c r="BX132" s="20" t="str">
        <f t="shared" si="16"/>
        <v>-</v>
      </c>
      <c r="BY132" s="24" t="s">
        <v>136</v>
      </c>
      <c r="BZ132" s="25" t="e">
        <f t="shared" si="31"/>
        <v>#VALUE!</v>
      </c>
      <c r="CA132" s="24"/>
      <c r="CB132" s="24"/>
      <c r="CC132" s="20" t="str">
        <f>IF(BY132="-","-",_xlfn.XLOOKUP(BY132,ABNT5101!$B$4:$B$9,ABNT5101!$C$4:$C$9))</f>
        <v>-</v>
      </c>
      <c r="CD132" s="24" t="str">
        <f>IF(BY132="-","-",_xlfn.XLOOKUP(BY132,ABNT5101!$B$4:$B$9,ABNT5101!$D$4:$D$9))</f>
        <v>-</v>
      </c>
      <c r="CE132" s="20" t="str">
        <f t="shared" si="18"/>
        <v>-</v>
      </c>
      <c r="CF132" s="20" t="str">
        <f t="shared" si="19"/>
        <v>-</v>
      </c>
      <c r="CG132" s="20" t="str">
        <f t="shared" si="20"/>
        <v>-</v>
      </c>
      <c r="CH132" s="26" t="e">
        <f>_xlfn.XLOOKUP(CI132,'Banco de dados'!$B:$B,'Banco de dados'!$D:$D)</f>
        <v>#N/A</v>
      </c>
      <c r="CI132" s="27"/>
      <c r="CJ132" s="26" t="e">
        <f>_xlfn.XLOOKUP(CI132,'Banco de dados'!$B:$B,'Banco de dados'!$E:$E)</f>
        <v>#N/A</v>
      </c>
      <c r="CK132" s="26"/>
      <c r="CL132" s="26" t="e">
        <f>IF(CK132="-","-",_xlfn.XLOOKUP(CK132,'Banco de dados'!$B:$B,'Banco de dados'!$E:$E))</f>
        <v>#N/A</v>
      </c>
      <c r="CM132" s="28">
        <f t="shared" si="21"/>
        <v>1</v>
      </c>
      <c r="CN132" s="26">
        <f>_xlfn.XLOOKUP(CI132,'Banco de dados'!$B:$B,'Banco de dados'!$H:$H)</f>
        <v>0</v>
      </c>
      <c r="CO132" s="26" t="e">
        <f t="array" aca="1" ref="CO132" ca="1">_xludf.XLOOKUP(CK132,'Banco de dados'!$B:$B,'Banco de dados'!$H:$H)</f>
        <v>#NAME?</v>
      </c>
      <c r="CP132" s="26" t="e">
        <f t="array" aca="1" ref="CP132" ca="1">_xludf.XLOOKUP(CI132,'Banco de dados'!$B:$B,'Banco de dados'!$F:$F)</f>
        <v>#NAME?</v>
      </c>
      <c r="CQ132" s="26" t="e">
        <f t="array" aca="1" ref="CQ132" ca="1">_xludf.XLOOKUP(CK132,'Banco de dados'!$B:$B,'Banco de dados'!$F:$F)</f>
        <v>#NAME?</v>
      </c>
      <c r="CR132" s="27">
        <v>197</v>
      </c>
      <c r="CS132" s="27"/>
      <c r="CT132" s="26" t="str">
        <f>IF(AG132=0.5,"Suporte",IF(AND(AG132&gt;='Braços de IP'!$B$9,AG132&lt;='Braços de IP'!$D$9),'Braços de IP'!$E$9,IF(AND(AG132&gt;='Braços de IP'!$B$10,AG132&lt;='Braços de IP'!$D$10),'Braços de IP'!$E$10,IF(AND(AG132&gt;='Braços de IP'!$B$11,AG132&lt;='Braços de IP'!$D$11),'Braços de IP'!$E$11,IF(AND(AG132&gt;='Braços de IP'!$B$12,AG132&lt;='Braços de IP'!$D$12),'Braços de IP'!$E$12,IF(AND(AG132&gt;='Braços de IP'!$B$13,AG132&lt;='Braços de IP'!$D$13),'Braços de IP'!$E$13,IF(AND(AG132&gt;='Braços de IP'!$B$14,AG132&lt;='Braços de IP'!$D$14),'Braços de IP'!$E$14,"ERRO")))))))</f>
        <v>Médio II</v>
      </c>
      <c r="CU132" s="27"/>
      <c r="CV132" s="26" t="str">
        <f>IF($CU132="","",VLOOKUP($CU132,'Braços de IP'!$E$9:$I$15,2,0))</f>
        <v/>
      </c>
      <c r="CW132" s="29" t="str">
        <f>IF($CU132="","",VLOOKUP($CU132,'Braços de IP'!$E$9:$I$15,5,0))</f>
        <v/>
      </c>
      <c r="CX132" s="26"/>
      <c r="CY132" s="26"/>
      <c r="CZ132" s="26"/>
      <c r="DA132" s="26"/>
      <c r="DB132" s="26"/>
      <c r="DC132" s="26"/>
      <c r="DD132" s="30">
        <f t="shared" si="22"/>
        <v>0</v>
      </c>
      <c r="DE132" s="31">
        <f t="shared" si="23"/>
        <v>70</v>
      </c>
      <c r="DF132" s="30">
        <f t="shared" si="24"/>
        <v>70</v>
      </c>
      <c r="DG132" s="32">
        <f t="shared" si="25"/>
        <v>1</v>
      </c>
      <c r="DH132" s="33" t="s">
        <v>143</v>
      </c>
      <c r="DI132" s="34"/>
      <c r="DJ132" s="35"/>
      <c r="DK132" s="16" t="s">
        <v>144</v>
      </c>
      <c r="DL132" s="16"/>
    </row>
    <row r="133" spans="1:124" ht="15.75" hidden="1" customHeight="1" x14ac:dyDescent="0.25">
      <c r="A133" s="1" t="s">
        <v>173</v>
      </c>
      <c r="B133" s="15">
        <v>381</v>
      </c>
      <c r="C133" s="15" t="s">
        <v>174</v>
      </c>
      <c r="D133" s="16" t="s">
        <v>223</v>
      </c>
      <c r="E133" s="16">
        <v>-8.1076029999999992</v>
      </c>
      <c r="F133" s="16">
        <v>-34.960982999999999</v>
      </c>
      <c r="G133" s="16" t="s">
        <v>157</v>
      </c>
      <c r="H133" s="16" t="s">
        <v>136</v>
      </c>
      <c r="I133" s="16" t="s">
        <v>136</v>
      </c>
      <c r="J133" s="16" t="s">
        <v>137</v>
      </c>
      <c r="K133" s="16">
        <v>70</v>
      </c>
      <c r="L133" s="16" t="s">
        <v>138</v>
      </c>
      <c r="M133" s="16">
        <v>0</v>
      </c>
      <c r="N133" s="16"/>
      <c r="O133" s="16">
        <v>1</v>
      </c>
      <c r="P133" s="17"/>
      <c r="Q133" s="17">
        <v>2.2599999999999998</v>
      </c>
      <c r="R133" s="16"/>
      <c r="S133" s="16"/>
      <c r="T133" s="16"/>
      <c r="U133" s="17"/>
      <c r="V133" s="16">
        <v>0</v>
      </c>
      <c r="W133" s="16"/>
      <c r="X133" s="16"/>
      <c r="Y133" s="16">
        <v>0</v>
      </c>
      <c r="Z133" s="16">
        <v>0</v>
      </c>
      <c r="AA133" s="16" t="s">
        <v>139</v>
      </c>
      <c r="AB133" s="16" t="s">
        <v>140</v>
      </c>
      <c r="AC133" s="16">
        <v>23.71</v>
      </c>
      <c r="AD133" s="16">
        <v>6.24</v>
      </c>
      <c r="AE133" s="16">
        <v>1</v>
      </c>
      <c r="AF133" s="16">
        <v>0</v>
      </c>
      <c r="AG133" s="16">
        <v>2.2599999999999998</v>
      </c>
      <c r="AH133" s="16"/>
      <c r="AI133" s="16"/>
      <c r="AJ133" s="16"/>
      <c r="AK133" s="16"/>
      <c r="AL133" s="16"/>
      <c r="AM133" s="16">
        <v>0</v>
      </c>
      <c r="AN133" s="16"/>
      <c r="AO133" s="16">
        <v>0</v>
      </c>
      <c r="AP133" s="16">
        <v>0</v>
      </c>
      <c r="AQ133" s="16">
        <v>0</v>
      </c>
      <c r="AR133" s="17" t="s">
        <v>136</v>
      </c>
      <c r="AS133" s="19">
        <f t="shared" si="3"/>
        <v>0</v>
      </c>
      <c r="AT133" s="19"/>
      <c r="AU133" s="19">
        <f>VLOOKUP(G133,ABNT5101!$I$3:$J$9,2)</f>
        <v>7.5</v>
      </c>
      <c r="AV133" s="19">
        <f>VLOOKUP(G133,ABNT5101!$I$3:$M$9,5)</f>
        <v>0.18</v>
      </c>
      <c r="AW133" s="17" t="str">
        <f>_xlfn.XLOOKUP(G133,ABNT5101!I:I,ABNT5101!L:L)</f>
        <v>-</v>
      </c>
      <c r="AX133" s="17">
        <f>_xlfn.XLOOKUP(G133,ABNT5101!$I:$I,ABNT5101!M:M)</f>
        <v>0.18</v>
      </c>
      <c r="AY133" s="17" t="str">
        <f>_xlfn.XLOOKUP(G133,ABNT5101!$I:$I,ABNT5101!N:N)</f>
        <v>-</v>
      </c>
      <c r="AZ133" s="17">
        <f>_xlfn.XLOOKUP(G133,ABNT5101!$I:$I,ABNT5101!O:O)</f>
        <v>16</v>
      </c>
      <c r="BA133" s="20" t="str">
        <f t="shared" si="4"/>
        <v>NÃO ATENDE</v>
      </c>
      <c r="BB133" s="21">
        <f t="shared" ref="BB133:BC133" si="168">BE133/AU133-1</f>
        <v>-1</v>
      </c>
      <c r="BC133" s="21">
        <f t="shared" si="168"/>
        <v>-1</v>
      </c>
      <c r="BD133" s="21" t="str">
        <f t="shared" si="6"/>
        <v>-</v>
      </c>
      <c r="BE133" s="22"/>
      <c r="BF133" s="22"/>
      <c r="BG133" s="22"/>
      <c r="BH133" s="22"/>
      <c r="BI133" s="23"/>
      <c r="BJ133" s="22"/>
      <c r="BK133" s="20" t="str">
        <f t="shared" si="7"/>
        <v>NÃO ATENDE</v>
      </c>
      <c r="BL133" s="20" t="str">
        <f t="shared" si="8"/>
        <v>NÃO ATENDE</v>
      </c>
      <c r="BM133" s="20" t="str">
        <f t="shared" si="9"/>
        <v>NÃO ATENDE</v>
      </c>
      <c r="BN133" s="20" t="str">
        <f t="shared" si="10"/>
        <v>ATENDE</v>
      </c>
      <c r="BO133" s="24" t="str">
        <f t="shared" si="11"/>
        <v>C5</v>
      </c>
      <c r="BP133" s="24" t="str">
        <f t="shared" si="80"/>
        <v>-</v>
      </c>
      <c r="BQ133" s="25" t="e">
        <f t="shared" si="13"/>
        <v>#VALUE!</v>
      </c>
      <c r="BR133" s="22"/>
      <c r="BS133" s="22"/>
      <c r="BT133" s="24" t="str">
        <f>IF(BP133="-","-",_xlfn.XLOOKUP(BP133,ABNT5101!$B$4:$B$9,ABNT5101!$C$4:$C$9))</f>
        <v>-</v>
      </c>
      <c r="BU133" s="24" t="str">
        <f>IF(BP133="-","-",_xlfn.XLOOKUP(BP133,ABNT5101!$B$4:$B$9,ABNT5101!$D$4:$D$9))</f>
        <v>-</v>
      </c>
      <c r="BV133" s="20" t="str">
        <f t="shared" si="14"/>
        <v>-</v>
      </c>
      <c r="BW133" s="20" t="str">
        <f t="shared" si="15"/>
        <v>-</v>
      </c>
      <c r="BX133" s="20" t="str">
        <f t="shared" si="16"/>
        <v>-</v>
      </c>
      <c r="BY133" s="24" t="s">
        <v>136</v>
      </c>
      <c r="BZ133" s="25" t="e">
        <f t="shared" si="31"/>
        <v>#VALUE!</v>
      </c>
      <c r="CA133" s="24"/>
      <c r="CB133" s="24"/>
      <c r="CC133" s="20" t="str">
        <f>IF(BY133="-","-",_xlfn.XLOOKUP(BY133,ABNT5101!$B$4:$B$9,ABNT5101!$C$4:$C$9))</f>
        <v>-</v>
      </c>
      <c r="CD133" s="24" t="str">
        <f>IF(BY133="-","-",_xlfn.XLOOKUP(BY133,ABNT5101!$B$4:$B$9,ABNT5101!$D$4:$D$9))</f>
        <v>-</v>
      </c>
      <c r="CE133" s="20" t="str">
        <f t="shared" si="18"/>
        <v>-</v>
      </c>
      <c r="CF133" s="20" t="str">
        <f t="shared" si="19"/>
        <v>-</v>
      </c>
      <c r="CG133" s="20" t="str">
        <f t="shared" si="20"/>
        <v>-</v>
      </c>
      <c r="CH133" s="26" t="e">
        <f>_xlfn.XLOOKUP(CI133,'Banco de dados'!$B:$B,'Banco de dados'!$D:$D)</f>
        <v>#N/A</v>
      </c>
      <c r="CI133" s="27"/>
      <c r="CJ133" s="26" t="e">
        <f>_xlfn.XLOOKUP(CI133,'Banco de dados'!$B:$B,'Banco de dados'!$E:$E)</f>
        <v>#N/A</v>
      </c>
      <c r="CK133" s="26"/>
      <c r="CL133" s="26" t="e">
        <f>IF(CK133="-","-",_xlfn.XLOOKUP(CK133,'Banco de dados'!$B:$B,'Banco de dados'!$E:$E))</f>
        <v>#N/A</v>
      </c>
      <c r="CM133" s="28">
        <f t="shared" si="21"/>
        <v>1</v>
      </c>
      <c r="CN133" s="26">
        <f>_xlfn.XLOOKUP(CI133,'Banco de dados'!$B:$B,'Banco de dados'!$H:$H)</f>
        <v>0</v>
      </c>
      <c r="CO133" s="26" t="e">
        <f t="array" aca="1" ref="CO133" ca="1">_xludf.XLOOKUP(CK133,'Banco de dados'!$B:$B,'Banco de dados'!$H:$H)</f>
        <v>#NAME?</v>
      </c>
      <c r="CP133" s="26" t="e">
        <f t="array" aca="1" ref="CP133" ca="1">_xludf.XLOOKUP(CI133,'Banco de dados'!$B:$B,'Banco de dados'!$F:$F)</f>
        <v>#NAME?</v>
      </c>
      <c r="CQ133" s="26" t="e">
        <f t="array" aca="1" ref="CQ133" ca="1">_xludf.XLOOKUP(CK133,'Banco de dados'!$B:$B,'Banco de dados'!$F:$F)</f>
        <v>#NAME?</v>
      </c>
      <c r="CR133" s="27">
        <v>198</v>
      </c>
      <c r="CS133" s="27"/>
      <c r="CT133" s="26" t="str">
        <f>IF(AG133=0.5,"Suporte",IF(AND(AG133&gt;='Braços de IP'!$B$9,AG133&lt;='Braços de IP'!$D$9),'Braços de IP'!$E$9,IF(AND(AG133&gt;='Braços de IP'!$B$10,AG133&lt;='Braços de IP'!$D$10),'Braços de IP'!$E$10,IF(AND(AG133&gt;='Braços de IP'!$B$11,AG133&lt;='Braços de IP'!$D$11),'Braços de IP'!$E$11,IF(AND(AG133&gt;='Braços de IP'!$B$12,AG133&lt;='Braços de IP'!$D$12),'Braços de IP'!$E$12,IF(AND(AG133&gt;='Braços de IP'!$B$13,AG133&lt;='Braços de IP'!$D$13),'Braços de IP'!$E$13,IF(AND(AG133&gt;='Braços de IP'!$B$14,AG133&lt;='Braços de IP'!$D$14),'Braços de IP'!$E$14,"ERRO")))))))</f>
        <v>Médio II</v>
      </c>
      <c r="CU133" s="27"/>
      <c r="CV133" s="26" t="str">
        <f>IF($CU133="","",VLOOKUP($CU133,'Braços de IP'!$E$9:$I$15,2,0))</f>
        <v/>
      </c>
      <c r="CW133" s="29" t="str">
        <f>IF($CU133="","",VLOOKUP($CU133,'Braços de IP'!$E$9:$I$15,5,0))</f>
        <v/>
      </c>
      <c r="CX133" s="26"/>
      <c r="CY133" s="26"/>
      <c r="CZ133" s="26"/>
      <c r="DA133" s="26"/>
      <c r="DB133" s="26"/>
      <c r="DC133" s="26"/>
      <c r="DD133" s="30">
        <f t="shared" si="22"/>
        <v>0</v>
      </c>
      <c r="DE133" s="31">
        <f t="shared" si="23"/>
        <v>70</v>
      </c>
      <c r="DF133" s="30">
        <f t="shared" si="24"/>
        <v>70</v>
      </c>
      <c r="DG133" s="32">
        <f t="shared" si="25"/>
        <v>1</v>
      </c>
      <c r="DH133" s="33" t="s">
        <v>143</v>
      </c>
      <c r="DI133" s="34"/>
      <c r="DJ133" s="35"/>
      <c r="DK133" s="16" t="s">
        <v>144</v>
      </c>
      <c r="DL133" s="16"/>
    </row>
    <row r="134" spans="1:124" ht="15.75" hidden="1" customHeight="1" x14ac:dyDescent="0.25">
      <c r="A134" s="1" t="s">
        <v>145</v>
      </c>
      <c r="B134" s="15">
        <v>383</v>
      </c>
      <c r="C134" s="15" t="s">
        <v>146</v>
      </c>
      <c r="D134" s="16" t="s">
        <v>224</v>
      </c>
      <c r="E134" s="16">
        <v>-8.1138790000000007</v>
      </c>
      <c r="F134" s="16">
        <v>-34.950440999999998</v>
      </c>
      <c r="G134" s="16" t="s">
        <v>153</v>
      </c>
      <c r="H134" s="16" t="s">
        <v>136</v>
      </c>
      <c r="I134" s="16" t="s">
        <v>135</v>
      </c>
      <c r="J134" s="16" t="s">
        <v>137</v>
      </c>
      <c r="K134" s="16">
        <v>40</v>
      </c>
      <c r="L134" s="16" t="s">
        <v>138</v>
      </c>
      <c r="M134" s="16">
        <v>0</v>
      </c>
      <c r="N134" s="16"/>
      <c r="O134" s="16">
        <v>1</v>
      </c>
      <c r="P134" s="17">
        <v>1.86</v>
      </c>
      <c r="Q134" s="17">
        <v>6.04</v>
      </c>
      <c r="R134" s="16"/>
      <c r="S134" s="16"/>
      <c r="T134" s="16"/>
      <c r="U134" s="17">
        <v>2.13</v>
      </c>
      <c r="V134" s="16">
        <v>0</v>
      </c>
      <c r="W134" s="16"/>
      <c r="X134" s="16"/>
      <c r="Y134" s="16">
        <v>0</v>
      </c>
      <c r="Z134" s="16">
        <v>0</v>
      </c>
      <c r="AA134" s="16" t="s">
        <v>139</v>
      </c>
      <c r="AB134" s="16" t="s">
        <v>140</v>
      </c>
      <c r="AC134" s="16">
        <v>34.6</v>
      </c>
      <c r="AD134" s="16">
        <v>7.55</v>
      </c>
      <c r="AE134" s="16">
        <v>1</v>
      </c>
      <c r="AF134" s="16">
        <v>0.31</v>
      </c>
      <c r="AG134" s="16">
        <v>2</v>
      </c>
      <c r="AH134" s="16"/>
      <c r="AI134" s="16"/>
      <c r="AJ134" s="16"/>
      <c r="AK134" s="16"/>
      <c r="AL134" s="16"/>
      <c r="AM134" s="16">
        <v>0</v>
      </c>
      <c r="AN134" s="16"/>
      <c r="AO134" s="16">
        <v>0</v>
      </c>
      <c r="AP134" s="16">
        <v>0</v>
      </c>
      <c r="AQ134" s="16">
        <v>0</v>
      </c>
      <c r="AR134" s="17" t="s">
        <v>136</v>
      </c>
      <c r="AS134" s="19">
        <f t="shared" si="3"/>
        <v>0</v>
      </c>
      <c r="AT134" s="19"/>
      <c r="AU134" s="19">
        <f>VLOOKUP(G134,ABNT5101!$I$3:$J$9,2)</f>
        <v>15</v>
      </c>
      <c r="AV134" s="19">
        <f>VLOOKUP(G134,ABNT5101!$I$3:$M$9,5)</f>
        <v>0.18</v>
      </c>
      <c r="AW134" s="17" t="str">
        <f>_xlfn.XLOOKUP(G134,ABNT5101!I:I,ABNT5101!L:L)</f>
        <v>-</v>
      </c>
      <c r="AX134" s="17">
        <f>_xlfn.XLOOKUP(G134,ABNT5101!$I:$I,ABNT5101!M:M)</f>
        <v>0.18</v>
      </c>
      <c r="AY134" s="17" t="str">
        <f>_xlfn.XLOOKUP(G134,ABNT5101!$I:$I,ABNT5101!N:N)</f>
        <v>-</v>
      </c>
      <c r="AZ134" s="17">
        <f>_xlfn.XLOOKUP(G134,ABNT5101!$I:$I,ABNT5101!O:O)</f>
        <v>15</v>
      </c>
      <c r="BA134" s="20" t="str">
        <f t="shared" si="4"/>
        <v>ATENDE</v>
      </c>
      <c r="BB134" s="21">
        <f t="shared" ref="BB134:BC134" si="169">BE134/AU134-1</f>
        <v>7.0666666666666655E-2</v>
      </c>
      <c r="BC134" s="21">
        <f t="shared" si="169"/>
        <v>1.5555555555555558</v>
      </c>
      <c r="BD134" s="21" t="str">
        <f t="shared" si="6"/>
        <v>-</v>
      </c>
      <c r="BE134" s="22">
        <v>16.059999999999999</v>
      </c>
      <c r="BF134" s="22">
        <v>0.46</v>
      </c>
      <c r="BG134" s="22"/>
      <c r="BH134" s="22"/>
      <c r="BI134" s="23"/>
      <c r="BJ134" s="22"/>
      <c r="BK134" s="20" t="str">
        <f t="shared" si="7"/>
        <v>ATENDE</v>
      </c>
      <c r="BL134" s="20" t="str">
        <f t="shared" si="8"/>
        <v>ATENDE</v>
      </c>
      <c r="BM134" s="20" t="str">
        <f t="shared" si="9"/>
        <v>ATENDE</v>
      </c>
      <c r="BN134" s="20" t="str">
        <f t="shared" si="10"/>
        <v>ATENDE</v>
      </c>
      <c r="BO134" s="24" t="str">
        <f t="shared" si="11"/>
        <v>C3</v>
      </c>
      <c r="BP134" s="24" t="str">
        <f t="shared" si="80"/>
        <v>P6</v>
      </c>
      <c r="BQ134" s="25">
        <f t="shared" si="13"/>
        <v>2.8699999999999997</v>
      </c>
      <c r="BR134" s="22">
        <v>11.61</v>
      </c>
      <c r="BS134" s="22">
        <v>6.37</v>
      </c>
      <c r="BT134" s="24">
        <f>IF(BP134="-","-",_xlfn.XLOOKUP(BP134,ABNT5101!$B$4:$B$9,ABNT5101!$C$4:$C$9))</f>
        <v>3</v>
      </c>
      <c r="BU134" s="24">
        <f>IF(BP134="-","-",_xlfn.XLOOKUP(BP134,ABNT5101!$B$4:$B$9,ABNT5101!$D$4:$D$9))</f>
        <v>0.6</v>
      </c>
      <c r="BV134" s="20" t="str">
        <f t="shared" si="14"/>
        <v>ATENDE</v>
      </c>
      <c r="BW134" s="20" t="str">
        <f t="shared" si="15"/>
        <v>ATENDE</v>
      </c>
      <c r="BX134" s="20" t="str">
        <f t="shared" si="16"/>
        <v>ATENDE</v>
      </c>
      <c r="BY134" s="24" t="str">
        <f t="shared" ref="BY134:BY136" si="170">BP134</f>
        <v>P6</v>
      </c>
      <c r="BZ134" s="25">
        <f t="shared" si="31"/>
        <v>3.4266666666666667</v>
      </c>
      <c r="CA134" s="24">
        <v>13.28</v>
      </c>
      <c r="CB134" s="24">
        <v>5.3</v>
      </c>
      <c r="CC134" s="20">
        <f>IF(BY134="-","-",_xlfn.XLOOKUP(BY134,ABNT5101!$B$4:$B$9,ABNT5101!$C$4:$C$9))</f>
        <v>3</v>
      </c>
      <c r="CD134" s="24">
        <f>IF(BY134="-","-",_xlfn.XLOOKUP(BY134,ABNT5101!$B$4:$B$9,ABNT5101!$D$4:$D$9))</f>
        <v>0.6</v>
      </c>
      <c r="CE134" s="20" t="str">
        <f t="shared" si="18"/>
        <v>ATENDE</v>
      </c>
      <c r="CF134" s="20" t="str">
        <f t="shared" si="19"/>
        <v>ATENDE</v>
      </c>
      <c r="CG134" s="20" t="str">
        <f t="shared" si="20"/>
        <v>ATENDE</v>
      </c>
      <c r="CH134" s="26" t="str">
        <f>_xlfn.XLOOKUP(CI134,'Banco de dados'!$B:$B,'Banco de dados'!$D:$D)</f>
        <v>LEDSTAR</v>
      </c>
      <c r="CI134" s="27" t="s">
        <v>242</v>
      </c>
      <c r="CJ134" s="26" t="str">
        <f>_xlfn.XLOOKUP(CI134,'Banco de dados'!$B:$B,'Banco de dados'!$E:$E)</f>
        <v>LUM LED SL VT 9.1 65W</v>
      </c>
      <c r="CK134" s="26"/>
      <c r="CL134" s="26" t="e">
        <f>IF(CK134="-","-",_xlfn.XLOOKUP(CK134,'Banco de dados'!$B:$B,'Banco de dados'!$E:$E))</f>
        <v>#N/A</v>
      </c>
      <c r="CM134" s="28">
        <f t="shared" si="21"/>
        <v>1</v>
      </c>
      <c r="CN134" s="26">
        <f>_xlfn.XLOOKUP(CI134,'Banco de dados'!$B:$B,'Banco de dados'!$H:$H)</f>
        <v>65</v>
      </c>
      <c r="CO134" s="26" t="e">
        <f t="array" aca="1" ref="CO134" ca="1">_xludf.XLOOKUP(CK134,'Banco de dados'!$B:$B,'Banco de dados'!$H:$H)</f>
        <v>#NAME?</v>
      </c>
      <c r="CP134" s="26" t="e">
        <f t="array" aca="1" ref="CP134" ca="1">_xludf.XLOOKUP(CI134,'Banco de dados'!$B:$B,'Banco de dados'!$F:$F)</f>
        <v>#NAME?</v>
      </c>
      <c r="CQ134" s="26" t="e">
        <f t="array" aca="1" ref="CQ134" ca="1">_xludf.XLOOKUP(CK134,'Banco de dados'!$B:$B,'Banco de dados'!$F:$F)</f>
        <v>#NAME?</v>
      </c>
      <c r="CR134" s="27">
        <v>202</v>
      </c>
      <c r="CS134" s="27"/>
      <c r="CT134" s="26" t="str">
        <f>IF(AG134=0.5,"Suporte",IF(AND(AG134&gt;='Braços de IP'!$B$9,AG134&lt;='Braços de IP'!$D$9),'Braços de IP'!$E$9,IF(AND(AG134&gt;='Braços de IP'!$B$10,AG134&lt;='Braços de IP'!$D$10),'Braços de IP'!$E$10,IF(AND(AG134&gt;='Braços de IP'!$B$11,AG134&lt;='Braços de IP'!$D$11),'Braços de IP'!$E$11,IF(AND(AG134&gt;='Braços de IP'!$B$12,AG134&lt;='Braços de IP'!$D$12),'Braços de IP'!$E$12,IF(AND(AG134&gt;='Braços de IP'!$B$13,AG134&lt;='Braços de IP'!$D$13),'Braços de IP'!$E$13,IF(AND(AG134&gt;='Braços de IP'!$B$14,AG134&lt;='Braços de IP'!$D$14),'Braços de IP'!$E$14,"ERRO")))))))</f>
        <v>Médio I</v>
      </c>
      <c r="CU134" s="27"/>
      <c r="CV134" s="26" t="str">
        <f>IF($CU134="","",VLOOKUP($CU134,'Braços de IP'!$E$9:$I$15,2,0))</f>
        <v/>
      </c>
      <c r="CW134" s="29" t="str">
        <f>IF($CU134="","",VLOOKUP($CU134,'Braços de IP'!$E$9:$I$15,5,0))</f>
        <v/>
      </c>
      <c r="CX134" s="26"/>
      <c r="CY134" s="26"/>
      <c r="CZ134" s="26"/>
      <c r="DA134" s="26"/>
      <c r="DB134" s="26"/>
      <c r="DC134" s="26"/>
      <c r="DD134" s="30">
        <f t="shared" si="22"/>
        <v>65</v>
      </c>
      <c r="DE134" s="31">
        <f t="shared" si="23"/>
        <v>40</v>
      </c>
      <c r="DF134" s="30">
        <f t="shared" si="24"/>
        <v>105</v>
      </c>
      <c r="DG134" s="32">
        <f t="shared" si="25"/>
        <v>-0.625</v>
      </c>
      <c r="DH134" s="33" t="s">
        <v>143</v>
      </c>
      <c r="DI134" s="34"/>
      <c r="DJ134" s="35"/>
      <c r="DK134" s="16" t="s">
        <v>144</v>
      </c>
      <c r="DL134" s="16"/>
    </row>
    <row r="135" spans="1:124" ht="15.75" hidden="1" customHeight="1" x14ac:dyDescent="0.25">
      <c r="A135" s="1" t="s">
        <v>145</v>
      </c>
      <c r="B135" s="15">
        <v>383</v>
      </c>
      <c r="C135" s="15" t="s">
        <v>146</v>
      </c>
      <c r="D135" s="16" t="s">
        <v>224</v>
      </c>
      <c r="E135" s="16">
        <v>-8.1138790000000007</v>
      </c>
      <c r="F135" s="16">
        <v>-34.950440999999998</v>
      </c>
      <c r="G135" s="16" t="s">
        <v>153</v>
      </c>
      <c r="H135" s="16" t="s">
        <v>136</v>
      </c>
      <c r="I135" s="16" t="s">
        <v>135</v>
      </c>
      <c r="J135" s="16" t="s">
        <v>137</v>
      </c>
      <c r="K135" s="16">
        <v>40</v>
      </c>
      <c r="L135" s="16" t="s">
        <v>138</v>
      </c>
      <c r="M135" s="16">
        <v>0</v>
      </c>
      <c r="N135" s="16"/>
      <c r="O135" s="16">
        <v>1</v>
      </c>
      <c r="P135" s="17">
        <v>1.86</v>
      </c>
      <c r="Q135" s="17">
        <v>6.04</v>
      </c>
      <c r="R135" s="16"/>
      <c r="S135" s="16"/>
      <c r="T135" s="16"/>
      <c r="U135" s="17">
        <v>2.13</v>
      </c>
      <c r="V135" s="16">
        <v>0</v>
      </c>
      <c r="W135" s="16"/>
      <c r="X135" s="16"/>
      <c r="Y135" s="16">
        <v>0</v>
      </c>
      <c r="Z135" s="16">
        <v>0</v>
      </c>
      <c r="AA135" s="16" t="s">
        <v>139</v>
      </c>
      <c r="AB135" s="16" t="s">
        <v>140</v>
      </c>
      <c r="AC135" s="16">
        <v>34.6</v>
      </c>
      <c r="AD135" s="16">
        <v>7.55</v>
      </c>
      <c r="AE135" s="16">
        <v>1</v>
      </c>
      <c r="AF135" s="16">
        <v>0.31</v>
      </c>
      <c r="AG135" s="16">
        <v>2</v>
      </c>
      <c r="AH135" s="16"/>
      <c r="AI135" s="16"/>
      <c r="AJ135" s="16"/>
      <c r="AK135" s="16"/>
      <c r="AL135" s="16"/>
      <c r="AM135" s="16">
        <v>0</v>
      </c>
      <c r="AN135" s="16"/>
      <c r="AO135" s="16">
        <v>0</v>
      </c>
      <c r="AP135" s="16">
        <v>0</v>
      </c>
      <c r="AQ135" s="16">
        <v>0</v>
      </c>
      <c r="AR135" s="17" t="s">
        <v>136</v>
      </c>
      <c r="AS135" s="19">
        <f t="shared" si="3"/>
        <v>0</v>
      </c>
      <c r="AT135" s="19"/>
      <c r="AU135" s="19">
        <f>VLOOKUP(G135,ABNT5101!$I$3:$J$9,2)</f>
        <v>15</v>
      </c>
      <c r="AV135" s="19">
        <f>VLOOKUP(G135,ABNT5101!$I$3:$M$9,5)</f>
        <v>0.18</v>
      </c>
      <c r="AW135" s="17" t="str">
        <f>_xlfn.XLOOKUP(G135,ABNT5101!I:I,ABNT5101!L:L)</f>
        <v>-</v>
      </c>
      <c r="AX135" s="17">
        <f>_xlfn.XLOOKUP(G135,ABNT5101!$I:$I,ABNT5101!M:M)</f>
        <v>0.18</v>
      </c>
      <c r="AY135" s="17" t="str">
        <f>_xlfn.XLOOKUP(G135,ABNT5101!$I:$I,ABNT5101!N:N)</f>
        <v>-</v>
      </c>
      <c r="AZ135" s="17">
        <f>_xlfn.XLOOKUP(G135,ABNT5101!$I:$I,ABNT5101!O:O)</f>
        <v>15</v>
      </c>
      <c r="BA135" s="20" t="str">
        <f t="shared" si="4"/>
        <v>ATENDE</v>
      </c>
      <c r="BB135" s="21">
        <f t="shared" ref="BB135:BC135" si="171">BE135/AU135-1</f>
        <v>0.31333333333333324</v>
      </c>
      <c r="BC135" s="21">
        <f t="shared" si="171"/>
        <v>1.6111111111111112</v>
      </c>
      <c r="BD135" s="21" t="str">
        <f t="shared" si="6"/>
        <v>-</v>
      </c>
      <c r="BE135" s="22">
        <v>19.7</v>
      </c>
      <c r="BF135" s="22">
        <v>0.47</v>
      </c>
      <c r="BG135" s="22"/>
      <c r="BH135" s="22"/>
      <c r="BI135" s="23"/>
      <c r="BJ135" s="22"/>
      <c r="BK135" s="20" t="str">
        <f t="shared" si="7"/>
        <v>ATENDE</v>
      </c>
      <c r="BL135" s="20" t="str">
        <f t="shared" si="8"/>
        <v>ATENDE</v>
      </c>
      <c r="BM135" s="20" t="str">
        <f t="shared" si="9"/>
        <v>ATENDE</v>
      </c>
      <c r="BN135" s="20" t="str">
        <f t="shared" si="10"/>
        <v>ATENDE</v>
      </c>
      <c r="BO135" s="24" t="str">
        <f t="shared" si="11"/>
        <v>C3</v>
      </c>
      <c r="BP135" s="24" t="str">
        <f t="shared" si="80"/>
        <v>P6</v>
      </c>
      <c r="BQ135" s="25">
        <f t="shared" si="13"/>
        <v>4.3099999999999996</v>
      </c>
      <c r="BR135" s="22">
        <v>15.93</v>
      </c>
      <c r="BS135" s="22">
        <v>8.0299999999999994</v>
      </c>
      <c r="BT135" s="24">
        <f>IF(BP135="-","-",_xlfn.XLOOKUP(BP135,ABNT5101!$B$4:$B$9,ABNT5101!$C$4:$C$9))</f>
        <v>3</v>
      </c>
      <c r="BU135" s="24">
        <f>IF(BP135="-","-",_xlfn.XLOOKUP(BP135,ABNT5101!$B$4:$B$9,ABNT5101!$D$4:$D$9))</f>
        <v>0.6</v>
      </c>
      <c r="BV135" s="20" t="str">
        <f t="shared" si="14"/>
        <v>ATENDE</v>
      </c>
      <c r="BW135" s="20" t="str">
        <f t="shared" si="15"/>
        <v>ATENDE</v>
      </c>
      <c r="BX135" s="20" t="str">
        <f t="shared" si="16"/>
        <v>ATENDE</v>
      </c>
      <c r="BY135" s="24" t="str">
        <f t="shared" si="170"/>
        <v>P6</v>
      </c>
      <c r="BZ135" s="25">
        <f t="shared" si="31"/>
        <v>4.5066666666666668</v>
      </c>
      <c r="CA135" s="24">
        <v>16.52</v>
      </c>
      <c r="CB135" s="24">
        <v>8.32</v>
      </c>
      <c r="CC135" s="20">
        <f>IF(BY135="-","-",_xlfn.XLOOKUP(BY135,ABNT5101!$B$4:$B$9,ABNT5101!$C$4:$C$9))</f>
        <v>3</v>
      </c>
      <c r="CD135" s="24">
        <f>IF(BY135="-","-",_xlfn.XLOOKUP(BY135,ABNT5101!$B$4:$B$9,ABNT5101!$D$4:$D$9))</f>
        <v>0.6</v>
      </c>
      <c r="CE135" s="20" t="str">
        <f t="shared" si="18"/>
        <v>ATENDE</v>
      </c>
      <c r="CF135" s="20" t="str">
        <f t="shared" si="19"/>
        <v>ATENDE</v>
      </c>
      <c r="CG135" s="20" t="str">
        <f t="shared" si="20"/>
        <v>ATENDE</v>
      </c>
      <c r="CH135" s="26" t="str">
        <f>_xlfn.XLOOKUP(CI135,'Banco de dados'!$B:$B,'Banco de dados'!$D:$D)</f>
        <v>SX LIGHTING</v>
      </c>
      <c r="CI135" s="27" t="s">
        <v>386</v>
      </c>
      <c r="CJ135" s="26" t="str">
        <f>_xlfn.XLOOKUP(CI135,'Banco de dados'!$B:$B,'Banco de dados'!$E:$E)</f>
        <v>SXINLPP070K50L12CZF7PHF</v>
      </c>
      <c r="CK135" s="26"/>
      <c r="CL135" s="26" t="e">
        <f>IF(CK135="-","-",_xlfn.XLOOKUP(CK135,'Banco de dados'!$B:$B,'Banco de dados'!$E:$E))</f>
        <v>#N/A</v>
      </c>
      <c r="CM135" s="28">
        <f t="shared" si="21"/>
        <v>1</v>
      </c>
      <c r="CN135" s="26">
        <f>_xlfn.XLOOKUP(CI135,'Banco de dados'!$B:$B,'Banco de dados'!$H:$H)</f>
        <v>70</v>
      </c>
      <c r="CO135" s="26" t="e">
        <f t="array" aca="1" ref="CO135" ca="1">_xludf.XLOOKUP(CK135,'Banco de dados'!$B:$B,'Banco de dados'!$H:$H)</f>
        <v>#NAME?</v>
      </c>
      <c r="CP135" s="26" t="e">
        <f t="array" aca="1" ref="CP135" ca="1">_xludf.XLOOKUP(CI135,'Banco de dados'!$B:$B,'Banco de dados'!$F:$F)</f>
        <v>#NAME?</v>
      </c>
      <c r="CQ135" s="26" t="e">
        <f t="array" aca="1" ref="CQ135" ca="1">_xludf.XLOOKUP(CK135,'Banco de dados'!$B:$B,'Banco de dados'!$F:$F)</f>
        <v>#NAME?</v>
      </c>
      <c r="CR135" s="27">
        <v>203</v>
      </c>
      <c r="CS135" s="27"/>
      <c r="CT135" s="26" t="str">
        <f>IF(AG135=0.5,"Suporte",IF(AND(AG135&gt;='Braços de IP'!$B$9,AG135&lt;='Braços de IP'!$D$9),'Braços de IP'!$E$9,IF(AND(AG135&gt;='Braços de IP'!$B$10,AG135&lt;='Braços de IP'!$D$10),'Braços de IP'!$E$10,IF(AND(AG135&gt;='Braços de IP'!$B$11,AG135&lt;='Braços de IP'!$D$11),'Braços de IP'!$E$11,IF(AND(AG135&gt;='Braços de IP'!$B$12,AG135&lt;='Braços de IP'!$D$12),'Braços de IP'!$E$12,IF(AND(AG135&gt;='Braços de IP'!$B$13,AG135&lt;='Braços de IP'!$D$13),'Braços de IP'!$E$13,IF(AND(AG135&gt;='Braços de IP'!$B$14,AG135&lt;='Braços de IP'!$D$14),'Braços de IP'!$E$14,"ERRO")))))))</f>
        <v>Médio I</v>
      </c>
      <c r="CU135" s="27" t="s">
        <v>540</v>
      </c>
      <c r="CV135" s="26">
        <f>IF($CU135="","",VLOOKUP($CU135,'Braços de IP'!$E$9:$I$15,2,0))</f>
        <v>2.8</v>
      </c>
      <c r="CW135" s="29">
        <f>IF($CU135="","",VLOOKUP($CU135,'Braços de IP'!$E$9:$I$15,5,0))</f>
        <v>8</v>
      </c>
      <c r="CX135" s="26"/>
      <c r="CY135" s="26"/>
      <c r="CZ135" s="26"/>
      <c r="DA135" s="26"/>
      <c r="DB135" s="26"/>
      <c r="DC135" s="26"/>
      <c r="DD135" s="30">
        <f t="shared" si="22"/>
        <v>70</v>
      </c>
      <c r="DE135" s="31">
        <f t="shared" si="23"/>
        <v>40</v>
      </c>
      <c r="DF135" s="30">
        <f t="shared" si="24"/>
        <v>110</v>
      </c>
      <c r="DG135" s="32">
        <f t="shared" si="25"/>
        <v>-0.75</v>
      </c>
      <c r="DH135" s="33" t="s">
        <v>143</v>
      </c>
      <c r="DI135" s="34"/>
      <c r="DJ135" s="35"/>
      <c r="DK135" s="16" t="s">
        <v>144</v>
      </c>
      <c r="DL135" s="16"/>
    </row>
    <row r="136" spans="1:124" ht="15.75" hidden="1" customHeight="1" x14ac:dyDescent="0.25">
      <c r="A136" s="1" t="s">
        <v>145</v>
      </c>
      <c r="B136" s="15">
        <v>383</v>
      </c>
      <c r="C136" s="15" t="s">
        <v>146</v>
      </c>
      <c r="D136" s="16" t="s">
        <v>224</v>
      </c>
      <c r="E136" s="16">
        <v>-8.1138790000000007</v>
      </c>
      <c r="F136" s="16">
        <v>-34.950440999999998</v>
      </c>
      <c r="G136" s="16" t="s">
        <v>153</v>
      </c>
      <c r="H136" s="16" t="s">
        <v>136</v>
      </c>
      <c r="I136" s="16" t="s">
        <v>135</v>
      </c>
      <c r="J136" s="16" t="s">
        <v>137</v>
      </c>
      <c r="K136" s="16">
        <v>40</v>
      </c>
      <c r="L136" s="16" t="s">
        <v>138</v>
      </c>
      <c r="M136" s="16">
        <v>0</v>
      </c>
      <c r="N136" s="16"/>
      <c r="O136" s="16">
        <v>1</v>
      </c>
      <c r="P136" s="17">
        <v>1.86</v>
      </c>
      <c r="Q136" s="17">
        <v>6.04</v>
      </c>
      <c r="R136" s="16"/>
      <c r="S136" s="16"/>
      <c r="T136" s="16"/>
      <c r="U136" s="17">
        <v>2.13</v>
      </c>
      <c r="V136" s="16">
        <v>0</v>
      </c>
      <c r="W136" s="16"/>
      <c r="X136" s="16"/>
      <c r="Y136" s="16">
        <v>0</v>
      </c>
      <c r="Z136" s="16">
        <v>0</v>
      </c>
      <c r="AA136" s="16" t="s">
        <v>139</v>
      </c>
      <c r="AB136" s="16" t="s">
        <v>140</v>
      </c>
      <c r="AC136" s="16">
        <v>34.6</v>
      </c>
      <c r="AD136" s="16">
        <v>7.55</v>
      </c>
      <c r="AE136" s="16">
        <v>1</v>
      </c>
      <c r="AF136" s="16">
        <v>0.31</v>
      </c>
      <c r="AG136" s="16">
        <v>2</v>
      </c>
      <c r="AH136" s="16"/>
      <c r="AI136" s="16"/>
      <c r="AJ136" s="16"/>
      <c r="AK136" s="16"/>
      <c r="AL136" s="16"/>
      <c r="AM136" s="16">
        <v>0</v>
      </c>
      <c r="AN136" s="16"/>
      <c r="AO136" s="16">
        <v>0</v>
      </c>
      <c r="AP136" s="16">
        <v>0</v>
      </c>
      <c r="AQ136" s="16">
        <v>0</v>
      </c>
      <c r="AR136" s="17" t="s">
        <v>136</v>
      </c>
      <c r="AS136" s="19">
        <f t="shared" si="3"/>
        <v>0</v>
      </c>
      <c r="AT136" s="19"/>
      <c r="AU136" s="19">
        <f>VLOOKUP(G136,ABNT5101!$I$3:$J$9,2)</f>
        <v>15</v>
      </c>
      <c r="AV136" s="19">
        <f>VLOOKUP(G136,ABNT5101!$I$3:$M$9,5)</f>
        <v>0.18</v>
      </c>
      <c r="AW136" s="17" t="str">
        <f>_xlfn.XLOOKUP(G136,ABNT5101!I:I,ABNT5101!L:L)</f>
        <v>-</v>
      </c>
      <c r="AX136" s="17">
        <f>_xlfn.XLOOKUP(G136,ABNT5101!$I:$I,ABNT5101!M:M)</f>
        <v>0.18</v>
      </c>
      <c r="AY136" s="17" t="str">
        <f>_xlfn.XLOOKUP(G136,ABNT5101!$I:$I,ABNT5101!N:N)</f>
        <v>-</v>
      </c>
      <c r="AZ136" s="17">
        <f>_xlfn.XLOOKUP(G136,ABNT5101!$I:$I,ABNT5101!O:O)</f>
        <v>15</v>
      </c>
      <c r="BA136" s="20" t="str">
        <f t="shared" si="4"/>
        <v>ATENDE</v>
      </c>
      <c r="BB136" s="21">
        <f t="shared" ref="BB136:BC136" si="172">BE136/AU136-1</f>
        <v>0.10866666666666669</v>
      </c>
      <c r="BC136" s="21">
        <f t="shared" si="172"/>
        <v>1.7222222222222223</v>
      </c>
      <c r="BD136" s="21" t="str">
        <f t="shared" si="6"/>
        <v>-</v>
      </c>
      <c r="BE136" s="22">
        <v>16.63</v>
      </c>
      <c r="BF136" s="22">
        <v>0.49</v>
      </c>
      <c r="BG136" s="22"/>
      <c r="BH136" s="22"/>
      <c r="BI136" s="23"/>
      <c r="BJ136" s="22"/>
      <c r="BK136" s="20" t="str">
        <f t="shared" si="7"/>
        <v>ATENDE</v>
      </c>
      <c r="BL136" s="20" t="str">
        <f t="shared" si="8"/>
        <v>ATENDE</v>
      </c>
      <c r="BM136" s="20" t="str">
        <f t="shared" si="9"/>
        <v>ATENDE</v>
      </c>
      <c r="BN136" s="20" t="str">
        <f t="shared" si="10"/>
        <v>ATENDE</v>
      </c>
      <c r="BO136" s="24" t="str">
        <f t="shared" si="11"/>
        <v>C3</v>
      </c>
      <c r="BP136" s="24" t="str">
        <f t="shared" si="80"/>
        <v>P6</v>
      </c>
      <c r="BQ136" s="25">
        <f t="shared" si="13"/>
        <v>2.7566666666666664</v>
      </c>
      <c r="BR136" s="22">
        <v>11.27</v>
      </c>
      <c r="BS136" s="22">
        <v>5.56</v>
      </c>
      <c r="BT136" s="24">
        <f>IF(BP136="-","-",_xlfn.XLOOKUP(BP136,ABNT5101!$B$4:$B$9,ABNT5101!$C$4:$C$9))</f>
        <v>3</v>
      </c>
      <c r="BU136" s="24">
        <f>IF(BP136="-","-",_xlfn.XLOOKUP(BP136,ABNT5101!$B$4:$B$9,ABNT5101!$D$4:$D$9))</f>
        <v>0.6</v>
      </c>
      <c r="BV136" s="20" t="str">
        <f t="shared" si="14"/>
        <v>ATENDE</v>
      </c>
      <c r="BW136" s="20" t="str">
        <f t="shared" si="15"/>
        <v>ATENDE</v>
      </c>
      <c r="BX136" s="20" t="str">
        <f t="shared" si="16"/>
        <v>ATENDE</v>
      </c>
      <c r="BY136" s="24" t="str">
        <f t="shared" si="170"/>
        <v>P6</v>
      </c>
      <c r="BZ136" s="25">
        <f t="shared" si="31"/>
        <v>2.9066666666666667</v>
      </c>
      <c r="CA136" s="24">
        <v>11.72</v>
      </c>
      <c r="CB136" s="24">
        <v>7.2</v>
      </c>
      <c r="CC136" s="20">
        <f>IF(BY136="-","-",_xlfn.XLOOKUP(BY136,ABNT5101!$B$4:$B$9,ABNT5101!$C$4:$C$9))</f>
        <v>3</v>
      </c>
      <c r="CD136" s="24">
        <f>IF(BY136="-","-",_xlfn.XLOOKUP(BY136,ABNT5101!$B$4:$B$9,ABNT5101!$D$4:$D$9))</f>
        <v>0.6</v>
      </c>
      <c r="CE136" s="20" t="str">
        <f t="shared" si="18"/>
        <v>ATENDE</v>
      </c>
      <c r="CF136" s="20" t="str">
        <f t="shared" si="19"/>
        <v>ATENDE</v>
      </c>
      <c r="CG136" s="20" t="str">
        <f t="shared" si="20"/>
        <v>ATENDE</v>
      </c>
      <c r="CH136" s="26" t="str">
        <f>_xlfn.XLOOKUP(CI136,'Banco de dados'!$B:$B,'Banco de dados'!$D:$D)</f>
        <v>TECNOWATT</v>
      </c>
      <c r="CI136" s="27" t="s">
        <v>324</v>
      </c>
      <c r="CJ136" s="26" t="str">
        <f>_xlfn.XLOOKUP(CI136,'Banco de dados'!$B:$B,'Banco de dados'!$E:$E)</f>
        <v>SIGSAGPTLRRSSNDL_60W_73IBBRS
1-10C1MUN6.5</v>
      </c>
      <c r="CK136" s="26"/>
      <c r="CL136" s="26" t="e">
        <f>IF(CK136="-","-",_xlfn.XLOOKUP(CK136,'Banco de dados'!$B:$B,'Banco de dados'!$E:$E))</f>
        <v>#N/A</v>
      </c>
      <c r="CM136" s="28">
        <f t="shared" si="21"/>
        <v>1</v>
      </c>
      <c r="CN136" s="26">
        <f>_xlfn.XLOOKUP(CI136,'Banco de dados'!$B:$B,'Banco de dados'!$H:$H)</f>
        <v>60</v>
      </c>
      <c r="CO136" s="26" t="e">
        <f t="array" aca="1" ref="CO136" ca="1">_xludf.XLOOKUP(CK136,'Banco de dados'!$B:$B,'Banco de dados'!$H:$H)</f>
        <v>#NAME?</v>
      </c>
      <c r="CP136" s="26" t="e">
        <f t="array" aca="1" ref="CP136" ca="1">_xludf.XLOOKUP(CI136,'Banco de dados'!$B:$B,'Banco de dados'!$F:$F)</f>
        <v>#NAME?</v>
      </c>
      <c r="CQ136" s="26" t="e">
        <f t="array" aca="1" ref="CQ136" ca="1">_xludf.XLOOKUP(CK136,'Banco de dados'!$B:$B,'Banco de dados'!$F:$F)</f>
        <v>#NAME?</v>
      </c>
      <c r="CR136" s="27">
        <v>204</v>
      </c>
      <c r="CS136" s="27"/>
      <c r="CT136" s="26" t="str">
        <f>IF(AG136=0.5,"Suporte",IF(AND(AG136&gt;='Braços de IP'!$B$9,AG136&lt;='Braços de IP'!$D$9),'Braços de IP'!$E$9,IF(AND(AG136&gt;='Braços de IP'!$B$10,AG136&lt;='Braços de IP'!$D$10),'Braços de IP'!$E$10,IF(AND(AG136&gt;='Braços de IP'!$B$11,AG136&lt;='Braços de IP'!$D$11),'Braços de IP'!$E$11,IF(AND(AG136&gt;='Braços de IP'!$B$12,AG136&lt;='Braços de IP'!$D$12),'Braços de IP'!$E$12,IF(AND(AG136&gt;='Braços de IP'!$B$13,AG136&lt;='Braços de IP'!$D$13),'Braços de IP'!$E$13,IF(AND(AG136&gt;='Braços de IP'!$B$14,AG136&lt;='Braços de IP'!$D$14),'Braços de IP'!$E$14,"ERRO")))))))</f>
        <v>Médio I</v>
      </c>
      <c r="CU136" s="27"/>
      <c r="CV136" s="26" t="str">
        <f>IF($CU136="","",VLOOKUP($CU136,'Braços de IP'!$E$9:$I$15,2,0))</f>
        <v/>
      </c>
      <c r="CW136" s="29" t="str">
        <f>IF($CU136="","",VLOOKUP($CU136,'Braços de IP'!$E$9:$I$15,5,0))</f>
        <v/>
      </c>
      <c r="CX136" s="26"/>
      <c r="CY136" s="26"/>
      <c r="CZ136" s="26"/>
      <c r="DA136" s="26"/>
      <c r="DB136" s="26"/>
      <c r="DC136" s="26"/>
      <c r="DD136" s="30">
        <f t="shared" si="22"/>
        <v>60</v>
      </c>
      <c r="DE136" s="31">
        <f t="shared" si="23"/>
        <v>40</v>
      </c>
      <c r="DF136" s="30">
        <f t="shared" si="24"/>
        <v>100</v>
      </c>
      <c r="DG136" s="32">
        <f t="shared" si="25"/>
        <v>-0.5</v>
      </c>
      <c r="DH136" s="33" t="s">
        <v>143</v>
      </c>
      <c r="DI136" s="34"/>
      <c r="DJ136" s="35"/>
      <c r="DK136" s="16" t="s">
        <v>144</v>
      </c>
      <c r="DL136" s="16"/>
    </row>
    <row r="137" spans="1:124" ht="15.75" hidden="1" customHeight="1" x14ac:dyDescent="0.25">
      <c r="A137" s="1" t="s">
        <v>173</v>
      </c>
      <c r="B137" s="15">
        <v>384</v>
      </c>
      <c r="C137" s="15" t="s">
        <v>174</v>
      </c>
      <c r="D137" s="16" t="s">
        <v>225</v>
      </c>
      <c r="E137" s="16">
        <v>-8.1155159999999995</v>
      </c>
      <c r="F137" s="16">
        <v>-34.952962999999997</v>
      </c>
      <c r="G137" s="16" t="s">
        <v>136</v>
      </c>
      <c r="H137" s="16" t="s">
        <v>136</v>
      </c>
      <c r="I137" s="16" t="s">
        <v>135</v>
      </c>
      <c r="J137" s="16" t="s">
        <v>137</v>
      </c>
      <c r="K137" s="16">
        <v>70</v>
      </c>
      <c r="L137" s="16" t="s">
        <v>138</v>
      </c>
      <c r="M137" s="16">
        <v>0</v>
      </c>
      <c r="N137" s="16"/>
      <c r="O137" s="16">
        <v>1</v>
      </c>
      <c r="P137" s="17"/>
      <c r="Q137" s="17">
        <v>2.2000000000000002</v>
      </c>
      <c r="R137" s="16"/>
      <c r="S137" s="16"/>
      <c r="T137" s="16"/>
      <c r="U137" s="17"/>
      <c r="V137" s="16">
        <v>0</v>
      </c>
      <c r="W137" s="16"/>
      <c r="X137" s="16"/>
      <c r="Y137" s="16">
        <v>0</v>
      </c>
      <c r="Z137" s="16">
        <v>0</v>
      </c>
      <c r="AA137" s="16" t="s">
        <v>139</v>
      </c>
      <c r="AB137" s="16" t="s">
        <v>140</v>
      </c>
      <c r="AC137" s="16">
        <v>14.589</v>
      </c>
      <c r="AD137" s="16">
        <v>5.29</v>
      </c>
      <c r="AE137" s="16">
        <v>1</v>
      </c>
      <c r="AF137" s="16">
        <v>-0.28000000000000003</v>
      </c>
      <c r="AG137" s="16">
        <v>1.19</v>
      </c>
      <c r="AH137" s="16"/>
      <c r="AI137" s="16"/>
      <c r="AJ137" s="16"/>
      <c r="AK137" s="16"/>
      <c r="AL137" s="16"/>
      <c r="AM137" s="16">
        <v>0</v>
      </c>
      <c r="AN137" s="16"/>
      <c r="AO137" s="16">
        <v>0</v>
      </c>
      <c r="AP137" s="16">
        <v>0</v>
      </c>
      <c r="AQ137" s="16">
        <v>0</v>
      </c>
      <c r="AR137" s="17" t="s">
        <v>136</v>
      </c>
      <c r="AS137" s="19">
        <f t="shared" si="3"/>
        <v>0</v>
      </c>
      <c r="AT137" s="19"/>
      <c r="AU137" s="19" t="e">
        <f>VLOOKUP(G137,ABNT5101!$I$3:$J$9,2)</f>
        <v>#N/A</v>
      </c>
      <c r="AV137" s="19" t="e">
        <f>VLOOKUP(G137,ABNT5101!$I$3:$M$9,5)</f>
        <v>#N/A</v>
      </c>
      <c r="AW137" s="17" t="str">
        <f>_xlfn.XLOOKUP(G137,ABNT5101!I:I,ABNT5101!L:L)</f>
        <v>-</v>
      </c>
      <c r="AX137" s="17" t="str">
        <f>_xlfn.XLOOKUP(G137,ABNT5101!$I:$I,ABNT5101!M:M)</f>
        <v>-</v>
      </c>
      <c r="AY137" s="17" t="str">
        <f>_xlfn.XLOOKUP(G137,ABNT5101!$I:$I,ABNT5101!N:N)</f>
        <v>-</v>
      </c>
      <c r="AZ137" s="17" t="str">
        <f>_xlfn.XLOOKUP(G137,ABNT5101!$I:$I,ABNT5101!O:O)</f>
        <v>-</v>
      </c>
      <c r="BA137" s="20" t="e">
        <f t="shared" si="4"/>
        <v>#N/A</v>
      </c>
      <c r="BB137" s="21" t="e">
        <f t="shared" ref="BB137:BC137" si="173">BE137/AU137-1</f>
        <v>#N/A</v>
      </c>
      <c r="BC137" s="21" t="e">
        <f t="shared" si="173"/>
        <v>#N/A</v>
      </c>
      <c r="BD137" s="21" t="str">
        <f t="shared" si="6"/>
        <v>-</v>
      </c>
      <c r="BE137" s="22"/>
      <c r="BF137" s="22"/>
      <c r="BG137" s="22"/>
      <c r="BH137" s="22"/>
      <c r="BI137" s="23"/>
      <c r="BJ137" s="22"/>
      <c r="BK137" s="20" t="e">
        <f t="shared" si="7"/>
        <v>#N/A</v>
      </c>
      <c r="BL137" s="20" t="e">
        <f t="shared" si="8"/>
        <v>#N/A</v>
      </c>
      <c r="BM137" s="20" t="e">
        <f t="shared" si="9"/>
        <v>#N/A</v>
      </c>
      <c r="BN137" s="20" t="str">
        <f t="shared" si="10"/>
        <v>ATENDE</v>
      </c>
      <c r="BO137" s="24" t="str">
        <f t="shared" si="11"/>
        <v>-</v>
      </c>
      <c r="BP137" s="24" t="str">
        <f t="shared" si="80"/>
        <v>P6</v>
      </c>
      <c r="BQ137" s="25">
        <f t="shared" si="13"/>
        <v>-1</v>
      </c>
      <c r="BR137" s="22"/>
      <c r="BS137" s="22"/>
      <c r="BT137" s="24">
        <f>IF(BP137="-","-",_xlfn.XLOOKUP(BP137,ABNT5101!$B$4:$B$9,ABNT5101!$C$4:$C$9))</f>
        <v>3</v>
      </c>
      <c r="BU137" s="24">
        <f>IF(BP137="-","-",_xlfn.XLOOKUP(BP137,ABNT5101!$B$4:$B$9,ABNT5101!$D$4:$D$9))</f>
        <v>0.6</v>
      </c>
      <c r="BV137" s="20" t="str">
        <f t="shared" si="14"/>
        <v>NÃO ATENDE</v>
      </c>
      <c r="BW137" s="20" t="str">
        <f t="shared" si="15"/>
        <v>NÃO ATENDE</v>
      </c>
      <c r="BX137" s="20" t="str">
        <f t="shared" si="16"/>
        <v>NÃO ATENDE</v>
      </c>
      <c r="BY137" s="24" t="s">
        <v>136</v>
      </c>
      <c r="BZ137" s="25" t="e">
        <f t="shared" si="31"/>
        <v>#VALUE!</v>
      </c>
      <c r="CA137" s="24"/>
      <c r="CB137" s="24"/>
      <c r="CC137" s="20" t="str">
        <f>IF(BY137="-","-",_xlfn.XLOOKUP(BY137,ABNT5101!$B$4:$B$9,ABNT5101!$C$4:$C$9))</f>
        <v>-</v>
      </c>
      <c r="CD137" s="24" t="str">
        <f>IF(BY137="-","-",_xlfn.XLOOKUP(BY137,ABNT5101!$B$4:$B$9,ABNT5101!$D$4:$D$9))</f>
        <v>-</v>
      </c>
      <c r="CE137" s="20" t="str">
        <f t="shared" si="18"/>
        <v>-</v>
      </c>
      <c r="CF137" s="20" t="str">
        <f t="shared" si="19"/>
        <v>-</v>
      </c>
      <c r="CG137" s="20" t="str">
        <f t="shared" si="20"/>
        <v>-</v>
      </c>
      <c r="CH137" s="26" t="e">
        <f>_xlfn.XLOOKUP(CI137,'Banco de dados'!$B:$B,'Banco de dados'!$D:$D)</f>
        <v>#N/A</v>
      </c>
      <c r="CI137" s="27"/>
      <c r="CJ137" s="26" t="e">
        <f>_xlfn.XLOOKUP(CI137,'Banco de dados'!$B:$B,'Banco de dados'!$E:$E)</f>
        <v>#N/A</v>
      </c>
      <c r="CK137" s="26"/>
      <c r="CL137" s="26" t="e">
        <f>IF(CK137="-","-",_xlfn.XLOOKUP(CK137,'Banco de dados'!$B:$B,'Banco de dados'!$E:$E))</f>
        <v>#N/A</v>
      </c>
      <c r="CM137" s="28">
        <f t="shared" si="21"/>
        <v>1</v>
      </c>
      <c r="CN137" s="26">
        <f>_xlfn.XLOOKUP(CI137,'Banco de dados'!$B:$B,'Banco de dados'!$H:$H)</f>
        <v>0</v>
      </c>
      <c r="CO137" s="26" t="e">
        <f t="array" aca="1" ref="CO137" ca="1">_xludf.XLOOKUP(CK137,'Banco de dados'!$B:$B,'Banco de dados'!$H:$H)</f>
        <v>#NAME?</v>
      </c>
      <c r="CP137" s="26" t="e">
        <f t="array" aca="1" ref="CP137" ca="1">_xludf.XLOOKUP(CI137,'Banco de dados'!$B:$B,'Banco de dados'!$F:$F)</f>
        <v>#NAME?</v>
      </c>
      <c r="CQ137" s="26" t="e">
        <f t="array" aca="1" ref="CQ137" ca="1">_xludf.XLOOKUP(CK137,'Banco de dados'!$B:$B,'Banco de dados'!$F:$F)</f>
        <v>#NAME?</v>
      </c>
      <c r="CR137" s="27">
        <v>205</v>
      </c>
      <c r="CS137" s="27"/>
      <c r="CT137" s="26" t="str">
        <f>IF(AG137=0.5,"Suporte",IF(AND(AG137&gt;='Braços de IP'!$B$9,AG137&lt;='Braços de IP'!$D$9),'Braços de IP'!$E$9,IF(AND(AG137&gt;='Braços de IP'!$B$10,AG137&lt;='Braços de IP'!$D$10),'Braços de IP'!$E$10,IF(AND(AG137&gt;='Braços de IP'!$B$11,AG137&lt;='Braços de IP'!$D$11),'Braços de IP'!$E$11,IF(AND(AG137&gt;='Braços de IP'!$B$12,AG137&lt;='Braços de IP'!$D$12),'Braços de IP'!$E$12,IF(AND(AG137&gt;='Braços de IP'!$B$13,AG137&lt;='Braços de IP'!$D$13),'Braços de IP'!$E$13,IF(AND(AG137&gt;='Braços de IP'!$B$14,AG137&lt;='Braços de IP'!$D$14),'Braços de IP'!$E$14,"ERRO")))))))</f>
        <v>Curto I</v>
      </c>
      <c r="CU137" s="27"/>
      <c r="CV137" s="26" t="str">
        <f>IF($CU137="","",VLOOKUP($CU137,'Braços de IP'!$E$9:$I$15,2,0))</f>
        <v/>
      </c>
      <c r="CW137" s="29" t="str">
        <f>IF($CU137="","",VLOOKUP($CU137,'Braços de IP'!$E$9:$I$15,5,0))</f>
        <v/>
      </c>
      <c r="CX137" s="26"/>
      <c r="CY137" s="26"/>
      <c r="CZ137" s="26"/>
      <c r="DA137" s="26"/>
      <c r="DB137" s="26"/>
      <c r="DC137" s="26"/>
      <c r="DD137" s="30">
        <f t="shared" si="22"/>
        <v>0</v>
      </c>
      <c r="DE137" s="31">
        <f t="shared" si="23"/>
        <v>70</v>
      </c>
      <c r="DF137" s="30">
        <f t="shared" si="24"/>
        <v>70</v>
      </c>
      <c r="DG137" s="32">
        <f t="shared" si="25"/>
        <v>1</v>
      </c>
      <c r="DH137" s="33" t="s">
        <v>143</v>
      </c>
      <c r="DI137" s="34"/>
      <c r="DJ137" s="35"/>
      <c r="DK137" s="16" t="s">
        <v>144</v>
      </c>
      <c r="DL137" s="16"/>
    </row>
    <row r="138" spans="1:124" ht="15.75" hidden="1" customHeight="1" x14ac:dyDescent="0.25">
      <c r="A138" s="1" t="s">
        <v>173</v>
      </c>
      <c r="B138" s="15">
        <v>384</v>
      </c>
      <c r="C138" s="15" t="s">
        <v>174</v>
      </c>
      <c r="D138" s="16" t="s">
        <v>225</v>
      </c>
      <c r="E138" s="16">
        <v>-8.1155159999999995</v>
      </c>
      <c r="F138" s="16">
        <v>-34.952962999999997</v>
      </c>
      <c r="G138" s="16" t="s">
        <v>136</v>
      </c>
      <c r="H138" s="16" t="s">
        <v>136</v>
      </c>
      <c r="I138" s="16" t="s">
        <v>135</v>
      </c>
      <c r="J138" s="16" t="s">
        <v>137</v>
      </c>
      <c r="K138" s="16">
        <v>70</v>
      </c>
      <c r="L138" s="16" t="s">
        <v>138</v>
      </c>
      <c r="M138" s="16">
        <v>0</v>
      </c>
      <c r="N138" s="16"/>
      <c r="O138" s="16">
        <v>1</v>
      </c>
      <c r="P138" s="17"/>
      <c r="Q138" s="17">
        <v>2.2000000000000002</v>
      </c>
      <c r="R138" s="16"/>
      <c r="S138" s="16"/>
      <c r="T138" s="16"/>
      <c r="U138" s="17"/>
      <c r="V138" s="16">
        <v>0</v>
      </c>
      <c r="W138" s="16"/>
      <c r="X138" s="16"/>
      <c r="Y138" s="16">
        <v>0</v>
      </c>
      <c r="Z138" s="16">
        <v>0</v>
      </c>
      <c r="AA138" s="16" t="s">
        <v>139</v>
      </c>
      <c r="AB138" s="16" t="s">
        <v>140</v>
      </c>
      <c r="AC138" s="16">
        <v>14.589</v>
      </c>
      <c r="AD138" s="16">
        <v>5.29</v>
      </c>
      <c r="AE138" s="16">
        <v>1</v>
      </c>
      <c r="AF138" s="16">
        <v>-0.28000000000000003</v>
      </c>
      <c r="AG138" s="16">
        <v>1.19</v>
      </c>
      <c r="AH138" s="16"/>
      <c r="AI138" s="16"/>
      <c r="AJ138" s="16"/>
      <c r="AK138" s="16"/>
      <c r="AL138" s="16"/>
      <c r="AM138" s="16">
        <v>0</v>
      </c>
      <c r="AN138" s="16"/>
      <c r="AO138" s="16">
        <v>0</v>
      </c>
      <c r="AP138" s="16">
        <v>0</v>
      </c>
      <c r="AQ138" s="16">
        <v>0</v>
      </c>
      <c r="AR138" s="17" t="s">
        <v>136</v>
      </c>
      <c r="AS138" s="19">
        <f t="shared" si="3"/>
        <v>0</v>
      </c>
      <c r="AT138" s="19"/>
      <c r="AU138" s="19" t="e">
        <f>VLOOKUP(G138,ABNT5101!$I$3:$J$9,2)</f>
        <v>#N/A</v>
      </c>
      <c r="AV138" s="19" t="e">
        <f>VLOOKUP(G138,ABNT5101!$I$3:$M$9,5)</f>
        <v>#N/A</v>
      </c>
      <c r="AW138" s="17" t="str">
        <f>_xlfn.XLOOKUP(G138,ABNT5101!I:I,ABNT5101!L:L)</f>
        <v>-</v>
      </c>
      <c r="AX138" s="17" t="str">
        <f>_xlfn.XLOOKUP(G138,ABNT5101!$I:$I,ABNT5101!M:M)</f>
        <v>-</v>
      </c>
      <c r="AY138" s="17" t="str">
        <f>_xlfn.XLOOKUP(G138,ABNT5101!$I:$I,ABNT5101!N:N)</f>
        <v>-</v>
      </c>
      <c r="AZ138" s="17" t="str">
        <f>_xlfn.XLOOKUP(G138,ABNT5101!$I:$I,ABNT5101!O:O)</f>
        <v>-</v>
      </c>
      <c r="BA138" s="20" t="e">
        <f t="shared" si="4"/>
        <v>#N/A</v>
      </c>
      <c r="BB138" s="21" t="e">
        <f t="shared" ref="BB138:BC138" si="174">BE138/AU138-1</f>
        <v>#N/A</v>
      </c>
      <c r="BC138" s="21" t="e">
        <f t="shared" si="174"/>
        <v>#N/A</v>
      </c>
      <c r="BD138" s="21" t="str">
        <f t="shared" si="6"/>
        <v>-</v>
      </c>
      <c r="BE138" s="22"/>
      <c r="BF138" s="22"/>
      <c r="BG138" s="22"/>
      <c r="BH138" s="22"/>
      <c r="BI138" s="23"/>
      <c r="BJ138" s="22"/>
      <c r="BK138" s="20" t="e">
        <f t="shared" si="7"/>
        <v>#N/A</v>
      </c>
      <c r="BL138" s="20" t="e">
        <f t="shared" si="8"/>
        <v>#N/A</v>
      </c>
      <c r="BM138" s="20" t="e">
        <f t="shared" si="9"/>
        <v>#N/A</v>
      </c>
      <c r="BN138" s="20" t="str">
        <f t="shared" si="10"/>
        <v>ATENDE</v>
      </c>
      <c r="BO138" s="24" t="str">
        <f t="shared" si="11"/>
        <v>-</v>
      </c>
      <c r="BP138" s="24" t="str">
        <f t="shared" si="80"/>
        <v>P6</v>
      </c>
      <c r="BQ138" s="25">
        <f t="shared" si="13"/>
        <v>-1</v>
      </c>
      <c r="BR138" s="22"/>
      <c r="BS138" s="22"/>
      <c r="BT138" s="24">
        <f>IF(BP138="-","-",_xlfn.XLOOKUP(BP138,ABNT5101!$B$4:$B$9,ABNT5101!$C$4:$C$9))</f>
        <v>3</v>
      </c>
      <c r="BU138" s="24">
        <f>IF(BP138="-","-",_xlfn.XLOOKUP(BP138,ABNT5101!$B$4:$B$9,ABNT5101!$D$4:$D$9))</f>
        <v>0.6</v>
      </c>
      <c r="BV138" s="20" t="str">
        <f t="shared" si="14"/>
        <v>NÃO ATENDE</v>
      </c>
      <c r="BW138" s="20" t="str">
        <f t="shared" si="15"/>
        <v>NÃO ATENDE</v>
      </c>
      <c r="BX138" s="20" t="str">
        <f t="shared" si="16"/>
        <v>NÃO ATENDE</v>
      </c>
      <c r="BY138" s="24" t="s">
        <v>136</v>
      </c>
      <c r="BZ138" s="25" t="e">
        <f t="shared" si="31"/>
        <v>#VALUE!</v>
      </c>
      <c r="CA138" s="24"/>
      <c r="CB138" s="24"/>
      <c r="CC138" s="20" t="str">
        <f>IF(BY138="-","-",_xlfn.XLOOKUP(BY138,ABNT5101!$B$4:$B$9,ABNT5101!$C$4:$C$9))</f>
        <v>-</v>
      </c>
      <c r="CD138" s="24" t="str">
        <f>IF(BY138="-","-",_xlfn.XLOOKUP(BY138,ABNT5101!$B$4:$B$9,ABNT5101!$D$4:$D$9))</f>
        <v>-</v>
      </c>
      <c r="CE138" s="20" t="str">
        <f t="shared" si="18"/>
        <v>-</v>
      </c>
      <c r="CF138" s="20" t="str">
        <f t="shared" si="19"/>
        <v>-</v>
      </c>
      <c r="CG138" s="20" t="str">
        <f t="shared" si="20"/>
        <v>-</v>
      </c>
      <c r="CH138" s="26" t="e">
        <f>_xlfn.XLOOKUP(CI138,'Banco de dados'!$B:$B,'Banco de dados'!$D:$D)</f>
        <v>#N/A</v>
      </c>
      <c r="CI138" s="27"/>
      <c r="CJ138" s="26" t="e">
        <f>_xlfn.XLOOKUP(CI138,'Banco de dados'!$B:$B,'Banco de dados'!$E:$E)</f>
        <v>#N/A</v>
      </c>
      <c r="CK138" s="26"/>
      <c r="CL138" s="26" t="e">
        <f>IF(CK138="-","-",_xlfn.XLOOKUP(CK138,'Banco de dados'!$B:$B,'Banco de dados'!$E:$E))</f>
        <v>#N/A</v>
      </c>
      <c r="CM138" s="28">
        <f t="shared" si="21"/>
        <v>1</v>
      </c>
      <c r="CN138" s="26">
        <f>_xlfn.XLOOKUP(CI138,'Banco de dados'!$B:$B,'Banco de dados'!$H:$H)</f>
        <v>0</v>
      </c>
      <c r="CO138" s="26" t="e">
        <f t="array" aca="1" ref="CO138" ca="1">_xludf.XLOOKUP(CK138,'Banco de dados'!$B:$B,'Banco de dados'!$H:$H)</f>
        <v>#NAME?</v>
      </c>
      <c r="CP138" s="26" t="e">
        <f t="array" aca="1" ref="CP138" ca="1">_xludf.XLOOKUP(CI138,'Banco de dados'!$B:$B,'Banco de dados'!$F:$F)</f>
        <v>#NAME?</v>
      </c>
      <c r="CQ138" s="26" t="e">
        <f t="array" aca="1" ref="CQ138" ca="1">_xludf.XLOOKUP(CK138,'Banco de dados'!$B:$B,'Banco de dados'!$F:$F)</f>
        <v>#NAME?</v>
      </c>
      <c r="CR138" s="27">
        <v>206</v>
      </c>
      <c r="CS138" s="27"/>
      <c r="CT138" s="26" t="str">
        <f>IF(AG138=0.5,"Suporte",IF(AND(AG138&gt;='Braços de IP'!$B$9,AG138&lt;='Braços de IP'!$D$9),'Braços de IP'!$E$9,IF(AND(AG138&gt;='Braços de IP'!$B$10,AG138&lt;='Braços de IP'!$D$10),'Braços de IP'!$E$10,IF(AND(AG138&gt;='Braços de IP'!$B$11,AG138&lt;='Braços de IP'!$D$11),'Braços de IP'!$E$11,IF(AND(AG138&gt;='Braços de IP'!$B$12,AG138&lt;='Braços de IP'!$D$12),'Braços de IP'!$E$12,IF(AND(AG138&gt;='Braços de IP'!$B$13,AG138&lt;='Braços de IP'!$D$13),'Braços de IP'!$E$13,IF(AND(AG138&gt;='Braços de IP'!$B$14,AG138&lt;='Braços de IP'!$D$14),'Braços de IP'!$E$14,"ERRO")))))))</f>
        <v>Curto I</v>
      </c>
      <c r="CU138" s="27"/>
      <c r="CV138" s="26" t="str">
        <f>IF($CU138="","",VLOOKUP($CU138,'Braços de IP'!$E$9:$I$15,2,0))</f>
        <v/>
      </c>
      <c r="CW138" s="29" t="str">
        <f>IF($CU138="","",VLOOKUP($CU138,'Braços de IP'!$E$9:$I$15,5,0))</f>
        <v/>
      </c>
      <c r="CX138" s="26"/>
      <c r="CY138" s="26"/>
      <c r="CZ138" s="26"/>
      <c r="DA138" s="26"/>
      <c r="DB138" s="26"/>
      <c r="DC138" s="26"/>
      <c r="DD138" s="30">
        <f t="shared" si="22"/>
        <v>0</v>
      </c>
      <c r="DE138" s="31">
        <f t="shared" si="23"/>
        <v>70</v>
      </c>
      <c r="DF138" s="30">
        <f t="shared" si="24"/>
        <v>70</v>
      </c>
      <c r="DG138" s="32">
        <f t="shared" si="25"/>
        <v>1</v>
      </c>
      <c r="DH138" s="33" t="s">
        <v>143</v>
      </c>
      <c r="DI138" s="34"/>
      <c r="DJ138" s="35"/>
      <c r="DK138" s="16" t="s">
        <v>144</v>
      </c>
      <c r="DL138" s="16"/>
    </row>
    <row r="139" spans="1:124" ht="15.75" hidden="1" customHeight="1" x14ac:dyDescent="0.25">
      <c r="A139" s="1" t="s">
        <v>173</v>
      </c>
      <c r="B139" s="15">
        <v>384</v>
      </c>
      <c r="C139" s="15" t="s">
        <v>174</v>
      </c>
      <c r="D139" s="16" t="s">
        <v>225</v>
      </c>
      <c r="E139" s="16">
        <v>-8.1155159999999995</v>
      </c>
      <c r="F139" s="16">
        <v>-34.952962999999997</v>
      </c>
      <c r="G139" s="16" t="s">
        <v>136</v>
      </c>
      <c r="H139" s="16" t="s">
        <v>136</v>
      </c>
      <c r="I139" s="16" t="s">
        <v>135</v>
      </c>
      <c r="J139" s="16" t="s">
        <v>137</v>
      </c>
      <c r="K139" s="16">
        <v>70</v>
      </c>
      <c r="L139" s="16" t="s">
        <v>138</v>
      </c>
      <c r="M139" s="16">
        <v>0</v>
      </c>
      <c r="N139" s="16"/>
      <c r="O139" s="16">
        <v>1</v>
      </c>
      <c r="P139" s="17"/>
      <c r="Q139" s="17">
        <v>2.2000000000000002</v>
      </c>
      <c r="R139" s="16"/>
      <c r="S139" s="16"/>
      <c r="T139" s="16"/>
      <c r="U139" s="17"/>
      <c r="V139" s="16">
        <v>0</v>
      </c>
      <c r="W139" s="16"/>
      <c r="X139" s="16"/>
      <c r="Y139" s="16">
        <v>0</v>
      </c>
      <c r="Z139" s="16">
        <v>0</v>
      </c>
      <c r="AA139" s="16" t="s">
        <v>139</v>
      </c>
      <c r="AB139" s="16" t="s">
        <v>140</v>
      </c>
      <c r="AC139" s="16">
        <v>14.589</v>
      </c>
      <c r="AD139" s="16">
        <v>5.29</v>
      </c>
      <c r="AE139" s="16">
        <v>1</v>
      </c>
      <c r="AF139" s="16">
        <v>-0.28000000000000003</v>
      </c>
      <c r="AG139" s="16">
        <v>1.19</v>
      </c>
      <c r="AH139" s="16"/>
      <c r="AI139" s="16"/>
      <c r="AJ139" s="16"/>
      <c r="AK139" s="16"/>
      <c r="AL139" s="16"/>
      <c r="AM139" s="16">
        <v>0</v>
      </c>
      <c r="AN139" s="16"/>
      <c r="AO139" s="16">
        <v>0</v>
      </c>
      <c r="AP139" s="16">
        <v>0</v>
      </c>
      <c r="AQ139" s="16">
        <v>0</v>
      </c>
      <c r="AR139" s="17" t="s">
        <v>136</v>
      </c>
      <c r="AS139" s="19">
        <f t="shared" si="3"/>
        <v>0</v>
      </c>
      <c r="AT139" s="19"/>
      <c r="AU139" s="19" t="e">
        <f>VLOOKUP(G139,ABNT5101!$I$3:$J$9,2)</f>
        <v>#N/A</v>
      </c>
      <c r="AV139" s="19" t="e">
        <f>VLOOKUP(G139,ABNT5101!$I$3:$M$9,5)</f>
        <v>#N/A</v>
      </c>
      <c r="AW139" s="17" t="str">
        <f>_xlfn.XLOOKUP(G139,ABNT5101!I:I,ABNT5101!L:L)</f>
        <v>-</v>
      </c>
      <c r="AX139" s="17" t="str">
        <f>_xlfn.XLOOKUP(G139,ABNT5101!$I:$I,ABNT5101!M:M)</f>
        <v>-</v>
      </c>
      <c r="AY139" s="17" t="str">
        <f>_xlfn.XLOOKUP(G139,ABNT5101!$I:$I,ABNT5101!N:N)</f>
        <v>-</v>
      </c>
      <c r="AZ139" s="17" t="str">
        <f>_xlfn.XLOOKUP(G139,ABNT5101!$I:$I,ABNT5101!O:O)</f>
        <v>-</v>
      </c>
      <c r="BA139" s="20" t="e">
        <f t="shared" si="4"/>
        <v>#N/A</v>
      </c>
      <c r="BB139" s="21" t="e">
        <f t="shared" ref="BB139:BC139" si="175">BE139/AU139-1</f>
        <v>#N/A</v>
      </c>
      <c r="BC139" s="21" t="e">
        <f t="shared" si="175"/>
        <v>#N/A</v>
      </c>
      <c r="BD139" s="21" t="str">
        <f t="shared" si="6"/>
        <v>-</v>
      </c>
      <c r="BE139" s="22"/>
      <c r="BF139" s="22"/>
      <c r="BG139" s="22"/>
      <c r="BH139" s="22"/>
      <c r="BI139" s="23"/>
      <c r="BJ139" s="22"/>
      <c r="BK139" s="20" t="e">
        <f t="shared" si="7"/>
        <v>#N/A</v>
      </c>
      <c r="BL139" s="20" t="e">
        <f t="shared" si="8"/>
        <v>#N/A</v>
      </c>
      <c r="BM139" s="20" t="e">
        <f t="shared" si="9"/>
        <v>#N/A</v>
      </c>
      <c r="BN139" s="20" t="str">
        <f t="shared" si="10"/>
        <v>ATENDE</v>
      </c>
      <c r="BO139" s="24" t="str">
        <f t="shared" si="11"/>
        <v>-</v>
      </c>
      <c r="BP139" s="24" t="str">
        <f t="shared" si="80"/>
        <v>P6</v>
      </c>
      <c r="BQ139" s="25">
        <f t="shared" si="13"/>
        <v>-1</v>
      </c>
      <c r="BR139" s="22"/>
      <c r="BS139" s="22"/>
      <c r="BT139" s="24">
        <f>IF(BP139="-","-",_xlfn.XLOOKUP(BP139,ABNT5101!$B$4:$B$9,ABNT5101!$C$4:$C$9))</f>
        <v>3</v>
      </c>
      <c r="BU139" s="24">
        <f>IF(BP139="-","-",_xlfn.XLOOKUP(BP139,ABNT5101!$B$4:$B$9,ABNT5101!$D$4:$D$9))</f>
        <v>0.6</v>
      </c>
      <c r="BV139" s="20" t="str">
        <f t="shared" si="14"/>
        <v>NÃO ATENDE</v>
      </c>
      <c r="BW139" s="20" t="str">
        <f t="shared" si="15"/>
        <v>NÃO ATENDE</v>
      </c>
      <c r="BX139" s="20" t="str">
        <f t="shared" si="16"/>
        <v>NÃO ATENDE</v>
      </c>
      <c r="BY139" s="24" t="s">
        <v>136</v>
      </c>
      <c r="BZ139" s="25" t="e">
        <f t="shared" si="31"/>
        <v>#VALUE!</v>
      </c>
      <c r="CA139" s="24"/>
      <c r="CB139" s="24"/>
      <c r="CC139" s="20" t="str">
        <f>IF(BY139="-","-",_xlfn.XLOOKUP(BY139,ABNT5101!$B$4:$B$9,ABNT5101!$C$4:$C$9))</f>
        <v>-</v>
      </c>
      <c r="CD139" s="24" t="str">
        <f>IF(BY139="-","-",_xlfn.XLOOKUP(BY139,ABNT5101!$B$4:$B$9,ABNT5101!$D$4:$D$9))</f>
        <v>-</v>
      </c>
      <c r="CE139" s="20" t="str">
        <f t="shared" si="18"/>
        <v>-</v>
      </c>
      <c r="CF139" s="20" t="str">
        <f t="shared" si="19"/>
        <v>-</v>
      </c>
      <c r="CG139" s="20" t="str">
        <f t="shared" si="20"/>
        <v>-</v>
      </c>
      <c r="CH139" s="26" t="e">
        <f>_xlfn.XLOOKUP(CI139,'Banco de dados'!$B:$B,'Banco de dados'!$D:$D)</f>
        <v>#N/A</v>
      </c>
      <c r="CI139" s="27"/>
      <c r="CJ139" s="26" t="e">
        <f>_xlfn.XLOOKUP(CI139,'Banco de dados'!$B:$B,'Banco de dados'!$E:$E)</f>
        <v>#N/A</v>
      </c>
      <c r="CK139" s="26"/>
      <c r="CL139" s="26" t="e">
        <f>IF(CK139="-","-",_xlfn.XLOOKUP(CK139,'Banco de dados'!$B:$B,'Banco de dados'!$E:$E))</f>
        <v>#N/A</v>
      </c>
      <c r="CM139" s="28">
        <f t="shared" si="21"/>
        <v>1</v>
      </c>
      <c r="CN139" s="26">
        <f>_xlfn.XLOOKUP(CI139,'Banco de dados'!$B:$B,'Banco de dados'!$H:$H)</f>
        <v>0</v>
      </c>
      <c r="CO139" s="26" t="e">
        <f t="array" aca="1" ref="CO139" ca="1">_xludf.XLOOKUP(CK139,'Banco de dados'!$B:$B,'Banco de dados'!$H:$H)</f>
        <v>#NAME?</v>
      </c>
      <c r="CP139" s="26" t="e">
        <f t="array" aca="1" ref="CP139" ca="1">_xludf.XLOOKUP(CI139,'Banco de dados'!$B:$B,'Banco de dados'!$F:$F)</f>
        <v>#NAME?</v>
      </c>
      <c r="CQ139" s="26" t="e">
        <f t="array" aca="1" ref="CQ139" ca="1">_xludf.XLOOKUP(CK139,'Banco de dados'!$B:$B,'Banco de dados'!$F:$F)</f>
        <v>#NAME?</v>
      </c>
      <c r="CR139" s="27">
        <v>207</v>
      </c>
      <c r="CS139" s="27"/>
      <c r="CT139" s="26" t="str">
        <f>IF(AG139=0.5,"Suporte",IF(AND(AG139&gt;='Braços de IP'!$B$9,AG139&lt;='Braços de IP'!$D$9),'Braços de IP'!$E$9,IF(AND(AG139&gt;='Braços de IP'!$B$10,AG139&lt;='Braços de IP'!$D$10),'Braços de IP'!$E$10,IF(AND(AG139&gt;='Braços de IP'!$B$11,AG139&lt;='Braços de IP'!$D$11),'Braços de IP'!$E$11,IF(AND(AG139&gt;='Braços de IP'!$B$12,AG139&lt;='Braços de IP'!$D$12),'Braços de IP'!$E$12,IF(AND(AG139&gt;='Braços de IP'!$B$13,AG139&lt;='Braços de IP'!$D$13),'Braços de IP'!$E$13,IF(AND(AG139&gt;='Braços de IP'!$B$14,AG139&lt;='Braços de IP'!$D$14),'Braços de IP'!$E$14,"ERRO")))))))</f>
        <v>Curto I</v>
      </c>
      <c r="CU139" s="27"/>
      <c r="CV139" s="26" t="str">
        <f>IF($CU139="","",VLOOKUP($CU139,'Braços de IP'!$E$9:$I$15,2,0))</f>
        <v/>
      </c>
      <c r="CW139" s="29" t="str">
        <f>IF($CU139="","",VLOOKUP($CU139,'Braços de IP'!$E$9:$I$15,5,0))</f>
        <v/>
      </c>
      <c r="CX139" s="26"/>
      <c r="CY139" s="26"/>
      <c r="CZ139" s="26"/>
      <c r="DA139" s="26"/>
      <c r="DB139" s="26"/>
      <c r="DC139" s="26"/>
      <c r="DD139" s="30">
        <f t="shared" si="22"/>
        <v>0</v>
      </c>
      <c r="DE139" s="31">
        <f t="shared" si="23"/>
        <v>70</v>
      </c>
      <c r="DF139" s="30">
        <f t="shared" si="24"/>
        <v>70</v>
      </c>
      <c r="DG139" s="32">
        <f t="shared" si="25"/>
        <v>1</v>
      </c>
      <c r="DH139" s="33" t="s">
        <v>143</v>
      </c>
      <c r="DI139" s="34"/>
      <c r="DJ139" s="35"/>
      <c r="DK139" s="16" t="s">
        <v>144</v>
      </c>
      <c r="DL139" s="16"/>
    </row>
    <row r="140" spans="1:124" ht="15.75" hidden="1" customHeight="1" x14ac:dyDescent="0.25">
      <c r="A140" s="1" t="s">
        <v>145</v>
      </c>
      <c r="B140" s="15">
        <v>387</v>
      </c>
      <c r="C140" s="15" t="s">
        <v>146</v>
      </c>
      <c r="D140" s="16" t="s">
        <v>226</v>
      </c>
      <c r="E140" s="16">
        <v>-8.1336309999999994</v>
      </c>
      <c r="F140" s="16">
        <v>-34.948042999999998</v>
      </c>
      <c r="G140" s="16" t="s">
        <v>157</v>
      </c>
      <c r="H140" s="16" t="s">
        <v>136</v>
      </c>
      <c r="I140" s="16" t="s">
        <v>135</v>
      </c>
      <c r="J140" s="16" t="s">
        <v>137</v>
      </c>
      <c r="K140" s="16">
        <v>90</v>
      </c>
      <c r="L140" s="16" t="s">
        <v>138</v>
      </c>
      <c r="M140" s="16">
        <v>0</v>
      </c>
      <c r="N140" s="16"/>
      <c r="O140" s="16">
        <v>1</v>
      </c>
      <c r="P140" s="17">
        <v>1.4</v>
      </c>
      <c r="Q140" s="17">
        <v>5.2</v>
      </c>
      <c r="R140" s="16"/>
      <c r="S140" s="16"/>
      <c r="T140" s="16"/>
      <c r="U140" s="17">
        <v>1.33</v>
      </c>
      <c r="V140" s="16">
        <v>0</v>
      </c>
      <c r="W140" s="16"/>
      <c r="X140" s="16"/>
      <c r="Y140" s="16">
        <v>0</v>
      </c>
      <c r="Z140" s="16">
        <v>0</v>
      </c>
      <c r="AA140" s="16" t="s">
        <v>139</v>
      </c>
      <c r="AB140" s="16" t="s">
        <v>140</v>
      </c>
      <c r="AC140" s="16">
        <v>33</v>
      </c>
      <c r="AD140" s="16">
        <v>7.3</v>
      </c>
      <c r="AE140" s="16">
        <v>1</v>
      </c>
      <c r="AF140" s="16">
        <v>0.5</v>
      </c>
      <c r="AG140" s="16">
        <v>1.95</v>
      </c>
      <c r="AH140" s="16"/>
      <c r="AI140" s="16"/>
      <c r="AJ140" s="16"/>
      <c r="AK140" s="16"/>
      <c r="AL140" s="16"/>
      <c r="AM140" s="16">
        <v>0</v>
      </c>
      <c r="AN140" s="16"/>
      <c r="AO140" s="16">
        <v>0</v>
      </c>
      <c r="AP140" s="16">
        <v>0</v>
      </c>
      <c r="AQ140" s="16">
        <v>0</v>
      </c>
      <c r="AR140" s="17" t="s">
        <v>136</v>
      </c>
      <c r="AS140" s="19">
        <f t="shared" si="3"/>
        <v>0</v>
      </c>
      <c r="AT140" s="19"/>
      <c r="AU140" s="19">
        <f>VLOOKUP(G140,ABNT5101!$I$3:$J$9,2)</f>
        <v>7.5</v>
      </c>
      <c r="AV140" s="19">
        <f>VLOOKUP(G140,ABNT5101!$I$3:$M$9,5)</f>
        <v>0.18</v>
      </c>
      <c r="AW140" s="17" t="str">
        <f>_xlfn.XLOOKUP(G140,ABNT5101!I:I,ABNT5101!L:L)</f>
        <v>-</v>
      </c>
      <c r="AX140" s="17">
        <f>_xlfn.XLOOKUP(G140,ABNT5101!$I:$I,ABNT5101!M:M)</f>
        <v>0.18</v>
      </c>
      <c r="AY140" s="17" t="str">
        <f>_xlfn.XLOOKUP(G140,ABNT5101!$I:$I,ABNT5101!N:N)</f>
        <v>-</v>
      </c>
      <c r="AZ140" s="17">
        <f>_xlfn.XLOOKUP(G140,ABNT5101!$I:$I,ABNT5101!O:O)</f>
        <v>16</v>
      </c>
      <c r="BA140" s="20" t="str">
        <f t="shared" si="4"/>
        <v>ATENDE</v>
      </c>
      <c r="BB140" s="21">
        <f t="shared" ref="BB140:BC140" si="176">BE140/AU140-1</f>
        <v>0.27466666666666684</v>
      </c>
      <c r="BC140" s="21">
        <f t="shared" si="176"/>
        <v>1.3333333333333335</v>
      </c>
      <c r="BD140" s="21" t="str">
        <f t="shared" si="6"/>
        <v>-</v>
      </c>
      <c r="BE140" s="22">
        <v>9.56</v>
      </c>
      <c r="BF140" s="22">
        <v>0.42</v>
      </c>
      <c r="BG140" s="22"/>
      <c r="BH140" s="22"/>
      <c r="BI140" s="23"/>
      <c r="BJ140" s="22"/>
      <c r="BK140" s="20" t="str">
        <f t="shared" si="7"/>
        <v>ATENDE</v>
      </c>
      <c r="BL140" s="20" t="str">
        <f t="shared" si="8"/>
        <v>ATENDE</v>
      </c>
      <c r="BM140" s="20" t="str">
        <f t="shared" si="9"/>
        <v>ATENDE</v>
      </c>
      <c r="BN140" s="20" t="str">
        <f t="shared" si="10"/>
        <v>ATENDE</v>
      </c>
      <c r="BO140" s="24" t="str">
        <f t="shared" si="11"/>
        <v>C5</v>
      </c>
      <c r="BP140" s="24" t="str">
        <f t="shared" si="80"/>
        <v>P6</v>
      </c>
      <c r="BQ140" s="25">
        <f t="shared" si="13"/>
        <v>1.5133333333333332</v>
      </c>
      <c r="BR140" s="22">
        <v>7.54</v>
      </c>
      <c r="BS140" s="22">
        <v>3.1</v>
      </c>
      <c r="BT140" s="24">
        <f>IF(BP140="-","-",_xlfn.XLOOKUP(BP140,ABNT5101!$B$4:$B$9,ABNT5101!$C$4:$C$9))</f>
        <v>3</v>
      </c>
      <c r="BU140" s="24">
        <f>IF(BP140="-","-",_xlfn.XLOOKUP(BP140,ABNT5101!$B$4:$B$9,ABNT5101!$D$4:$D$9))</f>
        <v>0.6</v>
      </c>
      <c r="BV140" s="20" t="str">
        <f t="shared" si="14"/>
        <v>ATENDE</v>
      </c>
      <c r="BW140" s="20" t="str">
        <f t="shared" si="15"/>
        <v>ATENDE</v>
      </c>
      <c r="BX140" s="20" t="str">
        <f t="shared" si="16"/>
        <v>ATENDE</v>
      </c>
      <c r="BY140" s="24" t="str">
        <f t="shared" ref="BY140:BY142" si="177">BP140</f>
        <v>P6</v>
      </c>
      <c r="BZ140" s="25">
        <f t="shared" si="31"/>
        <v>1.8966666666666665</v>
      </c>
      <c r="CA140" s="24">
        <v>8.69</v>
      </c>
      <c r="CB140" s="24">
        <v>4.3499999999999996</v>
      </c>
      <c r="CC140" s="20">
        <f>IF(BY140="-","-",_xlfn.XLOOKUP(BY140,ABNT5101!$B$4:$B$9,ABNT5101!$C$4:$C$9))</f>
        <v>3</v>
      </c>
      <c r="CD140" s="24">
        <f>IF(BY140="-","-",_xlfn.XLOOKUP(BY140,ABNT5101!$B$4:$B$9,ABNT5101!$D$4:$D$9))</f>
        <v>0.6</v>
      </c>
      <c r="CE140" s="20" t="str">
        <f t="shared" si="18"/>
        <v>ATENDE</v>
      </c>
      <c r="CF140" s="20" t="str">
        <f t="shared" si="19"/>
        <v>ATENDE</v>
      </c>
      <c r="CG140" s="20" t="str">
        <f t="shared" si="20"/>
        <v>ATENDE</v>
      </c>
      <c r="CH140" s="26" t="str">
        <f>_xlfn.XLOOKUP(CI140,'Banco de dados'!$B:$B,'Banco de dados'!$D:$D)</f>
        <v>LEDSTAR</v>
      </c>
      <c r="CI140" s="27" t="s">
        <v>493</v>
      </c>
      <c r="CJ140" s="26" t="str">
        <f>_xlfn.XLOOKUP(CI140,'Banco de dados'!$B:$B,'Banco de dados'!$E:$E)</f>
        <v>LUM LED SL VT 9.1 35W</v>
      </c>
      <c r="CK140" s="26"/>
      <c r="CL140" s="26" t="e">
        <f>IF(CK140="-","-",_xlfn.XLOOKUP(CK140,'Banco de dados'!$B:$B,'Banco de dados'!$E:$E))</f>
        <v>#N/A</v>
      </c>
      <c r="CM140" s="28">
        <f t="shared" si="21"/>
        <v>1</v>
      </c>
      <c r="CN140" s="26">
        <f>_xlfn.XLOOKUP(CI140,'Banco de dados'!$B:$B,'Banco de dados'!$H:$H)</f>
        <v>35</v>
      </c>
      <c r="CO140" s="26" t="e">
        <f t="array" aca="1" ref="CO140" ca="1">_xludf.XLOOKUP(CK140,'Banco de dados'!$B:$B,'Banco de dados'!$H:$H)</f>
        <v>#NAME?</v>
      </c>
      <c r="CP140" s="26" t="e">
        <f t="array" aca="1" ref="CP140" ca="1">_xludf.XLOOKUP(CI140,'Banco de dados'!$B:$B,'Banco de dados'!$F:$F)</f>
        <v>#NAME?</v>
      </c>
      <c r="CQ140" s="26" t="e">
        <f t="array" aca="1" ref="CQ140" ca="1">_xludf.XLOOKUP(CK140,'Banco de dados'!$B:$B,'Banco de dados'!$F:$F)</f>
        <v>#NAME?</v>
      </c>
      <c r="CR140" s="27">
        <v>214</v>
      </c>
      <c r="CS140" s="27"/>
      <c r="CT140" s="26" t="str">
        <f>IF(AG140=0.5,"Suporte",IF(AND(AG140&gt;='Braços de IP'!$B$9,AG140&lt;='Braços de IP'!$D$9),'Braços de IP'!$E$9,IF(AND(AG140&gt;='Braços de IP'!$B$10,AG140&lt;='Braços de IP'!$D$10),'Braços de IP'!$E$10,IF(AND(AG140&gt;='Braços de IP'!$B$11,AG140&lt;='Braços de IP'!$D$11),'Braços de IP'!$E$11,IF(AND(AG140&gt;='Braços de IP'!$B$12,AG140&lt;='Braços de IP'!$D$12),'Braços de IP'!$E$12,IF(AND(AG140&gt;='Braços de IP'!$B$13,AG140&lt;='Braços de IP'!$D$13),'Braços de IP'!$E$13,IF(AND(AG140&gt;='Braços de IP'!$B$14,AG140&lt;='Braços de IP'!$D$14),'Braços de IP'!$E$14,"ERRO")))))))</f>
        <v>Médio I</v>
      </c>
      <c r="CU140" s="27"/>
      <c r="CV140" s="26" t="str">
        <f>IF($CU140="","",VLOOKUP($CU140,'Braços de IP'!$E$9:$I$15,2,0))</f>
        <v/>
      </c>
      <c r="CW140" s="29" t="str">
        <f>IF($CU140="","",VLOOKUP($CU140,'Braços de IP'!$E$9:$I$15,5,0))</f>
        <v/>
      </c>
      <c r="CX140" s="26"/>
      <c r="CY140" s="26"/>
      <c r="CZ140" s="26"/>
      <c r="DA140" s="26"/>
      <c r="DB140" s="26"/>
      <c r="DC140" s="26"/>
      <c r="DD140" s="30">
        <f t="shared" si="22"/>
        <v>35</v>
      </c>
      <c r="DE140" s="31">
        <f t="shared" si="23"/>
        <v>90</v>
      </c>
      <c r="DF140" s="30">
        <f t="shared" si="24"/>
        <v>125</v>
      </c>
      <c r="DG140" s="32">
        <f t="shared" si="25"/>
        <v>0.61111111111111116</v>
      </c>
      <c r="DH140" s="33" t="s">
        <v>143</v>
      </c>
      <c r="DI140" s="34"/>
      <c r="DJ140" s="35"/>
      <c r="DK140" s="16" t="s">
        <v>144</v>
      </c>
      <c r="DL140" s="16"/>
    </row>
    <row r="141" spans="1:124" ht="15.75" hidden="1" customHeight="1" x14ac:dyDescent="0.25">
      <c r="A141" s="1" t="s">
        <v>145</v>
      </c>
      <c r="B141" s="15">
        <v>387</v>
      </c>
      <c r="C141" s="15" t="s">
        <v>146</v>
      </c>
      <c r="D141" s="16" t="s">
        <v>226</v>
      </c>
      <c r="E141" s="16">
        <v>-8.1336309999999994</v>
      </c>
      <c r="F141" s="16">
        <v>-34.948042999999998</v>
      </c>
      <c r="G141" s="16" t="s">
        <v>157</v>
      </c>
      <c r="H141" s="16" t="s">
        <v>136</v>
      </c>
      <c r="I141" s="16" t="s">
        <v>135</v>
      </c>
      <c r="J141" s="16" t="s">
        <v>137</v>
      </c>
      <c r="K141" s="16">
        <v>90</v>
      </c>
      <c r="L141" s="16" t="s">
        <v>138</v>
      </c>
      <c r="M141" s="16">
        <v>0</v>
      </c>
      <c r="N141" s="16"/>
      <c r="O141" s="16">
        <v>1</v>
      </c>
      <c r="P141" s="17">
        <v>1.4</v>
      </c>
      <c r="Q141" s="17">
        <v>5.2</v>
      </c>
      <c r="R141" s="16"/>
      <c r="S141" s="16"/>
      <c r="T141" s="16"/>
      <c r="U141" s="17">
        <v>1.33</v>
      </c>
      <c r="V141" s="16">
        <v>0</v>
      </c>
      <c r="W141" s="16"/>
      <c r="X141" s="16"/>
      <c r="Y141" s="16">
        <v>0</v>
      </c>
      <c r="Z141" s="16">
        <v>0</v>
      </c>
      <c r="AA141" s="16" t="s">
        <v>139</v>
      </c>
      <c r="AB141" s="16" t="s">
        <v>140</v>
      </c>
      <c r="AC141" s="16">
        <v>33</v>
      </c>
      <c r="AD141" s="16">
        <v>7.3</v>
      </c>
      <c r="AE141" s="16">
        <v>1</v>
      </c>
      <c r="AF141" s="16">
        <v>0.5</v>
      </c>
      <c r="AG141" s="16">
        <v>1.95</v>
      </c>
      <c r="AH141" s="16"/>
      <c r="AI141" s="16"/>
      <c r="AJ141" s="16"/>
      <c r="AK141" s="16"/>
      <c r="AL141" s="16"/>
      <c r="AM141" s="16">
        <v>0</v>
      </c>
      <c r="AN141" s="16"/>
      <c r="AO141" s="16">
        <v>0</v>
      </c>
      <c r="AP141" s="16">
        <v>0</v>
      </c>
      <c r="AQ141" s="16">
        <v>0</v>
      </c>
      <c r="AR141" s="17" t="s">
        <v>136</v>
      </c>
      <c r="AS141" s="19">
        <f t="shared" si="3"/>
        <v>0</v>
      </c>
      <c r="AT141" s="19"/>
      <c r="AU141" s="19">
        <f>VLOOKUP(G141,ABNT5101!$I$3:$J$9,2)</f>
        <v>7.5</v>
      </c>
      <c r="AV141" s="19">
        <f>VLOOKUP(G141,ABNT5101!$I$3:$M$9,5)</f>
        <v>0.18</v>
      </c>
      <c r="AW141" s="17" t="str">
        <f>_xlfn.XLOOKUP(G141,ABNT5101!I:I,ABNT5101!L:L)</f>
        <v>-</v>
      </c>
      <c r="AX141" s="17">
        <f>_xlfn.XLOOKUP(G141,ABNT5101!$I:$I,ABNT5101!M:M)</f>
        <v>0.18</v>
      </c>
      <c r="AY141" s="17" t="str">
        <f>_xlfn.XLOOKUP(G141,ABNT5101!$I:$I,ABNT5101!N:N)</f>
        <v>-</v>
      </c>
      <c r="AZ141" s="17">
        <f>_xlfn.XLOOKUP(G141,ABNT5101!$I:$I,ABNT5101!O:O)</f>
        <v>16</v>
      </c>
      <c r="BA141" s="20" t="str">
        <f t="shared" si="4"/>
        <v>ATENDE</v>
      </c>
      <c r="BB141" s="21">
        <f t="shared" ref="BB141:BC141" si="178">BE141/AU141-1</f>
        <v>0.23733333333333317</v>
      </c>
      <c r="BC141" s="21">
        <f t="shared" si="178"/>
        <v>1.6111111111111112</v>
      </c>
      <c r="BD141" s="21" t="str">
        <f t="shared" si="6"/>
        <v>-</v>
      </c>
      <c r="BE141" s="22">
        <v>9.2799999999999994</v>
      </c>
      <c r="BF141" s="22">
        <v>0.47</v>
      </c>
      <c r="BG141" s="22"/>
      <c r="BH141" s="22"/>
      <c r="BI141" s="23"/>
      <c r="BJ141" s="22"/>
      <c r="BK141" s="20" t="str">
        <f t="shared" si="7"/>
        <v>ATENDE</v>
      </c>
      <c r="BL141" s="20" t="str">
        <f t="shared" si="8"/>
        <v>ATENDE</v>
      </c>
      <c r="BM141" s="20" t="str">
        <f t="shared" si="9"/>
        <v>ATENDE</v>
      </c>
      <c r="BN141" s="20" t="str">
        <f t="shared" si="10"/>
        <v>ATENDE</v>
      </c>
      <c r="BO141" s="24" t="str">
        <f t="shared" si="11"/>
        <v>C5</v>
      </c>
      <c r="BP141" s="24" t="str">
        <f t="shared" si="80"/>
        <v>P6</v>
      </c>
      <c r="BQ141" s="25">
        <f t="shared" si="13"/>
        <v>1.3266666666666667</v>
      </c>
      <c r="BR141" s="22">
        <v>6.98</v>
      </c>
      <c r="BS141" s="22">
        <v>2.54</v>
      </c>
      <c r="BT141" s="24">
        <f>IF(BP141="-","-",_xlfn.XLOOKUP(BP141,ABNT5101!$B$4:$B$9,ABNT5101!$C$4:$C$9))</f>
        <v>3</v>
      </c>
      <c r="BU141" s="24">
        <f>IF(BP141="-","-",_xlfn.XLOOKUP(BP141,ABNT5101!$B$4:$B$9,ABNT5101!$D$4:$D$9))</f>
        <v>0.6</v>
      </c>
      <c r="BV141" s="20" t="str">
        <f t="shared" si="14"/>
        <v>ATENDE</v>
      </c>
      <c r="BW141" s="20" t="str">
        <f t="shared" si="15"/>
        <v>ATENDE</v>
      </c>
      <c r="BX141" s="20" t="str">
        <f t="shared" si="16"/>
        <v>ATENDE</v>
      </c>
      <c r="BY141" s="24" t="str">
        <f t="shared" si="177"/>
        <v>P6</v>
      </c>
      <c r="BZ141" s="25">
        <f t="shared" si="31"/>
        <v>1.7966666666666669</v>
      </c>
      <c r="CA141" s="24">
        <v>8.39</v>
      </c>
      <c r="CB141" s="24">
        <v>5.41</v>
      </c>
      <c r="CC141" s="20">
        <f>IF(BY141="-","-",_xlfn.XLOOKUP(BY141,ABNT5101!$B$4:$B$9,ABNT5101!$C$4:$C$9))</f>
        <v>3</v>
      </c>
      <c r="CD141" s="24">
        <f>IF(BY141="-","-",_xlfn.XLOOKUP(BY141,ABNT5101!$B$4:$B$9,ABNT5101!$D$4:$D$9))</f>
        <v>0.6</v>
      </c>
      <c r="CE141" s="20" t="str">
        <f t="shared" si="18"/>
        <v>ATENDE</v>
      </c>
      <c r="CF141" s="20" t="str">
        <f t="shared" si="19"/>
        <v>ATENDE</v>
      </c>
      <c r="CG141" s="20" t="str">
        <f t="shared" si="20"/>
        <v>ATENDE</v>
      </c>
      <c r="CH141" s="26" t="str">
        <f>_xlfn.XLOOKUP(CI141,'Banco de dados'!$B:$B,'Banco de dados'!$D:$D)</f>
        <v>SX LIGHTING</v>
      </c>
      <c r="CI141" s="27" t="s">
        <v>494</v>
      </c>
      <c r="CJ141" s="26" t="str">
        <f>_xlfn.XLOOKUP(CI141,'Banco de dados'!$B:$B,'Banco de dados'!$E:$E)</f>
        <v>SXINEVO030K50L12CZF7PHF</v>
      </c>
      <c r="CK141" s="26"/>
      <c r="CL141" s="26" t="e">
        <f>IF(CK141="-","-",_xlfn.XLOOKUP(CK141,'Banco de dados'!$B:$B,'Banco de dados'!$E:$E))</f>
        <v>#N/A</v>
      </c>
      <c r="CM141" s="28">
        <f t="shared" si="21"/>
        <v>1</v>
      </c>
      <c r="CN141" s="26">
        <f>_xlfn.XLOOKUP(CI141,'Banco de dados'!$B:$B,'Banco de dados'!$H:$H)</f>
        <v>31</v>
      </c>
      <c r="CO141" s="26" t="e">
        <f t="array" aca="1" ref="CO141" ca="1">_xludf.XLOOKUP(CK141,'Banco de dados'!$B:$B,'Banco de dados'!$H:$H)</f>
        <v>#NAME?</v>
      </c>
      <c r="CP141" s="26" t="e">
        <f t="array" aca="1" ref="CP141" ca="1">_xludf.XLOOKUP(CI141,'Banco de dados'!$B:$B,'Banco de dados'!$F:$F)</f>
        <v>#NAME?</v>
      </c>
      <c r="CQ141" s="26" t="e">
        <f t="array" aca="1" ref="CQ141" ca="1">_xludf.XLOOKUP(CK141,'Banco de dados'!$B:$B,'Banco de dados'!$F:$F)</f>
        <v>#NAME?</v>
      </c>
      <c r="CR141" s="27">
        <v>215</v>
      </c>
      <c r="CS141" s="27"/>
      <c r="CT141" s="26" t="str">
        <f>IF(AG141=0.5,"Suporte",IF(AND(AG141&gt;='Braços de IP'!$B$9,AG141&lt;='Braços de IP'!$D$9),'Braços de IP'!$E$9,IF(AND(AG141&gt;='Braços de IP'!$B$10,AG141&lt;='Braços de IP'!$D$10),'Braços de IP'!$E$10,IF(AND(AG141&gt;='Braços de IP'!$B$11,AG141&lt;='Braços de IP'!$D$11),'Braços de IP'!$E$11,IF(AND(AG141&gt;='Braços de IP'!$B$12,AG141&lt;='Braços de IP'!$D$12),'Braços de IP'!$E$12,IF(AND(AG141&gt;='Braços de IP'!$B$13,AG141&lt;='Braços de IP'!$D$13),'Braços de IP'!$E$13,IF(AND(AG141&gt;='Braços de IP'!$B$14,AG141&lt;='Braços de IP'!$D$14),'Braços de IP'!$E$14,"ERRO")))))))</f>
        <v>Médio I</v>
      </c>
      <c r="CU141" s="27"/>
      <c r="CV141" s="26" t="str">
        <f>IF($CU141="","",VLOOKUP($CU141,'Braços de IP'!$E$9:$I$15,2,0))</f>
        <v/>
      </c>
      <c r="CW141" s="29" t="str">
        <f>IF($CU141="","",VLOOKUP($CU141,'Braços de IP'!$E$9:$I$15,5,0))</f>
        <v/>
      </c>
      <c r="CX141" s="26"/>
      <c r="CY141" s="26"/>
      <c r="CZ141" s="26"/>
      <c r="DA141" s="26"/>
      <c r="DB141" s="26"/>
      <c r="DC141" s="26"/>
      <c r="DD141" s="30">
        <f t="shared" si="22"/>
        <v>31</v>
      </c>
      <c r="DE141" s="31">
        <f t="shared" si="23"/>
        <v>90</v>
      </c>
      <c r="DF141" s="30">
        <f t="shared" si="24"/>
        <v>121</v>
      </c>
      <c r="DG141" s="32">
        <f t="shared" si="25"/>
        <v>0.65555555555555556</v>
      </c>
      <c r="DH141" s="33" t="s">
        <v>143</v>
      </c>
      <c r="DI141" s="34"/>
      <c r="DJ141" s="35"/>
      <c r="DK141" s="16" t="s">
        <v>144</v>
      </c>
      <c r="DL141" s="16"/>
    </row>
    <row r="142" spans="1:124" ht="15.75" hidden="1" customHeight="1" x14ac:dyDescent="0.25">
      <c r="A142" s="1" t="s">
        <v>145</v>
      </c>
      <c r="B142" s="15">
        <v>387</v>
      </c>
      <c r="C142" s="15" t="s">
        <v>146</v>
      </c>
      <c r="D142" s="16" t="s">
        <v>226</v>
      </c>
      <c r="E142" s="16">
        <v>-8.1336309999999994</v>
      </c>
      <c r="F142" s="16">
        <v>-34.948042999999998</v>
      </c>
      <c r="G142" s="16" t="s">
        <v>157</v>
      </c>
      <c r="H142" s="16" t="s">
        <v>136</v>
      </c>
      <c r="I142" s="16" t="s">
        <v>135</v>
      </c>
      <c r="J142" s="16" t="s">
        <v>137</v>
      </c>
      <c r="K142" s="16">
        <v>90</v>
      </c>
      <c r="L142" s="16" t="s">
        <v>138</v>
      </c>
      <c r="M142" s="16">
        <v>0</v>
      </c>
      <c r="N142" s="16"/>
      <c r="O142" s="16">
        <v>1</v>
      </c>
      <c r="P142" s="17">
        <v>1.4</v>
      </c>
      <c r="Q142" s="17">
        <v>5.2</v>
      </c>
      <c r="R142" s="16"/>
      <c r="S142" s="16"/>
      <c r="T142" s="16"/>
      <c r="U142" s="17">
        <v>1.33</v>
      </c>
      <c r="V142" s="16">
        <v>0</v>
      </c>
      <c r="W142" s="16"/>
      <c r="X142" s="16"/>
      <c r="Y142" s="16">
        <v>0</v>
      </c>
      <c r="Z142" s="16">
        <v>0</v>
      </c>
      <c r="AA142" s="16" t="s">
        <v>139</v>
      </c>
      <c r="AB142" s="16" t="s">
        <v>140</v>
      </c>
      <c r="AC142" s="16">
        <v>33</v>
      </c>
      <c r="AD142" s="16">
        <v>7.3</v>
      </c>
      <c r="AE142" s="16">
        <v>1</v>
      </c>
      <c r="AF142" s="16">
        <v>0.5</v>
      </c>
      <c r="AG142" s="16">
        <v>1.95</v>
      </c>
      <c r="AH142" s="16"/>
      <c r="AI142" s="16"/>
      <c r="AJ142" s="16"/>
      <c r="AK142" s="16"/>
      <c r="AL142" s="16"/>
      <c r="AM142" s="16">
        <v>0</v>
      </c>
      <c r="AN142" s="16"/>
      <c r="AO142" s="16">
        <v>0</v>
      </c>
      <c r="AP142" s="16">
        <v>0</v>
      </c>
      <c r="AQ142" s="16">
        <v>0</v>
      </c>
      <c r="AR142" s="17" t="s">
        <v>136</v>
      </c>
      <c r="AS142" s="19">
        <f t="shared" si="3"/>
        <v>0</v>
      </c>
      <c r="AT142" s="19"/>
      <c r="AU142" s="19">
        <f>VLOOKUP(G142,ABNT5101!$I$3:$J$9,2)</f>
        <v>7.5</v>
      </c>
      <c r="AV142" s="19">
        <f>VLOOKUP(G142,ABNT5101!$I$3:$M$9,5)</f>
        <v>0.18</v>
      </c>
      <c r="AW142" s="17" t="str">
        <f>_xlfn.XLOOKUP(G142,ABNT5101!I:I,ABNT5101!L:L)</f>
        <v>-</v>
      </c>
      <c r="AX142" s="17">
        <f>_xlfn.XLOOKUP(G142,ABNT5101!$I:$I,ABNT5101!M:M)</f>
        <v>0.18</v>
      </c>
      <c r="AY142" s="17" t="str">
        <f>_xlfn.XLOOKUP(G142,ABNT5101!$I:$I,ABNT5101!N:N)</f>
        <v>-</v>
      </c>
      <c r="AZ142" s="17">
        <f>_xlfn.XLOOKUP(G142,ABNT5101!$I:$I,ABNT5101!O:O)</f>
        <v>16</v>
      </c>
      <c r="BA142" s="20" t="str">
        <f t="shared" si="4"/>
        <v>ATENDE</v>
      </c>
      <c r="BB142" s="21">
        <f t="shared" ref="BB142:BC142" si="179">BE142/AU142-1</f>
        <v>0.252</v>
      </c>
      <c r="BC142" s="21">
        <f t="shared" si="179"/>
        <v>1.9444444444444446</v>
      </c>
      <c r="BD142" s="21" t="str">
        <f t="shared" si="6"/>
        <v>-</v>
      </c>
      <c r="BE142" s="22">
        <v>9.39</v>
      </c>
      <c r="BF142" s="22">
        <v>0.53</v>
      </c>
      <c r="BG142" s="22"/>
      <c r="BH142" s="22"/>
      <c r="BI142" s="23"/>
      <c r="BJ142" s="22"/>
      <c r="BK142" s="20" t="str">
        <f t="shared" si="7"/>
        <v>ATENDE</v>
      </c>
      <c r="BL142" s="20" t="str">
        <f t="shared" si="8"/>
        <v>ATENDE</v>
      </c>
      <c r="BM142" s="20" t="str">
        <f t="shared" si="9"/>
        <v>ATENDE</v>
      </c>
      <c r="BN142" s="20" t="str">
        <f t="shared" si="10"/>
        <v>ATENDE</v>
      </c>
      <c r="BO142" s="24" t="str">
        <f t="shared" si="11"/>
        <v>C5</v>
      </c>
      <c r="BP142" s="24" t="str">
        <f t="shared" si="80"/>
        <v>P6</v>
      </c>
      <c r="BQ142" s="25">
        <f t="shared" si="13"/>
        <v>1.3199999999999998</v>
      </c>
      <c r="BR142" s="22">
        <v>6.96</v>
      </c>
      <c r="BS142" s="22">
        <v>3.74</v>
      </c>
      <c r="BT142" s="24">
        <f>IF(BP142="-","-",_xlfn.XLOOKUP(BP142,ABNT5101!$B$4:$B$9,ABNT5101!$C$4:$C$9))</f>
        <v>3</v>
      </c>
      <c r="BU142" s="24">
        <f>IF(BP142="-","-",_xlfn.XLOOKUP(BP142,ABNT5101!$B$4:$B$9,ABNT5101!$D$4:$D$9))</f>
        <v>0.6</v>
      </c>
      <c r="BV142" s="20" t="str">
        <f t="shared" si="14"/>
        <v>ATENDE</v>
      </c>
      <c r="BW142" s="20" t="str">
        <f t="shared" si="15"/>
        <v>ATENDE</v>
      </c>
      <c r="BX142" s="20" t="str">
        <f t="shared" si="16"/>
        <v>ATENDE</v>
      </c>
      <c r="BY142" s="24" t="str">
        <f t="shared" si="177"/>
        <v>P6</v>
      </c>
      <c r="BZ142" s="25">
        <f t="shared" si="31"/>
        <v>1.6133333333333333</v>
      </c>
      <c r="CA142" s="24">
        <v>7.84</v>
      </c>
      <c r="CB142" s="24">
        <v>5.4</v>
      </c>
      <c r="CC142" s="20">
        <f>IF(BY142="-","-",_xlfn.XLOOKUP(BY142,ABNT5101!$B$4:$B$9,ABNT5101!$C$4:$C$9))</f>
        <v>3</v>
      </c>
      <c r="CD142" s="24">
        <f>IF(BY142="-","-",_xlfn.XLOOKUP(BY142,ABNT5101!$B$4:$B$9,ABNT5101!$D$4:$D$9))</f>
        <v>0.6</v>
      </c>
      <c r="CE142" s="20" t="str">
        <f t="shared" si="18"/>
        <v>ATENDE</v>
      </c>
      <c r="CF142" s="20" t="str">
        <f t="shared" si="19"/>
        <v>ATENDE</v>
      </c>
      <c r="CG142" s="20" t="str">
        <f t="shared" si="20"/>
        <v>ATENDE</v>
      </c>
      <c r="CH142" s="26" t="str">
        <f>_xlfn.XLOOKUP(CI142,'Banco de dados'!$B:$B,'Banco de dados'!$D:$D)</f>
        <v>TECNOWATT</v>
      </c>
      <c r="CI142" s="50" t="s">
        <v>477</v>
      </c>
      <c r="CJ142" s="26" t="str">
        <f>_xlfn.XLOOKUP(CI142,'Banco de dados'!$B:$B,'Banco de dados'!$E:$E)</f>
        <v>SIGSAGPTLRRSSNDL_30W_38IBBRS
1-10C1MUN6.5</v>
      </c>
      <c r="CK142" s="26"/>
      <c r="CL142" s="26" t="e">
        <f>IF(CK142="-","-",_xlfn.XLOOKUP(CK142,'Banco de dados'!$B:$B,'Banco de dados'!$E:$E))</f>
        <v>#N/A</v>
      </c>
      <c r="CM142" s="28">
        <f t="shared" si="21"/>
        <v>1</v>
      </c>
      <c r="CN142" s="26">
        <f>_xlfn.XLOOKUP(CI142,'Banco de dados'!$B:$B,'Banco de dados'!$H:$H)</f>
        <v>30</v>
      </c>
      <c r="CO142" s="26" t="e">
        <f t="array" aca="1" ref="CO142" ca="1">_xludf.XLOOKUP(CK142,'Banco de dados'!$B:$B,'Banco de dados'!$H:$H)</f>
        <v>#NAME?</v>
      </c>
      <c r="CP142" s="26" t="e">
        <f t="array" aca="1" ref="CP142" ca="1">_xludf.XLOOKUP(CI142,'Banco de dados'!$B:$B,'Banco de dados'!$F:$F)</f>
        <v>#NAME?</v>
      </c>
      <c r="CQ142" s="26" t="e">
        <f t="array" aca="1" ref="CQ142" ca="1">_xludf.XLOOKUP(CK142,'Banco de dados'!$B:$B,'Banco de dados'!$F:$F)</f>
        <v>#NAME?</v>
      </c>
      <c r="CR142" s="27">
        <v>216</v>
      </c>
      <c r="CS142" s="27"/>
      <c r="CT142" s="26" t="str">
        <f>IF(AG142=0.5,"Suporte",IF(AND(AG142&gt;='Braços de IP'!$B$9,AG142&lt;='Braços de IP'!$D$9),'Braços de IP'!$E$9,IF(AND(AG142&gt;='Braços de IP'!$B$10,AG142&lt;='Braços de IP'!$D$10),'Braços de IP'!$E$10,IF(AND(AG142&gt;='Braços de IP'!$B$11,AG142&lt;='Braços de IP'!$D$11),'Braços de IP'!$E$11,IF(AND(AG142&gt;='Braços de IP'!$B$12,AG142&lt;='Braços de IP'!$D$12),'Braços de IP'!$E$12,IF(AND(AG142&gt;='Braços de IP'!$B$13,AG142&lt;='Braços de IP'!$D$13),'Braços de IP'!$E$13,IF(AND(AG142&gt;='Braços de IP'!$B$14,AG142&lt;='Braços de IP'!$D$14),'Braços de IP'!$E$14,"ERRO")))))))</f>
        <v>Médio I</v>
      </c>
      <c r="CU142" s="27"/>
      <c r="CV142" s="26" t="str">
        <f>IF($CU142="","",VLOOKUP($CU142,'Braços de IP'!$E$9:$I$15,2,0))</f>
        <v/>
      </c>
      <c r="CW142" s="29" t="str">
        <f>IF($CU142="","",VLOOKUP($CU142,'Braços de IP'!$E$9:$I$15,5,0))</f>
        <v/>
      </c>
      <c r="CX142" s="26"/>
      <c r="CY142" s="26"/>
      <c r="CZ142" s="26"/>
      <c r="DA142" s="26"/>
      <c r="DB142" s="26"/>
      <c r="DC142" s="26"/>
      <c r="DD142" s="30">
        <f t="shared" si="22"/>
        <v>30</v>
      </c>
      <c r="DE142" s="31">
        <f t="shared" si="23"/>
        <v>90</v>
      </c>
      <c r="DF142" s="30">
        <f t="shared" si="24"/>
        <v>120</v>
      </c>
      <c r="DG142" s="32">
        <f t="shared" si="25"/>
        <v>0.66666666666666674</v>
      </c>
      <c r="DH142" s="33" t="s">
        <v>143</v>
      </c>
      <c r="DI142" s="34"/>
      <c r="DJ142" s="35"/>
      <c r="DK142" s="16" t="s">
        <v>144</v>
      </c>
      <c r="DL142" s="16"/>
    </row>
    <row r="143" spans="1:124" ht="15.75" hidden="1" customHeight="1" x14ac:dyDescent="0.25">
      <c r="A143" s="1" t="s">
        <v>173</v>
      </c>
      <c r="B143" s="15">
        <v>388</v>
      </c>
      <c r="C143" s="15" t="s">
        <v>174</v>
      </c>
      <c r="D143" s="16" t="s">
        <v>227</v>
      </c>
      <c r="E143" s="16">
        <v>-8.1107689999999995</v>
      </c>
      <c r="F143" s="16">
        <v>-34.956221999999997</v>
      </c>
      <c r="G143" s="16" t="s">
        <v>157</v>
      </c>
      <c r="H143" s="16" t="s">
        <v>136</v>
      </c>
      <c r="I143" s="16" t="s">
        <v>136</v>
      </c>
      <c r="J143" s="16" t="s">
        <v>137</v>
      </c>
      <c r="K143" s="16">
        <v>40</v>
      </c>
      <c r="L143" s="16" t="s">
        <v>138</v>
      </c>
      <c r="M143" s="16">
        <v>0</v>
      </c>
      <c r="N143" s="16"/>
      <c r="O143" s="16">
        <v>1</v>
      </c>
      <c r="P143" s="17"/>
      <c r="Q143" s="17">
        <v>3.53</v>
      </c>
      <c r="R143" s="16"/>
      <c r="S143" s="16"/>
      <c r="T143" s="16"/>
      <c r="U143" s="17"/>
      <c r="V143" s="16">
        <v>0</v>
      </c>
      <c r="W143" s="16"/>
      <c r="X143" s="16"/>
      <c r="Y143" s="16">
        <v>0</v>
      </c>
      <c r="Z143" s="16">
        <v>0</v>
      </c>
      <c r="AA143" s="16" t="s">
        <v>139</v>
      </c>
      <c r="AB143" s="16" t="s">
        <v>140</v>
      </c>
      <c r="AC143" s="16">
        <v>26.68</v>
      </c>
      <c r="AD143" s="16">
        <v>6.88</v>
      </c>
      <c r="AE143" s="16">
        <v>1</v>
      </c>
      <c r="AF143" s="16">
        <v>0.18</v>
      </c>
      <c r="AG143" s="16">
        <v>1.9</v>
      </c>
      <c r="AH143" s="16"/>
      <c r="AI143" s="16"/>
      <c r="AJ143" s="16"/>
      <c r="AK143" s="16"/>
      <c r="AL143" s="16"/>
      <c r="AM143" s="16">
        <v>0</v>
      </c>
      <c r="AN143" s="16"/>
      <c r="AO143" s="16">
        <v>0</v>
      </c>
      <c r="AP143" s="16">
        <v>0</v>
      </c>
      <c r="AQ143" s="16">
        <v>0</v>
      </c>
      <c r="AR143" s="17" t="s">
        <v>136</v>
      </c>
      <c r="AS143" s="19">
        <f t="shared" si="3"/>
        <v>0</v>
      </c>
      <c r="AT143" s="19"/>
      <c r="AU143" s="19">
        <f>VLOOKUP(G143,ABNT5101!$I$3:$J$9,2)</f>
        <v>7.5</v>
      </c>
      <c r="AV143" s="19">
        <f>VLOOKUP(G143,ABNT5101!$I$3:$M$9,5)</f>
        <v>0.18</v>
      </c>
      <c r="AW143" s="17" t="str">
        <f>_xlfn.XLOOKUP(G143,ABNT5101!I:I,ABNT5101!L:L)</f>
        <v>-</v>
      </c>
      <c r="AX143" s="17">
        <f>_xlfn.XLOOKUP(G143,ABNT5101!$I:$I,ABNT5101!M:M)</f>
        <v>0.18</v>
      </c>
      <c r="AY143" s="17" t="str">
        <f>_xlfn.XLOOKUP(G143,ABNT5101!$I:$I,ABNT5101!N:N)</f>
        <v>-</v>
      </c>
      <c r="AZ143" s="17">
        <f>_xlfn.XLOOKUP(G143,ABNT5101!$I:$I,ABNT5101!O:O)</f>
        <v>16</v>
      </c>
      <c r="BA143" s="20" t="str">
        <f t="shared" si="4"/>
        <v>NÃO ATENDE</v>
      </c>
      <c r="BB143" s="21">
        <f t="shared" ref="BB143:BC143" si="180">BE143/AU143-1</f>
        <v>-1</v>
      </c>
      <c r="BC143" s="21">
        <f t="shared" si="180"/>
        <v>-1</v>
      </c>
      <c r="BD143" s="21" t="str">
        <f t="shared" si="6"/>
        <v>-</v>
      </c>
      <c r="BE143" s="22"/>
      <c r="BF143" s="22"/>
      <c r="BG143" s="22"/>
      <c r="BH143" s="22"/>
      <c r="BI143" s="23"/>
      <c r="BJ143" s="22"/>
      <c r="BK143" s="20" t="str">
        <f t="shared" si="7"/>
        <v>NÃO ATENDE</v>
      </c>
      <c r="BL143" s="20" t="str">
        <f t="shared" si="8"/>
        <v>NÃO ATENDE</v>
      </c>
      <c r="BM143" s="20" t="str">
        <f t="shared" si="9"/>
        <v>NÃO ATENDE</v>
      </c>
      <c r="BN143" s="20" t="str">
        <f t="shared" si="10"/>
        <v>ATENDE</v>
      </c>
      <c r="BO143" s="24" t="str">
        <f t="shared" si="11"/>
        <v>C5</v>
      </c>
      <c r="BP143" s="24" t="str">
        <f t="shared" si="80"/>
        <v>-</v>
      </c>
      <c r="BQ143" s="25" t="e">
        <f t="shared" si="13"/>
        <v>#VALUE!</v>
      </c>
      <c r="BR143" s="22"/>
      <c r="BS143" s="22"/>
      <c r="BT143" s="24" t="str">
        <f>IF(BP143="-","-",_xlfn.XLOOKUP(BP143,ABNT5101!$B$4:$B$9,ABNT5101!$C$4:$C$9))</f>
        <v>-</v>
      </c>
      <c r="BU143" s="24" t="str">
        <f>IF(BP143="-","-",_xlfn.XLOOKUP(BP143,ABNT5101!$B$4:$B$9,ABNT5101!$D$4:$D$9))</f>
        <v>-</v>
      </c>
      <c r="BV143" s="20" t="str">
        <f t="shared" si="14"/>
        <v>-</v>
      </c>
      <c r="BW143" s="20" t="str">
        <f t="shared" si="15"/>
        <v>-</v>
      </c>
      <c r="BX143" s="20" t="str">
        <f t="shared" si="16"/>
        <v>-</v>
      </c>
      <c r="BY143" s="24" t="s">
        <v>136</v>
      </c>
      <c r="BZ143" s="25" t="e">
        <f t="shared" si="31"/>
        <v>#VALUE!</v>
      </c>
      <c r="CA143" s="24"/>
      <c r="CB143" s="24"/>
      <c r="CC143" s="20" t="str">
        <f>IF(BY143="-","-",_xlfn.XLOOKUP(BY143,ABNT5101!$B$4:$B$9,ABNT5101!$C$4:$C$9))</f>
        <v>-</v>
      </c>
      <c r="CD143" s="24" t="str">
        <f>IF(BY143="-","-",_xlfn.XLOOKUP(BY143,ABNT5101!$B$4:$B$9,ABNT5101!$D$4:$D$9))</f>
        <v>-</v>
      </c>
      <c r="CE143" s="20" t="str">
        <f t="shared" si="18"/>
        <v>-</v>
      </c>
      <c r="CF143" s="20" t="str">
        <f t="shared" si="19"/>
        <v>-</v>
      </c>
      <c r="CG143" s="20" t="str">
        <f t="shared" si="20"/>
        <v>-</v>
      </c>
      <c r="CH143" s="26" t="e">
        <f>_xlfn.XLOOKUP(CI143,'Banco de dados'!$B:$B,'Banco de dados'!$D:$D)</f>
        <v>#N/A</v>
      </c>
      <c r="CI143" s="27"/>
      <c r="CJ143" s="26" t="e">
        <f>_xlfn.XLOOKUP(CI143,'Banco de dados'!$B:$B,'Banco de dados'!$E:$E)</f>
        <v>#N/A</v>
      </c>
      <c r="CK143" s="26"/>
      <c r="CL143" s="26" t="e">
        <f>IF(CK143="-","-",_xlfn.XLOOKUP(CK143,'Banco de dados'!$B:$B,'Banco de dados'!$E:$E))</f>
        <v>#N/A</v>
      </c>
      <c r="CM143" s="28">
        <f t="shared" si="21"/>
        <v>1</v>
      </c>
      <c r="CN143" s="26">
        <f>_xlfn.XLOOKUP(CI143,'Banco de dados'!$B:$B,'Banco de dados'!$H:$H)</f>
        <v>0</v>
      </c>
      <c r="CO143" s="26" t="e">
        <f t="array" aca="1" ref="CO143" ca="1">_xludf.XLOOKUP(CK143,'Banco de dados'!$B:$B,'Banco de dados'!$H:$H)</f>
        <v>#NAME?</v>
      </c>
      <c r="CP143" s="26" t="e">
        <f t="array" aca="1" ref="CP143" ca="1">_xludf.XLOOKUP(CI143,'Banco de dados'!$B:$B,'Banco de dados'!$F:$F)</f>
        <v>#NAME?</v>
      </c>
      <c r="CQ143" s="26" t="e">
        <f t="array" aca="1" ref="CQ143" ca="1">_xludf.XLOOKUP(CK143,'Banco de dados'!$B:$B,'Banco de dados'!$F:$F)</f>
        <v>#NAME?</v>
      </c>
      <c r="CR143" s="27">
        <v>217</v>
      </c>
      <c r="CS143" s="27"/>
      <c r="CT143" s="26" t="str">
        <f>IF(AG143=0.5,"Suporte",IF(AND(AG143&gt;='Braços de IP'!$B$9,AG143&lt;='Braços de IP'!$D$9),'Braços de IP'!$E$9,IF(AND(AG143&gt;='Braços de IP'!$B$10,AG143&lt;='Braços de IP'!$D$10),'Braços de IP'!$E$10,IF(AND(AG143&gt;='Braços de IP'!$B$11,AG143&lt;='Braços de IP'!$D$11),'Braços de IP'!$E$11,IF(AND(AG143&gt;='Braços de IP'!$B$12,AG143&lt;='Braços de IP'!$D$12),'Braços de IP'!$E$12,IF(AND(AG143&gt;='Braços de IP'!$B$13,AG143&lt;='Braços de IP'!$D$13),'Braços de IP'!$E$13,IF(AND(AG143&gt;='Braços de IP'!$B$14,AG143&lt;='Braços de IP'!$D$14),'Braços de IP'!$E$14,"ERRO")))))))</f>
        <v>Médio I</v>
      </c>
      <c r="CU143" s="27"/>
      <c r="CV143" s="26" t="str">
        <f>IF($CU143="","",VLOOKUP($CU143,'Braços de IP'!$E$9:$I$15,2,0))</f>
        <v/>
      </c>
      <c r="CW143" s="29" t="str">
        <f>IF($CU143="","",VLOOKUP($CU143,'Braços de IP'!$E$9:$I$15,5,0))</f>
        <v/>
      </c>
      <c r="CX143" s="26"/>
      <c r="CY143" s="26"/>
      <c r="CZ143" s="26"/>
      <c r="DA143" s="26"/>
      <c r="DB143" s="26"/>
      <c r="DC143" s="26"/>
      <c r="DD143" s="30">
        <f t="shared" si="22"/>
        <v>0</v>
      </c>
      <c r="DE143" s="31">
        <f t="shared" si="23"/>
        <v>40</v>
      </c>
      <c r="DF143" s="30">
        <f t="shared" si="24"/>
        <v>40</v>
      </c>
      <c r="DG143" s="32">
        <f t="shared" si="25"/>
        <v>1</v>
      </c>
      <c r="DH143" s="33" t="s">
        <v>143</v>
      </c>
      <c r="DI143" s="34"/>
      <c r="DJ143" s="35"/>
      <c r="DK143" s="16" t="s">
        <v>144</v>
      </c>
      <c r="DL143" s="16"/>
      <c r="DM143" s="1"/>
      <c r="DN143" s="1"/>
      <c r="DO143" s="1"/>
      <c r="DP143" s="1"/>
      <c r="DQ143" s="1"/>
      <c r="DR143" s="1"/>
      <c r="DS143" s="1"/>
      <c r="DT143" s="1"/>
    </row>
    <row r="144" spans="1:124" ht="15.75" hidden="1" customHeight="1" x14ac:dyDescent="0.25">
      <c r="A144" s="1" t="s">
        <v>173</v>
      </c>
      <c r="B144" s="15">
        <v>388</v>
      </c>
      <c r="C144" s="15" t="s">
        <v>174</v>
      </c>
      <c r="D144" s="16" t="s">
        <v>227</v>
      </c>
      <c r="E144" s="16">
        <v>-8.1107689999999995</v>
      </c>
      <c r="F144" s="16">
        <v>-34.956221999999997</v>
      </c>
      <c r="G144" s="16" t="s">
        <v>157</v>
      </c>
      <c r="H144" s="16" t="s">
        <v>136</v>
      </c>
      <c r="I144" s="16" t="s">
        <v>136</v>
      </c>
      <c r="J144" s="16" t="s">
        <v>137</v>
      </c>
      <c r="K144" s="16">
        <v>40</v>
      </c>
      <c r="L144" s="16" t="s">
        <v>138</v>
      </c>
      <c r="M144" s="16">
        <v>0</v>
      </c>
      <c r="N144" s="16"/>
      <c r="O144" s="16">
        <v>1</v>
      </c>
      <c r="P144" s="17"/>
      <c r="Q144" s="17">
        <v>3.53</v>
      </c>
      <c r="R144" s="16"/>
      <c r="S144" s="16"/>
      <c r="T144" s="16"/>
      <c r="U144" s="17"/>
      <c r="V144" s="16">
        <v>0</v>
      </c>
      <c r="W144" s="16"/>
      <c r="X144" s="16"/>
      <c r="Y144" s="16">
        <v>0</v>
      </c>
      <c r="Z144" s="16">
        <v>0</v>
      </c>
      <c r="AA144" s="16" t="s">
        <v>139</v>
      </c>
      <c r="AB144" s="16" t="s">
        <v>140</v>
      </c>
      <c r="AC144" s="16">
        <v>26.68</v>
      </c>
      <c r="AD144" s="16">
        <v>6.88</v>
      </c>
      <c r="AE144" s="16">
        <v>1</v>
      </c>
      <c r="AF144" s="16">
        <v>0.18</v>
      </c>
      <c r="AG144" s="16">
        <v>1.9</v>
      </c>
      <c r="AH144" s="16"/>
      <c r="AI144" s="16"/>
      <c r="AJ144" s="16"/>
      <c r="AK144" s="16"/>
      <c r="AL144" s="16"/>
      <c r="AM144" s="16">
        <v>0</v>
      </c>
      <c r="AN144" s="16"/>
      <c r="AO144" s="16">
        <v>0</v>
      </c>
      <c r="AP144" s="16">
        <v>0</v>
      </c>
      <c r="AQ144" s="16">
        <v>0</v>
      </c>
      <c r="AR144" s="17" t="s">
        <v>136</v>
      </c>
      <c r="AS144" s="19">
        <f t="shared" si="3"/>
        <v>0</v>
      </c>
      <c r="AT144" s="19"/>
      <c r="AU144" s="19">
        <f>VLOOKUP(G144,ABNT5101!$I$3:$J$9,2)</f>
        <v>7.5</v>
      </c>
      <c r="AV144" s="19">
        <f>VLOOKUP(G144,ABNT5101!$I$3:$M$9,5)</f>
        <v>0.18</v>
      </c>
      <c r="AW144" s="17" t="str">
        <f>_xlfn.XLOOKUP(G144,ABNT5101!I:I,ABNT5101!L:L)</f>
        <v>-</v>
      </c>
      <c r="AX144" s="17">
        <f>_xlfn.XLOOKUP(G144,ABNT5101!$I:$I,ABNT5101!M:M)</f>
        <v>0.18</v>
      </c>
      <c r="AY144" s="17" t="str">
        <f>_xlfn.XLOOKUP(G144,ABNT5101!$I:$I,ABNT5101!N:N)</f>
        <v>-</v>
      </c>
      <c r="AZ144" s="17">
        <f>_xlfn.XLOOKUP(G144,ABNT5101!$I:$I,ABNT5101!O:O)</f>
        <v>16</v>
      </c>
      <c r="BA144" s="20" t="str">
        <f t="shared" si="4"/>
        <v>NÃO ATENDE</v>
      </c>
      <c r="BB144" s="21">
        <f t="shared" ref="BB144:BC144" si="181">BE144/AU144-1</f>
        <v>-1</v>
      </c>
      <c r="BC144" s="21">
        <f t="shared" si="181"/>
        <v>-1</v>
      </c>
      <c r="BD144" s="21" t="str">
        <f t="shared" si="6"/>
        <v>-</v>
      </c>
      <c r="BE144" s="22"/>
      <c r="BF144" s="22"/>
      <c r="BG144" s="22"/>
      <c r="BH144" s="22"/>
      <c r="BI144" s="23"/>
      <c r="BJ144" s="22"/>
      <c r="BK144" s="20" t="str">
        <f t="shared" si="7"/>
        <v>NÃO ATENDE</v>
      </c>
      <c r="BL144" s="20" t="str">
        <f t="shared" si="8"/>
        <v>NÃO ATENDE</v>
      </c>
      <c r="BM144" s="20" t="str">
        <f t="shared" si="9"/>
        <v>NÃO ATENDE</v>
      </c>
      <c r="BN144" s="20" t="str">
        <f t="shared" si="10"/>
        <v>ATENDE</v>
      </c>
      <c r="BO144" s="24" t="str">
        <f t="shared" si="11"/>
        <v>C5</v>
      </c>
      <c r="BP144" s="24" t="str">
        <f t="shared" si="80"/>
        <v>-</v>
      </c>
      <c r="BQ144" s="25" t="e">
        <f t="shared" si="13"/>
        <v>#VALUE!</v>
      </c>
      <c r="BR144" s="22"/>
      <c r="BS144" s="22"/>
      <c r="BT144" s="24" t="str">
        <f>IF(BP144="-","-",_xlfn.XLOOKUP(BP144,ABNT5101!$B$4:$B$9,ABNT5101!$C$4:$C$9))</f>
        <v>-</v>
      </c>
      <c r="BU144" s="24" t="str">
        <f>IF(BP144="-","-",_xlfn.XLOOKUP(BP144,ABNT5101!$B$4:$B$9,ABNT5101!$D$4:$D$9))</f>
        <v>-</v>
      </c>
      <c r="BV144" s="20" t="str">
        <f t="shared" si="14"/>
        <v>-</v>
      </c>
      <c r="BW144" s="20" t="str">
        <f t="shared" si="15"/>
        <v>-</v>
      </c>
      <c r="BX144" s="20" t="str">
        <f t="shared" si="16"/>
        <v>-</v>
      </c>
      <c r="BY144" s="24" t="s">
        <v>136</v>
      </c>
      <c r="BZ144" s="25" t="e">
        <f t="shared" si="31"/>
        <v>#VALUE!</v>
      </c>
      <c r="CA144" s="24"/>
      <c r="CB144" s="24"/>
      <c r="CC144" s="20" t="str">
        <f>IF(BY144="-","-",_xlfn.XLOOKUP(BY144,ABNT5101!$B$4:$B$9,ABNT5101!$C$4:$C$9))</f>
        <v>-</v>
      </c>
      <c r="CD144" s="24" t="str">
        <f>IF(BY144="-","-",_xlfn.XLOOKUP(BY144,ABNT5101!$B$4:$B$9,ABNT5101!$D$4:$D$9))</f>
        <v>-</v>
      </c>
      <c r="CE144" s="20" t="str">
        <f t="shared" si="18"/>
        <v>-</v>
      </c>
      <c r="CF144" s="20" t="str">
        <f t="shared" si="19"/>
        <v>-</v>
      </c>
      <c r="CG144" s="20" t="str">
        <f t="shared" si="20"/>
        <v>-</v>
      </c>
      <c r="CH144" s="26" t="e">
        <f>_xlfn.XLOOKUP(CI144,'Banco de dados'!$B:$B,'Banco de dados'!$D:$D)</f>
        <v>#N/A</v>
      </c>
      <c r="CI144" s="27"/>
      <c r="CJ144" s="26" t="e">
        <f>_xlfn.XLOOKUP(CI144,'Banco de dados'!$B:$B,'Banco de dados'!$E:$E)</f>
        <v>#N/A</v>
      </c>
      <c r="CK144" s="26"/>
      <c r="CL144" s="26" t="e">
        <f>IF(CK144="-","-",_xlfn.XLOOKUP(CK144,'Banco de dados'!$B:$B,'Banco de dados'!$E:$E))</f>
        <v>#N/A</v>
      </c>
      <c r="CM144" s="28">
        <f t="shared" si="21"/>
        <v>1</v>
      </c>
      <c r="CN144" s="26">
        <f>_xlfn.XLOOKUP(CI144,'Banco de dados'!$B:$B,'Banco de dados'!$H:$H)</f>
        <v>0</v>
      </c>
      <c r="CO144" s="26" t="e">
        <f t="array" aca="1" ref="CO144" ca="1">_xludf.XLOOKUP(CK144,'Banco de dados'!$B:$B,'Banco de dados'!$H:$H)</f>
        <v>#NAME?</v>
      </c>
      <c r="CP144" s="26" t="e">
        <f t="array" aca="1" ref="CP144" ca="1">_xludf.XLOOKUP(CI144,'Banco de dados'!$B:$B,'Banco de dados'!$F:$F)</f>
        <v>#NAME?</v>
      </c>
      <c r="CQ144" s="26" t="e">
        <f t="array" aca="1" ref="CQ144" ca="1">_xludf.XLOOKUP(CK144,'Banco de dados'!$B:$B,'Banco de dados'!$F:$F)</f>
        <v>#NAME?</v>
      </c>
      <c r="CR144" s="27">
        <v>218</v>
      </c>
      <c r="CS144" s="27"/>
      <c r="CT144" s="26" t="str">
        <f>IF(AG144=0.5,"Suporte",IF(AND(AG144&gt;='Braços de IP'!$B$9,AG144&lt;='Braços de IP'!$D$9),'Braços de IP'!$E$9,IF(AND(AG144&gt;='Braços de IP'!$B$10,AG144&lt;='Braços de IP'!$D$10),'Braços de IP'!$E$10,IF(AND(AG144&gt;='Braços de IP'!$B$11,AG144&lt;='Braços de IP'!$D$11),'Braços de IP'!$E$11,IF(AND(AG144&gt;='Braços de IP'!$B$12,AG144&lt;='Braços de IP'!$D$12),'Braços de IP'!$E$12,IF(AND(AG144&gt;='Braços de IP'!$B$13,AG144&lt;='Braços de IP'!$D$13),'Braços de IP'!$E$13,IF(AND(AG144&gt;='Braços de IP'!$B$14,AG144&lt;='Braços de IP'!$D$14),'Braços de IP'!$E$14,"ERRO")))))))</f>
        <v>Médio I</v>
      </c>
      <c r="CU144" s="27"/>
      <c r="CV144" s="26" t="str">
        <f>IF($CU144="","",VLOOKUP($CU144,'Braços de IP'!$E$9:$I$15,2,0))</f>
        <v/>
      </c>
      <c r="CW144" s="29" t="str">
        <f>IF($CU144="","",VLOOKUP($CU144,'Braços de IP'!$E$9:$I$15,5,0))</f>
        <v/>
      </c>
      <c r="CX144" s="26"/>
      <c r="CY144" s="26"/>
      <c r="CZ144" s="26"/>
      <c r="DA144" s="26"/>
      <c r="DB144" s="26"/>
      <c r="DC144" s="26"/>
      <c r="DD144" s="30">
        <f t="shared" si="22"/>
        <v>0</v>
      </c>
      <c r="DE144" s="31">
        <f t="shared" si="23"/>
        <v>40</v>
      </c>
      <c r="DF144" s="30">
        <f t="shared" si="24"/>
        <v>40</v>
      </c>
      <c r="DG144" s="32">
        <f t="shared" si="25"/>
        <v>1</v>
      </c>
      <c r="DH144" s="33" t="s">
        <v>143</v>
      </c>
      <c r="DI144" s="34"/>
      <c r="DJ144" s="35"/>
      <c r="DK144" s="16" t="s">
        <v>144</v>
      </c>
      <c r="DL144" s="16"/>
      <c r="DM144" s="1"/>
      <c r="DN144" s="1"/>
      <c r="DO144" s="1"/>
      <c r="DP144" s="1"/>
      <c r="DQ144" s="1"/>
      <c r="DR144" s="1"/>
      <c r="DS144" s="1"/>
      <c r="DT144" s="1"/>
    </row>
    <row r="145" spans="1:124" ht="15.75" hidden="1" customHeight="1" x14ac:dyDescent="0.25">
      <c r="A145" s="1" t="s">
        <v>173</v>
      </c>
      <c r="B145" s="15">
        <v>388</v>
      </c>
      <c r="C145" s="15" t="s">
        <v>174</v>
      </c>
      <c r="D145" s="16" t="s">
        <v>227</v>
      </c>
      <c r="E145" s="16">
        <v>-8.1107689999999995</v>
      </c>
      <c r="F145" s="16">
        <v>-34.956221999999997</v>
      </c>
      <c r="G145" s="16" t="s">
        <v>157</v>
      </c>
      <c r="H145" s="16" t="s">
        <v>136</v>
      </c>
      <c r="I145" s="16" t="s">
        <v>136</v>
      </c>
      <c r="J145" s="16" t="s">
        <v>137</v>
      </c>
      <c r="K145" s="16">
        <v>40</v>
      </c>
      <c r="L145" s="16" t="s">
        <v>138</v>
      </c>
      <c r="M145" s="16">
        <v>0</v>
      </c>
      <c r="N145" s="16"/>
      <c r="O145" s="16">
        <v>1</v>
      </c>
      <c r="P145" s="17"/>
      <c r="Q145" s="17">
        <v>3.53</v>
      </c>
      <c r="R145" s="16"/>
      <c r="S145" s="16"/>
      <c r="T145" s="16"/>
      <c r="U145" s="17"/>
      <c r="V145" s="16">
        <v>0</v>
      </c>
      <c r="W145" s="16"/>
      <c r="X145" s="16"/>
      <c r="Y145" s="16">
        <v>0</v>
      </c>
      <c r="Z145" s="16">
        <v>0</v>
      </c>
      <c r="AA145" s="16" t="s">
        <v>139</v>
      </c>
      <c r="AB145" s="16" t="s">
        <v>140</v>
      </c>
      <c r="AC145" s="16">
        <v>26.68</v>
      </c>
      <c r="AD145" s="16">
        <v>6.88</v>
      </c>
      <c r="AE145" s="16">
        <v>1</v>
      </c>
      <c r="AF145" s="16">
        <v>0.18</v>
      </c>
      <c r="AG145" s="16">
        <v>1.9</v>
      </c>
      <c r="AH145" s="16"/>
      <c r="AI145" s="16"/>
      <c r="AJ145" s="16"/>
      <c r="AK145" s="16"/>
      <c r="AL145" s="16"/>
      <c r="AM145" s="16">
        <v>0</v>
      </c>
      <c r="AN145" s="16"/>
      <c r="AO145" s="16">
        <v>0</v>
      </c>
      <c r="AP145" s="16">
        <v>0</v>
      </c>
      <c r="AQ145" s="16">
        <v>0</v>
      </c>
      <c r="AR145" s="17" t="s">
        <v>136</v>
      </c>
      <c r="AS145" s="19">
        <f t="shared" si="3"/>
        <v>0</v>
      </c>
      <c r="AT145" s="19"/>
      <c r="AU145" s="19">
        <f>VLOOKUP(G145,ABNT5101!$I$3:$J$9,2)</f>
        <v>7.5</v>
      </c>
      <c r="AV145" s="19">
        <f>VLOOKUP(G145,ABNT5101!$I$3:$M$9,5)</f>
        <v>0.18</v>
      </c>
      <c r="AW145" s="17" t="str">
        <f>_xlfn.XLOOKUP(G145,ABNT5101!I:I,ABNT5101!L:L)</f>
        <v>-</v>
      </c>
      <c r="AX145" s="17">
        <f>_xlfn.XLOOKUP(G145,ABNT5101!$I:$I,ABNT5101!M:M)</f>
        <v>0.18</v>
      </c>
      <c r="AY145" s="17" t="str">
        <f>_xlfn.XLOOKUP(G145,ABNT5101!$I:$I,ABNT5101!N:N)</f>
        <v>-</v>
      </c>
      <c r="AZ145" s="17">
        <f>_xlfn.XLOOKUP(G145,ABNT5101!$I:$I,ABNT5101!O:O)</f>
        <v>16</v>
      </c>
      <c r="BA145" s="20" t="str">
        <f t="shared" si="4"/>
        <v>NÃO ATENDE</v>
      </c>
      <c r="BB145" s="21">
        <f t="shared" ref="BB145:BC145" si="182">BE145/AU145-1</f>
        <v>-1</v>
      </c>
      <c r="BC145" s="21">
        <f t="shared" si="182"/>
        <v>-1</v>
      </c>
      <c r="BD145" s="21" t="str">
        <f t="shared" si="6"/>
        <v>-</v>
      </c>
      <c r="BE145" s="22"/>
      <c r="BF145" s="22"/>
      <c r="BG145" s="22"/>
      <c r="BH145" s="22"/>
      <c r="BI145" s="23"/>
      <c r="BJ145" s="22"/>
      <c r="BK145" s="20" t="str">
        <f t="shared" si="7"/>
        <v>NÃO ATENDE</v>
      </c>
      <c r="BL145" s="20" t="str">
        <f t="shared" si="8"/>
        <v>NÃO ATENDE</v>
      </c>
      <c r="BM145" s="20" t="str">
        <f t="shared" si="9"/>
        <v>NÃO ATENDE</v>
      </c>
      <c r="BN145" s="20" t="str">
        <f t="shared" si="10"/>
        <v>ATENDE</v>
      </c>
      <c r="BO145" s="24" t="str">
        <f t="shared" si="11"/>
        <v>C5</v>
      </c>
      <c r="BP145" s="24" t="str">
        <f t="shared" si="80"/>
        <v>-</v>
      </c>
      <c r="BQ145" s="25" t="e">
        <f t="shared" si="13"/>
        <v>#VALUE!</v>
      </c>
      <c r="BR145" s="22"/>
      <c r="BS145" s="22"/>
      <c r="BT145" s="24" t="str">
        <f>IF(BP145="-","-",_xlfn.XLOOKUP(BP145,ABNT5101!$B$4:$B$9,ABNT5101!$C$4:$C$9))</f>
        <v>-</v>
      </c>
      <c r="BU145" s="24" t="str">
        <f>IF(BP145="-","-",_xlfn.XLOOKUP(BP145,ABNT5101!$B$4:$B$9,ABNT5101!$D$4:$D$9))</f>
        <v>-</v>
      </c>
      <c r="BV145" s="20" t="str">
        <f t="shared" si="14"/>
        <v>-</v>
      </c>
      <c r="BW145" s="20" t="str">
        <f t="shared" si="15"/>
        <v>-</v>
      </c>
      <c r="BX145" s="20" t="str">
        <f t="shared" si="16"/>
        <v>-</v>
      </c>
      <c r="BY145" s="24" t="s">
        <v>136</v>
      </c>
      <c r="BZ145" s="25" t="e">
        <f t="shared" si="31"/>
        <v>#VALUE!</v>
      </c>
      <c r="CA145" s="24"/>
      <c r="CB145" s="24"/>
      <c r="CC145" s="20" t="str">
        <f>IF(BY145="-","-",_xlfn.XLOOKUP(BY145,ABNT5101!$B$4:$B$9,ABNT5101!$C$4:$C$9))</f>
        <v>-</v>
      </c>
      <c r="CD145" s="24" t="str">
        <f>IF(BY145="-","-",_xlfn.XLOOKUP(BY145,ABNT5101!$B$4:$B$9,ABNT5101!$D$4:$D$9))</f>
        <v>-</v>
      </c>
      <c r="CE145" s="20" t="str">
        <f t="shared" si="18"/>
        <v>-</v>
      </c>
      <c r="CF145" s="20" t="str">
        <f t="shared" si="19"/>
        <v>-</v>
      </c>
      <c r="CG145" s="20" t="str">
        <f t="shared" si="20"/>
        <v>-</v>
      </c>
      <c r="CH145" s="26" t="e">
        <f>_xlfn.XLOOKUP(CI145,'Banco de dados'!$B:$B,'Banco de dados'!$D:$D)</f>
        <v>#N/A</v>
      </c>
      <c r="CI145" s="27"/>
      <c r="CJ145" s="26" t="e">
        <f>_xlfn.XLOOKUP(CI145,'Banco de dados'!$B:$B,'Banco de dados'!$E:$E)</f>
        <v>#N/A</v>
      </c>
      <c r="CK145" s="26"/>
      <c r="CL145" s="26" t="e">
        <f>IF(CK145="-","-",_xlfn.XLOOKUP(CK145,'Banco de dados'!$B:$B,'Banco de dados'!$E:$E))</f>
        <v>#N/A</v>
      </c>
      <c r="CM145" s="28">
        <f t="shared" si="21"/>
        <v>1</v>
      </c>
      <c r="CN145" s="26">
        <f>_xlfn.XLOOKUP(CI145,'Banco de dados'!$B:$B,'Banco de dados'!$H:$H)</f>
        <v>0</v>
      </c>
      <c r="CO145" s="26" t="e">
        <f t="array" aca="1" ref="CO145" ca="1">_xludf.XLOOKUP(CK145,'Banco de dados'!$B:$B,'Banco de dados'!$H:$H)</f>
        <v>#NAME?</v>
      </c>
      <c r="CP145" s="26" t="e">
        <f t="array" aca="1" ref="CP145" ca="1">_xludf.XLOOKUP(CI145,'Banco de dados'!$B:$B,'Banco de dados'!$F:$F)</f>
        <v>#NAME?</v>
      </c>
      <c r="CQ145" s="26" t="e">
        <f t="array" aca="1" ref="CQ145" ca="1">_xludf.XLOOKUP(CK145,'Banco de dados'!$B:$B,'Banco de dados'!$F:$F)</f>
        <v>#NAME?</v>
      </c>
      <c r="CR145" s="27">
        <v>219</v>
      </c>
      <c r="CS145" s="27"/>
      <c r="CT145" s="26" t="str">
        <f>IF(AG145=0.5,"Suporte",IF(AND(AG145&gt;='Braços de IP'!$B$9,AG145&lt;='Braços de IP'!$D$9),'Braços de IP'!$E$9,IF(AND(AG145&gt;='Braços de IP'!$B$10,AG145&lt;='Braços de IP'!$D$10),'Braços de IP'!$E$10,IF(AND(AG145&gt;='Braços de IP'!$B$11,AG145&lt;='Braços de IP'!$D$11),'Braços de IP'!$E$11,IF(AND(AG145&gt;='Braços de IP'!$B$12,AG145&lt;='Braços de IP'!$D$12),'Braços de IP'!$E$12,IF(AND(AG145&gt;='Braços de IP'!$B$13,AG145&lt;='Braços de IP'!$D$13),'Braços de IP'!$E$13,IF(AND(AG145&gt;='Braços de IP'!$B$14,AG145&lt;='Braços de IP'!$D$14),'Braços de IP'!$E$14,"ERRO")))))))</f>
        <v>Médio I</v>
      </c>
      <c r="CU145" s="27"/>
      <c r="CV145" s="26" t="str">
        <f>IF($CU145="","",VLOOKUP($CU145,'Braços de IP'!$E$9:$I$15,2,0))</f>
        <v/>
      </c>
      <c r="CW145" s="29" t="str">
        <f>IF($CU145="","",VLOOKUP($CU145,'Braços de IP'!$E$9:$I$15,5,0))</f>
        <v/>
      </c>
      <c r="CX145" s="26"/>
      <c r="CY145" s="26"/>
      <c r="CZ145" s="26"/>
      <c r="DA145" s="26"/>
      <c r="DB145" s="26"/>
      <c r="DC145" s="26"/>
      <c r="DD145" s="30">
        <f t="shared" si="22"/>
        <v>0</v>
      </c>
      <c r="DE145" s="31">
        <f t="shared" si="23"/>
        <v>40</v>
      </c>
      <c r="DF145" s="30">
        <f t="shared" si="24"/>
        <v>40</v>
      </c>
      <c r="DG145" s="32">
        <f t="shared" si="25"/>
        <v>1</v>
      </c>
      <c r="DH145" s="33" t="s">
        <v>143</v>
      </c>
      <c r="DI145" s="34"/>
      <c r="DJ145" s="35"/>
      <c r="DK145" s="16" t="s">
        <v>144</v>
      </c>
      <c r="DL145" s="16"/>
      <c r="DM145" s="1"/>
      <c r="DN145" s="1"/>
      <c r="DO145" s="1"/>
      <c r="DP145" s="1"/>
      <c r="DQ145" s="1"/>
      <c r="DR145" s="1"/>
      <c r="DS145" s="1"/>
      <c r="DT145" s="1"/>
    </row>
    <row r="146" spans="1:124" ht="15.75" hidden="1" customHeight="1" x14ac:dyDescent="0.25">
      <c r="A146" s="1" t="s">
        <v>218</v>
      </c>
      <c r="B146" s="15">
        <v>390</v>
      </c>
      <c r="C146" s="15" t="s">
        <v>167</v>
      </c>
      <c r="D146" s="16" t="s">
        <v>228</v>
      </c>
      <c r="E146" s="16">
        <v>-8.1074780000000004</v>
      </c>
      <c r="F146" s="16">
        <v>-34.935226999999998</v>
      </c>
      <c r="G146" s="16" t="s">
        <v>136</v>
      </c>
      <c r="H146" s="16" t="s">
        <v>136</v>
      </c>
      <c r="I146" s="16" t="s">
        <v>149</v>
      </c>
      <c r="J146" s="16" t="s">
        <v>137</v>
      </c>
      <c r="K146" s="16">
        <v>30</v>
      </c>
      <c r="L146" s="16" t="s">
        <v>138</v>
      </c>
      <c r="M146" s="16">
        <v>0</v>
      </c>
      <c r="N146" s="16"/>
      <c r="O146" s="16">
        <v>1</v>
      </c>
      <c r="P146" s="17"/>
      <c r="Q146" s="17"/>
      <c r="R146" s="16"/>
      <c r="S146" s="16"/>
      <c r="T146" s="16"/>
      <c r="U146" s="17"/>
      <c r="V146" s="16">
        <v>0</v>
      </c>
      <c r="W146" s="16"/>
      <c r="X146" s="16"/>
      <c r="Y146" s="16">
        <v>0</v>
      </c>
      <c r="Z146" s="16">
        <v>0</v>
      </c>
      <c r="AA146" s="16" t="s">
        <v>139</v>
      </c>
      <c r="AB146" s="16" t="s">
        <v>140</v>
      </c>
      <c r="AC146" s="16">
        <v>26.53</v>
      </c>
      <c r="AD146" s="16">
        <v>6.84</v>
      </c>
      <c r="AE146" s="16">
        <v>1</v>
      </c>
      <c r="AF146" s="16">
        <v>1.3</v>
      </c>
      <c r="AG146" s="16">
        <v>1.84</v>
      </c>
      <c r="AH146" s="16"/>
      <c r="AI146" s="16"/>
      <c r="AJ146" s="16"/>
      <c r="AK146" s="16"/>
      <c r="AL146" s="16"/>
      <c r="AM146" s="16">
        <v>0</v>
      </c>
      <c r="AN146" s="16"/>
      <c r="AO146" s="16">
        <v>0</v>
      </c>
      <c r="AP146" s="16">
        <v>0</v>
      </c>
      <c r="AQ146" s="16">
        <v>0</v>
      </c>
      <c r="AR146" s="17" t="s">
        <v>136</v>
      </c>
      <c r="AS146" s="19">
        <f t="shared" si="3"/>
        <v>0</v>
      </c>
      <c r="AT146" s="19"/>
      <c r="AU146" s="19" t="e">
        <f>VLOOKUP(G146,ABNT5101!$I$3:$J$9,2)</f>
        <v>#N/A</v>
      </c>
      <c r="AV146" s="19" t="e">
        <f>VLOOKUP(G146,ABNT5101!$I$3:$M$9,5)</f>
        <v>#N/A</v>
      </c>
      <c r="AW146" s="17" t="str">
        <f>_xlfn.XLOOKUP(G146,ABNT5101!I:I,ABNT5101!L:L)</f>
        <v>-</v>
      </c>
      <c r="AX146" s="17" t="str">
        <f>_xlfn.XLOOKUP(G146,ABNT5101!$I:$I,ABNT5101!M:M)</f>
        <v>-</v>
      </c>
      <c r="AY146" s="17" t="str">
        <f>_xlfn.XLOOKUP(G146,ABNT5101!$I:$I,ABNT5101!N:N)</f>
        <v>-</v>
      </c>
      <c r="AZ146" s="17" t="str">
        <f>_xlfn.XLOOKUP(G146,ABNT5101!$I:$I,ABNT5101!O:O)</f>
        <v>-</v>
      </c>
      <c r="BA146" s="20" t="e">
        <f t="shared" si="4"/>
        <v>#N/A</v>
      </c>
      <c r="BB146" s="21" t="e">
        <f t="shared" ref="BB146:BC146" si="183">BE146/AU146-1</f>
        <v>#N/A</v>
      </c>
      <c r="BC146" s="21" t="e">
        <f t="shared" si="183"/>
        <v>#N/A</v>
      </c>
      <c r="BD146" s="21" t="str">
        <f t="shared" si="6"/>
        <v>-</v>
      </c>
      <c r="BE146" s="22"/>
      <c r="BF146" s="22"/>
      <c r="BG146" s="22"/>
      <c r="BH146" s="22"/>
      <c r="BI146" s="23"/>
      <c r="BJ146" s="22"/>
      <c r="BK146" s="20" t="e">
        <f t="shared" si="7"/>
        <v>#N/A</v>
      </c>
      <c r="BL146" s="20" t="e">
        <f t="shared" si="8"/>
        <v>#N/A</v>
      </c>
      <c r="BM146" s="20" t="e">
        <f t="shared" si="9"/>
        <v>#N/A</v>
      </c>
      <c r="BN146" s="20" t="str">
        <f t="shared" si="10"/>
        <v>ATENDE</v>
      </c>
      <c r="BO146" s="24" t="str">
        <f t="shared" si="11"/>
        <v>-</v>
      </c>
      <c r="BP146" s="24" t="str">
        <f t="shared" si="80"/>
        <v>P5</v>
      </c>
      <c r="BQ146" s="25">
        <f t="shared" si="13"/>
        <v>-1</v>
      </c>
      <c r="BR146" s="22"/>
      <c r="BS146" s="22"/>
      <c r="BT146" s="24">
        <f>IF(BP146="-","-",_xlfn.XLOOKUP(BP146,ABNT5101!$B$4:$B$9,ABNT5101!$C$4:$C$9))</f>
        <v>5</v>
      </c>
      <c r="BU146" s="24">
        <f>IF(BP146="-","-",_xlfn.XLOOKUP(BP146,ABNT5101!$B$4:$B$9,ABNT5101!$D$4:$D$9))</f>
        <v>1</v>
      </c>
      <c r="BV146" s="20" t="str">
        <f t="shared" si="14"/>
        <v>NÃO ATENDE</v>
      </c>
      <c r="BW146" s="20" t="str">
        <f t="shared" si="15"/>
        <v>NÃO ATENDE</v>
      </c>
      <c r="BX146" s="20" t="str">
        <f t="shared" si="16"/>
        <v>NÃO ATENDE</v>
      </c>
      <c r="BY146" s="24" t="s">
        <v>136</v>
      </c>
      <c r="BZ146" s="25" t="e">
        <f t="shared" si="31"/>
        <v>#VALUE!</v>
      </c>
      <c r="CA146" s="24"/>
      <c r="CB146" s="24"/>
      <c r="CC146" s="20" t="str">
        <f>IF(BY146="-","-",_xlfn.XLOOKUP(BY146,ABNT5101!$B$4:$B$9,ABNT5101!$C$4:$C$9))</f>
        <v>-</v>
      </c>
      <c r="CD146" s="24" t="str">
        <f>IF(BY146="-","-",_xlfn.XLOOKUP(BY146,ABNT5101!$B$4:$B$9,ABNT5101!$D$4:$D$9))</f>
        <v>-</v>
      </c>
      <c r="CE146" s="20" t="str">
        <f t="shared" si="18"/>
        <v>-</v>
      </c>
      <c r="CF146" s="20" t="str">
        <f t="shared" si="19"/>
        <v>-</v>
      </c>
      <c r="CG146" s="20" t="str">
        <f t="shared" si="20"/>
        <v>-</v>
      </c>
      <c r="CH146" s="26" t="e">
        <f>_xlfn.XLOOKUP(CI146,'Banco de dados'!$B:$B,'Banco de dados'!$D:$D)</f>
        <v>#N/A</v>
      </c>
      <c r="CI146" s="27"/>
      <c r="CJ146" s="26" t="e">
        <f>_xlfn.XLOOKUP(CI146,'Banco de dados'!$B:$B,'Banco de dados'!$E:$E)</f>
        <v>#N/A</v>
      </c>
      <c r="CK146" s="26"/>
      <c r="CL146" s="26" t="e">
        <f>IF(CK146="-","-",_xlfn.XLOOKUP(CK146,'Banco de dados'!$B:$B,'Banco de dados'!$E:$E))</f>
        <v>#N/A</v>
      </c>
      <c r="CM146" s="28">
        <f t="shared" si="21"/>
        <v>1</v>
      </c>
      <c r="CN146" s="26">
        <f>_xlfn.XLOOKUP(CI146,'Banco de dados'!$B:$B,'Banco de dados'!$H:$H)</f>
        <v>0</v>
      </c>
      <c r="CO146" s="26" t="e">
        <f t="array" aca="1" ref="CO146" ca="1">_xludf.XLOOKUP(CK146,'Banco de dados'!$B:$B,'Banco de dados'!$H:$H)</f>
        <v>#NAME?</v>
      </c>
      <c r="CP146" s="26" t="e">
        <f t="array" aca="1" ref="CP146" ca="1">_xludf.XLOOKUP(CI146,'Banco de dados'!$B:$B,'Banco de dados'!$F:$F)</f>
        <v>#NAME?</v>
      </c>
      <c r="CQ146" s="26" t="e">
        <f t="array" aca="1" ref="CQ146" ca="1">_xludf.XLOOKUP(CK146,'Banco de dados'!$B:$B,'Banco de dados'!$F:$F)</f>
        <v>#NAME?</v>
      </c>
      <c r="CR146" s="27">
        <v>223</v>
      </c>
      <c r="CS146" s="27"/>
      <c r="CT146" s="26" t="str">
        <f>IF(AG146=0.5,"Suporte",IF(AND(AG146&gt;='Braços de IP'!$B$9,AG146&lt;='Braços de IP'!$D$9),'Braços de IP'!$E$9,IF(AND(AG146&gt;='Braços de IP'!$B$10,AG146&lt;='Braços de IP'!$D$10),'Braços de IP'!$E$10,IF(AND(AG146&gt;='Braços de IP'!$B$11,AG146&lt;='Braços de IP'!$D$11),'Braços de IP'!$E$11,IF(AND(AG146&gt;='Braços de IP'!$B$12,AG146&lt;='Braços de IP'!$D$12),'Braços de IP'!$E$12,IF(AND(AG146&gt;='Braços de IP'!$B$13,AG146&lt;='Braços de IP'!$D$13),'Braços de IP'!$E$13,IF(AND(AG146&gt;='Braços de IP'!$B$14,AG146&lt;='Braços de IP'!$D$14),'Braços de IP'!$E$14,"ERRO")))))))</f>
        <v>Médio I</v>
      </c>
      <c r="CU146" s="27"/>
      <c r="CV146" s="26" t="str">
        <f>IF($CU146="","",VLOOKUP($CU146,'Braços de IP'!$E$9:$I$15,2,0))</f>
        <v/>
      </c>
      <c r="CW146" s="29" t="str">
        <f>IF($CU146="","",VLOOKUP($CU146,'Braços de IP'!$E$9:$I$15,5,0))</f>
        <v/>
      </c>
      <c r="CX146" s="26"/>
      <c r="CY146" s="26"/>
      <c r="CZ146" s="26"/>
      <c r="DA146" s="26"/>
      <c r="DB146" s="26"/>
      <c r="DC146" s="26"/>
      <c r="DD146" s="30">
        <f t="shared" si="22"/>
        <v>0</v>
      </c>
      <c r="DE146" s="31">
        <f t="shared" si="23"/>
        <v>30</v>
      </c>
      <c r="DF146" s="30">
        <f t="shared" si="24"/>
        <v>30</v>
      </c>
      <c r="DG146" s="32">
        <f t="shared" si="25"/>
        <v>1</v>
      </c>
      <c r="DH146" s="33" t="s">
        <v>143</v>
      </c>
      <c r="DI146" s="34"/>
      <c r="DJ146" s="35"/>
      <c r="DK146" s="16" t="s">
        <v>144</v>
      </c>
      <c r="DL146" s="16"/>
    </row>
    <row r="147" spans="1:124" ht="15.75" hidden="1" customHeight="1" x14ac:dyDescent="0.25">
      <c r="A147" s="1" t="s">
        <v>218</v>
      </c>
      <c r="B147" s="15">
        <v>390</v>
      </c>
      <c r="C147" s="15" t="s">
        <v>167</v>
      </c>
      <c r="D147" s="16" t="s">
        <v>228</v>
      </c>
      <c r="E147" s="16">
        <v>-8.1074780000000004</v>
      </c>
      <c r="F147" s="16">
        <v>-34.935226999999998</v>
      </c>
      <c r="G147" s="16" t="s">
        <v>136</v>
      </c>
      <c r="H147" s="16" t="s">
        <v>136</v>
      </c>
      <c r="I147" s="16" t="s">
        <v>149</v>
      </c>
      <c r="J147" s="16" t="s">
        <v>137</v>
      </c>
      <c r="K147" s="16">
        <v>30</v>
      </c>
      <c r="L147" s="16" t="s">
        <v>138</v>
      </c>
      <c r="M147" s="16">
        <v>0</v>
      </c>
      <c r="N147" s="16"/>
      <c r="O147" s="16">
        <v>1</v>
      </c>
      <c r="P147" s="17"/>
      <c r="Q147" s="17"/>
      <c r="R147" s="16"/>
      <c r="S147" s="16"/>
      <c r="T147" s="16"/>
      <c r="U147" s="17"/>
      <c r="V147" s="16">
        <v>0</v>
      </c>
      <c r="W147" s="16"/>
      <c r="X147" s="16"/>
      <c r="Y147" s="16">
        <v>0</v>
      </c>
      <c r="Z147" s="16">
        <v>0</v>
      </c>
      <c r="AA147" s="16" t="s">
        <v>139</v>
      </c>
      <c r="AB147" s="16" t="s">
        <v>140</v>
      </c>
      <c r="AC147" s="16">
        <v>26.53</v>
      </c>
      <c r="AD147" s="16">
        <v>6.84</v>
      </c>
      <c r="AE147" s="16">
        <v>1</v>
      </c>
      <c r="AF147" s="16">
        <v>1.3</v>
      </c>
      <c r="AG147" s="16">
        <v>1.84</v>
      </c>
      <c r="AH147" s="16"/>
      <c r="AI147" s="16"/>
      <c r="AJ147" s="16"/>
      <c r="AK147" s="16"/>
      <c r="AL147" s="16"/>
      <c r="AM147" s="16">
        <v>0</v>
      </c>
      <c r="AN147" s="16"/>
      <c r="AO147" s="16">
        <v>0</v>
      </c>
      <c r="AP147" s="16">
        <v>0</v>
      </c>
      <c r="AQ147" s="16">
        <v>0</v>
      </c>
      <c r="AR147" s="17" t="s">
        <v>136</v>
      </c>
      <c r="AS147" s="19">
        <f t="shared" si="3"/>
        <v>0</v>
      </c>
      <c r="AT147" s="19"/>
      <c r="AU147" s="19" t="e">
        <f>VLOOKUP(G147,ABNT5101!$I$3:$J$9,2)</f>
        <v>#N/A</v>
      </c>
      <c r="AV147" s="19" t="e">
        <f>VLOOKUP(G147,ABNT5101!$I$3:$M$9,5)</f>
        <v>#N/A</v>
      </c>
      <c r="AW147" s="17" t="str">
        <f>_xlfn.XLOOKUP(G147,ABNT5101!I:I,ABNT5101!L:L)</f>
        <v>-</v>
      </c>
      <c r="AX147" s="17" t="str">
        <f>_xlfn.XLOOKUP(G147,ABNT5101!$I:$I,ABNT5101!M:M)</f>
        <v>-</v>
      </c>
      <c r="AY147" s="17" t="str">
        <f>_xlfn.XLOOKUP(G147,ABNT5101!$I:$I,ABNT5101!N:N)</f>
        <v>-</v>
      </c>
      <c r="AZ147" s="17" t="str">
        <f>_xlfn.XLOOKUP(G147,ABNT5101!$I:$I,ABNT5101!O:O)</f>
        <v>-</v>
      </c>
      <c r="BA147" s="20" t="e">
        <f t="shared" si="4"/>
        <v>#N/A</v>
      </c>
      <c r="BB147" s="21" t="e">
        <f t="shared" ref="BB147:BC147" si="184">BE147/AU147-1</f>
        <v>#N/A</v>
      </c>
      <c r="BC147" s="21" t="e">
        <f t="shared" si="184"/>
        <v>#N/A</v>
      </c>
      <c r="BD147" s="21" t="str">
        <f t="shared" si="6"/>
        <v>-</v>
      </c>
      <c r="BE147" s="22"/>
      <c r="BF147" s="22"/>
      <c r="BG147" s="22"/>
      <c r="BH147" s="22"/>
      <c r="BI147" s="23"/>
      <c r="BJ147" s="22"/>
      <c r="BK147" s="20" t="e">
        <f t="shared" si="7"/>
        <v>#N/A</v>
      </c>
      <c r="BL147" s="20" t="e">
        <f t="shared" si="8"/>
        <v>#N/A</v>
      </c>
      <c r="BM147" s="20" t="e">
        <f t="shared" si="9"/>
        <v>#N/A</v>
      </c>
      <c r="BN147" s="20" t="str">
        <f t="shared" si="10"/>
        <v>ATENDE</v>
      </c>
      <c r="BO147" s="24" t="str">
        <f t="shared" si="11"/>
        <v>-</v>
      </c>
      <c r="BP147" s="24" t="str">
        <f t="shared" si="80"/>
        <v>P5</v>
      </c>
      <c r="BQ147" s="25">
        <f t="shared" si="13"/>
        <v>-1</v>
      </c>
      <c r="BR147" s="22"/>
      <c r="BS147" s="22"/>
      <c r="BT147" s="24">
        <f>IF(BP147="-","-",_xlfn.XLOOKUP(BP147,ABNT5101!$B$4:$B$9,ABNT5101!$C$4:$C$9))</f>
        <v>5</v>
      </c>
      <c r="BU147" s="24">
        <f>IF(BP147="-","-",_xlfn.XLOOKUP(BP147,ABNT5101!$B$4:$B$9,ABNT5101!$D$4:$D$9))</f>
        <v>1</v>
      </c>
      <c r="BV147" s="20" t="str">
        <f t="shared" si="14"/>
        <v>NÃO ATENDE</v>
      </c>
      <c r="BW147" s="20" t="str">
        <f t="shared" si="15"/>
        <v>NÃO ATENDE</v>
      </c>
      <c r="BX147" s="20" t="str">
        <f t="shared" si="16"/>
        <v>NÃO ATENDE</v>
      </c>
      <c r="BY147" s="24" t="s">
        <v>136</v>
      </c>
      <c r="BZ147" s="25" t="e">
        <f t="shared" si="31"/>
        <v>#VALUE!</v>
      </c>
      <c r="CA147" s="24"/>
      <c r="CB147" s="24"/>
      <c r="CC147" s="20" t="str">
        <f>IF(BY147="-","-",_xlfn.XLOOKUP(BY147,ABNT5101!$B$4:$B$9,ABNT5101!$C$4:$C$9))</f>
        <v>-</v>
      </c>
      <c r="CD147" s="24" t="str">
        <f>IF(BY147="-","-",_xlfn.XLOOKUP(BY147,ABNT5101!$B$4:$B$9,ABNT5101!$D$4:$D$9))</f>
        <v>-</v>
      </c>
      <c r="CE147" s="20" t="str">
        <f t="shared" si="18"/>
        <v>-</v>
      </c>
      <c r="CF147" s="20" t="str">
        <f t="shared" si="19"/>
        <v>-</v>
      </c>
      <c r="CG147" s="20" t="str">
        <f t="shared" si="20"/>
        <v>-</v>
      </c>
      <c r="CH147" s="26" t="e">
        <f>_xlfn.XLOOKUP(CI147,'Banco de dados'!$B:$B,'Banco de dados'!$D:$D)</f>
        <v>#N/A</v>
      </c>
      <c r="CI147" s="27"/>
      <c r="CJ147" s="26" t="e">
        <f>_xlfn.XLOOKUP(CI147,'Banco de dados'!$B:$B,'Banco de dados'!$E:$E)</f>
        <v>#N/A</v>
      </c>
      <c r="CK147" s="26"/>
      <c r="CL147" s="26" t="e">
        <f>IF(CK147="-","-",_xlfn.XLOOKUP(CK147,'Banco de dados'!$B:$B,'Banco de dados'!$E:$E))</f>
        <v>#N/A</v>
      </c>
      <c r="CM147" s="28">
        <f t="shared" si="21"/>
        <v>1</v>
      </c>
      <c r="CN147" s="26">
        <f>_xlfn.XLOOKUP(CI147,'Banco de dados'!$B:$B,'Banco de dados'!$H:$H)</f>
        <v>0</v>
      </c>
      <c r="CO147" s="26" t="e">
        <f t="array" aca="1" ref="CO147" ca="1">_xludf.XLOOKUP(CK147,'Banco de dados'!$B:$B,'Banco de dados'!$H:$H)</f>
        <v>#NAME?</v>
      </c>
      <c r="CP147" s="26" t="e">
        <f t="array" aca="1" ref="CP147" ca="1">_xludf.XLOOKUP(CI147,'Banco de dados'!$B:$B,'Banco de dados'!$F:$F)</f>
        <v>#NAME?</v>
      </c>
      <c r="CQ147" s="26" t="e">
        <f t="array" aca="1" ref="CQ147" ca="1">_xludf.XLOOKUP(CK147,'Banco de dados'!$B:$B,'Banco de dados'!$F:$F)</f>
        <v>#NAME?</v>
      </c>
      <c r="CR147" s="27">
        <v>224</v>
      </c>
      <c r="CS147" s="27"/>
      <c r="CT147" s="26" t="str">
        <f>IF(AG147=0.5,"Suporte",IF(AND(AG147&gt;='Braços de IP'!$B$9,AG147&lt;='Braços de IP'!$D$9),'Braços de IP'!$E$9,IF(AND(AG147&gt;='Braços de IP'!$B$10,AG147&lt;='Braços de IP'!$D$10),'Braços de IP'!$E$10,IF(AND(AG147&gt;='Braços de IP'!$B$11,AG147&lt;='Braços de IP'!$D$11),'Braços de IP'!$E$11,IF(AND(AG147&gt;='Braços de IP'!$B$12,AG147&lt;='Braços de IP'!$D$12),'Braços de IP'!$E$12,IF(AND(AG147&gt;='Braços de IP'!$B$13,AG147&lt;='Braços de IP'!$D$13),'Braços de IP'!$E$13,IF(AND(AG147&gt;='Braços de IP'!$B$14,AG147&lt;='Braços de IP'!$D$14),'Braços de IP'!$E$14,"ERRO")))))))</f>
        <v>Médio I</v>
      </c>
      <c r="CU147" s="27"/>
      <c r="CV147" s="26" t="str">
        <f>IF($CU147="","",VLOOKUP($CU147,'Braços de IP'!$E$9:$I$15,2,0))</f>
        <v/>
      </c>
      <c r="CW147" s="29" t="str">
        <f>IF($CU147="","",VLOOKUP($CU147,'Braços de IP'!$E$9:$I$15,5,0))</f>
        <v/>
      </c>
      <c r="CX147" s="26"/>
      <c r="CY147" s="26"/>
      <c r="CZ147" s="26"/>
      <c r="DA147" s="26"/>
      <c r="DB147" s="26"/>
      <c r="DC147" s="26"/>
      <c r="DD147" s="30">
        <f t="shared" si="22"/>
        <v>0</v>
      </c>
      <c r="DE147" s="31">
        <f t="shared" si="23"/>
        <v>30</v>
      </c>
      <c r="DF147" s="30">
        <f t="shared" si="24"/>
        <v>30</v>
      </c>
      <c r="DG147" s="32">
        <f t="shared" si="25"/>
        <v>1</v>
      </c>
      <c r="DH147" s="33" t="s">
        <v>143</v>
      </c>
      <c r="DI147" s="34"/>
      <c r="DJ147" s="35"/>
      <c r="DK147" s="16" t="s">
        <v>144</v>
      </c>
      <c r="DL147" s="16"/>
    </row>
    <row r="148" spans="1:124" ht="15.75" hidden="1" customHeight="1" x14ac:dyDescent="0.25">
      <c r="A148" s="1" t="s">
        <v>218</v>
      </c>
      <c r="B148" s="15">
        <v>390</v>
      </c>
      <c r="C148" s="15" t="s">
        <v>167</v>
      </c>
      <c r="D148" s="16" t="s">
        <v>228</v>
      </c>
      <c r="E148" s="16">
        <v>-8.1074780000000004</v>
      </c>
      <c r="F148" s="16">
        <v>-34.935226999999998</v>
      </c>
      <c r="G148" s="16" t="s">
        <v>136</v>
      </c>
      <c r="H148" s="16" t="s">
        <v>136</v>
      </c>
      <c r="I148" s="16" t="s">
        <v>149</v>
      </c>
      <c r="J148" s="16" t="s">
        <v>137</v>
      </c>
      <c r="K148" s="16">
        <v>30</v>
      </c>
      <c r="L148" s="16" t="s">
        <v>138</v>
      </c>
      <c r="M148" s="16">
        <v>0</v>
      </c>
      <c r="N148" s="16"/>
      <c r="O148" s="16">
        <v>1</v>
      </c>
      <c r="P148" s="17"/>
      <c r="Q148" s="17"/>
      <c r="R148" s="16"/>
      <c r="S148" s="16"/>
      <c r="T148" s="16"/>
      <c r="U148" s="17"/>
      <c r="V148" s="16">
        <v>0</v>
      </c>
      <c r="W148" s="16"/>
      <c r="X148" s="16"/>
      <c r="Y148" s="16">
        <v>0</v>
      </c>
      <c r="Z148" s="16">
        <v>0</v>
      </c>
      <c r="AA148" s="16" t="s">
        <v>139</v>
      </c>
      <c r="AB148" s="16" t="s">
        <v>140</v>
      </c>
      <c r="AC148" s="16">
        <v>26.53</v>
      </c>
      <c r="AD148" s="16">
        <v>6.84</v>
      </c>
      <c r="AE148" s="16">
        <v>1</v>
      </c>
      <c r="AF148" s="16">
        <v>1.3</v>
      </c>
      <c r="AG148" s="16">
        <v>1.84</v>
      </c>
      <c r="AH148" s="16"/>
      <c r="AI148" s="16"/>
      <c r="AJ148" s="16"/>
      <c r="AK148" s="16"/>
      <c r="AL148" s="16"/>
      <c r="AM148" s="16">
        <v>0</v>
      </c>
      <c r="AN148" s="16"/>
      <c r="AO148" s="16">
        <v>0</v>
      </c>
      <c r="AP148" s="16">
        <v>0</v>
      </c>
      <c r="AQ148" s="16">
        <v>0</v>
      </c>
      <c r="AR148" s="17" t="s">
        <v>136</v>
      </c>
      <c r="AS148" s="19">
        <f t="shared" si="3"/>
        <v>0</v>
      </c>
      <c r="AT148" s="19"/>
      <c r="AU148" s="19" t="e">
        <f>VLOOKUP(G148,ABNT5101!$I$3:$J$9,2)</f>
        <v>#N/A</v>
      </c>
      <c r="AV148" s="19" t="e">
        <f>VLOOKUP(G148,ABNT5101!$I$3:$M$9,5)</f>
        <v>#N/A</v>
      </c>
      <c r="AW148" s="17" t="str">
        <f>_xlfn.XLOOKUP(G148,ABNT5101!I:I,ABNT5101!L:L)</f>
        <v>-</v>
      </c>
      <c r="AX148" s="17" t="str">
        <f>_xlfn.XLOOKUP(G148,ABNT5101!$I:$I,ABNT5101!M:M)</f>
        <v>-</v>
      </c>
      <c r="AY148" s="17" t="str">
        <f>_xlfn.XLOOKUP(G148,ABNT5101!$I:$I,ABNT5101!N:N)</f>
        <v>-</v>
      </c>
      <c r="AZ148" s="17" t="str">
        <f>_xlfn.XLOOKUP(G148,ABNT5101!$I:$I,ABNT5101!O:O)</f>
        <v>-</v>
      </c>
      <c r="BA148" s="20" t="e">
        <f t="shared" si="4"/>
        <v>#N/A</v>
      </c>
      <c r="BB148" s="21" t="e">
        <f t="shared" ref="BB148:BC148" si="185">BE148/AU148-1</f>
        <v>#N/A</v>
      </c>
      <c r="BC148" s="21" t="e">
        <f t="shared" si="185"/>
        <v>#N/A</v>
      </c>
      <c r="BD148" s="21" t="str">
        <f t="shared" si="6"/>
        <v>-</v>
      </c>
      <c r="BE148" s="22"/>
      <c r="BF148" s="22"/>
      <c r="BG148" s="22"/>
      <c r="BH148" s="22"/>
      <c r="BI148" s="23"/>
      <c r="BJ148" s="22"/>
      <c r="BK148" s="20" t="e">
        <f t="shared" si="7"/>
        <v>#N/A</v>
      </c>
      <c r="BL148" s="20" t="e">
        <f t="shared" si="8"/>
        <v>#N/A</v>
      </c>
      <c r="BM148" s="20" t="e">
        <f t="shared" si="9"/>
        <v>#N/A</v>
      </c>
      <c r="BN148" s="20" t="str">
        <f t="shared" si="10"/>
        <v>ATENDE</v>
      </c>
      <c r="BO148" s="24" t="str">
        <f t="shared" si="11"/>
        <v>-</v>
      </c>
      <c r="BP148" s="24" t="str">
        <f t="shared" si="80"/>
        <v>P5</v>
      </c>
      <c r="BQ148" s="25">
        <f t="shared" si="13"/>
        <v>-1</v>
      </c>
      <c r="BR148" s="22"/>
      <c r="BS148" s="22"/>
      <c r="BT148" s="24">
        <f>IF(BP148="-","-",_xlfn.XLOOKUP(BP148,ABNT5101!$B$4:$B$9,ABNT5101!$C$4:$C$9))</f>
        <v>5</v>
      </c>
      <c r="BU148" s="24">
        <f>IF(BP148="-","-",_xlfn.XLOOKUP(BP148,ABNT5101!$B$4:$B$9,ABNT5101!$D$4:$D$9))</f>
        <v>1</v>
      </c>
      <c r="BV148" s="20" t="str">
        <f t="shared" si="14"/>
        <v>NÃO ATENDE</v>
      </c>
      <c r="BW148" s="20" t="str">
        <f t="shared" si="15"/>
        <v>NÃO ATENDE</v>
      </c>
      <c r="BX148" s="20" t="str">
        <f t="shared" si="16"/>
        <v>NÃO ATENDE</v>
      </c>
      <c r="BY148" s="24" t="s">
        <v>136</v>
      </c>
      <c r="BZ148" s="25" t="e">
        <f t="shared" si="31"/>
        <v>#VALUE!</v>
      </c>
      <c r="CA148" s="24"/>
      <c r="CB148" s="24"/>
      <c r="CC148" s="20" t="str">
        <f>IF(BY148="-","-",_xlfn.XLOOKUP(BY148,ABNT5101!$B$4:$B$9,ABNT5101!$C$4:$C$9))</f>
        <v>-</v>
      </c>
      <c r="CD148" s="24" t="str">
        <f>IF(BY148="-","-",_xlfn.XLOOKUP(BY148,ABNT5101!$B$4:$B$9,ABNT5101!$D$4:$D$9))</f>
        <v>-</v>
      </c>
      <c r="CE148" s="20" t="str">
        <f t="shared" si="18"/>
        <v>-</v>
      </c>
      <c r="CF148" s="20" t="str">
        <f t="shared" si="19"/>
        <v>-</v>
      </c>
      <c r="CG148" s="20" t="str">
        <f t="shared" si="20"/>
        <v>-</v>
      </c>
      <c r="CH148" s="26" t="e">
        <f>_xlfn.XLOOKUP(CI148,'Banco de dados'!$B:$B,'Banco de dados'!$D:$D)</f>
        <v>#N/A</v>
      </c>
      <c r="CI148" s="27"/>
      <c r="CJ148" s="26" t="e">
        <f>_xlfn.XLOOKUP(CI148,'Banco de dados'!$B:$B,'Banco de dados'!$E:$E)</f>
        <v>#N/A</v>
      </c>
      <c r="CK148" s="26"/>
      <c r="CL148" s="26" t="e">
        <f>IF(CK148="-","-",_xlfn.XLOOKUP(CK148,'Banco de dados'!$B:$B,'Banco de dados'!$E:$E))</f>
        <v>#N/A</v>
      </c>
      <c r="CM148" s="28">
        <f t="shared" si="21"/>
        <v>1</v>
      </c>
      <c r="CN148" s="26">
        <f>_xlfn.XLOOKUP(CI148,'Banco de dados'!$B:$B,'Banco de dados'!$H:$H)</f>
        <v>0</v>
      </c>
      <c r="CO148" s="26" t="e">
        <f t="array" aca="1" ref="CO148" ca="1">_xludf.XLOOKUP(CK148,'Banco de dados'!$B:$B,'Banco de dados'!$H:$H)</f>
        <v>#NAME?</v>
      </c>
      <c r="CP148" s="26" t="e">
        <f t="array" aca="1" ref="CP148" ca="1">_xludf.XLOOKUP(CI148,'Banco de dados'!$B:$B,'Banco de dados'!$F:$F)</f>
        <v>#NAME?</v>
      </c>
      <c r="CQ148" s="26" t="e">
        <f t="array" aca="1" ref="CQ148" ca="1">_xludf.XLOOKUP(CK148,'Banco de dados'!$B:$B,'Banco de dados'!$F:$F)</f>
        <v>#NAME?</v>
      </c>
      <c r="CR148" s="27">
        <v>225</v>
      </c>
      <c r="CS148" s="27"/>
      <c r="CT148" s="26" t="str">
        <f>IF(AG148=0.5,"Suporte",IF(AND(AG148&gt;='Braços de IP'!$B$9,AG148&lt;='Braços de IP'!$D$9),'Braços de IP'!$E$9,IF(AND(AG148&gt;='Braços de IP'!$B$10,AG148&lt;='Braços de IP'!$D$10),'Braços de IP'!$E$10,IF(AND(AG148&gt;='Braços de IP'!$B$11,AG148&lt;='Braços de IP'!$D$11),'Braços de IP'!$E$11,IF(AND(AG148&gt;='Braços de IP'!$B$12,AG148&lt;='Braços de IP'!$D$12),'Braços de IP'!$E$12,IF(AND(AG148&gt;='Braços de IP'!$B$13,AG148&lt;='Braços de IP'!$D$13),'Braços de IP'!$E$13,IF(AND(AG148&gt;='Braços de IP'!$B$14,AG148&lt;='Braços de IP'!$D$14),'Braços de IP'!$E$14,"ERRO")))))))</f>
        <v>Médio I</v>
      </c>
      <c r="CU148" s="27"/>
      <c r="CV148" s="26" t="str">
        <f>IF($CU148="","",VLOOKUP($CU148,'Braços de IP'!$E$9:$I$15,2,0))</f>
        <v/>
      </c>
      <c r="CW148" s="29" t="str">
        <f>IF($CU148="","",VLOOKUP($CU148,'Braços de IP'!$E$9:$I$15,5,0))</f>
        <v/>
      </c>
      <c r="CX148" s="26"/>
      <c r="CY148" s="26"/>
      <c r="CZ148" s="26"/>
      <c r="DA148" s="26"/>
      <c r="DB148" s="26"/>
      <c r="DC148" s="26"/>
      <c r="DD148" s="30">
        <f t="shared" si="22"/>
        <v>0</v>
      </c>
      <c r="DE148" s="31">
        <f t="shared" si="23"/>
        <v>30</v>
      </c>
      <c r="DF148" s="30">
        <f t="shared" si="24"/>
        <v>30</v>
      </c>
      <c r="DG148" s="32">
        <f t="shared" si="25"/>
        <v>1</v>
      </c>
      <c r="DH148" s="33" t="s">
        <v>143</v>
      </c>
      <c r="DI148" s="34"/>
      <c r="DJ148" s="35"/>
      <c r="DK148" s="16" t="s">
        <v>144</v>
      </c>
      <c r="DL148" s="16"/>
    </row>
    <row r="149" spans="1:124" ht="15.75" hidden="1" customHeight="1" x14ac:dyDescent="0.25">
      <c r="A149" s="1" t="s">
        <v>145</v>
      </c>
      <c r="B149" s="15">
        <v>391</v>
      </c>
      <c r="C149" s="15" t="s">
        <v>146</v>
      </c>
      <c r="D149" s="16" t="s">
        <v>229</v>
      </c>
      <c r="E149" s="16">
        <v>-8.1294400000000007</v>
      </c>
      <c r="F149" s="16">
        <v>-34.934116000000003</v>
      </c>
      <c r="G149" s="16" t="s">
        <v>160</v>
      </c>
      <c r="H149" s="16" t="s">
        <v>136</v>
      </c>
      <c r="I149" s="16" t="s">
        <v>135</v>
      </c>
      <c r="J149" s="16" t="s">
        <v>137</v>
      </c>
      <c r="K149" s="16">
        <v>70</v>
      </c>
      <c r="L149" s="16" t="s">
        <v>138</v>
      </c>
      <c r="M149" s="16">
        <v>0</v>
      </c>
      <c r="N149" s="16"/>
      <c r="O149" s="16">
        <v>1</v>
      </c>
      <c r="P149" s="17">
        <v>0.67</v>
      </c>
      <c r="Q149" s="17">
        <v>5.75</v>
      </c>
      <c r="R149" s="16"/>
      <c r="S149" s="16"/>
      <c r="T149" s="16"/>
      <c r="U149" s="17">
        <v>1.67</v>
      </c>
      <c r="V149" s="16">
        <v>0</v>
      </c>
      <c r="W149" s="16"/>
      <c r="X149" s="16"/>
      <c r="Y149" s="16">
        <v>0</v>
      </c>
      <c r="Z149" s="16">
        <v>0</v>
      </c>
      <c r="AA149" s="16" t="s">
        <v>139</v>
      </c>
      <c r="AB149" s="16" t="s">
        <v>140</v>
      </c>
      <c r="AC149" s="16">
        <v>17.27</v>
      </c>
      <c r="AD149" s="16">
        <v>7.08</v>
      </c>
      <c r="AE149" s="16">
        <v>1</v>
      </c>
      <c r="AF149" s="16">
        <v>0.57999999999999996</v>
      </c>
      <c r="AG149" s="16">
        <v>2.17</v>
      </c>
      <c r="AH149" s="16"/>
      <c r="AI149" s="16"/>
      <c r="AJ149" s="16"/>
      <c r="AK149" s="16"/>
      <c r="AL149" s="16"/>
      <c r="AM149" s="16">
        <v>0</v>
      </c>
      <c r="AN149" s="16"/>
      <c r="AO149" s="16">
        <v>0</v>
      </c>
      <c r="AP149" s="16">
        <v>0</v>
      </c>
      <c r="AQ149" s="16">
        <v>0</v>
      </c>
      <c r="AR149" s="17" t="s">
        <v>136</v>
      </c>
      <c r="AS149" s="19">
        <f t="shared" si="3"/>
        <v>0</v>
      </c>
      <c r="AT149" s="19"/>
      <c r="AU149" s="19">
        <f>VLOOKUP(G149,ABNT5101!$I$3:$J$9,2)</f>
        <v>10</v>
      </c>
      <c r="AV149" s="19">
        <f>VLOOKUP(G149,ABNT5101!$I$3:$M$9,5)</f>
        <v>0.18</v>
      </c>
      <c r="AW149" s="17" t="str">
        <f>_xlfn.XLOOKUP(G149,ABNT5101!I:I,ABNT5101!L:L)</f>
        <v>-</v>
      </c>
      <c r="AX149" s="17">
        <f>_xlfn.XLOOKUP(G149,ABNT5101!$I:$I,ABNT5101!M:M)</f>
        <v>0.18</v>
      </c>
      <c r="AY149" s="17" t="str">
        <f>_xlfn.XLOOKUP(G149,ABNT5101!$I:$I,ABNT5101!N:N)</f>
        <v>-</v>
      </c>
      <c r="AZ149" s="17">
        <f>_xlfn.XLOOKUP(G149,ABNT5101!$I:$I,ABNT5101!O:O)</f>
        <v>16</v>
      </c>
      <c r="BA149" s="20" t="str">
        <f t="shared" si="4"/>
        <v>ATENDE</v>
      </c>
      <c r="BB149" s="21">
        <f t="shared" ref="BB149:BC149" si="186">BE149/AU149-1</f>
        <v>0.45799999999999996</v>
      </c>
      <c r="BC149" s="21">
        <f t="shared" si="186"/>
        <v>3.2777777777777777</v>
      </c>
      <c r="BD149" s="21" t="str">
        <f t="shared" si="6"/>
        <v>-</v>
      </c>
      <c r="BE149" s="22">
        <v>14.58</v>
      </c>
      <c r="BF149" s="22">
        <v>0.77</v>
      </c>
      <c r="BG149" s="22"/>
      <c r="BH149" s="22"/>
      <c r="BI149" s="23"/>
      <c r="BJ149" s="22"/>
      <c r="BK149" s="20" t="str">
        <f t="shared" si="7"/>
        <v>ATENDE</v>
      </c>
      <c r="BL149" s="20" t="str">
        <f t="shared" si="8"/>
        <v>ATENDE</v>
      </c>
      <c r="BM149" s="20" t="str">
        <f t="shared" si="9"/>
        <v>ATENDE</v>
      </c>
      <c r="BN149" s="20" t="str">
        <f t="shared" si="10"/>
        <v>ATENDE</v>
      </c>
      <c r="BO149" s="24" t="str">
        <f t="shared" si="11"/>
        <v>C4</v>
      </c>
      <c r="BP149" s="24" t="str">
        <f t="shared" si="80"/>
        <v>P6</v>
      </c>
      <c r="BQ149" s="25">
        <f t="shared" si="13"/>
        <v>3.0433333333333339</v>
      </c>
      <c r="BR149" s="22">
        <v>12.13</v>
      </c>
      <c r="BS149" s="22">
        <v>9.6999999999999993</v>
      </c>
      <c r="BT149" s="24">
        <f>IF(BP149="-","-",_xlfn.XLOOKUP(BP149,ABNT5101!$B$4:$B$9,ABNT5101!$C$4:$C$9))</f>
        <v>3</v>
      </c>
      <c r="BU149" s="24">
        <f>IF(BP149="-","-",_xlfn.XLOOKUP(BP149,ABNT5101!$B$4:$B$9,ABNT5101!$D$4:$D$9))</f>
        <v>0.6</v>
      </c>
      <c r="BV149" s="20" t="str">
        <f t="shared" si="14"/>
        <v>ATENDE</v>
      </c>
      <c r="BW149" s="20" t="str">
        <f t="shared" si="15"/>
        <v>ATENDE</v>
      </c>
      <c r="BX149" s="20" t="str">
        <f t="shared" si="16"/>
        <v>ATENDE</v>
      </c>
      <c r="BY149" s="24" t="str">
        <f t="shared" ref="BY149:BY160" si="187">BP149</f>
        <v>P6</v>
      </c>
      <c r="BZ149" s="25">
        <f t="shared" si="31"/>
        <v>3</v>
      </c>
      <c r="CA149" s="24">
        <v>12</v>
      </c>
      <c r="CB149" s="24">
        <v>9.73</v>
      </c>
      <c r="CC149" s="20">
        <f>IF(BY149="-","-",_xlfn.XLOOKUP(BY149,ABNT5101!$B$4:$B$9,ABNT5101!$C$4:$C$9))</f>
        <v>3</v>
      </c>
      <c r="CD149" s="24">
        <f>IF(BY149="-","-",_xlfn.XLOOKUP(BY149,ABNT5101!$B$4:$B$9,ABNT5101!$D$4:$D$9))</f>
        <v>0.6</v>
      </c>
      <c r="CE149" s="20" t="str">
        <f t="shared" si="18"/>
        <v>ATENDE</v>
      </c>
      <c r="CF149" s="20" t="str">
        <f t="shared" si="19"/>
        <v>ATENDE</v>
      </c>
      <c r="CG149" s="20" t="str">
        <f t="shared" si="20"/>
        <v>ATENDE</v>
      </c>
      <c r="CH149" s="26" t="str">
        <f>_xlfn.XLOOKUP(CI149,'Banco de dados'!$B:$B,'Banco de dados'!$D:$D)</f>
        <v>LEDSTAR</v>
      </c>
      <c r="CI149" s="47" t="s">
        <v>268</v>
      </c>
      <c r="CJ149" s="26" t="str">
        <f>_xlfn.XLOOKUP(CI149,'Banco de dados'!$B:$B,'Banco de dados'!$E:$E)</f>
        <v>LUM LED SL VT 9.1 28W</v>
      </c>
      <c r="CK149" s="26"/>
      <c r="CL149" s="26" t="e">
        <f>IF(CK149="-","-",_xlfn.XLOOKUP(CK149,'Banco de dados'!$B:$B,'Banco de dados'!$E:$E))</f>
        <v>#N/A</v>
      </c>
      <c r="CM149" s="28">
        <f t="shared" si="21"/>
        <v>1</v>
      </c>
      <c r="CN149" s="26">
        <f>_xlfn.XLOOKUP(CI149,'Banco de dados'!$B:$B,'Banco de dados'!$H:$H)</f>
        <v>28</v>
      </c>
      <c r="CO149" s="26" t="e">
        <f t="array" aca="1" ref="CO149" ca="1">_xludf.XLOOKUP(CK149,'Banco de dados'!$B:$B,'Banco de dados'!$H:$H)</f>
        <v>#NAME?</v>
      </c>
      <c r="CP149" s="26" t="e">
        <f t="array" aca="1" ref="CP149" ca="1">_xludf.XLOOKUP(CI149,'Banco de dados'!$B:$B,'Banco de dados'!$F:$F)</f>
        <v>#NAME?</v>
      </c>
      <c r="CQ149" s="26" t="e">
        <f t="array" aca="1" ref="CQ149" ca="1">_xludf.XLOOKUP(CK149,'Banco de dados'!$B:$B,'Banco de dados'!$F:$F)</f>
        <v>#NAME?</v>
      </c>
      <c r="CR149" s="27">
        <v>226</v>
      </c>
      <c r="CS149" s="27"/>
      <c r="CT149" s="26" t="str">
        <f>IF(AG149=0.5,"Suporte",IF(AND(AG149&gt;='Braços de IP'!$B$9,AG149&lt;='Braços de IP'!$D$9),'Braços de IP'!$E$9,IF(AND(AG149&gt;='Braços de IP'!$B$10,AG149&lt;='Braços de IP'!$D$10),'Braços de IP'!$E$10,IF(AND(AG149&gt;='Braços de IP'!$B$11,AG149&lt;='Braços de IP'!$D$11),'Braços de IP'!$E$11,IF(AND(AG149&gt;='Braços de IP'!$B$12,AG149&lt;='Braços de IP'!$D$12),'Braços de IP'!$E$12,IF(AND(AG149&gt;='Braços de IP'!$B$13,AG149&lt;='Braços de IP'!$D$13),'Braços de IP'!$E$13,IF(AND(AG149&gt;='Braços de IP'!$B$14,AG149&lt;='Braços de IP'!$D$14),'Braços de IP'!$E$14,"ERRO")))))))</f>
        <v>Médio I</v>
      </c>
      <c r="CU149" s="27"/>
      <c r="CV149" s="26" t="str">
        <f>IF($CU149="","",VLOOKUP($CU149,'Braços de IP'!$E$9:$I$15,2,0))</f>
        <v/>
      </c>
      <c r="CW149" s="29" t="str">
        <f>IF($CU149="","",VLOOKUP($CU149,'Braços de IP'!$E$9:$I$15,5,0))</f>
        <v/>
      </c>
      <c r="CX149" s="26"/>
      <c r="CY149" s="26"/>
      <c r="CZ149" s="26"/>
      <c r="DA149" s="26"/>
      <c r="DB149" s="26"/>
      <c r="DC149" s="26"/>
      <c r="DD149" s="30">
        <f t="shared" si="22"/>
        <v>28</v>
      </c>
      <c r="DE149" s="31">
        <f t="shared" si="23"/>
        <v>70</v>
      </c>
      <c r="DF149" s="30">
        <f t="shared" si="24"/>
        <v>98</v>
      </c>
      <c r="DG149" s="32">
        <f t="shared" si="25"/>
        <v>0.6</v>
      </c>
      <c r="DH149" s="33" t="s">
        <v>143</v>
      </c>
      <c r="DI149" s="34"/>
      <c r="DJ149" s="35"/>
      <c r="DK149" s="16" t="s">
        <v>144</v>
      </c>
      <c r="DL149" s="16"/>
    </row>
    <row r="150" spans="1:124" ht="15.75" hidden="1" customHeight="1" x14ac:dyDescent="0.25">
      <c r="A150" s="1" t="s">
        <v>145</v>
      </c>
      <c r="B150" s="15">
        <v>391</v>
      </c>
      <c r="C150" s="15" t="s">
        <v>146</v>
      </c>
      <c r="D150" s="16" t="s">
        <v>229</v>
      </c>
      <c r="E150" s="16">
        <v>-8.1294400000000007</v>
      </c>
      <c r="F150" s="16">
        <v>-34.934116000000003</v>
      </c>
      <c r="G150" s="16" t="s">
        <v>160</v>
      </c>
      <c r="H150" s="16" t="s">
        <v>136</v>
      </c>
      <c r="I150" s="16" t="s">
        <v>135</v>
      </c>
      <c r="J150" s="16" t="s">
        <v>137</v>
      </c>
      <c r="K150" s="16">
        <v>70</v>
      </c>
      <c r="L150" s="16" t="s">
        <v>138</v>
      </c>
      <c r="M150" s="16">
        <v>0</v>
      </c>
      <c r="N150" s="16"/>
      <c r="O150" s="16">
        <v>1</v>
      </c>
      <c r="P150" s="17">
        <v>0.67</v>
      </c>
      <c r="Q150" s="17">
        <v>5.75</v>
      </c>
      <c r="R150" s="16"/>
      <c r="S150" s="16"/>
      <c r="T150" s="16"/>
      <c r="U150" s="17">
        <v>1.67</v>
      </c>
      <c r="V150" s="16">
        <v>0</v>
      </c>
      <c r="W150" s="16"/>
      <c r="X150" s="16"/>
      <c r="Y150" s="16">
        <v>0</v>
      </c>
      <c r="Z150" s="16">
        <v>0</v>
      </c>
      <c r="AA150" s="16" t="s">
        <v>139</v>
      </c>
      <c r="AB150" s="16" t="s">
        <v>140</v>
      </c>
      <c r="AC150" s="16">
        <v>17.27</v>
      </c>
      <c r="AD150" s="16">
        <v>7.08</v>
      </c>
      <c r="AE150" s="16">
        <v>1</v>
      </c>
      <c r="AF150" s="16">
        <v>0.57999999999999996</v>
      </c>
      <c r="AG150" s="16">
        <v>2.17</v>
      </c>
      <c r="AH150" s="16"/>
      <c r="AI150" s="16"/>
      <c r="AJ150" s="16"/>
      <c r="AK150" s="16"/>
      <c r="AL150" s="16"/>
      <c r="AM150" s="16">
        <v>0</v>
      </c>
      <c r="AN150" s="16"/>
      <c r="AO150" s="16">
        <v>0</v>
      </c>
      <c r="AP150" s="16">
        <v>0</v>
      </c>
      <c r="AQ150" s="16">
        <v>0</v>
      </c>
      <c r="AR150" s="17" t="s">
        <v>136</v>
      </c>
      <c r="AS150" s="19">
        <f t="shared" si="3"/>
        <v>0</v>
      </c>
      <c r="AT150" s="19"/>
      <c r="AU150" s="19">
        <f>VLOOKUP(G150,ABNT5101!$I$3:$J$9,2)</f>
        <v>10</v>
      </c>
      <c r="AV150" s="19">
        <f>VLOOKUP(G150,ABNT5101!$I$3:$M$9,5)</f>
        <v>0.18</v>
      </c>
      <c r="AW150" s="17" t="str">
        <f>_xlfn.XLOOKUP(G150,ABNT5101!I:I,ABNT5101!L:L)</f>
        <v>-</v>
      </c>
      <c r="AX150" s="17">
        <f>_xlfn.XLOOKUP(G150,ABNT5101!$I:$I,ABNT5101!M:M)</f>
        <v>0.18</v>
      </c>
      <c r="AY150" s="17" t="str">
        <f>_xlfn.XLOOKUP(G150,ABNT5101!$I:$I,ABNT5101!N:N)</f>
        <v>-</v>
      </c>
      <c r="AZ150" s="17">
        <f>_xlfn.XLOOKUP(G150,ABNT5101!$I:$I,ABNT5101!O:O)</f>
        <v>16</v>
      </c>
      <c r="BA150" s="20" t="str">
        <f t="shared" si="4"/>
        <v>ATENDE</v>
      </c>
      <c r="BB150" s="21">
        <f t="shared" ref="BB150:BC150" si="188">BE150/AU150-1</f>
        <v>0.21899999999999986</v>
      </c>
      <c r="BC150" s="21">
        <f t="shared" si="188"/>
        <v>3.666666666666667</v>
      </c>
      <c r="BD150" s="21" t="str">
        <f t="shared" si="6"/>
        <v>-</v>
      </c>
      <c r="BE150" s="22">
        <v>12.19</v>
      </c>
      <c r="BF150" s="22">
        <v>0.84</v>
      </c>
      <c r="BG150" s="22"/>
      <c r="BH150" s="22"/>
      <c r="BI150" s="23"/>
      <c r="BJ150" s="22"/>
      <c r="BK150" s="20" t="str">
        <f t="shared" si="7"/>
        <v>ATENDE</v>
      </c>
      <c r="BL150" s="20" t="str">
        <f t="shared" si="8"/>
        <v>ATENDE</v>
      </c>
      <c r="BM150" s="20" t="str">
        <f t="shared" si="9"/>
        <v>ATENDE</v>
      </c>
      <c r="BN150" s="20" t="str">
        <f t="shared" si="10"/>
        <v>ATENDE</v>
      </c>
      <c r="BO150" s="24" t="str">
        <f t="shared" si="11"/>
        <v>C4</v>
      </c>
      <c r="BP150" s="24" t="str">
        <f t="shared" si="80"/>
        <v>P6</v>
      </c>
      <c r="BQ150" s="25">
        <f t="shared" si="13"/>
        <v>2.31</v>
      </c>
      <c r="BR150" s="22">
        <v>9.93</v>
      </c>
      <c r="BS150" s="22">
        <v>8.4600000000000009</v>
      </c>
      <c r="BT150" s="24">
        <f>IF(BP150="-","-",_xlfn.XLOOKUP(BP150,ABNT5101!$B$4:$B$9,ABNT5101!$C$4:$C$9))</f>
        <v>3</v>
      </c>
      <c r="BU150" s="24">
        <f>IF(BP150="-","-",_xlfn.XLOOKUP(BP150,ABNT5101!$B$4:$B$9,ABNT5101!$D$4:$D$9))</f>
        <v>0.6</v>
      </c>
      <c r="BV150" s="20" t="str">
        <f t="shared" si="14"/>
        <v>ATENDE</v>
      </c>
      <c r="BW150" s="20" t="str">
        <f t="shared" si="15"/>
        <v>ATENDE</v>
      </c>
      <c r="BX150" s="20" t="str">
        <f t="shared" si="16"/>
        <v>ATENDE</v>
      </c>
      <c r="BY150" s="24" t="str">
        <f t="shared" si="187"/>
        <v>P6</v>
      </c>
      <c r="BZ150" s="25">
        <f t="shared" si="31"/>
        <v>2.3800000000000003</v>
      </c>
      <c r="CA150" s="24">
        <v>10.14</v>
      </c>
      <c r="CB150" s="24">
        <v>8.94</v>
      </c>
      <c r="CC150" s="20">
        <f>IF(BY150="-","-",_xlfn.XLOOKUP(BY150,ABNT5101!$B$4:$B$9,ABNT5101!$C$4:$C$9))</f>
        <v>3</v>
      </c>
      <c r="CD150" s="24">
        <f>IF(BY150="-","-",_xlfn.XLOOKUP(BY150,ABNT5101!$B$4:$B$9,ABNT5101!$D$4:$D$9))</f>
        <v>0.6</v>
      </c>
      <c r="CE150" s="20" t="str">
        <f t="shared" si="18"/>
        <v>ATENDE</v>
      </c>
      <c r="CF150" s="20" t="str">
        <f t="shared" si="19"/>
        <v>ATENDE</v>
      </c>
      <c r="CG150" s="20" t="str">
        <f t="shared" si="20"/>
        <v>ATENDE</v>
      </c>
      <c r="CH150" s="26" t="str">
        <f>_xlfn.XLOOKUP(CI150,'Banco de dados'!$B:$B,'Banco de dados'!$D:$D)</f>
        <v>SX LIGHTING</v>
      </c>
      <c r="CI150" s="27" t="s">
        <v>271</v>
      </c>
      <c r="CJ150" s="26" t="str">
        <f>_xlfn.XLOOKUP(CI150,'Banco de dados'!$B:$B,'Banco de dados'!$E:$E)</f>
        <v>SXINEVO020K50L12CZF7PHF</v>
      </c>
      <c r="CK150" s="26"/>
      <c r="CL150" s="26" t="e">
        <f>IF(CK150="-","-",_xlfn.XLOOKUP(CK150,'Banco de dados'!$B:$B,'Banco de dados'!$E:$E))</f>
        <v>#N/A</v>
      </c>
      <c r="CM150" s="28">
        <f t="shared" si="21"/>
        <v>1</v>
      </c>
      <c r="CN150" s="26">
        <f>_xlfn.XLOOKUP(CI150,'Banco de dados'!$B:$B,'Banco de dados'!$H:$H)</f>
        <v>22.5</v>
      </c>
      <c r="CO150" s="26" t="e">
        <f t="array" aca="1" ref="CO150" ca="1">_xludf.XLOOKUP(CK150,'Banco de dados'!$B:$B,'Banco de dados'!$H:$H)</f>
        <v>#NAME?</v>
      </c>
      <c r="CP150" s="26" t="e">
        <f t="array" aca="1" ref="CP150" ca="1">_xludf.XLOOKUP(CI150,'Banco de dados'!$B:$B,'Banco de dados'!$F:$F)</f>
        <v>#NAME?</v>
      </c>
      <c r="CQ150" s="26" t="e">
        <f t="array" aca="1" ref="CQ150" ca="1">_xludf.XLOOKUP(CK150,'Banco de dados'!$B:$B,'Banco de dados'!$F:$F)</f>
        <v>#NAME?</v>
      </c>
      <c r="CR150" s="27">
        <v>227</v>
      </c>
      <c r="CS150" s="27"/>
      <c r="CT150" s="26" t="str">
        <f>IF(AG150=0.5,"Suporte",IF(AND(AG150&gt;='Braços de IP'!$B$9,AG150&lt;='Braços de IP'!$D$9),'Braços de IP'!$E$9,IF(AND(AG150&gt;='Braços de IP'!$B$10,AG150&lt;='Braços de IP'!$D$10),'Braços de IP'!$E$10,IF(AND(AG150&gt;='Braços de IP'!$B$11,AG150&lt;='Braços de IP'!$D$11),'Braços de IP'!$E$11,IF(AND(AG150&gt;='Braços de IP'!$B$12,AG150&lt;='Braços de IP'!$D$12),'Braços de IP'!$E$12,IF(AND(AG150&gt;='Braços de IP'!$B$13,AG150&lt;='Braços de IP'!$D$13),'Braços de IP'!$E$13,IF(AND(AG150&gt;='Braços de IP'!$B$14,AG150&lt;='Braços de IP'!$D$14),'Braços de IP'!$E$14,"ERRO")))))))</f>
        <v>Médio I</v>
      </c>
      <c r="CU150" s="27"/>
      <c r="CV150" s="26" t="str">
        <f>IF($CU150="","",VLOOKUP($CU150,'Braços de IP'!$E$9:$I$15,2,0))</f>
        <v/>
      </c>
      <c r="CW150" s="29" t="str">
        <f>IF($CU150="","",VLOOKUP($CU150,'Braços de IP'!$E$9:$I$15,5,0))</f>
        <v/>
      </c>
      <c r="CX150" s="26"/>
      <c r="CY150" s="26"/>
      <c r="CZ150" s="26"/>
      <c r="DA150" s="26"/>
      <c r="DB150" s="26"/>
      <c r="DC150" s="26"/>
      <c r="DD150" s="30">
        <f t="shared" si="22"/>
        <v>22.5</v>
      </c>
      <c r="DE150" s="31">
        <f t="shared" si="23"/>
        <v>70</v>
      </c>
      <c r="DF150" s="30">
        <f t="shared" si="24"/>
        <v>92.5</v>
      </c>
      <c r="DG150" s="32">
        <f t="shared" si="25"/>
        <v>0.6785714285714286</v>
      </c>
      <c r="DH150" s="33" t="s">
        <v>143</v>
      </c>
      <c r="DI150" s="34"/>
      <c r="DJ150" s="35"/>
      <c r="DK150" s="16" t="s">
        <v>144</v>
      </c>
      <c r="DL150" s="16"/>
    </row>
    <row r="151" spans="1:124" ht="15.75" hidden="1" customHeight="1" x14ac:dyDescent="0.25">
      <c r="A151" s="1" t="s">
        <v>145</v>
      </c>
      <c r="B151" s="15">
        <v>391</v>
      </c>
      <c r="C151" s="15" t="s">
        <v>146</v>
      </c>
      <c r="D151" s="16" t="s">
        <v>229</v>
      </c>
      <c r="E151" s="16">
        <v>-8.1294400000000007</v>
      </c>
      <c r="F151" s="16">
        <v>-34.934116000000003</v>
      </c>
      <c r="G151" s="16" t="s">
        <v>160</v>
      </c>
      <c r="H151" s="16" t="s">
        <v>136</v>
      </c>
      <c r="I151" s="16" t="s">
        <v>135</v>
      </c>
      <c r="J151" s="16" t="s">
        <v>137</v>
      </c>
      <c r="K151" s="16">
        <v>70</v>
      </c>
      <c r="L151" s="16" t="s">
        <v>138</v>
      </c>
      <c r="M151" s="16">
        <v>0</v>
      </c>
      <c r="N151" s="16"/>
      <c r="O151" s="16">
        <v>1</v>
      </c>
      <c r="P151" s="17">
        <v>0.67</v>
      </c>
      <c r="Q151" s="17">
        <v>5.75</v>
      </c>
      <c r="R151" s="16"/>
      <c r="S151" s="16"/>
      <c r="T151" s="16"/>
      <c r="U151" s="17">
        <v>1.67</v>
      </c>
      <c r="V151" s="16">
        <v>0</v>
      </c>
      <c r="W151" s="16"/>
      <c r="X151" s="16"/>
      <c r="Y151" s="16">
        <v>0</v>
      </c>
      <c r="Z151" s="16">
        <v>0</v>
      </c>
      <c r="AA151" s="16" t="s">
        <v>139</v>
      </c>
      <c r="AB151" s="16" t="s">
        <v>140</v>
      </c>
      <c r="AC151" s="16">
        <v>17.27</v>
      </c>
      <c r="AD151" s="16">
        <v>7.08</v>
      </c>
      <c r="AE151" s="16">
        <v>1</v>
      </c>
      <c r="AF151" s="16">
        <v>0.57999999999999996</v>
      </c>
      <c r="AG151" s="16">
        <v>2.17</v>
      </c>
      <c r="AH151" s="16"/>
      <c r="AI151" s="16"/>
      <c r="AJ151" s="16"/>
      <c r="AK151" s="16"/>
      <c r="AL151" s="16"/>
      <c r="AM151" s="16">
        <v>0</v>
      </c>
      <c r="AN151" s="16"/>
      <c r="AO151" s="16">
        <v>0</v>
      </c>
      <c r="AP151" s="16">
        <v>0</v>
      </c>
      <c r="AQ151" s="16">
        <v>0</v>
      </c>
      <c r="AR151" s="17" t="s">
        <v>136</v>
      </c>
      <c r="AS151" s="19">
        <f t="shared" si="3"/>
        <v>0</v>
      </c>
      <c r="AT151" s="19"/>
      <c r="AU151" s="19">
        <f>VLOOKUP(G151,ABNT5101!$I$3:$J$9,2)</f>
        <v>10</v>
      </c>
      <c r="AV151" s="19">
        <f>VLOOKUP(G151,ABNT5101!$I$3:$M$9,5)</f>
        <v>0.18</v>
      </c>
      <c r="AW151" s="17" t="str">
        <f>_xlfn.XLOOKUP(G151,ABNT5101!I:I,ABNT5101!L:L)</f>
        <v>-</v>
      </c>
      <c r="AX151" s="17">
        <f>_xlfn.XLOOKUP(G151,ABNT5101!$I:$I,ABNT5101!M:M)</f>
        <v>0.18</v>
      </c>
      <c r="AY151" s="17" t="str">
        <f>_xlfn.XLOOKUP(G151,ABNT5101!$I:$I,ABNT5101!N:N)</f>
        <v>-</v>
      </c>
      <c r="AZ151" s="17">
        <f>_xlfn.XLOOKUP(G151,ABNT5101!$I:$I,ABNT5101!O:O)</f>
        <v>16</v>
      </c>
      <c r="BA151" s="20" t="str">
        <f t="shared" si="4"/>
        <v>ATENDE</v>
      </c>
      <c r="BB151" s="21">
        <f t="shared" ref="BB151:BC151" si="189">BE151/AU151-1</f>
        <v>0.82399999999999984</v>
      </c>
      <c r="BC151" s="21">
        <f t="shared" si="189"/>
        <v>3.4444444444444446</v>
      </c>
      <c r="BD151" s="21" t="str">
        <f t="shared" si="6"/>
        <v>-</v>
      </c>
      <c r="BE151" s="22">
        <v>18.239999999999998</v>
      </c>
      <c r="BF151" s="22">
        <v>0.8</v>
      </c>
      <c r="BG151" s="22"/>
      <c r="BH151" s="22"/>
      <c r="BI151" s="23"/>
      <c r="BJ151" s="22"/>
      <c r="BK151" s="20" t="str">
        <f t="shared" si="7"/>
        <v>ATENDE</v>
      </c>
      <c r="BL151" s="20" t="str">
        <f t="shared" si="8"/>
        <v>ATENDE</v>
      </c>
      <c r="BM151" s="20" t="str">
        <f t="shared" si="9"/>
        <v>ATENDE</v>
      </c>
      <c r="BN151" s="20" t="str">
        <f t="shared" si="10"/>
        <v>ATENDE</v>
      </c>
      <c r="BO151" s="24" t="str">
        <f t="shared" si="11"/>
        <v>C4</v>
      </c>
      <c r="BP151" s="24" t="str">
        <f t="shared" si="80"/>
        <v>P6</v>
      </c>
      <c r="BQ151" s="25">
        <f t="shared" si="13"/>
        <v>3.7366666666666672</v>
      </c>
      <c r="BR151" s="22">
        <v>14.21</v>
      </c>
      <c r="BS151" s="22">
        <v>11.83</v>
      </c>
      <c r="BT151" s="24">
        <f>IF(BP151="-","-",_xlfn.XLOOKUP(BP151,ABNT5101!$B$4:$B$9,ABNT5101!$C$4:$C$9))</f>
        <v>3</v>
      </c>
      <c r="BU151" s="24">
        <f>IF(BP151="-","-",_xlfn.XLOOKUP(BP151,ABNT5101!$B$4:$B$9,ABNT5101!$D$4:$D$9))</f>
        <v>0.6</v>
      </c>
      <c r="BV151" s="20" t="str">
        <f t="shared" si="14"/>
        <v>ATENDE</v>
      </c>
      <c r="BW151" s="20" t="str">
        <f t="shared" si="15"/>
        <v>ATENDE</v>
      </c>
      <c r="BX151" s="20" t="str">
        <f t="shared" si="16"/>
        <v>ATENDE</v>
      </c>
      <c r="BY151" s="24" t="str">
        <f t="shared" si="187"/>
        <v>P6</v>
      </c>
      <c r="BZ151" s="25">
        <f t="shared" si="31"/>
        <v>3.5533333333333337</v>
      </c>
      <c r="CA151" s="24">
        <v>13.66</v>
      </c>
      <c r="CB151" s="24">
        <v>11.76</v>
      </c>
      <c r="CC151" s="20">
        <f>IF(BY151="-","-",_xlfn.XLOOKUP(BY151,ABNT5101!$B$4:$B$9,ABNT5101!$C$4:$C$9))</f>
        <v>3</v>
      </c>
      <c r="CD151" s="24">
        <f>IF(BY151="-","-",_xlfn.XLOOKUP(BY151,ABNT5101!$B$4:$B$9,ABNT5101!$D$4:$D$9))</f>
        <v>0.6</v>
      </c>
      <c r="CE151" s="20" t="str">
        <f t="shared" si="18"/>
        <v>ATENDE</v>
      </c>
      <c r="CF151" s="20" t="str">
        <f t="shared" si="19"/>
        <v>ATENDE</v>
      </c>
      <c r="CG151" s="20" t="str">
        <f t="shared" si="20"/>
        <v>ATENDE</v>
      </c>
      <c r="CH151" s="26" t="str">
        <f>_xlfn.XLOOKUP(CI151,'Banco de dados'!$B:$B,'Banco de dados'!$D:$D)</f>
        <v>TECNOWATT</v>
      </c>
      <c r="CI151" s="50" t="s">
        <v>477</v>
      </c>
      <c r="CJ151" s="26" t="str">
        <f>_xlfn.XLOOKUP(CI151,'Banco de dados'!$B:$B,'Banco de dados'!$E:$E)</f>
        <v>SIGSAGPTLRRSSNDL_30W_38IBBRS
1-10C1MUN6.5</v>
      </c>
      <c r="CK151" s="26"/>
      <c r="CL151" s="26" t="e">
        <f>IF(CK151="-","-",_xlfn.XLOOKUP(CK151,'Banco de dados'!$B:$B,'Banco de dados'!$E:$E))</f>
        <v>#N/A</v>
      </c>
      <c r="CM151" s="28">
        <f t="shared" si="21"/>
        <v>1</v>
      </c>
      <c r="CN151" s="26">
        <f>_xlfn.XLOOKUP(CI151,'Banco de dados'!$B:$B,'Banco de dados'!$H:$H)</f>
        <v>30</v>
      </c>
      <c r="CO151" s="26" t="e">
        <f t="array" aca="1" ref="CO151" ca="1">_xludf.XLOOKUP(CK151,'Banco de dados'!$B:$B,'Banco de dados'!$H:$H)</f>
        <v>#NAME?</v>
      </c>
      <c r="CP151" s="26" t="e">
        <f t="array" aca="1" ref="CP151" ca="1">_xludf.XLOOKUP(CI151,'Banco de dados'!$B:$B,'Banco de dados'!$F:$F)</f>
        <v>#NAME?</v>
      </c>
      <c r="CQ151" s="26" t="e">
        <f t="array" aca="1" ref="CQ151" ca="1">_xludf.XLOOKUP(CK151,'Banco de dados'!$B:$B,'Banco de dados'!$F:$F)</f>
        <v>#NAME?</v>
      </c>
      <c r="CR151" s="27">
        <v>228</v>
      </c>
      <c r="CS151" s="27"/>
      <c r="CT151" s="26" t="str">
        <f>IF(AG151=0.5,"Suporte",IF(AND(AG151&gt;='Braços de IP'!$B$9,AG151&lt;='Braços de IP'!$D$9),'Braços de IP'!$E$9,IF(AND(AG151&gt;='Braços de IP'!$B$10,AG151&lt;='Braços de IP'!$D$10),'Braços de IP'!$E$10,IF(AND(AG151&gt;='Braços de IP'!$B$11,AG151&lt;='Braços de IP'!$D$11),'Braços de IP'!$E$11,IF(AND(AG151&gt;='Braços de IP'!$B$12,AG151&lt;='Braços de IP'!$D$12),'Braços de IP'!$E$12,IF(AND(AG151&gt;='Braços de IP'!$B$13,AG151&lt;='Braços de IP'!$D$13),'Braços de IP'!$E$13,IF(AND(AG151&gt;='Braços de IP'!$B$14,AG151&lt;='Braços de IP'!$D$14),'Braços de IP'!$E$14,"ERRO")))))))</f>
        <v>Médio I</v>
      </c>
      <c r="CU151" s="27"/>
      <c r="CV151" s="26" t="str">
        <f>IF($CU151="","",VLOOKUP($CU151,'Braços de IP'!$E$9:$I$15,2,0))</f>
        <v/>
      </c>
      <c r="CW151" s="29" t="str">
        <f>IF($CU151="","",VLOOKUP($CU151,'Braços de IP'!$E$9:$I$15,5,0))</f>
        <v/>
      </c>
      <c r="CX151" s="26"/>
      <c r="CY151" s="26"/>
      <c r="CZ151" s="26"/>
      <c r="DA151" s="26"/>
      <c r="DB151" s="26"/>
      <c r="DC151" s="26"/>
      <c r="DD151" s="30">
        <f t="shared" si="22"/>
        <v>30</v>
      </c>
      <c r="DE151" s="31">
        <f t="shared" si="23"/>
        <v>70</v>
      </c>
      <c r="DF151" s="30">
        <f t="shared" si="24"/>
        <v>100</v>
      </c>
      <c r="DG151" s="32">
        <f t="shared" si="25"/>
        <v>0.5714285714285714</v>
      </c>
      <c r="DH151" s="33" t="s">
        <v>143</v>
      </c>
      <c r="DI151" s="34"/>
      <c r="DJ151" s="35"/>
      <c r="DK151" s="16" t="s">
        <v>144</v>
      </c>
      <c r="DL151" s="16"/>
    </row>
    <row r="152" spans="1:124" ht="15.75" hidden="1" customHeight="1" x14ac:dyDescent="0.25">
      <c r="A152" s="1" t="s">
        <v>145</v>
      </c>
      <c r="B152" s="15">
        <v>392</v>
      </c>
      <c r="C152" s="15" t="s">
        <v>146</v>
      </c>
      <c r="D152" s="16" t="s">
        <v>230</v>
      </c>
      <c r="E152" s="16">
        <v>-8.1335560000000005</v>
      </c>
      <c r="F152" s="16">
        <v>-34.937660000000001</v>
      </c>
      <c r="G152" s="16" t="s">
        <v>160</v>
      </c>
      <c r="H152" s="16" t="s">
        <v>136</v>
      </c>
      <c r="I152" s="16" t="s">
        <v>135</v>
      </c>
      <c r="J152" s="16" t="s">
        <v>137</v>
      </c>
      <c r="K152" s="16">
        <v>70</v>
      </c>
      <c r="L152" s="16" t="s">
        <v>138</v>
      </c>
      <c r="M152" s="16">
        <v>0</v>
      </c>
      <c r="N152" s="16"/>
      <c r="O152" s="16">
        <v>1</v>
      </c>
      <c r="P152" s="17">
        <v>2.37</v>
      </c>
      <c r="Q152" s="17">
        <v>7.34</v>
      </c>
      <c r="R152" s="16"/>
      <c r="S152" s="16"/>
      <c r="T152" s="16"/>
      <c r="U152" s="17">
        <v>2.4900000000000002</v>
      </c>
      <c r="V152" s="16">
        <v>0</v>
      </c>
      <c r="W152" s="16"/>
      <c r="X152" s="16"/>
      <c r="Y152" s="16">
        <v>0</v>
      </c>
      <c r="Z152" s="16">
        <v>0</v>
      </c>
      <c r="AA152" s="16" t="s">
        <v>139</v>
      </c>
      <c r="AB152" s="16" t="s">
        <v>140</v>
      </c>
      <c r="AC152" s="16">
        <v>39.43</v>
      </c>
      <c r="AD152" s="16">
        <v>6.68</v>
      </c>
      <c r="AE152" s="16">
        <v>1</v>
      </c>
      <c r="AF152" s="16">
        <v>1.26</v>
      </c>
      <c r="AG152" s="16">
        <v>2.2000000000000002</v>
      </c>
      <c r="AH152" s="16"/>
      <c r="AI152" s="16"/>
      <c r="AJ152" s="16"/>
      <c r="AK152" s="16"/>
      <c r="AL152" s="16"/>
      <c r="AM152" s="16">
        <v>0</v>
      </c>
      <c r="AN152" s="16"/>
      <c r="AO152" s="16">
        <v>0</v>
      </c>
      <c r="AP152" s="16">
        <v>0</v>
      </c>
      <c r="AQ152" s="16">
        <v>0</v>
      </c>
      <c r="AR152" s="17" t="s">
        <v>136</v>
      </c>
      <c r="AS152" s="19">
        <f t="shared" si="3"/>
        <v>0</v>
      </c>
      <c r="AT152" s="19"/>
      <c r="AU152" s="19">
        <f>VLOOKUP(G152,ABNT5101!$I$3:$J$9,2)</f>
        <v>10</v>
      </c>
      <c r="AV152" s="19">
        <f>VLOOKUP(G152,ABNT5101!$I$3:$M$9,5)</f>
        <v>0.18</v>
      </c>
      <c r="AW152" s="17" t="str">
        <f>_xlfn.XLOOKUP(G152,ABNT5101!I:I,ABNT5101!L:L)</f>
        <v>-</v>
      </c>
      <c r="AX152" s="17">
        <f>_xlfn.XLOOKUP(G152,ABNT5101!$I:$I,ABNT5101!M:M)</f>
        <v>0.18</v>
      </c>
      <c r="AY152" s="17" t="str">
        <f>_xlfn.XLOOKUP(G152,ABNT5101!$I:$I,ABNT5101!N:N)</f>
        <v>-</v>
      </c>
      <c r="AZ152" s="17">
        <f>_xlfn.XLOOKUP(G152,ABNT5101!$I:$I,ABNT5101!O:O)</f>
        <v>16</v>
      </c>
      <c r="BA152" s="20" t="str">
        <f t="shared" si="4"/>
        <v>ATENDE</v>
      </c>
      <c r="BB152" s="21">
        <f t="shared" ref="BB152:BC152" si="190">BE152/AU152-1</f>
        <v>0.13700000000000001</v>
      </c>
      <c r="BC152" s="21">
        <f t="shared" si="190"/>
        <v>0.5555555555555558</v>
      </c>
      <c r="BD152" s="21" t="str">
        <f t="shared" si="6"/>
        <v>-</v>
      </c>
      <c r="BE152" s="22">
        <v>11.37</v>
      </c>
      <c r="BF152" s="22">
        <v>0.28000000000000003</v>
      </c>
      <c r="BG152" s="22"/>
      <c r="BH152" s="22"/>
      <c r="BI152" s="23"/>
      <c r="BJ152" s="22"/>
      <c r="BK152" s="20" t="str">
        <f t="shared" si="7"/>
        <v>ATENDE</v>
      </c>
      <c r="BL152" s="20" t="str">
        <f t="shared" si="8"/>
        <v>ATENDE</v>
      </c>
      <c r="BM152" s="20" t="str">
        <f t="shared" si="9"/>
        <v>ATENDE</v>
      </c>
      <c r="BN152" s="20" t="str">
        <f t="shared" si="10"/>
        <v>ATENDE</v>
      </c>
      <c r="BO152" s="24" t="str">
        <f t="shared" si="11"/>
        <v>C4</v>
      </c>
      <c r="BP152" s="24" t="str">
        <f t="shared" si="80"/>
        <v>P6</v>
      </c>
      <c r="BQ152" s="25">
        <f t="shared" si="13"/>
        <v>2.1766666666666663</v>
      </c>
      <c r="BR152" s="22">
        <v>9.5299999999999994</v>
      </c>
      <c r="BS152" s="22">
        <v>2.19</v>
      </c>
      <c r="BT152" s="24">
        <f>IF(BP152="-","-",_xlfn.XLOOKUP(BP152,ABNT5101!$B$4:$B$9,ABNT5101!$C$4:$C$9))</f>
        <v>3</v>
      </c>
      <c r="BU152" s="24">
        <f>IF(BP152="-","-",_xlfn.XLOOKUP(BP152,ABNT5101!$B$4:$B$9,ABNT5101!$D$4:$D$9))</f>
        <v>0.6</v>
      </c>
      <c r="BV152" s="20" t="str">
        <f t="shared" si="14"/>
        <v>ATENDE</v>
      </c>
      <c r="BW152" s="20" t="str">
        <f t="shared" si="15"/>
        <v>ATENDE</v>
      </c>
      <c r="BX152" s="20" t="str">
        <f t="shared" si="16"/>
        <v>ATENDE</v>
      </c>
      <c r="BY152" s="24" t="str">
        <f t="shared" si="187"/>
        <v>P6</v>
      </c>
      <c r="BZ152" s="25">
        <f t="shared" si="31"/>
        <v>0.96333333333333315</v>
      </c>
      <c r="CA152" s="24">
        <v>5.89</v>
      </c>
      <c r="CB152" s="24">
        <v>2.13</v>
      </c>
      <c r="CC152" s="20">
        <f>IF(BY152="-","-",_xlfn.XLOOKUP(BY152,ABNT5101!$B$4:$B$9,ABNT5101!$C$4:$C$9))</f>
        <v>3</v>
      </c>
      <c r="CD152" s="24">
        <f>IF(BY152="-","-",_xlfn.XLOOKUP(BY152,ABNT5101!$B$4:$B$9,ABNT5101!$D$4:$D$9))</f>
        <v>0.6</v>
      </c>
      <c r="CE152" s="20" t="str">
        <f t="shared" si="18"/>
        <v>ATENDE</v>
      </c>
      <c r="CF152" s="20" t="str">
        <f t="shared" si="19"/>
        <v>ATENDE</v>
      </c>
      <c r="CG152" s="20" t="str">
        <f t="shared" si="20"/>
        <v>ATENDE</v>
      </c>
      <c r="CH152" s="26" t="str">
        <f>_xlfn.XLOOKUP(CI152,'Banco de dados'!$B:$B,'Banco de dados'!$D:$D)</f>
        <v>LEDSTAR</v>
      </c>
      <c r="CI152" s="27" t="s">
        <v>395</v>
      </c>
      <c r="CJ152" s="26" t="str">
        <f>_xlfn.XLOOKUP(CI152,'Banco de dados'!$B:$B,'Banco de dados'!$E:$E)</f>
        <v>LUM LED SL VT 9.1 52W</v>
      </c>
      <c r="CK152" s="26"/>
      <c r="CL152" s="26" t="e">
        <f>IF(CK152="-","-",_xlfn.XLOOKUP(CK152,'Banco de dados'!$B:$B,'Banco de dados'!$E:$E))</f>
        <v>#N/A</v>
      </c>
      <c r="CM152" s="28">
        <f t="shared" si="21"/>
        <v>1</v>
      </c>
      <c r="CN152" s="26">
        <f>_xlfn.XLOOKUP(CI152,'Banco de dados'!$B:$B,'Banco de dados'!$H:$H)</f>
        <v>52</v>
      </c>
      <c r="CO152" s="26" t="e">
        <f t="array" aca="1" ref="CO152" ca="1">_xludf.XLOOKUP(CK152,'Banco de dados'!$B:$B,'Banco de dados'!$H:$H)</f>
        <v>#NAME?</v>
      </c>
      <c r="CP152" s="26" t="e">
        <f t="array" aca="1" ref="CP152" ca="1">_xludf.XLOOKUP(CI152,'Banco de dados'!$B:$B,'Banco de dados'!$F:$F)</f>
        <v>#NAME?</v>
      </c>
      <c r="CQ152" s="26" t="e">
        <f t="array" aca="1" ref="CQ152" ca="1">_xludf.XLOOKUP(CK152,'Banco de dados'!$B:$B,'Banco de dados'!$F:$F)</f>
        <v>#NAME?</v>
      </c>
      <c r="CR152" s="27">
        <v>229</v>
      </c>
      <c r="CS152" s="27"/>
      <c r="CT152" s="26" t="str">
        <f>IF(AG152=0.5,"Suporte",IF(AND(AG152&gt;='Braços de IP'!$B$9,AG152&lt;='Braços de IP'!$D$9),'Braços de IP'!$E$9,IF(AND(AG152&gt;='Braços de IP'!$B$10,AG152&lt;='Braços de IP'!$D$10),'Braços de IP'!$E$10,IF(AND(AG152&gt;='Braços de IP'!$B$11,AG152&lt;='Braços de IP'!$D$11),'Braços de IP'!$E$11,IF(AND(AG152&gt;='Braços de IP'!$B$12,AG152&lt;='Braços de IP'!$D$12),'Braços de IP'!$E$12,IF(AND(AG152&gt;='Braços de IP'!$B$13,AG152&lt;='Braços de IP'!$D$13),'Braços de IP'!$E$13,IF(AND(AG152&gt;='Braços de IP'!$B$14,AG152&lt;='Braços de IP'!$D$14),'Braços de IP'!$E$14,"ERRO")))))))</f>
        <v>Médio I</v>
      </c>
      <c r="CU152" s="27"/>
      <c r="CV152" s="26" t="str">
        <f>IF($CU152="","",VLOOKUP($CU152,'Braços de IP'!$E$9:$I$15,2,0))</f>
        <v/>
      </c>
      <c r="CW152" s="29" t="str">
        <f>IF($CU152="","",VLOOKUP($CU152,'Braços de IP'!$E$9:$I$15,5,0))</f>
        <v/>
      </c>
      <c r="CX152" s="26"/>
      <c r="CY152" s="26"/>
      <c r="CZ152" s="26"/>
      <c r="DA152" s="26"/>
      <c r="DB152" s="26"/>
      <c r="DC152" s="26"/>
      <c r="DD152" s="30">
        <f t="shared" si="22"/>
        <v>52</v>
      </c>
      <c r="DE152" s="31">
        <f t="shared" si="23"/>
        <v>70</v>
      </c>
      <c r="DF152" s="30">
        <f t="shared" si="24"/>
        <v>122</v>
      </c>
      <c r="DG152" s="32">
        <f t="shared" si="25"/>
        <v>0.25714285714285712</v>
      </c>
      <c r="DH152" s="33" t="s">
        <v>143</v>
      </c>
      <c r="DI152" s="34"/>
      <c r="DJ152" s="35"/>
      <c r="DK152" s="16" t="s">
        <v>144</v>
      </c>
      <c r="DL152" s="16"/>
      <c r="DM152" s="1"/>
      <c r="DN152" s="1"/>
      <c r="DO152" s="1"/>
      <c r="DP152" s="1"/>
      <c r="DQ152" s="1"/>
      <c r="DR152" s="1"/>
      <c r="DS152" s="1"/>
      <c r="DT152" s="1"/>
    </row>
    <row r="153" spans="1:124" ht="15.75" hidden="1" customHeight="1" x14ac:dyDescent="0.25">
      <c r="A153" s="1" t="s">
        <v>145</v>
      </c>
      <c r="B153" s="15">
        <v>392</v>
      </c>
      <c r="C153" s="15" t="s">
        <v>146</v>
      </c>
      <c r="D153" s="16" t="s">
        <v>230</v>
      </c>
      <c r="E153" s="16">
        <v>-8.1335560000000005</v>
      </c>
      <c r="F153" s="16">
        <v>-34.937660000000001</v>
      </c>
      <c r="G153" s="16" t="s">
        <v>160</v>
      </c>
      <c r="H153" s="16" t="s">
        <v>136</v>
      </c>
      <c r="I153" s="16" t="s">
        <v>135</v>
      </c>
      <c r="J153" s="16" t="s">
        <v>137</v>
      </c>
      <c r="K153" s="16">
        <v>70</v>
      </c>
      <c r="L153" s="16" t="s">
        <v>138</v>
      </c>
      <c r="M153" s="16">
        <v>0</v>
      </c>
      <c r="N153" s="16"/>
      <c r="O153" s="16">
        <v>1</v>
      </c>
      <c r="P153" s="17">
        <v>2.37</v>
      </c>
      <c r="Q153" s="17">
        <v>7.34</v>
      </c>
      <c r="R153" s="16"/>
      <c r="S153" s="16"/>
      <c r="T153" s="16"/>
      <c r="U153" s="17">
        <v>2.4900000000000002</v>
      </c>
      <c r="V153" s="16">
        <v>0</v>
      </c>
      <c r="W153" s="16"/>
      <c r="X153" s="16"/>
      <c r="Y153" s="16">
        <v>0</v>
      </c>
      <c r="Z153" s="16">
        <v>0</v>
      </c>
      <c r="AA153" s="16" t="s">
        <v>139</v>
      </c>
      <c r="AB153" s="16" t="s">
        <v>140</v>
      </c>
      <c r="AC153" s="16">
        <v>39.43</v>
      </c>
      <c r="AD153" s="16">
        <v>6.68</v>
      </c>
      <c r="AE153" s="16">
        <v>1</v>
      </c>
      <c r="AF153" s="16">
        <v>1.26</v>
      </c>
      <c r="AG153" s="16">
        <v>2.2000000000000002</v>
      </c>
      <c r="AH153" s="16"/>
      <c r="AI153" s="16"/>
      <c r="AJ153" s="16"/>
      <c r="AK153" s="16"/>
      <c r="AL153" s="16"/>
      <c r="AM153" s="16">
        <v>0</v>
      </c>
      <c r="AN153" s="16"/>
      <c r="AO153" s="16">
        <v>0</v>
      </c>
      <c r="AP153" s="16">
        <v>0</v>
      </c>
      <c r="AQ153" s="16">
        <v>0</v>
      </c>
      <c r="AR153" s="17" t="s">
        <v>136</v>
      </c>
      <c r="AS153" s="19">
        <f t="shared" si="3"/>
        <v>0</v>
      </c>
      <c r="AT153" s="19"/>
      <c r="AU153" s="19">
        <f>VLOOKUP(G153,ABNT5101!$I$3:$J$9,2)</f>
        <v>10</v>
      </c>
      <c r="AV153" s="19">
        <f>VLOOKUP(G153,ABNT5101!$I$3:$M$9,5)</f>
        <v>0.18</v>
      </c>
      <c r="AW153" s="17" t="str">
        <f>_xlfn.XLOOKUP(G153,ABNT5101!I:I,ABNT5101!L:L)</f>
        <v>-</v>
      </c>
      <c r="AX153" s="17">
        <f>_xlfn.XLOOKUP(G153,ABNT5101!$I:$I,ABNT5101!M:M)</f>
        <v>0.18</v>
      </c>
      <c r="AY153" s="17" t="str">
        <f>_xlfn.XLOOKUP(G153,ABNT5101!$I:$I,ABNT5101!N:N)</f>
        <v>-</v>
      </c>
      <c r="AZ153" s="17">
        <f>_xlfn.XLOOKUP(G153,ABNT5101!$I:$I,ABNT5101!O:O)</f>
        <v>16</v>
      </c>
      <c r="BA153" s="20" t="str">
        <f t="shared" si="4"/>
        <v>ATENDE</v>
      </c>
      <c r="BB153" s="21">
        <f t="shared" ref="BB153:BC153" si="191">BE153/AU153-1</f>
        <v>0.34800000000000009</v>
      </c>
      <c r="BC153" s="21">
        <f t="shared" si="191"/>
        <v>0.50000000000000022</v>
      </c>
      <c r="BD153" s="21" t="str">
        <f t="shared" si="6"/>
        <v>-</v>
      </c>
      <c r="BE153" s="22">
        <v>13.48</v>
      </c>
      <c r="BF153" s="22">
        <v>0.27</v>
      </c>
      <c r="BG153" s="22"/>
      <c r="BH153" s="22"/>
      <c r="BI153" s="23"/>
      <c r="BJ153" s="22"/>
      <c r="BK153" s="20" t="str">
        <f t="shared" si="7"/>
        <v>ATENDE</v>
      </c>
      <c r="BL153" s="20" t="str">
        <f t="shared" si="8"/>
        <v>ATENDE</v>
      </c>
      <c r="BM153" s="20" t="str">
        <f t="shared" si="9"/>
        <v>ATENDE</v>
      </c>
      <c r="BN153" s="20" t="str">
        <f t="shared" si="10"/>
        <v>ATENDE</v>
      </c>
      <c r="BO153" s="24" t="str">
        <f t="shared" si="11"/>
        <v>C4</v>
      </c>
      <c r="BP153" s="24" t="str">
        <f t="shared" si="80"/>
        <v>P6</v>
      </c>
      <c r="BQ153" s="25">
        <f t="shared" si="13"/>
        <v>2.5566666666666666</v>
      </c>
      <c r="BR153" s="22">
        <v>10.67</v>
      </c>
      <c r="BS153" s="22">
        <v>1.22</v>
      </c>
      <c r="BT153" s="24">
        <f>IF(BP153="-","-",_xlfn.XLOOKUP(BP153,ABNT5101!$B$4:$B$9,ABNT5101!$C$4:$C$9))</f>
        <v>3</v>
      </c>
      <c r="BU153" s="24">
        <f>IF(BP153="-","-",_xlfn.XLOOKUP(BP153,ABNT5101!$B$4:$B$9,ABNT5101!$D$4:$D$9))</f>
        <v>0.6</v>
      </c>
      <c r="BV153" s="20" t="str">
        <f t="shared" si="14"/>
        <v>ATENDE</v>
      </c>
      <c r="BW153" s="20" t="str">
        <f t="shared" si="15"/>
        <v>ATENDE</v>
      </c>
      <c r="BX153" s="20" t="str">
        <f t="shared" si="16"/>
        <v>ATENDE</v>
      </c>
      <c r="BY153" s="24" t="str">
        <f t="shared" si="187"/>
        <v>P6</v>
      </c>
      <c r="BZ153" s="25">
        <f t="shared" si="31"/>
        <v>1.1466666666666669</v>
      </c>
      <c r="CA153" s="24">
        <v>6.44</v>
      </c>
      <c r="CB153" s="24">
        <v>2.92</v>
      </c>
      <c r="CC153" s="20">
        <f>IF(BY153="-","-",_xlfn.XLOOKUP(BY153,ABNT5101!$B$4:$B$9,ABNT5101!$C$4:$C$9))</f>
        <v>3</v>
      </c>
      <c r="CD153" s="24">
        <f>IF(BY153="-","-",_xlfn.XLOOKUP(BY153,ABNT5101!$B$4:$B$9,ABNT5101!$D$4:$D$9))</f>
        <v>0.6</v>
      </c>
      <c r="CE153" s="20" t="str">
        <f t="shared" si="18"/>
        <v>ATENDE</v>
      </c>
      <c r="CF153" s="20" t="str">
        <f t="shared" si="19"/>
        <v>ATENDE</v>
      </c>
      <c r="CG153" s="20" t="str">
        <f t="shared" si="20"/>
        <v>ATENDE</v>
      </c>
      <c r="CH153" s="26" t="str">
        <f>_xlfn.XLOOKUP(CI153,'Banco de dados'!$B:$B,'Banco de dados'!$D:$D)</f>
        <v>SX LIGHTING</v>
      </c>
      <c r="CI153" s="27" t="s">
        <v>401</v>
      </c>
      <c r="CJ153" s="26" t="str">
        <f>_xlfn.XLOOKUP(CI153,'Banco de dados'!$B:$B,'Banco de dados'!$E:$E)</f>
        <v>SXINEVO050K50L12CZF7PHF</v>
      </c>
      <c r="CK153" s="26"/>
      <c r="CL153" s="26" t="e">
        <f>IF(CK153="-","-",_xlfn.XLOOKUP(CK153,'Banco de dados'!$B:$B,'Banco de dados'!$E:$E))</f>
        <v>#N/A</v>
      </c>
      <c r="CM153" s="28">
        <f t="shared" si="21"/>
        <v>1</v>
      </c>
      <c r="CN153" s="26">
        <f>_xlfn.XLOOKUP(CI153,'Banco de dados'!$B:$B,'Banco de dados'!$H:$H)</f>
        <v>50</v>
      </c>
      <c r="CO153" s="26" t="e">
        <f t="array" aca="1" ref="CO153" ca="1">_xludf.XLOOKUP(CK153,'Banco de dados'!$B:$B,'Banco de dados'!$H:$H)</f>
        <v>#NAME?</v>
      </c>
      <c r="CP153" s="26" t="e">
        <f t="array" aca="1" ref="CP153" ca="1">_xludf.XLOOKUP(CI153,'Banco de dados'!$B:$B,'Banco de dados'!$F:$F)</f>
        <v>#NAME?</v>
      </c>
      <c r="CQ153" s="26" t="e">
        <f t="array" aca="1" ref="CQ153" ca="1">_xludf.XLOOKUP(CK153,'Banco de dados'!$B:$B,'Banco de dados'!$F:$F)</f>
        <v>#NAME?</v>
      </c>
      <c r="CR153" s="27">
        <v>230</v>
      </c>
      <c r="CS153" s="27"/>
      <c r="CT153" s="26" t="str">
        <f>IF(AG153=0.5,"Suporte",IF(AND(AG153&gt;='Braços de IP'!$B$9,AG153&lt;='Braços de IP'!$D$9),'Braços de IP'!$E$9,IF(AND(AG153&gt;='Braços de IP'!$B$10,AG153&lt;='Braços de IP'!$D$10),'Braços de IP'!$E$10,IF(AND(AG153&gt;='Braços de IP'!$B$11,AG153&lt;='Braços de IP'!$D$11),'Braços de IP'!$E$11,IF(AND(AG153&gt;='Braços de IP'!$B$12,AG153&lt;='Braços de IP'!$D$12),'Braços de IP'!$E$12,IF(AND(AG153&gt;='Braços de IP'!$B$13,AG153&lt;='Braços de IP'!$D$13),'Braços de IP'!$E$13,IF(AND(AG153&gt;='Braços de IP'!$B$14,AG153&lt;='Braços de IP'!$D$14),'Braços de IP'!$E$14,"ERRO")))))))</f>
        <v>Médio I</v>
      </c>
      <c r="CU153" s="27"/>
      <c r="CV153" s="26" t="str">
        <f>IF($CU153="","",VLOOKUP($CU153,'Braços de IP'!$E$9:$I$15,2,0))</f>
        <v/>
      </c>
      <c r="CW153" s="29" t="str">
        <f>IF($CU153="","",VLOOKUP($CU153,'Braços de IP'!$E$9:$I$15,5,0))</f>
        <v/>
      </c>
      <c r="CX153" s="26"/>
      <c r="CY153" s="26"/>
      <c r="CZ153" s="26"/>
      <c r="DA153" s="26"/>
      <c r="DB153" s="26"/>
      <c r="DC153" s="26"/>
      <c r="DD153" s="30">
        <f t="shared" si="22"/>
        <v>50</v>
      </c>
      <c r="DE153" s="31">
        <f t="shared" si="23"/>
        <v>70</v>
      </c>
      <c r="DF153" s="30">
        <f t="shared" si="24"/>
        <v>120</v>
      </c>
      <c r="DG153" s="32">
        <f t="shared" si="25"/>
        <v>0.2857142857142857</v>
      </c>
      <c r="DH153" s="33" t="s">
        <v>143</v>
      </c>
      <c r="DI153" s="34"/>
      <c r="DJ153" s="35"/>
      <c r="DK153" s="16" t="s">
        <v>144</v>
      </c>
      <c r="DL153" s="16"/>
      <c r="DM153" s="1"/>
      <c r="DN153" s="1"/>
      <c r="DO153" s="1"/>
      <c r="DP153" s="1"/>
      <c r="DQ153" s="1"/>
      <c r="DR153" s="1"/>
      <c r="DS153" s="1"/>
      <c r="DT153" s="1"/>
    </row>
    <row r="154" spans="1:124" ht="15.75" hidden="1" customHeight="1" x14ac:dyDescent="0.25">
      <c r="A154" s="1" t="s">
        <v>145</v>
      </c>
      <c r="B154" s="15">
        <v>392</v>
      </c>
      <c r="C154" s="15" t="s">
        <v>146</v>
      </c>
      <c r="D154" s="16" t="s">
        <v>230</v>
      </c>
      <c r="E154" s="16">
        <v>-8.1335560000000005</v>
      </c>
      <c r="F154" s="16">
        <v>-34.937660000000001</v>
      </c>
      <c r="G154" s="16" t="s">
        <v>160</v>
      </c>
      <c r="H154" s="16" t="s">
        <v>136</v>
      </c>
      <c r="I154" s="16" t="s">
        <v>135</v>
      </c>
      <c r="J154" s="16" t="s">
        <v>137</v>
      </c>
      <c r="K154" s="16">
        <v>70</v>
      </c>
      <c r="L154" s="16" t="s">
        <v>138</v>
      </c>
      <c r="M154" s="16">
        <v>0</v>
      </c>
      <c r="N154" s="16"/>
      <c r="O154" s="16">
        <v>1</v>
      </c>
      <c r="P154" s="17">
        <v>2.37</v>
      </c>
      <c r="Q154" s="17">
        <v>7.34</v>
      </c>
      <c r="R154" s="16"/>
      <c r="S154" s="16"/>
      <c r="T154" s="16"/>
      <c r="U154" s="17">
        <v>2.4900000000000002</v>
      </c>
      <c r="V154" s="16">
        <v>0</v>
      </c>
      <c r="W154" s="16"/>
      <c r="X154" s="16"/>
      <c r="Y154" s="16">
        <v>0</v>
      </c>
      <c r="Z154" s="16">
        <v>0</v>
      </c>
      <c r="AA154" s="16" t="s">
        <v>139</v>
      </c>
      <c r="AB154" s="16" t="s">
        <v>140</v>
      </c>
      <c r="AC154" s="16">
        <v>39.43</v>
      </c>
      <c r="AD154" s="16">
        <v>6.68</v>
      </c>
      <c r="AE154" s="16">
        <v>1</v>
      </c>
      <c r="AF154" s="16">
        <v>1.26</v>
      </c>
      <c r="AG154" s="16">
        <v>2.2000000000000002</v>
      </c>
      <c r="AH154" s="16"/>
      <c r="AI154" s="16"/>
      <c r="AJ154" s="16"/>
      <c r="AK154" s="16"/>
      <c r="AL154" s="16"/>
      <c r="AM154" s="16">
        <v>0</v>
      </c>
      <c r="AN154" s="16"/>
      <c r="AO154" s="16">
        <v>0</v>
      </c>
      <c r="AP154" s="16">
        <v>0</v>
      </c>
      <c r="AQ154" s="16">
        <v>0</v>
      </c>
      <c r="AR154" s="17" t="s">
        <v>136</v>
      </c>
      <c r="AS154" s="19">
        <f t="shared" si="3"/>
        <v>0</v>
      </c>
      <c r="AT154" s="19"/>
      <c r="AU154" s="19">
        <f>VLOOKUP(G154,ABNT5101!$I$3:$J$9,2)</f>
        <v>10</v>
      </c>
      <c r="AV154" s="19">
        <f>VLOOKUP(G154,ABNT5101!$I$3:$M$9,5)</f>
        <v>0.18</v>
      </c>
      <c r="AW154" s="17" t="str">
        <f>_xlfn.XLOOKUP(G154,ABNT5101!I:I,ABNT5101!L:L)</f>
        <v>-</v>
      </c>
      <c r="AX154" s="17">
        <f>_xlfn.XLOOKUP(G154,ABNT5101!$I:$I,ABNT5101!M:M)</f>
        <v>0.18</v>
      </c>
      <c r="AY154" s="17" t="str">
        <f>_xlfn.XLOOKUP(G154,ABNT5101!$I:$I,ABNT5101!N:N)</f>
        <v>-</v>
      </c>
      <c r="AZ154" s="17">
        <f>_xlfn.XLOOKUP(G154,ABNT5101!$I:$I,ABNT5101!O:O)</f>
        <v>16</v>
      </c>
      <c r="BA154" s="20" t="str">
        <f t="shared" si="4"/>
        <v>ATENDE</v>
      </c>
      <c r="BB154" s="21">
        <f t="shared" ref="BB154:BC154" si="192">BE154/AU154-1</f>
        <v>0.17700000000000005</v>
      </c>
      <c r="BC154" s="21">
        <f t="shared" si="192"/>
        <v>0.16666666666666674</v>
      </c>
      <c r="BD154" s="21" t="str">
        <f t="shared" si="6"/>
        <v>-</v>
      </c>
      <c r="BE154" s="22">
        <v>11.77</v>
      </c>
      <c r="BF154" s="22">
        <v>0.21</v>
      </c>
      <c r="BG154" s="22"/>
      <c r="BH154" s="22"/>
      <c r="BI154" s="23"/>
      <c r="BJ154" s="22"/>
      <c r="BK154" s="20" t="str">
        <f t="shared" si="7"/>
        <v>ATENDE</v>
      </c>
      <c r="BL154" s="20" t="str">
        <f t="shared" si="8"/>
        <v>ATENDE</v>
      </c>
      <c r="BM154" s="20" t="str">
        <f t="shared" si="9"/>
        <v>ATENDE</v>
      </c>
      <c r="BN154" s="20" t="str">
        <f t="shared" si="10"/>
        <v>ATENDE</v>
      </c>
      <c r="BO154" s="24" t="str">
        <f t="shared" si="11"/>
        <v>C4</v>
      </c>
      <c r="BP154" s="24" t="str">
        <f t="shared" si="80"/>
        <v>P6</v>
      </c>
      <c r="BQ154" s="25">
        <f t="shared" si="13"/>
        <v>2.2733333333333334</v>
      </c>
      <c r="BR154" s="22">
        <v>9.82</v>
      </c>
      <c r="BS154" s="22">
        <v>2.08</v>
      </c>
      <c r="BT154" s="24">
        <f>IF(BP154="-","-",_xlfn.XLOOKUP(BP154,ABNT5101!$B$4:$B$9,ABNT5101!$C$4:$C$9))</f>
        <v>3</v>
      </c>
      <c r="BU154" s="24">
        <f>IF(BP154="-","-",_xlfn.XLOOKUP(BP154,ABNT5101!$B$4:$B$9,ABNT5101!$D$4:$D$9))</f>
        <v>0.6</v>
      </c>
      <c r="BV154" s="20" t="str">
        <f t="shared" si="14"/>
        <v>ATENDE</v>
      </c>
      <c r="BW154" s="20" t="str">
        <f t="shared" si="15"/>
        <v>ATENDE</v>
      </c>
      <c r="BX154" s="20" t="str">
        <f t="shared" si="16"/>
        <v>ATENDE</v>
      </c>
      <c r="BY154" s="24" t="str">
        <f t="shared" si="187"/>
        <v>P6</v>
      </c>
      <c r="BZ154" s="25">
        <f t="shared" si="31"/>
        <v>0.27666666666666662</v>
      </c>
      <c r="CA154" s="24">
        <v>3.83</v>
      </c>
      <c r="CB154" s="24">
        <v>1</v>
      </c>
      <c r="CC154" s="20">
        <f>IF(BY154="-","-",_xlfn.XLOOKUP(BY154,ABNT5101!$B$4:$B$9,ABNT5101!$C$4:$C$9))</f>
        <v>3</v>
      </c>
      <c r="CD154" s="24">
        <f>IF(BY154="-","-",_xlfn.XLOOKUP(BY154,ABNT5101!$B$4:$B$9,ABNT5101!$D$4:$D$9))</f>
        <v>0.6</v>
      </c>
      <c r="CE154" s="20" t="str">
        <f t="shared" si="18"/>
        <v>ATENDE</v>
      </c>
      <c r="CF154" s="20" t="str">
        <f t="shared" si="19"/>
        <v>ATENDE</v>
      </c>
      <c r="CG154" s="20" t="str">
        <f t="shared" si="20"/>
        <v>ATENDE</v>
      </c>
      <c r="CH154" s="26" t="str">
        <f>_xlfn.XLOOKUP(CI154,'Banco de dados'!$B:$B,'Banco de dados'!$D:$D)</f>
        <v>TECNOWATT</v>
      </c>
      <c r="CI154" s="27" t="s">
        <v>165</v>
      </c>
      <c r="CJ154" s="26" t="str">
        <f>_xlfn.XLOOKUP(CI154,'Banco de dados'!$B:$B,'Banco de dados'!$E:$E)</f>
        <v>SIGSAGPTLRRSSNDL_50W_61IBBRS
1-10C1MUN6.5</v>
      </c>
      <c r="CK154" s="26"/>
      <c r="CL154" s="26" t="e">
        <f>IF(CK154="-","-",_xlfn.XLOOKUP(CK154,'Banco de dados'!$B:$B,'Banco de dados'!$E:$E))</f>
        <v>#N/A</v>
      </c>
      <c r="CM154" s="28">
        <f t="shared" si="21"/>
        <v>1</v>
      </c>
      <c r="CN154" s="26">
        <f>_xlfn.XLOOKUP(CI154,'Banco de dados'!$B:$B,'Banco de dados'!$H:$H)</f>
        <v>50</v>
      </c>
      <c r="CO154" s="26" t="e">
        <f t="array" aca="1" ref="CO154" ca="1">_xludf.XLOOKUP(CK154,'Banco de dados'!$B:$B,'Banco de dados'!$H:$H)</f>
        <v>#NAME?</v>
      </c>
      <c r="CP154" s="26" t="e">
        <f t="array" aca="1" ref="CP154" ca="1">_xludf.XLOOKUP(CI154,'Banco de dados'!$B:$B,'Banco de dados'!$F:$F)</f>
        <v>#NAME?</v>
      </c>
      <c r="CQ154" s="26" t="e">
        <f t="array" aca="1" ref="CQ154" ca="1">_xludf.XLOOKUP(CK154,'Banco de dados'!$B:$B,'Banco de dados'!$F:$F)</f>
        <v>#NAME?</v>
      </c>
      <c r="CR154" s="27">
        <v>231</v>
      </c>
      <c r="CS154" s="27"/>
      <c r="CT154" s="26" t="str">
        <f>IF(AG154=0.5,"Suporte",IF(AND(AG154&gt;='Braços de IP'!$B$9,AG154&lt;='Braços de IP'!$D$9),'Braços de IP'!$E$9,IF(AND(AG154&gt;='Braços de IP'!$B$10,AG154&lt;='Braços de IP'!$D$10),'Braços de IP'!$E$10,IF(AND(AG154&gt;='Braços de IP'!$B$11,AG154&lt;='Braços de IP'!$D$11),'Braços de IP'!$E$11,IF(AND(AG154&gt;='Braços de IP'!$B$12,AG154&lt;='Braços de IP'!$D$12),'Braços de IP'!$E$12,IF(AND(AG154&gt;='Braços de IP'!$B$13,AG154&lt;='Braços de IP'!$D$13),'Braços de IP'!$E$13,IF(AND(AG154&gt;='Braços de IP'!$B$14,AG154&lt;='Braços de IP'!$D$14),'Braços de IP'!$E$14,"ERRO")))))))</f>
        <v>Médio I</v>
      </c>
      <c r="CU154" s="27" t="s">
        <v>142</v>
      </c>
      <c r="CV154" s="26">
        <f>IF($CU154="","",VLOOKUP($CU154,'Braços de IP'!$E$9:$I$15,2,0))</f>
        <v>1.8</v>
      </c>
      <c r="CW154" s="29">
        <f>IF($CU154="","",VLOOKUP($CU154,'Braços de IP'!$E$9:$I$15,5,0))</f>
        <v>7</v>
      </c>
      <c r="CX154" s="26"/>
      <c r="CY154" s="26"/>
      <c r="CZ154" s="26"/>
      <c r="DA154" s="26"/>
      <c r="DB154" s="26"/>
      <c r="DC154" s="26"/>
      <c r="DD154" s="30">
        <f t="shared" si="22"/>
        <v>50</v>
      </c>
      <c r="DE154" s="31">
        <f t="shared" si="23"/>
        <v>70</v>
      </c>
      <c r="DF154" s="30">
        <f t="shared" si="24"/>
        <v>120</v>
      </c>
      <c r="DG154" s="32">
        <f t="shared" si="25"/>
        <v>0.2857142857142857</v>
      </c>
      <c r="DH154" s="33" t="s">
        <v>143</v>
      </c>
      <c r="DI154" s="34"/>
      <c r="DJ154" s="35"/>
      <c r="DK154" s="16" t="s">
        <v>144</v>
      </c>
      <c r="DL154" s="16"/>
      <c r="DM154" s="1"/>
      <c r="DN154" s="1"/>
      <c r="DO154" s="1"/>
      <c r="DP154" s="1"/>
      <c r="DQ154" s="1"/>
      <c r="DR154" s="1"/>
      <c r="DS154" s="1"/>
      <c r="DT154" s="1"/>
    </row>
    <row r="155" spans="1:124" ht="15.75" hidden="1" customHeight="1" x14ac:dyDescent="0.25">
      <c r="A155" s="1" t="s">
        <v>145</v>
      </c>
      <c r="B155" s="15">
        <v>393</v>
      </c>
      <c r="C155" s="15" t="s">
        <v>146</v>
      </c>
      <c r="D155" s="16" t="s">
        <v>231</v>
      </c>
      <c r="E155" s="16">
        <v>-8.1082210000000003</v>
      </c>
      <c r="F155" s="16">
        <v>-34.935744</v>
      </c>
      <c r="G155" s="16" t="s">
        <v>157</v>
      </c>
      <c r="H155" s="16" t="s">
        <v>136</v>
      </c>
      <c r="I155" s="16" t="s">
        <v>135</v>
      </c>
      <c r="J155" s="16" t="s">
        <v>137</v>
      </c>
      <c r="K155" s="16">
        <v>70</v>
      </c>
      <c r="L155" s="16" t="s">
        <v>138</v>
      </c>
      <c r="M155" s="16">
        <v>0</v>
      </c>
      <c r="N155" s="16"/>
      <c r="O155" s="16">
        <v>1</v>
      </c>
      <c r="P155" s="17">
        <v>2.76</v>
      </c>
      <c r="Q155" s="17">
        <v>11.9</v>
      </c>
      <c r="R155" s="16"/>
      <c r="S155" s="16"/>
      <c r="T155" s="16"/>
      <c r="U155" s="17">
        <v>3.31</v>
      </c>
      <c r="V155" s="16">
        <v>0</v>
      </c>
      <c r="W155" s="16"/>
      <c r="X155" s="16"/>
      <c r="Y155" s="16">
        <v>0</v>
      </c>
      <c r="Z155" s="16">
        <v>0</v>
      </c>
      <c r="AA155" s="16" t="s">
        <v>139</v>
      </c>
      <c r="AB155" s="16" t="s">
        <v>140</v>
      </c>
      <c r="AC155" s="16">
        <v>29.99</v>
      </c>
      <c r="AD155" s="16">
        <v>7.36</v>
      </c>
      <c r="AE155" s="16">
        <v>1</v>
      </c>
      <c r="AF155" s="16">
        <v>2.4500000000000002</v>
      </c>
      <c r="AG155" s="16">
        <v>2.39</v>
      </c>
      <c r="AH155" s="16"/>
      <c r="AI155" s="16"/>
      <c r="AJ155" s="16"/>
      <c r="AK155" s="16"/>
      <c r="AL155" s="16"/>
      <c r="AM155" s="16">
        <v>0</v>
      </c>
      <c r="AN155" s="16"/>
      <c r="AO155" s="16">
        <v>0</v>
      </c>
      <c r="AP155" s="16">
        <v>0</v>
      </c>
      <c r="AQ155" s="16">
        <v>0</v>
      </c>
      <c r="AR155" s="17" t="s">
        <v>136</v>
      </c>
      <c r="AS155" s="19">
        <f t="shared" si="3"/>
        <v>0</v>
      </c>
      <c r="AT155" s="19"/>
      <c r="AU155" s="19">
        <f>VLOOKUP(G155,ABNT5101!$I$3:$J$9,2)</f>
        <v>7.5</v>
      </c>
      <c r="AV155" s="19">
        <f>VLOOKUP(G155,ABNT5101!$I$3:$M$9,5)</f>
        <v>0.18</v>
      </c>
      <c r="AW155" s="17" t="str">
        <f>_xlfn.XLOOKUP(G155,ABNT5101!I:I,ABNT5101!L:L)</f>
        <v>-</v>
      </c>
      <c r="AX155" s="17">
        <f>_xlfn.XLOOKUP(G155,ABNT5101!$I:$I,ABNT5101!M:M)</f>
        <v>0.18</v>
      </c>
      <c r="AY155" s="17" t="str">
        <f>_xlfn.XLOOKUP(G155,ABNT5101!$I:$I,ABNT5101!N:N)</f>
        <v>-</v>
      </c>
      <c r="AZ155" s="17">
        <f>_xlfn.XLOOKUP(G155,ABNT5101!$I:$I,ABNT5101!O:O)</f>
        <v>16</v>
      </c>
      <c r="BA155" s="20" t="str">
        <f t="shared" si="4"/>
        <v>ATENDE</v>
      </c>
      <c r="BB155" s="21">
        <f t="shared" ref="BB155:BC155" si="193">BE155/AU155-1</f>
        <v>0.3773333333333333</v>
      </c>
      <c r="BC155" s="21">
        <f t="shared" si="193"/>
        <v>1.5555555555555558</v>
      </c>
      <c r="BD155" s="21" t="str">
        <f t="shared" si="6"/>
        <v>-</v>
      </c>
      <c r="BE155" s="22">
        <v>10.33</v>
      </c>
      <c r="BF155" s="22">
        <v>0.46</v>
      </c>
      <c r="BG155" s="22"/>
      <c r="BH155" s="22"/>
      <c r="BI155" s="23"/>
      <c r="BJ155" s="22"/>
      <c r="BK155" s="20" t="str">
        <f t="shared" si="7"/>
        <v>ATENDE</v>
      </c>
      <c r="BL155" s="20" t="str">
        <f t="shared" si="8"/>
        <v>ATENDE</v>
      </c>
      <c r="BM155" s="20" t="str">
        <f t="shared" si="9"/>
        <v>ATENDE</v>
      </c>
      <c r="BN155" s="20" t="str">
        <f t="shared" si="10"/>
        <v>ATENDE</v>
      </c>
      <c r="BO155" s="24" t="str">
        <f t="shared" si="11"/>
        <v>C5</v>
      </c>
      <c r="BP155" s="24" t="str">
        <f t="shared" si="80"/>
        <v>P6</v>
      </c>
      <c r="BQ155" s="25">
        <f t="shared" si="13"/>
        <v>2.8766666666666669</v>
      </c>
      <c r="BR155" s="22">
        <v>11.63</v>
      </c>
      <c r="BS155" s="22">
        <v>5.37</v>
      </c>
      <c r="BT155" s="24">
        <f>IF(BP155="-","-",_xlfn.XLOOKUP(BP155,ABNT5101!$B$4:$B$9,ABNT5101!$C$4:$C$9))</f>
        <v>3</v>
      </c>
      <c r="BU155" s="24">
        <f>IF(BP155="-","-",_xlfn.XLOOKUP(BP155,ABNT5101!$B$4:$B$9,ABNT5101!$D$4:$D$9))</f>
        <v>0.6</v>
      </c>
      <c r="BV155" s="20" t="str">
        <f t="shared" si="14"/>
        <v>ATENDE</v>
      </c>
      <c r="BW155" s="20" t="str">
        <f t="shared" si="15"/>
        <v>ATENDE</v>
      </c>
      <c r="BX155" s="20" t="str">
        <f t="shared" si="16"/>
        <v>ATENDE</v>
      </c>
      <c r="BY155" s="24" t="str">
        <f t="shared" si="187"/>
        <v>P6</v>
      </c>
      <c r="BZ155" s="25">
        <f t="shared" si="31"/>
        <v>0.13000000000000012</v>
      </c>
      <c r="CA155" s="24">
        <v>3.39</v>
      </c>
      <c r="CB155" s="24">
        <v>2.4700000000000002</v>
      </c>
      <c r="CC155" s="20">
        <f>IF(BY155="-","-",_xlfn.XLOOKUP(BY155,ABNT5101!$B$4:$B$9,ABNT5101!$C$4:$C$9))</f>
        <v>3</v>
      </c>
      <c r="CD155" s="24">
        <f>IF(BY155="-","-",_xlfn.XLOOKUP(BY155,ABNT5101!$B$4:$B$9,ABNT5101!$D$4:$D$9))</f>
        <v>0.6</v>
      </c>
      <c r="CE155" s="20" t="str">
        <f t="shared" si="18"/>
        <v>ATENDE</v>
      </c>
      <c r="CF155" s="20" t="str">
        <f t="shared" si="19"/>
        <v>ATENDE</v>
      </c>
      <c r="CG155" s="20" t="str">
        <f t="shared" si="20"/>
        <v>ATENDE</v>
      </c>
      <c r="CH155" s="26" t="str">
        <f>_xlfn.XLOOKUP(CI155,'Banco de dados'!$B:$B,'Banco de dados'!$D:$D)</f>
        <v>LEDSTAR</v>
      </c>
      <c r="CI155" s="27" t="s">
        <v>395</v>
      </c>
      <c r="CJ155" s="26" t="str">
        <f>_xlfn.XLOOKUP(CI155,'Banco de dados'!$B:$B,'Banco de dados'!$E:$E)</f>
        <v>LUM LED SL VT 9.1 52W</v>
      </c>
      <c r="CK155" s="26"/>
      <c r="CL155" s="26" t="e">
        <f>IF(CK155="-","-",_xlfn.XLOOKUP(CK155,'Banco de dados'!$B:$B,'Banco de dados'!$E:$E))</f>
        <v>#N/A</v>
      </c>
      <c r="CM155" s="28">
        <f t="shared" si="21"/>
        <v>1</v>
      </c>
      <c r="CN155" s="26">
        <f>_xlfn.XLOOKUP(CI155,'Banco de dados'!$B:$B,'Banco de dados'!$H:$H)</f>
        <v>52</v>
      </c>
      <c r="CO155" s="26" t="e">
        <f t="array" aca="1" ref="CO155" ca="1">_xludf.XLOOKUP(CK155,'Banco de dados'!$B:$B,'Banco de dados'!$H:$H)</f>
        <v>#NAME?</v>
      </c>
      <c r="CP155" s="26" t="e">
        <f t="array" aca="1" ref="CP155" ca="1">_xludf.XLOOKUP(CI155,'Banco de dados'!$B:$B,'Banco de dados'!$F:$F)</f>
        <v>#NAME?</v>
      </c>
      <c r="CQ155" s="26" t="e">
        <f t="array" aca="1" ref="CQ155" ca="1">_xludf.XLOOKUP(CK155,'Banco de dados'!$B:$B,'Banco de dados'!$F:$F)</f>
        <v>#NAME?</v>
      </c>
      <c r="CR155" s="27">
        <v>232</v>
      </c>
      <c r="CS155" s="27">
        <v>10</v>
      </c>
      <c r="CT155" s="26" t="str">
        <f>IF(AG155=0.5,"Suporte",IF(AND(AG155&gt;='Braços de IP'!$B$9,AG155&lt;='Braços de IP'!$D$9),'Braços de IP'!$E$9,IF(AND(AG155&gt;='Braços de IP'!$B$10,AG155&lt;='Braços de IP'!$D$10),'Braços de IP'!$E$10,IF(AND(AG155&gt;='Braços de IP'!$B$11,AG155&lt;='Braços de IP'!$D$11),'Braços de IP'!$E$11,IF(AND(AG155&gt;='Braços de IP'!$B$12,AG155&lt;='Braços de IP'!$D$12),'Braços de IP'!$E$12,IF(AND(AG155&gt;='Braços de IP'!$B$13,AG155&lt;='Braços de IP'!$D$13),'Braços de IP'!$E$13,IF(AND(AG155&gt;='Braços de IP'!$B$14,AG155&lt;='Braços de IP'!$D$14),'Braços de IP'!$E$14,"ERRO")))))))</f>
        <v>Médio II</v>
      </c>
      <c r="CU155" s="27"/>
      <c r="CV155" s="26" t="str">
        <f>IF($CU155="","",VLOOKUP($CU155,'Braços de IP'!$E$9:$I$15,2,0))</f>
        <v/>
      </c>
      <c r="CW155" s="29" t="str">
        <f>IF($CU155="","",VLOOKUP($CU155,'Braços de IP'!$E$9:$I$15,5,0))</f>
        <v/>
      </c>
      <c r="CX155" s="26"/>
      <c r="CY155" s="26"/>
      <c r="CZ155" s="26"/>
      <c r="DA155" s="26"/>
      <c r="DB155" s="26"/>
      <c r="DC155" s="26"/>
      <c r="DD155" s="30">
        <f t="shared" si="22"/>
        <v>52</v>
      </c>
      <c r="DE155" s="31">
        <f t="shared" si="23"/>
        <v>70</v>
      </c>
      <c r="DF155" s="30">
        <f t="shared" si="24"/>
        <v>122</v>
      </c>
      <c r="DG155" s="32">
        <f t="shared" si="25"/>
        <v>0.25714285714285712</v>
      </c>
      <c r="DH155" s="33" t="s">
        <v>143</v>
      </c>
      <c r="DI155" s="34"/>
      <c r="DJ155" s="35"/>
      <c r="DK155" s="16" t="s">
        <v>144</v>
      </c>
      <c r="DL155" s="16"/>
    </row>
    <row r="156" spans="1:124" ht="15.75" hidden="1" customHeight="1" x14ac:dyDescent="0.25">
      <c r="A156" s="1" t="s">
        <v>145</v>
      </c>
      <c r="B156" s="15">
        <v>393</v>
      </c>
      <c r="C156" s="15" t="s">
        <v>146</v>
      </c>
      <c r="D156" s="16" t="s">
        <v>231</v>
      </c>
      <c r="E156" s="16">
        <v>-8.1082210000000003</v>
      </c>
      <c r="F156" s="16">
        <v>-34.935744</v>
      </c>
      <c r="G156" s="16" t="s">
        <v>157</v>
      </c>
      <c r="H156" s="16" t="s">
        <v>136</v>
      </c>
      <c r="I156" s="16" t="s">
        <v>135</v>
      </c>
      <c r="J156" s="16" t="s">
        <v>137</v>
      </c>
      <c r="K156" s="16">
        <v>70</v>
      </c>
      <c r="L156" s="16" t="s">
        <v>138</v>
      </c>
      <c r="M156" s="16">
        <v>0</v>
      </c>
      <c r="N156" s="16"/>
      <c r="O156" s="16">
        <v>1</v>
      </c>
      <c r="P156" s="17">
        <v>2.76</v>
      </c>
      <c r="Q156" s="17">
        <v>11.9</v>
      </c>
      <c r="R156" s="16"/>
      <c r="S156" s="16"/>
      <c r="T156" s="16"/>
      <c r="U156" s="17">
        <v>3.31</v>
      </c>
      <c r="V156" s="16">
        <v>0</v>
      </c>
      <c r="W156" s="16"/>
      <c r="X156" s="16"/>
      <c r="Y156" s="16">
        <v>0</v>
      </c>
      <c r="Z156" s="16">
        <v>0</v>
      </c>
      <c r="AA156" s="16" t="s">
        <v>139</v>
      </c>
      <c r="AB156" s="16" t="s">
        <v>140</v>
      </c>
      <c r="AC156" s="16">
        <v>29.99</v>
      </c>
      <c r="AD156" s="16">
        <v>7.36</v>
      </c>
      <c r="AE156" s="16">
        <v>1</v>
      </c>
      <c r="AF156" s="16">
        <v>2.4500000000000002</v>
      </c>
      <c r="AG156" s="16">
        <v>2.39</v>
      </c>
      <c r="AH156" s="16"/>
      <c r="AI156" s="16"/>
      <c r="AJ156" s="16"/>
      <c r="AK156" s="16"/>
      <c r="AL156" s="16"/>
      <c r="AM156" s="16">
        <v>0</v>
      </c>
      <c r="AN156" s="16"/>
      <c r="AO156" s="16">
        <v>0</v>
      </c>
      <c r="AP156" s="16">
        <v>0</v>
      </c>
      <c r="AQ156" s="16">
        <v>0</v>
      </c>
      <c r="AR156" s="17" t="s">
        <v>136</v>
      </c>
      <c r="AS156" s="19">
        <f t="shared" si="3"/>
        <v>0</v>
      </c>
      <c r="AT156" s="19"/>
      <c r="AU156" s="19">
        <f>VLOOKUP(G156,ABNT5101!$I$3:$J$9,2)</f>
        <v>7.5</v>
      </c>
      <c r="AV156" s="19">
        <f>VLOOKUP(G156,ABNT5101!$I$3:$M$9,5)</f>
        <v>0.18</v>
      </c>
      <c r="AW156" s="17" t="str">
        <f>_xlfn.XLOOKUP(G156,ABNT5101!I:I,ABNT5101!L:L)</f>
        <v>-</v>
      </c>
      <c r="AX156" s="17">
        <f>_xlfn.XLOOKUP(G156,ABNT5101!$I:$I,ABNT5101!M:M)</f>
        <v>0.18</v>
      </c>
      <c r="AY156" s="17" t="str">
        <f>_xlfn.XLOOKUP(G156,ABNT5101!$I:$I,ABNT5101!N:N)</f>
        <v>-</v>
      </c>
      <c r="AZ156" s="17">
        <f>_xlfn.XLOOKUP(G156,ABNT5101!$I:$I,ABNT5101!O:O)</f>
        <v>16</v>
      </c>
      <c r="BA156" s="20" t="str">
        <f t="shared" si="4"/>
        <v>ATENDE</v>
      </c>
      <c r="BB156" s="21">
        <f t="shared" ref="BB156:BC156" si="194">BE156/AU156-1</f>
        <v>0.6226666666666667</v>
      </c>
      <c r="BC156" s="21">
        <f t="shared" si="194"/>
        <v>2.2222222222222223</v>
      </c>
      <c r="BD156" s="21" t="str">
        <f t="shared" si="6"/>
        <v>-</v>
      </c>
      <c r="BE156" s="22">
        <v>12.17</v>
      </c>
      <c r="BF156" s="22">
        <v>0.57999999999999996</v>
      </c>
      <c r="BG156" s="22"/>
      <c r="BH156" s="22"/>
      <c r="BI156" s="23"/>
      <c r="BJ156" s="22"/>
      <c r="BK156" s="20" t="str">
        <f t="shared" si="7"/>
        <v>ATENDE</v>
      </c>
      <c r="BL156" s="20" t="str">
        <f t="shared" si="8"/>
        <v>ATENDE</v>
      </c>
      <c r="BM156" s="20" t="str">
        <f t="shared" si="9"/>
        <v>ATENDE</v>
      </c>
      <c r="BN156" s="20" t="str">
        <f t="shared" si="10"/>
        <v>ATENDE</v>
      </c>
      <c r="BO156" s="24" t="str">
        <f t="shared" si="11"/>
        <v>C5</v>
      </c>
      <c r="BP156" s="24" t="str">
        <f t="shared" si="80"/>
        <v>P6</v>
      </c>
      <c r="BQ156" s="25">
        <f t="shared" si="13"/>
        <v>3.26</v>
      </c>
      <c r="BR156" s="22">
        <v>12.78</v>
      </c>
      <c r="BS156" s="22">
        <v>5.6</v>
      </c>
      <c r="BT156" s="24">
        <f>IF(BP156="-","-",_xlfn.XLOOKUP(BP156,ABNT5101!$B$4:$B$9,ABNT5101!$C$4:$C$9))</f>
        <v>3</v>
      </c>
      <c r="BU156" s="24">
        <f>IF(BP156="-","-",_xlfn.XLOOKUP(BP156,ABNT5101!$B$4:$B$9,ABNT5101!$D$4:$D$9))</f>
        <v>0.6</v>
      </c>
      <c r="BV156" s="20" t="str">
        <f t="shared" si="14"/>
        <v>ATENDE</v>
      </c>
      <c r="BW156" s="20" t="str">
        <f t="shared" si="15"/>
        <v>ATENDE</v>
      </c>
      <c r="BX156" s="20" t="str">
        <f t="shared" si="16"/>
        <v>ATENDE</v>
      </c>
      <c r="BY156" s="24" t="str">
        <f t="shared" si="187"/>
        <v>P6</v>
      </c>
      <c r="BZ156" s="25">
        <f t="shared" si="31"/>
        <v>0.15666666666666673</v>
      </c>
      <c r="CA156" s="24">
        <v>3.47</v>
      </c>
      <c r="CB156" s="24">
        <v>2.06</v>
      </c>
      <c r="CC156" s="20">
        <f>IF(BY156="-","-",_xlfn.XLOOKUP(BY156,ABNT5101!$B$4:$B$9,ABNT5101!$C$4:$C$9))</f>
        <v>3</v>
      </c>
      <c r="CD156" s="24">
        <f>IF(BY156="-","-",_xlfn.XLOOKUP(BY156,ABNT5101!$B$4:$B$9,ABNT5101!$D$4:$D$9))</f>
        <v>0.6</v>
      </c>
      <c r="CE156" s="20" t="str">
        <f t="shared" si="18"/>
        <v>ATENDE</v>
      </c>
      <c r="CF156" s="20" t="str">
        <f t="shared" si="19"/>
        <v>ATENDE</v>
      </c>
      <c r="CG156" s="20" t="str">
        <f t="shared" si="20"/>
        <v>ATENDE</v>
      </c>
      <c r="CH156" s="26" t="str">
        <f>_xlfn.XLOOKUP(CI156,'Banco de dados'!$B:$B,'Banco de dados'!$D:$D)</f>
        <v>SX LIGHTING</v>
      </c>
      <c r="CI156" s="27" t="s">
        <v>401</v>
      </c>
      <c r="CJ156" s="26" t="str">
        <f>_xlfn.XLOOKUP(CI156,'Banco de dados'!$B:$B,'Banco de dados'!$E:$E)</f>
        <v>SXINEVO050K50L12CZF7PHF</v>
      </c>
      <c r="CK156" s="26"/>
      <c r="CL156" s="26" t="e">
        <f>IF(CK156="-","-",_xlfn.XLOOKUP(CK156,'Banco de dados'!$B:$B,'Banco de dados'!$E:$E))</f>
        <v>#N/A</v>
      </c>
      <c r="CM156" s="28">
        <f t="shared" si="21"/>
        <v>1</v>
      </c>
      <c r="CN156" s="26">
        <f>_xlfn.XLOOKUP(CI156,'Banco de dados'!$B:$B,'Banco de dados'!$H:$H)</f>
        <v>50</v>
      </c>
      <c r="CO156" s="26" t="e">
        <f t="array" aca="1" ref="CO156" ca="1">_xludf.XLOOKUP(CK156,'Banco de dados'!$B:$B,'Banco de dados'!$H:$H)</f>
        <v>#NAME?</v>
      </c>
      <c r="CP156" s="26" t="e">
        <f t="array" aca="1" ref="CP156" ca="1">_xludf.XLOOKUP(CI156,'Banco de dados'!$B:$B,'Banco de dados'!$F:$F)</f>
        <v>#NAME?</v>
      </c>
      <c r="CQ156" s="26" t="e">
        <f t="array" aca="1" ref="CQ156" ca="1">_xludf.XLOOKUP(CK156,'Banco de dados'!$B:$B,'Banco de dados'!$F:$F)</f>
        <v>#NAME?</v>
      </c>
      <c r="CR156" s="27">
        <v>233</v>
      </c>
      <c r="CS156" s="27">
        <v>10</v>
      </c>
      <c r="CT156" s="26" t="str">
        <f>IF(AG156=0.5,"Suporte",IF(AND(AG156&gt;='Braços de IP'!$B$9,AG156&lt;='Braços de IP'!$D$9),'Braços de IP'!$E$9,IF(AND(AG156&gt;='Braços de IP'!$B$10,AG156&lt;='Braços de IP'!$D$10),'Braços de IP'!$E$10,IF(AND(AG156&gt;='Braços de IP'!$B$11,AG156&lt;='Braços de IP'!$D$11),'Braços de IP'!$E$11,IF(AND(AG156&gt;='Braços de IP'!$B$12,AG156&lt;='Braços de IP'!$D$12),'Braços de IP'!$E$12,IF(AND(AG156&gt;='Braços de IP'!$B$13,AG156&lt;='Braços de IP'!$D$13),'Braços de IP'!$E$13,IF(AND(AG156&gt;='Braços de IP'!$B$14,AG156&lt;='Braços de IP'!$D$14),'Braços de IP'!$E$14,"ERRO")))))))</f>
        <v>Médio II</v>
      </c>
      <c r="CU156" s="27"/>
      <c r="CV156" s="26" t="str">
        <f>IF($CU156="","",VLOOKUP($CU156,'Braços de IP'!$E$9:$I$15,2,0))</f>
        <v/>
      </c>
      <c r="CW156" s="29" t="str">
        <f>IF($CU156="","",VLOOKUP($CU156,'Braços de IP'!$E$9:$I$15,5,0))</f>
        <v/>
      </c>
      <c r="CX156" s="26"/>
      <c r="CY156" s="26"/>
      <c r="CZ156" s="26"/>
      <c r="DA156" s="26"/>
      <c r="DB156" s="26"/>
      <c r="DC156" s="26"/>
      <c r="DD156" s="30">
        <f t="shared" si="22"/>
        <v>50</v>
      </c>
      <c r="DE156" s="31">
        <f t="shared" si="23"/>
        <v>70</v>
      </c>
      <c r="DF156" s="30">
        <f t="shared" si="24"/>
        <v>120</v>
      </c>
      <c r="DG156" s="32">
        <f t="shared" si="25"/>
        <v>0.2857142857142857</v>
      </c>
      <c r="DH156" s="33" t="s">
        <v>143</v>
      </c>
      <c r="DI156" s="34"/>
      <c r="DJ156" s="35"/>
      <c r="DK156" s="16" t="s">
        <v>144</v>
      </c>
      <c r="DL156" s="16"/>
    </row>
    <row r="157" spans="1:124" ht="15.75" hidden="1" customHeight="1" x14ac:dyDescent="0.25">
      <c r="A157" s="1" t="s">
        <v>145</v>
      </c>
      <c r="B157" s="15">
        <v>393</v>
      </c>
      <c r="C157" s="15" t="s">
        <v>146</v>
      </c>
      <c r="D157" s="16" t="s">
        <v>231</v>
      </c>
      <c r="E157" s="16">
        <v>-8.1082210000000003</v>
      </c>
      <c r="F157" s="16">
        <v>-34.935744</v>
      </c>
      <c r="G157" s="16" t="s">
        <v>157</v>
      </c>
      <c r="H157" s="16" t="s">
        <v>136</v>
      </c>
      <c r="I157" s="16" t="s">
        <v>135</v>
      </c>
      <c r="J157" s="16" t="s">
        <v>137</v>
      </c>
      <c r="K157" s="16">
        <v>70</v>
      </c>
      <c r="L157" s="16" t="s">
        <v>138</v>
      </c>
      <c r="M157" s="16">
        <v>0</v>
      </c>
      <c r="N157" s="16"/>
      <c r="O157" s="16">
        <v>1</v>
      </c>
      <c r="P157" s="17">
        <v>2.76</v>
      </c>
      <c r="Q157" s="17">
        <v>11.9</v>
      </c>
      <c r="R157" s="16"/>
      <c r="S157" s="16"/>
      <c r="T157" s="16"/>
      <c r="U157" s="17">
        <v>3.31</v>
      </c>
      <c r="V157" s="16">
        <v>0</v>
      </c>
      <c r="W157" s="16"/>
      <c r="X157" s="16"/>
      <c r="Y157" s="16">
        <v>0</v>
      </c>
      <c r="Z157" s="16">
        <v>0</v>
      </c>
      <c r="AA157" s="16" t="s">
        <v>139</v>
      </c>
      <c r="AB157" s="16" t="s">
        <v>140</v>
      </c>
      <c r="AC157" s="16">
        <v>29.99</v>
      </c>
      <c r="AD157" s="16">
        <v>7.36</v>
      </c>
      <c r="AE157" s="16">
        <v>1</v>
      </c>
      <c r="AF157" s="16">
        <v>2.4500000000000002</v>
      </c>
      <c r="AG157" s="16">
        <v>2.39</v>
      </c>
      <c r="AH157" s="16"/>
      <c r="AI157" s="16"/>
      <c r="AJ157" s="16"/>
      <c r="AK157" s="16"/>
      <c r="AL157" s="16"/>
      <c r="AM157" s="16">
        <v>0</v>
      </c>
      <c r="AN157" s="16"/>
      <c r="AO157" s="16">
        <v>0</v>
      </c>
      <c r="AP157" s="16">
        <v>0</v>
      </c>
      <c r="AQ157" s="16">
        <v>0</v>
      </c>
      <c r="AR157" s="17" t="s">
        <v>136</v>
      </c>
      <c r="AS157" s="19">
        <f t="shared" si="3"/>
        <v>0</v>
      </c>
      <c r="AT157" s="19"/>
      <c r="AU157" s="19">
        <f>VLOOKUP(G157,ABNT5101!$I$3:$J$9,2)</f>
        <v>7.5</v>
      </c>
      <c r="AV157" s="19">
        <f>VLOOKUP(G157,ABNT5101!$I$3:$M$9,5)</f>
        <v>0.18</v>
      </c>
      <c r="AW157" s="17" t="str">
        <f>_xlfn.XLOOKUP(G157,ABNT5101!I:I,ABNT5101!L:L)</f>
        <v>-</v>
      </c>
      <c r="AX157" s="17">
        <f>_xlfn.XLOOKUP(G157,ABNT5101!$I:$I,ABNT5101!M:M)</f>
        <v>0.18</v>
      </c>
      <c r="AY157" s="17" t="str">
        <f>_xlfn.XLOOKUP(G157,ABNT5101!$I:$I,ABNT5101!N:N)</f>
        <v>-</v>
      </c>
      <c r="AZ157" s="17">
        <f>_xlfn.XLOOKUP(G157,ABNT5101!$I:$I,ABNT5101!O:O)</f>
        <v>16</v>
      </c>
      <c r="BA157" s="20" t="str">
        <f t="shared" si="4"/>
        <v>ATENDE</v>
      </c>
      <c r="BB157" s="21">
        <f t="shared" ref="BB157:BC157" si="195">BE157/AU157-1</f>
        <v>0.69600000000000017</v>
      </c>
      <c r="BC157" s="21">
        <f t="shared" si="195"/>
        <v>1.6666666666666665</v>
      </c>
      <c r="BD157" s="21" t="str">
        <f t="shared" si="6"/>
        <v>-</v>
      </c>
      <c r="BE157" s="22">
        <v>12.72</v>
      </c>
      <c r="BF157" s="22">
        <v>0.48</v>
      </c>
      <c r="BG157" s="22"/>
      <c r="BH157" s="22"/>
      <c r="BI157" s="23"/>
      <c r="BJ157" s="22"/>
      <c r="BK157" s="20" t="str">
        <f t="shared" si="7"/>
        <v>ATENDE</v>
      </c>
      <c r="BL157" s="20" t="str">
        <f t="shared" si="8"/>
        <v>ATENDE</v>
      </c>
      <c r="BM157" s="20" t="str">
        <f t="shared" si="9"/>
        <v>ATENDE</v>
      </c>
      <c r="BN157" s="20" t="str">
        <f t="shared" si="10"/>
        <v>ATENDE</v>
      </c>
      <c r="BO157" s="24" t="str">
        <f t="shared" si="11"/>
        <v>C5</v>
      </c>
      <c r="BP157" s="24" t="str">
        <f t="shared" si="80"/>
        <v>P6</v>
      </c>
      <c r="BQ157" s="25">
        <f t="shared" si="13"/>
        <v>3.4299999999999997</v>
      </c>
      <c r="BR157" s="22">
        <v>13.29</v>
      </c>
      <c r="BS157" s="22">
        <v>8.19</v>
      </c>
      <c r="BT157" s="24">
        <f>IF(BP157="-","-",_xlfn.XLOOKUP(BP157,ABNT5101!$B$4:$B$9,ABNT5101!$C$4:$C$9))</f>
        <v>3</v>
      </c>
      <c r="BU157" s="24">
        <f>IF(BP157="-","-",_xlfn.XLOOKUP(BP157,ABNT5101!$B$4:$B$9,ABNT5101!$D$4:$D$9))</f>
        <v>0.6</v>
      </c>
      <c r="BV157" s="20" t="str">
        <f t="shared" si="14"/>
        <v>ATENDE</v>
      </c>
      <c r="BW157" s="20" t="str">
        <f t="shared" si="15"/>
        <v>ATENDE</v>
      </c>
      <c r="BX157" s="20" t="str">
        <f t="shared" si="16"/>
        <v>ATENDE</v>
      </c>
      <c r="BY157" s="24" t="str">
        <f t="shared" si="187"/>
        <v>P6</v>
      </c>
      <c r="BZ157" s="25">
        <f t="shared" si="31"/>
        <v>1.3333333333333419E-2</v>
      </c>
      <c r="CA157" s="24">
        <v>3.04</v>
      </c>
      <c r="CB157" s="24">
        <v>2.1</v>
      </c>
      <c r="CC157" s="20">
        <f>IF(BY157="-","-",_xlfn.XLOOKUP(BY157,ABNT5101!$B$4:$B$9,ABNT5101!$C$4:$C$9))</f>
        <v>3</v>
      </c>
      <c r="CD157" s="24">
        <f>IF(BY157="-","-",_xlfn.XLOOKUP(BY157,ABNT5101!$B$4:$B$9,ABNT5101!$D$4:$D$9))</f>
        <v>0.6</v>
      </c>
      <c r="CE157" s="20" t="str">
        <f t="shared" si="18"/>
        <v>ATENDE</v>
      </c>
      <c r="CF157" s="20" t="str">
        <f t="shared" si="19"/>
        <v>ATENDE</v>
      </c>
      <c r="CG157" s="20" t="str">
        <f t="shared" si="20"/>
        <v>ATENDE</v>
      </c>
      <c r="CH157" s="26" t="str">
        <f>_xlfn.XLOOKUP(CI157,'Banco de dados'!$B:$B,'Banco de dados'!$D:$D)</f>
        <v>TECNOWATT</v>
      </c>
      <c r="CI157" s="27" t="s">
        <v>324</v>
      </c>
      <c r="CJ157" s="26" t="str">
        <f>_xlfn.XLOOKUP(CI157,'Banco de dados'!$B:$B,'Banco de dados'!$E:$E)</f>
        <v>SIGSAGPTLRRSSNDL_60W_73IBBRS
1-10C1MUN6.5</v>
      </c>
      <c r="CK157" s="26"/>
      <c r="CL157" s="26" t="e">
        <f>IF(CK157="-","-",_xlfn.XLOOKUP(CK157,'Banco de dados'!$B:$B,'Banco de dados'!$E:$E))</f>
        <v>#N/A</v>
      </c>
      <c r="CM157" s="28">
        <f t="shared" si="21"/>
        <v>1</v>
      </c>
      <c r="CN157" s="26">
        <f>_xlfn.XLOOKUP(CI157,'Banco de dados'!$B:$B,'Banco de dados'!$H:$H)</f>
        <v>60</v>
      </c>
      <c r="CO157" s="26" t="e">
        <f t="array" aca="1" ref="CO157" ca="1">_xludf.XLOOKUP(CK157,'Banco de dados'!$B:$B,'Banco de dados'!$H:$H)</f>
        <v>#NAME?</v>
      </c>
      <c r="CP157" s="26" t="e">
        <f t="array" aca="1" ref="CP157" ca="1">_xludf.XLOOKUP(CI157,'Banco de dados'!$B:$B,'Banco de dados'!$F:$F)</f>
        <v>#NAME?</v>
      </c>
      <c r="CQ157" s="26" t="e">
        <f t="array" aca="1" ref="CQ157" ca="1">_xludf.XLOOKUP(CK157,'Banco de dados'!$B:$B,'Banco de dados'!$F:$F)</f>
        <v>#NAME?</v>
      </c>
      <c r="CR157" s="27">
        <v>234</v>
      </c>
      <c r="CS157" s="27">
        <v>10</v>
      </c>
      <c r="CT157" s="26" t="str">
        <f>IF(AG157=0.5,"Suporte",IF(AND(AG157&gt;='Braços de IP'!$B$9,AG157&lt;='Braços de IP'!$D$9),'Braços de IP'!$E$9,IF(AND(AG157&gt;='Braços de IP'!$B$10,AG157&lt;='Braços de IP'!$D$10),'Braços de IP'!$E$10,IF(AND(AG157&gt;='Braços de IP'!$B$11,AG157&lt;='Braços de IP'!$D$11),'Braços de IP'!$E$11,IF(AND(AG157&gt;='Braços de IP'!$B$12,AG157&lt;='Braços de IP'!$D$12),'Braços de IP'!$E$12,IF(AND(AG157&gt;='Braços de IP'!$B$13,AG157&lt;='Braços de IP'!$D$13),'Braços de IP'!$E$13,IF(AND(AG157&gt;='Braços de IP'!$B$14,AG157&lt;='Braços de IP'!$D$14),'Braços de IP'!$E$14,"ERRO")))))))</f>
        <v>Médio II</v>
      </c>
      <c r="CU157" s="27" t="s">
        <v>540</v>
      </c>
      <c r="CV157" s="26">
        <f>IF($CU157="","",VLOOKUP($CU157,'Braços de IP'!$E$9:$I$15,2,0))</f>
        <v>2.8</v>
      </c>
      <c r="CW157" s="29">
        <f>IF($CU157="","",VLOOKUP($CU157,'Braços de IP'!$E$9:$I$15,5,0))</f>
        <v>8</v>
      </c>
      <c r="CX157" s="26"/>
      <c r="CY157" s="26"/>
      <c r="CZ157" s="26"/>
      <c r="DA157" s="26"/>
      <c r="DB157" s="26"/>
      <c r="DC157" s="26"/>
      <c r="DD157" s="30">
        <f t="shared" si="22"/>
        <v>60</v>
      </c>
      <c r="DE157" s="31">
        <f t="shared" si="23"/>
        <v>70</v>
      </c>
      <c r="DF157" s="30">
        <f t="shared" si="24"/>
        <v>130</v>
      </c>
      <c r="DG157" s="32">
        <f t="shared" si="25"/>
        <v>0.1428571428571429</v>
      </c>
      <c r="DH157" s="33" t="s">
        <v>143</v>
      </c>
      <c r="DI157" s="34"/>
      <c r="DJ157" s="35"/>
      <c r="DK157" s="16" t="s">
        <v>144</v>
      </c>
      <c r="DL157" s="16"/>
    </row>
    <row r="158" spans="1:124" ht="15.75" hidden="1" customHeight="1" x14ac:dyDescent="0.25">
      <c r="A158" s="1" t="s">
        <v>145</v>
      </c>
      <c r="B158" s="15">
        <v>394</v>
      </c>
      <c r="C158" s="15" t="s">
        <v>146</v>
      </c>
      <c r="D158" s="16" t="s">
        <v>232</v>
      </c>
      <c r="E158" s="16">
        <v>-8.1105370000000008</v>
      </c>
      <c r="F158" s="16">
        <v>-34.940506999999997</v>
      </c>
      <c r="G158" s="16" t="s">
        <v>157</v>
      </c>
      <c r="H158" s="16" t="s">
        <v>136</v>
      </c>
      <c r="I158" s="16" t="s">
        <v>135</v>
      </c>
      <c r="J158" s="16" t="s">
        <v>137</v>
      </c>
      <c r="K158" s="16">
        <v>70</v>
      </c>
      <c r="L158" s="16" t="s">
        <v>138</v>
      </c>
      <c r="M158" s="16">
        <v>0</v>
      </c>
      <c r="N158" s="16"/>
      <c r="O158" s="16">
        <v>1</v>
      </c>
      <c r="P158" s="17">
        <v>2024</v>
      </c>
      <c r="Q158" s="17">
        <v>6.33</v>
      </c>
      <c r="R158" s="16"/>
      <c r="S158" s="16"/>
      <c r="T158" s="16"/>
      <c r="U158" s="17">
        <v>1.74</v>
      </c>
      <c r="V158" s="16">
        <v>0</v>
      </c>
      <c r="W158" s="16"/>
      <c r="X158" s="16"/>
      <c r="Y158" s="16">
        <v>0</v>
      </c>
      <c r="Z158" s="16">
        <v>0</v>
      </c>
      <c r="AA158" s="16" t="s">
        <v>139</v>
      </c>
      <c r="AB158" s="16" t="s">
        <v>140</v>
      </c>
      <c r="AC158" s="16">
        <v>26.42</v>
      </c>
      <c r="AD158" s="16">
        <v>7.24</v>
      </c>
      <c r="AE158" s="16">
        <v>1</v>
      </c>
      <c r="AF158" s="16">
        <v>0.24</v>
      </c>
      <c r="AG158" s="16">
        <v>2.2400000000000002</v>
      </c>
      <c r="AH158" s="16"/>
      <c r="AI158" s="16"/>
      <c r="AJ158" s="16"/>
      <c r="AK158" s="16"/>
      <c r="AL158" s="16"/>
      <c r="AM158" s="16">
        <v>0</v>
      </c>
      <c r="AN158" s="16"/>
      <c r="AO158" s="16">
        <v>0</v>
      </c>
      <c r="AP158" s="16">
        <v>0</v>
      </c>
      <c r="AQ158" s="16">
        <v>0</v>
      </c>
      <c r="AR158" s="17" t="s">
        <v>136</v>
      </c>
      <c r="AS158" s="19">
        <f t="shared" si="3"/>
        <v>0</v>
      </c>
      <c r="AT158" s="19"/>
      <c r="AU158" s="19">
        <f>VLOOKUP(G158,ABNT5101!$I$3:$J$9,2)</f>
        <v>7.5</v>
      </c>
      <c r="AV158" s="19">
        <f>VLOOKUP(G158,ABNT5101!$I$3:$M$9,5)</f>
        <v>0.18</v>
      </c>
      <c r="AW158" s="17" t="str">
        <f>_xlfn.XLOOKUP(G158,ABNT5101!I:I,ABNT5101!L:L)</f>
        <v>-</v>
      </c>
      <c r="AX158" s="17">
        <f>_xlfn.XLOOKUP(G158,ABNT5101!$I:$I,ABNT5101!M:M)</f>
        <v>0.18</v>
      </c>
      <c r="AY158" s="17" t="str">
        <f>_xlfn.XLOOKUP(G158,ABNT5101!$I:$I,ABNT5101!N:N)</f>
        <v>-</v>
      </c>
      <c r="AZ158" s="17">
        <f>_xlfn.XLOOKUP(G158,ABNT5101!$I:$I,ABNT5101!O:O)</f>
        <v>16</v>
      </c>
      <c r="BA158" s="20" t="str">
        <f t="shared" si="4"/>
        <v>ATENDE</v>
      </c>
      <c r="BB158" s="21">
        <f t="shared" ref="BB158:BC158" si="196">BE158/AU158-1</f>
        <v>0.19199999999999995</v>
      </c>
      <c r="BC158" s="21">
        <f t="shared" si="196"/>
        <v>2.1111111111111116</v>
      </c>
      <c r="BD158" s="21" t="str">
        <f t="shared" si="6"/>
        <v>-</v>
      </c>
      <c r="BE158" s="22">
        <v>8.94</v>
      </c>
      <c r="BF158" s="22">
        <v>0.56000000000000005</v>
      </c>
      <c r="BG158" s="22"/>
      <c r="BH158" s="22"/>
      <c r="BI158" s="23"/>
      <c r="BJ158" s="22"/>
      <c r="BK158" s="20" t="str">
        <f t="shared" si="7"/>
        <v>ATENDE</v>
      </c>
      <c r="BL158" s="20" t="str">
        <f t="shared" si="8"/>
        <v>ATENDE</v>
      </c>
      <c r="BM158" s="20" t="str">
        <f t="shared" si="9"/>
        <v>ATENDE</v>
      </c>
      <c r="BN158" s="20" t="str">
        <f t="shared" si="10"/>
        <v>ATENDE</v>
      </c>
      <c r="BO158" s="24" t="str">
        <f t="shared" si="11"/>
        <v>C5</v>
      </c>
      <c r="BP158" s="24" t="str">
        <f t="shared" si="80"/>
        <v>P6</v>
      </c>
      <c r="BQ158" s="25">
        <f t="shared" si="13"/>
        <v>1.8333333333333335</v>
      </c>
      <c r="BR158" s="22">
        <v>8.5</v>
      </c>
      <c r="BS158" s="22">
        <v>4.5</v>
      </c>
      <c r="BT158" s="24">
        <f>IF(BP158="-","-",_xlfn.XLOOKUP(BP158,ABNT5101!$B$4:$B$9,ABNT5101!$C$4:$C$9))</f>
        <v>3</v>
      </c>
      <c r="BU158" s="24">
        <f>IF(BP158="-","-",_xlfn.XLOOKUP(BP158,ABNT5101!$B$4:$B$9,ABNT5101!$D$4:$D$9))</f>
        <v>0.6</v>
      </c>
      <c r="BV158" s="20" t="str">
        <f t="shared" si="14"/>
        <v>ATENDE</v>
      </c>
      <c r="BW158" s="20" t="str">
        <f t="shared" si="15"/>
        <v>ATENDE</v>
      </c>
      <c r="BX158" s="20" t="str">
        <f t="shared" si="16"/>
        <v>ATENDE</v>
      </c>
      <c r="BY158" s="24" t="str">
        <f t="shared" si="187"/>
        <v>P6</v>
      </c>
      <c r="BZ158" s="25">
        <f t="shared" si="31"/>
        <v>0.93666666666666654</v>
      </c>
      <c r="CA158" s="24">
        <v>5.81</v>
      </c>
      <c r="CB158" s="24">
        <v>3.69</v>
      </c>
      <c r="CC158" s="20">
        <f>IF(BY158="-","-",_xlfn.XLOOKUP(BY158,ABNT5101!$B$4:$B$9,ABNT5101!$C$4:$C$9))</f>
        <v>3</v>
      </c>
      <c r="CD158" s="24">
        <f>IF(BY158="-","-",_xlfn.XLOOKUP(BY158,ABNT5101!$B$4:$B$9,ABNT5101!$D$4:$D$9))</f>
        <v>0.6</v>
      </c>
      <c r="CE158" s="20" t="str">
        <f t="shared" si="18"/>
        <v>ATENDE</v>
      </c>
      <c r="CF158" s="20" t="str">
        <f t="shared" si="19"/>
        <v>ATENDE</v>
      </c>
      <c r="CG158" s="20" t="str">
        <f t="shared" si="20"/>
        <v>ATENDE</v>
      </c>
      <c r="CH158" s="26" t="str">
        <f>_xlfn.XLOOKUP(CI158,'Banco de dados'!$B:$B,'Banco de dados'!$D:$D)</f>
        <v>LEDSTAR</v>
      </c>
      <c r="CI158" s="47" t="s">
        <v>268</v>
      </c>
      <c r="CJ158" s="26" t="str">
        <f>_xlfn.XLOOKUP(CI158,'Banco de dados'!$B:$B,'Banco de dados'!$E:$E)</f>
        <v>LUM LED SL VT 9.1 28W</v>
      </c>
      <c r="CK158" s="26"/>
      <c r="CL158" s="26" t="e">
        <f>IF(CK158="-","-",_xlfn.XLOOKUP(CK158,'Banco de dados'!$B:$B,'Banco de dados'!$E:$E))</f>
        <v>#N/A</v>
      </c>
      <c r="CM158" s="28">
        <f t="shared" si="21"/>
        <v>1</v>
      </c>
      <c r="CN158" s="26">
        <f>_xlfn.XLOOKUP(CI158,'Banco de dados'!$B:$B,'Banco de dados'!$H:$H)</f>
        <v>28</v>
      </c>
      <c r="CO158" s="26" t="e">
        <f t="array" aca="1" ref="CO158" ca="1">_xludf.XLOOKUP(CK158,'Banco de dados'!$B:$B,'Banco de dados'!$H:$H)</f>
        <v>#NAME?</v>
      </c>
      <c r="CP158" s="26" t="e">
        <f t="array" aca="1" ref="CP158" ca="1">_xludf.XLOOKUP(CI158,'Banco de dados'!$B:$B,'Banco de dados'!$F:$F)</f>
        <v>#NAME?</v>
      </c>
      <c r="CQ158" s="26" t="e">
        <f t="array" aca="1" ref="CQ158" ca="1">_xludf.XLOOKUP(CK158,'Banco de dados'!$B:$B,'Banco de dados'!$F:$F)</f>
        <v>#NAME?</v>
      </c>
      <c r="CR158" s="27">
        <v>235</v>
      </c>
      <c r="CS158" s="27"/>
      <c r="CT158" s="26" t="str">
        <f>IF(AG158=0.5,"Suporte",IF(AND(AG158&gt;='Braços de IP'!$B$9,AG158&lt;='Braços de IP'!$D$9),'Braços de IP'!$E$9,IF(AND(AG158&gt;='Braços de IP'!$B$10,AG158&lt;='Braços de IP'!$D$10),'Braços de IP'!$E$10,IF(AND(AG158&gt;='Braços de IP'!$B$11,AG158&lt;='Braços de IP'!$D$11),'Braços de IP'!$E$11,IF(AND(AG158&gt;='Braços de IP'!$B$12,AG158&lt;='Braços de IP'!$D$12),'Braços de IP'!$E$12,IF(AND(AG158&gt;='Braços de IP'!$B$13,AG158&lt;='Braços de IP'!$D$13),'Braços de IP'!$E$13,IF(AND(AG158&gt;='Braços de IP'!$B$14,AG158&lt;='Braços de IP'!$D$14),'Braços de IP'!$E$14,"ERRO")))))))</f>
        <v>Médio II</v>
      </c>
      <c r="CU158" s="27"/>
      <c r="CV158" s="26" t="str">
        <f>IF($CU158="","",VLOOKUP($CU158,'Braços de IP'!$E$9:$I$15,2,0))</f>
        <v/>
      </c>
      <c r="CW158" s="29" t="str">
        <f>IF($CU158="","",VLOOKUP($CU158,'Braços de IP'!$E$9:$I$15,5,0))</f>
        <v/>
      </c>
      <c r="CX158" s="26"/>
      <c r="CY158" s="26"/>
      <c r="CZ158" s="26"/>
      <c r="DA158" s="26"/>
      <c r="DB158" s="26"/>
      <c r="DC158" s="26"/>
      <c r="DD158" s="30">
        <f t="shared" si="22"/>
        <v>28</v>
      </c>
      <c r="DE158" s="31">
        <f t="shared" si="23"/>
        <v>70</v>
      </c>
      <c r="DF158" s="30">
        <f t="shared" si="24"/>
        <v>98</v>
      </c>
      <c r="DG158" s="32">
        <f t="shared" si="25"/>
        <v>0.6</v>
      </c>
      <c r="DH158" s="33" t="s">
        <v>143</v>
      </c>
      <c r="DI158" s="34"/>
      <c r="DJ158" s="35"/>
      <c r="DK158" s="16" t="s">
        <v>144</v>
      </c>
      <c r="DL158" s="16"/>
    </row>
    <row r="159" spans="1:124" ht="15.75" hidden="1" customHeight="1" x14ac:dyDescent="0.25">
      <c r="A159" s="1" t="s">
        <v>145</v>
      </c>
      <c r="B159" s="15">
        <v>394</v>
      </c>
      <c r="C159" s="15" t="s">
        <v>146</v>
      </c>
      <c r="D159" s="16" t="s">
        <v>232</v>
      </c>
      <c r="E159" s="16">
        <v>-8.1105370000000008</v>
      </c>
      <c r="F159" s="16">
        <v>-34.940506999999997</v>
      </c>
      <c r="G159" s="16" t="s">
        <v>157</v>
      </c>
      <c r="H159" s="16" t="s">
        <v>136</v>
      </c>
      <c r="I159" s="16" t="s">
        <v>135</v>
      </c>
      <c r="J159" s="16" t="s">
        <v>137</v>
      </c>
      <c r="K159" s="16">
        <v>70</v>
      </c>
      <c r="L159" s="16" t="s">
        <v>138</v>
      </c>
      <c r="M159" s="16">
        <v>0</v>
      </c>
      <c r="N159" s="16"/>
      <c r="O159" s="16">
        <v>1</v>
      </c>
      <c r="P159" s="17">
        <v>2024</v>
      </c>
      <c r="Q159" s="17">
        <v>6.33</v>
      </c>
      <c r="R159" s="16"/>
      <c r="S159" s="16"/>
      <c r="T159" s="16"/>
      <c r="U159" s="17">
        <v>1.74</v>
      </c>
      <c r="V159" s="16">
        <v>0</v>
      </c>
      <c r="W159" s="16"/>
      <c r="X159" s="16"/>
      <c r="Y159" s="16">
        <v>0</v>
      </c>
      <c r="Z159" s="16">
        <v>0</v>
      </c>
      <c r="AA159" s="16" t="s">
        <v>139</v>
      </c>
      <c r="AB159" s="16" t="s">
        <v>140</v>
      </c>
      <c r="AC159" s="16">
        <v>26.42</v>
      </c>
      <c r="AD159" s="16">
        <v>7.24</v>
      </c>
      <c r="AE159" s="16">
        <v>1</v>
      </c>
      <c r="AF159" s="16">
        <v>0.24</v>
      </c>
      <c r="AG159" s="16">
        <v>2.2400000000000002</v>
      </c>
      <c r="AH159" s="16"/>
      <c r="AI159" s="16"/>
      <c r="AJ159" s="16"/>
      <c r="AK159" s="16"/>
      <c r="AL159" s="16"/>
      <c r="AM159" s="16">
        <v>0</v>
      </c>
      <c r="AN159" s="16"/>
      <c r="AO159" s="16">
        <v>0</v>
      </c>
      <c r="AP159" s="16">
        <v>0</v>
      </c>
      <c r="AQ159" s="16">
        <v>0</v>
      </c>
      <c r="AR159" s="17" t="s">
        <v>136</v>
      </c>
      <c r="AS159" s="19">
        <f t="shared" si="3"/>
        <v>0</v>
      </c>
      <c r="AT159" s="19"/>
      <c r="AU159" s="19">
        <f>VLOOKUP(G159,ABNT5101!$I$3:$J$9,2)</f>
        <v>7.5</v>
      </c>
      <c r="AV159" s="19">
        <f>VLOOKUP(G159,ABNT5101!$I$3:$M$9,5)</f>
        <v>0.18</v>
      </c>
      <c r="AW159" s="17" t="str">
        <f>_xlfn.XLOOKUP(G159,ABNT5101!I:I,ABNT5101!L:L)</f>
        <v>-</v>
      </c>
      <c r="AX159" s="17">
        <f>_xlfn.XLOOKUP(G159,ABNT5101!$I:$I,ABNT5101!M:M)</f>
        <v>0.18</v>
      </c>
      <c r="AY159" s="17" t="str">
        <f>_xlfn.XLOOKUP(G159,ABNT5101!$I:$I,ABNT5101!N:N)</f>
        <v>-</v>
      </c>
      <c r="AZ159" s="17">
        <f>_xlfn.XLOOKUP(G159,ABNT5101!$I:$I,ABNT5101!O:O)</f>
        <v>16</v>
      </c>
      <c r="BA159" s="20" t="str">
        <f t="shared" si="4"/>
        <v>ATENDE</v>
      </c>
      <c r="BB159" s="21">
        <f t="shared" ref="BB159:BC159" si="197">BE159/AU159-1</f>
        <v>0.48133333333333317</v>
      </c>
      <c r="BC159" s="21">
        <f t="shared" si="197"/>
        <v>3.3333333333333339</v>
      </c>
      <c r="BD159" s="21" t="str">
        <f t="shared" si="6"/>
        <v>-</v>
      </c>
      <c r="BE159" s="22">
        <v>11.11</v>
      </c>
      <c r="BF159" s="22">
        <v>0.78</v>
      </c>
      <c r="BG159" s="22"/>
      <c r="BH159" s="22"/>
      <c r="BI159" s="23"/>
      <c r="BJ159" s="22"/>
      <c r="BK159" s="20" t="str">
        <f t="shared" si="7"/>
        <v>ATENDE</v>
      </c>
      <c r="BL159" s="20" t="str">
        <f t="shared" si="8"/>
        <v>ATENDE</v>
      </c>
      <c r="BM159" s="20" t="str">
        <f t="shared" si="9"/>
        <v>ATENDE</v>
      </c>
      <c r="BN159" s="20" t="str">
        <f t="shared" si="10"/>
        <v>ATENDE</v>
      </c>
      <c r="BO159" s="24" t="str">
        <f t="shared" si="11"/>
        <v>C5</v>
      </c>
      <c r="BP159" s="24" t="str">
        <f t="shared" si="80"/>
        <v>P6</v>
      </c>
      <c r="BQ159" s="25">
        <f t="shared" si="13"/>
        <v>2.4333333333333336</v>
      </c>
      <c r="BR159" s="22">
        <v>10.3</v>
      </c>
      <c r="BS159" s="22">
        <v>7.14</v>
      </c>
      <c r="BT159" s="24">
        <f>IF(BP159="-","-",_xlfn.XLOOKUP(BP159,ABNT5101!$B$4:$B$9,ABNT5101!$C$4:$C$9))</f>
        <v>3</v>
      </c>
      <c r="BU159" s="24">
        <f>IF(BP159="-","-",_xlfn.XLOOKUP(BP159,ABNT5101!$B$4:$B$9,ABNT5101!$D$4:$D$9))</f>
        <v>0.6</v>
      </c>
      <c r="BV159" s="20" t="str">
        <f t="shared" si="14"/>
        <v>ATENDE</v>
      </c>
      <c r="BW159" s="20" t="str">
        <f t="shared" si="15"/>
        <v>ATENDE</v>
      </c>
      <c r="BX159" s="20" t="str">
        <f t="shared" si="16"/>
        <v>ATENDE</v>
      </c>
      <c r="BY159" s="24" t="str">
        <f t="shared" si="187"/>
        <v>P6</v>
      </c>
      <c r="BZ159" s="25">
        <f t="shared" si="31"/>
        <v>1.1366666666666667</v>
      </c>
      <c r="CA159" s="24">
        <v>6.41</v>
      </c>
      <c r="CB159" s="24">
        <v>4.75</v>
      </c>
      <c r="CC159" s="20">
        <f>IF(BY159="-","-",_xlfn.XLOOKUP(BY159,ABNT5101!$B$4:$B$9,ABNT5101!$C$4:$C$9))</f>
        <v>3</v>
      </c>
      <c r="CD159" s="24">
        <f>IF(BY159="-","-",_xlfn.XLOOKUP(BY159,ABNT5101!$B$4:$B$9,ABNT5101!$D$4:$D$9))</f>
        <v>0.6</v>
      </c>
      <c r="CE159" s="20" t="str">
        <f t="shared" si="18"/>
        <v>ATENDE</v>
      </c>
      <c r="CF159" s="20" t="str">
        <f t="shared" si="19"/>
        <v>ATENDE</v>
      </c>
      <c r="CG159" s="20" t="str">
        <f t="shared" si="20"/>
        <v>ATENDE</v>
      </c>
      <c r="CH159" s="26" t="str">
        <f>_xlfn.XLOOKUP(CI159,'Banco de dados'!$B:$B,'Banco de dados'!$D:$D)</f>
        <v>SX LIGHTING</v>
      </c>
      <c r="CI159" s="27" t="s">
        <v>494</v>
      </c>
      <c r="CJ159" s="26" t="str">
        <f>_xlfn.XLOOKUP(CI159,'Banco de dados'!$B:$B,'Banco de dados'!$E:$E)</f>
        <v>SXINEVO030K50L12CZF7PHF</v>
      </c>
      <c r="CK159" s="26"/>
      <c r="CL159" s="26" t="e">
        <f>IF(CK159="-","-",_xlfn.XLOOKUP(CK159,'Banco de dados'!$B:$B,'Banco de dados'!$E:$E))</f>
        <v>#N/A</v>
      </c>
      <c r="CM159" s="28">
        <f t="shared" si="21"/>
        <v>1</v>
      </c>
      <c r="CN159" s="26">
        <f>_xlfn.XLOOKUP(CI159,'Banco de dados'!$B:$B,'Banco de dados'!$H:$H)</f>
        <v>31</v>
      </c>
      <c r="CO159" s="26" t="e">
        <f t="array" aca="1" ref="CO159" ca="1">_xludf.XLOOKUP(CK159,'Banco de dados'!$B:$B,'Banco de dados'!$H:$H)</f>
        <v>#NAME?</v>
      </c>
      <c r="CP159" s="26" t="e">
        <f t="array" aca="1" ref="CP159" ca="1">_xludf.XLOOKUP(CI159,'Banco de dados'!$B:$B,'Banco de dados'!$F:$F)</f>
        <v>#NAME?</v>
      </c>
      <c r="CQ159" s="26" t="e">
        <f t="array" aca="1" ref="CQ159" ca="1">_xludf.XLOOKUP(CK159,'Banco de dados'!$B:$B,'Banco de dados'!$F:$F)</f>
        <v>#NAME?</v>
      </c>
      <c r="CR159" s="27">
        <v>236</v>
      </c>
      <c r="CS159" s="27"/>
      <c r="CT159" s="26" t="str">
        <f>IF(AG159=0.5,"Suporte",IF(AND(AG159&gt;='Braços de IP'!$B$9,AG159&lt;='Braços de IP'!$D$9),'Braços de IP'!$E$9,IF(AND(AG159&gt;='Braços de IP'!$B$10,AG159&lt;='Braços de IP'!$D$10),'Braços de IP'!$E$10,IF(AND(AG159&gt;='Braços de IP'!$B$11,AG159&lt;='Braços de IP'!$D$11),'Braços de IP'!$E$11,IF(AND(AG159&gt;='Braços de IP'!$B$12,AG159&lt;='Braços de IP'!$D$12),'Braços de IP'!$E$12,IF(AND(AG159&gt;='Braços de IP'!$B$13,AG159&lt;='Braços de IP'!$D$13),'Braços de IP'!$E$13,IF(AND(AG159&gt;='Braços de IP'!$B$14,AG159&lt;='Braços de IP'!$D$14),'Braços de IP'!$E$14,"ERRO")))))))</f>
        <v>Médio II</v>
      </c>
      <c r="CU159" s="27"/>
      <c r="CV159" s="26" t="str">
        <f>IF($CU159="","",VLOOKUP($CU159,'Braços de IP'!$E$9:$I$15,2,0))</f>
        <v/>
      </c>
      <c r="CW159" s="29" t="str">
        <f>IF($CU159="","",VLOOKUP($CU159,'Braços de IP'!$E$9:$I$15,5,0))</f>
        <v/>
      </c>
      <c r="CX159" s="26"/>
      <c r="CY159" s="26"/>
      <c r="CZ159" s="26"/>
      <c r="DA159" s="26"/>
      <c r="DB159" s="26"/>
      <c r="DC159" s="26"/>
      <c r="DD159" s="30">
        <f t="shared" si="22"/>
        <v>31</v>
      </c>
      <c r="DE159" s="31">
        <f t="shared" si="23"/>
        <v>70</v>
      </c>
      <c r="DF159" s="30">
        <f t="shared" si="24"/>
        <v>101</v>
      </c>
      <c r="DG159" s="32">
        <f t="shared" si="25"/>
        <v>0.55714285714285716</v>
      </c>
      <c r="DH159" s="33" t="s">
        <v>143</v>
      </c>
      <c r="DI159" s="34"/>
      <c r="DJ159" s="35"/>
      <c r="DK159" s="16" t="s">
        <v>144</v>
      </c>
      <c r="DL159" s="16"/>
    </row>
    <row r="160" spans="1:124" ht="15.75" hidden="1" customHeight="1" x14ac:dyDescent="0.25">
      <c r="A160" s="1" t="s">
        <v>145</v>
      </c>
      <c r="B160" s="15">
        <v>394</v>
      </c>
      <c r="C160" s="15" t="s">
        <v>146</v>
      </c>
      <c r="D160" s="16" t="s">
        <v>232</v>
      </c>
      <c r="E160" s="16">
        <v>-8.1105370000000008</v>
      </c>
      <c r="F160" s="16">
        <v>-34.940506999999997</v>
      </c>
      <c r="G160" s="16" t="s">
        <v>157</v>
      </c>
      <c r="H160" s="16" t="s">
        <v>136</v>
      </c>
      <c r="I160" s="16" t="s">
        <v>135</v>
      </c>
      <c r="J160" s="16" t="s">
        <v>137</v>
      </c>
      <c r="K160" s="16">
        <v>70</v>
      </c>
      <c r="L160" s="16" t="s">
        <v>138</v>
      </c>
      <c r="M160" s="16">
        <v>0</v>
      </c>
      <c r="N160" s="16"/>
      <c r="O160" s="16">
        <v>1</v>
      </c>
      <c r="P160" s="17">
        <v>2024</v>
      </c>
      <c r="Q160" s="17">
        <v>6.33</v>
      </c>
      <c r="R160" s="16"/>
      <c r="S160" s="16"/>
      <c r="T160" s="16"/>
      <c r="U160" s="17">
        <v>1.74</v>
      </c>
      <c r="V160" s="16">
        <v>0</v>
      </c>
      <c r="W160" s="16"/>
      <c r="X160" s="16"/>
      <c r="Y160" s="16">
        <v>0</v>
      </c>
      <c r="Z160" s="16">
        <v>0</v>
      </c>
      <c r="AA160" s="16" t="s">
        <v>139</v>
      </c>
      <c r="AB160" s="16" t="s">
        <v>140</v>
      </c>
      <c r="AC160" s="16">
        <v>26.42</v>
      </c>
      <c r="AD160" s="16">
        <v>7.24</v>
      </c>
      <c r="AE160" s="16">
        <v>1</v>
      </c>
      <c r="AF160" s="16">
        <v>0.24</v>
      </c>
      <c r="AG160" s="16">
        <v>2.2400000000000002</v>
      </c>
      <c r="AH160" s="16"/>
      <c r="AI160" s="16"/>
      <c r="AJ160" s="16"/>
      <c r="AK160" s="16"/>
      <c r="AL160" s="16"/>
      <c r="AM160" s="16">
        <v>0</v>
      </c>
      <c r="AN160" s="16"/>
      <c r="AO160" s="16">
        <v>0</v>
      </c>
      <c r="AP160" s="16">
        <v>0</v>
      </c>
      <c r="AQ160" s="16">
        <v>0</v>
      </c>
      <c r="AR160" s="17" t="s">
        <v>136</v>
      </c>
      <c r="AS160" s="19">
        <f t="shared" si="3"/>
        <v>0</v>
      </c>
      <c r="AT160" s="19"/>
      <c r="AU160" s="19">
        <f>VLOOKUP(G160,ABNT5101!$I$3:$J$9,2)</f>
        <v>7.5</v>
      </c>
      <c r="AV160" s="19">
        <f>VLOOKUP(G160,ABNT5101!$I$3:$M$9,5)</f>
        <v>0.18</v>
      </c>
      <c r="AW160" s="17" t="str">
        <f>_xlfn.XLOOKUP(G160,ABNT5101!I:I,ABNT5101!L:L)</f>
        <v>-</v>
      </c>
      <c r="AX160" s="17">
        <f>_xlfn.XLOOKUP(G160,ABNT5101!$I:$I,ABNT5101!M:M)</f>
        <v>0.18</v>
      </c>
      <c r="AY160" s="17" t="str">
        <f>_xlfn.XLOOKUP(G160,ABNT5101!$I:$I,ABNT5101!N:N)</f>
        <v>-</v>
      </c>
      <c r="AZ160" s="17">
        <f>_xlfn.XLOOKUP(G160,ABNT5101!$I:$I,ABNT5101!O:O)</f>
        <v>16</v>
      </c>
      <c r="BA160" s="20" t="str">
        <f t="shared" si="4"/>
        <v>ATENDE</v>
      </c>
      <c r="BB160" s="21">
        <f t="shared" ref="BB160:BC160" si="198">BE160/AU160-1</f>
        <v>0.46399999999999997</v>
      </c>
      <c r="BC160" s="21">
        <f t="shared" si="198"/>
        <v>3</v>
      </c>
      <c r="BD160" s="21" t="str">
        <f t="shared" si="6"/>
        <v>-</v>
      </c>
      <c r="BE160" s="22">
        <v>10.98</v>
      </c>
      <c r="BF160" s="22">
        <v>0.72</v>
      </c>
      <c r="BG160" s="22"/>
      <c r="BH160" s="22"/>
      <c r="BI160" s="23"/>
      <c r="BJ160" s="22"/>
      <c r="BK160" s="20" t="str">
        <f t="shared" si="7"/>
        <v>ATENDE</v>
      </c>
      <c r="BL160" s="20" t="str">
        <f t="shared" si="8"/>
        <v>ATENDE</v>
      </c>
      <c r="BM160" s="20" t="str">
        <f t="shared" si="9"/>
        <v>ATENDE</v>
      </c>
      <c r="BN160" s="20" t="str">
        <f t="shared" si="10"/>
        <v>ATENDE</v>
      </c>
      <c r="BO160" s="24" t="str">
        <f t="shared" si="11"/>
        <v>C5</v>
      </c>
      <c r="BP160" s="24" t="str">
        <f t="shared" si="80"/>
        <v>P6</v>
      </c>
      <c r="BQ160" s="25">
        <f t="shared" si="13"/>
        <v>2.4233333333333333</v>
      </c>
      <c r="BR160" s="22">
        <v>10.27</v>
      </c>
      <c r="BS160" s="22">
        <v>6.89</v>
      </c>
      <c r="BT160" s="24">
        <f>IF(BP160="-","-",_xlfn.XLOOKUP(BP160,ABNT5101!$B$4:$B$9,ABNT5101!$C$4:$C$9))</f>
        <v>3</v>
      </c>
      <c r="BU160" s="24">
        <f>IF(BP160="-","-",_xlfn.XLOOKUP(BP160,ABNT5101!$B$4:$B$9,ABNT5101!$D$4:$D$9))</f>
        <v>0.6</v>
      </c>
      <c r="BV160" s="20" t="str">
        <f t="shared" si="14"/>
        <v>ATENDE</v>
      </c>
      <c r="BW160" s="20" t="str">
        <f t="shared" si="15"/>
        <v>ATENDE</v>
      </c>
      <c r="BX160" s="20" t="str">
        <f t="shared" si="16"/>
        <v>ATENDE</v>
      </c>
      <c r="BY160" s="24" t="str">
        <f t="shared" si="187"/>
        <v>P6</v>
      </c>
      <c r="BZ160" s="25">
        <f t="shared" si="31"/>
        <v>0.94666666666666655</v>
      </c>
      <c r="CA160" s="24">
        <v>5.84</v>
      </c>
      <c r="CB160" s="24">
        <v>4.45</v>
      </c>
      <c r="CC160" s="20">
        <f>IF(BY160="-","-",_xlfn.XLOOKUP(BY160,ABNT5101!$B$4:$B$9,ABNT5101!$C$4:$C$9))</f>
        <v>3</v>
      </c>
      <c r="CD160" s="24">
        <f>IF(BY160="-","-",_xlfn.XLOOKUP(BY160,ABNT5101!$B$4:$B$9,ABNT5101!$D$4:$D$9))</f>
        <v>0.6</v>
      </c>
      <c r="CE160" s="20" t="str">
        <f t="shared" si="18"/>
        <v>ATENDE</v>
      </c>
      <c r="CF160" s="20" t="str">
        <f t="shared" si="19"/>
        <v>ATENDE</v>
      </c>
      <c r="CG160" s="20" t="str">
        <f t="shared" si="20"/>
        <v>ATENDE</v>
      </c>
      <c r="CH160" s="26" t="str">
        <f>_xlfn.XLOOKUP(CI160,'Banco de dados'!$B:$B,'Banco de dados'!$D:$D)</f>
        <v>TECNOWATT</v>
      </c>
      <c r="CI160" s="50" t="s">
        <v>477</v>
      </c>
      <c r="CJ160" s="26" t="str">
        <f>_xlfn.XLOOKUP(CI160,'Banco de dados'!$B:$B,'Banco de dados'!$E:$E)</f>
        <v>SIGSAGPTLRRSSNDL_30W_38IBBRS
1-10C1MUN6.5</v>
      </c>
      <c r="CK160" s="26"/>
      <c r="CL160" s="26" t="e">
        <f>IF(CK160="-","-",_xlfn.XLOOKUP(CK160,'Banco de dados'!$B:$B,'Banco de dados'!$E:$E))</f>
        <v>#N/A</v>
      </c>
      <c r="CM160" s="28">
        <f t="shared" si="21"/>
        <v>1</v>
      </c>
      <c r="CN160" s="26">
        <f>_xlfn.XLOOKUP(CI160,'Banco de dados'!$B:$B,'Banco de dados'!$H:$H)</f>
        <v>30</v>
      </c>
      <c r="CO160" s="26" t="e">
        <f t="array" aca="1" ref="CO160" ca="1">_xludf.XLOOKUP(CK160,'Banco de dados'!$B:$B,'Banco de dados'!$H:$H)</f>
        <v>#NAME?</v>
      </c>
      <c r="CP160" s="26" t="e">
        <f t="array" aca="1" ref="CP160" ca="1">_xludf.XLOOKUP(CI160,'Banco de dados'!$B:$B,'Banco de dados'!$F:$F)</f>
        <v>#NAME?</v>
      </c>
      <c r="CQ160" s="26" t="e">
        <f t="array" aca="1" ref="CQ160" ca="1">_xludf.XLOOKUP(CK160,'Banco de dados'!$B:$B,'Banco de dados'!$F:$F)</f>
        <v>#NAME?</v>
      </c>
      <c r="CR160" s="27">
        <v>237</v>
      </c>
      <c r="CS160" s="27"/>
      <c r="CT160" s="26" t="str">
        <f>IF(AG160=0.5,"Suporte",IF(AND(AG160&gt;='Braços de IP'!$B$9,AG160&lt;='Braços de IP'!$D$9),'Braços de IP'!$E$9,IF(AND(AG160&gt;='Braços de IP'!$B$10,AG160&lt;='Braços de IP'!$D$10),'Braços de IP'!$E$10,IF(AND(AG160&gt;='Braços de IP'!$B$11,AG160&lt;='Braços de IP'!$D$11),'Braços de IP'!$E$11,IF(AND(AG160&gt;='Braços de IP'!$B$12,AG160&lt;='Braços de IP'!$D$12),'Braços de IP'!$E$12,IF(AND(AG160&gt;='Braços de IP'!$B$13,AG160&lt;='Braços de IP'!$D$13),'Braços de IP'!$E$13,IF(AND(AG160&gt;='Braços de IP'!$B$14,AG160&lt;='Braços de IP'!$D$14),'Braços de IP'!$E$14,"ERRO")))))))</f>
        <v>Médio II</v>
      </c>
      <c r="CU160" s="27"/>
      <c r="CV160" s="26" t="str">
        <f>IF($CU160="","",VLOOKUP($CU160,'Braços de IP'!$E$9:$I$15,2,0))</f>
        <v/>
      </c>
      <c r="CW160" s="29" t="str">
        <f>IF($CU160="","",VLOOKUP($CU160,'Braços de IP'!$E$9:$I$15,5,0))</f>
        <v/>
      </c>
      <c r="CX160" s="26"/>
      <c r="CY160" s="26"/>
      <c r="CZ160" s="26"/>
      <c r="DA160" s="26"/>
      <c r="DB160" s="26"/>
      <c r="DC160" s="26"/>
      <c r="DD160" s="30">
        <f t="shared" si="22"/>
        <v>30</v>
      </c>
      <c r="DE160" s="31">
        <f t="shared" si="23"/>
        <v>70</v>
      </c>
      <c r="DF160" s="30">
        <f t="shared" si="24"/>
        <v>100</v>
      </c>
      <c r="DG160" s="32">
        <f t="shared" si="25"/>
        <v>0.5714285714285714</v>
      </c>
      <c r="DH160" s="33" t="s">
        <v>143</v>
      </c>
      <c r="DI160" s="34"/>
      <c r="DJ160" s="35"/>
      <c r="DK160" s="16" t="s">
        <v>144</v>
      </c>
      <c r="DL160" s="16"/>
    </row>
    <row r="161" spans="1:124" ht="15.75" hidden="1" customHeight="1" x14ac:dyDescent="0.25">
      <c r="A161" s="1" t="s">
        <v>145</v>
      </c>
      <c r="B161" s="15">
        <v>395</v>
      </c>
      <c r="C161" s="15" t="s">
        <v>146</v>
      </c>
      <c r="D161" s="16" t="s">
        <v>233</v>
      </c>
      <c r="E161" s="16">
        <v>-8.1336379999999995</v>
      </c>
      <c r="F161" s="16">
        <v>-34.937680999999998</v>
      </c>
      <c r="G161" s="16" t="s">
        <v>157</v>
      </c>
      <c r="H161" s="16" t="s">
        <v>136</v>
      </c>
      <c r="I161" s="16" t="s">
        <v>135</v>
      </c>
      <c r="J161" s="16" t="s">
        <v>137</v>
      </c>
      <c r="K161" s="16">
        <v>96</v>
      </c>
      <c r="L161" s="16" t="s">
        <v>138</v>
      </c>
      <c r="M161" s="16">
        <v>0</v>
      </c>
      <c r="N161" s="16"/>
      <c r="O161" s="16">
        <v>1</v>
      </c>
      <c r="P161" s="17">
        <v>1.88</v>
      </c>
      <c r="Q161" s="17">
        <v>7.81</v>
      </c>
      <c r="R161" s="16"/>
      <c r="S161" s="16"/>
      <c r="T161" s="16"/>
      <c r="U161" s="17">
        <v>1.88</v>
      </c>
      <c r="V161" s="16">
        <v>0</v>
      </c>
      <c r="W161" s="16"/>
      <c r="X161" s="16"/>
      <c r="Y161" s="16">
        <v>0</v>
      </c>
      <c r="Z161" s="16">
        <v>0</v>
      </c>
      <c r="AA161" s="16" t="s">
        <v>139</v>
      </c>
      <c r="AB161" s="16" t="s">
        <v>169</v>
      </c>
      <c r="AC161" s="16">
        <v>39.65</v>
      </c>
      <c r="AD161" s="16">
        <v>6.52</v>
      </c>
      <c r="AE161" s="16">
        <v>1</v>
      </c>
      <c r="AF161" s="16">
        <v>0.76</v>
      </c>
      <c r="AG161" s="16">
        <v>2.38</v>
      </c>
      <c r="AH161" s="16"/>
      <c r="AI161" s="16"/>
      <c r="AJ161" s="16"/>
      <c r="AK161" s="16"/>
      <c r="AL161" s="16"/>
      <c r="AM161" s="16">
        <v>0</v>
      </c>
      <c r="AN161" s="16"/>
      <c r="AO161" s="16">
        <v>0</v>
      </c>
      <c r="AP161" s="16">
        <v>0</v>
      </c>
      <c r="AQ161" s="16">
        <v>0</v>
      </c>
      <c r="AR161" s="17" t="s">
        <v>136</v>
      </c>
      <c r="AS161" s="19">
        <f t="shared" si="3"/>
        <v>0</v>
      </c>
      <c r="AT161" s="19"/>
      <c r="AU161" s="19">
        <f>VLOOKUP(G161,ABNT5101!$I$3:$J$9,2)</f>
        <v>7.5</v>
      </c>
      <c r="AV161" s="19">
        <f>VLOOKUP(G161,ABNT5101!$I$3:$M$9,5)</f>
        <v>0.18</v>
      </c>
      <c r="AW161" s="17" t="str">
        <f>_xlfn.XLOOKUP(G161,ABNT5101!I:I,ABNT5101!L:L)</f>
        <v>-</v>
      </c>
      <c r="AX161" s="17">
        <f>_xlfn.XLOOKUP(G161,ABNT5101!$I:$I,ABNT5101!M:M)</f>
        <v>0.18</v>
      </c>
      <c r="AY161" s="17" t="str">
        <f>_xlfn.XLOOKUP(G161,ABNT5101!$I:$I,ABNT5101!N:N)</f>
        <v>-</v>
      </c>
      <c r="AZ161" s="17">
        <f>_xlfn.XLOOKUP(G161,ABNT5101!$I:$I,ABNT5101!O:O)</f>
        <v>16</v>
      </c>
      <c r="BA161" s="20" t="str">
        <f t="shared" si="4"/>
        <v>NÃO ATENDE</v>
      </c>
      <c r="BB161" s="21">
        <f t="shared" ref="BB161:BC161" si="199">BE161/AU161-1</f>
        <v>-1</v>
      </c>
      <c r="BC161" s="21">
        <f t="shared" si="199"/>
        <v>-1</v>
      </c>
      <c r="BD161" s="21" t="str">
        <f t="shared" si="6"/>
        <v>-</v>
      </c>
      <c r="BE161" s="22"/>
      <c r="BF161" s="22"/>
      <c r="BG161" s="22"/>
      <c r="BH161" s="22"/>
      <c r="BI161" s="23"/>
      <c r="BJ161" s="22"/>
      <c r="BK161" s="20" t="str">
        <f t="shared" si="7"/>
        <v>NÃO ATENDE</v>
      </c>
      <c r="BL161" s="20" t="str">
        <f t="shared" si="8"/>
        <v>NÃO ATENDE</v>
      </c>
      <c r="BM161" s="20" t="str">
        <f t="shared" si="9"/>
        <v>NÃO ATENDE</v>
      </c>
      <c r="BN161" s="20" t="str">
        <f t="shared" si="10"/>
        <v>ATENDE</v>
      </c>
      <c r="BO161" s="24" t="str">
        <f t="shared" si="11"/>
        <v>C5</v>
      </c>
      <c r="BP161" s="24" t="str">
        <f t="shared" si="80"/>
        <v>P6</v>
      </c>
      <c r="BQ161" s="25">
        <f t="shared" si="13"/>
        <v>-1</v>
      </c>
      <c r="BR161" s="22"/>
      <c r="BS161" s="22"/>
      <c r="BT161" s="24">
        <f>IF(BP161="-","-",_xlfn.XLOOKUP(BP161,ABNT5101!$B$4:$B$9,ABNT5101!$C$4:$C$9))</f>
        <v>3</v>
      </c>
      <c r="BU161" s="24">
        <f>IF(BP161="-","-",_xlfn.XLOOKUP(BP161,ABNT5101!$B$4:$B$9,ABNT5101!$D$4:$D$9))</f>
        <v>0.6</v>
      </c>
      <c r="BV161" s="20" t="str">
        <f t="shared" si="14"/>
        <v>NÃO ATENDE</v>
      </c>
      <c r="BW161" s="20" t="str">
        <f t="shared" si="15"/>
        <v>NÃO ATENDE</v>
      </c>
      <c r="BX161" s="20" t="str">
        <f t="shared" si="16"/>
        <v>NÃO ATENDE</v>
      </c>
      <c r="BY161" s="24" t="s">
        <v>136</v>
      </c>
      <c r="BZ161" s="25" t="e">
        <f t="shared" si="31"/>
        <v>#VALUE!</v>
      </c>
      <c r="CA161" s="24"/>
      <c r="CB161" s="24"/>
      <c r="CC161" s="20" t="str">
        <f>IF(BY161="-","-",_xlfn.XLOOKUP(BY161,ABNT5101!$B$4:$B$9,ABNT5101!$C$4:$C$9))</f>
        <v>-</v>
      </c>
      <c r="CD161" s="24" t="str">
        <f>IF(BY161="-","-",_xlfn.XLOOKUP(BY161,ABNT5101!$B$4:$B$9,ABNT5101!$D$4:$D$9))</f>
        <v>-</v>
      </c>
      <c r="CE161" s="20" t="str">
        <f t="shared" si="18"/>
        <v>-</v>
      </c>
      <c r="CF161" s="20" t="str">
        <f t="shared" si="19"/>
        <v>-</v>
      </c>
      <c r="CG161" s="20" t="str">
        <f t="shared" si="20"/>
        <v>-</v>
      </c>
      <c r="CH161" s="26" t="e">
        <f>_xlfn.XLOOKUP(CI161,'Banco de dados'!$B:$B,'Banco de dados'!$D:$D)</f>
        <v>#N/A</v>
      </c>
      <c r="CI161" s="27"/>
      <c r="CJ161" s="26" t="e">
        <f>_xlfn.XLOOKUP(CI161,'Banco de dados'!$B:$B,'Banco de dados'!$E:$E)</f>
        <v>#N/A</v>
      </c>
      <c r="CK161" s="26"/>
      <c r="CL161" s="26" t="e">
        <f>IF(CK161="-","-",_xlfn.XLOOKUP(CK161,'Banco de dados'!$B:$B,'Banco de dados'!$E:$E))</f>
        <v>#N/A</v>
      </c>
      <c r="CM161" s="28">
        <f t="shared" si="21"/>
        <v>1</v>
      </c>
      <c r="CN161" s="26">
        <f>_xlfn.XLOOKUP(CI161,'Banco de dados'!$B:$B,'Banco de dados'!$H:$H)</f>
        <v>0</v>
      </c>
      <c r="CO161" s="26" t="e">
        <f t="array" aca="1" ref="CO161" ca="1">_xludf.XLOOKUP(CK161,'Banco de dados'!$B:$B,'Banco de dados'!$H:$H)</f>
        <v>#NAME?</v>
      </c>
      <c r="CP161" s="26" t="e">
        <f t="array" aca="1" ref="CP161" ca="1">_xludf.XLOOKUP(CI161,'Banco de dados'!$B:$B,'Banco de dados'!$F:$F)</f>
        <v>#NAME?</v>
      </c>
      <c r="CQ161" s="26" t="e">
        <f t="array" aca="1" ref="CQ161" ca="1">_xludf.XLOOKUP(CK161,'Banco de dados'!$B:$B,'Banco de dados'!$F:$F)</f>
        <v>#NAME?</v>
      </c>
      <c r="CR161" s="27">
        <v>238</v>
      </c>
      <c r="CS161" s="27"/>
      <c r="CT161" s="26" t="str">
        <f>IF(AG161=0.5,"Suporte",IF(AND(AG161&gt;='Braços de IP'!$B$9,AG161&lt;='Braços de IP'!$D$9),'Braços de IP'!$E$9,IF(AND(AG161&gt;='Braços de IP'!$B$10,AG161&lt;='Braços de IP'!$D$10),'Braços de IP'!$E$10,IF(AND(AG161&gt;='Braços de IP'!$B$11,AG161&lt;='Braços de IP'!$D$11),'Braços de IP'!$E$11,IF(AND(AG161&gt;='Braços de IP'!$B$12,AG161&lt;='Braços de IP'!$D$12),'Braços de IP'!$E$12,IF(AND(AG161&gt;='Braços de IP'!$B$13,AG161&lt;='Braços de IP'!$D$13),'Braços de IP'!$E$13,IF(AND(AG161&gt;='Braços de IP'!$B$14,AG161&lt;='Braços de IP'!$D$14),'Braços de IP'!$E$14,"ERRO")))))))</f>
        <v>Médio II</v>
      </c>
      <c r="CU161" s="27"/>
      <c r="CV161" s="26" t="str">
        <f>IF($CU161="","",VLOOKUP($CU161,'Braços de IP'!$E$9:$I$15,2,0))</f>
        <v/>
      </c>
      <c r="CW161" s="29" t="str">
        <f>IF($CU161="","",VLOOKUP($CU161,'Braços de IP'!$E$9:$I$15,5,0))</f>
        <v/>
      </c>
      <c r="CX161" s="26"/>
      <c r="CY161" s="26"/>
      <c r="CZ161" s="26"/>
      <c r="DA161" s="26"/>
      <c r="DB161" s="26"/>
      <c r="DC161" s="26"/>
      <c r="DD161" s="30">
        <f t="shared" si="22"/>
        <v>0</v>
      </c>
      <c r="DE161" s="31">
        <f t="shared" si="23"/>
        <v>96</v>
      </c>
      <c r="DF161" s="30">
        <f t="shared" si="24"/>
        <v>96</v>
      </c>
      <c r="DG161" s="32">
        <f t="shared" si="25"/>
        <v>1</v>
      </c>
      <c r="DH161" s="33" t="s">
        <v>143</v>
      </c>
      <c r="DI161" s="34"/>
      <c r="DJ161" s="35"/>
      <c r="DK161" s="16" t="s">
        <v>144</v>
      </c>
      <c r="DL161" s="16"/>
    </row>
    <row r="162" spans="1:124" ht="15.75" hidden="1" customHeight="1" x14ac:dyDescent="0.25">
      <c r="A162" s="1" t="s">
        <v>145</v>
      </c>
      <c r="B162" s="15">
        <v>395</v>
      </c>
      <c r="C162" s="15" t="s">
        <v>146</v>
      </c>
      <c r="D162" s="16" t="s">
        <v>233</v>
      </c>
      <c r="E162" s="16">
        <v>-8.1336379999999995</v>
      </c>
      <c r="F162" s="16">
        <v>-34.937680999999998</v>
      </c>
      <c r="G162" s="16" t="s">
        <v>157</v>
      </c>
      <c r="H162" s="16" t="s">
        <v>136</v>
      </c>
      <c r="I162" s="16" t="s">
        <v>135</v>
      </c>
      <c r="J162" s="16" t="s">
        <v>137</v>
      </c>
      <c r="K162" s="16">
        <v>96</v>
      </c>
      <c r="L162" s="16" t="s">
        <v>138</v>
      </c>
      <c r="M162" s="16">
        <v>0</v>
      </c>
      <c r="N162" s="16"/>
      <c r="O162" s="16">
        <v>1</v>
      </c>
      <c r="P162" s="17">
        <v>1.88</v>
      </c>
      <c r="Q162" s="17">
        <v>7.81</v>
      </c>
      <c r="R162" s="16"/>
      <c r="S162" s="16"/>
      <c r="T162" s="16"/>
      <c r="U162" s="17">
        <v>1.88</v>
      </c>
      <c r="V162" s="16">
        <v>0</v>
      </c>
      <c r="W162" s="16"/>
      <c r="X162" s="16"/>
      <c r="Y162" s="16">
        <v>0</v>
      </c>
      <c r="Z162" s="16">
        <v>0</v>
      </c>
      <c r="AA162" s="16" t="s">
        <v>139</v>
      </c>
      <c r="AB162" s="16" t="s">
        <v>169</v>
      </c>
      <c r="AC162" s="16">
        <v>39.65</v>
      </c>
      <c r="AD162" s="16">
        <v>6.52</v>
      </c>
      <c r="AE162" s="16">
        <v>1</v>
      </c>
      <c r="AF162" s="16">
        <v>0.76</v>
      </c>
      <c r="AG162" s="16">
        <v>2.38</v>
      </c>
      <c r="AH162" s="16"/>
      <c r="AI162" s="16"/>
      <c r="AJ162" s="16"/>
      <c r="AK162" s="16"/>
      <c r="AL162" s="16"/>
      <c r="AM162" s="16">
        <v>0</v>
      </c>
      <c r="AN162" s="16"/>
      <c r="AO162" s="16">
        <v>0</v>
      </c>
      <c r="AP162" s="16">
        <v>0</v>
      </c>
      <c r="AQ162" s="16">
        <v>0</v>
      </c>
      <c r="AR162" s="17" t="s">
        <v>136</v>
      </c>
      <c r="AS162" s="19">
        <f t="shared" si="3"/>
        <v>0</v>
      </c>
      <c r="AT162" s="19"/>
      <c r="AU162" s="19">
        <f>VLOOKUP(G162,ABNT5101!$I$3:$J$9,2)</f>
        <v>7.5</v>
      </c>
      <c r="AV162" s="19">
        <f>VLOOKUP(G162,ABNT5101!$I$3:$M$9,5)</f>
        <v>0.18</v>
      </c>
      <c r="AW162" s="17" t="str">
        <f>_xlfn.XLOOKUP(G162,ABNT5101!I:I,ABNT5101!L:L)</f>
        <v>-</v>
      </c>
      <c r="AX162" s="17">
        <f>_xlfn.XLOOKUP(G162,ABNT5101!$I:$I,ABNT5101!M:M)</f>
        <v>0.18</v>
      </c>
      <c r="AY162" s="17" t="str">
        <f>_xlfn.XLOOKUP(G162,ABNT5101!$I:$I,ABNT5101!N:N)</f>
        <v>-</v>
      </c>
      <c r="AZ162" s="17">
        <f>_xlfn.XLOOKUP(G162,ABNT5101!$I:$I,ABNT5101!O:O)</f>
        <v>16</v>
      </c>
      <c r="BA162" s="20" t="str">
        <f t="shared" si="4"/>
        <v>NÃO ATENDE</v>
      </c>
      <c r="BB162" s="21">
        <f t="shared" ref="BB162:BC162" si="200">BE162/AU162-1</f>
        <v>-1</v>
      </c>
      <c r="BC162" s="21">
        <f t="shared" si="200"/>
        <v>-1</v>
      </c>
      <c r="BD162" s="21" t="str">
        <f t="shared" si="6"/>
        <v>-</v>
      </c>
      <c r="BE162" s="22"/>
      <c r="BF162" s="22"/>
      <c r="BG162" s="22"/>
      <c r="BH162" s="22"/>
      <c r="BI162" s="23"/>
      <c r="BJ162" s="22"/>
      <c r="BK162" s="20" t="str">
        <f t="shared" si="7"/>
        <v>NÃO ATENDE</v>
      </c>
      <c r="BL162" s="20" t="str">
        <f t="shared" si="8"/>
        <v>NÃO ATENDE</v>
      </c>
      <c r="BM162" s="20" t="str">
        <f t="shared" si="9"/>
        <v>NÃO ATENDE</v>
      </c>
      <c r="BN162" s="20" t="str">
        <f t="shared" si="10"/>
        <v>ATENDE</v>
      </c>
      <c r="BO162" s="24" t="str">
        <f t="shared" si="11"/>
        <v>C5</v>
      </c>
      <c r="BP162" s="24" t="str">
        <f t="shared" si="80"/>
        <v>P6</v>
      </c>
      <c r="BQ162" s="25">
        <f t="shared" si="13"/>
        <v>-1</v>
      </c>
      <c r="BR162" s="22"/>
      <c r="BS162" s="22"/>
      <c r="BT162" s="24">
        <f>IF(BP162="-","-",_xlfn.XLOOKUP(BP162,ABNT5101!$B$4:$B$9,ABNT5101!$C$4:$C$9))</f>
        <v>3</v>
      </c>
      <c r="BU162" s="24">
        <f>IF(BP162="-","-",_xlfn.XLOOKUP(BP162,ABNT5101!$B$4:$B$9,ABNT5101!$D$4:$D$9))</f>
        <v>0.6</v>
      </c>
      <c r="BV162" s="20" t="str">
        <f t="shared" si="14"/>
        <v>NÃO ATENDE</v>
      </c>
      <c r="BW162" s="20" t="str">
        <f t="shared" si="15"/>
        <v>NÃO ATENDE</v>
      </c>
      <c r="BX162" s="20" t="str">
        <f t="shared" si="16"/>
        <v>NÃO ATENDE</v>
      </c>
      <c r="BY162" s="24" t="s">
        <v>136</v>
      </c>
      <c r="BZ162" s="25" t="e">
        <f t="shared" si="31"/>
        <v>#VALUE!</v>
      </c>
      <c r="CA162" s="24"/>
      <c r="CB162" s="24"/>
      <c r="CC162" s="20" t="str">
        <f>IF(BY162="-","-",_xlfn.XLOOKUP(BY162,ABNT5101!$B$4:$B$9,ABNT5101!$C$4:$C$9))</f>
        <v>-</v>
      </c>
      <c r="CD162" s="24" t="str">
        <f>IF(BY162="-","-",_xlfn.XLOOKUP(BY162,ABNT5101!$B$4:$B$9,ABNT5101!$D$4:$D$9))</f>
        <v>-</v>
      </c>
      <c r="CE162" s="20" t="str">
        <f t="shared" si="18"/>
        <v>-</v>
      </c>
      <c r="CF162" s="20" t="str">
        <f t="shared" si="19"/>
        <v>-</v>
      </c>
      <c r="CG162" s="20" t="str">
        <f t="shared" si="20"/>
        <v>-</v>
      </c>
      <c r="CH162" s="26" t="e">
        <f>_xlfn.XLOOKUP(CI162,'Banco de dados'!$B:$B,'Banco de dados'!$D:$D)</f>
        <v>#N/A</v>
      </c>
      <c r="CI162" s="27"/>
      <c r="CJ162" s="26" t="e">
        <f>_xlfn.XLOOKUP(CI162,'Banco de dados'!$B:$B,'Banco de dados'!$E:$E)</f>
        <v>#N/A</v>
      </c>
      <c r="CK162" s="26"/>
      <c r="CL162" s="26" t="e">
        <f>IF(CK162="-","-",_xlfn.XLOOKUP(CK162,'Banco de dados'!$B:$B,'Banco de dados'!$E:$E))</f>
        <v>#N/A</v>
      </c>
      <c r="CM162" s="28">
        <f t="shared" si="21"/>
        <v>1</v>
      </c>
      <c r="CN162" s="26">
        <f>_xlfn.XLOOKUP(CI162,'Banco de dados'!$B:$B,'Banco de dados'!$H:$H)</f>
        <v>0</v>
      </c>
      <c r="CO162" s="26" t="e">
        <f t="array" aca="1" ref="CO162" ca="1">_xludf.XLOOKUP(CK162,'Banco de dados'!$B:$B,'Banco de dados'!$H:$H)</f>
        <v>#NAME?</v>
      </c>
      <c r="CP162" s="26" t="e">
        <f t="array" aca="1" ref="CP162" ca="1">_xludf.XLOOKUP(CI162,'Banco de dados'!$B:$B,'Banco de dados'!$F:$F)</f>
        <v>#NAME?</v>
      </c>
      <c r="CQ162" s="26" t="e">
        <f t="array" aca="1" ref="CQ162" ca="1">_xludf.XLOOKUP(CK162,'Banco de dados'!$B:$B,'Banco de dados'!$F:$F)</f>
        <v>#NAME?</v>
      </c>
      <c r="CR162" s="27">
        <v>239</v>
      </c>
      <c r="CS162" s="27"/>
      <c r="CT162" s="26" t="str">
        <f>IF(AG162=0.5,"Suporte",IF(AND(AG162&gt;='Braços de IP'!$B$9,AG162&lt;='Braços de IP'!$D$9),'Braços de IP'!$E$9,IF(AND(AG162&gt;='Braços de IP'!$B$10,AG162&lt;='Braços de IP'!$D$10),'Braços de IP'!$E$10,IF(AND(AG162&gt;='Braços de IP'!$B$11,AG162&lt;='Braços de IP'!$D$11),'Braços de IP'!$E$11,IF(AND(AG162&gt;='Braços de IP'!$B$12,AG162&lt;='Braços de IP'!$D$12),'Braços de IP'!$E$12,IF(AND(AG162&gt;='Braços de IP'!$B$13,AG162&lt;='Braços de IP'!$D$13),'Braços de IP'!$E$13,IF(AND(AG162&gt;='Braços de IP'!$B$14,AG162&lt;='Braços de IP'!$D$14),'Braços de IP'!$E$14,"ERRO")))))))</f>
        <v>Médio II</v>
      </c>
      <c r="CU162" s="27"/>
      <c r="CV162" s="26" t="str">
        <f>IF($CU162="","",VLOOKUP($CU162,'Braços de IP'!$E$9:$I$15,2,0))</f>
        <v/>
      </c>
      <c r="CW162" s="29" t="str">
        <f>IF($CU162="","",VLOOKUP($CU162,'Braços de IP'!$E$9:$I$15,5,0))</f>
        <v/>
      </c>
      <c r="CX162" s="26"/>
      <c r="CY162" s="26"/>
      <c r="CZ162" s="26"/>
      <c r="DA162" s="26"/>
      <c r="DB162" s="26"/>
      <c r="DC162" s="26"/>
      <c r="DD162" s="30">
        <f t="shared" si="22"/>
        <v>0</v>
      </c>
      <c r="DE162" s="31">
        <f t="shared" si="23"/>
        <v>96</v>
      </c>
      <c r="DF162" s="30">
        <f t="shared" si="24"/>
        <v>96</v>
      </c>
      <c r="DG162" s="32">
        <f t="shared" si="25"/>
        <v>1</v>
      </c>
      <c r="DH162" s="33" t="s">
        <v>143</v>
      </c>
      <c r="DI162" s="34"/>
      <c r="DJ162" s="35"/>
      <c r="DK162" s="16" t="s">
        <v>144</v>
      </c>
      <c r="DL162" s="16"/>
    </row>
    <row r="163" spans="1:124" ht="15.75" hidden="1" customHeight="1" x14ac:dyDescent="0.25">
      <c r="A163" s="1" t="s">
        <v>145</v>
      </c>
      <c r="B163" s="15">
        <v>395</v>
      </c>
      <c r="C163" s="15" t="s">
        <v>146</v>
      </c>
      <c r="D163" s="16" t="s">
        <v>233</v>
      </c>
      <c r="E163" s="16">
        <v>-8.1336379999999995</v>
      </c>
      <c r="F163" s="16">
        <v>-34.937680999999998</v>
      </c>
      <c r="G163" s="16" t="s">
        <v>157</v>
      </c>
      <c r="H163" s="16" t="s">
        <v>136</v>
      </c>
      <c r="I163" s="16" t="s">
        <v>135</v>
      </c>
      <c r="J163" s="16" t="s">
        <v>137</v>
      </c>
      <c r="K163" s="16">
        <v>96</v>
      </c>
      <c r="L163" s="16" t="s">
        <v>138</v>
      </c>
      <c r="M163" s="16">
        <v>0</v>
      </c>
      <c r="N163" s="16"/>
      <c r="O163" s="16">
        <v>1</v>
      </c>
      <c r="P163" s="17">
        <v>1.88</v>
      </c>
      <c r="Q163" s="17">
        <v>7.81</v>
      </c>
      <c r="R163" s="16"/>
      <c r="S163" s="16"/>
      <c r="T163" s="16"/>
      <c r="U163" s="17">
        <v>1.88</v>
      </c>
      <c r="V163" s="16">
        <v>0</v>
      </c>
      <c r="W163" s="16"/>
      <c r="X163" s="16"/>
      <c r="Y163" s="16">
        <v>0</v>
      </c>
      <c r="Z163" s="16">
        <v>0</v>
      </c>
      <c r="AA163" s="16" t="s">
        <v>139</v>
      </c>
      <c r="AB163" s="16" t="s">
        <v>169</v>
      </c>
      <c r="AC163" s="16">
        <v>39.65</v>
      </c>
      <c r="AD163" s="16">
        <v>6.52</v>
      </c>
      <c r="AE163" s="16">
        <v>1</v>
      </c>
      <c r="AF163" s="16">
        <v>0.76</v>
      </c>
      <c r="AG163" s="16">
        <v>2.38</v>
      </c>
      <c r="AH163" s="16"/>
      <c r="AI163" s="16"/>
      <c r="AJ163" s="16"/>
      <c r="AK163" s="16"/>
      <c r="AL163" s="16"/>
      <c r="AM163" s="16">
        <v>0</v>
      </c>
      <c r="AN163" s="16"/>
      <c r="AO163" s="16">
        <v>0</v>
      </c>
      <c r="AP163" s="16">
        <v>0</v>
      </c>
      <c r="AQ163" s="16">
        <v>0</v>
      </c>
      <c r="AR163" s="17" t="s">
        <v>136</v>
      </c>
      <c r="AS163" s="19">
        <f t="shared" si="3"/>
        <v>0</v>
      </c>
      <c r="AT163" s="19"/>
      <c r="AU163" s="19">
        <f>VLOOKUP(G163,ABNT5101!$I$3:$J$9,2)</f>
        <v>7.5</v>
      </c>
      <c r="AV163" s="19">
        <f>VLOOKUP(G163,ABNT5101!$I$3:$M$9,5)</f>
        <v>0.18</v>
      </c>
      <c r="AW163" s="17" t="str">
        <f>_xlfn.XLOOKUP(G163,ABNT5101!I:I,ABNT5101!L:L)</f>
        <v>-</v>
      </c>
      <c r="AX163" s="17">
        <f>_xlfn.XLOOKUP(G163,ABNT5101!$I:$I,ABNT5101!M:M)</f>
        <v>0.18</v>
      </c>
      <c r="AY163" s="17" t="str">
        <f>_xlfn.XLOOKUP(G163,ABNT5101!$I:$I,ABNT5101!N:N)</f>
        <v>-</v>
      </c>
      <c r="AZ163" s="17">
        <f>_xlfn.XLOOKUP(G163,ABNT5101!$I:$I,ABNT5101!O:O)</f>
        <v>16</v>
      </c>
      <c r="BA163" s="20" t="str">
        <f t="shared" si="4"/>
        <v>NÃO ATENDE</v>
      </c>
      <c r="BB163" s="21">
        <f t="shared" ref="BB163:BC163" si="201">BE163/AU163-1</f>
        <v>-1</v>
      </c>
      <c r="BC163" s="21">
        <f t="shared" si="201"/>
        <v>-1</v>
      </c>
      <c r="BD163" s="21" t="str">
        <f t="shared" si="6"/>
        <v>-</v>
      </c>
      <c r="BE163" s="22"/>
      <c r="BF163" s="22"/>
      <c r="BG163" s="22"/>
      <c r="BH163" s="22"/>
      <c r="BI163" s="23"/>
      <c r="BJ163" s="22"/>
      <c r="BK163" s="20" t="str">
        <f t="shared" si="7"/>
        <v>NÃO ATENDE</v>
      </c>
      <c r="BL163" s="20" t="str">
        <f t="shared" si="8"/>
        <v>NÃO ATENDE</v>
      </c>
      <c r="BM163" s="20" t="str">
        <f t="shared" si="9"/>
        <v>NÃO ATENDE</v>
      </c>
      <c r="BN163" s="20" t="str">
        <f t="shared" si="10"/>
        <v>ATENDE</v>
      </c>
      <c r="BO163" s="24" t="str">
        <f t="shared" si="11"/>
        <v>C5</v>
      </c>
      <c r="BP163" s="24" t="str">
        <f t="shared" si="80"/>
        <v>P6</v>
      </c>
      <c r="BQ163" s="25">
        <f t="shared" si="13"/>
        <v>-1</v>
      </c>
      <c r="BR163" s="22"/>
      <c r="BS163" s="22"/>
      <c r="BT163" s="24">
        <f>IF(BP163="-","-",_xlfn.XLOOKUP(BP163,ABNT5101!$B$4:$B$9,ABNT5101!$C$4:$C$9))</f>
        <v>3</v>
      </c>
      <c r="BU163" s="24">
        <f>IF(BP163="-","-",_xlfn.XLOOKUP(BP163,ABNT5101!$B$4:$B$9,ABNT5101!$D$4:$D$9))</f>
        <v>0.6</v>
      </c>
      <c r="BV163" s="20" t="str">
        <f t="shared" si="14"/>
        <v>NÃO ATENDE</v>
      </c>
      <c r="BW163" s="20" t="str">
        <f t="shared" si="15"/>
        <v>NÃO ATENDE</v>
      </c>
      <c r="BX163" s="20" t="str">
        <f t="shared" si="16"/>
        <v>NÃO ATENDE</v>
      </c>
      <c r="BY163" s="24" t="s">
        <v>136</v>
      </c>
      <c r="BZ163" s="25" t="e">
        <f t="shared" si="31"/>
        <v>#VALUE!</v>
      </c>
      <c r="CA163" s="24"/>
      <c r="CB163" s="24"/>
      <c r="CC163" s="20" t="str">
        <f>IF(BY163="-","-",_xlfn.XLOOKUP(BY163,ABNT5101!$B$4:$B$9,ABNT5101!$C$4:$C$9))</f>
        <v>-</v>
      </c>
      <c r="CD163" s="24" t="str">
        <f>IF(BY163="-","-",_xlfn.XLOOKUP(BY163,ABNT5101!$B$4:$B$9,ABNT5101!$D$4:$D$9))</f>
        <v>-</v>
      </c>
      <c r="CE163" s="20" t="str">
        <f t="shared" si="18"/>
        <v>-</v>
      </c>
      <c r="CF163" s="20" t="str">
        <f t="shared" si="19"/>
        <v>-</v>
      </c>
      <c r="CG163" s="20" t="str">
        <f t="shared" si="20"/>
        <v>-</v>
      </c>
      <c r="CH163" s="26" t="e">
        <f>_xlfn.XLOOKUP(CI163,'Banco de dados'!$B:$B,'Banco de dados'!$D:$D)</f>
        <v>#N/A</v>
      </c>
      <c r="CI163" s="27"/>
      <c r="CJ163" s="26" t="e">
        <f>_xlfn.XLOOKUP(CI163,'Banco de dados'!$B:$B,'Banco de dados'!$E:$E)</f>
        <v>#N/A</v>
      </c>
      <c r="CK163" s="26"/>
      <c r="CL163" s="26" t="e">
        <f>IF(CK163="-","-",_xlfn.XLOOKUP(CK163,'Banco de dados'!$B:$B,'Banco de dados'!$E:$E))</f>
        <v>#N/A</v>
      </c>
      <c r="CM163" s="28">
        <f t="shared" si="21"/>
        <v>1</v>
      </c>
      <c r="CN163" s="26">
        <f>_xlfn.XLOOKUP(CI163,'Banco de dados'!$B:$B,'Banco de dados'!$H:$H)</f>
        <v>0</v>
      </c>
      <c r="CO163" s="26" t="e">
        <f t="array" aca="1" ref="CO163" ca="1">_xludf.XLOOKUP(CK163,'Banco de dados'!$B:$B,'Banco de dados'!$H:$H)</f>
        <v>#NAME?</v>
      </c>
      <c r="CP163" s="26" t="e">
        <f t="array" aca="1" ref="CP163" ca="1">_xludf.XLOOKUP(CI163,'Banco de dados'!$B:$B,'Banco de dados'!$F:$F)</f>
        <v>#NAME?</v>
      </c>
      <c r="CQ163" s="26" t="e">
        <f t="array" aca="1" ref="CQ163" ca="1">_xludf.XLOOKUP(CK163,'Banco de dados'!$B:$B,'Banco de dados'!$F:$F)</f>
        <v>#NAME?</v>
      </c>
      <c r="CR163" s="27">
        <v>240</v>
      </c>
      <c r="CS163" s="27"/>
      <c r="CT163" s="26" t="str">
        <f>IF(AG163=0.5,"Suporte",IF(AND(AG163&gt;='Braços de IP'!$B$9,AG163&lt;='Braços de IP'!$D$9),'Braços de IP'!$E$9,IF(AND(AG163&gt;='Braços de IP'!$B$10,AG163&lt;='Braços de IP'!$D$10),'Braços de IP'!$E$10,IF(AND(AG163&gt;='Braços de IP'!$B$11,AG163&lt;='Braços de IP'!$D$11),'Braços de IP'!$E$11,IF(AND(AG163&gt;='Braços de IP'!$B$12,AG163&lt;='Braços de IP'!$D$12),'Braços de IP'!$E$12,IF(AND(AG163&gt;='Braços de IP'!$B$13,AG163&lt;='Braços de IP'!$D$13),'Braços de IP'!$E$13,IF(AND(AG163&gt;='Braços de IP'!$B$14,AG163&lt;='Braços de IP'!$D$14),'Braços de IP'!$E$14,"ERRO")))))))</f>
        <v>Médio II</v>
      </c>
      <c r="CU163" s="27"/>
      <c r="CV163" s="26" t="str">
        <f>IF($CU163="","",VLOOKUP($CU163,'Braços de IP'!$E$9:$I$15,2,0))</f>
        <v/>
      </c>
      <c r="CW163" s="29" t="str">
        <f>IF($CU163="","",VLOOKUP($CU163,'Braços de IP'!$E$9:$I$15,5,0))</f>
        <v/>
      </c>
      <c r="CX163" s="26"/>
      <c r="CY163" s="26"/>
      <c r="CZ163" s="26"/>
      <c r="DA163" s="26"/>
      <c r="DB163" s="26"/>
      <c r="DC163" s="26"/>
      <c r="DD163" s="30">
        <f t="shared" si="22"/>
        <v>0</v>
      </c>
      <c r="DE163" s="31">
        <f t="shared" si="23"/>
        <v>96</v>
      </c>
      <c r="DF163" s="30">
        <f t="shared" si="24"/>
        <v>96</v>
      </c>
      <c r="DG163" s="32">
        <f t="shared" si="25"/>
        <v>1</v>
      </c>
      <c r="DH163" s="33" t="s">
        <v>143</v>
      </c>
      <c r="DI163" s="34"/>
      <c r="DJ163" s="35"/>
      <c r="DK163" s="16" t="s">
        <v>144</v>
      </c>
      <c r="DL163" s="16"/>
    </row>
    <row r="164" spans="1:124" ht="15.75" hidden="1" customHeight="1" x14ac:dyDescent="0.25">
      <c r="A164" s="1" t="s">
        <v>145</v>
      </c>
      <c r="B164" s="15">
        <v>397</v>
      </c>
      <c r="C164" s="15" t="s">
        <v>146</v>
      </c>
      <c r="D164" s="16" t="s">
        <v>234</v>
      </c>
      <c r="E164" s="16">
        <v>-8.1377489999999995</v>
      </c>
      <c r="F164" s="16">
        <v>-34.935735000000001</v>
      </c>
      <c r="G164" s="16" t="s">
        <v>160</v>
      </c>
      <c r="H164" s="16" t="s">
        <v>136</v>
      </c>
      <c r="I164" s="16" t="s">
        <v>135</v>
      </c>
      <c r="J164" s="16" t="s">
        <v>137</v>
      </c>
      <c r="K164" s="16">
        <v>40</v>
      </c>
      <c r="L164" s="16" t="s">
        <v>138</v>
      </c>
      <c r="M164" s="16">
        <v>0</v>
      </c>
      <c r="N164" s="16"/>
      <c r="O164" s="16">
        <v>1</v>
      </c>
      <c r="P164" s="17">
        <v>3.1</v>
      </c>
      <c r="Q164" s="17">
        <v>5.4</v>
      </c>
      <c r="R164" s="16"/>
      <c r="S164" s="16"/>
      <c r="T164" s="16"/>
      <c r="U164" s="17">
        <v>3.8</v>
      </c>
      <c r="V164" s="16">
        <v>0</v>
      </c>
      <c r="W164" s="16"/>
      <c r="X164" s="16"/>
      <c r="Y164" s="16">
        <v>0</v>
      </c>
      <c r="Z164" s="16">
        <v>0</v>
      </c>
      <c r="AA164" s="16" t="s">
        <v>139</v>
      </c>
      <c r="AB164" s="16" t="s">
        <v>140</v>
      </c>
      <c r="AC164" s="16">
        <v>15.56</v>
      </c>
      <c r="AD164" s="16">
        <v>7.14</v>
      </c>
      <c r="AE164" s="16">
        <v>1</v>
      </c>
      <c r="AF164" s="16">
        <v>0.54</v>
      </c>
      <c r="AG164" s="16">
        <v>1.58</v>
      </c>
      <c r="AH164" s="16"/>
      <c r="AI164" s="16"/>
      <c r="AJ164" s="16"/>
      <c r="AK164" s="16"/>
      <c r="AL164" s="16"/>
      <c r="AM164" s="16">
        <v>0</v>
      </c>
      <c r="AN164" s="16"/>
      <c r="AO164" s="16">
        <v>0</v>
      </c>
      <c r="AP164" s="16">
        <v>0</v>
      </c>
      <c r="AQ164" s="16">
        <v>0</v>
      </c>
      <c r="AR164" s="17" t="s">
        <v>136</v>
      </c>
      <c r="AS164" s="19">
        <f t="shared" si="3"/>
        <v>0</v>
      </c>
      <c r="AT164" s="19"/>
      <c r="AU164" s="19">
        <f>VLOOKUP(G164,ABNT5101!$I$3:$J$9,2)</f>
        <v>10</v>
      </c>
      <c r="AV164" s="19">
        <f>VLOOKUP(G164,ABNT5101!$I$3:$M$9,5)</f>
        <v>0.18</v>
      </c>
      <c r="AW164" s="17" t="str">
        <f>_xlfn.XLOOKUP(G164,ABNT5101!I:I,ABNT5101!L:L)</f>
        <v>-</v>
      </c>
      <c r="AX164" s="17">
        <f>_xlfn.XLOOKUP(G164,ABNT5101!$I:$I,ABNT5101!M:M)</f>
        <v>0.18</v>
      </c>
      <c r="AY164" s="17" t="str">
        <f>_xlfn.XLOOKUP(G164,ABNT5101!$I:$I,ABNT5101!N:N)</f>
        <v>-</v>
      </c>
      <c r="AZ164" s="17">
        <f>_xlfn.XLOOKUP(G164,ABNT5101!$I:$I,ABNT5101!O:O)</f>
        <v>16</v>
      </c>
      <c r="BA164" s="20" t="str">
        <f t="shared" si="4"/>
        <v>NÃO ATENDE</v>
      </c>
      <c r="BB164" s="21">
        <f t="shared" ref="BB164:BC164" si="202">BE164/AU164-1</f>
        <v>-1</v>
      </c>
      <c r="BC164" s="21">
        <f t="shared" si="202"/>
        <v>-1</v>
      </c>
      <c r="BD164" s="21" t="str">
        <f t="shared" si="6"/>
        <v>-</v>
      </c>
      <c r="BE164" s="22"/>
      <c r="BF164" s="22"/>
      <c r="BG164" s="22"/>
      <c r="BH164" s="22"/>
      <c r="BI164" s="23"/>
      <c r="BJ164" s="22"/>
      <c r="BK164" s="20" t="str">
        <f t="shared" si="7"/>
        <v>NÃO ATENDE</v>
      </c>
      <c r="BL164" s="20" t="str">
        <f t="shared" si="8"/>
        <v>NÃO ATENDE</v>
      </c>
      <c r="BM164" s="20" t="str">
        <f t="shared" si="9"/>
        <v>NÃO ATENDE</v>
      </c>
      <c r="BN164" s="20" t="str">
        <f t="shared" si="10"/>
        <v>ATENDE</v>
      </c>
      <c r="BO164" s="24" t="str">
        <f t="shared" si="11"/>
        <v>C4</v>
      </c>
      <c r="BP164" s="24" t="str">
        <f t="shared" si="80"/>
        <v>P6</v>
      </c>
      <c r="BQ164" s="25">
        <f t="shared" si="13"/>
        <v>-1</v>
      </c>
      <c r="BR164" s="22"/>
      <c r="BS164" s="22"/>
      <c r="BT164" s="24">
        <f>IF(BP164="-","-",_xlfn.XLOOKUP(BP164,ABNT5101!$B$4:$B$9,ABNT5101!$C$4:$C$9))</f>
        <v>3</v>
      </c>
      <c r="BU164" s="24">
        <f>IF(BP164="-","-",_xlfn.XLOOKUP(BP164,ABNT5101!$B$4:$B$9,ABNT5101!$D$4:$D$9))</f>
        <v>0.6</v>
      </c>
      <c r="BV164" s="20" t="str">
        <f t="shared" si="14"/>
        <v>NÃO ATENDE</v>
      </c>
      <c r="BW164" s="20" t="str">
        <f t="shared" si="15"/>
        <v>NÃO ATENDE</v>
      </c>
      <c r="BX164" s="20" t="str">
        <f t="shared" si="16"/>
        <v>NÃO ATENDE</v>
      </c>
      <c r="BY164" s="24" t="s">
        <v>136</v>
      </c>
      <c r="BZ164" s="25" t="e">
        <f t="shared" si="31"/>
        <v>#VALUE!</v>
      </c>
      <c r="CA164" s="24"/>
      <c r="CB164" s="24"/>
      <c r="CC164" s="20" t="str">
        <f>IF(BY164="-","-",_xlfn.XLOOKUP(BY164,ABNT5101!$B$4:$B$9,ABNT5101!$C$4:$C$9))</f>
        <v>-</v>
      </c>
      <c r="CD164" s="24" t="str">
        <f>IF(BY164="-","-",_xlfn.XLOOKUP(BY164,ABNT5101!$B$4:$B$9,ABNT5101!$D$4:$D$9))</f>
        <v>-</v>
      </c>
      <c r="CE164" s="20" t="str">
        <f t="shared" si="18"/>
        <v>-</v>
      </c>
      <c r="CF164" s="20" t="str">
        <f t="shared" si="19"/>
        <v>-</v>
      </c>
      <c r="CG164" s="20" t="str">
        <f t="shared" si="20"/>
        <v>-</v>
      </c>
      <c r="CH164" s="26" t="e">
        <f>_xlfn.XLOOKUP(CI164,'Banco de dados'!$B:$B,'Banco de dados'!$D:$D)</f>
        <v>#N/A</v>
      </c>
      <c r="CI164" s="27"/>
      <c r="CJ164" s="26" t="e">
        <f>_xlfn.XLOOKUP(CI164,'Banco de dados'!$B:$B,'Banco de dados'!$E:$E)</f>
        <v>#N/A</v>
      </c>
      <c r="CK164" s="26"/>
      <c r="CL164" s="26" t="e">
        <f>IF(CK164="-","-",_xlfn.XLOOKUP(CK164,'Banco de dados'!$B:$B,'Banco de dados'!$E:$E))</f>
        <v>#N/A</v>
      </c>
      <c r="CM164" s="28">
        <f t="shared" si="21"/>
        <v>1</v>
      </c>
      <c r="CN164" s="26">
        <f>_xlfn.XLOOKUP(CI164,'Banco de dados'!$B:$B,'Banco de dados'!$H:$H)</f>
        <v>0</v>
      </c>
      <c r="CO164" s="26" t="e">
        <f t="array" aca="1" ref="CO164" ca="1">_xludf.XLOOKUP(CK164,'Banco de dados'!$B:$B,'Banco de dados'!$H:$H)</f>
        <v>#NAME?</v>
      </c>
      <c r="CP164" s="26" t="e">
        <f t="array" aca="1" ref="CP164" ca="1">_xludf.XLOOKUP(CI164,'Banco de dados'!$B:$B,'Banco de dados'!$F:$F)</f>
        <v>#NAME?</v>
      </c>
      <c r="CQ164" s="26" t="e">
        <f t="array" aca="1" ref="CQ164" ca="1">_xludf.XLOOKUP(CK164,'Banco de dados'!$B:$B,'Banco de dados'!$F:$F)</f>
        <v>#NAME?</v>
      </c>
      <c r="CR164" s="27">
        <v>244</v>
      </c>
      <c r="CS164" s="27"/>
      <c r="CT164" s="26" t="str">
        <f>IF(AG164=0.5,"Suporte",IF(AND(AG164&gt;='Braços de IP'!$B$9,AG164&lt;='Braços de IP'!$D$9),'Braços de IP'!$E$9,IF(AND(AG164&gt;='Braços de IP'!$B$10,AG164&lt;='Braços de IP'!$D$10),'Braços de IP'!$E$10,IF(AND(AG164&gt;='Braços de IP'!$B$11,AG164&lt;='Braços de IP'!$D$11),'Braços de IP'!$E$11,IF(AND(AG164&gt;='Braços de IP'!$B$12,AG164&lt;='Braços de IP'!$D$12),'Braços de IP'!$E$12,IF(AND(AG164&gt;='Braços de IP'!$B$13,AG164&lt;='Braços de IP'!$D$13),'Braços de IP'!$E$13,IF(AND(AG164&gt;='Braços de IP'!$B$14,AG164&lt;='Braços de IP'!$D$14),'Braços de IP'!$E$14,"ERRO")))))))</f>
        <v>Médio I</v>
      </c>
      <c r="CU164" s="27"/>
      <c r="CV164" s="26" t="str">
        <f>IF($CU164="","",VLOOKUP($CU164,'Braços de IP'!$E$9:$I$15,2,0))</f>
        <v/>
      </c>
      <c r="CW164" s="29" t="str">
        <f>IF($CU164="","",VLOOKUP($CU164,'Braços de IP'!$E$9:$I$15,5,0))</f>
        <v/>
      </c>
      <c r="CX164" s="26"/>
      <c r="CY164" s="26"/>
      <c r="CZ164" s="26"/>
      <c r="DA164" s="26"/>
      <c r="DB164" s="26"/>
      <c r="DC164" s="26"/>
      <c r="DD164" s="30">
        <f t="shared" si="22"/>
        <v>0</v>
      </c>
      <c r="DE164" s="31">
        <f t="shared" si="23"/>
        <v>40</v>
      </c>
      <c r="DF164" s="30">
        <f t="shared" si="24"/>
        <v>40</v>
      </c>
      <c r="DG164" s="32">
        <f t="shared" si="25"/>
        <v>1</v>
      </c>
      <c r="DH164" s="33" t="s">
        <v>143</v>
      </c>
      <c r="DI164" s="34"/>
      <c r="DJ164" s="35"/>
      <c r="DK164" s="16" t="s">
        <v>144</v>
      </c>
      <c r="DL164" s="16"/>
    </row>
    <row r="165" spans="1:124" ht="15.75" hidden="1" customHeight="1" x14ac:dyDescent="0.25">
      <c r="A165" s="1" t="s">
        <v>145</v>
      </c>
      <c r="B165" s="15">
        <v>397</v>
      </c>
      <c r="C165" s="15" t="s">
        <v>146</v>
      </c>
      <c r="D165" s="16" t="s">
        <v>234</v>
      </c>
      <c r="E165" s="16">
        <v>-8.1377489999999995</v>
      </c>
      <c r="F165" s="16">
        <v>-34.935735000000001</v>
      </c>
      <c r="G165" s="16" t="s">
        <v>160</v>
      </c>
      <c r="H165" s="16" t="s">
        <v>136</v>
      </c>
      <c r="I165" s="16" t="s">
        <v>135</v>
      </c>
      <c r="J165" s="16" t="s">
        <v>137</v>
      </c>
      <c r="K165" s="16">
        <v>40</v>
      </c>
      <c r="L165" s="16" t="s">
        <v>138</v>
      </c>
      <c r="M165" s="16">
        <v>0</v>
      </c>
      <c r="N165" s="16"/>
      <c r="O165" s="16">
        <v>1</v>
      </c>
      <c r="P165" s="17">
        <v>3.1</v>
      </c>
      <c r="Q165" s="17">
        <v>5.4</v>
      </c>
      <c r="R165" s="16"/>
      <c r="S165" s="16"/>
      <c r="T165" s="16"/>
      <c r="U165" s="17">
        <v>3.8</v>
      </c>
      <c r="V165" s="16">
        <v>0</v>
      </c>
      <c r="W165" s="16"/>
      <c r="X165" s="16"/>
      <c r="Y165" s="16">
        <v>0</v>
      </c>
      <c r="Z165" s="16">
        <v>0</v>
      </c>
      <c r="AA165" s="16" t="s">
        <v>139</v>
      </c>
      <c r="AB165" s="16" t="s">
        <v>140</v>
      </c>
      <c r="AC165" s="16">
        <v>15.56</v>
      </c>
      <c r="AD165" s="16">
        <v>7.14</v>
      </c>
      <c r="AE165" s="16">
        <v>1</v>
      </c>
      <c r="AF165" s="16">
        <v>0.54</v>
      </c>
      <c r="AG165" s="16">
        <v>1.58</v>
      </c>
      <c r="AH165" s="16"/>
      <c r="AI165" s="16"/>
      <c r="AJ165" s="16"/>
      <c r="AK165" s="16"/>
      <c r="AL165" s="16"/>
      <c r="AM165" s="16">
        <v>0</v>
      </c>
      <c r="AN165" s="16"/>
      <c r="AO165" s="16">
        <v>0</v>
      </c>
      <c r="AP165" s="16">
        <v>0</v>
      </c>
      <c r="AQ165" s="16">
        <v>0</v>
      </c>
      <c r="AR165" s="17" t="s">
        <v>136</v>
      </c>
      <c r="AS165" s="19">
        <f t="shared" si="3"/>
        <v>0</v>
      </c>
      <c r="AT165" s="19"/>
      <c r="AU165" s="19">
        <f>VLOOKUP(G165,ABNT5101!$I$3:$J$9,2)</f>
        <v>10</v>
      </c>
      <c r="AV165" s="19">
        <f>VLOOKUP(G165,ABNT5101!$I$3:$M$9,5)</f>
        <v>0.18</v>
      </c>
      <c r="AW165" s="17" t="str">
        <f>_xlfn.XLOOKUP(G165,ABNT5101!I:I,ABNT5101!L:L)</f>
        <v>-</v>
      </c>
      <c r="AX165" s="17">
        <f>_xlfn.XLOOKUP(G165,ABNT5101!$I:$I,ABNT5101!M:M)</f>
        <v>0.18</v>
      </c>
      <c r="AY165" s="17" t="str">
        <f>_xlfn.XLOOKUP(G165,ABNT5101!$I:$I,ABNT5101!N:N)</f>
        <v>-</v>
      </c>
      <c r="AZ165" s="17">
        <f>_xlfn.XLOOKUP(G165,ABNT5101!$I:$I,ABNT5101!O:O)</f>
        <v>16</v>
      </c>
      <c r="BA165" s="20" t="str">
        <f t="shared" si="4"/>
        <v>NÃO ATENDE</v>
      </c>
      <c r="BB165" s="21">
        <f t="shared" ref="BB165:BC165" si="203">BE165/AU165-1</f>
        <v>-1</v>
      </c>
      <c r="BC165" s="21">
        <f t="shared" si="203"/>
        <v>-1</v>
      </c>
      <c r="BD165" s="21" t="str">
        <f t="shared" si="6"/>
        <v>-</v>
      </c>
      <c r="BE165" s="22"/>
      <c r="BF165" s="22"/>
      <c r="BG165" s="22"/>
      <c r="BH165" s="22"/>
      <c r="BI165" s="23"/>
      <c r="BJ165" s="22"/>
      <c r="BK165" s="20" t="str">
        <f t="shared" si="7"/>
        <v>NÃO ATENDE</v>
      </c>
      <c r="BL165" s="20" t="str">
        <f t="shared" si="8"/>
        <v>NÃO ATENDE</v>
      </c>
      <c r="BM165" s="20" t="str">
        <f t="shared" si="9"/>
        <v>NÃO ATENDE</v>
      </c>
      <c r="BN165" s="20" t="str">
        <f t="shared" si="10"/>
        <v>ATENDE</v>
      </c>
      <c r="BO165" s="24" t="str">
        <f t="shared" si="11"/>
        <v>C4</v>
      </c>
      <c r="BP165" s="24" t="str">
        <f t="shared" si="80"/>
        <v>P6</v>
      </c>
      <c r="BQ165" s="25">
        <f t="shared" si="13"/>
        <v>-1</v>
      </c>
      <c r="BR165" s="22"/>
      <c r="BS165" s="22"/>
      <c r="BT165" s="24">
        <f>IF(BP165="-","-",_xlfn.XLOOKUP(BP165,ABNT5101!$B$4:$B$9,ABNT5101!$C$4:$C$9))</f>
        <v>3</v>
      </c>
      <c r="BU165" s="24">
        <f>IF(BP165="-","-",_xlfn.XLOOKUP(BP165,ABNT5101!$B$4:$B$9,ABNT5101!$D$4:$D$9))</f>
        <v>0.6</v>
      </c>
      <c r="BV165" s="20" t="str">
        <f t="shared" si="14"/>
        <v>NÃO ATENDE</v>
      </c>
      <c r="BW165" s="20" t="str">
        <f t="shared" si="15"/>
        <v>NÃO ATENDE</v>
      </c>
      <c r="BX165" s="20" t="str">
        <f t="shared" si="16"/>
        <v>NÃO ATENDE</v>
      </c>
      <c r="BY165" s="24" t="s">
        <v>136</v>
      </c>
      <c r="BZ165" s="25" t="e">
        <f t="shared" si="31"/>
        <v>#VALUE!</v>
      </c>
      <c r="CA165" s="24"/>
      <c r="CB165" s="24"/>
      <c r="CC165" s="20" t="str">
        <f>IF(BY165="-","-",_xlfn.XLOOKUP(BY165,ABNT5101!$B$4:$B$9,ABNT5101!$C$4:$C$9))</f>
        <v>-</v>
      </c>
      <c r="CD165" s="24" t="str">
        <f>IF(BY165="-","-",_xlfn.XLOOKUP(BY165,ABNT5101!$B$4:$B$9,ABNT5101!$D$4:$D$9))</f>
        <v>-</v>
      </c>
      <c r="CE165" s="20" t="str">
        <f t="shared" si="18"/>
        <v>-</v>
      </c>
      <c r="CF165" s="20" t="str">
        <f t="shared" si="19"/>
        <v>-</v>
      </c>
      <c r="CG165" s="20" t="str">
        <f t="shared" si="20"/>
        <v>-</v>
      </c>
      <c r="CH165" s="26" t="e">
        <f>_xlfn.XLOOKUP(CI165,'Banco de dados'!$B:$B,'Banco de dados'!$D:$D)</f>
        <v>#N/A</v>
      </c>
      <c r="CI165" s="27"/>
      <c r="CJ165" s="26" t="e">
        <f>_xlfn.XLOOKUP(CI165,'Banco de dados'!$B:$B,'Banco de dados'!$E:$E)</f>
        <v>#N/A</v>
      </c>
      <c r="CK165" s="26"/>
      <c r="CL165" s="26" t="e">
        <f>IF(CK165="-","-",_xlfn.XLOOKUP(CK165,'Banco de dados'!$B:$B,'Banco de dados'!$E:$E))</f>
        <v>#N/A</v>
      </c>
      <c r="CM165" s="28">
        <f t="shared" si="21"/>
        <v>1</v>
      </c>
      <c r="CN165" s="26" t="e">
        <f>_xlfn.XLOOKUP(CI165,'Banco de dados'!$B:$B,'Banco de dados'!$H:$H)</f>
        <v>#N/A</v>
      </c>
      <c r="CO165" s="26" t="e">
        <f t="array" aca="1" ref="CO165" ca="1">_xludf.XLOOKUP(CK165,'Banco de dados'!$B:$B,'Banco de dados'!$H:$H)</f>
        <v>#NAME?</v>
      </c>
      <c r="CP165" s="26" t="e">
        <f t="array" aca="1" ref="CP165" ca="1">_xludf.XLOOKUP(CI165,'Banco de dados'!$B:$B,'Banco de dados'!$F:$F)</f>
        <v>#NAME?</v>
      </c>
      <c r="CQ165" s="26" t="e">
        <f t="array" aca="1" ref="CQ165" ca="1">_xludf.XLOOKUP(CK165,'Banco de dados'!$B:$B,'Banco de dados'!$F:$F)</f>
        <v>#NAME?</v>
      </c>
      <c r="CR165" s="27">
        <v>245</v>
      </c>
      <c r="CS165" s="27"/>
      <c r="CT165" s="26" t="str">
        <f>IF(AG165=0.5,"Suporte",IF(AND(AG165&gt;='Braços de IP'!$B$9,AG165&lt;='Braços de IP'!$D$9),'Braços de IP'!$E$9,IF(AND(AG165&gt;='Braços de IP'!$B$10,AG165&lt;='Braços de IP'!$D$10),'Braços de IP'!$E$10,IF(AND(AG165&gt;='Braços de IP'!$B$11,AG165&lt;='Braços de IP'!$D$11),'Braços de IP'!$E$11,IF(AND(AG165&gt;='Braços de IP'!$B$12,AG165&lt;='Braços de IP'!$D$12),'Braços de IP'!$E$12,IF(AND(AG165&gt;='Braços de IP'!$B$13,AG165&lt;='Braços de IP'!$D$13),'Braços de IP'!$E$13,IF(AND(AG165&gt;='Braços de IP'!$B$14,AG165&lt;='Braços de IP'!$D$14),'Braços de IP'!$E$14,"ERRO")))))))</f>
        <v>Médio I</v>
      </c>
      <c r="CU165" s="27"/>
      <c r="CV165" s="26" t="str">
        <f>IF($CU165="","",VLOOKUP($CU165,'Braços de IP'!$E$9:$I$15,2,0))</f>
        <v/>
      </c>
      <c r="CW165" s="29" t="str">
        <f>IF($CU165="","",VLOOKUP($CU165,'Braços de IP'!$E$9:$I$15,5,0))</f>
        <v/>
      </c>
      <c r="CX165" s="26"/>
      <c r="CY165" s="26"/>
      <c r="CZ165" s="26"/>
      <c r="DA165" s="26"/>
      <c r="DB165" s="26"/>
      <c r="DC165" s="26"/>
      <c r="DD165" s="30" t="e">
        <f t="shared" si="22"/>
        <v>#N/A</v>
      </c>
      <c r="DE165" s="31">
        <f t="shared" si="23"/>
        <v>40</v>
      </c>
      <c r="DF165" s="30" t="e">
        <f t="shared" si="24"/>
        <v>#N/A</v>
      </c>
      <c r="DG165" s="32" t="e">
        <f t="shared" si="25"/>
        <v>#N/A</v>
      </c>
      <c r="DH165" s="33" t="s">
        <v>143</v>
      </c>
      <c r="DI165" s="34"/>
      <c r="DJ165" s="35"/>
      <c r="DK165" s="16" t="s">
        <v>144</v>
      </c>
      <c r="DL165" s="16"/>
    </row>
    <row r="166" spans="1:124" ht="15.75" hidden="1" customHeight="1" x14ac:dyDescent="0.25">
      <c r="A166" s="1" t="s">
        <v>145</v>
      </c>
      <c r="B166" s="15">
        <v>397</v>
      </c>
      <c r="C166" s="15" t="s">
        <v>146</v>
      </c>
      <c r="D166" s="16" t="s">
        <v>234</v>
      </c>
      <c r="E166" s="16">
        <v>-8.1377489999999995</v>
      </c>
      <c r="F166" s="16">
        <v>-34.935735000000001</v>
      </c>
      <c r="G166" s="16" t="s">
        <v>160</v>
      </c>
      <c r="H166" s="16" t="s">
        <v>136</v>
      </c>
      <c r="I166" s="16" t="s">
        <v>135</v>
      </c>
      <c r="J166" s="16" t="s">
        <v>137</v>
      </c>
      <c r="K166" s="16">
        <v>40</v>
      </c>
      <c r="L166" s="16" t="s">
        <v>138</v>
      </c>
      <c r="M166" s="16">
        <v>0</v>
      </c>
      <c r="N166" s="16"/>
      <c r="O166" s="16">
        <v>1</v>
      </c>
      <c r="P166" s="17">
        <v>3.1</v>
      </c>
      <c r="Q166" s="17">
        <v>5.4</v>
      </c>
      <c r="R166" s="16"/>
      <c r="S166" s="16"/>
      <c r="T166" s="16"/>
      <c r="U166" s="17">
        <v>3.8</v>
      </c>
      <c r="V166" s="16">
        <v>0</v>
      </c>
      <c r="W166" s="16"/>
      <c r="X166" s="16"/>
      <c r="Y166" s="16">
        <v>0</v>
      </c>
      <c r="Z166" s="16">
        <v>0</v>
      </c>
      <c r="AA166" s="16" t="s">
        <v>139</v>
      </c>
      <c r="AB166" s="16" t="s">
        <v>140</v>
      </c>
      <c r="AC166" s="16">
        <v>15.56</v>
      </c>
      <c r="AD166" s="16">
        <v>7.14</v>
      </c>
      <c r="AE166" s="16">
        <v>1</v>
      </c>
      <c r="AF166" s="16">
        <v>0.54</v>
      </c>
      <c r="AG166" s="16">
        <v>1.58</v>
      </c>
      <c r="AH166" s="16"/>
      <c r="AI166" s="16"/>
      <c r="AJ166" s="16"/>
      <c r="AK166" s="16"/>
      <c r="AL166" s="16"/>
      <c r="AM166" s="16">
        <v>0</v>
      </c>
      <c r="AN166" s="16"/>
      <c r="AO166" s="16">
        <v>0</v>
      </c>
      <c r="AP166" s="16">
        <v>0</v>
      </c>
      <c r="AQ166" s="16">
        <v>0</v>
      </c>
      <c r="AR166" s="17" t="s">
        <v>136</v>
      </c>
      <c r="AS166" s="19">
        <f t="shared" si="3"/>
        <v>0</v>
      </c>
      <c r="AT166" s="19"/>
      <c r="AU166" s="19">
        <f>VLOOKUP(G166,ABNT5101!$I$3:$J$9,2)</f>
        <v>10</v>
      </c>
      <c r="AV166" s="19">
        <f>VLOOKUP(G166,ABNT5101!$I$3:$M$9,5)</f>
        <v>0.18</v>
      </c>
      <c r="AW166" s="17" t="str">
        <f>_xlfn.XLOOKUP(G166,ABNT5101!I:I,ABNT5101!L:L)</f>
        <v>-</v>
      </c>
      <c r="AX166" s="17">
        <f>_xlfn.XLOOKUP(G166,ABNT5101!$I:$I,ABNT5101!M:M)</f>
        <v>0.18</v>
      </c>
      <c r="AY166" s="17" t="str">
        <f>_xlfn.XLOOKUP(G166,ABNT5101!$I:$I,ABNT5101!N:N)</f>
        <v>-</v>
      </c>
      <c r="AZ166" s="17">
        <f>_xlfn.XLOOKUP(G166,ABNT5101!$I:$I,ABNT5101!O:O)</f>
        <v>16</v>
      </c>
      <c r="BA166" s="20" t="str">
        <f t="shared" si="4"/>
        <v>NÃO ATENDE</v>
      </c>
      <c r="BB166" s="21">
        <f t="shared" ref="BB166:BC166" si="204">BE166/AU166-1</f>
        <v>-1</v>
      </c>
      <c r="BC166" s="21">
        <f t="shared" si="204"/>
        <v>-1</v>
      </c>
      <c r="BD166" s="21" t="str">
        <f t="shared" si="6"/>
        <v>-</v>
      </c>
      <c r="BE166" s="22"/>
      <c r="BF166" s="22"/>
      <c r="BG166" s="22"/>
      <c r="BH166" s="22"/>
      <c r="BI166" s="23"/>
      <c r="BJ166" s="22"/>
      <c r="BK166" s="20" t="str">
        <f t="shared" si="7"/>
        <v>NÃO ATENDE</v>
      </c>
      <c r="BL166" s="20" t="str">
        <f t="shared" si="8"/>
        <v>NÃO ATENDE</v>
      </c>
      <c r="BM166" s="20" t="str">
        <f t="shared" si="9"/>
        <v>NÃO ATENDE</v>
      </c>
      <c r="BN166" s="20" t="str">
        <f t="shared" si="10"/>
        <v>ATENDE</v>
      </c>
      <c r="BO166" s="24" t="str">
        <f t="shared" si="11"/>
        <v>C4</v>
      </c>
      <c r="BP166" s="24" t="str">
        <f t="shared" si="80"/>
        <v>P6</v>
      </c>
      <c r="BQ166" s="25">
        <f t="shared" si="13"/>
        <v>-1</v>
      </c>
      <c r="BR166" s="22"/>
      <c r="BS166" s="22"/>
      <c r="BT166" s="24">
        <f>IF(BP166="-","-",_xlfn.XLOOKUP(BP166,ABNT5101!$B$4:$B$9,ABNT5101!$C$4:$C$9))</f>
        <v>3</v>
      </c>
      <c r="BU166" s="24">
        <f>IF(BP166="-","-",_xlfn.XLOOKUP(BP166,ABNT5101!$B$4:$B$9,ABNT5101!$D$4:$D$9))</f>
        <v>0.6</v>
      </c>
      <c r="BV166" s="20" t="str">
        <f t="shared" si="14"/>
        <v>NÃO ATENDE</v>
      </c>
      <c r="BW166" s="20" t="str">
        <f t="shared" si="15"/>
        <v>NÃO ATENDE</v>
      </c>
      <c r="BX166" s="20" t="str">
        <f t="shared" si="16"/>
        <v>NÃO ATENDE</v>
      </c>
      <c r="BY166" s="24" t="s">
        <v>136</v>
      </c>
      <c r="BZ166" s="25" t="e">
        <f t="shared" si="31"/>
        <v>#VALUE!</v>
      </c>
      <c r="CA166" s="24"/>
      <c r="CB166" s="24"/>
      <c r="CC166" s="20" t="str">
        <f>IF(BY166="-","-",_xlfn.XLOOKUP(BY166,ABNT5101!$B$4:$B$9,ABNT5101!$C$4:$C$9))</f>
        <v>-</v>
      </c>
      <c r="CD166" s="24" t="str">
        <f>IF(BY166="-","-",_xlfn.XLOOKUP(BY166,ABNT5101!$B$4:$B$9,ABNT5101!$D$4:$D$9))</f>
        <v>-</v>
      </c>
      <c r="CE166" s="20" t="str">
        <f t="shared" si="18"/>
        <v>-</v>
      </c>
      <c r="CF166" s="20" t="str">
        <f t="shared" si="19"/>
        <v>-</v>
      </c>
      <c r="CG166" s="20" t="str">
        <f t="shared" si="20"/>
        <v>-</v>
      </c>
      <c r="CH166" s="26" t="e">
        <f>_xlfn.XLOOKUP(CI166,'Banco de dados'!$B:$B,'Banco de dados'!$D:$D)</f>
        <v>#N/A</v>
      </c>
      <c r="CI166" s="27"/>
      <c r="CJ166" s="26" t="e">
        <f>_xlfn.XLOOKUP(CI166,'Banco de dados'!$B:$B,'Banco de dados'!$E:$E)</f>
        <v>#N/A</v>
      </c>
      <c r="CK166" s="26"/>
      <c r="CL166" s="26" t="e">
        <f>IF(CK166="-","-",_xlfn.XLOOKUP(CK166,'Banco de dados'!$B:$B,'Banco de dados'!$E:$E))</f>
        <v>#N/A</v>
      </c>
      <c r="CM166" s="28">
        <f t="shared" si="21"/>
        <v>1</v>
      </c>
      <c r="CN166" s="26">
        <f>_xlfn.XLOOKUP(CI166,'Banco de dados'!$B:$B,'Banco de dados'!$H:$H)</f>
        <v>0</v>
      </c>
      <c r="CO166" s="26" t="e">
        <f t="array" aca="1" ref="CO166" ca="1">_xludf.XLOOKUP(CK166,'Banco de dados'!$B:$B,'Banco de dados'!$H:$H)</f>
        <v>#NAME?</v>
      </c>
      <c r="CP166" s="26" t="e">
        <f t="array" aca="1" ref="CP166" ca="1">_xludf.XLOOKUP(CI166,'Banco de dados'!$B:$B,'Banco de dados'!$F:$F)</f>
        <v>#NAME?</v>
      </c>
      <c r="CQ166" s="26" t="e">
        <f t="array" aca="1" ref="CQ166" ca="1">_xludf.XLOOKUP(CK166,'Banco de dados'!$B:$B,'Banco de dados'!$F:$F)</f>
        <v>#NAME?</v>
      </c>
      <c r="CR166" s="27">
        <v>246</v>
      </c>
      <c r="CS166" s="27"/>
      <c r="CT166" s="26" t="str">
        <f>IF(AG166=0.5,"Suporte",IF(AND(AG166&gt;='Braços de IP'!$B$9,AG166&lt;='Braços de IP'!$D$9),'Braços de IP'!$E$9,IF(AND(AG166&gt;='Braços de IP'!$B$10,AG166&lt;='Braços de IP'!$D$10),'Braços de IP'!$E$10,IF(AND(AG166&gt;='Braços de IP'!$B$11,AG166&lt;='Braços de IP'!$D$11),'Braços de IP'!$E$11,IF(AND(AG166&gt;='Braços de IP'!$B$12,AG166&lt;='Braços de IP'!$D$12),'Braços de IP'!$E$12,IF(AND(AG166&gt;='Braços de IP'!$B$13,AG166&lt;='Braços de IP'!$D$13),'Braços de IP'!$E$13,IF(AND(AG166&gt;='Braços de IP'!$B$14,AG166&lt;='Braços de IP'!$D$14),'Braços de IP'!$E$14,"ERRO")))))))</f>
        <v>Médio I</v>
      </c>
      <c r="CU166" s="27"/>
      <c r="CV166" s="26" t="str">
        <f>IF($CU166="","",VLOOKUP($CU166,'Braços de IP'!$E$9:$I$15,2,0))</f>
        <v/>
      </c>
      <c r="CW166" s="29" t="str">
        <f>IF($CU166="","",VLOOKUP($CU166,'Braços de IP'!$E$9:$I$15,5,0))</f>
        <v/>
      </c>
      <c r="CX166" s="26"/>
      <c r="CY166" s="26"/>
      <c r="CZ166" s="26"/>
      <c r="DA166" s="26"/>
      <c r="DB166" s="26"/>
      <c r="DC166" s="26"/>
      <c r="DD166" s="30">
        <f t="shared" si="22"/>
        <v>0</v>
      </c>
      <c r="DE166" s="31">
        <f t="shared" si="23"/>
        <v>40</v>
      </c>
      <c r="DF166" s="30">
        <f t="shared" si="24"/>
        <v>40</v>
      </c>
      <c r="DG166" s="32">
        <f t="shared" si="25"/>
        <v>1</v>
      </c>
      <c r="DH166" s="33" t="s">
        <v>143</v>
      </c>
      <c r="DI166" s="34"/>
      <c r="DJ166" s="35"/>
      <c r="DK166" s="16" t="s">
        <v>144</v>
      </c>
      <c r="DL166" s="16"/>
    </row>
    <row r="167" spans="1:124" ht="15.75" hidden="1" customHeight="1" x14ac:dyDescent="0.25">
      <c r="A167" s="1" t="s">
        <v>218</v>
      </c>
      <c r="B167" s="15">
        <v>398</v>
      </c>
      <c r="C167" s="15" t="s">
        <v>167</v>
      </c>
      <c r="D167" s="16" t="s">
        <v>235</v>
      </c>
      <c r="E167" s="16">
        <v>-8.1091990000000003</v>
      </c>
      <c r="F167" s="16">
        <v>-34.942247999999999</v>
      </c>
      <c r="G167" s="16" t="s">
        <v>136</v>
      </c>
      <c r="H167" s="16" t="s">
        <v>136</v>
      </c>
      <c r="I167" s="16" t="s">
        <v>135</v>
      </c>
      <c r="J167" s="16" t="s">
        <v>137</v>
      </c>
      <c r="K167" s="16">
        <v>30</v>
      </c>
      <c r="L167" s="16" t="s">
        <v>138</v>
      </c>
      <c r="M167" s="16">
        <v>0</v>
      </c>
      <c r="N167" s="16"/>
      <c r="O167" s="16">
        <v>1</v>
      </c>
      <c r="P167" s="17">
        <v>1.58</v>
      </c>
      <c r="Q167" s="17"/>
      <c r="R167" s="16"/>
      <c r="S167" s="16"/>
      <c r="T167" s="16"/>
      <c r="U167" s="17"/>
      <c r="V167" s="16">
        <v>0</v>
      </c>
      <c r="W167" s="16"/>
      <c r="X167" s="16"/>
      <c r="Y167" s="16">
        <v>0</v>
      </c>
      <c r="Z167" s="16">
        <v>0</v>
      </c>
      <c r="AA167" s="16" t="s">
        <v>139</v>
      </c>
      <c r="AB167" s="16" t="s">
        <v>140</v>
      </c>
      <c r="AC167" s="16">
        <v>16</v>
      </c>
      <c r="AD167" s="16">
        <v>5.88</v>
      </c>
      <c r="AE167" s="16">
        <v>1</v>
      </c>
      <c r="AF167" s="16">
        <v>0</v>
      </c>
      <c r="AG167" s="16">
        <v>1.07</v>
      </c>
      <c r="AH167" s="16"/>
      <c r="AI167" s="16"/>
      <c r="AJ167" s="16"/>
      <c r="AK167" s="16"/>
      <c r="AL167" s="16"/>
      <c r="AM167" s="16">
        <v>0</v>
      </c>
      <c r="AN167" s="16"/>
      <c r="AO167" s="16">
        <v>0</v>
      </c>
      <c r="AP167" s="16">
        <v>0</v>
      </c>
      <c r="AQ167" s="16">
        <v>0</v>
      </c>
      <c r="AR167" s="17" t="s">
        <v>136</v>
      </c>
      <c r="AS167" s="19">
        <f t="shared" si="3"/>
        <v>0</v>
      </c>
      <c r="AT167" s="19"/>
      <c r="AU167" s="19" t="e">
        <f>VLOOKUP(G167,ABNT5101!$I$3:$J$9,2)</f>
        <v>#N/A</v>
      </c>
      <c r="AV167" s="19" t="e">
        <f>VLOOKUP(G167,ABNT5101!$I$3:$M$9,5)</f>
        <v>#N/A</v>
      </c>
      <c r="AW167" s="17" t="str">
        <f>_xlfn.XLOOKUP(G167,ABNT5101!I:I,ABNT5101!L:L)</f>
        <v>-</v>
      </c>
      <c r="AX167" s="17" t="str">
        <f>_xlfn.XLOOKUP(G167,ABNT5101!$I:$I,ABNT5101!M:M)</f>
        <v>-</v>
      </c>
      <c r="AY167" s="17" t="str">
        <f>_xlfn.XLOOKUP(G167,ABNT5101!$I:$I,ABNT5101!N:N)</f>
        <v>-</v>
      </c>
      <c r="AZ167" s="17" t="str">
        <f>_xlfn.XLOOKUP(G167,ABNT5101!$I:$I,ABNT5101!O:O)</f>
        <v>-</v>
      </c>
      <c r="BA167" s="20" t="e">
        <f t="shared" si="4"/>
        <v>#N/A</v>
      </c>
      <c r="BB167" s="21" t="e">
        <f t="shared" ref="BB167:BC167" si="205">BE167/AU167-1</f>
        <v>#N/A</v>
      </c>
      <c r="BC167" s="21" t="e">
        <f t="shared" si="205"/>
        <v>#N/A</v>
      </c>
      <c r="BD167" s="21" t="str">
        <f t="shared" si="6"/>
        <v>-</v>
      </c>
      <c r="BE167" s="22"/>
      <c r="BF167" s="22"/>
      <c r="BG167" s="22"/>
      <c r="BH167" s="22"/>
      <c r="BI167" s="23"/>
      <c r="BJ167" s="22"/>
      <c r="BK167" s="20" t="e">
        <f t="shared" si="7"/>
        <v>#N/A</v>
      </c>
      <c r="BL167" s="20" t="e">
        <f t="shared" si="8"/>
        <v>#N/A</v>
      </c>
      <c r="BM167" s="20" t="e">
        <f t="shared" si="9"/>
        <v>#N/A</v>
      </c>
      <c r="BN167" s="20" t="str">
        <f t="shared" si="10"/>
        <v>ATENDE</v>
      </c>
      <c r="BO167" s="24" t="str">
        <f t="shared" si="11"/>
        <v>-</v>
      </c>
      <c r="BP167" s="24" t="str">
        <f t="shared" si="80"/>
        <v>P6</v>
      </c>
      <c r="BQ167" s="25">
        <f t="shared" si="13"/>
        <v>-1</v>
      </c>
      <c r="BR167" s="22"/>
      <c r="BS167" s="22"/>
      <c r="BT167" s="24">
        <f>IF(BP167="-","-",_xlfn.XLOOKUP(BP167,ABNT5101!$B$4:$B$9,ABNT5101!$C$4:$C$9))</f>
        <v>3</v>
      </c>
      <c r="BU167" s="24">
        <f>IF(BP167="-","-",_xlfn.XLOOKUP(BP167,ABNT5101!$B$4:$B$9,ABNT5101!$D$4:$D$9))</f>
        <v>0.6</v>
      </c>
      <c r="BV167" s="20" t="str">
        <f t="shared" si="14"/>
        <v>NÃO ATENDE</v>
      </c>
      <c r="BW167" s="20" t="str">
        <f t="shared" si="15"/>
        <v>NÃO ATENDE</v>
      </c>
      <c r="BX167" s="20" t="str">
        <f t="shared" si="16"/>
        <v>NÃO ATENDE</v>
      </c>
      <c r="BY167" s="24" t="s">
        <v>136</v>
      </c>
      <c r="BZ167" s="25" t="e">
        <f t="shared" si="31"/>
        <v>#VALUE!</v>
      </c>
      <c r="CA167" s="24"/>
      <c r="CB167" s="24"/>
      <c r="CC167" s="20" t="str">
        <f>IF(BY167="-","-",_xlfn.XLOOKUP(BY167,ABNT5101!$B$4:$B$9,ABNT5101!$C$4:$C$9))</f>
        <v>-</v>
      </c>
      <c r="CD167" s="24" t="str">
        <f>IF(BY167="-","-",_xlfn.XLOOKUP(BY167,ABNT5101!$B$4:$B$9,ABNT5101!$D$4:$D$9))</f>
        <v>-</v>
      </c>
      <c r="CE167" s="20" t="str">
        <f t="shared" si="18"/>
        <v>-</v>
      </c>
      <c r="CF167" s="20" t="str">
        <f t="shared" si="19"/>
        <v>-</v>
      </c>
      <c r="CG167" s="20" t="str">
        <f t="shared" si="20"/>
        <v>-</v>
      </c>
      <c r="CH167" s="26" t="e">
        <f>_xlfn.XLOOKUP(CI167,'Banco de dados'!$B:$B,'Banco de dados'!$D:$D)</f>
        <v>#N/A</v>
      </c>
      <c r="CI167" s="27"/>
      <c r="CJ167" s="26" t="e">
        <f>_xlfn.XLOOKUP(CI167,'Banco de dados'!$B:$B,'Banco de dados'!$E:$E)</f>
        <v>#N/A</v>
      </c>
      <c r="CK167" s="26"/>
      <c r="CL167" s="26" t="e">
        <f>IF(CK167="-","-",_xlfn.XLOOKUP(CK167,'Banco de dados'!$B:$B,'Banco de dados'!$E:$E))</f>
        <v>#N/A</v>
      </c>
      <c r="CM167" s="28">
        <f t="shared" si="21"/>
        <v>1</v>
      </c>
      <c r="CN167" s="26" t="e">
        <f>_xlfn.XLOOKUP(CI167,'Banco de dados'!$B:$B,'Banco de dados'!$H:$H)</f>
        <v>#N/A</v>
      </c>
      <c r="CO167" s="26" t="e">
        <f t="array" aca="1" ref="CO167" ca="1">_xludf.XLOOKUP(CK167,'Banco de dados'!$B:$B,'Banco de dados'!$H:$H)</f>
        <v>#NAME?</v>
      </c>
      <c r="CP167" s="26" t="e">
        <f t="array" aca="1" ref="CP167" ca="1">_xludf.XLOOKUP(CI167,'Banco de dados'!$B:$B,'Banco de dados'!$F:$F)</f>
        <v>#NAME?</v>
      </c>
      <c r="CQ167" s="26" t="e">
        <f t="array" aca="1" ref="CQ167" ca="1">_xludf.XLOOKUP(CK167,'Banco de dados'!$B:$B,'Banco de dados'!$F:$F)</f>
        <v>#NAME?</v>
      </c>
      <c r="CR167" s="27">
        <v>247</v>
      </c>
      <c r="CS167" s="27"/>
      <c r="CT167" s="26" t="str">
        <f>IF(AG167=0.5,"Suporte",IF(AND(AG167&gt;='Braços de IP'!$B$9,AG167&lt;='Braços de IP'!$D$9),'Braços de IP'!$E$9,IF(AND(AG167&gt;='Braços de IP'!$B$10,AG167&lt;='Braços de IP'!$D$10),'Braços de IP'!$E$10,IF(AND(AG167&gt;='Braços de IP'!$B$11,AG167&lt;='Braços de IP'!$D$11),'Braços de IP'!$E$11,IF(AND(AG167&gt;='Braços de IP'!$B$12,AG167&lt;='Braços de IP'!$D$12),'Braços de IP'!$E$12,IF(AND(AG167&gt;='Braços de IP'!$B$13,AG167&lt;='Braços de IP'!$D$13),'Braços de IP'!$E$13,IF(AND(AG167&gt;='Braços de IP'!$B$14,AG167&lt;='Braços de IP'!$D$14),'Braços de IP'!$E$14,"ERRO")))))))</f>
        <v>Curto I</v>
      </c>
      <c r="CU167" s="27"/>
      <c r="CV167" s="26" t="str">
        <f>IF($CU167="","",VLOOKUP($CU167,'Braços de IP'!$E$9:$I$15,2,0))</f>
        <v/>
      </c>
      <c r="CW167" s="29" t="str">
        <f>IF($CU167="","",VLOOKUP($CU167,'Braços de IP'!$E$9:$I$15,5,0))</f>
        <v/>
      </c>
      <c r="CX167" s="26"/>
      <c r="CY167" s="26"/>
      <c r="CZ167" s="26"/>
      <c r="DA167" s="26"/>
      <c r="DB167" s="26"/>
      <c r="DC167" s="26"/>
      <c r="DD167" s="30" t="e">
        <f t="shared" si="22"/>
        <v>#N/A</v>
      </c>
      <c r="DE167" s="31">
        <f t="shared" si="23"/>
        <v>30</v>
      </c>
      <c r="DF167" s="30" t="e">
        <f t="shared" si="24"/>
        <v>#N/A</v>
      </c>
      <c r="DG167" s="32" t="e">
        <f t="shared" si="25"/>
        <v>#N/A</v>
      </c>
      <c r="DH167" s="33" t="s">
        <v>143</v>
      </c>
      <c r="DI167" s="34"/>
      <c r="DJ167" s="35"/>
      <c r="DK167" s="16" t="s">
        <v>144</v>
      </c>
      <c r="DL167" s="16"/>
    </row>
    <row r="168" spans="1:124" ht="15.75" hidden="1" customHeight="1" x14ac:dyDescent="0.25">
      <c r="A168" s="1" t="s">
        <v>218</v>
      </c>
      <c r="B168" s="15">
        <v>398</v>
      </c>
      <c r="C168" s="15" t="s">
        <v>167</v>
      </c>
      <c r="D168" s="16" t="s">
        <v>235</v>
      </c>
      <c r="E168" s="16">
        <v>-8.1091990000000003</v>
      </c>
      <c r="F168" s="16">
        <v>-34.942247999999999</v>
      </c>
      <c r="G168" s="16" t="s">
        <v>136</v>
      </c>
      <c r="H168" s="16" t="s">
        <v>136</v>
      </c>
      <c r="I168" s="16" t="s">
        <v>135</v>
      </c>
      <c r="J168" s="16" t="s">
        <v>137</v>
      </c>
      <c r="K168" s="16">
        <v>30</v>
      </c>
      <c r="L168" s="16" t="s">
        <v>138</v>
      </c>
      <c r="M168" s="16">
        <v>0</v>
      </c>
      <c r="N168" s="16"/>
      <c r="O168" s="16">
        <v>1</v>
      </c>
      <c r="P168" s="17">
        <v>1.58</v>
      </c>
      <c r="Q168" s="17"/>
      <c r="R168" s="16"/>
      <c r="S168" s="16"/>
      <c r="T168" s="16"/>
      <c r="U168" s="17"/>
      <c r="V168" s="16">
        <v>0</v>
      </c>
      <c r="W168" s="16"/>
      <c r="X168" s="16"/>
      <c r="Y168" s="16">
        <v>0</v>
      </c>
      <c r="Z168" s="16">
        <v>0</v>
      </c>
      <c r="AA168" s="16" t="s">
        <v>139</v>
      </c>
      <c r="AB168" s="16" t="s">
        <v>140</v>
      </c>
      <c r="AC168" s="16">
        <v>16</v>
      </c>
      <c r="AD168" s="16">
        <v>5.88</v>
      </c>
      <c r="AE168" s="16">
        <v>1</v>
      </c>
      <c r="AF168" s="16">
        <v>0</v>
      </c>
      <c r="AG168" s="16">
        <v>1.07</v>
      </c>
      <c r="AH168" s="16"/>
      <c r="AI168" s="16"/>
      <c r="AJ168" s="16"/>
      <c r="AK168" s="16"/>
      <c r="AL168" s="16"/>
      <c r="AM168" s="16">
        <v>0</v>
      </c>
      <c r="AN168" s="16"/>
      <c r="AO168" s="16">
        <v>0</v>
      </c>
      <c r="AP168" s="16">
        <v>0</v>
      </c>
      <c r="AQ168" s="16">
        <v>0</v>
      </c>
      <c r="AR168" s="17" t="s">
        <v>136</v>
      </c>
      <c r="AS168" s="19">
        <f t="shared" si="3"/>
        <v>0</v>
      </c>
      <c r="AT168" s="19"/>
      <c r="AU168" s="19" t="e">
        <f>VLOOKUP(G168,ABNT5101!$I$3:$J$9,2)</f>
        <v>#N/A</v>
      </c>
      <c r="AV168" s="19" t="e">
        <f>VLOOKUP(G168,ABNT5101!$I$3:$M$9,5)</f>
        <v>#N/A</v>
      </c>
      <c r="AW168" s="17" t="str">
        <f>_xlfn.XLOOKUP(G168,ABNT5101!I:I,ABNT5101!L:L)</f>
        <v>-</v>
      </c>
      <c r="AX168" s="17" t="str">
        <f>_xlfn.XLOOKUP(G168,ABNT5101!$I:$I,ABNT5101!M:M)</f>
        <v>-</v>
      </c>
      <c r="AY168" s="17" t="str">
        <f>_xlfn.XLOOKUP(G168,ABNT5101!$I:$I,ABNT5101!N:N)</f>
        <v>-</v>
      </c>
      <c r="AZ168" s="17" t="str">
        <f>_xlfn.XLOOKUP(G168,ABNT5101!$I:$I,ABNT5101!O:O)</f>
        <v>-</v>
      </c>
      <c r="BA168" s="20" t="e">
        <f t="shared" si="4"/>
        <v>#N/A</v>
      </c>
      <c r="BB168" s="21" t="e">
        <f t="shared" ref="BB168:BC168" si="206">BE168/AU168-1</f>
        <v>#N/A</v>
      </c>
      <c r="BC168" s="21" t="e">
        <f t="shared" si="206"/>
        <v>#N/A</v>
      </c>
      <c r="BD168" s="21" t="str">
        <f t="shared" si="6"/>
        <v>-</v>
      </c>
      <c r="BE168" s="22"/>
      <c r="BF168" s="22"/>
      <c r="BG168" s="22"/>
      <c r="BH168" s="22"/>
      <c r="BI168" s="23"/>
      <c r="BJ168" s="22"/>
      <c r="BK168" s="20" t="e">
        <f t="shared" si="7"/>
        <v>#N/A</v>
      </c>
      <c r="BL168" s="20" t="e">
        <f t="shared" si="8"/>
        <v>#N/A</v>
      </c>
      <c r="BM168" s="20" t="e">
        <f t="shared" si="9"/>
        <v>#N/A</v>
      </c>
      <c r="BN168" s="20" t="str">
        <f t="shared" si="10"/>
        <v>ATENDE</v>
      </c>
      <c r="BO168" s="24" t="str">
        <f t="shared" si="11"/>
        <v>-</v>
      </c>
      <c r="BP168" s="24" t="str">
        <f t="shared" si="80"/>
        <v>P6</v>
      </c>
      <c r="BQ168" s="25">
        <f t="shared" si="13"/>
        <v>-1</v>
      </c>
      <c r="BR168" s="22"/>
      <c r="BS168" s="22"/>
      <c r="BT168" s="24">
        <f>IF(BP168="-","-",_xlfn.XLOOKUP(BP168,ABNT5101!$B$4:$B$9,ABNT5101!$C$4:$C$9))</f>
        <v>3</v>
      </c>
      <c r="BU168" s="24">
        <f>IF(BP168="-","-",_xlfn.XLOOKUP(BP168,ABNT5101!$B$4:$B$9,ABNT5101!$D$4:$D$9))</f>
        <v>0.6</v>
      </c>
      <c r="BV168" s="20" t="str">
        <f t="shared" si="14"/>
        <v>NÃO ATENDE</v>
      </c>
      <c r="BW168" s="20" t="str">
        <f t="shared" si="15"/>
        <v>NÃO ATENDE</v>
      </c>
      <c r="BX168" s="20" t="str">
        <f t="shared" si="16"/>
        <v>NÃO ATENDE</v>
      </c>
      <c r="BY168" s="24" t="s">
        <v>136</v>
      </c>
      <c r="BZ168" s="25" t="e">
        <f t="shared" si="31"/>
        <v>#VALUE!</v>
      </c>
      <c r="CA168" s="24"/>
      <c r="CB168" s="24"/>
      <c r="CC168" s="20" t="str">
        <f>IF(BY168="-","-",_xlfn.XLOOKUP(BY168,ABNT5101!$B$4:$B$9,ABNT5101!$C$4:$C$9))</f>
        <v>-</v>
      </c>
      <c r="CD168" s="24" t="str">
        <f>IF(BY168="-","-",_xlfn.XLOOKUP(BY168,ABNT5101!$B$4:$B$9,ABNT5101!$D$4:$D$9))</f>
        <v>-</v>
      </c>
      <c r="CE168" s="20" t="str">
        <f t="shared" si="18"/>
        <v>-</v>
      </c>
      <c r="CF168" s="20" t="str">
        <f t="shared" si="19"/>
        <v>-</v>
      </c>
      <c r="CG168" s="20" t="str">
        <f t="shared" si="20"/>
        <v>-</v>
      </c>
      <c r="CH168" s="26" t="e">
        <f>_xlfn.XLOOKUP(CI168,'Banco de dados'!$B:$B,'Banco de dados'!$D:$D)</f>
        <v>#N/A</v>
      </c>
      <c r="CI168" s="27"/>
      <c r="CJ168" s="26" t="e">
        <f>_xlfn.XLOOKUP(CI168,'Banco de dados'!$B:$B,'Banco de dados'!$E:$E)</f>
        <v>#N/A</v>
      </c>
      <c r="CK168" s="26"/>
      <c r="CL168" s="26" t="e">
        <f>IF(CK168="-","-",_xlfn.XLOOKUP(CK168,'Banco de dados'!$B:$B,'Banco de dados'!$E:$E))</f>
        <v>#N/A</v>
      </c>
      <c r="CM168" s="28">
        <f t="shared" si="21"/>
        <v>1</v>
      </c>
      <c r="CN168" s="26" t="e">
        <f>_xlfn.XLOOKUP(CI168,'Banco de dados'!$B:$B,'Banco de dados'!$H:$H)</f>
        <v>#N/A</v>
      </c>
      <c r="CO168" s="26" t="e">
        <f t="array" aca="1" ref="CO168" ca="1">_xludf.XLOOKUP(CK168,'Banco de dados'!$B:$B,'Banco de dados'!$H:$H)</f>
        <v>#NAME?</v>
      </c>
      <c r="CP168" s="26" t="e">
        <f t="array" aca="1" ref="CP168" ca="1">_xludf.XLOOKUP(CI168,'Banco de dados'!$B:$B,'Banco de dados'!$F:$F)</f>
        <v>#NAME?</v>
      </c>
      <c r="CQ168" s="26" t="e">
        <f t="array" aca="1" ref="CQ168" ca="1">_xludf.XLOOKUP(CK168,'Banco de dados'!$B:$B,'Banco de dados'!$F:$F)</f>
        <v>#NAME?</v>
      </c>
      <c r="CR168" s="27">
        <v>248</v>
      </c>
      <c r="CS168" s="27"/>
      <c r="CT168" s="26" t="str">
        <f>IF(AG168=0.5,"Suporte",IF(AND(AG168&gt;='Braços de IP'!$B$9,AG168&lt;='Braços de IP'!$D$9),'Braços de IP'!$E$9,IF(AND(AG168&gt;='Braços de IP'!$B$10,AG168&lt;='Braços de IP'!$D$10),'Braços de IP'!$E$10,IF(AND(AG168&gt;='Braços de IP'!$B$11,AG168&lt;='Braços de IP'!$D$11),'Braços de IP'!$E$11,IF(AND(AG168&gt;='Braços de IP'!$B$12,AG168&lt;='Braços de IP'!$D$12),'Braços de IP'!$E$12,IF(AND(AG168&gt;='Braços de IP'!$B$13,AG168&lt;='Braços de IP'!$D$13),'Braços de IP'!$E$13,IF(AND(AG168&gt;='Braços de IP'!$B$14,AG168&lt;='Braços de IP'!$D$14),'Braços de IP'!$E$14,"ERRO")))))))</f>
        <v>Curto I</v>
      </c>
      <c r="CU168" s="27"/>
      <c r="CV168" s="26" t="str">
        <f>IF($CU168="","",VLOOKUP($CU168,'Braços de IP'!$E$9:$I$15,2,0))</f>
        <v/>
      </c>
      <c r="CW168" s="29" t="str">
        <f>IF($CU168="","",VLOOKUP($CU168,'Braços de IP'!$E$9:$I$15,5,0))</f>
        <v/>
      </c>
      <c r="CX168" s="26"/>
      <c r="CY168" s="26"/>
      <c r="CZ168" s="26"/>
      <c r="DA168" s="26"/>
      <c r="DB168" s="26"/>
      <c r="DC168" s="26"/>
      <c r="DD168" s="30" t="e">
        <f t="shared" si="22"/>
        <v>#N/A</v>
      </c>
      <c r="DE168" s="31">
        <f t="shared" si="23"/>
        <v>30</v>
      </c>
      <c r="DF168" s="30" t="e">
        <f t="shared" si="24"/>
        <v>#N/A</v>
      </c>
      <c r="DG168" s="32" t="e">
        <f t="shared" si="25"/>
        <v>#N/A</v>
      </c>
      <c r="DH168" s="33" t="s">
        <v>143</v>
      </c>
      <c r="DI168" s="34"/>
      <c r="DJ168" s="35"/>
      <c r="DK168" s="16" t="s">
        <v>144</v>
      </c>
      <c r="DL168" s="16"/>
    </row>
    <row r="169" spans="1:124" ht="15.75" hidden="1" customHeight="1" x14ac:dyDescent="0.25">
      <c r="A169" s="1" t="s">
        <v>218</v>
      </c>
      <c r="B169" s="15">
        <v>398</v>
      </c>
      <c r="C169" s="15" t="s">
        <v>167</v>
      </c>
      <c r="D169" s="16" t="s">
        <v>235</v>
      </c>
      <c r="E169" s="16">
        <v>-8.1091990000000003</v>
      </c>
      <c r="F169" s="16">
        <v>-34.942247999999999</v>
      </c>
      <c r="G169" s="16" t="s">
        <v>136</v>
      </c>
      <c r="H169" s="16" t="s">
        <v>136</v>
      </c>
      <c r="I169" s="16" t="s">
        <v>135</v>
      </c>
      <c r="J169" s="16" t="s">
        <v>137</v>
      </c>
      <c r="K169" s="16">
        <v>30</v>
      </c>
      <c r="L169" s="16" t="s">
        <v>138</v>
      </c>
      <c r="M169" s="16">
        <v>0</v>
      </c>
      <c r="N169" s="16"/>
      <c r="O169" s="16">
        <v>1</v>
      </c>
      <c r="P169" s="17">
        <v>1.58</v>
      </c>
      <c r="Q169" s="17"/>
      <c r="R169" s="16"/>
      <c r="S169" s="16"/>
      <c r="T169" s="16"/>
      <c r="U169" s="17"/>
      <c r="V169" s="16">
        <v>0</v>
      </c>
      <c r="W169" s="16"/>
      <c r="X169" s="16"/>
      <c r="Y169" s="16">
        <v>0</v>
      </c>
      <c r="Z169" s="16">
        <v>0</v>
      </c>
      <c r="AA169" s="16" t="s">
        <v>139</v>
      </c>
      <c r="AB169" s="16" t="s">
        <v>140</v>
      </c>
      <c r="AC169" s="16">
        <v>16</v>
      </c>
      <c r="AD169" s="16">
        <v>5.88</v>
      </c>
      <c r="AE169" s="16">
        <v>1</v>
      </c>
      <c r="AF169" s="16">
        <v>0</v>
      </c>
      <c r="AG169" s="16">
        <v>1.07</v>
      </c>
      <c r="AH169" s="16"/>
      <c r="AI169" s="16"/>
      <c r="AJ169" s="16"/>
      <c r="AK169" s="16"/>
      <c r="AL169" s="16"/>
      <c r="AM169" s="16">
        <v>0</v>
      </c>
      <c r="AN169" s="16"/>
      <c r="AO169" s="16">
        <v>0</v>
      </c>
      <c r="AP169" s="16">
        <v>0</v>
      </c>
      <c r="AQ169" s="16">
        <v>0</v>
      </c>
      <c r="AR169" s="17" t="s">
        <v>136</v>
      </c>
      <c r="AS169" s="19">
        <f t="shared" si="3"/>
        <v>0</v>
      </c>
      <c r="AT169" s="19"/>
      <c r="AU169" s="19" t="e">
        <f>VLOOKUP(G169,ABNT5101!$I$3:$J$9,2)</f>
        <v>#N/A</v>
      </c>
      <c r="AV169" s="19" t="e">
        <f>VLOOKUP(G169,ABNT5101!$I$3:$M$9,5)</f>
        <v>#N/A</v>
      </c>
      <c r="AW169" s="17" t="str">
        <f>_xlfn.XLOOKUP(G169,ABNT5101!I:I,ABNT5101!L:L)</f>
        <v>-</v>
      </c>
      <c r="AX169" s="17" t="str">
        <f>_xlfn.XLOOKUP(G169,ABNT5101!$I:$I,ABNT5101!M:M)</f>
        <v>-</v>
      </c>
      <c r="AY169" s="17" t="str">
        <f>_xlfn.XLOOKUP(G169,ABNT5101!$I:$I,ABNT5101!N:N)</f>
        <v>-</v>
      </c>
      <c r="AZ169" s="17" t="str">
        <f>_xlfn.XLOOKUP(G169,ABNT5101!$I:$I,ABNT5101!O:O)</f>
        <v>-</v>
      </c>
      <c r="BA169" s="20" t="e">
        <f t="shared" si="4"/>
        <v>#N/A</v>
      </c>
      <c r="BB169" s="21" t="e">
        <f t="shared" ref="BB169:BC169" si="207">BE169/AU169-1</f>
        <v>#N/A</v>
      </c>
      <c r="BC169" s="21" t="e">
        <f t="shared" si="207"/>
        <v>#N/A</v>
      </c>
      <c r="BD169" s="21" t="str">
        <f t="shared" si="6"/>
        <v>-</v>
      </c>
      <c r="BE169" s="22"/>
      <c r="BF169" s="22"/>
      <c r="BG169" s="22"/>
      <c r="BH169" s="22"/>
      <c r="BI169" s="23"/>
      <c r="BJ169" s="22"/>
      <c r="BK169" s="20" t="e">
        <f t="shared" si="7"/>
        <v>#N/A</v>
      </c>
      <c r="BL169" s="20" t="e">
        <f t="shared" si="8"/>
        <v>#N/A</v>
      </c>
      <c r="BM169" s="20" t="e">
        <f t="shared" si="9"/>
        <v>#N/A</v>
      </c>
      <c r="BN169" s="20" t="str">
        <f t="shared" si="10"/>
        <v>ATENDE</v>
      </c>
      <c r="BO169" s="24" t="str">
        <f t="shared" si="11"/>
        <v>-</v>
      </c>
      <c r="BP169" s="24" t="str">
        <f t="shared" si="80"/>
        <v>P6</v>
      </c>
      <c r="BQ169" s="25">
        <f t="shared" si="13"/>
        <v>-1</v>
      </c>
      <c r="BR169" s="22"/>
      <c r="BS169" s="22"/>
      <c r="BT169" s="24">
        <f>IF(BP169="-","-",_xlfn.XLOOKUP(BP169,ABNT5101!$B$4:$B$9,ABNT5101!$C$4:$C$9))</f>
        <v>3</v>
      </c>
      <c r="BU169" s="24">
        <f>IF(BP169="-","-",_xlfn.XLOOKUP(BP169,ABNT5101!$B$4:$B$9,ABNT5101!$D$4:$D$9))</f>
        <v>0.6</v>
      </c>
      <c r="BV169" s="20" t="str">
        <f t="shared" si="14"/>
        <v>NÃO ATENDE</v>
      </c>
      <c r="BW169" s="20" t="str">
        <f t="shared" si="15"/>
        <v>NÃO ATENDE</v>
      </c>
      <c r="BX169" s="20" t="str">
        <f t="shared" si="16"/>
        <v>NÃO ATENDE</v>
      </c>
      <c r="BY169" s="24" t="s">
        <v>136</v>
      </c>
      <c r="BZ169" s="25" t="e">
        <f t="shared" si="31"/>
        <v>#VALUE!</v>
      </c>
      <c r="CA169" s="24"/>
      <c r="CB169" s="24"/>
      <c r="CC169" s="20" t="str">
        <f>IF(BY169="-","-",_xlfn.XLOOKUP(BY169,ABNT5101!$B$4:$B$9,ABNT5101!$C$4:$C$9))</f>
        <v>-</v>
      </c>
      <c r="CD169" s="24" t="str">
        <f>IF(BY169="-","-",_xlfn.XLOOKUP(BY169,ABNT5101!$B$4:$B$9,ABNT5101!$D$4:$D$9))</f>
        <v>-</v>
      </c>
      <c r="CE169" s="20" t="str">
        <f t="shared" si="18"/>
        <v>-</v>
      </c>
      <c r="CF169" s="20" t="str">
        <f t="shared" si="19"/>
        <v>-</v>
      </c>
      <c r="CG169" s="20" t="str">
        <f t="shared" si="20"/>
        <v>-</v>
      </c>
      <c r="CH169" s="26" t="e">
        <f>_xlfn.XLOOKUP(CI169,'Banco de dados'!$B:$B,'Banco de dados'!$D:$D)</f>
        <v>#N/A</v>
      </c>
      <c r="CI169" s="27"/>
      <c r="CJ169" s="26" t="e">
        <f>_xlfn.XLOOKUP(CI169,'Banco de dados'!$B:$B,'Banco de dados'!$E:$E)</f>
        <v>#N/A</v>
      </c>
      <c r="CK169" s="26"/>
      <c r="CL169" s="26" t="e">
        <f>IF(CK169="-","-",_xlfn.XLOOKUP(CK169,'Banco de dados'!$B:$B,'Banco de dados'!$E:$E))</f>
        <v>#N/A</v>
      </c>
      <c r="CM169" s="28">
        <f t="shared" si="21"/>
        <v>1</v>
      </c>
      <c r="CN169" s="26">
        <f>_xlfn.XLOOKUP(CI169,'Banco de dados'!$B:$B,'Banco de dados'!$H:$H)</f>
        <v>0</v>
      </c>
      <c r="CO169" s="26" t="e">
        <f t="array" aca="1" ref="CO169" ca="1">_xludf.XLOOKUP(CK169,'Banco de dados'!$B:$B,'Banco de dados'!$H:$H)</f>
        <v>#NAME?</v>
      </c>
      <c r="CP169" s="26" t="e">
        <f t="array" aca="1" ref="CP169" ca="1">_xludf.XLOOKUP(CI169,'Banco de dados'!$B:$B,'Banco de dados'!$F:$F)</f>
        <v>#NAME?</v>
      </c>
      <c r="CQ169" s="26" t="e">
        <f t="array" aca="1" ref="CQ169" ca="1">_xludf.XLOOKUP(CK169,'Banco de dados'!$B:$B,'Banco de dados'!$F:$F)</f>
        <v>#NAME?</v>
      </c>
      <c r="CR169" s="27">
        <v>249</v>
      </c>
      <c r="CS169" s="27"/>
      <c r="CT169" s="26" t="str">
        <f>IF(AG169=0.5,"Suporte",IF(AND(AG169&gt;='Braços de IP'!$B$9,AG169&lt;='Braços de IP'!$D$9),'Braços de IP'!$E$9,IF(AND(AG169&gt;='Braços de IP'!$B$10,AG169&lt;='Braços de IP'!$D$10),'Braços de IP'!$E$10,IF(AND(AG169&gt;='Braços de IP'!$B$11,AG169&lt;='Braços de IP'!$D$11),'Braços de IP'!$E$11,IF(AND(AG169&gt;='Braços de IP'!$B$12,AG169&lt;='Braços de IP'!$D$12),'Braços de IP'!$E$12,IF(AND(AG169&gt;='Braços de IP'!$B$13,AG169&lt;='Braços de IP'!$D$13),'Braços de IP'!$E$13,IF(AND(AG169&gt;='Braços de IP'!$B$14,AG169&lt;='Braços de IP'!$D$14),'Braços de IP'!$E$14,"ERRO")))))))</f>
        <v>Curto I</v>
      </c>
      <c r="CU169" s="27"/>
      <c r="CV169" s="26" t="str">
        <f>IF($CU169="","",VLOOKUP($CU169,'Braços de IP'!$E$9:$I$15,2,0))</f>
        <v/>
      </c>
      <c r="CW169" s="29" t="str">
        <f>IF($CU169="","",VLOOKUP($CU169,'Braços de IP'!$E$9:$I$15,5,0))</f>
        <v/>
      </c>
      <c r="CX169" s="26"/>
      <c r="CY169" s="26"/>
      <c r="CZ169" s="26"/>
      <c r="DA169" s="26"/>
      <c r="DB169" s="26"/>
      <c r="DC169" s="26"/>
      <c r="DD169" s="30">
        <f t="shared" si="22"/>
        <v>0</v>
      </c>
      <c r="DE169" s="31">
        <f t="shared" si="23"/>
        <v>30</v>
      </c>
      <c r="DF169" s="30">
        <f t="shared" si="24"/>
        <v>30</v>
      </c>
      <c r="DG169" s="32">
        <f t="shared" si="25"/>
        <v>1</v>
      </c>
      <c r="DH169" s="33" t="s">
        <v>143</v>
      </c>
      <c r="DI169" s="34"/>
      <c r="DJ169" s="35"/>
      <c r="DK169" s="16" t="s">
        <v>144</v>
      </c>
      <c r="DL169" s="16"/>
    </row>
    <row r="170" spans="1:124" ht="15.75" hidden="1" customHeight="1" x14ac:dyDescent="0.25">
      <c r="A170" s="1" t="s">
        <v>145</v>
      </c>
      <c r="B170" s="15">
        <v>400</v>
      </c>
      <c r="C170" s="15" t="s">
        <v>146</v>
      </c>
      <c r="D170" s="16" t="s">
        <v>236</v>
      </c>
      <c r="E170" s="16">
        <v>-8.1133810000000004</v>
      </c>
      <c r="F170" s="16">
        <v>-34.938837999999997</v>
      </c>
      <c r="G170" s="16" t="s">
        <v>153</v>
      </c>
      <c r="H170" s="16" t="s">
        <v>136</v>
      </c>
      <c r="I170" s="16" t="s">
        <v>135</v>
      </c>
      <c r="J170" s="16" t="s">
        <v>137</v>
      </c>
      <c r="K170" s="16">
        <v>80</v>
      </c>
      <c r="L170" s="16" t="s">
        <v>138</v>
      </c>
      <c r="M170" s="16">
        <v>0</v>
      </c>
      <c r="N170" s="16"/>
      <c r="O170" s="16">
        <v>1</v>
      </c>
      <c r="P170" s="17">
        <v>2.38</v>
      </c>
      <c r="Q170" s="17">
        <v>6.2060000000000004</v>
      </c>
      <c r="R170" s="16"/>
      <c r="S170" s="16"/>
      <c r="T170" s="16"/>
      <c r="U170" s="17">
        <v>1.671</v>
      </c>
      <c r="V170" s="16">
        <v>0</v>
      </c>
      <c r="W170" s="16"/>
      <c r="X170" s="16"/>
      <c r="Y170" s="16">
        <v>0</v>
      </c>
      <c r="Z170" s="16">
        <v>0</v>
      </c>
      <c r="AA170" s="16" t="s">
        <v>139</v>
      </c>
      <c r="AB170" s="16" t="s">
        <v>140</v>
      </c>
      <c r="AC170" s="16">
        <v>35.18</v>
      </c>
      <c r="AD170" s="16">
        <v>6.67</v>
      </c>
      <c r="AE170" s="16">
        <v>1</v>
      </c>
      <c r="AF170" s="16">
        <v>0</v>
      </c>
      <c r="AG170" s="16">
        <v>1.84</v>
      </c>
      <c r="AH170" s="16"/>
      <c r="AI170" s="16"/>
      <c r="AJ170" s="16"/>
      <c r="AK170" s="16"/>
      <c r="AL170" s="16"/>
      <c r="AM170" s="16">
        <v>0</v>
      </c>
      <c r="AN170" s="16"/>
      <c r="AO170" s="16">
        <v>0</v>
      </c>
      <c r="AP170" s="16">
        <v>0</v>
      </c>
      <c r="AQ170" s="16">
        <v>0</v>
      </c>
      <c r="AR170" s="17" t="s">
        <v>136</v>
      </c>
      <c r="AS170" s="19">
        <f t="shared" si="3"/>
        <v>0</v>
      </c>
      <c r="AT170" s="19"/>
      <c r="AU170" s="19">
        <f>VLOOKUP(G170,ABNT5101!$I$3:$J$9,2)</f>
        <v>15</v>
      </c>
      <c r="AV170" s="19">
        <f>VLOOKUP(G170,ABNT5101!$I$3:$M$9,5)</f>
        <v>0.18</v>
      </c>
      <c r="AW170" s="17" t="str">
        <f>_xlfn.XLOOKUP(G170,ABNT5101!I:I,ABNT5101!L:L)</f>
        <v>-</v>
      </c>
      <c r="AX170" s="17">
        <f>_xlfn.XLOOKUP(G170,ABNT5101!$I:$I,ABNT5101!M:M)</f>
        <v>0.18</v>
      </c>
      <c r="AY170" s="17" t="str">
        <f>_xlfn.XLOOKUP(G170,ABNT5101!$I:$I,ABNT5101!N:N)</f>
        <v>-</v>
      </c>
      <c r="AZ170" s="17">
        <f>_xlfn.XLOOKUP(G170,ABNT5101!$I:$I,ABNT5101!O:O)</f>
        <v>15</v>
      </c>
      <c r="BA170" s="20" t="str">
        <f t="shared" si="4"/>
        <v>ATENDE</v>
      </c>
      <c r="BB170" s="21">
        <f t="shared" ref="BB170:BC170" si="208">BE170/AU170-1</f>
        <v>3072.1333333333332</v>
      </c>
      <c r="BC170" s="21" t="e">
        <f t="shared" si="208"/>
        <v>#VALUE!</v>
      </c>
      <c r="BD170" s="21" t="str">
        <f t="shared" si="6"/>
        <v>-</v>
      </c>
      <c r="BE170" s="53">
        <v>46097</v>
      </c>
      <c r="BF170" s="22" t="s">
        <v>237</v>
      </c>
      <c r="BG170" s="22"/>
      <c r="BH170" s="22"/>
      <c r="BI170" s="23"/>
      <c r="BJ170" s="22"/>
      <c r="BK170" s="20" t="str">
        <f t="shared" si="7"/>
        <v>ATENDE</v>
      </c>
      <c r="BL170" s="20" t="str">
        <f t="shared" si="8"/>
        <v>ATENDE</v>
      </c>
      <c r="BM170" s="20" t="str">
        <f t="shared" si="9"/>
        <v>ATENDE</v>
      </c>
      <c r="BN170" s="20" t="str">
        <f t="shared" si="10"/>
        <v>ATENDE</v>
      </c>
      <c r="BO170" s="24" t="str">
        <f t="shared" si="11"/>
        <v>C3</v>
      </c>
      <c r="BP170" s="24" t="str">
        <f t="shared" si="80"/>
        <v>P6</v>
      </c>
      <c r="BQ170" s="25" t="e">
        <f t="shared" si="13"/>
        <v>#VALUE!</v>
      </c>
      <c r="BR170" s="22" t="s">
        <v>238</v>
      </c>
      <c r="BS170" s="22" t="s">
        <v>239</v>
      </c>
      <c r="BT170" s="24">
        <f>IF(BP170="-","-",_xlfn.XLOOKUP(BP170,ABNT5101!$B$4:$B$9,ABNT5101!$C$4:$C$9))</f>
        <v>3</v>
      </c>
      <c r="BU170" s="24">
        <f>IF(BP170="-","-",_xlfn.XLOOKUP(BP170,ABNT5101!$B$4:$B$9,ABNT5101!$D$4:$D$9))</f>
        <v>0.6</v>
      </c>
      <c r="BV170" s="20" t="str">
        <f t="shared" si="14"/>
        <v>ATENDE</v>
      </c>
      <c r="BW170" s="20" t="str">
        <f t="shared" si="15"/>
        <v>ATENDE</v>
      </c>
      <c r="BX170" s="20" t="str">
        <f t="shared" si="16"/>
        <v>ATENDE</v>
      </c>
      <c r="BY170" s="24" t="s">
        <v>136</v>
      </c>
      <c r="BZ170" s="25" t="e">
        <f t="shared" si="31"/>
        <v>#VALUE!</v>
      </c>
      <c r="CA170" s="24" t="s">
        <v>240</v>
      </c>
      <c r="CB170" s="24" t="s">
        <v>241</v>
      </c>
      <c r="CC170" s="20" t="str">
        <f>IF(BY170="-","-",_xlfn.XLOOKUP(BY170,ABNT5101!$B$4:$B$9,ABNT5101!$C$4:$C$9))</f>
        <v>-</v>
      </c>
      <c r="CD170" s="24" t="str">
        <f>IF(BY170="-","-",_xlfn.XLOOKUP(BY170,ABNT5101!$B$4:$B$9,ABNT5101!$D$4:$D$9))</f>
        <v>-</v>
      </c>
      <c r="CE170" s="20" t="str">
        <f t="shared" si="18"/>
        <v>-</v>
      </c>
      <c r="CF170" s="20" t="str">
        <f t="shared" si="19"/>
        <v>-</v>
      </c>
      <c r="CG170" s="20" t="str">
        <f t="shared" si="20"/>
        <v>-</v>
      </c>
      <c r="CH170" s="26" t="str">
        <f>_xlfn.XLOOKUP(CI170,'Banco de dados'!$B:$B,'Banco de dados'!$D:$D)</f>
        <v>LEDSTAR</v>
      </c>
      <c r="CI170" s="27" t="s">
        <v>242</v>
      </c>
      <c r="CJ170" s="26" t="str">
        <f>_xlfn.XLOOKUP(CI170,'Banco de dados'!$B:$B,'Banco de dados'!$E:$E)</f>
        <v>LUM LED SL VT 9.1 65W</v>
      </c>
      <c r="CK170" s="26"/>
      <c r="CL170" s="26" t="e">
        <f>IF(CK170="-","-",_xlfn.XLOOKUP(CK170,'Banco de dados'!$B:$B,'Banco de dados'!$E:$E))</f>
        <v>#N/A</v>
      </c>
      <c r="CM170" s="28">
        <f t="shared" si="21"/>
        <v>1</v>
      </c>
      <c r="CN170" s="26">
        <f>_xlfn.XLOOKUP(CI170,'Banco de dados'!$B:$B,'Banco de dados'!$H:$H)</f>
        <v>65</v>
      </c>
      <c r="CO170" s="26" t="e">
        <f t="array" aca="1" ref="CO170" ca="1">_xludf.XLOOKUP(CK170,'Banco de dados'!$B:$B,'Banco de dados'!$H:$H)</f>
        <v>#NAME?</v>
      </c>
      <c r="CP170" s="26" t="e">
        <f t="array" aca="1" ref="CP170" ca="1">_xludf.XLOOKUP(CI170,'Banco de dados'!$B:$B,'Banco de dados'!$F:$F)</f>
        <v>#NAME?</v>
      </c>
      <c r="CQ170" s="26" t="e">
        <f t="array" aca="1" ref="CQ170" ca="1">_xludf.XLOOKUP(CK170,'Banco de dados'!$B:$B,'Banco de dados'!$F:$F)</f>
        <v>#NAME?</v>
      </c>
      <c r="CR170" s="27">
        <v>253</v>
      </c>
      <c r="CS170" s="27"/>
      <c r="CT170" s="26" t="str">
        <f>IF(AG170=0.5,"Suporte",IF(AND(AG170&gt;='Braços de IP'!$B$9,AG170&lt;='Braços de IP'!$D$9),'Braços de IP'!$E$9,IF(AND(AG170&gt;='Braços de IP'!$B$10,AG170&lt;='Braços de IP'!$D$10),'Braços de IP'!$E$10,IF(AND(AG170&gt;='Braços de IP'!$B$11,AG170&lt;='Braços de IP'!$D$11),'Braços de IP'!$E$11,IF(AND(AG170&gt;='Braços de IP'!$B$12,AG170&lt;='Braços de IP'!$D$12),'Braços de IP'!$E$12,IF(AND(AG170&gt;='Braços de IP'!$B$13,AG170&lt;='Braços de IP'!$D$13),'Braços de IP'!$E$13,IF(AND(AG170&gt;='Braços de IP'!$B$14,AG170&lt;='Braços de IP'!$D$14),'Braços de IP'!$E$14,"ERRO")))))))</f>
        <v>Médio I</v>
      </c>
      <c r="CU170" s="27"/>
      <c r="CV170" s="26" t="str">
        <f>IF($CU170="","",VLOOKUP($CU170,'Braços de IP'!$E$9:$I$15,2,0))</f>
        <v/>
      </c>
      <c r="CW170" s="29" t="str">
        <f>IF($CU170="","",VLOOKUP($CU170,'Braços de IP'!$E$9:$I$15,5,0))</f>
        <v/>
      </c>
      <c r="CX170" s="26"/>
      <c r="CY170" s="26"/>
      <c r="CZ170" s="26"/>
      <c r="DA170" s="26"/>
      <c r="DB170" s="26"/>
      <c r="DC170" s="26"/>
      <c r="DD170" s="30">
        <f t="shared" si="22"/>
        <v>65</v>
      </c>
      <c r="DE170" s="31">
        <f t="shared" si="23"/>
        <v>80</v>
      </c>
      <c r="DF170" s="30">
        <f t="shared" si="24"/>
        <v>145</v>
      </c>
      <c r="DG170" s="32">
        <f t="shared" si="25"/>
        <v>0.1875</v>
      </c>
      <c r="DH170" s="33" t="s">
        <v>143</v>
      </c>
      <c r="DI170" s="34"/>
      <c r="DJ170" s="35"/>
      <c r="DK170" s="16" t="s">
        <v>144</v>
      </c>
      <c r="DL170" s="16"/>
    </row>
    <row r="171" spans="1:124" ht="15.75" hidden="1" customHeight="1" x14ac:dyDescent="0.25">
      <c r="A171" s="1" t="s">
        <v>145</v>
      </c>
      <c r="B171" s="15">
        <v>400</v>
      </c>
      <c r="C171" s="15" t="s">
        <v>146</v>
      </c>
      <c r="D171" s="16" t="s">
        <v>236</v>
      </c>
      <c r="E171" s="16">
        <v>-8.1133810000000004</v>
      </c>
      <c r="F171" s="16">
        <v>-34.938837999999997</v>
      </c>
      <c r="G171" s="16" t="s">
        <v>153</v>
      </c>
      <c r="H171" s="16" t="s">
        <v>136</v>
      </c>
      <c r="I171" s="16" t="s">
        <v>135</v>
      </c>
      <c r="J171" s="16" t="s">
        <v>137</v>
      </c>
      <c r="K171" s="16">
        <v>80</v>
      </c>
      <c r="L171" s="16" t="s">
        <v>138</v>
      </c>
      <c r="M171" s="16">
        <v>0</v>
      </c>
      <c r="N171" s="16"/>
      <c r="O171" s="16">
        <v>1</v>
      </c>
      <c r="P171" s="17">
        <v>2.38</v>
      </c>
      <c r="Q171" s="17">
        <v>6.2060000000000004</v>
      </c>
      <c r="R171" s="16"/>
      <c r="S171" s="16"/>
      <c r="T171" s="16"/>
      <c r="U171" s="17">
        <v>1.671</v>
      </c>
      <c r="V171" s="16">
        <v>0</v>
      </c>
      <c r="W171" s="16"/>
      <c r="X171" s="16"/>
      <c r="Y171" s="16">
        <v>0</v>
      </c>
      <c r="Z171" s="16">
        <v>0</v>
      </c>
      <c r="AA171" s="16" t="s">
        <v>139</v>
      </c>
      <c r="AB171" s="16" t="s">
        <v>140</v>
      </c>
      <c r="AC171" s="16">
        <v>35.18</v>
      </c>
      <c r="AD171" s="16">
        <v>6.67</v>
      </c>
      <c r="AE171" s="16">
        <v>1</v>
      </c>
      <c r="AF171" s="16">
        <v>0</v>
      </c>
      <c r="AG171" s="16">
        <v>1.84</v>
      </c>
      <c r="AH171" s="16"/>
      <c r="AI171" s="16"/>
      <c r="AJ171" s="16"/>
      <c r="AK171" s="16"/>
      <c r="AL171" s="16"/>
      <c r="AM171" s="16">
        <v>0</v>
      </c>
      <c r="AN171" s="16"/>
      <c r="AO171" s="16">
        <v>0</v>
      </c>
      <c r="AP171" s="16">
        <v>0</v>
      </c>
      <c r="AQ171" s="16">
        <v>0</v>
      </c>
      <c r="AR171" s="17" t="s">
        <v>136</v>
      </c>
      <c r="AS171" s="19">
        <f t="shared" si="3"/>
        <v>0</v>
      </c>
      <c r="AT171" s="19"/>
      <c r="AU171" s="19">
        <f>VLOOKUP(G171,ABNT5101!$I$3:$J$9,2)</f>
        <v>15</v>
      </c>
      <c r="AV171" s="19">
        <f>VLOOKUP(G171,ABNT5101!$I$3:$M$9,5)</f>
        <v>0.18</v>
      </c>
      <c r="AW171" s="17" t="str">
        <f>_xlfn.XLOOKUP(G171,ABNT5101!I:I,ABNT5101!L:L)</f>
        <v>-</v>
      </c>
      <c r="AX171" s="17">
        <f>_xlfn.XLOOKUP(G171,ABNT5101!$I:$I,ABNT5101!M:M)</f>
        <v>0.18</v>
      </c>
      <c r="AY171" s="17" t="str">
        <f>_xlfn.XLOOKUP(G171,ABNT5101!$I:$I,ABNT5101!N:N)</f>
        <v>-</v>
      </c>
      <c r="AZ171" s="17">
        <f>_xlfn.XLOOKUP(G171,ABNT5101!$I:$I,ABNT5101!O:O)</f>
        <v>15</v>
      </c>
      <c r="BA171" s="20" t="str">
        <f t="shared" si="4"/>
        <v>ATENDE</v>
      </c>
      <c r="BB171" s="21" t="e">
        <f t="shared" ref="BB171:BC171" si="209">BE171/AU171-1</f>
        <v>#VALUE!</v>
      </c>
      <c r="BC171" s="21" t="e">
        <f t="shared" si="209"/>
        <v>#VALUE!</v>
      </c>
      <c r="BD171" s="21" t="str">
        <f t="shared" si="6"/>
        <v>-</v>
      </c>
      <c r="BE171" s="22" t="s">
        <v>243</v>
      </c>
      <c r="BF171" s="22" t="s">
        <v>244</v>
      </c>
      <c r="BG171" s="22"/>
      <c r="BH171" s="22"/>
      <c r="BI171" s="23"/>
      <c r="BJ171" s="22"/>
      <c r="BK171" s="20" t="str">
        <f t="shared" si="7"/>
        <v>ATENDE</v>
      </c>
      <c r="BL171" s="20" t="str">
        <f t="shared" si="8"/>
        <v>ATENDE</v>
      </c>
      <c r="BM171" s="20" t="str">
        <f t="shared" si="9"/>
        <v>ATENDE</v>
      </c>
      <c r="BN171" s="20" t="str">
        <f t="shared" si="10"/>
        <v>ATENDE</v>
      </c>
      <c r="BO171" s="24" t="str">
        <f t="shared" si="11"/>
        <v>C3</v>
      </c>
      <c r="BP171" s="24" t="str">
        <f t="shared" si="80"/>
        <v>P6</v>
      </c>
      <c r="BQ171" s="25" t="e">
        <f t="shared" si="13"/>
        <v>#VALUE!</v>
      </c>
      <c r="BR171" s="22" t="s">
        <v>245</v>
      </c>
      <c r="BS171" s="22" t="s">
        <v>246</v>
      </c>
      <c r="BT171" s="24">
        <f>IF(BP171="-","-",_xlfn.XLOOKUP(BP171,ABNT5101!$B$4:$B$9,ABNT5101!$C$4:$C$9))</f>
        <v>3</v>
      </c>
      <c r="BU171" s="24">
        <f>IF(BP171="-","-",_xlfn.XLOOKUP(BP171,ABNT5101!$B$4:$B$9,ABNT5101!$D$4:$D$9))</f>
        <v>0.6</v>
      </c>
      <c r="BV171" s="20" t="str">
        <f t="shared" si="14"/>
        <v>ATENDE</v>
      </c>
      <c r="BW171" s="20" t="str">
        <f t="shared" si="15"/>
        <v>ATENDE</v>
      </c>
      <c r="BX171" s="20" t="str">
        <f t="shared" si="16"/>
        <v>ATENDE</v>
      </c>
      <c r="BY171" s="24" t="s">
        <v>136</v>
      </c>
      <c r="BZ171" s="25" t="e">
        <f t="shared" si="31"/>
        <v>#VALUE!</v>
      </c>
      <c r="CA171" s="24" t="s">
        <v>247</v>
      </c>
      <c r="CB171" s="24" t="s">
        <v>248</v>
      </c>
      <c r="CC171" s="20" t="str">
        <f>IF(BY171="-","-",_xlfn.XLOOKUP(BY171,ABNT5101!$B$4:$B$9,ABNT5101!$C$4:$C$9))</f>
        <v>-</v>
      </c>
      <c r="CD171" s="24" t="str">
        <f>IF(BY171="-","-",_xlfn.XLOOKUP(BY171,ABNT5101!$B$4:$B$9,ABNT5101!$D$4:$D$9))</f>
        <v>-</v>
      </c>
      <c r="CE171" s="20" t="str">
        <f t="shared" si="18"/>
        <v>-</v>
      </c>
      <c r="CF171" s="20" t="str">
        <f t="shared" si="19"/>
        <v>-</v>
      </c>
      <c r="CG171" s="20" t="str">
        <f t="shared" si="20"/>
        <v>-</v>
      </c>
      <c r="CH171" s="26" t="str">
        <f>_xlfn.XLOOKUP(CI171,'Banco de dados'!$B:$B,'Banco de dados'!$D:$D)</f>
        <v>SX LIGHTING</v>
      </c>
      <c r="CI171" s="27" t="s">
        <v>249</v>
      </c>
      <c r="CJ171" s="26" t="str">
        <f>_xlfn.XLOOKUP(CI171,'Banco de dados'!$B:$B,'Banco de dados'!$E:$E)</f>
        <v>SXINEVO060K50L12CZF7PHF</v>
      </c>
      <c r="CK171" s="26"/>
      <c r="CL171" s="26" t="e">
        <f>IF(CK171="-","-",_xlfn.XLOOKUP(CK171,'Banco de dados'!$B:$B,'Banco de dados'!$E:$E))</f>
        <v>#N/A</v>
      </c>
      <c r="CM171" s="28">
        <f t="shared" si="21"/>
        <v>1</v>
      </c>
      <c r="CN171" s="26">
        <f>_xlfn.XLOOKUP(CI171,'Banco de dados'!$B:$B,'Banco de dados'!$H:$H)</f>
        <v>60</v>
      </c>
      <c r="CO171" s="26" t="e">
        <f t="array" aca="1" ref="CO171" ca="1">_xludf.XLOOKUP(CK171,'Banco de dados'!$B:$B,'Banco de dados'!$H:$H)</f>
        <v>#NAME?</v>
      </c>
      <c r="CP171" s="26" t="e">
        <f t="array" aca="1" ref="CP171" ca="1">_xludf.XLOOKUP(CI171,'Banco de dados'!$B:$B,'Banco de dados'!$F:$F)</f>
        <v>#NAME?</v>
      </c>
      <c r="CQ171" s="26" t="e">
        <f t="array" aca="1" ref="CQ171" ca="1">_xludf.XLOOKUP(CK171,'Banco de dados'!$B:$B,'Banco de dados'!$F:$F)</f>
        <v>#NAME?</v>
      </c>
      <c r="CR171" s="27">
        <v>254</v>
      </c>
      <c r="CS171" s="27"/>
      <c r="CT171" s="26" t="str">
        <f>IF(AG171=0.5,"Suporte",IF(AND(AG171&gt;='Braços de IP'!$B$9,AG171&lt;='Braços de IP'!$D$9),'Braços de IP'!$E$9,IF(AND(AG171&gt;='Braços de IP'!$B$10,AG171&lt;='Braços de IP'!$D$10),'Braços de IP'!$E$10,IF(AND(AG171&gt;='Braços de IP'!$B$11,AG171&lt;='Braços de IP'!$D$11),'Braços de IP'!$E$11,IF(AND(AG171&gt;='Braços de IP'!$B$12,AG171&lt;='Braços de IP'!$D$12),'Braços de IP'!$E$12,IF(AND(AG171&gt;='Braços de IP'!$B$13,AG171&lt;='Braços de IP'!$D$13),'Braços de IP'!$E$13,IF(AND(AG171&gt;='Braços de IP'!$B$14,AG171&lt;='Braços de IP'!$D$14),'Braços de IP'!$E$14,"ERRO")))))))</f>
        <v>Médio I</v>
      </c>
      <c r="CU171" s="27"/>
      <c r="CV171" s="26" t="str">
        <f>IF($CU171="","",VLOOKUP($CU171,'Braços de IP'!$E$9:$I$15,2,0))</f>
        <v/>
      </c>
      <c r="CW171" s="29" t="str">
        <f>IF($CU171="","",VLOOKUP($CU171,'Braços de IP'!$E$9:$I$15,5,0))</f>
        <v/>
      </c>
      <c r="CX171" s="26"/>
      <c r="CY171" s="26"/>
      <c r="CZ171" s="26"/>
      <c r="DA171" s="26"/>
      <c r="DB171" s="26"/>
      <c r="DC171" s="26"/>
      <c r="DD171" s="30">
        <f t="shared" si="22"/>
        <v>60</v>
      </c>
      <c r="DE171" s="31">
        <f t="shared" si="23"/>
        <v>80</v>
      </c>
      <c r="DF171" s="30">
        <f t="shared" si="24"/>
        <v>140</v>
      </c>
      <c r="DG171" s="32">
        <f t="shared" si="25"/>
        <v>0.25</v>
      </c>
      <c r="DH171" s="33" t="s">
        <v>143</v>
      </c>
      <c r="DI171" s="34"/>
      <c r="DJ171" s="35"/>
      <c r="DK171" s="16" t="s">
        <v>144</v>
      </c>
      <c r="DL171" s="16"/>
    </row>
    <row r="172" spans="1:124" ht="15.75" hidden="1" customHeight="1" x14ac:dyDescent="0.25">
      <c r="A172" s="1" t="s">
        <v>145</v>
      </c>
      <c r="B172" s="15">
        <v>400</v>
      </c>
      <c r="C172" s="15" t="s">
        <v>146</v>
      </c>
      <c r="D172" s="16" t="s">
        <v>236</v>
      </c>
      <c r="E172" s="16">
        <v>-8.1133810000000004</v>
      </c>
      <c r="F172" s="16">
        <v>-34.938837999999997</v>
      </c>
      <c r="G172" s="16" t="s">
        <v>153</v>
      </c>
      <c r="H172" s="16" t="s">
        <v>136</v>
      </c>
      <c r="I172" s="16" t="s">
        <v>135</v>
      </c>
      <c r="J172" s="16" t="s">
        <v>137</v>
      </c>
      <c r="K172" s="16">
        <v>80</v>
      </c>
      <c r="L172" s="16" t="s">
        <v>138</v>
      </c>
      <c r="M172" s="16">
        <v>0</v>
      </c>
      <c r="N172" s="16"/>
      <c r="O172" s="16">
        <v>1</v>
      </c>
      <c r="P172" s="17">
        <v>2.38</v>
      </c>
      <c r="Q172" s="17">
        <v>6.2060000000000004</v>
      </c>
      <c r="R172" s="16"/>
      <c r="S172" s="16"/>
      <c r="T172" s="16"/>
      <c r="U172" s="17">
        <v>1.671</v>
      </c>
      <c r="V172" s="16">
        <v>0</v>
      </c>
      <c r="W172" s="16"/>
      <c r="X172" s="16"/>
      <c r="Y172" s="16">
        <v>0</v>
      </c>
      <c r="Z172" s="16">
        <v>0</v>
      </c>
      <c r="AA172" s="16" t="s">
        <v>139</v>
      </c>
      <c r="AB172" s="16" t="s">
        <v>140</v>
      </c>
      <c r="AC172" s="16">
        <v>35.18</v>
      </c>
      <c r="AD172" s="16">
        <v>6.67</v>
      </c>
      <c r="AE172" s="16">
        <v>1</v>
      </c>
      <c r="AF172" s="16">
        <v>0</v>
      </c>
      <c r="AG172" s="16">
        <v>1.84</v>
      </c>
      <c r="AH172" s="16"/>
      <c r="AI172" s="16"/>
      <c r="AJ172" s="16"/>
      <c r="AK172" s="16"/>
      <c r="AL172" s="16"/>
      <c r="AM172" s="16">
        <v>0</v>
      </c>
      <c r="AN172" s="16"/>
      <c r="AO172" s="16">
        <v>0</v>
      </c>
      <c r="AP172" s="16">
        <v>0</v>
      </c>
      <c r="AQ172" s="16">
        <v>0</v>
      </c>
      <c r="AR172" s="17" t="s">
        <v>136</v>
      </c>
      <c r="AS172" s="19">
        <f t="shared" si="3"/>
        <v>0</v>
      </c>
      <c r="AT172" s="19"/>
      <c r="AU172" s="19">
        <f>VLOOKUP(G172,ABNT5101!$I$3:$J$9,2)</f>
        <v>15</v>
      </c>
      <c r="AV172" s="19">
        <f>VLOOKUP(G172,ABNT5101!$I$3:$M$9,5)</f>
        <v>0.18</v>
      </c>
      <c r="AW172" s="17" t="str">
        <f>_xlfn.XLOOKUP(G172,ABNT5101!I:I,ABNT5101!L:L)</f>
        <v>-</v>
      </c>
      <c r="AX172" s="17">
        <f>_xlfn.XLOOKUP(G172,ABNT5101!$I:$I,ABNT5101!M:M)</f>
        <v>0.18</v>
      </c>
      <c r="AY172" s="17" t="str">
        <f>_xlfn.XLOOKUP(G172,ABNT5101!$I:$I,ABNT5101!N:N)</f>
        <v>-</v>
      </c>
      <c r="AZ172" s="17">
        <f>_xlfn.XLOOKUP(G172,ABNT5101!$I:$I,ABNT5101!O:O)</f>
        <v>15</v>
      </c>
      <c r="BA172" s="20" t="str">
        <f t="shared" si="4"/>
        <v>ATENDE</v>
      </c>
      <c r="BB172" s="21" t="e">
        <f t="shared" ref="BB172:BC172" si="210">BE172/AU172-1</f>
        <v>#VALUE!</v>
      </c>
      <c r="BC172" s="21" t="e">
        <f t="shared" si="210"/>
        <v>#VALUE!</v>
      </c>
      <c r="BD172" s="21" t="str">
        <f t="shared" si="6"/>
        <v>-</v>
      </c>
      <c r="BE172" s="22" t="s">
        <v>250</v>
      </c>
      <c r="BF172" s="22" t="s">
        <v>251</v>
      </c>
      <c r="BG172" s="22"/>
      <c r="BH172" s="22"/>
      <c r="BI172" s="23"/>
      <c r="BJ172" s="22"/>
      <c r="BK172" s="20" t="str">
        <f t="shared" si="7"/>
        <v>ATENDE</v>
      </c>
      <c r="BL172" s="20" t="str">
        <f t="shared" si="8"/>
        <v>ATENDE</v>
      </c>
      <c r="BM172" s="20" t="str">
        <f t="shared" si="9"/>
        <v>ATENDE</v>
      </c>
      <c r="BN172" s="20" t="str">
        <f t="shared" si="10"/>
        <v>ATENDE</v>
      </c>
      <c r="BO172" s="24" t="str">
        <f t="shared" si="11"/>
        <v>C3</v>
      </c>
      <c r="BP172" s="24" t="str">
        <f t="shared" si="80"/>
        <v>P6</v>
      </c>
      <c r="BQ172" s="25">
        <f t="shared" si="13"/>
        <v>15453.666666666666</v>
      </c>
      <c r="BR172" s="54">
        <v>46364</v>
      </c>
      <c r="BS172" s="22" t="s">
        <v>252</v>
      </c>
      <c r="BT172" s="24">
        <f>IF(BP172="-","-",_xlfn.XLOOKUP(BP172,ABNT5101!$B$4:$B$9,ABNT5101!$C$4:$C$9))</f>
        <v>3</v>
      </c>
      <c r="BU172" s="24">
        <f>IF(BP172="-","-",_xlfn.XLOOKUP(BP172,ABNT5101!$B$4:$B$9,ABNT5101!$D$4:$D$9))</f>
        <v>0.6</v>
      </c>
      <c r="BV172" s="20" t="str">
        <f t="shared" si="14"/>
        <v>ATENDE</v>
      </c>
      <c r="BW172" s="20" t="str">
        <f t="shared" si="15"/>
        <v>ATENDE</v>
      </c>
      <c r="BX172" s="20" t="str">
        <f t="shared" si="16"/>
        <v>ATENDE</v>
      </c>
      <c r="BY172" s="24" t="s">
        <v>136</v>
      </c>
      <c r="BZ172" s="25" t="e">
        <f t="shared" si="31"/>
        <v>#VALUE!</v>
      </c>
      <c r="CA172" s="24" t="s">
        <v>253</v>
      </c>
      <c r="CB172" s="24" t="s">
        <v>254</v>
      </c>
      <c r="CC172" s="20" t="str">
        <f>IF(BY172="-","-",_xlfn.XLOOKUP(BY172,ABNT5101!$B$4:$B$9,ABNT5101!$C$4:$C$9))</f>
        <v>-</v>
      </c>
      <c r="CD172" s="24" t="str">
        <f>IF(BY172="-","-",_xlfn.XLOOKUP(BY172,ABNT5101!$B$4:$B$9,ABNT5101!$D$4:$D$9))</f>
        <v>-</v>
      </c>
      <c r="CE172" s="20" t="str">
        <f t="shared" si="18"/>
        <v>-</v>
      </c>
      <c r="CF172" s="20" t="str">
        <f t="shared" si="19"/>
        <v>-</v>
      </c>
      <c r="CG172" s="20" t="str">
        <f t="shared" si="20"/>
        <v>-</v>
      </c>
      <c r="CH172" s="26" t="e">
        <f>_xlfn.XLOOKUP(CI172,'Banco de dados'!$B:$B,'Banco de dados'!$D:$D)</f>
        <v>#N/A</v>
      </c>
      <c r="CI172" s="27" t="s">
        <v>255</v>
      </c>
      <c r="CJ172" s="26" t="e">
        <f>_xlfn.XLOOKUP(CI172,'Banco de dados'!$B:$B,'Banco de dados'!$E:$E)</f>
        <v>#N/A</v>
      </c>
      <c r="CK172" s="26"/>
      <c r="CL172" s="26" t="e">
        <f>IF(CK172="-","-",_xlfn.XLOOKUP(CK172,'Banco de dados'!$B:$B,'Banco de dados'!$E:$E))</f>
        <v>#N/A</v>
      </c>
      <c r="CM172" s="28">
        <f t="shared" si="21"/>
        <v>1</v>
      </c>
      <c r="CN172" s="26" t="e">
        <f>_xlfn.XLOOKUP(CI172,'Banco de dados'!$B:$B,'Banco de dados'!$H:$H)</f>
        <v>#N/A</v>
      </c>
      <c r="CO172" s="26" t="e">
        <f t="array" aca="1" ref="CO172" ca="1">_xludf.XLOOKUP(CK172,'Banco de dados'!$B:$B,'Banco de dados'!$H:$H)</f>
        <v>#NAME?</v>
      </c>
      <c r="CP172" s="26" t="e">
        <f t="array" aca="1" ref="CP172" ca="1">_xludf.XLOOKUP(CI172,'Banco de dados'!$B:$B,'Banco de dados'!$F:$F)</f>
        <v>#NAME?</v>
      </c>
      <c r="CQ172" s="26" t="e">
        <f t="array" aca="1" ref="CQ172" ca="1">_xludf.XLOOKUP(CK172,'Banco de dados'!$B:$B,'Banco de dados'!$F:$F)</f>
        <v>#NAME?</v>
      </c>
      <c r="CR172" s="27">
        <v>255</v>
      </c>
      <c r="CS172" s="27"/>
      <c r="CT172" s="26" t="str">
        <f>IF(AG172=0.5,"Suporte",IF(AND(AG172&gt;='Braços de IP'!$B$9,AG172&lt;='Braços de IP'!$D$9),'Braços de IP'!$E$9,IF(AND(AG172&gt;='Braços de IP'!$B$10,AG172&lt;='Braços de IP'!$D$10),'Braços de IP'!$E$10,IF(AND(AG172&gt;='Braços de IP'!$B$11,AG172&lt;='Braços de IP'!$D$11),'Braços de IP'!$E$11,IF(AND(AG172&gt;='Braços de IP'!$B$12,AG172&lt;='Braços de IP'!$D$12),'Braços de IP'!$E$12,IF(AND(AG172&gt;='Braços de IP'!$B$13,AG172&lt;='Braços de IP'!$D$13),'Braços de IP'!$E$13,IF(AND(AG172&gt;='Braços de IP'!$B$14,AG172&lt;='Braços de IP'!$D$14),'Braços de IP'!$E$14,"ERRO")))))))</f>
        <v>Médio I</v>
      </c>
      <c r="CU172" s="27"/>
      <c r="CV172" s="26" t="str">
        <f>IF($CU172="","",VLOOKUP($CU172,'Braços de IP'!$E$9:$I$15,2,0))</f>
        <v/>
      </c>
      <c r="CW172" s="29" t="str">
        <f>IF($CU172="","",VLOOKUP($CU172,'Braços de IP'!$E$9:$I$15,5,0))</f>
        <v/>
      </c>
      <c r="CX172" s="26"/>
      <c r="CY172" s="26"/>
      <c r="CZ172" s="26"/>
      <c r="DA172" s="26"/>
      <c r="DB172" s="26"/>
      <c r="DC172" s="26"/>
      <c r="DD172" s="30" t="e">
        <f t="shared" si="22"/>
        <v>#N/A</v>
      </c>
      <c r="DE172" s="31">
        <f t="shared" si="23"/>
        <v>80</v>
      </c>
      <c r="DF172" s="30" t="e">
        <f t="shared" si="24"/>
        <v>#N/A</v>
      </c>
      <c r="DG172" s="32" t="e">
        <f t="shared" si="25"/>
        <v>#N/A</v>
      </c>
      <c r="DH172" s="33" t="s">
        <v>143</v>
      </c>
      <c r="DI172" s="34"/>
      <c r="DJ172" s="35"/>
      <c r="DK172" s="16" t="s">
        <v>144</v>
      </c>
      <c r="DL172" s="16"/>
    </row>
    <row r="173" spans="1:124" ht="15.75" hidden="1" customHeight="1" x14ac:dyDescent="0.25">
      <c r="A173" s="1" t="s">
        <v>173</v>
      </c>
      <c r="B173" s="15">
        <v>402</v>
      </c>
      <c r="C173" s="15" t="s">
        <v>174</v>
      </c>
      <c r="D173" s="16" t="s">
        <v>256</v>
      </c>
      <c r="E173" s="16">
        <v>-8.1294350000000009</v>
      </c>
      <c r="F173" s="16">
        <v>-34.933897000000002</v>
      </c>
      <c r="G173" s="16" t="s">
        <v>157</v>
      </c>
      <c r="H173" s="16" t="s">
        <v>136</v>
      </c>
      <c r="I173" s="16" t="s">
        <v>136</v>
      </c>
      <c r="J173" s="16" t="s">
        <v>137</v>
      </c>
      <c r="K173" s="16">
        <v>50</v>
      </c>
      <c r="L173" s="16" t="s">
        <v>138</v>
      </c>
      <c r="M173" s="16">
        <v>0</v>
      </c>
      <c r="N173" s="16"/>
      <c r="O173" s="16">
        <v>1</v>
      </c>
      <c r="P173" s="17"/>
      <c r="Q173" s="17">
        <v>5.6</v>
      </c>
      <c r="R173" s="16"/>
      <c r="S173" s="16"/>
      <c r="T173" s="16"/>
      <c r="U173" s="17"/>
      <c r="V173" s="16">
        <v>0</v>
      </c>
      <c r="W173" s="16"/>
      <c r="X173" s="16"/>
      <c r="Y173" s="16">
        <v>0</v>
      </c>
      <c r="Z173" s="16">
        <v>0</v>
      </c>
      <c r="AA173" s="16" t="s">
        <v>139</v>
      </c>
      <c r="AB173" s="16" t="s">
        <v>140</v>
      </c>
      <c r="AC173" s="16">
        <v>41.25</v>
      </c>
      <c r="AD173" s="16">
        <v>7.63</v>
      </c>
      <c r="AE173" s="16">
        <v>1</v>
      </c>
      <c r="AF173" s="16">
        <v>0.88</v>
      </c>
      <c r="AG173" s="16">
        <v>2.31</v>
      </c>
      <c r="AH173" s="16"/>
      <c r="AI173" s="16"/>
      <c r="AJ173" s="16"/>
      <c r="AK173" s="16"/>
      <c r="AL173" s="16"/>
      <c r="AM173" s="16">
        <v>0</v>
      </c>
      <c r="AN173" s="16"/>
      <c r="AO173" s="16">
        <v>0</v>
      </c>
      <c r="AP173" s="16">
        <v>0</v>
      </c>
      <c r="AQ173" s="16">
        <v>0</v>
      </c>
      <c r="AR173" s="17" t="s">
        <v>136</v>
      </c>
      <c r="AS173" s="19">
        <f t="shared" si="3"/>
        <v>0</v>
      </c>
      <c r="AT173" s="19"/>
      <c r="AU173" s="19">
        <f>VLOOKUP(G173,ABNT5101!$I$3:$J$9,2)</f>
        <v>7.5</v>
      </c>
      <c r="AV173" s="19">
        <f>VLOOKUP(G173,ABNT5101!$I$3:$M$9,5)</f>
        <v>0.18</v>
      </c>
      <c r="AW173" s="17" t="str">
        <f>_xlfn.XLOOKUP(G173,ABNT5101!I:I,ABNT5101!L:L)</f>
        <v>-</v>
      </c>
      <c r="AX173" s="17">
        <f>_xlfn.XLOOKUP(G173,ABNT5101!$I:$I,ABNT5101!M:M)</f>
        <v>0.18</v>
      </c>
      <c r="AY173" s="17" t="str">
        <f>_xlfn.XLOOKUP(G173,ABNT5101!$I:$I,ABNT5101!N:N)</f>
        <v>-</v>
      </c>
      <c r="AZ173" s="17">
        <f>_xlfn.XLOOKUP(G173,ABNT5101!$I:$I,ABNT5101!O:O)</f>
        <v>16</v>
      </c>
      <c r="BA173" s="20" t="str">
        <f t="shared" si="4"/>
        <v>ATENDE</v>
      </c>
      <c r="BB173" s="21" t="e">
        <f t="shared" ref="BB173:BC173" si="211">BE173/AU173-1</f>
        <v>#VALUE!</v>
      </c>
      <c r="BC173" s="21" t="e">
        <f t="shared" si="211"/>
        <v>#VALUE!</v>
      </c>
      <c r="BD173" s="21" t="str">
        <f t="shared" si="6"/>
        <v>-</v>
      </c>
      <c r="BE173" s="22" t="s">
        <v>257</v>
      </c>
      <c r="BF173" s="22" t="s">
        <v>258</v>
      </c>
      <c r="BG173" s="22"/>
      <c r="BH173" s="22"/>
      <c r="BI173" s="23"/>
      <c r="BJ173" s="22"/>
      <c r="BK173" s="20" t="str">
        <f t="shared" si="7"/>
        <v>ATENDE</v>
      </c>
      <c r="BL173" s="20" t="str">
        <f t="shared" si="8"/>
        <v>ATENDE</v>
      </c>
      <c r="BM173" s="20" t="str">
        <f t="shared" si="9"/>
        <v>ATENDE</v>
      </c>
      <c r="BN173" s="20" t="str">
        <f t="shared" si="10"/>
        <v>ATENDE</v>
      </c>
      <c r="BO173" s="24" t="str">
        <f t="shared" si="11"/>
        <v>C5</v>
      </c>
      <c r="BP173" s="24" t="str">
        <f t="shared" si="80"/>
        <v>-</v>
      </c>
      <c r="BQ173" s="25" t="e">
        <f t="shared" si="13"/>
        <v>#VALUE!</v>
      </c>
      <c r="BR173" s="22"/>
      <c r="BS173" s="22"/>
      <c r="BT173" s="24" t="str">
        <f>IF(BP173="-","-",_xlfn.XLOOKUP(BP173,ABNT5101!$B$4:$B$9,ABNT5101!$C$4:$C$9))</f>
        <v>-</v>
      </c>
      <c r="BU173" s="24" t="str">
        <f>IF(BP173="-","-",_xlfn.XLOOKUP(BP173,ABNT5101!$B$4:$B$9,ABNT5101!$D$4:$D$9))</f>
        <v>-</v>
      </c>
      <c r="BV173" s="20" t="str">
        <f t="shared" si="14"/>
        <v>-</v>
      </c>
      <c r="BW173" s="20" t="str">
        <f t="shared" si="15"/>
        <v>-</v>
      </c>
      <c r="BX173" s="20" t="str">
        <f t="shared" si="16"/>
        <v>-</v>
      </c>
      <c r="BY173" s="24" t="s">
        <v>136</v>
      </c>
      <c r="BZ173" s="25" t="e">
        <f t="shared" si="31"/>
        <v>#VALUE!</v>
      </c>
      <c r="CA173" s="24"/>
      <c r="CB173" s="24"/>
      <c r="CC173" s="20" t="str">
        <f>IF(BY173="-","-",_xlfn.XLOOKUP(BY173,ABNT5101!$B$4:$B$9,ABNT5101!$C$4:$C$9))</f>
        <v>-</v>
      </c>
      <c r="CD173" s="24" t="str">
        <f>IF(BY173="-","-",_xlfn.XLOOKUP(BY173,ABNT5101!$B$4:$B$9,ABNT5101!$D$4:$D$9))</f>
        <v>-</v>
      </c>
      <c r="CE173" s="20" t="str">
        <f t="shared" si="18"/>
        <v>-</v>
      </c>
      <c r="CF173" s="20" t="str">
        <f t="shared" si="19"/>
        <v>-</v>
      </c>
      <c r="CG173" s="20" t="str">
        <f t="shared" si="20"/>
        <v>-</v>
      </c>
      <c r="CH173" s="26" t="str">
        <f>_xlfn.XLOOKUP(CI173,'Banco de dados'!$B:$B,'Banco de dados'!$D:$D)</f>
        <v>LEDSTAR</v>
      </c>
      <c r="CI173" s="27" t="s">
        <v>259</v>
      </c>
      <c r="CJ173" s="26" t="str">
        <f>_xlfn.XLOOKUP(CI173,'Banco de dados'!$B:$B,'Banco de dados'!$E:$E)</f>
        <v>LUM LED SL VT 9.1 44W</v>
      </c>
      <c r="CK173" s="26"/>
      <c r="CL173" s="26" t="e">
        <f>IF(CK173="-","-",_xlfn.XLOOKUP(CK173,'Banco de dados'!$B:$B,'Banco de dados'!$E:$E))</f>
        <v>#N/A</v>
      </c>
      <c r="CM173" s="28">
        <f t="shared" si="21"/>
        <v>1</v>
      </c>
      <c r="CN173" s="26">
        <f>_xlfn.XLOOKUP(CI173,'Banco de dados'!$B:$B,'Banco de dados'!$H:$H)</f>
        <v>44</v>
      </c>
      <c r="CO173" s="26" t="e">
        <f t="array" aca="1" ref="CO173" ca="1">_xludf.XLOOKUP(CK173,'Banco de dados'!$B:$B,'Banco de dados'!$H:$H)</f>
        <v>#NAME?</v>
      </c>
      <c r="CP173" s="26" t="e">
        <f t="array" aca="1" ref="CP173" ca="1">_xludf.XLOOKUP(CI173,'Banco de dados'!$B:$B,'Banco de dados'!$F:$F)</f>
        <v>#NAME?</v>
      </c>
      <c r="CQ173" s="26" t="e">
        <f t="array" aca="1" ref="CQ173" ca="1">_xludf.XLOOKUP(CK173,'Banco de dados'!$B:$B,'Banco de dados'!$F:$F)</f>
        <v>#NAME?</v>
      </c>
      <c r="CR173" s="27">
        <v>259</v>
      </c>
      <c r="CS173" s="27"/>
      <c r="CT173" s="26" t="str">
        <f>IF(AG173=0.5,"Suporte",IF(AND(AG173&gt;='Braços de IP'!$B$9,AG173&lt;='Braços de IP'!$D$9),'Braços de IP'!$E$9,IF(AND(AG173&gt;='Braços de IP'!$B$10,AG173&lt;='Braços de IP'!$D$10),'Braços de IP'!$E$10,IF(AND(AG173&gt;='Braços de IP'!$B$11,AG173&lt;='Braços de IP'!$D$11),'Braços de IP'!$E$11,IF(AND(AG173&gt;='Braços de IP'!$B$12,AG173&lt;='Braços de IP'!$D$12),'Braços de IP'!$E$12,IF(AND(AG173&gt;='Braços de IP'!$B$13,AG173&lt;='Braços de IP'!$D$13),'Braços de IP'!$E$13,IF(AND(AG173&gt;='Braços de IP'!$B$14,AG173&lt;='Braços de IP'!$D$14),'Braços de IP'!$E$14,"ERRO")))))))</f>
        <v>Médio II</v>
      </c>
      <c r="CU173" s="27"/>
      <c r="CV173" s="26" t="str">
        <f>IF($CU173="","",VLOOKUP($CU173,'Braços de IP'!$E$9:$I$15,2,0))</f>
        <v/>
      </c>
      <c r="CW173" s="29" t="str">
        <f>IF($CU173="","",VLOOKUP($CU173,'Braços de IP'!$E$9:$I$15,5,0))</f>
        <v/>
      </c>
      <c r="CX173" s="26"/>
      <c r="CY173" s="26"/>
      <c r="CZ173" s="26"/>
      <c r="DA173" s="26"/>
      <c r="DB173" s="26"/>
      <c r="DC173" s="26"/>
      <c r="DD173" s="30">
        <f t="shared" si="22"/>
        <v>44</v>
      </c>
      <c r="DE173" s="31">
        <f t="shared" si="23"/>
        <v>50</v>
      </c>
      <c r="DF173" s="30">
        <f t="shared" si="24"/>
        <v>94</v>
      </c>
      <c r="DG173" s="32">
        <f t="shared" si="25"/>
        <v>0.12</v>
      </c>
      <c r="DH173" s="33" t="s">
        <v>143</v>
      </c>
      <c r="DI173" s="34"/>
      <c r="DJ173" s="35"/>
      <c r="DK173" s="16" t="s">
        <v>144</v>
      </c>
      <c r="DL173" s="16"/>
      <c r="DM173" s="1"/>
      <c r="DN173" s="1"/>
      <c r="DO173" s="1"/>
      <c r="DP173" s="1"/>
      <c r="DQ173" s="1"/>
      <c r="DR173" s="1"/>
      <c r="DS173" s="1"/>
      <c r="DT173" s="1"/>
    </row>
    <row r="174" spans="1:124" ht="15.75" hidden="1" customHeight="1" x14ac:dyDescent="0.25">
      <c r="A174" s="1" t="s">
        <v>173</v>
      </c>
      <c r="B174" s="15">
        <v>402</v>
      </c>
      <c r="C174" s="15" t="s">
        <v>174</v>
      </c>
      <c r="D174" s="16" t="s">
        <v>256</v>
      </c>
      <c r="E174" s="16">
        <v>-8.1294350000000009</v>
      </c>
      <c r="F174" s="16">
        <v>-34.933897000000002</v>
      </c>
      <c r="G174" s="16" t="s">
        <v>157</v>
      </c>
      <c r="H174" s="16" t="s">
        <v>136</v>
      </c>
      <c r="I174" s="16" t="s">
        <v>136</v>
      </c>
      <c r="J174" s="16" t="s">
        <v>137</v>
      </c>
      <c r="K174" s="16">
        <v>50</v>
      </c>
      <c r="L174" s="16" t="s">
        <v>138</v>
      </c>
      <c r="M174" s="16">
        <v>0</v>
      </c>
      <c r="N174" s="16"/>
      <c r="O174" s="16">
        <v>1</v>
      </c>
      <c r="P174" s="17"/>
      <c r="Q174" s="17">
        <v>5.6</v>
      </c>
      <c r="R174" s="16"/>
      <c r="S174" s="16"/>
      <c r="T174" s="16"/>
      <c r="U174" s="17"/>
      <c r="V174" s="16">
        <v>0</v>
      </c>
      <c r="W174" s="16"/>
      <c r="X174" s="16"/>
      <c r="Y174" s="16">
        <v>0</v>
      </c>
      <c r="Z174" s="16">
        <v>0</v>
      </c>
      <c r="AA174" s="16" t="s">
        <v>139</v>
      </c>
      <c r="AB174" s="16" t="s">
        <v>140</v>
      </c>
      <c r="AC174" s="16">
        <v>41.25</v>
      </c>
      <c r="AD174" s="16">
        <v>7.63</v>
      </c>
      <c r="AE174" s="16">
        <v>1</v>
      </c>
      <c r="AF174" s="16">
        <v>0.88</v>
      </c>
      <c r="AG174" s="16">
        <v>2.31</v>
      </c>
      <c r="AH174" s="16"/>
      <c r="AI174" s="16"/>
      <c r="AJ174" s="16"/>
      <c r="AK174" s="16"/>
      <c r="AL174" s="16"/>
      <c r="AM174" s="16">
        <v>0</v>
      </c>
      <c r="AN174" s="16"/>
      <c r="AO174" s="16">
        <v>0</v>
      </c>
      <c r="AP174" s="16">
        <v>0</v>
      </c>
      <c r="AQ174" s="16">
        <v>0</v>
      </c>
      <c r="AR174" s="17" t="s">
        <v>136</v>
      </c>
      <c r="AS174" s="19">
        <f t="shared" si="3"/>
        <v>0</v>
      </c>
      <c r="AT174" s="19"/>
      <c r="AU174" s="19">
        <f>VLOOKUP(G174,ABNT5101!$I$3:$J$9,2)</f>
        <v>7.5</v>
      </c>
      <c r="AV174" s="19">
        <f>VLOOKUP(G174,ABNT5101!$I$3:$M$9,5)</f>
        <v>0.18</v>
      </c>
      <c r="AW174" s="17" t="str">
        <f>_xlfn.XLOOKUP(G174,ABNT5101!I:I,ABNT5101!L:L)</f>
        <v>-</v>
      </c>
      <c r="AX174" s="17">
        <f>_xlfn.XLOOKUP(G174,ABNT5101!$I:$I,ABNT5101!M:M)</f>
        <v>0.18</v>
      </c>
      <c r="AY174" s="17" t="str">
        <f>_xlfn.XLOOKUP(G174,ABNT5101!$I:$I,ABNT5101!N:N)</f>
        <v>-</v>
      </c>
      <c r="AZ174" s="17">
        <f>_xlfn.XLOOKUP(G174,ABNT5101!$I:$I,ABNT5101!O:O)</f>
        <v>16</v>
      </c>
      <c r="BA174" s="20" t="str">
        <f t="shared" si="4"/>
        <v>ATENDE</v>
      </c>
      <c r="BB174" s="21" t="e">
        <f t="shared" ref="BB174:BC174" si="212">BE174/AU174-1</f>
        <v>#VALUE!</v>
      </c>
      <c r="BC174" s="21" t="e">
        <f t="shared" si="212"/>
        <v>#VALUE!</v>
      </c>
      <c r="BD174" s="21" t="str">
        <f t="shared" si="6"/>
        <v>-</v>
      </c>
      <c r="BE174" s="22" t="s">
        <v>260</v>
      </c>
      <c r="BF174" s="22" t="s">
        <v>261</v>
      </c>
      <c r="BG174" s="22"/>
      <c r="BH174" s="22"/>
      <c r="BI174" s="23"/>
      <c r="BJ174" s="22"/>
      <c r="BK174" s="20" t="str">
        <f t="shared" si="7"/>
        <v>ATENDE</v>
      </c>
      <c r="BL174" s="20" t="str">
        <f t="shared" si="8"/>
        <v>ATENDE</v>
      </c>
      <c r="BM174" s="20" t="str">
        <f t="shared" si="9"/>
        <v>ATENDE</v>
      </c>
      <c r="BN174" s="20" t="str">
        <f t="shared" si="10"/>
        <v>ATENDE</v>
      </c>
      <c r="BO174" s="24" t="str">
        <f t="shared" si="11"/>
        <v>C5</v>
      </c>
      <c r="BP174" s="24" t="str">
        <f t="shared" si="80"/>
        <v>-</v>
      </c>
      <c r="BQ174" s="25" t="e">
        <f t="shared" si="13"/>
        <v>#VALUE!</v>
      </c>
      <c r="BR174" s="22"/>
      <c r="BS174" s="22"/>
      <c r="BT174" s="24" t="str">
        <f>IF(BP174="-","-",_xlfn.XLOOKUP(BP174,ABNT5101!$B$4:$B$9,ABNT5101!$C$4:$C$9))</f>
        <v>-</v>
      </c>
      <c r="BU174" s="24" t="str">
        <f>IF(BP174="-","-",_xlfn.XLOOKUP(BP174,ABNT5101!$B$4:$B$9,ABNT5101!$D$4:$D$9))</f>
        <v>-</v>
      </c>
      <c r="BV174" s="20" t="str">
        <f t="shared" si="14"/>
        <v>-</v>
      </c>
      <c r="BW174" s="20" t="str">
        <f t="shared" si="15"/>
        <v>-</v>
      </c>
      <c r="BX174" s="20" t="str">
        <f t="shared" si="16"/>
        <v>-</v>
      </c>
      <c r="BY174" s="24" t="s">
        <v>136</v>
      </c>
      <c r="BZ174" s="25" t="e">
        <f t="shared" si="31"/>
        <v>#VALUE!</v>
      </c>
      <c r="CA174" s="24"/>
      <c r="CB174" s="24"/>
      <c r="CC174" s="20" t="str">
        <f>IF(BY174="-","-",_xlfn.XLOOKUP(BY174,ABNT5101!$B$4:$B$9,ABNT5101!$C$4:$C$9))</f>
        <v>-</v>
      </c>
      <c r="CD174" s="24" t="str">
        <f>IF(BY174="-","-",_xlfn.XLOOKUP(BY174,ABNT5101!$B$4:$B$9,ABNT5101!$D$4:$D$9))</f>
        <v>-</v>
      </c>
      <c r="CE174" s="20" t="str">
        <f t="shared" si="18"/>
        <v>-</v>
      </c>
      <c r="CF174" s="20" t="str">
        <f t="shared" si="19"/>
        <v>-</v>
      </c>
      <c r="CG174" s="20" t="str">
        <f t="shared" si="20"/>
        <v>-</v>
      </c>
      <c r="CH174" s="26" t="str">
        <f>_xlfn.XLOOKUP(CI174,'Banco de dados'!$B:$B,'Banco de dados'!$D:$D)</f>
        <v>SX LIGHTING</v>
      </c>
      <c r="CI174" s="27" t="s">
        <v>164</v>
      </c>
      <c r="CJ174" s="26" t="str">
        <f>_xlfn.XLOOKUP(CI174,'Banco de dados'!$B:$B,'Banco de dados'!$E:$E)</f>
        <v>SXINEVO040K50L12CZF7PHF</v>
      </c>
      <c r="CK174" s="26"/>
      <c r="CL174" s="26" t="e">
        <f>IF(CK174="-","-",_xlfn.XLOOKUP(CK174,'Banco de dados'!$B:$B,'Banco de dados'!$E:$E))</f>
        <v>#N/A</v>
      </c>
      <c r="CM174" s="28">
        <f t="shared" si="21"/>
        <v>1</v>
      </c>
      <c r="CN174" s="26">
        <f>_xlfn.XLOOKUP(CI174,'Banco de dados'!$B:$B,'Banco de dados'!$H:$H)</f>
        <v>39</v>
      </c>
      <c r="CO174" s="26" t="e">
        <f t="array" aca="1" ref="CO174" ca="1">_xludf.XLOOKUP(CK174,'Banco de dados'!$B:$B,'Banco de dados'!$H:$H)</f>
        <v>#NAME?</v>
      </c>
      <c r="CP174" s="26" t="e">
        <f t="array" aca="1" ref="CP174" ca="1">_xludf.XLOOKUP(CI174,'Banco de dados'!$B:$B,'Banco de dados'!$F:$F)</f>
        <v>#NAME?</v>
      </c>
      <c r="CQ174" s="26" t="e">
        <f t="array" aca="1" ref="CQ174" ca="1">_xludf.XLOOKUP(CK174,'Banco de dados'!$B:$B,'Banco de dados'!$F:$F)</f>
        <v>#NAME?</v>
      </c>
      <c r="CR174" s="27">
        <v>260</v>
      </c>
      <c r="CS174" s="27"/>
      <c r="CT174" s="26" t="str">
        <f>IF(AG174=0.5,"Suporte",IF(AND(AG174&gt;='Braços de IP'!$B$9,AG174&lt;='Braços de IP'!$D$9),'Braços de IP'!$E$9,IF(AND(AG174&gt;='Braços de IP'!$B$10,AG174&lt;='Braços de IP'!$D$10),'Braços de IP'!$E$10,IF(AND(AG174&gt;='Braços de IP'!$B$11,AG174&lt;='Braços de IP'!$D$11),'Braços de IP'!$E$11,IF(AND(AG174&gt;='Braços de IP'!$B$12,AG174&lt;='Braços de IP'!$D$12),'Braços de IP'!$E$12,IF(AND(AG174&gt;='Braços de IP'!$B$13,AG174&lt;='Braços de IP'!$D$13),'Braços de IP'!$E$13,IF(AND(AG174&gt;='Braços de IP'!$B$14,AG174&lt;='Braços de IP'!$D$14),'Braços de IP'!$E$14,"ERRO")))))))</f>
        <v>Médio II</v>
      </c>
      <c r="CU174" s="27"/>
      <c r="CV174" s="26" t="str">
        <f>IF($CU174="","",VLOOKUP($CU174,'Braços de IP'!$E$9:$I$15,2,0))</f>
        <v/>
      </c>
      <c r="CW174" s="29" t="str">
        <f>IF($CU174="","",VLOOKUP($CU174,'Braços de IP'!$E$9:$I$15,5,0))</f>
        <v/>
      </c>
      <c r="CX174" s="26"/>
      <c r="CY174" s="26"/>
      <c r="CZ174" s="26"/>
      <c r="DA174" s="26"/>
      <c r="DB174" s="26"/>
      <c r="DC174" s="26"/>
      <c r="DD174" s="30">
        <f t="shared" si="22"/>
        <v>39</v>
      </c>
      <c r="DE174" s="31">
        <f t="shared" si="23"/>
        <v>50</v>
      </c>
      <c r="DF174" s="30">
        <f t="shared" si="24"/>
        <v>89</v>
      </c>
      <c r="DG174" s="32">
        <f t="shared" si="25"/>
        <v>0.21999999999999997</v>
      </c>
      <c r="DH174" s="33" t="s">
        <v>143</v>
      </c>
      <c r="DI174" s="34"/>
      <c r="DJ174" s="35"/>
      <c r="DK174" s="16" t="s">
        <v>144</v>
      </c>
      <c r="DL174" s="16"/>
      <c r="DM174" s="1"/>
      <c r="DN174" s="1"/>
      <c r="DO174" s="1"/>
      <c r="DP174" s="1"/>
      <c r="DQ174" s="1"/>
      <c r="DR174" s="1"/>
      <c r="DS174" s="1"/>
      <c r="DT174" s="1"/>
    </row>
    <row r="175" spans="1:124" ht="15.75" hidden="1" customHeight="1" x14ac:dyDescent="0.25">
      <c r="A175" s="1" t="s">
        <v>173</v>
      </c>
      <c r="B175" s="15">
        <v>402</v>
      </c>
      <c r="C175" s="15" t="s">
        <v>174</v>
      </c>
      <c r="D175" s="16" t="s">
        <v>256</v>
      </c>
      <c r="E175" s="16">
        <v>-8.1294350000000009</v>
      </c>
      <c r="F175" s="16">
        <v>-34.933897000000002</v>
      </c>
      <c r="G175" s="16" t="s">
        <v>157</v>
      </c>
      <c r="H175" s="16" t="s">
        <v>136</v>
      </c>
      <c r="I175" s="16" t="s">
        <v>136</v>
      </c>
      <c r="J175" s="16" t="s">
        <v>137</v>
      </c>
      <c r="K175" s="16">
        <v>50</v>
      </c>
      <c r="L175" s="16" t="s">
        <v>138</v>
      </c>
      <c r="M175" s="16">
        <v>0</v>
      </c>
      <c r="N175" s="16"/>
      <c r="O175" s="16">
        <v>1</v>
      </c>
      <c r="P175" s="17"/>
      <c r="Q175" s="17">
        <v>5.6</v>
      </c>
      <c r="R175" s="16"/>
      <c r="S175" s="16"/>
      <c r="T175" s="16"/>
      <c r="U175" s="17"/>
      <c r="V175" s="16">
        <v>0</v>
      </c>
      <c r="W175" s="16"/>
      <c r="X175" s="16"/>
      <c r="Y175" s="16">
        <v>0</v>
      </c>
      <c r="Z175" s="16">
        <v>0</v>
      </c>
      <c r="AA175" s="16" t="s">
        <v>139</v>
      </c>
      <c r="AB175" s="16" t="s">
        <v>140</v>
      </c>
      <c r="AC175" s="16">
        <v>41.25</v>
      </c>
      <c r="AD175" s="16">
        <v>7.63</v>
      </c>
      <c r="AE175" s="16">
        <v>1</v>
      </c>
      <c r="AF175" s="16">
        <v>0.88</v>
      </c>
      <c r="AG175" s="16">
        <v>2.31</v>
      </c>
      <c r="AH175" s="16"/>
      <c r="AI175" s="16"/>
      <c r="AJ175" s="16"/>
      <c r="AK175" s="16"/>
      <c r="AL175" s="16"/>
      <c r="AM175" s="16">
        <v>0</v>
      </c>
      <c r="AN175" s="16"/>
      <c r="AO175" s="16">
        <v>0</v>
      </c>
      <c r="AP175" s="16">
        <v>0</v>
      </c>
      <c r="AQ175" s="16">
        <v>0</v>
      </c>
      <c r="AR175" s="17" t="s">
        <v>136</v>
      </c>
      <c r="AS175" s="19">
        <f t="shared" si="3"/>
        <v>0</v>
      </c>
      <c r="AT175" s="19"/>
      <c r="AU175" s="19">
        <f>VLOOKUP(G175,ABNT5101!$I$3:$J$9,2)</f>
        <v>7.5</v>
      </c>
      <c r="AV175" s="19">
        <f>VLOOKUP(G175,ABNT5101!$I$3:$M$9,5)</f>
        <v>0.18</v>
      </c>
      <c r="AW175" s="17" t="str">
        <f>_xlfn.XLOOKUP(G175,ABNT5101!I:I,ABNT5101!L:L)</f>
        <v>-</v>
      </c>
      <c r="AX175" s="17">
        <f>_xlfn.XLOOKUP(G175,ABNT5101!$I:$I,ABNT5101!M:M)</f>
        <v>0.18</v>
      </c>
      <c r="AY175" s="17" t="str">
        <f>_xlfn.XLOOKUP(G175,ABNT5101!$I:$I,ABNT5101!N:N)</f>
        <v>-</v>
      </c>
      <c r="AZ175" s="17">
        <f>_xlfn.XLOOKUP(G175,ABNT5101!$I:$I,ABNT5101!O:O)</f>
        <v>16</v>
      </c>
      <c r="BA175" s="20" t="str">
        <f t="shared" si="4"/>
        <v>ATENDE</v>
      </c>
      <c r="BB175" s="21" t="e">
        <f t="shared" ref="BB175:BC175" si="213">BE175/AU175-1</f>
        <v>#VALUE!</v>
      </c>
      <c r="BC175" s="21" t="e">
        <f t="shared" si="213"/>
        <v>#VALUE!</v>
      </c>
      <c r="BD175" s="21" t="str">
        <f t="shared" si="6"/>
        <v>-</v>
      </c>
      <c r="BE175" s="22" t="s">
        <v>262</v>
      </c>
      <c r="BF175" s="22" t="s">
        <v>263</v>
      </c>
      <c r="BG175" s="22"/>
      <c r="BH175" s="22"/>
      <c r="BI175" s="23"/>
      <c r="BJ175" s="22"/>
      <c r="BK175" s="20" t="str">
        <f t="shared" si="7"/>
        <v>ATENDE</v>
      </c>
      <c r="BL175" s="20" t="str">
        <f t="shared" si="8"/>
        <v>ATENDE</v>
      </c>
      <c r="BM175" s="20" t="str">
        <f t="shared" si="9"/>
        <v>ATENDE</v>
      </c>
      <c r="BN175" s="20" t="str">
        <f t="shared" si="10"/>
        <v>ATENDE</v>
      </c>
      <c r="BO175" s="24" t="str">
        <f t="shared" si="11"/>
        <v>C5</v>
      </c>
      <c r="BP175" s="24" t="str">
        <f t="shared" si="80"/>
        <v>-</v>
      </c>
      <c r="BQ175" s="25" t="e">
        <f t="shared" si="13"/>
        <v>#VALUE!</v>
      </c>
      <c r="BR175" s="22"/>
      <c r="BS175" s="22"/>
      <c r="BT175" s="24" t="str">
        <f>IF(BP175="-","-",_xlfn.XLOOKUP(BP175,ABNT5101!$B$4:$B$9,ABNT5101!$C$4:$C$9))</f>
        <v>-</v>
      </c>
      <c r="BU175" s="24" t="str">
        <f>IF(BP175="-","-",_xlfn.XLOOKUP(BP175,ABNT5101!$B$4:$B$9,ABNT5101!$D$4:$D$9))</f>
        <v>-</v>
      </c>
      <c r="BV175" s="20" t="str">
        <f t="shared" si="14"/>
        <v>-</v>
      </c>
      <c r="BW175" s="20" t="str">
        <f t="shared" si="15"/>
        <v>-</v>
      </c>
      <c r="BX175" s="20" t="str">
        <f t="shared" si="16"/>
        <v>-</v>
      </c>
      <c r="BY175" s="24" t="s">
        <v>136</v>
      </c>
      <c r="BZ175" s="25" t="e">
        <f t="shared" si="31"/>
        <v>#VALUE!</v>
      </c>
      <c r="CA175" s="24"/>
      <c r="CB175" s="24"/>
      <c r="CC175" s="20" t="str">
        <f>IF(BY175="-","-",_xlfn.XLOOKUP(BY175,ABNT5101!$B$4:$B$9,ABNT5101!$C$4:$C$9))</f>
        <v>-</v>
      </c>
      <c r="CD175" s="24" t="str">
        <f>IF(BY175="-","-",_xlfn.XLOOKUP(BY175,ABNT5101!$B$4:$B$9,ABNT5101!$D$4:$D$9))</f>
        <v>-</v>
      </c>
      <c r="CE175" s="20" t="str">
        <f t="shared" si="18"/>
        <v>-</v>
      </c>
      <c r="CF175" s="20" t="str">
        <f t="shared" si="19"/>
        <v>-</v>
      </c>
      <c r="CG175" s="20" t="str">
        <f t="shared" si="20"/>
        <v>-</v>
      </c>
      <c r="CH175" s="26" t="e">
        <f>_xlfn.XLOOKUP(CI175,'Banco de dados'!$B:$B,'Banco de dados'!$D:$D)</f>
        <v>#N/A</v>
      </c>
      <c r="CI175" s="27" t="s">
        <v>264</v>
      </c>
      <c r="CJ175" s="26" t="e">
        <f>_xlfn.XLOOKUP(CI175,'Banco de dados'!$B:$B,'Banco de dados'!$E:$E)</f>
        <v>#N/A</v>
      </c>
      <c r="CK175" s="26"/>
      <c r="CL175" s="26" t="e">
        <f>IF(CK175="-","-",_xlfn.XLOOKUP(CK175,'Banco de dados'!$B:$B,'Banco de dados'!$E:$E))</f>
        <v>#N/A</v>
      </c>
      <c r="CM175" s="28">
        <f t="shared" si="21"/>
        <v>1</v>
      </c>
      <c r="CN175" s="26" t="e">
        <f>_xlfn.XLOOKUP(CI175,'Banco de dados'!$B:$B,'Banco de dados'!$H:$H)</f>
        <v>#N/A</v>
      </c>
      <c r="CO175" s="26" t="e">
        <f t="array" aca="1" ref="CO175" ca="1">_xludf.XLOOKUP(CK175,'Banco de dados'!$B:$B,'Banco de dados'!$H:$H)</f>
        <v>#NAME?</v>
      </c>
      <c r="CP175" s="26" t="e">
        <f t="array" aca="1" ref="CP175" ca="1">_xludf.XLOOKUP(CI175,'Banco de dados'!$B:$B,'Banco de dados'!$F:$F)</f>
        <v>#NAME?</v>
      </c>
      <c r="CQ175" s="26" t="e">
        <f t="array" aca="1" ref="CQ175" ca="1">_xludf.XLOOKUP(CK175,'Banco de dados'!$B:$B,'Banco de dados'!$F:$F)</f>
        <v>#NAME?</v>
      </c>
      <c r="CR175" s="27">
        <v>261</v>
      </c>
      <c r="CS175" s="27"/>
      <c r="CT175" s="26" t="str">
        <f>IF(AG175=0.5,"Suporte",IF(AND(AG175&gt;='Braços de IP'!$B$9,AG175&lt;='Braços de IP'!$D$9),'Braços de IP'!$E$9,IF(AND(AG175&gt;='Braços de IP'!$B$10,AG175&lt;='Braços de IP'!$D$10),'Braços de IP'!$E$10,IF(AND(AG175&gt;='Braços de IP'!$B$11,AG175&lt;='Braços de IP'!$D$11),'Braços de IP'!$E$11,IF(AND(AG175&gt;='Braços de IP'!$B$12,AG175&lt;='Braços de IP'!$D$12),'Braços de IP'!$E$12,IF(AND(AG175&gt;='Braços de IP'!$B$13,AG175&lt;='Braços de IP'!$D$13),'Braços de IP'!$E$13,IF(AND(AG175&gt;='Braços de IP'!$B$14,AG175&lt;='Braços de IP'!$D$14),'Braços de IP'!$E$14,"ERRO")))))))</f>
        <v>Médio II</v>
      </c>
      <c r="CU175" s="27"/>
      <c r="CV175" s="26" t="str">
        <f>IF($CU175="","",VLOOKUP($CU175,'Braços de IP'!$E$9:$I$15,2,0))</f>
        <v/>
      </c>
      <c r="CW175" s="29" t="str">
        <f>IF($CU175="","",VLOOKUP($CU175,'Braços de IP'!$E$9:$I$15,5,0))</f>
        <v/>
      </c>
      <c r="CX175" s="26"/>
      <c r="CY175" s="26"/>
      <c r="CZ175" s="26"/>
      <c r="DA175" s="26"/>
      <c r="DB175" s="26"/>
      <c r="DC175" s="26"/>
      <c r="DD175" s="30" t="e">
        <f t="shared" si="22"/>
        <v>#N/A</v>
      </c>
      <c r="DE175" s="31">
        <f t="shared" si="23"/>
        <v>50</v>
      </c>
      <c r="DF175" s="30" t="e">
        <f t="shared" si="24"/>
        <v>#N/A</v>
      </c>
      <c r="DG175" s="32" t="e">
        <f t="shared" si="25"/>
        <v>#N/A</v>
      </c>
      <c r="DH175" s="33" t="s">
        <v>143</v>
      </c>
      <c r="DI175" s="34"/>
      <c r="DJ175" s="35"/>
      <c r="DK175" s="16" t="s">
        <v>144</v>
      </c>
      <c r="DL175" s="16"/>
      <c r="DM175" s="1"/>
      <c r="DN175" s="1"/>
      <c r="DO175" s="1"/>
      <c r="DP175" s="1"/>
      <c r="DQ175" s="1"/>
      <c r="DR175" s="1"/>
      <c r="DS175" s="1"/>
      <c r="DT175" s="1"/>
    </row>
    <row r="176" spans="1:124" ht="15.75" hidden="1" customHeight="1" x14ac:dyDescent="0.25">
      <c r="A176" s="1" t="s">
        <v>173</v>
      </c>
      <c r="B176" s="15">
        <v>404</v>
      </c>
      <c r="C176" s="15" t="s">
        <v>174</v>
      </c>
      <c r="D176" s="16" t="s">
        <v>265</v>
      </c>
      <c r="E176" s="16">
        <v>-8.099316</v>
      </c>
      <c r="F176" s="16">
        <v>-34.934429000000002</v>
      </c>
      <c r="G176" s="16" t="s">
        <v>157</v>
      </c>
      <c r="H176" s="16" t="s">
        <v>136</v>
      </c>
      <c r="I176" s="16" t="s">
        <v>136</v>
      </c>
      <c r="J176" s="16" t="s">
        <v>137</v>
      </c>
      <c r="K176" s="16">
        <v>72</v>
      </c>
      <c r="L176" s="16" t="s">
        <v>138</v>
      </c>
      <c r="M176" s="16">
        <v>0</v>
      </c>
      <c r="N176" s="16"/>
      <c r="O176" s="16">
        <v>1</v>
      </c>
      <c r="P176" s="17"/>
      <c r="Q176" s="17">
        <v>5.48</v>
      </c>
      <c r="R176" s="16"/>
      <c r="S176" s="16"/>
      <c r="T176" s="16"/>
      <c r="U176" s="17"/>
      <c r="V176" s="16">
        <v>0</v>
      </c>
      <c r="W176" s="16"/>
      <c r="X176" s="16"/>
      <c r="Y176" s="16">
        <v>0</v>
      </c>
      <c r="Z176" s="16">
        <v>0</v>
      </c>
      <c r="AA176" s="16" t="s">
        <v>139</v>
      </c>
      <c r="AB176" s="16" t="s">
        <v>140</v>
      </c>
      <c r="AC176" s="16">
        <v>22.98</v>
      </c>
      <c r="AD176" s="16">
        <v>6.57</v>
      </c>
      <c r="AE176" s="16">
        <v>1</v>
      </c>
      <c r="AF176" s="16">
        <v>0.27</v>
      </c>
      <c r="AG176" s="16">
        <v>1.91</v>
      </c>
      <c r="AH176" s="16"/>
      <c r="AI176" s="16"/>
      <c r="AJ176" s="16"/>
      <c r="AK176" s="16"/>
      <c r="AL176" s="16"/>
      <c r="AM176" s="16">
        <v>0</v>
      </c>
      <c r="AN176" s="16"/>
      <c r="AO176" s="16">
        <v>0</v>
      </c>
      <c r="AP176" s="16">
        <v>0</v>
      </c>
      <c r="AQ176" s="16">
        <v>0</v>
      </c>
      <c r="AR176" s="17" t="s">
        <v>136</v>
      </c>
      <c r="AS176" s="19">
        <f t="shared" si="3"/>
        <v>0</v>
      </c>
      <c r="AT176" s="19"/>
      <c r="AU176" s="19">
        <f>VLOOKUP(G176,ABNT5101!$I$3:$J$9,2)</f>
        <v>7.5</v>
      </c>
      <c r="AV176" s="19">
        <f>VLOOKUP(G176,ABNT5101!$I$3:$M$9,5)</f>
        <v>0.18</v>
      </c>
      <c r="AW176" s="17" t="str">
        <f>_xlfn.XLOOKUP(G176,ABNT5101!I:I,ABNT5101!L:L)</f>
        <v>-</v>
      </c>
      <c r="AX176" s="17">
        <f>_xlfn.XLOOKUP(G176,ABNT5101!$I:$I,ABNT5101!M:M)</f>
        <v>0.18</v>
      </c>
      <c r="AY176" s="17" t="str">
        <f>_xlfn.XLOOKUP(G176,ABNT5101!$I:$I,ABNT5101!N:N)</f>
        <v>-</v>
      </c>
      <c r="AZ176" s="17">
        <f>_xlfn.XLOOKUP(G176,ABNT5101!$I:$I,ABNT5101!O:O)</f>
        <v>16</v>
      </c>
      <c r="BA176" s="20" t="str">
        <f t="shared" si="4"/>
        <v>ATENDE</v>
      </c>
      <c r="BB176" s="21" t="e">
        <f t="shared" ref="BB176:BC176" si="214">BE176/AU176-1</f>
        <v>#VALUE!</v>
      </c>
      <c r="BC176" s="21" t="e">
        <f t="shared" si="214"/>
        <v>#VALUE!</v>
      </c>
      <c r="BD176" s="21" t="str">
        <f t="shared" si="6"/>
        <v>-</v>
      </c>
      <c r="BE176" s="22" t="s">
        <v>266</v>
      </c>
      <c r="BF176" s="22" t="s">
        <v>267</v>
      </c>
      <c r="BG176" s="22"/>
      <c r="BH176" s="22"/>
      <c r="BI176" s="23"/>
      <c r="BJ176" s="22"/>
      <c r="BK176" s="20" t="str">
        <f t="shared" si="7"/>
        <v>ATENDE</v>
      </c>
      <c r="BL176" s="20" t="str">
        <f t="shared" si="8"/>
        <v>ATENDE</v>
      </c>
      <c r="BM176" s="20" t="str">
        <f t="shared" si="9"/>
        <v>ATENDE</v>
      </c>
      <c r="BN176" s="20" t="str">
        <f t="shared" si="10"/>
        <v>ATENDE</v>
      </c>
      <c r="BO176" s="24" t="str">
        <f t="shared" si="11"/>
        <v>C5</v>
      </c>
      <c r="BP176" s="24" t="str">
        <f t="shared" si="80"/>
        <v>-</v>
      </c>
      <c r="BQ176" s="25" t="e">
        <f t="shared" si="13"/>
        <v>#VALUE!</v>
      </c>
      <c r="BR176" s="22"/>
      <c r="BS176" s="22"/>
      <c r="BT176" s="24" t="str">
        <f>IF(BP176="-","-",_xlfn.XLOOKUP(BP176,ABNT5101!$B$4:$B$9,ABNT5101!$C$4:$C$9))</f>
        <v>-</v>
      </c>
      <c r="BU176" s="24" t="str">
        <f>IF(BP176="-","-",_xlfn.XLOOKUP(BP176,ABNT5101!$B$4:$B$9,ABNT5101!$D$4:$D$9))</f>
        <v>-</v>
      </c>
      <c r="BV176" s="20" t="str">
        <f t="shared" si="14"/>
        <v>-</v>
      </c>
      <c r="BW176" s="20" t="str">
        <f t="shared" si="15"/>
        <v>-</v>
      </c>
      <c r="BX176" s="20" t="str">
        <f t="shared" si="16"/>
        <v>-</v>
      </c>
      <c r="BY176" s="24" t="s">
        <v>136</v>
      </c>
      <c r="BZ176" s="25" t="e">
        <f t="shared" si="31"/>
        <v>#VALUE!</v>
      </c>
      <c r="CA176" s="24"/>
      <c r="CB176" s="24"/>
      <c r="CC176" s="20" t="str">
        <f>IF(BY176="-","-",_xlfn.XLOOKUP(BY176,ABNT5101!$B$4:$B$9,ABNT5101!$C$4:$C$9))</f>
        <v>-</v>
      </c>
      <c r="CD176" s="24" t="str">
        <f>IF(BY176="-","-",_xlfn.XLOOKUP(BY176,ABNT5101!$B$4:$B$9,ABNT5101!$D$4:$D$9))</f>
        <v>-</v>
      </c>
      <c r="CE176" s="20" t="str">
        <f t="shared" si="18"/>
        <v>-</v>
      </c>
      <c r="CF176" s="20" t="str">
        <f t="shared" si="19"/>
        <v>-</v>
      </c>
      <c r="CG176" s="20" t="str">
        <f t="shared" si="20"/>
        <v>-</v>
      </c>
      <c r="CH176" s="26" t="str">
        <f>_xlfn.XLOOKUP(CI176,'Banco de dados'!$B:$B,'Banco de dados'!$D:$D)</f>
        <v>LEDSTAR</v>
      </c>
      <c r="CI176" s="27" t="s">
        <v>268</v>
      </c>
      <c r="CJ176" s="26" t="str">
        <f>_xlfn.XLOOKUP(CI176,'Banco de dados'!$B:$B,'Banco de dados'!$E:$E)</f>
        <v>LUM LED SL VT 9.1 28W</v>
      </c>
      <c r="CK176" s="26"/>
      <c r="CL176" s="26" t="e">
        <f>IF(CK176="-","-",_xlfn.XLOOKUP(CK176,'Banco de dados'!$B:$B,'Banco de dados'!$E:$E))</f>
        <v>#N/A</v>
      </c>
      <c r="CM176" s="28">
        <f t="shared" si="21"/>
        <v>1</v>
      </c>
      <c r="CN176" s="26">
        <f>_xlfn.XLOOKUP(CI176,'Banco de dados'!$B:$B,'Banco de dados'!$H:$H)</f>
        <v>28</v>
      </c>
      <c r="CO176" s="26" t="e">
        <f t="array" aca="1" ref="CO176" ca="1">_xludf.XLOOKUP(CK176,'Banco de dados'!$B:$B,'Banco de dados'!$H:$H)</f>
        <v>#NAME?</v>
      </c>
      <c r="CP176" s="26" t="e">
        <f t="array" aca="1" ref="CP176" ca="1">_xludf.XLOOKUP(CI176,'Banco de dados'!$B:$B,'Banco de dados'!$F:$F)</f>
        <v>#NAME?</v>
      </c>
      <c r="CQ176" s="26" t="e">
        <f t="array" aca="1" ref="CQ176" ca="1">_xludf.XLOOKUP(CK176,'Banco de dados'!$B:$B,'Banco de dados'!$F:$F)</f>
        <v>#NAME?</v>
      </c>
      <c r="CR176" s="27">
        <v>265</v>
      </c>
      <c r="CS176" s="27"/>
      <c r="CT176" s="26" t="str">
        <f>IF(AG176=0.5,"Suporte",IF(AND(AG176&gt;='Braços de IP'!$B$9,AG176&lt;='Braços de IP'!$D$9),'Braços de IP'!$E$9,IF(AND(AG176&gt;='Braços de IP'!$B$10,AG176&lt;='Braços de IP'!$D$10),'Braços de IP'!$E$10,IF(AND(AG176&gt;='Braços de IP'!$B$11,AG176&lt;='Braços de IP'!$D$11),'Braços de IP'!$E$11,IF(AND(AG176&gt;='Braços de IP'!$B$12,AG176&lt;='Braços de IP'!$D$12),'Braços de IP'!$E$12,IF(AND(AG176&gt;='Braços de IP'!$B$13,AG176&lt;='Braços de IP'!$D$13),'Braços de IP'!$E$13,IF(AND(AG176&gt;='Braços de IP'!$B$14,AG176&lt;='Braços de IP'!$D$14),'Braços de IP'!$E$14,"ERRO")))))))</f>
        <v>Médio I</v>
      </c>
      <c r="CU176" s="27"/>
      <c r="CV176" s="26" t="str">
        <f>IF($CU176="","",VLOOKUP($CU176,'Braços de IP'!$E$9:$I$15,2,0))</f>
        <v/>
      </c>
      <c r="CW176" s="29" t="str">
        <f>IF($CU176="","",VLOOKUP($CU176,'Braços de IP'!$E$9:$I$15,5,0))</f>
        <v/>
      </c>
      <c r="CX176" s="26"/>
      <c r="CY176" s="26"/>
      <c r="CZ176" s="26"/>
      <c r="DA176" s="26"/>
      <c r="DB176" s="26"/>
      <c r="DC176" s="26"/>
      <c r="DD176" s="30">
        <f t="shared" si="22"/>
        <v>28</v>
      </c>
      <c r="DE176" s="31">
        <f t="shared" si="23"/>
        <v>72</v>
      </c>
      <c r="DF176" s="30">
        <f t="shared" si="24"/>
        <v>100</v>
      </c>
      <c r="DG176" s="32">
        <f t="shared" si="25"/>
        <v>0.61111111111111116</v>
      </c>
      <c r="DH176" s="33" t="s">
        <v>143</v>
      </c>
      <c r="DI176" s="34"/>
      <c r="DJ176" s="35"/>
      <c r="DK176" s="16" t="s">
        <v>144</v>
      </c>
      <c r="DL176" s="16"/>
    </row>
    <row r="177" spans="1:124" ht="15.75" hidden="1" customHeight="1" x14ac:dyDescent="0.25">
      <c r="A177" s="1" t="s">
        <v>173</v>
      </c>
      <c r="B177" s="15">
        <v>404</v>
      </c>
      <c r="C177" s="15" t="s">
        <v>174</v>
      </c>
      <c r="D177" s="16" t="s">
        <v>265</v>
      </c>
      <c r="E177" s="16">
        <v>-8.099316</v>
      </c>
      <c r="F177" s="16">
        <v>-34.934429000000002</v>
      </c>
      <c r="G177" s="16" t="s">
        <v>157</v>
      </c>
      <c r="H177" s="16" t="s">
        <v>136</v>
      </c>
      <c r="I177" s="16" t="s">
        <v>136</v>
      </c>
      <c r="J177" s="16" t="s">
        <v>137</v>
      </c>
      <c r="K177" s="16">
        <v>72</v>
      </c>
      <c r="L177" s="16" t="s">
        <v>138</v>
      </c>
      <c r="M177" s="16">
        <v>0</v>
      </c>
      <c r="N177" s="16"/>
      <c r="O177" s="16">
        <v>1</v>
      </c>
      <c r="P177" s="17"/>
      <c r="Q177" s="17">
        <v>5.48</v>
      </c>
      <c r="R177" s="16"/>
      <c r="S177" s="16"/>
      <c r="T177" s="16"/>
      <c r="U177" s="17"/>
      <c r="V177" s="16">
        <v>0</v>
      </c>
      <c r="W177" s="16"/>
      <c r="X177" s="16"/>
      <c r="Y177" s="16">
        <v>0</v>
      </c>
      <c r="Z177" s="16">
        <v>0</v>
      </c>
      <c r="AA177" s="16" t="s">
        <v>139</v>
      </c>
      <c r="AB177" s="16" t="s">
        <v>140</v>
      </c>
      <c r="AC177" s="16">
        <v>22.98</v>
      </c>
      <c r="AD177" s="16">
        <v>6.57</v>
      </c>
      <c r="AE177" s="16">
        <v>1</v>
      </c>
      <c r="AF177" s="16">
        <v>0.27</v>
      </c>
      <c r="AG177" s="16">
        <v>1.91</v>
      </c>
      <c r="AH177" s="16"/>
      <c r="AI177" s="16"/>
      <c r="AJ177" s="16"/>
      <c r="AK177" s="16"/>
      <c r="AL177" s="16"/>
      <c r="AM177" s="16">
        <v>0</v>
      </c>
      <c r="AN177" s="16"/>
      <c r="AO177" s="16">
        <v>0</v>
      </c>
      <c r="AP177" s="16">
        <v>0</v>
      </c>
      <c r="AQ177" s="16">
        <v>0</v>
      </c>
      <c r="AR177" s="17" t="s">
        <v>136</v>
      </c>
      <c r="AS177" s="19">
        <f t="shared" si="3"/>
        <v>0</v>
      </c>
      <c r="AT177" s="19"/>
      <c r="AU177" s="19">
        <f>VLOOKUP(G177,ABNT5101!$I$3:$J$9,2)</f>
        <v>7.5</v>
      </c>
      <c r="AV177" s="19">
        <f>VLOOKUP(G177,ABNT5101!$I$3:$M$9,5)</f>
        <v>0.18</v>
      </c>
      <c r="AW177" s="17" t="str">
        <f>_xlfn.XLOOKUP(G177,ABNT5101!I:I,ABNT5101!L:L)</f>
        <v>-</v>
      </c>
      <c r="AX177" s="17">
        <f>_xlfn.XLOOKUP(G177,ABNT5101!$I:$I,ABNT5101!M:M)</f>
        <v>0.18</v>
      </c>
      <c r="AY177" s="17" t="str">
        <f>_xlfn.XLOOKUP(G177,ABNT5101!$I:$I,ABNT5101!N:N)</f>
        <v>-</v>
      </c>
      <c r="AZ177" s="17">
        <f>_xlfn.XLOOKUP(G177,ABNT5101!$I:$I,ABNT5101!O:O)</f>
        <v>16</v>
      </c>
      <c r="BA177" s="20" t="str">
        <f t="shared" si="4"/>
        <v>ATENDE</v>
      </c>
      <c r="BB177" s="21" t="e">
        <f t="shared" ref="BB177:BC177" si="215">BE177/AU177-1</f>
        <v>#VALUE!</v>
      </c>
      <c r="BC177" s="21" t="e">
        <f t="shared" si="215"/>
        <v>#VALUE!</v>
      </c>
      <c r="BD177" s="21" t="str">
        <f t="shared" si="6"/>
        <v>-</v>
      </c>
      <c r="BE177" s="22" t="s">
        <v>269</v>
      </c>
      <c r="BF177" s="22" t="s">
        <v>270</v>
      </c>
      <c r="BG177" s="22"/>
      <c r="BH177" s="22"/>
      <c r="BI177" s="23"/>
      <c r="BJ177" s="22"/>
      <c r="BK177" s="20" t="str">
        <f t="shared" si="7"/>
        <v>ATENDE</v>
      </c>
      <c r="BL177" s="20" t="str">
        <f t="shared" si="8"/>
        <v>ATENDE</v>
      </c>
      <c r="BM177" s="20" t="str">
        <f t="shared" si="9"/>
        <v>ATENDE</v>
      </c>
      <c r="BN177" s="20" t="str">
        <f t="shared" si="10"/>
        <v>ATENDE</v>
      </c>
      <c r="BO177" s="24" t="str">
        <f t="shared" si="11"/>
        <v>C5</v>
      </c>
      <c r="BP177" s="24" t="str">
        <f t="shared" si="80"/>
        <v>-</v>
      </c>
      <c r="BQ177" s="25" t="e">
        <f t="shared" si="13"/>
        <v>#VALUE!</v>
      </c>
      <c r="BR177" s="22"/>
      <c r="BS177" s="22"/>
      <c r="BT177" s="24" t="str">
        <f>IF(BP177="-","-",_xlfn.XLOOKUP(BP177,ABNT5101!$B$4:$B$9,ABNT5101!$C$4:$C$9))</f>
        <v>-</v>
      </c>
      <c r="BU177" s="24" t="str">
        <f>IF(BP177="-","-",_xlfn.XLOOKUP(BP177,ABNT5101!$B$4:$B$9,ABNT5101!$D$4:$D$9))</f>
        <v>-</v>
      </c>
      <c r="BV177" s="20" t="str">
        <f t="shared" si="14"/>
        <v>-</v>
      </c>
      <c r="BW177" s="20" t="str">
        <f t="shared" si="15"/>
        <v>-</v>
      </c>
      <c r="BX177" s="20" t="str">
        <f t="shared" si="16"/>
        <v>-</v>
      </c>
      <c r="BY177" s="24" t="s">
        <v>136</v>
      </c>
      <c r="BZ177" s="25" t="e">
        <f t="shared" si="31"/>
        <v>#VALUE!</v>
      </c>
      <c r="CA177" s="24"/>
      <c r="CB177" s="24"/>
      <c r="CC177" s="20" t="str">
        <f>IF(BY177="-","-",_xlfn.XLOOKUP(BY177,ABNT5101!$B$4:$B$9,ABNT5101!$C$4:$C$9))</f>
        <v>-</v>
      </c>
      <c r="CD177" s="24" t="str">
        <f>IF(BY177="-","-",_xlfn.XLOOKUP(BY177,ABNT5101!$B$4:$B$9,ABNT5101!$D$4:$D$9))</f>
        <v>-</v>
      </c>
      <c r="CE177" s="20" t="str">
        <f t="shared" si="18"/>
        <v>-</v>
      </c>
      <c r="CF177" s="20" t="str">
        <f t="shared" si="19"/>
        <v>-</v>
      </c>
      <c r="CG177" s="20" t="str">
        <f t="shared" si="20"/>
        <v>-</v>
      </c>
      <c r="CH177" s="26" t="str">
        <f>_xlfn.XLOOKUP(CI177,'Banco de dados'!$B:$B,'Banco de dados'!$D:$D)</f>
        <v>SX LIGHTING</v>
      </c>
      <c r="CI177" s="27" t="s">
        <v>271</v>
      </c>
      <c r="CJ177" s="26" t="str">
        <f>_xlfn.XLOOKUP(CI177,'Banco de dados'!$B:$B,'Banco de dados'!$E:$E)</f>
        <v>SXINEVO020K50L12CZF7PHF</v>
      </c>
      <c r="CK177" s="26"/>
      <c r="CL177" s="26" t="e">
        <f>IF(CK177="-","-",_xlfn.XLOOKUP(CK177,'Banco de dados'!$B:$B,'Banco de dados'!$E:$E))</f>
        <v>#N/A</v>
      </c>
      <c r="CM177" s="28">
        <f t="shared" si="21"/>
        <v>1</v>
      </c>
      <c r="CN177" s="26">
        <f>_xlfn.XLOOKUP(CI177,'Banco de dados'!$B:$B,'Banco de dados'!$H:$H)</f>
        <v>22.5</v>
      </c>
      <c r="CO177" s="26" t="e">
        <f t="array" aca="1" ref="CO177" ca="1">_xludf.XLOOKUP(CK177,'Banco de dados'!$B:$B,'Banco de dados'!$H:$H)</f>
        <v>#NAME?</v>
      </c>
      <c r="CP177" s="26" t="e">
        <f t="array" aca="1" ref="CP177" ca="1">_xludf.XLOOKUP(CI177,'Banco de dados'!$B:$B,'Banco de dados'!$F:$F)</f>
        <v>#NAME?</v>
      </c>
      <c r="CQ177" s="26" t="e">
        <f t="array" aca="1" ref="CQ177" ca="1">_xludf.XLOOKUP(CK177,'Banco de dados'!$B:$B,'Banco de dados'!$F:$F)</f>
        <v>#NAME?</v>
      </c>
      <c r="CR177" s="27">
        <v>266</v>
      </c>
      <c r="CS177" s="27"/>
      <c r="CT177" s="26" t="str">
        <f>IF(AG177=0.5,"Suporte",IF(AND(AG177&gt;='Braços de IP'!$B$9,AG177&lt;='Braços de IP'!$D$9),'Braços de IP'!$E$9,IF(AND(AG177&gt;='Braços de IP'!$B$10,AG177&lt;='Braços de IP'!$D$10),'Braços de IP'!$E$10,IF(AND(AG177&gt;='Braços de IP'!$B$11,AG177&lt;='Braços de IP'!$D$11),'Braços de IP'!$E$11,IF(AND(AG177&gt;='Braços de IP'!$B$12,AG177&lt;='Braços de IP'!$D$12),'Braços de IP'!$E$12,IF(AND(AG177&gt;='Braços de IP'!$B$13,AG177&lt;='Braços de IP'!$D$13),'Braços de IP'!$E$13,IF(AND(AG177&gt;='Braços de IP'!$B$14,AG177&lt;='Braços de IP'!$D$14),'Braços de IP'!$E$14,"ERRO")))))))</f>
        <v>Médio I</v>
      </c>
      <c r="CU177" s="27"/>
      <c r="CV177" s="26" t="str">
        <f>IF($CU177="","",VLOOKUP($CU177,'Braços de IP'!$E$9:$I$15,2,0))</f>
        <v/>
      </c>
      <c r="CW177" s="29" t="str">
        <f>IF($CU177="","",VLOOKUP($CU177,'Braços de IP'!$E$9:$I$15,5,0))</f>
        <v/>
      </c>
      <c r="CX177" s="26"/>
      <c r="CY177" s="26"/>
      <c r="CZ177" s="26"/>
      <c r="DA177" s="26"/>
      <c r="DB177" s="26"/>
      <c r="DC177" s="26"/>
      <c r="DD177" s="30">
        <f t="shared" si="22"/>
        <v>22.5</v>
      </c>
      <c r="DE177" s="31">
        <f t="shared" si="23"/>
        <v>72</v>
      </c>
      <c r="DF177" s="30">
        <f t="shared" si="24"/>
        <v>94.5</v>
      </c>
      <c r="DG177" s="32">
        <f t="shared" si="25"/>
        <v>0.6875</v>
      </c>
      <c r="DH177" s="33" t="s">
        <v>143</v>
      </c>
      <c r="DI177" s="34"/>
      <c r="DJ177" s="35"/>
      <c r="DK177" s="16" t="s">
        <v>144</v>
      </c>
      <c r="DL177" s="16"/>
    </row>
    <row r="178" spans="1:124" ht="15.75" hidden="1" customHeight="1" x14ac:dyDescent="0.25">
      <c r="A178" s="1" t="s">
        <v>173</v>
      </c>
      <c r="B178" s="15">
        <v>404</v>
      </c>
      <c r="C178" s="15" t="s">
        <v>174</v>
      </c>
      <c r="D178" s="16" t="s">
        <v>265</v>
      </c>
      <c r="E178" s="16">
        <v>-8.099316</v>
      </c>
      <c r="F178" s="16">
        <v>-34.934429000000002</v>
      </c>
      <c r="G178" s="16" t="s">
        <v>157</v>
      </c>
      <c r="H178" s="16" t="s">
        <v>136</v>
      </c>
      <c r="I178" s="16" t="s">
        <v>136</v>
      </c>
      <c r="J178" s="16" t="s">
        <v>137</v>
      </c>
      <c r="K178" s="16">
        <v>72</v>
      </c>
      <c r="L178" s="16" t="s">
        <v>138</v>
      </c>
      <c r="M178" s="16">
        <v>0</v>
      </c>
      <c r="N178" s="16"/>
      <c r="O178" s="16">
        <v>1</v>
      </c>
      <c r="P178" s="17"/>
      <c r="Q178" s="17">
        <v>5.48</v>
      </c>
      <c r="R178" s="16"/>
      <c r="S178" s="16"/>
      <c r="T178" s="16"/>
      <c r="U178" s="17"/>
      <c r="V178" s="16">
        <v>0</v>
      </c>
      <c r="W178" s="16"/>
      <c r="X178" s="16"/>
      <c r="Y178" s="16">
        <v>0</v>
      </c>
      <c r="Z178" s="16">
        <v>0</v>
      </c>
      <c r="AA178" s="16" t="s">
        <v>139</v>
      </c>
      <c r="AB178" s="16" t="s">
        <v>140</v>
      </c>
      <c r="AC178" s="16">
        <v>22.98</v>
      </c>
      <c r="AD178" s="16">
        <v>6.57</v>
      </c>
      <c r="AE178" s="16">
        <v>1</v>
      </c>
      <c r="AF178" s="16">
        <v>0.27</v>
      </c>
      <c r="AG178" s="16">
        <v>1.91</v>
      </c>
      <c r="AH178" s="16"/>
      <c r="AI178" s="16"/>
      <c r="AJ178" s="16"/>
      <c r="AK178" s="16"/>
      <c r="AL178" s="16"/>
      <c r="AM178" s="16">
        <v>0</v>
      </c>
      <c r="AN178" s="16"/>
      <c r="AO178" s="16">
        <v>0</v>
      </c>
      <c r="AP178" s="16">
        <v>0</v>
      </c>
      <c r="AQ178" s="16">
        <v>0</v>
      </c>
      <c r="AR178" s="17" t="s">
        <v>136</v>
      </c>
      <c r="AS178" s="19">
        <f t="shared" si="3"/>
        <v>0</v>
      </c>
      <c r="AT178" s="19"/>
      <c r="AU178" s="19">
        <f>VLOOKUP(G178,ABNT5101!$I$3:$J$9,2)</f>
        <v>7.5</v>
      </c>
      <c r="AV178" s="19">
        <f>VLOOKUP(G178,ABNT5101!$I$3:$M$9,5)</f>
        <v>0.18</v>
      </c>
      <c r="AW178" s="17" t="str">
        <f>_xlfn.XLOOKUP(G178,ABNT5101!I:I,ABNT5101!L:L)</f>
        <v>-</v>
      </c>
      <c r="AX178" s="17">
        <f>_xlfn.XLOOKUP(G178,ABNT5101!$I:$I,ABNT5101!M:M)</f>
        <v>0.18</v>
      </c>
      <c r="AY178" s="17" t="str">
        <f>_xlfn.XLOOKUP(G178,ABNT5101!$I:$I,ABNT5101!N:N)</f>
        <v>-</v>
      </c>
      <c r="AZ178" s="17">
        <f>_xlfn.XLOOKUP(G178,ABNT5101!$I:$I,ABNT5101!O:O)</f>
        <v>16</v>
      </c>
      <c r="BA178" s="20" t="str">
        <f t="shared" si="4"/>
        <v>ATENDE</v>
      </c>
      <c r="BB178" s="21" t="e">
        <f t="shared" ref="BB178:BC178" si="216">BE178/AU178-1</f>
        <v>#VALUE!</v>
      </c>
      <c r="BC178" s="21" t="e">
        <f t="shared" si="216"/>
        <v>#VALUE!</v>
      </c>
      <c r="BD178" s="21" t="str">
        <f t="shared" si="6"/>
        <v>-</v>
      </c>
      <c r="BE178" s="22" t="s">
        <v>272</v>
      </c>
      <c r="BF178" s="22" t="s">
        <v>270</v>
      </c>
      <c r="BG178" s="22"/>
      <c r="BH178" s="22"/>
      <c r="BI178" s="23"/>
      <c r="BJ178" s="22"/>
      <c r="BK178" s="20" t="str">
        <f t="shared" si="7"/>
        <v>ATENDE</v>
      </c>
      <c r="BL178" s="20" t="str">
        <f t="shared" si="8"/>
        <v>ATENDE</v>
      </c>
      <c r="BM178" s="20" t="str">
        <f t="shared" si="9"/>
        <v>ATENDE</v>
      </c>
      <c r="BN178" s="20" t="str">
        <f t="shared" si="10"/>
        <v>ATENDE</v>
      </c>
      <c r="BO178" s="24" t="str">
        <f t="shared" si="11"/>
        <v>C5</v>
      </c>
      <c r="BP178" s="24" t="str">
        <f t="shared" si="80"/>
        <v>-</v>
      </c>
      <c r="BQ178" s="25" t="e">
        <f t="shared" si="13"/>
        <v>#VALUE!</v>
      </c>
      <c r="BR178" s="22"/>
      <c r="BS178" s="22"/>
      <c r="BT178" s="24" t="str">
        <f>IF(BP178="-","-",_xlfn.XLOOKUP(BP178,ABNT5101!$B$4:$B$9,ABNT5101!$C$4:$C$9))</f>
        <v>-</v>
      </c>
      <c r="BU178" s="24" t="str">
        <f>IF(BP178="-","-",_xlfn.XLOOKUP(BP178,ABNT5101!$B$4:$B$9,ABNT5101!$D$4:$D$9))</f>
        <v>-</v>
      </c>
      <c r="BV178" s="20" t="str">
        <f t="shared" si="14"/>
        <v>-</v>
      </c>
      <c r="BW178" s="20" t="str">
        <f t="shared" si="15"/>
        <v>-</v>
      </c>
      <c r="BX178" s="20" t="str">
        <f t="shared" si="16"/>
        <v>-</v>
      </c>
      <c r="BY178" s="24" t="s">
        <v>136</v>
      </c>
      <c r="BZ178" s="25" t="e">
        <f t="shared" si="31"/>
        <v>#VALUE!</v>
      </c>
      <c r="CA178" s="24"/>
      <c r="CB178" s="24"/>
      <c r="CC178" s="20" t="str">
        <f>IF(BY178="-","-",_xlfn.XLOOKUP(BY178,ABNT5101!$B$4:$B$9,ABNT5101!$C$4:$C$9))</f>
        <v>-</v>
      </c>
      <c r="CD178" s="24" t="str">
        <f>IF(BY178="-","-",_xlfn.XLOOKUP(BY178,ABNT5101!$B$4:$B$9,ABNT5101!$D$4:$D$9))</f>
        <v>-</v>
      </c>
      <c r="CE178" s="20" t="str">
        <f t="shared" si="18"/>
        <v>-</v>
      </c>
      <c r="CF178" s="20" t="str">
        <f t="shared" si="19"/>
        <v>-</v>
      </c>
      <c r="CG178" s="20" t="str">
        <f t="shared" si="20"/>
        <v>-</v>
      </c>
      <c r="CH178" s="26" t="e">
        <f>_xlfn.XLOOKUP(CI178,'Banco de dados'!$B:$B,'Banco de dados'!$D:$D)</f>
        <v>#N/A</v>
      </c>
      <c r="CI178" s="27" t="s">
        <v>273</v>
      </c>
      <c r="CJ178" s="26" t="e">
        <f>_xlfn.XLOOKUP(CI178,'Banco de dados'!$B:$B,'Banco de dados'!$E:$E)</f>
        <v>#N/A</v>
      </c>
      <c r="CK178" s="26"/>
      <c r="CL178" s="26" t="e">
        <f>IF(CK178="-","-",_xlfn.XLOOKUP(CK178,'Banco de dados'!$B:$B,'Banco de dados'!$E:$E))</f>
        <v>#N/A</v>
      </c>
      <c r="CM178" s="28">
        <f t="shared" si="21"/>
        <v>1</v>
      </c>
      <c r="CN178" s="26" t="e">
        <f>_xlfn.XLOOKUP(CI178,'Banco de dados'!$B:$B,'Banco de dados'!$H:$H)</f>
        <v>#N/A</v>
      </c>
      <c r="CO178" s="26" t="e">
        <f t="array" aca="1" ref="CO178" ca="1">_xludf.XLOOKUP(CK178,'Banco de dados'!$B:$B,'Banco de dados'!$H:$H)</f>
        <v>#NAME?</v>
      </c>
      <c r="CP178" s="26" t="e">
        <f t="array" aca="1" ref="CP178" ca="1">_xludf.XLOOKUP(CI178,'Banco de dados'!$B:$B,'Banco de dados'!$F:$F)</f>
        <v>#NAME?</v>
      </c>
      <c r="CQ178" s="26" t="e">
        <f t="array" aca="1" ref="CQ178" ca="1">_xludf.XLOOKUP(CK178,'Banco de dados'!$B:$B,'Banco de dados'!$F:$F)</f>
        <v>#NAME?</v>
      </c>
      <c r="CR178" s="27">
        <v>267</v>
      </c>
      <c r="CS178" s="27"/>
      <c r="CT178" s="26" t="str">
        <f>IF(AG178=0.5,"Suporte",IF(AND(AG178&gt;='Braços de IP'!$B$9,AG178&lt;='Braços de IP'!$D$9),'Braços de IP'!$E$9,IF(AND(AG178&gt;='Braços de IP'!$B$10,AG178&lt;='Braços de IP'!$D$10),'Braços de IP'!$E$10,IF(AND(AG178&gt;='Braços de IP'!$B$11,AG178&lt;='Braços de IP'!$D$11),'Braços de IP'!$E$11,IF(AND(AG178&gt;='Braços de IP'!$B$12,AG178&lt;='Braços de IP'!$D$12),'Braços de IP'!$E$12,IF(AND(AG178&gt;='Braços de IP'!$B$13,AG178&lt;='Braços de IP'!$D$13),'Braços de IP'!$E$13,IF(AND(AG178&gt;='Braços de IP'!$B$14,AG178&lt;='Braços de IP'!$D$14),'Braços de IP'!$E$14,"ERRO")))))))</f>
        <v>Médio I</v>
      </c>
      <c r="CU178" s="27"/>
      <c r="CV178" s="26" t="str">
        <f>IF($CU178="","",VLOOKUP($CU178,'Braços de IP'!$E$9:$I$15,2,0))</f>
        <v/>
      </c>
      <c r="CW178" s="29" t="str">
        <f>IF($CU178="","",VLOOKUP($CU178,'Braços de IP'!$E$9:$I$15,5,0))</f>
        <v/>
      </c>
      <c r="CX178" s="26"/>
      <c r="CY178" s="26"/>
      <c r="CZ178" s="26"/>
      <c r="DA178" s="26"/>
      <c r="DB178" s="26"/>
      <c r="DC178" s="26"/>
      <c r="DD178" s="30" t="e">
        <f t="shared" si="22"/>
        <v>#N/A</v>
      </c>
      <c r="DE178" s="31">
        <f t="shared" si="23"/>
        <v>72</v>
      </c>
      <c r="DF178" s="30" t="e">
        <f t="shared" si="24"/>
        <v>#N/A</v>
      </c>
      <c r="DG178" s="32" t="e">
        <f t="shared" si="25"/>
        <v>#N/A</v>
      </c>
      <c r="DH178" s="33" t="s">
        <v>143</v>
      </c>
      <c r="DI178" s="34"/>
      <c r="DJ178" s="35"/>
      <c r="DK178" s="16" t="s">
        <v>144</v>
      </c>
      <c r="DL178" s="16"/>
    </row>
    <row r="179" spans="1:124" ht="15.75" hidden="1" customHeight="1" x14ac:dyDescent="0.25">
      <c r="A179" s="1" t="s">
        <v>274</v>
      </c>
      <c r="B179" s="15">
        <v>405</v>
      </c>
      <c r="C179" s="15" t="s">
        <v>199</v>
      </c>
      <c r="D179" s="16" t="s">
        <v>210</v>
      </c>
      <c r="E179" s="16">
        <v>-8.1026469999999993</v>
      </c>
      <c r="F179" s="16">
        <v>-34.885773999999998</v>
      </c>
      <c r="G179" s="16" t="s">
        <v>205</v>
      </c>
      <c r="H179" s="16" t="s">
        <v>136</v>
      </c>
      <c r="I179" s="16" t="s">
        <v>275</v>
      </c>
      <c r="J179" s="16" t="s">
        <v>137</v>
      </c>
      <c r="K179" s="16">
        <v>186</v>
      </c>
      <c r="L179" s="16" t="s">
        <v>138</v>
      </c>
      <c r="M179" s="16">
        <v>0</v>
      </c>
      <c r="N179" s="16"/>
      <c r="O179" s="16">
        <v>3</v>
      </c>
      <c r="P179" s="17">
        <v>3.75</v>
      </c>
      <c r="Q179" s="17">
        <v>10.8</v>
      </c>
      <c r="R179" s="16"/>
      <c r="S179" s="16"/>
      <c r="T179" s="16"/>
      <c r="U179" s="17">
        <v>2.39</v>
      </c>
      <c r="V179" s="16">
        <v>0</v>
      </c>
      <c r="W179" s="16"/>
      <c r="X179" s="16"/>
      <c r="Y179" s="16">
        <v>2.8</v>
      </c>
      <c r="Z179" s="16">
        <v>0</v>
      </c>
      <c r="AA179" s="16" t="s">
        <v>139</v>
      </c>
      <c r="AB179" s="16" t="s">
        <v>169</v>
      </c>
      <c r="AC179" s="16">
        <v>60</v>
      </c>
      <c r="AD179" s="16">
        <v>20.350000000000001</v>
      </c>
      <c r="AE179" s="16">
        <v>5</v>
      </c>
      <c r="AF179" s="16">
        <v>3.12</v>
      </c>
      <c r="AG179" s="16">
        <v>2.13</v>
      </c>
      <c r="AH179" s="16"/>
      <c r="AI179" s="16"/>
      <c r="AJ179" s="16"/>
      <c r="AK179" s="16"/>
      <c r="AL179" s="16"/>
      <c r="AM179" s="16">
        <v>0</v>
      </c>
      <c r="AN179" s="16"/>
      <c r="AO179" s="16">
        <v>0</v>
      </c>
      <c r="AP179" s="16">
        <v>0</v>
      </c>
      <c r="AQ179" s="16">
        <v>0</v>
      </c>
      <c r="AR179" s="17" t="s">
        <v>136</v>
      </c>
      <c r="AS179" s="19">
        <f t="shared" si="3"/>
        <v>0</v>
      </c>
      <c r="AT179" s="19"/>
      <c r="AU179" s="19">
        <f>VLOOKUP(G179,ABNT5101!$I$3:$J$9,2)</f>
        <v>20</v>
      </c>
      <c r="AV179" s="19">
        <f>VLOOKUP(G179,ABNT5101!$I$3:$M$9,5)</f>
        <v>0.28000000000000003</v>
      </c>
      <c r="AW179" s="17" t="str">
        <f>_xlfn.XLOOKUP(G179,ABNT5101!I:I,ABNT5101!L:L)</f>
        <v>-</v>
      </c>
      <c r="AX179" s="17">
        <f>_xlfn.XLOOKUP(G179,ABNT5101!$I:$I,ABNT5101!M:M)</f>
        <v>0.28000000000000003</v>
      </c>
      <c r="AY179" s="17" t="str">
        <f>_xlfn.XLOOKUP(G179,ABNT5101!$I:$I,ABNT5101!N:N)</f>
        <v>-</v>
      </c>
      <c r="AZ179" s="17">
        <f>_xlfn.XLOOKUP(G179,ABNT5101!$I:$I,ABNT5101!O:O)</f>
        <v>14</v>
      </c>
      <c r="BA179" s="20" t="str">
        <f t="shared" si="4"/>
        <v>ATENDE</v>
      </c>
      <c r="BB179" s="21" t="e">
        <f t="shared" ref="BB179:BC179" si="217">BE179/AU179-1</f>
        <v>#VALUE!</v>
      </c>
      <c r="BC179" s="21" t="e">
        <f t="shared" si="217"/>
        <v>#VALUE!</v>
      </c>
      <c r="BD179" s="21" t="str">
        <f t="shared" si="6"/>
        <v>-</v>
      </c>
      <c r="BE179" s="22" t="s">
        <v>276</v>
      </c>
      <c r="BF179" s="22" t="s">
        <v>277</v>
      </c>
      <c r="BG179" s="22"/>
      <c r="BH179" s="22"/>
      <c r="BI179" s="23"/>
      <c r="BJ179" s="22"/>
      <c r="BK179" s="20" t="str">
        <f t="shared" si="7"/>
        <v>ATENDE</v>
      </c>
      <c r="BL179" s="20" t="str">
        <f t="shared" si="8"/>
        <v>ATENDE</v>
      </c>
      <c r="BM179" s="20" t="str">
        <f t="shared" si="9"/>
        <v>ATENDE</v>
      </c>
      <c r="BN179" s="20" t="str">
        <f t="shared" si="10"/>
        <v>ATENDE</v>
      </c>
      <c r="BO179" s="24" t="str">
        <f t="shared" si="11"/>
        <v>C2</v>
      </c>
      <c r="BP179" s="24" t="str">
        <f t="shared" si="80"/>
        <v>P4</v>
      </c>
      <c r="BQ179" s="25" t="e">
        <f t="shared" si="13"/>
        <v>#VALUE!</v>
      </c>
      <c r="BR179" s="22" t="s">
        <v>278</v>
      </c>
      <c r="BS179" s="53">
        <v>46216</v>
      </c>
      <c r="BT179" s="24">
        <f>IF(BP179="-","-",_xlfn.XLOOKUP(BP179,ABNT5101!$B$4:$B$9,ABNT5101!$C$4:$C$9))</f>
        <v>7.5</v>
      </c>
      <c r="BU179" s="24">
        <f>IF(BP179="-","-",_xlfn.XLOOKUP(BP179,ABNT5101!$B$4:$B$9,ABNT5101!$D$4:$D$9))</f>
        <v>1.5</v>
      </c>
      <c r="BV179" s="20" t="str">
        <f t="shared" si="14"/>
        <v>ATENDE</v>
      </c>
      <c r="BW179" s="20" t="str">
        <f t="shared" si="15"/>
        <v>ATENDE</v>
      </c>
      <c r="BX179" s="20" t="str">
        <f t="shared" si="16"/>
        <v>ATENDE</v>
      </c>
      <c r="BY179" s="24" t="s">
        <v>136</v>
      </c>
      <c r="BZ179" s="25" t="e">
        <f t="shared" si="31"/>
        <v>#VALUE!</v>
      </c>
      <c r="CA179" s="24" t="s">
        <v>279</v>
      </c>
      <c r="CB179" s="24" t="s">
        <v>280</v>
      </c>
      <c r="CC179" s="20" t="str">
        <f>IF(BY179="-","-",_xlfn.XLOOKUP(BY179,ABNT5101!$B$4:$B$9,ABNT5101!$C$4:$C$9))</f>
        <v>-</v>
      </c>
      <c r="CD179" s="24" t="str">
        <f>IF(BY179="-","-",_xlfn.XLOOKUP(BY179,ABNT5101!$B$4:$B$9,ABNT5101!$D$4:$D$9))</f>
        <v>-</v>
      </c>
      <c r="CE179" s="20" t="str">
        <f t="shared" si="18"/>
        <v>-</v>
      </c>
      <c r="CF179" s="20" t="str">
        <f t="shared" si="19"/>
        <v>-</v>
      </c>
      <c r="CG179" s="20" t="str">
        <f t="shared" si="20"/>
        <v>-</v>
      </c>
      <c r="CH179" s="26" t="str">
        <f>_xlfn.XLOOKUP(CI179,'Banco de dados'!$B:$B,'Banco de dados'!$D:$D)</f>
        <v>LEDSTAR</v>
      </c>
      <c r="CI179" s="27" t="s">
        <v>281</v>
      </c>
      <c r="CJ179" s="26" t="str">
        <f>_xlfn.XLOOKUP(CI179,'Banco de dados'!$B:$B,'Banco de dados'!$E:$E)</f>
        <v>LUM LED SL VT 9.1 100W</v>
      </c>
      <c r="CK179" s="26"/>
      <c r="CL179" s="26" t="e">
        <f>IF(CK179="-","-",_xlfn.XLOOKUP(CK179,'Banco de dados'!$B:$B,'Banco de dados'!$E:$E))</f>
        <v>#N/A</v>
      </c>
      <c r="CM179" s="28">
        <f t="shared" si="21"/>
        <v>5</v>
      </c>
      <c r="CN179" s="26">
        <f>_xlfn.XLOOKUP(CI179,'Banco de dados'!$B:$B,'Banco de dados'!$H:$H)</f>
        <v>100</v>
      </c>
      <c r="CO179" s="26" t="e">
        <f t="array" aca="1" ref="CO179" ca="1">_xludf.XLOOKUP(CK179,'Banco de dados'!$B:$B,'Banco de dados'!$H:$H)</f>
        <v>#NAME?</v>
      </c>
      <c r="CP179" s="26" t="e">
        <f t="array" aca="1" ref="CP179" ca="1">_xludf.XLOOKUP(CI179,'Banco de dados'!$B:$B,'Banco de dados'!$F:$F)</f>
        <v>#NAME?</v>
      </c>
      <c r="CQ179" s="26" t="e">
        <f t="array" aca="1" ref="CQ179" ca="1">_xludf.XLOOKUP(CK179,'Banco de dados'!$B:$B,'Banco de dados'!$F:$F)</f>
        <v>#NAME?</v>
      </c>
      <c r="CR179" s="27">
        <v>268</v>
      </c>
      <c r="CS179" s="27"/>
      <c r="CT179" s="26" t="str">
        <f>IF(AG179=0.5,"Suporte",IF(AND(AG179&gt;='Braços de IP'!$B$9,AG179&lt;='Braços de IP'!$D$9),'Braços de IP'!$E$9,IF(AND(AG179&gt;='Braços de IP'!$B$10,AG179&lt;='Braços de IP'!$D$10),'Braços de IP'!$E$10,IF(AND(AG179&gt;='Braços de IP'!$B$11,AG179&lt;='Braços de IP'!$D$11),'Braços de IP'!$E$11,IF(AND(AG179&gt;='Braços de IP'!$B$12,AG179&lt;='Braços de IP'!$D$12),'Braços de IP'!$E$12,IF(AND(AG179&gt;='Braços de IP'!$B$13,AG179&lt;='Braços de IP'!$D$13),'Braços de IP'!$E$13,IF(AND(AG179&gt;='Braços de IP'!$B$14,AG179&lt;='Braços de IP'!$D$14),'Braços de IP'!$E$14,"ERRO")))))))</f>
        <v>Médio I</v>
      </c>
      <c r="CU179" s="27"/>
      <c r="CV179" s="26" t="str">
        <f>IF($CU179="","",VLOOKUP($CU179,'Braços de IP'!$E$9:$I$15,2,0))</f>
        <v/>
      </c>
      <c r="CW179" s="29" t="str">
        <f>IF($CU179="","",VLOOKUP($CU179,'Braços de IP'!$E$9:$I$15,5,0))</f>
        <v/>
      </c>
      <c r="CX179" s="26"/>
      <c r="CY179" s="26"/>
      <c r="CZ179" s="26"/>
      <c r="DA179" s="26"/>
      <c r="DB179" s="26"/>
      <c r="DC179" s="26"/>
      <c r="DD179" s="30">
        <f t="shared" si="22"/>
        <v>100</v>
      </c>
      <c r="DE179" s="31">
        <f t="shared" si="23"/>
        <v>186</v>
      </c>
      <c r="DF179" s="30">
        <f t="shared" si="24"/>
        <v>1430</v>
      </c>
      <c r="DG179" s="32">
        <f t="shared" si="25"/>
        <v>0.4623655913978495</v>
      </c>
      <c r="DH179" s="33" t="s">
        <v>143</v>
      </c>
      <c r="DI179" s="34"/>
      <c r="DJ179" s="35"/>
      <c r="DK179" s="16" t="s">
        <v>144</v>
      </c>
      <c r="DL179" s="16"/>
    </row>
    <row r="180" spans="1:124" ht="15.75" hidden="1" customHeight="1" x14ac:dyDescent="0.25">
      <c r="A180" s="1" t="s">
        <v>274</v>
      </c>
      <c r="B180" s="15">
        <v>405</v>
      </c>
      <c r="C180" s="15" t="s">
        <v>199</v>
      </c>
      <c r="D180" s="16" t="s">
        <v>210</v>
      </c>
      <c r="E180" s="16">
        <v>-8.1026469999999993</v>
      </c>
      <c r="F180" s="16">
        <v>-34.885773999999998</v>
      </c>
      <c r="G180" s="16" t="s">
        <v>205</v>
      </c>
      <c r="H180" s="16" t="s">
        <v>136</v>
      </c>
      <c r="I180" s="16" t="s">
        <v>275</v>
      </c>
      <c r="J180" s="16" t="s">
        <v>137</v>
      </c>
      <c r="K180" s="16">
        <v>186</v>
      </c>
      <c r="L180" s="16" t="s">
        <v>138</v>
      </c>
      <c r="M180" s="16">
        <v>0</v>
      </c>
      <c r="N180" s="16"/>
      <c r="O180" s="16">
        <v>3</v>
      </c>
      <c r="P180" s="17">
        <v>3.75</v>
      </c>
      <c r="Q180" s="17">
        <v>10.8</v>
      </c>
      <c r="R180" s="16"/>
      <c r="S180" s="16"/>
      <c r="T180" s="16"/>
      <c r="U180" s="17">
        <v>2.39</v>
      </c>
      <c r="V180" s="16">
        <v>0</v>
      </c>
      <c r="W180" s="16"/>
      <c r="X180" s="16"/>
      <c r="Y180" s="16">
        <v>2.8</v>
      </c>
      <c r="Z180" s="16">
        <v>0</v>
      </c>
      <c r="AA180" s="16" t="s">
        <v>139</v>
      </c>
      <c r="AB180" s="16" t="s">
        <v>169</v>
      </c>
      <c r="AC180" s="16">
        <v>60</v>
      </c>
      <c r="AD180" s="16">
        <v>20.350000000000001</v>
      </c>
      <c r="AE180" s="16">
        <v>5</v>
      </c>
      <c r="AF180" s="16">
        <v>3.12</v>
      </c>
      <c r="AG180" s="16">
        <v>2.13</v>
      </c>
      <c r="AH180" s="16"/>
      <c r="AI180" s="16"/>
      <c r="AJ180" s="16"/>
      <c r="AK180" s="16"/>
      <c r="AL180" s="16"/>
      <c r="AM180" s="16">
        <v>0</v>
      </c>
      <c r="AN180" s="16"/>
      <c r="AO180" s="16">
        <v>0</v>
      </c>
      <c r="AP180" s="16">
        <v>0</v>
      </c>
      <c r="AQ180" s="16">
        <v>0</v>
      </c>
      <c r="AR180" s="17" t="s">
        <v>136</v>
      </c>
      <c r="AS180" s="19">
        <f t="shared" si="3"/>
        <v>0</v>
      </c>
      <c r="AT180" s="19"/>
      <c r="AU180" s="19">
        <f>VLOOKUP(G180,ABNT5101!$I$3:$J$9,2)</f>
        <v>20</v>
      </c>
      <c r="AV180" s="19">
        <f>VLOOKUP(G180,ABNT5101!$I$3:$M$9,5)</f>
        <v>0.28000000000000003</v>
      </c>
      <c r="AW180" s="17" t="str">
        <f>_xlfn.XLOOKUP(G180,ABNT5101!I:I,ABNT5101!L:L)</f>
        <v>-</v>
      </c>
      <c r="AX180" s="17">
        <f>_xlfn.XLOOKUP(G180,ABNT5101!$I:$I,ABNT5101!M:M)</f>
        <v>0.28000000000000003</v>
      </c>
      <c r="AY180" s="17" t="str">
        <f>_xlfn.XLOOKUP(G180,ABNT5101!$I:$I,ABNT5101!N:N)</f>
        <v>-</v>
      </c>
      <c r="AZ180" s="17">
        <f>_xlfn.XLOOKUP(G180,ABNT5101!$I:$I,ABNT5101!O:O)</f>
        <v>14</v>
      </c>
      <c r="BA180" s="20" t="str">
        <f t="shared" si="4"/>
        <v>ATENDE</v>
      </c>
      <c r="BB180" s="21" t="e">
        <f t="shared" ref="BB180:BC180" si="218">BE180/AU180-1</f>
        <v>#VALUE!</v>
      </c>
      <c r="BC180" s="21" t="e">
        <f t="shared" si="218"/>
        <v>#VALUE!</v>
      </c>
      <c r="BD180" s="21" t="str">
        <f t="shared" si="6"/>
        <v>-</v>
      </c>
      <c r="BE180" s="22" t="s">
        <v>282</v>
      </c>
      <c r="BF180" s="22" t="s">
        <v>283</v>
      </c>
      <c r="BG180" s="22"/>
      <c r="BH180" s="22"/>
      <c r="BI180" s="23"/>
      <c r="BJ180" s="22"/>
      <c r="BK180" s="20" t="str">
        <f t="shared" si="7"/>
        <v>ATENDE</v>
      </c>
      <c r="BL180" s="20" t="str">
        <f t="shared" si="8"/>
        <v>ATENDE</v>
      </c>
      <c r="BM180" s="20" t="str">
        <f t="shared" si="9"/>
        <v>ATENDE</v>
      </c>
      <c r="BN180" s="20" t="str">
        <f t="shared" si="10"/>
        <v>ATENDE</v>
      </c>
      <c r="BO180" s="24" t="str">
        <f t="shared" si="11"/>
        <v>C2</v>
      </c>
      <c r="BP180" s="24" t="str">
        <f t="shared" si="80"/>
        <v>P4</v>
      </c>
      <c r="BQ180" s="25" t="e">
        <f t="shared" si="13"/>
        <v>#VALUE!</v>
      </c>
      <c r="BR180" s="22" t="s">
        <v>284</v>
      </c>
      <c r="BS180" s="22" t="s">
        <v>285</v>
      </c>
      <c r="BT180" s="24">
        <f>IF(BP180="-","-",_xlfn.XLOOKUP(BP180,ABNT5101!$B$4:$B$9,ABNT5101!$C$4:$C$9))</f>
        <v>7.5</v>
      </c>
      <c r="BU180" s="24">
        <f>IF(BP180="-","-",_xlfn.XLOOKUP(BP180,ABNT5101!$B$4:$B$9,ABNT5101!$D$4:$D$9))</f>
        <v>1.5</v>
      </c>
      <c r="BV180" s="20" t="str">
        <f t="shared" si="14"/>
        <v>ATENDE</v>
      </c>
      <c r="BW180" s="20" t="str">
        <f t="shared" si="15"/>
        <v>ATENDE</v>
      </c>
      <c r="BX180" s="20" t="str">
        <f t="shared" si="16"/>
        <v>ATENDE</v>
      </c>
      <c r="BY180" s="24" t="s">
        <v>136</v>
      </c>
      <c r="BZ180" s="25" t="e">
        <f t="shared" si="31"/>
        <v>#VALUE!</v>
      </c>
      <c r="CA180" s="24" t="s">
        <v>286</v>
      </c>
      <c r="CB180" s="20" t="s">
        <v>287</v>
      </c>
      <c r="CC180" s="20" t="str">
        <f>IF(BY180="-","-",_xlfn.XLOOKUP(BY180,ABNT5101!$B$4:$B$9,ABNT5101!$C$4:$C$9))</f>
        <v>-</v>
      </c>
      <c r="CD180" s="24" t="str">
        <f>IF(BY180="-","-",_xlfn.XLOOKUP(BY180,ABNT5101!$B$4:$B$9,ABNT5101!$D$4:$D$9))</f>
        <v>-</v>
      </c>
      <c r="CE180" s="20" t="str">
        <f t="shared" si="18"/>
        <v>-</v>
      </c>
      <c r="CF180" s="20" t="str">
        <f t="shared" si="19"/>
        <v>-</v>
      </c>
      <c r="CG180" s="20" t="str">
        <f t="shared" si="20"/>
        <v>-</v>
      </c>
      <c r="CH180" s="26" t="str">
        <f>_xlfn.XLOOKUP(CI180,'Banco de dados'!$B:$B,'Banco de dados'!$D:$D)</f>
        <v>SX LIGHTING</v>
      </c>
      <c r="CI180" s="27" t="s">
        <v>288</v>
      </c>
      <c r="CJ180" s="26" t="str">
        <f>_xlfn.XLOOKUP(CI180,'Banco de dados'!$B:$B,'Banco de dados'!$E:$E)</f>
        <v>SXINLPP090K50L12CZF7PHF</v>
      </c>
      <c r="CK180" s="26"/>
      <c r="CL180" s="26" t="e">
        <f>IF(CK180="-","-",_xlfn.XLOOKUP(CK180,'Banco de dados'!$B:$B,'Banco de dados'!$E:$E))</f>
        <v>#N/A</v>
      </c>
      <c r="CM180" s="28">
        <f t="shared" si="21"/>
        <v>5</v>
      </c>
      <c r="CN180" s="26">
        <f>_xlfn.XLOOKUP(CI180,'Banco de dados'!$B:$B,'Banco de dados'!$H:$H)</f>
        <v>90</v>
      </c>
      <c r="CO180" s="26" t="e">
        <f t="array" aca="1" ref="CO180" ca="1">_xludf.XLOOKUP(CK180,'Banco de dados'!$B:$B,'Banco de dados'!$H:$H)</f>
        <v>#NAME?</v>
      </c>
      <c r="CP180" s="26" t="e">
        <f t="array" aca="1" ref="CP180" ca="1">_xludf.XLOOKUP(CI180,'Banco de dados'!$B:$B,'Banco de dados'!$F:$F)</f>
        <v>#NAME?</v>
      </c>
      <c r="CQ180" s="26" t="e">
        <f t="array" aca="1" ref="CQ180" ca="1">_xludf.XLOOKUP(CK180,'Banco de dados'!$B:$B,'Banco de dados'!$F:$F)</f>
        <v>#NAME?</v>
      </c>
      <c r="CR180" s="27">
        <v>269</v>
      </c>
      <c r="CS180" s="27"/>
      <c r="CT180" s="26" t="str">
        <f>IF(AG180=0.5,"Suporte",IF(AND(AG180&gt;='Braços de IP'!$B$9,AG180&lt;='Braços de IP'!$D$9),'Braços de IP'!$E$9,IF(AND(AG180&gt;='Braços de IP'!$B$10,AG180&lt;='Braços de IP'!$D$10),'Braços de IP'!$E$10,IF(AND(AG180&gt;='Braços de IP'!$B$11,AG180&lt;='Braços de IP'!$D$11),'Braços de IP'!$E$11,IF(AND(AG180&gt;='Braços de IP'!$B$12,AG180&lt;='Braços de IP'!$D$12),'Braços de IP'!$E$12,IF(AND(AG180&gt;='Braços de IP'!$B$13,AG180&lt;='Braços de IP'!$D$13),'Braços de IP'!$E$13,IF(AND(AG180&gt;='Braços de IP'!$B$14,AG180&lt;='Braços de IP'!$D$14),'Braços de IP'!$E$14,"ERRO")))))))</f>
        <v>Médio I</v>
      </c>
      <c r="CU180" s="27"/>
      <c r="CV180" s="26" t="str">
        <f>IF($CU180="","",VLOOKUP($CU180,'Braços de IP'!$E$9:$I$15,2,0))</f>
        <v/>
      </c>
      <c r="CW180" s="29" t="str">
        <f>IF($CU180="","",VLOOKUP($CU180,'Braços de IP'!$E$9:$I$15,5,0))</f>
        <v/>
      </c>
      <c r="CX180" s="26"/>
      <c r="CY180" s="26"/>
      <c r="CZ180" s="26"/>
      <c r="DA180" s="26"/>
      <c r="DB180" s="26"/>
      <c r="DC180" s="26"/>
      <c r="DD180" s="30">
        <f t="shared" si="22"/>
        <v>90</v>
      </c>
      <c r="DE180" s="31">
        <f t="shared" si="23"/>
        <v>186</v>
      </c>
      <c r="DF180" s="30">
        <f t="shared" si="24"/>
        <v>1380</v>
      </c>
      <c r="DG180" s="32">
        <f t="shared" si="25"/>
        <v>0.5161290322580645</v>
      </c>
      <c r="DH180" s="33" t="s">
        <v>143</v>
      </c>
      <c r="DI180" s="34"/>
      <c r="DJ180" s="35"/>
      <c r="DK180" s="16" t="s">
        <v>144</v>
      </c>
      <c r="DL180" s="16"/>
    </row>
    <row r="181" spans="1:124" ht="15.75" hidden="1" customHeight="1" x14ac:dyDescent="0.25">
      <c r="A181" s="1" t="s">
        <v>274</v>
      </c>
      <c r="B181" s="15">
        <v>405</v>
      </c>
      <c r="C181" s="15" t="s">
        <v>199</v>
      </c>
      <c r="D181" s="16" t="s">
        <v>210</v>
      </c>
      <c r="E181" s="16">
        <v>-8.1026469999999993</v>
      </c>
      <c r="F181" s="16">
        <v>-34.885773999999998</v>
      </c>
      <c r="G181" s="16" t="s">
        <v>205</v>
      </c>
      <c r="H181" s="16" t="s">
        <v>136</v>
      </c>
      <c r="I181" s="16" t="s">
        <v>275</v>
      </c>
      <c r="J181" s="16" t="s">
        <v>137</v>
      </c>
      <c r="K181" s="16">
        <v>186</v>
      </c>
      <c r="L181" s="16" t="s">
        <v>138</v>
      </c>
      <c r="M181" s="16">
        <v>0</v>
      </c>
      <c r="N181" s="16"/>
      <c r="O181" s="16">
        <v>3</v>
      </c>
      <c r="P181" s="17">
        <v>3.75</v>
      </c>
      <c r="Q181" s="17">
        <v>10.8</v>
      </c>
      <c r="R181" s="16"/>
      <c r="S181" s="16"/>
      <c r="T181" s="16"/>
      <c r="U181" s="17">
        <v>2.39</v>
      </c>
      <c r="V181" s="16">
        <v>0</v>
      </c>
      <c r="W181" s="16"/>
      <c r="X181" s="16"/>
      <c r="Y181" s="16">
        <v>2.8</v>
      </c>
      <c r="Z181" s="16">
        <v>0</v>
      </c>
      <c r="AA181" s="16" t="s">
        <v>139</v>
      </c>
      <c r="AB181" s="16" t="s">
        <v>169</v>
      </c>
      <c r="AC181" s="16">
        <v>60</v>
      </c>
      <c r="AD181" s="16">
        <v>20.350000000000001</v>
      </c>
      <c r="AE181" s="16">
        <v>5</v>
      </c>
      <c r="AF181" s="16">
        <v>3.12</v>
      </c>
      <c r="AG181" s="16">
        <v>2.13</v>
      </c>
      <c r="AH181" s="16"/>
      <c r="AI181" s="16"/>
      <c r="AJ181" s="16"/>
      <c r="AK181" s="16"/>
      <c r="AL181" s="16"/>
      <c r="AM181" s="16">
        <v>0</v>
      </c>
      <c r="AN181" s="16"/>
      <c r="AO181" s="16">
        <v>0</v>
      </c>
      <c r="AP181" s="16">
        <v>0</v>
      </c>
      <c r="AQ181" s="16">
        <v>0</v>
      </c>
      <c r="AR181" s="17" t="s">
        <v>136</v>
      </c>
      <c r="AS181" s="19">
        <f t="shared" si="3"/>
        <v>0</v>
      </c>
      <c r="AT181" s="19"/>
      <c r="AU181" s="19">
        <f>VLOOKUP(G181,ABNT5101!$I$3:$J$9,2)</f>
        <v>20</v>
      </c>
      <c r="AV181" s="19">
        <f>VLOOKUP(G181,ABNT5101!$I$3:$M$9,5)</f>
        <v>0.28000000000000003</v>
      </c>
      <c r="AW181" s="17" t="str">
        <f>_xlfn.XLOOKUP(G181,ABNT5101!I:I,ABNT5101!L:L)</f>
        <v>-</v>
      </c>
      <c r="AX181" s="17">
        <f>_xlfn.XLOOKUP(G181,ABNT5101!$I:$I,ABNT5101!M:M)</f>
        <v>0.28000000000000003</v>
      </c>
      <c r="AY181" s="17" t="str">
        <f>_xlfn.XLOOKUP(G181,ABNT5101!$I:$I,ABNT5101!N:N)</f>
        <v>-</v>
      </c>
      <c r="AZ181" s="17">
        <f>_xlfn.XLOOKUP(G181,ABNT5101!$I:$I,ABNT5101!O:O)</f>
        <v>14</v>
      </c>
      <c r="BA181" s="20" t="str">
        <f t="shared" si="4"/>
        <v>ATENDE</v>
      </c>
      <c r="BB181" s="21" t="e">
        <f t="shared" ref="BB181:BC181" si="219">BE181/AU181-1</f>
        <v>#VALUE!</v>
      </c>
      <c r="BC181" s="21" t="e">
        <f t="shared" si="219"/>
        <v>#VALUE!</v>
      </c>
      <c r="BD181" s="21" t="str">
        <f t="shared" si="6"/>
        <v>-</v>
      </c>
      <c r="BE181" s="22" t="s">
        <v>289</v>
      </c>
      <c r="BF181" s="22" t="s">
        <v>290</v>
      </c>
      <c r="BG181" s="22"/>
      <c r="BH181" s="22"/>
      <c r="BI181" s="23"/>
      <c r="BJ181" s="22"/>
      <c r="BK181" s="20" t="str">
        <f t="shared" si="7"/>
        <v>ATENDE</v>
      </c>
      <c r="BL181" s="20" t="str">
        <f t="shared" si="8"/>
        <v>ATENDE</v>
      </c>
      <c r="BM181" s="20" t="str">
        <f t="shared" si="9"/>
        <v>ATENDE</v>
      </c>
      <c r="BN181" s="20" t="str">
        <f t="shared" si="10"/>
        <v>ATENDE</v>
      </c>
      <c r="BO181" s="24" t="str">
        <f t="shared" si="11"/>
        <v>C2</v>
      </c>
      <c r="BP181" s="24" t="str">
        <f t="shared" si="80"/>
        <v>P4</v>
      </c>
      <c r="BQ181" s="25" t="e">
        <f t="shared" si="13"/>
        <v>#VALUE!</v>
      </c>
      <c r="BR181" s="22" t="s">
        <v>291</v>
      </c>
      <c r="BS181" s="22" t="s">
        <v>292</v>
      </c>
      <c r="BT181" s="24">
        <f>IF(BP181="-","-",_xlfn.XLOOKUP(BP181,ABNT5101!$B$4:$B$9,ABNT5101!$C$4:$C$9))</f>
        <v>7.5</v>
      </c>
      <c r="BU181" s="24">
        <f>IF(BP181="-","-",_xlfn.XLOOKUP(BP181,ABNT5101!$B$4:$B$9,ABNT5101!$D$4:$D$9))</f>
        <v>1.5</v>
      </c>
      <c r="BV181" s="20" t="str">
        <f t="shared" si="14"/>
        <v>ATENDE</v>
      </c>
      <c r="BW181" s="20" t="str">
        <f t="shared" si="15"/>
        <v>ATENDE</v>
      </c>
      <c r="BX181" s="20" t="str">
        <f t="shared" si="16"/>
        <v>ATENDE</v>
      </c>
      <c r="BY181" s="24" t="s">
        <v>136</v>
      </c>
      <c r="BZ181" s="25" t="e">
        <f t="shared" si="31"/>
        <v>#VALUE!</v>
      </c>
      <c r="CA181" s="24" t="s">
        <v>293</v>
      </c>
      <c r="CB181" s="20" t="s">
        <v>294</v>
      </c>
      <c r="CC181" s="20" t="str">
        <f>IF(BY181="-","-",_xlfn.XLOOKUP(BY181,ABNT5101!$B$4:$B$9,ABNT5101!$C$4:$C$9))</f>
        <v>-</v>
      </c>
      <c r="CD181" s="24" t="str">
        <f>IF(BY181="-","-",_xlfn.XLOOKUP(BY181,ABNT5101!$B$4:$B$9,ABNT5101!$D$4:$D$9))</f>
        <v>-</v>
      </c>
      <c r="CE181" s="20" t="str">
        <f t="shared" si="18"/>
        <v>-</v>
      </c>
      <c r="CF181" s="20" t="str">
        <f t="shared" si="19"/>
        <v>-</v>
      </c>
      <c r="CG181" s="20" t="str">
        <f t="shared" si="20"/>
        <v>-</v>
      </c>
      <c r="CH181" s="26" t="e">
        <f>_xlfn.XLOOKUP(CI181,'Banco de dados'!$B:$B,'Banco de dados'!$D:$D)</f>
        <v>#N/A</v>
      </c>
      <c r="CI181" s="27" t="s">
        <v>295</v>
      </c>
      <c r="CJ181" s="26" t="e">
        <f>_xlfn.XLOOKUP(CI181,'Banco de dados'!$B:$B,'Banco de dados'!$E:$E)</f>
        <v>#N/A</v>
      </c>
      <c r="CK181" s="26"/>
      <c r="CL181" s="26" t="e">
        <f>IF(CK181="-","-",_xlfn.XLOOKUP(CK181,'Banco de dados'!$B:$B,'Banco de dados'!$E:$E))</f>
        <v>#N/A</v>
      </c>
      <c r="CM181" s="28">
        <f t="shared" si="21"/>
        <v>5</v>
      </c>
      <c r="CN181" s="26" t="e">
        <f>_xlfn.XLOOKUP(CI181,'Banco de dados'!$B:$B,'Banco de dados'!$H:$H)</f>
        <v>#N/A</v>
      </c>
      <c r="CO181" s="26" t="e">
        <f t="array" aca="1" ref="CO181" ca="1">_xludf.XLOOKUP(CK181,'Banco de dados'!$B:$B,'Banco de dados'!$H:$H)</f>
        <v>#NAME?</v>
      </c>
      <c r="CP181" s="26" t="e">
        <f t="array" aca="1" ref="CP181" ca="1">_xludf.XLOOKUP(CI181,'Banco de dados'!$B:$B,'Banco de dados'!$F:$F)</f>
        <v>#NAME?</v>
      </c>
      <c r="CQ181" s="26" t="e">
        <f t="array" aca="1" ref="CQ181" ca="1">_xludf.XLOOKUP(CK181,'Banco de dados'!$B:$B,'Banco de dados'!$F:$F)</f>
        <v>#NAME?</v>
      </c>
      <c r="CR181" s="27">
        <v>270</v>
      </c>
      <c r="CS181" s="27"/>
      <c r="CT181" s="26" t="str">
        <f>IF(AG181=0.5,"Suporte",IF(AND(AG181&gt;='Braços de IP'!$B$9,AG181&lt;='Braços de IP'!$D$9),'Braços de IP'!$E$9,IF(AND(AG181&gt;='Braços de IP'!$B$10,AG181&lt;='Braços de IP'!$D$10),'Braços de IP'!$E$10,IF(AND(AG181&gt;='Braços de IP'!$B$11,AG181&lt;='Braços de IP'!$D$11),'Braços de IP'!$E$11,IF(AND(AG181&gt;='Braços de IP'!$B$12,AG181&lt;='Braços de IP'!$D$12),'Braços de IP'!$E$12,IF(AND(AG181&gt;='Braços de IP'!$B$13,AG181&lt;='Braços de IP'!$D$13),'Braços de IP'!$E$13,IF(AND(AG181&gt;='Braços de IP'!$B$14,AG181&lt;='Braços de IP'!$D$14),'Braços de IP'!$E$14,"ERRO")))))))</f>
        <v>Médio I</v>
      </c>
      <c r="CU181" s="27"/>
      <c r="CV181" s="26" t="str">
        <f>IF($CU181="","",VLOOKUP($CU181,'Braços de IP'!$E$9:$I$15,2,0))</f>
        <v/>
      </c>
      <c r="CW181" s="29" t="str">
        <f>IF($CU181="","",VLOOKUP($CU181,'Braços de IP'!$E$9:$I$15,5,0))</f>
        <v/>
      </c>
      <c r="CX181" s="26"/>
      <c r="CY181" s="26"/>
      <c r="CZ181" s="26"/>
      <c r="DA181" s="26"/>
      <c r="DB181" s="26"/>
      <c r="DC181" s="26"/>
      <c r="DD181" s="30" t="e">
        <f t="shared" si="22"/>
        <v>#N/A</v>
      </c>
      <c r="DE181" s="31">
        <f t="shared" si="23"/>
        <v>186</v>
      </c>
      <c r="DF181" s="30" t="e">
        <f t="shared" si="24"/>
        <v>#N/A</v>
      </c>
      <c r="DG181" s="32" t="e">
        <f t="shared" si="25"/>
        <v>#N/A</v>
      </c>
      <c r="DH181" s="33" t="s">
        <v>143</v>
      </c>
      <c r="DI181" s="34"/>
      <c r="DJ181" s="35"/>
      <c r="DK181" s="16" t="s">
        <v>144</v>
      </c>
      <c r="DL181" s="16"/>
    </row>
    <row r="182" spans="1:124" ht="15.75" hidden="1" customHeight="1" x14ac:dyDescent="0.25">
      <c r="A182" s="1" t="s">
        <v>296</v>
      </c>
      <c r="B182" s="15">
        <v>406</v>
      </c>
      <c r="C182" s="15" t="s">
        <v>146</v>
      </c>
      <c r="D182" s="16" t="s">
        <v>297</v>
      </c>
      <c r="E182" s="16">
        <v>-8.1134489999999992</v>
      </c>
      <c r="F182" s="16">
        <v>-34.895780999999999</v>
      </c>
      <c r="G182" s="16" t="s">
        <v>205</v>
      </c>
      <c r="H182" s="16" t="s">
        <v>136</v>
      </c>
      <c r="I182" s="16" t="s">
        <v>149</v>
      </c>
      <c r="J182" s="16" t="s">
        <v>137</v>
      </c>
      <c r="K182" s="16">
        <v>186</v>
      </c>
      <c r="L182" s="16" t="s">
        <v>138</v>
      </c>
      <c r="M182" s="16">
        <v>0</v>
      </c>
      <c r="N182" s="16"/>
      <c r="O182" s="16">
        <v>3</v>
      </c>
      <c r="P182" s="17">
        <v>3.2</v>
      </c>
      <c r="Q182" s="17">
        <v>9.1</v>
      </c>
      <c r="R182" s="16"/>
      <c r="S182" s="16"/>
      <c r="T182" s="16">
        <v>9</v>
      </c>
      <c r="U182" s="17">
        <v>3.3</v>
      </c>
      <c r="V182" s="16">
        <v>1.4</v>
      </c>
      <c r="W182" s="16"/>
      <c r="X182" s="16"/>
      <c r="Y182" s="16">
        <v>0</v>
      </c>
      <c r="Z182" s="16">
        <v>0</v>
      </c>
      <c r="AA182" s="16" t="s">
        <v>298</v>
      </c>
      <c r="AB182" s="16" t="s">
        <v>140</v>
      </c>
      <c r="AC182" s="16">
        <v>42</v>
      </c>
      <c r="AD182" s="16">
        <v>9.9</v>
      </c>
      <c r="AE182" s="16">
        <v>2</v>
      </c>
      <c r="AF182" s="16">
        <v>0.6</v>
      </c>
      <c r="AG182" s="16">
        <v>2.8</v>
      </c>
      <c r="AH182" s="16"/>
      <c r="AI182" s="16"/>
      <c r="AJ182" s="16"/>
      <c r="AK182" s="16"/>
      <c r="AL182" s="16"/>
      <c r="AM182" s="16">
        <v>1</v>
      </c>
      <c r="AN182" s="16" t="s">
        <v>139</v>
      </c>
      <c r="AO182" s="16">
        <v>42</v>
      </c>
      <c r="AP182" s="16">
        <v>5</v>
      </c>
      <c r="AQ182" s="16">
        <v>0</v>
      </c>
      <c r="AR182" s="17" t="s">
        <v>136</v>
      </c>
      <c r="AS182" s="19">
        <f t="shared" si="3"/>
        <v>2</v>
      </c>
      <c r="AT182" s="19"/>
      <c r="AU182" s="19">
        <f>VLOOKUP(G182,ABNT5101!$I$3:$J$9,2)</f>
        <v>20</v>
      </c>
      <c r="AV182" s="19">
        <f>VLOOKUP(G182,ABNT5101!$I$3:$M$9,5)</f>
        <v>0.28000000000000003</v>
      </c>
      <c r="AW182" s="17" t="str">
        <f>_xlfn.XLOOKUP(G182,ABNT5101!I:I,ABNT5101!L:L)</f>
        <v>-</v>
      </c>
      <c r="AX182" s="17">
        <f>_xlfn.XLOOKUP(G182,ABNT5101!$I:$I,ABNT5101!M:M)</f>
        <v>0.28000000000000003</v>
      </c>
      <c r="AY182" s="17" t="str">
        <f>_xlfn.XLOOKUP(G182,ABNT5101!$I:$I,ABNT5101!N:N)</f>
        <v>-</v>
      </c>
      <c r="AZ182" s="17">
        <f>_xlfn.XLOOKUP(G182,ABNT5101!$I:$I,ABNT5101!O:O)</f>
        <v>14</v>
      </c>
      <c r="BA182" s="20" t="str">
        <f t="shared" si="4"/>
        <v>ATENDE</v>
      </c>
      <c r="BB182" s="21" t="e">
        <f t="shared" ref="BB182:BC182" si="220">BE182/AU182-1</f>
        <v>#VALUE!</v>
      </c>
      <c r="BC182" s="21" t="e">
        <f t="shared" si="220"/>
        <v>#VALUE!</v>
      </c>
      <c r="BD182" s="21" t="str">
        <f t="shared" si="6"/>
        <v>-</v>
      </c>
      <c r="BE182" s="22" t="s">
        <v>299</v>
      </c>
      <c r="BF182" s="22" t="s">
        <v>300</v>
      </c>
      <c r="BG182" s="22" t="s">
        <v>301</v>
      </c>
      <c r="BH182" s="22" t="s">
        <v>300</v>
      </c>
      <c r="BI182" s="23"/>
      <c r="BJ182" s="22"/>
      <c r="BK182" s="20" t="str">
        <f t="shared" si="7"/>
        <v>ATENDE</v>
      </c>
      <c r="BL182" s="20" t="str">
        <f t="shared" si="8"/>
        <v>ATENDE</v>
      </c>
      <c r="BM182" s="20" t="str">
        <f t="shared" si="9"/>
        <v>ATENDE</v>
      </c>
      <c r="BN182" s="20" t="str">
        <f t="shared" si="10"/>
        <v>ATENDE</v>
      </c>
      <c r="BO182" s="24" t="str">
        <f t="shared" si="11"/>
        <v>C2</v>
      </c>
      <c r="BP182" s="24" t="str">
        <f t="shared" si="80"/>
        <v>P5</v>
      </c>
      <c r="BQ182" s="25" t="e">
        <f t="shared" si="13"/>
        <v>#VALUE!</v>
      </c>
      <c r="BR182" s="22" t="s">
        <v>302</v>
      </c>
      <c r="BS182" s="22" t="s">
        <v>303</v>
      </c>
      <c r="BT182" s="24">
        <f>IF(BP182="-","-",_xlfn.XLOOKUP(BP182,ABNT5101!$B$4:$B$9,ABNT5101!$C$4:$C$9))</f>
        <v>5</v>
      </c>
      <c r="BU182" s="24">
        <f>IF(BP182="-","-",_xlfn.XLOOKUP(BP182,ABNT5101!$B$4:$B$9,ABNT5101!$D$4:$D$9))</f>
        <v>1</v>
      </c>
      <c r="BV182" s="20" t="str">
        <f t="shared" si="14"/>
        <v>ATENDE</v>
      </c>
      <c r="BW182" s="20" t="str">
        <f t="shared" si="15"/>
        <v>ATENDE</v>
      </c>
      <c r="BX182" s="20" t="str">
        <f t="shared" si="16"/>
        <v>ATENDE</v>
      </c>
      <c r="BY182" s="24" t="s">
        <v>136</v>
      </c>
      <c r="BZ182" s="25" t="e">
        <f t="shared" si="31"/>
        <v>#VALUE!</v>
      </c>
      <c r="CA182" s="24" t="s">
        <v>304</v>
      </c>
      <c r="CB182" s="24" t="s">
        <v>305</v>
      </c>
      <c r="CC182" s="20" t="str">
        <f>IF(BY182="-","-",_xlfn.XLOOKUP(BY182,ABNT5101!$B$4:$B$9,ABNT5101!$C$4:$C$9))</f>
        <v>-</v>
      </c>
      <c r="CD182" s="24" t="str">
        <f>IF(BY182="-","-",_xlfn.XLOOKUP(BY182,ABNT5101!$B$4:$B$9,ABNT5101!$D$4:$D$9))</f>
        <v>-</v>
      </c>
      <c r="CE182" s="20" t="str">
        <f t="shared" si="18"/>
        <v>-</v>
      </c>
      <c r="CF182" s="20" t="str">
        <f t="shared" si="19"/>
        <v>-</v>
      </c>
      <c r="CG182" s="20" t="str">
        <f t="shared" si="20"/>
        <v>-</v>
      </c>
      <c r="CH182" s="26" t="str">
        <f>_xlfn.XLOOKUP(CI182,'Banco de dados'!$B:$B,'Banco de dados'!$D:$D)</f>
        <v>LEDSTAR</v>
      </c>
      <c r="CI182" s="27" t="s">
        <v>306</v>
      </c>
      <c r="CJ182" s="26" t="str">
        <f>_xlfn.XLOOKUP(CI182,'Banco de dados'!$B:$B,'Banco de dados'!$E:$E)</f>
        <v>LUM LED SL VT 9.1 72W</v>
      </c>
      <c r="CK182" s="26" t="s">
        <v>306</v>
      </c>
      <c r="CL182" s="26" t="str">
        <f>IF(CK182="-","-",_xlfn.XLOOKUP(CK182,'Banco de dados'!$B:$B,'Banco de dados'!$E:$E))</f>
        <v>LUM LED SL VT 9.1 72W</v>
      </c>
      <c r="CM182" s="28">
        <f t="shared" si="21"/>
        <v>2</v>
      </c>
      <c r="CN182" s="26">
        <f>_xlfn.XLOOKUP(CI182,'Banco de dados'!$B:$B,'Banco de dados'!$H:$H)</f>
        <v>72</v>
      </c>
      <c r="CO182" s="26" t="e">
        <f t="array" aca="1" ref="CO182" ca="1">_xludf.XLOOKUP(CK182,'Banco de dados'!$B:$B,'Banco de dados'!$H:$H)</f>
        <v>#NAME?</v>
      </c>
      <c r="CP182" s="26" t="e">
        <f t="array" aca="1" ref="CP182" ca="1">_xludf.XLOOKUP(CI182,'Banco de dados'!$B:$B,'Banco de dados'!$F:$F)</f>
        <v>#NAME?</v>
      </c>
      <c r="CQ182" s="26" t="e">
        <f t="array" aca="1" ref="CQ182" ca="1">_xludf.XLOOKUP(CK182,'Banco de dados'!$B:$B,'Banco de dados'!$F:$F)</f>
        <v>#NAME?</v>
      </c>
      <c r="CR182" s="27">
        <v>271</v>
      </c>
      <c r="CS182" s="27"/>
      <c r="CT182" s="26" t="str">
        <f>IF(AG182=0.5,"Suporte",IF(AND(AG182&gt;='Braços de IP'!$B$9,AG182&lt;='Braços de IP'!$D$9),'Braços de IP'!$E$9,IF(AND(AG182&gt;='Braços de IP'!$B$10,AG182&lt;='Braços de IP'!$D$10),'Braços de IP'!$E$10,IF(AND(AG182&gt;='Braços de IP'!$B$11,AG182&lt;='Braços de IP'!$D$11),'Braços de IP'!$E$11,IF(AND(AG182&gt;='Braços de IP'!$B$12,AG182&lt;='Braços de IP'!$D$12),'Braços de IP'!$E$12,IF(AND(AG182&gt;='Braços de IP'!$B$13,AG182&lt;='Braços de IP'!$D$13),'Braços de IP'!$E$13,IF(AND(AG182&gt;='Braços de IP'!$B$14,AG182&lt;='Braços de IP'!$D$14),'Braços de IP'!$E$14,"ERRO")))))))</f>
        <v>Longo I</v>
      </c>
      <c r="CU182" s="27"/>
      <c r="CV182" s="26" t="str">
        <f>IF($CU182="","",VLOOKUP($CU182,'Braços de IP'!$E$9:$I$15,2,0))</f>
        <v/>
      </c>
      <c r="CW182" s="29" t="str">
        <f>IF($CU182="","",VLOOKUP($CU182,'Braços de IP'!$E$9:$I$15,5,0))</f>
        <v/>
      </c>
      <c r="CX182" s="26"/>
      <c r="CY182" s="26"/>
      <c r="CZ182" s="26"/>
      <c r="DA182" s="26"/>
      <c r="DB182" s="26"/>
      <c r="DC182" s="26"/>
      <c r="DD182" s="30">
        <f t="shared" si="22"/>
        <v>72</v>
      </c>
      <c r="DE182" s="31">
        <f t="shared" si="23"/>
        <v>186</v>
      </c>
      <c r="DF182" s="30">
        <f t="shared" si="24"/>
        <v>516</v>
      </c>
      <c r="DG182" s="32">
        <f t="shared" si="25"/>
        <v>0.61290322580645162</v>
      </c>
      <c r="DH182" s="33" t="s">
        <v>143</v>
      </c>
      <c r="DI182" s="34"/>
      <c r="DJ182" s="35"/>
      <c r="DK182" s="16" t="s">
        <v>144</v>
      </c>
      <c r="DL182" s="16"/>
    </row>
    <row r="183" spans="1:124" ht="15.75" hidden="1" customHeight="1" x14ac:dyDescent="0.25">
      <c r="A183" s="1" t="s">
        <v>296</v>
      </c>
      <c r="B183" s="15">
        <v>406</v>
      </c>
      <c r="C183" s="15" t="s">
        <v>146</v>
      </c>
      <c r="D183" s="16" t="s">
        <v>297</v>
      </c>
      <c r="E183" s="16">
        <v>-8.1134489999999992</v>
      </c>
      <c r="F183" s="16">
        <v>-34.895780999999999</v>
      </c>
      <c r="G183" s="16" t="s">
        <v>205</v>
      </c>
      <c r="H183" s="16" t="s">
        <v>136</v>
      </c>
      <c r="I183" s="16" t="s">
        <v>149</v>
      </c>
      <c r="J183" s="16" t="s">
        <v>137</v>
      </c>
      <c r="K183" s="16">
        <v>186</v>
      </c>
      <c r="L183" s="16" t="s">
        <v>138</v>
      </c>
      <c r="M183" s="16">
        <v>0</v>
      </c>
      <c r="N183" s="16"/>
      <c r="O183" s="16">
        <v>3</v>
      </c>
      <c r="P183" s="17">
        <v>3.2</v>
      </c>
      <c r="Q183" s="17">
        <v>9.1</v>
      </c>
      <c r="R183" s="16"/>
      <c r="S183" s="16"/>
      <c r="T183" s="16">
        <v>9</v>
      </c>
      <c r="U183" s="17">
        <v>3.3</v>
      </c>
      <c r="V183" s="16">
        <v>1.4</v>
      </c>
      <c r="W183" s="16"/>
      <c r="X183" s="16"/>
      <c r="Y183" s="16">
        <v>0</v>
      </c>
      <c r="Z183" s="16">
        <v>0</v>
      </c>
      <c r="AA183" s="16" t="s">
        <v>298</v>
      </c>
      <c r="AB183" s="16" t="s">
        <v>140</v>
      </c>
      <c r="AC183" s="16">
        <v>42</v>
      </c>
      <c r="AD183" s="16">
        <v>9.9</v>
      </c>
      <c r="AE183" s="16">
        <v>2</v>
      </c>
      <c r="AF183" s="16">
        <v>0.6</v>
      </c>
      <c r="AG183" s="16">
        <v>2.8</v>
      </c>
      <c r="AH183" s="16"/>
      <c r="AI183" s="16"/>
      <c r="AJ183" s="16"/>
      <c r="AK183" s="16"/>
      <c r="AL183" s="16"/>
      <c r="AM183" s="16">
        <v>1</v>
      </c>
      <c r="AN183" s="16" t="s">
        <v>139</v>
      </c>
      <c r="AO183" s="16">
        <v>42</v>
      </c>
      <c r="AP183" s="16">
        <v>5</v>
      </c>
      <c r="AQ183" s="16">
        <v>0</v>
      </c>
      <c r="AR183" s="17" t="s">
        <v>136</v>
      </c>
      <c r="AS183" s="19">
        <f t="shared" si="3"/>
        <v>2</v>
      </c>
      <c r="AT183" s="19"/>
      <c r="AU183" s="19">
        <f>VLOOKUP(G183,ABNT5101!$I$3:$J$9,2)</f>
        <v>20</v>
      </c>
      <c r="AV183" s="19">
        <f>VLOOKUP(G183,ABNT5101!$I$3:$M$9,5)</f>
        <v>0.28000000000000003</v>
      </c>
      <c r="AW183" s="17" t="str">
        <f>_xlfn.XLOOKUP(G183,ABNT5101!I:I,ABNT5101!L:L)</f>
        <v>-</v>
      </c>
      <c r="AX183" s="17">
        <f>_xlfn.XLOOKUP(G183,ABNT5101!$I:$I,ABNT5101!M:M)</f>
        <v>0.28000000000000003</v>
      </c>
      <c r="AY183" s="17" t="str">
        <f>_xlfn.XLOOKUP(G183,ABNT5101!$I:$I,ABNT5101!N:N)</f>
        <v>-</v>
      </c>
      <c r="AZ183" s="17">
        <f>_xlfn.XLOOKUP(G183,ABNT5101!$I:$I,ABNT5101!O:O)</f>
        <v>14</v>
      </c>
      <c r="BA183" s="20" t="str">
        <f t="shared" si="4"/>
        <v>ATENDE</v>
      </c>
      <c r="BB183" s="21" t="e">
        <f t="shared" ref="BB183:BC183" si="221">BE183/AU183-1</f>
        <v>#VALUE!</v>
      </c>
      <c r="BC183" s="21" t="e">
        <f t="shared" si="221"/>
        <v>#VALUE!</v>
      </c>
      <c r="BD183" s="21" t="str">
        <f t="shared" si="6"/>
        <v>-</v>
      </c>
      <c r="BE183" s="22" t="s">
        <v>307</v>
      </c>
      <c r="BF183" s="22" t="s">
        <v>308</v>
      </c>
      <c r="BG183" s="22" t="s">
        <v>309</v>
      </c>
      <c r="BH183" s="22" t="s">
        <v>310</v>
      </c>
      <c r="BI183" s="23"/>
      <c r="BJ183" s="22"/>
      <c r="BK183" s="20" t="str">
        <f t="shared" si="7"/>
        <v>ATENDE</v>
      </c>
      <c r="BL183" s="20" t="str">
        <f t="shared" si="8"/>
        <v>ATENDE</v>
      </c>
      <c r="BM183" s="20" t="str">
        <f t="shared" si="9"/>
        <v>ATENDE</v>
      </c>
      <c r="BN183" s="20" t="str">
        <f t="shared" si="10"/>
        <v>ATENDE</v>
      </c>
      <c r="BO183" s="24" t="str">
        <f t="shared" si="11"/>
        <v>C2</v>
      </c>
      <c r="BP183" s="24" t="str">
        <f t="shared" si="80"/>
        <v>P5</v>
      </c>
      <c r="BQ183" s="25" t="e">
        <f t="shared" si="13"/>
        <v>#VALUE!</v>
      </c>
      <c r="BR183" s="22" t="s">
        <v>311</v>
      </c>
      <c r="BS183" s="22" t="s">
        <v>312</v>
      </c>
      <c r="BT183" s="24">
        <f>IF(BP183="-","-",_xlfn.XLOOKUP(BP183,ABNT5101!$B$4:$B$9,ABNT5101!$C$4:$C$9))</f>
        <v>5</v>
      </c>
      <c r="BU183" s="24">
        <f>IF(BP183="-","-",_xlfn.XLOOKUP(BP183,ABNT5101!$B$4:$B$9,ABNT5101!$D$4:$D$9))</f>
        <v>1</v>
      </c>
      <c r="BV183" s="20" t="str">
        <f t="shared" si="14"/>
        <v>ATENDE</v>
      </c>
      <c r="BW183" s="20" t="str">
        <f t="shared" si="15"/>
        <v>ATENDE</v>
      </c>
      <c r="BX183" s="20" t="str">
        <f t="shared" si="16"/>
        <v>ATENDE</v>
      </c>
      <c r="BY183" s="24" t="s">
        <v>136</v>
      </c>
      <c r="BZ183" s="25" t="e">
        <f t="shared" si="31"/>
        <v>#VALUE!</v>
      </c>
      <c r="CA183" s="24" t="s">
        <v>313</v>
      </c>
      <c r="CB183" s="24" t="s">
        <v>314</v>
      </c>
      <c r="CC183" s="20" t="str">
        <f>IF(BY183="-","-",_xlfn.XLOOKUP(BY183,ABNT5101!$B$4:$B$9,ABNT5101!$C$4:$C$9))</f>
        <v>-</v>
      </c>
      <c r="CD183" s="24" t="str">
        <f>IF(BY183="-","-",_xlfn.XLOOKUP(BY183,ABNT5101!$B$4:$B$9,ABNT5101!$D$4:$D$9))</f>
        <v>-</v>
      </c>
      <c r="CE183" s="20" t="str">
        <f t="shared" si="18"/>
        <v>-</v>
      </c>
      <c r="CF183" s="20" t="str">
        <f t="shared" si="19"/>
        <v>-</v>
      </c>
      <c r="CG183" s="20" t="str">
        <f t="shared" si="20"/>
        <v>-</v>
      </c>
      <c r="CH183" s="26" t="str">
        <f>_xlfn.XLOOKUP(CI183,'Banco de dados'!$B:$B,'Banco de dados'!$D:$D)</f>
        <v>SX LIGHTING</v>
      </c>
      <c r="CI183" s="27" t="s">
        <v>315</v>
      </c>
      <c r="CJ183" s="26" t="str">
        <f>_xlfn.XLOOKUP(CI183,'Banco de dados'!$B:$B,'Banco de dados'!$E:$E)</f>
        <v>SXINLPP080K50L12CZF7PHF</v>
      </c>
      <c r="CK183" s="26" t="s">
        <v>315</v>
      </c>
      <c r="CL183" s="26" t="str">
        <f>IF(CK183="-","-",_xlfn.XLOOKUP(CK183,'Banco de dados'!$B:$B,'Banco de dados'!$E:$E))</f>
        <v>SXINLPP080K50L12CZF7PHF</v>
      </c>
      <c r="CM183" s="28">
        <f t="shared" si="21"/>
        <v>2</v>
      </c>
      <c r="CN183" s="26">
        <f>_xlfn.XLOOKUP(CI183,'Banco de dados'!$B:$B,'Banco de dados'!$H:$H)</f>
        <v>79</v>
      </c>
      <c r="CO183" s="26" t="e">
        <f t="array" aca="1" ref="CO183" ca="1">_xludf.XLOOKUP(CK183,'Banco de dados'!$B:$B,'Banco de dados'!$H:$H)</f>
        <v>#NAME?</v>
      </c>
      <c r="CP183" s="26" t="e">
        <f t="array" aca="1" ref="CP183" ca="1">_xludf.XLOOKUP(CI183,'Banco de dados'!$B:$B,'Banco de dados'!$F:$F)</f>
        <v>#NAME?</v>
      </c>
      <c r="CQ183" s="26" t="e">
        <f t="array" aca="1" ref="CQ183" ca="1">_xludf.XLOOKUP(CK183,'Banco de dados'!$B:$B,'Banco de dados'!$F:$F)</f>
        <v>#NAME?</v>
      </c>
      <c r="CR183" s="27">
        <v>272</v>
      </c>
      <c r="CS183" s="27"/>
      <c r="CT183" s="26" t="str">
        <f>IF(AG183=0.5,"Suporte",IF(AND(AG183&gt;='Braços de IP'!$B$9,AG183&lt;='Braços de IP'!$D$9),'Braços de IP'!$E$9,IF(AND(AG183&gt;='Braços de IP'!$B$10,AG183&lt;='Braços de IP'!$D$10),'Braços de IP'!$E$10,IF(AND(AG183&gt;='Braços de IP'!$B$11,AG183&lt;='Braços de IP'!$D$11),'Braços de IP'!$E$11,IF(AND(AG183&gt;='Braços de IP'!$B$12,AG183&lt;='Braços de IP'!$D$12),'Braços de IP'!$E$12,IF(AND(AG183&gt;='Braços de IP'!$B$13,AG183&lt;='Braços de IP'!$D$13),'Braços de IP'!$E$13,IF(AND(AG183&gt;='Braços de IP'!$B$14,AG183&lt;='Braços de IP'!$D$14),'Braços de IP'!$E$14,"ERRO")))))))</f>
        <v>Longo I</v>
      </c>
      <c r="CU183" s="27"/>
      <c r="CV183" s="26" t="str">
        <f>IF($CU183="","",VLOOKUP($CU183,'Braços de IP'!$E$9:$I$15,2,0))</f>
        <v/>
      </c>
      <c r="CW183" s="29" t="str">
        <f>IF($CU183="","",VLOOKUP($CU183,'Braços de IP'!$E$9:$I$15,5,0))</f>
        <v/>
      </c>
      <c r="CX183" s="26"/>
      <c r="CY183" s="26"/>
      <c r="CZ183" s="26"/>
      <c r="DA183" s="26"/>
      <c r="DB183" s="26"/>
      <c r="DC183" s="26"/>
      <c r="DD183" s="30">
        <f t="shared" si="22"/>
        <v>79</v>
      </c>
      <c r="DE183" s="31">
        <f t="shared" si="23"/>
        <v>186</v>
      </c>
      <c r="DF183" s="30">
        <f t="shared" si="24"/>
        <v>530</v>
      </c>
      <c r="DG183" s="32">
        <f t="shared" si="25"/>
        <v>0.57526881720430101</v>
      </c>
      <c r="DH183" s="33" t="s">
        <v>143</v>
      </c>
      <c r="DI183" s="34"/>
      <c r="DJ183" s="35"/>
      <c r="DK183" s="16" t="s">
        <v>144</v>
      </c>
      <c r="DL183" s="16"/>
    </row>
    <row r="184" spans="1:124" ht="15.75" hidden="1" customHeight="1" x14ac:dyDescent="0.25">
      <c r="A184" s="1" t="s">
        <v>296</v>
      </c>
      <c r="B184" s="15">
        <v>406</v>
      </c>
      <c r="C184" s="15" t="s">
        <v>146</v>
      </c>
      <c r="D184" s="16" t="s">
        <v>297</v>
      </c>
      <c r="E184" s="16">
        <v>-8.1134489999999992</v>
      </c>
      <c r="F184" s="16">
        <v>-34.895780999999999</v>
      </c>
      <c r="G184" s="16" t="s">
        <v>205</v>
      </c>
      <c r="H184" s="16" t="s">
        <v>136</v>
      </c>
      <c r="I184" s="16" t="s">
        <v>149</v>
      </c>
      <c r="J184" s="16" t="s">
        <v>137</v>
      </c>
      <c r="K184" s="16">
        <v>186</v>
      </c>
      <c r="L184" s="16" t="s">
        <v>138</v>
      </c>
      <c r="M184" s="16">
        <v>0</v>
      </c>
      <c r="N184" s="16"/>
      <c r="O184" s="16">
        <v>3</v>
      </c>
      <c r="P184" s="17">
        <v>3.2</v>
      </c>
      <c r="Q184" s="17">
        <v>9.1</v>
      </c>
      <c r="R184" s="16"/>
      <c r="S184" s="16"/>
      <c r="T184" s="16">
        <v>9</v>
      </c>
      <c r="U184" s="17">
        <v>3.3</v>
      </c>
      <c r="V184" s="16">
        <v>1.4</v>
      </c>
      <c r="W184" s="16"/>
      <c r="X184" s="16"/>
      <c r="Y184" s="16">
        <v>0</v>
      </c>
      <c r="Z184" s="16">
        <v>0</v>
      </c>
      <c r="AA184" s="16" t="s">
        <v>298</v>
      </c>
      <c r="AB184" s="16" t="s">
        <v>140</v>
      </c>
      <c r="AC184" s="16">
        <v>42</v>
      </c>
      <c r="AD184" s="16">
        <v>9.9</v>
      </c>
      <c r="AE184" s="16">
        <v>2</v>
      </c>
      <c r="AF184" s="16">
        <v>0.6</v>
      </c>
      <c r="AG184" s="16">
        <v>2.8</v>
      </c>
      <c r="AH184" s="16"/>
      <c r="AI184" s="16"/>
      <c r="AJ184" s="16"/>
      <c r="AK184" s="16"/>
      <c r="AL184" s="16"/>
      <c r="AM184" s="16">
        <v>1</v>
      </c>
      <c r="AN184" s="16" t="s">
        <v>139</v>
      </c>
      <c r="AO184" s="16">
        <v>42</v>
      </c>
      <c r="AP184" s="16">
        <v>5</v>
      </c>
      <c r="AQ184" s="16">
        <v>0</v>
      </c>
      <c r="AR184" s="17" t="s">
        <v>136</v>
      </c>
      <c r="AS184" s="19">
        <f t="shared" si="3"/>
        <v>2</v>
      </c>
      <c r="AT184" s="19"/>
      <c r="AU184" s="19">
        <f>VLOOKUP(G184,ABNT5101!$I$3:$J$9,2)</f>
        <v>20</v>
      </c>
      <c r="AV184" s="19">
        <f>VLOOKUP(G184,ABNT5101!$I$3:$M$9,5)</f>
        <v>0.28000000000000003</v>
      </c>
      <c r="AW184" s="17" t="str">
        <f>_xlfn.XLOOKUP(G184,ABNT5101!I:I,ABNT5101!L:L)</f>
        <v>-</v>
      </c>
      <c r="AX184" s="17">
        <f>_xlfn.XLOOKUP(G184,ABNT5101!$I:$I,ABNT5101!M:M)</f>
        <v>0.28000000000000003</v>
      </c>
      <c r="AY184" s="17" t="str">
        <f>_xlfn.XLOOKUP(G184,ABNT5101!$I:$I,ABNT5101!N:N)</f>
        <v>-</v>
      </c>
      <c r="AZ184" s="17">
        <f>_xlfn.XLOOKUP(G184,ABNT5101!$I:$I,ABNT5101!O:O)</f>
        <v>14</v>
      </c>
      <c r="BA184" s="20" t="str">
        <f t="shared" si="4"/>
        <v>ATENDE</v>
      </c>
      <c r="BB184" s="21" t="e">
        <f t="shared" ref="BB184:BC184" si="222">BE184/AU184-1</f>
        <v>#VALUE!</v>
      </c>
      <c r="BC184" s="21" t="e">
        <f t="shared" si="222"/>
        <v>#VALUE!</v>
      </c>
      <c r="BD184" s="21" t="str">
        <f t="shared" si="6"/>
        <v>-</v>
      </c>
      <c r="BE184" s="22" t="s">
        <v>316</v>
      </c>
      <c r="BF184" s="22" t="s">
        <v>263</v>
      </c>
      <c r="BG184" s="22" t="s">
        <v>317</v>
      </c>
      <c r="BH184" s="22" t="s">
        <v>318</v>
      </c>
      <c r="BI184" s="23"/>
      <c r="BJ184" s="22"/>
      <c r="BK184" s="20" t="str">
        <f t="shared" si="7"/>
        <v>ATENDE</v>
      </c>
      <c r="BL184" s="20" t="str">
        <f t="shared" si="8"/>
        <v>ATENDE</v>
      </c>
      <c r="BM184" s="20" t="str">
        <f t="shared" si="9"/>
        <v>ATENDE</v>
      </c>
      <c r="BN184" s="20" t="str">
        <f t="shared" si="10"/>
        <v>ATENDE</v>
      </c>
      <c r="BO184" s="24" t="str">
        <f t="shared" si="11"/>
        <v>C2</v>
      </c>
      <c r="BP184" s="24" t="str">
        <f t="shared" si="80"/>
        <v>P5</v>
      </c>
      <c r="BQ184" s="25" t="e">
        <f t="shared" si="13"/>
        <v>#VALUE!</v>
      </c>
      <c r="BR184" s="22" t="s">
        <v>319</v>
      </c>
      <c r="BS184" s="22" t="s">
        <v>320</v>
      </c>
      <c r="BT184" s="24">
        <f>IF(BP184="-","-",_xlfn.XLOOKUP(BP184,ABNT5101!$B$4:$B$9,ABNT5101!$C$4:$C$9))</f>
        <v>5</v>
      </c>
      <c r="BU184" s="24">
        <f>IF(BP184="-","-",_xlfn.XLOOKUP(BP184,ABNT5101!$B$4:$B$9,ABNT5101!$D$4:$D$9))</f>
        <v>1</v>
      </c>
      <c r="BV184" s="20" t="str">
        <f t="shared" si="14"/>
        <v>ATENDE</v>
      </c>
      <c r="BW184" s="20" t="str">
        <f t="shared" si="15"/>
        <v>ATENDE</v>
      </c>
      <c r="BX184" s="20" t="str">
        <f t="shared" si="16"/>
        <v>ATENDE</v>
      </c>
      <c r="BY184" s="24" t="s">
        <v>136</v>
      </c>
      <c r="BZ184" s="25" t="e">
        <f t="shared" si="31"/>
        <v>#VALUE!</v>
      </c>
      <c r="CA184" s="24" t="s">
        <v>321</v>
      </c>
      <c r="CB184" s="24" t="s">
        <v>322</v>
      </c>
      <c r="CC184" s="20" t="str">
        <f>IF(BY184="-","-",_xlfn.XLOOKUP(BY184,ABNT5101!$B$4:$B$9,ABNT5101!$C$4:$C$9))</f>
        <v>-</v>
      </c>
      <c r="CD184" s="24" t="str">
        <f>IF(BY184="-","-",_xlfn.XLOOKUP(BY184,ABNT5101!$B$4:$B$9,ABNT5101!$D$4:$D$9))</f>
        <v>-</v>
      </c>
      <c r="CE184" s="20" t="str">
        <f t="shared" si="18"/>
        <v>-</v>
      </c>
      <c r="CF184" s="20" t="str">
        <f t="shared" si="19"/>
        <v>-</v>
      </c>
      <c r="CG184" s="20" t="str">
        <f t="shared" si="20"/>
        <v>-</v>
      </c>
      <c r="CH184" s="26" t="e">
        <f>_xlfn.XLOOKUP(CI184,'Banco de dados'!$B:$B,'Banco de dados'!$D:$D)</f>
        <v>#N/A</v>
      </c>
      <c r="CI184" s="27" t="s">
        <v>323</v>
      </c>
      <c r="CJ184" s="26" t="e">
        <f>_xlfn.XLOOKUP(CI184,'Banco de dados'!$B:$B,'Banco de dados'!$E:$E)</f>
        <v>#N/A</v>
      </c>
      <c r="CK184" s="26" t="s">
        <v>324</v>
      </c>
      <c r="CL184" s="26" t="str">
        <f>IF(CK184="-","-",_xlfn.XLOOKUP(CK184,'Banco de dados'!$B:$B,'Banco de dados'!$E:$E))</f>
        <v>SIGSAGPTLRRSSNDL_60W_73IBBRS
1-10C1MUN6.5</v>
      </c>
      <c r="CM184" s="28">
        <f t="shared" si="21"/>
        <v>2</v>
      </c>
      <c r="CN184" s="26" t="e">
        <f>_xlfn.XLOOKUP(CI184,'Banco de dados'!$B:$B,'Banco de dados'!$H:$H)</f>
        <v>#N/A</v>
      </c>
      <c r="CO184" s="26" t="e">
        <f t="array" aca="1" ref="CO184" ca="1">_xludf.XLOOKUP(CK184,'Banco de dados'!$B:$B,'Banco de dados'!$H:$H)</f>
        <v>#NAME?</v>
      </c>
      <c r="CP184" s="26" t="e">
        <f t="array" aca="1" ref="CP184" ca="1">_xludf.XLOOKUP(CI184,'Banco de dados'!$B:$B,'Banco de dados'!$F:$F)</f>
        <v>#NAME?</v>
      </c>
      <c r="CQ184" s="26" t="e">
        <f t="array" aca="1" ref="CQ184" ca="1">_xludf.XLOOKUP(CK184,'Banco de dados'!$B:$B,'Banco de dados'!$F:$F)</f>
        <v>#NAME?</v>
      </c>
      <c r="CR184" s="27">
        <v>273</v>
      </c>
      <c r="CS184" s="27"/>
      <c r="CT184" s="26" t="str">
        <f>IF(AG184=0.5,"Suporte",IF(AND(AG184&gt;='Braços de IP'!$B$9,AG184&lt;='Braços de IP'!$D$9),'Braços de IP'!$E$9,IF(AND(AG184&gt;='Braços de IP'!$B$10,AG184&lt;='Braços de IP'!$D$10),'Braços de IP'!$E$10,IF(AND(AG184&gt;='Braços de IP'!$B$11,AG184&lt;='Braços de IP'!$D$11),'Braços de IP'!$E$11,IF(AND(AG184&gt;='Braços de IP'!$B$12,AG184&lt;='Braços de IP'!$D$12),'Braços de IP'!$E$12,IF(AND(AG184&gt;='Braços de IP'!$B$13,AG184&lt;='Braços de IP'!$D$13),'Braços de IP'!$E$13,IF(AND(AG184&gt;='Braços de IP'!$B$14,AG184&lt;='Braços de IP'!$D$14),'Braços de IP'!$E$14,"ERRO")))))))</f>
        <v>Longo I</v>
      </c>
      <c r="CU184" s="27"/>
      <c r="CV184" s="26" t="str">
        <f>IF($CU184="","",VLOOKUP($CU184,'Braços de IP'!$E$9:$I$15,2,0))</f>
        <v/>
      </c>
      <c r="CW184" s="29" t="str">
        <f>IF($CU184="","",VLOOKUP($CU184,'Braços de IP'!$E$9:$I$15,5,0))</f>
        <v/>
      </c>
      <c r="CX184" s="26"/>
      <c r="CY184" s="26"/>
      <c r="CZ184" s="26"/>
      <c r="DA184" s="26"/>
      <c r="DB184" s="26"/>
      <c r="DC184" s="26"/>
      <c r="DD184" s="30" t="e">
        <f t="shared" si="22"/>
        <v>#N/A</v>
      </c>
      <c r="DE184" s="31">
        <f t="shared" si="23"/>
        <v>186</v>
      </c>
      <c r="DF184" s="30" t="e">
        <f t="shared" si="24"/>
        <v>#N/A</v>
      </c>
      <c r="DG184" s="32" t="e">
        <f t="shared" si="25"/>
        <v>#N/A</v>
      </c>
      <c r="DH184" s="33" t="s">
        <v>143</v>
      </c>
      <c r="DI184" s="34"/>
      <c r="DJ184" s="35"/>
      <c r="DK184" s="16" t="s">
        <v>144</v>
      </c>
      <c r="DL184" s="16"/>
    </row>
    <row r="185" spans="1:124" ht="15.75" hidden="1" customHeight="1" x14ac:dyDescent="0.25">
      <c r="A185" s="1" t="s">
        <v>173</v>
      </c>
      <c r="B185" s="15">
        <v>407</v>
      </c>
      <c r="C185" s="15" t="s">
        <v>174</v>
      </c>
      <c r="D185" s="16" t="s">
        <v>325</v>
      </c>
      <c r="E185" s="16">
        <v>-8.11355</v>
      </c>
      <c r="F185" s="16">
        <v>-34.899183999999998</v>
      </c>
      <c r="G185" s="16" t="s">
        <v>153</v>
      </c>
      <c r="H185" s="16" t="s">
        <v>136</v>
      </c>
      <c r="I185" s="16" t="s">
        <v>136</v>
      </c>
      <c r="J185" s="16" t="s">
        <v>137</v>
      </c>
      <c r="K185" s="16">
        <v>96</v>
      </c>
      <c r="L185" s="16" t="s">
        <v>138</v>
      </c>
      <c r="M185" s="16">
        <v>0</v>
      </c>
      <c r="N185" s="16"/>
      <c r="O185" s="16">
        <v>1</v>
      </c>
      <c r="P185" s="17"/>
      <c r="Q185" s="17">
        <v>5.5</v>
      </c>
      <c r="R185" s="16"/>
      <c r="S185" s="16"/>
      <c r="T185" s="16"/>
      <c r="U185" s="17"/>
      <c r="V185" s="16">
        <v>0</v>
      </c>
      <c r="W185" s="16"/>
      <c r="X185" s="16"/>
      <c r="Y185" s="16">
        <v>0</v>
      </c>
      <c r="Z185" s="16">
        <v>0</v>
      </c>
      <c r="AA185" s="16" t="s">
        <v>139</v>
      </c>
      <c r="AB185" s="16" t="s">
        <v>140</v>
      </c>
      <c r="AC185" s="16">
        <v>40</v>
      </c>
      <c r="AD185" s="16">
        <v>12</v>
      </c>
      <c r="AE185" s="16">
        <v>1</v>
      </c>
      <c r="AF185" s="16">
        <v>0</v>
      </c>
      <c r="AG185" s="16">
        <v>2.5</v>
      </c>
      <c r="AH185" s="16"/>
      <c r="AI185" s="16"/>
      <c r="AJ185" s="16"/>
      <c r="AK185" s="16"/>
      <c r="AL185" s="16"/>
      <c r="AM185" s="16">
        <v>0</v>
      </c>
      <c r="AN185" s="16"/>
      <c r="AO185" s="16">
        <v>0</v>
      </c>
      <c r="AP185" s="16">
        <v>0</v>
      </c>
      <c r="AQ185" s="16">
        <v>0</v>
      </c>
      <c r="AR185" s="17" t="s">
        <v>136</v>
      </c>
      <c r="AS185" s="19">
        <f t="shared" si="3"/>
        <v>0</v>
      </c>
      <c r="AT185" s="19"/>
      <c r="AU185" s="19">
        <f>VLOOKUP(G185,ABNT5101!$I$3:$J$9,2)</f>
        <v>15</v>
      </c>
      <c r="AV185" s="19">
        <f>VLOOKUP(G185,ABNT5101!$I$3:$M$9,5)</f>
        <v>0.18</v>
      </c>
      <c r="AW185" s="17" t="str">
        <f>_xlfn.XLOOKUP(G185,ABNT5101!I:I,ABNT5101!L:L)</f>
        <v>-</v>
      </c>
      <c r="AX185" s="17">
        <f>_xlfn.XLOOKUP(G185,ABNT5101!$I:$I,ABNT5101!M:M)</f>
        <v>0.18</v>
      </c>
      <c r="AY185" s="17" t="str">
        <f>_xlfn.XLOOKUP(G185,ABNT5101!$I:$I,ABNT5101!N:N)</f>
        <v>-</v>
      </c>
      <c r="AZ185" s="17">
        <f>_xlfn.XLOOKUP(G185,ABNT5101!$I:$I,ABNT5101!O:O)</f>
        <v>15</v>
      </c>
      <c r="BA185" s="20" t="str">
        <f t="shared" si="4"/>
        <v>ATENDE</v>
      </c>
      <c r="BB185" s="21" t="e">
        <f t="shared" ref="BB185:BC185" si="223">BE185/AU185-1</f>
        <v>#VALUE!</v>
      </c>
      <c r="BC185" s="21" t="e">
        <f t="shared" si="223"/>
        <v>#VALUE!</v>
      </c>
      <c r="BD185" s="21" t="str">
        <f t="shared" si="6"/>
        <v>-</v>
      </c>
      <c r="BE185" s="55" t="s">
        <v>326</v>
      </c>
      <c r="BF185" s="55" t="s">
        <v>327</v>
      </c>
      <c r="BG185" s="22"/>
      <c r="BH185" s="22"/>
      <c r="BI185" s="23"/>
      <c r="BJ185" s="22"/>
      <c r="BK185" s="20" t="str">
        <f t="shared" si="7"/>
        <v>ATENDE</v>
      </c>
      <c r="BL185" s="20" t="str">
        <f t="shared" si="8"/>
        <v>ATENDE</v>
      </c>
      <c r="BM185" s="20" t="str">
        <f t="shared" si="9"/>
        <v>ATENDE</v>
      </c>
      <c r="BN185" s="20" t="str">
        <f t="shared" si="10"/>
        <v>ATENDE</v>
      </c>
      <c r="BO185" s="24" t="str">
        <f t="shared" si="11"/>
        <v>C3</v>
      </c>
      <c r="BP185" s="24" t="str">
        <f t="shared" si="80"/>
        <v>-</v>
      </c>
      <c r="BQ185" s="25" t="e">
        <f t="shared" si="13"/>
        <v>#VALUE!</v>
      </c>
      <c r="BR185" s="22"/>
      <c r="BS185" s="22"/>
      <c r="BT185" s="24" t="str">
        <f>IF(BP185="-","-",_xlfn.XLOOKUP(BP185,ABNT5101!$B$4:$B$9,ABNT5101!$C$4:$C$9))</f>
        <v>-</v>
      </c>
      <c r="BU185" s="24" t="str">
        <f>IF(BP185="-","-",_xlfn.XLOOKUP(BP185,ABNT5101!$B$4:$B$9,ABNT5101!$D$4:$D$9))</f>
        <v>-</v>
      </c>
      <c r="BV185" s="20" t="str">
        <f t="shared" si="14"/>
        <v>-</v>
      </c>
      <c r="BW185" s="20" t="str">
        <f t="shared" si="15"/>
        <v>-</v>
      </c>
      <c r="BX185" s="20" t="str">
        <f t="shared" si="16"/>
        <v>-</v>
      </c>
      <c r="BY185" s="24" t="s">
        <v>136</v>
      </c>
      <c r="BZ185" s="25" t="e">
        <f t="shared" si="31"/>
        <v>#VALUE!</v>
      </c>
      <c r="CA185" s="24"/>
      <c r="CB185" s="24"/>
      <c r="CC185" s="20" t="str">
        <f>IF(BY185="-","-",_xlfn.XLOOKUP(BY185,ABNT5101!$B$4:$B$9,ABNT5101!$C$4:$C$9))</f>
        <v>-</v>
      </c>
      <c r="CD185" s="24" t="str">
        <f>IF(BY185="-","-",_xlfn.XLOOKUP(BY185,ABNT5101!$B$4:$B$9,ABNT5101!$D$4:$D$9))</f>
        <v>-</v>
      </c>
      <c r="CE185" s="20" t="str">
        <f t="shared" si="18"/>
        <v>-</v>
      </c>
      <c r="CF185" s="20" t="str">
        <f t="shared" si="19"/>
        <v>-</v>
      </c>
      <c r="CG185" s="20" t="str">
        <f t="shared" si="20"/>
        <v>-</v>
      </c>
      <c r="CH185" s="26" t="str">
        <f>_xlfn.XLOOKUP(CI185,'Banco de dados'!$B:$B,'Banco de dados'!$D:$D)</f>
        <v>LEDSTAR</v>
      </c>
      <c r="CI185" s="27" t="s">
        <v>328</v>
      </c>
      <c r="CJ185" s="26" t="str">
        <f>_xlfn.XLOOKUP(CI185,'Banco de dados'!$B:$B,'Banco de dados'!$E:$E)</f>
        <v>LUM LED SL VT 9.1 120W</v>
      </c>
      <c r="CK185" s="26"/>
      <c r="CL185" s="26" t="e">
        <f>IF(CK185="-","-",_xlfn.XLOOKUP(CK185,'Banco de dados'!$B:$B,'Banco de dados'!$E:$E))</f>
        <v>#N/A</v>
      </c>
      <c r="CM185" s="28">
        <f t="shared" si="21"/>
        <v>1</v>
      </c>
      <c r="CN185" s="26">
        <f>_xlfn.XLOOKUP(CI185,'Banco de dados'!$B:$B,'Banco de dados'!$H:$H)</f>
        <v>120</v>
      </c>
      <c r="CO185" s="26" t="e">
        <f t="array" aca="1" ref="CO185" ca="1">_xludf.XLOOKUP(CK185,'Banco de dados'!$B:$B,'Banco de dados'!$H:$H)</f>
        <v>#NAME?</v>
      </c>
      <c r="CP185" s="26" t="e">
        <f t="array" aca="1" ref="CP185" ca="1">_xludf.XLOOKUP(CI185,'Banco de dados'!$B:$B,'Banco de dados'!$F:$F)</f>
        <v>#NAME?</v>
      </c>
      <c r="CQ185" s="26" t="e">
        <f t="array" aca="1" ref="CQ185" ca="1">_xludf.XLOOKUP(CK185,'Banco de dados'!$B:$B,'Banco de dados'!$F:$F)</f>
        <v>#NAME?</v>
      </c>
      <c r="CR185" s="27">
        <v>274</v>
      </c>
      <c r="CS185" s="27"/>
      <c r="CT185" s="26" t="str">
        <f>IF(AG185=0.5,"Suporte",IF(AND(AG185&gt;='Braços de IP'!$B$9,AG185&lt;='Braços de IP'!$D$9),'Braços de IP'!$E$9,IF(AND(AG185&gt;='Braços de IP'!$B$10,AG185&lt;='Braços de IP'!$D$10),'Braços de IP'!$E$10,IF(AND(AG185&gt;='Braços de IP'!$B$11,AG185&lt;='Braços de IP'!$D$11),'Braços de IP'!$E$11,IF(AND(AG185&gt;='Braços de IP'!$B$12,AG185&lt;='Braços de IP'!$D$12),'Braços de IP'!$E$12,IF(AND(AG185&gt;='Braços de IP'!$B$13,AG185&lt;='Braços de IP'!$D$13),'Braços de IP'!$E$13,IF(AND(AG185&gt;='Braços de IP'!$B$14,AG185&lt;='Braços de IP'!$D$14),'Braços de IP'!$E$14,"ERRO")))))))</f>
        <v>Médio II</v>
      </c>
      <c r="CU185" s="27"/>
      <c r="CV185" s="26" t="str">
        <f>IF($CU185="","",VLOOKUP($CU185,'Braços de IP'!$E$9:$I$15,2,0))</f>
        <v/>
      </c>
      <c r="CW185" s="29" t="str">
        <f>IF($CU185="","",VLOOKUP($CU185,'Braços de IP'!$E$9:$I$15,5,0))</f>
        <v/>
      </c>
      <c r="CX185" s="26"/>
      <c r="CY185" s="26"/>
      <c r="CZ185" s="26"/>
      <c r="DA185" s="26"/>
      <c r="DB185" s="26"/>
      <c r="DC185" s="26"/>
      <c r="DD185" s="30">
        <f t="shared" si="22"/>
        <v>120</v>
      </c>
      <c r="DE185" s="31">
        <f t="shared" si="23"/>
        <v>96</v>
      </c>
      <c r="DF185" s="30">
        <f t="shared" si="24"/>
        <v>216</v>
      </c>
      <c r="DG185" s="32">
        <f t="shared" si="25"/>
        <v>-0.25</v>
      </c>
      <c r="DH185" s="33" t="s">
        <v>143</v>
      </c>
      <c r="DI185" s="34"/>
      <c r="DJ185" s="35"/>
      <c r="DK185" s="16" t="s">
        <v>144</v>
      </c>
      <c r="DL185" s="16"/>
      <c r="DM185" s="1"/>
      <c r="DN185" s="1"/>
      <c r="DO185" s="1"/>
      <c r="DP185" s="1"/>
      <c r="DQ185" s="1"/>
      <c r="DR185" s="1"/>
      <c r="DS185" s="1"/>
      <c r="DT185" s="1"/>
    </row>
    <row r="186" spans="1:124" ht="15.75" hidden="1" customHeight="1" x14ac:dyDescent="0.25">
      <c r="A186" s="1" t="s">
        <v>173</v>
      </c>
      <c r="B186" s="15">
        <v>407</v>
      </c>
      <c r="C186" s="15" t="s">
        <v>174</v>
      </c>
      <c r="D186" s="16" t="s">
        <v>325</v>
      </c>
      <c r="E186" s="16">
        <v>-8.11355</v>
      </c>
      <c r="F186" s="16">
        <v>-34.899183999999998</v>
      </c>
      <c r="G186" s="16" t="s">
        <v>153</v>
      </c>
      <c r="H186" s="16" t="s">
        <v>136</v>
      </c>
      <c r="I186" s="16" t="s">
        <v>136</v>
      </c>
      <c r="J186" s="16" t="s">
        <v>137</v>
      </c>
      <c r="K186" s="16">
        <v>96</v>
      </c>
      <c r="L186" s="16" t="s">
        <v>138</v>
      </c>
      <c r="M186" s="16">
        <v>0</v>
      </c>
      <c r="N186" s="16"/>
      <c r="O186" s="16">
        <v>1</v>
      </c>
      <c r="P186" s="17"/>
      <c r="Q186" s="17">
        <v>5.5</v>
      </c>
      <c r="R186" s="16"/>
      <c r="S186" s="16"/>
      <c r="T186" s="16"/>
      <c r="U186" s="17"/>
      <c r="V186" s="16">
        <v>0</v>
      </c>
      <c r="W186" s="16"/>
      <c r="X186" s="16"/>
      <c r="Y186" s="16">
        <v>0</v>
      </c>
      <c r="Z186" s="16">
        <v>0</v>
      </c>
      <c r="AA186" s="16" t="s">
        <v>139</v>
      </c>
      <c r="AB186" s="16" t="s">
        <v>140</v>
      </c>
      <c r="AC186" s="16">
        <v>40</v>
      </c>
      <c r="AD186" s="16">
        <v>12</v>
      </c>
      <c r="AE186" s="16">
        <v>1</v>
      </c>
      <c r="AF186" s="16">
        <v>0</v>
      </c>
      <c r="AG186" s="16">
        <v>2.5</v>
      </c>
      <c r="AH186" s="16"/>
      <c r="AI186" s="16"/>
      <c r="AJ186" s="16"/>
      <c r="AK186" s="16"/>
      <c r="AL186" s="16"/>
      <c r="AM186" s="16">
        <v>0</v>
      </c>
      <c r="AN186" s="16"/>
      <c r="AO186" s="16">
        <v>0</v>
      </c>
      <c r="AP186" s="16">
        <v>0</v>
      </c>
      <c r="AQ186" s="16">
        <v>0</v>
      </c>
      <c r="AR186" s="17" t="s">
        <v>136</v>
      </c>
      <c r="AS186" s="19">
        <f t="shared" si="3"/>
        <v>0</v>
      </c>
      <c r="AT186" s="19"/>
      <c r="AU186" s="19">
        <f>VLOOKUP(G186,ABNT5101!$I$3:$J$9,2)</f>
        <v>15</v>
      </c>
      <c r="AV186" s="19">
        <f>VLOOKUP(G186,ABNT5101!$I$3:$M$9,5)</f>
        <v>0.18</v>
      </c>
      <c r="AW186" s="17" t="str">
        <f>_xlfn.XLOOKUP(G186,ABNT5101!I:I,ABNT5101!L:L)</f>
        <v>-</v>
      </c>
      <c r="AX186" s="17">
        <f>_xlfn.XLOOKUP(G186,ABNT5101!$I:$I,ABNT5101!M:M)</f>
        <v>0.18</v>
      </c>
      <c r="AY186" s="17" t="str">
        <f>_xlfn.XLOOKUP(G186,ABNT5101!$I:$I,ABNT5101!N:N)</f>
        <v>-</v>
      </c>
      <c r="AZ186" s="17">
        <f>_xlfn.XLOOKUP(G186,ABNT5101!$I:$I,ABNT5101!O:O)</f>
        <v>15</v>
      </c>
      <c r="BA186" s="20" t="str">
        <f t="shared" si="4"/>
        <v>ATENDE</v>
      </c>
      <c r="BB186" s="21" t="e">
        <f t="shared" ref="BB186:BC186" si="224">BE186/AU186-1</f>
        <v>#VALUE!</v>
      </c>
      <c r="BC186" s="21" t="e">
        <f t="shared" si="224"/>
        <v>#VALUE!</v>
      </c>
      <c r="BD186" s="21" t="str">
        <f t="shared" si="6"/>
        <v>-</v>
      </c>
      <c r="BE186" s="55" t="s">
        <v>329</v>
      </c>
      <c r="BF186" s="55" t="s">
        <v>330</v>
      </c>
      <c r="BG186" s="22"/>
      <c r="BH186" s="22"/>
      <c r="BI186" s="23"/>
      <c r="BJ186" s="22"/>
      <c r="BK186" s="20" t="str">
        <f t="shared" si="7"/>
        <v>ATENDE</v>
      </c>
      <c r="BL186" s="20" t="str">
        <f t="shared" si="8"/>
        <v>ATENDE</v>
      </c>
      <c r="BM186" s="20" t="str">
        <f t="shared" si="9"/>
        <v>ATENDE</v>
      </c>
      <c r="BN186" s="20" t="str">
        <f t="shared" si="10"/>
        <v>ATENDE</v>
      </c>
      <c r="BO186" s="24" t="str">
        <f t="shared" si="11"/>
        <v>C3</v>
      </c>
      <c r="BP186" s="24" t="str">
        <f t="shared" si="80"/>
        <v>-</v>
      </c>
      <c r="BQ186" s="25" t="e">
        <f t="shared" si="13"/>
        <v>#VALUE!</v>
      </c>
      <c r="BR186" s="22"/>
      <c r="BS186" s="22"/>
      <c r="BT186" s="24" t="str">
        <f>IF(BP186="-","-",_xlfn.XLOOKUP(BP186,ABNT5101!$B$4:$B$9,ABNT5101!$C$4:$C$9))</f>
        <v>-</v>
      </c>
      <c r="BU186" s="24" t="str">
        <f>IF(BP186="-","-",_xlfn.XLOOKUP(BP186,ABNT5101!$B$4:$B$9,ABNT5101!$D$4:$D$9))</f>
        <v>-</v>
      </c>
      <c r="BV186" s="20" t="str">
        <f t="shared" si="14"/>
        <v>-</v>
      </c>
      <c r="BW186" s="20" t="str">
        <f t="shared" si="15"/>
        <v>-</v>
      </c>
      <c r="BX186" s="20" t="str">
        <f t="shared" si="16"/>
        <v>-</v>
      </c>
      <c r="BY186" s="24" t="s">
        <v>136</v>
      </c>
      <c r="BZ186" s="25" t="e">
        <f t="shared" si="31"/>
        <v>#VALUE!</v>
      </c>
      <c r="CA186" s="24"/>
      <c r="CB186" s="24"/>
      <c r="CC186" s="20" t="str">
        <f>IF(BY186="-","-",_xlfn.XLOOKUP(BY186,ABNT5101!$B$4:$B$9,ABNT5101!$C$4:$C$9))</f>
        <v>-</v>
      </c>
      <c r="CD186" s="24" t="str">
        <f>IF(BY186="-","-",_xlfn.XLOOKUP(BY186,ABNT5101!$B$4:$B$9,ABNT5101!$D$4:$D$9))</f>
        <v>-</v>
      </c>
      <c r="CE186" s="20" t="str">
        <f t="shared" si="18"/>
        <v>-</v>
      </c>
      <c r="CF186" s="20" t="str">
        <f t="shared" si="19"/>
        <v>-</v>
      </c>
      <c r="CG186" s="20" t="str">
        <f t="shared" si="20"/>
        <v>-</v>
      </c>
      <c r="CH186" s="26" t="str">
        <f>_xlfn.XLOOKUP(CI186,'Banco de dados'!$B:$B,'Banco de dados'!$D:$D)</f>
        <v>SX LIGHTING</v>
      </c>
      <c r="CI186" s="27" t="s">
        <v>331</v>
      </c>
      <c r="CJ186" s="26" t="str">
        <f>_xlfn.XLOOKUP(CI186,'Banco de dados'!$B:$B,'Banco de dados'!$E:$E)</f>
        <v>SXINLPP100K50L12CZF7PHF</v>
      </c>
      <c r="CK186" s="26"/>
      <c r="CL186" s="26" t="e">
        <f>IF(CK186="-","-",_xlfn.XLOOKUP(CK186,'Banco de dados'!$B:$B,'Banco de dados'!$E:$E))</f>
        <v>#N/A</v>
      </c>
      <c r="CM186" s="28">
        <f t="shared" si="21"/>
        <v>1</v>
      </c>
      <c r="CN186" s="26">
        <f>_xlfn.XLOOKUP(CI186,'Banco de dados'!$B:$B,'Banco de dados'!$H:$H)</f>
        <v>100</v>
      </c>
      <c r="CO186" s="26" t="e">
        <f t="array" aca="1" ref="CO186" ca="1">_xludf.XLOOKUP(CK186,'Banco de dados'!$B:$B,'Banco de dados'!$H:$H)</f>
        <v>#NAME?</v>
      </c>
      <c r="CP186" s="26" t="e">
        <f t="array" aca="1" ref="CP186" ca="1">_xludf.XLOOKUP(CI186,'Banco de dados'!$B:$B,'Banco de dados'!$F:$F)</f>
        <v>#NAME?</v>
      </c>
      <c r="CQ186" s="26" t="e">
        <f t="array" aca="1" ref="CQ186" ca="1">_xludf.XLOOKUP(CK186,'Banco de dados'!$B:$B,'Banco de dados'!$F:$F)</f>
        <v>#NAME?</v>
      </c>
      <c r="CR186" s="27">
        <v>275</v>
      </c>
      <c r="CS186" s="27"/>
      <c r="CT186" s="26" t="str">
        <f>IF(AG186=0.5,"Suporte",IF(AND(AG186&gt;='Braços de IP'!$B$9,AG186&lt;='Braços de IP'!$D$9),'Braços de IP'!$E$9,IF(AND(AG186&gt;='Braços de IP'!$B$10,AG186&lt;='Braços de IP'!$D$10),'Braços de IP'!$E$10,IF(AND(AG186&gt;='Braços de IP'!$B$11,AG186&lt;='Braços de IP'!$D$11),'Braços de IP'!$E$11,IF(AND(AG186&gt;='Braços de IP'!$B$12,AG186&lt;='Braços de IP'!$D$12),'Braços de IP'!$E$12,IF(AND(AG186&gt;='Braços de IP'!$B$13,AG186&lt;='Braços de IP'!$D$13),'Braços de IP'!$E$13,IF(AND(AG186&gt;='Braços de IP'!$B$14,AG186&lt;='Braços de IP'!$D$14),'Braços de IP'!$E$14,"ERRO")))))))</f>
        <v>Médio II</v>
      </c>
      <c r="CU186" s="27"/>
      <c r="CV186" s="26" t="str">
        <f>IF($CU186="","",VLOOKUP($CU186,'Braços de IP'!$E$9:$I$15,2,0))</f>
        <v/>
      </c>
      <c r="CW186" s="29" t="str">
        <f>IF($CU186="","",VLOOKUP($CU186,'Braços de IP'!$E$9:$I$15,5,0))</f>
        <v/>
      </c>
      <c r="CX186" s="26"/>
      <c r="CY186" s="26"/>
      <c r="CZ186" s="26"/>
      <c r="DA186" s="26"/>
      <c r="DB186" s="26"/>
      <c r="DC186" s="26"/>
      <c r="DD186" s="30">
        <f t="shared" si="22"/>
        <v>100</v>
      </c>
      <c r="DE186" s="31">
        <f t="shared" si="23"/>
        <v>96</v>
      </c>
      <c r="DF186" s="30">
        <f t="shared" si="24"/>
        <v>196</v>
      </c>
      <c r="DG186" s="32">
        <f t="shared" si="25"/>
        <v>-4.1666666666666741E-2</v>
      </c>
      <c r="DH186" s="33" t="s">
        <v>143</v>
      </c>
      <c r="DI186" s="34"/>
      <c r="DJ186" s="35"/>
      <c r="DK186" s="16" t="s">
        <v>144</v>
      </c>
      <c r="DL186" s="16"/>
      <c r="DM186" s="1"/>
      <c r="DN186" s="1"/>
      <c r="DO186" s="1"/>
      <c r="DP186" s="1"/>
      <c r="DQ186" s="1"/>
      <c r="DR186" s="1"/>
      <c r="DS186" s="1"/>
      <c r="DT186" s="1"/>
    </row>
    <row r="187" spans="1:124" ht="15.75" hidden="1" customHeight="1" x14ac:dyDescent="0.25">
      <c r="A187" s="1" t="s">
        <v>173</v>
      </c>
      <c r="B187" s="15">
        <v>407</v>
      </c>
      <c r="C187" s="15" t="s">
        <v>174</v>
      </c>
      <c r="D187" s="16" t="s">
        <v>325</v>
      </c>
      <c r="E187" s="16">
        <v>-8.11355</v>
      </c>
      <c r="F187" s="16">
        <v>-34.899183999999998</v>
      </c>
      <c r="G187" s="16" t="s">
        <v>153</v>
      </c>
      <c r="H187" s="16" t="s">
        <v>136</v>
      </c>
      <c r="I187" s="16" t="s">
        <v>136</v>
      </c>
      <c r="J187" s="16" t="s">
        <v>137</v>
      </c>
      <c r="K187" s="16">
        <v>96</v>
      </c>
      <c r="L187" s="16" t="s">
        <v>138</v>
      </c>
      <c r="M187" s="16">
        <v>0</v>
      </c>
      <c r="N187" s="16"/>
      <c r="O187" s="16">
        <v>1</v>
      </c>
      <c r="P187" s="17"/>
      <c r="Q187" s="17">
        <v>5.5</v>
      </c>
      <c r="R187" s="16"/>
      <c r="S187" s="16"/>
      <c r="T187" s="16"/>
      <c r="U187" s="17"/>
      <c r="V187" s="16">
        <v>0</v>
      </c>
      <c r="W187" s="16"/>
      <c r="X187" s="16"/>
      <c r="Y187" s="16">
        <v>0</v>
      </c>
      <c r="Z187" s="16">
        <v>0</v>
      </c>
      <c r="AA187" s="16" t="s">
        <v>139</v>
      </c>
      <c r="AB187" s="16" t="s">
        <v>140</v>
      </c>
      <c r="AC187" s="16">
        <v>40</v>
      </c>
      <c r="AD187" s="16">
        <v>12</v>
      </c>
      <c r="AE187" s="16">
        <v>1</v>
      </c>
      <c r="AF187" s="16">
        <v>0</v>
      </c>
      <c r="AG187" s="16">
        <v>2.5</v>
      </c>
      <c r="AH187" s="16"/>
      <c r="AI187" s="16"/>
      <c r="AJ187" s="16"/>
      <c r="AK187" s="16"/>
      <c r="AL187" s="16"/>
      <c r="AM187" s="16">
        <v>0</v>
      </c>
      <c r="AN187" s="16"/>
      <c r="AO187" s="16">
        <v>0</v>
      </c>
      <c r="AP187" s="16">
        <v>0</v>
      </c>
      <c r="AQ187" s="16">
        <v>0</v>
      </c>
      <c r="AR187" s="17" t="s">
        <v>136</v>
      </c>
      <c r="AS187" s="19">
        <f t="shared" si="3"/>
        <v>0</v>
      </c>
      <c r="AT187" s="19"/>
      <c r="AU187" s="19">
        <f>VLOOKUP(G187,ABNT5101!$I$3:$J$9,2)</f>
        <v>15</v>
      </c>
      <c r="AV187" s="19">
        <f>VLOOKUP(G187,ABNT5101!$I$3:$M$9,5)</f>
        <v>0.18</v>
      </c>
      <c r="AW187" s="17" t="str">
        <f>_xlfn.XLOOKUP(G187,ABNT5101!I:I,ABNT5101!L:L)</f>
        <v>-</v>
      </c>
      <c r="AX187" s="17">
        <f>_xlfn.XLOOKUP(G187,ABNT5101!$I:$I,ABNT5101!M:M)</f>
        <v>0.18</v>
      </c>
      <c r="AY187" s="17" t="str">
        <f>_xlfn.XLOOKUP(G187,ABNT5101!$I:$I,ABNT5101!N:N)</f>
        <v>-</v>
      </c>
      <c r="AZ187" s="17">
        <f>_xlfn.XLOOKUP(G187,ABNT5101!$I:$I,ABNT5101!O:O)</f>
        <v>15</v>
      </c>
      <c r="BA187" s="20" t="str">
        <f t="shared" si="4"/>
        <v>ATENDE</v>
      </c>
      <c r="BB187" s="21">
        <f t="shared" ref="BB187:BC187" si="225">BE187/AU187-1</f>
        <v>3074.0666666666666</v>
      </c>
      <c r="BC187" s="21" t="e">
        <f t="shared" si="225"/>
        <v>#VALUE!</v>
      </c>
      <c r="BD187" s="21" t="str">
        <f t="shared" si="6"/>
        <v>-</v>
      </c>
      <c r="BE187" s="56">
        <v>46126</v>
      </c>
      <c r="BF187" s="55" t="s">
        <v>332</v>
      </c>
      <c r="BG187" s="22"/>
      <c r="BH187" s="22"/>
      <c r="BI187" s="23"/>
      <c r="BJ187" s="22"/>
      <c r="BK187" s="20" t="str">
        <f t="shared" si="7"/>
        <v>ATENDE</v>
      </c>
      <c r="BL187" s="20" t="str">
        <f t="shared" si="8"/>
        <v>ATENDE</v>
      </c>
      <c r="BM187" s="20" t="str">
        <f t="shared" si="9"/>
        <v>ATENDE</v>
      </c>
      <c r="BN187" s="20" t="str">
        <f t="shared" si="10"/>
        <v>ATENDE</v>
      </c>
      <c r="BO187" s="24" t="str">
        <f t="shared" si="11"/>
        <v>C3</v>
      </c>
      <c r="BP187" s="24" t="str">
        <f t="shared" si="80"/>
        <v>-</v>
      </c>
      <c r="BQ187" s="25" t="e">
        <f t="shared" si="13"/>
        <v>#VALUE!</v>
      </c>
      <c r="BR187" s="53"/>
      <c r="BS187" s="22"/>
      <c r="BT187" s="24" t="str">
        <f>IF(BP187="-","-",_xlfn.XLOOKUP(BP187,ABNT5101!$B$4:$B$9,ABNT5101!$C$4:$C$9))</f>
        <v>-</v>
      </c>
      <c r="BU187" s="24" t="str">
        <f>IF(BP187="-","-",_xlfn.XLOOKUP(BP187,ABNT5101!$B$4:$B$9,ABNT5101!$D$4:$D$9))</f>
        <v>-</v>
      </c>
      <c r="BV187" s="20" t="str">
        <f t="shared" si="14"/>
        <v>-</v>
      </c>
      <c r="BW187" s="20" t="str">
        <f t="shared" si="15"/>
        <v>-</v>
      </c>
      <c r="BX187" s="20" t="str">
        <f t="shared" si="16"/>
        <v>-</v>
      </c>
      <c r="BY187" s="24" t="s">
        <v>136</v>
      </c>
      <c r="BZ187" s="25" t="e">
        <f t="shared" si="31"/>
        <v>#VALUE!</v>
      </c>
      <c r="CA187" s="24"/>
      <c r="CB187" s="24"/>
      <c r="CC187" s="20" t="str">
        <f>IF(BY187="-","-",_xlfn.XLOOKUP(BY187,ABNT5101!$B$4:$B$9,ABNT5101!$C$4:$C$9))</f>
        <v>-</v>
      </c>
      <c r="CD187" s="24" t="str">
        <f>IF(BY187="-","-",_xlfn.XLOOKUP(BY187,ABNT5101!$B$4:$B$9,ABNT5101!$D$4:$D$9))</f>
        <v>-</v>
      </c>
      <c r="CE187" s="20" t="str">
        <f t="shared" si="18"/>
        <v>-</v>
      </c>
      <c r="CF187" s="20" t="str">
        <f t="shared" si="19"/>
        <v>-</v>
      </c>
      <c r="CG187" s="20" t="str">
        <f t="shared" si="20"/>
        <v>-</v>
      </c>
      <c r="CH187" s="26" t="e">
        <f>_xlfn.XLOOKUP(CI187,'Banco de dados'!$B:$B,'Banco de dados'!$D:$D)</f>
        <v>#N/A</v>
      </c>
      <c r="CI187" s="27" t="s">
        <v>295</v>
      </c>
      <c r="CJ187" s="26" t="e">
        <f>_xlfn.XLOOKUP(CI187,'Banco de dados'!$B:$B,'Banco de dados'!$E:$E)</f>
        <v>#N/A</v>
      </c>
      <c r="CK187" s="26"/>
      <c r="CL187" s="26" t="e">
        <f>IF(CK187="-","-",_xlfn.XLOOKUP(CK187,'Banco de dados'!$B:$B,'Banco de dados'!$E:$E))</f>
        <v>#N/A</v>
      </c>
      <c r="CM187" s="28">
        <f t="shared" si="21"/>
        <v>1</v>
      </c>
      <c r="CN187" s="26" t="e">
        <f>_xlfn.XLOOKUP(CI187,'Banco de dados'!$B:$B,'Banco de dados'!$H:$H)</f>
        <v>#N/A</v>
      </c>
      <c r="CO187" s="26" t="e">
        <f t="array" aca="1" ref="CO187" ca="1">_xludf.XLOOKUP(CK187,'Banco de dados'!$B:$B,'Banco de dados'!$H:$H)</f>
        <v>#NAME?</v>
      </c>
      <c r="CP187" s="26" t="e">
        <f t="array" aca="1" ref="CP187" ca="1">_xludf.XLOOKUP(CI187,'Banco de dados'!$B:$B,'Banco de dados'!$F:$F)</f>
        <v>#NAME?</v>
      </c>
      <c r="CQ187" s="26" t="e">
        <f t="array" aca="1" ref="CQ187" ca="1">_xludf.XLOOKUP(CK187,'Banco de dados'!$B:$B,'Banco de dados'!$F:$F)</f>
        <v>#NAME?</v>
      </c>
      <c r="CR187" s="27">
        <v>276</v>
      </c>
      <c r="CS187" s="27"/>
      <c r="CT187" s="26" t="str">
        <f>IF(AG187=0.5,"Suporte",IF(AND(AG187&gt;='Braços de IP'!$B$9,AG187&lt;='Braços de IP'!$D$9),'Braços de IP'!$E$9,IF(AND(AG187&gt;='Braços de IP'!$B$10,AG187&lt;='Braços de IP'!$D$10),'Braços de IP'!$E$10,IF(AND(AG187&gt;='Braços de IP'!$B$11,AG187&lt;='Braços de IP'!$D$11),'Braços de IP'!$E$11,IF(AND(AG187&gt;='Braços de IP'!$B$12,AG187&lt;='Braços de IP'!$D$12),'Braços de IP'!$E$12,IF(AND(AG187&gt;='Braços de IP'!$B$13,AG187&lt;='Braços de IP'!$D$13),'Braços de IP'!$E$13,IF(AND(AG187&gt;='Braços de IP'!$B$14,AG187&lt;='Braços de IP'!$D$14),'Braços de IP'!$E$14,"ERRO")))))))</f>
        <v>Médio II</v>
      </c>
      <c r="CU187" s="27"/>
      <c r="CV187" s="26" t="str">
        <f>IF($CU187="","",VLOOKUP($CU187,'Braços de IP'!$E$9:$I$15,2,0))</f>
        <v/>
      </c>
      <c r="CW187" s="29" t="str">
        <f>IF($CU187="","",VLOOKUP($CU187,'Braços de IP'!$E$9:$I$15,5,0))</f>
        <v/>
      </c>
      <c r="CX187" s="26"/>
      <c r="CY187" s="26"/>
      <c r="CZ187" s="26"/>
      <c r="DA187" s="26"/>
      <c r="DB187" s="26"/>
      <c r="DC187" s="26"/>
      <c r="DD187" s="30" t="e">
        <f t="shared" si="22"/>
        <v>#N/A</v>
      </c>
      <c r="DE187" s="31">
        <f t="shared" si="23"/>
        <v>96</v>
      </c>
      <c r="DF187" s="30" t="e">
        <f t="shared" si="24"/>
        <v>#N/A</v>
      </c>
      <c r="DG187" s="32" t="e">
        <f t="shared" si="25"/>
        <v>#N/A</v>
      </c>
      <c r="DH187" s="33" t="s">
        <v>143</v>
      </c>
      <c r="DI187" s="34"/>
      <c r="DJ187" s="35"/>
      <c r="DK187" s="16" t="s">
        <v>144</v>
      </c>
      <c r="DL187" s="16"/>
      <c r="DM187" s="1"/>
      <c r="DN187" s="1"/>
      <c r="DO187" s="1"/>
      <c r="DP187" s="1"/>
      <c r="DQ187" s="1"/>
      <c r="DR187" s="1"/>
      <c r="DS187" s="1"/>
      <c r="DT187" s="1"/>
    </row>
    <row r="188" spans="1:124" ht="15.75" hidden="1" customHeight="1" x14ac:dyDescent="0.25">
      <c r="A188" s="1" t="s">
        <v>145</v>
      </c>
      <c r="B188" s="15">
        <v>408</v>
      </c>
      <c r="C188" s="15" t="s">
        <v>146</v>
      </c>
      <c r="D188" s="16" t="s">
        <v>333</v>
      </c>
      <c r="E188" s="16">
        <v>-8.1134819999999994</v>
      </c>
      <c r="F188" s="16">
        <v>-34.899166000000001</v>
      </c>
      <c r="G188" s="16" t="s">
        <v>160</v>
      </c>
      <c r="H188" s="16" t="s">
        <v>136</v>
      </c>
      <c r="I188" s="16" t="s">
        <v>135</v>
      </c>
      <c r="J188" s="16" t="s">
        <v>137</v>
      </c>
      <c r="K188" s="16">
        <v>115</v>
      </c>
      <c r="L188" s="16" t="s">
        <v>138</v>
      </c>
      <c r="M188" s="16">
        <v>0</v>
      </c>
      <c r="N188" s="16"/>
      <c r="O188" s="16">
        <v>2</v>
      </c>
      <c r="P188" s="17">
        <v>2.38</v>
      </c>
      <c r="Q188" s="17">
        <v>7.2</v>
      </c>
      <c r="R188" s="16"/>
      <c r="S188" s="16"/>
      <c r="T188" s="16"/>
      <c r="U188" s="17">
        <v>2.44</v>
      </c>
      <c r="V188" s="16">
        <v>0</v>
      </c>
      <c r="W188" s="16"/>
      <c r="X188" s="16"/>
      <c r="Y188" s="16">
        <v>0</v>
      </c>
      <c r="Z188" s="16">
        <v>0</v>
      </c>
      <c r="AA188" s="16" t="s">
        <v>139</v>
      </c>
      <c r="AB188" s="16" t="s">
        <v>140</v>
      </c>
      <c r="AC188" s="16">
        <v>37.5</v>
      </c>
      <c r="AD188" s="16">
        <v>6.45</v>
      </c>
      <c r="AE188" s="16">
        <v>1</v>
      </c>
      <c r="AF188" s="16">
        <v>0.7</v>
      </c>
      <c r="AG188" s="16">
        <v>2.2999999999999998</v>
      </c>
      <c r="AH188" s="16"/>
      <c r="AI188" s="16"/>
      <c r="AJ188" s="16"/>
      <c r="AK188" s="16"/>
      <c r="AL188" s="16"/>
      <c r="AM188" s="16">
        <v>0</v>
      </c>
      <c r="AN188" s="16"/>
      <c r="AO188" s="16">
        <v>0</v>
      </c>
      <c r="AP188" s="16">
        <v>0</v>
      </c>
      <c r="AQ188" s="16">
        <v>0</v>
      </c>
      <c r="AR188" s="17" t="s">
        <v>136</v>
      </c>
      <c r="AS188" s="19">
        <f t="shared" si="3"/>
        <v>0</v>
      </c>
      <c r="AT188" s="19"/>
      <c r="AU188" s="19">
        <f>VLOOKUP(G188,ABNT5101!$I$3:$J$9,2)</f>
        <v>10</v>
      </c>
      <c r="AV188" s="19">
        <f>VLOOKUP(G188,ABNT5101!$I$3:$M$9,5)</f>
        <v>0.18</v>
      </c>
      <c r="AW188" s="17" t="str">
        <f>_xlfn.XLOOKUP(G188,ABNT5101!I:I,ABNT5101!L:L)</f>
        <v>-</v>
      </c>
      <c r="AX188" s="17">
        <f>_xlfn.XLOOKUP(G188,ABNT5101!$I:$I,ABNT5101!M:M)</f>
        <v>0.18</v>
      </c>
      <c r="AY188" s="17" t="str">
        <f>_xlfn.XLOOKUP(G188,ABNT5101!$I:$I,ABNT5101!N:N)</f>
        <v>-</v>
      </c>
      <c r="AZ188" s="17">
        <f>_xlfn.XLOOKUP(G188,ABNT5101!$I:$I,ABNT5101!O:O)</f>
        <v>16</v>
      </c>
      <c r="BA188" s="20" t="str">
        <f t="shared" si="4"/>
        <v>ATENDE</v>
      </c>
      <c r="BB188" s="21" t="e">
        <f t="shared" ref="BB188:BC188" si="226">BE188/AU188-1</f>
        <v>#VALUE!</v>
      </c>
      <c r="BC188" s="21" t="e">
        <f t="shared" si="226"/>
        <v>#VALUE!</v>
      </c>
      <c r="BD188" s="21" t="str">
        <f t="shared" si="6"/>
        <v>-</v>
      </c>
      <c r="BE188" s="22" t="s">
        <v>334</v>
      </c>
      <c r="BF188" s="22" t="s">
        <v>251</v>
      </c>
      <c r="BG188" s="22"/>
      <c r="BH188" s="22"/>
      <c r="BI188" s="23"/>
      <c r="BJ188" s="22"/>
      <c r="BK188" s="20" t="str">
        <f t="shared" si="7"/>
        <v>ATENDE</v>
      </c>
      <c r="BL188" s="20" t="str">
        <f t="shared" si="8"/>
        <v>ATENDE</v>
      </c>
      <c r="BM188" s="20" t="str">
        <f t="shared" si="9"/>
        <v>ATENDE</v>
      </c>
      <c r="BN188" s="20" t="str">
        <f t="shared" si="10"/>
        <v>ATENDE</v>
      </c>
      <c r="BO188" s="24" t="str">
        <f t="shared" si="11"/>
        <v>C4</v>
      </c>
      <c r="BP188" s="24" t="str">
        <f t="shared" si="80"/>
        <v>P6</v>
      </c>
      <c r="BQ188" s="25" t="e">
        <f t="shared" si="13"/>
        <v>#VALUE!</v>
      </c>
      <c r="BR188" s="22" t="s">
        <v>335</v>
      </c>
      <c r="BS188" s="22" t="s">
        <v>336</v>
      </c>
      <c r="BT188" s="24">
        <f>IF(BP188="-","-",_xlfn.XLOOKUP(BP188,ABNT5101!$B$4:$B$9,ABNT5101!$C$4:$C$9))</f>
        <v>3</v>
      </c>
      <c r="BU188" s="24">
        <f>IF(BP188="-","-",_xlfn.XLOOKUP(BP188,ABNT5101!$B$4:$B$9,ABNT5101!$D$4:$D$9))</f>
        <v>0.6</v>
      </c>
      <c r="BV188" s="20" t="str">
        <f t="shared" si="14"/>
        <v>ATENDE</v>
      </c>
      <c r="BW188" s="20" t="str">
        <f t="shared" si="15"/>
        <v>ATENDE</v>
      </c>
      <c r="BX188" s="20" t="str">
        <f t="shared" si="16"/>
        <v>ATENDE</v>
      </c>
      <c r="BY188" s="24" t="s">
        <v>136</v>
      </c>
      <c r="BZ188" s="25" t="e">
        <f t="shared" si="31"/>
        <v>#VALUE!</v>
      </c>
      <c r="CA188" s="24" t="s">
        <v>337</v>
      </c>
      <c r="CB188" s="24" t="s">
        <v>338</v>
      </c>
      <c r="CC188" s="20" t="str">
        <f>IF(BY188="-","-",_xlfn.XLOOKUP(BY188,ABNT5101!$B$4:$B$9,ABNT5101!$C$4:$C$9))</f>
        <v>-</v>
      </c>
      <c r="CD188" s="24" t="str">
        <f>IF(BY188="-","-",_xlfn.XLOOKUP(BY188,ABNT5101!$B$4:$B$9,ABNT5101!$D$4:$D$9))</f>
        <v>-</v>
      </c>
      <c r="CE188" s="20" t="str">
        <f t="shared" si="18"/>
        <v>-</v>
      </c>
      <c r="CF188" s="20" t="str">
        <f t="shared" si="19"/>
        <v>-</v>
      </c>
      <c r="CG188" s="20" t="str">
        <f t="shared" si="20"/>
        <v>-</v>
      </c>
      <c r="CH188" s="26" t="str">
        <f>_xlfn.XLOOKUP(CI188,'Banco de dados'!$B:$B,'Banco de dados'!$D:$D)</f>
        <v>LEDSTAR</v>
      </c>
      <c r="CI188" s="27" t="s">
        <v>259</v>
      </c>
      <c r="CJ188" s="26" t="str">
        <f>_xlfn.XLOOKUP(CI188,'Banco de dados'!$B:$B,'Banco de dados'!$E:$E)</f>
        <v>LUM LED SL VT 9.1 44W</v>
      </c>
      <c r="CK188" s="26"/>
      <c r="CL188" s="26" t="e">
        <f>IF(CK188="-","-",_xlfn.XLOOKUP(CK188,'Banco de dados'!$B:$B,'Banco de dados'!$E:$E))</f>
        <v>#N/A</v>
      </c>
      <c r="CM188" s="28">
        <f t="shared" si="21"/>
        <v>1</v>
      </c>
      <c r="CN188" s="26">
        <f>_xlfn.XLOOKUP(CI188,'Banco de dados'!$B:$B,'Banco de dados'!$H:$H)</f>
        <v>44</v>
      </c>
      <c r="CO188" s="26" t="e">
        <f t="array" aca="1" ref="CO188" ca="1">_xludf.XLOOKUP(CK188,'Banco de dados'!$B:$B,'Banco de dados'!$H:$H)</f>
        <v>#NAME?</v>
      </c>
      <c r="CP188" s="26" t="e">
        <f t="array" aca="1" ref="CP188" ca="1">_xludf.XLOOKUP(CI188,'Banco de dados'!$B:$B,'Banco de dados'!$F:$F)</f>
        <v>#NAME?</v>
      </c>
      <c r="CQ188" s="26" t="e">
        <f t="array" aca="1" ref="CQ188" ca="1">_xludf.XLOOKUP(CK188,'Banco de dados'!$B:$B,'Banco de dados'!$F:$F)</f>
        <v>#NAME?</v>
      </c>
      <c r="CR188" s="27">
        <v>277</v>
      </c>
      <c r="CS188" s="27"/>
      <c r="CT188" s="26" t="str">
        <f>IF(AG188=0.5,"Suporte",IF(AND(AG188&gt;='Braços de IP'!$B$9,AG188&lt;='Braços de IP'!$D$9),'Braços de IP'!$E$9,IF(AND(AG188&gt;='Braços de IP'!$B$10,AG188&lt;='Braços de IP'!$D$10),'Braços de IP'!$E$10,IF(AND(AG188&gt;='Braços de IP'!$B$11,AG188&lt;='Braços de IP'!$D$11),'Braços de IP'!$E$11,IF(AND(AG188&gt;='Braços de IP'!$B$12,AG188&lt;='Braços de IP'!$D$12),'Braços de IP'!$E$12,IF(AND(AG188&gt;='Braços de IP'!$B$13,AG188&lt;='Braços de IP'!$D$13),'Braços de IP'!$E$13,IF(AND(AG188&gt;='Braços de IP'!$B$14,AG188&lt;='Braços de IP'!$D$14),'Braços de IP'!$E$14,"ERRO")))))))</f>
        <v>Médio II</v>
      </c>
      <c r="CU188" s="27"/>
      <c r="CV188" s="26" t="str">
        <f>IF($CU188="","",VLOOKUP($CU188,'Braços de IP'!$E$9:$I$15,2,0))</f>
        <v/>
      </c>
      <c r="CW188" s="29" t="str">
        <f>IF($CU188="","",VLOOKUP($CU188,'Braços de IP'!$E$9:$I$15,5,0))</f>
        <v/>
      </c>
      <c r="CX188" s="26"/>
      <c r="CY188" s="26"/>
      <c r="CZ188" s="26"/>
      <c r="DA188" s="26"/>
      <c r="DB188" s="26"/>
      <c r="DC188" s="26"/>
      <c r="DD188" s="30">
        <f t="shared" si="22"/>
        <v>44</v>
      </c>
      <c r="DE188" s="31">
        <f t="shared" si="23"/>
        <v>115</v>
      </c>
      <c r="DF188" s="30">
        <f t="shared" si="24"/>
        <v>159</v>
      </c>
      <c r="DG188" s="32">
        <f t="shared" si="25"/>
        <v>0.61739130434782608</v>
      </c>
      <c r="DH188" s="33" t="s">
        <v>143</v>
      </c>
      <c r="DI188" s="34"/>
      <c r="DJ188" s="35"/>
      <c r="DK188" s="16" t="s">
        <v>144</v>
      </c>
      <c r="DL188" s="16"/>
      <c r="DM188" s="1"/>
      <c r="DN188" s="1"/>
      <c r="DO188" s="1"/>
      <c r="DP188" s="1"/>
      <c r="DQ188" s="1"/>
      <c r="DR188" s="1"/>
      <c r="DS188" s="1"/>
      <c r="DT188" s="1"/>
    </row>
    <row r="189" spans="1:124" ht="15.75" hidden="1" customHeight="1" x14ac:dyDescent="0.25">
      <c r="A189" s="1" t="s">
        <v>145</v>
      </c>
      <c r="B189" s="15">
        <v>408</v>
      </c>
      <c r="C189" s="15" t="s">
        <v>146</v>
      </c>
      <c r="D189" s="16" t="s">
        <v>333</v>
      </c>
      <c r="E189" s="16">
        <v>-8.1134819999999994</v>
      </c>
      <c r="F189" s="16">
        <v>-34.899166000000001</v>
      </c>
      <c r="G189" s="16" t="s">
        <v>160</v>
      </c>
      <c r="H189" s="16" t="s">
        <v>136</v>
      </c>
      <c r="I189" s="16" t="s">
        <v>135</v>
      </c>
      <c r="J189" s="16" t="s">
        <v>137</v>
      </c>
      <c r="K189" s="16">
        <v>115</v>
      </c>
      <c r="L189" s="16" t="s">
        <v>138</v>
      </c>
      <c r="M189" s="16">
        <v>0</v>
      </c>
      <c r="N189" s="16"/>
      <c r="O189" s="16">
        <v>2</v>
      </c>
      <c r="P189" s="17">
        <v>2.38</v>
      </c>
      <c r="Q189" s="17">
        <v>7.2</v>
      </c>
      <c r="R189" s="16"/>
      <c r="S189" s="16"/>
      <c r="T189" s="16"/>
      <c r="U189" s="17">
        <v>2.44</v>
      </c>
      <c r="V189" s="16">
        <v>0</v>
      </c>
      <c r="W189" s="16"/>
      <c r="X189" s="16"/>
      <c r="Y189" s="16">
        <v>0</v>
      </c>
      <c r="Z189" s="16">
        <v>0</v>
      </c>
      <c r="AA189" s="16" t="s">
        <v>139</v>
      </c>
      <c r="AB189" s="16" t="s">
        <v>140</v>
      </c>
      <c r="AC189" s="16">
        <v>37.5</v>
      </c>
      <c r="AD189" s="16">
        <v>6.45</v>
      </c>
      <c r="AE189" s="16">
        <v>1</v>
      </c>
      <c r="AF189" s="16">
        <v>0.7</v>
      </c>
      <c r="AG189" s="16">
        <v>2.2999999999999998</v>
      </c>
      <c r="AH189" s="16"/>
      <c r="AI189" s="16"/>
      <c r="AJ189" s="16"/>
      <c r="AK189" s="16"/>
      <c r="AL189" s="16"/>
      <c r="AM189" s="16">
        <v>0</v>
      </c>
      <c r="AN189" s="16"/>
      <c r="AO189" s="16">
        <v>0</v>
      </c>
      <c r="AP189" s="16">
        <v>0</v>
      </c>
      <c r="AQ189" s="16">
        <v>0</v>
      </c>
      <c r="AR189" s="17" t="s">
        <v>136</v>
      </c>
      <c r="AS189" s="19">
        <f t="shared" si="3"/>
        <v>0</v>
      </c>
      <c r="AT189" s="19"/>
      <c r="AU189" s="19">
        <f>VLOOKUP(G189,ABNT5101!$I$3:$J$9,2)</f>
        <v>10</v>
      </c>
      <c r="AV189" s="19">
        <f>VLOOKUP(G189,ABNT5101!$I$3:$M$9,5)</f>
        <v>0.18</v>
      </c>
      <c r="AW189" s="17" t="str">
        <f>_xlfn.XLOOKUP(G189,ABNT5101!I:I,ABNT5101!L:L)</f>
        <v>-</v>
      </c>
      <c r="AX189" s="17">
        <f>_xlfn.XLOOKUP(G189,ABNT5101!$I:$I,ABNT5101!M:M)</f>
        <v>0.18</v>
      </c>
      <c r="AY189" s="17" t="str">
        <f>_xlfn.XLOOKUP(G189,ABNT5101!$I:$I,ABNT5101!N:N)</f>
        <v>-</v>
      </c>
      <c r="AZ189" s="17">
        <f>_xlfn.XLOOKUP(G189,ABNT5101!$I:$I,ABNT5101!O:O)</f>
        <v>16</v>
      </c>
      <c r="BA189" s="20" t="str">
        <f t="shared" si="4"/>
        <v>ATENDE</v>
      </c>
      <c r="BB189" s="21" t="e">
        <f t="shared" ref="BB189:BC189" si="227">BE189/AU189-1</f>
        <v>#VALUE!</v>
      </c>
      <c r="BC189" s="21" t="e">
        <f t="shared" si="227"/>
        <v>#VALUE!</v>
      </c>
      <c r="BD189" s="21" t="str">
        <f t="shared" si="6"/>
        <v>-</v>
      </c>
      <c r="BE189" s="22" t="s">
        <v>339</v>
      </c>
      <c r="BF189" s="22" t="s">
        <v>340</v>
      </c>
      <c r="BG189" s="22"/>
      <c r="BH189" s="22"/>
      <c r="BI189" s="23"/>
      <c r="BJ189" s="22"/>
      <c r="BK189" s="20" t="str">
        <f t="shared" si="7"/>
        <v>ATENDE</v>
      </c>
      <c r="BL189" s="20" t="str">
        <f t="shared" si="8"/>
        <v>ATENDE</v>
      </c>
      <c r="BM189" s="20" t="str">
        <f t="shared" si="9"/>
        <v>ATENDE</v>
      </c>
      <c r="BN189" s="20" t="str">
        <f t="shared" si="10"/>
        <v>ATENDE</v>
      </c>
      <c r="BO189" s="24" t="str">
        <f t="shared" si="11"/>
        <v>C4</v>
      </c>
      <c r="BP189" s="24" t="str">
        <f t="shared" si="80"/>
        <v>P6</v>
      </c>
      <c r="BQ189" s="25" t="e">
        <f t="shared" si="13"/>
        <v>#VALUE!</v>
      </c>
      <c r="BR189" s="22" t="s">
        <v>341</v>
      </c>
      <c r="BS189" s="57" t="s">
        <v>342</v>
      </c>
      <c r="BT189" s="24">
        <f>IF(BP189="-","-",_xlfn.XLOOKUP(BP189,ABNT5101!$B$4:$B$9,ABNT5101!$C$4:$C$9))</f>
        <v>3</v>
      </c>
      <c r="BU189" s="24">
        <f>IF(BP189="-","-",_xlfn.XLOOKUP(BP189,ABNT5101!$B$4:$B$9,ABNT5101!$D$4:$D$9))</f>
        <v>0.6</v>
      </c>
      <c r="BV189" s="20" t="str">
        <f t="shared" si="14"/>
        <v>ATENDE</v>
      </c>
      <c r="BW189" s="20" t="str">
        <f t="shared" si="15"/>
        <v>ATENDE</v>
      </c>
      <c r="BX189" s="20" t="str">
        <f t="shared" si="16"/>
        <v>ATENDE</v>
      </c>
      <c r="BY189" s="24" t="s">
        <v>136</v>
      </c>
      <c r="BZ189" s="25" t="e">
        <f t="shared" si="31"/>
        <v>#VALUE!</v>
      </c>
      <c r="CA189" s="24" t="s">
        <v>343</v>
      </c>
      <c r="CB189" s="58" t="s">
        <v>344</v>
      </c>
      <c r="CC189" s="20" t="str">
        <f>IF(BY189="-","-",_xlfn.XLOOKUP(BY189,ABNT5101!$B$4:$B$9,ABNT5101!$C$4:$C$9))</f>
        <v>-</v>
      </c>
      <c r="CD189" s="24" t="str">
        <f>IF(BY189="-","-",_xlfn.XLOOKUP(BY189,ABNT5101!$B$4:$B$9,ABNT5101!$D$4:$D$9))</f>
        <v>-</v>
      </c>
      <c r="CE189" s="20" t="str">
        <f t="shared" si="18"/>
        <v>-</v>
      </c>
      <c r="CF189" s="20" t="str">
        <f t="shared" si="19"/>
        <v>-</v>
      </c>
      <c r="CG189" s="20" t="str">
        <f t="shared" si="20"/>
        <v>-</v>
      </c>
      <c r="CH189" s="26" t="str">
        <f>_xlfn.XLOOKUP(CI189,'Banco de dados'!$B:$B,'Banco de dados'!$D:$D)</f>
        <v>SX LIGHTING</v>
      </c>
      <c r="CI189" s="27" t="s">
        <v>164</v>
      </c>
      <c r="CJ189" s="26" t="str">
        <f>_xlfn.XLOOKUP(CI189,'Banco de dados'!$B:$B,'Banco de dados'!$E:$E)</f>
        <v>SXINEVO040K50L12CZF7PHF</v>
      </c>
      <c r="CK189" s="26"/>
      <c r="CL189" s="26" t="e">
        <f>IF(CK189="-","-",_xlfn.XLOOKUP(CK189,'Banco de dados'!$B:$B,'Banco de dados'!$E:$E))</f>
        <v>#N/A</v>
      </c>
      <c r="CM189" s="28">
        <f t="shared" si="21"/>
        <v>1</v>
      </c>
      <c r="CN189" s="26">
        <f>_xlfn.XLOOKUP(CI189,'Banco de dados'!$B:$B,'Banco de dados'!$H:$H)</f>
        <v>39</v>
      </c>
      <c r="CO189" s="26" t="e">
        <f t="array" aca="1" ref="CO189" ca="1">_xludf.XLOOKUP(CK189,'Banco de dados'!$B:$B,'Banco de dados'!$H:$H)</f>
        <v>#NAME?</v>
      </c>
      <c r="CP189" s="26" t="e">
        <f t="array" aca="1" ref="CP189" ca="1">_xludf.XLOOKUP(CI189,'Banco de dados'!$B:$B,'Banco de dados'!$F:$F)</f>
        <v>#NAME?</v>
      </c>
      <c r="CQ189" s="26" t="e">
        <f t="array" aca="1" ref="CQ189" ca="1">_xludf.XLOOKUP(CK189,'Banco de dados'!$B:$B,'Banco de dados'!$F:$F)</f>
        <v>#NAME?</v>
      </c>
      <c r="CR189" s="27">
        <v>278</v>
      </c>
      <c r="CS189" s="27"/>
      <c r="CT189" s="26" t="str">
        <f>IF(AG189=0.5,"Suporte",IF(AND(AG189&gt;='Braços de IP'!$B$9,AG189&lt;='Braços de IP'!$D$9),'Braços de IP'!$E$9,IF(AND(AG189&gt;='Braços de IP'!$B$10,AG189&lt;='Braços de IP'!$D$10),'Braços de IP'!$E$10,IF(AND(AG189&gt;='Braços de IP'!$B$11,AG189&lt;='Braços de IP'!$D$11),'Braços de IP'!$E$11,IF(AND(AG189&gt;='Braços de IP'!$B$12,AG189&lt;='Braços de IP'!$D$12),'Braços de IP'!$E$12,IF(AND(AG189&gt;='Braços de IP'!$B$13,AG189&lt;='Braços de IP'!$D$13),'Braços de IP'!$E$13,IF(AND(AG189&gt;='Braços de IP'!$B$14,AG189&lt;='Braços de IP'!$D$14),'Braços de IP'!$E$14,"ERRO")))))))</f>
        <v>Médio II</v>
      </c>
      <c r="CU189" s="27"/>
      <c r="CV189" s="26" t="str">
        <f>IF($CU189="","",VLOOKUP($CU189,'Braços de IP'!$E$9:$I$15,2,0))</f>
        <v/>
      </c>
      <c r="CW189" s="29" t="str">
        <f>IF($CU189="","",VLOOKUP($CU189,'Braços de IP'!$E$9:$I$15,5,0))</f>
        <v/>
      </c>
      <c r="CX189" s="26"/>
      <c r="CY189" s="26"/>
      <c r="CZ189" s="26"/>
      <c r="DA189" s="26"/>
      <c r="DB189" s="26"/>
      <c r="DC189" s="26"/>
      <c r="DD189" s="30">
        <f t="shared" si="22"/>
        <v>39</v>
      </c>
      <c r="DE189" s="31">
        <f t="shared" si="23"/>
        <v>115</v>
      </c>
      <c r="DF189" s="30">
        <f t="shared" si="24"/>
        <v>154</v>
      </c>
      <c r="DG189" s="32">
        <f t="shared" si="25"/>
        <v>0.66086956521739126</v>
      </c>
      <c r="DH189" s="33" t="s">
        <v>143</v>
      </c>
      <c r="DI189" s="34"/>
      <c r="DJ189" s="35"/>
      <c r="DK189" s="16" t="s">
        <v>144</v>
      </c>
      <c r="DL189" s="16"/>
      <c r="DM189" s="1"/>
      <c r="DN189" s="1"/>
      <c r="DO189" s="1"/>
      <c r="DP189" s="1"/>
      <c r="DQ189" s="1"/>
      <c r="DR189" s="1"/>
      <c r="DS189" s="1"/>
      <c r="DT189" s="1"/>
    </row>
    <row r="190" spans="1:124" ht="15.75" hidden="1" customHeight="1" x14ac:dyDescent="0.25">
      <c r="A190" s="1" t="s">
        <v>145</v>
      </c>
      <c r="B190" s="15">
        <v>408</v>
      </c>
      <c r="C190" s="15" t="s">
        <v>146</v>
      </c>
      <c r="D190" s="16" t="s">
        <v>333</v>
      </c>
      <c r="E190" s="16">
        <v>-8.1134819999999994</v>
      </c>
      <c r="F190" s="16">
        <v>-34.899166000000001</v>
      </c>
      <c r="G190" s="16" t="s">
        <v>160</v>
      </c>
      <c r="H190" s="16" t="s">
        <v>136</v>
      </c>
      <c r="I190" s="16" t="s">
        <v>135</v>
      </c>
      <c r="J190" s="16" t="s">
        <v>137</v>
      </c>
      <c r="K190" s="16">
        <v>115</v>
      </c>
      <c r="L190" s="16" t="s">
        <v>138</v>
      </c>
      <c r="M190" s="16">
        <v>0</v>
      </c>
      <c r="N190" s="16"/>
      <c r="O190" s="16">
        <v>2</v>
      </c>
      <c r="P190" s="17">
        <v>2.38</v>
      </c>
      <c r="Q190" s="17">
        <v>7.2</v>
      </c>
      <c r="R190" s="16"/>
      <c r="S190" s="16"/>
      <c r="T190" s="16"/>
      <c r="U190" s="17">
        <v>2.44</v>
      </c>
      <c r="V190" s="16">
        <v>0</v>
      </c>
      <c r="W190" s="16"/>
      <c r="X190" s="16"/>
      <c r="Y190" s="16">
        <v>0</v>
      </c>
      <c r="Z190" s="16">
        <v>0</v>
      </c>
      <c r="AA190" s="16" t="s">
        <v>139</v>
      </c>
      <c r="AB190" s="16" t="s">
        <v>140</v>
      </c>
      <c r="AC190" s="16">
        <v>37.5</v>
      </c>
      <c r="AD190" s="16">
        <v>6.45</v>
      </c>
      <c r="AE190" s="16">
        <v>1</v>
      </c>
      <c r="AF190" s="16">
        <v>0.7</v>
      </c>
      <c r="AG190" s="16">
        <v>2.2999999999999998</v>
      </c>
      <c r="AH190" s="16"/>
      <c r="AI190" s="16"/>
      <c r="AJ190" s="16"/>
      <c r="AK190" s="16"/>
      <c r="AL190" s="16"/>
      <c r="AM190" s="16">
        <v>0</v>
      </c>
      <c r="AN190" s="16"/>
      <c r="AO190" s="16">
        <v>0</v>
      </c>
      <c r="AP190" s="16">
        <v>0</v>
      </c>
      <c r="AQ190" s="16">
        <v>0</v>
      </c>
      <c r="AR190" s="17" t="s">
        <v>136</v>
      </c>
      <c r="AS190" s="19">
        <f t="shared" si="3"/>
        <v>0</v>
      </c>
      <c r="AT190" s="19"/>
      <c r="AU190" s="19">
        <f>VLOOKUP(G190,ABNT5101!$I$3:$J$9,2)</f>
        <v>10</v>
      </c>
      <c r="AV190" s="19">
        <f>VLOOKUP(G190,ABNT5101!$I$3:$M$9,5)</f>
        <v>0.18</v>
      </c>
      <c r="AW190" s="17" t="str">
        <f>_xlfn.XLOOKUP(G190,ABNT5101!I:I,ABNT5101!L:L)</f>
        <v>-</v>
      </c>
      <c r="AX190" s="17">
        <f>_xlfn.XLOOKUP(G190,ABNT5101!$I:$I,ABNT5101!M:M)</f>
        <v>0.18</v>
      </c>
      <c r="AY190" s="17" t="str">
        <f>_xlfn.XLOOKUP(G190,ABNT5101!$I:$I,ABNT5101!N:N)</f>
        <v>-</v>
      </c>
      <c r="AZ190" s="17">
        <f>_xlfn.XLOOKUP(G190,ABNT5101!$I:$I,ABNT5101!O:O)</f>
        <v>16</v>
      </c>
      <c r="BA190" s="20" t="str">
        <f t="shared" si="4"/>
        <v>ATENDE</v>
      </c>
      <c r="BB190" s="21" t="e">
        <f t="shared" ref="BB190:BC190" si="228">BE190/AU190-1</f>
        <v>#VALUE!</v>
      </c>
      <c r="BC190" s="21" t="e">
        <f t="shared" si="228"/>
        <v>#VALUE!</v>
      </c>
      <c r="BD190" s="21" t="str">
        <f t="shared" si="6"/>
        <v>-</v>
      </c>
      <c r="BE190" s="22" t="s">
        <v>345</v>
      </c>
      <c r="BF190" s="22" t="s">
        <v>346</v>
      </c>
      <c r="BG190" s="22"/>
      <c r="BH190" s="22"/>
      <c r="BI190" s="23"/>
      <c r="BJ190" s="22"/>
      <c r="BK190" s="20" t="str">
        <f t="shared" si="7"/>
        <v>ATENDE</v>
      </c>
      <c r="BL190" s="20" t="str">
        <f t="shared" si="8"/>
        <v>ATENDE</v>
      </c>
      <c r="BM190" s="20" t="str">
        <f t="shared" si="9"/>
        <v>ATENDE</v>
      </c>
      <c r="BN190" s="20" t="str">
        <f t="shared" si="10"/>
        <v>ATENDE</v>
      </c>
      <c r="BO190" s="24" t="str">
        <f t="shared" si="11"/>
        <v>C4</v>
      </c>
      <c r="BP190" s="24" t="str">
        <f t="shared" si="80"/>
        <v>P6</v>
      </c>
      <c r="BQ190" s="25" t="e">
        <f t="shared" si="13"/>
        <v>#VALUE!</v>
      </c>
      <c r="BR190" s="22" t="s">
        <v>347</v>
      </c>
      <c r="BS190" s="57" t="s">
        <v>348</v>
      </c>
      <c r="BT190" s="24">
        <f>IF(BP190="-","-",_xlfn.XLOOKUP(BP190,ABNT5101!$B$4:$B$9,ABNT5101!$C$4:$C$9))</f>
        <v>3</v>
      </c>
      <c r="BU190" s="24">
        <f>IF(BP190="-","-",_xlfn.XLOOKUP(BP190,ABNT5101!$B$4:$B$9,ABNT5101!$D$4:$D$9))</f>
        <v>0.6</v>
      </c>
      <c r="BV190" s="20" t="str">
        <f t="shared" si="14"/>
        <v>ATENDE</v>
      </c>
      <c r="BW190" s="20" t="str">
        <f t="shared" si="15"/>
        <v>ATENDE</v>
      </c>
      <c r="BX190" s="20" t="str">
        <f t="shared" si="16"/>
        <v>ATENDE</v>
      </c>
      <c r="BY190" s="24" t="s">
        <v>136</v>
      </c>
      <c r="BZ190" s="25" t="e">
        <f t="shared" si="31"/>
        <v>#VALUE!</v>
      </c>
      <c r="CA190" s="24" t="s">
        <v>347</v>
      </c>
      <c r="CB190" s="58" t="s">
        <v>349</v>
      </c>
      <c r="CC190" s="20" t="str">
        <f>IF(BY190="-","-",_xlfn.XLOOKUP(BY190,ABNT5101!$B$4:$B$9,ABNT5101!$C$4:$C$9))</f>
        <v>-</v>
      </c>
      <c r="CD190" s="24" t="str">
        <f>IF(BY190="-","-",_xlfn.XLOOKUP(BY190,ABNT5101!$B$4:$B$9,ABNT5101!$D$4:$D$9))</f>
        <v>-</v>
      </c>
      <c r="CE190" s="20" t="str">
        <f t="shared" si="18"/>
        <v>-</v>
      </c>
      <c r="CF190" s="20" t="str">
        <f t="shared" si="19"/>
        <v>-</v>
      </c>
      <c r="CG190" s="20" t="str">
        <f t="shared" si="20"/>
        <v>-</v>
      </c>
      <c r="CH190" s="26" t="e">
        <f>_xlfn.XLOOKUP(CI190,'Banco de dados'!$B:$B,'Banco de dados'!$D:$D)</f>
        <v>#N/A</v>
      </c>
      <c r="CI190" s="27" t="s">
        <v>264</v>
      </c>
      <c r="CJ190" s="26" t="e">
        <f>_xlfn.XLOOKUP(CI190,'Banco de dados'!$B:$B,'Banco de dados'!$E:$E)</f>
        <v>#N/A</v>
      </c>
      <c r="CK190" s="26"/>
      <c r="CL190" s="26" t="e">
        <f>IF(CK190="-","-",_xlfn.XLOOKUP(CK190,'Banco de dados'!$B:$B,'Banco de dados'!$E:$E))</f>
        <v>#N/A</v>
      </c>
      <c r="CM190" s="28">
        <f t="shared" si="21"/>
        <v>1</v>
      </c>
      <c r="CN190" s="26" t="e">
        <f>_xlfn.XLOOKUP(CI190,'Banco de dados'!$B:$B,'Banco de dados'!$H:$H)</f>
        <v>#N/A</v>
      </c>
      <c r="CO190" s="26" t="e">
        <f t="array" aca="1" ref="CO190" ca="1">_xludf.XLOOKUP(CK190,'Banco de dados'!$B:$B,'Banco de dados'!$H:$H)</f>
        <v>#NAME?</v>
      </c>
      <c r="CP190" s="26" t="e">
        <f t="array" aca="1" ref="CP190" ca="1">_xludf.XLOOKUP(CI190,'Banco de dados'!$B:$B,'Banco de dados'!$F:$F)</f>
        <v>#NAME?</v>
      </c>
      <c r="CQ190" s="26" t="e">
        <f t="array" aca="1" ref="CQ190" ca="1">_xludf.XLOOKUP(CK190,'Banco de dados'!$B:$B,'Banco de dados'!$F:$F)</f>
        <v>#NAME?</v>
      </c>
      <c r="CR190" s="27">
        <v>279</v>
      </c>
      <c r="CS190" s="27"/>
      <c r="CT190" s="26" t="str">
        <f>IF(AG190=0.5,"Suporte",IF(AND(AG190&gt;='Braços de IP'!$B$9,AG190&lt;='Braços de IP'!$D$9),'Braços de IP'!$E$9,IF(AND(AG190&gt;='Braços de IP'!$B$10,AG190&lt;='Braços de IP'!$D$10),'Braços de IP'!$E$10,IF(AND(AG190&gt;='Braços de IP'!$B$11,AG190&lt;='Braços de IP'!$D$11),'Braços de IP'!$E$11,IF(AND(AG190&gt;='Braços de IP'!$B$12,AG190&lt;='Braços de IP'!$D$12),'Braços de IP'!$E$12,IF(AND(AG190&gt;='Braços de IP'!$B$13,AG190&lt;='Braços de IP'!$D$13),'Braços de IP'!$E$13,IF(AND(AG190&gt;='Braços de IP'!$B$14,AG190&lt;='Braços de IP'!$D$14),'Braços de IP'!$E$14,"ERRO")))))))</f>
        <v>Médio II</v>
      </c>
      <c r="CU190" s="27"/>
      <c r="CV190" s="26" t="str">
        <f>IF($CU190="","",VLOOKUP($CU190,'Braços de IP'!$E$9:$I$15,2,0))</f>
        <v/>
      </c>
      <c r="CW190" s="29" t="str">
        <f>IF($CU190="","",VLOOKUP($CU190,'Braços de IP'!$E$9:$I$15,5,0))</f>
        <v/>
      </c>
      <c r="CX190" s="26"/>
      <c r="CY190" s="26"/>
      <c r="CZ190" s="26"/>
      <c r="DA190" s="26"/>
      <c r="DB190" s="26"/>
      <c r="DC190" s="26"/>
      <c r="DD190" s="30" t="e">
        <f t="shared" si="22"/>
        <v>#N/A</v>
      </c>
      <c r="DE190" s="31">
        <f t="shared" si="23"/>
        <v>115</v>
      </c>
      <c r="DF190" s="30" t="e">
        <f t="shared" si="24"/>
        <v>#N/A</v>
      </c>
      <c r="DG190" s="32" t="e">
        <f t="shared" si="25"/>
        <v>#N/A</v>
      </c>
      <c r="DH190" s="33" t="s">
        <v>143</v>
      </c>
      <c r="DI190" s="34"/>
      <c r="DJ190" s="35"/>
      <c r="DK190" s="16" t="s">
        <v>144</v>
      </c>
      <c r="DL190" s="16"/>
      <c r="DM190" s="1"/>
      <c r="DN190" s="1"/>
      <c r="DO190" s="1"/>
      <c r="DP190" s="1"/>
      <c r="DQ190" s="1"/>
      <c r="DR190" s="1"/>
      <c r="DS190" s="1"/>
      <c r="DT190" s="1"/>
    </row>
    <row r="191" spans="1:124" ht="15.75" hidden="1" customHeight="1" x14ac:dyDescent="0.25">
      <c r="A191" s="1" t="s">
        <v>145</v>
      </c>
      <c r="B191" s="15">
        <v>410</v>
      </c>
      <c r="C191" s="15" t="s">
        <v>146</v>
      </c>
      <c r="D191" s="16" t="s">
        <v>350</v>
      </c>
      <c r="E191" s="16">
        <v>-8.1077320000000004</v>
      </c>
      <c r="F191" s="16">
        <v>-34.888275999999998</v>
      </c>
      <c r="G191" s="16" t="s">
        <v>157</v>
      </c>
      <c r="H191" s="16" t="s">
        <v>136</v>
      </c>
      <c r="I191" s="16" t="s">
        <v>135</v>
      </c>
      <c r="J191" s="16" t="s">
        <v>137</v>
      </c>
      <c r="K191" s="16">
        <v>96</v>
      </c>
      <c r="L191" s="16" t="s">
        <v>138</v>
      </c>
      <c r="M191" s="16">
        <v>0</v>
      </c>
      <c r="N191" s="16"/>
      <c r="O191" s="16">
        <v>1</v>
      </c>
      <c r="P191" s="17">
        <v>2.6</v>
      </c>
      <c r="Q191" s="17">
        <v>5.25</v>
      </c>
      <c r="R191" s="16"/>
      <c r="S191" s="16"/>
      <c r="T191" s="16"/>
      <c r="U191" s="17">
        <v>2</v>
      </c>
      <c r="V191" s="16">
        <v>0</v>
      </c>
      <c r="W191" s="16"/>
      <c r="X191" s="16"/>
      <c r="Y191" s="16">
        <v>0</v>
      </c>
      <c r="Z191" s="16">
        <v>2.2000000000000002</v>
      </c>
      <c r="AA191" s="16" t="s">
        <v>139</v>
      </c>
      <c r="AB191" s="16" t="s">
        <v>140</v>
      </c>
      <c r="AC191" s="16">
        <v>18</v>
      </c>
      <c r="AD191" s="16">
        <v>6.7</v>
      </c>
      <c r="AE191" s="16">
        <v>1</v>
      </c>
      <c r="AF191" s="16">
        <v>0.17</v>
      </c>
      <c r="AG191" s="16">
        <v>2.5</v>
      </c>
      <c r="AH191" s="16"/>
      <c r="AI191" s="16"/>
      <c r="AJ191" s="16"/>
      <c r="AK191" s="16"/>
      <c r="AL191" s="16"/>
      <c r="AM191" s="16">
        <v>0</v>
      </c>
      <c r="AN191" s="16"/>
      <c r="AO191" s="16">
        <v>0</v>
      </c>
      <c r="AP191" s="16">
        <v>0</v>
      </c>
      <c r="AQ191" s="16">
        <v>0</v>
      </c>
      <c r="AR191" s="17" t="s">
        <v>136</v>
      </c>
      <c r="AS191" s="19">
        <f t="shared" si="3"/>
        <v>0</v>
      </c>
      <c r="AT191" s="19"/>
      <c r="AU191" s="19">
        <f>VLOOKUP(G191,ABNT5101!$I$3:$J$9,2)</f>
        <v>7.5</v>
      </c>
      <c r="AV191" s="19">
        <f>VLOOKUP(G191,ABNT5101!$I$3:$M$9,5)</f>
        <v>0.18</v>
      </c>
      <c r="AW191" s="17" t="str">
        <f>_xlfn.XLOOKUP(G191,ABNT5101!I:I,ABNT5101!L:L)</f>
        <v>-</v>
      </c>
      <c r="AX191" s="17">
        <f>_xlfn.XLOOKUP(G191,ABNT5101!$I:$I,ABNT5101!M:M)</f>
        <v>0.18</v>
      </c>
      <c r="AY191" s="17" t="str">
        <f>_xlfn.XLOOKUP(G191,ABNT5101!$I:$I,ABNT5101!N:N)</f>
        <v>-</v>
      </c>
      <c r="AZ191" s="17">
        <f>_xlfn.XLOOKUP(G191,ABNT5101!$I:$I,ABNT5101!O:O)</f>
        <v>16</v>
      </c>
      <c r="BA191" s="20" t="str">
        <f t="shared" si="4"/>
        <v>ATENDE</v>
      </c>
      <c r="BB191" s="21" t="e">
        <f t="shared" ref="BB191:BC191" si="229">BE191/AU191-1</f>
        <v>#VALUE!</v>
      </c>
      <c r="BC191" s="21" t="e">
        <f t="shared" si="229"/>
        <v>#VALUE!</v>
      </c>
      <c r="BD191" s="21" t="str">
        <f t="shared" si="6"/>
        <v>-</v>
      </c>
      <c r="BE191" s="22" t="s">
        <v>351</v>
      </c>
      <c r="BF191" s="22" t="s">
        <v>320</v>
      </c>
      <c r="BG191" s="22"/>
      <c r="BH191" s="22"/>
      <c r="BI191" s="23"/>
      <c r="BJ191" s="22"/>
      <c r="BK191" s="20" t="str">
        <f t="shared" si="7"/>
        <v>ATENDE</v>
      </c>
      <c r="BL191" s="20" t="str">
        <f t="shared" si="8"/>
        <v>ATENDE</v>
      </c>
      <c r="BM191" s="20" t="str">
        <f t="shared" si="9"/>
        <v>ATENDE</v>
      </c>
      <c r="BN191" s="20" t="str">
        <f t="shared" si="10"/>
        <v>ATENDE</v>
      </c>
      <c r="BO191" s="24" t="str">
        <f t="shared" si="11"/>
        <v>C5</v>
      </c>
      <c r="BP191" s="24" t="str">
        <f t="shared" si="80"/>
        <v>P6</v>
      </c>
      <c r="BQ191" s="25" t="e">
        <f t="shared" si="13"/>
        <v>#VALUE!</v>
      </c>
      <c r="BR191" s="22" t="s">
        <v>352</v>
      </c>
      <c r="BS191" s="22" t="s">
        <v>353</v>
      </c>
      <c r="BT191" s="24">
        <f>IF(BP191="-","-",_xlfn.XLOOKUP(BP191,ABNT5101!$B$4:$B$9,ABNT5101!$C$4:$C$9))</f>
        <v>3</v>
      </c>
      <c r="BU191" s="24">
        <f>IF(BP191="-","-",_xlfn.XLOOKUP(BP191,ABNT5101!$B$4:$B$9,ABNT5101!$D$4:$D$9))</f>
        <v>0.6</v>
      </c>
      <c r="BV191" s="20" t="str">
        <f t="shared" si="14"/>
        <v>ATENDE</v>
      </c>
      <c r="BW191" s="20" t="str">
        <f t="shared" si="15"/>
        <v>ATENDE</v>
      </c>
      <c r="BX191" s="20" t="str">
        <f t="shared" si="16"/>
        <v>ATENDE</v>
      </c>
      <c r="BY191" s="24" t="s">
        <v>136</v>
      </c>
      <c r="BZ191" s="25" t="e">
        <f t="shared" si="31"/>
        <v>#VALUE!</v>
      </c>
      <c r="CA191" s="24" t="s">
        <v>354</v>
      </c>
      <c r="CB191" s="24" t="s">
        <v>355</v>
      </c>
      <c r="CC191" s="20" t="str">
        <f>IF(BY191="-","-",_xlfn.XLOOKUP(BY191,ABNT5101!$B$4:$B$9,ABNT5101!$C$4:$C$9))</f>
        <v>-</v>
      </c>
      <c r="CD191" s="24" t="str">
        <f>IF(BY191="-","-",_xlfn.XLOOKUP(BY191,ABNT5101!$B$4:$B$9,ABNT5101!$D$4:$D$9))</f>
        <v>-</v>
      </c>
      <c r="CE191" s="20" t="str">
        <f t="shared" si="18"/>
        <v>-</v>
      </c>
      <c r="CF191" s="20" t="str">
        <f t="shared" si="19"/>
        <v>-</v>
      </c>
      <c r="CG191" s="20" t="str">
        <f t="shared" si="20"/>
        <v>-</v>
      </c>
      <c r="CH191" s="26" t="str">
        <f>_xlfn.XLOOKUP(CI191,'Banco de dados'!$B:$B,'Banco de dados'!$D:$D)</f>
        <v>LEDSTAR</v>
      </c>
      <c r="CI191" s="27" t="s">
        <v>268</v>
      </c>
      <c r="CJ191" s="26" t="str">
        <f>_xlfn.XLOOKUP(CI191,'Banco de dados'!$B:$B,'Banco de dados'!$E:$E)</f>
        <v>LUM LED SL VT 9.1 28W</v>
      </c>
      <c r="CK191" s="26"/>
      <c r="CL191" s="26" t="e">
        <f>IF(CK191="-","-",_xlfn.XLOOKUP(CK191,'Banco de dados'!$B:$B,'Banco de dados'!$E:$E))</f>
        <v>#N/A</v>
      </c>
      <c r="CM191" s="28">
        <f t="shared" si="21"/>
        <v>1</v>
      </c>
      <c r="CN191" s="26">
        <f>_xlfn.XLOOKUP(CI191,'Banco de dados'!$B:$B,'Banco de dados'!$H:$H)</f>
        <v>28</v>
      </c>
      <c r="CO191" s="26" t="e">
        <f t="array" aca="1" ref="CO191" ca="1">_xludf.XLOOKUP(CK191,'Banco de dados'!$B:$B,'Banco de dados'!$H:$H)</f>
        <v>#NAME?</v>
      </c>
      <c r="CP191" s="26" t="e">
        <f t="array" aca="1" ref="CP191" ca="1">_xludf.XLOOKUP(CI191,'Banco de dados'!$B:$B,'Banco de dados'!$F:$F)</f>
        <v>#NAME?</v>
      </c>
      <c r="CQ191" s="26" t="e">
        <f t="array" aca="1" ref="CQ191" ca="1">_xludf.XLOOKUP(CK191,'Banco de dados'!$B:$B,'Banco de dados'!$F:$F)</f>
        <v>#NAME?</v>
      </c>
      <c r="CR191" s="27">
        <v>283</v>
      </c>
      <c r="CS191" s="27"/>
      <c r="CT191" s="26" t="str">
        <f>IF(AG191=0.5,"Suporte",IF(AND(AG191&gt;='Braços de IP'!$B$9,AG191&lt;='Braços de IP'!$D$9),'Braços de IP'!$E$9,IF(AND(AG191&gt;='Braços de IP'!$B$10,AG191&lt;='Braços de IP'!$D$10),'Braços de IP'!$E$10,IF(AND(AG191&gt;='Braços de IP'!$B$11,AG191&lt;='Braços de IP'!$D$11),'Braços de IP'!$E$11,IF(AND(AG191&gt;='Braços de IP'!$B$12,AG191&lt;='Braços de IP'!$D$12),'Braços de IP'!$E$12,IF(AND(AG191&gt;='Braços de IP'!$B$13,AG191&lt;='Braços de IP'!$D$13),'Braços de IP'!$E$13,IF(AND(AG191&gt;='Braços de IP'!$B$14,AG191&lt;='Braços de IP'!$D$14),'Braços de IP'!$E$14,"ERRO")))))))</f>
        <v>Médio II</v>
      </c>
      <c r="CU191" s="27"/>
      <c r="CV191" s="26" t="str">
        <f>IF($CU191="","",VLOOKUP($CU191,'Braços de IP'!$E$9:$I$15,2,0))</f>
        <v/>
      </c>
      <c r="CW191" s="29" t="str">
        <f>IF($CU191="","",VLOOKUP($CU191,'Braços de IP'!$E$9:$I$15,5,0))</f>
        <v/>
      </c>
      <c r="CX191" s="26"/>
      <c r="CY191" s="26"/>
      <c r="CZ191" s="26"/>
      <c r="DA191" s="26"/>
      <c r="DB191" s="26"/>
      <c r="DC191" s="26"/>
      <c r="DD191" s="30">
        <f t="shared" si="22"/>
        <v>28</v>
      </c>
      <c r="DE191" s="31">
        <f t="shared" si="23"/>
        <v>96</v>
      </c>
      <c r="DF191" s="30">
        <f t="shared" si="24"/>
        <v>124</v>
      </c>
      <c r="DG191" s="32">
        <f t="shared" si="25"/>
        <v>0.70833333333333326</v>
      </c>
      <c r="DH191" s="33" t="s">
        <v>143</v>
      </c>
      <c r="DI191" s="34"/>
      <c r="DJ191" s="35"/>
      <c r="DK191" s="16" t="s">
        <v>144</v>
      </c>
      <c r="DL191" s="16"/>
    </row>
    <row r="192" spans="1:124" ht="15.75" hidden="1" customHeight="1" x14ac:dyDescent="0.25">
      <c r="A192" s="1" t="s">
        <v>145</v>
      </c>
      <c r="B192" s="15">
        <v>410</v>
      </c>
      <c r="C192" s="15" t="s">
        <v>146</v>
      </c>
      <c r="D192" s="16" t="s">
        <v>350</v>
      </c>
      <c r="E192" s="16">
        <v>-8.1077320000000004</v>
      </c>
      <c r="F192" s="16">
        <v>-34.888275999999998</v>
      </c>
      <c r="G192" s="16" t="s">
        <v>157</v>
      </c>
      <c r="H192" s="16" t="s">
        <v>136</v>
      </c>
      <c r="I192" s="16" t="s">
        <v>135</v>
      </c>
      <c r="J192" s="16" t="s">
        <v>137</v>
      </c>
      <c r="K192" s="16">
        <v>96</v>
      </c>
      <c r="L192" s="16" t="s">
        <v>138</v>
      </c>
      <c r="M192" s="16">
        <v>0</v>
      </c>
      <c r="N192" s="16"/>
      <c r="O192" s="16">
        <v>1</v>
      </c>
      <c r="P192" s="17">
        <v>2.6</v>
      </c>
      <c r="Q192" s="17">
        <v>5.25</v>
      </c>
      <c r="R192" s="16"/>
      <c r="S192" s="16"/>
      <c r="T192" s="16"/>
      <c r="U192" s="17">
        <v>2</v>
      </c>
      <c r="V192" s="16">
        <v>0</v>
      </c>
      <c r="W192" s="16"/>
      <c r="X192" s="16"/>
      <c r="Y192" s="16">
        <v>0</v>
      </c>
      <c r="Z192" s="16">
        <v>2.2000000000000002</v>
      </c>
      <c r="AA192" s="16" t="s">
        <v>139</v>
      </c>
      <c r="AB192" s="16" t="s">
        <v>140</v>
      </c>
      <c r="AC192" s="16">
        <v>18</v>
      </c>
      <c r="AD192" s="16">
        <v>6.7</v>
      </c>
      <c r="AE192" s="16">
        <v>1</v>
      </c>
      <c r="AF192" s="16">
        <v>0.17</v>
      </c>
      <c r="AG192" s="16">
        <v>2.5</v>
      </c>
      <c r="AH192" s="16"/>
      <c r="AI192" s="16"/>
      <c r="AJ192" s="16"/>
      <c r="AK192" s="16"/>
      <c r="AL192" s="16"/>
      <c r="AM192" s="16">
        <v>0</v>
      </c>
      <c r="AN192" s="16"/>
      <c r="AO192" s="16">
        <v>0</v>
      </c>
      <c r="AP192" s="16">
        <v>0</v>
      </c>
      <c r="AQ192" s="16">
        <v>0</v>
      </c>
      <c r="AR192" s="17" t="s">
        <v>136</v>
      </c>
      <c r="AS192" s="19">
        <f t="shared" si="3"/>
        <v>0</v>
      </c>
      <c r="AT192" s="19"/>
      <c r="AU192" s="19">
        <f>VLOOKUP(G192,ABNT5101!$I$3:$J$9,2)</f>
        <v>7.5</v>
      </c>
      <c r="AV192" s="19">
        <f>VLOOKUP(G192,ABNT5101!$I$3:$M$9,5)</f>
        <v>0.18</v>
      </c>
      <c r="AW192" s="17" t="str">
        <f>_xlfn.XLOOKUP(G192,ABNT5101!I:I,ABNT5101!L:L)</f>
        <v>-</v>
      </c>
      <c r="AX192" s="17">
        <f>_xlfn.XLOOKUP(G192,ABNT5101!$I:$I,ABNT5101!M:M)</f>
        <v>0.18</v>
      </c>
      <c r="AY192" s="17" t="str">
        <f>_xlfn.XLOOKUP(G192,ABNT5101!$I:$I,ABNT5101!N:N)</f>
        <v>-</v>
      </c>
      <c r="AZ192" s="17">
        <f>_xlfn.XLOOKUP(G192,ABNT5101!$I:$I,ABNT5101!O:O)</f>
        <v>16</v>
      </c>
      <c r="BA192" s="20" t="str">
        <f t="shared" si="4"/>
        <v>ATENDE</v>
      </c>
      <c r="BB192" s="21">
        <f t="shared" ref="BB192:BC192" si="230">BE192/AU192-1</f>
        <v>6144.7333333333336</v>
      </c>
      <c r="BC192" s="21" t="e">
        <f t="shared" si="230"/>
        <v>#VALUE!</v>
      </c>
      <c r="BD192" s="21" t="str">
        <f t="shared" si="6"/>
        <v>-</v>
      </c>
      <c r="BE192" s="53">
        <v>46093</v>
      </c>
      <c r="BF192" s="22" t="s">
        <v>356</v>
      </c>
      <c r="BG192" s="22"/>
      <c r="BH192" s="22"/>
      <c r="BI192" s="23"/>
      <c r="BJ192" s="22"/>
      <c r="BK192" s="20" t="str">
        <f t="shared" si="7"/>
        <v>ATENDE</v>
      </c>
      <c r="BL192" s="20" t="str">
        <f t="shared" si="8"/>
        <v>ATENDE</v>
      </c>
      <c r="BM192" s="20" t="str">
        <f t="shared" si="9"/>
        <v>ATENDE</v>
      </c>
      <c r="BN192" s="20" t="str">
        <f t="shared" si="10"/>
        <v>ATENDE</v>
      </c>
      <c r="BO192" s="24" t="str">
        <f t="shared" si="11"/>
        <v>C5</v>
      </c>
      <c r="BP192" s="24" t="str">
        <f t="shared" si="80"/>
        <v>P6</v>
      </c>
      <c r="BQ192" s="25" t="e">
        <f t="shared" si="13"/>
        <v>#VALUE!</v>
      </c>
      <c r="BR192" s="22" t="s">
        <v>357</v>
      </c>
      <c r="BS192" s="22" t="s">
        <v>358</v>
      </c>
      <c r="BT192" s="24">
        <f>IF(BP192="-","-",_xlfn.XLOOKUP(BP192,ABNT5101!$B$4:$B$9,ABNT5101!$C$4:$C$9))</f>
        <v>3</v>
      </c>
      <c r="BU192" s="24">
        <f>IF(BP192="-","-",_xlfn.XLOOKUP(BP192,ABNT5101!$B$4:$B$9,ABNT5101!$D$4:$D$9))</f>
        <v>0.6</v>
      </c>
      <c r="BV192" s="20" t="str">
        <f t="shared" si="14"/>
        <v>ATENDE</v>
      </c>
      <c r="BW192" s="20" t="str">
        <f t="shared" si="15"/>
        <v>ATENDE</v>
      </c>
      <c r="BX192" s="20" t="str">
        <f t="shared" si="16"/>
        <v>ATENDE</v>
      </c>
      <c r="BY192" s="24" t="s">
        <v>136</v>
      </c>
      <c r="BZ192" s="25" t="e">
        <f t="shared" si="31"/>
        <v>#VALUE!</v>
      </c>
      <c r="CA192" s="24" t="s">
        <v>359</v>
      </c>
      <c r="CB192" s="24" t="s">
        <v>360</v>
      </c>
      <c r="CC192" s="20" t="str">
        <f>IF(BY192="-","-",_xlfn.XLOOKUP(BY192,ABNT5101!$B$4:$B$9,ABNT5101!$C$4:$C$9))</f>
        <v>-</v>
      </c>
      <c r="CD192" s="24" t="str">
        <f>IF(BY192="-","-",_xlfn.XLOOKUP(BY192,ABNT5101!$B$4:$B$9,ABNT5101!$D$4:$D$9))</f>
        <v>-</v>
      </c>
      <c r="CE192" s="20" t="str">
        <f t="shared" si="18"/>
        <v>-</v>
      </c>
      <c r="CF192" s="20" t="str">
        <f t="shared" si="19"/>
        <v>-</v>
      </c>
      <c r="CG192" s="20" t="str">
        <f t="shared" si="20"/>
        <v>-</v>
      </c>
      <c r="CH192" s="26" t="str">
        <f>_xlfn.XLOOKUP(CI192,'Banco de dados'!$B:$B,'Banco de dados'!$D:$D)</f>
        <v>SX LIGHTING</v>
      </c>
      <c r="CI192" s="27" t="s">
        <v>271</v>
      </c>
      <c r="CJ192" s="26" t="str">
        <f>_xlfn.XLOOKUP(CI192,'Banco de dados'!$B:$B,'Banco de dados'!$E:$E)</f>
        <v>SXINEVO020K50L12CZF7PHF</v>
      </c>
      <c r="CK192" s="26"/>
      <c r="CL192" s="26" t="e">
        <f>IF(CK192="-","-",_xlfn.XLOOKUP(CK192,'Banco de dados'!$B:$B,'Banco de dados'!$E:$E))</f>
        <v>#N/A</v>
      </c>
      <c r="CM192" s="28">
        <f t="shared" si="21"/>
        <v>1</v>
      </c>
      <c r="CN192" s="26">
        <f>_xlfn.XLOOKUP(CI192,'Banco de dados'!$B:$B,'Banco de dados'!$H:$H)</f>
        <v>22.5</v>
      </c>
      <c r="CO192" s="26" t="e">
        <f t="array" aca="1" ref="CO192" ca="1">_xludf.XLOOKUP(CK192,'Banco de dados'!$B:$B,'Banco de dados'!$H:$H)</f>
        <v>#NAME?</v>
      </c>
      <c r="CP192" s="26" t="e">
        <f t="array" aca="1" ref="CP192" ca="1">_xludf.XLOOKUP(CI192,'Banco de dados'!$B:$B,'Banco de dados'!$F:$F)</f>
        <v>#NAME?</v>
      </c>
      <c r="CQ192" s="26" t="e">
        <f t="array" aca="1" ref="CQ192" ca="1">_xludf.XLOOKUP(CK192,'Banco de dados'!$B:$B,'Banco de dados'!$F:$F)</f>
        <v>#NAME?</v>
      </c>
      <c r="CR192" s="27">
        <v>284</v>
      </c>
      <c r="CS192" s="27"/>
      <c r="CT192" s="26" t="str">
        <f>IF(AG192=0.5,"Suporte",IF(AND(AG192&gt;='Braços de IP'!$B$9,AG192&lt;='Braços de IP'!$D$9),'Braços de IP'!$E$9,IF(AND(AG192&gt;='Braços de IP'!$B$10,AG192&lt;='Braços de IP'!$D$10),'Braços de IP'!$E$10,IF(AND(AG192&gt;='Braços de IP'!$B$11,AG192&lt;='Braços de IP'!$D$11),'Braços de IP'!$E$11,IF(AND(AG192&gt;='Braços de IP'!$B$12,AG192&lt;='Braços de IP'!$D$12),'Braços de IP'!$E$12,IF(AND(AG192&gt;='Braços de IP'!$B$13,AG192&lt;='Braços de IP'!$D$13),'Braços de IP'!$E$13,IF(AND(AG192&gt;='Braços de IP'!$B$14,AG192&lt;='Braços de IP'!$D$14),'Braços de IP'!$E$14,"ERRO")))))))</f>
        <v>Médio II</v>
      </c>
      <c r="CU192" s="27"/>
      <c r="CV192" s="26" t="str">
        <f>IF($CU192="","",VLOOKUP($CU192,'Braços de IP'!$E$9:$I$15,2,0))</f>
        <v/>
      </c>
      <c r="CW192" s="29" t="str">
        <f>IF($CU192="","",VLOOKUP($CU192,'Braços de IP'!$E$9:$I$15,5,0))</f>
        <v/>
      </c>
      <c r="CX192" s="26"/>
      <c r="CY192" s="26"/>
      <c r="CZ192" s="26"/>
      <c r="DA192" s="26"/>
      <c r="DB192" s="26"/>
      <c r="DC192" s="26"/>
      <c r="DD192" s="30">
        <f t="shared" si="22"/>
        <v>22.5</v>
      </c>
      <c r="DE192" s="31">
        <f t="shared" si="23"/>
        <v>96</v>
      </c>
      <c r="DF192" s="30">
        <f t="shared" si="24"/>
        <v>118.5</v>
      </c>
      <c r="DG192" s="32">
        <f t="shared" si="25"/>
        <v>0.765625</v>
      </c>
      <c r="DH192" s="33" t="s">
        <v>143</v>
      </c>
      <c r="DI192" s="34"/>
      <c r="DJ192" s="35"/>
      <c r="DK192" s="16" t="s">
        <v>144</v>
      </c>
      <c r="DL192" s="16"/>
    </row>
    <row r="193" spans="1:124" ht="15.75" hidden="1" customHeight="1" x14ac:dyDescent="0.25">
      <c r="A193" s="1" t="s">
        <v>145</v>
      </c>
      <c r="B193" s="15">
        <v>410</v>
      </c>
      <c r="C193" s="15" t="s">
        <v>146</v>
      </c>
      <c r="D193" s="16" t="s">
        <v>350</v>
      </c>
      <c r="E193" s="16">
        <v>-8.1077320000000004</v>
      </c>
      <c r="F193" s="16">
        <v>-34.888275999999998</v>
      </c>
      <c r="G193" s="16" t="s">
        <v>157</v>
      </c>
      <c r="H193" s="16" t="s">
        <v>136</v>
      </c>
      <c r="I193" s="16" t="s">
        <v>135</v>
      </c>
      <c r="J193" s="16" t="s">
        <v>137</v>
      </c>
      <c r="K193" s="16">
        <v>96</v>
      </c>
      <c r="L193" s="16" t="s">
        <v>138</v>
      </c>
      <c r="M193" s="16">
        <v>0</v>
      </c>
      <c r="N193" s="16"/>
      <c r="O193" s="16">
        <v>1</v>
      </c>
      <c r="P193" s="17">
        <v>2.6</v>
      </c>
      <c r="Q193" s="17">
        <v>5.25</v>
      </c>
      <c r="R193" s="16"/>
      <c r="S193" s="16"/>
      <c r="T193" s="16"/>
      <c r="U193" s="17">
        <v>2</v>
      </c>
      <c r="V193" s="16">
        <v>0</v>
      </c>
      <c r="W193" s="16"/>
      <c r="X193" s="16"/>
      <c r="Y193" s="16">
        <v>0</v>
      </c>
      <c r="Z193" s="16">
        <v>2.2000000000000002</v>
      </c>
      <c r="AA193" s="16" t="s">
        <v>139</v>
      </c>
      <c r="AB193" s="16" t="s">
        <v>140</v>
      </c>
      <c r="AC193" s="16">
        <v>18</v>
      </c>
      <c r="AD193" s="16">
        <v>6.7</v>
      </c>
      <c r="AE193" s="16">
        <v>1</v>
      </c>
      <c r="AF193" s="16">
        <v>0.17</v>
      </c>
      <c r="AG193" s="16">
        <v>2.5</v>
      </c>
      <c r="AH193" s="16"/>
      <c r="AI193" s="16"/>
      <c r="AJ193" s="16"/>
      <c r="AK193" s="16"/>
      <c r="AL193" s="16"/>
      <c r="AM193" s="16">
        <v>0</v>
      </c>
      <c r="AN193" s="16"/>
      <c r="AO193" s="16">
        <v>0</v>
      </c>
      <c r="AP193" s="16">
        <v>0</v>
      </c>
      <c r="AQ193" s="16">
        <v>0</v>
      </c>
      <c r="AR193" s="17" t="s">
        <v>136</v>
      </c>
      <c r="AS193" s="19">
        <f t="shared" si="3"/>
        <v>0</v>
      </c>
      <c r="AT193" s="19"/>
      <c r="AU193" s="19">
        <f>VLOOKUP(G193,ABNT5101!$I$3:$J$9,2)</f>
        <v>7.5</v>
      </c>
      <c r="AV193" s="19">
        <f>VLOOKUP(G193,ABNT5101!$I$3:$M$9,5)</f>
        <v>0.18</v>
      </c>
      <c r="AW193" s="17" t="str">
        <f>_xlfn.XLOOKUP(G193,ABNT5101!I:I,ABNT5101!L:L)</f>
        <v>-</v>
      </c>
      <c r="AX193" s="17">
        <f>_xlfn.XLOOKUP(G193,ABNT5101!$I:$I,ABNT5101!M:M)</f>
        <v>0.18</v>
      </c>
      <c r="AY193" s="17" t="str">
        <f>_xlfn.XLOOKUP(G193,ABNT5101!$I:$I,ABNT5101!N:N)</f>
        <v>-</v>
      </c>
      <c r="AZ193" s="17">
        <f>_xlfn.XLOOKUP(G193,ABNT5101!$I:$I,ABNT5101!O:O)</f>
        <v>16</v>
      </c>
      <c r="BA193" s="20" t="str">
        <f t="shared" si="4"/>
        <v>ATENDE</v>
      </c>
      <c r="BB193" s="21">
        <f t="shared" ref="BB193:BC193" si="231">BE193/AU193-1</f>
        <v>6145.5333333333338</v>
      </c>
      <c r="BC193" s="21" t="e">
        <f t="shared" si="231"/>
        <v>#VALUE!</v>
      </c>
      <c r="BD193" s="21" t="str">
        <f t="shared" si="6"/>
        <v>-</v>
      </c>
      <c r="BE193" s="53">
        <v>46099</v>
      </c>
      <c r="BF193" s="22" t="s">
        <v>361</v>
      </c>
      <c r="BG193" s="22"/>
      <c r="BH193" s="22"/>
      <c r="BI193" s="23"/>
      <c r="BJ193" s="22"/>
      <c r="BK193" s="20" t="str">
        <f t="shared" si="7"/>
        <v>ATENDE</v>
      </c>
      <c r="BL193" s="20" t="str">
        <f t="shared" si="8"/>
        <v>ATENDE</v>
      </c>
      <c r="BM193" s="20" t="str">
        <f t="shared" si="9"/>
        <v>ATENDE</v>
      </c>
      <c r="BN193" s="20" t="str">
        <f t="shared" si="10"/>
        <v>ATENDE</v>
      </c>
      <c r="BO193" s="24" t="str">
        <f t="shared" si="11"/>
        <v>C5</v>
      </c>
      <c r="BP193" s="24" t="str">
        <f t="shared" si="80"/>
        <v>P6</v>
      </c>
      <c r="BQ193" s="25" t="e">
        <f t="shared" si="13"/>
        <v>#VALUE!</v>
      </c>
      <c r="BR193" s="22" t="s">
        <v>362</v>
      </c>
      <c r="BS193" s="22" t="s">
        <v>363</v>
      </c>
      <c r="BT193" s="24">
        <f>IF(BP193="-","-",_xlfn.XLOOKUP(BP193,ABNT5101!$B$4:$B$9,ABNT5101!$C$4:$C$9))</f>
        <v>3</v>
      </c>
      <c r="BU193" s="24">
        <f>IF(BP193="-","-",_xlfn.XLOOKUP(BP193,ABNT5101!$B$4:$B$9,ABNT5101!$D$4:$D$9))</f>
        <v>0.6</v>
      </c>
      <c r="BV193" s="20" t="str">
        <f t="shared" si="14"/>
        <v>ATENDE</v>
      </c>
      <c r="BW193" s="20" t="str">
        <f t="shared" si="15"/>
        <v>ATENDE</v>
      </c>
      <c r="BX193" s="20" t="str">
        <f t="shared" si="16"/>
        <v>ATENDE</v>
      </c>
      <c r="BY193" s="24" t="s">
        <v>136</v>
      </c>
      <c r="BZ193" s="25" t="e">
        <f t="shared" si="31"/>
        <v>#VALUE!</v>
      </c>
      <c r="CA193" s="24" t="s">
        <v>364</v>
      </c>
      <c r="CB193" s="24" t="s">
        <v>365</v>
      </c>
      <c r="CC193" s="20" t="str">
        <f>IF(BY193="-","-",_xlfn.XLOOKUP(BY193,ABNT5101!$B$4:$B$9,ABNT5101!$C$4:$C$9))</f>
        <v>-</v>
      </c>
      <c r="CD193" s="24" t="str">
        <f>IF(BY193="-","-",_xlfn.XLOOKUP(BY193,ABNT5101!$B$4:$B$9,ABNT5101!$D$4:$D$9))</f>
        <v>-</v>
      </c>
      <c r="CE193" s="20" t="str">
        <f t="shared" si="18"/>
        <v>-</v>
      </c>
      <c r="CF193" s="20" t="str">
        <f t="shared" si="19"/>
        <v>-</v>
      </c>
      <c r="CG193" s="20" t="str">
        <f t="shared" si="20"/>
        <v>-</v>
      </c>
      <c r="CH193" s="26" t="e">
        <f>_xlfn.XLOOKUP(CI193,'Banco de dados'!$B:$B,'Banco de dados'!$D:$D)</f>
        <v>#N/A</v>
      </c>
      <c r="CI193" s="27" t="s">
        <v>273</v>
      </c>
      <c r="CJ193" s="26" t="e">
        <f>_xlfn.XLOOKUP(CI193,'Banco de dados'!$B:$B,'Banco de dados'!$E:$E)</f>
        <v>#N/A</v>
      </c>
      <c r="CK193" s="26"/>
      <c r="CL193" s="26" t="e">
        <f>IF(CK193="-","-",_xlfn.XLOOKUP(CK193,'Banco de dados'!$B:$B,'Banco de dados'!$E:$E))</f>
        <v>#N/A</v>
      </c>
      <c r="CM193" s="28">
        <f t="shared" si="21"/>
        <v>1</v>
      </c>
      <c r="CN193" s="26" t="e">
        <f>_xlfn.XLOOKUP(CI193,'Banco de dados'!$B:$B,'Banco de dados'!$H:$H)</f>
        <v>#N/A</v>
      </c>
      <c r="CO193" s="26" t="e">
        <f t="array" aca="1" ref="CO193" ca="1">_xludf.XLOOKUP(CK193,'Banco de dados'!$B:$B,'Banco de dados'!$H:$H)</f>
        <v>#NAME?</v>
      </c>
      <c r="CP193" s="26" t="e">
        <f t="array" aca="1" ref="CP193" ca="1">_xludf.XLOOKUP(CI193,'Banco de dados'!$B:$B,'Banco de dados'!$F:$F)</f>
        <v>#NAME?</v>
      </c>
      <c r="CQ193" s="26" t="e">
        <f t="array" aca="1" ref="CQ193" ca="1">_xludf.XLOOKUP(CK193,'Banco de dados'!$B:$B,'Banco de dados'!$F:$F)</f>
        <v>#NAME?</v>
      </c>
      <c r="CR193" s="27">
        <v>285</v>
      </c>
      <c r="CS193" s="27"/>
      <c r="CT193" s="26" t="str">
        <f>IF(AG193=0.5,"Suporte",IF(AND(AG193&gt;='Braços de IP'!$B$9,AG193&lt;='Braços de IP'!$D$9),'Braços de IP'!$E$9,IF(AND(AG193&gt;='Braços de IP'!$B$10,AG193&lt;='Braços de IP'!$D$10),'Braços de IP'!$E$10,IF(AND(AG193&gt;='Braços de IP'!$B$11,AG193&lt;='Braços de IP'!$D$11),'Braços de IP'!$E$11,IF(AND(AG193&gt;='Braços de IP'!$B$12,AG193&lt;='Braços de IP'!$D$12),'Braços de IP'!$E$12,IF(AND(AG193&gt;='Braços de IP'!$B$13,AG193&lt;='Braços de IP'!$D$13),'Braços de IP'!$E$13,IF(AND(AG193&gt;='Braços de IP'!$B$14,AG193&lt;='Braços de IP'!$D$14),'Braços de IP'!$E$14,"ERRO")))))))</f>
        <v>Médio II</v>
      </c>
      <c r="CU193" s="27"/>
      <c r="CV193" s="26" t="str">
        <f>IF($CU193="","",VLOOKUP($CU193,'Braços de IP'!$E$9:$I$15,2,0))</f>
        <v/>
      </c>
      <c r="CW193" s="29" t="str">
        <f>IF($CU193="","",VLOOKUP($CU193,'Braços de IP'!$E$9:$I$15,5,0))</f>
        <v/>
      </c>
      <c r="CX193" s="26"/>
      <c r="CY193" s="26"/>
      <c r="CZ193" s="26"/>
      <c r="DA193" s="26"/>
      <c r="DB193" s="26"/>
      <c r="DC193" s="26"/>
      <c r="DD193" s="30" t="e">
        <f t="shared" si="22"/>
        <v>#N/A</v>
      </c>
      <c r="DE193" s="31">
        <f t="shared" si="23"/>
        <v>96</v>
      </c>
      <c r="DF193" s="30" t="e">
        <f t="shared" si="24"/>
        <v>#N/A</v>
      </c>
      <c r="DG193" s="32" t="e">
        <f t="shared" si="25"/>
        <v>#N/A</v>
      </c>
      <c r="DH193" s="33" t="s">
        <v>143</v>
      </c>
      <c r="DI193" s="34"/>
      <c r="DJ193" s="35"/>
      <c r="DK193" s="16" t="s">
        <v>144</v>
      </c>
      <c r="DL193" s="16"/>
    </row>
    <row r="194" spans="1:124" ht="15.75" hidden="1" customHeight="1" x14ac:dyDescent="0.25">
      <c r="A194" s="1" t="s">
        <v>274</v>
      </c>
      <c r="B194" s="15">
        <v>411</v>
      </c>
      <c r="C194" s="15" t="s">
        <v>366</v>
      </c>
      <c r="D194" s="16" t="s">
        <v>367</v>
      </c>
      <c r="E194" s="16">
        <v>-8.107761</v>
      </c>
      <c r="F194" s="16">
        <v>-34.896436000000001</v>
      </c>
      <c r="G194" s="16" t="s">
        <v>160</v>
      </c>
      <c r="H194" s="16" t="s">
        <v>136</v>
      </c>
      <c r="I194" s="16" t="s">
        <v>135</v>
      </c>
      <c r="J194" s="16" t="s">
        <v>137</v>
      </c>
      <c r="K194" s="16">
        <v>55</v>
      </c>
      <c r="L194" s="16" t="s">
        <v>138</v>
      </c>
      <c r="M194" s="16">
        <v>0</v>
      </c>
      <c r="N194" s="16"/>
      <c r="O194" s="16">
        <v>1</v>
      </c>
      <c r="P194" s="17"/>
      <c r="Q194" s="17"/>
      <c r="R194" s="16"/>
      <c r="S194" s="16"/>
      <c r="T194" s="16"/>
      <c r="U194" s="17"/>
      <c r="V194" s="16">
        <v>0</v>
      </c>
      <c r="W194" s="16"/>
      <c r="X194" s="16"/>
      <c r="Y194" s="16">
        <v>0</v>
      </c>
      <c r="Z194" s="16">
        <v>0</v>
      </c>
      <c r="AA194" s="16" t="s">
        <v>298</v>
      </c>
      <c r="AB194" s="16" t="s">
        <v>169</v>
      </c>
      <c r="AC194" s="16">
        <v>18</v>
      </c>
      <c r="AD194" s="16">
        <v>5.5</v>
      </c>
      <c r="AE194" s="16">
        <v>1</v>
      </c>
      <c r="AF194" s="16">
        <v>0.7</v>
      </c>
      <c r="AG194" s="16">
        <v>0.68</v>
      </c>
      <c r="AH194" s="16"/>
      <c r="AI194" s="16"/>
      <c r="AJ194" s="16"/>
      <c r="AK194" s="16"/>
      <c r="AL194" s="16"/>
      <c r="AM194" s="16">
        <v>0</v>
      </c>
      <c r="AN194" s="16"/>
      <c r="AO194" s="16">
        <v>0</v>
      </c>
      <c r="AP194" s="16">
        <v>0</v>
      </c>
      <c r="AQ194" s="16">
        <v>0</v>
      </c>
      <c r="AR194" s="17" t="s">
        <v>136</v>
      </c>
      <c r="AS194" s="19">
        <f t="shared" si="3"/>
        <v>0</v>
      </c>
      <c r="AT194" s="19"/>
      <c r="AU194" s="19">
        <f>VLOOKUP(G194,ABNT5101!$I$3:$J$9,2)</f>
        <v>10</v>
      </c>
      <c r="AV194" s="19">
        <f>VLOOKUP(G194,ABNT5101!$I$3:$M$9,5)</f>
        <v>0.18</v>
      </c>
      <c r="AW194" s="17" t="str">
        <f>_xlfn.XLOOKUP(G194,ABNT5101!I:I,ABNT5101!L:L)</f>
        <v>-</v>
      </c>
      <c r="AX194" s="17">
        <f>_xlfn.XLOOKUP(G194,ABNT5101!$I:$I,ABNT5101!M:M)</f>
        <v>0.18</v>
      </c>
      <c r="AY194" s="17" t="str">
        <f>_xlfn.XLOOKUP(G194,ABNT5101!$I:$I,ABNT5101!N:N)</f>
        <v>-</v>
      </c>
      <c r="AZ194" s="17">
        <f>_xlfn.XLOOKUP(G194,ABNT5101!$I:$I,ABNT5101!O:O)</f>
        <v>16</v>
      </c>
      <c r="BA194" s="20" t="str">
        <f t="shared" si="4"/>
        <v>ATENDE</v>
      </c>
      <c r="BB194" s="21" t="e">
        <f t="shared" ref="BB194:BC194" si="232">BE194/AU194-1</f>
        <v>#VALUE!</v>
      </c>
      <c r="BC194" s="21" t="e">
        <f t="shared" si="232"/>
        <v>#VALUE!</v>
      </c>
      <c r="BD194" s="21" t="str">
        <f t="shared" si="6"/>
        <v>-</v>
      </c>
      <c r="BE194" s="22" t="s">
        <v>368</v>
      </c>
      <c r="BF194" s="22" t="s">
        <v>369</v>
      </c>
      <c r="BG194" s="22"/>
      <c r="BH194" s="22"/>
      <c r="BI194" s="23"/>
      <c r="BJ194" s="22"/>
      <c r="BK194" s="20" t="str">
        <f t="shared" si="7"/>
        <v>ATENDE</v>
      </c>
      <c r="BL194" s="20" t="str">
        <f t="shared" si="8"/>
        <v>ATENDE</v>
      </c>
      <c r="BM194" s="20" t="str">
        <f t="shared" si="9"/>
        <v>ATENDE</v>
      </c>
      <c r="BN194" s="20" t="str">
        <f t="shared" si="10"/>
        <v>ATENDE</v>
      </c>
      <c r="BO194" s="24" t="str">
        <f t="shared" si="11"/>
        <v>C4</v>
      </c>
      <c r="BP194" s="24" t="str">
        <f t="shared" si="80"/>
        <v>P6</v>
      </c>
      <c r="BQ194" s="25">
        <f t="shared" si="13"/>
        <v>15352.666666666666</v>
      </c>
      <c r="BR194" s="53">
        <v>46061</v>
      </c>
      <c r="BS194" s="22" t="s">
        <v>370</v>
      </c>
      <c r="BT194" s="24">
        <f>IF(BP194="-","-",_xlfn.XLOOKUP(BP194,ABNT5101!$B$4:$B$9,ABNT5101!$C$4:$C$9))</f>
        <v>3</v>
      </c>
      <c r="BU194" s="24">
        <f>IF(BP194="-","-",_xlfn.XLOOKUP(BP194,ABNT5101!$B$4:$B$9,ABNT5101!$D$4:$D$9))</f>
        <v>0.6</v>
      </c>
      <c r="BV194" s="20" t="str">
        <f t="shared" si="14"/>
        <v>ATENDE</v>
      </c>
      <c r="BW194" s="20" t="str">
        <f t="shared" si="15"/>
        <v>ATENDE</v>
      </c>
      <c r="BX194" s="20" t="str">
        <f t="shared" si="16"/>
        <v>ATENDE</v>
      </c>
      <c r="BY194" s="24" t="s">
        <v>136</v>
      </c>
      <c r="BZ194" s="25" t="e">
        <f t="shared" si="31"/>
        <v>#VALUE!</v>
      </c>
      <c r="CA194" s="24"/>
      <c r="CB194" s="24"/>
      <c r="CC194" s="20" t="str">
        <f>IF(BY194="-","-",_xlfn.XLOOKUP(BY194,ABNT5101!$B$4:$B$9,ABNT5101!$C$4:$C$9))</f>
        <v>-</v>
      </c>
      <c r="CD194" s="24" t="str">
        <f>IF(BY194="-","-",_xlfn.XLOOKUP(BY194,ABNT5101!$B$4:$B$9,ABNT5101!$D$4:$D$9))</f>
        <v>-</v>
      </c>
      <c r="CE194" s="20" t="str">
        <f t="shared" si="18"/>
        <v>-</v>
      </c>
      <c r="CF194" s="20" t="str">
        <f t="shared" si="19"/>
        <v>-</v>
      </c>
      <c r="CG194" s="20" t="str">
        <f t="shared" si="20"/>
        <v>-</v>
      </c>
      <c r="CH194" s="26" t="e">
        <f>_xlfn.XLOOKUP(CI194,'Banco de dados'!$B:$B,'Banco de dados'!$D:$D)</f>
        <v>#N/A</v>
      </c>
      <c r="CI194" s="27"/>
      <c r="CJ194" s="26" t="e">
        <f>_xlfn.XLOOKUP(CI194,'Banco de dados'!$B:$B,'Banco de dados'!$E:$E)</f>
        <v>#N/A</v>
      </c>
      <c r="CK194" s="26"/>
      <c r="CL194" s="26" t="e">
        <f>IF(CK194="-","-",_xlfn.XLOOKUP(CK194,'Banco de dados'!$B:$B,'Banco de dados'!$E:$E))</f>
        <v>#N/A</v>
      </c>
      <c r="CM194" s="28">
        <f t="shared" si="21"/>
        <v>1</v>
      </c>
      <c r="CN194" s="26" t="e">
        <f>_xlfn.XLOOKUP(CI194,'Banco de dados'!$B:$B,'Banco de dados'!$H:$H)</f>
        <v>#N/A</v>
      </c>
      <c r="CO194" s="26" t="e">
        <f t="array" aca="1" ref="CO194" ca="1">_xludf.XLOOKUP(CK194,'Banco de dados'!$B:$B,'Banco de dados'!$H:$H)</f>
        <v>#NAME?</v>
      </c>
      <c r="CP194" s="26" t="e">
        <f t="array" aca="1" ref="CP194" ca="1">_xludf.XLOOKUP(CI194,'Banco de dados'!$B:$B,'Banco de dados'!$F:$F)</f>
        <v>#NAME?</v>
      </c>
      <c r="CQ194" s="26" t="e">
        <f t="array" aca="1" ref="CQ194" ca="1">_xludf.XLOOKUP(CK194,'Banco de dados'!$B:$B,'Banco de dados'!$F:$F)</f>
        <v>#NAME?</v>
      </c>
      <c r="CR194" s="27">
        <v>286</v>
      </c>
      <c r="CS194" s="27"/>
      <c r="CT194" s="26" t="str">
        <f>IF(AG194=0.5,"Suporte",IF(AND(AG194&gt;='Braços de IP'!$B$9,AG194&lt;='Braços de IP'!$D$9),'Braços de IP'!$E$9,IF(AND(AG194&gt;='Braços de IP'!$B$10,AG194&lt;='Braços de IP'!$D$10),'Braços de IP'!$E$10,IF(AND(AG194&gt;='Braços de IP'!$B$11,AG194&lt;='Braços de IP'!$D$11),'Braços de IP'!$E$11,IF(AND(AG194&gt;='Braços de IP'!$B$12,AG194&lt;='Braços de IP'!$D$12),'Braços de IP'!$E$12,IF(AND(AG194&gt;='Braços de IP'!$B$13,AG194&lt;='Braços de IP'!$D$13),'Braços de IP'!$E$13,IF(AND(AG194&gt;='Braços de IP'!$B$14,AG194&lt;='Braços de IP'!$D$14),'Braços de IP'!$E$14,"ERRO")))))))</f>
        <v>Curto I</v>
      </c>
      <c r="CU194" s="27"/>
      <c r="CV194" s="26" t="str">
        <f>IF($CU194="","",VLOOKUP($CU194,'Braços de IP'!$E$9:$I$15,2,0))</f>
        <v/>
      </c>
      <c r="CW194" s="29" t="str">
        <f>IF($CU194="","",VLOOKUP($CU194,'Braços de IP'!$E$9:$I$15,5,0))</f>
        <v/>
      </c>
      <c r="CX194" s="26"/>
      <c r="CY194" s="26"/>
      <c r="CZ194" s="26"/>
      <c r="DA194" s="26"/>
      <c r="DB194" s="26"/>
      <c r="DC194" s="26"/>
      <c r="DD194" s="30" t="e">
        <f t="shared" si="22"/>
        <v>#N/A</v>
      </c>
      <c r="DE194" s="31">
        <f t="shared" si="23"/>
        <v>55</v>
      </c>
      <c r="DF194" s="30" t="e">
        <f t="shared" si="24"/>
        <v>#N/A</v>
      </c>
      <c r="DG194" s="32" t="e">
        <f t="shared" si="25"/>
        <v>#N/A</v>
      </c>
      <c r="DH194" s="33" t="s">
        <v>143</v>
      </c>
      <c r="DI194" s="34"/>
      <c r="DJ194" s="35"/>
      <c r="DK194" s="16" t="s">
        <v>144</v>
      </c>
      <c r="DL194" s="16"/>
    </row>
    <row r="195" spans="1:124" ht="15.75" hidden="1" customHeight="1" x14ac:dyDescent="0.25">
      <c r="A195" s="1" t="s">
        <v>274</v>
      </c>
      <c r="B195" s="15">
        <v>411</v>
      </c>
      <c r="C195" s="15" t="s">
        <v>366</v>
      </c>
      <c r="D195" s="16" t="s">
        <v>367</v>
      </c>
      <c r="E195" s="16">
        <v>-8.107761</v>
      </c>
      <c r="F195" s="16">
        <v>-34.896436000000001</v>
      </c>
      <c r="G195" s="16" t="s">
        <v>160</v>
      </c>
      <c r="H195" s="16" t="s">
        <v>136</v>
      </c>
      <c r="I195" s="16" t="s">
        <v>135</v>
      </c>
      <c r="J195" s="16" t="s">
        <v>137</v>
      </c>
      <c r="K195" s="16">
        <v>55</v>
      </c>
      <c r="L195" s="16" t="s">
        <v>138</v>
      </c>
      <c r="M195" s="16">
        <v>0</v>
      </c>
      <c r="N195" s="16"/>
      <c r="O195" s="16">
        <v>1</v>
      </c>
      <c r="P195" s="17"/>
      <c r="Q195" s="17"/>
      <c r="R195" s="16"/>
      <c r="S195" s="16"/>
      <c r="T195" s="16"/>
      <c r="U195" s="17"/>
      <c r="V195" s="16">
        <v>0</v>
      </c>
      <c r="W195" s="16"/>
      <c r="X195" s="16"/>
      <c r="Y195" s="16">
        <v>0</v>
      </c>
      <c r="Z195" s="16">
        <v>0</v>
      </c>
      <c r="AA195" s="16" t="s">
        <v>298</v>
      </c>
      <c r="AB195" s="16" t="s">
        <v>169</v>
      </c>
      <c r="AC195" s="16">
        <v>18</v>
      </c>
      <c r="AD195" s="16">
        <v>5.5</v>
      </c>
      <c r="AE195" s="16">
        <v>1</v>
      </c>
      <c r="AF195" s="16">
        <v>0.7</v>
      </c>
      <c r="AG195" s="16">
        <v>0.68</v>
      </c>
      <c r="AH195" s="16"/>
      <c r="AI195" s="16"/>
      <c r="AJ195" s="16"/>
      <c r="AK195" s="16"/>
      <c r="AL195" s="16"/>
      <c r="AM195" s="16">
        <v>0</v>
      </c>
      <c r="AN195" s="16"/>
      <c r="AO195" s="16">
        <v>0</v>
      </c>
      <c r="AP195" s="16">
        <v>0</v>
      </c>
      <c r="AQ195" s="16">
        <v>0</v>
      </c>
      <c r="AR195" s="17" t="s">
        <v>136</v>
      </c>
      <c r="AS195" s="19">
        <f t="shared" si="3"/>
        <v>0</v>
      </c>
      <c r="AT195" s="19"/>
      <c r="AU195" s="19">
        <f>VLOOKUP(G195,ABNT5101!$I$3:$J$9,2)</f>
        <v>10</v>
      </c>
      <c r="AV195" s="19">
        <f>VLOOKUP(G195,ABNT5101!$I$3:$M$9,5)</f>
        <v>0.18</v>
      </c>
      <c r="AW195" s="17" t="str">
        <f>_xlfn.XLOOKUP(G195,ABNT5101!I:I,ABNT5101!L:L)</f>
        <v>-</v>
      </c>
      <c r="AX195" s="17">
        <f>_xlfn.XLOOKUP(G195,ABNT5101!$I:$I,ABNT5101!M:M)</f>
        <v>0.18</v>
      </c>
      <c r="AY195" s="17" t="str">
        <f>_xlfn.XLOOKUP(G195,ABNT5101!$I:$I,ABNT5101!N:N)</f>
        <v>-</v>
      </c>
      <c r="AZ195" s="17">
        <f>_xlfn.XLOOKUP(G195,ABNT5101!$I:$I,ABNT5101!O:O)</f>
        <v>16</v>
      </c>
      <c r="BA195" s="20" t="str">
        <f t="shared" si="4"/>
        <v>ATENDE</v>
      </c>
      <c r="BB195" s="21" t="e">
        <f t="shared" ref="BB195:BC195" si="233">BE195/AU195-1</f>
        <v>#VALUE!</v>
      </c>
      <c r="BC195" s="21" t="e">
        <f t="shared" si="233"/>
        <v>#VALUE!</v>
      </c>
      <c r="BD195" s="21" t="str">
        <f t="shared" si="6"/>
        <v>-</v>
      </c>
      <c r="BE195" s="22" t="s">
        <v>266</v>
      </c>
      <c r="BF195" s="22" t="s">
        <v>261</v>
      </c>
      <c r="BG195" s="22"/>
      <c r="BH195" s="22"/>
      <c r="BI195" s="23"/>
      <c r="BJ195" s="22"/>
      <c r="BK195" s="20" t="str">
        <f t="shared" si="7"/>
        <v>ATENDE</v>
      </c>
      <c r="BL195" s="20" t="str">
        <f t="shared" si="8"/>
        <v>ATENDE</v>
      </c>
      <c r="BM195" s="20" t="str">
        <f t="shared" si="9"/>
        <v>ATENDE</v>
      </c>
      <c r="BN195" s="20" t="str">
        <f t="shared" si="10"/>
        <v>ATENDE</v>
      </c>
      <c r="BO195" s="24" t="str">
        <f t="shared" si="11"/>
        <v>C4</v>
      </c>
      <c r="BP195" s="24" t="str">
        <f t="shared" si="80"/>
        <v>P6</v>
      </c>
      <c r="BQ195" s="25" t="e">
        <f t="shared" si="13"/>
        <v>#VALUE!</v>
      </c>
      <c r="BR195" s="22" t="s">
        <v>371</v>
      </c>
      <c r="BS195" s="53">
        <v>46056</v>
      </c>
      <c r="BT195" s="24">
        <f>IF(BP195="-","-",_xlfn.XLOOKUP(BP195,ABNT5101!$B$4:$B$9,ABNT5101!$C$4:$C$9))</f>
        <v>3</v>
      </c>
      <c r="BU195" s="24">
        <f>IF(BP195="-","-",_xlfn.XLOOKUP(BP195,ABNT5101!$B$4:$B$9,ABNT5101!$D$4:$D$9))</f>
        <v>0.6</v>
      </c>
      <c r="BV195" s="20" t="str">
        <f t="shared" si="14"/>
        <v>ATENDE</v>
      </c>
      <c r="BW195" s="20" t="str">
        <f t="shared" si="15"/>
        <v>ATENDE</v>
      </c>
      <c r="BX195" s="20" t="str">
        <f t="shared" si="16"/>
        <v>ATENDE</v>
      </c>
      <c r="BY195" s="24" t="s">
        <v>136</v>
      </c>
      <c r="BZ195" s="25" t="e">
        <f t="shared" si="31"/>
        <v>#VALUE!</v>
      </c>
      <c r="CA195" s="24"/>
      <c r="CB195" s="24"/>
      <c r="CC195" s="20" t="str">
        <f>IF(BY195="-","-",_xlfn.XLOOKUP(BY195,ABNT5101!$B$4:$B$9,ABNT5101!$C$4:$C$9))</f>
        <v>-</v>
      </c>
      <c r="CD195" s="24" t="str">
        <f>IF(BY195="-","-",_xlfn.XLOOKUP(BY195,ABNT5101!$B$4:$B$9,ABNT5101!$D$4:$D$9))</f>
        <v>-</v>
      </c>
      <c r="CE195" s="20" t="str">
        <f t="shared" si="18"/>
        <v>-</v>
      </c>
      <c r="CF195" s="20" t="str">
        <f t="shared" si="19"/>
        <v>-</v>
      </c>
      <c r="CG195" s="20" t="str">
        <f t="shared" si="20"/>
        <v>-</v>
      </c>
      <c r="CH195" s="26" t="e">
        <f>_xlfn.XLOOKUP(CI195,'Banco de dados'!$B:$B,'Banco de dados'!$D:$D)</f>
        <v>#N/A</v>
      </c>
      <c r="CI195" s="27"/>
      <c r="CJ195" s="26" t="e">
        <f>_xlfn.XLOOKUP(CI195,'Banco de dados'!$B:$B,'Banco de dados'!$E:$E)</f>
        <v>#N/A</v>
      </c>
      <c r="CK195" s="26"/>
      <c r="CL195" s="26" t="e">
        <f>IF(CK195="-","-",_xlfn.XLOOKUP(CK195,'Banco de dados'!$B:$B,'Banco de dados'!$E:$E))</f>
        <v>#N/A</v>
      </c>
      <c r="CM195" s="28">
        <f t="shared" si="21"/>
        <v>1</v>
      </c>
      <c r="CN195" s="26" t="e">
        <f>_xlfn.XLOOKUP(CI195,'Banco de dados'!$B:$B,'Banco de dados'!$H:$H)</f>
        <v>#N/A</v>
      </c>
      <c r="CO195" s="26" t="e">
        <f t="array" aca="1" ref="CO195" ca="1">_xludf.XLOOKUP(CK195,'Banco de dados'!$B:$B,'Banco de dados'!$H:$H)</f>
        <v>#NAME?</v>
      </c>
      <c r="CP195" s="26" t="e">
        <f t="array" aca="1" ref="CP195" ca="1">_xludf.XLOOKUP(CI195,'Banco de dados'!$B:$B,'Banco de dados'!$F:$F)</f>
        <v>#NAME?</v>
      </c>
      <c r="CQ195" s="26" t="e">
        <f t="array" aca="1" ref="CQ195" ca="1">_xludf.XLOOKUP(CK195,'Banco de dados'!$B:$B,'Banco de dados'!$F:$F)</f>
        <v>#NAME?</v>
      </c>
      <c r="CR195" s="27">
        <v>287</v>
      </c>
      <c r="CS195" s="27"/>
      <c r="CT195" s="26" t="str">
        <f>IF(AG195=0.5,"Suporte",IF(AND(AG195&gt;='Braços de IP'!$B$9,AG195&lt;='Braços de IP'!$D$9),'Braços de IP'!$E$9,IF(AND(AG195&gt;='Braços de IP'!$B$10,AG195&lt;='Braços de IP'!$D$10),'Braços de IP'!$E$10,IF(AND(AG195&gt;='Braços de IP'!$B$11,AG195&lt;='Braços de IP'!$D$11),'Braços de IP'!$E$11,IF(AND(AG195&gt;='Braços de IP'!$B$12,AG195&lt;='Braços de IP'!$D$12),'Braços de IP'!$E$12,IF(AND(AG195&gt;='Braços de IP'!$B$13,AG195&lt;='Braços de IP'!$D$13),'Braços de IP'!$E$13,IF(AND(AG195&gt;='Braços de IP'!$B$14,AG195&lt;='Braços de IP'!$D$14),'Braços de IP'!$E$14,"ERRO")))))))</f>
        <v>Curto I</v>
      </c>
      <c r="CU195" s="27"/>
      <c r="CV195" s="26" t="str">
        <f>IF($CU195="","",VLOOKUP($CU195,'Braços de IP'!$E$9:$I$15,2,0))</f>
        <v/>
      </c>
      <c r="CW195" s="29" t="str">
        <f>IF($CU195="","",VLOOKUP($CU195,'Braços de IP'!$E$9:$I$15,5,0))</f>
        <v/>
      </c>
      <c r="CX195" s="26"/>
      <c r="CY195" s="26"/>
      <c r="CZ195" s="26"/>
      <c r="DA195" s="26"/>
      <c r="DB195" s="26"/>
      <c r="DC195" s="26"/>
      <c r="DD195" s="30" t="e">
        <f t="shared" si="22"/>
        <v>#N/A</v>
      </c>
      <c r="DE195" s="31">
        <f t="shared" si="23"/>
        <v>55</v>
      </c>
      <c r="DF195" s="30" t="e">
        <f t="shared" si="24"/>
        <v>#N/A</v>
      </c>
      <c r="DG195" s="32" t="e">
        <f t="shared" si="25"/>
        <v>#N/A</v>
      </c>
      <c r="DH195" s="33" t="s">
        <v>143</v>
      </c>
      <c r="DI195" s="34"/>
      <c r="DJ195" s="35"/>
      <c r="DK195" s="16" t="s">
        <v>144</v>
      </c>
      <c r="DL195" s="16"/>
    </row>
    <row r="196" spans="1:124" ht="15.75" hidden="1" customHeight="1" x14ac:dyDescent="0.25">
      <c r="A196" s="1" t="s">
        <v>274</v>
      </c>
      <c r="B196" s="15">
        <v>411</v>
      </c>
      <c r="C196" s="15" t="s">
        <v>366</v>
      </c>
      <c r="D196" s="16" t="s">
        <v>367</v>
      </c>
      <c r="E196" s="16">
        <v>-8.107761</v>
      </c>
      <c r="F196" s="16">
        <v>-34.896436000000001</v>
      </c>
      <c r="G196" s="16" t="s">
        <v>160</v>
      </c>
      <c r="H196" s="16" t="s">
        <v>136</v>
      </c>
      <c r="I196" s="16" t="s">
        <v>135</v>
      </c>
      <c r="J196" s="16" t="s">
        <v>137</v>
      </c>
      <c r="K196" s="16">
        <v>55</v>
      </c>
      <c r="L196" s="16" t="s">
        <v>138</v>
      </c>
      <c r="M196" s="16">
        <v>0</v>
      </c>
      <c r="N196" s="16"/>
      <c r="O196" s="16">
        <v>1</v>
      </c>
      <c r="P196" s="17"/>
      <c r="Q196" s="17"/>
      <c r="R196" s="16"/>
      <c r="S196" s="16"/>
      <c r="T196" s="16"/>
      <c r="U196" s="17"/>
      <c r="V196" s="16">
        <v>0</v>
      </c>
      <c r="W196" s="16"/>
      <c r="X196" s="16"/>
      <c r="Y196" s="16">
        <v>0</v>
      </c>
      <c r="Z196" s="16">
        <v>0</v>
      </c>
      <c r="AA196" s="16" t="s">
        <v>298</v>
      </c>
      <c r="AB196" s="16" t="s">
        <v>169</v>
      </c>
      <c r="AC196" s="16">
        <v>18</v>
      </c>
      <c r="AD196" s="16">
        <v>5.5</v>
      </c>
      <c r="AE196" s="16">
        <v>1</v>
      </c>
      <c r="AF196" s="16">
        <v>0.7</v>
      </c>
      <c r="AG196" s="16">
        <v>0.68</v>
      </c>
      <c r="AH196" s="16"/>
      <c r="AI196" s="16"/>
      <c r="AJ196" s="16"/>
      <c r="AK196" s="16"/>
      <c r="AL196" s="16"/>
      <c r="AM196" s="16">
        <v>0</v>
      </c>
      <c r="AN196" s="16"/>
      <c r="AO196" s="16">
        <v>0</v>
      </c>
      <c r="AP196" s="16">
        <v>0</v>
      </c>
      <c r="AQ196" s="16">
        <v>0</v>
      </c>
      <c r="AR196" s="17" t="s">
        <v>136</v>
      </c>
      <c r="AS196" s="19">
        <f t="shared" si="3"/>
        <v>0</v>
      </c>
      <c r="AT196" s="19"/>
      <c r="AU196" s="19">
        <f>VLOOKUP(G196,ABNT5101!$I$3:$J$9,2)</f>
        <v>10</v>
      </c>
      <c r="AV196" s="19">
        <f>VLOOKUP(G196,ABNT5101!$I$3:$M$9,5)</f>
        <v>0.18</v>
      </c>
      <c r="AW196" s="17" t="str">
        <f>_xlfn.XLOOKUP(G196,ABNT5101!I:I,ABNT5101!L:L)</f>
        <v>-</v>
      </c>
      <c r="AX196" s="17">
        <f>_xlfn.XLOOKUP(G196,ABNT5101!$I:$I,ABNT5101!M:M)</f>
        <v>0.18</v>
      </c>
      <c r="AY196" s="17" t="str">
        <f>_xlfn.XLOOKUP(G196,ABNT5101!$I:$I,ABNT5101!N:N)</f>
        <v>-</v>
      </c>
      <c r="AZ196" s="17">
        <f>_xlfn.XLOOKUP(G196,ABNT5101!$I:$I,ABNT5101!O:O)</f>
        <v>16</v>
      </c>
      <c r="BA196" s="20" t="str">
        <f t="shared" si="4"/>
        <v>ATENDE</v>
      </c>
      <c r="BB196" s="21" t="e">
        <f t="shared" ref="BB196:BC196" si="234">BE196/AU196-1</f>
        <v>#VALUE!</v>
      </c>
      <c r="BC196" s="21" t="e">
        <f t="shared" si="234"/>
        <v>#VALUE!</v>
      </c>
      <c r="BD196" s="21" t="str">
        <f t="shared" si="6"/>
        <v>-</v>
      </c>
      <c r="BE196" s="22" t="s">
        <v>372</v>
      </c>
      <c r="BF196" s="22" t="s">
        <v>373</v>
      </c>
      <c r="BG196" s="22"/>
      <c r="BH196" s="22"/>
      <c r="BI196" s="23"/>
      <c r="BJ196" s="22"/>
      <c r="BK196" s="20" t="str">
        <f t="shared" si="7"/>
        <v>ATENDE</v>
      </c>
      <c r="BL196" s="20" t="str">
        <f t="shared" si="8"/>
        <v>ATENDE</v>
      </c>
      <c r="BM196" s="20" t="str">
        <f t="shared" si="9"/>
        <v>ATENDE</v>
      </c>
      <c r="BN196" s="20" t="str">
        <f t="shared" si="10"/>
        <v>ATENDE</v>
      </c>
      <c r="BO196" s="24" t="str">
        <f t="shared" si="11"/>
        <v>C4</v>
      </c>
      <c r="BP196" s="24" t="str">
        <f t="shared" si="80"/>
        <v>P6</v>
      </c>
      <c r="BQ196" s="25">
        <f t="shared" si="13"/>
        <v>15444</v>
      </c>
      <c r="BR196" s="54">
        <v>46335</v>
      </c>
      <c r="BS196" s="22" t="s">
        <v>374</v>
      </c>
      <c r="BT196" s="24">
        <f>IF(BP196="-","-",_xlfn.XLOOKUP(BP196,ABNT5101!$B$4:$B$9,ABNT5101!$C$4:$C$9))</f>
        <v>3</v>
      </c>
      <c r="BU196" s="24">
        <f>IF(BP196="-","-",_xlfn.XLOOKUP(BP196,ABNT5101!$B$4:$B$9,ABNT5101!$D$4:$D$9))</f>
        <v>0.6</v>
      </c>
      <c r="BV196" s="20" t="str">
        <f t="shared" si="14"/>
        <v>ATENDE</v>
      </c>
      <c r="BW196" s="20" t="str">
        <f t="shared" si="15"/>
        <v>ATENDE</v>
      </c>
      <c r="BX196" s="20" t="str">
        <f t="shared" si="16"/>
        <v>ATENDE</v>
      </c>
      <c r="BY196" s="24" t="s">
        <v>136</v>
      </c>
      <c r="BZ196" s="25" t="e">
        <f t="shared" si="31"/>
        <v>#VALUE!</v>
      </c>
      <c r="CA196" s="24"/>
      <c r="CB196" s="24"/>
      <c r="CC196" s="20" t="str">
        <f>IF(BY196="-","-",_xlfn.XLOOKUP(BY196,ABNT5101!$B$4:$B$9,ABNT5101!$C$4:$C$9))</f>
        <v>-</v>
      </c>
      <c r="CD196" s="24" t="str">
        <f>IF(BY196="-","-",_xlfn.XLOOKUP(BY196,ABNT5101!$B$4:$B$9,ABNT5101!$D$4:$D$9))</f>
        <v>-</v>
      </c>
      <c r="CE196" s="20" t="str">
        <f t="shared" si="18"/>
        <v>-</v>
      </c>
      <c r="CF196" s="20" t="str">
        <f t="shared" si="19"/>
        <v>-</v>
      </c>
      <c r="CG196" s="20" t="str">
        <f t="shared" si="20"/>
        <v>-</v>
      </c>
      <c r="CH196" s="26" t="e">
        <f>_xlfn.XLOOKUP(CI196,'Banco de dados'!$B:$B,'Banco de dados'!$D:$D)</f>
        <v>#N/A</v>
      </c>
      <c r="CI196" s="27"/>
      <c r="CJ196" s="26" t="e">
        <f>_xlfn.XLOOKUP(CI196,'Banco de dados'!$B:$B,'Banco de dados'!$E:$E)</f>
        <v>#N/A</v>
      </c>
      <c r="CK196" s="26"/>
      <c r="CL196" s="26" t="e">
        <f>IF(CK196="-","-",_xlfn.XLOOKUP(CK196,'Banco de dados'!$B:$B,'Banco de dados'!$E:$E))</f>
        <v>#N/A</v>
      </c>
      <c r="CM196" s="28">
        <f t="shared" si="21"/>
        <v>1</v>
      </c>
      <c r="CN196" s="26" t="e">
        <f>_xlfn.XLOOKUP(CI196,'Banco de dados'!$B:$B,'Banco de dados'!$H:$H)</f>
        <v>#N/A</v>
      </c>
      <c r="CO196" s="26" t="e">
        <f t="array" aca="1" ref="CO196" ca="1">_xludf.XLOOKUP(CK196,'Banco de dados'!$B:$B,'Banco de dados'!$H:$H)</f>
        <v>#NAME?</v>
      </c>
      <c r="CP196" s="26" t="e">
        <f t="array" aca="1" ref="CP196" ca="1">_xludf.XLOOKUP(CI196,'Banco de dados'!$B:$B,'Banco de dados'!$F:$F)</f>
        <v>#NAME?</v>
      </c>
      <c r="CQ196" s="26" t="e">
        <f t="array" aca="1" ref="CQ196" ca="1">_xludf.XLOOKUP(CK196,'Banco de dados'!$B:$B,'Banco de dados'!$F:$F)</f>
        <v>#NAME?</v>
      </c>
      <c r="CR196" s="27">
        <v>288</v>
      </c>
      <c r="CS196" s="27"/>
      <c r="CT196" s="26" t="str">
        <f>IF(AG196=0.5,"Suporte",IF(AND(AG196&gt;='Braços de IP'!$B$9,AG196&lt;='Braços de IP'!$D$9),'Braços de IP'!$E$9,IF(AND(AG196&gt;='Braços de IP'!$B$10,AG196&lt;='Braços de IP'!$D$10),'Braços de IP'!$E$10,IF(AND(AG196&gt;='Braços de IP'!$B$11,AG196&lt;='Braços de IP'!$D$11),'Braços de IP'!$E$11,IF(AND(AG196&gt;='Braços de IP'!$B$12,AG196&lt;='Braços de IP'!$D$12),'Braços de IP'!$E$12,IF(AND(AG196&gt;='Braços de IP'!$B$13,AG196&lt;='Braços de IP'!$D$13),'Braços de IP'!$E$13,IF(AND(AG196&gt;='Braços de IP'!$B$14,AG196&lt;='Braços de IP'!$D$14),'Braços de IP'!$E$14,"ERRO")))))))</f>
        <v>Curto I</v>
      </c>
      <c r="CU196" s="27"/>
      <c r="CV196" s="26" t="str">
        <f>IF($CU196="","",VLOOKUP($CU196,'Braços de IP'!$E$9:$I$15,2,0))</f>
        <v/>
      </c>
      <c r="CW196" s="29" t="str">
        <f>IF($CU196="","",VLOOKUP($CU196,'Braços de IP'!$E$9:$I$15,5,0))</f>
        <v/>
      </c>
      <c r="CX196" s="26"/>
      <c r="CY196" s="26"/>
      <c r="CZ196" s="26"/>
      <c r="DA196" s="26"/>
      <c r="DB196" s="26"/>
      <c r="DC196" s="26"/>
      <c r="DD196" s="30" t="e">
        <f t="shared" si="22"/>
        <v>#N/A</v>
      </c>
      <c r="DE196" s="31">
        <f t="shared" si="23"/>
        <v>55</v>
      </c>
      <c r="DF196" s="30" t="e">
        <f t="shared" si="24"/>
        <v>#N/A</v>
      </c>
      <c r="DG196" s="32" t="e">
        <f t="shared" si="25"/>
        <v>#N/A</v>
      </c>
      <c r="DH196" s="33" t="s">
        <v>143</v>
      </c>
      <c r="DI196" s="34"/>
      <c r="DJ196" s="35"/>
      <c r="DK196" s="16" t="s">
        <v>144</v>
      </c>
      <c r="DL196" s="16"/>
    </row>
    <row r="197" spans="1:124" ht="15.75" hidden="1" customHeight="1" x14ac:dyDescent="0.25">
      <c r="A197" s="38" t="s">
        <v>158</v>
      </c>
      <c r="B197" s="15">
        <v>414</v>
      </c>
      <c r="C197" s="15" t="s">
        <v>366</v>
      </c>
      <c r="D197" s="16" t="s">
        <v>375</v>
      </c>
      <c r="E197" s="16">
        <v>-8.1038150000000009</v>
      </c>
      <c r="F197" s="16">
        <v>-34.890127999999997</v>
      </c>
      <c r="G197" s="27" t="s">
        <v>160</v>
      </c>
      <c r="H197" s="16" t="s">
        <v>136</v>
      </c>
      <c r="I197" s="16" t="s">
        <v>149</v>
      </c>
      <c r="J197" s="16" t="s">
        <v>137</v>
      </c>
      <c r="K197" s="16">
        <v>96</v>
      </c>
      <c r="L197" s="16" t="s">
        <v>138</v>
      </c>
      <c r="M197" s="16">
        <v>0</v>
      </c>
      <c r="N197" s="16"/>
      <c r="O197" s="16">
        <v>2</v>
      </c>
      <c r="P197" s="16"/>
      <c r="Q197" s="16"/>
      <c r="R197" s="16"/>
      <c r="S197" s="16"/>
      <c r="T197" s="16">
        <v>0</v>
      </c>
      <c r="U197" s="17">
        <v>0</v>
      </c>
      <c r="V197" s="16">
        <v>0.7</v>
      </c>
      <c r="W197" s="16"/>
      <c r="X197" s="16"/>
      <c r="Y197" s="16">
        <v>3.2</v>
      </c>
      <c r="Z197" s="16">
        <v>3.2</v>
      </c>
      <c r="AA197" s="16" t="s">
        <v>298</v>
      </c>
      <c r="AB197" s="16" t="s">
        <v>140</v>
      </c>
      <c r="AC197" s="16">
        <v>40</v>
      </c>
      <c r="AD197" s="16">
        <v>12</v>
      </c>
      <c r="AE197" s="16">
        <v>2</v>
      </c>
      <c r="AF197" s="16">
        <v>0.2</v>
      </c>
      <c r="AG197" s="16">
        <v>3.4</v>
      </c>
      <c r="AH197" s="16"/>
      <c r="AI197" s="16"/>
      <c r="AJ197" s="16"/>
      <c r="AK197" s="16"/>
      <c r="AL197" s="16"/>
      <c r="AM197" s="16">
        <v>0</v>
      </c>
      <c r="AN197" s="16"/>
      <c r="AO197" s="16">
        <v>0</v>
      </c>
      <c r="AP197" s="16">
        <v>0</v>
      </c>
      <c r="AQ197" s="16">
        <v>0</v>
      </c>
      <c r="AR197" s="17" t="s">
        <v>136</v>
      </c>
      <c r="AS197" s="19">
        <f t="shared" si="3"/>
        <v>0</v>
      </c>
      <c r="AT197" s="19"/>
      <c r="AU197" s="19">
        <f>VLOOKUP(G197,ABNT5101!$I$3:$J$9,2)</f>
        <v>10</v>
      </c>
      <c r="AV197" s="19">
        <f>VLOOKUP(G197,ABNT5101!$I$3:$M$9,5)</f>
        <v>0.18</v>
      </c>
      <c r="AW197" s="17" t="str">
        <f>_xlfn.XLOOKUP(G197,ABNT5101!I:I,ABNT5101!L:L)</f>
        <v>-</v>
      </c>
      <c r="AX197" s="17">
        <f>_xlfn.XLOOKUP(G197,ABNT5101!$I:$I,ABNT5101!M:M)</f>
        <v>0.18</v>
      </c>
      <c r="AY197" s="17" t="str">
        <f>_xlfn.XLOOKUP(G197,ABNT5101!$I:$I,ABNT5101!N:N)</f>
        <v>-</v>
      </c>
      <c r="AZ197" s="17">
        <f>_xlfn.XLOOKUP(G197,ABNT5101!$I:$I,ABNT5101!O:O)</f>
        <v>16</v>
      </c>
      <c r="BA197" s="20" t="str">
        <f t="shared" si="4"/>
        <v>ATENDE</v>
      </c>
      <c r="BB197" s="21" t="e">
        <f t="shared" ref="BB197:BC197" si="235">BE197/AU197-1</f>
        <v>#VALUE!</v>
      </c>
      <c r="BC197" s="21" t="e">
        <f t="shared" si="235"/>
        <v>#VALUE!</v>
      </c>
      <c r="BD197" s="21" t="str">
        <f t="shared" si="6"/>
        <v>-</v>
      </c>
      <c r="BE197" s="22" t="s">
        <v>376</v>
      </c>
      <c r="BF197" s="22" t="s">
        <v>377</v>
      </c>
      <c r="BG197" s="22"/>
      <c r="BH197" s="22"/>
      <c r="BI197" s="23"/>
      <c r="BJ197" s="22"/>
      <c r="BK197" s="20" t="str">
        <f t="shared" si="7"/>
        <v>ATENDE</v>
      </c>
      <c r="BL197" s="20" t="str">
        <f t="shared" si="8"/>
        <v>ATENDE</v>
      </c>
      <c r="BM197" s="20" t="str">
        <f t="shared" si="9"/>
        <v>ATENDE</v>
      </c>
      <c r="BN197" s="20" t="str">
        <f t="shared" si="10"/>
        <v>ATENDE</v>
      </c>
      <c r="BO197" s="24" t="str">
        <f t="shared" si="11"/>
        <v>C4</v>
      </c>
      <c r="BP197" s="24" t="str">
        <f t="shared" si="80"/>
        <v>P5</v>
      </c>
      <c r="BQ197" s="25" t="e">
        <f t="shared" si="13"/>
        <v>#VALUE!</v>
      </c>
      <c r="BR197" s="22" t="s">
        <v>378</v>
      </c>
      <c r="BS197" s="22" t="s">
        <v>379</v>
      </c>
      <c r="BT197" s="24">
        <f>IF(BP197="-","-",_xlfn.XLOOKUP(BP197,ABNT5101!$B$4:$B$9,ABNT5101!$C$4:$C$9))</f>
        <v>5</v>
      </c>
      <c r="BU197" s="24">
        <f>IF(BP197="-","-",_xlfn.XLOOKUP(BP197,ABNT5101!$B$4:$B$9,ABNT5101!$D$4:$D$9))</f>
        <v>1</v>
      </c>
      <c r="BV197" s="20" t="str">
        <f t="shared" si="14"/>
        <v>ATENDE</v>
      </c>
      <c r="BW197" s="20" t="str">
        <f t="shared" si="15"/>
        <v>ATENDE</v>
      </c>
      <c r="BX197" s="20" t="str">
        <f t="shared" si="16"/>
        <v>ATENDE</v>
      </c>
      <c r="BY197" s="24" t="s">
        <v>136</v>
      </c>
      <c r="BZ197" s="25" t="e">
        <f t="shared" si="31"/>
        <v>#VALUE!</v>
      </c>
      <c r="CA197" s="24" t="s">
        <v>380</v>
      </c>
      <c r="CB197" s="24" t="s">
        <v>381</v>
      </c>
      <c r="CC197" s="20" t="str">
        <f>IF(BY197="-","-",_xlfn.XLOOKUP(BY197,ABNT5101!$B$4:$B$9,ABNT5101!$C$4:$C$9))</f>
        <v>-</v>
      </c>
      <c r="CD197" s="24" t="str">
        <f>IF(BY197="-","-",_xlfn.XLOOKUP(BY197,ABNT5101!$B$4:$B$9,ABNT5101!$D$4:$D$9))</f>
        <v>-</v>
      </c>
      <c r="CE197" s="20" t="str">
        <f t="shared" si="18"/>
        <v>-</v>
      </c>
      <c r="CF197" s="20" t="str">
        <f t="shared" si="19"/>
        <v>-</v>
      </c>
      <c r="CG197" s="20" t="str">
        <f t="shared" si="20"/>
        <v>-</v>
      </c>
      <c r="CH197" s="26" t="str">
        <f>_xlfn.XLOOKUP(CI197,'Banco de dados'!$B:$B,'Banco de dados'!$D:$D)</f>
        <v>LEDSTAR</v>
      </c>
      <c r="CI197" s="27" t="s">
        <v>162</v>
      </c>
      <c r="CJ197" s="26" t="str">
        <f>_xlfn.XLOOKUP(CI197,'Banco de dados'!$B:$B,'Banco de dados'!$E:$E)</f>
        <v>LUM LED SL VT 9.1 85W</v>
      </c>
      <c r="CK197" s="26"/>
      <c r="CL197" s="26" t="e">
        <f>IF(CK197="-","-",_xlfn.XLOOKUP(CK197,'Banco de dados'!$B:$B,'Banco de dados'!$E:$E))</f>
        <v>#N/A</v>
      </c>
      <c r="CM197" s="28">
        <f t="shared" si="21"/>
        <v>2</v>
      </c>
      <c r="CN197" s="26">
        <f>_xlfn.XLOOKUP(CI197,'Banco de dados'!$B:$B,'Banco de dados'!$H:$H)</f>
        <v>85</v>
      </c>
      <c r="CO197" s="26" t="e">
        <f t="array" aca="1" ref="CO197" ca="1">_xludf.XLOOKUP(CK197,'Banco de dados'!$B:$B,'Banco de dados'!$H:$H)</f>
        <v>#NAME?</v>
      </c>
      <c r="CP197" s="51" t="e">
        <f t="array" aca="1" ref="CP197" ca="1">_xludf.XLOOKUP(CI197,'Banco de dados'!$B:$B,'Banco de dados'!$F:$F)</f>
        <v>#NAME?</v>
      </c>
      <c r="CQ197" s="26" t="e">
        <f t="array" aca="1" ref="CQ197" ca="1">_xludf.XLOOKUP(CK197,'Banco de dados'!$B:$B,'Banco de dados'!$F:$F)</f>
        <v>#NAME?</v>
      </c>
      <c r="CR197" s="27">
        <v>295</v>
      </c>
      <c r="CS197" s="27"/>
      <c r="CT197" s="26" t="str">
        <f>IF(AG197=0.5,"Suporte",IF(AND(AG197&gt;='Braços de IP'!$B$9,AG197&lt;='Braços de IP'!$D$9),'Braços de IP'!$E$9,IF(AND(AG197&gt;='Braços de IP'!$B$10,AG197&lt;='Braços de IP'!$D$10),'Braços de IP'!$E$10,IF(AND(AG197&gt;='Braços de IP'!$B$11,AG197&lt;='Braços de IP'!$D$11),'Braços de IP'!$E$11,IF(AND(AG197&gt;='Braços de IP'!$B$12,AG197&lt;='Braços de IP'!$D$12),'Braços de IP'!$E$12,IF(AND(AG197&gt;='Braços de IP'!$B$13,AG197&lt;='Braços de IP'!$D$13),'Braços de IP'!$E$13,IF(AND(AG197&gt;='Braços de IP'!$B$14,AG197&lt;='Braços de IP'!$D$14),'Braços de IP'!$E$14,"ERRO")))))))</f>
        <v>Longo II</v>
      </c>
      <c r="CU197" s="27"/>
      <c r="CV197" s="26" t="str">
        <f>IF($CU197="","",VLOOKUP($CU197,'Braços de IP'!$E$9:$I$15,2,0))</f>
        <v/>
      </c>
      <c r="CW197" s="29" t="str">
        <f>IF($CU197="","",VLOOKUP($CU197,'Braços de IP'!$E$9:$I$15,5,0))</f>
        <v/>
      </c>
      <c r="CX197" s="26"/>
      <c r="CY197" s="26"/>
      <c r="CZ197" s="26"/>
      <c r="DA197" s="26"/>
      <c r="DB197" s="26"/>
      <c r="DC197" s="26"/>
      <c r="DD197" s="30">
        <f t="shared" si="22"/>
        <v>85</v>
      </c>
      <c r="DE197" s="31">
        <f t="shared" si="23"/>
        <v>96</v>
      </c>
      <c r="DF197" s="30">
        <f t="shared" si="24"/>
        <v>362</v>
      </c>
      <c r="DG197" s="32">
        <f t="shared" si="25"/>
        <v>0.11458333333333337</v>
      </c>
      <c r="DH197" s="33" t="s">
        <v>143</v>
      </c>
      <c r="DI197" s="34"/>
      <c r="DJ197" s="35"/>
      <c r="DK197" s="16" t="s">
        <v>144</v>
      </c>
      <c r="DL197" s="16"/>
    </row>
    <row r="198" spans="1:124" ht="15.75" hidden="1" customHeight="1" x14ac:dyDescent="0.25">
      <c r="A198" s="38" t="s">
        <v>158</v>
      </c>
      <c r="B198" s="15">
        <v>414</v>
      </c>
      <c r="C198" s="15" t="s">
        <v>366</v>
      </c>
      <c r="D198" s="16" t="s">
        <v>375</v>
      </c>
      <c r="E198" s="16">
        <v>-8.1038150000000009</v>
      </c>
      <c r="F198" s="16">
        <v>-34.890127999999997</v>
      </c>
      <c r="G198" s="27" t="s">
        <v>160</v>
      </c>
      <c r="H198" s="16" t="s">
        <v>136</v>
      </c>
      <c r="I198" s="16" t="s">
        <v>149</v>
      </c>
      <c r="J198" s="16" t="s">
        <v>137</v>
      </c>
      <c r="K198" s="16">
        <v>96</v>
      </c>
      <c r="L198" s="16" t="s">
        <v>138</v>
      </c>
      <c r="M198" s="16">
        <v>0</v>
      </c>
      <c r="N198" s="16"/>
      <c r="O198" s="16">
        <v>2</v>
      </c>
      <c r="P198" s="16"/>
      <c r="Q198" s="16"/>
      <c r="R198" s="16"/>
      <c r="S198" s="16"/>
      <c r="T198" s="16">
        <v>0</v>
      </c>
      <c r="U198" s="17">
        <v>0</v>
      </c>
      <c r="V198" s="16">
        <v>0.7</v>
      </c>
      <c r="W198" s="16"/>
      <c r="X198" s="16"/>
      <c r="Y198" s="16">
        <v>3.2</v>
      </c>
      <c r="Z198" s="16">
        <v>3.2</v>
      </c>
      <c r="AA198" s="16" t="s">
        <v>298</v>
      </c>
      <c r="AB198" s="16" t="s">
        <v>140</v>
      </c>
      <c r="AC198" s="16">
        <v>40</v>
      </c>
      <c r="AD198" s="16">
        <v>12</v>
      </c>
      <c r="AE198" s="16">
        <v>2</v>
      </c>
      <c r="AF198" s="16">
        <v>0.2</v>
      </c>
      <c r="AG198" s="16">
        <v>3.4</v>
      </c>
      <c r="AH198" s="16"/>
      <c r="AI198" s="16"/>
      <c r="AJ198" s="16"/>
      <c r="AK198" s="16"/>
      <c r="AL198" s="16"/>
      <c r="AM198" s="16">
        <v>0</v>
      </c>
      <c r="AN198" s="16"/>
      <c r="AO198" s="16">
        <v>0</v>
      </c>
      <c r="AP198" s="16">
        <v>0</v>
      </c>
      <c r="AQ198" s="16">
        <v>0</v>
      </c>
      <c r="AR198" s="17" t="s">
        <v>136</v>
      </c>
      <c r="AS198" s="19">
        <f t="shared" si="3"/>
        <v>0</v>
      </c>
      <c r="AT198" s="19"/>
      <c r="AU198" s="19">
        <f>VLOOKUP(G198,ABNT5101!$I$3:$J$9,2)</f>
        <v>10</v>
      </c>
      <c r="AV198" s="19">
        <f>VLOOKUP(G198,ABNT5101!$I$3:$M$9,5)</f>
        <v>0.18</v>
      </c>
      <c r="AW198" s="17" t="str">
        <f>_xlfn.XLOOKUP(G198,ABNT5101!I:I,ABNT5101!L:L)</f>
        <v>-</v>
      </c>
      <c r="AX198" s="17">
        <f>_xlfn.XLOOKUP(G198,ABNT5101!$I:$I,ABNT5101!M:M)</f>
        <v>0.18</v>
      </c>
      <c r="AY198" s="17" t="str">
        <f>_xlfn.XLOOKUP(G198,ABNT5101!$I:$I,ABNT5101!N:N)</f>
        <v>-</v>
      </c>
      <c r="AZ198" s="17">
        <f>_xlfn.XLOOKUP(G198,ABNT5101!$I:$I,ABNT5101!O:O)</f>
        <v>16</v>
      </c>
      <c r="BA198" s="20" t="str">
        <f t="shared" si="4"/>
        <v>ATENDE</v>
      </c>
      <c r="BB198" s="21" t="e">
        <f t="shared" ref="BB198:BC198" si="236">BE198/AU198-1</f>
        <v>#VALUE!</v>
      </c>
      <c r="BC198" s="21" t="e">
        <f t="shared" si="236"/>
        <v>#VALUE!</v>
      </c>
      <c r="BD198" s="21" t="str">
        <f t="shared" si="6"/>
        <v>-</v>
      </c>
      <c r="BE198" s="22" t="s">
        <v>382</v>
      </c>
      <c r="BF198" s="22" t="s">
        <v>327</v>
      </c>
      <c r="BG198" s="22"/>
      <c r="BH198" s="22"/>
      <c r="BI198" s="23"/>
      <c r="BJ198" s="22"/>
      <c r="BK198" s="20" t="str">
        <f t="shared" si="7"/>
        <v>ATENDE</v>
      </c>
      <c r="BL198" s="20" t="str">
        <f t="shared" si="8"/>
        <v>ATENDE</v>
      </c>
      <c r="BM198" s="20" t="str">
        <f t="shared" si="9"/>
        <v>ATENDE</v>
      </c>
      <c r="BN198" s="20" t="str">
        <f t="shared" si="10"/>
        <v>ATENDE</v>
      </c>
      <c r="BO198" s="24" t="str">
        <f t="shared" si="11"/>
        <v>C4</v>
      </c>
      <c r="BP198" s="24" t="str">
        <f t="shared" si="80"/>
        <v>P5</v>
      </c>
      <c r="BQ198" s="25">
        <f t="shared" si="13"/>
        <v>9273.6</v>
      </c>
      <c r="BR198" s="53">
        <v>46373</v>
      </c>
      <c r="BS198" s="22" t="s">
        <v>383</v>
      </c>
      <c r="BT198" s="24">
        <f>IF(BP198="-","-",_xlfn.XLOOKUP(BP198,ABNT5101!$B$4:$B$9,ABNT5101!$C$4:$C$9))</f>
        <v>5</v>
      </c>
      <c r="BU198" s="24">
        <f>IF(BP198="-","-",_xlfn.XLOOKUP(BP198,ABNT5101!$B$4:$B$9,ABNT5101!$D$4:$D$9))</f>
        <v>1</v>
      </c>
      <c r="BV198" s="20" t="str">
        <f t="shared" si="14"/>
        <v>ATENDE</v>
      </c>
      <c r="BW198" s="20" t="str">
        <f t="shared" si="15"/>
        <v>ATENDE</v>
      </c>
      <c r="BX198" s="20" t="str">
        <f t="shared" si="16"/>
        <v>ATENDE</v>
      </c>
      <c r="BY198" s="24" t="s">
        <v>136</v>
      </c>
      <c r="BZ198" s="25" t="e">
        <f t="shared" si="31"/>
        <v>#VALUE!</v>
      </c>
      <c r="CA198" s="24" t="s">
        <v>384</v>
      </c>
      <c r="CB198" s="24" t="s">
        <v>385</v>
      </c>
      <c r="CC198" s="20" t="str">
        <f>IF(BY198="-","-",_xlfn.XLOOKUP(BY198,ABNT5101!$B$4:$B$9,ABNT5101!$C$4:$C$9))</f>
        <v>-</v>
      </c>
      <c r="CD198" s="24" t="str">
        <f>IF(BY198="-","-",_xlfn.XLOOKUP(BY198,ABNT5101!$B$4:$B$9,ABNT5101!$D$4:$D$9))</f>
        <v>-</v>
      </c>
      <c r="CE198" s="20" t="str">
        <f t="shared" si="18"/>
        <v>-</v>
      </c>
      <c r="CF198" s="20" t="str">
        <f t="shared" si="19"/>
        <v>-</v>
      </c>
      <c r="CG198" s="20" t="str">
        <f t="shared" si="20"/>
        <v>-</v>
      </c>
      <c r="CH198" s="26" t="str">
        <f>_xlfn.XLOOKUP(CI198,'Banco de dados'!$B:$B,'Banco de dados'!$D:$D)</f>
        <v>SX LIGHTING</v>
      </c>
      <c r="CI198" s="27" t="s">
        <v>386</v>
      </c>
      <c r="CJ198" s="26" t="str">
        <f>_xlfn.XLOOKUP(CI198,'Banco de dados'!$B:$B,'Banco de dados'!$E:$E)</f>
        <v>SXINLPP070K50L12CZF7PHF</v>
      </c>
      <c r="CK198" s="26"/>
      <c r="CL198" s="26" t="e">
        <f>IF(CK198="-","-",_xlfn.XLOOKUP(CK198,'Banco de dados'!$B:$B,'Banco de dados'!$E:$E))</f>
        <v>#N/A</v>
      </c>
      <c r="CM198" s="28">
        <f t="shared" si="21"/>
        <v>2</v>
      </c>
      <c r="CN198" s="26">
        <f>_xlfn.XLOOKUP(CI198,'Banco de dados'!$B:$B,'Banco de dados'!$H:$H)</f>
        <v>70</v>
      </c>
      <c r="CO198" s="26" t="e">
        <f t="array" aca="1" ref="CO198" ca="1">_xludf.XLOOKUP(CK198,'Banco de dados'!$B:$B,'Banco de dados'!$H:$H)</f>
        <v>#NAME?</v>
      </c>
      <c r="CP198" s="51" t="e">
        <f t="array" aca="1" ref="CP198" ca="1">_xludf.XLOOKUP(CI198,'Banco de dados'!$B:$B,'Banco de dados'!$F:$F)</f>
        <v>#NAME?</v>
      </c>
      <c r="CQ198" s="26" t="e">
        <f t="array" aca="1" ref="CQ198" ca="1">_xludf.XLOOKUP(CK198,'Banco de dados'!$B:$B,'Banco de dados'!$F:$F)</f>
        <v>#NAME?</v>
      </c>
      <c r="CR198" s="27">
        <v>296</v>
      </c>
      <c r="CS198" s="27"/>
      <c r="CT198" s="26" t="str">
        <f>IF(AG198=0.5,"Suporte",IF(AND(AG198&gt;='Braços de IP'!$B$9,AG198&lt;='Braços de IP'!$D$9),'Braços de IP'!$E$9,IF(AND(AG198&gt;='Braços de IP'!$B$10,AG198&lt;='Braços de IP'!$D$10),'Braços de IP'!$E$10,IF(AND(AG198&gt;='Braços de IP'!$B$11,AG198&lt;='Braços de IP'!$D$11),'Braços de IP'!$E$11,IF(AND(AG198&gt;='Braços de IP'!$B$12,AG198&lt;='Braços de IP'!$D$12),'Braços de IP'!$E$12,IF(AND(AG198&gt;='Braços de IP'!$B$13,AG198&lt;='Braços de IP'!$D$13),'Braços de IP'!$E$13,IF(AND(AG198&gt;='Braços de IP'!$B$14,AG198&lt;='Braços de IP'!$D$14),'Braços de IP'!$E$14,"ERRO")))))))</f>
        <v>Longo II</v>
      </c>
      <c r="CU198" s="27"/>
      <c r="CV198" s="26" t="str">
        <f>IF($CU198="","",VLOOKUP($CU198,'Braços de IP'!$E$9:$I$15,2,0))</f>
        <v/>
      </c>
      <c r="CW198" s="29" t="str">
        <f>IF($CU198="","",VLOOKUP($CU198,'Braços de IP'!$E$9:$I$15,5,0))</f>
        <v/>
      </c>
      <c r="CX198" s="26"/>
      <c r="CY198" s="26"/>
      <c r="CZ198" s="26"/>
      <c r="DA198" s="26"/>
      <c r="DB198" s="26"/>
      <c r="DC198" s="26"/>
      <c r="DD198" s="30">
        <f t="shared" si="22"/>
        <v>70</v>
      </c>
      <c r="DE198" s="31">
        <f t="shared" si="23"/>
        <v>96</v>
      </c>
      <c r="DF198" s="30">
        <f t="shared" si="24"/>
        <v>332</v>
      </c>
      <c r="DG198" s="32">
        <f t="shared" si="25"/>
        <v>0.27083333333333337</v>
      </c>
      <c r="DH198" s="33" t="s">
        <v>143</v>
      </c>
      <c r="DI198" s="34"/>
      <c r="DJ198" s="35"/>
      <c r="DK198" s="16" t="s">
        <v>144</v>
      </c>
      <c r="DL198" s="16"/>
    </row>
    <row r="199" spans="1:124" ht="15.75" hidden="1" customHeight="1" x14ac:dyDescent="0.25">
      <c r="A199" s="38" t="s">
        <v>158</v>
      </c>
      <c r="B199" s="15">
        <v>414</v>
      </c>
      <c r="C199" s="15" t="s">
        <v>366</v>
      </c>
      <c r="D199" s="16" t="s">
        <v>375</v>
      </c>
      <c r="E199" s="16">
        <v>-8.1038150000000009</v>
      </c>
      <c r="F199" s="16">
        <v>-34.890127999999997</v>
      </c>
      <c r="G199" s="27" t="s">
        <v>160</v>
      </c>
      <c r="H199" s="16" t="s">
        <v>136</v>
      </c>
      <c r="I199" s="16" t="s">
        <v>149</v>
      </c>
      <c r="J199" s="16" t="s">
        <v>137</v>
      </c>
      <c r="K199" s="16">
        <v>96</v>
      </c>
      <c r="L199" s="16" t="s">
        <v>138</v>
      </c>
      <c r="M199" s="16">
        <v>0</v>
      </c>
      <c r="N199" s="16"/>
      <c r="O199" s="16">
        <v>2</v>
      </c>
      <c r="P199" s="16"/>
      <c r="Q199" s="16"/>
      <c r="R199" s="16"/>
      <c r="S199" s="16"/>
      <c r="T199" s="16">
        <v>0</v>
      </c>
      <c r="U199" s="17">
        <v>0</v>
      </c>
      <c r="V199" s="16">
        <v>0.7</v>
      </c>
      <c r="W199" s="16"/>
      <c r="X199" s="16"/>
      <c r="Y199" s="16">
        <v>3.2</v>
      </c>
      <c r="Z199" s="16">
        <v>3.2</v>
      </c>
      <c r="AA199" s="16" t="s">
        <v>298</v>
      </c>
      <c r="AB199" s="16" t="s">
        <v>140</v>
      </c>
      <c r="AC199" s="16">
        <v>40</v>
      </c>
      <c r="AD199" s="16">
        <v>12</v>
      </c>
      <c r="AE199" s="16">
        <v>2</v>
      </c>
      <c r="AF199" s="16">
        <v>0.2</v>
      </c>
      <c r="AG199" s="16">
        <v>3.4</v>
      </c>
      <c r="AH199" s="16"/>
      <c r="AI199" s="16"/>
      <c r="AJ199" s="16"/>
      <c r="AK199" s="16"/>
      <c r="AL199" s="16"/>
      <c r="AM199" s="16">
        <v>0</v>
      </c>
      <c r="AN199" s="16"/>
      <c r="AO199" s="16">
        <v>0</v>
      </c>
      <c r="AP199" s="16">
        <v>0</v>
      </c>
      <c r="AQ199" s="16">
        <v>0</v>
      </c>
      <c r="AR199" s="17" t="s">
        <v>136</v>
      </c>
      <c r="AS199" s="19">
        <f t="shared" si="3"/>
        <v>0</v>
      </c>
      <c r="AT199" s="19"/>
      <c r="AU199" s="19">
        <f>VLOOKUP(G199,ABNT5101!$I$3:$J$9,2)</f>
        <v>10</v>
      </c>
      <c r="AV199" s="19">
        <f>VLOOKUP(G199,ABNT5101!$I$3:$M$9,5)</f>
        <v>0.18</v>
      </c>
      <c r="AW199" s="17" t="str">
        <f>_xlfn.XLOOKUP(G199,ABNT5101!I:I,ABNT5101!L:L)</f>
        <v>-</v>
      </c>
      <c r="AX199" s="17">
        <f>_xlfn.XLOOKUP(G199,ABNT5101!$I:$I,ABNT5101!M:M)</f>
        <v>0.18</v>
      </c>
      <c r="AY199" s="17" t="str">
        <f>_xlfn.XLOOKUP(G199,ABNT5101!$I:$I,ABNT5101!N:N)</f>
        <v>-</v>
      </c>
      <c r="AZ199" s="17">
        <f>_xlfn.XLOOKUP(G199,ABNT5101!$I:$I,ABNT5101!O:O)</f>
        <v>16</v>
      </c>
      <c r="BA199" s="20" t="str">
        <f t="shared" si="4"/>
        <v>ATENDE</v>
      </c>
      <c r="BB199" s="21">
        <f t="shared" ref="BB199:BC199" si="237">BE199/AU199-1</f>
        <v>4629.6000000000004</v>
      </c>
      <c r="BC199" s="21" t="e">
        <f t="shared" si="237"/>
        <v>#VALUE!</v>
      </c>
      <c r="BD199" s="21" t="str">
        <f t="shared" si="6"/>
        <v>-</v>
      </c>
      <c r="BE199" s="54">
        <v>46306</v>
      </c>
      <c r="BF199" s="22" t="s">
        <v>379</v>
      </c>
      <c r="BG199" s="22"/>
      <c r="BH199" s="22"/>
      <c r="BI199" s="23"/>
      <c r="BJ199" s="22"/>
      <c r="BK199" s="20" t="str">
        <f t="shared" si="7"/>
        <v>ATENDE</v>
      </c>
      <c r="BL199" s="20" t="str">
        <f t="shared" si="8"/>
        <v>ATENDE</v>
      </c>
      <c r="BM199" s="20" t="str">
        <f t="shared" si="9"/>
        <v>ATENDE</v>
      </c>
      <c r="BN199" s="20" t="str">
        <f t="shared" si="10"/>
        <v>ATENDE</v>
      </c>
      <c r="BO199" s="24" t="str">
        <f t="shared" si="11"/>
        <v>C4</v>
      </c>
      <c r="BP199" s="24" t="str">
        <f t="shared" si="80"/>
        <v>P5</v>
      </c>
      <c r="BQ199" s="25">
        <f t="shared" si="13"/>
        <v>9224.6</v>
      </c>
      <c r="BR199" s="53">
        <v>46128</v>
      </c>
      <c r="BS199" s="22" t="s">
        <v>356</v>
      </c>
      <c r="BT199" s="24">
        <f>IF(BP199="-","-",_xlfn.XLOOKUP(BP199,ABNT5101!$B$4:$B$9,ABNT5101!$C$4:$C$9))</f>
        <v>5</v>
      </c>
      <c r="BU199" s="24">
        <f>IF(BP199="-","-",_xlfn.XLOOKUP(BP199,ABNT5101!$B$4:$B$9,ABNT5101!$D$4:$D$9))</f>
        <v>1</v>
      </c>
      <c r="BV199" s="20" t="str">
        <f t="shared" si="14"/>
        <v>ATENDE</v>
      </c>
      <c r="BW199" s="20" t="str">
        <f t="shared" si="15"/>
        <v>ATENDE</v>
      </c>
      <c r="BX199" s="20" t="str">
        <f t="shared" si="16"/>
        <v>ATENDE</v>
      </c>
      <c r="BY199" s="24" t="s">
        <v>136</v>
      </c>
      <c r="BZ199" s="25" t="e">
        <f t="shared" si="31"/>
        <v>#VALUE!</v>
      </c>
      <c r="CA199" s="24" t="s">
        <v>384</v>
      </c>
      <c r="CB199" s="24" t="s">
        <v>387</v>
      </c>
      <c r="CC199" s="20" t="str">
        <f>IF(BY199="-","-",_xlfn.XLOOKUP(BY199,ABNT5101!$B$4:$B$9,ABNT5101!$C$4:$C$9))</f>
        <v>-</v>
      </c>
      <c r="CD199" s="24" t="str">
        <f>IF(BY199="-","-",_xlfn.XLOOKUP(BY199,ABNT5101!$B$4:$B$9,ABNT5101!$D$4:$D$9))</f>
        <v>-</v>
      </c>
      <c r="CE199" s="20" t="str">
        <f t="shared" si="18"/>
        <v>-</v>
      </c>
      <c r="CF199" s="20" t="str">
        <f t="shared" si="19"/>
        <v>-</v>
      </c>
      <c r="CG199" s="20" t="str">
        <f t="shared" si="20"/>
        <v>-</v>
      </c>
      <c r="CH199" s="26" t="e">
        <f>_xlfn.XLOOKUP(CI199,'Banco de dados'!$B:$B,'Banco de dados'!$D:$D)</f>
        <v>#N/A</v>
      </c>
      <c r="CI199" s="27" t="s">
        <v>388</v>
      </c>
      <c r="CJ199" s="26" t="e">
        <f>_xlfn.XLOOKUP(CI199,'Banco de dados'!$B:$B,'Banco de dados'!$E:$E)</f>
        <v>#N/A</v>
      </c>
      <c r="CK199" s="26"/>
      <c r="CL199" s="26" t="e">
        <f>IF(CK199="-","-",_xlfn.XLOOKUP(CK199,'Banco de dados'!$B:$B,'Banco de dados'!$E:$E))</f>
        <v>#N/A</v>
      </c>
      <c r="CM199" s="28">
        <f t="shared" si="21"/>
        <v>2</v>
      </c>
      <c r="CN199" s="26" t="e">
        <f>_xlfn.XLOOKUP(CI199,'Banco de dados'!$B:$B,'Banco de dados'!$H:$H)</f>
        <v>#N/A</v>
      </c>
      <c r="CO199" s="26" t="e">
        <f t="array" aca="1" ref="CO199" ca="1">_xludf.XLOOKUP(CK199,'Banco de dados'!$B:$B,'Banco de dados'!$H:$H)</f>
        <v>#NAME?</v>
      </c>
      <c r="CP199" s="26" t="e">
        <f t="array" aca="1" ref="CP199" ca="1">_xludf.XLOOKUP(CI199,'Banco de dados'!$B:$B,'Banco de dados'!$F:$F)</f>
        <v>#NAME?</v>
      </c>
      <c r="CQ199" s="26" t="e">
        <f t="array" aca="1" ref="CQ199" ca="1">_xludf.XLOOKUP(CK199,'Banco de dados'!$B:$B,'Banco de dados'!$F:$F)</f>
        <v>#NAME?</v>
      </c>
      <c r="CR199" s="27">
        <v>297</v>
      </c>
      <c r="CS199" s="27"/>
      <c r="CT199" s="26" t="str">
        <f>IF(AG199=0.5,"Suporte",IF(AND(AG199&gt;='Braços de IP'!$B$9,AG199&lt;='Braços de IP'!$D$9),'Braços de IP'!$E$9,IF(AND(AG199&gt;='Braços de IP'!$B$10,AG199&lt;='Braços de IP'!$D$10),'Braços de IP'!$E$10,IF(AND(AG199&gt;='Braços de IP'!$B$11,AG199&lt;='Braços de IP'!$D$11),'Braços de IP'!$E$11,IF(AND(AG199&gt;='Braços de IP'!$B$12,AG199&lt;='Braços de IP'!$D$12),'Braços de IP'!$E$12,IF(AND(AG199&gt;='Braços de IP'!$B$13,AG199&lt;='Braços de IP'!$D$13),'Braços de IP'!$E$13,IF(AND(AG199&gt;='Braços de IP'!$B$14,AG199&lt;='Braços de IP'!$D$14),'Braços de IP'!$E$14,"ERRO")))))))</f>
        <v>Longo II</v>
      </c>
      <c r="CU199" s="27"/>
      <c r="CV199" s="26" t="str">
        <f>IF($CU199="","",VLOOKUP($CU199,'Braços de IP'!$E$9:$I$15,2,0))</f>
        <v/>
      </c>
      <c r="CW199" s="29" t="str">
        <f>IF($CU199="","",VLOOKUP($CU199,'Braços de IP'!$E$9:$I$15,5,0))</f>
        <v/>
      </c>
      <c r="CX199" s="26"/>
      <c r="CY199" s="26"/>
      <c r="CZ199" s="26"/>
      <c r="DA199" s="26"/>
      <c r="DB199" s="26"/>
      <c r="DC199" s="26"/>
      <c r="DD199" s="30" t="e">
        <f t="shared" si="22"/>
        <v>#N/A</v>
      </c>
      <c r="DE199" s="31">
        <f t="shared" si="23"/>
        <v>96</v>
      </c>
      <c r="DF199" s="30" t="e">
        <f t="shared" si="24"/>
        <v>#N/A</v>
      </c>
      <c r="DG199" s="32" t="e">
        <f t="shared" si="25"/>
        <v>#N/A</v>
      </c>
      <c r="DH199" s="33" t="s">
        <v>143</v>
      </c>
      <c r="DI199" s="34"/>
      <c r="DJ199" s="35"/>
      <c r="DK199" s="16" t="s">
        <v>144</v>
      </c>
      <c r="DL199" s="16"/>
    </row>
    <row r="200" spans="1:124" ht="15.75" hidden="1" customHeight="1" x14ac:dyDescent="0.25">
      <c r="A200" s="1" t="s">
        <v>274</v>
      </c>
      <c r="B200" s="15">
        <v>415</v>
      </c>
      <c r="C200" s="15" t="s">
        <v>146</v>
      </c>
      <c r="D200" s="16" t="s">
        <v>389</v>
      </c>
      <c r="E200" s="16">
        <v>-8.1110869999999995</v>
      </c>
      <c r="F200" s="16">
        <v>-34.907409999999999</v>
      </c>
      <c r="G200" s="16" t="s">
        <v>153</v>
      </c>
      <c r="H200" s="16" t="s">
        <v>136</v>
      </c>
      <c r="I200" s="16" t="s">
        <v>135</v>
      </c>
      <c r="J200" s="16" t="s">
        <v>137</v>
      </c>
      <c r="K200" s="16">
        <v>96</v>
      </c>
      <c r="L200" s="16" t="s">
        <v>138</v>
      </c>
      <c r="M200" s="16">
        <v>0</v>
      </c>
      <c r="N200" s="16"/>
      <c r="O200" s="16">
        <v>2</v>
      </c>
      <c r="P200" s="17">
        <v>1.7</v>
      </c>
      <c r="Q200" s="17">
        <v>9</v>
      </c>
      <c r="R200" s="16"/>
      <c r="S200" s="16"/>
      <c r="T200" s="16"/>
      <c r="U200" s="17">
        <v>1.6</v>
      </c>
      <c r="V200" s="16">
        <v>0</v>
      </c>
      <c r="W200" s="16"/>
      <c r="X200" s="16"/>
      <c r="Y200" s="16">
        <v>0</v>
      </c>
      <c r="Z200" s="16">
        <v>0</v>
      </c>
      <c r="AA200" s="16" t="s">
        <v>139</v>
      </c>
      <c r="AB200" s="16" t="s">
        <v>140</v>
      </c>
      <c r="AC200" s="16">
        <v>24.7</v>
      </c>
      <c r="AD200" s="16">
        <v>7.18</v>
      </c>
      <c r="AE200" s="16">
        <v>1</v>
      </c>
      <c r="AF200" s="16">
        <v>0.16</v>
      </c>
      <c r="AG200" s="16">
        <v>2.58</v>
      </c>
      <c r="AH200" s="16"/>
      <c r="AI200" s="16"/>
      <c r="AJ200" s="16"/>
      <c r="AK200" s="16"/>
      <c r="AL200" s="16"/>
      <c r="AM200" s="16">
        <v>0</v>
      </c>
      <c r="AN200" s="16"/>
      <c r="AO200" s="16">
        <v>0</v>
      </c>
      <c r="AP200" s="16">
        <v>0</v>
      </c>
      <c r="AQ200" s="16">
        <v>0</v>
      </c>
      <c r="AR200" s="17" t="s">
        <v>136</v>
      </c>
      <c r="AS200" s="19">
        <f t="shared" si="3"/>
        <v>0</v>
      </c>
      <c r="AT200" s="19"/>
      <c r="AU200" s="19">
        <f>VLOOKUP(G200,ABNT5101!$I$3:$J$9,2)</f>
        <v>15</v>
      </c>
      <c r="AV200" s="19">
        <f>VLOOKUP(G200,ABNT5101!$I$3:$M$9,5)</f>
        <v>0.18</v>
      </c>
      <c r="AW200" s="17" t="str">
        <f>_xlfn.XLOOKUP(G200,ABNT5101!I:I,ABNT5101!L:L)</f>
        <v>-</v>
      </c>
      <c r="AX200" s="17">
        <f>_xlfn.XLOOKUP(G200,ABNT5101!$I:$I,ABNT5101!M:M)</f>
        <v>0.18</v>
      </c>
      <c r="AY200" s="17" t="str">
        <f>_xlfn.XLOOKUP(G200,ABNT5101!$I:$I,ABNT5101!N:N)</f>
        <v>-</v>
      </c>
      <c r="AZ200" s="17">
        <f>_xlfn.XLOOKUP(G200,ABNT5101!$I:$I,ABNT5101!O:O)</f>
        <v>15</v>
      </c>
      <c r="BA200" s="20" t="str">
        <f t="shared" si="4"/>
        <v>ATENDE</v>
      </c>
      <c r="BB200" s="21" t="e">
        <f t="shared" ref="BB200:BC200" si="238">BE200/AU200-1</f>
        <v>#VALUE!</v>
      </c>
      <c r="BC200" s="21" t="e">
        <f t="shared" si="238"/>
        <v>#VALUE!</v>
      </c>
      <c r="BD200" s="21" t="str">
        <f t="shared" si="6"/>
        <v>-</v>
      </c>
      <c r="BE200" s="22" t="s">
        <v>390</v>
      </c>
      <c r="BF200" s="22" t="s">
        <v>327</v>
      </c>
      <c r="BG200" s="22"/>
      <c r="BH200" s="22"/>
      <c r="BI200" s="23"/>
      <c r="BJ200" s="22"/>
      <c r="BK200" s="20" t="str">
        <f t="shared" si="7"/>
        <v>ATENDE</v>
      </c>
      <c r="BL200" s="20" t="str">
        <f t="shared" si="8"/>
        <v>ATENDE</v>
      </c>
      <c r="BM200" s="20" t="str">
        <f t="shared" si="9"/>
        <v>ATENDE</v>
      </c>
      <c r="BN200" s="20" t="str">
        <f t="shared" si="10"/>
        <v>ATENDE</v>
      </c>
      <c r="BO200" s="24" t="str">
        <f t="shared" si="11"/>
        <v>C3</v>
      </c>
      <c r="BP200" s="24" t="str">
        <f t="shared" si="80"/>
        <v>P6</v>
      </c>
      <c r="BQ200" s="25" t="e">
        <f t="shared" si="13"/>
        <v>#VALUE!</v>
      </c>
      <c r="BR200" s="22" t="s">
        <v>391</v>
      </c>
      <c r="BS200" s="22" t="s">
        <v>392</v>
      </c>
      <c r="BT200" s="24">
        <f>IF(BP200="-","-",_xlfn.XLOOKUP(BP200,ABNT5101!$B$4:$B$9,ABNT5101!$C$4:$C$9))</f>
        <v>3</v>
      </c>
      <c r="BU200" s="24">
        <f>IF(BP200="-","-",_xlfn.XLOOKUP(BP200,ABNT5101!$B$4:$B$9,ABNT5101!$D$4:$D$9))</f>
        <v>0.6</v>
      </c>
      <c r="BV200" s="20" t="str">
        <f t="shared" si="14"/>
        <v>ATENDE</v>
      </c>
      <c r="BW200" s="20" t="str">
        <f t="shared" si="15"/>
        <v>ATENDE</v>
      </c>
      <c r="BX200" s="20" t="str">
        <f t="shared" si="16"/>
        <v>ATENDE</v>
      </c>
      <c r="BY200" s="24" t="s">
        <v>136</v>
      </c>
      <c r="BZ200" s="25" t="e">
        <f t="shared" si="31"/>
        <v>#VALUE!</v>
      </c>
      <c r="CA200" s="24" t="s">
        <v>393</v>
      </c>
      <c r="CB200" s="24" t="s">
        <v>394</v>
      </c>
      <c r="CC200" s="20" t="str">
        <f>IF(BY200="-","-",_xlfn.XLOOKUP(BY200,ABNT5101!$B$4:$B$9,ABNT5101!$C$4:$C$9))</f>
        <v>-</v>
      </c>
      <c r="CD200" s="24" t="str">
        <f>IF(BY200="-","-",_xlfn.XLOOKUP(BY200,ABNT5101!$B$4:$B$9,ABNT5101!$D$4:$D$9))</f>
        <v>-</v>
      </c>
      <c r="CE200" s="20" t="str">
        <f t="shared" si="18"/>
        <v>-</v>
      </c>
      <c r="CF200" s="20" t="str">
        <f t="shared" si="19"/>
        <v>-</v>
      </c>
      <c r="CG200" s="20" t="str">
        <f t="shared" si="20"/>
        <v>-</v>
      </c>
      <c r="CH200" s="26" t="str">
        <f>_xlfn.XLOOKUP(CI200,'Banco de dados'!$B:$B,'Banco de dados'!$D:$D)</f>
        <v>LEDSTAR</v>
      </c>
      <c r="CI200" s="27" t="s">
        <v>395</v>
      </c>
      <c r="CJ200" s="26" t="str">
        <f>_xlfn.XLOOKUP(CI200,'Banco de dados'!$B:$B,'Banco de dados'!$E:$E)</f>
        <v>LUM LED SL VT 9.1 52W</v>
      </c>
      <c r="CK200" s="26"/>
      <c r="CL200" s="26" t="e">
        <f>IF(CK200="-","-",_xlfn.XLOOKUP(CK200,'Banco de dados'!$B:$B,'Banco de dados'!$E:$E))</f>
        <v>#N/A</v>
      </c>
      <c r="CM200" s="28">
        <f t="shared" si="21"/>
        <v>1</v>
      </c>
      <c r="CN200" s="26">
        <f>_xlfn.XLOOKUP(CI200,'Banco de dados'!$B:$B,'Banco de dados'!$H:$H)</f>
        <v>52</v>
      </c>
      <c r="CO200" s="26" t="e">
        <f t="array" aca="1" ref="CO200" ca="1">_xludf.XLOOKUP(CK200,'Banco de dados'!$B:$B,'Banco de dados'!$H:$H)</f>
        <v>#NAME?</v>
      </c>
      <c r="CP200" s="26" t="e">
        <f t="array" aca="1" ref="CP200" ca="1">_xludf.XLOOKUP(CI200,'Banco de dados'!$B:$B,'Banco de dados'!$F:$F)</f>
        <v>#NAME?</v>
      </c>
      <c r="CQ200" s="26" t="e">
        <f t="array" aca="1" ref="CQ200" ca="1">_xludf.XLOOKUP(CK200,'Banco de dados'!$B:$B,'Banco de dados'!$F:$F)</f>
        <v>#NAME?</v>
      </c>
      <c r="CR200" s="27">
        <v>298</v>
      </c>
      <c r="CS200" s="27"/>
      <c r="CT200" s="26" t="str">
        <f>IF(AG200=0.5,"Suporte",IF(AND(AG200&gt;='Braços de IP'!$B$9,AG200&lt;='Braços de IP'!$D$9),'Braços de IP'!$E$9,IF(AND(AG200&gt;='Braços de IP'!$B$10,AG200&lt;='Braços de IP'!$D$10),'Braços de IP'!$E$10,IF(AND(AG200&gt;='Braços de IP'!$B$11,AG200&lt;='Braços de IP'!$D$11),'Braços de IP'!$E$11,IF(AND(AG200&gt;='Braços de IP'!$B$12,AG200&lt;='Braços de IP'!$D$12),'Braços de IP'!$E$12,IF(AND(AG200&gt;='Braços de IP'!$B$13,AG200&lt;='Braços de IP'!$D$13),'Braços de IP'!$E$13,IF(AND(AG200&gt;='Braços de IP'!$B$14,AG200&lt;='Braços de IP'!$D$14),'Braços de IP'!$E$14,"ERRO")))))))</f>
        <v>Longo I</v>
      </c>
      <c r="CU200" s="27"/>
      <c r="CV200" s="26" t="str">
        <f>IF($CU200="","",VLOOKUP($CU200,'Braços de IP'!$E$9:$I$15,2,0))</f>
        <v/>
      </c>
      <c r="CW200" s="29" t="str">
        <f>IF($CU200="","",VLOOKUP($CU200,'Braços de IP'!$E$9:$I$15,5,0))</f>
        <v/>
      </c>
      <c r="CX200" s="26"/>
      <c r="CY200" s="26"/>
      <c r="CZ200" s="26"/>
      <c r="DA200" s="26"/>
      <c r="DB200" s="26"/>
      <c r="DC200" s="26"/>
      <c r="DD200" s="30">
        <f t="shared" si="22"/>
        <v>52</v>
      </c>
      <c r="DE200" s="31">
        <f t="shared" si="23"/>
        <v>96</v>
      </c>
      <c r="DF200" s="30">
        <f t="shared" si="24"/>
        <v>148</v>
      </c>
      <c r="DG200" s="32">
        <f t="shared" si="25"/>
        <v>0.45833333333333337</v>
      </c>
      <c r="DH200" s="33" t="s">
        <v>143</v>
      </c>
      <c r="DI200" s="34"/>
      <c r="DJ200" s="35"/>
      <c r="DK200" s="16" t="s">
        <v>144</v>
      </c>
      <c r="DL200" s="16"/>
    </row>
    <row r="201" spans="1:124" ht="15.75" hidden="1" customHeight="1" x14ac:dyDescent="0.25">
      <c r="A201" s="1" t="s">
        <v>274</v>
      </c>
      <c r="B201" s="15">
        <v>415</v>
      </c>
      <c r="C201" s="15" t="s">
        <v>146</v>
      </c>
      <c r="D201" s="16" t="s">
        <v>389</v>
      </c>
      <c r="E201" s="16">
        <v>-8.1110869999999995</v>
      </c>
      <c r="F201" s="16">
        <v>-34.907409999999999</v>
      </c>
      <c r="G201" s="16" t="s">
        <v>153</v>
      </c>
      <c r="H201" s="16" t="s">
        <v>136</v>
      </c>
      <c r="I201" s="16" t="s">
        <v>135</v>
      </c>
      <c r="J201" s="16" t="s">
        <v>137</v>
      </c>
      <c r="K201" s="16">
        <v>96</v>
      </c>
      <c r="L201" s="16" t="s">
        <v>138</v>
      </c>
      <c r="M201" s="16">
        <v>0</v>
      </c>
      <c r="N201" s="16"/>
      <c r="O201" s="16">
        <v>2</v>
      </c>
      <c r="P201" s="17">
        <v>1.7</v>
      </c>
      <c r="Q201" s="17">
        <v>9</v>
      </c>
      <c r="R201" s="16"/>
      <c r="S201" s="16"/>
      <c r="T201" s="16"/>
      <c r="U201" s="17">
        <v>1.6</v>
      </c>
      <c r="V201" s="16">
        <v>0</v>
      </c>
      <c r="W201" s="16"/>
      <c r="X201" s="16"/>
      <c r="Y201" s="16">
        <v>0</v>
      </c>
      <c r="Z201" s="16">
        <v>0</v>
      </c>
      <c r="AA201" s="16" t="s">
        <v>139</v>
      </c>
      <c r="AB201" s="16" t="s">
        <v>140</v>
      </c>
      <c r="AC201" s="16">
        <v>24.7</v>
      </c>
      <c r="AD201" s="16">
        <v>7.18</v>
      </c>
      <c r="AE201" s="16">
        <v>1</v>
      </c>
      <c r="AF201" s="16">
        <v>0.16</v>
      </c>
      <c r="AG201" s="16">
        <v>2.58</v>
      </c>
      <c r="AH201" s="16"/>
      <c r="AI201" s="16"/>
      <c r="AJ201" s="16"/>
      <c r="AK201" s="16"/>
      <c r="AL201" s="16"/>
      <c r="AM201" s="16">
        <v>0</v>
      </c>
      <c r="AN201" s="16"/>
      <c r="AO201" s="16">
        <v>0</v>
      </c>
      <c r="AP201" s="16">
        <v>0</v>
      </c>
      <c r="AQ201" s="16">
        <v>0</v>
      </c>
      <c r="AR201" s="17" t="s">
        <v>136</v>
      </c>
      <c r="AS201" s="19">
        <f t="shared" si="3"/>
        <v>0</v>
      </c>
      <c r="AT201" s="19"/>
      <c r="AU201" s="19">
        <f>VLOOKUP(G201,ABNT5101!$I$3:$J$9,2)</f>
        <v>15</v>
      </c>
      <c r="AV201" s="19">
        <f>VLOOKUP(G201,ABNT5101!$I$3:$M$9,5)</f>
        <v>0.18</v>
      </c>
      <c r="AW201" s="17" t="str">
        <f>_xlfn.XLOOKUP(G201,ABNT5101!I:I,ABNT5101!L:L)</f>
        <v>-</v>
      </c>
      <c r="AX201" s="17">
        <f>_xlfn.XLOOKUP(G201,ABNT5101!$I:$I,ABNT5101!M:M)</f>
        <v>0.18</v>
      </c>
      <c r="AY201" s="17" t="str">
        <f>_xlfn.XLOOKUP(G201,ABNT5101!$I:$I,ABNT5101!N:N)</f>
        <v>-</v>
      </c>
      <c r="AZ201" s="17">
        <f>_xlfn.XLOOKUP(G201,ABNT5101!$I:$I,ABNT5101!O:O)</f>
        <v>15</v>
      </c>
      <c r="BA201" s="20" t="str">
        <f t="shared" si="4"/>
        <v>ATENDE</v>
      </c>
      <c r="BB201" s="21" t="e">
        <f t="shared" ref="BB201:BC201" si="239">BE201/AU201-1</f>
        <v>#VALUE!</v>
      </c>
      <c r="BC201" s="21" t="e">
        <f t="shared" si="239"/>
        <v>#VALUE!</v>
      </c>
      <c r="BD201" s="21" t="str">
        <f t="shared" si="6"/>
        <v>-</v>
      </c>
      <c r="BE201" s="22" t="s">
        <v>396</v>
      </c>
      <c r="BF201" s="22" t="s">
        <v>320</v>
      </c>
      <c r="BG201" s="22"/>
      <c r="BH201" s="22"/>
      <c r="BI201" s="23"/>
      <c r="BJ201" s="22"/>
      <c r="BK201" s="20" t="str">
        <f t="shared" si="7"/>
        <v>ATENDE</v>
      </c>
      <c r="BL201" s="20" t="str">
        <f t="shared" si="8"/>
        <v>ATENDE</v>
      </c>
      <c r="BM201" s="20" t="str">
        <f t="shared" si="9"/>
        <v>ATENDE</v>
      </c>
      <c r="BN201" s="20" t="str">
        <f t="shared" si="10"/>
        <v>ATENDE</v>
      </c>
      <c r="BO201" s="24" t="str">
        <f t="shared" si="11"/>
        <v>C3</v>
      </c>
      <c r="BP201" s="24" t="str">
        <f t="shared" si="80"/>
        <v>P6</v>
      </c>
      <c r="BQ201" s="25" t="e">
        <f t="shared" si="13"/>
        <v>#VALUE!</v>
      </c>
      <c r="BR201" s="22" t="s">
        <v>397</v>
      </c>
      <c r="BS201" s="22" t="s">
        <v>398</v>
      </c>
      <c r="BT201" s="24">
        <f>IF(BP201="-","-",_xlfn.XLOOKUP(BP201,ABNT5101!$B$4:$B$9,ABNT5101!$C$4:$C$9))</f>
        <v>3</v>
      </c>
      <c r="BU201" s="24">
        <f>IF(BP201="-","-",_xlfn.XLOOKUP(BP201,ABNT5101!$B$4:$B$9,ABNT5101!$D$4:$D$9))</f>
        <v>0.6</v>
      </c>
      <c r="BV201" s="20" t="str">
        <f t="shared" si="14"/>
        <v>ATENDE</v>
      </c>
      <c r="BW201" s="20" t="str">
        <f t="shared" si="15"/>
        <v>ATENDE</v>
      </c>
      <c r="BX201" s="20" t="str">
        <f t="shared" si="16"/>
        <v>ATENDE</v>
      </c>
      <c r="BY201" s="24" t="s">
        <v>136</v>
      </c>
      <c r="BZ201" s="25" t="e">
        <f t="shared" si="31"/>
        <v>#VALUE!</v>
      </c>
      <c r="CA201" s="24" t="s">
        <v>399</v>
      </c>
      <c r="CB201" s="24" t="s">
        <v>400</v>
      </c>
      <c r="CC201" s="20" t="str">
        <f>IF(BY201="-","-",_xlfn.XLOOKUP(BY201,ABNT5101!$B$4:$B$9,ABNT5101!$C$4:$C$9))</f>
        <v>-</v>
      </c>
      <c r="CD201" s="24" t="str">
        <f>IF(BY201="-","-",_xlfn.XLOOKUP(BY201,ABNT5101!$B$4:$B$9,ABNT5101!$D$4:$D$9))</f>
        <v>-</v>
      </c>
      <c r="CE201" s="20" t="str">
        <f t="shared" si="18"/>
        <v>-</v>
      </c>
      <c r="CF201" s="20" t="str">
        <f t="shared" si="19"/>
        <v>-</v>
      </c>
      <c r="CG201" s="20" t="str">
        <f t="shared" si="20"/>
        <v>-</v>
      </c>
      <c r="CH201" s="26" t="str">
        <f>_xlfn.XLOOKUP(CI201,'Banco de dados'!$B:$B,'Banco de dados'!$D:$D)</f>
        <v>SX LIGHTING</v>
      </c>
      <c r="CI201" s="27" t="s">
        <v>401</v>
      </c>
      <c r="CJ201" s="26" t="str">
        <f>_xlfn.XLOOKUP(CI201,'Banco de dados'!$B:$B,'Banco de dados'!$E:$E)</f>
        <v>SXINEVO050K50L12CZF7PHF</v>
      </c>
      <c r="CK201" s="26"/>
      <c r="CL201" s="26" t="e">
        <f>IF(CK201="-","-",_xlfn.XLOOKUP(CK201,'Banco de dados'!$B:$B,'Banco de dados'!$E:$E))</f>
        <v>#N/A</v>
      </c>
      <c r="CM201" s="28">
        <f t="shared" si="21"/>
        <v>1</v>
      </c>
      <c r="CN201" s="26">
        <f>_xlfn.XLOOKUP(CI201,'Banco de dados'!$B:$B,'Banco de dados'!$H:$H)</f>
        <v>50</v>
      </c>
      <c r="CO201" s="26" t="e">
        <f t="array" aca="1" ref="CO201" ca="1">_xludf.XLOOKUP(CK201,'Banco de dados'!$B:$B,'Banco de dados'!$H:$H)</f>
        <v>#NAME?</v>
      </c>
      <c r="CP201" s="26" t="e">
        <f t="array" aca="1" ref="CP201" ca="1">_xludf.XLOOKUP(CI201,'Banco de dados'!$B:$B,'Banco de dados'!$F:$F)</f>
        <v>#NAME?</v>
      </c>
      <c r="CQ201" s="26" t="e">
        <f t="array" aca="1" ref="CQ201" ca="1">_xludf.XLOOKUP(CK201,'Banco de dados'!$B:$B,'Banco de dados'!$F:$F)</f>
        <v>#NAME?</v>
      </c>
      <c r="CR201" s="27">
        <v>299</v>
      </c>
      <c r="CS201" s="27"/>
      <c r="CT201" s="26" t="str">
        <f>IF(AG201=0.5,"Suporte",IF(AND(AG201&gt;='Braços de IP'!$B$9,AG201&lt;='Braços de IP'!$D$9),'Braços de IP'!$E$9,IF(AND(AG201&gt;='Braços de IP'!$B$10,AG201&lt;='Braços de IP'!$D$10),'Braços de IP'!$E$10,IF(AND(AG201&gt;='Braços de IP'!$B$11,AG201&lt;='Braços de IP'!$D$11),'Braços de IP'!$E$11,IF(AND(AG201&gt;='Braços de IP'!$B$12,AG201&lt;='Braços de IP'!$D$12),'Braços de IP'!$E$12,IF(AND(AG201&gt;='Braços de IP'!$B$13,AG201&lt;='Braços de IP'!$D$13),'Braços de IP'!$E$13,IF(AND(AG201&gt;='Braços de IP'!$B$14,AG201&lt;='Braços de IP'!$D$14),'Braços de IP'!$E$14,"ERRO")))))))</f>
        <v>Longo I</v>
      </c>
      <c r="CU201" s="27"/>
      <c r="CV201" s="26" t="str">
        <f>IF($CU201="","",VLOOKUP($CU201,'Braços de IP'!$E$9:$I$15,2,0))</f>
        <v/>
      </c>
      <c r="CW201" s="29" t="str">
        <f>IF($CU201="","",VLOOKUP($CU201,'Braços de IP'!$E$9:$I$15,5,0))</f>
        <v/>
      </c>
      <c r="CX201" s="26"/>
      <c r="CY201" s="26"/>
      <c r="CZ201" s="26"/>
      <c r="DA201" s="26"/>
      <c r="DB201" s="26"/>
      <c r="DC201" s="26"/>
      <c r="DD201" s="30">
        <f t="shared" si="22"/>
        <v>50</v>
      </c>
      <c r="DE201" s="31">
        <f t="shared" si="23"/>
        <v>96</v>
      </c>
      <c r="DF201" s="30">
        <f t="shared" si="24"/>
        <v>146</v>
      </c>
      <c r="DG201" s="32">
        <f t="shared" si="25"/>
        <v>0.47916666666666663</v>
      </c>
      <c r="DH201" s="33" t="s">
        <v>143</v>
      </c>
      <c r="DI201" s="34"/>
      <c r="DJ201" s="35"/>
      <c r="DK201" s="16" t="s">
        <v>144</v>
      </c>
      <c r="DL201" s="16"/>
    </row>
    <row r="202" spans="1:124" ht="15.75" hidden="1" customHeight="1" x14ac:dyDescent="0.25">
      <c r="A202" s="1" t="s">
        <v>274</v>
      </c>
      <c r="B202" s="15">
        <v>415</v>
      </c>
      <c r="C202" s="15" t="s">
        <v>146</v>
      </c>
      <c r="D202" s="16" t="s">
        <v>389</v>
      </c>
      <c r="E202" s="16">
        <v>-8.1110869999999995</v>
      </c>
      <c r="F202" s="16">
        <v>-34.907409999999999</v>
      </c>
      <c r="G202" s="16" t="s">
        <v>153</v>
      </c>
      <c r="H202" s="16" t="s">
        <v>136</v>
      </c>
      <c r="I202" s="16" t="s">
        <v>135</v>
      </c>
      <c r="J202" s="16" t="s">
        <v>137</v>
      </c>
      <c r="K202" s="16">
        <v>96</v>
      </c>
      <c r="L202" s="16" t="s">
        <v>138</v>
      </c>
      <c r="M202" s="16">
        <v>0</v>
      </c>
      <c r="N202" s="16"/>
      <c r="O202" s="16">
        <v>2</v>
      </c>
      <c r="P202" s="17">
        <v>1.7</v>
      </c>
      <c r="Q202" s="17">
        <v>9</v>
      </c>
      <c r="R202" s="16"/>
      <c r="S202" s="16"/>
      <c r="T202" s="16"/>
      <c r="U202" s="17">
        <v>1.6</v>
      </c>
      <c r="V202" s="16">
        <v>0</v>
      </c>
      <c r="W202" s="16"/>
      <c r="X202" s="16"/>
      <c r="Y202" s="16">
        <v>0</v>
      </c>
      <c r="Z202" s="16">
        <v>0</v>
      </c>
      <c r="AA202" s="16" t="s">
        <v>139</v>
      </c>
      <c r="AB202" s="16" t="s">
        <v>140</v>
      </c>
      <c r="AC202" s="16">
        <v>24.7</v>
      </c>
      <c r="AD202" s="16">
        <v>7.18</v>
      </c>
      <c r="AE202" s="16">
        <v>1</v>
      </c>
      <c r="AF202" s="16">
        <v>0.16</v>
      </c>
      <c r="AG202" s="16">
        <v>2.58</v>
      </c>
      <c r="AH202" s="16"/>
      <c r="AI202" s="16"/>
      <c r="AJ202" s="16"/>
      <c r="AK202" s="16"/>
      <c r="AL202" s="16"/>
      <c r="AM202" s="16">
        <v>0</v>
      </c>
      <c r="AN202" s="16"/>
      <c r="AO202" s="16">
        <v>0</v>
      </c>
      <c r="AP202" s="16">
        <v>0</v>
      </c>
      <c r="AQ202" s="16">
        <v>0</v>
      </c>
      <c r="AR202" s="17" t="s">
        <v>136</v>
      </c>
      <c r="AS202" s="19">
        <f t="shared" si="3"/>
        <v>0</v>
      </c>
      <c r="AT202" s="19"/>
      <c r="AU202" s="19">
        <f>VLOOKUP(G202,ABNT5101!$I$3:$J$9,2)</f>
        <v>15</v>
      </c>
      <c r="AV202" s="19">
        <f>VLOOKUP(G202,ABNT5101!$I$3:$M$9,5)</f>
        <v>0.18</v>
      </c>
      <c r="AW202" s="17" t="str">
        <f>_xlfn.XLOOKUP(G202,ABNT5101!I:I,ABNT5101!L:L)</f>
        <v>-</v>
      </c>
      <c r="AX202" s="17">
        <f>_xlfn.XLOOKUP(G202,ABNT5101!$I:$I,ABNT5101!M:M)</f>
        <v>0.18</v>
      </c>
      <c r="AY202" s="17" t="str">
        <f>_xlfn.XLOOKUP(G202,ABNT5101!$I:$I,ABNT5101!N:N)</f>
        <v>-</v>
      </c>
      <c r="AZ202" s="17">
        <f>_xlfn.XLOOKUP(G202,ABNT5101!$I:$I,ABNT5101!O:O)</f>
        <v>15</v>
      </c>
      <c r="BA202" s="20" t="str">
        <f t="shared" si="4"/>
        <v>ATENDE</v>
      </c>
      <c r="BB202" s="21">
        <f t="shared" ref="BB202:BC202" si="240">BE202/AU202-1</f>
        <v>3086.3333333333335</v>
      </c>
      <c r="BC202" s="21" t="e">
        <f t="shared" si="240"/>
        <v>#VALUE!</v>
      </c>
      <c r="BD202" s="21" t="str">
        <f t="shared" si="6"/>
        <v>-</v>
      </c>
      <c r="BE202" s="54">
        <v>46310</v>
      </c>
      <c r="BF202" s="22" t="s">
        <v>383</v>
      </c>
      <c r="BG202" s="22"/>
      <c r="BH202" s="22"/>
      <c r="BI202" s="23"/>
      <c r="BJ202" s="22"/>
      <c r="BK202" s="20" t="str">
        <f t="shared" si="7"/>
        <v>ATENDE</v>
      </c>
      <c r="BL202" s="20" t="str">
        <f t="shared" si="8"/>
        <v>ATENDE</v>
      </c>
      <c r="BM202" s="20" t="str">
        <f t="shared" si="9"/>
        <v>ATENDE</v>
      </c>
      <c r="BN202" s="20" t="str">
        <f t="shared" si="10"/>
        <v>ATENDE</v>
      </c>
      <c r="BO202" s="24" t="str">
        <f t="shared" si="11"/>
        <v>C3</v>
      </c>
      <c r="BP202" s="24" t="str">
        <f t="shared" si="80"/>
        <v>P6</v>
      </c>
      <c r="BQ202" s="25" t="e">
        <f t="shared" si="13"/>
        <v>#VALUE!</v>
      </c>
      <c r="BR202" s="22" t="s">
        <v>402</v>
      </c>
      <c r="BS202" s="22" t="s">
        <v>403</v>
      </c>
      <c r="BT202" s="24">
        <f>IF(BP202="-","-",_xlfn.XLOOKUP(BP202,ABNT5101!$B$4:$B$9,ABNT5101!$C$4:$C$9))</f>
        <v>3</v>
      </c>
      <c r="BU202" s="24">
        <f>IF(BP202="-","-",_xlfn.XLOOKUP(BP202,ABNT5101!$B$4:$B$9,ABNT5101!$D$4:$D$9))</f>
        <v>0.6</v>
      </c>
      <c r="BV202" s="20" t="str">
        <f t="shared" si="14"/>
        <v>ATENDE</v>
      </c>
      <c r="BW202" s="20" t="str">
        <f t="shared" si="15"/>
        <v>ATENDE</v>
      </c>
      <c r="BX202" s="20" t="str">
        <f t="shared" si="16"/>
        <v>ATENDE</v>
      </c>
      <c r="BY202" s="24" t="s">
        <v>136</v>
      </c>
      <c r="BZ202" s="25" t="e">
        <f t="shared" si="31"/>
        <v>#VALUE!</v>
      </c>
      <c r="CA202" s="24" t="s">
        <v>404</v>
      </c>
      <c r="CB202" s="24" t="s">
        <v>405</v>
      </c>
      <c r="CC202" s="20" t="str">
        <f>IF(BY202="-","-",_xlfn.XLOOKUP(BY202,ABNT5101!$B$4:$B$9,ABNT5101!$C$4:$C$9))</f>
        <v>-</v>
      </c>
      <c r="CD202" s="24" t="str">
        <f>IF(BY202="-","-",_xlfn.XLOOKUP(BY202,ABNT5101!$B$4:$B$9,ABNT5101!$D$4:$D$9))</f>
        <v>-</v>
      </c>
      <c r="CE202" s="20" t="str">
        <f t="shared" si="18"/>
        <v>-</v>
      </c>
      <c r="CF202" s="20" t="str">
        <f t="shared" si="19"/>
        <v>-</v>
      </c>
      <c r="CG202" s="20" t="str">
        <f t="shared" si="20"/>
        <v>-</v>
      </c>
      <c r="CH202" s="26" t="e">
        <f>_xlfn.XLOOKUP(CI202,'Banco de dados'!$B:$B,'Banco de dados'!$D:$D)</f>
        <v>#N/A</v>
      </c>
      <c r="CI202" s="27" t="s">
        <v>264</v>
      </c>
      <c r="CJ202" s="26" t="e">
        <f>_xlfn.XLOOKUP(CI202,'Banco de dados'!$B:$B,'Banco de dados'!$E:$E)</f>
        <v>#N/A</v>
      </c>
      <c r="CK202" s="26"/>
      <c r="CL202" s="26" t="e">
        <f>IF(CK202="-","-",_xlfn.XLOOKUP(CK202,'Banco de dados'!$B:$B,'Banco de dados'!$E:$E))</f>
        <v>#N/A</v>
      </c>
      <c r="CM202" s="28">
        <f t="shared" si="21"/>
        <v>1</v>
      </c>
      <c r="CN202" s="26" t="e">
        <f>_xlfn.XLOOKUP(CI202,'Banco de dados'!$B:$B,'Banco de dados'!$H:$H)</f>
        <v>#N/A</v>
      </c>
      <c r="CO202" s="26" t="e">
        <f t="array" aca="1" ref="CO202" ca="1">_xludf.XLOOKUP(CK202,'Banco de dados'!$B:$B,'Banco de dados'!$H:$H)</f>
        <v>#NAME?</v>
      </c>
      <c r="CP202" s="26" t="e">
        <f t="array" aca="1" ref="CP202" ca="1">_xludf.XLOOKUP(CI202,'Banco de dados'!$B:$B,'Banco de dados'!$F:$F)</f>
        <v>#NAME?</v>
      </c>
      <c r="CQ202" s="26" t="e">
        <f t="array" aca="1" ref="CQ202" ca="1">_xludf.XLOOKUP(CK202,'Banco de dados'!$B:$B,'Banco de dados'!$F:$F)</f>
        <v>#NAME?</v>
      </c>
      <c r="CR202" s="27">
        <v>300</v>
      </c>
      <c r="CS202" s="27"/>
      <c r="CT202" s="26" t="str">
        <f>IF(AG202=0.5,"Suporte",IF(AND(AG202&gt;='Braços de IP'!$B$9,AG202&lt;='Braços de IP'!$D$9),'Braços de IP'!$E$9,IF(AND(AG202&gt;='Braços de IP'!$B$10,AG202&lt;='Braços de IP'!$D$10),'Braços de IP'!$E$10,IF(AND(AG202&gt;='Braços de IP'!$B$11,AG202&lt;='Braços de IP'!$D$11),'Braços de IP'!$E$11,IF(AND(AG202&gt;='Braços de IP'!$B$12,AG202&lt;='Braços de IP'!$D$12),'Braços de IP'!$E$12,IF(AND(AG202&gt;='Braços de IP'!$B$13,AG202&lt;='Braços de IP'!$D$13),'Braços de IP'!$E$13,IF(AND(AG202&gt;='Braços de IP'!$B$14,AG202&lt;='Braços de IP'!$D$14),'Braços de IP'!$E$14,"ERRO")))))))</f>
        <v>Longo I</v>
      </c>
      <c r="CU202" s="27"/>
      <c r="CV202" s="26" t="str">
        <f>IF($CU202="","",VLOOKUP($CU202,'Braços de IP'!$E$9:$I$15,2,0))</f>
        <v/>
      </c>
      <c r="CW202" s="29" t="str">
        <f>IF($CU202="","",VLOOKUP($CU202,'Braços de IP'!$E$9:$I$15,5,0))</f>
        <v/>
      </c>
      <c r="CX202" s="26"/>
      <c r="CY202" s="26"/>
      <c r="CZ202" s="26"/>
      <c r="DA202" s="26"/>
      <c r="DB202" s="26"/>
      <c r="DC202" s="26"/>
      <c r="DD202" s="30" t="e">
        <f t="shared" si="22"/>
        <v>#N/A</v>
      </c>
      <c r="DE202" s="31">
        <f t="shared" si="23"/>
        <v>96</v>
      </c>
      <c r="DF202" s="30" t="e">
        <f t="shared" si="24"/>
        <v>#N/A</v>
      </c>
      <c r="DG202" s="32" t="e">
        <f t="shared" si="25"/>
        <v>#N/A</v>
      </c>
      <c r="DH202" s="33" t="s">
        <v>143</v>
      </c>
      <c r="DI202" s="34"/>
      <c r="DJ202" s="35"/>
      <c r="DK202" s="16" t="s">
        <v>144</v>
      </c>
      <c r="DL202" s="16"/>
    </row>
    <row r="203" spans="1:124" ht="15.75" hidden="1" customHeight="1" x14ac:dyDescent="0.25">
      <c r="A203" s="1" t="s">
        <v>274</v>
      </c>
      <c r="B203" s="15">
        <v>416</v>
      </c>
      <c r="C203" s="15" t="s">
        <v>146</v>
      </c>
      <c r="D203" s="16" t="s">
        <v>406</v>
      </c>
      <c r="E203" s="16">
        <v>-8.1272990000000007</v>
      </c>
      <c r="F203" s="16">
        <v>-34.909863000000001</v>
      </c>
      <c r="G203" s="16" t="s">
        <v>160</v>
      </c>
      <c r="H203" s="16" t="s">
        <v>136</v>
      </c>
      <c r="I203" s="16" t="s">
        <v>135</v>
      </c>
      <c r="J203" s="16" t="s">
        <v>137</v>
      </c>
      <c r="K203" s="16">
        <v>96</v>
      </c>
      <c r="L203" s="16" t="s">
        <v>138</v>
      </c>
      <c r="M203" s="16">
        <v>0</v>
      </c>
      <c r="N203" s="16"/>
      <c r="O203" s="16">
        <v>2</v>
      </c>
      <c r="P203" s="17">
        <v>2.7</v>
      </c>
      <c r="Q203" s="17">
        <v>7</v>
      </c>
      <c r="R203" s="16"/>
      <c r="S203" s="16"/>
      <c r="T203" s="16"/>
      <c r="U203" s="17">
        <v>2.5</v>
      </c>
      <c r="V203" s="16">
        <v>0</v>
      </c>
      <c r="W203" s="16"/>
      <c r="X203" s="16"/>
      <c r="Y203" s="16">
        <v>0</v>
      </c>
      <c r="Z203" s="16">
        <v>0</v>
      </c>
      <c r="AA203" s="16" t="s">
        <v>139</v>
      </c>
      <c r="AB203" s="16" t="s">
        <v>140</v>
      </c>
      <c r="AC203" s="16">
        <v>14.6</v>
      </c>
      <c r="AD203" s="16">
        <v>6.7</v>
      </c>
      <c r="AE203" s="16">
        <v>1</v>
      </c>
      <c r="AF203" s="16">
        <v>1.5</v>
      </c>
      <c r="AG203" s="16">
        <v>1.5</v>
      </c>
      <c r="AH203" s="16"/>
      <c r="AI203" s="16"/>
      <c r="AJ203" s="16"/>
      <c r="AK203" s="16"/>
      <c r="AL203" s="16"/>
      <c r="AM203" s="16">
        <v>0</v>
      </c>
      <c r="AN203" s="16"/>
      <c r="AO203" s="16">
        <v>0</v>
      </c>
      <c r="AP203" s="16">
        <v>0</v>
      </c>
      <c r="AQ203" s="16">
        <v>0</v>
      </c>
      <c r="AR203" s="17" t="s">
        <v>136</v>
      </c>
      <c r="AS203" s="19">
        <f t="shared" si="3"/>
        <v>0</v>
      </c>
      <c r="AT203" s="19"/>
      <c r="AU203" s="19">
        <f>VLOOKUP(G203,ABNT5101!$I$3:$J$9,2)</f>
        <v>10</v>
      </c>
      <c r="AV203" s="19">
        <f>VLOOKUP(G203,ABNT5101!$I$3:$M$9,5)</f>
        <v>0.18</v>
      </c>
      <c r="AW203" s="17" t="str">
        <f>_xlfn.XLOOKUP(G203,ABNT5101!I:I,ABNT5101!L:L)</f>
        <v>-</v>
      </c>
      <c r="AX203" s="17">
        <f>_xlfn.XLOOKUP(G203,ABNT5101!$I:$I,ABNT5101!M:M)</f>
        <v>0.18</v>
      </c>
      <c r="AY203" s="17" t="str">
        <f>_xlfn.XLOOKUP(G203,ABNT5101!$I:$I,ABNT5101!N:N)</f>
        <v>-</v>
      </c>
      <c r="AZ203" s="17">
        <f>_xlfn.XLOOKUP(G203,ABNT5101!$I:$I,ABNT5101!O:O)</f>
        <v>16</v>
      </c>
      <c r="BA203" s="20" t="str">
        <f t="shared" si="4"/>
        <v>ATENDE</v>
      </c>
      <c r="BB203" s="21" t="e">
        <f t="shared" ref="BB203:BC203" si="241">BE203/AU203-1</f>
        <v>#VALUE!</v>
      </c>
      <c r="BC203" s="21" t="e">
        <f t="shared" si="241"/>
        <v>#VALUE!</v>
      </c>
      <c r="BD203" s="21" t="str">
        <f t="shared" si="6"/>
        <v>-</v>
      </c>
      <c r="BE203" s="22" t="s">
        <v>407</v>
      </c>
      <c r="BF203" s="22" t="s">
        <v>408</v>
      </c>
      <c r="BG203" s="22"/>
      <c r="BH203" s="22"/>
      <c r="BI203" s="23"/>
      <c r="BJ203" s="22"/>
      <c r="BK203" s="20" t="str">
        <f t="shared" si="7"/>
        <v>ATENDE</v>
      </c>
      <c r="BL203" s="20" t="str">
        <f t="shared" si="8"/>
        <v>ATENDE</v>
      </c>
      <c r="BM203" s="20" t="str">
        <f t="shared" si="9"/>
        <v>ATENDE</v>
      </c>
      <c r="BN203" s="20" t="str">
        <f t="shared" si="10"/>
        <v>ATENDE</v>
      </c>
      <c r="BO203" s="24" t="str">
        <f t="shared" si="11"/>
        <v>C4</v>
      </c>
      <c r="BP203" s="24" t="str">
        <f t="shared" si="80"/>
        <v>P6</v>
      </c>
      <c r="BQ203" s="25" t="e">
        <f t="shared" si="13"/>
        <v>#VALUE!</v>
      </c>
      <c r="BR203" s="22" t="s">
        <v>409</v>
      </c>
      <c r="BS203" s="22" t="s">
        <v>410</v>
      </c>
      <c r="BT203" s="24">
        <f>IF(BP203="-","-",_xlfn.XLOOKUP(BP203,ABNT5101!$B$4:$B$9,ABNT5101!$C$4:$C$9))</f>
        <v>3</v>
      </c>
      <c r="BU203" s="24">
        <f>IF(BP203="-","-",_xlfn.XLOOKUP(BP203,ABNT5101!$B$4:$B$9,ABNT5101!$D$4:$D$9))</f>
        <v>0.6</v>
      </c>
      <c r="BV203" s="20" t="str">
        <f t="shared" si="14"/>
        <v>ATENDE</v>
      </c>
      <c r="BW203" s="20" t="str">
        <f t="shared" si="15"/>
        <v>ATENDE</v>
      </c>
      <c r="BX203" s="20" t="str">
        <f t="shared" si="16"/>
        <v>ATENDE</v>
      </c>
      <c r="BY203" s="24" t="s">
        <v>136</v>
      </c>
      <c r="BZ203" s="25" t="e">
        <f t="shared" si="31"/>
        <v>#VALUE!</v>
      </c>
      <c r="CA203" s="24" t="s">
        <v>411</v>
      </c>
      <c r="CB203" s="24" t="s">
        <v>412</v>
      </c>
      <c r="CC203" s="20" t="str">
        <f>IF(BY203="-","-",_xlfn.XLOOKUP(BY203,ABNT5101!$B$4:$B$9,ABNT5101!$C$4:$C$9))</f>
        <v>-</v>
      </c>
      <c r="CD203" s="24" t="str">
        <f>IF(BY203="-","-",_xlfn.XLOOKUP(BY203,ABNT5101!$B$4:$B$9,ABNT5101!$D$4:$D$9))</f>
        <v>-</v>
      </c>
      <c r="CE203" s="20" t="str">
        <f t="shared" si="18"/>
        <v>-</v>
      </c>
      <c r="CF203" s="20" t="str">
        <f t="shared" si="19"/>
        <v>-</v>
      </c>
      <c r="CG203" s="20" t="str">
        <f t="shared" si="20"/>
        <v>-</v>
      </c>
      <c r="CH203" s="26" t="str">
        <f>_xlfn.XLOOKUP(CI203,'Banco de dados'!$B:$B,'Banco de dados'!$D:$D)</f>
        <v>LEDSTAR</v>
      </c>
      <c r="CI203" s="27" t="s">
        <v>268</v>
      </c>
      <c r="CJ203" s="26" t="str">
        <f>_xlfn.XLOOKUP(CI203,'Banco de dados'!$B:$B,'Banco de dados'!$E:$E)</f>
        <v>LUM LED SL VT 9.1 28W</v>
      </c>
      <c r="CK203" s="26"/>
      <c r="CL203" s="26" t="e">
        <f>IF(CK203="-","-",_xlfn.XLOOKUP(CK203,'Banco de dados'!$B:$B,'Banco de dados'!$E:$E))</f>
        <v>#N/A</v>
      </c>
      <c r="CM203" s="28">
        <f t="shared" si="21"/>
        <v>1</v>
      </c>
      <c r="CN203" s="26">
        <f>_xlfn.XLOOKUP(CI203,'Banco de dados'!$B:$B,'Banco de dados'!$H:$H)</f>
        <v>28</v>
      </c>
      <c r="CO203" s="26" t="e">
        <f t="array" aca="1" ref="CO203" ca="1">_xludf.XLOOKUP(CK203,'Banco de dados'!$B:$B,'Banco de dados'!$H:$H)</f>
        <v>#NAME?</v>
      </c>
      <c r="CP203" s="26" t="e">
        <f t="array" aca="1" ref="CP203" ca="1">_xludf.XLOOKUP(CI203,'Banco de dados'!$B:$B,'Banco de dados'!$F:$F)</f>
        <v>#NAME?</v>
      </c>
      <c r="CQ203" s="26" t="e">
        <f t="array" aca="1" ref="CQ203" ca="1">_xludf.XLOOKUP(CK203,'Banco de dados'!$B:$B,'Banco de dados'!$F:$F)</f>
        <v>#NAME?</v>
      </c>
      <c r="CR203" s="27">
        <v>301</v>
      </c>
      <c r="CS203" s="27"/>
      <c r="CT203" s="26" t="str">
        <f>IF(AG203=0.5,"Suporte",IF(AND(AG203&gt;='Braços de IP'!$B$9,AG203&lt;='Braços de IP'!$D$9),'Braços de IP'!$E$9,IF(AND(AG203&gt;='Braços de IP'!$B$10,AG203&lt;='Braços de IP'!$D$10),'Braços de IP'!$E$10,IF(AND(AG203&gt;='Braços de IP'!$B$11,AG203&lt;='Braços de IP'!$D$11),'Braços de IP'!$E$11,IF(AND(AG203&gt;='Braços de IP'!$B$12,AG203&lt;='Braços de IP'!$D$12),'Braços de IP'!$E$12,IF(AND(AG203&gt;='Braços de IP'!$B$13,AG203&lt;='Braços de IP'!$D$13),'Braços de IP'!$E$13,IF(AND(AG203&gt;='Braços de IP'!$B$14,AG203&lt;='Braços de IP'!$D$14),'Braços de IP'!$E$14,"ERRO")))))))</f>
        <v>Curto II</v>
      </c>
      <c r="CU203" s="27"/>
      <c r="CV203" s="26" t="str">
        <f>IF($CU203="","",VLOOKUP($CU203,'Braços de IP'!$E$9:$I$15,2,0))</f>
        <v/>
      </c>
      <c r="CW203" s="29" t="str">
        <f>IF($CU203="","",VLOOKUP($CU203,'Braços de IP'!$E$9:$I$15,5,0))</f>
        <v/>
      </c>
      <c r="CX203" s="26"/>
      <c r="CY203" s="26"/>
      <c r="CZ203" s="26"/>
      <c r="DA203" s="26"/>
      <c r="DB203" s="26"/>
      <c r="DC203" s="26"/>
      <c r="DD203" s="30">
        <f t="shared" si="22"/>
        <v>28</v>
      </c>
      <c r="DE203" s="31">
        <f t="shared" si="23"/>
        <v>96</v>
      </c>
      <c r="DF203" s="30">
        <f t="shared" si="24"/>
        <v>124</v>
      </c>
      <c r="DG203" s="32">
        <f t="shared" si="25"/>
        <v>0.70833333333333326</v>
      </c>
      <c r="DH203" s="33" t="s">
        <v>143</v>
      </c>
      <c r="DI203" s="34"/>
      <c r="DJ203" s="35"/>
      <c r="DK203" s="16" t="s">
        <v>144</v>
      </c>
      <c r="DL203" s="16"/>
    </row>
    <row r="204" spans="1:124" ht="15.75" hidden="1" customHeight="1" x14ac:dyDescent="0.25">
      <c r="A204" s="1" t="s">
        <v>274</v>
      </c>
      <c r="B204" s="15">
        <v>416</v>
      </c>
      <c r="C204" s="15" t="s">
        <v>146</v>
      </c>
      <c r="D204" s="16" t="s">
        <v>406</v>
      </c>
      <c r="E204" s="16">
        <v>-8.1272990000000007</v>
      </c>
      <c r="F204" s="16">
        <v>-34.909863000000001</v>
      </c>
      <c r="G204" s="16" t="s">
        <v>160</v>
      </c>
      <c r="H204" s="16" t="s">
        <v>136</v>
      </c>
      <c r="I204" s="16" t="s">
        <v>135</v>
      </c>
      <c r="J204" s="16" t="s">
        <v>137</v>
      </c>
      <c r="K204" s="16">
        <v>96</v>
      </c>
      <c r="L204" s="16" t="s">
        <v>138</v>
      </c>
      <c r="M204" s="16">
        <v>0</v>
      </c>
      <c r="N204" s="16"/>
      <c r="O204" s="16">
        <v>2</v>
      </c>
      <c r="P204" s="17">
        <v>2.7</v>
      </c>
      <c r="Q204" s="17">
        <v>7</v>
      </c>
      <c r="R204" s="16"/>
      <c r="S204" s="16"/>
      <c r="T204" s="16"/>
      <c r="U204" s="17">
        <v>2.5</v>
      </c>
      <c r="V204" s="16">
        <v>0</v>
      </c>
      <c r="W204" s="16"/>
      <c r="X204" s="16"/>
      <c r="Y204" s="16">
        <v>0</v>
      </c>
      <c r="Z204" s="16">
        <v>0</v>
      </c>
      <c r="AA204" s="16" t="s">
        <v>139</v>
      </c>
      <c r="AB204" s="16" t="s">
        <v>140</v>
      </c>
      <c r="AC204" s="16">
        <v>14.6</v>
      </c>
      <c r="AD204" s="16">
        <v>6.7</v>
      </c>
      <c r="AE204" s="16">
        <v>1</v>
      </c>
      <c r="AF204" s="16">
        <v>1.5</v>
      </c>
      <c r="AG204" s="16">
        <v>1.5</v>
      </c>
      <c r="AH204" s="16"/>
      <c r="AI204" s="16"/>
      <c r="AJ204" s="16"/>
      <c r="AK204" s="16"/>
      <c r="AL204" s="16"/>
      <c r="AM204" s="16">
        <v>0</v>
      </c>
      <c r="AN204" s="16"/>
      <c r="AO204" s="16">
        <v>0</v>
      </c>
      <c r="AP204" s="16">
        <v>0</v>
      </c>
      <c r="AQ204" s="16">
        <v>0</v>
      </c>
      <c r="AR204" s="17" t="s">
        <v>136</v>
      </c>
      <c r="AS204" s="19">
        <f t="shared" si="3"/>
        <v>0</v>
      </c>
      <c r="AT204" s="19"/>
      <c r="AU204" s="19">
        <f>VLOOKUP(G204,ABNT5101!$I$3:$J$9,2)</f>
        <v>10</v>
      </c>
      <c r="AV204" s="19">
        <f>VLOOKUP(G204,ABNT5101!$I$3:$M$9,5)</f>
        <v>0.18</v>
      </c>
      <c r="AW204" s="17" t="str">
        <f>_xlfn.XLOOKUP(G204,ABNT5101!I:I,ABNT5101!L:L)</f>
        <v>-</v>
      </c>
      <c r="AX204" s="17">
        <f>_xlfn.XLOOKUP(G204,ABNT5101!$I:$I,ABNT5101!M:M)</f>
        <v>0.18</v>
      </c>
      <c r="AY204" s="17" t="str">
        <f>_xlfn.XLOOKUP(G204,ABNT5101!$I:$I,ABNT5101!N:N)</f>
        <v>-</v>
      </c>
      <c r="AZ204" s="17">
        <f>_xlfn.XLOOKUP(G204,ABNT5101!$I:$I,ABNT5101!O:O)</f>
        <v>16</v>
      </c>
      <c r="BA204" s="20" t="str">
        <f t="shared" si="4"/>
        <v>ATENDE</v>
      </c>
      <c r="BB204" s="21" t="e">
        <f t="shared" ref="BB204:BC204" si="242">BE204/AU204-1</f>
        <v>#VALUE!</v>
      </c>
      <c r="BC204" s="21" t="e">
        <f t="shared" si="242"/>
        <v>#VALUE!</v>
      </c>
      <c r="BD204" s="21" t="str">
        <f t="shared" si="6"/>
        <v>-</v>
      </c>
      <c r="BE204" s="22" t="s">
        <v>413</v>
      </c>
      <c r="BF204" s="22" t="s">
        <v>408</v>
      </c>
      <c r="BG204" s="22"/>
      <c r="BH204" s="22"/>
      <c r="BI204" s="23"/>
      <c r="BJ204" s="22"/>
      <c r="BK204" s="20" t="str">
        <f t="shared" si="7"/>
        <v>ATENDE</v>
      </c>
      <c r="BL204" s="20" t="str">
        <f t="shared" si="8"/>
        <v>ATENDE</v>
      </c>
      <c r="BM204" s="20" t="str">
        <f t="shared" si="9"/>
        <v>ATENDE</v>
      </c>
      <c r="BN204" s="20" t="str">
        <f t="shared" si="10"/>
        <v>ATENDE</v>
      </c>
      <c r="BO204" s="24" t="str">
        <f t="shared" si="11"/>
        <v>C4</v>
      </c>
      <c r="BP204" s="24" t="str">
        <f t="shared" si="80"/>
        <v>P6</v>
      </c>
      <c r="BQ204" s="25" t="e">
        <f t="shared" si="13"/>
        <v>#VALUE!</v>
      </c>
      <c r="BR204" s="22" t="s">
        <v>414</v>
      </c>
      <c r="BS204" s="22" t="s">
        <v>415</v>
      </c>
      <c r="BT204" s="24">
        <f>IF(BP204="-","-",_xlfn.XLOOKUP(BP204,ABNT5101!$B$4:$B$9,ABNT5101!$C$4:$C$9))</f>
        <v>3</v>
      </c>
      <c r="BU204" s="24">
        <f>IF(BP204="-","-",_xlfn.XLOOKUP(BP204,ABNT5101!$B$4:$B$9,ABNT5101!$D$4:$D$9))</f>
        <v>0.6</v>
      </c>
      <c r="BV204" s="20" t="str">
        <f t="shared" si="14"/>
        <v>ATENDE</v>
      </c>
      <c r="BW204" s="20" t="str">
        <f t="shared" si="15"/>
        <v>ATENDE</v>
      </c>
      <c r="BX204" s="20" t="str">
        <f t="shared" si="16"/>
        <v>ATENDE</v>
      </c>
      <c r="BY204" s="24" t="s">
        <v>136</v>
      </c>
      <c r="BZ204" s="25" t="e">
        <f t="shared" si="31"/>
        <v>#VALUE!</v>
      </c>
      <c r="CA204" s="24" t="s">
        <v>416</v>
      </c>
      <c r="CB204" s="24" t="s">
        <v>417</v>
      </c>
      <c r="CC204" s="20" t="str">
        <f>IF(BY204="-","-",_xlfn.XLOOKUP(BY204,ABNT5101!$B$4:$B$9,ABNT5101!$C$4:$C$9))</f>
        <v>-</v>
      </c>
      <c r="CD204" s="24" t="str">
        <f>IF(BY204="-","-",_xlfn.XLOOKUP(BY204,ABNT5101!$B$4:$B$9,ABNT5101!$D$4:$D$9))</f>
        <v>-</v>
      </c>
      <c r="CE204" s="20" t="str">
        <f t="shared" si="18"/>
        <v>-</v>
      </c>
      <c r="CF204" s="20" t="str">
        <f t="shared" si="19"/>
        <v>-</v>
      </c>
      <c r="CG204" s="20" t="str">
        <f t="shared" si="20"/>
        <v>-</v>
      </c>
      <c r="CH204" s="26" t="str">
        <f>_xlfn.XLOOKUP(CI204,'Banco de dados'!$B:$B,'Banco de dados'!$D:$D)</f>
        <v>SX LIGHTING</v>
      </c>
      <c r="CI204" s="27" t="s">
        <v>271</v>
      </c>
      <c r="CJ204" s="26" t="str">
        <f>_xlfn.XLOOKUP(CI204,'Banco de dados'!$B:$B,'Banco de dados'!$E:$E)</f>
        <v>SXINEVO020K50L12CZF7PHF</v>
      </c>
      <c r="CK204" s="26"/>
      <c r="CL204" s="26" t="e">
        <f>IF(CK204="-","-",_xlfn.XLOOKUP(CK204,'Banco de dados'!$B:$B,'Banco de dados'!$E:$E))</f>
        <v>#N/A</v>
      </c>
      <c r="CM204" s="28">
        <f t="shared" si="21"/>
        <v>1</v>
      </c>
      <c r="CN204" s="26">
        <f>_xlfn.XLOOKUP(CI204,'Banco de dados'!$B:$B,'Banco de dados'!$H:$H)</f>
        <v>22.5</v>
      </c>
      <c r="CO204" s="26" t="e">
        <f t="array" aca="1" ref="CO204" ca="1">_xludf.XLOOKUP(CK204,'Banco de dados'!$B:$B,'Banco de dados'!$H:$H)</f>
        <v>#NAME?</v>
      </c>
      <c r="CP204" s="26" t="e">
        <f t="array" aca="1" ref="CP204" ca="1">_xludf.XLOOKUP(CI204,'Banco de dados'!$B:$B,'Banco de dados'!$F:$F)</f>
        <v>#NAME?</v>
      </c>
      <c r="CQ204" s="26" t="e">
        <f t="array" aca="1" ref="CQ204" ca="1">_xludf.XLOOKUP(CK204,'Banco de dados'!$B:$B,'Banco de dados'!$F:$F)</f>
        <v>#NAME?</v>
      </c>
      <c r="CR204" s="27">
        <v>302</v>
      </c>
      <c r="CS204" s="27"/>
      <c r="CT204" s="26" t="str">
        <f>IF(AG204=0.5,"Suporte",IF(AND(AG204&gt;='Braços de IP'!$B$9,AG204&lt;='Braços de IP'!$D$9),'Braços de IP'!$E$9,IF(AND(AG204&gt;='Braços de IP'!$B$10,AG204&lt;='Braços de IP'!$D$10),'Braços de IP'!$E$10,IF(AND(AG204&gt;='Braços de IP'!$B$11,AG204&lt;='Braços de IP'!$D$11),'Braços de IP'!$E$11,IF(AND(AG204&gt;='Braços de IP'!$B$12,AG204&lt;='Braços de IP'!$D$12),'Braços de IP'!$E$12,IF(AND(AG204&gt;='Braços de IP'!$B$13,AG204&lt;='Braços de IP'!$D$13),'Braços de IP'!$E$13,IF(AND(AG204&gt;='Braços de IP'!$B$14,AG204&lt;='Braços de IP'!$D$14),'Braços de IP'!$E$14,"ERRO")))))))</f>
        <v>Curto II</v>
      </c>
      <c r="CU204" s="27"/>
      <c r="CV204" s="26" t="str">
        <f>IF($CU204="","",VLOOKUP($CU204,'Braços de IP'!$E$9:$I$15,2,0))</f>
        <v/>
      </c>
      <c r="CW204" s="29" t="str">
        <f>IF($CU204="","",VLOOKUP($CU204,'Braços de IP'!$E$9:$I$15,5,0))</f>
        <v/>
      </c>
      <c r="CX204" s="26"/>
      <c r="CY204" s="26"/>
      <c r="CZ204" s="26"/>
      <c r="DA204" s="26"/>
      <c r="DB204" s="26"/>
      <c r="DC204" s="26"/>
      <c r="DD204" s="30">
        <f t="shared" si="22"/>
        <v>22.5</v>
      </c>
      <c r="DE204" s="31">
        <f t="shared" si="23"/>
        <v>96</v>
      </c>
      <c r="DF204" s="30">
        <f t="shared" si="24"/>
        <v>118.5</v>
      </c>
      <c r="DG204" s="32">
        <f t="shared" si="25"/>
        <v>0.765625</v>
      </c>
      <c r="DH204" s="33" t="s">
        <v>143</v>
      </c>
      <c r="DI204" s="34"/>
      <c r="DJ204" s="35"/>
      <c r="DK204" s="16" t="s">
        <v>144</v>
      </c>
      <c r="DL204" s="16"/>
    </row>
    <row r="205" spans="1:124" ht="15.75" hidden="1" customHeight="1" x14ac:dyDescent="0.25">
      <c r="A205" s="1" t="s">
        <v>274</v>
      </c>
      <c r="B205" s="15">
        <v>416</v>
      </c>
      <c r="C205" s="15" t="s">
        <v>146</v>
      </c>
      <c r="D205" s="16" t="s">
        <v>406</v>
      </c>
      <c r="E205" s="16">
        <v>-8.1272990000000007</v>
      </c>
      <c r="F205" s="16">
        <v>-34.909863000000001</v>
      </c>
      <c r="G205" s="16" t="s">
        <v>160</v>
      </c>
      <c r="H205" s="16" t="s">
        <v>136</v>
      </c>
      <c r="I205" s="16" t="s">
        <v>135</v>
      </c>
      <c r="J205" s="16" t="s">
        <v>137</v>
      </c>
      <c r="K205" s="16">
        <v>96</v>
      </c>
      <c r="L205" s="16" t="s">
        <v>138</v>
      </c>
      <c r="M205" s="16">
        <v>0</v>
      </c>
      <c r="N205" s="16"/>
      <c r="O205" s="16">
        <v>2</v>
      </c>
      <c r="P205" s="17">
        <v>2.7</v>
      </c>
      <c r="Q205" s="17">
        <v>7</v>
      </c>
      <c r="R205" s="16"/>
      <c r="S205" s="16"/>
      <c r="T205" s="16"/>
      <c r="U205" s="17">
        <v>2.5</v>
      </c>
      <c r="V205" s="16">
        <v>0</v>
      </c>
      <c r="W205" s="16"/>
      <c r="X205" s="16"/>
      <c r="Y205" s="16">
        <v>0</v>
      </c>
      <c r="Z205" s="16">
        <v>0</v>
      </c>
      <c r="AA205" s="16" t="s">
        <v>139</v>
      </c>
      <c r="AB205" s="16" t="s">
        <v>140</v>
      </c>
      <c r="AC205" s="16">
        <v>14.6</v>
      </c>
      <c r="AD205" s="16">
        <v>6.7</v>
      </c>
      <c r="AE205" s="16">
        <v>1</v>
      </c>
      <c r="AF205" s="16">
        <v>1.5</v>
      </c>
      <c r="AG205" s="16">
        <v>1.5</v>
      </c>
      <c r="AH205" s="16"/>
      <c r="AI205" s="16"/>
      <c r="AJ205" s="16"/>
      <c r="AK205" s="16"/>
      <c r="AL205" s="16"/>
      <c r="AM205" s="16">
        <v>0</v>
      </c>
      <c r="AN205" s="16"/>
      <c r="AO205" s="16">
        <v>0</v>
      </c>
      <c r="AP205" s="16">
        <v>0</v>
      </c>
      <c r="AQ205" s="16">
        <v>0</v>
      </c>
      <c r="AR205" s="17" t="s">
        <v>136</v>
      </c>
      <c r="AS205" s="19">
        <f t="shared" si="3"/>
        <v>0</v>
      </c>
      <c r="AT205" s="19"/>
      <c r="AU205" s="19">
        <f>VLOOKUP(G205,ABNT5101!$I$3:$J$9,2)</f>
        <v>10</v>
      </c>
      <c r="AV205" s="19">
        <f>VLOOKUP(G205,ABNT5101!$I$3:$M$9,5)</f>
        <v>0.18</v>
      </c>
      <c r="AW205" s="17" t="str">
        <f>_xlfn.XLOOKUP(G205,ABNT5101!I:I,ABNT5101!L:L)</f>
        <v>-</v>
      </c>
      <c r="AX205" s="17">
        <f>_xlfn.XLOOKUP(G205,ABNT5101!$I:$I,ABNT5101!M:M)</f>
        <v>0.18</v>
      </c>
      <c r="AY205" s="17" t="str">
        <f>_xlfn.XLOOKUP(G205,ABNT5101!$I:$I,ABNT5101!N:N)</f>
        <v>-</v>
      </c>
      <c r="AZ205" s="17">
        <f>_xlfn.XLOOKUP(G205,ABNT5101!$I:$I,ABNT5101!O:O)</f>
        <v>16</v>
      </c>
      <c r="BA205" s="20" t="str">
        <f t="shared" si="4"/>
        <v>ATENDE</v>
      </c>
      <c r="BB205" s="21" t="e">
        <f t="shared" ref="BB205:BC205" si="243">BE205/AU205-1</f>
        <v>#VALUE!</v>
      </c>
      <c r="BC205" s="21" t="e">
        <f t="shared" si="243"/>
        <v>#VALUE!</v>
      </c>
      <c r="BD205" s="21" t="str">
        <f t="shared" si="6"/>
        <v>-</v>
      </c>
      <c r="BE205" s="22" t="s">
        <v>418</v>
      </c>
      <c r="BF205" s="22" t="s">
        <v>419</v>
      </c>
      <c r="BG205" s="22"/>
      <c r="BH205" s="22"/>
      <c r="BI205" s="23"/>
      <c r="BJ205" s="22"/>
      <c r="BK205" s="20" t="str">
        <f t="shared" si="7"/>
        <v>ATENDE</v>
      </c>
      <c r="BL205" s="20" t="str">
        <f t="shared" si="8"/>
        <v>ATENDE</v>
      </c>
      <c r="BM205" s="20" t="str">
        <f t="shared" si="9"/>
        <v>ATENDE</v>
      </c>
      <c r="BN205" s="20" t="str">
        <f t="shared" si="10"/>
        <v>ATENDE</v>
      </c>
      <c r="BO205" s="24" t="str">
        <f t="shared" si="11"/>
        <v>C4</v>
      </c>
      <c r="BP205" s="24" t="str">
        <f t="shared" si="80"/>
        <v>P6</v>
      </c>
      <c r="BQ205" s="25" t="e">
        <f t="shared" si="13"/>
        <v>#VALUE!</v>
      </c>
      <c r="BR205" s="22" t="s">
        <v>402</v>
      </c>
      <c r="BS205" s="53">
        <v>46057</v>
      </c>
      <c r="BT205" s="24">
        <f>IF(BP205="-","-",_xlfn.XLOOKUP(BP205,ABNT5101!$B$4:$B$9,ABNT5101!$C$4:$C$9))</f>
        <v>3</v>
      </c>
      <c r="BU205" s="24">
        <f>IF(BP205="-","-",_xlfn.XLOOKUP(BP205,ABNT5101!$B$4:$B$9,ABNT5101!$D$4:$D$9))</f>
        <v>0.6</v>
      </c>
      <c r="BV205" s="20" t="str">
        <f t="shared" si="14"/>
        <v>ATENDE</v>
      </c>
      <c r="BW205" s="20" t="str">
        <f t="shared" si="15"/>
        <v>ATENDE</v>
      </c>
      <c r="BX205" s="20" t="str">
        <f t="shared" si="16"/>
        <v>ATENDE</v>
      </c>
      <c r="BY205" s="24" t="s">
        <v>136</v>
      </c>
      <c r="BZ205" s="25" t="e">
        <f t="shared" si="31"/>
        <v>#VALUE!</v>
      </c>
      <c r="CA205" s="24" t="s">
        <v>420</v>
      </c>
      <c r="CB205" s="24" t="s">
        <v>421</v>
      </c>
      <c r="CC205" s="20" t="str">
        <f>IF(BY205="-","-",_xlfn.XLOOKUP(BY205,ABNT5101!$B$4:$B$9,ABNT5101!$C$4:$C$9))</f>
        <v>-</v>
      </c>
      <c r="CD205" s="24" t="str">
        <f>IF(BY205="-","-",_xlfn.XLOOKUP(BY205,ABNT5101!$B$4:$B$9,ABNT5101!$D$4:$D$9))</f>
        <v>-</v>
      </c>
      <c r="CE205" s="20" t="str">
        <f t="shared" si="18"/>
        <v>-</v>
      </c>
      <c r="CF205" s="20" t="str">
        <f t="shared" si="19"/>
        <v>-</v>
      </c>
      <c r="CG205" s="20" t="str">
        <f t="shared" si="20"/>
        <v>-</v>
      </c>
      <c r="CH205" s="26" t="e">
        <f>_xlfn.XLOOKUP(CI205,'Banco de dados'!$B:$B,'Banco de dados'!$D:$D)</f>
        <v>#N/A</v>
      </c>
      <c r="CI205" s="27" t="s">
        <v>273</v>
      </c>
      <c r="CJ205" s="26" t="e">
        <f>_xlfn.XLOOKUP(CI205,'Banco de dados'!$B:$B,'Banco de dados'!$E:$E)</f>
        <v>#N/A</v>
      </c>
      <c r="CK205" s="26"/>
      <c r="CL205" s="26" t="e">
        <f>IF(CK205="-","-",_xlfn.XLOOKUP(CK205,'Banco de dados'!$B:$B,'Banco de dados'!$E:$E))</f>
        <v>#N/A</v>
      </c>
      <c r="CM205" s="28">
        <f t="shared" si="21"/>
        <v>1</v>
      </c>
      <c r="CN205" s="26" t="e">
        <f>_xlfn.XLOOKUP(CI205,'Banco de dados'!$B:$B,'Banco de dados'!$H:$H)</f>
        <v>#N/A</v>
      </c>
      <c r="CO205" s="26" t="e">
        <f t="array" aca="1" ref="CO205" ca="1">_xludf.XLOOKUP(CK205,'Banco de dados'!$B:$B,'Banco de dados'!$H:$H)</f>
        <v>#NAME?</v>
      </c>
      <c r="CP205" s="26" t="e">
        <f t="array" aca="1" ref="CP205" ca="1">_xludf.XLOOKUP(CI205,'Banco de dados'!$B:$B,'Banco de dados'!$F:$F)</f>
        <v>#NAME?</v>
      </c>
      <c r="CQ205" s="26" t="e">
        <f t="array" aca="1" ref="CQ205" ca="1">_xludf.XLOOKUP(CK205,'Banco de dados'!$B:$B,'Banco de dados'!$F:$F)</f>
        <v>#NAME?</v>
      </c>
      <c r="CR205" s="27">
        <v>303</v>
      </c>
      <c r="CS205" s="27"/>
      <c r="CT205" s="26" t="str">
        <f>IF(AG205=0.5,"Suporte",IF(AND(AG205&gt;='Braços de IP'!$B$9,AG205&lt;='Braços de IP'!$D$9),'Braços de IP'!$E$9,IF(AND(AG205&gt;='Braços de IP'!$B$10,AG205&lt;='Braços de IP'!$D$10),'Braços de IP'!$E$10,IF(AND(AG205&gt;='Braços de IP'!$B$11,AG205&lt;='Braços de IP'!$D$11),'Braços de IP'!$E$11,IF(AND(AG205&gt;='Braços de IP'!$B$12,AG205&lt;='Braços de IP'!$D$12),'Braços de IP'!$E$12,IF(AND(AG205&gt;='Braços de IP'!$B$13,AG205&lt;='Braços de IP'!$D$13),'Braços de IP'!$E$13,IF(AND(AG205&gt;='Braços de IP'!$B$14,AG205&lt;='Braços de IP'!$D$14),'Braços de IP'!$E$14,"ERRO")))))))</f>
        <v>Curto II</v>
      </c>
      <c r="CU205" s="27"/>
      <c r="CV205" s="26" t="str">
        <f>IF($CU205="","",VLOOKUP($CU205,'Braços de IP'!$E$9:$I$15,2,0))</f>
        <v/>
      </c>
      <c r="CW205" s="29" t="str">
        <f>IF($CU205="","",VLOOKUP($CU205,'Braços de IP'!$E$9:$I$15,5,0))</f>
        <v/>
      </c>
      <c r="CX205" s="26"/>
      <c r="CY205" s="26"/>
      <c r="CZ205" s="26"/>
      <c r="DA205" s="26"/>
      <c r="DB205" s="26"/>
      <c r="DC205" s="26"/>
      <c r="DD205" s="30" t="e">
        <f t="shared" si="22"/>
        <v>#N/A</v>
      </c>
      <c r="DE205" s="31">
        <f t="shared" si="23"/>
        <v>96</v>
      </c>
      <c r="DF205" s="30" t="e">
        <f t="shared" si="24"/>
        <v>#N/A</v>
      </c>
      <c r="DG205" s="32" t="e">
        <f t="shared" si="25"/>
        <v>#N/A</v>
      </c>
      <c r="DH205" s="33" t="s">
        <v>143</v>
      </c>
      <c r="DI205" s="34"/>
      <c r="DJ205" s="35"/>
      <c r="DK205" s="16" t="s">
        <v>144</v>
      </c>
      <c r="DL205" s="16"/>
    </row>
    <row r="206" spans="1:124" ht="15.75" hidden="1" customHeight="1" x14ac:dyDescent="0.25">
      <c r="A206" s="1" t="s">
        <v>274</v>
      </c>
      <c r="B206" s="15">
        <v>449</v>
      </c>
      <c r="C206" s="15" t="s">
        <v>146</v>
      </c>
      <c r="D206" s="16" t="s">
        <v>422</v>
      </c>
      <c r="E206" s="16">
        <v>-8.1071310000000008</v>
      </c>
      <c r="F206" s="16">
        <v>-34.892471</v>
      </c>
      <c r="G206" s="16" t="s">
        <v>157</v>
      </c>
      <c r="H206" s="16" t="s">
        <v>136</v>
      </c>
      <c r="I206" s="16" t="s">
        <v>135</v>
      </c>
      <c r="J206" s="16" t="s">
        <v>137</v>
      </c>
      <c r="K206" s="16">
        <v>115</v>
      </c>
      <c r="L206" s="16" t="s">
        <v>138</v>
      </c>
      <c r="M206" s="16">
        <v>0</v>
      </c>
      <c r="N206" s="16"/>
      <c r="O206" s="16">
        <v>1</v>
      </c>
      <c r="P206" s="17">
        <v>6.45</v>
      </c>
      <c r="Q206" s="17">
        <v>5.93</v>
      </c>
      <c r="R206" s="16"/>
      <c r="S206" s="16"/>
      <c r="T206" s="16"/>
      <c r="U206" s="17">
        <v>3.72</v>
      </c>
      <c r="V206" s="16">
        <v>0</v>
      </c>
      <c r="W206" s="16"/>
      <c r="X206" s="16"/>
      <c r="Y206" s="16">
        <v>0</v>
      </c>
      <c r="Z206" s="16">
        <v>0</v>
      </c>
      <c r="AA206" s="16" t="s">
        <v>139</v>
      </c>
      <c r="AB206" s="16" t="s">
        <v>140</v>
      </c>
      <c r="AC206" s="16">
        <v>40.25</v>
      </c>
      <c r="AD206" s="16">
        <v>7.42</v>
      </c>
      <c r="AE206" s="16">
        <v>1</v>
      </c>
      <c r="AF206" s="16">
        <v>3.75</v>
      </c>
      <c r="AG206" s="16">
        <v>3.15</v>
      </c>
      <c r="AH206" s="16"/>
      <c r="AI206" s="16"/>
      <c r="AJ206" s="16"/>
      <c r="AK206" s="16"/>
      <c r="AL206" s="16"/>
      <c r="AM206" s="16">
        <v>0</v>
      </c>
      <c r="AN206" s="16"/>
      <c r="AO206" s="16">
        <v>0</v>
      </c>
      <c r="AP206" s="16">
        <v>0</v>
      </c>
      <c r="AQ206" s="16">
        <v>0</v>
      </c>
      <c r="AR206" s="17" t="s">
        <v>136</v>
      </c>
      <c r="AS206" s="19">
        <f t="shared" si="3"/>
        <v>0</v>
      </c>
      <c r="AT206" s="19"/>
      <c r="AU206" s="19">
        <f>VLOOKUP(G206,ABNT5101!$I$3:$J$9,2)</f>
        <v>7.5</v>
      </c>
      <c r="AV206" s="19">
        <f>VLOOKUP(G206,ABNT5101!$I$3:$M$9,5)</f>
        <v>0.18</v>
      </c>
      <c r="AW206" s="17" t="str">
        <f>_xlfn.XLOOKUP(G206,ABNT5101!I:I,ABNT5101!L:L)</f>
        <v>-</v>
      </c>
      <c r="AX206" s="17">
        <f>_xlfn.XLOOKUP(G206,ABNT5101!$I:$I,ABNT5101!M:M)</f>
        <v>0.18</v>
      </c>
      <c r="AY206" s="17" t="str">
        <f>_xlfn.XLOOKUP(G206,ABNT5101!$I:$I,ABNT5101!N:N)</f>
        <v>-</v>
      </c>
      <c r="AZ206" s="17">
        <f>_xlfn.XLOOKUP(G206,ABNT5101!$I:$I,ABNT5101!O:O)</f>
        <v>16</v>
      </c>
      <c r="BA206" s="20" t="str">
        <f t="shared" si="4"/>
        <v>NÃO ATENDE</v>
      </c>
      <c r="BB206" s="21">
        <f t="shared" ref="BB206:BC206" si="244">BE206/AU206-1</f>
        <v>-1</v>
      </c>
      <c r="BC206" s="21">
        <f t="shared" si="244"/>
        <v>-1</v>
      </c>
      <c r="BD206" s="21" t="str">
        <f t="shared" si="6"/>
        <v>-</v>
      </c>
      <c r="BE206" s="22"/>
      <c r="BF206" s="22"/>
      <c r="BG206" s="22"/>
      <c r="BH206" s="22"/>
      <c r="BI206" s="23"/>
      <c r="BJ206" s="22"/>
      <c r="BK206" s="20" t="str">
        <f t="shared" si="7"/>
        <v>NÃO ATENDE</v>
      </c>
      <c r="BL206" s="20" t="str">
        <f t="shared" si="8"/>
        <v>NÃO ATENDE</v>
      </c>
      <c r="BM206" s="20" t="str">
        <f t="shared" si="9"/>
        <v>NÃO ATENDE</v>
      </c>
      <c r="BN206" s="20" t="str">
        <f t="shared" si="10"/>
        <v>ATENDE</v>
      </c>
      <c r="BO206" s="24" t="str">
        <f t="shared" si="11"/>
        <v>C5</v>
      </c>
      <c r="BP206" s="24" t="str">
        <f t="shared" si="80"/>
        <v>P6</v>
      </c>
      <c r="BQ206" s="25">
        <f t="shared" si="13"/>
        <v>-1</v>
      </c>
      <c r="BR206" s="22"/>
      <c r="BS206" s="22"/>
      <c r="BT206" s="24">
        <f>IF(BP206="-","-",_xlfn.XLOOKUP(BP206,ABNT5101!$B$4:$B$9,ABNT5101!$C$4:$C$9))</f>
        <v>3</v>
      </c>
      <c r="BU206" s="24">
        <f>IF(BP206="-","-",_xlfn.XLOOKUP(BP206,ABNT5101!$B$4:$B$9,ABNT5101!$D$4:$D$9))</f>
        <v>0.6</v>
      </c>
      <c r="BV206" s="20" t="str">
        <f t="shared" si="14"/>
        <v>NÃO ATENDE</v>
      </c>
      <c r="BW206" s="20" t="str">
        <f t="shared" si="15"/>
        <v>NÃO ATENDE</v>
      </c>
      <c r="BX206" s="20" t="str">
        <f t="shared" si="16"/>
        <v>NÃO ATENDE</v>
      </c>
      <c r="BY206" s="24" t="s">
        <v>136</v>
      </c>
      <c r="BZ206" s="25" t="e">
        <f t="shared" si="31"/>
        <v>#VALUE!</v>
      </c>
      <c r="CA206" s="24"/>
      <c r="CB206" s="24"/>
      <c r="CC206" s="20" t="str">
        <f>IF(BY206="-","-",_xlfn.XLOOKUP(BY206,ABNT5101!$B$4:$B$9,ABNT5101!$C$4:$C$9))</f>
        <v>-</v>
      </c>
      <c r="CD206" s="24" t="str">
        <f>IF(BY206="-","-",_xlfn.XLOOKUP(BY206,ABNT5101!$B$4:$B$9,ABNT5101!$D$4:$D$9))</f>
        <v>-</v>
      </c>
      <c r="CE206" s="20" t="str">
        <f t="shared" si="18"/>
        <v>-</v>
      </c>
      <c r="CF206" s="20" t="str">
        <f t="shared" si="19"/>
        <v>-</v>
      </c>
      <c r="CG206" s="20" t="str">
        <f t="shared" si="20"/>
        <v>-</v>
      </c>
      <c r="CH206" s="26" t="e">
        <f>_xlfn.XLOOKUP(CI206,'Banco de dados'!$B:$B,'Banco de dados'!$D:$D)</f>
        <v>#N/A</v>
      </c>
      <c r="CI206" s="27"/>
      <c r="CJ206" s="26" t="e">
        <f>_xlfn.XLOOKUP(CI206,'Banco de dados'!$B:$B,'Banco de dados'!$E:$E)</f>
        <v>#N/A</v>
      </c>
      <c r="CK206" s="26"/>
      <c r="CL206" s="26" t="e">
        <f>IF(CK206="-","-",_xlfn.XLOOKUP(CK206,'Banco de dados'!$B:$B,'Banco de dados'!$E:$E))</f>
        <v>#N/A</v>
      </c>
      <c r="CM206" s="28">
        <f t="shared" si="21"/>
        <v>1</v>
      </c>
      <c r="CN206" s="26" t="e">
        <f>_xlfn.XLOOKUP(CI206,'Banco de dados'!$B:$B,'Banco de dados'!$H:$H)</f>
        <v>#N/A</v>
      </c>
      <c r="CO206" s="26" t="e">
        <f t="array" aca="1" ref="CO206" ca="1">_xludf.XLOOKUP(CK206,'Banco de dados'!$B:$B,'Banco de dados'!$H:$H)</f>
        <v>#NAME?</v>
      </c>
      <c r="CP206" s="26" t="e">
        <f t="array" aca="1" ref="CP206" ca="1">_xludf.XLOOKUP(CI206,'Banco de dados'!$B:$B,'Banco de dados'!$F:$F)</f>
        <v>#NAME?</v>
      </c>
      <c r="CQ206" s="26" t="e">
        <f t="array" aca="1" ref="CQ206" ca="1">_xludf.XLOOKUP(CK206,'Banco de dados'!$B:$B,'Banco de dados'!$F:$F)</f>
        <v>#NAME?</v>
      </c>
      <c r="CR206" s="27">
        <v>400</v>
      </c>
      <c r="CS206" s="27"/>
      <c r="CT206" s="26" t="str">
        <f>IF(AG206=0.5,"Suporte",IF(AND(AG206&gt;='Braços de IP'!$B$9,AG206&lt;='Braços de IP'!$D$9),'Braços de IP'!$E$9,IF(AND(AG206&gt;='Braços de IP'!$B$10,AG206&lt;='Braços de IP'!$D$10),'Braços de IP'!$E$10,IF(AND(AG206&gt;='Braços de IP'!$B$11,AG206&lt;='Braços de IP'!$D$11),'Braços de IP'!$E$11,IF(AND(AG206&gt;='Braços de IP'!$B$12,AG206&lt;='Braços de IP'!$D$12),'Braços de IP'!$E$12,IF(AND(AG206&gt;='Braços de IP'!$B$13,AG206&lt;='Braços de IP'!$D$13),'Braços de IP'!$E$13,IF(AND(AG206&gt;='Braços de IP'!$B$14,AG206&lt;='Braços de IP'!$D$14),'Braços de IP'!$E$14,"ERRO")))))))</f>
        <v>Longo I</v>
      </c>
      <c r="CU206" s="27"/>
      <c r="CV206" s="26" t="str">
        <f>IF($CU206="","",VLOOKUP($CU206,'Braços de IP'!$E$9:$I$15,2,0))</f>
        <v/>
      </c>
      <c r="CW206" s="29" t="str">
        <f>IF($CU206="","",VLOOKUP($CU206,'Braços de IP'!$E$9:$I$15,5,0))</f>
        <v/>
      </c>
      <c r="CX206" s="26"/>
      <c r="CY206" s="26"/>
      <c r="CZ206" s="26"/>
      <c r="DA206" s="26"/>
      <c r="DB206" s="26"/>
      <c r="DC206" s="26"/>
      <c r="DD206" s="30" t="e">
        <f t="shared" si="22"/>
        <v>#N/A</v>
      </c>
      <c r="DE206" s="31">
        <f t="shared" si="23"/>
        <v>115</v>
      </c>
      <c r="DF206" s="30" t="e">
        <f t="shared" si="24"/>
        <v>#N/A</v>
      </c>
      <c r="DG206" s="32" t="e">
        <f t="shared" si="25"/>
        <v>#N/A</v>
      </c>
      <c r="DH206" s="33" t="s">
        <v>143</v>
      </c>
      <c r="DI206" s="34"/>
      <c r="DJ206" s="35"/>
      <c r="DK206" s="16" t="s">
        <v>144</v>
      </c>
      <c r="DL206" s="16"/>
      <c r="DM206" s="1"/>
      <c r="DN206" s="1"/>
      <c r="DO206" s="1"/>
      <c r="DP206" s="1"/>
      <c r="DQ206" s="1"/>
      <c r="DR206" s="1"/>
      <c r="DS206" s="1"/>
      <c r="DT206" s="1"/>
    </row>
    <row r="207" spans="1:124" ht="15.75" hidden="1" customHeight="1" x14ac:dyDescent="0.25">
      <c r="A207" s="1" t="s">
        <v>274</v>
      </c>
      <c r="B207" s="15">
        <v>449</v>
      </c>
      <c r="C207" s="15" t="s">
        <v>146</v>
      </c>
      <c r="D207" s="16" t="s">
        <v>422</v>
      </c>
      <c r="E207" s="16">
        <v>-8.1071310000000008</v>
      </c>
      <c r="F207" s="16">
        <v>-34.892471</v>
      </c>
      <c r="G207" s="16" t="s">
        <v>157</v>
      </c>
      <c r="H207" s="16" t="s">
        <v>136</v>
      </c>
      <c r="I207" s="16" t="s">
        <v>135</v>
      </c>
      <c r="J207" s="16" t="s">
        <v>137</v>
      </c>
      <c r="K207" s="16">
        <v>115</v>
      </c>
      <c r="L207" s="16" t="s">
        <v>138</v>
      </c>
      <c r="M207" s="16">
        <v>0</v>
      </c>
      <c r="N207" s="16"/>
      <c r="O207" s="16">
        <v>1</v>
      </c>
      <c r="P207" s="17">
        <v>6.45</v>
      </c>
      <c r="Q207" s="17">
        <v>5.93</v>
      </c>
      <c r="R207" s="16"/>
      <c r="S207" s="16"/>
      <c r="T207" s="16"/>
      <c r="U207" s="17">
        <v>3.72</v>
      </c>
      <c r="V207" s="16">
        <v>0</v>
      </c>
      <c r="W207" s="16"/>
      <c r="X207" s="16"/>
      <c r="Y207" s="16">
        <v>0</v>
      </c>
      <c r="Z207" s="16">
        <v>0</v>
      </c>
      <c r="AA207" s="16" t="s">
        <v>139</v>
      </c>
      <c r="AB207" s="16" t="s">
        <v>140</v>
      </c>
      <c r="AC207" s="16">
        <v>40.25</v>
      </c>
      <c r="AD207" s="16">
        <v>7.42</v>
      </c>
      <c r="AE207" s="16">
        <v>1</v>
      </c>
      <c r="AF207" s="16">
        <v>3.75</v>
      </c>
      <c r="AG207" s="16">
        <v>3.15</v>
      </c>
      <c r="AH207" s="16"/>
      <c r="AI207" s="16"/>
      <c r="AJ207" s="16"/>
      <c r="AK207" s="16"/>
      <c r="AL207" s="16"/>
      <c r="AM207" s="16">
        <v>0</v>
      </c>
      <c r="AN207" s="16"/>
      <c r="AO207" s="16">
        <v>0</v>
      </c>
      <c r="AP207" s="16">
        <v>0</v>
      </c>
      <c r="AQ207" s="16">
        <v>0</v>
      </c>
      <c r="AR207" s="17" t="s">
        <v>136</v>
      </c>
      <c r="AS207" s="19">
        <f t="shared" si="3"/>
        <v>0</v>
      </c>
      <c r="AT207" s="19"/>
      <c r="AU207" s="19">
        <f>VLOOKUP(G207,ABNT5101!$I$3:$J$9,2)</f>
        <v>7.5</v>
      </c>
      <c r="AV207" s="19">
        <f>VLOOKUP(G207,ABNT5101!$I$3:$M$9,5)</f>
        <v>0.18</v>
      </c>
      <c r="AW207" s="17" t="str">
        <f>_xlfn.XLOOKUP(G207,ABNT5101!I:I,ABNT5101!L:L)</f>
        <v>-</v>
      </c>
      <c r="AX207" s="17">
        <f>_xlfn.XLOOKUP(G207,ABNT5101!$I:$I,ABNT5101!M:M)</f>
        <v>0.18</v>
      </c>
      <c r="AY207" s="17" t="str">
        <f>_xlfn.XLOOKUP(G207,ABNT5101!$I:$I,ABNT5101!N:N)</f>
        <v>-</v>
      </c>
      <c r="AZ207" s="17">
        <f>_xlfn.XLOOKUP(G207,ABNT5101!$I:$I,ABNT5101!O:O)</f>
        <v>16</v>
      </c>
      <c r="BA207" s="20" t="str">
        <f t="shared" si="4"/>
        <v>NÃO ATENDE</v>
      </c>
      <c r="BB207" s="21">
        <f t="shared" ref="BB207:BC207" si="245">BE207/AU207-1</f>
        <v>-1</v>
      </c>
      <c r="BC207" s="21">
        <f t="shared" si="245"/>
        <v>-1</v>
      </c>
      <c r="BD207" s="21" t="str">
        <f t="shared" si="6"/>
        <v>-</v>
      </c>
      <c r="BE207" s="22"/>
      <c r="BF207" s="22"/>
      <c r="BG207" s="22"/>
      <c r="BH207" s="22"/>
      <c r="BI207" s="23"/>
      <c r="BJ207" s="22"/>
      <c r="BK207" s="20" t="str">
        <f t="shared" si="7"/>
        <v>NÃO ATENDE</v>
      </c>
      <c r="BL207" s="20" t="str">
        <f t="shared" si="8"/>
        <v>NÃO ATENDE</v>
      </c>
      <c r="BM207" s="20" t="str">
        <f t="shared" si="9"/>
        <v>NÃO ATENDE</v>
      </c>
      <c r="BN207" s="20" t="str">
        <f t="shared" si="10"/>
        <v>ATENDE</v>
      </c>
      <c r="BO207" s="24" t="str">
        <f t="shared" si="11"/>
        <v>C5</v>
      </c>
      <c r="BP207" s="24" t="str">
        <f t="shared" si="80"/>
        <v>P6</v>
      </c>
      <c r="BQ207" s="25">
        <f t="shared" si="13"/>
        <v>-1</v>
      </c>
      <c r="BR207" s="22"/>
      <c r="BS207" s="22"/>
      <c r="BT207" s="24">
        <f>IF(BP207="-","-",_xlfn.XLOOKUP(BP207,ABNT5101!$B$4:$B$9,ABNT5101!$C$4:$C$9))</f>
        <v>3</v>
      </c>
      <c r="BU207" s="24">
        <f>IF(BP207="-","-",_xlfn.XLOOKUP(BP207,ABNT5101!$B$4:$B$9,ABNT5101!$D$4:$D$9))</f>
        <v>0.6</v>
      </c>
      <c r="BV207" s="20" t="str">
        <f t="shared" si="14"/>
        <v>NÃO ATENDE</v>
      </c>
      <c r="BW207" s="20" t="str">
        <f t="shared" si="15"/>
        <v>NÃO ATENDE</v>
      </c>
      <c r="BX207" s="20" t="str">
        <f t="shared" si="16"/>
        <v>NÃO ATENDE</v>
      </c>
      <c r="BY207" s="24" t="s">
        <v>136</v>
      </c>
      <c r="BZ207" s="25" t="e">
        <f t="shared" si="31"/>
        <v>#VALUE!</v>
      </c>
      <c r="CA207" s="24"/>
      <c r="CB207" s="24"/>
      <c r="CC207" s="20" t="str">
        <f>IF(BY207="-","-",_xlfn.XLOOKUP(BY207,ABNT5101!$B$4:$B$9,ABNT5101!$C$4:$C$9))</f>
        <v>-</v>
      </c>
      <c r="CD207" s="24" t="str">
        <f>IF(BY207="-","-",_xlfn.XLOOKUP(BY207,ABNT5101!$B$4:$B$9,ABNT5101!$D$4:$D$9))</f>
        <v>-</v>
      </c>
      <c r="CE207" s="20" t="str">
        <f t="shared" si="18"/>
        <v>-</v>
      </c>
      <c r="CF207" s="20" t="str">
        <f t="shared" si="19"/>
        <v>-</v>
      </c>
      <c r="CG207" s="20" t="str">
        <f t="shared" si="20"/>
        <v>-</v>
      </c>
      <c r="CH207" s="26" t="e">
        <f>_xlfn.XLOOKUP(CI207,'Banco de dados'!$B:$B,'Banco de dados'!$D:$D)</f>
        <v>#N/A</v>
      </c>
      <c r="CI207" s="27"/>
      <c r="CJ207" s="26" t="e">
        <f>_xlfn.XLOOKUP(CI207,'Banco de dados'!$B:$B,'Banco de dados'!$E:$E)</f>
        <v>#N/A</v>
      </c>
      <c r="CK207" s="26"/>
      <c r="CL207" s="26" t="e">
        <f>IF(CK207="-","-",_xlfn.XLOOKUP(CK207,'Banco de dados'!$B:$B,'Banco de dados'!$E:$E))</f>
        <v>#N/A</v>
      </c>
      <c r="CM207" s="28">
        <f t="shared" si="21"/>
        <v>1</v>
      </c>
      <c r="CN207" s="26" t="e">
        <f>_xlfn.XLOOKUP(CI207,'Banco de dados'!$B:$B,'Banco de dados'!$H:$H)</f>
        <v>#N/A</v>
      </c>
      <c r="CO207" s="26" t="e">
        <f t="array" aca="1" ref="CO207" ca="1">_xludf.XLOOKUP(CK207,'Banco de dados'!$B:$B,'Banco de dados'!$H:$H)</f>
        <v>#NAME?</v>
      </c>
      <c r="CP207" s="26" t="e">
        <f t="array" aca="1" ref="CP207" ca="1">_xludf.XLOOKUP(CI207,'Banco de dados'!$B:$B,'Banco de dados'!$F:$F)</f>
        <v>#NAME?</v>
      </c>
      <c r="CQ207" s="26" t="e">
        <f t="array" aca="1" ref="CQ207" ca="1">_xludf.XLOOKUP(CK207,'Banco de dados'!$B:$B,'Banco de dados'!$F:$F)</f>
        <v>#NAME?</v>
      </c>
      <c r="CR207" s="27">
        <v>401</v>
      </c>
      <c r="CS207" s="27"/>
      <c r="CT207" s="26" t="str">
        <f>IF(AG207=0.5,"Suporte",IF(AND(AG207&gt;='Braços de IP'!$B$9,AG207&lt;='Braços de IP'!$D$9),'Braços de IP'!$E$9,IF(AND(AG207&gt;='Braços de IP'!$B$10,AG207&lt;='Braços de IP'!$D$10),'Braços de IP'!$E$10,IF(AND(AG207&gt;='Braços de IP'!$B$11,AG207&lt;='Braços de IP'!$D$11),'Braços de IP'!$E$11,IF(AND(AG207&gt;='Braços de IP'!$B$12,AG207&lt;='Braços de IP'!$D$12),'Braços de IP'!$E$12,IF(AND(AG207&gt;='Braços de IP'!$B$13,AG207&lt;='Braços de IP'!$D$13),'Braços de IP'!$E$13,IF(AND(AG207&gt;='Braços de IP'!$B$14,AG207&lt;='Braços de IP'!$D$14),'Braços de IP'!$E$14,"ERRO")))))))</f>
        <v>Longo I</v>
      </c>
      <c r="CU207" s="27"/>
      <c r="CV207" s="26" t="str">
        <f>IF($CU207="","",VLOOKUP($CU207,'Braços de IP'!$E$9:$I$15,2,0))</f>
        <v/>
      </c>
      <c r="CW207" s="29" t="str">
        <f>IF($CU207="","",VLOOKUP($CU207,'Braços de IP'!$E$9:$I$15,5,0))</f>
        <v/>
      </c>
      <c r="CX207" s="26"/>
      <c r="CY207" s="26"/>
      <c r="CZ207" s="26"/>
      <c r="DA207" s="26"/>
      <c r="DB207" s="26"/>
      <c r="DC207" s="26"/>
      <c r="DD207" s="30" t="e">
        <f t="shared" si="22"/>
        <v>#N/A</v>
      </c>
      <c r="DE207" s="31">
        <f t="shared" si="23"/>
        <v>115</v>
      </c>
      <c r="DF207" s="30" t="e">
        <f t="shared" si="24"/>
        <v>#N/A</v>
      </c>
      <c r="DG207" s="32" t="e">
        <f t="shared" si="25"/>
        <v>#N/A</v>
      </c>
      <c r="DH207" s="33" t="s">
        <v>143</v>
      </c>
      <c r="DI207" s="34"/>
      <c r="DJ207" s="35"/>
      <c r="DK207" s="16" t="s">
        <v>144</v>
      </c>
      <c r="DL207" s="16"/>
      <c r="DM207" s="1"/>
      <c r="DN207" s="1"/>
      <c r="DO207" s="1"/>
      <c r="DP207" s="1"/>
      <c r="DQ207" s="1"/>
      <c r="DR207" s="1"/>
      <c r="DS207" s="1"/>
      <c r="DT207" s="1"/>
    </row>
    <row r="208" spans="1:124" ht="15.75" hidden="1" customHeight="1" x14ac:dyDescent="0.25">
      <c r="A208" s="1" t="s">
        <v>274</v>
      </c>
      <c r="B208" s="15">
        <v>449</v>
      </c>
      <c r="C208" s="15" t="s">
        <v>146</v>
      </c>
      <c r="D208" s="16" t="s">
        <v>422</v>
      </c>
      <c r="E208" s="16">
        <v>-8.1071310000000008</v>
      </c>
      <c r="F208" s="16">
        <v>-34.892471</v>
      </c>
      <c r="G208" s="16" t="s">
        <v>157</v>
      </c>
      <c r="H208" s="16" t="s">
        <v>136</v>
      </c>
      <c r="I208" s="16" t="s">
        <v>135</v>
      </c>
      <c r="J208" s="16" t="s">
        <v>137</v>
      </c>
      <c r="K208" s="16">
        <v>115</v>
      </c>
      <c r="L208" s="16" t="s">
        <v>138</v>
      </c>
      <c r="M208" s="16">
        <v>0</v>
      </c>
      <c r="N208" s="16"/>
      <c r="O208" s="16">
        <v>1</v>
      </c>
      <c r="P208" s="17">
        <v>6.45</v>
      </c>
      <c r="Q208" s="17">
        <v>5.93</v>
      </c>
      <c r="R208" s="16"/>
      <c r="S208" s="16"/>
      <c r="T208" s="16"/>
      <c r="U208" s="17">
        <v>3.72</v>
      </c>
      <c r="V208" s="16">
        <v>0</v>
      </c>
      <c r="W208" s="16"/>
      <c r="X208" s="16"/>
      <c r="Y208" s="16">
        <v>0</v>
      </c>
      <c r="Z208" s="16">
        <v>0</v>
      </c>
      <c r="AA208" s="16" t="s">
        <v>139</v>
      </c>
      <c r="AB208" s="16" t="s">
        <v>140</v>
      </c>
      <c r="AC208" s="16">
        <v>40.25</v>
      </c>
      <c r="AD208" s="16">
        <v>7.42</v>
      </c>
      <c r="AE208" s="16">
        <v>1</v>
      </c>
      <c r="AF208" s="16">
        <v>3.75</v>
      </c>
      <c r="AG208" s="16">
        <v>3.15</v>
      </c>
      <c r="AH208" s="16"/>
      <c r="AI208" s="16"/>
      <c r="AJ208" s="16"/>
      <c r="AK208" s="16"/>
      <c r="AL208" s="16"/>
      <c r="AM208" s="16">
        <v>0</v>
      </c>
      <c r="AN208" s="16"/>
      <c r="AO208" s="16">
        <v>0</v>
      </c>
      <c r="AP208" s="16">
        <v>0</v>
      </c>
      <c r="AQ208" s="16">
        <v>0</v>
      </c>
      <c r="AR208" s="17" t="s">
        <v>136</v>
      </c>
      <c r="AS208" s="19">
        <f t="shared" si="3"/>
        <v>0</v>
      </c>
      <c r="AT208" s="19"/>
      <c r="AU208" s="19">
        <f>VLOOKUP(G208,ABNT5101!$I$3:$J$9,2)</f>
        <v>7.5</v>
      </c>
      <c r="AV208" s="19">
        <f>VLOOKUP(G208,ABNT5101!$I$3:$M$9,5)</f>
        <v>0.18</v>
      </c>
      <c r="AW208" s="17" t="str">
        <f>_xlfn.XLOOKUP(G208,ABNT5101!I:I,ABNT5101!L:L)</f>
        <v>-</v>
      </c>
      <c r="AX208" s="17">
        <f>_xlfn.XLOOKUP(G208,ABNT5101!$I:$I,ABNT5101!M:M)</f>
        <v>0.18</v>
      </c>
      <c r="AY208" s="17" t="str">
        <f>_xlfn.XLOOKUP(G208,ABNT5101!$I:$I,ABNT5101!N:N)</f>
        <v>-</v>
      </c>
      <c r="AZ208" s="17">
        <f>_xlfn.XLOOKUP(G208,ABNT5101!$I:$I,ABNT5101!O:O)</f>
        <v>16</v>
      </c>
      <c r="BA208" s="20" t="str">
        <f t="shared" si="4"/>
        <v>NÃO ATENDE</v>
      </c>
      <c r="BB208" s="21">
        <f t="shared" ref="BB208:BC208" si="246">BE208/AU208-1</f>
        <v>-1</v>
      </c>
      <c r="BC208" s="21">
        <f t="shared" si="246"/>
        <v>-1</v>
      </c>
      <c r="BD208" s="21" t="str">
        <f t="shared" si="6"/>
        <v>-</v>
      </c>
      <c r="BE208" s="22"/>
      <c r="BF208" s="22"/>
      <c r="BG208" s="22"/>
      <c r="BH208" s="22"/>
      <c r="BI208" s="23"/>
      <c r="BJ208" s="22"/>
      <c r="BK208" s="20" t="str">
        <f t="shared" si="7"/>
        <v>NÃO ATENDE</v>
      </c>
      <c r="BL208" s="20" t="str">
        <f t="shared" si="8"/>
        <v>NÃO ATENDE</v>
      </c>
      <c r="BM208" s="20" t="str">
        <f t="shared" si="9"/>
        <v>NÃO ATENDE</v>
      </c>
      <c r="BN208" s="20" t="str">
        <f t="shared" si="10"/>
        <v>ATENDE</v>
      </c>
      <c r="BO208" s="24" t="str">
        <f t="shared" si="11"/>
        <v>C5</v>
      </c>
      <c r="BP208" s="24" t="str">
        <f t="shared" si="80"/>
        <v>P6</v>
      </c>
      <c r="BQ208" s="25">
        <f t="shared" si="13"/>
        <v>-1</v>
      </c>
      <c r="BR208" s="22"/>
      <c r="BS208" s="22"/>
      <c r="BT208" s="24">
        <f>IF(BP208="-","-",_xlfn.XLOOKUP(BP208,ABNT5101!$B$4:$B$9,ABNT5101!$C$4:$C$9))</f>
        <v>3</v>
      </c>
      <c r="BU208" s="24">
        <f>IF(BP208="-","-",_xlfn.XLOOKUP(BP208,ABNT5101!$B$4:$B$9,ABNT5101!$D$4:$D$9))</f>
        <v>0.6</v>
      </c>
      <c r="BV208" s="20" t="str">
        <f t="shared" si="14"/>
        <v>NÃO ATENDE</v>
      </c>
      <c r="BW208" s="20" t="str">
        <f t="shared" si="15"/>
        <v>NÃO ATENDE</v>
      </c>
      <c r="BX208" s="20" t="str">
        <f t="shared" si="16"/>
        <v>NÃO ATENDE</v>
      </c>
      <c r="BY208" s="24" t="s">
        <v>136</v>
      </c>
      <c r="BZ208" s="25" t="e">
        <f t="shared" si="31"/>
        <v>#VALUE!</v>
      </c>
      <c r="CA208" s="24"/>
      <c r="CB208" s="24"/>
      <c r="CC208" s="20" t="str">
        <f>IF(BY208="-","-",_xlfn.XLOOKUP(BY208,ABNT5101!$B$4:$B$9,ABNT5101!$C$4:$C$9))</f>
        <v>-</v>
      </c>
      <c r="CD208" s="24" t="str">
        <f>IF(BY208="-","-",_xlfn.XLOOKUP(BY208,ABNT5101!$B$4:$B$9,ABNT5101!$D$4:$D$9))</f>
        <v>-</v>
      </c>
      <c r="CE208" s="20" t="str">
        <f t="shared" si="18"/>
        <v>-</v>
      </c>
      <c r="CF208" s="20" t="str">
        <f t="shared" si="19"/>
        <v>-</v>
      </c>
      <c r="CG208" s="20" t="str">
        <f t="shared" si="20"/>
        <v>-</v>
      </c>
      <c r="CH208" s="26" t="e">
        <f>_xlfn.XLOOKUP(CI208,'Banco de dados'!$B:$B,'Banco de dados'!$D:$D)</f>
        <v>#N/A</v>
      </c>
      <c r="CI208" s="27"/>
      <c r="CJ208" s="26" t="e">
        <f>_xlfn.XLOOKUP(CI208,'Banco de dados'!$B:$B,'Banco de dados'!$E:$E)</f>
        <v>#N/A</v>
      </c>
      <c r="CK208" s="26"/>
      <c r="CL208" s="26" t="e">
        <f>IF(CK208="-","-",_xlfn.XLOOKUP(CK208,'Banco de dados'!$B:$B,'Banco de dados'!$E:$E))</f>
        <v>#N/A</v>
      </c>
      <c r="CM208" s="28">
        <f t="shared" si="21"/>
        <v>1</v>
      </c>
      <c r="CN208" s="26" t="e">
        <f>_xlfn.XLOOKUP(CI208,'Banco de dados'!$B:$B,'Banco de dados'!$H:$H)</f>
        <v>#N/A</v>
      </c>
      <c r="CO208" s="26" t="e">
        <f t="array" aca="1" ref="CO208" ca="1">_xludf.XLOOKUP(CK208,'Banco de dados'!$B:$B,'Banco de dados'!$H:$H)</f>
        <v>#NAME?</v>
      </c>
      <c r="CP208" s="26" t="e">
        <f t="array" aca="1" ref="CP208" ca="1">_xludf.XLOOKUP(CI208,'Banco de dados'!$B:$B,'Banco de dados'!$F:$F)</f>
        <v>#NAME?</v>
      </c>
      <c r="CQ208" s="26" t="e">
        <f t="array" aca="1" ref="CQ208" ca="1">_xludf.XLOOKUP(CK208,'Banco de dados'!$B:$B,'Banco de dados'!$F:$F)</f>
        <v>#NAME?</v>
      </c>
      <c r="CR208" s="27">
        <v>402</v>
      </c>
      <c r="CS208" s="27"/>
      <c r="CT208" s="26" t="str">
        <f>IF(AG208=0.5,"Suporte",IF(AND(AG208&gt;='Braços de IP'!$B$9,AG208&lt;='Braços de IP'!$D$9),'Braços de IP'!$E$9,IF(AND(AG208&gt;='Braços de IP'!$B$10,AG208&lt;='Braços de IP'!$D$10),'Braços de IP'!$E$10,IF(AND(AG208&gt;='Braços de IP'!$B$11,AG208&lt;='Braços de IP'!$D$11),'Braços de IP'!$E$11,IF(AND(AG208&gt;='Braços de IP'!$B$12,AG208&lt;='Braços de IP'!$D$12),'Braços de IP'!$E$12,IF(AND(AG208&gt;='Braços de IP'!$B$13,AG208&lt;='Braços de IP'!$D$13),'Braços de IP'!$E$13,IF(AND(AG208&gt;='Braços de IP'!$B$14,AG208&lt;='Braços de IP'!$D$14),'Braços de IP'!$E$14,"ERRO")))))))</f>
        <v>Longo I</v>
      </c>
      <c r="CU208" s="27"/>
      <c r="CV208" s="26" t="str">
        <f>IF($CU208="","",VLOOKUP($CU208,'Braços de IP'!$E$9:$I$15,2,0))</f>
        <v/>
      </c>
      <c r="CW208" s="29" t="str">
        <f>IF($CU208="","",VLOOKUP($CU208,'Braços de IP'!$E$9:$I$15,5,0))</f>
        <v/>
      </c>
      <c r="CX208" s="26"/>
      <c r="CY208" s="26"/>
      <c r="CZ208" s="26"/>
      <c r="DA208" s="26"/>
      <c r="DB208" s="26"/>
      <c r="DC208" s="26"/>
      <c r="DD208" s="30" t="e">
        <f t="shared" si="22"/>
        <v>#N/A</v>
      </c>
      <c r="DE208" s="31">
        <f t="shared" si="23"/>
        <v>115</v>
      </c>
      <c r="DF208" s="30" t="e">
        <f t="shared" si="24"/>
        <v>#N/A</v>
      </c>
      <c r="DG208" s="32" t="e">
        <f t="shared" si="25"/>
        <v>#N/A</v>
      </c>
      <c r="DH208" s="33" t="s">
        <v>143</v>
      </c>
      <c r="DI208" s="34"/>
      <c r="DJ208" s="35"/>
      <c r="DK208" s="16" t="s">
        <v>144</v>
      </c>
      <c r="DL208" s="16"/>
      <c r="DM208" s="1"/>
      <c r="DN208" s="1"/>
      <c r="DO208" s="1"/>
      <c r="DP208" s="1"/>
      <c r="DQ208" s="1"/>
      <c r="DR208" s="1"/>
      <c r="DS208" s="1"/>
      <c r="DT208" s="1"/>
    </row>
    <row r="209" spans="1:124" ht="15.75" hidden="1" customHeight="1" x14ac:dyDescent="0.25">
      <c r="A209" s="1" t="s">
        <v>274</v>
      </c>
      <c r="B209" s="15">
        <v>458</v>
      </c>
      <c r="C209" s="15" t="s">
        <v>146</v>
      </c>
      <c r="D209" s="16" t="s">
        <v>423</v>
      </c>
      <c r="E209" s="16">
        <v>-8.1104990000000008</v>
      </c>
      <c r="F209" s="16">
        <v>-34.897415000000002</v>
      </c>
      <c r="G209" s="16" t="s">
        <v>160</v>
      </c>
      <c r="H209" s="16" t="s">
        <v>136</v>
      </c>
      <c r="I209" s="16" t="s">
        <v>135</v>
      </c>
      <c r="J209" s="16" t="s">
        <v>137</v>
      </c>
      <c r="K209" s="16">
        <v>96</v>
      </c>
      <c r="L209" s="16" t="s">
        <v>138</v>
      </c>
      <c r="M209" s="16">
        <v>0</v>
      </c>
      <c r="N209" s="16"/>
      <c r="O209" s="16">
        <v>1</v>
      </c>
      <c r="P209" s="17">
        <v>1.9</v>
      </c>
      <c r="Q209" s="17">
        <v>7.07</v>
      </c>
      <c r="R209" s="16"/>
      <c r="S209" s="16"/>
      <c r="T209" s="16"/>
      <c r="U209" s="17">
        <v>2.46</v>
      </c>
      <c r="V209" s="16">
        <v>0</v>
      </c>
      <c r="W209" s="16"/>
      <c r="X209" s="16"/>
      <c r="Y209" s="16">
        <v>0</v>
      </c>
      <c r="Z209" s="16">
        <v>0</v>
      </c>
      <c r="AA209" s="16" t="s">
        <v>139</v>
      </c>
      <c r="AB209" s="16" t="s">
        <v>140</v>
      </c>
      <c r="AC209" s="16">
        <v>27.27</v>
      </c>
      <c r="AD209" s="16">
        <v>7.15</v>
      </c>
      <c r="AE209" s="16">
        <v>1</v>
      </c>
      <c r="AF209" s="16">
        <v>0.56000000000000005</v>
      </c>
      <c r="AG209" s="16">
        <v>3.04</v>
      </c>
      <c r="AH209" s="16"/>
      <c r="AI209" s="16"/>
      <c r="AJ209" s="16"/>
      <c r="AK209" s="16"/>
      <c r="AL209" s="16"/>
      <c r="AM209" s="16">
        <v>0</v>
      </c>
      <c r="AN209" s="16"/>
      <c r="AO209" s="16">
        <v>0</v>
      </c>
      <c r="AP209" s="16">
        <v>0</v>
      </c>
      <c r="AQ209" s="16">
        <v>0</v>
      </c>
      <c r="AR209" s="17" t="s">
        <v>136</v>
      </c>
      <c r="AS209" s="19">
        <f t="shared" si="3"/>
        <v>0</v>
      </c>
      <c r="AT209" s="19"/>
      <c r="AU209" s="19">
        <f>VLOOKUP(G209,ABNT5101!$I$3:$J$9,2)</f>
        <v>10</v>
      </c>
      <c r="AV209" s="19">
        <f>VLOOKUP(G209,ABNT5101!$I$3:$M$9,5)</f>
        <v>0.18</v>
      </c>
      <c r="AW209" s="17" t="str">
        <f>_xlfn.XLOOKUP(G209,ABNT5101!I:I,ABNT5101!L:L)</f>
        <v>-</v>
      </c>
      <c r="AX209" s="17">
        <f>_xlfn.XLOOKUP(G209,ABNT5101!$I:$I,ABNT5101!M:M)</f>
        <v>0.18</v>
      </c>
      <c r="AY209" s="17" t="str">
        <f>_xlfn.XLOOKUP(G209,ABNT5101!$I:$I,ABNT5101!N:N)</f>
        <v>-</v>
      </c>
      <c r="AZ209" s="17">
        <f>_xlfn.XLOOKUP(G209,ABNT5101!$I:$I,ABNT5101!O:O)</f>
        <v>16</v>
      </c>
      <c r="BA209" s="20" t="str">
        <f t="shared" si="4"/>
        <v>NÃO ATENDE</v>
      </c>
      <c r="BB209" s="21">
        <f t="shared" ref="BB209:BC209" si="247">BE209/AU209-1</f>
        <v>-1</v>
      </c>
      <c r="BC209" s="21">
        <f t="shared" si="247"/>
        <v>-1</v>
      </c>
      <c r="BD209" s="21" t="str">
        <f t="shared" si="6"/>
        <v>-</v>
      </c>
      <c r="BE209" s="22"/>
      <c r="BF209" s="22"/>
      <c r="BG209" s="22"/>
      <c r="BH209" s="22"/>
      <c r="BI209" s="23"/>
      <c r="BJ209" s="22"/>
      <c r="BK209" s="20" t="str">
        <f t="shared" si="7"/>
        <v>NÃO ATENDE</v>
      </c>
      <c r="BL209" s="20" t="str">
        <f t="shared" si="8"/>
        <v>NÃO ATENDE</v>
      </c>
      <c r="BM209" s="20" t="str">
        <f t="shared" si="9"/>
        <v>NÃO ATENDE</v>
      </c>
      <c r="BN209" s="20" t="str">
        <f t="shared" si="10"/>
        <v>ATENDE</v>
      </c>
      <c r="BO209" s="24" t="str">
        <f t="shared" si="11"/>
        <v>C4</v>
      </c>
      <c r="BP209" s="24" t="str">
        <f t="shared" si="80"/>
        <v>P6</v>
      </c>
      <c r="BQ209" s="25">
        <f t="shared" si="13"/>
        <v>-1</v>
      </c>
      <c r="BR209" s="22"/>
      <c r="BS209" s="22"/>
      <c r="BT209" s="24">
        <f>IF(BP209="-","-",_xlfn.XLOOKUP(BP209,ABNT5101!$B$4:$B$9,ABNT5101!$C$4:$C$9))</f>
        <v>3</v>
      </c>
      <c r="BU209" s="24">
        <f>IF(BP209="-","-",_xlfn.XLOOKUP(BP209,ABNT5101!$B$4:$B$9,ABNT5101!$D$4:$D$9))</f>
        <v>0.6</v>
      </c>
      <c r="BV209" s="20" t="str">
        <f t="shared" si="14"/>
        <v>NÃO ATENDE</v>
      </c>
      <c r="BW209" s="20" t="str">
        <f t="shared" si="15"/>
        <v>NÃO ATENDE</v>
      </c>
      <c r="BX209" s="20" t="str">
        <f t="shared" si="16"/>
        <v>NÃO ATENDE</v>
      </c>
      <c r="BY209" s="24" t="s">
        <v>136</v>
      </c>
      <c r="BZ209" s="25" t="e">
        <f t="shared" si="31"/>
        <v>#VALUE!</v>
      </c>
      <c r="CA209" s="24"/>
      <c r="CB209" s="24"/>
      <c r="CC209" s="20" t="str">
        <f>IF(BY209="-","-",_xlfn.XLOOKUP(BY209,ABNT5101!$B$4:$B$9,ABNT5101!$C$4:$C$9))</f>
        <v>-</v>
      </c>
      <c r="CD209" s="24" t="str">
        <f>IF(BY209="-","-",_xlfn.XLOOKUP(BY209,ABNT5101!$B$4:$B$9,ABNT5101!$D$4:$D$9))</f>
        <v>-</v>
      </c>
      <c r="CE209" s="20" t="str">
        <f t="shared" si="18"/>
        <v>-</v>
      </c>
      <c r="CF209" s="20" t="str">
        <f t="shared" si="19"/>
        <v>-</v>
      </c>
      <c r="CG209" s="20" t="str">
        <f t="shared" si="20"/>
        <v>-</v>
      </c>
      <c r="CH209" s="26" t="e">
        <f>_xlfn.XLOOKUP(CI209,'Banco de dados'!$B:$B,'Banco de dados'!$D:$D)</f>
        <v>#N/A</v>
      </c>
      <c r="CI209" s="27"/>
      <c r="CJ209" s="26" t="e">
        <f>_xlfn.XLOOKUP(CI209,'Banco de dados'!$B:$B,'Banco de dados'!$E:$E)</f>
        <v>#N/A</v>
      </c>
      <c r="CK209" s="26"/>
      <c r="CL209" s="26" t="e">
        <f>IF(CK209="-","-",_xlfn.XLOOKUP(CK209,'Banco de dados'!$B:$B,'Banco de dados'!$E:$E))</f>
        <v>#N/A</v>
      </c>
      <c r="CM209" s="28">
        <f t="shared" si="21"/>
        <v>1</v>
      </c>
      <c r="CN209" s="26" t="e">
        <f>_xlfn.XLOOKUP(CI209,'Banco de dados'!$B:$B,'Banco de dados'!$H:$H)</f>
        <v>#N/A</v>
      </c>
      <c r="CO209" s="26" t="e">
        <f t="array" aca="1" ref="CO209" ca="1">_xludf.XLOOKUP(CK209,'Banco de dados'!$B:$B,'Banco de dados'!$H:$H)</f>
        <v>#NAME?</v>
      </c>
      <c r="CP209" s="26" t="e">
        <f t="array" aca="1" ref="CP209" ca="1">_xludf.XLOOKUP(CI209,'Banco de dados'!$B:$B,'Banco de dados'!$F:$F)</f>
        <v>#NAME?</v>
      </c>
      <c r="CQ209" s="26" t="e">
        <f t="array" aca="1" ref="CQ209" ca="1">_xludf.XLOOKUP(CK209,'Banco de dados'!$B:$B,'Banco de dados'!$F:$F)</f>
        <v>#NAME?</v>
      </c>
      <c r="CR209" s="27">
        <v>427</v>
      </c>
      <c r="CS209" s="27"/>
      <c r="CT209" s="26" t="str">
        <f>IF(AG209=0.5,"Suporte",IF(AND(AG209&gt;='Braços de IP'!$B$9,AG209&lt;='Braços de IP'!$D$9),'Braços de IP'!$E$9,IF(AND(AG209&gt;='Braços de IP'!$B$10,AG209&lt;='Braços de IP'!$D$10),'Braços de IP'!$E$10,IF(AND(AG209&gt;='Braços de IP'!$B$11,AG209&lt;='Braços de IP'!$D$11),'Braços de IP'!$E$11,IF(AND(AG209&gt;='Braços de IP'!$B$12,AG209&lt;='Braços de IP'!$D$12),'Braços de IP'!$E$12,IF(AND(AG209&gt;='Braços de IP'!$B$13,AG209&lt;='Braços de IP'!$D$13),'Braços de IP'!$E$13,IF(AND(AG209&gt;='Braços de IP'!$B$14,AG209&lt;='Braços de IP'!$D$14),'Braços de IP'!$E$14,"ERRO")))))))</f>
        <v>Longo I</v>
      </c>
      <c r="CU209" s="27"/>
      <c r="CV209" s="26" t="str">
        <f>IF($CU209="","",VLOOKUP($CU209,'Braços de IP'!$E$9:$I$15,2,0))</f>
        <v/>
      </c>
      <c r="CW209" s="29" t="str">
        <f>IF($CU209="","",VLOOKUP($CU209,'Braços de IP'!$E$9:$I$15,5,0))</f>
        <v/>
      </c>
      <c r="CX209" s="26"/>
      <c r="CY209" s="26"/>
      <c r="CZ209" s="26"/>
      <c r="DA209" s="26"/>
      <c r="DB209" s="26"/>
      <c r="DC209" s="26"/>
      <c r="DD209" s="30" t="e">
        <f t="shared" si="22"/>
        <v>#N/A</v>
      </c>
      <c r="DE209" s="31">
        <f t="shared" si="23"/>
        <v>96</v>
      </c>
      <c r="DF209" s="30" t="e">
        <f t="shared" si="24"/>
        <v>#N/A</v>
      </c>
      <c r="DG209" s="32" t="e">
        <f t="shared" si="25"/>
        <v>#N/A</v>
      </c>
      <c r="DH209" s="33" t="s">
        <v>143</v>
      </c>
      <c r="DI209" s="34"/>
      <c r="DJ209" s="35"/>
      <c r="DK209" s="16" t="s">
        <v>144</v>
      </c>
      <c r="DL209" s="16"/>
    </row>
    <row r="210" spans="1:124" ht="15.75" hidden="1" customHeight="1" x14ac:dyDescent="0.25">
      <c r="A210" s="1" t="s">
        <v>274</v>
      </c>
      <c r="B210" s="15">
        <v>458</v>
      </c>
      <c r="C210" s="15" t="s">
        <v>146</v>
      </c>
      <c r="D210" s="16" t="s">
        <v>423</v>
      </c>
      <c r="E210" s="16">
        <v>-8.1104990000000008</v>
      </c>
      <c r="F210" s="16">
        <v>-34.897415000000002</v>
      </c>
      <c r="G210" s="16" t="s">
        <v>160</v>
      </c>
      <c r="H210" s="16" t="s">
        <v>136</v>
      </c>
      <c r="I210" s="16" t="s">
        <v>135</v>
      </c>
      <c r="J210" s="16" t="s">
        <v>137</v>
      </c>
      <c r="K210" s="16">
        <v>96</v>
      </c>
      <c r="L210" s="16" t="s">
        <v>138</v>
      </c>
      <c r="M210" s="16">
        <v>0</v>
      </c>
      <c r="N210" s="16"/>
      <c r="O210" s="16">
        <v>1</v>
      </c>
      <c r="P210" s="17">
        <v>1.9</v>
      </c>
      <c r="Q210" s="17">
        <v>7.07</v>
      </c>
      <c r="R210" s="16"/>
      <c r="S210" s="16"/>
      <c r="T210" s="16"/>
      <c r="U210" s="17">
        <v>2.46</v>
      </c>
      <c r="V210" s="16">
        <v>0</v>
      </c>
      <c r="W210" s="16"/>
      <c r="X210" s="16"/>
      <c r="Y210" s="16">
        <v>0</v>
      </c>
      <c r="Z210" s="16">
        <v>0</v>
      </c>
      <c r="AA210" s="16" t="s">
        <v>139</v>
      </c>
      <c r="AB210" s="16" t="s">
        <v>140</v>
      </c>
      <c r="AC210" s="16">
        <v>27.27</v>
      </c>
      <c r="AD210" s="16">
        <v>7.15</v>
      </c>
      <c r="AE210" s="16">
        <v>1</v>
      </c>
      <c r="AF210" s="16">
        <v>0.56000000000000005</v>
      </c>
      <c r="AG210" s="16">
        <v>3.04</v>
      </c>
      <c r="AH210" s="16"/>
      <c r="AI210" s="16"/>
      <c r="AJ210" s="16"/>
      <c r="AK210" s="16"/>
      <c r="AL210" s="16"/>
      <c r="AM210" s="16">
        <v>0</v>
      </c>
      <c r="AN210" s="16"/>
      <c r="AO210" s="16">
        <v>0</v>
      </c>
      <c r="AP210" s="16">
        <v>0</v>
      </c>
      <c r="AQ210" s="16">
        <v>0</v>
      </c>
      <c r="AR210" s="17" t="s">
        <v>136</v>
      </c>
      <c r="AS210" s="19">
        <f t="shared" si="3"/>
        <v>0</v>
      </c>
      <c r="AT210" s="19"/>
      <c r="AU210" s="19">
        <f>VLOOKUP(G210,ABNT5101!$I$3:$J$9,2)</f>
        <v>10</v>
      </c>
      <c r="AV210" s="19">
        <f>VLOOKUP(G210,ABNT5101!$I$3:$M$9,5)</f>
        <v>0.18</v>
      </c>
      <c r="AW210" s="17" t="str">
        <f>_xlfn.XLOOKUP(G210,ABNT5101!I:I,ABNT5101!L:L)</f>
        <v>-</v>
      </c>
      <c r="AX210" s="17">
        <f>_xlfn.XLOOKUP(G210,ABNT5101!$I:$I,ABNT5101!M:M)</f>
        <v>0.18</v>
      </c>
      <c r="AY210" s="17" t="str">
        <f>_xlfn.XLOOKUP(G210,ABNT5101!$I:$I,ABNT5101!N:N)</f>
        <v>-</v>
      </c>
      <c r="AZ210" s="17">
        <f>_xlfn.XLOOKUP(G210,ABNT5101!$I:$I,ABNT5101!O:O)</f>
        <v>16</v>
      </c>
      <c r="BA210" s="20" t="str">
        <f t="shared" si="4"/>
        <v>NÃO ATENDE</v>
      </c>
      <c r="BB210" s="21">
        <f t="shared" ref="BB210:BC210" si="248">BE210/AU210-1</f>
        <v>-1</v>
      </c>
      <c r="BC210" s="21">
        <f t="shared" si="248"/>
        <v>-1</v>
      </c>
      <c r="BD210" s="21" t="str">
        <f t="shared" si="6"/>
        <v>-</v>
      </c>
      <c r="BE210" s="22"/>
      <c r="BF210" s="22"/>
      <c r="BG210" s="22"/>
      <c r="BH210" s="22"/>
      <c r="BI210" s="23"/>
      <c r="BJ210" s="22"/>
      <c r="BK210" s="20" t="str">
        <f t="shared" si="7"/>
        <v>NÃO ATENDE</v>
      </c>
      <c r="BL210" s="20" t="str">
        <f t="shared" si="8"/>
        <v>NÃO ATENDE</v>
      </c>
      <c r="BM210" s="20" t="str">
        <f t="shared" si="9"/>
        <v>NÃO ATENDE</v>
      </c>
      <c r="BN210" s="20" t="str">
        <f t="shared" si="10"/>
        <v>ATENDE</v>
      </c>
      <c r="BO210" s="24" t="str">
        <f t="shared" si="11"/>
        <v>C4</v>
      </c>
      <c r="BP210" s="24" t="str">
        <f t="shared" si="80"/>
        <v>P6</v>
      </c>
      <c r="BQ210" s="25">
        <f t="shared" si="13"/>
        <v>-1</v>
      </c>
      <c r="BR210" s="22"/>
      <c r="BS210" s="22"/>
      <c r="BT210" s="24">
        <f>IF(BP210="-","-",_xlfn.XLOOKUP(BP210,ABNT5101!$B$4:$B$9,ABNT5101!$C$4:$C$9))</f>
        <v>3</v>
      </c>
      <c r="BU210" s="24">
        <f>IF(BP210="-","-",_xlfn.XLOOKUP(BP210,ABNT5101!$B$4:$B$9,ABNT5101!$D$4:$D$9))</f>
        <v>0.6</v>
      </c>
      <c r="BV210" s="20" t="str">
        <f t="shared" si="14"/>
        <v>NÃO ATENDE</v>
      </c>
      <c r="BW210" s="20" t="str">
        <f t="shared" si="15"/>
        <v>NÃO ATENDE</v>
      </c>
      <c r="BX210" s="20" t="str">
        <f t="shared" si="16"/>
        <v>NÃO ATENDE</v>
      </c>
      <c r="BY210" s="24" t="s">
        <v>136</v>
      </c>
      <c r="BZ210" s="25" t="e">
        <f t="shared" si="31"/>
        <v>#VALUE!</v>
      </c>
      <c r="CA210" s="24"/>
      <c r="CB210" s="24"/>
      <c r="CC210" s="20" t="str">
        <f>IF(BY210="-","-",_xlfn.XLOOKUP(BY210,ABNT5101!$B$4:$B$9,ABNT5101!$C$4:$C$9))</f>
        <v>-</v>
      </c>
      <c r="CD210" s="24" t="str">
        <f>IF(BY210="-","-",_xlfn.XLOOKUP(BY210,ABNT5101!$B$4:$B$9,ABNT5101!$D$4:$D$9))</f>
        <v>-</v>
      </c>
      <c r="CE210" s="20" t="str">
        <f t="shared" si="18"/>
        <v>-</v>
      </c>
      <c r="CF210" s="20" t="str">
        <f t="shared" si="19"/>
        <v>-</v>
      </c>
      <c r="CG210" s="20" t="str">
        <f t="shared" si="20"/>
        <v>-</v>
      </c>
      <c r="CH210" s="26" t="e">
        <f>_xlfn.XLOOKUP(CI210,'Banco de dados'!$B:$B,'Banco de dados'!$D:$D)</f>
        <v>#N/A</v>
      </c>
      <c r="CI210" s="27"/>
      <c r="CJ210" s="26" t="e">
        <f>_xlfn.XLOOKUP(CI210,'Banco de dados'!$B:$B,'Banco de dados'!$E:$E)</f>
        <v>#N/A</v>
      </c>
      <c r="CK210" s="26"/>
      <c r="CL210" s="26" t="e">
        <f>IF(CK210="-","-",_xlfn.XLOOKUP(CK210,'Banco de dados'!$B:$B,'Banco de dados'!$E:$E))</f>
        <v>#N/A</v>
      </c>
      <c r="CM210" s="28">
        <f t="shared" si="21"/>
        <v>1</v>
      </c>
      <c r="CN210" s="26" t="e">
        <f>_xlfn.XLOOKUP(CI210,'Banco de dados'!$B:$B,'Banco de dados'!$H:$H)</f>
        <v>#N/A</v>
      </c>
      <c r="CO210" s="26" t="e">
        <f t="array" aca="1" ref="CO210" ca="1">_xludf.XLOOKUP(CK210,'Banco de dados'!$B:$B,'Banco de dados'!$H:$H)</f>
        <v>#NAME?</v>
      </c>
      <c r="CP210" s="26" t="e">
        <f t="array" aca="1" ref="CP210" ca="1">_xludf.XLOOKUP(CI210,'Banco de dados'!$B:$B,'Banco de dados'!$F:$F)</f>
        <v>#NAME?</v>
      </c>
      <c r="CQ210" s="26" t="e">
        <f t="array" aca="1" ref="CQ210" ca="1">_xludf.XLOOKUP(CK210,'Banco de dados'!$B:$B,'Banco de dados'!$F:$F)</f>
        <v>#NAME?</v>
      </c>
      <c r="CR210" s="27">
        <v>428</v>
      </c>
      <c r="CS210" s="27"/>
      <c r="CT210" s="26" t="str">
        <f>IF(AG210=0.5,"Suporte",IF(AND(AG210&gt;='Braços de IP'!$B$9,AG210&lt;='Braços de IP'!$D$9),'Braços de IP'!$E$9,IF(AND(AG210&gt;='Braços de IP'!$B$10,AG210&lt;='Braços de IP'!$D$10),'Braços de IP'!$E$10,IF(AND(AG210&gt;='Braços de IP'!$B$11,AG210&lt;='Braços de IP'!$D$11),'Braços de IP'!$E$11,IF(AND(AG210&gt;='Braços de IP'!$B$12,AG210&lt;='Braços de IP'!$D$12),'Braços de IP'!$E$12,IF(AND(AG210&gt;='Braços de IP'!$B$13,AG210&lt;='Braços de IP'!$D$13),'Braços de IP'!$E$13,IF(AND(AG210&gt;='Braços de IP'!$B$14,AG210&lt;='Braços de IP'!$D$14),'Braços de IP'!$E$14,"ERRO")))))))</f>
        <v>Longo I</v>
      </c>
      <c r="CU210" s="27"/>
      <c r="CV210" s="26" t="str">
        <f>IF($CU210="","",VLOOKUP($CU210,'Braços de IP'!$E$9:$I$15,2,0))</f>
        <v/>
      </c>
      <c r="CW210" s="29" t="str">
        <f>IF($CU210="","",VLOOKUP($CU210,'Braços de IP'!$E$9:$I$15,5,0))</f>
        <v/>
      </c>
      <c r="CX210" s="26"/>
      <c r="CY210" s="26"/>
      <c r="CZ210" s="26"/>
      <c r="DA210" s="26"/>
      <c r="DB210" s="26"/>
      <c r="DC210" s="26"/>
      <c r="DD210" s="30" t="e">
        <f t="shared" si="22"/>
        <v>#N/A</v>
      </c>
      <c r="DE210" s="31">
        <f t="shared" si="23"/>
        <v>96</v>
      </c>
      <c r="DF210" s="30" t="e">
        <f t="shared" si="24"/>
        <v>#N/A</v>
      </c>
      <c r="DG210" s="32" t="e">
        <f t="shared" si="25"/>
        <v>#N/A</v>
      </c>
      <c r="DH210" s="33" t="s">
        <v>143</v>
      </c>
      <c r="DI210" s="34"/>
      <c r="DJ210" s="35"/>
      <c r="DK210" s="16" t="s">
        <v>144</v>
      </c>
      <c r="DL210" s="16"/>
    </row>
    <row r="211" spans="1:124" ht="15.75" hidden="1" customHeight="1" x14ac:dyDescent="0.25">
      <c r="A211" s="1" t="s">
        <v>274</v>
      </c>
      <c r="B211" s="15">
        <v>458</v>
      </c>
      <c r="C211" s="15" t="s">
        <v>146</v>
      </c>
      <c r="D211" s="16" t="s">
        <v>423</v>
      </c>
      <c r="E211" s="16">
        <v>-8.1104990000000008</v>
      </c>
      <c r="F211" s="16">
        <v>-34.897415000000002</v>
      </c>
      <c r="G211" s="16" t="s">
        <v>160</v>
      </c>
      <c r="H211" s="16" t="s">
        <v>136</v>
      </c>
      <c r="I211" s="16" t="s">
        <v>135</v>
      </c>
      <c r="J211" s="16" t="s">
        <v>137</v>
      </c>
      <c r="K211" s="16">
        <v>96</v>
      </c>
      <c r="L211" s="16" t="s">
        <v>138</v>
      </c>
      <c r="M211" s="16">
        <v>0</v>
      </c>
      <c r="N211" s="16"/>
      <c r="O211" s="16">
        <v>1</v>
      </c>
      <c r="P211" s="17">
        <v>1.9</v>
      </c>
      <c r="Q211" s="17">
        <v>7.07</v>
      </c>
      <c r="R211" s="16"/>
      <c r="S211" s="16"/>
      <c r="T211" s="16"/>
      <c r="U211" s="17">
        <v>2.46</v>
      </c>
      <c r="V211" s="16">
        <v>0</v>
      </c>
      <c r="W211" s="16"/>
      <c r="X211" s="16"/>
      <c r="Y211" s="16">
        <v>0</v>
      </c>
      <c r="Z211" s="16">
        <v>0</v>
      </c>
      <c r="AA211" s="16" t="s">
        <v>139</v>
      </c>
      <c r="AB211" s="16" t="s">
        <v>140</v>
      </c>
      <c r="AC211" s="16">
        <v>27.27</v>
      </c>
      <c r="AD211" s="16">
        <v>7.15</v>
      </c>
      <c r="AE211" s="16">
        <v>1</v>
      </c>
      <c r="AF211" s="16">
        <v>0.56000000000000005</v>
      </c>
      <c r="AG211" s="16">
        <v>3.04</v>
      </c>
      <c r="AH211" s="16"/>
      <c r="AI211" s="16"/>
      <c r="AJ211" s="16"/>
      <c r="AK211" s="16"/>
      <c r="AL211" s="16"/>
      <c r="AM211" s="16">
        <v>0</v>
      </c>
      <c r="AN211" s="16"/>
      <c r="AO211" s="16">
        <v>0</v>
      </c>
      <c r="AP211" s="16">
        <v>0</v>
      </c>
      <c r="AQ211" s="16">
        <v>0</v>
      </c>
      <c r="AR211" s="17" t="s">
        <v>136</v>
      </c>
      <c r="AS211" s="19">
        <f t="shared" si="3"/>
        <v>0</v>
      </c>
      <c r="AT211" s="19"/>
      <c r="AU211" s="19">
        <f>VLOOKUP(G211,ABNT5101!$I$3:$J$9,2)</f>
        <v>10</v>
      </c>
      <c r="AV211" s="19">
        <f>VLOOKUP(G211,ABNT5101!$I$3:$M$9,5)</f>
        <v>0.18</v>
      </c>
      <c r="AW211" s="17" t="str">
        <f>_xlfn.XLOOKUP(G211,ABNT5101!I:I,ABNT5101!L:L)</f>
        <v>-</v>
      </c>
      <c r="AX211" s="17">
        <f>_xlfn.XLOOKUP(G211,ABNT5101!$I:$I,ABNT5101!M:M)</f>
        <v>0.18</v>
      </c>
      <c r="AY211" s="17" t="str">
        <f>_xlfn.XLOOKUP(G211,ABNT5101!$I:$I,ABNT5101!N:N)</f>
        <v>-</v>
      </c>
      <c r="AZ211" s="17">
        <f>_xlfn.XLOOKUP(G211,ABNT5101!$I:$I,ABNT5101!O:O)</f>
        <v>16</v>
      </c>
      <c r="BA211" s="20" t="str">
        <f t="shared" si="4"/>
        <v>NÃO ATENDE</v>
      </c>
      <c r="BB211" s="21">
        <f t="shared" ref="BB211:BC211" si="249">BE211/AU211-1</f>
        <v>-1</v>
      </c>
      <c r="BC211" s="21">
        <f t="shared" si="249"/>
        <v>-1</v>
      </c>
      <c r="BD211" s="21" t="str">
        <f t="shared" si="6"/>
        <v>-</v>
      </c>
      <c r="BE211" s="22"/>
      <c r="BF211" s="22"/>
      <c r="BG211" s="22"/>
      <c r="BH211" s="22"/>
      <c r="BI211" s="23"/>
      <c r="BJ211" s="22"/>
      <c r="BK211" s="20" t="str">
        <f t="shared" si="7"/>
        <v>NÃO ATENDE</v>
      </c>
      <c r="BL211" s="20" t="str">
        <f t="shared" si="8"/>
        <v>NÃO ATENDE</v>
      </c>
      <c r="BM211" s="20" t="str">
        <f t="shared" si="9"/>
        <v>NÃO ATENDE</v>
      </c>
      <c r="BN211" s="20" t="str">
        <f t="shared" si="10"/>
        <v>ATENDE</v>
      </c>
      <c r="BO211" s="24" t="str">
        <f t="shared" si="11"/>
        <v>C4</v>
      </c>
      <c r="BP211" s="24" t="str">
        <f t="shared" si="80"/>
        <v>P6</v>
      </c>
      <c r="BQ211" s="25">
        <f t="shared" si="13"/>
        <v>-1</v>
      </c>
      <c r="BR211" s="22"/>
      <c r="BS211" s="22"/>
      <c r="BT211" s="24">
        <f>IF(BP211="-","-",_xlfn.XLOOKUP(BP211,ABNT5101!$B$4:$B$9,ABNT5101!$C$4:$C$9))</f>
        <v>3</v>
      </c>
      <c r="BU211" s="24">
        <f>IF(BP211="-","-",_xlfn.XLOOKUP(BP211,ABNT5101!$B$4:$B$9,ABNT5101!$D$4:$D$9))</f>
        <v>0.6</v>
      </c>
      <c r="BV211" s="20" t="str">
        <f t="shared" si="14"/>
        <v>NÃO ATENDE</v>
      </c>
      <c r="BW211" s="20" t="str">
        <f t="shared" si="15"/>
        <v>NÃO ATENDE</v>
      </c>
      <c r="BX211" s="20" t="str">
        <f t="shared" si="16"/>
        <v>NÃO ATENDE</v>
      </c>
      <c r="BY211" s="24" t="s">
        <v>136</v>
      </c>
      <c r="BZ211" s="25" t="e">
        <f t="shared" si="31"/>
        <v>#VALUE!</v>
      </c>
      <c r="CA211" s="24"/>
      <c r="CB211" s="24"/>
      <c r="CC211" s="20" t="str">
        <f>IF(BY211="-","-",_xlfn.XLOOKUP(BY211,ABNT5101!$B$4:$B$9,ABNT5101!$C$4:$C$9))</f>
        <v>-</v>
      </c>
      <c r="CD211" s="24" t="str">
        <f>IF(BY211="-","-",_xlfn.XLOOKUP(BY211,ABNT5101!$B$4:$B$9,ABNT5101!$D$4:$D$9))</f>
        <v>-</v>
      </c>
      <c r="CE211" s="20" t="str">
        <f t="shared" si="18"/>
        <v>-</v>
      </c>
      <c r="CF211" s="20" t="str">
        <f t="shared" si="19"/>
        <v>-</v>
      </c>
      <c r="CG211" s="20" t="str">
        <f t="shared" si="20"/>
        <v>-</v>
      </c>
      <c r="CH211" s="26" t="e">
        <f>_xlfn.XLOOKUP(CI211,'Banco de dados'!$B:$B,'Banco de dados'!$D:$D)</f>
        <v>#N/A</v>
      </c>
      <c r="CI211" s="27"/>
      <c r="CJ211" s="26" t="e">
        <f>_xlfn.XLOOKUP(CI211,'Banco de dados'!$B:$B,'Banco de dados'!$E:$E)</f>
        <v>#N/A</v>
      </c>
      <c r="CK211" s="26"/>
      <c r="CL211" s="26" t="e">
        <f>IF(CK211="-","-",_xlfn.XLOOKUP(CK211,'Banco de dados'!$B:$B,'Banco de dados'!$E:$E))</f>
        <v>#N/A</v>
      </c>
      <c r="CM211" s="28">
        <f t="shared" si="21"/>
        <v>1</v>
      </c>
      <c r="CN211" s="26" t="e">
        <f>_xlfn.XLOOKUP(CI211,'Banco de dados'!$B:$B,'Banco de dados'!$H:$H)</f>
        <v>#N/A</v>
      </c>
      <c r="CO211" s="26" t="e">
        <f t="array" aca="1" ref="CO211" ca="1">_xludf.XLOOKUP(CK211,'Banco de dados'!$B:$B,'Banco de dados'!$H:$H)</f>
        <v>#NAME?</v>
      </c>
      <c r="CP211" s="26" t="e">
        <f t="array" aca="1" ref="CP211" ca="1">_xludf.XLOOKUP(CI211,'Banco de dados'!$B:$B,'Banco de dados'!$F:$F)</f>
        <v>#NAME?</v>
      </c>
      <c r="CQ211" s="26" t="e">
        <f t="array" aca="1" ref="CQ211" ca="1">_xludf.XLOOKUP(CK211,'Banco de dados'!$B:$B,'Banco de dados'!$F:$F)</f>
        <v>#NAME?</v>
      </c>
      <c r="CR211" s="27">
        <v>429</v>
      </c>
      <c r="CS211" s="27"/>
      <c r="CT211" s="26" t="str">
        <f>IF(AG211=0.5,"Suporte",IF(AND(AG211&gt;='Braços de IP'!$B$9,AG211&lt;='Braços de IP'!$D$9),'Braços de IP'!$E$9,IF(AND(AG211&gt;='Braços de IP'!$B$10,AG211&lt;='Braços de IP'!$D$10),'Braços de IP'!$E$10,IF(AND(AG211&gt;='Braços de IP'!$B$11,AG211&lt;='Braços de IP'!$D$11),'Braços de IP'!$E$11,IF(AND(AG211&gt;='Braços de IP'!$B$12,AG211&lt;='Braços de IP'!$D$12),'Braços de IP'!$E$12,IF(AND(AG211&gt;='Braços de IP'!$B$13,AG211&lt;='Braços de IP'!$D$13),'Braços de IP'!$E$13,IF(AND(AG211&gt;='Braços de IP'!$B$14,AG211&lt;='Braços de IP'!$D$14),'Braços de IP'!$E$14,"ERRO")))))))</f>
        <v>Longo I</v>
      </c>
      <c r="CU211" s="27"/>
      <c r="CV211" s="26" t="str">
        <f>IF($CU211="","",VLOOKUP($CU211,'Braços de IP'!$E$9:$I$15,2,0))</f>
        <v/>
      </c>
      <c r="CW211" s="29" t="str">
        <f>IF($CU211="","",VLOOKUP($CU211,'Braços de IP'!$E$9:$I$15,5,0))</f>
        <v/>
      </c>
      <c r="CX211" s="26"/>
      <c r="CY211" s="26"/>
      <c r="CZ211" s="26"/>
      <c r="DA211" s="26"/>
      <c r="DB211" s="26"/>
      <c r="DC211" s="26"/>
      <c r="DD211" s="30" t="e">
        <f t="shared" si="22"/>
        <v>#N/A</v>
      </c>
      <c r="DE211" s="31">
        <f t="shared" si="23"/>
        <v>96</v>
      </c>
      <c r="DF211" s="30" t="e">
        <f t="shared" si="24"/>
        <v>#N/A</v>
      </c>
      <c r="DG211" s="32" t="e">
        <f t="shared" si="25"/>
        <v>#N/A</v>
      </c>
      <c r="DH211" s="33" t="s">
        <v>143</v>
      </c>
      <c r="DI211" s="34"/>
      <c r="DJ211" s="35"/>
      <c r="DK211" s="16" t="s">
        <v>144</v>
      </c>
      <c r="DL211" s="16"/>
    </row>
    <row r="212" spans="1:124" ht="15.75" hidden="1" customHeight="1" x14ac:dyDescent="0.25">
      <c r="A212" s="38" t="s">
        <v>158</v>
      </c>
      <c r="B212" s="15">
        <v>459</v>
      </c>
      <c r="C212" s="15" t="s">
        <v>146</v>
      </c>
      <c r="D212" s="16" t="s">
        <v>424</v>
      </c>
      <c r="E212" s="16">
        <v>-8.1230670000000007</v>
      </c>
      <c r="F212" s="16">
        <v>-34.907601</v>
      </c>
      <c r="G212" s="27" t="s">
        <v>160</v>
      </c>
      <c r="H212" s="16" t="s">
        <v>136</v>
      </c>
      <c r="I212" s="16" t="s">
        <v>135</v>
      </c>
      <c r="J212" s="16" t="s">
        <v>137</v>
      </c>
      <c r="K212" s="16">
        <v>96</v>
      </c>
      <c r="L212" s="16" t="s">
        <v>138</v>
      </c>
      <c r="M212" s="16">
        <v>0</v>
      </c>
      <c r="N212" s="16"/>
      <c r="O212" s="16">
        <v>3</v>
      </c>
      <c r="P212" s="16"/>
      <c r="Q212" s="16"/>
      <c r="R212" s="16"/>
      <c r="S212" s="16"/>
      <c r="T212" s="16">
        <v>0</v>
      </c>
      <c r="U212" s="17">
        <v>0</v>
      </c>
      <c r="V212" s="16">
        <v>0</v>
      </c>
      <c r="W212" s="16"/>
      <c r="X212" s="16"/>
      <c r="Y212" s="16">
        <v>0</v>
      </c>
      <c r="Z212" s="16">
        <v>0</v>
      </c>
      <c r="AA212" s="16" t="s">
        <v>139</v>
      </c>
      <c r="AB212" s="16" t="s">
        <v>140</v>
      </c>
      <c r="AC212" s="16">
        <v>42</v>
      </c>
      <c r="AD212" s="16">
        <v>7.82</v>
      </c>
      <c r="AE212" s="16">
        <v>1</v>
      </c>
      <c r="AF212" s="16">
        <v>2.98</v>
      </c>
      <c r="AG212" s="16">
        <v>2.98</v>
      </c>
      <c r="AH212" s="16"/>
      <c r="AI212" s="16"/>
      <c r="AJ212" s="16"/>
      <c r="AK212" s="16"/>
      <c r="AL212" s="16"/>
      <c r="AM212" s="16">
        <v>0</v>
      </c>
      <c r="AN212" s="16"/>
      <c r="AO212" s="16">
        <v>0</v>
      </c>
      <c r="AP212" s="16">
        <v>0</v>
      </c>
      <c r="AQ212" s="16">
        <v>0</v>
      </c>
      <c r="AR212" s="17" t="s">
        <v>136</v>
      </c>
      <c r="AS212" s="19">
        <f t="shared" si="3"/>
        <v>0</v>
      </c>
      <c r="AT212" s="19"/>
      <c r="AU212" s="19">
        <f>VLOOKUP(G212,ABNT5101!$I$3:$J$9,2)</f>
        <v>10</v>
      </c>
      <c r="AV212" s="19">
        <f>VLOOKUP(G212,ABNT5101!$I$3:$M$9,5)</f>
        <v>0.18</v>
      </c>
      <c r="AW212" s="17" t="str">
        <f>_xlfn.XLOOKUP(G212,ABNT5101!I:I,ABNT5101!L:L)</f>
        <v>-</v>
      </c>
      <c r="AX212" s="17">
        <f>_xlfn.XLOOKUP(G212,ABNT5101!$I:$I,ABNT5101!M:M)</f>
        <v>0.18</v>
      </c>
      <c r="AY212" s="17" t="str">
        <f>_xlfn.XLOOKUP(G212,ABNT5101!$I:$I,ABNT5101!N:N)</f>
        <v>-</v>
      </c>
      <c r="AZ212" s="17">
        <f>_xlfn.XLOOKUP(G212,ABNT5101!$I:$I,ABNT5101!O:O)</f>
        <v>16</v>
      </c>
      <c r="BA212" s="20" t="str">
        <f t="shared" si="4"/>
        <v>NÃO ATENDE</v>
      </c>
      <c r="BB212" s="21">
        <f t="shared" ref="BB212:BC212" si="250">BE212/AU212-1</f>
        <v>-1</v>
      </c>
      <c r="BC212" s="21">
        <f t="shared" si="250"/>
        <v>-1</v>
      </c>
      <c r="BD212" s="21" t="str">
        <f t="shared" si="6"/>
        <v>-</v>
      </c>
      <c r="BE212" s="22"/>
      <c r="BF212" s="22"/>
      <c r="BG212" s="22"/>
      <c r="BH212" s="22"/>
      <c r="BI212" s="23"/>
      <c r="BJ212" s="22"/>
      <c r="BK212" s="20" t="str">
        <f t="shared" si="7"/>
        <v>NÃO ATENDE</v>
      </c>
      <c r="BL212" s="20" t="str">
        <f t="shared" si="8"/>
        <v>NÃO ATENDE</v>
      </c>
      <c r="BM212" s="20" t="str">
        <f t="shared" si="9"/>
        <v>NÃO ATENDE</v>
      </c>
      <c r="BN212" s="20" t="str">
        <f t="shared" si="10"/>
        <v>ATENDE</v>
      </c>
      <c r="BO212" s="24" t="str">
        <f t="shared" si="11"/>
        <v>C4</v>
      </c>
      <c r="BP212" s="24" t="str">
        <f t="shared" si="80"/>
        <v>P6</v>
      </c>
      <c r="BQ212" s="25">
        <f t="shared" si="13"/>
        <v>-1</v>
      </c>
      <c r="BR212" s="22"/>
      <c r="BS212" s="22"/>
      <c r="BT212" s="24">
        <f>IF(BP212="-","-",_xlfn.XLOOKUP(BP212,ABNT5101!$B$4:$B$9,ABNT5101!$C$4:$C$9))</f>
        <v>3</v>
      </c>
      <c r="BU212" s="24">
        <f>IF(BP212="-","-",_xlfn.XLOOKUP(BP212,ABNT5101!$B$4:$B$9,ABNT5101!$D$4:$D$9))</f>
        <v>0.6</v>
      </c>
      <c r="BV212" s="20" t="str">
        <f t="shared" si="14"/>
        <v>NÃO ATENDE</v>
      </c>
      <c r="BW212" s="20" t="str">
        <f t="shared" si="15"/>
        <v>NÃO ATENDE</v>
      </c>
      <c r="BX212" s="20" t="str">
        <f t="shared" si="16"/>
        <v>NÃO ATENDE</v>
      </c>
      <c r="BY212" s="24" t="s">
        <v>136</v>
      </c>
      <c r="BZ212" s="25" t="e">
        <f t="shared" si="31"/>
        <v>#VALUE!</v>
      </c>
      <c r="CA212" s="24"/>
      <c r="CB212" s="24"/>
      <c r="CC212" s="20" t="str">
        <f>IF(BY212="-","-",_xlfn.XLOOKUP(BY212,ABNT5101!$B$4:$B$9,ABNT5101!$C$4:$C$9))</f>
        <v>-</v>
      </c>
      <c r="CD212" s="24" t="str">
        <f>IF(BY212="-","-",_xlfn.XLOOKUP(BY212,ABNT5101!$B$4:$B$9,ABNT5101!$D$4:$D$9))</f>
        <v>-</v>
      </c>
      <c r="CE212" s="20" t="str">
        <f t="shared" si="18"/>
        <v>-</v>
      </c>
      <c r="CF212" s="20" t="str">
        <f t="shared" si="19"/>
        <v>-</v>
      </c>
      <c r="CG212" s="20" t="str">
        <f t="shared" si="20"/>
        <v>-</v>
      </c>
      <c r="CH212" s="26" t="e">
        <f>_xlfn.XLOOKUP(CI212,'Banco de dados'!$B:$B,'Banco de dados'!$D:$D)</f>
        <v>#N/A</v>
      </c>
      <c r="CI212" s="27"/>
      <c r="CJ212" s="26" t="e">
        <f>_xlfn.XLOOKUP(CI212,'Banco de dados'!$B:$B,'Banco de dados'!$E:$E)</f>
        <v>#N/A</v>
      </c>
      <c r="CK212" s="26"/>
      <c r="CL212" s="26" t="e">
        <f>IF(CK212="-","-",_xlfn.XLOOKUP(CK212,'Banco de dados'!$B:$B,'Banco de dados'!$E:$E))</f>
        <v>#N/A</v>
      </c>
      <c r="CM212" s="28">
        <f t="shared" si="21"/>
        <v>1</v>
      </c>
      <c r="CN212" s="26" t="e">
        <f>_xlfn.XLOOKUP(CI212,'Banco de dados'!$B:$B,'Banco de dados'!$H:$H)</f>
        <v>#N/A</v>
      </c>
      <c r="CO212" s="26" t="e">
        <f t="array" aca="1" ref="CO212" ca="1">_xludf.XLOOKUP(CK212,'Banco de dados'!$B:$B,'Banco de dados'!$H:$H)</f>
        <v>#NAME?</v>
      </c>
      <c r="CP212" s="26" t="e">
        <f t="array" aca="1" ref="CP212" ca="1">_xludf.XLOOKUP(CI212,'Banco de dados'!$B:$B,'Banco de dados'!$F:$F)</f>
        <v>#NAME?</v>
      </c>
      <c r="CQ212" s="26" t="e">
        <f t="array" aca="1" ref="CQ212" ca="1">_xludf.XLOOKUP(CK212,'Banco de dados'!$B:$B,'Banco de dados'!$F:$F)</f>
        <v>#NAME?</v>
      </c>
      <c r="CR212" s="27">
        <v>430</v>
      </c>
      <c r="CS212" s="27"/>
      <c r="CT212" s="26" t="str">
        <f>IF(AG212=0.5,"Suporte",IF(AND(AG212&gt;='Braços de IP'!$B$9,AG212&lt;='Braços de IP'!$D$9),'Braços de IP'!$E$9,IF(AND(AG212&gt;='Braços de IP'!$B$10,AG212&lt;='Braços de IP'!$D$10),'Braços de IP'!$E$10,IF(AND(AG212&gt;='Braços de IP'!$B$11,AG212&lt;='Braços de IP'!$D$11),'Braços de IP'!$E$11,IF(AND(AG212&gt;='Braços de IP'!$B$12,AG212&lt;='Braços de IP'!$D$12),'Braços de IP'!$E$12,IF(AND(AG212&gt;='Braços de IP'!$B$13,AG212&lt;='Braços de IP'!$D$13),'Braços de IP'!$E$13,IF(AND(AG212&gt;='Braços de IP'!$B$14,AG212&lt;='Braços de IP'!$D$14),'Braços de IP'!$E$14,"ERRO")))))))</f>
        <v>Longo I</v>
      </c>
      <c r="CU212" s="27"/>
      <c r="CV212" s="26" t="str">
        <f>IF($CU212="","",VLOOKUP($CU212,'Braços de IP'!$E$9:$I$15,2,0))</f>
        <v/>
      </c>
      <c r="CW212" s="29" t="str">
        <f>IF($CU212="","",VLOOKUP($CU212,'Braços de IP'!$E$9:$I$15,5,0))</f>
        <v/>
      </c>
      <c r="CX212" s="26"/>
      <c r="CY212" s="26"/>
      <c r="CZ212" s="26"/>
      <c r="DA212" s="26"/>
      <c r="DB212" s="26"/>
      <c r="DC212" s="26"/>
      <c r="DD212" s="30" t="e">
        <f t="shared" si="22"/>
        <v>#N/A</v>
      </c>
      <c r="DE212" s="31">
        <f t="shared" si="23"/>
        <v>96</v>
      </c>
      <c r="DF212" s="30" t="e">
        <f t="shared" si="24"/>
        <v>#N/A</v>
      </c>
      <c r="DG212" s="32" t="e">
        <f t="shared" si="25"/>
        <v>#N/A</v>
      </c>
      <c r="DH212" s="33" t="s">
        <v>143</v>
      </c>
      <c r="DI212" s="34"/>
      <c r="DJ212" s="35"/>
      <c r="DK212" s="16" t="s">
        <v>144</v>
      </c>
      <c r="DL212" s="16"/>
    </row>
    <row r="213" spans="1:124" ht="15.75" hidden="1" customHeight="1" x14ac:dyDescent="0.25">
      <c r="A213" s="38" t="s">
        <v>158</v>
      </c>
      <c r="B213" s="15">
        <v>459</v>
      </c>
      <c r="C213" s="15" t="s">
        <v>146</v>
      </c>
      <c r="D213" s="16" t="s">
        <v>424</v>
      </c>
      <c r="E213" s="16">
        <v>-8.1230670000000007</v>
      </c>
      <c r="F213" s="16">
        <v>-34.907601</v>
      </c>
      <c r="G213" s="27" t="s">
        <v>160</v>
      </c>
      <c r="H213" s="16" t="s">
        <v>136</v>
      </c>
      <c r="I213" s="16" t="s">
        <v>135</v>
      </c>
      <c r="J213" s="16" t="s">
        <v>137</v>
      </c>
      <c r="K213" s="16">
        <v>96</v>
      </c>
      <c r="L213" s="16" t="s">
        <v>138</v>
      </c>
      <c r="M213" s="16">
        <v>0</v>
      </c>
      <c r="N213" s="16"/>
      <c r="O213" s="16">
        <v>3</v>
      </c>
      <c r="P213" s="16"/>
      <c r="Q213" s="16"/>
      <c r="R213" s="16"/>
      <c r="S213" s="16"/>
      <c r="T213" s="16">
        <v>0</v>
      </c>
      <c r="U213" s="17">
        <v>0</v>
      </c>
      <c r="V213" s="16">
        <v>0</v>
      </c>
      <c r="W213" s="16"/>
      <c r="X213" s="16"/>
      <c r="Y213" s="16">
        <v>0</v>
      </c>
      <c r="Z213" s="16">
        <v>0</v>
      </c>
      <c r="AA213" s="16" t="s">
        <v>139</v>
      </c>
      <c r="AB213" s="16" t="s">
        <v>140</v>
      </c>
      <c r="AC213" s="16">
        <v>42</v>
      </c>
      <c r="AD213" s="16">
        <v>7.82</v>
      </c>
      <c r="AE213" s="16">
        <v>1</v>
      </c>
      <c r="AF213" s="16">
        <v>2.98</v>
      </c>
      <c r="AG213" s="16">
        <v>2.98</v>
      </c>
      <c r="AH213" s="16"/>
      <c r="AI213" s="16"/>
      <c r="AJ213" s="16"/>
      <c r="AK213" s="16"/>
      <c r="AL213" s="16"/>
      <c r="AM213" s="16">
        <v>0</v>
      </c>
      <c r="AN213" s="16"/>
      <c r="AO213" s="16">
        <v>0</v>
      </c>
      <c r="AP213" s="16">
        <v>0</v>
      </c>
      <c r="AQ213" s="16">
        <v>0</v>
      </c>
      <c r="AR213" s="17" t="s">
        <v>136</v>
      </c>
      <c r="AS213" s="19">
        <f t="shared" si="3"/>
        <v>0</v>
      </c>
      <c r="AT213" s="19"/>
      <c r="AU213" s="19">
        <f>VLOOKUP(G213,ABNT5101!$I$3:$J$9,2)</f>
        <v>10</v>
      </c>
      <c r="AV213" s="19">
        <f>VLOOKUP(G213,ABNT5101!$I$3:$M$9,5)</f>
        <v>0.18</v>
      </c>
      <c r="AW213" s="17" t="str">
        <f>_xlfn.XLOOKUP(G213,ABNT5101!I:I,ABNT5101!L:L)</f>
        <v>-</v>
      </c>
      <c r="AX213" s="17">
        <f>_xlfn.XLOOKUP(G213,ABNT5101!$I:$I,ABNT5101!M:M)</f>
        <v>0.18</v>
      </c>
      <c r="AY213" s="17" t="str">
        <f>_xlfn.XLOOKUP(G213,ABNT5101!$I:$I,ABNT5101!N:N)</f>
        <v>-</v>
      </c>
      <c r="AZ213" s="17">
        <f>_xlfn.XLOOKUP(G213,ABNT5101!$I:$I,ABNT5101!O:O)</f>
        <v>16</v>
      </c>
      <c r="BA213" s="20" t="str">
        <f t="shared" si="4"/>
        <v>NÃO ATENDE</v>
      </c>
      <c r="BB213" s="21">
        <f t="shared" ref="BB213:BC213" si="251">BE213/AU213-1</f>
        <v>-1</v>
      </c>
      <c r="BC213" s="21">
        <f t="shared" si="251"/>
        <v>-1</v>
      </c>
      <c r="BD213" s="21" t="str">
        <f t="shared" si="6"/>
        <v>-</v>
      </c>
      <c r="BE213" s="22"/>
      <c r="BF213" s="22"/>
      <c r="BG213" s="22"/>
      <c r="BH213" s="22"/>
      <c r="BI213" s="23"/>
      <c r="BJ213" s="22"/>
      <c r="BK213" s="20" t="str">
        <f t="shared" si="7"/>
        <v>NÃO ATENDE</v>
      </c>
      <c r="BL213" s="20" t="str">
        <f t="shared" si="8"/>
        <v>NÃO ATENDE</v>
      </c>
      <c r="BM213" s="20" t="str">
        <f t="shared" si="9"/>
        <v>NÃO ATENDE</v>
      </c>
      <c r="BN213" s="20" t="str">
        <f t="shared" si="10"/>
        <v>ATENDE</v>
      </c>
      <c r="BO213" s="24" t="str">
        <f t="shared" si="11"/>
        <v>C4</v>
      </c>
      <c r="BP213" s="24" t="str">
        <f t="shared" si="80"/>
        <v>P6</v>
      </c>
      <c r="BQ213" s="25">
        <f t="shared" si="13"/>
        <v>-1</v>
      </c>
      <c r="BR213" s="22"/>
      <c r="BS213" s="22"/>
      <c r="BT213" s="24">
        <f>IF(BP213="-","-",_xlfn.XLOOKUP(BP213,ABNT5101!$B$4:$B$9,ABNT5101!$C$4:$C$9))</f>
        <v>3</v>
      </c>
      <c r="BU213" s="24">
        <f>IF(BP213="-","-",_xlfn.XLOOKUP(BP213,ABNT5101!$B$4:$B$9,ABNT5101!$D$4:$D$9))</f>
        <v>0.6</v>
      </c>
      <c r="BV213" s="20" t="str">
        <f t="shared" si="14"/>
        <v>NÃO ATENDE</v>
      </c>
      <c r="BW213" s="20" t="str">
        <f t="shared" si="15"/>
        <v>NÃO ATENDE</v>
      </c>
      <c r="BX213" s="20" t="str">
        <f t="shared" si="16"/>
        <v>NÃO ATENDE</v>
      </c>
      <c r="BY213" s="24" t="s">
        <v>136</v>
      </c>
      <c r="BZ213" s="25" t="e">
        <f t="shared" si="31"/>
        <v>#VALUE!</v>
      </c>
      <c r="CA213" s="24"/>
      <c r="CB213" s="24"/>
      <c r="CC213" s="20" t="str">
        <f>IF(BY213="-","-",_xlfn.XLOOKUP(BY213,ABNT5101!$B$4:$B$9,ABNT5101!$C$4:$C$9))</f>
        <v>-</v>
      </c>
      <c r="CD213" s="24" t="str">
        <f>IF(BY213="-","-",_xlfn.XLOOKUP(BY213,ABNT5101!$B$4:$B$9,ABNT5101!$D$4:$D$9))</f>
        <v>-</v>
      </c>
      <c r="CE213" s="20" t="str">
        <f t="shared" si="18"/>
        <v>-</v>
      </c>
      <c r="CF213" s="20" t="str">
        <f t="shared" si="19"/>
        <v>-</v>
      </c>
      <c r="CG213" s="20" t="str">
        <f t="shared" si="20"/>
        <v>-</v>
      </c>
      <c r="CH213" s="26" t="e">
        <f>_xlfn.XLOOKUP(CI213,'Banco de dados'!$B:$B,'Banco de dados'!$D:$D)</f>
        <v>#N/A</v>
      </c>
      <c r="CI213" s="27"/>
      <c r="CJ213" s="26" t="e">
        <f>_xlfn.XLOOKUP(CI213,'Banco de dados'!$B:$B,'Banco de dados'!$E:$E)</f>
        <v>#N/A</v>
      </c>
      <c r="CK213" s="26"/>
      <c r="CL213" s="26" t="e">
        <f>IF(CK213="-","-",_xlfn.XLOOKUP(CK213,'Banco de dados'!$B:$B,'Banco de dados'!$E:$E))</f>
        <v>#N/A</v>
      </c>
      <c r="CM213" s="28">
        <f t="shared" si="21"/>
        <v>1</v>
      </c>
      <c r="CN213" s="26" t="e">
        <f>_xlfn.XLOOKUP(CI213,'Banco de dados'!$B:$B,'Banco de dados'!$H:$H)</f>
        <v>#N/A</v>
      </c>
      <c r="CO213" s="26" t="e">
        <f t="array" aca="1" ref="CO213" ca="1">_xludf.XLOOKUP(CK213,'Banco de dados'!$B:$B,'Banco de dados'!$H:$H)</f>
        <v>#NAME?</v>
      </c>
      <c r="CP213" s="26" t="e">
        <f t="array" aca="1" ref="CP213" ca="1">_xludf.XLOOKUP(CI213,'Banco de dados'!$B:$B,'Banco de dados'!$F:$F)</f>
        <v>#NAME?</v>
      </c>
      <c r="CQ213" s="26" t="e">
        <f t="array" aca="1" ref="CQ213" ca="1">_xludf.XLOOKUP(CK213,'Banco de dados'!$B:$B,'Banco de dados'!$F:$F)</f>
        <v>#NAME?</v>
      </c>
      <c r="CR213" s="27">
        <v>431</v>
      </c>
      <c r="CS213" s="27"/>
      <c r="CT213" s="26" t="str">
        <f>IF(AG213=0.5,"Suporte",IF(AND(AG213&gt;='Braços de IP'!$B$9,AG213&lt;='Braços de IP'!$D$9),'Braços de IP'!$E$9,IF(AND(AG213&gt;='Braços de IP'!$B$10,AG213&lt;='Braços de IP'!$D$10),'Braços de IP'!$E$10,IF(AND(AG213&gt;='Braços de IP'!$B$11,AG213&lt;='Braços de IP'!$D$11),'Braços de IP'!$E$11,IF(AND(AG213&gt;='Braços de IP'!$B$12,AG213&lt;='Braços de IP'!$D$12),'Braços de IP'!$E$12,IF(AND(AG213&gt;='Braços de IP'!$B$13,AG213&lt;='Braços de IP'!$D$13),'Braços de IP'!$E$13,IF(AND(AG213&gt;='Braços de IP'!$B$14,AG213&lt;='Braços de IP'!$D$14),'Braços de IP'!$E$14,"ERRO")))))))</f>
        <v>Longo I</v>
      </c>
      <c r="CU213" s="27"/>
      <c r="CV213" s="26" t="str">
        <f>IF($CU213="","",VLOOKUP($CU213,'Braços de IP'!$E$9:$I$15,2,0))</f>
        <v/>
      </c>
      <c r="CW213" s="29" t="str">
        <f>IF($CU213="","",VLOOKUP($CU213,'Braços de IP'!$E$9:$I$15,5,0))</f>
        <v/>
      </c>
      <c r="CX213" s="26"/>
      <c r="CY213" s="26"/>
      <c r="CZ213" s="26"/>
      <c r="DA213" s="26"/>
      <c r="DB213" s="26"/>
      <c r="DC213" s="26"/>
      <c r="DD213" s="30" t="e">
        <f t="shared" si="22"/>
        <v>#N/A</v>
      </c>
      <c r="DE213" s="31">
        <f t="shared" si="23"/>
        <v>96</v>
      </c>
      <c r="DF213" s="30" t="e">
        <f t="shared" si="24"/>
        <v>#N/A</v>
      </c>
      <c r="DG213" s="32" t="e">
        <f t="shared" si="25"/>
        <v>#N/A</v>
      </c>
      <c r="DH213" s="33" t="s">
        <v>143</v>
      </c>
      <c r="DI213" s="34"/>
      <c r="DJ213" s="35"/>
      <c r="DK213" s="16" t="s">
        <v>144</v>
      </c>
      <c r="DL213" s="16"/>
    </row>
    <row r="214" spans="1:124" ht="15.75" hidden="1" customHeight="1" x14ac:dyDescent="0.25">
      <c r="A214" s="38" t="s">
        <v>158</v>
      </c>
      <c r="B214" s="15">
        <v>459</v>
      </c>
      <c r="C214" s="15" t="s">
        <v>146</v>
      </c>
      <c r="D214" s="16" t="s">
        <v>424</v>
      </c>
      <c r="E214" s="16">
        <v>-8.1230670000000007</v>
      </c>
      <c r="F214" s="16">
        <v>-34.907601</v>
      </c>
      <c r="G214" s="27" t="s">
        <v>160</v>
      </c>
      <c r="H214" s="16" t="s">
        <v>136</v>
      </c>
      <c r="I214" s="16" t="s">
        <v>135</v>
      </c>
      <c r="J214" s="16" t="s">
        <v>137</v>
      </c>
      <c r="K214" s="16">
        <v>96</v>
      </c>
      <c r="L214" s="16" t="s">
        <v>138</v>
      </c>
      <c r="M214" s="16">
        <v>0</v>
      </c>
      <c r="N214" s="16"/>
      <c r="O214" s="16">
        <v>3</v>
      </c>
      <c r="P214" s="16"/>
      <c r="Q214" s="16"/>
      <c r="R214" s="16"/>
      <c r="S214" s="16"/>
      <c r="T214" s="16">
        <v>0</v>
      </c>
      <c r="U214" s="17">
        <v>0</v>
      </c>
      <c r="V214" s="16">
        <v>0</v>
      </c>
      <c r="W214" s="16"/>
      <c r="X214" s="16"/>
      <c r="Y214" s="16">
        <v>0</v>
      </c>
      <c r="Z214" s="16">
        <v>0</v>
      </c>
      <c r="AA214" s="16" t="s">
        <v>139</v>
      </c>
      <c r="AB214" s="16" t="s">
        <v>140</v>
      </c>
      <c r="AC214" s="16">
        <v>42</v>
      </c>
      <c r="AD214" s="16">
        <v>7.82</v>
      </c>
      <c r="AE214" s="16">
        <v>1</v>
      </c>
      <c r="AF214" s="16">
        <v>2.98</v>
      </c>
      <c r="AG214" s="16">
        <v>2.98</v>
      </c>
      <c r="AH214" s="16"/>
      <c r="AI214" s="16"/>
      <c r="AJ214" s="16"/>
      <c r="AK214" s="16"/>
      <c r="AL214" s="16"/>
      <c r="AM214" s="16">
        <v>0</v>
      </c>
      <c r="AN214" s="16"/>
      <c r="AO214" s="16">
        <v>0</v>
      </c>
      <c r="AP214" s="16">
        <v>0</v>
      </c>
      <c r="AQ214" s="16">
        <v>0</v>
      </c>
      <c r="AR214" s="17" t="s">
        <v>136</v>
      </c>
      <c r="AS214" s="19">
        <f t="shared" si="3"/>
        <v>0</v>
      </c>
      <c r="AT214" s="19"/>
      <c r="AU214" s="19">
        <f>VLOOKUP(G214,ABNT5101!$I$3:$J$9,2)</f>
        <v>10</v>
      </c>
      <c r="AV214" s="19">
        <f>VLOOKUP(G214,ABNT5101!$I$3:$M$9,5)</f>
        <v>0.18</v>
      </c>
      <c r="AW214" s="17" t="str">
        <f>_xlfn.XLOOKUP(G214,ABNT5101!I:I,ABNT5101!L:L)</f>
        <v>-</v>
      </c>
      <c r="AX214" s="17">
        <f>_xlfn.XLOOKUP(G214,ABNT5101!$I:$I,ABNT5101!M:M)</f>
        <v>0.18</v>
      </c>
      <c r="AY214" s="17" t="str">
        <f>_xlfn.XLOOKUP(G214,ABNT5101!$I:$I,ABNT5101!N:N)</f>
        <v>-</v>
      </c>
      <c r="AZ214" s="17">
        <f>_xlfn.XLOOKUP(G214,ABNT5101!$I:$I,ABNT5101!O:O)</f>
        <v>16</v>
      </c>
      <c r="BA214" s="20" t="str">
        <f t="shared" si="4"/>
        <v>NÃO ATENDE</v>
      </c>
      <c r="BB214" s="21">
        <f t="shared" ref="BB214:BC214" si="252">BE214/AU214-1</f>
        <v>-1</v>
      </c>
      <c r="BC214" s="21">
        <f t="shared" si="252"/>
        <v>-1</v>
      </c>
      <c r="BD214" s="21" t="str">
        <f t="shared" si="6"/>
        <v>-</v>
      </c>
      <c r="BE214" s="22"/>
      <c r="BF214" s="22"/>
      <c r="BG214" s="22"/>
      <c r="BH214" s="22"/>
      <c r="BI214" s="23"/>
      <c r="BJ214" s="22"/>
      <c r="BK214" s="20" t="str">
        <f t="shared" si="7"/>
        <v>NÃO ATENDE</v>
      </c>
      <c r="BL214" s="20" t="str">
        <f t="shared" si="8"/>
        <v>NÃO ATENDE</v>
      </c>
      <c r="BM214" s="20" t="str">
        <f t="shared" si="9"/>
        <v>NÃO ATENDE</v>
      </c>
      <c r="BN214" s="20" t="str">
        <f t="shared" si="10"/>
        <v>ATENDE</v>
      </c>
      <c r="BO214" s="24" t="str">
        <f t="shared" si="11"/>
        <v>C4</v>
      </c>
      <c r="BP214" s="24" t="str">
        <f t="shared" si="80"/>
        <v>P6</v>
      </c>
      <c r="BQ214" s="25">
        <f t="shared" si="13"/>
        <v>-1</v>
      </c>
      <c r="BR214" s="22"/>
      <c r="BS214" s="22"/>
      <c r="BT214" s="24">
        <f>IF(BP214="-","-",_xlfn.XLOOKUP(BP214,ABNT5101!$B$4:$B$9,ABNT5101!$C$4:$C$9))</f>
        <v>3</v>
      </c>
      <c r="BU214" s="24">
        <f>IF(BP214="-","-",_xlfn.XLOOKUP(BP214,ABNT5101!$B$4:$B$9,ABNT5101!$D$4:$D$9))</f>
        <v>0.6</v>
      </c>
      <c r="BV214" s="20" t="str">
        <f t="shared" si="14"/>
        <v>NÃO ATENDE</v>
      </c>
      <c r="BW214" s="20" t="str">
        <f t="shared" si="15"/>
        <v>NÃO ATENDE</v>
      </c>
      <c r="BX214" s="20" t="str">
        <f t="shared" si="16"/>
        <v>NÃO ATENDE</v>
      </c>
      <c r="BY214" s="24" t="s">
        <v>136</v>
      </c>
      <c r="BZ214" s="25" t="e">
        <f t="shared" si="31"/>
        <v>#VALUE!</v>
      </c>
      <c r="CA214" s="24"/>
      <c r="CB214" s="24"/>
      <c r="CC214" s="20" t="str">
        <f>IF(BY214="-","-",_xlfn.XLOOKUP(BY214,ABNT5101!$B$4:$B$9,ABNT5101!$C$4:$C$9))</f>
        <v>-</v>
      </c>
      <c r="CD214" s="24" t="str">
        <f>IF(BY214="-","-",_xlfn.XLOOKUP(BY214,ABNT5101!$B$4:$B$9,ABNT5101!$D$4:$D$9))</f>
        <v>-</v>
      </c>
      <c r="CE214" s="20" t="str">
        <f t="shared" si="18"/>
        <v>-</v>
      </c>
      <c r="CF214" s="20" t="str">
        <f t="shared" si="19"/>
        <v>-</v>
      </c>
      <c r="CG214" s="20" t="str">
        <f t="shared" si="20"/>
        <v>-</v>
      </c>
      <c r="CH214" s="26" t="e">
        <f>_xlfn.XLOOKUP(CI214,'Banco de dados'!$B:$B,'Banco de dados'!$D:$D)</f>
        <v>#N/A</v>
      </c>
      <c r="CI214" s="27"/>
      <c r="CJ214" s="26" t="e">
        <f>_xlfn.XLOOKUP(CI214,'Banco de dados'!$B:$B,'Banco de dados'!$E:$E)</f>
        <v>#N/A</v>
      </c>
      <c r="CK214" s="26"/>
      <c r="CL214" s="26" t="e">
        <f>IF(CK214="-","-",_xlfn.XLOOKUP(CK214,'Banco de dados'!$B:$B,'Banco de dados'!$E:$E))</f>
        <v>#N/A</v>
      </c>
      <c r="CM214" s="28">
        <f t="shared" si="21"/>
        <v>1</v>
      </c>
      <c r="CN214" s="26" t="e">
        <f>_xlfn.XLOOKUP(CI214,'Banco de dados'!$B:$B,'Banco de dados'!$H:$H)</f>
        <v>#N/A</v>
      </c>
      <c r="CO214" s="26" t="e">
        <f t="array" aca="1" ref="CO214" ca="1">_xludf.XLOOKUP(CK214,'Banco de dados'!$B:$B,'Banco de dados'!$H:$H)</f>
        <v>#NAME?</v>
      </c>
      <c r="CP214" s="26" t="e">
        <f t="array" aca="1" ref="CP214" ca="1">_xludf.XLOOKUP(CI214,'Banco de dados'!$B:$B,'Banco de dados'!$F:$F)</f>
        <v>#NAME?</v>
      </c>
      <c r="CQ214" s="26" t="e">
        <f t="array" aca="1" ref="CQ214" ca="1">_xludf.XLOOKUP(CK214,'Banco de dados'!$B:$B,'Banco de dados'!$F:$F)</f>
        <v>#NAME?</v>
      </c>
      <c r="CR214" s="27">
        <v>432</v>
      </c>
      <c r="CS214" s="27"/>
      <c r="CT214" s="26" t="str">
        <f>IF(AG214=0.5,"Suporte",IF(AND(AG214&gt;='Braços de IP'!$B$9,AG214&lt;='Braços de IP'!$D$9),'Braços de IP'!$E$9,IF(AND(AG214&gt;='Braços de IP'!$B$10,AG214&lt;='Braços de IP'!$D$10),'Braços de IP'!$E$10,IF(AND(AG214&gt;='Braços de IP'!$B$11,AG214&lt;='Braços de IP'!$D$11),'Braços de IP'!$E$11,IF(AND(AG214&gt;='Braços de IP'!$B$12,AG214&lt;='Braços de IP'!$D$12),'Braços de IP'!$E$12,IF(AND(AG214&gt;='Braços de IP'!$B$13,AG214&lt;='Braços de IP'!$D$13),'Braços de IP'!$E$13,IF(AND(AG214&gt;='Braços de IP'!$B$14,AG214&lt;='Braços de IP'!$D$14),'Braços de IP'!$E$14,"ERRO")))))))</f>
        <v>Longo I</v>
      </c>
      <c r="CU214" s="27"/>
      <c r="CV214" s="26" t="str">
        <f>IF($CU214="","",VLOOKUP($CU214,'Braços de IP'!$E$9:$I$15,2,0))</f>
        <v/>
      </c>
      <c r="CW214" s="29" t="str">
        <f>IF($CU214="","",VLOOKUP($CU214,'Braços de IP'!$E$9:$I$15,5,0))</f>
        <v/>
      </c>
      <c r="CX214" s="26"/>
      <c r="CY214" s="26"/>
      <c r="CZ214" s="26"/>
      <c r="DA214" s="26"/>
      <c r="DB214" s="26"/>
      <c r="DC214" s="26"/>
      <c r="DD214" s="30" t="e">
        <f t="shared" si="22"/>
        <v>#N/A</v>
      </c>
      <c r="DE214" s="31">
        <f t="shared" si="23"/>
        <v>96</v>
      </c>
      <c r="DF214" s="30" t="e">
        <f t="shared" si="24"/>
        <v>#N/A</v>
      </c>
      <c r="DG214" s="32" t="e">
        <f t="shared" si="25"/>
        <v>#N/A</v>
      </c>
      <c r="DH214" s="33" t="s">
        <v>143</v>
      </c>
      <c r="DI214" s="34"/>
      <c r="DJ214" s="35"/>
      <c r="DK214" s="16" t="s">
        <v>144</v>
      </c>
      <c r="DL214" s="16"/>
    </row>
    <row r="215" spans="1:124" ht="15.75" hidden="1" customHeight="1" x14ac:dyDescent="0.25">
      <c r="A215" s="1" t="s">
        <v>296</v>
      </c>
      <c r="B215" s="15">
        <v>463</v>
      </c>
      <c r="C215" s="15" t="s">
        <v>146</v>
      </c>
      <c r="D215" s="16" t="s">
        <v>425</v>
      </c>
      <c r="E215" s="16">
        <v>-8.1344119999999993</v>
      </c>
      <c r="F215" s="16">
        <v>-34.915466000000002</v>
      </c>
      <c r="G215" s="16" t="s">
        <v>153</v>
      </c>
      <c r="H215" s="16" t="s">
        <v>136</v>
      </c>
      <c r="I215" s="16" t="s">
        <v>135</v>
      </c>
      <c r="J215" s="16" t="s">
        <v>137</v>
      </c>
      <c r="K215" s="16">
        <v>70</v>
      </c>
      <c r="L215" s="16" t="s">
        <v>138</v>
      </c>
      <c r="M215" s="16">
        <v>0</v>
      </c>
      <c r="N215" s="16"/>
      <c r="O215" s="16">
        <v>2</v>
      </c>
      <c r="P215" s="17">
        <v>1.8</v>
      </c>
      <c r="Q215" s="17">
        <v>7.04</v>
      </c>
      <c r="R215" s="16"/>
      <c r="S215" s="16"/>
      <c r="T215" s="16">
        <v>7.88</v>
      </c>
      <c r="U215" s="17">
        <v>2.2200000000000002</v>
      </c>
      <c r="V215" s="16">
        <v>3.29</v>
      </c>
      <c r="W215" s="16"/>
      <c r="X215" s="16"/>
      <c r="Y215" s="16">
        <v>0</v>
      </c>
      <c r="Z215" s="16">
        <v>0</v>
      </c>
      <c r="AA215" s="16" t="s">
        <v>298</v>
      </c>
      <c r="AB215" s="16" t="s">
        <v>140</v>
      </c>
      <c r="AC215" s="16">
        <v>39.4</v>
      </c>
      <c r="AD215" s="16">
        <v>8.15</v>
      </c>
      <c r="AE215" s="16">
        <v>2</v>
      </c>
      <c r="AF215" s="16">
        <v>1.53</v>
      </c>
      <c r="AG215" s="16">
        <v>2.17</v>
      </c>
      <c r="AH215" s="16"/>
      <c r="AI215" s="16"/>
      <c r="AJ215" s="16"/>
      <c r="AK215" s="16"/>
      <c r="AL215" s="16"/>
      <c r="AM215" s="16">
        <v>0</v>
      </c>
      <c r="AN215" s="16"/>
      <c r="AO215" s="16">
        <v>0</v>
      </c>
      <c r="AP215" s="16">
        <v>0</v>
      </c>
      <c r="AQ215" s="16">
        <v>0</v>
      </c>
      <c r="AR215" s="17" t="s">
        <v>136</v>
      </c>
      <c r="AS215" s="19">
        <f t="shared" si="3"/>
        <v>0</v>
      </c>
      <c r="AT215" s="19"/>
      <c r="AU215" s="19">
        <f>VLOOKUP(G215,ABNT5101!$I$3:$J$9,2)</f>
        <v>15</v>
      </c>
      <c r="AV215" s="19">
        <f>VLOOKUP(G215,ABNT5101!$I$3:$M$9,5)</f>
        <v>0.18</v>
      </c>
      <c r="AW215" s="17" t="str">
        <f>_xlfn.XLOOKUP(G215,ABNT5101!I:I,ABNT5101!L:L)</f>
        <v>-</v>
      </c>
      <c r="AX215" s="17">
        <f>_xlfn.XLOOKUP(G215,ABNT5101!$I:$I,ABNT5101!M:M)</f>
        <v>0.18</v>
      </c>
      <c r="AY215" s="17" t="str">
        <f>_xlfn.XLOOKUP(G215,ABNT5101!$I:$I,ABNT5101!N:N)</f>
        <v>-</v>
      </c>
      <c r="AZ215" s="17">
        <f>_xlfn.XLOOKUP(G215,ABNT5101!$I:$I,ABNT5101!O:O)</f>
        <v>15</v>
      </c>
      <c r="BA215" s="20" t="str">
        <f t="shared" si="4"/>
        <v>NÃO ATENDE</v>
      </c>
      <c r="BB215" s="21">
        <f t="shared" ref="BB215:BC215" si="253">BE215/AU215-1</f>
        <v>-1</v>
      </c>
      <c r="BC215" s="21">
        <f t="shared" si="253"/>
        <v>-1</v>
      </c>
      <c r="BD215" s="21" t="str">
        <f t="shared" si="6"/>
        <v>-</v>
      </c>
      <c r="BE215" s="22"/>
      <c r="BF215" s="22"/>
      <c r="BG215" s="22"/>
      <c r="BH215" s="22"/>
      <c r="BI215" s="23"/>
      <c r="BJ215" s="22"/>
      <c r="BK215" s="20" t="str">
        <f t="shared" si="7"/>
        <v>NÃO ATENDE</v>
      </c>
      <c r="BL215" s="20" t="str">
        <f t="shared" si="8"/>
        <v>NÃO ATENDE</v>
      </c>
      <c r="BM215" s="20" t="str">
        <f t="shared" si="9"/>
        <v>NÃO ATENDE</v>
      </c>
      <c r="BN215" s="20" t="str">
        <f t="shared" si="10"/>
        <v>ATENDE</v>
      </c>
      <c r="BO215" s="24" t="str">
        <f t="shared" si="11"/>
        <v>C3</v>
      </c>
      <c r="BP215" s="24" t="str">
        <f t="shared" si="80"/>
        <v>P6</v>
      </c>
      <c r="BQ215" s="25">
        <f t="shared" si="13"/>
        <v>-1</v>
      </c>
      <c r="BR215" s="22"/>
      <c r="BS215" s="22"/>
      <c r="BT215" s="24">
        <f>IF(BP215="-","-",_xlfn.XLOOKUP(BP215,ABNT5101!$B$4:$B$9,ABNT5101!$C$4:$C$9))</f>
        <v>3</v>
      </c>
      <c r="BU215" s="24">
        <f>IF(BP215="-","-",_xlfn.XLOOKUP(BP215,ABNT5101!$B$4:$B$9,ABNT5101!$D$4:$D$9))</f>
        <v>0.6</v>
      </c>
      <c r="BV215" s="20" t="str">
        <f t="shared" si="14"/>
        <v>NÃO ATENDE</v>
      </c>
      <c r="BW215" s="20" t="str">
        <f t="shared" si="15"/>
        <v>NÃO ATENDE</v>
      </c>
      <c r="BX215" s="20" t="str">
        <f t="shared" si="16"/>
        <v>NÃO ATENDE</v>
      </c>
      <c r="BY215" s="24" t="s">
        <v>136</v>
      </c>
      <c r="BZ215" s="25" t="e">
        <f t="shared" si="31"/>
        <v>#VALUE!</v>
      </c>
      <c r="CA215" s="24"/>
      <c r="CB215" s="24"/>
      <c r="CC215" s="20" t="str">
        <f>IF(BY215="-","-",_xlfn.XLOOKUP(BY215,ABNT5101!$B$4:$B$9,ABNT5101!$C$4:$C$9))</f>
        <v>-</v>
      </c>
      <c r="CD215" s="24" t="str">
        <f>IF(BY215="-","-",_xlfn.XLOOKUP(BY215,ABNT5101!$B$4:$B$9,ABNT5101!$D$4:$D$9))</f>
        <v>-</v>
      </c>
      <c r="CE215" s="20" t="str">
        <f t="shared" si="18"/>
        <v>-</v>
      </c>
      <c r="CF215" s="20" t="str">
        <f t="shared" si="19"/>
        <v>-</v>
      </c>
      <c r="CG215" s="20" t="str">
        <f t="shared" si="20"/>
        <v>-</v>
      </c>
      <c r="CH215" s="26" t="e">
        <f>_xlfn.XLOOKUP(CI215,'Banco de dados'!$B:$B,'Banco de dados'!$D:$D)</f>
        <v>#N/A</v>
      </c>
      <c r="CI215" s="27"/>
      <c r="CJ215" s="26" t="e">
        <f>_xlfn.XLOOKUP(CI215,'Banco de dados'!$B:$B,'Banco de dados'!$E:$E)</f>
        <v>#N/A</v>
      </c>
      <c r="CK215" s="26"/>
      <c r="CL215" s="26" t="e">
        <f>IF(CK215="-","-",_xlfn.XLOOKUP(CK215,'Banco de dados'!$B:$B,'Banco de dados'!$E:$E))</f>
        <v>#N/A</v>
      </c>
      <c r="CM215" s="28">
        <f t="shared" si="21"/>
        <v>2</v>
      </c>
      <c r="CN215" s="26" t="e">
        <f>_xlfn.XLOOKUP(CI215,'Banco de dados'!$B:$B,'Banco de dados'!$H:$H)</f>
        <v>#N/A</v>
      </c>
      <c r="CO215" s="26" t="e">
        <f t="array" aca="1" ref="CO215" ca="1">_xludf.XLOOKUP(CK215,'Banco de dados'!$B:$B,'Banco de dados'!$H:$H)</f>
        <v>#NAME?</v>
      </c>
      <c r="CP215" s="26" t="e">
        <f t="array" aca="1" ref="CP215" ca="1">_xludf.XLOOKUP(CI215,'Banco de dados'!$B:$B,'Banco de dados'!$F:$F)</f>
        <v>#NAME?</v>
      </c>
      <c r="CQ215" s="26" t="e">
        <f t="array" aca="1" ref="CQ215" ca="1">_xludf.XLOOKUP(CK215,'Banco de dados'!$B:$B,'Banco de dados'!$F:$F)</f>
        <v>#NAME?</v>
      </c>
      <c r="CR215" s="27">
        <v>442</v>
      </c>
      <c r="CS215" s="27"/>
      <c r="CT215" s="26" t="str">
        <f>IF(AG215=0.5,"Suporte",IF(AND(AG215&gt;='Braços de IP'!$B$9,AG215&lt;='Braços de IP'!$D$9),'Braços de IP'!$E$9,IF(AND(AG215&gt;='Braços de IP'!$B$10,AG215&lt;='Braços de IP'!$D$10),'Braços de IP'!$E$10,IF(AND(AG215&gt;='Braços de IP'!$B$11,AG215&lt;='Braços de IP'!$D$11),'Braços de IP'!$E$11,IF(AND(AG215&gt;='Braços de IP'!$B$12,AG215&lt;='Braços de IP'!$D$12),'Braços de IP'!$E$12,IF(AND(AG215&gt;='Braços de IP'!$B$13,AG215&lt;='Braços de IP'!$D$13),'Braços de IP'!$E$13,IF(AND(AG215&gt;='Braços de IP'!$B$14,AG215&lt;='Braços de IP'!$D$14),'Braços de IP'!$E$14,"ERRO")))))))</f>
        <v>Médio I</v>
      </c>
      <c r="CU215" s="27"/>
      <c r="CV215" s="26" t="str">
        <f>IF($CU215="","",VLOOKUP($CU215,'Braços de IP'!$E$9:$I$15,2,0))</f>
        <v/>
      </c>
      <c r="CW215" s="29" t="str">
        <f>IF($CU215="","",VLOOKUP($CU215,'Braços de IP'!$E$9:$I$15,5,0))</f>
        <v/>
      </c>
      <c r="CX215" s="26"/>
      <c r="CY215" s="26"/>
      <c r="CZ215" s="26"/>
      <c r="DA215" s="26"/>
      <c r="DB215" s="26"/>
      <c r="DC215" s="26"/>
      <c r="DD215" s="30" t="e">
        <f t="shared" si="22"/>
        <v>#N/A</v>
      </c>
      <c r="DE215" s="31">
        <f t="shared" si="23"/>
        <v>70</v>
      </c>
      <c r="DF215" s="30" t="e">
        <f t="shared" si="24"/>
        <v>#N/A</v>
      </c>
      <c r="DG215" s="32" t="e">
        <f t="shared" si="25"/>
        <v>#N/A</v>
      </c>
      <c r="DH215" s="33" t="s">
        <v>143</v>
      </c>
      <c r="DI215" s="34"/>
      <c r="DJ215" s="35"/>
      <c r="DK215" s="16" t="s">
        <v>144</v>
      </c>
      <c r="DL215" s="16"/>
    </row>
    <row r="216" spans="1:124" ht="15.75" hidden="1" customHeight="1" x14ac:dyDescent="0.25">
      <c r="A216" s="1" t="s">
        <v>296</v>
      </c>
      <c r="B216" s="15">
        <v>463</v>
      </c>
      <c r="C216" s="15" t="s">
        <v>146</v>
      </c>
      <c r="D216" s="16" t="s">
        <v>425</v>
      </c>
      <c r="E216" s="16">
        <v>-8.1344119999999993</v>
      </c>
      <c r="F216" s="16">
        <v>-34.915466000000002</v>
      </c>
      <c r="G216" s="16" t="s">
        <v>153</v>
      </c>
      <c r="H216" s="16" t="s">
        <v>136</v>
      </c>
      <c r="I216" s="16" t="s">
        <v>135</v>
      </c>
      <c r="J216" s="16" t="s">
        <v>137</v>
      </c>
      <c r="K216" s="16">
        <v>70</v>
      </c>
      <c r="L216" s="16" t="s">
        <v>138</v>
      </c>
      <c r="M216" s="16">
        <v>0</v>
      </c>
      <c r="N216" s="16"/>
      <c r="O216" s="16">
        <v>2</v>
      </c>
      <c r="P216" s="17">
        <v>1.8</v>
      </c>
      <c r="Q216" s="17">
        <v>7.04</v>
      </c>
      <c r="R216" s="16"/>
      <c r="S216" s="16"/>
      <c r="T216" s="16">
        <v>7.88</v>
      </c>
      <c r="U216" s="17">
        <v>2.2200000000000002</v>
      </c>
      <c r="V216" s="16">
        <v>3.29</v>
      </c>
      <c r="W216" s="16"/>
      <c r="X216" s="16"/>
      <c r="Y216" s="16">
        <v>0</v>
      </c>
      <c r="Z216" s="16">
        <v>0</v>
      </c>
      <c r="AA216" s="16" t="s">
        <v>298</v>
      </c>
      <c r="AB216" s="16" t="s">
        <v>140</v>
      </c>
      <c r="AC216" s="16">
        <v>39.4</v>
      </c>
      <c r="AD216" s="16">
        <v>8.15</v>
      </c>
      <c r="AE216" s="16">
        <v>2</v>
      </c>
      <c r="AF216" s="16">
        <v>1.53</v>
      </c>
      <c r="AG216" s="16">
        <v>2.17</v>
      </c>
      <c r="AH216" s="16"/>
      <c r="AI216" s="16"/>
      <c r="AJ216" s="16"/>
      <c r="AK216" s="16"/>
      <c r="AL216" s="16"/>
      <c r="AM216" s="16">
        <v>0</v>
      </c>
      <c r="AN216" s="16"/>
      <c r="AO216" s="16">
        <v>0</v>
      </c>
      <c r="AP216" s="16">
        <v>0</v>
      </c>
      <c r="AQ216" s="16">
        <v>0</v>
      </c>
      <c r="AR216" s="17" t="s">
        <v>136</v>
      </c>
      <c r="AS216" s="19">
        <f t="shared" si="3"/>
        <v>0</v>
      </c>
      <c r="AT216" s="19"/>
      <c r="AU216" s="19">
        <f>VLOOKUP(G216,ABNT5101!$I$3:$J$9,2)</f>
        <v>15</v>
      </c>
      <c r="AV216" s="19">
        <f>VLOOKUP(G216,ABNT5101!$I$3:$M$9,5)</f>
        <v>0.18</v>
      </c>
      <c r="AW216" s="17" t="str">
        <f>_xlfn.XLOOKUP(G216,ABNT5101!I:I,ABNT5101!L:L)</f>
        <v>-</v>
      </c>
      <c r="AX216" s="17">
        <f>_xlfn.XLOOKUP(G216,ABNT5101!$I:$I,ABNT5101!M:M)</f>
        <v>0.18</v>
      </c>
      <c r="AY216" s="17" t="str">
        <f>_xlfn.XLOOKUP(G216,ABNT5101!$I:$I,ABNT5101!N:N)</f>
        <v>-</v>
      </c>
      <c r="AZ216" s="17">
        <f>_xlfn.XLOOKUP(G216,ABNT5101!$I:$I,ABNT5101!O:O)</f>
        <v>15</v>
      </c>
      <c r="BA216" s="20" t="str">
        <f t="shared" si="4"/>
        <v>NÃO ATENDE</v>
      </c>
      <c r="BB216" s="21">
        <f t="shared" ref="BB216:BC216" si="254">BE216/AU216-1</f>
        <v>-1</v>
      </c>
      <c r="BC216" s="21">
        <f t="shared" si="254"/>
        <v>-1</v>
      </c>
      <c r="BD216" s="21" t="str">
        <f t="shared" si="6"/>
        <v>-</v>
      </c>
      <c r="BE216" s="22"/>
      <c r="BF216" s="22"/>
      <c r="BG216" s="22"/>
      <c r="BH216" s="22"/>
      <c r="BI216" s="23"/>
      <c r="BJ216" s="22"/>
      <c r="BK216" s="20" t="str">
        <f t="shared" si="7"/>
        <v>NÃO ATENDE</v>
      </c>
      <c r="BL216" s="20" t="str">
        <f t="shared" si="8"/>
        <v>NÃO ATENDE</v>
      </c>
      <c r="BM216" s="20" t="str">
        <f t="shared" si="9"/>
        <v>NÃO ATENDE</v>
      </c>
      <c r="BN216" s="20" t="str">
        <f t="shared" si="10"/>
        <v>ATENDE</v>
      </c>
      <c r="BO216" s="24" t="str">
        <f t="shared" si="11"/>
        <v>C3</v>
      </c>
      <c r="BP216" s="24" t="str">
        <f t="shared" si="80"/>
        <v>P6</v>
      </c>
      <c r="BQ216" s="25">
        <f t="shared" si="13"/>
        <v>-1</v>
      </c>
      <c r="BR216" s="22"/>
      <c r="BS216" s="22"/>
      <c r="BT216" s="24">
        <f>IF(BP216="-","-",_xlfn.XLOOKUP(BP216,ABNT5101!$B$4:$B$9,ABNT5101!$C$4:$C$9))</f>
        <v>3</v>
      </c>
      <c r="BU216" s="24">
        <f>IF(BP216="-","-",_xlfn.XLOOKUP(BP216,ABNT5101!$B$4:$B$9,ABNT5101!$D$4:$D$9))</f>
        <v>0.6</v>
      </c>
      <c r="BV216" s="20" t="str">
        <f t="shared" si="14"/>
        <v>NÃO ATENDE</v>
      </c>
      <c r="BW216" s="20" t="str">
        <f t="shared" si="15"/>
        <v>NÃO ATENDE</v>
      </c>
      <c r="BX216" s="20" t="str">
        <f t="shared" si="16"/>
        <v>NÃO ATENDE</v>
      </c>
      <c r="BY216" s="24" t="s">
        <v>136</v>
      </c>
      <c r="BZ216" s="25" t="e">
        <f t="shared" si="31"/>
        <v>#VALUE!</v>
      </c>
      <c r="CA216" s="24"/>
      <c r="CB216" s="24"/>
      <c r="CC216" s="20" t="str">
        <f>IF(BY216="-","-",_xlfn.XLOOKUP(BY216,ABNT5101!$B$4:$B$9,ABNT5101!$C$4:$C$9))</f>
        <v>-</v>
      </c>
      <c r="CD216" s="24" t="str">
        <f>IF(BY216="-","-",_xlfn.XLOOKUP(BY216,ABNT5101!$B$4:$B$9,ABNT5101!$D$4:$D$9))</f>
        <v>-</v>
      </c>
      <c r="CE216" s="20" t="str">
        <f t="shared" si="18"/>
        <v>-</v>
      </c>
      <c r="CF216" s="20" t="str">
        <f t="shared" si="19"/>
        <v>-</v>
      </c>
      <c r="CG216" s="20" t="str">
        <f t="shared" si="20"/>
        <v>-</v>
      </c>
      <c r="CH216" s="26" t="e">
        <f>_xlfn.XLOOKUP(CI216,'Banco de dados'!$B:$B,'Banco de dados'!$D:$D)</f>
        <v>#N/A</v>
      </c>
      <c r="CI216" s="27"/>
      <c r="CJ216" s="26" t="e">
        <f>_xlfn.XLOOKUP(CI216,'Banco de dados'!$B:$B,'Banco de dados'!$E:$E)</f>
        <v>#N/A</v>
      </c>
      <c r="CK216" s="26"/>
      <c r="CL216" s="26" t="e">
        <f>IF(CK216="-","-",_xlfn.XLOOKUP(CK216,'Banco de dados'!$B:$B,'Banco de dados'!$E:$E))</f>
        <v>#N/A</v>
      </c>
      <c r="CM216" s="28">
        <f t="shared" si="21"/>
        <v>2</v>
      </c>
      <c r="CN216" s="26" t="e">
        <f>_xlfn.XLOOKUP(CI216,'Banco de dados'!$B:$B,'Banco de dados'!$H:$H)</f>
        <v>#N/A</v>
      </c>
      <c r="CO216" s="26" t="e">
        <f t="array" aca="1" ref="CO216" ca="1">_xludf.XLOOKUP(CK216,'Banco de dados'!$B:$B,'Banco de dados'!$H:$H)</f>
        <v>#NAME?</v>
      </c>
      <c r="CP216" s="26" t="e">
        <f t="array" aca="1" ref="CP216" ca="1">_xludf.XLOOKUP(CI216,'Banco de dados'!$B:$B,'Banco de dados'!$F:$F)</f>
        <v>#NAME?</v>
      </c>
      <c r="CQ216" s="26" t="e">
        <f t="array" aca="1" ref="CQ216" ca="1">_xludf.XLOOKUP(CK216,'Banco de dados'!$B:$B,'Banco de dados'!$F:$F)</f>
        <v>#NAME?</v>
      </c>
      <c r="CR216" s="27">
        <v>443</v>
      </c>
      <c r="CS216" s="27"/>
      <c r="CT216" s="26" t="str">
        <f>IF(AG216=0.5,"Suporte",IF(AND(AG216&gt;='Braços de IP'!$B$9,AG216&lt;='Braços de IP'!$D$9),'Braços de IP'!$E$9,IF(AND(AG216&gt;='Braços de IP'!$B$10,AG216&lt;='Braços de IP'!$D$10),'Braços de IP'!$E$10,IF(AND(AG216&gt;='Braços de IP'!$B$11,AG216&lt;='Braços de IP'!$D$11),'Braços de IP'!$E$11,IF(AND(AG216&gt;='Braços de IP'!$B$12,AG216&lt;='Braços de IP'!$D$12),'Braços de IP'!$E$12,IF(AND(AG216&gt;='Braços de IP'!$B$13,AG216&lt;='Braços de IP'!$D$13),'Braços de IP'!$E$13,IF(AND(AG216&gt;='Braços de IP'!$B$14,AG216&lt;='Braços de IP'!$D$14),'Braços de IP'!$E$14,"ERRO")))))))</f>
        <v>Médio I</v>
      </c>
      <c r="CU216" s="27"/>
      <c r="CV216" s="26" t="str">
        <f>IF($CU216="","",VLOOKUP($CU216,'Braços de IP'!$E$9:$I$15,2,0))</f>
        <v/>
      </c>
      <c r="CW216" s="29" t="str">
        <f>IF($CU216="","",VLOOKUP($CU216,'Braços de IP'!$E$9:$I$15,5,0))</f>
        <v/>
      </c>
      <c r="CX216" s="26"/>
      <c r="CY216" s="26"/>
      <c r="CZ216" s="26"/>
      <c r="DA216" s="26"/>
      <c r="DB216" s="26"/>
      <c r="DC216" s="26"/>
      <c r="DD216" s="30" t="e">
        <f t="shared" si="22"/>
        <v>#N/A</v>
      </c>
      <c r="DE216" s="31">
        <f t="shared" si="23"/>
        <v>70</v>
      </c>
      <c r="DF216" s="30" t="e">
        <f t="shared" si="24"/>
        <v>#N/A</v>
      </c>
      <c r="DG216" s="32" t="e">
        <f t="shared" si="25"/>
        <v>#N/A</v>
      </c>
      <c r="DH216" s="33" t="s">
        <v>143</v>
      </c>
      <c r="DI216" s="34"/>
      <c r="DJ216" s="35"/>
      <c r="DK216" s="16" t="s">
        <v>144</v>
      </c>
      <c r="DL216" s="16"/>
    </row>
    <row r="217" spans="1:124" ht="15.75" hidden="1" customHeight="1" x14ac:dyDescent="0.25">
      <c r="A217" s="1" t="s">
        <v>296</v>
      </c>
      <c r="B217" s="15">
        <v>463</v>
      </c>
      <c r="C217" s="15" t="s">
        <v>146</v>
      </c>
      <c r="D217" s="16" t="s">
        <v>425</v>
      </c>
      <c r="E217" s="16">
        <v>-8.1344119999999993</v>
      </c>
      <c r="F217" s="16">
        <v>-34.915466000000002</v>
      </c>
      <c r="G217" s="16" t="s">
        <v>153</v>
      </c>
      <c r="H217" s="16" t="s">
        <v>136</v>
      </c>
      <c r="I217" s="16" t="s">
        <v>135</v>
      </c>
      <c r="J217" s="16" t="s">
        <v>137</v>
      </c>
      <c r="K217" s="16">
        <v>70</v>
      </c>
      <c r="L217" s="16" t="s">
        <v>138</v>
      </c>
      <c r="M217" s="16">
        <v>0</v>
      </c>
      <c r="N217" s="16"/>
      <c r="O217" s="16">
        <v>2</v>
      </c>
      <c r="P217" s="17">
        <v>1.8</v>
      </c>
      <c r="Q217" s="17">
        <v>7.04</v>
      </c>
      <c r="R217" s="16"/>
      <c r="S217" s="16"/>
      <c r="T217" s="16">
        <v>7.88</v>
      </c>
      <c r="U217" s="17">
        <v>2.2200000000000002</v>
      </c>
      <c r="V217" s="16">
        <v>3.29</v>
      </c>
      <c r="W217" s="16"/>
      <c r="X217" s="16"/>
      <c r="Y217" s="16">
        <v>0</v>
      </c>
      <c r="Z217" s="16">
        <v>0</v>
      </c>
      <c r="AA217" s="16" t="s">
        <v>298</v>
      </c>
      <c r="AB217" s="16" t="s">
        <v>140</v>
      </c>
      <c r="AC217" s="16">
        <v>39.4</v>
      </c>
      <c r="AD217" s="16">
        <v>8.15</v>
      </c>
      <c r="AE217" s="16">
        <v>2</v>
      </c>
      <c r="AF217" s="16">
        <v>1.53</v>
      </c>
      <c r="AG217" s="16">
        <v>2.17</v>
      </c>
      <c r="AH217" s="16"/>
      <c r="AI217" s="16"/>
      <c r="AJ217" s="16"/>
      <c r="AK217" s="16"/>
      <c r="AL217" s="16"/>
      <c r="AM217" s="16">
        <v>0</v>
      </c>
      <c r="AN217" s="16"/>
      <c r="AO217" s="16">
        <v>0</v>
      </c>
      <c r="AP217" s="16">
        <v>0</v>
      </c>
      <c r="AQ217" s="16">
        <v>0</v>
      </c>
      <c r="AR217" s="17" t="s">
        <v>136</v>
      </c>
      <c r="AS217" s="19">
        <f t="shared" si="3"/>
        <v>0</v>
      </c>
      <c r="AT217" s="19"/>
      <c r="AU217" s="19">
        <f>VLOOKUP(G217,ABNT5101!$I$3:$J$9,2)</f>
        <v>15</v>
      </c>
      <c r="AV217" s="19">
        <f>VLOOKUP(G217,ABNT5101!$I$3:$M$9,5)</f>
        <v>0.18</v>
      </c>
      <c r="AW217" s="17" t="str">
        <f>_xlfn.XLOOKUP(G217,ABNT5101!I:I,ABNT5101!L:L)</f>
        <v>-</v>
      </c>
      <c r="AX217" s="17">
        <f>_xlfn.XLOOKUP(G217,ABNT5101!$I:$I,ABNT5101!M:M)</f>
        <v>0.18</v>
      </c>
      <c r="AY217" s="17" t="str">
        <f>_xlfn.XLOOKUP(G217,ABNT5101!$I:$I,ABNT5101!N:N)</f>
        <v>-</v>
      </c>
      <c r="AZ217" s="17">
        <f>_xlfn.XLOOKUP(G217,ABNT5101!$I:$I,ABNT5101!O:O)</f>
        <v>15</v>
      </c>
      <c r="BA217" s="20" t="str">
        <f t="shared" si="4"/>
        <v>NÃO ATENDE</v>
      </c>
      <c r="BB217" s="21">
        <f t="shared" ref="BB217:BC217" si="255">BE217/AU217-1</f>
        <v>-1</v>
      </c>
      <c r="BC217" s="21">
        <f t="shared" si="255"/>
        <v>-1</v>
      </c>
      <c r="BD217" s="21" t="str">
        <f t="shared" si="6"/>
        <v>-</v>
      </c>
      <c r="BE217" s="22"/>
      <c r="BF217" s="22"/>
      <c r="BG217" s="22"/>
      <c r="BH217" s="22"/>
      <c r="BI217" s="23"/>
      <c r="BJ217" s="22"/>
      <c r="BK217" s="20" t="str">
        <f t="shared" si="7"/>
        <v>NÃO ATENDE</v>
      </c>
      <c r="BL217" s="20" t="str">
        <f t="shared" si="8"/>
        <v>NÃO ATENDE</v>
      </c>
      <c r="BM217" s="20" t="str">
        <f t="shared" si="9"/>
        <v>NÃO ATENDE</v>
      </c>
      <c r="BN217" s="20" t="str">
        <f t="shared" si="10"/>
        <v>ATENDE</v>
      </c>
      <c r="BO217" s="24" t="str">
        <f t="shared" si="11"/>
        <v>C3</v>
      </c>
      <c r="BP217" s="24" t="str">
        <f t="shared" si="80"/>
        <v>P6</v>
      </c>
      <c r="BQ217" s="25">
        <f t="shared" si="13"/>
        <v>-1</v>
      </c>
      <c r="BR217" s="22"/>
      <c r="BS217" s="22"/>
      <c r="BT217" s="24">
        <f>IF(BP217="-","-",_xlfn.XLOOKUP(BP217,ABNT5101!$B$4:$B$9,ABNT5101!$C$4:$C$9))</f>
        <v>3</v>
      </c>
      <c r="BU217" s="24">
        <f>IF(BP217="-","-",_xlfn.XLOOKUP(BP217,ABNT5101!$B$4:$B$9,ABNT5101!$D$4:$D$9))</f>
        <v>0.6</v>
      </c>
      <c r="BV217" s="20" t="str">
        <f t="shared" si="14"/>
        <v>NÃO ATENDE</v>
      </c>
      <c r="BW217" s="20" t="str">
        <f t="shared" si="15"/>
        <v>NÃO ATENDE</v>
      </c>
      <c r="BX217" s="20" t="str">
        <f t="shared" si="16"/>
        <v>NÃO ATENDE</v>
      </c>
      <c r="BY217" s="24" t="s">
        <v>136</v>
      </c>
      <c r="BZ217" s="25" t="e">
        <f t="shared" si="31"/>
        <v>#VALUE!</v>
      </c>
      <c r="CA217" s="24"/>
      <c r="CB217" s="24"/>
      <c r="CC217" s="20" t="str">
        <f>IF(BY217="-","-",_xlfn.XLOOKUP(BY217,ABNT5101!$B$4:$B$9,ABNT5101!$C$4:$C$9))</f>
        <v>-</v>
      </c>
      <c r="CD217" s="24" t="str">
        <f>IF(BY217="-","-",_xlfn.XLOOKUP(BY217,ABNT5101!$B$4:$B$9,ABNT5101!$D$4:$D$9))</f>
        <v>-</v>
      </c>
      <c r="CE217" s="20" t="str">
        <f t="shared" si="18"/>
        <v>-</v>
      </c>
      <c r="CF217" s="20" t="str">
        <f t="shared" si="19"/>
        <v>-</v>
      </c>
      <c r="CG217" s="20" t="str">
        <f t="shared" si="20"/>
        <v>-</v>
      </c>
      <c r="CH217" s="26" t="e">
        <f>_xlfn.XLOOKUP(CI217,'Banco de dados'!$B:$B,'Banco de dados'!$D:$D)</f>
        <v>#N/A</v>
      </c>
      <c r="CI217" s="27"/>
      <c r="CJ217" s="26" t="e">
        <f>_xlfn.XLOOKUP(CI217,'Banco de dados'!$B:$B,'Banco de dados'!$E:$E)</f>
        <v>#N/A</v>
      </c>
      <c r="CK217" s="26"/>
      <c r="CL217" s="26" t="e">
        <f>IF(CK217="-","-",_xlfn.XLOOKUP(CK217,'Banco de dados'!$B:$B,'Banco de dados'!$E:$E))</f>
        <v>#N/A</v>
      </c>
      <c r="CM217" s="28">
        <f t="shared" si="21"/>
        <v>2</v>
      </c>
      <c r="CN217" s="26" t="e">
        <f>_xlfn.XLOOKUP(CI217,'Banco de dados'!$B:$B,'Banco de dados'!$H:$H)</f>
        <v>#N/A</v>
      </c>
      <c r="CO217" s="26" t="e">
        <f t="array" aca="1" ref="CO217" ca="1">_xludf.XLOOKUP(CK217,'Banco de dados'!$B:$B,'Banco de dados'!$H:$H)</f>
        <v>#NAME?</v>
      </c>
      <c r="CP217" s="26" t="e">
        <f t="array" aca="1" ref="CP217" ca="1">_xludf.XLOOKUP(CI217,'Banco de dados'!$B:$B,'Banco de dados'!$F:$F)</f>
        <v>#NAME?</v>
      </c>
      <c r="CQ217" s="26" t="e">
        <f t="array" aca="1" ref="CQ217" ca="1">_xludf.XLOOKUP(CK217,'Banco de dados'!$B:$B,'Banco de dados'!$F:$F)</f>
        <v>#NAME?</v>
      </c>
      <c r="CR217" s="27">
        <v>444</v>
      </c>
      <c r="CS217" s="27"/>
      <c r="CT217" s="26" t="str">
        <f>IF(AG217=0.5,"Suporte",IF(AND(AG217&gt;='Braços de IP'!$B$9,AG217&lt;='Braços de IP'!$D$9),'Braços de IP'!$E$9,IF(AND(AG217&gt;='Braços de IP'!$B$10,AG217&lt;='Braços de IP'!$D$10),'Braços de IP'!$E$10,IF(AND(AG217&gt;='Braços de IP'!$B$11,AG217&lt;='Braços de IP'!$D$11),'Braços de IP'!$E$11,IF(AND(AG217&gt;='Braços de IP'!$B$12,AG217&lt;='Braços de IP'!$D$12),'Braços de IP'!$E$12,IF(AND(AG217&gt;='Braços de IP'!$B$13,AG217&lt;='Braços de IP'!$D$13),'Braços de IP'!$E$13,IF(AND(AG217&gt;='Braços de IP'!$B$14,AG217&lt;='Braços de IP'!$D$14),'Braços de IP'!$E$14,"ERRO")))))))</f>
        <v>Médio I</v>
      </c>
      <c r="CU217" s="27"/>
      <c r="CV217" s="26" t="str">
        <f>IF($CU217="","",VLOOKUP($CU217,'Braços de IP'!$E$9:$I$15,2,0))</f>
        <v/>
      </c>
      <c r="CW217" s="29" t="str">
        <f>IF($CU217="","",VLOOKUP($CU217,'Braços de IP'!$E$9:$I$15,5,0))</f>
        <v/>
      </c>
      <c r="CX217" s="26"/>
      <c r="CY217" s="26"/>
      <c r="CZ217" s="26"/>
      <c r="DA217" s="26"/>
      <c r="DB217" s="26"/>
      <c r="DC217" s="26"/>
      <c r="DD217" s="30" t="e">
        <f t="shared" si="22"/>
        <v>#N/A</v>
      </c>
      <c r="DE217" s="31">
        <f t="shared" si="23"/>
        <v>70</v>
      </c>
      <c r="DF217" s="30" t="e">
        <f t="shared" si="24"/>
        <v>#N/A</v>
      </c>
      <c r="DG217" s="32" t="e">
        <f t="shared" si="25"/>
        <v>#N/A</v>
      </c>
      <c r="DH217" s="33" t="s">
        <v>143</v>
      </c>
      <c r="DI217" s="34"/>
      <c r="DJ217" s="35"/>
      <c r="DK217" s="16" t="s">
        <v>144</v>
      </c>
      <c r="DL217" s="16"/>
    </row>
    <row r="218" spans="1:124" ht="15.75" hidden="1" customHeight="1" x14ac:dyDescent="0.25">
      <c r="A218" s="1" t="s">
        <v>274</v>
      </c>
      <c r="B218" s="15">
        <v>468</v>
      </c>
      <c r="C218" s="15" t="s">
        <v>133</v>
      </c>
      <c r="D218" s="16" t="s">
        <v>426</v>
      </c>
      <c r="E218" s="16">
        <v>-8.1164229999999993</v>
      </c>
      <c r="F218" s="16">
        <v>-34.911498999999999</v>
      </c>
      <c r="G218" s="16" t="s">
        <v>157</v>
      </c>
      <c r="H218" s="16" t="s">
        <v>136</v>
      </c>
      <c r="I218" s="16" t="s">
        <v>149</v>
      </c>
      <c r="J218" s="16" t="s">
        <v>137</v>
      </c>
      <c r="K218" s="16">
        <v>96</v>
      </c>
      <c r="L218" s="16" t="s">
        <v>138</v>
      </c>
      <c r="M218" s="16">
        <v>0</v>
      </c>
      <c r="N218" s="16"/>
      <c r="O218" s="16">
        <v>1</v>
      </c>
      <c r="P218" s="17">
        <v>2.14</v>
      </c>
      <c r="Q218" s="17">
        <v>7.67</v>
      </c>
      <c r="R218" s="16"/>
      <c r="S218" s="16"/>
      <c r="T218" s="16"/>
      <c r="U218" s="17">
        <v>2.08</v>
      </c>
      <c r="V218" s="16">
        <v>0</v>
      </c>
      <c r="W218" s="16"/>
      <c r="X218" s="16"/>
      <c r="Y218" s="16">
        <v>0</v>
      </c>
      <c r="Z218" s="16">
        <v>0</v>
      </c>
      <c r="AA218" s="16" t="s">
        <v>139</v>
      </c>
      <c r="AB218" s="16" t="s">
        <v>140</v>
      </c>
      <c r="AC218" s="16">
        <v>35.4</v>
      </c>
      <c r="AD218" s="16">
        <v>8.6300000000000008</v>
      </c>
      <c r="AE218" s="16">
        <v>1</v>
      </c>
      <c r="AF218" s="16">
        <v>0.96</v>
      </c>
      <c r="AG218" s="16">
        <v>2.4</v>
      </c>
      <c r="AH218" s="16"/>
      <c r="AI218" s="16"/>
      <c r="AJ218" s="16"/>
      <c r="AK218" s="16"/>
      <c r="AL218" s="16"/>
      <c r="AM218" s="16">
        <v>0</v>
      </c>
      <c r="AN218" s="16"/>
      <c r="AO218" s="16">
        <v>0</v>
      </c>
      <c r="AP218" s="16">
        <v>0</v>
      </c>
      <c r="AQ218" s="16">
        <v>0</v>
      </c>
      <c r="AR218" s="17" t="s">
        <v>136</v>
      </c>
      <c r="AS218" s="19">
        <f t="shared" si="3"/>
        <v>0</v>
      </c>
      <c r="AT218" s="19"/>
      <c r="AU218" s="19">
        <f>VLOOKUP(G218,ABNT5101!$I$3:$J$9,2)</f>
        <v>7.5</v>
      </c>
      <c r="AV218" s="19">
        <f>VLOOKUP(G218,ABNT5101!$I$3:$M$9,5)</f>
        <v>0.18</v>
      </c>
      <c r="AW218" s="17" t="str">
        <f>_xlfn.XLOOKUP(G218,ABNT5101!I:I,ABNT5101!L:L)</f>
        <v>-</v>
      </c>
      <c r="AX218" s="17">
        <f>_xlfn.XLOOKUP(G218,ABNT5101!$I:$I,ABNT5101!M:M)</f>
        <v>0.18</v>
      </c>
      <c r="AY218" s="17" t="str">
        <f>_xlfn.XLOOKUP(G218,ABNT5101!$I:$I,ABNT5101!N:N)</f>
        <v>-</v>
      </c>
      <c r="AZ218" s="17">
        <f>_xlfn.XLOOKUP(G218,ABNT5101!$I:$I,ABNT5101!O:O)</f>
        <v>16</v>
      </c>
      <c r="BA218" s="20" t="str">
        <f t="shared" si="4"/>
        <v>NÃO ATENDE</v>
      </c>
      <c r="BB218" s="21">
        <f t="shared" ref="BB218:BC218" si="256">BE218/AU218-1</f>
        <v>-1</v>
      </c>
      <c r="BC218" s="21">
        <f t="shared" si="256"/>
        <v>-1</v>
      </c>
      <c r="BD218" s="21" t="str">
        <f t="shared" si="6"/>
        <v>-</v>
      </c>
      <c r="BE218" s="22"/>
      <c r="BF218" s="22"/>
      <c r="BG218" s="22"/>
      <c r="BH218" s="22"/>
      <c r="BI218" s="23"/>
      <c r="BJ218" s="22"/>
      <c r="BK218" s="20" t="str">
        <f t="shared" si="7"/>
        <v>NÃO ATENDE</v>
      </c>
      <c r="BL218" s="20" t="str">
        <f t="shared" si="8"/>
        <v>NÃO ATENDE</v>
      </c>
      <c r="BM218" s="20" t="str">
        <f t="shared" si="9"/>
        <v>NÃO ATENDE</v>
      </c>
      <c r="BN218" s="20" t="str">
        <f t="shared" si="10"/>
        <v>ATENDE</v>
      </c>
      <c r="BO218" s="24" t="str">
        <f t="shared" si="11"/>
        <v>C5</v>
      </c>
      <c r="BP218" s="24" t="str">
        <f t="shared" si="80"/>
        <v>P5</v>
      </c>
      <c r="BQ218" s="25">
        <f t="shared" si="13"/>
        <v>-1</v>
      </c>
      <c r="BR218" s="22"/>
      <c r="BS218" s="22"/>
      <c r="BT218" s="24">
        <f>IF(BP218="-","-",_xlfn.XLOOKUP(BP218,ABNT5101!$B$4:$B$9,ABNT5101!$C$4:$C$9))</f>
        <v>5</v>
      </c>
      <c r="BU218" s="24">
        <f>IF(BP218="-","-",_xlfn.XLOOKUP(BP218,ABNT5101!$B$4:$B$9,ABNT5101!$D$4:$D$9))</f>
        <v>1</v>
      </c>
      <c r="BV218" s="20" t="str">
        <f t="shared" si="14"/>
        <v>NÃO ATENDE</v>
      </c>
      <c r="BW218" s="20" t="str">
        <f t="shared" si="15"/>
        <v>NÃO ATENDE</v>
      </c>
      <c r="BX218" s="20" t="str">
        <f t="shared" si="16"/>
        <v>NÃO ATENDE</v>
      </c>
      <c r="BY218" s="24" t="s">
        <v>136</v>
      </c>
      <c r="BZ218" s="25" t="e">
        <f t="shared" si="31"/>
        <v>#VALUE!</v>
      </c>
      <c r="CA218" s="24"/>
      <c r="CB218" s="24"/>
      <c r="CC218" s="20" t="str">
        <f>IF(BY218="-","-",_xlfn.XLOOKUP(BY218,ABNT5101!$B$4:$B$9,ABNT5101!$C$4:$C$9))</f>
        <v>-</v>
      </c>
      <c r="CD218" s="24" t="str">
        <f>IF(BY218="-","-",_xlfn.XLOOKUP(BY218,ABNT5101!$B$4:$B$9,ABNT5101!$D$4:$D$9))</f>
        <v>-</v>
      </c>
      <c r="CE218" s="20" t="str">
        <f t="shared" si="18"/>
        <v>-</v>
      </c>
      <c r="CF218" s="20" t="str">
        <f t="shared" si="19"/>
        <v>-</v>
      </c>
      <c r="CG218" s="20" t="str">
        <f t="shared" si="20"/>
        <v>-</v>
      </c>
      <c r="CH218" s="26" t="e">
        <f>_xlfn.XLOOKUP(CI218,'Banco de dados'!$B:$B,'Banco de dados'!$D:$D)</f>
        <v>#N/A</v>
      </c>
      <c r="CI218" s="27"/>
      <c r="CJ218" s="26" t="e">
        <f>_xlfn.XLOOKUP(CI218,'Banco de dados'!$B:$B,'Banco de dados'!$E:$E)</f>
        <v>#N/A</v>
      </c>
      <c r="CK218" s="26"/>
      <c r="CL218" s="26" t="e">
        <f>IF(CK218="-","-",_xlfn.XLOOKUP(CK218,'Banco de dados'!$B:$B,'Banco de dados'!$E:$E))</f>
        <v>#N/A</v>
      </c>
      <c r="CM218" s="28">
        <f t="shared" si="21"/>
        <v>1</v>
      </c>
      <c r="CN218" s="26" t="e">
        <f>_xlfn.XLOOKUP(CI218,'Banco de dados'!$B:$B,'Banco de dados'!$H:$H)</f>
        <v>#N/A</v>
      </c>
      <c r="CO218" s="26" t="e">
        <f t="array" aca="1" ref="CO218" ca="1">_xludf.XLOOKUP(CK218,'Banco de dados'!$B:$B,'Banco de dados'!$H:$H)</f>
        <v>#NAME?</v>
      </c>
      <c r="CP218" s="26" t="e">
        <f t="array" aca="1" ref="CP218" ca="1">_xludf.XLOOKUP(CI218,'Banco de dados'!$B:$B,'Banco de dados'!$F:$F)</f>
        <v>#NAME?</v>
      </c>
      <c r="CQ218" s="26" t="e">
        <f t="array" aca="1" ref="CQ218" ca="1">_xludf.XLOOKUP(CK218,'Banco de dados'!$B:$B,'Banco de dados'!$F:$F)</f>
        <v>#NAME?</v>
      </c>
      <c r="CR218" s="27">
        <v>457</v>
      </c>
      <c r="CS218" s="27"/>
      <c r="CT218" s="26" t="str">
        <f>IF(AG218=0.5,"Suporte",IF(AND(AG218&gt;='Braços de IP'!$B$9,AG218&lt;='Braços de IP'!$D$9),'Braços de IP'!$E$9,IF(AND(AG218&gt;='Braços de IP'!$B$10,AG218&lt;='Braços de IP'!$D$10),'Braços de IP'!$E$10,IF(AND(AG218&gt;='Braços de IP'!$B$11,AG218&lt;='Braços de IP'!$D$11),'Braços de IP'!$E$11,IF(AND(AG218&gt;='Braços de IP'!$B$12,AG218&lt;='Braços de IP'!$D$12),'Braços de IP'!$E$12,IF(AND(AG218&gt;='Braços de IP'!$B$13,AG218&lt;='Braços de IP'!$D$13),'Braços de IP'!$E$13,IF(AND(AG218&gt;='Braços de IP'!$B$14,AG218&lt;='Braços de IP'!$D$14),'Braços de IP'!$E$14,"ERRO")))))))</f>
        <v>Médio II</v>
      </c>
      <c r="CU218" s="27"/>
      <c r="CV218" s="26" t="str">
        <f>IF($CU218="","",VLOOKUP($CU218,'Braços de IP'!$E$9:$I$15,2,0))</f>
        <v/>
      </c>
      <c r="CW218" s="29" t="str">
        <f>IF($CU218="","",VLOOKUP($CU218,'Braços de IP'!$E$9:$I$15,5,0))</f>
        <v/>
      </c>
      <c r="CX218" s="26"/>
      <c r="CY218" s="26"/>
      <c r="CZ218" s="26"/>
      <c r="DA218" s="26"/>
      <c r="DB218" s="26"/>
      <c r="DC218" s="26"/>
      <c r="DD218" s="30" t="e">
        <f t="shared" si="22"/>
        <v>#N/A</v>
      </c>
      <c r="DE218" s="31">
        <f t="shared" si="23"/>
        <v>96</v>
      </c>
      <c r="DF218" s="30" t="e">
        <f t="shared" si="24"/>
        <v>#N/A</v>
      </c>
      <c r="DG218" s="32" t="e">
        <f t="shared" si="25"/>
        <v>#N/A</v>
      </c>
      <c r="DH218" s="33" t="s">
        <v>143</v>
      </c>
      <c r="DI218" s="34"/>
      <c r="DJ218" s="35"/>
      <c r="DK218" s="16" t="s">
        <v>144</v>
      </c>
      <c r="DL218" s="16"/>
      <c r="DM218" s="1"/>
      <c r="DN218" s="1"/>
      <c r="DO218" s="1"/>
      <c r="DP218" s="1"/>
      <c r="DQ218" s="1"/>
      <c r="DR218" s="1"/>
      <c r="DS218" s="1"/>
      <c r="DT218" s="1"/>
    </row>
    <row r="219" spans="1:124" ht="15.75" hidden="1" customHeight="1" x14ac:dyDescent="0.25">
      <c r="A219" s="1" t="s">
        <v>274</v>
      </c>
      <c r="B219" s="15">
        <v>468</v>
      </c>
      <c r="C219" s="15" t="s">
        <v>133</v>
      </c>
      <c r="D219" s="16" t="s">
        <v>426</v>
      </c>
      <c r="E219" s="16">
        <v>-8.1164229999999993</v>
      </c>
      <c r="F219" s="16">
        <v>-34.911498999999999</v>
      </c>
      <c r="G219" s="16" t="s">
        <v>157</v>
      </c>
      <c r="H219" s="16" t="s">
        <v>136</v>
      </c>
      <c r="I219" s="16" t="s">
        <v>149</v>
      </c>
      <c r="J219" s="16" t="s">
        <v>137</v>
      </c>
      <c r="K219" s="16">
        <v>96</v>
      </c>
      <c r="L219" s="16" t="s">
        <v>138</v>
      </c>
      <c r="M219" s="16">
        <v>0</v>
      </c>
      <c r="N219" s="16"/>
      <c r="O219" s="16">
        <v>1</v>
      </c>
      <c r="P219" s="17">
        <v>2.14</v>
      </c>
      <c r="Q219" s="17">
        <v>7.67</v>
      </c>
      <c r="R219" s="16"/>
      <c r="S219" s="16"/>
      <c r="T219" s="16"/>
      <c r="U219" s="17">
        <v>2.08</v>
      </c>
      <c r="V219" s="16">
        <v>0</v>
      </c>
      <c r="W219" s="16"/>
      <c r="X219" s="16"/>
      <c r="Y219" s="16">
        <v>0</v>
      </c>
      <c r="Z219" s="16">
        <v>0</v>
      </c>
      <c r="AA219" s="16" t="s">
        <v>139</v>
      </c>
      <c r="AB219" s="16" t="s">
        <v>140</v>
      </c>
      <c r="AC219" s="16">
        <v>35.4</v>
      </c>
      <c r="AD219" s="16">
        <v>8.6300000000000008</v>
      </c>
      <c r="AE219" s="16">
        <v>1</v>
      </c>
      <c r="AF219" s="16">
        <v>0.96</v>
      </c>
      <c r="AG219" s="16">
        <v>2.4</v>
      </c>
      <c r="AH219" s="16"/>
      <c r="AI219" s="16"/>
      <c r="AJ219" s="16"/>
      <c r="AK219" s="16"/>
      <c r="AL219" s="16"/>
      <c r="AM219" s="16">
        <v>0</v>
      </c>
      <c r="AN219" s="16"/>
      <c r="AO219" s="16">
        <v>0</v>
      </c>
      <c r="AP219" s="16">
        <v>0</v>
      </c>
      <c r="AQ219" s="16">
        <v>0</v>
      </c>
      <c r="AR219" s="17" t="s">
        <v>136</v>
      </c>
      <c r="AS219" s="19">
        <f t="shared" si="3"/>
        <v>0</v>
      </c>
      <c r="AT219" s="19"/>
      <c r="AU219" s="19">
        <f>VLOOKUP(G219,ABNT5101!$I$3:$J$9,2)</f>
        <v>7.5</v>
      </c>
      <c r="AV219" s="19">
        <f>VLOOKUP(G219,ABNT5101!$I$3:$M$9,5)</f>
        <v>0.18</v>
      </c>
      <c r="AW219" s="17" t="str">
        <f>_xlfn.XLOOKUP(G219,ABNT5101!I:I,ABNT5101!L:L)</f>
        <v>-</v>
      </c>
      <c r="AX219" s="17">
        <f>_xlfn.XLOOKUP(G219,ABNT5101!$I:$I,ABNT5101!M:M)</f>
        <v>0.18</v>
      </c>
      <c r="AY219" s="17" t="str">
        <f>_xlfn.XLOOKUP(G219,ABNT5101!$I:$I,ABNT5101!N:N)</f>
        <v>-</v>
      </c>
      <c r="AZ219" s="17">
        <f>_xlfn.XLOOKUP(G219,ABNT5101!$I:$I,ABNT5101!O:O)</f>
        <v>16</v>
      </c>
      <c r="BA219" s="20" t="str">
        <f t="shared" si="4"/>
        <v>NÃO ATENDE</v>
      </c>
      <c r="BB219" s="21">
        <f t="shared" ref="BB219:BC219" si="257">BE219/AU219-1</f>
        <v>-1</v>
      </c>
      <c r="BC219" s="21">
        <f t="shared" si="257"/>
        <v>-1</v>
      </c>
      <c r="BD219" s="21" t="str">
        <f t="shared" si="6"/>
        <v>-</v>
      </c>
      <c r="BE219" s="22"/>
      <c r="BF219" s="22"/>
      <c r="BG219" s="22"/>
      <c r="BH219" s="22"/>
      <c r="BI219" s="23"/>
      <c r="BJ219" s="22"/>
      <c r="BK219" s="20" t="str">
        <f t="shared" si="7"/>
        <v>NÃO ATENDE</v>
      </c>
      <c r="BL219" s="20" t="str">
        <f t="shared" si="8"/>
        <v>NÃO ATENDE</v>
      </c>
      <c r="BM219" s="20" t="str">
        <f t="shared" si="9"/>
        <v>NÃO ATENDE</v>
      </c>
      <c r="BN219" s="20" t="str">
        <f t="shared" si="10"/>
        <v>ATENDE</v>
      </c>
      <c r="BO219" s="24" t="str">
        <f t="shared" si="11"/>
        <v>C5</v>
      </c>
      <c r="BP219" s="24" t="str">
        <f t="shared" si="80"/>
        <v>P5</v>
      </c>
      <c r="BQ219" s="25">
        <f t="shared" si="13"/>
        <v>-1</v>
      </c>
      <c r="BR219" s="22"/>
      <c r="BS219" s="22"/>
      <c r="BT219" s="24">
        <f>IF(BP219="-","-",_xlfn.XLOOKUP(BP219,ABNT5101!$B$4:$B$9,ABNT5101!$C$4:$C$9))</f>
        <v>5</v>
      </c>
      <c r="BU219" s="24">
        <f>IF(BP219="-","-",_xlfn.XLOOKUP(BP219,ABNT5101!$B$4:$B$9,ABNT5101!$D$4:$D$9))</f>
        <v>1</v>
      </c>
      <c r="BV219" s="20" t="str">
        <f t="shared" si="14"/>
        <v>NÃO ATENDE</v>
      </c>
      <c r="BW219" s="20" t="str">
        <f t="shared" si="15"/>
        <v>NÃO ATENDE</v>
      </c>
      <c r="BX219" s="20" t="str">
        <f t="shared" si="16"/>
        <v>NÃO ATENDE</v>
      </c>
      <c r="BY219" s="24" t="s">
        <v>136</v>
      </c>
      <c r="BZ219" s="25" t="e">
        <f t="shared" si="31"/>
        <v>#VALUE!</v>
      </c>
      <c r="CA219" s="24"/>
      <c r="CB219" s="24"/>
      <c r="CC219" s="20" t="str">
        <f>IF(BY219="-","-",_xlfn.XLOOKUP(BY219,ABNT5101!$B$4:$B$9,ABNT5101!$C$4:$C$9))</f>
        <v>-</v>
      </c>
      <c r="CD219" s="24" t="str">
        <f>IF(BY219="-","-",_xlfn.XLOOKUP(BY219,ABNT5101!$B$4:$B$9,ABNT5101!$D$4:$D$9))</f>
        <v>-</v>
      </c>
      <c r="CE219" s="20" t="str">
        <f t="shared" si="18"/>
        <v>-</v>
      </c>
      <c r="CF219" s="20" t="str">
        <f t="shared" si="19"/>
        <v>-</v>
      </c>
      <c r="CG219" s="20" t="str">
        <f t="shared" si="20"/>
        <v>-</v>
      </c>
      <c r="CH219" s="26" t="e">
        <f>_xlfn.XLOOKUP(CI219,'Banco de dados'!$B:$B,'Banco de dados'!$D:$D)</f>
        <v>#N/A</v>
      </c>
      <c r="CI219" s="27"/>
      <c r="CJ219" s="26" t="e">
        <f>_xlfn.XLOOKUP(CI219,'Banco de dados'!$B:$B,'Banco de dados'!$E:$E)</f>
        <v>#N/A</v>
      </c>
      <c r="CK219" s="26"/>
      <c r="CL219" s="26" t="e">
        <f>IF(CK219="-","-",_xlfn.XLOOKUP(CK219,'Banco de dados'!$B:$B,'Banco de dados'!$E:$E))</f>
        <v>#N/A</v>
      </c>
      <c r="CM219" s="28">
        <f t="shared" si="21"/>
        <v>1</v>
      </c>
      <c r="CN219" s="26" t="e">
        <f>_xlfn.XLOOKUP(CI219,'Banco de dados'!$B:$B,'Banco de dados'!$H:$H)</f>
        <v>#N/A</v>
      </c>
      <c r="CO219" s="26" t="e">
        <f t="array" aca="1" ref="CO219" ca="1">_xludf.XLOOKUP(CK219,'Banco de dados'!$B:$B,'Banco de dados'!$H:$H)</f>
        <v>#NAME?</v>
      </c>
      <c r="CP219" s="26" t="e">
        <f t="array" aca="1" ref="CP219" ca="1">_xludf.XLOOKUP(CI219,'Banco de dados'!$B:$B,'Banco de dados'!$F:$F)</f>
        <v>#NAME?</v>
      </c>
      <c r="CQ219" s="26" t="e">
        <f t="array" aca="1" ref="CQ219" ca="1">_xludf.XLOOKUP(CK219,'Banco de dados'!$B:$B,'Banco de dados'!$F:$F)</f>
        <v>#NAME?</v>
      </c>
      <c r="CR219" s="27">
        <v>458</v>
      </c>
      <c r="CS219" s="27"/>
      <c r="CT219" s="26" t="str">
        <f>IF(AG219=0.5,"Suporte",IF(AND(AG219&gt;='Braços de IP'!$B$9,AG219&lt;='Braços de IP'!$D$9),'Braços de IP'!$E$9,IF(AND(AG219&gt;='Braços de IP'!$B$10,AG219&lt;='Braços de IP'!$D$10),'Braços de IP'!$E$10,IF(AND(AG219&gt;='Braços de IP'!$B$11,AG219&lt;='Braços de IP'!$D$11),'Braços de IP'!$E$11,IF(AND(AG219&gt;='Braços de IP'!$B$12,AG219&lt;='Braços de IP'!$D$12),'Braços de IP'!$E$12,IF(AND(AG219&gt;='Braços de IP'!$B$13,AG219&lt;='Braços de IP'!$D$13),'Braços de IP'!$E$13,IF(AND(AG219&gt;='Braços de IP'!$B$14,AG219&lt;='Braços de IP'!$D$14),'Braços de IP'!$E$14,"ERRO")))))))</f>
        <v>Médio II</v>
      </c>
      <c r="CU219" s="27"/>
      <c r="CV219" s="26" t="str">
        <f>IF($CU219="","",VLOOKUP($CU219,'Braços de IP'!$E$9:$I$15,2,0))</f>
        <v/>
      </c>
      <c r="CW219" s="29" t="str">
        <f>IF($CU219="","",VLOOKUP($CU219,'Braços de IP'!$E$9:$I$15,5,0))</f>
        <v/>
      </c>
      <c r="CX219" s="26"/>
      <c r="CY219" s="26"/>
      <c r="CZ219" s="26"/>
      <c r="DA219" s="26"/>
      <c r="DB219" s="26"/>
      <c r="DC219" s="26"/>
      <c r="DD219" s="30" t="e">
        <f t="shared" si="22"/>
        <v>#N/A</v>
      </c>
      <c r="DE219" s="31">
        <f t="shared" si="23"/>
        <v>96</v>
      </c>
      <c r="DF219" s="30" t="e">
        <f t="shared" si="24"/>
        <v>#N/A</v>
      </c>
      <c r="DG219" s="32" t="e">
        <f t="shared" si="25"/>
        <v>#N/A</v>
      </c>
      <c r="DH219" s="33" t="s">
        <v>143</v>
      </c>
      <c r="DI219" s="34"/>
      <c r="DJ219" s="35"/>
      <c r="DK219" s="16" t="s">
        <v>144</v>
      </c>
      <c r="DL219" s="16"/>
      <c r="DM219" s="1"/>
      <c r="DN219" s="1"/>
      <c r="DO219" s="1"/>
      <c r="DP219" s="1"/>
      <c r="DQ219" s="1"/>
      <c r="DR219" s="1"/>
      <c r="DS219" s="1"/>
      <c r="DT219" s="1"/>
    </row>
    <row r="220" spans="1:124" ht="15.75" hidden="1" customHeight="1" x14ac:dyDescent="0.25">
      <c r="A220" s="1" t="s">
        <v>274</v>
      </c>
      <c r="B220" s="15">
        <v>468</v>
      </c>
      <c r="C220" s="15" t="s">
        <v>133</v>
      </c>
      <c r="D220" s="16" t="s">
        <v>426</v>
      </c>
      <c r="E220" s="16">
        <v>-8.1164229999999993</v>
      </c>
      <c r="F220" s="16">
        <v>-34.911498999999999</v>
      </c>
      <c r="G220" s="16" t="s">
        <v>157</v>
      </c>
      <c r="H220" s="16" t="s">
        <v>136</v>
      </c>
      <c r="I220" s="16" t="s">
        <v>149</v>
      </c>
      <c r="J220" s="16" t="s">
        <v>137</v>
      </c>
      <c r="K220" s="16">
        <v>96</v>
      </c>
      <c r="L220" s="16" t="s">
        <v>138</v>
      </c>
      <c r="M220" s="16">
        <v>0</v>
      </c>
      <c r="N220" s="16"/>
      <c r="O220" s="16">
        <v>1</v>
      </c>
      <c r="P220" s="17">
        <v>2.14</v>
      </c>
      <c r="Q220" s="17">
        <v>7.67</v>
      </c>
      <c r="R220" s="16"/>
      <c r="S220" s="16"/>
      <c r="T220" s="16"/>
      <c r="U220" s="17">
        <v>2.08</v>
      </c>
      <c r="V220" s="16">
        <v>0</v>
      </c>
      <c r="W220" s="16"/>
      <c r="X220" s="16"/>
      <c r="Y220" s="16">
        <v>0</v>
      </c>
      <c r="Z220" s="16">
        <v>0</v>
      </c>
      <c r="AA220" s="16" t="s">
        <v>139</v>
      </c>
      <c r="AB220" s="16" t="s">
        <v>140</v>
      </c>
      <c r="AC220" s="16">
        <v>35.4</v>
      </c>
      <c r="AD220" s="16">
        <v>8.6300000000000008</v>
      </c>
      <c r="AE220" s="16">
        <v>1</v>
      </c>
      <c r="AF220" s="16">
        <v>0.96</v>
      </c>
      <c r="AG220" s="16">
        <v>2.4</v>
      </c>
      <c r="AH220" s="16"/>
      <c r="AI220" s="16"/>
      <c r="AJ220" s="16"/>
      <c r="AK220" s="16"/>
      <c r="AL220" s="16"/>
      <c r="AM220" s="16">
        <v>0</v>
      </c>
      <c r="AN220" s="16"/>
      <c r="AO220" s="16">
        <v>0</v>
      </c>
      <c r="AP220" s="16">
        <v>0</v>
      </c>
      <c r="AQ220" s="16">
        <v>0</v>
      </c>
      <c r="AR220" s="17" t="s">
        <v>136</v>
      </c>
      <c r="AS220" s="19">
        <f t="shared" si="3"/>
        <v>0</v>
      </c>
      <c r="AT220" s="19"/>
      <c r="AU220" s="19">
        <f>VLOOKUP(G220,ABNT5101!$I$3:$J$9,2)</f>
        <v>7.5</v>
      </c>
      <c r="AV220" s="19">
        <f>VLOOKUP(G220,ABNT5101!$I$3:$M$9,5)</f>
        <v>0.18</v>
      </c>
      <c r="AW220" s="17" t="str">
        <f>_xlfn.XLOOKUP(G220,ABNT5101!I:I,ABNT5101!L:L)</f>
        <v>-</v>
      </c>
      <c r="AX220" s="17">
        <f>_xlfn.XLOOKUP(G220,ABNT5101!$I:$I,ABNT5101!M:M)</f>
        <v>0.18</v>
      </c>
      <c r="AY220" s="17" t="str">
        <f>_xlfn.XLOOKUP(G220,ABNT5101!$I:$I,ABNT5101!N:N)</f>
        <v>-</v>
      </c>
      <c r="AZ220" s="17">
        <f>_xlfn.XLOOKUP(G220,ABNT5101!$I:$I,ABNT5101!O:O)</f>
        <v>16</v>
      </c>
      <c r="BA220" s="20" t="str">
        <f t="shared" si="4"/>
        <v>NÃO ATENDE</v>
      </c>
      <c r="BB220" s="21">
        <f t="shared" ref="BB220:BC220" si="258">BE220/AU220-1</f>
        <v>-1</v>
      </c>
      <c r="BC220" s="21">
        <f t="shared" si="258"/>
        <v>-1</v>
      </c>
      <c r="BD220" s="21" t="str">
        <f t="shared" si="6"/>
        <v>-</v>
      </c>
      <c r="BE220" s="22"/>
      <c r="BF220" s="22"/>
      <c r="BG220" s="22"/>
      <c r="BH220" s="22"/>
      <c r="BI220" s="23"/>
      <c r="BJ220" s="22"/>
      <c r="BK220" s="20" t="str">
        <f t="shared" si="7"/>
        <v>NÃO ATENDE</v>
      </c>
      <c r="BL220" s="20" t="str">
        <f t="shared" si="8"/>
        <v>NÃO ATENDE</v>
      </c>
      <c r="BM220" s="20" t="str">
        <f t="shared" si="9"/>
        <v>NÃO ATENDE</v>
      </c>
      <c r="BN220" s="20" t="str">
        <f t="shared" si="10"/>
        <v>ATENDE</v>
      </c>
      <c r="BO220" s="24" t="str">
        <f t="shared" si="11"/>
        <v>C5</v>
      </c>
      <c r="BP220" s="24" t="str">
        <f t="shared" si="80"/>
        <v>P5</v>
      </c>
      <c r="BQ220" s="25">
        <f t="shared" si="13"/>
        <v>-1</v>
      </c>
      <c r="BR220" s="22"/>
      <c r="BS220" s="22"/>
      <c r="BT220" s="24">
        <f>IF(BP220="-","-",_xlfn.XLOOKUP(BP220,ABNT5101!$B$4:$B$9,ABNT5101!$C$4:$C$9))</f>
        <v>5</v>
      </c>
      <c r="BU220" s="24">
        <f>IF(BP220="-","-",_xlfn.XLOOKUP(BP220,ABNT5101!$B$4:$B$9,ABNT5101!$D$4:$D$9))</f>
        <v>1</v>
      </c>
      <c r="BV220" s="20" t="str">
        <f t="shared" si="14"/>
        <v>NÃO ATENDE</v>
      </c>
      <c r="BW220" s="20" t="str">
        <f t="shared" si="15"/>
        <v>NÃO ATENDE</v>
      </c>
      <c r="BX220" s="20" t="str">
        <f t="shared" si="16"/>
        <v>NÃO ATENDE</v>
      </c>
      <c r="BY220" s="24" t="s">
        <v>136</v>
      </c>
      <c r="BZ220" s="25" t="e">
        <f t="shared" si="31"/>
        <v>#VALUE!</v>
      </c>
      <c r="CA220" s="24"/>
      <c r="CB220" s="24"/>
      <c r="CC220" s="20" t="str">
        <f>IF(BY220="-","-",_xlfn.XLOOKUP(BY220,ABNT5101!$B$4:$B$9,ABNT5101!$C$4:$C$9))</f>
        <v>-</v>
      </c>
      <c r="CD220" s="24" t="str">
        <f>IF(BY220="-","-",_xlfn.XLOOKUP(BY220,ABNT5101!$B$4:$B$9,ABNT5101!$D$4:$D$9))</f>
        <v>-</v>
      </c>
      <c r="CE220" s="20" t="str">
        <f t="shared" si="18"/>
        <v>-</v>
      </c>
      <c r="CF220" s="20" t="str">
        <f t="shared" si="19"/>
        <v>-</v>
      </c>
      <c r="CG220" s="20" t="str">
        <f t="shared" si="20"/>
        <v>-</v>
      </c>
      <c r="CH220" s="26" t="e">
        <f>_xlfn.XLOOKUP(CI220,'Banco de dados'!$B:$B,'Banco de dados'!$D:$D)</f>
        <v>#N/A</v>
      </c>
      <c r="CI220" s="27"/>
      <c r="CJ220" s="26" t="e">
        <f>_xlfn.XLOOKUP(CI220,'Banco de dados'!$B:$B,'Banco de dados'!$E:$E)</f>
        <v>#N/A</v>
      </c>
      <c r="CK220" s="26"/>
      <c r="CL220" s="26" t="e">
        <f>IF(CK220="-","-",_xlfn.XLOOKUP(CK220,'Banco de dados'!$B:$B,'Banco de dados'!$E:$E))</f>
        <v>#N/A</v>
      </c>
      <c r="CM220" s="28">
        <f t="shared" si="21"/>
        <v>1</v>
      </c>
      <c r="CN220" s="26" t="e">
        <f>_xlfn.XLOOKUP(CI220,'Banco de dados'!$B:$B,'Banco de dados'!$H:$H)</f>
        <v>#N/A</v>
      </c>
      <c r="CO220" s="26" t="e">
        <f t="array" aca="1" ref="CO220" ca="1">_xludf.XLOOKUP(CK220,'Banco de dados'!$B:$B,'Banco de dados'!$H:$H)</f>
        <v>#NAME?</v>
      </c>
      <c r="CP220" s="26" t="e">
        <f t="array" aca="1" ref="CP220" ca="1">_xludf.XLOOKUP(CI220,'Banco de dados'!$B:$B,'Banco de dados'!$F:$F)</f>
        <v>#NAME?</v>
      </c>
      <c r="CQ220" s="26" t="e">
        <f t="array" aca="1" ref="CQ220" ca="1">_xludf.XLOOKUP(CK220,'Banco de dados'!$B:$B,'Banco de dados'!$F:$F)</f>
        <v>#NAME?</v>
      </c>
      <c r="CR220" s="27">
        <v>459</v>
      </c>
      <c r="CS220" s="27"/>
      <c r="CT220" s="26" t="str">
        <f>IF(AG220=0.5,"Suporte",IF(AND(AG220&gt;='Braços de IP'!$B$9,AG220&lt;='Braços de IP'!$D$9),'Braços de IP'!$E$9,IF(AND(AG220&gt;='Braços de IP'!$B$10,AG220&lt;='Braços de IP'!$D$10),'Braços de IP'!$E$10,IF(AND(AG220&gt;='Braços de IP'!$B$11,AG220&lt;='Braços de IP'!$D$11),'Braços de IP'!$E$11,IF(AND(AG220&gt;='Braços de IP'!$B$12,AG220&lt;='Braços de IP'!$D$12),'Braços de IP'!$E$12,IF(AND(AG220&gt;='Braços de IP'!$B$13,AG220&lt;='Braços de IP'!$D$13),'Braços de IP'!$E$13,IF(AND(AG220&gt;='Braços de IP'!$B$14,AG220&lt;='Braços de IP'!$D$14),'Braços de IP'!$E$14,"ERRO")))))))</f>
        <v>Médio II</v>
      </c>
      <c r="CU220" s="27"/>
      <c r="CV220" s="26" t="str">
        <f>IF($CU220="","",VLOOKUP($CU220,'Braços de IP'!$E$9:$I$15,2,0))</f>
        <v/>
      </c>
      <c r="CW220" s="29" t="str">
        <f>IF($CU220="","",VLOOKUP($CU220,'Braços de IP'!$E$9:$I$15,5,0))</f>
        <v/>
      </c>
      <c r="CX220" s="26"/>
      <c r="CY220" s="26"/>
      <c r="CZ220" s="26"/>
      <c r="DA220" s="26"/>
      <c r="DB220" s="26"/>
      <c r="DC220" s="26"/>
      <c r="DD220" s="30" t="e">
        <f t="shared" si="22"/>
        <v>#N/A</v>
      </c>
      <c r="DE220" s="31">
        <f t="shared" si="23"/>
        <v>96</v>
      </c>
      <c r="DF220" s="30" t="e">
        <f t="shared" si="24"/>
        <v>#N/A</v>
      </c>
      <c r="DG220" s="32" t="e">
        <f t="shared" si="25"/>
        <v>#N/A</v>
      </c>
      <c r="DH220" s="33" t="s">
        <v>143</v>
      </c>
      <c r="DI220" s="34"/>
      <c r="DJ220" s="35"/>
      <c r="DK220" s="16" t="s">
        <v>144</v>
      </c>
      <c r="DL220" s="16"/>
      <c r="DM220" s="1"/>
      <c r="DN220" s="1"/>
      <c r="DO220" s="1"/>
      <c r="DP220" s="1"/>
      <c r="DQ220" s="1"/>
      <c r="DR220" s="1"/>
      <c r="DS220" s="1"/>
      <c r="DT220" s="1"/>
    </row>
    <row r="221" spans="1:124" ht="15.75" hidden="1" customHeight="1" x14ac:dyDescent="0.25">
      <c r="A221" s="1" t="s">
        <v>274</v>
      </c>
      <c r="B221" s="15">
        <v>469</v>
      </c>
      <c r="C221" s="15" t="s">
        <v>176</v>
      </c>
      <c r="D221" s="16" t="s">
        <v>427</v>
      </c>
      <c r="E221" s="16">
        <v>-8.1284460000000003</v>
      </c>
      <c r="F221" s="16">
        <v>-34.910953999999997</v>
      </c>
      <c r="G221" s="16" t="s">
        <v>160</v>
      </c>
      <c r="H221" s="16" t="s">
        <v>136</v>
      </c>
      <c r="I221" s="16" t="s">
        <v>149</v>
      </c>
      <c r="J221" s="16" t="s">
        <v>137</v>
      </c>
      <c r="K221" s="16">
        <v>96</v>
      </c>
      <c r="L221" s="16" t="s">
        <v>138</v>
      </c>
      <c r="M221" s="16">
        <v>55</v>
      </c>
      <c r="N221" s="16"/>
      <c r="O221" s="16">
        <v>1</v>
      </c>
      <c r="P221" s="17">
        <v>2.74</v>
      </c>
      <c r="Q221" s="17">
        <v>9.84</v>
      </c>
      <c r="R221" s="16"/>
      <c r="S221" s="16"/>
      <c r="T221" s="16"/>
      <c r="U221" s="17"/>
      <c r="V221" s="16">
        <v>0</v>
      </c>
      <c r="W221" s="16"/>
      <c r="X221" s="16"/>
      <c r="Y221" s="16">
        <v>0</v>
      </c>
      <c r="Z221" s="16">
        <v>0</v>
      </c>
      <c r="AA221" s="16" t="s">
        <v>161</v>
      </c>
      <c r="AB221" s="16" t="s">
        <v>140</v>
      </c>
      <c r="AC221" s="16">
        <v>15</v>
      </c>
      <c r="AD221" s="16">
        <v>7</v>
      </c>
      <c r="AE221" s="16">
        <v>1</v>
      </c>
      <c r="AF221" s="16">
        <v>1</v>
      </c>
      <c r="AG221" s="16">
        <v>2.02</v>
      </c>
      <c r="AH221" s="16"/>
      <c r="AI221" s="16"/>
      <c r="AJ221" s="16"/>
      <c r="AK221" s="16"/>
      <c r="AL221" s="16"/>
      <c r="AM221" s="16">
        <v>1</v>
      </c>
      <c r="AN221" s="16" t="s">
        <v>139</v>
      </c>
      <c r="AO221" s="16">
        <v>15</v>
      </c>
      <c r="AP221" s="16">
        <v>6.02</v>
      </c>
      <c r="AQ221" s="16">
        <v>1.18</v>
      </c>
      <c r="AR221" s="17" t="s">
        <v>136</v>
      </c>
      <c r="AS221" s="19" t="str">
        <f t="shared" si="3"/>
        <v>erro</v>
      </c>
      <c r="AT221" s="19"/>
      <c r="AU221" s="19">
        <f>VLOOKUP(G221,ABNT5101!$I$3:$J$9,2)</f>
        <v>10</v>
      </c>
      <c r="AV221" s="19">
        <f>VLOOKUP(G221,ABNT5101!$I$3:$M$9,5)</f>
        <v>0.18</v>
      </c>
      <c r="AW221" s="17" t="str">
        <f>_xlfn.XLOOKUP(G221,ABNT5101!I:I,ABNT5101!L:L)</f>
        <v>-</v>
      </c>
      <c r="AX221" s="17">
        <f>_xlfn.XLOOKUP(G221,ABNT5101!$I:$I,ABNT5101!M:M)</f>
        <v>0.18</v>
      </c>
      <c r="AY221" s="17" t="str">
        <f>_xlfn.XLOOKUP(G221,ABNT5101!$I:$I,ABNT5101!N:N)</f>
        <v>-</v>
      </c>
      <c r="AZ221" s="17">
        <f>_xlfn.XLOOKUP(G221,ABNT5101!$I:$I,ABNT5101!O:O)</f>
        <v>16</v>
      </c>
      <c r="BA221" s="20" t="str">
        <f t="shared" si="4"/>
        <v>NÃO ATENDE</v>
      </c>
      <c r="BB221" s="21">
        <f t="shared" ref="BB221:BC221" si="259">BE221/AU221-1</f>
        <v>-1</v>
      </c>
      <c r="BC221" s="21">
        <f t="shared" si="259"/>
        <v>-1</v>
      </c>
      <c r="BD221" s="21" t="str">
        <f t="shared" si="6"/>
        <v>-</v>
      </c>
      <c r="BE221" s="22"/>
      <c r="BF221" s="22"/>
      <c r="BG221" s="22"/>
      <c r="BH221" s="22"/>
      <c r="BI221" s="23"/>
      <c r="BJ221" s="22"/>
      <c r="BK221" s="20" t="str">
        <f t="shared" si="7"/>
        <v>NÃO ATENDE</v>
      </c>
      <c r="BL221" s="20" t="str">
        <f t="shared" si="8"/>
        <v>NÃO ATENDE</v>
      </c>
      <c r="BM221" s="20" t="str">
        <f t="shared" si="9"/>
        <v>NÃO ATENDE</v>
      </c>
      <c r="BN221" s="20" t="str">
        <f t="shared" si="10"/>
        <v>ATENDE</v>
      </c>
      <c r="BO221" s="24" t="str">
        <f t="shared" si="11"/>
        <v>C4</v>
      </c>
      <c r="BP221" s="24" t="str">
        <f t="shared" si="80"/>
        <v>P5</v>
      </c>
      <c r="BQ221" s="25">
        <f t="shared" si="13"/>
        <v>-1</v>
      </c>
      <c r="BR221" s="22"/>
      <c r="BS221" s="22"/>
      <c r="BT221" s="24">
        <f>IF(BP221="-","-",_xlfn.XLOOKUP(BP221,ABNT5101!$B$4:$B$9,ABNT5101!$C$4:$C$9))</f>
        <v>5</v>
      </c>
      <c r="BU221" s="24">
        <f>IF(BP221="-","-",_xlfn.XLOOKUP(BP221,ABNT5101!$B$4:$B$9,ABNT5101!$D$4:$D$9))</f>
        <v>1</v>
      </c>
      <c r="BV221" s="20" t="str">
        <f t="shared" si="14"/>
        <v>NÃO ATENDE</v>
      </c>
      <c r="BW221" s="20" t="str">
        <f t="shared" si="15"/>
        <v>NÃO ATENDE</v>
      </c>
      <c r="BX221" s="20" t="str">
        <f t="shared" si="16"/>
        <v>NÃO ATENDE</v>
      </c>
      <c r="BY221" s="24" t="s">
        <v>136</v>
      </c>
      <c r="BZ221" s="25" t="e">
        <f t="shared" si="31"/>
        <v>#VALUE!</v>
      </c>
      <c r="CA221" s="24"/>
      <c r="CB221" s="24"/>
      <c r="CC221" s="20" t="str">
        <f>IF(BY221="-","-",_xlfn.XLOOKUP(BY221,ABNT5101!$B$4:$B$9,ABNT5101!$C$4:$C$9))</f>
        <v>-</v>
      </c>
      <c r="CD221" s="24" t="str">
        <f>IF(BY221="-","-",_xlfn.XLOOKUP(BY221,ABNT5101!$B$4:$B$9,ABNT5101!$D$4:$D$9))</f>
        <v>-</v>
      </c>
      <c r="CE221" s="20" t="str">
        <f t="shared" si="18"/>
        <v>-</v>
      </c>
      <c r="CF221" s="20" t="str">
        <f t="shared" si="19"/>
        <v>-</v>
      </c>
      <c r="CG221" s="20" t="str">
        <f t="shared" si="20"/>
        <v>-</v>
      </c>
      <c r="CH221" s="26" t="e">
        <f>_xlfn.XLOOKUP(CI221,'Banco de dados'!$B:$B,'Banco de dados'!$D:$D)</f>
        <v>#N/A</v>
      </c>
      <c r="CI221" s="27"/>
      <c r="CJ221" s="26" t="e">
        <f>_xlfn.XLOOKUP(CI221,'Banco de dados'!$B:$B,'Banco de dados'!$E:$E)</f>
        <v>#N/A</v>
      </c>
      <c r="CK221" s="26"/>
      <c r="CL221" s="26" t="e">
        <f>IF(CK221="-","-",_xlfn.XLOOKUP(CK221,'Banco de dados'!$B:$B,'Banco de dados'!$E:$E))</f>
        <v>#N/A</v>
      </c>
      <c r="CM221" s="28">
        <f t="shared" si="21"/>
        <v>1</v>
      </c>
      <c r="CN221" s="26" t="e">
        <f>_xlfn.XLOOKUP(CI221,'Banco de dados'!$B:$B,'Banco de dados'!$H:$H)</f>
        <v>#N/A</v>
      </c>
      <c r="CO221" s="26" t="e">
        <f t="array" aca="1" ref="CO221" ca="1">_xludf.XLOOKUP(CK221,'Banco de dados'!$B:$B,'Banco de dados'!$H:$H)</f>
        <v>#NAME?</v>
      </c>
      <c r="CP221" s="26" t="e">
        <f t="array" aca="1" ref="CP221" ca="1">_xludf.XLOOKUP(CI221,'Banco de dados'!$B:$B,'Banco de dados'!$F:$F)</f>
        <v>#NAME?</v>
      </c>
      <c r="CQ221" s="26" t="e">
        <f t="array" aca="1" ref="CQ221" ca="1">_xludf.XLOOKUP(CK221,'Banco de dados'!$B:$B,'Banco de dados'!$F:$F)</f>
        <v>#NAME?</v>
      </c>
      <c r="CR221" s="27">
        <v>460</v>
      </c>
      <c r="CS221" s="27"/>
      <c r="CT221" s="26" t="str">
        <f>IF(AG221=0.5,"Suporte",IF(AND(AG221&gt;='Braços de IP'!$B$9,AG221&lt;='Braços de IP'!$D$9),'Braços de IP'!$E$9,IF(AND(AG221&gt;='Braços de IP'!$B$10,AG221&lt;='Braços de IP'!$D$10),'Braços de IP'!$E$10,IF(AND(AG221&gt;='Braços de IP'!$B$11,AG221&lt;='Braços de IP'!$D$11),'Braços de IP'!$E$11,IF(AND(AG221&gt;='Braços de IP'!$B$12,AG221&lt;='Braços de IP'!$D$12),'Braços de IP'!$E$12,IF(AND(AG221&gt;='Braços de IP'!$B$13,AG221&lt;='Braços de IP'!$D$13),'Braços de IP'!$E$13,IF(AND(AG221&gt;='Braços de IP'!$B$14,AG221&lt;='Braços de IP'!$D$14),'Braços de IP'!$E$14,"ERRO")))))))</f>
        <v>Médio I</v>
      </c>
      <c r="CU221" s="27"/>
      <c r="CV221" s="26" t="str">
        <f>IF($CU221="","",VLOOKUP($CU221,'Braços de IP'!$E$9:$I$15,2,0))</f>
        <v/>
      </c>
      <c r="CW221" s="29" t="str">
        <f>IF($CU221="","",VLOOKUP($CU221,'Braços de IP'!$E$9:$I$15,5,0))</f>
        <v/>
      </c>
      <c r="CX221" s="26"/>
      <c r="CY221" s="26"/>
      <c r="CZ221" s="26"/>
      <c r="DA221" s="26"/>
      <c r="DB221" s="26"/>
      <c r="DC221" s="26"/>
      <c r="DD221" s="30" t="e">
        <f t="shared" si="22"/>
        <v>#N/A</v>
      </c>
      <c r="DE221" s="31">
        <f t="shared" si="23"/>
        <v>96</v>
      </c>
      <c r="DF221" s="30" t="e">
        <f t="shared" si="24"/>
        <v>#N/A</v>
      </c>
      <c r="DG221" s="32" t="e">
        <f t="shared" si="25"/>
        <v>#N/A</v>
      </c>
      <c r="DH221" s="33" t="s">
        <v>143</v>
      </c>
      <c r="DI221" s="34"/>
      <c r="DJ221" s="35"/>
      <c r="DK221" s="16" t="s">
        <v>144</v>
      </c>
      <c r="DL221" s="16"/>
      <c r="DM221" s="1"/>
      <c r="DN221" s="1"/>
      <c r="DO221" s="1"/>
      <c r="DP221" s="1"/>
      <c r="DQ221" s="1"/>
      <c r="DR221" s="1"/>
      <c r="DS221" s="1"/>
      <c r="DT221" s="1"/>
    </row>
    <row r="222" spans="1:124" ht="15.75" hidden="1" customHeight="1" x14ac:dyDescent="0.25">
      <c r="A222" s="1" t="s">
        <v>274</v>
      </c>
      <c r="B222" s="15">
        <v>469</v>
      </c>
      <c r="C222" s="15" t="s">
        <v>176</v>
      </c>
      <c r="D222" s="16" t="s">
        <v>427</v>
      </c>
      <c r="E222" s="16">
        <v>-8.1284460000000003</v>
      </c>
      <c r="F222" s="16">
        <v>-34.910953999999997</v>
      </c>
      <c r="G222" s="16" t="s">
        <v>160</v>
      </c>
      <c r="H222" s="16" t="s">
        <v>136</v>
      </c>
      <c r="I222" s="16" t="s">
        <v>149</v>
      </c>
      <c r="J222" s="16" t="s">
        <v>137</v>
      </c>
      <c r="K222" s="16">
        <v>96</v>
      </c>
      <c r="L222" s="16" t="s">
        <v>138</v>
      </c>
      <c r="M222" s="16">
        <v>55</v>
      </c>
      <c r="N222" s="16"/>
      <c r="O222" s="16">
        <v>1</v>
      </c>
      <c r="P222" s="17">
        <v>2.74</v>
      </c>
      <c r="Q222" s="17">
        <v>9.84</v>
      </c>
      <c r="R222" s="16"/>
      <c r="S222" s="16"/>
      <c r="T222" s="16"/>
      <c r="U222" s="17"/>
      <c r="V222" s="16">
        <v>0</v>
      </c>
      <c r="W222" s="16"/>
      <c r="X222" s="16"/>
      <c r="Y222" s="16">
        <v>0</v>
      </c>
      <c r="Z222" s="16">
        <v>0</v>
      </c>
      <c r="AA222" s="16" t="s">
        <v>161</v>
      </c>
      <c r="AB222" s="16" t="s">
        <v>140</v>
      </c>
      <c r="AC222" s="16">
        <v>15</v>
      </c>
      <c r="AD222" s="16">
        <v>7</v>
      </c>
      <c r="AE222" s="16">
        <v>1</v>
      </c>
      <c r="AF222" s="16">
        <v>1</v>
      </c>
      <c r="AG222" s="16">
        <v>2.02</v>
      </c>
      <c r="AH222" s="16"/>
      <c r="AI222" s="16"/>
      <c r="AJ222" s="16"/>
      <c r="AK222" s="16"/>
      <c r="AL222" s="16"/>
      <c r="AM222" s="16">
        <v>1</v>
      </c>
      <c r="AN222" s="16" t="s">
        <v>139</v>
      </c>
      <c r="AO222" s="16">
        <v>15</v>
      </c>
      <c r="AP222" s="16">
        <v>6.02</v>
      </c>
      <c r="AQ222" s="16">
        <v>1.18</v>
      </c>
      <c r="AR222" s="17" t="s">
        <v>136</v>
      </c>
      <c r="AS222" s="19" t="str">
        <f t="shared" si="3"/>
        <v>erro</v>
      </c>
      <c r="AT222" s="19"/>
      <c r="AU222" s="19">
        <f>VLOOKUP(G222,ABNT5101!$I$3:$J$9,2)</f>
        <v>10</v>
      </c>
      <c r="AV222" s="19">
        <f>VLOOKUP(G222,ABNT5101!$I$3:$M$9,5)</f>
        <v>0.18</v>
      </c>
      <c r="AW222" s="17" t="str">
        <f>_xlfn.XLOOKUP(G222,ABNT5101!I:I,ABNT5101!L:L)</f>
        <v>-</v>
      </c>
      <c r="AX222" s="17">
        <f>_xlfn.XLOOKUP(G222,ABNT5101!$I:$I,ABNT5101!M:M)</f>
        <v>0.18</v>
      </c>
      <c r="AY222" s="17" t="str">
        <f>_xlfn.XLOOKUP(G222,ABNT5101!$I:$I,ABNT5101!N:N)</f>
        <v>-</v>
      </c>
      <c r="AZ222" s="17">
        <f>_xlfn.XLOOKUP(G222,ABNT5101!$I:$I,ABNT5101!O:O)</f>
        <v>16</v>
      </c>
      <c r="BA222" s="20" t="str">
        <f t="shared" si="4"/>
        <v>NÃO ATENDE</v>
      </c>
      <c r="BB222" s="21">
        <f t="shared" ref="BB222:BC222" si="260">BE222/AU222-1</f>
        <v>-1</v>
      </c>
      <c r="BC222" s="21">
        <f t="shared" si="260"/>
        <v>-1</v>
      </c>
      <c r="BD222" s="21" t="str">
        <f t="shared" si="6"/>
        <v>-</v>
      </c>
      <c r="BE222" s="22"/>
      <c r="BF222" s="22"/>
      <c r="BG222" s="22"/>
      <c r="BH222" s="22"/>
      <c r="BI222" s="23"/>
      <c r="BJ222" s="22"/>
      <c r="BK222" s="20" t="str">
        <f t="shared" si="7"/>
        <v>NÃO ATENDE</v>
      </c>
      <c r="BL222" s="20" t="str">
        <f t="shared" si="8"/>
        <v>NÃO ATENDE</v>
      </c>
      <c r="BM222" s="20" t="str">
        <f t="shared" si="9"/>
        <v>NÃO ATENDE</v>
      </c>
      <c r="BN222" s="20" t="str">
        <f t="shared" si="10"/>
        <v>ATENDE</v>
      </c>
      <c r="BO222" s="24" t="str">
        <f t="shared" si="11"/>
        <v>C4</v>
      </c>
      <c r="BP222" s="24" t="str">
        <f t="shared" si="80"/>
        <v>P5</v>
      </c>
      <c r="BQ222" s="25">
        <f t="shared" si="13"/>
        <v>-1</v>
      </c>
      <c r="BR222" s="22"/>
      <c r="BS222" s="22"/>
      <c r="BT222" s="24">
        <f>IF(BP222="-","-",_xlfn.XLOOKUP(BP222,ABNT5101!$B$4:$B$9,ABNT5101!$C$4:$C$9))</f>
        <v>5</v>
      </c>
      <c r="BU222" s="24">
        <f>IF(BP222="-","-",_xlfn.XLOOKUP(BP222,ABNT5101!$B$4:$B$9,ABNT5101!$D$4:$D$9))</f>
        <v>1</v>
      </c>
      <c r="BV222" s="20" t="str">
        <f t="shared" si="14"/>
        <v>NÃO ATENDE</v>
      </c>
      <c r="BW222" s="20" t="str">
        <f t="shared" si="15"/>
        <v>NÃO ATENDE</v>
      </c>
      <c r="BX222" s="20" t="str">
        <f t="shared" si="16"/>
        <v>NÃO ATENDE</v>
      </c>
      <c r="BY222" s="24" t="s">
        <v>136</v>
      </c>
      <c r="BZ222" s="25" t="e">
        <f t="shared" si="31"/>
        <v>#VALUE!</v>
      </c>
      <c r="CA222" s="24"/>
      <c r="CB222" s="24"/>
      <c r="CC222" s="20" t="str">
        <f>IF(BY222="-","-",_xlfn.XLOOKUP(BY222,ABNT5101!$B$4:$B$9,ABNT5101!$C$4:$C$9))</f>
        <v>-</v>
      </c>
      <c r="CD222" s="24" t="str">
        <f>IF(BY222="-","-",_xlfn.XLOOKUP(BY222,ABNT5101!$B$4:$B$9,ABNT5101!$D$4:$D$9))</f>
        <v>-</v>
      </c>
      <c r="CE222" s="20" t="str">
        <f t="shared" si="18"/>
        <v>-</v>
      </c>
      <c r="CF222" s="20" t="str">
        <f t="shared" si="19"/>
        <v>-</v>
      </c>
      <c r="CG222" s="20" t="str">
        <f t="shared" si="20"/>
        <v>-</v>
      </c>
      <c r="CH222" s="26" t="e">
        <f>_xlfn.XLOOKUP(CI222,'Banco de dados'!$B:$B,'Banco de dados'!$D:$D)</f>
        <v>#N/A</v>
      </c>
      <c r="CI222" s="27"/>
      <c r="CJ222" s="26" t="e">
        <f>_xlfn.XLOOKUP(CI222,'Banco de dados'!$B:$B,'Banco de dados'!$E:$E)</f>
        <v>#N/A</v>
      </c>
      <c r="CK222" s="26"/>
      <c r="CL222" s="26" t="e">
        <f>IF(CK222="-","-",_xlfn.XLOOKUP(CK222,'Banco de dados'!$B:$B,'Banco de dados'!$E:$E))</f>
        <v>#N/A</v>
      </c>
      <c r="CM222" s="28">
        <f t="shared" si="21"/>
        <v>1</v>
      </c>
      <c r="CN222" s="26" t="e">
        <f>_xlfn.XLOOKUP(CI222,'Banco de dados'!$B:$B,'Banco de dados'!$H:$H)</f>
        <v>#N/A</v>
      </c>
      <c r="CO222" s="26" t="e">
        <f t="array" aca="1" ref="CO222" ca="1">_xludf.XLOOKUP(CK222,'Banco de dados'!$B:$B,'Banco de dados'!$H:$H)</f>
        <v>#NAME?</v>
      </c>
      <c r="CP222" s="26" t="e">
        <f t="array" aca="1" ref="CP222" ca="1">_xludf.XLOOKUP(CI222,'Banco de dados'!$B:$B,'Banco de dados'!$F:$F)</f>
        <v>#NAME?</v>
      </c>
      <c r="CQ222" s="26" t="e">
        <f t="array" aca="1" ref="CQ222" ca="1">_xludf.XLOOKUP(CK222,'Banco de dados'!$B:$B,'Banco de dados'!$F:$F)</f>
        <v>#NAME?</v>
      </c>
      <c r="CR222" s="27">
        <v>461</v>
      </c>
      <c r="CS222" s="27"/>
      <c r="CT222" s="26" t="str">
        <f>IF(AG222=0.5,"Suporte",IF(AND(AG222&gt;='Braços de IP'!$B$9,AG222&lt;='Braços de IP'!$D$9),'Braços de IP'!$E$9,IF(AND(AG222&gt;='Braços de IP'!$B$10,AG222&lt;='Braços de IP'!$D$10),'Braços de IP'!$E$10,IF(AND(AG222&gt;='Braços de IP'!$B$11,AG222&lt;='Braços de IP'!$D$11),'Braços de IP'!$E$11,IF(AND(AG222&gt;='Braços de IP'!$B$12,AG222&lt;='Braços de IP'!$D$12),'Braços de IP'!$E$12,IF(AND(AG222&gt;='Braços de IP'!$B$13,AG222&lt;='Braços de IP'!$D$13),'Braços de IP'!$E$13,IF(AND(AG222&gt;='Braços de IP'!$B$14,AG222&lt;='Braços de IP'!$D$14),'Braços de IP'!$E$14,"ERRO")))))))</f>
        <v>Médio I</v>
      </c>
      <c r="CU222" s="27"/>
      <c r="CV222" s="26" t="str">
        <f>IF($CU222="","",VLOOKUP($CU222,'Braços de IP'!$E$9:$I$15,2,0))</f>
        <v/>
      </c>
      <c r="CW222" s="29" t="str">
        <f>IF($CU222="","",VLOOKUP($CU222,'Braços de IP'!$E$9:$I$15,5,0))</f>
        <v/>
      </c>
      <c r="CX222" s="26"/>
      <c r="CY222" s="26"/>
      <c r="CZ222" s="26"/>
      <c r="DA222" s="26"/>
      <c r="DB222" s="26"/>
      <c r="DC222" s="26"/>
      <c r="DD222" s="30" t="e">
        <f t="shared" si="22"/>
        <v>#N/A</v>
      </c>
      <c r="DE222" s="31">
        <f t="shared" si="23"/>
        <v>96</v>
      </c>
      <c r="DF222" s="30" t="e">
        <f t="shared" si="24"/>
        <v>#N/A</v>
      </c>
      <c r="DG222" s="32" t="e">
        <f t="shared" si="25"/>
        <v>#N/A</v>
      </c>
      <c r="DH222" s="33" t="s">
        <v>143</v>
      </c>
      <c r="DI222" s="34"/>
      <c r="DJ222" s="35"/>
      <c r="DK222" s="16" t="s">
        <v>144</v>
      </c>
      <c r="DL222" s="16"/>
      <c r="DM222" s="1"/>
      <c r="DN222" s="1"/>
      <c r="DO222" s="1"/>
      <c r="DP222" s="1"/>
      <c r="DQ222" s="1"/>
      <c r="DR222" s="1"/>
      <c r="DS222" s="1"/>
      <c r="DT222" s="1"/>
    </row>
    <row r="223" spans="1:124" ht="15.75" hidden="1" customHeight="1" x14ac:dyDescent="0.25">
      <c r="A223" s="1" t="s">
        <v>274</v>
      </c>
      <c r="B223" s="15">
        <v>469</v>
      </c>
      <c r="C223" s="15" t="s">
        <v>176</v>
      </c>
      <c r="D223" s="16" t="s">
        <v>427</v>
      </c>
      <c r="E223" s="16">
        <v>-8.1284460000000003</v>
      </c>
      <c r="F223" s="16">
        <v>-34.910953999999997</v>
      </c>
      <c r="G223" s="16" t="s">
        <v>160</v>
      </c>
      <c r="H223" s="16" t="s">
        <v>136</v>
      </c>
      <c r="I223" s="16" t="s">
        <v>149</v>
      </c>
      <c r="J223" s="16" t="s">
        <v>137</v>
      </c>
      <c r="K223" s="16">
        <v>96</v>
      </c>
      <c r="L223" s="16" t="s">
        <v>138</v>
      </c>
      <c r="M223" s="16">
        <v>55</v>
      </c>
      <c r="N223" s="16"/>
      <c r="O223" s="16">
        <v>1</v>
      </c>
      <c r="P223" s="17">
        <v>2.74</v>
      </c>
      <c r="Q223" s="17">
        <v>9.84</v>
      </c>
      <c r="R223" s="16"/>
      <c r="S223" s="16"/>
      <c r="T223" s="16"/>
      <c r="U223" s="17"/>
      <c r="V223" s="16">
        <v>0</v>
      </c>
      <c r="W223" s="16"/>
      <c r="X223" s="16"/>
      <c r="Y223" s="16">
        <v>0</v>
      </c>
      <c r="Z223" s="16">
        <v>0</v>
      </c>
      <c r="AA223" s="16" t="s">
        <v>161</v>
      </c>
      <c r="AB223" s="16" t="s">
        <v>140</v>
      </c>
      <c r="AC223" s="16">
        <v>15</v>
      </c>
      <c r="AD223" s="16">
        <v>7</v>
      </c>
      <c r="AE223" s="16">
        <v>1</v>
      </c>
      <c r="AF223" s="16">
        <v>1</v>
      </c>
      <c r="AG223" s="16">
        <v>2.02</v>
      </c>
      <c r="AH223" s="16"/>
      <c r="AI223" s="16"/>
      <c r="AJ223" s="16"/>
      <c r="AK223" s="16"/>
      <c r="AL223" s="16"/>
      <c r="AM223" s="16">
        <v>1</v>
      </c>
      <c r="AN223" s="16" t="s">
        <v>139</v>
      </c>
      <c r="AO223" s="16">
        <v>15</v>
      </c>
      <c r="AP223" s="16">
        <v>6.02</v>
      </c>
      <c r="AQ223" s="16">
        <v>1.18</v>
      </c>
      <c r="AR223" s="17" t="s">
        <v>136</v>
      </c>
      <c r="AS223" s="19" t="str">
        <f t="shared" si="3"/>
        <v>erro</v>
      </c>
      <c r="AT223" s="19"/>
      <c r="AU223" s="19">
        <f>VLOOKUP(G223,ABNT5101!$I$3:$J$9,2)</f>
        <v>10</v>
      </c>
      <c r="AV223" s="19">
        <f>VLOOKUP(G223,ABNT5101!$I$3:$M$9,5)</f>
        <v>0.18</v>
      </c>
      <c r="AW223" s="17" t="str">
        <f>_xlfn.XLOOKUP(G223,ABNT5101!I:I,ABNT5101!L:L)</f>
        <v>-</v>
      </c>
      <c r="AX223" s="17">
        <f>_xlfn.XLOOKUP(G223,ABNT5101!$I:$I,ABNT5101!M:M)</f>
        <v>0.18</v>
      </c>
      <c r="AY223" s="17" t="str">
        <f>_xlfn.XLOOKUP(G223,ABNT5101!$I:$I,ABNT5101!N:N)</f>
        <v>-</v>
      </c>
      <c r="AZ223" s="17">
        <f>_xlfn.XLOOKUP(G223,ABNT5101!$I:$I,ABNT5101!O:O)</f>
        <v>16</v>
      </c>
      <c r="BA223" s="20" t="str">
        <f t="shared" si="4"/>
        <v>NÃO ATENDE</v>
      </c>
      <c r="BB223" s="21">
        <f t="shared" ref="BB223:BC223" si="261">BE223/AU223-1</f>
        <v>-1</v>
      </c>
      <c r="BC223" s="21">
        <f t="shared" si="261"/>
        <v>-1</v>
      </c>
      <c r="BD223" s="21" t="str">
        <f t="shared" si="6"/>
        <v>-</v>
      </c>
      <c r="BE223" s="22"/>
      <c r="BF223" s="22"/>
      <c r="BG223" s="22"/>
      <c r="BH223" s="22"/>
      <c r="BI223" s="23"/>
      <c r="BJ223" s="22"/>
      <c r="BK223" s="20" t="str">
        <f t="shared" si="7"/>
        <v>NÃO ATENDE</v>
      </c>
      <c r="BL223" s="20" t="str">
        <f t="shared" si="8"/>
        <v>NÃO ATENDE</v>
      </c>
      <c r="BM223" s="20" t="str">
        <f t="shared" si="9"/>
        <v>NÃO ATENDE</v>
      </c>
      <c r="BN223" s="20" t="str">
        <f t="shared" si="10"/>
        <v>ATENDE</v>
      </c>
      <c r="BO223" s="24" t="str">
        <f t="shared" si="11"/>
        <v>C4</v>
      </c>
      <c r="BP223" s="24" t="str">
        <f t="shared" si="80"/>
        <v>P5</v>
      </c>
      <c r="BQ223" s="25">
        <f t="shared" si="13"/>
        <v>-1</v>
      </c>
      <c r="BR223" s="22"/>
      <c r="BS223" s="22"/>
      <c r="BT223" s="24">
        <f>IF(BP223="-","-",_xlfn.XLOOKUP(BP223,ABNT5101!$B$4:$B$9,ABNT5101!$C$4:$C$9))</f>
        <v>5</v>
      </c>
      <c r="BU223" s="24">
        <f>IF(BP223="-","-",_xlfn.XLOOKUP(BP223,ABNT5101!$B$4:$B$9,ABNT5101!$D$4:$D$9))</f>
        <v>1</v>
      </c>
      <c r="BV223" s="20" t="str">
        <f t="shared" si="14"/>
        <v>NÃO ATENDE</v>
      </c>
      <c r="BW223" s="20" t="str">
        <f t="shared" si="15"/>
        <v>NÃO ATENDE</v>
      </c>
      <c r="BX223" s="20" t="str">
        <f t="shared" si="16"/>
        <v>NÃO ATENDE</v>
      </c>
      <c r="BY223" s="24" t="s">
        <v>136</v>
      </c>
      <c r="BZ223" s="25" t="e">
        <f t="shared" si="31"/>
        <v>#VALUE!</v>
      </c>
      <c r="CA223" s="24"/>
      <c r="CB223" s="24"/>
      <c r="CC223" s="20" t="str">
        <f>IF(BY223="-","-",_xlfn.XLOOKUP(BY223,ABNT5101!$B$4:$B$9,ABNT5101!$C$4:$C$9))</f>
        <v>-</v>
      </c>
      <c r="CD223" s="24" t="str">
        <f>IF(BY223="-","-",_xlfn.XLOOKUP(BY223,ABNT5101!$B$4:$B$9,ABNT5101!$D$4:$D$9))</f>
        <v>-</v>
      </c>
      <c r="CE223" s="20" t="str">
        <f t="shared" si="18"/>
        <v>-</v>
      </c>
      <c r="CF223" s="20" t="str">
        <f t="shared" si="19"/>
        <v>-</v>
      </c>
      <c r="CG223" s="20" t="str">
        <f t="shared" si="20"/>
        <v>-</v>
      </c>
      <c r="CH223" s="26" t="e">
        <f>_xlfn.XLOOKUP(CI223,'Banco de dados'!$B:$B,'Banco de dados'!$D:$D)</f>
        <v>#N/A</v>
      </c>
      <c r="CI223" s="27"/>
      <c r="CJ223" s="26" t="e">
        <f>_xlfn.XLOOKUP(CI223,'Banco de dados'!$B:$B,'Banco de dados'!$E:$E)</f>
        <v>#N/A</v>
      </c>
      <c r="CK223" s="26"/>
      <c r="CL223" s="26" t="e">
        <f>IF(CK223="-","-",_xlfn.XLOOKUP(CK223,'Banco de dados'!$B:$B,'Banco de dados'!$E:$E))</f>
        <v>#N/A</v>
      </c>
      <c r="CM223" s="28">
        <f t="shared" si="21"/>
        <v>1</v>
      </c>
      <c r="CN223" s="26" t="e">
        <f>_xlfn.XLOOKUP(CI223,'Banco de dados'!$B:$B,'Banco de dados'!$H:$H)</f>
        <v>#N/A</v>
      </c>
      <c r="CO223" s="26" t="e">
        <f t="array" aca="1" ref="CO223" ca="1">_xludf.XLOOKUP(CK223,'Banco de dados'!$B:$B,'Banco de dados'!$H:$H)</f>
        <v>#NAME?</v>
      </c>
      <c r="CP223" s="26" t="e">
        <f t="array" aca="1" ref="CP223" ca="1">_xludf.XLOOKUP(CI223,'Banco de dados'!$B:$B,'Banco de dados'!$F:$F)</f>
        <v>#NAME?</v>
      </c>
      <c r="CQ223" s="26" t="e">
        <f t="array" aca="1" ref="CQ223" ca="1">_xludf.XLOOKUP(CK223,'Banco de dados'!$B:$B,'Banco de dados'!$F:$F)</f>
        <v>#NAME?</v>
      </c>
      <c r="CR223" s="27">
        <v>462</v>
      </c>
      <c r="CS223" s="27"/>
      <c r="CT223" s="26" t="str">
        <f>IF(AG223=0.5,"Suporte",IF(AND(AG223&gt;='Braços de IP'!$B$9,AG223&lt;='Braços de IP'!$D$9),'Braços de IP'!$E$9,IF(AND(AG223&gt;='Braços de IP'!$B$10,AG223&lt;='Braços de IP'!$D$10),'Braços de IP'!$E$10,IF(AND(AG223&gt;='Braços de IP'!$B$11,AG223&lt;='Braços de IP'!$D$11),'Braços de IP'!$E$11,IF(AND(AG223&gt;='Braços de IP'!$B$12,AG223&lt;='Braços de IP'!$D$12),'Braços de IP'!$E$12,IF(AND(AG223&gt;='Braços de IP'!$B$13,AG223&lt;='Braços de IP'!$D$13),'Braços de IP'!$E$13,IF(AND(AG223&gt;='Braços de IP'!$B$14,AG223&lt;='Braços de IP'!$D$14),'Braços de IP'!$E$14,"ERRO")))))))</f>
        <v>Médio I</v>
      </c>
      <c r="CU223" s="27"/>
      <c r="CV223" s="26" t="str">
        <f>IF($CU223="","",VLOOKUP($CU223,'Braços de IP'!$E$9:$I$15,2,0))</f>
        <v/>
      </c>
      <c r="CW223" s="29" t="str">
        <f>IF($CU223="","",VLOOKUP($CU223,'Braços de IP'!$E$9:$I$15,5,0))</f>
        <v/>
      </c>
      <c r="CX223" s="26"/>
      <c r="CY223" s="26"/>
      <c r="CZ223" s="26"/>
      <c r="DA223" s="26"/>
      <c r="DB223" s="26"/>
      <c r="DC223" s="26"/>
      <c r="DD223" s="30" t="e">
        <f t="shared" si="22"/>
        <v>#N/A</v>
      </c>
      <c r="DE223" s="31">
        <f t="shared" si="23"/>
        <v>96</v>
      </c>
      <c r="DF223" s="30" t="e">
        <f t="shared" si="24"/>
        <v>#N/A</v>
      </c>
      <c r="DG223" s="32" t="e">
        <f t="shared" si="25"/>
        <v>#N/A</v>
      </c>
      <c r="DH223" s="33" t="s">
        <v>143</v>
      </c>
      <c r="DI223" s="34"/>
      <c r="DJ223" s="35"/>
      <c r="DK223" s="16" t="s">
        <v>144</v>
      </c>
      <c r="DL223" s="16"/>
      <c r="DM223" s="1"/>
      <c r="DN223" s="1"/>
      <c r="DO223" s="1"/>
      <c r="DP223" s="1"/>
      <c r="DQ223" s="1"/>
      <c r="DR223" s="1"/>
      <c r="DS223" s="1"/>
      <c r="DT223" s="1"/>
    </row>
    <row r="224" spans="1:124" ht="15.75" hidden="1" customHeight="1" x14ac:dyDescent="0.25">
      <c r="A224" s="1" t="s">
        <v>274</v>
      </c>
      <c r="B224" s="15">
        <v>470</v>
      </c>
      <c r="C224" s="15" t="s">
        <v>146</v>
      </c>
      <c r="D224" s="16" t="s">
        <v>428</v>
      </c>
      <c r="E224" s="16">
        <v>-8.1182789999999994</v>
      </c>
      <c r="F224" s="16">
        <v>-34.895983999999999</v>
      </c>
      <c r="G224" s="16" t="s">
        <v>205</v>
      </c>
      <c r="H224" s="16" t="s">
        <v>136</v>
      </c>
      <c r="I224" s="16" t="s">
        <v>135</v>
      </c>
      <c r="J224" s="16" t="s">
        <v>137</v>
      </c>
      <c r="K224" s="16">
        <v>115</v>
      </c>
      <c r="L224" s="16" t="s">
        <v>138</v>
      </c>
      <c r="M224" s="16">
        <v>50</v>
      </c>
      <c r="N224" s="16"/>
      <c r="O224" s="16">
        <v>4</v>
      </c>
      <c r="P224" s="17">
        <v>3.83</v>
      </c>
      <c r="Q224" s="17">
        <v>11.9</v>
      </c>
      <c r="R224" s="16"/>
      <c r="S224" s="16"/>
      <c r="T224" s="16"/>
      <c r="U224" s="17">
        <v>3.88</v>
      </c>
      <c r="V224" s="16">
        <v>0</v>
      </c>
      <c r="W224" s="16"/>
      <c r="X224" s="16"/>
      <c r="Y224" s="16">
        <v>0</v>
      </c>
      <c r="Z224" s="16">
        <v>0</v>
      </c>
      <c r="AA224" s="16" t="s">
        <v>161</v>
      </c>
      <c r="AB224" s="16" t="s">
        <v>140</v>
      </c>
      <c r="AC224" s="16">
        <v>20.3</v>
      </c>
      <c r="AD224" s="16">
        <v>6.95</v>
      </c>
      <c r="AE224" s="16">
        <v>1</v>
      </c>
      <c r="AF224" s="16">
        <v>0.34</v>
      </c>
      <c r="AG224" s="16">
        <v>3.59</v>
      </c>
      <c r="AH224" s="16"/>
      <c r="AI224" s="16"/>
      <c r="AJ224" s="16"/>
      <c r="AK224" s="16"/>
      <c r="AL224" s="16"/>
      <c r="AM224" s="16">
        <v>1</v>
      </c>
      <c r="AN224" s="16" t="s">
        <v>139</v>
      </c>
      <c r="AO224" s="16">
        <v>20.3</v>
      </c>
      <c r="AP224" s="16">
        <v>4.5</v>
      </c>
      <c r="AQ224" s="16">
        <v>1.4</v>
      </c>
      <c r="AR224" s="17" t="s">
        <v>136</v>
      </c>
      <c r="AS224" s="19" t="str">
        <f t="shared" si="3"/>
        <v>erro</v>
      </c>
      <c r="AT224" s="19"/>
      <c r="AU224" s="19">
        <f>VLOOKUP(G224,ABNT5101!$I$3:$J$9,2)</f>
        <v>20</v>
      </c>
      <c r="AV224" s="19">
        <f>VLOOKUP(G224,ABNT5101!$I$3:$M$9,5)</f>
        <v>0.28000000000000003</v>
      </c>
      <c r="AW224" s="17" t="str">
        <f>_xlfn.XLOOKUP(G224,ABNT5101!I:I,ABNT5101!L:L)</f>
        <v>-</v>
      </c>
      <c r="AX224" s="17">
        <f>_xlfn.XLOOKUP(G224,ABNT5101!$I:$I,ABNT5101!M:M)</f>
        <v>0.28000000000000003</v>
      </c>
      <c r="AY224" s="17" t="str">
        <f>_xlfn.XLOOKUP(G224,ABNT5101!$I:$I,ABNT5101!N:N)</f>
        <v>-</v>
      </c>
      <c r="AZ224" s="17">
        <f>_xlfn.XLOOKUP(G224,ABNT5101!$I:$I,ABNT5101!O:O)</f>
        <v>14</v>
      </c>
      <c r="BA224" s="20" t="str">
        <f t="shared" si="4"/>
        <v>NÃO ATENDE</v>
      </c>
      <c r="BB224" s="21">
        <f t="shared" ref="BB224:BC224" si="262">BE224/AU224-1</f>
        <v>-1</v>
      </c>
      <c r="BC224" s="21">
        <f t="shared" si="262"/>
        <v>-1</v>
      </c>
      <c r="BD224" s="21" t="str">
        <f t="shared" si="6"/>
        <v>-</v>
      </c>
      <c r="BE224" s="22"/>
      <c r="BF224" s="22"/>
      <c r="BG224" s="22"/>
      <c r="BH224" s="22"/>
      <c r="BI224" s="23"/>
      <c r="BJ224" s="22"/>
      <c r="BK224" s="20" t="str">
        <f t="shared" si="7"/>
        <v>NÃO ATENDE</v>
      </c>
      <c r="BL224" s="20" t="str">
        <f t="shared" si="8"/>
        <v>NÃO ATENDE</v>
      </c>
      <c r="BM224" s="20" t="str">
        <f t="shared" si="9"/>
        <v>NÃO ATENDE</v>
      </c>
      <c r="BN224" s="20" t="str">
        <f t="shared" si="10"/>
        <v>ATENDE</v>
      </c>
      <c r="BO224" s="24" t="str">
        <f t="shared" si="11"/>
        <v>C2</v>
      </c>
      <c r="BP224" s="24" t="str">
        <f t="shared" si="80"/>
        <v>P6</v>
      </c>
      <c r="BQ224" s="25">
        <f t="shared" si="13"/>
        <v>-1</v>
      </c>
      <c r="BR224" s="22"/>
      <c r="BS224" s="22"/>
      <c r="BT224" s="24">
        <f>IF(BP224="-","-",_xlfn.XLOOKUP(BP224,ABNT5101!$B$4:$B$9,ABNT5101!$C$4:$C$9))</f>
        <v>3</v>
      </c>
      <c r="BU224" s="24">
        <f>IF(BP224="-","-",_xlfn.XLOOKUP(BP224,ABNT5101!$B$4:$B$9,ABNT5101!$D$4:$D$9))</f>
        <v>0.6</v>
      </c>
      <c r="BV224" s="20" t="str">
        <f t="shared" si="14"/>
        <v>NÃO ATENDE</v>
      </c>
      <c r="BW224" s="20" t="str">
        <f t="shared" si="15"/>
        <v>NÃO ATENDE</v>
      </c>
      <c r="BX224" s="20" t="str">
        <f t="shared" si="16"/>
        <v>NÃO ATENDE</v>
      </c>
      <c r="BY224" s="24" t="s">
        <v>136</v>
      </c>
      <c r="BZ224" s="25" t="e">
        <f t="shared" si="31"/>
        <v>#VALUE!</v>
      </c>
      <c r="CA224" s="24"/>
      <c r="CB224" s="24"/>
      <c r="CC224" s="20" t="str">
        <f>IF(BY224="-","-",_xlfn.XLOOKUP(BY224,ABNT5101!$B$4:$B$9,ABNT5101!$C$4:$C$9))</f>
        <v>-</v>
      </c>
      <c r="CD224" s="24" t="str">
        <f>IF(BY224="-","-",_xlfn.XLOOKUP(BY224,ABNT5101!$B$4:$B$9,ABNT5101!$D$4:$D$9))</f>
        <v>-</v>
      </c>
      <c r="CE224" s="20" t="str">
        <f t="shared" si="18"/>
        <v>-</v>
      </c>
      <c r="CF224" s="20" t="str">
        <f t="shared" si="19"/>
        <v>-</v>
      </c>
      <c r="CG224" s="20" t="str">
        <f t="shared" si="20"/>
        <v>-</v>
      </c>
      <c r="CH224" s="26" t="e">
        <f>_xlfn.XLOOKUP(CI224,'Banco de dados'!$B:$B,'Banco de dados'!$D:$D)</f>
        <v>#N/A</v>
      </c>
      <c r="CI224" s="27"/>
      <c r="CJ224" s="26" t="e">
        <f>_xlfn.XLOOKUP(CI224,'Banco de dados'!$B:$B,'Banco de dados'!$E:$E)</f>
        <v>#N/A</v>
      </c>
      <c r="CK224" s="26"/>
      <c r="CL224" s="26" t="e">
        <f>IF(CK224="-","-",_xlfn.XLOOKUP(CK224,'Banco de dados'!$B:$B,'Banco de dados'!$E:$E))</f>
        <v>#N/A</v>
      </c>
      <c r="CM224" s="28">
        <f t="shared" si="21"/>
        <v>1</v>
      </c>
      <c r="CN224" s="26" t="e">
        <f>_xlfn.XLOOKUP(CI224,'Banco de dados'!$B:$B,'Banco de dados'!$H:$H)</f>
        <v>#N/A</v>
      </c>
      <c r="CO224" s="26" t="e">
        <f t="array" aca="1" ref="CO224" ca="1">_xludf.XLOOKUP(CK224,'Banco de dados'!$B:$B,'Banco de dados'!$H:$H)</f>
        <v>#NAME?</v>
      </c>
      <c r="CP224" s="26" t="e">
        <f t="array" aca="1" ref="CP224" ca="1">_xludf.XLOOKUP(CI224,'Banco de dados'!$B:$B,'Banco de dados'!$F:$F)</f>
        <v>#NAME?</v>
      </c>
      <c r="CQ224" s="26" t="e">
        <f t="array" aca="1" ref="CQ224" ca="1">_xludf.XLOOKUP(CK224,'Banco de dados'!$B:$B,'Banco de dados'!$F:$F)</f>
        <v>#NAME?</v>
      </c>
      <c r="CR224" s="27">
        <v>463</v>
      </c>
      <c r="CS224" s="27"/>
      <c r="CT224" s="26" t="str">
        <f>IF(AG224=0.5,"Suporte",IF(AND(AG224&gt;='Braços de IP'!$B$9,AG224&lt;='Braços de IP'!$D$9),'Braços de IP'!$E$9,IF(AND(AG224&gt;='Braços de IP'!$B$10,AG224&lt;='Braços de IP'!$D$10),'Braços de IP'!$E$10,IF(AND(AG224&gt;='Braços de IP'!$B$11,AG224&lt;='Braços de IP'!$D$11),'Braços de IP'!$E$11,IF(AND(AG224&gt;='Braços de IP'!$B$12,AG224&lt;='Braços de IP'!$D$12),'Braços de IP'!$E$12,IF(AND(AG224&gt;='Braços de IP'!$B$13,AG224&lt;='Braços de IP'!$D$13),'Braços de IP'!$E$13,IF(AND(AG224&gt;='Braços de IP'!$B$14,AG224&lt;='Braços de IP'!$D$14),'Braços de IP'!$E$14,"ERRO")))))))</f>
        <v>Longo II</v>
      </c>
      <c r="CU224" s="27"/>
      <c r="CV224" s="26" t="str">
        <f>IF($CU224="","",VLOOKUP($CU224,'Braços de IP'!$E$9:$I$15,2,0))</f>
        <v/>
      </c>
      <c r="CW224" s="29" t="str">
        <f>IF($CU224="","",VLOOKUP($CU224,'Braços de IP'!$E$9:$I$15,5,0))</f>
        <v/>
      </c>
      <c r="CX224" s="26"/>
      <c r="CY224" s="26"/>
      <c r="CZ224" s="26"/>
      <c r="DA224" s="26"/>
      <c r="DB224" s="26"/>
      <c r="DC224" s="26"/>
      <c r="DD224" s="30" t="e">
        <f t="shared" si="22"/>
        <v>#N/A</v>
      </c>
      <c r="DE224" s="31">
        <f t="shared" si="23"/>
        <v>115</v>
      </c>
      <c r="DF224" s="30" t="e">
        <f t="shared" si="24"/>
        <v>#N/A</v>
      </c>
      <c r="DG224" s="32" t="e">
        <f t="shared" si="25"/>
        <v>#N/A</v>
      </c>
      <c r="DH224" s="33" t="s">
        <v>143</v>
      </c>
      <c r="DI224" s="34"/>
      <c r="DJ224" s="35"/>
      <c r="DK224" s="16" t="s">
        <v>144</v>
      </c>
      <c r="DL224" s="16"/>
    </row>
    <row r="225" spans="1:124" ht="15.75" hidden="1" customHeight="1" x14ac:dyDescent="0.25">
      <c r="A225" s="1" t="s">
        <v>274</v>
      </c>
      <c r="B225" s="15">
        <v>470</v>
      </c>
      <c r="C225" s="15" t="s">
        <v>146</v>
      </c>
      <c r="D225" s="16" t="s">
        <v>428</v>
      </c>
      <c r="E225" s="16">
        <v>-8.1182789999999994</v>
      </c>
      <c r="F225" s="16">
        <v>-34.895983999999999</v>
      </c>
      <c r="G225" s="16" t="s">
        <v>205</v>
      </c>
      <c r="H225" s="16" t="s">
        <v>136</v>
      </c>
      <c r="I225" s="16" t="s">
        <v>135</v>
      </c>
      <c r="J225" s="16" t="s">
        <v>137</v>
      </c>
      <c r="K225" s="16">
        <v>115</v>
      </c>
      <c r="L225" s="16" t="s">
        <v>138</v>
      </c>
      <c r="M225" s="16">
        <v>50</v>
      </c>
      <c r="N225" s="16"/>
      <c r="O225" s="16">
        <v>4</v>
      </c>
      <c r="P225" s="17">
        <v>3.83</v>
      </c>
      <c r="Q225" s="17">
        <v>11.9</v>
      </c>
      <c r="R225" s="16"/>
      <c r="S225" s="16"/>
      <c r="T225" s="16"/>
      <c r="U225" s="17">
        <v>3.88</v>
      </c>
      <c r="V225" s="16">
        <v>0</v>
      </c>
      <c r="W225" s="16"/>
      <c r="X225" s="16"/>
      <c r="Y225" s="16">
        <v>0</v>
      </c>
      <c r="Z225" s="16">
        <v>0</v>
      </c>
      <c r="AA225" s="16" t="s">
        <v>161</v>
      </c>
      <c r="AB225" s="16" t="s">
        <v>140</v>
      </c>
      <c r="AC225" s="16">
        <v>20.3</v>
      </c>
      <c r="AD225" s="16">
        <v>6.95</v>
      </c>
      <c r="AE225" s="16">
        <v>1</v>
      </c>
      <c r="AF225" s="16">
        <v>0.34</v>
      </c>
      <c r="AG225" s="16">
        <v>3.59</v>
      </c>
      <c r="AH225" s="16"/>
      <c r="AI225" s="16"/>
      <c r="AJ225" s="16"/>
      <c r="AK225" s="16"/>
      <c r="AL225" s="16"/>
      <c r="AM225" s="16">
        <v>1</v>
      </c>
      <c r="AN225" s="16" t="s">
        <v>139</v>
      </c>
      <c r="AO225" s="16">
        <v>20.3</v>
      </c>
      <c r="AP225" s="16">
        <v>4.5</v>
      </c>
      <c r="AQ225" s="16">
        <v>1.4</v>
      </c>
      <c r="AR225" s="17" t="s">
        <v>136</v>
      </c>
      <c r="AS225" s="19" t="str">
        <f t="shared" si="3"/>
        <v>erro</v>
      </c>
      <c r="AT225" s="19"/>
      <c r="AU225" s="19">
        <f>VLOOKUP(G225,ABNT5101!$I$3:$J$9,2)</f>
        <v>20</v>
      </c>
      <c r="AV225" s="19">
        <f>VLOOKUP(G225,ABNT5101!$I$3:$M$9,5)</f>
        <v>0.28000000000000003</v>
      </c>
      <c r="AW225" s="17" t="str">
        <f>_xlfn.XLOOKUP(G225,ABNT5101!I:I,ABNT5101!L:L)</f>
        <v>-</v>
      </c>
      <c r="AX225" s="17">
        <f>_xlfn.XLOOKUP(G225,ABNT5101!$I:$I,ABNT5101!M:M)</f>
        <v>0.28000000000000003</v>
      </c>
      <c r="AY225" s="17" t="str">
        <f>_xlfn.XLOOKUP(G225,ABNT5101!$I:$I,ABNT5101!N:N)</f>
        <v>-</v>
      </c>
      <c r="AZ225" s="17">
        <f>_xlfn.XLOOKUP(G225,ABNT5101!$I:$I,ABNT5101!O:O)</f>
        <v>14</v>
      </c>
      <c r="BA225" s="20" t="str">
        <f t="shared" si="4"/>
        <v>NÃO ATENDE</v>
      </c>
      <c r="BB225" s="21">
        <f t="shared" ref="BB225:BC225" si="263">BE225/AU225-1</f>
        <v>-1</v>
      </c>
      <c r="BC225" s="21">
        <f t="shared" si="263"/>
        <v>-1</v>
      </c>
      <c r="BD225" s="21" t="str">
        <f t="shared" si="6"/>
        <v>-</v>
      </c>
      <c r="BE225" s="22"/>
      <c r="BF225" s="22"/>
      <c r="BG225" s="22"/>
      <c r="BH225" s="22"/>
      <c r="BI225" s="23"/>
      <c r="BJ225" s="22"/>
      <c r="BK225" s="20" t="str">
        <f t="shared" si="7"/>
        <v>NÃO ATENDE</v>
      </c>
      <c r="BL225" s="20" t="str">
        <f t="shared" si="8"/>
        <v>NÃO ATENDE</v>
      </c>
      <c r="BM225" s="20" t="str">
        <f t="shared" si="9"/>
        <v>NÃO ATENDE</v>
      </c>
      <c r="BN225" s="20" t="str">
        <f t="shared" si="10"/>
        <v>ATENDE</v>
      </c>
      <c r="BO225" s="24" t="str">
        <f t="shared" si="11"/>
        <v>C2</v>
      </c>
      <c r="BP225" s="24" t="str">
        <f t="shared" si="80"/>
        <v>P6</v>
      </c>
      <c r="BQ225" s="25">
        <f t="shared" si="13"/>
        <v>-1</v>
      </c>
      <c r="BR225" s="22"/>
      <c r="BS225" s="22"/>
      <c r="BT225" s="24">
        <f>IF(BP225="-","-",_xlfn.XLOOKUP(BP225,ABNT5101!$B$4:$B$9,ABNT5101!$C$4:$C$9))</f>
        <v>3</v>
      </c>
      <c r="BU225" s="24">
        <f>IF(BP225="-","-",_xlfn.XLOOKUP(BP225,ABNT5101!$B$4:$B$9,ABNT5101!$D$4:$D$9))</f>
        <v>0.6</v>
      </c>
      <c r="BV225" s="20" t="str">
        <f t="shared" si="14"/>
        <v>NÃO ATENDE</v>
      </c>
      <c r="BW225" s="20" t="str">
        <f t="shared" si="15"/>
        <v>NÃO ATENDE</v>
      </c>
      <c r="BX225" s="20" t="str">
        <f t="shared" si="16"/>
        <v>NÃO ATENDE</v>
      </c>
      <c r="BY225" s="24" t="s">
        <v>136</v>
      </c>
      <c r="BZ225" s="25" t="e">
        <f t="shared" si="31"/>
        <v>#VALUE!</v>
      </c>
      <c r="CA225" s="24"/>
      <c r="CB225" s="24"/>
      <c r="CC225" s="20" t="str">
        <f>IF(BY225="-","-",_xlfn.XLOOKUP(BY225,ABNT5101!$B$4:$B$9,ABNT5101!$C$4:$C$9))</f>
        <v>-</v>
      </c>
      <c r="CD225" s="24" t="str">
        <f>IF(BY225="-","-",_xlfn.XLOOKUP(BY225,ABNT5101!$B$4:$B$9,ABNT5101!$D$4:$D$9))</f>
        <v>-</v>
      </c>
      <c r="CE225" s="20" t="str">
        <f t="shared" si="18"/>
        <v>-</v>
      </c>
      <c r="CF225" s="20" t="str">
        <f t="shared" si="19"/>
        <v>-</v>
      </c>
      <c r="CG225" s="20" t="str">
        <f t="shared" si="20"/>
        <v>-</v>
      </c>
      <c r="CH225" s="26" t="e">
        <f>_xlfn.XLOOKUP(CI225,'Banco de dados'!$B:$B,'Banco de dados'!$D:$D)</f>
        <v>#N/A</v>
      </c>
      <c r="CI225" s="27"/>
      <c r="CJ225" s="26" t="e">
        <f>_xlfn.XLOOKUP(CI225,'Banco de dados'!$B:$B,'Banco de dados'!$E:$E)</f>
        <v>#N/A</v>
      </c>
      <c r="CK225" s="26"/>
      <c r="CL225" s="26" t="e">
        <f>IF(CK225="-","-",_xlfn.XLOOKUP(CK225,'Banco de dados'!$B:$B,'Banco de dados'!$E:$E))</f>
        <v>#N/A</v>
      </c>
      <c r="CM225" s="28">
        <f t="shared" si="21"/>
        <v>1</v>
      </c>
      <c r="CN225" s="26" t="e">
        <f>_xlfn.XLOOKUP(CI225,'Banco de dados'!$B:$B,'Banco de dados'!$H:$H)</f>
        <v>#N/A</v>
      </c>
      <c r="CO225" s="26" t="e">
        <f t="array" aca="1" ref="CO225" ca="1">_xludf.XLOOKUP(CK225,'Banco de dados'!$B:$B,'Banco de dados'!$H:$H)</f>
        <v>#NAME?</v>
      </c>
      <c r="CP225" s="26" t="e">
        <f t="array" aca="1" ref="CP225" ca="1">_xludf.XLOOKUP(CI225,'Banco de dados'!$B:$B,'Banco de dados'!$F:$F)</f>
        <v>#NAME?</v>
      </c>
      <c r="CQ225" s="26" t="e">
        <f t="array" aca="1" ref="CQ225" ca="1">_xludf.XLOOKUP(CK225,'Banco de dados'!$B:$B,'Banco de dados'!$F:$F)</f>
        <v>#NAME?</v>
      </c>
      <c r="CR225" s="27">
        <v>464</v>
      </c>
      <c r="CS225" s="27"/>
      <c r="CT225" s="26" t="str">
        <f>IF(AG225=0.5,"Suporte",IF(AND(AG225&gt;='Braços de IP'!$B$9,AG225&lt;='Braços de IP'!$D$9),'Braços de IP'!$E$9,IF(AND(AG225&gt;='Braços de IP'!$B$10,AG225&lt;='Braços de IP'!$D$10),'Braços de IP'!$E$10,IF(AND(AG225&gt;='Braços de IP'!$B$11,AG225&lt;='Braços de IP'!$D$11),'Braços de IP'!$E$11,IF(AND(AG225&gt;='Braços de IP'!$B$12,AG225&lt;='Braços de IP'!$D$12),'Braços de IP'!$E$12,IF(AND(AG225&gt;='Braços de IP'!$B$13,AG225&lt;='Braços de IP'!$D$13),'Braços de IP'!$E$13,IF(AND(AG225&gt;='Braços de IP'!$B$14,AG225&lt;='Braços de IP'!$D$14),'Braços de IP'!$E$14,"ERRO")))))))</f>
        <v>Longo II</v>
      </c>
      <c r="CU225" s="27"/>
      <c r="CV225" s="26" t="str">
        <f>IF($CU225="","",VLOOKUP($CU225,'Braços de IP'!$E$9:$I$15,2,0))</f>
        <v/>
      </c>
      <c r="CW225" s="29" t="str">
        <f>IF($CU225="","",VLOOKUP($CU225,'Braços de IP'!$E$9:$I$15,5,0))</f>
        <v/>
      </c>
      <c r="CX225" s="26"/>
      <c r="CY225" s="26"/>
      <c r="CZ225" s="26"/>
      <c r="DA225" s="26"/>
      <c r="DB225" s="26"/>
      <c r="DC225" s="26"/>
      <c r="DD225" s="30" t="e">
        <f t="shared" si="22"/>
        <v>#N/A</v>
      </c>
      <c r="DE225" s="31">
        <f t="shared" si="23"/>
        <v>115</v>
      </c>
      <c r="DF225" s="30" t="e">
        <f t="shared" si="24"/>
        <v>#N/A</v>
      </c>
      <c r="DG225" s="32" t="e">
        <f t="shared" si="25"/>
        <v>#N/A</v>
      </c>
      <c r="DH225" s="33" t="s">
        <v>143</v>
      </c>
      <c r="DI225" s="34"/>
      <c r="DJ225" s="35"/>
      <c r="DK225" s="16" t="s">
        <v>144</v>
      </c>
      <c r="DL225" s="16"/>
    </row>
    <row r="226" spans="1:124" ht="15.75" hidden="1" customHeight="1" x14ac:dyDescent="0.25">
      <c r="A226" s="1" t="s">
        <v>274</v>
      </c>
      <c r="B226" s="15">
        <v>470</v>
      </c>
      <c r="C226" s="15" t="s">
        <v>146</v>
      </c>
      <c r="D226" s="16" t="s">
        <v>428</v>
      </c>
      <c r="E226" s="16">
        <v>-8.1182789999999994</v>
      </c>
      <c r="F226" s="16">
        <v>-34.895983999999999</v>
      </c>
      <c r="G226" s="16" t="s">
        <v>205</v>
      </c>
      <c r="H226" s="16" t="s">
        <v>136</v>
      </c>
      <c r="I226" s="16" t="s">
        <v>135</v>
      </c>
      <c r="J226" s="16" t="s">
        <v>137</v>
      </c>
      <c r="K226" s="16">
        <v>115</v>
      </c>
      <c r="L226" s="16" t="s">
        <v>138</v>
      </c>
      <c r="M226" s="16">
        <v>50</v>
      </c>
      <c r="N226" s="16"/>
      <c r="O226" s="16">
        <v>4</v>
      </c>
      <c r="P226" s="17">
        <v>3.83</v>
      </c>
      <c r="Q226" s="17">
        <v>11.9</v>
      </c>
      <c r="R226" s="16"/>
      <c r="S226" s="16"/>
      <c r="T226" s="16"/>
      <c r="U226" s="17">
        <v>3.88</v>
      </c>
      <c r="V226" s="16">
        <v>0</v>
      </c>
      <c r="W226" s="16"/>
      <c r="X226" s="16"/>
      <c r="Y226" s="16">
        <v>0</v>
      </c>
      <c r="Z226" s="16">
        <v>0</v>
      </c>
      <c r="AA226" s="16" t="s">
        <v>161</v>
      </c>
      <c r="AB226" s="16" t="s">
        <v>140</v>
      </c>
      <c r="AC226" s="16">
        <v>20.3</v>
      </c>
      <c r="AD226" s="16">
        <v>6.95</v>
      </c>
      <c r="AE226" s="16">
        <v>1</v>
      </c>
      <c r="AF226" s="16">
        <v>0.34</v>
      </c>
      <c r="AG226" s="16">
        <v>3.59</v>
      </c>
      <c r="AH226" s="16"/>
      <c r="AI226" s="16"/>
      <c r="AJ226" s="16"/>
      <c r="AK226" s="16"/>
      <c r="AL226" s="16"/>
      <c r="AM226" s="16">
        <v>1</v>
      </c>
      <c r="AN226" s="16" t="s">
        <v>139</v>
      </c>
      <c r="AO226" s="16">
        <v>20.3</v>
      </c>
      <c r="AP226" s="16">
        <v>4.5</v>
      </c>
      <c r="AQ226" s="16">
        <v>1.4</v>
      </c>
      <c r="AR226" s="17" t="s">
        <v>136</v>
      </c>
      <c r="AS226" s="19" t="str">
        <f t="shared" si="3"/>
        <v>erro</v>
      </c>
      <c r="AT226" s="19"/>
      <c r="AU226" s="19">
        <f>VLOOKUP(G226,ABNT5101!$I$3:$J$9,2)</f>
        <v>20</v>
      </c>
      <c r="AV226" s="19">
        <f>VLOOKUP(G226,ABNT5101!$I$3:$M$9,5)</f>
        <v>0.28000000000000003</v>
      </c>
      <c r="AW226" s="17" t="str">
        <f>_xlfn.XLOOKUP(G226,ABNT5101!I:I,ABNT5101!L:L)</f>
        <v>-</v>
      </c>
      <c r="AX226" s="17">
        <f>_xlfn.XLOOKUP(G226,ABNT5101!$I:$I,ABNT5101!M:M)</f>
        <v>0.28000000000000003</v>
      </c>
      <c r="AY226" s="17" t="str">
        <f>_xlfn.XLOOKUP(G226,ABNT5101!$I:$I,ABNT5101!N:N)</f>
        <v>-</v>
      </c>
      <c r="AZ226" s="17">
        <f>_xlfn.XLOOKUP(G226,ABNT5101!$I:$I,ABNT5101!O:O)</f>
        <v>14</v>
      </c>
      <c r="BA226" s="20" t="str">
        <f t="shared" si="4"/>
        <v>NÃO ATENDE</v>
      </c>
      <c r="BB226" s="21">
        <f t="shared" ref="BB226:BC226" si="264">BE226/AU226-1</f>
        <v>-1</v>
      </c>
      <c r="BC226" s="21">
        <f t="shared" si="264"/>
        <v>-1</v>
      </c>
      <c r="BD226" s="21" t="str">
        <f t="shared" si="6"/>
        <v>-</v>
      </c>
      <c r="BE226" s="22"/>
      <c r="BF226" s="22"/>
      <c r="BG226" s="22"/>
      <c r="BH226" s="22"/>
      <c r="BI226" s="23"/>
      <c r="BJ226" s="22"/>
      <c r="BK226" s="20" t="str">
        <f t="shared" si="7"/>
        <v>NÃO ATENDE</v>
      </c>
      <c r="BL226" s="20" t="str">
        <f t="shared" si="8"/>
        <v>NÃO ATENDE</v>
      </c>
      <c r="BM226" s="20" t="str">
        <f t="shared" si="9"/>
        <v>NÃO ATENDE</v>
      </c>
      <c r="BN226" s="20" t="str">
        <f t="shared" si="10"/>
        <v>ATENDE</v>
      </c>
      <c r="BO226" s="24" t="str">
        <f t="shared" si="11"/>
        <v>C2</v>
      </c>
      <c r="BP226" s="24" t="str">
        <f t="shared" si="80"/>
        <v>P6</v>
      </c>
      <c r="BQ226" s="25">
        <f t="shared" si="13"/>
        <v>-1</v>
      </c>
      <c r="BR226" s="22"/>
      <c r="BS226" s="22"/>
      <c r="BT226" s="24">
        <f>IF(BP226="-","-",_xlfn.XLOOKUP(BP226,ABNT5101!$B$4:$B$9,ABNT5101!$C$4:$C$9))</f>
        <v>3</v>
      </c>
      <c r="BU226" s="24">
        <f>IF(BP226="-","-",_xlfn.XLOOKUP(BP226,ABNT5101!$B$4:$B$9,ABNT5101!$D$4:$D$9))</f>
        <v>0.6</v>
      </c>
      <c r="BV226" s="20" t="str">
        <f t="shared" si="14"/>
        <v>NÃO ATENDE</v>
      </c>
      <c r="BW226" s="20" t="str">
        <f t="shared" si="15"/>
        <v>NÃO ATENDE</v>
      </c>
      <c r="BX226" s="20" t="str">
        <f t="shared" si="16"/>
        <v>NÃO ATENDE</v>
      </c>
      <c r="BY226" s="24" t="s">
        <v>136</v>
      </c>
      <c r="BZ226" s="25" t="e">
        <f t="shared" si="31"/>
        <v>#VALUE!</v>
      </c>
      <c r="CA226" s="24"/>
      <c r="CB226" s="24"/>
      <c r="CC226" s="20" t="str">
        <f>IF(BY226="-","-",_xlfn.XLOOKUP(BY226,ABNT5101!$B$4:$B$9,ABNT5101!$C$4:$C$9))</f>
        <v>-</v>
      </c>
      <c r="CD226" s="24" t="str">
        <f>IF(BY226="-","-",_xlfn.XLOOKUP(BY226,ABNT5101!$B$4:$B$9,ABNT5101!$D$4:$D$9))</f>
        <v>-</v>
      </c>
      <c r="CE226" s="20" t="str">
        <f t="shared" si="18"/>
        <v>-</v>
      </c>
      <c r="CF226" s="20" t="str">
        <f t="shared" si="19"/>
        <v>-</v>
      </c>
      <c r="CG226" s="20" t="str">
        <f t="shared" si="20"/>
        <v>-</v>
      </c>
      <c r="CH226" s="26" t="e">
        <f>_xlfn.XLOOKUP(CI226,'Banco de dados'!$B:$B,'Banco de dados'!$D:$D)</f>
        <v>#N/A</v>
      </c>
      <c r="CI226" s="27"/>
      <c r="CJ226" s="26" t="e">
        <f>_xlfn.XLOOKUP(CI226,'Banco de dados'!$B:$B,'Banco de dados'!$E:$E)</f>
        <v>#N/A</v>
      </c>
      <c r="CK226" s="26"/>
      <c r="CL226" s="26" t="e">
        <f>IF(CK226="-","-",_xlfn.XLOOKUP(CK226,'Banco de dados'!$B:$B,'Banco de dados'!$E:$E))</f>
        <v>#N/A</v>
      </c>
      <c r="CM226" s="28">
        <f t="shared" si="21"/>
        <v>1</v>
      </c>
      <c r="CN226" s="26" t="e">
        <f>_xlfn.XLOOKUP(CI226,'Banco de dados'!$B:$B,'Banco de dados'!$H:$H)</f>
        <v>#N/A</v>
      </c>
      <c r="CO226" s="26" t="e">
        <f t="array" aca="1" ref="CO226" ca="1">_xludf.XLOOKUP(CK226,'Banco de dados'!$B:$B,'Banco de dados'!$H:$H)</f>
        <v>#NAME?</v>
      </c>
      <c r="CP226" s="26" t="e">
        <f t="array" aca="1" ref="CP226" ca="1">_xludf.XLOOKUP(CI226,'Banco de dados'!$B:$B,'Banco de dados'!$F:$F)</f>
        <v>#NAME?</v>
      </c>
      <c r="CQ226" s="26" t="e">
        <f t="array" aca="1" ref="CQ226" ca="1">_xludf.XLOOKUP(CK226,'Banco de dados'!$B:$B,'Banco de dados'!$F:$F)</f>
        <v>#NAME?</v>
      </c>
      <c r="CR226" s="27">
        <v>465</v>
      </c>
      <c r="CS226" s="27"/>
      <c r="CT226" s="26" t="str">
        <f>IF(AG226=0.5,"Suporte",IF(AND(AG226&gt;='Braços de IP'!$B$9,AG226&lt;='Braços de IP'!$D$9),'Braços de IP'!$E$9,IF(AND(AG226&gt;='Braços de IP'!$B$10,AG226&lt;='Braços de IP'!$D$10),'Braços de IP'!$E$10,IF(AND(AG226&gt;='Braços de IP'!$B$11,AG226&lt;='Braços de IP'!$D$11),'Braços de IP'!$E$11,IF(AND(AG226&gt;='Braços de IP'!$B$12,AG226&lt;='Braços de IP'!$D$12),'Braços de IP'!$E$12,IF(AND(AG226&gt;='Braços de IP'!$B$13,AG226&lt;='Braços de IP'!$D$13),'Braços de IP'!$E$13,IF(AND(AG226&gt;='Braços de IP'!$B$14,AG226&lt;='Braços de IP'!$D$14),'Braços de IP'!$E$14,"ERRO")))))))</f>
        <v>Longo II</v>
      </c>
      <c r="CU226" s="27"/>
      <c r="CV226" s="26" t="str">
        <f>IF($CU226="","",VLOOKUP($CU226,'Braços de IP'!$E$9:$I$15,2,0))</f>
        <v/>
      </c>
      <c r="CW226" s="29" t="str">
        <f>IF($CU226="","",VLOOKUP($CU226,'Braços de IP'!$E$9:$I$15,5,0))</f>
        <v/>
      </c>
      <c r="CX226" s="26"/>
      <c r="CY226" s="26"/>
      <c r="CZ226" s="26"/>
      <c r="DA226" s="26"/>
      <c r="DB226" s="26"/>
      <c r="DC226" s="26"/>
      <c r="DD226" s="30" t="e">
        <f t="shared" si="22"/>
        <v>#N/A</v>
      </c>
      <c r="DE226" s="31">
        <f t="shared" si="23"/>
        <v>115</v>
      </c>
      <c r="DF226" s="30" t="e">
        <f t="shared" si="24"/>
        <v>#N/A</v>
      </c>
      <c r="DG226" s="32" t="e">
        <f t="shared" si="25"/>
        <v>#N/A</v>
      </c>
      <c r="DH226" s="33" t="s">
        <v>143</v>
      </c>
      <c r="DI226" s="34"/>
      <c r="DJ226" s="35"/>
      <c r="DK226" s="16" t="s">
        <v>144</v>
      </c>
      <c r="DL226" s="16"/>
    </row>
    <row r="227" spans="1:124" ht="15.75" hidden="1" customHeight="1" x14ac:dyDescent="0.25">
      <c r="A227" s="1" t="s">
        <v>274</v>
      </c>
      <c r="B227" s="15">
        <v>472</v>
      </c>
      <c r="C227" s="15" t="s">
        <v>146</v>
      </c>
      <c r="D227" s="16" t="s">
        <v>429</v>
      </c>
      <c r="E227" s="16">
        <v>-8.1160969999999999</v>
      </c>
      <c r="F227" s="16">
        <v>-34.915287999999997</v>
      </c>
      <c r="G227" s="16" t="s">
        <v>160</v>
      </c>
      <c r="H227" s="16" t="s">
        <v>136</v>
      </c>
      <c r="I227" s="16" t="s">
        <v>149</v>
      </c>
      <c r="J227" s="16" t="s">
        <v>137</v>
      </c>
      <c r="K227" s="16">
        <v>96</v>
      </c>
      <c r="L227" s="16" t="s">
        <v>138</v>
      </c>
      <c r="M227" s="16">
        <v>0</v>
      </c>
      <c r="N227" s="16"/>
      <c r="O227" s="16">
        <v>1</v>
      </c>
      <c r="P227" s="17">
        <v>2.39</v>
      </c>
      <c r="Q227" s="17">
        <v>8.33</v>
      </c>
      <c r="R227" s="16"/>
      <c r="S227" s="16"/>
      <c r="T227" s="16"/>
      <c r="U227" s="17">
        <v>2.5099999999999998</v>
      </c>
      <c r="V227" s="16">
        <v>0</v>
      </c>
      <c r="W227" s="16"/>
      <c r="X227" s="16"/>
      <c r="Y227" s="16">
        <v>0</v>
      </c>
      <c r="Z227" s="16">
        <v>0</v>
      </c>
      <c r="AA227" s="16" t="s">
        <v>139</v>
      </c>
      <c r="AB227" s="16" t="s">
        <v>140</v>
      </c>
      <c r="AC227" s="16">
        <v>36.880000000000003</v>
      </c>
      <c r="AD227" s="16">
        <v>8.33</v>
      </c>
      <c r="AE227" s="16">
        <v>1</v>
      </c>
      <c r="AF227" s="16">
        <v>1.9</v>
      </c>
      <c r="AG227" s="16">
        <v>2.74</v>
      </c>
      <c r="AH227" s="16"/>
      <c r="AI227" s="16"/>
      <c r="AJ227" s="16"/>
      <c r="AK227" s="16"/>
      <c r="AL227" s="16"/>
      <c r="AM227" s="16">
        <v>0</v>
      </c>
      <c r="AN227" s="16"/>
      <c r="AO227" s="16">
        <v>0</v>
      </c>
      <c r="AP227" s="16">
        <v>0</v>
      </c>
      <c r="AQ227" s="16">
        <v>0</v>
      </c>
      <c r="AR227" s="17" t="s">
        <v>136</v>
      </c>
      <c r="AS227" s="19">
        <f t="shared" si="3"/>
        <v>0</v>
      </c>
      <c r="AT227" s="19"/>
      <c r="AU227" s="19">
        <f>VLOOKUP(G227,ABNT5101!$I$3:$J$9,2)</f>
        <v>10</v>
      </c>
      <c r="AV227" s="19">
        <f>VLOOKUP(G227,ABNT5101!$I$3:$M$9,5)</f>
        <v>0.18</v>
      </c>
      <c r="AW227" s="17" t="str">
        <f>_xlfn.XLOOKUP(G227,ABNT5101!I:I,ABNT5101!L:L)</f>
        <v>-</v>
      </c>
      <c r="AX227" s="17">
        <f>_xlfn.XLOOKUP(G227,ABNT5101!$I:$I,ABNT5101!M:M)</f>
        <v>0.18</v>
      </c>
      <c r="AY227" s="17" t="str">
        <f>_xlfn.XLOOKUP(G227,ABNT5101!$I:$I,ABNT5101!N:N)</f>
        <v>-</v>
      </c>
      <c r="AZ227" s="17">
        <f>_xlfn.XLOOKUP(G227,ABNT5101!$I:$I,ABNT5101!O:O)</f>
        <v>16</v>
      </c>
      <c r="BA227" s="20" t="str">
        <f t="shared" si="4"/>
        <v>NÃO ATENDE</v>
      </c>
      <c r="BB227" s="21">
        <f t="shared" ref="BB227:BC227" si="265">BE227/AU227-1</f>
        <v>-1</v>
      </c>
      <c r="BC227" s="21">
        <f t="shared" si="265"/>
        <v>-1</v>
      </c>
      <c r="BD227" s="21" t="str">
        <f t="shared" si="6"/>
        <v>-</v>
      </c>
      <c r="BE227" s="22"/>
      <c r="BF227" s="22"/>
      <c r="BG227" s="22"/>
      <c r="BH227" s="22"/>
      <c r="BI227" s="23"/>
      <c r="BJ227" s="22"/>
      <c r="BK227" s="20" t="str">
        <f t="shared" si="7"/>
        <v>NÃO ATENDE</v>
      </c>
      <c r="BL227" s="20" t="str">
        <f t="shared" si="8"/>
        <v>NÃO ATENDE</v>
      </c>
      <c r="BM227" s="20" t="str">
        <f t="shared" si="9"/>
        <v>NÃO ATENDE</v>
      </c>
      <c r="BN227" s="20" t="str">
        <f t="shared" si="10"/>
        <v>ATENDE</v>
      </c>
      <c r="BO227" s="24" t="str">
        <f t="shared" si="11"/>
        <v>C4</v>
      </c>
      <c r="BP227" s="24" t="str">
        <f t="shared" si="80"/>
        <v>P5</v>
      </c>
      <c r="BQ227" s="25">
        <f t="shared" si="13"/>
        <v>-1</v>
      </c>
      <c r="BR227" s="22"/>
      <c r="BS227" s="22"/>
      <c r="BT227" s="24">
        <f>IF(BP227="-","-",_xlfn.XLOOKUP(BP227,ABNT5101!$B$4:$B$9,ABNT5101!$C$4:$C$9))</f>
        <v>5</v>
      </c>
      <c r="BU227" s="24">
        <f>IF(BP227="-","-",_xlfn.XLOOKUP(BP227,ABNT5101!$B$4:$B$9,ABNT5101!$D$4:$D$9))</f>
        <v>1</v>
      </c>
      <c r="BV227" s="20" t="str">
        <f t="shared" si="14"/>
        <v>NÃO ATENDE</v>
      </c>
      <c r="BW227" s="20" t="str">
        <f t="shared" si="15"/>
        <v>NÃO ATENDE</v>
      </c>
      <c r="BX227" s="20" t="str">
        <f t="shared" si="16"/>
        <v>NÃO ATENDE</v>
      </c>
      <c r="BY227" s="24" t="s">
        <v>136</v>
      </c>
      <c r="BZ227" s="25" t="e">
        <f t="shared" si="31"/>
        <v>#VALUE!</v>
      </c>
      <c r="CA227" s="24"/>
      <c r="CB227" s="24"/>
      <c r="CC227" s="20" t="str">
        <f>IF(BY227="-","-",_xlfn.XLOOKUP(BY227,ABNT5101!$B$4:$B$9,ABNT5101!$C$4:$C$9))</f>
        <v>-</v>
      </c>
      <c r="CD227" s="24" t="str">
        <f>IF(BY227="-","-",_xlfn.XLOOKUP(BY227,ABNT5101!$B$4:$B$9,ABNT5101!$D$4:$D$9))</f>
        <v>-</v>
      </c>
      <c r="CE227" s="20" t="str">
        <f t="shared" si="18"/>
        <v>-</v>
      </c>
      <c r="CF227" s="20" t="str">
        <f t="shared" si="19"/>
        <v>-</v>
      </c>
      <c r="CG227" s="20" t="str">
        <f t="shared" si="20"/>
        <v>-</v>
      </c>
      <c r="CH227" s="26" t="e">
        <f>_xlfn.XLOOKUP(CI227,'Banco de dados'!$B:$B,'Banco de dados'!$D:$D)</f>
        <v>#N/A</v>
      </c>
      <c r="CI227" s="27"/>
      <c r="CJ227" s="26" t="e">
        <f>_xlfn.XLOOKUP(CI227,'Banco de dados'!$B:$B,'Banco de dados'!$E:$E)</f>
        <v>#N/A</v>
      </c>
      <c r="CK227" s="26"/>
      <c r="CL227" s="26" t="e">
        <f>IF(CK227="-","-",_xlfn.XLOOKUP(CK227,'Banco de dados'!$B:$B,'Banco de dados'!$E:$E))</f>
        <v>#N/A</v>
      </c>
      <c r="CM227" s="28">
        <f t="shared" si="21"/>
        <v>1</v>
      </c>
      <c r="CN227" s="26" t="e">
        <f>_xlfn.XLOOKUP(CI227,'Banco de dados'!$B:$B,'Banco de dados'!$H:$H)</f>
        <v>#N/A</v>
      </c>
      <c r="CO227" s="26" t="e">
        <f t="array" aca="1" ref="CO227" ca="1">_xludf.XLOOKUP(CK227,'Banco de dados'!$B:$B,'Banco de dados'!$H:$H)</f>
        <v>#NAME?</v>
      </c>
      <c r="CP227" s="26" t="e">
        <f t="array" aca="1" ref="CP227" ca="1">_xludf.XLOOKUP(CI227,'Banco de dados'!$B:$B,'Banco de dados'!$F:$F)</f>
        <v>#NAME?</v>
      </c>
      <c r="CQ227" s="26" t="e">
        <f t="array" aca="1" ref="CQ227" ca="1">_xludf.XLOOKUP(CK227,'Banco de dados'!$B:$B,'Banco de dados'!$F:$F)</f>
        <v>#NAME?</v>
      </c>
      <c r="CR227" s="27">
        <v>469</v>
      </c>
      <c r="CS227" s="27"/>
      <c r="CT227" s="26" t="str">
        <f>IF(AG227=0.5,"Suporte",IF(AND(AG227&gt;='Braços de IP'!$B$9,AG227&lt;='Braços de IP'!$D$9),'Braços de IP'!$E$9,IF(AND(AG227&gt;='Braços de IP'!$B$10,AG227&lt;='Braços de IP'!$D$10),'Braços de IP'!$E$10,IF(AND(AG227&gt;='Braços de IP'!$B$11,AG227&lt;='Braços de IP'!$D$11),'Braços de IP'!$E$11,IF(AND(AG227&gt;='Braços de IP'!$B$12,AG227&lt;='Braços de IP'!$D$12),'Braços de IP'!$E$12,IF(AND(AG227&gt;='Braços de IP'!$B$13,AG227&lt;='Braços de IP'!$D$13),'Braços de IP'!$E$13,IF(AND(AG227&gt;='Braços de IP'!$B$14,AG227&lt;='Braços de IP'!$D$14),'Braços de IP'!$E$14,"ERRO")))))))</f>
        <v>Longo I</v>
      </c>
      <c r="CU227" s="27"/>
      <c r="CV227" s="26" t="str">
        <f>IF($CU227="","",VLOOKUP($CU227,'Braços de IP'!$E$9:$I$15,2,0))</f>
        <v/>
      </c>
      <c r="CW227" s="29" t="str">
        <f>IF($CU227="","",VLOOKUP($CU227,'Braços de IP'!$E$9:$I$15,5,0))</f>
        <v/>
      </c>
      <c r="CX227" s="26"/>
      <c r="CY227" s="26"/>
      <c r="CZ227" s="26"/>
      <c r="DA227" s="26"/>
      <c r="DB227" s="26"/>
      <c r="DC227" s="26"/>
      <c r="DD227" s="30" t="e">
        <f t="shared" si="22"/>
        <v>#N/A</v>
      </c>
      <c r="DE227" s="31">
        <f t="shared" si="23"/>
        <v>96</v>
      </c>
      <c r="DF227" s="30" t="e">
        <f t="shared" si="24"/>
        <v>#N/A</v>
      </c>
      <c r="DG227" s="32" t="e">
        <f t="shared" si="25"/>
        <v>#N/A</v>
      </c>
      <c r="DH227" s="33" t="s">
        <v>143</v>
      </c>
      <c r="DI227" s="34"/>
      <c r="DJ227" s="35"/>
      <c r="DK227" s="16" t="s">
        <v>144</v>
      </c>
      <c r="DL227" s="16"/>
      <c r="DM227" s="1"/>
      <c r="DN227" s="1"/>
      <c r="DO227" s="1"/>
      <c r="DP227" s="1"/>
      <c r="DQ227" s="1"/>
      <c r="DR227" s="1"/>
      <c r="DS227" s="1"/>
      <c r="DT227" s="1"/>
    </row>
    <row r="228" spans="1:124" ht="15.75" hidden="1" customHeight="1" x14ac:dyDescent="0.25">
      <c r="A228" s="1" t="s">
        <v>274</v>
      </c>
      <c r="B228" s="15">
        <v>472</v>
      </c>
      <c r="C228" s="15" t="s">
        <v>146</v>
      </c>
      <c r="D228" s="16" t="s">
        <v>429</v>
      </c>
      <c r="E228" s="16">
        <v>-8.1160969999999999</v>
      </c>
      <c r="F228" s="16">
        <v>-34.915287999999997</v>
      </c>
      <c r="G228" s="16" t="s">
        <v>160</v>
      </c>
      <c r="H228" s="16" t="s">
        <v>136</v>
      </c>
      <c r="I228" s="16" t="s">
        <v>149</v>
      </c>
      <c r="J228" s="16" t="s">
        <v>137</v>
      </c>
      <c r="K228" s="16">
        <v>96</v>
      </c>
      <c r="L228" s="16" t="s">
        <v>138</v>
      </c>
      <c r="M228" s="16">
        <v>0</v>
      </c>
      <c r="N228" s="16"/>
      <c r="O228" s="16">
        <v>1</v>
      </c>
      <c r="P228" s="17">
        <v>2.39</v>
      </c>
      <c r="Q228" s="17">
        <v>8.33</v>
      </c>
      <c r="R228" s="16"/>
      <c r="S228" s="16"/>
      <c r="T228" s="16"/>
      <c r="U228" s="17">
        <v>2.5099999999999998</v>
      </c>
      <c r="V228" s="16">
        <v>0</v>
      </c>
      <c r="W228" s="16"/>
      <c r="X228" s="16"/>
      <c r="Y228" s="16">
        <v>0</v>
      </c>
      <c r="Z228" s="16">
        <v>0</v>
      </c>
      <c r="AA228" s="16" t="s">
        <v>139</v>
      </c>
      <c r="AB228" s="16" t="s">
        <v>140</v>
      </c>
      <c r="AC228" s="16">
        <v>36.880000000000003</v>
      </c>
      <c r="AD228" s="16">
        <v>8.33</v>
      </c>
      <c r="AE228" s="16">
        <v>1</v>
      </c>
      <c r="AF228" s="16">
        <v>1.9</v>
      </c>
      <c r="AG228" s="16">
        <v>2.74</v>
      </c>
      <c r="AH228" s="16"/>
      <c r="AI228" s="16"/>
      <c r="AJ228" s="16"/>
      <c r="AK228" s="16"/>
      <c r="AL228" s="16"/>
      <c r="AM228" s="16">
        <v>0</v>
      </c>
      <c r="AN228" s="16"/>
      <c r="AO228" s="16">
        <v>0</v>
      </c>
      <c r="AP228" s="16">
        <v>0</v>
      </c>
      <c r="AQ228" s="16">
        <v>0</v>
      </c>
      <c r="AR228" s="17" t="s">
        <v>136</v>
      </c>
      <c r="AS228" s="19">
        <f t="shared" si="3"/>
        <v>0</v>
      </c>
      <c r="AT228" s="19"/>
      <c r="AU228" s="19">
        <f>VLOOKUP(G228,ABNT5101!$I$3:$J$9,2)</f>
        <v>10</v>
      </c>
      <c r="AV228" s="19">
        <f>VLOOKUP(G228,ABNT5101!$I$3:$M$9,5)</f>
        <v>0.18</v>
      </c>
      <c r="AW228" s="17" t="str">
        <f>_xlfn.XLOOKUP(G228,ABNT5101!I:I,ABNT5101!L:L)</f>
        <v>-</v>
      </c>
      <c r="AX228" s="17">
        <f>_xlfn.XLOOKUP(G228,ABNT5101!$I:$I,ABNT5101!M:M)</f>
        <v>0.18</v>
      </c>
      <c r="AY228" s="17" t="str">
        <f>_xlfn.XLOOKUP(G228,ABNT5101!$I:$I,ABNT5101!N:N)</f>
        <v>-</v>
      </c>
      <c r="AZ228" s="17">
        <f>_xlfn.XLOOKUP(G228,ABNT5101!$I:$I,ABNT5101!O:O)</f>
        <v>16</v>
      </c>
      <c r="BA228" s="20" t="str">
        <f t="shared" si="4"/>
        <v>NÃO ATENDE</v>
      </c>
      <c r="BB228" s="21">
        <f t="shared" ref="BB228:BC228" si="266">BE228/AU228-1</f>
        <v>-1</v>
      </c>
      <c r="BC228" s="21">
        <f t="shared" si="266"/>
        <v>-1</v>
      </c>
      <c r="BD228" s="21" t="str">
        <f t="shared" si="6"/>
        <v>-</v>
      </c>
      <c r="BE228" s="22"/>
      <c r="BF228" s="22"/>
      <c r="BG228" s="22"/>
      <c r="BH228" s="22"/>
      <c r="BI228" s="23"/>
      <c r="BJ228" s="22"/>
      <c r="BK228" s="20" t="str">
        <f t="shared" si="7"/>
        <v>NÃO ATENDE</v>
      </c>
      <c r="BL228" s="20" t="str">
        <f t="shared" si="8"/>
        <v>NÃO ATENDE</v>
      </c>
      <c r="BM228" s="20" t="str">
        <f t="shared" si="9"/>
        <v>NÃO ATENDE</v>
      </c>
      <c r="BN228" s="20" t="str">
        <f t="shared" si="10"/>
        <v>ATENDE</v>
      </c>
      <c r="BO228" s="24" t="str">
        <f t="shared" si="11"/>
        <v>C4</v>
      </c>
      <c r="BP228" s="24" t="str">
        <f t="shared" si="80"/>
        <v>P5</v>
      </c>
      <c r="BQ228" s="25">
        <f t="shared" si="13"/>
        <v>-1</v>
      </c>
      <c r="BR228" s="22"/>
      <c r="BS228" s="22"/>
      <c r="BT228" s="24">
        <f>IF(BP228="-","-",_xlfn.XLOOKUP(BP228,ABNT5101!$B$4:$B$9,ABNT5101!$C$4:$C$9))</f>
        <v>5</v>
      </c>
      <c r="BU228" s="24">
        <f>IF(BP228="-","-",_xlfn.XLOOKUP(BP228,ABNT5101!$B$4:$B$9,ABNT5101!$D$4:$D$9))</f>
        <v>1</v>
      </c>
      <c r="BV228" s="20" t="str">
        <f t="shared" si="14"/>
        <v>NÃO ATENDE</v>
      </c>
      <c r="BW228" s="20" t="str">
        <f t="shared" si="15"/>
        <v>NÃO ATENDE</v>
      </c>
      <c r="BX228" s="20" t="str">
        <f t="shared" si="16"/>
        <v>NÃO ATENDE</v>
      </c>
      <c r="BY228" s="24" t="s">
        <v>136</v>
      </c>
      <c r="BZ228" s="25" t="e">
        <f t="shared" si="31"/>
        <v>#VALUE!</v>
      </c>
      <c r="CA228" s="24"/>
      <c r="CB228" s="24"/>
      <c r="CC228" s="20" t="str">
        <f>IF(BY228="-","-",_xlfn.XLOOKUP(BY228,ABNT5101!$B$4:$B$9,ABNT5101!$C$4:$C$9))</f>
        <v>-</v>
      </c>
      <c r="CD228" s="24" t="str">
        <f>IF(BY228="-","-",_xlfn.XLOOKUP(BY228,ABNT5101!$B$4:$B$9,ABNT5101!$D$4:$D$9))</f>
        <v>-</v>
      </c>
      <c r="CE228" s="20" t="str">
        <f t="shared" si="18"/>
        <v>-</v>
      </c>
      <c r="CF228" s="20" t="str">
        <f t="shared" si="19"/>
        <v>-</v>
      </c>
      <c r="CG228" s="20" t="str">
        <f t="shared" si="20"/>
        <v>-</v>
      </c>
      <c r="CH228" s="26" t="e">
        <f>_xlfn.XLOOKUP(CI228,'Banco de dados'!$B:$B,'Banco de dados'!$D:$D)</f>
        <v>#N/A</v>
      </c>
      <c r="CI228" s="27"/>
      <c r="CJ228" s="26" t="e">
        <f>_xlfn.XLOOKUP(CI228,'Banco de dados'!$B:$B,'Banco de dados'!$E:$E)</f>
        <v>#N/A</v>
      </c>
      <c r="CK228" s="26"/>
      <c r="CL228" s="26" t="e">
        <f>IF(CK228="-","-",_xlfn.XLOOKUP(CK228,'Banco de dados'!$B:$B,'Banco de dados'!$E:$E))</f>
        <v>#N/A</v>
      </c>
      <c r="CM228" s="28">
        <f t="shared" si="21"/>
        <v>1</v>
      </c>
      <c r="CN228" s="26" t="e">
        <f>_xlfn.XLOOKUP(CI228,'Banco de dados'!$B:$B,'Banco de dados'!$H:$H)</f>
        <v>#N/A</v>
      </c>
      <c r="CO228" s="26" t="e">
        <f t="array" aca="1" ref="CO228" ca="1">_xludf.XLOOKUP(CK228,'Banco de dados'!$B:$B,'Banco de dados'!$H:$H)</f>
        <v>#NAME?</v>
      </c>
      <c r="CP228" s="26" t="e">
        <f t="array" aca="1" ref="CP228" ca="1">_xludf.XLOOKUP(CI228,'Banco de dados'!$B:$B,'Banco de dados'!$F:$F)</f>
        <v>#NAME?</v>
      </c>
      <c r="CQ228" s="26" t="e">
        <f t="array" aca="1" ref="CQ228" ca="1">_xludf.XLOOKUP(CK228,'Banco de dados'!$B:$B,'Banco de dados'!$F:$F)</f>
        <v>#NAME?</v>
      </c>
      <c r="CR228" s="27">
        <v>470</v>
      </c>
      <c r="CS228" s="27"/>
      <c r="CT228" s="26" t="str">
        <f>IF(AG228=0.5,"Suporte",IF(AND(AG228&gt;='Braços de IP'!$B$9,AG228&lt;='Braços de IP'!$D$9),'Braços de IP'!$E$9,IF(AND(AG228&gt;='Braços de IP'!$B$10,AG228&lt;='Braços de IP'!$D$10),'Braços de IP'!$E$10,IF(AND(AG228&gt;='Braços de IP'!$B$11,AG228&lt;='Braços de IP'!$D$11),'Braços de IP'!$E$11,IF(AND(AG228&gt;='Braços de IP'!$B$12,AG228&lt;='Braços de IP'!$D$12),'Braços de IP'!$E$12,IF(AND(AG228&gt;='Braços de IP'!$B$13,AG228&lt;='Braços de IP'!$D$13),'Braços de IP'!$E$13,IF(AND(AG228&gt;='Braços de IP'!$B$14,AG228&lt;='Braços de IP'!$D$14),'Braços de IP'!$E$14,"ERRO")))))))</f>
        <v>Longo I</v>
      </c>
      <c r="CU228" s="27"/>
      <c r="CV228" s="26" t="str">
        <f>IF($CU228="","",VLOOKUP($CU228,'Braços de IP'!$E$9:$I$15,2,0))</f>
        <v/>
      </c>
      <c r="CW228" s="29" t="str">
        <f>IF($CU228="","",VLOOKUP($CU228,'Braços de IP'!$E$9:$I$15,5,0))</f>
        <v/>
      </c>
      <c r="CX228" s="26"/>
      <c r="CY228" s="26"/>
      <c r="CZ228" s="26"/>
      <c r="DA228" s="26"/>
      <c r="DB228" s="26"/>
      <c r="DC228" s="26"/>
      <c r="DD228" s="30" t="e">
        <f t="shared" si="22"/>
        <v>#N/A</v>
      </c>
      <c r="DE228" s="31">
        <f t="shared" si="23"/>
        <v>96</v>
      </c>
      <c r="DF228" s="30" t="e">
        <f t="shared" si="24"/>
        <v>#N/A</v>
      </c>
      <c r="DG228" s="32" t="e">
        <f t="shared" si="25"/>
        <v>#N/A</v>
      </c>
      <c r="DH228" s="33" t="s">
        <v>143</v>
      </c>
      <c r="DI228" s="34"/>
      <c r="DJ228" s="35"/>
      <c r="DK228" s="16" t="s">
        <v>144</v>
      </c>
      <c r="DL228" s="16"/>
      <c r="DM228" s="1"/>
      <c r="DN228" s="1"/>
      <c r="DO228" s="1"/>
      <c r="DP228" s="1"/>
      <c r="DQ228" s="1"/>
      <c r="DR228" s="1"/>
      <c r="DS228" s="1"/>
      <c r="DT228" s="1"/>
    </row>
    <row r="229" spans="1:124" ht="15.75" hidden="1" customHeight="1" x14ac:dyDescent="0.25">
      <c r="A229" s="1" t="s">
        <v>274</v>
      </c>
      <c r="B229" s="15">
        <v>472</v>
      </c>
      <c r="C229" s="15" t="s">
        <v>146</v>
      </c>
      <c r="D229" s="16" t="s">
        <v>429</v>
      </c>
      <c r="E229" s="16">
        <v>-8.1160969999999999</v>
      </c>
      <c r="F229" s="16">
        <v>-34.915287999999997</v>
      </c>
      <c r="G229" s="16" t="s">
        <v>160</v>
      </c>
      <c r="H229" s="16" t="s">
        <v>136</v>
      </c>
      <c r="I229" s="16" t="s">
        <v>149</v>
      </c>
      <c r="J229" s="16" t="s">
        <v>137</v>
      </c>
      <c r="K229" s="16">
        <v>96</v>
      </c>
      <c r="L229" s="16" t="s">
        <v>138</v>
      </c>
      <c r="M229" s="16">
        <v>0</v>
      </c>
      <c r="N229" s="16"/>
      <c r="O229" s="16">
        <v>1</v>
      </c>
      <c r="P229" s="17">
        <v>2.39</v>
      </c>
      <c r="Q229" s="17">
        <v>8.33</v>
      </c>
      <c r="R229" s="16"/>
      <c r="S229" s="16"/>
      <c r="T229" s="16"/>
      <c r="U229" s="17">
        <v>2.5099999999999998</v>
      </c>
      <c r="V229" s="16">
        <v>0</v>
      </c>
      <c r="W229" s="16"/>
      <c r="X229" s="16"/>
      <c r="Y229" s="16">
        <v>0</v>
      </c>
      <c r="Z229" s="16">
        <v>0</v>
      </c>
      <c r="AA229" s="16" t="s">
        <v>139</v>
      </c>
      <c r="AB229" s="16" t="s">
        <v>140</v>
      </c>
      <c r="AC229" s="16">
        <v>36.880000000000003</v>
      </c>
      <c r="AD229" s="16">
        <v>8.33</v>
      </c>
      <c r="AE229" s="16">
        <v>1</v>
      </c>
      <c r="AF229" s="16">
        <v>1.9</v>
      </c>
      <c r="AG229" s="16">
        <v>2.74</v>
      </c>
      <c r="AH229" s="16"/>
      <c r="AI229" s="16"/>
      <c r="AJ229" s="16"/>
      <c r="AK229" s="16"/>
      <c r="AL229" s="16"/>
      <c r="AM229" s="16">
        <v>0</v>
      </c>
      <c r="AN229" s="16"/>
      <c r="AO229" s="16">
        <v>0</v>
      </c>
      <c r="AP229" s="16">
        <v>0</v>
      </c>
      <c r="AQ229" s="16">
        <v>0</v>
      </c>
      <c r="AR229" s="17" t="s">
        <v>136</v>
      </c>
      <c r="AS229" s="19">
        <f t="shared" si="3"/>
        <v>0</v>
      </c>
      <c r="AT229" s="19"/>
      <c r="AU229" s="19">
        <f>VLOOKUP(G229,ABNT5101!$I$3:$J$9,2)</f>
        <v>10</v>
      </c>
      <c r="AV229" s="19">
        <f>VLOOKUP(G229,ABNT5101!$I$3:$M$9,5)</f>
        <v>0.18</v>
      </c>
      <c r="AW229" s="17" t="str">
        <f>_xlfn.XLOOKUP(G229,ABNT5101!I:I,ABNT5101!L:L)</f>
        <v>-</v>
      </c>
      <c r="AX229" s="17">
        <f>_xlfn.XLOOKUP(G229,ABNT5101!$I:$I,ABNT5101!M:M)</f>
        <v>0.18</v>
      </c>
      <c r="AY229" s="17" t="str">
        <f>_xlfn.XLOOKUP(G229,ABNT5101!$I:$I,ABNT5101!N:N)</f>
        <v>-</v>
      </c>
      <c r="AZ229" s="17">
        <f>_xlfn.XLOOKUP(G229,ABNT5101!$I:$I,ABNT5101!O:O)</f>
        <v>16</v>
      </c>
      <c r="BA229" s="20" t="str">
        <f t="shared" si="4"/>
        <v>NÃO ATENDE</v>
      </c>
      <c r="BB229" s="21">
        <f t="shared" ref="BB229:BC229" si="267">BE229/AU229-1</f>
        <v>-1</v>
      </c>
      <c r="BC229" s="21">
        <f t="shared" si="267"/>
        <v>-1</v>
      </c>
      <c r="BD229" s="21" t="str">
        <f t="shared" si="6"/>
        <v>-</v>
      </c>
      <c r="BE229" s="22"/>
      <c r="BF229" s="22"/>
      <c r="BG229" s="22"/>
      <c r="BH229" s="22"/>
      <c r="BI229" s="23"/>
      <c r="BJ229" s="22"/>
      <c r="BK229" s="20" t="str">
        <f t="shared" si="7"/>
        <v>NÃO ATENDE</v>
      </c>
      <c r="BL229" s="20" t="str">
        <f t="shared" si="8"/>
        <v>NÃO ATENDE</v>
      </c>
      <c r="BM229" s="20" t="str">
        <f t="shared" si="9"/>
        <v>NÃO ATENDE</v>
      </c>
      <c r="BN229" s="20" t="str">
        <f t="shared" si="10"/>
        <v>ATENDE</v>
      </c>
      <c r="BO229" s="24" t="str">
        <f t="shared" si="11"/>
        <v>C4</v>
      </c>
      <c r="BP229" s="24" t="str">
        <f t="shared" si="80"/>
        <v>P5</v>
      </c>
      <c r="BQ229" s="25">
        <f t="shared" si="13"/>
        <v>-1</v>
      </c>
      <c r="BR229" s="22"/>
      <c r="BS229" s="22"/>
      <c r="BT229" s="24">
        <f>IF(BP229="-","-",_xlfn.XLOOKUP(BP229,ABNT5101!$B$4:$B$9,ABNT5101!$C$4:$C$9))</f>
        <v>5</v>
      </c>
      <c r="BU229" s="24">
        <f>IF(BP229="-","-",_xlfn.XLOOKUP(BP229,ABNT5101!$B$4:$B$9,ABNT5101!$D$4:$D$9))</f>
        <v>1</v>
      </c>
      <c r="BV229" s="20" t="str">
        <f t="shared" si="14"/>
        <v>NÃO ATENDE</v>
      </c>
      <c r="BW229" s="20" t="str">
        <f t="shared" si="15"/>
        <v>NÃO ATENDE</v>
      </c>
      <c r="BX229" s="20" t="str">
        <f t="shared" si="16"/>
        <v>NÃO ATENDE</v>
      </c>
      <c r="BY229" s="24" t="s">
        <v>136</v>
      </c>
      <c r="BZ229" s="25" t="e">
        <f t="shared" si="31"/>
        <v>#VALUE!</v>
      </c>
      <c r="CA229" s="24"/>
      <c r="CB229" s="24"/>
      <c r="CC229" s="20" t="str">
        <f>IF(BY229="-","-",_xlfn.XLOOKUP(BY229,ABNT5101!$B$4:$B$9,ABNT5101!$C$4:$C$9))</f>
        <v>-</v>
      </c>
      <c r="CD229" s="24" t="str">
        <f>IF(BY229="-","-",_xlfn.XLOOKUP(BY229,ABNT5101!$B$4:$B$9,ABNT5101!$D$4:$D$9))</f>
        <v>-</v>
      </c>
      <c r="CE229" s="20" t="str">
        <f t="shared" si="18"/>
        <v>-</v>
      </c>
      <c r="CF229" s="20" t="str">
        <f t="shared" si="19"/>
        <v>-</v>
      </c>
      <c r="CG229" s="20" t="str">
        <f t="shared" si="20"/>
        <v>-</v>
      </c>
      <c r="CH229" s="26" t="e">
        <f>_xlfn.XLOOKUP(CI229,'Banco de dados'!$B:$B,'Banco de dados'!$D:$D)</f>
        <v>#N/A</v>
      </c>
      <c r="CI229" s="27"/>
      <c r="CJ229" s="26" t="e">
        <f>_xlfn.XLOOKUP(CI229,'Banco de dados'!$B:$B,'Banco de dados'!$E:$E)</f>
        <v>#N/A</v>
      </c>
      <c r="CK229" s="26"/>
      <c r="CL229" s="26" t="e">
        <f>IF(CK229="-","-",_xlfn.XLOOKUP(CK229,'Banco de dados'!$B:$B,'Banco de dados'!$E:$E))</f>
        <v>#N/A</v>
      </c>
      <c r="CM229" s="28">
        <f t="shared" si="21"/>
        <v>1</v>
      </c>
      <c r="CN229" s="26" t="e">
        <f>_xlfn.XLOOKUP(CI229,'Banco de dados'!$B:$B,'Banco de dados'!$H:$H)</f>
        <v>#N/A</v>
      </c>
      <c r="CO229" s="26" t="e">
        <f t="array" aca="1" ref="CO229" ca="1">_xludf.XLOOKUP(CK229,'Banco de dados'!$B:$B,'Banco de dados'!$H:$H)</f>
        <v>#NAME?</v>
      </c>
      <c r="CP229" s="26" t="e">
        <f t="array" aca="1" ref="CP229" ca="1">_xludf.XLOOKUP(CI229,'Banco de dados'!$B:$B,'Banco de dados'!$F:$F)</f>
        <v>#NAME?</v>
      </c>
      <c r="CQ229" s="26" t="e">
        <f t="array" aca="1" ref="CQ229" ca="1">_xludf.XLOOKUP(CK229,'Banco de dados'!$B:$B,'Banco de dados'!$F:$F)</f>
        <v>#NAME?</v>
      </c>
      <c r="CR229" s="27">
        <v>471</v>
      </c>
      <c r="CS229" s="27"/>
      <c r="CT229" s="26" t="str">
        <f>IF(AG229=0.5,"Suporte",IF(AND(AG229&gt;='Braços de IP'!$B$9,AG229&lt;='Braços de IP'!$D$9),'Braços de IP'!$E$9,IF(AND(AG229&gt;='Braços de IP'!$B$10,AG229&lt;='Braços de IP'!$D$10),'Braços de IP'!$E$10,IF(AND(AG229&gt;='Braços de IP'!$B$11,AG229&lt;='Braços de IP'!$D$11),'Braços de IP'!$E$11,IF(AND(AG229&gt;='Braços de IP'!$B$12,AG229&lt;='Braços de IP'!$D$12),'Braços de IP'!$E$12,IF(AND(AG229&gt;='Braços de IP'!$B$13,AG229&lt;='Braços de IP'!$D$13),'Braços de IP'!$E$13,IF(AND(AG229&gt;='Braços de IP'!$B$14,AG229&lt;='Braços de IP'!$D$14),'Braços de IP'!$E$14,"ERRO")))))))</f>
        <v>Longo I</v>
      </c>
      <c r="CU229" s="27"/>
      <c r="CV229" s="26" t="str">
        <f>IF($CU229="","",VLOOKUP($CU229,'Braços de IP'!$E$9:$I$15,2,0))</f>
        <v/>
      </c>
      <c r="CW229" s="29" t="str">
        <f>IF($CU229="","",VLOOKUP($CU229,'Braços de IP'!$E$9:$I$15,5,0))</f>
        <v/>
      </c>
      <c r="CX229" s="26"/>
      <c r="CY229" s="26"/>
      <c r="CZ229" s="26"/>
      <c r="DA229" s="26"/>
      <c r="DB229" s="26"/>
      <c r="DC229" s="26"/>
      <c r="DD229" s="30" t="e">
        <f t="shared" si="22"/>
        <v>#N/A</v>
      </c>
      <c r="DE229" s="31">
        <f t="shared" si="23"/>
        <v>96</v>
      </c>
      <c r="DF229" s="30" t="e">
        <f t="shared" si="24"/>
        <v>#N/A</v>
      </c>
      <c r="DG229" s="32" t="e">
        <f t="shared" si="25"/>
        <v>#N/A</v>
      </c>
      <c r="DH229" s="33" t="s">
        <v>143</v>
      </c>
      <c r="DI229" s="34"/>
      <c r="DJ229" s="35"/>
      <c r="DK229" s="16" t="s">
        <v>144</v>
      </c>
      <c r="DL229" s="16"/>
      <c r="DM229" s="1"/>
      <c r="DN229" s="1"/>
      <c r="DO229" s="1"/>
      <c r="DP229" s="1"/>
      <c r="DQ229" s="1"/>
      <c r="DR229" s="1"/>
      <c r="DS229" s="1"/>
      <c r="DT229" s="1"/>
    </row>
    <row r="230" spans="1:124" ht="15.75" hidden="1" customHeight="1" x14ac:dyDescent="0.25">
      <c r="A230" s="1" t="s">
        <v>274</v>
      </c>
      <c r="B230" s="15">
        <v>473</v>
      </c>
      <c r="C230" s="15" t="s">
        <v>146</v>
      </c>
      <c r="D230" s="16" t="s">
        <v>430</v>
      </c>
      <c r="E230" s="16">
        <v>-8.1234389999999994</v>
      </c>
      <c r="F230" s="16">
        <v>-34.906517999999998</v>
      </c>
      <c r="G230" s="16" t="s">
        <v>160</v>
      </c>
      <c r="H230" s="16" t="s">
        <v>136</v>
      </c>
      <c r="I230" s="16" t="s">
        <v>135</v>
      </c>
      <c r="J230" s="16" t="s">
        <v>137</v>
      </c>
      <c r="K230" s="16">
        <v>96</v>
      </c>
      <c r="L230" s="16" t="s">
        <v>138</v>
      </c>
      <c r="M230" s="16">
        <v>0</v>
      </c>
      <c r="N230" s="16"/>
      <c r="O230" s="16">
        <v>1</v>
      </c>
      <c r="P230" s="17">
        <v>1.61</v>
      </c>
      <c r="Q230" s="17">
        <v>4.62</v>
      </c>
      <c r="R230" s="16"/>
      <c r="S230" s="16"/>
      <c r="T230" s="16"/>
      <c r="U230" s="17">
        <v>1.61</v>
      </c>
      <c r="V230" s="16">
        <v>0</v>
      </c>
      <c r="W230" s="16"/>
      <c r="X230" s="16"/>
      <c r="Y230" s="16">
        <v>4.59</v>
      </c>
      <c r="Z230" s="16">
        <v>0</v>
      </c>
      <c r="AA230" s="16" t="s">
        <v>139</v>
      </c>
      <c r="AB230" s="16" t="s">
        <v>140</v>
      </c>
      <c r="AC230" s="16">
        <v>41.3</v>
      </c>
      <c r="AD230" s="16">
        <v>5.98</v>
      </c>
      <c r="AE230" s="16">
        <v>1</v>
      </c>
      <c r="AF230" s="16">
        <v>-0.32</v>
      </c>
      <c r="AG230" s="16">
        <v>2.2599999999999998</v>
      </c>
      <c r="AH230" s="16"/>
      <c r="AI230" s="16"/>
      <c r="AJ230" s="16"/>
      <c r="AK230" s="16"/>
      <c r="AL230" s="16"/>
      <c r="AM230" s="16">
        <v>0</v>
      </c>
      <c r="AN230" s="16"/>
      <c r="AO230" s="16">
        <v>0</v>
      </c>
      <c r="AP230" s="16">
        <v>0</v>
      </c>
      <c r="AQ230" s="16">
        <v>0</v>
      </c>
      <c r="AR230" s="17" t="s">
        <v>136</v>
      </c>
      <c r="AS230" s="19">
        <f t="shared" si="3"/>
        <v>0</v>
      </c>
      <c r="AT230" s="19"/>
      <c r="AU230" s="19">
        <f>VLOOKUP(G230,ABNT5101!$I$3:$J$9,2)</f>
        <v>10</v>
      </c>
      <c r="AV230" s="19">
        <f>VLOOKUP(G230,ABNT5101!$I$3:$M$9,5)</f>
        <v>0.18</v>
      </c>
      <c r="AW230" s="17" t="str">
        <f>_xlfn.XLOOKUP(G230,ABNT5101!I:I,ABNT5101!L:L)</f>
        <v>-</v>
      </c>
      <c r="AX230" s="17">
        <f>_xlfn.XLOOKUP(G230,ABNT5101!$I:$I,ABNT5101!M:M)</f>
        <v>0.18</v>
      </c>
      <c r="AY230" s="17" t="str">
        <f>_xlfn.XLOOKUP(G230,ABNT5101!$I:$I,ABNT5101!N:N)</f>
        <v>-</v>
      </c>
      <c r="AZ230" s="17">
        <f>_xlfn.XLOOKUP(G230,ABNT5101!$I:$I,ABNT5101!O:O)</f>
        <v>16</v>
      </c>
      <c r="BA230" s="20" t="str">
        <f t="shared" si="4"/>
        <v>NÃO ATENDE</v>
      </c>
      <c r="BB230" s="21">
        <f t="shared" ref="BB230:BC230" si="268">BE230/AU230-1</f>
        <v>-1</v>
      </c>
      <c r="BC230" s="21">
        <f t="shared" si="268"/>
        <v>-1</v>
      </c>
      <c r="BD230" s="21" t="str">
        <f t="shared" si="6"/>
        <v>-</v>
      </c>
      <c r="BE230" s="22"/>
      <c r="BF230" s="22"/>
      <c r="BG230" s="22"/>
      <c r="BH230" s="22"/>
      <c r="BI230" s="23"/>
      <c r="BJ230" s="22"/>
      <c r="BK230" s="20" t="str">
        <f t="shared" si="7"/>
        <v>NÃO ATENDE</v>
      </c>
      <c r="BL230" s="20" t="str">
        <f t="shared" si="8"/>
        <v>NÃO ATENDE</v>
      </c>
      <c r="BM230" s="20" t="str">
        <f t="shared" si="9"/>
        <v>NÃO ATENDE</v>
      </c>
      <c r="BN230" s="20" t="str">
        <f t="shared" si="10"/>
        <v>ATENDE</v>
      </c>
      <c r="BO230" s="24" t="str">
        <f t="shared" si="11"/>
        <v>C4</v>
      </c>
      <c r="BP230" s="24" t="str">
        <f t="shared" si="80"/>
        <v>P6</v>
      </c>
      <c r="BQ230" s="25">
        <f t="shared" si="13"/>
        <v>-1</v>
      </c>
      <c r="BR230" s="22"/>
      <c r="BS230" s="22"/>
      <c r="BT230" s="24">
        <f>IF(BP230="-","-",_xlfn.XLOOKUP(BP230,ABNT5101!$B$4:$B$9,ABNT5101!$C$4:$C$9))</f>
        <v>3</v>
      </c>
      <c r="BU230" s="24">
        <f>IF(BP230="-","-",_xlfn.XLOOKUP(BP230,ABNT5101!$B$4:$B$9,ABNT5101!$D$4:$D$9))</f>
        <v>0.6</v>
      </c>
      <c r="BV230" s="20" t="str">
        <f t="shared" si="14"/>
        <v>NÃO ATENDE</v>
      </c>
      <c r="BW230" s="20" t="str">
        <f t="shared" si="15"/>
        <v>NÃO ATENDE</v>
      </c>
      <c r="BX230" s="20" t="str">
        <f t="shared" si="16"/>
        <v>NÃO ATENDE</v>
      </c>
      <c r="BY230" s="24" t="s">
        <v>136</v>
      </c>
      <c r="BZ230" s="25" t="e">
        <f t="shared" si="31"/>
        <v>#VALUE!</v>
      </c>
      <c r="CA230" s="24"/>
      <c r="CB230" s="24"/>
      <c r="CC230" s="20" t="str">
        <f>IF(BY230="-","-",_xlfn.XLOOKUP(BY230,ABNT5101!$B$4:$B$9,ABNT5101!$C$4:$C$9))</f>
        <v>-</v>
      </c>
      <c r="CD230" s="24" t="str">
        <f>IF(BY230="-","-",_xlfn.XLOOKUP(BY230,ABNT5101!$B$4:$B$9,ABNT5101!$D$4:$D$9))</f>
        <v>-</v>
      </c>
      <c r="CE230" s="20" t="str">
        <f t="shared" si="18"/>
        <v>-</v>
      </c>
      <c r="CF230" s="20" t="str">
        <f t="shared" si="19"/>
        <v>-</v>
      </c>
      <c r="CG230" s="20" t="str">
        <f t="shared" si="20"/>
        <v>-</v>
      </c>
      <c r="CH230" s="26" t="e">
        <f>_xlfn.XLOOKUP(CI230,'Banco de dados'!$B:$B,'Banco de dados'!$D:$D)</f>
        <v>#N/A</v>
      </c>
      <c r="CI230" s="27"/>
      <c r="CJ230" s="26" t="e">
        <f>_xlfn.XLOOKUP(CI230,'Banco de dados'!$B:$B,'Banco de dados'!$E:$E)</f>
        <v>#N/A</v>
      </c>
      <c r="CK230" s="26"/>
      <c r="CL230" s="26" t="e">
        <f>IF(CK230="-","-",_xlfn.XLOOKUP(CK230,'Banco de dados'!$B:$B,'Banco de dados'!$E:$E))</f>
        <v>#N/A</v>
      </c>
      <c r="CM230" s="28">
        <f t="shared" si="21"/>
        <v>1</v>
      </c>
      <c r="CN230" s="26" t="e">
        <f>_xlfn.XLOOKUP(CI230,'Banco de dados'!$B:$B,'Banco de dados'!$H:$H)</f>
        <v>#N/A</v>
      </c>
      <c r="CO230" s="26" t="e">
        <f t="array" aca="1" ref="CO230" ca="1">_xludf.XLOOKUP(CK230,'Banco de dados'!$B:$B,'Banco de dados'!$H:$H)</f>
        <v>#NAME?</v>
      </c>
      <c r="CP230" s="26" t="e">
        <f t="array" aca="1" ref="CP230" ca="1">_xludf.XLOOKUP(CI230,'Banco de dados'!$B:$B,'Banco de dados'!$F:$F)</f>
        <v>#NAME?</v>
      </c>
      <c r="CQ230" s="26" t="e">
        <f t="array" aca="1" ref="CQ230" ca="1">_xludf.XLOOKUP(CK230,'Banco de dados'!$B:$B,'Banco de dados'!$F:$F)</f>
        <v>#NAME?</v>
      </c>
      <c r="CR230" s="27">
        <v>472</v>
      </c>
      <c r="CS230" s="27"/>
      <c r="CT230" s="26" t="str">
        <f>IF(AG230=0.5,"Suporte",IF(AND(AG230&gt;='Braços de IP'!$B$9,AG230&lt;='Braços de IP'!$D$9),'Braços de IP'!$E$9,IF(AND(AG230&gt;='Braços de IP'!$B$10,AG230&lt;='Braços de IP'!$D$10),'Braços de IP'!$E$10,IF(AND(AG230&gt;='Braços de IP'!$B$11,AG230&lt;='Braços de IP'!$D$11),'Braços de IP'!$E$11,IF(AND(AG230&gt;='Braços de IP'!$B$12,AG230&lt;='Braços de IP'!$D$12),'Braços de IP'!$E$12,IF(AND(AG230&gt;='Braços de IP'!$B$13,AG230&lt;='Braços de IP'!$D$13),'Braços de IP'!$E$13,IF(AND(AG230&gt;='Braços de IP'!$B$14,AG230&lt;='Braços de IP'!$D$14),'Braços de IP'!$E$14,"ERRO")))))))</f>
        <v>Médio II</v>
      </c>
      <c r="CU230" s="27"/>
      <c r="CV230" s="26" t="str">
        <f>IF($CU230="","",VLOOKUP($CU230,'Braços de IP'!$E$9:$I$15,2,0))</f>
        <v/>
      </c>
      <c r="CW230" s="29" t="str">
        <f>IF($CU230="","",VLOOKUP($CU230,'Braços de IP'!$E$9:$I$15,5,0))</f>
        <v/>
      </c>
      <c r="CX230" s="26"/>
      <c r="CY230" s="26"/>
      <c r="CZ230" s="26"/>
      <c r="DA230" s="26"/>
      <c r="DB230" s="26"/>
      <c r="DC230" s="26"/>
      <c r="DD230" s="30" t="e">
        <f t="shared" si="22"/>
        <v>#N/A</v>
      </c>
      <c r="DE230" s="31">
        <f t="shared" si="23"/>
        <v>96</v>
      </c>
      <c r="DF230" s="30" t="e">
        <f t="shared" si="24"/>
        <v>#N/A</v>
      </c>
      <c r="DG230" s="32" t="e">
        <f t="shared" si="25"/>
        <v>#N/A</v>
      </c>
      <c r="DH230" s="33" t="s">
        <v>143</v>
      </c>
      <c r="DI230" s="34"/>
      <c r="DJ230" s="35"/>
      <c r="DK230" s="16" t="s">
        <v>144</v>
      </c>
      <c r="DL230" s="16"/>
      <c r="DM230" s="1"/>
      <c r="DN230" s="1"/>
      <c r="DO230" s="1"/>
      <c r="DP230" s="1"/>
      <c r="DQ230" s="1"/>
      <c r="DR230" s="1"/>
      <c r="DS230" s="1"/>
      <c r="DT230" s="1"/>
    </row>
    <row r="231" spans="1:124" ht="15.75" hidden="1" customHeight="1" x14ac:dyDescent="0.25">
      <c r="A231" s="1" t="s">
        <v>274</v>
      </c>
      <c r="B231" s="15">
        <v>473</v>
      </c>
      <c r="C231" s="15" t="s">
        <v>146</v>
      </c>
      <c r="D231" s="16" t="s">
        <v>430</v>
      </c>
      <c r="E231" s="16">
        <v>-8.1234389999999994</v>
      </c>
      <c r="F231" s="16">
        <v>-34.906517999999998</v>
      </c>
      <c r="G231" s="16" t="s">
        <v>160</v>
      </c>
      <c r="H231" s="16" t="s">
        <v>136</v>
      </c>
      <c r="I231" s="16" t="s">
        <v>135</v>
      </c>
      <c r="J231" s="16" t="s">
        <v>137</v>
      </c>
      <c r="K231" s="16">
        <v>96</v>
      </c>
      <c r="L231" s="16" t="s">
        <v>138</v>
      </c>
      <c r="M231" s="16">
        <v>0</v>
      </c>
      <c r="N231" s="16"/>
      <c r="O231" s="16">
        <v>1</v>
      </c>
      <c r="P231" s="17">
        <v>1.61</v>
      </c>
      <c r="Q231" s="17">
        <v>4.62</v>
      </c>
      <c r="R231" s="16"/>
      <c r="S231" s="16"/>
      <c r="T231" s="16"/>
      <c r="U231" s="17">
        <v>1.61</v>
      </c>
      <c r="V231" s="16">
        <v>0</v>
      </c>
      <c r="W231" s="16"/>
      <c r="X231" s="16"/>
      <c r="Y231" s="16">
        <v>4.59</v>
      </c>
      <c r="Z231" s="16">
        <v>0</v>
      </c>
      <c r="AA231" s="16" t="s">
        <v>139</v>
      </c>
      <c r="AB231" s="16" t="s">
        <v>140</v>
      </c>
      <c r="AC231" s="16">
        <v>41.3</v>
      </c>
      <c r="AD231" s="16">
        <v>5.98</v>
      </c>
      <c r="AE231" s="16">
        <v>1</v>
      </c>
      <c r="AF231" s="16">
        <v>-0.32</v>
      </c>
      <c r="AG231" s="16">
        <v>2.2599999999999998</v>
      </c>
      <c r="AH231" s="16"/>
      <c r="AI231" s="16"/>
      <c r="AJ231" s="16"/>
      <c r="AK231" s="16"/>
      <c r="AL231" s="16"/>
      <c r="AM231" s="16">
        <v>0</v>
      </c>
      <c r="AN231" s="16"/>
      <c r="AO231" s="16">
        <v>0</v>
      </c>
      <c r="AP231" s="16">
        <v>0</v>
      </c>
      <c r="AQ231" s="16">
        <v>0</v>
      </c>
      <c r="AR231" s="17" t="s">
        <v>136</v>
      </c>
      <c r="AS231" s="19">
        <f t="shared" si="3"/>
        <v>0</v>
      </c>
      <c r="AT231" s="19"/>
      <c r="AU231" s="19">
        <f>VLOOKUP(G231,ABNT5101!$I$3:$J$9,2)</f>
        <v>10</v>
      </c>
      <c r="AV231" s="19">
        <f>VLOOKUP(G231,ABNT5101!$I$3:$M$9,5)</f>
        <v>0.18</v>
      </c>
      <c r="AW231" s="17" t="str">
        <f>_xlfn.XLOOKUP(G231,ABNT5101!I:I,ABNT5101!L:L)</f>
        <v>-</v>
      </c>
      <c r="AX231" s="17">
        <f>_xlfn.XLOOKUP(G231,ABNT5101!$I:$I,ABNT5101!M:M)</f>
        <v>0.18</v>
      </c>
      <c r="AY231" s="17" t="str">
        <f>_xlfn.XLOOKUP(G231,ABNT5101!$I:$I,ABNT5101!N:N)</f>
        <v>-</v>
      </c>
      <c r="AZ231" s="17">
        <f>_xlfn.XLOOKUP(G231,ABNT5101!$I:$I,ABNT5101!O:O)</f>
        <v>16</v>
      </c>
      <c r="BA231" s="20" t="str">
        <f t="shared" si="4"/>
        <v>NÃO ATENDE</v>
      </c>
      <c r="BB231" s="21">
        <f t="shared" ref="BB231:BC231" si="269">BE231/AU231-1</f>
        <v>-1</v>
      </c>
      <c r="BC231" s="21">
        <f t="shared" si="269"/>
        <v>-1</v>
      </c>
      <c r="BD231" s="21" t="str">
        <f t="shared" si="6"/>
        <v>-</v>
      </c>
      <c r="BE231" s="22"/>
      <c r="BF231" s="22"/>
      <c r="BG231" s="22"/>
      <c r="BH231" s="22"/>
      <c r="BI231" s="23"/>
      <c r="BJ231" s="22"/>
      <c r="BK231" s="20" t="str">
        <f t="shared" si="7"/>
        <v>NÃO ATENDE</v>
      </c>
      <c r="BL231" s="20" t="str">
        <f t="shared" si="8"/>
        <v>NÃO ATENDE</v>
      </c>
      <c r="BM231" s="20" t="str">
        <f t="shared" si="9"/>
        <v>NÃO ATENDE</v>
      </c>
      <c r="BN231" s="20" t="str">
        <f t="shared" si="10"/>
        <v>ATENDE</v>
      </c>
      <c r="BO231" s="24" t="str">
        <f t="shared" si="11"/>
        <v>C4</v>
      </c>
      <c r="BP231" s="24" t="str">
        <f t="shared" si="80"/>
        <v>P6</v>
      </c>
      <c r="BQ231" s="25">
        <f t="shared" si="13"/>
        <v>-1</v>
      </c>
      <c r="BR231" s="22"/>
      <c r="BS231" s="22"/>
      <c r="BT231" s="24">
        <f>IF(BP231="-","-",_xlfn.XLOOKUP(BP231,ABNT5101!$B$4:$B$9,ABNT5101!$C$4:$C$9))</f>
        <v>3</v>
      </c>
      <c r="BU231" s="24">
        <f>IF(BP231="-","-",_xlfn.XLOOKUP(BP231,ABNT5101!$B$4:$B$9,ABNT5101!$D$4:$D$9))</f>
        <v>0.6</v>
      </c>
      <c r="BV231" s="20" t="str">
        <f t="shared" si="14"/>
        <v>NÃO ATENDE</v>
      </c>
      <c r="BW231" s="20" t="str">
        <f t="shared" si="15"/>
        <v>NÃO ATENDE</v>
      </c>
      <c r="BX231" s="20" t="str">
        <f t="shared" si="16"/>
        <v>NÃO ATENDE</v>
      </c>
      <c r="BY231" s="24" t="s">
        <v>136</v>
      </c>
      <c r="BZ231" s="25" t="e">
        <f t="shared" si="31"/>
        <v>#VALUE!</v>
      </c>
      <c r="CA231" s="24"/>
      <c r="CB231" s="24"/>
      <c r="CC231" s="20" t="str">
        <f>IF(BY231="-","-",_xlfn.XLOOKUP(BY231,ABNT5101!$B$4:$B$9,ABNT5101!$C$4:$C$9))</f>
        <v>-</v>
      </c>
      <c r="CD231" s="24" t="str">
        <f>IF(BY231="-","-",_xlfn.XLOOKUP(BY231,ABNT5101!$B$4:$B$9,ABNT5101!$D$4:$D$9))</f>
        <v>-</v>
      </c>
      <c r="CE231" s="20" t="str">
        <f t="shared" si="18"/>
        <v>-</v>
      </c>
      <c r="CF231" s="20" t="str">
        <f t="shared" si="19"/>
        <v>-</v>
      </c>
      <c r="CG231" s="20" t="str">
        <f t="shared" si="20"/>
        <v>-</v>
      </c>
      <c r="CH231" s="26" t="e">
        <f>_xlfn.XLOOKUP(CI231,'Banco de dados'!$B:$B,'Banco de dados'!$D:$D)</f>
        <v>#N/A</v>
      </c>
      <c r="CI231" s="27"/>
      <c r="CJ231" s="26" t="e">
        <f>_xlfn.XLOOKUP(CI231,'Banco de dados'!$B:$B,'Banco de dados'!$E:$E)</f>
        <v>#N/A</v>
      </c>
      <c r="CK231" s="26"/>
      <c r="CL231" s="26" t="e">
        <f>IF(CK231="-","-",_xlfn.XLOOKUP(CK231,'Banco de dados'!$B:$B,'Banco de dados'!$E:$E))</f>
        <v>#N/A</v>
      </c>
      <c r="CM231" s="28">
        <f t="shared" si="21"/>
        <v>1</v>
      </c>
      <c r="CN231" s="26" t="e">
        <f>_xlfn.XLOOKUP(CI231,'Banco de dados'!$B:$B,'Banco de dados'!$H:$H)</f>
        <v>#N/A</v>
      </c>
      <c r="CO231" s="26" t="e">
        <f t="array" aca="1" ref="CO231" ca="1">_xludf.XLOOKUP(CK231,'Banco de dados'!$B:$B,'Banco de dados'!$H:$H)</f>
        <v>#NAME?</v>
      </c>
      <c r="CP231" s="26" t="e">
        <f t="array" aca="1" ref="CP231" ca="1">_xludf.XLOOKUP(CI231,'Banco de dados'!$B:$B,'Banco de dados'!$F:$F)</f>
        <v>#NAME?</v>
      </c>
      <c r="CQ231" s="26" t="e">
        <f t="array" aca="1" ref="CQ231" ca="1">_xludf.XLOOKUP(CK231,'Banco de dados'!$B:$B,'Banco de dados'!$F:$F)</f>
        <v>#NAME?</v>
      </c>
      <c r="CR231" s="27">
        <v>473</v>
      </c>
      <c r="CS231" s="27"/>
      <c r="CT231" s="26" t="str">
        <f>IF(AG231=0.5,"Suporte",IF(AND(AG231&gt;='Braços de IP'!$B$9,AG231&lt;='Braços de IP'!$D$9),'Braços de IP'!$E$9,IF(AND(AG231&gt;='Braços de IP'!$B$10,AG231&lt;='Braços de IP'!$D$10),'Braços de IP'!$E$10,IF(AND(AG231&gt;='Braços de IP'!$B$11,AG231&lt;='Braços de IP'!$D$11),'Braços de IP'!$E$11,IF(AND(AG231&gt;='Braços de IP'!$B$12,AG231&lt;='Braços de IP'!$D$12),'Braços de IP'!$E$12,IF(AND(AG231&gt;='Braços de IP'!$B$13,AG231&lt;='Braços de IP'!$D$13),'Braços de IP'!$E$13,IF(AND(AG231&gt;='Braços de IP'!$B$14,AG231&lt;='Braços de IP'!$D$14),'Braços de IP'!$E$14,"ERRO")))))))</f>
        <v>Médio II</v>
      </c>
      <c r="CU231" s="27"/>
      <c r="CV231" s="26" t="str">
        <f>IF($CU231="","",VLOOKUP($CU231,'Braços de IP'!$E$9:$I$15,2,0))</f>
        <v/>
      </c>
      <c r="CW231" s="29" t="str">
        <f>IF($CU231="","",VLOOKUP($CU231,'Braços de IP'!$E$9:$I$15,5,0))</f>
        <v/>
      </c>
      <c r="CX231" s="26"/>
      <c r="CY231" s="26"/>
      <c r="CZ231" s="26"/>
      <c r="DA231" s="26"/>
      <c r="DB231" s="26"/>
      <c r="DC231" s="26"/>
      <c r="DD231" s="30" t="e">
        <f t="shared" si="22"/>
        <v>#N/A</v>
      </c>
      <c r="DE231" s="31">
        <f t="shared" si="23"/>
        <v>96</v>
      </c>
      <c r="DF231" s="30" t="e">
        <f t="shared" si="24"/>
        <v>#N/A</v>
      </c>
      <c r="DG231" s="32" t="e">
        <f t="shared" si="25"/>
        <v>#N/A</v>
      </c>
      <c r="DH231" s="33" t="s">
        <v>143</v>
      </c>
      <c r="DI231" s="34"/>
      <c r="DJ231" s="35"/>
      <c r="DK231" s="16" t="s">
        <v>144</v>
      </c>
      <c r="DL231" s="16"/>
      <c r="DM231" s="1"/>
      <c r="DN231" s="1"/>
      <c r="DO231" s="1"/>
      <c r="DP231" s="1"/>
      <c r="DQ231" s="1"/>
      <c r="DR231" s="1"/>
      <c r="DS231" s="1"/>
      <c r="DT231" s="1"/>
    </row>
    <row r="232" spans="1:124" ht="15.75" hidden="1" customHeight="1" x14ac:dyDescent="0.25">
      <c r="A232" s="1" t="s">
        <v>274</v>
      </c>
      <c r="B232" s="15">
        <v>473</v>
      </c>
      <c r="C232" s="15" t="s">
        <v>146</v>
      </c>
      <c r="D232" s="16" t="s">
        <v>430</v>
      </c>
      <c r="E232" s="16">
        <v>-8.1234389999999994</v>
      </c>
      <c r="F232" s="16">
        <v>-34.906517999999998</v>
      </c>
      <c r="G232" s="16" t="s">
        <v>160</v>
      </c>
      <c r="H232" s="16" t="s">
        <v>136</v>
      </c>
      <c r="I232" s="16" t="s">
        <v>135</v>
      </c>
      <c r="J232" s="16" t="s">
        <v>137</v>
      </c>
      <c r="K232" s="16">
        <v>96</v>
      </c>
      <c r="L232" s="16" t="s">
        <v>138</v>
      </c>
      <c r="M232" s="16">
        <v>0</v>
      </c>
      <c r="N232" s="16"/>
      <c r="O232" s="16">
        <v>1</v>
      </c>
      <c r="P232" s="17">
        <v>1.61</v>
      </c>
      <c r="Q232" s="17">
        <v>4.62</v>
      </c>
      <c r="R232" s="16"/>
      <c r="S232" s="16"/>
      <c r="T232" s="16"/>
      <c r="U232" s="17">
        <v>1.61</v>
      </c>
      <c r="V232" s="16">
        <v>0</v>
      </c>
      <c r="W232" s="16"/>
      <c r="X232" s="16"/>
      <c r="Y232" s="16">
        <v>4.59</v>
      </c>
      <c r="Z232" s="16">
        <v>0</v>
      </c>
      <c r="AA232" s="16" t="s">
        <v>139</v>
      </c>
      <c r="AB232" s="16" t="s">
        <v>140</v>
      </c>
      <c r="AC232" s="16">
        <v>41.3</v>
      </c>
      <c r="AD232" s="16">
        <v>5.98</v>
      </c>
      <c r="AE232" s="16">
        <v>1</v>
      </c>
      <c r="AF232" s="16">
        <v>-0.32</v>
      </c>
      <c r="AG232" s="16">
        <v>2.2599999999999998</v>
      </c>
      <c r="AH232" s="16"/>
      <c r="AI232" s="16"/>
      <c r="AJ232" s="16"/>
      <c r="AK232" s="16"/>
      <c r="AL232" s="16"/>
      <c r="AM232" s="16">
        <v>0</v>
      </c>
      <c r="AN232" s="16"/>
      <c r="AO232" s="16">
        <v>0</v>
      </c>
      <c r="AP232" s="16">
        <v>0</v>
      </c>
      <c r="AQ232" s="16">
        <v>0</v>
      </c>
      <c r="AR232" s="17" t="s">
        <v>136</v>
      </c>
      <c r="AS232" s="19">
        <f t="shared" si="3"/>
        <v>0</v>
      </c>
      <c r="AT232" s="19"/>
      <c r="AU232" s="19">
        <f>VLOOKUP(G232,ABNT5101!$I$3:$J$9,2)</f>
        <v>10</v>
      </c>
      <c r="AV232" s="19">
        <f>VLOOKUP(G232,ABNT5101!$I$3:$M$9,5)</f>
        <v>0.18</v>
      </c>
      <c r="AW232" s="17" t="str">
        <f>_xlfn.XLOOKUP(G232,ABNT5101!I:I,ABNT5101!L:L)</f>
        <v>-</v>
      </c>
      <c r="AX232" s="17">
        <f>_xlfn.XLOOKUP(G232,ABNT5101!$I:$I,ABNT5101!M:M)</f>
        <v>0.18</v>
      </c>
      <c r="AY232" s="17" t="str">
        <f>_xlfn.XLOOKUP(G232,ABNT5101!$I:$I,ABNT5101!N:N)</f>
        <v>-</v>
      </c>
      <c r="AZ232" s="17">
        <f>_xlfn.XLOOKUP(G232,ABNT5101!$I:$I,ABNT5101!O:O)</f>
        <v>16</v>
      </c>
      <c r="BA232" s="20" t="str">
        <f t="shared" si="4"/>
        <v>NÃO ATENDE</v>
      </c>
      <c r="BB232" s="21">
        <f t="shared" ref="BB232:BC232" si="270">BE232/AU232-1</f>
        <v>-1</v>
      </c>
      <c r="BC232" s="21">
        <f t="shared" si="270"/>
        <v>-1</v>
      </c>
      <c r="BD232" s="21" t="str">
        <f t="shared" si="6"/>
        <v>-</v>
      </c>
      <c r="BE232" s="22"/>
      <c r="BF232" s="22"/>
      <c r="BG232" s="22"/>
      <c r="BH232" s="22"/>
      <c r="BI232" s="23"/>
      <c r="BJ232" s="22"/>
      <c r="BK232" s="20" t="str">
        <f t="shared" si="7"/>
        <v>NÃO ATENDE</v>
      </c>
      <c r="BL232" s="20" t="str">
        <f t="shared" si="8"/>
        <v>NÃO ATENDE</v>
      </c>
      <c r="BM232" s="20" t="str">
        <f t="shared" si="9"/>
        <v>NÃO ATENDE</v>
      </c>
      <c r="BN232" s="20" t="str">
        <f t="shared" si="10"/>
        <v>ATENDE</v>
      </c>
      <c r="BO232" s="24" t="str">
        <f t="shared" si="11"/>
        <v>C4</v>
      </c>
      <c r="BP232" s="24" t="str">
        <f t="shared" si="80"/>
        <v>P6</v>
      </c>
      <c r="BQ232" s="25">
        <f t="shared" si="13"/>
        <v>-1</v>
      </c>
      <c r="BR232" s="22"/>
      <c r="BS232" s="22"/>
      <c r="BT232" s="24">
        <f>IF(BP232="-","-",_xlfn.XLOOKUP(BP232,ABNT5101!$B$4:$B$9,ABNT5101!$C$4:$C$9))</f>
        <v>3</v>
      </c>
      <c r="BU232" s="24">
        <f>IF(BP232="-","-",_xlfn.XLOOKUP(BP232,ABNT5101!$B$4:$B$9,ABNT5101!$D$4:$D$9))</f>
        <v>0.6</v>
      </c>
      <c r="BV232" s="20" t="str">
        <f t="shared" si="14"/>
        <v>NÃO ATENDE</v>
      </c>
      <c r="BW232" s="20" t="str">
        <f t="shared" si="15"/>
        <v>NÃO ATENDE</v>
      </c>
      <c r="BX232" s="20" t="str">
        <f t="shared" si="16"/>
        <v>NÃO ATENDE</v>
      </c>
      <c r="BY232" s="24" t="s">
        <v>136</v>
      </c>
      <c r="BZ232" s="25" t="e">
        <f t="shared" si="31"/>
        <v>#VALUE!</v>
      </c>
      <c r="CA232" s="24"/>
      <c r="CB232" s="24"/>
      <c r="CC232" s="20" t="str">
        <f>IF(BY232="-","-",_xlfn.XLOOKUP(BY232,ABNT5101!$B$4:$B$9,ABNT5101!$C$4:$C$9))</f>
        <v>-</v>
      </c>
      <c r="CD232" s="24" t="str">
        <f>IF(BY232="-","-",_xlfn.XLOOKUP(BY232,ABNT5101!$B$4:$B$9,ABNT5101!$D$4:$D$9))</f>
        <v>-</v>
      </c>
      <c r="CE232" s="20" t="str">
        <f t="shared" si="18"/>
        <v>-</v>
      </c>
      <c r="CF232" s="20" t="str">
        <f t="shared" si="19"/>
        <v>-</v>
      </c>
      <c r="CG232" s="20" t="str">
        <f t="shared" si="20"/>
        <v>-</v>
      </c>
      <c r="CH232" s="26" t="e">
        <f>_xlfn.XLOOKUP(CI232,'Banco de dados'!$B:$B,'Banco de dados'!$D:$D)</f>
        <v>#N/A</v>
      </c>
      <c r="CI232" s="27"/>
      <c r="CJ232" s="26" t="e">
        <f>_xlfn.XLOOKUP(CI232,'Banco de dados'!$B:$B,'Banco de dados'!$E:$E)</f>
        <v>#N/A</v>
      </c>
      <c r="CK232" s="26"/>
      <c r="CL232" s="26" t="e">
        <f>IF(CK232="-","-",_xlfn.XLOOKUP(CK232,'Banco de dados'!$B:$B,'Banco de dados'!$E:$E))</f>
        <v>#N/A</v>
      </c>
      <c r="CM232" s="28">
        <f t="shared" si="21"/>
        <v>1</v>
      </c>
      <c r="CN232" s="26" t="e">
        <f>_xlfn.XLOOKUP(CI232,'Banco de dados'!$B:$B,'Banco de dados'!$H:$H)</f>
        <v>#N/A</v>
      </c>
      <c r="CO232" s="26" t="e">
        <f t="array" aca="1" ref="CO232" ca="1">_xludf.XLOOKUP(CK232,'Banco de dados'!$B:$B,'Banco de dados'!$H:$H)</f>
        <v>#NAME?</v>
      </c>
      <c r="CP232" s="26" t="e">
        <f t="array" aca="1" ref="CP232" ca="1">_xludf.XLOOKUP(CI232,'Banco de dados'!$B:$B,'Banco de dados'!$F:$F)</f>
        <v>#NAME?</v>
      </c>
      <c r="CQ232" s="26" t="e">
        <f t="array" aca="1" ref="CQ232" ca="1">_xludf.XLOOKUP(CK232,'Banco de dados'!$B:$B,'Banco de dados'!$F:$F)</f>
        <v>#NAME?</v>
      </c>
      <c r="CR232" s="27">
        <v>474</v>
      </c>
      <c r="CS232" s="27"/>
      <c r="CT232" s="26" t="str">
        <f>IF(AG232=0.5,"Suporte",IF(AND(AG232&gt;='Braços de IP'!$B$9,AG232&lt;='Braços de IP'!$D$9),'Braços de IP'!$E$9,IF(AND(AG232&gt;='Braços de IP'!$B$10,AG232&lt;='Braços de IP'!$D$10),'Braços de IP'!$E$10,IF(AND(AG232&gt;='Braços de IP'!$B$11,AG232&lt;='Braços de IP'!$D$11),'Braços de IP'!$E$11,IF(AND(AG232&gt;='Braços de IP'!$B$12,AG232&lt;='Braços de IP'!$D$12),'Braços de IP'!$E$12,IF(AND(AG232&gt;='Braços de IP'!$B$13,AG232&lt;='Braços de IP'!$D$13),'Braços de IP'!$E$13,IF(AND(AG232&gt;='Braços de IP'!$B$14,AG232&lt;='Braços de IP'!$D$14),'Braços de IP'!$E$14,"ERRO")))))))</f>
        <v>Médio II</v>
      </c>
      <c r="CU232" s="27"/>
      <c r="CV232" s="26" t="str">
        <f>IF($CU232="","",VLOOKUP($CU232,'Braços de IP'!$E$9:$I$15,2,0))</f>
        <v/>
      </c>
      <c r="CW232" s="29" t="str">
        <f>IF($CU232="","",VLOOKUP($CU232,'Braços de IP'!$E$9:$I$15,5,0))</f>
        <v/>
      </c>
      <c r="CX232" s="26"/>
      <c r="CY232" s="26"/>
      <c r="CZ232" s="26"/>
      <c r="DA232" s="26"/>
      <c r="DB232" s="26"/>
      <c r="DC232" s="26"/>
      <c r="DD232" s="30" t="e">
        <f t="shared" si="22"/>
        <v>#N/A</v>
      </c>
      <c r="DE232" s="31">
        <f t="shared" si="23"/>
        <v>96</v>
      </c>
      <c r="DF232" s="30" t="e">
        <f t="shared" si="24"/>
        <v>#N/A</v>
      </c>
      <c r="DG232" s="32" t="e">
        <f t="shared" si="25"/>
        <v>#N/A</v>
      </c>
      <c r="DH232" s="33" t="s">
        <v>143</v>
      </c>
      <c r="DI232" s="34"/>
      <c r="DJ232" s="35"/>
      <c r="DK232" s="16" t="s">
        <v>144</v>
      </c>
      <c r="DL232" s="16"/>
      <c r="DM232" s="1"/>
      <c r="DN232" s="1"/>
      <c r="DO232" s="1"/>
      <c r="DP232" s="1"/>
      <c r="DQ232" s="1"/>
      <c r="DR232" s="1"/>
      <c r="DS232" s="1"/>
      <c r="DT232" s="1"/>
    </row>
    <row r="233" spans="1:124" ht="15.75" hidden="1" customHeight="1" x14ac:dyDescent="0.25">
      <c r="A233" s="1" t="s">
        <v>274</v>
      </c>
      <c r="B233" s="15">
        <v>475</v>
      </c>
      <c r="C233" s="15" t="s">
        <v>146</v>
      </c>
      <c r="D233" s="16" t="s">
        <v>431</v>
      </c>
      <c r="E233" s="16">
        <v>-8.0036439999999995</v>
      </c>
      <c r="F233" s="16">
        <v>-34.920400999999998</v>
      </c>
      <c r="G233" s="16" t="s">
        <v>160</v>
      </c>
      <c r="H233" s="16" t="s">
        <v>136</v>
      </c>
      <c r="I233" s="16" t="s">
        <v>135</v>
      </c>
      <c r="J233" s="16" t="s">
        <v>137</v>
      </c>
      <c r="K233" s="16">
        <v>70</v>
      </c>
      <c r="L233" s="16" t="s">
        <v>138</v>
      </c>
      <c r="M233" s="16">
        <v>0</v>
      </c>
      <c r="N233" s="16"/>
      <c r="O233" s="16">
        <v>2</v>
      </c>
      <c r="P233" s="17">
        <v>2</v>
      </c>
      <c r="Q233" s="17">
        <v>6.2</v>
      </c>
      <c r="R233" s="16"/>
      <c r="S233" s="16"/>
      <c r="T233" s="16"/>
      <c r="U233" s="17">
        <v>1.1299999999999999</v>
      </c>
      <c r="V233" s="16">
        <v>0</v>
      </c>
      <c r="W233" s="16"/>
      <c r="X233" s="16"/>
      <c r="Y233" s="16">
        <v>0</v>
      </c>
      <c r="Z233" s="16">
        <v>0</v>
      </c>
      <c r="AA233" s="16" t="s">
        <v>139</v>
      </c>
      <c r="AB233" s="16" t="s">
        <v>140</v>
      </c>
      <c r="AC233" s="16">
        <v>37.15</v>
      </c>
      <c r="AD233" s="16">
        <v>6</v>
      </c>
      <c r="AE233" s="16">
        <v>1</v>
      </c>
      <c r="AF233" s="16">
        <v>0.37</v>
      </c>
      <c r="AG233" s="16">
        <v>1</v>
      </c>
      <c r="AH233" s="16"/>
      <c r="AI233" s="16"/>
      <c r="AJ233" s="16"/>
      <c r="AK233" s="16"/>
      <c r="AL233" s="16"/>
      <c r="AM233" s="16">
        <v>0</v>
      </c>
      <c r="AN233" s="16"/>
      <c r="AO233" s="16">
        <v>0</v>
      </c>
      <c r="AP233" s="16">
        <v>0</v>
      </c>
      <c r="AQ233" s="16">
        <v>0</v>
      </c>
      <c r="AR233" s="17" t="s">
        <v>136</v>
      </c>
      <c r="AS233" s="19">
        <f t="shared" si="3"/>
        <v>0</v>
      </c>
      <c r="AT233" s="19"/>
      <c r="AU233" s="19">
        <f>VLOOKUP(G233,ABNT5101!$I$3:$J$9,2)</f>
        <v>10</v>
      </c>
      <c r="AV233" s="19">
        <f>VLOOKUP(G233,ABNT5101!$I$3:$M$9,5)</f>
        <v>0.18</v>
      </c>
      <c r="AW233" s="17" t="str">
        <f>_xlfn.XLOOKUP(G233,ABNT5101!I:I,ABNT5101!L:L)</f>
        <v>-</v>
      </c>
      <c r="AX233" s="17">
        <f>_xlfn.XLOOKUP(G233,ABNT5101!$I:$I,ABNT5101!M:M)</f>
        <v>0.18</v>
      </c>
      <c r="AY233" s="17" t="str">
        <f>_xlfn.XLOOKUP(G233,ABNT5101!$I:$I,ABNT5101!N:N)</f>
        <v>-</v>
      </c>
      <c r="AZ233" s="17">
        <f>_xlfn.XLOOKUP(G233,ABNT5101!$I:$I,ABNT5101!O:O)</f>
        <v>16</v>
      </c>
      <c r="BA233" s="20" t="str">
        <f t="shared" si="4"/>
        <v>NÃO ATENDE</v>
      </c>
      <c r="BB233" s="21">
        <f t="shared" ref="BB233:BC233" si="271">BE233/AU233-1</f>
        <v>-1</v>
      </c>
      <c r="BC233" s="21">
        <f t="shared" si="271"/>
        <v>-1</v>
      </c>
      <c r="BD233" s="21" t="str">
        <f t="shared" si="6"/>
        <v>-</v>
      </c>
      <c r="BE233" s="22"/>
      <c r="BF233" s="22"/>
      <c r="BG233" s="22"/>
      <c r="BH233" s="22"/>
      <c r="BI233" s="23"/>
      <c r="BJ233" s="22"/>
      <c r="BK233" s="20" t="str">
        <f t="shared" si="7"/>
        <v>NÃO ATENDE</v>
      </c>
      <c r="BL233" s="20" t="str">
        <f t="shared" si="8"/>
        <v>NÃO ATENDE</v>
      </c>
      <c r="BM233" s="20" t="str">
        <f t="shared" si="9"/>
        <v>NÃO ATENDE</v>
      </c>
      <c r="BN233" s="20" t="str">
        <f t="shared" si="10"/>
        <v>ATENDE</v>
      </c>
      <c r="BO233" s="24" t="str">
        <f t="shared" si="11"/>
        <v>C4</v>
      </c>
      <c r="BP233" s="24" t="str">
        <f t="shared" si="80"/>
        <v>P6</v>
      </c>
      <c r="BQ233" s="25">
        <f t="shared" si="13"/>
        <v>-1</v>
      </c>
      <c r="BR233" s="22"/>
      <c r="BS233" s="22"/>
      <c r="BT233" s="24">
        <f>IF(BP233="-","-",_xlfn.XLOOKUP(BP233,ABNT5101!$B$4:$B$9,ABNT5101!$C$4:$C$9))</f>
        <v>3</v>
      </c>
      <c r="BU233" s="24">
        <f>IF(BP233="-","-",_xlfn.XLOOKUP(BP233,ABNT5101!$B$4:$B$9,ABNT5101!$D$4:$D$9))</f>
        <v>0.6</v>
      </c>
      <c r="BV233" s="20" t="str">
        <f t="shared" si="14"/>
        <v>NÃO ATENDE</v>
      </c>
      <c r="BW233" s="20" t="str">
        <f t="shared" si="15"/>
        <v>NÃO ATENDE</v>
      </c>
      <c r="BX233" s="20" t="str">
        <f t="shared" si="16"/>
        <v>NÃO ATENDE</v>
      </c>
      <c r="BY233" s="24" t="s">
        <v>136</v>
      </c>
      <c r="BZ233" s="25" t="e">
        <f t="shared" si="31"/>
        <v>#VALUE!</v>
      </c>
      <c r="CA233" s="24"/>
      <c r="CB233" s="24"/>
      <c r="CC233" s="20" t="str">
        <f>IF(BY233="-","-",_xlfn.XLOOKUP(BY233,ABNT5101!$B$4:$B$9,ABNT5101!$C$4:$C$9))</f>
        <v>-</v>
      </c>
      <c r="CD233" s="24" t="str">
        <f>IF(BY233="-","-",_xlfn.XLOOKUP(BY233,ABNT5101!$B$4:$B$9,ABNT5101!$D$4:$D$9))</f>
        <v>-</v>
      </c>
      <c r="CE233" s="20" t="str">
        <f t="shared" si="18"/>
        <v>-</v>
      </c>
      <c r="CF233" s="20" t="str">
        <f t="shared" si="19"/>
        <v>-</v>
      </c>
      <c r="CG233" s="20" t="str">
        <f t="shared" si="20"/>
        <v>-</v>
      </c>
      <c r="CH233" s="26" t="e">
        <f>_xlfn.XLOOKUP(CI233,'Banco de dados'!$B:$B,'Banco de dados'!$D:$D)</f>
        <v>#N/A</v>
      </c>
      <c r="CI233" s="27"/>
      <c r="CJ233" s="26" t="e">
        <f>_xlfn.XLOOKUP(CI233,'Banco de dados'!$B:$B,'Banco de dados'!$E:$E)</f>
        <v>#N/A</v>
      </c>
      <c r="CK233" s="26"/>
      <c r="CL233" s="26" t="e">
        <f>IF(CK233="-","-",_xlfn.XLOOKUP(CK233,'Banco de dados'!$B:$B,'Banco de dados'!$E:$E))</f>
        <v>#N/A</v>
      </c>
      <c r="CM233" s="28">
        <f t="shared" si="21"/>
        <v>1</v>
      </c>
      <c r="CN233" s="26" t="e">
        <f>_xlfn.XLOOKUP(CI233,'Banco de dados'!$B:$B,'Banco de dados'!$H:$H)</f>
        <v>#N/A</v>
      </c>
      <c r="CO233" s="26" t="e">
        <f t="array" aca="1" ref="CO233" ca="1">_xludf.XLOOKUP(CK233,'Banco de dados'!$B:$B,'Banco de dados'!$H:$H)</f>
        <v>#NAME?</v>
      </c>
      <c r="CP233" s="26" t="e">
        <f t="array" aca="1" ref="CP233" ca="1">_xludf.XLOOKUP(CI233,'Banco de dados'!$B:$B,'Banco de dados'!$F:$F)</f>
        <v>#NAME?</v>
      </c>
      <c r="CQ233" s="26" t="e">
        <f t="array" aca="1" ref="CQ233" ca="1">_xludf.XLOOKUP(CK233,'Banco de dados'!$B:$B,'Banco de dados'!$F:$F)</f>
        <v>#NAME?</v>
      </c>
      <c r="CR233" s="27">
        <v>478</v>
      </c>
      <c r="CS233" s="27"/>
      <c r="CT233" s="26" t="str">
        <f>IF(AG233=0.5,"Suporte",IF(AND(AG233&gt;='Braços de IP'!$B$9,AG233&lt;='Braços de IP'!$D$9),'Braços de IP'!$E$9,IF(AND(AG233&gt;='Braços de IP'!$B$10,AG233&lt;='Braços de IP'!$D$10),'Braços de IP'!$E$10,IF(AND(AG233&gt;='Braços de IP'!$B$11,AG233&lt;='Braços de IP'!$D$11),'Braços de IP'!$E$11,IF(AND(AG233&gt;='Braços de IP'!$B$12,AG233&lt;='Braços de IP'!$D$12),'Braços de IP'!$E$12,IF(AND(AG233&gt;='Braços de IP'!$B$13,AG233&lt;='Braços de IP'!$D$13),'Braços de IP'!$E$13,IF(AND(AG233&gt;='Braços de IP'!$B$14,AG233&lt;='Braços de IP'!$D$14),'Braços de IP'!$E$14,"ERRO")))))))</f>
        <v>Curto I</v>
      </c>
      <c r="CU233" s="27"/>
      <c r="CV233" s="26" t="str">
        <f>IF($CU233="","",VLOOKUP($CU233,'Braços de IP'!$E$9:$I$15,2,0))</f>
        <v/>
      </c>
      <c r="CW233" s="29" t="str">
        <f>IF($CU233="","",VLOOKUP($CU233,'Braços de IP'!$E$9:$I$15,5,0))</f>
        <v/>
      </c>
      <c r="CX233" s="26"/>
      <c r="CY233" s="26"/>
      <c r="CZ233" s="26"/>
      <c r="DA233" s="26"/>
      <c r="DB233" s="26"/>
      <c r="DC233" s="26"/>
      <c r="DD233" s="30" t="e">
        <f t="shared" si="22"/>
        <v>#N/A</v>
      </c>
      <c r="DE233" s="31">
        <f t="shared" si="23"/>
        <v>70</v>
      </c>
      <c r="DF233" s="30" t="e">
        <f t="shared" si="24"/>
        <v>#N/A</v>
      </c>
      <c r="DG233" s="32" t="e">
        <f t="shared" si="25"/>
        <v>#N/A</v>
      </c>
      <c r="DH233" s="33" t="s">
        <v>143</v>
      </c>
      <c r="DI233" s="34"/>
      <c r="DJ233" s="35"/>
      <c r="DK233" s="16" t="s">
        <v>144</v>
      </c>
      <c r="DL233" s="16"/>
    </row>
    <row r="234" spans="1:124" ht="15.75" hidden="1" customHeight="1" x14ac:dyDescent="0.25">
      <c r="A234" s="1" t="s">
        <v>274</v>
      </c>
      <c r="B234" s="15">
        <v>475</v>
      </c>
      <c r="C234" s="15" t="s">
        <v>146</v>
      </c>
      <c r="D234" s="16" t="s">
        <v>431</v>
      </c>
      <c r="E234" s="16">
        <v>-8.0036439999999995</v>
      </c>
      <c r="F234" s="16">
        <v>-34.920400999999998</v>
      </c>
      <c r="G234" s="16" t="s">
        <v>160</v>
      </c>
      <c r="H234" s="16" t="s">
        <v>136</v>
      </c>
      <c r="I234" s="16" t="s">
        <v>135</v>
      </c>
      <c r="J234" s="16" t="s">
        <v>137</v>
      </c>
      <c r="K234" s="16">
        <v>70</v>
      </c>
      <c r="L234" s="16" t="s">
        <v>138</v>
      </c>
      <c r="M234" s="16">
        <v>0</v>
      </c>
      <c r="N234" s="16"/>
      <c r="O234" s="16">
        <v>2</v>
      </c>
      <c r="P234" s="17">
        <v>2</v>
      </c>
      <c r="Q234" s="17">
        <v>6.2</v>
      </c>
      <c r="R234" s="16"/>
      <c r="S234" s="16"/>
      <c r="T234" s="16"/>
      <c r="U234" s="17">
        <v>1.1299999999999999</v>
      </c>
      <c r="V234" s="16">
        <v>0</v>
      </c>
      <c r="W234" s="16"/>
      <c r="X234" s="16"/>
      <c r="Y234" s="16">
        <v>0</v>
      </c>
      <c r="Z234" s="16">
        <v>0</v>
      </c>
      <c r="AA234" s="16" t="s">
        <v>139</v>
      </c>
      <c r="AB234" s="16" t="s">
        <v>140</v>
      </c>
      <c r="AC234" s="16">
        <v>37.15</v>
      </c>
      <c r="AD234" s="16">
        <v>6</v>
      </c>
      <c r="AE234" s="16">
        <v>1</v>
      </c>
      <c r="AF234" s="16">
        <v>0.37</v>
      </c>
      <c r="AG234" s="16">
        <v>1</v>
      </c>
      <c r="AH234" s="16"/>
      <c r="AI234" s="16"/>
      <c r="AJ234" s="16"/>
      <c r="AK234" s="16"/>
      <c r="AL234" s="16"/>
      <c r="AM234" s="16">
        <v>0</v>
      </c>
      <c r="AN234" s="16"/>
      <c r="AO234" s="16">
        <v>0</v>
      </c>
      <c r="AP234" s="16">
        <v>0</v>
      </c>
      <c r="AQ234" s="16">
        <v>0</v>
      </c>
      <c r="AR234" s="17" t="s">
        <v>136</v>
      </c>
      <c r="AS234" s="19">
        <f t="shared" si="3"/>
        <v>0</v>
      </c>
      <c r="AT234" s="19"/>
      <c r="AU234" s="19">
        <f>VLOOKUP(G234,ABNT5101!$I$3:$J$9,2)</f>
        <v>10</v>
      </c>
      <c r="AV234" s="19">
        <f>VLOOKUP(G234,ABNT5101!$I$3:$M$9,5)</f>
        <v>0.18</v>
      </c>
      <c r="AW234" s="17" t="str">
        <f>_xlfn.XLOOKUP(G234,ABNT5101!I:I,ABNT5101!L:L)</f>
        <v>-</v>
      </c>
      <c r="AX234" s="17">
        <f>_xlfn.XLOOKUP(G234,ABNT5101!$I:$I,ABNT5101!M:M)</f>
        <v>0.18</v>
      </c>
      <c r="AY234" s="17" t="str">
        <f>_xlfn.XLOOKUP(G234,ABNT5101!$I:$I,ABNT5101!N:N)</f>
        <v>-</v>
      </c>
      <c r="AZ234" s="17">
        <f>_xlfn.XLOOKUP(G234,ABNT5101!$I:$I,ABNT5101!O:O)</f>
        <v>16</v>
      </c>
      <c r="BA234" s="20" t="str">
        <f t="shared" si="4"/>
        <v>NÃO ATENDE</v>
      </c>
      <c r="BB234" s="21">
        <f t="shared" ref="BB234:BC234" si="272">BE234/AU234-1</f>
        <v>-1</v>
      </c>
      <c r="BC234" s="21">
        <f t="shared" si="272"/>
        <v>-1</v>
      </c>
      <c r="BD234" s="21" t="str">
        <f t="shared" si="6"/>
        <v>-</v>
      </c>
      <c r="BE234" s="22"/>
      <c r="BF234" s="22"/>
      <c r="BG234" s="22"/>
      <c r="BH234" s="22"/>
      <c r="BI234" s="23"/>
      <c r="BJ234" s="22"/>
      <c r="BK234" s="20" t="str">
        <f t="shared" si="7"/>
        <v>NÃO ATENDE</v>
      </c>
      <c r="BL234" s="20" t="str">
        <f t="shared" si="8"/>
        <v>NÃO ATENDE</v>
      </c>
      <c r="BM234" s="20" t="str">
        <f t="shared" si="9"/>
        <v>NÃO ATENDE</v>
      </c>
      <c r="BN234" s="20" t="str">
        <f t="shared" si="10"/>
        <v>ATENDE</v>
      </c>
      <c r="BO234" s="24" t="str">
        <f t="shared" si="11"/>
        <v>C4</v>
      </c>
      <c r="BP234" s="24" t="str">
        <f t="shared" si="80"/>
        <v>P6</v>
      </c>
      <c r="BQ234" s="25">
        <f t="shared" si="13"/>
        <v>-1</v>
      </c>
      <c r="BR234" s="22"/>
      <c r="BS234" s="22"/>
      <c r="BT234" s="24">
        <f>IF(BP234="-","-",_xlfn.XLOOKUP(BP234,ABNT5101!$B$4:$B$9,ABNT5101!$C$4:$C$9))</f>
        <v>3</v>
      </c>
      <c r="BU234" s="24">
        <f>IF(BP234="-","-",_xlfn.XLOOKUP(BP234,ABNT5101!$B$4:$B$9,ABNT5101!$D$4:$D$9))</f>
        <v>0.6</v>
      </c>
      <c r="BV234" s="20" t="str">
        <f t="shared" si="14"/>
        <v>NÃO ATENDE</v>
      </c>
      <c r="BW234" s="20" t="str">
        <f t="shared" si="15"/>
        <v>NÃO ATENDE</v>
      </c>
      <c r="BX234" s="20" t="str">
        <f t="shared" si="16"/>
        <v>NÃO ATENDE</v>
      </c>
      <c r="BY234" s="24" t="s">
        <v>136</v>
      </c>
      <c r="BZ234" s="25" t="e">
        <f t="shared" si="31"/>
        <v>#VALUE!</v>
      </c>
      <c r="CA234" s="24"/>
      <c r="CB234" s="24"/>
      <c r="CC234" s="20" t="str">
        <f>IF(BY234="-","-",_xlfn.XLOOKUP(BY234,ABNT5101!$B$4:$B$9,ABNT5101!$C$4:$C$9))</f>
        <v>-</v>
      </c>
      <c r="CD234" s="24" t="str">
        <f>IF(BY234="-","-",_xlfn.XLOOKUP(BY234,ABNT5101!$B$4:$B$9,ABNT5101!$D$4:$D$9))</f>
        <v>-</v>
      </c>
      <c r="CE234" s="20" t="str">
        <f t="shared" si="18"/>
        <v>-</v>
      </c>
      <c r="CF234" s="20" t="str">
        <f t="shared" si="19"/>
        <v>-</v>
      </c>
      <c r="CG234" s="20" t="str">
        <f t="shared" si="20"/>
        <v>-</v>
      </c>
      <c r="CH234" s="26" t="e">
        <f>_xlfn.XLOOKUP(CI234,'Banco de dados'!$B:$B,'Banco de dados'!$D:$D)</f>
        <v>#N/A</v>
      </c>
      <c r="CI234" s="27"/>
      <c r="CJ234" s="26" t="e">
        <f>_xlfn.XLOOKUP(CI234,'Banco de dados'!$B:$B,'Banco de dados'!$E:$E)</f>
        <v>#N/A</v>
      </c>
      <c r="CK234" s="26"/>
      <c r="CL234" s="26" t="e">
        <f>IF(CK234="-","-",_xlfn.XLOOKUP(CK234,'Banco de dados'!$B:$B,'Banco de dados'!$E:$E))</f>
        <v>#N/A</v>
      </c>
      <c r="CM234" s="28">
        <f t="shared" si="21"/>
        <v>1</v>
      </c>
      <c r="CN234" s="26" t="e">
        <f>_xlfn.XLOOKUP(CI234,'Banco de dados'!$B:$B,'Banco de dados'!$H:$H)</f>
        <v>#N/A</v>
      </c>
      <c r="CO234" s="26" t="e">
        <f t="array" aca="1" ref="CO234" ca="1">_xludf.XLOOKUP(CK234,'Banco de dados'!$B:$B,'Banco de dados'!$H:$H)</f>
        <v>#NAME?</v>
      </c>
      <c r="CP234" s="26" t="e">
        <f t="array" aca="1" ref="CP234" ca="1">_xludf.XLOOKUP(CI234,'Banco de dados'!$B:$B,'Banco de dados'!$F:$F)</f>
        <v>#NAME?</v>
      </c>
      <c r="CQ234" s="26" t="e">
        <f t="array" aca="1" ref="CQ234" ca="1">_xludf.XLOOKUP(CK234,'Banco de dados'!$B:$B,'Banco de dados'!$F:$F)</f>
        <v>#NAME?</v>
      </c>
      <c r="CR234" s="27">
        <v>479</v>
      </c>
      <c r="CS234" s="27"/>
      <c r="CT234" s="26" t="str">
        <f>IF(AG234=0.5,"Suporte",IF(AND(AG234&gt;='Braços de IP'!$B$9,AG234&lt;='Braços de IP'!$D$9),'Braços de IP'!$E$9,IF(AND(AG234&gt;='Braços de IP'!$B$10,AG234&lt;='Braços de IP'!$D$10),'Braços de IP'!$E$10,IF(AND(AG234&gt;='Braços de IP'!$B$11,AG234&lt;='Braços de IP'!$D$11),'Braços de IP'!$E$11,IF(AND(AG234&gt;='Braços de IP'!$B$12,AG234&lt;='Braços de IP'!$D$12),'Braços de IP'!$E$12,IF(AND(AG234&gt;='Braços de IP'!$B$13,AG234&lt;='Braços de IP'!$D$13),'Braços de IP'!$E$13,IF(AND(AG234&gt;='Braços de IP'!$B$14,AG234&lt;='Braços de IP'!$D$14),'Braços de IP'!$E$14,"ERRO")))))))</f>
        <v>Curto I</v>
      </c>
      <c r="CU234" s="27"/>
      <c r="CV234" s="26" t="str">
        <f>IF($CU234="","",VLOOKUP($CU234,'Braços de IP'!$E$9:$I$15,2,0))</f>
        <v/>
      </c>
      <c r="CW234" s="29" t="str">
        <f>IF($CU234="","",VLOOKUP($CU234,'Braços de IP'!$E$9:$I$15,5,0))</f>
        <v/>
      </c>
      <c r="CX234" s="26"/>
      <c r="CY234" s="26"/>
      <c r="CZ234" s="26"/>
      <c r="DA234" s="26"/>
      <c r="DB234" s="26"/>
      <c r="DC234" s="26"/>
      <c r="DD234" s="30" t="e">
        <f t="shared" si="22"/>
        <v>#N/A</v>
      </c>
      <c r="DE234" s="31">
        <f t="shared" si="23"/>
        <v>70</v>
      </c>
      <c r="DF234" s="30" t="e">
        <f t="shared" si="24"/>
        <v>#N/A</v>
      </c>
      <c r="DG234" s="32" t="e">
        <f t="shared" si="25"/>
        <v>#N/A</v>
      </c>
      <c r="DH234" s="33" t="s">
        <v>143</v>
      </c>
      <c r="DI234" s="34"/>
      <c r="DJ234" s="35"/>
      <c r="DK234" s="16" t="s">
        <v>144</v>
      </c>
      <c r="DL234" s="16"/>
    </row>
    <row r="235" spans="1:124" ht="15.75" hidden="1" customHeight="1" x14ac:dyDescent="0.25">
      <c r="A235" s="1" t="s">
        <v>274</v>
      </c>
      <c r="B235" s="15">
        <v>475</v>
      </c>
      <c r="C235" s="15" t="s">
        <v>146</v>
      </c>
      <c r="D235" s="16" t="s">
        <v>431</v>
      </c>
      <c r="E235" s="16">
        <v>-8.0036439999999995</v>
      </c>
      <c r="F235" s="16">
        <v>-34.920400999999998</v>
      </c>
      <c r="G235" s="16" t="s">
        <v>160</v>
      </c>
      <c r="H235" s="16" t="s">
        <v>136</v>
      </c>
      <c r="I235" s="16" t="s">
        <v>135</v>
      </c>
      <c r="J235" s="16" t="s">
        <v>137</v>
      </c>
      <c r="K235" s="16">
        <v>70</v>
      </c>
      <c r="L235" s="16" t="s">
        <v>138</v>
      </c>
      <c r="M235" s="16">
        <v>0</v>
      </c>
      <c r="N235" s="16"/>
      <c r="O235" s="16">
        <v>2</v>
      </c>
      <c r="P235" s="17">
        <v>2</v>
      </c>
      <c r="Q235" s="17">
        <v>6.2</v>
      </c>
      <c r="R235" s="16"/>
      <c r="S235" s="16"/>
      <c r="T235" s="16"/>
      <c r="U235" s="17">
        <v>1.1299999999999999</v>
      </c>
      <c r="V235" s="16">
        <v>0</v>
      </c>
      <c r="W235" s="16"/>
      <c r="X235" s="16"/>
      <c r="Y235" s="16">
        <v>0</v>
      </c>
      <c r="Z235" s="16">
        <v>0</v>
      </c>
      <c r="AA235" s="16" t="s">
        <v>139</v>
      </c>
      <c r="AB235" s="16" t="s">
        <v>140</v>
      </c>
      <c r="AC235" s="16">
        <v>37.15</v>
      </c>
      <c r="AD235" s="16">
        <v>6</v>
      </c>
      <c r="AE235" s="16">
        <v>1</v>
      </c>
      <c r="AF235" s="16">
        <v>0.37</v>
      </c>
      <c r="AG235" s="16">
        <v>1</v>
      </c>
      <c r="AH235" s="16"/>
      <c r="AI235" s="16"/>
      <c r="AJ235" s="16"/>
      <c r="AK235" s="16"/>
      <c r="AL235" s="16"/>
      <c r="AM235" s="16">
        <v>0</v>
      </c>
      <c r="AN235" s="16"/>
      <c r="AO235" s="16">
        <v>0</v>
      </c>
      <c r="AP235" s="16">
        <v>0</v>
      </c>
      <c r="AQ235" s="16">
        <v>0</v>
      </c>
      <c r="AR235" s="17" t="s">
        <v>136</v>
      </c>
      <c r="AS235" s="19">
        <f t="shared" si="3"/>
        <v>0</v>
      </c>
      <c r="AT235" s="19"/>
      <c r="AU235" s="19">
        <f>VLOOKUP(G235,ABNT5101!$I$3:$J$9,2)</f>
        <v>10</v>
      </c>
      <c r="AV235" s="19">
        <f>VLOOKUP(G235,ABNT5101!$I$3:$M$9,5)</f>
        <v>0.18</v>
      </c>
      <c r="AW235" s="17" t="str">
        <f>_xlfn.XLOOKUP(G235,ABNT5101!I:I,ABNT5101!L:L)</f>
        <v>-</v>
      </c>
      <c r="AX235" s="17">
        <f>_xlfn.XLOOKUP(G235,ABNT5101!$I:$I,ABNT5101!M:M)</f>
        <v>0.18</v>
      </c>
      <c r="AY235" s="17" t="str">
        <f>_xlfn.XLOOKUP(G235,ABNT5101!$I:$I,ABNT5101!N:N)</f>
        <v>-</v>
      </c>
      <c r="AZ235" s="17">
        <f>_xlfn.XLOOKUP(G235,ABNT5101!$I:$I,ABNT5101!O:O)</f>
        <v>16</v>
      </c>
      <c r="BA235" s="20" t="str">
        <f t="shared" si="4"/>
        <v>NÃO ATENDE</v>
      </c>
      <c r="BB235" s="21">
        <f t="shared" ref="BB235:BC235" si="273">BE235/AU235-1</f>
        <v>-1</v>
      </c>
      <c r="BC235" s="21">
        <f t="shared" si="273"/>
        <v>-1</v>
      </c>
      <c r="BD235" s="21" t="str">
        <f t="shared" si="6"/>
        <v>-</v>
      </c>
      <c r="BE235" s="22"/>
      <c r="BF235" s="22"/>
      <c r="BG235" s="22"/>
      <c r="BH235" s="22"/>
      <c r="BI235" s="23"/>
      <c r="BJ235" s="22"/>
      <c r="BK235" s="20" t="str">
        <f t="shared" si="7"/>
        <v>NÃO ATENDE</v>
      </c>
      <c r="BL235" s="20" t="str">
        <f t="shared" si="8"/>
        <v>NÃO ATENDE</v>
      </c>
      <c r="BM235" s="20" t="str">
        <f t="shared" si="9"/>
        <v>NÃO ATENDE</v>
      </c>
      <c r="BN235" s="20" t="str">
        <f t="shared" si="10"/>
        <v>ATENDE</v>
      </c>
      <c r="BO235" s="24" t="str">
        <f t="shared" si="11"/>
        <v>C4</v>
      </c>
      <c r="BP235" s="24" t="str">
        <f t="shared" si="80"/>
        <v>P6</v>
      </c>
      <c r="BQ235" s="25">
        <f t="shared" si="13"/>
        <v>-1</v>
      </c>
      <c r="BR235" s="22"/>
      <c r="BS235" s="22"/>
      <c r="BT235" s="24">
        <f>IF(BP235="-","-",_xlfn.XLOOKUP(BP235,ABNT5101!$B$4:$B$9,ABNT5101!$C$4:$C$9))</f>
        <v>3</v>
      </c>
      <c r="BU235" s="24">
        <f>IF(BP235="-","-",_xlfn.XLOOKUP(BP235,ABNT5101!$B$4:$B$9,ABNT5101!$D$4:$D$9))</f>
        <v>0.6</v>
      </c>
      <c r="BV235" s="20" t="str">
        <f t="shared" si="14"/>
        <v>NÃO ATENDE</v>
      </c>
      <c r="BW235" s="20" t="str">
        <f t="shared" si="15"/>
        <v>NÃO ATENDE</v>
      </c>
      <c r="BX235" s="20" t="str">
        <f t="shared" si="16"/>
        <v>NÃO ATENDE</v>
      </c>
      <c r="BY235" s="24" t="s">
        <v>136</v>
      </c>
      <c r="BZ235" s="25" t="e">
        <f t="shared" si="31"/>
        <v>#VALUE!</v>
      </c>
      <c r="CA235" s="24"/>
      <c r="CB235" s="24"/>
      <c r="CC235" s="20" t="str">
        <f>IF(BY235="-","-",_xlfn.XLOOKUP(BY235,ABNT5101!$B$4:$B$9,ABNT5101!$C$4:$C$9))</f>
        <v>-</v>
      </c>
      <c r="CD235" s="24" t="str">
        <f>IF(BY235="-","-",_xlfn.XLOOKUP(BY235,ABNT5101!$B$4:$B$9,ABNT5101!$D$4:$D$9))</f>
        <v>-</v>
      </c>
      <c r="CE235" s="20" t="str">
        <f t="shared" si="18"/>
        <v>-</v>
      </c>
      <c r="CF235" s="20" t="str">
        <f t="shared" si="19"/>
        <v>-</v>
      </c>
      <c r="CG235" s="20" t="str">
        <f t="shared" si="20"/>
        <v>-</v>
      </c>
      <c r="CH235" s="26" t="e">
        <f>_xlfn.XLOOKUP(CI235,'Banco de dados'!$B:$B,'Banco de dados'!$D:$D)</f>
        <v>#N/A</v>
      </c>
      <c r="CI235" s="27"/>
      <c r="CJ235" s="26" t="e">
        <f>_xlfn.XLOOKUP(CI235,'Banco de dados'!$B:$B,'Banco de dados'!$E:$E)</f>
        <v>#N/A</v>
      </c>
      <c r="CK235" s="26"/>
      <c r="CL235" s="26" t="e">
        <f>IF(CK235="-","-",_xlfn.XLOOKUP(CK235,'Banco de dados'!$B:$B,'Banco de dados'!$E:$E))</f>
        <v>#N/A</v>
      </c>
      <c r="CM235" s="28">
        <f t="shared" si="21"/>
        <v>1</v>
      </c>
      <c r="CN235" s="26" t="e">
        <f>_xlfn.XLOOKUP(CI235,'Banco de dados'!$B:$B,'Banco de dados'!$H:$H)</f>
        <v>#N/A</v>
      </c>
      <c r="CO235" s="26" t="e">
        <f t="array" aca="1" ref="CO235" ca="1">_xludf.XLOOKUP(CK235,'Banco de dados'!$B:$B,'Banco de dados'!$H:$H)</f>
        <v>#NAME?</v>
      </c>
      <c r="CP235" s="26" t="e">
        <f t="array" aca="1" ref="CP235" ca="1">_xludf.XLOOKUP(CI235,'Banco de dados'!$B:$B,'Banco de dados'!$F:$F)</f>
        <v>#NAME?</v>
      </c>
      <c r="CQ235" s="26" t="e">
        <f t="array" aca="1" ref="CQ235" ca="1">_xludf.XLOOKUP(CK235,'Banco de dados'!$B:$B,'Banco de dados'!$F:$F)</f>
        <v>#NAME?</v>
      </c>
      <c r="CR235" s="27">
        <v>480</v>
      </c>
      <c r="CS235" s="27"/>
      <c r="CT235" s="26" t="str">
        <f>IF(AG235=0.5,"Suporte",IF(AND(AG235&gt;='Braços de IP'!$B$9,AG235&lt;='Braços de IP'!$D$9),'Braços de IP'!$E$9,IF(AND(AG235&gt;='Braços de IP'!$B$10,AG235&lt;='Braços de IP'!$D$10),'Braços de IP'!$E$10,IF(AND(AG235&gt;='Braços de IP'!$B$11,AG235&lt;='Braços de IP'!$D$11),'Braços de IP'!$E$11,IF(AND(AG235&gt;='Braços de IP'!$B$12,AG235&lt;='Braços de IP'!$D$12),'Braços de IP'!$E$12,IF(AND(AG235&gt;='Braços de IP'!$B$13,AG235&lt;='Braços de IP'!$D$13),'Braços de IP'!$E$13,IF(AND(AG235&gt;='Braços de IP'!$B$14,AG235&lt;='Braços de IP'!$D$14),'Braços de IP'!$E$14,"ERRO")))))))</f>
        <v>Curto I</v>
      </c>
      <c r="CU235" s="27"/>
      <c r="CV235" s="26" t="str">
        <f>IF($CU235="","",VLOOKUP($CU235,'Braços de IP'!$E$9:$I$15,2,0))</f>
        <v/>
      </c>
      <c r="CW235" s="29" t="str">
        <f>IF($CU235="","",VLOOKUP($CU235,'Braços de IP'!$E$9:$I$15,5,0))</f>
        <v/>
      </c>
      <c r="CX235" s="26"/>
      <c r="CY235" s="26"/>
      <c r="CZ235" s="26"/>
      <c r="DA235" s="26"/>
      <c r="DB235" s="26"/>
      <c r="DC235" s="26"/>
      <c r="DD235" s="30" t="e">
        <f t="shared" si="22"/>
        <v>#N/A</v>
      </c>
      <c r="DE235" s="31">
        <f t="shared" si="23"/>
        <v>70</v>
      </c>
      <c r="DF235" s="30" t="e">
        <f t="shared" si="24"/>
        <v>#N/A</v>
      </c>
      <c r="DG235" s="32" t="e">
        <f t="shared" si="25"/>
        <v>#N/A</v>
      </c>
      <c r="DH235" s="33" t="s">
        <v>143</v>
      </c>
      <c r="DI235" s="34"/>
      <c r="DJ235" s="35"/>
      <c r="DK235" s="16" t="s">
        <v>144</v>
      </c>
      <c r="DL235" s="16"/>
    </row>
    <row r="236" spans="1:124" ht="15.75" hidden="1" customHeight="1" x14ac:dyDescent="0.25">
      <c r="A236" s="1" t="s">
        <v>274</v>
      </c>
      <c r="B236" s="15">
        <v>476</v>
      </c>
      <c r="C236" s="15" t="s">
        <v>146</v>
      </c>
      <c r="D236" s="16" t="s">
        <v>432</v>
      </c>
      <c r="E236" s="16">
        <v>-8.0032239999999994</v>
      </c>
      <c r="F236" s="16">
        <v>-34.915469000000002</v>
      </c>
      <c r="G236" s="16" t="s">
        <v>160</v>
      </c>
      <c r="H236" s="16" t="s">
        <v>136</v>
      </c>
      <c r="I236" s="16" t="s">
        <v>135</v>
      </c>
      <c r="J236" s="16" t="s">
        <v>137</v>
      </c>
      <c r="K236" s="16">
        <v>72</v>
      </c>
      <c r="L236" s="16" t="s">
        <v>138</v>
      </c>
      <c r="M236" s="16">
        <v>0</v>
      </c>
      <c r="N236" s="16"/>
      <c r="O236" s="16">
        <v>2</v>
      </c>
      <c r="P236" s="17">
        <v>1.97</v>
      </c>
      <c r="Q236" s="17">
        <v>5.13</v>
      </c>
      <c r="R236" s="16"/>
      <c r="S236" s="16"/>
      <c r="T236" s="16"/>
      <c r="U236" s="17">
        <v>2</v>
      </c>
      <c r="V236" s="16">
        <v>0</v>
      </c>
      <c r="W236" s="16"/>
      <c r="X236" s="16"/>
      <c r="Y236" s="16">
        <v>0</v>
      </c>
      <c r="Z236" s="16">
        <v>0</v>
      </c>
      <c r="AA236" s="16" t="s">
        <v>139</v>
      </c>
      <c r="AB236" s="16" t="s">
        <v>140</v>
      </c>
      <c r="AC236" s="16">
        <v>40</v>
      </c>
      <c r="AD236" s="16">
        <v>6.2</v>
      </c>
      <c r="AE236" s="16">
        <v>1</v>
      </c>
      <c r="AF236" s="16">
        <v>0.45</v>
      </c>
      <c r="AG236" s="16">
        <v>1.7</v>
      </c>
      <c r="AH236" s="16"/>
      <c r="AI236" s="16"/>
      <c r="AJ236" s="16"/>
      <c r="AK236" s="16"/>
      <c r="AL236" s="16"/>
      <c r="AM236" s="16">
        <v>0</v>
      </c>
      <c r="AN236" s="16"/>
      <c r="AO236" s="16">
        <v>0</v>
      </c>
      <c r="AP236" s="16">
        <v>0</v>
      </c>
      <c r="AQ236" s="16">
        <v>0</v>
      </c>
      <c r="AR236" s="17" t="s">
        <v>136</v>
      </c>
      <c r="AS236" s="19">
        <f t="shared" si="3"/>
        <v>0</v>
      </c>
      <c r="AT236" s="19"/>
      <c r="AU236" s="19">
        <f>VLOOKUP(G236,ABNT5101!$I$3:$J$9,2)</f>
        <v>10</v>
      </c>
      <c r="AV236" s="19">
        <f>VLOOKUP(G236,ABNT5101!$I$3:$M$9,5)</f>
        <v>0.18</v>
      </c>
      <c r="AW236" s="17" t="str">
        <f>_xlfn.XLOOKUP(G236,ABNT5101!I:I,ABNT5101!L:L)</f>
        <v>-</v>
      </c>
      <c r="AX236" s="17">
        <f>_xlfn.XLOOKUP(G236,ABNT5101!$I:$I,ABNT5101!M:M)</f>
        <v>0.18</v>
      </c>
      <c r="AY236" s="17" t="str">
        <f>_xlfn.XLOOKUP(G236,ABNT5101!$I:$I,ABNT5101!N:N)</f>
        <v>-</v>
      </c>
      <c r="AZ236" s="17">
        <f>_xlfn.XLOOKUP(G236,ABNT5101!$I:$I,ABNT5101!O:O)</f>
        <v>16</v>
      </c>
      <c r="BA236" s="20" t="str">
        <f t="shared" si="4"/>
        <v>NÃO ATENDE</v>
      </c>
      <c r="BB236" s="21">
        <f t="shared" ref="BB236:BC236" si="274">BE236/AU236-1</f>
        <v>-1</v>
      </c>
      <c r="BC236" s="21">
        <f t="shared" si="274"/>
        <v>-1</v>
      </c>
      <c r="BD236" s="21" t="str">
        <f t="shared" si="6"/>
        <v>-</v>
      </c>
      <c r="BE236" s="22"/>
      <c r="BF236" s="22"/>
      <c r="BG236" s="22"/>
      <c r="BH236" s="22"/>
      <c r="BI236" s="23"/>
      <c r="BJ236" s="22"/>
      <c r="BK236" s="20" t="str">
        <f t="shared" si="7"/>
        <v>NÃO ATENDE</v>
      </c>
      <c r="BL236" s="20" t="str">
        <f t="shared" si="8"/>
        <v>NÃO ATENDE</v>
      </c>
      <c r="BM236" s="20" t="str">
        <f t="shared" si="9"/>
        <v>NÃO ATENDE</v>
      </c>
      <c r="BN236" s="20" t="str">
        <f t="shared" si="10"/>
        <v>ATENDE</v>
      </c>
      <c r="BO236" s="24" t="str">
        <f t="shared" si="11"/>
        <v>C4</v>
      </c>
      <c r="BP236" s="24" t="str">
        <f t="shared" si="80"/>
        <v>P6</v>
      </c>
      <c r="BQ236" s="25">
        <f t="shared" si="13"/>
        <v>-1</v>
      </c>
      <c r="BR236" s="22"/>
      <c r="BS236" s="22"/>
      <c r="BT236" s="24">
        <f>IF(BP236="-","-",_xlfn.XLOOKUP(BP236,ABNT5101!$B$4:$B$9,ABNT5101!$C$4:$C$9))</f>
        <v>3</v>
      </c>
      <c r="BU236" s="24">
        <f>IF(BP236="-","-",_xlfn.XLOOKUP(BP236,ABNT5101!$B$4:$B$9,ABNT5101!$D$4:$D$9))</f>
        <v>0.6</v>
      </c>
      <c r="BV236" s="20" t="str">
        <f t="shared" si="14"/>
        <v>NÃO ATENDE</v>
      </c>
      <c r="BW236" s="20" t="str">
        <f t="shared" si="15"/>
        <v>NÃO ATENDE</v>
      </c>
      <c r="BX236" s="20" t="str">
        <f t="shared" si="16"/>
        <v>NÃO ATENDE</v>
      </c>
      <c r="BY236" s="24" t="s">
        <v>136</v>
      </c>
      <c r="BZ236" s="25" t="e">
        <f t="shared" si="31"/>
        <v>#VALUE!</v>
      </c>
      <c r="CA236" s="24"/>
      <c r="CB236" s="24"/>
      <c r="CC236" s="20" t="str">
        <f>IF(BY236="-","-",_xlfn.XLOOKUP(BY236,ABNT5101!$B$4:$B$9,ABNT5101!$C$4:$C$9))</f>
        <v>-</v>
      </c>
      <c r="CD236" s="24" t="str">
        <f>IF(BY236="-","-",_xlfn.XLOOKUP(BY236,ABNT5101!$B$4:$B$9,ABNT5101!$D$4:$D$9))</f>
        <v>-</v>
      </c>
      <c r="CE236" s="20" t="str">
        <f t="shared" si="18"/>
        <v>-</v>
      </c>
      <c r="CF236" s="20" t="str">
        <f t="shared" si="19"/>
        <v>-</v>
      </c>
      <c r="CG236" s="20" t="str">
        <f t="shared" si="20"/>
        <v>-</v>
      </c>
      <c r="CH236" s="26" t="e">
        <f>_xlfn.XLOOKUP(CI236,'Banco de dados'!$B:$B,'Banco de dados'!$D:$D)</f>
        <v>#N/A</v>
      </c>
      <c r="CI236" s="27"/>
      <c r="CJ236" s="26" t="e">
        <f>_xlfn.XLOOKUP(CI236,'Banco de dados'!$B:$B,'Banco de dados'!$E:$E)</f>
        <v>#N/A</v>
      </c>
      <c r="CK236" s="26"/>
      <c r="CL236" s="26" t="e">
        <f>IF(CK236="-","-",_xlfn.XLOOKUP(CK236,'Banco de dados'!$B:$B,'Banco de dados'!$E:$E))</f>
        <v>#N/A</v>
      </c>
      <c r="CM236" s="28">
        <f t="shared" si="21"/>
        <v>1</v>
      </c>
      <c r="CN236" s="26" t="e">
        <f>_xlfn.XLOOKUP(CI236,'Banco de dados'!$B:$B,'Banco de dados'!$H:$H)</f>
        <v>#N/A</v>
      </c>
      <c r="CO236" s="26" t="e">
        <f t="array" aca="1" ref="CO236" ca="1">_xludf.XLOOKUP(CK236,'Banco de dados'!$B:$B,'Banco de dados'!$H:$H)</f>
        <v>#NAME?</v>
      </c>
      <c r="CP236" s="26" t="e">
        <f t="array" aca="1" ref="CP236" ca="1">_xludf.XLOOKUP(CI236,'Banco de dados'!$B:$B,'Banco de dados'!$F:$F)</f>
        <v>#NAME?</v>
      </c>
      <c r="CQ236" s="26" t="e">
        <f t="array" aca="1" ref="CQ236" ca="1">_xludf.XLOOKUP(CK236,'Banco de dados'!$B:$B,'Banco de dados'!$F:$F)</f>
        <v>#NAME?</v>
      </c>
      <c r="CR236" s="27">
        <v>481</v>
      </c>
      <c r="CS236" s="27"/>
      <c r="CT236" s="26" t="str">
        <f>IF(AG236=0.5,"Suporte",IF(AND(AG236&gt;='Braços de IP'!$B$9,AG236&lt;='Braços de IP'!$D$9),'Braços de IP'!$E$9,IF(AND(AG236&gt;='Braços de IP'!$B$10,AG236&lt;='Braços de IP'!$D$10),'Braços de IP'!$E$10,IF(AND(AG236&gt;='Braços de IP'!$B$11,AG236&lt;='Braços de IP'!$D$11),'Braços de IP'!$E$11,IF(AND(AG236&gt;='Braços de IP'!$B$12,AG236&lt;='Braços de IP'!$D$12),'Braços de IP'!$E$12,IF(AND(AG236&gt;='Braços de IP'!$B$13,AG236&lt;='Braços de IP'!$D$13),'Braços de IP'!$E$13,IF(AND(AG236&gt;='Braços de IP'!$B$14,AG236&lt;='Braços de IP'!$D$14),'Braços de IP'!$E$14,"ERRO")))))))</f>
        <v>Médio I</v>
      </c>
      <c r="CU236" s="27"/>
      <c r="CV236" s="26" t="str">
        <f>IF($CU236="","",VLOOKUP($CU236,'Braços de IP'!$E$9:$I$15,2,0))</f>
        <v/>
      </c>
      <c r="CW236" s="29" t="str">
        <f>IF($CU236="","",VLOOKUP($CU236,'Braços de IP'!$E$9:$I$15,5,0))</f>
        <v/>
      </c>
      <c r="CX236" s="26"/>
      <c r="CY236" s="26"/>
      <c r="CZ236" s="26"/>
      <c r="DA236" s="26"/>
      <c r="DB236" s="26"/>
      <c r="DC236" s="26"/>
      <c r="DD236" s="30" t="e">
        <f t="shared" si="22"/>
        <v>#N/A</v>
      </c>
      <c r="DE236" s="31">
        <f t="shared" si="23"/>
        <v>72</v>
      </c>
      <c r="DF236" s="30" t="e">
        <f t="shared" si="24"/>
        <v>#N/A</v>
      </c>
      <c r="DG236" s="32" t="e">
        <f t="shared" si="25"/>
        <v>#N/A</v>
      </c>
      <c r="DH236" s="33" t="s">
        <v>143</v>
      </c>
      <c r="DI236" s="34"/>
      <c r="DJ236" s="35"/>
      <c r="DK236" s="16" t="s">
        <v>144</v>
      </c>
      <c r="DL236" s="16"/>
      <c r="DM236" s="1"/>
      <c r="DN236" s="1"/>
      <c r="DO236" s="1"/>
      <c r="DP236" s="1"/>
      <c r="DQ236" s="1"/>
      <c r="DR236" s="1"/>
      <c r="DS236" s="1"/>
      <c r="DT236" s="1"/>
    </row>
    <row r="237" spans="1:124" ht="15.75" hidden="1" customHeight="1" x14ac:dyDescent="0.25">
      <c r="A237" s="1" t="s">
        <v>274</v>
      </c>
      <c r="B237" s="15">
        <v>476</v>
      </c>
      <c r="C237" s="15" t="s">
        <v>146</v>
      </c>
      <c r="D237" s="16" t="s">
        <v>432</v>
      </c>
      <c r="E237" s="16">
        <v>-8.0032239999999994</v>
      </c>
      <c r="F237" s="16">
        <v>-34.915469000000002</v>
      </c>
      <c r="G237" s="16" t="s">
        <v>160</v>
      </c>
      <c r="H237" s="16" t="s">
        <v>136</v>
      </c>
      <c r="I237" s="16" t="s">
        <v>135</v>
      </c>
      <c r="J237" s="16" t="s">
        <v>137</v>
      </c>
      <c r="K237" s="16">
        <v>72</v>
      </c>
      <c r="L237" s="16" t="s">
        <v>138</v>
      </c>
      <c r="M237" s="16">
        <v>0</v>
      </c>
      <c r="N237" s="16"/>
      <c r="O237" s="16">
        <v>2</v>
      </c>
      <c r="P237" s="17">
        <v>1.97</v>
      </c>
      <c r="Q237" s="17">
        <v>5.13</v>
      </c>
      <c r="R237" s="16"/>
      <c r="S237" s="16"/>
      <c r="T237" s="16"/>
      <c r="U237" s="17">
        <v>2</v>
      </c>
      <c r="V237" s="16">
        <v>0</v>
      </c>
      <c r="W237" s="16"/>
      <c r="X237" s="16"/>
      <c r="Y237" s="16">
        <v>0</v>
      </c>
      <c r="Z237" s="16">
        <v>0</v>
      </c>
      <c r="AA237" s="16" t="s">
        <v>139</v>
      </c>
      <c r="AB237" s="16" t="s">
        <v>140</v>
      </c>
      <c r="AC237" s="16">
        <v>40</v>
      </c>
      <c r="AD237" s="16">
        <v>6.2</v>
      </c>
      <c r="AE237" s="16">
        <v>1</v>
      </c>
      <c r="AF237" s="16">
        <v>0.45</v>
      </c>
      <c r="AG237" s="16">
        <v>1.7</v>
      </c>
      <c r="AH237" s="16"/>
      <c r="AI237" s="16"/>
      <c r="AJ237" s="16"/>
      <c r="AK237" s="16"/>
      <c r="AL237" s="16"/>
      <c r="AM237" s="16">
        <v>0</v>
      </c>
      <c r="AN237" s="16"/>
      <c r="AO237" s="16">
        <v>0</v>
      </c>
      <c r="AP237" s="16">
        <v>0</v>
      </c>
      <c r="AQ237" s="16">
        <v>0</v>
      </c>
      <c r="AR237" s="17" t="s">
        <v>136</v>
      </c>
      <c r="AS237" s="19">
        <f t="shared" si="3"/>
        <v>0</v>
      </c>
      <c r="AT237" s="19"/>
      <c r="AU237" s="19">
        <f>VLOOKUP(G237,ABNT5101!$I$3:$J$9,2)</f>
        <v>10</v>
      </c>
      <c r="AV237" s="19">
        <f>VLOOKUP(G237,ABNT5101!$I$3:$M$9,5)</f>
        <v>0.18</v>
      </c>
      <c r="AW237" s="17" t="str">
        <f>_xlfn.XLOOKUP(G237,ABNT5101!I:I,ABNT5101!L:L)</f>
        <v>-</v>
      </c>
      <c r="AX237" s="17">
        <f>_xlfn.XLOOKUP(G237,ABNT5101!$I:$I,ABNT5101!M:M)</f>
        <v>0.18</v>
      </c>
      <c r="AY237" s="17" t="str">
        <f>_xlfn.XLOOKUP(G237,ABNT5101!$I:$I,ABNT5101!N:N)</f>
        <v>-</v>
      </c>
      <c r="AZ237" s="17">
        <f>_xlfn.XLOOKUP(G237,ABNT5101!$I:$I,ABNT5101!O:O)</f>
        <v>16</v>
      </c>
      <c r="BA237" s="20" t="str">
        <f t="shared" si="4"/>
        <v>NÃO ATENDE</v>
      </c>
      <c r="BB237" s="21">
        <f t="shared" ref="BB237:BC237" si="275">BE237/AU237-1</f>
        <v>-1</v>
      </c>
      <c r="BC237" s="21">
        <f t="shared" si="275"/>
        <v>-1</v>
      </c>
      <c r="BD237" s="21" t="str">
        <f t="shared" si="6"/>
        <v>-</v>
      </c>
      <c r="BE237" s="22"/>
      <c r="BF237" s="22"/>
      <c r="BG237" s="22"/>
      <c r="BH237" s="22"/>
      <c r="BI237" s="23"/>
      <c r="BJ237" s="22"/>
      <c r="BK237" s="20" t="str">
        <f t="shared" si="7"/>
        <v>NÃO ATENDE</v>
      </c>
      <c r="BL237" s="20" t="str">
        <f t="shared" si="8"/>
        <v>NÃO ATENDE</v>
      </c>
      <c r="BM237" s="20" t="str">
        <f t="shared" si="9"/>
        <v>NÃO ATENDE</v>
      </c>
      <c r="BN237" s="20" t="str">
        <f t="shared" si="10"/>
        <v>ATENDE</v>
      </c>
      <c r="BO237" s="24" t="str">
        <f t="shared" si="11"/>
        <v>C4</v>
      </c>
      <c r="BP237" s="24" t="str">
        <f t="shared" si="80"/>
        <v>P6</v>
      </c>
      <c r="BQ237" s="25">
        <f t="shared" si="13"/>
        <v>-1</v>
      </c>
      <c r="BR237" s="22"/>
      <c r="BS237" s="22"/>
      <c r="BT237" s="24">
        <f>IF(BP237="-","-",_xlfn.XLOOKUP(BP237,ABNT5101!$B$4:$B$9,ABNT5101!$C$4:$C$9))</f>
        <v>3</v>
      </c>
      <c r="BU237" s="24">
        <f>IF(BP237="-","-",_xlfn.XLOOKUP(BP237,ABNT5101!$B$4:$B$9,ABNT5101!$D$4:$D$9))</f>
        <v>0.6</v>
      </c>
      <c r="BV237" s="20" t="str">
        <f t="shared" si="14"/>
        <v>NÃO ATENDE</v>
      </c>
      <c r="BW237" s="20" t="str">
        <f t="shared" si="15"/>
        <v>NÃO ATENDE</v>
      </c>
      <c r="BX237" s="20" t="str">
        <f t="shared" si="16"/>
        <v>NÃO ATENDE</v>
      </c>
      <c r="BY237" s="24" t="s">
        <v>136</v>
      </c>
      <c r="BZ237" s="25" t="e">
        <f t="shared" si="31"/>
        <v>#VALUE!</v>
      </c>
      <c r="CA237" s="24"/>
      <c r="CB237" s="24"/>
      <c r="CC237" s="20" t="str">
        <f>IF(BY237="-","-",_xlfn.XLOOKUP(BY237,ABNT5101!$B$4:$B$9,ABNT5101!$C$4:$C$9))</f>
        <v>-</v>
      </c>
      <c r="CD237" s="24" t="str">
        <f>IF(BY237="-","-",_xlfn.XLOOKUP(BY237,ABNT5101!$B$4:$B$9,ABNT5101!$D$4:$D$9))</f>
        <v>-</v>
      </c>
      <c r="CE237" s="20" t="str">
        <f t="shared" si="18"/>
        <v>-</v>
      </c>
      <c r="CF237" s="20" t="str">
        <f t="shared" si="19"/>
        <v>-</v>
      </c>
      <c r="CG237" s="20" t="str">
        <f t="shared" si="20"/>
        <v>-</v>
      </c>
      <c r="CH237" s="26" t="e">
        <f>_xlfn.XLOOKUP(CI237,'Banco de dados'!$B:$B,'Banco de dados'!$D:$D)</f>
        <v>#N/A</v>
      </c>
      <c r="CI237" s="27"/>
      <c r="CJ237" s="26" t="e">
        <f>_xlfn.XLOOKUP(CI237,'Banco de dados'!$B:$B,'Banco de dados'!$E:$E)</f>
        <v>#N/A</v>
      </c>
      <c r="CK237" s="26"/>
      <c r="CL237" s="26" t="e">
        <f>IF(CK237="-","-",_xlfn.XLOOKUP(CK237,'Banco de dados'!$B:$B,'Banco de dados'!$E:$E))</f>
        <v>#N/A</v>
      </c>
      <c r="CM237" s="28">
        <f t="shared" si="21"/>
        <v>1</v>
      </c>
      <c r="CN237" s="26" t="e">
        <f>_xlfn.XLOOKUP(CI237,'Banco de dados'!$B:$B,'Banco de dados'!$H:$H)</f>
        <v>#N/A</v>
      </c>
      <c r="CO237" s="26" t="e">
        <f t="array" aca="1" ref="CO237" ca="1">_xludf.XLOOKUP(CK237,'Banco de dados'!$B:$B,'Banco de dados'!$H:$H)</f>
        <v>#NAME?</v>
      </c>
      <c r="CP237" s="26" t="e">
        <f t="array" aca="1" ref="CP237" ca="1">_xludf.XLOOKUP(CI237,'Banco de dados'!$B:$B,'Banco de dados'!$F:$F)</f>
        <v>#NAME?</v>
      </c>
      <c r="CQ237" s="26" t="e">
        <f t="array" aca="1" ref="CQ237" ca="1">_xludf.XLOOKUP(CK237,'Banco de dados'!$B:$B,'Banco de dados'!$F:$F)</f>
        <v>#NAME?</v>
      </c>
      <c r="CR237" s="27">
        <v>482</v>
      </c>
      <c r="CS237" s="27"/>
      <c r="CT237" s="26" t="str">
        <f>IF(AG237=0.5,"Suporte",IF(AND(AG237&gt;='Braços de IP'!$B$9,AG237&lt;='Braços de IP'!$D$9),'Braços de IP'!$E$9,IF(AND(AG237&gt;='Braços de IP'!$B$10,AG237&lt;='Braços de IP'!$D$10),'Braços de IP'!$E$10,IF(AND(AG237&gt;='Braços de IP'!$B$11,AG237&lt;='Braços de IP'!$D$11),'Braços de IP'!$E$11,IF(AND(AG237&gt;='Braços de IP'!$B$12,AG237&lt;='Braços de IP'!$D$12),'Braços de IP'!$E$12,IF(AND(AG237&gt;='Braços de IP'!$B$13,AG237&lt;='Braços de IP'!$D$13),'Braços de IP'!$E$13,IF(AND(AG237&gt;='Braços de IP'!$B$14,AG237&lt;='Braços de IP'!$D$14),'Braços de IP'!$E$14,"ERRO")))))))</f>
        <v>Médio I</v>
      </c>
      <c r="CU237" s="27"/>
      <c r="CV237" s="26" t="str">
        <f>IF($CU237="","",VLOOKUP($CU237,'Braços de IP'!$E$9:$I$15,2,0))</f>
        <v/>
      </c>
      <c r="CW237" s="29" t="str">
        <f>IF($CU237="","",VLOOKUP($CU237,'Braços de IP'!$E$9:$I$15,5,0))</f>
        <v/>
      </c>
      <c r="CX237" s="26"/>
      <c r="CY237" s="26"/>
      <c r="CZ237" s="26"/>
      <c r="DA237" s="26"/>
      <c r="DB237" s="26"/>
      <c r="DC237" s="26"/>
      <c r="DD237" s="30" t="e">
        <f t="shared" si="22"/>
        <v>#N/A</v>
      </c>
      <c r="DE237" s="31">
        <f t="shared" si="23"/>
        <v>72</v>
      </c>
      <c r="DF237" s="30" t="e">
        <f t="shared" si="24"/>
        <v>#N/A</v>
      </c>
      <c r="DG237" s="32" t="e">
        <f t="shared" si="25"/>
        <v>#N/A</v>
      </c>
      <c r="DH237" s="33" t="s">
        <v>143</v>
      </c>
      <c r="DI237" s="34"/>
      <c r="DJ237" s="35"/>
      <c r="DK237" s="16" t="s">
        <v>144</v>
      </c>
      <c r="DL237" s="16"/>
      <c r="DM237" s="1"/>
      <c r="DN237" s="1"/>
      <c r="DO237" s="1"/>
      <c r="DP237" s="1"/>
      <c r="DQ237" s="1"/>
      <c r="DR237" s="1"/>
      <c r="DS237" s="1"/>
      <c r="DT237" s="1"/>
    </row>
    <row r="238" spans="1:124" ht="15.75" hidden="1" customHeight="1" x14ac:dyDescent="0.25">
      <c r="A238" s="1" t="s">
        <v>274</v>
      </c>
      <c r="B238" s="15">
        <v>476</v>
      </c>
      <c r="C238" s="15" t="s">
        <v>146</v>
      </c>
      <c r="D238" s="16" t="s">
        <v>432</v>
      </c>
      <c r="E238" s="16">
        <v>-8.0032239999999994</v>
      </c>
      <c r="F238" s="16">
        <v>-34.915469000000002</v>
      </c>
      <c r="G238" s="16" t="s">
        <v>160</v>
      </c>
      <c r="H238" s="16" t="s">
        <v>136</v>
      </c>
      <c r="I238" s="16" t="s">
        <v>135</v>
      </c>
      <c r="J238" s="16" t="s">
        <v>137</v>
      </c>
      <c r="K238" s="16">
        <v>72</v>
      </c>
      <c r="L238" s="16" t="s">
        <v>138</v>
      </c>
      <c r="M238" s="16">
        <v>0</v>
      </c>
      <c r="N238" s="16"/>
      <c r="O238" s="16">
        <v>2</v>
      </c>
      <c r="P238" s="17">
        <v>1.97</v>
      </c>
      <c r="Q238" s="17">
        <v>5.13</v>
      </c>
      <c r="R238" s="16"/>
      <c r="S238" s="16"/>
      <c r="T238" s="16"/>
      <c r="U238" s="17">
        <v>2</v>
      </c>
      <c r="V238" s="16">
        <v>0</v>
      </c>
      <c r="W238" s="16"/>
      <c r="X238" s="16"/>
      <c r="Y238" s="16">
        <v>0</v>
      </c>
      <c r="Z238" s="16">
        <v>0</v>
      </c>
      <c r="AA238" s="16" t="s">
        <v>139</v>
      </c>
      <c r="AB238" s="16" t="s">
        <v>140</v>
      </c>
      <c r="AC238" s="16">
        <v>40</v>
      </c>
      <c r="AD238" s="16">
        <v>6.2</v>
      </c>
      <c r="AE238" s="16">
        <v>1</v>
      </c>
      <c r="AF238" s="16">
        <v>0.45</v>
      </c>
      <c r="AG238" s="16">
        <v>1.7</v>
      </c>
      <c r="AH238" s="16"/>
      <c r="AI238" s="16"/>
      <c r="AJ238" s="16"/>
      <c r="AK238" s="16"/>
      <c r="AL238" s="16"/>
      <c r="AM238" s="16">
        <v>0</v>
      </c>
      <c r="AN238" s="16"/>
      <c r="AO238" s="16">
        <v>0</v>
      </c>
      <c r="AP238" s="16">
        <v>0</v>
      </c>
      <c r="AQ238" s="16">
        <v>0</v>
      </c>
      <c r="AR238" s="17" t="s">
        <v>136</v>
      </c>
      <c r="AS238" s="19">
        <f t="shared" si="3"/>
        <v>0</v>
      </c>
      <c r="AT238" s="19"/>
      <c r="AU238" s="19">
        <f>VLOOKUP(G238,ABNT5101!$I$3:$J$9,2)</f>
        <v>10</v>
      </c>
      <c r="AV238" s="19">
        <f>VLOOKUP(G238,ABNT5101!$I$3:$M$9,5)</f>
        <v>0.18</v>
      </c>
      <c r="AW238" s="17" t="str">
        <f>_xlfn.XLOOKUP(G238,ABNT5101!I:I,ABNT5101!L:L)</f>
        <v>-</v>
      </c>
      <c r="AX238" s="17">
        <f>_xlfn.XLOOKUP(G238,ABNT5101!$I:$I,ABNT5101!M:M)</f>
        <v>0.18</v>
      </c>
      <c r="AY238" s="17" t="str">
        <f>_xlfn.XLOOKUP(G238,ABNT5101!$I:$I,ABNT5101!N:N)</f>
        <v>-</v>
      </c>
      <c r="AZ238" s="17">
        <f>_xlfn.XLOOKUP(G238,ABNT5101!$I:$I,ABNT5101!O:O)</f>
        <v>16</v>
      </c>
      <c r="BA238" s="20" t="str">
        <f t="shared" si="4"/>
        <v>NÃO ATENDE</v>
      </c>
      <c r="BB238" s="21">
        <f t="shared" ref="BB238:BC238" si="276">BE238/AU238-1</f>
        <v>-1</v>
      </c>
      <c r="BC238" s="21">
        <f t="shared" si="276"/>
        <v>-1</v>
      </c>
      <c r="BD238" s="21" t="str">
        <f t="shared" si="6"/>
        <v>-</v>
      </c>
      <c r="BE238" s="22"/>
      <c r="BF238" s="22"/>
      <c r="BG238" s="22"/>
      <c r="BH238" s="22"/>
      <c r="BI238" s="23"/>
      <c r="BJ238" s="22"/>
      <c r="BK238" s="20" t="str">
        <f t="shared" si="7"/>
        <v>NÃO ATENDE</v>
      </c>
      <c r="BL238" s="20" t="str">
        <f t="shared" si="8"/>
        <v>NÃO ATENDE</v>
      </c>
      <c r="BM238" s="20" t="str">
        <f t="shared" si="9"/>
        <v>NÃO ATENDE</v>
      </c>
      <c r="BN238" s="20" t="str">
        <f t="shared" si="10"/>
        <v>ATENDE</v>
      </c>
      <c r="BO238" s="24" t="str">
        <f t="shared" si="11"/>
        <v>C4</v>
      </c>
      <c r="BP238" s="24" t="str">
        <f t="shared" si="80"/>
        <v>P6</v>
      </c>
      <c r="BQ238" s="25">
        <f t="shared" si="13"/>
        <v>-1</v>
      </c>
      <c r="BR238" s="22"/>
      <c r="BS238" s="22"/>
      <c r="BT238" s="24">
        <f>IF(BP238="-","-",_xlfn.XLOOKUP(BP238,ABNT5101!$B$4:$B$9,ABNT5101!$C$4:$C$9))</f>
        <v>3</v>
      </c>
      <c r="BU238" s="24">
        <f>IF(BP238="-","-",_xlfn.XLOOKUP(BP238,ABNT5101!$B$4:$B$9,ABNT5101!$D$4:$D$9))</f>
        <v>0.6</v>
      </c>
      <c r="BV238" s="20" t="str">
        <f t="shared" si="14"/>
        <v>NÃO ATENDE</v>
      </c>
      <c r="BW238" s="20" t="str">
        <f t="shared" si="15"/>
        <v>NÃO ATENDE</v>
      </c>
      <c r="BX238" s="20" t="str">
        <f t="shared" si="16"/>
        <v>NÃO ATENDE</v>
      </c>
      <c r="BY238" s="24" t="s">
        <v>136</v>
      </c>
      <c r="BZ238" s="25" t="e">
        <f t="shared" si="31"/>
        <v>#VALUE!</v>
      </c>
      <c r="CA238" s="24"/>
      <c r="CB238" s="24"/>
      <c r="CC238" s="20" t="str">
        <f>IF(BY238="-","-",_xlfn.XLOOKUP(BY238,ABNT5101!$B$4:$B$9,ABNT5101!$C$4:$C$9))</f>
        <v>-</v>
      </c>
      <c r="CD238" s="24" t="str">
        <f>IF(BY238="-","-",_xlfn.XLOOKUP(BY238,ABNT5101!$B$4:$B$9,ABNT5101!$D$4:$D$9))</f>
        <v>-</v>
      </c>
      <c r="CE238" s="20" t="str">
        <f t="shared" si="18"/>
        <v>-</v>
      </c>
      <c r="CF238" s="20" t="str">
        <f t="shared" si="19"/>
        <v>-</v>
      </c>
      <c r="CG238" s="20" t="str">
        <f t="shared" si="20"/>
        <v>-</v>
      </c>
      <c r="CH238" s="26" t="e">
        <f>_xlfn.XLOOKUP(CI238,'Banco de dados'!$B:$B,'Banco de dados'!$D:$D)</f>
        <v>#N/A</v>
      </c>
      <c r="CI238" s="27"/>
      <c r="CJ238" s="26" t="e">
        <f>_xlfn.XLOOKUP(CI238,'Banco de dados'!$B:$B,'Banco de dados'!$E:$E)</f>
        <v>#N/A</v>
      </c>
      <c r="CK238" s="26"/>
      <c r="CL238" s="26" t="e">
        <f>IF(CK238="-","-",_xlfn.XLOOKUP(CK238,'Banco de dados'!$B:$B,'Banco de dados'!$E:$E))</f>
        <v>#N/A</v>
      </c>
      <c r="CM238" s="28">
        <f t="shared" si="21"/>
        <v>1</v>
      </c>
      <c r="CN238" s="26" t="e">
        <f>_xlfn.XLOOKUP(CI238,'Banco de dados'!$B:$B,'Banco de dados'!$H:$H)</f>
        <v>#N/A</v>
      </c>
      <c r="CO238" s="26" t="e">
        <f t="array" aca="1" ref="CO238" ca="1">_xludf.XLOOKUP(CK238,'Banco de dados'!$B:$B,'Banco de dados'!$H:$H)</f>
        <v>#NAME?</v>
      </c>
      <c r="CP238" s="26" t="e">
        <f t="array" aca="1" ref="CP238" ca="1">_xludf.XLOOKUP(CI238,'Banco de dados'!$B:$B,'Banco de dados'!$F:$F)</f>
        <v>#NAME?</v>
      </c>
      <c r="CQ238" s="26" t="e">
        <f t="array" aca="1" ref="CQ238" ca="1">_xludf.XLOOKUP(CK238,'Banco de dados'!$B:$B,'Banco de dados'!$F:$F)</f>
        <v>#NAME?</v>
      </c>
      <c r="CR238" s="27">
        <v>483</v>
      </c>
      <c r="CS238" s="27"/>
      <c r="CT238" s="26" t="str">
        <f>IF(AG238=0.5,"Suporte",IF(AND(AG238&gt;='Braços de IP'!$B$9,AG238&lt;='Braços de IP'!$D$9),'Braços de IP'!$E$9,IF(AND(AG238&gt;='Braços de IP'!$B$10,AG238&lt;='Braços de IP'!$D$10),'Braços de IP'!$E$10,IF(AND(AG238&gt;='Braços de IP'!$B$11,AG238&lt;='Braços de IP'!$D$11),'Braços de IP'!$E$11,IF(AND(AG238&gt;='Braços de IP'!$B$12,AG238&lt;='Braços de IP'!$D$12),'Braços de IP'!$E$12,IF(AND(AG238&gt;='Braços de IP'!$B$13,AG238&lt;='Braços de IP'!$D$13),'Braços de IP'!$E$13,IF(AND(AG238&gt;='Braços de IP'!$B$14,AG238&lt;='Braços de IP'!$D$14),'Braços de IP'!$E$14,"ERRO")))))))</f>
        <v>Médio I</v>
      </c>
      <c r="CU238" s="27"/>
      <c r="CV238" s="26" t="str">
        <f>IF($CU238="","",VLOOKUP($CU238,'Braços de IP'!$E$9:$I$15,2,0))</f>
        <v/>
      </c>
      <c r="CW238" s="29" t="str">
        <f>IF($CU238="","",VLOOKUP($CU238,'Braços de IP'!$E$9:$I$15,5,0))</f>
        <v/>
      </c>
      <c r="CX238" s="26"/>
      <c r="CY238" s="26"/>
      <c r="CZ238" s="26"/>
      <c r="DA238" s="26"/>
      <c r="DB238" s="26"/>
      <c r="DC238" s="26"/>
      <c r="DD238" s="30" t="e">
        <f t="shared" si="22"/>
        <v>#N/A</v>
      </c>
      <c r="DE238" s="31">
        <f t="shared" si="23"/>
        <v>72</v>
      </c>
      <c r="DF238" s="30" t="e">
        <f t="shared" si="24"/>
        <v>#N/A</v>
      </c>
      <c r="DG238" s="32" t="e">
        <f t="shared" si="25"/>
        <v>#N/A</v>
      </c>
      <c r="DH238" s="33" t="s">
        <v>143</v>
      </c>
      <c r="DI238" s="34"/>
      <c r="DJ238" s="35"/>
      <c r="DK238" s="16" t="s">
        <v>144</v>
      </c>
      <c r="DL238" s="16"/>
      <c r="DM238" s="1"/>
      <c r="DN238" s="1"/>
      <c r="DO238" s="1"/>
      <c r="DP238" s="1"/>
      <c r="DQ238" s="1"/>
      <c r="DR238" s="1"/>
      <c r="DS238" s="1"/>
      <c r="DT238" s="1"/>
    </row>
    <row r="239" spans="1:124" ht="15.75" hidden="1" customHeight="1" x14ac:dyDescent="0.25">
      <c r="A239" s="1" t="s">
        <v>274</v>
      </c>
      <c r="B239" s="15">
        <v>486</v>
      </c>
      <c r="C239" s="15" t="s">
        <v>146</v>
      </c>
      <c r="D239" s="16" t="s">
        <v>433</v>
      </c>
      <c r="E239" s="16">
        <v>-7.9933329999999998</v>
      </c>
      <c r="F239" s="16">
        <v>-34.913690000000003</v>
      </c>
      <c r="G239" s="16" t="s">
        <v>160</v>
      </c>
      <c r="H239" s="16" t="s">
        <v>136</v>
      </c>
      <c r="I239" s="16" t="s">
        <v>135</v>
      </c>
      <c r="J239" s="16" t="s">
        <v>137</v>
      </c>
      <c r="K239" s="16">
        <v>70</v>
      </c>
      <c r="L239" s="16" t="s">
        <v>138</v>
      </c>
      <c r="M239" s="16">
        <v>0</v>
      </c>
      <c r="N239" s="16"/>
      <c r="O239" s="16">
        <v>1</v>
      </c>
      <c r="P239" s="17">
        <v>1.7</v>
      </c>
      <c r="Q239" s="17">
        <v>4.5999999999999996</v>
      </c>
      <c r="R239" s="16"/>
      <c r="S239" s="16"/>
      <c r="T239" s="16"/>
      <c r="U239" s="17"/>
      <c r="V239" s="16">
        <v>0</v>
      </c>
      <c r="W239" s="16"/>
      <c r="X239" s="16"/>
      <c r="Y239" s="16">
        <v>0</v>
      </c>
      <c r="Z239" s="16">
        <v>0</v>
      </c>
      <c r="AA239" s="16" t="s">
        <v>139</v>
      </c>
      <c r="AB239" s="16" t="s">
        <v>140</v>
      </c>
      <c r="AC239" s="16">
        <v>17.5</v>
      </c>
      <c r="AD239" s="16">
        <v>6.49</v>
      </c>
      <c r="AE239" s="16">
        <v>1</v>
      </c>
      <c r="AF239" s="16">
        <v>1.08</v>
      </c>
      <c r="AG239" s="16">
        <v>1.6</v>
      </c>
      <c r="AH239" s="16"/>
      <c r="AI239" s="16"/>
      <c r="AJ239" s="16"/>
      <c r="AK239" s="16"/>
      <c r="AL239" s="16"/>
      <c r="AM239" s="16">
        <v>0</v>
      </c>
      <c r="AN239" s="16"/>
      <c r="AO239" s="16">
        <v>0</v>
      </c>
      <c r="AP239" s="16">
        <v>0</v>
      </c>
      <c r="AQ239" s="16">
        <v>0</v>
      </c>
      <c r="AR239" s="17" t="s">
        <v>136</v>
      </c>
      <c r="AS239" s="19">
        <f t="shared" si="3"/>
        <v>0</v>
      </c>
      <c r="AT239" s="19"/>
      <c r="AU239" s="19">
        <f>VLOOKUP(G239,ABNT5101!$I$3:$J$9,2)</f>
        <v>10</v>
      </c>
      <c r="AV239" s="19">
        <f>VLOOKUP(G239,ABNT5101!$I$3:$M$9,5)</f>
        <v>0.18</v>
      </c>
      <c r="AW239" s="17" t="str">
        <f>_xlfn.XLOOKUP(G239,ABNT5101!I:I,ABNT5101!L:L)</f>
        <v>-</v>
      </c>
      <c r="AX239" s="17">
        <f>_xlfn.XLOOKUP(G239,ABNT5101!$I:$I,ABNT5101!M:M)</f>
        <v>0.18</v>
      </c>
      <c r="AY239" s="17" t="str">
        <f>_xlfn.XLOOKUP(G239,ABNT5101!$I:$I,ABNT5101!N:N)</f>
        <v>-</v>
      </c>
      <c r="AZ239" s="17">
        <f>_xlfn.XLOOKUP(G239,ABNT5101!$I:$I,ABNT5101!O:O)</f>
        <v>16</v>
      </c>
      <c r="BA239" s="20" t="str">
        <f t="shared" si="4"/>
        <v>NÃO ATENDE</v>
      </c>
      <c r="BB239" s="21">
        <f t="shared" ref="BB239:BC239" si="277">BE239/AU239-1</f>
        <v>-1</v>
      </c>
      <c r="BC239" s="21">
        <f t="shared" si="277"/>
        <v>-1</v>
      </c>
      <c r="BD239" s="21" t="str">
        <f t="shared" si="6"/>
        <v>-</v>
      </c>
      <c r="BE239" s="22"/>
      <c r="BF239" s="22"/>
      <c r="BG239" s="22"/>
      <c r="BH239" s="22"/>
      <c r="BI239" s="23"/>
      <c r="BJ239" s="22"/>
      <c r="BK239" s="20" t="str">
        <f t="shared" si="7"/>
        <v>NÃO ATENDE</v>
      </c>
      <c r="BL239" s="20" t="str">
        <f t="shared" si="8"/>
        <v>NÃO ATENDE</v>
      </c>
      <c r="BM239" s="20" t="str">
        <f t="shared" si="9"/>
        <v>NÃO ATENDE</v>
      </c>
      <c r="BN239" s="20" t="str">
        <f t="shared" si="10"/>
        <v>ATENDE</v>
      </c>
      <c r="BO239" s="24" t="str">
        <f t="shared" si="11"/>
        <v>C4</v>
      </c>
      <c r="BP239" s="24" t="str">
        <f t="shared" si="80"/>
        <v>P6</v>
      </c>
      <c r="BQ239" s="25">
        <f t="shared" si="13"/>
        <v>-1</v>
      </c>
      <c r="BR239" s="22"/>
      <c r="BS239" s="22"/>
      <c r="BT239" s="24">
        <f>IF(BP239="-","-",_xlfn.XLOOKUP(BP239,ABNT5101!$B$4:$B$9,ABNT5101!$C$4:$C$9))</f>
        <v>3</v>
      </c>
      <c r="BU239" s="24">
        <f>IF(BP239="-","-",_xlfn.XLOOKUP(BP239,ABNT5101!$B$4:$B$9,ABNT5101!$D$4:$D$9))</f>
        <v>0.6</v>
      </c>
      <c r="BV239" s="20" t="str">
        <f t="shared" si="14"/>
        <v>NÃO ATENDE</v>
      </c>
      <c r="BW239" s="20" t="str">
        <f t="shared" si="15"/>
        <v>NÃO ATENDE</v>
      </c>
      <c r="BX239" s="20" t="str">
        <f t="shared" si="16"/>
        <v>NÃO ATENDE</v>
      </c>
      <c r="BY239" s="24" t="s">
        <v>136</v>
      </c>
      <c r="BZ239" s="25" t="e">
        <f t="shared" si="31"/>
        <v>#VALUE!</v>
      </c>
      <c r="CA239" s="24"/>
      <c r="CB239" s="24"/>
      <c r="CC239" s="20" t="str">
        <f>IF(BY239="-","-",_xlfn.XLOOKUP(BY239,ABNT5101!$B$4:$B$9,ABNT5101!$C$4:$C$9))</f>
        <v>-</v>
      </c>
      <c r="CD239" s="24" t="str">
        <f>IF(BY239="-","-",_xlfn.XLOOKUP(BY239,ABNT5101!$B$4:$B$9,ABNT5101!$D$4:$D$9))</f>
        <v>-</v>
      </c>
      <c r="CE239" s="20" t="str">
        <f t="shared" si="18"/>
        <v>-</v>
      </c>
      <c r="CF239" s="20" t="str">
        <f t="shared" si="19"/>
        <v>-</v>
      </c>
      <c r="CG239" s="20" t="str">
        <f t="shared" si="20"/>
        <v>-</v>
      </c>
      <c r="CH239" s="26" t="e">
        <f>_xlfn.XLOOKUP(CI239,'Banco de dados'!$B:$B,'Banco de dados'!$D:$D)</f>
        <v>#N/A</v>
      </c>
      <c r="CI239" s="27"/>
      <c r="CJ239" s="26" t="e">
        <f>_xlfn.XLOOKUP(CI239,'Banco de dados'!$B:$B,'Banco de dados'!$E:$E)</f>
        <v>#N/A</v>
      </c>
      <c r="CK239" s="26"/>
      <c r="CL239" s="26" t="e">
        <f>IF(CK239="-","-",_xlfn.XLOOKUP(CK239,'Banco de dados'!$B:$B,'Banco de dados'!$E:$E))</f>
        <v>#N/A</v>
      </c>
      <c r="CM239" s="28">
        <f t="shared" si="21"/>
        <v>1</v>
      </c>
      <c r="CN239" s="26" t="e">
        <f>_xlfn.XLOOKUP(CI239,'Banco de dados'!$B:$B,'Banco de dados'!$H:$H)</f>
        <v>#N/A</v>
      </c>
      <c r="CO239" s="26" t="e">
        <f t="array" aca="1" ref="CO239" ca="1">_xludf.XLOOKUP(CK239,'Banco de dados'!$B:$B,'Banco de dados'!$H:$H)</f>
        <v>#NAME?</v>
      </c>
      <c r="CP239" s="26" t="e">
        <f t="array" aca="1" ref="CP239" ca="1">_xludf.XLOOKUP(CI239,'Banco de dados'!$B:$B,'Banco de dados'!$F:$F)</f>
        <v>#NAME?</v>
      </c>
      <c r="CQ239" s="26" t="e">
        <f t="array" aca="1" ref="CQ239" ca="1">_xludf.XLOOKUP(CK239,'Banco de dados'!$B:$B,'Banco de dados'!$F:$F)</f>
        <v>#NAME?</v>
      </c>
      <c r="CR239" s="27">
        <v>511</v>
      </c>
      <c r="CS239" s="27"/>
      <c r="CT239" s="26" t="str">
        <f>IF(AG239=0.5,"Suporte",IF(AND(AG239&gt;='Braços de IP'!$B$9,AG239&lt;='Braços de IP'!$D$9),'Braços de IP'!$E$9,IF(AND(AG239&gt;='Braços de IP'!$B$10,AG239&lt;='Braços de IP'!$D$10),'Braços de IP'!$E$10,IF(AND(AG239&gt;='Braços de IP'!$B$11,AG239&lt;='Braços de IP'!$D$11),'Braços de IP'!$E$11,IF(AND(AG239&gt;='Braços de IP'!$B$12,AG239&lt;='Braços de IP'!$D$12),'Braços de IP'!$E$12,IF(AND(AG239&gt;='Braços de IP'!$B$13,AG239&lt;='Braços de IP'!$D$13),'Braços de IP'!$E$13,IF(AND(AG239&gt;='Braços de IP'!$B$14,AG239&lt;='Braços de IP'!$D$14),'Braços de IP'!$E$14,"ERRO")))))))</f>
        <v>Médio I</v>
      </c>
      <c r="CU239" s="27"/>
      <c r="CV239" s="26" t="str">
        <f>IF($CU239="","",VLOOKUP($CU239,'Braços de IP'!$E$9:$I$15,2,0))</f>
        <v/>
      </c>
      <c r="CW239" s="29" t="str">
        <f>IF($CU239="","",VLOOKUP($CU239,'Braços de IP'!$E$9:$I$15,5,0))</f>
        <v/>
      </c>
      <c r="CX239" s="26"/>
      <c r="CY239" s="26"/>
      <c r="CZ239" s="26"/>
      <c r="DA239" s="26"/>
      <c r="DB239" s="26"/>
      <c r="DC239" s="26"/>
      <c r="DD239" s="30" t="e">
        <f t="shared" si="22"/>
        <v>#N/A</v>
      </c>
      <c r="DE239" s="31">
        <f t="shared" si="23"/>
        <v>70</v>
      </c>
      <c r="DF239" s="30" t="e">
        <f t="shared" si="24"/>
        <v>#N/A</v>
      </c>
      <c r="DG239" s="32" t="e">
        <f t="shared" si="25"/>
        <v>#N/A</v>
      </c>
      <c r="DH239" s="33" t="s">
        <v>143</v>
      </c>
      <c r="DI239" s="34"/>
      <c r="DJ239" s="35"/>
      <c r="DK239" s="16" t="s">
        <v>144</v>
      </c>
      <c r="DL239" s="16"/>
    </row>
    <row r="240" spans="1:124" ht="15.75" hidden="1" customHeight="1" x14ac:dyDescent="0.25">
      <c r="A240" s="1" t="s">
        <v>274</v>
      </c>
      <c r="B240" s="15">
        <v>486</v>
      </c>
      <c r="C240" s="15" t="s">
        <v>146</v>
      </c>
      <c r="D240" s="16" t="s">
        <v>433</v>
      </c>
      <c r="E240" s="16">
        <v>-7.9933329999999998</v>
      </c>
      <c r="F240" s="16">
        <v>-34.913690000000003</v>
      </c>
      <c r="G240" s="16" t="s">
        <v>160</v>
      </c>
      <c r="H240" s="16" t="s">
        <v>136</v>
      </c>
      <c r="I240" s="16" t="s">
        <v>135</v>
      </c>
      <c r="J240" s="16" t="s">
        <v>137</v>
      </c>
      <c r="K240" s="16">
        <v>70</v>
      </c>
      <c r="L240" s="16" t="s">
        <v>138</v>
      </c>
      <c r="M240" s="16">
        <v>0</v>
      </c>
      <c r="N240" s="16"/>
      <c r="O240" s="16">
        <v>1</v>
      </c>
      <c r="P240" s="17">
        <v>1.7</v>
      </c>
      <c r="Q240" s="17">
        <v>4.5999999999999996</v>
      </c>
      <c r="R240" s="16"/>
      <c r="S240" s="16"/>
      <c r="T240" s="16"/>
      <c r="U240" s="17"/>
      <c r="V240" s="16">
        <v>0</v>
      </c>
      <c r="W240" s="16"/>
      <c r="X240" s="16"/>
      <c r="Y240" s="16">
        <v>0</v>
      </c>
      <c r="Z240" s="16">
        <v>0</v>
      </c>
      <c r="AA240" s="16" t="s">
        <v>139</v>
      </c>
      <c r="AB240" s="16" t="s">
        <v>140</v>
      </c>
      <c r="AC240" s="16">
        <v>17.5</v>
      </c>
      <c r="AD240" s="16">
        <v>6.49</v>
      </c>
      <c r="AE240" s="16">
        <v>1</v>
      </c>
      <c r="AF240" s="16">
        <v>1.08</v>
      </c>
      <c r="AG240" s="16">
        <v>1.6</v>
      </c>
      <c r="AH240" s="16"/>
      <c r="AI240" s="16"/>
      <c r="AJ240" s="16"/>
      <c r="AK240" s="16"/>
      <c r="AL240" s="16"/>
      <c r="AM240" s="16">
        <v>0</v>
      </c>
      <c r="AN240" s="16"/>
      <c r="AO240" s="16">
        <v>0</v>
      </c>
      <c r="AP240" s="16">
        <v>0</v>
      </c>
      <c r="AQ240" s="16">
        <v>0</v>
      </c>
      <c r="AR240" s="17" t="s">
        <v>136</v>
      </c>
      <c r="AS240" s="19">
        <f t="shared" si="3"/>
        <v>0</v>
      </c>
      <c r="AT240" s="19"/>
      <c r="AU240" s="19">
        <f>VLOOKUP(G240,ABNT5101!$I$3:$J$9,2)</f>
        <v>10</v>
      </c>
      <c r="AV240" s="19">
        <f>VLOOKUP(G240,ABNT5101!$I$3:$M$9,5)</f>
        <v>0.18</v>
      </c>
      <c r="AW240" s="17" t="str">
        <f>_xlfn.XLOOKUP(G240,ABNT5101!I:I,ABNT5101!L:L)</f>
        <v>-</v>
      </c>
      <c r="AX240" s="17">
        <f>_xlfn.XLOOKUP(G240,ABNT5101!$I:$I,ABNT5101!M:M)</f>
        <v>0.18</v>
      </c>
      <c r="AY240" s="17" t="str">
        <f>_xlfn.XLOOKUP(G240,ABNT5101!$I:$I,ABNT5101!N:N)</f>
        <v>-</v>
      </c>
      <c r="AZ240" s="17">
        <f>_xlfn.XLOOKUP(G240,ABNT5101!$I:$I,ABNT5101!O:O)</f>
        <v>16</v>
      </c>
      <c r="BA240" s="20" t="str">
        <f t="shared" si="4"/>
        <v>NÃO ATENDE</v>
      </c>
      <c r="BB240" s="21">
        <f t="shared" ref="BB240:BC240" si="278">BE240/AU240-1</f>
        <v>-1</v>
      </c>
      <c r="BC240" s="21">
        <f t="shared" si="278"/>
        <v>-1</v>
      </c>
      <c r="BD240" s="21" t="str">
        <f t="shared" si="6"/>
        <v>-</v>
      </c>
      <c r="BE240" s="22"/>
      <c r="BF240" s="22"/>
      <c r="BG240" s="22"/>
      <c r="BH240" s="22"/>
      <c r="BI240" s="23"/>
      <c r="BJ240" s="22"/>
      <c r="BK240" s="20" t="str">
        <f t="shared" si="7"/>
        <v>NÃO ATENDE</v>
      </c>
      <c r="BL240" s="20" t="str">
        <f t="shared" si="8"/>
        <v>NÃO ATENDE</v>
      </c>
      <c r="BM240" s="20" t="str">
        <f t="shared" si="9"/>
        <v>NÃO ATENDE</v>
      </c>
      <c r="BN240" s="20" t="str">
        <f t="shared" si="10"/>
        <v>ATENDE</v>
      </c>
      <c r="BO240" s="24" t="str">
        <f t="shared" si="11"/>
        <v>C4</v>
      </c>
      <c r="BP240" s="24" t="str">
        <f t="shared" si="80"/>
        <v>P6</v>
      </c>
      <c r="BQ240" s="25">
        <f t="shared" si="13"/>
        <v>-1</v>
      </c>
      <c r="BR240" s="22"/>
      <c r="BS240" s="22"/>
      <c r="BT240" s="24">
        <f>IF(BP240="-","-",_xlfn.XLOOKUP(BP240,ABNT5101!$B$4:$B$9,ABNT5101!$C$4:$C$9))</f>
        <v>3</v>
      </c>
      <c r="BU240" s="24">
        <f>IF(BP240="-","-",_xlfn.XLOOKUP(BP240,ABNT5101!$B$4:$B$9,ABNT5101!$D$4:$D$9))</f>
        <v>0.6</v>
      </c>
      <c r="BV240" s="20" t="str">
        <f t="shared" si="14"/>
        <v>NÃO ATENDE</v>
      </c>
      <c r="BW240" s="20" t="str">
        <f t="shared" si="15"/>
        <v>NÃO ATENDE</v>
      </c>
      <c r="BX240" s="20" t="str">
        <f t="shared" si="16"/>
        <v>NÃO ATENDE</v>
      </c>
      <c r="BY240" s="24" t="s">
        <v>136</v>
      </c>
      <c r="BZ240" s="25" t="e">
        <f t="shared" si="31"/>
        <v>#VALUE!</v>
      </c>
      <c r="CA240" s="24"/>
      <c r="CB240" s="24"/>
      <c r="CC240" s="20" t="str">
        <f>IF(BY240="-","-",_xlfn.XLOOKUP(BY240,ABNT5101!$B$4:$B$9,ABNT5101!$C$4:$C$9))</f>
        <v>-</v>
      </c>
      <c r="CD240" s="24" t="str">
        <f>IF(BY240="-","-",_xlfn.XLOOKUP(BY240,ABNT5101!$B$4:$B$9,ABNT5101!$D$4:$D$9))</f>
        <v>-</v>
      </c>
      <c r="CE240" s="20" t="str">
        <f t="shared" si="18"/>
        <v>-</v>
      </c>
      <c r="CF240" s="20" t="str">
        <f t="shared" si="19"/>
        <v>-</v>
      </c>
      <c r="CG240" s="20" t="str">
        <f t="shared" si="20"/>
        <v>-</v>
      </c>
      <c r="CH240" s="26" t="e">
        <f>_xlfn.XLOOKUP(CI240,'Banco de dados'!$B:$B,'Banco de dados'!$D:$D)</f>
        <v>#N/A</v>
      </c>
      <c r="CI240" s="27"/>
      <c r="CJ240" s="26" t="e">
        <f>_xlfn.XLOOKUP(CI240,'Banco de dados'!$B:$B,'Banco de dados'!$E:$E)</f>
        <v>#N/A</v>
      </c>
      <c r="CK240" s="26"/>
      <c r="CL240" s="26" t="e">
        <f>IF(CK240="-","-",_xlfn.XLOOKUP(CK240,'Banco de dados'!$B:$B,'Banco de dados'!$E:$E))</f>
        <v>#N/A</v>
      </c>
      <c r="CM240" s="28">
        <f t="shared" si="21"/>
        <v>1</v>
      </c>
      <c r="CN240" s="26" t="e">
        <f>_xlfn.XLOOKUP(CI240,'Banco de dados'!$B:$B,'Banco de dados'!$H:$H)</f>
        <v>#N/A</v>
      </c>
      <c r="CO240" s="26" t="e">
        <f t="array" aca="1" ref="CO240" ca="1">_xludf.XLOOKUP(CK240,'Banco de dados'!$B:$B,'Banco de dados'!$H:$H)</f>
        <v>#NAME?</v>
      </c>
      <c r="CP240" s="26" t="e">
        <f t="array" aca="1" ref="CP240" ca="1">_xludf.XLOOKUP(CI240,'Banco de dados'!$B:$B,'Banco de dados'!$F:$F)</f>
        <v>#NAME?</v>
      </c>
      <c r="CQ240" s="26" t="e">
        <f t="array" aca="1" ref="CQ240" ca="1">_xludf.XLOOKUP(CK240,'Banco de dados'!$B:$B,'Banco de dados'!$F:$F)</f>
        <v>#NAME?</v>
      </c>
      <c r="CR240" s="27">
        <v>512</v>
      </c>
      <c r="CS240" s="27"/>
      <c r="CT240" s="26" t="str">
        <f>IF(AG240=0.5,"Suporte",IF(AND(AG240&gt;='Braços de IP'!$B$9,AG240&lt;='Braços de IP'!$D$9),'Braços de IP'!$E$9,IF(AND(AG240&gt;='Braços de IP'!$B$10,AG240&lt;='Braços de IP'!$D$10),'Braços de IP'!$E$10,IF(AND(AG240&gt;='Braços de IP'!$B$11,AG240&lt;='Braços de IP'!$D$11),'Braços de IP'!$E$11,IF(AND(AG240&gt;='Braços de IP'!$B$12,AG240&lt;='Braços de IP'!$D$12),'Braços de IP'!$E$12,IF(AND(AG240&gt;='Braços de IP'!$B$13,AG240&lt;='Braços de IP'!$D$13),'Braços de IP'!$E$13,IF(AND(AG240&gt;='Braços de IP'!$B$14,AG240&lt;='Braços de IP'!$D$14),'Braços de IP'!$E$14,"ERRO")))))))</f>
        <v>Médio I</v>
      </c>
      <c r="CU240" s="27"/>
      <c r="CV240" s="26" t="str">
        <f>IF($CU240="","",VLOOKUP($CU240,'Braços de IP'!$E$9:$I$15,2,0))</f>
        <v/>
      </c>
      <c r="CW240" s="29" t="str">
        <f>IF($CU240="","",VLOOKUP($CU240,'Braços de IP'!$E$9:$I$15,5,0))</f>
        <v/>
      </c>
      <c r="CX240" s="26"/>
      <c r="CY240" s="26"/>
      <c r="CZ240" s="26"/>
      <c r="DA240" s="26"/>
      <c r="DB240" s="26"/>
      <c r="DC240" s="26"/>
      <c r="DD240" s="30" t="e">
        <f t="shared" si="22"/>
        <v>#N/A</v>
      </c>
      <c r="DE240" s="31">
        <f t="shared" si="23"/>
        <v>70</v>
      </c>
      <c r="DF240" s="30" t="e">
        <f t="shared" si="24"/>
        <v>#N/A</v>
      </c>
      <c r="DG240" s="32" t="e">
        <f t="shared" si="25"/>
        <v>#N/A</v>
      </c>
      <c r="DH240" s="33" t="s">
        <v>143</v>
      </c>
      <c r="DI240" s="34"/>
      <c r="DJ240" s="35"/>
      <c r="DK240" s="16" t="s">
        <v>144</v>
      </c>
      <c r="DL240" s="16"/>
    </row>
    <row r="241" spans="1:116" ht="15.75" hidden="1" customHeight="1" x14ac:dyDescent="0.25">
      <c r="A241" s="1" t="s">
        <v>274</v>
      </c>
      <c r="B241" s="15">
        <v>486</v>
      </c>
      <c r="C241" s="15" t="s">
        <v>146</v>
      </c>
      <c r="D241" s="16" t="s">
        <v>433</v>
      </c>
      <c r="E241" s="16">
        <v>-7.9933329999999998</v>
      </c>
      <c r="F241" s="16">
        <v>-34.913690000000003</v>
      </c>
      <c r="G241" s="16" t="s">
        <v>160</v>
      </c>
      <c r="H241" s="16" t="s">
        <v>136</v>
      </c>
      <c r="I241" s="16" t="s">
        <v>135</v>
      </c>
      <c r="J241" s="16" t="s">
        <v>137</v>
      </c>
      <c r="K241" s="16">
        <v>70</v>
      </c>
      <c r="L241" s="16" t="s">
        <v>138</v>
      </c>
      <c r="M241" s="16">
        <v>0</v>
      </c>
      <c r="N241" s="16"/>
      <c r="O241" s="16">
        <v>1</v>
      </c>
      <c r="P241" s="17">
        <v>1.7</v>
      </c>
      <c r="Q241" s="17">
        <v>4.5999999999999996</v>
      </c>
      <c r="R241" s="16"/>
      <c r="S241" s="16"/>
      <c r="T241" s="16"/>
      <c r="U241" s="17"/>
      <c r="V241" s="16">
        <v>0</v>
      </c>
      <c r="W241" s="16"/>
      <c r="X241" s="16"/>
      <c r="Y241" s="16">
        <v>0</v>
      </c>
      <c r="Z241" s="16">
        <v>0</v>
      </c>
      <c r="AA241" s="16" t="s">
        <v>139</v>
      </c>
      <c r="AB241" s="16" t="s">
        <v>140</v>
      </c>
      <c r="AC241" s="16">
        <v>17.5</v>
      </c>
      <c r="AD241" s="16">
        <v>6.49</v>
      </c>
      <c r="AE241" s="16">
        <v>1</v>
      </c>
      <c r="AF241" s="16">
        <v>1.08</v>
      </c>
      <c r="AG241" s="16">
        <v>1.6</v>
      </c>
      <c r="AH241" s="16"/>
      <c r="AI241" s="16"/>
      <c r="AJ241" s="16"/>
      <c r="AK241" s="16"/>
      <c r="AL241" s="16"/>
      <c r="AM241" s="16">
        <v>0</v>
      </c>
      <c r="AN241" s="16"/>
      <c r="AO241" s="16">
        <v>0</v>
      </c>
      <c r="AP241" s="16">
        <v>0</v>
      </c>
      <c r="AQ241" s="16">
        <v>0</v>
      </c>
      <c r="AR241" s="17" t="s">
        <v>136</v>
      </c>
      <c r="AS241" s="19">
        <f t="shared" si="3"/>
        <v>0</v>
      </c>
      <c r="AT241" s="19"/>
      <c r="AU241" s="19">
        <f>VLOOKUP(G241,ABNT5101!$I$3:$J$9,2)</f>
        <v>10</v>
      </c>
      <c r="AV241" s="19">
        <f>VLOOKUP(G241,ABNT5101!$I$3:$M$9,5)</f>
        <v>0.18</v>
      </c>
      <c r="AW241" s="17" t="str">
        <f>_xlfn.XLOOKUP(G241,ABNT5101!I:I,ABNT5101!L:L)</f>
        <v>-</v>
      </c>
      <c r="AX241" s="17">
        <f>_xlfn.XLOOKUP(G241,ABNT5101!$I:$I,ABNT5101!M:M)</f>
        <v>0.18</v>
      </c>
      <c r="AY241" s="17" t="str">
        <f>_xlfn.XLOOKUP(G241,ABNT5101!$I:$I,ABNT5101!N:N)</f>
        <v>-</v>
      </c>
      <c r="AZ241" s="17">
        <f>_xlfn.XLOOKUP(G241,ABNT5101!$I:$I,ABNT5101!O:O)</f>
        <v>16</v>
      </c>
      <c r="BA241" s="20" t="str">
        <f t="shared" si="4"/>
        <v>NÃO ATENDE</v>
      </c>
      <c r="BB241" s="21">
        <f t="shared" ref="BB241:BC241" si="279">BE241/AU241-1</f>
        <v>-1</v>
      </c>
      <c r="BC241" s="21">
        <f t="shared" si="279"/>
        <v>-1</v>
      </c>
      <c r="BD241" s="21" t="str">
        <f t="shared" si="6"/>
        <v>-</v>
      </c>
      <c r="BE241" s="22"/>
      <c r="BF241" s="22"/>
      <c r="BG241" s="22"/>
      <c r="BH241" s="22"/>
      <c r="BI241" s="23"/>
      <c r="BJ241" s="22"/>
      <c r="BK241" s="20" t="str">
        <f t="shared" si="7"/>
        <v>NÃO ATENDE</v>
      </c>
      <c r="BL241" s="20" t="str">
        <f t="shared" si="8"/>
        <v>NÃO ATENDE</v>
      </c>
      <c r="BM241" s="20" t="str">
        <f t="shared" si="9"/>
        <v>NÃO ATENDE</v>
      </c>
      <c r="BN241" s="20" t="str">
        <f t="shared" si="10"/>
        <v>ATENDE</v>
      </c>
      <c r="BO241" s="24" t="str">
        <f t="shared" si="11"/>
        <v>C4</v>
      </c>
      <c r="BP241" s="24" t="str">
        <f t="shared" si="80"/>
        <v>P6</v>
      </c>
      <c r="BQ241" s="25">
        <f t="shared" si="13"/>
        <v>-1</v>
      </c>
      <c r="BR241" s="22"/>
      <c r="BS241" s="22"/>
      <c r="BT241" s="24">
        <f>IF(BP241="-","-",_xlfn.XLOOKUP(BP241,ABNT5101!$B$4:$B$9,ABNT5101!$C$4:$C$9))</f>
        <v>3</v>
      </c>
      <c r="BU241" s="24">
        <f>IF(BP241="-","-",_xlfn.XLOOKUP(BP241,ABNT5101!$B$4:$B$9,ABNT5101!$D$4:$D$9))</f>
        <v>0.6</v>
      </c>
      <c r="BV241" s="20" t="str">
        <f t="shared" si="14"/>
        <v>NÃO ATENDE</v>
      </c>
      <c r="BW241" s="20" t="str">
        <f t="shared" si="15"/>
        <v>NÃO ATENDE</v>
      </c>
      <c r="BX241" s="20" t="str">
        <f t="shared" si="16"/>
        <v>NÃO ATENDE</v>
      </c>
      <c r="BY241" s="24" t="s">
        <v>136</v>
      </c>
      <c r="BZ241" s="25" t="e">
        <f t="shared" si="31"/>
        <v>#VALUE!</v>
      </c>
      <c r="CA241" s="24"/>
      <c r="CB241" s="24"/>
      <c r="CC241" s="20" t="str">
        <f>IF(BY241="-","-",_xlfn.XLOOKUP(BY241,ABNT5101!$B$4:$B$9,ABNT5101!$C$4:$C$9))</f>
        <v>-</v>
      </c>
      <c r="CD241" s="24" t="str">
        <f>IF(BY241="-","-",_xlfn.XLOOKUP(BY241,ABNT5101!$B$4:$B$9,ABNT5101!$D$4:$D$9))</f>
        <v>-</v>
      </c>
      <c r="CE241" s="20" t="str">
        <f t="shared" si="18"/>
        <v>-</v>
      </c>
      <c r="CF241" s="20" t="str">
        <f t="shared" si="19"/>
        <v>-</v>
      </c>
      <c r="CG241" s="20" t="str">
        <f t="shared" si="20"/>
        <v>-</v>
      </c>
      <c r="CH241" s="26" t="e">
        <f>_xlfn.XLOOKUP(CI241,'Banco de dados'!$B:$B,'Banco de dados'!$D:$D)</f>
        <v>#N/A</v>
      </c>
      <c r="CI241" s="27"/>
      <c r="CJ241" s="26" t="e">
        <f>_xlfn.XLOOKUP(CI241,'Banco de dados'!$B:$B,'Banco de dados'!$E:$E)</f>
        <v>#N/A</v>
      </c>
      <c r="CK241" s="26"/>
      <c r="CL241" s="26" t="e">
        <f>IF(CK241="-","-",_xlfn.XLOOKUP(CK241,'Banco de dados'!$B:$B,'Banco de dados'!$E:$E))</f>
        <v>#N/A</v>
      </c>
      <c r="CM241" s="28">
        <f t="shared" si="21"/>
        <v>1</v>
      </c>
      <c r="CN241" s="26" t="e">
        <f>_xlfn.XLOOKUP(CI241,'Banco de dados'!$B:$B,'Banco de dados'!$H:$H)</f>
        <v>#N/A</v>
      </c>
      <c r="CO241" s="26" t="e">
        <f t="array" aca="1" ref="CO241" ca="1">_xludf.XLOOKUP(CK241,'Banco de dados'!$B:$B,'Banco de dados'!$H:$H)</f>
        <v>#NAME?</v>
      </c>
      <c r="CP241" s="26" t="e">
        <f t="array" aca="1" ref="CP241" ca="1">_xludf.XLOOKUP(CI241,'Banco de dados'!$B:$B,'Banco de dados'!$F:$F)</f>
        <v>#NAME?</v>
      </c>
      <c r="CQ241" s="26" t="e">
        <f t="array" aca="1" ref="CQ241" ca="1">_xludf.XLOOKUP(CK241,'Banco de dados'!$B:$B,'Banco de dados'!$F:$F)</f>
        <v>#NAME?</v>
      </c>
      <c r="CR241" s="27">
        <v>513</v>
      </c>
      <c r="CS241" s="27"/>
      <c r="CT241" s="26" t="str">
        <f>IF(AG241=0.5,"Suporte",IF(AND(AG241&gt;='Braços de IP'!$B$9,AG241&lt;='Braços de IP'!$D$9),'Braços de IP'!$E$9,IF(AND(AG241&gt;='Braços de IP'!$B$10,AG241&lt;='Braços de IP'!$D$10),'Braços de IP'!$E$10,IF(AND(AG241&gt;='Braços de IP'!$B$11,AG241&lt;='Braços de IP'!$D$11),'Braços de IP'!$E$11,IF(AND(AG241&gt;='Braços de IP'!$B$12,AG241&lt;='Braços de IP'!$D$12),'Braços de IP'!$E$12,IF(AND(AG241&gt;='Braços de IP'!$B$13,AG241&lt;='Braços de IP'!$D$13),'Braços de IP'!$E$13,IF(AND(AG241&gt;='Braços de IP'!$B$14,AG241&lt;='Braços de IP'!$D$14),'Braços de IP'!$E$14,"ERRO")))))))</f>
        <v>Médio I</v>
      </c>
      <c r="CU241" s="27"/>
      <c r="CV241" s="26" t="str">
        <f>IF($CU241="","",VLOOKUP($CU241,'Braços de IP'!$E$9:$I$15,2,0))</f>
        <v/>
      </c>
      <c r="CW241" s="29" t="str">
        <f>IF($CU241="","",VLOOKUP($CU241,'Braços de IP'!$E$9:$I$15,5,0))</f>
        <v/>
      </c>
      <c r="CX241" s="26"/>
      <c r="CY241" s="26"/>
      <c r="CZ241" s="26"/>
      <c r="DA241" s="26"/>
      <c r="DB241" s="26"/>
      <c r="DC241" s="26"/>
      <c r="DD241" s="30" t="e">
        <f t="shared" si="22"/>
        <v>#N/A</v>
      </c>
      <c r="DE241" s="31">
        <f t="shared" si="23"/>
        <v>70</v>
      </c>
      <c r="DF241" s="30" t="e">
        <f t="shared" si="24"/>
        <v>#N/A</v>
      </c>
      <c r="DG241" s="32" t="e">
        <f t="shared" si="25"/>
        <v>#N/A</v>
      </c>
      <c r="DH241" s="33" t="s">
        <v>143</v>
      </c>
      <c r="DI241" s="34"/>
      <c r="DJ241" s="35"/>
      <c r="DK241" s="16" t="s">
        <v>144</v>
      </c>
      <c r="DL241" s="16"/>
    </row>
    <row r="242" spans="1:116" ht="15.75" hidden="1" customHeight="1" x14ac:dyDescent="0.25">
      <c r="A242" s="38" t="s">
        <v>158</v>
      </c>
      <c r="B242" s="15">
        <v>487</v>
      </c>
      <c r="C242" s="15" t="s">
        <v>146</v>
      </c>
      <c r="D242" s="16" t="s">
        <v>434</v>
      </c>
      <c r="E242" s="16">
        <v>-8.0599380000000007</v>
      </c>
      <c r="F242" s="16">
        <v>-34.879221000000001</v>
      </c>
      <c r="G242" s="27" t="s">
        <v>160</v>
      </c>
      <c r="H242" s="16" t="s">
        <v>136</v>
      </c>
      <c r="I242" s="16" t="s">
        <v>275</v>
      </c>
      <c r="J242" s="16" t="s">
        <v>181</v>
      </c>
      <c r="K242" s="16">
        <v>60</v>
      </c>
      <c r="L242" s="16" t="s">
        <v>138</v>
      </c>
      <c r="M242" s="16">
        <v>0</v>
      </c>
      <c r="N242" s="16"/>
      <c r="O242" s="16">
        <v>4</v>
      </c>
      <c r="P242" s="16"/>
      <c r="Q242" s="16"/>
      <c r="R242" s="16"/>
      <c r="S242" s="16"/>
      <c r="T242" s="16">
        <v>0</v>
      </c>
      <c r="U242" s="17">
        <v>0</v>
      </c>
      <c r="V242" s="16">
        <v>0</v>
      </c>
      <c r="W242" s="16"/>
      <c r="X242" s="16"/>
      <c r="Y242" s="16">
        <v>0</v>
      </c>
      <c r="Z242" s="16">
        <v>0</v>
      </c>
      <c r="AA242" s="16" t="s">
        <v>150</v>
      </c>
      <c r="AB242" s="16" t="s">
        <v>169</v>
      </c>
      <c r="AC242" s="16">
        <v>9.93</v>
      </c>
      <c r="AD242" s="16">
        <v>4.1399999999999997</v>
      </c>
      <c r="AE242" s="16">
        <v>4</v>
      </c>
      <c r="AF242" s="16">
        <v>2.5299999999999998</v>
      </c>
      <c r="AG242" s="16">
        <v>0</v>
      </c>
      <c r="AH242" s="16"/>
      <c r="AI242" s="16"/>
      <c r="AJ242" s="16"/>
      <c r="AK242" s="16"/>
      <c r="AL242" s="16"/>
      <c r="AM242" s="16">
        <v>0</v>
      </c>
      <c r="AN242" s="16"/>
      <c r="AO242" s="16">
        <v>0</v>
      </c>
      <c r="AP242" s="16">
        <v>0</v>
      </c>
      <c r="AQ242" s="16">
        <v>0</v>
      </c>
      <c r="AR242" s="17" t="s">
        <v>136</v>
      </c>
      <c r="AS242" s="19">
        <f t="shared" si="3"/>
        <v>0</v>
      </c>
      <c r="AT242" s="19"/>
      <c r="AU242" s="19">
        <f>VLOOKUP(G242,ABNT5101!$I$3:$J$9,2)</f>
        <v>10</v>
      </c>
      <c r="AV242" s="19">
        <f>VLOOKUP(G242,ABNT5101!$I$3:$M$9,5)</f>
        <v>0.18</v>
      </c>
      <c r="AW242" s="17" t="str">
        <f>_xlfn.XLOOKUP(G242,ABNT5101!I:I,ABNT5101!L:L)</f>
        <v>-</v>
      </c>
      <c r="AX242" s="17">
        <f>_xlfn.XLOOKUP(G242,ABNT5101!$I:$I,ABNT5101!M:M)</f>
        <v>0.18</v>
      </c>
      <c r="AY242" s="17" t="str">
        <f>_xlfn.XLOOKUP(G242,ABNT5101!$I:$I,ABNT5101!N:N)</f>
        <v>-</v>
      </c>
      <c r="AZ242" s="17">
        <f>_xlfn.XLOOKUP(G242,ABNT5101!$I:$I,ABNT5101!O:O)</f>
        <v>16</v>
      </c>
      <c r="BA242" s="20" t="str">
        <f t="shared" si="4"/>
        <v>NÃO ATENDE</v>
      </c>
      <c r="BB242" s="21">
        <f t="shared" ref="BB242:BC242" si="280">BE242/AU242-1</f>
        <v>-1</v>
      </c>
      <c r="BC242" s="21">
        <f t="shared" si="280"/>
        <v>-1</v>
      </c>
      <c r="BD242" s="21" t="str">
        <f t="shared" si="6"/>
        <v>-</v>
      </c>
      <c r="BE242" s="22"/>
      <c r="BF242" s="22"/>
      <c r="BG242" s="22"/>
      <c r="BH242" s="22"/>
      <c r="BI242" s="23"/>
      <c r="BJ242" s="22"/>
      <c r="BK242" s="20" t="str">
        <f t="shared" si="7"/>
        <v>NÃO ATENDE</v>
      </c>
      <c r="BL242" s="20" t="str">
        <f t="shared" si="8"/>
        <v>NÃO ATENDE</v>
      </c>
      <c r="BM242" s="20" t="str">
        <f t="shared" si="9"/>
        <v>NÃO ATENDE</v>
      </c>
      <c r="BN242" s="20" t="str">
        <f t="shared" si="10"/>
        <v>ATENDE</v>
      </c>
      <c r="BO242" s="24" t="str">
        <f t="shared" si="11"/>
        <v>C4</v>
      </c>
      <c r="BP242" s="24" t="str">
        <f t="shared" si="80"/>
        <v>P4</v>
      </c>
      <c r="BQ242" s="25">
        <f t="shared" si="13"/>
        <v>-1</v>
      </c>
      <c r="BR242" s="22"/>
      <c r="BS242" s="22"/>
      <c r="BT242" s="24">
        <f>IF(BP242="-","-",_xlfn.XLOOKUP(BP242,ABNT5101!$B$4:$B$9,ABNT5101!$C$4:$C$9))</f>
        <v>7.5</v>
      </c>
      <c r="BU242" s="24">
        <f>IF(BP242="-","-",_xlfn.XLOOKUP(BP242,ABNT5101!$B$4:$B$9,ABNT5101!$D$4:$D$9))</f>
        <v>1.5</v>
      </c>
      <c r="BV242" s="20" t="str">
        <f t="shared" si="14"/>
        <v>NÃO ATENDE</v>
      </c>
      <c r="BW242" s="20" t="str">
        <f t="shared" si="15"/>
        <v>NÃO ATENDE</v>
      </c>
      <c r="BX242" s="20" t="str">
        <f t="shared" si="16"/>
        <v>NÃO ATENDE</v>
      </c>
      <c r="BY242" s="24" t="s">
        <v>136</v>
      </c>
      <c r="BZ242" s="25" t="e">
        <f t="shared" si="31"/>
        <v>#VALUE!</v>
      </c>
      <c r="CA242" s="24"/>
      <c r="CB242" s="24"/>
      <c r="CC242" s="20" t="str">
        <f>IF(BY242="-","-",_xlfn.XLOOKUP(BY242,ABNT5101!$B$4:$B$9,ABNT5101!$C$4:$C$9))</f>
        <v>-</v>
      </c>
      <c r="CD242" s="24" t="str">
        <f>IF(BY242="-","-",_xlfn.XLOOKUP(BY242,ABNT5101!$B$4:$B$9,ABNT5101!$D$4:$D$9))</f>
        <v>-</v>
      </c>
      <c r="CE242" s="20" t="str">
        <f t="shared" si="18"/>
        <v>-</v>
      </c>
      <c r="CF242" s="20" t="str">
        <f t="shared" si="19"/>
        <v>-</v>
      </c>
      <c r="CG242" s="20" t="str">
        <f t="shared" si="20"/>
        <v>-</v>
      </c>
      <c r="CH242" s="26" t="e">
        <f>_xlfn.XLOOKUP(CI242,'Banco de dados'!$B:$B,'Banco de dados'!$D:$D)</f>
        <v>#N/A</v>
      </c>
      <c r="CI242" s="27"/>
      <c r="CJ242" s="26" t="e">
        <f>_xlfn.XLOOKUP(CI242,'Banco de dados'!$B:$B,'Banco de dados'!$E:$E)</f>
        <v>#N/A</v>
      </c>
      <c r="CK242" s="26"/>
      <c r="CL242" s="26" t="e">
        <f>IF(CK242="-","-",_xlfn.XLOOKUP(CK242,'Banco de dados'!$B:$B,'Banco de dados'!$E:$E))</f>
        <v>#N/A</v>
      </c>
      <c r="CM242" s="28">
        <f t="shared" si="21"/>
        <v>4</v>
      </c>
      <c r="CN242" s="26" t="e">
        <f>_xlfn.XLOOKUP(CI242,'Banco de dados'!$B:$B,'Banco de dados'!$H:$H)</f>
        <v>#N/A</v>
      </c>
      <c r="CO242" s="26" t="e">
        <f t="array" aca="1" ref="CO242" ca="1">_xludf.XLOOKUP(CK242,'Banco de dados'!$B:$B,'Banco de dados'!$H:$H)</f>
        <v>#NAME?</v>
      </c>
      <c r="CP242" s="26" t="e">
        <f t="array" aca="1" ref="CP242" ca="1">_xludf.XLOOKUP(CI242,'Banco de dados'!$B:$B,'Banco de dados'!$F:$F)</f>
        <v>#NAME?</v>
      </c>
      <c r="CQ242" s="26" t="e">
        <f t="array" aca="1" ref="CQ242" ca="1">_xludf.XLOOKUP(CK242,'Banco de dados'!$B:$B,'Banco de dados'!$F:$F)</f>
        <v>#NAME?</v>
      </c>
      <c r="CR242" s="27">
        <v>514</v>
      </c>
      <c r="CS242" s="27"/>
      <c r="CT242" s="26" t="str">
        <f>IF(AG242=0.5,"Suporte",IF(AND(AG242&gt;='Braços de IP'!$B$9,AG242&lt;='Braços de IP'!$D$9),'Braços de IP'!$E$9,IF(AND(AG242&gt;='Braços de IP'!$B$10,AG242&lt;='Braços de IP'!$D$10),'Braços de IP'!$E$10,IF(AND(AG242&gt;='Braços de IP'!$B$11,AG242&lt;='Braços de IP'!$D$11),'Braços de IP'!$E$11,IF(AND(AG242&gt;='Braços de IP'!$B$12,AG242&lt;='Braços de IP'!$D$12),'Braços de IP'!$E$12,IF(AND(AG242&gt;='Braços de IP'!$B$13,AG242&lt;='Braços de IP'!$D$13),'Braços de IP'!$E$13,IF(AND(AG242&gt;='Braços de IP'!$B$14,AG242&lt;='Braços de IP'!$D$14),'Braços de IP'!$E$14,"ERRO")))))))</f>
        <v>ERRO</v>
      </c>
      <c r="CU242" s="27"/>
      <c r="CV242" s="26" t="str">
        <f>IF($CU242="","",VLOOKUP($CU242,'Braços de IP'!$E$9:$I$15,2,0))</f>
        <v/>
      </c>
      <c r="CW242" s="29" t="str">
        <f>IF($CU242="","",VLOOKUP($CU242,'Braços de IP'!$E$9:$I$15,5,0))</f>
        <v/>
      </c>
      <c r="CX242" s="26"/>
      <c r="CY242" s="26"/>
      <c r="CZ242" s="26"/>
      <c r="DA242" s="26"/>
      <c r="DB242" s="26"/>
      <c r="DC242" s="26"/>
      <c r="DD242" s="30" t="e">
        <f t="shared" si="22"/>
        <v>#N/A</v>
      </c>
      <c r="DE242" s="31">
        <f t="shared" si="23"/>
        <v>60</v>
      </c>
      <c r="DF242" s="30" t="e">
        <f t="shared" si="24"/>
        <v>#N/A</v>
      </c>
      <c r="DG242" s="32" t="e">
        <f t="shared" si="25"/>
        <v>#N/A</v>
      </c>
      <c r="DH242" s="33" t="s">
        <v>143</v>
      </c>
      <c r="DI242" s="34"/>
      <c r="DJ242" s="35"/>
      <c r="DK242" s="16" t="s">
        <v>144</v>
      </c>
      <c r="DL242" s="16"/>
    </row>
    <row r="243" spans="1:116" ht="15.75" hidden="1" customHeight="1" x14ac:dyDescent="0.25">
      <c r="A243" s="38" t="s">
        <v>158</v>
      </c>
      <c r="B243" s="15">
        <v>487</v>
      </c>
      <c r="C243" s="15" t="s">
        <v>146</v>
      </c>
      <c r="D243" s="16" t="s">
        <v>434</v>
      </c>
      <c r="E243" s="16">
        <v>-8.0599380000000007</v>
      </c>
      <c r="F243" s="16">
        <v>-34.879221000000001</v>
      </c>
      <c r="G243" s="27" t="s">
        <v>160</v>
      </c>
      <c r="H243" s="16" t="s">
        <v>136</v>
      </c>
      <c r="I243" s="16" t="s">
        <v>275</v>
      </c>
      <c r="J243" s="16" t="s">
        <v>181</v>
      </c>
      <c r="K243" s="16">
        <v>60</v>
      </c>
      <c r="L243" s="16" t="s">
        <v>138</v>
      </c>
      <c r="M243" s="16">
        <v>0</v>
      </c>
      <c r="N243" s="16"/>
      <c r="O243" s="16">
        <v>4</v>
      </c>
      <c r="P243" s="16"/>
      <c r="Q243" s="16"/>
      <c r="R243" s="16"/>
      <c r="S243" s="16"/>
      <c r="T243" s="16">
        <v>0</v>
      </c>
      <c r="U243" s="17">
        <v>0</v>
      </c>
      <c r="V243" s="16">
        <v>0</v>
      </c>
      <c r="W243" s="16"/>
      <c r="X243" s="16"/>
      <c r="Y243" s="16">
        <v>0</v>
      </c>
      <c r="Z243" s="16">
        <v>0</v>
      </c>
      <c r="AA243" s="16" t="s">
        <v>150</v>
      </c>
      <c r="AB243" s="16" t="s">
        <v>169</v>
      </c>
      <c r="AC243" s="16">
        <v>9.93</v>
      </c>
      <c r="AD243" s="16">
        <v>4.1399999999999997</v>
      </c>
      <c r="AE243" s="16">
        <v>4</v>
      </c>
      <c r="AF243" s="16">
        <v>2.5299999999999998</v>
      </c>
      <c r="AG243" s="16">
        <v>0</v>
      </c>
      <c r="AH243" s="16"/>
      <c r="AI243" s="16"/>
      <c r="AJ243" s="16"/>
      <c r="AK243" s="16"/>
      <c r="AL243" s="16"/>
      <c r="AM243" s="16">
        <v>0</v>
      </c>
      <c r="AN243" s="16"/>
      <c r="AO243" s="16">
        <v>0</v>
      </c>
      <c r="AP243" s="16">
        <v>0</v>
      </c>
      <c r="AQ243" s="16">
        <v>0</v>
      </c>
      <c r="AR243" s="17" t="s">
        <v>136</v>
      </c>
      <c r="AS243" s="19">
        <f t="shared" si="3"/>
        <v>0</v>
      </c>
      <c r="AT243" s="19"/>
      <c r="AU243" s="19">
        <f>VLOOKUP(G243,ABNT5101!$I$3:$J$9,2)</f>
        <v>10</v>
      </c>
      <c r="AV243" s="19">
        <f>VLOOKUP(G243,ABNT5101!$I$3:$M$9,5)</f>
        <v>0.18</v>
      </c>
      <c r="AW243" s="17" t="str">
        <f>_xlfn.XLOOKUP(G243,ABNT5101!I:I,ABNT5101!L:L)</f>
        <v>-</v>
      </c>
      <c r="AX243" s="17">
        <f>_xlfn.XLOOKUP(G243,ABNT5101!$I:$I,ABNT5101!M:M)</f>
        <v>0.18</v>
      </c>
      <c r="AY243" s="17" t="str">
        <f>_xlfn.XLOOKUP(G243,ABNT5101!$I:$I,ABNT5101!N:N)</f>
        <v>-</v>
      </c>
      <c r="AZ243" s="17">
        <f>_xlfn.XLOOKUP(G243,ABNT5101!$I:$I,ABNT5101!O:O)</f>
        <v>16</v>
      </c>
      <c r="BA243" s="20" t="str">
        <f t="shared" si="4"/>
        <v>NÃO ATENDE</v>
      </c>
      <c r="BB243" s="21">
        <f t="shared" ref="BB243:BC243" si="281">BE243/AU243-1</f>
        <v>-1</v>
      </c>
      <c r="BC243" s="21">
        <f t="shared" si="281"/>
        <v>-1</v>
      </c>
      <c r="BD243" s="21" t="str">
        <f t="shared" si="6"/>
        <v>-</v>
      </c>
      <c r="BE243" s="22"/>
      <c r="BF243" s="22"/>
      <c r="BG243" s="22"/>
      <c r="BH243" s="22"/>
      <c r="BI243" s="23"/>
      <c r="BJ243" s="22"/>
      <c r="BK243" s="20" t="str">
        <f t="shared" si="7"/>
        <v>NÃO ATENDE</v>
      </c>
      <c r="BL243" s="20" t="str">
        <f t="shared" si="8"/>
        <v>NÃO ATENDE</v>
      </c>
      <c r="BM243" s="20" t="str">
        <f t="shared" si="9"/>
        <v>NÃO ATENDE</v>
      </c>
      <c r="BN243" s="20" t="str">
        <f t="shared" si="10"/>
        <v>ATENDE</v>
      </c>
      <c r="BO243" s="24" t="str">
        <f t="shared" si="11"/>
        <v>C4</v>
      </c>
      <c r="BP243" s="24" t="str">
        <f t="shared" si="80"/>
        <v>P4</v>
      </c>
      <c r="BQ243" s="25">
        <f t="shared" si="13"/>
        <v>-1</v>
      </c>
      <c r="BR243" s="22"/>
      <c r="BS243" s="22"/>
      <c r="BT243" s="24">
        <f>IF(BP243="-","-",_xlfn.XLOOKUP(BP243,ABNT5101!$B$4:$B$9,ABNT5101!$C$4:$C$9))</f>
        <v>7.5</v>
      </c>
      <c r="BU243" s="24">
        <f>IF(BP243="-","-",_xlfn.XLOOKUP(BP243,ABNT5101!$B$4:$B$9,ABNT5101!$D$4:$D$9))</f>
        <v>1.5</v>
      </c>
      <c r="BV243" s="20" t="str">
        <f t="shared" si="14"/>
        <v>NÃO ATENDE</v>
      </c>
      <c r="BW243" s="20" t="str">
        <f t="shared" si="15"/>
        <v>NÃO ATENDE</v>
      </c>
      <c r="BX243" s="20" t="str">
        <f t="shared" si="16"/>
        <v>NÃO ATENDE</v>
      </c>
      <c r="BY243" s="24" t="s">
        <v>136</v>
      </c>
      <c r="BZ243" s="25" t="e">
        <f t="shared" si="31"/>
        <v>#VALUE!</v>
      </c>
      <c r="CA243" s="24"/>
      <c r="CB243" s="24"/>
      <c r="CC243" s="20" t="str">
        <f>IF(BY243="-","-",_xlfn.XLOOKUP(BY243,ABNT5101!$B$4:$B$9,ABNT5101!$C$4:$C$9))</f>
        <v>-</v>
      </c>
      <c r="CD243" s="24" t="str">
        <f>IF(BY243="-","-",_xlfn.XLOOKUP(BY243,ABNT5101!$B$4:$B$9,ABNT5101!$D$4:$D$9))</f>
        <v>-</v>
      </c>
      <c r="CE243" s="20" t="str">
        <f t="shared" si="18"/>
        <v>-</v>
      </c>
      <c r="CF243" s="20" t="str">
        <f t="shared" si="19"/>
        <v>-</v>
      </c>
      <c r="CG243" s="20" t="str">
        <f t="shared" si="20"/>
        <v>-</v>
      </c>
      <c r="CH243" s="26" t="e">
        <f>_xlfn.XLOOKUP(CI243,'Banco de dados'!$B:$B,'Banco de dados'!$D:$D)</f>
        <v>#N/A</v>
      </c>
      <c r="CI243" s="27"/>
      <c r="CJ243" s="26" t="e">
        <f>_xlfn.XLOOKUP(CI243,'Banco de dados'!$B:$B,'Banco de dados'!$E:$E)</f>
        <v>#N/A</v>
      </c>
      <c r="CK243" s="26"/>
      <c r="CL243" s="26" t="e">
        <f>IF(CK243="-","-",_xlfn.XLOOKUP(CK243,'Banco de dados'!$B:$B,'Banco de dados'!$E:$E))</f>
        <v>#N/A</v>
      </c>
      <c r="CM243" s="28">
        <f t="shared" si="21"/>
        <v>4</v>
      </c>
      <c r="CN243" s="26" t="e">
        <f>_xlfn.XLOOKUP(CI243,'Banco de dados'!$B:$B,'Banco de dados'!$H:$H)</f>
        <v>#N/A</v>
      </c>
      <c r="CO243" s="26" t="e">
        <f t="array" aca="1" ref="CO243" ca="1">_xludf.XLOOKUP(CK243,'Banco de dados'!$B:$B,'Banco de dados'!$H:$H)</f>
        <v>#NAME?</v>
      </c>
      <c r="CP243" s="26" t="e">
        <f t="array" aca="1" ref="CP243" ca="1">_xludf.XLOOKUP(CI243,'Banco de dados'!$B:$B,'Banco de dados'!$F:$F)</f>
        <v>#NAME?</v>
      </c>
      <c r="CQ243" s="26" t="e">
        <f t="array" aca="1" ref="CQ243" ca="1">_xludf.XLOOKUP(CK243,'Banco de dados'!$B:$B,'Banco de dados'!$F:$F)</f>
        <v>#NAME?</v>
      </c>
      <c r="CR243" s="27">
        <v>515</v>
      </c>
      <c r="CS243" s="27"/>
      <c r="CT243" s="26" t="str">
        <f>IF(AG243=0.5,"Suporte",IF(AND(AG243&gt;='Braços de IP'!$B$9,AG243&lt;='Braços de IP'!$D$9),'Braços de IP'!$E$9,IF(AND(AG243&gt;='Braços de IP'!$B$10,AG243&lt;='Braços de IP'!$D$10),'Braços de IP'!$E$10,IF(AND(AG243&gt;='Braços de IP'!$B$11,AG243&lt;='Braços de IP'!$D$11),'Braços de IP'!$E$11,IF(AND(AG243&gt;='Braços de IP'!$B$12,AG243&lt;='Braços de IP'!$D$12),'Braços de IP'!$E$12,IF(AND(AG243&gt;='Braços de IP'!$B$13,AG243&lt;='Braços de IP'!$D$13),'Braços de IP'!$E$13,IF(AND(AG243&gt;='Braços de IP'!$B$14,AG243&lt;='Braços de IP'!$D$14),'Braços de IP'!$E$14,"ERRO")))))))</f>
        <v>ERRO</v>
      </c>
      <c r="CU243" s="27"/>
      <c r="CV243" s="26" t="str">
        <f>IF($CU243="","",VLOOKUP($CU243,'Braços de IP'!$E$9:$I$15,2,0))</f>
        <v/>
      </c>
      <c r="CW243" s="29" t="str">
        <f>IF($CU243="","",VLOOKUP($CU243,'Braços de IP'!$E$9:$I$15,5,0))</f>
        <v/>
      </c>
      <c r="CX243" s="26"/>
      <c r="CY243" s="26"/>
      <c r="CZ243" s="26"/>
      <c r="DA243" s="26"/>
      <c r="DB243" s="26"/>
      <c r="DC243" s="26"/>
      <c r="DD243" s="30" t="e">
        <f t="shared" si="22"/>
        <v>#N/A</v>
      </c>
      <c r="DE243" s="31">
        <f t="shared" si="23"/>
        <v>60</v>
      </c>
      <c r="DF243" s="30" t="e">
        <f t="shared" si="24"/>
        <v>#N/A</v>
      </c>
      <c r="DG243" s="32" t="e">
        <f t="shared" si="25"/>
        <v>#N/A</v>
      </c>
      <c r="DH243" s="33" t="s">
        <v>143</v>
      </c>
      <c r="DI243" s="34"/>
      <c r="DJ243" s="35"/>
      <c r="DK243" s="16" t="s">
        <v>144</v>
      </c>
      <c r="DL243" s="16"/>
    </row>
    <row r="244" spans="1:116" ht="15.75" hidden="1" customHeight="1" x14ac:dyDescent="0.25">
      <c r="A244" s="38" t="s">
        <v>158</v>
      </c>
      <c r="B244" s="15">
        <v>487</v>
      </c>
      <c r="C244" s="15" t="s">
        <v>146</v>
      </c>
      <c r="D244" s="16" t="s">
        <v>434</v>
      </c>
      <c r="E244" s="16">
        <v>-8.0599380000000007</v>
      </c>
      <c r="F244" s="16">
        <v>-34.879221000000001</v>
      </c>
      <c r="G244" s="27" t="s">
        <v>160</v>
      </c>
      <c r="H244" s="16" t="s">
        <v>136</v>
      </c>
      <c r="I244" s="16" t="s">
        <v>275</v>
      </c>
      <c r="J244" s="16" t="s">
        <v>181</v>
      </c>
      <c r="K244" s="16">
        <v>60</v>
      </c>
      <c r="L244" s="16" t="s">
        <v>138</v>
      </c>
      <c r="M244" s="16">
        <v>0</v>
      </c>
      <c r="N244" s="16"/>
      <c r="O244" s="16">
        <v>4</v>
      </c>
      <c r="P244" s="16"/>
      <c r="Q244" s="16"/>
      <c r="R244" s="16"/>
      <c r="S244" s="16"/>
      <c r="T244" s="16">
        <v>0</v>
      </c>
      <c r="U244" s="17">
        <v>0</v>
      </c>
      <c r="V244" s="16">
        <v>0</v>
      </c>
      <c r="W244" s="16"/>
      <c r="X244" s="16"/>
      <c r="Y244" s="16">
        <v>0</v>
      </c>
      <c r="Z244" s="16">
        <v>0</v>
      </c>
      <c r="AA244" s="16" t="s">
        <v>150</v>
      </c>
      <c r="AB244" s="16" t="s">
        <v>169</v>
      </c>
      <c r="AC244" s="16">
        <v>9.93</v>
      </c>
      <c r="AD244" s="16">
        <v>4.1399999999999997</v>
      </c>
      <c r="AE244" s="16">
        <v>4</v>
      </c>
      <c r="AF244" s="16">
        <v>2.5299999999999998</v>
      </c>
      <c r="AG244" s="16">
        <v>0</v>
      </c>
      <c r="AH244" s="16"/>
      <c r="AI244" s="16"/>
      <c r="AJ244" s="16"/>
      <c r="AK244" s="16"/>
      <c r="AL244" s="16"/>
      <c r="AM244" s="16">
        <v>0</v>
      </c>
      <c r="AN244" s="16"/>
      <c r="AO244" s="16">
        <v>0</v>
      </c>
      <c r="AP244" s="16">
        <v>0</v>
      </c>
      <c r="AQ244" s="16">
        <v>0</v>
      </c>
      <c r="AR244" s="17" t="s">
        <v>136</v>
      </c>
      <c r="AS244" s="19">
        <f t="shared" si="3"/>
        <v>0</v>
      </c>
      <c r="AT244" s="19"/>
      <c r="AU244" s="19">
        <f>VLOOKUP(G244,ABNT5101!$I$3:$J$9,2)</f>
        <v>10</v>
      </c>
      <c r="AV244" s="19">
        <f>VLOOKUP(G244,ABNT5101!$I$3:$M$9,5)</f>
        <v>0.18</v>
      </c>
      <c r="AW244" s="17" t="str">
        <f>_xlfn.XLOOKUP(G244,ABNT5101!I:I,ABNT5101!L:L)</f>
        <v>-</v>
      </c>
      <c r="AX244" s="17">
        <f>_xlfn.XLOOKUP(G244,ABNT5101!$I:$I,ABNT5101!M:M)</f>
        <v>0.18</v>
      </c>
      <c r="AY244" s="17" t="str">
        <f>_xlfn.XLOOKUP(G244,ABNT5101!$I:$I,ABNT5101!N:N)</f>
        <v>-</v>
      </c>
      <c r="AZ244" s="17">
        <f>_xlfn.XLOOKUP(G244,ABNT5101!$I:$I,ABNT5101!O:O)</f>
        <v>16</v>
      </c>
      <c r="BA244" s="20" t="str">
        <f t="shared" si="4"/>
        <v>NÃO ATENDE</v>
      </c>
      <c r="BB244" s="21">
        <f t="shared" ref="BB244:BC244" si="282">BE244/AU244-1</f>
        <v>-1</v>
      </c>
      <c r="BC244" s="21">
        <f t="shared" si="282"/>
        <v>-1</v>
      </c>
      <c r="BD244" s="21" t="str">
        <f t="shared" si="6"/>
        <v>-</v>
      </c>
      <c r="BE244" s="22"/>
      <c r="BF244" s="22"/>
      <c r="BG244" s="22"/>
      <c r="BH244" s="22"/>
      <c r="BI244" s="23"/>
      <c r="BJ244" s="22"/>
      <c r="BK244" s="20" t="str">
        <f t="shared" si="7"/>
        <v>NÃO ATENDE</v>
      </c>
      <c r="BL244" s="20" t="str">
        <f t="shared" si="8"/>
        <v>NÃO ATENDE</v>
      </c>
      <c r="BM244" s="20" t="str">
        <f t="shared" si="9"/>
        <v>NÃO ATENDE</v>
      </c>
      <c r="BN244" s="20" t="str">
        <f t="shared" si="10"/>
        <v>ATENDE</v>
      </c>
      <c r="BO244" s="24" t="str">
        <f t="shared" si="11"/>
        <v>C4</v>
      </c>
      <c r="BP244" s="24" t="str">
        <f t="shared" si="80"/>
        <v>P4</v>
      </c>
      <c r="BQ244" s="25">
        <f t="shared" si="13"/>
        <v>-1</v>
      </c>
      <c r="BR244" s="22"/>
      <c r="BS244" s="22"/>
      <c r="BT244" s="24">
        <f>IF(BP244="-","-",_xlfn.XLOOKUP(BP244,ABNT5101!$B$4:$B$9,ABNT5101!$C$4:$C$9))</f>
        <v>7.5</v>
      </c>
      <c r="BU244" s="24">
        <f>IF(BP244="-","-",_xlfn.XLOOKUP(BP244,ABNT5101!$B$4:$B$9,ABNT5101!$D$4:$D$9))</f>
        <v>1.5</v>
      </c>
      <c r="BV244" s="20" t="str">
        <f t="shared" si="14"/>
        <v>NÃO ATENDE</v>
      </c>
      <c r="BW244" s="20" t="str">
        <f t="shared" si="15"/>
        <v>NÃO ATENDE</v>
      </c>
      <c r="BX244" s="20" t="str">
        <f t="shared" si="16"/>
        <v>NÃO ATENDE</v>
      </c>
      <c r="BY244" s="24" t="s">
        <v>136</v>
      </c>
      <c r="BZ244" s="25" t="e">
        <f t="shared" si="31"/>
        <v>#VALUE!</v>
      </c>
      <c r="CA244" s="24"/>
      <c r="CB244" s="24"/>
      <c r="CC244" s="20" t="str">
        <f>IF(BY244="-","-",_xlfn.XLOOKUP(BY244,ABNT5101!$B$4:$B$9,ABNT5101!$C$4:$C$9))</f>
        <v>-</v>
      </c>
      <c r="CD244" s="24" t="str">
        <f>IF(BY244="-","-",_xlfn.XLOOKUP(BY244,ABNT5101!$B$4:$B$9,ABNT5101!$D$4:$D$9))</f>
        <v>-</v>
      </c>
      <c r="CE244" s="20" t="str">
        <f t="shared" si="18"/>
        <v>-</v>
      </c>
      <c r="CF244" s="20" t="str">
        <f t="shared" si="19"/>
        <v>-</v>
      </c>
      <c r="CG244" s="20" t="str">
        <f t="shared" si="20"/>
        <v>-</v>
      </c>
      <c r="CH244" s="26" t="e">
        <f>_xlfn.XLOOKUP(CI244,'Banco de dados'!$B:$B,'Banco de dados'!$D:$D)</f>
        <v>#N/A</v>
      </c>
      <c r="CI244" s="27"/>
      <c r="CJ244" s="26" t="e">
        <f>_xlfn.XLOOKUP(CI244,'Banco de dados'!$B:$B,'Banco de dados'!$E:$E)</f>
        <v>#N/A</v>
      </c>
      <c r="CK244" s="26"/>
      <c r="CL244" s="26" t="e">
        <f>IF(CK244="-","-",_xlfn.XLOOKUP(CK244,'Banco de dados'!$B:$B,'Banco de dados'!$E:$E))</f>
        <v>#N/A</v>
      </c>
      <c r="CM244" s="28">
        <f t="shared" si="21"/>
        <v>4</v>
      </c>
      <c r="CN244" s="26" t="e">
        <f>_xlfn.XLOOKUP(CI244,'Banco de dados'!$B:$B,'Banco de dados'!$H:$H)</f>
        <v>#N/A</v>
      </c>
      <c r="CO244" s="26" t="e">
        <f t="array" aca="1" ref="CO244" ca="1">_xludf.XLOOKUP(CK244,'Banco de dados'!$B:$B,'Banco de dados'!$H:$H)</f>
        <v>#NAME?</v>
      </c>
      <c r="CP244" s="26" t="e">
        <f t="array" aca="1" ref="CP244" ca="1">_xludf.XLOOKUP(CI244,'Banco de dados'!$B:$B,'Banco de dados'!$F:$F)</f>
        <v>#NAME?</v>
      </c>
      <c r="CQ244" s="26" t="e">
        <f t="array" aca="1" ref="CQ244" ca="1">_xludf.XLOOKUP(CK244,'Banco de dados'!$B:$B,'Banco de dados'!$F:$F)</f>
        <v>#NAME?</v>
      </c>
      <c r="CR244" s="27">
        <v>516</v>
      </c>
      <c r="CS244" s="27"/>
      <c r="CT244" s="26" t="str">
        <f>IF(AG244=0.5,"Suporte",IF(AND(AG244&gt;='Braços de IP'!$B$9,AG244&lt;='Braços de IP'!$D$9),'Braços de IP'!$E$9,IF(AND(AG244&gt;='Braços de IP'!$B$10,AG244&lt;='Braços de IP'!$D$10),'Braços de IP'!$E$10,IF(AND(AG244&gt;='Braços de IP'!$B$11,AG244&lt;='Braços de IP'!$D$11),'Braços de IP'!$E$11,IF(AND(AG244&gt;='Braços de IP'!$B$12,AG244&lt;='Braços de IP'!$D$12),'Braços de IP'!$E$12,IF(AND(AG244&gt;='Braços de IP'!$B$13,AG244&lt;='Braços de IP'!$D$13),'Braços de IP'!$E$13,IF(AND(AG244&gt;='Braços de IP'!$B$14,AG244&lt;='Braços de IP'!$D$14),'Braços de IP'!$E$14,"ERRO")))))))</f>
        <v>ERRO</v>
      </c>
      <c r="CU244" s="27"/>
      <c r="CV244" s="26" t="str">
        <f>IF($CU244="","",VLOOKUP($CU244,'Braços de IP'!$E$9:$I$15,2,0))</f>
        <v/>
      </c>
      <c r="CW244" s="29" t="str">
        <f>IF($CU244="","",VLOOKUP($CU244,'Braços de IP'!$E$9:$I$15,5,0))</f>
        <v/>
      </c>
      <c r="CX244" s="26"/>
      <c r="CY244" s="26"/>
      <c r="CZ244" s="26"/>
      <c r="DA244" s="26"/>
      <c r="DB244" s="26"/>
      <c r="DC244" s="26"/>
      <c r="DD244" s="30" t="e">
        <f t="shared" si="22"/>
        <v>#N/A</v>
      </c>
      <c r="DE244" s="31">
        <f t="shared" si="23"/>
        <v>60</v>
      </c>
      <c r="DF244" s="30" t="e">
        <f t="shared" si="24"/>
        <v>#N/A</v>
      </c>
      <c r="DG244" s="32" t="e">
        <f t="shared" si="25"/>
        <v>#N/A</v>
      </c>
      <c r="DH244" s="33" t="s">
        <v>143</v>
      </c>
      <c r="DI244" s="34"/>
      <c r="DJ244" s="35"/>
      <c r="DK244" s="16" t="s">
        <v>144</v>
      </c>
      <c r="DL244" s="16"/>
    </row>
    <row r="245" spans="1:116" ht="15.75" hidden="1" customHeight="1" x14ac:dyDescent="0.25">
      <c r="A245" s="1" t="s">
        <v>296</v>
      </c>
      <c r="B245" s="15">
        <v>488</v>
      </c>
      <c r="C245" s="15" t="s">
        <v>146</v>
      </c>
      <c r="D245" s="16" t="s">
        <v>435</v>
      </c>
      <c r="E245" s="16">
        <v>-8.0590689999999991</v>
      </c>
      <c r="F245" s="16">
        <v>-34.872599999999998</v>
      </c>
      <c r="G245" s="16" t="s">
        <v>153</v>
      </c>
      <c r="H245" s="16" t="s">
        <v>136</v>
      </c>
      <c r="I245" s="16" t="s">
        <v>135</v>
      </c>
      <c r="J245" s="16" t="s">
        <v>137</v>
      </c>
      <c r="K245" s="16">
        <v>150</v>
      </c>
      <c r="L245" s="16" t="s">
        <v>138</v>
      </c>
      <c r="M245" s="16">
        <v>0</v>
      </c>
      <c r="N245" s="16"/>
      <c r="O245" s="16">
        <v>2</v>
      </c>
      <c r="P245" s="17"/>
      <c r="Q245" s="17"/>
      <c r="R245" s="16"/>
      <c r="S245" s="16"/>
      <c r="T245" s="16"/>
      <c r="U245" s="17"/>
      <c r="V245" s="16">
        <v>4</v>
      </c>
      <c r="W245" s="16"/>
      <c r="X245" s="16"/>
      <c r="Y245" s="16">
        <v>0</v>
      </c>
      <c r="Z245" s="16">
        <v>0</v>
      </c>
      <c r="AA245" s="16" t="s">
        <v>298</v>
      </c>
      <c r="AB245" s="16" t="s">
        <v>140</v>
      </c>
      <c r="AC245" s="16">
        <v>32.520000000000003</v>
      </c>
      <c r="AD245" s="16">
        <v>10.88</v>
      </c>
      <c r="AE245" s="16">
        <v>1</v>
      </c>
      <c r="AF245" s="16">
        <v>2.19</v>
      </c>
      <c r="AG245" s="16">
        <v>3.1</v>
      </c>
      <c r="AH245" s="16"/>
      <c r="AI245" s="16"/>
      <c r="AJ245" s="16"/>
      <c r="AK245" s="16"/>
      <c r="AL245" s="16"/>
      <c r="AM245" s="16">
        <v>0</v>
      </c>
      <c r="AN245" s="16"/>
      <c r="AO245" s="16">
        <v>0</v>
      </c>
      <c r="AP245" s="16">
        <v>0</v>
      </c>
      <c r="AQ245" s="16">
        <v>0</v>
      </c>
      <c r="AR245" s="17" t="s">
        <v>136</v>
      </c>
      <c r="AS245" s="19">
        <f t="shared" si="3"/>
        <v>0</v>
      </c>
      <c r="AT245" s="19"/>
      <c r="AU245" s="19">
        <f>VLOOKUP(G245,ABNT5101!$I$3:$J$9,2)</f>
        <v>15</v>
      </c>
      <c r="AV245" s="19">
        <f>VLOOKUP(G245,ABNT5101!$I$3:$M$9,5)</f>
        <v>0.18</v>
      </c>
      <c r="AW245" s="17" t="str">
        <f>_xlfn.XLOOKUP(G245,ABNT5101!I:I,ABNT5101!L:L)</f>
        <v>-</v>
      </c>
      <c r="AX245" s="17">
        <f>_xlfn.XLOOKUP(G245,ABNT5101!$I:$I,ABNT5101!M:M)</f>
        <v>0.18</v>
      </c>
      <c r="AY245" s="17" t="str">
        <f>_xlfn.XLOOKUP(G245,ABNT5101!$I:$I,ABNT5101!N:N)</f>
        <v>-</v>
      </c>
      <c r="AZ245" s="17">
        <f>_xlfn.XLOOKUP(G245,ABNT5101!$I:$I,ABNT5101!O:O)</f>
        <v>15</v>
      </c>
      <c r="BA245" s="20" t="str">
        <f t="shared" si="4"/>
        <v>NÃO ATENDE</v>
      </c>
      <c r="BB245" s="21">
        <f t="shared" ref="BB245:BC245" si="283">BE245/AU245-1</f>
        <v>-1</v>
      </c>
      <c r="BC245" s="21">
        <f t="shared" si="283"/>
        <v>-1</v>
      </c>
      <c r="BD245" s="21" t="str">
        <f t="shared" si="6"/>
        <v>-</v>
      </c>
      <c r="BE245" s="22"/>
      <c r="BF245" s="22"/>
      <c r="BG245" s="22"/>
      <c r="BH245" s="22"/>
      <c r="BI245" s="23"/>
      <c r="BJ245" s="22"/>
      <c r="BK245" s="20" t="str">
        <f t="shared" si="7"/>
        <v>NÃO ATENDE</v>
      </c>
      <c r="BL245" s="20" t="str">
        <f t="shared" si="8"/>
        <v>NÃO ATENDE</v>
      </c>
      <c r="BM245" s="20" t="str">
        <f t="shared" si="9"/>
        <v>NÃO ATENDE</v>
      </c>
      <c r="BN245" s="20" t="str">
        <f t="shared" si="10"/>
        <v>ATENDE</v>
      </c>
      <c r="BO245" s="24" t="str">
        <f t="shared" si="11"/>
        <v>C3</v>
      </c>
      <c r="BP245" s="24" t="str">
        <f t="shared" si="80"/>
        <v>P6</v>
      </c>
      <c r="BQ245" s="25">
        <f t="shared" si="13"/>
        <v>-1</v>
      </c>
      <c r="BR245" s="22"/>
      <c r="BS245" s="22"/>
      <c r="BT245" s="24">
        <f>IF(BP245="-","-",_xlfn.XLOOKUP(BP245,ABNT5101!$B$4:$B$9,ABNT5101!$C$4:$C$9))</f>
        <v>3</v>
      </c>
      <c r="BU245" s="24">
        <f>IF(BP245="-","-",_xlfn.XLOOKUP(BP245,ABNT5101!$B$4:$B$9,ABNT5101!$D$4:$D$9))</f>
        <v>0.6</v>
      </c>
      <c r="BV245" s="20" t="str">
        <f t="shared" si="14"/>
        <v>NÃO ATENDE</v>
      </c>
      <c r="BW245" s="20" t="str">
        <f t="shared" si="15"/>
        <v>NÃO ATENDE</v>
      </c>
      <c r="BX245" s="20" t="str">
        <f t="shared" si="16"/>
        <v>NÃO ATENDE</v>
      </c>
      <c r="BY245" s="24" t="s">
        <v>136</v>
      </c>
      <c r="BZ245" s="25" t="e">
        <f t="shared" si="31"/>
        <v>#VALUE!</v>
      </c>
      <c r="CA245" s="24"/>
      <c r="CB245" s="24"/>
      <c r="CC245" s="20" t="str">
        <f>IF(BY245="-","-",_xlfn.XLOOKUP(BY245,ABNT5101!$B$4:$B$9,ABNT5101!$C$4:$C$9))</f>
        <v>-</v>
      </c>
      <c r="CD245" s="24" t="str">
        <f>IF(BY245="-","-",_xlfn.XLOOKUP(BY245,ABNT5101!$B$4:$B$9,ABNT5101!$D$4:$D$9))</f>
        <v>-</v>
      </c>
      <c r="CE245" s="20" t="str">
        <f t="shared" si="18"/>
        <v>-</v>
      </c>
      <c r="CF245" s="20" t="str">
        <f t="shared" si="19"/>
        <v>-</v>
      </c>
      <c r="CG245" s="20" t="str">
        <f t="shared" si="20"/>
        <v>-</v>
      </c>
      <c r="CH245" s="26" t="e">
        <f>_xlfn.XLOOKUP(CI245,'Banco de dados'!$B:$B,'Banco de dados'!$D:$D)</f>
        <v>#N/A</v>
      </c>
      <c r="CI245" s="27"/>
      <c r="CJ245" s="26" t="e">
        <f>_xlfn.XLOOKUP(CI245,'Banco de dados'!$B:$B,'Banco de dados'!$E:$E)</f>
        <v>#N/A</v>
      </c>
      <c r="CK245" s="26"/>
      <c r="CL245" s="26" t="e">
        <f>IF(CK245="-","-",_xlfn.XLOOKUP(CK245,'Banco de dados'!$B:$B,'Banco de dados'!$E:$E))</f>
        <v>#N/A</v>
      </c>
      <c r="CM245" s="28">
        <f t="shared" si="21"/>
        <v>1</v>
      </c>
      <c r="CN245" s="26" t="e">
        <f>_xlfn.XLOOKUP(CI245,'Banco de dados'!$B:$B,'Banco de dados'!$H:$H)</f>
        <v>#N/A</v>
      </c>
      <c r="CO245" s="26" t="e">
        <f t="array" aca="1" ref="CO245" ca="1">_xludf.XLOOKUP(CK245,'Banco de dados'!$B:$B,'Banco de dados'!$H:$H)</f>
        <v>#NAME?</v>
      </c>
      <c r="CP245" s="26" t="e">
        <f t="array" aca="1" ref="CP245" ca="1">_xludf.XLOOKUP(CI245,'Banco de dados'!$B:$B,'Banco de dados'!$F:$F)</f>
        <v>#NAME?</v>
      </c>
      <c r="CQ245" s="26" t="e">
        <f t="array" aca="1" ref="CQ245" ca="1">_xludf.XLOOKUP(CK245,'Banco de dados'!$B:$B,'Banco de dados'!$F:$F)</f>
        <v>#NAME?</v>
      </c>
      <c r="CR245" s="27">
        <v>517</v>
      </c>
      <c r="CS245" s="27"/>
      <c r="CT245" s="26" t="str">
        <f>IF(AG245=0.5,"Suporte",IF(AND(AG245&gt;='Braços de IP'!$B$9,AG245&lt;='Braços de IP'!$D$9),'Braços de IP'!$E$9,IF(AND(AG245&gt;='Braços de IP'!$B$10,AG245&lt;='Braços de IP'!$D$10),'Braços de IP'!$E$10,IF(AND(AG245&gt;='Braços de IP'!$B$11,AG245&lt;='Braços de IP'!$D$11),'Braços de IP'!$E$11,IF(AND(AG245&gt;='Braços de IP'!$B$12,AG245&lt;='Braços de IP'!$D$12),'Braços de IP'!$E$12,IF(AND(AG245&gt;='Braços de IP'!$B$13,AG245&lt;='Braços de IP'!$D$13),'Braços de IP'!$E$13,IF(AND(AG245&gt;='Braços de IP'!$B$14,AG245&lt;='Braços de IP'!$D$14),'Braços de IP'!$E$14,"ERRO")))))))</f>
        <v>Longo I</v>
      </c>
      <c r="CU245" s="27"/>
      <c r="CV245" s="26" t="str">
        <f>IF($CU245="","",VLOOKUP($CU245,'Braços de IP'!$E$9:$I$15,2,0))</f>
        <v/>
      </c>
      <c r="CW245" s="29" t="str">
        <f>IF($CU245="","",VLOOKUP($CU245,'Braços de IP'!$E$9:$I$15,5,0))</f>
        <v/>
      </c>
      <c r="CX245" s="26"/>
      <c r="CY245" s="26"/>
      <c r="CZ245" s="26"/>
      <c r="DA245" s="26"/>
      <c r="DB245" s="26"/>
      <c r="DC245" s="26"/>
      <c r="DD245" s="30" t="e">
        <f t="shared" si="22"/>
        <v>#N/A</v>
      </c>
      <c r="DE245" s="31">
        <f t="shared" si="23"/>
        <v>150</v>
      </c>
      <c r="DF245" s="30" t="e">
        <f t="shared" si="24"/>
        <v>#N/A</v>
      </c>
      <c r="DG245" s="32" t="e">
        <f t="shared" si="25"/>
        <v>#N/A</v>
      </c>
      <c r="DH245" s="33" t="s">
        <v>143</v>
      </c>
      <c r="DI245" s="34"/>
      <c r="DJ245" s="35"/>
      <c r="DK245" s="16" t="s">
        <v>144</v>
      </c>
      <c r="DL245" s="16"/>
    </row>
    <row r="246" spans="1:116" ht="15.75" hidden="1" customHeight="1" x14ac:dyDescent="0.25">
      <c r="A246" s="1" t="s">
        <v>296</v>
      </c>
      <c r="B246" s="15">
        <v>488</v>
      </c>
      <c r="C246" s="15" t="s">
        <v>146</v>
      </c>
      <c r="D246" s="16" t="s">
        <v>435</v>
      </c>
      <c r="E246" s="16">
        <v>-8.0590689999999991</v>
      </c>
      <c r="F246" s="16">
        <v>-34.872599999999998</v>
      </c>
      <c r="G246" s="16" t="s">
        <v>153</v>
      </c>
      <c r="H246" s="16" t="s">
        <v>136</v>
      </c>
      <c r="I246" s="16" t="s">
        <v>135</v>
      </c>
      <c r="J246" s="16" t="s">
        <v>137</v>
      </c>
      <c r="K246" s="16">
        <v>150</v>
      </c>
      <c r="L246" s="16" t="s">
        <v>138</v>
      </c>
      <c r="M246" s="16">
        <v>0</v>
      </c>
      <c r="N246" s="16"/>
      <c r="O246" s="16">
        <v>2</v>
      </c>
      <c r="P246" s="17"/>
      <c r="Q246" s="17"/>
      <c r="R246" s="16"/>
      <c r="S246" s="16"/>
      <c r="T246" s="16"/>
      <c r="U246" s="17"/>
      <c r="V246" s="16">
        <v>4</v>
      </c>
      <c r="W246" s="16"/>
      <c r="X246" s="16"/>
      <c r="Y246" s="16">
        <v>0</v>
      </c>
      <c r="Z246" s="16">
        <v>0</v>
      </c>
      <c r="AA246" s="16" t="s">
        <v>298</v>
      </c>
      <c r="AB246" s="16" t="s">
        <v>140</v>
      </c>
      <c r="AC246" s="16">
        <v>32.520000000000003</v>
      </c>
      <c r="AD246" s="16">
        <v>10.88</v>
      </c>
      <c r="AE246" s="16">
        <v>1</v>
      </c>
      <c r="AF246" s="16">
        <v>2.19</v>
      </c>
      <c r="AG246" s="16">
        <v>3.1</v>
      </c>
      <c r="AH246" s="16"/>
      <c r="AI246" s="16"/>
      <c r="AJ246" s="16"/>
      <c r="AK246" s="16"/>
      <c r="AL246" s="16"/>
      <c r="AM246" s="16">
        <v>0</v>
      </c>
      <c r="AN246" s="16"/>
      <c r="AO246" s="16">
        <v>0</v>
      </c>
      <c r="AP246" s="16">
        <v>0</v>
      </c>
      <c r="AQ246" s="16">
        <v>0</v>
      </c>
      <c r="AR246" s="17" t="s">
        <v>136</v>
      </c>
      <c r="AS246" s="19">
        <f t="shared" si="3"/>
        <v>0</v>
      </c>
      <c r="AT246" s="19"/>
      <c r="AU246" s="19">
        <f>VLOOKUP(G246,ABNT5101!$I$3:$J$9,2)</f>
        <v>15</v>
      </c>
      <c r="AV246" s="19">
        <f>VLOOKUP(G246,ABNT5101!$I$3:$M$9,5)</f>
        <v>0.18</v>
      </c>
      <c r="AW246" s="17" t="str">
        <f>_xlfn.XLOOKUP(G246,ABNT5101!I:I,ABNT5101!L:L)</f>
        <v>-</v>
      </c>
      <c r="AX246" s="17">
        <f>_xlfn.XLOOKUP(G246,ABNT5101!$I:$I,ABNT5101!M:M)</f>
        <v>0.18</v>
      </c>
      <c r="AY246" s="17" t="str">
        <f>_xlfn.XLOOKUP(G246,ABNT5101!$I:$I,ABNT5101!N:N)</f>
        <v>-</v>
      </c>
      <c r="AZ246" s="17">
        <f>_xlfn.XLOOKUP(G246,ABNT5101!$I:$I,ABNT5101!O:O)</f>
        <v>15</v>
      </c>
      <c r="BA246" s="20" t="str">
        <f t="shared" si="4"/>
        <v>NÃO ATENDE</v>
      </c>
      <c r="BB246" s="21">
        <f t="shared" ref="BB246:BC246" si="284">BE246/AU246-1</f>
        <v>-1</v>
      </c>
      <c r="BC246" s="21">
        <f t="shared" si="284"/>
        <v>-1</v>
      </c>
      <c r="BD246" s="21" t="str">
        <f t="shared" si="6"/>
        <v>-</v>
      </c>
      <c r="BE246" s="22"/>
      <c r="BF246" s="22"/>
      <c r="BG246" s="22"/>
      <c r="BH246" s="22"/>
      <c r="BI246" s="23"/>
      <c r="BJ246" s="22"/>
      <c r="BK246" s="20" t="str">
        <f t="shared" si="7"/>
        <v>NÃO ATENDE</v>
      </c>
      <c r="BL246" s="20" t="str">
        <f t="shared" si="8"/>
        <v>NÃO ATENDE</v>
      </c>
      <c r="BM246" s="20" t="str">
        <f t="shared" si="9"/>
        <v>NÃO ATENDE</v>
      </c>
      <c r="BN246" s="20" t="str">
        <f t="shared" si="10"/>
        <v>ATENDE</v>
      </c>
      <c r="BO246" s="24" t="str">
        <f t="shared" si="11"/>
        <v>C3</v>
      </c>
      <c r="BP246" s="24" t="str">
        <f t="shared" si="80"/>
        <v>P6</v>
      </c>
      <c r="BQ246" s="25">
        <f t="shared" si="13"/>
        <v>-1</v>
      </c>
      <c r="BR246" s="22"/>
      <c r="BS246" s="22"/>
      <c r="BT246" s="24">
        <f>IF(BP246="-","-",_xlfn.XLOOKUP(BP246,ABNT5101!$B$4:$B$9,ABNT5101!$C$4:$C$9))</f>
        <v>3</v>
      </c>
      <c r="BU246" s="24">
        <f>IF(BP246="-","-",_xlfn.XLOOKUP(BP246,ABNT5101!$B$4:$B$9,ABNT5101!$D$4:$D$9))</f>
        <v>0.6</v>
      </c>
      <c r="BV246" s="20" t="str">
        <f t="shared" si="14"/>
        <v>NÃO ATENDE</v>
      </c>
      <c r="BW246" s="20" t="str">
        <f t="shared" si="15"/>
        <v>NÃO ATENDE</v>
      </c>
      <c r="BX246" s="20" t="str">
        <f t="shared" si="16"/>
        <v>NÃO ATENDE</v>
      </c>
      <c r="BY246" s="24" t="s">
        <v>136</v>
      </c>
      <c r="BZ246" s="25" t="e">
        <f t="shared" si="31"/>
        <v>#VALUE!</v>
      </c>
      <c r="CA246" s="24"/>
      <c r="CB246" s="24"/>
      <c r="CC246" s="20" t="str">
        <f>IF(BY246="-","-",_xlfn.XLOOKUP(BY246,ABNT5101!$B$4:$B$9,ABNT5101!$C$4:$C$9))</f>
        <v>-</v>
      </c>
      <c r="CD246" s="24" t="str">
        <f>IF(BY246="-","-",_xlfn.XLOOKUP(BY246,ABNT5101!$B$4:$B$9,ABNT5101!$D$4:$D$9))</f>
        <v>-</v>
      </c>
      <c r="CE246" s="20" t="str">
        <f t="shared" si="18"/>
        <v>-</v>
      </c>
      <c r="CF246" s="20" t="str">
        <f t="shared" si="19"/>
        <v>-</v>
      </c>
      <c r="CG246" s="20" t="str">
        <f t="shared" si="20"/>
        <v>-</v>
      </c>
      <c r="CH246" s="26" t="e">
        <f>_xlfn.XLOOKUP(CI246,'Banco de dados'!$B:$B,'Banco de dados'!$D:$D)</f>
        <v>#N/A</v>
      </c>
      <c r="CI246" s="27"/>
      <c r="CJ246" s="26" t="e">
        <f>_xlfn.XLOOKUP(CI246,'Banco de dados'!$B:$B,'Banco de dados'!$E:$E)</f>
        <v>#N/A</v>
      </c>
      <c r="CK246" s="26"/>
      <c r="CL246" s="26" t="e">
        <f>IF(CK246="-","-",_xlfn.XLOOKUP(CK246,'Banco de dados'!$B:$B,'Banco de dados'!$E:$E))</f>
        <v>#N/A</v>
      </c>
      <c r="CM246" s="28">
        <f t="shared" si="21"/>
        <v>1</v>
      </c>
      <c r="CN246" s="26" t="e">
        <f>_xlfn.XLOOKUP(CI246,'Banco de dados'!$B:$B,'Banco de dados'!$H:$H)</f>
        <v>#N/A</v>
      </c>
      <c r="CO246" s="26" t="e">
        <f t="array" aca="1" ref="CO246" ca="1">_xludf.XLOOKUP(CK246,'Banco de dados'!$B:$B,'Banco de dados'!$H:$H)</f>
        <v>#NAME?</v>
      </c>
      <c r="CP246" s="26" t="e">
        <f t="array" aca="1" ref="CP246" ca="1">_xludf.XLOOKUP(CI246,'Banco de dados'!$B:$B,'Banco de dados'!$F:$F)</f>
        <v>#NAME?</v>
      </c>
      <c r="CQ246" s="26" t="e">
        <f t="array" aca="1" ref="CQ246" ca="1">_xludf.XLOOKUP(CK246,'Banco de dados'!$B:$B,'Banco de dados'!$F:$F)</f>
        <v>#NAME?</v>
      </c>
      <c r="CR246" s="27">
        <v>518</v>
      </c>
      <c r="CS246" s="27"/>
      <c r="CT246" s="26" t="str">
        <f>IF(AG246=0.5,"Suporte",IF(AND(AG246&gt;='Braços de IP'!$B$9,AG246&lt;='Braços de IP'!$D$9),'Braços de IP'!$E$9,IF(AND(AG246&gt;='Braços de IP'!$B$10,AG246&lt;='Braços de IP'!$D$10),'Braços de IP'!$E$10,IF(AND(AG246&gt;='Braços de IP'!$B$11,AG246&lt;='Braços de IP'!$D$11),'Braços de IP'!$E$11,IF(AND(AG246&gt;='Braços de IP'!$B$12,AG246&lt;='Braços de IP'!$D$12),'Braços de IP'!$E$12,IF(AND(AG246&gt;='Braços de IP'!$B$13,AG246&lt;='Braços de IP'!$D$13),'Braços de IP'!$E$13,IF(AND(AG246&gt;='Braços de IP'!$B$14,AG246&lt;='Braços de IP'!$D$14),'Braços de IP'!$E$14,"ERRO")))))))</f>
        <v>Longo I</v>
      </c>
      <c r="CU246" s="27"/>
      <c r="CV246" s="26" t="str">
        <f>IF($CU246="","",VLOOKUP($CU246,'Braços de IP'!$E$9:$I$15,2,0))</f>
        <v/>
      </c>
      <c r="CW246" s="29" t="str">
        <f>IF($CU246="","",VLOOKUP($CU246,'Braços de IP'!$E$9:$I$15,5,0))</f>
        <v/>
      </c>
      <c r="CX246" s="26"/>
      <c r="CY246" s="26"/>
      <c r="CZ246" s="26"/>
      <c r="DA246" s="26"/>
      <c r="DB246" s="26"/>
      <c r="DC246" s="26"/>
      <c r="DD246" s="30" t="e">
        <f t="shared" si="22"/>
        <v>#N/A</v>
      </c>
      <c r="DE246" s="31">
        <f t="shared" si="23"/>
        <v>150</v>
      </c>
      <c r="DF246" s="30" t="e">
        <f t="shared" si="24"/>
        <v>#N/A</v>
      </c>
      <c r="DG246" s="32" t="e">
        <f t="shared" si="25"/>
        <v>#N/A</v>
      </c>
      <c r="DH246" s="33" t="s">
        <v>143</v>
      </c>
      <c r="DI246" s="34"/>
      <c r="DJ246" s="35"/>
      <c r="DK246" s="16" t="s">
        <v>144</v>
      </c>
      <c r="DL246" s="16"/>
    </row>
    <row r="247" spans="1:116" ht="15.75" hidden="1" customHeight="1" x14ac:dyDescent="0.25">
      <c r="A247" s="1" t="s">
        <v>296</v>
      </c>
      <c r="B247" s="15">
        <v>488</v>
      </c>
      <c r="C247" s="15" t="s">
        <v>146</v>
      </c>
      <c r="D247" s="16" t="s">
        <v>435</v>
      </c>
      <c r="E247" s="16">
        <v>-8.0590689999999991</v>
      </c>
      <c r="F247" s="16">
        <v>-34.872599999999998</v>
      </c>
      <c r="G247" s="16" t="s">
        <v>153</v>
      </c>
      <c r="H247" s="16" t="s">
        <v>136</v>
      </c>
      <c r="I247" s="16" t="s">
        <v>135</v>
      </c>
      <c r="J247" s="16" t="s">
        <v>137</v>
      </c>
      <c r="K247" s="16">
        <v>150</v>
      </c>
      <c r="L247" s="16" t="s">
        <v>138</v>
      </c>
      <c r="M247" s="16">
        <v>0</v>
      </c>
      <c r="N247" s="16"/>
      <c r="O247" s="16">
        <v>2</v>
      </c>
      <c r="P247" s="17"/>
      <c r="Q247" s="17"/>
      <c r="R247" s="16"/>
      <c r="S247" s="16"/>
      <c r="T247" s="16"/>
      <c r="U247" s="17"/>
      <c r="V247" s="16">
        <v>4</v>
      </c>
      <c r="W247" s="16"/>
      <c r="X247" s="16"/>
      <c r="Y247" s="16">
        <v>0</v>
      </c>
      <c r="Z247" s="16">
        <v>0</v>
      </c>
      <c r="AA247" s="16" t="s">
        <v>298</v>
      </c>
      <c r="AB247" s="16" t="s">
        <v>140</v>
      </c>
      <c r="AC247" s="16">
        <v>32.520000000000003</v>
      </c>
      <c r="AD247" s="16">
        <v>10.88</v>
      </c>
      <c r="AE247" s="16">
        <v>1</v>
      </c>
      <c r="AF247" s="16">
        <v>2.19</v>
      </c>
      <c r="AG247" s="16">
        <v>3.1</v>
      </c>
      <c r="AH247" s="16"/>
      <c r="AI247" s="16"/>
      <c r="AJ247" s="16"/>
      <c r="AK247" s="16"/>
      <c r="AL247" s="16"/>
      <c r="AM247" s="16">
        <v>0</v>
      </c>
      <c r="AN247" s="16"/>
      <c r="AO247" s="16">
        <v>0</v>
      </c>
      <c r="AP247" s="16">
        <v>0</v>
      </c>
      <c r="AQ247" s="16">
        <v>0</v>
      </c>
      <c r="AR247" s="17" t="s">
        <v>136</v>
      </c>
      <c r="AS247" s="19">
        <f t="shared" si="3"/>
        <v>0</v>
      </c>
      <c r="AT247" s="19"/>
      <c r="AU247" s="19">
        <f>VLOOKUP(G247,ABNT5101!$I$3:$J$9,2)</f>
        <v>15</v>
      </c>
      <c r="AV247" s="19">
        <f>VLOOKUP(G247,ABNT5101!$I$3:$M$9,5)</f>
        <v>0.18</v>
      </c>
      <c r="AW247" s="17" t="str">
        <f>_xlfn.XLOOKUP(G247,ABNT5101!I:I,ABNT5101!L:L)</f>
        <v>-</v>
      </c>
      <c r="AX247" s="17">
        <f>_xlfn.XLOOKUP(G247,ABNT5101!$I:$I,ABNT5101!M:M)</f>
        <v>0.18</v>
      </c>
      <c r="AY247" s="17" t="str">
        <f>_xlfn.XLOOKUP(G247,ABNT5101!$I:$I,ABNT5101!N:N)</f>
        <v>-</v>
      </c>
      <c r="AZ247" s="17">
        <f>_xlfn.XLOOKUP(G247,ABNT5101!$I:$I,ABNT5101!O:O)</f>
        <v>15</v>
      </c>
      <c r="BA247" s="20" t="str">
        <f t="shared" si="4"/>
        <v>NÃO ATENDE</v>
      </c>
      <c r="BB247" s="21">
        <f t="shared" ref="BB247:BC247" si="285">BE247/AU247-1</f>
        <v>-1</v>
      </c>
      <c r="BC247" s="21">
        <f t="shared" si="285"/>
        <v>-1</v>
      </c>
      <c r="BD247" s="21" t="str">
        <f t="shared" si="6"/>
        <v>-</v>
      </c>
      <c r="BE247" s="22"/>
      <c r="BF247" s="22"/>
      <c r="BG247" s="22"/>
      <c r="BH247" s="22"/>
      <c r="BI247" s="23"/>
      <c r="BJ247" s="22"/>
      <c r="BK247" s="20" t="str">
        <f t="shared" si="7"/>
        <v>NÃO ATENDE</v>
      </c>
      <c r="BL247" s="20" t="str">
        <f t="shared" si="8"/>
        <v>NÃO ATENDE</v>
      </c>
      <c r="BM247" s="20" t="str">
        <f t="shared" si="9"/>
        <v>NÃO ATENDE</v>
      </c>
      <c r="BN247" s="20" t="str">
        <f t="shared" si="10"/>
        <v>ATENDE</v>
      </c>
      <c r="BO247" s="24" t="str">
        <f t="shared" si="11"/>
        <v>C3</v>
      </c>
      <c r="BP247" s="24" t="str">
        <f t="shared" si="80"/>
        <v>P6</v>
      </c>
      <c r="BQ247" s="25">
        <f t="shared" si="13"/>
        <v>-1</v>
      </c>
      <c r="BR247" s="22"/>
      <c r="BS247" s="22"/>
      <c r="BT247" s="24">
        <f>IF(BP247="-","-",_xlfn.XLOOKUP(BP247,ABNT5101!$B$4:$B$9,ABNT5101!$C$4:$C$9))</f>
        <v>3</v>
      </c>
      <c r="BU247" s="24">
        <f>IF(BP247="-","-",_xlfn.XLOOKUP(BP247,ABNT5101!$B$4:$B$9,ABNT5101!$D$4:$D$9))</f>
        <v>0.6</v>
      </c>
      <c r="BV247" s="20" t="str">
        <f t="shared" si="14"/>
        <v>NÃO ATENDE</v>
      </c>
      <c r="BW247" s="20" t="str">
        <f t="shared" si="15"/>
        <v>NÃO ATENDE</v>
      </c>
      <c r="BX247" s="20" t="str">
        <f t="shared" si="16"/>
        <v>NÃO ATENDE</v>
      </c>
      <c r="BY247" s="24" t="s">
        <v>136</v>
      </c>
      <c r="BZ247" s="25" t="e">
        <f t="shared" si="31"/>
        <v>#VALUE!</v>
      </c>
      <c r="CA247" s="24"/>
      <c r="CB247" s="24"/>
      <c r="CC247" s="20" t="str">
        <f>IF(BY247="-","-",_xlfn.XLOOKUP(BY247,ABNT5101!$B$4:$B$9,ABNT5101!$C$4:$C$9))</f>
        <v>-</v>
      </c>
      <c r="CD247" s="24" t="str">
        <f>IF(BY247="-","-",_xlfn.XLOOKUP(BY247,ABNT5101!$B$4:$B$9,ABNT5101!$D$4:$D$9))</f>
        <v>-</v>
      </c>
      <c r="CE247" s="20" t="str">
        <f t="shared" si="18"/>
        <v>-</v>
      </c>
      <c r="CF247" s="20" t="str">
        <f t="shared" si="19"/>
        <v>-</v>
      </c>
      <c r="CG247" s="20" t="str">
        <f t="shared" si="20"/>
        <v>-</v>
      </c>
      <c r="CH247" s="26" t="e">
        <f>_xlfn.XLOOKUP(CI247,'Banco de dados'!$B:$B,'Banco de dados'!$D:$D)</f>
        <v>#N/A</v>
      </c>
      <c r="CI247" s="27"/>
      <c r="CJ247" s="26" t="e">
        <f>_xlfn.XLOOKUP(CI247,'Banco de dados'!$B:$B,'Banco de dados'!$E:$E)</f>
        <v>#N/A</v>
      </c>
      <c r="CK247" s="26"/>
      <c r="CL247" s="26" t="e">
        <f>IF(CK247="-","-",_xlfn.XLOOKUP(CK247,'Banco de dados'!$B:$B,'Banco de dados'!$E:$E))</f>
        <v>#N/A</v>
      </c>
      <c r="CM247" s="28">
        <f t="shared" si="21"/>
        <v>1</v>
      </c>
      <c r="CN247" s="26" t="e">
        <f>_xlfn.XLOOKUP(CI247,'Banco de dados'!$B:$B,'Banco de dados'!$H:$H)</f>
        <v>#N/A</v>
      </c>
      <c r="CO247" s="26" t="e">
        <f t="array" aca="1" ref="CO247" ca="1">_xludf.XLOOKUP(CK247,'Banco de dados'!$B:$B,'Banco de dados'!$H:$H)</f>
        <v>#NAME?</v>
      </c>
      <c r="CP247" s="26" t="e">
        <f t="array" aca="1" ref="CP247" ca="1">_xludf.XLOOKUP(CI247,'Banco de dados'!$B:$B,'Banco de dados'!$F:$F)</f>
        <v>#NAME?</v>
      </c>
      <c r="CQ247" s="26" t="e">
        <f t="array" aca="1" ref="CQ247" ca="1">_xludf.XLOOKUP(CK247,'Banco de dados'!$B:$B,'Banco de dados'!$F:$F)</f>
        <v>#NAME?</v>
      </c>
      <c r="CR247" s="27">
        <v>519</v>
      </c>
      <c r="CS247" s="27"/>
      <c r="CT247" s="26" t="str">
        <f>IF(AG247=0.5,"Suporte",IF(AND(AG247&gt;='Braços de IP'!$B$9,AG247&lt;='Braços de IP'!$D$9),'Braços de IP'!$E$9,IF(AND(AG247&gt;='Braços de IP'!$B$10,AG247&lt;='Braços de IP'!$D$10),'Braços de IP'!$E$10,IF(AND(AG247&gt;='Braços de IP'!$B$11,AG247&lt;='Braços de IP'!$D$11),'Braços de IP'!$E$11,IF(AND(AG247&gt;='Braços de IP'!$B$12,AG247&lt;='Braços de IP'!$D$12),'Braços de IP'!$E$12,IF(AND(AG247&gt;='Braços de IP'!$B$13,AG247&lt;='Braços de IP'!$D$13),'Braços de IP'!$E$13,IF(AND(AG247&gt;='Braços de IP'!$B$14,AG247&lt;='Braços de IP'!$D$14),'Braços de IP'!$E$14,"ERRO")))))))</f>
        <v>Longo I</v>
      </c>
      <c r="CU247" s="27"/>
      <c r="CV247" s="26" t="str">
        <f>IF($CU247="","",VLOOKUP($CU247,'Braços de IP'!$E$9:$I$15,2,0))</f>
        <v/>
      </c>
      <c r="CW247" s="29" t="str">
        <f>IF($CU247="","",VLOOKUP($CU247,'Braços de IP'!$E$9:$I$15,5,0))</f>
        <v/>
      </c>
      <c r="CX247" s="26"/>
      <c r="CY247" s="26"/>
      <c r="CZ247" s="26"/>
      <c r="DA247" s="26"/>
      <c r="DB247" s="26"/>
      <c r="DC247" s="26"/>
      <c r="DD247" s="30" t="e">
        <f t="shared" si="22"/>
        <v>#N/A</v>
      </c>
      <c r="DE247" s="31">
        <f t="shared" si="23"/>
        <v>150</v>
      </c>
      <c r="DF247" s="30" t="e">
        <f t="shared" si="24"/>
        <v>#N/A</v>
      </c>
      <c r="DG247" s="32" t="e">
        <f t="shared" si="25"/>
        <v>#N/A</v>
      </c>
      <c r="DH247" s="33" t="s">
        <v>143</v>
      </c>
      <c r="DI247" s="34"/>
      <c r="DJ247" s="35"/>
      <c r="DK247" s="16" t="s">
        <v>144</v>
      </c>
      <c r="DL247" s="16"/>
    </row>
    <row r="248" spans="1:116" ht="15.75" hidden="1" customHeight="1" x14ac:dyDescent="0.25">
      <c r="A248" s="1" t="s">
        <v>274</v>
      </c>
      <c r="B248" s="15">
        <v>489</v>
      </c>
      <c r="C248" s="15" t="s">
        <v>146</v>
      </c>
      <c r="D248" s="16" t="s">
        <v>436</v>
      </c>
      <c r="E248" s="16">
        <v>-8.0561179999999997</v>
      </c>
      <c r="F248" s="16">
        <v>-34.880533999999997</v>
      </c>
      <c r="G248" s="16" t="s">
        <v>153</v>
      </c>
      <c r="H248" s="16" t="s">
        <v>136</v>
      </c>
      <c r="I248" s="16" t="s">
        <v>149</v>
      </c>
      <c r="J248" s="16" t="s">
        <v>137</v>
      </c>
      <c r="K248" s="16">
        <v>90</v>
      </c>
      <c r="L248" s="16" t="s">
        <v>138</v>
      </c>
      <c r="M248" s="16" t="s">
        <v>184</v>
      </c>
      <c r="N248" s="16"/>
      <c r="O248" s="16">
        <v>3</v>
      </c>
      <c r="P248" s="17"/>
      <c r="Q248" s="17"/>
      <c r="R248" s="16"/>
      <c r="S248" s="16"/>
      <c r="T248" s="16"/>
      <c r="U248" s="17"/>
      <c r="V248" s="16">
        <v>0</v>
      </c>
      <c r="W248" s="16"/>
      <c r="X248" s="16"/>
      <c r="Y248" s="16">
        <v>0</v>
      </c>
      <c r="Z248" s="16">
        <v>1.91</v>
      </c>
      <c r="AA248" s="16" t="s">
        <v>150</v>
      </c>
      <c r="AB248" s="16" t="s">
        <v>140</v>
      </c>
      <c r="AC248" s="16">
        <v>34.51</v>
      </c>
      <c r="AD248" s="16">
        <v>8.69</v>
      </c>
      <c r="AE248" s="16">
        <v>1</v>
      </c>
      <c r="AF248" s="16">
        <v>1.1200000000000001</v>
      </c>
      <c r="AG248" s="16">
        <v>2.39</v>
      </c>
      <c r="AH248" s="16"/>
      <c r="AI248" s="16"/>
      <c r="AJ248" s="16"/>
      <c r="AK248" s="16"/>
      <c r="AL248" s="16"/>
      <c r="AM248" s="16">
        <v>1</v>
      </c>
      <c r="AN248" s="16" t="s">
        <v>139</v>
      </c>
      <c r="AO248" s="16">
        <v>34.51</v>
      </c>
      <c r="AP248" s="16">
        <v>7.39</v>
      </c>
      <c r="AQ248" s="16">
        <v>1.75</v>
      </c>
      <c r="AR248" s="17" t="s">
        <v>136</v>
      </c>
      <c r="AS248" s="19">
        <f t="shared" si="3"/>
        <v>4</v>
      </c>
      <c r="AT248" s="19"/>
      <c r="AU248" s="19">
        <f>VLOOKUP(G248,ABNT5101!$I$3:$J$9,2)</f>
        <v>15</v>
      </c>
      <c r="AV248" s="19">
        <f>VLOOKUP(G248,ABNT5101!$I$3:$M$9,5)</f>
        <v>0.18</v>
      </c>
      <c r="AW248" s="17" t="str">
        <f>_xlfn.XLOOKUP(G248,ABNT5101!I:I,ABNT5101!L:L)</f>
        <v>-</v>
      </c>
      <c r="AX248" s="17">
        <f>_xlfn.XLOOKUP(G248,ABNT5101!$I:$I,ABNT5101!M:M)</f>
        <v>0.18</v>
      </c>
      <c r="AY248" s="17" t="str">
        <f>_xlfn.XLOOKUP(G248,ABNT5101!$I:$I,ABNT5101!N:N)</f>
        <v>-</v>
      </c>
      <c r="AZ248" s="17">
        <f>_xlfn.XLOOKUP(G248,ABNT5101!$I:$I,ABNT5101!O:O)</f>
        <v>15</v>
      </c>
      <c r="BA248" s="20" t="str">
        <f t="shared" si="4"/>
        <v>NÃO ATENDE</v>
      </c>
      <c r="BB248" s="21">
        <f t="shared" ref="BB248:BC248" si="286">BE248/AU248-1</f>
        <v>-1</v>
      </c>
      <c r="BC248" s="21">
        <f t="shared" si="286"/>
        <v>-1</v>
      </c>
      <c r="BD248" s="21" t="str">
        <f t="shared" si="6"/>
        <v>-</v>
      </c>
      <c r="BE248" s="22"/>
      <c r="BF248" s="22"/>
      <c r="BG248" s="22"/>
      <c r="BH248" s="22"/>
      <c r="BI248" s="23"/>
      <c r="BJ248" s="22"/>
      <c r="BK248" s="20" t="str">
        <f t="shared" si="7"/>
        <v>NÃO ATENDE</v>
      </c>
      <c r="BL248" s="20" t="str">
        <f t="shared" si="8"/>
        <v>NÃO ATENDE</v>
      </c>
      <c r="BM248" s="20" t="str">
        <f t="shared" si="9"/>
        <v>NÃO ATENDE</v>
      </c>
      <c r="BN248" s="20" t="str">
        <f t="shared" si="10"/>
        <v>ATENDE</v>
      </c>
      <c r="BO248" s="24" t="str">
        <f t="shared" si="11"/>
        <v>C3</v>
      </c>
      <c r="BP248" s="24" t="str">
        <f t="shared" si="80"/>
        <v>P5</v>
      </c>
      <c r="BQ248" s="25">
        <f t="shared" si="13"/>
        <v>-1</v>
      </c>
      <c r="BR248" s="22"/>
      <c r="BS248" s="22"/>
      <c r="BT248" s="24">
        <f>IF(BP248="-","-",_xlfn.XLOOKUP(BP248,ABNT5101!$B$4:$B$9,ABNT5101!$C$4:$C$9))</f>
        <v>5</v>
      </c>
      <c r="BU248" s="24">
        <f>IF(BP248="-","-",_xlfn.XLOOKUP(BP248,ABNT5101!$B$4:$B$9,ABNT5101!$D$4:$D$9))</f>
        <v>1</v>
      </c>
      <c r="BV248" s="20" t="str">
        <f t="shared" si="14"/>
        <v>NÃO ATENDE</v>
      </c>
      <c r="BW248" s="20" t="str">
        <f t="shared" si="15"/>
        <v>NÃO ATENDE</v>
      </c>
      <c r="BX248" s="20" t="str">
        <f t="shared" si="16"/>
        <v>NÃO ATENDE</v>
      </c>
      <c r="BY248" s="24" t="s">
        <v>136</v>
      </c>
      <c r="BZ248" s="25" t="e">
        <f t="shared" si="31"/>
        <v>#VALUE!</v>
      </c>
      <c r="CA248" s="24"/>
      <c r="CB248" s="24"/>
      <c r="CC248" s="20" t="str">
        <f>IF(BY248="-","-",_xlfn.XLOOKUP(BY248,ABNT5101!$B$4:$B$9,ABNT5101!$C$4:$C$9))</f>
        <v>-</v>
      </c>
      <c r="CD248" s="24" t="str">
        <f>IF(BY248="-","-",_xlfn.XLOOKUP(BY248,ABNT5101!$B$4:$B$9,ABNT5101!$D$4:$D$9))</f>
        <v>-</v>
      </c>
      <c r="CE248" s="20" t="str">
        <f t="shared" si="18"/>
        <v>-</v>
      </c>
      <c r="CF248" s="20" t="str">
        <f t="shared" si="19"/>
        <v>-</v>
      </c>
      <c r="CG248" s="20" t="str">
        <f t="shared" si="20"/>
        <v>-</v>
      </c>
      <c r="CH248" s="26" t="e">
        <f>_xlfn.XLOOKUP(CI248,'Banco de dados'!$B:$B,'Banco de dados'!$D:$D)</f>
        <v>#N/A</v>
      </c>
      <c r="CI248" s="27"/>
      <c r="CJ248" s="26" t="e">
        <f>_xlfn.XLOOKUP(CI248,'Banco de dados'!$B:$B,'Banco de dados'!$E:$E)</f>
        <v>#N/A</v>
      </c>
      <c r="CK248" s="26"/>
      <c r="CL248" s="26" t="e">
        <f>IF(CK248="-","-",_xlfn.XLOOKUP(CK248,'Banco de dados'!$B:$B,'Banco de dados'!$E:$E))</f>
        <v>#N/A</v>
      </c>
      <c r="CM248" s="28">
        <f t="shared" si="21"/>
        <v>1</v>
      </c>
      <c r="CN248" s="26" t="e">
        <f>_xlfn.XLOOKUP(CI248,'Banco de dados'!$B:$B,'Banco de dados'!$H:$H)</f>
        <v>#N/A</v>
      </c>
      <c r="CO248" s="26" t="e">
        <f t="array" aca="1" ref="CO248" ca="1">_xludf.XLOOKUP(CK248,'Banco de dados'!$B:$B,'Banco de dados'!$H:$H)</f>
        <v>#NAME?</v>
      </c>
      <c r="CP248" s="26" t="e">
        <f t="array" aca="1" ref="CP248" ca="1">_xludf.XLOOKUP(CI248,'Banco de dados'!$B:$B,'Banco de dados'!$F:$F)</f>
        <v>#NAME?</v>
      </c>
      <c r="CQ248" s="26" t="e">
        <f t="array" aca="1" ref="CQ248" ca="1">_xludf.XLOOKUP(CK248,'Banco de dados'!$B:$B,'Banco de dados'!$F:$F)</f>
        <v>#NAME?</v>
      </c>
      <c r="CR248" s="27">
        <v>520</v>
      </c>
      <c r="CS248" s="27"/>
      <c r="CT248" s="26" t="str">
        <f>IF(AG248=0.5,"Suporte",IF(AND(AG248&gt;='Braços de IP'!$B$9,AG248&lt;='Braços de IP'!$D$9),'Braços de IP'!$E$9,IF(AND(AG248&gt;='Braços de IP'!$B$10,AG248&lt;='Braços de IP'!$D$10),'Braços de IP'!$E$10,IF(AND(AG248&gt;='Braços de IP'!$B$11,AG248&lt;='Braços de IP'!$D$11),'Braços de IP'!$E$11,IF(AND(AG248&gt;='Braços de IP'!$B$12,AG248&lt;='Braços de IP'!$D$12),'Braços de IP'!$E$12,IF(AND(AG248&gt;='Braços de IP'!$B$13,AG248&lt;='Braços de IP'!$D$13),'Braços de IP'!$E$13,IF(AND(AG248&gt;='Braços de IP'!$B$14,AG248&lt;='Braços de IP'!$D$14),'Braços de IP'!$E$14,"ERRO")))))))</f>
        <v>Médio II</v>
      </c>
      <c r="CU248" s="27"/>
      <c r="CV248" s="26" t="str">
        <f>IF($CU248="","",VLOOKUP($CU248,'Braços de IP'!$E$9:$I$15,2,0))</f>
        <v/>
      </c>
      <c r="CW248" s="29" t="str">
        <f>IF($CU248="","",VLOOKUP($CU248,'Braços de IP'!$E$9:$I$15,5,0))</f>
        <v/>
      </c>
      <c r="CX248" s="26"/>
      <c r="CY248" s="26"/>
      <c r="CZ248" s="26"/>
      <c r="DA248" s="26"/>
      <c r="DB248" s="26"/>
      <c r="DC248" s="26"/>
      <c r="DD248" s="30" t="e">
        <f t="shared" si="22"/>
        <v>#N/A</v>
      </c>
      <c r="DE248" s="31">
        <f t="shared" si="23"/>
        <v>90</v>
      </c>
      <c r="DF248" s="30" t="e">
        <f t="shared" si="24"/>
        <v>#N/A</v>
      </c>
      <c r="DG248" s="32" t="e">
        <f t="shared" si="25"/>
        <v>#N/A</v>
      </c>
      <c r="DH248" s="33" t="s">
        <v>143</v>
      </c>
      <c r="DI248" s="34"/>
      <c r="DJ248" s="35"/>
      <c r="DK248" s="16" t="s">
        <v>144</v>
      </c>
      <c r="DL248" s="16"/>
    </row>
    <row r="249" spans="1:116" ht="15.75" hidden="1" customHeight="1" x14ac:dyDescent="0.25">
      <c r="A249" s="1" t="s">
        <v>274</v>
      </c>
      <c r="B249" s="15">
        <v>489</v>
      </c>
      <c r="C249" s="15" t="s">
        <v>146</v>
      </c>
      <c r="D249" s="16" t="s">
        <v>436</v>
      </c>
      <c r="E249" s="16">
        <v>-8.0561179999999997</v>
      </c>
      <c r="F249" s="16">
        <v>-34.880533999999997</v>
      </c>
      <c r="G249" s="16" t="s">
        <v>153</v>
      </c>
      <c r="H249" s="16" t="s">
        <v>136</v>
      </c>
      <c r="I249" s="16" t="s">
        <v>149</v>
      </c>
      <c r="J249" s="16" t="s">
        <v>137</v>
      </c>
      <c r="K249" s="16">
        <v>90</v>
      </c>
      <c r="L249" s="16" t="s">
        <v>138</v>
      </c>
      <c r="M249" s="16" t="s">
        <v>184</v>
      </c>
      <c r="N249" s="16"/>
      <c r="O249" s="16">
        <v>3</v>
      </c>
      <c r="P249" s="17"/>
      <c r="Q249" s="17"/>
      <c r="R249" s="16"/>
      <c r="S249" s="16"/>
      <c r="T249" s="16"/>
      <c r="U249" s="17"/>
      <c r="V249" s="16">
        <v>0</v>
      </c>
      <c r="W249" s="16"/>
      <c r="X249" s="16"/>
      <c r="Y249" s="16">
        <v>0</v>
      </c>
      <c r="Z249" s="16">
        <v>1.91</v>
      </c>
      <c r="AA249" s="16" t="s">
        <v>150</v>
      </c>
      <c r="AB249" s="16" t="s">
        <v>140</v>
      </c>
      <c r="AC249" s="16">
        <v>34.51</v>
      </c>
      <c r="AD249" s="16">
        <v>8.69</v>
      </c>
      <c r="AE249" s="16">
        <v>1</v>
      </c>
      <c r="AF249" s="16">
        <v>1.1200000000000001</v>
      </c>
      <c r="AG249" s="16">
        <v>2.39</v>
      </c>
      <c r="AH249" s="16"/>
      <c r="AI249" s="16"/>
      <c r="AJ249" s="16"/>
      <c r="AK249" s="16"/>
      <c r="AL249" s="16"/>
      <c r="AM249" s="16">
        <v>1</v>
      </c>
      <c r="AN249" s="16" t="s">
        <v>139</v>
      </c>
      <c r="AO249" s="16">
        <v>34.51</v>
      </c>
      <c r="AP249" s="16">
        <v>7.39</v>
      </c>
      <c r="AQ249" s="16">
        <v>1.75</v>
      </c>
      <c r="AR249" s="17" t="s">
        <v>136</v>
      </c>
      <c r="AS249" s="19">
        <f t="shared" si="3"/>
        <v>4</v>
      </c>
      <c r="AT249" s="19"/>
      <c r="AU249" s="19">
        <f>VLOOKUP(G249,ABNT5101!$I$3:$J$9,2)</f>
        <v>15</v>
      </c>
      <c r="AV249" s="19">
        <f>VLOOKUP(G249,ABNT5101!$I$3:$M$9,5)</f>
        <v>0.18</v>
      </c>
      <c r="AW249" s="17" t="str">
        <f>_xlfn.XLOOKUP(G249,ABNT5101!I:I,ABNT5101!L:L)</f>
        <v>-</v>
      </c>
      <c r="AX249" s="17">
        <f>_xlfn.XLOOKUP(G249,ABNT5101!$I:$I,ABNT5101!M:M)</f>
        <v>0.18</v>
      </c>
      <c r="AY249" s="17" t="str">
        <f>_xlfn.XLOOKUP(G249,ABNT5101!$I:$I,ABNT5101!N:N)</f>
        <v>-</v>
      </c>
      <c r="AZ249" s="17">
        <f>_xlfn.XLOOKUP(G249,ABNT5101!$I:$I,ABNT5101!O:O)</f>
        <v>15</v>
      </c>
      <c r="BA249" s="20" t="str">
        <f t="shared" si="4"/>
        <v>NÃO ATENDE</v>
      </c>
      <c r="BB249" s="21">
        <f t="shared" ref="BB249:BC249" si="287">BE249/AU249-1</f>
        <v>-1</v>
      </c>
      <c r="BC249" s="21">
        <f t="shared" si="287"/>
        <v>-1</v>
      </c>
      <c r="BD249" s="21" t="str">
        <f t="shared" si="6"/>
        <v>-</v>
      </c>
      <c r="BE249" s="22"/>
      <c r="BF249" s="22"/>
      <c r="BG249" s="22"/>
      <c r="BH249" s="22"/>
      <c r="BI249" s="23"/>
      <c r="BJ249" s="22"/>
      <c r="BK249" s="20" t="str">
        <f t="shared" si="7"/>
        <v>NÃO ATENDE</v>
      </c>
      <c r="BL249" s="20" t="str">
        <f t="shared" si="8"/>
        <v>NÃO ATENDE</v>
      </c>
      <c r="BM249" s="20" t="str">
        <f t="shared" si="9"/>
        <v>NÃO ATENDE</v>
      </c>
      <c r="BN249" s="20" t="str">
        <f t="shared" si="10"/>
        <v>ATENDE</v>
      </c>
      <c r="BO249" s="24" t="str">
        <f t="shared" si="11"/>
        <v>C3</v>
      </c>
      <c r="BP249" s="24" t="str">
        <f t="shared" si="80"/>
        <v>P5</v>
      </c>
      <c r="BQ249" s="25">
        <f t="shared" si="13"/>
        <v>-1</v>
      </c>
      <c r="BR249" s="22"/>
      <c r="BS249" s="22"/>
      <c r="BT249" s="24">
        <f>IF(BP249="-","-",_xlfn.XLOOKUP(BP249,ABNT5101!$B$4:$B$9,ABNT5101!$C$4:$C$9))</f>
        <v>5</v>
      </c>
      <c r="BU249" s="24">
        <f>IF(BP249="-","-",_xlfn.XLOOKUP(BP249,ABNT5101!$B$4:$B$9,ABNT5101!$D$4:$D$9))</f>
        <v>1</v>
      </c>
      <c r="BV249" s="20" t="str">
        <f t="shared" si="14"/>
        <v>NÃO ATENDE</v>
      </c>
      <c r="BW249" s="20" t="str">
        <f t="shared" si="15"/>
        <v>NÃO ATENDE</v>
      </c>
      <c r="BX249" s="20" t="str">
        <f t="shared" si="16"/>
        <v>NÃO ATENDE</v>
      </c>
      <c r="BY249" s="24" t="s">
        <v>136</v>
      </c>
      <c r="BZ249" s="25" t="e">
        <f t="shared" si="31"/>
        <v>#VALUE!</v>
      </c>
      <c r="CA249" s="24"/>
      <c r="CB249" s="24"/>
      <c r="CC249" s="20" t="str">
        <f>IF(BY249="-","-",_xlfn.XLOOKUP(BY249,ABNT5101!$B$4:$B$9,ABNT5101!$C$4:$C$9))</f>
        <v>-</v>
      </c>
      <c r="CD249" s="24" t="str">
        <f>IF(BY249="-","-",_xlfn.XLOOKUP(BY249,ABNT5101!$B$4:$B$9,ABNT5101!$D$4:$D$9))</f>
        <v>-</v>
      </c>
      <c r="CE249" s="20" t="str">
        <f t="shared" si="18"/>
        <v>-</v>
      </c>
      <c r="CF249" s="20" t="str">
        <f t="shared" si="19"/>
        <v>-</v>
      </c>
      <c r="CG249" s="20" t="str">
        <f t="shared" si="20"/>
        <v>-</v>
      </c>
      <c r="CH249" s="26" t="e">
        <f>_xlfn.XLOOKUP(CI249,'Banco de dados'!$B:$B,'Banco de dados'!$D:$D)</f>
        <v>#N/A</v>
      </c>
      <c r="CI249" s="27"/>
      <c r="CJ249" s="26" t="e">
        <f>_xlfn.XLOOKUP(CI249,'Banco de dados'!$B:$B,'Banco de dados'!$E:$E)</f>
        <v>#N/A</v>
      </c>
      <c r="CK249" s="26"/>
      <c r="CL249" s="26" t="e">
        <f>IF(CK249="-","-",_xlfn.XLOOKUP(CK249,'Banco de dados'!$B:$B,'Banco de dados'!$E:$E))</f>
        <v>#N/A</v>
      </c>
      <c r="CM249" s="28">
        <f t="shared" si="21"/>
        <v>1</v>
      </c>
      <c r="CN249" s="26" t="e">
        <f>_xlfn.XLOOKUP(CI249,'Banco de dados'!$B:$B,'Banco de dados'!$H:$H)</f>
        <v>#N/A</v>
      </c>
      <c r="CO249" s="26" t="e">
        <f t="array" aca="1" ref="CO249" ca="1">_xludf.XLOOKUP(CK249,'Banco de dados'!$B:$B,'Banco de dados'!$H:$H)</f>
        <v>#NAME?</v>
      </c>
      <c r="CP249" s="26" t="e">
        <f t="array" aca="1" ref="CP249" ca="1">_xludf.XLOOKUP(CI249,'Banco de dados'!$B:$B,'Banco de dados'!$F:$F)</f>
        <v>#NAME?</v>
      </c>
      <c r="CQ249" s="26" t="e">
        <f t="array" aca="1" ref="CQ249" ca="1">_xludf.XLOOKUP(CK249,'Banco de dados'!$B:$B,'Banco de dados'!$F:$F)</f>
        <v>#NAME?</v>
      </c>
      <c r="CR249" s="27">
        <v>521</v>
      </c>
      <c r="CS249" s="27"/>
      <c r="CT249" s="26" t="str">
        <f>IF(AG249=0.5,"Suporte",IF(AND(AG249&gt;='Braços de IP'!$B$9,AG249&lt;='Braços de IP'!$D$9),'Braços de IP'!$E$9,IF(AND(AG249&gt;='Braços de IP'!$B$10,AG249&lt;='Braços de IP'!$D$10),'Braços de IP'!$E$10,IF(AND(AG249&gt;='Braços de IP'!$B$11,AG249&lt;='Braços de IP'!$D$11),'Braços de IP'!$E$11,IF(AND(AG249&gt;='Braços de IP'!$B$12,AG249&lt;='Braços de IP'!$D$12),'Braços de IP'!$E$12,IF(AND(AG249&gt;='Braços de IP'!$B$13,AG249&lt;='Braços de IP'!$D$13),'Braços de IP'!$E$13,IF(AND(AG249&gt;='Braços de IP'!$B$14,AG249&lt;='Braços de IP'!$D$14),'Braços de IP'!$E$14,"ERRO")))))))</f>
        <v>Médio II</v>
      </c>
      <c r="CU249" s="27"/>
      <c r="CV249" s="26" t="str">
        <f>IF($CU249="","",VLOOKUP($CU249,'Braços de IP'!$E$9:$I$15,2,0))</f>
        <v/>
      </c>
      <c r="CW249" s="29" t="str">
        <f>IF($CU249="","",VLOOKUP($CU249,'Braços de IP'!$E$9:$I$15,5,0))</f>
        <v/>
      </c>
      <c r="CX249" s="26"/>
      <c r="CY249" s="26"/>
      <c r="CZ249" s="26"/>
      <c r="DA249" s="26"/>
      <c r="DB249" s="26"/>
      <c r="DC249" s="26"/>
      <c r="DD249" s="30" t="e">
        <f t="shared" si="22"/>
        <v>#N/A</v>
      </c>
      <c r="DE249" s="31">
        <f t="shared" si="23"/>
        <v>90</v>
      </c>
      <c r="DF249" s="30" t="e">
        <f t="shared" si="24"/>
        <v>#N/A</v>
      </c>
      <c r="DG249" s="32" t="e">
        <f t="shared" si="25"/>
        <v>#N/A</v>
      </c>
      <c r="DH249" s="33" t="s">
        <v>143</v>
      </c>
      <c r="DI249" s="34"/>
      <c r="DJ249" s="35"/>
      <c r="DK249" s="16" t="s">
        <v>144</v>
      </c>
      <c r="DL249" s="16"/>
    </row>
    <row r="250" spans="1:116" ht="15.75" hidden="1" customHeight="1" x14ac:dyDescent="0.25">
      <c r="A250" s="1" t="s">
        <v>274</v>
      </c>
      <c r="B250" s="15">
        <v>489</v>
      </c>
      <c r="C250" s="15" t="s">
        <v>146</v>
      </c>
      <c r="D250" s="16" t="s">
        <v>436</v>
      </c>
      <c r="E250" s="16">
        <v>-8.0561179999999997</v>
      </c>
      <c r="F250" s="16">
        <v>-34.880533999999997</v>
      </c>
      <c r="G250" s="16" t="s">
        <v>153</v>
      </c>
      <c r="H250" s="16" t="s">
        <v>136</v>
      </c>
      <c r="I250" s="16" t="s">
        <v>149</v>
      </c>
      <c r="J250" s="16" t="s">
        <v>137</v>
      </c>
      <c r="K250" s="16">
        <v>90</v>
      </c>
      <c r="L250" s="16" t="s">
        <v>138</v>
      </c>
      <c r="M250" s="16" t="s">
        <v>184</v>
      </c>
      <c r="N250" s="16"/>
      <c r="O250" s="16">
        <v>3</v>
      </c>
      <c r="P250" s="17"/>
      <c r="Q250" s="17"/>
      <c r="R250" s="16"/>
      <c r="S250" s="16"/>
      <c r="T250" s="16"/>
      <c r="U250" s="17"/>
      <c r="V250" s="16">
        <v>0</v>
      </c>
      <c r="W250" s="16"/>
      <c r="X250" s="16"/>
      <c r="Y250" s="16">
        <v>0</v>
      </c>
      <c r="Z250" s="16">
        <v>1.91</v>
      </c>
      <c r="AA250" s="16" t="s">
        <v>150</v>
      </c>
      <c r="AB250" s="16" t="s">
        <v>140</v>
      </c>
      <c r="AC250" s="16">
        <v>34.51</v>
      </c>
      <c r="AD250" s="16">
        <v>8.69</v>
      </c>
      <c r="AE250" s="16">
        <v>1</v>
      </c>
      <c r="AF250" s="16">
        <v>1.1200000000000001</v>
      </c>
      <c r="AG250" s="16">
        <v>2.39</v>
      </c>
      <c r="AH250" s="16"/>
      <c r="AI250" s="16"/>
      <c r="AJ250" s="16"/>
      <c r="AK250" s="16"/>
      <c r="AL250" s="16"/>
      <c r="AM250" s="16">
        <v>1</v>
      </c>
      <c r="AN250" s="16" t="s">
        <v>139</v>
      </c>
      <c r="AO250" s="16">
        <v>34.51</v>
      </c>
      <c r="AP250" s="16">
        <v>7.39</v>
      </c>
      <c r="AQ250" s="16">
        <v>1.75</v>
      </c>
      <c r="AR250" s="17" t="s">
        <v>136</v>
      </c>
      <c r="AS250" s="19">
        <f t="shared" si="3"/>
        <v>4</v>
      </c>
      <c r="AT250" s="19"/>
      <c r="AU250" s="19">
        <f>VLOOKUP(G250,ABNT5101!$I$3:$J$9,2)</f>
        <v>15</v>
      </c>
      <c r="AV250" s="19">
        <f>VLOOKUP(G250,ABNT5101!$I$3:$M$9,5)</f>
        <v>0.18</v>
      </c>
      <c r="AW250" s="17" t="str">
        <f>_xlfn.XLOOKUP(G250,ABNT5101!I:I,ABNT5101!L:L)</f>
        <v>-</v>
      </c>
      <c r="AX250" s="17">
        <f>_xlfn.XLOOKUP(G250,ABNT5101!$I:$I,ABNT5101!M:M)</f>
        <v>0.18</v>
      </c>
      <c r="AY250" s="17" t="str">
        <f>_xlfn.XLOOKUP(G250,ABNT5101!$I:$I,ABNT5101!N:N)</f>
        <v>-</v>
      </c>
      <c r="AZ250" s="17">
        <f>_xlfn.XLOOKUP(G250,ABNT5101!$I:$I,ABNT5101!O:O)</f>
        <v>15</v>
      </c>
      <c r="BA250" s="20" t="str">
        <f t="shared" si="4"/>
        <v>NÃO ATENDE</v>
      </c>
      <c r="BB250" s="21">
        <f t="shared" ref="BB250:BC250" si="288">BE250/AU250-1</f>
        <v>-1</v>
      </c>
      <c r="BC250" s="21">
        <f t="shared" si="288"/>
        <v>-1</v>
      </c>
      <c r="BD250" s="21" t="str">
        <f t="shared" si="6"/>
        <v>-</v>
      </c>
      <c r="BE250" s="22"/>
      <c r="BF250" s="22"/>
      <c r="BG250" s="22"/>
      <c r="BH250" s="22"/>
      <c r="BI250" s="23"/>
      <c r="BJ250" s="22"/>
      <c r="BK250" s="20" t="str">
        <f t="shared" si="7"/>
        <v>NÃO ATENDE</v>
      </c>
      <c r="BL250" s="20" t="str">
        <f t="shared" si="8"/>
        <v>NÃO ATENDE</v>
      </c>
      <c r="BM250" s="20" t="str">
        <f t="shared" si="9"/>
        <v>NÃO ATENDE</v>
      </c>
      <c r="BN250" s="20" t="str">
        <f t="shared" si="10"/>
        <v>ATENDE</v>
      </c>
      <c r="BO250" s="24" t="str">
        <f t="shared" si="11"/>
        <v>C3</v>
      </c>
      <c r="BP250" s="24" t="str">
        <f t="shared" si="80"/>
        <v>P5</v>
      </c>
      <c r="BQ250" s="25">
        <f t="shared" si="13"/>
        <v>-1</v>
      </c>
      <c r="BR250" s="22"/>
      <c r="BS250" s="22"/>
      <c r="BT250" s="24">
        <f>IF(BP250="-","-",_xlfn.XLOOKUP(BP250,ABNT5101!$B$4:$B$9,ABNT5101!$C$4:$C$9))</f>
        <v>5</v>
      </c>
      <c r="BU250" s="24">
        <f>IF(BP250="-","-",_xlfn.XLOOKUP(BP250,ABNT5101!$B$4:$B$9,ABNT5101!$D$4:$D$9))</f>
        <v>1</v>
      </c>
      <c r="BV250" s="20" t="str">
        <f t="shared" si="14"/>
        <v>NÃO ATENDE</v>
      </c>
      <c r="BW250" s="20" t="str">
        <f t="shared" si="15"/>
        <v>NÃO ATENDE</v>
      </c>
      <c r="BX250" s="20" t="str">
        <f t="shared" si="16"/>
        <v>NÃO ATENDE</v>
      </c>
      <c r="BY250" s="24" t="s">
        <v>136</v>
      </c>
      <c r="BZ250" s="25" t="e">
        <f t="shared" si="31"/>
        <v>#VALUE!</v>
      </c>
      <c r="CA250" s="24"/>
      <c r="CB250" s="24"/>
      <c r="CC250" s="20" t="str">
        <f>IF(BY250="-","-",_xlfn.XLOOKUP(BY250,ABNT5101!$B$4:$B$9,ABNT5101!$C$4:$C$9))</f>
        <v>-</v>
      </c>
      <c r="CD250" s="24" t="str">
        <f>IF(BY250="-","-",_xlfn.XLOOKUP(BY250,ABNT5101!$B$4:$B$9,ABNT5101!$D$4:$D$9))</f>
        <v>-</v>
      </c>
      <c r="CE250" s="20" t="str">
        <f t="shared" si="18"/>
        <v>-</v>
      </c>
      <c r="CF250" s="20" t="str">
        <f t="shared" si="19"/>
        <v>-</v>
      </c>
      <c r="CG250" s="20" t="str">
        <f t="shared" si="20"/>
        <v>-</v>
      </c>
      <c r="CH250" s="26" t="e">
        <f>_xlfn.XLOOKUP(CI250,'Banco de dados'!$B:$B,'Banco de dados'!$D:$D)</f>
        <v>#N/A</v>
      </c>
      <c r="CI250" s="27"/>
      <c r="CJ250" s="26" t="e">
        <f>_xlfn.XLOOKUP(CI250,'Banco de dados'!$B:$B,'Banco de dados'!$E:$E)</f>
        <v>#N/A</v>
      </c>
      <c r="CK250" s="26"/>
      <c r="CL250" s="26" t="e">
        <f>IF(CK250="-","-",_xlfn.XLOOKUP(CK250,'Banco de dados'!$B:$B,'Banco de dados'!$E:$E))</f>
        <v>#N/A</v>
      </c>
      <c r="CM250" s="28">
        <f t="shared" si="21"/>
        <v>1</v>
      </c>
      <c r="CN250" s="26" t="e">
        <f>_xlfn.XLOOKUP(CI250,'Banco de dados'!$B:$B,'Banco de dados'!$H:$H)</f>
        <v>#N/A</v>
      </c>
      <c r="CO250" s="26" t="e">
        <f t="array" aca="1" ref="CO250" ca="1">_xludf.XLOOKUP(CK250,'Banco de dados'!$B:$B,'Banco de dados'!$H:$H)</f>
        <v>#NAME?</v>
      </c>
      <c r="CP250" s="26" t="e">
        <f t="array" aca="1" ref="CP250" ca="1">_xludf.XLOOKUP(CI250,'Banco de dados'!$B:$B,'Banco de dados'!$F:$F)</f>
        <v>#NAME?</v>
      </c>
      <c r="CQ250" s="26" t="e">
        <f t="array" aca="1" ref="CQ250" ca="1">_xludf.XLOOKUP(CK250,'Banco de dados'!$B:$B,'Banco de dados'!$F:$F)</f>
        <v>#NAME?</v>
      </c>
      <c r="CR250" s="27">
        <v>522</v>
      </c>
      <c r="CS250" s="27"/>
      <c r="CT250" s="26" t="str">
        <f>IF(AG250=0.5,"Suporte",IF(AND(AG250&gt;='Braços de IP'!$B$9,AG250&lt;='Braços de IP'!$D$9),'Braços de IP'!$E$9,IF(AND(AG250&gt;='Braços de IP'!$B$10,AG250&lt;='Braços de IP'!$D$10),'Braços de IP'!$E$10,IF(AND(AG250&gt;='Braços de IP'!$B$11,AG250&lt;='Braços de IP'!$D$11),'Braços de IP'!$E$11,IF(AND(AG250&gt;='Braços de IP'!$B$12,AG250&lt;='Braços de IP'!$D$12),'Braços de IP'!$E$12,IF(AND(AG250&gt;='Braços de IP'!$B$13,AG250&lt;='Braços de IP'!$D$13),'Braços de IP'!$E$13,IF(AND(AG250&gt;='Braços de IP'!$B$14,AG250&lt;='Braços de IP'!$D$14),'Braços de IP'!$E$14,"ERRO")))))))</f>
        <v>Médio II</v>
      </c>
      <c r="CU250" s="27"/>
      <c r="CV250" s="26" t="str">
        <f>IF($CU250="","",VLOOKUP($CU250,'Braços de IP'!$E$9:$I$15,2,0))</f>
        <v/>
      </c>
      <c r="CW250" s="29" t="str">
        <f>IF($CU250="","",VLOOKUP($CU250,'Braços de IP'!$E$9:$I$15,5,0))</f>
        <v/>
      </c>
      <c r="CX250" s="26"/>
      <c r="CY250" s="26"/>
      <c r="CZ250" s="26"/>
      <c r="DA250" s="26"/>
      <c r="DB250" s="26"/>
      <c r="DC250" s="26"/>
      <c r="DD250" s="30" t="e">
        <f t="shared" si="22"/>
        <v>#N/A</v>
      </c>
      <c r="DE250" s="31">
        <f t="shared" si="23"/>
        <v>90</v>
      </c>
      <c r="DF250" s="30" t="e">
        <f t="shared" si="24"/>
        <v>#N/A</v>
      </c>
      <c r="DG250" s="32" t="e">
        <f t="shared" si="25"/>
        <v>#N/A</v>
      </c>
      <c r="DH250" s="33" t="s">
        <v>143</v>
      </c>
      <c r="DI250" s="34"/>
      <c r="DJ250" s="35"/>
      <c r="DK250" s="16" t="s">
        <v>144</v>
      </c>
      <c r="DL250" s="16"/>
    </row>
    <row r="251" spans="1:116" ht="15.75" hidden="1" customHeight="1" x14ac:dyDescent="0.25">
      <c r="A251" s="1" t="s">
        <v>274</v>
      </c>
      <c r="B251" s="15">
        <v>490</v>
      </c>
      <c r="C251" s="15" t="s">
        <v>146</v>
      </c>
      <c r="D251" s="16" t="s">
        <v>437</v>
      </c>
      <c r="E251" s="16">
        <v>-8.0632289999999998</v>
      </c>
      <c r="F251" s="16">
        <v>-34.873759999999997</v>
      </c>
      <c r="G251" s="16" t="s">
        <v>153</v>
      </c>
      <c r="H251" s="16" t="s">
        <v>136</v>
      </c>
      <c r="I251" s="16" t="s">
        <v>275</v>
      </c>
      <c r="J251" s="16" t="s">
        <v>137</v>
      </c>
      <c r="K251" s="16">
        <v>90</v>
      </c>
      <c r="L251" s="16" t="s">
        <v>138</v>
      </c>
      <c r="M251" s="16">
        <v>0</v>
      </c>
      <c r="N251" s="16"/>
      <c r="O251" s="16">
        <v>3</v>
      </c>
      <c r="P251" s="17"/>
      <c r="Q251" s="17"/>
      <c r="R251" s="16"/>
      <c r="S251" s="16"/>
      <c r="T251" s="16"/>
      <c r="U251" s="17"/>
      <c r="V251" s="16">
        <v>0</v>
      </c>
      <c r="W251" s="16"/>
      <c r="X251" s="16"/>
      <c r="Y251" s="16">
        <v>0</v>
      </c>
      <c r="Z251" s="16">
        <v>0</v>
      </c>
      <c r="AA251" s="16" t="s">
        <v>139</v>
      </c>
      <c r="AB251" s="16" t="s">
        <v>140</v>
      </c>
      <c r="AC251" s="16">
        <v>47</v>
      </c>
      <c r="AD251" s="16">
        <v>8.32</v>
      </c>
      <c r="AE251" s="16">
        <v>1</v>
      </c>
      <c r="AF251" s="16">
        <v>0.89</v>
      </c>
      <c r="AG251" s="16">
        <v>2.5499999999999998</v>
      </c>
      <c r="AH251" s="16"/>
      <c r="AI251" s="16"/>
      <c r="AJ251" s="16"/>
      <c r="AK251" s="16"/>
      <c r="AL251" s="16"/>
      <c r="AM251" s="16">
        <v>0</v>
      </c>
      <c r="AN251" s="16"/>
      <c r="AO251" s="16">
        <v>0</v>
      </c>
      <c r="AP251" s="16">
        <v>0</v>
      </c>
      <c r="AQ251" s="16">
        <v>0</v>
      </c>
      <c r="AR251" s="17" t="s">
        <v>136</v>
      </c>
      <c r="AS251" s="19">
        <f t="shared" si="3"/>
        <v>0</v>
      </c>
      <c r="AT251" s="19"/>
      <c r="AU251" s="19">
        <f>VLOOKUP(G251,ABNT5101!$I$3:$J$9,2)</f>
        <v>15</v>
      </c>
      <c r="AV251" s="19">
        <f>VLOOKUP(G251,ABNT5101!$I$3:$M$9,5)</f>
        <v>0.18</v>
      </c>
      <c r="AW251" s="17" t="str">
        <f>_xlfn.XLOOKUP(G251,ABNT5101!I:I,ABNT5101!L:L)</f>
        <v>-</v>
      </c>
      <c r="AX251" s="17">
        <f>_xlfn.XLOOKUP(G251,ABNT5101!$I:$I,ABNT5101!M:M)</f>
        <v>0.18</v>
      </c>
      <c r="AY251" s="17" t="str">
        <f>_xlfn.XLOOKUP(G251,ABNT5101!$I:$I,ABNT5101!N:N)</f>
        <v>-</v>
      </c>
      <c r="AZ251" s="17">
        <f>_xlfn.XLOOKUP(G251,ABNT5101!$I:$I,ABNT5101!O:O)</f>
        <v>15</v>
      </c>
      <c r="BA251" s="20" t="str">
        <f t="shared" si="4"/>
        <v>NÃO ATENDE</v>
      </c>
      <c r="BB251" s="21">
        <f t="shared" ref="BB251:BC251" si="289">BE251/AU251-1</f>
        <v>-1</v>
      </c>
      <c r="BC251" s="21">
        <f t="shared" si="289"/>
        <v>-1</v>
      </c>
      <c r="BD251" s="21" t="str">
        <f t="shared" si="6"/>
        <v>-</v>
      </c>
      <c r="BE251" s="22"/>
      <c r="BF251" s="22"/>
      <c r="BG251" s="22"/>
      <c r="BH251" s="22"/>
      <c r="BI251" s="23"/>
      <c r="BJ251" s="22"/>
      <c r="BK251" s="20" t="str">
        <f t="shared" si="7"/>
        <v>NÃO ATENDE</v>
      </c>
      <c r="BL251" s="20" t="str">
        <f t="shared" si="8"/>
        <v>NÃO ATENDE</v>
      </c>
      <c r="BM251" s="20" t="str">
        <f t="shared" si="9"/>
        <v>NÃO ATENDE</v>
      </c>
      <c r="BN251" s="20" t="str">
        <f t="shared" si="10"/>
        <v>ATENDE</v>
      </c>
      <c r="BO251" s="24" t="str">
        <f t="shared" si="11"/>
        <v>C3</v>
      </c>
      <c r="BP251" s="24" t="str">
        <f t="shared" si="80"/>
        <v>P4</v>
      </c>
      <c r="BQ251" s="25">
        <f t="shared" si="13"/>
        <v>-1</v>
      </c>
      <c r="BR251" s="22"/>
      <c r="BS251" s="22"/>
      <c r="BT251" s="24">
        <f>IF(BP251="-","-",_xlfn.XLOOKUP(BP251,ABNT5101!$B$4:$B$9,ABNT5101!$C$4:$C$9))</f>
        <v>7.5</v>
      </c>
      <c r="BU251" s="24">
        <f>IF(BP251="-","-",_xlfn.XLOOKUP(BP251,ABNT5101!$B$4:$B$9,ABNT5101!$D$4:$D$9))</f>
        <v>1.5</v>
      </c>
      <c r="BV251" s="20" t="str">
        <f t="shared" si="14"/>
        <v>NÃO ATENDE</v>
      </c>
      <c r="BW251" s="20" t="str">
        <f t="shared" si="15"/>
        <v>NÃO ATENDE</v>
      </c>
      <c r="BX251" s="20" t="str">
        <f t="shared" si="16"/>
        <v>NÃO ATENDE</v>
      </c>
      <c r="BY251" s="24" t="s">
        <v>136</v>
      </c>
      <c r="BZ251" s="25" t="e">
        <f t="shared" si="31"/>
        <v>#VALUE!</v>
      </c>
      <c r="CA251" s="24"/>
      <c r="CB251" s="24"/>
      <c r="CC251" s="20" t="str">
        <f>IF(BY251="-","-",_xlfn.XLOOKUP(BY251,ABNT5101!$B$4:$B$9,ABNT5101!$C$4:$C$9))</f>
        <v>-</v>
      </c>
      <c r="CD251" s="24" t="str">
        <f>IF(BY251="-","-",_xlfn.XLOOKUP(BY251,ABNT5101!$B$4:$B$9,ABNT5101!$D$4:$D$9))</f>
        <v>-</v>
      </c>
      <c r="CE251" s="20" t="str">
        <f t="shared" si="18"/>
        <v>-</v>
      </c>
      <c r="CF251" s="20" t="str">
        <f t="shared" si="19"/>
        <v>-</v>
      </c>
      <c r="CG251" s="20" t="str">
        <f t="shared" si="20"/>
        <v>-</v>
      </c>
      <c r="CH251" s="26" t="e">
        <f>_xlfn.XLOOKUP(CI251,'Banco de dados'!$B:$B,'Banco de dados'!$D:$D)</f>
        <v>#N/A</v>
      </c>
      <c r="CI251" s="27"/>
      <c r="CJ251" s="26" t="e">
        <f>_xlfn.XLOOKUP(CI251,'Banco de dados'!$B:$B,'Banco de dados'!$E:$E)</f>
        <v>#N/A</v>
      </c>
      <c r="CK251" s="26"/>
      <c r="CL251" s="26" t="e">
        <f>IF(CK251="-","-",_xlfn.XLOOKUP(CK251,'Banco de dados'!$B:$B,'Banco de dados'!$E:$E))</f>
        <v>#N/A</v>
      </c>
      <c r="CM251" s="28">
        <f t="shared" si="21"/>
        <v>1</v>
      </c>
      <c r="CN251" s="26" t="e">
        <f>_xlfn.XLOOKUP(CI251,'Banco de dados'!$B:$B,'Banco de dados'!$H:$H)</f>
        <v>#N/A</v>
      </c>
      <c r="CO251" s="26" t="e">
        <f t="array" aca="1" ref="CO251" ca="1">_xludf.XLOOKUP(CK251,'Banco de dados'!$B:$B,'Banco de dados'!$H:$H)</f>
        <v>#NAME?</v>
      </c>
      <c r="CP251" s="26" t="e">
        <f t="array" aca="1" ref="CP251" ca="1">_xludf.XLOOKUP(CI251,'Banco de dados'!$B:$B,'Banco de dados'!$F:$F)</f>
        <v>#NAME?</v>
      </c>
      <c r="CQ251" s="26" t="e">
        <f t="array" aca="1" ref="CQ251" ca="1">_xludf.XLOOKUP(CK251,'Banco de dados'!$B:$B,'Banco de dados'!$F:$F)</f>
        <v>#NAME?</v>
      </c>
      <c r="CR251" s="27">
        <v>523</v>
      </c>
      <c r="CS251" s="27"/>
      <c r="CT251" s="26" t="str">
        <f>IF(AG251=0.5,"Suporte",IF(AND(AG251&gt;='Braços de IP'!$B$9,AG251&lt;='Braços de IP'!$D$9),'Braços de IP'!$E$9,IF(AND(AG251&gt;='Braços de IP'!$B$10,AG251&lt;='Braços de IP'!$D$10),'Braços de IP'!$E$10,IF(AND(AG251&gt;='Braços de IP'!$B$11,AG251&lt;='Braços de IP'!$D$11),'Braços de IP'!$E$11,IF(AND(AG251&gt;='Braços de IP'!$B$12,AG251&lt;='Braços de IP'!$D$12),'Braços de IP'!$E$12,IF(AND(AG251&gt;='Braços de IP'!$B$13,AG251&lt;='Braços de IP'!$D$13),'Braços de IP'!$E$13,IF(AND(AG251&gt;='Braços de IP'!$B$14,AG251&lt;='Braços de IP'!$D$14),'Braços de IP'!$E$14,"ERRO")))))))</f>
        <v>Longo I</v>
      </c>
      <c r="CU251" s="27"/>
      <c r="CV251" s="26" t="str">
        <f>IF($CU251="","",VLOOKUP($CU251,'Braços de IP'!$E$9:$I$15,2,0))</f>
        <v/>
      </c>
      <c r="CW251" s="29" t="str">
        <f>IF($CU251="","",VLOOKUP($CU251,'Braços de IP'!$E$9:$I$15,5,0))</f>
        <v/>
      </c>
      <c r="CX251" s="26"/>
      <c r="CY251" s="26"/>
      <c r="CZ251" s="26"/>
      <c r="DA251" s="26"/>
      <c r="DB251" s="26"/>
      <c r="DC251" s="26"/>
      <c r="DD251" s="30" t="e">
        <f t="shared" si="22"/>
        <v>#N/A</v>
      </c>
      <c r="DE251" s="31">
        <f t="shared" si="23"/>
        <v>90</v>
      </c>
      <c r="DF251" s="30" t="e">
        <f t="shared" si="24"/>
        <v>#N/A</v>
      </c>
      <c r="DG251" s="32" t="e">
        <f t="shared" si="25"/>
        <v>#N/A</v>
      </c>
      <c r="DH251" s="33" t="s">
        <v>143</v>
      </c>
      <c r="DI251" s="34"/>
      <c r="DJ251" s="35"/>
      <c r="DK251" s="16" t="s">
        <v>144</v>
      </c>
      <c r="DL251" s="16"/>
    </row>
    <row r="252" spans="1:116" ht="15.75" hidden="1" customHeight="1" x14ac:dyDescent="0.25">
      <c r="A252" s="1" t="s">
        <v>274</v>
      </c>
      <c r="B252" s="15">
        <v>490</v>
      </c>
      <c r="C252" s="15" t="s">
        <v>146</v>
      </c>
      <c r="D252" s="16" t="s">
        <v>437</v>
      </c>
      <c r="E252" s="16">
        <v>-8.0632289999999998</v>
      </c>
      <c r="F252" s="16">
        <v>-34.873759999999997</v>
      </c>
      <c r="G252" s="16" t="s">
        <v>153</v>
      </c>
      <c r="H252" s="16" t="s">
        <v>136</v>
      </c>
      <c r="I252" s="16" t="s">
        <v>275</v>
      </c>
      <c r="J252" s="16" t="s">
        <v>137</v>
      </c>
      <c r="K252" s="16">
        <v>90</v>
      </c>
      <c r="L252" s="16" t="s">
        <v>138</v>
      </c>
      <c r="M252" s="16">
        <v>0</v>
      </c>
      <c r="N252" s="16"/>
      <c r="O252" s="16">
        <v>3</v>
      </c>
      <c r="P252" s="17"/>
      <c r="Q252" s="17"/>
      <c r="R252" s="16"/>
      <c r="S252" s="16"/>
      <c r="T252" s="16"/>
      <c r="U252" s="17"/>
      <c r="V252" s="16">
        <v>0</v>
      </c>
      <c r="W252" s="16"/>
      <c r="X252" s="16"/>
      <c r="Y252" s="16">
        <v>0</v>
      </c>
      <c r="Z252" s="16">
        <v>0</v>
      </c>
      <c r="AA252" s="16" t="s">
        <v>139</v>
      </c>
      <c r="AB252" s="16" t="s">
        <v>140</v>
      </c>
      <c r="AC252" s="16">
        <v>47</v>
      </c>
      <c r="AD252" s="16">
        <v>8.32</v>
      </c>
      <c r="AE252" s="16">
        <v>1</v>
      </c>
      <c r="AF252" s="16">
        <v>0.89</v>
      </c>
      <c r="AG252" s="16">
        <v>2.5499999999999998</v>
      </c>
      <c r="AH252" s="16"/>
      <c r="AI252" s="16"/>
      <c r="AJ252" s="16"/>
      <c r="AK252" s="16"/>
      <c r="AL252" s="16"/>
      <c r="AM252" s="16">
        <v>0</v>
      </c>
      <c r="AN252" s="16"/>
      <c r="AO252" s="16">
        <v>0</v>
      </c>
      <c r="AP252" s="16">
        <v>0</v>
      </c>
      <c r="AQ252" s="16">
        <v>0</v>
      </c>
      <c r="AR252" s="17" t="s">
        <v>136</v>
      </c>
      <c r="AS252" s="19">
        <f t="shared" si="3"/>
        <v>0</v>
      </c>
      <c r="AT252" s="19"/>
      <c r="AU252" s="19">
        <f>VLOOKUP(G252,ABNT5101!$I$3:$J$9,2)</f>
        <v>15</v>
      </c>
      <c r="AV252" s="19">
        <f>VLOOKUP(G252,ABNT5101!$I$3:$M$9,5)</f>
        <v>0.18</v>
      </c>
      <c r="AW252" s="17" t="str">
        <f>_xlfn.XLOOKUP(G252,ABNT5101!I:I,ABNT5101!L:L)</f>
        <v>-</v>
      </c>
      <c r="AX252" s="17">
        <f>_xlfn.XLOOKUP(G252,ABNT5101!$I:$I,ABNT5101!M:M)</f>
        <v>0.18</v>
      </c>
      <c r="AY252" s="17" t="str">
        <f>_xlfn.XLOOKUP(G252,ABNT5101!$I:$I,ABNT5101!N:N)</f>
        <v>-</v>
      </c>
      <c r="AZ252" s="17">
        <f>_xlfn.XLOOKUP(G252,ABNT5101!$I:$I,ABNT5101!O:O)</f>
        <v>15</v>
      </c>
      <c r="BA252" s="20" t="str">
        <f t="shared" si="4"/>
        <v>NÃO ATENDE</v>
      </c>
      <c r="BB252" s="21">
        <f t="shared" ref="BB252:BC252" si="290">BE252/AU252-1</f>
        <v>-1</v>
      </c>
      <c r="BC252" s="21">
        <f t="shared" si="290"/>
        <v>-1</v>
      </c>
      <c r="BD252" s="21" t="str">
        <f t="shared" si="6"/>
        <v>-</v>
      </c>
      <c r="BE252" s="22"/>
      <c r="BF252" s="22"/>
      <c r="BG252" s="22"/>
      <c r="BH252" s="22"/>
      <c r="BI252" s="23"/>
      <c r="BJ252" s="22"/>
      <c r="BK252" s="20" t="str">
        <f t="shared" si="7"/>
        <v>NÃO ATENDE</v>
      </c>
      <c r="BL252" s="20" t="str">
        <f t="shared" si="8"/>
        <v>NÃO ATENDE</v>
      </c>
      <c r="BM252" s="20" t="str">
        <f t="shared" si="9"/>
        <v>NÃO ATENDE</v>
      </c>
      <c r="BN252" s="20" t="str">
        <f t="shared" si="10"/>
        <v>ATENDE</v>
      </c>
      <c r="BO252" s="24" t="str">
        <f t="shared" si="11"/>
        <v>C3</v>
      </c>
      <c r="BP252" s="24" t="str">
        <f t="shared" si="80"/>
        <v>P4</v>
      </c>
      <c r="BQ252" s="25">
        <f t="shared" si="13"/>
        <v>-1</v>
      </c>
      <c r="BR252" s="22"/>
      <c r="BS252" s="22"/>
      <c r="BT252" s="24">
        <f>IF(BP252="-","-",_xlfn.XLOOKUP(BP252,ABNT5101!$B$4:$B$9,ABNT5101!$C$4:$C$9))</f>
        <v>7.5</v>
      </c>
      <c r="BU252" s="24">
        <f>IF(BP252="-","-",_xlfn.XLOOKUP(BP252,ABNT5101!$B$4:$B$9,ABNT5101!$D$4:$D$9))</f>
        <v>1.5</v>
      </c>
      <c r="BV252" s="20" t="str">
        <f t="shared" si="14"/>
        <v>NÃO ATENDE</v>
      </c>
      <c r="BW252" s="20" t="str">
        <f t="shared" si="15"/>
        <v>NÃO ATENDE</v>
      </c>
      <c r="BX252" s="20" t="str">
        <f t="shared" si="16"/>
        <v>NÃO ATENDE</v>
      </c>
      <c r="BY252" s="24" t="s">
        <v>136</v>
      </c>
      <c r="BZ252" s="25" t="e">
        <f t="shared" si="31"/>
        <v>#VALUE!</v>
      </c>
      <c r="CA252" s="24"/>
      <c r="CB252" s="24"/>
      <c r="CC252" s="20" t="str">
        <f>IF(BY252="-","-",_xlfn.XLOOKUP(BY252,ABNT5101!$B$4:$B$9,ABNT5101!$C$4:$C$9))</f>
        <v>-</v>
      </c>
      <c r="CD252" s="24" t="str">
        <f>IF(BY252="-","-",_xlfn.XLOOKUP(BY252,ABNT5101!$B$4:$B$9,ABNT5101!$D$4:$D$9))</f>
        <v>-</v>
      </c>
      <c r="CE252" s="20" t="str">
        <f t="shared" si="18"/>
        <v>-</v>
      </c>
      <c r="CF252" s="20" t="str">
        <f t="shared" si="19"/>
        <v>-</v>
      </c>
      <c r="CG252" s="20" t="str">
        <f t="shared" si="20"/>
        <v>-</v>
      </c>
      <c r="CH252" s="26" t="e">
        <f>_xlfn.XLOOKUP(CI252,'Banco de dados'!$B:$B,'Banco de dados'!$D:$D)</f>
        <v>#N/A</v>
      </c>
      <c r="CI252" s="27"/>
      <c r="CJ252" s="26" t="e">
        <f>_xlfn.XLOOKUP(CI252,'Banco de dados'!$B:$B,'Banco de dados'!$E:$E)</f>
        <v>#N/A</v>
      </c>
      <c r="CK252" s="26"/>
      <c r="CL252" s="26" t="e">
        <f>IF(CK252="-","-",_xlfn.XLOOKUP(CK252,'Banco de dados'!$B:$B,'Banco de dados'!$E:$E))</f>
        <v>#N/A</v>
      </c>
      <c r="CM252" s="28">
        <f t="shared" si="21"/>
        <v>1</v>
      </c>
      <c r="CN252" s="26" t="e">
        <f>_xlfn.XLOOKUP(CI252,'Banco de dados'!$B:$B,'Banco de dados'!$H:$H)</f>
        <v>#N/A</v>
      </c>
      <c r="CO252" s="26" t="e">
        <f t="array" aca="1" ref="CO252" ca="1">_xludf.XLOOKUP(CK252,'Banco de dados'!$B:$B,'Banco de dados'!$H:$H)</f>
        <v>#NAME?</v>
      </c>
      <c r="CP252" s="26" t="e">
        <f t="array" aca="1" ref="CP252" ca="1">_xludf.XLOOKUP(CI252,'Banco de dados'!$B:$B,'Banco de dados'!$F:$F)</f>
        <v>#NAME?</v>
      </c>
      <c r="CQ252" s="26" t="e">
        <f t="array" aca="1" ref="CQ252" ca="1">_xludf.XLOOKUP(CK252,'Banco de dados'!$B:$B,'Banco de dados'!$F:$F)</f>
        <v>#NAME?</v>
      </c>
      <c r="CR252" s="27">
        <v>524</v>
      </c>
      <c r="CS252" s="27"/>
      <c r="CT252" s="26" t="str">
        <f>IF(AG252=0.5,"Suporte",IF(AND(AG252&gt;='Braços de IP'!$B$9,AG252&lt;='Braços de IP'!$D$9),'Braços de IP'!$E$9,IF(AND(AG252&gt;='Braços de IP'!$B$10,AG252&lt;='Braços de IP'!$D$10),'Braços de IP'!$E$10,IF(AND(AG252&gt;='Braços de IP'!$B$11,AG252&lt;='Braços de IP'!$D$11),'Braços de IP'!$E$11,IF(AND(AG252&gt;='Braços de IP'!$B$12,AG252&lt;='Braços de IP'!$D$12),'Braços de IP'!$E$12,IF(AND(AG252&gt;='Braços de IP'!$B$13,AG252&lt;='Braços de IP'!$D$13),'Braços de IP'!$E$13,IF(AND(AG252&gt;='Braços de IP'!$B$14,AG252&lt;='Braços de IP'!$D$14),'Braços de IP'!$E$14,"ERRO")))))))</f>
        <v>Longo I</v>
      </c>
      <c r="CU252" s="27"/>
      <c r="CV252" s="26" t="str">
        <f>IF($CU252="","",VLOOKUP($CU252,'Braços de IP'!$E$9:$I$15,2,0))</f>
        <v/>
      </c>
      <c r="CW252" s="29" t="str">
        <f>IF($CU252="","",VLOOKUP($CU252,'Braços de IP'!$E$9:$I$15,5,0))</f>
        <v/>
      </c>
      <c r="CX252" s="26"/>
      <c r="CY252" s="26"/>
      <c r="CZ252" s="26"/>
      <c r="DA252" s="26"/>
      <c r="DB252" s="26"/>
      <c r="DC252" s="26"/>
      <c r="DD252" s="30" t="e">
        <f t="shared" si="22"/>
        <v>#N/A</v>
      </c>
      <c r="DE252" s="31">
        <f t="shared" si="23"/>
        <v>90</v>
      </c>
      <c r="DF252" s="30" t="e">
        <f t="shared" si="24"/>
        <v>#N/A</v>
      </c>
      <c r="DG252" s="32" t="e">
        <f t="shared" si="25"/>
        <v>#N/A</v>
      </c>
      <c r="DH252" s="33" t="s">
        <v>143</v>
      </c>
      <c r="DI252" s="34"/>
      <c r="DJ252" s="35"/>
      <c r="DK252" s="16" t="s">
        <v>144</v>
      </c>
      <c r="DL252" s="16"/>
    </row>
    <row r="253" spans="1:116" ht="15.75" hidden="1" customHeight="1" x14ac:dyDescent="0.25">
      <c r="A253" s="1" t="s">
        <v>274</v>
      </c>
      <c r="B253" s="15">
        <v>490</v>
      </c>
      <c r="C253" s="15" t="s">
        <v>146</v>
      </c>
      <c r="D253" s="16" t="s">
        <v>437</v>
      </c>
      <c r="E253" s="16">
        <v>-8.0632289999999998</v>
      </c>
      <c r="F253" s="16">
        <v>-34.873759999999997</v>
      </c>
      <c r="G253" s="16" t="s">
        <v>153</v>
      </c>
      <c r="H253" s="16" t="s">
        <v>136</v>
      </c>
      <c r="I253" s="16" t="s">
        <v>275</v>
      </c>
      <c r="J253" s="16" t="s">
        <v>137</v>
      </c>
      <c r="K253" s="16">
        <v>90</v>
      </c>
      <c r="L253" s="16" t="s">
        <v>138</v>
      </c>
      <c r="M253" s="16">
        <v>0</v>
      </c>
      <c r="N253" s="16"/>
      <c r="O253" s="16">
        <v>3</v>
      </c>
      <c r="P253" s="17"/>
      <c r="Q253" s="17"/>
      <c r="R253" s="16"/>
      <c r="S253" s="16"/>
      <c r="T253" s="16"/>
      <c r="U253" s="17"/>
      <c r="V253" s="16">
        <v>0</v>
      </c>
      <c r="W253" s="16"/>
      <c r="X253" s="16"/>
      <c r="Y253" s="16">
        <v>0</v>
      </c>
      <c r="Z253" s="16">
        <v>0</v>
      </c>
      <c r="AA253" s="16" t="s">
        <v>139</v>
      </c>
      <c r="AB253" s="16" t="s">
        <v>140</v>
      </c>
      <c r="AC253" s="16">
        <v>47</v>
      </c>
      <c r="AD253" s="16">
        <v>8.32</v>
      </c>
      <c r="AE253" s="16">
        <v>1</v>
      </c>
      <c r="AF253" s="16">
        <v>0.89</v>
      </c>
      <c r="AG253" s="16">
        <v>2.5499999999999998</v>
      </c>
      <c r="AH253" s="16"/>
      <c r="AI253" s="16"/>
      <c r="AJ253" s="16"/>
      <c r="AK253" s="16"/>
      <c r="AL253" s="16"/>
      <c r="AM253" s="16">
        <v>0</v>
      </c>
      <c r="AN253" s="16"/>
      <c r="AO253" s="16">
        <v>0</v>
      </c>
      <c r="AP253" s="16">
        <v>0</v>
      </c>
      <c r="AQ253" s="16">
        <v>0</v>
      </c>
      <c r="AR253" s="17" t="s">
        <v>136</v>
      </c>
      <c r="AS253" s="19">
        <f t="shared" si="3"/>
        <v>0</v>
      </c>
      <c r="AT253" s="19"/>
      <c r="AU253" s="19">
        <f>VLOOKUP(G253,ABNT5101!$I$3:$J$9,2)</f>
        <v>15</v>
      </c>
      <c r="AV253" s="19">
        <f>VLOOKUP(G253,ABNT5101!$I$3:$M$9,5)</f>
        <v>0.18</v>
      </c>
      <c r="AW253" s="17" t="str">
        <f>_xlfn.XLOOKUP(G253,ABNT5101!I:I,ABNT5101!L:L)</f>
        <v>-</v>
      </c>
      <c r="AX253" s="17">
        <f>_xlfn.XLOOKUP(G253,ABNT5101!$I:$I,ABNT5101!M:M)</f>
        <v>0.18</v>
      </c>
      <c r="AY253" s="17" t="str">
        <f>_xlfn.XLOOKUP(G253,ABNT5101!$I:$I,ABNT5101!N:N)</f>
        <v>-</v>
      </c>
      <c r="AZ253" s="17">
        <f>_xlfn.XLOOKUP(G253,ABNT5101!$I:$I,ABNT5101!O:O)</f>
        <v>15</v>
      </c>
      <c r="BA253" s="20" t="str">
        <f t="shared" si="4"/>
        <v>NÃO ATENDE</v>
      </c>
      <c r="BB253" s="21">
        <f t="shared" ref="BB253:BC253" si="291">BE253/AU253-1</f>
        <v>-1</v>
      </c>
      <c r="BC253" s="21">
        <f t="shared" si="291"/>
        <v>-1</v>
      </c>
      <c r="BD253" s="21" t="str">
        <f t="shared" si="6"/>
        <v>-</v>
      </c>
      <c r="BE253" s="22"/>
      <c r="BF253" s="22"/>
      <c r="BG253" s="22"/>
      <c r="BH253" s="22"/>
      <c r="BI253" s="23"/>
      <c r="BJ253" s="22"/>
      <c r="BK253" s="20" t="str">
        <f t="shared" si="7"/>
        <v>NÃO ATENDE</v>
      </c>
      <c r="BL253" s="20" t="str">
        <f t="shared" si="8"/>
        <v>NÃO ATENDE</v>
      </c>
      <c r="BM253" s="20" t="str">
        <f t="shared" si="9"/>
        <v>NÃO ATENDE</v>
      </c>
      <c r="BN253" s="20" t="str">
        <f t="shared" si="10"/>
        <v>ATENDE</v>
      </c>
      <c r="BO253" s="24" t="str">
        <f t="shared" si="11"/>
        <v>C3</v>
      </c>
      <c r="BP253" s="24" t="str">
        <f t="shared" si="80"/>
        <v>P4</v>
      </c>
      <c r="BQ253" s="25">
        <f t="shared" si="13"/>
        <v>-1</v>
      </c>
      <c r="BR253" s="22"/>
      <c r="BS253" s="22"/>
      <c r="BT253" s="24">
        <f>IF(BP253="-","-",_xlfn.XLOOKUP(BP253,ABNT5101!$B$4:$B$9,ABNT5101!$C$4:$C$9))</f>
        <v>7.5</v>
      </c>
      <c r="BU253" s="24">
        <f>IF(BP253="-","-",_xlfn.XLOOKUP(BP253,ABNT5101!$B$4:$B$9,ABNT5101!$D$4:$D$9))</f>
        <v>1.5</v>
      </c>
      <c r="BV253" s="20" t="str">
        <f t="shared" si="14"/>
        <v>NÃO ATENDE</v>
      </c>
      <c r="BW253" s="20" t="str">
        <f t="shared" si="15"/>
        <v>NÃO ATENDE</v>
      </c>
      <c r="BX253" s="20" t="str">
        <f t="shared" si="16"/>
        <v>NÃO ATENDE</v>
      </c>
      <c r="BY253" s="24" t="s">
        <v>136</v>
      </c>
      <c r="BZ253" s="25" t="e">
        <f t="shared" si="31"/>
        <v>#VALUE!</v>
      </c>
      <c r="CA253" s="24"/>
      <c r="CB253" s="24"/>
      <c r="CC253" s="20" t="str">
        <f>IF(BY253="-","-",_xlfn.XLOOKUP(BY253,ABNT5101!$B$4:$B$9,ABNT5101!$C$4:$C$9))</f>
        <v>-</v>
      </c>
      <c r="CD253" s="24" t="str">
        <f>IF(BY253="-","-",_xlfn.XLOOKUP(BY253,ABNT5101!$B$4:$B$9,ABNT5101!$D$4:$D$9))</f>
        <v>-</v>
      </c>
      <c r="CE253" s="20" t="str">
        <f t="shared" si="18"/>
        <v>-</v>
      </c>
      <c r="CF253" s="20" t="str">
        <f t="shared" si="19"/>
        <v>-</v>
      </c>
      <c r="CG253" s="20" t="str">
        <f t="shared" si="20"/>
        <v>-</v>
      </c>
      <c r="CH253" s="26" t="e">
        <f>_xlfn.XLOOKUP(CI253,'Banco de dados'!$B:$B,'Banco de dados'!$D:$D)</f>
        <v>#N/A</v>
      </c>
      <c r="CI253" s="27"/>
      <c r="CJ253" s="26" t="e">
        <f>_xlfn.XLOOKUP(CI253,'Banco de dados'!$B:$B,'Banco de dados'!$E:$E)</f>
        <v>#N/A</v>
      </c>
      <c r="CK253" s="26"/>
      <c r="CL253" s="26" t="e">
        <f>IF(CK253="-","-",_xlfn.XLOOKUP(CK253,'Banco de dados'!$B:$B,'Banco de dados'!$E:$E))</f>
        <v>#N/A</v>
      </c>
      <c r="CM253" s="28">
        <f t="shared" si="21"/>
        <v>1</v>
      </c>
      <c r="CN253" s="26" t="e">
        <f>_xlfn.XLOOKUP(CI253,'Banco de dados'!$B:$B,'Banco de dados'!$H:$H)</f>
        <v>#N/A</v>
      </c>
      <c r="CO253" s="26" t="e">
        <f t="array" aca="1" ref="CO253" ca="1">_xludf.XLOOKUP(CK253,'Banco de dados'!$B:$B,'Banco de dados'!$H:$H)</f>
        <v>#NAME?</v>
      </c>
      <c r="CP253" s="26" t="e">
        <f t="array" aca="1" ref="CP253" ca="1">_xludf.XLOOKUP(CI253,'Banco de dados'!$B:$B,'Banco de dados'!$F:$F)</f>
        <v>#NAME?</v>
      </c>
      <c r="CQ253" s="26" t="e">
        <f t="array" aca="1" ref="CQ253" ca="1">_xludf.XLOOKUP(CK253,'Banco de dados'!$B:$B,'Banco de dados'!$F:$F)</f>
        <v>#NAME?</v>
      </c>
      <c r="CR253" s="27">
        <v>525</v>
      </c>
      <c r="CS253" s="27"/>
      <c r="CT253" s="26" t="str">
        <f>IF(AG253=0.5,"Suporte",IF(AND(AG253&gt;='Braços de IP'!$B$9,AG253&lt;='Braços de IP'!$D$9),'Braços de IP'!$E$9,IF(AND(AG253&gt;='Braços de IP'!$B$10,AG253&lt;='Braços de IP'!$D$10),'Braços de IP'!$E$10,IF(AND(AG253&gt;='Braços de IP'!$B$11,AG253&lt;='Braços de IP'!$D$11),'Braços de IP'!$E$11,IF(AND(AG253&gt;='Braços de IP'!$B$12,AG253&lt;='Braços de IP'!$D$12),'Braços de IP'!$E$12,IF(AND(AG253&gt;='Braços de IP'!$B$13,AG253&lt;='Braços de IP'!$D$13),'Braços de IP'!$E$13,IF(AND(AG253&gt;='Braços de IP'!$B$14,AG253&lt;='Braços de IP'!$D$14),'Braços de IP'!$E$14,"ERRO")))))))</f>
        <v>Longo I</v>
      </c>
      <c r="CU253" s="27"/>
      <c r="CV253" s="26" t="str">
        <f>IF($CU253="","",VLOOKUP($CU253,'Braços de IP'!$E$9:$I$15,2,0))</f>
        <v/>
      </c>
      <c r="CW253" s="29" t="str">
        <f>IF($CU253="","",VLOOKUP($CU253,'Braços de IP'!$E$9:$I$15,5,0))</f>
        <v/>
      </c>
      <c r="CX253" s="26"/>
      <c r="CY253" s="26"/>
      <c r="CZ253" s="26"/>
      <c r="DA253" s="26"/>
      <c r="DB253" s="26"/>
      <c r="DC253" s="26"/>
      <c r="DD253" s="30" t="e">
        <f t="shared" si="22"/>
        <v>#N/A</v>
      </c>
      <c r="DE253" s="31">
        <f t="shared" si="23"/>
        <v>90</v>
      </c>
      <c r="DF253" s="30" t="e">
        <f t="shared" si="24"/>
        <v>#N/A</v>
      </c>
      <c r="DG253" s="32" t="e">
        <f t="shared" si="25"/>
        <v>#N/A</v>
      </c>
      <c r="DH253" s="33" t="s">
        <v>143</v>
      </c>
      <c r="DI253" s="34"/>
      <c r="DJ253" s="35"/>
      <c r="DK253" s="16" t="s">
        <v>144</v>
      </c>
      <c r="DL253" s="16"/>
    </row>
    <row r="254" spans="1:116" ht="15.75" hidden="1" customHeight="1" x14ac:dyDescent="0.25">
      <c r="A254" s="1" t="s">
        <v>274</v>
      </c>
      <c r="B254" s="15">
        <v>492</v>
      </c>
      <c r="C254" s="15" t="s">
        <v>146</v>
      </c>
      <c r="D254" s="16" t="s">
        <v>438</v>
      </c>
      <c r="E254" s="16">
        <v>-8.0505320000000005</v>
      </c>
      <c r="F254" s="16">
        <v>-34.873005999999997</v>
      </c>
      <c r="G254" s="16" t="s">
        <v>160</v>
      </c>
      <c r="H254" s="16" t="s">
        <v>136</v>
      </c>
      <c r="I254" s="16" t="s">
        <v>135</v>
      </c>
      <c r="J254" s="16" t="s">
        <v>137</v>
      </c>
      <c r="K254" s="16">
        <v>0</v>
      </c>
      <c r="L254" s="16" t="s">
        <v>138</v>
      </c>
      <c r="M254" s="16">
        <v>0</v>
      </c>
      <c r="N254" s="16"/>
      <c r="O254" s="16">
        <v>5</v>
      </c>
      <c r="P254" s="17"/>
      <c r="Q254" s="17"/>
      <c r="R254" s="16"/>
      <c r="S254" s="16"/>
      <c r="T254" s="16"/>
      <c r="U254" s="17"/>
      <c r="V254" s="16">
        <v>0</v>
      </c>
      <c r="W254" s="16"/>
      <c r="X254" s="16"/>
      <c r="Y254" s="16">
        <v>0</v>
      </c>
      <c r="Z254" s="16">
        <v>0</v>
      </c>
      <c r="AA254" s="16" t="s">
        <v>139</v>
      </c>
      <c r="AB254" s="16" t="s">
        <v>140</v>
      </c>
      <c r="AC254" s="16">
        <v>29.98</v>
      </c>
      <c r="AD254" s="16">
        <v>10.6</v>
      </c>
      <c r="AE254" s="16">
        <v>1</v>
      </c>
      <c r="AF254" s="16">
        <v>1.23</v>
      </c>
      <c r="AG254" s="16">
        <v>0.5</v>
      </c>
      <c r="AH254" s="16"/>
      <c r="AI254" s="16"/>
      <c r="AJ254" s="16"/>
      <c r="AK254" s="16"/>
      <c r="AL254" s="16"/>
      <c r="AM254" s="16">
        <v>0</v>
      </c>
      <c r="AN254" s="16"/>
      <c r="AO254" s="16">
        <v>0</v>
      </c>
      <c r="AP254" s="16">
        <v>0</v>
      </c>
      <c r="AQ254" s="16">
        <v>0</v>
      </c>
      <c r="AR254" s="17" t="s">
        <v>136</v>
      </c>
      <c r="AS254" s="19">
        <f t="shared" si="3"/>
        <v>0</v>
      </c>
      <c r="AT254" s="19"/>
      <c r="AU254" s="19">
        <f>VLOOKUP(G254,ABNT5101!$I$3:$J$9,2)</f>
        <v>10</v>
      </c>
      <c r="AV254" s="19">
        <f>VLOOKUP(G254,ABNT5101!$I$3:$M$9,5)</f>
        <v>0.18</v>
      </c>
      <c r="AW254" s="17" t="str">
        <f>_xlfn.XLOOKUP(G254,ABNT5101!I:I,ABNT5101!L:L)</f>
        <v>-</v>
      </c>
      <c r="AX254" s="17">
        <f>_xlfn.XLOOKUP(G254,ABNT5101!$I:$I,ABNT5101!M:M)</f>
        <v>0.18</v>
      </c>
      <c r="AY254" s="17" t="str">
        <f>_xlfn.XLOOKUP(G254,ABNT5101!$I:$I,ABNT5101!N:N)</f>
        <v>-</v>
      </c>
      <c r="AZ254" s="17">
        <f>_xlfn.XLOOKUP(G254,ABNT5101!$I:$I,ABNT5101!O:O)</f>
        <v>16</v>
      </c>
      <c r="BA254" s="20" t="str">
        <f t="shared" si="4"/>
        <v>NÃO ATENDE</v>
      </c>
      <c r="BB254" s="21">
        <f t="shared" ref="BB254:BC254" si="292">BE254/AU254-1</f>
        <v>-1</v>
      </c>
      <c r="BC254" s="21">
        <f t="shared" si="292"/>
        <v>-1</v>
      </c>
      <c r="BD254" s="21" t="str">
        <f t="shared" si="6"/>
        <v>-</v>
      </c>
      <c r="BE254" s="22"/>
      <c r="BF254" s="22"/>
      <c r="BG254" s="22"/>
      <c r="BH254" s="22"/>
      <c r="BI254" s="23"/>
      <c r="BJ254" s="22"/>
      <c r="BK254" s="20" t="str">
        <f t="shared" si="7"/>
        <v>NÃO ATENDE</v>
      </c>
      <c r="BL254" s="20" t="str">
        <f t="shared" si="8"/>
        <v>NÃO ATENDE</v>
      </c>
      <c r="BM254" s="20" t="str">
        <f t="shared" si="9"/>
        <v>NÃO ATENDE</v>
      </c>
      <c r="BN254" s="20" t="str">
        <f t="shared" si="10"/>
        <v>ATENDE</v>
      </c>
      <c r="BO254" s="24" t="str">
        <f t="shared" si="11"/>
        <v>C4</v>
      </c>
      <c r="BP254" s="24" t="str">
        <f t="shared" si="80"/>
        <v>P6</v>
      </c>
      <c r="BQ254" s="25">
        <f t="shared" si="13"/>
        <v>-1</v>
      </c>
      <c r="BR254" s="22"/>
      <c r="BS254" s="22"/>
      <c r="BT254" s="24">
        <f>IF(BP254="-","-",_xlfn.XLOOKUP(BP254,ABNT5101!$B$4:$B$9,ABNT5101!$C$4:$C$9))</f>
        <v>3</v>
      </c>
      <c r="BU254" s="24">
        <f>IF(BP254="-","-",_xlfn.XLOOKUP(BP254,ABNT5101!$B$4:$B$9,ABNT5101!$D$4:$D$9))</f>
        <v>0.6</v>
      </c>
      <c r="BV254" s="20" t="str">
        <f t="shared" si="14"/>
        <v>NÃO ATENDE</v>
      </c>
      <c r="BW254" s="20" t="str">
        <f t="shared" si="15"/>
        <v>NÃO ATENDE</v>
      </c>
      <c r="BX254" s="20" t="str">
        <f t="shared" si="16"/>
        <v>NÃO ATENDE</v>
      </c>
      <c r="BY254" s="24" t="s">
        <v>136</v>
      </c>
      <c r="BZ254" s="25" t="e">
        <f t="shared" si="31"/>
        <v>#VALUE!</v>
      </c>
      <c r="CA254" s="24"/>
      <c r="CB254" s="24"/>
      <c r="CC254" s="20" t="str">
        <f>IF(BY254="-","-",_xlfn.XLOOKUP(BY254,ABNT5101!$B$4:$B$9,ABNT5101!$C$4:$C$9))</f>
        <v>-</v>
      </c>
      <c r="CD254" s="24" t="str">
        <f>IF(BY254="-","-",_xlfn.XLOOKUP(BY254,ABNT5101!$B$4:$B$9,ABNT5101!$D$4:$D$9))</f>
        <v>-</v>
      </c>
      <c r="CE254" s="20" t="str">
        <f t="shared" si="18"/>
        <v>-</v>
      </c>
      <c r="CF254" s="20" t="str">
        <f t="shared" si="19"/>
        <v>-</v>
      </c>
      <c r="CG254" s="20" t="str">
        <f t="shared" si="20"/>
        <v>-</v>
      </c>
      <c r="CH254" s="26" t="e">
        <f>_xlfn.XLOOKUP(CI254,'Banco de dados'!$B:$B,'Banco de dados'!$D:$D)</f>
        <v>#N/A</v>
      </c>
      <c r="CI254" s="27"/>
      <c r="CJ254" s="26" t="e">
        <f>_xlfn.XLOOKUP(CI254,'Banco de dados'!$B:$B,'Banco de dados'!$E:$E)</f>
        <v>#N/A</v>
      </c>
      <c r="CK254" s="26"/>
      <c r="CL254" s="26" t="e">
        <f>IF(CK254="-","-",_xlfn.XLOOKUP(CK254,'Banco de dados'!$B:$B,'Banco de dados'!$E:$E))</f>
        <v>#N/A</v>
      </c>
      <c r="CM254" s="28">
        <f t="shared" si="21"/>
        <v>1</v>
      </c>
      <c r="CN254" s="26" t="e">
        <f>_xlfn.XLOOKUP(CI254,'Banco de dados'!$B:$B,'Banco de dados'!$H:$H)</f>
        <v>#N/A</v>
      </c>
      <c r="CO254" s="26" t="e">
        <f t="array" aca="1" ref="CO254" ca="1">_xludf.XLOOKUP(CK254,'Banco de dados'!$B:$B,'Banco de dados'!$H:$H)</f>
        <v>#NAME?</v>
      </c>
      <c r="CP254" s="26" t="e">
        <f t="array" aca="1" ref="CP254" ca="1">_xludf.XLOOKUP(CI254,'Banco de dados'!$B:$B,'Banco de dados'!$F:$F)</f>
        <v>#NAME?</v>
      </c>
      <c r="CQ254" s="26" t="e">
        <f t="array" aca="1" ref="CQ254" ca="1">_xludf.XLOOKUP(CK254,'Banco de dados'!$B:$B,'Banco de dados'!$F:$F)</f>
        <v>#NAME?</v>
      </c>
      <c r="CR254" s="27">
        <v>529</v>
      </c>
      <c r="CS254" s="27"/>
      <c r="CT254" s="26" t="str">
        <f>IF(AG254=0.5,"Suporte",IF(AND(AG254&gt;='Braços de IP'!$B$9,AG254&lt;='Braços de IP'!$D$9),'Braços de IP'!$E$9,IF(AND(AG254&gt;='Braços de IP'!$B$10,AG254&lt;='Braços de IP'!$D$10),'Braços de IP'!$E$10,IF(AND(AG254&gt;='Braços de IP'!$B$11,AG254&lt;='Braços de IP'!$D$11),'Braços de IP'!$E$11,IF(AND(AG254&gt;='Braços de IP'!$B$12,AG254&lt;='Braços de IP'!$D$12),'Braços de IP'!$E$12,IF(AND(AG254&gt;='Braços de IP'!$B$13,AG254&lt;='Braços de IP'!$D$13),'Braços de IP'!$E$13,IF(AND(AG254&gt;='Braços de IP'!$B$14,AG254&lt;='Braços de IP'!$D$14),'Braços de IP'!$E$14,"ERRO")))))))</f>
        <v>Suporte</v>
      </c>
      <c r="CU254" s="27"/>
      <c r="CV254" s="26" t="str">
        <f>IF($CU254="","",VLOOKUP($CU254,'Braços de IP'!$E$9:$I$15,2,0))</f>
        <v/>
      </c>
      <c r="CW254" s="29" t="str">
        <f>IF($CU254="","",VLOOKUP($CU254,'Braços de IP'!$E$9:$I$15,5,0))</f>
        <v/>
      </c>
      <c r="CX254" s="26"/>
      <c r="CY254" s="26"/>
      <c r="CZ254" s="26"/>
      <c r="DA254" s="26"/>
      <c r="DB254" s="26"/>
      <c r="DC254" s="26"/>
      <c r="DD254" s="30" t="e">
        <f t="shared" si="22"/>
        <v>#N/A</v>
      </c>
      <c r="DE254" s="31">
        <f t="shared" si="23"/>
        <v>0</v>
      </c>
      <c r="DF254" s="30" t="e">
        <f t="shared" si="24"/>
        <v>#N/A</v>
      </c>
      <c r="DG254" s="32" t="e">
        <f t="shared" si="25"/>
        <v>#N/A</v>
      </c>
      <c r="DH254" s="33" t="s">
        <v>143</v>
      </c>
      <c r="DI254" s="34"/>
      <c r="DJ254" s="35"/>
      <c r="DK254" s="16" t="s">
        <v>144</v>
      </c>
      <c r="DL254" s="16"/>
    </row>
    <row r="255" spans="1:116" ht="15.75" hidden="1" customHeight="1" x14ac:dyDescent="0.25">
      <c r="A255" s="1" t="s">
        <v>274</v>
      </c>
      <c r="B255" s="15">
        <v>492</v>
      </c>
      <c r="C255" s="15" t="s">
        <v>146</v>
      </c>
      <c r="D255" s="16" t="s">
        <v>438</v>
      </c>
      <c r="E255" s="16">
        <v>-8.0505320000000005</v>
      </c>
      <c r="F255" s="16">
        <v>-34.873005999999997</v>
      </c>
      <c r="G255" s="16" t="s">
        <v>160</v>
      </c>
      <c r="H255" s="16" t="s">
        <v>136</v>
      </c>
      <c r="I255" s="16" t="s">
        <v>135</v>
      </c>
      <c r="J255" s="16" t="s">
        <v>137</v>
      </c>
      <c r="K255" s="16">
        <v>0</v>
      </c>
      <c r="L255" s="16" t="s">
        <v>138</v>
      </c>
      <c r="M255" s="16">
        <v>0</v>
      </c>
      <c r="N255" s="16"/>
      <c r="O255" s="16">
        <v>5</v>
      </c>
      <c r="P255" s="17"/>
      <c r="Q255" s="17"/>
      <c r="R255" s="16"/>
      <c r="S255" s="16"/>
      <c r="T255" s="16"/>
      <c r="U255" s="17"/>
      <c r="V255" s="16">
        <v>0</v>
      </c>
      <c r="W255" s="16"/>
      <c r="X255" s="16"/>
      <c r="Y255" s="16">
        <v>0</v>
      </c>
      <c r="Z255" s="16">
        <v>0</v>
      </c>
      <c r="AA255" s="16" t="s">
        <v>139</v>
      </c>
      <c r="AB255" s="16" t="s">
        <v>140</v>
      </c>
      <c r="AC255" s="16">
        <v>29.98</v>
      </c>
      <c r="AD255" s="16">
        <v>10.6</v>
      </c>
      <c r="AE255" s="16">
        <v>1</v>
      </c>
      <c r="AF255" s="16">
        <v>1.23</v>
      </c>
      <c r="AG255" s="16">
        <v>0.5</v>
      </c>
      <c r="AH255" s="16"/>
      <c r="AI255" s="16"/>
      <c r="AJ255" s="16"/>
      <c r="AK255" s="16"/>
      <c r="AL255" s="16"/>
      <c r="AM255" s="16">
        <v>0</v>
      </c>
      <c r="AN255" s="16"/>
      <c r="AO255" s="16">
        <v>0</v>
      </c>
      <c r="AP255" s="16">
        <v>0</v>
      </c>
      <c r="AQ255" s="16">
        <v>0</v>
      </c>
      <c r="AR255" s="17" t="s">
        <v>136</v>
      </c>
      <c r="AS255" s="19">
        <f t="shared" si="3"/>
        <v>0</v>
      </c>
      <c r="AT255" s="19"/>
      <c r="AU255" s="19">
        <f>VLOOKUP(G255,ABNT5101!$I$3:$J$9,2)</f>
        <v>10</v>
      </c>
      <c r="AV255" s="19">
        <f>VLOOKUP(G255,ABNT5101!$I$3:$M$9,5)</f>
        <v>0.18</v>
      </c>
      <c r="AW255" s="17" t="str">
        <f>_xlfn.XLOOKUP(G255,ABNT5101!I:I,ABNT5101!L:L)</f>
        <v>-</v>
      </c>
      <c r="AX255" s="17">
        <f>_xlfn.XLOOKUP(G255,ABNT5101!$I:$I,ABNT5101!M:M)</f>
        <v>0.18</v>
      </c>
      <c r="AY255" s="17" t="str">
        <f>_xlfn.XLOOKUP(G255,ABNT5101!$I:$I,ABNT5101!N:N)</f>
        <v>-</v>
      </c>
      <c r="AZ255" s="17">
        <f>_xlfn.XLOOKUP(G255,ABNT5101!$I:$I,ABNT5101!O:O)</f>
        <v>16</v>
      </c>
      <c r="BA255" s="20" t="str">
        <f t="shared" si="4"/>
        <v>NÃO ATENDE</v>
      </c>
      <c r="BB255" s="21">
        <f t="shared" ref="BB255:BC255" si="293">BE255/AU255-1</f>
        <v>-1</v>
      </c>
      <c r="BC255" s="21">
        <f t="shared" si="293"/>
        <v>-1</v>
      </c>
      <c r="BD255" s="21" t="str">
        <f t="shared" si="6"/>
        <v>-</v>
      </c>
      <c r="BE255" s="22"/>
      <c r="BF255" s="22"/>
      <c r="BG255" s="22"/>
      <c r="BH255" s="22"/>
      <c r="BI255" s="23"/>
      <c r="BJ255" s="22"/>
      <c r="BK255" s="20" t="str">
        <f t="shared" si="7"/>
        <v>NÃO ATENDE</v>
      </c>
      <c r="BL255" s="20" t="str">
        <f t="shared" si="8"/>
        <v>NÃO ATENDE</v>
      </c>
      <c r="BM255" s="20" t="str">
        <f t="shared" si="9"/>
        <v>NÃO ATENDE</v>
      </c>
      <c r="BN255" s="20" t="str">
        <f t="shared" si="10"/>
        <v>ATENDE</v>
      </c>
      <c r="BO255" s="24" t="str">
        <f t="shared" si="11"/>
        <v>C4</v>
      </c>
      <c r="BP255" s="24" t="str">
        <f t="shared" si="80"/>
        <v>P6</v>
      </c>
      <c r="BQ255" s="25">
        <f t="shared" si="13"/>
        <v>-1</v>
      </c>
      <c r="BR255" s="22"/>
      <c r="BS255" s="22"/>
      <c r="BT255" s="24">
        <f>IF(BP255="-","-",_xlfn.XLOOKUP(BP255,ABNT5101!$B$4:$B$9,ABNT5101!$C$4:$C$9))</f>
        <v>3</v>
      </c>
      <c r="BU255" s="24">
        <f>IF(BP255="-","-",_xlfn.XLOOKUP(BP255,ABNT5101!$B$4:$B$9,ABNT5101!$D$4:$D$9))</f>
        <v>0.6</v>
      </c>
      <c r="BV255" s="20" t="str">
        <f t="shared" si="14"/>
        <v>NÃO ATENDE</v>
      </c>
      <c r="BW255" s="20" t="str">
        <f t="shared" si="15"/>
        <v>NÃO ATENDE</v>
      </c>
      <c r="BX255" s="20" t="str">
        <f t="shared" si="16"/>
        <v>NÃO ATENDE</v>
      </c>
      <c r="BY255" s="24" t="s">
        <v>136</v>
      </c>
      <c r="BZ255" s="25" t="e">
        <f t="shared" si="31"/>
        <v>#VALUE!</v>
      </c>
      <c r="CA255" s="24"/>
      <c r="CB255" s="24"/>
      <c r="CC255" s="20" t="str">
        <f>IF(BY255="-","-",_xlfn.XLOOKUP(BY255,ABNT5101!$B$4:$B$9,ABNT5101!$C$4:$C$9))</f>
        <v>-</v>
      </c>
      <c r="CD255" s="24" t="str">
        <f>IF(BY255="-","-",_xlfn.XLOOKUP(BY255,ABNT5101!$B$4:$B$9,ABNT5101!$D$4:$D$9))</f>
        <v>-</v>
      </c>
      <c r="CE255" s="20" t="str">
        <f t="shared" si="18"/>
        <v>-</v>
      </c>
      <c r="CF255" s="20" t="str">
        <f t="shared" si="19"/>
        <v>-</v>
      </c>
      <c r="CG255" s="20" t="str">
        <f t="shared" si="20"/>
        <v>-</v>
      </c>
      <c r="CH255" s="26" t="e">
        <f>_xlfn.XLOOKUP(CI255,'Banco de dados'!$B:$B,'Banco de dados'!$D:$D)</f>
        <v>#N/A</v>
      </c>
      <c r="CI255" s="27"/>
      <c r="CJ255" s="26" t="e">
        <f>_xlfn.XLOOKUP(CI255,'Banco de dados'!$B:$B,'Banco de dados'!$E:$E)</f>
        <v>#N/A</v>
      </c>
      <c r="CK255" s="26"/>
      <c r="CL255" s="26" t="e">
        <f>IF(CK255="-","-",_xlfn.XLOOKUP(CK255,'Banco de dados'!$B:$B,'Banco de dados'!$E:$E))</f>
        <v>#N/A</v>
      </c>
      <c r="CM255" s="28">
        <f t="shared" si="21"/>
        <v>1</v>
      </c>
      <c r="CN255" s="26" t="e">
        <f>_xlfn.XLOOKUP(CI255,'Banco de dados'!$B:$B,'Banco de dados'!$H:$H)</f>
        <v>#N/A</v>
      </c>
      <c r="CO255" s="26" t="e">
        <f t="array" aca="1" ref="CO255" ca="1">_xludf.XLOOKUP(CK255,'Banco de dados'!$B:$B,'Banco de dados'!$H:$H)</f>
        <v>#NAME?</v>
      </c>
      <c r="CP255" s="26" t="e">
        <f t="array" aca="1" ref="CP255" ca="1">_xludf.XLOOKUP(CI255,'Banco de dados'!$B:$B,'Banco de dados'!$F:$F)</f>
        <v>#NAME?</v>
      </c>
      <c r="CQ255" s="26" t="e">
        <f t="array" aca="1" ref="CQ255" ca="1">_xludf.XLOOKUP(CK255,'Banco de dados'!$B:$B,'Banco de dados'!$F:$F)</f>
        <v>#NAME?</v>
      </c>
      <c r="CR255" s="27">
        <v>530</v>
      </c>
      <c r="CS255" s="27"/>
      <c r="CT255" s="26" t="str">
        <f>IF(AG255=0.5,"Suporte",IF(AND(AG255&gt;='Braços de IP'!$B$9,AG255&lt;='Braços de IP'!$D$9),'Braços de IP'!$E$9,IF(AND(AG255&gt;='Braços de IP'!$B$10,AG255&lt;='Braços de IP'!$D$10),'Braços de IP'!$E$10,IF(AND(AG255&gt;='Braços de IP'!$B$11,AG255&lt;='Braços de IP'!$D$11),'Braços de IP'!$E$11,IF(AND(AG255&gt;='Braços de IP'!$B$12,AG255&lt;='Braços de IP'!$D$12),'Braços de IP'!$E$12,IF(AND(AG255&gt;='Braços de IP'!$B$13,AG255&lt;='Braços de IP'!$D$13),'Braços de IP'!$E$13,IF(AND(AG255&gt;='Braços de IP'!$B$14,AG255&lt;='Braços de IP'!$D$14),'Braços de IP'!$E$14,"ERRO")))))))</f>
        <v>Suporte</v>
      </c>
      <c r="CU255" s="27"/>
      <c r="CV255" s="26" t="str">
        <f>IF($CU255="","",VLOOKUP($CU255,'Braços de IP'!$E$9:$I$15,2,0))</f>
        <v/>
      </c>
      <c r="CW255" s="29" t="str">
        <f>IF($CU255="","",VLOOKUP($CU255,'Braços de IP'!$E$9:$I$15,5,0))</f>
        <v/>
      </c>
      <c r="CX255" s="26"/>
      <c r="CY255" s="26"/>
      <c r="CZ255" s="26"/>
      <c r="DA255" s="26"/>
      <c r="DB255" s="26"/>
      <c r="DC255" s="26"/>
      <c r="DD255" s="30" t="e">
        <f t="shared" si="22"/>
        <v>#N/A</v>
      </c>
      <c r="DE255" s="31">
        <f t="shared" si="23"/>
        <v>0</v>
      </c>
      <c r="DF255" s="30" t="e">
        <f t="shared" si="24"/>
        <v>#N/A</v>
      </c>
      <c r="DG255" s="32" t="e">
        <f t="shared" si="25"/>
        <v>#N/A</v>
      </c>
      <c r="DH255" s="33" t="s">
        <v>143</v>
      </c>
      <c r="DI255" s="34"/>
      <c r="DJ255" s="35"/>
      <c r="DK255" s="16" t="s">
        <v>144</v>
      </c>
      <c r="DL255" s="16"/>
    </row>
    <row r="256" spans="1:116" ht="15.75" hidden="1" customHeight="1" x14ac:dyDescent="0.25">
      <c r="A256" s="1" t="s">
        <v>274</v>
      </c>
      <c r="B256" s="15">
        <v>492</v>
      </c>
      <c r="C256" s="15" t="s">
        <v>146</v>
      </c>
      <c r="D256" s="16" t="s">
        <v>438</v>
      </c>
      <c r="E256" s="16">
        <v>-8.0505320000000005</v>
      </c>
      <c r="F256" s="16">
        <v>-34.873005999999997</v>
      </c>
      <c r="G256" s="16" t="s">
        <v>160</v>
      </c>
      <c r="H256" s="16" t="s">
        <v>136</v>
      </c>
      <c r="I256" s="16" t="s">
        <v>135</v>
      </c>
      <c r="J256" s="16" t="s">
        <v>137</v>
      </c>
      <c r="K256" s="16">
        <v>0</v>
      </c>
      <c r="L256" s="16" t="s">
        <v>138</v>
      </c>
      <c r="M256" s="16">
        <v>0</v>
      </c>
      <c r="N256" s="16"/>
      <c r="O256" s="16">
        <v>5</v>
      </c>
      <c r="P256" s="17"/>
      <c r="Q256" s="17"/>
      <c r="R256" s="16"/>
      <c r="S256" s="16"/>
      <c r="T256" s="16"/>
      <c r="U256" s="17"/>
      <c r="V256" s="16">
        <v>0</v>
      </c>
      <c r="W256" s="16"/>
      <c r="X256" s="16"/>
      <c r="Y256" s="16">
        <v>0</v>
      </c>
      <c r="Z256" s="16">
        <v>0</v>
      </c>
      <c r="AA256" s="16" t="s">
        <v>139</v>
      </c>
      <c r="AB256" s="16" t="s">
        <v>140</v>
      </c>
      <c r="AC256" s="16">
        <v>29.98</v>
      </c>
      <c r="AD256" s="16">
        <v>10.6</v>
      </c>
      <c r="AE256" s="16">
        <v>1</v>
      </c>
      <c r="AF256" s="16">
        <v>1.23</v>
      </c>
      <c r="AG256" s="16">
        <v>0.5</v>
      </c>
      <c r="AH256" s="16"/>
      <c r="AI256" s="16"/>
      <c r="AJ256" s="16"/>
      <c r="AK256" s="16"/>
      <c r="AL256" s="16"/>
      <c r="AM256" s="16">
        <v>0</v>
      </c>
      <c r="AN256" s="16"/>
      <c r="AO256" s="16">
        <v>0</v>
      </c>
      <c r="AP256" s="16">
        <v>0</v>
      </c>
      <c r="AQ256" s="16">
        <v>0</v>
      </c>
      <c r="AR256" s="17" t="s">
        <v>136</v>
      </c>
      <c r="AS256" s="19">
        <f t="shared" si="3"/>
        <v>0</v>
      </c>
      <c r="AT256" s="19"/>
      <c r="AU256" s="19">
        <f>VLOOKUP(G256,ABNT5101!$I$3:$J$9,2)</f>
        <v>10</v>
      </c>
      <c r="AV256" s="19">
        <f>VLOOKUP(G256,ABNT5101!$I$3:$M$9,5)</f>
        <v>0.18</v>
      </c>
      <c r="AW256" s="17" t="str">
        <f>_xlfn.XLOOKUP(G256,ABNT5101!I:I,ABNT5101!L:L)</f>
        <v>-</v>
      </c>
      <c r="AX256" s="17">
        <f>_xlfn.XLOOKUP(G256,ABNT5101!$I:$I,ABNT5101!M:M)</f>
        <v>0.18</v>
      </c>
      <c r="AY256" s="17" t="str">
        <f>_xlfn.XLOOKUP(G256,ABNT5101!$I:$I,ABNT5101!N:N)</f>
        <v>-</v>
      </c>
      <c r="AZ256" s="17">
        <f>_xlfn.XLOOKUP(G256,ABNT5101!$I:$I,ABNT5101!O:O)</f>
        <v>16</v>
      </c>
      <c r="BA256" s="20" t="str">
        <f t="shared" si="4"/>
        <v>NÃO ATENDE</v>
      </c>
      <c r="BB256" s="21">
        <f t="shared" ref="BB256:BC256" si="294">BE256/AU256-1</f>
        <v>-1</v>
      </c>
      <c r="BC256" s="21">
        <f t="shared" si="294"/>
        <v>-1</v>
      </c>
      <c r="BD256" s="21" t="str">
        <f t="shared" si="6"/>
        <v>-</v>
      </c>
      <c r="BE256" s="22"/>
      <c r="BF256" s="22"/>
      <c r="BG256" s="22"/>
      <c r="BH256" s="22"/>
      <c r="BI256" s="23"/>
      <c r="BJ256" s="22"/>
      <c r="BK256" s="20" t="str">
        <f t="shared" si="7"/>
        <v>NÃO ATENDE</v>
      </c>
      <c r="BL256" s="20" t="str">
        <f t="shared" si="8"/>
        <v>NÃO ATENDE</v>
      </c>
      <c r="BM256" s="20" t="str">
        <f t="shared" si="9"/>
        <v>NÃO ATENDE</v>
      </c>
      <c r="BN256" s="20" t="str">
        <f t="shared" si="10"/>
        <v>ATENDE</v>
      </c>
      <c r="BO256" s="24" t="str">
        <f t="shared" si="11"/>
        <v>C4</v>
      </c>
      <c r="BP256" s="24" t="str">
        <f t="shared" si="80"/>
        <v>P6</v>
      </c>
      <c r="BQ256" s="25">
        <f t="shared" si="13"/>
        <v>-1</v>
      </c>
      <c r="BR256" s="22"/>
      <c r="BS256" s="22"/>
      <c r="BT256" s="24">
        <f>IF(BP256="-","-",_xlfn.XLOOKUP(BP256,ABNT5101!$B$4:$B$9,ABNT5101!$C$4:$C$9))</f>
        <v>3</v>
      </c>
      <c r="BU256" s="24">
        <f>IF(BP256="-","-",_xlfn.XLOOKUP(BP256,ABNT5101!$B$4:$B$9,ABNT5101!$D$4:$D$9))</f>
        <v>0.6</v>
      </c>
      <c r="BV256" s="20" t="str">
        <f t="shared" si="14"/>
        <v>NÃO ATENDE</v>
      </c>
      <c r="BW256" s="20" t="str">
        <f t="shared" si="15"/>
        <v>NÃO ATENDE</v>
      </c>
      <c r="BX256" s="20" t="str">
        <f t="shared" si="16"/>
        <v>NÃO ATENDE</v>
      </c>
      <c r="BY256" s="24" t="s">
        <v>136</v>
      </c>
      <c r="BZ256" s="25" t="e">
        <f t="shared" si="31"/>
        <v>#VALUE!</v>
      </c>
      <c r="CA256" s="24"/>
      <c r="CB256" s="24"/>
      <c r="CC256" s="20" t="str">
        <f>IF(BY256="-","-",_xlfn.XLOOKUP(BY256,ABNT5101!$B$4:$B$9,ABNT5101!$C$4:$C$9))</f>
        <v>-</v>
      </c>
      <c r="CD256" s="24" t="str">
        <f>IF(BY256="-","-",_xlfn.XLOOKUP(BY256,ABNT5101!$B$4:$B$9,ABNT5101!$D$4:$D$9))</f>
        <v>-</v>
      </c>
      <c r="CE256" s="20" t="str">
        <f t="shared" si="18"/>
        <v>-</v>
      </c>
      <c r="CF256" s="20" t="str">
        <f t="shared" si="19"/>
        <v>-</v>
      </c>
      <c r="CG256" s="20" t="str">
        <f t="shared" si="20"/>
        <v>-</v>
      </c>
      <c r="CH256" s="26" t="e">
        <f>_xlfn.XLOOKUP(CI256,'Banco de dados'!$B:$B,'Banco de dados'!$D:$D)</f>
        <v>#N/A</v>
      </c>
      <c r="CI256" s="27"/>
      <c r="CJ256" s="26" t="e">
        <f>_xlfn.XLOOKUP(CI256,'Banco de dados'!$B:$B,'Banco de dados'!$E:$E)</f>
        <v>#N/A</v>
      </c>
      <c r="CK256" s="26"/>
      <c r="CL256" s="26" t="e">
        <f>IF(CK256="-","-",_xlfn.XLOOKUP(CK256,'Banco de dados'!$B:$B,'Banco de dados'!$E:$E))</f>
        <v>#N/A</v>
      </c>
      <c r="CM256" s="28">
        <f t="shared" si="21"/>
        <v>1</v>
      </c>
      <c r="CN256" s="26" t="e">
        <f>_xlfn.XLOOKUP(CI256,'Banco de dados'!$B:$B,'Banco de dados'!$H:$H)</f>
        <v>#N/A</v>
      </c>
      <c r="CO256" s="26" t="e">
        <f t="array" aca="1" ref="CO256" ca="1">_xludf.XLOOKUP(CK256,'Banco de dados'!$B:$B,'Banco de dados'!$H:$H)</f>
        <v>#NAME?</v>
      </c>
      <c r="CP256" s="26" t="e">
        <f t="array" aca="1" ref="CP256" ca="1">_xludf.XLOOKUP(CI256,'Banco de dados'!$B:$B,'Banco de dados'!$F:$F)</f>
        <v>#NAME?</v>
      </c>
      <c r="CQ256" s="26" t="e">
        <f t="array" aca="1" ref="CQ256" ca="1">_xludf.XLOOKUP(CK256,'Banco de dados'!$B:$B,'Banco de dados'!$F:$F)</f>
        <v>#NAME?</v>
      </c>
      <c r="CR256" s="27">
        <v>531</v>
      </c>
      <c r="CS256" s="27"/>
      <c r="CT256" s="26" t="str">
        <f>IF(AG256=0.5,"Suporte",IF(AND(AG256&gt;='Braços de IP'!$B$9,AG256&lt;='Braços de IP'!$D$9),'Braços de IP'!$E$9,IF(AND(AG256&gt;='Braços de IP'!$B$10,AG256&lt;='Braços de IP'!$D$10),'Braços de IP'!$E$10,IF(AND(AG256&gt;='Braços de IP'!$B$11,AG256&lt;='Braços de IP'!$D$11),'Braços de IP'!$E$11,IF(AND(AG256&gt;='Braços de IP'!$B$12,AG256&lt;='Braços de IP'!$D$12),'Braços de IP'!$E$12,IF(AND(AG256&gt;='Braços de IP'!$B$13,AG256&lt;='Braços de IP'!$D$13),'Braços de IP'!$E$13,IF(AND(AG256&gt;='Braços de IP'!$B$14,AG256&lt;='Braços de IP'!$D$14),'Braços de IP'!$E$14,"ERRO")))))))</f>
        <v>Suporte</v>
      </c>
      <c r="CU256" s="27"/>
      <c r="CV256" s="26" t="str">
        <f>IF($CU256="","",VLOOKUP($CU256,'Braços de IP'!$E$9:$I$15,2,0))</f>
        <v/>
      </c>
      <c r="CW256" s="29" t="str">
        <f>IF($CU256="","",VLOOKUP($CU256,'Braços de IP'!$E$9:$I$15,5,0))</f>
        <v/>
      </c>
      <c r="CX256" s="26"/>
      <c r="CY256" s="26"/>
      <c r="CZ256" s="26"/>
      <c r="DA256" s="26"/>
      <c r="DB256" s="26"/>
      <c r="DC256" s="26"/>
      <c r="DD256" s="30" t="e">
        <f t="shared" si="22"/>
        <v>#N/A</v>
      </c>
      <c r="DE256" s="31">
        <f t="shared" si="23"/>
        <v>0</v>
      </c>
      <c r="DF256" s="30" t="e">
        <f t="shared" si="24"/>
        <v>#N/A</v>
      </c>
      <c r="DG256" s="32" t="e">
        <f t="shared" si="25"/>
        <v>#N/A</v>
      </c>
      <c r="DH256" s="33" t="s">
        <v>143</v>
      </c>
      <c r="DI256" s="34"/>
      <c r="DJ256" s="35"/>
      <c r="DK256" s="16" t="s">
        <v>144</v>
      </c>
      <c r="DL256" s="16"/>
    </row>
    <row r="257" spans="1:116" ht="15.75" hidden="1" customHeight="1" x14ac:dyDescent="0.25">
      <c r="A257" s="1" t="s">
        <v>296</v>
      </c>
      <c r="B257" s="15">
        <v>493</v>
      </c>
      <c r="C257" s="15" t="s">
        <v>146</v>
      </c>
      <c r="D257" s="16" t="s">
        <v>439</v>
      </c>
      <c r="E257" s="16">
        <v>-8.0515810000000005</v>
      </c>
      <c r="F257" s="16">
        <v>-34.871881000000002</v>
      </c>
      <c r="G257" s="16" t="s">
        <v>160</v>
      </c>
      <c r="H257" s="16" t="s">
        <v>136</v>
      </c>
      <c r="I257" s="16" t="s">
        <v>135</v>
      </c>
      <c r="J257" s="16" t="s">
        <v>137</v>
      </c>
      <c r="K257" s="16">
        <v>150</v>
      </c>
      <c r="L257" s="16" t="s">
        <v>138</v>
      </c>
      <c r="M257" s="16">
        <v>0</v>
      </c>
      <c r="N257" s="16"/>
      <c r="O257" s="16">
        <v>3</v>
      </c>
      <c r="P257" s="17"/>
      <c r="Q257" s="17"/>
      <c r="R257" s="16"/>
      <c r="S257" s="16"/>
      <c r="T257" s="16"/>
      <c r="U257" s="17"/>
      <c r="V257" s="16">
        <v>13.73</v>
      </c>
      <c r="W257" s="16"/>
      <c r="X257" s="16"/>
      <c r="Y257" s="16">
        <v>0</v>
      </c>
      <c r="Z257" s="16">
        <v>0</v>
      </c>
      <c r="AA257" s="16" t="s">
        <v>139</v>
      </c>
      <c r="AB257" s="16" t="s">
        <v>140</v>
      </c>
      <c r="AC257" s="16" t="s">
        <v>440</v>
      </c>
      <c r="AD257" s="16">
        <v>10.99</v>
      </c>
      <c r="AE257" s="16">
        <v>1</v>
      </c>
      <c r="AF257" s="16">
        <v>7.72</v>
      </c>
      <c r="AG257" s="16">
        <v>3.02</v>
      </c>
      <c r="AH257" s="16"/>
      <c r="AI257" s="16"/>
      <c r="AJ257" s="16"/>
      <c r="AK257" s="16"/>
      <c r="AL257" s="16"/>
      <c r="AM257" s="16">
        <v>0</v>
      </c>
      <c r="AN257" s="16"/>
      <c r="AO257" s="16">
        <v>0</v>
      </c>
      <c r="AP257" s="16">
        <v>0</v>
      </c>
      <c r="AQ257" s="16">
        <v>0</v>
      </c>
      <c r="AR257" s="17" t="s">
        <v>136</v>
      </c>
      <c r="AS257" s="19">
        <f t="shared" ref="AS257:AS511" si="295">IF(AM257=0,0,IF(AA257="Unilateral",2*AM257,IF(AA257="Bilateral Alternada",3*AM257,IF(AA257="Bilateral Frontal",4*AM257,IF(AA257="Canteiro Central",2*AM257,"erro")))))</f>
        <v>0</v>
      </c>
      <c r="AT257" s="19"/>
      <c r="AU257" s="19">
        <f>VLOOKUP(G257,ABNT5101!$I$3:$J$9,2)</f>
        <v>10</v>
      </c>
      <c r="AV257" s="19">
        <f>VLOOKUP(G257,ABNT5101!$I$3:$M$9,5)</f>
        <v>0.18</v>
      </c>
      <c r="AW257" s="17" t="str">
        <f>_xlfn.XLOOKUP(G257,ABNT5101!I:I,ABNT5101!L:L)</f>
        <v>-</v>
      </c>
      <c r="AX257" s="17">
        <f>_xlfn.XLOOKUP(G257,ABNT5101!$I:$I,ABNT5101!M:M)</f>
        <v>0.18</v>
      </c>
      <c r="AY257" s="17" t="str">
        <f>_xlfn.XLOOKUP(G257,ABNT5101!$I:$I,ABNT5101!N:N)</f>
        <v>-</v>
      </c>
      <c r="AZ257" s="17">
        <f>_xlfn.XLOOKUP(G257,ABNT5101!$I:$I,ABNT5101!O:O)</f>
        <v>16</v>
      </c>
      <c r="BA257" s="20" t="str">
        <f t="shared" ref="BA257:BA511" si="296">IF(BK257="NÃO ATENDE","NÃO ATENDE",IF(BV257="NÃO ATENDE","NÃO ATENDE",IF(CE257="NÃO ATENDE","NÃO ATENDE","ATENDE")))</f>
        <v>NÃO ATENDE</v>
      </c>
      <c r="BB257" s="21">
        <f t="shared" ref="BB257:BC257" si="297">BE257/AU257-1</f>
        <v>-1</v>
      </c>
      <c r="BC257" s="21">
        <f t="shared" si="297"/>
        <v>-1</v>
      </c>
      <c r="BD257" s="21" t="str">
        <f t="shared" ref="BD257:BD511" si="298">IF($G257="M6",BG257/AW257-1,"-")</f>
        <v>-</v>
      </c>
      <c r="BE257" s="22"/>
      <c r="BF257" s="22"/>
      <c r="BG257" s="22"/>
      <c r="BH257" s="22"/>
      <c r="BI257" s="23"/>
      <c r="BJ257" s="22"/>
      <c r="BK257" s="20" t="str">
        <f t="shared" ref="BK257:BK511" si="299">IF(OR(BL257="NÃO ATENDE",BM257="NÃO ATENDE",BN257="NÃO ATENDE"),"NÃO ATENDE","ATENDE")</f>
        <v>NÃO ATENDE</v>
      </c>
      <c r="BL257" s="20" t="str">
        <f t="shared" ref="BL257:BL511" si="300">IF(BE257&gt;=AU257,"ATENDE",IF(BE257&gt;=0.99*AU257,"ATENDIMENTO LIMIAR","NÃO ATENDE"))</f>
        <v>NÃO ATENDE</v>
      </c>
      <c r="BM257" s="20" t="str">
        <f t="shared" ref="BM257:BM511" si="301">IF(BF257&gt;=AV257,"ATENDE",IF(BF257&gt;=(AV257-0.02),"ATENDIMENTO LIMIAR","NÃO ATENDE"))</f>
        <v>NÃO ATENDE</v>
      </c>
      <c r="BN257" s="20" t="str">
        <f t="shared" ref="BN257:BN511" si="302">IF(AW257="-","ATENDE",IF(BG257&gt;=AW257,"ATENDE",IF(BG257&gt;=(AW257-0.02),"ATENDIMENTO LIMIAR","NÃO ATENDE")))</f>
        <v>ATENDE</v>
      </c>
      <c r="BO257" s="24" t="str">
        <f t="shared" ref="BO257:BO511" si="303">G257</f>
        <v>C4</v>
      </c>
      <c r="BP257" s="24" t="str">
        <f t="shared" si="80"/>
        <v>P6</v>
      </c>
      <c r="BQ257" s="25">
        <f t="shared" ref="BQ257:BQ511" si="304">IF(BR257="-","-",BR257/BT257-1)</f>
        <v>-1</v>
      </c>
      <c r="BR257" s="22"/>
      <c r="BS257" s="22"/>
      <c r="BT257" s="24">
        <f>IF(BP257="-","-",_xlfn.XLOOKUP(BP257,ABNT5101!$B$4:$B$9,ABNT5101!$C$4:$C$9))</f>
        <v>3</v>
      </c>
      <c r="BU257" s="24">
        <f>IF(BP257="-","-",_xlfn.XLOOKUP(BP257,ABNT5101!$B$4:$B$9,ABNT5101!$D$4:$D$9))</f>
        <v>0.6</v>
      </c>
      <c r="BV257" s="20" t="str">
        <f t="shared" ref="BV257:BV511" si="305">IF(BW257="-","-",IF(BW257="NÃO ATENDE","NÃO ATENDE",IF(BX257="NÃO ATENDE","NÃO ATENDE","ATENDE")))</f>
        <v>NÃO ATENDE</v>
      </c>
      <c r="BW257" s="20" t="str">
        <f t="shared" ref="BW257:BW511" si="306">IF(BP257="-","-",IF(BR257&gt;=BT257,"ATENDE",IF(BR257&gt;=(BT257*0.99),"ATENDIMENTO LIMIAR","NÃO ATENDE")))</f>
        <v>NÃO ATENDE</v>
      </c>
      <c r="BX257" s="20" t="str">
        <f t="shared" ref="BX257:BX511" si="307">IF(BP257="-","-",IF(BS257&gt;=BU257,"ATENDE","NÃO ATENDE"))</f>
        <v>NÃO ATENDE</v>
      </c>
      <c r="BY257" s="24" t="s">
        <v>136</v>
      </c>
      <c r="BZ257" s="25" t="e">
        <f t="shared" ref="BZ257:BZ511" si="308">IF(CA257="-","-",CA257/CC257-1)</f>
        <v>#VALUE!</v>
      </c>
      <c r="CA257" s="24"/>
      <c r="CB257" s="24"/>
      <c r="CC257" s="20" t="str">
        <f>IF(BY257="-","-",_xlfn.XLOOKUP(BY257,ABNT5101!$B$4:$B$9,ABNT5101!$C$4:$C$9))</f>
        <v>-</v>
      </c>
      <c r="CD257" s="24" t="str">
        <f>IF(BY257="-","-",_xlfn.XLOOKUP(BY257,ABNT5101!$B$4:$B$9,ABNT5101!$D$4:$D$9))</f>
        <v>-</v>
      </c>
      <c r="CE257" s="20" t="str">
        <f t="shared" ref="CE257:CE511" si="309">IF(CF257="-","-",IF(CF257="NÃO ATENDE","NÃO ATENDE",IF(CG257="NÃO ATENDE","NÃO ATENDE","ATENDE")))</f>
        <v>-</v>
      </c>
      <c r="CF257" s="20" t="str">
        <f t="shared" ref="CF257:CF511" si="310">IF(BY257="-","-",IF(CA257&gt;=(CC257),"ATENDE",IF(CA257&gt;=(0.99*CC257),"ATENDIMENTO LIMIAR","NÃO ATENDE")))</f>
        <v>-</v>
      </c>
      <c r="CG257" s="20" t="str">
        <f t="shared" ref="CG257:CG511" si="311">IF(BY257="-","-",IF(CB257&gt;=CD257,"ATENDE","NÃO ATENDE"))</f>
        <v>-</v>
      </c>
      <c r="CH257" s="26" t="e">
        <f>_xlfn.XLOOKUP(CI257,'Banco de dados'!$B:$B,'Banco de dados'!$D:$D)</f>
        <v>#N/A</v>
      </c>
      <c r="CI257" s="27"/>
      <c r="CJ257" s="26" t="e">
        <f>_xlfn.XLOOKUP(CI257,'Banco de dados'!$B:$B,'Banco de dados'!$E:$E)</f>
        <v>#N/A</v>
      </c>
      <c r="CK257" s="26"/>
      <c r="CL257" s="26" t="e">
        <f>IF(CK257="-","-",_xlfn.XLOOKUP(CK257,'Banco de dados'!$B:$B,'Banco de dados'!$E:$E))</f>
        <v>#N/A</v>
      </c>
      <c r="CM257" s="28">
        <f t="shared" ref="CM257:CM511" si="312">AE257</f>
        <v>1</v>
      </c>
      <c r="CN257" s="26" t="e">
        <f>_xlfn.XLOOKUP(CI257,'Banco de dados'!$B:$B,'Banco de dados'!$H:$H)</f>
        <v>#N/A</v>
      </c>
      <c r="CO257" s="26" t="e">
        <f t="array" aca="1" ref="CO257" ca="1">_xludf.XLOOKUP(CK257,'Banco de dados'!$B:$B,'Banco de dados'!$H:$H)</f>
        <v>#NAME?</v>
      </c>
      <c r="CP257" s="26" t="e">
        <f t="array" aca="1" ref="CP257" ca="1">_xludf.XLOOKUP(CI257,'Banco de dados'!$B:$B,'Banco de dados'!$F:$F)</f>
        <v>#NAME?</v>
      </c>
      <c r="CQ257" s="26" t="e">
        <f t="array" aca="1" ref="CQ257" ca="1">_xludf.XLOOKUP(CK257,'Banco de dados'!$B:$B,'Banco de dados'!$F:$F)</f>
        <v>#NAME?</v>
      </c>
      <c r="CR257" s="27">
        <v>532</v>
      </c>
      <c r="CS257" s="27"/>
      <c r="CT257" s="26" t="str">
        <f>IF(AG257=0.5,"Suporte",IF(AND(AG257&gt;='Braços de IP'!$B$9,AG257&lt;='Braços de IP'!$D$9),'Braços de IP'!$E$9,IF(AND(AG257&gt;='Braços de IP'!$B$10,AG257&lt;='Braços de IP'!$D$10),'Braços de IP'!$E$10,IF(AND(AG257&gt;='Braços de IP'!$B$11,AG257&lt;='Braços de IP'!$D$11),'Braços de IP'!$E$11,IF(AND(AG257&gt;='Braços de IP'!$B$12,AG257&lt;='Braços de IP'!$D$12),'Braços de IP'!$E$12,IF(AND(AG257&gt;='Braços de IP'!$B$13,AG257&lt;='Braços de IP'!$D$13),'Braços de IP'!$E$13,IF(AND(AG257&gt;='Braços de IP'!$B$14,AG257&lt;='Braços de IP'!$D$14),'Braços de IP'!$E$14,"ERRO")))))))</f>
        <v>Longo I</v>
      </c>
      <c r="CU257" s="27"/>
      <c r="CV257" s="26" t="str">
        <f>IF($CU257="","",VLOOKUP($CU257,'Braços de IP'!$E$9:$I$15,2,0))</f>
        <v/>
      </c>
      <c r="CW257" s="29" t="str">
        <f>IF($CU257="","",VLOOKUP($CU257,'Braços de IP'!$E$9:$I$15,5,0))</f>
        <v/>
      </c>
      <c r="CX257" s="26"/>
      <c r="CY257" s="26"/>
      <c r="CZ257" s="26"/>
      <c r="DA257" s="26"/>
      <c r="DB257" s="26"/>
      <c r="DC257" s="26"/>
      <c r="DD257" s="30" t="e">
        <f t="shared" ref="DD257:DD511" si="313">CN257</f>
        <v>#N/A</v>
      </c>
      <c r="DE257" s="31">
        <f t="shared" ref="DE257:DE511" si="314">K257</f>
        <v>150</v>
      </c>
      <c r="DF257" s="30" t="e">
        <f t="shared" ref="DF257:DF511" si="315">SUM(DD257:DE257)*CM257</f>
        <v>#N/A</v>
      </c>
      <c r="DG257" s="32" t="e">
        <f t="shared" ref="DG257:DG511" si="316">1-DD257/DE257</f>
        <v>#N/A</v>
      </c>
      <c r="DH257" s="33" t="s">
        <v>143</v>
      </c>
      <c r="DI257" s="34"/>
      <c r="DJ257" s="35"/>
      <c r="DK257" s="16" t="s">
        <v>144</v>
      </c>
      <c r="DL257" s="16"/>
    </row>
    <row r="258" spans="1:116" ht="15.75" hidden="1" customHeight="1" x14ac:dyDescent="0.25">
      <c r="A258" s="1" t="s">
        <v>296</v>
      </c>
      <c r="B258" s="15">
        <v>493</v>
      </c>
      <c r="C258" s="15" t="s">
        <v>146</v>
      </c>
      <c r="D258" s="16" t="s">
        <v>439</v>
      </c>
      <c r="E258" s="16">
        <v>-8.0515810000000005</v>
      </c>
      <c r="F258" s="16">
        <v>-34.871881000000002</v>
      </c>
      <c r="G258" s="16" t="s">
        <v>160</v>
      </c>
      <c r="H258" s="16" t="s">
        <v>136</v>
      </c>
      <c r="I258" s="16" t="s">
        <v>135</v>
      </c>
      <c r="J258" s="16" t="s">
        <v>137</v>
      </c>
      <c r="K258" s="16">
        <v>150</v>
      </c>
      <c r="L258" s="16" t="s">
        <v>138</v>
      </c>
      <c r="M258" s="16">
        <v>0</v>
      </c>
      <c r="N258" s="16"/>
      <c r="O258" s="16">
        <v>3</v>
      </c>
      <c r="P258" s="17"/>
      <c r="Q258" s="17"/>
      <c r="R258" s="16"/>
      <c r="S258" s="16"/>
      <c r="T258" s="16"/>
      <c r="U258" s="17"/>
      <c r="V258" s="16">
        <v>13.73</v>
      </c>
      <c r="W258" s="16"/>
      <c r="X258" s="16"/>
      <c r="Y258" s="16">
        <v>0</v>
      </c>
      <c r="Z258" s="16">
        <v>0</v>
      </c>
      <c r="AA258" s="16" t="s">
        <v>139</v>
      </c>
      <c r="AB258" s="16" t="s">
        <v>140</v>
      </c>
      <c r="AC258" s="16" t="s">
        <v>440</v>
      </c>
      <c r="AD258" s="16">
        <v>10.99</v>
      </c>
      <c r="AE258" s="16">
        <v>1</v>
      </c>
      <c r="AF258" s="16">
        <v>7.72</v>
      </c>
      <c r="AG258" s="16">
        <v>3.02</v>
      </c>
      <c r="AH258" s="16"/>
      <c r="AI258" s="16"/>
      <c r="AJ258" s="16"/>
      <c r="AK258" s="16"/>
      <c r="AL258" s="16"/>
      <c r="AM258" s="16">
        <v>0</v>
      </c>
      <c r="AN258" s="16"/>
      <c r="AO258" s="16">
        <v>0</v>
      </c>
      <c r="AP258" s="16">
        <v>0</v>
      </c>
      <c r="AQ258" s="16">
        <v>0</v>
      </c>
      <c r="AR258" s="17" t="s">
        <v>136</v>
      </c>
      <c r="AS258" s="19">
        <f t="shared" si="295"/>
        <v>0</v>
      </c>
      <c r="AT258" s="19"/>
      <c r="AU258" s="19">
        <f>VLOOKUP(G258,ABNT5101!$I$3:$J$9,2)</f>
        <v>10</v>
      </c>
      <c r="AV258" s="19">
        <f>VLOOKUP(G258,ABNT5101!$I$3:$M$9,5)</f>
        <v>0.18</v>
      </c>
      <c r="AW258" s="17" t="str">
        <f>_xlfn.XLOOKUP(G258,ABNT5101!I:I,ABNT5101!L:L)</f>
        <v>-</v>
      </c>
      <c r="AX258" s="17">
        <f>_xlfn.XLOOKUP(G258,ABNT5101!$I:$I,ABNT5101!M:M)</f>
        <v>0.18</v>
      </c>
      <c r="AY258" s="17" t="str">
        <f>_xlfn.XLOOKUP(G258,ABNT5101!$I:$I,ABNT5101!N:N)</f>
        <v>-</v>
      </c>
      <c r="AZ258" s="17">
        <f>_xlfn.XLOOKUP(G258,ABNT5101!$I:$I,ABNT5101!O:O)</f>
        <v>16</v>
      </c>
      <c r="BA258" s="20" t="str">
        <f t="shared" si="296"/>
        <v>NÃO ATENDE</v>
      </c>
      <c r="BB258" s="21">
        <f t="shared" ref="BB258:BC258" si="317">BE258/AU258-1</f>
        <v>-1</v>
      </c>
      <c r="BC258" s="21">
        <f t="shared" si="317"/>
        <v>-1</v>
      </c>
      <c r="BD258" s="21" t="str">
        <f t="shared" si="298"/>
        <v>-</v>
      </c>
      <c r="BE258" s="22"/>
      <c r="BF258" s="22"/>
      <c r="BG258" s="22"/>
      <c r="BH258" s="22"/>
      <c r="BI258" s="23"/>
      <c r="BJ258" s="22"/>
      <c r="BK258" s="20" t="str">
        <f t="shared" si="299"/>
        <v>NÃO ATENDE</v>
      </c>
      <c r="BL258" s="20" t="str">
        <f t="shared" si="300"/>
        <v>NÃO ATENDE</v>
      </c>
      <c r="BM258" s="20" t="str">
        <f t="shared" si="301"/>
        <v>NÃO ATENDE</v>
      </c>
      <c r="BN258" s="20" t="str">
        <f t="shared" si="302"/>
        <v>ATENDE</v>
      </c>
      <c r="BO258" s="24" t="str">
        <f t="shared" si="303"/>
        <v>C4</v>
      </c>
      <c r="BP258" s="24" t="str">
        <f t="shared" si="80"/>
        <v>P6</v>
      </c>
      <c r="BQ258" s="25">
        <f t="shared" si="304"/>
        <v>-1</v>
      </c>
      <c r="BR258" s="22"/>
      <c r="BS258" s="22"/>
      <c r="BT258" s="24">
        <f>IF(BP258="-","-",_xlfn.XLOOKUP(BP258,ABNT5101!$B$4:$B$9,ABNT5101!$C$4:$C$9))</f>
        <v>3</v>
      </c>
      <c r="BU258" s="24">
        <f>IF(BP258="-","-",_xlfn.XLOOKUP(BP258,ABNT5101!$B$4:$B$9,ABNT5101!$D$4:$D$9))</f>
        <v>0.6</v>
      </c>
      <c r="BV258" s="20" t="str">
        <f t="shared" si="305"/>
        <v>NÃO ATENDE</v>
      </c>
      <c r="BW258" s="20" t="str">
        <f t="shared" si="306"/>
        <v>NÃO ATENDE</v>
      </c>
      <c r="BX258" s="20" t="str">
        <f t="shared" si="307"/>
        <v>NÃO ATENDE</v>
      </c>
      <c r="BY258" s="24" t="s">
        <v>136</v>
      </c>
      <c r="BZ258" s="25" t="e">
        <f t="shared" si="308"/>
        <v>#VALUE!</v>
      </c>
      <c r="CA258" s="24"/>
      <c r="CB258" s="24"/>
      <c r="CC258" s="20" t="str">
        <f>IF(BY258="-","-",_xlfn.XLOOKUP(BY258,ABNT5101!$B$4:$B$9,ABNT5101!$C$4:$C$9))</f>
        <v>-</v>
      </c>
      <c r="CD258" s="24" t="str">
        <f>IF(BY258="-","-",_xlfn.XLOOKUP(BY258,ABNT5101!$B$4:$B$9,ABNT5101!$D$4:$D$9))</f>
        <v>-</v>
      </c>
      <c r="CE258" s="20" t="str">
        <f t="shared" si="309"/>
        <v>-</v>
      </c>
      <c r="CF258" s="20" t="str">
        <f t="shared" si="310"/>
        <v>-</v>
      </c>
      <c r="CG258" s="20" t="str">
        <f t="shared" si="311"/>
        <v>-</v>
      </c>
      <c r="CH258" s="26" t="e">
        <f>_xlfn.XLOOKUP(CI258,'Banco de dados'!$B:$B,'Banco de dados'!$D:$D)</f>
        <v>#N/A</v>
      </c>
      <c r="CI258" s="27"/>
      <c r="CJ258" s="26" t="e">
        <f>_xlfn.XLOOKUP(CI258,'Banco de dados'!$B:$B,'Banco de dados'!$E:$E)</f>
        <v>#N/A</v>
      </c>
      <c r="CK258" s="26"/>
      <c r="CL258" s="26" t="e">
        <f>IF(CK258="-","-",_xlfn.XLOOKUP(CK258,'Banco de dados'!$B:$B,'Banco de dados'!$E:$E))</f>
        <v>#N/A</v>
      </c>
      <c r="CM258" s="28">
        <f t="shared" si="312"/>
        <v>1</v>
      </c>
      <c r="CN258" s="26" t="e">
        <f>_xlfn.XLOOKUP(CI258,'Banco de dados'!$B:$B,'Banco de dados'!$H:$H)</f>
        <v>#N/A</v>
      </c>
      <c r="CO258" s="26" t="e">
        <f t="array" aca="1" ref="CO258" ca="1">_xludf.XLOOKUP(CK258,'Banco de dados'!$B:$B,'Banco de dados'!$H:$H)</f>
        <v>#NAME?</v>
      </c>
      <c r="CP258" s="26" t="e">
        <f t="array" aca="1" ref="CP258" ca="1">_xludf.XLOOKUP(CI258,'Banco de dados'!$B:$B,'Banco de dados'!$F:$F)</f>
        <v>#NAME?</v>
      </c>
      <c r="CQ258" s="26" t="e">
        <f t="array" aca="1" ref="CQ258" ca="1">_xludf.XLOOKUP(CK258,'Banco de dados'!$B:$B,'Banco de dados'!$F:$F)</f>
        <v>#NAME?</v>
      </c>
      <c r="CR258" s="27">
        <v>533</v>
      </c>
      <c r="CS258" s="27"/>
      <c r="CT258" s="26" t="str">
        <f>IF(AG258=0.5,"Suporte",IF(AND(AG258&gt;='Braços de IP'!$B$9,AG258&lt;='Braços de IP'!$D$9),'Braços de IP'!$E$9,IF(AND(AG258&gt;='Braços de IP'!$B$10,AG258&lt;='Braços de IP'!$D$10),'Braços de IP'!$E$10,IF(AND(AG258&gt;='Braços de IP'!$B$11,AG258&lt;='Braços de IP'!$D$11),'Braços de IP'!$E$11,IF(AND(AG258&gt;='Braços de IP'!$B$12,AG258&lt;='Braços de IP'!$D$12),'Braços de IP'!$E$12,IF(AND(AG258&gt;='Braços de IP'!$B$13,AG258&lt;='Braços de IP'!$D$13),'Braços de IP'!$E$13,IF(AND(AG258&gt;='Braços de IP'!$B$14,AG258&lt;='Braços de IP'!$D$14),'Braços de IP'!$E$14,"ERRO")))))))</f>
        <v>Longo I</v>
      </c>
      <c r="CU258" s="27"/>
      <c r="CV258" s="26" t="str">
        <f>IF($CU258="","",VLOOKUP($CU258,'Braços de IP'!$E$9:$I$15,2,0))</f>
        <v/>
      </c>
      <c r="CW258" s="29" t="str">
        <f>IF($CU258="","",VLOOKUP($CU258,'Braços de IP'!$E$9:$I$15,5,0))</f>
        <v/>
      </c>
      <c r="CX258" s="26"/>
      <c r="CY258" s="26"/>
      <c r="CZ258" s="26"/>
      <c r="DA258" s="26"/>
      <c r="DB258" s="26"/>
      <c r="DC258" s="26"/>
      <c r="DD258" s="30" t="e">
        <f t="shared" si="313"/>
        <v>#N/A</v>
      </c>
      <c r="DE258" s="31">
        <f t="shared" si="314"/>
        <v>150</v>
      </c>
      <c r="DF258" s="30" t="e">
        <f t="shared" si="315"/>
        <v>#N/A</v>
      </c>
      <c r="DG258" s="32" t="e">
        <f t="shared" si="316"/>
        <v>#N/A</v>
      </c>
      <c r="DH258" s="33" t="s">
        <v>143</v>
      </c>
      <c r="DI258" s="34"/>
      <c r="DJ258" s="35"/>
      <c r="DK258" s="16" t="s">
        <v>144</v>
      </c>
      <c r="DL258" s="16"/>
    </row>
    <row r="259" spans="1:116" ht="15.75" hidden="1" customHeight="1" x14ac:dyDescent="0.25">
      <c r="A259" s="1" t="s">
        <v>296</v>
      </c>
      <c r="B259" s="15">
        <v>493</v>
      </c>
      <c r="C259" s="15" t="s">
        <v>146</v>
      </c>
      <c r="D259" s="16" t="s">
        <v>439</v>
      </c>
      <c r="E259" s="16">
        <v>-8.0515810000000005</v>
      </c>
      <c r="F259" s="16">
        <v>-34.871881000000002</v>
      </c>
      <c r="G259" s="16" t="s">
        <v>160</v>
      </c>
      <c r="H259" s="16" t="s">
        <v>136</v>
      </c>
      <c r="I259" s="16" t="s">
        <v>135</v>
      </c>
      <c r="J259" s="16" t="s">
        <v>137</v>
      </c>
      <c r="K259" s="16">
        <v>150</v>
      </c>
      <c r="L259" s="16" t="s">
        <v>138</v>
      </c>
      <c r="M259" s="16">
        <v>0</v>
      </c>
      <c r="N259" s="16"/>
      <c r="O259" s="16">
        <v>3</v>
      </c>
      <c r="P259" s="17"/>
      <c r="Q259" s="17"/>
      <c r="R259" s="16"/>
      <c r="S259" s="16"/>
      <c r="T259" s="16"/>
      <c r="U259" s="17"/>
      <c r="V259" s="16">
        <v>13.73</v>
      </c>
      <c r="W259" s="16"/>
      <c r="X259" s="16"/>
      <c r="Y259" s="16">
        <v>0</v>
      </c>
      <c r="Z259" s="16">
        <v>0</v>
      </c>
      <c r="AA259" s="16" t="s">
        <v>139</v>
      </c>
      <c r="AB259" s="16" t="s">
        <v>140</v>
      </c>
      <c r="AC259" s="16" t="s">
        <v>440</v>
      </c>
      <c r="AD259" s="16">
        <v>10.99</v>
      </c>
      <c r="AE259" s="16">
        <v>1</v>
      </c>
      <c r="AF259" s="16">
        <v>7.72</v>
      </c>
      <c r="AG259" s="16">
        <v>3.02</v>
      </c>
      <c r="AH259" s="16"/>
      <c r="AI259" s="16"/>
      <c r="AJ259" s="16"/>
      <c r="AK259" s="16"/>
      <c r="AL259" s="16"/>
      <c r="AM259" s="16">
        <v>0</v>
      </c>
      <c r="AN259" s="16"/>
      <c r="AO259" s="16">
        <v>0</v>
      </c>
      <c r="AP259" s="16">
        <v>0</v>
      </c>
      <c r="AQ259" s="16">
        <v>0</v>
      </c>
      <c r="AR259" s="17" t="s">
        <v>136</v>
      </c>
      <c r="AS259" s="19">
        <f t="shared" si="295"/>
        <v>0</v>
      </c>
      <c r="AT259" s="19"/>
      <c r="AU259" s="19">
        <f>VLOOKUP(G259,ABNT5101!$I$3:$J$9,2)</f>
        <v>10</v>
      </c>
      <c r="AV259" s="19">
        <f>VLOOKUP(G259,ABNT5101!$I$3:$M$9,5)</f>
        <v>0.18</v>
      </c>
      <c r="AW259" s="17" t="str">
        <f>_xlfn.XLOOKUP(G259,ABNT5101!I:I,ABNT5101!L:L)</f>
        <v>-</v>
      </c>
      <c r="AX259" s="17">
        <f>_xlfn.XLOOKUP(G259,ABNT5101!$I:$I,ABNT5101!M:M)</f>
        <v>0.18</v>
      </c>
      <c r="AY259" s="17" t="str">
        <f>_xlfn.XLOOKUP(G259,ABNT5101!$I:$I,ABNT5101!N:N)</f>
        <v>-</v>
      </c>
      <c r="AZ259" s="17">
        <f>_xlfn.XLOOKUP(G259,ABNT5101!$I:$I,ABNT5101!O:O)</f>
        <v>16</v>
      </c>
      <c r="BA259" s="20" t="str">
        <f t="shared" si="296"/>
        <v>NÃO ATENDE</v>
      </c>
      <c r="BB259" s="21">
        <f t="shared" ref="BB259:BC259" si="318">BE259/AU259-1</f>
        <v>-1</v>
      </c>
      <c r="BC259" s="21">
        <f t="shared" si="318"/>
        <v>-1</v>
      </c>
      <c r="BD259" s="21" t="str">
        <f t="shared" si="298"/>
        <v>-</v>
      </c>
      <c r="BE259" s="22"/>
      <c r="BF259" s="22"/>
      <c r="BG259" s="22"/>
      <c r="BH259" s="22"/>
      <c r="BI259" s="23"/>
      <c r="BJ259" s="22"/>
      <c r="BK259" s="20" t="str">
        <f t="shared" si="299"/>
        <v>NÃO ATENDE</v>
      </c>
      <c r="BL259" s="20" t="str">
        <f t="shared" si="300"/>
        <v>NÃO ATENDE</v>
      </c>
      <c r="BM259" s="20" t="str">
        <f t="shared" si="301"/>
        <v>NÃO ATENDE</v>
      </c>
      <c r="BN259" s="20" t="str">
        <f t="shared" si="302"/>
        <v>ATENDE</v>
      </c>
      <c r="BO259" s="24" t="str">
        <f t="shared" si="303"/>
        <v>C4</v>
      </c>
      <c r="BP259" s="24" t="str">
        <f t="shared" si="80"/>
        <v>P6</v>
      </c>
      <c r="BQ259" s="25">
        <f t="shared" si="304"/>
        <v>-1</v>
      </c>
      <c r="BR259" s="22"/>
      <c r="BS259" s="22"/>
      <c r="BT259" s="24">
        <f>IF(BP259="-","-",_xlfn.XLOOKUP(BP259,ABNT5101!$B$4:$B$9,ABNT5101!$C$4:$C$9))</f>
        <v>3</v>
      </c>
      <c r="BU259" s="24">
        <f>IF(BP259="-","-",_xlfn.XLOOKUP(BP259,ABNT5101!$B$4:$B$9,ABNT5101!$D$4:$D$9))</f>
        <v>0.6</v>
      </c>
      <c r="BV259" s="20" t="str">
        <f t="shared" si="305"/>
        <v>NÃO ATENDE</v>
      </c>
      <c r="BW259" s="20" t="str">
        <f t="shared" si="306"/>
        <v>NÃO ATENDE</v>
      </c>
      <c r="BX259" s="20" t="str">
        <f t="shared" si="307"/>
        <v>NÃO ATENDE</v>
      </c>
      <c r="BY259" s="24" t="s">
        <v>136</v>
      </c>
      <c r="BZ259" s="25" t="e">
        <f t="shared" si="308"/>
        <v>#VALUE!</v>
      </c>
      <c r="CA259" s="24"/>
      <c r="CB259" s="24"/>
      <c r="CC259" s="20" t="str">
        <f>IF(BY259="-","-",_xlfn.XLOOKUP(BY259,ABNT5101!$B$4:$B$9,ABNT5101!$C$4:$C$9))</f>
        <v>-</v>
      </c>
      <c r="CD259" s="24" t="str">
        <f>IF(BY259="-","-",_xlfn.XLOOKUP(BY259,ABNT5101!$B$4:$B$9,ABNT5101!$D$4:$D$9))</f>
        <v>-</v>
      </c>
      <c r="CE259" s="20" t="str">
        <f t="shared" si="309"/>
        <v>-</v>
      </c>
      <c r="CF259" s="20" t="str">
        <f t="shared" si="310"/>
        <v>-</v>
      </c>
      <c r="CG259" s="20" t="str">
        <f t="shared" si="311"/>
        <v>-</v>
      </c>
      <c r="CH259" s="26" t="e">
        <f>_xlfn.XLOOKUP(CI259,'Banco de dados'!$B:$B,'Banco de dados'!$D:$D)</f>
        <v>#N/A</v>
      </c>
      <c r="CI259" s="27"/>
      <c r="CJ259" s="26" t="e">
        <f>_xlfn.XLOOKUP(CI259,'Banco de dados'!$B:$B,'Banco de dados'!$E:$E)</f>
        <v>#N/A</v>
      </c>
      <c r="CK259" s="26"/>
      <c r="CL259" s="26" t="e">
        <f>IF(CK259="-","-",_xlfn.XLOOKUP(CK259,'Banco de dados'!$B:$B,'Banco de dados'!$E:$E))</f>
        <v>#N/A</v>
      </c>
      <c r="CM259" s="28">
        <f t="shared" si="312"/>
        <v>1</v>
      </c>
      <c r="CN259" s="26" t="e">
        <f>_xlfn.XLOOKUP(CI259,'Banco de dados'!$B:$B,'Banco de dados'!$H:$H)</f>
        <v>#N/A</v>
      </c>
      <c r="CO259" s="26" t="e">
        <f t="array" aca="1" ref="CO259" ca="1">_xludf.XLOOKUP(CK259,'Banco de dados'!$B:$B,'Banco de dados'!$H:$H)</f>
        <v>#NAME?</v>
      </c>
      <c r="CP259" s="26" t="e">
        <f t="array" aca="1" ref="CP259" ca="1">_xludf.XLOOKUP(CI259,'Banco de dados'!$B:$B,'Banco de dados'!$F:$F)</f>
        <v>#NAME?</v>
      </c>
      <c r="CQ259" s="26" t="e">
        <f t="array" aca="1" ref="CQ259" ca="1">_xludf.XLOOKUP(CK259,'Banco de dados'!$B:$B,'Banco de dados'!$F:$F)</f>
        <v>#NAME?</v>
      </c>
      <c r="CR259" s="27">
        <v>534</v>
      </c>
      <c r="CS259" s="27"/>
      <c r="CT259" s="26" t="str">
        <f>IF(AG259=0.5,"Suporte",IF(AND(AG259&gt;='Braços de IP'!$B$9,AG259&lt;='Braços de IP'!$D$9),'Braços de IP'!$E$9,IF(AND(AG259&gt;='Braços de IP'!$B$10,AG259&lt;='Braços de IP'!$D$10),'Braços de IP'!$E$10,IF(AND(AG259&gt;='Braços de IP'!$B$11,AG259&lt;='Braços de IP'!$D$11),'Braços de IP'!$E$11,IF(AND(AG259&gt;='Braços de IP'!$B$12,AG259&lt;='Braços de IP'!$D$12),'Braços de IP'!$E$12,IF(AND(AG259&gt;='Braços de IP'!$B$13,AG259&lt;='Braços de IP'!$D$13),'Braços de IP'!$E$13,IF(AND(AG259&gt;='Braços de IP'!$B$14,AG259&lt;='Braços de IP'!$D$14),'Braços de IP'!$E$14,"ERRO")))))))</f>
        <v>Longo I</v>
      </c>
      <c r="CU259" s="27"/>
      <c r="CV259" s="26" t="str">
        <f>IF($CU259="","",VLOOKUP($CU259,'Braços de IP'!$E$9:$I$15,2,0))</f>
        <v/>
      </c>
      <c r="CW259" s="29" t="str">
        <f>IF($CU259="","",VLOOKUP($CU259,'Braços de IP'!$E$9:$I$15,5,0))</f>
        <v/>
      </c>
      <c r="CX259" s="26"/>
      <c r="CY259" s="26"/>
      <c r="CZ259" s="26"/>
      <c r="DA259" s="26"/>
      <c r="DB259" s="26"/>
      <c r="DC259" s="26"/>
      <c r="DD259" s="30" t="e">
        <f t="shared" si="313"/>
        <v>#N/A</v>
      </c>
      <c r="DE259" s="31">
        <f t="shared" si="314"/>
        <v>150</v>
      </c>
      <c r="DF259" s="30" t="e">
        <f t="shared" si="315"/>
        <v>#N/A</v>
      </c>
      <c r="DG259" s="32" t="e">
        <f t="shared" si="316"/>
        <v>#N/A</v>
      </c>
      <c r="DH259" s="33" t="s">
        <v>143</v>
      </c>
      <c r="DI259" s="34"/>
      <c r="DJ259" s="35"/>
      <c r="DK259" s="16" t="s">
        <v>144</v>
      </c>
      <c r="DL259" s="16"/>
    </row>
    <row r="260" spans="1:116" ht="15.75" hidden="1" customHeight="1" x14ac:dyDescent="0.25">
      <c r="A260" s="1" t="s">
        <v>274</v>
      </c>
      <c r="B260" s="15">
        <v>494</v>
      </c>
      <c r="C260" s="15" t="s">
        <v>146</v>
      </c>
      <c r="D260" s="16" t="s">
        <v>441</v>
      </c>
      <c r="E260" s="16">
        <v>-8.0523140000000009</v>
      </c>
      <c r="F260" s="16">
        <v>-34.876389000000003</v>
      </c>
      <c r="G260" s="16" t="s">
        <v>153</v>
      </c>
      <c r="H260" s="16" t="s">
        <v>136</v>
      </c>
      <c r="I260" s="16" t="s">
        <v>135</v>
      </c>
      <c r="J260" s="16" t="s">
        <v>137</v>
      </c>
      <c r="K260" s="16">
        <v>90</v>
      </c>
      <c r="L260" s="16" t="s">
        <v>138</v>
      </c>
      <c r="M260" s="16">
        <v>0</v>
      </c>
      <c r="N260" s="16"/>
      <c r="O260" s="16">
        <v>2</v>
      </c>
      <c r="P260" s="17"/>
      <c r="Q260" s="17"/>
      <c r="R260" s="16"/>
      <c r="S260" s="16"/>
      <c r="T260" s="16"/>
      <c r="U260" s="17"/>
      <c r="V260" s="16">
        <v>0</v>
      </c>
      <c r="W260" s="16"/>
      <c r="X260" s="16"/>
      <c r="Y260" s="16">
        <v>0</v>
      </c>
      <c r="Z260" s="16">
        <v>0</v>
      </c>
      <c r="AA260" s="16" t="s">
        <v>139</v>
      </c>
      <c r="AB260" s="16" t="s">
        <v>140</v>
      </c>
      <c r="AC260" s="16">
        <v>24.68</v>
      </c>
      <c r="AD260" s="16">
        <v>5.78</v>
      </c>
      <c r="AE260" s="16">
        <v>1</v>
      </c>
      <c r="AF260" s="16">
        <v>0.83</v>
      </c>
      <c r="AG260" s="16">
        <v>2.52</v>
      </c>
      <c r="AH260" s="16"/>
      <c r="AI260" s="16"/>
      <c r="AJ260" s="16"/>
      <c r="AK260" s="16"/>
      <c r="AL260" s="16"/>
      <c r="AM260" s="16">
        <v>0</v>
      </c>
      <c r="AN260" s="16"/>
      <c r="AO260" s="16">
        <v>0</v>
      </c>
      <c r="AP260" s="16">
        <v>0</v>
      </c>
      <c r="AQ260" s="16">
        <v>0</v>
      </c>
      <c r="AR260" s="17" t="s">
        <v>136</v>
      </c>
      <c r="AS260" s="19">
        <f t="shared" si="295"/>
        <v>0</v>
      </c>
      <c r="AT260" s="19"/>
      <c r="AU260" s="19">
        <f>VLOOKUP(G260,ABNT5101!$I$3:$J$9,2)</f>
        <v>15</v>
      </c>
      <c r="AV260" s="19">
        <f>VLOOKUP(G260,ABNT5101!$I$3:$M$9,5)</f>
        <v>0.18</v>
      </c>
      <c r="AW260" s="17" t="str">
        <f>_xlfn.XLOOKUP(G260,ABNT5101!I:I,ABNT5101!L:L)</f>
        <v>-</v>
      </c>
      <c r="AX260" s="17">
        <f>_xlfn.XLOOKUP(G260,ABNT5101!$I:$I,ABNT5101!M:M)</f>
        <v>0.18</v>
      </c>
      <c r="AY260" s="17" t="str">
        <f>_xlfn.XLOOKUP(G260,ABNT5101!$I:$I,ABNT5101!N:N)</f>
        <v>-</v>
      </c>
      <c r="AZ260" s="17">
        <f>_xlfn.XLOOKUP(G260,ABNT5101!$I:$I,ABNT5101!O:O)</f>
        <v>15</v>
      </c>
      <c r="BA260" s="20" t="str">
        <f t="shared" si="296"/>
        <v>NÃO ATENDE</v>
      </c>
      <c r="BB260" s="21">
        <f t="shared" ref="BB260:BC260" si="319">BE260/AU260-1</f>
        <v>-1</v>
      </c>
      <c r="BC260" s="21">
        <f t="shared" si="319"/>
        <v>-1</v>
      </c>
      <c r="BD260" s="21" t="str">
        <f t="shared" si="298"/>
        <v>-</v>
      </c>
      <c r="BE260" s="22"/>
      <c r="BF260" s="22"/>
      <c r="BG260" s="22"/>
      <c r="BH260" s="22"/>
      <c r="BI260" s="23"/>
      <c r="BJ260" s="22"/>
      <c r="BK260" s="20" t="str">
        <f t="shared" si="299"/>
        <v>NÃO ATENDE</v>
      </c>
      <c r="BL260" s="20" t="str">
        <f t="shared" si="300"/>
        <v>NÃO ATENDE</v>
      </c>
      <c r="BM260" s="20" t="str">
        <f t="shared" si="301"/>
        <v>NÃO ATENDE</v>
      </c>
      <c r="BN260" s="20" t="str">
        <f t="shared" si="302"/>
        <v>ATENDE</v>
      </c>
      <c r="BO260" s="24" t="str">
        <f t="shared" si="303"/>
        <v>C3</v>
      </c>
      <c r="BP260" s="24" t="str">
        <f t="shared" si="80"/>
        <v>P6</v>
      </c>
      <c r="BQ260" s="25">
        <f t="shared" si="304"/>
        <v>-1</v>
      </c>
      <c r="BR260" s="22"/>
      <c r="BS260" s="22"/>
      <c r="BT260" s="24">
        <f>IF(BP260="-","-",_xlfn.XLOOKUP(BP260,ABNT5101!$B$4:$B$9,ABNT5101!$C$4:$C$9))</f>
        <v>3</v>
      </c>
      <c r="BU260" s="24">
        <f>IF(BP260="-","-",_xlfn.XLOOKUP(BP260,ABNT5101!$B$4:$B$9,ABNT5101!$D$4:$D$9))</f>
        <v>0.6</v>
      </c>
      <c r="BV260" s="20" t="str">
        <f t="shared" si="305"/>
        <v>NÃO ATENDE</v>
      </c>
      <c r="BW260" s="20" t="str">
        <f t="shared" si="306"/>
        <v>NÃO ATENDE</v>
      </c>
      <c r="BX260" s="20" t="str">
        <f t="shared" si="307"/>
        <v>NÃO ATENDE</v>
      </c>
      <c r="BY260" s="24" t="s">
        <v>136</v>
      </c>
      <c r="BZ260" s="25" t="e">
        <f t="shared" si="308"/>
        <v>#VALUE!</v>
      </c>
      <c r="CA260" s="24"/>
      <c r="CB260" s="24"/>
      <c r="CC260" s="20" t="str">
        <f>IF(BY260="-","-",_xlfn.XLOOKUP(BY260,ABNT5101!$B$4:$B$9,ABNT5101!$C$4:$C$9))</f>
        <v>-</v>
      </c>
      <c r="CD260" s="24" t="str">
        <f>IF(BY260="-","-",_xlfn.XLOOKUP(BY260,ABNT5101!$B$4:$B$9,ABNT5101!$D$4:$D$9))</f>
        <v>-</v>
      </c>
      <c r="CE260" s="20" t="str">
        <f t="shared" si="309"/>
        <v>-</v>
      </c>
      <c r="CF260" s="20" t="str">
        <f t="shared" si="310"/>
        <v>-</v>
      </c>
      <c r="CG260" s="20" t="str">
        <f t="shared" si="311"/>
        <v>-</v>
      </c>
      <c r="CH260" s="26" t="e">
        <f>_xlfn.XLOOKUP(CI260,'Banco de dados'!$B:$B,'Banco de dados'!$D:$D)</f>
        <v>#N/A</v>
      </c>
      <c r="CI260" s="27"/>
      <c r="CJ260" s="26" t="e">
        <f>_xlfn.XLOOKUP(CI260,'Banco de dados'!$B:$B,'Banco de dados'!$E:$E)</f>
        <v>#N/A</v>
      </c>
      <c r="CK260" s="26"/>
      <c r="CL260" s="26" t="e">
        <f>IF(CK260="-","-",_xlfn.XLOOKUP(CK260,'Banco de dados'!$B:$B,'Banco de dados'!$E:$E))</f>
        <v>#N/A</v>
      </c>
      <c r="CM260" s="28">
        <f t="shared" si="312"/>
        <v>1</v>
      </c>
      <c r="CN260" s="26" t="e">
        <f>_xlfn.XLOOKUP(CI260,'Banco de dados'!$B:$B,'Banco de dados'!$H:$H)</f>
        <v>#N/A</v>
      </c>
      <c r="CO260" s="26" t="e">
        <f t="array" aca="1" ref="CO260" ca="1">_xludf.XLOOKUP(CK260,'Banco de dados'!$B:$B,'Banco de dados'!$H:$H)</f>
        <v>#NAME?</v>
      </c>
      <c r="CP260" s="26" t="e">
        <f t="array" aca="1" ref="CP260" ca="1">_xludf.XLOOKUP(CI260,'Banco de dados'!$B:$B,'Banco de dados'!$F:$F)</f>
        <v>#NAME?</v>
      </c>
      <c r="CQ260" s="26" t="e">
        <f t="array" aca="1" ref="CQ260" ca="1">_xludf.XLOOKUP(CK260,'Banco de dados'!$B:$B,'Banco de dados'!$F:$F)</f>
        <v>#NAME?</v>
      </c>
      <c r="CR260" s="27">
        <v>535</v>
      </c>
      <c r="CS260" s="27"/>
      <c r="CT260" s="26" t="str">
        <f>IF(AG260=0.5,"Suporte",IF(AND(AG260&gt;='Braços de IP'!$B$9,AG260&lt;='Braços de IP'!$D$9),'Braços de IP'!$E$9,IF(AND(AG260&gt;='Braços de IP'!$B$10,AG260&lt;='Braços de IP'!$D$10),'Braços de IP'!$E$10,IF(AND(AG260&gt;='Braços de IP'!$B$11,AG260&lt;='Braços de IP'!$D$11),'Braços de IP'!$E$11,IF(AND(AG260&gt;='Braços de IP'!$B$12,AG260&lt;='Braços de IP'!$D$12),'Braços de IP'!$E$12,IF(AND(AG260&gt;='Braços de IP'!$B$13,AG260&lt;='Braços de IP'!$D$13),'Braços de IP'!$E$13,IF(AND(AG260&gt;='Braços de IP'!$B$14,AG260&lt;='Braços de IP'!$D$14),'Braços de IP'!$E$14,"ERRO")))))))</f>
        <v>Longo I</v>
      </c>
      <c r="CU260" s="27"/>
      <c r="CV260" s="26" t="str">
        <f>IF($CU260="","",VLOOKUP($CU260,'Braços de IP'!$E$9:$I$15,2,0))</f>
        <v/>
      </c>
      <c r="CW260" s="29" t="str">
        <f>IF($CU260="","",VLOOKUP($CU260,'Braços de IP'!$E$9:$I$15,5,0))</f>
        <v/>
      </c>
      <c r="CX260" s="26"/>
      <c r="CY260" s="26"/>
      <c r="CZ260" s="26"/>
      <c r="DA260" s="26"/>
      <c r="DB260" s="26"/>
      <c r="DC260" s="26"/>
      <c r="DD260" s="30" t="e">
        <f t="shared" si="313"/>
        <v>#N/A</v>
      </c>
      <c r="DE260" s="31">
        <f t="shared" si="314"/>
        <v>90</v>
      </c>
      <c r="DF260" s="30" t="e">
        <f t="shared" si="315"/>
        <v>#N/A</v>
      </c>
      <c r="DG260" s="32" t="e">
        <f t="shared" si="316"/>
        <v>#N/A</v>
      </c>
      <c r="DH260" s="33" t="s">
        <v>143</v>
      </c>
      <c r="DI260" s="34"/>
      <c r="DJ260" s="35"/>
      <c r="DK260" s="16" t="s">
        <v>144</v>
      </c>
      <c r="DL260" s="16"/>
    </row>
    <row r="261" spans="1:116" ht="15.75" hidden="1" customHeight="1" x14ac:dyDescent="0.25">
      <c r="A261" s="1" t="s">
        <v>274</v>
      </c>
      <c r="B261" s="15">
        <v>494</v>
      </c>
      <c r="C261" s="15" t="s">
        <v>146</v>
      </c>
      <c r="D261" s="16" t="s">
        <v>441</v>
      </c>
      <c r="E261" s="16">
        <v>-8.0523140000000009</v>
      </c>
      <c r="F261" s="16">
        <v>-34.876389000000003</v>
      </c>
      <c r="G261" s="16" t="s">
        <v>153</v>
      </c>
      <c r="H261" s="16" t="s">
        <v>136</v>
      </c>
      <c r="I261" s="16" t="s">
        <v>135</v>
      </c>
      <c r="J261" s="16" t="s">
        <v>137</v>
      </c>
      <c r="K261" s="16">
        <v>90</v>
      </c>
      <c r="L261" s="16" t="s">
        <v>138</v>
      </c>
      <c r="M261" s="16">
        <v>0</v>
      </c>
      <c r="N261" s="16"/>
      <c r="O261" s="16">
        <v>2</v>
      </c>
      <c r="P261" s="17"/>
      <c r="Q261" s="17"/>
      <c r="R261" s="16"/>
      <c r="S261" s="16"/>
      <c r="T261" s="16"/>
      <c r="U261" s="17"/>
      <c r="V261" s="16">
        <v>0</v>
      </c>
      <c r="W261" s="16"/>
      <c r="X261" s="16"/>
      <c r="Y261" s="16">
        <v>0</v>
      </c>
      <c r="Z261" s="16">
        <v>0</v>
      </c>
      <c r="AA261" s="16" t="s">
        <v>139</v>
      </c>
      <c r="AB261" s="16" t="s">
        <v>140</v>
      </c>
      <c r="AC261" s="16">
        <v>24.68</v>
      </c>
      <c r="AD261" s="16">
        <v>5.78</v>
      </c>
      <c r="AE261" s="16">
        <v>1</v>
      </c>
      <c r="AF261" s="16">
        <v>0.83</v>
      </c>
      <c r="AG261" s="16">
        <v>2.52</v>
      </c>
      <c r="AH261" s="16"/>
      <c r="AI261" s="16"/>
      <c r="AJ261" s="16"/>
      <c r="AK261" s="16"/>
      <c r="AL261" s="16"/>
      <c r="AM261" s="16">
        <v>0</v>
      </c>
      <c r="AN261" s="16"/>
      <c r="AO261" s="16">
        <v>0</v>
      </c>
      <c r="AP261" s="16">
        <v>0</v>
      </c>
      <c r="AQ261" s="16">
        <v>0</v>
      </c>
      <c r="AR261" s="17" t="s">
        <v>136</v>
      </c>
      <c r="AS261" s="19">
        <f t="shared" si="295"/>
        <v>0</v>
      </c>
      <c r="AT261" s="19"/>
      <c r="AU261" s="19">
        <f>VLOOKUP(G261,ABNT5101!$I$3:$J$9,2)</f>
        <v>15</v>
      </c>
      <c r="AV261" s="19">
        <f>VLOOKUP(G261,ABNT5101!$I$3:$M$9,5)</f>
        <v>0.18</v>
      </c>
      <c r="AW261" s="17" t="str">
        <f>_xlfn.XLOOKUP(G261,ABNT5101!I:I,ABNT5101!L:L)</f>
        <v>-</v>
      </c>
      <c r="AX261" s="17">
        <f>_xlfn.XLOOKUP(G261,ABNT5101!$I:$I,ABNT5101!M:M)</f>
        <v>0.18</v>
      </c>
      <c r="AY261" s="17" t="str">
        <f>_xlfn.XLOOKUP(G261,ABNT5101!$I:$I,ABNT5101!N:N)</f>
        <v>-</v>
      </c>
      <c r="AZ261" s="17">
        <f>_xlfn.XLOOKUP(G261,ABNT5101!$I:$I,ABNT5101!O:O)</f>
        <v>15</v>
      </c>
      <c r="BA261" s="20" t="str">
        <f t="shared" si="296"/>
        <v>NÃO ATENDE</v>
      </c>
      <c r="BB261" s="21">
        <f t="shared" ref="BB261:BC261" si="320">BE261/AU261-1</f>
        <v>-1</v>
      </c>
      <c r="BC261" s="21">
        <f t="shared" si="320"/>
        <v>-1</v>
      </c>
      <c r="BD261" s="21" t="str">
        <f t="shared" si="298"/>
        <v>-</v>
      </c>
      <c r="BE261" s="22"/>
      <c r="BF261" s="22"/>
      <c r="BG261" s="22"/>
      <c r="BH261" s="22"/>
      <c r="BI261" s="23"/>
      <c r="BJ261" s="22"/>
      <c r="BK261" s="20" t="str">
        <f t="shared" si="299"/>
        <v>NÃO ATENDE</v>
      </c>
      <c r="BL261" s="20" t="str">
        <f t="shared" si="300"/>
        <v>NÃO ATENDE</v>
      </c>
      <c r="BM261" s="20" t="str">
        <f t="shared" si="301"/>
        <v>NÃO ATENDE</v>
      </c>
      <c r="BN261" s="20" t="str">
        <f t="shared" si="302"/>
        <v>ATENDE</v>
      </c>
      <c r="BO261" s="24" t="str">
        <f t="shared" si="303"/>
        <v>C3</v>
      </c>
      <c r="BP261" s="24" t="str">
        <f t="shared" si="80"/>
        <v>P6</v>
      </c>
      <c r="BQ261" s="25">
        <f t="shared" si="304"/>
        <v>-1</v>
      </c>
      <c r="BR261" s="22"/>
      <c r="BS261" s="22"/>
      <c r="BT261" s="24">
        <f>IF(BP261="-","-",_xlfn.XLOOKUP(BP261,ABNT5101!$B$4:$B$9,ABNT5101!$C$4:$C$9))</f>
        <v>3</v>
      </c>
      <c r="BU261" s="24">
        <f>IF(BP261="-","-",_xlfn.XLOOKUP(BP261,ABNT5101!$B$4:$B$9,ABNT5101!$D$4:$D$9))</f>
        <v>0.6</v>
      </c>
      <c r="BV261" s="20" t="str">
        <f t="shared" si="305"/>
        <v>NÃO ATENDE</v>
      </c>
      <c r="BW261" s="20" t="str">
        <f t="shared" si="306"/>
        <v>NÃO ATENDE</v>
      </c>
      <c r="BX261" s="20" t="str">
        <f t="shared" si="307"/>
        <v>NÃO ATENDE</v>
      </c>
      <c r="BY261" s="24" t="s">
        <v>136</v>
      </c>
      <c r="BZ261" s="25" t="e">
        <f t="shared" si="308"/>
        <v>#VALUE!</v>
      </c>
      <c r="CA261" s="24"/>
      <c r="CB261" s="24"/>
      <c r="CC261" s="20" t="str">
        <f>IF(BY261="-","-",_xlfn.XLOOKUP(BY261,ABNT5101!$B$4:$B$9,ABNT5101!$C$4:$C$9))</f>
        <v>-</v>
      </c>
      <c r="CD261" s="24" t="str">
        <f>IF(BY261="-","-",_xlfn.XLOOKUP(BY261,ABNT5101!$B$4:$B$9,ABNT5101!$D$4:$D$9))</f>
        <v>-</v>
      </c>
      <c r="CE261" s="20" t="str">
        <f t="shared" si="309"/>
        <v>-</v>
      </c>
      <c r="CF261" s="20" t="str">
        <f t="shared" si="310"/>
        <v>-</v>
      </c>
      <c r="CG261" s="20" t="str">
        <f t="shared" si="311"/>
        <v>-</v>
      </c>
      <c r="CH261" s="26" t="e">
        <f>_xlfn.XLOOKUP(CI261,'Banco de dados'!$B:$B,'Banco de dados'!$D:$D)</f>
        <v>#N/A</v>
      </c>
      <c r="CI261" s="27"/>
      <c r="CJ261" s="26" t="e">
        <f>_xlfn.XLOOKUP(CI261,'Banco de dados'!$B:$B,'Banco de dados'!$E:$E)</f>
        <v>#N/A</v>
      </c>
      <c r="CK261" s="26"/>
      <c r="CL261" s="26" t="e">
        <f>IF(CK261="-","-",_xlfn.XLOOKUP(CK261,'Banco de dados'!$B:$B,'Banco de dados'!$E:$E))</f>
        <v>#N/A</v>
      </c>
      <c r="CM261" s="28">
        <f t="shared" si="312"/>
        <v>1</v>
      </c>
      <c r="CN261" s="26" t="e">
        <f>_xlfn.XLOOKUP(CI261,'Banco de dados'!$B:$B,'Banco de dados'!$H:$H)</f>
        <v>#N/A</v>
      </c>
      <c r="CO261" s="26" t="e">
        <f t="array" aca="1" ref="CO261" ca="1">_xludf.XLOOKUP(CK261,'Banco de dados'!$B:$B,'Banco de dados'!$H:$H)</f>
        <v>#NAME?</v>
      </c>
      <c r="CP261" s="26" t="e">
        <f t="array" aca="1" ref="CP261" ca="1">_xludf.XLOOKUP(CI261,'Banco de dados'!$B:$B,'Banco de dados'!$F:$F)</f>
        <v>#NAME?</v>
      </c>
      <c r="CQ261" s="26" t="e">
        <f t="array" aca="1" ref="CQ261" ca="1">_xludf.XLOOKUP(CK261,'Banco de dados'!$B:$B,'Banco de dados'!$F:$F)</f>
        <v>#NAME?</v>
      </c>
      <c r="CR261" s="27">
        <v>536</v>
      </c>
      <c r="CS261" s="27"/>
      <c r="CT261" s="26" t="str">
        <f>IF(AG261=0.5,"Suporte",IF(AND(AG261&gt;='Braços de IP'!$B$9,AG261&lt;='Braços de IP'!$D$9),'Braços de IP'!$E$9,IF(AND(AG261&gt;='Braços de IP'!$B$10,AG261&lt;='Braços de IP'!$D$10),'Braços de IP'!$E$10,IF(AND(AG261&gt;='Braços de IP'!$B$11,AG261&lt;='Braços de IP'!$D$11),'Braços de IP'!$E$11,IF(AND(AG261&gt;='Braços de IP'!$B$12,AG261&lt;='Braços de IP'!$D$12),'Braços de IP'!$E$12,IF(AND(AG261&gt;='Braços de IP'!$B$13,AG261&lt;='Braços de IP'!$D$13),'Braços de IP'!$E$13,IF(AND(AG261&gt;='Braços de IP'!$B$14,AG261&lt;='Braços de IP'!$D$14),'Braços de IP'!$E$14,"ERRO")))))))</f>
        <v>Longo I</v>
      </c>
      <c r="CU261" s="27"/>
      <c r="CV261" s="26" t="str">
        <f>IF($CU261="","",VLOOKUP($CU261,'Braços de IP'!$E$9:$I$15,2,0))</f>
        <v/>
      </c>
      <c r="CW261" s="29" t="str">
        <f>IF($CU261="","",VLOOKUP($CU261,'Braços de IP'!$E$9:$I$15,5,0))</f>
        <v/>
      </c>
      <c r="CX261" s="26"/>
      <c r="CY261" s="26"/>
      <c r="CZ261" s="26"/>
      <c r="DA261" s="26"/>
      <c r="DB261" s="26"/>
      <c r="DC261" s="26"/>
      <c r="DD261" s="30" t="e">
        <f t="shared" si="313"/>
        <v>#N/A</v>
      </c>
      <c r="DE261" s="31">
        <f t="shared" si="314"/>
        <v>90</v>
      </c>
      <c r="DF261" s="30" t="e">
        <f t="shared" si="315"/>
        <v>#N/A</v>
      </c>
      <c r="DG261" s="32" t="e">
        <f t="shared" si="316"/>
        <v>#N/A</v>
      </c>
      <c r="DH261" s="33" t="s">
        <v>143</v>
      </c>
      <c r="DI261" s="34"/>
      <c r="DJ261" s="35"/>
      <c r="DK261" s="16" t="s">
        <v>144</v>
      </c>
      <c r="DL261" s="16"/>
    </row>
    <row r="262" spans="1:116" ht="15.75" hidden="1" customHeight="1" x14ac:dyDescent="0.25">
      <c r="A262" s="1" t="s">
        <v>274</v>
      </c>
      <c r="B262" s="15">
        <v>494</v>
      </c>
      <c r="C262" s="15" t="s">
        <v>146</v>
      </c>
      <c r="D262" s="16" t="s">
        <v>441</v>
      </c>
      <c r="E262" s="16">
        <v>-8.0523140000000009</v>
      </c>
      <c r="F262" s="16">
        <v>-34.876389000000003</v>
      </c>
      <c r="G262" s="16" t="s">
        <v>153</v>
      </c>
      <c r="H262" s="16" t="s">
        <v>136</v>
      </c>
      <c r="I262" s="16" t="s">
        <v>135</v>
      </c>
      <c r="J262" s="16" t="s">
        <v>137</v>
      </c>
      <c r="K262" s="16">
        <v>90</v>
      </c>
      <c r="L262" s="16" t="s">
        <v>138</v>
      </c>
      <c r="M262" s="16">
        <v>0</v>
      </c>
      <c r="N262" s="16"/>
      <c r="O262" s="16">
        <v>2</v>
      </c>
      <c r="P262" s="17"/>
      <c r="Q262" s="17"/>
      <c r="R262" s="16"/>
      <c r="S262" s="16"/>
      <c r="T262" s="16"/>
      <c r="U262" s="17"/>
      <c r="V262" s="16">
        <v>0</v>
      </c>
      <c r="W262" s="16"/>
      <c r="X262" s="16"/>
      <c r="Y262" s="16">
        <v>0</v>
      </c>
      <c r="Z262" s="16">
        <v>0</v>
      </c>
      <c r="AA262" s="16" t="s">
        <v>139</v>
      </c>
      <c r="AB262" s="16" t="s">
        <v>140</v>
      </c>
      <c r="AC262" s="16">
        <v>24.68</v>
      </c>
      <c r="AD262" s="16">
        <v>5.78</v>
      </c>
      <c r="AE262" s="16">
        <v>1</v>
      </c>
      <c r="AF262" s="16">
        <v>0.83</v>
      </c>
      <c r="AG262" s="16">
        <v>2.52</v>
      </c>
      <c r="AH262" s="16"/>
      <c r="AI262" s="16"/>
      <c r="AJ262" s="16"/>
      <c r="AK262" s="16"/>
      <c r="AL262" s="16"/>
      <c r="AM262" s="16">
        <v>0</v>
      </c>
      <c r="AN262" s="16"/>
      <c r="AO262" s="16">
        <v>0</v>
      </c>
      <c r="AP262" s="16">
        <v>0</v>
      </c>
      <c r="AQ262" s="16">
        <v>0</v>
      </c>
      <c r="AR262" s="17" t="s">
        <v>136</v>
      </c>
      <c r="AS262" s="19">
        <f t="shared" si="295"/>
        <v>0</v>
      </c>
      <c r="AT262" s="19"/>
      <c r="AU262" s="19">
        <f>VLOOKUP(G262,ABNT5101!$I$3:$J$9,2)</f>
        <v>15</v>
      </c>
      <c r="AV262" s="19">
        <f>VLOOKUP(G262,ABNT5101!$I$3:$M$9,5)</f>
        <v>0.18</v>
      </c>
      <c r="AW262" s="17" t="str">
        <f>_xlfn.XLOOKUP(G262,ABNT5101!I:I,ABNT5101!L:L)</f>
        <v>-</v>
      </c>
      <c r="AX262" s="17">
        <f>_xlfn.XLOOKUP(G262,ABNT5101!$I:$I,ABNT5101!M:M)</f>
        <v>0.18</v>
      </c>
      <c r="AY262" s="17" t="str">
        <f>_xlfn.XLOOKUP(G262,ABNT5101!$I:$I,ABNT5101!N:N)</f>
        <v>-</v>
      </c>
      <c r="AZ262" s="17">
        <f>_xlfn.XLOOKUP(G262,ABNT5101!$I:$I,ABNT5101!O:O)</f>
        <v>15</v>
      </c>
      <c r="BA262" s="20" t="str">
        <f t="shared" si="296"/>
        <v>NÃO ATENDE</v>
      </c>
      <c r="BB262" s="21">
        <f t="shared" ref="BB262:BC262" si="321">BE262/AU262-1</f>
        <v>-1</v>
      </c>
      <c r="BC262" s="21">
        <f t="shared" si="321"/>
        <v>-1</v>
      </c>
      <c r="BD262" s="21" t="str">
        <f t="shared" si="298"/>
        <v>-</v>
      </c>
      <c r="BE262" s="22"/>
      <c r="BF262" s="22"/>
      <c r="BG262" s="22"/>
      <c r="BH262" s="22"/>
      <c r="BI262" s="23"/>
      <c r="BJ262" s="22"/>
      <c r="BK262" s="20" t="str">
        <f t="shared" si="299"/>
        <v>NÃO ATENDE</v>
      </c>
      <c r="BL262" s="20" t="str">
        <f t="shared" si="300"/>
        <v>NÃO ATENDE</v>
      </c>
      <c r="BM262" s="20" t="str">
        <f t="shared" si="301"/>
        <v>NÃO ATENDE</v>
      </c>
      <c r="BN262" s="20" t="str">
        <f t="shared" si="302"/>
        <v>ATENDE</v>
      </c>
      <c r="BO262" s="24" t="str">
        <f t="shared" si="303"/>
        <v>C3</v>
      </c>
      <c r="BP262" s="24" t="str">
        <f t="shared" si="80"/>
        <v>P6</v>
      </c>
      <c r="BQ262" s="25">
        <f t="shared" si="304"/>
        <v>-1</v>
      </c>
      <c r="BR262" s="22"/>
      <c r="BS262" s="22"/>
      <c r="BT262" s="24">
        <f>IF(BP262="-","-",_xlfn.XLOOKUP(BP262,ABNT5101!$B$4:$B$9,ABNT5101!$C$4:$C$9))</f>
        <v>3</v>
      </c>
      <c r="BU262" s="24">
        <f>IF(BP262="-","-",_xlfn.XLOOKUP(BP262,ABNT5101!$B$4:$B$9,ABNT5101!$D$4:$D$9))</f>
        <v>0.6</v>
      </c>
      <c r="BV262" s="20" t="str">
        <f t="shared" si="305"/>
        <v>NÃO ATENDE</v>
      </c>
      <c r="BW262" s="20" t="str">
        <f t="shared" si="306"/>
        <v>NÃO ATENDE</v>
      </c>
      <c r="BX262" s="20" t="str">
        <f t="shared" si="307"/>
        <v>NÃO ATENDE</v>
      </c>
      <c r="BY262" s="24" t="s">
        <v>136</v>
      </c>
      <c r="BZ262" s="25" t="e">
        <f t="shared" si="308"/>
        <v>#VALUE!</v>
      </c>
      <c r="CA262" s="24"/>
      <c r="CB262" s="24"/>
      <c r="CC262" s="20" t="str">
        <f>IF(BY262="-","-",_xlfn.XLOOKUP(BY262,ABNT5101!$B$4:$B$9,ABNT5101!$C$4:$C$9))</f>
        <v>-</v>
      </c>
      <c r="CD262" s="24" t="str">
        <f>IF(BY262="-","-",_xlfn.XLOOKUP(BY262,ABNT5101!$B$4:$B$9,ABNT5101!$D$4:$D$9))</f>
        <v>-</v>
      </c>
      <c r="CE262" s="20" t="str">
        <f t="shared" si="309"/>
        <v>-</v>
      </c>
      <c r="CF262" s="20" t="str">
        <f t="shared" si="310"/>
        <v>-</v>
      </c>
      <c r="CG262" s="20" t="str">
        <f t="shared" si="311"/>
        <v>-</v>
      </c>
      <c r="CH262" s="26" t="e">
        <f>_xlfn.XLOOKUP(CI262,'Banco de dados'!$B:$B,'Banco de dados'!$D:$D)</f>
        <v>#N/A</v>
      </c>
      <c r="CI262" s="27"/>
      <c r="CJ262" s="26" t="e">
        <f>_xlfn.XLOOKUP(CI262,'Banco de dados'!$B:$B,'Banco de dados'!$E:$E)</f>
        <v>#N/A</v>
      </c>
      <c r="CK262" s="26"/>
      <c r="CL262" s="26" t="e">
        <f>IF(CK262="-","-",_xlfn.XLOOKUP(CK262,'Banco de dados'!$B:$B,'Banco de dados'!$E:$E))</f>
        <v>#N/A</v>
      </c>
      <c r="CM262" s="28">
        <f t="shared" si="312"/>
        <v>1</v>
      </c>
      <c r="CN262" s="26" t="e">
        <f>_xlfn.XLOOKUP(CI262,'Banco de dados'!$B:$B,'Banco de dados'!$H:$H)</f>
        <v>#N/A</v>
      </c>
      <c r="CO262" s="26" t="e">
        <f t="array" aca="1" ref="CO262" ca="1">_xludf.XLOOKUP(CK262,'Banco de dados'!$B:$B,'Banco de dados'!$H:$H)</f>
        <v>#NAME?</v>
      </c>
      <c r="CP262" s="26" t="e">
        <f t="array" aca="1" ref="CP262" ca="1">_xludf.XLOOKUP(CI262,'Banco de dados'!$B:$B,'Banco de dados'!$F:$F)</f>
        <v>#NAME?</v>
      </c>
      <c r="CQ262" s="26" t="e">
        <f t="array" aca="1" ref="CQ262" ca="1">_xludf.XLOOKUP(CK262,'Banco de dados'!$B:$B,'Banco de dados'!$F:$F)</f>
        <v>#NAME?</v>
      </c>
      <c r="CR262" s="27">
        <v>537</v>
      </c>
      <c r="CS262" s="27"/>
      <c r="CT262" s="26" t="str">
        <f>IF(AG262=0.5,"Suporte",IF(AND(AG262&gt;='Braços de IP'!$B$9,AG262&lt;='Braços de IP'!$D$9),'Braços de IP'!$E$9,IF(AND(AG262&gt;='Braços de IP'!$B$10,AG262&lt;='Braços de IP'!$D$10),'Braços de IP'!$E$10,IF(AND(AG262&gt;='Braços de IP'!$B$11,AG262&lt;='Braços de IP'!$D$11),'Braços de IP'!$E$11,IF(AND(AG262&gt;='Braços de IP'!$B$12,AG262&lt;='Braços de IP'!$D$12),'Braços de IP'!$E$12,IF(AND(AG262&gt;='Braços de IP'!$B$13,AG262&lt;='Braços de IP'!$D$13),'Braços de IP'!$E$13,IF(AND(AG262&gt;='Braços de IP'!$B$14,AG262&lt;='Braços de IP'!$D$14),'Braços de IP'!$E$14,"ERRO")))))))</f>
        <v>Longo I</v>
      </c>
      <c r="CU262" s="27"/>
      <c r="CV262" s="26" t="str">
        <f>IF($CU262="","",VLOOKUP($CU262,'Braços de IP'!$E$9:$I$15,2,0))</f>
        <v/>
      </c>
      <c r="CW262" s="29" t="str">
        <f>IF($CU262="","",VLOOKUP($CU262,'Braços de IP'!$E$9:$I$15,5,0))</f>
        <v/>
      </c>
      <c r="CX262" s="26"/>
      <c r="CY262" s="26"/>
      <c r="CZ262" s="26"/>
      <c r="DA262" s="26"/>
      <c r="DB262" s="26"/>
      <c r="DC262" s="26"/>
      <c r="DD262" s="30" t="e">
        <f t="shared" si="313"/>
        <v>#N/A</v>
      </c>
      <c r="DE262" s="31">
        <f t="shared" si="314"/>
        <v>90</v>
      </c>
      <c r="DF262" s="30" t="e">
        <f t="shared" si="315"/>
        <v>#N/A</v>
      </c>
      <c r="DG262" s="32" t="e">
        <f t="shared" si="316"/>
        <v>#N/A</v>
      </c>
      <c r="DH262" s="33" t="s">
        <v>143</v>
      </c>
      <c r="DI262" s="34"/>
      <c r="DJ262" s="35"/>
      <c r="DK262" s="16" t="s">
        <v>144</v>
      </c>
      <c r="DL262" s="16"/>
    </row>
    <row r="263" spans="1:116" ht="15.75" hidden="1" customHeight="1" x14ac:dyDescent="0.25">
      <c r="A263" s="38" t="s">
        <v>158</v>
      </c>
      <c r="B263" s="15">
        <v>495</v>
      </c>
      <c r="C263" s="15" t="s">
        <v>206</v>
      </c>
      <c r="D263" s="16" t="s">
        <v>179</v>
      </c>
      <c r="E263" s="16">
        <v>-8.0538939999999997</v>
      </c>
      <c r="F263" s="16">
        <v>-34.876367999999999</v>
      </c>
      <c r="G263" s="27" t="s">
        <v>160</v>
      </c>
      <c r="H263" s="16" t="s">
        <v>136</v>
      </c>
      <c r="I263" s="16" t="s">
        <v>275</v>
      </c>
      <c r="J263" s="16" t="s">
        <v>137</v>
      </c>
      <c r="K263" s="16">
        <v>115</v>
      </c>
      <c r="L263" s="16" t="s">
        <v>138</v>
      </c>
      <c r="M263" s="16">
        <v>0</v>
      </c>
      <c r="N263" s="16"/>
      <c r="O263" s="16">
        <v>1</v>
      </c>
      <c r="P263" s="16"/>
      <c r="Q263" s="16"/>
      <c r="R263" s="16"/>
      <c r="S263" s="16"/>
      <c r="T263" s="16">
        <v>0</v>
      </c>
      <c r="U263" s="17">
        <v>0</v>
      </c>
      <c r="V263" s="16">
        <v>1.1100000000000001</v>
      </c>
      <c r="W263" s="16"/>
      <c r="X263" s="16"/>
      <c r="Y263" s="16">
        <v>0</v>
      </c>
      <c r="Z263" s="16">
        <v>2</v>
      </c>
      <c r="AA263" s="16" t="s">
        <v>139</v>
      </c>
      <c r="AB263" s="16" t="s">
        <v>140</v>
      </c>
      <c r="AC263" s="16">
        <v>34.9</v>
      </c>
      <c r="AD263" s="16">
        <v>13.59</v>
      </c>
      <c r="AE263" s="16">
        <v>1</v>
      </c>
      <c r="AF263" s="16">
        <v>0.88</v>
      </c>
      <c r="AG263" s="16">
        <v>0.5</v>
      </c>
      <c r="AH263" s="16"/>
      <c r="AI263" s="16"/>
      <c r="AJ263" s="16"/>
      <c r="AK263" s="16"/>
      <c r="AL263" s="16"/>
      <c r="AM263" s="16">
        <v>0</v>
      </c>
      <c r="AN263" s="16"/>
      <c r="AO263" s="16">
        <v>0</v>
      </c>
      <c r="AP263" s="16">
        <v>0</v>
      </c>
      <c r="AQ263" s="16">
        <v>0</v>
      </c>
      <c r="AR263" s="17" t="s">
        <v>136</v>
      </c>
      <c r="AS263" s="19">
        <f t="shared" si="295"/>
        <v>0</v>
      </c>
      <c r="AT263" s="19"/>
      <c r="AU263" s="19">
        <f>VLOOKUP(G263,ABNT5101!$I$3:$J$9,2)</f>
        <v>10</v>
      </c>
      <c r="AV263" s="19">
        <f>VLOOKUP(G263,ABNT5101!$I$3:$M$9,5)</f>
        <v>0.18</v>
      </c>
      <c r="AW263" s="17" t="str">
        <f>_xlfn.XLOOKUP(G263,ABNT5101!I:I,ABNT5101!L:L)</f>
        <v>-</v>
      </c>
      <c r="AX263" s="17">
        <f>_xlfn.XLOOKUP(G263,ABNT5101!$I:$I,ABNT5101!M:M)</f>
        <v>0.18</v>
      </c>
      <c r="AY263" s="17" t="str">
        <f>_xlfn.XLOOKUP(G263,ABNT5101!$I:$I,ABNT5101!N:N)</f>
        <v>-</v>
      </c>
      <c r="AZ263" s="17">
        <f>_xlfn.XLOOKUP(G263,ABNT5101!$I:$I,ABNT5101!O:O)</f>
        <v>16</v>
      </c>
      <c r="BA263" s="20" t="str">
        <f t="shared" si="296"/>
        <v>NÃO ATENDE</v>
      </c>
      <c r="BB263" s="21">
        <f t="shared" ref="BB263:BC263" si="322">BE263/AU263-1</f>
        <v>-1</v>
      </c>
      <c r="BC263" s="21">
        <f t="shared" si="322"/>
        <v>-1</v>
      </c>
      <c r="BD263" s="21" t="str">
        <f t="shared" si="298"/>
        <v>-</v>
      </c>
      <c r="BE263" s="22"/>
      <c r="BF263" s="22"/>
      <c r="BG263" s="22"/>
      <c r="BH263" s="22"/>
      <c r="BI263" s="23"/>
      <c r="BJ263" s="22"/>
      <c r="BK263" s="20" t="str">
        <f t="shared" si="299"/>
        <v>NÃO ATENDE</v>
      </c>
      <c r="BL263" s="20" t="str">
        <f t="shared" si="300"/>
        <v>NÃO ATENDE</v>
      </c>
      <c r="BM263" s="20" t="str">
        <f t="shared" si="301"/>
        <v>NÃO ATENDE</v>
      </c>
      <c r="BN263" s="20" t="str">
        <f t="shared" si="302"/>
        <v>ATENDE</v>
      </c>
      <c r="BO263" s="24" t="str">
        <f t="shared" si="303"/>
        <v>C4</v>
      </c>
      <c r="BP263" s="24" t="str">
        <f t="shared" si="80"/>
        <v>P4</v>
      </c>
      <c r="BQ263" s="25">
        <f t="shared" si="304"/>
        <v>-1</v>
      </c>
      <c r="BR263" s="22"/>
      <c r="BS263" s="22"/>
      <c r="BT263" s="24">
        <f>IF(BP263="-","-",_xlfn.XLOOKUP(BP263,ABNT5101!$B$4:$B$9,ABNT5101!$C$4:$C$9))</f>
        <v>7.5</v>
      </c>
      <c r="BU263" s="24">
        <f>IF(BP263="-","-",_xlfn.XLOOKUP(BP263,ABNT5101!$B$4:$B$9,ABNT5101!$D$4:$D$9))</f>
        <v>1.5</v>
      </c>
      <c r="BV263" s="20" t="str">
        <f t="shared" si="305"/>
        <v>NÃO ATENDE</v>
      </c>
      <c r="BW263" s="20" t="str">
        <f t="shared" si="306"/>
        <v>NÃO ATENDE</v>
      </c>
      <c r="BX263" s="20" t="str">
        <f t="shared" si="307"/>
        <v>NÃO ATENDE</v>
      </c>
      <c r="BY263" s="24" t="s">
        <v>136</v>
      </c>
      <c r="BZ263" s="25" t="e">
        <f t="shared" si="308"/>
        <v>#VALUE!</v>
      </c>
      <c r="CA263" s="24"/>
      <c r="CB263" s="24"/>
      <c r="CC263" s="20" t="str">
        <f>IF(BY263="-","-",_xlfn.XLOOKUP(BY263,ABNT5101!$B$4:$B$9,ABNT5101!$C$4:$C$9))</f>
        <v>-</v>
      </c>
      <c r="CD263" s="24" t="str">
        <f>IF(BY263="-","-",_xlfn.XLOOKUP(BY263,ABNT5101!$B$4:$B$9,ABNT5101!$D$4:$D$9))</f>
        <v>-</v>
      </c>
      <c r="CE263" s="20" t="str">
        <f t="shared" si="309"/>
        <v>-</v>
      </c>
      <c r="CF263" s="20" t="str">
        <f t="shared" si="310"/>
        <v>-</v>
      </c>
      <c r="CG263" s="20" t="str">
        <f t="shared" si="311"/>
        <v>-</v>
      </c>
      <c r="CH263" s="26" t="e">
        <f>_xlfn.XLOOKUP(CI263,'Banco de dados'!$B:$B,'Banco de dados'!$D:$D)</f>
        <v>#N/A</v>
      </c>
      <c r="CI263" s="27"/>
      <c r="CJ263" s="26" t="e">
        <f>_xlfn.XLOOKUP(CI263,'Banco de dados'!$B:$B,'Banco de dados'!$E:$E)</f>
        <v>#N/A</v>
      </c>
      <c r="CK263" s="26"/>
      <c r="CL263" s="26" t="e">
        <f>IF(CK263="-","-",_xlfn.XLOOKUP(CK263,'Banco de dados'!$B:$B,'Banco de dados'!$E:$E))</f>
        <v>#N/A</v>
      </c>
      <c r="CM263" s="28">
        <f t="shared" si="312"/>
        <v>1</v>
      </c>
      <c r="CN263" s="26" t="e">
        <f>_xlfn.XLOOKUP(CI263,'Banco de dados'!$B:$B,'Banco de dados'!$H:$H)</f>
        <v>#N/A</v>
      </c>
      <c r="CO263" s="26" t="e">
        <f t="array" aca="1" ref="CO263" ca="1">_xludf.XLOOKUP(CK263,'Banco de dados'!$B:$B,'Banco de dados'!$H:$H)</f>
        <v>#NAME?</v>
      </c>
      <c r="CP263" s="26" t="e">
        <f t="array" aca="1" ref="CP263" ca="1">_xludf.XLOOKUP(CI263,'Banco de dados'!$B:$B,'Banco de dados'!$F:$F)</f>
        <v>#NAME?</v>
      </c>
      <c r="CQ263" s="26" t="e">
        <f t="array" aca="1" ref="CQ263" ca="1">_xludf.XLOOKUP(CK263,'Banco de dados'!$B:$B,'Banco de dados'!$F:$F)</f>
        <v>#NAME?</v>
      </c>
      <c r="CR263" s="27">
        <v>538</v>
      </c>
      <c r="CS263" s="27"/>
      <c r="CT263" s="26" t="str">
        <f>IF(AG263=0.5,"Suporte",IF(AND(AG263&gt;='Braços de IP'!$B$9,AG263&lt;='Braços de IP'!$D$9),'Braços de IP'!$E$9,IF(AND(AG263&gt;='Braços de IP'!$B$10,AG263&lt;='Braços de IP'!$D$10),'Braços de IP'!$E$10,IF(AND(AG263&gt;='Braços de IP'!$B$11,AG263&lt;='Braços de IP'!$D$11),'Braços de IP'!$E$11,IF(AND(AG263&gt;='Braços de IP'!$B$12,AG263&lt;='Braços de IP'!$D$12),'Braços de IP'!$E$12,IF(AND(AG263&gt;='Braços de IP'!$B$13,AG263&lt;='Braços de IP'!$D$13),'Braços de IP'!$E$13,IF(AND(AG263&gt;='Braços de IP'!$B$14,AG263&lt;='Braços de IP'!$D$14),'Braços de IP'!$E$14,"ERRO")))))))</f>
        <v>Suporte</v>
      </c>
      <c r="CU263" s="27"/>
      <c r="CV263" s="26" t="str">
        <f>IF($CU263="","",VLOOKUP($CU263,'Braços de IP'!$E$9:$I$15,2,0))</f>
        <v/>
      </c>
      <c r="CW263" s="29" t="str">
        <f>IF($CU263="","",VLOOKUP($CU263,'Braços de IP'!$E$9:$I$15,5,0))</f>
        <v/>
      </c>
      <c r="CX263" s="26"/>
      <c r="CY263" s="26"/>
      <c r="CZ263" s="26"/>
      <c r="DA263" s="26"/>
      <c r="DB263" s="26"/>
      <c r="DC263" s="26"/>
      <c r="DD263" s="30" t="e">
        <f t="shared" si="313"/>
        <v>#N/A</v>
      </c>
      <c r="DE263" s="31">
        <f t="shared" si="314"/>
        <v>115</v>
      </c>
      <c r="DF263" s="30" t="e">
        <f t="shared" si="315"/>
        <v>#N/A</v>
      </c>
      <c r="DG263" s="32" t="e">
        <f t="shared" si="316"/>
        <v>#N/A</v>
      </c>
      <c r="DH263" s="33" t="s">
        <v>143</v>
      </c>
      <c r="DI263" s="34"/>
      <c r="DJ263" s="35"/>
      <c r="DK263" s="16" t="s">
        <v>144</v>
      </c>
      <c r="DL263" s="16"/>
    </row>
    <row r="264" spans="1:116" ht="15.75" hidden="1" customHeight="1" x14ac:dyDescent="0.25">
      <c r="A264" s="38" t="s">
        <v>158</v>
      </c>
      <c r="B264" s="15">
        <v>495</v>
      </c>
      <c r="C264" s="15" t="s">
        <v>206</v>
      </c>
      <c r="D264" s="16" t="s">
        <v>179</v>
      </c>
      <c r="E264" s="16">
        <v>-8.0538939999999997</v>
      </c>
      <c r="F264" s="16">
        <v>-34.876367999999999</v>
      </c>
      <c r="G264" s="27" t="s">
        <v>160</v>
      </c>
      <c r="H264" s="16" t="s">
        <v>136</v>
      </c>
      <c r="I264" s="16" t="s">
        <v>275</v>
      </c>
      <c r="J264" s="16" t="s">
        <v>137</v>
      </c>
      <c r="K264" s="16">
        <v>115</v>
      </c>
      <c r="L264" s="16" t="s">
        <v>138</v>
      </c>
      <c r="M264" s="16">
        <v>0</v>
      </c>
      <c r="N264" s="16"/>
      <c r="O264" s="16">
        <v>1</v>
      </c>
      <c r="P264" s="16"/>
      <c r="Q264" s="16"/>
      <c r="R264" s="16"/>
      <c r="S264" s="16"/>
      <c r="T264" s="16">
        <v>0</v>
      </c>
      <c r="U264" s="17">
        <v>0</v>
      </c>
      <c r="V264" s="16">
        <v>1.1100000000000001</v>
      </c>
      <c r="W264" s="16"/>
      <c r="X264" s="16"/>
      <c r="Y264" s="16">
        <v>0</v>
      </c>
      <c r="Z264" s="16">
        <v>2</v>
      </c>
      <c r="AA264" s="16" t="s">
        <v>139</v>
      </c>
      <c r="AB264" s="16" t="s">
        <v>140</v>
      </c>
      <c r="AC264" s="16">
        <v>34.9</v>
      </c>
      <c r="AD264" s="16">
        <v>13.59</v>
      </c>
      <c r="AE264" s="16">
        <v>1</v>
      </c>
      <c r="AF264" s="16">
        <v>0.88</v>
      </c>
      <c r="AG264" s="16">
        <v>0.5</v>
      </c>
      <c r="AH264" s="16"/>
      <c r="AI264" s="16"/>
      <c r="AJ264" s="16"/>
      <c r="AK264" s="16"/>
      <c r="AL264" s="16"/>
      <c r="AM264" s="16">
        <v>0</v>
      </c>
      <c r="AN264" s="16"/>
      <c r="AO264" s="16">
        <v>0</v>
      </c>
      <c r="AP264" s="16">
        <v>0</v>
      </c>
      <c r="AQ264" s="16">
        <v>0</v>
      </c>
      <c r="AR264" s="17" t="s">
        <v>136</v>
      </c>
      <c r="AS264" s="19">
        <f t="shared" si="295"/>
        <v>0</v>
      </c>
      <c r="AT264" s="19"/>
      <c r="AU264" s="19">
        <f>VLOOKUP(G264,ABNT5101!$I$3:$J$9,2)</f>
        <v>10</v>
      </c>
      <c r="AV264" s="19">
        <f>VLOOKUP(G264,ABNT5101!$I$3:$M$9,5)</f>
        <v>0.18</v>
      </c>
      <c r="AW264" s="17" t="str">
        <f>_xlfn.XLOOKUP(G264,ABNT5101!I:I,ABNT5101!L:L)</f>
        <v>-</v>
      </c>
      <c r="AX264" s="17">
        <f>_xlfn.XLOOKUP(G264,ABNT5101!$I:$I,ABNT5101!M:M)</f>
        <v>0.18</v>
      </c>
      <c r="AY264" s="17" t="str">
        <f>_xlfn.XLOOKUP(G264,ABNT5101!$I:$I,ABNT5101!N:N)</f>
        <v>-</v>
      </c>
      <c r="AZ264" s="17">
        <f>_xlfn.XLOOKUP(G264,ABNT5101!$I:$I,ABNT5101!O:O)</f>
        <v>16</v>
      </c>
      <c r="BA264" s="20" t="str">
        <f t="shared" si="296"/>
        <v>NÃO ATENDE</v>
      </c>
      <c r="BB264" s="21">
        <f t="shared" ref="BB264:BC264" si="323">BE264/AU264-1</f>
        <v>-1</v>
      </c>
      <c r="BC264" s="21">
        <f t="shared" si="323"/>
        <v>-1</v>
      </c>
      <c r="BD264" s="21" t="str">
        <f t="shared" si="298"/>
        <v>-</v>
      </c>
      <c r="BE264" s="22"/>
      <c r="BF264" s="22"/>
      <c r="BG264" s="22"/>
      <c r="BH264" s="22"/>
      <c r="BI264" s="23"/>
      <c r="BJ264" s="22"/>
      <c r="BK264" s="20" t="str">
        <f t="shared" si="299"/>
        <v>NÃO ATENDE</v>
      </c>
      <c r="BL264" s="20" t="str">
        <f t="shared" si="300"/>
        <v>NÃO ATENDE</v>
      </c>
      <c r="BM264" s="20" t="str">
        <f t="shared" si="301"/>
        <v>NÃO ATENDE</v>
      </c>
      <c r="BN264" s="20" t="str">
        <f t="shared" si="302"/>
        <v>ATENDE</v>
      </c>
      <c r="BO264" s="24" t="str">
        <f t="shared" si="303"/>
        <v>C4</v>
      </c>
      <c r="BP264" s="24" t="str">
        <f t="shared" si="80"/>
        <v>P4</v>
      </c>
      <c r="BQ264" s="25">
        <f t="shared" si="304"/>
        <v>-1</v>
      </c>
      <c r="BR264" s="22"/>
      <c r="BS264" s="22"/>
      <c r="BT264" s="24">
        <f>IF(BP264="-","-",_xlfn.XLOOKUP(BP264,ABNT5101!$B$4:$B$9,ABNT5101!$C$4:$C$9))</f>
        <v>7.5</v>
      </c>
      <c r="BU264" s="24">
        <f>IF(BP264="-","-",_xlfn.XLOOKUP(BP264,ABNT5101!$B$4:$B$9,ABNT5101!$D$4:$D$9))</f>
        <v>1.5</v>
      </c>
      <c r="BV264" s="20" t="str">
        <f t="shared" si="305"/>
        <v>NÃO ATENDE</v>
      </c>
      <c r="BW264" s="20" t="str">
        <f t="shared" si="306"/>
        <v>NÃO ATENDE</v>
      </c>
      <c r="BX264" s="20" t="str">
        <f t="shared" si="307"/>
        <v>NÃO ATENDE</v>
      </c>
      <c r="BY264" s="24" t="s">
        <v>136</v>
      </c>
      <c r="BZ264" s="25" t="e">
        <f t="shared" si="308"/>
        <v>#VALUE!</v>
      </c>
      <c r="CA264" s="24"/>
      <c r="CB264" s="24"/>
      <c r="CC264" s="20" t="str">
        <f>IF(BY264="-","-",_xlfn.XLOOKUP(BY264,ABNT5101!$B$4:$B$9,ABNT5101!$C$4:$C$9))</f>
        <v>-</v>
      </c>
      <c r="CD264" s="24" t="str">
        <f>IF(BY264="-","-",_xlfn.XLOOKUP(BY264,ABNT5101!$B$4:$B$9,ABNT5101!$D$4:$D$9))</f>
        <v>-</v>
      </c>
      <c r="CE264" s="20" t="str">
        <f t="shared" si="309"/>
        <v>-</v>
      </c>
      <c r="CF264" s="20" t="str">
        <f t="shared" si="310"/>
        <v>-</v>
      </c>
      <c r="CG264" s="20" t="str">
        <f t="shared" si="311"/>
        <v>-</v>
      </c>
      <c r="CH264" s="26" t="e">
        <f>_xlfn.XLOOKUP(CI264,'Banco de dados'!$B:$B,'Banco de dados'!$D:$D)</f>
        <v>#N/A</v>
      </c>
      <c r="CI264" s="27"/>
      <c r="CJ264" s="26" t="e">
        <f>_xlfn.XLOOKUP(CI264,'Banco de dados'!$B:$B,'Banco de dados'!$E:$E)</f>
        <v>#N/A</v>
      </c>
      <c r="CK264" s="26"/>
      <c r="CL264" s="26" t="e">
        <f>IF(CK264="-","-",_xlfn.XLOOKUP(CK264,'Banco de dados'!$B:$B,'Banco de dados'!$E:$E))</f>
        <v>#N/A</v>
      </c>
      <c r="CM264" s="28">
        <f t="shared" si="312"/>
        <v>1</v>
      </c>
      <c r="CN264" s="26" t="e">
        <f>_xlfn.XLOOKUP(CI264,'Banco de dados'!$B:$B,'Banco de dados'!$H:$H)</f>
        <v>#N/A</v>
      </c>
      <c r="CO264" s="26" t="e">
        <f t="array" aca="1" ref="CO264" ca="1">_xludf.XLOOKUP(CK264,'Banco de dados'!$B:$B,'Banco de dados'!$H:$H)</f>
        <v>#NAME?</v>
      </c>
      <c r="CP264" s="26" t="e">
        <f t="array" aca="1" ref="CP264" ca="1">_xludf.XLOOKUP(CI264,'Banco de dados'!$B:$B,'Banco de dados'!$F:$F)</f>
        <v>#NAME?</v>
      </c>
      <c r="CQ264" s="26" t="e">
        <f t="array" aca="1" ref="CQ264" ca="1">_xludf.XLOOKUP(CK264,'Banco de dados'!$B:$B,'Banco de dados'!$F:$F)</f>
        <v>#NAME?</v>
      </c>
      <c r="CR264" s="27">
        <v>539</v>
      </c>
      <c r="CS264" s="27"/>
      <c r="CT264" s="26" t="str">
        <f>IF(AG264=0.5,"Suporte",IF(AND(AG264&gt;='Braços de IP'!$B$9,AG264&lt;='Braços de IP'!$D$9),'Braços de IP'!$E$9,IF(AND(AG264&gt;='Braços de IP'!$B$10,AG264&lt;='Braços de IP'!$D$10),'Braços de IP'!$E$10,IF(AND(AG264&gt;='Braços de IP'!$B$11,AG264&lt;='Braços de IP'!$D$11),'Braços de IP'!$E$11,IF(AND(AG264&gt;='Braços de IP'!$B$12,AG264&lt;='Braços de IP'!$D$12),'Braços de IP'!$E$12,IF(AND(AG264&gt;='Braços de IP'!$B$13,AG264&lt;='Braços de IP'!$D$13),'Braços de IP'!$E$13,IF(AND(AG264&gt;='Braços de IP'!$B$14,AG264&lt;='Braços de IP'!$D$14),'Braços de IP'!$E$14,"ERRO")))))))</f>
        <v>Suporte</v>
      </c>
      <c r="CU264" s="27"/>
      <c r="CV264" s="26" t="str">
        <f>IF($CU264="","",VLOOKUP($CU264,'Braços de IP'!$E$9:$I$15,2,0))</f>
        <v/>
      </c>
      <c r="CW264" s="29" t="str">
        <f>IF($CU264="","",VLOOKUP($CU264,'Braços de IP'!$E$9:$I$15,5,0))</f>
        <v/>
      </c>
      <c r="CX264" s="26"/>
      <c r="CY264" s="26"/>
      <c r="CZ264" s="26"/>
      <c r="DA264" s="26"/>
      <c r="DB264" s="26"/>
      <c r="DC264" s="26"/>
      <c r="DD264" s="30" t="e">
        <f t="shared" si="313"/>
        <v>#N/A</v>
      </c>
      <c r="DE264" s="31">
        <f t="shared" si="314"/>
        <v>115</v>
      </c>
      <c r="DF264" s="30" t="e">
        <f t="shared" si="315"/>
        <v>#N/A</v>
      </c>
      <c r="DG264" s="32" t="e">
        <f t="shared" si="316"/>
        <v>#N/A</v>
      </c>
      <c r="DH264" s="33" t="s">
        <v>143</v>
      </c>
      <c r="DI264" s="34"/>
      <c r="DJ264" s="35"/>
      <c r="DK264" s="16" t="s">
        <v>144</v>
      </c>
      <c r="DL264" s="16"/>
    </row>
    <row r="265" spans="1:116" ht="15.75" hidden="1" customHeight="1" x14ac:dyDescent="0.25">
      <c r="A265" s="38" t="s">
        <v>158</v>
      </c>
      <c r="B265" s="15">
        <v>495</v>
      </c>
      <c r="C265" s="15" t="s">
        <v>206</v>
      </c>
      <c r="D265" s="16" t="s">
        <v>179</v>
      </c>
      <c r="E265" s="16">
        <v>-8.0538939999999997</v>
      </c>
      <c r="F265" s="16">
        <v>-34.876367999999999</v>
      </c>
      <c r="G265" s="27" t="s">
        <v>160</v>
      </c>
      <c r="H265" s="16" t="s">
        <v>136</v>
      </c>
      <c r="I265" s="16" t="s">
        <v>275</v>
      </c>
      <c r="J265" s="16" t="s">
        <v>137</v>
      </c>
      <c r="K265" s="16">
        <v>115</v>
      </c>
      <c r="L265" s="16" t="s">
        <v>138</v>
      </c>
      <c r="M265" s="16">
        <v>0</v>
      </c>
      <c r="N265" s="16"/>
      <c r="O265" s="16">
        <v>1</v>
      </c>
      <c r="P265" s="16"/>
      <c r="Q265" s="16"/>
      <c r="R265" s="16"/>
      <c r="S265" s="16"/>
      <c r="T265" s="16">
        <v>0</v>
      </c>
      <c r="U265" s="17">
        <v>0</v>
      </c>
      <c r="V265" s="16">
        <v>1.1100000000000001</v>
      </c>
      <c r="W265" s="16"/>
      <c r="X265" s="16"/>
      <c r="Y265" s="16">
        <v>0</v>
      </c>
      <c r="Z265" s="16">
        <v>2</v>
      </c>
      <c r="AA265" s="16" t="s">
        <v>139</v>
      </c>
      <c r="AB265" s="16" t="s">
        <v>140</v>
      </c>
      <c r="AC265" s="16">
        <v>34.9</v>
      </c>
      <c r="AD265" s="16">
        <v>13.59</v>
      </c>
      <c r="AE265" s="16">
        <v>1</v>
      </c>
      <c r="AF265" s="16">
        <v>0.88</v>
      </c>
      <c r="AG265" s="16">
        <v>0.5</v>
      </c>
      <c r="AH265" s="16"/>
      <c r="AI265" s="16"/>
      <c r="AJ265" s="16"/>
      <c r="AK265" s="16"/>
      <c r="AL265" s="16"/>
      <c r="AM265" s="16">
        <v>0</v>
      </c>
      <c r="AN265" s="16"/>
      <c r="AO265" s="16">
        <v>0</v>
      </c>
      <c r="AP265" s="16">
        <v>0</v>
      </c>
      <c r="AQ265" s="16">
        <v>0</v>
      </c>
      <c r="AR265" s="17" t="s">
        <v>136</v>
      </c>
      <c r="AS265" s="19">
        <f t="shared" si="295"/>
        <v>0</v>
      </c>
      <c r="AT265" s="19"/>
      <c r="AU265" s="19">
        <f>VLOOKUP(G265,ABNT5101!$I$3:$J$9,2)</f>
        <v>10</v>
      </c>
      <c r="AV265" s="19">
        <f>VLOOKUP(G265,ABNT5101!$I$3:$M$9,5)</f>
        <v>0.18</v>
      </c>
      <c r="AW265" s="17" t="str">
        <f>_xlfn.XLOOKUP(G265,ABNT5101!I:I,ABNT5101!L:L)</f>
        <v>-</v>
      </c>
      <c r="AX265" s="17">
        <f>_xlfn.XLOOKUP(G265,ABNT5101!$I:$I,ABNT5101!M:M)</f>
        <v>0.18</v>
      </c>
      <c r="AY265" s="17" t="str">
        <f>_xlfn.XLOOKUP(G265,ABNT5101!$I:$I,ABNT5101!N:N)</f>
        <v>-</v>
      </c>
      <c r="AZ265" s="17">
        <f>_xlfn.XLOOKUP(G265,ABNT5101!$I:$I,ABNT5101!O:O)</f>
        <v>16</v>
      </c>
      <c r="BA265" s="20" t="str">
        <f t="shared" si="296"/>
        <v>NÃO ATENDE</v>
      </c>
      <c r="BB265" s="21">
        <f t="shared" ref="BB265:BC265" si="324">BE265/AU265-1</f>
        <v>-1</v>
      </c>
      <c r="BC265" s="21">
        <f t="shared" si="324"/>
        <v>-1</v>
      </c>
      <c r="BD265" s="21" t="str">
        <f t="shared" si="298"/>
        <v>-</v>
      </c>
      <c r="BE265" s="22"/>
      <c r="BF265" s="22"/>
      <c r="BG265" s="22"/>
      <c r="BH265" s="22"/>
      <c r="BI265" s="23"/>
      <c r="BJ265" s="22"/>
      <c r="BK265" s="20" t="str">
        <f t="shared" si="299"/>
        <v>NÃO ATENDE</v>
      </c>
      <c r="BL265" s="20" t="str">
        <f t="shared" si="300"/>
        <v>NÃO ATENDE</v>
      </c>
      <c r="BM265" s="20" t="str">
        <f t="shared" si="301"/>
        <v>NÃO ATENDE</v>
      </c>
      <c r="BN265" s="20" t="str">
        <f t="shared" si="302"/>
        <v>ATENDE</v>
      </c>
      <c r="BO265" s="24" t="str">
        <f t="shared" si="303"/>
        <v>C4</v>
      </c>
      <c r="BP265" s="24" t="str">
        <f t="shared" si="80"/>
        <v>P4</v>
      </c>
      <c r="BQ265" s="25">
        <f t="shared" si="304"/>
        <v>-1</v>
      </c>
      <c r="BR265" s="22"/>
      <c r="BS265" s="22"/>
      <c r="BT265" s="24">
        <f>IF(BP265="-","-",_xlfn.XLOOKUP(BP265,ABNT5101!$B$4:$B$9,ABNT5101!$C$4:$C$9))</f>
        <v>7.5</v>
      </c>
      <c r="BU265" s="24">
        <f>IF(BP265="-","-",_xlfn.XLOOKUP(BP265,ABNT5101!$B$4:$B$9,ABNT5101!$D$4:$D$9))</f>
        <v>1.5</v>
      </c>
      <c r="BV265" s="20" t="str">
        <f t="shared" si="305"/>
        <v>NÃO ATENDE</v>
      </c>
      <c r="BW265" s="20" t="str">
        <f t="shared" si="306"/>
        <v>NÃO ATENDE</v>
      </c>
      <c r="BX265" s="20" t="str">
        <f t="shared" si="307"/>
        <v>NÃO ATENDE</v>
      </c>
      <c r="BY265" s="24" t="s">
        <v>136</v>
      </c>
      <c r="BZ265" s="25" t="e">
        <f t="shared" si="308"/>
        <v>#VALUE!</v>
      </c>
      <c r="CA265" s="24"/>
      <c r="CB265" s="24"/>
      <c r="CC265" s="20" t="str">
        <f>IF(BY265="-","-",_xlfn.XLOOKUP(BY265,ABNT5101!$B$4:$B$9,ABNT5101!$C$4:$C$9))</f>
        <v>-</v>
      </c>
      <c r="CD265" s="24" t="str">
        <f>IF(BY265="-","-",_xlfn.XLOOKUP(BY265,ABNT5101!$B$4:$B$9,ABNT5101!$D$4:$D$9))</f>
        <v>-</v>
      </c>
      <c r="CE265" s="20" t="str">
        <f t="shared" si="309"/>
        <v>-</v>
      </c>
      <c r="CF265" s="20" t="str">
        <f t="shared" si="310"/>
        <v>-</v>
      </c>
      <c r="CG265" s="20" t="str">
        <f t="shared" si="311"/>
        <v>-</v>
      </c>
      <c r="CH265" s="26" t="e">
        <f>_xlfn.XLOOKUP(CI265,'Banco de dados'!$B:$B,'Banco de dados'!$D:$D)</f>
        <v>#N/A</v>
      </c>
      <c r="CI265" s="27"/>
      <c r="CJ265" s="26" t="e">
        <f>_xlfn.XLOOKUP(CI265,'Banco de dados'!$B:$B,'Banco de dados'!$E:$E)</f>
        <v>#N/A</v>
      </c>
      <c r="CK265" s="26"/>
      <c r="CL265" s="26" t="e">
        <f>IF(CK265="-","-",_xlfn.XLOOKUP(CK265,'Banco de dados'!$B:$B,'Banco de dados'!$E:$E))</f>
        <v>#N/A</v>
      </c>
      <c r="CM265" s="28">
        <f t="shared" si="312"/>
        <v>1</v>
      </c>
      <c r="CN265" s="26" t="e">
        <f>_xlfn.XLOOKUP(CI265,'Banco de dados'!$B:$B,'Banco de dados'!$H:$H)</f>
        <v>#N/A</v>
      </c>
      <c r="CO265" s="26" t="e">
        <f t="array" aca="1" ref="CO265" ca="1">_xludf.XLOOKUP(CK265,'Banco de dados'!$B:$B,'Banco de dados'!$H:$H)</f>
        <v>#NAME?</v>
      </c>
      <c r="CP265" s="26" t="e">
        <f t="array" aca="1" ref="CP265" ca="1">_xludf.XLOOKUP(CI265,'Banco de dados'!$B:$B,'Banco de dados'!$F:$F)</f>
        <v>#NAME?</v>
      </c>
      <c r="CQ265" s="26" t="e">
        <f t="array" aca="1" ref="CQ265" ca="1">_xludf.XLOOKUP(CK265,'Banco de dados'!$B:$B,'Banco de dados'!$F:$F)</f>
        <v>#NAME?</v>
      </c>
      <c r="CR265" s="27">
        <v>540</v>
      </c>
      <c r="CS265" s="27"/>
      <c r="CT265" s="26" t="str">
        <f>IF(AG265=0.5,"Suporte",IF(AND(AG265&gt;='Braços de IP'!$B$9,AG265&lt;='Braços de IP'!$D$9),'Braços de IP'!$E$9,IF(AND(AG265&gt;='Braços de IP'!$B$10,AG265&lt;='Braços de IP'!$D$10),'Braços de IP'!$E$10,IF(AND(AG265&gt;='Braços de IP'!$B$11,AG265&lt;='Braços de IP'!$D$11),'Braços de IP'!$E$11,IF(AND(AG265&gt;='Braços de IP'!$B$12,AG265&lt;='Braços de IP'!$D$12),'Braços de IP'!$E$12,IF(AND(AG265&gt;='Braços de IP'!$B$13,AG265&lt;='Braços de IP'!$D$13),'Braços de IP'!$E$13,IF(AND(AG265&gt;='Braços de IP'!$B$14,AG265&lt;='Braços de IP'!$D$14),'Braços de IP'!$E$14,"ERRO")))))))</f>
        <v>Suporte</v>
      </c>
      <c r="CU265" s="27"/>
      <c r="CV265" s="26" t="str">
        <f>IF($CU265="","",VLOOKUP($CU265,'Braços de IP'!$E$9:$I$15,2,0))</f>
        <v/>
      </c>
      <c r="CW265" s="29" t="str">
        <f>IF($CU265="","",VLOOKUP($CU265,'Braços de IP'!$E$9:$I$15,5,0))</f>
        <v/>
      </c>
      <c r="CX265" s="26"/>
      <c r="CY265" s="26"/>
      <c r="CZ265" s="26"/>
      <c r="DA265" s="26"/>
      <c r="DB265" s="26"/>
      <c r="DC265" s="26"/>
      <c r="DD265" s="30" t="e">
        <f t="shared" si="313"/>
        <v>#N/A</v>
      </c>
      <c r="DE265" s="31">
        <f t="shared" si="314"/>
        <v>115</v>
      </c>
      <c r="DF265" s="30" t="e">
        <f t="shared" si="315"/>
        <v>#N/A</v>
      </c>
      <c r="DG265" s="32" t="e">
        <f t="shared" si="316"/>
        <v>#N/A</v>
      </c>
      <c r="DH265" s="33" t="s">
        <v>143</v>
      </c>
      <c r="DI265" s="34"/>
      <c r="DJ265" s="35"/>
      <c r="DK265" s="16" t="s">
        <v>144</v>
      </c>
      <c r="DL265" s="16"/>
    </row>
    <row r="266" spans="1:116" ht="15.75" hidden="1" customHeight="1" x14ac:dyDescent="0.25">
      <c r="A266" s="38" t="s">
        <v>158</v>
      </c>
      <c r="B266" s="15">
        <v>496</v>
      </c>
      <c r="C266" s="15" t="s">
        <v>146</v>
      </c>
      <c r="D266" s="16" t="s">
        <v>442</v>
      </c>
      <c r="E266" s="16">
        <v>-8.06128</v>
      </c>
      <c r="F266" s="16">
        <v>-34.871499999999997</v>
      </c>
      <c r="G266" s="27" t="s">
        <v>160</v>
      </c>
      <c r="H266" s="16" t="s">
        <v>136</v>
      </c>
      <c r="I266" s="16" t="s">
        <v>149</v>
      </c>
      <c r="J266" s="16" t="s">
        <v>137</v>
      </c>
      <c r="K266" s="16">
        <v>30</v>
      </c>
      <c r="L266" s="16" t="s">
        <v>138</v>
      </c>
      <c r="M266" s="16">
        <v>0</v>
      </c>
      <c r="N266" s="16"/>
      <c r="O266" s="16">
        <v>1</v>
      </c>
      <c r="P266" s="16"/>
      <c r="Q266" s="16"/>
      <c r="R266" s="16"/>
      <c r="S266" s="16"/>
      <c r="T266" s="16">
        <v>0</v>
      </c>
      <c r="U266" s="17">
        <v>0</v>
      </c>
      <c r="V266" s="16">
        <v>0</v>
      </c>
      <c r="W266" s="16"/>
      <c r="X266" s="16"/>
      <c r="Y266" s="16">
        <v>2.23</v>
      </c>
      <c r="Z266" s="16">
        <v>2.23</v>
      </c>
      <c r="AA266" s="16" t="s">
        <v>139</v>
      </c>
      <c r="AB266" s="16"/>
      <c r="AC266" s="16">
        <v>14.4</v>
      </c>
      <c r="AD266" s="16">
        <v>5.95</v>
      </c>
      <c r="AE266" s="16">
        <v>2</v>
      </c>
      <c r="AF266" s="16">
        <v>0.53</v>
      </c>
      <c r="AG266" s="16">
        <v>0.63</v>
      </c>
      <c r="AH266" s="16"/>
      <c r="AI266" s="16"/>
      <c r="AJ266" s="16"/>
      <c r="AK266" s="16"/>
      <c r="AL266" s="16"/>
      <c r="AM266" s="16">
        <v>0</v>
      </c>
      <c r="AN266" s="16"/>
      <c r="AO266" s="16">
        <v>0</v>
      </c>
      <c r="AP266" s="16">
        <v>0</v>
      </c>
      <c r="AQ266" s="16">
        <v>0</v>
      </c>
      <c r="AR266" s="17" t="s">
        <v>136</v>
      </c>
      <c r="AS266" s="19">
        <f t="shared" si="295"/>
        <v>0</v>
      </c>
      <c r="AT266" s="19"/>
      <c r="AU266" s="19">
        <f>VLOOKUP(G266,ABNT5101!$I$3:$J$9,2)</f>
        <v>10</v>
      </c>
      <c r="AV266" s="19">
        <f>VLOOKUP(G266,ABNT5101!$I$3:$M$9,5)</f>
        <v>0.18</v>
      </c>
      <c r="AW266" s="17" t="str">
        <f>_xlfn.XLOOKUP(G266,ABNT5101!I:I,ABNT5101!L:L)</f>
        <v>-</v>
      </c>
      <c r="AX266" s="17">
        <f>_xlfn.XLOOKUP(G266,ABNT5101!$I:$I,ABNT5101!M:M)</f>
        <v>0.18</v>
      </c>
      <c r="AY266" s="17" t="str">
        <f>_xlfn.XLOOKUP(G266,ABNT5101!$I:$I,ABNT5101!N:N)</f>
        <v>-</v>
      </c>
      <c r="AZ266" s="17">
        <f>_xlfn.XLOOKUP(G266,ABNT5101!$I:$I,ABNT5101!O:O)</f>
        <v>16</v>
      </c>
      <c r="BA266" s="20" t="str">
        <f t="shared" si="296"/>
        <v>NÃO ATENDE</v>
      </c>
      <c r="BB266" s="21">
        <f t="shared" ref="BB266:BC266" si="325">BE266/AU266-1</f>
        <v>-1</v>
      </c>
      <c r="BC266" s="21">
        <f t="shared" si="325"/>
        <v>-1</v>
      </c>
      <c r="BD266" s="21" t="str">
        <f t="shared" si="298"/>
        <v>-</v>
      </c>
      <c r="BE266" s="22"/>
      <c r="BF266" s="22"/>
      <c r="BG266" s="22"/>
      <c r="BH266" s="22"/>
      <c r="BI266" s="23"/>
      <c r="BJ266" s="22"/>
      <c r="BK266" s="20" t="str">
        <f t="shared" si="299"/>
        <v>NÃO ATENDE</v>
      </c>
      <c r="BL266" s="20" t="str">
        <f t="shared" si="300"/>
        <v>NÃO ATENDE</v>
      </c>
      <c r="BM266" s="20" t="str">
        <f t="shared" si="301"/>
        <v>NÃO ATENDE</v>
      </c>
      <c r="BN266" s="20" t="str">
        <f t="shared" si="302"/>
        <v>ATENDE</v>
      </c>
      <c r="BO266" s="24" t="str">
        <f t="shared" si="303"/>
        <v>C4</v>
      </c>
      <c r="BP266" s="24" t="str">
        <f t="shared" si="80"/>
        <v>P5</v>
      </c>
      <c r="BQ266" s="25">
        <f t="shared" si="304"/>
        <v>-1</v>
      </c>
      <c r="BR266" s="22"/>
      <c r="BS266" s="22"/>
      <c r="BT266" s="24">
        <f>IF(BP266="-","-",_xlfn.XLOOKUP(BP266,ABNT5101!$B$4:$B$9,ABNT5101!$C$4:$C$9))</f>
        <v>5</v>
      </c>
      <c r="BU266" s="24">
        <f>IF(BP266="-","-",_xlfn.XLOOKUP(BP266,ABNT5101!$B$4:$B$9,ABNT5101!$D$4:$D$9))</f>
        <v>1</v>
      </c>
      <c r="BV266" s="20" t="str">
        <f t="shared" si="305"/>
        <v>NÃO ATENDE</v>
      </c>
      <c r="BW266" s="20" t="str">
        <f t="shared" si="306"/>
        <v>NÃO ATENDE</v>
      </c>
      <c r="BX266" s="20" t="str">
        <f t="shared" si="307"/>
        <v>NÃO ATENDE</v>
      </c>
      <c r="BY266" s="24" t="s">
        <v>136</v>
      </c>
      <c r="BZ266" s="25" t="e">
        <f t="shared" si="308"/>
        <v>#VALUE!</v>
      </c>
      <c r="CA266" s="24"/>
      <c r="CB266" s="24"/>
      <c r="CC266" s="20" t="str">
        <f>IF(BY266="-","-",_xlfn.XLOOKUP(BY266,ABNT5101!$B$4:$B$9,ABNT5101!$C$4:$C$9))</f>
        <v>-</v>
      </c>
      <c r="CD266" s="24" t="str">
        <f>IF(BY266="-","-",_xlfn.XLOOKUP(BY266,ABNT5101!$B$4:$B$9,ABNT5101!$D$4:$D$9))</f>
        <v>-</v>
      </c>
      <c r="CE266" s="20" t="str">
        <f t="shared" si="309"/>
        <v>-</v>
      </c>
      <c r="CF266" s="20" t="str">
        <f t="shared" si="310"/>
        <v>-</v>
      </c>
      <c r="CG266" s="20" t="str">
        <f t="shared" si="311"/>
        <v>-</v>
      </c>
      <c r="CH266" s="26" t="e">
        <f>_xlfn.XLOOKUP(CI266,'Banco de dados'!$B:$B,'Banco de dados'!$D:$D)</f>
        <v>#N/A</v>
      </c>
      <c r="CI266" s="27"/>
      <c r="CJ266" s="26" t="e">
        <f>_xlfn.XLOOKUP(CI266,'Banco de dados'!$B:$B,'Banco de dados'!$E:$E)</f>
        <v>#N/A</v>
      </c>
      <c r="CK266" s="26"/>
      <c r="CL266" s="26" t="e">
        <f>IF(CK266="-","-",_xlfn.XLOOKUP(CK266,'Banco de dados'!$B:$B,'Banco de dados'!$E:$E))</f>
        <v>#N/A</v>
      </c>
      <c r="CM266" s="28">
        <f t="shared" si="312"/>
        <v>2</v>
      </c>
      <c r="CN266" s="26" t="e">
        <f>_xlfn.XLOOKUP(CI266,'Banco de dados'!$B:$B,'Banco de dados'!$H:$H)</f>
        <v>#N/A</v>
      </c>
      <c r="CO266" s="26" t="e">
        <f t="array" aca="1" ref="CO266" ca="1">_xludf.XLOOKUP(CK266,'Banco de dados'!$B:$B,'Banco de dados'!$H:$H)</f>
        <v>#NAME?</v>
      </c>
      <c r="CP266" s="26" t="e">
        <f t="array" aca="1" ref="CP266" ca="1">_xludf.XLOOKUP(CI266,'Banco de dados'!$B:$B,'Banco de dados'!$F:$F)</f>
        <v>#NAME?</v>
      </c>
      <c r="CQ266" s="26" t="e">
        <f t="array" aca="1" ref="CQ266" ca="1">_xludf.XLOOKUP(CK266,'Banco de dados'!$B:$B,'Banco de dados'!$F:$F)</f>
        <v>#NAME?</v>
      </c>
      <c r="CR266" s="27">
        <v>541</v>
      </c>
      <c r="CS266" s="27"/>
      <c r="CT266" s="26" t="str">
        <f>IF(AG266=0.5,"Suporte",IF(AND(AG266&gt;='Braços de IP'!$B$9,AG266&lt;='Braços de IP'!$D$9),'Braços de IP'!$E$9,IF(AND(AG266&gt;='Braços de IP'!$B$10,AG266&lt;='Braços de IP'!$D$10),'Braços de IP'!$E$10,IF(AND(AG266&gt;='Braços de IP'!$B$11,AG266&lt;='Braços de IP'!$D$11),'Braços de IP'!$E$11,IF(AND(AG266&gt;='Braços de IP'!$B$12,AG266&lt;='Braços de IP'!$D$12),'Braços de IP'!$E$12,IF(AND(AG266&gt;='Braços de IP'!$B$13,AG266&lt;='Braços de IP'!$D$13),'Braços de IP'!$E$13,IF(AND(AG266&gt;='Braços de IP'!$B$14,AG266&lt;='Braços de IP'!$D$14),'Braços de IP'!$E$14,"ERRO")))))))</f>
        <v>Curto I</v>
      </c>
      <c r="CU266" s="27"/>
      <c r="CV266" s="26" t="str">
        <f>IF($CU266="","",VLOOKUP($CU266,'Braços de IP'!$E$9:$I$15,2,0))</f>
        <v/>
      </c>
      <c r="CW266" s="29" t="str">
        <f>IF($CU266="","",VLOOKUP($CU266,'Braços de IP'!$E$9:$I$15,5,0))</f>
        <v/>
      </c>
      <c r="CX266" s="26"/>
      <c r="CY266" s="26"/>
      <c r="CZ266" s="26"/>
      <c r="DA266" s="26"/>
      <c r="DB266" s="26"/>
      <c r="DC266" s="26"/>
      <c r="DD266" s="30" t="e">
        <f t="shared" si="313"/>
        <v>#N/A</v>
      </c>
      <c r="DE266" s="31">
        <f t="shared" si="314"/>
        <v>30</v>
      </c>
      <c r="DF266" s="30" t="e">
        <f t="shared" si="315"/>
        <v>#N/A</v>
      </c>
      <c r="DG266" s="32" t="e">
        <f t="shared" si="316"/>
        <v>#N/A</v>
      </c>
      <c r="DH266" s="33" t="s">
        <v>143</v>
      </c>
      <c r="DI266" s="34"/>
      <c r="DJ266" s="35"/>
      <c r="DK266" s="16" t="s">
        <v>144</v>
      </c>
      <c r="DL266" s="16"/>
    </row>
    <row r="267" spans="1:116" ht="15.75" hidden="1" customHeight="1" x14ac:dyDescent="0.25">
      <c r="A267" s="38" t="s">
        <v>158</v>
      </c>
      <c r="B267" s="15">
        <v>496</v>
      </c>
      <c r="C267" s="15" t="s">
        <v>146</v>
      </c>
      <c r="D267" s="16" t="s">
        <v>442</v>
      </c>
      <c r="E267" s="16">
        <v>-8.06128</v>
      </c>
      <c r="F267" s="16">
        <v>-34.871499999999997</v>
      </c>
      <c r="G267" s="27" t="s">
        <v>160</v>
      </c>
      <c r="H267" s="16" t="s">
        <v>136</v>
      </c>
      <c r="I267" s="16" t="s">
        <v>149</v>
      </c>
      <c r="J267" s="16" t="s">
        <v>137</v>
      </c>
      <c r="K267" s="16">
        <v>30</v>
      </c>
      <c r="L267" s="16" t="s">
        <v>138</v>
      </c>
      <c r="M267" s="16">
        <v>0</v>
      </c>
      <c r="N267" s="16"/>
      <c r="O267" s="16">
        <v>1</v>
      </c>
      <c r="P267" s="16"/>
      <c r="Q267" s="16"/>
      <c r="R267" s="16"/>
      <c r="S267" s="16"/>
      <c r="T267" s="16">
        <v>0</v>
      </c>
      <c r="U267" s="17">
        <v>0</v>
      </c>
      <c r="V267" s="16">
        <v>0</v>
      </c>
      <c r="W267" s="16"/>
      <c r="X267" s="16"/>
      <c r="Y267" s="16">
        <v>2.23</v>
      </c>
      <c r="Z267" s="16">
        <v>2.23</v>
      </c>
      <c r="AA267" s="16" t="s">
        <v>139</v>
      </c>
      <c r="AB267" s="16"/>
      <c r="AC267" s="16">
        <v>14.4</v>
      </c>
      <c r="AD267" s="16">
        <v>5.95</v>
      </c>
      <c r="AE267" s="16">
        <v>2</v>
      </c>
      <c r="AF267" s="16">
        <v>0.53</v>
      </c>
      <c r="AG267" s="16">
        <v>0.63</v>
      </c>
      <c r="AH267" s="16"/>
      <c r="AI267" s="16"/>
      <c r="AJ267" s="16"/>
      <c r="AK267" s="16"/>
      <c r="AL267" s="16"/>
      <c r="AM267" s="16">
        <v>0</v>
      </c>
      <c r="AN267" s="16"/>
      <c r="AO267" s="16">
        <v>0</v>
      </c>
      <c r="AP267" s="16">
        <v>0</v>
      </c>
      <c r="AQ267" s="16">
        <v>0</v>
      </c>
      <c r="AR267" s="17" t="s">
        <v>136</v>
      </c>
      <c r="AS267" s="19">
        <f t="shared" si="295"/>
        <v>0</v>
      </c>
      <c r="AT267" s="19"/>
      <c r="AU267" s="19">
        <f>VLOOKUP(G267,ABNT5101!$I$3:$J$9,2)</f>
        <v>10</v>
      </c>
      <c r="AV267" s="19">
        <f>VLOOKUP(G267,ABNT5101!$I$3:$M$9,5)</f>
        <v>0.18</v>
      </c>
      <c r="AW267" s="17" t="str">
        <f>_xlfn.XLOOKUP(G267,ABNT5101!I:I,ABNT5101!L:L)</f>
        <v>-</v>
      </c>
      <c r="AX267" s="17">
        <f>_xlfn.XLOOKUP(G267,ABNT5101!$I:$I,ABNT5101!M:M)</f>
        <v>0.18</v>
      </c>
      <c r="AY267" s="17" t="str">
        <f>_xlfn.XLOOKUP(G267,ABNT5101!$I:$I,ABNT5101!N:N)</f>
        <v>-</v>
      </c>
      <c r="AZ267" s="17">
        <f>_xlfn.XLOOKUP(G267,ABNT5101!$I:$I,ABNT5101!O:O)</f>
        <v>16</v>
      </c>
      <c r="BA267" s="20" t="str">
        <f t="shared" si="296"/>
        <v>NÃO ATENDE</v>
      </c>
      <c r="BB267" s="21">
        <f t="shared" ref="BB267:BC267" si="326">BE267/AU267-1</f>
        <v>-1</v>
      </c>
      <c r="BC267" s="21">
        <f t="shared" si="326"/>
        <v>-1</v>
      </c>
      <c r="BD267" s="21" t="str">
        <f t="shared" si="298"/>
        <v>-</v>
      </c>
      <c r="BE267" s="22"/>
      <c r="BF267" s="22"/>
      <c r="BG267" s="22"/>
      <c r="BH267" s="22"/>
      <c r="BI267" s="23"/>
      <c r="BJ267" s="22"/>
      <c r="BK267" s="20" t="str">
        <f t="shared" si="299"/>
        <v>NÃO ATENDE</v>
      </c>
      <c r="BL267" s="20" t="str">
        <f t="shared" si="300"/>
        <v>NÃO ATENDE</v>
      </c>
      <c r="BM267" s="20" t="str">
        <f t="shared" si="301"/>
        <v>NÃO ATENDE</v>
      </c>
      <c r="BN267" s="20" t="str">
        <f t="shared" si="302"/>
        <v>ATENDE</v>
      </c>
      <c r="BO267" s="24" t="str">
        <f t="shared" si="303"/>
        <v>C4</v>
      </c>
      <c r="BP267" s="24" t="str">
        <f t="shared" si="80"/>
        <v>P5</v>
      </c>
      <c r="BQ267" s="25">
        <f t="shared" si="304"/>
        <v>-1</v>
      </c>
      <c r="BR267" s="22"/>
      <c r="BS267" s="22"/>
      <c r="BT267" s="24">
        <f>IF(BP267="-","-",_xlfn.XLOOKUP(BP267,ABNT5101!$B$4:$B$9,ABNT5101!$C$4:$C$9))</f>
        <v>5</v>
      </c>
      <c r="BU267" s="24">
        <f>IF(BP267="-","-",_xlfn.XLOOKUP(BP267,ABNT5101!$B$4:$B$9,ABNT5101!$D$4:$D$9))</f>
        <v>1</v>
      </c>
      <c r="BV267" s="20" t="str">
        <f t="shared" si="305"/>
        <v>NÃO ATENDE</v>
      </c>
      <c r="BW267" s="20" t="str">
        <f t="shared" si="306"/>
        <v>NÃO ATENDE</v>
      </c>
      <c r="BX267" s="20" t="str">
        <f t="shared" si="307"/>
        <v>NÃO ATENDE</v>
      </c>
      <c r="BY267" s="24" t="s">
        <v>136</v>
      </c>
      <c r="BZ267" s="25" t="e">
        <f t="shared" si="308"/>
        <v>#VALUE!</v>
      </c>
      <c r="CA267" s="24"/>
      <c r="CB267" s="24"/>
      <c r="CC267" s="20" t="str">
        <f>IF(BY267="-","-",_xlfn.XLOOKUP(BY267,ABNT5101!$B$4:$B$9,ABNT5101!$C$4:$C$9))</f>
        <v>-</v>
      </c>
      <c r="CD267" s="24" t="str">
        <f>IF(BY267="-","-",_xlfn.XLOOKUP(BY267,ABNT5101!$B$4:$B$9,ABNT5101!$D$4:$D$9))</f>
        <v>-</v>
      </c>
      <c r="CE267" s="20" t="str">
        <f t="shared" si="309"/>
        <v>-</v>
      </c>
      <c r="CF267" s="20" t="str">
        <f t="shared" si="310"/>
        <v>-</v>
      </c>
      <c r="CG267" s="20" t="str">
        <f t="shared" si="311"/>
        <v>-</v>
      </c>
      <c r="CH267" s="26" t="e">
        <f>_xlfn.XLOOKUP(CI267,'Banco de dados'!$B:$B,'Banco de dados'!$D:$D)</f>
        <v>#N/A</v>
      </c>
      <c r="CI267" s="27"/>
      <c r="CJ267" s="26" t="e">
        <f>_xlfn.XLOOKUP(CI267,'Banco de dados'!$B:$B,'Banco de dados'!$E:$E)</f>
        <v>#N/A</v>
      </c>
      <c r="CK267" s="26"/>
      <c r="CL267" s="26" t="e">
        <f>IF(CK267="-","-",_xlfn.XLOOKUP(CK267,'Banco de dados'!$B:$B,'Banco de dados'!$E:$E))</f>
        <v>#N/A</v>
      </c>
      <c r="CM267" s="28">
        <f t="shared" si="312"/>
        <v>2</v>
      </c>
      <c r="CN267" s="26" t="e">
        <f>_xlfn.XLOOKUP(CI267,'Banco de dados'!$B:$B,'Banco de dados'!$H:$H)</f>
        <v>#N/A</v>
      </c>
      <c r="CO267" s="26" t="e">
        <f t="array" aca="1" ref="CO267" ca="1">_xludf.XLOOKUP(CK267,'Banco de dados'!$B:$B,'Banco de dados'!$H:$H)</f>
        <v>#NAME?</v>
      </c>
      <c r="CP267" s="26" t="e">
        <f t="array" aca="1" ref="CP267" ca="1">_xludf.XLOOKUP(CI267,'Banco de dados'!$B:$B,'Banco de dados'!$F:$F)</f>
        <v>#NAME?</v>
      </c>
      <c r="CQ267" s="26" t="e">
        <f t="array" aca="1" ref="CQ267" ca="1">_xludf.XLOOKUP(CK267,'Banco de dados'!$B:$B,'Banco de dados'!$F:$F)</f>
        <v>#NAME?</v>
      </c>
      <c r="CR267" s="27">
        <v>542</v>
      </c>
      <c r="CS267" s="27"/>
      <c r="CT267" s="26" t="str">
        <f>IF(AG267=0.5,"Suporte",IF(AND(AG267&gt;='Braços de IP'!$B$9,AG267&lt;='Braços de IP'!$D$9),'Braços de IP'!$E$9,IF(AND(AG267&gt;='Braços de IP'!$B$10,AG267&lt;='Braços de IP'!$D$10),'Braços de IP'!$E$10,IF(AND(AG267&gt;='Braços de IP'!$B$11,AG267&lt;='Braços de IP'!$D$11),'Braços de IP'!$E$11,IF(AND(AG267&gt;='Braços de IP'!$B$12,AG267&lt;='Braços de IP'!$D$12),'Braços de IP'!$E$12,IF(AND(AG267&gt;='Braços de IP'!$B$13,AG267&lt;='Braços de IP'!$D$13),'Braços de IP'!$E$13,IF(AND(AG267&gt;='Braços de IP'!$B$14,AG267&lt;='Braços de IP'!$D$14),'Braços de IP'!$E$14,"ERRO")))))))</f>
        <v>Curto I</v>
      </c>
      <c r="CU267" s="27"/>
      <c r="CV267" s="26" t="str">
        <f>IF($CU267="","",VLOOKUP($CU267,'Braços de IP'!$E$9:$I$15,2,0))</f>
        <v/>
      </c>
      <c r="CW267" s="29" t="str">
        <f>IF($CU267="","",VLOOKUP($CU267,'Braços de IP'!$E$9:$I$15,5,0))</f>
        <v/>
      </c>
      <c r="CX267" s="26"/>
      <c r="CY267" s="26"/>
      <c r="CZ267" s="26"/>
      <c r="DA267" s="26"/>
      <c r="DB267" s="26"/>
      <c r="DC267" s="26"/>
      <c r="DD267" s="30" t="e">
        <f t="shared" si="313"/>
        <v>#N/A</v>
      </c>
      <c r="DE267" s="31">
        <f t="shared" si="314"/>
        <v>30</v>
      </c>
      <c r="DF267" s="30" t="e">
        <f t="shared" si="315"/>
        <v>#N/A</v>
      </c>
      <c r="DG267" s="32" t="e">
        <f t="shared" si="316"/>
        <v>#N/A</v>
      </c>
      <c r="DH267" s="33" t="s">
        <v>143</v>
      </c>
      <c r="DI267" s="34"/>
      <c r="DJ267" s="35"/>
      <c r="DK267" s="16" t="s">
        <v>144</v>
      </c>
      <c r="DL267" s="16"/>
    </row>
    <row r="268" spans="1:116" ht="15.75" hidden="1" customHeight="1" x14ac:dyDescent="0.25">
      <c r="A268" s="38" t="s">
        <v>158</v>
      </c>
      <c r="B268" s="15">
        <v>496</v>
      </c>
      <c r="C268" s="15" t="s">
        <v>146</v>
      </c>
      <c r="D268" s="16" t="s">
        <v>442</v>
      </c>
      <c r="E268" s="16">
        <v>-8.06128</v>
      </c>
      <c r="F268" s="16">
        <v>-34.871499999999997</v>
      </c>
      <c r="G268" s="27" t="s">
        <v>160</v>
      </c>
      <c r="H268" s="16" t="s">
        <v>136</v>
      </c>
      <c r="I268" s="16" t="s">
        <v>149</v>
      </c>
      <c r="J268" s="16" t="s">
        <v>137</v>
      </c>
      <c r="K268" s="16">
        <v>30</v>
      </c>
      <c r="L268" s="16" t="s">
        <v>138</v>
      </c>
      <c r="M268" s="16">
        <v>0</v>
      </c>
      <c r="N268" s="16"/>
      <c r="O268" s="16">
        <v>1</v>
      </c>
      <c r="P268" s="16"/>
      <c r="Q268" s="16"/>
      <c r="R268" s="16"/>
      <c r="S268" s="16"/>
      <c r="T268" s="16">
        <v>0</v>
      </c>
      <c r="U268" s="17">
        <v>0</v>
      </c>
      <c r="V268" s="16">
        <v>0</v>
      </c>
      <c r="W268" s="16"/>
      <c r="X268" s="16"/>
      <c r="Y268" s="16">
        <v>2.23</v>
      </c>
      <c r="Z268" s="16">
        <v>2.23</v>
      </c>
      <c r="AA268" s="16" t="s">
        <v>139</v>
      </c>
      <c r="AB268" s="16"/>
      <c r="AC268" s="16">
        <v>14.4</v>
      </c>
      <c r="AD268" s="16">
        <v>5.95</v>
      </c>
      <c r="AE268" s="16">
        <v>2</v>
      </c>
      <c r="AF268" s="16">
        <v>0.53</v>
      </c>
      <c r="AG268" s="16">
        <v>0.63</v>
      </c>
      <c r="AH268" s="16"/>
      <c r="AI268" s="16"/>
      <c r="AJ268" s="16"/>
      <c r="AK268" s="16"/>
      <c r="AL268" s="16"/>
      <c r="AM268" s="16">
        <v>0</v>
      </c>
      <c r="AN268" s="16"/>
      <c r="AO268" s="16">
        <v>0</v>
      </c>
      <c r="AP268" s="16">
        <v>0</v>
      </c>
      <c r="AQ268" s="16">
        <v>0</v>
      </c>
      <c r="AR268" s="17" t="s">
        <v>136</v>
      </c>
      <c r="AS268" s="19">
        <f t="shared" si="295"/>
        <v>0</v>
      </c>
      <c r="AT268" s="19"/>
      <c r="AU268" s="19">
        <f>VLOOKUP(G268,ABNT5101!$I$3:$J$9,2)</f>
        <v>10</v>
      </c>
      <c r="AV268" s="19">
        <f>VLOOKUP(G268,ABNT5101!$I$3:$M$9,5)</f>
        <v>0.18</v>
      </c>
      <c r="AW268" s="17" t="str">
        <f>_xlfn.XLOOKUP(G268,ABNT5101!I:I,ABNT5101!L:L)</f>
        <v>-</v>
      </c>
      <c r="AX268" s="17">
        <f>_xlfn.XLOOKUP(G268,ABNT5101!$I:$I,ABNT5101!M:M)</f>
        <v>0.18</v>
      </c>
      <c r="AY268" s="17" t="str">
        <f>_xlfn.XLOOKUP(G268,ABNT5101!$I:$I,ABNT5101!N:N)</f>
        <v>-</v>
      </c>
      <c r="AZ268" s="17">
        <f>_xlfn.XLOOKUP(G268,ABNT5101!$I:$I,ABNT5101!O:O)</f>
        <v>16</v>
      </c>
      <c r="BA268" s="20" t="str">
        <f t="shared" si="296"/>
        <v>NÃO ATENDE</v>
      </c>
      <c r="BB268" s="21">
        <f t="shared" ref="BB268:BC268" si="327">BE268/AU268-1</f>
        <v>-1</v>
      </c>
      <c r="BC268" s="21">
        <f t="shared" si="327"/>
        <v>-1</v>
      </c>
      <c r="BD268" s="21" t="str">
        <f t="shared" si="298"/>
        <v>-</v>
      </c>
      <c r="BE268" s="22"/>
      <c r="BF268" s="22"/>
      <c r="BG268" s="22"/>
      <c r="BH268" s="22"/>
      <c r="BI268" s="23"/>
      <c r="BJ268" s="22"/>
      <c r="BK268" s="20" t="str">
        <f t="shared" si="299"/>
        <v>NÃO ATENDE</v>
      </c>
      <c r="BL268" s="20" t="str">
        <f t="shared" si="300"/>
        <v>NÃO ATENDE</v>
      </c>
      <c r="BM268" s="20" t="str">
        <f t="shared" si="301"/>
        <v>NÃO ATENDE</v>
      </c>
      <c r="BN268" s="20" t="str">
        <f t="shared" si="302"/>
        <v>ATENDE</v>
      </c>
      <c r="BO268" s="24" t="str">
        <f t="shared" si="303"/>
        <v>C4</v>
      </c>
      <c r="BP268" s="24" t="str">
        <f t="shared" si="80"/>
        <v>P5</v>
      </c>
      <c r="BQ268" s="25">
        <f t="shared" si="304"/>
        <v>-1</v>
      </c>
      <c r="BR268" s="22"/>
      <c r="BS268" s="22"/>
      <c r="BT268" s="24">
        <f>IF(BP268="-","-",_xlfn.XLOOKUP(BP268,ABNT5101!$B$4:$B$9,ABNT5101!$C$4:$C$9))</f>
        <v>5</v>
      </c>
      <c r="BU268" s="24">
        <f>IF(BP268="-","-",_xlfn.XLOOKUP(BP268,ABNT5101!$B$4:$B$9,ABNT5101!$D$4:$D$9))</f>
        <v>1</v>
      </c>
      <c r="BV268" s="20" t="str">
        <f t="shared" si="305"/>
        <v>NÃO ATENDE</v>
      </c>
      <c r="BW268" s="20" t="str">
        <f t="shared" si="306"/>
        <v>NÃO ATENDE</v>
      </c>
      <c r="BX268" s="20" t="str">
        <f t="shared" si="307"/>
        <v>NÃO ATENDE</v>
      </c>
      <c r="BY268" s="24" t="s">
        <v>136</v>
      </c>
      <c r="BZ268" s="25" t="e">
        <f t="shared" si="308"/>
        <v>#VALUE!</v>
      </c>
      <c r="CA268" s="24"/>
      <c r="CB268" s="24"/>
      <c r="CC268" s="20" t="str">
        <f>IF(BY268="-","-",_xlfn.XLOOKUP(BY268,ABNT5101!$B$4:$B$9,ABNT5101!$C$4:$C$9))</f>
        <v>-</v>
      </c>
      <c r="CD268" s="24" t="str">
        <f>IF(BY268="-","-",_xlfn.XLOOKUP(BY268,ABNT5101!$B$4:$B$9,ABNT5101!$D$4:$D$9))</f>
        <v>-</v>
      </c>
      <c r="CE268" s="20" t="str">
        <f t="shared" si="309"/>
        <v>-</v>
      </c>
      <c r="CF268" s="20" t="str">
        <f t="shared" si="310"/>
        <v>-</v>
      </c>
      <c r="CG268" s="20" t="str">
        <f t="shared" si="311"/>
        <v>-</v>
      </c>
      <c r="CH268" s="26" t="e">
        <f>_xlfn.XLOOKUP(CI268,'Banco de dados'!$B:$B,'Banco de dados'!$D:$D)</f>
        <v>#N/A</v>
      </c>
      <c r="CI268" s="27"/>
      <c r="CJ268" s="26" t="e">
        <f>_xlfn.XLOOKUP(CI268,'Banco de dados'!$B:$B,'Banco de dados'!$E:$E)</f>
        <v>#N/A</v>
      </c>
      <c r="CK268" s="26"/>
      <c r="CL268" s="26" t="e">
        <f>IF(CK268="-","-",_xlfn.XLOOKUP(CK268,'Banco de dados'!$B:$B,'Banco de dados'!$E:$E))</f>
        <v>#N/A</v>
      </c>
      <c r="CM268" s="28">
        <f t="shared" si="312"/>
        <v>2</v>
      </c>
      <c r="CN268" s="26" t="e">
        <f>_xlfn.XLOOKUP(CI268,'Banco de dados'!$B:$B,'Banco de dados'!$H:$H)</f>
        <v>#N/A</v>
      </c>
      <c r="CO268" s="26" t="e">
        <f t="array" aca="1" ref="CO268" ca="1">_xludf.XLOOKUP(CK268,'Banco de dados'!$B:$B,'Banco de dados'!$H:$H)</f>
        <v>#NAME?</v>
      </c>
      <c r="CP268" s="26" t="e">
        <f t="array" aca="1" ref="CP268" ca="1">_xludf.XLOOKUP(CI268,'Banco de dados'!$B:$B,'Banco de dados'!$F:$F)</f>
        <v>#NAME?</v>
      </c>
      <c r="CQ268" s="26" t="e">
        <f t="array" aca="1" ref="CQ268" ca="1">_xludf.XLOOKUP(CK268,'Banco de dados'!$B:$B,'Banco de dados'!$F:$F)</f>
        <v>#NAME?</v>
      </c>
      <c r="CR268" s="27">
        <v>543</v>
      </c>
      <c r="CS268" s="27"/>
      <c r="CT268" s="26" t="str">
        <f>IF(AG268=0.5,"Suporte",IF(AND(AG268&gt;='Braços de IP'!$B$9,AG268&lt;='Braços de IP'!$D$9),'Braços de IP'!$E$9,IF(AND(AG268&gt;='Braços de IP'!$B$10,AG268&lt;='Braços de IP'!$D$10),'Braços de IP'!$E$10,IF(AND(AG268&gt;='Braços de IP'!$B$11,AG268&lt;='Braços de IP'!$D$11),'Braços de IP'!$E$11,IF(AND(AG268&gt;='Braços de IP'!$B$12,AG268&lt;='Braços de IP'!$D$12),'Braços de IP'!$E$12,IF(AND(AG268&gt;='Braços de IP'!$B$13,AG268&lt;='Braços de IP'!$D$13),'Braços de IP'!$E$13,IF(AND(AG268&gt;='Braços de IP'!$B$14,AG268&lt;='Braços de IP'!$D$14),'Braços de IP'!$E$14,"ERRO")))))))</f>
        <v>Curto I</v>
      </c>
      <c r="CU268" s="27"/>
      <c r="CV268" s="26" t="str">
        <f>IF($CU268="","",VLOOKUP($CU268,'Braços de IP'!$E$9:$I$15,2,0))</f>
        <v/>
      </c>
      <c r="CW268" s="29" t="str">
        <f>IF($CU268="","",VLOOKUP($CU268,'Braços de IP'!$E$9:$I$15,5,0))</f>
        <v/>
      </c>
      <c r="CX268" s="26"/>
      <c r="CY268" s="26"/>
      <c r="CZ268" s="26"/>
      <c r="DA268" s="26"/>
      <c r="DB268" s="26"/>
      <c r="DC268" s="26"/>
      <c r="DD268" s="30" t="e">
        <f t="shared" si="313"/>
        <v>#N/A</v>
      </c>
      <c r="DE268" s="31">
        <f t="shared" si="314"/>
        <v>30</v>
      </c>
      <c r="DF268" s="30" t="e">
        <f t="shared" si="315"/>
        <v>#N/A</v>
      </c>
      <c r="DG268" s="32" t="e">
        <f t="shared" si="316"/>
        <v>#N/A</v>
      </c>
      <c r="DH268" s="33" t="s">
        <v>143</v>
      </c>
      <c r="DI268" s="34"/>
      <c r="DJ268" s="35"/>
      <c r="DK268" s="16" t="s">
        <v>144</v>
      </c>
      <c r="DL268" s="16"/>
    </row>
    <row r="269" spans="1:116" ht="15.75" hidden="1" customHeight="1" x14ac:dyDescent="0.25">
      <c r="A269" s="1" t="s">
        <v>296</v>
      </c>
      <c r="B269" s="15">
        <v>497</v>
      </c>
      <c r="C269" s="15" t="s">
        <v>146</v>
      </c>
      <c r="D269" s="16" t="s">
        <v>439</v>
      </c>
      <c r="E269" s="16">
        <v>-8.0519700000000007</v>
      </c>
      <c r="F269" s="16">
        <v>-34.871667000000002</v>
      </c>
      <c r="G269" s="16" t="s">
        <v>153</v>
      </c>
      <c r="H269" s="16" t="s">
        <v>136</v>
      </c>
      <c r="I269" s="16" t="s">
        <v>149</v>
      </c>
      <c r="J269" s="16" t="s">
        <v>137</v>
      </c>
      <c r="K269" s="16">
        <v>150</v>
      </c>
      <c r="L269" s="16" t="s">
        <v>138</v>
      </c>
      <c r="M269" s="16">
        <v>0</v>
      </c>
      <c r="N269" s="16"/>
      <c r="O269" s="16">
        <v>3</v>
      </c>
      <c r="P269" s="17"/>
      <c r="Q269" s="17"/>
      <c r="R269" s="16"/>
      <c r="S269" s="16"/>
      <c r="T269" s="16"/>
      <c r="U269" s="17"/>
      <c r="V269" s="16">
        <v>17.850000000000001</v>
      </c>
      <c r="W269" s="16"/>
      <c r="X269" s="16"/>
      <c r="Y269" s="16">
        <v>0</v>
      </c>
      <c r="Z269" s="16">
        <v>0</v>
      </c>
      <c r="AA269" s="16" t="s">
        <v>139</v>
      </c>
      <c r="AB269" s="16" t="s">
        <v>140</v>
      </c>
      <c r="AC269" s="16" t="s">
        <v>440</v>
      </c>
      <c r="AD269" s="16">
        <v>10.77</v>
      </c>
      <c r="AE269" s="16">
        <v>2</v>
      </c>
      <c r="AF269" s="16">
        <v>8.33</v>
      </c>
      <c r="AG269" s="16">
        <v>2.67</v>
      </c>
      <c r="AH269" s="16"/>
      <c r="AI269" s="16"/>
      <c r="AJ269" s="16"/>
      <c r="AK269" s="16"/>
      <c r="AL269" s="16"/>
      <c r="AM269" s="16">
        <v>0</v>
      </c>
      <c r="AN269" s="16"/>
      <c r="AO269" s="16">
        <v>0</v>
      </c>
      <c r="AP269" s="16">
        <v>0</v>
      </c>
      <c r="AQ269" s="16">
        <v>0</v>
      </c>
      <c r="AR269" s="17" t="s">
        <v>136</v>
      </c>
      <c r="AS269" s="19">
        <f t="shared" si="295"/>
        <v>0</v>
      </c>
      <c r="AT269" s="19"/>
      <c r="AU269" s="19">
        <f>VLOOKUP(G269,ABNT5101!$I$3:$J$9,2)</f>
        <v>15</v>
      </c>
      <c r="AV269" s="19">
        <f>VLOOKUP(G269,ABNT5101!$I$3:$M$9,5)</f>
        <v>0.18</v>
      </c>
      <c r="AW269" s="17" t="str">
        <f>_xlfn.XLOOKUP(G269,ABNT5101!I:I,ABNT5101!L:L)</f>
        <v>-</v>
      </c>
      <c r="AX269" s="17">
        <f>_xlfn.XLOOKUP(G269,ABNT5101!$I:$I,ABNT5101!M:M)</f>
        <v>0.18</v>
      </c>
      <c r="AY269" s="17" t="str">
        <f>_xlfn.XLOOKUP(G269,ABNT5101!$I:$I,ABNT5101!N:N)</f>
        <v>-</v>
      </c>
      <c r="AZ269" s="17">
        <f>_xlfn.XLOOKUP(G269,ABNT5101!$I:$I,ABNT5101!O:O)</f>
        <v>15</v>
      </c>
      <c r="BA269" s="20" t="str">
        <f t="shared" si="296"/>
        <v>NÃO ATENDE</v>
      </c>
      <c r="BB269" s="21">
        <f t="shared" ref="BB269:BC269" si="328">BE269/AU269-1</f>
        <v>-1</v>
      </c>
      <c r="BC269" s="21">
        <f t="shared" si="328"/>
        <v>-1</v>
      </c>
      <c r="BD269" s="21" t="str">
        <f t="shared" si="298"/>
        <v>-</v>
      </c>
      <c r="BE269" s="22"/>
      <c r="BF269" s="22"/>
      <c r="BG269" s="22"/>
      <c r="BH269" s="22"/>
      <c r="BI269" s="23"/>
      <c r="BJ269" s="22"/>
      <c r="BK269" s="20" t="str">
        <f t="shared" si="299"/>
        <v>NÃO ATENDE</v>
      </c>
      <c r="BL269" s="20" t="str">
        <f t="shared" si="300"/>
        <v>NÃO ATENDE</v>
      </c>
      <c r="BM269" s="20" t="str">
        <f t="shared" si="301"/>
        <v>NÃO ATENDE</v>
      </c>
      <c r="BN269" s="20" t="str">
        <f t="shared" si="302"/>
        <v>ATENDE</v>
      </c>
      <c r="BO269" s="24" t="str">
        <f t="shared" si="303"/>
        <v>C3</v>
      </c>
      <c r="BP269" s="24" t="str">
        <f t="shared" si="80"/>
        <v>P5</v>
      </c>
      <c r="BQ269" s="25">
        <f t="shared" si="304"/>
        <v>-1</v>
      </c>
      <c r="BR269" s="22"/>
      <c r="BS269" s="22"/>
      <c r="BT269" s="24">
        <f>IF(BP269="-","-",_xlfn.XLOOKUP(BP269,ABNT5101!$B$4:$B$9,ABNT5101!$C$4:$C$9))</f>
        <v>5</v>
      </c>
      <c r="BU269" s="24">
        <f>IF(BP269="-","-",_xlfn.XLOOKUP(BP269,ABNT5101!$B$4:$B$9,ABNT5101!$D$4:$D$9))</f>
        <v>1</v>
      </c>
      <c r="BV269" s="20" t="str">
        <f t="shared" si="305"/>
        <v>NÃO ATENDE</v>
      </c>
      <c r="BW269" s="20" t="str">
        <f t="shared" si="306"/>
        <v>NÃO ATENDE</v>
      </c>
      <c r="BX269" s="20" t="str">
        <f t="shared" si="307"/>
        <v>NÃO ATENDE</v>
      </c>
      <c r="BY269" s="24" t="s">
        <v>136</v>
      </c>
      <c r="BZ269" s="25" t="e">
        <f t="shared" si="308"/>
        <v>#VALUE!</v>
      </c>
      <c r="CA269" s="24"/>
      <c r="CB269" s="24"/>
      <c r="CC269" s="20" t="str">
        <f>IF(BY269="-","-",_xlfn.XLOOKUP(BY269,ABNT5101!$B$4:$B$9,ABNT5101!$C$4:$C$9))</f>
        <v>-</v>
      </c>
      <c r="CD269" s="24" t="str">
        <f>IF(BY269="-","-",_xlfn.XLOOKUP(BY269,ABNT5101!$B$4:$B$9,ABNT5101!$D$4:$D$9))</f>
        <v>-</v>
      </c>
      <c r="CE269" s="20" t="str">
        <f t="shared" si="309"/>
        <v>-</v>
      </c>
      <c r="CF269" s="20" t="str">
        <f t="shared" si="310"/>
        <v>-</v>
      </c>
      <c r="CG269" s="20" t="str">
        <f t="shared" si="311"/>
        <v>-</v>
      </c>
      <c r="CH269" s="26" t="e">
        <f>_xlfn.XLOOKUP(CI269,'Banco de dados'!$B:$B,'Banco de dados'!$D:$D)</f>
        <v>#N/A</v>
      </c>
      <c r="CI269" s="27"/>
      <c r="CJ269" s="26" t="e">
        <f>_xlfn.XLOOKUP(CI269,'Banco de dados'!$B:$B,'Banco de dados'!$E:$E)</f>
        <v>#N/A</v>
      </c>
      <c r="CK269" s="26"/>
      <c r="CL269" s="26" t="e">
        <f>IF(CK269="-","-",_xlfn.XLOOKUP(CK269,'Banco de dados'!$B:$B,'Banco de dados'!$E:$E))</f>
        <v>#N/A</v>
      </c>
      <c r="CM269" s="28">
        <f t="shared" si="312"/>
        <v>2</v>
      </c>
      <c r="CN269" s="26" t="e">
        <f>_xlfn.XLOOKUP(CI269,'Banco de dados'!$B:$B,'Banco de dados'!$H:$H)</f>
        <v>#N/A</v>
      </c>
      <c r="CO269" s="26" t="e">
        <f t="array" aca="1" ref="CO269" ca="1">_xludf.XLOOKUP(CK269,'Banco de dados'!$B:$B,'Banco de dados'!$H:$H)</f>
        <v>#NAME?</v>
      </c>
      <c r="CP269" s="26" t="e">
        <f t="array" aca="1" ref="CP269" ca="1">_xludf.XLOOKUP(CI269,'Banco de dados'!$B:$B,'Banco de dados'!$F:$F)</f>
        <v>#NAME?</v>
      </c>
      <c r="CQ269" s="26" t="e">
        <f t="array" aca="1" ref="CQ269" ca="1">_xludf.XLOOKUP(CK269,'Banco de dados'!$B:$B,'Banco de dados'!$F:$F)</f>
        <v>#NAME?</v>
      </c>
      <c r="CR269" s="27">
        <v>544</v>
      </c>
      <c r="CS269" s="27"/>
      <c r="CT269" s="26" t="str">
        <f>IF(AG269=0.5,"Suporte",IF(AND(AG269&gt;='Braços de IP'!$B$9,AG269&lt;='Braços de IP'!$D$9),'Braços de IP'!$E$9,IF(AND(AG269&gt;='Braços de IP'!$B$10,AG269&lt;='Braços de IP'!$D$10),'Braços de IP'!$E$10,IF(AND(AG269&gt;='Braços de IP'!$B$11,AG269&lt;='Braços de IP'!$D$11),'Braços de IP'!$E$11,IF(AND(AG269&gt;='Braços de IP'!$B$12,AG269&lt;='Braços de IP'!$D$12),'Braços de IP'!$E$12,IF(AND(AG269&gt;='Braços de IP'!$B$13,AG269&lt;='Braços de IP'!$D$13),'Braços de IP'!$E$13,IF(AND(AG269&gt;='Braços de IP'!$B$14,AG269&lt;='Braços de IP'!$D$14),'Braços de IP'!$E$14,"ERRO")))))))</f>
        <v>Longo I</v>
      </c>
      <c r="CU269" s="27"/>
      <c r="CV269" s="26" t="str">
        <f>IF($CU269="","",VLOOKUP($CU269,'Braços de IP'!$E$9:$I$15,2,0))</f>
        <v/>
      </c>
      <c r="CW269" s="29" t="str">
        <f>IF($CU269="","",VLOOKUP($CU269,'Braços de IP'!$E$9:$I$15,5,0))</f>
        <v/>
      </c>
      <c r="CX269" s="26"/>
      <c r="CY269" s="26"/>
      <c r="CZ269" s="26"/>
      <c r="DA269" s="26"/>
      <c r="DB269" s="26"/>
      <c r="DC269" s="26"/>
      <c r="DD269" s="30" t="e">
        <f t="shared" si="313"/>
        <v>#N/A</v>
      </c>
      <c r="DE269" s="31">
        <f t="shared" si="314"/>
        <v>150</v>
      </c>
      <c r="DF269" s="30" t="e">
        <f t="shared" si="315"/>
        <v>#N/A</v>
      </c>
      <c r="DG269" s="32" t="e">
        <f t="shared" si="316"/>
        <v>#N/A</v>
      </c>
      <c r="DH269" s="33" t="s">
        <v>143</v>
      </c>
      <c r="DI269" s="34"/>
      <c r="DJ269" s="35"/>
      <c r="DK269" s="16" t="s">
        <v>144</v>
      </c>
      <c r="DL269" s="16"/>
    </row>
    <row r="270" spans="1:116" ht="15.75" hidden="1" customHeight="1" x14ac:dyDescent="0.25">
      <c r="A270" s="1" t="s">
        <v>296</v>
      </c>
      <c r="B270" s="15">
        <v>497</v>
      </c>
      <c r="C270" s="15" t="s">
        <v>146</v>
      </c>
      <c r="D270" s="16" t="s">
        <v>439</v>
      </c>
      <c r="E270" s="16">
        <v>-8.0519700000000007</v>
      </c>
      <c r="F270" s="16">
        <v>-34.871667000000002</v>
      </c>
      <c r="G270" s="16" t="s">
        <v>153</v>
      </c>
      <c r="H270" s="16" t="s">
        <v>136</v>
      </c>
      <c r="I270" s="16" t="s">
        <v>149</v>
      </c>
      <c r="J270" s="16" t="s">
        <v>137</v>
      </c>
      <c r="K270" s="16">
        <v>150</v>
      </c>
      <c r="L270" s="16" t="s">
        <v>138</v>
      </c>
      <c r="M270" s="16">
        <v>0</v>
      </c>
      <c r="N270" s="16"/>
      <c r="O270" s="16">
        <v>3</v>
      </c>
      <c r="P270" s="17"/>
      <c r="Q270" s="17"/>
      <c r="R270" s="16"/>
      <c r="S270" s="16"/>
      <c r="T270" s="16"/>
      <c r="U270" s="17"/>
      <c r="V270" s="16">
        <v>17.850000000000001</v>
      </c>
      <c r="W270" s="16"/>
      <c r="X270" s="16"/>
      <c r="Y270" s="16">
        <v>0</v>
      </c>
      <c r="Z270" s="16">
        <v>0</v>
      </c>
      <c r="AA270" s="16" t="s">
        <v>139</v>
      </c>
      <c r="AB270" s="16" t="s">
        <v>140</v>
      </c>
      <c r="AC270" s="16" t="s">
        <v>440</v>
      </c>
      <c r="AD270" s="16">
        <v>10.77</v>
      </c>
      <c r="AE270" s="16">
        <v>2</v>
      </c>
      <c r="AF270" s="16">
        <v>8.33</v>
      </c>
      <c r="AG270" s="16">
        <v>2.67</v>
      </c>
      <c r="AH270" s="16"/>
      <c r="AI270" s="16"/>
      <c r="AJ270" s="16"/>
      <c r="AK270" s="16"/>
      <c r="AL270" s="16"/>
      <c r="AM270" s="16">
        <v>0</v>
      </c>
      <c r="AN270" s="16"/>
      <c r="AO270" s="16">
        <v>0</v>
      </c>
      <c r="AP270" s="16">
        <v>0</v>
      </c>
      <c r="AQ270" s="16">
        <v>0</v>
      </c>
      <c r="AR270" s="17" t="s">
        <v>136</v>
      </c>
      <c r="AS270" s="19">
        <f t="shared" si="295"/>
        <v>0</v>
      </c>
      <c r="AT270" s="19"/>
      <c r="AU270" s="19">
        <f>VLOOKUP(G270,ABNT5101!$I$3:$J$9,2)</f>
        <v>15</v>
      </c>
      <c r="AV270" s="19">
        <f>VLOOKUP(G270,ABNT5101!$I$3:$M$9,5)</f>
        <v>0.18</v>
      </c>
      <c r="AW270" s="17" t="str">
        <f>_xlfn.XLOOKUP(G270,ABNT5101!I:I,ABNT5101!L:L)</f>
        <v>-</v>
      </c>
      <c r="AX270" s="17">
        <f>_xlfn.XLOOKUP(G270,ABNT5101!$I:$I,ABNT5101!M:M)</f>
        <v>0.18</v>
      </c>
      <c r="AY270" s="17" t="str">
        <f>_xlfn.XLOOKUP(G270,ABNT5101!$I:$I,ABNT5101!N:N)</f>
        <v>-</v>
      </c>
      <c r="AZ270" s="17">
        <f>_xlfn.XLOOKUP(G270,ABNT5101!$I:$I,ABNT5101!O:O)</f>
        <v>15</v>
      </c>
      <c r="BA270" s="20" t="str">
        <f t="shared" si="296"/>
        <v>NÃO ATENDE</v>
      </c>
      <c r="BB270" s="21">
        <f t="shared" ref="BB270:BC270" si="329">BE270/AU270-1</f>
        <v>-1</v>
      </c>
      <c r="BC270" s="21">
        <f t="shared" si="329"/>
        <v>-1</v>
      </c>
      <c r="BD270" s="21" t="str">
        <f t="shared" si="298"/>
        <v>-</v>
      </c>
      <c r="BE270" s="22"/>
      <c r="BF270" s="22"/>
      <c r="BG270" s="22"/>
      <c r="BH270" s="22"/>
      <c r="BI270" s="23"/>
      <c r="BJ270" s="22"/>
      <c r="BK270" s="20" t="str">
        <f t="shared" si="299"/>
        <v>NÃO ATENDE</v>
      </c>
      <c r="BL270" s="20" t="str">
        <f t="shared" si="300"/>
        <v>NÃO ATENDE</v>
      </c>
      <c r="BM270" s="20" t="str">
        <f t="shared" si="301"/>
        <v>NÃO ATENDE</v>
      </c>
      <c r="BN270" s="20" t="str">
        <f t="shared" si="302"/>
        <v>ATENDE</v>
      </c>
      <c r="BO270" s="24" t="str">
        <f t="shared" si="303"/>
        <v>C3</v>
      </c>
      <c r="BP270" s="24" t="str">
        <f t="shared" si="80"/>
        <v>P5</v>
      </c>
      <c r="BQ270" s="25">
        <f t="shared" si="304"/>
        <v>-1</v>
      </c>
      <c r="BR270" s="22"/>
      <c r="BS270" s="22"/>
      <c r="BT270" s="24">
        <f>IF(BP270="-","-",_xlfn.XLOOKUP(BP270,ABNT5101!$B$4:$B$9,ABNT5101!$C$4:$C$9))</f>
        <v>5</v>
      </c>
      <c r="BU270" s="24">
        <f>IF(BP270="-","-",_xlfn.XLOOKUP(BP270,ABNT5101!$B$4:$B$9,ABNT5101!$D$4:$D$9))</f>
        <v>1</v>
      </c>
      <c r="BV270" s="20" t="str">
        <f t="shared" si="305"/>
        <v>NÃO ATENDE</v>
      </c>
      <c r="BW270" s="20" t="str">
        <f t="shared" si="306"/>
        <v>NÃO ATENDE</v>
      </c>
      <c r="BX270" s="20" t="str">
        <f t="shared" si="307"/>
        <v>NÃO ATENDE</v>
      </c>
      <c r="BY270" s="24" t="s">
        <v>136</v>
      </c>
      <c r="BZ270" s="25" t="e">
        <f t="shared" si="308"/>
        <v>#VALUE!</v>
      </c>
      <c r="CA270" s="24"/>
      <c r="CB270" s="24"/>
      <c r="CC270" s="20" t="str">
        <f>IF(BY270="-","-",_xlfn.XLOOKUP(BY270,ABNT5101!$B$4:$B$9,ABNT5101!$C$4:$C$9))</f>
        <v>-</v>
      </c>
      <c r="CD270" s="24" t="str">
        <f>IF(BY270="-","-",_xlfn.XLOOKUP(BY270,ABNT5101!$B$4:$B$9,ABNT5101!$D$4:$D$9))</f>
        <v>-</v>
      </c>
      <c r="CE270" s="20" t="str">
        <f t="shared" si="309"/>
        <v>-</v>
      </c>
      <c r="CF270" s="20" t="str">
        <f t="shared" si="310"/>
        <v>-</v>
      </c>
      <c r="CG270" s="20" t="str">
        <f t="shared" si="311"/>
        <v>-</v>
      </c>
      <c r="CH270" s="26" t="e">
        <f>_xlfn.XLOOKUP(CI270,'Banco de dados'!$B:$B,'Banco de dados'!$D:$D)</f>
        <v>#N/A</v>
      </c>
      <c r="CI270" s="27"/>
      <c r="CJ270" s="26" t="e">
        <f>_xlfn.XLOOKUP(CI270,'Banco de dados'!$B:$B,'Banco de dados'!$E:$E)</f>
        <v>#N/A</v>
      </c>
      <c r="CK270" s="26"/>
      <c r="CL270" s="26" t="e">
        <f>IF(CK270="-","-",_xlfn.XLOOKUP(CK270,'Banco de dados'!$B:$B,'Banco de dados'!$E:$E))</f>
        <v>#N/A</v>
      </c>
      <c r="CM270" s="28">
        <f t="shared" si="312"/>
        <v>2</v>
      </c>
      <c r="CN270" s="26" t="e">
        <f>_xlfn.XLOOKUP(CI270,'Banco de dados'!$B:$B,'Banco de dados'!$H:$H)</f>
        <v>#N/A</v>
      </c>
      <c r="CO270" s="26" t="e">
        <f t="array" aca="1" ref="CO270" ca="1">_xludf.XLOOKUP(CK270,'Banco de dados'!$B:$B,'Banco de dados'!$H:$H)</f>
        <v>#NAME?</v>
      </c>
      <c r="CP270" s="26" t="e">
        <f t="array" aca="1" ref="CP270" ca="1">_xludf.XLOOKUP(CI270,'Banco de dados'!$B:$B,'Banco de dados'!$F:$F)</f>
        <v>#NAME?</v>
      </c>
      <c r="CQ270" s="26" t="e">
        <f t="array" aca="1" ref="CQ270" ca="1">_xludf.XLOOKUP(CK270,'Banco de dados'!$B:$B,'Banco de dados'!$F:$F)</f>
        <v>#NAME?</v>
      </c>
      <c r="CR270" s="27">
        <v>545</v>
      </c>
      <c r="CS270" s="27"/>
      <c r="CT270" s="26" t="str">
        <f>IF(AG270=0.5,"Suporte",IF(AND(AG270&gt;='Braços de IP'!$B$9,AG270&lt;='Braços de IP'!$D$9),'Braços de IP'!$E$9,IF(AND(AG270&gt;='Braços de IP'!$B$10,AG270&lt;='Braços de IP'!$D$10),'Braços de IP'!$E$10,IF(AND(AG270&gt;='Braços de IP'!$B$11,AG270&lt;='Braços de IP'!$D$11),'Braços de IP'!$E$11,IF(AND(AG270&gt;='Braços de IP'!$B$12,AG270&lt;='Braços de IP'!$D$12),'Braços de IP'!$E$12,IF(AND(AG270&gt;='Braços de IP'!$B$13,AG270&lt;='Braços de IP'!$D$13),'Braços de IP'!$E$13,IF(AND(AG270&gt;='Braços de IP'!$B$14,AG270&lt;='Braços de IP'!$D$14),'Braços de IP'!$E$14,"ERRO")))))))</f>
        <v>Longo I</v>
      </c>
      <c r="CU270" s="27"/>
      <c r="CV270" s="26" t="str">
        <f>IF($CU270="","",VLOOKUP($CU270,'Braços de IP'!$E$9:$I$15,2,0))</f>
        <v/>
      </c>
      <c r="CW270" s="29" t="str">
        <f>IF($CU270="","",VLOOKUP($CU270,'Braços de IP'!$E$9:$I$15,5,0))</f>
        <v/>
      </c>
      <c r="CX270" s="26"/>
      <c r="CY270" s="26"/>
      <c r="CZ270" s="26"/>
      <c r="DA270" s="26"/>
      <c r="DB270" s="26"/>
      <c r="DC270" s="26"/>
      <c r="DD270" s="30" t="e">
        <f t="shared" si="313"/>
        <v>#N/A</v>
      </c>
      <c r="DE270" s="31">
        <f t="shared" si="314"/>
        <v>150</v>
      </c>
      <c r="DF270" s="30" t="e">
        <f t="shared" si="315"/>
        <v>#N/A</v>
      </c>
      <c r="DG270" s="32" t="e">
        <f t="shared" si="316"/>
        <v>#N/A</v>
      </c>
      <c r="DH270" s="33" t="s">
        <v>143</v>
      </c>
      <c r="DI270" s="34"/>
      <c r="DJ270" s="35"/>
      <c r="DK270" s="16" t="s">
        <v>144</v>
      </c>
      <c r="DL270" s="16"/>
    </row>
    <row r="271" spans="1:116" ht="15.75" hidden="1" customHeight="1" x14ac:dyDescent="0.25">
      <c r="A271" s="1" t="s">
        <v>296</v>
      </c>
      <c r="B271" s="15">
        <v>497</v>
      </c>
      <c r="C271" s="15" t="s">
        <v>146</v>
      </c>
      <c r="D271" s="16" t="s">
        <v>439</v>
      </c>
      <c r="E271" s="16">
        <v>-8.0519700000000007</v>
      </c>
      <c r="F271" s="16">
        <v>-34.871667000000002</v>
      </c>
      <c r="G271" s="16" t="s">
        <v>153</v>
      </c>
      <c r="H271" s="16" t="s">
        <v>136</v>
      </c>
      <c r="I271" s="16" t="s">
        <v>149</v>
      </c>
      <c r="J271" s="16" t="s">
        <v>137</v>
      </c>
      <c r="K271" s="16">
        <v>150</v>
      </c>
      <c r="L271" s="16" t="s">
        <v>138</v>
      </c>
      <c r="M271" s="16">
        <v>0</v>
      </c>
      <c r="N271" s="16"/>
      <c r="O271" s="16">
        <v>3</v>
      </c>
      <c r="P271" s="17"/>
      <c r="Q271" s="17"/>
      <c r="R271" s="16"/>
      <c r="S271" s="16"/>
      <c r="T271" s="16"/>
      <c r="U271" s="17"/>
      <c r="V271" s="16">
        <v>17.850000000000001</v>
      </c>
      <c r="W271" s="16"/>
      <c r="X271" s="16"/>
      <c r="Y271" s="16">
        <v>0</v>
      </c>
      <c r="Z271" s="16">
        <v>0</v>
      </c>
      <c r="AA271" s="16" t="s">
        <v>139</v>
      </c>
      <c r="AB271" s="16" t="s">
        <v>140</v>
      </c>
      <c r="AC271" s="16" t="s">
        <v>440</v>
      </c>
      <c r="AD271" s="16">
        <v>10.77</v>
      </c>
      <c r="AE271" s="16">
        <v>2</v>
      </c>
      <c r="AF271" s="16">
        <v>8.33</v>
      </c>
      <c r="AG271" s="16">
        <v>2.67</v>
      </c>
      <c r="AH271" s="16"/>
      <c r="AI271" s="16"/>
      <c r="AJ271" s="16"/>
      <c r="AK271" s="16"/>
      <c r="AL271" s="16"/>
      <c r="AM271" s="16">
        <v>0</v>
      </c>
      <c r="AN271" s="16"/>
      <c r="AO271" s="16">
        <v>0</v>
      </c>
      <c r="AP271" s="16">
        <v>0</v>
      </c>
      <c r="AQ271" s="16">
        <v>0</v>
      </c>
      <c r="AR271" s="17" t="s">
        <v>136</v>
      </c>
      <c r="AS271" s="19">
        <f t="shared" si="295"/>
        <v>0</v>
      </c>
      <c r="AT271" s="19"/>
      <c r="AU271" s="19">
        <f>VLOOKUP(G271,ABNT5101!$I$3:$J$9,2)</f>
        <v>15</v>
      </c>
      <c r="AV271" s="19">
        <f>VLOOKUP(G271,ABNT5101!$I$3:$M$9,5)</f>
        <v>0.18</v>
      </c>
      <c r="AW271" s="17" t="str">
        <f>_xlfn.XLOOKUP(G271,ABNT5101!I:I,ABNT5101!L:L)</f>
        <v>-</v>
      </c>
      <c r="AX271" s="17">
        <f>_xlfn.XLOOKUP(G271,ABNT5101!$I:$I,ABNT5101!M:M)</f>
        <v>0.18</v>
      </c>
      <c r="AY271" s="17" t="str">
        <f>_xlfn.XLOOKUP(G271,ABNT5101!$I:$I,ABNT5101!N:N)</f>
        <v>-</v>
      </c>
      <c r="AZ271" s="17">
        <f>_xlfn.XLOOKUP(G271,ABNT5101!$I:$I,ABNT5101!O:O)</f>
        <v>15</v>
      </c>
      <c r="BA271" s="20" t="str">
        <f t="shared" si="296"/>
        <v>NÃO ATENDE</v>
      </c>
      <c r="BB271" s="21">
        <f t="shared" ref="BB271:BC271" si="330">BE271/AU271-1</f>
        <v>-1</v>
      </c>
      <c r="BC271" s="21">
        <f t="shared" si="330"/>
        <v>-1</v>
      </c>
      <c r="BD271" s="21" t="str">
        <f t="shared" si="298"/>
        <v>-</v>
      </c>
      <c r="BE271" s="22"/>
      <c r="BF271" s="22"/>
      <c r="BG271" s="22"/>
      <c r="BH271" s="22"/>
      <c r="BI271" s="23"/>
      <c r="BJ271" s="22"/>
      <c r="BK271" s="20" t="str">
        <f t="shared" si="299"/>
        <v>NÃO ATENDE</v>
      </c>
      <c r="BL271" s="20" t="str">
        <f t="shared" si="300"/>
        <v>NÃO ATENDE</v>
      </c>
      <c r="BM271" s="20" t="str">
        <f t="shared" si="301"/>
        <v>NÃO ATENDE</v>
      </c>
      <c r="BN271" s="20" t="str">
        <f t="shared" si="302"/>
        <v>ATENDE</v>
      </c>
      <c r="BO271" s="24" t="str">
        <f t="shared" si="303"/>
        <v>C3</v>
      </c>
      <c r="BP271" s="24" t="str">
        <f t="shared" si="80"/>
        <v>P5</v>
      </c>
      <c r="BQ271" s="25">
        <f t="shared" si="304"/>
        <v>-1</v>
      </c>
      <c r="BR271" s="22"/>
      <c r="BS271" s="22"/>
      <c r="BT271" s="24">
        <f>IF(BP271="-","-",_xlfn.XLOOKUP(BP271,ABNT5101!$B$4:$B$9,ABNT5101!$C$4:$C$9))</f>
        <v>5</v>
      </c>
      <c r="BU271" s="24">
        <f>IF(BP271="-","-",_xlfn.XLOOKUP(BP271,ABNT5101!$B$4:$B$9,ABNT5101!$D$4:$D$9))</f>
        <v>1</v>
      </c>
      <c r="BV271" s="20" t="str">
        <f t="shared" si="305"/>
        <v>NÃO ATENDE</v>
      </c>
      <c r="BW271" s="20" t="str">
        <f t="shared" si="306"/>
        <v>NÃO ATENDE</v>
      </c>
      <c r="BX271" s="20" t="str">
        <f t="shared" si="307"/>
        <v>NÃO ATENDE</v>
      </c>
      <c r="BY271" s="24" t="s">
        <v>136</v>
      </c>
      <c r="BZ271" s="25" t="e">
        <f t="shared" si="308"/>
        <v>#VALUE!</v>
      </c>
      <c r="CA271" s="24"/>
      <c r="CB271" s="24"/>
      <c r="CC271" s="20" t="str">
        <f>IF(BY271="-","-",_xlfn.XLOOKUP(BY271,ABNT5101!$B$4:$B$9,ABNT5101!$C$4:$C$9))</f>
        <v>-</v>
      </c>
      <c r="CD271" s="24" t="str">
        <f>IF(BY271="-","-",_xlfn.XLOOKUP(BY271,ABNT5101!$B$4:$B$9,ABNT5101!$D$4:$D$9))</f>
        <v>-</v>
      </c>
      <c r="CE271" s="20" t="str">
        <f t="shared" si="309"/>
        <v>-</v>
      </c>
      <c r="CF271" s="20" t="str">
        <f t="shared" si="310"/>
        <v>-</v>
      </c>
      <c r="CG271" s="20" t="str">
        <f t="shared" si="311"/>
        <v>-</v>
      </c>
      <c r="CH271" s="26" t="e">
        <f>_xlfn.XLOOKUP(CI271,'Banco de dados'!$B:$B,'Banco de dados'!$D:$D)</f>
        <v>#N/A</v>
      </c>
      <c r="CI271" s="27"/>
      <c r="CJ271" s="26" t="e">
        <f>_xlfn.XLOOKUP(CI271,'Banco de dados'!$B:$B,'Banco de dados'!$E:$E)</f>
        <v>#N/A</v>
      </c>
      <c r="CK271" s="26"/>
      <c r="CL271" s="26" t="e">
        <f>IF(CK271="-","-",_xlfn.XLOOKUP(CK271,'Banco de dados'!$B:$B,'Banco de dados'!$E:$E))</f>
        <v>#N/A</v>
      </c>
      <c r="CM271" s="28">
        <f t="shared" si="312"/>
        <v>2</v>
      </c>
      <c r="CN271" s="26" t="e">
        <f>_xlfn.XLOOKUP(CI271,'Banco de dados'!$B:$B,'Banco de dados'!$H:$H)</f>
        <v>#N/A</v>
      </c>
      <c r="CO271" s="26" t="e">
        <f t="array" aca="1" ref="CO271" ca="1">_xludf.XLOOKUP(CK271,'Banco de dados'!$B:$B,'Banco de dados'!$H:$H)</f>
        <v>#NAME?</v>
      </c>
      <c r="CP271" s="26" t="e">
        <f t="array" aca="1" ref="CP271" ca="1">_xludf.XLOOKUP(CI271,'Banco de dados'!$B:$B,'Banco de dados'!$F:$F)</f>
        <v>#NAME?</v>
      </c>
      <c r="CQ271" s="26" t="e">
        <f t="array" aca="1" ref="CQ271" ca="1">_xludf.XLOOKUP(CK271,'Banco de dados'!$B:$B,'Banco de dados'!$F:$F)</f>
        <v>#NAME?</v>
      </c>
      <c r="CR271" s="27">
        <v>546</v>
      </c>
      <c r="CS271" s="27"/>
      <c r="CT271" s="26" t="str">
        <f>IF(AG271=0.5,"Suporte",IF(AND(AG271&gt;='Braços de IP'!$B$9,AG271&lt;='Braços de IP'!$D$9),'Braços de IP'!$E$9,IF(AND(AG271&gt;='Braços de IP'!$B$10,AG271&lt;='Braços de IP'!$D$10),'Braços de IP'!$E$10,IF(AND(AG271&gt;='Braços de IP'!$B$11,AG271&lt;='Braços de IP'!$D$11),'Braços de IP'!$E$11,IF(AND(AG271&gt;='Braços de IP'!$B$12,AG271&lt;='Braços de IP'!$D$12),'Braços de IP'!$E$12,IF(AND(AG271&gt;='Braços de IP'!$B$13,AG271&lt;='Braços de IP'!$D$13),'Braços de IP'!$E$13,IF(AND(AG271&gt;='Braços de IP'!$B$14,AG271&lt;='Braços de IP'!$D$14),'Braços de IP'!$E$14,"ERRO")))))))</f>
        <v>Longo I</v>
      </c>
      <c r="CU271" s="27"/>
      <c r="CV271" s="26" t="str">
        <f>IF($CU271="","",VLOOKUP($CU271,'Braços de IP'!$E$9:$I$15,2,0))</f>
        <v/>
      </c>
      <c r="CW271" s="29" t="str">
        <f>IF($CU271="","",VLOOKUP($CU271,'Braços de IP'!$E$9:$I$15,5,0))</f>
        <v/>
      </c>
      <c r="CX271" s="26"/>
      <c r="CY271" s="26"/>
      <c r="CZ271" s="26"/>
      <c r="DA271" s="26"/>
      <c r="DB271" s="26"/>
      <c r="DC271" s="26"/>
      <c r="DD271" s="30" t="e">
        <f t="shared" si="313"/>
        <v>#N/A</v>
      </c>
      <c r="DE271" s="31">
        <f t="shared" si="314"/>
        <v>150</v>
      </c>
      <c r="DF271" s="30" t="e">
        <f t="shared" si="315"/>
        <v>#N/A</v>
      </c>
      <c r="DG271" s="32" t="e">
        <f t="shared" si="316"/>
        <v>#N/A</v>
      </c>
      <c r="DH271" s="33" t="s">
        <v>143</v>
      </c>
      <c r="DI271" s="34"/>
      <c r="DJ271" s="35"/>
      <c r="DK271" s="16" t="s">
        <v>144</v>
      </c>
      <c r="DL271" s="16"/>
    </row>
    <row r="272" spans="1:116" ht="15.75" hidden="1" customHeight="1" x14ac:dyDescent="0.25">
      <c r="A272" s="1" t="s">
        <v>145</v>
      </c>
      <c r="B272" s="15">
        <v>498</v>
      </c>
      <c r="C272" s="15" t="s">
        <v>146</v>
      </c>
      <c r="D272" s="16" t="s">
        <v>443</v>
      </c>
      <c r="E272" s="16">
        <v>-8.0611080000000008</v>
      </c>
      <c r="F272" s="16">
        <v>-34.872109000000002</v>
      </c>
      <c r="G272" s="16" t="s">
        <v>153</v>
      </c>
      <c r="H272" s="16" t="s">
        <v>136</v>
      </c>
      <c r="I272" s="16" t="s">
        <v>149</v>
      </c>
      <c r="J272" s="16" t="s">
        <v>137</v>
      </c>
      <c r="K272" s="16">
        <v>30</v>
      </c>
      <c r="L272" s="16" t="s">
        <v>138</v>
      </c>
      <c r="M272" s="16">
        <v>0</v>
      </c>
      <c r="N272" s="16"/>
      <c r="O272" s="16">
        <v>1</v>
      </c>
      <c r="P272" s="17"/>
      <c r="Q272" s="17"/>
      <c r="R272" s="16"/>
      <c r="S272" s="16"/>
      <c r="T272" s="16"/>
      <c r="U272" s="17"/>
      <c r="V272" s="16">
        <v>0</v>
      </c>
      <c r="W272" s="16"/>
      <c r="X272" s="16"/>
      <c r="Y272" s="16">
        <v>2.29</v>
      </c>
      <c r="Z272" s="16">
        <v>0</v>
      </c>
      <c r="AA272" s="16" t="s">
        <v>161</v>
      </c>
      <c r="AB272" s="16" t="s">
        <v>140</v>
      </c>
      <c r="AC272" s="16">
        <v>15.13</v>
      </c>
      <c r="AD272" s="16">
        <v>5.74</v>
      </c>
      <c r="AE272" s="16">
        <v>1</v>
      </c>
      <c r="AF272" s="16">
        <v>0.76</v>
      </c>
      <c r="AG272" s="16">
        <v>0.74</v>
      </c>
      <c r="AH272" s="16"/>
      <c r="AI272" s="16"/>
      <c r="AJ272" s="16"/>
      <c r="AK272" s="16"/>
      <c r="AL272" s="16"/>
      <c r="AM272" s="16">
        <v>0</v>
      </c>
      <c r="AN272" s="16"/>
      <c r="AO272" s="16">
        <v>0</v>
      </c>
      <c r="AP272" s="16">
        <v>0</v>
      </c>
      <c r="AQ272" s="16">
        <v>0</v>
      </c>
      <c r="AR272" s="17" t="s">
        <v>136</v>
      </c>
      <c r="AS272" s="19">
        <f t="shared" si="295"/>
        <v>0</v>
      </c>
      <c r="AT272" s="19"/>
      <c r="AU272" s="19">
        <f>VLOOKUP(G272,ABNT5101!$I$3:$J$9,2)</f>
        <v>15</v>
      </c>
      <c r="AV272" s="19">
        <f>VLOOKUP(G272,ABNT5101!$I$3:$M$9,5)</f>
        <v>0.18</v>
      </c>
      <c r="AW272" s="17" t="str">
        <f>_xlfn.XLOOKUP(G272,ABNT5101!I:I,ABNT5101!L:L)</f>
        <v>-</v>
      </c>
      <c r="AX272" s="17">
        <f>_xlfn.XLOOKUP(G272,ABNT5101!$I:$I,ABNT5101!M:M)</f>
        <v>0.18</v>
      </c>
      <c r="AY272" s="17" t="str">
        <f>_xlfn.XLOOKUP(G272,ABNT5101!$I:$I,ABNT5101!N:N)</f>
        <v>-</v>
      </c>
      <c r="AZ272" s="17">
        <f>_xlfn.XLOOKUP(G272,ABNT5101!$I:$I,ABNT5101!O:O)</f>
        <v>15</v>
      </c>
      <c r="BA272" s="20" t="str">
        <f t="shared" si="296"/>
        <v>NÃO ATENDE</v>
      </c>
      <c r="BB272" s="21">
        <f t="shared" ref="BB272:BC272" si="331">BE272/AU272-1</f>
        <v>-1</v>
      </c>
      <c r="BC272" s="21">
        <f t="shared" si="331"/>
        <v>-1</v>
      </c>
      <c r="BD272" s="21" t="str">
        <f t="shared" si="298"/>
        <v>-</v>
      </c>
      <c r="BE272" s="22"/>
      <c r="BF272" s="22"/>
      <c r="BG272" s="22"/>
      <c r="BH272" s="22"/>
      <c r="BI272" s="23"/>
      <c r="BJ272" s="22"/>
      <c r="BK272" s="20" t="str">
        <f t="shared" si="299"/>
        <v>NÃO ATENDE</v>
      </c>
      <c r="BL272" s="20" t="str">
        <f t="shared" si="300"/>
        <v>NÃO ATENDE</v>
      </c>
      <c r="BM272" s="20" t="str">
        <f t="shared" si="301"/>
        <v>NÃO ATENDE</v>
      </c>
      <c r="BN272" s="20" t="str">
        <f t="shared" si="302"/>
        <v>ATENDE</v>
      </c>
      <c r="BO272" s="24" t="str">
        <f t="shared" si="303"/>
        <v>C3</v>
      </c>
      <c r="BP272" s="24" t="str">
        <f t="shared" si="80"/>
        <v>P5</v>
      </c>
      <c r="BQ272" s="25">
        <f t="shared" si="304"/>
        <v>-1</v>
      </c>
      <c r="BR272" s="22"/>
      <c r="BS272" s="22"/>
      <c r="BT272" s="24">
        <f>IF(BP272="-","-",_xlfn.XLOOKUP(BP272,ABNT5101!$B$4:$B$9,ABNT5101!$C$4:$C$9))</f>
        <v>5</v>
      </c>
      <c r="BU272" s="24">
        <f>IF(BP272="-","-",_xlfn.XLOOKUP(BP272,ABNT5101!$B$4:$B$9,ABNT5101!$D$4:$D$9))</f>
        <v>1</v>
      </c>
      <c r="BV272" s="20" t="str">
        <f t="shared" si="305"/>
        <v>NÃO ATENDE</v>
      </c>
      <c r="BW272" s="20" t="str">
        <f t="shared" si="306"/>
        <v>NÃO ATENDE</v>
      </c>
      <c r="BX272" s="20" t="str">
        <f t="shared" si="307"/>
        <v>NÃO ATENDE</v>
      </c>
      <c r="BY272" s="24" t="s">
        <v>136</v>
      </c>
      <c r="BZ272" s="25" t="e">
        <f t="shared" si="308"/>
        <v>#VALUE!</v>
      </c>
      <c r="CA272" s="24"/>
      <c r="CB272" s="24"/>
      <c r="CC272" s="20" t="str">
        <f>IF(BY272="-","-",_xlfn.XLOOKUP(BY272,ABNT5101!$B$4:$B$9,ABNT5101!$C$4:$C$9))</f>
        <v>-</v>
      </c>
      <c r="CD272" s="24" t="str">
        <f>IF(BY272="-","-",_xlfn.XLOOKUP(BY272,ABNT5101!$B$4:$B$9,ABNT5101!$D$4:$D$9))</f>
        <v>-</v>
      </c>
      <c r="CE272" s="20" t="str">
        <f t="shared" si="309"/>
        <v>-</v>
      </c>
      <c r="CF272" s="20" t="str">
        <f t="shared" si="310"/>
        <v>-</v>
      </c>
      <c r="CG272" s="20" t="str">
        <f t="shared" si="311"/>
        <v>-</v>
      </c>
      <c r="CH272" s="26" t="e">
        <f>_xlfn.XLOOKUP(CI272,'Banco de dados'!$B:$B,'Banco de dados'!$D:$D)</f>
        <v>#N/A</v>
      </c>
      <c r="CI272" s="27"/>
      <c r="CJ272" s="26" t="e">
        <f>_xlfn.XLOOKUP(CI272,'Banco de dados'!$B:$B,'Banco de dados'!$E:$E)</f>
        <v>#N/A</v>
      </c>
      <c r="CK272" s="26"/>
      <c r="CL272" s="26" t="e">
        <f>IF(CK272="-","-",_xlfn.XLOOKUP(CK272,'Banco de dados'!$B:$B,'Banco de dados'!$E:$E))</f>
        <v>#N/A</v>
      </c>
      <c r="CM272" s="28">
        <f t="shared" si="312"/>
        <v>1</v>
      </c>
      <c r="CN272" s="26" t="e">
        <f>_xlfn.XLOOKUP(CI272,'Banco de dados'!$B:$B,'Banco de dados'!$H:$H)</f>
        <v>#N/A</v>
      </c>
      <c r="CO272" s="26" t="e">
        <f t="array" aca="1" ref="CO272" ca="1">_xludf.XLOOKUP(CK272,'Banco de dados'!$B:$B,'Banco de dados'!$H:$H)</f>
        <v>#NAME?</v>
      </c>
      <c r="CP272" s="26" t="e">
        <f t="array" aca="1" ref="CP272" ca="1">_xludf.XLOOKUP(CI272,'Banco de dados'!$B:$B,'Banco de dados'!$F:$F)</f>
        <v>#NAME?</v>
      </c>
      <c r="CQ272" s="26" t="e">
        <f t="array" aca="1" ref="CQ272" ca="1">_xludf.XLOOKUP(CK272,'Banco de dados'!$B:$B,'Banco de dados'!$F:$F)</f>
        <v>#NAME?</v>
      </c>
      <c r="CR272" s="27">
        <v>547</v>
      </c>
      <c r="CS272" s="27"/>
      <c r="CT272" s="26" t="str">
        <f>IF(AG272=0.5,"Suporte",IF(AND(AG272&gt;='Braços de IP'!$B$9,AG272&lt;='Braços de IP'!$D$9),'Braços de IP'!$E$9,IF(AND(AG272&gt;='Braços de IP'!$B$10,AG272&lt;='Braços de IP'!$D$10),'Braços de IP'!$E$10,IF(AND(AG272&gt;='Braços de IP'!$B$11,AG272&lt;='Braços de IP'!$D$11),'Braços de IP'!$E$11,IF(AND(AG272&gt;='Braços de IP'!$B$12,AG272&lt;='Braços de IP'!$D$12),'Braços de IP'!$E$12,IF(AND(AG272&gt;='Braços de IP'!$B$13,AG272&lt;='Braços de IP'!$D$13),'Braços de IP'!$E$13,IF(AND(AG272&gt;='Braços de IP'!$B$14,AG272&lt;='Braços de IP'!$D$14),'Braços de IP'!$E$14,"ERRO")))))))</f>
        <v>Curto I</v>
      </c>
      <c r="CU272" s="27"/>
      <c r="CV272" s="26" t="str">
        <f>IF($CU272="","",VLOOKUP($CU272,'Braços de IP'!$E$9:$I$15,2,0))</f>
        <v/>
      </c>
      <c r="CW272" s="29" t="str">
        <f>IF($CU272="","",VLOOKUP($CU272,'Braços de IP'!$E$9:$I$15,5,0))</f>
        <v/>
      </c>
      <c r="CX272" s="26"/>
      <c r="CY272" s="26"/>
      <c r="CZ272" s="26"/>
      <c r="DA272" s="26"/>
      <c r="DB272" s="26"/>
      <c r="DC272" s="26"/>
      <c r="DD272" s="30" t="e">
        <f t="shared" si="313"/>
        <v>#N/A</v>
      </c>
      <c r="DE272" s="31">
        <f t="shared" si="314"/>
        <v>30</v>
      </c>
      <c r="DF272" s="30" t="e">
        <f t="shared" si="315"/>
        <v>#N/A</v>
      </c>
      <c r="DG272" s="32" t="e">
        <f t="shared" si="316"/>
        <v>#N/A</v>
      </c>
      <c r="DH272" s="33" t="s">
        <v>143</v>
      </c>
      <c r="DI272" s="34"/>
      <c r="DJ272" s="35"/>
      <c r="DK272" s="16" t="s">
        <v>144</v>
      </c>
      <c r="DL272" s="16"/>
    </row>
    <row r="273" spans="1:116" ht="15.75" hidden="1" customHeight="1" x14ac:dyDescent="0.25">
      <c r="A273" s="1" t="s">
        <v>145</v>
      </c>
      <c r="B273" s="15">
        <v>498</v>
      </c>
      <c r="C273" s="15" t="s">
        <v>146</v>
      </c>
      <c r="D273" s="16" t="s">
        <v>443</v>
      </c>
      <c r="E273" s="16">
        <v>-8.0611080000000008</v>
      </c>
      <c r="F273" s="16">
        <v>-34.872109000000002</v>
      </c>
      <c r="G273" s="16" t="s">
        <v>153</v>
      </c>
      <c r="H273" s="16" t="s">
        <v>136</v>
      </c>
      <c r="I273" s="16" t="s">
        <v>149</v>
      </c>
      <c r="J273" s="16" t="s">
        <v>137</v>
      </c>
      <c r="K273" s="16">
        <v>30</v>
      </c>
      <c r="L273" s="16" t="s">
        <v>138</v>
      </c>
      <c r="M273" s="16">
        <v>0</v>
      </c>
      <c r="N273" s="16"/>
      <c r="O273" s="16">
        <v>1</v>
      </c>
      <c r="P273" s="17"/>
      <c r="Q273" s="17"/>
      <c r="R273" s="16"/>
      <c r="S273" s="16"/>
      <c r="T273" s="16"/>
      <c r="U273" s="17"/>
      <c r="V273" s="16">
        <v>0</v>
      </c>
      <c r="W273" s="16"/>
      <c r="X273" s="16"/>
      <c r="Y273" s="16">
        <v>2.29</v>
      </c>
      <c r="Z273" s="16">
        <v>0</v>
      </c>
      <c r="AA273" s="16" t="s">
        <v>161</v>
      </c>
      <c r="AB273" s="16" t="s">
        <v>140</v>
      </c>
      <c r="AC273" s="16">
        <v>15.13</v>
      </c>
      <c r="AD273" s="16">
        <v>5.74</v>
      </c>
      <c r="AE273" s="16">
        <v>1</v>
      </c>
      <c r="AF273" s="16">
        <v>0.76</v>
      </c>
      <c r="AG273" s="16">
        <v>0.74</v>
      </c>
      <c r="AH273" s="16"/>
      <c r="AI273" s="16"/>
      <c r="AJ273" s="16"/>
      <c r="AK273" s="16"/>
      <c r="AL273" s="16"/>
      <c r="AM273" s="16">
        <v>0</v>
      </c>
      <c r="AN273" s="16"/>
      <c r="AO273" s="16">
        <v>0</v>
      </c>
      <c r="AP273" s="16">
        <v>0</v>
      </c>
      <c r="AQ273" s="16">
        <v>0</v>
      </c>
      <c r="AR273" s="17" t="s">
        <v>136</v>
      </c>
      <c r="AS273" s="19">
        <f t="shared" si="295"/>
        <v>0</v>
      </c>
      <c r="AT273" s="19"/>
      <c r="AU273" s="19">
        <f>VLOOKUP(G273,ABNT5101!$I$3:$J$9,2)</f>
        <v>15</v>
      </c>
      <c r="AV273" s="19">
        <f>VLOOKUP(G273,ABNT5101!$I$3:$M$9,5)</f>
        <v>0.18</v>
      </c>
      <c r="AW273" s="17" t="str">
        <f>_xlfn.XLOOKUP(G273,ABNT5101!I:I,ABNT5101!L:L)</f>
        <v>-</v>
      </c>
      <c r="AX273" s="17">
        <f>_xlfn.XLOOKUP(G273,ABNT5101!$I:$I,ABNT5101!M:M)</f>
        <v>0.18</v>
      </c>
      <c r="AY273" s="17" t="str">
        <f>_xlfn.XLOOKUP(G273,ABNT5101!$I:$I,ABNT5101!N:N)</f>
        <v>-</v>
      </c>
      <c r="AZ273" s="17">
        <f>_xlfn.XLOOKUP(G273,ABNT5101!$I:$I,ABNT5101!O:O)</f>
        <v>15</v>
      </c>
      <c r="BA273" s="20" t="str">
        <f t="shared" si="296"/>
        <v>NÃO ATENDE</v>
      </c>
      <c r="BB273" s="21">
        <f t="shared" ref="BB273:BC273" si="332">BE273/AU273-1</f>
        <v>-1</v>
      </c>
      <c r="BC273" s="21">
        <f t="shared" si="332"/>
        <v>-1</v>
      </c>
      <c r="BD273" s="21" t="str">
        <f t="shared" si="298"/>
        <v>-</v>
      </c>
      <c r="BE273" s="22"/>
      <c r="BF273" s="22"/>
      <c r="BG273" s="22"/>
      <c r="BH273" s="22"/>
      <c r="BI273" s="23"/>
      <c r="BJ273" s="22"/>
      <c r="BK273" s="20" t="str">
        <f t="shared" si="299"/>
        <v>NÃO ATENDE</v>
      </c>
      <c r="BL273" s="20" t="str">
        <f t="shared" si="300"/>
        <v>NÃO ATENDE</v>
      </c>
      <c r="BM273" s="20" t="str">
        <f t="shared" si="301"/>
        <v>NÃO ATENDE</v>
      </c>
      <c r="BN273" s="20" t="str">
        <f t="shared" si="302"/>
        <v>ATENDE</v>
      </c>
      <c r="BO273" s="24" t="str">
        <f t="shared" si="303"/>
        <v>C3</v>
      </c>
      <c r="BP273" s="24" t="str">
        <f t="shared" si="80"/>
        <v>P5</v>
      </c>
      <c r="BQ273" s="25">
        <f t="shared" si="304"/>
        <v>-1</v>
      </c>
      <c r="BR273" s="22"/>
      <c r="BS273" s="22"/>
      <c r="BT273" s="24">
        <f>IF(BP273="-","-",_xlfn.XLOOKUP(BP273,ABNT5101!$B$4:$B$9,ABNT5101!$C$4:$C$9))</f>
        <v>5</v>
      </c>
      <c r="BU273" s="24">
        <f>IF(BP273="-","-",_xlfn.XLOOKUP(BP273,ABNT5101!$B$4:$B$9,ABNT5101!$D$4:$D$9))</f>
        <v>1</v>
      </c>
      <c r="BV273" s="20" t="str">
        <f t="shared" si="305"/>
        <v>NÃO ATENDE</v>
      </c>
      <c r="BW273" s="20" t="str">
        <f t="shared" si="306"/>
        <v>NÃO ATENDE</v>
      </c>
      <c r="BX273" s="20" t="str">
        <f t="shared" si="307"/>
        <v>NÃO ATENDE</v>
      </c>
      <c r="BY273" s="24" t="s">
        <v>136</v>
      </c>
      <c r="BZ273" s="25" t="e">
        <f t="shared" si="308"/>
        <v>#VALUE!</v>
      </c>
      <c r="CA273" s="24"/>
      <c r="CB273" s="24"/>
      <c r="CC273" s="20" t="str">
        <f>IF(BY273="-","-",_xlfn.XLOOKUP(BY273,ABNT5101!$B$4:$B$9,ABNT5101!$C$4:$C$9))</f>
        <v>-</v>
      </c>
      <c r="CD273" s="24" t="str">
        <f>IF(BY273="-","-",_xlfn.XLOOKUP(BY273,ABNT5101!$B$4:$B$9,ABNT5101!$D$4:$D$9))</f>
        <v>-</v>
      </c>
      <c r="CE273" s="20" t="str">
        <f t="shared" si="309"/>
        <v>-</v>
      </c>
      <c r="CF273" s="20" t="str">
        <f t="shared" si="310"/>
        <v>-</v>
      </c>
      <c r="CG273" s="20" t="str">
        <f t="shared" si="311"/>
        <v>-</v>
      </c>
      <c r="CH273" s="26" t="e">
        <f>_xlfn.XLOOKUP(CI273,'Banco de dados'!$B:$B,'Banco de dados'!$D:$D)</f>
        <v>#N/A</v>
      </c>
      <c r="CI273" s="27"/>
      <c r="CJ273" s="26" t="e">
        <f>_xlfn.XLOOKUP(CI273,'Banco de dados'!$B:$B,'Banco de dados'!$E:$E)</f>
        <v>#N/A</v>
      </c>
      <c r="CK273" s="26"/>
      <c r="CL273" s="26" t="e">
        <f>IF(CK273="-","-",_xlfn.XLOOKUP(CK273,'Banco de dados'!$B:$B,'Banco de dados'!$E:$E))</f>
        <v>#N/A</v>
      </c>
      <c r="CM273" s="28">
        <f t="shared" si="312"/>
        <v>1</v>
      </c>
      <c r="CN273" s="26" t="e">
        <f>_xlfn.XLOOKUP(CI273,'Banco de dados'!$B:$B,'Banco de dados'!$H:$H)</f>
        <v>#N/A</v>
      </c>
      <c r="CO273" s="26" t="e">
        <f t="array" aca="1" ref="CO273" ca="1">_xludf.XLOOKUP(CK273,'Banco de dados'!$B:$B,'Banco de dados'!$H:$H)</f>
        <v>#NAME?</v>
      </c>
      <c r="CP273" s="26" t="e">
        <f t="array" aca="1" ref="CP273" ca="1">_xludf.XLOOKUP(CI273,'Banco de dados'!$B:$B,'Banco de dados'!$F:$F)</f>
        <v>#NAME?</v>
      </c>
      <c r="CQ273" s="26" t="e">
        <f t="array" aca="1" ref="CQ273" ca="1">_xludf.XLOOKUP(CK273,'Banco de dados'!$B:$B,'Banco de dados'!$F:$F)</f>
        <v>#NAME?</v>
      </c>
      <c r="CR273" s="27">
        <v>548</v>
      </c>
      <c r="CS273" s="27"/>
      <c r="CT273" s="26" t="str">
        <f>IF(AG273=0.5,"Suporte",IF(AND(AG273&gt;='Braços de IP'!$B$9,AG273&lt;='Braços de IP'!$D$9),'Braços de IP'!$E$9,IF(AND(AG273&gt;='Braços de IP'!$B$10,AG273&lt;='Braços de IP'!$D$10),'Braços de IP'!$E$10,IF(AND(AG273&gt;='Braços de IP'!$B$11,AG273&lt;='Braços de IP'!$D$11),'Braços de IP'!$E$11,IF(AND(AG273&gt;='Braços de IP'!$B$12,AG273&lt;='Braços de IP'!$D$12),'Braços de IP'!$E$12,IF(AND(AG273&gt;='Braços de IP'!$B$13,AG273&lt;='Braços de IP'!$D$13),'Braços de IP'!$E$13,IF(AND(AG273&gt;='Braços de IP'!$B$14,AG273&lt;='Braços de IP'!$D$14),'Braços de IP'!$E$14,"ERRO")))))))</f>
        <v>Curto I</v>
      </c>
      <c r="CU273" s="27"/>
      <c r="CV273" s="26" t="str">
        <f>IF($CU273="","",VLOOKUP($CU273,'Braços de IP'!$E$9:$I$15,2,0))</f>
        <v/>
      </c>
      <c r="CW273" s="29" t="str">
        <f>IF($CU273="","",VLOOKUP($CU273,'Braços de IP'!$E$9:$I$15,5,0))</f>
        <v/>
      </c>
      <c r="CX273" s="26"/>
      <c r="CY273" s="26"/>
      <c r="CZ273" s="26"/>
      <c r="DA273" s="26"/>
      <c r="DB273" s="26"/>
      <c r="DC273" s="26"/>
      <c r="DD273" s="30" t="e">
        <f t="shared" si="313"/>
        <v>#N/A</v>
      </c>
      <c r="DE273" s="31">
        <f t="shared" si="314"/>
        <v>30</v>
      </c>
      <c r="DF273" s="30" t="e">
        <f t="shared" si="315"/>
        <v>#N/A</v>
      </c>
      <c r="DG273" s="32" t="e">
        <f t="shared" si="316"/>
        <v>#N/A</v>
      </c>
      <c r="DH273" s="33" t="s">
        <v>143</v>
      </c>
      <c r="DI273" s="34"/>
      <c r="DJ273" s="35"/>
      <c r="DK273" s="16" t="s">
        <v>144</v>
      </c>
      <c r="DL273" s="16"/>
    </row>
    <row r="274" spans="1:116" ht="15.75" hidden="1" customHeight="1" x14ac:dyDescent="0.25">
      <c r="A274" s="1" t="s">
        <v>145</v>
      </c>
      <c r="B274" s="15">
        <v>498</v>
      </c>
      <c r="C274" s="15" t="s">
        <v>146</v>
      </c>
      <c r="D274" s="16" t="s">
        <v>443</v>
      </c>
      <c r="E274" s="16">
        <v>-8.0611080000000008</v>
      </c>
      <c r="F274" s="16">
        <v>-34.872109000000002</v>
      </c>
      <c r="G274" s="16" t="s">
        <v>153</v>
      </c>
      <c r="H274" s="16" t="s">
        <v>136</v>
      </c>
      <c r="I274" s="16" t="s">
        <v>149</v>
      </c>
      <c r="J274" s="16" t="s">
        <v>137</v>
      </c>
      <c r="K274" s="16">
        <v>30</v>
      </c>
      <c r="L274" s="16" t="s">
        <v>138</v>
      </c>
      <c r="M274" s="16">
        <v>0</v>
      </c>
      <c r="N274" s="16"/>
      <c r="O274" s="16">
        <v>1</v>
      </c>
      <c r="P274" s="17"/>
      <c r="Q274" s="17"/>
      <c r="R274" s="16"/>
      <c r="S274" s="16"/>
      <c r="T274" s="16"/>
      <c r="U274" s="17"/>
      <c r="V274" s="16">
        <v>0</v>
      </c>
      <c r="W274" s="16"/>
      <c r="X274" s="16"/>
      <c r="Y274" s="16">
        <v>2.29</v>
      </c>
      <c r="Z274" s="16">
        <v>0</v>
      </c>
      <c r="AA274" s="16" t="s">
        <v>161</v>
      </c>
      <c r="AB274" s="16" t="s">
        <v>140</v>
      </c>
      <c r="AC274" s="16">
        <v>15.13</v>
      </c>
      <c r="AD274" s="16">
        <v>5.74</v>
      </c>
      <c r="AE274" s="16">
        <v>1</v>
      </c>
      <c r="AF274" s="16">
        <v>0.76</v>
      </c>
      <c r="AG274" s="16">
        <v>0.74</v>
      </c>
      <c r="AH274" s="16"/>
      <c r="AI274" s="16"/>
      <c r="AJ274" s="16"/>
      <c r="AK274" s="16"/>
      <c r="AL274" s="16"/>
      <c r="AM274" s="16">
        <v>0</v>
      </c>
      <c r="AN274" s="16"/>
      <c r="AO274" s="16">
        <v>0</v>
      </c>
      <c r="AP274" s="16">
        <v>0</v>
      </c>
      <c r="AQ274" s="16">
        <v>0</v>
      </c>
      <c r="AR274" s="17" t="s">
        <v>136</v>
      </c>
      <c r="AS274" s="19">
        <f t="shared" si="295"/>
        <v>0</v>
      </c>
      <c r="AT274" s="19"/>
      <c r="AU274" s="19">
        <f>VLOOKUP(G274,ABNT5101!$I$3:$J$9,2)</f>
        <v>15</v>
      </c>
      <c r="AV274" s="19">
        <f>VLOOKUP(G274,ABNT5101!$I$3:$M$9,5)</f>
        <v>0.18</v>
      </c>
      <c r="AW274" s="17" t="str">
        <f>_xlfn.XLOOKUP(G274,ABNT5101!I:I,ABNT5101!L:L)</f>
        <v>-</v>
      </c>
      <c r="AX274" s="17">
        <f>_xlfn.XLOOKUP(G274,ABNT5101!$I:$I,ABNT5101!M:M)</f>
        <v>0.18</v>
      </c>
      <c r="AY274" s="17" t="str">
        <f>_xlfn.XLOOKUP(G274,ABNT5101!$I:$I,ABNT5101!N:N)</f>
        <v>-</v>
      </c>
      <c r="AZ274" s="17">
        <f>_xlfn.XLOOKUP(G274,ABNT5101!$I:$I,ABNT5101!O:O)</f>
        <v>15</v>
      </c>
      <c r="BA274" s="20" t="str">
        <f t="shared" si="296"/>
        <v>NÃO ATENDE</v>
      </c>
      <c r="BB274" s="21">
        <f t="shared" ref="BB274:BC274" si="333">BE274/AU274-1</f>
        <v>-1</v>
      </c>
      <c r="BC274" s="21">
        <f t="shared" si="333"/>
        <v>-1</v>
      </c>
      <c r="BD274" s="21" t="str">
        <f t="shared" si="298"/>
        <v>-</v>
      </c>
      <c r="BE274" s="22"/>
      <c r="BF274" s="22"/>
      <c r="BG274" s="22"/>
      <c r="BH274" s="22"/>
      <c r="BI274" s="23"/>
      <c r="BJ274" s="22"/>
      <c r="BK274" s="20" t="str">
        <f t="shared" si="299"/>
        <v>NÃO ATENDE</v>
      </c>
      <c r="BL274" s="20" t="str">
        <f t="shared" si="300"/>
        <v>NÃO ATENDE</v>
      </c>
      <c r="BM274" s="20" t="str">
        <f t="shared" si="301"/>
        <v>NÃO ATENDE</v>
      </c>
      <c r="BN274" s="20" t="str">
        <f t="shared" si="302"/>
        <v>ATENDE</v>
      </c>
      <c r="BO274" s="24" t="str">
        <f t="shared" si="303"/>
        <v>C3</v>
      </c>
      <c r="BP274" s="24" t="str">
        <f t="shared" si="80"/>
        <v>P5</v>
      </c>
      <c r="BQ274" s="25">
        <f t="shared" si="304"/>
        <v>-1</v>
      </c>
      <c r="BR274" s="22"/>
      <c r="BS274" s="22"/>
      <c r="BT274" s="24">
        <f>IF(BP274="-","-",_xlfn.XLOOKUP(BP274,ABNT5101!$B$4:$B$9,ABNT5101!$C$4:$C$9))</f>
        <v>5</v>
      </c>
      <c r="BU274" s="24">
        <f>IF(BP274="-","-",_xlfn.XLOOKUP(BP274,ABNT5101!$B$4:$B$9,ABNT5101!$D$4:$D$9))</f>
        <v>1</v>
      </c>
      <c r="BV274" s="20" t="str">
        <f t="shared" si="305"/>
        <v>NÃO ATENDE</v>
      </c>
      <c r="BW274" s="20" t="str">
        <f t="shared" si="306"/>
        <v>NÃO ATENDE</v>
      </c>
      <c r="BX274" s="20" t="str">
        <f t="shared" si="307"/>
        <v>NÃO ATENDE</v>
      </c>
      <c r="BY274" s="24" t="s">
        <v>136</v>
      </c>
      <c r="BZ274" s="25" t="e">
        <f t="shared" si="308"/>
        <v>#VALUE!</v>
      </c>
      <c r="CA274" s="24"/>
      <c r="CB274" s="24"/>
      <c r="CC274" s="20" t="str">
        <f>IF(BY274="-","-",_xlfn.XLOOKUP(BY274,ABNT5101!$B$4:$B$9,ABNT5101!$C$4:$C$9))</f>
        <v>-</v>
      </c>
      <c r="CD274" s="24" t="str">
        <f>IF(BY274="-","-",_xlfn.XLOOKUP(BY274,ABNT5101!$B$4:$B$9,ABNT5101!$D$4:$D$9))</f>
        <v>-</v>
      </c>
      <c r="CE274" s="20" t="str">
        <f t="shared" si="309"/>
        <v>-</v>
      </c>
      <c r="CF274" s="20" t="str">
        <f t="shared" si="310"/>
        <v>-</v>
      </c>
      <c r="CG274" s="20" t="str">
        <f t="shared" si="311"/>
        <v>-</v>
      </c>
      <c r="CH274" s="26" t="e">
        <f>_xlfn.XLOOKUP(CI274,'Banco de dados'!$B:$B,'Banco de dados'!$D:$D)</f>
        <v>#N/A</v>
      </c>
      <c r="CI274" s="27"/>
      <c r="CJ274" s="26" t="e">
        <f>_xlfn.XLOOKUP(CI274,'Banco de dados'!$B:$B,'Banco de dados'!$E:$E)</f>
        <v>#N/A</v>
      </c>
      <c r="CK274" s="26"/>
      <c r="CL274" s="26" t="e">
        <f>IF(CK274="-","-",_xlfn.XLOOKUP(CK274,'Banco de dados'!$B:$B,'Banco de dados'!$E:$E))</f>
        <v>#N/A</v>
      </c>
      <c r="CM274" s="28">
        <f t="shared" si="312"/>
        <v>1</v>
      </c>
      <c r="CN274" s="26" t="e">
        <f>_xlfn.XLOOKUP(CI274,'Banco de dados'!$B:$B,'Banco de dados'!$H:$H)</f>
        <v>#N/A</v>
      </c>
      <c r="CO274" s="26" t="e">
        <f t="array" aca="1" ref="CO274" ca="1">_xludf.XLOOKUP(CK274,'Banco de dados'!$B:$B,'Banco de dados'!$H:$H)</f>
        <v>#NAME?</v>
      </c>
      <c r="CP274" s="26" t="e">
        <f t="array" aca="1" ref="CP274" ca="1">_xludf.XLOOKUP(CI274,'Banco de dados'!$B:$B,'Banco de dados'!$F:$F)</f>
        <v>#NAME?</v>
      </c>
      <c r="CQ274" s="26" t="e">
        <f t="array" aca="1" ref="CQ274" ca="1">_xludf.XLOOKUP(CK274,'Banco de dados'!$B:$B,'Banco de dados'!$F:$F)</f>
        <v>#NAME?</v>
      </c>
      <c r="CR274" s="27">
        <v>549</v>
      </c>
      <c r="CS274" s="27"/>
      <c r="CT274" s="26" t="str">
        <f>IF(AG274=0.5,"Suporte",IF(AND(AG274&gt;='Braços de IP'!$B$9,AG274&lt;='Braços de IP'!$D$9),'Braços de IP'!$E$9,IF(AND(AG274&gt;='Braços de IP'!$B$10,AG274&lt;='Braços de IP'!$D$10),'Braços de IP'!$E$10,IF(AND(AG274&gt;='Braços de IP'!$B$11,AG274&lt;='Braços de IP'!$D$11),'Braços de IP'!$E$11,IF(AND(AG274&gt;='Braços de IP'!$B$12,AG274&lt;='Braços de IP'!$D$12),'Braços de IP'!$E$12,IF(AND(AG274&gt;='Braços de IP'!$B$13,AG274&lt;='Braços de IP'!$D$13),'Braços de IP'!$E$13,IF(AND(AG274&gt;='Braços de IP'!$B$14,AG274&lt;='Braços de IP'!$D$14),'Braços de IP'!$E$14,"ERRO")))))))</f>
        <v>Curto I</v>
      </c>
      <c r="CU274" s="27"/>
      <c r="CV274" s="26" t="str">
        <f>IF($CU274="","",VLOOKUP($CU274,'Braços de IP'!$E$9:$I$15,2,0))</f>
        <v/>
      </c>
      <c r="CW274" s="29" t="str">
        <f>IF($CU274="","",VLOOKUP($CU274,'Braços de IP'!$E$9:$I$15,5,0))</f>
        <v/>
      </c>
      <c r="CX274" s="26"/>
      <c r="CY274" s="26"/>
      <c r="CZ274" s="26"/>
      <c r="DA274" s="26"/>
      <c r="DB274" s="26"/>
      <c r="DC274" s="26"/>
      <c r="DD274" s="30" t="e">
        <f t="shared" si="313"/>
        <v>#N/A</v>
      </c>
      <c r="DE274" s="31">
        <f t="shared" si="314"/>
        <v>30</v>
      </c>
      <c r="DF274" s="30" t="e">
        <f t="shared" si="315"/>
        <v>#N/A</v>
      </c>
      <c r="DG274" s="32" t="e">
        <f t="shared" si="316"/>
        <v>#N/A</v>
      </c>
      <c r="DH274" s="33" t="s">
        <v>143</v>
      </c>
      <c r="DI274" s="34"/>
      <c r="DJ274" s="35"/>
      <c r="DK274" s="16" t="s">
        <v>144</v>
      </c>
      <c r="DL274" s="16"/>
    </row>
    <row r="275" spans="1:116" ht="15.75" hidden="1" customHeight="1" x14ac:dyDescent="0.25">
      <c r="A275" s="1" t="s">
        <v>180</v>
      </c>
      <c r="B275" s="15">
        <v>499</v>
      </c>
      <c r="C275" s="15" t="s">
        <v>206</v>
      </c>
      <c r="D275" s="16" t="s">
        <v>444</v>
      </c>
      <c r="E275" s="16">
        <v>-8.0638450000000006</v>
      </c>
      <c r="F275" s="16">
        <v>-34.874671999999997</v>
      </c>
      <c r="G275" s="16" t="s">
        <v>153</v>
      </c>
      <c r="H275" s="16" t="s">
        <v>136</v>
      </c>
      <c r="I275" s="16" t="s">
        <v>149</v>
      </c>
      <c r="J275" s="16" t="s">
        <v>137</v>
      </c>
      <c r="K275" s="16">
        <v>60</v>
      </c>
      <c r="L275" s="16" t="s">
        <v>138</v>
      </c>
      <c r="M275" s="16">
        <v>0</v>
      </c>
      <c r="N275" s="16"/>
      <c r="O275" s="16">
        <v>3</v>
      </c>
      <c r="P275" s="17"/>
      <c r="Q275" s="17"/>
      <c r="R275" s="16"/>
      <c r="S275" s="16"/>
      <c r="T275" s="16"/>
      <c r="U275" s="17"/>
      <c r="V275" s="16">
        <v>0</v>
      </c>
      <c r="W275" s="16"/>
      <c r="X275" s="16"/>
      <c r="Y275" s="16">
        <v>0</v>
      </c>
      <c r="Z275" s="16">
        <v>0</v>
      </c>
      <c r="AA275" s="16" t="s">
        <v>150</v>
      </c>
      <c r="AB275" s="16" t="s">
        <v>169</v>
      </c>
      <c r="AC275" s="16">
        <v>28.34</v>
      </c>
      <c r="AD275" s="16">
        <v>4.33</v>
      </c>
      <c r="AE275" s="16">
        <v>2</v>
      </c>
      <c r="AF275" s="16">
        <v>2.75</v>
      </c>
      <c r="AG275" s="16">
        <v>0.73</v>
      </c>
      <c r="AH275" s="16"/>
      <c r="AI275" s="16"/>
      <c r="AJ275" s="16"/>
      <c r="AK275" s="16"/>
      <c r="AL275" s="16"/>
      <c r="AM275" s="16">
        <v>0</v>
      </c>
      <c r="AN275" s="16"/>
      <c r="AO275" s="16">
        <v>0</v>
      </c>
      <c r="AP275" s="16">
        <v>0</v>
      </c>
      <c r="AQ275" s="16">
        <v>0</v>
      </c>
      <c r="AR275" s="17" t="s">
        <v>136</v>
      </c>
      <c r="AS275" s="19">
        <f t="shared" si="295"/>
        <v>0</v>
      </c>
      <c r="AT275" s="19"/>
      <c r="AU275" s="19">
        <f>VLOOKUP(G275,ABNT5101!$I$3:$J$9,2)</f>
        <v>15</v>
      </c>
      <c r="AV275" s="19">
        <f>VLOOKUP(G275,ABNT5101!$I$3:$M$9,5)</f>
        <v>0.18</v>
      </c>
      <c r="AW275" s="17" t="str">
        <f>_xlfn.XLOOKUP(G275,ABNT5101!I:I,ABNT5101!L:L)</f>
        <v>-</v>
      </c>
      <c r="AX275" s="17">
        <f>_xlfn.XLOOKUP(G275,ABNT5101!$I:$I,ABNT5101!M:M)</f>
        <v>0.18</v>
      </c>
      <c r="AY275" s="17" t="str">
        <f>_xlfn.XLOOKUP(G275,ABNT5101!$I:$I,ABNT5101!N:N)</f>
        <v>-</v>
      </c>
      <c r="AZ275" s="17">
        <f>_xlfn.XLOOKUP(G275,ABNT5101!$I:$I,ABNT5101!O:O)</f>
        <v>15</v>
      </c>
      <c r="BA275" s="20" t="str">
        <f t="shared" si="296"/>
        <v>NÃO ATENDE</v>
      </c>
      <c r="BB275" s="21">
        <f t="shared" ref="BB275:BC275" si="334">BE275/AU275-1</f>
        <v>-1</v>
      </c>
      <c r="BC275" s="21">
        <f t="shared" si="334"/>
        <v>-1</v>
      </c>
      <c r="BD275" s="21" t="str">
        <f t="shared" si="298"/>
        <v>-</v>
      </c>
      <c r="BE275" s="22"/>
      <c r="BF275" s="22"/>
      <c r="BG275" s="22"/>
      <c r="BH275" s="22"/>
      <c r="BI275" s="23"/>
      <c r="BJ275" s="22"/>
      <c r="BK275" s="20" t="str">
        <f t="shared" si="299"/>
        <v>NÃO ATENDE</v>
      </c>
      <c r="BL275" s="20" t="str">
        <f t="shared" si="300"/>
        <v>NÃO ATENDE</v>
      </c>
      <c r="BM275" s="20" t="str">
        <f t="shared" si="301"/>
        <v>NÃO ATENDE</v>
      </c>
      <c r="BN275" s="20" t="str">
        <f t="shared" si="302"/>
        <v>ATENDE</v>
      </c>
      <c r="BO275" s="24" t="str">
        <f t="shared" si="303"/>
        <v>C3</v>
      </c>
      <c r="BP275" s="24" t="str">
        <f t="shared" si="80"/>
        <v>P5</v>
      </c>
      <c r="BQ275" s="25">
        <f t="shared" si="304"/>
        <v>-1</v>
      </c>
      <c r="BR275" s="22"/>
      <c r="BS275" s="22"/>
      <c r="BT275" s="24">
        <f>IF(BP275="-","-",_xlfn.XLOOKUP(BP275,ABNT5101!$B$4:$B$9,ABNT5101!$C$4:$C$9))</f>
        <v>5</v>
      </c>
      <c r="BU275" s="24">
        <f>IF(BP275="-","-",_xlfn.XLOOKUP(BP275,ABNT5101!$B$4:$B$9,ABNT5101!$D$4:$D$9))</f>
        <v>1</v>
      </c>
      <c r="BV275" s="20" t="str">
        <f t="shared" si="305"/>
        <v>NÃO ATENDE</v>
      </c>
      <c r="BW275" s="20" t="str">
        <f t="shared" si="306"/>
        <v>NÃO ATENDE</v>
      </c>
      <c r="BX275" s="20" t="str">
        <f t="shared" si="307"/>
        <v>NÃO ATENDE</v>
      </c>
      <c r="BY275" s="24" t="s">
        <v>136</v>
      </c>
      <c r="BZ275" s="25" t="e">
        <f t="shared" si="308"/>
        <v>#VALUE!</v>
      </c>
      <c r="CA275" s="24"/>
      <c r="CB275" s="24"/>
      <c r="CC275" s="20" t="str">
        <f>IF(BY275="-","-",_xlfn.XLOOKUP(BY275,ABNT5101!$B$4:$B$9,ABNT5101!$C$4:$C$9))</f>
        <v>-</v>
      </c>
      <c r="CD275" s="24" t="str">
        <f>IF(BY275="-","-",_xlfn.XLOOKUP(BY275,ABNT5101!$B$4:$B$9,ABNT5101!$D$4:$D$9))</f>
        <v>-</v>
      </c>
      <c r="CE275" s="20" t="str">
        <f t="shared" si="309"/>
        <v>-</v>
      </c>
      <c r="CF275" s="20" t="str">
        <f t="shared" si="310"/>
        <v>-</v>
      </c>
      <c r="CG275" s="20" t="str">
        <f t="shared" si="311"/>
        <v>-</v>
      </c>
      <c r="CH275" s="26" t="e">
        <f>_xlfn.XLOOKUP(CI275,'Banco de dados'!$B:$B,'Banco de dados'!$D:$D)</f>
        <v>#N/A</v>
      </c>
      <c r="CI275" s="27"/>
      <c r="CJ275" s="26" t="e">
        <f>_xlfn.XLOOKUP(CI275,'Banco de dados'!$B:$B,'Banco de dados'!$E:$E)</f>
        <v>#N/A</v>
      </c>
      <c r="CK275" s="26"/>
      <c r="CL275" s="26" t="e">
        <f>IF(CK275="-","-",_xlfn.XLOOKUP(CK275,'Banco de dados'!$B:$B,'Banco de dados'!$E:$E))</f>
        <v>#N/A</v>
      </c>
      <c r="CM275" s="28">
        <f t="shared" si="312"/>
        <v>2</v>
      </c>
      <c r="CN275" s="26" t="e">
        <f>_xlfn.XLOOKUP(CI275,'Banco de dados'!$B:$B,'Banco de dados'!$H:$H)</f>
        <v>#N/A</v>
      </c>
      <c r="CO275" s="26" t="e">
        <f t="array" aca="1" ref="CO275" ca="1">_xludf.XLOOKUP(CK275,'Banco de dados'!$B:$B,'Banco de dados'!$H:$H)</f>
        <v>#NAME?</v>
      </c>
      <c r="CP275" s="26" t="e">
        <f t="array" aca="1" ref="CP275" ca="1">_xludf.XLOOKUP(CI275,'Banco de dados'!$B:$B,'Banco de dados'!$F:$F)</f>
        <v>#NAME?</v>
      </c>
      <c r="CQ275" s="26" t="e">
        <f t="array" aca="1" ref="CQ275" ca="1">_xludf.XLOOKUP(CK275,'Banco de dados'!$B:$B,'Banco de dados'!$F:$F)</f>
        <v>#NAME?</v>
      </c>
      <c r="CR275" s="27">
        <v>550</v>
      </c>
      <c r="CS275" s="27"/>
      <c r="CT275" s="26" t="str">
        <f>IF(AG275=0.5,"Suporte",IF(AND(AG275&gt;='Braços de IP'!$B$9,AG275&lt;='Braços de IP'!$D$9),'Braços de IP'!$E$9,IF(AND(AG275&gt;='Braços de IP'!$B$10,AG275&lt;='Braços de IP'!$D$10),'Braços de IP'!$E$10,IF(AND(AG275&gt;='Braços de IP'!$B$11,AG275&lt;='Braços de IP'!$D$11),'Braços de IP'!$E$11,IF(AND(AG275&gt;='Braços de IP'!$B$12,AG275&lt;='Braços de IP'!$D$12),'Braços de IP'!$E$12,IF(AND(AG275&gt;='Braços de IP'!$B$13,AG275&lt;='Braços de IP'!$D$13),'Braços de IP'!$E$13,IF(AND(AG275&gt;='Braços de IP'!$B$14,AG275&lt;='Braços de IP'!$D$14),'Braços de IP'!$E$14,"ERRO")))))))</f>
        <v>Curto I</v>
      </c>
      <c r="CU275" s="27"/>
      <c r="CV275" s="26" t="str">
        <f>IF($CU275="","",VLOOKUP($CU275,'Braços de IP'!$E$9:$I$15,2,0))</f>
        <v/>
      </c>
      <c r="CW275" s="29" t="str">
        <f>IF($CU275="","",VLOOKUP($CU275,'Braços de IP'!$E$9:$I$15,5,0))</f>
        <v/>
      </c>
      <c r="CX275" s="26"/>
      <c r="CY275" s="26"/>
      <c r="CZ275" s="26"/>
      <c r="DA275" s="26"/>
      <c r="DB275" s="26"/>
      <c r="DC275" s="26"/>
      <c r="DD275" s="30" t="e">
        <f t="shared" si="313"/>
        <v>#N/A</v>
      </c>
      <c r="DE275" s="31">
        <f t="shared" si="314"/>
        <v>60</v>
      </c>
      <c r="DF275" s="30" t="e">
        <f t="shared" si="315"/>
        <v>#N/A</v>
      </c>
      <c r="DG275" s="32" t="e">
        <f t="shared" si="316"/>
        <v>#N/A</v>
      </c>
      <c r="DH275" s="33" t="s">
        <v>143</v>
      </c>
      <c r="DI275" s="34"/>
      <c r="DJ275" s="35"/>
      <c r="DK275" s="16" t="s">
        <v>144</v>
      </c>
      <c r="DL275" s="16"/>
    </row>
    <row r="276" spans="1:116" ht="15.75" hidden="1" customHeight="1" x14ac:dyDescent="0.25">
      <c r="A276" s="1" t="s">
        <v>180</v>
      </c>
      <c r="B276" s="15">
        <v>499</v>
      </c>
      <c r="C276" s="15" t="s">
        <v>206</v>
      </c>
      <c r="D276" s="16" t="s">
        <v>444</v>
      </c>
      <c r="E276" s="16">
        <v>-8.0638450000000006</v>
      </c>
      <c r="F276" s="16">
        <v>-34.874671999999997</v>
      </c>
      <c r="G276" s="16" t="s">
        <v>153</v>
      </c>
      <c r="H276" s="16" t="s">
        <v>136</v>
      </c>
      <c r="I276" s="16" t="s">
        <v>149</v>
      </c>
      <c r="J276" s="16" t="s">
        <v>137</v>
      </c>
      <c r="K276" s="16">
        <v>60</v>
      </c>
      <c r="L276" s="16" t="s">
        <v>138</v>
      </c>
      <c r="M276" s="16">
        <v>0</v>
      </c>
      <c r="N276" s="16"/>
      <c r="O276" s="16">
        <v>3</v>
      </c>
      <c r="P276" s="17"/>
      <c r="Q276" s="17"/>
      <c r="R276" s="16"/>
      <c r="S276" s="16"/>
      <c r="T276" s="16"/>
      <c r="U276" s="17"/>
      <c r="V276" s="16">
        <v>0</v>
      </c>
      <c r="W276" s="16"/>
      <c r="X276" s="16"/>
      <c r="Y276" s="16">
        <v>0</v>
      </c>
      <c r="Z276" s="16">
        <v>0</v>
      </c>
      <c r="AA276" s="16" t="s">
        <v>150</v>
      </c>
      <c r="AB276" s="16" t="s">
        <v>169</v>
      </c>
      <c r="AC276" s="16">
        <v>28.34</v>
      </c>
      <c r="AD276" s="16">
        <v>4.33</v>
      </c>
      <c r="AE276" s="16">
        <v>2</v>
      </c>
      <c r="AF276" s="16">
        <v>2.75</v>
      </c>
      <c r="AG276" s="16">
        <v>0.73</v>
      </c>
      <c r="AH276" s="16"/>
      <c r="AI276" s="16"/>
      <c r="AJ276" s="16"/>
      <c r="AK276" s="16"/>
      <c r="AL276" s="16"/>
      <c r="AM276" s="16">
        <v>0</v>
      </c>
      <c r="AN276" s="16"/>
      <c r="AO276" s="16">
        <v>0</v>
      </c>
      <c r="AP276" s="16">
        <v>0</v>
      </c>
      <c r="AQ276" s="16">
        <v>0</v>
      </c>
      <c r="AR276" s="17" t="s">
        <v>136</v>
      </c>
      <c r="AS276" s="19">
        <f t="shared" si="295"/>
        <v>0</v>
      </c>
      <c r="AT276" s="19"/>
      <c r="AU276" s="19">
        <f>VLOOKUP(G276,ABNT5101!$I$3:$J$9,2)</f>
        <v>15</v>
      </c>
      <c r="AV276" s="19">
        <f>VLOOKUP(G276,ABNT5101!$I$3:$M$9,5)</f>
        <v>0.18</v>
      </c>
      <c r="AW276" s="17" t="str">
        <f>_xlfn.XLOOKUP(G276,ABNT5101!I:I,ABNT5101!L:L)</f>
        <v>-</v>
      </c>
      <c r="AX276" s="17">
        <f>_xlfn.XLOOKUP(G276,ABNT5101!$I:$I,ABNT5101!M:M)</f>
        <v>0.18</v>
      </c>
      <c r="AY276" s="17" t="str">
        <f>_xlfn.XLOOKUP(G276,ABNT5101!$I:$I,ABNT5101!N:N)</f>
        <v>-</v>
      </c>
      <c r="AZ276" s="17">
        <f>_xlfn.XLOOKUP(G276,ABNT5101!$I:$I,ABNT5101!O:O)</f>
        <v>15</v>
      </c>
      <c r="BA276" s="20" t="str">
        <f t="shared" si="296"/>
        <v>NÃO ATENDE</v>
      </c>
      <c r="BB276" s="21">
        <f t="shared" ref="BB276:BC276" si="335">BE276/AU276-1</f>
        <v>-1</v>
      </c>
      <c r="BC276" s="21">
        <f t="shared" si="335"/>
        <v>-1</v>
      </c>
      <c r="BD276" s="21" t="str">
        <f t="shared" si="298"/>
        <v>-</v>
      </c>
      <c r="BE276" s="22"/>
      <c r="BF276" s="22"/>
      <c r="BG276" s="22"/>
      <c r="BH276" s="22"/>
      <c r="BI276" s="23"/>
      <c r="BJ276" s="22"/>
      <c r="BK276" s="20" t="str">
        <f t="shared" si="299"/>
        <v>NÃO ATENDE</v>
      </c>
      <c r="BL276" s="20" t="str">
        <f t="shared" si="300"/>
        <v>NÃO ATENDE</v>
      </c>
      <c r="BM276" s="20" t="str">
        <f t="shared" si="301"/>
        <v>NÃO ATENDE</v>
      </c>
      <c r="BN276" s="20" t="str">
        <f t="shared" si="302"/>
        <v>ATENDE</v>
      </c>
      <c r="BO276" s="24" t="str">
        <f t="shared" si="303"/>
        <v>C3</v>
      </c>
      <c r="BP276" s="24" t="str">
        <f t="shared" si="80"/>
        <v>P5</v>
      </c>
      <c r="BQ276" s="25">
        <f t="shared" si="304"/>
        <v>-1</v>
      </c>
      <c r="BR276" s="22"/>
      <c r="BS276" s="22"/>
      <c r="BT276" s="24">
        <f>IF(BP276="-","-",_xlfn.XLOOKUP(BP276,ABNT5101!$B$4:$B$9,ABNT5101!$C$4:$C$9))</f>
        <v>5</v>
      </c>
      <c r="BU276" s="24">
        <f>IF(BP276="-","-",_xlfn.XLOOKUP(BP276,ABNT5101!$B$4:$B$9,ABNT5101!$D$4:$D$9))</f>
        <v>1</v>
      </c>
      <c r="BV276" s="20" t="str">
        <f t="shared" si="305"/>
        <v>NÃO ATENDE</v>
      </c>
      <c r="BW276" s="20" t="str">
        <f t="shared" si="306"/>
        <v>NÃO ATENDE</v>
      </c>
      <c r="BX276" s="20" t="str">
        <f t="shared" si="307"/>
        <v>NÃO ATENDE</v>
      </c>
      <c r="BY276" s="24" t="s">
        <v>136</v>
      </c>
      <c r="BZ276" s="25" t="e">
        <f t="shared" si="308"/>
        <v>#VALUE!</v>
      </c>
      <c r="CA276" s="24"/>
      <c r="CB276" s="24"/>
      <c r="CC276" s="20" t="str">
        <f>IF(BY276="-","-",_xlfn.XLOOKUP(BY276,ABNT5101!$B$4:$B$9,ABNT5101!$C$4:$C$9))</f>
        <v>-</v>
      </c>
      <c r="CD276" s="24" t="str">
        <f>IF(BY276="-","-",_xlfn.XLOOKUP(BY276,ABNT5101!$B$4:$B$9,ABNT5101!$D$4:$D$9))</f>
        <v>-</v>
      </c>
      <c r="CE276" s="20" t="str">
        <f t="shared" si="309"/>
        <v>-</v>
      </c>
      <c r="CF276" s="20" t="str">
        <f t="shared" si="310"/>
        <v>-</v>
      </c>
      <c r="CG276" s="20" t="str">
        <f t="shared" si="311"/>
        <v>-</v>
      </c>
      <c r="CH276" s="26" t="e">
        <f>_xlfn.XLOOKUP(CI276,'Banco de dados'!$B:$B,'Banco de dados'!$D:$D)</f>
        <v>#N/A</v>
      </c>
      <c r="CI276" s="27"/>
      <c r="CJ276" s="26" t="e">
        <f>_xlfn.XLOOKUP(CI276,'Banco de dados'!$B:$B,'Banco de dados'!$E:$E)</f>
        <v>#N/A</v>
      </c>
      <c r="CK276" s="26"/>
      <c r="CL276" s="26" t="e">
        <f>IF(CK276="-","-",_xlfn.XLOOKUP(CK276,'Banco de dados'!$B:$B,'Banco de dados'!$E:$E))</f>
        <v>#N/A</v>
      </c>
      <c r="CM276" s="28">
        <f t="shared" si="312"/>
        <v>2</v>
      </c>
      <c r="CN276" s="26" t="e">
        <f>_xlfn.XLOOKUP(CI276,'Banco de dados'!$B:$B,'Banco de dados'!$H:$H)</f>
        <v>#N/A</v>
      </c>
      <c r="CO276" s="26" t="e">
        <f t="array" aca="1" ref="CO276" ca="1">_xludf.XLOOKUP(CK276,'Banco de dados'!$B:$B,'Banco de dados'!$H:$H)</f>
        <v>#NAME?</v>
      </c>
      <c r="CP276" s="26" t="e">
        <f t="array" aca="1" ref="CP276" ca="1">_xludf.XLOOKUP(CI276,'Banco de dados'!$B:$B,'Banco de dados'!$F:$F)</f>
        <v>#NAME?</v>
      </c>
      <c r="CQ276" s="26" t="e">
        <f t="array" aca="1" ref="CQ276" ca="1">_xludf.XLOOKUP(CK276,'Banco de dados'!$B:$B,'Banco de dados'!$F:$F)</f>
        <v>#NAME?</v>
      </c>
      <c r="CR276" s="27">
        <v>551</v>
      </c>
      <c r="CS276" s="27"/>
      <c r="CT276" s="26" t="str">
        <f>IF(AG276=0.5,"Suporte",IF(AND(AG276&gt;='Braços de IP'!$B$9,AG276&lt;='Braços de IP'!$D$9),'Braços de IP'!$E$9,IF(AND(AG276&gt;='Braços de IP'!$B$10,AG276&lt;='Braços de IP'!$D$10),'Braços de IP'!$E$10,IF(AND(AG276&gt;='Braços de IP'!$B$11,AG276&lt;='Braços de IP'!$D$11),'Braços de IP'!$E$11,IF(AND(AG276&gt;='Braços de IP'!$B$12,AG276&lt;='Braços de IP'!$D$12),'Braços de IP'!$E$12,IF(AND(AG276&gt;='Braços de IP'!$B$13,AG276&lt;='Braços de IP'!$D$13),'Braços de IP'!$E$13,IF(AND(AG276&gt;='Braços de IP'!$B$14,AG276&lt;='Braços de IP'!$D$14),'Braços de IP'!$E$14,"ERRO")))))))</f>
        <v>Curto I</v>
      </c>
      <c r="CU276" s="27"/>
      <c r="CV276" s="26" t="str">
        <f>IF($CU276="","",VLOOKUP($CU276,'Braços de IP'!$E$9:$I$15,2,0))</f>
        <v/>
      </c>
      <c r="CW276" s="29" t="str">
        <f>IF($CU276="","",VLOOKUP($CU276,'Braços de IP'!$E$9:$I$15,5,0))</f>
        <v/>
      </c>
      <c r="CX276" s="26"/>
      <c r="CY276" s="26"/>
      <c r="CZ276" s="26"/>
      <c r="DA276" s="26"/>
      <c r="DB276" s="26"/>
      <c r="DC276" s="26"/>
      <c r="DD276" s="30" t="e">
        <f t="shared" si="313"/>
        <v>#N/A</v>
      </c>
      <c r="DE276" s="31">
        <f t="shared" si="314"/>
        <v>60</v>
      </c>
      <c r="DF276" s="30" t="e">
        <f t="shared" si="315"/>
        <v>#N/A</v>
      </c>
      <c r="DG276" s="32" t="e">
        <f t="shared" si="316"/>
        <v>#N/A</v>
      </c>
      <c r="DH276" s="33" t="s">
        <v>143</v>
      </c>
      <c r="DI276" s="34"/>
      <c r="DJ276" s="35"/>
      <c r="DK276" s="16" t="s">
        <v>144</v>
      </c>
      <c r="DL276" s="16"/>
    </row>
    <row r="277" spans="1:116" ht="15.75" hidden="1" customHeight="1" x14ac:dyDescent="0.25">
      <c r="A277" s="1" t="s">
        <v>180</v>
      </c>
      <c r="B277" s="15">
        <v>499</v>
      </c>
      <c r="C277" s="15" t="s">
        <v>206</v>
      </c>
      <c r="D277" s="16" t="s">
        <v>444</v>
      </c>
      <c r="E277" s="16">
        <v>-8.0638450000000006</v>
      </c>
      <c r="F277" s="16">
        <v>-34.874671999999997</v>
      </c>
      <c r="G277" s="16" t="s">
        <v>153</v>
      </c>
      <c r="H277" s="16" t="s">
        <v>136</v>
      </c>
      <c r="I277" s="16" t="s">
        <v>149</v>
      </c>
      <c r="J277" s="16" t="s">
        <v>137</v>
      </c>
      <c r="K277" s="16">
        <v>60</v>
      </c>
      <c r="L277" s="16" t="s">
        <v>138</v>
      </c>
      <c r="M277" s="16">
        <v>0</v>
      </c>
      <c r="N277" s="16"/>
      <c r="O277" s="16">
        <v>3</v>
      </c>
      <c r="P277" s="17"/>
      <c r="Q277" s="17"/>
      <c r="R277" s="16"/>
      <c r="S277" s="16"/>
      <c r="T277" s="16"/>
      <c r="U277" s="17"/>
      <c r="V277" s="16">
        <v>0</v>
      </c>
      <c r="W277" s="16"/>
      <c r="X277" s="16"/>
      <c r="Y277" s="16">
        <v>0</v>
      </c>
      <c r="Z277" s="16">
        <v>0</v>
      </c>
      <c r="AA277" s="16" t="s">
        <v>150</v>
      </c>
      <c r="AB277" s="16" t="s">
        <v>169</v>
      </c>
      <c r="AC277" s="16">
        <v>28.34</v>
      </c>
      <c r="AD277" s="16">
        <v>4.33</v>
      </c>
      <c r="AE277" s="16">
        <v>2</v>
      </c>
      <c r="AF277" s="16">
        <v>2.75</v>
      </c>
      <c r="AG277" s="16">
        <v>0.73</v>
      </c>
      <c r="AH277" s="16"/>
      <c r="AI277" s="16"/>
      <c r="AJ277" s="16"/>
      <c r="AK277" s="16"/>
      <c r="AL277" s="16"/>
      <c r="AM277" s="16">
        <v>0</v>
      </c>
      <c r="AN277" s="16"/>
      <c r="AO277" s="16">
        <v>0</v>
      </c>
      <c r="AP277" s="16">
        <v>0</v>
      </c>
      <c r="AQ277" s="16">
        <v>0</v>
      </c>
      <c r="AR277" s="17" t="s">
        <v>136</v>
      </c>
      <c r="AS277" s="19">
        <f t="shared" si="295"/>
        <v>0</v>
      </c>
      <c r="AT277" s="19"/>
      <c r="AU277" s="19">
        <f>VLOOKUP(G277,ABNT5101!$I$3:$J$9,2)</f>
        <v>15</v>
      </c>
      <c r="AV277" s="19">
        <f>VLOOKUP(G277,ABNT5101!$I$3:$M$9,5)</f>
        <v>0.18</v>
      </c>
      <c r="AW277" s="17" t="str">
        <f>_xlfn.XLOOKUP(G277,ABNT5101!I:I,ABNT5101!L:L)</f>
        <v>-</v>
      </c>
      <c r="AX277" s="17">
        <f>_xlfn.XLOOKUP(G277,ABNT5101!$I:$I,ABNT5101!M:M)</f>
        <v>0.18</v>
      </c>
      <c r="AY277" s="17" t="str">
        <f>_xlfn.XLOOKUP(G277,ABNT5101!$I:$I,ABNT5101!N:N)</f>
        <v>-</v>
      </c>
      <c r="AZ277" s="17">
        <f>_xlfn.XLOOKUP(G277,ABNT5101!$I:$I,ABNT5101!O:O)</f>
        <v>15</v>
      </c>
      <c r="BA277" s="20" t="str">
        <f t="shared" si="296"/>
        <v>NÃO ATENDE</v>
      </c>
      <c r="BB277" s="21">
        <f t="shared" ref="BB277:BC277" si="336">BE277/AU277-1</f>
        <v>-1</v>
      </c>
      <c r="BC277" s="21">
        <f t="shared" si="336"/>
        <v>-1</v>
      </c>
      <c r="BD277" s="21" t="str">
        <f t="shared" si="298"/>
        <v>-</v>
      </c>
      <c r="BE277" s="22"/>
      <c r="BF277" s="22"/>
      <c r="BG277" s="22"/>
      <c r="BH277" s="22"/>
      <c r="BI277" s="23"/>
      <c r="BJ277" s="22"/>
      <c r="BK277" s="20" t="str">
        <f t="shared" si="299"/>
        <v>NÃO ATENDE</v>
      </c>
      <c r="BL277" s="20" t="str">
        <f t="shared" si="300"/>
        <v>NÃO ATENDE</v>
      </c>
      <c r="BM277" s="20" t="str">
        <f t="shared" si="301"/>
        <v>NÃO ATENDE</v>
      </c>
      <c r="BN277" s="20" t="str">
        <f t="shared" si="302"/>
        <v>ATENDE</v>
      </c>
      <c r="BO277" s="24" t="str">
        <f t="shared" si="303"/>
        <v>C3</v>
      </c>
      <c r="BP277" s="24" t="str">
        <f t="shared" si="80"/>
        <v>P5</v>
      </c>
      <c r="BQ277" s="25">
        <f t="shared" si="304"/>
        <v>-1</v>
      </c>
      <c r="BR277" s="22"/>
      <c r="BS277" s="22"/>
      <c r="BT277" s="24">
        <f>IF(BP277="-","-",_xlfn.XLOOKUP(BP277,ABNT5101!$B$4:$B$9,ABNT5101!$C$4:$C$9))</f>
        <v>5</v>
      </c>
      <c r="BU277" s="24">
        <f>IF(BP277="-","-",_xlfn.XLOOKUP(BP277,ABNT5101!$B$4:$B$9,ABNT5101!$D$4:$D$9))</f>
        <v>1</v>
      </c>
      <c r="BV277" s="20" t="str">
        <f t="shared" si="305"/>
        <v>NÃO ATENDE</v>
      </c>
      <c r="BW277" s="20" t="str">
        <f t="shared" si="306"/>
        <v>NÃO ATENDE</v>
      </c>
      <c r="BX277" s="20" t="str">
        <f t="shared" si="307"/>
        <v>NÃO ATENDE</v>
      </c>
      <c r="BY277" s="24" t="s">
        <v>136</v>
      </c>
      <c r="BZ277" s="25" t="e">
        <f t="shared" si="308"/>
        <v>#VALUE!</v>
      </c>
      <c r="CA277" s="24"/>
      <c r="CB277" s="24"/>
      <c r="CC277" s="20" t="str">
        <f>IF(BY277="-","-",_xlfn.XLOOKUP(BY277,ABNT5101!$B$4:$B$9,ABNT5101!$C$4:$C$9))</f>
        <v>-</v>
      </c>
      <c r="CD277" s="24" t="str">
        <f>IF(BY277="-","-",_xlfn.XLOOKUP(BY277,ABNT5101!$B$4:$B$9,ABNT5101!$D$4:$D$9))</f>
        <v>-</v>
      </c>
      <c r="CE277" s="20" t="str">
        <f t="shared" si="309"/>
        <v>-</v>
      </c>
      <c r="CF277" s="20" t="str">
        <f t="shared" si="310"/>
        <v>-</v>
      </c>
      <c r="CG277" s="20" t="str">
        <f t="shared" si="311"/>
        <v>-</v>
      </c>
      <c r="CH277" s="26" t="e">
        <f>_xlfn.XLOOKUP(CI277,'Banco de dados'!$B:$B,'Banco de dados'!$D:$D)</f>
        <v>#N/A</v>
      </c>
      <c r="CI277" s="27"/>
      <c r="CJ277" s="26" t="e">
        <f>_xlfn.XLOOKUP(CI277,'Banco de dados'!$B:$B,'Banco de dados'!$E:$E)</f>
        <v>#N/A</v>
      </c>
      <c r="CK277" s="26"/>
      <c r="CL277" s="26" t="e">
        <f>IF(CK277="-","-",_xlfn.XLOOKUP(CK277,'Banco de dados'!$B:$B,'Banco de dados'!$E:$E))</f>
        <v>#N/A</v>
      </c>
      <c r="CM277" s="28">
        <f t="shared" si="312"/>
        <v>2</v>
      </c>
      <c r="CN277" s="26" t="e">
        <f>_xlfn.XLOOKUP(CI277,'Banco de dados'!$B:$B,'Banco de dados'!$H:$H)</f>
        <v>#N/A</v>
      </c>
      <c r="CO277" s="26" t="e">
        <f t="array" aca="1" ref="CO277" ca="1">_xludf.XLOOKUP(CK277,'Banco de dados'!$B:$B,'Banco de dados'!$H:$H)</f>
        <v>#NAME?</v>
      </c>
      <c r="CP277" s="26" t="e">
        <f t="array" aca="1" ref="CP277" ca="1">_xludf.XLOOKUP(CI277,'Banco de dados'!$B:$B,'Banco de dados'!$F:$F)</f>
        <v>#NAME?</v>
      </c>
      <c r="CQ277" s="26" t="e">
        <f t="array" aca="1" ref="CQ277" ca="1">_xludf.XLOOKUP(CK277,'Banco de dados'!$B:$B,'Banco de dados'!$F:$F)</f>
        <v>#NAME?</v>
      </c>
      <c r="CR277" s="27">
        <v>552</v>
      </c>
      <c r="CS277" s="27"/>
      <c r="CT277" s="26" t="str">
        <f>IF(AG277=0.5,"Suporte",IF(AND(AG277&gt;='Braços de IP'!$B$9,AG277&lt;='Braços de IP'!$D$9),'Braços de IP'!$E$9,IF(AND(AG277&gt;='Braços de IP'!$B$10,AG277&lt;='Braços de IP'!$D$10),'Braços de IP'!$E$10,IF(AND(AG277&gt;='Braços de IP'!$B$11,AG277&lt;='Braços de IP'!$D$11),'Braços de IP'!$E$11,IF(AND(AG277&gt;='Braços de IP'!$B$12,AG277&lt;='Braços de IP'!$D$12),'Braços de IP'!$E$12,IF(AND(AG277&gt;='Braços de IP'!$B$13,AG277&lt;='Braços de IP'!$D$13),'Braços de IP'!$E$13,IF(AND(AG277&gt;='Braços de IP'!$B$14,AG277&lt;='Braços de IP'!$D$14),'Braços de IP'!$E$14,"ERRO")))))))</f>
        <v>Curto I</v>
      </c>
      <c r="CU277" s="27"/>
      <c r="CV277" s="26" t="str">
        <f>IF($CU277="","",VLOOKUP($CU277,'Braços de IP'!$E$9:$I$15,2,0))</f>
        <v/>
      </c>
      <c r="CW277" s="29" t="str">
        <f>IF($CU277="","",VLOOKUP($CU277,'Braços de IP'!$E$9:$I$15,5,0))</f>
        <v/>
      </c>
      <c r="CX277" s="26"/>
      <c r="CY277" s="26"/>
      <c r="CZ277" s="26"/>
      <c r="DA277" s="26"/>
      <c r="DB277" s="26"/>
      <c r="DC277" s="26"/>
      <c r="DD277" s="30" t="e">
        <f t="shared" si="313"/>
        <v>#N/A</v>
      </c>
      <c r="DE277" s="31">
        <f t="shared" si="314"/>
        <v>60</v>
      </c>
      <c r="DF277" s="30" t="e">
        <f t="shared" si="315"/>
        <v>#N/A</v>
      </c>
      <c r="DG277" s="32" t="e">
        <f t="shared" si="316"/>
        <v>#N/A</v>
      </c>
      <c r="DH277" s="33" t="s">
        <v>143</v>
      </c>
      <c r="DI277" s="34"/>
      <c r="DJ277" s="35"/>
      <c r="DK277" s="16" t="s">
        <v>144</v>
      </c>
      <c r="DL277" s="16"/>
    </row>
    <row r="278" spans="1:116" ht="15.75" hidden="1" customHeight="1" x14ac:dyDescent="0.25">
      <c r="A278" s="1" t="s">
        <v>145</v>
      </c>
      <c r="B278" s="15">
        <v>500</v>
      </c>
      <c r="C278" s="15" t="s">
        <v>146</v>
      </c>
      <c r="D278" s="16" t="s">
        <v>445</v>
      </c>
      <c r="E278" s="16">
        <v>-8.0630980000000001</v>
      </c>
      <c r="F278" s="16">
        <v>-34.872484999999998</v>
      </c>
      <c r="G278" s="16" t="s">
        <v>153</v>
      </c>
      <c r="H278" s="16" t="s">
        <v>136</v>
      </c>
      <c r="I278" s="16" t="s">
        <v>149</v>
      </c>
      <c r="J278" s="16" t="s">
        <v>137</v>
      </c>
      <c r="K278" s="16">
        <v>30</v>
      </c>
      <c r="L278" s="16" t="s">
        <v>138</v>
      </c>
      <c r="M278" s="16">
        <v>0</v>
      </c>
      <c r="N278" s="16"/>
      <c r="O278" s="16">
        <v>1</v>
      </c>
      <c r="P278" s="17"/>
      <c r="Q278" s="17"/>
      <c r="R278" s="16"/>
      <c r="S278" s="16"/>
      <c r="T278" s="16"/>
      <c r="U278" s="17"/>
      <c r="V278" s="16">
        <v>0</v>
      </c>
      <c r="W278" s="16"/>
      <c r="X278" s="16"/>
      <c r="Y278" s="16">
        <v>2.15</v>
      </c>
      <c r="Z278" s="16">
        <v>2.15</v>
      </c>
      <c r="AA278" s="16" t="s">
        <v>161</v>
      </c>
      <c r="AB278" s="16" t="s">
        <v>140</v>
      </c>
      <c r="AC278" s="16">
        <v>12.76</v>
      </c>
      <c r="AD278" s="16">
        <v>5.82</v>
      </c>
      <c r="AE278" s="16">
        <v>2</v>
      </c>
      <c r="AF278" s="16">
        <v>0.57999999999999996</v>
      </c>
      <c r="AG278" s="16">
        <v>0.67</v>
      </c>
      <c r="AH278" s="16"/>
      <c r="AI278" s="16"/>
      <c r="AJ278" s="16"/>
      <c r="AK278" s="16"/>
      <c r="AL278" s="16"/>
      <c r="AM278" s="16">
        <v>0</v>
      </c>
      <c r="AN278" s="16"/>
      <c r="AO278" s="16">
        <v>0</v>
      </c>
      <c r="AP278" s="16">
        <v>0</v>
      </c>
      <c r="AQ278" s="16">
        <v>0</v>
      </c>
      <c r="AR278" s="17" t="s">
        <v>136</v>
      </c>
      <c r="AS278" s="19">
        <f t="shared" si="295"/>
        <v>0</v>
      </c>
      <c r="AT278" s="19"/>
      <c r="AU278" s="19">
        <f>VLOOKUP(G278,ABNT5101!$I$3:$J$9,2)</f>
        <v>15</v>
      </c>
      <c r="AV278" s="19">
        <f>VLOOKUP(G278,ABNT5101!$I$3:$M$9,5)</f>
        <v>0.18</v>
      </c>
      <c r="AW278" s="17" t="str">
        <f>_xlfn.XLOOKUP(G278,ABNT5101!I:I,ABNT5101!L:L)</f>
        <v>-</v>
      </c>
      <c r="AX278" s="17">
        <f>_xlfn.XLOOKUP(G278,ABNT5101!$I:$I,ABNT5101!M:M)</f>
        <v>0.18</v>
      </c>
      <c r="AY278" s="17" t="str">
        <f>_xlfn.XLOOKUP(G278,ABNT5101!$I:$I,ABNT5101!N:N)</f>
        <v>-</v>
      </c>
      <c r="AZ278" s="17">
        <f>_xlfn.XLOOKUP(G278,ABNT5101!$I:$I,ABNT5101!O:O)</f>
        <v>15</v>
      </c>
      <c r="BA278" s="20" t="str">
        <f t="shared" si="296"/>
        <v>NÃO ATENDE</v>
      </c>
      <c r="BB278" s="21">
        <f t="shared" ref="BB278:BC278" si="337">BE278/AU278-1</f>
        <v>-1</v>
      </c>
      <c r="BC278" s="21">
        <f t="shared" si="337"/>
        <v>-1</v>
      </c>
      <c r="BD278" s="21" t="str">
        <f t="shared" si="298"/>
        <v>-</v>
      </c>
      <c r="BE278" s="22"/>
      <c r="BF278" s="22"/>
      <c r="BG278" s="22"/>
      <c r="BH278" s="22"/>
      <c r="BI278" s="23"/>
      <c r="BJ278" s="22"/>
      <c r="BK278" s="20" t="str">
        <f t="shared" si="299"/>
        <v>NÃO ATENDE</v>
      </c>
      <c r="BL278" s="20" t="str">
        <f t="shared" si="300"/>
        <v>NÃO ATENDE</v>
      </c>
      <c r="BM278" s="20" t="str">
        <f t="shared" si="301"/>
        <v>NÃO ATENDE</v>
      </c>
      <c r="BN278" s="20" t="str">
        <f t="shared" si="302"/>
        <v>ATENDE</v>
      </c>
      <c r="BO278" s="24" t="str">
        <f t="shared" si="303"/>
        <v>C3</v>
      </c>
      <c r="BP278" s="24" t="str">
        <f t="shared" si="80"/>
        <v>P5</v>
      </c>
      <c r="BQ278" s="25">
        <f t="shared" si="304"/>
        <v>-1</v>
      </c>
      <c r="BR278" s="22"/>
      <c r="BS278" s="22"/>
      <c r="BT278" s="24">
        <f>IF(BP278="-","-",_xlfn.XLOOKUP(BP278,ABNT5101!$B$4:$B$9,ABNT5101!$C$4:$C$9))</f>
        <v>5</v>
      </c>
      <c r="BU278" s="24">
        <f>IF(BP278="-","-",_xlfn.XLOOKUP(BP278,ABNT5101!$B$4:$B$9,ABNT5101!$D$4:$D$9))</f>
        <v>1</v>
      </c>
      <c r="BV278" s="20" t="str">
        <f t="shared" si="305"/>
        <v>NÃO ATENDE</v>
      </c>
      <c r="BW278" s="20" t="str">
        <f t="shared" si="306"/>
        <v>NÃO ATENDE</v>
      </c>
      <c r="BX278" s="20" t="str">
        <f t="shared" si="307"/>
        <v>NÃO ATENDE</v>
      </c>
      <c r="BY278" s="24" t="s">
        <v>136</v>
      </c>
      <c r="BZ278" s="25" t="e">
        <f t="shared" si="308"/>
        <v>#VALUE!</v>
      </c>
      <c r="CA278" s="24"/>
      <c r="CB278" s="24"/>
      <c r="CC278" s="20" t="str">
        <f>IF(BY278="-","-",_xlfn.XLOOKUP(BY278,ABNT5101!$B$4:$B$9,ABNT5101!$C$4:$C$9))</f>
        <v>-</v>
      </c>
      <c r="CD278" s="24" t="str">
        <f>IF(BY278="-","-",_xlfn.XLOOKUP(BY278,ABNT5101!$B$4:$B$9,ABNT5101!$D$4:$D$9))</f>
        <v>-</v>
      </c>
      <c r="CE278" s="20" t="str">
        <f t="shared" si="309"/>
        <v>-</v>
      </c>
      <c r="CF278" s="20" t="str">
        <f t="shared" si="310"/>
        <v>-</v>
      </c>
      <c r="CG278" s="20" t="str">
        <f t="shared" si="311"/>
        <v>-</v>
      </c>
      <c r="CH278" s="26" t="e">
        <f>_xlfn.XLOOKUP(CI278,'Banco de dados'!$B:$B,'Banco de dados'!$D:$D)</f>
        <v>#N/A</v>
      </c>
      <c r="CI278" s="27"/>
      <c r="CJ278" s="26" t="e">
        <f>_xlfn.XLOOKUP(CI278,'Banco de dados'!$B:$B,'Banco de dados'!$E:$E)</f>
        <v>#N/A</v>
      </c>
      <c r="CK278" s="26"/>
      <c r="CL278" s="26" t="e">
        <f>IF(CK278="-","-",_xlfn.XLOOKUP(CK278,'Banco de dados'!$B:$B,'Banco de dados'!$E:$E))</f>
        <v>#N/A</v>
      </c>
      <c r="CM278" s="28">
        <f t="shared" si="312"/>
        <v>2</v>
      </c>
      <c r="CN278" s="26" t="e">
        <f>_xlfn.XLOOKUP(CI278,'Banco de dados'!$B:$B,'Banco de dados'!$H:$H)</f>
        <v>#N/A</v>
      </c>
      <c r="CO278" s="26" t="e">
        <f t="array" aca="1" ref="CO278" ca="1">_xludf.XLOOKUP(CK278,'Banco de dados'!$B:$B,'Banco de dados'!$H:$H)</f>
        <v>#NAME?</v>
      </c>
      <c r="CP278" s="26" t="e">
        <f t="array" aca="1" ref="CP278" ca="1">_xludf.XLOOKUP(CI278,'Banco de dados'!$B:$B,'Banco de dados'!$F:$F)</f>
        <v>#NAME?</v>
      </c>
      <c r="CQ278" s="26" t="e">
        <f t="array" aca="1" ref="CQ278" ca="1">_xludf.XLOOKUP(CK278,'Banco de dados'!$B:$B,'Banco de dados'!$F:$F)</f>
        <v>#NAME?</v>
      </c>
      <c r="CR278" s="27">
        <v>553</v>
      </c>
      <c r="CS278" s="27"/>
      <c r="CT278" s="26" t="str">
        <f>IF(AG278=0.5,"Suporte",IF(AND(AG278&gt;='Braços de IP'!$B$9,AG278&lt;='Braços de IP'!$D$9),'Braços de IP'!$E$9,IF(AND(AG278&gt;='Braços de IP'!$B$10,AG278&lt;='Braços de IP'!$D$10),'Braços de IP'!$E$10,IF(AND(AG278&gt;='Braços de IP'!$B$11,AG278&lt;='Braços de IP'!$D$11),'Braços de IP'!$E$11,IF(AND(AG278&gt;='Braços de IP'!$B$12,AG278&lt;='Braços de IP'!$D$12),'Braços de IP'!$E$12,IF(AND(AG278&gt;='Braços de IP'!$B$13,AG278&lt;='Braços de IP'!$D$13),'Braços de IP'!$E$13,IF(AND(AG278&gt;='Braços de IP'!$B$14,AG278&lt;='Braços de IP'!$D$14),'Braços de IP'!$E$14,"ERRO")))))))</f>
        <v>Curto I</v>
      </c>
      <c r="CU278" s="27"/>
      <c r="CV278" s="26" t="str">
        <f>IF($CU278="","",VLOOKUP($CU278,'Braços de IP'!$E$9:$I$15,2,0))</f>
        <v/>
      </c>
      <c r="CW278" s="29" t="str">
        <f>IF($CU278="","",VLOOKUP($CU278,'Braços de IP'!$E$9:$I$15,5,0))</f>
        <v/>
      </c>
      <c r="CX278" s="26"/>
      <c r="CY278" s="26"/>
      <c r="CZ278" s="26"/>
      <c r="DA278" s="26"/>
      <c r="DB278" s="26"/>
      <c r="DC278" s="26"/>
      <c r="DD278" s="30" t="e">
        <f t="shared" si="313"/>
        <v>#N/A</v>
      </c>
      <c r="DE278" s="31">
        <f t="shared" si="314"/>
        <v>30</v>
      </c>
      <c r="DF278" s="30" t="e">
        <f t="shared" si="315"/>
        <v>#N/A</v>
      </c>
      <c r="DG278" s="32" t="e">
        <f t="shared" si="316"/>
        <v>#N/A</v>
      </c>
      <c r="DH278" s="33" t="s">
        <v>143</v>
      </c>
      <c r="DI278" s="34"/>
      <c r="DJ278" s="35"/>
      <c r="DK278" s="16" t="s">
        <v>144</v>
      </c>
      <c r="DL278" s="16"/>
    </row>
    <row r="279" spans="1:116" ht="15.75" hidden="1" customHeight="1" x14ac:dyDescent="0.25">
      <c r="A279" s="1" t="s">
        <v>145</v>
      </c>
      <c r="B279" s="15">
        <v>500</v>
      </c>
      <c r="C279" s="15" t="s">
        <v>146</v>
      </c>
      <c r="D279" s="16" t="s">
        <v>445</v>
      </c>
      <c r="E279" s="16">
        <v>-8.0630980000000001</v>
      </c>
      <c r="F279" s="16">
        <v>-34.872484999999998</v>
      </c>
      <c r="G279" s="16" t="s">
        <v>153</v>
      </c>
      <c r="H279" s="16" t="s">
        <v>136</v>
      </c>
      <c r="I279" s="16" t="s">
        <v>149</v>
      </c>
      <c r="J279" s="16" t="s">
        <v>137</v>
      </c>
      <c r="K279" s="16">
        <v>30</v>
      </c>
      <c r="L279" s="16" t="s">
        <v>138</v>
      </c>
      <c r="M279" s="16">
        <v>0</v>
      </c>
      <c r="N279" s="16"/>
      <c r="O279" s="16">
        <v>1</v>
      </c>
      <c r="P279" s="17"/>
      <c r="Q279" s="17"/>
      <c r="R279" s="16"/>
      <c r="S279" s="16"/>
      <c r="T279" s="16"/>
      <c r="U279" s="17"/>
      <c r="V279" s="16">
        <v>0</v>
      </c>
      <c r="W279" s="16"/>
      <c r="X279" s="16"/>
      <c r="Y279" s="16">
        <v>2.15</v>
      </c>
      <c r="Z279" s="16">
        <v>2.15</v>
      </c>
      <c r="AA279" s="16" t="s">
        <v>161</v>
      </c>
      <c r="AB279" s="16" t="s">
        <v>140</v>
      </c>
      <c r="AC279" s="16">
        <v>12.76</v>
      </c>
      <c r="AD279" s="16">
        <v>5.82</v>
      </c>
      <c r="AE279" s="16">
        <v>2</v>
      </c>
      <c r="AF279" s="16">
        <v>0.57999999999999996</v>
      </c>
      <c r="AG279" s="16">
        <v>0.67</v>
      </c>
      <c r="AH279" s="16"/>
      <c r="AI279" s="16"/>
      <c r="AJ279" s="16"/>
      <c r="AK279" s="16"/>
      <c r="AL279" s="16"/>
      <c r="AM279" s="16">
        <v>0</v>
      </c>
      <c r="AN279" s="16"/>
      <c r="AO279" s="16">
        <v>0</v>
      </c>
      <c r="AP279" s="16">
        <v>0</v>
      </c>
      <c r="AQ279" s="16">
        <v>0</v>
      </c>
      <c r="AR279" s="17" t="s">
        <v>136</v>
      </c>
      <c r="AS279" s="19">
        <f t="shared" si="295"/>
        <v>0</v>
      </c>
      <c r="AT279" s="19"/>
      <c r="AU279" s="19">
        <f>VLOOKUP(G279,ABNT5101!$I$3:$J$9,2)</f>
        <v>15</v>
      </c>
      <c r="AV279" s="19">
        <f>VLOOKUP(G279,ABNT5101!$I$3:$M$9,5)</f>
        <v>0.18</v>
      </c>
      <c r="AW279" s="17" t="str">
        <f>_xlfn.XLOOKUP(G279,ABNT5101!I:I,ABNT5101!L:L)</f>
        <v>-</v>
      </c>
      <c r="AX279" s="17">
        <f>_xlfn.XLOOKUP(G279,ABNT5101!$I:$I,ABNT5101!M:M)</f>
        <v>0.18</v>
      </c>
      <c r="AY279" s="17" t="str">
        <f>_xlfn.XLOOKUP(G279,ABNT5101!$I:$I,ABNT5101!N:N)</f>
        <v>-</v>
      </c>
      <c r="AZ279" s="17">
        <f>_xlfn.XLOOKUP(G279,ABNT5101!$I:$I,ABNT5101!O:O)</f>
        <v>15</v>
      </c>
      <c r="BA279" s="20" t="str">
        <f t="shared" si="296"/>
        <v>NÃO ATENDE</v>
      </c>
      <c r="BB279" s="21">
        <f t="shared" ref="BB279:BC279" si="338">BE279/AU279-1</f>
        <v>-1</v>
      </c>
      <c r="BC279" s="21">
        <f t="shared" si="338"/>
        <v>-1</v>
      </c>
      <c r="BD279" s="21" t="str">
        <f t="shared" si="298"/>
        <v>-</v>
      </c>
      <c r="BE279" s="22"/>
      <c r="BF279" s="22"/>
      <c r="BG279" s="22"/>
      <c r="BH279" s="22"/>
      <c r="BI279" s="23"/>
      <c r="BJ279" s="22"/>
      <c r="BK279" s="20" t="str">
        <f t="shared" si="299"/>
        <v>NÃO ATENDE</v>
      </c>
      <c r="BL279" s="20" t="str">
        <f t="shared" si="300"/>
        <v>NÃO ATENDE</v>
      </c>
      <c r="BM279" s="20" t="str">
        <f t="shared" si="301"/>
        <v>NÃO ATENDE</v>
      </c>
      <c r="BN279" s="20" t="str">
        <f t="shared" si="302"/>
        <v>ATENDE</v>
      </c>
      <c r="BO279" s="24" t="str">
        <f t="shared" si="303"/>
        <v>C3</v>
      </c>
      <c r="BP279" s="24" t="str">
        <f t="shared" si="80"/>
        <v>P5</v>
      </c>
      <c r="BQ279" s="25">
        <f t="shared" si="304"/>
        <v>-1</v>
      </c>
      <c r="BR279" s="22"/>
      <c r="BS279" s="22"/>
      <c r="BT279" s="24">
        <f>IF(BP279="-","-",_xlfn.XLOOKUP(BP279,ABNT5101!$B$4:$B$9,ABNT5101!$C$4:$C$9))</f>
        <v>5</v>
      </c>
      <c r="BU279" s="24">
        <f>IF(BP279="-","-",_xlfn.XLOOKUP(BP279,ABNT5101!$B$4:$B$9,ABNT5101!$D$4:$D$9))</f>
        <v>1</v>
      </c>
      <c r="BV279" s="20" t="str">
        <f t="shared" si="305"/>
        <v>NÃO ATENDE</v>
      </c>
      <c r="BW279" s="20" t="str">
        <f t="shared" si="306"/>
        <v>NÃO ATENDE</v>
      </c>
      <c r="BX279" s="20" t="str">
        <f t="shared" si="307"/>
        <v>NÃO ATENDE</v>
      </c>
      <c r="BY279" s="24" t="s">
        <v>136</v>
      </c>
      <c r="BZ279" s="25" t="e">
        <f t="shared" si="308"/>
        <v>#VALUE!</v>
      </c>
      <c r="CA279" s="24"/>
      <c r="CB279" s="24"/>
      <c r="CC279" s="20" t="str">
        <f>IF(BY279="-","-",_xlfn.XLOOKUP(BY279,ABNT5101!$B$4:$B$9,ABNT5101!$C$4:$C$9))</f>
        <v>-</v>
      </c>
      <c r="CD279" s="24" t="str">
        <f>IF(BY279="-","-",_xlfn.XLOOKUP(BY279,ABNT5101!$B$4:$B$9,ABNT5101!$D$4:$D$9))</f>
        <v>-</v>
      </c>
      <c r="CE279" s="20" t="str">
        <f t="shared" si="309"/>
        <v>-</v>
      </c>
      <c r="CF279" s="20" t="str">
        <f t="shared" si="310"/>
        <v>-</v>
      </c>
      <c r="CG279" s="20" t="str">
        <f t="shared" si="311"/>
        <v>-</v>
      </c>
      <c r="CH279" s="26" t="e">
        <f>_xlfn.XLOOKUP(CI279,'Banco de dados'!$B:$B,'Banco de dados'!$D:$D)</f>
        <v>#N/A</v>
      </c>
      <c r="CI279" s="27"/>
      <c r="CJ279" s="26" t="e">
        <f>_xlfn.XLOOKUP(CI279,'Banco de dados'!$B:$B,'Banco de dados'!$E:$E)</f>
        <v>#N/A</v>
      </c>
      <c r="CK279" s="26"/>
      <c r="CL279" s="26" t="e">
        <f>IF(CK279="-","-",_xlfn.XLOOKUP(CK279,'Banco de dados'!$B:$B,'Banco de dados'!$E:$E))</f>
        <v>#N/A</v>
      </c>
      <c r="CM279" s="28">
        <f t="shared" si="312"/>
        <v>2</v>
      </c>
      <c r="CN279" s="26" t="e">
        <f>_xlfn.XLOOKUP(CI279,'Banco de dados'!$B:$B,'Banco de dados'!$H:$H)</f>
        <v>#N/A</v>
      </c>
      <c r="CO279" s="26" t="e">
        <f t="array" aca="1" ref="CO279" ca="1">_xludf.XLOOKUP(CK279,'Banco de dados'!$B:$B,'Banco de dados'!$H:$H)</f>
        <v>#NAME?</v>
      </c>
      <c r="CP279" s="26" t="e">
        <f t="array" aca="1" ref="CP279" ca="1">_xludf.XLOOKUP(CI279,'Banco de dados'!$B:$B,'Banco de dados'!$F:$F)</f>
        <v>#NAME?</v>
      </c>
      <c r="CQ279" s="26" t="e">
        <f t="array" aca="1" ref="CQ279" ca="1">_xludf.XLOOKUP(CK279,'Banco de dados'!$B:$B,'Banco de dados'!$F:$F)</f>
        <v>#NAME?</v>
      </c>
      <c r="CR279" s="27">
        <v>554</v>
      </c>
      <c r="CS279" s="27"/>
      <c r="CT279" s="26" t="str">
        <f>IF(AG279=0.5,"Suporte",IF(AND(AG279&gt;='Braços de IP'!$B$9,AG279&lt;='Braços de IP'!$D$9),'Braços de IP'!$E$9,IF(AND(AG279&gt;='Braços de IP'!$B$10,AG279&lt;='Braços de IP'!$D$10),'Braços de IP'!$E$10,IF(AND(AG279&gt;='Braços de IP'!$B$11,AG279&lt;='Braços de IP'!$D$11),'Braços de IP'!$E$11,IF(AND(AG279&gt;='Braços de IP'!$B$12,AG279&lt;='Braços de IP'!$D$12),'Braços de IP'!$E$12,IF(AND(AG279&gt;='Braços de IP'!$B$13,AG279&lt;='Braços de IP'!$D$13),'Braços de IP'!$E$13,IF(AND(AG279&gt;='Braços de IP'!$B$14,AG279&lt;='Braços de IP'!$D$14),'Braços de IP'!$E$14,"ERRO")))))))</f>
        <v>Curto I</v>
      </c>
      <c r="CU279" s="27"/>
      <c r="CV279" s="26" t="str">
        <f>IF($CU279="","",VLOOKUP($CU279,'Braços de IP'!$E$9:$I$15,2,0))</f>
        <v/>
      </c>
      <c r="CW279" s="29" t="str">
        <f>IF($CU279="","",VLOOKUP($CU279,'Braços de IP'!$E$9:$I$15,5,0))</f>
        <v/>
      </c>
      <c r="CX279" s="26"/>
      <c r="CY279" s="26"/>
      <c r="CZ279" s="26"/>
      <c r="DA279" s="26"/>
      <c r="DB279" s="26"/>
      <c r="DC279" s="26"/>
      <c r="DD279" s="30" t="e">
        <f t="shared" si="313"/>
        <v>#N/A</v>
      </c>
      <c r="DE279" s="31">
        <f t="shared" si="314"/>
        <v>30</v>
      </c>
      <c r="DF279" s="30" t="e">
        <f t="shared" si="315"/>
        <v>#N/A</v>
      </c>
      <c r="DG279" s="32" t="e">
        <f t="shared" si="316"/>
        <v>#N/A</v>
      </c>
      <c r="DH279" s="33" t="s">
        <v>143</v>
      </c>
      <c r="DI279" s="34"/>
      <c r="DJ279" s="35"/>
      <c r="DK279" s="16" t="s">
        <v>144</v>
      </c>
      <c r="DL279" s="16"/>
    </row>
    <row r="280" spans="1:116" ht="15.75" hidden="1" customHeight="1" x14ac:dyDescent="0.25">
      <c r="A280" s="1" t="s">
        <v>145</v>
      </c>
      <c r="B280" s="15">
        <v>500</v>
      </c>
      <c r="C280" s="15" t="s">
        <v>146</v>
      </c>
      <c r="D280" s="16" t="s">
        <v>445</v>
      </c>
      <c r="E280" s="16">
        <v>-8.0630980000000001</v>
      </c>
      <c r="F280" s="16">
        <v>-34.872484999999998</v>
      </c>
      <c r="G280" s="16" t="s">
        <v>153</v>
      </c>
      <c r="H280" s="16" t="s">
        <v>136</v>
      </c>
      <c r="I280" s="16" t="s">
        <v>149</v>
      </c>
      <c r="J280" s="16" t="s">
        <v>137</v>
      </c>
      <c r="K280" s="16">
        <v>30</v>
      </c>
      <c r="L280" s="16" t="s">
        <v>138</v>
      </c>
      <c r="M280" s="16">
        <v>0</v>
      </c>
      <c r="N280" s="16"/>
      <c r="O280" s="16">
        <v>1</v>
      </c>
      <c r="P280" s="17"/>
      <c r="Q280" s="17"/>
      <c r="R280" s="16"/>
      <c r="S280" s="16"/>
      <c r="T280" s="16"/>
      <c r="U280" s="17"/>
      <c r="V280" s="16">
        <v>0</v>
      </c>
      <c r="W280" s="16"/>
      <c r="X280" s="16"/>
      <c r="Y280" s="16">
        <v>2.15</v>
      </c>
      <c r="Z280" s="16">
        <v>2.15</v>
      </c>
      <c r="AA280" s="16" t="s">
        <v>161</v>
      </c>
      <c r="AB280" s="16" t="s">
        <v>140</v>
      </c>
      <c r="AC280" s="16">
        <v>12.76</v>
      </c>
      <c r="AD280" s="16">
        <v>5.82</v>
      </c>
      <c r="AE280" s="16">
        <v>2</v>
      </c>
      <c r="AF280" s="16">
        <v>0.57999999999999996</v>
      </c>
      <c r="AG280" s="16">
        <v>0.67</v>
      </c>
      <c r="AH280" s="16"/>
      <c r="AI280" s="16"/>
      <c r="AJ280" s="16"/>
      <c r="AK280" s="16"/>
      <c r="AL280" s="16"/>
      <c r="AM280" s="16">
        <v>0</v>
      </c>
      <c r="AN280" s="16"/>
      <c r="AO280" s="16">
        <v>0</v>
      </c>
      <c r="AP280" s="16">
        <v>0</v>
      </c>
      <c r="AQ280" s="16">
        <v>0</v>
      </c>
      <c r="AR280" s="17" t="s">
        <v>136</v>
      </c>
      <c r="AS280" s="19">
        <f t="shared" si="295"/>
        <v>0</v>
      </c>
      <c r="AT280" s="19"/>
      <c r="AU280" s="19">
        <f>VLOOKUP(G280,ABNT5101!$I$3:$J$9,2)</f>
        <v>15</v>
      </c>
      <c r="AV280" s="19">
        <f>VLOOKUP(G280,ABNT5101!$I$3:$M$9,5)</f>
        <v>0.18</v>
      </c>
      <c r="AW280" s="17" t="str">
        <f>_xlfn.XLOOKUP(G280,ABNT5101!I:I,ABNT5101!L:L)</f>
        <v>-</v>
      </c>
      <c r="AX280" s="17">
        <f>_xlfn.XLOOKUP(G280,ABNT5101!$I:$I,ABNT5101!M:M)</f>
        <v>0.18</v>
      </c>
      <c r="AY280" s="17" t="str">
        <f>_xlfn.XLOOKUP(G280,ABNT5101!$I:$I,ABNT5101!N:N)</f>
        <v>-</v>
      </c>
      <c r="AZ280" s="17">
        <f>_xlfn.XLOOKUP(G280,ABNT5101!$I:$I,ABNT5101!O:O)</f>
        <v>15</v>
      </c>
      <c r="BA280" s="20" t="str">
        <f t="shared" si="296"/>
        <v>NÃO ATENDE</v>
      </c>
      <c r="BB280" s="21">
        <f t="shared" ref="BB280:BC280" si="339">BE280/AU280-1</f>
        <v>-1</v>
      </c>
      <c r="BC280" s="21">
        <f t="shared" si="339"/>
        <v>-1</v>
      </c>
      <c r="BD280" s="21" t="str">
        <f t="shared" si="298"/>
        <v>-</v>
      </c>
      <c r="BE280" s="22"/>
      <c r="BF280" s="22"/>
      <c r="BG280" s="22"/>
      <c r="BH280" s="22"/>
      <c r="BI280" s="23"/>
      <c r="BJ280" s="22"/>
      <c r="BK280" s="20" t="str">
        <f t="shared" si="299"/>
        <v>NÃO ATENDE</v>
      </c>
      <c r="BL280" s="20" t="str">
        <f t="shared" si="300"/>
        <v>NÃO ATENDE</v>
      </c>
      <c r="BM280" s="20" t="str">
        <f t="shared" si="301"/>
        <v>NÃO ATENDE</v>
      </c>
      <c r="BN280" s="20" t="str">
        <f t="shared" si="302"/>
        <v>ATENDE</v>
      </c>
      <c r="BO280" s="24" t="str">
        <f t="shared" si="303"/>
        <v>C3</v>
      </c>
      <c r="BP280" s="24" t="str">
        <f t="shared" si="80"/>
        <v>P5</v>
      </c>
      <c r="BQ280" s="25">
        <f t="shared" si="304"/>
        <v>-1</v>
      </c>
      <c r="BR280" s="22"/>
      <c r="BS280" s="22"/>
      <c r="BT280" s="24">
        <f>IF(BP280="-","-",_xlfn.XLOOKUP(BP280,ABNT5101!$B$4:$B$9,ABNT5101!$C$4:$C$9))</f>
        <v>5</v>
      </c>
      <c r="BU280" s="24">
        <f>IF(BP280="-","-",_xlfn.XLOOKUP(BP280,ABNT5101!$B$4:$B$9,ABNT5101!$D$4:$D$9))</f>
        <v>1</v>
      </c>
      <c r="BV280" s="20" t="str">
        <f t="shared" si="305"/>
        <v>NÃO ATENDE</v>
      </c>
      <c r="BW280" s="20" t="str">
        <f t="shared" si="306"/>
        <v>NÃO ATENDE</v>
      </c>
      <c r="BX280" s="20" t="str">
        <f t="shared" si="307"/>
        <v>NÃO ATENDE</v>
      </c>
      <c r="BY280" s="24" t="s">
        <v>136</v>
      </c>
      <c r="BZ280" s="25" t="e">
        <f t="shared" si="308"/>
        <v>#VALUE!</v>
      </c>
      <c r="CA280" s="24"/>
      <c r="CB280" s="24"/>
      <c r="CC280" s="20" t="str">
        <f>IF(BY280="-","-",_xlfn.XLOOKUP(BY280,ABNT5101!$B$4:$B$9,ABNT5101!$C$4:$C$9))</f>
        <v>-</v>
      </c>
      <c r="CD280" s="24" t="str">
        <f>IF(BY280="-","-",_xlfn.XLOOKUP(BY280,ABNT5101!$B$4:$B$9,ABNT5101!$D$4:$D$9))</f>
        <v>-</v>
      </c>
      <c r="CE280" s="20" t="str">
        <f t="shared" si="309"/>
        <v>-</v>
      </c>
      <c r="CF280" s="20" t="str">
        <f t="shared" si="310"/>
        <v>-</v>
      </c>
      <c r="CG280" s="20" t="str">
        <f t="shared" si="311"/>
        <v>-</v>
      </c>
      <c r="CH280" s="26" t="e">
        <f>_xlfn.XLOOKUP(CI280,'Banco de dados'!$B:$B,'Banco de dados'!$D:$D)</f>
        <v>#N/A</v>
      </c>
      <c r="CI280" s="27"/>
      <c r="CJ280" s="26" t="e">
        <f>_xlfn.XLOOKUP(CI280,'Banco de dados'!$B:$B,'Banco de dados'!$E:$E)</f>
        <v>#N/A</v>
      </c>
      <c r="CK280" s="26"/>
      <c r="CL280" s="26" t="e">
        <f>IF(CK280="-","-",_xlfn.XLOOKUP(CK280,'Banco de dados'!$B:$B,'Banco de dados'!$E:$E))</f>
        <v>#N/A</v>
      </c>
      <c r="CM280" s="28">
        <f t="shared" si="312"/>
        <v>2</v>
      </c>
      <c r="CN280" s="26" t="e">
        <f>_xlfn.XLOOKUP(CI280,'Banco de dados'!$B:$B,'Banco de dados'!$H:$H)</f>
        <v>#N/A</v>
      </c>
      <c r="CO280" s="26" t="e">
        <f t="array" aca="1" ref="CO280" ca="1">_xludf.XLOOKUP(CK280,'Banco de dados'!$B:$B,'Banco de dados'!$H:$H)</f>
        <v>#NAME?</v>
      </c>
      <c r="CP280" s="26" t="e">
        <f t="array" aca="1" ref="CP280" ca="1">_xludf.XLOOKUP(CI280,'Banco de dados'!$B:$B,'Banco de dados'!$F:$F)</f>
        <v>#NAME?</v>
      </c>
      <c r="CQ280" s="26" t="e">
        <f t="array" aca="1" ref="CQ280" ca="1">_xludf.XLOOKUP(CK280,'Banco de dados'!$B:$B,'Banco de dados'!$F:$F)</f>
        <v>#NAME?</v>
      </c>
      <c r="CR280" s="27">
        <v>555</v>
      </c>
      <c r="CS280" s="27"/>
      <c r="CT280" s="26" t="str">
        <f>IF(AG280=0.5,"Suporte",IF(AND(AG280&gt;='Braços de IP'!$B$9,AG280&lt;='Braços de IP'!$D$9),'Braços de IP'!$E$9,IF(AND(AG280&gt;='Braços de IP'!$B$10,AG280&lt;='Braços de IP'!$D$10),'Braços de IP'!$E$10,IF(AND(AG280&gt;='Braços de IP'!$B$11,AG280&lt;='Braços de IP'!$D$11),'Braços de IP'!$E$11,IF(AND(AG280&gt;='Braços de IP'!$B$12,AG280&lt;='Braços de IP'!$D$12),'Braços de IP'!$E$12,IF(AND(AG280&gt;='Braços de IP'!$B$13,AG280&lt;='Braços de IP'!$D$13),'Braços de IP'!$E$13,IF(AND(AG280&gt;='Braços de IP'!$B$14,AG280&lt;='Braços de IP'!$D$14),'Braços de IP'!$E$14,"ERRO")))))))</f>
        <v>Curto I</v>
      </c>
      <c r="CU280" s="27"/>
      <c r="CV280" s="26" t="str">
        <f>IF($CU280="","",VLOOKUP($CU280,'Braços de IP'!$E$9:$I$15,2,0))</f>
        <v/>
      </c>
      <c r="CW280" s="29" t="str">
        <f>IF($CU280="","",VLOOKUP($CU280,'Braços de IP'!$E$9:$I$15,5,0))</f>
        <v/>
      </c>
      <c r="CX280" s="26"/>
      <c r="CY280" s="26"/>
      <c r="CZ280" s="26"/>
      <c r="DA280" s="26"/>
      <c r="DB280" s="26"/>
      <c r="DC280" s="26"/>
      <c r="DD280" s="30" t="e">
        <f t="shared" si="313"/>
        <v>#N/A</v>
      </c>
      <c r="DE280" s="31">
        <f t="shared" si="314"/>
        <v>30</v>
      </c>
      <c r="DF280" s="30" t="e">
        <f t="shared" si="315"/>
        <v>#N/A</v>
      </c>
      <c r="DG280" s="32" t="e">
        <f t="shared" si="316"/>
        <v>#N/A</v>
      </c>
      <c r="DH280" s="33" t="s">
        <v>143</v>
      </c>
      <c r="DI280" s="34"/>
      <c r="DJ280" s="35"/>
      <c r="DK280" s="16" t="s">
        <v>144</v>
      </c>
      <c r="DL280" s="16"/>
    </row>
    <row r="281" spans="1:116" ht="15.75" hidden="1" customHeight="1" x14ac:dyDescent="0.25">
      <c r="A281" s="1" t="s">
        <v>145</v>
      </c>
      <c r="B281" s="15">
        <v>501</v>
      </c>
      <c r="C281" s="15" t="s">
        <v>146</v>
      </c>
      <c r="D281" s="16" t="s">
        <v>446</v>
      </c>
      <c r="E281" s="16">
        <v>-8.0597539999999999</v>
      </c>
      <c r="F281" s="16">
        <v>-34.870018999999999</v>
      </c>
      <c r="G281" s="16" t="s">
        <v>205</v>
      </c>
      <c r="H281" s="16" t="s">
        <v>136</v>
      </c>
      <c r="I281" s="16" t="s">
        <v>149</v>
      </c>
      <c r="J281" s="16" t="s">
        <v>137</v>
      </c>
      <c r="K281" s="16">
        <v>150</v>
      </c>
      <c r="L281" s="16" t="s">
        <v>138</v>
      </c>
      <c r="M281" s="16" t="s">
        <v>184</v>
      </c>
      <c r="N281" s="16"/>
      <c r="O281" s="16">
        <v>1</v>
      </c>
      <c r="P281" s="17" t="s">
        <v>447</v>
      </c>
      <c r="Q281" s="59">
        <v>46209</v>
      </c>
      <c r="R281" s="16"/>
      <c r="S281" s="16"/>
      <c r="T281" s="16"/>
      <c r="U281" s="17"/>
      <c r="V281" s="59">
        <v>46115</v>
      </c>
      <c r="W281" s="16"/>
      <c r="X281" s="16"/>
      <c r="Y281" s="16">
        <v>0</v>
      </c>
      <c r="Z281" s="16">
        <v>4.5</v>
      </c>
      <c r="AA281" s="16" t="s">
        <v>139</v>
      </c>
      <c r="AB281" s="16" t="s">
        <v>140</v>
      </c>
      <c r="AC281" s="16">
        <v>21.2</v>
      </c>
      <c r="AD281" s="16">
        <v>10.45</v>
      </c>
      <c r="AE281" s="16">
        <v>1</v>
      </c>
      <c r="AF281" s="16">
        <v>0.85</v>
      </c>
      <c r="AG281" s="16">
        <v>1.55</v>
      </c>
      <c r="AH281" s="16"/>
      <c r="AI281" s="16"/>
      <c r="AJ281" s="16"/>
      <c r="AK281" s="16"/>
      <c r="AL281" s="16"/>
      <c r="AM281" s="16">
        <v>1</v>
      </c>
      <c r="AN281" s="16" t="s">
        <v>139</v>
      </c>
      <c r="AO281" s="16">
        <v>21.2</v>
      </c>
      <c r="AP281" s="16">
        <v>5.29</v>
      </c>
      <c r="AQ281" s="16">
        <v>0.78</v>
      </c>
      <c r="AR281" s="17" t="s">
        <v>136</v>
      </c>
      <c r="AS281" s="19">
        <f t="shared" si="295"/>
        <v>2</v>
      </c>
      <c r="AT281" s="19"/>
      <c r="AU281" s="19">
        <f>VLOOKUP(G281,ABNT5101!$I$3:$J$9,2)</f>
        <v>20</v>
      </c>
      <c r="AV281" s="19">
        <f>VLOOKUP(G281,ABNT5101!$I$3:$M$9,5)</f>
        <v>0.28000000000000003</v>
      </c>
      <c r="AW281" s="17" t="str">
        <f>_xlfn.XLOOKUP(G281,ABNT5101!I:I,ABNT5101!L:L)</f>
        <v>-</v>
      </c>
      <c r="AX281" s="17">
        <f>_xlfn.XLOOKUP(G281,ABNT5101!$I:$I,ABNT5101!M:M)</f>
        <v>0.28000000000000003</v>
      </c>
      <c r="AY281" s="17" t="str">
        <f>_xlfn.XLOOKUP(G281,ABNT5101!$I:$I,ABNT5101!N:N)</f>
        <v>-</v>
      </c>
      <c r="AZ281" s="17">
        <f>_xlfn.XLOOKUP(G281,ABNT5101!$I:$I,ABNT5101!O:O)</f>
        <v>14</v>
      </c>
      <c r="BA281" s="20" t="str">
        <f t="shared" si="296"/>
        <v>ATENDE</v>
      </c>
      <c r="BB281" s="21" t="e">
        <f t="shared" ref="BB281:BC281" si="340">BE281/AU281-1</f>
        <v>#VALUE!</v>
      </c>
      <c r="BC281" s="21" t="e">
        <f t="shared" si="340"/>
        <v>#VALUE!</v>
      </c>
      <c r="BD281" s="21" t="str">
        <f t="shared" si="298"/>
        <v>-</v>
      </c>
      <c r="BE281" s="22" t="s">
        <v>448</v>
      </c>
      <c r="BF281" s="22" t="s">
        <v>449</v>
      </c>
      <c r="BG281" s="22"/>
      <c r="BH281" s="22"/>
      <c r="BI281" s="23"/>
      <c r="BJ281" s="22"/>
      <c r="BK281" s="20" t="str">
        <f t="shared" si="299"/>
        <v>ATENDE</v>
      </c>
      <c r="BL281" s="20" t="str">
        <f t="shared" si="300"/>
        <v>ATENDE</v>
      </c>
      <c r="BM281" s="20" t="str">
        <f t="shared" si="301"/>
        <v>ATENDE</v>
      </c>
      <c r="BN281" s="20" t="str">
        <f t="shared" si="302"/>
        <v>ATENDE</v>
      </c>
      <c r="BO281" s="24" t="str">
        <f t="shared" si="303"/>
        <v>C2</v>
      </c>
      <c r="BP281" s="24" t="str">
        <f t="shared" si="80"/>
        <v>P5</v>
      </c>
      <c r="BQ281" s="25">
        <f t="shared" si="304"/>
        <v>9272.4</v>
      </c>
      <c r="BR281" s="54">
        <v>46367</v>
      </c>
      <c r="BS281" s="22" t="s">
        <v>450</v>
      </c>
      <c r="BT281" s="24">
        <f>IF(BP281="-","-",_xlfn.XLOOKUP(BP281,ABNT5101!$B$4:$B$9,ABNT5101!$C$4:$C$9))</f>
        <v>5</v>
      </c>
      <c r="BU281" s="24">
        <f>IF(BP281="-","-",_xlfn.XLOOKUP(BP281,ABNT5101!$B$4:$B$9,ABNT5101!$D$4:$D$9))</f>
        <v>1</v>
      </c>
      <c r="BV281" s="20" t="str">
        <f t="shared" si="305"/>
        <v>ATENDE</v>
      </c>
      <c r="BW281" s="20" t="str">
        <f t="shared" si="306"/>
        <v>ATENDE</v>
      </c>
      <c r="BX281" s="20" t="str">
        <f t="shared" si="307"/>
        <v>ATENDE</v>
      </c>
      <c r="BY281" s="24" t="s">
        <v>136</v>
      </c>
      <c r="BZ281" s="25" t="e">
        <f t="shared" si="308"/>
        <v>#VALUE!</v>
      </c>
      <c r="CA281" s="24" t="s">
        <v>451</v>
      </c>
      <c r="CB281" s="24" t="s">
        <v>452</v>
      </c>
      <c r="CC281" s="20" t="str">
        <f>IF(BY281="-","-",_xlfn.XLOOKUP(BY281,ABNT5101!$B$4:$B$9,ABNT5101!$C$4:$C$9))</f>
        <v>-</v>
      </c>
      <c r="CD281" s="24" t="str">
        <f>IF(BY281="-","-",_xlfn.XLOOKUP(BY281,ABNT5101!$B$4:$B$9,ABNT5101!$D$4:$D$9))</f>
        <v>-</v>
      </c>
      <c r="CE281" s="20" t="str">
        <f t="shared" si="309"/>
        <v>-</v>
      </c>
      <c r="CF281" s="20" t="str">
        <f t="shared" si="310"/>
        <v>-</v>
      </c>
      <c r="CG281" s="20" t="str">
        <f t="shared" si="311"/>
        <v>-</v>
      </c>
      <c r="CH281" s="26" t="str">
        <f>_xlfn.XLOOKUP(CI281,'Banco de dados'!$B:$B,'Banco de dados'!$D:$D)</f>
        <v>LEDSTAR</v>
      </c>
      <c r="CI281" s="27" t="s">
        <v>268</v>
      </c>
      <c r="CJ281" s="26" t="str">
        <f>_xlfn.XLOOKUP(CI281,'Banco de dados'!$B:$B,'Banco de dados'!$E:$E)</f>
        <v>LUM LED SL VT 9.1 28W</v>
      </c>
      <c r="CK281" s="26" t="s">
        <v>268</v>
      </c>
      <c r="CL281" s="26" t="str">
        <f>IF(CK281="-","-",_xlfn.XLOOKUP(CK281,'Banco de dados'!$B:$B,'Banco de dados'!$E:$E))</f>
        <v>LUM LED SL VT 9.1 28W</v>
      </c>
      <c r="CM281" s="28">
        <f t="shared" si="312"/>
        <v>1</v>
      </c>
      <c r="CN281" s="26">
        <f>_xlfn.XLOOKUP(CI281,'Banco de dados'!$B:$B,'Banco de dados'!$H:$H)</f>
        <v>28</v>
      </c>
      <c r="CO281" s="26" t="e">
        <f t="array" aca="1" ref="CO281" ca="1">_xludf.XLOOKUP(CK281,'Banco de dados'!$B:$B,'Banco de dados'!$H:$H)</f>
        <v>#NAME?</v>
      </c>
      <c r="CP281" s="26" t="e">
        <f t="array" aca="1" ref="CP281" ca="1">_xludf.XLOOKUP(CI281,'Banco de dados'!$B:$B,'Banco de dados'!$F:$F)</f>
        <v>#NAME?</v>
      </c>
      <c r="CQ281" s="26" t="e">
        <f t="array" aca="1" ref="CQ281" ca="1">_xludf.XLOOKUP(CK281,'Banco de dados'!$B:$B,'Banco de dados'!$F:$F)</f>
        <v>#NAME?</v>
      </c>
      <c r="CR281" s="27">
        <v>556</v>
      </c>
      <c r="CS281" s="27"/>
      <c r="CT281" s="26" t="str">
        <f>IF(AG281=0.5,"Suporte",IF(AND(AG281&gt;='Braços de IP'!$B$9,AG281&lt;='Braços de IP'!$D$9),'Braços de IP'!$E$9,IF(AND(AG281&gt;='Braços de IP'!$B$10,AG281&lt;='Braços de IP'!$D$10),'Braços de IP'!$E$10,IF(AND(AG281&gt;='Braços de IP'!$B$11,AG281&lt;='Braços de IP'!$D$11),'Braços de IP'!$E$11,IF(AND(AG281&gt;='Braços de IP'!$B$12,AG281&lt;='Braços de IP'!$D$12),'Braços de IP'!$E$12,IF(AND(AG281&gt;='Braços de IP'!$B$13,AG281&lt;='Braços de IP'!$D$13),'Braços de IP'!$E$13,IF(AND(AG281&gt;='Braços de IP'!$B$14,AG281&lt;='Braços de IP'!$D$14),'Braços de IP'!$E$14,"ERRO")))))))</f>
        <v>Médio I</v>
      </c>
      <c r="CU281" s="27"/>
      <c r="CV281" s="26" t="str">
        <f>IF($CU281="","",VLOOKUP($CU281,'Braços de IP'!$E$9:$I$15,2,0))</f>
        <v/>
      </c>
      <c r="CW281" s="29" t="str">
        <f>IF($CU281="","",VLOOKUP($CU281,'Braços de IP'!$E$9:$I$15,5,0))</f>
        <v/>
      </c>
      <c r="CX281" s="26"/>
      <c r="CY281" s="26"/>
      <c r="CZ281" s="26"/>
      <c r="DA281" s="26"/>
      <c r="DB281" s="26"/>
      <c r="DC281" s="26"/>
      <c r="DD281" s="30">
        <f t="shared" si="313"/>
        <v>28</v>
      </c>
      <c r="DE281" s="31">
        <f t="shared" si="314"/>
        <v>150</v>
      </c>
      <c r="DF281" s="30">
        <f t="shared" si="315"/>
        <v>178</v>
      </c>
      <c r="DG281" s="32">
        <f t="shared" si="316"/>
        <v>0.81333333333333335</v>
      </c>
      <c r="DH281" s="33" t="s">
        <v>143</v>
      </c>
      <c r="DI281" s="34"/>
      <c r="DJ281" s="35"/>
      <c r="DK281" s="16" t="s">
        <v>144</v>
      </c>
      <c r="DL281" s="16"/>
    </row>
    <row r="282" spans="1:116" ht="15.75" hidden="1" customHeight="1" x14ac:dyDescent="0.25">
      <c r="A282" s="1" t="s">
        <v>145</v>
      </c>
      <c r="B282" s="15">
        <v>501</v>
      </c>
      <c r="C282" s="15" t="s">
        <v>146</v>
      </c>
      <c r="D282" s="16" t="s">
        <v>446</v>
      </c>
      <c r="E282" s="16">
        <v>-8.0597539999999999</v>
      </c>
      <c r="F282" s="16">
        <v>-34.870018999999999</v>
      </c>
      <c r="G282" s="16" t="s">
        <v>205</v>
      </c>
      <c r="H282" s="16" t="s">
        <v>136</v>
      </c>
      <c r="I282" s="16" t="s">
        <v>149</v>
      </c>
      <c r="J282" s="16" t="s">
        <v>137</v>
      </c>
      <c r="K282" s="16">
        <v>150</v>
      </c>
      <c r="L282" s="16" t="s">
        <v>138</v>
      </c>
      <c r="M282" s="16" t="s">
        <v>184</v>
      </c>
      <c r="N282" s="16"/>
      <c r="O282" s="16">
        <v>1</v>
      </c>
      <c r="P282" s="17"/>
      <c r="Q282" s="17"/>
      <c r="R282" s="16"/>
      <c r="S282" s="16"/>
      <c r="T282" s="16"/>
      <c r="U282" s="17"/>
      <c r="V282" s="16">
        <v>0</v>
      </c>
      <c r="W282" s="16"/>
      <c r="X282" s="16"/>
      <c r="Y282" s="16">
        <v>0</v>
      </c>
      <c r="Z282" s="16">
        <v>4.5</v>
      </c>
      <c r="AA282" s="16" t="s">
        <v>139</v>
      </c>
      <c r="AB282" s="16" t="s">
        <v>140</v>
      </c>
      <c r="AC282" s="16">
        <v>21.2</v>
      </c>
      <c r="AD282" s="16">
        <v>10.45</v>
      </c>
      <c r="AE282" s="16">
        <v>1</v>
      </c>
      <c r="AF282" s="16">
        <v>0.85</v>
      </c>
      <c r="AG282" s="16">
        <v>1.55</v>
      </c>
      <c r="AH282" s="16"/>
      <c r="AI282" s="16"/>
      <c r="AJ282" s="16"/>
      <c r="AK282" s="16"/>
      <c r="AL282" s="16"/>
      <c r="AM282" s="16">
        <v>1</v>
      </c>
      <c r="AN282" s="16" t="s">
        <v>139</v>
      </c>
      <c r="AO282" s="16">
        <v>21.2</v>
      </c>
      <c r="AP282" s="16">
        <v>5.29</v>
      </c>
      <c r="AQ282" s="16">
        <v>0.78</v>
      </c>
      <c r="AR282" s="17" t="s">
        <v>136</v>
      </c>
      <c r="AS282" s="19">
        <f t="shared" si="295"/>
        <v>2</v>
      </c>
      <c r="AT282" s="19"/>
      <c r="AU282" s="19">
        <f>VLOOKUP(G282,ABNT5101!$I$3:$J$9,2)</f>
        <v>20</v>
      </c>
      <c r="AV282" s="19">
        <f>VLOOKUP(G282,ABNT5101!$I$3:$M$9,5)</f>
        <v>0.28000000000000003</v>
      </c>
      <c r="AW282" s="17" t="str">
        <f>_xlfn.XLOOKUP(G282,ABNT5101!I:I,ABNT5101!L:L)</f>
        <v>-</v>
      </c>
      <c r="AX282" s="17">
        <f>_xlfn.XLOOKUP(G282,ABNT5101!$I:$I,ABNT5101!M:M)</f>
        <v>0.28000000000000003</v>
      </c>
      <c r="AY282" s="17" t="str">
        <f>_xlfn.XLOOKUP(G282,ABNT5101!$I:$I,ABNT5101!N:N)</f>
        <v>-</v>
      </c>
      <c r="AZ282" s="17">
        <f>_xlfn.XLOOKUP(G282,ABNT5101!$I:$I,ABNT5101!O:O)</f>
        <v>14</v>
      </c>
      <c r="BA282" s="20" t="str">
        <f t="shared" si="296"/>
        <v>ATENDE</v>
      </c>
      <c r="BB282" s="21" t="e">
        <f t="shared" ref="BB282:BC282" si="341">BE282/AU282-1</f>
        <v>#VALUE!</v>
      </c>
      <c r="BC282" s="21" t="e">
        <f t="shared" si="341"/>
        <v>#VALUE!</v>
      </c>
      <c r="BD282" s="21" t="str">
        <f t="shared" si="298"/>
        <v>-</v>
      </c>
      <c r="BE282" s="22" t="s">
        <v>282</v>
      </c>
      <c r="BF282" s="22" t="s">
        <v>330</v>
      </c>
      <c r="BG282" s="22"/>
      <c r="BH282" s="22"/>
      <c r="BI282" s="23"/>
      <c r="BJ282" s="22"/>
      <c r="BK282" s="20" t="str">
        <f t="shared" si="299"/>
        <v>ATENDE</v>
      </c>
      <c r="BL282" s="20" t="str">
        <f t="shared" si="300"/>
        <v>ATENDE</v>
      </c>
      <c r="BM282" s="20" t="str">
        <f t="shared" si="301"/>
        <v>ATENDE</v>
      </c>
      <c r="BN282" s="20" t="str">
        <f t="shared" si="302"/>
        <v>ATENDE</v>
      </c>
      <c r="BO282" s="24" t="str">
        <f t="shared" si="303"/>
        <v>C2</v>
      </c>
      <c r="BP282" s="24" t="str">
        <f t="shared" si="80"/>
        <v>P5</v>
      </c>
      <c r="BQ282" s="25" t="e">
        <f t="shared" si="304"/>
        <v>#VALUE!</v>
      </c>
      <c r="BR282" s="22" t="s">
        <v>453</v>
      </c>
      <c r="BS282" s="22" t="s">
        <v>454</v>
      </c>
      <c r="BT282" s="24">
        <f>IF(BP282="-","-",_xlfn.XLOOKUP(BP282,ABNT5101!$B$4:$B$9,ABNT5101!$C$4:$C$9))</f>
        <v>5</v>
      </c>
      <c r="BU282" s="24">
        <f>IF(BP282="-","-",_xlfn.XLOOKUP(BP282,ABNT5101!$B$4:$B$9,ABNT5101!$D$4:$D$9))</f>
        <v>1</v>
      </c>
      <c r="BV282" s="20" t="str">
        <f t="shared" si="305"/>
        <v>ATENDE</v>
      </c>
      <c r="BW282" s="20" t="str">
        <f t="shared" si="306"/>
        <v>ATENDE</v>
      </c>
      <c r="BX282" s="20" t="str">
        <f t="shared" si="307"/>
        <v>ATENDE</v>
      </c>
      <c r="BY282" s="24" t="s">
        <v>136</v>
      </c>
      <c r="BZ282" s="25" t="e">
        <f t="shared" si="308"/>
        <v>#VALUE!</v>
      </c>
      <c r="CA282" s="24" t="s">
        <v>455</v>
      </c>
      <c r="CB282" s="24" t="s">
        <v>456</v>
      </c>
      <c r="CC282" s="20" t="str">
        <f>IF(BY282="-","-",_xlfn.XLOOKUP(BY282,ABNT5101!$B$4:$B$9,ABNT5101!$C$4:$C$9))</f>
        <v>-</v>
      </c>
      <c r="CD282" s="24" t="str">
        <f>IF(BY282="-","-",_xlfn.XLOOKUP(BY282,ABNT5101!$B$4:$B$9,ABNT5101!$D$4:$D$9))</f>
        <v>-</v>
      </c>
      <c r="CE282" s="20" t="str">
        <f t="shared" si="309"/>
        <v>-</v>
      </c>
      <c r="CF282" s="20" t="str">
        <f t="shared" si="310"/>
        <v>-</v>
      </c>
      <c r="CG282" s="20" t="str">
        <f t="shared" si="311"/>
        <v>-</v>
      </c>
      <c r="CH282" s="26" t="str">
        <f>_xlfn.XLOOKUP(CI282,'Banco de dados'!$B:$B,'Banco de dados'!$D:$D)</f>
        <v>SX LIGHTING</v>
      </c>
      <c r="CI282" s="27" t="s">
        <v>271</v>
      </c>
      <c r="CJ282" s="26" t="str">
        <f>_xlfn.XLOOKUP(CI282,'Banco de dados'!$B:$B,'Banco de dados'!$E:$E)</f>
        <v>SXINEVO020K50L12CZF7PHF</v>
      </c>
      <c r="CK282" s="26" t="s">
        <v>271</v>
      </c>
      <c r="CL282" s="26" t="str">
        <f>IF(CK282="-","-",_xlfn.XLOOKUP(CK282,'Banco de dados'!$B:$B,'Banco de dados'!$E:$E))</f>
        <v>SXINEVO020K50L12CZF7PHF</v>
      </c>
      <c r="CM282" s="28">
        <f t="shared" si="312"/>
        <v>1</v>
      </c>
      <c r="CN282" s="26">
        <f>_xlfn.XLOOKUP(CI282,'Banco de dados'!$B:$B,'Banco de dados'!$H:$H)</f>
        <v>22.5</v>
      </c>
      <c r="CO282" s="26" t="e">
        <f t="array" aca="1" ref="CO282" ca="1">_xludf.XLOOKUP(CK282,'Banco de dados'!$B:$B,'Banco de dados'!$H:$H)</f>
        <v>#NAME?</v>
      </c>
      <c r="CP282" s="26" t="e">
        <f t="array" aca="1" ref="CP282" ca="1">_xludf.XLOOKUP(CI282,'Banco de dados'!$B:$B,'Banco de dados'!$F:$F)</f>
        <v>#NAME?</v>
      </c>
      <c r="CQ282" s="26" t="e">
        <f t="array" aca="1" ref="CQ282" ca="1">_xludf.XLOOKUP(CK282,'Banco de dados'!$B:$B,'Banco de dados'!$F:$F)</f>
        <v>#NAME?</v>
      </c>
      <c r="CR282" s="27">
        <v>557</v>
      </c>
      <c r="CS282" s="27"/>
      <c r="CT282" s="26" t="str">
        <f>IF(AG282=0.5,"Suporte",IF(AND(AG282&gt;='Braços de IP'!$B$9,AG282&lt;='Braços de IP'!$D$9),'Braços de IP'!$E$9,IF(AND(AG282&gt;='Braços de IP'!$B$10,AG282&lt;='Braços de IP'!$D$10),'Braços de IP'!$E$10,IF(AND(AG282&gt;='Braços de IP'!$B$11,AG282&lt;='Braços de IP'!$D$11),'Braços de IP'!$E$11,IF(AND(AG282&gt;='Braços de IP'!$B$12,AG282&lt;='Braços de IP'!$D$12),'Braços de IP'!$E$12,IF(AND(AG282&gt;='Braços de IP'!$B$13,AG282&lt;='Braços de IP'!$D$13),'Braços de IP'!$E$13,IF(AND(AG282&gt;='Braços de IP'!$B$14,AG282&lt;='Braços de IP'!$D$14),'Braços de IP'!$E$14,"ERRO")))))))</f>
        <v>Médio I</v>
      </c>
      <c r="CU282" s="27"/>
      <c r="CV282" s="26" t="str">
        <f>IF($CU282="","",VLOOKUP($CU282,'Braços de IP'!$E$9:$I$15,2,0))</f>
        <v/>
      </c>
      <c r="CW282" s="29" t="str">
        <f>IF($CU282="","",VLOOKUP($CU282,'Braços de IP'!$E$9:$I$15,5,0))</f>
        <v/>
      </c>
      <c r="CX282" s="26"/>
      <c r="CY282" s="26"/>
      <c r="CZ282" s="26"/>
      <c r="DA282" s="26"/>
      <c r="DB282" s="26"/>
      <c r="DC282" s="26"/>
      <c r="DD282" s="30">
        <f t="shared" si="313"/>
        <v>22.5</v>
      </c>
      <c r="DE282" s="31">
        <f t="shared" si="314"/>
        <v>150</v>
      </c>
      <c r="DF282" s="30">
        <f t="shared" si="315"/>
        <v>172.5</v>
      </c>
      <c r="DG282" s="32">
        <f t="shared" si="316"/>
        <v>0.85</v>
      </c>
      <c r="DH282" s="33" t="s">
        <v>143</v>
      </c>
      <c r="DI282" s="34"/>
      <c r="DJ282" s="35"/>
      <c r="DK282" s="16" t="s">
        <v>144</v>
      </c>
      <c r="DL282" s="16"/>
    </row>
    <row r="283" spans="1:116" ht="15.75" hidden="1" customHeight="1" x14ac:dyDescent="0.25">
      <c r="A283" s="1" t="s">
        <v>145</v>
      </c>
      <c r="B283" s="15">
        <v>501</v>
      </c>
      <c r="C283" s="15" t="s">
        <v>146</v>
      </c>
      <c r="D283" s="16" t="s">
        <v>446</v>
      </c>
      <c r="E283" s="16">
        <v>-8.0597539999999999</v>
      </c>
      <c r="F283" s="16">
        <v>-34.870018999999999</v>
      </c>
      <c r="G283" s="16" t="s">
        <v>205</v>
      </c>
      <c r="H283" s="16" t="s">
        <v>136</v>
      </c>
      <c r="I283" s="16" t="s">
        <v>149</v>
      </c>
      <c r="J283" s="16" t="s">
        <v>137</v>
      </c>
      <c r="K283" s="16">
        <v>150</v>
      </c>
      <c r="L283" s="16" t="s">
        <v>138</v>
      </c>
      <c r="M283" s="16" t="s">
        <v>184</v>
      </c>
      <c r="N283" s="16"/>
      <c r="O283" s="16">
        <v>1</v>
      </c>
      <c r="P283" s="17"/>
      <c r="Q283" s="17"/>
      <c r="R283" s="16"/>
      <c r="S283" s="16"/>
      <c r="T283" s="16"/>
      <c r="U283" s="17"/>
      <c r="V283" s="16">
        <v>0</v>
      </c>
      <c r="W283" s="16"/>
      <c r="X283" s="16"/>
      <c r="Y283" s="16">
        <v>0</v>
      </c>
      <c r="Z283" s="16">
        <v>4.5</v>
      </c>
      <c r="AA283" s="16" t="s">
        <v>139</v>
      </c>
      <c r="AB283" s="16" t="s">
        <v>140</v>
      </c>
      <c r="AC283" s="16">
        <v>21.2</v>
      </c>
      <c r="AD283" s="16">
        <v>10.45</v>
      </c>
      <c r="AE283" s="16">
        <v>1</v>
      </c>
      <c r="AF283" s="16">
        <v>0.85</v>
      </c>
      <c r="AG283" s="16">
        <v>1.55</v>
      </c>
      <c r="AH283" s="16"/>
      <c r="AI283" s="16"/>
      <c r="AJ283" s="16"/>
      <c r="AK283" s="16"/>
      <c r="AL283" s="16"/>
      <c r="AM283" s="16">
        <v>1</v>
      </c>
      <c r="AN283" s="16" t="s">
        <v>139</v>
      </c>
      <c r="AO283" s="16">
        <v>21.2</v>
      </c>
      <c r="AP283" s="16">
        <v>5.29</v>
      </c>
      <c r="AQ283" s="16">
        <v>0.78</v>
      </c>
      <c r="AR283" s="17" t="s">
        <v>136</v>
      </c>
      <c r="AS283" s="19">
        <f t="shared" si="295"/>
        <v>2</v>
      </c>
      <c r="AT283" s="19"/>
      <c r="AU283" s="19">
        <f>VLOOKUP(G283,ABNT5101!$I$3:$J$9,2)</f>
        <v>20</v>
      </c>
      <c r="AV283" s="19">
        <f>VLOOKUP(G283,ABNT5101!$I$3:$M$9,5)</f>
        <v>0.28000000000000003</v>
      </c>
      <c r="AW283" s="17" t="str">
        <f>_xlfn.XLOOKUP(G283,ABNT5101!I:I,ABNT5101!L:L)</f>
        <v>-</v>
      </c>
      <c r="AX283" s="17">
        <f>_xlfn.XLOOKUP(G283,ABNT5101!$I:$I,ABNT5101!M:M)</f>
        <v>0.28000000000000003</v>
      </c>
      <c r="AY283" s="17" t="str">
        <f>_xlfn.XLOOKUP(G283,ABNT5101!$I:$I,ABNT5101!N:N)</f>
        <v>-</v>
      </c>
      <c r="AZ283" s="17">
        <f>_xlfn.XLOOKUP(G283,ABNT5101!$I:$I,ABNT5101!O:O)</f>
        <v>14</v>
      </c>
      <c r="BA283" s="20" t="str">
        <f t="shared" si="296"/>
        <v>ATENDE</v>
      </c>
      <c r="BB283" s="21" t="e">
        <f t="shared" ref="BB283:BC283" si="342">BE283/AU283-1</f>
        <v>#VALUE!</v>
      </c>
      <c r="BC283" s="21" t="e">
        <f t="shared" si="342"/>
        <v>#VALUE!</v>
      </c>
      <c r="BD283" s="21" t="str">
        <f t="shared" si="298"/>
        <v>-</v>
      </c>
      <c r="BE283" s="22" t="s">
        <v>457</v>
      </c>
      <c r="BF283" s="22" t="s">
        <v>383</v>
      </c>
      <c r="BG283" s="22"/>
      <c r="BH283" s="22"/>
      <c r="BI283" s="23"/>
      <c r="BJ283" s="22"/>
      <c r="BK283" s="20" t="str">
        <f t="shared" si="299"/>
        <v>ATENDE</v>
      </c>
      <c r="BL283" s="20" t="str">
        <f t="shared" si="300"/>
        <v>ATENDE</v>
      </c>
      <c r="BM283" s="20" t="str">
        <f t="shared" si="301"/>
        <v>ATENDE</v>
      </c>
      <c r="BN283" s="20" t="str">
        <f t="shared" si="302"/>
        <v>ATENDE</v>
      </c>
      <c r="BO283" s="24" t="str">
        <f t="shared" si="303"/>
        <v>C2</v>
      </c>
      <c r="BP283" s="24" t="str">
        <f t="shared" si="80"/>
        <v>P5</v>
      </c>
      <c r="BQ283" s="25" t="e">
        <f t="shared" si="304"/>
        <v>#VALUE!</v>
      </c>
      <c r="BR283" s="22" t="s">
        <v>458</v>
      </c>
      <c r="BS283" s="22" t="s">
        <v>459</v>
      </c>
      <c r="BT283" s="24">
        <f>IF(BP283="-","-",_xlfn.XLOOKUP(BP283,ABNT5101!$B$4:$B$9,ABNT5101!$C$4:$C$9))</f>
        <v>5</v>
      </c>
      <c r="BU283" s="24">
        <f>IF(BP283="-","-",_xlfn.XLOOKUP(BP283,ABNT5101!$B$4:$B$9,ABNT5101!$D$4:$D$9))</f>
        <v>1</v>
      </c>
      <c r="BV283" s="20" t="str">
        <f t="shared" si="305"/>
        <v>ATENDE</v>
      </c>
      <c r="BW283" s="20" t="str">
        <f t="shared" si="306"/>
        <v>ATENDE</v>
      </c>
      <c r="BX283" s="20" t="str">
        <f t="shared" si="307"/>
        <v>ATENDE</v>
      </c>
      <c r="BY283" s="24" t="s">
        <v>136</v>
      </c>
      <c r="BZ283" s="25" t="e">
        <f t="shared" si="308"/>
        <v>#VALUE!</v>
      </c>
      <c r="CA283" s="60">
        <v>46033</v>
      </c>
      <c r="CB283" s="24" t="s">
        <v>405</v>
      </c>
      <c r="CC283" s="20" t="str">
        <f>IF(BY283="-","-",_xlfn.XLOOKUP(BY283,ABNT5101!$B$4:$B$9,ABNT5101!$C$4:$C$9))</f>
        <v>-</v>
      </c>
      <c r="CD283" s="24" t="str">
        <f>IF(BY283="-","-",_xlfn.XLOOKUP(BY283,ABNT5101!$B$4:$B$9,ABNT5101!$D$4:$D$9))</f>
        <v>-</v>
      </c>
      <c r="CE283" s="20" t="str">
        <f t="shared" si="309"/>
        <v>-</v>
      </c>
      <c r="CF283" s="20" t="str">
        <f t="shared" si="310"/>
        <v>-</v>
      </c>
      <c r="CG283" s="20" t="str">
        <f t="shared" si="311"/>
        <v>-</v>
      </c>
      <c r="CH283" s="26" t="e">
        <f>_xlfn.XLOOKUP(CI283,'Banco de dados'!$B:$B,'Banco de dados'!$D:$D)</f>
        <v>#N/A</v>
      </c>
      <c r="CI283" s="27" t="s">
        <v>273</v>
      </c>
      <c r="CJ283" s="26" t="e">
        <f>_xlfn.XLOOKUP(CI283,'Banco de dados'!$B:$B,'Banco de dados'!$E:$E)</f>
        <v>#N/A</v>
      </c>
      <c r="CK283" s="26" t="s">
        <v>273</v>
      </c>
      <c r="CL283" s="26" t="e">
        <f>IF(CK283="-","-",_xlfn.XLOOKUP(CK283,'Banco de dados'!$B:$B,'Banco de dados'!$E:$E))</f>
        <v>#N/A</v>
      </c>
      <c r="CM283" s="28">
        <f t="shared" si="312"/>
        <v>1</v>
      </c>
      <c r="CN283" s="26" t="e">
        <f>_xlfn.XLOOKUP(CI283,'Banco de dados'!$B:$B,'Banco de dados'!$H:$H)</f>
        <v>#N/A</v>
      </c>
      <c r="CO283" s="26" t="e">
        <f t="array" aca="1" ref="CO283" ca="1">_xludf.XLOOKUP(CK283,'Banco de dados'!$B:$B,'Banco de dados'!$H:$H)</f>
        <v>#NAME?</v>
      </c>
      <c r="CP283" s="26" t="e">
        <f t="array" aca="1" ref="CP283" ca="1">_xludf.XLOOKUP(CI283,'Banco de dados'!$B:$B,'Banco de dados'!$F:$F)</f>
        <v>#NAME?</v>
      </c>
      <c r="CQ283" s="26" t="e">
        <f t="array" aca="1" ref="CQ283" ca="1">_xludf.XLOOKUP(CK283,'Banco de dados'!$B:$B,'Banco de dados'!$F:$F)</f>
        <v>#NAME?</v>
      </c>
      <c r="CR283" s="27">
        <v>558</v>
      </c>
      <c r="CS283" s="27"/>
      <c r="CT283" s="26" t="str">
        <f>IF(AG283=0.5,"Suporte",IF(AND(AG283&gt;='Braços de IP'!$B$9,AG283&lt;='Braços de IP'!$D$9),'Braços de IP'!$E$9,IF(AND(AG283&gt;='Braços de IP'!$B$10,AG283&lt;='Braços de IP'!$D$10),'Braços de IP'!$E$10,IF(AND(AG283&gt;='Braços de IP'!$B$11,AG283&lt;='Braços de IP'!$D$11),'Braços de IP'!$E$11,IF(AND(AG283&gt;='Braços de IP'!$B$12,AG283&lt;='Braços de IP'!$D$12),'Braços de IP'!$E$12,IF(AND(AG283&gt;='Braços de IP'!$B$13,AG283&lt;='Braços de IP'!$D$13),'Braços de IP'!$E$13,IF(AND(AG283&gt;='Braços de IP'!$B$14,AG283&lt;='Braços de IP'!$D$14),'Braços de IP'!$E$14,"ERRO")))))))</f>
        <v>Médio I</v>
      </c>
      <c r="CU283" s="27"/>
      <c r="CV283" s="26" t="str">
        <f>IF($CU283="","",VLOOKUP($CU283,'Braços de IP'!$E$9:$I$15,2,0))</f>
        <v/>
      </c>
      <c r="CW283" s="29" t="str">
        <f>IF($CU283="","",VLOOKUP($CU283,'Braços de IP'!$E$9:$I$15,5,0))</f>
        <v/>
      </c>
      <c r="CX283" s="26"/>
      <c r="CY283" s="26"/>
      <c r="CZ283" s="26"/>
      <c r="DA283" s="26"/>
      <c r="DB283" s="26"/>
      <c r="DC283" s="26"/>
      <c r="DD283" s="30" t="e">
        <f t="shared" si="313"/>
        <v>#N/A</v>
      </c>
      <c r="DE283" s="31">
        <f t="shared" si="314"/>
        <v>150</v>
      </c>
      <c r="DF283" s="30" t="e">
        <f t="shared" si="315"/>
        <v>#N/A</v>
      </c>
      <c r="DG283" s="32" t="e">
        <f t="shared" si="316"/>
        <v>#N/A</v>
      </c>
      <c r="DH283" s="33" t="s">
        <v>143</v>
      </c>
      <c r="DI283" s="34"/>
      <c r="DJ283" s="35"/>
      <c r="DK283" s="16" t="s">
        <v>144</v>
      </c>
      <c r="DL283" s="16"/>
    </row>
    <row r="284" spans="1:116" ht="15.75" hidden="1" customHeight="1" x14ac:dyDescent="0.25">
      <c r="A284" s="1" t="s">
        <v>145</v>
      </c>
      <c r="B284" s="15">
        <v>502</v>
      </c>
      <c r="C284" s="15" t="s">
        <v>146</v>
      </c>
      <c r="D284" s="16" t="s">
        <v>460</v>
      </c>
      <c r="E284" s="16">
        <v>-8.0503809999999998</v>
      </c>
      <c r="F284" s="16">
        <v>-34.873218000000001</v>
      </c>
      <c r="G284" s="16" t="s">
        <v>153</v>
      </c>
      <c r="H284" s="16" t="s">
        <v>136</v>
      </c>
      <c r="I284" s="16" t="s">
        <v>275</v>
      </c>
      <c r="J284" s="16" t="s">
        <v>181</v>
      </c>
      <c r="K284" s="16">
        <v>0</v>
      </c>
      <c r="L284" s="16" t="s">
        <v>138</v>
      </c>
      <c r="M284" s="16">
        <v>0</v>
      </c>
      <c r="N284" s="16"/>
      <c r="O284" s="16">
        <v>5</v>
      </c>
      <c r="P284" s="17"/>
      <c r="Q284" s="17"/>
      <c r="R284" s="16"/>
      <c r="S284" s="16"/>
      <c r="T284" s="16"/>
      <c r="U284" s="17"/>
      <c r="V284" s="16">
        <v>0</v>
      </c>
      <c r="W284" s="16"/>
      <c r="X284" s="16"/>
      <c r="Y284" s="16">
        <v>0</v>
      </c>
      <c r="Z284" s="16">
        <v>0</v>
      </c>
      <c r="AA284" s="16" t="s">
        <v>150</v>
      </c>
      <c r="AB284" s="16" t="s">
        <v>169</v>
      </c>
      <c r="AC284" s="16">
        <v>13.14</v>
      </c>
      <c r="AD284" s="16">
        <v>4.28</v>
      </c>
      <c r="AE284" s="16">
        <v>1</v>
      </c>
      <c r="AF284" s="16">
        <v>4.12</v>
      </c>
      <c r="AG284" s="16">
        <v>0</v>
      </c>
      <c r="AH284" s="16"/>
      <c r="AI284" s="16"/>
      <c r="AJ284" s="16"/>
      <c r="AK284" s="16"/>
      <c r="AL284" s="16"/>
      <c r="AM284" s="16">
        <v>0</v>
      </c>
      <c r="AN284" s="16"/>
      <c r="AO284" s="16">
        <v>0</v>
      </c>
      <c r="AP284" s="16">
        <v>0</v>
      </c>
      <c r="AQ284" s="16">
        <v>0</v>
      </c>
      <c r="AR284" s="17" t="s">
        <v>136</v>
      </c>
      <c r="AS284" s="19">
        <f t="shared" si="295"/>
        <v>0</v>
      </c>
      <c r="AT284" s="19"/>
      <c r="AU284" s="19">
        <f>VLOOKUP(G284,ABNT5101!$I$3:$J$9,2)</f>
        <v>15</v>
      </c>
      <c r="AV284" s="19">
        <f>VLOOKUP(G284,ABNT5101!$I$3:$M$9,5)</f>
        <v>0.18</v>
      </c>
      <c r="AW284" s="17" t="str">
        <f>_xlfn.XLOOKUP(G284,ABNT5101!I:I,ABNT5101!L:L)</f>
        <v>-</v>
      </c>
      <c r="AX284" s="17">
        <f>_xlfn.XLOOKUP(G284,ABNT5101!$I:$I,ABNT5101!M:M)</f>
        <v>0.18</v>
      </c>
      <c r="AY284" s="17" t="str">
        <f>_xlfn.XLOOKUP(G284,ABNT5101!$I:$I,ABNT5101!N:N)</f>
        <v>-</v>
      </c>
      <c r="AZ284" s="17">
        <f>_xlfn.XLOOKUP(G284,ABNT5101!$I:$I,ABNT5101!O:O)</f>
        <v>15</v>
      </c>
      <c r="BA284" s="20" t="str">
        <f t="shared" si="296"/>
        <v>NÃO ATENDE</v>
      </c>
      <c r="BB284" s="21">
        <f t="shared" ref="BB284:BC284" si="343">BE284/AU284-1</f>
        <v>-1</v>
      </c>
      <c r="BC284" s="21">
        <f t="shared" si="343"/>
        <v>-1</v>
      </c>
      <c r="BD284" s="21" t="str">
        <f t="shared" si="298"/>
        <v>-</v>
      </c>
      <c r="BE284" s="22"/>
      <c r="BF284" s="22"/>
      <c r="BG284" s="22"/>
      <c r="BH284" s="22"/>
      <c r="BI284" s="23"/>
      <c r="BJ284" s="22"/>
      <c r="BK284" s="20" t="str">
        <f t="shared" si="299"/>
        <v>NÃO ATENDE</v>
      </c>
      <c r="BL284" s="20" t="str">
        <f t="shared" si="300"/>
        <v>NÃO ATENDE</v>
      </c>
      <c r="BM284" s="20" t="str">
        <f t="shared" si="301"/>
        <v>NÃO ATENDE</v>
      </c>
      <c r="BN284" s="20" t="str">
        <f t="shared" si="302"/>
        <v>ATENDE</v>
      </c>
      <c r="BO284" s="24" t="str">
        <f t="shared" si="303"/>
        <v>C3</v>
      </c>
      <c r="BP284" s="24" t="str">
        <f t="shared" si="80"/>
        <v>P4</v>
      </c>
      <c r="BQ284" s="25">
        <f t="shared" si="304"/>
        <v>-1</v>
      </c>
      <c r="BR284" s="22"/>
      <c r="BS284" s="22"/>
      <c r="BT284" s="24">
        <f>IF(BP284="-","-",_xlfn.XLOOKUP(BP284,ABNT5101!$B$4:$B$9,ABNT5101!$C$4:$C$9))</f>
        <v>7.5</v>
      </c>
      <c r="BU284" s="24">
        <f>IF(BP284="-","-",_xlfn.XLOOKUP(BP284,ABNT5101!$B$4:$B$9,ABNT5101!$D$4:$D$9))</f>
        <v>1.5</v>
      </c>
      <c r="BV284" s="20" t="str">
        <f t="shared" si="305"/>
        <v>NÃO ATENDE</v>
      </c>
      <c r="BW284" s="20" t="str">
        <f t="shared" si="306"/>
        <v>NÃO ATENDE</v>
      </c>
      <c r="BX284" s="20" t="str">
        <f t="shared" si="307"/>
        <v>NÃO ATENDE</v>
      </c>
      <c r="BY284" s="24" t="s">
        <v>136</v>
      </c>
      <c r="BZ284" s="25" t="e">
        <f t="shared" si="308"/>
        <v>#VALUE!</v>
      </c>
      <c r="CA284" s="24"/>
      <c r="CB284" s="24"/>
      <c r="CC284" s="20" t="str">
        <f>IF(BY284="-","-",_xlfn.XLOOKUP(BY284,ABNT5101!$B$4:$B$9,ABNT5101!$C$4:$C$9))</f>
        <v>-</v>
      </c>
      <c r="CD284" s="24" t="str">
        <f>IF(BY284="-","-",_xlfn.XLOOKUP(BY284,ABNT5101!$B$4:$B$9,ABNT5101!$D$4:$D$9))</f>
        <v>-</v>
      </c>
      <c r="CE284" s="20" t="str">
        <f t="shared" si="309"/>
        <v>-</v>
      </c>
      <c r="CF284" s="20" t="str">
        <f t="shared" si="310"/>
        <v>-</v>
      </c>
      <c r="CG284" s="20" t="str">
        <f t="shared" si="311"/>
        <v>-</v>
      </c>
      <c r="CH284" s="26" t="e">
        <f>_xlfn.XLOOKUP(CI284,'Banco de dados'!$B:$B,'Banco de dados'!$D:$D)</f>
        <v>#N/A</v>
      </c>
      <c r="CI284" s="27"/>
      <c r="CJ284" s="26" t="e">
        <f>_xlfn.XLOOKUP(CI284,'Banco de dados'!$B:$B,'Banco de dados'!$E:$E)</f>
        <v>#N/A</v>
      </c>
      <c r="CK284" s="26"/>
      <c r="CL284" s="26" t="e">
        <f>IF(CK284="-","-",_xlfn.XLOOKUP(CK284,'Banco de dados'!$B:$B,'Banco de dados'!$E:$E))</f>
        <v>#N/A</v>
      </c>
      <c r="CM284" s="28">
        <f t="shared" si="312"/>
        <v>1</v>
      </c>
      <c r="CN284" s="26" t="e">
        <f>_xlfn.XLOOKUP(CI284,'Banco de dados'!$B:$B,'Banco de dados'!$H:$H)</f>
        <v>#N/A</v>
      </c>
      <c r="CO284" s="26" t="e">
        <f t="array" aca="1" ref="CO284" ca="1">_xludf.XLOOKUP(CK284,'Banco de dados'!$B:$B,'Banco de dados'!$H:$H)</f>
        <v>#NAME?</v>
      </c>
      <c r="CP284" s="26" t="e">
        <f t="array" aca="1" ref="CP284" ca="1">_xludf.XLOOKUP(CI284,'Banco de dados'!$B:$B,'Banco de dados'!$F:$F)</f>
        <v>#NAME?</v>
      </c>
      <c r="CQ284" s="26" t="e">
        <f t="array" aca="1" ref="CQ284" ca="1">_xludf.XLOOKUP(CK284,'Banco de dados'!$B:$B,'Banco de dados'!$F:$F)</f>
        <v>#NAME?</v>
      </c>
      <c r="CR284" s="27">
        <v>559</v>
      </c>
      <c r="CS284" s="27"/>
      <c r="CT284" s="26" t="str">
        <f>IF(AG284=0.5,"Suporte",IF(AND(AG284&gt;='Braços de IP'!$B$9,AG284&lt;='Braços de IP'!$D$9),'Braços de IP'!$E$9,IF(AND(AG284&gt;='Braços de IP'!$B$10,AG284&lt;='Braços de IP'!$D$10),'Braços de IP'!$E$10,IF(AND(AG284&gt;='Braços de IP'!$B$11,AG284&lt;='Braços de IP'!$D$11),'Braços de IP'!$E$11,IF(AND(AG284&gt;='Braços de IP'!$B$12,AG284&lt;='Braços de IP'!$D$12),'Braços de IP'!$E$12,IF(AND(AG284&gt;='Braços de IP'!$B$13,AG284&lt;='Braços de IP'!$D$13),'Braços de IP'!$E$13,IF(AND(AG284&gt;='Braços de IP'!$B$14,AG284&lt;='Braços de IP'!$D$14),'Braços de IP'!$E$14,"ERRO")))))))</f>
        <v>ERRO</v>
      </c>
      <c r="CU284" s="27"/>
      <c r="CV284" s="26" t="str">
        <f>IF($CU284="","",VLOOKUP($CU284,'Braços de IP'!$E$9:$I$15,2,0))</f>
        <v/>
      </c>
      <c r="CW284" s="29" t="str">
        <f>IF($CU284="","",VLOOKUP($CU284,'Braços de IP'!$E$9:$I$15,5,0))</f>
        <v/>
      </c>
      <c r="CX284" s="26"/>
      <c r="CY284" s="26"/>
      <c r="CZ284" s="26"/>
      <c r="DA284" s="26"/>
      <c r="DB284" s="26"/>
      <c r="DC284" s="26"/>
      <c r="DD284" s="30" t="e">
        <f t="shared" si="313"/>
        <v>#N/A</v>
      </c>
      <c r="DE284" s="31">
        <f t="shared" si="314"/>
        <v>0</v>
      </c>
      <c r="DF284" s="30" t="e">
        <f t="shared" si="315"/>
        <v>#N/A</v>
      </c>
      <c r="DG284" s="32" t="e">
        <f t="shared" si="316"/>
        <v>#N/A</v>
      </c>
      <c r="DH284" s="33" t="s">
        <v>143</v>
      </c>
      <c r="DI284" s="34"/>
      <c r="DJ284" s="35"/>
      <c r="DK284" s="16" t="s">
        <v>144</v>
      </c>
      <c r="DL284" s="16"/>
    </row>
    <row r="285" spans="1:116" ht="15.75" hidden="1" customHeight="1" x14ac:dyDescent="0.25">
      <c r="A285" s="1" t="s">
        <v>145</v>
      </c>
      <c r="B285" s="15">
        <v>502</v>
      </c>
      <c r="C285" s="15" t="s">
        <v>146</v>
      </c>
      <c r="D285" s="16" t="s">
        <v>460</v>
      </c>
      <c r="E285" s="16">
        <v>-8.0503809999999998</v>
      </c>
      <c r="F285" s="16">
        <v>-34.873218000000001</v>
      </c>
      <c r="G285" s="16" t="s">
        <v>153</v>
      </c>
      <c r="H285" s="16" t="s">
        <v>136</v>
      </c>
      <c r="I285" s="16" t="s">
        <v>275</v>
      </c>
      <c r="J285" s="16" t="s">
        <v>181</v>
      </c>
      <c r="K285" s="16">
        <v>0</v>
      </c>
      <c r="L285" s="16" t="s">
        <v>138</v>
      </c>
      <c r="M285" s="16">
        <v>0</v>
      </c>
      <c r="N285" s="16"/>
      <c r="O285" s="16">
        <v>5</v>
      </c>
      <c r="P285" s="17"/>
      <c r="Q285" s="17"/>
      <c r="R285" s="16"/>
      <c r="S285" s="16"/>
      <c r="T285" s="16"/>
      <c r="U285" s="17"/>
      <c r="V285" s="16">
        <v>0</v>
      </c>
      <c r="W285" s="16"/>
      <c r="X285" s="16"/>
      <c r="Y285" s="16">
        <v>0</v>
      </c>
      <c r="Z285" s="16">
        <v>0</v>
      </c>
      <c r="AA285" s="16" t="s">
        <v>150</v>
      </c>
      <c r="AB285" s="16" t="s">
        <v>169</v>
      </c>
      <c r="AC285" s="16">
        <v>13.14</v>
      </c>
      <c r="AD285" s="16">
        <v>4.28</v>
      </c>
      <c r="AE285" s="16">
        <v>1</v>
      </c>
      <c r="AF285" s="16">
        <v>4.12</v>
      </c>
      <c r="AG285" s="16">
        <v>0</v>
      </c>
      <c r="AH285" s="16"/>
      <c r="AI285" s="16"/>
      <c r="AJ285" s="16"/>
      <c r="AK285" s="16"/>
      <c r="AL285" s="16"/>
      <c r="AM285" s="16">
        <v>0</v>
      </c>
      <c r="AN285" s="16"/>
      <c r="AO285" s="16">
        <v>0</v>
      </c>
      <c r="AP285" s="16">
        <v>0</v>
      </c>
      <c r="AQ285" s="16">
        <v>0</v>
      </c>
      <c r="AR285" s="17" t="s">
        <v>136</v>
      </c>
      <c r="AS285" s="19">
        <f t="shared" si="295"/>
        <v>0</v>
      </c>
      <c r="AT285" s="19"/>
      <c r="AU285" s="19">
        <f>VLOOKUP(G285,ABNT5101!$I$3:$J$9,2)</f>
        <v>15</v>
      </c>
      <c r="AV285" s="19">
        <f>VLOOKUP(G285,ABNT5101!$I$3:$M$9,5)</f>
        <v>0.18</v>
      </c>
      <c r="AW285" s="17" t="str">
        <f>_xlfn.XLOOKUP(G285,ABNT5101!I:I,ABNT5101!L:L)</f>
        <v>-</v>
      </c>
      <c r="AX285" s="17">
        <f>_xlfn.XLOOKUP(G285,ABNT5101!$I:$I,ABNT5101!M:M)</f>
        <v>0.18</v>
      </c>
      <c r="AY285" s="17" t="str">
        <f>_xlfn.XLOOKUP(G285,ABNT5101!$I:$I,ABNT5101!N:N)</f>
        <v>-</v>
      </c>
      <c r="AZ285" s="17">
        <f>_xlfn.XLOOKUP(G285,ABNT5101!$I:$I,ABNT5101!O:O)</f>
        <v>15</v>
      </c>
      <c r="BA285" s="20" t="str">
        <f t="shared" si="296"/>
        <v>NÃO ATENDE</v>
      </c>
      <c r="BB285" s="21">
        <f t="shared" ref="BB285:BC285" si="344">BE285/AU285-1</f>
        <v>-1</v>
      </c>
      <c r="BC285" s="21">
        <f t="shared" si="344"/>
        <v>-1</v>
      </c>
      <c r="BD285" s="21" t="str">
        <f t="shared" si="298"/>
        <v>-</v>
      </c>
      <c r="BE285" s="22"/>
      <c r="BF285" s="22"/>
      <c r="BG285" s="22"/>
      <c r="BH285" s="22"/>
      <c r="BI285" s="23"/>
      <c r="BJ285" s="22"/>
      <c r="BK285" s="20" t="str">
        <f t="shared" si="299"/>
        <v>NÃO ATENDE</v>
      </c>
      <c r="BL285" s="20" t="str">
        <f t="shared" si="300"/>
        <v>NÃO ATENDE</v>
      </c>
      <c r="BM285" s="20" t="str">
        <f t="shared" si="301"/>
        <v>NÃO ATENDE</v>
      </c>
      <c r="BN285" s="20" t="str">
        <f t="shared" si="302"/>
        <v>ATENDE</v>
      </c>
      <c r="BO285" s="24" t="str">
        <f t="shared" si="303"/>
        <v>C3</v>
      </c>
      <c r="BP285" s="24" t="str">
        <f t="shared" si="80"/>
        <v>P4</v>
      </c>
      <c r="BQ285" s="25">
        <f t="shared" si="304"/>
        <v>-1</v>
      </c>
      <c r="BR285" s="22"/>
      <c r="BS285" s="22"/>
      <c r="BT285" s="24">
        <f>IF(BP285="-","-",_xlfn.XLOOKUP(BP285,ABNT5101!$B$4:$B$9,ABNT5101!$C$4:$C$9))</f>
        <v>7.5</v>
      </c>
      <c r="BU285" s="24">
        <f>IF(BP285="-","-",_xlfn.XLOOKUP(BP285,ABNT5101!$B$4:$B$9,ABNT5101!$D$4:$D$9))</f>
        <v>1.5</v>
      </c>
      <c r="BV285" s="20" t="str">
        <f t="shared" si="305"/>
        <v>NÃO ATENDE</v>
      </c>
      <c r="BW285" s="20" t="str">
        <f t="shared" si="306"/>
        <v>NÃO ATENDE</v>
      </c>
      <c r="BX285" s="20" t="str">
        <f t="shared" si="307"/>
        <v>NÃO ATENDE</v>
      </c>
      <c r="BY285" s="24" t="s">
        <v>136</v>
      </c>
      <c r="BZ285" s="25" t="e">
        <f t="shared" si="308"/>
        <v>#VALUE!</v>
      </c>
      <c r="CA285" s="24"/>
      <c r="CB285" s="24"/>
      <c r="CC285" s="20" t="str">
        <f>IF(BY285="-","-",_xlfn.XLOOKUP(BY285,ABNT5101!$B$4:$B$9,ABNT5101!$C$4:$C$9))</f>
        <v>-</v>
      </c>
      <c r="CD285" s="24" t="str">
        <f>IF(BY285="-","-",_xlfn.XLOOKUP(BY285,ABNT5101!$B$4:$B$9,ABNT5101!$D$4:$D$9))</f>
        <v>-</v>
      </c>
      <c r="CE285" s="20" t="str">
        <f t="shared" si="309"/>
        <v>-</v>
      </c>
      <c r="CF285" s="20" t="str">
        <f t="shared" si="310"/>
        <v>-</v>
      </c>
      <c r="CG285" s="20" t="str">
        <f t="shared" si="311"/>
        <v>-</v>
      </c>
      <c r="CH285" s="26" t="e">
        <f>_xlfn.XLOOKUP(CI285,'Banco de dados'!$B:$B,'Banco de dados'!$D:$D)</f>
        <v>#N/A</v>
      </c>
      <c r="CI285" s="27"/>
      <c r="CJ285" s="26" t="e">
        <f>_xlfn.XLOOKUP(CI285,'Banco de dados'!$B:$B,'Banco de dados'!$E:$E)</f>
        <v>#N/A</v>
      </c>
      <c r="CK285" s="26"/>
      <c r="CL285" s="26" t="e">
        <f>IF(CK285="-","-",_xlfn.XLOOKUP(CK285,'Banco de dados'!$B:$B,'Banco de dados'!$E:$E))</f>
        <v>#N/A</v>
      </c>
      <c r="CM285" s="28">
        <f t="shared" si="312"/>
        <v>1</v>
      </c>
      <c r="CN285" s="26" t="e">
        <f>_xlfn.XLOOKUP(CI285,'Banco de dados'!$B:$B,'Banco de dados'!$H:$H)</f>
        <v>#N/A</v>
      </c>
      <c r="CO285" s="26" t="e">
        <f t="array" aca="1" ref="CO285" ca="1">_xludf.XLOOKUP(CK285,'Banco de dados'!$B:$B,'Banco de dados'!$H:$H)</f>
        <v>#NAME?</v>
      </c>
      <c r="CP285" s="26" t="e">
        <f t="array" aca="1" ref="CP285" ca="1">_xludf.XLOOKUP(CI285,'Banco de dados'!$B:$B,'Banco de dados'!$F:$F)</f>
        <v>#NAME?</v>
      </c>
      <c r="CQ285" s="26" t="e">
        <f t="array" aca="1" ref="CQ285" ca="1">_xludf.XLOOKUP(CK285,'Banco de dados'!$B:$B,'Banco de dados'!$F:$F)</f>
        <v>#NAME?</v>
      </c>
      <c r="CR285" s="27">
        <v>560</v>
      </c>
      <c r="CS285" s="27"/>
      <c r="CT285" s="26" t="str">
        <f>IF(AG285=0.5,"Suporte",IF(AND(AG285&gt;='Braços de IP'!$B$9,AG285&lt;='Braços de IP'!$D$9),'Braços de IP'!$E$9,IF(AND(AG285&gt;='Braços de IP'!$B$10,AG285&lt;='Braços de IP'!$D$10),'Braços de IP'!$E$10,IF(AND(AG285&gt;='Braços de IP'!$B$11,AG285&lt;='Braços de IP'!$D$11),'Braços de IP'!$E$11,IF(AND(AG285&gt;='Braços de IP'!$B$12,AG285&lt;='Braços de IP'!$D$12),'Braços de IP'!$E$12,IF(AND(AG285&gt;='Braços de IP'!$B$13,AG285&lt;='Braços de IP'!$D$13),'Braços de IP'!$E$13,IF(AND(AG285&gt;='Braços de IP'!$B$14,AG285&lt;='Braços de IP'!$D$14),'Braços de IP'!$E$14,"ERRO")))))))</f>
        <v>ERRO</v>
      </c>
      <c r="CU285" s="27"/>
      <c r="CV285" s="26" t="str">
        <f>IF($CU285="","",VLOOKUP($CU285,'Braços de IP'!$E$9:$I$15,2,0))</f>
        <v/>
      </c>
      <c r="CW285" s="29" t="str">
        <f>IF($CU285="","",VLOOKUP($CU285,'Braços de IP'!$E$9:$I$15,5,0))</f>
        <v/>
      </c>
      <c r="CX285" s="26"/>
      <c r="CY285" s="26"/>
      <c r="CZ285" s="26"/>
      <c r="DA285" s="26"/>
      <c r="DB285" s="26"/>
      <c r="DC285" s="26"/>
      <c r="DD285" s="30" t="e">
        <f t="shared" si="313"/>
        <v>#N/A</v>
      </c>
      <c r="DE285" s="31">
        <f t="shared" si="314"/>
        <v>0</v>
      </c>
      <c r="DF285" s="30" t="e">
        <f t="shared" si="315"/>
        <v>#N/A</v>
      </c>
      <c r="DG285" s="32" t="e">
        <f t="shared" si="316"/>
        <v>#N/A</v>
      </c>
      <c r="DH285" s="33" t="s">
        <v>143</v>
      </c>
      <c r="DI285" s="34"/>
      <c r="DJ285" s="35"/>
      <c r="DK285" s="16" t="s">
        <v>144</v>
      </c>
      <c r="DL285" s="16"/>
    </row>
    <row r="286" spans="1:116" ht="15.75" hidden="1" customHeight="1" x14ac:dyDescent="0.25">
      <c r="A286" s="1" t="s">
        <v>145</v>
      </c>
      <c r="B286" s="15">
        <v>502</v>
      </c>
      <c r="C286" s="15" t="s">
        <v>146</v>
      </c>
      <c r="D286" s="16" t="s">
        <v>460</v>
      </c>
      <c r="E286" s="16">
        <v>-8.0503809999999998</v>
      </c>
      <c r="F286" s="16">
        <v>-34.873218000000001</v>
      </c>
      <c r="G286" s="16" t="s">
        <v>153</v>
      </c>
      <c r="H286" s="16" t="s">
        <v>136</v>
      </c>
      <c r="I286" s="16" t="s">
        <v>275</v>
      </c>
      <c r="J286" s="16" t="s">
        <v>181</v>
      </c>
      <c r="K286" s="16">
        <v>0</v>
      </c>
      <c r="L286" s="16" t="s">
        <v>138</v>
      </c>
      <c r="M286" s="16">
        <v>0</v>
      </c>
      <c r="N286" s="16"/>
      <c r="O286" s="16">
        <v>5</v>
      </c>
      <c r="P286" s="17"/>
      <c r="Q286" s="17"/>
      <c r="R286" s="16"/>
      <c r="S286" s="16"/>
      <c r="T286" s="16"/>
      <c r="U286" s="17"/>
      <c r="V286" s="16">
        <v>0</v>
      </c>
      <c r="W286" s="16"/>
      <c r="X286" s="16"/>
      <c r="Y286" s="16">
        <v>0</v>
      </c>
      <c r="Z286" s="16">
        <v>0</v>
      </c>
      <c r="AA286" s="16" t="s">
        <v>150</v>
      </c>
      <c r="AB286" s="16" t="s">
        <v>169</v>
      </c>
      <c r="AC286" s="16">
        <v>13.14</v>
      </c>
      <c r="AD286" s="16">
        <v>4.28</v>
      </c>
      <c r="AE286" s="16">
        <v>1</v>
      </c>
      <c r="AF286" s="16">
        <v>4.12</v>
      </c>
      <c r="AG286" s="16">
        <v>0</v>
      </c>
      <c r="AH286" s="16"/>
      <c r="AI286" s="16"/>
      <c r="AJ286" s="16"/>
      <c r="AK286" s="16"/>
      <c r="AL286" s="16"/>
      <c r="AM286" s="16">
        <v>0</v>
      </c>
      <c r="AN286" s="16"/>
      <c r="AO286" s="16">
        <v>0</v>
      </c>
      <c r="AP286" s="16">
        <v>0</v>
      </c>
      <c r="AQ286" s="16">
        <v>0</v>
      </c>
      <c r="AR286" s="17" t="s">
        <v>136</v>
      </c>
      <c r="AS286" s="19">
        <f t="shared" si="295"/>
        <v>0</v>
      </c>
      <c r="AT286" s="19"/>
      <c r="AU286" s="19">
        <f>VLOOKUP(G286,ABNT5101!$I$3:$J$9,2)</f>
        <v>15</v>
      </c>
      <c r="AV286" s="19">
        <f>VLOOKUP(G286,ABNT5101!$I$3:$M$9,5)</f>
        <v>0.18</v>
      </c>
      <c r="AW286" s="17" t="str">
        <f>_xlfn.XLOOKUP(G286,ABNT5101!I:I,ABNT5101!L:L)</f>
        <v>-</v>
      </c>
      <c r="AX286" s="17">
        <f>_xlfn.XLOOKUP(G286,ABNT5101!$I:$I,ABNT5101!M:M)</f>
        <v>0.18</v>
      </c>
      <c r="AY286" s="17" t="str">
        <f>_xlfn.XLOOKUP(G286,ABNT5101!$I:$I,ABNT5101!N:N)</f>
        <v>-</v>
      </c>
      <c r="AZ286" s="17">
        <f>_xlfn.XLOOKUP(G286,ABNT5101!$I:$I,ABNT5101!O:O)</f>
        <v>15</v>
      </c>
      <c r="BA286" s="20" t="str">
        <f t="shared" si="296"/>
        <v>NÃO ATENDE</v>
      </c>
      <c r="BB286" s="21">
        <f t="shared" ref="BB286:BC286" si="345">BE286/AU286-1</f>
        <v>-1</v>
      </c>
      <c r="BC286" s="21">
        <f t="shared" si="345"/>
        <v>-1</v>
      </c>
      <c r="BD286" s="21" t="str">
        <f t="shared" si="298"/>
        <v>-</v>
      </c>
      <c r="BE286" s="22"/>
      <c r="BF286" s="22"/>
      <c r="BG286" s="22"/>
      <c r="BH286" s="22"/>
      <c r="BI286" s="23"/>
      <c r="BJ286" s="22"/>
      <c r="BK286" s="20" t="str">
        <f t="shared" si="299"/>
        <v>NÃO ATENDE</v>
      </c>
      <c r="BL286" s="20" t="str">
        <f t="shared" si="300"/>
        <v>NÃO ATENDE</v>
      </c>
      <c r="BM286" s="20" t="str">
        <f t="shared" si="301"/>
        <v>NÃO ATENDE</v>
      </c>
      <c r="BN286" s="20" t="str">
        <f t="shared" si="302"/>
        <v>ATENDE</v>
      </c>
      <c r="BO286" s="24" t="str">
        <f t="shared" si="303"/>
        <v>C3</v>
      </c>
      <c r="BP286" s="24" t="str">
        <f t="shared" si="80"/>
        <v>P4</v>
      </c>
      <c r="BQ286" s="25">
        <f t="shared" si="304"/>
        <v>-1</v>
      </c>
      <c r="BR286" s="22"/>
      <c r="BS286" s="22"/>
      <c r="BT286" s="24">
        <f>IF(BP286="-","-",_xlfn.XLOOKUP(BP286,ABNT5101!$B$4:$B$9,ABNT5101!$C$4:$C$9))</f>
        <v>7.5</v>
      </c>
      <c r="BU286" s="24">
        <f>IF(BP286="-","-",_xlfn.XLOOKUP(BP286,ABNT5101!$B$4:$B$9,ABNT5101!$D$4:$D$9))</f>
        <v>1.5</v>
      </c>
      <c r="BV286" s="20" t="str">
        <f t="shared" si="305"/>
        <v>NÃO ATENDE</v>
      </c>
      <c r="BW286" s="20" t="str">
        <f t="shared" si="306"/>
        <v>NÃO ATENDE</v>
      </c>
      <c r="BX286" s="20" t="str">
        <f t="shared" si="307"/>
        <v>NÃO ATENDE</v>
      </c>
      <c r="BY286" s="24" t="s">
        <v>136</v>
      </c>
      <c r="BZ286" s="25" t="e">
        <f t="shared" si="308"/>
        <v>#VALUE!</v>
      </c>
      <c r="CA286" s="24"/>
      <c r="CB286" s="24"/>
      <c r="CC286" s="20" t="str">
        <f>IF(BY286="-","-",_xlfn.XLOOKUP(BY286,ABNT5101!$B$4:$B$9,ABNT5101!$C$4:$C$9))</f>
        <v>-</v>
      </c>
      <c r="CD286" s="24" t="str">
        <f>IF(BY286="-","-",_xlfn.XLOOKUP(BY286,ABNT5101!$B$4:$B$9,ABNT5101!$D$4:$D$9))</f>
        <v>-</v>
      </c>
      <c r="CE286" s="20" t="str">
        <f t="shared" si="309"/>
        <v>-</v>
      </c>
      <c r="CF286" s="20" t="str">
        <f t="shared" si="310"/>
        <v>-</v>
      </c>
      <c r="CG286" s="20" t="str">
        <f t="shared" si="311"/>
        <v>-</v>
      </c>
      <c r="CH286" s="26" t="e">
        <f>_xlfn.XLOOKUP(CI286,'Banco de dados'!$B:$B,'Banco de dados'!$D:$D)</f>
        <v>#N/A</v>
      </c>
      <c r="CI286" s="27"/>
      <c r="CJ286" s="26" t="e">
        <f>_xlfn.XLOOKUP(CI286,'Banco de dados'!$B:$B,'Banco de dados'!$E:$E)</f>
        <v>#N/A</v>
      </c>
      <c r="CK286" s="26"/>
      <c r="CL286" s="26" t="e">
        <f>IF(CK286="-","-",_xlfn.XLOOKUP(CK286,'Banco de dados'!$B:$B,'Banco de dados'!$E:$E))</f>
        <v>#N/A</v>
      </c>
      <c r="CM286" s="28">
        <f t="shared" si="312"/>
        <v>1</v>
      </c>
      <c r="CN286" s="26" t="e">
        <f>_xlfn.XLOOKUP(CI286,'Banco de dados'!$B:$B,'Banco de dados'!$H:$H)</f>
        <v>#N/A</v>
      </c>
      <c r="CO286" s="26" t="e">
        <f t="array" aca="1" ref="CO286" ca="1">_xludf.XLOOKUP(CK286,'Banco de dados'!$B:$B,'Banco de dados'!$H:$H)</f>
        <v>#NAME?</v>
      </c>
      <c r="CP286" s="26" t="e">
        <f t="array" aca="1" ref="CP286" ca="1">_xludf.XLOOKUP(CI286,'Banco de dados'!$B:$B,'Banco de dados'!$F:$F)</f>
        <v>#NAME?</v>
      </c>
      <c r="CQ286" s="26" t="e">
        <f t="array" aca="1" ref="CQ286" ca="1">_xludf.XLOOKUP(CK286,'Banco de dados'!$B:$B,'Banco de dados'!$F:$F)</f>
        <v>#NAME?</v>
      </c>
      <c r="CR286" s="27">
        <v>561</v>
      </c>
      <c r="CS286" s="27"/>
      <c r="CT286" s="26" t="str">
        <f>IF(AG286=0.5,"Suporte",IF(AND(AG286&gt;='Braços de IP'!$B$9,AG286&lt;='Braços de IP'!$D$9),'Braços de IP'!$E$9,IF(AND(AG286&gt;='Braços de IP'!$B$10,AG286&lt;='Braços de IP'!$D$10),'Braços de IP'!$E$10,IF(AND(AG286&gt;='Braços de IP'!$B$11,AG286&lt;='Braços de IP'!$D$11),'Braços de IP'!$E$11,IF(AND(AG286&gt;='Braços de IP'!$B$12,AG286&lt;='Braços de IP'!$D$12),'Braços de IP'!$E$12,IF(AND(AG286&gt;='Braços de IP'!$B$13,AG286&lt;='Braços de IP'!$D$13),'Braços de IP'!$E$13,IF(AND(AG286&gt;='Braços de IP'!$B$14,AG286&lt;='Braços de IP'!$D$14),'Braços de IP'!$E$14,"ERRO")))))))</f>
        <v>ERRO</v>
      </c>
      <c r="CU286" s="27"/>
      <c r="CV286" s="26" t="str">
        <f>IF($CU286="","",VLOOKUP($CU286,'Braços de IP'!$E$9:$I$15,2,0))</f>
        <v/>
      </c>
      <c r="CW286" s="29" t="str">
        <f>IF($CU286="","",VLOOKUP($CU286,'Braços de IP'!$E$9:$I$15,5,0))</f>
        <v/>
      </c>
      <c r="CX286" s="26"/>
      <c r="CY286" s="26"/>
      <c r="CZ286" s="26"/>
      <c r="DA286" s="26"/>
      <c r="DB286" s="26"/>
      <c r="DC286" s="26"/>
      <c r="DD286" s="30" t="e">
        <f t="shared" si="313"/>
        <v>#N/A</v>
      </c>
      <c r="DE286" s="31">
        <f t="shared" si="314"/>
        <v>0</v>
      </c>
      <c r="DF286" s="30" t="e">
        <f t="shared" si="315"/>
        <v>#N/A</v>
      </c>
      <c r="DG286" s="32" t="e">
        <f t="shared" si="316"/>
        <v>#N/A</v>
      </c>
      <c r="DH286" s="33" t="s">
        <v>143</v>
      </c>
      <c r="DI286" s="34"/>
      <c r="DJ286" s="35"/>
      <c r="DK286" s="16" t="s">
        <v>144</v>
      </c>
      <c r="DL286" s="16"/>
    </row>
    <row r="287" spans="1:116" ht="15.75" hidden="1" customHeight="1" x14ac:dyDescent="0.25">
      <c r="A287" s="1" t="s">
        <v>461</v>
      </c>
      <c r="B287" s="15">
        <v>503</v>
      </c>
      <c r="C287" s="15" t="s">
        <v>167</v>
      </c>
      <c r="D287" s="16" t="s">
        <v>462</v>
      </c>
      <c r="E287" s="16">
        <v>-8.0626990000000003</v>
      </c>
      <c r="F287" s="16">
        <v>-34.872864</v>
      </c>
      <c r="G287" s="16" t="s">
        <v>136</v>
      </c>
      <c r="H287" s="16" t="s">
        <v>136</v>
      </c>
      <c r="I287" s="16" t="s">
        <v>275</v>
      </c>
      <c r="J287" s="16" t="s">
        <v>137</v>
      </c>
      <c r="K287" s="16">
        <v>30</v>
      </c>
      <c r="L287" s="16" t="s">
        <v>138</v>
      </c>
      <c r="M287" s="16">
        <v>0</v>
      </c>
      <c r="N287" s="16"/>
      <c r="O287" s="16">
        <v>1</v>
      </c>
      <c r="P287" s="17" t="s">
        <v>463</v>
      </c>
      <c r="Q287" s="17"/>
      <c r="R287" s="16"/>
      <c r="S287" s="16"/>
      <c r="T287" s="16"/>
      <c r="U287" s="17"/>
      <c r="V287" s="16">
        <v>0</v>
      </c>
      <c r="W287" s="16"/>
      <c r="X287" s="16"/>
      <c r="Y287" s="16">
        <v>0</v>
      </c>
      <c r="Z287" s="16">
        <v>0</v>
      </c>
      <c r="AA287" s="16" t="s">
        <v>150</v>
      </c>
      <c r="AB287" s="16" t="s">
        <v>140</v>
      </c>
      <c r="AC287" s="16">
        <v>7.91</v>
      </c>
      <c r="AD287" s="16">
        <v>5.07</v>
      </c>
      <c r="AE287" s="16">
        <v>1</v>
      </c>
      <c r="AF287" s="16">
        <v>0</v>
      </c>
      <c r="AG287" s="16">
        <v>0.39</v>
      </c>
      <c r="AH287" s="16"/>
      <c r="AI287" s="16"/>
      <c r="AJ287" s="16"/>
      <c r="AK287" s="16"/>
      <c r="AL287" s="16"/>
      <c r="AM287" s="16">
        <v>0</v>
      </c>
      <c r="AN287" s="16"/>
      <c r="AO287" s="16">
        <v>0</v>
      </c>
      <c r="AP287" s="16">
        <v>0</v>
      </c>
      <c r="AQ287" s="16">
        <v>0</v>
      </c>
      <c r="AR287" s="17" t="s">
        <v>136</v>
      </c>
      <c r="AS287" s="19">
        <f t="shared" si="295"/>
        <v>0</v>
      </c>
      <c r="AT287" s="19"/>
      <c r="AU287" s="19" t="e">
        <f>VLOOKUP(G287,ABNT5101!$I$3:$J$9,2)</f>
        <v>#N/A</v>
      </c>
      <c r="AV287" s="19" t="e">
        <f>VLOOKUP(G287,ABNT5101!$I$3:$M$9,5)</f>
        <v>#N/A</v>
      </c>
      <c r="AW287" s="17" t="str">
        <f>_xlfn.XLOOKUP(G287,ABNT5101!I:I,ABNT5101!L:L)</f>
        <v>-</v>
      </c>
      <c r="AX287" s="17" t="str">
        <f>_xlfn.XLOOKUP(G287,ABNT5101!$I:$I,ABNT5101!M:M)</f>
        <v>-</v>
      </c>
      <c r="AY287" s="17" t="str">
        <f>_xlfn.XLOOKUP(G287,ABNT5101!$I:$I,ABNT5101!N:N)</f>
        <v>-</v>
      </c>
      <c r="AZ287" s="17" t="str">
        <f>_xlfn.XLOOKUP(G287,ABNT5101!$I:$I,ABNT5101!O:O)</f>
        <v>-</v>
      </c>
      <c r="BA287" s="20" t="e">
        <f t="shared" si="296"/>
        <v>#N/A</v>
      </c>
      <c r="BB287" s="21" t="e">
        <f t="shared" ref="BB287:BC287" si="346">BE287/AU287-1</f>
        <v>#N/A</v>
      </c>
      <c r="BC287" s="21" t="e">
        <f t="shared" si="346"/>
        <v>#VALUE!</v>
      </c>
      <c r="BD287" s="21" t="str">
        <f t="shared" si="298"/>
        <v>-</v>
      </c>
      <c r="BE287" s="53">
        <v>46260</v>
      </c>
      <c r="BF287" s="22" t="s">
        <v>464</v>
      </c>
      <c r="BG287" s="22"/>
      <c r="BH287" s="22"/>
      <c r="BI287" s="23"/>
      <c r="BJ287" s="22"/>
      <c r="BK287" s="20" t="e">
        <f t="shared" si="299"/>
        <v>#N/A</v>
      </c>
      <c r="BL287" s="20" t="e">
        <f t="shared" si="300"/>
        <v>#N/A</v>
      </c>
      <c r="BM287" s="20" t="e">
        <f t="shared" si="301"/>
        <v>#N/A</v>
      </c>
      <c r="BN287" s="20" t="str">
        <f t="shared" si="302"/>
        <v>ATENDE</v>
      </c>
      <c r="BO287" s="24" t="str">
        <f t="shared" si="303"/>
        <v>-</v>
      </c>
      <c r="BP287" s="24" t="str">
        <f t="shared" si="80"/>
        <v>P4</v>
      </c>
      <c r="BQ287" s="25" t="e">
        <f t="shared" si="304"/>
        <v>#VALUE!</v>
      </c>
      <c r="BR287" s="22" t="s">
        <v>465</v>
      </c>
      <c r="BS287" s="22" t="s">
        <v>466</v>
      </c>
      <c r="BT287" s="24">
        <f>IF(BP287="-","-",_xlfn.XLOOKUP(BP287,ABNT5101!$B$4:$B$9,ABNT5101!$C$4:$C$9))</f>
        <v>7.5</v>
      </c>
      <c r="BU287" s="24">
        <f>IF(BP287="-","-",_xlfn.XLOOKUP(BP287,ABNT5101!$B$4:$B$9,ABNT5101!$D$4:$D$9))</f>
        <v>1.5</v>
      </c>
      <c r="BV287" s="20" t="str">
        <f t="shared" si="305"/>
        <v>ATENDE</v>
      </c>
      <c r="BW287" s="20" t="str">
        <f t="shared" si="306"/>
        <v>ATENDE</v>
      </c>
      <c r="BX287" s="20" t="str">
        <f t="shared" si="307"/>
        <v>ATENDE</v>
      </c>
      <c r="BY287" s="24" t="s">
        <v>136</v>
      </c>
      <c r="BZ287" s="25" t="e">
        <f t="shared" si="308"/>
        <v>#VALUE!</v>
      </c>
      <c r="CA287" s="24"/>
      <c r="CB287" s="24"/>
      <c r="CC287" s="20" t="str">
        <f>IF(BY287="-","-",_xlfn.XLOOKUP(BY287,ABNT5101!$B$4:$B$9,ABNT5101!$C$4:$C$9))</f>
        <v>-</v>
      </c>
      <c r="CD287" s="24" t="str">
        <f>IF(BY287="-","-",_xlfn.XLOOKUP(BY287,ABNT5101!$B$4:$B$9,ABNT5101!$D$4:$D$9))</f>
        <v>-</v>
      </c>
      <c r="CE287" s="20" t="str">
        <f t="shared" si="309"/>
        <v>-</v>
      </c>
      <c r="CF287" s="20" t="str">
        <f t="shared" si="310"/>
        <v>-</v>
      </c>
      <c r="CG287" s="20" t="str">
        <f t="shared" si="311"/>
        <v>-</v>
      </c>
      <c r="CH287" s="26" t="str">
        <f>_xlfn.XLOOKUP(CI287,'Banco de dados'!$B:$B,'Banco de dados'!$D:$D)</f>
        <v>LEDSTAR</v>
      </c>
      <c r="CI287" s="27" t="s">
        <v>268</v>
      </c>
      <c r="CJ287" s="26" t="str">
        <f>_xlfn.XLOOKUP(CI287,'Banco de dados'!$B:$B,'Banco de dados'!$E:$E)</f>
        <v>LUM LED SL VT 9.1 28W</v>
      </c>
      <c r="CK287" s="26"/>
      <c r="CL287" s="26" t="e">
        <f>IF(CK287="-","-",_xlfn.XLOOKUP(CK287,'Banco de dados'!$B:$B,'Banco de dados'!$E:$E))</f>
        <v>#N/A</v>
      </c>
      <c r="CM287" s="28">
        <f t="shared" si="312"/>
        <v>1</v>
      </c>
      <c r="CN287" s="26">
        <f>_xlfn.XLOOKUP(CI287,'Banco de dados'!$B:$B,'Banco de dados'!$H:$H)</f>
        <v>28</v>
      </c>
      <c r="CO287" s="26" t="e">
        <f t="array" aca="1" ref="CO287" ca="1">_xludf.XLOOKUP(CK287,'Banco de dados'!$B:$B,'Banco de dados'!$H:$H)</f>
        <v>#NAME?</v>
      </c>
      <c r="CP287" s="26" t="e">
        <f t="array" aca="1" ref="CP287" ca="1">_xludf.XLOOKUP(CI287,'Banco de dados'!$B:$B,'Banco de dados'!$F:$F)</f>
        <v>#NAME?</v>
      </c>
      <c r="CQ287" s="26" t="e">
        <f t="array" aca="1" ref="CQ287" ca="1">_xludf.XLOOKUP(CK287,'Banco de dados'!$B:$B,'Banco de dados'!$F:$F)</f>
        <v>#NAME?</v>
      </c>
      <c r="CR287" s="27">
        <v>562</v>
      </c>
      <c r="CS287" s="27">
        <v>10</v>
      </c>
      <c r="CT287" s="26" t="str">
        <f>IF(AG287=0.5,"Suporte",IF(AND(AG287&gt;='Braços de IP'!$B$9,AG287&lt;='Braços de IP'!$D$9),'Braços de IP'!$E$9,IF(AND(AG287&gt;='Braços de IP'!$B$10,AG287&lt;='Braços de IP'!$D$10),'Braços de IP'!$E$10,IF(AND(AG287&gt;='Braços de IP'!$B$11,AG287&lt;='Braços de IP'!$D$11),'Braços de IP'!$E$11,IF(AND(AG287&gt;='Braços de IP'!$B$12,AG287&lt;='Braços de IP'!$D$12),'Braços de IP'!$E$12,IF(AND(AG287&gt;='Braços de IP'!$B$13,AG287&lt;='Braços de IP'!$D$13),'Braços de IP'!$E$13,IF(AND(AG287&gt;='Braços de IP'!$B$14,AG287&lt;='Braços de IP'!$D$14),'Braços de IP'!$E$14,"ERRO")))))))</f>
        <v>ERRO</v>
      </c>
      <c r="CU287" s="27"/>
      <c r="CV287" s="26" t="str">
        <f>IF($CU287="","",VLOOKUP($CU287,'Braços de IP'!$E$9:$I$15,2,0))</f>
        <v/>
      </c>
      <c r="CW287" s="29" t="str">
        <f>IF($CU287="","",VLOOKUP($CU287,'Braços de IP'!$E$9:$I$15,5,0))</f>
        <v/>
      </c>
      <c r="CX287" s="26"/>
      <c r="CY287" s="26"/>
      <c r="CZ287" s="26"/>
      <c r="DA287" s="26"/>
      <c r="DB287" s="26"/>
      <c r="DC287" s="26"/>
      <c r="DD287" s="30">
        <f t="shared" si="313"/>
        <v>28</v>
      </c>
      <c r="DE287" s="31">
        <f t="shared" si="314"/>
        <v>30</v>
      </c>
      <c r="DF287" s="30">
        <f t="shared" si="315"/>
        <v>58</v>
      </c>
      <c r="DG287" s="32">
        <f t="shared" si="316"/>
        <v>6.6666666666666652E-2</v>
      </c>
      <c r="DH287" s="33" t="s">
        <v>143</v>
      </c>
      <c r="DI287" s="34"/>
      <c r="DJ287" s="35"/>
      <c r="DK287" s="16" t="s">
        <v>144</v>
      </c>
      <c r="DL287" s="16"/>
    </row>
    <row r="288" spans="1:116" ht="15.75" hidden="1" customHeight="1" x14ac:dyDescent="0.25">
      <c r="A288" s="1" t="s">
        <v>461</v>
      </c>
      <c r="B288" s="15">
        <v>503</v>
      </c>
      <c r="C288" s="15" t="s">
        <v>167</v>
      </c>
      <c r="D288" s="16" t="s">
        <v>462</v>
      </c>
      <c r="E288" s="16">
        <v>-8.0626990000000003</v>
      </c>
      <c r="F288" s="16">
        <v>-34.872864</v>
      </c>
      <c r="G288" s="16" t="s">
        <v>136</v>
      </c>
      <c r="H288" s="16" t="s">
        <v>136</v>
      </c>
      <c r="I288" s="16" t="s">
        <v>275</v>
      </c>
      <c r="J288" s="16" t="s">
        <v>137</v>
      </c>
      <c r="K288" s="16">
        <v>30</v>
      </c>
      <c r="L288" s="16" t="s">
        <v>138</v>
      </c>
      <c r="M288" s="16">
        <v>0</v>
      </c>
      <c r="N288" s="16"/>
      <c r="O288" s="16">
        <v>1</v>
      </c>
      <c r="P288" s="17" t="s">
        <v>463</v>
      </c>
      <c r="Q288" s="17"/>
      <c r="R288" s="16"/>
      <c r="S288" s="16"/>
      <c r="T288" s="16"/>
      <c r="U288" s="17"/>
      <c r="V288" s="16">
        <v>0</v>
      </c>
      <c r="W288" s="16"/>
      <c r="X288" s="16"/>
      <c r="Y288" s="16">
        <v>0</v>
      </c>
      <c r="Z288" s="16">
        <v>0</v>
      </c>
      <c r="AA288" s="16" t="s">
        <v>150</v>
      </c>
      <c r="AB288" s="16" t="s">
        <v>140</v>
      </c>
      <c r="AC288" s="16">
        <v>7.91</v>
      </c>
      <c r="AD288" s="16">
        <v>5.07</v>
      </c>
      <c r="AE288" s="16">
        <v>1</v>
      </c>
      <c r="AF288" s="16">
        <v>0</v>
      </c>
      <c r="AG288" s="16">
        <v>0.39</v>
      </c>
      <c r="AH288" s="16"/>
      <c r="AI288" s="16"/>
      <c r="AJ288" s="16"/>
      <c r="AK288" s="16"/>
      <c r="AL288" s="16"/>
      <c r="AM288" s="16">
        <v>0</v>
      </c>
      <c r="AN288" s="16"/>
      <c r="AO288" s="16">
        <v>0</v>
      </c>
      <c r="AP288" s="16">
        <v>0</v>
      </c>
      <c r="AQ288" s="16">
        <v>0</v>
      </c>
      <c r="AR288" s="17" t="s">
        <v>136</v>
      </c>
      <c r="AS288" s="19">
        <f t="shared" si="295"/>
        <v>0</v>
      </c>
      <c r="AT288" s="19"/>
      <c r="AU288" s="19" t="e">
        <f>VLOOKUP(G288,ABNT5101!$I$3:$J$9,2)</f>
        <v>#N/A</v>
      </c>
      <c r="AV288" s="19" t="e">
        <f>VLOOKUP(G288,ABNT5101!$I$3:$M$9,5)</f>
        <v>#N/A</v>
      </c>
      <c r="AW288" s="17" t="str">
        <f>_xlfn.XLOOKUP(G288,ABNT5101!I:I,ABNT5101!L:L)</f>
        <v>-</v>
      </c>
      <c r="AX288" s="17" t="str">
        <f>_xlfn.XLOOKUP(G288,ABNT5101!$I:$I,ABNT5101!M:M)</f>
        <v>-</v>
      </c>
      <c r="AY288" s="17" t="str">
        <f>_xlfn.XLOOKUP(G288,ABNT5101!$I:$I,ABNT5101!N:N)</f>
        <v>-</v>
      </c>
      <c r="AZ288" s="17" t="str">
        <f>_xlfn.XLOOKUP(G288,ABNT5101!$I:$I,ABNT5101!O:O)</f>
        <v>-</v>
      </c>
      <c r="BA288" s="20" t="e">
        <f t="shared" si="296"/>
        <v>#N/A</v>
      </c>
      <c r="BB288" s="21" t="e">
        <f t="shared" ref="BB288:BC288" si="347">BE288/AU288-1</f>
        <v>#VALUE!</v>
      </c>
      <c r="BC288" s="21" t="e">
        <f t="shared" si="347"/>
        <v>#VALUE!</v>
      </c>
      <c r="BD288" s="21" t="str">
        <f t="shared" si="298"/>
        <v>-</v>
      </c>
      <c r="BE288" s="22" t="s">
        <v>467</v>
      </c>
      <c r="BF288" s="22" t="s">
        <v>347</v>
      </c>
      <c r="BG288" s="22"/>
      <c r="BH288" s="22"/>
      <c r="BI288" s="23"/>
      <c r="BJ288" s="22"/>
      <c r="BK288" s="20" t="e">
        <f t="shared" si="299"/>
        <v>#N/A</v>
      </c>
      <c r="BL288" s="20" t="e">
        <f t="shared" si="300"/>
        <v>#N/A</v>
      </c>
      <c r="BM288" s="20" t="e">
        <f t="shared" si="301"/>
        <v>#N/A</v>
      </c>
      <c r="BN288" s="20" t="str">
        <f t="shared" si="302"/>
        <v>ATENDE</v>
      </c>
      <c r="BO288" s="24" t="str">
        <f t="shared" si="303"/>
        <v>-</v>
      </c>
      <c r="BP288" s="24" t="str">
        <f t="shared" si="80"/>
        <v>P4</v>
      </c>
      <c r="BQ288" s="25" t="e">
        <f t="shared" si="304"/>
        <v>#VALUE!</v>
      </c>
      <c r="BR288" s="22" t="s">
        <v>468</v>
      </c>
      <c r="BS288" s="22" t="s">
        <v>252</v>
      </c>
      <c r="BT288" s="24">
        <f>IF(BP288="-","-",_xlfn.XLOOKUP(BP288,ABNT5101!$B$4:$B$9,ABNT5101!$C$4:$C$9))</f>
        <v>7.5</v>
      </c>
      <c r="BU288" s="24">
        <f>IF(BP288="-","-",_xlfn.XLOOKUP(BP288,ABNT5101!$B$4:$B$9,ABNT5101!$D$4:$D$9))</f>
        <v>1.5</v>
      </c>
      <c r="BV288" s="20" t="str">
        <f t="shared" si="305"/>
        <v>ATENDE</v>
      </c>
      <c r="BW288" s="20" t="str">
        <f t="shared" si="306"/>
        <v>ATENDE</v>
      </c>
      <c r="BX288" s="20" t="str">
        <f t="shared" si="307"/>
        <v>ATENDE</v>
      </c>
      <c r="BY288" s="24" t="s">
        <v>136</v>
      </c>
      <c r="BZ288" s="25" t="e">
        <f t="shared" si="308"/>
        <v>#VALUE!</v>
      </c>
      <c r="CA288" s="24"/>
      <c r="CB288" s="24"/>
      <c r="CC288" s="20" t="str">
        <f>IF(BY288="-","-",_xlfn.XLOOKUP(BY288,ABNT5101!$B$4:$B$9,ABNT5101!$C$4:$C$9))</f>
        <v>-</v>
      </c>
      <c r="CD288" s="24" t="str">
        <f>IF(BY288="-","-",_xlfn.XLOOKUP(BY288,ABNT5101!$B$4:$B$9,ABNT5101!$D$4:$D$9))</f>
        <v>-</v>
      </c>
      <c r="CE288" s="20" t="str">
        <f t="shared" si="309"/>
        <v>-</v>
      </c>
      <c r="CF288" s="20" t="str">
        <f t="shared" si="310"/>
        <v>-</v>
      </c>
      <c r="CG288" s="20" t="str">
        <f t="shared" si="311"/>
        <v>-</v>
      </c>
      <c r="CH288" s="26" t="str">
        <f>_xlfn.XLOOKUP(CI288,'Banco de dados'!$B:$B,'Banco de dados'!$D:$D)</f>
        <v>SX LIGHTING</v>
      </c>
      <c r="CI288" s="27" t="s">
        <v>271</v>
      </c>
      <c r="CJ288" s="26" t="str">
        <f>_xlfn.XLOOKUP(CI288,'Banco de dados'!$B:$B,'Banco de dados'!$E:$E)</f>
        <v>SXINEVO020K50L12CZF7PHF</v>
      </c>
      <c r="CK288" s="26"/>
      <c r="CL288" s="26" t="e">
        <f>IF(CK288="-","-",_xlfn.XLOOKUP(CK288,'Banco de dados'!$B:$B,'Banco de dados'!$E:$E))</f>
        <v>#N/A</v>
      </c>
      <c r="CM288" s="28">
        <f t="shared" si="312"/>
        <v>1</v>
      </c>
      <c r="CN288" s="26">
        <f>_xlfn.XLOOKUP(CI288,'Banco de dados'!$B:$B,'Banco de dados'!$H:$H)</f>
        <v>22.5</v>
      </c>
      <c r="CO288" s="26" t="e">
        <f t="array" aca="1" ref="CO288" ca="1">_xludf.XLOOKUP(CK288,'Banco de dados'!$B:$B,'Banco de dados'!$H:$H)</f>
        <v>#NAME?</v>
      </c>
      <c r="CP288" s="26" t="e">
        <f t="array" aca="1" ref="CP288" ca="1">_xludf.XLOOKUP(CI288,'Banco de dados'!$B:$B,'Banco de dados'!$F:$F)</f>
        <v>#NAME?</v>
      </c>
      <c r="CQ288" s="26" t="e">
        <f t="array" aca="1" ref="CQ288" ca="1">_xludf.XLOOKUP(CK288,'Banco de dados'!$B:$B,'Banco de dados'!$F:$F)</f>
        <v>#NAME?</v>
      </c>
      <c r="CR288" s="27">
        <v>563</v>
      </c>
      <c r="CS288" s="27"/>
      <c r="CT288" s="26" t="str">
        <f>IF(AG288=0.5,"Suporte",IF(AND(AG288&gt;='Braços de IP'!$B$9,AG288&lt;='Braços de IP'!$D$9),'Braços de IP'!$E$9,IF(AND(AG288&gt;='Braços de IP'!$B$10,AG288&lt;='Braços de IP'!$D$10),'Braços de IP'!$E$10,IF(AND(AG288&gt;='Braços de IP'!$B$11,AG288&lt;='Braços de IP'!$D$11),'Braços de IP'!$E$11,IF(AND(AG288&gt;='Braços de IP'!$B$12,AG288&lt;='Braços de IP'!$D$12),'Braços de IP'!$E$12,IF(AND(AG288&gt;='Braços de IP'!$B$13,AG288&lt;='Braços de IP'!$D$13),'Braços de IP'!$E$13,IF(AND(AG288&gt;='Braços de IP'!$B$14,AG288&lt;='Braços de IP'!$D$14),'Braços de IP'!$E$14,"ERRO")))))))</f>
        <v>ERRO</v>
      </c>
      <c r="CU288" s="27"/>
      <c r="CV288" s="26" t="str">
        <f>IF($CU288="","",VLOOKUP($CU288,'Braços de IP'!$E$9:$I$15,2,0))</f>
        <v/>
      </c>
      <c r="CW288" s="29" t="str">
        <f>IF($CU288="","",VLOOKUP($CU288,'Braços de IP'!$E$9:$I$15,5,0))</f>
        <v/>
      </c>
      <c r="CX288" s="26"/>
      <c r="CY288" s="26"/>
      <c r="CZ288" s="26"/>
      <c r="DA288" s="26"/>
      <c r="DB288" s="26"/>
      <c r="DC288" s="26"/>
      <c r="DD288" s="30">
        <f t="shared" si="313"/>
        <v>22.5</v>
      </c>
      <c r="DE288" s="31">
        <f t="shared" si="314"/>
        <v>30</v>
      </c>
      <c r="DF288" s="30">
        <f t="shared" si="315"/>
        <v>52.5</v>
      </c>
      <c r="DG288" s="32">
        <f t="shared" si="316"/>
        <v>0.25</v>
      </c>
      <c r="DH288" s="33" t="s">
        <v>143</v>
      </c>
      <c r="DI288" s="34"/>
      <c r="DJ288" s="35"/>
      <c r="DK288" s="16" t="s">
        <v>144</v>
      </c>
      <c r="DL288" s="16"/>
    </row>
    <row r="289" spans="1:122" ht="15.75" hidden="1" customHeight="1" x14ac:dyDescent="0.25">
      <c r="A289" s="1" t="s">
        <v>461</v>
      </c>
      <c r="B289" s="15">
        <v>503</v>
      </c>
      <c r="C289" s="15" t="s">
        <v>167</v>
      </c>
      <c r="D289" s="16" t="s">
        <v>462</v>
      </c>
      <c r="E289" s="16">
        <v>-8.0626990000000003</v>
      </c>
      <c r="F289" s="16">
        <v>-34.872864</v>
      </c>
      <c r="G289" s="16" t="s">
        <v>136</v>
      </c>
      <c r="H289" s="16" t="s">
        <v>136</v>
      </c>
      <c r="I289" s="16" t="s">
        <v>275</v>
      </c>
      <c r="J289" s="16" t="s">
        <v>137</v>
      </c>
      <c r="K289" s="16">
        <v>30</v>
      </c>
      <c r="L289" s="16" t="s">
        <v>138</v>
      </c>
      <c r="M289" s="16">
        <v>0</v>
      </c>
      <c r="N289" s="16"/>
      <c r="O289" s="16">
        <v>1</v>
      </c>
      <c r="P289" s="17" t="s">
        <v>463</v>
      </c>
      <c r="Q289" s="17"/>
      <c r="R289" s="16"/>
      <c r="S289" s="16"/>
      <c r="T289" s="16"/>
      <c r="U289" s="17"/>
      <c r="V289" s="16">
        <v>0</v>
      </c>
      <c r="W289" s="16"/>
      <c r="X289" s="16"/>
      <c r="Y289" s="16">
        <v>0</v>
      </c>
      <c r="Z289" s="16">
        <v>0</v>
      </c>
      <c r="AA289" s="16" t="s">
        <v>150</v>
      </c>
      <c r="AB289" s="16" t="s">
        <v>140</v>
      </c>
      <c r="AC289" s="16">
        <v>7.91</v>
      </c>
      <c r="AD289" s="16">
        <v>5.07</v>
      </c>
      <c r="AE289" s="16">
        <v>1</v>
      </c>
      <c r="AF289" s="16">
        <v>0</v>
      </c>
      <c r="AG289" s="16">
        <v>0.39</v>
      </c>
      <c r="AH289" s="16"/>
      <c r="AI289" s="16"/>
      <c r="AJ289" s="16"/>
      <c r="AK289" s="16"/>
      <c r="AL289" s="16"/>
      <c r="AM289" s="16">
        <v>0</v>
      </c>
      <c r="AN289" s="16"/>
      <c r="AO289" s="16">
        <v>0</v>
      </c>
      <c r="AP289" s="16">
        <v>0</v>
      </c>
      <c r="AQ289" s="16">
        <v>0</v>
      </c>
      <c r="AR289" s="17" t="s">
        <v>136</v>
      </c>
      <c r="AS289" s="19">
        <f t="shared" si="295"/>
        <v>0</v>
      </c>
      <c r="AT289" s="19"/>
      <c r="AU289" s="19" t="e">
        <f>VLOOKUP(G289,ABNT5101!$I$3:$J$9,2)</f>
        <v>#N/A</v>
      </c>
      <c r="AV289" s="19" t="e">
        <f>VLOOKUP(G289,ABNT5101!$I$3:$M$9,5)</f>
        <v>#N/A</v>
      </c>
      <c r="AW289" s="17" t="str">
        <f>_xlfn.XLOOKUP(G289,ABNT5101!I:I,ABNT5101!L:L)</f>
        <v>-</v>
      </c>
      <c r="AX289" s="17" t="str">
        <f>_xlfn.XLOOKUP(G289,ABNT5101!$I:$I,ABNT5101!M:M)</f>
        <v>-</v>
      </c>
      <c r="AY289" s="17" t="str">
        <f>_xlfn.XLOOKUP(G289,ABNT5101!$I:$I,ABNT5101!N:N)</f>
        <v>-</v>
      </c>
      <c r="AZ289" s="17" t="str">
        <f>_xlfn.XLOOKUP(G289,ABNT5101!$I:$I,ABNT5101!O:O)</f>
        <v>-</v>
      </c>
      <c r="BA289" s="20" t="e">
        <f t="shared" si="296"/>
        <v>#N/A</v>
      </c>
      <c r="BB289" s="21" t="e">
        <f t="shared" ref="BB289:BC289" si="348">BE289/AU289-1</f>
        <v>#VALUE!</v>
      </c>
      <c r="BC289" s="21" t="e">
        <f t="shared" si="348"/>
        <v>#VALUE!</v>
      </c>
      <c r="BD289" s="21" t="str">
        <f t="shared" si="298"/>
        <v>-</v>
      </c>
      <c r="BE289" s="22" t="s">
        <v>469</v>
      </c>
      <c r="BF289" s="22" t="s">
        <v>385</v>
      </c>
      <c r="BG289" s="22"/>
      <c r="BH289" s="22"/>
      <c r="BI289" s="23"/>
      <c r="BJ289" s="22"/>
      <c r="BK289" s="20" t="e">
        <f t="shared" si="299"/>
        <v>#N/A</v>
      </c>
      <c r="BL289" s="20" t="e">
        <f t="shared" si="300"/>
        <v>#N/A</v>
      </c>
      <c r="BM289" s="20" t="e">
        <f t="shared" si="301"/>
        <v>#N/A</v>
      </c>
      <c r="BN289" s="20" t="str">
        <f t="shared" si="302"/>
        <v>ATENDE</v>
      </c>
      <c r="BO289" s="24" t="str">
        <f t="shared" si="303"/>
        <v>-</v>
      </c>
      <c r="BP289" s="24" t="str">
        <f t="shared" si="80"/>
        <v>P4</v>
      </c>
      <c r="BQ289" s="25" t="e">
        <f t="shared" si="304"/>
        <v>#VALUE!</v>
      </c>
      <c r="BR289" s="22" t="s">
        <v>469</v>
      </c>
      <c r="BS289" s="22" t="s">
        <v>385</v>
      </c>
      <c r="BT289" s="24">
        <f>IF(BP289="-","-",_xlfn.XLOOKUP(BP289,ABNT5101!$B$4:$B$9,ABNT5101!$C$4:$C$9))</f>
        <v>7.5</v>
      </c>
      <c r="BU289" s="24">
        <f>IF(BP289="-","-",_xlfn.XLOOKUP(BP289,ABNT5101!$B$4:$B$9,ABNT5101!$D$4:$D$9))</f>
        <v>1.5</v>
      </c>
      <c r="BV289" s="20" t="str">
        <f t="shared" si="305"/>
        <v>ATENDE</v>
      </c>
      <c r="BW289" s="20" t="str">
        <f t="shared" si="306"/>
        <v>ATENDE</v>
      </c>
      <c r="BX289" s="20" t="str">
        <f t="shared" si="307"/>
        <v>ATENDE</v>
      </c>
      <c r="BY289" s="24" t="s">
        <v>136</v>
      </c>
      <c r="BZ289" s="25" t="e">
        <f t="shared" si="308"/>
        <v>#VALUE!</v>
      </c>
      <c r="CA289" s="24"/>
      <c r="CB289" s="24"/>
      <c r="CC289" s="20" t="str">
        <f>IF(BY289="-","-",_xlfn.XLOOKUP(BY289,ABNT5101!$B$4:$B$9,ABNT5101!$C$4:$C$9))</f>
        <v>-</v>
      </c>
      <c r="CD289" s="24" t="str">
        <f>IF(BY289="-","-",_xlfn.XLOOKUP(BY289,ABNT5101!$B$4:$B$9,ABNT5101!$D$4:$D$9))</f>
        <v>-</v>
      </c>
      <c r="CE289" s="20" t="str">
        <f t="shared" si="309"/>
        <v>-</v>
      </c>
      <c r="CF289" s="20" t="str">
        <f t="shared" si="310"/>
        <v>-</v>
      </c>
      <c r="CG289" s="20" t="str">
        <f t="shared" si="311"/>
        <v>-</v>
      </c>
      <c r="CH289" s="26" t="e">
        <f>_xlfn.XLOOKUP(CI289,'Banco de dados'!$B:$B,'Banco de dados'!$D:$D)</f>
        <v>#N/A</v>
      </c>
      <c r="CI289" s="27" t="s">
        <v>273</v>
      </c>
      <c r="CJ289" s="26" t="e">
        <f>_xlfn.XLOOKUP(CI289,'Banco de dados'!$B:$B,'Banco de dados'!$E:$E)</f>
        <v>#N/A</v>
      </c>
      <c r="CK289" s="26"/>
      <c r="CL289" s="26" t="e">
        <f>IF(CK289="-","-",_xlfn.XLOOKUP(CK289,'Banco de dados'!$B:$B,'Banco de dados'!$E:$E))</f>
        <v>#N/A</v>
      </c>
      <c r="CM289" s="28">
        <f t="shared" si="312"/>
        <v>1</v>
      </c>
      <c r="CN289" s="26" t="e">
        <f>_xlfn.XLOOKUP(CI289,'Banco de dados'!$B:$B,'Banco de dados'!$H:$H)</f>
        <v>#N/A</v>
      </c>
      <c r="CO289" s="26" t="e">
        <f t="array" aca="1" ref="CO289" ca="1">_xludf.XLOOKUP(CK289,'Banco de dados'!$B:$B,'Banco de dados'!$H:$H)</f>
        <v>#NAME?</v>
      </c>
      <c r="CP289" s="26" t="e">
        <f t="array" aca="1" ref="CP289" ca="1">_xludf.XLOOKUP(CI289,'Banco de dados'!$B:$B,'Banco de dados'!$F:$F)</f>
        <v>#NAME?</v>
      </c>
      <c r="CQ289" s="26" t="e">
        <f t="array" aca="1" ref="CQ289" ca="1">_xludf.XLOOKUP(CK289,'Banco de dados'!$B:$B,'Banco de dados'!$F:$F)</f>
        <v>#NAME?</v>
      </c>
      <c r="CR289" s="27">
        <v>564</v>
      </c>
      <c r="CS289" s="27"/>
      <c r="CT289" s="26" t="str">
        <f>IF(AG289=0.5,"Suporte",IF(AND(AG289&gt;='Braços de IP'!$B$9,AG289&lt;='Braços de IP'!$D$9),'Braços de IP'!$E$9,IF(AND(AG289&gt;='Braços de IP'!$B$10,AG289&lt;='Braços de IP'!$D$10),'Braços de IP'!$E$10,IF(AND(AG289&gt;='Braços de IP'!$B$11,AG289&lt;='Braços de IP'!$D$11),'Braços de IP'!$E$11,IF(AND(AG289&gt;='Braços de IP'!$B$12,AG289&lt;='Braços de IP'!$D$12),'Braços de IP'!$E$12,IF(AND(AG289&gt;='Braços de IP'!$B$13,AG289&lt;='Braços de IP'!$D$13),'Braços de IP'!$E$13,IF(AND(AG289&gt;='Braços de IP'!$B$14,AG289&lt;='Braços de IP'!$D$14),'Braços de IP'!$E$14,"ERRO")))))))</f>
        <v>ERRO</v>
      </c>
      <c r="CU289" s="27"/>
      <c r="CV289" s="26" t="str">
        <f>IF($CU289="","",VLOOKUP($CU289,'Braços de IP'!$E$9:$I$15,2,0))</f>
        <v/>
      </c>
      <c r="CW289" s="29" t="str">
        <f>IF($CU289="","",VLOOKUP($CU289,'Braços de IP'!$E$9:$I$15,5,0))</f>
        <v/>
      </c>
      <c r="CX289" s="26"/>
      <c r="CY289" s="26"/>
      <c r="CZ289" s="26"/>
      <c r="DA289" s="26"/>
      <c r="DB289" s="26"/>
      <c r="DC289" s="26"/>
      <c r="DD289" s="30" t="e">
        <f t="shared" si="313"/>
        <v>#N/A</v>
      </c>
      <c r="DE289" s="31">
        <f t="shared" si="314"/>
        <v>30</v>
      </c>
      <c r="DF289" s="30" t="e">
        <f t="shared" si="315"/>
        <v>#N/A</v>
      </c>
      <c r="DG289" s="32" t="e">
        <f t="shared" si="316"/>
        <v>#N/A</v>
      </c>
      <c r="DH289" s="33" t="s">
        <v>143</v>
      </c>
      <c r="DI289" s="34"/>
      <c r="DJ289" s="35"/>
      <c r="DK289" s="16" t="s">
        <v>144</v>
      </c>
      <c r="DL289" s="16"/>
    </row>
    <row r="290" spans="1:122" ht="15.75" hidden="1" customHeight="1" x14ac:dyDescent="0.25">
      <c r="A290" s="38" t="s">
        <v>158</v>
      </c>
      <c r="B290" s="15">
        <v>504</v>
      </c>
      <c r="C290" s="15" t="s">
        <v>146</v>
      </c>
      <c r="D290" s="16" t="s">
        <v>470</v>
      </c>
      <c r="E290" s="16">
        <v>-8.0636430000000008</v>
      </c>
      <c r="F290" s="16">
        <v>-34.873603000000003</v>
      </c>
      <c r="G290" s="27" t="s">
        <v>160</v>
      </c>
      <c r="H290" s="16" t="s">
        <v>136</v>
      </c>
      <c r="I290" s="16" t="s">
        <v>149</v>
      </c>
      <c r="J290" s="16" t="s">
        <v>137</v>
      </c>
      <c r="K290" s="16">
        <v>90</v>
      </c>
      <c r="L290" s="16" t="s">
        <v>138</v>
      </c>
      <c r="M290" s="16">
        <v>0</v>
      </c>
      <c r="N290" s="16"/>
      <c r="O290" s="16">
        <v>3</v>
      </c>
      <c r="P290" s="16"/>
      <c r="Q290" s="16"/>
      <c r="R290" s="16"/>
      <c r="S290" s="16"/>
      <c r="T290" s="16">
        <v>0</v>
      </c>
      <c r="U290" s="17">
        <v>0</v>
      </c>
      <c r="V290" s="16">
        <v>0</v>
      </c>
      <c r="W290" s="16"/>
      <c r="X290" s="16"/>
      <c r="Y290" s="16">
        <v>0</v>
      </c>
      <c r="Z290" s="16">
        <v>0</v>
      </c>
      <c r="AA290" s="16" t="s">
        <v>161</v>
      </c>
      <c r="AB290" s="16" t="s">
        <v>140</v>
      </c>
      <c r="AC290" s="16">
        <v>25.47</v>
      </c>
      <c r="AD290" s="16">
        <v>8.18</v>
      </c>
      <c r="AE290" s="16">
        <v>1</v>
      </c>
      <c r="AF290" s="16">
        <v>2.1800000000000002</v>
      </c>
      <c r="AG290" s="16">
        <v>2.4900000000000002</v>
      </c>
      <c r="AH290" s="16"/>
      <c r="AI290" s="16"/>
      <c r="AJ290" s="16"/>
      <c r="AK290" s="16"/>
      <c r="AL290" s="16"/>
      <c r="AM290" s="16">
        <v>0</v>
      </c>
      <c r="AN290" s="16"/>
      <c r="AO290" s="16">
        <v>0</v>
      </c>
      <c r="AP290" s="16">
        <v>0</v>
      </c>
      <c r="AQ290" s="16">
        <v>0</v>
      </c>
      <c r="AR290" s="17" t="s">
        <v>136</v>
      </c>
      <c r="AS290" s="19">
        <f t="shared" si="295"/>
        <v>0</v>
      </c>
      <c r="AT290" s="19"/>
      <c r="AU290" s="19">
        <f>VLOOKUP(G290,ABNT5101!$I$3:$J$9,2)</f>
        <v>10</v>
      </c>
      <c r="AV290" s="19">
        <f>VLOOKUP(G290,ABNT5101!$I$3:$M$9,5)</f>
        <v>0.18</v>
      </c>
      <c r="AW290" s="17" t="str">
        <f>_xlfn.XLOOKUP(G290,ABNT5101!I:I,ABNT5101!L:L)</f>
        <v>-</v>
      </c>
      <c r="AX290" s="17">
        <f>_xlfn.XLOOKUP(G290,ABNT5101!$I:$I,ABNT5101!M:M)</f>
        <v>0.18</v>
      </c>
      <c r="AY290" s="17" t="str">
        <f>_xlfn.XLOOKUP(G290,ABNT5101!$I:$I,ABNT5101!N:N)</f>
        <v>-</v>
      </c>
      <c r="AZ290" s="17">
        <f>_xlfn.XLOOKUP(G290,ABNT5101!$I:$I,ABNT5101!O:O)</f>
        <v>16</v>
      </c>
      <c r="BA290" s="20" t="str">
        <f t="shared" si="296"/>
        <v>NÃO ATENDE</v>
      </c>
      <c r="BB290" s="21">
        <f t="shared" ref="BB290:BC290" si="349">BE290/AU290-1</f>
        <v>-1</v>
      </c>
      <c r="BC290" s="21">
        <f t="shared" si="349"/>
        <v>-1</v>
      </c>
      <c r="BD290" s="21" t="str">
        <f t="shared" si="298"/>
        <v>-</v>
      </c>
      <c r="BE290" s="22"/>
      <c r="BF290" s="22"/>
      <c r="BG290" s="22"/>
      <c r="BH290" s="22"/>
      <c r="BI290" s="23"/>
      <c r="BJ290" s="22"/>
      <c r="BK290" s="20" t="str">
        <f t="shared" si="299"/>
        <v>NÃO ATENDE</v>
      </c>
      <c r="BL290" s="20" t="str">
        <f t="shared" si="300"/>
        <v>NÃO ATENDE</v>
      </c>
      <c r="BM290" s="20" t="str">
        <f t="shared" si="301"/>
        <v>NÃO ATENDE</v>
      </c>
      <c r="BN290" s="20" t="str">
        <f t="shared" si="302"/>
        <v>ATENDE</v>
      </c>
      <c r="BO290" s="24" t="str">
        <f t="shared" si="303"/>
        <v>C4</v>
      </c>
      <c r="BP290" s="24" t="str">
        <f t="shared" si="80"/>
        <v>P5</v>
      </c>
      <c r="BQ290" s="25">
        <f t="shared" si="304"/>
        <v>-1</v>
      </c>
      <c r="BR290" s="22"/>
      <c r="BS290" s="22"/>
      <c r="BT290" s="24">
        <f>IF(BP290="-","-",_xlfn.XLOOKUP(BP290,ABNT5101!$B$4:$B$9,ABNT5101!$C$4:$C$9))</f>
        <v>5</v>
      </c>
      <c r="BU290" s="24">
        <f>IF(BP290="-","-",_xlfn.XLOOKUP(BP290,ABNT5101!$B$4:$B$9,ABNT5101!$D$4:$D$9))</f>
        <v>1</v>
      </c>
      <c r="BV290" s="20" t="str">
        <f t="shared" si="305"/>
        <v>NÃO ATENDE</v>
      </c>
      <c r="BW290" s="20" t="str">
        <f t="shared" si="306"/>
        <v>NÃO ATENDE</v>
      </c>
      <c r="BX290" s="20" t="str">
        <f t="shared" si="307"/>
        <v>NÃO ATENDE</v>
      </c>
      <c r="BY290" s="24" t="s">
        <v>136</v>
      </c>
      <c r="BZ290" s="25" t="e">
        <f t="shared" si="308"/>
        <v>#VALUE!</v>
      </c>
      <c r="CA290" s="24"/>
      <c r="CB290" s="24"/>
      <c r="CC290" s="20" t="str">
        <f>IF(BY290="-","-",_xlfn.XLOOKUP(BY290,ABNT5101!$B$4:$B$9,ABNT5101!$C$4:$C$9))</f>
        <v>-</v>
      </c>
      <c r="CD290" s="24" t="str">
        <f>IF(BY290="-","-",_xlfn.XLOOKUP(BY290,ABNT5101!$B$4:$B$9,ABNT5101!$D$4:$D$9))</f>
        <v>-</v>
      </c>
      <c r="CE290" s="20" t="str">
        <f t="shared" si="309"/>
        <v>-</v>
      </c>
      <c r="CF290" s="20" t="str">
        <f t="shared" si="310"/>
        <v>-</v>
      </c>
      <c r="CG290" s="20" t="str">
        <f t="shared" si="311"/>
        <v>-</v>
      </c>
      <c r="CH290" s="26" t="e">
        <f>_xlfn.XLOOKUP(CI290,'Banco de dados'!$B:$B,'Banco de dados'!$D:$D)</f>
        <v>#N/A</v>
      </c>
      <c r="CI290" s="27"/>
      <c r="CJ290" s="26" t="e">
        <f>_xlfn.XLOOKUP(CI290,'Banco de dados'!$B:$B,'Banco de dados'!$E:$E)</f>
        <v>#N/A</v>
      </c>
      <c r="CK290" s="26"/>
      <c r="CL290" s="26" t="e">
        <f>IF(CK290="-","-",_xlfn.XLOOKUP(CK290,'Banco de dados'!$B:$B,'Banco de dados'!$E:$E))</f>
        <v>#N/A</v>
      </c>
      <c r="CM290" s="28">
        <f t="shared" si="312"/>
        <v>1</v>
      </c>
      <c r="CN290" s="26" t="e">
        <f>_xlfn.XLOOKUP(CI290,'Banco de dados'!$B:$B,'Banco de dados'!$H:$H)</f>
        <v>#N/A</v>
      </c>
      <c r="CO290" s="26" t="e">
        <f t="array" aca="1" ref="CO290" ca="1">_xludf.XLOOKUP(CK290,'Banco de dados'!$B:$B,'Banco de dados'!$H:$H)</f>
        <v>#NAME?</v>
      </c>
      <c r="CP290" s="26" t="e">
        <f t="array" aca="1" ref="CP290" ca="1">_xludf.XLOOKUP(CI290,'Banco de dados'!$B:$B,'Banco de dados'!$F:$F)</f>
        <v>#NAME?</v>
      </c>
      <c r="CQ290" s="26" t="e">
        <f t="array" aca="1" ref="CQ290" ca="1">_xludf.XLOOKUP(CK290,'Banco de dados'!$B:$B,'Banco de dados'!$F:$F)</f>
        <v>#NAME?</v>
      </c>
      <c r="CR290" s="27">
        <v>565</v>
      </c>
      <c r="CS290" s="27"/>
      <c r="CT290" s="26" t="str">
        <f>IF(AG290=0.5,"Suporte",IF(AND(AG290&gt;='Braços de IP'!$B$9,AG290&lt;='Braços de IP'!$D$9),'Braços de IP'!$E$9,IF(AND(AG290&gt;='Braços de IP'!$B$10,AG290&lt;='Braços de IP'!$D$10),'Braços de IP'!$E$10,IF(AND(AG290&gt;='Braços de IP'!$B$11,AG290&lt;='Braços de IP'!$D$11),'Braços de IP'!$E$11,IF(AND(AG290&gt;='Braços de IP'!$B$12,AG290&lt;='Braços de IP'!$D$12),'Braços de IP'!$E$12,IF(AND(AG290&gt;='Braços de IP'!$B$13,AG290&lt;='Braços de IP'!$D$13),'Braços de IP'!$E$13,IF(AND(AG290&gt;='Braços de IP'!$B$14,AG290&lt;='Braços de IP'!$D$14),'Braços de IP'!$E$14,"ERRO")))))))</f>
        <v>Médio II</v>
      </c>
      <c r="CU290" s="27"/>
      <c r="CV290" s="26" t="str">
        <f>IF($CU290="","",VLOOKUP($CU290,'Braços de IP'!$E$9:$I$15,2,0))</f>
        <v/>
      </c>
      <c r="CW290" s="29" t="str">
        <f>IF($CU290="","",VLOOKUP($CU290,'Braços de IP'!$E$9:$I$15,5,0))</f>
        <v/>
      </c>
      <c r="CX290" s="26"/>
      <c r="CY290" s="26"/>
      <c r="CZ290" s="26"/>
      <c r="DA290" s="26"/>
      <c r="DB290" s="26"/>
      <c r="DC290" s="26"/>
      <c r="DD290" s="30" t="e">
        <f t="shared" si="313"/>
        <v>#N/A</v>
      </c>
      <c r="DE290" s="31">
        <f t="shared" si="314"/>
        <v>90</v>
      </c>
      <c r="DF290" s="30" t="e">
        <f t="shared" si="315"/>
        <v>#N/A</v>
      </c>
      <c r="DG290" s="32" t="e">
        <f t="shared" si="316"/>
        <v>#N/A</v>
      </c>
      <c r="DH290" s="33" t="s">
        <v>143</v>
      </c>
      <c r="DI290" s="34"/>
      <c r="DJ290" s="35"/>
      <c r="DK290" s="16" t="s">
        <v>144</v>
      </c>
      <c r="DL290" s="16"/>
    </row>
    <row r="291" spans="1:122" ht="15.75" hidden="1" customHeight="1" x14ac:dyDescent="0.25">
      <c r="A291" s="38" t="s">
        <v>158</v>
      </c>
      <c r="B291" s="15">
        <v>504</v>
      </c>
      <c r="C291" s="15" t="s">
        <v>146</v>
      </c>
      <c r="D291" s="16" t="s">
        <v>470</v>
      </c>
      <c r="E291" s="16">
        <v>-8.0636430000000008</v>
      </c>
      <c r="F291" s="16">
        <v>-34.873603000000003</v>
      </c>
      <c r="G291" s="27" t="s">
        <v>160</v>
      </c>
      <c r="H291" s="16" t="s">
        <v>136</v>
      </c>
      <c r="I291" s="16" t="s">
        <v>149</v>
      </c>
      <c r="J291" s="16" t="s">
        <v>137</v>
      </c>
      <c r="K291" s="16">
        <v>90</v>
      </c>
      <c r="L291" s="16" t="s">
        <v>138</v>
      </c>
      <c r="M291" s="16">
        <v>0</v>
      </c>
      <c r="N291" s="16"/>
      <c r="O291" s="16">
        <v>3</v>
      </c>
      <c r="P291" s="16"/>
      <c r="Q291" s="16"/>
      <c r="R291" s="16"/>
      <c r="S291" s="16"/>
      <c r="T291" s="16">
        <v>0</v>
      </c>
      <c r="U291" s="17">
        <v>0</v>
      </c>
      <c r="V291" s="16">
        <v>0</v>
      </c>
      <c r="W291" s="16"/>
      <c r="X291" s="16"/>
      <c r="Y291" s="16">
        <v>0</v>
      </c>
      <c r="Z291" s="16">
        <v>0</v>
      </c>
      <c r="AA291" s="16" t="s">
        <v>161</v>
      </c>
      <c r="AB291" s="16" t="s">
        <v>140</v>
      </c>
      <c r="AC291" s="16">
        <v>25.47</v>
      </c>
      <c r="AD291" s="16">
        <v>8.18</v>
      </c>
      <c r="AE291" s="16">
        <v>1</v>
      </c>
      <c r="AF291" s="16">
        <v>2.1800000000000002</v>
      </c>
      <c r="AG291" s="16">
        <v>2.4900000000000002</v>
      </c>
      <c r="AH291" s="16"/>
      <c r="AI291" s="16"/>
      <c r="AJ291" s="16"/>
      <c r="AK291" s="16"/>
      <c r="AL291" s="16"/>
      <c r="AM291" s="16">
        <v>0</v>
      </c>
      <c r="AN291" s="16"/>
      <c r="AO291" s="16">
        <v>0</v>
      </c>
      <c r="AP291" s="16">
        <v>0</v>
      </c>
      <c r="AQ291" s="16">
        <v>0</v>
      </c>
      <c r="AR291" s="17" t="s">
        <v>136</v>
      </c>
      <c r="AS291" s="19">
        <f t="shared" si="295"/>
        <v>0</v>
      </c>
      <c r="AT291" s="19"/>
      <c r="AU291" s="19">
        <f>VLOOKUP(G291,ABNT5101!$I$3:$J$9,2)</f>
        <v>10</v>
      </c>
      <c r="AV291" s="19">
        <f>VLOOKUP(G291,ABNT5101!$I$3:$M$9,5)</f>
        <v>0.18</v>
      </c>
      <c r="AW291" s="17" t="str">
        <f>_xlfn.XLOOKUP(G291,ABNT5101!I:I,ABNT5101!L:L)</f>
        <v>-</v>
      </c>
      <c r="AX291" s="17">
        <f>_xlfn.XLOOKUP(G291,ABNT5101!$I:$I,ABNT5101!M:M)</f>
        <v>0.18</v>
      </c>
      <c r="AY291" s="17" t="str">
        <f>_xlfn.XLOOKUP(G291,ABNT5101!$I:$I,ABNT5101!N:N)</f>
        <v>-</v>
      </c>
      <c r="AZ291" s="17">
        <f>_xlfn.XLOOKUP(G291,ABNT5101!$I:$I,ABNT5101!O:O)</f>
        <v>16</v>
      </c>
      <c r="BA291" s="20" t="str">
        <f t="shared" si="296"/>
        <v>NÃO ATENDE</v>
      </c>
      <c r="BB291" s="21">
        <f t="shared" ref="BB291:BC291" si="350">BE291/AU291-1</f>
        <v>-1</v>
      </c>
      <c r="BC291" s="21">
        <f t="shared" si="350"/>
        <v>-1</v>
      </c>
      <c r="BD291" s="21" t="str">
        <f t="shared" si="298"/>
        <v>-</v>
      </c>
      <c r="BE291" s="22"/>
      <c r="BF291" s="22"/>
      <c r="BG291" s="22"/>
      <c r="BH291" s="22"/>
      <c r="BI291" s="23"/>
      <c r="BJ291" s="22"/>
      <c r="BK291" s="20" t="str">
        <f t="shared" si="299"/>
        <v>NÃO ATENDE</v>
      </c>
      <c r="BL291" s="20" t="str">
        <f t="shared" si="300"/>
        <v>NÃO ATENDE</v>
      </c>
      <c r="BM291" s="20" t="str">
        <f t="shared" si="301"/>
        <v>NÃO ATENDE</v>
      </c>
      <c r="BN291" s="20" t="str">
        <f t="shared" si="302"/>
        <v>ATENDE</v>
      </c>
      <c r="BO291" s="24" t="str">
        <f t="shared" si="303"/>
        <v>C4</v>
      </c>
      <c r="BP291" s="24" t="str">
        <f t="shared" si="80"/>
        <v>P5</v>
      </c>
      <c r="BQ291" s="25">
        <f t="shared" si="304"/>
        <v>-1</v>
      </c>
      <c r="BR291" s="22"/>
      <c r="BS291" s="22"/>
      <c r="BT291" s="24">
        <f>IF(BP291="-","-",_xlfn.XLOOKUP(BP291,ABNT5101!$B$4:$B$9,ABNT5101!$C$4:$C$9))</f>
        <v>5</v>
      </c>
      <c r="BU291" s="24">
        <f>IF(BP291="-","-",_xlfn.XLOOKUP(BP291,ABNT5101!$B$4:$B$9,ABNT5101!$D$4:$D$9))</f>
        <v>1</v>
      </c>
      <c r="BV291" s="20" t="str">
        <f t="shared" si="305"/>
        <v>NÃO ATENDE</v>
      </c>
      <c r="BW291" s="20" t="str">
        <f t="shared" si="306"/>
        <v>NÃO ATENDE</v>
      </c>
      <c r="BX291" s="20" t="str">
        <f t="shared" si="307"/>
        <v>NÃO ATENDE</v>
      </c>
      <c r="BY291" s="24" t="s">
        <v>136</v>
      </c>
      <c r="BZ291" s="25" t="e">
        <f t="shared" si="308"/>
        <v>#VALUE!</v>
      </c>
      <c r="CA291" s="24"/>
      <c r="CB291" s="24"/>
      <c r="CC291" s="20" t="str">
        <f>IF(BY291="-","-",_xlfn.XLOOKUP(BY291,ABNT5101!$B$4:$B$9,ABNT5101!$C$4:$C$9))</f>
        <v>-</v>
      </c>
      <c r="CD291" s="24" t="str">
        <f>IF(BY291="-","-",_xlfn.XLOOKUP(BY291,ABNT5101!$B$4:$B$9,ABNT5101!$D$4:$D$9))</f>
        <v>-</v>
      </c>
      <c r="CE291" s="20" t="str">
        <f t="shared" si="309"/>
        <v>-</v>
      </c>
      <c r="CF291" s="20" t="str">
        <f t="shared" si="310"/>
        <v>-</v>
      </c>
      <c r="CG291" s="20" t="str">
        <f t="shared" si="311"/>
        <v>-</v>
      </c>
      <c r="CH291" s="26" t="e">
        <f>_xlfn.XLOOKUP(CI291,'Banco de dados'!$B:$B,'Banco de dados'!$D:$D)</f>
        <v>#N/A</v>
      </c>
      <c r="CI291" s="27"/>
      <c r="CJ291" s="26" t="e">
        <f>_xlfn.XLOOKUP(CI291,'Banco de dados'!$B:$B,'Banco de dados'!$E:$E)</f>
        <v>#N/A</v>
      </c>
      <c r="CK291" s="26"/>
      <c r="CL291" s="26" t="e">
        <f>IF(CK291="-","-",_xlfn.XLOOKUP(CK291,'Banco de dados'!$B:$B,'Banco de dados'!$E:$E))</f>
        <v>#N/A</v>
      </c>
      <c r="CM291" s="28">
        <f t="shared" si="312"/>
        <v>1</v>
      </c>
      <c r="CN291" s="26" t="e">
        <f>_xlfn.XLOOKUP(CI291,'Banco de dados'!$B:$B,'Banco de dados'!$H:$H)</f>
        <v>#N/A</v>
      </c>
      <c r="CO291" s="26" t="e">
        <f t="array" aca="1" ref="CO291" ca="1">_xludf.XLOOKUP(CK291,'Banco de dados'!$B:$B,'Banco de dados'!$H:$H)</f>
        <v>#NAME?</v>
      </c>
      <c r="CP291" s="26" t="e">
        <f t="array" aca="1" ref="CP291" ca="1">_xludf.XLOOKUP(CI291,'Banco de dados'!$B:$B,'Banco de dados'!$F:$F)</f>
        <v>#NAME?</v>
      </c>
      <c r="CQ291" s="26" t="e">
        <f t="array" aca="1" ref="CQ291" ca="1">_xludf.XLOOKUP(CK291,'Banco de dados'!$B:$B,'Banco de dados'!$F:$F)</f>
        <v>#NAME?</v>
      </c>
      <c r="CR291" s="27">
        <v>566</v>
      </c>
      <c r="CS291" s="27"/>
      <c r="CT291" s="26" t="str">
        <f>IF(AG291=0.5,"Suporte",IF(AND(AG291&gt;='Braços de IP'!$B$9,AG291&lt;='Braços de IP'!$D$9),'Braços de IP'!$E$9,IF(AND(AG291&gt;='Braços de IP'!$B$10,AG291&lt;='Braços de IP'!$D$10),'Braços de IP'!$E$10,IF(AND(AG291&gt;='Braços de IP'!$B$11,AG291&lt;='Braços de IP'!$D$11),'Braços de IP'!$E$11,IF(AND(AG291&gt;='Braços de IP'!$B$12,AG291&lt;='Braços de IP'!$D$12),'Braços de IP'!$E$12,IF(AND(AG291&gt;='Braços de IP'!$B$13,AG291&lt;='Braços de IP'!$D$13),'Braços de IP'!$E$13,IF(AND(AG291&gt;='Braços de IP'!$B$14,AG291&lt;='Braços de IP'!$D$14),'Braços de IP'!$E$14,"ERRO")))))))</f>
        <v>Médio II</v>
      </c>
      <c r="CU291" s="27"/>
      <c r="CV291" s="26" t="str">
        <f>IF($CU291="","",VLOOKUP($CU291,'Braços de IP'!$E$9:$I$15,2,0))</f>
        <v/>
      </c>
      <c r="CW291" s="29" t="str">
        <f>IF($CU291="","",VLOOKUP($CU291,'Braços de IP'!$E$9:$I$15,5,0))</f>
        <v/>
      </c>
      <c r="CX291" s="26"/>
      <c r="CY291" s="26"/>
      <c r="CZ291" s="26"/>
      <c r="DA291" s="26"/>
      <c r="DB291" s="26"/>
      <c r="DC291" s="26"/>
      <c r="DD291" s="30" t="e">
        <f t="shared" si="313"/>
        <v>#N/A</v>
      </c>
      <c r="DE291" s="31">
        <f t="shared" si="314"/>
        <v>90</v>
      </c>
      <c r="DF291" s="30" t="e">
        <f t="shared" si="315"/>
        <v>#N/A</v>
      </c>
      <c r="DG291" s="32" t="e">
        <f t="shared" si="316"/>
        <v>#N/A</v>
      </c>
      <c r="DH291" s="33" t="s">
        <v>143</v>
      </c>
      <c r="DI291" s="34"/>
      <c r="DJ291" s="35"/>
      <c r="DK291" s="16" t="s">
        <v>144</v>
      </c>
      <c r="DL291" s="16"/>
    </row>
    <row r="292" spans="1:122" ht="15.75" hidden="1" customHeight="1" x14ac:dyDescent="0.25">
      <c r="A292" s="38" t="s">
        <v>158</v>
      </c>
      <c r="B292" s="15">
        <v>504</v>
      </c>
      <c r="C292" s="15" t="s">
        <v>146</v>
      </c>
      <c r="D292" s="16" t="s">
        <v>470</v>
      </c>
      <c r="E292" s="16">
        <v>-8.0636430000000008</v>
      </c>
      <c r="F292" s="16">
        <v>-34.873603000000003</v>
      </c>
      <c r="G292" s="27" t="s">
        <v>160</v>
      </c>
      <c r="H292" s="16" t="s">
        <v>136</v>
      </c>
      <c r="I292" s="16" t="s">
        <v>149</v>
      </c>
      <c r="J292" s="16" t="s">
        <v>137</v>
      </c>
      <c r="K292" s="16">
        <v>90</v>
      </c>
      <c r="L292" s="16" t="s">
        <v>138</v>
      </c>
      <c r="M292" s="16">
        <v>0</v>
      </c>
      <c r="N292" s="16"/>
      <c r="O292" s="16">
        <v>3</v>
      </c>
      <c r="P292" s="16"/>
      <c r="Q292" s="16"/>
      <c r="R292" s="16"/>
      <c r="S292" s="16"/>
      <c r="T292" s="16">
        <v>0</v>
      </c>
      <c r="U292" s="17">
        <v>0</v>
      </c>
      <c r="V292" s="16">
        <v>0</v>
      </c>
      <c r="W292" s="16"/>
      <c r="X292" s="16"/>
      <c r="Y292" s="16">
        <v>0</v>
      </c>
      <c r="Z292" s="16">
        <v>0</v>
      </c>
      <c r="AA292" s="16" t="s">
        <v>161</v>
      </c>
      <c r="AB292" s="16" t="s">
        <v>140</v>
      </c>
      <c r="AC292" s="16">
        <v>25.47</v>
      </c>
      <c r="AD292" s="16">
        <v>8.18</v>
      </c>
      <c r="AE292" s="16">
        <v>1</v>
      </c>
      <c r="AF292" s="16">
        <v>2.1800000000000002</v>
      </c>
      <c r="AG292" s="16">
        <v>2.4900000000000002</v>
      </c>
      <c r="AH292" s="16"/>
      <c r="AI292" s="16"/>
      <c r="AJ292" s="16"/>
      <c r="AK292" s="16"/>
      <c r="AL292" s="16"/>
      <c r="AM292" s="16">
        <v>0</v>
      </c>
      <c r="AN292" s="16"/>
      <c r="AO292" s="16">
        <v>0</v>
      </c>
      <c r="AP292" s="16">
        <v>0</v>
      </c>
      <c r="AQ292" s="16">
        <v>0</v>
      </c>
      <c r="AR292" s="17" t="s">
        <v>136</v>
      </c>
      <c r="AS292" s="19">
        <f t="shared" si="295"/>
        <v>0</v>
      </c>
      <c r="AT292" s="19"/>
      <c r="AU292" s="19">
        <f>VLOOKUP(G292,ABNT5101!$I$3:$J$9,2)</f>
        <v>10</v>
      </c>
      <c r="AV292" s="19">
        <f>VLOOKUP(G292,ABNT5101!$I$3:$M$9,5)</f>
        <v>0.18</v>
      </c>
      <c r="AW292" s="17" t="str">
        <f>_xlfn.XLOOKUP(G292,ABNT5101!I:I,ABNT5101!L:L)</f>
        <v>-</v>
      </c>
      <c r="AX292" s="17">
        <f>_xlfn.XLOOKUP(G292,ABNT5101!$I:$I,ABNT5101!M:M)</f>
        <v>0.18</v>
      </c>
      <c r="AY292" s="17" t="str">
        <f>_xlfn.XLOOKUP(G292,ABNT5101!$I:$I,ABNT5101!N:N)</f>
        <v>-</v>
      </c>
      <c r="AZ292" s="17">
        <f>_xlfn.XLOOKUP(G292,ABNT5101!$I:$I,ABNT5101!O:O)</f>
        <v>16</v>
      </c>
      <c r="BA292" s="20" t="str">
        <f t="shared" si="296"/>
        <v>NÃO ATENDE</v>
      </c>
      <c r="BB292" s="21">
        <f t="shared" ref="BB292:BC292" si="351">BE292/AU292-1</f>
        <v>-1</v>
      </c>
      <c r="BC292" s="21">
        <f t="shared" si="351"/>
        <v>-1</v>
      </c>
      <c r="BD292" s="21" t="str">
        <f t="shared" si="298"/>
        <v>-</v>
      </c>
      <c r="BE292" s="22"/>
      <c r="BF292" s="22"/>
      <c r="BG292" s="22"/>
      <c r="BH292" s="22"/>
      <c r="BI292" s="23"/>
      <c r="BJ292" s="22"/>
      <c r="BK292" s="20" t="str">
        <f t="shared" si="299"/>
        <v>NÃO ATENDE</v>
      </c>
      <c r="BL292" s="20" t="str">
        <f t="shared" si="300"/>
        <v>NÃO ATENDE</v>
      </c>
      <c r="BM292" s="20" t="str">
        <f t="shared" si="301"/>
        <v>NÃO ATENDE</v>
      </c>
      <c r="BN292" s="20" t="str">
        <f t="shared" si="302"/>
        <v>ATENDE</v>
      </c>
      <c r="BO292" s="24" t="str">
        <f t="shared" si="303"/>
        <v>C4</v>
      </c>
      <c r="BP292" s="24" t="str">
        <f t="shared" si="80"/>
        <v>P5</v>
      </c>
      <c r="BQ292" s="25">
        <f t="shared" si="304"/>
        <v>-1</v>
      </c>
      <c r="BR292" s="22"/>
      <c r="BS292" s="22"/>
      <c r="BT292" s="24">
        <f>IF(BP292="-","-",_xlfn.XLOOKUP(BP292,ABNT5101!$B$4:$B$9,ABNT5101!$C$4:$C$9))</f>
        <v>5</v>
      </c>
      <c r="BU292" s="24">
        <f>IF(BP292="-","-",_xlfn.XLOOKUP(BP292,ABNT5101!$B$4:$B$9,ABNT5101!$D$4:$D$9))</f>
        <v>1</v>
      </c>
      <c r="BV292" s="20" t="str">
        <f t="shared" si="305"/>
        <v>NÃO ATENDE</v>
      </c>
      <c r="BW292" s="20" t="str">
        <f t="shared" si="306"/>
        <v>NÃO ATENDE</v>
      </c>
      <c r="BX292" s="20" t="str">
        <f t="shared" si="307"/>
        <v>NÃO ATENDE</v>
      </c>
      <c r="BY292" s="24" t="s">
        <v>136</v>
      </c>
      <c r="BZ292" s="25" t="e">
        <f t="shared" si="308"/>
        <v>#VALUE!</v>
      </c>
      <c r="CA292" s="24"/>
      <c r="CB292" s="24"/>
      <c r="CC292" s="20" t="str">
        <f>IF(BY292="-","-",_xlfn.XLOOKUP(BY292,ABNT5101!$B$4:$B$9,ABNT5101!$C$4:$C$9))</f>
        <v>-</v>
      </c>
      <c r="CD292" s="24" t="str">
        <f>IF(BY292="-","-",_xlfn.XLOOKUP(BY292,ABNT5101!$B$4:$B$9,ABNT5101!$D$4:$D$9))</f>
        <v>-</v>
      </c>
      <c r="CE292" s="20" t="str">
        <f t="shared" si="309"/>
        <v>-</v>
      </c>
      <c r="CF292" s="20" t="str">
        <f t="shared" si="310"/>
        <v>-</v>
      </c>
      <c r="CG292" s="20" t="str">
        <f t="shared" si="311"/>
        <v>-</v>
      </c>
      <c r="CH292" s="26" t="e">
        <f>_xlfn.XLOOKUP(CI292,'Banco de dados'!$B:$B,'Banco de dados'!$D:$D)</f>
        <v>#N/A</v>
      </c>
      <c r="CI292" s="27"/>
      <c r="CJ292" s="26" t="e">
        <f>_xlfn.XLOOKUP(CI292,'Banco de dados'!$B:$B,'Banco de dados'!$E:$E)</f>
        <v>#N/A</v>
      </c>
      <c r="CK292" s="26"/>
      <c r="CL292" s="26" t="e">
        <f>IF(CK292="-","-",_xlfn.XLOOKUP(CK292,'Banco de dados'!$B:$B,'Banco de dados'!$E:$E))</f>
        <v>#N/A</v>
      </c>
      <c r="CM292" s="28">
        <f t="shared" si="312"/>
        <v>1</v>
      </c>
      <c r="CN292" s="26" t="e">
        <f>_xlfn.XLOOKUP(CI292,'Banco de dados'!$B:$B,'Banco de dados'!$H:$H)</f>
        <v>#N/A</v>
      </c>
      <c r="CO292" s="26" t="e">
        <f t="array" aca="1" ref="CO292" ca="1">_xludf.XLOOKUP(CK292,'Banco de dados'!$B:$B,'Banco de dados'!$H:$H)</f>
        <v>#NAME?</v>
      </c>
      <c r="CP292" s="26" t="e">
        <f t="array" aca="1" ref="CP292" ca="1">_xludf.XLOOKUP(CI292,'Banco de dados'!$B:$B,'Banco de dados'!$F:$F)</f>
        <v>#NAME?</v>
      </c>
      <c r="CQ292" s="26" t="e">
        <f t="array" aca="1" ref="CQ292" ca="1">_xludf.XLOOKUP(CK292,'Banco de dados'!$B:$B,'Banco de dados'!$F:$F)</f>
        <v>#NAME?</v>
      </c>
      <c r="CR292" s="27">
        <v>567</v>
      </c>
      <c r="CS292" s="27"/>
      <c r="CT292" s="26" t="str">
        <f>IF(AG292=0.5,"Suporte",IF(AND(AG292&gt;='Braços de IP'!$B$9,AG292&lt;='Braços de IP'!$D$9),'Braços de IP'!$E$9,IF(AND(AG292&gt;='Braços de IP'!$B$10,AG292&lt;='Braços de IP'!$D$10),'Braços de IP'!$E$10,IF(AND(AG292&gt;='Braços de IP'!$B$11,AG292&lt;='Braços de IP'!$D$11),'Braços de IP'!$E$11,IF(AND(AG292&gt;='Braços de IP'!$B$12,AG292&lt;='Braços de IP'!$D$12),'Braços de IP'!$E$12,IF(AND(AG292&gt;='Braços de IP'!$B$13,AG292&lt;='Braços de IP'!$D$13),'Braços de IP'!$E$13,IF(AND(AG292&gt;='Braços de IP'!$B$14,AG292&lt;='Braços de IP'!$D$14),'Braços de IP'!$E$14,"ERRO")))))))</f>
        <v>Médio II</v>
      </c>
      <c r="CU292" s="27"/>
      <c r="CV292" s="26" t="str">
        <f>IF($CU292="","",VLOOKUP($CU292,'Braços de IP'!$E$9:$I$15,2,0))</f>
        <v/>
      </c>
      <c r="CW292" s="29" t="str">
        <f>IF($CU292="","",VLOOKUP($CU292,'Braços de IP'!$E$9:$I$15,5,0))</f>
        <v/>
      </c>
      <c r="CX292" s="26"/>
      <c r="CY292" s="26"/>
      <c r="CZ292" s="26"/>
      <c r="DA292" s="26"/>
      <c r="DB292" s="26"/>
      <c r="DC292" s="26"/>
      <c r="DD292" s="30" t="e">
        <f t="shared" si="313"/>
        <v>#N/A</v>
      </c>
      <c r="DE292" s="31">
        <f t="shared" si="314"/>
        <v>90</v>
      </c>
      <c r="DF292" s="30" t="e">
        <f t="shared" si="315"/>
        <v>#N/A</v>
      </c>
      <c r="DG292" s="32" t="e">
        <f t="shared" si="316"/>
        <v>#N/A</v>
      </c>
      <c r="DH292" s="33" t="s">
        <v>143</v>
      </c>
      <c r="DI292" s="34"/>
      <c r="DJ292" s="35"/>
      <c r="DK292" s="16" t="s">
        <v>144</v>
      </c>
      <c r="DL292" s="16"/>
    </row>
    <row r="293" spans="1:122" ht="15.75" customHeight="1" x14ac:dyDescent="0.25">
      <c r="B293" s="16">
        <v>1</v>
      </c>
      <c r="C293" s="16" t="s">
        <v>146</v>
      </c>
      <c r="D293" s="16" t="s">
        <v>471</v>
      </c>
      <c r="E293" s="16">
        <v>-8.0671429999999997</v>
      </c>
      <c r="F293" s="16">
        <v>-34.933869000000001</v>
      </c>
      <c r="G293" s="16" t="s">
        <v>160</v>
      </c>
      <c r="H293" s="17" t="s">
        <v>136</v>
      </c>
      <c r="I293" s="16" t="s">
        <v>149</v>
      </c>
      <c r="J293" s="17" t="s">
        <v>137</v>
      </c>
      <c r="K293" s="18">
        <v>96</v>
      </c>
      <c r="L293" s="17" t="s">
        <v>138</v>
      </c>
      <c r="M293" s="17">
        <v>0</v>
      </c>
      <c r="N293" s="16">
        <f t="shared" ref="N293:N547" si="352">K293*AE293*2</f>
        <v>192</v>
      </c>
      <c r="O293" s="17">
        <v>2</v>
      </c>
      <c r="P293" s="17">
        <v>2.58</v>
      </c>
      <c r="Q293" s="17">
        <v>6.68</v>
      </c>
      <c r="R293" s="16"/>
      <c r="S293" s="16"/>
      <c r="T293" s="16">
        <v>0</v>
      </c>
      <c r="U293" s="17">
        <v>2.64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 t="s">
        <v>139</v>
      </c>
      <c r="AB293" s="17" t="s">
        <v>140</v>
      </c>
      <c r="AC293" s="17">
        <v>31.8</v>
      </c>
      <c r="AD293" s="17">
        <v>6.84</v>
      </c>
      <c r="AE293" s="17">
        <v>1</v>
      </c>
      <c r="AF293" s="17">
        <v>0.3</v>
      </c>
      <c r="AG293" s="17">
        <v>3.18</v>
      </c>
      <c r="AH293" s="17">
        <f t="shared" ref="AH293:AH547" si="353">AG293-AF293</f>
        <v>2.8800000000000003</v>
      </c>
      <c r="AI293" s="17" t="s">
        <v>136</v>
      </c>
      <c r="AJ293" s="17" t="s">
        <v>136</v>
      </c>
      <c r="AK293" s="17" t="s">
        <v>141</v>
      </c>
      <c r="AL293" s="17">
        <f t="shared" ref="AL293:AL547" si="354">IF(AA293="Unilateral",2*AE293,IF(AA293="Bilateral Alternada",3*AE293,IF(AA293="Bilateral Frontal",4*AE293,IF(AA293="Canteiro Central",2*AE293,"erro"))))</f>
        <v>2</v>
      </c>
      <c r="AM293" s="17">
        <v>0</v>
      </c>
      <c r="AN293" s="17"/>
      <c r="AO293" s="17">
        <v>0</v>
      </c>
      <c r="AP293" s="17">
        <v>0</v>
      </c>
      <c r="AQ293" s="17">
        <v>0</v>
      </c>
      <c r="AR293" s="17" t="s">
        <v>136</v>
      </c>
      <c r="AS293" s="19">
        <f t="shared" si="295"/>
        <v>0</v>
      </c>
      <c r="AT293" s="19"/>
      <c r="AU293" s="19">
        <f>VLOOKUP(G293,ABNT5101!$I$3:$J$9,2)</f>
        <v>10</v>
      </c>
      <c r="AV293" s="19">
        <f>VLOOKUP(G293,ABNT5101!$I$3:$M$9,5)</f>
        <v>0.18</v>
      </c>
      <c r="AW293" s="17" t="str">
        <f>_xlfn.XLOOKUP(G293,ABNT5101!I:I,ABNT5101!L:L)</f>
        <v>-</v>
      </c>
      <c r="AX293" s="17">
        <f>_xlfn.XLOOKUP(G293,ABNT5101!$I:$I,ABNT5101!M:M)</f>
        <v>0.18</v>
      </c>
      <c r="AY293" s="17" t="str">
        <f>_xlfn.XLOOKUP(G293,ABNT5101!$I:$I,ABNT5101!N:N)</f>
        <v>-</v>
      </c>
      <c r="AZ293" s="17">
        <f>_xlfn.XLOOKUP(G293,ABNT5101!$I:$I,ABNT5101!O:O)</f>
        <v>16</v>
      </c>
      <c r="BA293" s="20" t="str">
        <f t="shared" si="296"/>
        <v>ATENDE</v>
      </c>
      <c r="BB293" s="21">
        <f t="shared" ref="BB293:BC293" si="355">BE293/AU293-1</f>
        <v>0.20100000000000007</v>
      </c>
      <c r="BC293" s="21">
        <f t="shared" si="355"/>
        <v>0.88888888888888906</v>
      </c>
      <c r="BD293" s="21" t="str">
        <f t="shared" si="298"/>
        <v>-</v>
      </c>
      <c r="BE293" s="22">
        <v>12.01</v>
      </c>
      <c r="BF293" s="22">
        <v>0.34</v>
      </c>
      <c r="BG293" s="22"/>
      <c r="BH293" s="22"/>
      <c r="BI293" s="23"/>
      <c r="BJ293" s="22"/>
      <c r="BK293" s="20" t="str">
        <f t="shared" si="299"/>
        <v>ATENDE</v>
      </c>
      <c r="BL293" s="20" t="str">
        <f t="shared" si="300"/>
        <v>ATENDE</v>
      </c>
      <c r="BM293" s="20" t="str">
        <f t="shared" si="301"/>
        <v>ATENDE</v>
      </c>
      <c r="BN293" s="20" t="str">
        <f t="shared" si="302"/>
        <v>ATENDE</v>
      </c>
      <c r="BO293" s="24" t="str">
        <f t="shared" si="303"/>
        <v>C4</v>
      </c>
      <c r="BP293" s="24" t="str">
        <f t="shared" si="80"/>
        <v>P5</v>
      </c>
      <c r="BQ293" s="25">
        <f t="shared" si="304"/>
        <v>0.21399999999999997</v>
      </c>
      <c r="BR293" s="22">
        <v>6.07</v>
      </c>
      <c r="BS293" s="22">
        <v>2.75</v>
      </c>
      <c r="BT293" s="24">
        <f>IF(BP293="-","-",_xlfn.XLOOKUP(BP293,ABNT5101!$B$4:$B$9,ABNT5101!$C$4:$C$9))</f>
        <v>5</v>
      </c>
      <c r="BU293" s="24">
        <f>IF(BP293="-","-",_xlfn.XLOOKUP(BP293,ABNT5101!$B$4:$B$9,ABNT5101!$D$4:$D$9))</f>
        <v>1</v>
      </c>
      <c r="BV293" s="20" t="str">
        <f t="shared" si="305"/>
        <v>ATENDE</v>
      </c>
      <c r="BW293" s="20" t="str">
        <f t="shared" si="306"/>
        <v>ATENDE</v>
      </c>
      <c r="BX293" s="20" t="str">
        <f t="shared" si="307"/>
        <v>ATENDE</v>
      </c>
      <c r="BY293" s="24" t="str">
        <f t="shared" ref="BY293:BY304" si="356">BP293</f>
        <v>P5</v>
      </c>
      <c r="BZ293" s="25">
        <f t="shared" si="308"/>
        <v>0.98799999999999999</v>
      </c>
      <c r="CA293" s="24">
        <v>9.94</v>
      </c>
      <c r="CB293" s="24">
        <v>4.63</v>
      </c>
      <c r="CC293" s="20">
        <f>IF(BY293="-","-",_xlfn.XLOOKUP(BY293,ABNT5101!$B$4:$B$9,ABNT5101!$C$4:$C$9))</f>
        <v>5</v>
      </c>
      <c r="CD293" s="24">
        <f>IF(BY293="-","-",_xlfn.XLOOKUP(BY293,ABNT5101!$B$4:$B$9,ABNT5101!$D$4:$D$9))</f>
        <v>1</v>
      </c>
      <c r="CE293" s="20" t="str">
        <f t="shared" si="309"/>
        <v>ATENDE</v>
      </c>
      <c r="CF293" s="20" t="str">
        <f t="shared" si="310"/>
        <v>ATENDE</v>
      </c>
      <c r="CG293" s="20" t="str">
        <f t="shared" si="311"/>
        <v>ATENDE</v>
      </c>
      <c r="CH293" s="26" t="str">
        <f>_xlfn.XLOOKUP(CI293,'Banco de dados'!$B:$B,'Banco de dados'!$D:$D)</f>
        <v>LEDSTAR</v>
      </c>
      <c r="CI293" s="27" t="s">
        <v>259</v>
      </c>
      <c r="CJ293" s="26" t="str">
        <f>_xlfn.XLOOKUP(CI293,'Banco de dados'!$B:$B,'Banco de dados'!$E:$E)</f>
        <v>LUM LED SL VT 9.1 44W</v>
      </c>
      <c r="CK293" s="26"/>
      <c r="CL293" s="26" t="e">
        <f>IF(CK293="-","-",_xlfn.XLOOKUP(CK293,'Banco de dados'!$B:$B,'Banco de dados'!$E:$E))</f>
        <v>#N/A</v>
      </c>
      <c r="CM293" s="28">
        <f t="shared" si="312"/>
        <v>1</v>
      </c>
      <c r="CN293" s="26">
        <f>_xlfn.XLOOKUP(CI293,'Banco de dados'!$B:$B,'Banco de dados'!$H:$H)</f>
        <v>44</v>
      </c>
      <c r="CO293" s="26" t="e">
        <f t="array" aca="1" ref="CO293" ca="1">_xludf.XLOOKUP(CK293,'Banco de dados'!$B:$B,'Banco de dados'!$H:$H)</f>
        <v>#NAME?</v>
      </c>
      <c r="CP293" s="26" t="e">
        <f t="array" aca="1" ref="CP293" ca="1">_xludf.XLOOKUP(CI293,'Banco de dados'!$B:$B,'Banco de dados'!$F:$F)</f>
        <v>#NAME?</v>
      </c>
      <c r="CQ293" s="26" t="e">
        <f t="array" aca="1" ref="CQ293" ca="1">_xludf.XLOOKUP(CK293,'Banco de dados'!$B:$B,'Banco de dados'!$F:$F)</f>
        <v>#NAME?</v>
      </c>
      <c r="CR293" s="27">
        <v>0</v>
      </c>
      <c r="CS293" s="27">
        <v>0</v>
      </c>
      <c r="CT293" s="26" t="str">
        <f>IF(AG293=0.5,"Suporte",IF(AND(AG293&gt;='Braços de IP'!$B$9,AG293&lt;='Braços de IP'!$D$9),'Braços de IP'!$E$9,IF(AND(AG293&gt;='Braços de IP'!$B$10,AG293&lt;='Braços de IP'!$D$10),'Braços de IP'!$E$10,IF(AND(AG293&gt;='Braços de IP'!$B$11,AG293&lt;='Braços de IP'!$D$11),'Braços de IP'!$E$11,IF(AND(AG293&gt;='Braços de IP'!$B$12,AG293&lt;='Braços de IP'!$D$12),'Braços de IP'!$E$12,IF(AND(AG293&gt;='Braços de IP'!$B$13,AG293&lt;='Braços de IP'!$D$13),'Braços de IP'!$E$13,IF(AND(AG293&gt;='Braços de IP'!$B$14,AG293&lt;='Braços de IP'!$D$14),'Braços de IP'!$E$14,"ERRO")))))))</f>
        <v>Longo I</v>
      </c>
      <c r="CU293" s="27"/>
      <c r="CV293" s="26" t="str">
        <f>IF($CU293="","",VLOOKUP($CU293,'Braços de IP'!$E$9:$I$15,2,0))</f>
        <v/>
      </c>
      <c r="CW293" s="29" t="str">
        <f>IF($CU293="","",VLOOKUP($CU293,'Braços de IP'!$E$9:$I$15,5,0))</f>
        <v/>
      </c>
      <c r="CX293" s="26"/>
      <c r="CY293" s="26"/>
      <c r="CZ293" s="26"/>
      <c r="DA293" s="26"/>
      <c r="DB293" s="26"/>
      <c r="DC293" s="26"/>
      <c r="DD293" s="30">
        <f t="shared" si="313"/>
        <v>44</v>
      </c>
      <c r="DE293" s="31">
        <f t="shared" si="314"/>
        <v>96</v>
      </c>
      <c r="DF293" s="30">
        <f t="shared" si="315"/>
        <v>140</v>
      </c>
      <c r="DG293" s="32">
        <f t="shared" si="316"/>
        <v>0.54166666666666674</v>
      </c>
      <c r="DH293" s="33" t="s">
        <v>143</v>
      </c>
      <c r="DI293" s="34"/>
      <c r="DJ293" s="35"/>
      <c r="DK293" s="16" t="s">
        <v>144</v>
      </c>
      <c r="DL293" s="16"/>
      <c r="DN293" s="36" t="e">
        <f t="shared" ref="DN293:DN547" si="357">((K293+L293)-CN293)/(K293+L293)</f>
        <v>#VALUE!</v>
      </c>
      <c r="DP293" s="1" t="s">
        <v>472</v>
      </c>
      <c r="DQ293" s="1" t="s">
        <v>473</v>
      </c>
      <c r="DR293" s="1" t="s">
        <v>474</v>
      </c>
    </row>
    <row r="294" spans="1:122" ht="15.75" customHeight="1" x14ac:dyDescent="0.25">
      <c r="B294" s="16">
        <v>1</v>
      </c>
      <c r="C294" s="16" t="s">
        <v>146</v>
      </c>
      <c r="D294" s="16" t="s">
        <v>471</v>
      </c>
      <c r="E294" s="16">
        <v>-8.0671429999999997</v>
      </c>
      <c r="F294" s="16">
        <v>-34.933869000000001</v>
      </c>
      <c r="G294" s="16" t="s">
        <v>160</v>
      </c>
      <c r="H294" s="17" t="s">
        <v>136</v>
      </c>
      <c r="I294" s="16" t="s">
        <v>149</v>
      </c>
      <c r="J294" s="17" t="s">
        <v>137</v>
      </c>
      <c r="K294" s="18">
        <v>96</v>
      </c>
      <c r="L294" s="17" t="s">
        <v>138</v>
      </c>
      <c r="M294" s="17">
        <v>0</v>
      </c>
      <c r="N294" s="16">
        <f t="shared" si="352"/>
        <v>192</v>
      </c>
      <c r="O294" s="17">
        <v>2</v>
      </c>
      <c r="P294" s="17">
        <v>2.58</v>
      </c>
      <c r="Q294" s="17">
        <v>6.68</v>
      </c>
      <c r="R294" s="16"/>
      <c r="S294" s="16"/>
      <c r="T294" s="16">
        <v>0</v>
      </c>
      <c r="U294" s="17">
        <v>2.64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 t="s">
        <v>139</v>
      </c>
      <c r="AB294" s="17" t="s">
        <v>140</v>
      </c>
      <c r="AC294" s="17">
        <v>31.8</v>
      </c>
      <c r="AD294" s="17">
        <v>6.84</v>
      </c>
      <c r="AE294" s="17">
        <v>1</v>
      </c>
      <c r="AF294" s="17">
        <v>0.3</v>
      </c>
      <c r="AG294" s="17">
        <v>3.18</v>
      </c>
      <c r="AH294" s="17">
        <f t="shared" si="353"/>
        <v>2.8800000000000003</v>
      </c>
      <c r="AI294" s="17" t="s">
        <v>136</v>
      </c>
      <c r="AJ294" s="17" t="s">
        <v>136</v>
      </c>
      <c r="AK294" s="17" t="s">
        <v>141</v>
      </c>
      <c r="AL294" s="17">
        <f t="shared" si="354"/>
        <v>2</v>
      </c>
      <c r="AM294" s="17">
        <v>0</v>
      </c>
      <c r="AN294" s="17"/>
      <c r="AO294" s="17">
        <v>0</v>
      </c>
      <c r="AP294" s="17">
        <v>0</v>
      </c>
      <c r="AQ294" s="17">
        <v>0</v>
      </c>
      <c r="AR294" s="17" t="s">
        <v>136</v>
      </c>
      <c r="AS294" s="19">
        <f t="shared" si="295"/>
        <v>0</v>
      </c>
      <c r="AT294" s="19"/>
      <c r="AU294" s="19">
        <f>VLOOKUP(G294,ABNT5101!$I$3:$J$9,2)</f>
        <v>10</v>
      </c>
      <c r="AV294" s="19">
        <f>VLOOKUP(G294,ABNT5101!$I$3:$M$9,5)</f>
        <v>0.18</v>
      </c>
      <c r="AW294" s="17" t="str">
        <f>_xlfn.XLOOKUP(G294,ABNT5101!I:I,ABNT5101!L:L)</f>
        <v>-</v>
      </c>
      <c r="AX294" s="17">
        <f>_xlfn.XLOOKUP(G294,ABNT5101!$I:$I,ABNT5101!M:M)</f>
        <v>0.18</v>
      </c>
      <c r="AY294" s="17" t="str">
        <f>_xlfn.XLOOKUP(G294,ABNT5101!$I:$I,ABNT5101!N:N)</f>
        <v>-</v>
      </c>
      <c r="AZ294" s="17">
        <f>_xlfn.XLOOKUP(G294,ABNT5101!$I:$I,ABNT5101!O:O)</f>
        <v>16</v>
      </c>
      <c r="BA294" s="20" t="str">
        <f t="shared" si="296"/>
        <v>ATENDE</v>
      </c>
      <c r="BB294" s="21">
        <f t="shared" ref="BB294:BC294" si="358">BE294/AU294-1</f>
        <v>0.14300000000000002</v>
      </c>
      <c r="BC294" s="21">
        <f t="shared" si="358"/>
        <v>1.2222222222222223</v>
      </c>
      <c r="BD294" s="21" t="str">
        <f t="shared" si="298"/>
        <v>-</v>
      </c>
      <c r="BE294" s="22">
        <v>11.43</v>
      </c>
      <c r="BF294" s="22">
        <v>0.4</v>
      </c>
      <c r="BG294" s="22"/>
      <c r="BH294" s="22"/>
      <c r="BI294" s="23"/>
      <c r="BJ294" s="22"/>
      <c r="BK294" s="20" t="str">
        <f t="shared" si="299"/>
        <v>ATENDE</v>
      </c>
      <c r="BL294" s="20" t="str">
        <f t="shared" si="300"/>
        <v>ATENDE</v>
      </c>
      <c r="BM294" s="20" t="str">
        <f t="shared" si="301"/>
        <v>ATENDE</v>
      </c>
      <c r="BN294" s="20" t="str">
        <f t="shared" si="302"/>
        <v>ATENDE</v>
      </c>
      <c r="BO294" s="24" t="str">
        <f t="shared" si="303"/>
        <v>C4</v>
      </c>
      <c r="BP294" s="24" t="str">
        <f t="shared" si="80"/>
        <v>P5</v>
      </c>
      <c r="BQ294" s="25">
        <f t="shared" si="304"/>
        <v>6.6000000000000059E-2</v>
      </c>
      <c r="BR294" s="22">
        <v>5.33</v>
      </c>
      <c r="BS294" s="22">
        <v>1.95</v>
      </c>
      <c r="BT294" s="24">
        <f>IF(BP294="-","-",_xlfn.XLOOKUP(BP294,ABNT5101!$B$4:$B$9,ABNT5101!$C$4:$C$9))</f>
        <v>5</v>
      </c>
      <c r="BU294" s="24">
        <f>IF(BP294="-","-",_xlfn.XLOOKUP(BP294,ABNT5101!$B$4:$B$9,ABNT5101!$D$4:$D$9))</f>
        <v>1</v>
      </c>
      <c r="BV294" s="20" t="str">
        <f t="shared" si="305"/>
        <v>ATENDE</v>
      </c>
      <c r="BW294" s="20" t="str">
        <f t="shared" si="306"/>
        <v>ATENDE</v>
      </c>
      <c r="BX294" s="20" t="str">
        <f t="shared" si="307"/>
        <v>ATENDE</v>
      </c>
      <c r="BY294" s="24" t="str">
        <f t="shared" si="356"/>
        <v>P5</v>
      </c>
      <c r="BZ294" s="25">
        <f t="shared" si="308"/>
        <v>0.88200000000000012</v>
      </c>
      <c r="CA294" s="24">
        <v>9.41</v>
      </c>
      <c r="CB294" s="24">
        <v>6.34</v>
      </c>
      <c r="CC294" s="20">
        <f>IF(BY294="-","-",_xlfn.XLOOKUP(BY294,ABNT5101!$B$4:$B$9,ABNT5101!$C$4:$C$9))</f>
        <v>5</v>
      </c>
      <c r="CD294" s="24">
        <f>IF(BY294="-","-",_xlfn.XLOOKUP(BY294,ABNT5101!$B$4:$B$9,ABNT5101!$D$4:$D$9))</f>
        <v>1</v>
      </c>
      <c r="CE294" s="20" t="str">
        <f t="shared" si="309"/>
        <v>ATENDE</v>
      </c>
      <c r="CF294" s="20" t="str">
        <f t="shared" si="310"/>
        <v>ATENDE</v>
      </c>
      <c r="CG294" s="20" t="str">
        <f t="shared" si="311"/>
        <v>ATENDE</v>
      </c>
      <c r="CH294" s="26" t="str">
        <f>_xlfn.XLOOKUP(CI294,'Banco de dados'!$B:$B,'Banco de dados'!$D:$D)</f>
        <v>SX LIGHTING</v>
      </c>
      <c r="CI294" s="27" t="s">
        <v>164</v>
      </c>
      <c r="CJ294" s="26" t="str">
        <f>_xlfn.XLOOKUP(CI294,'Banco de dados'!$B:$B,'Banco de dados'!$E:$E)</f>
        <v>SXINEVO040K50L12CZF7PHF</v>
      </c>
      <c r="CK294" s="26"/>
      <c r="CL294" s="26" t="e">
        <f>IF(CK294="-","-",_xlfn.XLOOKUP(CK294,'Banco de dados'!$B:$B,'Banco de dados'!$E:$E))</f>
        <v>#N/A</v>
      </c>
      <c r="CM294" s="28">
        <f t="shared" si="312"/>
        <v>1</v>
      </c>
      <c r="CN294" s="26">
        <f>_xlfn.XLOOKUP(CI294,'Banco de dados'!$B:$B,'Banco de dados'!$H:$H)</f>
        <v>39</v>
      </c>
      <c r="CO294" s="26" t="e">
        <f t="array" aca="1" ref="CO294" ca="1">_xludf.XLOOKUP(CK294,'Banco de dados'!$B:$B,'Banco de dados'!$H:$H)</f>
        <v>#NAME?</v>
      </c>
      <c r="CP294" s="26" t="e">
        <f t="array" aca="1" ref="CP294" ca="1">_xludf.XLOOKUP(CI294,'Banco de dados'!$B:$B,'Banco de dados'!$F:$F)</f>
        <v>#NAME?</v>
      </c>
      <c r="CQ294" s="26" t="e">
        <f t="array" aca="1" ref="CQ294" ca="1">_xludf.XLOOKUP(CK294,'Banco de dados'!$B:$B,'Banco de dados'!$F:$F)</f>
        <v>#NAME?</v>
      </c>
      <c r="CR294" s="27">
        <v>0</v>
      </c>
      <c r="CS294" s="27">
        <v>0</v>
      </c>
      <c r="CT294" s="26" t="str">
        <f>IF(AG294=0.5,"Suporte",IF(AND(AG294&gt;='Braços de IP'!$B$9,AG294&lt;='Braços de IP'!$D$9),'Braços de IP'!$E$9,IF(AND(AG294&gt;='Braços de IP'!$B$10,AG294&lt;='Braços de IP'!$D$10),'Braços de IP'!$E$10,IF(AND(AG294&gt;='Braços de IP'!$B$11,AG294&lt;='Braços de IP'!$D$11),'Braços de IP'!$E$11,IF(AND(AG294&gt;='Braços de IP'!$B$12,AG294&lt;='Braços de IP'!$D$12),'Braços de IP'!$E$12,IF(AND(AG294&gt;='Braços de IP'!$B$13,AG294&lt;='Braços de IP'!$D$13),'Braços de IP'!$E$13,IF(AND(AG294&gt;='Braços de IP'!$B$14,AG294&lt;='Braços de IP'!$D$14),'Braços de IP'!$E$14,"ERRO")))))))</f>
        <v>Longo I</v>
      </c>
      <c r="CU294" s="27"/>
      <c r="CV294" s="26" t="str">
        <f>IF($CU294="","",VLOOKUP($CU294,'Braços de IP'!$E$9:$I$15,2,0))</f>
        <v/>
      </c>
      <c r="CW294" s="29" t="str">
        <f>IF($CU294="","",VLOOKUP($CU294,'Braços de IP'!$E$9:$I$15,5,0))</f>
        <v/>
      </c>
      <c r="CX294" s="26"/>
      <c r="CY294" s="26"/>
      <c r="CZ294" s="26"/>
      <c r="DA294" s="26"/>
      <c r="DB294" s="26"/>
      <c r="DC294" s="26"/>
      <c r="DD294" s="30">
        <f t="shared" si="313"/>
        <v>39</v>
      </c>
      <c r="DE294" s="31">
        <f t="shared" si="314"/>
        <v>96</v>
      </c>
      <c r="DF294" s="30">
        <f t="shared" si="315"/>
        <v>135</v>
      </c>
      <c r="DG294" s="32">
        <f t="shared" si="316"/>
        <v>0.59375</v>
      </c>
      <c r="DH294" s="33" t="s">
        <v>143</v>
      </c>
      <c r="DI294" s="34"/>
      <c r="DJ294" s="35"/>
      <c r="DK294" s="16" t="s">
        <v>144</v>
      </c>
      <c r="DL294" s="16"/>
      <c r="DN294" s="36" t="e">
        <f t="shared" si="357"/>
        <v>#VALUE!</v>
      </c>
      <c r="DP294" s="1" t="s">
        <v>472</v>
      </c>
      <c r="DQ294" s="1" t="s">
        <v>473</v>
      </c>
      <c r="DR294" s="1" t="s">
        <v>474</v>
      </c>
    </row>
    <row r="295" spans="1:122" ht="15.75" customHeight="1" x14ac:dyDescent="0.25">
      <c r="B295" s="16">
        <v>1</v>
      </c>
      <c r="C295" s="16" t="s">
        <v>146</v>
      </c>
      <c r="D295" s="16" t="s">
        <v>471</v>
      </c>
      <c r="E295" s="16">
        <v>-8.0671429999999997</v>
      </c>
      <c r="F295" s="16">
        <v>-34.933869000000001</v>
      </c>
      <c r="G295" s="16" t="s">
        <v>160</v>
      </c>
      <c r="H295" s="17" t="s">
        <v>136</v>
      </c>
      <c r="I295" s="16" t="s">
        <v>149</v>
      </c>
      <c r="J295" s="17" t="s">
        <v>137</v>
      </c>
      <c r="K295" s="18">
        <v>96</v>
      </c>
      <c r="L295" s="17" t="s">
        <v>138</v>
      </c>
      <c r="M295" s="17">
        <v>0</v>
      </c>
      <c r="N295" s="16">
        <f t="shared" si="352"/>
        <v>192</v>
      </c>
      <c r="O295" s="17">
        <v>2</v>
      </c>
      <c r="P295" s="17">
        <v>2.58</v>
      </c>
      <c r="Q295" s="17">
        <v>6.68</v>
      </c>
      <c r="R295" s="16"/>
      <c r="S295" s="16"/>
      <c r="T295" s="16">
        <v>0</v>
      </c>
      <c r="U295" s="17">
        <v>2.64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 t="s">
        <v>139</v>
      </c>
      <c r="AB295" s="17" t="s">
        <v>140</v>
      </c>
      <c r="AC295" s="17">
        <v>31.8</v>
      </c>
      <c r="AD295" s="17">
        <v>6.84</v>
      </c>
      <c r="AE295" s="17">
        <v>1</v>
      </c>
      <c r="AF295" s="17">
        <v>0.3</v>
      </c>
      <c r="AG295" s="17">
        <v>3.18</v>
      </c>
      <c r="AH295" s="17">
        <f t="shared" si="353"/>
        <v>2.8800000000000003</v>
      </c>
      <c r="AI295" s="17" t="s">
        <v>136</v>
      </c>
      <c r="AJ295" s="17" t="s">
        <v>136</v>
      </c>
      <c r="AK295" s="17" t="s">
        <v>141</v>
      </c>
      <c r="AL295" s="17">
        <f t="shared" si="354"/>
        <v>2</v>
      </c>
      <c r="AM295" s="17">
        <v>0</v>
      </c>
      <c r="AN295" s="17"/>
      <c r="AO295" s="17">
        <v>0</v>
      </c>
      <c r="AP295" s="17">
        <v>0</v>
      </c>
      <c r="AQ295" s="17">
        <v>0</v>
      </c>
      <c r="AR295" s="17" t="s">
        <v>136</v>
      </c>
      <c r="AS295" s="19">
        <f t="shared" si="295"/>
        <v>0</v>
      </c>
      <c r="AT295" s="19"/>
      <c r="AU295" s="19">
        <f>VLOOKUP(G295,ABNT5101!$I$3:$J$9,2)</f>
        <v>10</v>
      </c>
      <c r="AV295" s="19">
        <f>VLOOKUP(G295,ABNT5101!$I$3:$M$9,5)</f>
        <v>0.18</v>
      </c>
      <c r="AW295" s="17" t="str">
        <f>_xlfn.XLOOKUP(G295,ABNT5101!I:I,ABNT5101!L:L)</f>
        <v>-</v>
      </c>
      <c r="AX295" s="17">
        <f>_xlfn.XLOOKUP(G295,ABNT5101!$I:$I,ABNT5101!M:M)</f>
        <v>0.18</v>
      </c>
      <c r="AY295" s="17" t="str">
        <f>_xlfn.XLOOKUP(G295,ABNT5101!$I:$I,ABNT5101!N:N)</f>
        <v>-</v>
      </c>
      <c r="AZ295" s="17">
        <f>_xlfn.XLOOKUP(G295,ABNT5101!$I:$I,ABNT5101!O:O)</f>
        <v>16</v>
      </c>
      <c r="BA295" s="20" t="str">
        <f t="shared" si="296"/>
        <v>ATENDE</v>
      </c>
      <c r="BB295" s="21">
        <f t="shared" ref="BB295:BC295" si="359">BE295/AU295-1</f>
        <v>0.30600000000000005</v>
      </c>
      <c r="BC295" s="21">
        <f t="shared" si="359"/>
        <v>1.1111111111111112</v>
      </c>
      <c r="BD295" s="21" t="str">
        <f t="shared" si="298"/>
        <v>-</v>
      </c>
      <c r="BE295" s="22">
        <v>13.06</v>
      </c>
      <c r="BF295" s="22">
        <v>0.38</v>
      </c>
      <c r="BG295" s="22"/>
      <c r="BH295" s="22"/>
      <c r="BI295" s="23"/>
      <c r="BJ295" s="22"/>
      <c r="BK295" s="20" t="str">
        <f t="shared" si="299"/>
        <v>ATENDE</v>
      </c>
      <c r="BL295" s="20" t="str">
        <f t="shared" si="300"/>
        <v>ATENDE</v>
      </c>
      <c r="BM295" s="20" t="str">
        <f t="shared" si="301"/>
        <v>ATENDE</v>
      </c>
      <c r="BN295" s="20" t="str">
        <f t="shared" si="302"/>
        <v>ATENDE</v>
      </c>
      <c r="BO295" s="24" t="str">
        <f t="shared" si="303"/>
        <v>C4</v>
      </c>
      <c r="BP295" s="24" t="str">
        <f t="shared" si="80"/>
        <v>P5</v>
      </c>
      <c r="BQ295" s="25">
        <f t="shared" si="304"/>
        <v>0.14600000000000013</v>
      </c>
      <c r="BR295" s="22">
        <v>5.73</v>
      </c>
      <c r="BS295" s="22">
        <v>2.25</v>
      </c>
      <c r="BT295" s="24">
        <f>IF(BP295="-","-",_xlfn.XLOOKUP(BP295,ABNT5101!$B$4:$B$9,ABNT5101!$C$4:$C$9))</f>
        <v>5</v>
      </c>
      <c r="BU295" s="24">
        <f>IF(BP295="-","-",_xlfn.XLOOKUP(BP295,ABNT5101!$B$4:$B$9,ABNT5101!$D$4:$D$9))</f>
        <v>1</v>
      </c>
      <c r="BV295" s="20" t="str">
        <f t="shared" si="305"/>
        <v>ATENDE</v>
      </c>
      <c r="BW295" s="20" t="str">
        <f t="shared" si="306"/>
        <v>ATENDE</v>
      </c>
      <c r="BX295" s="20" t="str">
        <f t="shared" si="307"/>
        <v>ATENDE</v>
      </c>
      <c r="BY295" s="24" t="str">
        <f t="shared" si="356"/>
        <v>P5</v>
      </c>
      <c r="BZ295" s="25">
        <f t="shared" si="308"/>
        <v>0.84200000000000008</v>
      </c>
      <c r="CA295" s="24">
        <v>9.2100000000000009</v>
      </c>
      <c r="CB295" s="24">
        <v>4.95</v>
      </c>
      <c r="CC295" s="20">
        <f>IF(BY295="-","-",_xlfn.XLOOKUP(BY295,ABNT5101!$B$4:$B$9,ABNT5101!$C$4:$C$9))</f>
        <v>5</v>
      </c>
      <c r="CD295" s="24">
        <f>IF(BY295="-","-",_xlfn.XLOOKUP(BY295,ABNT5101!$B$4:$B$9,ABNT5101!$D$4:$D$9))</f>
        <v>1</v>
      </c>
      <c r="CE295" s="20" t="str">
        <f t="shared" si="309"/>
        <v>ATENDE</v>
      </c>
      <c r="CF295" s="20" t="str">
        <f t="shared" si="310"/>
        <v>ATENDE</v>
      </c>
      <c r="CG295" s="20" t="str">
        <f t="shared" si="311"/>
        <v>ATENDE</v>
      </c>
      <c r="CH295" s="26" t="e">
        <f>_xlfn.XLOOKUP(CI295,'Banco de dados'!$B:$B,'Banco de dados'!$D:$D)</f>
        <v>#N/A</v>
      </c>
      <c r="CI295" s="27" t="s">
        <v>264</v>
      </c>
      <c r="CJ295" s="26" t="e">
        <f>_xlfn.XLOOKUP(CI295,'Banco de dados'!$B:$B,'Banco de dados'!$E:$E)</f>
        <v>#N/A</v>
      </c>
      <c r="CK295" s="26"/>
      <c r="CL295" s="26" t="e">
        <f>IF(CK295="-","-",_xlfn.XLOOKUP(CK295,'Banco de dados'!$B:$B,'Banco de dados'!$E:$E))</f>
        <v>#N/A</v>
      </c>
      <c r="CM295" s="28">
        <f t="shared" si="312"/>
        <v>1</v>
      </c>
      <c r="CN295" s="26" t="e">
        <f>_xlfn.XLOOKUP(CI295,'Banco de dados'!$B:$B,'Banco de dados'!$H:$H)</f>
        <v>#N/A</v>
      </c>
      <c r="CO295" s="26" t="e">
        <f t="array" aca="1" ref="CO295" ca="1">_xludf.XLOOKUP(CK295,'Banco de dados'!$B:$B,'Banco de dados'!$H:$H)</f>
        <v>#NAME?</v>
      </c>
      <c r="CP295" s="26" t="e">
        <f t="array" aca="1" ref="CP295" ca="1">_xludf.XLOOKUP(CI295,'Banco de dados'!$B:$B,'Banco de dados'!$F:$F)</f>
        <v>#NAME?</v>
      </c>
      <c r="CQ295" s="26" t="e">
        <f t="array" aca="1" ref="CQ295" ca="1">_xludf.XLOOKUP(CK295,'Banco de dados'!$B:$B,'Banco de dados'!$F:$F)</f>
        <v>#NAME?</v>
      </c>
      <c r="CR295" s="27">
        <v>0</v>
      </c>
      <c r="CS295" s="27">
        <v>0</v>
      </c>
      <c r="CT295" s="26" t="str">
        <f>IF(AG295=0.5,"Suporte",IF(AND(AG295&gt;='Braços de IP'!$B$9,AG295&lt;='Braços de IP'!$D$9),'Braços de IP'!$E$9,IF(AND(AG295&gt;='Braços de IP'!$B$10,AG295&lt;='Braços de IP'!$D$10),'Braços de IP'!$E$10,IF(AND(AG295&gt;='Braços de IP'!$B$11,AG295&lt;='Braços de IP'!$D$11),'Braços de IP'!$E$11,IF(AND(AG295&gt;='Braços de IP'!$B$12,AG295&lt;='Braços de IP'!$D$12),'Braços de IP'!$E$12,IF(AND(AG295&gt;='Braços de IP'!$B$13,AG295&lt;='Braços de IP'!$D$13),'Braços de IP'!$E$13,IF(AND(AG295&gt;='Braços de IP'!$B$14,AG295&lt;='Braços de IP'!$D$14),'Braços de IP'!$E$14,"ERRO")))))))</f>
        <v>Longo I</v>
      </c>
      <c r="CU295" s="27"/>
      <c r="CV295" s="26" t="str">
        <f>IF($CU295="","",VLOOKUP($CU295,'Braços de IP'!$E$9:$I$15,2,0))</f>
        <v/>
      </c>
      <c r="CW295" s="29" t="str">
        <f>IF($CU295="","",VLOOKUP($CU295,'Braços de IP'!$E$9:$I$15,5,0))</f>
        <v/>
      </c>
      <c r="CX295" s="26"/>
      <c r="CY295" s="26"/>
      <c r="CZ295" s="26"/>
      <c r="DA295" s="26"/>
      <c r="DB295" s="26"/>
      <c r="DC295" s="26"/>
      <c r="DD295" s="30" t="e">
        <f t="shared" si="313"/>
        <v>#N/A</v>
      </c>
      <c r="DE295" s="31">
        <f t="shared" si="314"/>
        <v>96</v>
      </c>
      <c r="DF295" s="30" t="e">
        <f t="shared" si="315"/>
        <v>#N/A</v>
      </c>
      <c r="DG295" s="32" t="e">
        <f t="shared" si="316"/>
        <v>#N/A</v>
      </c>
      <c r="DH295" s="33" t="s">
        <v>143</v>
      </c>
      <c r="DI295" s="34"/>
      <c r="DJ295" s="35"/>
      <c r="DK295" s="16" t="s">
        <v>144</v>
      </c>
      <c r="DL295" s="16"/>
      <c r="DN295" s="36" t="e">
        <f t="shared" si="357"/>
        <v>#VALUE!</v>
      </c>
      <c r="DP295" s="1" t="s">
        <v>472</v>
      </c>
      <c r="DQ295" s="1" t="s">
        <v>473</v>
      </c>
      <c r="DR295" s="1" t="s">
        <v>474</v>
      </c>
    </row>
    <row r="296" spans="1:122" ht="15.75" customHeight="1" x14ac:dyDescent="0.25">
      <c r="B296" s="16">
        <v>2</v>
      </c>
      <c r="C296" s="16" t="s">
        <v>146</v>
      </c>
      <c r="D296" s="16" t="s">
        <v>475</v>
      </c>
      <c r="E296" s="16">
        <v>-8.0688899999999997</v>
      </c>
      <c r="F296" s="16">
        <v>-34.916763000000003</v>
      </c>
      <c r="G296" s="16" t="s">
        <v>160</v>
      </c>
      <c r="H296" s="17" t="s">
        <v>136</v>
      </c>
      <c r="I296" s="16" t="s">
        <v>135</v>
      </c>
      <c r="J296" s="17" t="s">
        <v>137</v>
      </c>
      <c r="K296" s="18">
        <v>96</v>
      </c>
      <c r="L296" s="17" t="s">
        <v>138</v>
      </c>
      <c r="M296" s="17">
        <v>0</v>
      </c>
      <c r="N296" s="16">
        <f t="shared" si="352"/>
        <v>192</v>
      </c>
      <c r="O296" s="17">
        <v>1</v>
      </c>
      <c r="P296" s="17">
        <v>1.63</v>
      </c>
      <c r="Q296" s="17">
        <v>3.46</v>
      </c>
      <c r="R296" s="16"/>
      <c r="S296" s="16"/>
      <c r="T296" s="16">
        <v>0</v>
      </c>
      <c r="U296" s="17">
        <v>1.74</v>
      </c>
      <c r="V296" s="17">
        <v>0</v>
      </c>
      <c r="W296" s="17">
        <v>0</v>
      </c>
      <c r="X296" s="17">
        <v>0</v>
      </c>
      <c r="Y296" s="17">
        <v>1.93</v>
      </c>
      <c r="Z296" s="17">
        <v>0</v>
      </c>
      <c r="AA296" s="17" t="s">
        <v>139</v>
      </c>
      <c r="AB296" s="17" t="s">
        <v>140</v>
      </c>
      <c r="AC296" s="17">
        <v>17.7</v>
      </c>
      <c r="AD296" s="17">
        <v>6.84</v>
      </c>
      <c r="AE296" s="17">
        <v>1</v>
      </c>
      <c r="AF296" s="17">
        <v>0.5</v>
      </c>
      <c r="AG296" s="17">
        <v>2.2599999999999998</v>
      </c>
      <c r="AH296" s="17">
        <f t="shared" si="353"/>
        <v>1.7599999999999998</v>
      </c>
      <c r="AI296" s="17" t="s">
        <v>136</v>
      </c>
      <c r="AJ296" s="17" t="s">
        <v>136</v>
      </c>
      <c r="AK296" s="17" t="s">
        <v>141</v>
      </c>
      <c r="AL296" s="17">
        <f t="shared" si="354"/>
        <v>2</v>
      </c>
      <c r="AM296" s="17">
        <v>0</v>
      </c>
      <c r="AN296" s="17"/>
      <c r="AO296" s="17">
        <v>0</v>
      </c>
      <c r="AP296" s="17">
        <v>0</v>
      </c>
      <c r="AQ296" s="17">
        <v>0</v>
      </c>
      <c r="AR296" s="17" t="s">
        <v>136</v>
      </c>
      <c r="AS296" s="19">
        <f t="shared" si="295"/>
        <v>0</v>
      </c>
      <c r="AT296" s="19"/>
      <c r="AU296" s="19">
        <f>VLOOKUP(G296,ABNT5101!$I$3:$J$9,2)</f>
        <v>10</v>
      </c>
      <c r="AV296" s="19">
        <f>VLOOKUP(G296,ABNT5101!$I$3:$M$9,5)</f>
        <v>0.18</v>
      </c>
      <c r="AW296" s="17" t="str">
        <f>_xlfn.XLOOKUP(G296,ABNT5101!I:I,ABNT5101!L:L)</f>
        <v>-</v>
      </c>
      <c r="AX296" s="17">
        <f>_xlfn.XLOOKUP(G296,ABNT5101!$I:$I,ABNT5101!M:M)</f>
        <v>0.18</v>
      </c>
      <c r="AY296" s="17" t="str">
        <f>_xlfn.XLOOKUP(G296,ABNT5101!$I:$I,ABNT5101!N:N)</f>
        <v>-</v>
      </c>
      <c r="AZ296" s="17">
        <f>_xlfn.XLOOKUP(G296,ABNT5101!$I:$I,ABNT5101!O:O)</f>
        <v>16</v>
      </c>
      <c r="BA296" s="20" t="str">
        <f t="shared" si="296"/>
        <v>ATENDE</v>
      </c>
      <c r="BB296" s="21">
        <f t="shared" ref="BB296:BC296" si="360">BE296/AU296-1</f>
        <v>0.45900000000000007</v>
      </c>
      <c r="BC296" s="21">
        <f t="shared" si="360"/>
        <v>2.9444444444444442</v>
      </c>
      <c r="BD296" s="21" t="str">
        <f t="shared" si="298"/>
        <v>-</v>
      </c>
      <c r="BE296" s="22">
        <v>14.59</v>
      </c>
      <c r="BF296" s="22">
        <v>0.71</v>
      </c>
      <c r="BG296" s="22"/>
      <c r="BH296" s="22"/>
      <c r="BI296" s="23"/>
      <c r="BJ296" s="22"/>
      <c r="BK296" s="20" t="str">
        <f t="shared" si="299"/>
        <v>ATENDE</v>
      </c>
      <c r="BL296" s="20" t="str">
        <f t="shared" si="300"/>
        <v>ATENDE</v>
      </c>
      <c r="BM296" s="20" t="str">
        <f t="shared" si="301"/>
        <v>ATENDE</v>
      </c>
      <c r="BN296" s="20" t="str">
        <f t="shared" si="302"/>
        <v>ATENDE</v>
      </c>
      <c r="BO296" s="24" t="str">
        <f t="shared" si="303"/>
        <v>C4</v>
      </c>
      <c r="BP296" s="24" t="str">
        <f t="shared" si="80"/>
        <v>P6</v>
      </c>
      <c r="BQ296" s="25">
        <f t="shared" si="304"/>
        <v>4.0133333333333328</v>
      </c>
      <c r="BR296" s="22">
        <v>15.04</v>
      </c>
      <c r="BS296" s="22">
        <v>11.42</v>
      </c>
      <c r="BT296" s="24">
        <f>IF(BP296="-","-",_xlfn.XLOOKUP(BP296,ABNT5101!$B$4:$B$9,ABNT5101!$C$4:$C$9))</f>
        <v>3</v>
      </c>
      <c r="BU296" s="24">
        <f>IF(BP296="-","-",_xlfn.XLOOKUP(BP296,ABNT5101!$B$4:$B$9,ABNT5101!$D$4:$D$9))</f>
        <v>0.6</v>
      </c>
      <c r="BV296" s="20" t="str">
        <f t="shared" si="305"/>
        <v>ATENDE</v>
      </c>
      <c r="BW296" s="20" t="str">
        <f t="shared" si="306"/>
        <v>ATENDE</v>
      </c>
      <c r="BX296" s="20" t="str">
        <f t="shared" si="307"/>
        <v>ATENDE</v>
      </c>
      <c r="BY296" s="24" t="str">
        <f t="shared" si="356"/>
        <v>P6</v>
      </c>
      <c r="BZ296" s="25">
        <f t="shared" si="308"/>
        <v>1.0966666666666667</v>
      </c>
      <c r="CA296" s="24">
        <v>6.29</v>
      </c>
      <c r="CB296" s="24">
        <v>4.91</v>
      </c>
      <c r="CC296" s="20">
        <f>IF(BY296="-","-",_xlfn.XLOOKUP(BY296,ABNT5101!$B$4:$B$9,ABNT5101!$C$4:$C$9))</f>
        <v>3</v>
      </c>
      <c r="CD296" s="24">
        <f>IF(BY296="-","-",_xlfn.XLOOKUP(BY296,ABNT5101!$B$4:$B$9,ABNT5101!$D$4:$D$9))</f>
        <v>0.6</v>
      </c>
      <c r="CE296" s="20" t="str">
        <f t="shared" si="309"/>
        <v>ATENDE</v>
      </c>
      <c r="CF296" s="20" t="str">
        <f t="shared" si="310"/>
        <v>ATENDE</v>
      </c>
      <c r="CG296" s="20" t="str">
        <f t="shared" si="311"/>
        <v>ATENDE</v>
      </c>
      <c r="CH296" s="26" t="str">
        <f>_xlfn.XLOOKUP(CI296,'Banco de dados'!$B:$B,'Banco de dados'!$D:$D)</f>
        <v>LEDSTAR</v>
      </c>
      <c r="CI296" s="27" t="s">
        <v>268</v>
      </c>
      <c r="CJ296" s="26" t="str">
        <f>_xlfn.XLOOKUP(CI296,'Banco de dados'!$B:$B,'Banco de dados'!$E:$E)</f>
        <v>LUM LED SL VT 9.1 28W</v>
      </c>
      <c r="CK296" s="26"/>
      <c r="CL296" s="26" t="e">
        <f>IF(CK296="-","-",_xlfn.XLOOKUP(CK296,'Banco de dados'!$B:$B,'Banco de dados'!$E:$E))</f>
        <v>#N/A</v>
      </c>
      <c r="CM296" s="28">
        <f t="shared" si="312"/>
        <v>1</v>
      </c>
      <c r="CN296" s="26">
        <f>_xlfn.XLOOKUP(CI296,'Banco de dados'!$B:$B,'Banco de dados'!$H:$H)</f>
        <v>28</v>
      </c>
      <c r="CO296" s="26" t="e">
        <f t="array" aca="1" ref="CO296" ca="1">_xludf.XLOOKUP(CK296,'Banco de dados'!$B:$B,'Banco de dados'!$H:$H)</f>
        <v>#NAME?</v>
      </c>
      <c r="CP296" s="51" t="e">
        <f t="array" aca="1" ref="CP296" ca="1">_xludf.XLOOKUP(CI296,'Banco de dados'!$B:$B,'Banco de dados'!$F:$F)</f>
        <v>#NAME?</v>
      </c>
      <c r="CQ296" s="26" t="e">
        <f t="array" aca="1" ref="CQ296" ca="1">_xludf.XLOOKUP(CK296,'Banco de dados'!$B:$B,'Banco de dados'!$F:$F)</f>
        <v>#NAME?</v>
      </c>
      <c r="CR296" s="27">
        <v>0</v>
      </c>
      <c r="CS296" s="27">
        <v>0</v>
      </c>
      <c r="CT296" s="26" t="str">
        <f>IF(AG296=0.5,"Suporte",IF(AND(AG296&gt;='Braços de IP'!$B$9,AG296&lt;='Braços de IP'!$D$9),'Braços de IP'!$E$9,IF(AND(AG296&gt;='Braços de IP'!$B$10,AG296&lt;='Braços de IP'!$D$10),'Braços de IP'!$E$10,IF(AND(AG296&gt;='Braços de IP'!$B$11,AG296&lt;='Braços de IP'!$D$11),'Braços de IP'!$E$11,IF(AND(AG296&gt;='Braços de IP'!$B$12,AG296&lt;='Braços de IP'!$D$12),'Braços de IP'!$E$12,IF(AND(AG296&gt;='Braços de IP'!$B$13,AG296&lt;='Braços de IP'!$D$13),'Braços de IP'!$E$13,IF(AND(AG296&gt;='Braços de IP'!$B$14,AG296&lt;='Braços de IP'!$D$14),'Braços de IP'!$E$14,"ERRO")))))))</f>
        <v>Médio II</v>
      </c>
      <c r="CU296" s="27"/>
      <c r="CV296" s="26" t="str">
        <f>IF($CU296="","",VLOOKUP($CU296,'Braços de IP'!$E$9:$I$15,2,0))</f>
        <v/>
      </c>
      <c r="CW296" s="29" t="str">
        <f>IF($CU296="","",VLOOKUP($CU296,'Braços de IP'!$E$9:$I$15,5,0))</f>
        <v/>
      </c>
      <c r="CX296" s="26"/>
      <c r="CY296" s="26"/>
      <c r="CZ296" s="26"/>
      <c r="DA296" s="26"/>
      <c r="DB296" s="26"/>
      <c r="DC296" s="26"/>
      <c r="DD296" s="30">
        <f t="shared" si="313"/>
        <v>28</v>
      </c>
      <c r="DE296" s="31">
        <f t="shared" si="314"/>
        <v>96</v>
      </c>
      <c r="DF296" s="30">
        <f t="shared" si="315"/>
        <v>124</v>
      </c>
      <c r="DG296" s="32">
        <f t="shared" si="316"/>
        <v>0.70833333333333326</v>
      </c>
      <c r="DH296" s="33" t="s">
        <v>143</v>
      </c>
      <c r="DI296" s="34"/>
      <c r="DJ296" s="35"/>
      <c r="DK296" s="16" t="s">
        <v>144</v>
      </c>
      <c r="DL296" s="16"/>
      <c r="DN296" s="36" t="e">
        <f t="shared" si="357"/>
        <v>#VALUE!</v>
      </c>
      <c r="DP296" s="1" t="s">
        <v>472</v>
      </c>
      <c r="DQ296" s="1" t="s">
        <v>473</v>
      </c>
      <c r="DR296" s="1" t="s">
        <v>474</v>
      </c>
    </row>
    <row r="297" spans="1:122" ht="15.75" customHeight="1" x14ac:dyDescent="0.25">
      <c r="B297" s="16">
        <v>2</v>
      </c>
      <c r="C297" s="16" t="s">
        <v>146</v>
      </c>
      <c r="D297" s="16" t="s">
        <v>475</v>
      </c>
      <c r="E297" s="16">
        <v>-8.0688899999999997</v>
      </c>
      <c r="F297" s="16">
        <v>-34.916763000000003</v>
      </c>
      <c r="G297" s="16" t="s">
        <v>160</v>
      </c>
      <c r="H297" s="17" t="s">
        <v>136</v>
      </c>
      <c r="I297" s="16" t="s">
        <v>135</v>
      </c>
      <c r="J297" s="17" t="s">
        <v>137</v>
      </c>
      <c r="K297" s="18">
        <v>96</v>
      </c>
      <c r="L297" s="17" t="s">
        <v>138</v>
      </c>
      <c r="M297" s="17">
        <v>0</v>
      </c>
      <c r="N297" s="16">
        <f t="shared" si="352"/>
        <v>192</v>
      </c>
      <c r="O297" s="17">
        <v>1</v>
      </c>
      <c r="P297" s="17">
        <v>1.63</v>
      </c>
      <c r="Q297" s="17">
        <v>3.46</v>
      </c>
      <c r="R297" s="16"/>
      <c r="S297" s="16"/>
      <c r="T297" s="16">
        <v>0</v>
      </c>
      <c r="U297" s="17">
        <v>1.74</v>
      </c>
      <c r="V297" s="17">
        <v>0</v>
      </c>
      <c r="W297" s="17">
        <v>0</v>
      </c>
      <c r="X297" s="17">
        <v>0</v>
      </c>
      <c r="Y297" s="17">
        <v>1.93</v>
      </c>
      <c r="Z297" s="17">
        <v>0</v>
      </c>
      <c r="AA297" s="17" t="s">
        <v>139</v>
      </c>
      <c r="AB297" s="17" t="s">
        <v>140</v>
      </c>
      <c r="AC297" s="17">
        <v>17.7</v>
      </c>
      <c r="AD297" s="17">
        <v>6.84</v>
      </c>
      <c r="AE297" s="17">
        <v>1</v>
      </c>
      <c r="AF297" s="17">
        <v>0.5</v>
      </c>
      <c r="AG297" s="17">
        <v>2.2599999999999998</v>
      </c>
      <c r="AH297" s="17">
        <f t="shared" si="353"/>
        <v>1.7599999999999998</v>
      </c>
      <c r="AI297" s="17" t="s">
        <v>136</v>
      </c>
      <c r="AJ297" s="17" t="s">
        <v>136</v>
      </c>
      <c r="AK297" s="17" t="s">
        <v>141</v>
      </c>
      <c r="AL297" s="17">
        <f t="shared" si="354"/>
        <v>2</v>
      </c>
      <c r="AM297" s="17">
        <v>0</v>
      </c>
      <c r="AN297" s="17"/>
      <c r="AO297" s="17">
        <v>0</v>
      </c>
      <c r="AP297" s="17">
        <v>0</v>
      </c>
      <c r="AQ297" s="17">
        <v>0</v>
      </c>
      <c r="AR297" s="17" t="s">
        <v>136</v>
      </c>
      <c r="AS297" s="19">
        <f t="shared" si="295"/>
        <v>0</v>
      </c>
      <c r="AT297" s="19"/>
      <c r="AU297" s="19">
        <f>VLOOKUP(G297,ABNT5101!$I$3:$J$9,2)</f>
        <v>10</v>
      </c>
      <c r="AV297" s="19">
        <f>VLOOKUP(G297,ABNT5101!$I$3:$M$9,5)</f>
        <v>0.18</v>
      </c>
      <c r="AW297" s="17" t="str">
        <f>_xlfn.XLOOKUP(G297,ABNT5101!I:I,ABNT5101!L:L)</f>
        <v>-</v>
      </c>
      <c r="AX297" s="17">
        <f>_xlfn.XLOOKUP(G297,ABNT5101!$I:$I,ABNT5101!M:M)</f>
        <v>0.18</v>
      </c>
      <c r="AY297" s="17" t="str">
        <f>_xlfn.XLOOKUP(G297,ABNT5101!$I:$I,ABNT5101!N:N)</f>
        <v>-</v>
      </c>
      <c r="AZ297" s="17">
        <f>_xlfn.XLOOKUP(G297,ABNT5101!$I:$I,ABNT5101!O:O)</f>
        <v>16</v>
      </c>
      <c r="BA297" s="20" t="str">
        <f t="shared" si="296"/>
        <v>ATENDE</v>
      </c>
      <c r="BB297" s="21">
        <f t="shared" ref="BB297:BC297" si="361">BE297/AU297-1</f>
        <v>0.21700000000000008</v>
      </c>
      <c r="BC297" s="21">
        <f t="shared" si="361"/>
        <v>3.3888888888888893</v>
      </c>
      <c r="BD297" s="21" t="str">
        <f t="shared" si="298"/>
        <v>-</v>
      </c>
      <c r="BE297" s="22">
        <v>12.17</v>
      </c>
      <c r="BF297" s="22">
        <v>0.79</v>
      </c>
      <c r="BG297" s="22"/>
      <c r="BH297" s="22"/>
      <c r="BI297" s="23"/>
      <c r="BJ297" s="22"/>
      <c r="BK297" s="20" t="str">
        <f t="shared" si="299"/>
        <v>ATENDE</v>
      </c>
      <c r="BL297" s="20" t="str">
        <f t="shared" si="300"/>
        <v>ATENDE</v>
      </c>
      <c r="BM297" s="20" t="str">
        <f t="shared" si="301"/>
        <v>ATENDE</v>
      </c>
      <c r="BN297" s="20" t="str">
        <f t="shared" si="302"/>
        <v>ATENDE</v>
      </c>
      <c r="BO297" s="24" t="str">
        <f t="shared" si="303"/>
        <v>C4</v>
      </c>
      <c r="BP297" s="24" t="str">
        <f t="shared" si="80"/>
        <v>P6</v>
      </c>
      <c r="BQ297" s="25">
        <f t="shared" si="304"/>
        <v>3.1900000000000004</v>
      </c>
      <c r="BR297" s="22">
        <v>12.57</v>
      </c>
      <c r="BS297" s="22">
        <v>10.78</v>
      </c>
      <c r="BT297" s="24">
        <f>IF(BP297="-","-",_xlfn.XLOOKUP(BP297,ABNT5101!$B$4:$B$9,ABNT5101!$C$4:$C$9))</f>
        <v>3</v>
      </c>
      <c r="BU297" s="24">
        <f>IF(BP297="-","-",_xlfn.XLOOKUP(BP297,ABNT5101!$B$4:$B$9,ABNT5101!$D$4:$D$9))</f>
        <v>0.6</v>
      </c>
      <c r="BV297" s="20" t="str">
        <f t="shared" si="305"/>
        <v>ATENDE</v>
      </c>
      <c r="BW297" s="20" t="str">
        <f t="shared" si="306"/>
        <v>ATENDE</v>
      </c>
      <c r="BX297" s="20" t="str">
        <f t="shared" si="307"/>
        <v>ATENDE</v>
      </c>
      <c r="BY297" s="24" t="str">
        <f t="shared" si="356"/>
        <v>P6</v>
      </c>
      <c r="BZ297" s="25">
        <f t="shared" si="308"/>
        <v>0.46666666666666679</v>
      </c>
      <c r="CA297" s="24">
        <v>4.4000000000000004</v>
      </c>
      <c r="CB297" s="24">
        <v>3.35</v>
      </c>
      <c r="CC297" s="20">
        <f>IF(BY297="-","-",_xlfn.XLOOKUP(BY297,ABNT5101!$B$4:$B$9,ABNT5101!$C$4:$C$9))</f>
        <v>3</v>
      </c>
      <c r="CD297" s="24">
        <f>IF(BY297="-","-",_xlfn.XLOOKUP(BY297,ABNT5101!$B$4:$B$9,ABNT5101!$D$4:$D$9))</f>
        <v>0.6</v>
      </c>
      <c r="CE297" s="20" t="str">
        <f t="shared" si="309"/>
        <v>ATENDE</v>
      </c>
      <c r="CF297" s="20" t="str">
        <f t="shared" si="310"/>
        <v>ATENDE</v>
      </c>
      <c r="CG297" s="20" t="str">
        <f t="shared" si="311"/>
        <v>ATENDE</v>
      </c>
      <c r="CH297" s="26" t="str">
        <f>_xlfn.XLOOKUP(CI297,'Banco de dados'!$B:$B,'Banco de dados'!$D:$D)</f>
        <v>SX LIGHTING</v>
      </c>
      <c r="CI297" s="27" t="s">
        <v>271</v>
      </c>
      <c r="CJ297" s="26" t="str">
        <f>_xlfn.XLOOKUP(CI297,'Banco de dados'!$B:$B,'Banco de dados'!$E:$E)</f>
        <v>SXINEVO020K50L12CZF7PHF</v>
      </c>
      <c r="CK297" s="26"/>
      <c r="CL297" s="26" t="e">
        <f>IF(CK297="-","-",_xlfn.XLOOKUP(CK297,'Banco de dados'!$B:$B,'Banco de dados'!$E:$E))</f>
        <v>#N/A</v>
      </c>
      <c r="CM297" s="28">
        <f t="shared" si="312"/>
        <v>1</v>
      </c>
      <c r="CN297" s="26">
        <f>_xlfn.XLOOKUP(CI297,'Banco de dados'!$B:$B,'Banco de dados'!$H:$H)</f>
        <v>22.5</v>
      </c>
      <c r="CO297" s="26" t="e">
        <f t="array" aca="1" ref="CO297" ca="1">_xludf.XLOOKUP(CK297,'Banco de dados'!$B:$B,'Banco de dados'!$H:$H)</f>
        <v>#NAME?</v>
      </c>
      <c r="CP297" s="51" t="e">
        <f t="array" aca="1" ref="CP297" ca="1">_xludf.XLOOKUP(CI297,'Banco de dados'!$B:$B,'Banco de dados'!$F:$F)</f>
        <v>#NAME?</v>
      </c>
      <c r="CQ297" s="26" t="e">
        <f t="array" aca="1" ref="CQ297" ca="1">_xludf.XLOOKUP(CK297,'Banco de dados'!$B:$B,'Banco de dados'!$F:$F)</f>
        <v>#NAME?</v>
      </c>
      <c r="CR297" s="27">
        <v>0</v>
      </c>
      <c r="CS297" s="27">
        <v>0</v>
      </c>
      <c r="CT297" s="26" t="str">
        <f>IF(AG297=0.5,"Suporte",IF(AND(AG297&gt;='Braços de IP'!$B$9,AG297&lt;='Braços de IP'!$D$9),'Braços de IP'!$E$9,IF(AND(AG297&gt;='Braços de IP'!$B$10,AG297&lt;='Braços de IP'!$D$10),'Braços de IP'!$E$10,IF(AND(AG297&gt;='Braços de IP'!$B$11,AG297&lt;='Braços de IP'!$D$11),'Braços de IP'!$E$11,IF(AND(AG297&gt;='Braços de IP'!$B$12,AG297&lt;='Braços de IP'!$D$12),'Braços de IP'!$E$12,IF(AND(AG297&gt;='Braços de IP'!$B$13,AG297&lt;='Braços de IP'!$D$13),'Braços de IP'!$E$13,IF(AND(AG297&gt;='Braços de IP'!$B$14,AG297&lt;='Braços de IP'!$D$14),'Braços de IP'!$E$14,"ERRO")))))))</f>
        <v>Médio II</v>
      </c>
      <c r="CU297" s="27"/>
      <c r="CV297" s="26" t="str">
        <f>IF($CU297="","",VLOOKUP($CU297,'Braços de IP'!$E$9:$I$15,2,0))</f>
        <v/>
      </c>
      <c r="CW297" s="29" t="str">
        <f>IF($CU297="","",VLOOKUP($CU297,'Braços de IP'!$E$9:$I$15,5,0))</f>
        <v/>
      </c>
      <c r="CX297" s="26"/>
      <c r="CY297" s="26"/>
      <c r="CZ297" s="26"/>
      <c r="DA297" s="26"/>
      <c r="DB297" s="26"/>
      <c r="DC297" s="26"/>
      <c r="DD297" s="30">
        <f t="shared" si="313"/>
        <v>22.5</v>
      </c>
      <c r="DE297" s="31">
        <f t="shared" si="314"/>
        <v>96</v>
      </c>
      <c r="DF297" s="30">
        <f t="shared" si="315"/>
        <v>118.5</v>
      </c>
      <c r="DG297" s="32">
        <f t="shared" si="316"/>
        <v>0.765625</v>
      </c>
      <c r="DH297" s="33" t="s">
        <v>143</v>
      </c>
      <c r="DI297" s="34"/>
      <c r="DJ297" s="35"/>
      <c r="DK297" s="16" t="s">
        <v>144</v>
      </c>
      <c r="DL297" s="16"/>
      <c r="DN297" s="36" t="e">
        <f t="shared" si="357"/>
        <v>#VALUE!</v>
      </c>
      <c r="DP297" s="1" t="s">
        <v>472</v>
      </c>
      <c r="DQ297" s="1" t="s">
        <v>473</v>
      </c>
      <c r="DR297" s="1" t="s">
        <v>474</v>
      </c>
    </row>
    <row r="298" spans="1:122" ht="15.75" customHeight="1" x14ac:dyDescent="0.25">
      <c r="A298" s="61" t="s">
        <v>476</v>
      </c>
      <c r="B298" s="16">
        <v>2</v>
      </c>
      <c r="C298" s="16" t="s">
        <v>146</v>
      </c>
      <c r="D298" s="16" t="s">
        <v>475</v>
      </c>
      <c r="E298" s="16">
        <v>-8.0688899999999997</v>
      </c>
      <c r="F298" s="16">
        <v>-34.916763000000003</v>
      </c>
      <c r="G298" s="16" t="s">
        <v>160</v>
      </c>
      <c r="H298" s="17" t="s">
        <v>136</v>
      </c>
      <c r="I298" s="16" t="s">
        <v>135</v>
      </c>
      <c r="J298" s="17" t="s">
        <v>137</v>
      </c>
      <c r="K298" s="18">
        <v>96</v>
      </c>
      <c r="L298" s="17" t="s">
        <v>138</v>
      </c>
      <c r="M298" s="17">
        <v>0</v>
      </c>
      <c r="N298" s="16">
        <f t="shared" si="352"/>
        <v>192</v>
      </c>
      <c r="O298" s="17">
        <v>1</v>
      </c>
      <c r="P298" s="17">
        <v>1.63</v>
      </c>
      <c r="Q298" s="17">
        <v>3.46</v>
      </c>
      <c r="R298" s="16"/>
      <c r="S298" s="16"/>
      <c r="T298" s="16">
        <v>0</v>
      </c>
      <c r="U298" s="17">
        <v>1.74</v>
      </c>
      <c r="V298" s="17">
        <v>0</v>
      </c>
      <c r="W298" s="17">
        <v>0</v>
      </c>
      <c r="X298" s="17">
        <v>0</v>
      </c>
      <c r="Y298" s="17">
        <v>1.93</v>
      </c>
      <c r="Z298" s="17">
        <v>0</v>
      </c>
      <c r="AA298" s="17" t="s">
        <v>139</v>
      </c>
      <c r="AB298" s="17" t="s">
        <v>140</v>
      </c>
      <c r="AC298" s="17">
        <v>17.7</v>
      </c>
      <c r="AD298" s="17">
        <v>6.84</v>
      </c>
      <c r="AE298" s="17">
        <v>1</v>
      </c>
      <c r="AF298" s="17">
        <v>0.5</v>
      </c>
      <c r="AG298" s="17">
        <v>2.2599999999999998</v>
      </c>
      <c r="AH298" s="17">
        <f t="shared" si="353"/>
        <v>1.7599999999999998</v>
      </c>
      <c r="AI298" s="17" t="s">
        <v>136</v>
      </c>
      <c r="AJ298" s="17" t="s">
        <v>136</v>
      </c>
      <c r="AK298" s="17" t="s">
        <v>141</v>
      </c>
      <c r="AL298" s="17">
        <f t="shared" si="354"/>
        <v>2</v>
      </c>
      <c r="AM298" s="17">
        <v>0</v>
      </c>
      <c r="AN298" s="17"/>
      <c r="AO298" s="17">
        <v>0</v>
      </c>
      <c r="AP298" s="17">
        <v>0</v>
      </c>
      <c r="AQ298" s="17">
        <v>0</v>
      </c>
      <c r="AR298" s="17" t="s">
        <v>136</v>
      </c>
      <c r="AS298" s="19">
        <f t="shared" si="295"/>
        <v>0</v>
      </c>
      <c r="AT298" s="19"/>
      <c r="AU298" s="19">
        <f>VLOOKUP(G298,ABNT5101!$I$3:$J$9,2)</f>
        <v>10</v>
      </c>
      <c r="AV298" s="19">
        <f>VLOOKUP(G298,ABNT5101!$I$3:$M$9,5)</f>
        <v>0.18</v>
      </c>
      <c r="AW298" s="17" t="str">
        <f>_xlfn.XLOOKUP(G298,ABNT5101!I:I,ABNT5101!L:L)</f>
        <v>-</v>
      </c>
      <c r="AX298" s="17">
        <f>_xlfn.XLOOKUP(G298,ABNT5101!$I:$I,ABNT5101!M:M)</f>
        <v>0.18</v>
      </c>
      <c r="AY298" s="17" t="str">
        <f>_xlfn.XLOOKUP(G298,ABNT5101!$I:$I,ABNT5101!N:N)</f>
        <v>-</v>
      </c>
      <c r="AZ298" s="17">
        <f>_xlfn.XLOOKUP(G298,ABNT5101!$I:$I,ABNT5101!O:O)</f>
        <v>16</v>
      </c>
      <c r="BA298" s="20" t="str">
        <f t="shared" si="296"/>
        <v>ATENDE</v>
      </c>
      <c r="BB298" s="21">
        <f t="shared" ref="BB298:BC298" si="362">BE298/AU298-1</f>
        <v>0.82299999999999995</v>
      </c>
      <c r="BC298" s="21">
        <f t="shared" si="362"/>
        <v>3.1111111111111116</v>
      </c>
      <c r="BD298" s="21" t="str">
        <f t="shared" si="298"/>
        <v>-</v>
      </c>
      <c r="BE298" s="22">
        <v>18.23</v>
      </c>
      <c r="BF298" s="22">
        <v>0.74</v>
      </c>
      <c r="BG298" s="22"/>
      <c r="BH298" s="22"/>
      <c r="BI298" s="23"/>
      <c r="BJ298" s="22"/>
      <c r="BK298" s="20" t="str">
        <f t="shared" si="299"/>
        <v>ATENDE</v>
      </c>
      <c r="BL298" s="20" t="str">
        <f t="shared" si="300"/>
        <v>ATENDE</v>
      </c>
      <c r="BM298" s="20" t="str">
        <f t="shared" si="301"/>
        <v>ATENDE</v>
      </c>
      <c r="BN298" s="20" t="str">
        <f t="shared" si="302"/>
        <v>ATENDE</v>
      </c>
      <c r="BO298" s="24" t="str">
        <f t="shared" si="303"/>
        <v>C4</v>
      </c>
      <c r="BP298" s="24" t="str">
        <f t="shared" si="80"/>
        <v>P6</v>
      </c>
      <c r="BQ298" s="25">
        <f t="shared" si="304"/>
        <v>5.3033333333333337</v>
      </c>
      <c r="BR298" s="22">
        <v>18.91</v>
      </c>
      <c r="BS298" s="22">
        <v>16.11</v>
      </c>
      <c r="BT298" s="24">
        <f>IF(BP298="-","-",_xlfn.XLOOKUP(BP298,ABNT5101!$B$4:$B$9,ABNT5101!$C$4:$C$9))</f>
        <v>3</v>
      </c>
      <c r="BU298" s="24">
        <f>IF(BP298="-","-",_xlfn.XLOOKUP(BP298,ABNT5101!$B$4:$B$9,ABNT5101!$D$4:$D$9))</f>
        <v>0.6</v>
      </c>
      <c r="BV298" s="20" t="str">
        <f t="shared" si="305"/>
        <v>ATENDE</v>
      </c>
      <c r="BW298" s="20" t="str">
        <f t="shared" si="306"/>
        <v>ATENDE</v>
      </c>
      <c r="BX298" s="20" t="str">
        <f t="shared" si="307"/>
        <v>ATENDE</v>
      </c>
      <c r="BY298" s="24" t="str">
        <f t="shared" si="356"/>
        <v>P6</v>
      </c>
      <c r="BZ298" s="25">
        <f t="shared" si="308"/>
        <v>1.3900000000000001</v>
      </c>
      <c r="CA298" s="24">
        <v>7.17</v>
      </c>
      <c r="CB298" s="24">
        <v>5.86</v>
      </c>
      <c r="CC298" s="20">
        <f>IF(BY298="-","-",_xlfn.XLOOKUP(BY298,ABNT5101!$B$4:$B$9,ABNT5101!$C$4:$C$9))</f>
        <v>3</v>
      </c>
      <c r="CD298" s="24">
        <f>IF(BY298="-","-",_xlfn.XLOOKUP(BY298,ABNT5101!$B$4:$B$9,ABNT5101!$D$4:$D$9))</f>
        <v>0.6</v>
      </c>
      <c r="CE298" s="20" t="str">
        <f t="shared" si="309"/>
        <v>ATENDE</v>
      </c>
      <c r="CF298" s="20" t="str">
        <f t="shared" si="310"/>
        <v>ATENDE</v>
      </c>
      <c r="CG298" s="20" t="str">
        <f t="shared" si="311"/>
        <v>ATENDE</v>
      </c>
      <c r="CH298" s="26" t="str">
        <f>_xlfn.XLOOKUP(CI298,'Banco de dados'!$B:$B,'Banco de dados'!$D:$D)</f>
        <v>TECNOWATT</v>
      </c>
      <c r="CI298" s="27" t="s">
        <v>477</v>
      </c>
      <c r="CJ298" s="26" t="str">
        <f>_xlfn.XLOOKUP(CI298,'Banco de dados'!$B:$B,'Banco de dados'!$E:$E)</f>
        <v>SIGSAGPTLRRSSNDL_30W_38IBBRS
1-10C1MUN6.5</v>
      </c>
      <c r="CK298" s="26"/>
      <c r="CL298" s="26" t="e">
        <f>IF(CK298="-","-",_xlfn.XLOOKUP(CK298,'Banco de dados'!$B:$B,'Banco de dados'!$E:$E))</f>
        <v>#N/A</v>
      </c>
      <c r="CM298" s="28">
        <f t="shared" si="312"/>
        <v>1</v>
      </c>
      <c r="CN298" s="26">
        <f>_xlfn.XLOOKUP(CI298,'Banco de dados'!$B:$B,'Banco de dados'!$H:$H)</f>
        <v>30</v>
      </c>
      <c r="CO298" s="26" t="e">
        <f t="array" aca="1" ref="CO298" ca="1">_xludf.XLOOKUP(CK298,'Banco de dados'!$B:$B,'Banco de dados'!$H:$H)</f>
        <v>#NAME?</v>
      </c>
      <c r="CP298" s="51" t="e">
        <f t="array" aca="1" ref="CP298" ca="1">_xludf.XLOOKUP(CI298,'Banco de dados'!$B:$B,'Banco de dados'!$F:$F)</f>
        <v>#NAME?</v>
      </c>
      <c r="CQ298" s="26" t="e">
        <f t="array" aca="1" ref="CQ298" ca="1">_xludf.XLOOKUP(CK298,'Banco de dados'!$B:$B,'Banco de dados'!$F:$F)</f>
        <v>#NAME?</v>
      </c>
      <c r="CR298" s="27">
        <v>0</v>
      </c>
      <c r="CS298" s="27">
        <v>0</v>
      </c>
      <c r="CT298" s="26" t="str">
        <f>IF(AG298=0.5,"Suporte",IF(AND(AG298&gt;='Braços de IP'!$B$9,AG298&lt;='Braços de IP'!$D$9),'Braços de IP'!$E$9,IF(AND(AG298&gt;='Braços de IP'!$B$10,AG298&lt;='Braços de IP'!$D$10),'Braços de IP'!$E$10,IF(AND(AG298&gt;='Braços de IP'!$B$11,AG298&lt;='Braços de IP'!$D$11),'Braços de IP'!$E$11,IF(AND(AG298&gt;='Braços de IP'!$B$12,AG298&lt;='Braços de IP'!$D$12),'Braços de IP'!$E$12,IF(AND(AG298&gt;='Braços de IP'!$B$13,AG298&lt;='Braços de IP'!$D$13),'Braços de IP'!$E$13,IF(AND(AG298&gt;='Braços de IP'!$B$14,AG298&lt;='Braços de IP'!$D$14),'Braços de IP'!$E$14,"ERRO")))))))</f>
        <v>Médio II</v>
      </c>
      <c r="CU298" s="27"/>
      <c r="CV298" s="26" t="str">
        <f>IF($CU298="","",VLOOKUP($CU298,'Braços de IP'!$E$9:$I$15,2,0))</f>
        <v/>
      </c>
      <c r="CW298" s="29" t="str">
        <f>IF($CU298="","",VLOOKUP($CU298,'Braços de IP'!$E$9:$I$15,5,0))</f>
        <v/>
      </c>
      <c r="CX298" s="26"/>
      <c r="CY298" s="26"/>
      <c r="CZ298" s="26"/>
      <c r="DA298" s="26"/>
      <c r="DB298" s="26"/>
      <c r="DC298" s="26"/>
      <c r="DD298" s="30">
        <f t="shared" si="313"/>
        <v>30</v>
      </c>
      <c r="DE298" s="31">
        <f t="shared" si="314"/>
        <v>96</v>
      </c>
      <c r="DF298" s="30">
        <f t="shared" si="315"/>
        <v>126</v>
      </c>
      <c r="DG298" s="32">
        <f t="shared" si="316"/>
        <v>0.6875</v>
      </c>
      <c r="DH298" s="33" t="s">
        <v>143</v>
      </c>
      <c r="DI298" s="34"/>
      <c r="DJ298" s="35"/>
      <c r="DK298" s="16" t="s">
        <v>144</v>
      </c>
      <c r="DL298" s="16"/>
      <c r="DN298" s="36" t="e">
        <f t="shared" si="357"/>
        <v>#VALUE!</v>
      </c>
      <c r="DP298" s="1" t="s">
        <v>472</v>
      </c>
      <c r="DQ298" s="1" t="s">
        <v>473</v>
      </c>
      <c r="DR298" s="1" t="s">
        <v>474</v>
      </c>
    </row>
    <row r="299" spans="1:122" ht="15.75" customHeight="1" x14ac:dyDescent="0.25">
      <c r="B299" s="16">
        <v>3</v>
      </c>
      <c r="C299" s="16" t="s">
        <v>146</v>
      </c>
      <c r="D299" s="16" t="s">
        <v>478</v>
      </c>
      <c r="E299" s="16">
        <v>-8.0719329999999996</v>
      </c>
      <c r="F299" s="16">
        <v>-34.930895999999997</v>
      </c>
      <c r="G299" s="16" t="s">
        <v>160</v>
      </c>
      <c r="H299" s="17" t="s">
        <v>136</v>
      </c>
      <c r="I299" s="16" t="s">
        <v>149</v>
      </c>
      <c r="J299" s="17" t="s">
        <v>137</v>
      </c>
      <c r="K299" s="18">
        <v>70</v>
      </c>
      <c r="L299" s="17" t="s">
        <v>138</v>
      </c>
      <c r="M299" s="17">
        <v>0</v>
      </c>
      <c r="N299" s="16">
        <f t="shared" si="352"/>
        <v>140</v>
      </c>
      <c r="O299" s="17">
        <v>2</v>
      </c>
      <c r="P299" s="17">
        <v>1.83</v>
      </c>
      <c r="Q299" s="17">
        <v>6.16</v>
      </c>
      <c r="R299" s="16"/>
      <c r="S299" s="16"/>
      <c r="T299" s="16">
        <v>0</v>
      </c>
      <c r="U299" s="17">
        <v>2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 t="s">
        <v>139</v>
      </c>
      <c r="AB299" s="17" t="s">
        <v>140</v>
      </c>
      <c r="AC299" s="17">
        <v>35</v>
      </c>
      <c r="AD299" s="17">
        <v>5.55</v>
      </c>
      <c r="AE299" s="17">
        <v>1</v>
      </c>
      <c r="AF299" s="17">
        <v>-0.6</v>
      </c>
      <c r="AG299" s="17">
        <v>2.2799999999999998</v>
      </c>
      <c r="AH299" s="17">
        <f t="shared" si="353"/>
        <v>2.88</v>
      </c>
      <c r="AI299" s="17" t="s">
        <v>136</v>
      </c>
      <c r="AJ299" s="17" t="s">
        <v>136</v>
      </c>
      <c r="AK299" s="17" t="s">
        <v>141</v>
      </c>
      <c r="AL299" s="17">
        <f t="shared" si="354"/>
        <v>2</v>
      </c>
      <c r="AM299" s="17">
        <v>0</v>
      </c>
      <c r="AN299" s="17"/>
      <c r="AO299" s="17">
        <v>0</v>
      </c>
      <c r="AP299" s="17">
        <v>0</v>
      </c>
      <c r="AQ299" s="17">
        <v>0</v>
      </c>
      <c r="AR299" s="17" t="s">
        <v>136</v>
      </c>
      <c r="AS299" s="19">
        <f t="shared" si="295"/>
        <v>0</v>
      </c>
      <c r="AT299" s="19"/>
      <c r="AU299" s="19">
        <f>VLOOKUP(G299,ABNT5101!$I$3:$J$9,2)</f>
        <v>10</v>
      </c>
      <c r="AV299" s="19">
        <f>VLOOKUP(G299,ABNT5101!$I$3:$M$9,5)</f>
        <v>0.18</v>
      </c>
      <c r="AW299" s="17" t="str">
        <f>_xlfn.XLOOKUP(G299,ABNT5101!I:I,ABNT5101!L:L)</f>
        <v>-</v>
      </c>
      <c r="AX299" s="17">
        <f>_xlfn.XLOOKUP(G299,ABNT5101!$I:$I,ABNT5101!M:M)</f>
        <v>0.18</v>
      </c>
      <c r="AY299" s="17" t="str">
        <f>_xlfn.XLOOKUP(G299,ABNT5101!$I:$I,ABNT5101!N:N)</f>
        <v>-</v>
      </c>
      <c r="AZ299" s="17">
        <f>_xlfn.XLOOKUP(G299,ABNT5101!$I:$I,ABNT5101!O:O)</f>
        <v>16</v>
      </c>
      <c r="BA299" s="20" t="str">
        <f t="shared" si="296"/>
        <v>ATENDE</v>
      </c>
      <c r="BB299" s="21">
        <f t="shared" ref="BB299:BC299" si="363">BE299/AU299-1</f>
        <v>0.52600000000000002</v>
      </c>
      <c r="BC299" s="21">
        <f t="shared" si="363"/>
        <v>-5.5555555555555469E-2</v>
      </c>
      <c r="BD299" s="21" t="str">
        <f t="shared" si="298"/>
        <v>-</v>
      </c>
      <c r="BE299" s="22">
        <v>15.26</v>
      </c>
      <c r="BF299" s="22">
        <v>0.17</v>
      </c>
      <c r="BG299" s="22"/>
      <c r="BH299" s="22"/>
      <c r="BI299" s="23"/>
      <c r="BJ299" s="22"/>
      <c r="BK299" s="20" t="str">
        <f t="shared" si="299"/>
        <v>ATENDE</v>
      </c>
      <c r="BL299" s="20" t="str">
        <f t="shared" si="300"/>
        <v>ATENDE</v>
      </c>
      <c r="BM299" s="20" t="str">
        <f t="shared" si="301"/>
        <v>ATENDIMENTO LIMIAR</v>
      </c>
      <c r="BN299" s="20" t="str">
        <f t="shared" si="302"/>
        <v>ATENDE</v>
      </c>
      <c r="BO299" s="24" t="str">
        <f t="shared" si="303"/>
        <v>C4</v>
      </c>
      <c r="BP299" s="24" t="str">
        <f t="shared" si="80"/>
        <v>P5</v>
      </c>
      <c r="BQ299" s="25">
        <f t="shared" si="304"/>
        <v>1.5680000000000001</v>
      </c>
      <c r="BR299" s="22">
        <v>12.84</v>
      </c>
      <c r="BS299" s="22">
        <v>3.36</v>
      </c>
      <c r="BT299" s="24">
        <f>IF(BP299="-","-",_xlfn.XLOOKUP(BP299,ABNT5101!$B$4:$B$9,ABNT5101!$C$4:$C$9))</f>
        <v>5</v>
      </c>
      <c r="BU299" s="24">
        <f>IF(BP299="-","-",_xlfn.XLOOKUP(BP299,ABNT5101!$B$4:$B$9,ABNT5101!$D$4:$D$9))</f>
        <v>1</v>
      </c>
      <c r="BV299" s="20" t="str">
        <f t="shared" si="305"/>
        <v>ATENDE</v>
      </c>
      <c r="BW299" s="20" t="str">
        <f t="shared" si="306"/>
        <v>ATENDE</v>
      </c>
      <c r="BX299" s="20" t="str">
        <f t="shared" si="307"/>
        <v>ATENDE</v>
      </c>
      <c r="BY299" s="24" t="str">
        <f t="shared" si="356"/>
        <v>P5</v>
      </c>
      <c r="BZ299" s="25">
        <f t="shared" si="308"/>
        <v>0.36999999999999988</v>
      </c>
      <c r="CA299" s="24">
        <v>6.85</v>
      </c>
      <c r="CB299" s="24">
        <v>1.51</v>
      </c>
      <c r="CC299" s="20">
        <f>IF(BY299="-","-",_xlfn.XLOOKUP(BY299,ABNT5101!$B$4:$B$9,ABNT5101!$C$4:$C$9))</f>
        <v>5</v>
      </c>
      <c r="CD299" s="24">
        <f>IF(BY299="-","-",_xlfn.XLOOKUP(BY299,ABNT5101!$B$4:$B$9,ABNT5101!$D$4:$D$9))</f>
        <v>1</v>
      </c>
      <c r="CE299" s="20" t="str">
        <f t="shared" si="309"/>
        <v>ATENDE</v>
      </c>
      <c r="CF299" s="20" t="str">
        <f t="shared" si="310"/>
        <v>ATENDE</v>
      </c>
      <c r="CG299" s="20" t="str">
        <f t="shared" si="311"/>
        <v>ATENDE</v>
      </c>
      <c r="CH299" s="26" t="str">
        <f>_xlfn.XLOOKUP(CI299,'Banco de dados'!$B:$B,'Banco de dados'!$D:$D)</f>
        <v>LEDSTAR</v>
      </c>
      <c r="CI299" s="47" t="str">
        <f>'Banco de dados'!B8</f>
        <v xml:space="preserve"> SL VT 9.1 52W</v>
      </c>
      <c r="CJ299" s="26" t="str">
        <f>_xlfn.XLOOKUP(CI299,'Banco de dados'!$B:$B,'Banco de dados'!$E:$E)</f>
        <v>LUM LED SL VT 9.1 52W</v>
      </c>
      <c r="CK299" s="26"/>
      <c r="CL299" s="26" t="e">
        <f>IF(CK299="-","-",_xlfn.XLOOKUP(CK299,'Banco de dados'!$B:$B,'Banco de dados'!$E:$E))</f>
        <v>#N/A</v>
      </c>
      <c r="CM299" s="28">
        <f t="shared" si="312"/>
        <v>1</v>
      </c>
      <c r="CN299" s="26">
        <f>_xlfn.XLOOKUP(CI299,'Banco de dados'!$B:$B,'Banco de dados'!$H:$H)</f>
        <v>52</v>
      </c>
      <c r="CO299" s="26" t="e">
        <f t="array" aca="1" ref="CO299" ca="1">_xludf.XLOOKUP(CK299,'Banco de dados'!$B:$B,'Banco de dados'!$H:$H)</f>
        <v>#NAME?</v>
      </c>
      <c r="CP299" s="51" t="e">
        <f t="array" aca="1" ref="CP299" ca="1">_xludf.XLOOKUP(CI299,'Banco de dados'!$B:$B,'Banco de dados'!$F:$F)</f>
        <v>#NAME?</v>
      </c>
      <c r="CQ299" s="26" t="e">
        <f t="array" aca="1" ref="CQ299" ca="1">_xludf.XLOOKUP(CK299,'Banco de dados'!$B:$B,'Banco de dados'!$F:$F)</f>
        <v>#NAME?</v>
      </c>
      <c r="CR299" s="27">
        <v>0</v>
      </c>
      <c r="CS299" s="27"/>
      <c r="CT299" s="26" t="str">
        <f>IF(AG299=0.5,"Suporte",IF(AND(AG299&gt;='Braços de IP'!$B$9,AG299&lt;='Braços de IP'!$D$9),'Braços de IP'!$E$9,IF(AND(AG299&gt;='Braços de IP'!$B$10,AG299&lt;='Braços de IP'!$D$10),'Braços de IP'!$E$10,IF(AND(AG299&gt;='Braços de IP'!$B$11,AG299&lt;='Braços de IP'!$D$11),'Braços de IP'!$E$11,IF(AND(AG299&gt;='Braços de IP'!$B$12,AG299&lt;='Braços de IP'!$D$12),'Braços de IP'!$E$12,IF(AND(AG299&gt;='Braços de IP'!$B$13,AG299&lt;='Braços de IP'!$D$13),'Braços de IP'!$E$13,IF(AND(AG299&gt;='Braços de IP'!$B$14,AG299&lt;='Braços de IP'!$D$14),'Braços de IP'!$E$14,"ERRO")))))))</f>
        <v>Médio II</v>
      </c>
      <c r="CU299" s="27"/>
      <c r="CV299" s="26" t="str">
        <f>IF($CU299="","",VLOOKUP($CU299,'Braços de IP'!$E$9:$I$15,2,0))</f>
        <v/>
      </c>
      <c r="CW299" s="29" t="str">
        <f>IF($CU299="","",VLOOKUP($CU299,'Braços de IP'!$E$9:$I$15,5,0))</f>
        <v/>
      </c>
      <c r="CX299" s="26"/>
      <c r="CY299" s="26"/>
      <c r="CZ299" s="26"/>
      <c r="DA299" s="26"/>
      <c r="DB299" s="26"/>
      <c r="DC299" s="26"/>
      <c r="DD299" s="30">
        <f t="shared" si="313"/>
        <v>52</v>
      </c>
      <c r="DE299" s="31">
        <f t="shared" si="314"/>
        <v>70</v>
      </c>
      <c r="DF299" s="30">
        <f t="shared" si="315"/>
        <v>122</v>
      </c>
      <c r="DG299" s="32">
        <f t="shared" si="316"/>
        <v>0.25714285714285712</v>
      </c>
      <c r="DH299" s="33" t="s">
        <v>143</v>
      </c>
      <c r="DI299" s="34"/>
      <c r="DJ299" s="35"/>
      <c r="DK299" s="16" t="s">
        <v>144</v>
      </c>
      <c r="DL299" s="16"/>
      <c r="DN299" s="36" t="e">
        <f t="shared" si="357"/>
        <v>#VALUE!</v>
      </c>
      <c r="DP299" s="1" t="s">
        <v>472</v>
      </c>
      <c r="DQ299" s="1" t="s">
        <v>473</v>
      </c>
      <c r="DR299" s="1" t="s">
        <v>474</v>
      </c>
    </row>
    <row r="300" spans="1:122" ht="15.75" customHeight="1" x14ac:dyDescent="0.25">
      <c r="B300" s="16">
        <v>3</v>
      </c>
      <c r="C300" s="16" t="s">
        <v>146</v>
      </c>
      <c r="D300" s="16" t="s">
        <v>478</v>
      </c>
      <c r="E300" s="16">
        <v>-8.0719329999999996</v>
      </c>
      <c r="F300" s="16">
        <v>-34.930895999999997</v>
      </c>
      <c r="G300" s="16" t="s">
        <v>160</v>
      </c>
      <c r="H300" s="17" t="s">
        <v>136</v>
      </c>
      <c r="I300" s="16" t="s">
        <v>149</v>
      </c>
      <c r="J300" s="17" t="s">
        <v>137</v>
      </c>
      <c r="K300" s="18">
        <v>70</v>
      </c>
      <c r="L300" s="17" t="s">
        <v>138</v>
      </c>
      <c r="M300" s="17">
        <v>0</v>
      </c>
      <c r="N300" s="16">
        <f t="shared" si="352"/>
        <v>140</v>
      </c>
      <c r="O300" s="17">
        <v>2</v>
      </c>
      <c r="P300" s="17">
        <v>1.83</v>
      </c>
      <c r="Q300" s="17">
        <v>6.16</v>
      </c>
      <c r="R300" s="16"/>
      <c r="S300" s="16"/>
      <c r="T300" s="16">
        <v>0</v>
      </c>
      <c r="U300" s="17">
        <v>2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 t="s">
        <v>139</v>
      </c>
      <c r="AB300" s="17" t="s">
        <v>140</v>
      </c>
      <c r="AC300" s="17">
        <v>35</v>
      </c>
      <c r="AD300" s="17">
        <v>5.55</v>
      </c>
      <c r="AE300" s="17">
        <v>1</v>
      </c>
      <c r="AF300" s="17">
        <v>-0.6</v>
      </c>
      <c r="AG300" s="17">
        <v>2.2799999999999998</v>
      </c>
      <c r="AH300" s="17">
        <f t="shared" si="353"/>
        <v>2.88</v>
      </c>
      <c r="AI300" s="17" t="s">
        <v>136</v>
      </c>
      <c r="AJ300" s="17" t="s">
        <v>136</v>
      </c>
      <c r="AK300" s="17" t="s">
        <v>141</v>
      </c>
      <c r="AL300" s="17">
        <f t="shared" si="354"/>
        <v>2</v>
      </c>
      <c r="AM300" s="17">
        <v>0</v>
      </c>
      <c r="AN300" s="17"/>
      <c r="AO300" s="17">
        <v>0</v>
      </c>
      <c r="AP300" s="17">
        <v>0</v>
      </c>
      <c r="AQ300" s="17">
        <v>0</v>
      </c>
      <c r="AR300" s="17" t="s">
        <v>136</v>
      </c>
      <c r="AS300" s="19">
        <f t="shared" si="295"/>
        <v>0</v>
      </c>
      <c r="AT300" s="19"/>
      <c r="AU300" s="19">
        <f>VLOOKUP(G300,ABNT5101!$I$3:$J$9,2)</f>
        <v>10</v>
      </c>
      <c r="AV300" s="19">
        <f>VLOOKUP(G300,ABNT5101!$I$3:$M$9,5)</f>
        <v>0.18</v>
      </c>
      <c r="AW300" s="17" t="str">
        <f>_xlfn.XLOOKUP(G300,ABNT5101!I:I,ABNT5101!L:L)</f>
        <v>-</v>
      </c>
      <c r="AX300" s="17">
        <f>_xlfn.XLOOKUP(G300,ABNT5101!$I:$I,ABNT5101!M:M)</f>
        <v>0.18</v>
      </c>
      <c r="AY300" s="17" t="str">
        <f>_xlfn.XLOOKUP(G300,ABNT5101!$I:$I,ABNT5101!N:N)</f>
        <v>-</v>
      </c>
      <c r="AZ300" s="17">
        <f>_xlfn.XLOOKUP(G300,ABNT5101!$I:$I,ABNT5101!O:O)</f>
        <v>16</v>
      </c>
      <c r="BA300" s="20" t="str">
        <f t="shared" si="296"/>
        <v>ATENDE</v>
      </c>
      <c r="BB300" s="21">
        <f t="shared" ref="BB300:BC300" si="364">BE300/AU300-1</f>
        <v>0.11899999999999999</v>
      </c>
      <c r="BC300" s="21">
        <f t="shared" si="364"/>
        <v>0.72222222222222232</v>
      </c>
      <c r="BD300" s="21" t="str">
        <f t="shared" si="298"/>
        <v>-</v>
      </c>
      <c r="BE300" s="22">
        <v>11.19</v>
      </c>
      <c r="BF300" s="22">
        <v>0.31</v>
      </c>
      <c r="BG300" s="22"/>
      <c r="BH300" s="22"/>
      <c r="BI300" s="23"/>
      <c r="BJ300" s="22"/>
      <c r="BK300" s="20" t="str">
        <f t="shared" si="299"/>
        <v>ATENDE</v>
      </c>
      <c r="BL300" s="20" t="str">
        <f t="shared" si="300"/>
        <v>ATENDE</v>
      </c>
      <c r="BM300" s="20" t="str">
        <f t="shared" si="301"/>
        <v>ATENDE</v>
      </c>
      <c r="BN300" s="20" t="str">
        <f t="shared" si="302"/>
        <v>ATENDE</v>
      </c>
      <c r="BO300" s="24" t="str">
        <f t="shared" si="303"/>
        <v>C4</v>
      </c>
      <c r="BP300" s="24" t="str">
        <f t="shared" si="80"/>
        <v>P5</v>
      </c>
      <c r="BQ300" s="25">
        <f t="shared" si="304"/>
        <v>0.64800000000000013</v>
      </c>
      <c r="BR300" s="22">
        <v>8.24</v>
      </c>
      <c r="BS300" s="22">
        <v>4.28</v>
      </c>
      <c r="BT300" s="24">
        <f>IF(BP300="-","-",_xlfn.XLOOKUP(BP300,ABNT5101!$B$4:$B$9,ABNT5101!$C$4:$C$9))</f>
        <v>5</v>
      </c>
      <c r="BU300" s="24">
        <f>IF(BP300="-","-",_xlfn.XLOOKUP(BP300,ABNT5101!$B$4:$B$9,ABNT5101!$D$4:$D$9))</f>
        <v>1</v>
      </c>
      <c r="BV300" s="20" t="str">
        <f t="shared" si="305"/>
        <v>ATENDE</v>
      </c>
      <c r="BW300" s="20" t="str">
        <f t="shared" si="306"/>
        <v>ATENDE</v>
      </c>
      <c r="BX300" s="20" t="str">
        <f t="shared" si="307"/>
        <v>ATENDE</v>
      </c>
      <c r="BY300" s="24" t="str">
        <f t="shared" si="356"/>
        <v>P5</v>
      </c>
      <c r="BZ300" s="25">
        <f t="shared" si="308"/>
        <v>0.51600000000000001</v>
      </c>
      <c r="CA300" s="24">
        <v>7.58</v>
      </c>
      <c r="CB300" s="24">
        <v>1.95</v>
      </c>
      <c r="CC300" s="20">
        <f>IF(BY300="-","-",_xlfn.XLOOKUP(BY300,ABNT5101!$B$4:$B$9,ABNT5101!$C$4:$C$9))</f>
        <v>5</v>
      </c>
      <c r="CD300" s="24">
        <f>IF(BY300="-","-",_xlfn.XLOOKUP(BY300,ABNT5101!$B$4:$B$9,ABNT5101!$D$4:$D$9))</f>
        <v>1</v>
      </c>
      <c r="CE300" s="20" t="str">
        <f t="shared" si="309"/>
        <v>ATENDE</v>
      </c>
      <c r="CF300" s="20" t="str">
        <f t="shared" si="310"/>
        <v>ATENDE</v>
      </c>
      <c r="CG300" s="20" t="str">
        <f t="shared" si="311"/>
        <v>ATENDE</v>
      </c>
      <c r="CH300" s="26" t="str">
        <f>_xlfn.XLOOKUP(CI300,'Banco de dados'!$B:$B,'Banco de dados'!$D:$D)</f>
        <v>SX LIGHTING</v>
      </c>
      <c r="CI300" s="27" t="str">
        <f>'Banco de dados'!B55</f>
        <v>SX-INEVO040HF</v>
      </c>
      <c r="CJ300" s="26" t="str">
        <f>_xlfn.XLOOKUP(CI300,'Banco de dados'!$B:$B,'Banco de dados'!$E:$E)</f>
        <v>SXINEVO040K50L12CZF7PHF</v>
      </c>
      <c r="CK300" s="26"/>
      <c r="CL300" s="26" t="e">
        <f>IF(CK300="-","-",_xlfn.XLOOKUP(CK300,'Banco de dados'!$B:$B,'Banco de dados'!$E:$E))</f>
        <v>#N/A</v>
      </c>
      <c r="CM300" s="28">
        <f t="shared" si="312"/>
        <v>1</v>
      </c>
      <c r="CN300" s="26">
        <f>_xlfn.XLOOKUP(CI300,'Banco de dados'!$B:$B,'Banco de dados'!$H:$H)</f>
        <v>39</v>
      </c>
      <c r="CO300" s="26" t="e">
        <f t="array" aca="1" ref="CO300" ca="1">_xludf.XLOOKUP(CK300,'Banco de dados'!$B:$B,'Banco de dados'!$H:$H)</f>
        <v>#NAME?</v>
      </c>
      <c r="CP300" s="51" t="e">
        <f t="array" aca="1" ref="CP300" ca="1">_xludf.XLOOKUP(CI300,'Banco de dados'!$B:$B,'Banco de dados'!$F:$F)</f>
        <v>#NAME?</v>
      </c>
      <c r="CQ300" s="26" t="e">
        <f t="array" aca="1" ref="CQ300" ca="1">_xludf.XLOOKUP(CK300,'Banco de dados'!$B:$B,'Banco de dados'!$F:$F)</f>
        <v>#NAME?</v>
      </c>
      <c r="CR300" s="27">
        <v>0</v>
      </c>
      <c r="CS300" s="27"/>
      <c r="CT300" s="26" t="str">
        <f>IF(AG300=0.5,"Suporte",IF(AND(AG300&gt;='Braços de IP'!$B$9,AG300&lt;='Braços de IP'!$D$9),'Braços de IP'!$E$9,IF(AND(AG300&gt;='Braços de IP'!$B$10,AG300&lt;='Braços de IP'!$D$10),'Braços de IP'!$E$10,IF(AND(AG300&gt;='Braços de IP'!$B$11,AG300&lt;='Braços de IP'!$D$11),'Braços de IP'!$E$11,IF(AND(AG300&gt;='Braços de IP'!$B$12,AG300&lt;='Braços de IP'!$D$12),'Braços de IP'!$E$12,IF(AND(AG300&gt;='Braços de IP'!$B$13,AG300&lt;='Braços de IP'!$D$13),'Braços de IP'!$E$13,IF(AND(AG300&gt;='Braços de IP'!$B$14,AG300&lt;='Braços de IP'!$D$14),'Braços de IP'!$E$14,"ERRO")))))))</f>
        <v>Médio II</v>
      </c>
      <c r="CU300" s="27" t="s">
        <v>479</v>
      </c>
      <c r="CV300" s="26">
        <f>IF($CU300="","",VLOOKUP($CU300,'Braços de IP'!$E$9:$I$15,2,0))</f>
        <v>1.2</v>
      </c>
      <c r="CW300" s="29">
        <f>IF($CU300="","",VLOOKUP($CU300,'Braços de IP'!$E$9:$I$15,5,0))</f>
        <v>6.5</v>
      </c>
      <c r="CX300" s="26"/>
      <c r="CY300" s="26"/>
      <c r="CZ300" s="26"/>
      <c r="DA300" s="26"/>
      <c r="DB300" s="26"/>
      <c r="DC300" s="26"/>
      <c r="DD300" s="30">
        <f t="shared" si="313"/>
        <v>39</v>
      </c>
      <c r="DE300" s="31">
        <f t="shared" si="314"/>
        <v>70</v>
      </c>
      <c r="DF300" s="30">
        <f t="shared" si="315"/>
        <v>109</v>
      </c>
      <c r="DG300" s="32">
        <f t="shared" si="316"/>
        <v>0.44285714285714284</v>
      </c>
      <c r="DH300" s="33" t="s">
        <v>143</v>
      </c>
      <c r="DI300" s="34"/>
      <c r="DJ300" s="35"/>
      <c r="DK300" s="16" t="s">
        <v>144</v>
      </c>
      <c r="DL300" s="16"/>
      <c r="DN300" s="36" t="e">
        <f t="shared" si="357"/>
        <v>#VALUE!</v>
      </c>
      <c r="DP300" s="1" t="s">
        <v>472</v>
      </c>
      <c r="DQ300" s="1" t="s">
        <v>473</v>
      </c>
      <c r="DR300" s="1" t="s">
        <v>474</v>
      </c>
    </row>
    <row r="301" spans="1:122" ht="15.75" customHeight="1" x14ac:dyDescent="0.25">
      <c r="B301" s="16">
        <v>3</v>
      </c>
      <c r="C301" s="16" t="s">
        <v>146</v>
      </c>
      <c r="D301" s="16" t="s">
        <v>478</v>
      </c>
      <c r="E301" s="16">
        <v>-8.0719329999999996</v>
      </c>
      <c r="F301" s="16">
        <v>-34.930895999999997</v>
      </c>
      <c r="G301" s="16" t="s">
        <v>160</v>
      </c>
      <c r="H301" s="17" t="s">
        <v>136</v>
      </c>
      <c r="I301" s="16" t="s">
        <v>149</v>
      </c>
      <c r="J301" s="17" t="s">
        <v>137</v>
      </c>
      <c r="K301" s="18">
        <v>70</v>
      </c>
      <c r="L301" s="17" t="s">
        <v>138</v>
      </c>
      <c r="M301" s="17">
        <v>0</v>
      </c>
      <c r="N301" s="16">
        <f t="shared" si="352"/>
        <v>140</v>
      </c>
      <c r="O301" s="17">
        <v>2</v>
      </c>
      <c r="P301" s="17">
        <v>1.83</v>
      </c>
      <c r="Q301" s="17">
        <v>6.16</v>
      </c>
      <c r="R301" s="16"/>
      <c r="S301" s="16"/>
      <c r="T301" s="16">
        <v>0</v>
      </c>
      <c r="U301" s="17">
        <v>2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 t="s">
        <v>139</v>
      </c>
      <c r="AB301" s="17" t="s">
        <v>140</v>
      </c>
      <c r="AC301" s="17">
        <v>35</v>
      </c>
      <c r="AD301" s="17">
        <v>5.55</v>
      </c>
      <c r="AE301" s="17">
        <v>1</v>
      </c>
      <c r="AF301" s="17">
        <v>-0.6</v>
      </c>
      <c r="AG301" s="17">
        <v>2.2799999999999998</v>
      </c>
      <c r="AH301" s="17">
        <f t="shared" si="353"/>
        <v>2.88</v>
      </c>
      <c r="AI301" s="17" t="s">
        <v>136</v>
      </c>
      <c r="AJ301" s="17" t="s">
        <v>136</v>
      </c>
      <c r="AK301" s="17" t="s">
        <v>141</v>
      </c>
      <c r="AL301" s="17">
        <f t="shared" si="354"/>
        <v>2</v>
      </c>
      <c r="AM301" s="17">
        <v>0</v>
      </c>
      <c r="AN301" s="17"/>
      <c r="AO301" s="17">
        <v>0</v>
      </c>
      <c r="AP301" s="17">
        <v>0</v>
      </c>
      <c r="AQ301" s="17">
        <v>0</v>
      </c>
      <c r="AR301" s="17" t="s">
        <v>136</v>
      </c>
      <c r="AS301" s="19">
        <f t="shared" si="295"/>
        <v>0</v>
      </c>
      <c r="AT301" s="19"/>
      <c r="AU301" s="19">
        <f>VLOOKUP(G301,ABNT5101!$I$3:$J$9,2)</f>
        <v>10</v>
      </c>
      <c r="AV301" s="19">
        <f>VLOOKUP(G301,ABNT5101!$I$3:$M$9,5)</f>
        <v>0.18</v>
      </c>
      <c r="AW301" s="17" t="str">
        <f>_xlfn.XLOOKUP(G301,ABNT5101!I:I,ABNT5101!L:L)</f>
        <v>-</v>
      </c>
      <c r="AX301" s="17">
        <f>_xlfn.XLOOKUP(G301,ABNT5101!$I:$I,ABNT5101!M:M)</f>
        <v>0.18</v>
      </c>
      <c r="AY301" s="17" t="str">
        <f>_xlfn.XLOOKUP(G301,ABNT5101!$I:$I,ABNT5101!N:N)</f>
        <v>-</v>
      </c>
      <c r="AZ301" s="17">
        <f>_xlfn.XLOOKUP(G301,ABNT5101!$I:$I,ABNT5101!O:O)</f>
        <v>16</v>
      </c>
      <c r="BA301" s="20" t="str">
        <f t="shared" si="296"/>
        <v>ATENDE</v>
      </c>
      <c r="BB301" s="21">
        <f t="shared" ref="BB301:BC301" si="365">BE301/AU301-1</f>
        <v>0.28200000000000003</v>
      </c>
      <c r="BC301" s="21">
        <f t="shared" si="365"/>
        <v>0.38888888888888884</v>
      </c>
      <c r="BD301" s="21" t="str">
        <f t="shared" si="298"/>
        <v>-</v>
      </c>
      <c r="BE301" s="22">
        <v>12.82</v>
      </c>
      <c r="BF301" s="22">
        <v>0.25</v>
      </c>
      <c r="BG301" s="22"/>
      <c r="BH301" s="22"/>
      <c r="BI301" s="23"/>
      <c r="BJ301" s="22"/>
      <c r="BK301" s="20" t="str">
        <f t="shared" si="299"/>
        <v>ATENDE</v>
      </c>
      <c r="BL301" s="20" t="str">
        <f t="shared" si="300"/>
        <v>ATENDE</v>
      </c>
      <c r="BM301" s="20" t="str">
        <f t="shared" si="301"/>
        <v>ATENDE</v>
      </c>
      <c r="BN301" s="20" t="str">
        <f t="shared" si="302"/>
        <v>ATENDE</v>
      </c>
      <c r="BO301" s="24" t="str">
        <f t="shared" si="303"/>
        <v>C4</v>
      </c>
      <c r="BP301" s="24" t="str">
        <f t="shared" si="80"/>
        <v>P5</v>
      </c>
      <c r="BQ301" s="25">
        <f t="shared" si="304"/>
        <v>0.55800000000000005</v>
      </c>
      <c r="BR301" s="22">
        <v>7.79</v>
      </c>
      <c r="BS301" s="22">
        <v>2.59</v>
      </c>
      <c r="BT301" s="24">
        <f>IF(BP301="-","-",_xlfn.XLOOKUP(BP301,ABNT5101!$B$4:$B$9,ABNT5101!$C$4:$C$9))</f>
        <v>5</v>
      </c>
      <c r="BU301" s="24">
        <f>IF(BP301="-","-",_xlfn.XLOOKUP(BP301,ABNT5101!$B$4:$B$9,ABNT5101!$D$4:$D$9))</f>
        <v>1</v>
      </c>
      <c r="BV301" s="20" t="str">
        <f t="shared" si="305"/>
        <v>ATENDE</v>
      </c>
      <c r="BW301" s="20" t="str">
        <f t="shared" si="306"/>
        <v>ATENDE</v>
      </c>
      <c r="BX301" s="20" t="str">
        <f t="shared" si="307"/>
        <v>ATENDE</v>
      </c>
      <c r="BY301" s="24" t="str">
        <f t="shared" si="356"/>
        <v>P5</v>
      </c>
      <c r="BZ301" s="25">
        <f t="shared" si="308"/>
        <v>0.57799999999999985</v>
      </c>
      <c r="CA301" s="24">
        <v>7.89</v>
      </c>
      <c r="CB301" s="24">
        <v>2.0499999999999998</v>
      </c>
      <c r="CC301" s="20">
        <f>IF(BY301="-","-",_xlfn.XLOOKUP(BY301,ABNT5101!$B$4:$B$9,ABNT5101!$C$4:$C$9))</f>
        <v>5</v>
      </c>
      <c r="CD301" s="24">
        <f>IF(BY301="-","-",_xlfn.XLOOKUP(BY301,ABNT5101!$B$4:$B$9,ABNT5101!$D$4:$D$9))</f>
        <v>1</v>
      </c>
      <c r="CE301" s="20" t="str">
        <f t="shared" si="309"/>
        <v>ATENDE</v>
      </c>
      <c r="CF301" s="20" t="str">
        <f t="shared" si="310"/>
        <v>ATENDE</v>
      </c>
      <c r="CG301" s="20" t="str">
        <f t="shared" si="311"/>
        <v>ATENDE</v>
      </c>
      <c r="CH301" s="26" t="str">
        <f>_xlfn.XLOOKUP(CI301,'Banco de dados'!$B:$B,'Banco de dados'!$D:$D)</f>
        <v>TECNOWATT</v>
      </c>
      <c r="CI301" s="27" t="str">
        <f>'Banco de dados'!B66</f>
        <v xml:space="preserve">SIGSAGPTLRRSSNDL_40W_50IBBRS
</v>
      </c>
      <c r="CJ301" s="26" t="str">
        <f>_xlfn.XLOOKUP(CI301,'Banco de dados'!$B:$B,'Banco de dados'!$E:$E)</f>
        <v>SIGSAGPTLRRSSNDL_40W_50IBBRS
1-10C1MUN6.5</v>
      </c>
      <c r="CK301" s="26"/>
      <c r="CL301" s="26" t="e">
        <f>IF(CK301="-","-",_xlfn.XLOOKUP(CK301,'Banco de dados'!$B:$B,'Banco de dados'!$E:$E))</f>
        <v>#N/A</v>
      </c>
      <c r="CM301" s="28">
        <f t="shared" si="312"/>
        <v>1</v>
      </c>
      <c r="CN301" s="26">
        <f>_xlfn.XLOOKUP(CI301,'Banco de dados'!$B:$B,'Banco de dados'!$H:$H)</f>
        <v>40</v>
      </c>
      <c r="CO301" s="26" t="e">
        <f t="array" aca="1" ref="CO301" ca="1">_xludf.XLOOKUP(CK301,'Banco de dados'!$B:$B,'Banco de dados'!$H:$H)</f>
        <v>#NAME?</v>
      </c>
      <c r="CP301" s="51" t="e">
        <f t="array" aca="1" ref="CP301" ca="1">_xludf.XLOOKUP(CI301,'Banco de dados'!$B:$B,'Banco de dados'!$F:$F)</f>
        <v>#NAME?</v>
      </c>
      <c r="CQ301" s="26" t="e">
        <f t="array" aca="1" ref="CQ301" ca="1">_xludf.XLOOKUP(CK301,'Banco de dados'!$B:$B,'Banco de dados'!$F:$F)</f>
        <v>#NAME?</v>
      </c>
      <c r="CR301" s="27">
        <v>0</v>
      </c>
      <c r="CS301" s="27"/>
      <c r="CT301" s="26" t="str">
        <f>IF(AG301=0.5,"Suporte",IF(AND(AG301&gt;='Braços de IP'!$B$9,AG301&lt;='Braços de IP'!$D$9),'Braços de IP'!$E$9,IF(AND(AG301&gt;='Braços de IP'!$B$10,AG301&lt;='Braços de IP'!$D$10),'Braços de IP'!$E$10,IF(AND(AG301&gt;='Braços de IP'!$B$11,AG301&lt;='Braços de IP'!$D$11),'Braços de IP'!$E$11,IF(AND(AG301&gt;='Braços de IP'!$B$12,AG301&lt;='Braços de IP'!$D$12),'Braços de IP'!$E$12,IF(AND(AG301&gt;='Braços de IP'!$B$13,AG301&lt;='Braços de IP'!$D$13),'Braços de IP'!$E$13,IF(AND(AG301&gt;='Braços de IP'!$B$14,AG301&lt;='Braços de IP'!$D$14),'Braços de IP'!$E$14,"ERRO")))))))</f>
        <v>Médio II</v>
      </c>
      <c r="CU301" s="27" t="s">
        <v>479</v>
      </c>
      <c r="CV301" s="26">
        <f>IF($CU301="","",VLOOKUP($CU301,'Braços de IP'!$E$9:$I$15,2,0))</f>
        <v>1.2</v>
      </c>
      <c r="CW301" s="29">
        <f>IF($CU301="","",VLOOKUP($CU301,'Braços de IP'!$E$9:$I$15,5,0))</f>
        <v>6.5</v>
      </c>
      <c r="CX301" s="26"/>
      <c r="CY301" s="26"/>
      <c r="CZ301" s="26"/>
      <c r="DA301" s="26"/>
      <c r="DB301" s="26"/>
      <c r="DC301" s="26"/>
      <c r="DD301" s="30">
        <f t="shared" si="313"/>
        <v>40</v>
      </c>
      <c r="DE301" s="31">
        <f t="shared" si="314"/>
        <v>70</v>
      </c>
      <c r="DF301" s="30">
        <f t="shared" si="315"/>
        <v>110</v>
      </c>
      <c r="DG301" s="32">
        <f t="shared" si="316"/>
        <v>0.4285714285714286</v>
      </c>
      <c r="DH301" s="33" t="s">
        <v>143</v>
      </c>
      <c r="DI301" s="34"/>
      <c r="DJ301" s="35"/>
      <c r="DK301" s="16" t="s">
        <v>144</v>
      </c>
      <c r="DL301" s="16"/>
      <c r="DN301" s="36" t="e">
        <f t="shared" si="357"/>
        <v>#VALUE!</v>
      </c>
      <c r="DP301" s="1" t="s">
        <v>472</v>
      </c>
      <c r="DQ301" s="1" t="s">
        <v>473</v>
      </c>
      <c r="DR301" s="1" t="s">
        <v>474</v>
      </c>
    </row>
    <row r="302" spans="1:122" ht="15.75" customHeight="1" x14ac:dyDescent="0.25">
      <c r="B302" s="16">
        <v>4</v>
      </c>
      <c r="C302" s="16" t="s">
        <v>174</v>
      </c>
      <c r="D302" s="16" t="s">
        <v>480</v>
      </c>
      <c r="E302" s="16">
        <v>-8.0854540000000004</v>
      </c>
      <c r="F302" s="16">
        <v>-34.946331000000001</v>
      </c>
      <c r="G302" s="16" t="s">
        <v>157</v>
      </c>
      <c r="H302" s="17" t="s">
        <v>136</v>
      </c>
      <c r="I302" s="16" t="s">
        <v>136</v>
      </c>
      <c r="J302" s="17" t="s">
        <v>137</v>
      </c>
      <c r="K302" s="18">
        <v>96</v>
      </c>
      <c r="L302" s="17" t="s">
        <v>138</v>
      </c>
      <c r="M302" s="17">
        <v>0</v>
      </c>
      <c r="N302" s="16">
        <f t="shared" si="352"/>
        <v>192</v>
      </c>
      <c r="O302" s="17">
        <v>1</v>
      </c>
      <c r="P302" s="17">
        <v>0</v>
      </c>
      <c r="Q302" s="17">
        <v>3.59</v>
      </c>
      <c r="R302" s="16"/>
      <c r="S302" s="16"/>
      <c r="T302" s="16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 t="s">
        <v>161</v>
      </c>
      <c r="AB302" s="17" t="s">
        <v>140</v>
      </c>
      <c r="AC302" s="17">
        <v>38</v>
      </c>
      <c r="AD302" s="17">
        <v>7.5</v>
      </c>
      <c r="AE302" s="17">
        <v>1</v>
      </c>
      <c r="AF302" s="17">
        <v>0</v>
      </c>
      <c r="AG302" s="17">
        <v>1.9</v>
      </c>
      <c r="AH302" s="17">
        <f t="shared" si="353"/>
        <v>1.9</v>
      </c>
      <c r="AI302" s="17" t="s">
        <v>136</v>
      </c>
      <c r="AJ302" s="17" t="s">
        <v>136</v>
      </c>
      <c r="AK302" s="17" t="s">
        <v>141</v>
      </c>
      <c r="AL302" s="17" t="str">
        <f t="shared" si="354"/>
        <v>erro</v>
      </c>
      <c r="AM302" s="17">
        <v>0</v>
      </c>
      <c r="AN302" s="17"/>
      <c r="AO302" s="17">
        <v>0</v>
      </c>
      <c r="AP302" s="17">
        <v>0</v>
      </c>
      <c r="AQ302" s="17">
        <v>0</v>
      </c>
      <c r="AR302" s="17" t="s">
        <v>136</v>
      </c>
      <c r="AS302" s="19">
        <f t="shared" si="295"/>
        <v>0</v>
      </c>
      <c r="AT302" s="19"/>
      <c r="AU302" s="19">
        <f>VLOOKUP(G302,ABNT5101!$I$3:$J$9,2)</f>
        <v>7.5</v>
      </c>
      <c r="AV302" s="19">
        <f>VLOOKUP(G302,ABNT5101!$I$3:$M$9,5)</f>
        <v>0.18</v>
      </c>
      <c r="AW302" s="17" t="str">
        <f>_xlfn.XLOOKUP(G302,ABNT5101!I:I,ABNT5101!L:L)</f>
        <v>-</v>
      </c>
      <c r="AX302" s="17">
        <f>_xlfn.XLOOKUP(G302,ABNT5101!$I:$I,ABNT5101!M:M)</f>
        <v>0.18</v>
      </c>
      <c r="AY302" s="17" t="str">
        <f>_xlfn.XLOOKUP(G302,ABNT5101!$I:$I,ABNT5101!N:N)</f>
        <v>-</v>
      </c>
      <c r="AZ302" s="17">
        <f>_xlfn.XLOOKUP(G302,ABNT5101!$I:$I,ABNT5101!O:O)</f>
        <v>16</v>
      </c>
      <c r="BA302" s="20" t="str">
        <f t="shared" si="296"/>
        <v>ATENDE</v>
      </c>
      <c r="BB302" s="21">
        <f t="shared" ref="BB302:BC302" si="366">BE302/AU302-1</f>
        <v>0.17599999999999993</v>
      </c>
      <c r="BC302" s="21">
        <f t="shared" si="366"/>
        <v>1.2777777777777777</v>
      </c>
      <c r="BD302" s="21" t="str">
        <f t="shared" si="298"/>
        <v>-</v>
      </c>
      <c r="BE302" s="22">
        <v>8.82</v>
      </c>
      <c r="BF302" s="22">
        <v>0.41</v>
      </c>
      <c r="BG302" s="22"/>
      <c r="BH302" s="22"/>
      <c r="BI302" s="23"/>
      <c r="BJ302" s="22"/>
      <c r="BK302" s="20" t="str">
        <f t="shared" si="299"/>
        <v>ATENDE</v>
      </c>
      <c r="BL302" s="20" t="str">
        <f t="shared" si="300"/>
        <v>ATENDE</v>
      </c>
      <c r="BM302" s="20" t="str">
        <f t="shared" si="301"/>
        <v>ATENDE</v>
      </c>
      <c r="BN302" s="20" t="str">
        <f t="shared" si="302"/>
        <v>ATENDE</v>
      </c>
      <c r="BO302" s="24" t="str">
        <f t="shared" si="303"/>
        <v>C5</v>
      </c>
      <c r="BP302" s="24" t="str">
        <f t="shared" si="80"/>
        <v>-</v>
      </c>
      <c r="BQ302" s="25" t="e">
        <f t="shared" si="304"/>
        <v>#VALUE!</v>
      </c>
      <c r="BR302" s="22"/>
      <c r="BS302" s="22"/>
      <c r="BT302" s="24" t="str">
        <f>IF(BP302="-","-",_xlfn.XLOOKUP(BP302,ABNT5101!$B$4:$B$9,ABNT5101!$C$4:$C$9))</f>
        <v>-</v>
      </c>
      <c r="BU302" s="24" t="str">
        <f>IF(BP302="-","-",_xlfn.XLOOKUP(BP302,ABNT5101!$B$4:$B$9,ABNT5101!$D$4:$D$9))</f>
        <v>-</v>
      </c>
      <c r="BV302" s="20" t="str">
        <f t="shared" si="305"/>
        <v>-</v>
      </c>
      <c r="BW302" s="20" t="str">
        <f t="shared" si="306"/>
        <v>-</v>
      </c>
      <c r="BX302" s="20" t="str">
        <f t="shared" si="307"/>
        <v>-</v>
      </c>
      <c r="BY302" s="24" t="str">
        <f t="shared" si="356"/>
        <v>-</v>
      </c>
      <c r="BZ302" s="25" t="e">
        <f t="shared" si="308"/>
        <v>#VALUE!</v>
      </c>
      <c r="CA302" s="24"/>
      <c r="CB302" s="24"/>
      <c r="CC302" s="20" t="str">
        <f>IF(BY302="-","-",_xlfn.XLOOKUP(BY302,ABNT5101!$B$4:$B$9,ABNT5101!$C$4:$C$9))</f>
        <v>-</v>
      </c>
      <c r="CD302" s="24" t="str">
        <f>IF(BY302="-","-",_xlfn.XLOOKUP(BY302,ABNT5101!$B$4:$B$9,ABNT5101!$D$4:$D$9))</f>
        <v>-</v>
      </c>
      <c r="CE302" s="20" t="str">
        <f t="shared" si="309"/>
        <v>-</v>
      </c>
      <c r="CF302" s="20" t="str">
        <f t="shared" si="310"/>
        <v>-</v>
      </c>
      <c r="CG302" s="20" t="str">
        <f t="shared" si="311"/>
        <v>-</v>
      </c>
      <c r="CH302" s="26" t="str">
        <f>_xlfn.XLOOKUP(CI302,'Banco de dados'!$B:$B,'Banco de dados'!$D:$D)</f>
        <v>LEDSTAR</v>
      </c>
      <c r="CI302" s="47" t="str">
        <f>'Banco de dados'!B6</f>
        <v xml:space="preserve"> SL VT 9.1 35W</v>
      </c>
      <c r="CJ302" s="26" t="str">
        <f>_xlfn.XLOOKUP(CI302,'Banco de dados'!$B:$B,'Banco de dados'!$E:$E)</f>
        <v>LUM LED SL VT 9.1 35W</v>
      </c>
      <c r="CK302" s="26"/>
      <c r="CL302" s="26" t="e">
        <f>IF(CK302="-","-",_xlfn.XLOOKUP(CK302,'Banco de dados'!$B:$B,'Banco de dados'!$E:$E))</f>
        <v>#N/A</v>
      </c>
      <c r="CM302" s="28">
        <f t="shared" si="312"/>
        <v>1</v>
      </c>
      <c r="CN302" s="26">
        <f>_xlfn.XLOOKUP(CI302,'Banco de dados'!$B:$B,'Banco de dados'!$H:$H)</f>
        <v>35</v>
      </c>
      <c r="CO302" s="26" t="e">
        <f t="array" aca="1" ref="CO302" ca="1">_xludf.XLOOKUP(CK302,'Banco de dados'!$B:$B,'Banco de dados'!$H:$H)</f>
        <v>#NAME?</v>
      </c>
      <c r="CP302" s="51" t="e">
        <f t="array" aca="1" ref="CP302" ca="1">_xludf.XLOOKUP(CI302,'Banco de dados'!$B:$B,'Banco de dados'!$F:$F)</f>
        <v>#NAME?</v>
      </c>
      <c r="CQ302" s="26" t="e">
        <f t="array" aca="1" ref="CQ302" ca="1">_xludf.XLOOKUP(CK302,'Banco de dados'!$B:$B,'Banco de dados'!$F:$F)</f>
        <v>#NAME?</v>
      </c>
      <c r="CR302" s="27">
        <v>0</v>
      </c>
      <c r="CS302" s="27"/>
      <c r="CT302" s="26" t="str">
        <f>IF(AG302=0.5,"Suporte",IF(AND(AG302&gt;='Braços de IP'!$B$9,AG302&lt;='Braços de IP'!$D$9),'Braços de IP'!$E$9,IF(AND(AG302&gt;='Braços de IP'!$B$10,AG302&lt;='Braços de IP'!$D$10),'Braços de IP'!$E$10,IF(AND(AG302&gt;='Braços de IP'!$B$11,AG302&lt;='Braços de IP'!$D$11),'Braços de IP'!$E$11,IF(AND(AG302&gt;='Braços de IP'!$B$12,AG302&lt;='Braços de IP'!$D$12),'Braços de IP'!$E$12,IF(AND(AG302&gt;='Braços de IP'!$B$13,AG302&lt;='Braços de IP'!$D$13),'Braços de IP'!$E$13,IF(AND(AG302&gt;='Braços de IP'!$B$14,AG302&lt;='Braços de IP'!$D$14),'Braços de IP'!$E$14,"ERRO")))))))</f>
        <v>Médio I</v>
      </c>
      <c r="CU302" s="27"/>
      <c r="CV302" s="26" t="str">
        <f>IF($CU302="","",VLOOKUP($CU302,'Braços de IP'!$E$9:$I$15,2,0))</f>
        <v/>
      </c>
      <c r="CW302" s="29" t="str">
        <f>IF($CU302="","",VLOOKUP($CU302,'Braços de IP'!$E$9:$I$15,5,0))</f>
        <v/>
      </c>
      <c r="CX302" s="26"/>
      <c r="CY302" s="26"/>
      <c r="CZ302" s="26"/>
      <c r="DA302" s="26"/>
      <c r="DB302" s="26"/>
      <c r="DC302" s="26"/>
      <c r="DD302" s="30">
        <f t="shared" si="313"/>
        <v>35</v>
      </c>
      <c r="DE302" s="31">
        <f t="shared" si="314"/>
        <v>96</v>
      </c>
      <c r="DF302" s="30">
        <f t="shared" si="315"/>
        <v>131</v>
      </c>
      <c r="DG302" s="32">
        <f t="shared" si="316"/>
        <v>0.63541666666666674</v>
      </c>
      <c r="DH302" s="33" t="s">
        <v>143</v>
      </c>
      <c r="DI302" s="34"/>
      <c r="DJ302" s="35"/>
      <c r="DK302" s="16" t="s">
        <v>144</v>
      </c>
      <c r="DL302" s="16"/>
      <c r="DN302" s="36" t="e">
        <f t="shared" si="357"/>
        <v>#VALUE!</v>
      </c>
      <c r="DP302" s="1" t="s">
        <v>472</v>
      </c>
      <c r="DQ302" s="1" t="s">
        <v>473</v>
      </c>
      <c r="DR302" s="1" t="s">
        <v>474</v>
      </c>
    </row>
    <row r="303" spans="1:122" ht="15.75" customHeight="1" x14ac:dyDescent="0.25">
      <c r="B303" s="16">
        <v>4</v>
      </c>
      <c r="C303" s="16" t="s">
        <v>174</v>
      </c>
      <c r="D303" s="16" t="s">
        <v>480</v>
      </c>
      <c r="E303" s="16">
        <v>-8.0854540000000004</v>
      </c>
      <c r="F303" s="16">
        <v>-34.946331000000001</v>
      </c>
      <c r="G303" s="16" t="s">
        <v>157</v>
      </c>
      <c r="H303" s="17" t="s">
        <v>136</v>
      </c>
      <c r="I303" s="16" t="s">
        <v>136</v>
      </c>
      <c r="J303" s="17" t="s">
        <v>137</v>
      </c>
      <c r="K303" s="18">
        <v>96</v>
      </c>
      <c r="L303" s="17" t="s">
        <v>138</v>
      </c>
      <c r="M303" s="17">
        <v>0</v>
      </c>
      <c r="N303" s="16">
        <f t="shared" si="352"/>
        <v>192</v>
      </c>
      <c r="O303" s="17">
        <v>1</v>
      </c>
      <c r="P303" s="17">
        <v>0</v>
      </c>
      <c r="Q303" s="17">
        <v>3.59</v>
      </c>
      <c r="R303" s="16"/>
      <c r="S303" s="16"/>
      <c r="T303" s="16">
        <v>0</v>
      </c>
      <c r="U303" s="17">
        <v>0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 t="s">
        <v>161</v>
      </c>
      <c r="AB303" s="17" t="s">
        <v>140</v>
      </c>
      <c r="AC303" s="17">
        <v>38</v>
      </c>
      <c r="AD303" s="17">
        <v>7.5</v>
      </c>
      <c r="AE303" s="17">
        <v>1</v>
      </c>
      <c r="AF303" s="17">
        <v>0</v>
      </c>
      <c r="AG303" s="17">
        <v>1.9</v>
      </c>
      <c r="AH303" s="17">
        <f t="shared" si="353"/>
        <v>1.9</v>
      </c>
      <c r="AI303" s="17" t="s">
        <v>136</v>
      </c>
      <c r="AJ303" s="17" t="s">
        <v>136</v>
      </c>
      <c r="AK303" s="17" t="s">
        <v>141</v>
      </c>
      <c r="AL303" s="17" t="str">
        <f t="shared" si="354"/>
        <v>erro</v>
      </c>
      <c r="AM303" s="17">
        <v>0</v>
      </c>
      <c r="AN303" s="17"/>
      <c r="AO303" s="17">
        <v>0</v>
      </c>
      <c r="AP303" s="17">
        <v>0</v>
      </c>
      <c r="AQ303" s="17">
        <v>0</v>
      </c>
      <c r="AR303" s="17" t="s">
        <v>136</v>
      </c>
      <c r="AS303" s="19">
        <f t="shared" si="295"/>
        <v>0</v>
      </c>
      <c r="AT303" s="19"/>
      <c r="AU303" s="19">
        <f>VLOOKUP(G303,ABNT5101!$I$3:$J$9,2)</f>
        <v>7.5</v>
      </c>
      <c r="AV303" s="19">
        <f>VLOOKUP(G303,ABNT5101!$I$3:$M$9,5)</f>
        <v>0.18</v>
      </c>
      <c r="AW303" s="17" t="str">
        <f>_xlfn.XLOOKUP(G303,ABNT5101!I:I,ABNT5101!L:L)</f>
        <v>-</v>
      </c>
      <c r="AX303" s="17">
        <f>_xlfn.XLOOKUP(G303,ABNT5101!$I:$I,ABNT5101!M:M)</f>
        <v>0.18</v>
      </c>
      <c r="AY303" s="17" t="str">
        <f>_xlfn.XLOOKUP(G303,ABNT5101!$I:$I,ABNT5101!N:N)</f>
        <v>-</v>
      </c>
      <c r="AZ303" s="17">
        <f>_xlfn.XLOOKUP(G303,ABNT5101!$I:$I,ABNT5101!O:O)</f>
        <v>16</v>
      </c>
      <c r="BA303" s="20" t="str">
        <f t="shared" si="296"/>
        <v>ATENDE</v>
      </c>
      <c r="BB303" s="21">
        <f t="shared" ref="BB303:BC303" si="367">BE303/AU303-1</f>
        <v>0.1333333333333333</v>
      </c>
      <c r="BC303" s="21">
        <f t="shared" si="367"/>
        <v>1.4444444444444446</v>
      </c>
      <c r="BD303" s="21" t="str">
        <f t="shared" si="298"/>
        <v>-</v>
      </c>
      <c r="BE303" s="22">
        <v>8.5</v>
      </c>
      <c r="BF303" s="22">
        <v>0.44</v>
      </c>
      <c r="BG303" s="22"/>
      <c r="BH303" s="22"/>
      <c r="BI303" s="23"/>
      <c r="BJ303" s="22"/>
      <c r="BK303" s="20" t="str">
        <f t="shared" si="299"/>
        <v>ATENDE</v>
      </c>
      <c r="BL303" s="20" t="str">
        <f t="shared" si="300"/>
        <v>ATENDE</v>
      </c>
      <c r="BM303" s="20" t="str">
        <f t="shared" si="301"/>
        <v>ATENDE</v>
      </c>
      <c r="BN303" s="20" t="str">
        <f t="shared" si="302"/>
        <v>ATENDE</v>
      </c>
      <c r="BO303" s="24" t="str">
        <f t="shared" si="303"/>
        <v>C5</v>
      </c>
      <c r="BP303" s="24" t="str">
        <f t="shared" si="80"/>
        <v>-</v>
      </c>
      <c r="BQ303" s="25" t="e">
        <f t="shared" si="304"/>
        <v>#VALUE!</v>
      </c>
      <c r="BR303" s="22"/>
      <c r="BS303" s="22"/>
      <c r="BT303" s="24" t="str">
        <f>IF(BP303="-","-",_xlfn.XLOOKUP(BP303,ABNT5101!$B$4:$B$9,ABNT5101!$C$4:$C$9))</f>
        <v>-</v>
      </c>
      <c r="BU303" s="24" t="str">
        <f>IF(BP303="-","-",_xlfn.XLOOKUP(BP303,ABNT5101!$B$4:$B$9,ABNT5101!$D$4:$D$9))</f>
        <v>-</v>
      </c>
      <c r="BV303" s="20" t="str">
        <f t="shared" si="305"/>
        <v>-</v>
      </c>
      <c r="BW303" s="20" t="str">
        <f t="shared" si="306"/>
        <v>-</v>
      </c>
      <c r="BX303" s="20" t="str">
        <f t="shared" si="307"/>
        <v>-</v>
      </c>
      <c r="BY303" s="24" t="str">
        <f t="shared" si="356"/>
        <v>-</v>
      </c>
      <c r="BZ303" s="25" t="e">
        <f t="shared" si="308"/>
        <v>#VALUE!</v>
      </c>
      <c r="CA303" s="24"/>
      <c r="CB303" s="24"/>
      <c r="CC303" s="20" t="str">
        <f>IF(BY303="-","-",_xlfn.XLOOKUP(BY303,ABNT5101!$B$4:$B$9,ABNT5101!$C$4:$C$9))</f>
        <v>-</v>
      </c>
      <c r="CD303" s="24" t="str">
        <f>IF(BY303="-","-",_xlfn.XLOOKUP(BY303,ABNT5101!$B$4:$B$9,ABNT5101!$D$4:$D$9))</f>
        <v>-</v>
      </c>
      <c r="CE303" s="20" t="str">
        <f t="shared" si="309"/>
        <v>-</v>
      </c>
      <c r="CF303" s="20" t="str">
        <f t="shared" si="310"/>
        <v>-</v>
      </c>
      <c r="CG303" s="20" t="str">
        <f t="shared" si="311"/>
        <v>-</v>
      </c>
      <c r="CH303" s="26" t="str">
        <f>_xlfn.XLOOKUP(CI303,'Banco de dados'!$B:$B,'Banco de dados'!$D:$D)</f>
        <v>SX LIGHTING</v>
      </c>
      <c r="CI303" s="27" t="str">
        <f>'Banco de dados'!B54</f>
        <v>SX-INEVO030HF</v>
      </c>
      <c r="CJ303" s="26" t="str">
        <f>_xlfn.XLOOKUP(CI303,'Banco de dados'!$B:$B,'Banco de dados'!$E:$E)</f>
        <v>SXINEVO030K50L12CZF7PHF</v>
      </c>
      <c r="CK303" s="26"/>
      <c r="CL303" s="26" t="e">
        <f>IF(CK303="-","-",_xlfn.XLOOKUP(CK303,'Banco de dados'!$B:$B,'Banco de dados'!$E:$E))</f>
        <v>#N/A</v>
      </c>
      <c r="CM303" s="28">
        <f t="shared" si="312"/>
        <v>1</v>
      </c>
      <c r="CN303" s="26">
        <f>_xlfn.XLOOKUP(CI303,'Banco de dados'!$B:$B,'Banco de dados'!$H:$H)</f>
        <v>31</v>
      </c>
      <c r="CO303" s="26" t="e">
        <f t="array" aca="1" ref="CO303" ca="1">_xludf.XLOOKUP(CK303,'Banco de dados'!$B:$B,'Banco de dados'!$H:$H)</f>
        <v>#NAME?</v>
      </c>
      <c r="CP303" s="51" t="e">
        <f t="array" aca="1" ref="CP303" ca="1">_xludf.XLOOKUP(CI303,'Banco de dados'!$B:$B,'Banco de dados'!$F:$F)</f>
        <v>#NAME?</v>
      </c>
      <c r="CQ303" s="26" t="e">
        <f t="array" aca="1" ref="CQ303" ca="1">_xludf.XLOOKUP(CK303,'Banco de dados'!$B:$B,'Banco de dados'!$F:$F)</f>
        <v>#NAME?</v>
      </c>
      <c r="CR303" s="27">
        <v>0</v>
      </c>
      <c r="CS303" s="27"/>
      <c r="CT303" s="26" t="str">
        <f>IF(AG303=0.5,"Suporte",IF(AND(AG303&gt;='Braços de IP'!$B$9,AG303&lt;='Braços de IP'!$D$9),'Braços de IP'!$E$9,IF(AND(AG303&gt;='Braços de IP'!$B$10,AG303&lt;='Braços de IP'!$D$10),'Braços de IP'!$E$10,IF(AND(AG303&gt;='Braços de IP'!$B$11,AG303&lt;='Braços de IP'!$D$11),'Braços de IP'!$E$11,IF(AND(AG303&gt;='Braços de IP'!$B$12,AG303&lt;='Braços de IP'!$D$12),'Braços de IP'!$E$12,IF(AND(AG303&gt;='Braços de IP'!$B$13,AG303&lt;='Braços de IP'!$D$13),'Braços de IP'!$E$13,IF(AND(AG303&gt;='Braços de IP'!$B$14,AG303&lt;='Braços de IP'!$D$14),'Braços de IP'!$E$14,"ERRO")))))))</f>
        <v>Médio I</v>
      </c>
      <c r="CU303" s="27"/>
      <c r="CV303" s="26" t="str">
        <f>IF($CU303="","",VLOOKUP($CU303,'Braços de IP'!$E$9:$I$15,2,0))</f>
        <v/>
      </c>
      <c r="CW303" s="29" t="str">
        <f>IF($CU303="","",VLOOKUP($CU303,'Braços de IP'!$E$9:$I$15,5,0))</f>
        <v/>
      </c>
      <c r="CX303" s="26"/>
      <c r="CY303" s="26"/>
      <c r="CZ303" s="26"/>
      <c r="DA303" s="26"/>
      <c r="DB303" s="26"/>
      <c r="DC303" s="26"/>
      <c r="DD303" s="30">
        <f t="shared" si="313"/>
        <v>31</v>
      </c>
      <c r="DE303" s="31">
        <f t="shared" si="314"/>
        <v>96</v>
      </c>
      <c r="DF303" s="30">
        <f t="shared" si="315"/>
        <v>127</v>
      </c>
      <c r="DG303" s="32">
        <f t="shared" si="316"/>
        <v>0.67708333333333326</v>
      </c>
      <c r="DH303" s="33" t="s">
        <v>143</v>
      </c>
      <c r="DI303" s="34"/>
      <c r="DJ303" s="35"/>
      <c r="DK303" s="16" t="s">
        <v>144</v>
      </c>
      <c r="DL303" s="16"/>
      <c r="DN303" s="36" t="e">
        <f t="shared" si="357"/>
        <v>#VALUE!</v>
      </c>
      <c r="DP303" s="1" t="s">
        <v>472</v>
      </c>
      <c r="DQ303" s="1" t="s">
        <v>473</v>
      </c>
      <c r="DR303" s="1" t="s">
        <v>474</v>
      </c>
    </row>
    <row r="304" spans="1:122" ht="15.75" customHeight="1" x14ac:dyDescent="0.25">
      <c r="B304" s="16">
        <v>4</v>
      </c>
      <c r="C304" s="16" t="s">
        <v>174</v>
      </c>
      <c r="D304" s="16" t="s">
        <v>480</v>
      </c>
      <c r="E304" s="16">
        <v>-8.0854540000000004</v>
      </c>
      <c r="F304" s="16">
        <v>-34.946331000000001</v>
      </c>
      <c r="G304" s="16" t="s">
        <v>157</v>
      </c>
      <c r="H304" s="17" t="s">
        <v>136</v>
      </c>
      <c r="I304" s="16" t="s">
        <v>136</v>
      </c>
      <c r="J304" s="17" t="s">
        <v>137</v>
      </c>
      <c r="K304" s="18">
        <v>96</v>
      </c>
      <c r="L304" s="17" t="s">
        <v>138</v>
      </c>
      <c r="M304" s="17">
        <v>0</v>
      </c>
      <c r="N304" s="16">
        <f t="shared" si="352"/>
        <v>192</v>
      </c>
      <c r="O304" s="17">
        <v>1</v>
      </c>
      <c r="P304" s="17">
        <v>0</v>
      </c>
      <c r="Q304" s="17">
        <v>3.59</v>
      </c>
      <c r="R304" s="16"/>
      <c r="S304" s="16"/>
      <c r="T304" s="16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 t="s">
        <v>161</v>
      </c>
      <c r="AB304" s="17" t="s">
        <v>140</v>
      </c>
      <c r="AC304" s="17">
        <v>38</v>
      </c>
      <c r="AD304" s="17">
        <v>7.5</v>
      </c>
      <c r="AE304" s="17">
        <v>1</v>
      </c>
      <c r="AF304" s="17">
        <v>0</v>
      </c>
      <c r="AG304" s="17">
        <v>1.9</v>
      </c>
      <c r="AH304" s="17">
        <f t="shared" si="353"/>
        <v>1.9</v>
      </c>
      <c r="AI304" s="17" t="s">
        <v>136</v>
      </c>
      <c r="AJ304" s="17" t="s">
        <v>136</v>
      </c>
      <c r="AK304" s="17" t="s">
        <v>141</v>
      </c>
      <c r="AL304" s="17" t="str">
        <f t="shared" si="354"/>
        <v>erro</v>
      </c>
      <c r="AM304" s="17">
        <v>0</v>
      </c>
      <c r="AN304" s="17"/>
      <c r="AO304" s="17">
        <v>0</v>
      </c>
      <c r="AP304" s="17">
        <v>0</v>
      </c>
      <c r="AQ304" s="17">
        <v>0</v>
      </c>
      <c r="AR304" s="17" t="s">
        <v>136</v>
      </c>
      <c r="AS304" s="19">
        <f t="shared" si="295"/>
        <v>0</v>
      </c>
      <c r="AT304" s="19"/>
      <c r="AU304" s="19">
        <f>VLOOKUP(G304,ABNT5101!$I$3:$J$9,2)</f>
        <v>7.5</v>
      </c>
      <c r="AV304" s="19">
        <f>VLOOKUP(G304,ABNT5101!$I$3:$M$9,5)</f>
        <v>0.18</v>
      </c>
      <c r="AW304" s="17" t="str">
        <f>_xlfn.XLOOKUP(G304,ABNT5101!I:I,ABNT5101!L:L)</f>
        <v>-</v>
      </c>
      <c r="AX304" s="17">
        <f>_xlfn.XLOOKUP(G304,ABNT5101!$I:$I,ABNT5101!M:M)</f>
        <v>0.18</v>
      </c>
      <c r="AY304" s="17" t="str">
        <f>_xlfn.XLOOKUP(G304,ABNT5101!$I:$I,ABNT5101!N:N)</f>
        <v>-</v>
      </c>
      <c r="AZ304" s="17">
        <f>_xlfn.XLOOKUP(G304,ABNT5101!$I:$I,ABNT5101!O:O)</f>
        <v>16</v>
      </c>
      <c r="BA304" s="20" t="str">
        <f t="shared" si="296"/>
        <v>ATENDE</v>
      </c>
      <c r="BB304" s="21">
        <f t="shared" ref="BB304:BC304" si="368">BE304/AU304-1</f>
        <v>0.15200000000000014</v>
      </c>
      <c r="BC304" s="21">
        <f t="shared" si="368"/>
        <v>1.8333333333333335</v>
      </c>
      <c r="BD304" s="21" t="str">
        <f t="shared" si="298"/>
        <v>-</v>
      </c>
      <c r="BE304" s="22">
        <v>8.64</v>
      </c>
      <c r="BF304" s="22">
        <v>0.51</v>
      </c>
      <c r="BG304" s="22"/>
      <c r="BH304" s="22"/>
      <c r="BI304" s="23"/>
      <c r="BJ304" s="22"/>
      <c r="BK304" s="20" t="str">
        <f t="shared" si="299"/>
        <v>ATENDE</v>
      </c>
      <c r="BL304" s="20" t="str">
        <f t="shared" si="300"/>
        <v>ATENDE</v>
      </c>
      <c r="BM304" s="20" t="str">
        <f t="shared" si="301"/>
        <v>ATENDE</v>
      </c>
      <c r="BN304" s="20" t="str">
        <f t="shared" si="302"/>
        <v>ATENDE</v>
      </c>
      <c r="BO304" s="24" t="str">
        <f t="shared" si="303"/>
        <v>C5</v>
      </c>
      <c r="BP304" s="24" t="str">
        <f t="shared" si="80"/>
        <v>-</v>
      </c>
      <c r="BQ304" s="25" t="e">
        <f t="shared" si="304"/>
        <v>#VALUE!</v>
      </c>
      <c r="BR304" s="22"/>
      <c r="BS304" s="22"/>
      <c r="BT304" s="24" t="str">
        <f>IF(BP304="-","-",_xlfn.XLOOKUP(BP304,ABNT5101!$B$4:$B$9,ABNT5101!$C$4:$C$9))</f>
        <v>-</v>
      </c>
      <c r="BU304" s="24" t="str">
        <f>IF(BP304="-","-",_xlfn.XLOOKUP(BP304,ABNT5101!$B$4:$B$9,ABNT5101!$D$4:$D$9))</f>
        <v>-</v>
      </c>
      <c r="BV304" s="20" t="str">
        <f t="shared" si="305"/>
        <v>-</v>
      </c>
      <c r="BW304" s="20" t="str">
        <f t="shared" si="306"/>
        <v>-</v>
      </c>
      <c r="BX304" s="20" t="str">
        <f t="shared" si="307"/>
        <v>-</v>
      </c>
      <c r="BY304" s="24" t="str">
        <f t="shared" si="356"/>
        <v>-</v>
      </c>
      <c r="BZ304" s="25" t="e">
        <f t="shared" si="308"/>
        <v>#VALUE!</v>
      </c>
      <c r="CA304" s="24"/>
      <c r="CB304" s="24"/>
      <c r="CC304" s="20" t="str">
        <f>IF(BY304="-","-",_xlfn.XLOOKUP(BY304,ABNT5101!$B$4:$B$9,ABNT5101!$C$4:$C$9))</f>
        <v>-</v>
      </c>
      <c r="CD304" s="24" t="str">
        <f>IF(BY304="-","-",_xlfn.XLOOKUP(BY304,ABNT5101!$B$4:$B$9,ABNT5101!$D$4:$D$9))</f>
        <v>-</v>
      </c>
      <c r="CE304" s="20" t="str">
        <f t="shared" si="309"/>
        <v>-</v>
      </c>
      <c r="CF304" s="20" t="str">
        <f t="shared" si="310"/>
        <v>-</v>
      </c>
      <c r="CG304" s="20" t="str">
        <f t="shared" si="311"/>
        <v>-</v>
      </c>
      <c r="CH304" s="26" t="str">
        <f>_xlfn.XLOOKUP(CI304,'Banco de dados'!$B:$B,'Banco de dados'!$D:$D)</f>
        <v>TECNOWATT</v>
      </c>
      <c r="CI304" s="27" t="str">
        <f>'Banco de dados'!B65</f>
        <v xml:space="preserve">SIGSAGPTLRRSSNDL_30W_38IBBRS
</v>
      </c>
      <c r="CJ304" s="26" t="str">
        <f>_xlfn.XLOOKUP(CI304,'Banco de dados'!$B:$B,'Banco de dados'!$E:$E)</f>
        <v>SIGSAGPTLRRSSNDL_30W_38IBBRS
1-10C1MUN6.5</v>
      </c>
      <c r="CK304" s="26"/>
      <c r="CL304" s="26" t="e">
        <f>IF(CK304="-","-",_xlfn.XLOOKUP(CK304,'Banco de dados'!$B:$B,'Banco de dados'!$E:$E))</f>
        <v>#N/A</v>
      </c>
      <c r="CM304" s="28">
        <f t="shared" si="312"/>
        <v>1</v>
      </c>
      <c r="CN304" s="26">
        <f>_xlfn.XLOOKUP(CI304,'Banco de dados'!$B:$B,'Banco de dados'!$H:$H)</f>
        <v>30</v>
      </c>
      <c r="CO304" s="26" t="e">
        <f t="array" aca="1" ref="CO304" ca="1">_xludf.XLOOKUP(CK304,'Banco de dados'!$B:$B,'Banco de dados'!$H:$H)</f>
        <v>#NAME?</v>
      </c>
      <c r="CP304" s="51" t="e">
        <f t="array" aca="1" ref="CP304" ca="1">_xludf.XLOOKUP(CI304,'Banco de dados'!$B:$B,'Banco de dados'!$F:$F)</f>
        <v>#NAME?</v>
      </c>
      <c r="CQ304" s="26" t="e">
        <f t="array" aca="1" ref="CQ304" ca="1">_xludf.XLOOKUP(CK304,'Banco de dados'!$B:$B,'Banco de dados'!$F:$F)</f>
        <v>#NAME?</v>
      </c>
      <c r="CR304" s="27">
        <v>0</v>
      </c>
      <c r="CS304" s="27"/>
      <c r="CT304" s="26" t="str">
        <f>IF(AG304=0.5,"Suporte",IF(AND(AG304&gt;='Braços de IP'!$B$9,AG304&lt;='Braços de IP'!$D$9),'Braços de IP'!$E$9,IF(AND(AG304&gt;='Braços de IP'!$B$10,AG304&lt;='Braços de IP'!$D$10),'Braços de IP'!$E$10,IF(AND(AG304&gt;='Braços de IP'!$B$11,AG304&lt;='Braços de IP'!$D$11),'Braços de IP'!$E$11,IF(AND(AG304&gt;='Braços de IP'!$B$12,AG304&lt;='Braços de IP'!$D$12),'Braços de IP'!$E$12,IF(AND(AG304&gt;='Braços de IP'!$B$13,AG304&lt;='Braços de IP'!$D$13),'Braços de IP'!$E$13,IF(AND(AG304&gt;='Braços de IP'!$B$14,AG304&lt;='Braços de IP'!$D$14),'Braços de IP'!$E$14,"ERRO")))))))</f>
        <v>Médio I</v>
      </c>
      <c r="CU304" s="27"/>
      <c r="CV304" s="26" t="str">
        <f>IF($CU304="","",VLOOKUP($CU304,'Braços de IP'!$E$9:$I$15,2,0))</f>
        <v/>
      </c>
      <c r="CW304" s="29" t="str">
        <f>IF($CU304="","",VLOOKUP($CU304,'Braços de IP'!$E$9:$I$15,5,0))</f>
        <v/>
      </c>
      <c r="CX304" s="26"/>
      <c r="CY304" s="26"/>
      <c r="CZ304" s="26"/>
      <c r="DA304" s="26"/>
      <c r="DB304" s="26"/>
      <c r="DC304" s="26"/>
      <c r="DD304" s="30">
        <f t="shared" si="313"/>
        <v>30</v>
      </c>
      <c r="DE304" s="31">
        <f t="shared" si="314"/>
        <v>96</v>
      </c>
      <c r="DF304" s="30">
        <f t="shared" si="315"/>
        <v>126</v>
      </c>
      <c r="DG304" s="32">
        <f t="shared" si="316"/>
        <v>0.6875</v>
      </c>
      <c r="DH304" s="33" t="s">
        <v>143</v>
      </c>
      <c r="DI304" s="34"/>
      <c r="DJ304" s="35"/>
      <c r="DK304" s="16" t="s">
        <v>144</v>
      </c>
      <c r="DL304" s="16"/>
      <c r="DN304" s="36" t="e">
        <f t="shared" si="357"/>
        <v>#VALUE!</v>
      </c>
      <c r="DP304" s="1" t="s">
        <v>472</v>
      </c>
      <c r="DQ304" s="1" t="s">
        <v>473</v>
      </c>
      <c r="DR304" s="1" t="s">
        <v>474</v>
      </c>
    </row>
    <row r="305" spans="1:124" ht="15.75" customHeight="1" x14ac:dyDescent="0.25">
      <c r="B305" s="16">
        <v>5</v>
      </c>
      <c r="C305" s="16" t="s">
        <v>146</v>
      </c>
      <c r="D305" s="16" t="s">
        <v>481</v>
      </c>
      <c r="E305" s="16">
        <v>-8.0627110000000002</v>
      </c>
      <c r="F305" s="16">
        <v>-34.899776000000003</v>
      </c>
      <c r="G305" s="16" t="s">
        <v>160</v>
      </c>
      <c r="H305" s="17" t="s">
        <v>136</v>
      </c>
      <c r="I305" s="16" t="s">
        <v>135</v>
      </c>
      <c r="J305" s="17" t="s">
        <v>137</v>
      </c>
      <c r="K305" s="18">
        <v>70</v>
      </c>
      <c r="L305" s="17" t="s">
        <v>138</v>
      </c>
      <c r="M305" s="17">
        <v>0</v>
      </c>
      <c r="N305" s="16">
        <f t="shared" si="352"/>
        <v>140</v>
      </c>
      <c r="O305" s="17">
        <v>2</v>
      </c>
      <c r="P305" s="17">
        <v>2.14</v>
      </c>
      <c r="Q305" s="17">
        <v>5.59</v>
      </c>
      <c r="R305" s="16"/>
      <c r="S305" s="16"/>
      <c r="T305" s="16">
        <v>0</v>
      </c>
      <c r="U305" s="17">
        <v>2.11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 t="s">
        <v>139</v>
      </c>
      <c r="AB305" s="17" t="s">
        <v>140</v>
      </c>
      <c r="AC305" s="17">
        <v>39.450000000000003</v>
      </c>
      <c r="AD305" s="17">
        <v>5.93</v>
      </c>
      <c r="AE305" s="17">
        <v>1</v>
      </c>
      <c r="AF305" s="17">
        <v>0.81</v>
      </c>
      <c r="AG305" s="17">
        <v>2.08</v>
      </c>
      <c r="AH305" s="17">
        <f t="shared" si="353"/>
        <v>1.27</v>
      </c>
      <c r="AI305" s="17" t="s">
        <v>136</v>
      </c>
      <c r="AJ305" s="17" t="s">
        <v>136</v>
      </c>
      <c r="AK305" s="17" t="s">
        <v>141</v>
      </c>
      <c r="AL305" s="17">
        <f t="shared" si="354"/>
        <v>2</v>
      </c>
      <c r="AM305" s="17">
        <v>0</v>
      </c>
      <c r="AN305" s="17"/>
      <c r="AO305" s="17">
        <v>0</v>
      </c>
      <c r="AP305" s="17">
        <v>0</v>
      </c>
      <c r="AQ305" s="17">
        <v>0</v>
      </c>
      <c r="AR305" s="17" t="s">
        <v>136</v>
      </c>
      <c r="AS305" s="19">
        <f t="shared" si="295"/>
        <v>0</v>
      </c>
      <c r="AT305" s="19"/>
      <c r="AU305" s="19">
        <f>VLOOKUP(G305,ABNT5101!$I$3:$J$9,2)</f>
        <v>10</v>
      </c>
      <c r="AV305" s="19">
        <f>VLOOKUP(G305,ABNT5101!$I$3:$M$9,5)</f>
        <v>0.18</v>
      </c>
      <c r="AW305" s="17" t="str">
        <f>_xlfn.XLOOKUP(G305,ABNT5101!I:I,ABNT5101!L:L)</f>
        <v>-</v>
      </c>
      <c r="AX305" s="17">
        <f>_xlfn.XLOOKUP(G305,ABNT5101!$I:$I,ABNT5101!M:M)</f>
        <v>0.18</v>
      </c>
      <c r="AY305" s="17" t="str">
        <f>_xlfn.XLOOKUP(G305,ABNT5101!$I:$I,ABNT5101!N:N)</f>
        <v>-</v>
      </c>
      <c r="AZ305" s="17">
        <f>_xlfn.XLOOKUP(G305,ABNT5101!$I:$I,ABNT5101!O:O)</f>
        <v>16</v>
      </c>
      <c r="BA305" s="20" t="str">
        <f t="shared" si="296"/>
        <v>ATENDE</v>
      </c>
      <c r="BB305" s="21">
        <f t="shared" ref="BB305:BC305" si="369">BE305/AU305-1</f>
        <v>0.14100000000000001</v>
      </c>
      <c r="BC305" s="21">
        <f t="shared" si="369"/>
        <v>0</v>
      </c>
      <c r="BD305" s="21" t="str">
        <f t="shared" si="298"/>
        <v>-</v>
      </c>
      <c r="BE305" s="22">
        <v>11.41</v>
      </c>
      <c r="BF305" s="22">
        <v>0.18</v>
      </c>
      <c r="BG305" s="22"/>
      <c r="BH305" s="22"/>
      <c r="BI305" s="23"/>
      <c r="BJ305" s="22"/>
      <c r="BK305" s="20" t="str">
        <f t="shared" si="299"/>
        <v>ATENDE</v>
      </c>
      <c r="BL305" s="20" t="str">
        <f t="shared" si="300"/>
        <v>ATENDE</v>
      </c>
      <c r="BM305" s="20" t="str">
        <f t="shared" si="301"/>
        <v>ATENDE</v>
      </c>
      <c r="BN305" s="20" t="str">
        <f t="shared" si="302"/>
        <v>ATENDE</v>
      </c>
      <c r="BO305" s="24" t="str">
        <f t="shared" si="303"/>
        <v>C4</v>
      </c>
      <c r="BP305" s="24" t="str">
        <f t="shared" ref="BP305:BP306" si="370">I305</f>
        <v>P6</v>
      </c>
      <c r="BQ305" s="25">
        <f t="shared" si="304"/>
        <v>1.6133333333333333</v>
      </c>
      <c r="BR305" s="22">
        <v>7.84</v>
      </c>
      <c r="BS305" s="22">
        <v>2.0299999999999998</v>
      </c>
      <c r="BT305" s="24">
        <f>IF(BP305="-","-",_xlfn.XLOOKUP(BP305,ABNT5101!$B$4:$B$9,ABNT5101!$C$4:$C$9))</f>
        <v>3</v>
      </c>
      <c r="BU305" s="24">
        <f>IF(BP305="-","-",_xlfn.XLOOKUP(BP305,ABNT5101!$B$4:$B$9,ABNT5101!$D$4:$D$9))</f>
        <v>0.6</v>
      </c>
      <c r="BV305" s="20" t="str">
        <f t="shared" si="305"/>
        <v>ATENDE</v>
      </c>
      <c r="BW305" s="20" t="str">
        <f t="shared" si="306"/>
        <v>ATENDE</v>
      </c>
      <c r="BX305" s="20" t="str">
        <f t="shared" si="307"/>
        <v>ATENDE</v>
      </c>
      <c r="BY305" s="24" t="s">
        <v>135</v>
      </c>
      <c r="BZ305" s="25">
        <f t="shared" si="308"/>
        <v>1.75</v>
      </c>
      <c r="CA305" s="24">
        <v>8.25</v>
      </c>
      <c r="CB305" s="24">
        <v>1.42</v>
      </c>
      <c r="CC305" s="20">
        <f>IF(BY305="-","-",_xlfn.XLOOKUP(BY305,ABNT5101!$B$4:$B$9,ABNT5101!$C$4:$C$9))</f>
        <v>3</v>
      </c>
      <c r="CD305" s="24">
        <f>IF(BY305="-","-",_xlfn.XLOOKUP(BY305,ABNT5101!$B$4:$B$9,ABNT5101!$D$4:$D$9))</f>
        <v>0.6</v>
      </c>
      <c r="CE305" s="20" t="str">
        <f t="shared" si="309"/>
        <v>ATENDE</v>
      </c>
      <c r="CF305" s="20" t="str">
        <f t="shared" si="310"/>
        <v>ATENDE</v>
      </c>
      <c r="CG305" s="20" t="str">
        <f t="shared" si="311"/>
        <v>ATENDE</v>
      </c>
      <c r="CH305" s="26" t="str">
        <f>_xlfn.XLOOKUP(CI305,'Banco de dados'!$B:$B,'Banco de dados'!$D:$D)</f>
        <v>LEDSTAR</v>
      </c>
      <c r="CI305" s="47" t="str">
        <f>'Banco de dados'!B7</f>
        <v xml:space="preserve"> SL VT 9.1 44W</v>
      </c>
      <c r="CJ305" s="26" t="str">
        <f>_xlfn.XLOOKUP(CI305,'Banco de dados'!$B:$B,'Banco de dados'!$E:$E)</f>
        <v>LUM LED SL VT 9.1 44W</v>
      </c>
      <c r="CK305" s="26"/>
      <c r="CL305" s="26" t="e">
        <f>IF(CK305="-","-",_xlfn.XLOOKUP(CK305,'Banco de dados'!$B:$B,'Banco de dados'!$E:$E))</f>
        <v>#N/A</v>
      </c>
      <c r="CM305" s="28">
        <f t="shared" si="312"/>
        <v>1</v>
      </c>
      <c r="CN305" s="26">
        <f>_xlfn.XLOOKUP(CI305,'Banco de dados'!$B:$B,'Banco de dados'!$H:$H)</f>
        <v>44</v>
      </c>
      <c r="CO305" s="26" t="e">
        <f t="array" aca="1" ref="CO305" ca="1">_xludf.XLOOKUP(CK305,'Banco de dados'!$B:$B,'Banco de dados'!$H:$H)</f>
        <v>#NAME?</v>
      </c>
      <c r="CP305" s="51" t="e">
        <f t="array" aca="1" ref="CP305" ca="1">_xludf.XLOOKUP(CI305,'Banco de dados'!$B:$B,'Banco de dados'!$F:$F)</f>
        <v>#NAME?</v>
      </c>
      <c r="CQ305" s="26" t="e">
        <f t="array" aca="1" ref="CQ305" ca="1">_xludf.XLOOKUP(CK305,'Banco de dados'!$B:$B,'Banco de dados'!$F:$F)</f>
        <v>#NAME?</v>
      </c>
      <c r="CR305" s="27">
        <v>0</v>
      </c>
      <c r="CS305" s="27">
        <v>0</v>
      </c>
      <c r="CT305" s="26" t="str">
        <f>IF(AG305=0.5,"Suporte",IF(AND(AG305&gt;='Braços de IP'!$B$9,AG305&lt;='Braços de IP'!$D$9),'Braços de IP'!$E$9,IF(AND(AG305&gt;='Braços de IP'!$B$10,AG305&lt;='Braços de IP'!$D$10),'Braços de IP'!$E$10,IF(AND(AG305&gt;='Braços de IP'!$B$11,AG305&lt;='Braços de IP'!$D$11),'Braços de IP'!$E$11,IF(AND(AG305&gt;='Braços de IP'!$B$12,AG305&lt;='Braços de IP'!$D$12),'Braços de IP'!$E$12,IF(AND(AG305&gt;='Braços de IP'!$B$13,AG305&lt;='Braços de IP'!$D$13),'Braços de IP'!$E$13,IF(AND(AG305&gt;='Braços de IP'!$B$14,AG305&lt;='Braços de IP'!$D$14),'Braços de IP'!$E$14,"ERRO")))))))</f>
        <v>Médio I</v>
      </c>
      <c r="CU305" s="27"/>
      <c r="CV305" s="26" t="str">
        <f>IF($CU305="","",VLOOKUP($CU305,'Braços de IP'!$E$9:$I$15,2,0))</f>
        <v/>
      </c>
      <c r="CW305" s="29" t="str">
        <f>IF($CU305="","",VLOOKUP($CU305,'Braços de IP'!$E$9:$I$15,5,0))</f>
        <v/>
      </c>
      <c r="CX305" s="26"/>
      <c r="CY305" s="26"/>
      <c r="CZ305" s="26"/>
      <c r="DA305" s="26"/>
      <c r="DB305" s="26"/>
      <c r="DC305" s="26"/>
      <c r="DD305" s="30">
        <f t="shared" si="313"/>
        <v>44</v>
      </c>
      <c r="DE305" s="31">
        <f t="shared" si="314"/>
        <v>70</v>
      </c>
      <c r="DF305" s="30">
        <f t="shared" si="315"/>
        <v>114</v>
      </c>
      <c r="DG305" s="32">
        <f t="shared" si="316"/>
        <v>0.37142857142857144</v>
      </c>
      <c r="DH305" s="33" t="s">
        <v>143</v>
      </c>
      <c r="DI305" s="34"/>
      <c r="DJ305" s="35"/>
      <c r="DK305" s="16" t="s">
        <v>144</v>
      </c>
      <c r="DL305" s="16"/>
      <c r="DN305" s="36" t="e">
        <f t="shared" si="357"/>
        <v>#VALUE!</v>
      </c>
      <c r="DP305" s="1" t="s">
        <v>472</v>
      </c>
      <c r="DQ305" s="1" t="s">
        <v>473</v>
      </c>
      <c r="DR305" s="1" t="s">
        <v>474</v>
      </c>
    </row>
    <row r="306" spans="1:124" ht="15.75" customHeight="1" x14ac:dyDescent="0.25">
      <c r="B306" s="16">
        <v>5</v>
      </c>
      <c r="C306" s="16" t="s">
        <v>146</v>
      </c>
      <c r="D306" s="16" t="s">
        <v>481</v>
      </c>
      <c r="E306" s="16">
        <v>-8.0627110000000002</v>
      </c>
      <c r="F306" s="16">
        <v>-34.899776000000003</v>
      </c>
      <c r="G306" s="16" t="s">
        <v>160</v>
      </c>
      <c r="H306" s="17" t="s">
        <v>136</v>
      </c>
      <c r="I306" s="16" t="s">
        <v>135</v>
      </c>
      <c r="J306" s="17" t="s">
        <v>137</v>
      </c>
      <c r="K306" s="18">
        <v>70</v>
      </c>
      <c r="L306" s="17" t="s">
        <v>138</v>
      </c>
      <c r="M306" s="17">
        <v>0</v>
      </c>
      <c r="N306" s="16">
        <f t="shared" si="352"/>
        <v>140</v>
      </c>
      <c r="O306" s="17">
        <v>2</v>
      </c>
      <c r="P306" s="17">
        <v>2.14</v>
      </c>
      <c r="Q306" s="17">
        <v>5.59</v>
      </c>
      <c r="R306" s="16"/>
      <c r="S306" s="16"/>
      <c r="T306" s="16">
        <v>0</v>
      </c>
      <c r="U306" s="17">
        <v>2.11</v>
      </c>
      <c r="V306" s="17">
        <v>0</v>
      </c>
      <c r="W306" s="17">
        <v>0</v>
      </c>
      <c r="X306" s="17">
        <v>0</v>
      </c>
      <c r="Y306" s="17">
        <v>0</v>
      </c>
      <c r="Z306" s="17">
        <v>0</v>
      </c>
      <c r="AA306" s="17" t="s">
        <v>139</v>
      </c>
      <c r="AB306" s="17" t="s">
        <v>140</v>
      </c>
      <c r="AC306" s="17">
        <v>39.450000000000003</v>
      </c>
      <c r="AD306" s="17">
        <v>5.93</v>
      </c>
      <c r="AE306" s="17">
        <v>1</v>
      </c>
      <c r="AF306" s="17">
        <v>0.81</v>
      </c>
      <c r="AG306" s="17">
        <v>2.08</v>
      </c>
      <c r="AH306" s="17">
        <f t="shared" si="353"/>
        <v>1.27</v>
      </c>
      <c r="AI306" s="17" t="s">
        <v>136</v>
      </c>
      <c r="AJ306" s="17" t="s">
        <v>136</v>
      </c>
      <c r="AK306" s="17" t="s">
        <v>141</v>
      </c>
      <c r="AL306" s="17">
        <f t="shared" si="354"/>
        <v>2</v>
      </c>
      <c r="AM306" s="17">
        <v>0</v>
      </c>
      <c r="AN306" s="17"/>
      <c r="AO306" s="17">
        <v>0</v>
      </c>
      <c r="AP306" s="17">
        <v>0</v>
      </c>
      <c r="AQ306" s="17">
        <v>0</v>
      </c>
      <c r="AR306" s="17" t="s">
        <v>136</v>
      </c>
      <c r="AS306" s="19">
        <f t="shared" si="295"/>
        <v>0</v>
      </c>
      <c r="AT306" s="19"/>
      <c r="AU306" s="19">
        <f>VLOOKUP(G306,ABNT5101!$I$3:$J$9,2)</f>
        <v>10</v>
      </c>
      <c r="AV306" s="19">
        <f>VLOOKUP(G306,ABNT5101!$I$3:$M$9,5)</f>
        <v>0.18</v>
      </c>
      <c r="AW306" s="17" t="str">
        <f>_xlfn.XLOOKUP(G306,ABNT5101!I:I,ABNT5101!L:L)</f>
        <v>-</v>
      </c>
      <c r="AX306" s="17">
        <f>_xlfn.XLOOKUP(G306,ABNT5101!$I:$I,ABNT5101!M:M)</f>
        <v>0.18</v>
      </c>
      <c r="AY306" s="17" t="str">
        <f>_xlfn.XLOOKUP(G306,ABNT5101!$I:$I,ABNT5101!N:N)</f>
        <v>-</v>
      </c>
      <c r="AZ306" s="17">
        <f>_xlfn.XLOOKUP(G306,ABNT5101!$I:$I,ABNT5101!O:O)</f>
        <v>16</v>
      </c>
      <c r="BA306" s="20" t="str">
        <f t="shared" si="296"/>
        <v>ATENDE</v>
      </c>
      <c r="BB306" s="21">
        <f t="shared" ref="BB306:BC306" si="371">BE306/AU306-1</f>
        <v>0.36499999999999999</v>
      </c>
      <c r="BC306" s="21">
        <f t="shared" si="371"/>
        <v>0.44444444444444464</v>
      </c>
      <c r="BD306" s="21" t="str">
        <f t="shared" si="298"/>
        <v>-</v>
      </c>
      <c r="BE306" s="22">
        <v>13.65</v>
      </c>
      <c r="BF306" s="22">
        <v>0.26</v>
      </c>
      <c r="BG306" s="22"/>
      <c r="BH306" s="22"/>
      <c r="BI306" s="23"/>
      <c r="BJ306" s="22"/>
      <c r="BK306" s="20" t="str">
        <f t="shared" si="299"/>
        <v>ATENDE</v>
      </c>
      <c r="BL306" s="20" t="str">
        <f t="shared" si="300"/>
        <v>ATENDE</v>
      </c>
      <c r="BM306" s="20" t="str">
        <f t="shared" si="301"/>
        <v>ATENDE</v>
      </c>
      <c r="BN306" s="20" t="str">
        <f t="shared" si="302"/>
        <v>ATENDE</v>
      </c>
      <c r="BO306" s="24" t="str">
        <f t="shared" si="303"/>
        <v>C4</v>
      </c>
      <c r="BP306" s="24" t="str">
        <f t="shared" si="370"/>
        <v>P6</v>
      </c>
      <c r="BQ306" s="25">
        <f t="shared" si="304"/>
        <v>2.4733333333333332</v>
      </c>
      <c r="BR306" s="22">
        <v>10.42</v>
      </c>
      <c r="BS306" s="22">
        <v>4.95</v>
      </c>
      <c r="BT306" s="24">
        <f>IF(BP306="-","-",_xlfn.XLOOKUP(BP306,ABNT5101!$B$4:$B$9,ABNT5101!$C$4:$C$9))</f>
        <v>3</v>
      </c>
      <c r="BU306" s="24">
        <f>IF(BP306="-","-",_xlfn.XLOOKUP(BP306,ABNT5101!$B$4:$B$9,ABNT5101!$D$4:$D$9))</f>
        <v>0.6</v>
      </c>
      <c r="BV306" s="20" t="str">
        <f t="shared" si="305"/>
        <v>ATENDE</v>
      </c>
      <c r="BW306" s="20" t="str">
        <f t="shared" si="306"/>
        <v>ATENDE</v>
      </c>
      <c r="BX306" s="20" t="str">
        <f t="shared" si="307"/>
        <v>ATENDE</v>
      </c>
      <c r="BY306" s="24" t="s">
        <v>135</v>
      </c>
      <c r="BZ306" s="25">
        <f t="shared" si="308"/>
        <v>2.5299999999999998</v>
      </c>
      <c r="CA306" s="24">
        <v>10.59</v>
      </c>
      <c r="CB306" s="24">
        <v>1.71</v>
      </c>
      <c r="CC306" s="20">
        <f>IF(BY306="-","-",_xlfn.XLOOKUP(BY306,ABNT5101!$B$4:$B$9,ABNT5101!$C$4:$C$9))</f>
        <v>3</v>
      </c>
      <c r="CD306" s="24">
        <f>IF(BY306="-","-",_xlfn.XLOOKUP(BY306,ABNT5101!$B$4:$B$9,ABNT5101!$D$4:$D$9))</f>
        <v>0.6</v>
      </c>
      <c r="CE306" s="20" t="str">
        <f t="shared" si="309"/>
        <v>ATENDE</v>
      </c>
      <c r="CF306" s="20" t="str">
        <f t="shared" si="310"/>
        <v>ATENDE</v>
      </c>
      <c r="CG306" s="20" t="str">
        <f t="shared" si="311"/>
        <v>ATENDE</v>
      </c>
      <c r="CH306" s="26" t="str">
        <f>_xlfn.XLOOKUP(CI306,'Banco de dados'!$B:$B,'Banco de dados'!$D:$D)</f>
        <v>SX LIGHTING</v>
      </c>
      <c r="CI306" s="27" t="str">
        <f>'Banco de dados'!B56</f>
        <v>SX-INEVO050HF</v>
      </c>
      <c r="CJ306" s="26" t="str">
        <f>_xlfn.XLOOKUP(CI306,'Banco de dados'!$B:$B,'Banco de dados'!$E:$E)</f>
        <v>SXINEVO050K50L12CZF7PHF</v>
      </c>
      <c r="CK306" s="26"/>
      <c r="CL306" s="26" t="e">
        <f>IF(CK306="-","-",_xlfn.XLOOKUP(CK306,'Banco de dados'!$B:$B,'Banco de dados'!$E:$E))</f>
        <v>#N/A</v>
      </c>
      <c r="CM306" s="28">
        <f t="shared" si="312"/>
        <v>1</v>
      </c>
      <c r="CN306" s="26">
        <f>_xlfn.XLOOKUP(CI306,'Banco de dados'!$B:$B,'Banco de dados'!$H:$H)</f>
        <v>50</v>
      </c>
      <c r="CO306" s="26" t="e">
        <f t="array" aca="1" ref="CO306" ca="1">_xludf.XLOOKUP(CK306,'Banco de dados'!$B:$B,'Banco de dados'!$H:$H)</f>
        <v>#NAME?</v>
      </c>
      <c r="CP306" s="51" t="e">
        <f t="array" aca="1" ref="CP306" ca="1">_xludf.XLOOKUP(CI306,'Banco de dados'!$B:$B,'Banco de dados'!$F:$F)</f>
        <v>#NAME?</v>
      </c>
      <c r="CQ306" s="26" t="e">
        <f t="array" aca="1" ref="CQ306" ca="1">_xludf.XLOOKUP(CK306,'Banco de dados'!$B:$B,'Banco de dados'!$F:$F)</f>
        <v>#NAME?</v>
      </c>
      <c r="CR306" s="27">
        <v>0</v>
      </c>
      <c r="CS306" s="27">
        <v>0</v>
      </c>
      <c r="CT306" s="26" t="str">
        <f>IF(AG306=0.5,"Suporte",IF(AND(AG306&gt;='Braços de IP'!$B$9,AG306&lt;='Braços de IP'!$D$9),'Braços de IP'!$E$9,IF(AND(AG306&gt;='Braços de IP'!$B$10,AG306&lt;='Braços de IP'!$D$10),'Braços de IP'!$E$10,IF(AND(AG306&gt;='Braços de IP'!$B$11,AG306&lt;='Braços de IP'!$D$11),'Braços de IP'!$E$11,IF(AND(AG306&gt;='Braços de IP'!$B$12,AG306&lt;='Braços de IP'!$D$12),'Braços de IP'!$E$12,IF(AND(AG306&gt;='Braços de IP'!$B$13,AG306&lt;='Braços de IP'!$D$13),'Braços de IP'!$E$13,IF(AND(AG306&gt;='Braços de IP'!$B$14,AG306&lt;='Braços de IP'!$D$14),'Braços de IP'!$E$14,"ERRO")))))))</f>
        <v>Médio I</v>
      </c>
      <c r="CU306" s="27" t="s">
        <v>142</v>
      </c>
      <c r="CV306" s="26">
        <f>IF($CU306="","",VLOOKUP($CU306,'Braços de IP'!$E$9:$I$15,2,0))</f>
        <v>1.8</v>
      </c>
      <c r="CW306" s="29">
        <f>IF($CU306="","",VLOOKUP($CU306,'Braços de IP'!$E$9:$I$15,5,0))</f>
        <v>7</v>
      </c>
      <c r="CX306" s="26"/>
      <c r="CY306" s="26"/>
      <c r="CZ306" s="26"/>
      <c r="DA306" s="26"/>
      <c r="DB306" s="26"/>
      <c r="DC306" s="26"/>
      <c r="DD306" s="62">
        <f t="shared" si="313"/>
        <v>50</v>
      </c>
      <c r="DE306" s="31">
        <f t="shared" si="314"/>
        <v>70</v>
      </c>
      <c r="DF306" s="30">
        <f t="shared" si="315"/>
        <v>120</v>
      </c>
      <c r="DG306" s="32">
        <f t="shared" si="316"/>
        <v>0.2857142857142857</v>
      </c>
      <c r="DH306" s="33" t="s">
        <v>143</v>
      </c>
      <c r="DI306" s="34"/>
      <c r="DJ306" s="35"/>
      <c r="DK306" s="16" t="s">
        <v>144</v>
      </c>
      <c r="DL306" s="16"/>
      <c r="DN306" s="36" t="e">
        <f t="shared" si="357"/>
        <v>#VALUE!</v>
      </c>
      <c r="DP306" s="1" t="s">
        <v>472</v>
      </c>
      <c r="DQ306" s="1" t="s">
        <v>473</v>
      </c>
      <c r="DR306" s="1" t="s">
        <v>474</v>
      </c>
    </row>
    <row r="307" spans="1:124" ht="15.75" customHeight="1" x14ac:dyDescent="0.25">
      <c r="B307" s="16">
        <v>5</v>
      </c>
      <c r="C307" s="16" t="s">
        <v>146</v>
      </c>
      <c r="D307" s="16" t="s">
        <v>481</v>
      </c>
      <c r="E307" s="16">
        <v>-8.0627110000000002</v>
      </c>
      <c r="F307" s="16">
        <v>-34.899776000000003</v>
      </c>
      <c r="G307" s="16" t="s">
        <v>160</v>
      </c>
      <c r="H307" s="17" t="s">
        <v>136</v>
      </c>
      <c r="I307" s="16" t="s">
        <v>135</v>
      </c>
      <c r="J307" s="17" t="s">
        <v>137</v>
      </c>
      <c r="K307" s="18">
        <v>70</v>
      </c>
      <c r="L307" s="17" t="s">
        <v>138</v>
      </c>
      <c r="M307" s="17">
        <v>0</v>
      </c>
      <c r="N307" s="16">
        <f t="shared" si="352"/>
        <v>140</v>
      </c>
      <c r="O307" s="17">
        <v>2</v>
      </c>
      <c r="P307" s="17">
        <v>2.14</v>
      </c>
      <c r="Q307" s="17">
        <v>5.59</v>
      </c>
      <c r="R307" s="16"/>
      <c r="S307" s="16"/>
      <c r="T307" s="16">
        <v>0</v>
      </c>
      <c r="U307" s="17">
        <v>2.11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 t="s">
        <v>139</v>
      </c>
      <c r="AB307" s="17" t="s">
        <v>140</v>
      </c>
      <c r="AC307" s="17">
        <v>39.450000000000003</v>
      </c>
      <c r="AD307" s="17">
        <v>5.93</v>
      </c>
      <c r="AE307" s="17">
        <v>1</v>
      </c>
      <c r="AF307" s="17">
        <v>0.81</v>
      </c>
      <c r="AG307" s="17">
        <v>2.08</v>
      </c>
      <c r="AH307" s="17">
        <f t="shared" si="353"/>
        <v>1.27</v>
      </c>
      <c r="AI307" s="17" t="s">
        <v>136</v>
      </c>
      <c r="AJ307" s="17" t="s">
        <v>136</v>
      </c>
      <c r="AK307" s="17" t="s">
        <v>141</v>
      </c>
      <c r="AL307" s="17">
        <f t="shared" si="354"/>
        <v>2</v>
      </c>
      <c r="AM307" s="17">
        <v>0</v>
      </c>
      <c r="AN307" s="17"/>
      <c r="AO307" s="17">
        <v>0</v>
      </c>
      <c r="AP307" s="17">
        <v>0</v>
      </c>
      <c r="AQ307" s="17">
        <v>0</v>
      </c>
      <c r="AR307" s="17" t="s">
        <v>136</v>
      </c>
      <c r="AS307" s="19">
        <f t="shared" si="295"/>
        <v>0</v>
      </c>
      <c r="AT307" s="19"/>
      <c r="AU307" s="19">
        <f>VLOOKUP(G307,ABNT5101!$I$3:$J$9,2)</f>
        <v>10</v>
      </c>
      <c r="AV307" s="19">
        <f>VLOOKUP(G307,ABNT5101!$I$3:$M$9,5)</f>
        <v>0.18</v>
      </c>
      <c r="AW307" s="17" t="str">
        <f>_xlfn.XLOOKUP(G307,ABNT5101!I:I,ABNT5101!L:L)</f>
        <v>-</v>
      </c>
      <c r="AX307" s="17">
        <f>_xlfn.XLOOKUP(G307,ABNT5101!$I:$I,ABNT5101!M:M)</f>
        <v>0.18</v>
      </c>
      <c r="AY307" s="17" t="str">
        <f>_xlfn.XLOOKUP(G307,ABNT5101!$I:$I,ABNT5101!N:N)</f>
        <v>-</v>
      </c>
      <c r="AZ307" s="17">
        <f>_xlfn.XLOOKUP(G307,ABNT5101!$I:$I,ABNT5101!O:O)</f>
        <v>16</v>
      </c>
      <c r="BA307" s="20" t="str">
        <f t="shared" si="296"/>
        <v>ATENDE</v>
      </c>
      <c r="BB307" s="21">
        <f t="shared" ref="BB307:BC307" si="372">BE307/AU307-1</f>
        <v>8.4999999999999964E-2</v>
      </c>
      <c r="BC307" s="21">
        <f t="shared" si="372"/>
        <v>5.555555555555558E-2</v>
      </c>
      <c r="BD307" s="21" t="str">
        <f t="shared" si="298"/>
        <v>-</v>
      </c>
      <c r="BE307" s="22">
        <v>10.85</v>
      </c>
      <c r="BF307" s="22">
        <v>0.19</v>
      </c>
      <c r="BG307" s="22"/>
      <c r="BH307" s="22"/>
      <c r="BI307" s="23"/>
      <c r="BJ307" s="22"/>
      <c r="BK307" s="20" t="str">
        <f t="shared" si="299"/>
        <v>ATENDE</v>
      </c>
      <c r="BL307" s="20" t="str">
        <f t="shared" si="300"/>
        <v>ATENDE</v>
      </c>
      <c r="BM307" s="20" t="str">
        <f t="shared" si="301"/>
        <v>ATENDE</v>
      </c>
      <c r="BN307" s="20" t="str">
        <f t="shared" si="302"/>
        <v>ATENDE</v>
      </c>
      <c r="BO307" s="24" t="str">
        <f t="shared" si="303"/>
        <v>C4</v>
      </c>
      <c r="BP307" s="24" t="str">
        <f t="shared" ref="BP307:BP310" si="373">I309</f>
        <v>P6</v>
      </c>
      <c r="BQ307" s="25">
        <f t="shared" si="304"/>
        <v>2.5299999999999998</v>
      </c>
      <c r="BR307" s="22">
        <v>10.59</v>
      </c>
      <c r="BS307" s="22">
        <v>1.67</v>
      </c>
      <c r="BT307" s="24">
        <f>IF(BP307="-","-",_xlfn.XLOOKUP(BP307,ABNT5101!$B$4:$B$9,ABNT5101!$C$4:$C$9))</f>
        <v>3</v>
      </c>
      <c r="BU307" s="24">
        <f>IF(BP307="-","-",_xlfn.XLOOKUP(BP307,ABNT5101!$B$4:$B$9,ABNT5101!$D$4:$D$9))</f>
        <v>0.6</v>
      </c>
      <c r="BV307" s="20" t="str">
        <f t="shared" si="305"/>
        <v>ATENDE</v>
      </c>
      <c r="BW307" s="20" t="str">
        <f t="shared" si="306"/>
        <v>ATENDE</v>
      </c>
      <c r="BX307" s="20" t="str">
        <f t="shared" si="307"/>
        <v>ATENDE</v>
      </c>
      <c r="BY307" s="24" t="s">
        <v>135</v>
      </c>
      <c r="BZ307" s="25">
        <f t="shared" si="308"/>
        <v>1.686666666666667</v>
      </c>
      <c r="CA307" s="24">
        <v>8.06</v>
      </c>
      <c r="CB307" s="24">
        <v>1.51</v>
      </c>
      <c r="CC307" s="20">
        <f>IF(BY307="-","-",_xlfn.XLOOKUP(BY307,ABNT5101!$B$4:$B$9,ABNT5101!$C$4:$C$9))</f>
        <v>3</v>
      </c>
      <c r="CD307" s="24">
        <f>IF(BY307="-","-",_xlfn.XLOOKUP(BY307,ABNT5101!$B$4:$B$9,ABNT5101!$D$4:$D$9))</f>
        <v>0.6</v>
      </c>
      <c r="CE307" s="20" t="str">
        <f t="shared" si="309"/>
        <v>ATENDE</v>
      </c>
      <c r="CF307" s="20" t="str">
        <f t="shared" si="310"/>
        <v>ATENDE</v>
      </c>
      <c r="CG307" s="20" t="str">
        <f t="shared" si="311"/>
        <v>ATENDE</v>
      </c>
      <c r="CH307" s="26" t="str">
        <f>_xlfn.XLOOKUP(CI307,'Banco de dados'!$B:$B,'Banco de dados'!$D:$D)</f>
        <v>TECNOWATT</v>
      </c>
      <c r="CI307" s="27" t="str">
        <f>'Banco de dados'!B66</f>
        <v xml:space="preserve">SIGSAGPTLRRSSNDL_40W_50IBBRS
</v>
      </c>
      <c r="CJ307" s="26" t="str">
        <f>_xlfn.XLOOKUP(CI307,'Banco de dados'!$B:$B,'Banco de dados'!$E:$E)</f>
        <v>SIGSAGPTLRRSSNDL_40W_50IBBRS
1-10C1MUN6.5</v>
      </c>
      <c r="CK307" s="26"/>
      <c r="CL307" s="26" t="e">
        <f>IF(CK307="-","-",_xlfn.XLOOKUP(CK307,'Banco de dados'!$B:$B,'Banco de dados'!$E:$E))</f>
        <v>#N/A</v>
      </c>
      <c r="CM307" s="28">
        <f t="shared" si="312"/>
        <v>1</v>
      </c>
      <c r="CN307" s="26">
        <f>_xlfn.XLOOKUP(CI307,'Banco de dados'!$B:$B,'Banco de dados'!$H:$H)</f>
        <v>40</v>
      </c>
      <c r="CO307" s="26" t="e">
        <f t="array" aca="1" ref="CO307" ca="1">_xludf.XLOOKUP(CK307,'Banco de dados'!$B:$B,'Banco de dados'!$H:$H)</f>
        <v>#NAME?</v>
      </c>
      <c r="CP307" s="51" t="e">
        <f t="array" aca="1" ref="CP307" ca="1">_xludf.XLOOKUP(CI307,'Banco de dados'!$B:$B,'Banco de dados'!$F:$F)</f>
        <v>#NAME?</v>
      </c>
      <c r="CQ307" s="26" t="e">
        <f t="array" aca="1" ref="CQ307" ca="1">_xludf.XLOOKUP(CK307,'Banco de dados'!$B:$B,'Banco de dados'!$F:$F)</f>
        <v>#NAME?</v>
      </c>
      <c r="CR307" s="27">
        <v>0</v>
      </c>
      <c r="CS307" s="27">
        <v>0</v>
      </c>
      <c r="CT307" s="26" t="str">
        <f>IF(AG307=0.5,"Suporte",IF(AND(AG307&gt;='Braços de IP'!$B$9,AG307&lt;='Braços de IP'!$D$9),'Braços de IP'!$E$9,IF(AND(AG307&gt;='Braços de IP'!$B$10,AG307&lt;='Braços de IP'!$D$10),'Braços de IP'!$E$10,IF(AND(AG307&gt;='Braços de IP'!$B$11,AG307&lt;='Braços de IP'!$D$11),'Braços de IP'!$E$11,IF(AND(AG307&gt;='Braços de IP'!$B$12,AG307&lt;='Braços de IP'!$D$12),'Braços de IP'!$E$12,IF(AND(AG307&gt;='Braços de IP'!$B$13,AG307&lt;='Braços de IP'!$D$13),'Braços de IP'!$E$13,IF(AND(AG307&gt;='Braços de IP'!$B$14,AG307&lt;='Braços de IP'!$D$14),'Braços de IP'!$E$14,"ERRO")))))))</f>
        <v>Médio I</v>
      </c>
      <c r="CU307" s="27" t="s">
        <v>142</v>
      </c>
      <c r="CV307" s="26">
        <f>IF($CU307="","",VLOOKUP($CU307,'Braços de IP'!$E$9:$I$15,2,0))</f>
        <v>1.8</v>
      </c>
      <c r="CW307" s="29">
        <f>IF($CU307="","",VLOOKUP($CU307,'Braços de IP'!$E$9:$I$15,5,0))</f>
        <v>7</v>
      </c>
      <c r="CX307" s="26"/>
      <c r="CY307" s="26"/>
      <c r="CZ307" s="26"/>
      <c r="DA307" s="26"/>
      <c r="DB307" s="26"/>
      <c r="DC307" s="26"/>
      <c r="DD307" s="30">
        <f t="shared" si="313"/>
        <v>40</v>
      </c>
      <c r="DE307" s="31">
        <f t="shared" si="314"/>
        <v>70</v>
      </c>
      <c r="DF307" s="30">
        <f t="shared" si="315"/>
        <v>110</v>
      </c>
      <c r="DG307" s="32">
        <f t="shared" si="316"/>
        <v>0.4285714285714286</v>
      </c>
      <c r="DH307" s="33" t="s">
        <v>143</v>
      </c>
      <c r="DI307" s="34"/>
      <c r="DJ307" s="35"/>
      <c r="DK307" s="16" t="s">
        <v>144</v>
      </c>
      <c r="DL307" s="16"/>
      <c r="DN307" s="36" t="e">
        <f t="shared" si="357"/>
        <v>#VALUE!</v>
      </c>
      <c r="DP307" s="1" t="s">
        <v>472</v>
      </c>
      <c r="DQ307" s="1" t="s">
        <v>473</v>
      </c>
      <c r="DR307" s="1" t="s">
        <v>474</v>
      </c>
    </row>
    <row r="308" spans="1:124" ht="15.75" customHeight="1" x14ac:dyDescent="0.25">
      <c r="B308" s="16">
        <v>6</v>
      </c>
      <c r="C308" s="16" t="s">
        <v>146</v>
      </c>
      <c r="D308" s="16" t="s">
        <v>482</v>
      </c>
      <c r="E308" s="16">
        <v>-8.0725370000000005</v>
      </c>
      <c r="F308" s="16">
        <v>-34.92839</v>
      </c>
      <c r="G308" s="16" t="s">
        <v>160</v>
      </c>
      <c r="H308" s="17" t="s">
        <v>136</v>
      </c>
      <c r="I308" s="16" t="s">
        <v>135</v>
      </c>
      <c r="J308" s="17" t="s">
        <v>137</v>
      </c>
      <c r="K308" s="18">
        <v>70</v>
      </c>
      <c r="L308" s="17" t="s">
        <v>138</v>
      </c>
      <c r="M308" s="17">
        <v>0</v>
      </c>
      <c r="N308" s="16">
        <f t="shared" si="352"/>
        <v>140</v>
      </c>
      <c r="O308" s="17">
        <v>2</v>
      </c>
      <c r="P308" s="17">
        <v>2.06</v>
      </c>
      <c r="Q308" s="17">
        <v>5.95</v>
      </c>
      <c r="R308" s="16"/>
      <c r="S308" s="16"/>
      <c r="T308" s="16">
        <v>0</v>
      </c>
      <c r="U308" s="17">
        <v>2.14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 t="s">
        <v>139</v>
      </c>
      <c r="AB308" s="17" t="s">
        <v>140</v>
      </c>
      <c r="AC308" s="17">
        <v>27.51</v>
      </c>
      <c r="AD308" s="17">
        <v>5.69</v>
      </c>
      <c r="AE308" s="17">
        <v>1</v>
      </c>
      <c r="AF308" s="17">
        <v>1.17</v>
      </c>
      <c r="AG308" s="17">
        <v>2.04</v>
      </c>
      <c r="AH308" s="17">
        <f t="shared" si="353"/>
        <v>0.87000000000000011</v>
      </c>
      <c r="AI308" s="17" t="s">
        <v>136</v>
      </c>
      <c r="AJ308" s="17" t="s">
        <v>136</v>
      </c>
      <c r="AK308" s="17" t="s">
        <v>141</v>
      </c>
      <c r="AL308" s="17">
        <f t="shared" si="354"/>
        <v>2</v>
      </c>
      <c r="AM308" s="17">
        <v>0</v>
      </c>
      <c r="AN308" s="17"/>
      <c r="AO308" s="17">
        <v>0</v>
      </c>
      <c r="AP308" s="17">
        <v>0</v>
      </c>
      <c r="AQ308" s="17">
        <v>0</v>
      </c>
      <c r="AR308" s="17" t="s">
        <v>136</v>
      </c>
      <c r="AS308" s="19">
        <f t="shared" si="295"/>
        <v>0</v>
      </c>
      <c r="AT308" s="19"/>
      <c r="AU308" s="19">
        <f>VLOOKUP(G308,ABNT5101!$I$3:$J$9,2)</f>
        <v>10</v>
      </c>
      <c r="AV308" s="19">
        <f>VLOOKUP(G308,ABNT5101!$I$3:$M$9,5)</f>
        <v>0.18</v>
      </c>
      <c r="AW308" s="17" t="str">
        <f>_xlfn.XLOOKUP(G308,ABNT5101!I:I,ABNT5101!L:L)</f>
        <v>-</v>
      </c>
      <c r="AX308" s="17">
        <f>_xlfn.XLOOKUP(G308,ABNT5101!$I:$I,ABNT5101!M:M)</f>
        <v>0.18</v>
      </c>
      <c r="AY308" s="17" t="str">
        <f>_xlfn.XLOOKUP(G308,ABNT5101!$I:$I,ABNT5101!N:N)</f>
        <v>-</v>
      </c>
      <c r="AZ308" s="17">
        <f>_xlfn.XLOOKUP(G308,ABNT5101!$I:$I,ABNT5101!O:O)</f>
        <v>16</v>
      </c>
      <c r="BA308" s="20" t="str">
        <f t="shared" si="296"/>
        <v>ATENDE</v>
      </c>
      <c r="BB308" s="21">
        <f t="shared" ref="BB308:BC308" si="374">BE308/AU308-1</f>
        <v>7.6000000000000068E-2</v>
      </c>
      <c r="BC308" s="21">
        <f t="shared" si="374"/>
        <v>1.1111111111111112</v>
      </c>
      <c r="BD308" s="21" t="str">
        <f t="shared" si="298"/>
        <v>-</v>
      </c>
      <c r="BE308" s="22">
        <v>10.76</v>
      </c>
      <c r="BF308" s="22">
        <v>0.38</v>
      </c>
      <c r="BG308" s="22"/>
      <c r="BH308" s="22"/>
      <c r="BI308" s="23"/>
      <c r="BJ308" s="22"/>
      <c r="BK308" s="20" t="str">
        <f t="shared" si="299"/>
        <v>ATENDE</v>
      </c>
      <c r="BL308" s="20" t="str">
        <f t="shared" si="300"/>
        <v>ATENDE</v>
      </c>
      <c r="BM308" s="20" t="str">
        <f t="shared" si="301"/>
        <v>ATENDE</v>
      </c>
      <c r="BN308" s="20" t="str">
        <f t="shared" si="302"/>
        <v>ATENDE</v>
      </c>
      <c r="BO308" s="24" t="str">
        <f t="shared" si="303"/>
        <v>C4</v>
      </c>
      <c r="BP308" s="24" t="str">
        <f t="shared" si="373"/>
        <v>P6</v>
      </c>
      <c r="BQ308" s="25">
        <f t="shared" si="304"/>
        <v>1</v>
      </c>
      <c r="BR308" s="22">
        <v>6</v>
      </c>
      <c r="BS308" s="22">
        <v>2.85</v>
      </c>
      <c r="BT308" s="24">
        <f>IF(BP308="-","-",_xlfn.XLOOKUP(BP308,ABNT5101!$B$4:$B$9,ABNT5101!$C$4:$C$9))</f>
        <v>3</v>
      </c>
      <c r="BU308" s="24">
        <f>IF(BP308="-","-",_xlfn.XLOOKUP(BP308,ABNT5101!$B$4:$B$9,ABNT5101!$D$4:$D$9))</f>
        <v>0.6</v>
      </c>
      <c r="BV308" s="20" t="str">
        <f t="shared" si="305"/>
        <v>ATENDE</v>
      </c>
      <c r="BW308" s="20" t="str">
        <f t="shared" si="306"/>
        <v>ATENDE</v>
      </c>
      <c r="BX308" s="20" t="str">
        <f t="shared" si="307"/>
        <v>ATENDE</v>
      </c>
      <c r="BY308" s="24" t="str">
        <f t="shared" ref="BY308:BY310" si="375">I308</f>
        <v>P6</v>
      </c>
      <c r="BZ308" s="25">
        <f t="shared" si="308"/>
        <v>1.9</v>
      </c>
      <c r="CA308" s="24">
        <v>8.6999999999999993</v>
      </c>
      <c r="CB308" s="24">
        <v>3.16</v>
      </c>
      <c r="CC308" s="20">
        <f>IF(BY308="-","-",_xlfn.XLOOKUP(BY308,ABNT5101!$B$4:$B$9,ABNT5101!$C$4:$C$9))</f>
        <v>3</v>
      </c>
      <c r="CD308" s="24">
        <f>IF(BY308="-","-",_xlfn.XLOOKUP(BY308,ABNT5101!$B$4:$B$9,ABNT5101!$D$4:$D$9))</f>
        <v>0.6</v>
      </c>
      <c r="CE308" s="20" t="str">
        <f t="shared" si="309"/>
        <v>ATENDE</v>
      </c>
      <c r="CF308" s="20" t="str">
        <f t="shared" si="310"/>
        <v>ATENDE</v>
      </c>
      <c r="CG308" s="20" t="str">
        <f t="shared" si="311"/>
        <v>ATENDE</v>
      </c>
      <c r="CH308" s="26" t="str">
        <f>_xlfn.XLOOKUP(CI308,'Banco de dados'!$B:$B,'Banco de dados'!$D:$D)</f>
        <v>LEDSTAR</v>
      </c>
      <c r="CI308" s="47" t="str">
        <f>'Banco de dados'!B5</f>
        <v xml:space="preserve"> SL VT 9.1 28W</v>
      </c>
      <c r="CJ308" s="26" t="str">
        <f>_xlfn.XLOOKUP(CI308,'Banco de dados'!$B:$B,'Banco de dados'!$E:$E)</f>
        <v>LUM LED SL VT 9.1 28W</v>
      </c>
      <c r="CK308" s="26"/>
      <c r="CL308" s="26" t="e">
        <f>IF(CK308="-","-",_xlfn.XLOOKUP(CK308,'Banco de dados'!$B:$B,'Banco de dados'!$E:$E))</f>
        <v>#N/A</v>
      </c>
      <c r="CM308" s="28">
        <f t="shared" si="312"/>
        <v>1</v>
      </c>
      <c r="CN308" s="26">
        <f>_xlfn.XLOOKUP(CI308,'Banco de dados'!$B:$B,'Banco de dados'!$H:$H)</f>
        <v>28</v>
      </c>
      <c r="CO308" s="26" t="e">
        <f t="array" aca="1" ref="CO308" ca="1">_xludf.XLOOKUP(CK308,'Banco de dados'!$B:$B,'Banco de dados'!$H:$H)</f>
        <v>#NAME?</v>
      </c>
      <c r="CP308" s="51" t="e">
        <f t="array" aca="1" ref="CP308" ca="1">_xludf.XLOOKUP(CI308,'Banco de dados'!$B:$B,'Banco de dados'!$F:$F)</f>
        <v>#NAME?</v>
      </c>
      <c r="CQ308" s="26" t="e">
        <f t="array" aca="1" ref="CQ308" ca="1">_xludf.XLOOKUP(CK308,'Banco de dados'!$B:$B,'Banco de dados'!$F:$F)</f>
        <v>#NAME?</v>
      </c>
      <c r="CR308" s="27">
        <v>0</v>
      </c>
      <c r="CS308" s="27"/>
      <c r="CT308" s="26" t="str">
        <f>IF(AG308=0.5,"Suporte",IF(AND(AG308&gt;='Braços de IP'!$B$9,AG308&lt;='Braços de IP'!$D$9),'Braços de IP'!$E$9,IF(AND(AG308&gt;='Braços de IP'!$B$10,AG308&lt;='Braços de IP'!$D$10),'Braços de IP'!$E$10,IF(AND(AG308&gt;='Braços de IP'!$B$11,AG308&lt;='Braços de IP'!$D$11),'Braços de IP'!$E$11,IF(AND(AG308&gt;='Braços de IP'!$B$12,AG308&lt;='Braços de IP'!$D$12),'Braços de IP'!$E$12,IF(AND(AG308&gt;='Braços de IP'!$B$13,AG308&lt;='Braços de IP'!$D$13),'Braços de IP'!$E$13,IF(AND(AG308&gt;='Braços de IP'!$B$14,AG308&lt;='Braços de IP'!$D$14),'Braços de IP'!$E$14,"ERRO")))))))</f>
        <v>Médio I</v>
      </c>
      <c r="CU308" s="27"/>
      <c r="CV308" s="26" t="str">
        <f>IF($CU308="","",VLOOKUP($CU308,'Braços de IP'!$E$9:$I$15,2,0))</f>
        <v/>
      </c>
      <c r="CW308" s="29" t="str">
        <f>IF($CU308="","",VLOOKUP($CU308,'Braços de IP'!$E$9:$I$15,5,0))</f>
        <v/>
      </c>
      <c r="CX308" s="26"/>
      <c r="CY308" s="26"/>
      <c r="CZ308" s="26"/>
      <c r="DA308" s="26"/>
      <c r="DB308" s="26"/>
      <c r="DC308" s="26"/>
      <c r="DD308" s="30">
        <f t="shared" si="313"/>
        <v>28</v>
      </c>
      <c r="DE308" s="31">
        <f t="shared" si="314"/>
        <v>70</v>
      </c>
      <c r="DF308" s="30">
        <f t="shared" si="315"/>
        <v>98</v>
      </c>
      <c r="DG308" s="32">
        <f t="shared" si="316"/>
        <v>0.6</v>
      </c>
      <c r="DH308" s="33" t="s">
        <v>143</v>
      </c>
      <c r="DI308" s="34"/>
      <c r="DJ308" s="35"/>
      <c r="DK308" s="16" t="s">
        <v>144</v>
      </c>
      <c r="DL308" s="16"/>
      <c r="DN308" s="36" t="e">
        <f t="shared" si="357"/>
        <v>#VALUE!</v>
      </c>
      <c r="DP308" s="1" t="s">
        <v>472</v>
      </c>
      <c r="DQ308" s="1" t="s">
        <v>473</v>
      </c>
      <c r="DR308" s="1" t="s">
        <v>474</v>
      </c>
    </row>
    <row r="309" spans="1:124" ht="15.75" customHeight="1" x14ac:dyDescent="0.25">
      <c r="B309" s="16">
        <v>6</v>
      </c>
      <c r="C309" s="16" t="s">
        <v>146</v>
      </c>
      <c r="D309" s="16" t="s">
        <v>482</v>
      </c>
      <c r="E309" s="16">
        <v>-8.0725370000000005</v>
      </c>
      <c r="F309" s="16">
        <v>-34.92839</v>
      </c>
      <c r="G309" s="16" t="s">
        <v>160</v>
      </c>
      <c r="H309" s="17" t="s">
        <v>136</v>
      </c>
      <c r="I309" s="16" t="s">
        <v>135</v>
      </c>
      <c r="J309" s="17" t="s">
        <v>137</v>
      </c>
      <c r="K309" s="18">
        <v>70</v>
      </c>
      <c r="L309" s="17" t="s">
        <v>138</v>
      </c>
      <c r="M309" s="17">
        <v>0</v>
      </c>
      <c r="N309" s="16">
        <f t="shared" si="352"/>
        <v>140</v>
      </c>
      <c r="O309" s="17">
        <v>2</v>
      </c>
      <c r="P309" s="17">
        <v>2.06</v>
      </c>
      <c r="Q309" s="17">
        <v>5.95</v>
      </c>
      <c r="R309" s="16"/>
      <c r="S309" s="16"/>
      <c r="T309" s="16">
        <v>0</v>
      </c>
      <c r="U309" s="17">
        <v>2.14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 t="s">
        <v>139</v>
      </c>
      <c r="AB309" s="17" t="s">
        <v>140</v>
      </c>
      <c r="AC309" s="17">
        <v>27.51</v>
      </c>
      <c r="AD309" s="17">
        <v>5.69</v>
      </c>
      <c r="AE309" s="17">
        <v>1</v>
      </c>
      <c r="AF309" s="17">
        <v>1.17</v>
      </c>
      <c r="AG309" s="17">
        <v>2.04</v>
      </c>
      <c r="AH309" s="17">
        <f t="shared" si="353"/>
        <v>0.87000000000000011</v>
      </c>
      <c r="AI309" s="17" t="s">
        <v>136</v>
      </c>
      <c r="AJ309" s="17" t="s">
        <v>136</v>
      </c>
      <c r="AK309" s="17" t="s">
        <v>141</v>
      </c>
      <c r="AL309" s="17">
        <f t="shared" si="354"/>
        <v>2</v>
      </c>
      <c r="AM309" s="17">
        <v>0</v>
      </c>
      <c r="AN309" s="17"/>
      <c r="AO309" s="17">
        <v>0</v>
      </c>
      <c r="AP309" s="17">
        <v>0</v>
      </c>
      <c r="AQ309" s="17">
        <v>0</v>
      </c>
      <c r="AR309" s="17" t="s">
        <v>136</v>
      </c>
      <c r="AS309" s="19">
        <f t="shared" si="295"/>
        <v>0</v>
      </c>
      <c r="AT309" s="19"/>
      <c r="AU309" s="19">
        <f>VLOOKUP(G309,ABNT5101!$I$3:$J$9,2)</f>
        <v>10</v>
      </c>
      <c r="AV309" s="19">
        <f>VLOOKUP(G309,ABNT5101!$I$3:$M$9,5)</f>
        <v>0.18</v>
      </c>
      <c r="AW309" s="17" t="str">
        <f>_xlfn.XLOOKUP(G309,ABNT5101!I:I,ABNT5101!L:L)</f>
        <v>-</v>
      </c>
      <c r="AX309" s="17">
        <f>_xlfn.XLOOKUP(G309,ABNT5101!$I:$I,ABNT5101!M:M)</f>
        <v>0.18</v>
      </c>
      <c r="AY309" s="17" t="str">
        <f>_xlfn.XLOOKUP(G309,ABNT5101!$I:$I,ABNT5101!N:N)</f>
        <v>-</v>
      </c>
      <c r="AZ309" s="17">
        <f>_xlfn.XLOOKUP(G309,ABNT5101!$I:$I,ABNT5101!O:O)</f>
        <v>16</v>
      </c>
      <c r="BA309" s="20" t="str">
        <f t="shared" si="296"/>
        <v>ATENDE</v>
      </c>
      <c r="BB309" s="21">
        <f t="shared" ref="BB309:BC309" si="376">BE309/AU309-1</f>
        <v>0.33299999999999996</v>
      </c>
      <c r="BC309" s="21">
        <f t="shared" si="376"/>
        <v>1.3888888888888888</v>
      </c>
      <c r="BD309" s="21" t="str">
        <f t="shared" si="298"/>
        <v>-</v>
      </c>
      <c r="BE309" s="22">
        <v>13.33</v>
      </c>
      <c r="BF309" s="22">
        <v>0.43</v>
      </c>
      <c r="BG309" s="22"/>
      <c r="BH309" s="22"/>
      <c r="BI309" s="23"/>
      <c r="BJ309" s="22"/>
      <c r="BK309" s="20" t="str">
        <f t="shared" si="299"/>
        <v>ATENDE</v>
      </c>
      <c r="BL309" s="20" t="str">
        <f t="shared" si="300"/>
        <v>ATENDE</v>
      </c>
      <c r="BM309" s="20" t="str">
        <f t="shared" si="301"/>
        <v>ATENDE</v>
      </c>
      <c r="BN309" s="20" t="str">
        <f t="shared" si="302"/>
        <v>ATENDE</v>
      </c>
      <c r="BO309" s="24" t="str">
        <f t="shared" si="303"/>
        <v>C4</v>
      </c>
      <c r="BP309" s="24" t="str">
        <f t="shared" si="373"/>
        <v>P6</v>
      </c>
      <c r="BQ309" s="25">
        <f t="shared" si="304"/>
        <v>0.9933333333333334</v>
      </c>
      <c r="BR309" s="22">
        <v>5.98</v>
      </c>
      <c r="BS309" s="22">
        <v>2.95</v>
      </c>
      <c r="BT309" s="24">
        <f>IF(BP309="-","-",_xlfn.XLOOKUP(BP309,ABNT5101!$B$4:$B$9,ABNT5101!$C$4:$C$9))</f>
        <v>3</v>
      </c>
      <c r="BU309" s="24">
        <f>IF(BP309="-","-",_xlfn.XLOOKUP(BP309,ABNT5101!$B$4:$B$9,ABNT5101!$D$4:$D$9))</f>
        <v>0.6</v>
      </c>
      <c r="BV309" s="20" t="str">
        <f t="shared" si="305"/>
        <v>ATENDE</v>
      </c>
      <c r="BW309" s="20" t="str">
        <f t="shared" si="306"/>
        <v>ATENDE</v>
      </c>
      <c r="BX309" s="20" t="str">
        <f t="shared" si="307"/>
        <v>ATENDE</v>
      </c>
      <c r="BY309" s="24" t="str">
        <f t="shared" si="375"/>
        <v>P6</v>
      </c>
      <c r="BZ309" s="25">
        <f t="shared" si="308"/>
        <v>2.3166666666666664</v>
      </c>
      <c r="CA309" s="24">
        <v>9.9499999999999993</v>
      </c>
      <c r="CB309" s="24">
        <v>2.48</v>
      </c>
      <c r="CC309" s="20">
        <f>IF(BY309="-","-",_xlfn.XLOOKUP(BY309,ABNT5101!$B$4:$B$9,ABNT5101!$C$4:$C$9))</f>
        <v>3</v>
      </c>
      <c r="CD309" s="24">
        <f>IF(BY309="-","-",_xlfn.XLOOKUP(BY309,ABNT5101!$B$4:$B$9,ABNT5101!$D$4:$D$9))</f>
        <v>0.6</v>
      </c>
      <c r="CE309" s="20" t="str">
        <f t="shared" si="309"/>
        <v>ATENDE</v>
      </c>
      <c r="CF309" s="20" t="str">
        <f t="shared" si="310"/>
        <v>ATENDE</v>
      </c>
      <c r="CG309" s="20" t="str">
        <f t="shared" si="311"/>
        <v>ATENDE</v>
      </c>
      <c r="CH309" s="26" t="str">
        <f>_xlfn.XLOOKUP(CI309,'Banco de dados'!$B:$B,'Banco de dados'!$D:$D)</f>
        <v>SX LIGHTING</v>
      </c>
      <c r="CI309" s="27" t="str">
        <f>'Banco de dados'!B54</f>
        <v>SX-INEVO030HF</v>
      </c>
      <c r="CJ309" s="26" t="str">
        <f>_xlfn.XLOOKUP(CI309,'Banco de dados'!$B:$B,'Banco de dados'!$E:$E)</f>
        <v>SXINEVO030K50L12CZF7PHF</v>
      </c>
      <c r="CK309" s="26"/>
      <c r="CL309" s="26" t="e">
        <f>IF(CK309="-","-",_xlfn.XLOOKUP(CK309,'Banco de dados'!$B:$B,'Banco de dados'!$E:$E))</f>
        <v>#N/A</v>
      </c>
      <c r="CM309" s="28">
        <f t="shared" si="312"/>
        <v>1</v>
      </c>
      <c r="CN309" s="26">
        <f>_xlfn.XLOOKUP(CI309,'Banco de dados'!$B:$B,'Banco de dados'!$H:$H)</f>
        <v>31</v>
      </c>
      <c r="CO309" s="26" t="e">
        <f t="array" aca="1" ref="CO309" ca="1">_xludf.XLOOKUP(CK309,'Banco de dados'!$B:$B,'Banco de dados'!$H:$H)</f>
        <v>#NAME?</v>
      </c>
      <c r="CP309" s="51" t="e">
        <f t="array" aca="1" ref="CP309" ca="1">_xludf.XLOOKUP(CI309,'Banco de dados'!$B:$B,'Banco de dados'!$F:$F)</f>
        <v>#NAME?</v>
      </c>
      <c r="CQ309" s="26" t="e">
        <f t="array" aca="1" ref="CQ309" ca="1">_xludf.XLOOKUP(CK309,'Banco de dados'!$B:$B,'Banco de dados'!$F:$F)</f>
        <v>#NAME?</v>
      </c>
      <c r="CR309" s="27">
        <v>0</v>
      </c>
      <c r="CS309" s="27"/>
      <c r="CT309" s="26" t="str">
        <f>IF(AG309=0.5,"Suporte",IF(AND(AG309&gt;='Braços de IP'!$B$9,AG309&lt;='Braços de IP'!$D$9),'Braços de IP'!$E$9,IF(AND(AG309&gt;='Braços de IP'!$B$10,AG309&lt;='Braços de IP'!$D$10),'Braços de IP'!$E$10,IF(AND(AG309&gt;='Braços de IP'!$B$11,AG309&lt;='Braços de IP'!$D$11),'Braços de IP'!$E$11,IF(AND(AG309&gt;='Braços de IP'!$B$12,AG309&lt;='Braços de IP'!$D$12),'Braços de IP'!$E$12,IF(AND(AG309&gt;='Braços de IP'!$B$13,AG309&lt;='Braços de IP'!$D$13),'Braços de IP'!$E$13,IF(AND(AG309&gt;='Braços de IP'!$B$14,AG309&lt;='Braços de IP'!$D$14),'Braços de IP'!$E$14,"ERRO")))))))</f>
        <v>Médio I</v>
      </c>
      <c r="CU309" s="27"/>
      <c r="CV309" s="26" t="str">
        <f>IF($CU309="","",VLOOKUP($CU309,'Braços de IP'!$E$9:$I$15,2,0))</f>
        <v/>
      </c>
      <c r="CW309" s="29" t="str">
        <f>IF($CU309="","",VLOOKUP($CU309,'Braços de IP'!$E$9:$I$15,5,0))</f>
        <v/>
      </c>
      <c r="CX309" s="26"/>
      <c r="CY309" s="26"/>
      <c r="CZ309" s="26"/>
      <c r="DA309" s="26"/>
      <c r="DB309" s="26"/>
      <c r="DC309" s="26"/>
      <c r="DD309" s="30">
        <f t="shared" si="313"/>
        <v>31</v>
      </c>
      <c r="DE309" s="31">
        <f t="shared" si="314"/>
        <v>70</v>
      </c>
      <c r="DF309" s="30">
        <f t="shared" si="315"/>
        <v>101</v>
      </c>
      <c r="DG309" s="32">
        <f t="shared" si="316"/>
        <v>0.55714285714285716</v>
      </c>
      <c r="DH309" s="33" t="s">
        <v>143</v>
      </c>
      <c r="DI309" s="34"/>
      <c r="DJ309" s="35"/>
      <c r="DK309" s="16" t="s">
        <v>144</v>
      </c>
      <c r="DL309" s="16"/>
      <c r="DN309" s="36" t="e">
        <f t="shared" si="357"/>
        <v>#VALUE!</v>
      </c>
      <c r="DP309" s="1" t="s">
        <v>472</v>
      </c>
      <c r="DQ309" s="1" t="s">
        <v>473</v>
      </c>
      <c r="DR309" s="1" t="s">
        <v>474</v>
      </c>
    </row>
    <row r="310" spans="1:124" ht="15.75" customHeight="1" x14ac:dyDescent="0.25">
      <c r="B310" s="16">
        <v>6</v>
      </c>
      <c r="C310" s="16" t="s">
        <v>146</v>
      </c>
      <c r="D310" s="16" t="s">
        <v>482</v>
      </c>
      <c r="E310" s="16">
        <v>-8.0725370000000005</v>
      </c>
      <c r="F310" s="16">
        <v>-34.92839</v>
      </c>
      <c r="G310" s="16" t="s">
        <v>160</v>
      </c>
      <c r="H310" s="17" t="s">
        <v>136</v>
      </c>
      <c r="I310" s="16" t="s">
        <v>135</v>
      </c>
      <c r="J310" s="17" t="s">
        <v>137</v>
      </c>
      <c r="K310" s="18">
        <v>70</v>
      </c>
      <c r="L310" s="17" t="s">
        <v>138</v>
      </c>
      <c r="M310" s="17">
        <v>0</v>
      </c>
      <c r="N310" s="16">
        <f t="shared" si="352"/>
        <v>140</v>
      </c>
      <c r="O310" s="17">
        <v>2</v>
      </c>
      <c r="P310" s="17">
        <v>2.06</v>
      </c>
      <c r="Q310" s="17">
        <v>5.95</v>
      </c>
      <c r="R310" s="16"/>
      <c r="S310" s="16"/>
      <c r="T310" s="16">
        <v>0</v>
      </c>
      <c r="U310" s="17">
        <v>2.14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 t="s">
        <v>139</v>
      </c>
      <c r="AB310" s="17" t="s">
        <v>140</v>
      </c>
      <c r="AC310" s="17">
        <v>27.51</v>
      </c>
      <c r="AD310" s="17">
        <v>5.69</v>
      </c>
      <c r="AE310" s="17">
        <v>1</v>
      </c>
      <c r="AF310" s="17">
        <v>1.17</v>
      </c>
      <c r="AG310" s="17">
        <v>2.04</v>
      </c>
      <c r="AH310" s="17">
        <f t="shared" si="353"/>
        <v>0.87000000000000011</v>
      </c>
      <c r="AI310" s="17" t="s">
        <v>136</v>
      </c>
      <c r="AJ310" s="17" t="s">
        <v>136</v>
      </c>
      <c r="AK310" s="17" t="s">
        <v>141</v>
      </c>
      <c r="AL310" s="17">
        <f t="shared" si="354"/>
        <v>2</v>
      </c>
      <c r="AM310" s="17">
        <v>0</v>
      </c>
      <c r="AN310" s="17"/>
      <c r="AO310" s="17">
        <v>0</v>
      </c>
      <c r="AP310" s="17">
        <v>0</v>
      </c>
      <c r="AQ310" s="17">
        <v>0</v>
      </c>
      <c r="AR310" s="17" t="s">
        <v>136</v>
      </c>
      <c r="AS310" s="19">
        <f t="shared" si="295"/>
        <v>0</v>
      </c>
      <c r="AT310" s="19"/>
      <c r="AU310" s="19">
        <f>VLOOKUP(G310,ABNT5101!$I$3:$J$9,2)</f>
        <v>10</v>
      </c>
      <c r="AV310" s="19">
        <f>VLOOKUP(G310,ABNT5101!$I$3:$M$9,5)</f>
        <v>0.18</v>
      </c>
      <c r="AW310" s="17" t="str">
        <f>_xlfn.XLOOKUP(G310,ABNT5101!I:I,ABNT5101!L:L)</f>
        <v>-</v>
      </c>
      <c r="AX310" s="17">
        <f>_xlfn.XLOOKUP(G310,ABNT5101!$I:$I,ABNT5101!M:M)</f>
        <v>0.18</v>
      </c>
      <c r="AY310" s="17" t="str">
        <f>_xlfn.XLOOKUP(G310,ABNT5101!$I:$I,ABNT5101!N:N)</f>
        <v>-</v>
      </c>
      <c r="AZ310" s="17">
        <f>_xlfn.XLOOKUP(G310,ABNT5101!$I:$I,ABNT5101!O:O)</f>
        <v>16</v>
      </c>
      <c r="BA310" s="20" t="str">
        <f t="shared" si="296"/>
        <v>ATENDE</v>
      </c>
      <c r="BB310" s="21">
        <f t="shared" ref="BB310:BC310" si="377">BE310/AU310-1</f>
        <v>0.31499999999999995</v>
      </c>
      <c r="BC310" s="21">
        <f t="shared" si="377"/>
        <v>1.8333333333333335</v>
      </c>
      <c r="BD310" s="21" t="str">
        <f t="shared" si="298"/>
        <v>-</v>
      </c>
      <c r="BE310" s="22">
        <v>13.15</v>
      </c>
      <c r="BF310" s="22">
        <v>0.51</v>
      </c>
      <c r="BG310" s="22"/>
      <c r="BH310" s="22"/>
      <c r="BI310" s="23"/>
      <c r="BJ310" s="22"/>
      <c r="BK310" s="20" t="str">
        <f t="shared" si="299"/>
        <v>ATENDE</v>
      </c>
      <c r="BL310" s="20" t="str">
        <f t="shared" si="300"/>
        <v>ATENDE</v>
      </c>
      <c r="BM310" s="20" t="str">
        <f t="shared" si="301"/>
        <v>ATENDE</v>
      </c>
      <c r="BN310" s="20" t="str">
        <f t="shared" si="302"/>
        <v>ATENDE</v>
      </c>
      <c r="BO310" s="24" t="str">
        <f t="shared" si="303"/>
        <v>C4</v>
      </c>
      <c r="BP310" s="24" t="str">
        <f t="shared" si="373"/>
        <v>P6</v>
      </c>
      <c r="BQ310" s="25">
        <f t="shared" si="304"/>
        <v>0.88666666666666671</v>
      </c>
      <c r="BR310" s="22">
        <v>5.66</v>
      </c>
      <c r="BS310" s="22">
        <v>3.66</v>
      </c>
      <c r="BT310" s="24">
        <f>IF(BP310="-","-",_xlfn.XLOOKUP(BP310,ABNT5101!$B$4:$B$9,ABNT5101!$C$4:$C$9))</f>
        <v>3</v>
      </c>
      <c r="BU310" s="24">
        <f>IF(BP310="-","-",_xlfn.XLOOKUP(BP310,ABNT5101!$B$4:$B$9,ABNT5101!$D$4:$D$9))</f>
        <v>0.6</v>
      </c>
      <c r="BV310" s="20" t="str">
        <f t="shared" si="305"/>
        <v>ATENDE</v>
      </c>
      <c r="BW310" s="20" t="str">
        <f t="shared" si="306"/>
        <v>ATENDE</v>
      </c>
      <c r="BX310" s="20" t="str">
        <f t="shared" si="307"/>
        <v>ATENDE</v>
      </c>
      <c r="BY310" s="24" t="str">
        <f t="shared" si="375"/>
        <v>P6</v>
      </c>
      <c r="BZ310" s="25">
        <f t="shared" si="308"/>
        <v>2.36</v>
      </c>
      <c r="CA310" s="24">
        <v>10.08</v>
      </c>
      <c r="CB310" s="24">
        <v>4.92</v>
      </c>
      <c r="CC310" s="20">
        <f>IF(BY310="-","-",_xlfn.XLOOKUP(BY310,ABNT5101!$B$4:$B$9,ABNT5101!$C$4:$C$9))</f>
        <v>3</v>
      </c>
      <c r="CD310" s="24">
        <f>IF(BY310="-","-",_xlfn.XLOOKUP(BY310,ABNT5101!$B$4:$B$9,ABNT5101!$D$4:$D$9))</f>
        <v>0.6</v>
      </c>
      <c r="CE310" s="20" t="str">
        <f t="shared" si="309"/>
        <v>ATENDE</v>
      </c>
      <c r="CF310" s="20" t="str">
        <f t="shared" si="310"/>
        <v>ATENDE</v>
      </c>
      <c r="CG310" s="20" t="str">
        <f t="shared" si="311"/>
        <v>ATENDE</v>
      </c>
      <c r="CH310" s="26" t="str">
        <f>_xlfn.XLOOKUP(CI310,'Banco de dados'!$B:$B,'Banco de dados'!$D:$D)</f>
        <v>TECNOWATT</v>
      </c>
      <c r="CI310" s="27" t="str">
        <f>'Banco de dados'!B65</f>
        <v xml:space="preserve">SIGSAGPTLRRSSNDL_30W_38IBBRS
</v>
      </c>
      <c r="CJ310" s="26" t="str">
        <f>_xlfn.XLOOKUP(CI310,'Banco de dados'!$B:$B,'Banco de dados'!$E:$E)</f>
        <v>SIGSAGPTLRRSSNDL_30W_38IBBRS
1-10C1MUN6.5</v>
      </c>
      <c r="CK310" s="26"/>
      <c r="CL310" s="26" t="e">
        <f>IF(CK310="-","-",_xlfn.XLOOKUP(CK310,'Banco de dados'!$B:$B,'Banco de dados'!$E:$E))</f>
        <v>#N/A</v>
      </c>
      <c r="CM310" s="28">
        <f t="shared" si="312"/>
        <v>1</v>
      </c>
      <c r="CN310" s="26">
        <f>_xlfn.XLOOKUP(CI310,'Banco de dados'!$B:$B,'Banco de dados'!$H:$H)</f>
        <v>30</v>
      </c>
      <c r="CO310" s="26" t="e">
        <f t="array" aca="1" ref="CO310" ca="1">_xludf.XLOOKUP(CK310,'Banco de dados'!$B:$B,'Banco de dados'!$H:$H)</f>
        <v>#NAME?</v>
      </c>
      <c r="CP310" s="51" t="e">
        <f t="array" aca="1" ref="CP310" ca="1">_xludf.XLOOKUP(CI310,'Banco de dados'!$B:$B,'Banco de dados'!$F:$F)</f>
        <v>#NAME?</v>
      </c>
      <c r="CQ310" s="26" t="e">
        <f t="array" aca="1" ref="CQ310" ca="1">_xludf.XLOOKUP(CK310,'Banco de dados'!$B:$B,'Banco de dados'!$F:$F)</f>
        <v>#NAME?</v>
      </c>
      <c r="CR310" s="27">
        <v>0</v>
      </c>
      <c r="CS310" s="27"/>
      <c r="CT310" s="26" t="str">
        <f>IF(AG310=0.5,"Suporte",IF(AND(AG310&gt;='Braços de IP'!$B$9,AG310&lt;='Braços de IP'!$D$9),'Braços de IP'!$E$9,IF(AND(AG310&gt;='Braços de IP'!$B$10,AG310&lt;='Braços de IP'!$D$10),'Braços de IP'!$E$10,IF(AND(AG310&gt;='Braços de IP'!$B$11,AG310&lt;='Braços de IP'!$D$11),'Braços de IP'!$E$11,IF(AND(AG310&gt;='Braços de IP'!$B$12,AG310&lt;='Braços de IP'!$D$12),'Braços de IP'!$E$12,IF(AND(AG310&gt;='Braços de IP'!$B$13,AG310&lt;='Braços de IP'!$D$13),'Braços de IP'!$E$13,IF(AND(AG310&gt;='Braços de IP'!$B$14,AG310&lt;='Braços de IP'!$D$14),'Braços de IP'!$E$14,"ERRO")))))))</f>
        <v>Médio I</v>
      </c>
      <c r="CU310" s="27"/>
      <c r="CV310" s="26" t="str">
        <f>IF($CU310="","",VLOOKUP($CU310,'Braços de IP'!$E$9:$I$15,2,0))</f>
        <v/>
      </c>
      <c r="CW310" s="29" t="str">
        <f>IF($CU310="","",VLOOKUP($CU310,'Braços de IP'!$E$9:$I$15,5,0))</f>
        <v/>
      </c>
      <c r="CX310" s="26"/>
      <c r="CY310" s="26"/>
      <c r="CZ310" s="26"/>
      <c r="DA310" s="26"/>
      <c r="DB310" s="26"/>
      <c r="DC310" s="26"/>
      <c r="DD310" s="30">
        <f t="shared" si="313"/>
        <v>30</v>
      </c>
      <c r="DE310" s="31">
        <f t="shared" si="314"/>
        <v>70</v>
      </c>
      <c r="DF310" s="30">
        <f t="shared" si="315"/>
        <v>100</v>
      </c>
      <c r="DG310" s="32">
        <f t="shared" si="316"/>
        <v>0.5714285714285714</v>
      </c>
      <c r="DH310" s="33" t="s">
        <v>143</v>
      </c>
      <c r="DI310" s="34"/>
      <c r="DJ310" s="35"/>
      <c r="DK310" s="16" t="s">
        <v>144</v>
      </c>
      <c r="DL310" s="16"/>
      <c r="DN310" s="36" t="e">
        <f t="shared" si="357"/>
        <v>#VALUE!</v>
      </c>
      <c r="DP310" s="1" t="s">
        <v>472</v>
      </c>
      <c r="DQ310" s="1" t="s">
        <v>473</v>
      </c>
      <c r="DR310" s="1" t="s">
        <v>474</v>
      </c>
    </row>
    <row r="311" spans="1:124" ht="15.75" customHeight="1" x14ac:dyDescent="0.25">
      <c r="B311" s="16">
        <v>7</v>
      </c>
      <c r="C311" s="16" t="s">
        <v>188</v>
      </c>
      <c r="D311" s="16" t="s">
        <v>483</v>
      </c>
      <c r="E311" s="16">
        <v>-8.0738869999999991</v>
      </c>
      <c r="F311" s="16">
        <v>-34.929364</v>
      </c>
      <c r="G311" s="16" t="s">
        <v>153</v>
      </c>
      <c r="H311" s="17" t="s">
        <v>136</v>
      </c>
      <c r="I311" s="16" t="s">
        <v>135</v>
      </c>
      <c r="J311" s="17" t="s">
        <v>137</v>
      </c>
      <c r="K311" s="18">
        <v>70</v>
      </c>
      <c r="L311" s="17" t="s">
        <v>138</v>
      </c>
      <c r="M311" s="17">
        <v>0</v>
      </c>
      <c r="N311" s="16">
        <f t="shared" si="352"/>
        <v>140</v>
      </c>
      <c r="O311" s="17">
        <v>2</v>
      </c>
      <c r="P311" s="17">
        <v>0</v>
      </c>
      <c r="Q311" s="17">
        <v>7</v>
      </c>
      <c r="R311" s="16"/>
      <c r="S311" s="16"/>
      <c r="T311" s="16">
        <v>0</v>
      </c>
      <c r="U311" s="17">
        <v>1.5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 t="s">
        <v>139</v>
      </c>
      <c r="AB311" s="17" t="s">
        <v>140</v>
      </c>
      <c r="AC311" s="17">
        <v>29</v>
      </c>
      <c r="AD311" s="17">
        <v>7</v>
      </c>
      <c r="AE311" s="17">
        <v>1</v>
      </c>
      <c r="AF311" s="17">
        <v>0</v>
      </c>
      <c r="AG311" s="17">
        <v>2.2000000000000002</v>
      </c>
      <c r="AH311" s="17">
        <f t="shared" si="353"/>
        <v>2.2000000000000002</v>
      </c>
      <c r="AI311" s="17" t="s">
        <v>136</v>
      </c>
      <c r="AJ311" s="17" t="s">
        <v>136</v>
      </c>
      <c r="AK311" s="17" t="s">
        <v>141</v>
      </c>
      <c r="AL311" s="17">
        <f t="shared" si="354"/>
        <v>2</v>
      </c>
      <c r="AM311" s="17">
        <v>0</v>
      </c>
      <c r="AN311" s="17"/>
      <c r="AO311" s="17">
        <v>0</v>
      </c>
      <c r="AP311" s="17">
        <v>0</v>
      </c>
      <c r="AQ311" s="17">
        <v>0</v>
      </c>
      <c r="AR311" s="17" t="s">
        <v>136</v>
      </c>
      <c r="AS311" s="19">
        <f t="shared" si="295"/>
        <v>0</v>
      </c>
      <c r="AT311" s="19"/>
      <c r="AU311" s="19">
        <f>VLOOKUP(G311,ABNT5101!$I$3:$J$9,2)</f>
        <v>15</v>
      </c>
      <c r="AV311" s="19">
        <f>VLOOKUP(G311,ABNT5101!$I$3:$M$9,5)</f>
        <v>0.18</v>
      </c>
      <c r="AW311" s="17" t="str">
        <f>_xlfn.XLOOKUP(G311,ABNT5101!I:I,ABNT5101!L:L)</f>
        <v>-</v>
      </c>
      <c r="AX311" s="17">
        <f>_xlfn.XLOOKUP(G311,ABNT5101!$I:$I,ABNT5101!M:M)</f>
        <v>0.18</v>
      </c>
      <c r="AY311" s="17" t="str">
        <f>_xlfn.XLOOKUP(G311,ABNT5101!$I:$I,ABNT5101!N:N)</f>
        <v>-</v>
      </c>
      <c r="AZ311" s="17">
        <f>_xlfn.XLOOKUP(G311,ABNT5101!$I:$I,ABNT5101!O:O)</f>
        <v>15</v>
      </c>
      <c r="BA311" s="20" t="str">
        <f t="shared" si="296"/>
        <v>NÃO ATENDE</v>
      </c>
      <c r="BB311" s="21">
        <f t="shared" ref="BB311:BC311" si="378">BE311/AU311-1</f>
        <v>-1</v>
      </c>
      <c r="BC311" s="21">
        <f t="shared" si="378"/>
        <v>-1</v>
      </c>
      <c r="BD311" s="21" t="str">
        <f t="shared" si="298"/>
        <v>-</v>
      </c>
      <c r="BE311" s="22"/>
      <c r="BF311" s="22"/>
      <c r="BG311" s="22"/>
      <c r="BH311" s="22"/>
      <c r="BI311" s="23"/>
      <c r="BJ311" s="22"/>
      <c r="BK311" s="20" t="str">
        <f t="shared" si="299"/>
        <v>NÃO ATENDE</v>
      </c>
      <c r="BL311" s="20" t="str">
        <f t="shared" si="300"/>
        <v>NÃO ATENDE</v>
      </c>
      <c r="BM311" s="20" t="str">
        <f t="shared" si="301"/>
        <v>NÃO ATENDE</v>
      </c>
      <c r="BN311" s="20" t="str">
        <f t="shared" si="302"/>
        <v>ATENDE</v>
      </c>
      <c r="BO311" s="24" t="str">
        <f t="shared" si="303"/>
        <v>C3</v>
      </c>
      <c r="BP311" s="24" t="str">
        <f t="shared" ref="BP311:BP565" si="379">I311</f>
        <v>P6</v>
      </c>
      <c r="BQ311" s="25">
        <f t="shared" si="304"/>
        <v>-1</v>
      </c>
      <c r="BR311" s="22"/>
      <c r="BS311" s="22"/>
      <c r="BT311" s="24">
        <f>IF(BP311="-","-",_xlfn.XLOOKUP(BP311,ABNT5101!$B$4:$B$9,ABNT5101!$C$4:$C$9))</f>
        <v>3</v>
      </c>
      <c r="BU311" s="24">
        <f>IF(BP311="-","-",_xlfn.XLOOKUP(BP311,ABNT5101!$B$4:$B$9,ABNT5101!$D$4:$D$9))</f>
        <v>0.6</v>
      </c>
      <c r="BV311" s="20" t="str">
        <f t="shared" si="305"/>
        <v>NÃO ATENDE</v>
      </c>
      <c r="BW311" s="20" t="str">
        <f t="shared" si="306"/>
        <v>NÃO ATENDE</v>
      </c>
      <c r="BX311" s="20" t="str">
        <f t="shared" si="307"/>
        <v>NÃO ATENDE</v>
      </c>
      <c r="BY311" s="24" t="str">
        <f t="shared" ref="BY311:BY322" si="380">BP311</f>
        <v>P6</v>
      </c>
      <c r="BZ311" s="25">
        <f t="shared" si="308"/>
        <v>-1</v>
      </c>
      <c r="CA311" s="24"/>
      <c r="CB311" s="24"/>
      <c r="CC311" s="20">
        <f>IF(BY311="-","-",_xlfn.XLOOKUP(BY311,ABNT5101!$B$4:$B$9,ABNT5101!$C$4:$C$9))</f>
        <v>3</v>
      </c>
      <c r="CD311" s="24">
        <f>IF(BY311="-","-",_xlfn.XLOOKUP(BY311,ABNT5101!$B$4:$B$9,ABNT5101!$D$4:$D$9))</f>
        <v>0.6</v>
      </c>
      <c r="CE311" s="20" t="str">
        <f t="shared" si="309"/>
        <v>NÃO ATENDE</v>
      </c>
      <c r="CF311" s="20" t="str">
        <f t="shared" si="310"/>
        <v>NÃO ATENDE</v>
      </c>
      <c r="CG311" s="20" t="str">
        <f t="shared" si="311"/>
        <v>NÃO ATENDE</v>
      </c>
      <c r="CH311" s="26" t="e">
        <f>_xlfn.XLOOKUP(CI311,'Banco de dados'!$B:$B,'Banco de dados'!$D:$D)</f>
        <v>#N/A</v>
      </c>
      <c r="CI311" s="27"/>
      <c r="CJ311" s="26" t="e">
        <f>_xlfn.XLOOKUP(CI311,'Banco de dados'!$B:$B,'Banco de dados'!$E:$E)</f>
        <v>#N/A</v>
      </c>
      <c r="CK311" s="26"/>
      <c r="CL311" s="26" t="e">
        <f>IF(CK311="-","-",_xlfn.XLOOKUP(CK311,'Banco de dados'!$B:$B,'Banco de dados'!$E:$E))</f>
        <v>#N/A</v>
      </c>
      <c r="CM311" s="28">
        <f t="shared" si="312"/>
        <v>1</v>
      </c>
      <c r="CN311" s="26" t="e">
        <f>_xlfn.XLOOKUP(CI311,'Banco de dados'!$B:$B,'Banco de dados'!$H:$H)</f>
        <v>#N/A</v>
      </c>
      <c r="CO311" s="26" t="e">
        <f t="array" aca="1" ref="CO311" ca="1">_xludf.XLOOKUP(CK311,'Banco de dados'!$B:$B,'Banco de dados'!$H:$H)</f>
        <v>#NAME?</v>
      </c>
      <c r="CP311" s="26" t="e">
        <f t="array" aca="1" ref="CP311" ca="1">_xludf.XLOOKUP(CI311,'Banco de dados'!$B:$B,'Banco de dados'!$F:$F)</f>
        <v>#NAME?</v>
      </c>
      <c r="CQ311" s="26" t="e">
        <f t="array" aca="1" ref="CQ311" ca="1">_xludf.XLOOKUP(CK311,'Banco de dados'!$B:$B,'Banco de dados'!$F:$F)</f>
        <v>#NAME?</v>
      </c>
      <c r="CR311" s="27">
        <v>0</v>
      </c>
      <c r="CS311" s="27"/>
      <c r="CT311" s="26" t="str">
        <f>IF(AG311=0.5,"Suporte",IF(AND(AG311&gt;='Braços de IP'!$B$9,AG311&lt;='Braços de IP'!$D$9),'Braços de IP'!$E$9,IF(AND(AG311&gt;='Braços de IP'!$B$10,AG311&lt;='Braços de IP'!$D$10),'Braços de IP'!$E$10,IF(AND(AG311&gt;='Braços de IP'!$B$11,AG311&lt;='Braços de IP'!$D$11),'Braços de IP'!$E$11,IF(AND(AG311&gt;='Braços de IP'!$B$12,AG311&lt;='Braços de IP'!$D$12),'Braços de IP'!$E$12,IF(AND(AG311&gt;='Braços de IP'!$B$13,AG311&lt;='Braços de IP'!$D$13),'Braços de IP'!$E$13,IF(AND(AG311&gt;='Braços de IP'!$B$14,AG311&lt;='Braços de IP'!$D$14),'Braços de IP'!$E$14,"ERRO")))))))</f>
        <v>Médio I</v>
      </c>
      <c r="CU311" s="27"/>
      <c r="CV311" s="26" t="str">
        <f>IF($CU311="","",VLOOKUP($CU311,'Braços de IP'!$E$9:$I$15,2,0))</f>
        <v/>
      </c>
      <c r="CW311" s="29" t="str">
        <f>IF($CU311="","",VLOOKUP($CU311,'Braços de IP'!$E$9:$I$15,5,0))</f>
        <v/>
      </c>
      <c r="CX311" s="26"/>
      <c r="CY311" s="26"/>
      <c r="CZ311" s="26"/>
      <c r="DA311" s="26"/>
      <c r="DB311" s="26"/>
      <c r="DC311" s="26"/>
      <c r="DD311" s="30" t="e">
        <f t="shared" si="313"/>
        <v>#N/A</v>
      </c>
      <c r="DE311" s="31">
        <f t="shared" si="314"/>
        <v>70</v>
      </c>
      <c r="DF311" s="30" t="e">
        <f t="shared" si="315"/>
        <v>#N/A</v>
      </c>
      <c r="DG311" s="32" t="e">
        <f t="shared" si="316"/>
        <v>#N/A</v>
      </c>
      <c r="DH311" s="33" t="s">
        <v>143</v>
      </c>
      <c r="DI311" s="34"/>
      <c r="DJ311" s="35"/>
      <c r="DK311" s="16" t="s">
        <v>144</v>
      </c>
      <c r="DL311" s="16"/>
      <c r="DN311" s="36" t="e">
        <f t="shared" si="357"/>
        <v>#VALUE!</v>
      </c>
      <c r="DP311" s="1" t="s">
        <v>472</v>
      </c>
      <c r="DQ311" s="1" t="s">
        <v>473</v>
      </c>
      <c r="DR311" s="1" t="s">
        <v>474</v>
      </c>
    </row>
    <row r="312" spans="1:124" ht="15.75" customHeight="1" x14ac:dyDescent="0.25">
      <c r="B312" s="16">
        <v>7</v>
      </c>
      <c r="C312" s="16" t="s">
        <v>188</v>
      </c>
      <c r="D312" s="16" t="s">
        <v>483</v>
      </c>
      <c r="E312" s="16">
        <v>-8.0738869999999991</v>
      </c>
      <c r="F312" s="16">
        <v>-34.929364</v>
      </c>
      <c r="G312" s="16" t="s">
        <v>153</v>
      </c>
      <c r="H312" s="17" t="s">
        <v>136</v>
      </c>
      <c r="I312" s="16" t="s">
        <v>135</v>
      </c>
      <c r="J312" s="17" t="s">
        <v>137</v>
      </c>
      <c r="K312" s="18">
        <v>70</v>
      </c>
      <c r="L312" s="17" t="s">
        <v>138</v>
      </c>
      <c r="M312" s="17">
        <v>0</v>
      </c>
      <c r="N312" s="16">
        <f t="shared" si="352"/>
        <v>140</v>
      </c>
      <c r="O312" s="17">
        <v>2</v>
      </c>
      <c r="P312" s="17">
        <v>0</v>
      </c>
      <c r="Q312" s="17">
        <v>7</v>
      </c>
      <c r="R312" s="16"/>
      <c r="S312" s="16"/>
      <c r="T312" s="16">
        <v>0</v>
      </c>
      <c r="U312" s="17">
        <v>1.5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 t="s">
        <v>139</v>
      </c>
      <c r="AB312" s="17" t="s">
        <v>140</v>
      </c>
      <c r="AC312" s="17">
        <v>29</v>
      </c>
      <c r="AD312" s="17">
        <v>7</v>
      </c>
      <c r="AE312" s="17">
        <v>1</v>
      </c>
      <c r="AF312" s="17">
        <v>0</v>
      </c>
      <c r="AG312" s="17">
        <v>2.2000000000000002</v>
      </c>
      <c r="AH312" s="17">
        <f t="shared" si="353"/>
        <v>2.2000000000000002</v>
      </c>
      <c r="AI312" s="17" t="s">
        <v>136</v>
      </c>
      <c r="AJ312" s="17" t="s">
        <v>136</v>
      </c>
      <c r="AK312" s="17" t="s">
        <v>141</v>
      </c>
      <c r="AL312" s="17">
        <f t="shared" si="354"/>
        <v>2</v>
      </c>
      <c r="AM312" s="17">
        <v>0</v>
      </c>
      <c r="AN312" s="17"/>
      <c r="AO312" s="17">
        <v>0</v>
      </c>
      <c r="AP312" s="17">
        <v>0</v>
      </c>
      <c r="AQ312" s="17">
        <v>0</v>
      </c>
      <c r="AR312" s="17" t="s">
        <v>136</v>
      </c>
      <c r="AS312" s="19">
        <f t="shared" si="295"/>
        <v>0</v>
      </c>
      <c r="AT312" s="19"/>
      <c r="AU312" s="19">
        <f>VLOOKUP(G312,ABNT5101!$I$3:$J$9,2)</f>
        <v>15</v>
      </c>
      <c r="AV312" s="19">
        <f>VLOOKUP(G312,ABNT5101!$I$3:$M$9,5)</f>
        <v>0.18</v>
      </c>
      <c r="AW312" s="17" t="str">
        <f>_xlfn.XLOOKUP(G312,ABNT5101!I:I,ABNT5101!L:L)</f>
        <v>-</v>
      </c>
      <c r="AX312" s="17">
        <f>_xlfn.XLOOKUP(G312,ABNT5101!$I:$I,ABNT5101!M:M)</f>
        <v>0.18</v>
      </c>
      <c r="AY312" s="17" t="str">
        <f>_xlfn.XLOOKUP(G312,ABNT5101!$I:$I,ABNT5101!N:N)</f>
        <v>-</v>
      </c>
      <c r="AZ312" s="17">
        <f>_xlfn.XLOOKUP(G312,ABNT5101!$I:$I,ABNT5101!O:O)</f>
        <v>15</v>
      </c>
      <c r="BA312" s="20" t="str">
        <f t="shared" si="296"/>
        <v>NÃO ATENDE</v>
      </c>
      <c r="BB312" s="21">
        <f t="shared" ref="BB312:BC312" si="381">BE312/AU312-1</f>
        <v>-1</v>
      </c>
      <c r="BC312" s="21">
        <f t="shared" si="381"/>
        <v>-1</v>
      </c>
      <c r="BD312" s="21" t="str">
        <f t="shared" si="298"/>
        <v>-</v>
      </c>
      <c r="BE312" s="22"/>
      <c r="BF312" s="22"/>
      <c r="BG312" s="22"/>
      <c r="BH312" s="22"/>
      <c r="BI312" s="23"/>
      <c r="BJ312" s="22"/>
      <c r="BK312" s="20" t="str">
        <f t="shared" si="299"/>
        <v>NÃO ATENDE</v>
      </c>
      <c r="BL312" s="20" t="str">
        <f t="shared" si="300"/>
        <v>NÃO ATENDE</v>
      </c>
      <c r="BM312" s="20" t="str">
        <f t="shared" si="301"/>
        <v>NÃO ATENDE</v>
      </c>
      <c r="BN312" s="20" t="str">
        <f t="shared" si="302"/>
        <v>ATENDE</v>
      </c>
      <c r="BO312" s="24" t="str">
        <f t="shared" si="303"/>
        <v>C3</v>
      </c>
      <c r="BP312" s="24" t="str">
        <f t="shared" si="379"/>
        <v>P6</v>
      </c>
      <c r="BQ312" s="25">
        <f t="shared" si="304"/>
        <v>-1</v>
      </c>
      <c r="BR312" s="22"/>
      <c r="BS312" s="22"/>
      <c r="BT312" s="24">
        <f>IF(BP312="-","-",_xlfn.XLOOKUP(BP312,ABNT5101!$B$4:$B$9,ABNT5101!$C$4:$C$9))</f>
        <v>3</v>
      </c>
      <c r="BU312" s="24">
        <f>IF(BP312="-","-",_xlfn.XLOOKUP(BP312,ABNT5101!$B$4:$B$9,ABNT5101!$D$4:$D$9))</f>
        <v>0.6</v>
      </c>
      <c r="BV312" s="20" t="str">
        <f t="shared" si="305"/>
        <v>NÃO ATENDE</v>
      </c>
      <c r="BW312" s="20" t="str">
        <f t="shared" si="306"/>
        <v>NÃO ATENDE</v>
      </c>
      <c r="BX312" s="20" t="str">
        <f t="shared" si="307"/>
        <v>NÃO ATENDE</v>
      </c>
      <c r="BY312" s="24" t="str">
        <f t="shared" si="380"/>
        <v>P6</v>
      </c>
      <c r="BZ312" s="25">
        <f t="shared" si="308"/>
        <v>-1</v>
      </c>
      <c r="CA312" s="24"/>
      <c r="CB312" s="24"/>
      <c r="CC312" s="20">
        <f>IF(BY312="-","-",_xlfn.XLOOKUP(BY312,ABNT5101!$B$4:$B$9,ABNT5101!$C$4:$C$9))</f>
        <v>3</v>
      </c>
      <c r="CD312" s="24">
        <f>IF(BY312="-","-",_xlfn.XLOOKUP(BY312,ABNT5101!$B$4:$B$9,ABNT5101!$D$4:$D$9))</f>
        <v>0.6</v>
      </c>
      <c r="CE312" s="20" t="str">
        <f t="shared" si="309"/>
        <v>NÃO ATENDE</v>
      </c>
      <c r="CF312" s="20" t="str">
        <f t="shared" si="310"/>
        <v>NÃO ATENDE</v>
      </c>
      <c r="CG312" s="20" t="str">
        <f t="shared" si="311"/>
        <v>NÃO ATENDE</v>
      </c>
      <c r="CH312" s="26" t="e">
        <f>_xlfn.XLOOKUP(CI312,'Banco de dados'!$B:$B,'Banco de dados'!$D:$D)</f>
        <v>#N/A</v>
      </c>
      <c r="CI312" s="27"/>
      <c r="CJ312" s="26" t="e">
        <f>_xlfn.XLOOKUP(CI312,'Banco de dados'!$B:$B,'Banco de dados'!$E:$E)</f>
        <v>#N/A</v>
      </c>
      <c r="CK312" s="26"/>
      <c r="CL312" s="26" t="e">
        <f>IF(CK312="-","-",_xlfn.XLOOKUP(CK312,'Banco de dados'!$B:$B,'Banco de dados'!$E:$E))</f>
        <v>#N/A</v>
      </c>
      <c r="CM312" s="28">
        <f t="shared" si="312"/>
        <v>1</v>
      </c>
      <c r="CN312" s="26" t="e">
        <f>_xlfn.XLOOKUP(CI312,'Banco de dados'!$B:$B,'Banco de dados'!$H:$H)</f>
        <v>#N/A</v>
      </c>
      <c r="CO312" s="26" t="e">
        <f t="array" aca="1" ref="CO312" ca="1">_xludf.XLOOKUP(CK312,'Banco de dados'!$B:$B,'Banco de dados'!$H:$H)</f>
        <v>#NAME?</v>
      </c>
      <c r="CP312" s="26" t="e">
        <f t="array" aca="1" ref="CP312" ca="1">_xludf.XLOOKUP(CI312,'Banco de dados'!$B:$B,'Banco de dados'!$F:$F)</f>
        <v>#NAME?</v>
      </c>
      <c r="CQ312" s="26" t="e">
        <f t="array" aca="1" ref="CQ312" ca="1">_xludf.XLOOKUP(CK312,'Banco de dados'!$B:$B,'Banco de dados'!$F:$F)</f>
        <v>#NAME?</v>
      </c>
      <c r="CR312" s="27">
        <v>0</v>
      </c>
      <c r="CS312" s="27"/>
      <c r="CT312" s="26" t="str">
        <f>IF(AG312=0.5,"Suporte",IF(AND(AG312&gt;='Braços de IP'!$B$9,AG312&lt;='Braços de IP'!$D$9),'Braços de IP'!$E$9,IF(AND(AG312&gt;='Braços de IP'!$B$10,AG312&lt;='Braços de IP'!$D$10),'Braços de IP'!$E$10,IF(AND(AG312&gt;='Braços de IP'!$B$11,AG312&lt;='Braços de IP'!$D$11),'Braços de IP'!$E$11,IF(AND(AG312&gt;='Braços de IP'!$B$12,AG312&lt;='Braços de IP'!$D$12),'Braços de IP'!$E$12,IF(AND(AG312&gt;='Braços de IP'!$B$13,AG312&lt;='Braços de IP'!$D$13),'Braços de IP'!$E$13,IF(AND(AG312&gt;='Braços de IP'!$B$14,AG312&lt;='Braços de IP'!$D$14),'Braços de IP'!$E$14,"ERRO")))))))</f>
        <v>Médio I</v>
      </c>
      <c r="CU312" s="27"/>
      <c r="CV312" s="26" t="str">
        <f>IF($CU312="","",VLOOKUP($CU312,'Braços de IP'!$E$9:$I$15,2,0))</f>
        <v/>
      </c>
      <c r="CW312" s="29" t="str">
        <f>IF($CU312="","",VLOOKUP($CU312,'Braços de IP'!$E$9:$I$15,5,0))</f>
        <v/>
      </c>
      <c r="CX312" s="26"/>
      <c r="CY312" s="26"/>
      <c r="CZ312" s="26"/>
      <c r="DA312" s="26"/>
      <c r="DB312" s="26"/>
      <c r="DC312" s="26"/>
      <c r="DD312" s="30" t="e">
        <f t="shared" si="313"/>
        <v>#N/A</v>
      </c>
      <c r="DE312" s="31">
        <f t="shared" si="314"/>
        <v>70</v>
      </c>
      <c r="DF312" s="30" t="e">
        <f t="shared" si="315"/>
        <v>#N/A</v>
      </c>
      <c r="DG312" s="32" t="e">
        <f t="shared" si="316"/>
        <v>#N/A</v>
      </c>
      <c r="DH312" s="33" t="s">
        <v>143</v>
      </c>
      <c r="DI312" s="34"/>
      <c r="DJ312" s="35"/>
      <c r="DK312" s="16" t="s">
        <v>144</v>
      </c>
      <c r="DL312" s="16"/>
      <c r="DN312" s="36" t="e">
        <f t="shared" si="357"/>
        <v>#VALUE!</v>
      </c>
      <c r="DP312" s="1" t="s">
        <v>472</v>
      </c>
      <c r="DQ312" s="1" t="s">
        <v>473</v>
      </c>
      <c r="DR312" s="1" t="s">
        <v>474</v>
      </c>
    </row>
    <row r="313" spans="1:124" ht="15.75" customHeight="1" x14ac:dyDescent="0.25">
      <c r="B313" s="16">
        <v>7</v>
      </c>
      <c r="C313" s="16" t="s">
        <v>188</v>
      </c>
      <c r="D313" s="16" t="s">
        <v>483</v>
      </c>
      <c r="E313" s="16">
        <v>-8.0738869999999991</v>
      </c>
      <c r="F313" s="16">
        <v>-34.929364</v>
      </c>
      <c r="G313" s="16" t="s">
        <v>153</v>
      </c>
      <c r="H313" s="17" t="s">
        <v>136</v>
      </c>
      <c r="I313" s="16" t="s">
        <v>135</v>
      </c>
      <c r="J313" s="17" t="s">
        <v>137</v>
      </c>
      <c r="K313" s="18">
        <v>70</v>
      </c>
      <c r="L313" s="17" t="s">
        <v>138</v>
      </c>
      <c r="M313" s="17">
        <v>0</v>
      </c>
      <c r="N313" s="16">
        <f t="shared" si="352"/>
        <v>140</v>
      </c>
      <c r="O313" s="17">
        <v>2</v>
      </c>
      <c r="P313" s="17">
        <v>0</v>
      </c>
      <c r="Q313" s="17">
        <v>7</v>
      </c>
      <c r="R313" s="16"/>
      <c r="S313" s="16"/>
      <c r="T313" s="16">
        <v>0</v>
      </c>
      <c r="U313" s="17">
        <v>1.5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 t="s">
        <v>139</v>
      </c>
      <c r="AB313" s="17" t="s">
        <v>140</v>
      </c>
      <c r="AC313" s="17">
        <v>29</v>
      </c>
      <c r="AD313" s="17">
        <v>7</v>
      </c>
      <c r="AE313" s="17">
        <v>1</v>
      </c>
      <c r="AF313" s="17">
        <v>0</v>
      </c>
      <c r="AG313" s="17">
        <v>2.2000000000000002</v>
      </c>
      <c r="AH313" s="17">
        <f t="shared" si="353"/>
        <v>2.2000000000000002</v>
      </c>
      <c r="AI313" s="17" t="s">
        <v>136</v>
      </c>
      <c r="AJ313" s="17" t="s">
        <v>136</v>
      </c>
      <c r="AK313" s="17" t="s">
        <v>141</v>
      </c>
      <c r="AL313" s="17">
        <f t="shared" si="354"/>
        <v>2</v>
      </c>
      <c r="AM313" s="17">
        <v>0</v>
      </c>
      <c r="AN313" s="17"/>
      <c r="AO313" s="17">
        <v>0</v>
      </c>
      <c r="AP313" s="17">
        <v>0</v>
      </c>
      <c r="AQ313" s="17">
        <v>0</v>
      </c>
      <c r="AR313" s="17" t="s">
        <v>136</v>
      </c>
      <c r="AS313" s="19">
        <f t="shared" si="295"/>
        <v>0</v>
      </c>
      <c r="AT313" s="19"/>
      <c r="AU313" s="19">
        <f>VLOOKUP(G313,ABNT5101!$I$3:$J$9,2)</f>
        <v>15</v>
      </c>
      <c r="AV313" s="19">
        <f>VLOOKUP(G313,ABNT5101!$I$3:$M$9,5)</f>
        <v>0.18</v>
      </c>
      <c r="AW313" s="17" t="str">
        <f>_xlfn.XLOOKUP(G313,ABNT5101!I:I,ABNT5101!L:L)</f>
        <v>-</v>
      </c>
      <c r="AX313" s="17">
        <f>_xlfn.XLOOKUP(G313,ABNT5101!$I:$I,ABNT5101!M:M)</f>
        <v>0.18</v>
      </c>
      <c r="AY313" s="17" t="str">
        <f>_xlfn.XLOOKUP(G313,ABNT5101!$I:$I,ABNT5101!N:N)</f>
        <v>-</v>
      </c>
      <c r="AZ313" s="17">
        <f>_xlfn.XLOOKUP(G313,ABNT5101!$I:$I,ABNT5101!O:O)</f>
        <v>15</v>
      </c>
      <c r="BA313" s="20" t="str">
        <f t="shared" si="296"/>
        <v>NÃO ATENDE</v>
      </c>
      <c r="BB313" s="21">
        <f t="shared" ref="BB313:BC313" si="382">BE313/AU313-1</f>
        <v>-1</v>
      </c>
      <c r="BC313" s="21">
        <f t="shared" si="382"/>
        <v>-1</v>
      </c>
      <c r="BD313" s="21" t="str">
        <f t="shared" si="298"/>
        <v>-</v>
      </c>
      <c r="BE313" s="22"/>
      <c r="BF313" s="22"/>
      <c r="BG313" s="22"/>
      <c r="BH313" s="22"/>
      <c r="BI313" s="23"/>
      <c r="BJ313" s="22"/>
      <c r="BK313" s="20" t="str">
        <f t="shared" si="299"/>
        <v>NÃO ATENDE</v>
      </c>
      <c r="BL313" s="20" t="str">
        <f t="shared" si="300"/>
        <v>NÃO ATENDE</v>
      </c>
      <c r="BM313" s="20" t="str">
        <f t="shared" si="301"/>
        <v>NÃO ATENDE</v>
      </c>
      <c r="BN313" s="20" t="str">
        <f t="shared" si="302"/>
        <v>ATENDE</v>
      </c>
      <c r="BO313" s="24" t="str">
        <f t="shared" si="303"/>
        <v>C3</v>
      </c>
      <c r="BP313" s="24" t="str">
        <f t="shared" si="379"/>
        <v>P6</v>
      </c>
      <c r="BQ313" s="25">
        <f t="shared" si="304"/>
        <v>-1</v>
      </c>
      <c r="BR313" s="22"/>
      <c r="BS313" s="22"/>
      <c r="BT313" s="24">
        <f>IF(BP313="-","-",_xlfn.XLOOKUP(BP313,ABNT5101!$B$4:$B$9,ABNT5101!$C$4:$C$9))</f>
        <v>3</v>
      </c>
      <c r="BU313" s="24">
        <f>IF(BP313="-","-",_xlfn.XLOOKUP(BP313,ABNT5101!$B$4:$B$9,ABNT5101!$D$4:$D$9))</f>
        <v>0.6</v>
      </c>
      <c r="BV313" s="20" t="str">
        <f t="shared" si="305"/>
        <v>NÃO ATENDE</v>
      </c>
      <c r="BW313" s="20" t="str">
        <f t="shared" si="306"/>
        <v>NÃO ATENDE</v>
      </c>
      <c r="BX313" s="20" t="str">
        <f t="shared" si="307"/>
        <v>NÃO ATENDE</v>
      </c>
      <c r="BY313" s="24" t="str">
        <f t="shared" si="380"/>
        <v>P6</v>
      </c>
      <c r="BZ313" s="25">
        <f t="shared" si="308"/>
        <v>-1</v>
      </c>
      <c r="CA313" s="24"/>
      <c r="CB313" s="24"/>
      <c r="CC313" s="20">
        <f>IF(BY313="-","-",_xlfn.XLOOKUP(BY313,ABNT5101!$B$4:$B$9,ABNT5101!$C$4:$C$9))</f>
        <v>3</v>
      </c>
      <c r="CD313" s="24">
        <f>IF(BY313="-","-",_xlfn.XLOOKUP(BY313,ABNT5101!$B$4:$B$9,ABNT5101!$D$4:$D$9))</f>
        <v>0.6</v>
      </c>
      <c r="CE313" s="20" t="str">
        <f t="shared" si="309"/>
        <v>NÃO ATENDE</v>
      </c>
      <c r="CF313" s="20" t="str">
        <f t="shared" si="310"/>
        <v>NÃO ATENDE</v>
      </c>
      <c r="CG313" s="20" t="str">
        <f t="shared" si="311"/>
        <v>NÃO ATENDE</v>
      </c>
      <c r="CH313" s="26" t="e">
        <f>_xlfn.XLOOKUP(CI313,'Banco de dados'!$B:$B,'Banco de dados'!$D:$D)</f>
        <v>#N/A</v>
      </c>
      <c r="CI313" s="27"/>
      <c r="CJ313" s="26" t="e">
        <f>_xlfn.XLOOKUP(CI313,'Banco de dados'!$B:$B,'Banco de dados'!$E:$E)</f>
        <v>#N/A</v>
      </c>
      <c r="CK313" s="26"/>
      <c r="CL313" s="26" t="e">
        <f>IF(CK313="-","-",_xlfn.XLOOKUP(CK313,'Banco de dados'!$B:$B,'Banco de dados'!$E:$E))</f>
        <v>#N/A</v>
      </c>
      <c r="CM313" s="28">
        <f t="shared" si="312"/>
        <v>1</v>
      </c>
      <c r="CN313" s="26" t="e">
        <f>_xlfn.XLOOKUP(CI313,'Banco de dados'!$B:$B,'Banco de dados'!$H:$H)</f>
        <v>#N/A</v>
      </c>
      <c r="CO313" s="26" t="e">
        <f t="array" aca="1" ref="CO313" ca="1">_xludf.XLOOKUP(CK313,'Banco de dados'!$B:$B,'Banco de dados'!$H:$H)</f>
        <v>#NAME?</v>
      </c>
      <c r="CP313" s="26" t="e">
        <f t="array" aca="1" ref="CP313" ca="1">_xludf.XLOOKUP(CI313,'Banco de dados'!$B:$B,'Banco de dados'!$F:$F)</f>
        <v>#NAME?</v>
      </c>
      <c r="CQ313" s="26" t="e">
        <f t="array" aca="1" ref="CQ313" ca="1">_xludf.XLOOKUP(CK313,'Banco de dados'!$B:$B,'Banco de dados'!$F:$F)</f>
        <v>#NAME?</v>
      </c>
      <c r="CR313" s="27">
        <v>0</v>
      </c>
      <c r="CS313" s="27"/>
      <c r="CT313" s="26" t="str">
        <f>IF(AG313=0.5,"Suporte",IF(AND(AG313&gt;='Braços de IP'!$B$9,AG313&lt;='Braços de IP'!$D$9),'Braços de IP'!$E$9,IF(AND(AG313&gt;='Braços de IP'!$B$10,AG313&lt;='Braços de IP'!$D$10),'Braços de IP'!$E$10,IF(AND(AG313&gt;='Braços de IP'!$B$11,AG313&lt;='Braços de IP'!$D$11),'Braços de IP'!$E$11,IF(AND(AG313&gt;='Braços de IP'!$B$12,AG313&lt;='Braços de IP'!$D$12),'Braços de IP'!$E$12,IF(AND(AG313&gt;='Braços de IP'!$B$13,AG313&lt;='Braços de IP'!$D$13),'Braços de IP'!$E$13,IF(AND(AG313&gt;='Braços de IP'!$B$14,AG313&lt;='Braços de IP'!$D$14),'Braços de IP'!$E$14,"ERRO")))))))</f>
        <v>Médio I</v>
      </c>
      <c r="CU313" s="27"/>
      <c r="CV313" s="26" t="str">
        <f>IF($CU313="","",VLOOKUP($CU313,'Braços de IP'!$E$9:$I$15,2,0))</f>
        <v/>
      </c>
      <c r="CW313" s="29" t="str">
        <f>IF($CU313="","",VLOOKUP($CU313,'Braços de IP'!$E$9:$I$15,5,0))</f>
        <v/>
      </c>
      <c r="CX313" s="26"/>
      <c r="CY313" s="26"/>
      <c r="CZ313" s="26"/>
      <c r="DA313" s="26"/>
      <c r="DB313" s="26"/>
      <c r="DC313" s="26"/>
      <c r="DD313" s="30" t="e">
        <f t="shared" si="313"/>
        <v>#N/A</v>
      </c>
      <c r="DE313" s="31">
        <f t="shared" si="314"/>
        <v>70</v>
      </c>
      <c r="DF313" s="30" t="e">
        <f t="shared" si="315"/>
        <v>#N/A</v>
      </c>
      <c r="DG313" s="32" t="e">
        <f t="shared" si="316"/>
        <v>#N/A</v>
      </c>
      <c r="DH313" s="33" t="s">
        <v>143</v>
      </c>
      <c r="DI313" s="34"/>
      <c r="DJ313" s="35"/>
      <c r="DK313" s="16" t="s">
        <v>144</v>
      </c>
      <c r="DL313" s="16"/>
      <c r="DN313" s="36" t="e">
        <f t="shared" si="357"/>
        <v>#VALUE!</v>
      </c>
      <c r="DP313" s="1" t="s">
        <v>472</v>
      </c>
      <c r="DQ313" s="1" t="s">
        <v>473</v>
      </c>
      <c r="DR313" s="1" t="s">
        <v>474</v>
      </c>
    </row>
    <row r="314" spans="1:124" ht="15.75" customHeight="1" x14ac:dyDescent="0.25">
      <c r="B314" s="16">
        <v>8</v>
      </c>
      <c r="C314" s="16" t="s">
        <v>146</v>
      </c>
      <c r="D314" s="16" t="s">
        <v>484</v>
      </c>
      <c r="E314" s="16">
        <v>-8.0689779999999995</v>
      </c>
      <c r="F314" s="16">
        <v>-34.928995999999998</v>
      </c>
      <c r="G314" s="16" t="s">
        <v>160</v>
      </c>
      <c r="H314" s="17" t="s">
        <v>136</v>
      </c>
      <c r="I314" s="16" t="s">
        <v>135</v>
      </c>
      <c r="J314" s="17" t="s">
        <v>137</v>
      </c>
      <c r="K314" s="18">
        <v>70</v>
      </c>
      <c r="L314" s="17" t="s">
        <v>138</v>
      </c>
      <c r="M314" s="17">
        <v>0</v>
      </c>
      <c r="N314" s="16">
        <f t="shared" si="352"/>
        <v>140</v>
      </c>
      <c r="O314" s="17">
        <v>2</v>
      </c>
      <c r="P314" s="17">
        <v>1.38</v>
      </c>
      <c r="Q314" s="17">
        <v>6.76</v>
      </c>
      <c r="R314" s="16"/>
      <c r="S314" s="16"/>
      <c r="T314" s="16">
        <v>0</v>
      </c>
      <c r="U314" s="17">
        <v>1.46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 t="s">
        <v>139</v>
      </c>
      <c r="AB314" s="17" t="s">
        <v>140</v>
      </c>
      <c r="AC314" s="17">
        <v>26.5</v>
      </c>
      <c r="AD314" s="17">
        <v>5.5</v>
      </c>
      <c r="AE314" s="17">
        <v>1</v>
      </c>
      <c r="AF314" s="17">
        <v>0.71</v>
      </c>
      <c r="AG314" s="17">
        <v>1.97</v>
      </c>
      <c r="AH314" s="17">
        <f t="shared" si="353"/>
        <v>1.26</v>
      </c>
      <c r="AI314" s="17" t="s">
        <v>136</v>
      </c>
      <c r="AJ314" s="17" t="s">
        <v>136</v>
      </c>
      <c r="AK314" s="17" t="s">
        <v>141</v>
      </c>
      <c r="AL314" s="17">
        <f t="shared" si="354"/>
        <v>2</v>
      </c>
      <c r="AM314" s="17">
        <v>0</v>
      </c>
      <c r="AN314" s="17"/>
      <c r="AO314" s="17">
        <v>0</v>
      </c>
      <c r="AP314" s="17">
        <v>0</v>
      </c>
      <c r="AQ314" s="17">
        <v>0</v>
      </c>
      <c r="AR314" s="17" t="s">
        <v>136</v>
      </c>
      <c r="AS314" s="19">
        <f t="shared" si="295"/>
        <v>0</v>
      </c>
      <c r="AT314" s="19"/>
      <c r="AU314" s="19">
        <f>VLOOKUP(G314,ABNT5101!$I$3:$J$9,2)</f>
        <v>10</v>
      </c>
      <c r="AV314" s="19">
        <f>VLOOKUP(G314,ABNT5101!$I$3:$M$9,5)</f>
        <v>0.18</v>
      </c>
      <c r="AW314" s="17" t="str">
        <f>_xlfn.XLOOKUP(G314,ABNT5101!I:I,ABNT5101!L:L)</f>
        <v>-</v>
      </c>
      <c r="AX314" s="17">
        <f>_xlfn.XLOOKUP(G314,ABNT5101!$I:$I,ABNT5101!M:M)</f>
        <v>0.18</v>
      </c>
      <c r="AY314" s="17" t="str">
        <f>_xlfn.XLOOKUP(G314,ABNT5101!$I:$I,ABNT5101!N:N)</f>
        <v>-</v>
      </c>
      <c r="AZ314" s="17">
        <f>_xlfn.XLOOKUP(G314,ABNT5101!$I:$I,ABNT5101!O:O)</f>
        <v>16</v>
      </c>
      <c r="BA314" s="20" t="str">
        <f t="shared" si="296"/>
        <v>ATENDE</v>
      </c>
      <c r="BB314" s="21">
        <f t="shared" ref="BB314:BC314" si="383">BE314/AU314-1</f>
        <v>-1.0000000000000009E-3</v>
      </c>
      <c r="BC314" s="21">
        <f t="shared" si="383"/>
        <v>0.7777777777777779</v>
      </c>
      <c r="BD314" s="21" t="str">
        <f t="shared" si="298"/>
        <v>-</v>
      </c>
      <c r="BE314" s="22">
        <v>9.99</v>
      </c>
      <c r="BF314" s="22">
        <v>0.32</v>
      </c>
      <c r="BG314" s="22"/>
      <c r="BH314" s="22"/>
      <c r="BI314" s="23"/>
      <c r="BJ314" s="22"/>
      <c r="BK314" s="20" t="str">
        <f t="shared" si="299"/>
        <v>ATENDE</v>
      </c>
      <c r="BL314" s="20" t="str">
        <f t="shared" si="300"/>
        <v>ATENDIMENTO LIMIAR</v>
      </c>
      <c r="BM314" s="20" t="str">
        <f t="shared" si="301"/>
        <v>ATENDE</v>
      </c>
      <c r="BN314" s="20" t="str">
        <f t="shared" si="302"/>
        <v>ATENDE</v>
      </c>
      <c r="BO314" s="24" t="str">
        <f t="shared" si="303"/>
        <v>C4</v>
      </c>
      <c r="BP314" s="24" t="str">
        <f t="shared" si="379"/>
        <v>P6</v>
      </c>
      <c r="BQ314" s="25">
        <f t="shared" si="304"/>
        <v>0.42333333333333312</v>
      </c>
      <c r="BR314" s="22">
        <v>4.2699999999999996</v>
      </c>
      <c r="BS314" s="22">
        <v>2.19</v>
      </c>
      <c r="BT314" s="24">
        <f>IF(BP314="-","-",_xlfn.XLOOKUP(BP314,ABNT5101!$B$4:$B$9,ABNT5101!$C$4:$C$9))</f>
        <v>3</v>
      </c>
      <c r="BU314" s="24">
        <f>IF(BP314="-","-",_xlfn.XLOOKUP(BP314,ABNT5101!$B$4:$B$9,ABNT5101!$D$4:$D$9))</f>
        <v>0.6</v>
      </c>
      <c r="BV314" s="20" t="str">
        <f t="shared" si="305"/>
        <v>ATENDE</v>
      </c>
      <c r="BW314" s="20" t="str">
        <f t="shared" si="306"/>
        <v>ATENDE</v>
      </c>
      <c r="BX314" s="20" t="str">
        <f t="shared" si="307"/>
        <v>ATENDE</v>
      </c>
      <c r="BY314" s="24" t="str">
        <f t="shared" si="380"/>
        <v>P6</v>
      </c>
      <c r="BZ314" s="25">
        <f t="shared" si="308"/>
        <v>1.9966666666666666</v>
      </c>
      <c r="CA314" s="24">
        <v>8.99</v>
      </c>
      <c r="CB314" s="24">
        <v>3.5</v>
      </c>
      <c r="CC314" s="20">
        <f>IF(BY314="-","-",_xlfn.XLOOKUP(BY314,ABNT5101!$B$4:$B$9,ABNT5101!$C$4:$C$9))</f>
        <v>3</v>
      </c>
      <c r="CD314" s="24">
        <f>IF(BY314="-","-",_xlfn.XLOOKUP(BY314,ABNT5101!$B$4:$B$9,ABNT5101!$D$4:$D$9))</f>
        <v>0.6</v>
      </c>
      <c r="CE314" s="20" t="str">
        <f t="shared" si="309"/>
        <v>ATENDE</v>
      </c>
      <c r="CF314" s="20" t="str">
        <f t="shared" si="310"/>
        <v>ATENDE</v>
      </c>
      <c r="CG314" s="20" t="str">
        <f t="shared" si="311"/>
        <v>ATENDE</v>
      </c>
      <c r="CH314" s="26" t="str">
        <f>_xlfn.XLOOKUP(CI314,'Banco de dados'!$B:$B,'Banco de dados'!$D:$D)</f>
        <v>LEDSTAR</v>
      </c>
      <c r="CI314" s="47" t="str">
        <f>'Banco de dados'!B5</f>
        <v xml:space="preserve"> SL VT 9.1 28W</v>
      </c>
      <c r="CJ314" s="26" t="str">
        <f>_xlfn.XLOOKUP(CI314,'Banco de dados'!$B:$B,'Banco de dados'!$E:$E)</f>
        <v>LUM LED SL VT 9.1 28W</v>
      </c>
      <c r="CK314" s="26"/>
      <c r="CL314" s="26" t="e">
        <f>IF(CK314="-","-",_xlfn.XLOOKUP(CK314,'Banco de dados'!$B:$B,'Banco de dados'!$E:$E))</f>
        <v>#N/A</v>
      </c>
      <c r="CM314" s="28">
        <f t="shared" si="312"/>
        <v>1</v>
      </c>
      <c r="CN314" s="26">
        <f>_xlfn.XLOOKUP(CI314,'Banco de dados'!$B:$B,'Banco de dados'!$H:$H)</f>
        <v>28</v>
      </c>
      <c r="CO314" s="26" t="e">
        <f t="array" aca="1" ref="CO314" ca="1">_xludf.XLOOKUP(CK314,'Banco de dados'!$B:$B,'Banco de dados'!$H:$H)</f>
        <v>#NAME?</v>
      </c>
      <c r="CP314" s="51" t="e">
        <f t="array" aca="1" ref="CP314" ca="1">_xludf.XLOOKUP(CI314,'Banco de dados'!$B:$B,'Banco de dados'!$F:$F)</f>
        <v>#NAME?</v>
      </c>
      <c r="CQ314" s="26" t="e">
        <f t="array" aca="1" ref="CQ314" ca="1">_xludf.XLOOKUP(CK314,'Banco de dados'!$B:$B,'Banco de dados'!$F:$F)</f>
        <v>#NAME?</v>
      </c>
      <c r="CR314" s="27">
        <v>0</v>
      </c>
      <c r="CS314" s="27"/>
      <c r="CT314" s="26" t="str">
        <f>IF(AG314=0.5,"Suporte",IF(AND(AG314&gt;='Braços de IP'!$B$9,AG314&lt;='Braços de IP'!$D$9),'Braços de IP'!$E$9,IF(AND(AG314&gt;='Braços de IP'!$B$10,AG314&lt;='Braços de IP'!$D$10),'Braços de IP'!$E$10,IF(AND(AG314&gt;='Braços de IP'!$B$11,AG314&lt;='Braços de IP'!$D$11),'Braços de IP'!$E$11,IF(AND(AG314&gt;='Braços de IP'!$B$12,AG314&lt;='Braços de IP'!$D$12),'Braços de IP'!$E$12,IF(AND(AG314&gt;='Braços de IP'!$B$13,AG314&lt;='Braços de IP'!$D$13),'Braços de IP'!$E$13,IF(AND(AG314&gt;='Braços de IP'!$B$14,AG314&lt;='Braços de IP'!$D$14),'Braços de IP'!$E$14,"ERRO")))))))</f>
        <v>Médio I</v>
      </c>
      <c r="CU314" s="27"/>
      <c r="CV314" s="26" t="str">
        <f>IF($CU314="","",VLOOKUP($CU314,'Braços de IP'!$E$9:$I$15,2,0))</f>
        <v/>
      </c>
      <c r="CW314" s="29" t="str">
        <f>IF($CU314="","",VLOOKUP($CU314,'Braços de IP'!$E$9:$I$15,5,0))</f>
        <v/>
      </c>
      <c r="CX314" s="26"/>
      <c r="CY314" s="26"/>
      <c r="CZ314" s="26"/>
      <c r="DA314" s="26"/>
      <c r="DB314" s="26"/>
      <c r="DC314" s="26"/>
      <c r="DD314" s="30">
        <f t="shared" si="313"/>
        <v>28</v>
      </c>
      <c r="DE314" s="31">
        <f t="shared" si="314"/>
        <v>70</v>
      </c>
      <c r="DF314" s="30">
        <f t="shared" si="315"/>
        <v>98</v>
      </c>
      <c r="DG314" s="32">
        <f t="shared" si="316"/>
        <v>0.6</v>
      </c>
      <c r="DH314" s="33" t="s">
        <v>143</v>
      </c>
      <c r="DI314" s="34"/>
      <c r="DJ314" s="35"/>
      <c r="DK314" s="16" t="s">
        <v>144</v>
      </c>
      <c r="DL314" s="16"/>
      <c r="DN314" s="36" t="e">
        <f t="shared" si="357"/>
        <v>#VALUE!</v>
      </c>
      <c r="DP314" s="1" t="s">
        <v>472</v>
      </c>
      <c r="DQ314" s="1" t="s">
        <v>473</v>
      </c>
      <c r="DR314" s="1" t="s">
        <v>474</v>
      </c>
    </row>
    <row r="315" spans="1:124" ht="15.75" customHeight="1" x14ac:dyDescent="0.25">
      <c r="B315" s="16">
        <v>8</v>
      </c>
      <c r="C315" s="16" t="s">
        <v>146</v>
      </c>
      <c r="D315" s="16" t="s">
        <v>484</v>
      </c>
      <c r="E315" s="16">
        <v>-8.0689779999999995</v>
      </c>
      <c r="F315" s="16">
        <v>-34.928995999999998</v>
      </c>
      <c r="G315" s="16" t="s">
        <v>160</v>
      </c>
      <c r="H315" s="17" t="s">
        <v>136</v>
      </c>
      <c r="I315" s="16" t="s">
        <v>135</v>
      </c>
      <c r="J315" s="17" t="s">
        <v>137</v>
      </c>
      <c r="K315" s="18">
        <v>70</v>
      </c>
      <c r="L315" s="17" t="s">
        <v>138</v>
      </c>
      <c r="M315" s="17">
        <v>0</v>
      </c>
      <c r="N315" s="16">
        <f t="shared" si="352"/>
        <v>140</v>
      </c>
      <c r="O315" s="17">
        <v>2</v>
      </c>
      <c r="P315" s="17">
        <v>1.38</v>
      </c>
      <c r="Q315" s="17">
        <v>6.76</v>
      </c>
      <c r="R315" s="16"/>
      <c r="S315" s="16"/>
      <c r="T315" s="16">
        <v>0</v>
      </c>
      <c r="U315" s="17">
        <v>1.46</v>
      </c>
      <c r="V315" s="17">
        <v>0</v>
      </c>
      <c r="W315" s="17">
        <v>0</v>
      </c>
      <c r="X315" s="17">
        <v>0</v>
      </c>
      <c r="Y315" s="17">
        <v>0</v>
      </c>
      <c r="Z315" s="17">
        <v>0</v>
      </c>
      <c r="AA315" s="17" t="s">
        <v>139</v>
      </c>
      <c r="AB315" s="17" t="s">
        <v>140</v>
      </c>
      <c r="AC315" s="17">
        <v>26.5</v>
      </c>
      <c r="AD315" s="17">
        <v>5.5</v>
      </c>
      <c r="AE315" s="17">
        <v>1</v>
      </c>
      <c r="AF315" s="17">
        <v>0.71</v>
      </c>
      <c r="AG315" s="17">
        <v>1.97</v>
      </c>
      <c r="AH315" s="17">
        <f t="shared" si="353"/>
        <v>1.26</v>
      </c>
      <c r="AI315" s="17" t="s">
        <v>136</v>
      </c>
      <c r="AJ315" s="17" t="s">
        <v>136</v>
      </c>
      <c r="AK315" s="17" t="s">
        <v>141</v>
      </c>
      <c r="AL315" s="17">
        <f t="shared" si="354"/>
        <v>2</v>
      </c>
      <c r="AM315" s="17">
        <v>0</v>
      </c>
      <c r="AN315" s="17"/>
      <c r="AO315" s="17">
        <v>0</v>
      </c>
      <c r="AP315" s="17">
        <v>0</v>
      </c>
      <c r="AQ315" s="17">
        <v>0</v>
      </c>
      <c r="AR315" s="17" t="s">
        <v>136</v>
      </c>
      <c r="AS315" s="19">
        <f t="shared" si="295"/>
        <v>0</v>
      </c>
      <c r="AT315" s="19"/>
      <c r="AU315" s="19">
        <f>VLOOKUP(G315,ABNT5101!$I$3:$J$9,2)</f>
        <v>10</v>
      </c>
      <c r="AV315" s="19">
        <f>VLOOKUP(G315,ABNT5101!$I$3:$M$9,5)</f>
        <v>0.18</v>
      </c>
      <c r="AW315" s="17" t="str">
        <f>_xlfn.XLOOKUP(G315,ABNT5101!I:I,ABNT5101!L:L)</f>
        <v>-</v>
      </c>
      <c r="AX315" s="17">
        <f>_xlfn.XLOOKUP(G315,ABNT5101!$I:$I,ABNT5101!M:M)</f>
        <v>0.18</v>
      </c>
      <c r="AY315" s="17" t="str">
        <f>_xlfn.XLOOKUP(G315,ABNT5101!$I:$I,ABNT5101!N:N)</f>
        <v>-</v>
      </c>
      <c r="AZ315" s="17">
        <f>_xlfn.XLOOKUP(G315,ABNT5101!$I:$I,ABNT5101!O:O)</f>
        <v>16</v>
      </c>
      <c r="BA315" s="20" t="str">
        <f t="shared" si="296"/>
        <v>ATENDE</v>
      </c>
      <c r="BB315" s="21">
        <f t="shared" ref="BB315:BC315" si="384">BE315/AU315-1</f>
        <v>0.377</v>
      </c>
      <c r="BC315" s="21">
        <f t="shared" si="384"/>
        <v>1.2777777777777777</v>
      </c>
      <c r="BD315" s="21" t="str">
        <f t="shared" si="298"/>
        <v>-</v>
      </c>
      <c r="BE315" s="22">
        <v>13.77</v>
      </c>
      <c r="BF315" s="22">
        <v>0.41</v>
      </c>
      <c r="BG315" s="22"/>
      <c r="BH315" s="22"/>
      <c r="BI315" s="23"/>
      <c r="BJ315" s="22"/>
      <c r="BK315" s="20" t="str">
        <f t="shared" si="299"/>
        <v>ATENDE</v>
      </c>
      <c r="BL315" s="20" t="str">
        <f t="shared" si="300"/>
        <v>ATENDE</v>
      </c>
      <c r="BM315" s="20" t="str">
        <f t="shared" si="301"/>
        <v>ATENDE</v>
      </c>
      <c r="BN315" s="20" t="str">
        <f t="shared" si="302"/>
        <v>ATENDE</v>
      </c>
      <c r="BO315" s="24" t="str">
        <f t="shared" si="303"/>
        <v>C4</v>
      </c>
      <c r="BP315" s="24" t="str">
        <f t="shared" si="379"/>
        <v>P6</v>
      </c>
      <c r="BQ315" s="25">
        <f t="shared" si="304"/>
        <v>0.84999999999999987</v>
      </c>
      <c r="BR315" s="22">
        <v>5.55</v>
      </c>
      <c r="BS315" s="22">
        <v>3.09</v>
      </c>
      <c r="BT315" s="24">
        <f>IF(BP315="-","-",_xlfn.XLOOKUP(BP315,ABNT5101!$B$4:$B$9,ABNT5101!$C$4:$C$9))</f>
        <v>3</v>
      </c>
      <c r="BU315" s="24">
        <f>IF(BP315="-","-",_xlfn.XLOOKUP(BP315,ABNT5101!$B$4:$B$9,ABNT5101!$D$4:$D$9))</f>
        <v>0.6</v>
      </c>
      <c r="BV315" s="20" t="str">
        <f t="shared" si="305"/>
        <v>ATENDE</v>
      </c>
      <c r="BW315" s="20" t="str">
        <f t="shared" si="306"/>
        <v>ATENDE</v>
      </c>
      <c r="BX315" s="20" t="str">
        <f t="shared" si="307"/>
        <v>ATENDE</v>
      </c>
      <c r="BY315" s="24" t="str">
        <f t="shared" si="380"/>
        <v>P6</v>
      </c>
      <c r="BZ315" s="25">
        <f t="shared" si="308"/>
        <v>2.436666666666667</v>
      </c>
      <c r="CA315" s="24">
        <v>10.31</v>
      </c>
      <c r="CB315" s="24">
        <v>2.84</v>
      </c>
      <c r="CC315" s="20">
        <f>IF(BY315="-","-",_xlfn.XLOOKUP(BY315,ABNT5101!$B$4:$B$9,ABNT5101!$C$4:$C$9))</f>
        <v>3</v>
      </c>
      <c r="CD315" s="24">
        <f>IF(BY315="-","-",_xlfn.XLOOKUP(BY315,ABNT5101!$B$4:$B$9,ABNT5101!$D$4:$D$9))</f>
        <v>0.6</v>
      </c>
      <c r="CE315" s="20" t="str">
        <f t="shared" si="309"/>
        <v>ATENDE</v>
      </c>
      <c r="CF315" s="20" t="str">
        <f t="shared" si="310"/>
        <v>ATENDE</v>
      </c>
      <c r="CG315" s="20" t="str">
        <f t="shared" si="311"/>
        <v>ATENDE</v>
      </c>
      <c r="CH315" s="26" t="str">
        <f>_xlfn.XLOOKUP(CI315,'Banco de dados'!$B:$B,'Banco de dados'!$D:$D)</f>
        <v>SX LIGHTING</v>
      </c>
      <c r="CI315" s="27" t="str">
        <f>'Banco de dados'!B54</f>
        <v>SX-INEVO030HF</v>
      </c>
      <c r="CJ315" s="26" t="str">
        <f>_xlfn.XLOOKUP(CI315,'Banco de dados'!$B:$B,'Banco de dados'!$E:$E)</f>
        <v>SXINEVO030K50L12CZF7PHF</v>
      </c>
      <c r="CK315" s="26"/>
      <c r="CL315" s="26" t="e">
        <f>IF(CK315="-","-",_xlfn.XLOOKUP(CK315,'Banco de dados'!$B:$B,'Banco de dados'!$E:$E))</f>
        <v>#N/A</v>
      </c>
      <c r="CM315" s="28">
        <f t="shared" si="312"/>
        <v>1</v>
      </c>
      <c r="CN315" s="26">
        <f>_xlfn.XLOOKUP(CI315,'Banco de dados'!$B:$B,'Banco de dados'!$H:$H)</f>
        <v>31</v>
      </c>
      <c r="CO315" s="26" t="e">
        <f t="array" aca="1" ref="CO315" ca="1">_xludf.XLOOKUP(CK315,'Banco de dados'!$B:$B,'Banco de dados'!$H:$H)</f>
        <v>#NAME?</v>
      </c>
      <c r="CP315" s="51" t="e">
        <f t="array" aca="1" ref="CP315" ca="1">_xludf.XLOOKUP(CI315,'Banco de dados'!$B:$B,'Banco de dados'!$F:$F)</f>
        <v>#NAME?</v>
      </c>
      <c r="CQ315" s="26" t="e">
        <f t="array" aca="1" ref="CQ315" ca="1">_xludf.XLOOKUP(CK315,'Banco de dados'!$B:$B,'Banco de dados'!$F:$F)</f>
        <v>#NAME?</v>
      </c>
      <c r="CR315" s="27">
        <v>0</v>
      </c>
      <c r="CS315" s="27"/>
      <c r="CT315" s="26" t="str">
        <f>IF(AG315=0.5,"Suporte",IF(AND(AG315&gt;='Braços de IP'!$B$9,AG315&lt;='Braços de IP'!$D$9),'Braços de IP'!$E$9,IF(AND(AG315&gt;='Braços de IP'!$B$10,AG315&lt;='Braços de IP'!$D$10),'Braços de IP'!$E$10,IF(AND(AG315&gt;='Braços de IP'!$B$11,AG315&lt;='Braços de IP'!$D$11),'Braços de IP'!$E$11,IF(AND(AG315&gt;='Braços de IP'!$B$12,AG315&lt;='Braços de IP'!$D$12),'Braços de IP'!$E$12,IF(AND(AG315&gt;='Braços de IP'!$B$13,AG315&lt;='Braços de IP'!$D$13),'Braços de IP'!$E$13,IF(AND(AG315&gt;='Braços de IP'!$B$14,AG315&lt;='Braços de IP'!$D$14),'Braços de IP'!$E$14,"ERRO")))))))</f>
        <v>Médio I</v>
      </c>
      <c r="CU315" s="27"/>
      <c r="CV315" s="26" t="str">
        <f>IF($CU315="","",VLOOKUP($CU315,'Braços de IP'!$E$9:$I$15,2,0))</f>
        <v/>
      </c>
      <c r="CW315" s="29" t="str">
        <f>IF($CU315="","",VLOOKUP($CU315,'Braços de IP'!$E$9:$I$15,5,0))</f>
        <v/>
      </c>
      <c r="CX315" s="26"/>
      <c r="CY315" s="26"/>
      <c r="CZ315" s="26"/>
      <c r="DA315" s="26"/>
      <c r="DB315" s="26"/>
      <c r="DC315" s="26"/>
      <c r="DD315" s="30">
        <f t="shared" si="313"/>
        <v>31</v>
      </c>
      <c r="DE315" s="31">
        <f t="shared" si="314"/>
        <v>70</v>
      </c>
      <c r="DF315" s="30">
        <f t="shared" si="315"/>
        <v>101</v>
      </c>
      <c r="DG315" s="32">
        <f t="shared" si="316"/>
        <v>0.55714285714285716</v>
      </c>
      <c r="DH315" s="33" t="s">
        <v>143</v>
      </c>
      <c r="DI315" s="34"/>
      <c r="DJ315" s="35"/>
      <c r="DK315" s="16" t="s">
        <v>144</v>
      </c>
      <c r="DL315" s="16"/>
      <c r="DN315" s="36" t="e">
        <f t="shared" si="357"/>
        <v>#VALUE!</v>
      </c>
      <c r="DP315" s="1" t="s">
        <v>472</v>
      </c>
      <c r="DQ315" s="1" t="s">
        <v>473</v>
      </c>
      <c r="DR315" s="1" t="s">
        <v>474</v>
      </c>
    </row>
    <row r="316" spans="1:124" ht="15.75" customHeight="1" x14ac:dyDescent="0.25">
      <c r="B316" s="16">
        <v>8</v>
      </c>
      <c r="C316" s="16" t="s">
        <v>146</v>
      </c>
      <c r="D316" s="16" t="s">
        <v>484</v>
      </c>
      <c r="E316" s="16">
        <v>-8.0689779999999995</v>
      </c>
      <c r="F316" s="16">
        <v>-34.928995999999998</v>
      </c>
      <c r="G316" s="16" t="s">
        <v>160</v>
      </c>
      <c r="H316" s="17" t="s">
        <v>136</v>
      </c>
      <c r="I316" s="16" t="s">
        <v>135</v>
      </c>
      <c r="J316" s="17" t="s">
        <v>137</v>
      </c>
      <c r="K316" s="18">
        <v>70</v>
      </c>
      <c r="L316" s="17" t="s">
        <v>138</v>
      </c>
      <c r="M316" s="17">
        <v>0</v>
      </c>
      <c r="N316" s="16">
        <f t="shared" si="352"/>
        <v>140</v>
      </c>
      <c r="O316" s="17">
        <v>2</v>
      </c>
      <c r="P316" s="17">
        <v>1.38</v>
      </c>
      <c r="Q316" s="17">
        <v>6.76</v>
      </c>
      <c r="R316" s="16"/>
      <c r="S316" s="16"/>
      <c r="T316" s="16">
        <v>0</v>
      </c>
      <c r="U316" s="17">
        <v>1.46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 t="s">
        <v>139</v>
      </c>
      <c r="AB316" s="17" t="s">
        <v>140</v>
      </c>
      <c r="AC316" s="17">
        <v>26.5</v>
      </c>
      <c r="AD316" s="17">
        <v>5.5</v>
      </c>
      <c r="AE316" s="17">
        <v>1</v>
      </c>
      <c r="AF316" s="17">
        <v>0.71</v>
      </c>
      <c r="AG316" s="17">
        <v>1.97</v>
      </c>
      <c r="AH316" s="17">
        <f t="shared" si="353"/>
        <v>1.26</v>
      </c>
      <c r="AI316" s="17" t="s">
        <v>136</v>
      </c>
      <c r="AJ316" s="17" t="s">
        <v>136</v>
      </c>
      <c r="AK316" s="17" t="s">
        <v>141</v>
      </c>
      <c r="AL316" s="17">
        <f t="shared" si="354"/>
        <v>2</v>
      </c>
      <c r="AM316" s="17">
        <v>0</v>
      </c>
      <c r="AN316" s="17"/>
      <c r="AO316" s="17">
        <v>0</v>
      </c>
      <c r="AP316" s="17">
        <v>0</v>
      </c>
      <c r="AQ316" s="17">
        <v>0</v>
      </c>
      <c r="AR316" s="17" t="s">
        <v>136</v>
      </c>
      <c r="AS316" s="19">
        <f t="shared" si="295"/>
        <v>0</v>
      </c>
      <c r="AT316" s="19"/>
      <c r="AU316" s="19">
        <f>VLOOKUP(G316,ABNT5101!$I$3:$J$9,2)</f>
        <v>10</v>
      </c>
      <c r="AV316" s="19">
        <f>VLOOKUP(G316,ABNT5101!$I$3:$M$9,5)</f>
        <v>0.18</v>
      </c>
      <c r="AW316" s="17" t="str">
        <f>_xlfn.XLOOKUP(G316,ABNT5101!I:I,ABNT5101!L:L)</f>
        <v>-</v>
      </c>
      <c r="AX316" s="17">
        <f>_xlfn.XLOOKUP(G316,ABNT5101!$I:$I,ABNT5101!M:M)</f>
        <v>0.18</v>
      </c>
      <c r="AY316" s="17" t="str">
        <f>_xlfn.XLOOKUP(G316,ABNT5101!$I:$I,ABNT5101!N:N)</f>
        <v>-</v>
      </c>
      <c r="AZ316" s="17">
        <f>_xlfn.XLOOKUP(G316,ABNT5101!$I:$I,ABNT5101!O:O)</f>
        <v>16</v>
      </c>
      <c r="BA316" s="20" t="str">
        <f t="shared" si="296"/>
        <v>ATENDE</v>
      </c>
      <c r="BB316" s="21">
        <f t="shared" ref="BB316:BC316" si="385">BE316/AU316-1</f>
        <v>0.35199999999999987</v>
      </c>
      <c r="BC316" s="21">
        <f t="shared" si="385"/>
        <v>1.7777777777777777</v>
      </c>
      <c r="BD316" s="21" t="str">
        <f t="shared" si="298"/>
        <v>-</v>
      </c>
      <c r="BE316" s="22">
        <v>13.52</v>
      </c>
      <c r="BF316" s="22">
        <v>0.5</v>
      </c>
      <c r="BG316" s="22"/>
      <c r="BH316" s="22"/>
      <c r="BI316" s="23"/>
      <c r="BJ316" s="22"/>
      <c r="BK316" s="20" t="str">
        <f t="shared" si="299"/>
        <v>ATENDE</v>
      </c>
      <c r="BL316" s="20" t="str">
        <f t="shared" si="300"/>
        <v>ATENDE</v>
      </c>
      <c r="BM316" s="20" t="str">
        <f t="shared" si="301"/>
        <v>ATENDE</v>
      </c>
      <c r="BN316" s="20" t="str">
        <f t="shared" si="302"/>
        <v>ATENDE</v>
      </c>
      <c r="BO316" s="24" t="str">
        <f t="shared" si="303"/>
        <v>C4</v>
      </c>
      <c r="BP316" s="24" t="str">
        <f t="shared" si="379"/>
        <v>P6</v>
      </c>
      <c r="BQ316" s="25">
        <f t="shared" si="304"/>
        <v>0.8</v>
      </c>
      <c r="BR316" s="22">
        <v>5.4</v>
      </c>
      <c r="BS316" s="22">
        <v>3.79</v>
      </c>
      <c r="BT316" s="24">
        <f>IF(BP316="-","-",_xlfn.XLOOKUP(BP316,ABNT5101!$B$4:$B$9,ABNT5101!$C$4:$C$9))</f>
        <v>3</v>
      </c>
      <c r="BU316" s="24">
        <f>IF(BP316="-","-",_xlfn.XLOOKUP(BP316,ABNT5101!$B$4:$B$9,ABNT5101!$D$4:$D$9))</f>
        <v>0.6</v>
      </c>
      <c r="BV316" s="20" t="str">
        <f t="shared" si="305"/>
        <v>ATENDE</v>
      </c>
      <c r="BW316" s="20" t="str">
        <f t="shared" si="306"/>
        <v>ATENDE</v>
      </c>
      <c r="BX316" s="20" t="str">
        <f t="shared" si="307"/>
        <v>ATENDE</v>
      </c>
      <c r="BY316" s="24" t="str">
        <f t="shared" si="380"/>
        <v>P6</v>
      </c>
      <c r="BZ316" s="25">
        <f t="shared" si="308"/>
        <v>2.4866666666666668</v>
      </c>
      <c r="CA316" s="24">
        <v>10.46</v>
      </c>
      <c r="CB316" s="24">
        <v>4.8899999999999997</v>
      </c>
      <c r="CC316" s="20">
        <f>IF(BY316="-","-",_xlfn.XLOOKUP(BY316,ABNT5101!$B$4:$B$9,ABNT5101!$C$4:$C$9))</f>
        <v>3</v>
      </c>
      <c r="CD316" s="24">
        <f>IF(BY316="-","-",_xlfn.XLOOKUP(BY316,ABNT5101!$B$4:$B$9,ABNT5101!$D$4:$D$9))</f>
        <v>0.6</v>
      </c>
      <c r="CE316" s="20" t="str">
        <f t="shared" si="309"/>
        <v>ATENDE</v>
      </c>
      <c r="CF316" s="20" t="str">
        <f t="shared" si="310"/>
        <v>ATENDE</v>
      </c>
      <c r="CG316" s="20" t="str">
        <f t="shared" si="311"/>
        <v>ATENDE</v>
      </c>
      <c r="CH316" s="26" t="str">
        <f>_xlfn.XLOOKUP(CI316,'Banco de dados'!$B:$B,'Banco de dados'!$D:$D)</f>
        <v>TECNOWATT</v>
      </c>
      <c r="CI316" s="27" t="str">
        <f>'Banco de dados'!B65</f>
        <v xml:space="preserve">SIGSAGPTLRRSSNDL_30W_38IBBRS
</v>
      </c>
      <c r="CJ316" s="26" t="str">
        <f>_xlfn.XLOOKUP(CI316,'Banco de dados'!$B:$B,'Banco de dados'!$E:$E)</f>
        <v>SIGSAGPTLRRSSNDL_30W_38IBBRS
1-10C1MUN6.5</v>
      </c>
      <c r="CK316" s="26"/>
      <c r="CL316" s="26" t="e">
        <f>IF(CK316="-","-",_xlfn.XLOOKUP(CK316,'Banco de dados'!$B:$B,'Banco de dados'!$E:$E))</f>
        <v>#N/A</v>
      </c>
      <c r="CM316" s="28">
        <f t="shared" si="312"/>
        <v>1</v>
      </c>
      <c r="CN316" s="26">
        <f>_xlfn.XLOOKUP(CI316,'Banco de dados'!$B:$B,'Banco de dados'!$H:$H)</f>
        <v>30</v>
      </c>
      <c r="CO316" s="26" t="e">
        <f t="array" aca="1" ref="CO316" ca="1">_xludf.XLOOKUP(CK316,'Banco de dados'!$B:$B,'Banco de dados'!$H:$H)</f>
        <v>#NAME?</v>
      </c>
      <c r="CP316" s="51" t="e">
        <f t="array" aca="1" ref="CP316" ca="1">_xludf.XLOOKUP(CI316,'Banco de dados'!$B:$B,'Banco de dados'!$F:$F)</f>
        <v>#NAME?</v>
      </c>
      <c r="CQ316" s="26" t="e">
        <f t="array" aca="1" ref="CQ316" ca="1">_xludf.XLOOKUP(CK316,'Banco de dados'!$B:$B,'Banco de dados'!$F:$F)</f>
        <v>#NAME?</v>
      </c>
      <c r="CR316" s="27">
        <v>0</v>
      </c>
      <c r="CS316" s="27"/>
      <c r="CT316" s="26" t="str">
        <f>IF(AG316=0.5,"Suporte",IF(AND(AG316&gt;='Braços de IP'!$B$9,AG316&lt;='Braços de IP'!$D$9),'Braços de IP'!$E$9,IF(AND(AG316&gt;='Braços de IP'!$B$10,AG316&lt;='Braços de IP'!$D$10),'Braços de IP'!$E$10,IF(AND(AG316&gt;='Braços de IP'!$B$11,AG316&lt;='Braços de IP'!$D$11),'Braços de IP'!$E$11,IF(AND(AG316&gt;='Braços de IP'!$B$12,AG316&lt;='Braços de IP'!$D$12),'Braços de IP'!$E$12,IF(AND(AG316&gt;='Braços de IP'!$B$13,AG316&lt;='Braços de IP'!$D$13),'Braços de IP'!$E$13,IF(AND(AG316&gt;='Braços de IP'!$B$14,AG316&lt;='Braços de IP'!$D$14),'Braços de IP'!$E$14,"ERRO")))))))</f>
        <v>Médio I</v>
      </c>
      <c r="CU316" s="27"/>
      <c r="CV316" s="26" t="str">
        <f>IF($CU316="","",VLOOKUP($CU316,'Braços de IP'!$E$9:$I$15,2,0))</f>
        <v/>
      </c>
      <c r="CW316" s="29" t="str">
        <f>IF($CU316="","",VLOOKUP($CU316,'Braços de IP'!$E$9:$I$15,5,0))</f>
        <v/>
      </c>
      <c r="CX316" s="26"/>
      <c r="CY316" s="26"/>
      <c r="CZ316" s="26"/>
      <c r="DA316" s="26"/>
      <c r="DB316" s="26"/>
      <c r="DC316" s="26"/>
      <c r="DD316" s="30">
        <f t="shared" si="313"/>
        <v>30</v>
      </c>
      <c r="DE316" s="31">
        <f t="shared" si="314"/>
        <v>70</v>
      </c>
      <c r="DF316" s="30">
        <f t="shared" si="315"/>
        <v>100</v>
      </c>
      <c r="DG316" s="32">
        <f t="shared" si="316"/>
        <v>0.5714285714285714</v>
      </c>
      <c r="DH316" s="33" t="s">
        <v>143</v>
      </c>
      <c r="DI316" s="34"/>
      <c r="DJ316" s="35"/>
      <c r="DK316" s="16" t="s">
        <v>144</v>
      </c>
      <c r="DL316" s="16"/>
      <c r="DN316" s="36" t="e">
        <f t="shared" si="357"/>
        <v>#VALUE!</v>
      </c>
      <c r="DP316" s="1" t="s">
        <v>472</v>
      </c>
      <c r="DQ316" s="1" t="s">
        <v>473</v>
      </c>
      <c r="DR316" s="1" t="s">
        <v>474</v>
      </c>
    </row>
    <row r="317" spans="1:124" ht="15.75" customHeight="1" x14ac:dyDescent="0.25">
      <c r="B317" s="16">
        <v>9</v>
      </c>
      <c r="C317" s="16" t="s">
        <v>146</v>
      </c>
      <c r="D317" s="16" t="s">
        <v>485</v>
      </c>
      <c r="E317" s="16">
        <v>-8.0959500000000002</v>
      </c>
      <c r="F317" s="16">
        <v>-34.943368999999997</v>
      </c>
      <c r="G317" s="16" t="s">
        <v>160</v>
      </c>
      <c r="H317" s="17" t="s">
        <v>136</v>
      </c>
      <c r="I317" s="16" t="s">
        <v>135</v>
      </c>
      <c r="J317" s="17" t="s">
        <v>137</v>
      </c>
      <c r="K317" s="18">
        <v>70</v>
      </c>
      <c r="L317" s="17" t="s">
        <v>138</v>
      </c>
      <c r="M317" s="17">
        <v>0</v>
      </c>
      <c r="N317" s="16">
        <f t="shared" si="352"/>
        <v>140</v>
      </c>
      <c r="O317" s="17">
        <v>2</v>
      </c>
      <c r="P317" s="17">
        <v>2.59</v>
      </c>
      <c r="Q317" s="17">
        <v>6.5</v>
      </c>
      <c r="R317" s="16"/>
      <c r="S317" s="16"/>
      <c r="T317" s="16">
        <v>0</v>
      </c>
      <c r="U317" s="17">
        <v>1.96</v>
      </c>
      <c r="V317" s="17">
        <v>0</v>
      </c>
      <c r="W317" s="17"/>
      <c r="X317" s="17"/>
      <c r="Y317" s="17">
        <v>0</v>
      </c>
      <c r="Z317" s="17">
        <v>0</v>
      </c>
      <c r="AA317" s="17" t="s">
        <v>139</v>
      </c>
      <c r="AB317" s="17" t="s">
        <v>140</v>
      </c>
      <c r="AC317" s="17">
        <v>26</v>
      </c>
      <c r="AD317" s="17">
        <v>6.44</v>
      </c>
      <c r="AE317" s="17">
        <v>1</v>
      </c>
      <c r="AF317" s="17">
        <v>0.72</v>
      </c>
      <c r="AG317" s="17">
        <v>2.06</v>
      </c>
      <c r="AH317" s="17">
        <f t="shared" si="353"/>
        <v>1.34</v>
      </c>
      <c r="AI317" s="17" t="s">
        <v>136</v>
      </c>
      <c r="AJ317" s="17" t="s">
        <v>136</v>
      </c>
      <c r="AK317" s="17" t="s">
        <v>141</v>
      </c>
      <c r="AL317" s="17">
        <f t="shared" si="354"/>
        <v>2</v>
      </c>
      <c r="AM317" s="17">
        <v>0</v>
      </c>
      <c r="AN317" s="17"/>
      <c r="AO317" s="17">
        <v>0</v>
      </c>
      <c r="AP317" s="17">
        <v>0</v>
      </c>
      <c r="AQ317" s="17">
        <v>0</v>
      </c>
      <c r="AR317" s="17" t="s">
        <v>136</v>
      </c>
      <c r="AS317" s="19">
        <f t="shared" si="295"/>
        <v>0</v>
      </c>
      <c r="AT317" s="19"/>
      <c r="AU317" s="19">
        <f>VLOOKUP(G317,ABNT5101!$I$3:$J$9,2)</f>
        <v>10</v>
      </c>
      <c r="AV317" s="19">
        <f>VLOOKUP(G317,ABNT5101!$I$3:$M$9,5)</f>
        <v>0.18</v>
      </c>
      <c r="AW317" s="17" t="str">
        <f>_xlfn.XLOOKUP(G317,ABNT5101!I:I,ABNT5101!L:L)</f>
        <v>-</v>
      </c>
      <c r="AX317" s="17">
        <f>_xlfn.XLOOKUP(G317,ABNT5101!$I:$I,ABNT5101!M:M)</f>
        <v>0.18</v>
      </c>
      <c r="AY317" s="17" t="str">
        <f>_xlfn.XLOOKUP(G317,ABNT5101!$I:$I,ABNT5101!N:N)</f>
        <v>-</v>
      </c>
      <c r="AZ317" s="17">
        <f>_xlfn.XLOOKUP(G317,ABNT5101!$I:$I,ABNT5101!O:O)</f>
        <v>16</v>
      </c>
      <c r="BA317" s="20" t="str">
        <f t="shared" si="296"/>
        <v>ATENDE</v>
      </c>
      <c r="BB317" s="21">
        <f t="shared" ref="BB317:BC317" si="386">BE317/AU317-1</f>
        <v>2.4999999999999911E-2</v>
      </c>
      <c r="BC317" s="21">
        <f t="shared" si="386"/>
        <v>1.7222222222222223</v>
      </c>
      <c r="BD317" s="21" t="str">
        <f t="shared" si="298"/>
        <v>-</v>
      </c>
      <c r="BE317" s="22">
        <v>10.25</v>
      </c>
      <c r="BF317" s="22">
        <v>0.49</v>
      </c>
      <c r="BG317" s="22"/>
      <c r="BH317" s="22"/>
      <c r="BI317" s="23"/>
      <c r="BJ317" s="22"/>
      <c r="BK317" s="20" t="str">
        <f t="shared" si="299"/>
        <v>ATENDE</v>
      </c>
      <c r="BL317" s="20" t="str">
        <f t="shared" si="300"/>
        <v>ATENDE</v>
      </c>
      <c r="BM317" s="20" t="str">
        <f t="shared" si="301"/>
        <v>ATENDE</v>
      </c>
      <c r="BN317" s="20" t="str">
        <f t="shared" si="302"/>
        <v>ATENDE</v>
      </c>
      <c r="BO317" s="24" t="str">
        <f t="shared" si="303"/>
        <v>C4</v>
      </c>
      <c r="BP317" s="24" t="str">
        <f t="shared" si="379"/>
        <v>P6</v>
      </c>
      <c r="BQ317" s="25">
        <f t="shared" si="304"/>
        <v>1.2333333333333334</v>
      </c>
      <c r="BR317" s="22">
        <v>6.7</v>
      </c>
      <c r="BS317" s="22">
        <v>3.81</v>
      </c>
      <c r="BT317" s="24">
        <f>IF(BP317="-","-",_xlfn.XLOOKUP(BP317,ABNT5101!$B$4:$B$9,ABNT5101!$C$4:$C$9))</f>
        <v>3</v>
      </c>
      <c r="BU317" s="24">
        <f>IF(BP317="-","-",_xlfn.XLOOKUP(BP317,ABNT5101!$B$4:$B$9,ABNT5101!$D$4:$D$9))</f>
        <v>0.6</v>
      </c>
      <c r="BV317" s="20" t="str">
        <f t="shared" si="305"/>
        <v>ATENDE</v>
      </c>
      <c r="BW317" s="20" t="str">
        <f t="shared" si="306"/>
        <v>ATENDE</v>
      </c>
      <c r="BX317" s="20" t="str">
        <f t="shared" si="307"/>
        <v>ATENDE</v>
      </c>
      <c r="BY317" s="24" t="str">
        <f t="shared" si="380"/>
        <v>P6</v>
      </c>
      <c r="BZ317" s="25">
        <f t="shared" si="308"/>
        <v>1.4266666666666667</v>
      </c>
      <c r="CA317" s="24">
        <v>7.28</v>
      </c>
      <c r="CB317" s="24">
        <v>3.58</v>
      </c>
      <c r="CC317" s="20">
        <f>IF(BY317="-","-",_xlfn.XLOOKUP(BY317,ABNT5101!$B$4:$B$9,ABNT5101!$C$4:$C$9))</f>
        <v>3</v>
      </c>
      <c r="CD317" s="24">
        <f>IF(BY317="-","-",_xlfn.XLOOKUP(BY317,ABNT5101!$B$4:$B$9,ABNT5101!$D$4:$D$9))</f>
        <v>0.6</v>
      </c>
      <c r="CE317" s="20" t="str">
        <f t="shared" si="309"/>
        <v>ATENDE</v>
      </c>
      <c r="CF317" s="20" t="str">
        <f t="shared" si="310"/>
        <v>ATENDE</v>
      </c>
      <c r="CG317" s="20" t="str">
        <f t="shared" si="311"/>
        <v>ATENDE</v>
      </c>
      <c r="CH317" s="26" t="str">
        <f>_xlfn.XLOOKUP(CI317,'Banco de dados'!$B:$B,'Banco de dados'!$D:$D)</f>
        <v>LEDSTAR</v>
      </c>
      <c r="CI317" s="47" t="str">
        <f>'Banco de dados'!B5</f>
        <v xml:space="preserve"> SL VT 9.1 28W</v>
      </c>
      <c r="CJ317" s="26" t="str">
        <f>_xlfn.XLOOKUP(CI317,'Banco de dados'!$B:$B,'Banco de dados'!$E:$E)</f>
        <v>LUM LED SL VT 9.1 28W</v>
      </c>
      <c r="CK317" s="26"/>
      <c r="CL317" s="26" t="e">
        <f>IF(CK317="-","-",_xlfn.XLOOKUP(CK317,'Banco de dados'!$B:$B,'Banco de dados'!$E:$E))</f>
        <v>#N/A</v>
      </c>
      <c r="CM317" s="28">
        <f t="shared" si="312"/>
        <v>1</v>
      </c>
      <c r="CN317" s="26">
        <f>_xlfn.XLOOKUP(CI317,'Banco de dados'!$B:$B,'Banco de dados'!$H:$H)</f>
        <v>28</v>
      </c>
      <c r="CO317" s="26" t="e">
        <f t="array" aca="1" ref="CO317" ca="1">_xludf.XLOOKUP(CK317,'Banco de dados'!$B:$B,'Banco de dados'!$H:$H)</f>
        <v>#NAME?</v>
      </c>
      <c r="CP317" s="51" t="e">
        <f t="array" aca="1" ref="CP317" ca="1">_xludf.XLOOKUP(CI317,'Banco de dados'!$B:$B,'Banco de dados'!$F:$F)</f>
        <v>#NAME?</v>
      </c>
      <c r="CQ317" s="26" t="e">
        <f t="array" aca="1" ref="CQ317" ca="1">_xludf.XLOOKUP(CK317,'Banco de dados'!$B:$B,'Banco de dados'!$F:$F)</f>
        <v>#NAME?</v>
      </c>
      <c r="CR317" s="27">
        <v>0</v>
      </c>
      <c r="CS317" s="27"/>
      <c r="CT317" s="26" t="str">
        <f>IF(AG317=0.5,"Suporte",IF(AND(AG317&gt;='Braços de IP'!$B$9,AG317&lt;='Braços de IP'!$D$9),'Braços de IP'!$E$9,IF(AND(AG317&gt;='Braços de IP'!$B$10,AG317&lt;='Braços de IP'!$D$10),'Braços de IP'!$E$10,IF(AND(AG317&gt;='Braços de IP'!$B$11,AG317&lt;='Braços de IP'!$D$11),'Braços de IP'!$E$11,IF(AND(AG317&gt;='Braços de IP'!$B$12,AG317&lt;='Braços de IP'!$D$12),'Braços de IP'!$E$12,IF(AND(AG317&gt;='Braços de IP'!$B$13,AG317&lt;='Braços de IP'!$D$13),'Braços de IP'!$E$13,IF(AND(AG317&gt;='Braços de IP'!$B$14,AG317&lt;='Braços de IP'!$D$14),'Braços de IP'!$E$14,"ERRO")))))))</f>
        <v>Médio I</v>
      </c>
      <c r="CU317" s="27"/>
      <c r="CV317" s="26" t="str">
        <f>IF($CU317="","",VLOOKUP($CU317,'Braços de IP'!$E$9:$I$15,2,0))</f>
        <v/>
      </c>
      <c r="CW317" s="29" t="str">
        <f>IF($CU317="","",VLOOKUP($CU317,'Braços de IP'!$E$9:$I$15,5,0))</f>
        <v/>
      </c>
      <c r="CX317" s="26"/>
      <c r="CY317" s="26"/>
      <c r="CZ317" s="26"/>
      <c r="DA317" s="26"/>
      <c r="DB317" s="26"/>
      <c r="DC317" s="26"/>
      <c r="DD317" s="30">
        <f t="shared" si="313"/>
        <v>28</v>
      </c>
      <c r="DE317" s="31">
        <f t="shared" si="314"/>
        <v>70</v>
      </c>
      <c r="DF317" s="30">
        <f t="shared" si="315"/>
        <v>98</v>
      </c>
      <c r="DG317" s="32">
        <f t="shared" si="316"/>
        <v>0.6</v>
      </c>
      <c r="DH317" s="33" t="s">
        <v>143</v>
      </c>
      <c r="DI317" s="34"/>
      <c r="DJ317" s="35"/>
      <c r="DK317" s="16" t="s">
        <v>144</v>
      </c>
      <c r="DL317" s="16"/>
      <c r="DN317" s="36" t="e">
        <f t="shared" si="357"/>
        <v>#VALUE!</v>
      </c>
      <c r="DP317" s="1" t="s">
        <v>472</v>
      </c>
      <c r="DQ317" s="1" t="s">
        <v>473</v>
      </c>
      <c r="DR317" s="1" t="s">
        <v>474</v>
      </c>
    </row>
    <row r="318" spans="1:124" ht="15.75" customHeight="1" x14ac:dyDescent="0.25">
      <c r="B318" s="16">
        <v>9</v>
      </c>
      <c r="C318" s="16" t="s">
        <v>146</v>
      </c>
      <c r="D318" s="16" t="s">
        <v>485</v>
      </c>
      <c r="E318" s="16">
        <v>-8.0959500000000002</v>
      </c>
      <c r="F318" s="16">
        <v>-34.943368999999997</v>
      </c>
      <c r="G318" s="16" t="s">
        <v>160</v>
      </c>
      <c r="H318" s="17" t="s">
        <v>136</v>
      </c>
      <c r="I318" s="16" t="s">
        <v>135</v>
      </c>
      <c r="J318" s="17" t="s">
        <v>137</v>
      </c>
      <c r="K318" s="18">
        <v>70</v>
      </c>
      <c r="L318" s="17" t="s">
        <v>138</v>
      </c>
      <c r="M318" s="17">
        <v>0</v>
      </c>
      <c r="N318" s="16">
        <f t="shared" si="352"/>
        <v>140</v>
      </c>
      <c r="O318" s="17">
        <v>2</v>
      </c>
      <c r="P318" s="17">
        <v>2.59</v>
      </c>
      <c r="Q318" s="17">
        <v>6.5</v>
      </c>
      <c r="R318" s="16"/>
      <c r="S318" s="16"/>
      <c r="T318" s="16">
        <v>0</v>
      </c>
      <c r="U318" s="17">
        <v>1.96</v>
      </c>
      <c r="V318" s="17">
        <v>0</v>
      </c>
      <c r="W318" s="17"/>
      <c r="X318" s="17"/>
      <c r="Y318" s="17">
        <v>0</v>
      </c>
      <c r="Z318" s="17">
        <v>0</v>
      </c>
      <c r="AA318" s="17" t="s">
        <v>139</v>
      </c>
      <c r="AB318" s="17" t="s">
        <v>140</v>
      </c>
      <c r="AC318" s="17">
        <v>26</v>
      </c>
      <c r="AD318" s="17">
        <v>6.44</v>
      </c>
      <c r="AE318" s="17">
        <v>1</v>
      </c>
      <c r="AF318" s="17">
        <v>0.72</v>
      </c>
      <c r="AG318" s="17">
        <v>2.06</v>
      </c>
      <c r="AH318" s="17">
        <f t="shared" si="353"/>
        <v>1.34</v>
      </c>
      <c r="AI318" s="17" t="s">
        <v>136</v>
      </c>
      <c r="AJ318" s="17" t="s">
        <v>136</v>
      </c>
      <c r="AK318" s="17" t="s">
        <v>141</v>
      </c>
      <c r="AL318" s="17">
        <f t="shared" si="354"/>
        <v>2</v>
      </c>
      <c r="AM318" s="17">
        <v>0</v>
      </c>
      <c r="AN318" s="17"/>
      <c r="AO318" s="17">
        <v>0</v>
      </c>
      <c r="AP318" s="17">
        <v>0</v>
      </c>
      <c r="AQ318" s="17">
        <v>0</v>
      </c>
      <c r="AR318" s="17" t="s">
        <v>136</v>
      </c>
      <c r="AS318" s="19">
        <f t="shared" si="295"/>
        <v>0</v>
      </c>
      <c r="AT318" s="19"/>
      <c r="AU318" s="19">
        <f>VLOOKUP(G318,ABNT5101!$I$3:$J$9,2)</f>
        <v>10</v>
      </c>
      <c r="AV318" s="19">
        <f>VLOOKUP(G318,ABNT5101!$I$3:$M$9,5)</f>
        <v>0.18</v>
      </c>
      <c r="AW318" s="17" t="str">
        <f>_xlfn.XLOOKUP(G318,ABNT5101!I:I,ABNT5101!L:L)</f>
        <v>-</v>
      </c>
      <c r="AX318" s="17">
        <f>_xlfn.XLOOKUP(G318,ABNT5101!$I:$I,ABNT5101!M:M)</f>
        <v>0.18</v>
      </c>
      <c r="AY318" s="17" t="str">
        <f>_xlfn.XLOOKUP(G318,ABNT5101!$I:$I,ABNT5101!N:N)</f>
        <v>-</v>
      </c>
      <c r="AZ318" s="17">
        <f>_xlfn.XLOOKUP(G318,ABNT5101!$I:$I,ABNT5101!O:O)</f>
        <v>16</v>
      </c>
      <c r="BA318" s="20" t="str">
        <f t="shared" si="296"/>
        <v>ATENDE</v>
      </c>
      <c r="BB318" s="21">
        <f t="shared" ref="BB318:BC318" si="387">BE318/AU318-1</f>
        <v>0.27499999999999991</v>
      </c>
      <c r="BC318" s="21">
        <f t="shared" si="387"/>
        <v>2.5</v>
      </c>
      <c r="BD318" s="21" t="str">
        <f t="shared" si="298"/>
        <v>-</v>
      </c>
      <c r="BE318" s="22">
        <v>12.75</v>
      </c>
      <c r="BF318" s="22">
        <v>0.63</v>
      </c>
      <c r="BG318" s="22"/>
      <c r="BH318" s="22"/>
      <c r="BI318" s="23"/>
      <c r="BJ318" s="22"/>
      <c r="BK318" s="20" t="str">
        <f t="shared" si="299"/>
        <v>ATENDE</v>
      </c>
      <c r="BL318" s="20" t="str">
        <f t="shared" si="300"/>
        <v>ATENDE</v>
      </c>
      <c r="BM318" s="20" t="str">
        <f t="shared" si="301"/>
        <v>ATENDE</v>
      </c>
      <c r="BN318" s="20" t="str">
        <f t="shared" si="302"/>
        <v>ATENDE</v>
      </c>
      <c r="BO318" s="24" t="str">
        <f t="shared" si="303"/>
        <v>C4</v>
      </c>
      <c r="BP318" s="24" t="str">
        <f t="shared" si="379"/>
        <v>P6</v>
      </c>
      <c r="BQ318" s="25">
        <f t="shared" si="304"/>
        <v>1.48</v>
      </c>
      <c r="BR318" s="22">
        <v>7.44</v>
      </c>
      <c r="BS318" s="22">
        <v>5.48</v>
      </c>
      <c r="BT318" s="24">
        <f>IF(BP318="-","-",_xlfn.XLOOKUP(BP318,ABNT5101!$B$4:$B$9,ABNT5101!$C$4:$C$9))</f>
        <v>3</v>
      </c>
      <c r="BU318" s="24">
        <f>IF(BP318="-","-",_xlfn.XLOOKUP(BP318,ABNT5101!$B$4:$B$9,ABNT5101!$D$4:$D$9))</f>
        <v>0.6</v>
      </c>
      <c r="BV318" s="20" t="str">
        <f t="shared" si="305"/>
        <v>ATENDE</v>
      </c>
      <c r="BW318" s="20" t="str">
        <f t="shared" si="306"/>
        <v>ATENDE</v>
      </c>
      <c r="BX318" s="20" t="str">
        <f t="shared" si="307"/>
        <v>ATENDE</v>
      </c>
      <c r="BY318" s="24" t="str">
        <f t="shared" si="380"/>
        <v>P6</v>
      </c>
      <c r="BZ318" s="25">
        <f t="shared" si="308"/>
        <v>1.6933333333333334</v>
      </c>
      <c r="CA318" s="24">
        <v>8.08</v>
      </c>
      <c r="CB318" s="24">
        <v>3.58</v>
      </c>
      <c r="CC318" s="20">
        <f>IF(BY318="-","-",_xlfn.XLOOKUP(BY318,ABNT5101!$B$4:$B$9,ABNT5101!$C$4:$C$9))</f>
        <v>3</v>
      </c>
      <c r="CD318" s="24">
        <f>IF(BY318="-","-",_xlfn.XLOOKUP(BY318,ABNT5101!$B$4:$B$9,ABNT5101!$D$4:$D$9))</f>
        <v>0.6</v>
      </c>
      <c r="CE318" s="20" t="str">
        <f t="shared" si="309"/>
        <v>ATENDE</v>
      </c>
      <c r="CF318" s="20" t="str">
        <f t="shared" si="310"/>
        <v>ATENDE</v>
      </c>
      <c r="CG318" s="20" t="str">
        <f t="shared" si="311"/>
        <v>ATENDE</v>
      </c>
      <c r="CH318" s="26" t="str">
        <f>_xlfn.XLOOKUP(CI318,'Banco de dados'!$B:$B,'Banco de dados'!$D:$D)</f>
        <v>SX LIGHTING</v>
      </c>
      <c r="CI318" s="27" t="str">
        <f>'Banco de dados'!B54</f>
        <v>SX-INEVO030HF</v>
      </c>
      <c r="CJ318" s="26" t="str">
        <f>_xlfn.XLOOKUP(CI318,'Banco de dados'!$B:$B,'Banco de dados'!$E:$E)</f>
        <v>SXINEVO030K50L12CZF7PHF</v>
      </c>
      <c r="CK318" s="26"/>
      <c r="CL318" s="26" t="e">
        <f>IF(CK318="-","-",_xlfn.XLOOKUP(CK318,'Banco de dados'!$B:$B,'Banco de dados'!$E:$E))</f>
        <v>#N/A</v>
      </c>
      <c r="CM318" s="28">
        <f t="shared" si="312"/>
        <v>1</v>
      </c>
      <c r="CN318" s="26">
        <f>_xlfn.XLOOKUP(CI318,'Banco de dados'!$B:$B,'Banco de dados'!$H:$H)</f>
        <v>31</v>
      </c>
      <c r="CO318" s="26" t="e">
        <f t="array" aca="1" ref="CO318" ca="1">_xludf.XLOOKUP(CK318,'Banco de dados'!$B:$B,'Banco de dados'!$H:$H)</f>
        <v>#NAME?</v>
      </c>
      <c r="CP318" s="51" t="e">
        <f t="array" aca="1" ref="CP318" ca="1">_xludf.XLOOKUP(CI318,'Banco de dados'!$B:$B,'Banco de dados'!$F:$F)</f>
        <v>#NAME?</v>
      </c>
      <c r="CQ318" s="26" t="e">
        <f t="array" aca="1" ref="CQ318" ca="1">_xludf.XLOOKUP(CK318,'Banco de dados'!$B:$B,'Banco de dados'!$F:$F)</f>
        <v>#NAME?</v>
      </c>
      <c r="CR318" s="27">
        <v>0</v>
      </c>
      <c r="CS318" s="27"/>
      <c r="CT318" s="26" t="str">
        <f>IF(AG318=0.5,"Suporte",IF(AND(AG318&gt;='Braços de IP'!$B$9,AG318&lt;='Braços de IP'!$D$9),'Braços de IP'!$E$9,IF(AND(AG318&gt;='Braços de IP'!$B$10,AG318&lt;='Braços de IP'!$D$10),'Braços de IP'!$E$10,IF(AND(AG318&gt;='Braços de IP'!$B$11,AG318&lt;='Braços de IP'!$D$11),'Braços de IP'!$E$11,IF(AND(AG318&gt;='Braços de IP'!$B$12,AG318&lt;='Braços de IP'!$D$12),'Braços de IP'!$E$12,IF(AND(AG318&gt;='Braços de IP'!$B$13,AG318&lt;='Braços de IP'!$D$13),'Braços de IP'!$E$13,IF(AND(AG318&gt;='Braços de IP'!$B$14,AG318&lt;='Braços de IP'!$D$14),'Braços de IP'!$E$14,"ERRO")))))))</f>
        <v>Médio I</v>
      </c>
      <c r="CU318" s="27" t="s">
        <v>142</v>
      </c>
      <c r="CV318" s="26">
        <f>IF($CU318="","",VLOOKUP($CU318,'Braços de IP'!$E$9:$I$15,2,0))</f>
        <v>1.8</v>
      </c>
      <c r="CW318" s="29">
        <f>IF($CU318="","",VLOOKUP($CU318,'Braços de IP'!$E$9:$I$15,5,0))</f>
        <v>7</v>
      </c>
      <c r="CX318" s="26"/>
      <c r="CY318" s="26"/>
      <c r="CZ318" s="26"/>
      <c r="DA318" s="26"/>
      <c r="DB318" s="26"/>
      <c r="DC318" s="26"/>
      <c r="DD318" s="30">
        <f t="shared" si="313"/>
        <v>31</v>
      </c>
      <c r="DE318" s="31">
        <f t="shared" si="314"/>
        <v>70</v>
      </c>
      <c r="DF318" s="30">
        <f t="shared" si="315"/>
        <v>101</v>
      </c>
      <c r="DG318" s="32">
        <f t="shared" si="316"/>
        <v>0.55714285714285716</v>
      </c>
      <c r="DH318" s="33" t="s">
        <v>143</v>
      </c>
      <c r="DI318" s="34"/>
      <c r="DJ318" s="35"/>
      <c r="DK318" s="16" t="s">
        <v>144</v>
      </c>
      <c r="DL318" s="16"/>
      <c r="DN318" s="36" t="e">
        <f t="shared" si="357"/>
        <v>#VALUE!</v>
      </c>
      <c r="DP318" s="1" t="s">
        <v>472</v>
      </c>
      <c r="DQ318" s="1" t="s">
        <v>473</v>
      </c>
      <c r="DR318" s="1" t="s">
        <v>474</v>
      </c>
    </row>
    <row r="319" spans="1:124" ht="15.75" customHeight="1" x14ac:dyDescent="0.25">
      <c r="B319" s="16">
        <v>9</v>
      </c>
      <c r="C319" s="16" t="s">
        <v>146</v>
      </c>
      <c r="D319" s="16" t="s">
        <v>485</v>
      </c>
      <c r="E319" s="16">
        <v>-8.0959500000000002</v>
      </c>
      <c r="F319" s="16">
        <v>-34.943368999999997</v>
      </c>
      <c r="G319" s="16" t="s">
        <v>160</v>
      </c>
      <c r="H319" s="17" t="s">
        <v>136</v>
      </c>
      <c r="I319" s="16" t="s">
        <v>135</v>
      </c>
      <c r="J319" s="17" t="s">
        <v>137</v>
      </c>
      <c r="K319" s="18">
        <v>70</v>
      </c>
      <c r="L319" s="17" t="s">
        <v>138</v>
      </c>
      <c r="M319" s="17">
        <v>0</v>
      </c>
      <c r="N319" s="16">
        <f t="shared" si="352"/>
        <v>140</v>
      </c>
      <c r="O319" s="17">
        <v>2</v>
      </c>
      <c r="P319" s="17">
        <v>2.59</v>
      </c>
      <c r="Q319" s="17">
        <v>6.5</v>
      </c>
      <c r="R319" s="16"/>
      <c r="S319" s="16"/>
      <c r="T319" s="16">
        <v>0</v>
      </c>
      <c r="U319" s="17">
        <v>1.96</v>
      </c>
      <c r="V319" s="17">
        <v>0</v>
      </c>
      <c r="W319" s="17"/>
      <c r="X319" s="17"/>
      <c r="Y319" s="17">
        <v>0</v>
      </c>
      <c r="Z319" s="17">
        <v>0</v>
      </c>
      <c r="AA319" s="17" t="s">
        <v>139</v>
      </c>
      <c r="AB319" s="17" t="s">
        <v>140</v>
      </c>
      <c r="AC319" s="17">
        <v>26</v>
      </c>
      <c r="AD319" s="17">
        <v>6.44</v>
      </c>
      <c r="AE319" s="17">
        <v>1</v>
      </c>
      <c r="AF319" s="17">
        <v>0.72</v>
      </c>
      <c r="AG319" s="17">
        <v>2.06</v>
      </c>
      <c r="AH319" s="17">
        <f t="shared" si="353"/>
        <v>1.34</v>
      </c>
      <c r="AI319" s="17" t="s">
        <v>136</v>
      </c>
      <c r="AJ319" s="17" t="s">
        <v>136</v>
      </c>
      <c r="AK319" s="17" t="s">
        <v>141</v>
      </c>
      <c r="AL319" s="17">
        <f t="shared" si="354"/>
        <v>2</v>
      </c>
      <c r="AM319" s="17">
        <v>0</v>
      </c>
      <c r="AN319" s="17"/>
      <c r="AO319" s="17">
        <v>0</v>
      </c>
      <c r="AP319" s="17">
        <v>0</v>
      </c>
      <c r="AQ319" s="17">
        <v>0</v>
      </c>
      <c r="AR319" s="17" t="s">
        <v>136</v>
      </c>
      <c r="AS319" s="19">
        <f t="shared" si="295"/>
        <v>0</v>
      </c>
      <c r="AT319" s="19"/>
      <c r="AU319" s="19">
        <f>VLOOKUP(G319,ABNT5101!$I$3:$J$9,2)</f>
        <v>10</v>
      </c>
      <c r="AV319" s="19">
        <f>VLOOKUP(G319,ABNT5101!$I$3:$M$9,5)</f>
        <v>0.18</v>
      </c>
      <c r="AW319" s="17" t="str">
        <f>_xlfn.XLOOKUP(G319,ABNT5101!I:I,ABNT5101!L:L)</f>
        <v>-</v>
      </c>
      <c r="AX319" s="17">
        <f>_xlfn.XLOOKUP(G319,ABNT5101!$I:$I,ABNT5101!M:M)</f>
        <v>0.18</v>
      </c>
      <c r="AY319" s="17" t="str">
        <f>_xlfn.XLOOKUP(G319,ABNT5101!$I:$I,ABNT5101!N:N)</f>
        <v>-</v>
      </c>
      <c r="AZ319" s="17">
        <f>_xlfn.XLOOKUP(G319,ABNT5101!$I:$I,ABNT5101!O:O)</f>
        <v>16</v>
      </c>
      <c r="BA319" s="20" t="str">
        <f t="shared" si="296"/>
        <v>ATENDE</v>
      </c>
      <c r="BB319" s="21">
        <f t="shared" ref="BB319:BC319" si="388">BE319/AU319-1</f>
        <v>0.26200000000000001</v>
      </c>
      <c r="BC319" s="21">
        <f t="shared" si="388"/>
        <v>2.5555555555555558</v>
      </c>
      <c r="BD319" s="21" t="str">
        <f t="shared" si="298"/>
        <v>-</v>
      </c>
      <c r="BE319" s="22">
        <v>12.62</v>
      </c>
      <c r="BF319" s="22">
        <v>0.64</v>
      </c>
      <c r="BG319" s="22"/>
      <c r="BH319" s="22"/>
      <c r="BI319" s="23"/>
      <c r="BJ319" s="22"/>
      <c r="BK319" s="20" t="str">
        <f t="shared" si="299"/>
        <v>ATENDE</v>
      </c>
      <c r="BL319" s="20" t="str">
        <f t="shared" si="300"/>
        <v>ATENDE</v>
      </c>
      <c r="BM319" s="20" t="str">
        <f t="shared" si="301"/>
        <v>ATENDE</v>
      </c>
      <c r="BN319" s="20" t="str">
        <f t="shared" si="302"/>
        <v>ATENDE</v>
      </c>
      <c r="BO319" s="24" t="str">
        <f t="shared" si="303"/>
        <v>C4</v>
      </c>
      <c r="BP319" s="24" t="str">
        <f t="shared" si="379"/>
        <v>P6</v>
      </c>
      <c r="BQ319" s="25">
        <f t="shared" si="304"/>
        <v>1.2566666666666664</v>
      </c>
      <c r="BR319" s="22">
        <v>6.77</v>
      </c>
      <c r="BS319" s="22">
        <v>5.2</v>
      </c>
      <c r="BT319" s="24">
        <f>IF(BP319="-","-",_xlfn.XLOOKUP(BP319,ABNT5101!$B$4:$B$9,ABNT5101!$C$4:$C$9))</f>
        <v>3</v>
      </c>
      <c r="BU319" s="24">
        <f>IF(BP319="-","-",_xlfn.XLOOKUP(BP319,ABNT5101!$B$4:$B$9,ABNT5101!$D$4:$D$9))</f>
        <v>0.6</v>
      </c>
      <c r="BV319" s="20" t="str">
        <f t="shared" si="305"/>
        <v>ATENDE</v>
      </c>
      <c r="BW319" s="20" t="str">
        <f t="shared" si="306"/>
        <v>ATENDE</v>
      </c>
      <c r="BX319" s="20" t="str">
        <f t="shared" si="307"/>
        <v>ATENDE</v>
      </c>
      <c r="BY319" s="24" t="str">
        <f t="shared" si="380"/>
        <v>P6</v>
      </c>
      <c r="BZ319" s="25">
        <f t="shared" si="308"/>
        <v>1.7733333333333334</v>
      </c>
      <c r="CA319" s="24">
        <v>8.32</v>
      </c>
      <c r="CB319" s="24">
        <v>4.95</v>
      </c>
      <c r="CC319" s="20">
        <f>IF(BY319="-","-",_xlfn.XLOOKUP(BY319,ABNT5101!$B$4:$B$9,ABNT5101!$C$4:$C$9))</f>
        <v>3</v>
      </c>
      <c r="CD319" s="24">
        <f>IF(BY319="-","-",_xlfn.XLOOKUP(BY319,ABNT5101!$B$4:$B$9,ABNT5101!$D$4:$D$9))</f>
        <v>0.6</v>
      </c>
      <c r="CE319" s="20" t="str">
        <f t="shared" si="309"/>
        <v>ATENDE</v>
      </c>
      <c r="CF319" s="20" t="str">
        <f t="shared" si="310"/>
        <v>ATENDE</v>
      </c>
      <c r="CG319" s="20" t="str">
        <f t="shared" si="311"/>
        <v>ATENDE</v>
      </c>
      <c r="CH319" s="26" t="str">
        <f>_xlfn.XLOOKUP(CI319,'Banco de dados'!$B:$B,'Banco de dados'!$D:$D)</f>
        <v>TECNOWATT</v>
      </c>
      <c r="CI319" s="27" t="str">
        <f>'Banco de dados'!B65</f>
        <v xml:space="preserve">SIGSAGPTLRRSSNDL_30W_38IBBRS
</v>
      </c>
      <c r="CJ319" s="26" t="str">
        <f>_xlfn.XLOOKUP(CI319,'Banco de dados'!$B:$B,'Banco de dados'!$E:$E)</f>
        <v>SIGSAGPTLRRSSNDL_30W_38IBBRS
1-10C1MUN6.5</v>
      </c>
      <c r="CK319" s="26"/>
      <c r="CL319" s="26" t="e">
        <f>IF(CK319="-","-",_xlfn.XLOOKUP(CK319,'Banco de dados'!$B:$B,'Banco de dados'!$E:$E))</f>
        <v>#N/A</v>
      </c>
      <c r="CM319" s="28">
        <f t="shared" si="312"/>
        <v>1</v>
      </c>
      <c r="CN319" s="26">
        <f>_xlfn.XLOOKUP(CI319,'Banco de dados'!$B:$B,'Banco de dados'!$H:$H)</f>
        <v>30</v>
      </c>
      <c r="CO319" s="26" t="e">
        <f t="array" aca="1" ref="CO319" ca="1">_xludf.XLOOKUP(CK319,'Banco de dados'!$B:$B,'Banco de dados'!$H:$H)</f>
        <v>#NAME?</v>
      </c>
      <c r="CP319" s="51" t="e">
        <f t="array" aca="1" ref="CP319" ca="1">_xludf.XLOOKUP(CI319,'Banco de dados'!$B:$B,'Banco de dados'!$F:$F)</f>
        <v>#NAME?</v>
      </c>
      <c r="CQ319" s="26" t="e">
        <f t="array" aca="1" ref="CQ319" ca="1">_xludf.XLOOKUP(CK319,'Banco de dados'!$B:$B,'Banco de dados'!$F:$F)</f>
        <v>#NAME?</v>
      </c>
      <c r="CR319" s="27">
        <v>0</v>
      </c>
      <c r="CS319" s="27"/>
      <c r="CT319" s="26" t="str">
        <f>IF(AG319=0.5,"Suporte",IF(AND(AG319&gt;='Braços de IP'!$B$9,AG319&lt;='Braços de IP'!$D$9),'Braços de IP'!$E$9,IF(AND(AG319&gt;='Braços de IP'!$B$10,AG319&lt;='Braços de IP'!$D$10),'Braços de IP'!$E$10,IF(AND(AG319&gt;='Braços de IP'!$B$11,AG319&lt;='Braços de IP'!$D$11),'Braços de IP'!$E$11,IF(AND(AG319&gt;='Braços de IP'!$B$12,AG319&lt;='Braços de IP'!$D$12),'Braços de IP'!$E$12,IF(AND(AG319&gt;='Braços de IP'!$B$13,AG319&lt;='Braços de IP'!$D$13),'Braços de IP'!$E$13,IF(AND(AG319&gt;='Braços de IP'!$B$14,AG319&lt;='Braços de IP'!$D$14),'Braços de IP'!$E$14,"ERRO")))))))</f>
        <v>Médio I</v>
      </c>
      <c r="CU319" s="27" t="s">
        <v>142</v>
      </c>
      <c r="CV319" s="26">
        <f>IF($CU319="","",VLOOKUP($CU319,'Braços de IP'!$E$9:$I$15,2,0))</f>
        <v>1.8</v>
      </c>
      <c r="CW319" s="29">
        <f>IF($CU319="","",VLOOKUP($CU319,'Braços de IP'!$E$9:$I$15,5,0))</f>
        <v>7</v>
      </c>
      <c r="CX319" s="26"/>
      <c r="CY319" s="26"/>
      <c r="CZ319" s="26"/>
      <c r="DA319" s="26"/>
      <c r="DB319" s="26"/>
      <c r="DC319" s="26"/>
      <c r="DD319" s="30">
        <f t="shared" si="313"/>
        <v>30</v>
      </c>
      <c r="DE319" s="31">
        <f t="shared" si="314"/>
        <v>70</v>
      </c>
      <c r="DF319" s="30">
        <f t="shared" si="315"/>
        <v>100</v>
      </c>
      <c r="DG319" s="32">
        <f t="shared" si="316"/>
        <v>0.5714285714285714</v>
      </c>
      <c r="DH319" s="33" t="s">
        <v>143</v>
      </c>
      <c r="DI319" s="34"/>
      <c r="DJ319" s="35"/>
      <c r="DK319" s="16" t="s">
        <v>144</v>
      </c>
      <c r="DL319" s="16"/>
      <c r="DN319" s="36" t="e">
        <f t="shared" si="357"/>
        <v>#VALUE!</v>
      </c>
      <c r="DP319" s="1" t="s">
        <v>472</v>
      </c>
      <c r="DQ319" s="1" t="s">
        <v>473</v>
      </c>
      <c r="DR319" s="1" t="s">
        <v>474</v>
      </c>
    </row>
    <row r="320" spans="1:124" ht="15.75" hidden="1" customHeight="1" x14ac:dyDescent="0.25">
      <c r="A320" s="38"/>
      <c r="B320" s="27">
        <v>10</v>
      </c>
      <c r="C320" s="27" t="s">
        <v>174</v>
      </c>
      <c r="D320" s="27" t="s">
        <v>486</v>
      </c>
      <c r="E320" s="27">
        <v>-8.0868110000000009</v>
      </c>
      <c r="F320" s="27">
        <v>-34.944569000000001</v>
      </c>
      <c r="G320" s="27" t="s">
        <v>157</v>
      </c>
      <c r="H320" s="22" t="s">
        <v>136</v>
      </c>
      <c r="I320" s="27" t="s">
        <v>136</v>
      </c>
      <c r="J320" s="22" t="s">
        <v>137</v>
      </c>
      <c r="K320" s="23">
        <v>40</v>
      </c>
      <c r="L320" s="22" t="s">
        <v>138</v>
      </c>
      <c r="M320" s="22">
        <v>0</v>
      </c>
      <c r="N320" s="27">
        <f t="shared" si="352"/>
        <v>80</v>
      </c>
      <c r="O320" s="22">
        <v>1</v>
      </c>
      <c r="P320" s="22">
        <v>0</v>
      </c>
      <c r="Q320" s="22">
        <v>3</v>
      </c>
      <c r="R320" s="27"/>
      <c r="S320" s="27"/>
      <c r="T320" s="27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 t="s">
        <v>139</v>
      </c>
      <c r="AB320" s="22" t="s">
        <v>140</v>
      </c>
      <c r="AC320" s="22">
        <v>20</v>
      </c>
      <c r="AD320" s="22">
        <v>5.5</v>
      </c>
      <c r="AE320" s="22">
        <v>1</v>
      </c>
      <c r="AF320" s="22">
        <v>0</v>
      </c>
      <c r="AG320" s="22">
        <v>1.68</v>
      </c>
      <c r="AH320" s="22">
        <f t="shared" si="353"/>
        <v>1.68</v>
      </c>
      <c r="AI320" s="22" t="s">
        <v>136</v>
      </c>
      <c r="AJ320" s="22" t="s">
        <v>136</v>
      </c>
      <c r="AK320" s="22" t="s">
        <v>141</v>
      </c>
      <c r="AL320" s="22">
        <f t="shared" si="354"/>
        <v>2</v>
      </c>
      <c r="AM320" s="22">
        <v>0</v>
      </c>
      <c r="AN320" s="22"/>
      <c r="AO320" s="22">
        <v>0</v>
      </c>
      <c r="AP320" s="22">
        <v>0</v>
      </c>
      <c r="AQ320" s="22">
        <v>0</v>
      </c>
      <c r="AR320" s="22" t="s">
        <v>136</v>
      </c>
      <c r="AS320" s="22">
        <f t="shared" si="295"/>
        <v>0</v>
      </c>
      <c r="AT320" s="22"/>
      <c r="AU320" s="22">
        <f>VLOOKUP(G320,ABNT5101!$I$3:$J$9,2)</f>
        <v>7.5</v>
      </c>
      <c r="AV320" s="22">
        <f>VLOOKUP(G320,ABNT5101!$I$3:$M$9,5)</f>
        <v>0.18</v>
      </c>
      <c r="AW320" s="17" t="str">
        <f>_xlfn.XLOOKUP(G320,ABNT5101!I:I,ABNT5101!L:L)</f>
        <v>-</v>
      </c>
      <c r="AX320" s="17">
        <f>_xlfn.XLOOKUP(G320,ABNT5101!$I:$I,ABNT5101!M:M)</f>
        <v>0.18</v>
      </c>
      <c r="AY320" s="17" t="str">
        <f>_xlfn.XLOOKUP(G320,ABNT5101!$I:$I,ABNT5101!N:N)</f>
        <v>-</v>
      </c>
      <c r="AZ320" s="17">
        <f>_xlfn.XLOOKUP(G320,ABNT5101!$I:$I,ABNT5101!O:O)</f>
        <v>16</v>
      </c>
      <c r="BA320" s="27" t="str">
        <f t="shared" si="296"/>
        <v>ATENDE</v>
      </c>
      <c r="BB320" s="39">
        <f t="shared" ref="BB320:BC320" si="389">BE320/AU320-1</f>
        <v>0.27066666666666661</v>
      </c>
      <c r="BC320" s="39">
        <f t="shared" si="389"/>
        <v>1.9444444444444446</v>
      </c>
      <c r="BD320" s="39" t="str">
        <f t="shared" si="298"/>
        <v>-</v>
      </c>
      <c r="BE320" s="22">
        <v>9.5299999999999994</v>
      </c>
      <c r="BF320" s="22">
        <v>0.53</v>
      </c>
      <c r="BG320" s="22"/>
      <c r="BH320" s="22"/>
      <c r="BI320" s="23"/>
      <c r="BJ320" s="22"/>
      <c r="BK320" s="27" t="str">
        <f t="shared" si="299"/>
        <v>ATENDE</v>
      </c>
      <c r="BL320" s="27" t="str">
        <f t="shared" si="300"/>
        <v>ATENDE</v>
      </c>
      <c r="BM320" s="27" t="str">
        <f t="shared" si="301"/>
        <v>ATENDE</v>
      </c>
      <c r="BN320" s="27" t="str">
        <f t="shared" si="302"/>
        <v>ATENDE</v>
      </c>
      <c r="BO320" s="22" t="str">
        <f t="shared" si="303"/>
        <v>C5</v>
      </c>
      <c r="BP320" s="22" t="str">
        <f t="shared" si="379"/>
        <v>-</v>
      </c>
      <c r="BQ320" s="40" t="e">
        <f t="shared" si="304"/>
        <v>#VALUE!</v>
      </c>
      <c r="BR320" s="22"/>
      <c r="BS320" s="22"/>
      <c r="BT320" s="24" t="str">
        <f>IF(BP320="-","-",_xlfn.XLOOKUP(BP320,ABNT5101!$B$4:$B$9,ABNT5101!$C$4:$C$9))</f>
        <v>-</v>
      </c>
      <c r="BU320" s="24" t="str">
        <f>IF(BP320="-","-",_xlfn.XLOOKUP(BP320,ABNT5101!$B$4:$B$9,ABNT5101!$D$4:$D$9))</f>
        <v>-</v>
      </c>
      <c r="BV320" s="27" t="str">
        <f t="shared" si="305"/>
        <v>-</v>
      </c>
      <c r="BW320" s="27" t="str">
        <f t="shared" si="306"/>
        <v>-</v>
      </c>
      <c r="BX320" s="27" t="str">
        <f t="shared" si="307"/>
        <v>-</v>
      </c>
      <c r="BY320" s="22" t="str">
        <f t="shared" si="380"/>
        <v>-</v>
      </c>
      <c r="BZ320" s="40" t="e">
        <f t="shared" si="308"/>
        <v>#VALUE!</v>
      </c>
      <c r="CA320" s="22"/>
      <c r="CB320" s="22"/>
      <c r="CC320" s="20" t="str">
        <f>IF(BY320="-","-",_xlfn.XLOOKUP(BY320,ABNT5101!$B$4:$B$9,ABNT5101!$C$4:$C$9))</f>
        <v>-</v>
      </c>
      <c r="CD320" s="24" t="str">
        <f>IF(BY320="-","-",_xlfn.XLOOKUP(BY320,ABNT5101!$B$4:$B$9,ABNT5101!$D$4:$D$9))</f>
        <v>-</v>
      </c>
      <c r="CE320" s="27" t="str">
        <f t="shared" si="309"/>
        <v>-</v>
      </c>
      <c r="CF320" s="27" t="str">
        <f t="shared" si="310"/>
        <v>-</v>
      </c>
      <c r="CG320" s="27" t="str">
        <f t="shared" si="311"/>
        <v>-</v>
      </c>
      <c r="CH320" s="26" t="str">
        <f>_xlfn.XLOOKUP(CI320,'Banco de dados'!$B:$B,'Banco de dados'!$D:$D)</f>
        <v>LEDSTAR</v>
      </c>
      <c r="CI320" s="27" t="s">
        <v>487</v>
      </c>
      <c r="CJ320" s="26" t="str">
        <f>_xlfn.XLOOKUP(CI320,'Banco de dados'!$B:$B,'Banco de dados'!$E:$E)</f>
        <v>LUM LED SL VT 9.1 17W</v>
      </c>
      <c r="CK320" s="27"/>
      <c r="CL320" s="26" t="e">
        <f>IF(CK320="-","-",_xlfn.XLOOKUP(CK320,'Banco de dados'!$B:$B,'Banco de dados'!$E:$E))</f>
        <v>#N/A</v>
      </c>
      <c r="CM320" s="23">
        <f t="shared" si="312"/>
        <v>1</v>
      </c>
      <c r="CN320" s="26">
        <f>_xlfn.XLOOKUP(CI320,'Banco de dados'!$B:$B,'Banco de dados'!$H:$H)</f>
        <v>17</v>
      </c>
      <c r="CO320" s="27" t="e">
        <f t="array" aca="1" ref="CO320" ca="1">_xludf.XLOOKUP(CK320,'Banco de dados'!$B:$B,'Banco de dados'!$H:$H)</f>
        <v>#NAME?</v>
      </c>
      <c r="CP320" s="48" t="e">
        <f t="array" aca="1" ref="CP320" ca="1">_xludf.XLOOKUP(CI320,'Banco de dados'!$B:$B,'Banco de dados'!$F:$F)</f>
        <v>#NAME?</v>
      </c>
      <c r="CQ320" s="27" t="e">
        <f t="array" aca="1" ref="CQ320" ca="1">_xludf.XLOOKUP(CK320,'Banco de dados'!$B:$B,'Banco de dados'!$F:$F)</f>
        <v>#NAME?</v>
      </c>
      <c r="CR320" s="27">
        <v>0</v>
      </c>
      <c r="CS320" s="27"/>
      <c r="CT320" s="27" t="str">
        <f>IF(AG320=0.5,"Suporte",IF(AND(AG320&gt;='Braços de IP'!$B$9,AG320&lt;='Braços de IP'!$D$9),'Braços de IP'!$E$9,IF(AND(AG320&gt;='Braços de IP'!$B$10,AG320&lt;='Braços de IP'!$D$10),'Braços de IP'!$E$10,IF(AND(AG320&gt;='Braços de IP'!$B$11,AG320&lt;='Braços de IP'!$D$11),'Braços de IP'!$E$11,IF(AND(AG320&gt;='Braços de IP'!$B$12,AG320&lt;='Braços de IP'!$D$12),'Braços de IP'!$E$12,IF(AND(AG320&gt;='Braços de IP'!$B$13,AG320&lt;='Braços de IP'!$D$13),'Braços de IP'!$E$13,IF(AND(AG320&gt;='Braços de IP'!$B$14,AG320&lt;='Braços de IP'!$D$14),'Braços de IP'!$E$14,"ERRO")))))))</f>
        <v>Médio I</v>
      </c>
      <c r="CU320" s="27"/>
      <c r="CV320" s="27" t="str">
        <f>IF($CU320="","",VLOOKUP($CU320,'Braços de IP'!$E$9:$I$15,2,0))</f>
        <v/>
      </c>
      <c r="CW320" s="41" t="str">
        <f>IF($CU320="","",VLOOKUP($CU320,'Braços de IP'!$E$9:$I$15,5,0))</f>
        <v/>
      </c>
      <c r="CX320" s="27"/>
      <c r="CY320" s="27"/>
      <c r="CZ320" s="27"/>
      <c r="DA320" s="27"/>
      <c r="DB320" s="27"/>
      <c r="DC320" s="27"/>
      <c r="DD320" s="42">
        <f t="shared" si="313"/>
        <v>17</v>
      </c>
      <c r="DE320" s="43">
        <f t="shared" si="314"/>
        <v>40</v>
      </c>
      <c r="DF320" s="42">
        <f t="shared" si="315"/>
        <v>57</v>
      </c>
      <c r="DG320" s="44">
        <f t="shared" si="316"/>
        <v>0.57499999999999996</v>
      </c>
      <c r="DH320" s="45" t="s">
        <v>143</v>
      </c>
      <c r="DI320" s="45"/>
      <c r="DJ320" s="45"/>
      <c r="DK320" s="27" t="s">
        <v>144</v>
      </c>
      <c r="DL320" s="27"/>
      <c r="DM320" s="38"/>
      <c r="DN320" s="46" t="e">
        <f t="shared" si="357"/>
        <v>#VALUE!</v>
      </c>
      <c r="DO320" s="38"/>
      <c r="DP320" s="38" t="s">
        <v>2</v>
      </c>
      <c r="DQ320" s="38">
        <f t="shared" ref="DQ320:DQ415" si="390">COUNTIF(G:G,DP320)/3</f>
        <v>0</v>
      </c>
      <c r="DR320" s="46" t="e">
        <f t="shared" ref="DR320:DR415" si="391">DQ320/$DQ$434</f>
        <v>#DIV/0!</v>
      </c>
      <c r="DS320" s="38"/>
      <c r="DT320" s="38"/>
    </row>
    <row r="321" spans="1:124" ht="15.75" hidden="1" customHeight="1" x14ac:dyDescent="0.25">
      <c r="A321" s="38"/>
      <c r="B321" s="27">
        <v>10</v>
      </c>
      <c r="C321" s="27" t="s">
        <v>174</v>
      </c>
      <c r="D321" s="27" t="s">
        <v>486</v>
      </c>
      <c r="E321" s="27">
        <v>-8.0868110000000009</v>
      </c>
      <c r="F321" s="27">
        <v>-34.944569000000001</v>
      </c>
      <c r="G321" s="27" t="s">
        <v>157</v>
      </c>
      <c r="H321" s="22" t="s">
        <v>136</v>
      </c>
      <c r="I321" s="27" t="s">
        <v>136</v>
      </c>
      <c r="J321" s="22" t="s">
        <v>137</v>
      </c>
      <c r="K321" s="23">
        <v>40</v>
      </c>
      <c r="L321" s="22" t="s">
        <v>138</v>
      </c>
      <c r="M321" s="22">
        <v>0</v>
      </c>
      <c r="N321" s="27">
        <f t="shared" si="352"/>
        <v>80</v>
      </c>
      <c r="O321" s="22">
        <v>1</v>
      </c>
      <c r="P321" s="22">
        <v>0</v>
      </c>
      <c r="Q321" s="22">
        <v>3</v>
      </c>
      <c r="R321" s="27"/>
      <c r="S321" s="27"/>
      <c r="T321" s="27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 t="s">
        <v>139</v>
      </c>
      <c r="AB321" s="22" t="s">
        <v>140</v>
      </c>
      <c r="AC321" s="22">
        <v>20</v>
      </c>
      <c r="AD321" s="22">
        <v>5.5</v>
      </c>
      <c r="AE321" s="22">
        <v>1</v>
      </c>
      <c r="AF321" s="22">
        <v>0</v>
      </c>
      <c r="AG321" s="22">
        <v>1.68</v>
      </c>
      <c r="AH321" s="22">
        <f t="shared" si="353"/>
        <v>1.68</v>
      </c>
      <c r="AI321" s="22" t="s">
        <v>136</v>
      </c>
      <c r="AJ321" s="22" t="s">
        <v>136</v>
      </c>
      <c r="AK321" s="22" t="s">
        <v>141</v>
      </c>
      <c r="AL321" s="22">
        <f t="shared" si="354"/>
        <v>2</v>
      </c>
      <c r="AM321" s="22">
        <v>0</v>
      </c>
      <c r="AN321" s="22"/>
      <c r="AO321" s="22">
        <v>0</v>
      </c>
      <c r="AP321" s="22">
        <v>0</v>
      </c>
      <c r="AQ321" s="22">
        <v>0</v>
      </c>
      <c r="AR321" s="22" t="s">
        <v>136</v>
      </c>
      <c r="AS321" s="22">
        <f t="shared" si="295"/>
        <v>0</v>
      </c>
      <c r="AT321" s="22"/>
      <c r="AU321" s="22">
        <f>VLOOKUP(G321,ABNT5101!$I$3:$J$9,2)</f>
        <v>7.5</v>
      </c>
      <c r="AV321" s="22">
        <f>VLOOKUP(G321,ABNT5101!$I$3:$M$9,5)</f>
        <v>0.18</v>
      </c>
      <c r="AW321" s="17" t="str">
        <f>_xlfn.XLOOKUP(G321,ABNT5101!I:I,ABNT5101!L:L)</f>
        <v>-</v>
      </c>
      <c r="AX321" s="17">
        <f>_xlfn.XLOOKUP(G321,ABNT5101!$I:$I,ABNT5101!M:M)</f>
        <v>0.18</v>
      </c>
      <c r="AY321" s="17" t="str">
        <f>_xlfn.XLOOKUP(G321,ABNT5101!$I:$I,ABNT5101!N:N)</f>
        <v>-</v>
      </c>
      <c r="AZ321" s="17">
        <f>_xlfn.XLOOKUP(G321,ABNT5101!$I:$I,ABNT5101!O:O)</f>
        <v>16</v>
      </c>
      <c r="BA321" s="27" t="str">
        <f t="shared" si="296"/>
        <v>ATENDE</v>
      </c>
      <c r="BB321" s="39">
        <f t="shared" ref="BB321:BC321" si="392">BE321/AU321-1</f>
        <v>0.7546666666666666</v>
      </c>
      <c r="BC321" s="39">
        <f t="shared" si="392"/>
        <v>2.5555555555555558</v>
      </c>
      <c r="BD321" s="39" t="str">
        <f t="shared" si="298"/>
        <v>-</v>
      </c>
      <c r="BE321" s="22">
        <v>13.16</v>
      </c>
      <c r="BF321" s="22">
        <v>0.64</v>
      </c>
      <c r="BG321" s="22"/>
      <c r="BH321" s="22"/>
      <c r="BI321" s="23"/>
      <c r="BJ321" s="22"/>
      <c r="BK321" s="27" t="str">
        <f t="shared" si="299"/>
        <v>ATENDE</v>
      </c>
      <c r="BL321" s="27" t="str">
        <f t="shared" si="300"/>
        <v>ATENDE</v>
      </c>
      <c r="BM321" s="27" t="str">
        <f t="shared" si="301"/>
        <v>ATENDE</v>
      </c>
      <c r="BN321" s="27" t="str">
        <f t="shared" si="302"/>
        <v>ATENDE</v>
      </c>
      <c r="BO321" s="22" t="str">
        <f t="shared" si="303"/>
        <v>C5</v>
      </c>
      <c r="BP321" s="22" t="str">
        <f t="shared" si="379"/>
        <v>-</v>
      </c>
      <c r="BQ321" s="40" t="e">
        <f t="shared" si="304"/>
        <v>#VALUE!</v>
      </c>
      <c r="BR321" s="22"/>
      <c r="BS321" s="22"/>
      <c r="BT321" s="24" t="str">
        <f>IF(BP321="-","-",_xlfn.XLOOKUP(BP321,ABNT5101!$B$4:$B$9,ABNT5101!$C$4:$C$9))</f>
        <v>-</v>
      </c>
      <c r="BU321" s="24" t="str">
        <f>IF(BP321="-","-",_xlfn.XLOOKUP(BP321,ABNT5101!$B$4:$B$9,ABNT5101!$D$4:$D$9))</f>
        <v>-</v>
      </c>
      <c r="BV321" s="27" t="str">
        <f t="shared" si="305"/>
        <v>-</v>
      </c>
      <c r="BW321" s="27" t="str">
        <f t="shared" si="306"/>
        <v>-</v>
      </c>
      <c r="BX321" s="27" t="str">
        <f t="shared" si="307"/>
        <v>-</v>
      </c>
      <c r="BY321" s="22" t="str">
        <f t="shared" si="380"/>
        <v>-</v>
      </c>
      <c r="BZ321" s="40" t="e">
        <f t="shared" si="308"/>
        <v>#VALUE!</v>
      </c>
      <c r="CA321" s="22"/>
      <c r="CB321" s="22"/>
      <c r="CC321" s="20" t="str">
        <f>IF(BY321="-","-",_xlfn.XLOOKUP(BY321,ABNT5101!$B$4:$B$9,ABNT5101!$C$4:$C$9))</f>
        <v>-</v>
      </c>
      <c r="CD321" s="24" t="str">
        <f>IF(BY321="-","-",_xlfn.XLOOKUP(BY321,ABNT5101!$B$4:$B$9,ABNT5101!$D$4:$D$9))</f>
        <v>-</v>
      </c>
      <c r="CE321" s="27" t="str">
        <f t="shared" si="309"/>
        <v>-</v>
      </c>
      <c r="CF321" s="27" t="str">
        <f t="shared" si="310"/>
        <v>-</v>
      </c>
      <c r="CG321" s="27" t="str">
        <f t="shared" si="311"/>
        <v>-</v>
      </c>
      <c r="CH321" s="26" t="str">
        <f>_xlfn.XLOOKUP(CI321,'Banco de dados'!$B:$B,'Banco de dados'!$D:$D)</f>
        <v>SX LIGHTING</v>
      </c>
      <c r="CI321" s="27" t="s">
        <v>271</v>
      </c>
      <c r="CJ321" s="26" t="str">
        <f>_xlfn.XLOOKUP(CI321,'Banco de dados'!$B:$B,'Banco de dados'!$E:$E)</f>
        <v>SXINEVO020K50L12CZF7PHF</v>
      </c>
      <c r="CK321" s="27"/>
      <c r="CL321" s="26" t="e">
        <f>IF(CK321="-","-",_xlfn.XLOOKUP(CK321,'Banco de dados'!$B:$B,'Banco de dados'!$E:$E))</f>
        <v>#N/A</v>
      </c>
      <c r="CM321" s="23">
        <f t="shared" si="312"/>
        <v>1</v>
      </c>
      <c r="CN321" s="26">
        <f>_xlfn.XLOOKUP(CI321,'Banco de dados'!$B:$B,'Banco de dados'!$H:$H)</f>
        <v>22.5</v>
      </c>
      <c r="CO321" s="27" t="e">
        <f t="array" aca="1" ref="CO321" ca="1">_xludf.XLOOKUP(CK321,'Banco de dados'!$B:$B,'Banco de dados'!$H:$H)</f>
        <v>#NAME?</v>
      </c>
      <c r="CP321" s="48" t="e">
        <f t="array" aca="1" ref="CP321" ca="1">_xludf.XLOOKUP(CI321,'Banco de dados'!$B:$B,'Banco de dados'!$F:$F)</f>
        <v>#NAME?</v>
      </c>
      <c r="CQ321" s="27" t="e">
        <f t="array" aca="1" ref="CQ321" ca="1">_xludf.XLOOKUP(CK321,'Banco de dados'!$B:$B,'Banco de dados'!$F:$F)</f>
        <v>#NAME?</v>
      </c>
      <c r="CR321" s="27">
        <v>0</v>
      </c>
      <c r="CS321" s="27"/>
      <c r="CT321" s="27" t="str">
        <f>IF(AG321=0.5,"Suporte",IF(AND(AG321&gt;='Braços de IP'!$B$9,AG321&lt;='Braços de IP'!$D$9),'Braços de IP'!$E$9,IF(AND(AG321&gt;='Braços de IP'!$B$10,AG321&lt;='Braços de IP'!$D$10),'Braços de IP'!$E$10,IF(AND(AG321&gt;='Braços de IP'!$B$11,AG321&lt;='Braços de IP'!$D$11),'Braços de IP'!$E$11,IF(AND(AG321&gt;='Braços de IP'!$B$12,AG321&lt;='Braços de IP'!$D$12),'Braços de IP'!$E$12,IF(AND(AG321&gt;='Braços de IP'!$B$13,AG321&lt;='Braços de IP'!$D$13),'Braços de IP'!$E$13,IF(AND(AG321&gt;='Braços de IP'!$B$14,AG321&lt;='Braços de IP'!$D$14),'Braços de IP'!$E$14,"ERRO")))))))</f>
        <v>Médio I</v>
      </c>
      <c r="CU321" s="27"/>
      <c r="CV321" s="27" t="str">
        <f>IF($CU321="","",VLOOKUP($CU321,'Braços de IP'!$E$9:$I$15,2,0))</f>
        <v/>
      </c>
      <c r="CW321" s="41" t="str">
        <f>IF($CU321="","",VLOOKUP($CU321,'Braços de IP'!$E$9:$I$15,5,0))</f>
        <v/>
      </c>
      <c r="CX321" s="27"/>
      <c r="CY321" s="27"/>
      <c r="CZ321" s="27"/>
      <c r="DA321" s="27"/>
      <c r="DB321" s="27"/>
      <c r="DC321" s="27"/>
      <c r="DD321" s="42">
        <f t="shared" si="313"/>
        <v>22.5</v>
      </c>
      <c r="DE321" s="43">
        <f t="shared" si="314"/>
        <v>40</v>
      </c>
      <c r="DF321" s="42">
        <f t="shared" si="315"/>
        <v>62.5</v>
      </c>
      <c r="DG321" s="44">
        <f t="shared" si="316"/>
        <v>0.4375</v>
      </c>
      <c r="DH321" s="45" t="s">
        <v>143</v>
      </c>
      <c r="DI321" s="45"/>
      <c r="DJ321" s="45"/>
      <c r="DK321" s="27" t="s">
        <v>144</v>
      </c>
      <c r="DL321" s="27"/>
      <c r="DM321" s="38"/>
      <c r="DN321" s="46" t="e">
        <f t="shared" si="357"/>
        <v>#VALUE!</v>
      </c>
      <c r="DO321" s="38"/>
      <c r="DP321" s="38" t="s">
        <v>2</v>
      </c>
      <c r="DQ321" s="38">
        <f t="shared" si="390"/>
        <v>0</v>
      </c>
      <c r="DR321" s="46" t="e">
        <f t="shared" si="391"/>
        <v>#DIV/0!</v>
      </c>
      <c r="DS321" s="38"/>
      <c r="DT321" s="38"/>
    </row>
    <row r="322" spans="1:124" ht="15.75" hidden="1" customHeight="1" x14ac:dyDescent="0.25">
      <c r="A322" s="38"/>
      <c r="B322" s="27">
        <v>10</v>
      </c>
      <c r="C322" s="27" t="s">
        <v>174</v>
      </c>
      <c r="D322" s="27" t="s">
        <v>486</v>
      </c>
      <c r="E322" s="27">
        <v>-8.0868110000000009</v>
      </c>
      <c r="F322" s="27">
        <v>-34.944569000000001</v>
      </c>
      <c r="G322" s="27" t="s">
        <v>157</v>
      </c>
      <c r="H322" s="22" t="s">
        <v>136</v>
      </c>
      <c r="I322" s="27" t="s">
        <v>136</v>
      </c>
      <c r="J322" s="22" t="s">
        <v>137</v>
      </c>
      <c r="K322" s="23">
        <v>40</v>
      </c>
      <c r="L322" s="22" t="s">
        <v>138</v>
      </c>
      <c r="M322" s="22">
        <v>0</v>
      </c>
      <c r="N322" s="27">
        <f t="shared" si="352"/>
        <v>80</v>
      </c>
      <c r="O322" s="22">
        <v>1</v>
      </c>
      <c r="P322" s="22">
        <v>0</v>
      </c>
      <c r="Q322" s="22">
        <v>3</v>
      </c>
      <c r="R322" s="27"/>
      <c r="S322" s="27"/>
      <c r="T322" s="27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 t="s">
        <v>139</v>
      </c>
      <c r="AB322" s="22" t="s">
        <v>140</v>
      </c>
      <c r="AC322" s="22">
        <v>20</v>
      </c>
      <c r="AD322" s="22">
        <v>5.5</v>
      </c>
      <c r="AE322" s="22">
        <v>1</v>
      </c>
      <c r="AF322" s="22">
        <v>0</v>
      </c>
      <c r="AG322" s="22">
        <v>1.68</v>
      </c>
      <c r="AH322" s="22">
        <f t="shared" si="353"/>
        <v>1.68</v>
      </c>
      <c r="AI322" s="22" t="s">
        <v>136</v>
      </c>
      <c r="AJ322" s="22" t="s">
        <v>136</v>
      </c>
      <c r="AK322" s="22" t="s">
        <v>141</v>
      </c>
      <c r="AL322" s="22">
        <f t="shared" si="354"/>
        <v>2</v>
      </c>
      <c r="AM322" s="22">
        <v>0</v>
      </c>
      <c r="AN322" s="22"/>
      <c r="AO322" s="22">
        <v>0</v>
      </c>
      <c r="AP322" s="22">
        <v>0</v>
      </c>
      <c r="AQ322" s="22">
        <v>0</v>
      </c>
      <c r="AR322" s="22" t="s">
        <v>136</v>
      </c>
      <c r="AS322" s="22">
        <f t="shared" si="295"/>
        <v>0</v>
      </c>
      <c r="AT322" s="22"/>
      <c r="AU322" s="22">
        <f>VLOOKUP(G322,ABNT5101!$I$3:$J$9,2)</f>
        <v>7.5</v>
      </c>
      <c r="AV322" s="22">
        <f>VLOOKUP(G322,ABNT5101!$I$3:$M$9,5)</f>
        <v>0.18</v>
      </c>
      <c r="AW322" s="17" t="str">
        <f>_xlfn.XLOOKUP(G322,ABNT5101!I:I,ABNT5101!L:L)</f>
        <v>-</v>
      </c>
      <c r="AX322" s="17">
        <f>_xlfn.XLOOKUP(G322,ABNT5101!$I:$I,ABNT5101!M:M)</f>
        <v>0.18</v>
      </c>
      <c r="AY322" s="17" t="str">
        <f>_xlfn.XLOOKUP(G322,ABNT5101!$I:$I,ABNT5101!N:N)</f>
        <v>-</v>
      </c>
      <c r="AZ322" s="17">
        <f>_xlfn.XLOOKUP(G322,ABNT5101!$I:$I,ABNT5101!O:O)</f>
        <v>16</v>
      </c>
      <c r="BA322" s="27" t="str">
        <f t="shared" si="296"/>
        <v>ATENDE</v>
      </c>
      <c r="BB322" s="39">
        <f t="shared" ref="BB322:BC322" si="393">BE322/AU322-1</f>
        <v>0.56133333333333346</v>
      </c>
      <c r="BC322" s="39">
        <f t="shared" si="393"/>
        <v>0.16666666666666674</v>
      </c>
      <c r="BD322" s="39" t="str">
        <f t="shared" si="298"/>
        <v>-</v>
      </c>
      <c r="BE322" s="22">
        <v>11.71</v>
      </c>
      <c r="BF322" s="22">
        <v>0.21</v>
      </c>
      <c r="BG322" s="22"/>
      <c r="BH322" s="22"/>
      <c r="BI322" s="23"/>
      <c r="BJ322" s="22"/>
      <c r="BK322" s="27" t="str">
        <f t="shared" si="299"/>
        <v>ATENDE</v>
      </c>
      <c r="BL322" s="27" t="str">
        <f t="shared" si="300"/>
        <v>ATENDE</v>
      </c>
      <c r="BM322" s="27" t="str">
        <f t="shared" si="301"/>
        <v>ATENDE</v>
      </c>
      <c r="BN322" s="27" t="str">
        <f t="shared" si="302"/>
        <v>ATENDE</v>
      </c>
      <c r="BO322" s="22" t="str">
        <f t="shared" si="303"/>
        <v>C5</v>
      </c>
      <c r="BP322" s="22" t="str">
        <f t="shared" si="379"/>
        <v>-</v>
      </c>
      <c r="BQ322" s="40" t="e">
        <f t="shared" si="304"/>
        <v>#VALUE!</v>
      </c>
      <c r="BR322" s="22"/>
      <c r="BS322" s="22"/>
      <c r="BT322" s="24" t="str">
        <f>IF(BP322="-","-",_xlfn.XLOOKUP(BP322,ABNT5101!$B$4:$B$9,ABNT5101!$C$4:$C$9))</f>
        <v>-</v>
      </c>
      <c r="BU322" s="24" t="str">
        <f>IF(BP322="-","-",_xlfn.XLOOKUP(BP322,ABNT5101!$B$4:$B$9,ABNT5101!$D$4:$D$9))</f>
        <v>-</v>
      </c>
      <c r="BV322" s="27" t="str">
        <f t="shared" si="305"/>
        <v>-</v>
      </c>
      <c r="BW322" s="27" t="str">
        <f t="shared" si="306"/>
        <v>-</v>
      </c>
      <c r="BX322" s="27" t="str">
        <f t="shared" si="307"/>
        <v>-</v>
      </c>
      <c r="BY322" s="22" t="str">
        <f t="shared" si="380"/>
        <v>-</v>
      </c>
      <c r="BZ322" s="40" t="e">
        <f t="shared" si="308"/>
        <v>#VALUE!</v>
      </c>
      <c r="CA322" s="22"/>
      <c r="CB322" s="22"/>
      <c r="CC322" s="20" t="str">
        <f>IF(BY322="-","-",_xlfn.XLOOKUP(BY322,ABNT5101!$B$4:$B$9,ABNT5101!$C$4:$C$9))</f>
        <v>-</v>
      </c>
      <c r="CD322" s="24" t="str">
        <f>IF(BY322="-","-",_xlfn.XLOOKUP(BY322,ABNT5101!$B$4:$B$9,ABNT5101!$D$4:$D$9))</f>
        <v>-</v>
      </c>
      <c r="CE322" s="27" t="str">
        <f t="shared" si="309"/>
        <v>-</v>
      </c>
      <c r="CF322" s="27" t="str">
        <f t="shared" si="310"/>
        <v>-</v>
      </c>
      <c r="CG322" s="27" t="str">
        <f t="shared" si="311"/>
        <v>-</v>
      </c>
      <c r="CH322" s="26" t="str">
        <f>_xlfn.XLOOKUP(CI322,'Banco de dados'!$B:$B,'Banco de dados'!$D:$D)</f>
        <v>TECNOWATT</v>
      </c>
      <c r="CI322" s="27" t="s">
        <v>477</v>
      </c>
      <c r="CJ322" s="26" t="str">
        <f>_xlfn.XLOOKUP(CI322,'Banco de dados'!$B:$B,'Banco de dados'!$E:$E)</f>
        <v>SIGSAGPTLRRSSNDL_30W_38IBBRS
1-10C1MUN6.5</v>
      </c>
      <c r="CK322" s="27"/>
      <c r="CL322" s="26" t="e">
        <f>IF(CK322="-","-",_xlfn.XLOOKUP(CK322,'Banco de dados'!$B:$B,'Banco de dados'!$E:$E))</f>
        <v>#N/A</v>
      </c>
      <c r="CM322" s="23">
        <f t="shared" si="312"/>
        <v>1</v>
      </c>
      <c r="CN322" s="26">
        <f>_xlfn.XLOOKUP(CI322,'Banco de dados'!$B:$B,'Banco de dados'!$H:$H)</f>
        <v>30</v>
      </c>
      <c r="CO322" s="27" t="e">
        <f t="array" aca="1" ref="CO322" ca="1">_xludf.XLOOKUP(CK322,'Banco de dados'!$B:$B,'Banco de dados'!$H:$H)</f>
        <v>#NAME?</v>
      </c>
      <c r="CP322" s="48" t="e">
        <f t="array" aca="1" ref="CP322" ca="1">_xludf.XLOOKUP(CI322,'Banco de dados'!$B:$B,'Banco de dados'!$F:$F)</f>
        <v>#NAME?</v>
      </c>
      <c r="CQ322" s="27" t="e">
        <f t="array" aca="1" ref="CQ322" ca="1">_xludf.XLOOKUP(CK322,'Banco de dados'!$B:$B,'Banco de dados'!$F:$F)</f>
        <v>#NAME?</v>
      </c>
      <c r="CR322" s="27">
        <v>0</v>
      </c>
      <c r="CS322" s="27"/>
      <c r="CT322" s="27" t="str">
        <f>IF(AG322=0.5,"Suporte",IF(AND(AG322&gt;='Braços de IP'!$B$9,AG322&lt;='Braços de IP'!$D$9),'Braços de IP'!$E$9,IF(AND(AG322&gt;='Braços de IP'!$B$10,AG322&lt;='Braços de IP'!$D$10),'Braços de IP'!$E$10,IF(AND(AG322&gt;='Braços de IP'!$B$11,AG322&lt;='Braços de IP'!$D$11),'Braços de IP'!$E$11,IF(AND(AG322&gt;='Braços de IP'!$B$12,AG322&lt;='Braços de IP'!$D$12),'Braços de IP'!$E$12,IF(AND(AG322&gt;='Braços de IP'!$B$13,AG322&lt;='Braços de IP'!$D$13),'Braços de IP'!$E$13,IF(AND(AG322&gt;='Braços de IP'!$B$14,AG322&lt;='Braços de IP'!$D$14),'Braços de IP'!$E$14,"ERRO")))))))</f>
        <v>Médio I</v>
      </c>
      <c r="CU322" s="27"/>
      <c r="CV322" s="27" t="str">
        <f>IF($CU322="","",VLOOKUP($CU322,'Braços de IP'!$E$9:$I$15,2,0))</f>
        <v/>
      </c>
      <c r="CW322" s="41" t="str">
        <f>IF($CU322="","",VLOOKUP($CU322,'Braços de IP'!$E$9:$I$15,5,0))</f>
        <v/>
      </c>
      <c r="CX322" s="27"/>
      <c r="CY322" s="27"/>
      <c r="CZ322" s="27"/>
      <c r="DA322" s="27"/>
      <c r="DB322" s="27"/>
      <c r="DC322" s="27"/>
      <c r="DD322" s="42">
        <f t="shared" si="313"/>
        <v>30</v>
      </c>
      <c r="DE322" s="43">
        <f t="shared" si="314"/>
        <v>40</v>
      </c>
      <c r="DF322" s="42">
        <f t="shared" si="315"/>
        <v>70</v>
      </c>
      <c r="DG322" s="44">
        <f t="shared" si="316"/>
        <v>0.25</v>
      </c>
      <c r="DH322" s="45" t="s">
        <v>143</v>
      </c>
      <c r="DI322" s="45"/>
      <c r="DJ322" s="45"/>
      <c r="DK322" s="27" t="s">
        <v>144</v>
      </c>
      <c r="DL322" s="27"/>
      <c r="DM322" s="38"/>
      <c r="DN322" s="46" t="e">
        <f t="shared" si="357"/>
        <v>#VALUE!</v>
      </c>
      <c r="DO322" s="38"/>
      <c r="DP322" s="38" t="s">
        <v>2</v>
      </c>
      <c r="DQ322" s="38">
        <f t="shared" si="390"/>
        <v>0</v>
      </c>
      <c r="DR322" s="46" t="e">
        <f t="shared" si="391"/>
        <v>#DIV/0!</v>
      </c>
      <c r="DS322" s="38"/>
      <c r="DT322" s="38"/>
    </row>
    <row r="323" spans="1:124" ht="15.75" customHeight="1" x14ac:dyDescent="0.25">
      <c r="B323" s="16">
        <v>11</v>
      </c>
      <c r="C323" s="16" t="s">
        <v>176</v>
      </c>
      <c r="D323" s="16" t="s">
        <v>488</v>
      </c>
      <c r="E323" s="16">
        <v>-8.0672029999999992</v>
      </c>
      <c r="F323" s="16">
        <v>-34.926504999999999</v>
      </c>
      <c r="G323" s="16" t="s">
        <v>160</v>
      </c>
      <c r="H323" s="17" t="s">
        <v>136</v>
      </c>
      <c r="I323" s="16" t="s">
        <v>135</v>
      </c>
      <c r="J323" s="17" t="s">
        <v>137</v>
      </c>
      <c r="K323" s="18">
        <v>70</v>
      </c>
      <c r="L323" s="17" t="s">
        <v>138</v>
      </c>
      <c r="M323" s="17">
        <v>0</v>
      </c>
      <c r="N323" s="16">
        <f t="shared" si="352"/>
        <v>140</v>
      </c>
      <c r="O323" s="17">
        <v>2</v>
      </c>
      <c r="P323" s="17">
        <v>2.8</v>
      </c>
      <c r="Q323" s="17">
        <v>4.59</v>
      </c>
      <c r="R323" s="16"/>
      <c r="S323" s="16"/>
      <c r="T323" s="16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 t="s">
        <v>139</v>
      </c>
      <c r="AB323" s="17" t="s">
        <v>140</v>
      </c>
      <c r="AC323" s="17">
        <v>15.81</v>
      </c>
      <c r="AD323" s="17">
        <v>5.8</v>
      </c>
      <c r="AE323" s="17">
        <v>1</v>
      </c>
      <c r="AF323" s="17">
        <v>2.52</v>
      </c>
      <c r="AG323" s="17">
        <v>2.2400000000000002</v>
      </c>
      <c r="AH323" s="17">
        <f t="shared" si="353"/>
        <v>-0.2799999999999998</v>
      </c>
      <c r="AI323" s="17" t="s">
        <v>136</v>
      </c>
      <c r="AJ323" s="17" t="s">
        <v>136</v>
      </c>
      <c r="AK323" s="17" t="s">
        <v>141</v>
      </c>
      <c r="AL323" s="17">
        <f t="shared" si="354"/>
        <v>2</v>
      </c>
      <c r="AM323" s="17">
        <v>0</v>
      </c>
      <c r="AN323" s="17"/>
      <c r="AO323" s="17">
        <v>0</v>
      </c>
      <c r="AP323" s="17">
        <v>0</v>
      </c>
      <c r="AQ323" s="17">
        <v>0</v>
      </c>
      <c r="AR323" s="17" t="s">
        <v>136</v>
      </c>
      <c r="AS323" s="19">
        <f t="shared" si="295"/>
        <v>0</v>
      </c>
      <c r="AT323" s="19"/>
      <c r="AU323" s="19">
        <f>VLOOKUP(G323,ABNT5101!$I$3:$J$9,2)</f>
        <v>10</v>
      </c>
      <c r="AV323" s="19">
        <f>VLOOKUP(G323,ABNT5101!$I$3:$M$9,5)</f>
        <v>0.18</v>
      </c>
      <c r="AW323" s="17" t="str">
        <f>_xlfn.XLOOKUP(G323,ABNT5101!I:I,ABNT5101!L:L)</f>
        <v>-</v>
      </c>
      <c r="AX323" s="17">
        <f>_xlfn.XLOOKUP(G323,ABNT5101!$I:$I,ABNT5101!M:M)</f>
        <v>0.18</v>
      </c>
      <c r="AY323" s="17" t="str">
        <f>_xlfn.XLOOKUP(G323,ABNT5101!$I:$I,ABNT5101!N:N)</f>
        <v>-</v>
      </c>
      <c r="AZ323" s="17">
        <f>_xlfn.XLOOKUP(G323,ABNT5101!$I:$I,ABNT5101!O:O)</f>
        <v>16</v>
      </c>
      <c r="BA323" s="20" t="str">
        <f t="shared" si="296"/>
        <v>ATENDE</v>
      </c>
      <c r="BB323" s="21">
        <f t="shared" ref="BB323:BC323" si="394">BE323/AU323-1</f>
        <v>5.0999999999999934E-2</v>
      </c>
      <c r="BC323" s="21">
        <f t="shared" si="394"/>
        <v>2.8888888888888888</v>
      </c>
      <c r="BD323" s="21" t="str">
        <f t="shared" si="298"/>
        <v>-</v>
      </c>
      <c r="BE323" s="22">
        <v>10.51</v>
      </c>
      <c r="BF323" s="22">
        <v>0.7</v>
      </c>
      <c r="BG323" s="22"/>
      <c r="BH323" s="22"/>
      <c r="BI323" s="23"/>
      <c r="BJ323" s="22"/>
      <c r="BK323" s="20" t="str">
        <f t="shared" si="299"/>
        <v>ATENDE</v>
      </c>
      <c r="BL323" s="20" t="str">
        <f t="shared" si="300"/>
        <v>ATENDE</v>
      </c>
      <c r="BM323" s="20" t="str">
        <f t="shared" si="301"/>
        <v>ATENDE</v>
      </c>
      <c r="BN323" s="20" t="str">
        <f t="shared" si="302"/>
        <v>ATENDE</v>
      </c>
      <c r="BO323" s="24" t="str">
        <f t="shared" si="303"/>
        <v>C4</v>
      </c>
      <c r="BP323" s="24" t="str">
        <f t="shared" si="379"/>
        <v>P6</v>
      </c>
      <c r="BQ323" s="25">
        <f t="shared" si="304"/>
        <v>2.06</v>
      </c>
      <c r="BR323" s="22">
        <v>9.18</v>
      </c>
      <c r="BS323" s="22">
        <v>6.08</v>
      </c>
      <c r="BT323" s="24">
        <f>IF(BP323="-","-",_xlfn.XLOOKUP(BP323,ABNT5101!$B$4:$B$9,ABNT5101!$C$4:$C$9))</f>
        <v>3</v>
      </c>
      <c r="BU323" s="24">
        <f>IF(BP323="-","-",_xlfn.XLOOKUP(BP323,ABNT5101!$B$4:$B$9,ABNT5101!$D$4:$D$9))</f>
        <v>0.6</v>
      </c>
      <c r="BV323" s="20" t="str">
        <f t="shared" si="305"/>
        <v>ATENDE</v>
      </c>
      <c r="BW323" s="20" t="str">
        <f t="shared" si="306"/>
        <v>ATENDE</v>
      </c>
      <c r="BX323" s="20" t="str">
        <f t="shared" si="307"/>
        <v>ATENDE</v>
      </c>
      <c r="BY323" s="24" t="s">
        <v>136</v>
      </c>
      <c r="BZ323" s="25" t="e">
        <f t="shared" si="308"/>
        <v>#VALUE!</v>
      </c>
      <c r="CA323" s="24"/>
      <c r="CB323" s="24"/>
      <c r="CC323" s="20" t="str">
        <f>IF(BY323="-","-",_xlfn.XLOOKUP(BY323,ABNT5101!$B$4:$B$9,ABNT5101!$C$4:$C$9))</f>
        <v>-</v>
      </c>
      <c r="CD323" s="24" t="str">
        <f>IF(BY323="-","-",_xlfn.XLOOKUP(BY323,ABNT5101!$B$4:$B$9,ABNT5101!$D$4:$D$9))</f>
        <v>-</v>
      </c>
      <c r="CE323" s="20" t="str">
        <f t="shared" si="309"/>
        <v>-</v>
      </c>
      <c r="CF323" s="20" t="str">
        <f t="shared" si="310"/>
        <v>-</v>
      </c>
      <c r="CG323" s="20" t="str">
        <f t="shared" si="311"/>
        <v>-</v>
      </c>
      <c r="CH323" s="26" t="str">
        <f>_xlfn.XLOOKUP(CI323,'Banco de dados'!$B:$B,'Banco de dados'!$D:$D)</f>
        <v>LEDSTAR</v>
      </c>
      <c r="CI323" s="47" t="str">
        <f>'Banco de dados'!B4</f>
        <v xml:space="preserve"> SL VT 9.1 17W</v>
      </c>
      <c r="CJ323" s="26" t="str">
        <f>_xlfn.XLOOKUP(CI323,'Banco de dados'!$B:$B,'Banco de dados'!$E:$E)</f>
        <v>LUM LED SL VT 9.1 17W</v>
      </c>
      <c r="CK323" s="26"/>
      <c r="CL323" s="26" t="e">
        <f>IF(CK323="-","-",_xlfn.XLOOKUP(CK323,'Banco de dados'!$B:$B,'Banco de dados'!$E:$E))</f>
        <v>#N/A</v>
      </c>
      <c r="CM323" s="28">
        <f t="shared" si="312"/>
        <v>1</v>
      </c>
      <c r="CN323" s="26">
        <f>_xlfn.XLOOKUP(CI323,'Banco de dados'!$B:$B,'Banco de dados'!$H:$H)</f>
        <v>17</v>
      </c>
      <c r="CO323" s="26" t="e">
        <f t="array" aca="1" ref="CO323" ca="1">_xludf.XLOOKUP(CK323,'Banco de dados'!$B:$B,'Banco de dados'!$H:$H)</f>
        <v>#NAME?</v>
      </c>
      <c r="CP323" s="51" t="e">
        <f t="array" aca="1" ref="CP323" ca="1">_xludf.XLOOKUP(CI323,'Banco de dados'!$B:$B,'Banco de dados'!$F:$F)</f>
        <v>#NAME?</v>
      </c>
      <c r="CQ323" s="26" t="e">
        <f t="array" aca="1" ref="CQ323" ca="1">_xludf.XLOOKUP(CK323,'Banco de dados'!$B:$B,'Banco de dados'!$F:$F)</f>
        <v>#NAME?</v>
      </c>
      <c r="CR323" s="27">
        <v>0</v>
      </c>
      <c r="CS323" s="27"/>
      <c r="CT323" s="26" t="str">
        <f>IF(AG323=0.5,"Suporte",IF(AND(AG323&gt;='Braços de IP'!$B$9,AG323&lt;='Braços de IP'!$D$9),'Braços de IP'!$E$9,IF(AND(AG323&gt;='Braços de IP'!$B$10,AG323&lt;='Braços de IP'!$D$10),'Braços de IP'!$E$10,IF(AND(AG323&gt;='Braços de IP'!$B$11,AG323&lt;='Braços de IP'!$D$11),'Braços de IP'!$E$11,IF(AND(AG323&gt;='Braços de IP'!$B$12,AG323&lt;='Braços de IP'!$D$12),'Braços de IP'!$E$12,IF(AND(AG323&gt;='Braços de IP'!$B$13,AG323&lt;='Braços de IP'!$D$13),'Braços de IP'!$E$13,IF(AND(AG323&gt;='Braços de IP'!$B$14,AG323&lt;='Braços de IP'!$D$14),'Braços de IP'!$E$14,"ERRO")))))))</f>
        <v>Médio II</v>
      </c>
      <c r="CU323" s="27"/>
      <c r="CV323" s="26" t="str">
        <f>IF($CU323="","",VLOOKUP($CU323,'Braços de IP'!$E$9:$I$15,2,0))</f>
        <v/>
      </c>
      <c r="CW323" s="29" t="str">
        <f>IF($CU323="","",VLOOKUP($CU323,'Braços de IP'!$E$9:$I$15,5,0))</f>
        <v/>
      </c>
      <c r="CX323" s="26"/>
      <c r="CY323" s="26"/>
      <c r="CZ323" s="26"/>
      <c r="DA323" s="26"/>
      <c r="DB323" s="26"/>
      <c r="DC323" s="26"/>
      <c r="DD323" s="30">
        <f t="shared" si="313"/>
        <v>17</v>
      </c>
      <c r="DE323" s="31">
        <f t="shared" si="314"/>
        <v>70</v>
      </c>
      <c r="DF323" s="30">
        <f t="shared" si="315"/>
        <v>87</v>
      </c>
      <c r="DG323" s="32">
        <f t="shared" si="316"/>
        <v>0.75714285714285712</v>
      </c>
      <c r="DH323" s="33" t="s">
        <v>143</v>
      </c>
      <c r="DI323" s="34"/>
      <c r="DJ323" s="35"/>
      <c r="DK323" s="16" t="s">
        <v>144</v>
      </c>
      <c r="DL323" s="16"/>
      <c r="DN323" s="36" t="e">
        <f t="shared" si="357"/>
        <v>#VALUE!</v>
      </c>
      <c r="DP323" s="1" t="s">
        <v>2</v>
      </c>
      <c r="DQ323" s="1">
        <f t="shared" si="390"/>
        <v>0</v>
      </c>
      <c r="DR323" s="36" t="e">
        <f t="shared" si="391"/>
        <v>#DIV/0!</v>
      </c>
    </row>
    <row r="324" spans="1:124" ht="15.75" customHeight="1" x14ac:dyDescent="0.25">
      <c r="B324" s="16">
        <v>11</v>
      </c>
      <c r="C324" s="16" t="s">
        <v>176</v>
      </c>
      <c r="D324" s="16" t="s">
        <v>488</v>
      </c>
      <c r="E324" s="16">
        <v>-8.0672029999999992</v>
      </c>
      <c r="F324" s="16">
        <v>-34.926504999999999</v>
      </c>
      <c r="G324" s="16" t="s">
        <v>160</v>
      </c>
      <c r="H324" s="17" t="s">
        <v>136</v>
      </c>
      <c r="I324" s="16" t="s">
        <v>135</v>
      </c>
      <c r="J324" s="17" t="s">
        <v>137</v>
      </c>
      <c r="K324" s="18">
        <v>70</v>
      </c>
      <c r="L324" s="17" t="s">
        <v>138</v>
      </c>
      <c r="M324" s="17">
        <v>0</v>
      </c>
      <c r="N324" s="16">
        <f t="shared" si="352"/>
        <v>140</v>
      </c>
      <c r="O324" s="17">
        <v>2</v>
      </c>
      <c r="P324" s="17">
        <v>2.8</v>
      </c>
      <c r="Q324" s="17">
        <v>4.59</v>
      </c>
      <c r="R324" s="16"/>
      <c r="S324" s="16"/>
      <c r="T324" s="16">
        <v>0</v>
      </c>
      <c r="U324" s="17">
        <v>0</v>
      </c>
      <c r="V324" s="17">
        <v>0</v>
      </c>
      <c r="W324" s="17">
        <v>0</v>
      </c>
      <c r="X324" s="17">
        <v>0</v>
      </c>
      <c r="Y324" s="17">
        <v>0</v>
      </c>
      <c r="Z324" s="17">
        <v>0</v>
      </c>
      <c r="AA324" s="17" t="s">
        <v>139</v>
      </c>
      <c r="AB324" s="17" t="s">
        <v>140</v>
      </c>
      <c r="AC324" s="17">
        <v>15.81</v>
      </c>
      <c r="AD324" s="17">
        <v>5.8</v>
      </c>
      <c r="AE324" s="17">
        <v>1</v>
      </c>
      <c r="AF324" s="17">
        <v>2.52</v>
      </c>
      <c r="AG324" s="17">
        <v>2.2400000000000002</v>
      </c>
      <c r="AH324" s="17">
        <f t="shared" si="353"/>
        <v>-0.2799999999999998</v>
      </c>
      <c r="AI324" s="17" t="s">
        <v>136</v>
      </c>
      <c r="AJ324" s="17" t="s">
        <v>136</v>
      </c>
      <c r="AK324" s="17" t="s">
        <v>141</v>
      </c>
      <c r="AL324" s="17">
        <f t="shared" si="354"/>
        <v>2</v>
      </c>
      <c r="AM324" s="17">
        <v>0</v>
      </c>
      <c r="AN324" s="17"/>
      <c r="AO324" s="17">
        <v>0</v>
      </c>
      <c r="AP324" s="17">
        <v>0</v>
      </c>
      <c r="AQ324" s="17">
        <v>0</v>
      </c>
      <c r="AR324" s="17" t="s">
        <v>136</v>
      </c>
      <c r="AS324" s="19">
        <f t="shared" si="295"/>
        <v>0</v>
      </c>
      <c r="AT324" s="19"/>
      <c r="AU324" s="19">
        <f>VLOOKUP(G324,ABNT5101!$I$3:$J$9,2)</f>
        <v>10</v>
      </c>
      <c r="AV324" s="19">
        <f>VLOOKUP(G324,ABNT5101!$I$3:$M$9,5)</f>
        <v>0.18</v>
      </c>
      <c r="AW324" s="17" t="str">
        <f>_xlfn.XLOOKUP(G324,ABNT5101!I:I,ABNT5101!L:L)</f>
        <v>-</v>
      </c>
      <c r="AX324" s="17">
        <f>_xlfn.XLOOKUP(G324,ABNT5101!$I:$I,ABNT5101!M:M)</f>
        <v>0.18</v>
      </c>
      <c r="AY324" s="17" t="str">
        <f>_xlfn.XLOOKUP(G324,ABNT5101!$I:$I,ABNT5101!N:N)</f>
        <v>-</v>
      </c>
      <c r="AZ324" s="17">
        <f>_xlfn.XLOOKUP(G324,ABNT5101!$I:$I,ABNT5101!O:O)</f>
        <v>16</v>
      </c>
      <c r="BA324" s="20" t="str">
        <f t="shared" si="296"/>
        <v>ATENDE</v>
      </c>
      <c r="BB324" s="21">
        <f t="shared" ref="BB324:BC324" si="395">BE324/AU324-1</f>
        <v>0.45700000000000007</v>
      </c>
      <c r="BC324" s="21">
        <f t="shared" si="395"/>
        <v>3.2222222222222223</v>
      </c>
      <c r="BD324" s="21" t="str">
        <f t="shared" si="298"/>
        <v>-</v>
      </c>
      <c r="BE324" s="22">
        <v>14.57</v>
      </c>
      <c r="BF324" s="22">
        <v>0.76</v>
      </c>
      <c r="BG324" s="22"/>
      <c r="BH324" s="22"/>
      <c r="BI324" s="23"/>
      <c r="BJ324" s="22"/>
      <c r="BK324" s="20" t="str">
        <f t="shared" si="299"/>
        <v>ATENDE</v>
      </c>
      <c r="BL324" s="20" t="str">
        <f t="shared" si="300"/>
        <v>ATENDE</v>
      </c>
      <c r="BM324" s="20" t="str">
        <f t="shared" si="301"/>
        <v>ATENDE</v>
      </c>
      <c r="BN324" s="20" t="str">
        <f t="shared" si="302"/>
        <v>ATENDE</v>
      </c>
      <c r="BO324" s="24" t="str">
        <f t="shared" si="303"/>
        <v>C4</v>
      </c>
      <c r="BP324" s="24" t="str">
        <f t="shared" si="379"/>
        <v>P6</v>
      </c>
      <c r="BQ324" s="25">
        <f t="shared" si="304"/>
        <v>2.99</v>
      </c>
      <c r="BR324" s="22">
        <v>11.97</v>
      </c>
      <c r="BS324" s="22">
        <v>7.7</v>
      </c>
      <c r="BT324" s="24">
        <f>IF(BP324="-","-",_xlfn.XLOOKUP(BP324,ABNT5101!$B$4:$B$9,ABNT5101!$C$4:$C$9))</f>
        <v>3</v>
      </c>
      <c r="BU324" s="24">
        <f>IF(BP324="-","-",_xlfn.XLOOKUP(BP324,ABNT5101!$B$4:$B$9,ABNT5101!$D$4:$D$9))</f>
        <v>0.6</v>
      </c>
      <c r="BV324" s="20" t="str">
        <f t="shared" si="305"/>
        <v>ATENDE</v>
      </c>
      <c r="BW324" s="20" t="str">
        <f t="shared" si="306"/>
        <v>ATENDE</v>
      </c>
      <c r="BX324" s="20" t="str">
        <f t="shared" si="307"/>
        <v>ATENDE</v>
      </c>
      <c r="BY324" s="24" t="s">
        <v>136</v>
      </c>
      <c r="BZ324" s="25" t="e">
        <f t="shared" si="308"/>
        <v>#VALUE!</v>
      </c>
      <c r="CA324" s="24"/>
      <c r="CB324" s="24"/>
      <c r="CC324" s="20" t="str">
        <f>IF(BY324="-","-",_xlfn.XLOOKUP(BY324,ABNT5101!$B$4:$B$9,ABNT5101!$C$4:$C$9))</f>
        <v>-</v>
      </c>
      <c r="CD324" s="24" t="str">
        <f>IF(BY324="-","-",_xlfn.XLOOKUP(BY324,ABNT5101!$B$4:$B$9,ABNT5101!$D$4:$D$9))</f>
        <v>-</v>
      </c>
      <c r="CE324" s="20" t="str">
        <f t="shared" si="309"/>
        <v>-</v>
      </c>
      <c r="CF324" s="20" t="str">
        <f t="shared" si="310"/>
        <v>-</v>
      </c>
      <c r="CG324" s="20" t="str">
        <f t="shared" si="311"/>
        <v>-</v>
      </c>
      <c r="CH324" s="26" t="str">
        <f>_xlfn.XLOOKUP(CI324,'Banco de dados'!$B:$B,'Banco de dados'!$D:$D)</f>
        <v>SX LIGHTING</v>
      </c>
      <c r="CI324" s="27" t="str">
        <f>'Banco de dados'!B53</f>
        <v>SX-INEVO020HF</v>
      </c>
      <c r="CJ324" s="26" t="str">
        <f>_xlfn.XLOOKUP(CI324,'Banco de dados'!$B:$B,'Banco de dados'!$E:$E)</f>
        <v>SXINEVO020K50L12CZF7PHF</v>
      </c>
      <c r="CK324" s="26"/>
      <c r="CL324" s="26" t="e">
        <f>IF(CK324="-","-",_xlfn.XLOOKUP(CK324,'Banco de dados'!$B:$B,'Banco de dados'!$E:$E))</f>
        <v>#N/A</v>
      </c>
      <c r="CM324" s="28">
        <f t="shared" si="312"/>
        <v>1</v>
      </c>
      <c r="CN324" s="26">
        <f>_xlfn.XLOOKUP(CI324,'Banco de dados'!$B:$B,'Banco de dados'!$H:$H)</f>
        <v>22.5</v>
      </c>
      <c r="CO324" s="26" t="e">
        <f t="array" aca="1" ref="CO324" ca="1">_xludf.XLOOKUP(CK324,'Banco de dados'!$B:$B,'Banco de dados'!$H:$H)</f>
        <v>#NAME?</v>
      </c>
      <c r="CP324" s="51" t="e">
        <f t="array" aca="1" ref="CP324" ca="1">_xludf.XLOOKUP(CI324,'Banco de dados'!$B:$B,'Banco de dados'!$F:$F)</f>
        <v>#NAME?</v>
      </c>
      <c r="CQ324" s="26" t="e">
        <f t="array" aca="1" ref="CQ324" ca="1">_xludf.XLOOKUP(CK324,'Banco de dados'!$B:$B,'Banco de dados'!$F:$F)</f>
        <v>#NAME?</v>
      </c>
      <c r="CR324" s="27">
        <v>0</v>
      </c>
      <c r="CS324" s="27">
        <v>2</v>
      </c>
      <c r="CT324" s="26" t="str">
        <f>IF(AG324=0.5,"Suporte",IF(AND(AG324&gt;='Braços de IP'!$B$9,AG324&lt;='Braços de IP'!$D$9),'Braços de IP'!$E$9,IF(AND(AG324&gt;='Braços de IP'!$B$10,AG324&lt;='Braços de IP'!$D$10),'Braços de IP'!$E$10,IF(AND(AG324&gt;='Braços de IP'!$B$11,AG324&lt;='Braços de IP'!$D$11),'Braços de IP'!$E$11,IF(AND(AG324&gt;='Braços de IP'!$B$12,AG324&lt;='Braços de IP'!$D$12),'Braços de IP'!$E$12,IF(AND(AG324&gt;='Braços de IP'!$B$13,AG324&lt;='Braços de IP'!$D$13),'Braços de IP'!$E$13,IF(AND(AG324&gt;='Braços de IP'!$B$14,AG324&lt;='Braços de IP'!$D$14),'Braços de IP'!$E$14,"ERRO")))))))</f>
        <v>Médio II</v>
      </c>
      <c r="CU324" s="27"/>
      <c r="CV324" s="26" t="str">
        <f>IF($CU324="","",VLOOKUP($CU324,'Braços de IP'!$E$9:$I$15,2,0))</f>
        <v/>
      </c>
      <c r="CW324" s="29" t="str">
        <f>IF($CU324="","",VLOOKUP($CU324,'Braços de IP'!$E$9:$I$15,5,0))</f>
        <v/>
      </c>
      <c r="CX324" s="26"/>
      <c r="CY324" s="26"/>
      <c r="CZ324" s="26"/>
      <c r="DA324" s="26"/>
      <c r="DB324" s="26"/>
      <c r="DC324" s="26"/>
      <c r="DD324" s="30">
        <f t="shared" si="313"/>
        <v>22.5</v>
      </c>
      <c r="DE324" s="31">
        <f t="shared" si="314"/>
        <v>70</v>
      </c>
      <c r="DF324" s="30">
        <f t="shared" si="315"/>
        <v>92.5</v>
      </c>
      <c r="DG324" s="32">
        <f t="shared" si="316"/>
        <v>0.6785714285714286</v>
      </c>
      <c r="DH324" s="33" t="s">
        <v>143</v>
      </c>
      <c r="DI324" s="34"/>
      <c r="DJ324" s="35"/>
      <c r="DK324" s="16" t="s">
        <v>144</v>
      </c>
      <c r="DL324" s="16"/>
      <c r="DN324" s="36" t="e">
        <f t="shared" si="357"/>
        <v>#VALUE!</v>
      </c>
      <c r="DP324" s="1" t="s">
        <v>2</v>
      </c>
      <c r="DQ324" s="1">
        <f t="shared" si="390"/>
        <v>0</v>
      </c>
      <c r="DR324" s="36" t="e">
        <f t="shared" si="391"/>
        <v>#DIV/0!</v>
      </c>
    </row>
    <row r="325" spans="1:124" ht="15.75" customHeight="1" x14ac:dyDescent="0.25">
      <c r="B325" s="16">
        <v>11</v>
      </c>
      <c r="C325" s="16" t="s">
        <v>176</v>
      </c>
      <c r="D325" s="16" t="s">
        <v>488</v>
      </c>
      <c r="E325" s="16">
        <v>-8.0672029999999992</v>
      </c>
      <c r="F325" s="16">
        <v>-34.926504999999999</v>
      </c>
      <c r="G325" s="16" t="s">
        <v>160</v>
      </c>
      <c r="H325" s="17" t="s">
        <v>136</v>
      </c>
      <c r="I325" s="16" t="s">
        <v>135</v>
      </c>
      <c r="J325" s="17" t="s">
        <v>137</v>
      </c>
      <c r="K325" s="18">
        <v>70</v>
      </c>
      <c r="L325" s="17" t="s">
        <v>138</v>
      </c>
      <c r="M325" s="17">
        <v>0</v>
      </c>
      <c r="N325" s="16">
        <f t="shared" si="352"/>
        <v>140</v>
      </c>
      <c r="O325" s="17">
        <v>2</v>
      </c>
      <c r="P325" s="17">
        <v>2.8</v>
      </c>
      <c r="Q325" s="17">
        <v>4.59</v>
      </c>
      <c r="R325" s="16"/>
      <c r="S325" s="16"/>
      <c r="T325" s="16">
        <v>0</v>
      </c>
      <c r="U325" s="17">
        <v>0</v>
      </c>
      <c r="V325" s="17">
        <v>0</v>
      </c>
      <c r="W325" s="17">
        <v>0</v>
      </c>
      <c r="X325" s="17">
        <v>0</v>
      </c>
      <c r="Y325" s="17">
        <v>0</v>
      </c>
      <c r="Z325" s="17">
        <v>0</v>
      </c>
      <c r="AA325" s="17" t="s">
        <v>139</v>
      </c>
      <c r="AB325" s="17" t="s">
        <v>140</v>
      </c>
      <c r="AC325" s="17">
        <v>15.81</v>
      </c>
      <c r="AD325" s="17">
        <v>5.8</v>
      </c>
      <c r="AE325" s="17">
        <v>1</v>
      </c>
      <c r="AF325" s="17">
        <v>2.52</v>
      </c>
      <c r="AG325" s="17">
        <v>2.2400000000000002</v>
      </c>
      <c r="AH325" s="17">
        <f t="shared" si="353"/>
        <v>-0.2799999999999998</v>
      </c>
      <c r="AI325" s="17" t="s">
        <v>136</v>
      </c>
      <c r="AJ325" s="17" t="s">
        <v>136</v>
      </c>
      <c r="AK325" s="17" t="s">
        <v>141</v>
      </c>
      <c r="AL325" s="17">
        <f t="shared" si="354"/>
        <v>2</v>
      </c>
      <c r="AM325" s="17">
        <v>0</v>
      </c>
      <c r="AN325" s="17"/>
      <c r="AO325" s="17">
        <v>0</v>
      </c>
      <c r="AP325" s="17">
        <v>0</v>
      </c>
      <c r="AQ325" s="17">
        <v>0</v>
      </c>
      <c r="AR325" s="17" t="s">
        <v>136</v>
      </c>
      <c r="AS325" s="19">
        <f t="shared" si="295"/>
        <v>0</v>
      </c>
      <c r="AT325" s="19"/>
      <c r="AU325" s="19">
        <f>VLOOKUP(G325,ABNT5101!$I$3:$J$9,2)</f>
        <v>10</v>
      </c>
      <c r="AV325" s="19">
        <f>VLOOKUP(G325,ABNT5101!$I$3:$M$9,5)</f>
        <v>0.18</v>
      </c>
      <c r="AW325" s="17" t="str">
        <f>_xlfn.XLOOKUP(G325,ABNT5101!I:I,ABNT5101!L:L)</f>
        <v>-</v>
      </c>
      <c r="AX325" s="17">
        <f>_xlfn.XLOOKUP(G325,ABNT5101!$I:$I,ABNT5101!M:M)</f>
        <v>0.18</v>
      </c>
      <c r="AY325" s="17" t="str">
        <f>_xlfn.XLOOKUP(G325,ABNT5101!$I:$I,ABNT5101!N:N)</f>
        <v>-</v>
      </c>
      <c r="AZ325" s="17">
        <f>_xlfn.XLOOKUP(G325,ABNT5101!$I:$I,ABNT5101!O:O)</f>
        <v>16</v>
      </c>
      <c r="BA325" s="20" t="str">
        <f t="shared" si="296"/>
        <v>ATENDE</v>
      </c>
      <c r="BB325" s="21">
        <f t="shared" ref="BB325:BC325" si="396">BE325/AU325-1</f>
        <v>1.1920000000000002</v>
      </c>
      <c r="BC325" s="21">
        <f t="shared" si="396"/>
        <v>3.1111111111111116</v>
      </c>
      <c r="BD325" s="21" t="str">
        <f t="shared" si="298"/>
        <v>-</v>
      </c>
      <c r="BE325" s="22">
        <v>21.92</v>
      </c>
      <c r="BF325" s="22">
        <v>0.74</v>
      </c>
      <c r="BG325" s="22"/>
      <c r="BH325" s="22"/>
      <c r="BI325" s="23"/>
      <c r="BJ325" s="22"/>
      <c r="BK325" s="20" t="str">
        <f t="shared" si="299"/>
        <v>ATENDE</v>
      </c>
      <c r="BL325" s="20" t="str">
        <f t="shared" si="300"/>
        <v>ATENDE</v>
      </c>
      <c r="BM325" s="20" t="str">
        <f t="shared" si="301"/>
        <v>ATENDE</v>
      </c>
      <c r="BN325" s="20" t="str">
        <f t="shared" si="302"/>
        <v>ATENDE</v>
      </c>
      <c r="BO325" s="24" t="str">
        <f t="shared" si="303"/>
        <v>C4</v>
      </c>
      <c r="BP325" s="24" t="str">
        <f t="shared" si="379"/>
        <v>P6</v>
      </c>
      <c r="BQ325" s="25">
        <f t="shared" si="304"/>
        <v>4.833333333333333</v>
      </c>
      <c r="BR325" s="22">
        <v>17.5</v>
      </c>
      <c r="BS325" s="22">
        <v>12.14</v>
      </c>
      <c r="BT325" s="24">
        <f>IF(BP325="-","-",_xlfn.XLOOKUP(BP325,ABNT5101!$B$4:$B$9,ABNT5101!$C$4:$C$9))</f>
        <v>3</v>
      </c>
      <c r="BU325" s="24">
        <f>IF(BP325="-","-",_xlfn.XLOOKUP(BP325,ABNT5101!$B$4:$B$9,ABNT5101!$D$4:$D$9))</f>
        <v>0.6</v>
      </c>
      <c r="BV325" s="20" t="str">
        <f t="shared" si="305"/>
        <v>ATENDE</v>
      </c>
      <c r="BW325" s="20" t="str">
        <f t="shared" si="306"/>
        <v>ATENDE</v>
      </c>
      <c r="BX325" s="20" t="str">
        <f t="shared" si="307"/>
        <v>ATENDE</v>
      </c>
      <c r="BY325" s="24" t="s">
        <v>136</v>
      </c>
      <c r="BZ325" s="25" t="e">
        <f t="shared" si="308"/>
        <v>#VALUE!</v>
      </c>
      <c r="CA325" s="24"/>
      <c r="CB325" s="24"/>
      <c r="CC325" s="20" t="str">
        <f>IF(BY325="-","-",_xlfn.XLOOKUP(BY325,ABNT5101!$B$4:$B$9,ABNT5101!$C$4:$C$9))</f>
        <v>-</v>
      </c>
      <c r="CD325" s="24" t="str">
        <f>IF(BY325="-","-",_xlfn.XLOOKUP(BY325,ABNT5101!$B$4:$B$9,ABNT5101!$D$4:$D$9))</f>
        <v>-</v>
      </c>
      <c r="CE325" s="20" t="str">
        <f t="shared" si="309"/>
        <v>-</v>
      </c>
      <c r="CF325" s="20" t="str">
        <f t="shared" si="310"/>
        <v>-</v>
      </c>
      <c r="CG325" s="20" t="str">
        <f t="shared" si="311"/>
        <v>-</v>
      </c>
      <c r="CH325" s="26" t="str">
        <f>_xlfn.XLOOKUP(CI325,'Banco de dados'!$B:$B,'Banco de dados'!$D:$D)</f>
        <v>TECNOWATT</v>
      </c>
      <c r="CI325" s="27" t="str">
        <f>'Banco de dados'!B65</f>
        <v xml:space="preserve">SIGSAGPTLRRSSNDL_30W_38IBBRS
</v>
      </c>
      <c r="CJ325" s="26" t="str">
        <f>_xlfn.XLOOKUP(CI325,'Banco de dados'!$B:$B,'Banco de dados'!$E:$E)</f>
        <v>SIGSAGPTLRRSSNDL_30W_38IBBRS
1-10C1MUN6.5</v>
      </c>
      <c r="CK325" s="26"/>
      <c r="CL325" s="26" t="e">
        <f>IF(CK325="-","-",_xlfn.XLOOKUP(CK325,'Banco de dados'!$B:$B,'Banco de dados'!$E:$E))</f>
        <v>#N/A</v>
      </c>
      <c r="CM325" s="28">
        <f t="shared" si="312"/>
        <v>1</v>
      </c>
      <c r="CN325" s="26">
        <f>_xlfn.XLOOKUP(CI325,'Banco de dados'!$B:$B,'Banco de dados'!$H:$H)</f>
        <v>30</v>
      </c>
      <c r="CO325" s="26" t="e">
        <f t="array" aca="1" ref="CO325" ca="1">_xludf.XLOOKUP(CK325,'Banco de dados'!$B:$B,'Banco de dados'!$H:$H)</f>
        <v>#NAME?</v>
      </c>
      <c r="CP325" s="51" t="e">
        <f t="array" aca="1" ref="CP325" ca="1">_xludf.XLOOKUP(CI325,'Banco de dados'!$B:$B,'Banco de dados'!$F:$F)</f>
        <v>#NAME?</v>
      </c>
      <c r="CQ325" s="26" t="e">
        <f t="array" aca="1" ref="CQ325" ca="1">_xludf.XLOOKUP(CK325,'Banco de dados'!$B:$B,'Banco de dados'!$F:$F)</f>
        <v>#NAME?</v>
      </c>
      <c r="CR325" s="27">
        <v>0</v>
      </c>
      <c r="CS325" s="27"/>
      <c r="CT325" s="26" t="str">
        <f>IF(AG325=0.5,"Suporte",IF(AND(AG325&gt;='Braços de IP'!$B$9,AG325&lt;='Braços de IP'!$D$9),'Braços de IP'!$E$9,IF(AND(AG325&gt;='Braços de IP'!$B$10,AG325&lt;='Braços de IP'!$D$10),'Braços de IP'!$E$10,IF(AND(AG325&gt;='Braços de IP'!$B$11,AG325&lt;='Braços de IP'!$D$11),'Braços de IP'!$E$11,IF(AND(AG325&gt;='Braços de IP'!$B$12,AG325&lt;='Braços de IP'!$D$12),'Braços de IP'!$E$12,IF(AND(AG325&gt;='Braços de IP'!$B$13,AG325&lt;='Braços de IP'!$D$13),'Braços de IP'!$E$13,IF(AND(AG325&gt;='Braços de IP'!$B$14,AG325&lt;='Braços de IP'!$D$14),'Braços de IP'!$E$14,"ERRO")))))))</f>
        <v>Médio II</v>
      </c>
      <c r="CU325" s="27"/>
      <c r="CV325" s="26" t="str">
        <f>IF($CU325="","",VLOOKUP($CU325,'Braços de IP'!$E$9:$I$15,2,0))</f>
        <v/>
      </c>
      <c r="CW325" s="29" t="str">
        <f>IF($CU325="","",VLOOKUP($CU325,'Braços de IP'!$E$9:$I$15,5,0))</f>
        <v/>
      </c>
      <c r="CX325" s="26"/>
      <c r="CY325" s="26"/>
      <c r="CZ325" s="26"/>
      <c r="DA325" s="26"/>
      <c r="DB325" s="26"/>
      <c r="DC325" s="26"/>
      <c r="DD325" s="30">
        <f t="shared" si="313"/>
        <v>30</v>
      </c>
      <c r="DE325" s="31">
        <f t="shared" si="314"/>
        <v>70</v>
      </c>
      <c r="DF325" s="30">
        <f t="shared" si="315"/>
        <v>100</v>
      </c>
      <c r="DG325" s="32">
        <f t="shared" si="316"/>
        <v>0.5714285714285714</v>
      </c>
      <c r="DH325" s="33" t="s">
        <v>143</v>
      </c>
      <c r="DI325" s="34"/>
      <c r="DJ325" s="35"/>
      <c r="DK325" s="16" t="s">
        <v>144</v>
      </c>
      <c r="DL325" s="16"/>
      <c r="DN325" s="36" t="e">
        <f t="shared" si="357"/>
        <v>#VALUE!</v>
      </c>
      <c r="DP325" s="1" t="s">
        <v>2</v>
      </c>
      <c r="DQ325" s="1">
        <f t="shared" si="390"/>
        <v>0</v>
      </c>
      <c r="DR325" s="36" t="e">
        <f t="shared" si="391"/>
        <v>#DIV/0!</v>
      </c>
    </row>
    <row r="326" spans="1:124" ht="15.75" hidden="1" customHeight="1" x14ac:dyDescent="0.25">
      <c r="A326" s="38"/>
      <c r="B326" s="27">
        <v>12</v>
      </c>
      <c r="C326" s="27" t="s">
        <v>174</v>
      </c>
      <c r="D326" s="27" t="s">
        <v>489</v>
      </c>
      <c r="E326" s="27">
        <v>-8.0788270000000004</v>
      </c>
      <c r="F326" s="27">
        <v>-34.918944000000003</v>
      </c>
      <c r="G326" s="27" t="s">
        <v>157</v>
      </c>
      <c r="H326" s="22" t="s">
        <v>136</v>
      </c>
      <c r="I326" s="27" t="s">
        <v>136</v>
      </c>
      <c r="J326" s="22" t="s">
        <v>137</v>
      </c>
      <c r="K326" s="23">
        <v>96</v>
      </c>
      <c r="L326" s="22" t="s">
        <v>138</v>
      </c>
      <c r="M326" s="22">
        <v>0</v>
      </c>
      <c r="N326" s="27">
        <f t="shared" si="352"/>
        <v>192</v>
      </c>
      <c r="O326" s="22">
        <v>1</v>
      </c>
      <c r="P326" s="22">
        <v>0</v>
      </c>
      <c r="Q326" s="22">
        <v>4.37</v>
      </c>
      <c r="R326" s="27"/>
      <c r="S326" s="27"/>
      <c r="T326" s="27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 t="s">
        <v>139</v>
      </c>
      <c r="AB326" s="22" t="s">
        <v>140</v>
      </c>
      <c r="AC326" s="22">
        <v>33.700000000000003</v>
      </c>
      <c r="AD326" s="22">
        <v>5.45</v>
      </c>
      <c r="AE326" s="22">
        <v>1</v>
      </c>
      <c r="AF326" s="22">
        <v>0</v>
      </c>
      <c r="AG326" s="22">
        <v>2.2999999999999998</v>
      </c>
      <c r="AH326" s="22">
        <f t="shared" si="353"/>
        <v>2.2999999999999998</v>
      </c>
      <c r="AI326" s="22" t="s">
        <v>136</v>
      </c>
      <c r="AJ326" s="22" t="s">
        <v>136</v>
      </c>
      <c r="AK326" s="22" t="s">
        <v>141</v>
      </c>
      <c r="AL326" s="22">
        <f t="shared" si="354"/>
        <v>2</v>
      </c>
      <c r="AM326" s="22">
        <v>0</v>
      </c>
      <c r="AN326" s="22"/>
      <c r="AO326" s="22">
        <v>0</v>
      </c>
      <c r="AP326" s="22">
        <v>0</v>
      </c>
      <c r="AQ326" s="22">
        <v>0</v>
      </c>
      <c r="AR326" s="22" t="s">
        <v>136</v>
      </c>
      <c r="AS326" s="22">
        <f t="shared" si="295"/>
        <v>0</v>
      </c>
      <c r="AT326" s="22"/>
      <c r="AU326" s="22">
        <f>VLOOKUP(G326,ABNT5101!$I$3:$J$9,2)</f>
        <v>7.5</v>
      </c>
      <c r="AV326" s="22">
        <f>VLOOKUP(G326,ABNT5101!$I$3:$M$9,5)</f>
        <v>0.18</v>
      </c>
      <c r="AW326" s="17" t="str">
        <f>_xlfn.XLOOKUP(G326,ABNT5101!I:I,ABNT5101!L:L)</f>
        <v>-</v>
      </c>
      <c r="AX326" s="17">
        <f>_xlfn.XLOOKUP(G326,ABNT5101!$I:$I,ABNT5101!M:M)</f>
        <v>0.18</v>
      </c>
      <c r="AY326" s="17" t="str">
        <f>_xlfn.XLOOKUP(G326,ABNT5101!$I:$I,ABNT5101!N:N)</f>
        <v>-</v>
      </c>
      <c r="AZ326" s="17">
        <f>_xlfn.XLOOKUP(G326,ABNT5101!$I:$I,ABNT5101!O:O)</f>
        <v>16</v>
      </c>
      <c r="BA326" s="27" t="str">
        <f t="shared" si="296"/>
        <v>ATENDE</v>
      </c>
      <c r="BB326" s="39">
        <f t="shared" ref="BB326:BC326" si="397">BE326/AU326-1</f>
        <v>0.89733333333333332</v>
      </c>
      <c r="BC326" s="39">
        <f t="shared" si="397"/>
        <v>0.16666666666666674</v>
      </c>
      <c r="BD326" s="39" t="str">
        <f t="shared" si="298"/>
        <v>-</v>
      </c>
      <c r="BE326" s="22">
        <v>14.23</v>
      </c>
      <c r="BF326" s="22">
        <v>0.21</v>
      </c>
      <c r="BG326" s="22"/>
      <c r="BH326" s="22"/>
      <c r="BI326" s="23"/>
      <c r="BJ326" s="22"/>
      <c r="BK326" s="27" t="str">
        <f t="shared" si="299"/>
        <v>ATENDE</v>
      </c>
      <c r="BL326" s="27" t="str">
        <f t="shared" si="300"/>
        <v>ATENDE</v>
      </c>
      <c r="BM326" s="27" t="str">
        <f t="shared" si="301"/>
        <v>ATENDE</v>
      </c>
      <c r="BN326" s="27" t="str">
        <f t="shared" si="302"/>
        <v>ATENDE</v>
      </c>
      <c r="BO326" s="22" t="str">
        <f t="shared" si="303"/>
        <v>C5</v>
      </c>
      <c r="BP326" s="22" t="str">
        <f t="shared" si="379"/>
        <v>-</v>
      </c>
      <c r="BQ326" s="40" t="e">
        <f t="shared" si="304"/>
        <v>#VALUE!</v>
      </c>
      <c r="BR326" s="22"/>
      <c r="BS326" s="22"/>
      <c r="BT326" s="24" t="str">
        <f>IF(BP326="-","-",_xlfn.XLOOKUP(BP326,ABNT5101!$B$4:$B$9,ABNT5101!$C$4:$C$9))</f>
        <v>-</v>
      </c>
      <c r="BU326" s="24" t="str">
        <f>IF(BP326="-","-",_xlfn.XLOOKUP(BP326,ABNT5101!$B$4:$B$9,ABNT5101!$D$4:$D$9))</f>
        <v>-</v>
      </c>
      <c r="BV326" s="27" t="str">
        <f t="shared" si="305"/>
        <v>-</v>
      </c>
      <c r="BW326" s="27" t="str">
        <f t="shared" si="306"/>
        <v>-</v>
      </c>
      <c r="BX326" s="27" t="str">
        <f t="shared" si="307"/>
        <v>-</v>
      </c>
      <c r="BY326" s="22" t="s">
        <v>136</v>
      </c>
      <c r="BZ326" s="40" t="e">
        <f t="shared" si="308"/>
        <v>#VALUE!</v>
      </c>
      <c r="CA326" s="22"/>
      <c r="CB326" s="22"/>
      <c r="CC326" s="20" t="str">
        <f>IF(BY326="-","-",_xlfn.XLOOKUP(BY326,ABNT5101!$B$4:$B$9,ABNT5101!$C$4:$C$9))</f>
        <v>-</v>
      </c>
      <c r="CD326" s="24" t="str">
        <f>IF(BY326="-","-",_xlfn.XLOOKUP(BY326,ABNT5101!$B$4:$B$9,ABNT5101!$D$4:$D$9))</f>
        <v>-</v>
      </c>
      <c r="CE326" s="27" t="str">
        <f t="shared" si="309"/>
        <v>-</v>
      </c>
      <c r="CF326" s="27" t="str">
        <f t="shared" si="310"/>
        <v>-</v>
      </c>
      <c r="CG326" s="27" t="str">
        <f t="shared" si="311"/>
        <v>-</v>
      </c>
      <c r="CH326" s="26" t="str">
        <f>_xlfn.XLOOKUP(CI326,'Banco de dados'!$B:$B,'Banco de dados'!$D:$D)</f>
        <v>LEDSTAR</v>
      </c>
      <c r="CI326" s="27" t="s">
        <v>259</v>
      </c>
      <c r="CJ326" s="26" t="str">
        <f>_xlfn.XLOOKUP(CI326,'Banco de dados'!$B:$B,'Banco de dados'!$E:$E)</f>
        <v>LUM LED SL VT 9.1 44W</v>
      </c>
      <c r="CK326" s="27"/>
      <c r="CL326" s="26" t="e">
        <f>IF(CK326="-","-",_xlfn.XLOOKUP(CK326,'Banco de dados'!$B:$B,'Banco de dados'!$E:$E))</f>
        <v>#N/A</v>
      </c>
      <c r="CM326" s="23">
        <f t="shared" si="312"/>
        <v>1</v>
      </c>
      <c r="CN326" s="26">
        <f>_xlfn.XLOOKUP(CI326,'Banco de dados'!$B:$B,'Banco de dados'!$H:$H)</f>
        <v>44</v>
      </c>
      <c r="CO326" s="27" t="e">
        <f t="array" aca="1" ref="CO326" ca="1">_xludf.XLOOKUP(CK326,'Banco de dados'!$B:$B,'Banco de dados'!$H:$H)</f>
        <v>#NAME?</v>
      </c>
      <c r="CP326" s="48" t="e">
        <f t="array" aca="1" ref="CP326" ca="1">_xludf.XLOOKUP(CI326,'Banco de dados'!$B:$B,'Banco de dados'!$F:$F)</f>
        <v>#NAME?</v>
      </c>
      <c r="CQ326" s="27" t="e">
        <f t="array" aca="1" ref="CQ326" ca="1">_xludf.XLOOKUP(CK326,'Banco de dados'!$B:$B,'Banco de dados'!$F:$F)</f>
        <v>#NAME?</v>
      </c>
      <c r="CR326" s="27">
        <v>0</v>
      </c>
      <c r="CS326" s="27"/>
      <c r="CT326" s="27" t="str">
        <f>IF(AG326=0.5,"Suporte",IF(AND(AG326&gt;='Braços de IP'!$B$9,AG326&lt;='Braços de IP'!$D$9),'Braços de IP'!$E$9,IF(AND(AG326&gt;='Braços de IP'!$B$10,AG326&lt;='Braços de IP'!$D$10),'Braços de IP'!$E$10,IF(AND(AG326&gt;='Braços de IP'!$B$11,AG326&lt;='Braços de IP'!$D$11),'Braços de IP'!$E$11,IF(AND(AG326&gt;='Braços de IP'!$B$12,AG326&lt;='Braços de IP'!$D$12),'Braços de IP'!$E$12,IF(AND(AG326&gt;='Braços de IP'!$B$13,AG326&lt;='Braços de IP'!$D$13),'Braços de IP'!$E$13,IF(AND(AG326&gt;='Braços de IP'!$B$14,AG326&lt;='Braços de IP'!$D$14),'Braços de IP'!$E$14,"ERRO")))))))</f>
        <v>Médio II</v>
      </c>
      <c r="CU326" s="27"/>
      <c r="CV326" s="27" t="str">
        <f>IF($CU326="","",VLOOKUP($CU326,'Braços de IP'!$E$9:$I$15,2,0))</f>
        <v/>
      </c>
      <c r="CW326" s="41" t="str">
        <f>IF($CU326="","",VLOOKUP($CU326,'Braços de IP'!$E$9:$I$15,5,0))</f>
        <v/>
      </c>
      <c r="CX326" s="27"/>
      <c r="CY326" s="27"/>
      <c r="CZ326" s="27"/>
      <c r="DA326" s="27"/>
      <c r="DB326" s="27"/>
      <c r="DC326" s="27"/>
      <c r="DD326" s="42">
        <f t="shared" si="313"/>
        <v>44</v>
      </c>
      <c r="DE326" s="43">
        <f t="shared" si="314"/>
        <v>96</v>
      </c>
      <c r="DF326" s="42">
        <f t="shared" si="315"/>
        <v>140</v>
      </c>
      <c r="DG326" s="44">
        <f t="shared" si="316"/>
        <v>0.54166666666666674</v>
      </c>
      <c r="DH326" s="45" t="s">
        <v>143</v>
      </c>
      <c r="DI326" s="45"/>
      <c r="DJ326" s="45"/>
      <c r="DK326" s="27" t="s">
        <v>144</v>
      </c>
      <c r="DL326" s="27"/>
      <c r="DM326" s="38"/>
      <c r="DN326" s="46" t="e">
        <f t="shared" si="357"/>
        <v>#VALUE!</v>
      </c>
      <c r="DO326" s="38"/>
      <c r="DP326" s="38" t="s">
        <v>2</v>
      </c>
      <c r="DQ326" s="38">
        <f t="shared" si="390"/>
        <v>0</v>
      </c>
      <c r="DR326" s="46" t="e">
        <f t="shared" si="391"/>
        <v>#DIV/0!</v>
      </c>
      <c r="DS326" s="38"/>
      <c r="DT326" s="38"/>
    </row>
    <row r="327" spans="1:124" ht="15.75" hidden="1" customHeight="1" x14ac:dyDescent="0.25">
      <c r="A327" s="38"/>
      <c r="B327" s="27">
        <v>12</v>
      </c>
      <c r="C327" s="27" t="s">
        <v>174</v>
      </c>
      <c r="D327" s="27" t="s">
        <v>489</v>
      </c>
      <c r="E327" s="27">
        <v>-8.0788270000000004</v>
      </c>
      <c r="F327" s="27">
        <v>-34.918944000000003</v>
      </c>
      <c r="G327" s="27" t="s">
        <v>157</v>
      </c>
      <c r="H327" s="22" t="s">
        <v>136</v>
      </c>
      <c r="I327" s="27" t="s">
        <v>136</v>
      </c>
      <c r="J327" s="22" t="s">
        <v>137</v>
      </c>
      <c r="K327" s="23">
        <v>96</v>
      </c>
      <c r="L327" s="22" t="s">
        <v>138</v>
      </c>
      <c r="M327" s="22">
        <v>0</v>
      </c>
      <c r="N327" s="27">
        <f t="shared" si="352"/>
        <v>192</v>
      </c>
      <c r="O327" s="22">
        <v>1</v>
      </c>
      <c r="P327" s="22">
        <v>0</v>
      </c>
      <c r="Q327" s="22">
        <v>4.37</v>
      </c>
      <c r="R327" s="27"/>
      <c r="S327" s="27"/>
      <c r="T327" s="27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 t="s">
        <v>139</v>
      </c>
      <c r="AB327" s="22" t="s">
        <v>140</v>
      </c>
      <c r="AC327" s="22">
        <v>33.700000000000003</v>
      </c>
      <c r="AD327" s="22">
        <v>5.45</v>
      </c>
      <c r="AE327" s="22">
        <v>1</v>
      </c>
      <c r="AF327" s="22">
        <v>0</v>
      </c>
      <c r="AG327" s="22">
        <v>2.2999999999999998</v>
      </c>
      <c r="AH327" s="22">
        <f t="shared" si="353"/>
        <v>2.2999999999999998</v>
      </c>
      <c r="AI327" s="22" t="s">
        <v>136</v>
      </c>
      <c r="AJ327" s="22" t="s">
        <v>136</v>
      </c>
      <c r="AK327" s="22" t="s">
        <v>141</v>
      </c>
      <c r="AL327" s="22">
        <f t="shared" si="354"/>
        <v>2</v>
      </c>
      <c r="AM327" s="22">
        <v>0</v>
      </c>
      <c r="AN327" s="22"/>
      <c r="AO327" s="22">
        <v>0</v>
      </c>
      <c r="AP327" s="22">
        <v>0</v>
      </c>
      <c r="AQ327" s="22">
        <v>0</v>
      </c>
      <c r="AR327" s="22" t="s">
        <v>136</v>
      </c>
      <c r="AS327" s="22">
        <f t="shared" si="295"/>
        <v>0</v>
      </c>
      <c r="AT327" s="22"/>
      <c r="AU327" s="22">
        <f>VLOOKUP(G327,ABNT5101!$I$3:$J$9,2)</f>
        <v>7.5</v>
      </c>
      <c r="AV327" s="22">
        <f>VLOOKUP(G327,ABNT5101!$I$3:$M$9,5)</f>
        <v>0.18</v>
      </c>
      <c r="AW327" s="17" t="str">
        <f>_xlfn.XLOOKUP(G327,ABNT5101!I:I,ABNT5101!L:L)</f>
        <v>-</v>
      </c>
      <c r="AX327" s="17">
        <f>_xlfn.XLOOKUP(G327,ABNT5101!$I:$I,ABNT5101!M:M)</f>
        <v>0.18</v>
      </c>
      <c r="AY327" s="17" t="str">
        <f>_xlfn.XLOOKUP(G327,ABNT5101!$I:$I,ABNT5101!N:N)</f>
        <v>-</v>
      </c>
      <c r="AZ327" s="17">
        <f>_xlfn.XLOOKUP(G327,ABNT5101!$I:$I,ABNT5101!O:O)</f>
        <v>16</v>
      </c>
      <c r="BA327" s="27" t="str">
        <f t="shared" si="296"/>
        <v>ATENDE</v>
      </c>
      <c r="BB327" s="39">
        <f t="shared" ref="BB327:BC327" si="398">BE327/AU327-1</f>
        <v>2.8133333333333335</v>
      </c>
      <c r="BC327" s="39">
        <f t="shared" si="398"/>
        <v>0.38888888888888884</v>
      </c>
      <c r="BD327" s="39" t="str">
        <f t="shared" si="298"/>
        <v>-</v>
      </c>
      <c r="BE327" s="22">
        <v>28.6</v>
      </c>
      <c r="BF327" s="22">
        <v>0.25</v>
      </c>
      <c r="BG327" s="22"/>
      <c r="BH327" s="22"/>
      <c r="BI327" s="23"/>
      <c r="BJ327" s="22"/>
      <c r="BK327" s="27" t="str">
        <f t="shared" si="299"/>
        <v>ATENDE</v>
      </c>
      <c r="BL327" s="27" t="str">
        <f t="shared" si="300"/>
        <v>ATENDE</v>
      </c>
      <c r="BM327" s="27" t="str">
        <f t="shared" si="301"/>
        <v>ATENDE</v>
      </c>
      <c r="BN327" s="27" t="str">
        <f t="shared" si="302"/>
        <v>ATENDE</v>
      </c>
      <c r="BO327" s="22" t="str">
        <f t="shared" si="303"/>
        <v>C5</v>
      </c>
      <c r="BP327" s="22" t="str">
        <f t="shared" si="379"/>
        <v>-</v>
      </c>
      <c r="BQ327" s="40" t="e">
        <f t="shared" si="304"/>
        <v>#VALUE!</v>
      </c>
      <c r="BR327" s="22"/>
      <c r="BS327" s="22"/>
      <c r="BT327" s="24" t="str">
        <f>IF(BP327="-","-",_xlfn.XLOOKUP(BP327,ABNT5101!$B$4:$B$9,ABNT5101!$C$4:$C$9))</f>
        <v>-</v>
      </c>
      <c r="BU327" s="24" t="str">
        <f>IF(BP327="-","-",_xlfn.XLOOKUP(BP327,ABNT5101!$B$4:$B$9,ABNT5101!$D$4:$D$9))</f>
        <v>-</v>
      </c>
      <c r="BV327" s="27" t="str">
        <f t="shared" si="305"/>
        <v>-</v>
      </c>
      <c r="BW327" s="27" t="str">
        <f t="shared" si="306"/>
        <v>-</v>
      </c>
      <c r="BX327" s="27" t="str">
        <f t="shared" si="307"/>
        <v>-</v>
      </c>
      <c r="BY327" s="22" t="s">
        <v>136</v>
      </c>
      <c r="BZ327" s="40" t="e">
        <f t="shared" si="308"/>
        <v>#VALUE!</v>
      </c>
      <c r="CA327" s="22"/>
      <c r="CB327" s="22"/>
      <c r="CC327" s="20" t="str">
        <f>IF(BY327="-","-",_xlfn.XLOOKUP(BY327,ABNT5101!$B$4:$B$9,ABNT5101!$C$4:$C$9))</f>
        <v>-</v>
      </c>
      <c r="CD327" s="24" t="str">
        <f>IF(BY327="-","-",_xlfn.XLOOKUP(BY327,ABNT5101!$B$4:$B$9,ABNT5101!$D$4:$D$9))</f>
        <v>-</v>
      </c>
      <c r="CE327" s="27" t="str">
        <f t="shared" si="309"/>
        <v>-</v>
      </c>
      <c r="CF327" s="27" t="str">
        <f t="shared" si="310"/>
        <v>-</v>
      </c>
      <c r="CG327" s="27" t="str">
        <f t="shared" si="311"/>
        <v>-</v>
      </c>
      <c r="CH327" s="26" t="str">
        <f>_xlfn.XLOOKUP(CI327,'Banco de dados'!$B:$B,'Banco de dados'!$D:$D)</f>
        <v>SX LIGHTING</v>
      </c>
      <c r="CI327" s="27" t="s">
        <v>249</v>
      </c>
      <c r="CJ327" s="26" t="str">
        <f>_xlfn.XLOOKUP(CI327,'Banco de dados'!$B:$B,'Banco de dados'!$E:$E)</f>
        <v>SXINEVO060K50L12CZF7PHF</v>
      </c>
      <c r="CK327" s="27"/>
      <c r="CL327" s="26" t="e">
        <f>IF(CK327="-","-",_xlfn.XLOOKUP(CK327,'Banco de dados'!$B:$B,'Banco de dados'!$E:$E))</f>
        <v>#N/A</v>
      </c>
      <c r="CM327" s="23">
        <f t="shared" si="312"/>
        <v>1</v>
      </c>
      <c r="CN327" s="26">
        <f>_xlfn.XLOOKUP(CI327,'Banco de dados'!$B:$B,'Banco de dados'!$H:$H)</f>
        <v>60</v>
      </c>
      <c r="CO327" s="27" t="e">
        <f t="array" aca="1" ref="CO327" ca="1">_xludf.XLOOKUP(CK327,'Banco de dados'!$B:$B,'Banco de dados'!$H:$H)</f>
        <v>#NAME?</v>
      </c>
      <c r="CP327" s="48" t="e">
        <f t="array" aca="1" ref="CP327" ca="1">_xludf.XLOOKUP(CI327,'Banco de dados'!$B:$B,'Banco de dados'!$F:$F)</f>
        <v>#NAME?</v>
      </c>
      <c r="CQ327" s="27" t="e">
        <f t="array" aca="1" ref="CQ327" ca="1">_xludf.XLOOKUP(CK327,'Banco de dados'!$B:$B,'Banco de dados'!$F:$F)</f>
        <v>#NAME?</v>
      </c>
      <c r="CR327" s="27">
        <v>0</v>
      </c>
      <c r="CS327" s="27"/>
      <c r="CT327" s="27" t="str">
        <f>IF(AG327=0.5,"Suporte",IF(AND(AG327&gt;='Braços de IP'!$B$9,AG327&lt;='Braços de IP'!$D$9),'Braços de IP'!$E$9,IF(AND(AG327&gt;='Braços de IP'!$B$10,AG327&lt;='Braços de IP'!$D$10),'Braços de IP'!$E$10,IF(AND(AG327&gt;='Braços de IP'!$B$11,AG327&lt;='Braços de IP'!$D$11),'Braços de IP'!$E$11,IF(AND(AG327&gt;='Braços de IP'!$B$12,AG327&lt;='Braços de IP'!$D$12),'Braços de IP'!$E$12,IF(AND(AG327&gt;='Braços de IP'!$B$13,AG327&lt;='Braços de IP'!$D$13),'Braços de IP'!$E$13,IF(AND(AG327&gt;='Braços de IP'!$B$14,AG327&lt;='Braços de IP'!$D$14),'Braços de IP'!$E$14,"ERRO")))))))</f>
        <v>Médio II</v>
      </c>
      <c r="CU327" s="27"/>
      <c r="CV327" s="27" t="str">
        <f>IF($CU327="","",VLOOKUP($CU327,'Braços de IP'!$E$9:$I$15,2,0))</f>
        <v/>
      </c>
      <c r="CW327" s="41" t="str">
        <f>IF($CU327="","",VLOOKUP($CU327,'Braços de IP'!$E$9:$I$15,5,0))</f>
        <v/>
      </c>
      <c r="CX327" s="27"/>
      <c r="CY327" s="27"/>
      <c r="CZ327" s="27"/>
      <c r="DA327" s="27"/>
      <c r="DB327" s="27"/>
      <c r="DC327" s="27"/>
      <c r="DD327" s="42">
        <f t="shared" si="313"/>
        <v>60</v>
      </c>
      <c r="DE327" s="43">
        <f t="shared" si="314"/>
        <v>96</v>
      </c>
      <c r="DF327" s="42">
        <f t="shared" si="315"/>
        <v>156</v>
      </c>
      <c r="DG327" s="44">
        <f t="shared" si="316"/>
        <v>0.375</v>
      </c>
      <c r="DH327" s="45" t="s">
        <v>143</v>
      </c>
      <c r="DI327" s="45"/>
      <c r="DJ327" s="45"/>
      <c r="DK327" s="27" t="s">
        <v>144</v>
      </c>
      <c r="DL327" s="27"/>
      <c r="DM327" s="38"/>
      <c r="DN327" s="46" t="e">
        <f t="shared" si="357"/>
        <v>#VALUE!</v>
      </c>
      <c r="DO327" s="38"/>
      <c r="DP327" s="38" t="s">
        <v>2</v>
      </c>
      <c r="DQ327" s="38">
        <f t="shared" si="390"/>
        <v>0</v>
      </c>
      <c r="DR327" s="46" t="e">
        <f t="shared" si="391"/>
        <v>#DIV/0!</v>
      </c>
      <c r="DS327" s="38"/>
      <c r="DT327" s="38"/>
    </row>
    <row r="328" spans="1:124" ht="15.75" hidden="1" customHeight="1" x14ac:dyDescent="0.25">
      <c r="A328" s="38"/>
      <c r="B328" s="27">
        <v>12</v>
      </c>
      <c r="C328" s="27" t="s">
        <v>174</v>
      </c>
      <c r="D328" s="27" t="s">
        <v>489</v>
      </c>
      <c r="E328" s="27">
        <v>-8.0788270000000004</v>
      </c>
      <c r="F328" s="27">
        <v>-34.918944000000003</v>
      </c>
      <c r="G328" s="27" t="s">
        <v>157</v>
      </c>
      <c r="H328" s="22" t="s">
        <v>136</v>
      </c>
      <c r="I328" s="27" t="s">
        <v>136</v>
      </c>
      <c r="J328" s="22" t="s">
        <v>137</v>
      </c>
      <c r="K328" s="23">
        <v>96</v>
      </c>
      <c r="L328" s="22" t="s">
        <v>138</v>
      </c>
      <c r="M328" s="22">
        <v>0</v>
      </c>
      <c r="N328" s="27">
        <f t="shared" si="352"/>
        <v>192</v>
      </c>
      <c r="O328" s="22">
        <v>1</v>
      </c>
      <c r="P328" s="22">
        <v>0</v>
      </c>
      <c r="Q328" s="22">
        <v>4.37</v>
      </c>
      <c r="R328" s="27"/>
      <c r="S328" s="27"/>
      <c r="T328" s="27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 t="s">
        <v>139</v>
      </c>
      <c r="AB328" s="22" t="s">
        <v>140</v>
      </c>
      <c r="AC328" s="22">
        <v>33.700000000000003</v>
      </c>
      <c r="AD328" s="22">
        <v>5.45</v>
      </c>
      <c r="AE328" s="22">
        <v>1</v>
      </c>
      <c r="AF328" s="22">
        <v>0</v>
      </c>
      <c r="AG328" s="22">
        <v>2.2999999999999998</v>
      </c>
      <c r="AH328" s="22">
        <f t="shared" si="353"/>
        <v>2.2999999999999998</v>
      </c>
      <c r="AI328" s="22" t="s">
        <v>136</v>
      </c>
      <c r="AJ328" s="22" t="s">
        <v>136</v>
      </c>
      <c r="AK328" s="22" t="s">
        <v>141</v>
      </c>
      <c r="AL328" s="22">
        <f t="shared" si="354"/>
        <v>2</v>
      </c>
      <c r="AM328" s="22">
        <v>0</v>
      </c>
      <c r="AN328" s="22"/>
      <c r="AO328" s="22">
        <v>0</v>
      </c>
      <c r="AP328" s="22">
        <v>0</v>
      </c>
      <c r="AQ328" s="22">
        <v>0</v>
      </c>
      <c r="AR328" s="22" t="s">
        <v>136</v>
      </c>
      <c r="AS328" s="22">
        <f t="shared" si="295"/>
        <v>0</v>
      </c>
      <c r="AT328" s="22"/>
      <c r="AU328" s="22">
        <f>VLOOKUP(G328,ABNT5101!$I$3:$J$9,2)</f>
        <v>7.5</v>
      </c>
      <c r="AV328" s="22">
        <f>VLOOKUP(G328,ABNT5101!$I$3:$M$9,5)</f>
        <v>0.18</v>
      </c>
      <c r="AW328" s="17" t="str">
        <f>_xlfn.XLOOKUP(G328,ABNT5101!I:I,ABNT5101!L:L)</f>
        <v>-</v>
      </c>
      <c r="AX328" s="17">
        <f>_xlfn.XLOOKUP(G328,ABNT5101!$I:$I,ABNT5101!M:M)</f>
        <v>0.18</v>
      </c>
      <c r="AY328" s="17" t="str">
        <f>_xlfn.XLOOKUP(G328,ABNT5101!$I:$I,ABNT5101!N:N)</f>
        <v>-</v>
      </c>
      <c r="AZ328" s="17">
        <f>_xlfn.XLOOKUP(G328,ABNT5101!$I:$I,ABNT5101!O:O)</f>
        <v>16</v>
      </c>
      <c r="BA328" s="27" t="str">
        <f t="shared" si="296"/>
        <v>NÃO ATENDE</v>
      </c>
      <c r="BB328" s="39">
        <f t="shared" ref="BB328:BC328" si="399">BE328/AU328-1</f>
        <v>-1</v>
      </c>
      <c r="BC328" s="39">
        <f t="shared" si="399"/>
        <v>-1</v>
      </c>
      <c r="BD328" s="39" t="str">
        <f t="shared" si="298"/>
        <v>-</v>
      </c>
      <c r="BE328" s="22"/>
      <c r="BF328" s="22"/>
      <c r="BG328" s="22"/>
      <c r="BH328" s="22"/>
      <c r="BI328" s="23"/>
      <c r="BJ328" s="22"/>
      <c r="BK328" s="27" t="str">
        <f t="shared" si="299"/>
        <v>NÃO ATENDE</v>
      </c>
      <c r="BL328" s="27" t="str">
        <f t="shared" si="300"/>
        <v>NÃO ATENDE</v>
      </c>
      <c r="BM328" s="27" t="str">
        <f t="shared" si="301"/>
        <v>NÃO ATENDE</v>
      </c>
      <c r="BN328" s="27" t="str">
        <f t="shared" si="302"/>
        <v>ATENDE</v>
      </c>
      <c r="BO328" s="22" t="str">
        <f t="shared" si="303"/>
        <v>C5</v>
      </c>
      <c r="BP328" s="22" t="str">
        <f t="shared" si="379"/>
        <v>-</v>
      </c>
      <c r="BQ328" s="40" t="e">
        <f t="shared" si="304"/>
        <v>#VALUE!</v>
      </c>
      <c r="BR328" s="22"/>
      <c r="BS328" s="22"/>
      <c r="BT328" s="24" t="str">
        <f>IF(BP328="-","-",_xlfn.XLOOKUP(BP328,ABNT5101!$B$4:$B$9,ABNT5101!$C$4:$C$9))</f>
        <v>-</v>
      </c>
      <c r="BU328" s="24" t="str">
        <f>IF(BP328="-","-",_xlfn.XLOOKUP(BP328,ABNT5101!$B$4:$B$9,ABNT5101!$D$4:$D$9))</f>
        <v>-</v>
      </c>
      <c r="BV328" s="27" t="str">
        <f t="shared" si="305"/>
        <v>-</v>
      </c>
      <c r="BW328" s="27" t="str">
        <f t="shared" si="306"/>
        <v>-</v>
      </c>
      <c r="BX328" s="27" t="str">
        <f t="shared" si="307"/>
        <v>-</v>
      </c>
      <c r="BY328" s="22" t="s">
        <v>136</v>
      </c>
      <c r="BZ328" s="40" t="e">
        <f t="shared" si="308"/>
        <v>#VALUE!</v>
      </c>
      <c r="CA328" s="22"/>
      <c r="CB328" s="22"/>
      <c r="CC328" s="20" t="str">
        <f>IF(BY328="-","-",_xlfn.XLOOKUP(BY328,ABNT5101!$B$4:$B$9,ABNT5101!$C$4:$C$9))</f>
        <v>-</v>
      </c>
      <c r="CD328" s="24" t="str">
        <f>IF(BY328="-","-",_xlfn.XLOOKUP(BY328,ABNT5101!$B$4:$B$9,ABNT5101!$D$4:$D$9))</f>
        <v>-</v>
      </c>
      <c r="CE328" s="27" t="str">
        <f t="shared" si="309"/>
        <v>-</v>
      </c>
      <c r="CF328" s="27" t="str">
        <f t="shared" si="310"/>
        <v>-</v>
      </c>
      <c r="CG328" s="27" t="str">
        <f t="shared" si="311"/>
        <v>-</v>
      </c>
      <c r="CH328" s="26" t="e">
        <f>_xlfn.XLOOKUP(CI328,'Banco de dados'!$B:$B,'Banco de dados'!$D:$D)</f>
        <v>#N/A</v>
      </c>
      <c r="CI328" s="27"/>
      <c r="CJ328" s="26" t="e">
        <f>_xlfn.XLOOKUP(CI328,'Banco de dados'!$B:$B,'Banco de dados'!$E:$E)</f>
        <v>#N/A</v>
      </c>
      <c r="CK328" s="27"/>
      <c r="CL328" s="26" t="e">
        <f>IF(CK328="-","-",_xlfn.XLOOKUP(CK328,'Banco de dados'!$B:$B,'Banco de dados'!$E:$E))</f>
        <v>#N/A</v>
      </c>
      <c r="CM328" s="23">
        <f t="shared" si="312"/>
        <v>1</v>
      </c>
      <c r="CN328" s="26" t="e">
        <f>_xlfn.XLOOKUP(CI328,'Banco de dados'!$B:$B,'Banco de dados'!$H:$H)</f>
        <v>#N/A</v>
      </c>
      <c r="CO328" s="27" t="e">
        <f t="array" aca="1" ref="CO328" ca="1">_xludf.XLOOKUP(CK328,'Banco de dados'!$B:$B,'Banco de dados'!$H:$H)</f>
        <v>#NAME?</v>
      </c>
      <c r="CP328" s="27" t="e">
        <f t="array" aca="1" ref="CP328" ca="1">_xludf.XLOOKUP(CI328,'Banco de dados'!$B:$B,'Banco de dados'!$F:$F)</f>
        <v>#NAME?</v>
      </c>
      <c r="CQ328" s="27" t="e">
        <f t="array" aca="1" ref="CQ328" ca="1">_xludf.XLOOKUP(CK328,'Banco de dados'!$B:$B,'Banco de dados'!$F:$F)</f>
        <v>#NAME?</v>
      </c>
      <c r="CR328" s="27">
        <v>0</v>
      </c>
      <c r="CS328" s="27"/>
      <c r="CT328" s="27" t="str">
        <f>IF(AG328=0.5,"Suporte",IF(AND(AG328&gt;='Braços de IP'!$B$9,AG328&lt;='Braços de IP'!$D$9),'Braços de IP'!$E$9,IF(AND(AG328&gt;='Braços de IP'!$B$10,AG328&lt;='Braços de IP'!$D$10),'Braços de IP'!$E$10,IF(AND(AG328&gt;='Braços de IP'!$B$11,AG328&lt;='Braços de IP'!$D$11),'Braços de IP'!$E$11,IF(AND(AG328&gt;='Braços de IP'!$B$12,AG328&lt;='Braços de IP'!$D$12),'Braços de IP'!$E$12,IF(AND(AG328&gt;='Braços de IP'!$B$13,AG328&lt;='Braços de IP'!$D$13),'Braços de IP'!$E$13,IF(AND(AG328&gt;='Braços de IP'!$B$14,AG328&lt;='Braços de IP'!$D$14),'Braços de IP'!$E$14,"ERRO")))))))</f>
        <v>Médio II</v>
      </c>
      <c r="CU328" s="27"/>
      <c r="CV328" s="27" t="str">
        <f>IF($CU328="","",VLOOKUP($CU328,'Braços de IP'!$E$9:$I$15,2,0))</f>
        <v/>
      </c>
      <c r="CW328" s="41" t="str">
        <f>IF($CU328="","",VLOOKUP($CU328,'Braços de IP'!$E$9:$I$15,5,0))</f>
        <v/>
      </c>
      <c r="CX328" s="27"/>
      <c r="CY328" s="27"/>
      <c r="CZ328" s="27"/>
      <c r="DA328" s="27"/>
      <c r="DB328" s="27"/>
      <c r="DC328" s="27"/>
      <c r="DD328" s="42" t="e">
        <f t="shared" si="313"/>
        <v>#N/A</v>
      </c>
      <c r="DE328" s="43">
        <f t="shared" si="314"/>
        <v>96</v>
      </c>
      <c r="DF328" s="42" t="e">
        <f t="shared" si="315"/>
        <v>#N/A</v>
      </c>
      <c r="DG328" s="44" t="e">
        <f t="shared" si="316"/>
        <v>#N/A</v>
      </c>
      <c r="DH328" s="45" t="s">
        <v>143</v>
      </c>
      <c r="DI328" s="45"/>
      <c r="DJ328" s="45"/>
      <c r="DK328" s="27" t="s">
        <v>144</v>
      </c>
      <c r="DL328" s="27"/>
      <c r="DM328" s="38"/>
      <c r="DN328" s="46" t="e">
        <f t="shared" si="357"/>
        <v>#VALUE!</v>
      </c>
      <c r="DO328" s="38"/>
      <c r="DP328" s="38" t="s">
        <v>2</v>
      </c>
      <c r="DQ328" s="38">
        <f t="shared" si="390"/>
        <v>0</v>
      </c>
      <c r="DR328" s="46" t="e">
        <f t="shared" si="391"/>
        <v>#DIV/0!</v>
      </c>
      <c r="DS328" s="38"/>
      <c r="DT328" s="38"/>
    </row>
    <row r="329" spans="1:124" ht="15.75" customHeight="1" x14ac:dyDescent="0.25">
      <c r="B329" s="16">
        <v>13</v>
      </c>
      <c r="C329" s="16" t="s">
        <v>146</v>
      </c>
      <c r="D329" s="16" t="s">
        <v>490</v>
      </c>
      <c r="E329" s="16">
        <v>-8.0649759999999997</v>
      </c>
      <c r="F329" s="16">
        <v>-34.932256000000002</v>
      </c>
      <c r="G329" s="16" t="s">
        <v>160</v>
      </c>
      <c r="H329" s="17" t="s">
        <v>136</v>
      </c>
      <c r="I329" s="16" t="s">
        <v>135</v>
      </c>
      <c r="J329" s="17" t="s">
        <v>137</v>
      </c>
      <c r="K329" s="18">
        <v>70</v>
      </c>
      <c r="L329" s="17" t="s">
        <v>138</v>
      </c>
      <c r="M329" s="17">
        <v>0</v>
      </c>
      <c r="N329" s="16">
        <f t="shared" si="352"/>
        <v>140</v>
      </c>
      <c r="O329" s="17">
        <v>2</v>
      </c>
      <c r="P329" s="17">
        <v>1.6</v>
      </c>
      <c r="Q329" s="17">
        <v>6.63</v>
      </c>
      <c r="R329" s="16"/>
      <c r="S329" s="16"/>
      <c r="T329" s="16">
        <v>0</v>
      </c>
      <c r="U329" s="17">
        <v>2.56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 t="s">
        <v>139</v>
      </c>
      <c r="AB329" s="17" t="s">
        <v>140</v>
      </c>
      <c r="AC329" s="17">
        <v>12.39</v>
      </c>
      <c r="AD329" s="17">
        <v>7.03</v>
      </c>
      <c r="AE329" s="17">
        <v>1</v>
      </c>
      <c r="AF329" s="17">
        <v>0.7</v>
      </c>
      <c r="AG329" s="17">
        <v>2.08</v>
      </c>
      <c r="AH329" s="17">
        <f t="shared" si="353"/>
        <v>1.3800000000000001</v>
      </c>
      <c r="AI329" s="17" t="s">
        <v>136</v>
      </c>
      <c r="AJ329" s="17" t="s">
        <v>136</v>
      </c>
      <c r="AK329" s="17" t="s">
        <v>141</v>
      </c>
      <c r="AL329" s="17">
        <f t="shared" si="354"/>
        <v>2</v>
      </c>
      <c r="AM329" s="17">
        <v>0</v>
      </c>
      <c r="AN329" s="17"/>
      <c r="AO329" s="17">
        <v>0</v>
      </c>
      <c r="AP329" s="17">
        <v>0</v>
      </c>
      <c r="AQ329" s="17">
        <v>0</v>
      </c>
      <c r="AR329" s="17" t="s">
        <v>136</v>
      </c>
      <c r="AS329" s="19">
        <f t="shared" si="295"/>
        <v>0</v>
      </c>
      <c r="AT329" s="19"/>
      <c r="AU329" s="19">
        <f>VLOOKUP(G329,ABNT5101!$I$3:$J$9,2)</f>
        <v>10</v>
      </c>
      <c r="AV329" s="19">
        <f>VLOOKUP(G329,ABNT5101!$I$3:$M$9,5)</f>
        <v>0.18</v>
      </c>
      <c r="AW329" s="17" t="str">
        <f>_xlfn.XLOOKUP(G329,ABNT5101!I:I,ABNT5101!L:L)</f>
        <v>-</v>
      </c>
      <c r="AX329" s="17">
        <f>_xlfn.XLOOKUP(G329,ABNT5101!$I:$I,ABNT5101!M:M)</f>
        <v>0.18</v>
      </c>
      <c r="AY329" s="17" t="str">
        <f>_xlfn.XLOOKUP(G329,ABNT5101!$I:$I,ABNT5101!N:N)</f>
        <v>-</v>
      </c>
      <c r="AZ329" s="17">
        <f>_xlfn.XLOOKUP(G329,ABNT5101!$I:$I,ABNT5101!O:O)</f>
        <v>16</v>
      </c>
      <c r="BA329" s="20" t="str">
        <f t="shared" si="296"/>
        <v>NÃO ATENDE</v>
      </c>
      <c r="BB329" s="21">
        <f t="shared" ref="BB329:BC329" si="400">BE329/AU329-1</f>
        <v>-1</v>
      </c>
      <c r="BC329" s="21">
        <f t="shared" si="400"/>
        <v>-1</v>
      </c>
      <c r="BD329" s="21" t="str">
        <f t="shared" si="298"/>
        <v>-</v>
      </c>
      <c r="BE329" s="22"/>
      <c r="BF329" s="22"/>
      <c r="BG329" s="22"/>
      <c r="BH329" s="22"/>
      <c r="BI329" s="23"/>
      <c r="BJ329" s="22"/>
      <c r="BK329" s="20" t="str">
        <f t="shared" si="299"/>
        <v>NÃO ATENDE</v>
      </c>
      <c r="BL329" s="20" t="str">
        <f t="shared" si="300"/>
        <v>NÃO ATENDE</v>
      </c>
      <c r="BM329" s="20" t="str">
        <f t="shared" si="301"/>
        <v>NÃO ATENDE</v>
      </c>
      <c r="BN329" s="20" t="str">
        <f t="shared" si="302"/>
        <v>ATENDE</v>
      </c>
      <c r="BO329" s="24" t="str">
        <f t="shared" si="303"/>
        <v>C4</v>
      </c>
      <c r="BP329" s="24" t="str">
        <f t="shared" si="379"/>
        <v>P6</v>
      </c>
      <c r="BQ329" s="25">
        <f t="shared" si="304"/>
        <v>-1</v>
      </c>
      <c r="BR329" s="22"/>
      <c r="BS329" s="22"/>
      <c r="BT329" s="24">
        <f>IF(BP329="-","-",_xlfn.XLOOKUP(BP329,ABNT5101!$B$4:$B$9,ABNT5101!$C$4:$C$9))</f>
        <v>3</v>
      </c>
      <c r="BU329" s="24">
        <f>IF(BP329="-","-",_xlfn.XLOOKUP(BP329,ABNT5101!$B$4:$B$9,ABNT5101!$D$4:$D$9))</f>
        <v>0.6</v>
      </c>
      <c r="BV329" s="20" t="str">
        <f t="shared" si="305"/>
        <v>NÃO ATENDE</v>
      </c>
      <c r="BW329" s="20" t="str">
        <f t="shared" si="306"/>
        <v>NÃO ATENDE</v>
      </c>
      <c r="BX329" s="20" t="str">
        <f t="shared" si="307"/>
        <v>NÃO ATENDE</v>
      </c>
      <c r="BY329" s="24" t="str">
        <f t="shared" ref="BY329:BY346" si="401">BP329</f>
        <v>P6</v>
      </c>
      <c r="BZ329" s="25">
        <f t="shared" si="308"/>
        <v>-1</v>
      </c>
      <c r="CA329" s="24"/>
      <c r="CB329" s="24"/>
      <c r="CC329" s="20">
        <f>IF(BY329="-","-",_xlfn.XLOOKUP(BY329,ABNT5101!$B$4:$B$9,ABNT5101!$C$4:$C$9))</f>
        <v>3</v>
      </c>
      <c r="CD329" s="24">
        <f>IF(BY329="-","-",_xlfn.XLOOKUP(BY329,ABNT5101!$B$4:$B$9,ABNT5101!$D$4:$D$9))</f>
        <v>0.6</v>
      </c>
      <c r="CE329" s="20" t="str">
        <f t="shared" si="309"/>
        <v>NÃO ATENDE</v>
      </c>
      <c r="CF329" s="20" t="str">
        <f t="shared" si="310"/>
        <v>NÃO ATENDE</v>
      </c>
      <c r="CG329" s="20" t="str">
        <f t="shared" si="311"/>
        <v>NÃO ATENDE</v>
      </c>
      <c r="CH329" s="26" t="e">
        <f>_xlfn.XLOOKUP(CI329,'Banco de dados'!$B:$B,'Banco de dados'!$D:$D)</f>
        <v>#N/A</v>
      </c>
      <c r="CI329" s="27"/>
      <c r="CJ329" s="26" t="e">
        <f>_xlfn.XLOOKUP(CI329,'Banco de dados'!$B:$B,'Banco de dados'!$E:$E)</f>
        <v>#N/A</v>
      </c>
      <c r="CK329" s="26"/>
      <c r="CL329" s="26" t="e">
        <f>IF(CK329="-","-",_xlfn.XLOOKUP(CK329,'Banco de dados'!$B:$B,'Banco de dados'!$E:$E))</f>
        <v>#N/A</v>
      </c>
      <c r="CM329" s="28">
        <f t="shared" si="312"/>
        <v>1</v>
      </c>
      <c r="CN329" s="26" t="e">
        <f>_xlfn.XLOOKUP(CI329,'Banco de dados'!$B:$B,'Banco de dados'!$H:$H)</f>
        <v>#N/A</v>
      </c>
      <c r="CO329" s="26" t="e">
        <f t="array" aca="1" ref="CO329" ca="1">_xludf.XLOOKUP(CK329,'Banco de dados'!$B:$B,'Banco de dados'!$H:$H)</f>
        <v>#NAME?</v>
      </c>
      <c r="CP329" s="26" t="e">
        <f t="array" aca="1" ref="CP329" ca="1">_xludf.XLOOKUP(CI329,'Banco de dados'!$B:$B,'Banco de dados'!$F:$F)</f>
        <v>#NAME?</v>
      </c>
      <c r="CQ329" s="26" t="e">
        <f t="array" aca="1" ref="CQ329" ca="1">_xludf.XLOOKUP(CK329,'Banco de dados'!$B:$B,'Banco de dados'!$F:$F)</f>
        <v>#NAME?</v>
      </c>
      <c r="CR329" s="27">
        <v>0</v>
      </c>
      <c r="CS329" s="27"/>
      <c r="CT329" s="26" t="str">
        <f>IF(AG329=0.5,"Suporte",IF(AND(AG329&gt;='Braços de IP'!$B$9,AG329&lt;='Braços de IP'!$D$9),'Braços de IP'!$E$9,IF(AND(AG329&gt;='Braços de IP'!$B$10,AG329&lt;='Braços de IP'!$D$10),'Braços de IP'!$E$10,IF(AND(AG329&gt;='Braços de IP'!$B$11,AG329&lt;='Braços de IP'!$D$11),'Braços de IP'!$E$11,IF(AND(AG329&gt;='Braços de IP'!$B$12,AG329&lt;='Braços de IP'!$D$12),'Braços de IP'!$E$12,IF(AND(AG329&gt;='Braços de IP'!$B$13,AG329&lt;='Braços de IP'!$D$13),'Braços de IP'!$E$13,IF(AND(AG329&gt;='Braços de IP'!$B$14,AG329&lt;='Braços de IP'!$D$14),'Braços de IP'!$E$14,"ERRO")))))))</f>
        <v>Médio I</v>
      </c>
      <c r="CU329" s="27"/>
      <c r="CV329" s="26" t="str">
        <f>IF($CU329="","",VLOOKUP($CU329,'Braços de IP'!$E$9:$I$15,2,0))</f>
        <v/>
      </c>
      <c r="CW329" s="29" t="str">
        <f>IF($CU329="","",VLOOKUP($CU329,'Braços de IP'!$E$9:$I$15,5,0))</f>
        <v/>
      </c>
      <c r="CX329" s="26"/>
      <c r="CY329" s="26"/>
      <c r="CZ329" s="26"/>
      <c r="DA329" s="26"/>
      <c r="DB329" s="26"/>
      <c r="DC329" s="26"/>
      <c r="DD329" s="30" t="e">
        <f t="shared" si="313"/>
        <v>#N/A</v>
      </c>
      <c r="DE329" s="31">
        <f t="shared" si="314"/>
        <v>70</v>
      </c>
      <c r="DF329" s="30" t="e">
        <f t="shared" si="315"/>
        <v>#N/A</v>
      </c>
      <c r="DG329" s="32" t="e">
        <f t="shared" si="316"/>
        <v>#N/A</v>
      </c>
      <c r="DH329" s="33" t="s">
        <v>143</v>
      </c>
      <c r="DI329" s="34"/>
      <c r="DJ329" s="35"/>
      <c r="DK329" s="16" t="s">
        <v>144</v>
      </c>
      <c r="DL329" s="16"/>
      <c r="DN329" s="36" t="e">
        <f t="shared" si="357"/>
        <v>#VALUE!</v>
      </c>
      <c r="DP329" s="1" t="s">
        <v>2</v>
      </c>
      <c r="DQ329" s="1">
        <f t="shared" si="390"/>
        <v>0</v>
      </c>
      <c r="DR329" s="36" t="e">
        <f t="shared" si="391"/>
        <v>#DIV/0!</v>
      </c>
    </row>
    <row r="330" spans="1:124" ht="15.75" customHeight="1" x14ac:dyDescent="0.25">
      <c r="B330" s="16">
        <v>13</v>
      </c>
      <c r="C330" s="16" t="s">
        <v>146</v>
      </c>
      <c r="D330" s="16" t="s">
        <v>490</v>
      </c>
      <c r="E330" s="16">
        <v>-8.0649759999999997</v>
      </c>
      <c r="F330" s="16">
        <v>-34.932256000000002</v>
      </c>
      <c r="G330" s="16" t="s">
        <v>160</v>
      </c>
      <c r="H330" s="17" t="s">
        <v>136</v>
      </c>
      <c r="I330" s="16" t="s">
        <v>135</v>
      </c>
      <c r="J330" s="17" t="s">
        <v>137</v>
      </c>
      <c r="K330" s="18">
        <v>70</v>
      </c>
      <c r="L330" s="17" t="s">
        <v>138</v>
      </c>
      <c r="M330" s="17">
        <v>0</v>
      </c>
      <c r="N330" s="16">
        <f t="shared" si="352"/>
        <v>140</v>
      </c>
      <c r="O330" s="17">
        <v>2</v>
      </c>
      <c r="P330" s="17">
        <v>1.6</v>
      </c>
      <c r="Q330" s="17">
        <v>6.63</v>
      </c>
      <c r="R330" s="16"/>
      <c r="S330" s="16"/>
      <c r="T330" s="16">
        <v>0</v>
      </c>
      <c r="U330" s="17">
        <v>2.56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 t="s">
        <v>139</v>
      </c>
      <c r="AB330" s="17" t="s">
        <v>140</v>
      </c>
      <c r="AC330" s="17">
        <v>12.39</v>
      </c>
      <c r="AD330" s="17">
        <v>7.03</v>
      </c>
      <c r="AE330" s="17">
        <v>1</v>
      </c>
      <c r="AF330" s="17">
        <v>0.7</v>
      </c>
      <c r="AG330" s="17">
        <v>2.08</v>
      </c>
      <c r="AH330" s="17">
        <f t="shared" si="353"/>
        <v>1.3800000000000001</v>
      </c>
      <c r="AI330" s="17" t="s">
        <v>136</v>
      </c>
      <c r="AJ330" s="17" t="s">
        <v>136</v>
      </c>
      <c r="AK330" s="17" t="s">
        <v>141</v>
      </c>
      <c r="AL330" s="17">
        <f t="shared" si="354"/>
        <v>2</v>
      </c>
      <c r="AM330" s="17">
        <v>0</v>
      </c>
      <c r="AN330" s="17"/>
      <c r="AO330" s="17">
        <v>0</v>
      </c>
      <c r="AP330" s="17">
        <v>0</v>
      </c>
      <c r="AQ330" s="17">
        <v>0</v>
      </c>
      <c r="AR330" s="17" t="s">
        <v>136</v>
      </c>
      <c r="AS330" s="19">
        <f t="shared" si="295"/>
        <v>0</v>
      </c>
      <c r="AT330" s="19"/>
      <c r="AU330" s="19">
        <f>VLOOKUP(G330,ABNT5101!$I$3:$J$9,2)</f>
        <v>10</v>
      </c>
      <c r="AV330" s="19">
        <f>VLOOKUP(G330,ABNT5101!$I$3:$M$9,5)</f>
        <v>0.18</v>
      </c>
      <c r="AW330" s="17" t="str">
        <f>_xlfn.XLOOKUP(G330,ABNT5101!I:I,ABNT5101!L:L)</f>
        <v>-</v>
      </c>
      <c r="AX330" s="17">
        <f>_xlfn.XLOOKUP(G330,ABNT5101!$I:$I,ABNT5101!M:M)</f>
        <v>0.18</v>
      </c>
      <c r="AY330" s="17" t="str">
        <f>_xlfn.XLOOKUP(G330,ABNT5101!$I:$I,ABNT5101!N:N)</f>
        <v>-</v>
      </c>
      <c r="AZ330" s="17">
        <f>_xlfn.XLOOKUP(G330,ABNT5101!$I:$I,ABNT5101!O:O)</f>
        <v>16</v>
      </c>
      <c r="BA330" s="20" t="str">
        <f t="shared" si="296"/>
        <v>NÃO ATENDE</v>
      </c>
      <c r="BB330" s="21">
        <f t="shared" ref="BB330:BC330" si="402">BE330/AU330-1</f>
        <v>-1</v>
      </c>
      <c r="BC330" s="21">
        <f t="shared" si="402"/>
        <v>-1</v>
      </c>
      <c r="BD330" s="21" t="str">
        <f t="shared" si="298"/>
        <v>-</v>
      </c>
      <c r="BE330" s="22"/>
      <c r="BF330" s="22"/>
      <c r="BG330" s="22"/>
      <c r="BH330" s="22"/>
      <c r="BI330" s="23"/>
      <c r="BJ330" s="22"/>
      <c r="BK330" s="20" t="str">
        <f t="shared" si="299"/>
        <v>NÃO ATENDE</v>
      </c>
      <c r="BL330" s="20" t="str">
        <f t="shared" si="300"/>
        <v>NÃO ATENDE</v>
      </c>
      <c r="BM330" s="20" t="str">
        <f t="shared" si="301"/>
        <v>NÃO ATENDE</v>
      </c>
      <c r="BN330" s="20" t="str">
        <f t="shared" si="302"/>
        <v>ATENDE</v>
      </c>
      <c r="BO330" s="24" t="str">
        <f t="shared" si="303"/>
        <v>C4</v>
      </c>
      <c r="BP330" s="24" t="str">
        <f t="shared" si="379"/>
        <v>P6</v>
      </c>
      <c r="BQ330" s="25">
        <f t="shared" si="304"/>
        <v>-1</v>
      </c>
      <c r="BR330" s="22"/>
      <c r="BS330" s="22"/>
      <c r="BT330" s="24">
        <f>IF(BP330="-","-",_xlfn.XLOOKUP(BP330,ABNT5101!$B$4:$B$9,ABNT5101!$C$4:$C$9))</f>
        <v>3</v>
      </c>
      <c r="BU330" s="24">
        <f>IF(BP330="-","-",_xlfn.XLOOKUP(BP330,ABNT5101!$B$4:$B$9,ABNT5101!$D$4:$D$9))</f>
        <v>0.6</v>
      </c>
      <c r="BV330" s="20" t="str">
        <f t="shared" si="305"/>
        <v>NÃO ATENDE</v>
      </c>
      <c r="BW330" s="20" t="str">
        <f t="shared" si="306"/>
        <v>NÃO ATENDE</v>
      </c>
      <c r="BX330" s="20" t="str">
        <f t="shared" si="307"/>
        <v>NÃO ATENDE</v>
      </c>
      <c r="BY330" s="24" t="str">
        <f t="shared" si="401"/>
        <v>P6</v>
      </c>
      <c r="BZ330" s="25">
        <f t="shared" si="308"/>
        <v>-1</v>
      </c>
      <c r="CA330" s="24"/>
      <c r="CB330" s="24"/>
      <c r="CC330" s="20">
        <f>IF(BY330="-","-",_xlfn.XLOOKUP(BY330,ABNT5101!$B$4:$B$9,ABNT5101!$C$4:$C$9))</f>
        <v>3</v>
      </c>
      <c r="CD330" s="24">
        <f>IF(BY330="-","-",_xlfn.XLOOKUP(BY330,ABNT5101!$B$4:$B$9,ABNT5101!$D$4:$D$9))</f>
        <v>0.6</v>
      </c>
      <c r="CE330" s="20" t="str">
        <f t="shared" si="309"/>
        <v>NÃO ATENDE</v>
      </c>
      <c r="CF330" s="20" t="str">
        <f t="shared" si="310"/>
        <v>NÃO ATENDE</v>
      </c>
      <c r="CG330" s="20" t="str">
        <f t="shared" si="311"/>
        <v>NÃO ATENDE</v>
      </c>
      <c r="CH330" s="26" t="e">
        <f>_xlfn.XLOOKUP(CI330,'Banco de dados'!$B:$B,'Banco de dados'!$D:$D)</f>
        <v>#N/A</v>
      </c>
      <c r="CI330" s="27"/>
      <c r="CJ330" s="26" t="e">
        <f>_xlfn.XLOOKUP(CI330,'Banco de dados'!$B:$B,'Banco de dados'!$E:$E)</f>
        <v>#N/A</v>
      </c>
      <c r="CK330" s="26"/>
      <c r="CL330" s="26" t="e">
        <f>IF(CK330="-","-",_xlfn.XLOOKUP(CK330,'Banco de dados'!$B:$B,'Banco de dados'!$E:$E))</f>
        <v>#N/A</v>
      </c>
      <c r="CM330" s="28">
        <f t="shared" si="312"/>
        <v>1</v>
      </c>
      <c r="CN330" s="26" t="e">
        <f>_xlfn.XLOOKUP(CI330,'Banco de dados'!$B:$B,'Banco de dados'!$H:$H)</f>
        <v>#N/A</v>
      </c>
      <c r="CO330" s="26" t="e">
        <f t="array" aca="1" ref="CO330" ca="1">_xludf.XLOOKUP(CK330,'Banco de dados'!$B:$B,'Banco de dados'!$H:$H)</f>
        <v>#NAME?</v>
      </c>
      <c r="CP330" s="26" t="e">
        <f t="array" aca="1" ref="CP330" ca="1">_xludf.XLOOKUP(CI330,'Banco de dados'!$B:$B,'Banco de dados'!$F:$F)</f>
        <v>#NAME?</v>
      </c>
      <c r="CQ330" s="26" t="e">
        <f t="array" aca="1" ref="CQ330" ca="1">_xludf.XLOOKUP(CK330,'Banco de dados'!$B:$B,'Banco de dados'!$F:$F)</f>
        <v>#NAME?</v>
      </c>
      <c r="CR330" s="27">
        <v>0</v>
      </c>
      <c r="CS330" s="27"/>
      <c r="CT330" s="26" t="str">
        <f>IF(AG330=0.5,"Suporte",IF(AND(AG330&gt;='Braços de IP'!$B$9,AG330&lt;='Braços de IP'!$D$9),'Braços de IP'!$E$9,IF(AND(AG330&gt;='Braços de IP'!$B$10,AG330&lt;='Braços de IP'!$D$10),'Braços de IP'!$E$10,IF(AND(AG330&gt;='Braços de IP'!$B$11,AG330&lt;='Braços de IP'!$D$11),'Braços de IP'!$E$11,IF(AND(AG330&gt;='Braços de IP'!$B$12,AG330&lt;='Braços de IP'!$D$12),'Braços de IP'!$E$12,IF(AND(AG330&gt;='Braços de IP'!$B$13,AG330&lt;='Braços de IP'!$D$13),'Braços de IP'!$E$13,IF(AND(AG330&gt;='Braços de IP'!$B$14,AG330&lt;='Braços de IP'!$D$14),'Braços de IP'!$E$14,"ERRO")))))))</f>
        <v>Médio I</v>
      </c>
      <c r="CU330" s="27" t="s">
        <v>178</v>
      </c>
      <c r="CV330" s="26">
        <f>IF($CU330="","",VLOOKUP($CU330,'Braços de IP'!$E$9:$I$15,2,0))</f>
        <v>2.4</v>
      </c>
      <c r="CW330" s="29">
        <f>IF($CU330="","",VLOOKUP($CU330,'Braços de IP'!$E$9:$I$15,5,0))</f>
        <v>7.5</v>
      </c>
      <c r="CX330" s="26"/>
      <c r="CY330" s="26"/>
      <c r="CZ330" s="26"/>
      <c r="DA330" s="26"/>
      <c r="DB330" s="26"/>
      <c r="DC330" s="26"/>
      <c r="DD330" s="30" t="e">
        <f t="shared" si="313"/>
        <v>#N/A</v>
      </c>
      <c r="DE330" s="31">
        <f t="shared" si="314"/>
        <v>70</v>
      </c>
      <c r="DF330" s="30" t="e">
        <f t="shared" si="315"/>
        <v>#N/A</v>
      </c>
      <c r="DG330" s="32" t="e">
        <f t="shared" si="316"/>
        <v>#N/A</v>
      </c>
      <c r="DH330" s="33" t="s">
        <v>143</v>
      </c>
      <c r="DI330" s="34"/>
      <c r="DJ330" s="35"/>
      <c r="DK330" s="16" t="s">
        <v>144</v>
      </c>
      <c r="DL330" s="16"/>
      <c r="DN330" s="36" t="e">
        <f t="shared" si="357"/>
        <v>#VALUE!</v>
      </c>
      <c r="DP330" s="1" t="s">
        <v>2</v>
      </c>
      <c r="DQ330" s="1">
        <f t="shared" si="390"/>
        <v>0</v>
      </c>
      <c r="DR330" s="36" t="e">
        <f t="shared" si="391"/>
        <v>#DIV/0!</v>
      </c>
    </row>
    <row r="331" spans="1:124" ht="15.75" customHeight="1" x14ac:dyDescent="0.25">
      <c r="B331" s="16">
        <v>13</v>
      </c>
      <c r="C331" s="16" t="s">
        <v>146</v>
      </c>
      <c r="D331" s="16" t="s">
        <v>490</v>
      </c>
      <c r="E331" s="16">
        <v>-8.0649759999999997</v>
      </c>
      <c r="F331" s="16">
        <v>-34.932256000000002</v>
      </c>
      <c r="G331" s="16" t="s">
        <v>160</v>
      </c>
      <c r="H331" s="17" t="s">
        <v>136</v>
      </c>
      <c r="I331" s="16" t="s">
        <v>135</v>
      </c>
      <c r="J331" s="17" t="s">
        <v>137</v>
      </c>
      <c r="K331" s="18">
        <v>70</v>
      </c>
      <c r="L331" s="17" t="s">
        <v>138</v>
      </c>
      <c r="M331" s="17">
        <v>0</v>
      </c>
      <c r="N331" s="16">
        <f t="shared" si="352"/>
        <v>140</v>
      </c>
      <c r="O331" s="17">
        <v>2</v>
      </c>
      <c r="P331" s="17">
        <v>1.6</v>
      </c>
      <c r="Q331" s="17">
        <v>6.63</v>
      </c>
      <c r="R331" s="16"/>
      <c r="S331" s="16"/>
      <c r="T331" s="16">
        <v>0</v>
      </c>
      <c r="U331" s="17">
        <v>2.56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 t="s">
        <v>139</v>
      </c>
      <c r="AB331" s="17" t="s">
        <v>140</v>
      </c>
      <c r="AC331" s="17">
        <v>12.39</v>
      </c>
      <c r="AD331" s="17">
        <v>7.03</v>
      </c>
      <c r="AE331" s="17">
        <v>1</v>
      </c>
      <c r="AF331" s="17">
        <v>0.7</v>
      </c>
      <c r="AG331" s="17">
        <v>2.08</v>
      </c>
      <c r="AH331" s="17">
        <f t="shared" si="353"/>
        <v>1.3800000000000001</v>
      </c>
      <c r="AI331" s="17" t="s">
        <v>136</v>
      </c>
      <c r="AJ331" s="17" t="s">
        <v>136</v>
      </c>
      <c r="AK331" s="17" t="s">
        <v>141</v>
      </c>
      <c r="AL331" s="17">
        <f t="shared" si="354"/>
        <v>2</v>
      </c>
      <c r="AM331" s="17">
        <v>0</v>
      </c>
      <c r="AN331" s="17"/>
      <c r="AO331" s="17">
        <v>0</v>
      </c>
      <c r="AP331" s="17">
        <v>0</v>
      </c>
      <c r="AQ331" s="17">
        <v>0</v>
      </c>
      <c r="AR331" s="17" t="s">
        <v>136</v>
      </c>
      <c r="AS331" s="19">
        <f t="shared" si="295"/>
        <v>0</v>
      </c>
      <c r="AT331" s="19"/>
      <c r="AU331" s="19">
        <f>VLOOKUP(G331,ABNT5101!$I$3:$J$9,2)</f>
        <v>10</v>
      </c>
      <c r="AV331" s="19">
        <f>VLOOKUP(G331,ABNT5101!$I$3:$M$9,5)</f>
        <v>0.18</v>
      </c>
      <c r="AW331" s="17" t="str">
        <f>_xlfn.XLOOKUP(G331,ABNT5101!I:I,ABNT5101!L:L)</f>
        <v>-</v>
      </c>
      <c r="AX331" s="17">
        <f>_xlfn.XLOOKUP(G331,ABNT5101!$I:$I,ABNT5101!M:M)</f>
        <v>0.18</v>
      </c>
      <c r="AY331" s="17" t="str">
        <f>_xlfn.XLOOKUP(G331,ABNT5101!$I:$I,ABNT5101!N:N)</f>
        <v>-</v>
      </c>
      <c r="AZ331" s="17">
        <f>_xlfn.XLOOKUP(G331,ABNT5101!$I:$I,ABNT5101!O:O)</f>
        <v>16</v>
      </c>
      <c r="BA331" s="20" t="str">
        <f t="shared" si="296"/>
        <v>NÃO ATENDE</v>
      </c>
      <c r="BB331" s="21">
        <f t="shared" ref="BB331:BC331" si="403">BE331/AU331-1</f>
        <v>-1</v>
      </c>
      <c r="BC331" s="21">
        <f t="shared" si="403"/>
        <v>-1</v>
      </c>
      <c r="BD331" s="21" t="str">
        <f t="shared" si="298"/>
        <v>-</v>
      </c>
      <c r="BE331" s="22"/>
      <c r="BF331" s="22"/>
      <c r="BG331" s="22"/>
      <c r="BH331" s="22"/>
      <c r="BI331" s="23"/>
      <c r="BJ331" s="22"/>
      <c r="BK331" s="20" t="str">
        <f t="shared" si="299"/>
        <v>NÃO ATENDE</v>
      </c>
      <c r="BL331" s="20" t="str">
        <f t="shared" si="300"/>
        <v>NÃO ATENDE</v>
      </c>
      <c r="BM331" s="20" t="str">
        <f t="shared" si="301"/>
        <v>NÃO ATENDE</v>
      </c>
      <c r="BN331" s="20" t="str">
        <f t="shared" si="302"/>
        <v>ATENDE</v>
      </c>
      <c r="BO331" s="24" t="str">
        <f t="shared" si="303"/>
        <v>C4</v>
      </c>
      <c r="BP331" s="24" t="str">
        <f t="shared" si="379"/>
        <v>P6</v>
      </c>
      <c r="BQ331" s="25">
        <f t="shared" si="304"/>
        <v>-1</v>
      </c>
      <c r="BR331" s="22"/>
      <c r="BS331" s="22"/>
      <c r="BT331" s="24">
        <f>IF(BP331="-","-",_xlfn.XLOOKUP(BP331,ABNT5101!$B$4:$B$9,ABNT5101!$C$4:$C$9))</f>
        <v>3</v>
      </c>
      <c r="BU331" s="24">
        <f>IF(BP331="-","-",_xlfn.XLOOKUP(BP331,ABNT5101!$B$4:$B$9,ABNT5101!$D$4:$D$9))</f>
        <v>0.6</v>
      </c>
      <c r="BV331" s="20" t="str">
        <f t="shared" si="305"/>
        <v>NÃO ATENDE</v>
      </c>
      <c r="BW331" s="20" t="str">
        <f t="shared" si="306"/>
        <v>NÃO ATENDE</v>
      </c>
      <c r="BX331" s="20" t="str">
        <f t="shared" si="307"/>
        <v>NÃO ATENDE</v>
      </c>
      <c r="BY331" s="24" t="str">
        <f t="shared" si="401"/>
        <v>P6</v>
      </c>
      <c r="BZ331" s="25">
        <f t="shared" si="308"/>
        <v>-1</v>
      </c>
      <c r="CA331" s="24"/>
      <c r="CB331" s="24"/>
      <c r="CC331" s="20">
        <f>IF(BY331="-","-",_xlfn.XLOOKUP(BY331,ABNT5101!$B$4:$B$9,ABNT5101!$C$4:$C$9))</f>
        <v>3</v>
      </c>
      <c r="CD331" s="24">
        <f>IF(BY331="-","-",_xlfn.XLOOKUP(BY331,ABNT5101!$B$4:$B$9,ABNT5101!$D$4:$D$9))</f>
        <v>0.6</v>
      </c>
      <c r="CE331" s="20" t="str">
        <f t="shared" si="309"/>
        <v>NÃO ATENDE</v>
      </c>
      <c r="CF331" s="20" t="str">
        <f t="shared" si="310"/>
        <v>NÃO ATENDE</v>
      </c>
      <c r="CG331" s="20" t="str">
        <f t="shared" si="311"/>
        <v>NÃO ATENDE</v>
      </c>
      <c r="CH331" s="26" t="e">
        <f>_xlfn.XLOOKUP(CI331,'Banco de dados'!$B:$B,'Banco de dados'!$D:$D)</f>
        <v>#N/A</v>
      </c>
      <c r="CI331" s="27"/>
      <c r="CJ331" s="26" t="e">
        <f>_xlfn.XLOOKUP(CI331,'Banco de dados'!$B:$B,'Banco de dados'!$E:$E)</f>
        <v>#N/A</v>
      </c>
      <c r="CK331" s="26"/>
      <c r="CL331" s="26" t="e">
        <f>IF(CK331="-","-",_xlfn.XLOOKUP(CK331,'Banco de dados'!$B:$B,'Banco de dados'!$E:$E))</f>
        <v>#N/A</v>
      </c>
      <c r="CM331" s="28">
        <f t="shared" si="312"/>
        <v>1</v>
      </c>
      <c r="CN331" s="26" t="e">
        <f>_xlfn.XLOOKUP(CI331,'Banco de dados'!$B:$B,'Banco de dados'!$H:$H)</f>
        <v>#N/A</v>
      </c>
      <c r="CO331" s="26" t="e">
        <f t="array" aca="1" ref="CO331" ca="1">_xludf.XLOOKUP(CK331,'Banco de dados'!$B:$B,'Banco de dados'!$H:$H)</f>
        <v>#NAME?</v>
      </c>
      <c r="CP331" s="26" t="e">
        <f t="array" aca="1" ref="CP331" ca="1">_xludf.XLOOKUP(CI331,'Banco de dados'!$B:$B,'Banco de dados'!$F:$F)</f>
        <v>#NAME?</v>
      </c>
      <c r="CQ331" s="26" t="e">
        <f t="array" aca="1" ref="CQ331" ca="1">_xludf.XLOOKUP(CK331,'Banco de dados'!$B:$B,'Banco de dados'!$F:$F)</f>
        <v>#NAME?</v>
      </c>
      <c r="CR331" s="27">
        <v>0</v>
      </c>
      <c r="CS331" s="27"/>
      <c r="CT331" s="26" t="str">
        <f>IF(AG331=0.5,"Suporte",IF(AND(AG331&gt;='Braços de IP'!$B$9,AG331&lt;='Braços de IP'!$D$9),'Braços de IP'!$E$9,IF(AND(AG331&gt;='Braços de IP'!$B$10,AG331&lt;='Braços de IP'!$D$10),'Braços de IP'!$E$10,IF(AND(AG331&gt;='Braços de IP'!$B$11,AG331&lt;='Braços de IP'!$D$11),'Braços de IP'!$E$11,IF(AND(AG331&gt;='Braços de IP'!$B$12,AG331&lt;='Braços de IP'!$D$12),'Braços de IP'!$E$12,IF(AND(AG331&gt;='Braços de IP'!$B$13,AG331&lt;='Braços de IP'!$D$13),'Braços de IP'!$E$13,IF(AND(AG331&gt;='Braços de IP'!$B$14,AG331&lt;='Braços de IP'!$D$14),'Braços de IP'!$E$14,"ERRO")))))))</f>
        <v>Médio I</v>
      </c>
      <c r="CU331" s="27" t="s">
        <v>178</v>
      </c>
      <c r="CV331" s="26">
        <f>IF($CU331="","",VLOOKUP($CU331,'Braços de IP'!$E$9:$I$15,2,0))</f>
        <v>2.4</v>
      </c>
      <c r="CW331" s="29">
        <f>IF($CU331="","",VLOOKUP($CU331,'Braços de IP'!$E$9:$I$15,5,0))</f>
        <v>7.5</v>
      </c>
      <c r="CX331" s="26"/>
      <c r="CY331" s="26"/>
      <c r="CZ331" s="26"/>
      <c r="DA331" s="26"/>
      <c r="DB331" s="26"/>
      <c r="DC331" s="26"/>
      <c r="DD331" s="30" t="e">
        <f t="shared" si="313"/>
        <v>#N/A</v>
      </c>
      <c r="DE331" s="31">
        <f t="shared" si="314"/>
        <v>70</v>
      </c>
      <c r="DF331" s="30" t="e">
        <f t="shared" si="315"/>
        <v>#N/A</v>
      </c>
      <c r="DG331" s="32" t="e">
        <f t="shared" si="316"/>
        <v>#N/A</v>
      </c>
      <c r="DH331" s="33" t="s">
        <v>143</v>
      </c>
      <c r="DI331" s="34"/>
      <c r="DJ331" s="35"/>
      <c r="DK331" s="16" t="s">
        <v>144</v>
      </c>
      <c r="DL331" s="16"/>
      <c r="DN331" s="36" t="e">
        <f t="shared" si="357"/>
        <v>#VALUE!</v>
      </c>
      <c r="DP331" s="1" t="s">
        <v>2</v>
      </c>
      <c r="DQ331" s="1">
        <f t="shared" si="390"/>
        <v>0</v>
      </c>
      <c r="DR331" s="36" t="e">
        <f t="shared" si="391"/>
        <v>#DIV/0!</v>
      </c>
    </row>
    <row r="332" spans="1:124" ht="15.75" customHeight="1" x14ac:dyDescent="0.25">
      <c r="B332" s="16">
        <v>14</v>
      </c>
      <c r="C332" s="16" t="s">
        <v>146</v>
      </c>
      <c r="D332" s="16" t="s">
        <v>491</v>
      </c>
      <c r="E332" s="16">
        <v>-8.0813430000000004</v>
      </c>
      <c r="F332" s="16">
        <v>-34.938935000000001</v>
      </c>
      <c r="G332" s="16" t="s">
        <v>153</v>
      </c>
      <c r="H332" s="17" t="s">
        <v>136</v>
      </c>
      <c r="I332" s="16" t="s">
        <v>135</v>
      </c>
      <c r="J332" s="17" t="s">
        <v>137</v>
      </c>
      <c r="K332" s="18">
        <v>96</v>
      </c>
      <c r="L332" s="17" t="s">
        <v>138</v>
      </c>
      <c r="M332" s="17">
        <v>0</v>
      </c>
      <c r="N332" s="16">
        <f t="shared" si="352"/>
        <v>192</v>
      </c>
      <c r="O332" s="17">
        <v>1</v>
      </c>
      <c r="P332" s="17">
        <v>2.8</v>
      </c>
      <c r="Q332" s="17">
        <v>6</v>
      </c>
      <c r="R332" s="16"/>
      <c r="S332" s="16"/>
      <c r="T332" s="16">
        <v>0</v>
      </c>
      <c r="U332" s="17">
        <v>2.8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 t="s">
        <v>139</v>
      </c>
      <c r="AB332" s="17" t="s">
        <v>140</v>
      </c>
      <c r="AC332" s="17">
        <v>27.69</v>
      </c>
      <c r="AD332" s="17">
        <v>6.2</v>
      </c>
      <c r="AE332" s="17">
        <v>1</v>
      </c>
      <c r="AF332" s="17">
        <v>1</v>
      </c>
      <c r="AG332" s="17">
        <v>1.8</v>
      </c>
      <c r="AH332" s="17">
        <f t="shared" si="353"/>
        <v>0.8</v>
      </c>
      <c r="AI332" s="17" t="s">
        <v>136</v>
      </c>
      <c r="AJ332" s="17" t="s">
        <v>136</v>
      </c>
      <c r="AK332" s="17" t="s">
        <v>141</v>
      </c>
      <c r="AL332" s="17">
        <f t="shared" si="354"/>
        <v>2</v>
      </c>
      <c r="AM332" s="17">
        <v>0</v>
      </c>
      <c r="AN332" s="17"/>
      <c r="AO332" s="17">
        <v>0</v>
      </c>
      <c r="AP332" s="17">
        <v>0</v>
      </c>
      <c r="AQ332" s="17">
        <v>0</v>
      </c>
      <c r="AR332" s="17" t="s">
        <v>136</v>
      </c>
      <c r="AS332" s="19">
        <f t="shared" si="295"/>
        <v>0</v>
      </c>
      <c r="AT332" s="19"/>
      <c r="AU332" s="19">
        <f>VLOOKUP(G332,ABNT5101!$I$3:$J$9,2)</f>
        <v>15</v>
      </c>
      <c r="AV332" s="19">
        <f>VLOOKUP(G332,ABNT5101!$I$3:$M$9,5)</f>
        <v>0.18</v>
      </c>
      <c r="AW332" s="17" t="str">
        <f>_xlfn.XLOOKUP(G332,ABNT5101!I:I,ABNT5101!L:L)</f>
        <v>-</v>
      </c>
      <c r="AX332" s="17">
        <f>_xlfn.XLOOKUP(G332,ABNT5101!$I:$I,ABNT5101!M:M)</f>
        <v>0.18</v>
      </c>
      <c r="AY332" s="17" t="str">
        <f>_xlfn.XLOOKUP(G332,ABNT5101!$I:$I,ABNT5101!N:N)</f>
        <v>-</v>
      </c>
      <c r="AZ332" s="17">
        <f>_xlfn.XLOOKUP(G332,ABNT5101!$I:$I,ABNT5101!O:O)</f>
        <v>15</v>
      </c>
      <c r="BA332" s="20" t="str">
        <f t="shared" si="296"/>
        <v>NÃO ATENDE</v>
      </c>
      <c r="BB332" s="21">
        <f t="shared" ref="BB332:BC332" si="404">BE332/AU332-1</f>
        <v>-1</v>
      </c>
      <c r="BC332" s="21">
        <f t="shared" si="404"/>
        <v>-1</v>
      </c>
      <c r="BD332" s="21" t="str">
        <f t="shared" si="298"/>
        <v>-</v>
      </c>
      <c r="BE332" s="22"/>
      <c r="BF332" s="22"/>
      <c r="BG332" s="22"/>
      <c r="BH332" s="22"/>
      <c r="BI332" s="23"/>
      <c r="BJ332" s="22"/>
      <c r="BK332" s="20" t="str">
        <f t="shared" si="299"/>
        <v>NÃO ATENDE</v>
      </c>
      <c r="BL332" s="20" t="str">
        <f t="shared" si="300"/>
        <v>NÃO ATENDE</v>
      </c>
      <c r="BM332" s="20" t="str">
        <f t="shared" si="301"/>
        <v>NÃO ATENDE</v>
      </c>
      <c r="BN332" s="20" t="str">
        <f t="shared" si="302"/>
        <v>ATENDE</v>
      </c>
      <c r="BO332" s="24" t="str">
        <f t="shared" si="303"/>
        <v>C3</v>
      </c>
      <c r="BP332" s="24" t="str">
        <f t="shared" si="379"/>
        <v>P6</v>
      </c>
      <c r="BQ332" s="25">
        <f t="shared" si="304"/>
        <v>-1</v>
      </c>
      <c r="BR332" s="22"/>
      <c r="BS332" s="22"/>
      <c r="BT332" s="24">
        <f>IF(BP332="-","-",_xlfn.XLOOKUP(BP332,ABNT5101!$B$4:$B$9,ABNT5101!$C$4:$C$9))</f>
        <v>3</v>
      </c>
      <c r="BU332" s="24">
        <f>IF(BP332="-","-",_xlfn.XLOOKUP(BP332,ABNT5101!$B$4:$B$9,ABNT5101!$D$4:$D$9))</f>
        <v>0.6</v>
      </c>
      <c r="BV332" s="20" t="str">
        <f t="shared" si="305"/>
        <v>NÃO ATENDE</v>
      </c>
      <c r="BW332" s="20" t="str">
        <f t="shared" si="306"/>
        <v>NÃO ATENDE</v>
      </c>
      <c r="BX332" s="20" t="str">
        <f t="shared" si="307"/>
        <v>NÃO ATENDE</v>
      </c>
      <c r="BY332" s="24" t="str">
        <f t="shared" si="401"/>
        <v>P6</v>
      </c>
      <c r="BZ332" s="25">
        <f t="shared" si="308"/>
        <v>-1</v>
      </c>
      <c r="CA332" s="24"/>
      <c r="CB332" s="24"/>
      <c r="CC332" s="20">
        <f>IF(BY332="-","-",_xlfn.XLOOKUP(BY332,ABNT5101!$B$4:$B$9,ABNT5101!$C$4:$C$9))</f>
        <v>3</v>
      </c>
      <c r="CD332" s="24">
        <f>IF(BY332="-","-",_xlfn.XLOOKUP(BY332,ABNT5101!$B$4:$B$9,ABNT5101!$D$4:$D$9))</f>
        <v>0.6</v>
      </c>
      <c r="CE332" s="20" t="str">
        <f t="shared" si="309"/>
        <v>NÃO ATENDE</v>
      </c>
      <c r="CF332" s="20" t="str">
        <f t="shared" si="310"/>
        <v>NÃO ATENDE</v>
      </c>
      <c r="CG332" s="20" t="str">
        <f t="shared" si="311"/>
        <v>NÃO ATENDE</v>
      </c>
      <c r="CH332" s="26" t="e">
        <f>_xlfn.XLOOKUP(CI332,'Banco de dados'!$B:$B,'Banco de dados'!$D:$D)</f>
        <v>#N/A</v>
      </c>
      <c r="CI332" s="27"/>
      <c r="CJ332" s="26" t="e">
        <f>_xlfn.XLOOKUP(CI332,'Banco de dados'!$B:$B,'Banco de dados'!$E:$E)</f>
        <v>#N/A</v>
      </c>
      <c r="CK332" s="26"/>
      <c r="CL332" s="26" t="e">
        <f>IF(CK332="-","-",_xlfn.XLOOKUP(CK332,'Banco de dados'!$B:$B,'Banco de dados'!$E:$E))</f>
        <v>#N/A</v>
      </c>
      <c r="CM332" s="28">
        <f t="shared" si="312"/>
        <v>1</v>
      </c>
      <c r="CN332" s="26" t="e">
        <f>_xlfn.XLOOKUP(CI332,'Banco de dados'!$B:$B,'Banco de dados'!$H:$H)</f>
        <v>#N/A</v>
      </c>
      <c r="CO332" s="26" t="e">
        <f t="array" aca="1" ref="CO332" ca="1">_xludf.XLOOKUP(CK332,'Banco de dados'!$B:$B,'Banco de dados'!$H:$H)</f>
        <v>#NAME?</v>
      </c>
      <c r="CP332" s="26" t="e">
        <f t="array" aca="1" ref="CP332" ca="1">_xludf.XLOOKUP(CI332,'Banco de dados'!$B:$B,'Banco de dados'!$F:$F)</f>
        <v>#NAME?</v>
      </c>
      <c r="CQ332" s="26" t="e">
        <f t="array" aca="1" ref="CQ332" ca="1">_xludf.XLOOKUP(CK332,'Banco de dados'!$B:$B,'Banco de dados'!$F:$F)</f>
        <v>#NAME?</v>
      </c>
      <c r="CR332" s="27">
        <v>0</v>
      </c>
      <c r="CS332" s="27"/>
      <c r="CT332" s="26" t="str">
        <f>IF(AG332=0.5,"Suporte",IF(AND(AG332&gt;='Braços de IP'!$B$9,AG332&lt;='Braços de IP'!$D$9),'Braços de IP'!$E$9,IF(AND(AG332&gt;='Braços de IP'!$B$10,AG332&lt;='Braços de IP'!$D$10),'Braços de IP'!$E$10,IF(AND(AG332&gt;='Braços de IP'!$B$11,AG332&lt;='Braços de IP'!$D$11),'Braços de IP'!$E$11,IF(AND(AG332&gt;='Braços de IP'!$B$12,AG332&lt;='Braços de IP'!$D$12),'Braços de IP'!$E$12,IF(AND(AG332&gt;='Braços de IP'!$B$13,AG332&lt;='Braços de IP'!$D$13),'Braços de IP'!$E$13,IF(AND(AG332&gt;='Braços de IP'!$B$14,AG332&lt;='Braços de IP'!$D$14),'Braços de IP'!$E$14,"ERRO")))))))</f>
        <v>Médio I</v>
      </c>
      <c r="CU332" s="27"/>
      <c r="CV332" s="26" t="str">
        <f>IF($CU332="","",VLOOKUP($CU332,'Braços de IP'!$E$9:$I$15,2,0))</f>
        <v/>
      </c>
      <c r="CW332" s="29" t="str">
        <f>IF($CU332="","",VLOOKUP($CU332,'Braços de IP'!$E$9:$I$15,5,0))</f>
        <v/>
      </c>
      <c r="CX332" s="26"/>
      <c r="CY332" s="26"/>
      <c r="CZ332" s="26"/>
      <c r="DA332" s="26"/>
      <c r="DB332" s="26"/>
      <c r="DC332" s="26"/>
      <c r="DD332" s="30" t="e">
        <f t="shared" si="313"/>
        <v>#N/A</v>
      </c>
      <c r="DE332" s="31">
        <f t="shared" si="314"/>
        <v>96</v>
      </c>
      <c r="DF332" s="30" t="e">
        <f t="shared" si="315"/>
        <v>#N/A</v>
      </c>
      <c r="DG332" s="32" t="e">
        <f t="shared" si="316"/>
        <v>#N/A</v>
      </c>
      <c r="DH332" s="33" t="s">
        <v>143</v>
      </c>
      <c r="DI332" s="34"/>
      <c r="DJ332" s="35"/>
      <c r="DK332" s="16" t="s">
        <v>144</v>
      </c>
      <c r="DL332" s="16"/>
      <c r="DN332" s="36" t="e">
        <f t="shared" si="357"/>
        <v>#VALUE!</v>
      </c>
      <c r="DP332" s="1" t="s">
        <v>2</v>
      </c>
      <c r="DQ332" s="1">
        <f t="shared" si="390"/>
        <v>0</v>
      </c>
      <c r="DR332" s="36" t="e">
        <f t="shared" si="391"/>
        <v>#DIV/0!</v>
      </c>
    </row>
    <row r="333" spans="1:124" ht="15.75" customHeight="1" x14ac:dyDescent="0.25">
      <c r="B333" s="16">
        <v>14</v>
      </c>
      <c r="C333" s="16" t="s">
        <v>146</v>
      </c>
      <c r="D333" s="16" t="s">
        <v>491</v>
      </c>
      <c r="E333" s="16">
        <v>-8.0813430000000004</v>
      </c>
      <c r="F333" s="16">
        <v>-34.938935000000001</v>
      </c>
      <c r="G333" s="16" t="s">
        <v>153</v>
      </c>
      <c r="H333" s="17" t="s">
        <v>136</v>
      </c>
      <c r="I333" s="16" t="s">
        <v>135</v>
      </c>
      <c r="J333" s="17" t="s">
        <v>137</v>
      </c>
      <c r="K333" s="18">
        <v>96</v>
      </c>
      <c r="L333" s="17" t="s">
        <v>138</v>
      </c>
      <c r="M333" s="17">
        <v>0</v>
      </c>
      <c r="N333" s="16">
        <f t="shared" si="352"/>
        <v>192</v>
      </c>
      <c r="O333" s="17">
        <v>1</v>
      </c>
      <c r="P333" s="17">
        <v>2.8</v>
      </c>
      <c r="Q333" s="17">
        <v>6</v>
      </c>
      <c r="R333" s="16"/>
      <c r="S333" s="16"/>
      <c r="T333" s="16">
        <v>0</v>
      </c>
      <c r="U333" s="17">
        <v>2.8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 t="s">
        <v>139</v>
      </c>
      <c r="AB333" s="17" t="s">
        <v>140</v>
      </c>
      <c r="AC333" s="17">
        <v>27.69</v>
      </c>
      <c r="AD333" s="17">
        <v>6.2</v>
      </c>
      <c r="AE333" s="17">
        <v>1</v>
      </c>
      <c r="AF333" s="17">
        <v>1</v>
      </c>
      <c r="AG333" s="17">
        <v>1.8</v>
      </c>
      <c r="AH333" s="17">
        <f t="shared" si="353"/>
        <v>0.8</v>
      </c>
      <c r="AI333" s="17" t="s">
        <v>136</v>
      </c>
      <c r="AJ333" s="17" t="s">
        <v>136</v>
      </c>
      <c r="AK333" s="17" t="s">
        <v>141</v>
      </c>
      <c r="AL333" s="17">
        <f t="shared" si="354"/>
        <v>2</v>
      </c>
      <c r="AM333" s="17">
        <v>0</v>
      </c>
      <c r="AN333" s="17"/>
      <c r="AO333" s="17">
        <v>0</v>
      </c>
      <c r="AP333" s="17">
        <v>0</v>
      </c>
      <c r="AQ333" s="17">
        <v>0</v>
      </c>
      <c r="AR333" s="17" t="s">
        <v>136</v>
      </c>
      <c r="AS333" s="19">
        <f t="shared" si="295"/>
        <v>0</v>
      </c>
      <c r="AT333" s="19"/>
      <c r="AU333" s="19">
        <f>VLOOKUP(G333,ABNT5101!$I$3:$J$9,2)</f>
        <v>15</v>
      </c>
      <c r="AV333" s="19">
        <f>VLOOKUP(G333,ABNT5101!$I$3:$M$9,5)</f>
        <v>0.18</v>
      </c>
      <c r="AW333" s="17" t="str">
        <f>_xlfn.XLOOKUP(G333,ABNT5101!I:I,ABNT5101!L:L)</f>
        <v>-</v>
      </c>
      <c r="AX333" s="17">
        <f>_xlfn.XLOOKUP(G333,ABNT5101!$I:$I,ABNT5101!M:M)</f>
        <v>0.18</v>
      </c>
      <c r="AY333" s="17" t="str">
        <f>_xlfn.XLOOKUP(G333,ABNT5101!$I:$I,ABNT5101!N:N)</f>
        <v>-</v>
      </c>
      <c r="AZ333" s="17">
        <f>_xlfn.XLOOKUP(G333,ABNT5101!$I:$I,ABNT5101!O:O)</f>
        <v>15</v>
      </c>
      <c r="BA333" s="20" t="str">
        <f t="shared" si="296"/>
        <v>NÃO ATENDE</v>
      </c>
      <c r="BB333" s="21">
        <f t="shared" ref="BB333:BC333" si="405">BE333/AU333-1</f>
        <v>-1</v>
      </c>
      <c r="BC333" s="21">
        <f t="shared" si="405"/>
        <v>-1</v>
      </c>
      <c r="BD333" s="21" t="str">
        <f t="shared" si="298"/>
        <v>-</v>
      </c>
      <c r="BE333" s="22"/>
      <c r="BF333" s="22"/>
      <c r="BG333" s="22"/>
      <c r="BH333" s="22"/>
      <c r="BI333" s="23"/>
      <c r="BJ333" s="22"/>
      <c r="BK333" s="20" t="str">
        <f t="shared" si="299"/>
        <v>NÃO ATENDE</v>
      </c>
      <c r="BL333" s="20" t="str">
        <f t="shared" si="300"/>
        <v>NÃO ATENDE</v>
      </c>
      <c r="BM333" s="20" t="str">
        <f t="shared" si="301"/>
        <v>NÃO ATENDE</v>
      </c>
      <c r="BN333" s="20" t="str">
        <f t="shared" si="302"/>
        <v>ATENDE</v>
      </c>
      <c r="BO333" s="24" t="str">
        <f t="shared" si="303"/>
        <v>C3</v>
      </c>
      <c r="BP333" s="24" t="str">
        <f t="shared" si="379"/>
        <v>P6</v>
      </c>
      <c r="BQ333" s="25">
        <f t="shared" si="304"/>
        <v>-1</v>
      </c>
      <c r="BR333" s="22"/>
      <c r="BS333" s="22"/>
      <c r="BT333" s="24">
        <f>IF(BP333="-","-",_xlfn.XLOOKUP(BP333,ABNT5101!$B$4:$B$9,ABNT5101!$C$4:$C$9))</f>
        <v>3</v>
      </c>
      <c r="BU333" s="24">
        <f>IF(BP333="-","-",_xlfn.XLOOKUP(BP333,ABNT5101!$B$4:$B$9,ABNT5101!$D$4:$D$9))</f>
        <v>0.6</v>
      </c>
      <c r="BV333" s="20" t="str">
        <f t="shared" si="305"/>
        <v>NÃO ATENDE</v>
      </c>
      <c r="BW333" s="20" t="str">
        <f t="shared" si="306"/>
        <v>NÃO ATENDE</v>
      </c>
      <c r="BX333" s="20" t="str">
        <f t="shared" si="307"/>
        <v>NÃO ATENDE</v>
      </c>
      <c r="BY333" s="24" t="str">
        <f t="shared" si="401"/>
        <v>P6</v>
      </c>
      <c r="BZ333" s="25">
        <f t="shared" si="308"/>
        <v>-1</v>
      </c>
      <c r="CA333" s="24"/>
      <c r="CB333" s="24"/>
      <c r="CC333" s="20">
        <f>IF(BY333="-","-",_xlfn.XLOOKUP(BY333,ABNT5101!$B$4:$B$9,ABNT5101!$C$4:$C$9))</f>
        <v>3</v>
      </c>
      <c r="CD333" s="24">
        <f>IF(BY333="-","-",_xlfn.XLOOKUP(BY333,ABNT5101!$B$4:$B$9,ABNT5101!$D$4:$D$9))</f>
        <v>0.6</v>
      </c>
      <c r="CE333" s="20" t="str">
        <f t="shared" si="309"/>
        <v>NÃO ATENDE</v>
      </c>
      <c r="CF333" s="20" t="str">
        <f t="shared" si="310"/>
        <v>NÃO ATENDE</v>
      </c>
      <c r="CG333" s="20" t="str">
        <f t="shared" si="311"/>
        <v>NÃO ATENDE</v>
      </c>
      <c r="CH333" s="26" t="e">
        <f>_xlfn.XLOOKUP(CI333,'Banco de dados'!$B:$B,'Banco de dados'!$D:$D)</f>
        <v>#N/A</v>
      </c>
      <c r="CI333" s="27"/>
      <c r="CJ333" s="26" t="e">
        <f>_xlfn.XLOOKUP(CI333,'Banco de dados'!$B:$B,'Banco de dados'!$E:$E)</f>
        <v>#N/A</v>
      </c>
      <c r="CK333" s="26"/>
      <c r="CL333" s="26" t="e">
        <f>IF(CK333="-","-",_xlfn.XLOOKUP(CK333,'Banco de dados'!$B:$B,'Banco de dados'!$E:$E))</f>
        <v>#N/A</v>
      </c>
      <c r="CM333" s="28">
        <f t="shared" si="312"/>
        <v>1</v>
      </c>
      <c r="CN333" s="26" t="e">
        <f>_xlfn.XLOOKUP(CI333,'Banco de dados'!$B:$B,'Banco de dados'!$H:$H)</f>
        <v>#N/A</v>
      </c>
      <c r="CO333" s="26" t="e">
        <f t="array" aca="1" ref="CO333" ca="1">_xludf.XLOOKUP(CK333,'Banco de dados'!$B:$B,'Banco de dados'!$H:$H)</f>
        <v>#NAME?</v>
      </c>
      <c r="CP333" s="26" t="e">
        <f t="array" aca="1" ref="CP333" ca="1">_xludf.XLOOKUP(CI333,'Banco de dados'!$B:$B,'Banco de dados'!$F:$F)</f>
        <v>#NAME?</v>
      </c>
      <c r="CQ333" s="26" t="e">
        <f t="array" aca="1" ref="CQ333" ca="1">_xludf.XLOOKUP(CK333,'Banco de dados'!$B:$B,'Banco de dados'!$F:$F)</f>
        <v>#NAME?</v>
      </c>
      <c r="CR333" s="27">
        <v>0</v>
      </c>
      <c r="CS333" s="27"/>
      <c r="CT333" s="26" t="str">
        <f>IF(AG333=0.5,"Suporte",IF(AND(AG333&gt;='Braços de IP'!$B$9,AG333&lt;='Braços de IP'!$D$9),'Braços de IP'!$E$9,IF(AND(AG333&gt;='Braços de IP'!$B$10,AG333&lt;='Braços de IP'!$D$10),'Braços de IP'!$E$10,IF(AND(AG333&gt;='Braços de IP'!$B$11,AG333&lt;='Braços de IP'!$D$11),'Braços de IP'!$E$11,IF(AND(AG333&gt;='Braços de IP'!$B$12,AG333&lt;='Braços de IP'!$D$12),'Braços de IP'!$E$12,IF(AND(AG333&gt;='Braços de IP'!$B$13,AG333&lt;='Braços de IP'!$D$13),'Braços de IP'!$E$13,IF(AND(AG333&gt;='Braços de IP'!$B$14,AG333&lt;='Braços de IP'!$D$14),'Braços de IP'!$E$14,"ERRO")))))))</f>
        <v>Médio I</v>
      </c>
      <c r="CU333" s="27"/>
      <c r="CV333" s="26" t="str">
        <f>IF($CU333="","",VLOOKUP($CU333,'Braços de IP'!$E$9:$I$15,2,0))</f>
        <v/>
      </c>
      <c r="CW333" s="29" t="str">
        <f>IF($CU333="","",VLOOKUP($CU333,'Braços de IP'!$E$9:$I$15,5,0))</f>
        <v/>
      </c>
      <c r="CX333" s="26"/>
      <c r="CY333" s="26"/>
      <c r="CZ333" s="26"/>
      <c r="DA333" s="26"/>
      <c r="DB333" s="26"/>
      <c r="DC333" s="26"/>
      <c r="DD333" s="30" t="e">
        <f t="shared" si="313"/>
        <v>#N/A</v>
      </c>
      <c r="DE333" s="31">
        <f t="shared" si="314"/>
        <v>96</v>
      </c>
      <c r="DF333" s="30" t="e">
        <f t="shared" si="315"/>
        <v>#N/A</v>
      </c>
      <c r="DG333" s="32" t="e">
        <f t="shared" si="316"/>
        <v>#N/A</v>
      </c>
      <c r="DH333" s="33" t="s">
        <v>143</v>
      </c>
      <c r="DI333" s="34"/>
      <c r="DJ333" s="35"/>
      <c r="DK333" s="16" t="s">
        <v>144</v>
      </c>
      <c r="DL333" s="16"/>
      <c r="DN333" s="36" t="e">
        <f t="shared" si="357"/>
        <v>#VALUE!</v>
      </c>
      <c r="DP333" s="1" t="s">
        <v>2</v>
      </c>
      <c r="DQ333" s="1">
        <f t="shared" si="390"/>
        <v>0</v>
      </c>
      <c r="DR333" s="36" t="e">
        <f t="shared" si="391"/>
        <v>#DIV/0!</v>
      </c>
    </row>
    <row r="334" spans="1:124" ht="15.75" customHeight="1" x14ac:dyDescent="0.25">
      <c r="B334" s="16">
        <v>14</v>
      </c>
      <c r="C334" s="16" t="s">
        <v>146</v>
      </c>
      <c r="D334" s="16" t="s">
        <v>491</v>
      </c>
      <c r="E334" s="16">
        <v>-8.0813430000000004</v>
      </c>
      <c r="F334" s="16">
        <v>-34.938935000000001</v>
      </c>
      <c r="G334" s="16" t="s">
        <v>153</v>
      </c>
      <c r="H334" s="17" t="s">
        <v>136</v>
      </c>
      <c r="I334" s="16" t="s">
        <v>135</v>
      </c>
      <c r="J334" s="17" t="s">
        <v>137</v>
      </c>
      <c r="K334" s="18">
        <v>96</v>
      </c>
      <c r="L334" s="17" t="s">
        <v>138</v>
      </c>
      <c r="M334" s="17">
        <v>0</v>
      </c>
      <c r="N334" s="16">
        <f t="shared" si="352"/>
        <v>192</v>
      </c>
      <c r="O334" s="17">
        <v>1</v>
      </c>
      <c r="P334" s="17">
        <v>2.8</v>
      </c>
      <c r="Q334" s="17">
        <v>6</v>
      </c>
      <c r="R334" s="16"/>
      <c r="S334" s="16"/>
      <c r="T334" s="16">
        <v>0</v>
      </c>
      <c r="U334" s="17">
        <v>2.8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 t="s">
        <v>139</v>
      </c>
      <c r="AB334" s="17" t="s">
        <v>140</v>
      </c>
      <c r="AC334" s="17">
        <v>27.69</v>
      </c>
      <c r="AD334" s="17">
        <v>6.2</v>
      </c>
      <c r="AE334" s="17">
        <v>1</v>
      </c>
      <c r="AF334" s="17">
        <v>1</v>
      </c>
      <c r="AG334" s="17">
        <v>1.8</v>
      </c>
      <c r="AH334" s="17">
        <f t="shared" si="353"/>
        <v>0.8</v>
      </c>
      <c r="AI334" s="17" t="s">
        <v>136</v>
      </c>
      <c r="AJ334" s="17" t="s">
        <v>136</v>
      </c>
      <c r="AK334" s="17" t="s">
        <v>141</v>
      </c>
      <c r="AL334" s="17">
        <f t="shared" si="354"/>
        <v>2</v>
      </c>
      <c r="AM334" s="17">
        <v>0</v>
      </c>
      <c r="AN334" s="17"/>
      <c r="AO334" s="17">
        <v>0</v>
      </c>
      <c r="AP334" s="17">
        <v>0</v>
      </c>
      <c r="AQ334" s="17">
        <v>0</v>
      </c>
      <c r="AR334" s="17" t="s">
        <v>136</v>
      </c>
      <c r="AS334" s="19">
        <f t="shared" si="295"/>
        <v>0</v>
      </c>
      <c r="AT334" s="19"/>
      <c r="AU334" s="19">
        <f>VLOOKUP(G334,ABNT5101!$I$3:$J$9,2)</f>
        <v>15</v>
      </c>
      <c r="AV334" s="19">
        <f>VLOOKUP(G334,ABNT5101!$I$3:$M$9,5)</f>
        <v>0.18</v>
      </c>
      <c r="AW334" s="17" t="str">
        <f>_xlfn.XLOOKUP(G334,ABNT5101!I:I,ABNT5101!L:L)</f>
        <v>-</v>
      </c>
      <c r="AX334" s="17">
        <f>_xlfn.XLOOKUP(G334,ABNT5101!$I:$I,ABNT5101!M:M)</f>
        <v>0.18</v>
      </c>
      <c r="AY334" s="17" t="str">
        <f>_xlfn.XLOOKUP(G334,ABNT5101!$I:$I,ABNT5101!N:N)</f>
        <v>-</v>
      </c>
      <c r="AZ334" s="17">
        <f>_xlfn.XLOOKUP(G334,ABNT5101!$I:$I,ABNT5101!O:O)</f>
        <v>15</v>
      </c>
      <c r="BA334" s="20" t="str">
        <f t="shared" si="296"/>
        <v>NÃO ATENDE</v>
      </c>
      <c r="BB334" s="21">
        <f t="shared" ref="BB334:BC334" si="406">BE334/AU334-1</f>
        <v>-1</v>
      </c>
      <c r="BC334" s="21">
        <f t="shared" si="406"/>
        <v>-1</v>
      </c>
      <c r="BD334" s="21" t="str">
        <f t="shared" si="298"/>
        <v>-</v>
      </c>
      <c r="BE334" s="22"/>
      <c r="BF334" s="22"/>
      <c r="BG334" s="22"/>
      <c r="BH334" s="22"/>
      <c r="BI334" s="23"/>
      <c r="BJ334" s="22"/>
      <c r="BK334" s="20" t="str">
        <f t="shared" si="299"/>
        <v>NÃO ATENDE</v>
      </c>
      <c r="BL334" s="20" t="str">
        <f t="shared" si="300"/>
        <v>NÃO ATENDE</v>
      </c>
      <c r="BM334" s="20" t="str">
        <f t="shared" si="301"/>
        <v>NÃO ATENDE</v>
      </c>
      <c r="BN334" s="20" t="str">
        <f t="shared" si="302"/>
        <v>ATENDE</v>
      </c>
      <c r="BO334" s="24" t="str">
        <f t="shared" si="303"/>
        <v>C3</v>
      </c>
      <c r="BP334" s="24" t="str">
        <f t="shared" si="379"/>
        <v>P6</v>
      </c>
      <c r="BQ334" s="25">
        <f t="shared" si="304"/>
        <v>-1</v>
      </c>
      <c r="BR334" s="22"/>
      <c r="BS334" s="22"/>
      <c r="BT334" s="24">
        <f>IF(BP334="-","-",_xlfn.XLOOKUP(BP334,ABNT5101!$B$4:$B$9,ABNT5101!$C$4:$C$9))</f>
        <v>3</v>
      </c>
      <c r="BU334" s="24">
        <f>IF(BP334="-","-",_xlfn.XLOOKUP(BP334,ABNT5101!$B$4:$B$9,ABNT5101!$D$4:$D$9))</f>
        <v>0.6</v>
      </c>
      <c r="BV334" s="20" t="str">
        <f t="shared" si="305"/>
        <v>NÃO ATENDE</v>
      </c>
      <c r="BW334" s="20" t="str">
        <f t="shared" si="306"/>
        <v>NÃO ATENDE</v>
      </c>
      <c r="BX334" s="20" t="str">
        <f t="shared" si="307"/>
        <v>NÃO ATENDE</v>
      </c>
      <c r="BY334" s="24" t="str">
        <f t="shared" si="401"/>
        <v>P6</v>
      </c>
      <c r="BZ334" s="25">
        <f t="shared" si="308"/>
        <v>-1</v>
      </c>
      <c r="CA334" s="24"/>
      <c r="CB334" s="24"/>
      <c r="CC334" s="20">
        <f>IF(BY334="-","-",_xlfn.XLOOKUP(BY334,ABNT5101!$B$4:$B$9,ABNT5101!$C$4:$C$9))</f>
        <v>3</v>
      </c>
      <c r="CD334" s="24">
        <f>IF(BY334="-","-",_xlfn.XLOOKUP(BY334,ABNT5101!$B$4:$B$9,ABNT5101!$D$4:$D$9))</f>
        <v>0.6</v>
      </c>
      <c r="CE334" s="20" t="str">
        <f t="shared" si="309"/>
        <v>NÃO ATENDE</v>
      </c>
      <c r="CF334" s="20" t="str">
        <f t="shared" si="310"/>
        <v>NÃO ATENDE</v>
      </c>
      <c r="CG334" s="20" t="str">
        <f t="shared" si="311"/>
        <v>NÃO ATENDE</v>
      </c>
      <c r="CH334" s="26" t="e">
        <f>_xlfn.XLOOKUP(CI334,'Banco de dados'!$B:$B,'Banco de dados'!$D:$D)</f>
        <v>#N/A</v>
      </c>
      <c r="CI334" s="27"/>
      <c r="CJ334" s="26" t="e">
        <f>_xlfn.XLOOKUP(CI334,'Banco de dados'!$B:$B,'Banco de dados'!$E:$E)</f>
        <v>#N/A</v>
      </c>
      <c r="CK334" s="26"/>
      <c r="CL334" s="26" t="e">
        <f>IF(CK334="-","-",_xlfn.XLOOKUP(CK334,'Banco de dados'!$B:$B,'Banco de dados'!$E:$E))</f>
        <v>#N/A</v>
      </c>
      <c r="CM334" s="28">
        <f t="shared" si="312"/>
        <v>1</v>
      </c>
      <c r="CN334" s="26" t="e">
        <f>_xlfn.XLOOKUP(CI334,'Banco de dados'!$B:$B,'Banco de dados'!$H:$H)</f>
        <v>#N/A</v>
      </c>
      <c r="CO334" s="26" t="e">
        <f t="array" aca="1" ref="CO334" ca="1">_xludf.XLOOKUP(CK334,'Banco de dados'!$B:$B,'Banco de dados'!$H:$H)</f>
        <v>#NAME?</v>
      </c>
      <c r="CP334" s="26" t="e">
        <f t="array" aca="1" ref="CP334" ca="1">_xludf.XLOOKUP(CI334,'Banco de dados'!$B:$B,'Banco de dados'!$F:$F)</f>
        <v>#NAME?</v>
      </c>
      <c r="CQ334" s="26" t="e">
        <f t="array" aca="1" ref="CQ334" ca="1">_xludf.XLOOKUP(CK334,'Banco de dados'!$B:$B,'Banco de dados'!$F:$F)</f>
        <v>#NAME?</v>
      </c>
      <c r="CR334" s="27">
        <v>0</v>
      </c>
      <c r="CS334" s="27"/>
      <c r="CT334" s="26" t="str">
        <f>IF(AG334=0.5,"Suporte",IF(AND(AG334&gt;='Braços de IP'!$B$9,AG334&lt;='Braços de IP'!$D$9),'Braços de IP'!$E$9,IF(AND(AG334&gt;='Braços de IP'!$B$10,AG334&lt;='Braços de IP'!$D$10),'Braços de IP'!$E$10,IF(AND(AG334&gt;='Braços de IP'!$B$11,AG334&lt;='Braços de IP'!$D$11),'Braços de IP'!$E$11,IF(AND(AG334&gt;='Braços de IP'!$B$12,AG334&lt;='Braços de IP'!$D$12),'Braços de IP'!$E$12,IF(AND(AG334&gt;='Braços de IP'!$B$13,AG334&lt;='Braços de IP'!$D$13),'Braços de IP'!$E$13,IF(AND(AG334&gt;='Braços de IP'!$B$14,AG334&lt;='Braços de IP'!$D$14),'Braços de IP'!$E$14,"ERRO")))))))</f>
        <v>Médio I</v>
      </c>
      <c r="CU334" s="27"/>
      <c r="CV334" s="26" t="str">
        <f>IF($CU334="","",VLOOKUP($CU334,'Braços de IP'!$E$9:$I$15,2,0))</f>
        <v/>
      </c>
      <c r="CW334" s="29" t="str">
        <f>IF($CU334="","",VLOOKUP($CU334,'Braços de IP'!$E$9:$I$15,5,0))</f>
        <v/>
      </c>
      <c r="CX334" s="26"/>
      <c r="CY334" s="26"/>
      <c r="CZ334" s="26"/>
      <c r="DA334" s="26"/>
      <c r="DB334" s="26"/>
      <c r="DC334" s="26"/>
      <c r="DD334" s="30" t="e">
        <f t="shared" si="313"/>
        <v>#N/A</v>
      </c>
      <c r="DE334" s="31">
        <f t="shared" si="314"/>
        <v>96</v>
      </c>
      <c r="DF334" s="30" t="e">
        <f t="shared" si="315"/>
        <v>#N/A</v>
      </c>
      <c r="DG334" s="32" t="e">
        <f t="shared" si="316"/>
        <v>#N/A</v>
      </c>
      <c r="DH334" s="33" t="s">
        <v>143</v>
      </c>
      <c r="DI334" s="34"/>
      <c r="DJ334" s="35"/>
      <c r="DK334" s="16" t="s">
        <v>144</v>
      </c>
      <c r="DL334" s="16"/>
      <c r="DN334" s="36" t="e">
        <f t="shared" si="357"/>
        <v>#VALUE!</v>
      </c>
      <c r="DP334" s="1" t="s">
        <v>2</v>
      </c>
      <c r="DQ334" s="1">
        <f t="shared" si="390"/>
        <v>0</v>
      </c>
      <c r="DR334" s="36" t="e">
        <f t="shared" si="391"/>
        <v>#DIV/0!</v>
      </c>
    </row>
    <row r="335" spans="1:124" ht="15.75" hidden="1" customHeight="1" x14ac:dyDescent="0.25">
      <c r="A335" s="38" t="s">
        <v>158</v>
      </c>
      <c r="B335" s="27">
        <v>15</v>
      </c>
      <c r="C335" s="27" t="s">
        <v>146</v>
      </c>
      <c r="D335" s="27" t="s">
        <v>492</v>
      </c>
      <c r="E335" s="27">
        <v>-8.0741259999999997</v>
      </c>
      <c r="F335" s="27">
        <v>-34.929408000000002</v>
      </c>
      <c r="G335" s="27" t="s">
        <v>160</v>
      </c>
      <c r="H335" s="22" t="s">
        <v>136</v>
      </c>
      <c r="I335" s="27" t="s">
        <v>149</v>
      </c>
      <c r="J335" s="22" t="s">
        <v>137</v>
      </c>
      <c r="K335" s="23">
        <v>211</v>
      </c>
      <c r="L335" s="22" t="s">
        <v>138</v>
      </c>
      <c r="M335" s="22">
        <v>0</v>
      </c>
      <c r="N335" s="27">
        <f t="shared" si="352"/>
        <v>422</v>
      </c>
      <c r="O335" s="22">
        <v>1</v>
      </c>
      <c r="P335" s="22">
        <v>1</v>
      </c>
      <c r="Q335" s="22">
        <v>6.5</v>
      </c>
      <c r="R335" s="27"/>
      <c r="S335" s="27"/>
      <c r="T335" s="27">
        <v>0</v>
      </c>
      <c r="U335" s="22">
        <v>1</v>
      </c>
      <c r="V335" s="22">
        <v>0</v>
      </c>
      <c r="W335" s="22">
        <v>0</v>
      </c>
      <c r="X335" s="22">
        <v>0</v>
      </c>
      <c r="Y335" s="22">
        <v>0</v>
      </c>
      <c r="Z335" s="22">
        <v>0</v>
      </c>
      <c r="AA335" s="22" t="s">
        <v>139</v>
      </c>
      <c r="AB335" s="22" t="s">
        <v>140</v>
      </c>
      <c r="AC335" s="22">
        <v>29</v>
      </c>
      <c r="AD335" s="22">
        <v>10</v>
      </c>
      <c r="AE335" s="22">
        <v>1</v>
      </c>
      <c r="AF335" s="22">
        <v>2</v>
      </c>
      <c r="AG335" s="22">
        <v>2.9</v>
      </c>
      <c r="AH335" s="22">
        <f t="shared" si="353"/>
        <v>0.89999999999999991</v>
      </c>
      <c r="AI335" s="22" t="s">
        <v>136</v>
      </c>
      <c r="AJ335" s="22" t="s">
        <v>136</v>
      </c>
      <c r="AK335" s="22" t="s">
        <v>141</v>
      </c>
      <c r="AL335" s="22">
        <f t="shared" si="354"/>
        <v>2</v>
      </c>
      <c r="AM335" s="22">
        <v>0</v>
      </c>
      <c r="AN335" s="22"/>
      <c r="AO335" s="22">
        <v>0</v>
      </c>
      <c r="AP335" s="22">
        <v>0</v>
      </c>
      <c r="AQ335" s="22">
        <v>0</v>
      </c>
      <c r="AR335" s="22" t="s">
        <v>136</v>
      </c>
      <c r="AS335" s="22">
        <f t="shared" si="295"/>
        <v>0</v>
      </c>
      <c r="AT335" s="22"/>
      <c r="AU335" s="22">
        <f>VLOOKUP(G335,ABNT5101!$I$3:$J$9,2)</f>
        <v>10</v>
      </c>
      <c r="AV335" s="22">
        <f>VLOOKUP(G335,ABNT5101!$I$3:$M$9,5)</f>
        <v>0.18</v>
      </c>
      <c r="AW335" s="17" t="str">
        <f>_xlfn.XLOOKUP(G335,ABNT5101!I:I,ABNT5101!L:L)</f>
        <v>-</v>
      </c>
      <c r="AX335" s="17">
        <f>_xlfn.XLOOKUP(G335,ABNT5101!$I:$I,ABNT5101!M:M)</f>
        <v>0.18</v>
      </c>
      <c r="AY335" s="17" t="str">
        <f>_xlfn.XLOOKUP(G335,ABNT5101!$I:$I,ABNT5101!N:N)</f>
        <v>-</v>
      </c>
      <c r="AZ335" s="17">
        <f>_xlfn.XLOOKUP(G335,ABNT5101!$I:$I,ABNT5101!O:O)</f>
        <v>16</v>
      </c>
      <c r="BA335" s="27" t="str">
        <f t="shared" si="296"/>
        <v>ATENDE</v>
      </c>
      <c r="BB335" s="39">
        <f t="shared" ref="BB335:BC335" si="407">BE335/AU335-1</f>
        <v>0.48</v>
      </c>
      <c r="BC335" s="39">
        <f t="shared" si="407"/>
        <v>2.666666666666667</v>
      </c>
      <c r="BD335" s="39" t="str">
        <f t="shared" si="298"/>
        <v>-</v>
      </c>
      <c r="BE335" s="22">
        <v>14.8</v>
      </c>
      <c r="BF335" s="22">
        <v>0.66</v>
      </c>
      <c r="BG335" s="22"/>
      <c r="BH335" s="22"/>
      <c r="BI335" s="23"/>
      <c r="BJ335" s="22"/>
      <c r="BK335" s="27" t="str">
        <f t="shared" si="299"/>
        <v>ATENDE</v>
      </c>
      <c r="BL335" s="27" t="str">
        <f t="shared" si="300"/>
        <v>ATENDE</v>
      </c>
      <c r="BM335" s="27" t="str">
        <f t="shared" si="301"/>
        <v>ATENDE</v>
      </c>
      <c r="BN335" s="27" t="str">
        <f t="shared" si="302"/>
        <v>ATENDE</v>
      </c>
      <c r="BO335" s="22" t="str">
        <f t="shared" si="303"/>
        <v>C4</v>
      </c>
      <c r="BP335" s="22" t="str">
        <f t="shared" si="379"/>
        <v>P5</v>
      </c>
      <c r="BQ335" s="40">
        <f t="shared" si="304"/>
        <v>1.6040000000000001</v>
      </c>
      <c r="BR335" s="22">
        <v>13.02</v>
      </c>
      <c r="BS335" s="22">
        <v>9.19</v>
      </c>
      <c r="BT335" s="24">
        <f>IF(BP335="-","-",_xlfn.XLOOKUP(BP335,ABNT5101!$B$4:$B$9,ABNT5101!$C$4:$C$9))</f>
        <v>5</v>
      </c>
      <c r="BU335" s="24">
        <f>IF(BP335="-","-",_xlfn.XLOOKUP(BP335,ABNT5101!$B$4:$B$9,ABNT5101!$D$4:$D$9))</f>
        <v>1</v>
      </c>
      <c r="BV335" s="27" t="str">
        <f t="shared" si="305"/>
        <v>ATENDE</v>
      </c>
      <c r="BW335" s="27" t="str">
        <f t="shared" si="306"/>
        <v>ATENDE</v>
      </c>
      <c r="BX335" s="27" t="str">
        <f t="shared" si="307"/>
        <v>ATENDE</v>
      </c>
      <c r="BY335" s="22" t="str">
        <f t="shared" si="401"/>
        <v>P5</v>
      </c>
      <c r="BZ335" s="40">
        <f t="shared" si="308"/>
        <v>1.6659999999999999</v>
      </c>
      <c r="CA335" s="22">
        <v>13.33</v>
      </c>
      <c r="CB335" s="22">
        <v>8.9600000000000009</v>
      </c>
      <c r="CC335" s="20">
        <f>IF(BY335="-","-",_xlfn.XLOOKUP(BY335,ABNT5101!$B$4:$B$9,ABNT5101!$C$4:$C$9))</f>
        <v>5</v>
      </c>
      <c r="CD335" s="24">
        <f>IF(BY335="-","-",_xlfn.XLOOKUP(BY335,ABNT5101!$B$4:$B$9,ABNT5101!$D$4:$D$9))</f>
        <v>1</v>
      </c>
      <c r="CE335" s="27" t="str">
        <f t="shared" si="309"/>
        <v>ATENDE</v>
      </c>
      <c r="CF335" s="27" t="str">
        <f t="shared" si="310"/>
        <v>ATENDE</v>
      </c>
      <c r="CG335" s="27" t="str">
        <f t="shared" si="311"/>
        <v>ATENDE</v>
      </c>
      <c r="CH335" s="26" t="str">
        <f>_xlfn.XLOOKUP(CI335,'Banco de dados'!$B:$B,'Banco de dados'!$D:$D)</f>
        <v>LEDSTAR</v>
      </c>
      <c r="CI335" s="27" t="s">
        <v>242</v>
      </c>
      <c r="CJ335" s="26" t="str">
        <f>_xlfn.XLOOKUP(CI335,'Banco de dados'!$B:$B,'Banco de dados'!$E:$E)</f>
        <v>LUM LED SL VT 9.1 65W</v>
      </c>
      <c r="CK335" s="27"/>
      <c r="CL335" s="26" t="e">
        <f>IF(CK335="-","-",_xlfn.XLOOKUP(CK335,'Banco de dados'!$B:$B,'Banco de dados'!$E:$E))</f>
        <v>#N/A</v>
      </c>
      <c r="CM335" s="23">
        <f t="shared" si="312"/>
        <v>1</v>
      </c>
      <c r="CN335" s="26">
        <f>_xlfn.XLOOKUP(CI335,'Banco de dados'!$B:$B,'Banco de dados'!$H:$H)</f>
        <v>65</v>
      </c>
      <c r="CO335" s="27" t="e">
        <f t="array" aca="1" ref="CO335" ca="1">_xludf.XLOOKUP(CK335,'Banco de dados'!$B:$B,'Banco de dados'!$H:$H)</f>
        <v>#NAME?</v>
      </c>
      <c r="CP335" s="48" t="e">
        <f t="array" aca="1" ref="CP335" ca="1">_xludf.XLOOKUP(CI335,'Banco de dados'!$B:$B,'Banco de dados'!$F:$F)</f>
        <v>#NAME?</v>
      </c>
      <c r="CQ335" s="27" t="e">
        <f t="array" aca="1" ref="CQ335" ca="1">_xludf.XLOOKUP(CK335,'Banco de dados'!$B:$B,'Banco de dados'!$F:$F)</f>
        <v>#NAME?</v>
      </c>
      <c r="CR335" s="27">
        <v>0</v>
      </c>
      <c r="CS335" s="27">
        <v>0</v>
      </c>
      <c r="CT335" s="27" t="str">
        <f>IF(AG335=0.5,"Suporte",IF(AND(AG335&gt;='Braços de IP'!$B$9,AG335&lt;='Braços de IP'!$D$9),'Braços de IP'!$E$9,IF(AND(AG335&gt;='Braços de IP'!$B$10,AG335&lt;='Braços de IP'!$D$10),'Braços de IP'!$E$10,IF(AND(AG335&gt;='Braços de IP'!$B$11,AG335&lt;='Braços de IP'!$D$11),'Braços de IP'!$E$11,IF(AND(AG335&gt;='Braços de IP'!$B$12,AG335&lt;='Braços de IP'!$D$12),'Braços de IP'!$E$12,IF(AND(AG335&gt;='Braços de IP'!$B$13,AG335&lt;='Braços de IP'!$D$13),'Braços de IP'!$E$13,IF(AND(AG335&gt;='Braços de IP'!$B$14,AG335&lt;='Braços de IP'!$D$14),'Braços de IP'!$E$14,"ERRO")))))))</f>
        <v>Longo I</v>
      </c>
      <c r="CU335" s="27"/>
      <c r="CV335" s="27" t="str">
        <f>IF($CU335="","",VLOOKUP($CU335,'Braços de IP'!$E$9:$I$15,2,0))</f>
        <v/>
      </c>
      <c r="CW335" s="41" t="str">
        <f>IF($CU335="","",VLOOKUP($CU335,'Braços de IP'!$E$9:$I$15,5,0))</f>
        <v/>
      </c>
      <c r="CX335" s="27"/>
      <c r="CY335" s="27"/>
      <c r="CZ335" s="27"/>
      <c r="DA335" s="27"/>
      <c r="DB335" s="27"/>
      <c r="DC335" s="27"/>
      <c r="DD335" s="42">
        <f t="shared" si="313"/>
        <v>65</v>
      </c>
      <c r="DE335" s="43">
        <f t="shared" si="314"/>
        <v>211</v>
      </c>
      <c r="DF335" s="42">
        <f t="shared" si="315"/>
        <v>276</v>
      </c>
      <c r="DG335" s="44">
        <f t="shared" si="316"/>
        <v>0.69194312796208535</v>
      </c>
      <c r="DH335" s="45" t="s">
        <v>143</v>
      </c>
      <c r="DI335" s="45"/>
      <c r="DJ335" s="45"/>
      <c r="DK335" s="27" t="s">
        <v>144</v>
      </c>
      <c r="DL335" s="27"/>
      <c r="DM335" s="38"/>
      <c r="DN335" s="46" t="e">
        <f t="shared" si="357"/>
        <v>#VALUE!</v>
      </c>
      <c r="DO335" s="38"/>
      <c r="DP335" s="38" t="s">
        <v>2</v>
      </c>
      <c r="DQ335" s="38">
        <f t="shared" si="390"/>
        <v>0</v>
      </c>
      <c r="DR335" s="46" t="e">
        <f t="shared" si="391"/>
        <v>#DIV/0!</v>
      </c>
      <c r="DS335" s="38"/>
      <c r="DT335" s="38"/>
    </row>
    <row r="336" spans="1:124" ht="15.75" hidden="1" customHeight="1" x14ac:dyDescent="0.25">
      <c r="A336" s="38" t="s">
        <v>158</v>
      </c>
      <c r="B336" s="27">
        <v>15</v>
      </c>
      <c r="C336" s="27" t="s">
        <v>146</v>
      </c>
      <c r="D336" s="27" t="s">
        <v>492</v>
      </c>
      <c r="E336" s="27">
        <v>-8.0741259999999997</v>
      </c>
      <c r="F336" s="27">
        <v>-34.929408000000002</v>
      </c>
      <c r="G336" s="27" t="s">
        <v>160</v>
      </c>
      <c r="H336" s="22" t="s">
        <v>136</v>
      </c>
      <c r="I336" s="27" t="s">
        <v>149</v>
      </c>
      <c r="J336" s="22" t="s">
        <v>137</v>
      </c>
      <c r="K336" s="23">
        <v>211</v>
      </c>
      <c r="L336" s="22" t="s">
        <v>138</v>
      </c>
      <c r="M336" s="22">
        <v>0</v>
      </c>
      <c r="N336" s="27">
        <f t="shared" si="352"/>
        <v>422</v>
      </c>
      <c r="O336" s="22">
        <v>1</v>
      </c>
      <c r="P336" s="22">
        <v>1</v>
      </c>
      <c r="Q336" s="22">
        <v>6.5</v>
      </c>
      <c r="R336" s="27"/>
      <c r="S336" s="27"/>
      <c r="T336" s="27">
        <v>0</v>
      </c>
      <c r="U336" s="22">
        <v>1</v>
      </c>
      <c r="V336" s="22">
        <v>0</v>
      </c>
      <c r="W336" s="22">
        <v>0</v>
      </c>
      <c r="X336" s="22">
        <v>0</v>
      </c>
      <c r="Y336" s="22">
        <v>0</v>
      </c>
      <c r="Z336" s="22">
        <v>0</v>
      </c>
      <c r="AA336" s="22" t="s">
        <v>139</v>
      </c>
      <c r="AB336" s="22" t="s">
        <v>140</v>
      </c>
      <c r="AC336" s="22">
        <v>29</v>
      </c>
      <c r="AD336" s="22">
        <v>10</v>
      </c>
      <c r="AE336" s="22">
        <v>1</v>
      </c>
      <c r="AF336" s="22">
        <v>2</v>
      </c>
      <c r="AG336" s="22">
        <v>2.9</v>
      </c>
      <c r="AH336" s="22">
        <f t="shared" si="353"/>
        <v>0.89999999999999991</v>
      </c>
      <c r="AI336" s="22" t="s">
        <v>136</v>
      </c>
      <c r="AJ336" s="22" t="s">
        <v>136</v>
      </c>
      <c r="AK336" s="22" t="s">
        <v>141</v>
      </c>
      <c r="AL336" s="22">
        <f t="shared" si="354"/>
        <v>2</v>
      </c>
      <c r="AM336" s="22">
        <v>0</v>
      </c>
      <c r="AN336" s="22"/>
      <c r="AO336" s="22">
        <v>0</v>
      </c>
      <c r="AP336" s="22">
        <v>0</v>
      </c>
      <c r="AQ336" s="22">
        <v>0</v>
      </c>
      <c r="AR336" s="22" t="s">
        <v>136</v>
      </c>
      <c r="AS336" s="22">
        <f t="shared" si="295"/>
        <v>0</v>
      </c>
      <c r="AT336" s="22"/>
      <c r="AU336" s="22">
        <f>VLOOKUP(G336,ABNT5101!$I$3:$J$9,2)</f>
        <v>10</v>
      </c>
      <c r="AV336" s="22">
        <f>VLOOKUP(G336,ABNT5101!$I$3:$M$9,5)</f>
        <v>0.18</v>
      </c>
      <c r="AW336" s="17" t="str">
        <f>_xlfn.XLOOKUP(G336,ABNT5101!I:I,ABNT5101!L:L)</f>
        <v>-</v>
      </c>
      <c r="AX336" s="17">
        <f>_xlfn.XLOOKUP(G336,ABNT5101!$I:$I,ABNT5101!M:M)</f>
        <v>0.18</v>
      </c>
      <c r="AY336" s="17" t="str">
        <f>_xlfn.XLOOKUP(G336,ABNT5101!$I:$I,ABNT5101!N:N)</f>
        <v>-</v>
      </c>
      <c r="AZ336" s="17">
        <f>_xlfn.XLOOKUP(G336,ABNT5101!$I:$I,ABNT5101!O:O)</f>
        <v>16</v>
      </c>
      <c r="BA336" s="27" t="str">
        <f t="shared" si="296"/>
        <v>ATENDE</v>
      </c>
      <c r="BB336" s="39">
        <f t="shared" ref="BB336:BC336" si="408">BE336/AU336-1</f>
        <v>0.32499999999999996</v>
      </c>
      <c r="BC336" s="39">
        <f t="shared" si="408"/>
        <v>3.6111111111111107</v>
      </c>
      <c r="BD336" s="39" t="str">
        <f t="shared" si="298"/>
        <v>-</v>
      </c>
      <c r="BE336" s="22">
        <v>13.25</v>
      </c>
      <c r="BF336" s="22">
        <v>0.83</v>
      </c>
      <c r="BG336" s="22"/>
      <c r="BH336" s="22"/>
      <c r="BI336" s="23"/>
      <c r="BJ336" s="22"/>
      <c r="BK336" s="27" t="str">
        <f t="shared" si="299"/>
        <v>ATENDE</v>
      </c>
      <c r="BL336" s="27" t="str">
        <f t="shared" si="300"/>
        <v>ATENDE</v>
      </c>
      <c r="BM336" s="27" t="str">
        <f t="shared" si="301"/>
        <v>ATENDE</v>
      </c>
      <c r="BN336" s="27" t="str">
        <f t="shared" si="302"/>
        <v>ATENDE</v>
      </c>
      <c r="BO336" s="22" t="str">
        <f t="shared" si="303"/>
        <v>C4</v>
      </c>
      <c r="BP336" s="22" t="str">
        <f t="shared" si="379"/>
        <v>P5</v>
      </c>
      <c r="BQ336" s="40">
        <f t="shared" si="304"/>
        <v>1.4620000000000002</v>
      </c>
      <c r="BR336" s="22">
        <v>12.31</v>
      </c>
      <c r="BS336" s="22">
        <v>9.8699999999999992</v>
      </c>
      <c r="BT336" s="24">
        <f>IF(BP336="-","-",_xlfn.XLOOKUP(BP336,ABNT5101!$B$4:$B$9,ABNT5101!$C$4:$C$9))</f>
        <v>5</v>
      </c>
      <c r="BU336" s="24">
        <f>IF(BP336="-","-",_xlfn.XLOOKUP(BP336,ABNT5101!$B$4:$B$9,ABNT5101!$D$4:$D$9))</f>
        <v>1</v>
      </c>
      <c r="BV336" s="27" t="str">
        <f t="shared" si="305"/>
        <v>ATENDE</v>
      </c>
      <c r="BW336" s="27" t="str">
        <f t="shared" si="306"/>
        <v>ATENDE</v>
      </c>
      <c r="BX336" s="27" t="str">
        <f t="shared" si="307"/>
        <v>ATENDE</v>
      </c>
      <c r="BY336" s="22" t="str">
        <f t="shared" si="401"/>
        <v>P5</v>
      </c>
      <c r="BZ336" s="40">
        <f t="shared" si="308"/>
        <v>1.3660000000000001</v>
      </c>
      <c r="CA336" s="22">
        <v>11.83</v>
      </c>
      <c r="CB336" s="22">
        <v>10.49</v>
      </c>
      <c r="CC336" s="20">
        <f>IF(BY336="-","-",_xlfn.XLOOKUP(BY336,ABNT5101!$B$4:$B$9,ABNT5101!$C$4:$C$9))</f>
        <v>5</v>
      </c>
      <c r="CD336" s="24">
        <f>IF(BY336="-","-",_xlfn.XLOOKUP(BY336,ABNT5101!$B$4:$B$9,ABNT5101!$D$4:$D$9))</f>
        <v>1</v>
      </c>
      <c r="CE336" s="27" t="str">
        <f t="shared" si="309"/>
        <v>ATENDE</v>
      </c>
      <c r="CF336" s="27" t="str">
        <f t="shared" si="310"/>
        <v>ATENDE</v>
      </c>
      <c r="CG336" s="27" t="str">
        <f t="shared" si="311"/>
        <v>ATENDE</v>
      </c>
      <c r="CH336" s="26" t="str">
        <f>_xlfn.XLOOKUP(CI336,'Banco de dados'!$B:$B,'Banco de dados'!$D:$D)</f>
        <v>SX LIGHTING</v>
      </c>
      <c r="CI336" s="27" t="s">
        <v>401</v>
      </c>
      <c r="CJ336" s="26" t="str">
        <f>_xlfn.XLOOKUP(CI336,'Banco de dados'!$B:$B,'Banco de dados'!$E:$E)</f>
        <v>SXINEVO050K50L12CZF7PHF</v>
      </c>
      <c r="CK336" s="27"/>
      <c r="CL336" s="26" t="e">
        <f>IF(CK336="-","-",_xlfn.XLOOKUP(CK336,'Banco de dados'!$B:$B,'Banco de dados'!$E:$E))</f>
        <v>#N/A</v>
      </c>
      <c r="CM336" s="23">
        <f t="shared" si="312"/>
        <v>1</v>
      </c>
      <c r="CN336" s="26">
        <f>_xlfn.XLOOKUP(CI336,'Banco de dados'!$B:$B,'Banco de dados'!$H:$H)</f>
        <v>50</v>
      </c>
      <c r="CO336" s="27" t="e">
        <f t="array" aca="1" ref="CO336" ca="1">_xludf.XLOOKUP(CK336,'Banco de dados'!$B:$B,'Banco de dados'!$H:$H)</f>
        <v>#NAME?</v>
      </c>
      <c r="CP336" s="48" t="e">
        <f t="array" aca="1" ref="CP336" ca="1">_xludf.XLOOKUP(CI336,'Banco de dados'!$B:$B,'Banco de dados'!$F:$F)</f>
        <v>#NAME?</v>
      </c>
      <c r="CQ336" s="27" t="e">
        <f t="array" aca="1" ref="CQ336" ca="1">_xludf.XLOOKUP(CK336,'Banco de dados'!$B:$B,'Banco de dados'!$F:$F)</f>
        <v>#NAME?</v>
      </c>
      <c r="CR336" s="27">
        <v>0</v>
      </c>
      <c r="CS336" s="27">
        <v>0</v>
      </c>
      <c r="CT336" s="27" t="str">
        <f>IF(AG336=0.5,"Suporte",IF(AND(AG336&gt;='Braços de IP'!$B$9,AG336&lt;='Braços de IP'!$D$9),'Braços de IP'!$E$9,IF(AND(AG336&gt;='Braços de IP'!$B$10,AG336&lt;='Braços de IP'!$D$10),'Braços de IP'!$E$10,IF(AND(AG336&gt;='Braços de IP'!$B$11,AG336&lt;='Braços de IP'!$D$11),'Braços de IP'!$E$11,IF(AND(AG336&gt;='Braços de IP'!$B$12,AG336&lt;='Braços de IP'!$D$12),'Braços de IP'!$E$12,IF(AND(AG336&gt;='Braços de IP'!$B$13,AG336&lt;='Braços de IP'!$D$13),'Braços de IP'!$E$13,IF(AND(AG336&gt;='Braços de IP'!$B$14,AG336&lt;='Braços de IP'!$D$14),'Braços de IP'!$E$14,"ERRO")))))))</f>
        <v>Longo I</v>
      </c>
      <c r="CU336" s="27"/>
      <c r="CV336" s="27" t="str">
        <f>IF($CU336="","",VLOOKUP($CU336,'Braços de IP'!$E$9:$I$15,2,0))</f>
        <v/>
      </c>
      <c r="CW336" s="41" t="str">
        <f>IF($CU336="","",VLOOKUP($CU336,'Braços de IP'!$E$9:$I$15,5,0))</f>
        <v/>
      </c>
      <c r="CX336" s="27"/>
      <c r="CY336" s="27"/>
      <c r="CZ336" s="27"/>
      <c r="DA336" s="27"/>
      <c r="DB336" s="27"/>
      <c r="DC336" s="27"/>
      <c r="DD336" s="42">
        <f t="shared" si="313"/>
        <v>50</v>
      </c>
      <c r="DE336" s="43">
        <f t="shared" si="314"/>
        <v>211</v>
      </c>
      <c r="DF336" s="42">
        <f t="shared" si="315"/>
        <v>261</v>
      </c>
      <c r="DG336" s="44">
        <f t="shared" si="316"/>
        <v>0.76303317535545023</v>
      </c>
      <c r="DH336" s="45" t="s">
        <v>143</v>
      </c>
      <c r="DI336" s="45"/>
      <c r="DJ336" s="45"/>
      <c r="DK336" s="27" t="s">
        <v>144</v>
      </c>
      <c r="DL336" s="27"/>
      <c r="DM336" s="38"/>
      <c r="DN336" s="46" t="e">
        <f t="shared" si="357"/>
        <v>#VALUE!</v>
      </c>
      <c r="DO336" s="38"/>
      <c r="DP336" s="38" t="s">
        <v>2</v>
      </c>
      <c r="DQ336" s="38">
        <f t="shared" si="390"/>
        <v>0</v>
      </c>
      <c r="DR336" s="46" t="e">
        <f t="shared" si="391"/>
        <v>#DIV/0!</v>
      </c>
      <c r="DS336" s="38"/>
      <c r="DT336" s="38"/>
    </row>
    <row r="337" spans="1:124" ht="15.75" hidden="1" customHeight="1" x14ac:dyDescent="0.25">
      <c r="A337" s="38" t="s">
        <v>158</v>
      </c>
      <c r="B337" s="27">
        <v>15</v>
      </c>
      <c r="C337" s="27" t="s">
        <v>146</v>
      </c>
      <c r="D337" s="27" t="s">
        <v>492</v>
      </c>
      <c r="E337" s="27">
        <v>-8.0741259999999997</v>
      </c>
      <c r="F337" s="27">
        <v>-34.929408000000002</v>
      </c>
      <c r="G337" s="27" t="s">
        <v>160</v>
      </c>
      <c r="H337" s="22" t="s">
        <v>136</v>
      </c>
      <c r="I337" s="27" t="s">
        <v>149</v>
      </c>
      <c r="J337" s="22" t="s">
        <v>137</v>
      </c>
      <c r="K337" s="23">
        <v>211</v>
      </c>
      <c r="L337" s="22" t="s">
        <v>138</v>
      </c>
      <c r="M337" s="22">
        <v>0</v>
      </c>
      <c r="N337" s="27">
        <f t="shared" si="352"/>
        <v>422</v>
      </c>
      <c r="O337" s="22">
        <v>1</v>
      </c>
      <c r="P337" s="22">
        <v>1</v>
      </c>
      <c r="Q337" s="22">
        <v>6.5</v>
      </c>
      <c r="R337" s="27"/>
      <c r="S337" s="27"/>
      <c r="T337" s="27">
        <v>0</v>
      </c>
      <c r="U337" s="22">
        <v>1</v>
      </c>
      <c r="V337" s="22">
        <v>0</v>
      </c>
      <c r="W337" s="22">
        <v>0</v>
      </c>
      <c r="X337" s="22">
        <v>0</v>
      </c>
      <c r="Y337" s="22">
        <v>0</v>
      </c>
      <c r="Z337" s="22">
        <v>0</v>
      </c>
      <c r="AA337" s="22" t="s">
        <v>139</v>
      </c>
      <c r="AB337" s="22" t="s">
        <v>140</v>
      </c>
      <c r="AC337" s="22">
        <v>29</v>
      </c>
      <c r="AD337" s="22">
        <v>10</v>
      </c>
      <c r="AE337" s="22">
        <v>1</v>
      </c>
      <c r="AF337" s="22">
        <v>2</v>
      </c>
      <c r="AG337" s="22">
        <v>2.9</v>
      </c>
      <c r="AH337" s="22">
        <f t="shared" si="353"/>
        <v>0.89999999999999991</v>
      </c>
      <c r="AI337" s="22" t="s">
        <v>136</v>
      </c>
      <c r="AJ337" s="22" t="s">
        <v>136</v>
      </c>
      <c r="AK337" s="22" t="s">
        <v>141</v>
      </c>
      <c r="AL337" s="22">
        <f t="shared" si="354"/>
        <v>2</v>
      </c>
      <c r="AM337" s="22">
        <v>0</v>
      </c>
      <c r="AN337" s="22"/>
      <c r="AO337" s="22">
        <v>0</v>
      </c>
      <c r="AP337" s="22">
        <v>0</v>
      </c>
      <c r="AQ337" s="22">
        <v>0</v>
      </c>
      <c r="AR337" s="22" t="s">
        <v>136</v>
      </c>
      <c r="AS337" s="22">
        <f t="shared" si="295"/>
        <v>0</v>
      </c>
      <c r="AT337" s="22"/>
      <c r="AU337" s="22">
        <f>VLOOKUP(G337,ABNT5101!$I$3:$J$9,2)</f>
        <v>10</v>
      </c>
      <c r="AV337" s="22">
        <f>VLOOKUP(G337,ABNT5101!$I$3:$M$9,5)</f>
        <v>0.18</v>
      </c>
      <c r="AW337" s="17" t="str">
        <f>_xlfn.XLOOKUP(G337,ABNT5101!I:I,ABNT5101!L:L)</f>
        <v>-</v>
      </c>
      <c r="AX337" s="17">
        <f>_xlfn.XLOOKUP(G337,ABNT5101!$I:$I,ABNT5101!M:M)</f>
        <v>0.18</v>
      </c>
      <c r="AY337" s="17" t="str">
        <f>_xlfn.XLOOKUP(G337,ABNT5101!$I:$I,ABNT5101!N:N)</f>
        <v>-</v>
      </c>
      <c r="AZ337" s="17">
        <f>_xlfn.XLOOKUP(G337,ABNT5101!$I:$I,ABNT5101!O:O)</f>
        <v>16</v>
      </c>
      <c r="BA337" s="27" t="str">
        <f t="shared" si="296"/>
        <v>ATENDE</v>
      </c>
      <c r="BB337" s="39">
        <f t="shared" ref="BB337:BC337" si="409">BE337/AU337-1</f>
        <v>6.899999999999995E-2</v>
      </c>
      <c r="BC337" s="39">
        <f t="shared" si="409"/>
        <v>3.666666666666667</v>
      </c>
      <c r="BD337" s="39" t="str">
        <f t="shared" si="298"/>
        <v>-</v>
      </c>
      <c r="BE337" s="22">
        <v>10.69</v>
      </c>
      <c r="BF337" s="22">
        <v>0.84</v>
      </c>
      <c r="BG337" s="22"/>
      <c r="BH337" s="22"/>
      <c r="BI337" s="23"/>
      <c r="BJ337" s="22"/>
      <c r="BK337" s="27" t="str">
        <f t="shared" si="299"/>
        <v>ATENDE</v>
      </c>
      <c r="BL337" s="27" t="str">
        <f t="shared" si="300"/>
        <v>ATENDE</v>
      </c>
      <c r="BM337" s="27" t="str">
        <f t="shared" si="301"/>
        <v>ATENDE</v>
      </c>
      <c r="BN337" s="27" t="str">
        <f t="shared" si="302"/>
        <v>ATENDE</v>
      </c>
      <c r="BO337" s="22" t="str">
        <f t="shared" si="303"/>
        <v>C4</v>
      </c>
      <c r="BP337" s="22" t="str">
        <f t="shared" si="379"/>
        <v>P5</v>
      </c>
      <c r="BQ337" s="40">
        <f t="shared" si="304"/>
        <v>0.89200000000000013</v>
      </c>
      <c r="BR337" s="22">
        <v>9.4600000000000009</v>
      </c>
      <c r="BS337" s="22">
        <v>7.69</v>
      </c>
      <c r="BT337" s="24">
        <f>IF(BP337="-","-",_xlfn.XLOOKUP(BP337,ABNT5101!$B$4:$B$9,ABNT5101!$C$4:$C$9))</f>
        <v>5</v>
      </c>
      <c r="BU337" s="24">
        <f>IF(BP337="-","-",_xlfn.XLOOKUP(BP337,ABNT5101!$B$4:$B$9,ABNT5101!$D$4:$D$9))</f>
        <v>1</v>
      </c>
      <c r="BV337" s="27" t="str">
        <f t="shared" si="305"/>
        <v>ATENDE</v>
      </c>
      <c r="BW337" s="27" t="str">
        <f t="shared" si="306"/>
        <v>ATENDE</v>
      </c>
      <c r="BX337" s="27" t="str">
        <f t="shared" si="307"/>
        <v>ATENDE</v>
      </c>
      <c r="BY337" s="22" t="str">
        <f t="shared" si="401"/>
        <v>P5</v>
      </c>
      <c r="BZ337" s="40">
        <f t="shared" si="308"/>
        <v>0.70199999999999996</v>
      </c>
      <c r="CA337" s="22">
        <v>8.51</v>
      </c>
      <c r="CB337" s="22">
        <v>7.69</v>
      </c>
      <c r="CC337" s="20">
        <f>IF(BY337="-","-",_xlfn.XLOOKUP(BY337,ABNT5101!$B$4:$B$9,ABNT5101!$C$4:$C$9))</f>
        <v>5</v>
      </c>
      <c r="CD337" s="24">
        <f>IF(BY337="-","-",_xlfn.XLOOKUP(BY337,ABNT5101!$B$4:$B$9,ABNT5101!$D$4:$D$9))</f>
        <v>1</v>
      </c>
      <c r="CE337" s="27" t="str">
        <f t="shared" si="309"/>
        <v>ATENDE</v>
      </c>
      <c r="CF337" s="27" t="str">
        <f t="shared" si="310"/>
        <v>ATENDE</v>
      </c>
      <c r="CG337" s="27" t="str">
        <f t="shared" si="311"/>
        <v>ATENDE</v>
      </c>
      <c r="CH337" s="26" t="e">
        <f>_xlfn.XLOOKUP(CI337,'Banco de dados'!$B:$B,'Banco de dados'!$D:$D)</f>
        <v>#N/A</v>
      </c>
      <c r="CI337" s="27" t="s">
        <v>264</v>
      </c>
      <c r="CJ337" s="26" t="e">
        <f>_xlfn.XLOOKUP(CI337,'Banco de dados'!$B:$B,'Banco de dados'!$E:$E)</f>
        <v>#N/A</v>
      </c>
      <c r="CK337" s="27"/>
      <c r="CL337" s="26" t="e">
        <f>IF(CK337="-","-",_xlfn.XLOOKUP(CK337,'Banco de dados'!$B:$B,'Banco de dados'!$E:$E))</f>
        <v>#N/A</v>
      </c>
      <c r="CM337" s="23">
        <f t="shared" si="312"/>
        <v>1</v>
      </c>
      <c r="CN337" s="26" t="e">
        <f>_xlfn.XLOOKUP(CI337,'Banco de dados'!$B:$B,'Banco de dados'!$H:$H)</f>
        <v>#N/A</v>
      </c>
      <c r="CO337" s="27" t="e">
        <f t="array" aca="1" ref="CO337" ca="1">_xludf.XLOOKUP(CK337,'Banco de dados'!$B:$B,'Banco de dados'!$H:$H)</f>
        <v>#NAME?</v>
      </c>
      <c r="CP337" s="27" t="e">
        <f t="array" aca="1" ref="CP337" ca="1">_xludf.XLOOKUP(CI337,'Banco de dados'!$B:$B,'Banco de dados'!$F:$F)</f>
        <v>#NAME?</v>
      </c>
      <c r="CQ337" s="27" t="e">
        <f t="array" aca="1" ref="CQ337" ca="1">_xludf.XLOOKUP(CK337,'Banco de dados'!$B:$B,'Banco de dados'!$F:$F)</f>
        <v>#NAME?</v>
      </c>
      <c r="CR337" s="27">
        <v>0</v>
      </c>
      <c r="CS337" s="27">
        <v>0</v>
      </c>
      <c r="CT337" s="27" t="str">
        <f>IF(AG337=0.5,"Suporte",IF(AND(AG337&gt;='Braços de IP'!$B$9,AG337&lt;='Braços de IP'!$D$9),'Braços de IP'!$E$9,IF(AND(AG337&gt;='Braços de IP'!$B$10,AG337&lt;='Braços de IP'!$D$10),'Braços de IP'!$E$10,IF(AND(AG337&gt;='Braços de IP'!$B$11,AG337&lt;='Braços de IP'!$D$11),'Braços de IP'!$E$11,IF(AND(AG337&gt;='Braços de IP'!$B$12,AG337&lt;='Braços de IP'!$D$12),'Braços de IP'!$E$12,IF(AND(AG337&gt;='Braços de IP'!$B$13,AG337&lt;='Braços de IP'!$D$13),'Braços de IP'!$E$13,IF(AND(AG337&gt;='Braços de IP'!$B$14,AG337&lt;='Braços de IP'!$D$14),'Braços de IP'!$E$14,"ERRO")))))))</f>
        <v>Longo I</v>
      </c>
      <c r="CU337" s="27"/>
      <c r="CV337" s="27" t="str">
        <f>IF($CU337="","",VLOOKUP($CU337,'Braços de IP'!$E$9:$I$15,2,0))</f>
        <v/>
      </c>
      <c r="CW337" s="41" t="str">
        <f>IF($CU337="","",VLOOKUP($CU337,'Braços de IP'!$E$9:$I$15,5,0))</f>
        <v/>
      </c>
      <c r="CX337" s="27"/>
      <c r="CY337" s="27"/>
      <c r="CZ337" s="27"/>
      <c r="DA337" s="27"/>
      <c r="DB337" s="27"/>
      <c r="DC337" s="27"/>
      <c r="DD337" s="42" t="e">
        <f t="shared" si="313"/>
        <v>#N/A</v>
      </c>
      <c r="DE337" s="43">
        <f t="shared" si="314"/>
        <v>211</v>
      </c>
      <c r="DF337" s="42" t="e">
        <f t="shared" si="315"/>
        <v>#N/A</v>
      </c>
      <c r="DG337" s="44" t="e">
        <f t="shared" si="316"/>
        <v>#N/A</v>
      </c>
      <c r="DH337" s="45" t="s">
        <v>143</v>
      </c>
      <c r="DI337" s="45"/>
      <c r="DJ337" s="45"/>
      <c r="DK337" s="27" t="s">
        <v>144</v>
      </c>
      <c r="DL337" s="27"/>
      <c r="DM337" s="38"/>
      <c r="DN337" s="46" t="e">
        <f t="shared" si="357"/>
        <v>#VALUE!</v>
      </c>
      <c r="DO337" s="38"/>
      <c r="DP337" s="38" t="s">
        <v>2</v>
      </c>
      <c r="DQ337" s="38">
        <f t="shared" si="390"/>
        <v>0</v>
      </c>
      <c r="DR337" s="46" t="e">
        <f t="shared" si="391"/>
        <v>#DIV/0!</v>
      </c>
      <c r="DS337" s="38"/>
      <c r="DT337" s="38"/>
    </row>
    <row r="338" spans="1:124" ht="15.75" customHeight="1" x14ac:dyDescent="0.25">
      <c r="B338" s="16">
        <v>16</v>
      </c>
      <c r="C338" s="16" t="s">
        <v>146</v>
      </c>
      <c r="D338" s="16" t="s">
        <v>497</v>
      </c>
      <c r="E338" s="16">
        <v>-8.0807920000000006</v>
      </c>
      <c r="F338" s="16">
        <v>-34.937975000000002</v>
      </c>
      <c r="G338" s="16" t="s">
        <v>153</v>
      </c>
      <c r="H338" s="17" t="s">
        <v>136</v>
      </c>
      <c r="I338" s="16" t="s">
        <v>135</v>
      </c>
      <c r="J338" s="17" t="s">
        <v>137</v>
      </c>
      <c r="K338" s="18">
        <v>70</v>
      </c>
      <c r="L338" s="17" t="s">
        <v>138</v>
      </c>
      <c r="M338" s="17">
        <v>0</v>
      </c>
      <c r="N338" s="16">
        <f t="shared" si="352"/>
        <v>140</v>
      </c>
      <c r="O338" s="17">
        <v>2</v>
      </c>
      <c r="P338" s="17">
        <v>2.6</v>
      </c>
      <c r="Q338" s="17">
        <v>7.1</v>
      </c>
      <c r="R338" s="16"/>
      <c r="S338" s="16"/>
      <c r="T338" s="16">
        <v>0</v>
      </c>
      <c r="U338" s="17">
        <v>2.6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 t="s">
        <v>139</v>
      </c>
      <c r="AB338" s="17" t="s">
        <v>140</v>
      </c>
      <c r="AC338" s="17">
        <v>39.5</v>
      </c>
      <c r="AD338" s="17">
        <v>5.8</v>
      </c>
      <c r="AE338" s="17">
        <v>1</v>
      </c>
      <c r="AF338" s="17">
        <v>1.25</v>
      </c>
      <c r="AG338" s="17">
        <v>2.5</v>
      </c>
      <c r="AH338" s="17">
        <f t="shared" si="353"/>
        <v>1.25</v>
      </c>
      <c r="AI338" s="17" t="s">
        <v>136</v>
      </c>
      <c r="AJ338" s="17" t="s">
        <v>136</v>
      </c>
      <c r="AK338" s="17" t="s">
        <v>141</v>
      </c>
      <c r="AL338" s="17">
        <f t="shared" si="354"/>
        <v>2</v>
      </c>
      <c r="AM338" s="17">
        <v>0</v>
      </c>
      <c r="AN338" s="17"/>
      <c r="AO338" s="17">
        <v>0</v>
      </c>
      <c r="AP338" s="17">
        <v>0</v>
      </c>
      <c r="AQ338" s="17">
        <v>0</v>
      </c>
      <c r="AR338" s="17" t="s">
        <v>136</v>
      </c>
      <c r="AS338" s="19">
        <f t="shared" si="295"/>
        <v>0</v>
      </c>
      <c r="AT338" s="19"/>
      <c r="AU338" s="19">
        <f>VLOOKUP(G338,ABNT5101!$I$3:$J$9,2)</f>
        <v>15</v>
      </c>
      <c r="AV338" s="19">
        <f>VLOOKUP(G338,ABNT5101!$I$3:$M$9,5)</f>
        <v>0.18</v>
      </c>
      <c r="AW338" s="17" t="str">
        <f>_xlfn.XLOOKUP(G338,ABNT5101!I:I,ABNT5101!L:L)</f>
        <v>-</v>
      </c>
      <c r="AX338" s="17">
        <f>_xlfn.XLOOKUP(G338,ABNT5101!$I:$I,ABNT5101!M:M)</f>
        <v>0.18</v>
      </c>
      <c r="AY338" s="17" t="str">
        <f>_xlfn.XLOOKUP(G338,ABNT5101!$I:$I,ABNT5101!N:N)</f>
        <v>-</v>
      </c>
      <c r="AZ338" s="17">
        <f>_xlfn.XLOOKUP(G338,ABNT5101!$I:$I,ABNT5101!O:O)</f>
        <v>15</v>
      </c>
      <c r="BA338" s="20" t="str">
        <f t="shared" si="296"/>
        <v>NÃO ATENDE</v>
      </c>
      <c r="BB338" s="21">
        <f t="shared" ref="BB338:BC338" si="410">BE338/AU338-1</f>
        <v>-1</v>
      </c>
      <c r="BC338" s="21">
        <f t="shared" si="410"/>
        <v>-1</v>
      </c>
      <c r="BD338" s="21" t="str">
        <f t="shared" si="298"/>
        <v>-</v>
      </c>
      <c r="BE338" s="22"/>
      <c r="BF338" s="22"/>
      <c r="BG338" s="22"/>
      <c r="BH338" s="22"/>
      <c r="BI338" s="23"/>
      <c r="BJ338" s="22"/>
      <c r="BK338" s="20" t="str">
        <f t="shared" si="299"/>
        <v>NÃO ATENDE</v>
      </c>
      <c r="BL338" s="20" t="str">
        <f t="shared" si="300"/>
        <v>NÃO ATENDE</v>
      </c>
      <c r="BM338" s="20" t="str">
        <f t="shared" si="301"/>
        <v>NÃO ATENDE</v>
      </c>
      <c r="BN338" s="20" t="str">
        <f t="shared" si="302"/>
        <v>ATENDE</v>
      </c>
      <c r="BO338" s="24" t="str">
        <f t="shared" si="303"/>
        <v>C3</v>
      </c>
      <c r="BP338" s="24" t="str">
        <f t="shared" si="379"/>
        <v>P6</v>
      </c>
      <c r="BQ338" s="25">
        <f t="shared" si="304"/>
        <v>-1</v>
      </c>
      <c r="BR338" s="22"/>
      <c r="BS338" s="22"/>
      <c r="BT338" s="24">
        <f>IF(BP338="-","-",_xlfn.XLOOKUP(BP338,ABNT5101!$B$4:$B$9,ABNT5101!$C$4:$C$9))</f>
        <v>3</v>
      </c>
      <c r="BU338" s="24">
        <f>IF(BP338="-","-",_xlfn.XLOOKUP(BP338,ABNT5101!$B$4:$B$9,ABNT5101!$D$4:$D$9))</f>
        <v>0.6</v>
      </c>
      <c r="BV338" s="20" t="str">
        <f t="shared" si="305"/>
        <v>NÃO ATENDE</v>
      </c>
      <c r="BW338" s="20" t="str">
        <f t="shared" si="306"/>
        <v>NÃO ATENDE</v>
      </c>
      <c r="BX338" s="20" t="str">
        <f t="shared" si="307"/>
        <v>NÃO ATENDE</v>
      </c>
      <c r="BY338" s="24" t="str">
        <f t="shared" si="401"/>
        <v>P6</v>
      </c>
      <c r="BZ338" s="25">
        <f t="shared" si="308"/>
        <v>-1</v>
      </c>
      <c r="CA338" s="24"/>
      <c r="CB338" s="24"/>
      <c r="CC338" s="20">
        <f>IF(BY338="-","-",_xlfn.XLOOKUP(BY338,ABNT5101!$B$4:$B$9,ABNT5101!$C$4:$C$9))</f>
        <v>3</v>
      </c>
      <c r="CD338" s="24">
        <f>IF(BY338="-","-",_xlfn.XLOOKUP(BY338,ABNT5101!$B$4:$B$9,ABNT5101!$D$4:$D$9))</f>
        <v>0.6</v>
      </c>
      <c r="CE338" s="20" t="str">
        <f t="shared" si="309"/>
        <v>NÃO ATENDE</v>
      </c>
      <c r="CF338" s="20" t="str">
        <f t="shared" si="310"/>
        <v>NÃO ATENDE</v>
      </c>
      <c r="CG338" s="20" t="str">
        <f t="shared" si="311"/>
        <v>NÃO ATENDE</v>
      </c>
      <c r="CH338" s="26" t="e">
        <f>_xlfn.XLOOKUP(CI338,'Banco de dados'!$B:$B,'Banco de dados'!$D:$D)</f>
        <v>#N/A</v>
      </c>
      <c r="CI338" s="27"/>
      <c r="CJ338" s="26" t="e">
        <f>_xlfn.XLOOKUP(CI338,'Banco de dados'!$B:$B,'Banco de dados'!$E:$E)</f>
        <v>#N/A</v>
      </c>
      <c r="CK338" s="26"/>
      <c r="CL338" s="26" t="e">
        <f>IF(CK338="-","-",_xlfn.XLOOKUP(CK338,'Banco de dados'!$B:$B,'Banco de dados'!$E:$E))</f>
        <v>#N/A</v>
      </c>
      <c r="CM338" s="28">
        <f t="shared" si="312"/>
        <v>1</v>
      </c>
      <c r="CN338" s="26" t="e">
        <f>_xlfn.XLOOKUP(CI338,'Banco de dados'!$B:$B,'Banco de dados'!$H:$H)</f>
        <v>#N/A</v>
      </c>
      <c r="CO338" s="26" t="e">
        <f t="array" aca="1" ref="CO338" ca="1">_xludf.XLOOKUP(CK338,'Banco de dados'!$B:$B,'Banco de dados'!$H:$H)</f>
        <v>#NAME?</v>
      </c>
      <c r="CP338" s="26" t="e">
        <f t="array" aca="1" ref="CP338" ca="1">_xludf.XLOOKUP(CI338,'Banco de dados'!$B:$B,'Banco de dados'!$F:$F)</f>
        <v>#NAME?</v>
      </c>
      <c r="CQ338" s="26" t="e">
        <f t="array" aca="1" ref="CQ338" ca="1">_xludf.XLOOKUP(CK338,'Banco de dados'!$B:$B,'Banco de dados'!$F:$F)</f>
        <v>#NAME?</v>
      </c>
      <c r="CR338" s="27">
        <v>0</v>
      </c>
      <c r="CS338" s="27"/>
      <c r="CT338" s="26" t="str">
        <f>IF(AG338=0.5,"Suporte",IF(AND(AG338&gt;='Braços de IP'!$B$9,AG338&lt;='Braços de IP'!$D$9),'Braços de IP'!$E$9,IF(AND(AG338&gt;='Braços de IP'!$B$10,AG338&lt;='Braços de IP'!$D$10),'Braços de IP'!$E$10,IF(AND(AG338&gt;='Braços de IP'!$B$11,AG338&lt;='Braços de IP'!$D$11),'Braços de IP'!$E$11,IF(AND(AG338&gt;='Braços de IP'!$B$12,AG338&lt;='Braços de IP'!$D$12),'Braços de IP'!$E$12,IF(AND(AG338&gt;='Braços de IP'!$B$13,AG338&lt;='Braços de IP'!$D$13),'Braços de IP'!$E$13,IF(AND(AG338&gt;='Braços de IP'!$B$14,AG338&lt;='Braços de IP'!$D$14),'Braços de IP'!$E$14,"ERRO")))))))</f>
        <v>Médio II</v>
      </c>
      <c r="CU338" s="27"/>
      <c r="CV338" s="26" t="str">
        <f>IF($CU338="","",VLOOKUP($CU338,'Braços de IP'!$E$9:$I$15,2,0))</f>
        <v/>
      </c>
      <c r="CW338" s="29" t="str">
        <f>IF($CU338="","",VLOOKUP($CU338,'Braços de IP'!$E$9:$I$15,5,0))</f>
        <v/>
      </c>
      <c r="CX338" s="26"/>
      <c r="CY338" s="26"/>
      <c r="CZ338" s="26"/>
      <c r="DA338" s="26"/>
      <c r="DB338" s="26"/>
      <c r="DC338" s="26"/>
      <c r="DD338" s="30" t="e">
        <f t="shared" si="313"/>
        <v>#N/A</v>
      </c>
      <c r="DE338" s="31">
        <f t="shared" si="314"/>
        <v>70</v>
      </c>
      <c r="DF338" s="30" t="e">
        <f t="shared" si="315"/>
        <v>#N/A</v>
      </c>
      <c r="DG338" s="32" t="e">
        <f t="shared" si="316"/>
        <v>#N/A</v>
      </c>
      <c r="DH338" s="33" t="s">
        <v>143</v>
      </c>
      <c r="DI338" s="34"/>
      <c r="DJ338" s="35"/>
      <c r="DK338" s="16" t="s">
        <v>144</v>
      </c>
      <c r="DL338" s="16"/>
      <c r="DN338" s="36" t="e">
        <f t="shared" si="357"/>
        <v>#VALUE!</v>
      </c>
      <c r="DP338" s="1" t="s">
        <v>2</v>
      </c>
      <c r="DQ338" s="1">
        <f t="shared" si="390"/>
        <v>0</v>
      </c>
      <c r="DR338" s="36" t="e">
        <f t="shared" si="391"/>
        <v>#DIV/0!</v>
      </c>
    </row>
    <row r="339" spans="1:124" ht="15.75" customHeight="1" x14ac:dyDescent="0.25">
      <c r="B339" s="16">
        <v>16</v>
      </c>
      <c r="C339" s="16" t="s">
        <v>146</v>
      </c>
      <c r="D339" s="16" t="s">
        <v>497</v>
      </c>
      <c r="E339" s="16">
        <v>-8.0807920000000006</v>
      </c>
      <c r="F339" s="16">
        <v>-34.937975000000002</v>
      </c>
      <c r="G339" s="16" t="s">
        <v>153</v>
      </c>
      <c r="H339" s="17" t="s">
        <v>136</v>
      </c>
      <c r="I339" s="16" t="s">
        <v>135</v>
      </c>
      <c r="J339" s="17" t="s">
        <v>137</v>
      </c>
      <c r="K339" s="18">
        <v>70</v>
      </c>
      <c r="L339" s="17" t="s">
        <v>138</v>
      </c>
      <c r="M339" s="17">
        <v>0</v>
      </c>
      <c r="N339" s="16">
        <f t="shared" si="352"/>
        <v>140</v>
      </c>
      <c r="O339" s="17">
        <v>2</v>
      </c>
      <c r="P339" s="17">
        <v>2.6</v>
      </c>
      <c r="Q339" s="17">
        <v>7.1</v>
      </c>
      <c r="R339" s="16"/>
      <c r="S339" s="16"/>
      <c r="T339" s="16">
        <v>0</v>
      </c>
      <c r="U339" s="17">
        <v>2.6</v>
      </c>
      <c r="V339" s="17">
        <v>0</v>
      </c>
      <c r="W339" s="17">
        <v>0</v>
      </c>
      <c r="X339" s="17">
        <v>0</v>
      </c>
      <c r="Y339" s="17">
        <v>0</v>
      </c>
      <c r="Z339" s="17">
        <v>0</v>
      </c>
      <c r="AA339" s="17" t="s">
        <v>139</v>
      </c>
      <c r="AB339" s="17" t="s">
        <v>140</v>
      </c>
      <c r="AC339" s="17">
        <v>39.5</v>
      </c>
      <c r="AD339" s="17">
        <v>5.8</v>
      </c>
      <c r="AE339" s="17">
        <v>1</v>
      </c>
      <c r="AF339" s="17">
        <v>1.25</v>
      </c>
      <c r="AG339" s="17">
        <v>2.5</v>
      </c>
      <c r="AH339" s="17">
        <f t="shared" si="353"/>
        <v>1.25</v>
      </c>
      <c r="AI339" s="17" t="s">
        <v>136</v>
      </c>
      <c r="AJ339" s="17" t="s">
        <v>136</v>
      </c>
      <c r="AK339" s="17" t="s">
        <v>141</v>
      </c>
      <c r="AL339" s="17">
        <f t="shared" si="354"/>
        <v>2</v>
      </c>
      <c r="AM339" s="17">
        <v>0</v>
      </c>
      <c r="AN339" s="17"/>
      <c r="AO339" s="17">
        <v>0</v>
      </c>
      <c r="AP339" s="17">
        <v>0</v>
      </c>
      <c r="AQ339" s="17">
        <v>0</v>
      </c>
      <c r="AR339" s="17" t="s">
        <v>136</v>
      </c>
      <c r="AS339" s="19">
        <f t="shared" si="295"/>
        <v>0</v>
      </c>
      <c r="AT339" s="19"/>
      <c r="AU339" s="19">
        <f>VLOOKUP(G339,ABNT5101!$I$3:$J$9,2)</f>
        <v>15</v>
      </c>
      <c r="AV339" s="19">
        <f>VLOOKUP(G339,ABNT5101!$I$3:$M$9,5)</f>
        <v>0.18</v>
      </c>
      <c r="AW339" s="17" t="str">
        <f>_xlfn.XLOOKUP(G339,ABNT5101!I:I,ABNT5101!L:L)</f>
        <v>-</v>
      </c>
      <c r="AX339" s="17">
        <f>_xlfn.XLOOKUP(G339,ABNT5101!$I:$I,ABNT5101!M:M)</f>
        <v>0.18</v>
      </c>
      <c r="AY339" s="17" t="str">
        <f>_xlfn.XLOOKUP(G339,ABNT5101!$I:$I,ABNT5101!N:N)</f>
        <v>-</v>
      </c>
      <c r="AZ339" s="17">
        <f>_xlfn.XLOOKUP(G339,ABNT5101!$I:$I,ABNT5101!O:O)</f>
        <v>15</v>
      </c>
      <c r="BA339" s="20" t="str">
        <f t="shared" si="296"/>
        <v>NÃO ATENDE</v>
      </c>
      <c r="BB339" s="21">
        <f t="shared" ref="BB339:BC339" si="411">BE339/AU339-1</f>
        <v>-1</v>
      </c>
      <c r="BC339" s="21">
        <f t="shared" si="411"/>
        <v>-1</v>
      </c>
      <c r="BD339" s="21" t="str">
        <f t="shared" si="298"/>
        <v>-</v>
      </c>
      <c r="BE339" s="22"/>
      <c r="BF339" s="22"/>
      <c r="BG339" s="22"/>
      <c r="BH339" s="22"/>
      <c r="BI339" s="23"/>
      <c r="BJ339" s="22"/>
      <c r="BK339" s="20" t="str">
        <f t="shared" si="299"/>
        <v>NÃO ATENDE</v>
      </c>
      <c r="BL339" s="20" t="str">
        <f t="shared" si="300"/>
        <v>NÃO ATENDE</v>
      </c>
      <c r="BM339" s="20" t="str">
        <f t="shared" si="301"/>
        <v>NÃO ATENDE</v>
      </c>
      <c r="BN339" s="20" t="str">
        <f t="shared" si="302"/>
        <v>ATENDE</v>
      </c>
      <c r="BO339" s="24" t="str">
        <f t="shared" si="303"/>
        <v>C3</v>
      </c>
      <c r="BP339" s="24" t="str">
        <f t="shared" si="379"/>
        <v>P6</v>
      </c>
      <c r="BQ339" s="25">
        <f t="shared" si="304"/>
        <v>-1</v>
      </c>
      <c r="BR339" s="22"/>
      <c r="BS339" s="22"/>
      <c r="BT339" s="24">
        <f>IF(BP339="-","-",_xlfn.XLOOKUP(BP339,ABNT5101!$B$4:$B$9,ABNT5101!$C$4:$C$9))</f>
        <v>3</v>
      </c>
      <c r="BU339" s="24">
        <f>IF(BP339="-","-",_xlfn.XLOOKUP(BP339,ABNT5101!$B$4:$B$9,ABNT5101!$D$4:$D$9))</f>
        <v>0.6</v>
      </c>
      <c r="BV339" s="20" t="str">
        <f t="shared" si="305"/>
        <v>NÃO ATENDE</v>
      </c>
      <c r="BW339" s="20" t="str">
        <f t="shared" si="306"/>
        <v>NÃO ATENDE</v>
      </c>
      <c r="BX339" s="20" t="str">
        <f t="shared" si="307"/>
        <v>NÃO ATENDE</v>
      </c>
      <c r="BY339" s="24" t="str">
        <f t="shared" si="401"/>
        <v>P6</v>
      </c>
      <c r="BZ339" s="25">
        <f t="shared" si="308"/>
        <v>-1</v>
      </c>
      <c r="CA339" s="24"/>
      <c r="CB339" s="24"/>
      <c r="CC339" s="20">
        <f>IF(BY339="-","-",_xlfn.XLOOKUP(BY339,ABNT5101!$B$4:$B$9,ABNT5101!$C$4:$C$9))</f>
        <v>3</v>
      </c>
      <c r="CD339" s="24">
        <f>IF(BY339="-","-",_xlfn.XLOOKUP(BY339,ABNT5101!$B$4:$B$9,ABNT5101!$D$4:$D$9))</f>
        <v>0.6</v>
      </c>
      <c r="CE339" s="20" t="str">
        <f t="shared" si="309"/>
        <v>NÃO ATENDE</v>
      </c>
      <c r="CF339" s="20" t="str">
        <f t="shared" si="310"/>
        <v>NÃO ATENDE</v>
      </c>
      <c r="CG339" s="20" t="str">
        <f t="shared" si="311"/>
        <v>NÃO ATENDE</v>
      </c>
      <c r="CH339" s="26" t="e">
        <f>_xlfn.XLOOKUP(CI339,'Banco de dados'!$B:$B,'Banco de dados'!$D:$D)</f>
        <v>#N/A</v>
      </c>
      <c r="CI339" s="27"/>
      <c r="CJ339" s="26" t="e">
        <f>_xlfn.XLOOKUP(CI339,'Banco de dados'!$B:$B,'Banco de dados'!$E:$E)</f>
        <v>#N/A</v>
      </c>
      <c r="CK339" s="26"/>
      <c r="CL339" s="26" t="e">
        <f>IF(CK339="-","-",_xlfn.XLOOKUP(CK339,'Banco de dados'!$B:$B,'Banco de dados'!$E:$E))</f>
        <v>#N/A</v>
      </c>
      <c r="CM339" s="28">
        <f t="shared" si="312"/>
        <v>1</v>
      </c>
      <c r="CN339" s="26" t="e">
        <f>_xlfn.XLOOKUP(CI339,'Banco de dados'!$B:$B,'Banco de dados'!$H:$H)</f>
        <v>#N/A</v>
      </c>
      <c r="CO339" s="26" t="e">
        <f t="array" aca="1" ref="CO339" ca="1">_xludf.XLOOKUP(CK339,'Banco de dados'!$B:$B,'Banco de dados'!$H:$H)</f>
        <v>#NAME?</v>
      </c>
      <c r="CP339" s="26" t="e">
        <f t="array" aca="1" ref="CP339" ca="1">_xludf.XLOOKUP(CI339,'Banco de dados'!$B:$B,'Banco de dados'!$F:$F)</f>
        <v>#NAME?</v>
      </c>
      <c r="CQ339" s="26" t="e">
        <f t="array" aca="1" ref="CQ339" ca="1">_xludf.XLOOKUP(CK339,'Banco de dados'!$B:$B,'Banco de dados'!$F:$F)</f>
        <v>#NAME?</v>
      </c>
      <c r="CR339" s="27">
        <v>0</v>
      </c>
      <c r="CS339" s="27"/>
      <c r="CT339" s="26" t="str">
        <f>IF(AG339=0.5,"Suporte",IF(AND(AG339&gt;='Braços de IP'!$B$9,AG339&lt;='Braços de IP'!$D$9),'Braços de IP'!$E$9,IF(AND(AG339&gt;='Braços de IP'!$B$10,AG339&lt;='Braços de IP'!$D$10),'Braços de IP'!$E$10,IF(AND(AG339&gt;='Braços de IP'!$B$11,AG339&lt;='Braços de IP'!$D$11),'Braços de IP'!$E$11,IF(AND(AG339&gt;='Braços de IP'!$B$12,AG339&lt;='Braços de IP'!$D$12),'Braços de IP'!$E$12,IF(AND(AG339&gt;='Braços de IP'!$B$13,AG339&lt;='Braços de IP'!$D$13),'Braços de IP'!$E$13,IF(AND(AG339&gt;='Braços de IP'!$B$14,AG339&lt;='Braços de IP'!$D$14),'Braços de IP'!$E$14,"ERRO")))))))</f>
        <v>Médio II</v>
      </c>
      <c r="CU339" s="27"/>
      <c r="CV339" s="26" t="str">
        <f>IF($CU339="","",VLOOKUP($CU339,'Braços de IP'!$E$9:$I$15,2,0))</f>
        <v/>
      </c>
      <c r="CW339" s="29" t="str">
        <f>IF($CU339="","",VLOOKUP($CU339,'Braços de IP'!$E$9:$I$15,5,0))</f>
        <v/>
      </c>
      <c r="CX339" s="26"/>
      <c r="CY339" s="26"/>
      <c r="CZ339" s="26"/>
      <c r="DA339" s="26"/>
      <c r="DB339" s="26"/>
      <c r="DC339" s="26"/>
      <c r="DD339" s="30" t="e">
        <f t="shared" si="313"/>
        <v>#N/A</v>
      </c>
      <c r="DE339" s="31">
        <f t="shared" si="314"/>
        <v>70</v>
      </c>
      <c r="DF339" s="30" t="e">
        <f t="shared" si="315"/>
        <v>#N/A</v>
      </c>
      <c r="DG339" s="32" t="e">
        <f t="shared" si="316"/>
        <v>#N/A</v>
      </c>
      <c r="DH339" s="33" t="s">
        <v>143</v>
      </c>
      <c r="DI339" s="34"/>
      <c r="DJ339" s="35"/>
      <c r="DK339" s="16" t="s">
        <v>144</v>
      </c>
      <c r="DL339" s="16"/>
      <c r="DN339" s="36" t="e">
        <f t="shared" si="357"/>
        <v>#VALUE!</v>
      </c>
      <c r="DP339" s="1" t="s">
        <v>2</v>
      </c>
      <c r="DQ339" s="1">
        <f t="shared" si="390"/>
        <v>0</v>
      </c>
      <c r="DR339" s="36" t="e">
        <f t="shared" si="391"/>
        <v>#DIV/0!</v>
      </c>
    </row>
    <row r="340" spans="1:124" ht="15.75" customHeight="1" x14ac:dyDescent="0.25">
      <c r="B340" s="16">
        <v>16</v>
      </c>
      <c r="C340" s="16" t="s">
        <v>146</v>
      </c>
      <c r="D340" s="16" t="s">
        <v>497</v>
      </c>
      <c r="E340" s="16">
        <v>-8.0807920000000006</v>
      </c>
      <c r="F340" s="16">
        <v>-34.937975000000002</v>
      </c>
      <c r="G340" s="16" t="s">
        <v>153</v>
      </c>
      <c r="H340" s="17" t="s">
        <v>136</v>
      </c>
      <c r="I340" s="16" t="s">
        <v>135</v>
      </c>
      <c r="J340" s="17" t="s">
        <v>137</v>
      </c>
      <c r="K340" s="18">
        <v>70</v>
      </c>
      <c r="L340" s="17" t="s">
        <v>138</v>
      </c>
      <c r="M340" s="17">
        <v>0</v>
      </c>
      <c r="N340" s="16">
        <f t="shared" si="352"/>
        <v>140</v>
      </c>
      <c r="O340" s="17">
        <v>2</v>
      </c>
      <c r="P340" s="17">
        <v>2.6</v>
      </c>
      <c r="Q340" s="17">
        <v>7.1</v>
      </c>
      <c r="R340" s="16"/>
      <c r="S340" s="16"/>
      <c r="T340" s="16">
        <v>0</v>
      </c>
      <c r="U340" s="17">
        <v>2.6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 t="s">
        <v>139</v>
      </c>
      <c r="AB340" s="17" t="s">
        <v>140</v>
      </c>
      <c r="AC340" s="17">
        <v>39.5</v>
      </c>
      <c r="AD340" s="17">
        <v>5.8</v>
      </c>
      <c r="AE340" s="17">
        <v>1</v>
      </c>
      <c r="AF340" s="17">
        <v>1.25</v>
      </c>
      <c r="AG340" s="17">
        <v>2.5</v>
      </c>
      <c r="AH340" s="17">
        <f t="shared" si="353"/>
        <v>1.25</v>
      </c>
      <c r="AI340" s="17" t="s">
        <v>136</v>
      </c>
      <c r="AJ340" s="17" t="s">
        <v>136</v>
      </c>
      <c r="AK340" s="17" t="s">
        <v>141</v>
      </c>
      <c r="AL340" s="17">
        <f t="shared" si="354"/>
        <v>2</v>
      </c>
      <c r="AM340" s="17">
        <v>0</v>
      </c>
      <c r="AN340" s="17"/>
      <c r="AO340" s="17">
        <v>0</v>
      </c>
      <c r="AP340" s="17">
        <v>0</v>
      </c>
      <c r="AQ340" s="17">
        <v>0</v>
      </c>
      <c r="AR340" s="17" t="s">
        <v>136</v>
      </c>
      <c r="AS340" s="19">
        <f t="shared" si="295"/>
        <v>0</v>
      </c>
      <c r="AT340" s="19"/>
      <c r="AU340" s="19">
        <f>VLOOKUP(G340,ABNT5101!$I$3:$J$9,2)</f>
        <v>15</v>
      </c>
      <c r="AV340" s="19">
        <f>VLOOKUP(G340,ABNT5101!$I$3:$M$9,5)</f>
        <v>0.18</v>
      </c>
      <c r="AW340" s="17" t="str">
        <f>_xlfn.XLOOKUP(G340,ABNT5101!I:I,ABNT5101!L:L)</f>
        <v>-</v>
      </c>
      <c r="AX340" s="17">
        <f>_xlfn.XLOOKUP(G340,ABNT5101!$I:$I,ABNT5101!M:M)</f>
        <v>0.18</v>
      </c>
      <c r="AY340" s="17" t="str">
        <f>_xlfn.XLOOKUP(G340,ABNT5101!$I:$I,ABNT5101!N:N)</f>
        <v>-</v>
      </c>
      <c r="AZ340" s="17">
        <f>_xlfn.XLOOKUP(G340,ABNT5101!$I:$I,ABNT5101!O:O)</f>
        <v>15</v>
      </c>
      <c r="BA340" s="20" t="str">
        <f t="shared" si="296"/>
        <v>NÃO ATENDE</v>
      </c>
      <c r="BB340" s="21">
        <f t="shared" ref="BB340:BC340" si="412">BE340/AU340-1</f>
        <v>-1</v>
      </c>
      <c r="BC340" s="21">
        <f t="shared" si="412"/>
        <v>-1</v>
      </c>
      <c r="BD340" s="21" t="str">
        <f t="shared" si="298"/>
        <v>-</v>
      </c>
      <c r="BE340" s="22"/>
      <c r="BF340" s="22"/>
      <c r="BG340" s="22"/>
      <c r="BH340" s="22"/>
      <c r="BI340" s="23"/>
      <c r="BJ340" s="22"/>
      <c r="BK340" s="20" t="str">
        <f t="shared" si="299"/>
        <v>NÃO ATENDE</v>
      </c>
      <c r="BL340" s="20" t="str">
        <f t="shared" si="300"/>
        <v>NÃO ATENDE</v>
      </c>
      <c r="BM340" s="20" t="str">
        <f t="shared" si="301"/>
        <v>NÃO ATENDE</v>
      </c>
      <c r="BN340" s="20" t="str">
        <f t="shared" si="302"/>
        <v>ATENDE</v>
      </c>
      <c r="BO340" s="24" t="str">
        <f t="shared" si="303"/>
        <v>C3</v>
      </c>
      <c r="BP340" s="24" t="str">
        <f t="shared" si="379"/>
        <v>P6</v>
      </c>
      <c r="BQ340" s="25">
        <f t="shared" si="304"/>
        <v>-1</v>
      </c>
      <c r="BR340" s="22"/>
      <c r="BS340" s="22"/>
      <c r="BT340" s="24">
        <f>IF(BP340="-","-",_xlfn.XLOOKUP(BP340,ABNT5101!$B$4:$B$9,ABNT5101!$C$4:$C$9))</f>
        <v>3</v>
      </c>
      <c r="BU340" s="24">
        <f>IF(BP340="-","-",_xlfn.XLOOKUP(BP340,ABNT5101!$B$4:$B$9,ABNT5101!$D$4:$D$9))</f>
        <v>0.6</v>
      </c>
      <c r="BV340" s="20" t="str">
        <f t="shared" si="305"/>
        <v>NÃO ATENDE</v>
      </c>
      <c r="BW340" s="20" t="str">
        <f t="shared" si="306"/>
        <v>NÃO ATENDE</v>
      </c>
      <c r="BX340" s="20" t="str">
        <f t="shared" si="307"/>
        <v>NÃO ATENDE</v>
      </c>
      <c r="BY340" s="24" t="str">
        <f t="shared" si="401"/>
        <v>P6</v>
      </c>
      <c r="BZ340" s="25">
        <f t="shared" si="308"/>
        <v>-1</v>
      </c>
      <c r="CA340" s="24"/>
      <c r="CB340" s="24"/>
      <c r="CC340" s="20">
        <f>IF(BY340="-","-",_xlfn.XLOOKUP(BY340,ABNT5101!$B$4:$B$9,ABNT5101!$C$4:$C$9))</f>
        <v>3</v>
      </c>
      <c r="CD340" s="24">
        <f>IF(BY340="-","-",_xlfn.XLOOKUP(BY340,ABNT5101!$B$4:$B$9,ABNT5101!$D$4:$D$9))</f>
        <v>0.6</v>
      </c>
      <c r="CE340" s="20" t="str">
        <f t="shared" si="309"/>
        <v>NÃO ATENDE</v>
      </c>
      <c r="CF340" s="20" t="str">
        <f t="shared" si="310"/>
        <v>NÃO ATENDE</v>
      </c>
      <c r="CG340" s="20" t="str">
        <f t="shared" si="311"/>
        <v>NÃO ATENDE</v>
      </c>
      <c r="CH340" s="26" t="e">
        <f>_xlfn.XLOOKUP(CI340,'Banco de dados'!$B:$B,'Banco de dados'!$D:$D)</f>
        <v>#N/A</v>
      </c>
      <c r="CI340" s="27"/>
      <c r="CJ340" s="26" t="e">
        <f>_xlfn.XLOOKUP(CI340,'Banco de dados'!$B:$B,'Banco de dados'!$E:$E)</f>
        <v>#N/A</v>
      </c>
      <c r="CK340" s="26"/>
      <c r="CL340" s="26" t="e">
        <f>IF(CK340="-","-",_xlfn.XLOOKUP(CK340,'Banco de dados'!$B:$B,'Banco de dados'!$E:$E))</f>
        <v>#N/A</v>
      </c>
      <c r="CM340" s="28">
        <f t="shared" si="312"/>
        <v>1</v>
      </c>
      <c r="CN340" s="26" t="e">
        <f>_xlfn.XLOOKUP(CI340,'Banco de dados'!$B:$B,'Banco de dados'!$H:$H)</f>
        <v>#N/A</v>
      </c>
      <c r="CO340" s="26" t="e">
        <f t="array" aca="1" ref="CO340" ca="1">_xludf.XLOOKUP(CK340,'Banco de dados'!$B:$B,'Banco de dados'!$H:$H)</f>
        <v>#NAME?</v>
      </c>
      <c r="CP340" s="26" t="e">
        <f t="array" aca="1" ref="CP340" ca="1">_xludf.XLOOKUP(CI340,'Banco de dados'!$B:$B,'Banco de dados'!$F:$F)</f>
        <v>#NAME?</v>
      </c>
      <c r="CQ340" s="26" t="e">
        <f t="array" aca="1" ref="CQ340" ca="1">_xludf.XLOOKUP(CK340,'Banco de dados'!$B:$B,'Banco de dados'!$F:$F)</f>
        <v>#NAME?</v>
      </c>
      <c r="CR340" s="27">
        <v>0</v>
      </c>
      <c r="CS340" s="27"/>
      <c r="CT340" s="26" t="str">
        <f>IF(AG340=0.5,"Suporte",IF(AND(AG340&gt;='Braços de IP'!$B$9,AG340&lt;='Braços de IP'!$D$9),'Braços de IP'!$E$9,IF(AND(AG340&gt;='Braços de IP'!$B$10,AG340&lt;='Braços de IP'!$D$10),'Braços de IP'!$E$10,IF(AND(AG340&gt;='Braços de IP'!$B$11,AG340&lt;='Braços de IP'!$D$11),'Braços de IP'!$E$11,IF(AND(AG340&gt;='Braços de IP'!$B$12,AG340&lt;='Braços de IP'!$D$12),'Braços de IP'!$E$12,IF(AND(AG340&gt;='Braços de IP'!$B$13,AG340&lt;='Braços de IP'!$D$13),'Braços de IP'!$E$13,IF(AND(AG340&gt;='Braços de IP'!$B$14,AG340&lt;='Braços de IP'!$D$14),'Braços de IP'!$E$14,"ERRO")))))))</f>
        <v>Médio II</v>
      </c>
      <c r="CU340" s="27"/>
      <c r="CV340" s="26" t="str">
        <f>IF($CU340="","",VLOOKUP($CU340,'Braços de IP'!$E$9:$I$15,2,0))</f>
        <v/>
      </c>
      <c r="CW340" s="29" t="str">
        <f>IF($CU340="","",VLOOKUP($CU340,'Braços de IP'!$E$9:$I$15,5,0))</f>
        <v/>
      </c>
      <c r="CX340" s="26"/>
      <c r="CY340" s="26"/>
      <c r="CZ340" s="26"/>
      <c r="DA340" s="26"/>
      <c r="DB340" s="26"/>
      <c r="DC340" s="26"/>
      <c r="DD340" s="30" t="e">
        <f t="shared" si="313"/>
        <v>#N/A</v>
      </c>
      <c r="DE340" s="31">
        <f t="shared" si="314"/>
        <v>70</v>
      </c>
      <c r="DF340" s="30" t="e">
        <f t="shared" si="315"/>
        <v>#N/A</v>
      </c>
      <c r="DG340" s="32" t="e">
        <f t="shared" si="316"/>
        <v>#N/A</v>
      </c>
      <c r="DH340" s="33" t="s">
        <v>143</v>
      </c>
      <c r="DI340" s="34"/>
      <c r="DJ340" s="35"/>
      <c r="DK340" s="16" t="s">
        <v>144</v>
      </c>
      <c r="DL340" s="16"/>
      <c r="DN340" s="36" t="e">
        <f t="shared" si="357"/>
        <v>#VALUE!</v>
      </c>
      <c r="DP340" s="1" t="s">
        <v>2</v>
      </c>
      <c r="DQ340" s="1">
        <f t="shared" si="390"/>
        <v>0</v>
      </c>
      <c r="DR340" s="36" t="e">
        <f t="shared" si="391"/>
        <v>#DIV/0!</v>
      </c>
    </row>
    <row r="341" spans="1:124" ht="15.75" hidden="1" customHeight="1" x14ac:dyDescent="0.25">
      <c r="A341" s="63"/>
      <c r="B341" s="64">
        <v>17</v>
      </c>
      <c r="C341" s="64" t="s">
        <v>146</v>
      </c>
      <c r="D341" s="64" t="s">
        <v>498</v>
      </c>
      <c r="E341" s="64">
        <v>-8.0766340000000003</v>
      </c>
      <c r="F341" s="64">
        <v>-34.936857000000003</v>
      </c>
      <c r="G341" s="64" t="s">
        <v>157</v>
      </c>
      <c r="H341" s="65" t="s">
        <v>136</v>
      </c>
      <c r="I341" s="64" t="s">
        <v>135</v>
      </c>
      <c r="J341" s="65" t="s">
        <v>137</v>
      </c>
      <c r="K341" s="66">
        <v>96</v>
      </c>
      <c r="L341" s="65" t="s">
        <v>138</v>
      </c>
      <c r="M341" s="65">
        <v>0</v>
      </c>
      <c r="N341" s="64">
        <f t="shared" si="352"/>
        <v>192</v>
      </c>
      <c r="O341" s="65">
        <v>2</v>
      </c>
      <c r="P341" s="65">
        <v>1.8</v>
      </c>
      <c r="Q341" s="65">
        <v>8.57</v>
      </c>
      <c r="R341" s="64"/>
      <c r="S341" s="64"/>
      <c r="T341" s="64">
        <v>0</v>
      </c>
      <c r="U341" s="65">
        <v>1.4</v>
      </c>
      <c r="V341" s="65">
        <v>0</v>
      </c>
      <c r="W341" s="65"/>
      <c r="X341" s="65"/>
      <c r="Y341" s="65">
        <v>0</v>
      </c>
      <c r="Z341" s="65">
        <v>0</v>
      </c>
      <c r="AA341" s="65" t="s">
        <v>139</v>
      </c>
      <c r="AB341" s="65" t="s">
        <v>140</v>
      </c>
      <c r="AC341" s="65">
        <v>28.8</v>
      </c>
      <c r="AD341" s="65">
        <v>7.42</v>
      </c>
      <c r="AE341" s="65">
        <v>1</v>
      </c>
      <c r="AF341" s="65">
        <v>0.65</v>
      </c>
      <c r="AG341" s="65">
        <v>1.8</v>
      </c>
      <c r="AH341" s="65">
        <f t="shared" si="353"/>
        <v>1.1499999999999999</v>
      </c>
      <c r="AI341" s="65" t="s">
        <v>136</v>
      </c>
      <c r="AJ341" s="65" t="s">
        <v>136</v>
      </c>
      <c r="AK341" s="65" t="s">
        <v>141</v>
      </c>
      <c r="AL341" s="65">
        <f t="shared" si="354"/>
        <v>2</v>
      </c>
      <c r="AM341" s="65">
        <v>0</v>
      </c>
      <c r="AN341" s="65"/>
      <c r="AO341" s="65">
        <v>0</v>
      </c>
      <c r="AP341" s="65">
        <v>0</v>
      </c>
      <c r="AQ341" s="65">
        <v>0</v>
      </c>
      <c r="AR341" s="65" t="s">
        <v>136</v>
      </c>
      <c r="AS341" s="65">
        <f t="shared" si="295"/>
        <v>0</v>
      </c>
      <c r="AT341" s="65"/>
      <c r="AU341" s="65">
        <f>VLOOKUP(G341,ABNT5101!$I$3:$J$9,2)</f>
        <v>7.5</v>
      </c>
      <c r="AV341" s="65">
        <f>VLOOKUP(G341,ABNT5101!$I$3:$M$9,5)</f>
        <v>0.18</v>
      </c>
      <c r="AW341" s="17" t="str">
        <f>_xlfn.XLOOKUP(G341,ABNT5101!I:I,ABNT5101!L:L)</f>
        <v>-</v>
      </c>
      <c r="AX341" s="17">
        <f>_xlfn.XLOOKUP(G341,ABNT5101!$I:$I,ABNT5101!M:M)</f>
        <v>0.18</v>
      </c>
      <c r="AY341" s="17" t="str">
        <f>_xlfn.XLOOKUP(G341,ABNT5101!$I:$I,ABNT5101!N:N)</f>
        <v>-</v>
      </c>
      <c r="AZ341" s="17">
        <f>_xlfn.XLOOKUP(G341,ABNT5101!$I:$I,ABNT5101!O:O)</f>
        <v>16</v>
      </c>
      <c r="BA341" s="64" t="str">
        <f t="shared" si="296"/>
        <v>ATENDE</v>
      </c>
      <c r="BB341" s="67">
        <f t="shared" ref="BB341:BC341" si="413">BE341/AU341-1</f>
        <v>1.8666666666666609E-2</v>
      </c>
      <c r="BC341" s="67">
        <f t="shared" si="413"/>
        <v>1.6666666666666665</v>
      </c>
      <c r="BD341" s="67" t="str">
        <f t="shared" si="298"/>
        <v>-</v>
      </c>
      <c r="BE341" s="65">
        <v>7.64</v>
      </c>
      <c r="BF341" s="65">
        <v>0.48</v>
      </c>
      <c r="BG341" s="65"/>
      <c r="BH341" s="65"/>
      <c r="BI341" s="66"/>
      <c r="BJ341" s="65"/>
      <c r="BK341" s="64" t="str">
        <f t="shared" si="299"/>
        <v>ATENDE</v>
      </c>
      <c r="BL341" s="64" t="str">
        <f t="shared" si="300"/>
        <v>ATENDE</v>
      </c>
      <c r="BM341" s="64" t="str">
        <f t="shared" si="301"/>
        <v>ATENDE</v>
      </c>
      <c r="BN341" s="64" t="str">
        <f t="shared" si="302"/>
        <v>ATENDE</v>
      </c>
      <c r="BO341" s="65" t="str">
        <f t="shared" si="303"/>
        <v>C5</v>
      </c>
      <c r="BP341" s="65" t="str">
        <f t="shared" si="379"/>
        <v>P6</v>
      </c>
      <c r="BQ341" s="68">
        <f t="shared" si="304"/>
        <v>1.2866666666666666</v>
      </c>
      <c r="BR341" s="65">
        <v>6.86</v>
      </c>
      <c r="BS341" s="65" t="s">
        <v>499</v>
      </c>
      <c r="BT341" s="24">
        <f>IF(BP341="-","-",_xlfn.XLOOKUP(BP341,ABNT5101!$B$4:$B$9,ABNT5101!$C$4:$C$9))</f>
        <v>3</v>
      </c>
      <c r="BU341" s="24">
        <f>IF(BP341="-","-",_xlfn.XLOOKUP(BP341,ABNT5101!$B$4:$B$9,ABNT5101!$D$4:$D$9))</f>
        <v>0.6</v>
      </c>
      <c r="BV341" s="64" t="str">
        <f t="shared" si="305"/>
        <v>ATENDE</v>
      </c>
      <c r="BW341" s="64" t="str">
        <f t="shared" si="306"/>
        <v>ATENDE</v>
      </c>
      <c r="BX341" s="64" t="str">
        <f t="shared" si="307"/>
        <v>ATENDE</v>
      </c>
      <c r="BY341" s="65" t="str">
        <f t="shared" si="401"/>
        <v>P6</v>
      </c>
      <c r="BZ341" s="68">
        <f t="shared" si="308"/>
        <v>0.43666666666666654</v>
      </c>
      <c r="CA341" s="65">
        <v>4.3099999999999996</v>
      </c>
      <c r="CB341" s="65">
        <v>2.76</v>
      </c>
      <c r="CC341" s="20">
        <f>IF(BY341="-","-",_xlfn.XLOOKUP(BY341,ABNT5101!$B$4:$B$9,ABNT5101!$C$4:$C$9))</f>
        <v>3</v>
      </c>
      <c r="CD341" s="24">
        <f>IF(BY341="-","-",_xlfn.XLOOKUP(BY341,ABNT5101!$B$4:$B$9,ABNT5101!$D$4:$D$9))</f>
        <v>0.6</v>
      </c>
      <c r="CE341" s="64" t="str">
        <f t="shared" si="309"/>
        <v>ATENDE</v>
      </c>
      <c r="CF341" s="64" t="str">
        <f t="shared" si="310"/>
        <v>ATENDE</v>
      </c>
      <c r="CG341" s="64" t="str">
        <f t="shared" si="311"/>
        <v>ATENDE</v>
      </c>
      <c r="CH341" s="26" t="str">
        <f>_xlfn.XLOOKUP(CI341,'Banco de dados'!$B:$B,'Banco de dados'!$D:$D)</f>
        <v>LEDSTAR</v>
      </c>
      <c r="CI341" s="64" t="s">
        <v>268</v>
      </c>
      <c r="CJ341" s="26" t="str">
        <f>_xlfn.XLOOKUP(CI341,'Banco de dados'!$B:$B,'Banco de dados'!$E:$E)</f>
        <v>LUM LED SL VT 9.1 28W</v>
      </c>
      <c r="CK341" s="64"/>
      <c r="CL341" s="26" t="e">
        <f>IF(CK341="-","-",_xlfn.XLOOKUP(CK341,'Banco de dados'!$B:$B,'Banco de dados'!$E:$E))</f>
        <v>#N/A</v>
      </c>
      <c r="CM341" s="66">
        <f t="shared" si="312"/>
        <v>1</v>
      </c>
      <c r="CN341" s="26">
        <f>_xlfn.XLOOKUP(CI341,'Banco de dados'!$B:$B,'Banco de dados'!$H:$H)</f>
        <v>28</v>
      </c>
      <c r="CO341" s="64" t="e">
        <f t="array" aca="1" ref="CO341" ca="1">_xludf.XLOOKUP(CK341,'Banco de dados'!$B:$B,'Banco de dados'!$H:$H)</f>
        <v>#NAME?</v>
      </c>
      <c r="CP341" s="69" t="e">
        <f t="array" aca="1" ref="CP341" ca="1">_xludf.XLOOKUP(CI341,'Banco de dados'!$B:$B,'Banco de dados'!$F:$F)</f>
        <v>#NAME?</v>
      </c>
      <c r="CQ341" s="64" t="e">
        <f t="array" aca="1" ref="CQ341" ca="1">_xludf.XLOOKUP(CK341,'Banco de dados'!$B:$B,'Banco de dados'!$F:$F)</f>
        <v>#NAME?</v>
      </c>
      <c r="CR341" s="64">
        <v>0</v>
      </c>
      <c r="CS341" s="64"/>
      <c r="CT341" s="64" t="str">
        <f>IF(AG341=0.5,"Suporte",IF(AND(AG341&gt;='Braços de IP'!$B$9,AG341&lt;='Braços de IP'!$D$9),'Braços de IP'!$E$9,IF(AND(AG341&gt;='Braços de IP'!$B$10,AG341&lt;='Braços de IP'!$D$10),'Braços de IP'!$E$10,IF(AND(AG341&gt;='Braços de IP'!$B$11,AG341&lt;='Braços de IP'!$D$11),'Braços de IP'!$E$11,IF(AND(AG341&gt;='Braços de IP'!$B$12,AG341&lt;='Braços de IP'!$D$12),'Braços de IP'!$E$12,IF(AND(AG341&gt;='Braços de IP'!$B$13,AG341&lt;='Braços de IP'!$D$13),'Braços de IP'!$E$13,IF(AND(AG341&gt;='Braços de IP'!$B$14,AG341&lt;='Braços de IP'!$D$14),'Braços de IP'!$E$14,"ERRO")))))))</f>
        <v>Médio I</v>
      </c>
      <c r="CU341" s="64"/>
      <c r="CV341" s="64" t="str">
        <f>IF($CU341="","",VLOOKUP($CU341,'Braços de IP'!$E$9:$I$15,2,0))</f>
        <v/>
      </c>
      <c r="CW341" s="70" t="str">
        <f>IF($CU341="","",VLOOKUP($CU341,'Braços de IP'!$E$9:$I$15,5,0))</f>
        <v/>
      </c>
      <c r="CX341" s="64"/>
      <c r="CY341" s="64"/>
      <c r="CZ341" s="64"/>
      <c r="DA341" s="64"/>
      <c r="DB341" s="64"/>
      <c r="DC341" s="64"/>
      <c r="DD341" s="71">
        <f t="shared" si="313"/>
        <v>28</v>
      </c>
      <c r="DE341" s="72">
        <f t="shared" si="314"/>
        <v>96</v>
      </c>
      <c r="DF341" s="71">
        <f t="shared" si="315"/>
        <v>124</v>
      </c>
      <c r="DG341" s="73">
        <f t="shared" si="316"/>
        <v>0.70833333333333326</v>
      </c>
      <c r="DH341" s="74" t="s">
        <v>143</v>
      </c>
      <c r="DI341" s="74"/>
      <c r="DJ341" s="74"/>
      <c r="DK341" s="64" t="s">
        <v>144</v>
      </c>
      <c r="DL341" s="64"/>
      <c r="DM341" s="63"/>
      <c r="DN341" s="75" t="e">
        <f t="shared" si="357"/>
        <v>#VALUE!</v>
      </c>
      <c r="DO341" s="63"/>
      <c r="DP341" s="63" t="s">
        <v>2</v>
      </c>
      <c r="DQ341" s="63">
        <f t="shared" si="390"/>
        <v>0</v>
      </c>
      <c r="DR341" s="75" t="e">
        <f t="shared" si="391"/>
        <v>#DIV/0!</v>
      </c>
      <c r="DS341" s="63"/>
      <c r="DT341" s="63"/>
    </row>
    <row r="342" spans="1:124" ht="15.75" hidden="1" customHeight="1" x14ac:dyDescent="0.25">
      <c r="A342" s="63"/>
      <c r="B342" s="64">
        <v>17</v>
      </c>
      <c r="C342" s="64" t="s">
        <v>146</v>
      </c>
      <c r="D342" s="64" t="s">
        <v>498</v>
      </c>
      <c r="E342" s="64">
        <v>-8.0766340000000003</v>
      </c>
      <c r="F342" s="64">
        <v>-34.936857000000003</v>
      </c>
      <c r="G342" s="64" t="s">
        <v>157</v>
      </c>
      <c r="H342" s="65" t="s">
        <v>136</v>
      </c>
      <c r="I342" s="64" t="s">
        <v>135</v>
      </c>
      <c r="J342" s="65" t="s">
        <v>137</v>
      </c>
      <c r="K342" s="66">
        <v>96</v>
      </c>
      <c r="L342" s="65" t="s">
        <v>138</v>
      </c>
      <c r="M342" s="65">
        <v>0</v>
      </c>
      <c r="N342" s="64">
        <f t="shared" si="352"/>
        <v>192</v>
      </c>
      <c r="O342" s="65">
        <v>2</v>
      </c>
      <c r="P342" s="65">
        <v>1.8</v>
      </c>
      <c r="Q342" s="65">
        <v>8.57</v>
      </c>
      <c r="R342" s="64"/>
      <c r="S342" s="64"/>
      <c r="T342" s="64">
        <v>0</v>
      </c>
      <c r="U342" s="65">
        <v>1.4</v>
      </c>
      <c r="V342" s="65">
        <v>0</v>
      </c>
      <c r="W342" s="65"/>
      <c r="X342" s="65"/>
      <c r="Y342" s="65">
        <v>0</v>
      </c>
      <c r="Z342" s="65">
        <v>0</v>
      </c>
      <c r="AA342" s="65" t="s">
        <v>139</v>
      </c>
      <c r="AB342" s="65" t="s">
        <v>140</v>
      </c>
      <c r="AC342" s="65">
        <v>28.8</v>
      </c>
      <c r="AD342" s="65">
        <v>7.42</v>
      </c>
      <c r="AE342" s="65">
        <v>1</v>
      </c>
      <c r="AF342" s="65">
        <v>0.65</v>
      </c>
      <c r="AG342" s="65">
        <v>1.8</v>
      </c>
      <c r="AH342" s="65">
        <f t="shared" si="353"/>
        <v>1.1499999999999999</v>
      </c>
      <c r="AI342" s="65" t="s">
        <v>136</v>
      </c>
      <c r="AJ342" s="65" t="s">
        <v>136</v>
      </c>
      <c r="AK342" s="65" t="s">
        <v>141</v>
      </c>
      <c r="AL342" s="65">
        <f t="shared" si="354"/>
        <v>2</v>
      </c>
      <c r="AM342" s="65">
        <v>0</v>
      </c>
      <c r="AN342" s="65"/>
      <c r="AO342" s="65">
        <v>0</v>
      </c>
      <c r="AP342" s="65">
        <v>0</v>
      </c>
      <c r="AQ342" s="65">
        <v>0</v>
      </c>
      <c r="AR342" s="65" t="s">
        <v>136</v>
      </c>
      <c r="AS342" s="65">
        <f t="shared" si="295"/>
        <v>0</v>
      </c>
      <c r="AT342" s="65"/>
      <c r="AU342" s="65">
        <f>VLOOKUP(G342,ABNT5101!$I$3:$J$9,2)</f>
        <v>7.5</v>
      </c>
      <c r="AV342" s="65">
        <f>VLOOKUP(G342,ABNT5101!$I$3:$M$9,5)</f>
        <v>0.18</v>
      </c>
      <c r="AW342" s="17" t="str">
        <f>_xlfn.XLOOKUP(G342,ABNT5101!I:I,ABNT5101!L:L)</f>
        <v>-</v>
      </c>
      <c r="AX342" s="17">
        <f>_xlfn.XLOOKUP(G342,ABNT5101!$I:$I,ABNT5101!M:M)</f>
        <v>0.18</v>
      </c>
      <c r="AY342" s="17" t="str">
        <f>_xlfn.XLOOKUP(G342,ABNT5101!$I:$I,ABNT5101!N:N)</f>
        <v>-</v>
      </c>
      <c r="AZ342" s="17">
        <f>_xlfn.XLOOKUP(G342,ABNT5101!$I:$I,ABNT5101!O:O)</f>
        <v>16</v>
      </c>
      <c r="BA342" s="64" t="str">
        <f t="shared" si="296"/>
        <v>ATENDE</v>
      </c>
      <c r="BB342" s="67">
        <f t="shared" ref="BB342:BC342" si="414">BE342/AU342-1</f>
        <v>0.25600000000000001</v>
      </c>
      <c r="BC342" s="67">
        <f t="shared" si="414"/>
        <v>2.6111111111111112</v>
      </c>
      <c r="BD342" s="67" t="str">
        <f t="shared" si="298"/>
        <v>-</v>
      </c>
      <c r="BE342" s="65">
        <v>9.42</v>
      </c>
      <c r="BF342" s="65">
        <v>0.65</v>
      </c>
      <c r="BG342" s="65"/>
      <c r="BH342" s="65"/>
      <c r="BI342" s="66"/>
      <c r="BJ342" s="65"/>
      <c r="BK342" s="64" t="str">
        <f t="shared" si="299"/>
        <v>ATENDE</v>
      </c>
      <c r="BL342" s="64" t="str">
        <f t="shared" si="300"/>
        <v>ATENDE</v>
      </c>
      <c r="BM342" s="64" t="str">
        <f t="shared" si="301"/>
        <v>ATENDE</v>
      </c>
      <c r="BN342" s="64" t="str">
        <f t="shared" si="302"/>
        <v>ATENDE</v>
      </c>
      <c r="BO342" s="65" t="str">
        <f t="shared" si="303"/>
        <v>C5</v>
      </c>
      <c r="BP342" s="65" t="str">
        <f t="shared" si="379"/>
        <v>P6</v>
      </c>
      <c r="BQ342" s="68">
        <f t="shared" si="304"/>
        <v>0.14666666666666672</v>
      </c>
      <c r="BR342" s="65">
        <v>3.44</v>
      </c>
      <c r="BS342" s="65">
        <v>1.81</v>
      </c>
      <c r="BT342" s="24">
        <f>IF(BP342="-","-",_xlfn.XLOOKUP(BP342,ABNT5101!$B$4:$B$9,ABNT5101!$C$4:$C$9))</f>
        <v>3</v>
      </c>
      <c r="BU342" s="24">
        <f>IF(BP342="-","-",_xlfn.XLOOKUP(BP342,ABNT5101!$B$4:$B$9,ABNT5101!$D$4:$D$9))</f>
        <v>0.6</v>
      </c>
      <c r="BV342" s="64" t="str">
        <f t="shared" si="305"/>
        <v>ATENDE</v>
      </c>
      <c r="BW342" s="64" t="str">
        <f t="shared" si="306"/>
        <v>ATENDE</v>
      </c>
      <c r="BX342" s="64" t="str">
        <f t="shared" si="307"/>
        <v>ATENDE</v>
      </c>
      <c r="BY342" s="65" t="str">
        <f t="shared" si="401"/>
        <v>P6</v>
      </c>
      <c r="BZ342" s="68">
        <f t="shared" si="308"/>
        <v>1.6933333333333334</v>
      </c>
      <c r="CA342" s="65">
        <v>8.08</v>
      </c>
      <c r="CB342" s="65">
        <v>4.83</v>
      </c>
      <c r="CC342" s="20">
        <f>IF(BY342="-","-",_xlfn.XLOOKUP(BY342,ABNT5101!$B$4:$B$9,ABNT5101!$C$4:$C$9))</f>
        <v>3</v>
      </c>
      <c r="CD342" s="24">
        <f>IF(BY342="-","-",_xlfn.XLOOKUP(BY342,ABNT5101!$B$4:$B$9,ABNT5101!$D$4:$D$9))</f>
        <v>0.6</v>
      </c>
      <c r="CE342" s="64" t="str">
        <f t="shared" si="309"/>
        <v>ATENDE</v>
      </c>
      <c r="CF342" s="64" t="str">
        <f t="shared" si="310"/>
        <v>ATENDE</v>
      </c>
      <c r="CG342" s="64" t="str">
        <f t="shared" si="311"/>
        <v>ATENDE</v>
      </c>
      <c r="CH342" s="26" t="str">
        <f>_xlfn.XLOOKUP(CI342,'Banco de dados'!$B:$B,'Banco de dados'!$D:$D)</f>
        <v>SX LIGHTING</v>
      </c>
      <c r="CI342" s="64" t="s">
        <v>271</v>
      </c>
      <c r="CJ342" s="26" t="str">
        <f>_xlfn.XLOOKUP(CI342,'Banco de dados'!$B:$B,'Banco de dados'!$E:$E)</f>
        <v>SXINEVO020K50L12CZF7PHF</v>
      </c>
      <c r="CK342" s="64"/>
      <c r="CL342" s="26" t="e">
        <f>IF(CK342="-","-",_xlfn.XLOOKUP(CK342,'Banco de dados'!$B:$B,'Banco de dados'!$E:$E))</f>
        <v>#N/A</v>
      </c>
      <c r="CM342" s="66">
        <f t="shared" si="312"/>
        <v>1</v>
      </c>
      <c r="CN342" s="26">
        <f>_xlfn.XLOOKUP(CI342,'Banco de dados'!$B:$B,'Banco de dados'!$H:$H)</f>
        <v>22.5</v>
      </c>
      <c r="CO342" s="64" t="e">
        <f t="array" aca="1" ref="CO342" ca="1">_xludf.XLOOKUP(CK342,'Banco de dados'!$B:$B,'Banco de dados'!$H:$H)</f>
        <v>#NAME?</v>
      </c>
      <c r="CP342" s="69" t="e">
        <f t="array" aca="1" ref="CP342" ca="1">_xludf.XLOOKUP(CI342,'Banco de dados'!$B:$B,'Banco de dados'!$F:$F)</f>
        <v>#NAME?</v>
      </c>
      <c r="CQ342" s="64" t="e">
        <f t="array" aca="1" ref="CQ342" ca="1">_xludf.XLOOKUP(CK342,'Banco de dados'!$B:$B,'Banco de dados'!$F:$F)</f>
        <v>#NAME?</v>
      </c>
      <c r="CR342" s="64">
        <v>0</v>
      </c>
      <c r="CS342" s="64"/>
      <c r="CT342" s="64" t="str">
        <f>IF(AG342=0.5,"Suporte",IF(AND(AG342&gt;='Braços de IP'!$B$9,AG342&lt;='Braços de IP'!$D$9),'Braços de IP'!$E$9,IF(AND(AG342&gt;='Braços de IP'!$B$10,AG342&lt;='Braços de IP'!$D$10),'Braços de IP'!$E$10,IF(AND(AG342&gt;='Braços de IP'!$B$11,AG342&lt;='Braços de IP'!$D$11),'Braços de IP'!$E$11,IF(AND(AG342&gt;='Braços de IP'!$B$12,AG342&lt;='Braços de IP'!$D$12),'Braços de IP'!$E$12,IF(AND(AG342&gt;='Braços de IP'!$B$13,AG342&lt;='Braços de IP'!$D$13),'Braços de IP'!$E$13,IF(AND(AG342&gt;='Braços de IP'!$B$14,AG342&lt;='Braços de IP'!$D$14),'Braços de IP'!$E$14,"ERRO")))))))</f>
        <v>Médio I</v>
      </c>
      <c r="CU342" s="64"/>
      <c r="CV342" s="64" t="str">
        <f>IF($CU342="","",VLOOKUP($CU342,'Braços de IP'!$E$9:$I$15,2,0))</f>
        <v/>
      </c>
      <c r="CW342" s="70" t="str">
        <f>IF($CU342="","",VLOOKUP($CU342,'Braços de IP'!$E$9:$I$15,5,0))</f>
        <v/>
      </c>
      <c r="CX342" s="64"/>
      <c r="CY342" s="64"/>
      <c r="CZ342" s="64"/>
      <c r="DA342" s="64"/>
      <c r="DB342" s="64"/>
      <c r="DC342" s="64"/>
      <c r="DD342" s="71">
        <f t="shared" si="313"/>
        <v>22.5</v>
      </c>
      <c r="DE342" s="72">
        <f t="shared" si="314"/>
        <v>96</v>
      </c>
      <c r="DF342" s="71">
        <f t="shared" si="315"/>
        <v>118.5</v>
      </c>
      <c r="DG342" s="73">
        <f t="shared" si="316"/>
        <v>0.765625</v>
      </c>
      <c r="DH342" s="74" t="s">
        <v>143</v>
      </c>
      <c r="DI342" s="74"/>
      <c r="DJ342" s="74"/>
      <c r="DK342" s="64" t="s">
        <v>144</v>
      </c>
      <c r="DL342" s="64"/>
      <c r="DM342" s="63"/>
      <c r="DN342" s="75" t="e">
        <f t="shared" si="357"/>
        <v>#VALUE!</v>
      </c>
      <c r="DO342" s="63"/>
      <c r="DP342" s="63" t="s">
        <v>2</v>
      </c>
      <c r="DQ342" s="63">
        <f t="shared" si="390"/>
        <v>0</v>
      </c>
      <c r="DR342" s="75" t="e">
        <f t="shared" si="391"/>
        <v>#DIV/0!</v>
      </c>
      <c r="DS342" s="63"/>
      <c r="DT342" s="63"/>
    </row>
    <row r="343" spans="1:124" ht="15.75" hidden="1" customHeight="1" x14ac:dyDescent="0.25">
      <c r="A343" s="63"/>
      <c r="B343" s="64">
        <v>17</v>
      </c>
      <c r="C343" s="64" t="s">
        <v>146</v>
      </c>
      <c r="D343" s="64" t="s">
        <v>498</v>
      </c>
      <c r="E343" s="64">
        <v>-8.0766340000000003</v>
      </c>
      <c r="F343" s="64">
        <v>-34.936857000000003</v>
      </c>
      <c r="G343" s="64" t="s">
        <v>157</v>
      </c>
      <c r="H343" s="65" t="s">
        <v>136</v>
      </c>
      <c r="I343" s="64" t="s">
        <v>135</v>
      </c>
      <c r="J343" s="65" t="s">
        <v>137</v>
      </c>
      <c r="K343" s="66">
        <v>96</v>
      </c>
      <c r="L343" s="65" t="s">
        <v>138</v>
      </c>
      <c r="M343" s="65">
        <v>0</v>
      </c>
      <c r="N343" s="64">
        <f t="shared" si="352"/>
        <v>192</v>
      </c>
      <c r="O343" s="65">
        <v>2</v>
      </c>
      <c r="P343" s="65">
        <v>1.8</v>
      </c>
      <c r="Q343" s="65">
        <v>8.57</v>
      </c>
      <c r="R343" s="64"/>
      <c r="S343" s="64"/>
      <c r="T343" s="64">
        <v>0</v>
      </c>
      <c r="U343" s="65">
        <v>1.4</v>
      </c>
      <c r="V343" s="65">
        <v>0</v>
      </c>
      <c r="W343" s="65"/>
      <c r="X343" s="65"/>
      <c r="Y343" s="65">
        <v>0</v>
      </c>
      <c r="Z343" s="65">
        <v>0</v>
      </c>
      <c r="AA343" s="65" t="s">
        <v>139</v>
      </c>
      <c r="AB343" s="65" t="s">
        <v>140</v>
      </c>
      <c r="AC343" s="65">
        <v>28.8</v>
      </c>
      <c r="AD343" s="65">
        <v>7.42</v>
      </c>
      <c r="AE343" s="65">
        <v>1</v>
      </c>
      <c r="AF343" s="65">
        <v>0.65</v>
      </c>
      <c r="AG343" s="65">
        <v>1.8</v>
      </c>
      <c r="AH343" s="65">
        <f t="shared" si="353"/>
        <v>1.1499999999999999</v>
      </c>
      <c r="AI343" s="65" t="s">
        <v>136</v>
      </c>
      <c r="AJ343" s="65" t="s">
        <v>136</v>
      </c>
      <c r="AK343" s="65" t="s">
        <v>141</v>
      </c>
      <c r="AL343" s="65">
        <f t="shared" si="354"/>
        <v>2</v>
      </c>
      <c r="AM343" s="65">
        <v>0</v>
      </c>
      <c r="AN343" s="65"/>
      <c r="AO343" s="65">
        <v>0</v>
      </c>
      <c r="AP343" s="65">
        <v>0</v>
      </c>
      <c r="AQ343" s="65">
        <v>0</v>
      </c>
      <c r="AR343" s="65" t="s">
        <v>136</v>
      </c>
      <c r="AS343" s="65">
        <f t="shared" si="295"/>
        <v>0</v>
      </c>
      <c r="AT343" s="65"/>
      <c r="AU343" s="65">
        <f>VLOOKUP(G343,ABNT5101!$I$3:$J$9,2)</f>
        <v>7.5</v>
      </c>
      <c r="AV343" s="65">
        <f>VLOOKUP(G343,ABNT5101!$I$3:$M$9,5)</f>
        <v>0.18</v>
      </c>
      <c r="AW343" s="17" t="str">
        <f>_xlfn.XLOOKUP(G343,ABNT5101!I:I,ABNT5101!L:L)</f>
        <v>-</v>
      </c>
      <c r="AX343" s="17">
        <f>_xlfn.XLOOKUP(G343,ABNT5101!$I:$I,ABNT5101!M:M)</f>
        <v>0.18</v>
      </c>
      <c r="AY343" s="17" t="str">
        <f>_xlfn.XLOOKUP(G343,ABNT5101!$I:$I,ABNT5101!N:N)</f>
        <v>-</v>
      </c>
      <c r="AZ343" s="17">
        <f>_xlfn.XLOOKUP(G343,ABNT5101!$I:$I,ABNT5101!O:O)</f>
        <v>16</v>
      </c>
      <c r="BA343" s="64" t="str">
        <f t="shared" si="296"/>
        <v>ATENDE</v>
      </c>
      <c r="BB343" s="67">
        <f t="shared" ref="BB343:BC343" si="415">BE343/AU343-1</f>
        <v>0.63866666666666649</v>
      </c>
      <c r="BC343" s="67">
        <f t="shared" si="415"/>
        <v>1.8333333333333335</v>
      </c>
      <c r="BD343" s="67" t="str">
        <f t="shared" si="298"/>
        <v>-</v>
      </c>
      <c r="BE343" s="65">
        <v>12.29</v>
      </c>
      <c r="BF343" s="65">
        <v>0.51</v>
      </c>
      <c r="BG343" s="65"/>
      <c r="BH343" s="65"/>
      <c r="BI343" s="66"/>
      <c r="BJ343" s="65"/>
      <c r="BK343" s="64" t="str">
        <f t="shared" si="299"/>
        <v>ATENDE</v>
      </c>
      <c r="BL343" s="64" t="str">
        <f t="shared" si="300"/>
        <v>ATENDE</v>
      </c>
      <c r="BM343" s="64" t="str">
        <f t="shared" si="301"/>
        <v>ATENDE</v>
      </c>
      <c r="BN343" s="64" t="str">
        <f t="shared" si="302"/>
        <v>ATENDE</v>
      </c>
      <c r="BO343" s="65" t="str">
        <f t="shared" si="303"/>
        <v>C5</v>
      </c>
      <c r="BP343" s="65" t="str">
        <f t="shared" si="379"/>
        <v>P6</v>
      </c>
      <c r="BQ343" s="68">
        <f t="shared" si="304"/>
        <v>0.22333333333333338</v>
      </c>
      <c r="BR343" s="65">
        <v>3.67</v>
      </c>
      <c r="BS343" s="65">
        <v>2.09</v>
      </c>
      <c r="BT343" s="24">
        <f>IF(BP343="-","-",_xlfn.XLOOKUP(BP343,ABNT5101!$B$4:$B$9,ABNT5101!$C$4:$C$9))</f>
        <v>3</v>
      </c>
      <c r="BU343" s="24">
        <f>IF(BP343="-","-",_xlfn.XLOOKUP(BP343,ABNT5101!$B$4:$B$9,ABNT5101!$D$4:$D$9))</f>
        <v>0.6</v>
      </c>
      <c r="BV343" s="64" t="str">
        <f t="shared" si="305"/>
        <v>ATENDE</v>
      </c>
      <c r="BW343" s="64" t="str">
        <f t="shared" si="306"/>
        <v>ATENDE</v>
      </c>
      <c r="BX343" s="64" t="str">
        <f t="shared" si="307"/>
        <v>ATENDE</v>
      </c>
      <c r="BY343" s="65" t="str">
        <f t="shared" si="401"/>
        <v>P6</v>
      </c>
      <c r="BZ343" s="68">
        <f t="shared" si="308"/>
        <v>2.5700000000000003</v>
      </c>
      <c r="CA343" s="65">
        <v>10.71</v>
      </c>
      <c r="CB343" s="65">
        <v>7</v>
      </c>
      <c r="CC343" s="20">
        <f>IF(BY343="-","-",_xlfn.XLOOKUP(BY343,ABNT5101!$B$4:$B$9,ABNT5101!$C$4:$C$9))</f>
        <v>3</v>
      </c>
      <c r="CD343" s="24">
        <f>IF(BY343="-","-",_xlfn.XLOOKUP(BY343,ABNT5101!$B$4:$B$9,ABNT5101!$D$4:$D$9))</f>
        <v>0.6</v>
      </c>
      <c r="CE343" s="64" t="str">
        <f t="shared" si="309"/>
        <v>ATENDE</v>
      </c>
      <c r="CF343" s="64" t="str">
        <f t="shared" si="310"/>
        <v>ATENDE</v>
      </c>
      <c r="CG343" s="64" t="str">
        <f t="shared" si="311"/>
        <v>ATENDE</v>
      </c>
      <c r="CH343" s="26" t="str">
        <f>_xlfn.XLOOKUP(CI343,'Banco de dados'!$B:$B,'Banco de dados'!$D:$D)</f>
        <v>TECNOWATT</v>
      </c>
      <c r="CI343" s="76" t="s">
        <v>495</v>
      </c>
      <c r="CJ343" s="26" t="str">
        <f>_xlfn.XLOOKUP(CI343,'Banco de dados'!$B:$B,'Banco de dados'!$E:$E)</f>
        <v>SIGSAGPTLRRSSNDL_40W_50IBBRS
1-10C1MUN6.5</v>
      </c>
      <c r="CK343" s="64"/>
      <c r="CL343" s="26" t="e">
        <f>IF(CK343="-","-",_xlfn.XLOOKUP(CK343,'Banco de dados'!$B:$B,'Banco de dados'!$E:$E))</f>
        <v>#N/A</v>
      </c>
      <c r="CM343" s="66">
        <f t="shared" si="312"/>
        <v>1</v>
      </c>
      <c r="CN343" s="26">
        <f>_xlfn.XLOOKUP(CI343,'Banco de dados'!$B:$B,'Banco de dados'!$H:$H)</f>
        <v>40</v>
      </c>
      <c r="CO343" s="64" t="e">
        <f t="array" aca="1" ref="CO343" ca="1">_xludf.XLOOKUP(CK343,'Banco de dados'!$B:$B,'Banco de dados'!$H:$H)</f>
        <v>#NAME?</v>
      </c>
      <c r="CP343" s="69" t="e">
        <f t="array" aca="1" ref="CP343" ca="1">_xludf.XLOOKUP(CI343,'Banco de dados'!$B:$B,'Banco de dados'!$F:$F)</f>
        <v>#NAME?</v>
      </c>
      <c r="CQ343" s="64" t="e">
        <f t="array" aca="1" ref="CQ343" ca="1">_xludf.XLOOKUP(CK343,'Banco de dados'!$B:$B,'Banco de dados'!$F:$F)</f>
        <v>#NAME?</v>
      </c>
      <c r="CR343" s="64">
        <v>0</v>
      </c>
      <c r="CS343" s="64"/>
      <c r="CT343" s="64" t="str">
        <f>IF(AG343=0.5,"Suporte",IF(AND(AG343&gt;='Braços de IP'!$B$9,AG343&lt;='Braços de IP'!$D$9),'Braços de IP'!$E$9,IF(AND(AG343&gt;='Braços de IP'!$B$10,AG343&lt;='Braços de IP'!$D$10),'Braços de IP'!$E$10,IF(AND(AG343&gt;='Braços de IP'!$B$11,AG343&lt;='Braços de IP'!$D$11),'Braços de IP'!$E$11,IF(AND(AG343&gt;='Braços de IP'!$B$12,AG343&lt;='Braços de IP'!$D$12),'Braços de IP'!$E$12,IF(AND(AG343&gt;='Braços de IP'!$B$13,AG343&lt;='Braços de IP'!$D$13),'Braços de IP'!$E$13,IF(AND(AG343&gt;='Braços de IP'!$B$14,AG343&lt;='Braços de IP'!$D$14),'Braços de IP'!$E$14,"ERRO")))))))</f>
        <v>Médio I</v>
      </c>
      <c r="CU343" s="64"/>
      <c r="CV343" s="64" t="str">
        <f>IF($CU343="","",VLOOKUP($CU343,'Braços de IP'!$E$9:$I$15,2,0))</f>
        <v/>
      </c>
      <c r="CW343" s="70" t="str">
        <f>IF($CU343="","",VLOOKUP($CU343,'Braços de IP'!$E$9:$I$15,5,0))</f>
        <v/>
      </c>
      <c r="CX343" s="64"/>
      <c r="CY343" s="64"/>
      <c r="CZ343" s="64"/>
      <c r="DA343" s="64"/>
      <c r="DB343" s="64"/>
      <c r="DC343" s="64"/>
      <c r="DD343" s="71">
        <f t="shared" si="313"/>
        <v>40</v>
      </c>
      <c r="DE343" s="72">
        <f t="shared" si="314"/>
        <v>96</v>
      </c>
      <c r="DF343" s="71">
        <f t="shared" si="315"/>
        <v>136</v>
      </c>
      <c r="DG343" s="73">
        <f t="shared" si="316"/>
        <v>0.58333333333333326</v>
      </c>
      <c r="DH343" s="74" t="s">
        <v>143</v>
      </c>
      <c r="DI343" s="74"/>
      <c r="DJ343" s="74"/>
      <c r="DK343" s="64" t="s">
        <v>144</v>
      </c>
      <c r="DL343" s="64"/>
      <c r="DM343" s="63"/>
      <c r="DN343" s="75" t="e">
        <f t="shared" si="357"/>
        <v>#VALUE!</v>
      </c>
      <c r="DO343" s="63"/>
      <c r="DP343" s="63" t="s">
        <v>2</v>
      </c>
      <c r="DQ343" s="63">
        <f t="shared" si="390"/>
        <v>0</v>
      </c>
      <c r="DR343" s="75" t="e">
        <f t="shared" si="391"/>
        <v>#DIV/0!</v>
      </c>
      <c r="DS343" s="63"/>
      <c r="DT343" s="63"/>
    </row>
    <row r="344" spans="1:124" ht="15.75" customHeight="1" x14ac:dyDescent="0.25">
      <c r="A344" s="1"/>
      <c r="B344" s="16">
        <v>18</v>
      </c>
      <c r="C344" s="16" t="s">
        <v>146</v>
      </c>
      <c r="D344" s="16" t="s">
        <v>500</v>
      </c>
      <c r="E344" s="16">
        <v>-8.0721910000000001</v>
      </c>
      <c r="F344" s="16">
        <v>-34.928229999999999</v>
      </c>
      <c r="G344" s="16" t="s">
        <v>153</v>
      </c>
      <c r="H344" s="17" t="s">
        <v>136</v>
      </c>
      <c r="I344" s="16" t="s">
        <v>135</v>
      </c>
      <c r="J344" s="17" t="s">
        <v>137</v>
      </c>
      <c r="K344" s="18">
        <v>70</v>
      </c>
      <c r="L344" s="17" t="s">
        <v>138</v>
      </c>
      <c r="M344" s="17">
        <v>0</v>
      </c>
      <c r="N344" s="16">
        <f t="shared" si="352"/>
        <v>140</v>
      </c>
      <c r="O344" s="17">
        <v>2</v>
      </c>
      <c r="P344" s="17">
        <v>2.1</v>
      </c>
      <c r="Q344" s="17">
        <v>5.7</v>
      </c>
      <c r="R344" s="16"/>
      <c r="S344" s="16"/>
      <c r="T344" s="16">
        <v>0</v>
      </c>
      <c r="U344" s="17">
        <v>2.1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 t="s">
        <v>139</v>
      </c>
      <c r="AB344" s="17" t="s">
        <v>140</v>
      </c>
      <c r="AC344" s="17">
        <v>33</v>
      </c>
      <c r="AD344" s="17">
        <v>5.6</v>
      </c>
      <c r="AE344" s="17">
        <v>1</v>
      </c>
      <c r="AF344" s="17">
        <v>1.4</v>
      </c>
      <c r="AG344" s="17">
        <v>2.5</v>
      </c>
      <c r="AH344" s="17">
        <f t="shared" si="353"/>
        <v>1.1000000000000001</v>
      </c>
      <c r="AI344" s="17" t="s">
        <v>136</v>
      </c>
      <c r="AJ344" s="17" t="s">
        <v>136</v>
      </c>
      <c r="AK344" s="17" t="s">
        <v>141</v>
      </c>
      <c r="AL344" s="17">
        <f t="shared" si="354"/>
        <v>2</v>
      </c>
      <c r="AM344" s="17">
        <v>0</v>
      </c>
      <c r="AN344" s="17"/>
      <c r="AO344" s="17">
        <v>0</v>
      </c>
      <c r="AP344" s="17">
        <v>0</v>
      </c>
      <c r="AQ344" s="17">
        <v>0</v>
      </c>
      <c r="AR344" s="17" t="s">
        <v>136</v>
      </c>
      <c r="AS344" s="19">
        <f t="shared" si="295"/>
        <v>0</v>
      </c>
      <c r="AT344" s="19"/>
      <c r="AU344" s="19">
        <f>VLOOKUP(G344,ABNT5101!$I$3:$J$9,2)</f>
        <v>15</v>
      </c>
      <c r="AV344" s="19">
        <f>VLOOKUP(G344,ABNT5101!$I$3:$M$9,5)</f>
        <v>0.18</v>
      </c>
      <c r="AW344" s="17" t="str">
        <f>_xlfn.XLOOKUP(G344,ABNT5101!I:I,ABNT5101!L:L)</f>
        <v>-</v>
      </c>
      <c r="AX344" s="17">
        <f>_xlfn.XLOOKUP(G344,ABNT5101!$I:$I,ABNT5101!M:M)</f>
        <v>0.18</v>
      </c>
      <c r="AY344" s="17" t="str">
        <f>_xlfn.XLOOKUP(G344,ABNT5101!$I:$I,ABNT5101!N:N)</f>
        <v>-</v>
      </c>
      <c r="AZ344" s="17">
        <f>_xlfn.XLOOKUP(G344,ABNT5101!$I:$I,ABNT5101!O:O)</f>
        <v>15</v>
      </c>
      <c r="BA344" s="20" t="str">
        <f t="shared" si="296"/>
        <v>ATENDE</v>
      </c>
      <c r="BB344" s="21">
        <f t="shared" ref="BB344:BC344" si="416">BE344/AU344-1</f>
        <v>0.11066666666666669</v>
      </c>
      <c r="BC344" s="21">
        <f t="shared" si="416"/>
        <v>0.33333333333333326</v>
      </c>
      <c r="BD344" s="21" t="str">
        <f t="shared" si="298"/>
        <v>-</v>
      </c>
      <c r="BE344" s="22">
        <v>16.66</v>
      </c>
      <c r="BF344" s="22">
        <v>0.24</v>
      </c>
      <c r="BG344" s="22"/>
      <c r="BH344" s="22"/>
      <c r="BI344" s="23"/>
      <c r="BJ344" s="22"/>
      <c r="BK344" s="20" t="str">
        <f t="shared" si="299"/>
        <v>ATENDE</v>
      </c>
      <c r="BL344" s="20" t="str">
        <f t="shared" si="300"/>
        <v>ATENDE</v>
      </c>
      <c r="BM344" s="20" t="str">
        <f t="shared" si="301"/>
        <v>ATENDE</v>
      </c>
      <c r="BN344" s="20" t="str">
        <f t="shared" si="302"/>
        <v>ATENDE</v>
      </c>
      <c r="BO344" s="24" t="str">
        <f t="shared" si="303"/>
        <v>C3</v>
      </c>
      <c r="BP344" s="24" t="str">
        <f t="shared" si="379"/>
        <v>P6</v>
      </c>
      <c r="BQ344" s="25">
        <f t="shared" si="304"/>
        <v>2.41</v>
      </c>
      <c r="BR344" s="22">
        <v>10.23</v>
      </c>
      <c r="BS344" s="22">
        <v>3.38</v>
      </c>
      <c r="BT344" s="24">
        <f>IF(BP344="-","-",_xlfn.XLOOKUP(BP344,ABNT5101!$B$4:$B$9,ABNT5101!$C$4:$C$9))</f>
        <v>3</v>
      </c>
      <c r="BU344" s="24">
        <f>IF(BP344="-","-",_xlfn.XLOOKUP(BP344,ABNT5101!$B$4:$B$9,ABNT5101!$D$4:$D$9))</f>
        <v>0.6</v>
      </c>
      <c r="BV344" s="20" t="str">
        <f t="shared" si="305"/>
        <v>ATENDE</v>
      </c>
      <c r="BW344" s="20" t="str">
        <f t="shared" si="306"/>
        <v>ATENDE</v>
      </c>
      <c r="BX344" s="20" t="str">
        <f t="shared" si="307"/>
        <v>ATENDE</v>
      </c>
      <c r="BY344" s="24" t="str">
        <f t="shared" si="401"/>
        <v>P6</v>
      </c>
      <c r="BZ344" s="25">
        <f t="shared" si="308"/>
        <v>3.1399999999999997</v>
      </c>
      <c r="CA344" s="24">
        <v>12.42</v>
      </c>
      <c r="CB344" s="24">
        <v>2.83</v>
      </c>
      <c r="CC344" s="20">
        <f>IF(BY344="-","-",_xlfn.XLOOKUP(BY344,ABNT5101!$B$4:$B$9,ABNT5101!$C$4:$C$9))</f>
        <v>3</v>
      </c>
      <c r="CD344" s="24">
        <f>IF(BY344="-","-",_xlfn.XLOOKUP(BY344,ABNT5101!$B$4:$B$9,ABNT5101!$D$4:$D$9))</f>
        <v>0.6</v>
      </c>
      <c r="CE344" s="20" t="str">
        <f t="shared" si="309"/>
        <v>ATENDE</v>
      </c>
      <c r="CF344" s="20" t="str">
        <f t="shared" si="310"/>
        <v>ATENDE</v>
      </c>
      <c r="CG344" s="20" t="str">
        <f t="shared" si="311"/>
        <v>ATENDE</v>
      </c>
      <c r="CH344" s="26" t="str">
        <f>_xlfn.XLOOKUP(CI344,'Banco de dados'!$B:$B,'Banco de dados'!$D:$D)</f>
        <v>LEDSTAR</v>
      </c>
      <c r="CI344" s="47" t="str">
        <f>'Banco de dados'!B8</f>
        <v xml:space="preserve"> SL VT 9.1 52W</v>
      </c>
      <c r="CJ344" s="26" t="str">
        <f>_xlfn.XLOOKUP(CI344,'Banco de dados'!$B:$B,'Banco de dados'!$E:$E)</f>
        <v>LUM LED SL VT 9.1 52W</v>
      </c>
      <c r="CK344" s="26"/>
      <c r="CL344" s="26" t="e">
        <f>IF(CK344="-","-",_xlfn.XLOOKUP(CK344,'Banco de dados'!$B:$B,'Banco de dados'!$E:$E))</f>
        <v>#N/A</v>
      </c>
      <c r="CM344" s="28">
        <f t="shared" si="312"/>
        <v>1</v>
      </c>
      <c r="CN344" s="26">
        <f>_xlfn.XLOOKUP(CI344,'Banco de dados'!$B:$B,'Banco de dados'!$H:$H)</f>
        <v>52</v>
      </c>
      <c r="CO344" s="26" t="e">
        <f t="array" aca="1" ref="CO344" ca="1">_xludf.XLOOKUP(CK344,'Banco de dados'!$B:$B,'Banco de dados'!$H:$H)</f>
        <v>#NAME?</v>
      </c>
      <c r="CP344" s="51" t="e">
        <f t="array" aca="1" ref="CP344" ca="1">_xludf.XLOOKUP(CI344,'Banco de dados'!$B:$B,'Banco de dados'!$F:$F)</f>
        <v>#NAME?</v>
      </c>
      <c r="CQ344" s="26" t="e">
        <f t="array" aca="1" ref="CQ344" ca="1">_xludf.XLOOKUP(CK344,'Banco de dados'!$B:$B,'Banco de dados'!$F:$F)</f>
        <v>#NAME?</v>
      </c>
      <c r="CR344" s="27">
        <v>0</v>
      </c>
      <c r="CS344" s="27"/>
      <c r="CT344" s="26" t="str">
        <f>IF(AG344=0.5,"Suporte",IF(AND(AG344&gt;='Braços de IP'!$B$9,AG344&lt;='Braços de IP'!$D$9),'Braços de IP'!$E$9,IF(AND(AG344&gt;='Braços de IP'!$B$10,AG344&lt;='Braços de IP'!$D$10),'Braços de IP'!$E$10,IF(AND(AG344&gt;='Braços de IP'!$B$11,AG344&lt;='Braços de IP'!$D$11),'Braços de IP'!$E$11,IF(AND(AG344&gt;='Braços de IP'!$B$12,AG344&lt;='Braços de IP'!$D$12),'Braços de IP'!$E$12,IF(AND(AG344&gt;='Braços de IP'!$B$13,AG344&lt;='Braços de IP'!$D$13),'Braços de IP'!$E$13,IF(AND(AG344&gt;='Braços de IP'!$B$14,AG344&lt;='Braços de IP'!$D$14),'Braços de IP'!$E$14,"ERRO")))))))</f>
        <v>Médio II</v>
      </c>
      <c r="CU344" s="27"/>
      <c r="CV344" s="26" t="str">
        <f>IF($CU344="","",VLOOKUP($CU344,'Braços de IP'!$E$9:$I$15,2,0))</f>
        <v/>
      </c>
      <c r="CW344" s="29" t="str">
        <f>IF($CU344="","",VLOOKUP($CU344,'Braços de IP'!$E$9:$I$15,5,0))</f>
        <v/>
      </c>
      <c r="CX344" s="26"/>
      <c r="CY344" s="26"/>
      <c r="CZ344" s="26"/>
      <c r="DA344" s="26"/>
      <c r="DB344" s="26"/>
      <c r="DC344" s="26"/>
      <c r="DD344" s="30">
        <f t="shared" si="313"/>
        <v>52</v>
      </c>
      <c r="DE344" s="31">
        <f t="shared" si="314"/>
        <v>70</v>
      </c>
      <c r="DF344" s="30">
        <f t="shared" si="315"/>
        <v>122</v>
      </c>
      <c r="DG344" s="32">
        <f t="shared" si="316"/>
        <v>0.25714285714285712</v>
      </c>
      <c r="DH344" s="33" t="s">
        <v>143</v>
      </c>
      <c r="DI344" s="34"/>
      <c r="DJ344" s="35"/>
      <c r="DK344" s="16" t="s">
        <v>144</v>
      </c>
      <c r="DL344" s="16"/>
      <c r="DN344" s="36" t="e">
        <f t="shared" si="357"/>
        <v>#VALUE!</v>
      </c>
      <c r="DP344" s="1" t="s">
        <v>2</v>
      </c>
      <c r="DQ344" s="1">
        <f t="shared" si="390"/>
        <v>0</v>
      </c>
      <c r="DR344" s="36" t="e">
        <f t="shared" si="391"/>
        <v>#DIV/0!</v>
      </c>
    </row>
    <row r="345" spans="1:124" ht="15.75" customHeight="1" x14ac:dyDescent="0.25">
      <c r="A345" s="1"/>
      <c r="B345" s="16">
        <v>18</v>
      </c>
      <c r="C345" s="16" t="s">
        <v>146</v>
      </c>
      <c r="D345" s="16" t="s">
        <v>500</v>
      </c>
      <c r="E345" s="16">
        <v>-8.0721910000000001</v>
      </c>
      <c r="F345" s="16">
        <v>-34.928229999999999</v>
      </c>
      <c r="G345" s="16" t="s">
        <v>153</v>
      </c>
      <c r="H345" s="17" t="s">
        <v>136</v>
      </c>
      <c r="I345" s="16" t="s">
        <v>135</v>
      </c>
      <c r="J345" s="17" t="s">
        <v>137</v>
      </c>
      <c r="K345" s="18">
        <v>70</v>
      </c>
      <c r="L345" s="17" t="s">
        <v>138</v>
      </c>
      <c r="M345" s="17">
        <v>0</v>
      </c>
      <c r="N345" s="16">
        <f t="shared" si="352"/>
        <v>140</v>
      </c>
      <c r="O345" s="17">
        <v>2</v>
      </c>
      <c r="P345" s="17">
        <v>2.1</v>
      </c>
      <c r="Q345" s="17">
        <v>5.7</v>
      </c>
      <c r="R345" s="16"/>
      <c r="S345" s="16"/>
      <c r="T345" s="16">
        <v>0</v>
      </c>
      <c r="U345" s="17">
        <v>2.1</v>
      </c>
      <c r="V345" s="17">
        <v>0</v>
      </c>
      <c r="W345" s="17">
        <v>0</v>
      </c>
      <c r="X345" s="17">
        <v>0</v>
      </c>
      <c r="Y345" s="17">
        <v>0</v>
      </c>
      <c r="Z345" s="17">
        <v>0</v>
      </c>
      <c r="AA345" s="17" t="s">
        <v>139</v>
      </c>
      <c r="AB345" s="17" t="s">
        <v>140</v>
      </c>
      <c r="AC345" s="17">
        <v>33</v>
      </c>
      <c r="AD345" s="17">
        <v>5.6</v>
      </c>
      <c r="AE345" s="17">
        <v>1</v>
      </c>
      <c r="AF345" s="17">
        <v>1.4</v>
      </c>
      <c r="AG345" s="17">
        <v>2.5</v>
      </c>
      <c r="AH345" s="17">
        <f t="shared" si="353"/>
        <v>1.1000000000000001</v>
      </c>
      <c r="AI345" s="17" t="s">
        <v>136</v>
      </c>
      <c r="AJ345" s="17" t="s">
        <v>136</v>
      </c>
      <c r="AK345" s="17" t="s">
        <v>141</v>
      </c>
      <c r="AL345" s="17">
        <f t="shared" si="354"/>
        <v>2</v>
      </c>
      <c r="AM345" s="17">
        <v>0</v>
      </c>
      <c r="AN345" s="17"/>
      <c r="AO345" s="17">
        <v>0</v>
      </c>
      <c r="AP345" s="17">
        <v>0</v>
      </c>
      <c r="AQ345" s="17">
        <v>0</v>
      </c>
      <c r="AR345" s="17" t="s">
        <v>136</v>
      </c>
      <c r="AS345" s="19">
        <f t="shared" si="295"/>
        <v>0</v>
      </c>
      <c r="AT345" s="19"/>
      <c r="AU345" s="19">
        <f>VLOOKUP(G345,ABNT5101!$I$3:$J$9,2)</f>
        <v>15</v>
      </c>
      <c r="AV345" s="19">
        <f>VLOOKUP(G345,ABNT5101!$I$3:$M$9,5)</f>
        <v>0.18</v>
      </c>
      <c r="AW345" s="17" t="str">
        <f>_xlfn.XLOOKUP(G345,ABNT5101!I:I,ABNT5101!L:L)</f>
        <v>-</v>
      </c>
      <c r="AX345" s="17">
        <f>_xlfn.XLOOKUP(G345,ABNT5101!$I:$I,ABNT5101!M:M)</f>
        <v>0.18</v>
      </c>
      <c r="AY345" s="17" t="str">
        <f>_xlfn.XLOOKUP(G345,ABNT5101!$I:$I,ABNT5101!N:N)</f>
        <v>-</v>
      </c>
      <c r="AZ345" s="17">
        <f>_xlfn.XLOOKUP(G345,ABNT5101!$I:$I,ABNT5101!O:O)</f>
        <v>15</v>
      </c>
      <c r="BA345" s="20" t="str">
        <f t="shared" si="296"/>
        <v>ATENDE</v>
      </c>
      <c r="BB345" s="21">
        <f t="shared" ref="BB345:BC345" si="417">BE345/AU345-1</f>
        <v>0.31400000000000006</v>
      </c>
      <c r="BC345" s="21">
        <f t="shared" si="417"/>
        <v>5.555555555555558E-2</v>
      </c>
      <c r="BD345" s="21" t="str">
        <f t="shared" si="298"/>
        <v>-</v>
      </c>
      <c r="BE345" s="22">
        <v>19.71</v>
      </c>
      <c r="BF345" s="22">
        <v>0.19</v>
      </c>
      <c r="BG345" s="22"/>
      <c r="BH345" s="22"/>
      <c r="BI345" s="23"/>
      <c r="BJ345" s="22"/>
      <c r="BK345" s="20" t="str">
        <f t="shared" si="299"/>
        <v>ATENDE</v>
      </c>
      <c r="BL345" s="20" t="str">
        <f t="shared" si="300"/>
        <v>ATENDE</v>
      </c>
      <c r="BM345" s="20" t="str">
        <f t="shared" si="301"/>
        <v>ATENDE</v>
      </c>
      <c r="BN345" s="20" t="str">
        <f t="shared" si="302"/>
        <v>ATENDE</v>
      </c>
      <c r="BO345" s="24" t="str">
        <f t="shared" si="303"/>
        <v>C3</v>
      </c>
      <c r="BP345" s="24" t="str">
        <f t="shared" si="379"/>
        <v>P6</v>
      </c>
      <c r="BQ345" s="25">
        <f t="shared" si="304"/>
        <v>2.9299999999999997</v>
      </c>
      <c r="BR345" s="22">
        <v>11.79</v>
      </c>
      <c r="BS345" s="22">
        <v>5.04</v>
      </c>
      <c r="BT345" s="24">
        <f>IF(BP345="-","-",_xlfn.XLOOKUP(BP345,ABNT5101!$B$4:$B$9,ABNT5101!$C$4:$C$9))</f>
        <v>3</v>
      </c>
      <c r="BU345" s="24">
        <f>IF(BP345="-","-",_xlfn.XLOOKUP(BP345,ABNT5101!$B$4:$B$9,ABNT5101!$D$4:$D$9))</f>
        <v>0.6</v>
      </c>
      <c r="BV345" s="20" t="str">
        <f t="shared" si="305"/>
        <v>ATENDE</v>
      </c>
      <c r="BW345" s="20" t="str">
        <f t="shared" si="306"/>
        <v>ATENDE</v>
      </c>
      <c r="BX345" s="20" t="str">
        <f t="shared" si="307"/>
        <v>ATENDE</v>
      </c>
      <c r="BY345" s="24" t="str">
        <f t="shared" si="401"/>
        <v>P6</v>
      </c>
      <c r="BZ345" s="25">
        <f t="shared" si="308"/>
        <v>3.5133333333333328</v>
      </c>
      <c r="CA345" s="24">
        <v>13.54</v>
      </c>
      <c r="CB345" s="24">
        <v>1.3</v>
      </c>
      <c r="CC345" s="20">
        <f>IF(BY345="-","-",_xlfn.XLOOKUP(BY345,ABNT5101!$B$4:$B$9,ABNT5101!$C$4:$C$9))</f>
        <v>3</v>
      </c>
      <c r="CD345" s="24">
        <f>IF(BY345="-","-",_xlfn.XLOOKUP(BY345,ABNT5101!$B$4:$B$9,ABNT5101!$D$4:$D$9))</f>
        <v>0.6</v>
      </c>
      <c r="CE345" s="20" t="str">
        <f t="shared" si="309"/>
        <v>ATENDE</v>
      </c>
      <c r="CF345" s="20" t="str">
        <f t="shared" si="310"/>
        <v>ATENDE</v>
      </c>
      <c r="CG345" s="20" t="str">
        <f t="shared" si="311"/>
        <v>ATENDE</v>
      </c>
      <c r="CH345" s="26" t="str">
        <f>_xlfn.XLOOKUP(CI345,'Banco de dados'!$B:$B,'Banco de dados'!$D:$D)</f>
        <v>SX LIGHTING</v>
      </c>
      <c r="CI345" s="27" t="str">
        <f>'Banco de dados'!B56</f>
        <v>SX-INEVO050HF</v>
      </c>
      <c r="CJ345" s="26" t="str">
        <f>_xlfn.XLOOKUP(CI345,'Banco de dados'!$B:$B,'Banco de dados'!$E:$E)</f>
        <v>SXINEVO050K50L12CZF7PHF</v>
      </c>
      <c r="CK345" s="26"/>
      <c r="CL345" s="26" t="e">
        <f>IF(CK345="-","-",_xlfn.XLOOKUP(CK345,'Banco de dados'!$B:$B,'Banco de dados'!$E:$E))</f>
        <v>#N/A</v>
      </c>
      <c r="CM345" s="28">
        <f t="shared" si="312"/>
        <v>1</v>
      </c>
      <c r="CN345" s="26">
        <f>_xlfn.XLOOKUP(CI345,'Banco de dados'!$B:$B,'Banco de dados'!$H:$H)</f>
        <v>50</v>
      </c>
      <c r="CO345" s="26" t="e">
        <f t="array" aca="1" ref="CO345" ca="1">_xludf.XLOOKUP(CK345,'Banco de dados'!$B:$B,'Banco de dados'!$H:$H)</f>
        <v>#NAME?</v>
      </c>
      <c r="CP345" s="51" t="e">
        <f t="array" aca="1" ref="CP345" ca="1">_xludf.XLOOKUP(CI345,'Banco de dados'!$B:$B,'Banco de dados'!$F:$F)</f>
        <v>#NAME?</v>
      </c>
      <c r="CQ345" s="26" t="e">
        <f t="array" aca="1" ref="CQ345" ca="1">_xludf.XLOOKUP(CK345,'Banco de dados'!$B:$B,'Banco de dados'!$F:$F)</f>
        <v>#NAME?</v>
      </c>
      <c r="CR345" s="27">
        <v>0</v>
      </c>
      <c r="CS345" s="27"/>
      <c r="CT345" s="26" t="str">
        <f>IF(AG345=0.5,"Suporte",IF(AND(AG345&gt;='Braços de IP'!$B$9,AG345&lt;='Braços de IP'!$D$9),'Braços de IP'!$E$9,IF(AND(AG345&gt;='Braços de IP'!$B$10,AG345&lt;='Braços de IP'!$D$10),'Braços de IP'!$E$10,IF(AND(AG345&gt;='Braços de IP'!$B$11,AG345&lt;='Braços de IP'!$D$11),'Braços de IP'!$E$11,IF(AND(AG345&gt;='Braços de IP'!$B$12,AG345&lt;='Braços de IP'!$D$12),'Braços de IP'!$E$12,IF(AND(AG345&gt;='Braços de IP'!$B$13,AG345&lt;='Braços de IP'!$D$13),'Braços de IP'!$E$13,IF(AND(AG345&gt;='Braços de IP'!$B$14,AG345&lt;='Braços de IP'!$D$14),'Braços de IP'!$E$14,"ERRO")))))))</f>
        <v>Médio II</v>
      </c>
      <c r="CU345" s="27"/>
      <c r="CV345" s="26" t="str">
        <f>IF($CU345="","",VLOOKUP($CU345,'Braços de IP'!$E$9:$I$15,2,0))</f>
        <v/>
      </c>
      <c r="CW345" s="29" t="str">
        <f>IF($CU345="","",VLOOKUP($CU345,'Braços de IP'!$E$9:$I$15,5,0))</f>
        <v/>
      </c>
      <c r="CX345" s="26"/>
      <c r="CY345" s="26"/>
      <c r="CZ345" s="26"/>
      <c r="DA345" s="26"/>
      <c r="DB345" s="26"/>
      <c r="DC345" s="26"/>
      <c r="DD345" s="30">
        <f t="shared" si="313"/>
        <v>50</v>
      </c>
      <c r="DE345" s="31">
        <f t="shared" si="314"/>
        <v>70</v>
      </c>
      <c r="DF345" s="30">
        <f t="shared" si="315"/>
        <v>120</v>
      </c>
      <c r="DG345" s="32">
        <f t="shared" si="316"/>
        <v>0.2857142857142857</v>
      </c>
      <c r="DH345" s="33" t="s">
        <v>143</v>
      </c>
      <c r="DI345" s="34"/>
      <c r="DJ345" s="35"/>
      <c r="DK345" s="16" t="s">
        <v>144</v>
      </c>
      <c r="DL345" s="16"/>
      <c r="DN345" s="36" t="e">
        <f t="shared" si="357"/>
        <v>#VALUE!</v>
      </c>
      <c r="DP345" s="1" t="s">
        <v>2</v>
      </c>
      <c r="DQ345" s="1">
        <f t="shared" si="390"/>
        <v>0</v>
      </c>
      <c r="DR345" s="36" t="e">
        <f t="shared" si="391"/>
        <v>#DIV/0!</v>
      </c>
    </row>
    <row r="346" spans="1:124" ht="15.75" customHeight="1" x14ac:dyDescent="0.25">
      <c r="A346" s="1"/>
      <c r="B346" s="16">
        <v>18</v>
      </c>
      <c r="C346" s="16" t="s">
        <v>146</v>
      </c>
      <c r="D346" s="16" t="s">
        <v>500</v>
      </c>
      <c r="E346" s="16">
        <v>-8.0721910000000001</v>
      </c>
      <c r="F346" s="16">
        <v>-34.928229999999999</v>
      </c>
      <c r="G346" s="16" t="s">
        <v>153</v>
      </c>
      <c r="H346" s="17" t="s">
        <v>136</v>
      </c>
      <c r="I346" s="16" t="s">
        <v>135</v>
      </c>
      <c r="J346" s="17" t="s">
        <v>137</v>
      </c>
      <c r="K346" s="18">
        <v>70</v>
      </c>
      <c r="L346" s="17" t="s">
        <v>138</v>
      </c>
      <c r="M346" s="17">
        <v>0</v>
      </c>
      <c r="N346" s="16">
        <f t="shared" si="352"/>
        <v>140</v>
      </c>
      <c r="O346" s="17">
        <v>2</v>
      </c>
      <c r="P346" s="17">
        <v>2.1</v>
      </c>
      <c r="Q346" s="17">
        <v>5.7</v>
      </c>
      <c r="R346" s="16"/>
      <c r="S346" s="16"/>
      <c r="T346" s="16">
        <v>0</v>
      </c>
      <c r="U346" s="17">
        <v>2.1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 t="s">
        <v>139</v>
      </c>
      <c r="AB346" s="17" t="s">
        <v>140</v>
      </c>
      <c r="AC346" s="17">
        <v>33</v>
      </c>
      <c r="AD346" s="17">
        <v>5.6</v>
      </c>
      <c r="AE346" s="17">
        <v>1</v>
      </c>
      <c r="AF346" s="17">
        <v>1.4</v>
      </c>
      <c r="AG346" s="17">
        <v>2.5</v>
      </c>
      <c r="AH346" s="17">
        <f t="shared" si="353"/>
        <v>1.1000000000000001</v>
      </c>
      <c r="AI346" s="17" t="s">
        <v>136</v>
      </c>
      <c r="AJ346" s="17" t="s">
        <v>136</v>
      </c>
      <c r="AK346" s="17" t="s">
        <v>141</v>
      </c>
      <c r="AL346" s="17">
        <f t="shared" si="354"/>
        <v>2</v>
      </c>
      <c r="AM346" s="17">
        <v>0</v>
      </c>
      <c r="AN346" s="17"/>
      <c r="AO346" s="17">
        <v>0</v>
      </c>
      <c r="AP346" s="17">
        <v>0</v>
      </c>
      <c r="AQ346" s="17">
        <v>0</v>
      </c>
      <c r="AR346" s="17" t="s">
        <v>136</v>
      </c>
      <c r="AS346" s="19">
        <f t="shared" si="295"/>
        <v>0</v>
      </c>
      <c r="AT346" s="19"/>
      <c r="AU346" s="19">
        <f>VLOOKUP(G346,ABNT5101!$I$3:$J$9,2)</f>
        <v>15</v>
      </c>
      <c r="AV346" s="19">
        <f>VLOOKUP(G346,ABNT5101!$I$3:$M$9,5)</f>
        <v>0.18</v>
      </c>
      <c r="AW346" s="17" t="str">
        <f>_xlfn.XLOOKUP(G346,ABNT5101!I:I,ABNT5101!L:L)</f>
        <v>-</v>
      </c>
      <c r="AX346" s="17">
        <f>_xlfn.XLOOKUP(G346,ABNT5101!$I:$I,ABNT5101!M:M)</f>
        <v>0.18</v>
      </c>
      <c r="AY346" s="17" t="str">
        <f>_xlfn.XLOOKUP(G346,ABNT5101!$I:$I,ABNT5101!N:N)</f>
        <v>-</v>
      </c>
      <c r="AZ346" s="17">
        <f>_xlfn.XLOOKUP(G346,ABNT5101!$I:$I,ABNT5101!O:O)</f>
        <v>15</v>
      </c>
      <c r="BA346" s="20" t="str">
        <f t="shared" si="296"/>
        <v>ATENDE</v>
      </c>
      <c r="BB346" s="21">
        <f t="shared" ref="BB346:BC346" si="418">BE346/AU346-1</f>
        <v>3.3333333333334103E-3</v>
      </c>
      <c r="BC346" s="21">
        <f t="shared" si="418"/>
        <v>0.72222222222222232</v>
      </c>
      <c r="BD346" s="21" t="str">
        <f t="shared" si="298"/>
        <v>-</v>
      </c>
      <c r="BE346" s="22">
        <v>15.05</v>
      </c>
      <c r="BF346" s="22">
        <v>0.31</v>
      </c>
      <c r="BG346" s="22"/>
      <c r="BH346" s="22"/>
      <c r="BI346" s="23"/>
      <c r="BJ346" s="22"/>
      <c r="BK346" s="20" t="str">
        <f t="shared" si="299"/>
        <v>ATENDE</v>
      </c>
      <c r="BL346" s="20" t="str">
        <f t="shared" si="300"/>
        <v>ATENDE</v>
      </c>
      <c r="BM346" s="20" t="str">
        <f t="shared" si="301"/>
        <v>ATENDE</v>
      </c>
      <c r="BN346" s="20" t="str">
        <f t="shared" si="302"/>
        <v>ATENDE</v>
      </c>
      <c r="BO346" s="24" t="str">
        <f t="shared" si="303"/>
        <v>C3</v>
      </c>
      <c r="BP346" s="24" t="str">
        <f t="shared" si="379"/>
        <v>P6</v>
      </c>
      <c r="BQ346" s="25">
        <f t="shared" si="304"/>
        <v>0.87333333333333329</v>
      </c>
      <c r="BR346" s="22">
        <v>5.62</v>
      </c>
      <c r="BS346" s="22">
        <v>2.29</v>
      </c>
      <c r="BT346" s="24">
        <f>IF(BP346="-","-",_xlfn.XLOOKUP(BP346,ABNT5101!$B$4:$B$9,ABNT5101!$C$4:$C$9))</f>
        <v>3</v>
      </c>
      <c r="BU346" s="24">
        <f>IF(BP346="-","-",_xlfn.XLOOKUP(BP346,ABNT5101!$B$4:$B$9,ABNT5101!$D$4:$D$9))</f>
        <v>0.6</v>
      </c>
      <c r="BV346" s="20" t="str">
        <f t="shared" si="305"/>
        <v>ATENDE</v>
      </c>
      <c r="BW346" s="20" t="str">
        <f t="shared" si="306"/>
        <v>ATENDE</v>
      </c>
      <c r="BX346" s="20" t="str">
        <f t="shared" si="307"/>
        <v>ATENDE</v>
      </c>
      <c r="BY346" s="24" t="str">
        <f t="shared" si="401"/>
        <v>P6</v>
      </c>
      <c r="BZ346" s="25">
        <f t="shared" si="308"/>
        <v>4.1100000000000003</v>
      </c>
      <c r="CA346" s="24">
        <v>15.33</v>
      </c>
      <c r="CB346" s="24">
        <v>4.99</v>
      </c>
      <c r="CC346" s="20">
        <f>IF(BY346="-","-",_xlfn.XLOOKUP(BY346,ABNT5101!$B$4:$B$9,ABNT5101!$C$4:$C$9))</f>
        <v>3</v>
      </c>
      <c r="CD346" s="24">
        <f>IF(BY346="-","-",_xlfn.XLOOKUP(BY346,ABNT5101!$B$4:$B$9,ABNT5101!$D$4:$D$9))</f>
        <v>0.6</v>
      </c>
      <c r="CE346" s="20" t="str">
        <f t="shared" si="309"/>
        <v>ATENDE</v>
      </c>
      <c r="CF346" s="20" t="str">
        <f t="shared" si="310"/>
        <v>ATENDE</v>
      </c>
      <c r="CG346" s="20" t="str">
        <f t="shared" si="311"/>
        <v>ATENDE</v>
      </c>
      <c r="CH346" s="26" t="str">
        <f>_xlfn.XLOOKUP(CI346,'Banco de dados'!$B:$B,'Banco de dados'!$D:$D)</f>
        <v>TECNOWATT</v>
      </c>
      <c r="CI346" s="27" t="str">
        <f>'Banco de dados'!B67</f>
        <v xml:space="preserve">SIGSAGPTLRRSSNDL_50W_61IBBRS
</v>
      </c>
      <c r="CJ346" s="26" t="str">
        <f>_xlfn.XLOOKUP(CI346,'Banco de dados'!$B:$B,'Banco de dados'!$E:$E)</f>
        <v>SIGSAGPTLRRSSNDL_50W_61IBBRS
1-10C1MUN6.5</v>
      </c>
      <c r="CK346" s="26"/>
      <c r="CL346" s="26" t="e">
        <f>IF(CK346="-","-",_xlfn.XLOOKUP(CK346,'Banco de dados'!$B:$B,'Banco de dados'!$E:$E))</f>
        <v>#N/A</v>
      </c>
      <c r="CM346" s="28">
        <f t="shared" si="312"/>
        <v>1</v>
      </c>
      <c r="CN346" s="26">
        <f>_xlfn.XLOOKUP(CI346,'Banco de dados'!$B:$B,'Banco de dados'!$H:$H)</f>
        <v>50</v>
      </c>
      <c r="CO346" s="26" t="e">
        <f t="array" aca="1" ref="CO346" ca="1">_xludf.XLOOKUP(CK346,'Banco de dados'!$B:$B,'Banco de dados'!$H:$H)</f>
        <v>#NAME?</v>
      </c>
      <c r="CP346" s="51" t="e">
        <f t="array" aca="1" ref="CP346" ca="1">_xludf.XLOOKUP(CI346,'Banco de dados'!$B:$B,'Banco de dados'!$F:$F)</f>
        <v>#NAME?</v>
      </c>
      <c r="CQ346" s="26" t="e">
        <f t="array" aca="1" ref="CQ346" ca="1">_xludf.XLOOKUP(CK346,'Banco de dados'!$B:$B,'Banco de dados'!$F:$F)</f>
        <v>#NAME?</v>
      </c>
      <c r="CR346" s="27">
        <v>0</v>
      </c>
      <c r="CS346" s="27"/>
      <c r="CT346" s="26" t="str">
        <f>IF(AG346=0.5,"Suporte",IF(AND(AG346&gt;='Braços de IP'!$B$9,AG346&lt;='Braços de IP'!$D$9),'Braços de IP'!$E$9,IF(AND(AG346&gt;='Braços de IP'!$B$10,AG346&lt;='Braços de IP'!$D$10),'Braços de IP'!$E$10,IF(AND(AG346&gt;='Braços de IP'!$B$11,AG346&lt;='Braços de IP'!$D$11),'Braços de IP'!$E$11,IF(AND(AG346&gt;='Braços de IP'!$B$12,AG346&lt;='Braços de IP'!$D$12),'Braços de IP'!$E$12,IF(AND(AG346&gt;='Braços de IP'!$B$13,AG346&lt;='Braços de IP'!$D$13),'Braços de IP'!$E$13,IF(AND(AG346&gt;='Braços de IP'!$B$14,AG346&lt;='Braços de IP'!$D$14),'Braços de IP'!$E$14,"ERRO")))))))</f>
        <v>Médio II</v>
      </c>
      <c r="CU346" s="27" t="s">
        <v>501</v>
      </c>
      <c r="CV346" s="26">
        <f>IF($CU346="","",VLOOKUP($CU346,'Braços de IP'!$E$9:$I$15,2,0))</f>
        <v>1.4</v>
      </c>
      <c r="CW346" s="29">
        <f>IF($CU346="","",VLOOKUP($CU346,'Braços de IP'!$E$9:$I$15,5,0))</f>
        <v>6.5</v>
      </c>
      <c r="CX346" s="26"/>
      <c r="CY346" s="26"/>
      <c r="CZ346" s="26"/>
      <c r="DA346" s="26"/>
      <c r="DB346" s="26"/>
      <c r="DC346" s="26"/>
      <c r="DD346" s="30">
        <f t="shared" si="313"/>
        <v>50</v>
      </c>
      <c r="DE346" s="31">
        <f t="shared" si="314"/>
        <v>70</v>
      </c>
      <c r="DF346" s="30">
        <f t="shared" si="315"/>
        <v>120</v>
      </c>
      <c r="DG346" s="32">
        <f t="shared" si="316"/>
        <v>0.2857142857142857</v>
      </c>
      <c r="DH346" s="33" t="s">
        <v>143</v>
      </c>
      <c r="DI346" s="34"/>
      <c r="DJ346" s="35"/>
      <c r="DK346" s="16" t="s">
        <v>144</v>
      </c>
      <c r="DL346" s="16"/>
      <c r="DN346" s="36" t="e">
        <f t="shared" si="357"/>
        <v>#VALUE!</v>
      </c>
      <c r="DP346" s="1" t="s">
        <v>2</v>
      </c>
      <c r="DQ346" s="1">
        <f t="shared" si="390"/>
        <v>0</v>
      </c>
      <c r="DR346" s="36" t="e">
        <f t="shared" si="391"/>
        <v>#DIV/0!</v>
      </c>
    </row>
    <row r="347" spans="1:124" ht="15.75" hidden="1" customHeight="1" x14ac:dyDescent="0.25">
      <c r="A347" s="38"/>
      <c r="B347" s="27">
        <v>19</v>
      </c>
      <c r="C347" s="27" t="s">
        <v>146</v>
      </c>
      <c r="D347" s="27" t="s">
        <v>502</v>
      </c>
      <c r="E347" s="27">
        <v>-8.0455629999999996</v>
      </c>
      <c r="F347" s="27">
        <v>-34.888109</v>
      </c>
      <c r="G347" s="27" t="s">
        <v>157</v>
      </c>
      <c r="H347" s="22" t="s">
        <v>136</v>
      </c>
      <c r="I347" s="27" t="s">
        <v>135</v>
      </c>
      <c r="J347" s="22" t="s">
        <v>137</v>
      </c>
      <c r="K347" s="23">
        <v>80</v>
      </c>
      <c r="L347" s="22" t="s">
        <v>138</v>
      </c>
      <c r="M347" s="22">
        <v>0</v>
      </c>
      <c r="N347" s="27">
        <f t="shared" si="352"/>
        <v>160</v>
      </c>
      <c r="O347" s="22">
        <v>2</v>
      </c>
      <c r="P347" s="22">
        <v>1.7</v>
      </c>
      <c r="Q347" s="22">
        <v>5</v>
      </c>
      <c r="R347" s="27"/>
      <c r="S347" s="27"/>
      <c r="T347" s="27">
        <v>0</v>
      </c>
      <c r="U347" s="22">
        <v>1.6</v>
      </c>
      <c r="V347" s="22">
        <v>0</v>
      </c>
      <c r="W347" s="22">
        <v>0</v>
      </c>
      <c r="X347" s="22">
        <v>0</v>
      </c>
      <c r="Y347" s="22">
        <v>0</v>
      </c>
      <c r="Z347" s="22">
        <v>0</v>
      </c>
      <c r="AA347" s="22" t="s">
        <v>139</v>
      </c>
      <c r="AB347" s="22" t="s">
        <v>140</v>
      </c>
      <c r="AC347" s="22">
        <v>26</v>
      </c>
      <c r="AD347" s="22">
        <v>7</v>
      </c>
      <c r="AE347" s="22">
        <v>1</v>
      </c>
      <c r="AF347" s="22">
        <v>0.6</v>
      </c>
      <c r="AG347" s="22">
        <v>1.5</v>
      </c>
      <c r="AH347" s="22">
        <f t="shared" si="353"/>
        <v>0.9</v>
      </c>
      <c r="AI347" s="22" t="s">
        <v>136</v>
      </c>
      <c r="AJ347" s="22" t="s">
        <v>136</v>
      </c>
      <c r="AK347" s="22" t="s">
        <v>141</v>
      </c>
      <c r="AL347" s="22">
        <f t="shared" si="354"/>
        <v>2</v>
      </c>
      <c r="AM347" s="22">
        <v>0</v>
      </c>
      <c r="AN347" s="22"/>
      <c r="AO347" s="22">
        <v>0</v>
      </c>
      <c r="AP347" s="22">
        <v>0</v>
      </c>
      <c r="AQ347" s="22">
        <v>0</v>
      </c>
      <c r="AR347" s="22" t="s">
        <v>136</v>
      </c>
      <c r="AS347" s="22">
        <f t="shared" si="295"/>
        <v>0</v>
      </c>
      <c r="AT347" s="22"/>
      <c r="AU347" s="22">
        <f>VLOOKUP(G347,ABNT5101!$I$3:$J$9,2)</f>
        <v>7.5</v>
      </c>
      <c r="AV347" s="22">
        <f>VLOOKUP(G347,ABNT5101!$I$3:$M$9,5)</f>
        <v>0.18</v>
      </c>
      <c r="AW347" s="17" t="str">
        <f>_xlfn.XLOOKUP(G347,ABNT5101!I:I,ABNT5101!L:L)</f>
        <v>-</v>
      </c>
      <c r="AX347" s="17">
        <f>_xlfn.XLOOKUP(G347,ABNT5101!$I:$I,ABNT5101!M:M)</f>
        <v>0.18</v>
      </c>
      <c r="AY347" s="17" t="str">
        <f>_xlfn.XLOOKUP(G347,ABNT5101!$I:$I,ABNT5101!N:N)</f>
        <v>-</v>
      </c>
      <c r="AZ347" s="17">
        <f>_xlfn.XLOOKUP(G347,ABNT5101!$I:$I,ABNT5101!O:O)</f>
        <v>16</v>
      </c>
      <c r="BA347" s="27" t="str">
        <f t="shared" si="296"/>
        <v>ATENDE</v>
      </c>
      <c r="BB347" s="39">
        <f t="shared" ref="BB347:BC347" si="419">BE347/AU347-1</f>
        <v>0.37999999999999989</v>
      </c>
      <c r="BC347" s="39">
        <f t="shared" si="419"/>
        <v>2.1111111111111116</v>
      </c>
      <c r="BD347" s="39" t="str">
        <f t="shared" si="298"/>
        <v>-</v>
      </c>
      <c r="BE347" s="22">
        <v>10.35</v>
      </c>
      <c r="BF347" s="22">
        <v>0.56000000000000005</v>
      </c>
      <c r="BG347" s="22"/>
      <c r="BH347" s="22"/>
      <c r="BI347" s="23"/>
      <c r="BJ347" s="22"/>
      <c r="BK347" s="27" t="str">
        <f t="shared" si="299"/>
        <v>ATENDE</v>
      </c>
      <c r="BL347" s="27" t="str">
        <f t="shared" si="300"/>
        <v>ATENDE</v>
      </c>
      <c r="BM347" s="27" t="str">
        <f t="shared" si="301"/>
        <v>ATENDE</v>
      </c>
      <c r="BN347" s="27" t="str">
        <f t="shared" si="302"/>
        <v>ATENDE</v>
      </c>
      <c r="BO347" s="22" t="str">
        <f t="shared" si="303"/>
        <v>C5</v>
      </c>
      <c r="BP347" s="22" t="str">
        <f t="shared" si="379"/>
        <v>P6</v>
      </c>
      <c r="BQ347" s="40">
        <f t="shared" si="304"/>
        <v>1.8666666666666667</v>
      </c>
      <c r="BR347" s="22">
        <v>8.6</v>
      </c>
      <c r="BS347" s="22">
        <v>5.39</v>
      </c>
      <c r="BT347" s="24">
        <f>IF(BP347="-","-",_xlfn.XLOOKUP(BP347,ABNT5101!$B$4:$B$9,ABNT5101!$C$4:$C$9))</f>
        <v>3</v>
      </c>
      <c r="BU347" s="24">
        <f>IF(BP347="-","-",_xlfn.XLOOKUP(BP347,ABNT5101!$B$4:$B$9,ABNT5101!$D$4:$D$9))</f>
        <v>0.6</v>
      </c>
      <c r="BV347" s="27" t="str">
        <f t="shared" si="305"/>
        <v>ATENDE</v>
      </c>
      <c r="BW347" s="27" t="str">
        <f t="shared" si="306"/>
        <v>ATENDE</v>
      </c>
      <c r="BX347" s="27" t="str">
        <f t="shared" si="307"/>
        <v>ATENDE</v>
      </c>
      <c r="BY347" s="22" t="s">
        <v>136</v>
      </c>
      <c r="BZ347" s="40" t="e">
        <f t="shared" si="308"/>
        <v>#VALUE!</v>
      </c>
      <c r="CA347" s="22">
        <v>8.6300000000000008</v>
      </c>
      <c r="CB347" s="22">
        <v>4.8099999999999996</v>
      </c>
      <c r="CC347" s="20" t="str">
        <f>IF(BY347="-","-",_xlfn.XLOOKUP(BY347,ABNT5101!$B$4:$B$9,ABNT5101!$C$4:$C$9))</f>
        <v>-</v>
      </c>
      <c r="CD347" s="24" t="str">
        <f>IF(BY347="-","-",_xlfn.XLOOKUP(BY347,ABNT5101!$B$4:$B$9,ABNT5101!$D$4:$D$9))</f>
        <v>-</v>
      </c>
      <c r="CE347" s="27" t="str">
        <f t="shared" si="309"/>
        <v>-</v>
      </c>
      <c r="CF347" s="27" t="str">
        <f t="shared" si="310"/>
        <v>-</v>
      </c>
      <c r="CG347" s="27" t="str">
        <f t="shared" si="311"/>
        <v>-</v>
      </c>
      <c r="CH347" s="26" t="str">
        <f>_xlfn.XLOOKUP(CI347,'Banco de dados'!$B:$B,'Banco de dados'!$D:$D)</f>
        <v>LEDSTAR</v>
      </c>
      <c r="CI347" s="27" t="s">
        <v>268</v>
      </c>
      <c r="CJ347" s="26" t="str">
        <f>_xlfn.XLOOKUP(CI347,'Banco de dados'!$B:$B,'Banco de dados'!$E:$E)</f>
        <v>LUM LED SL VT 9.1 28W</v>
      </c>
      <c r="CK347" s="27"/>
      <c r="CL347" s="26" t="e">
        <f>IF(CK347="-","-",_xlfn.XLOOKUP(CK347,'Banco de dados'!$B:$B,'Banco de dados'!$E:$E))</f>
        <v>#N/A</v>
      </c>
      <c r="CM347" s="23">
        <f t="shared" si="312"/>
        <v>1</v>
      </c>
      <c r="CN347" s="26">
        <f>_xlfn.XLOOKUP(CI347,'Banco de dados'!$B:$B,'Banco de dados'!$H:$H)</f>
        <v>28</v>
      </c>
      <c r="CO347" s="27" t="e">
        <f t="array" aca="1" ref="CO347" ca="1">_xludf.XLOOKUP(CK347,'Banco de dados'!$B:$B,'Banco de dados'!$H:$H)</f>
        <v>#NAME?</v>
      </c>
      <c r="CP347" s="48" t="e">
        <f t="array" aca="1" ref="CP347" ca="1">_xludf.XLOOKUP(CI347,'Banco de dados'!$B:$B,'Banco de dados'!$F:$F)</f>
        <v>#NAME?</v>
      </c>
      <c r="CQ347" s="27" t="e">
        <f t="array" aca="1" ref="CQ347" ca="1">_xludf.XLOOKUP(CK347,'Banco de dados'!$B:$B,'Banco de dados'!$F:$F)</f>
        <v>#NAME?</v>
      </c>
      <c r="CR347" s="27">
        <v>0</v>
      </c>
      <c r="CS347" s="27"/>
      <c r="CT347" s="27" t="str">
        <f>IF(AG347=0.5,"Suporte",IF(AND(AG347&gt;='Braços de IP'!$B$9,AG347&lt;='Braços de IP'!$D$9),'Braços de IP'!$E$9,IF(AND(AG347&gt;='Braços de IP'!$B$10,AG347&lt;='Braços de IP'!$D$10),'Braços de IP'!$E$10,IF(AND(AG347&gt;='Braços de IP'!$B$11,AG347&lt;='Braços de IP'!$D$11),'Braços de IP'!$E$11,IF(AND(AG347&gt;='Braços de IP'!$B$12,AG347&lt;='Braços de IP'!$D$12),'Braços de IP'!$E$12,IF(AND(AG347&gt;='Braços de IP'!$B$13,AG347&lt;='Braços de IP'!$D$13),'Braços de IP'!$E$13,IF(AND(AG347&gt;='Braços de IP'!$B$14,AG347&lt;='Braços de IP'!$D$14),'Braços de IP'!$E$14,"ERRO")))))))</f>
        <v>Curto II</v>
      </c>
      <c r="CU347" s="27"/>
      <c r="CV347" s="27" t="str">
        <f>IF($CU347="","",VLOOKUP($CU347,'Braços de IP'!$E$9:$I$15,2,0))</f>
        <v/>
      </c>
      <c r="CW347" s="41" t="str">
        <f>IF($CU347="","",VLOOKUP($CU347,'Braços de IP'!$E$9:$I$15,5,0))</f>
        <v/>
      </c>
      <c r="CX347" s="27"/>
      <c r="CY347" s="27"/>
      <c r="CZ347" s="27"/>
      <c r="DA347" s="27"/>
      <c r="DB347" s="27"/>
      <c r="DC347" s="27"/>
      <c r="DD347" s="42">
        <f t="shared" si="313"/>
        <v>28</v>
      </c>
      <c r="DE347" s="43">
        <f t="shared" si="314"/>
        <v>80</v>
      </c>
      <c r="DF347" s="42">
        <f t="shared" si="315"/>
        <v>108</v>
      </c>
      <c r="DG347" s="44">
        <f t="shared" si="316"/>
        <v>0.65</v>
      </c>
      <c r="DH347" s="45" t="s">
        <v>143</v>
      </c>
      <c r="DI347" s="45"/>
      <c r="DJ347" s="45"/>
      <c r="DK347" s="27" t="s">
        <v>144</v>
      </c>
      <c r="DL347" s="27"/>
      <c r="DM347" s="38"/>
      <c r="DN347" s="46" t="e">
        <f t="shared" si="357"/>
        <v>#VALUE!</v>
      </c>
      <c r="DO347" s="38"/>
      <c r="DP347" s="38" t="s">
        <v>3</v>
      </c>
      <c r="DQ347" s="38">
        <f t="shared" si="390"/>
        <v>0</v>
      </c>
      <c r="DR347" s="46" t="e">
        <f t="shared" si="391"/>
        <v>#DIV/0!</v>
      </c>
      <c r="DS347" s="38"/>
      <c r="DT347" s="38"/>
    </row>
    <row r="348" spans="1:124" ht="15.75" hidden="1" customHeight="1" x14ac:dyDescent="0.25">
      <c r="A348" s="38"/>
      <c r="B348" s="27">
        <v>19</v>
      </c>
      <c r="C348" s="27" t="s">
        <v>146</v>
      </c>
      <c r="D348" s="27" t="s">
        <v>502</v>
      </c>
      <c r="E348" s="27">
        <v>-8.0455629999999996</v>
      </c>
      <c r="F348" s="27">
        <v>-34.888109</v>
      </c>
      <c r="G348" s="27" t="s">
        <v>157</v>
      </c>
      <c r="H348" s="22" t="s">
        <v>136</v>
      </c>
      <c r="I348" s="27" t="s">
        <v>135</v>
      </c>
      <c r="J348" s="22" t="s">
        <v>137</v>
      </c>
      <c r="K348" s="23">
        <v>80</v>
      </c>
      <c r="L348" s="22" t="s">
        <v>138</v>
      </c>
      <c r="M348" s="22">
        <v>0</v>
      </c>
      <c r="N348" s="27">
        <f t="shared" si="352"/>
        <v>160</v>
      </c>
      <c r="O348" s="22">
        <v>2</v>
      </c>
      <c r="P348" s="22">
        <v>1.7</v>
      </c>
      <c r="Q348" s="22">
        <v>5</v>
      </c>
      <c r="R348" s="27"/>
      <c r="S348" s="27"/>
      <c r="T348" s="27">
        <v>0</v>
      </c>
      <c r="U348" s="22">
        <v>1.6</v>
      </c>
      <c r="V348" s="22">
        <v>0</v>
      </c>
      <c r="W348" s="22">
        <v>0</v>
      </c>
      <c r="X348" s="22">
        <v>0</v>
      </c>
      <c r="Y348" s="22">
        <v>0</v>
      </c>
      <c r="Z348" s="22">
        <v>0</v>
      </c>
      <c r="AA348" s="22" t="s">
        <v>139</v>
      </c>
      <c r="AB348" s="22" t="s">
        <v>140</v>
      </c>
      <c r="AC348" s="22">
        <v>26</v>
      </c>
      <c r="AD348" s="22">
        <v>7</v>
      </c>
      <c r="AE348" s="22">
        <v>1</v>
      </c>
      <c r="AF348" s="22">
        <v>0.6</v>
      </c>
      <c r="AG348" s="22">
        <v>1.5</v>
      </c>
      <c r="AH348" s="22">
        <f t="shared" si="353"/>
        <v>0.9</v>
      </c>
      <c r="AI348" s="22" t="s">
        <v>136</v>
      </c>
      <c r="AJ348" s="22" t="s">
        <v>136</v>
      </c>
      <c r="AK348" s="22" t="s">
        <v>141</v>
      </c>
      <c r="AL348" s="22">
        <f t="shared" si="354"/>
        <v>2</v>
      </c>
      <c r="AM348" s="22">
        <v>0</v>
      </c>
      <c r="AN348" s="22"/>
      <c r="AO348" s="22">
        <v>0</v>
      </c>
      <c r="AP348" s="22">
        <v>0</v>
      </c>
      <c r="AQ348" s="22">
        <v>0</v>
      </c>
      <c r="AR348" s="22" t="s">
        <v>136</v>
      </c>
      <c r="AS348" s="22">
        <f t="shared" si="295"/>
        <v>0</v>
      </c>
      <c r="AT348" s="22"/>
      <c r="AU348" s="22">
        <f>VLOOKUP(G348,ABNT5101!$I$3:$J$9,2)</f>
        <v>7.5</v>
      </c>
      <c r="AV348" s="22">
        <f>VLOOKUP(G348,ABNT5101!$I$3:$M$9,5)</f>
        <v>0.18</v>
      </c>
      <c r="AW348" s="17" t="str">
        <f>_xlfn.XLOOKUP(G348,ABNT5101!I:I,ABNT5101!L:L)</f>
        <v>-</v>
      </c>
      <c r="AX348" s="17">
        <f>_xlfn.XLOOKUP(G348,ABNT5101!$I:$I,ABNT5101!M:M)</f>
        <v>0.18</v>
      </c>
      <c r="AY348" s="17" t="str">
        <f>_xlfn.XLOOKUP(G348,ABNT5101!$I:$I,ABNT5101!N:N)</f>
        <v>-</v>
      </c>
      <c r="AZ348" s="17">
        <f>_xlfn.XLOOKUP(G348,ABNT5101!$I:$I,ABNT5101!O:O)</f>
        <v>16</v>
      </c>
      <c r="BA348" s="27" t="str">
        <f t="shared" si="296"/>
        <v>ATENDE</v>
      </c>
      <c r="BB348" s="39">
        <f t="shared" ref="BB348:BC348" si="420">BE348/AU348-1</f>
        <v>9.866666666666668E-2</v>
      </c>
      <c r="BC348" s="39">
        <f t="shared" si="420"/>
        <v>2.7222222222222228</v>
      </c>
      <c r="BD348" s="39" t="str">
        <f t="shared" si="298"/>
        <v>-</v>
      </c>
      <c r="BE348" s="22">
        <v>8.24</v>
      </c>
      <c r="BF348" s="22">
        <v>0.67</v>
      </c>
      <c r="BG348" s="22"/>
      <c r="BH348" s="22"/>
      <c r="BI348" s="23"/>
      <c r="BJ348" s="22"/>
      <c r="BK348" s="27" t="str">
        <f t="shared" si="299"/>
        <v>ATENDE</v>
      </c>
      <c r="BL348" s="27" t="str">
        <f t="shared" si="300"/>
        <v>ATENDE</v>
      </c>
      <c r="BM348" s="27" t="str">
        <f t="shared" si="301"/>
        <v>ATENDE</v>
      </c>
      <c r="BN348" s="27" t="str">
        <f t="shared" si="302"/>
        <v>ATENDE</v>
      </c>
      <c r="BO348" s="22" t="str">
        <f t="shared" si="303"/>
        <v>C5</v>
      </c>
      <c r="BP348" s="22" t="str">
        <f t="shared" si="379"/>
        <v>P6</v>
      </c>
      <c r="BQ348" s="40">
        <f t="shared" si="304"/>
        <v>1.2866666666666666</v>
      </c>
      <c r="BR348" s="22">
        <v>6.86</v>
      </c>
      <c r="BS348" s="22">
        <v>5.53</v>
      </c>
      <c r="BT348" s="24">
        <f>IF(BP348="-","-",_xlfn.XLOOKUP(BP348,ABNT5101!$B$4:$B$9,ABNT5101!$C$4:$C$9))</f>
        <v>3</v>
      </c>
      <c r="BU348" s="24">
        <f>IF(BP348="-","-",_xlfn.XLOOKUP(BP348,ABNT5101!$B$4:$B$9,ABNT5101!$D$4:$D$9))</f>
        <v>0.6</v>
      </c>
      <c r="BV348" s="27" t="str">
        <f t="shared" si="305"/>
        <v>ATENDE</v>
      </c>
      <c r="BW348" s="27" t="str">
        <f t="shared" si="306"/>
        <v>ATENDE</v>
      </c>
      <c r="BX348" s="27" t="str">
        <f t="shared" si="307"/>
        <v>ATENDE</v>
      </c>
      <c r="BY348" s="22" t="s">
        <v>136</v>
      </c>
      <c r="BZ348" s="40" t="e">
        <f t="shared" si="308"/>
        <v>#VALUE!</v>
      </c>
      <c r="CA348" s="22">
        <v>6.78</v>
      </c>
      <c r="CB348" s="22">
        <v>4.29</v>
      </c>
      <c r="CC348" s="20" t="str">
        <f>IF(BY348="-","-",_xlfn.XLOOKUP(BY348,ABNT5101!$B$4:$B$9,ABNT5101!$C$4:$C$9))</f>
        <v>-</v>
      </c>
      <c r="CD348" s="24" t="str">
        <f>IF(BY348="-","-",_xlfn.XLOOKUP(BY348,ABNT5101!$B$4:$B$9,ABNT5101!$D$4:$D$9))</f>
        <v>-</v>
      </c>
      <c r="CE348" s="27" t="str">
        <f t="shared" si="309"/>
        <v>-</v>
      </c>
      <c r="CF348" s="27" t="str">
        <f t="shared" si="310"/>
        <v>-</v>
      </c>
      <c r="CG348" s="27" t="str">
        <f t="shared" si="311"/>
        <v>-</v>
      </c>
      <c r="CH348" s="26" t="str">
        <f>_xlfn.XLOOKUP(CI348,'Banco de dados'!$B:$B,'Banco de dados'!$D:$D)</f>
        <v>SX LIGHTING</v>
      </c>
      <c r="CI348" s="27" t="s">
        <v>271</v>
      </c>
      <c r="CJ348" s="26" t="str">
        <f>_xlfn.XLOOKUP(CI348,'Banco de dados'!$B:$B,'Banco de dados'!$E:$E)</f>
        <v>SXINEVO020K50L12CZF7PHF</v>
      </c>
      <c r="CK348" s="27"/>
      <c r="CL348" s="26" t="e">
        <f>IF(CK348="-","-",_xlfn.XLOOKUP(CK348,'Banco de dados'!$B:$B,'Banco de dados'!$E:$E))</f>
        <v>#N/A</v>
      </c>
      <c r="CM348" s="23">
        <f t="shared" si="312"/>
        <v>1</v>
      </c>
      <c r="CN348" s="26">
        <f>_xlfn.XLOOKUP(CI348,'Banco de dados'!$B:$B,'Banco de dados'!$H:$H)</f>
        <v>22.5</v>
      </c>
      <c r="CO348" s="27" t="e">
        <f t="array" aca="1" ref="CO348" ca="1">_xludf.XLOOKUP(CK348,'Banco de dados'!$B:$B,'Banco de dados'!$H:$H)</f>
        <v>#NAME?</v>
      </c>
      <c r="CP348" s="48" t="e">
        <f t="array" aca="1" ref="CP348" ca="1">_xludf.XLOOKUP(CI348,'Banco de dados'!$B:$B,'Banco de dados'!$F:$F)</f>
        <v>#NAME?</v>
      </c>
      <c r="CQ348" s="27" t="e">
        <f t="array" aca="1" ref="CQ348" ca="1">_xludf.XLOOKUP(CK348,'Banco de dados'!$B:$B,'Banco de dados'!$F:$F)</f>
        <v>#NAME?</v>
      </c>
      <c r="CR348" s="27">
        <v>0</v>
      </c>
      <c r="CS348" s="27"/>
      <c r="CT348" s="27" t="str">
        <f>IF(AG348=0.5,"Suporte",IF(AND(AG348&gt;='Braços de IP'!$B$9,AG348&lt;='Braços de IP'!$D$9),'Braços de IP'!$E$9,IF(AND(AG348&gt;='Braços de IP'!$B$10,AG348&lt;='Braços de IP'!$D$10),'Braços de IP'!$E$10,IF(AND(AG348&gt;='Braços de IP'!$B$11,AG348&lt;='Braços de IP'!$D$11),'Braços de IP'!$E$11,IF(AND(AG348&gt;='Braços de IP'!$B$12,AG348&lt;='Braços de IP'!$D$12),'Braços de IP'!$E$12,IF(AND(AG348&gt;='Braços de IP'!$B$13,AG348&lt;='Braços de IP'!$D$13),'Braços de IP'!$E$13,IF(AND(AG348&gt;='Braços de IP'!$B$14,AG348&lt;='Braços de IP'!$D$14),'Braços de IP'!$E$14,"ERRO")))))))</f>
        <v>Curto II</v>
      </c>
      <c r="CU348" s="27" t="s">
        <v>178</v>
      </c>
      <c r="CV348" s="27">
        <f>IF($CU348="","",VLOOKUP($CU348,'Braços de IP'!$E$9:$I$15,2,0))</f>
        <v>2.4</v>
      </c>
      <c r="CW348" s="41">
        <f>IF($CU348="","",VLOOKUP($CU348,'Braços de IP'!$E$9:$I$15,5,0))</f>
        <v>7.5</v>
      </c>
      <c r="CX348" s="27"/>
      <c r="CY348" s="27"/>
      <c r="CZ348" s="27"/>
      <c r="DA348" s="27"/>
      <c r="DB348" s="27"/>
      <c r="DC348" s="27"/>
      <c r="DD348" s="42">
        <f t="shared" si="313"/>
        <v>22.5</v>
      </c>
      <c r="DE348" s="43">
        <f t="shared" si="314"/>
        <v>80</v>
      </c>
      <c r="DF348" s="42">
        <f t="shared" si="315"/>
        <v>102.5</v>
      </c>
      <c r="DG348" s="44">
        <f t="shared" si="316"/>
        <v>0.71875</v>
      </c>
      <c r="DH348" s="45" t="s">
        <v>143</v>
      </c>
      <c r="DI348" s="45"/>
      <c r="DJ348" s="45"/>
      <c r="DK348" s="27" t="s">
        <v>144</v>
      </c>
      <c r="DL348" s="27"/>
      <c r="DM348" s="38"/>
      <c r="DN348" s="46" t="e">
        <f t="shared" si="357"/>
        <v>#VALUE!</v>
      </c>
      <c r="DO348" s="38"/>
      <c r="DP348" s="38" t="s">
        <v>3</v>
      </c>
      <c r="DQ348" s="38">
        <f t="shared" si="390"/>
        <v>0</v>
      </c>
      <c r="DR348" s="46" t="e">
        <f t="shared" si="391"/>
        <v>#DIV/0!</v>
      </c>
      <c r="DS348" s="38"/>
      <c r="DT348" s="38"/>
    </row>
    <row r="349" spans="1:124" ht="15.75" hidden="1" customHeight="1" x14ac:dyDescent="0.25">
      <c r="A349" s="38"/>
      <c r="B349" s="27">
        <v>19</v>
      </c>
      <c r="C349" s="27" t="s">
        <v>146</v>
      </c>
      <c r="D349" s="27" t="s">
        <v>502</v>
      </c>
      <c r="E349" s="27">
        <v>-8.0455629999999996</v>
      </c>
      <c r="F349" s="27">
        <v>-34.888109</v>
      </c>
      <c r="G349" s="27" t="s">
        <v>157</v>
      </c>
      <c r="H349" s="22" t="s">
        <v>136</v>
      </c>
      <c r="I349" s="27" t="s">
        <v>135</v>
      </c>
      <c r="J349" s="22" t="s">
        <v>137</v>
      </c>
      <c r="K349" s="23">
        <v>80</v>
      </c>
      <c r="L349" s="22" t="s">
        <v>138</v>
      </c>
      <c r="M349" s="22">
        <v>0</v>
      </c>
      <c r="N349" s="27">
        <f t="shared" si="352"/>
        <v>160</v>
      </c>
      <c r="O349" s="22">
        <v>2</v>
      </c>
      <c r="P349" s="22">
        <v>1.7</v>
      </c>
      <c r="Q349" s="22">
        <v>5</v>
      </c>
      <c r="R349" s="27"/>
      <c r="S349" s="27"/>
      <c r="T349" s="27">
        <v>0</v>
      </c>
      <c r="U349" s="22">
        <v>1.6</v>
      </c>
      <c r="V349" s="22">
        <v>0</v>
      </c>
      <c r="W349" s="22">
        <v>0</v>
      </c>
      <c r="X349" s="22">
        <v>0</v>
      </c>
      <c r="Y349" s="22">
        <v>0</v>
      </c>
      <c r="Z349" s="22">
        <v>0</v>
      </c>
      <c r="AA349" s="22" t="s">
        <v>139</v>
      </c>
      <c r="AB349" s="22" t="s">
        <v>140</v>
      </c>
      <c r="AC349" s="22">
        <v>26</v>
      </c>
      <c r="AD349" s="22">
        <v>7</v>
      </c>
      <c r="AE349" s="22">
        <v>1</v>
      </c>
      <c r="AF349" s="22">
        <v>0.6</v>
      </c>
      <c r="AG349" s="22">
        <v>1.5</v>
      </c>
      <c r="AH349" s="22">
        <f t="shared" si="353"/>
        <v>0.9</v>
      </c>
      <c r="AI349" s="22" t="s">
        <v>136</v>
      </c>
      <c r="AJ349" s="22" t="s">
        <v>136</v>
      </c>
      <c r="AK349" s="22" t="s">
        <v>141</v>
      </c>
      <c r="AL349" s="22">
        <f t="shared" si="354"/>
        <v>2</v>
      </c>
      <c r="AM349" s="22">
        <v>0</v>
      </c>
      <c r="AN349" s="22"/>
      <c r="AO349" s="22">
        <v>0</v>
      </c>
      <c r="AP349" s="22">
        <v>0</v>
      </c>
      <c r="AQ349" s="22">
        <v>0</v>
      </c>
      <c r="AR349" s="22" t="s">
        <v>136</v>
      </c>
      <c r="AS349" s="22">
        <f t="shared" si="295"/>
        <v>0</v>
      </c>
      <c r="AT349" s="22"/>
      <c r="AU349" s="22">
        <f>VLOOKUP(G349,ABNT5101!$I$3:$J$9,2)</f>
        <v>7.5</v>
      </c>
      <c r="AV349" s="22">
        <f>VLOOKUP(G349,ABNT5101!$I$3:$M$9,5)</f>
        <v>0.18</v>
      </c>
      <c r="AW349" s="17" t="str">
        <f>_xlfn.XLOOKUP(G349,ABNT5101!I:I,ABNT5101!L:L)</f>
        <v>-</v>
      </c>
      <c r="AX349" s="17">
        <f>_xlfn.XLOOKUP(G349,ABNT5101!$I:$I,ABNT5101!M:M)</f>
        <v>0.18</v>
      </c>
      <c r="AY349" s="17" t="str">
        <f>_xlfn.XLOOKUP(G349,ABNT5101!$I:$I,ABNT5101!N:N)</f>
        <v>-</v>
      </c>
      <c r="AZ349" s="17">
        <f>_xlfn.XLOOKUP(G349,ABNT5101!$I:$I,ABNT5101!O:O)</f>
        <v>16</v>
      </c>
      <c r="BA349" s="27" t="str">
        <f t="shared" si="296"/>
        <v>ATENDE</v>
      </c>
      <c r="BB349" s="39">
        <f t="shared" ref="BB349:BC349" si="421">BE349/AU349-1</f>
        <v>0.752</v>
      </c>
      <c r="BC349" s="39">
        <f t="shared" si="421"/>
        <v>2.7777777777777781</v>
      </c>
      <c r="BD349" s="39" t="str">
        <f t="shared" si="298"/>
        <v>-</v>
      </c>
      <c r="BE349" s="22">
        <v>13.14</v>
      </c>
      <c r="BF349" s="22">
        <v>0.68</v>
      </c>
      <c r="BG349" s="22"/>
      <c r="BH349" s="22"/>
      <c r="BI349" s="23"/>
      <c r="BJ349" s="22"/>
      <c r="BK349" s="27" t="str">
        <f t="shared" si="299"/>
        <v>ATENDE</v>
      </c>
      <c r="BL349" s="27" t="str">
        <f t="shared" si="300"/>
        <v>ATENDE</v>
      </c>
      <c r="BM349" s="27" t="str">
        <f t="shared" si="301"/>
        <v>ATENDE</v>
      </c>
      <c r="BN349" s="27" t="str">
        <f t="shared" si="302"/>
        <v>ATENDE</v>
      </c>
      <c r="BO349" s="22" t="str">
        <f t="shared" si="303"/>
        <v>C5</v>
      </c>
      <c r="BP349" s="22" t="str">
        <f t="shared" si="379"/>
        <v>P6</v>
      </c>
      <c r="BQ349" s="40">
        <f t="shared" si="304"/>
        <v>2.0366666666666666</v>
      </c>
      <c r="BR349" s="22">
        <v>9.11</v>
      </c>
      <c r="BS349" s="22">
        <v>6.65</v>
      </c>
      <c r="BT349" s="24">
        <f>IF(BP349="-","-",_xlfn.XLOOKUP(BP349,ABNT5101!$B$4:$B$9,ABNT5101!$C$4:$C$9))</f>
        <v>3</v>
      </c>
      <c r="BU349" s="24">
        <f>IF(BP349="-","-",_xlfn.XLOOKUP(BP349,ABNT5101!$B$4:$B$9,ABNT5101!$D$4:$D$9))</f>
        <v>0.6</v>
      </c>
      <c r="BV349" s="27" t="str">
        <f t="shared" si="305"/>
        <v>ATENDE</v>
      </c>
      <c r="BW349" s="27" t="str">
        <f t="shared" si="306"/>
        <v>ATENDE</v>
      </c>
      <c r="BX349" s="27" t="str">
        <f t="shared" si="307"/>
        <v>ATENDE</v>
      </c>
      <c r="BY349" s="22" t="s">
        <v>136</v>
      </c>
      <c r="BZ349" s="40" t="e">
        <f t="shared" si="308"/>
        <v>#VALUE!</v>
      </c>
      <c r="CA349" s="22">
        <v>10.039999999999999</v>
      </c>
      <c r="CB349" s="22">
        <v>6.69</v>
      </c>
      <c r="CC349" s="20" t="str">
        <f>IF(BY349="-","-",_xlfn.XLOOKUP(BY349,ABNT5101!$B$4:$B$9,ABNT5101!$C$4:$C$9))</f>
        <v>-</v>
      </c>
      <c r="CD349" s="24" t="str">
        <f>IF(BY349="-","-",_xlfn.XLOOKUP(BY349,ABNT5101!$B$4:$B$9,ABNT5101!$D$4:$D$9))</f>
        <v>-</v>
      </c>
      <c r="CE349" s="27" t="str">
        <f t="shared" si="309"/>
        <v>-</v>
      </c>
      <c r="CF349" s="27" t="str">
        <f t="shared" si="310"/>
        <v>-</v>
      </c>
      <c r="CG349" s="27" t="str">
        <f t="shared" si="311"/>
        <v>-</v>
      </c>
      <c r="CH349" s="26" t="str">
        <f>_xlfn.XLOOKUP(CI349,'Banco de dados'!$B:$B,'Banco de dados'!$D:$D)</f>
        <v>TECNOWATT</v>
      </c>
      <c r="CI349" s="77" t="s">
        <v>477</v>
      </c>
      <c r="CJ349" s="26" t="str">
        <f>_xlfn.XLOOKUP(CI349,'Banco de dados'!$B:$B,'Banco de dados'!$E:$E)</f>
        <v>SIGSAGPTLRRSSNDL_30W_38IBBRS
1-10C1MUN6.5</v>
      </c>
      <c r="CK349" s="27"/>
      <c r="CL349" s="26" t="e">
        <f>IF(CK349="-","-",_xlfn.XLOOKUP(CK349,'Banco de dados'!$B:$B,'Banco de dados'!$E:$E))</f>
        <v>#N/A</v>
      </c>
      <c r="CM349" s="23">
        <f t="shared" si="312"/>
        <v>1</v>
      </c>
      <c r="CN349" s="26">
        <f>_xlfn.XLOOKUP(CI349,'Banco de dados'!$B:$B,'Banco de dados'!$H:$H)</f>
        <v>30</v>
      </c>
      <c r="CO349" s="27" t="e">
        <f t="array" aca="1" ref="CO349" ca="1">_xludf.XLOOKUP(CK349,'Banco de dados'!$B:$B,'Banco de dados'!$H:$H)</f>
        <v>#NAME?</v>
      </c>
      <c r="CP349" s="48" t="e">
        <f t="array" aca="1" ref="CP349" ca="1">_xludf.XLOOKUP(CI349,'Banco de dados'!$B:$B,'Banco de dados'!$F:$F)</f>
        <v>#NAME?</v>
      </c>
      <c r="CQ349" s="27" t="e">
        <f t="array" aca="1" ref="CQ349" ca="1">_xludf.XLOOKUP(CK349,'Banco de dados'!$B:$B,'Banco de dados'!$F:$F)</f>
        <v>#NAME?</v>
      </c>
      <c r="CR349" s="27">
        <v>0</v>
      </c>
      <c r="CS349" s="27"/>
      <c r="CT349" s="27" t="str">
        <f>IF(AG349=0.5,"Suporte",IF(AND(AG349&gt;='Braços de IP'!$B$9,AG349&lt;='Braços de IP'!$D$9),'Braços de IP'!$E$9,IF(AND(AG349&gt;='Braços de IP'!$B$10,AG349&lt;='Braços de IP'!$D$10),'Braços de IP'!$E$10,IF(AND(AG349&gt;='Braços de IP'!$B$11,AG349&lt;='Braços de IP'!$D$11),'Braços de IP'!$E$11,IF(AND(AG349&gt;='Braços de IP'!$B$12,AG349&lt;='Braços de IP'!$D$12),'Braços de IP'!$E$12,IF(AND(AG349&gt;='Braços de IP'!$B$13,AG349&lt;='Braços de IP'!$D$13),'Braços de IP'!$E$13,IF(AND(AG349&gt;='Braços de IP'!$B$14,AG349&lt;='Braços de IP'!$D$14),'Braços de IP'!$E$14,"ERRO")))))))</f>
        <v>Curto II</v>
      </c>
      <c r="CU349" s="27" t="s">
        <v>178</v>
      </c>
      <c r="CV349" s="27">
        <f>IF($CU349="","",VLOOKUP($CU349,'Braços de IP'!$E$9:$I$15,2,0))</f>
        <v>2.4</v>
      </c>
      <c r="CW349" s="41">
        <f>IF($CU349="","",VLOOKUP($CU349,'Braços de IP'!$E$9:$I$15,5,0))</f>
        <v>7.5</v>
      </c>
      <c r="CX349" s="27"/>
      <c r="CY349" s="27"/>
      <c r="CZ349" s="27"/>
      <c r="DA349" s="27"/>
      <c r="DB349" s="27"/>
      <c r="DC349" s="27"/>
      <c r="DD349" s="42">
        <f t="shared" si="313"/>
        <v>30</v>
      </c>
      <c r="DE349" s="43">
        <f t="shared" si="314"/>
        <v>80</v>
      </c>
      <c r="DF349" s="42">
        <f t="shared" si="315"/>
        <v>110</v>
      </c>
      <c r="DG349" s="44">
        <f t="shared" si="316"/>
        <v>0.625</v>
      </c>
      <c r="DH349" s="45" t="s">
        <v>143</v>
      </c>
      <c r="DI349" s="45"/>
      <c r="DJ349" s="45"/>
      <c r="DK349" s="27" t="s">
        <v>144</v>
      </c>
      <c r="DL349" s="27"/>
      <c r="DM349" s="38"/>
      <c r="DN349" s="46" t="e">
        <f t="shared" si="357"/>
        <v>#VALUE!</v>
      </c>
      <c r="DO349" s="38"/>
      <c r="DP349" s="38" t="s">
        <v>3</v>
      </c>
      <c r="DQ349" s="38">
        <f t="shared" si="390"/>
        <v>0</v>
      </c>
      <c r="DR349" s="46" t="e">
        <f t="shared" si="391"/>
        <v>#DIV/0!</v>
      </c>
      <c r="DS349" s="38"/>
      <c r="DT349" s="38"/>
    </row>
    <row r="350" spans="1:124" ht="15.75" customHeight="1" x14ac:dyDescent="0.25">
      <c r="B350" s="16">
        <v>20</v>
      </c>
      <c r="C350" s="16" t="s">
        <v>133</v>
      </c>
      <c r="D350" s="16" t="s">
        <v>503</v>
      </c>
      <c r="E350" s="16">
        <v>-8.0492419999999996</v>
      </c>
      <c r="F350" s="16">
        <v>-34.888210000000001</v>
      </c>
      <c r="G350" s="16" t="s">
        <v>160</v>
      </c>
      <c r="H350" s="17" t="s">
        <v>136</v>
      </c>
      <c r="I350" s="16" t="s">
        <v>135</v>
      </c>
      <c r="J350" s="17" t="s">
        <v>137</v>
      </c>
      <c r="K350" s="18">
        <v>96</v>
      </c>
      <c r="L350" s="17" t="s">
        <v>138</v>
      </c>
      <c r="M350" s="17" t="s">
        <v>504</v>
      </c>
      <c r="N350" s="16">
        <f t="shared" si="352"/>
        <v>192</v>
      </c>
      <c r="O350" s="17">
        <v>2</v>
      </c>
      <c r="P350" s="17">
        <v>2.6</v>
      </c>
      <c r="Q350" s="17">
        <v>7.5</v>
      </c>
      <c r="R350" s="16"/>
      <c r="S350" s="16"/>
      <c r="T350" s="16">
        <v>0</v>
      </c>
      <c r="U350" s="17">
        <v>2.6</v>
      </c>
      <c r="V350" s="17">
        <v>0</v>
      </c>
      <c r="W350" s="17">
        <v>2.5</v>
      </c>
      <c r="X350" s="17">
        <v>0</v>
      </c>
      <c r="Y350" s="17">
        <v>2.2999999999999998</v>
      </c>
      <c r="Z350" s="17">
        <v>0</v>
      </c>
      <c r="AA350" s="17" t="s">
        <v>161</v>
      </c>
      <c r="AB350" s="17" t="s">
        <v>140</v>
      </c>
      <c r="AC350" s="17">
        <v>31</v>
      </c>
      <c r="AD350" s="17">
        <v>6.5</v>
      </c>
      <c r="AE350" s="17">
        <v>1</v>
      </c>
      <c r="AF350" s="17">
        <v>0.5</v>
      </c>
      <c r="AG350" s="17">
        <v>2.9</v>
      </c>
      <c r="AH350" s="17">
        <f t="shared" si="353"/>
        <v>2.4</v>
      </c>
      <c r="AI350" s="17" t="s">
        <v>136</v>
      </c>
      <c r="AJ350" s="17" t="s">
        <v>136</v>
      </c>
      <c r="AK350" s="17" t="s">
        <v>141</v>
      </c>
      <c r="AL350" s="17" t="str">
        <f t="shared" si="354"/>
        <v>erro</v>
      </c>
      <c r="AM350" s="17">
        <v>1</v>
      </c>
      <c r="AN350" s="17" t="s">
        <v>139</v>
      </c>
      <c r="AO350" s="17">
        <v>31</v>
      </c>
      <c r="AP350" s="17">
        <v>4.5</v>
      </c>
      <c r="AQ350" s="17">
        <v>1.5</v>
      </c>
      <c r="AR350" s="17" t="s">
        <v>136</v>
      </c>
      <c r="AS350" s="19" t="str">
        <f t="shared" si="295"/>
        <v>erro</v>
      </c>
      <c r="AT350" s="19"/>
      <c r="AU350" s="19">
        <f>VLOOKUP(G350,ABNT5101!$I$3:$J$9,2)</f>
        <v>10</v>
      </c>
      <c r="AV350" s="19">
        <f>VLOOKUP(G350,ABNT5101!$I$3:$M$9,5)</f>
        <v>0.18</v>
      </c>
      <c r="AW350" s="17" t="str">
        <f>_xlfn.XLOOKUP(G350,ABNT5101!I:I,ABNT5101!L:L)</f>
        <v>-</v>
      </c>
      <c r="AX350" s="17">
        <f>_xlfn.XLOOKUP(G350,ABNT5101!$I:$I,ABNT5101!M:M)</f>
        <v>0.18</v>
      </c>
      <c r="AY350" s="17" t="str">
        <f>_xlfn.XLOOKUP(G350,ABNT5101!$I:$I,ABNT5101!N:N)</f>
        <v>-</v>
      </c>
      <c r="AZ350" s="17">
        <f>_xlfn.XLOOKUP(G350,ABNT5101!$I:$I,ABNT5101!O:O)</f>
        <v>16</v>
      </c>
      <c r="BA350" s="20" t="str">
        <f t="shared" si="296"/>
        <v>ATENDE</v>
      </c>
      <c r="BB350" s="21">
        <f t="shared" ref="BB350:BC350" si="422">BE350/AU350-1</f>
        <v>0.55899999999999994</v>
      </c>
      <c r="BC350" s="21">
        <f t="shared" si="422"/>
        <v>3.3888888888888893</v>
      </c>
      <c r="BD350" s="21" t="str">
        <f t="shared" si="298"/>
        <v>-</v>
      </c>
      <c r="BE350" s="22">
        <v>15.59</v>
      </c>
      <c r="BF350" s="22">
        <v>0.79</v>
      </c>
      <c r="BG350" s="22"/>
      <c r="BH350" s="22"/>
      <c r="BI350" s="23"/>
      <c r="BJ350" s="22"/>
      <c r="BK350" s="20" t="str">
        <f t="shared" si="299"/>
        <v>ATENDE</v>
      </c>
      <c r="BL350" s="20" t="str">
        <f t="shared" si="300"/>
        <v>ATENDE</v>
      </c>
      <c r="BM350" s="20" t="str">
        <f t="shared" si="301"/>
        <v>ATENDE</v>
      </c>
      <c r="BN350" s="20" t="str">
        <f t="shared" si="302"/>
        <v>ATENDE</v>
      </c>
      <c r="BO350" s="24" t="str">
        <f t="shared" si="303"/>
        <v>C4</v>
      </c>
      <c r="BP350" s="24" t="str">
        <f t="shared" si="379"/>
        <v>P6</v>
      </c>
      <c r="BQ350" s="25">
        <f t="shared" si="304"/>
        <v>2.0133333333333332</v>
      </c>
      <c r="BR350" s="22">
        <v>9.0399999999999991</v>
      </c>
      <c r="BS350" s="22">
        <v>6.54</v>
      </c>
      <c r="BT350" s="24">
        <f>IF(BP350="-","-",_xlfn.XLOOKUP(BP350,ABNT5101!$B$4:$B$9,ABNT5101!$C$4:$C$9))</f>
        <v>3</v>
      </c>
      <c r="BU350" s="24">
        <f>IF(BP350="-","-",_xlfn.XLOOKUP(BP350,ABNT5101!$B$4:$B$9,ABNT5101!$D$4:$D$9))</f>
        <v>0.6</v>
      </c>
      <c r="BV350" s="20" t="str">
        <f t="shared" si="305"/>
        <v>ATENDE</v>
      </c>
      <c r="BW350" s="20" t="str">
        <f t="shared" si="306"/>
        <v>ATENDE</v>
      </c>
      <c r="BX350" s="20" t="str">
        <f t="shared" si="307"/>
        <v>ATENDE</v>
      </c>
      <c r="BY350" s="24" t="str">
        <f t="shared" ref="BY350:BY382" si="423">BP350</f>
        <v>P6</v>
      </c>
      <c r="BZ350" s="25">
        <f t="shared" si="308"/>
        <v>4.0000000000000036E-2</v>
      </c>
      <c r="CA350" s="24">
        <v>3.12</v>
      </c>
      <c r="CB350" s="24">
        <v>2.35</v>
      </c>
      <c r="CC350" s="20">
        <f>IF(BY350="-","-",_xlfn.XLOOKUP(BY350,ABNT5101!$B$4:$B$9,ABNT5101!$C$4:$C$9))</f>
        <v>3</v>
      </c>
      <c r="CD350" s="24">
        <f>IF(BY350="-","-",_xlfn.XLOOKUP(BY350,ABNT5101!$B$4:$B$9,ABNT5101!$D$4:$D$9))</f>
        <v>0.6</v>
      </c>
      <c r="CE350" s="20" t="str">
        <f t="shared" si="309"/>
        <v>ATENDE</v>
      </c>
      <c r="CF350" s="20" t="str">
        <f t="shared" si="310"/>
        <v>ATENDE</v>
      </c>
      <c r="CG350" s="20" t="str">
        <f t="shared" si="311"/>
        <v>ATENDE</v>
      </c>
      <c r="CH350" s="26" t="str">
        <f>_xlfn.XLOOKUP(CI350,'Banco de dados'!$B:$B,'Banco de dados'!$D:$D)</f>
        <v>LEDSTAR</v>
      </c>
      <c r="CI350" s="47" t="str">
        <f>'Banco de dados'!B5</f>
        <v xml:space="preserve"> SL VT 9.1 28W</v>
      </c>
      <c r="CJ350" s="26" t="str">
        <f>_xlfn.XLOOKUP(CI350,'Banco de dados'!$B:$B,'Banco de dados'!$E:$E)</f>
        <v>LUM LED SL VT 9.1 28W</v>
      </c>
      <c r="CK350" s="26"/>
      <c r="CL350" s="26" t="e">
        <f>IF(CK350="-","-",_xlfn.XLOOKUP(CK350,'Banco de dados'!$B:$B,'Banco de dados'!$E:$E))</f>
        <v>#N/A</v>
      </c>
      <c r="CM350" s="28">
        <f t="shared" si="312"/>
        <v>1</v>
      </c>
      <c r="CN350" s="26">
        <f>_xlfn.XLOOKUP(CI350,'Banco de dados'!$B:$B,'Banco de dados'!$H:$H)</f>
        <v>28</v>
      </c>
      <c r="CO350" s="26" t="e">
        <f t="array" aca="1" ref="CO350" ca="1">_xludf.XLOOKUP(CK350,'Banco de dados'!$B:$B,'Banco de dados'!$H:$H)</f>
        <v>#NAME?</v>
      </c>
      <c r="CP350" s="51" t="e">
        <f t="array" aca="1" ref="CP350" ca="1">_xludf.XLOOKUP(CI350,'Banco de dados'!$B:$B,'Banco de dados'!$F:$F)</f>
        <v>#NAME?</v>
      </c>
      <c r="CQ350" s="26" t="e">
        <f t="array" aca="1" ref="CQ350" ca="1">_xludf.XLOOKUP(CK350,'Banco de dados'!$B:$B,'Banco de dados'!$F:$F)</f>
        <v>#NAME?</v>
      </c>
      <c r="CR350" s="27">
        <v>0</v>
      </c>
      <c r="CS350" s="27"/>
      <c r="CT350" s="26" t="str">
        <f>IF(AG350=0.5,"Suporte",IF(AND(AG350&gt;='Braços de IP'!$B$9,AG350&lt;='Braços de IP'!$D$9),'Braços de IP'!$E$9,IF(AND(AG350&gt;='Braços de IP'!$B$10,AG350&lt;='Braços de IP'!$D$10),'Braços de IP'!$E$10,IF(AND(AG350&gt;='Braços de IP'!$B$11,AG350&lt;='Braços de IP'!$D$11),'Braços de IP'!$E$11,IF(AND(AG350&gt;='Braços de IP'!$B$12,AG350&lt;='Braços de IP'!$D$12),'Braços de IP'!$E$12,IF(AND(AG350&gt;='Braços de IP'!$B$13,AG350&lt;='Braços de IP'!$D$13),'Braços de IP'!$E$13,IF(AND(AG350&gt;='Braços de IP'!$B$14,AG350&lt;='Braços de IP'!$D$14),'Braços de IP'!$E$14,"ERRO")))))))</f>
        <v>Longo I</v>
      </c>
      <c r="CU350" s="27"/>
      <c r="CV350" s="26" t="str">
        <f>IF($CU350="","",VLOOKUP($CU350,'Braços de IP'!$E$9:$I$15,2,0))</f>
        <v/>
      </c>
      <c r="CW350" s="29" t="str">
        <f>IF($CU350="","",VLOOKUP($CU350,'Braços de IP'!$E$9:$I$15,5,0))</f>
        <v/>
      </c>
      <c r="CX350" s="26"/>
      <c r="CY350" s="26"/>
      <c r="CZ350" s="26"/>
      <c r="DA350" s="26"/>
      <c r="DB350" s="26"/>
      <c r="DC350" s="26"/>
      <c r="DD350" s="30">
        <f t="shared" si="313"/>
        <v>28</v>
      </c>
      <c r="DE350" s="31">
        <f t="shared" si="314"/>
        <v>96</v>
      </c>
      <c r="DF350" s="30">
        <f t="shared" si="315"/>
        <v>124</v>
      </c>
      <c r="DG350" s="32">
        <f t="shared" si="316"/>
        <v>0.70833333333333326</v>
      </c>
      <c r="DH350" s="33" t="s">
        <v>143</v>
      </c>
      <c r="DI350" s="34"/>
      <c r="DJ350" s="35"/>
      <c r="DK350" s="16" t="s">
        <v>144</v>
      </c>
      <c r="DL350" s="16"/>
      <c r="DN350" s="36" t="e">
        <f t="shared" si="357"/>
        <v>#VALUE!</v>
      </c>
      <c r="DP350" s="1" t="s">
        <v>3</v>
      </c>
      <c r="DQ350" s="1">
        <f t="shared" si="390"/>
        <v>0</v>
      </c>
      <c r="DR350" s="36" t="e">
        <f t="shared" si="391"/>
        <v>#DIV/0!</v>
      </c>
    </row>
    <row r="351" spans="1:124" ht="15.75" customHeight="1" x14ac:dyDescent="0.25">
      <c r="B351" s="16">
        <v>20</v>
      </c>
      <c r="C351" s="16" t="s">
        <v>133</v>
      </c>
      <c r="D351" s="16" t="s">
        <v>503</v>
      </c>
      <c r="E351" s="16">
        <v>-8.0492419999999996</v>
      </c>
      <c r="F351" s="16">
        <v>-34.888210000000001</v>
      </c>
      <c r="G351" s="16" t="s">
        <v>160</v>
      </c>
      <c r="H351" s="17" t="s">
        <v>136</v>
      </c>
      <c r="I351" s="16" t="s">
        <v>135</v>
      </c>
      <c r="J351" s="17" t="s">
        <v>137</v>
      </c>
      <c r="K351" s="18">
        <v>96</v>
      </c>
      <c r="L351" s="17" t="s">
        <v>138</v>
      </c>
      <c r="M351" s="17" t="s">
        <v>504</v>
      </c>
      <c r="N351" s="16">
        <f t="shared" si="352"/>
        <v>192</v>
      </c>
      <c r="O351" s="17">
        <v>2</v>
      </c>
      <c r="P351" s="17">
        <v>2.6</v>
      </c>
      <c r="Q351" s="17">
        <v>7.5</v>
      </c>
      <c r="R351" s="16"/>
      <c r="S351" s="16"/>
      <c r="T351" s="16">
        <v>0</v>
      </c>
      <c r="U351" s="17">
        <v>2.6</v>
      </c>
      <c r="V351" s="17">
        <v>0</v>
      </c>
      <c r="W351" s="17">
        <v>2.5</v>
      </c>
      <c r="X351" s="17">
        <v>0</v>
      </c>
      <c r="Y351" s="17">
        <v>2.2999999999999998</v>
      </c>
      <c r="Z351" s="17">
        <v>0</v>
      </c>
      <c r="AA351" s="17" t="s">
        <v>161</v>
      </c>
      <c r="AB351" s="17" t="s">
        <v>140</v>
      </c>
      <c r="AC351" s="17">
        <v>31</v>
      </c>
      <c r="AD351" s="17">
        <v>6.5</v>
      </c>
      <c r="AE351" s="17">
        <v>1</v>
      </c>
      <c r="AF351" s="17">
        <v>0.5</v>
      </c>
      <c r="AG351" s="17">
        <v>2.9</v>
      </c>
      <c r="AH351" s="17">
        <f t="shared" si="353"/>
        <v>2.4</v>
      </c>
      <c r="AI351" s="17" t="s">
        <v>136</v>
      </c>
      <c r="AJ351" s="17" t="s">
        <v>136</v>
      </c>
      <c r="AK351" s="17" t="s">
        <v>141</v>
      </c>
      <c r="AL351" s="17" t="str">
        <f t="shared" si="354"/>
        <v>erro</v>
      </c>
      <c r="AM351" s="17">
        <v>1</v>
      </c>
      <c r="AN351" s="17" t="s">
        <v>139</v>
      </c>
      <c r="AO351" s="17">
        <v>31</v>
      </c>
      <c r="AP351" s="17">
        <v>4.5</v>
      </c>
      <c r="AQ351" s="17">
        <v>1.5</v>
      </c>
      <c r="AR351" s="17" t="s">
        <v>136</v>
      </c>
      <c r="AS351" s="19" t="str">
        <f t="shared" si="295"/>
        <v>erro</v>
      </c>
      <c r="AT351" s="19"/>
      <c r="AU351" s="19">
        <f>VLOOKUP(G351,ABNT5101!$I$3:$J$9,2)</f>
        <v>10</v>
      </c>
      <c r="AV351" s="19">
        <f>VLOOKUP(G351,ABNT5101!$I$3:$M$9,5)</f>
        <v>0.18</v>
      </c>
      <c r="AW351" s="17" t="str">
        <f>_xlfn.XLOOKUP(G351,ABNT5101!I:I,ABNT5101!L:L)</f>
        <v>-</v>
      </c>
      <c r="AX351" s="17">
        <f>_xlfn.XLOOKUP(G351,ABNT5101!$I:$I,ABNT5101!M:M)</f>
        <v>0.18</v>
      </c>
      <c r="AY351" s="17" t="str">
        <f>_xlfn.XLOOKUP(G351,ABNT5101!$I:$I,ABNT5101!N:N)</f>
        <v>-</v>
      </c>
      <c r="AZ351" s="17">
        <f>_xlfn.XLOOKUP(G351,ABNT5101!$I:$I,ABNT5101!O:O)</f>
        <v>16</v>
      </c>
      <c r="BA351" s="20" t="str">
        <f t="shared" si="296"/>
        <v>ATENDE</v>
      </c>
      <c r="BB351" s="21">
        <f t="shared" ref="BB351:BC351" si="424">BE351/AU351-1</f>
        <v>1.266</v>
      </c>
      <c r="BC351" s="21">
        <f t="shared" si="424"/>
        <v>3.0555555555555554</v>
      </c>
      <c r="BD351" s="21" t="str">
        <f t="shared" si="298"/>
        <v>-</v>
      </c>
      <c r="BE351" s="22">
        <v>22.66</v>
      </c>
      <c r="BF351" s="22">
        <v>0.73</v>
      </c>
      <c r="BG351" s="22"/>
      <c r="BH351" s="22"/>
      <c r="BI351" s="23"/>
      <c r="BJ351" s="22"/>
      <c r="BK351" s="20" t="str">
        <f t="shared" si="299"/>
        <v>ATENDE</v>
      </c>
      <c r="BL351" s="20" t="str">
        <f t="shared" si="300"/>
        <v>ATENDE</v>
      </c>
      <c r="BM351" s="20" t="str">
        <f t="shared" si="301"/>
        <v>ATENDE</v>
      </c>
      <c r="BN351" s="20" t="str">
        <f t="shared" si="302"/>
        <v>ATENDE</v>
      </c>
      <c r="BO351" s="24" t="str">
        <f t="shared" si="303"/>
        <v>C4</v>
      </c>
      <c r="BP351" s="24" t="str">
        <f t="shared" si="379"/>
        <v>P6</v>
      </c>
      <c r="BQ351" s="25">
        <f t="shared" si="304"/>
        <v>3.1866666666666665</v>
      </c>
      <c r="BR351" s="22">
        <v>12.56</v>
      </c>
      <c r="BS351" s="22">
        <v>8.6</v>
      </c>
      <c r="BT351" s="24">
        <f>IF(BP351="-","-",_xlfn.XLOOKUP(BP351,ABNT5101!$B$4:$B$9,ABNT5101!$C$4:$C$9))</f>
        <v>3</v>
      </c>
      <c r="BU351" s="24">
        <f>IF(BP351="-","-",_xlfn.XLOOKUP(BP351,ABNT5101!$B$4:$B$9,ABNT5101!$D$4:$D$9))</f>
        <v>0.6</v>
      </c>
      <c r="BV351" s="20" t="str">
        <f t="shared" si="305"/>
        <v>ATENDE</v>
      </c>
      <c r="BW351" s="20" t="str">
        <f t="shared" si="306"/>
        <v>ATENDE</v>
      </c>
      <c r="BX351" s="20" t="str">
        <f t="shared" si="307"/>
        <v>ATENDE</v>
      </c>
      <c r="BY351" s="24" t="str">
        <f t="shared" si="423"/>
        <v>P6</v>
      </c>
      <c r="BZ351" s="25">
        <f t="shared" si="308"/>
        <v>8.0000000000000071E-2</v>
      </c>
      <c r="CA351" s="24">
        <v>3.24</v>
      </c>
      <c r="CB351" s="24">
        <v>1.62</v>
      </c>
      <c r="CC351" s="20">
        <f>IF(BY351="-","-",_xlfn.XLOOKUP(BY351,ABNT5101!$B$4:$B$9,ABNT5101!$C$4:$C$9))</f>
        <v>3</v>
      </c>
      <c r="CD351" s="24">
        <f>IF(BY351="-","-",_xlfn.XLOOKUP(BY351,ABNT5101!$B$4:$B$9,ABNT5101!$D$4:$D$9))</f>
        <v>0.6</v>
      </c>
      <c r="CE351" s="20" t="str">
        <f t="shared" si="309"/>
        <v>ATENDE</v>
      </c>
      <c r="CF351" s="20" t="str">
        <f t="shared" si="310"/>
        <v>ATENDE</v>
      </c>
      <c r="CG351" s="20" t="str">
        <f t="shared" si="311"/>
        <v>ATENDE</v>
      </c>
      <c r="CH351" s="26" t="str">
        <f>_xlfn.XLOOKUP(CI351,'Banco de dados'!$B:$B,'Banco de dados'!$D:$D)</f>
        <v>SX LIGHTING</v>
      </c>
      <c r="CI351" s="27" t="str">
        <f>'Banco de dados'!B55</f>
        <v>SX-INEVO040HF</v>
      </c>
      <c r="CJ351" s="26" t="str">
        <f>_xlfn.XLOOKUP(CI351,'Banco de dados'!$B:$B,'Banco de dados'!$E:$E)</f>
        <v>SXINEVO040K50L12CZF7PHF</v>
      </c>
      <c r="CK351" s="26"/>
      <c r="CL351" s="26" t="e">
        <f>IF(CK351="-","-",_xlfn.XLOOKUP(CK351,'Banco de dados'!$B:$B,'Banco de dados'!$E:$E))</f>
        <v>#N/A</v>
      </c>
      <c r="CM351" s="28">
        <f t="shared" si="312"/>
        <v>1</v>
      </c>
      <c r="CN351" s="26">
        <f>_xlfn.XLOOKUP(CI351,'Banco de dados'!$B:$B,'Banco de dados'!$H:$H)</f>
        <v>39</v>
      </c>
      <c r="CO351" s="26" t="e">
        <f t="array" aca="1" ref="CO351" ca="1">_xludf.XLOOKUP(CK351,'Banco de dados'!$B:$B,'Banco de dados'!$H:$H)</f>
        <v>#NAME?</v>
      </c>
      <c r="CP351" s="51" t="e">
        <f t="array" aca="1" ref="CP351" ca="1">_xludf.XLOOKUP(CI351,'Banco de dados'!$B:$B,'Banco de dados'!$F:$F)</f>
        <v>#NAME?</v>
      </c>
      <c r="CQ351" s="26" t="e">
        <f t="array" aca="1" ref="CQ351" ca="1">_xludf.XLOOKUP(CK351,'Banco de dados'!$B:$B,'Banco de dados'!$F:$F)</f>
        <v>#NAME?</v>
      </c>
      <c r="CR351" s="27">
        <v>0</v>
      </c>
      <c r="CS351" s="27">
        <v>10</v>
      </c>
      <c r="CT351" s="26" t="str">
        <f>IF(AG351=0.5,"Suporte",IF(AND(AG351&gt;='Braços de IP'!$B$9,AG351&lt;='Braços de IP'!$D$9),'Braços de IP'!$E$9,IF(AND(AG351&gt;='Braços de IP'!$B$10,AG351&lt;='Braços de IP'!$D$10),'Braços de IP'!$E$10,IF(AND(AG351&gt;='Braços de IP'!$B$11,AG351&lt;='Braços de IP'!$D$11),'Braços de IP'!$E$11,IF(AND(AG351&gt;='Braços de IP'!$B$12,AG351&lt;='Braços de IP'!$D$12),'Braços de IP'!$E$12,IF(AND(AG351&gt;='Braços de IP'!$B$13,AG351&lt;='Braços de IP'!$D$13),'Braços de IP'!$E$13,IF(AND(AG351&gt;='Braços de IP'!$B$14,AG351&lt;='Braços de IP'!$D$14),'Braços de IP'!$E$14,"ERRO")))))))</f>
        <v>Longo I</v>
      </c>
      <c r="CU351" s="27"/>
      <c r="CV351" s="26" t="str">
        <f>IF($CU351="","",VLOOKUP($CU351,'Braços de IP'!$E$9:$I$15,2,0))</f>
        <v/>
      </c>
      <c r="CW351" s="29" t="str">
        <f>IF($CU351="","",VLOOKUP($CU351,'Braços de IP'!$E$9:$I$15,5,0))</f>
        <v/>
      </c>
      <c r="CX351" s="26"/>
      <c r="CY351" s="26"/>
      <c r="CZ351" s="26"/>
      <c r="DA351" s="26"/>
      <c r="DB351" s="26"/>
      <c r="DC351" s="26"/>
      <c r="DD351" s="30">
        <f t="shared" si="313"/>
        <v>39</v>
      </c>
      <c r="DE351" s="31">
        <f t="shared" si="314"/>
        <v>96</v>
      </c>
      <c r="DF351" s="30">
        <f t="shared" si="315"/>
        <v>135</v>
      </c>
      <c r="DG351" s="32">
        <f t="shared" si="316"/>
        <v>0.59375</v>
      </c>
      <c r="DH351" s="33" t="s">
        <v>143</v>
      </c>
      <c r="DI351" s="34"/>
      <c r="DJ351" s="35"/>
      <c r="DK351" s="16" t="s">
        <v>144</v>
      </c>
      <c r="DL351" s="16"/>
      <c r="DN351" s="36" t="e">
        <f t="shared" si="357"/>
        <v>#VALUE!</v>
      </c>
      <c r="DP351" s="1" t="s">
        <v>3</v>
      </c>
      <c r="DQ351" s="1">
        <f t="shared" si="390"/>
        <v>0</v>
      </c>
      <c r="DR351" s="36" t="e">
        <f t="shared" si="391"/>
        <v>#DIV/0!</v>
      </c>
    </row>
    <row r="352" spans="1:124" ht="15.75" customHeight="1" x14ac:dyDescent="0.25">
      <c r="B352" s="16">
        <v>20</v>
      </c>
      <c r="C352" s="16" t="s">
        <v>133</v>
      </c>
      <c r="D352" s="16" t="s">
        <v>503</v>
      </c>
      <c r="E352" s="16">
        <v>-8.0492419999999996</v>
      </c>
      <c r="F352" s="16">
        <v>-34.888210000000001</v>
      </c>
      <c r="G352" s="16" t="s">
        <v>160</v>
      </c>
      <c r="H352" s="17" t="s">
        <v>136</v>
      </c>
      <c r="I352" s="16" t="s">
        <v>135</v>
      </c>
      <c r="J352" s="17" t="s">
        <v>137</v>
      </c>
      <c r="K352" s="18">
        <v>96</v>
      </c>
      <c r="L352" s="17" t="s">
        <v>138</v>
      </c>
      <c r="M352" s="17" t="s">
        <v>504</v>
      </c>
      <c r="N352" s="16">
        <f t="shared" si="352"/>
        <v>192</v>
      </c>
      <c r="O352" s="17">
        <v>2</v>
      </c>
      <c r="P352" s="17">
        <v>2.6</v>
      </c>
      <c r="Q352" s="17">
        <v>7.5</v>
      </c>
      <c r="R352" s="16"/>
      <c r="S352" s="16"/>
      <c r="T352" s="16">
        <v>0</v>
      </c>
      <c r="U352" s="17">
        <v>2.6</v>
      </c>
      <c r="V352" s="17">
        <v>0</v>
      </c>
      <c r="W352" s="17">
        <v>2.5</v>
      </c>
      <c r="X352" s="17">
        <v>0</v>
      </c>
      <c r="Y352" s="17">
        <v>2.2999999999999998</v>
      </c>
      <c r="Z352" s="17">
        <v>0</v>
      </c>
      <c r="AA352" s="17" t="s">
        <v>161</v>
      </c>
      <c r="AB352" s="17" t="s">
        <v>140</v>
      </c>
      <c r="AC352" s="17">
        <v>31</v>
      </c>
      <c r="AD352" s="17">
        <v>6.5</v>
      </c>
      <c r="AE352" s="17">
        <v>1</v>
      </c>
      <c r="AF352" s="17">
        <v>0.5</v>
      </c>
      <c r="AG352" s="17">
        <v>2.9</v>
      </c>
      <c r="AH352" s="17">
        <f t="shared" si="353"/>
        <v>2.4</v>
      </c>
      <c r="AI352" s="17" t="s">
        <v>136</v>
      </c>
      <c r="AJ352" s="17" t="s">
        <v>136</v>
      </c>
      <c r="AK352" s="17" t="s">
        <v>141</v>
      </c>
      <c r="AL352" s="17" t="str">
        <f t="shared" si="354"/>
        <v>erro</v>
      </c>
      <c r="AM352" s="17">
        <v>1</v>
      </c>
      <c r="AN352" s="17" t="s">
        <v>139</v>
      </c>
      <c r="AO352" s="17">
        <v>31</v>
      </c>
      <c r="AP352" s="17">
        <v>4.5</v>
      </c>
      <c r="AQ352" s="17">
        <v>1.5</v>
      </c>
      <c r="AR352" s="17" t="s">
        <v>136</v>
      </c>
      <c r="AS352" s="19" t="str">
        <f t="shared" si="295"/>
        <v>erro</v>
      </c>
      <c r="AT352" s="19"/>
      <c r="AU352" s="19">
        <f>VLOOKUP(G352,ABNT5101!$I$3:$J$9,2)</f>
        <v>10</v>
      </c>
      <c r="AV352" s="19">
        <f>VLOOKUP(G352,ABNT5101!$I$3:$M$9,5)</f>
        <v>0.18</v>
      </c>
      <c r="AW352" s="17" t="str">
        <f>_xlfn.XLOOKUP(G352,ABNT5101!I:I,ABNT5101!L:L)</f>
        <v>-</v>
      </c>
      <c r="AX352" s="17">
        <f>_xlfn.XLOOKUP(G352,ABNT5101!$I:$I,ABNT5101!M:M)</f>
        <v>0.18</v>
      </c>
      <c r="AY352" s="17" t="str">
        <f>_xlfn.XLOOKUP(G352,ABNT5101!$I:$I,ABNT5101!N:N)</f>
        <v>-</v>
      </c>
      <c r="AZ352" s="17">
        <f>_xlfn.XLOOKUP(G352,ABNT5101!$I:$I,ABNT5101!O:O)</f>
        <v>16</v>
      </c>
      <c r="BA352" s="20" t="str">
        <f t="shared" si="296"/>
        <v>ATENDE</v>
      </c>
      <c r="BB352" s="21">
        <f t="shared" ref="BB352:BC352" si="425">BE352/AU352-1</f>
        <v>1.573</v>
      </c>
      <c r="BC352" s="21">
        <f t="shared" si="425"/>
        <v>3.3888888888888893</v>
      </c>
      <c r="BD352" s="21" t="str">
        <f t="shared" si="298"/>
        <v>-</v>
      </c>
      <c r="BE352" s="22">
        <v>25.73</v>
      </c>
      <c r="BF352" s="22">
        <v>0.79</v>
      </c>
      <c r="BG352" s="22"/>
      <c r="BH352" s="22"/>
      <c r="BI352" s="23"/>
      <c r="BJ352" s="22"/>
      <c r="BK352" s="20" t="str">
        <f t="shared" si="299"/>
        <v>ATENDE</v>
      </c>
      <c r="BL352" s="20" t="str">
        <f t="shared" si="300"/>
        <v>ATENDE</v>
      </c>
      <c r="BM352" s="20" t="str">
        <f t="shared" si="301"/>
        <v>ATENDE</v>
      </c>
      <c r="BN352" s="20" t="str">
        <f t="shared" si="302"/>
        <v>ATENDE</v>
      </c>
      <c r="BO352" s="24" t="str">
        <f t="shared" si="303"/>
        <v>C4</v>
      </c>
      <c r="BP352" s="24" t="str">
        <f t="shared" si="379"/>
        <v>P6</v>
      </c>
      <c r="BQ352" s="25">
        <f t="shared" si="304"/>
        <v>3.4766666666666666</v>
      </c>
      <c r="BR352" s="22">
        <v>13.43</v>
      </c>
      <c r="BS352" s="22">
        <v>8.7200000000000006</v>
      </c>
      <c r="BT352" s="24">
        <f>IF(BP352="-","-",_xlfn.XLOOKUP(BP352,ABNT5101!$B$4:$B$9,ABNT5101!$C$4:$C$9))</f>
        <v>3</v>
      </c>
      <c r="BU352" s="24">
        <f>IF(BP352="-","-",_xlfn.XLOOKUP(BP352,ABNT5101!$B$4:$B$9,ABNT5101!$D$4:$D$9))</f>
        <v>0.6</v>
      </c>
      <c r="BV352" s="20" t="str">
        <f t="shared" si="305"/>
        <v>ATENDE</v>
      </c>
      <c r="BW352" s="20" t="str">
        <f t="shared" si="306"/>
        <v>ATENDE</v>
      </c>
      <c r="BX352" s="20" t="str">
        <f t="shared" si="307"/>
        <v>ATENDE</v>
      </c>
      <c r="BY352" s="24" t="str">
        <f t="shared" si="423"/>
        <v>P6</v>
      </c>
      <c r="BZ352" s="25">
        <f t="shared" si="308"/>
        <v>4.6666666666666634E-2</v>
      </c>
      <c r="CA352" s="24">
        <v>3.14</v>
      </c>
      <c r="CB352" s="24">
        <v>1.86</v>
      </c>
      <c r="CC352" s="20">
        <f>IF(BY352="-","-",_xlfn.XLOOKUP(BY352,ABNT5101!$B$4:$B$9,ABNT5101!$C$4:$C$9))</f>
        <v>3</v>
      </c>
      <c r="CD352" s="24">
        <f>IF(BY352="-","-",_xlfn.XLOOKUP(BY352,ABNT5101!$B$4:$B$9,ABNT5101!$D$4:$D$9))</f>
        <v>0.6</v>
      </c>
      <c r="CE352" s="20" t="str">
        <f t="shared" si="309"/>
        <v>ATENDE</v>
      </c>
      <c r="CF352" s="20" t="str">
        <f t="shared" si="310"/>
        <v>ATENDE</v>
      </c>
      <c r="CG352" s="20" t="str">
        <f t="shared" si="311"/>
        <v>ATENDE</v>
      </c>
      <c r="CH352" s="26" t="str">
        <f>_xlfn.XLOOKUP(CI352,'Banco de dados'!$B:$B,'Banco de dados'!$D:$D)</f>
        <v>TECNOWATT</v>
      </c>
      <c r="CI352" s="27" t="str">
        <f>'Banco de dados'!B66</f>
        <v xml:space="preserve">SIGSAGPTLRRSSNDL_40W_50IBBRS
</v>
      </c>
      <c r="CJ352" s="26" t="str">
        <f>_xlfn.XLOOKUP(CI352,'Banco de dados'!$B:$B,'Banco de dados'!$E:$E)</f>
        <v>SIGSAGPTLRRSSNDL_40W_50IBBRS
1-10C1MUN6.5</v>
      </c>
      <c r="CK352" s="26"/>
      <c r="CL352" s="26" t="e">
        <f>IF(CK352="-","-",_xlfn.XLOOKUP(CK352,'Banco de dados'!$B:$B,'Banco de dados'!$E:$E))</f>
        <v>#N/A</v>
      </c>
      <c r="CM352" s="28">
        <f t="shared" si="312"/>
        <v>1</v>
      </c>
      <c r="CN352" s="26">
        <f>_xlfn.XLOOKUP(CI352,'Banco de dados'!$B:$B,'Banco de dados'!$H:$H)</f>
        <v>40</v>
      </c>
      <c r="CO352" s="26" t="e">
        <f t="array" aca="1" ref="CO352" ca="1">_xludf.XLOOKUP(CK352,'Banco de dados'!$B:$B,'Banco de dados'!$H:$H)</f>
        <v>#NAME?</v>
      </c>
      <c r="CP352" s="51" t="e">
        <f t="array" aca="1" ref="CP352" ca="1">_xludf.XLOOKUP(CI352,'Banco de dados'!$B:$B,'Banco de dados'!$F:$F)</f>
        <v>#NAME?</v>
      </c>
      <c r="CQ352" s="26" t="e">
        <f t="array" aca="1" ref="CQ352" ca="1">_xludf.XLOOKUP(CK352,'Banco de dados'!$B:$B,'Banco de dados'!$F:$F)</f>
        <v>#NAME?</v>
      </c>
      <c r="CR352" s="27">
        <v>0</v>
      </c>
      <c r="CS352" s="27">
        <v>10</v>
      </c>
      <c r="CT352" s="26" t="str">
        <f>IF(AG352=0.5,"Suporte",IF(AND(AG352&gt;='Braços de IP'!$B$9,AG352&lt;='Braços de IP'!$D$9),'Braços de IP'!$E$9,IF(AND(AG352&gt;='Braços de IP'!$B$10,AG352&lt;='Braços de IP'!$D$10),'Braços de IP'!$E$10,IF(AND(AG352&gt;='Braços de IP'!$B$11,AG352&lt;='Braços de IP'!$D$11),'Braços de IP'!$E$11,IF(AND(AG352&gt;='Braços de IP'!$B$12,AG352&lt;='Braços de IP'!$D$12),'Braços de IP'!$E$12,IF(AND(AG352&gt;='Braços de IP'!$B$13,AG352&lt;='Braços de IP'!$D$13),'Braços de IP'!$E$13,IF(AND(AG352&gt;='Braços de IP'!$B$14,AG352&lt;='Braços de IP'!$D$14),'Braços de IP'!$E$14,"ERRO")))))))</f>
        <v>Longo I</v>
      </c>
      <c r="CU352" s="27"/>
      <c r="CV352" s="26" t="str">
        <f>IF($CU352="","",VLOOKUP($CU352,'Braços de IP'!$E$9:$I$15,2,0))</f>
        <v/>
      </c>
      <c r="CW352" s="29" t="str">
        <f>IF($CU352="","",VLOOKUP($CU352,'Braços de IP'!$E$9:$I$15,5,0))</f>
        <v/>
      </c>
      <c r="CX352" s="26"/>
      <c r="CY352" s="26"/>
      <c r="CZ352" s="26"/>
      <c r="DA352" s="26"/>
      <c r="DB352" s="26"/>
      <c r="DC352" s="26"/>
      <c r="DD352" s="30">
        <f t="shared" si="313"/>
        <v>40</v>
      </c>
      <c r="DE352" s="31">
        <f t="shared" si="314"/>
        <v>96</v>
      </c>
      <c r="DF352" s="30">
        <f t="shared" si="315"/>
        <v>136</v>
      </c>
      <c r="DG352" s="32">
        <f t="shared" si="316"/>
        <v>0.58333333333333326</v>
      </c>
      <c r="DH352" s="33" t="s">
        <v>143</v>
      </c>
      <c r="DI352" s="34"/>
      <c r="DJ352" s="35"/>
      <c r="DK352" s="16" t="s">
        <v>144</v>
      </c>
      <c r="DL352" s="16"/>
      <c r="DN352" s="36" t="e">
        <f t="shared" si="357"/>
        <v>#VALUE!</v>
      </c>
      <c r="DP352" s="1" t="s">
        <v>3</v>
      </c>
      <c r="DQ352" s="1">
        <f t="shared" si="390"/>
        <v>0</v>
      </c>
      <c r="DR352" s="36" t="e">
        <f t="shared" si="391"/>
        <v>#DIV/0!</v>
      </c>
    </row>
    <row r="353" spans="1:122" ht="15.75" customHeight="1" x14ac:dyDescent="0.25">
      <c r="B353" s="16">
        <v>21</v>
      </c>
      <c r="C353" s="16" t="s">
        <v>146</v>
      </c>
      <c r="D353" s="16" t="s">
        <v>505</v>
      </c>
      <c r="E353" s="16">
        <v>-8.0520379999999996</v>
      </c>
      <c r="F353" s="16">
        <v>-34.885863999999998</v>
      </c>
      <c r="G353" s="16" t="s">
        <v>153</v>
      </c>
      <c r="H353" s="17" t="s">
        <v>136</v>
      </c>
      <c r="I353" s="16" t="s">
        <v>135</v>
      </c>
      <c r="J353" s="17" t="s">
        <v>137</v>
      </c>
      <c r="K353" s="18">
        <v>70</v>
      </c>
      <c r="L353" s="17" t="s">
        <v>138</v>
      </c>
      <c r="M353" s="17">
        <v>0</v>
      </c>
      <c r="N353" s="16">
        <f t="shared" si="352"/>
        <v>140</v>
      </c>
      <c r="O353" s="17">
        <v>2</v>
      </c>
      <c r="P353" s="17">
        <v>1.6</v>
      </c>
      <c r="Q353" s="17">
        <v>7</v>
      </c>
      <c r="R353" s="16"/>
      <c r="S353" s="16"/>
      <c r="T353" s="16">
        <v>0</v>
      </c>
      <c r="U353" s="17">
        <v>1.6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 t="s">
        <v>139</v>
      </c>
      <c r="AB353" s="17" t="s">
        <v>140</v>
      </c>
      <c r="AC353" s="17">
        <v>24</v>
      </c>
      <c r="AD353" s="17">
        <v>6.6</v>
      </c>
      <c r="AE353" s="17">
        <v>1</v>
      </c>
      <c r="AF353" s="17">
        <v>0.3</v>
      </c>
      <c r="AG353" s="17">
        <v>1.9</v>
      </c>
      <c r="AH353" s="17">
        <f t="shared" si="353"/>
        <v>1.5999999999999999</v>
      </c>
      <c r="AI353" s="17" t="s">
        <v>136</v>
      </c>
      <c r="AJ353" s="17" t="s">
        <v>136</v>
      </c>
      <c r="AK353" s="17" t="s">
        <v>141</v>
      </c>
      <c r="AL353" s="17">
        <f t="shared" si="354"/>
        <v>2</v>
      </c>
      <c r="AM353" s="17">
        <v>0</v>
      </c>
      <c r="AN353" s="17"/>
      <c r="AO353" s="17">
        <v>0</v>
      </c>
      <c r="AP353" s="17">
        <v>0</v>
      </c>
      <c r="AQ353" s="17">
        <v>0</v>
      </c>
      <c r="AR353" s="17" t="s">
        <v>136</v>
      </c>
      <c r="AS353" s="19">
        <f t="shared" si="295"/>
        <v>0</v>
      </c>
      <c r="AT353" s="19"/>
      <c r="AU353" s="19">
        <f>VLOOKUP(G353,ABNT5101!$I$3:$J$9,2)</f>
        <v>15</v>
      </c>
      <c r="AV353" s="19">
        <f>VLOOKUP(G353,ABNT5101!$I$3:$M$9,5)</f>
        <v>0.18</v>
      </c>
      <c r="AW353" s="17" t="str">
        <f>_xlfn.XLOOKUP(G353,ABNT5101!I:I,ABNT5101!L:L)</f>
        <v>-</v>
      </c>
      <c r="AX353" s="17">
        <f>_xlfn.XLOOKUP(G353,ABNT5101!$I:$I,ABNT5101!M:M)</f>
        <v>0.18</v>
      </c>
      <c r="AY353" s="17" t="str">
        <f>_xlfn.XLOOKUP(G353,ABNT5101!$I:$I,ABNT5101!N:N)</f>
        <v>-</v>
      </c>
      <c r="AZ353" s="17">
        <f>_xlfn.XLOOKUP(G353,ABNT5101!$I:$I,ABNT5101!O:O)</f>
        <v>15</v>
      </c>
      <c r="BA353" s="20" t="str">
        <f t="shared" si="296"/>
        <v>NÃO ATENDE</v>
      </c>
      <c r="BB353" s="21">
        <f t="shared" ref="BB353:BC353" si="426">BE353/AU353-1</f>
        <v>-1</v>
      </c>
      <c r="BC353" s="21">
        <f t="shared" si="426"/>
        <v>-1</v>
      </c>
      <c r="BD353" s="21" t="str">
        <f t="shared" si="298"/>
        <v>-</v>
      </c>
      <c r="BE353" s="22"/>
      <c r="BF353" s="22"/>
      <c r="BG353" s="22"/>
      <c r="BH353" s="22"/>
      <c r="BI353" s="23"/>
      <c r="BJ353" s="22"/>
      <c r="BK353" s="20" t="str">
        <f t="shared" si="299"/>
        <v>NÃO ATENDE</v>
      </c>
      <c r="BL353" s="20" t="str">
        <f t="shared" si="300"/>
        <v>NÃO ATENDE</v>
      </c>
      <c r="BM353" s="20" t="str">
        <f t="shared" si="301"/>
        <v>NÃO ATENDE</v>
      </c>
      <c r="BN353" s="20" t="str">
        <f t="shared" si="302"/>
        <v>ATENDE</v>
      </c>
      <c r="BO353" s="24" t="str">
        <f t="shared" si="303"/>
        <v>C3</v>
      </c>
      <c r="BP353" s="24" t="str">
        <f t="shared" si="379"/>
        <v>P6</v>
      </c>
      <c r="BQ353" s="25">
        <f t="shared" si="304"/>
        <v>-1</v>
      </c>
      <c r="BR353" s="22"/>
      <c r="BS353" s="22"/>
      <c r="BT353" s="24">
        <f>IF(BP353="-","-",_xlfn.XLOOKUP(BP353,ABNT5101!$B$4:$B$9,ABNT5101!$C$4:$C$9))</f>
        <v>3</v>
      </c>
      <c r="BU353" s="24">
        <f>IF(BP353="-","-",_xlfn.XLOOKUP(BP353,ABNT5101!$B$4:$B$9,ABNT5101!$D$4:$D$9))</f>
        <v>0.6</v>
      </c>
      <c r="BV353" s="20" t="str">
        <f t="shared" si="305"/>
        <v>NÃO ATENDE</v>
      </c>
      <c r="BW353" s="20" t="str">
        <f t="shared" si="306"/>
        <v>NÃO ATENDE</v>
      </c>
      <c r="BX353" s="20" t="str">
        <f t="shared" si="307"/>
        <v>NÃO ATENDE</v>
      </c>
      <c r="BY353" s="24" t="str">
        <f t="shared" si="423"/>
        <v>P6</v>
      </c>
      <c r="BZ353" s="25">
        <f t="shared" si="308"/>
        <v>-1</v>
      </c>
      <c r="CA353" s="24"/>
      <c r="CB353" s="24"/>
      <c r="CC353" s="20">
        <f>IF(BY353="-","-",_xlfn.XLOOKUP(BY353,ABNT5101!$B$4:$B$9,ABNT5101!$C$4:$C$9))</f>
        <v>3</v>
      </c>
      <c r="CD353" s="24">
        <f>IF(BY353="-","-",_xlfn.XLOOKUP(BY353,ABNT5101!$B$4:$B$9,ABNT5101!$D$4:$D$9))</f>
        <v>0.6</v>
      </c>
      <c r="CE353" s="20" t="str">
        <f t="shared" si="309"/>
        <v>NÃO ATENDE</v>
      </c>
      <c r="CF353" s="20" t="str">
        <f t="shared" si="310"/>
        <v>NÃO ATENDE</v>
      </c>
      <c r="CG353" s="20" t="str">
        <f t="shared" si="311"/>
        <v>NÃO ATENDE</v>
      </c>
      <c r="CH353" s="26" t="e">
        <f>_xlfn.XLOOKUP(CI353,'Banco de dados'!$B:$B,'Banco de dados'!$D:$D)</f>
        <v>#N/A</v>
      </c>
      <c r="CI353" s="27"/>
      <c r="CJ353" s="26" t="e">
        <f>_xlfn.XLOOKUP(CI353,'Banco de dados'!$B:$B,'Banco de dados'!$E:$E)</f>
        <v>#N/A</v>
      </c>
      <c r="CK353" s="26"/>
      <c r="CL353" s="26" t="e">
        <f>IF(CK353="-","-",_xlfn.XLOOKUP(CK353,'Banco de dados'!$B:$B,'Banco de dados'!$E:$E))</f>
        <v>#N/A</v>
      </c>
      <c r="CM353" s="28">
        <f t="shared" si="312"/>
        <v>1</v>
      </c>
      <c r="CN353" s="26" t="e">
        <f>_xlfn.XLOOKUP(CI353,'Banco de dados'!$B:$B,'Banco de dados'!$H:$H)</f>
        <v>#N/A</v>
      </c>
      <c r="CO353" s="26" t="e">
        <f t="array" aca="1" ref="CO353" ca="1">_xludf.XLOOKUP(CK353,'Banco de dados'!$B:$B,'Banco de dados'!$H:$H)</f>
        <v>#NAME?</v>
      </c>
      <c r="CP353" s="26" t="e">
        <f t="array" aca="1" ref="CP353" ca="1">_xludf.XLOOKUP(CI353,'Banco de dados'!$B:$B,'Banco de dados'!$F:$F)</f>
        <v>#NAME?</v>
      </c>
      <c r="CQ353" s="26" t="e">
        <f t="array" aca="1" ref="CQ353" ca="1">_xludf.XLOOKUP(CK353,'Banco de dados'!$B:$B,'Banco de dados'!$F:$F)</f>
        <v>#NAME?</v>
      </c>
      <c r="CR353" s="27">
        <v>0</v>
      </c>
      <c r="CS353" s="27"/>
      <c r="CT353" s="26" t="str">
        <f>IF(AG353=0.5,"Suporte",IF(AND(AG353&gt;='Braços de IP'!$B$9,AG353&lt;='Braços de IP'!$D$9),'Braços de IP'!$E$9,IF(AND(AG353&gt;='Braços de IP'!$B$10,AG353&lt;='Braços de IP'!$D$10),'Braços de IP'!$E$10,IF(AND(AG353&gt;='Braços de IP'!$B$11,AG353&lt;='Braços de IP'!$D$11),'Braços de IP'!$E$11,IF(AND(AG353&gt;='Braços de IP'!$B$12,AG353&lt;='Braços de IP'!$D$12),'Braços de IP'!$E$12,IF(AND(AG353&gt;='Braços de IP'!$B$13,AG353&lt;='Braços de IP'!$D$13),'Braços de IP'!$E$13,IF(AND(AG353&gt;='Braços de IP'!$B$14,AG353&lt;='Braços de IP'!$D$14),'Braços de IP'!$E$14,"ERRO")))))))</f>
        <v>Médio I</v>
      </c>
      <c r="CU353" s="27" t="s">
        <v>154</v>
      </c>
      <c r="CV353" s="26">
        <f>IF($CU353="","",VLOOKUP($CU353,'Braços de IP'!$E$9:$I$15,2,0))</f>
        <v>3.5</v>
      </c>
      <c r="CW353" s="29">
        <f>IF($CU353="","",VLOOKUP($CU353,'Braços de IP'!$E$9:$I$15,5,0))</f>
        <v>8.5</v>
      </c>
      <c r="CX353" s="26"/>
      <c r="CY353" s="26"/>
      <c r="CZ353" s="26"/>
      <c r="DA353" s="26"/>
      <c r="DB353" s="26"/>
      <c r="DC353" s="26"/>
      <c r="DD353" s="30" t="e">
        <f t="shared" si="313"/>
        <v>#N/A</v>
      </c>
      <c r="DE353" s="31">
        <f t="shared" si="314"/>
        <v>70</v>
      </c>
      <c r="DF353" s="30" t="e">
        <f t="shared" si="315"/>
        <v>#N/A</v>
      </c>
      <c r="DG353" s="32" t="e">
        <f t="shared" si="316"/>
        <v>#N/A</v>
      </c>
      <c r="DH353" s="33" t="s">
        <v>143</v>
      </c>
      <c r="DI353" s="34"/>
      <c r="DJ353" s="35"/>
      <c r="DK353" s="16" t="s">
        <v>144</v>
      </c>
      <c r="DL353" s="16"/>
      <c r="DN353" s="36" t="e">
        <f t="shared" si="357"/>
        <v>#VALUE!</v>
      </c>
      <c r="DP353" s="1" t="s">
        <v>3</v>
      </c>
      <c r="DQ353" s="1">
        <f t="shared" si="390"/>
        <v>0</v>
      </c>
      <c r="DR353" s="36" t="e">
        <f t="shared" si="391"/>
        <v>#DIV/0!</v>
      </c>
    </row>
    <row r="354" spans="1:122" ht="15.75" customHeight="1" x14ac:dyDescent="0.25">
      <c r="B354" s="16">
        <v>21</v>
      </c>
      <c r="C354" s="16" t="s">
        <v>146</v>
      </c>
      <c r="D354" s="16" t="s">
        <v>505</v>
      </c>
      <c r="E354" s="16">
        <v>-8.0520379999999996</v>
      </c>
      <c r="F354" s="16">
        <v>-34.885863999999998</v>
      </c>
      <c r="G354" s="16" t="s">
        <v>153</v>
      </c>
      <c r="H354" s="17" t="s">
        <v>136</v>
      </c>
      <c r="I354" s="16" t="s">
        <v>135</v>
      </c>
      <c r="J354" s="17" t="s">
        <v>137</v>
      </c>
      <c r="K354" s="18">
        <v>70</v>
      </c>
      <c r="L354" s="17" t="s">
        <v>138</v>
      </c>
      <c r="M354" s="17">
        <v>0</v>
      </c>
      <c r="N354" s="16">
        <f t="shared" si="352"/>
        <v>140</v>
      </c>
      <c r="O354" s="17">
        <v>2</v>
      </c>
      <c r="P354" s="17">
        <v>1.6</v>
      </c>
      <c r="Q354" s="17">
        <v>7</v>
      </c>
      <c r="R354" s="16"/>
      <c r="S354" s="16"/>
      <c r="T354" s="16">
        <v>0</v>
      </c>
      <c r="U354" s="17">
        <v>1.6</v>
      </c>
      <c r="V354" s="17">
        <v>0</v>
      </c>
      <c r="W354" s="17">
        <v>0</v>
      </c>
      <c r="X354" s="17">
        <v>0</v>
      </c>
      <c r="Y354" s="17">
        <v>0</v>
      </c>
      <c r="Z354" s="17">
        <v>0</v>
      </c>
      <c r="AA354" s="17" t="s">
        <v>139</v>
      </c>
      <c r="AB354" s="17" t="s">
        <v>140</v>
      </c>
      <c r="AC354" s="17">
        <v>24</v>
      </c>
      <c r="AD354" s="17">
        <v>6.6</v>
      </c>
      <c r="AE354" s="17">
        <v>1</v>
      </c>
      <c r="AF354" s="17">
        <v>0.3</v>
      </c>
      <c r="AG354" s="17">
        <v>1.9</v>
      </c>
      <c r="AH354" s="17">
        <f t="shared" si="353"/>
        <v>1.5999999999999999</v>
      </c>
      <c r="AI354" s="17" t="s">
        <v>136</v>
      </c>
      <c r="AJ354" s="17" t="s">
        <v>136</v>
      </c>
      <c r="AK354" s="17" t="s">
        <v>141</v>
      </c>
      <c r="AL354" s="17">
        <f t="shared" si="354"/>
        <v>2</v>
      </c>
      <c r="AM354" s="17">
        <v>0</v>
      </c>
      <c r="AN354" s="17"/>
      <c r="AO354" s="17">
        <v>0</v>
      </c>
      <c r="AP354" s="17">
        <v>0</v>
      </c>
      <c r="AQ354" s="17">
        <v>0</v>
      </c>
      <c r="AR354" s="17" t="s">
        <v>136</v>
      </c>
      <c r="AS354" s="19">
        <f t="shared" si="295"/>
        <v>0</v>
      </c>
      <c r="AT354" s="19"/>
      <c r="AU354" s="19">
        <f>VLOOKUP(G354,ABNT5101!$I$3:$J$9,2)</f>
        <v>15</v>
      </c>
      <c r="AV354" s="19">
        <f>VLOOKUP(G354,ABNT5101!$I$3:$M$9,5)</f>
        <v>0.18</v>
      </c>
      <c r="AW354" s="17" t="str">
        <f>_xlfn.XLOOKUP(G354,ABNT5101!I:I,ABNT5101!L:L)</f>
        <v>-</v>
      </c>
      <c r="AX354" s="17">
        <f>_xlfn.XLOOKUP(G354,ABNT5101!$I:$I,ABNT5101!M:M)</f>
        <v>0.18</v>
      </c>
      <c r="AY354" s="17" t="str">
        <f>_xlfn.XLOOKUP(G354,ABNT5101!$I:$I,ABNT5101!N:N)</f>
        <v>-</v>
      </c>
      <c r="AZ354" s="17">
        <f>_xlfn.XLOOKUP(G354,ABNT5101!$I:$I,ABNT5101!O:O)</f>
        <v>15</v>
      </c>
      <c r="BA354" s="20" t="str">
        <f t="shared" si="296"/>
        <v>NÃO ATENDE</v>
      </c>
      <c r="BB354" s="21">
        <f t="shared" ref="BB354:BC354" si="427">BE354/AU354-1</f>
        <v>-1</v>
      </c>
      <c r="BC354" s="21">
        <f t="shared" si="427"/>
        <v>-1</v>
      </c>
      <c r="BD354" s="21" t="str">
        <f t="shared" si="298"/>
        <v>-</v>
      </c>
      <c r="BE354" s="22"/>
      <c r="BF354" s="22"/>
      <c r="BG354" s="22"/>
      <c r="BH354" s="22"/>
      <c r="BI354" s="23"/>
      <c r="BJ354" s="22"/>
      <c r="BK354" s="20" t="str">
        <f t="shared" si="299"/>
        <v>NÃO ATENDE</v>
      </c>
      <c r="BL354" s="20" t="str">
        <f t="shared" si="300"/>
        <v>NÃO ATENDE</v>
      </c>
      <c r="BM354" s="20" t="str">
        <f t="shared" si="301"/>
        <v>NÃO ATENDE</v>
      </c>
      <c r="BN354" s="20" t="str">
        <f t="shared" si="302"/>
        <v>ATENDE</v>
      </c>
      <c r="BO354" s="24" t="str">
        <f t="shared" si="303"/>
        <v>C3</v>
      </c>
      <c r="BP354" s="24" t="str">
        <f t="shared" si="379"/>
        <v>P6</v>
      </c>
      <c r="BQ354" s="25">
        <f t="shared" si="304"/>
        <v>-1</v>
      </c>
      <c r="BR354" s="22"/>
      <c r="BS354" s="22"/>
      <c r="BT354" s="24">
        <f>IF(BP354="-","-",_xlfn.XLOOKUP(BP354,ABNT5101!$B$4:$B$9,ABNT5101!$C$4:$C$9))</f>
        <v>3</v>
      </c>
      <c r="BU354" s="24">
        <f>IF(BP354="-","-",_xlfn.XLOOKUP(BP354,ABNT5101!$B$4:$B$9,ABNT5101!$D$4:$D$9))</f>
        <v>0.6</v>
      </c>
      <c r="BV354" s="20" t="str">
        <f t="shared" si="305"/>
        <v>NÃO ATENDE</v>
      </c>
      <c r="BW354" s="20" t="str">
        <f t="shared" si="306"/>
        <v>NÃO ATENDE</v>
      </c>
      <c r="BX354" s="20" t="str">
        <f t="shared" si="307"/>
        <v>NÃO ATENDE</v>
      </c>
      <c r="BY354" s="24" t="str">
        <f t="shared" si="423"/>
        <v>P6</v>
      </c>
      <c r="BZ354" s="25">
        <f t="shared" si="308"/>
        <v>-1</v>
      </c>
      <c r="CA354" s="24"/>
      <c r="CB354" s="24"/>
      <c r="CC354" s="20">
        <f>IF(BY354="-","-",_xlfn.XLOOKUP(BY354,ABNT5101!$B$4:$B$9,ABNT5101!$C$4:$C$9))</f>
        <v>3</v>
      </c>
      <c r="CD354" s="24">
        <f>IF(BY354="-","-",_xlfn.XLOOKUP(BY354,ABNT5101!$B$4:$B$9,ABNT5101!$D$4:$D$9))</f>
        <v>0.6</v>
      </c>
      <c r="CE354" s="20" t="str">
        <f t="shared" si="309"/>
        <v>NÃO ATENDE</v>
      </c>
      <c r="CF354" s="20" t="str">
        <f t="shared" si="310"/>
        <v>NÃO ATENDE</v>
      </c>
      <c r="CG354" s="20" t="str">
        <f t="shared" si="311"/>
        <v>NÃO ATENDE</v>
      </c>
      <c r="CH354" s="26" t="e">
        <f>_xlfn.XLOOKUP(CI354,'Banco de dados'!$B:$B,'Banco de dados'!$D:$D)</f>
        <v>#N/A</v>
      </c>
      <c r="CI354" s="27"/>
      <c r="CJ354" s="26" t="e">
        <f>_xlfn.XLOOKUP(CI354,'Banco de dados'!$B:$B,'Banco de dados'!$E:$E)</f>
        <v>#N/A</v>
      </c>
      <c r="CK354" s="26"/>
      <c r="CL354" s="26" t="e">
        <f>IF(CK354="-","-",_xlfn.XLOOKUP(CK354,'Banco de dados'!$B:$B,'Banco de dados'!$E:$E))</f>
        <v>#N/A</v>
      </c>
      <c r="CM354" s="28">
        <f t="shared" si="312"/>
        <v>1</v>
      </c>
      <c r="CN354" s="26" t="e">
        <f>_xlfn.XLOOKUP(CI354,'Banco de dados'!$B:$B,'Banco de dados'!$H:$H)</f>
        <v>#N/A</v>
      </c>
      <c r="CO354" s="26" t="e">
        <f t="array" aca="1" ref="CO354" ca="1">_xludf.XLOOKUP(CK354,'Banco de dados'!$B:$B,'Banco de dados'!$H:$H)</f>
        <v>#NAME?</v>
      </c>
      <c r="CP354" s="26" t="e">
        <f t="array" aca="1" ref="CP354" ca="1">_xludf.XLOOKUP(CI354,'Banco de dados'!$B:$B,'Banco de dados'!$F:$F)</f>
        <v>#NAME?</v>
      </c>
      <c r="CQ354" s="26" t="e">
        <f t="array" aca="1" ref="CQ354" ca="1">_xludf.XLOOKUP(CK354,'Banco de dados'!$B:$B,'Banco de dados'!$F:$F)</f>
        <v>#NAME?</v>
      </c>
      <c r="CR354" s="27">
        <v>0</v>
      </c>
      <c r="CS354" s="27"/>
      <c r="CT354" s="26" t="str">
        <f>IF(AG354=0.5,"Suporte",IF(AND(AG354&gt;='Braços de IP'!$B$9,AG354&lt;='Braços de IP'!$D$9),'Braços de IP'!$E$9,IF(AND(AG354&gt;='Braços de IP'!$B$10,AG354&lt;='Braços de IP'!$D$10),'Braços de IP'!$E$10,IF(AND(AG354&gt;='Braços de IP'!$B$11,AG354&lt;='Braços de IP'!$D$11),'Braços de IP'!$E$11,IF(AND(AG354&gt;='Braços de IP'!$B$12,AG354&lt;='Braços de IP'!$D$12),'Braços de IP'!$E$12,IF(AND(AG354&gt;='Braços de IP'!$B$13,AG354&lt;='Braços de IP'!$D$13),'Braços de IP'!$E$13,IF(AND(AG354&gt;='Braços de IP'!$B$14,AG354&lt;='Braços de IP'!$D$14),'Braços de IP'!$E$14,"ERRO")))))))</f>
        <v>Médio I</v>
      </c>
      <c r="CU354" s="27"/>
      <c r="CV354" s="26" t="str">
        <f>IF($CU354="","",VLOOKUP($CU354,'Braços de IP'!$E$9:$I$15,2,0))</f>
        <v/>
      </c>
      <c r="CW354" s="29" t="str">
        <f>IF($CU354="","",VLOOKUP($CU354,'Braços de IP'!$E$9:$I$15,5,0))</f>
        <v/>
      </c>
      <c r="CX354" s="26"/>
      <c r="CY354" s="26"/>
      <c r="CZ354" s="26"/>
      <c r="DA354" s="26"/>
      <c r="DB354" s="26"/>
      <c r="DC354" s="26"/>
      <c r="DD354" s="30" t="e">
        <f t="shared" si="313"/>
        <v>#N/A</v>
      </c>
      <c r="DE354" s="31">
        <f t="shared" si="314"/>
        <v>70</v>
      </c>
      <c r="DF354" s="30" t="e">
        <f t="shared" si="315"/>
        <v>#N/A</v>
      </c>
      <c r="DG354" s="32" t="e">
        <f t="shared" si="316"/>
        <v>#N/A</v>
      </c>
      <c r="DH354" s="33" t="s">
        <v>143</v>
      </c>
      <c r="DI354" s="34"/>
      <c r="DJ354" s="35"/>
      <c r="DK354" s="16" t="s">
        <v>144</v>
      </c>
      <c r="DL354" s="16"/>
      <c r="DN354" s="36" t="e">
        <f t="shared" si="357"/>
        <v>#VALUE!</v>
      </c>
      <c r="DP354" s="1" t="s">
        <v>3</v>
      </c>
      <c r="DQ354" s="1">
        <f t="shared" si="390"/>
        <v>0</v>
      </c>
      <c r="DR354" s="36" t="e">
        <f t="shared" si="391"/>
        <v>#DIV/0!</v>
      </c>
    </row>
    <row r="355" spans="1:122" ht="15.75" customHeight="1" x14ac:dyDescent="0.25">
      <c r="B355" s="16">
        <v>21</v>
      </c>
      <c r="C355" s="16" t="s">
        <v>146</v>
      </c>
      <c r="D355" s="16" t="s">
        <v>505</v>
      </c>
      <c r="E355" s="16">
        <v>-8.0520379999999996</v>
      </c>
      <c r="F355" s="16">
        <v>-34.885863999999998</v>
      </c>
      <c r="G355" s="16" t="s">
        <v>153</v>
      </c>
      <c r="H355" s="17" t="s">
        <v>136</v>
      </c>
      <c r="I355" s="16" t="s">
        <v>135</v>
      </c>
      <c r="J355" s="17" t="s">
        <v>137</v>
      </c>
      <c r="K355" s="18">
        <v>70</v>
      </c>
      <c r="L355" s="17" t="s">
        <v>138</v>
      </c>
      <c r="M355" s="17">
        <v>0</v>
      </c>
      <c r="N355" s="16">
        <f t="shared" si="352"/>
        <v>140</v>
      </c>
      <c r="O355" s="17">
        <v>2</v>
      </c>
      <c r="P355" s="17">
        <v>1.6</v>
      </c>
      <c r="Q355" s="17">
        <v>7</v>
      </c>
      <c r="R355" s="16"/>
      <c r="S355" s="16"/>
      <c r="T355" s="16">
        <v>0</v>
      </c>
      <c r="U355" s="17">
        <v>1.6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 t="s">
        <v>139</v>
      </c>
      <c r="AB355" s="17" t="s">
        <v>140</v>
      </c>
      <c r="AC355" s="17">
        <v>24</v>
      </c>
      <c r="AD355" s="17">
        <v>6.6</v>
      </c>
      <c r="AE355" s="17">
        <v>1</v>
      </c>
      <c r="AF355" s="17">
        <v>0.3</v>
      </c>
      <c r="AG355" s="17">
        <v>1.9</v>
      </c>
      <c r="AH355" s="17">
        <f t="shared" si="353"/>
        <v>1.5999999999999999</v>
      </c>
      <c r="AI355" s="17" t="s">
        <v>136</v>
      </c>
      <c r="AJ355" s="17" t="s">
        <v>136</v>
      </c>
      <c r="AK355" s="17" t="s">
        <v>141</v>
      </c>
      <c r="AL355" s="17">
        <f t="shared" si="354"/>
        <v>2</v>
      </c>
      <c r="AM355" s="17">
        <v>0</v>
      </c>
      <c r="AN355" s="17"/>
      <c r="AO355" s="17">
        <v>0</v>
      </c>
      <c r="AP355" s="17">
        <v>0</v>
      </c>
      <c r="AQ355" s="17">
        <v>0</v>
      </c>
      <c r="AR355" s="17" t="s">
        <v>136</v>
      </c>
      <c r="AS355" s="19">
        <f t="shared" si="295"/>
        <v>0</v>
      </c>
      <c r="AT355" s="19"/>
      <c r="AU355" s="19">
        <f>VLOOKUP(G355,ABNT5101!$I$3:$J$9,2)</f>
        <v>15</v>
      </c>
      <c r="AV355" s="19">
        <f>VLOOKUP(G355,ABNT5101!$I$3:$M$9,5)</f>
        <v>0.18</v>
      </c>
      <c r="AW355" s="17" t="str">
        <f>_xlfn.XLOOKUP(G355,ABNT5101!I:I,ABNT5101!L:L)</f>
        <v>-</v>
      </c>
      <c r="AX355" s="17">
        <f>_xlfn.XLOOKUP(G355,ABNT5101!$I:$I,ABNT5101!M:M)</f>
        <v>0.18</v>
      </c>
      <c r="AY355" s="17" t="str">
        <f>_xlfn.XLOOKUP(G355,ABNT5101!$I:$I,ABNT5101!N:N)</f>
        <v>-</v>
      </c>
      <c r="AZ355" s="17">
        <f>_xlfn.XLOOKUP(G355,ABNT5101!$I:$I,ABNT5101!O:O)</f>
        <v>15</v>
      </c>
      <c r="BA355" s="20" t="str">
        <f t="shared" si="296"/>
        <v>NÃO ATENDE</v>
      </c>
      <c r="BB355" s="21">
        <f t="shared" ref="BB355:BC355" si="428">BE355/AU355-1</f>
        <v>-1</v>
      </c>
      <c r="BC355" s="21">
        <f t="shared" si="428"/>
        <v>-1</v>
      </c>
      <c r="BD355" s="21" t="str">
        <f t="shared" si="298"/>
        <v>-</v>
      </c>
      <c r="BE355" s="22"/>
      <c r="BF355" s="22"/>
      <c r="BG355" s="22"/>
      <c r="BH355" s="22"/>
      <c r="BI355" s="23"/>
      <c r="BJ355" s="22"/>
      <c r="BK355" s="20" t="str">
        <f t="shared" si="299"/>
        <v>NÃO ATENDE</v>
      </c>
      <c r="BL355" s="20" t="str">
        <f t="shared" si="300"/>
        <v>NÃO ATENDE</v>
      </c>
      <c r="BM355" s="20" t="str">
        <f t="shared" si="301"/>
        <v>NÃO ATENDE</v>
      </c>
      <c r="BN355" s="20" t="str">
        <f t="shared" si="302"/>
        <v>ATENDE</v>
      </c>
      <c r="BO355" s="24" t="str">
        <f t="shared" si="303"/>
        <v>C3</v>
      </c>
      <c r="BP355" s="24" t="str">
        <f t="shared" si="379"/>
        <v>P6</v>
      </c>
      <c r="BQ355" s="25">
        <f t="shared" si="304"/>
        <v>-1</v>
      </c>
      <c r="BR355" s="22"/>
      <c r="BS355" s="22"/>
      <c r="BT355" s="24">
        <f>IF(BP355="-","-",_xlfn.XLOOKUP(BP355,ABNT5101!$B$4:$B$9,ABNT5101!$C$4:$C$9))</f>
        <v>3</v>
      </c>
      <c r="BU355" s="24">
        <f>IF(BP355="-","-",_xlfn.XLOOKUP(BP355,ABNT5101!$B$4:$B$9,ABNT5101!$D$4:$D$9))</f>
        <v>0.6</v>
      </c>
      <c r="BV355" s="20" t="str">
        <f t="shared" si="305"/>
        <v>NÃO ATENDE</v>
      </c>
      <c r="BW355" s="20" t="str">
        <f t="shared" si="306"/>
        <v>NÃO ATENDE</v>
      </c>
      <c r="BX355" s="20" t="str">
        <f t="shared" si="307"/>
        <v>NÃO ATENDE</v>
      </c>
      <c r="BY355" s="24" t="str">
        <f t="shared" si="423"/>
        <v>P6</v>
      </c>
      <c r="BZ355" s="25">
        <f t="shared" si="308"/>
        <v>-1</v>
      </c>
      <c r="CA355" s="24"/>
      <c r="CB355" s="24"/>
      <c r="CC355" s="20">
        <f>IF(BY355="-","-",_xlfn.XLOOKUP(BY355,ABNT5101!$B$4:$B$9,ABNT5101!$C$4:$C$9))</f>
        <v>3</v>
      </c>
      <c r="CD355" s="24">
        <f>IF(BY355="-","-",_xlfn.XLOOKUP(BY355,ABNT5101!$B$4:$B$9,ABNT5101!$D$4:$D$9))</f>
        <v>0.6</v>
      </c>
      <c r="CE355" s="20" t="str">
        <f t="shared" si="309"/>
        <v>NÃO ATENDE</v>
      </c>
      <c r="CF355" s="20" t="str">
        <f t="shared" si="310"/>
        <v>NÃO ATENDE</v>
      </c>
      <c r="CG355" s="20" t="str">
        <f t="shared" si="311"/>
        <v>NÃO ATENDE</v>
      </c>
      <c r="CH355" s="26" t="e">
        <f>_xlfn.XLOOKUP(CI355,'Banco de dados'!$B:$B,'Banco de dados'!$D:$D)</f>
        <v>#N/A</v>
      </c>
      <c r="CI355" s="27"/>
      <c r="CJ355" s="26" t="e">
        <f>_xlfn.XLOOKUP(CI355,'Banco de dados'!$B:$B,'Banco de dados'!$E:$E)</f>
        <v>#N/A</v>
      </c>
      <c r="CK355" s="26"/>
      <c r="CL355" s="26" t="e">
        <f>IF(CK355="-","-",_xlfn.XLOOKUP(CK355,'Banco de dados'!$B:$B,'Banco de dados'!$E:$E))</f>
        <v>#N/A</v>
      </c>
      <c r="CM355" s="28">
        <f t="shared" si="312"/>
        <v>1</v>
      </c>
      <c r="CN355" s="26" t="e">
        <f>_xlfn.XLOOKUP(CI355,'Banco de dados'!$B:$B,'Banco de dados'!$H:$H)</f>
        <v>#N/A</v>
      </c>
      <c r="CO355" s="26" t="e">
        <f t="array" aca="1" ref="CO355" ca="1">_xludf.XLOOKUP(CK355,'Banco de dados'!$B:$B,'Banco de dados'!$H:$H)</f>
        <v>#NAME?</v>
      </c>
      <c r="CP355" s="26" t="e">
        <f t="array" aca="1" ref="CP355" ca="1">_xludf.XLOOKUP(CI355,'Banco de dados'!$B:$B,'Banco de dados'!$F:$F)</f>
        <v>#NAME?</v>
      </c>
      <c r="CQ355" s="26" t="e">
        <f t="array" aca="1" ref="CQ355" ca="1">_xludf.XLOOKUP(CK355,'Banco de dados'!$B:$B,'Banco de dados'!$F:$F)</f>
        <v>#NAME?</v>
      </c>
      <c r="CR355" s="27">
        <v>0</v>
      </c>
      <c r="CS355" s="27"/>
      <c r="CT355" s="26" t="str">
        <f>IF(AG355=0.5,"Suporte",IF(AND(AG355&gt;='Braços de IP'!$B$9,AG355&lt;='Braços de IP'!$D$9),'Braços de IP'!$E$9,IF(AND(AG355&gt;='Braços de IP'!$B$10,AG355&lt;='Braços de IP'!$D$10),'Braços de IP'!$E$10,IF(AND(AG355&gt;='Braços de IP'!$B$11,AG355&lt;='Braços de IP'!$D$11),'Braços de IP'!$E$11,IF(AND(AG355&gt;='Braços de IP'!$B$12,AG355&lt;='Braços de IP'!$D$12),'Braços de IP'!$E$12,IF(AND(AG355&gt;='Braços de IP'!$B$13,AG355&lt;='Braços de IP'!$D$13),'Braços de IP'!$E$13,IF(AND(AG355&gt;='Braços de IP'!$B$14,AG355&lt;='Braços de IP'!$D$14),'Braços de IP'!$E$14,"ERRO")))))))</f>
        <v>Médio I</v>
      </c>
      <c r="CU355" s="27"/>
      <c r="CV355" s="26" t="str">
        <f>IF($CU355="","",VLOOKUP($CU355,'Braços de IP'!$E$9:$I$15,2,0))</f>
        <v/>
      </c>
      <c r="CW355" s="29" t="str">
        <f>IF($CU355="","",VLOOKUP($CU355,'Braços de IP'!$E$9:$I$15,5,0))</f>
        <v/>
      </c>
      <c r="CX355" s="26"/>
      <c r="CY355" s="26"/>
      <c r="CZ355" s="26"/>
      <c r="DA355" s="26"/>
      <c r="DB355" s="26"/>
      <c r="DC355" s="26"/>
      <c r="DD355" s="30" t="e">
        <f t="shared" si="313"/>
        <v>#N/A</v>
      </c>
      <c r="DE355" s="31">
        <f t="shared" si="314"/>
        <v>70</v>
      </c>
      <c r="DF355" s="30" t="e">
        <f t="shared" si="315"/>
        <v>#N/A</v>
      </c>
      <c r="DG355" s="32" t="e">
        <f t="shared" si="316"/>
        <v>#N/A</v>
      </c>
      <c r="DH355" s="33" t="s">
        <v>143</v>
      </c>
      <c r="DI355" s="34"/>
      <c r="DJ355" s="35"/>
      <c r="DK355" s="16" t="s">
        <v>144</v>
      </c>
      <c r="DL355" s="16"/>
      <c r="DN355" s="36" t="e">
        <f t="shared" si="357"/>
        <v>#VALUE!</v>
      </c>
      <c r="DP355" s="1" t="s">
        <v>3</v>
      </c>
      <c r="DQ355" s="1">
        <f t="shared" si="390"/>
        <v>0</v>
      </c>
      <c r="DR355" s="36" t="e">
        <f t="shared" si="391"/>
        <v>#DIV/0!</v>
      </c>
    </row>
    <row r="356" spans="1:122" ht="15.75" customHeight="1" x14ac:dyDescent="0.25">
      <c r="A356" s="38" t="s">
        <v>158</v>
      </c>
      <c r="B356" s="16">
        <v>22</v>
      </c>
      <c r="C356" s="16" t="s">
        <v>146</v>
      </c>
      <c r="D356" s="16" t="s">
        <v>506</v>
      </c>
      <c r="E356" s="16">
        <v>-8.057601</v>
      </c>
      <c r="F356" s="16">
        <v>-34.894736000000002</v>
      </c>
      <c r="G356" s="27" t="s">
        <v>160</v>
      </c>
      <c r="H356" s="17" t="s">
        <v>136</v>
      </c>
      <c r="I356" s="16" t="s">
        <v>149</v>
      </c>
      <c r="J356" s="17" t="s">
        <v>137</v>
      </c>
      <c r="K356" s="18">
        <v>115</v>
      </c>
      <c r="L356" s="17" t="s">
        <v>138</v>
      </c>
      <c r="M356" s="17">
        <v>0</v>
      </c>
      <c r="N356" s="16">
        <f t="shared" si="352"/>
        <v>230</v>
      </c>
      <c r="O356" s="17">
        <v>3</v>
      </c>
      <c r="P356" s="17">
        <v>2.4</v>
      </c>
      <c r="Q356" s="17">
        <v>9.5</v>
      </c>
      <c r="R356" s="16"/>
      <c r="S356" s="16"/>
      <c r="T356" s="16">
        <v>0</v>
      </c>
      <c r="U356" s="17">
        <v>2.5</v>
      </c>
      <c r="V356" s="17">
        <v>0</v>
      </c>
      <c r="W356" s="17">
        <v>0</v>
      </c>
      <c r="X356" s="17">
        <v>0</v>
      </c>
      <c r="Y356" s="17">
        <v>0</v>
      </c>
      <c r="Z356" s="17">
        <v>2.4</v>
      </c>
      <c r="AA356" s="17" t="s">
        <v>139</v>
      </c>
      <c r="AB356" s="17" t="s">
        <v>140</v>
      </c>
      <c r="AC356" s="17">
        <v>20</v>
      </c>
      <c r="AD356" s="17">
        <v>7</v>
      </c>
      <c r="AE356" s="17">
        <v>1</v>
      </c>
      <c r="AF356" s="17">
        <v>0.7</v>
      </c>
      <c r="AG356" s="17">
        <v>2.8</v>
      </c>
      <c r="AH356" s="17">
        <f t="shared" si="353"/>
        <v>2.0999999999999996</v>
      </c>
      <c r="AI356" s="17" t="s">
        <v>136</v>
      </c>
      <c r="AJ356" s="17" t="s">
        <v>136</v>
      </c>
      <c r="AK356" s="17" t="s">
        <v>141</v>
      </c>
      <c r="AL356" s="17">
        <f t="shared" si="354"/>
        <v>2</v>
      </c>
      <c r="AM356" s="17">
        <v>0</v>
      </c>
      <c r="AN356" s="17"/>
      <c r="AO356" s="17">
        <v>0</v>
      </c>
      <c r="AP356" s="17">
        <v>0</v>
      </c>
      <c r="AQ356" s="17">
        <v>0</v>
      </c>
      <c r="AR356" s="17" t="s">
        <v>136</v>
      </c>
      <c r="AS356" s="19">
        <f t="shared" si="295"/>
        <v>0</v>
      </c>
      <c r="AT356" s="19"/>
      <c r="AU356" s="19">
        <f>VLOOKUP(G356,ABNT5101!$I$3:$J$9,2)</f>
        <v>10</v>
      </c>
      <c r="AV356" s="19">
        <f>VLOOKUP(G356,ABNT5101!$I$3:$M$9,5)</f>
        <v>0.18</v>
      </c>
      <c r="AW356" s="17" t="str">
        <f>_xlfn.XLOOKUP(G356,ABNT5101!I:I,ABNT5101!L:L)</f>
        <v>-</v>
      </c>
      <c r="AX356" s="17">
        <f>_xlfn.XLOOKUP(G356,ABNT5101!$I:$I,ABNT5101!M:M)</f>
        <v>0.18</v>
      </c>
      <c r="AY356" s="17" t="str">
        <f>_xlfn.XLOOKUP(G356,ABNT5101!$I:$I,ABNT5101!N:N)</f>
        <v>-</v>
      </c>
      <c r="AZ356" s="17">
        <f>_xlfn.XLOOKUP(G356,ABNT5101!$I:$I,ABNT5101!O:O)</f>
        <v>16</v>
      </c>
      <c r="BA356" s="20" t="str">
        <f t="shared" si="296"/>
        <v>ATENDE</v>
      </c>
      <c r="BB356" s="21">
        <f t="shared" ref="BB356:BC356" si="429">BE356/AU356-1</f>
        <v>0.6469999999999998</v>
      </c>
      <c r="BC356" s="21">
        <f t="shared" si="429"/>
        <v>2.5555555555555558</v>
      </c>
      <c r="BD356" s="21" t="str">
        <f t="shared" si="298"/>
        <v>-</v>
      </c>
      <c r="BE356" s="22">
        <v>16.47</v>
      </c>
      <c r="BF356" s="22">
        <v>0.64</v>
      </c>
      <c r="BG356" s="22"/>
      <c r="BH356" s="22"/>
      <c r="BI356" s="23"/>
      <c r="BJ356" s="22"/>
      <c r="BK356" s="20" t="str">
        <f t="shared" si="299"/>
        <v>ATENDE</v>
      </c>
      <c r="BL356" s="20" t="str">
        <f t="shared" si="300"/>
        <v>ATENDE</v>
      </c>
      <c r="BM356" s="20" t="str">
        <f t="shared" si="301"/>
        <v>ATENDE</v>
      </c>
      <c r="BN356" s="20" t="str">
        <f t="shared" si="302"/>
        <v>ATENDE</v>
      </c>
      <c r="BO356" s="24" t="str">
        <f t="shared" si="303"/>
        <v>C4</v>
      </c>
      <c r="BP356" s="24" t="str">
        <f t="shared" si="379"/>
        <v>P5</v>
      </c>
      <c r="BQ356" s="25">
        <f t="shared" si="304"/>
        <v>0.90799999999999992</v>
      </c>
      <c r="BR356" s="27">
        <v>9.5399999999999991</v>
      </c>
      <c r="BS356" s="22">
        <v>6.33</v>
      </c>
      <c r="BT356" s="24">
        <f>IF(BP356="-","-",_xlfn.XLOOKUP(BP356,ABNT5101!$B$4:$B$9,ABNT5101!$C$4:$C$9))</f>
        <v>5</v>
      </c>
      <c r="BU356" s="24">
        <f>IF(BP356="-","-",_xlfn.XLOOKUP(BP356,ABNT5101!$B$4:$B$9,ABNT5101!$D$4:$D$9))</f>
        <v>1</v>
      </c>
      <c r="BV356" s="20" t="str">
        <f t="shared" si="305"/>
        <v>ATENDE</v>
      </c>
      <c r="BW356" s="20" t="str">
        <f t="shared" si="306"/>
        <v>ATENDE</v>
      </c>
      <c r="BX356" s="20" t="str">
        <f t="shared" si="307"/>
        <v>ATENDE</v>
      </c>
      <c r="BY356" s="24" t="str">
        <f t="shared" si="423"/>
        <v>P5</v>
      </c>
      <c r="BZ356" s="25">
        <f t="shared" si="308"/>
        <v>0.29000000000000004</v>
      </c>
      <c r="CA356" s="24">
        <v>6.45</v>
      </c>
      <c r="CB356" s="24">
        <v>5.29</v>
      </c>
      <c r="CC356" s="20">
        <f>IF(BY356="-","-",_xlfn.XLOOKUP(BY356,ABNT5101!$B$4:$B$9,ABNT5101!$C$4:$C$9))</f>
        <v>5</v>
      </c>
      <c r="CD356" s="24">
        <f>IF(BY356="-","-",_xlfn.XLOOKUP(BY356,ABNT5101!$B$4:$B$9,ABNT5101!$D$4:$D$9))</f>
        <v>1</v>
      </c>
      <c r="CE356" s="20" t="str">
        <f t="shared" si="309"/>
        <v>ATENDE</v>
      </c>
      <c r="CF356" s="20" t="str">
        <f t="shared" si="310"/>
        <v>ATENDE</v>
      </c>
      <c r="CG356" s="20" t="str">
        <f t="shared" si="311"/>
        <v>ATENDE</v>
      </c>
      <c r="CH356" s="26" t="str">
        <f>_xlfn.XLOOKUP(CI356,'Banco de dados'!$B:$B,'Banco de dados'!$D:$D)</f>
        <v>LEDSTAR</v>
      </c>
      <c r="CI356" s="27" t="s">
        <v>259</v>
      </c>
      <c r="CJ356" s="26" t="str">
        <f>_xlfn.XLOOKUP(CI356,'Banco de dados'!$B:$B,'Banco de dados'!$E:$E)</f>
        <v>LUM LED SL VT 9.1 44W</v>
      </c>
      <c r="CK356" s="26"/>
      <c r="CL356" s="26" t="e">
        <f>IF(CK356="-","-",_xlfn.XLOOKUP(CK356,'Banco de dados'!$B:$B,'Banco de dados'!$E:$E))</f>
        <v>#N/A</v>
      </c>
      <c r="CM356" s="28">
        <f t="shared" si="312"/>
        <v>1</v>
      </c>
      <c r="CN356" s="26">
        <f>_xlfn.XLOOKUP(CI356,'Banco de dados'!$B:$B,'Banco de dados'!$H:$H)</f>
        <v>44</v>
      </c>
      <c r="CO356" s="26" t="e">
        <f t="array" aca="1" ref="CO356" ca="1">_xludf.XLOOKUP(CK356,'Banco de dados'!$B:$B,'Banco de dados'!$H:$H)</f>
        <v>#NAME?</v>
      </c>
      <c r="CP356" s="51" t="e">
        <f t="array" aca="1" ref="CP356" ca="1">_xludf.XLOOKUP(CI356,'Banco de dados'!$B:$B,'Banco de dados'!$F:$F)</f>
        <v>#NAME?</v>
      </c>
      <c r="CQ356" s="26" t="e">
        <f t="array" aca="1" ref="CQ356" ca="1">_xludf.XLOOKUP(CK356,'Banco de dados'!$B:$B,'Banco de dados'!$F:$F)</f>
        <v>#NAME?</v>
      </c>
      <c r="CR356" s="27">
        <v>0</v>
      </c>
      <c r="CS356" s="27"/>
      <c r="CT356" s="26" t="str">
        <f>IF(AG356=0.5,"Suporte",IF(AND(AG356&gt;='Braços de IP'!$B$9,AG356&lt;='Braços de IP'!$D$9),'Braços de IP'!$E$9,IF(AND(AG356&gt;='Braços de IP'!$B$10,AG356&lt;='Braços de IP'!$D$10),'Braços de IP'!$E$10,IF(AND(AG356&gt;='Braços de IP'!$B$11,AG356&lt;='Braços de IP'!$D$11),'Braços de IP'!$E$11,IF(AND(AG356&gt;='Braços de IP'!$B$12,AG356&lt;='Braços de IP'!$D$12),'Braços de IP'!$E$12,IF(AND(AG356&gt;='Braços de IP'!$B$13,AG356&lt;='Braços de IP'!$D$13),'Braços de IP'!$E$13,IF(AND(AG356&gt;='Braços de IP'!$B$14,AG356&lt;='Braços de IP'!$D$14),'Braços de IP'!$E$14,"ERRO")))))))</f>
        <v>Longo I</v>
      </c>
      <c r="CU356" s="27"/>
      <c r="CV356" s="26" t="str">
        <f>IF($CU356="","",VLOOKUP($CU356,'Braços de IP'!$E$9:$I$15,2,0))</f>
        <v/>
      </c>
      <c r="CW356" s="29" t="str">
        <f>IF($CU356="","",VLOOKUP($CU356,'Braços de IP'!$E$9:$I$15,5,0))</f>
        <v/>
      </c>
      <c r="CX356" s="26"/>
      <c r="CY356" s="26"/>
      <c r="CZ356" s="26"/>
      <c r="DA356" s="26"/>
      <c r="DB356" s="26"/>
      <c r="DC356" s="26"/>
      <c r="DD356" s="30">
        <f t="shared" si="313"/>
        <v>44</v>
      </c>
      <c r="DE356" s="31">
        <f t="shared" si="314"/>
        <v>115</v>
      </c>
      <c r="DF356" s="30">
        <f t="shared" si="315"/>
        <v>159</v>
      </c>
      <c r="DG356" s="32">
        <f t="shared" si="316"/>
        <v>0.61739130434782608</v>
      </c>
      <c r="DH356" s="33" t="s">
        <v>143</v>
      </c>
      <c r="DI356" s="34"/>
      <c r="DJ356" s="35"/>
      <c r="DK356" s="16" t="s">
        <v>144</v>
      </c>
      <c r="DL356" s="16"/>
      <c r="DN356" s="36" t="e">
        <f t="shared" si="357"/>
        <v>#VALUE!</v>
      </c>
      <c r="DP356" s="1" t="s">
        <v>3</v>
      </c>
      <c r="DQ356" s="1">
        <f t="shared" si="390"/>
        <v>0</v>
      </c>
      <c r="DR356" s="36" t="e">
        <f t="shared" si="391"/>
        <v>#DIV/0!</v>
      </c>
    </row>
    <row r="357" spans="1:122" ht="15.75" customHeight="1" x14ac:dyDescent="0.25">
      <c r="A357" s="38" t="s">
        <v>158</v>
      </c>
      <c r="B357" s="16">
        <v>22</v>
      </c>
      <c r="C357" s="16" t="s">
        <v>146</v>
      </c>
      <c r="D357" s="16" t="s">
        <v>506</v>
      </c>
      <c r="E357" s="16">
        <v>-8.057601</v>
      </c>
      <c r="F357" s="16">
        <v>-34.894736000000002</v>
      </c>
      <c r="G357" s="27" t="s">
        <v>160</v>
      </c>
      <c r="H357" s="17" t="s">
        <v>136</v>
      </c>
      <c r="I357" s="16" t="s">
        <v>149</v>
      </c>
      <c r="J357" s="17" t="s">
        <v>137</v>
      </c>
      <c r="K357" s="18">
        <v>115</v>
      </c>
      <c r="L357" s="17" t="s">
        <v>138</v>
      </c>
      <c r="M357" s="17">
        <v>0</v>
      </c>
      <c r="N357" s="16">
        <f t="shared" si="352"/>
        <v>230</v>
      </c>
      <c r="O357" s="17">
        <v>3</v>
      </c>
      <c r="P357" s="17">
        <v>2.4</v>
      </c>
      <c r="Q357" s="17">
        <v>9.5</v>
      </c>
      <c r="R357" s="16"/>
      <c r="S357" s="16"/>
      <c r="T357" s="16">
        <v>0</v>
      </c>
      <c r="U357" s="17">
        <v>2.5</v>
      </c>
      <c r="V357" s="17">
        <v>0</v>
      </c>
      <c r="W357" s="17">
        <v>0</v>
      </c>
      <c r="X357" s="17">
        <v>0</v>
      </c>
      <c r="Y357" s="17">
        <v>0</v>
      </c>
      <c r="Z357" s="17">
        <v>2.4</v>
      </c>
      <c r="AA357" s="17" t="s">
        <v>139</v>
      </c>
      <c r="AB357" s="17" t="s">
        <v>140</v>
      </c>
      <c r="AC357" s="17">
        <v>20</v>
      </c>
      <c r="AD357" s="17">
        <v>7</v>
      </c>
      <c r="AE357" s="17">
        <v>1</v>
      </c>
      <c r="AF357" s="17">
        <v>0.7</v>
      </c>
      <c r="AG357" s="17">
        <v>2.8</v>
      </c>
      <c r="AH357" s="17">
        <f t="shared" si="353"/>
        <v>2.0999999999999996</v>
      </c>
      <c r="AI357" s="17" t="s">
        <v>136</v>
      </c>
      <c r="AJ357" s="17" t="s">
        <v>136</v>
      </c>
      <c r="AK357" s="17" t="s">
        <v>141</v>
      </c>
      <c r="AL357" s="17">
        <f t="shared" si="354"/>
        <v>2</v>
      </c>
      <c r="AM357" s="17">
        <v>0</v>
      </c>
      <c r="AN357" s="17"/>
      <c r="AO357" s="17">
        <v>0</v>
      </c>
      <c r="AP357" s="17">
        <v>0</v>
      </c>
      <c r="AQ357" s="17">
        <v>0</v>
      </c>
      <c r="AR357" s="17" t="s">
        <v>136</v>
      </c>
      <c r="AS357" s="19">
        <f t="shared" si="295"/>
        <v>0</v>
      </c>
      <c r="AT357" s="19"/>
      <c r="AU357" s="19">
        <f>VLOOKUP(G357,ABNT5101!$I$3:$J$9,2)</f>
        <v>10</v>
      </c>
      <c r="AV357" s="19">
        <f>VLOOKUP(G357,ABNT5101!$I$3:$M$9,5)</f>
        <v>0.18</v>
      </c>
      <c r="AW357" s="17" t="str">
        <f>_xlfn.XLOOKUP(G357,ABNT5101!I:I,ABNT5101!L:L)</f>
        <v>-</v>
      </c>
      <c r="AX357" s="17">
        <f>_xlfn.XLOOKUP(G357,ABNT5101!$I:$I,ABNT5101!M:M)</f>
        <v>0.18</v>
      </c>
      <c r="AY357" s="17" t="str">
        <f>_xlfn.XLOOKUP(G357,ABNT5101!$I:$I,ABNT5101!N:N)</f>
        <v>-</v>
      </c>
      <c r="AZ357" s="17">
        <f>_xlfn.XLOOKUP(G357,ABNT5101!$I:$I,ABNT5101!O:O)</f>
        <v>16</v>
      </c>
      <c r="BA357" s="20" t="str">
        <f t="shared" si="296"/>
        <v>ATENDE</v>
      </c>
      <c r="BB357" s="21">
        <f t="shared" ref="BB357:BC357" si="430">BE357/AU357-1</f>
        <v>0.56600000000000006</v>
      </c>
      <c r="BC357" s="21">
        <f t="shared" si="430"/>
        <v>2.833333333333333</v>
      </c>
      <c r="BD357" s="21" t="str">
        <f t="shared" si="298"/>
        <v>-</v>
      </c>
      <c r="BE357" s="27">
        <v>15.66</v>
      </c>
      <c r="BF357" s="22">
        <v>0.69</v>
      </c>
      <c r="BG357" s="22"/>
      <c r="BH357" s="22"/>
      <c r="BI357" s="23"/>
      <c r="BJ357" s="22"/>
      <c r="BK357" s="20" t="str">
        <f t="shared" si="299"/>
        <v>ATENDE</v>
      </c>
      <c r="BL357" s="20" t="str">
        <f t="shared" si="300"/>
        <v>ATENDE</v>
      </c>
      <c r="BM357" s="20" t="str">
        <f t="shared" si="301"/>
        <v>ATENDE</v>
      </c>
      <c r="BN357" s="20" t="str">
        <f t="shared" si="302"/>
        <v>ATENDE</v>
      </c>
      <c r="BO357" s="24" t="str">
        <f t="shared" si="303"/>
        <v>C4</v>
      </c>
      <c r="BP357" s="24" t="str">
        <f t="shared" si="379"/>
        <v>P5</v>
      </c>
      <c r="BQ357" s="25">
        <f t="shared" si="304"/>
        <v>0.62600000000000011</v>
      </c>
      <c r="BR357" s="27">
        <v>8.1300000000000008</v>
      </c>
      <c r="BS357" s="22">
        <v>4.92</v>
      </c>
      <c r="BT357" s="24">
        <f>IF(BP357="-","-",_xlfn.XLOOKUP(BP357,ABNT5101!$B$4:$B$9,ABNT5101!$C$4:$C$9))</f>
        <v>5</v>
      </c>
      <c r="BU357" s="24">
        <f>IF(BP357="-","-",_xlfn.XLOOKUP(BP357,ABNT5101!$B$4:$B$9,ABNT5101!$D$4:$D$9))</f>
        <v>1</v>
      </c>
      <c r="BV357" s="20" t="str">
        <f t="shared" si="305"/>
        <v>ATENDE</v>
      </c>
      <c r="BW357" s="20" t="str">
        <f t="shared" si="306"/>
        <v>ATENDE</v>
      </c>
      <c r="BX357" s="20" t="str">
        <f t="shared" si="307"/>
        <v>ATENDE</v>
      </c>
      <c r="BY357" s="24" t="str">
        <f t="shared" si="423"/>
        <v>P5</v>
      </c>
      <c r="BZ357" s="25">
        <f t="shared" si="308"/>
        <v>4.2000000000000037E-2</v>
      </c>
      <c r="CA357" s="24">
        <v>5.21</v>
      </c>
      <c r="CB357" s="24">
        <v>3.93</v>
      </c>
      <c r="CC357" s="20">
        <f>IF(BY357="-","-",_xlfn.XLOOKUP(BY357,ABNT5101!$B$4:$B$9,ABNT5101!$C$4:$C$9))</f>
        <v>5</v>
      </c>
      <c r="CD357" s="24">
        <f>IF(BY357="-","-",_xlfn.XLOOKUP(BY357,ABNT5101!$B$4:$B$9,ABNT5101!$D$4:$D$9))</f>
        <v>1</v>
      </c>
      <c r="CE357" s="20" t="str">
        <f t="shared" si="309"/>
        <v>ATENDE</v>
      </c>
      <c r="CF357" s="20" t="str">
        <f t="shared" si="310"/>
        <v>ATENDE</v>
      </c>
      <c r="CG357" s="20" t="str">
        <f t="shared" si="311"/>
        <v>ATENDE</v>
      </c>
      <c r="CH357" s="26" t="str">
        <f>_xlfn.XLOOKUP(CI357,'Banco de dados'!$B:$B,'Banco de dados'!$D:$D)</f>
        <v>SX LIGHTING</v>
      </c>
      <c r="CI357" s="27" t="s">
        <v>164</v>
      </c>
      <c r="CJ357" s="26" t="str">
        <f>_xlfn.XLOOKUP(CI357,'Banco de dados'!$B:$B,'Banco de dados'!$E:$E)</f>
        <v>SXINEVO040K50L12CZF7PHF</v>
      </c>
      <c r="CK357" s="26"/>
      <c r="CL357" s="26" t="e">
        <f>IF(CK357="-","-",_xlfn.XLOOKUP(CK357,'Banco de dados'!$B:$B,'Banco de dados'!$E:$E))</f>
        <v>#N/A</v>
      </c>
      <c r="CM357" s="28">
        <f t="shared" si="312"/>
        <v>1</v>
      </c>
      <c r="CN357" s="26">
        <f>_xlfn.XLOOKUP(CI357,'Banco de dados'!$B:$B,'Banco de dados'!$H:$H)</f>
        <v>39</v>
      </c>
      <c r="CO357" s="26" t="e">
        <f t="array" aca="1" ref="CO357" ca="1">_xludf.XLOOKUP(CK357,'Banco de dados'!$B:$B,'Banco de dados'!$H:$H)</f>
        <v>#NAME?</v>
      </c>
      <c r="CP357" s="51" t="e">
        <f t="array" aca="1" ref="CP357" ca="1">_xludf.XLOOKUP(CI357,'Banco de dados'!$B:$B,'Banco de dados'!$F:$F)</f>
        <v>#NAME?</v>
      </c>
      <c r="CQ357" s="26" t="e">
        <f t="array" aca="1" ref="CQ357" ca="1">_xludf.XLOOKUP(CK357,'Banco de dados'!$B:$B,'Banco de dados'!$F:$F)</f>
        <v>#NAME?</v>
      </c>
      <c r="CR357" s="27">
        <v>0</v>
      </c>
      <c r="CS357" s="27"/>
      <c r="CT357" s="26" t="str">
        <f>IF(AG357=0.5,"Suporte",IF(AND(AG357&gt;='Braços de IP'!$B$9,AG357&lt;='Braços de IP'!$D$9),'Braços de IP'!$E$9,IF(AND(AG357&gt;='Braços de IP'!$B$10,AG357&lt;='Braços de IP'!$D$10),'Braços de IP'!$E$10,IF(AND(AG357&gt;='Braços de IP'!$B$11,AG357&lt;='Braços de IP'!$D$11),'Braços de IP'!$E$11,IF(AND(AG357&gt;='Braços de IP'!$B$12,AG357&lt;='Braços de IP'!$D$12),'Braços de IP'!$E$12,IF(AND(AG357&gt;='Braços de IP'!$B$13,AG357&lt;='Braços de IP'!$D$13),'Braços de IP'!$E$13,IF(AND(AG357&gt;='Braços de IP'!$B$14,AG357&lt;='Braços de IP'!$D$14),'Braços de IP'!$E$14,"ERRO")))))))</f>
        <v>Longo I</v>
      </c>
      <c r="CU357" s="27"/>
      <c r="CV357" s="26" t="str">
        <f>IF($CU357="","",VLOOKUP($CU357,'Braços de IP'!$E$9:$I$15,2,0))</f>
        <v/>
      </c>
      <c r="CW357" s="29" t="str">
        <f>IF($CU357="","",VLOOKUP($CU357,'Braços de IP'!$E$9:$I$15,5,0))</f>
        <v/>
      </c>
      <c r="CX357" s="26"/>
      <c r="CY357" s="26"/>
      <c r="CZ357" s="26"/>
      <c r="DA357" s="26"/>
      <c r="DB357" s="26"/>
      <c r="DC357" s="26"/>
      <c r="DD357" s="30">
        <f t="shared" si="313"/>
        <v>39</v>
      </c>
      <c r="DE357" s="31">
        <f t="shared" si="314"/>
        <v>115</v>
      </c>
      <c r="DF357" s="30">
        <f t="shared" si="315"/>
        <v>154</v>
      </c>
      <c r="DG357" s="32">
        <f t="shared" si="316"/>
        <v>0.66086956521739126</v>
      </c>
      <c r="DH357" s="33" t="s">
        <v>143</v>
      </c>
      <c r="DI357" s="34"/>
      <c r="DJ357" s="35"/>
      <c r="DK357" s="16" t="s">
        <v>144</v>
      </c>
      <c r="DL357" s="16"/>
      <c r="DN357" s="36" t="e">
        <f t="shared" si="357"/>
        <v>#VALUE!</v>
      </c>
      <c r="DP357" s="1" t="s">
        <v>3</v>
      </c>
      <c r="DQ357" s="1">
        <f t="shared" si="390"/>
        <v>0</v>
      </c>
      <c r="DR357" s="36" t="e">
        <f t="shared" si="391"/>
        <v>#DIV/0!</v>
      </c>
    </row>
    <row r="358" spans="1:122" ht="15.75" customHeight="1" x14ac:dyDescent="0.25">
      <c r="A358" s="38" t="s">
        <v>158</v>
      </c>
      <c r="B358" s="16">
        <v>22</v>
      </c>
      <c r="C358" s="16" t="s">
        <v>146</v>
      </c>
      <c r="D358" s="16" t="s">
        <v>506</v>
      </c>
      <c r="E358" s="16">
        <v>-8.057601</v>
      </c>
      <c r="F358" s="16">
        <v>-34.894736000000002</v>
      </c>
      <c r="G358" s="27" t="s">
        <v>160</v>
      </c>
      <c r="H358" s="17" t="s">
        <v>136</v>
      </c>
      <c r="I358" s="16" t="s">
        <v>149</v>
      </c>
      <c r="J358" s="17" t="s">
        <v>137</v>
      </c>
      <c r="K358" s="18">
        <v>115</v>
      </c>
      <c r="L358" s="17" t="s">
        <v>138</v>
      </c>
      <c r="M358" s="17">
        <v>0</v>
      </c>
      <c r="N358" s="16">
        <f t="shared" si="352"/>
        <v>230</v>
      </c>
      <c r="O358" s="17">
        <v>3</v>
      </c>
      <c r="P358" s="17">
        <v>2.4</v>
      </c>
      <c r="Q358" s="17">
        <v>9.5</v>
      </c>
      <c r="R358" s="16"/>
      <c r="S358" s="16"/>
      <c r="T358" s="16">
        <v>0</v>
      </c>
      <c r="U358" s="17">
        <v>2.5</v>
      </c>
      <c r="V358" s="17">
        <v>0</v>
      </c>
      <c r="W358" s="17">
        <v>0</v>
      </c>
      <c r="X358" s="17">
        <v>0</v>
      </c>
      <c r="Y358" s="17">
        <v>0</v>
      </c>
      <c r="Z358" s="17">
        <v>2.4</v>
      </c>
      <c r="AA358" s="17" t="s">
        <v>139</v>
      </c>
      <c r="AB358" s="17" t="s">
        <v>140</v>
      </c>
      <c r="AC358" s="17">
        <v>20</v>
      </c>
      <c r="AD358" s="17">
        <v>7</v>
      </c>
      <c r="AE358" s="17">
        <v>1</v>
      </c>
      <c r="AF358" s="17">
        <v>0.7</v>
      </c>
      <c r="AG358" s="17">
        <v>2.8</v>
      </c>
      <c r="AH358" s="17">
        <f t="shared" si="353"/>
        <v>2.0999999999999996</v>
      </c>
      <c r="AI358" s="17" t="s">
        <v>136</v>
      </c>
      <c r="AJ358" s="17" t="s">
        <v>136</v>
      </c>
      <c r="AK358" s="17" t="s">
        <v>141</v>
      </c>
      <c r="AL358" s="17">
        <f t="shared" si="354"/>
        <v>2</v>
      </c>
      <c r="AM358" s="17">
        <v>0</v>
      </c>
      <c r="AN358" s="17"/>
      <c r="AO358" s="17">
        <v>0</v>
      </c>
      <c r="AP358" s="17">
        <v>0</v>
      </c>
      <c r="AQ358" s="17">
        <v>0</v>
      </c>
      <c r="AR358" s="17" t="s">
        <v>136</v>
      </c>
      <c r="AS358" s="19">
        <f t="shared" si="295"/>
        <v>0</v>
      </c>
      <c r="AT358" s="19"/>
      <c r="AU358" s="19">
        <f>VLOOKUP(G358,ABNT5101!$I$3:$J$9,2)</f>
        <v>10</v>
      </c>
      <c r="AV358" s="19">
        <f>VLOOKUP(G358,ABNT5101!$I$3:$M$9,5)</f>
        <v>0.18</v>
      </c>
      <c r="AW358" s="17" t="str">
        <f>_xlfn.XLOOKUP(G358,ABNT5101!I:I,ABNT5101!L:L)</f>
        <v>-</v>
      </c>
      <c r="AX358" s="17">
        <f>_xlfn.XLOOKUP(G358,ABNT5101!$I:$I,ABNT5101!M:M)</f>
        <v>0.18</v>
      </c>
      <c r="AY358" s="17" t="str">
        <f>_xlfn.XLOOKUP(G358,ABNT5101!$I:$I,ABNT5101!N:N)</f>
        <v>-</v>
      </c>
      <c r="AZ358" s="17">
        <f>_xlfn.XLOOKUP(G358,ABNT5101!$I:$I,ABNT5101!O:O)</f>
        <v>16</v>
      </c>
      <c r="BA358" s="20" t="str">
        <f t="shared" si="296"/>
        <v>ATENDE</v>
      </c>
      <c r="BB358" s="21">
        <f t="shared" ref="BB358:BC358" si="431">BE358/AU358-1</f>
        <v>0.75799999999999979</v>
      </c>
      <c r="BC358" s="21">
        <f t="shared" si="431"/>
        <v>2.666666666666667</v>
      </c>
      <c r="BD358" s="21" t="str">
        <f t="shared" si="298"/>
        <v>-</v>
      </c>
      <c r="BE358" s="27">
        <v>17.579999999999998</v>
      </c>
      <c r="BF358" s="22">
        <v>0.66</v>
      </c>
      <c r="BG358" s="22"/>
      <c r="BH358" s="22"/>
      <c r="BI358" s="23"/>
      <c r="BJ358" s="22"/>
      <c r="BK358" s="20" t="str">
        <f t="shared" si="299"/>
        <v>ATENDE</v>
      </c>
      <c r="BL358" s="20" t="str">
        <f t="shared" si="300"/>
        <v>ATENDE</v>
      </c>
      <c r="BM358" s="20" t="str">
        <f t="shared" si="301"/>
        <v>ATENDE</v>
      </c>
      <c r="BN358" s="20" t="str">
        <f t="shared" si="302"/>
        <v>ATENDE</v>
      </c>
      <c r="BO358" s="24" t="str">
        <f t="shared" si="303"/>
        <v>C4</v>
      </c>
      <c r="BP358" s="24" t="str">
        <f t="shared" si="379"/>
        <v>P5</v>
      </c>
      <c r="BQ358" s="25">
        <f t="shared" si="304"/>
        <v>0.81200000000000006</v>
      </c>
      <c r="BR358" s="27">
        <v>9.06</v>
      </c>
      <c r="BS358" s="27">
        <v>6.35</v>
      </c>
      <c r="BT358" s="24">
        <f>IF(BP358="-","-",_xlfn.XLOOKUP(BP358,ABNT5101!$B$4:$B$9,ABNT5101!$C$4:$C$9))</f>
        <v>5</v>
      </c>
      <c r="BU358" s="24">
        <f>IF(BP358="-","-",_xlfn.XLOOKUP(BP358,ABNT5101!$B$4:$B$9,ABNT5101!$D$4:$D$9))</f>
        <v>1</v>
      </c>
      <c r="BV358" s="20" t="str">
        <f t="shared" si="305"/>
        <v>ATENDE</v>
      </c>
      <c r="BW358" s="20" t="str">
        <f t="shared" si="306"/>
        <v>ATENDE</v>
      </c>
      <c r="BX358" s="20" t="str">
        <f t="shared" si="307"/>
        <v>ATENDE</v>
      </c>
      <c r="BY358" s="24" t="str">
        <f t="shared" si="423"/>
        <v>P5</v>
      </c>
      <c r="BZ358" s="25">
        <f t="shared" si="308"/>
        <v>0.62600000000000011</v>
      </c>
      <c r="CA358" s="20">
        <v>8.1300000000000008</v>
      </c>
      <c r="CB358" s="20">
        <v>4.92</v>
      </c>
      <c r="CC358" s="20">
        <f>IF(BY358="-","-",_xlfn.XLOOKUP(BY358,ABNT5101!$B$4:$B$9,ABNT5101!$C$4:$C$9))</f>
        <v>5</v>
      </c>
      <c r="CD358" s="24">
        <f>IF(BY358="-","-",_xlfn.XLOOKUP(BY358,ABNT5101!$B$4:$B$9,ABNT5101!$D$4:$D$9))</f>
        <v>1</v>
      </c>
      <c r="CE358" s="20" t="str">
        <f t="shared" si="309"/>
        <v>ATENDE</v>
      </c>
      <c r="CF358" s="20" t="str">
        <f t="shared" si="310"/>
        <v>ATENDE</v>
      </c>
      <c r="CG358" s="20" t="str">
        <f t="shared" si="311"/>
        <v>ATENDE</v>
      </c>
      <c r="CH358" s="26" t="str">
        <f>_xlfn.XLOOKUP(CI358,'Banco de dados'!$B:$B,'Banco de dados'!$D:$D)</f>
        <v>TECNOWATT</v>
      </c>
      <c r="CI358" s="27" t="s">
        <v>495</v>
      </c>
      <c r="CJ358" s="26" t="str">
        <f>_xlfn.XLOOKUP(CI358,'Banco de dados'!$B:$B,'Banco de dados'!$E:$E)</f>
        <v>SIGSAGPTLRRSSNDL_40W_50IBBRS
1-10C1MUN6.5</v>
      </c>
      <c r="CK358" s="26"/>
      <c r="CL358" s="26" t="e">
        <f>IF(CK358="-","-",_xlfn.XLOOKUP(CK358,'Banco de dados'!$B:$B,'Banco de dados'!$E:$E))</f>
        <v>#N/A</v>
      </c>
      <c r="CM358" s="28">
        <f t="shared" si="312"/>
        <v>1</v>
      </c>
      <c r="CN358" s="26">
        <f>_xlfn.XLOOKUP(CI358,'Banco de dados'!$B:$B,'Banco de dados'!$H:$H)</f>
        <v>40</v>
      </c>
      <c r="CO358" s="26" t="e">
        <f t="array" aca="1" ref="CO358" ca="1">_xludf.XLOOKUP(CK358,'Banco de dados'!$B:$B,'Banco de dados'!$H:$H)</f>
        <v>#NAME?</v>
      </c>
      <c r="CP358" s="51" t="e">
        <f t="array" aca="1" ref="CP358" ca="1">_xludf.XLOOKUP(CI358,'Banco de dados'!$B:$B,'Banco de dados'!$F:$F)</f>
        <v>#NAME?</v>
      </c>
      <c r="CQ358" s="26" t="e">
        <f t="array" aca="1" ref="CQ358" ca="1">_xludf.XLOOKUP(CK358,'Banco de dados'!$B:$B,'Banco de dados'!$F:$F)</f>
        <v>#NAME?</v>
      </c>
      <c r="CR358" s="27">
        <v>0</v>
      </c>
      <c r="CS358" s="27"/>
      <c r="CT358" s="26" t="str">
        <f>IF(AG358=0.5,"Suporte",IF(AND(AG358&gt;='Braços de IP'!$B$9,AG358&lt;='Braços de IP'!$D$9),'Braços de IP'!$E$9,IF(AND(AG358&gt;='Braços de IP'!$B$10,AG358&lt;='Braços de IP'!$D$10),'Braços de IP'!$E$10,IF(AND(AG358&gt;='Braços de IP'!$B$11,AG358&lt;='Braços de IP'!$D$11),'Braços de IP'!$E$11,IF(AND(AG358&gt;='Braços de IP'!$B$12,AG358&lt;='Braços de IP'!$D$12),'Braços de IP'!$E$12,IF(AND(AG358&gt;='Braços de IP'!$B$13,AG358&lt;='Braços de IP'!$D$13),'Braços de IP'!$E$13,IF(AND(AG358&gt;='Braços de IP'!$B$14,AG358&lt;='Braços de IP'!$D$14),'Braços de IP'!$E$14,"ERRO")))))))</f>
        <v>Longo I</v>
      </c>
      <c r="CU358" s="27"/>
      <c r="CV358" s="26" t="str">
        <f>IF($CU358="","",VLOOKUP($CU358,'Braços de IP'!$E$9:$I$15,2,0))</f>
        <v/>
      </c>
      <c r="CW358" s="29" t="str">
        <f>IF($CU358="","",VLOOKUP($CU358,'Braços de IP'!$E$9:$I$15,5,0))</f>
        <v/>
      </c>
      <c r="CX358" s="26"/>
      <c r="CY358" s="26"/>
      <c r="CZ358" s="26"/>
      <c r="DA358" s="26"/>
      <c r="DB358" s="26"/>
      <c r="DC358" s="26"/>
      <c r="DD358" s="30">
        <f t="shared" si="313"/>
        <v>40</v>
      </c>
      <c r="DE358" s="31">
        <f t="shared" si="314"/>
        <v>115</v>
      </c>
      <c r="DF358" s="30">
        <f t="shared" si="315"/>
        <v>155</v>
      </c>
      <c r="DG358" s="32">
        <f t="shared" si="316"/>
        <v>0.65217391304347827</v>
      </c>
      <c r="DH358" s="33" t="s">
        <v>143</v>
      </c>
      <c r="DI358" s="34"/>
      <c r="DJ358" s="35"/>
      <c r="DK358" s="16" t="s">
        <v>144</v>
      </c>
      <c r="DL358" s="16"/>
      <c r="DN358" s="36" t="e">
        <f t="shared" si="357"/>
        <v>#VALUE!</v>
      </c>
      <c r="DP358" s="1" t="s">
        <v>3</v>
      </c>
      <c r="DQ358" s="1">
        <f t="shared" si="390"/>
        <v>0</v>
      </c>
      <c r="DR358" s="36" t="e">
        <f t="shared" si="391"/>
        <v>#DIV/0!</v>
      </c>
    </row>
    <row r="359" spans="1:122" ht="15.75" customHeight="1" x14ac:dyDescent="0.25">
      <c r="B359" s="16">
        <v>23</v>
      </c>
      <c r="C359" s="16" t="s">
        <v>146</v>
      </c>
      <c r="D359" s="16" t="s">
        <v>507</v>
      </c>
      <c r="E359" s="16">
        <v>-8.0445239999999991</v>
      </c>
      <c r="F359" s="16">
        <v>-34.890630999999999</v>
      </c>
      <c r="G359" s="16" t="s">
        <v>153</v>
      </c>
      <c r="H359" s="17" t="s">
        <v>136</v>
      </c>
      <c r="I359" s="16" t="s">
        <v>135</v>
      </c>
      <c r="J359" s="17" t="s">
        <v>137</v>
      </c>
      <c r="K359" s="18">
        <v>115</v>
      </c>
      <c r="L359" s="17" t="s">
        <v>138</v>
      </c>
      <c r="M359" s="17">
        <v>0</v>
      </c>
      <c r="N359" s="16">
        <f t="shared" si="352"/>
        <v>230</v>
      </c>
      <c r="O359" s="17">
        <v>1</v>
      </c>
      <c r="P359" s="17">
        <v>1.4</v>
      </c>
      <c r="Q359" s="17">
        <v>7</v>
      </c>
      <c r="R359" s="16"/>
      <c r="S359" s="16"/>
      <c r="T359" s="16">
        <v>0</v>
      </c>
      <c r="U359" s="17">
        <v>1.5</v>
      </c>
      <c r="V359" s="17">
        <v>0</v>
      </c>
      <c r="W359" s="17"/>
      <c r="X359" s="17"/>
      <c r="Y359" s="17">
        <v>0</v>
      </c>
      <c r="Z359" s="17">
        <v>2.4</v>
      </c>
      <c r="AA359" s="17" t="s">
        <v>139</v>
      </c>
      <c r="AB359" s="17" t="s">
        <v>140</v>
      </c>
      <c r="AC359" s="17">
        <v>19</v>
      </c>
      <c r="AD359" s="17">
        <v>6</v>
      </c>
      <c r="AE359" s="17">
        <v>1</v>
      </c>
      <c r="AF359" s="17">
        <v>0.3</v>
      </c>
      <c r="AG359" s="17">
        <v>1.9</v>
      </c>
      <c r="AH359" s="17">
        <f t="shared" si="353"/>
        <v>1.5999999999999999</v>
      </c>
      <c r="AI359" s="17" t="s">
        <v>136</v>
      </c>
      <c r="AJ359" s="17" t="s">
        <v>136</v>
      </c>
      <c r="AK359" s="17" t="s">
        <v>141</v>
      </c>
      <c r="AL359" s="17">
        <f t="shared" si="354"/>
        <v>2</v>
      </c>
      <c r="AM359" s="17">
        <v>0</v>
      </c>
      <c r="AN359" s="17"/>
      <c r="AO359" s="17">
        <v>0</v>
      </c>
      <c r="AP359" s="17">
        <v>0</v>
      </c>
      <c r="AQ359" s="17">
        <v>0</v>
      </c>
      <c r="AR359" s="17" t="s">
        <v>136</v>
      </c>
      <c r="AS359" s="19">
        <f t="shared" si="295"/>
        <v>0</v>
      </c>
      <c r="AT359" s="19"/>
      <c r="AU359" s="19">
        <f>VLOOKUP(G359,ABNT5101!$I$3:$J$9,2)</f>
        <v>15</v>
      </c>
      <c r="AV359" s="19">
        <f>VLOOKUP(G359,ABNT5101!$I$3:$M$9,5)</f>
        <v>0.18</v>
      </c>
      <c r="AW359" s="17" t="str">
        <f>_xlfn.XLOOKUP(G359,ABNT5101!I:I,ABNT5101!L:L)</f>
        <v>-</v>
      </c>
      <c r="AX359" s="17">
        <f>_xlfn.XLOOKUP(G359,ABNT5101!$I:$I,ABNT5101!M:M)</f>
        <v>0.18</v>
      </c>
      <c r="AY359" s="17" t="str">
        <f>_xlfn.XLOOKUP(G359,ABNT5101!$I:$I,ABNT5101!N:N)</f>
        <v>-</v>
      </c>
      <c r="AZ359" s="17">
        <f>_xlfn.XLOOKUP(G359,ABNT5101!$I:$I,ABNT5101!O:O)</f>
        <v>15</v>
      </c>
      <c r="BA359" s="20" t="str">
        <f t="shared" si="296"/>
        <v>ATENDE</v>
      </c>
      <c r="BB359" s="21">
        <f t="shared" ref="BB359:BC359" si="432">BE359/AU359-1</f>
        <v>0.26666666666666661</v>
      </c>
      <c r="BC359" s="21">
        <f t="shared" si="432"/>
        <v>2.8888888888888888</v>
      </c>
      <c r="BD359" s="21" t="str">
        <f t="shared" si="298"/>
        <v>-</v>
      </c>
      <c r="BE359" s="22">
        <v>19</v>
      </c>
      <c r="BF359" s="22">
        <v>0.7</v>
      </c>
      <c r="BG359" s="22"/>
      <c r="BH359" s="22"/>
      <c r="BI359" s="23"/>
      <c r="BJ359" s="22"/>
      <c r="BK359" s="20" t="str">
        <f t="shared" si="299"/>
        <v>ATENDE</v>
      </c>
      <c r="BL359" s="20" t="str">
        <f t="shared" si="300"/>
        <v>ATENDE</v>
      </c>
      <c r="BM359" s="20" t="str">
        <f t="shared" si="301"/>
        <v>ATENDE</v>
      </c>
      <c r="BN359" s="20" t="str">
        <f t="shared" si="302"/>
        <v>ATENDE</v>
      </c>
      <c r="BO359" s="24" t="str">
        <f t="shared" si="303"/>
        <v>C3</v>
      </c>
      <c r="BP359" s="24" t="str">
        <f t="shared" si="379"/>
        <v>P6</v>
      </c>
      <c r="BQ359" s="25">
        <f t="shared" si="304"/>
        <v>0.44666666666666655</v>
      </c>
      <c r="BR359" s="22">
        <v>4.34</v>
      </c>
      <c r="BS359" s="22">
        <v>2.68</v>
      </c>
      <c r="BT359" s="24">
        <f>IF(BP359="-","-",_xlfn.XLOOKUP(BP359,ABNT5101!$B$4:$B$9,ABNT5101!$C$4:$C$9))</f>
        <v>3</v>
      </c>
      <c r="BU359" s="24">
        <f>IF(BP359="-","-",_xlfn.XLOOKUP(BP359,ABNT5101!$B$4:$B$9,ABNT5101!$D$4:$D$9))</f>
        <v>0.6</v>
      </c>
      <c r="BV359" s="20" t="str">
        <f t="shared" si="305"/>
        <v>ATENDE</v>
      </c>
      <c r="BW359" s="20" t="str">
        <f t="shared" si="306"/>
        <v>ATENDE</v>
      </c>
      <c r="BX359" s="20" t="str">
        <f t="shared" si="307"/>
        <v>ATENDE</v>
      </c>
      <c r="BY359" s="24" t="str">
        <f t="shared" si="423"/>
        <v>P6</v>
      </c>
      <c r="BZ359" s="25">
        <f t="shared" si="308"/>
        <v>3.6866666666666665</v>
      </c>
      <c r="CA359" s="24">
        <v>14.06</v>
      </c>
      <c r="CB359" s="24">
        <v>9.85</v>
      </c>
      <c r="CC359" s="20">
        <f>IF(BY359="-","-",_xlfn.XLOOKUP(BY359,ABNT5101!$B$4:$B$9,ABNT5101!$C$4:$C$9))</f>
        <v>3</v>
      </c>
      <c r="CD359" s="24">
        <f>IF(BY359="-","-",_xlfn.XLOOKUP(BY359,ABNT5101!$B$4:$B$9,ABNT5101!$D$4:$D$9))</f>
        <v>0.6</v>
      </c>
      <c r="CE359" s="20" t="str">
        <f t="shared" si="309"/>
        <v>ATENDE</v>
      </c>
      <c r="CF359" s="20" t="str">
        <f t="shared" si="310"/>
        <v>ATENDE</v>
      </c>
      <c r="CG359" s="20" t="str">
        <f t="shared" si="311"/>
        <v>ATENDE</v>
      </c>
      <c r="CH359" s="26" t="str">
        <f>_xlfn.XLOOKUP(CI359,'Banco de dados'!$B:$B,'Banco de dados'!$D:$D)</f>
        <v>LEDSTAR</v>
      </c>
      <c r="CI359" s="47" t="str">
        <f>'Banco de dados'!B6</f>
        <v xml:space="preserve"> SL VT 9.1 35W</v>
      </c>
      <c r="CJ359" s="26" t="str">
        <f>_xlfn.XLOOKUP(CI359,'Banco de dados'!$B:$B,'Banco de dados'!$E:$E)</f>
        <v>LUM LED SL VT 9.1 35W</v>
      </c>
      <c r="CK359" s="26"/>
      <c r="CL359" s="26" t="e">
        <f>IF(CK359="-","-",_xlfn.XLOOKUP(CK359,'Banco de dados'!$B:$B,'Banco de dados'!$E:$E))</f>
        <v>#N/A</v>
      </c>
      <c r="CM359" s="28">
        <f t="shared" si="312"/>
        <v>1</v>
      </c>
      <c r="CN359" s="26">
        <f>_xlfn.XLOOKUP(CI359,'Banco de dados'!$B:$B,'Banco de dados'!$H:$H)</f>
        <v>35</v>
      </c>
      <c r="CO359" s="26" t="e">
        <f t="array" aca="1" ref="CO359" ca="1">_xludf.XLOOKUP(CK359,'Banco de dados'!$B:$B,'Banco de dados'!$H:$H)</f>
        <v>#NAME?</v>
      </c>
      <c r="CP359" s="51" t="e">
        <f t="array" aca="1" ref="CP359" ca="1">_xludf.XLOOKUP(CI359,'Banco de dados'!$B:$B,'Banco de dados'!$F:$F)</f>
        <v>#NAME?</v>
      </c>
      <c r="CQ359" s="26" t="e">
        <f t="array" aca="1" ref="CQ359" ca="1">_xludf.XLOOKUP(CK359,'Banco de dados'!$B:$B,'Banco de dados'!$F:$F)</f>
        <v>#NAME?</v>
      </c>
      <c r="CR359" s="27">
        <v>0</v>
      </c>
      <c r="CS359" s="27"/>
      <c r="CT359" s="26" t="str">
        <f>IF(AG359=0.5,"Suporte",IF(AND(AG359&gt;='Braços de IP'!$B$9,AG359&lt;='Braços de IP'!$D$9),'Braços de IP'!$E$9,IF(AND(AG359&gt;='Braços de IP'!$B$10,AG359&lt;='Braços de IP'!$D$10),'Braços de IP'!$E$10,IF(AND(AG359&gt;='Braços de IP'!$B$11,AG359&lt;='Braços de IP'!$D$11),'Braços de IP'!$E$11,IF(AND(AG359&gt;='Braços de IP'!$B$12,AG359&lt;='Braços de IP'!$D$12),'Braços de IP'!$E$12,IF(AND(AG359&gt;='Braços de IP'!$B$13,AG359&lt;='Braços de IP'!$D$13),'Braços de IP'!$E$13,IF(AND(AG359&gt;='Braços de IP'!$B$14,AG359&lt;='Braços de IP'!$D$14),'Braços de IP'!$E$14,"ERRO")))))))</f>
        <v>Médio I</v>
      </c>
      <c r="CU359" s="27"/>
      <c r="CV359" s="26" t="str">
        <f>IF($CU359="","",VLOOKUP($CU359,'Braços de IP'!$E$9:$I$15,2,0))</f>
        <v/>
      </c>
      <c r="CW359" s="29" t="str">
        <f>IF($CU359="","",VLOOKUP($CU359,'Braços de IP'!$E$9:$I$15,5,0))</f>
        <v/>
      </c>
      <c r="CX359" s="26"/>
      <c r="CY359" s="26"/>
      <c r="CZ359" s="26"/>
      <c r="DA359" s="26"/>
      <c r="DB359" s="26"/>
      <c r="DC359" s="26"/>
      <c r="DD359" s="30">
        <f t="shared" si="313"/>
        <v>35</v>
      </c>
      <c r="DE359" s="31">
        <f t="shared" si="314"/>
        <v>115</v>
      </c>
      <c r="DF359" s="30">
        <f t="shared" si="315"/>
        <v>150</v>
      </c>
      <c r="DG359" s="32">
        <f t="shared" si="316"/>
        <v>0.69565217391304346</v>
      </c>
      <c r="DH359" s="33" t="s">
        <v>143</v>
      </c>
      <c r="DI359" s="34"/>
      <c r="DJ359" s="35"/>
      <c r="DK359" s="16" t="s">
        <v>144</v>
      </c>
      <c r="DL359" s="16"/>
      <c r="DN359" s="36" t="e">
        <f t="shared" si="357"/>
        <v>#VALUE!</v>
      </c>
      <c r="DP359" s="1" t="s">
        <v>3</v>
      </c>
      <c r="DQ359" s="1">
        <f t="shared" si="390"/>
        <v>0</v>
      </c>
      <c r="DR359" s="36" t="e">
        <f t="shared" si="391"/>
        <v>#DIV/0!</v>
      </c>
    </row>
    <row r="360" spans="1:122" ht="15.75" customHeight="1" x14ac:dyDescent="0.25">
      <c r="B360" s="16">
        <v>23</v>
      </c>
      <c r="C360" s="16" t="s">
        <v>146</v>
      </c>
      <c r="D360" s="16" t="s">
        <v>507</v>
      </c>
      <c r="E360" s="16">
        <v>-8.0445239999999991</v>
      </c>
      <c r="F360" s="16">
        <v>-34.890630999999999</v>
      </c>
      <c r="G360" s="16" t="s">
        <v>153</v>
      </c>
      <c r="H360" s="17" t="s">
        <v>136</v>
      </c>
      <c r="I360" s="16" t="s">
        <v>135</v>
      </c>
      <c r="J360" s="17" t="s">
        <v>137</v>
      </c>
      <c r="K360" s="18">
        <v>115</v>
      </c>
      <c r="L360" s="17" t="s">
        <v>138</v>
      </c>
      <c r="M360" s="17">
        <v>0</v>
      </c>
      <c r="N360" s="16">
        <f t="shared" si="352"/>
        <v>230</v>
      </c>
      <c r="O360" s="17">
        <v>1</v>
      </c>
      <c r="P360" s="17">
        <v>1.4</v>
      </c>
      <c r="Q360" s="17">
        <v>7</v>
      </c>
      <c r="R360" s="16"/>
      <c r="S360" s="16"/>
      <c r="T360" s="16">
        <v>0</v>
      </c>
      <c r="U360" s="17">
        <v>1.5</v>
      </c>
      <c r="V360" s="17">
        <v>0</v>
      </c>
      <c r="W360" s="17"/>
      <c r="X360" s="17"/>
      <c r="Y360" s="17">
        <v>0</v>
      </c>
      <c r="Z360" s="17">
        <v>2.4</v>
      </c>
      <c r="AA360" s="17" t="s">
        <v>139</v>
      </c>
      <c r="AB360" s="17" t="s">
        <v>140</v>
      </c>
      <c r="AC360" s="17">
        <v>19</v>
      </c>
      <c r="AD360" s="17">
        <v>6</v>
      </c>
      <c r="AE360" s="17">
        <v>1</v>
      </c>
      <c r="AF360" s="17">
        <v>0.3</v>
      </c>
      <c r="AG360" s="17">
        <v>1.9</v>
      </c>
      <c r="AH360" s="17">
        <f t="shared" si="353"/>
        <v>1.5999999999999999</v>
      </c>
      <c r="AI360" s="17" t="s">
        <v>136</v>
      </c>
      <c r="AJ360" s="17" t="s">
        <v>136</v>
      </c>
      <c r="AK360" s="17" t="s">
        <v>141</v>
      </c>
      <c r="AL360" s="17">
        <f t="shared" si="354"/>
        <v>2</v>
      </c>
      <c r="AM360" s="17">
        <v>0</v>
      </c>
      <c r="AN360" s="17"/>
      <c r="AO360" s="17">
        <v>0</v>
      </c>
      <c r="AP360" s="17">
        <v>0</v>
      </c>
      <c r="AQ360" s="17">
        <v>0</v>
      </c>
      <c r="AR360" s="17" t="s">
        <v>136</v>
      </c>
      <c r="AS360" s="19">
        <f t="shared" si="295"/>
        <v>0</v>
      </c>
      <c r="AT360" s="19"/>
      <c r="AU360" s="19">
        <f>VLOOKUP(G360,ABNT5101!$I$3:$J$9,2)</f>
        <v>15</v>
      </c>
      <c r="AV360" s="19">
        <f>VLOOKUP(G360,ABNT5101!$I$3:$M$9,5)</f>
        <v>0.18</v>
      </c>
      <c r="AW360" s="17" t="str">
        <f>_xlfn.XLOOKUP(G360,ABNT5101!I:I,ABNT5101!L:L)</f>
        <v>-</v>
      </c>
      <c r="AX360" s="17">
        <f>_xlfn.XLOOKUP(G360,ABNT5101!$I:$I,ABNT5101!M:M)</f>
        <v>0.18</v>
      </c>
      <c r="AY360" s="17" t="str">
        <f>_xlfn.XLOOKUP(G360,ABNT5101!$I:$I,ABNT5101!N:N)</f>
        <v>-</v>
      </c>
      <c r="AZ360" s="17">
        <f>_xlfn.XLOOKUP(G360,ABNT5101!$I:$I,ABNT5101!O:O)</f>
        <v>15</v>
      </c>
      <c r="BA360" s="20" t="str">
        <f t="shared" si="296"/>
        <v>ATENDE</v>
      </c>
      <c r="BB360" s="21">
        <f t="shared" ref="BB360:BC360" si="433">BE360/AU360-1</f>
        <v>0.44199999999999995</v>
      </c>
      <c r="BC360" s="21">
        <f t="shared" si="433"/>
        <v>3.3888888888888893</v>
      </c>
      <c r="BD360" s="21" t="str">
        <f t="shared" si="298"/>
        <v>-</v>
      </c>
      <c r="BE360" s="22">
        <v>21.63</v>
      </c>
      <c r="BF360" s="22">
        <v>0.79</v>
      </c>
      <c r="BG360" s="22"/>
      <c r="BH360" s="22"/>
      <c r="BI360" s="23"/>
      <c r="BJ360" s="22"/>
      <c r="BK360" s="20" t="str">
        <f t="shared" si="299"/>
        <v>ATENDE</v>
      </c>
      <c r="BL360" s="20" t="str">
        <f t="shared" si="300"/>
        <v>ATENDE</v>
      </c>
      <c r="BM360" s="20" t="str">
        <f t="shared" si="301"/>
        <v>ATENDE</v>
      </c>
      <c r="BN360" s="20" t="str">
        <f t="shared" si="302"/>
        <v>ATENDE</v>
      </c>
      <c r="BO360" s="24" t="str">
        <f t="shared" si="303"/>
        <v>C3</v>
      </c>
      <c r="BP360" s="24" t="str">
        <f t="shared" si="379"/>
        <v>P6</v>
      </c>
      <c r="BQ360" s="25">
        <f t="shared" si="304"/>
        <v>0.20666666666666678</v>
      </c>
      <c r="BR360" s="22">
        <v>3.62</v>
      </c>
      <c r="BS360" s="22">
        <v>2.12</v>
      </c>
      <c r="BT360" s="24">
        <f>IF(BP360="-","-",_xlfn.XLOOKUP(BP360,ABNT5101!$B$4:$B$9,ABNT5101!$C$4:$C$9))</f>
        <v>3</v>
      </c>
      <c r="BU360" s="24">
        <f>IF(BP360="-","-",_xlfn.XLOOKUP(BP360,ABNT5101!$B$4:$B$9,ABNT5101!$D$4:$D$9))</f>
        <v>0.6</v>
      </c>
      <c r="BV360" s="20" t="str">
        <f t="shared" si="305"/>
        <v>ATENDE</v>
      </c>
      <c r="BW360" s="20" t="str">
        <f t="shared" si="306"/>
        <v>ATENDE</v>
      </c>
      <c r="BX360" s="20" t="str">
        <f t="shared" si="307"/>
        <v>ATENDE</v>
      </c>
      <c r="BY360" s="24" t="str">
        <f t="shared" si="423"/>
        <v>P6</v>
      </c>
      <c r="BZ360" s="25">
        <f t="shared" si="308"/>
        <v>4.3666666666666671</v>
      </c>
      <c r="CA360" s="24">
        <v>16.100000000000001</v>
      </c>
      <c r="CB360" s="24">
        <v>11.46</v>
      </c>
      <c r="CC360" s="20">
        <f>IF(BY360="-","-",_xlfn.XLOOKUP(BY360,ABNT5101!$B$4:$B$9,ABNT5101!$C$4:$C$9))</f>
        <v>3</v>
      </c>
      <c r="CD360" s="24">
        <f>IF(BY360="-","-",_xlfn.XLOOKUP(BY360,ABNT5101!$B$4:$B$9,ABNT5101!$D$4:$D$9))</f>
        <v>0.6</v>
      </c>
      <c r="CE360" s="20" t="str">
        <f t="shared" si="309"/>
        <v>ATENDE</v>
      </c>
      <c r="CF360" s="20" t="str">
        <f t="shared" si="310"/>
        <v>ATENDE</v>
      </c>
      <c r="CG360" s="20" t="str">
        <f t="shared" si="311"/>
        <v>ATENDE</v>
      </c>
      <c r="CH360" s="26" t="str">
        <f>_xlfn.XLOOKUP(CI360,'Banco de dados'!$B:$B,'Banco de dados'!$D:$D)</f>
        <v>SX LIGHTING</v>
      </c>
      <c r="CI360" s="27" t="str">
        <f>'Banco de dados'!B55</f>
        <v>SX-INEVO040HF</v>
      </c>
      <c r="CJ360" s="26" t="str">
        <f>_xlfn.XLOOKUP(CI360,'Banco de dados'!$B:$B,'Banco de dados'!$E:$E)</f>
        <v>SXINEVO040K50L12CZF7PHF</v>
      </c>
      <c r="CK360" s="26"/>
      <c r="CL360" s="26" t="e">
        <f>IF(CK360="-","-",_xlfn.XLOOKUP(CK360,'Banco de dados'!$B:$B,'Banco de dados'!$E:$E))</f>
        <v>#N/A</v>
      </c>
      <c r="CM360" s="28">
        <f t="shared" si="312"/>
        <v>1</v>
      </c>
      <c r="CN360" s="26">
        <f>_xlfn.XLOOKUP(CI360,'Banco de dados'!$B:$B,'Banco de dados'!$H:$H)</f>
        <v>39</v>
      </c>
      <c r="CO360" s="26" t="e">
        <f t="array" aca="1" ref="CO360" ca="1">_xludf.XLOOKUP(CK360,'Banco de dados'!$B:$B,'Banco de dados'!$H:$H)</f>
        <v>#NAME?</v>
      </c>
      <c r="CP360" s="51" t="e">
        <f t="array" aca="1" ref="CP360" ca="1">_xludf.XLOOKUP(CI360,'Banco de dados'!$B:$B,'Banco de dados'!$F:$F)</f>
        <v>#NAME?</v>
      </c>
      <c r="CQ360" s="26" t="e">
        <f t="array" aca="1" ref="CQ360" ca="1">_xludf.XLOOKUP(CK360,'Banco de dados'!$B:$B,'Banco de dados'!$F:$F)</f>
        <v>#NAME?</v>
      </c>
      <c r="CR360" s="27">
        <v>0</v>
      </c>
      <c r="CS360" s="27"/>
      <c r="CT360" s="26" t="str">
        <f>IF(AG360=0.5,"Suporte",IF(AND(AG360&gt;='Braços de IP'!$B$9,AG360&lt;='Braços de IP'!$D$9),'Braços de IP'!$E$9,IF(AND(AG360&gt;='Braços de IP'!$B$10,AG360&lt;='Braços de IP'!$D$10),'Braços de IP'!$E$10,IF(AND(AG360&gt;='Braços de IP'!$B$11,AG360&lt;='Braços de IP'!$D$11),'Braços de IP'!$E$11,IF(AND(AG360&gt;='Braços de IP'!$B$12,AG360&lt;='Braços de IP'!$D$12),'Braços de IP'!$E$12,IF(AND(AG360&gt;='Braços de IP'!$B$13,AG360&lt;='Braços de IP'!$D$13),'Braços de IP'!$E$13,IF(AND(AG360&gt;='Braços de IP'!$B$14,AG360&lt;='Braços de IP'!$D$14),'Braços de IP'!$E$14,"ERRO")))))))</f>
        <v>Médio I</v>
      </c>
      <c r="CU360" s="27"/>
      <c r="CV360" s="26" t="str">
        <f>IF($CU360="","",VLOOKUP($CU360,'Braços de IP'!$E$9:$I$15,2,0))</f>
        <v/>
      </c>
      <c r="CW360" s="29" t="str">
        <f>IF($CU360="","",VLOOKUP($CU360,'Braços de IP'!$E$9:$I$15,5,0))</f>
        <v/>
      </c>
      <c r="CX360" s="26"/>
      <c r="CY360" s="26"/>
      <c r="CZ360" s="26"/>
      <c r="DA360" s="26"/>
      <c r="DB360" s="26"/>
      <c r="DC360" s="26"/>
      <c r="DD360" s="30">
        <f t="shared" si="313"/>
        <v>39</v>
      </c>
      <c r="DE360" s="31">
        <f t="shared" si="314"/>
        <v>115</v>
      </c>
      <c r="DF360" s="30">
        <f t="shared" si="315"/>
        <v>154</v>
      </c>
      <c r="DG360" s="32">
        <f t="shared" si="316"/>
        <v>0.66086956521739126</v>
      </c>
      <c r="DH360" s="33" t="s">
        <v>143</v>
      </c>
      <c r="DI360" s="34"/>
      <c r="DJ360" s="35"/>
      <c r="DK360" s="16" t="s">
        <v>144</v>
      </c>
      <c r="DL360" s="16"/>
      <c r="DN360" s="36" t="e">
        <f t="shared" si="357"/>
        <v>#VALUE!</v>
      </c>
      <c r="DP360" s="1" t="s">
        <v>3</v>
      </c>
      <c r="DQ360" s="1">
        <f t="shared" si="390"/>
        <v>0</v>
      </c>
      <c r="DR360" s="36" t="e">
        <f t="shared" si="391"/>
        <v>#DIV/0!</v>
      </c>
    </row>
    <row r="361" spans="1:122" ht="15.75" customHeight="1" x14ac:dyDescent="0.25">
      <c r="B361" s="16">
        <v>23</v>
      </c>
      <c r="C361" s="16" t="s">
        <v>146</v>
      </c>
      <c r="D361" s="16" t="s">
        <v>507</v>
      </c>
      <c r="E361" s="16">
        <v>-8.0445239999999991</v>
      </c>
      <c r="F361" s="16">
        <v>-34.890630999999999</v>
      </c>
      <c r="G361" s="16" t="s">
        <v>153</v>
      </c>
      <c r="H361" s="17" t="s">
        <v>136</v>
      </c>
      <c r="I361" s="16" t="s">
        <v>135</v>
      </c>
      <c r="J361" s="17" t="s">
        <v>137</v>
      </c>
      <c r="K361" s="18">
        <v>115</v>
      </c>
      <c r="L361" s="17" t="s">
        <v>138</v>
      </c>
      <c r="M361" s="17">
        <v>0</v>
      </c>
      <c r="N361" s="16">
        <f t="shared" si="352"/>
        <v>230</v>
      </c>
      <c r="O361" s="17">
        <v>1</v>
      </c>
      <c r="P361" s="17">
        <v>1.4</v>
      </c>
      <c r="Q361" s="17">
        <v>7</v>
      </c>
      <c r="R361" s="16"/>
      <c r="S361" s="16"/>
      <c r="T361" s="16">
        <v>0</v>
      </c>
      <c r="U361" s="17">
        <v>1.5</v>
      </c>
      <c r="V361" s="17">
        <v>0</v>
      </c>
      <c r="W361" s="17"/>
      <c r="X361" s="17"/>
      <c r="Y361" s="17">
        <v>0</v>
      </c>
      <c r="Z361" s="17">
        <v>2.4</v>
      </c>
      <c r="AA361" s="17" t="s">
        <v>139</v>
      </c>
      <c r="AB361" s="17" t="s">
        <v>140</v>
      </c>
      <c r="AC361" s="17">
        <v>19</v>
      </c>
      <c r="AD361" s="17">
        <v>6</v>
      </c>
      <c r="AE361" s="17">
        <v>1</v>
      </c>
      <c r="AF361" s="17">
        <v>0.3</v>
      </c>
      <c r="AG361" s="17">
        <v>1.9</v>
      </c>
      <c r="AH361" s="17">
        <f t="shared" si="353"/>
        <v>1.5999999999999999</v>
      </c>
      <c r="AI361" s="17" t="s">
        <v>136</v>
      </c>
      <c r="AJ361" s="17" t="s">
        <v>136</v>
      </c>
      <c r="AK361" s="17" t="s">
        <v>141</v>
      </c>
      <c r="AL361" s="17">
        <f t="shared" si="354"/>
        <v>2</v>
      </c>
      <c r="AM361" s="17">
        <v>0</v>
      </c>
      <c r="AN361" s="17"/>
      <c r="AO361" s="17">
        <v>0</v>
      </c>
      <c r="AP361" s="17">
        <v>0</v>
      </c>
      <c r="AQ361" s="17">
        <v>0</v>
      </c>
      <c r="AR361" s="17" t="s">
        <v>136</v>
      </c>
      <c r="AS361" s="19">
        <f t="shared" si="295"/>
        <v>0</v>
      </c>
      <c r="AT361" s="19"/>
      <c r="AU361" s="19">
        <f>VLOOKUP(G361,ABNT5101!$I$3:$J$9,2)</f>
        <v>15</v>
      </c>
      <c r="AV361" s="19">
        <f>VLOOKUP(G361,ABNT5101!$I$3:$M$9,5)</f>
        <v>0.18</v>
      </c>
      <c r="AW361" s="17" t="str">
        <f>_xlfn.XLOOKUP(G361,ABNT5101!I:I,ABNT5101!L:L)</f>
        <v>-</v>
      </c>
      <c r="AX361" s="17">
        <f>_xlfn.XLOOKUP(G361,ABNT5101!$I:$I,ABNT5101!M:M)</f>
        <v>0.18</v>
      </c>
      <c r="AY361" s="17" t="str">
        <f>_xlfn.XLOOKUP(G361,ABNT5101!$I:$I,ABNT5101!N:N)</f>
        <v>-</v>
      </c>
      <c r="AZ361" s="17">
        <f>_xlfn.XLOOKUP(G361,ABNT5101!$I:$I,ABNT5101!O:O)</f>
        <v>15</v>
      </c>
      <c r="BA361" s="20" t="str">
        <f t="shared" si="296"/>
        <v>ATENDE</v>
      </c>
      <c r="BB361" s="21">
        <f t="shared" ref="BB361:BC361" si="434">BE361/AU361-1</f>
        <v>0.20266666666666655</v>
      </c>
      <c r="BC361" s="21">
        <f t="shared" si="434"/>
        <v>3.2222222222222223</v>
      </c>
      <c r="BD361" s="21" t="str">
        <f t="shared" si="298"/>
        <v>-</v>
      </c>
      <c r="BE361" s="22">
        <v>18.04</v>
      </c>
      <c r="BF361" s="22">
        <v>0.76</v>
      </c>
      <c r="BG361" s="22"/>
      <c r="BH361" s="22"/>
      <c r="BI361" s="23"/>
      <c r="BJ361" s="22"/>
      <c r="BK361" s="20" t="str">
        <f t="shared" si="299"/>
        <v>ATENDE</v>
      </c>
      <c r="BL361" s="20" t="str">
        <f t="shared" si="300"/>
        <v>ATENDE</v>
      </c>
      <c r="BM361" s="20" t="str">
        <f t="shared" si="301"/>
        <v>ATENDE</v>
      </c>
      <c r="BN361" s="20" t="str">
        <f t="shared" si="302"/>
        <v>ATENDE</v>
      </c>
      <c r="BO361" s="24" t="str">
        <f t="shared" si="303"/>
        <v>C3</v>
      </c>
      <c r="BP361" s="24" t="str">
        <f t="shared" si="379"/>
        <v>P6</v>
      </c>
      <c r="BQ361" s="25">
        <f t="shared" si="304"/>
        <v>9.000000000000008E-2</v>
      </c>
      <c r="BR361" s="22">
        <v>3.27</v>
      </c>
      <c r="BS361" s="22">
        <v>1.96</v>
      </c>
      <c r="BT361" s="24">
        <f>IF(BP361="-","-",_xlfn.XLOOKUP(BP361,ABNT5101!$B$4:$B$9,ABNT5101!$C$4:$C$9))</f>
        <v>3</v>
      </c>
      <c r="BU361" s="24">
        <f>IF(BP361="-","-",_xlfn.XLOOKUP(BP361,ABNT5101!$B$4:$B$9,ABNT5101!$D$4:$D$9))</f>
        <v>0.6</v>
      </c>
      <c r="BV361" s="20" t="str">
        <f t="shared" si="305"/>
        <v>ATENDE</v>
      </c>
      <c r="BW361" s="20" t="str">
        <f t="shared" si="306"/>
        <v>ATENDE</v>
      </c>
      <c r="BX361" s="20" t="str">
        <f t="shared" si="307"/>
        <v>ATENDE</v>
      </c>
      <c r="BY361" s="24" t="str">
        <f t="shared" si="423"/>
        <v>P6</v>
      </c>
      <c r="BZ361" s="25">
        <f t="shared" si="308"/>
        <v>3.246666666666667</v>
      </c>
      <c r="CA361" s="24">
        <v>12.74</v>
      </c>
      <c r="CB361" s="24">
        <v>9.6199999999999992</v>
      </c>
      <c r="CC361" s="20">
        <f>IF(BY361="-","-",_xlfn.XLOOKUP(BY361,ABNT5101!$B$4:$B$9,ABNT5101!$C$4:$C$9))</f>
        <v>3</v>
      </c>
      <c r="CD361" s="24">
        <f>IF(BY361="-","-",_xlfn.XLOOKUP(BY361,ABNT5101!$B$4:$B$9,ABNT5101!$D$4:$D$9))</f>
        <v>0.6</v>
      </c>
      <c r="CE361" s="20" t="str">
        <f t="shared" si="309"/>
        <v>ATENDE</v>
      </c>
      <c r="CF361" s="20" t="str">
        <f t="shared" si="310"/>
        <v>ATENDE</v>
      </c>
      <c r="CG361" s="20" t="str">
        <f t="shared" si="311"/>
        <v>ATENDE</v>
      </c>
      <c r="CH361" s="26" t="str">
        <f>_xlfn.XLOOKUP(CI361,'Banco de dados'!$B:$B,'Banco de dados'!$D:$D)</f>
        <v>TECNOWATT</v>
      </c>
      <c r="CI361" s="27" t="str">
        <f>'Banco de dados'!B65</f>
        <v xml:space="preserve">SIGSAGPTLRRSSNDL_30W_38IBBRS
</v>
      </c>
      <c r="CJ361" s="26" t="str">
        <f>_xlfn.XLOOKUP(CI361,'Banco de dados'!$B:$B,'Banco de dados'!$E:$E)</f>
        <v>SIGSAGPTLRRSSNDL_30W_38IBBRS
1-10C1MUN6.5</v>
      </c>
      <c r="CK361" s="26"/>
      <c r="CL361" s="26" t="e">
        <f>IF(CK361="-","-",_xlfn.XLOOKUP(CK361,'Banco de dados'!$B:$B,'Banco de dados'!$E:$E))</f>
        <v>#N/A</v>
      </c>
      <c r="CM361" s="28">
        <f t="shared" si="312"/>
        <v>1</v>
      </c>
      <c r="CN361" s="26">
        <f>_xlfn.XLOOKUP(CI361,'Banco de dados'!$B:$B,'Banco de dados'!$H:$H)</f>
        <v>30</v>
      </c>
      <c r="CO361" s="26" t="e">
        <f t="array" aca="1" ref="CO361" ca="1">_xludf.XLOOKUP(CK361,'Banco de dados'!$B:$B,'Banco de dados'!$H:$H)</f>
        <v>#NAME?</v>
      </c>
      <c r="CP361" s="51" t="e">
        <f t="array" aca="1" ref="CP361" ca="1">_xludf.XLOOKUP(CI361,'Banco de dados'!$B:$B,'Banco de dados'!$F:$F)</f>
        <v>#NAME?</v>
      </c>
      <c r="CQ361" s="26" t="e">
        <f t="array" aca="1" ref="CQ361" ca="1">_xludf.XLOOKUP(CK361,'Banco de dados'!$B:$B,'Banco de dados'!$F:$F)</f>
        <v>#NAME?</v>
      </c>
      <c r="CR361" s="27">
        <v>0</v>
      </c>
      <c r="CS361" s="27"/>
      <c r="CT361" s="26" t="str">
        <f>IF(AG361=0.5,"Suporte",IF(AND(AG361&gt;='Braços de IP'!$B$9,AG361&lt;='Braços de IP'!$D$9),'Braços de IP'!$E$9,IF(AND(AG361&gt;='Braços de IP'!$B$10,AG361&lt;='Braços de IP'!$D$10),'Braços de IP'!$E$10,IF(AND(AG361&gt;='Braços de IP'!$B$11,AG361&lt;='Braços de IP'!$D$11),'Braços de IP'!$E$11,IF(AND(AG361&gt;='Braços de IP'!$B$12,AG361&lt;='Braços de IP'!$D$12),'Braços de IP'!$E$12,IF(AND(AG361&gt;='Braços de IP'!$B$13,AG361&lt;='Braços de IP'!$D$13),'Braços de IP'!$E$13,IF(AND(AG361&gt;='Braços de IP'!$B$14,AG361&lt;='Braços de IP'!$D$14),'Braços de IP'!$E$14,"ERRO")))))))</f>
        <v>Médio I</v>
      </c>
      <c r="CU361" s="27"/>
      <c r="CV361" s="26" t="str">
        <f>IF($CU361="","",VLOOKUP($CU361,'Braços de IP'!$E$9:$I$15,2,0))</f>
        <v/>
      </c>
      <c r="CW361" s="29" t="str">
        <f>IF($CU361="","",VLOOKUP($CU361,'Braços de IP'!$E$9:$I$15,5,0))</f>
        <v/>
      </c>
      <c r="CX361" s="26"/>
      <c r="CY361" s="26"/>
      <c r="CZ361" s="26"/>
      <c r="DA361" s="26"/>
      <c r="DB361" s="26"/>
      <c r="DC361" s="26"/>
      <c r="DD361" s="30">
        <f t="shared" si="313"/>
        <v>30</v>
      </c>
      <c r="DE361" s="31">
        <f t="shared" si="314"/>
        <v>115</v>
      </c>
      <c r="DF361" s="30">
        <f t="shared" si="315"/>
        <v>145</v>
      </c>
      <c r="DG361" s="32">
        <f t="shared" si="316"/>
        <v>0.73913043478260865</v>
      </c>
      <c r="DH361" s="33" t="s">
        <v>143</v>
      </c>
      <c r="DI361" s="34"/>
      <c r="DJ361" s="35"/>
      <c r="DK361" s="16" t="s">
        <v>144</v>
      </c>
      <c r="DL361" s="16"/>
      <c r="DN361" s="36" t="e">
        <f t="shared" si="357"/>
        <v>#VALUE!</v>
      </c>
      <c r="DP361" s="1" t="s">
        <v>3</v>
      </c>
      <c r="DQ361" s="1">
        <f t="shared" si="390"/>
        <v>0</v>
      </c>
      <c r="DR361" s="36" t="e">
        <f t="shared" si="391"/>
        <v>#DIV/0!</v>
      </c>
    </row>
    <row r="362" spans="1:122" ht="15.75" customHeight="1" x14ac:dyDescent="0.25">
      <c r="B362" s="16">
        <v>24</v>
      </c>
      <c r="C362" s="16" t="s">
        <v>146</v>
      </c>
      <c r="D362" s="16" t="s">
        <v>508</v>
      </c>
      <c r="E362" s="16">
        <v>-8.0412210000000002</v>
      </c>
      <c r="F362" s="16">
        <v>-34.894776</v>
      </c>
      <c r="G362" s="16" t="s">
        <v>153</v>
      </c>
      <c r="H362" s="17" t="s">
        <v>136</v>
      </c>
      <c r="I362" s="16" t="s">
        <v>135</v>
      </c>
      <c r="J362" s="17" t="s">
        <v>137</v>
      </c>
      <c r="K362" s="18">
        <v>115</v>
      </c>
      <c r="L362" s="17" t="s">
        <v>138</v>
      </c>
      <c r="M362" s="17">
        <v>0</v>
      </c>
      <c r="N362" s="16">
        <f t="shared" si="352"/>
        <v>230</v>
      </c>
      <c r="O362" s="17">
        <v>1</v>
      </c>
      <c r="P362" s="17">
        <v>2</v>
      </c>
      <c r="Q362" s="17">
        <v>5.5</v>
      </c>
      <c r="R362" s="16"/>
      <c r="S362" s="16"/>
      <c r="T362" s="16">
        <v>0</v>
      </c>
      <c r="U362" s="17">
        <v>2.2000000000000002</v>
      </c>
      <c r="V362" s="17">
        <v>0</v>
      </c>
      <c r="W362" s="17">
        <v>0</v>
      </c>
      <c r="X362" s="17">
        <v>0</v>
      </c>
      <c r="Y362" s="17">
        <v>0</v>
      </c>
      <c r="Z362" s="17">
        <v>2.5</v>
      </c>
      <c r="AA362" s="17" t="s">
        <v>139</v>
      </c>
      <c r="AB362" s="17" t="s">
        <v>140</v>
      </c>
      <c r="AC362" s="17">
        <v>33</v>
      </c>
      <c r="AD362" s="17">
        <v>6.5</v>
      </c>
      <c r="AE362" s="17">
        <v>1</v>
      </c>
      <c r="AF362" s="17">
        <v>0.6</v>
      </c>
      <c r="AG362" s="17">
        <v>2.9</v>
      </c>
      <c r="AH362" s="17">
        <f t="shared" si="353"/>
        <v>2.2999999999999998</v>
      </c>
      <c r="AI362" s="17" t="s">
        <v>136</v>
      </c>
      <c r="AJ362" s="17" t="s">
        <v>136</v>
      </c>
      <c r="AK362" s="17" t="s">
        <v>141</v>
      </c>
      <c r="AL362" s="17">
        <f t="shared" si="354"/>
        <v>2</v>
      </c>
      <c r="AM362" s="17">
        <v>0</v>
      </c>
      <c r="AN362" s="17"/>
      <c r="AO362" s="17">
        <v>0</v>
      </c>
      <c r="AP362" s="17">
        <v>0</v>
      </c>
      <c r="AQ362" s="17">
        <v>0</v>
      </c>
      <c r="AR362" s="17" t="s">
        <v>136</v>
      </c>
      <c r="AS362" s="19">
        <f t="shared" si="295"/>
        <v>0</v>
      </c>
      <c r="AT362" s="19"/>
      <c r="AU362" s="19">
        <f>VLOOKUP(G362,ABNT5101!$I$3:$J$9,2)</f>
        <v>15</v>
      </c>
      <c r="AV362" s="19">
        <f>VLOOKUP(G362,ABNT5101!$I$3:$M$9,5)</f>
        <v>0.18</v>
      </c>
      <c r="AW362" s="17" t="str">
        <f>_xlfn.XLOOKUP(G362,ABNT5101!I:I,ABNT5101!L:L)</f>
        <v>-</v>
      </c>
      <c r="AX362" s="17">
        <f>_xlfn.XLOOKUP(G362,ABNT5101!$I:$I,ABNT5101!M:M)</f>
        <v>0.18</v>
      </c>
      <c r="AY362" s="17" t="str">
        <f>_xlfn.XLOOKUP(G362,ABNT5101!$I:$I,ABNT5101!N:N)</f>
        <v>-</v>
      </c>
      <c r="AZ362" s="17">
        <f>_xlfn.XLOOKUP(G362,ABNT5101!$I:$I,ABNT5101!O:O)</f>
        <v>15</v>
      </c>
      <c r="BA362" s="20" t="str">
        <f t="shared" si="296"/>
        <v>ATENDE</v>
      </c>
      <c r="BB362" s="21">
        <f t="shared" ref="BB362:BC362" si="435">BE362/AU362-1</f>
        <v>0.26266666666666683</v>
      </c>
      <c r="BC362" s="21">
        <f t="shared" si="435"/>
        <v>1.3888888888888888</v>
      </c>
      <c r="BD362" s="21" t="str">
        <f t="shared" si="298"/>
        <v>-</v>
      </c>
      <c r="BE362" s="22">
        <v>18.940000000000001</v>
      </c>
      <c r="BF362" s="22">
        <v>0.43</v>
      </c>
      <c r="BG362" s="22"/>
      <c r="BH362" s="22"/>
      <c r="BI362" s="23"/>
      <c r="BJ362" s="22"/>
      <c r="BK362" s="20" t="str">
        <f t="shared" si="299"/>
        <v>ATENDE</v>
      </c>
      <c r="BL362" s="20" t="str">
        <f t="shared" si="300"/>
        <v>ATENDE</v>
      </c>
      <c r="BM362" s="20" t="str">
        <f t="shared" si="301"/>
        <v>ATENDE</v>
      </c>
      <c r="BN362" s="20" t="str">
        <f t="shared" si="302"/>
        <v>ATENDE</v>
      </c>
      <c r="BO362" s="24" t="str">
        <f t="shared" si="303"/>
        <v>C3</v>
      </c>
      <c r="BP362" s="24" t="str">
        <f t="shared" si="379"/>
        <v>P6</v>
      </c>
      <c r="BQ362" s="25">
        <f t="shared" si="304"/>
        <v>2.5166666666666671</v>
      </c>
      <c r="BR362" s="22">
        <v>10.55</v>
      </c>
      <c r="BS362" s="22">
        <v>3.47</v>
      </c>
      <c r="BT362" s="24">
        <f>IF(BP362="-","-",_xlfn.XLOOKUP(BP362,ABNT5101!$B$4:$B$9,ABNT5101!$C$4:$C$9))</f>
        <v>3</v>
      </c>
      <c r="BU362" s="24">
        <f>IF(BP362="-","-",_xlfn.XLOOKUP(BP362,ABNT5101!$B$4:$B$9,ABNT5101!$D$4:$D$9))</f>
        <v>0.6</v>
      </c>
      <c r="BV362" s="20" t="str">
        <f t="shared" si="305"/>
        <v>ATENDE</v>
      </c>
      <c r="BW362" s="20" t="str">
        <f t="shared" si="306"/>
        <v>ATENDE</v>
      </c>
      <c r="BX362" s="20" t="str">
        <f t="shared" si="307"/>
        <v>ATENDE</v>
      </c>
      <c r="BY362" s="24" t="str">
        <f t="shared" si="423"/>
        <v>P6</v>
      </c>
      <c r="BZ362" s="25">
        <f t="shared" si="308"/>
        <v>2.75</v>
      </c>
      <c r="CA362" s="24">
        <v>11.25</v>
      </c>
      <c r="CB362" s="24">
        <v>5.31</v>
      </c>
      <c r="CC362" s="20">
        <f>IF(BY362="-","-",_xlfn.XLOOKUP(BY362,ABNT5101!$B$4:$B$9,ABNT5101!$C$4:$C$9))</f>
        <v>3</v>
      </c>
      <c r="CD362" s="24">
        <f>IF(BY362="-","-",_xlfn.XLOOKUP(BY362,ABNT5101!$B$4:$B$9,ABNT5101!$D$4:$D$9))</f>
        <v>0.6</v>
      </c>
      <c r="CE362" s="20" t="str">
        <f t="shared" si="309"/>
        <v>ATENDE</v>
      </c>
      <c r="CF362" s="20" t="str">
        <f t="shared" si="310"/>
        <v>ATENDE</v>
      </c>
      <c r="CG362" s="20" t="str">
        <f t="shared" si="311"/>
        <v>ATENDE</v>
      </c>
      <c r="CH362" s="26" t="str">
        <f>_xlfn.XLOOKUP(CI362,'Banco de dados'!$B:$B,'Banco de dados'!$D:$D)</f>
        <v>LEDSTAR</v>
      </c>
      <c r="CI362" s="47" t="str">
        <f>'Banco de dados'!B9</f>
        <v xml:space="preserve"> SL VT 9.1 65W</v>
      </c>
      <c r="CJ362" s="26" t="str">
        <f>_xlfn.XLOOKUP(CI362,'Banco de dados'!$B:$B,'Banco de dados'!$E:$E)</f>
        <v>LUM LED SL VT 9.1 65W</v>
      </c>
      <c r="CK362" s="26"/>
      <c r="CL362" s="26" t="e">
        <f>IF(CK362="-","-",_xlfn.XLOOKUP(CK362,'Banco de dados'!$B:$B,'Banco de dados'!$E:$E))</f>
        <v>#N/A</v>
      </c>
      <c r="CM362" s="28">
        <f t="shared" si="312"/>
        <v>1</v>
      </c>
      <c r="CN362" s="26">
        <f>_xlfn.XLOOKUP(CI362,'Banco de dados'!$B:$B,'Banco de dados'!$H:$H)</f>
        <v>65</v>
      </c>
      <c r="CO362" s="26" t="e">
        <f t="array" aca="1" ref="CO362" ca="1">_xludf.XLOOKUP(CK362,'Banco de dados'!$B:$B,'Banco de dados'!$H:$H)</f>
        <v>#NAME?</v>
      </c>
      <c r="CP362" s="51" t="e">
        <f t="array" aca="1" ref="CP362" ca="1">_xludf.XLOOKUP(CI362,'Banco de dados'!$B:$B,'Banco de dados'!$F:$F)</f>
        <v>#NAME?</v>
      </c>
      <c r="CQ362" s="26" t="e">
        <f t="array" aca="1" ref="CQ362" ca="1">_xludf.XLOOKUP(CK362,'Banco de dados'!$B:$B,'Banco de dados'!$F:$F)</f>
        <v>#NAME?</v>
      </c>
      <c r="CR362" s="27">
        <v>0</v>
      </c>
      <c r="CS362" s="27"/>
      <c r="CT362" s="26" t="str">
        <f>IF(AG362=0.5,"Suporte",IF(AND(AG362&gt;='Braços de IP'!$B$9,AG362&lt;='Braços de IP'!$D$9),'Braços de IP'!$E$9,IF(AND(AG362&gt;='Braços de IP'!$B$10,AG362&lt;='Braços de IP'!$D$10),'Braços de IP'!$E$10,IF(AND(AG362&gt;='Braços de IP'!$B$11,AG362&lt;='Braços de IP'!$D$11),'Braços de IP'!$E$11,IF(AND(AG362&gt;='Braços de IP'!$B$12,AG362&lt;='Braços de IP'!$D$12),'Braços de IP'!$E$12,IF(AND(AG362&gt;='Braços de IP'!$B$13,AG362&lt;='Braços de IP'!$D$13),'Braços de IP'!$E$13,IF(AND(AG362&gt;='Braços de IP'!$B$14,AG362&lt;='Braços de IP'!$D$14),'Braços de IP'!$E$14,"ERRO")))))))</f>
        <v>Longo I</v>
      </c>
      <c r="CU362" s="27"/>
      <c r="CV362" s="26" t="str">
        <f>IF($CU362="","",VLOOKUP($CU362,'Braços de IP'!$E$9:$I$15,2,0))</f>
        <v/>
      </c>
      <c r="CW362" s="29" t="str">
        <f>IF($CU362="","",VLOOKUP($CU362,'Braços de IP'!$E$9:$I$15,5,0))</f>
        <v/>
      </c>
      <c r="CX362" s="26"/>
      <c r="CY362" s="26"/>
      <c r="CZ362" s="26"/>
      <c r="DA362" s="26"/>
      <c r="DB362" s="26"/>
      <c r="DC362" s="26"/>
      <c r="DD362" s="30">
        <f t="shared" si="313"/>
        <v>65</v>
      </c>
      <c r="DE362" s="31">
        <f t="shared" si="314"/>
        <v>115</v>
      </c>
      <c r="DF362" s="30">
        <f t="shared" si="315"/>
        <v>180</v>
      </c>
      <c r="DG362" s="32">
        <f t="shared" si="316"/>
        <v>0.43478260869565222</v>
      </c>
      <c r="DH362" s="33" t="s">
        <v>143</v>
      </c>
      <c r="DI362" s="34"/>
      <c r="DJ362" s="35"/>
      <c r="DK362" s="16" t="s">
        <v>144</v>
      </c>
      <c r="DL362" s="16"/>
      <c r="DN362" s="36" t="e">
        <f t="shared" si="357"/>
        <v>#VALUE!</v>
      </c>
      <c r="DP362" s="1" t="s">
        <v>3</v>
      </c>
      <c r="DQ362" s="1">
        <f t="shared" si="390"/>
        <v>0</v>
      </c>
      <c r="DR362" s="36" t="e">
        <f t="shared" si="391"/>
        <v>#DIV/0!</v>
      </c>
    </row>
    <row r="363" spans="1:122" ht="15.75" customHeight="1" x14ac:dyDescent="0.25">
      <c r="B363" s="16">
        <v>24</v>
      </c>
      <c r="C363" s="16" t="s">
        <v>146</v>
      </c>
      <c r="D363" s="16" t="s">
        <v>508</v>
      </c>
      <c r="E363" s="16">
        <v>-8.0412210000000002</v>
      </c>
      <c r="F363" s="16">
        <v>-34.894776</v>
      </c>
      <c r="G363" s="16" t="s">
        <v>153</v>
      </c>
      <c r="H363" s="17" t="s">
        <v>136</v>
      </c>
      <c r="I363" s="16" t="s">
        <v>135</v>
      </c>
      <c r="J363" s="17" t="s">
        <v>137</v>
      </c>
      <c r="K363" s="18">
        <v>115</v>
      </c>
      <c r="L363" s="17" t="s">
        <v>138</v>
      </c>
      <c r="M363" s="17">
        <v>0</v>
      </c>
      <c r="N363" s="16">
        <f t="shared" si="352"/>
        <v>230</v>
      </c>
      <c r="O363" s="17">
        <v>1</v>
      </c>
      <c r="P363" s="17">
        <v>2</v>
      </c>
      <c r="Q363" s="17">
        <v>5.5</v>
      </c>
      <c r="R363" s="16"/>
      <c r="S363" s="16"/>
      <c r="T363" s="16">
        <v>0</v>
      </c>
      <c r="U363" s="17">
        <v>2.2000000000000002</v>
      </c>
      <c r="V363" s="17">
        <v>0</v>
      </c>
      <c r="W363" s="17">
        <v>0</v>
      </c>
      <c r="X363" s="17">
        <v>0</v>
      </c>
      <c r="Y363" s="17">
        <v>0</v>
      </c>
      <c r="Z363" s="17">
        <v>2.5</v>
      </c>
      <c r="AA363" s="17" t="s">
        <v>139</v>
      </c>
      <c r="AB363" s="17" t="s">
        <v>140</v>
      </c>
      <c r="AC363" s="17">
        <v>33</v>
      </c>
      <c r="AD363" s="17">
        <v>6.5</v>
      </c>
      <c r="AE363" s="17">
        <v>1</v>
      </c>
      <c r="AF363" s="17">
        <v>0.6</v>
      </c>
      <c r="AG363" s="17">
        <v>2.9</v>
      </c>
      <c r="AH363" s="17">
        <f t="shared" si="353"/>
        <v>2.2999999999999998</v>
      </c>
      <c r="AI363" s="17" t="s">
        <v>136</v>
      </c>
      <c r="AJ363" s="17" t="s">
        <v>136</v>
      </c>
      <c r="AK363" s="17" t="s">
        <v>141</v>
      </c>
      <c r="AL363" s="17">
        <f t="shared" si="354"/>
        <v>2</v>
      </c>
      <c r="AM363" s="17">
        <v>0</v>
      </c>
      <c r="AN363" s="17"/>
      <c r="AO363" s="17">
        <v>0</v>
      </c>
      <c r="AP363" s="17">
        <v>0</v>
      </c>
      <c r="AQ363" s="17">
        <v>0</v>
      </c>
      <c r="AR363" s="17" t="s">
        <v>136</v>
      </c>
      <c r="AS363" s="19">
        <f t="shared" si="295"/>
        <v>0</v>
      </c>
      <c r="AT363" s="19"/>
      <c r="AU363" s="19">
        <f>VLOOKUP(G363,ABNT5101!$I$3:$J$9,2)</f>
        <v>15</v>
      </c>
      <c r="AV363" s="19">
        <f>VLOOKUP(G363,ABNT5101!$I$3:$M$9,5)</f>
        <v>0.18</v>
      </c>
      <c r="AW363" s="17" t="str">
        <f>_xlfn.XLOOKUP(G363,ABNT5101!I:I,ABNT5101!L:L)</f>
        <v>-</v>
      </c>
      <c r="AX363" s="17">
        <f>_xlfn.XLOOKUP(G363,ABNT5101!$I:$I,ABNT5101!M:M)</f>
        <v>0.18</v>
      </c>
      <c r="AY363" s="17" t="str">
        <f>_xlfn.XLOOKUP(G363,ABNT5101!$I:$I,ABNT5101!N:N)</f>
        <v>-</v>
      </c>
      <c r="AZ363" s="17">
        <f>_xlfn.XLOOKUP(G363,ABNT5101!$I:$I,ABNT5101!O:O)</f>
        <v>15</v>
      </c>
      <c r="BA363" s="20" t="str">
        <f t="shared" si="296"/>
        <v>ATENDE</v>
      </c>
      <c r="BB363" s="21">
        <f t="shared" ref="BB363:BC363" si="436">BE363/AU363-1</f>
        <v>0.1419999999999999</v>
      </c>
      <c r="BC363" s="21">
        <f t="shared" si="436"/>
        <v>0.66666666666666674</v>
      </c>
      <c r="BD363" s="21" t="str">
        <f t="shared" si="298"/>
        <v>-</v>
      </c>
      <c r="BE363" s="22">
        <v>17.13</v>
      </c>
      <c r="BF363" s="22">
        <v>0.3</v>
      </c>
      <c r="BG363" s="22"/>
      <c r="BH363" s="22"/>
      <c r="BI363" s="23"/>
      <c r="BJ363" s="22"/>
      <c r="BK363" s="20" t="str">
        <f t="shared" si="299"/>
        <v>ATENDE</v>
      </c>
      <c r="BL363" s="20" t="str">
        <f t="shared" si="300"/>
        <v>ATENDE</v>
      </c>
      <c r="BM363" s="20" t="str">
        <f t="shared" si="301"/>
        <v>ATENDE</v>
      </c>
      <c r="BN363" s="20" t="str">
        <f t="shared" si="302"/>
        <v>ATENDE</v>
      </c>
      <c r="BO363" s="24" t="str">
        <f t="shared" si="303"/>
        <v>C3</v>
      </c>
      <c r="BP363" s="24" t="str">
        <f t="shared" si="379"/>
        <v>P6</v>
      </c>
      <c r="BQ363" s="25">
        <f t="shared" si="304"/>
        <v>2.1833333333333336</v>
      </c>
      <c r="BR363" s="22">
        <v>9.5500000000000007</v>
      </c>
      <c r="BS363" s="22">
        <v>6.32</v>
      </c>
      <c r="BT363" s="24">
        <f>IF(BP363="-","-",_xlfn.XLOOKUP(BP363,ABNT5101!$B$4:$B$9,ABNT5101!$C$4:$C$9))</f>
        <v>3</v>
      </c>
      <c r="BU363" s="24">
        <f>IF(BP363="-","-",_xlfn.XLOOKUP(BP363,ABNT5101!$B$4:$B$9,ABNT5101!$D$4:$D$9))</f>
        <v>0.6</v>
      </c>
      <c r="BV363" s="20" t="str">
        <f t="shared" si="305"/>
        <v>ATENDE</v>
      </c>
      <c r="BW363" s="20" t="str">
        <f t="shared" si="306"/>
        <v>ATENDE</v>
      </c>
      <c r="BX363" s="20" t="str">
        <f t="shared" si="307"/>
        <v>ATENDE</v>
      </c>
      <c r="BY363" s="24" t="str">
        <f t="shared" si="423"/>
        <v>P6</v>
      </c>
      <c r="BZ363" s="25">
        <f t="shared" si="308"/>
        <v>2.0033333333333334</v>
      </c>
      <c r="CA363" s="24">
        <v>9.01</v>
      </c>
      <c r="CB363" s="24">
        <v>1.95</v>
      </c>
      <c r="CC363" s="20">
        <f>IF(BY363="-","-",_xlfn.XLOOKUP(BY363,ABNT5101!$B$4:$B$9,ABNT5101!$C$4:$C$9))</f>
        <v>3</v>
      </c>
      <c r="CD363" s="24">
        <f>IF(BY363="-","-",_xlfn.XLOOKUP(BY363,ABNT5101!$B$4:$B$9,ABNT5101!$D$4:$D$9))</f>
        <v>0.6</v>
      </c>
      <c r="CE363" s="20" t="str">
        <f t="shared" si="309"/>
        <v>ATENDE</v>
      </c>
      <c r="CF363" s="20" t="str">
        <f t="shared" si="310"/>
        <v>ATENDE</v>
      </c>
      <c r="CG363" s="20" t="str">
        <f t="shared" si="311"/>
        <v>ATENDE</v>
      </c>
      <c r="CH363" s="26" t="str">
        <f>_xlfn.XLOOKUP(CI363,'Banco de dados'!$B:$B,'Banco de dados'!$D:$D)</f>
        <v>SX LIGHTING</v>
      </c>
      <c r="CI363" s="27" t="str">
        <f>'Banco de dados'!B56</f>
        <v>SX-INEVO050HF</v>
      </c>
      <c r="CJ363" s="26" t="str">
        <f>_xlfn.XLOOKUP(CI363,'Banco de dados'!$B:$B,'Banco de dados'!$E:$E)</f>
        <v>SXINEVO050K50L12CZF7PHF</v>
      </c>
      <c r="CK363" s="26"/>
      <c r="CL363" s="26" t="e">
        <f>IF(CK363="-","-",_xlfn.XLOOKUP(CK363,'Banco de dados'!$B:$B,'Banco de dados'!$E:$E))</f>
        <v>#N/A</v>
      </c>
      <c r="CM363" s="28">
        <f t="shared" si="312"/>
        <v>1</v>
      </c>
      <c r="CN363" s="26">
        <f>_xlfn.XLOOKUP(CI363,'Banco de dados'!$B:$B,'Banco de dados'!$H:$H)</f>
        <v>50</v>
      </c>
      <c r="CO363" s="26" t="e">
        <f t="array" aca="1" ref="CO363" ca="1">_xludf.XLOOKUP(CK363,'Banco de dados'!$B:$B,'Banco de dados'!$H:$H)</f>
        <v>#NAME?</v>
      </c>
      <c r="CP363" s="51" t="e">
        <f t="array" aca="1" ref="CP363" ca="1">_xludf.XLOOKUP(CI363,'Banco de dados'!$B:$B,'Banco de dados'!$F:$F)</f>
        <v>#NAME?</v>
      </c>
      <c r="CQ363" s="26" t="e">
        <f t="array" aca="1" ref="CQ363" ca="1">_xludf.XLOOKUP(CK363,'Banco de dados'!$B:$B,'Banco de dados'!$F:$F)</f>
        <v>#NAME?</v>
      </c>
      <c r="CR363" s="27">
        <v>0</v>
      </c>
      <c r="CS363" s="27"/>
      <c r="CT363" s="26" t="str">
        <f>IF(AG363=0.5,"Suporte",IF(AND(AG363&gt;='Braços de IP'!$B$9,AG363&lt;='Braços de IP'!$D$9),'Braços de IP'!$E$9,IF(AND(AG363&gt;='Braços de IP'!$B$10,AG363&lt;='Braços de IP'!$D$10),'Braços de IP'!$E$10,IF(AND(AG363&gt;='Braços de IP'!$B$11,AG363&lt;='Braços de IP'!$D$11),'Braços de IP'!$E$11,IF(AND(AG363&gt;='Braços de IP'!$B$12,AG363&lt;='Braços de IP'!$D$12),'Braços de IP'!$E$12,IF(AND(AG363&gt;='Braços de IP'!$B$13,AG363&lt;='Braços de IP'!$D$13),'Braços de IP'!$E$13,IF(AND(AG363&gt;='Braços de IP'!$B$14,AG363&lt;='Braços de IP'!$D$14),'Braços de IP'!$E$14,"ERRO")))))))</f>
        <v>Longo I</v>
      </c>
      <c r="CU363" s="27"/>
      <c r="CV363" s="26" t="str">
        <f>IF($CU363="","",VLOOKUP($CU363,'Braços de IP'!$E$9:$I$15,2,0))</f>
        <v/>
      </c>
      <c r="CW363" s="29" t="str">
        <f>IF($CU363="","",VLOOKUP($CU363,'Braços de IP'!$E$9:$I$15,5,0))</f>
        <v/>
      </c>
      <c r="CX363" s="26"/>
      <c r="CY363" s="26"/>
      <c r="CZ363" s="26"/>
      <c r="DA363" s="26"/>
      <c r="DB363" s="26"/>
      <c r="DC363" s="26"/>
      <c r="DD363" s="30">
        <f t="shared" si="313"/>
        <v>50</v>
      </c>
      <c r="DE363" s="31">
        <f t="shared" si="314"/>
        <v>115</v>
      </c>
      <c r="DF363" s="30">
        <f t="shared" si="315"/>
        <v>165</v>
      </c>
      <c r="DG363" s="32">
        <f t="shared" si="316"/>
        <v>0.56521739130434789</v>
      </c>
      <c r="DH363" s="33" t="s">
        <v>143</v>
      </c>
      <c r="DI363" s="34"/>
      <c r="DJ363" s="35"/>
      <c r="DK363" s="16" t="s">
        <v>144</v>
      </c>
      <c r="DL363" s="16"/>
      <c r="DN363" s="36" t="e">
        <f t="shared" si="357"/>
        <v>#VALUE!</v>
      </c>
      <c r="DP363" s="1" t="s">
        <v>3</v>
      </c>
      <c r="DQ363" s="1">
        <f t="shared" si="390"/>
        <v>0</v>
      </c>
      <c r="DR363" s="36" t="e">
        <f t="shared" si="391"/>
        <v>#DIV/0!</v>
      </c>
    </row>
    <row r="364" spans="1:122" ht="15.75" customHeight="1" x14ac:dyDescent="0.25">
      <c r="B364" s="16">
        <v>24</v>
      </c>
      <c r="C364" s="16" t="s">
        <v>146</v>
      </c>
      <c r="D364" s="16" t="s">
        <v>508</v>
      </c>
      <c r="E364" s="16">
        <v>-8.0412210000000002</v>
      </c>
      <c r="F364" s="16">
        <v>-34.894776</v>
      </c>
      <c r="G364" s="16" t="s">
        <v>153</v>
      </c>
      <c r="H364" s="17" t="s">
        <v>136</v>
      </c>
      <c r="I364" s="16" t="s">
        <v>135</v>
      </c>
      <c r="J364" s="17" t="s">
        <v>137</v>
      </c>
      <c r="K364" s="18">
        <v>115</v>
      </c>
      <c r="L364" s="17" t="s">
        <v>138</v>
      </c>
      <c r="M364" s="17">
        <v>0</v>
      </c>
      <c r="N364" s="16">
        <f t="shared" si="352"/>
        <v>230</v>
      </c>
      <c r="O364" s="17">
        <v>1</v>
      </c>
      <c r="P364" s="17">
        <v>2</v>
      </c>
      <c r="Q364" s="17">
        <v>5.5</v>
      </c>
      <c r="R364" s="16"/>
      <c r="S364" s="16"/>
      <c r="T364" s="16">
        <v>0</v>
      </c>
      <c r="U364" s="17">
        <v>2.2000000000000002</v>
      </c>
      <c r="V364" s="17">
        <v>0</v>
      </c>
      <c r="W364" s="17">
        <v>0</v>
      </c>
      <c r="X364" s="17">
        <v>0</v>
      </c>
      <c r="Y364" s="17">
        <v>0</v>
      </c>
      <c r="Z364" s="17">
        <v>2.5</v>
      </c>
      <c r="AA364" s="17" t="s">
        <v>139</v>
      </c>
      <c r="AB364" s="17" t="s">
        <v>140</v>
      </c>
      <c r="AC364" s="17">
        <v>33</v>
      </c>
      <c r="AD364" s="17">
        <v>6.5</v>
      </c>
      <c r="AE364" s="17">
        <v>1</v>
      </c>
      <c r="AF364" s="17">
        <v>0.6</v>
      </c>
      <c r="AG364" s="17">
        <v>2.9</v>
      </c>
      <c r="AH364" s="17">
        <f t="shared" si="353"/>
        <v>2.2999999999999998</v>
      </c>
      <c r="AI364" s="17" t="s">
        <v>136</v>
      </c>
      <c r="AJ364" s="17" t="s">
        <v>136</v>
      </c>
      <c r="AK364" s="17" t="s">
        <v>141</v>
      </c>
      <c r="AL364" s="17">
        <f t="shared" si="354"/>
        <v>2</v>
      </c>
      <c r="AM364" s="17">
        <v>0</v>
      </c>
      <c r="AN364" s="17"/>
      <c r="AO364" s="17">
        <v>0</v>
      </c>
      <c r="AP364" s="17">
        <v>0</v>
      </c>
      <c r="AQ364" s="17">
        <v>0</v>
      </c>
      <c r="AR364" s="17" t="s">
        <v>136</v>
      </c>
      <c r="AS364" s="19">
        <f t="shared" si="295"/>
        <v>0</v>
      </c>
      <c r="AT364" s="19"/>
      <c r="AU364" s="19">
        <f>VLOOKUP(G364,ABNT5101!$I$3:$J$9,2)</f>
        <v>15</v>
      </c>
      <c r="AV364" s="19">
        <f>VLOOKUP(G364,ABNT5101!$I$3:$M$9,5)</f>
        <v>0.18</v>
      </c>
      <c r="AW364" s="17" t="str">
        <f>_xlfn.XLOOKUP(G364,ABNT5101!I:I,ABNT5101!L:L)</f>
        <v>-</v>
      </c>
      <c r="AX364" s="17">
        <f>_xlfn.XLOOKUP(G364,ABNT5101!$I:$I,ABNT5101!M:M)</f>
        <v>0.18</v>
      </c>
      <c r="AY364" s="17" t="str">
        <f>_xlfn.XLOOKUP(G364,ABNT5101!$I:$I,ABNT5101!N:N)</f>
        <v>-</v>
      </c>
      <c r="AZ364" s="17">
        <f>_xlfn.XLOOKUP(G364,ABNT5101!$I:$I,ABNT5101!O:O)</f>
        <v>15</v>
      </c>
      <c r="BA364" s="20" t="str">
        <f t="shared" si="296"/>
        <v>ATENDE</v>
      </c>
      <c r="BB364" s="21">
        <f t="shared" ref="BB364:BC364" si="437">BE364/AU364-1</f>
        <v>0.10733333333333328</v>
      </c>
      <c r="BC364" s="21">
        <f t="shared" si="437"/>
        <v>0.83333333333333348</v>
      </c>
      <c r="BD364" s="21" t="str">
        <f t="shared" si="298"/>
        <v>-</v>
      </c>
      <c r="BE364" s="22">
        <v>16.61</v>
      </c>
      <c r="BF364" s="22">
        <v>0.33</v>
      </c>
      <c r="BG364" s="22"/>
      <c r="BH364" s="22"/>
      <c r="BI364" s="23"/>
      <c r="BJ364" s="22"/>
      <c r="BK364" s="20" t="str">
        <f t="shared" si="299"/>
        <v>ATENDE</v>
      </c>
      <c r="BL364" s="20" t="str">
        <f t="shared" si="300"/>
        <v>ATENDE</v>
      </c>
      <c r="BM364" s="20" t="str">
        <f t="shared" si="301"/>
        <v>ATENDE</v>
      </c>
      <c r="BN364" s="20" t="str">
        <f t="shared" si="302"/>
        <v>ATENDE</v>
      </c>
      <c r="BO364" s="24" t="str">
        <f t="shared" si="303"/>
        <v>C3</v>
      </c>
      <c r="BP364" s="24" t="str">
        <f t="shared" si="379"/>
        <v>P6</v>
      </c>
      <c r="BQ364" s="25">
        <f t="shared" si="304"/>
        <v>0.84333333333333349</v>
      </c>
      <c r="BR364" s="22">
        <v>5.53</v>
      </c>
      <c r="BS364" s="22">
        <v>2.23</v>
      </c>
      <c r="BT364" s="24">
        <f>IF(BP364="-","-",_xlfn.XLOOKUP(BP364,ABNT5101!$B$4:$B$9,ABNT5101!$C$4:$C$9))</f>
        <v>3</v>
      </c>
      <c r="BU364" s="24">
        <f>IF(BP364="-","-",_xlfn.XLOOKUP(BP364,ABNT5101!$B$4:$B$9,ABNT5101!$D$4:$D$9))</f>
        <v>0.6</v>
      </c>
      <c r="BV364" s="20" t="str">
        <f t="shared" si="305"/>
        <v>ATENDE</v>
      </c>
      <c r="BW364" s="20" t="str">
        <f t="shared" si="306"/>
        <v>ATENDE</v>
      </c>
      <c r="BX364" s="20" t="str">
        <f t="shared" si="307"/>
        <v>ATENDE</v>
      </c>
      <c r="BY364" s="24" t="str">
        <f t="shared" si="423"/>
        <v>P6</v>
      </c>
      <c r="BZ364" s="25">
        <f t="shared" si="308"/>
        <v>1.9</v>
      </c>
      <c r="CA364" s="24">
        <v>8.6999999999999993</v>
      </c>
      <c r="CB364" s="24">
        <v>3.27</v>
      </c>
      <c r="CC364" s="20">
        <f>IF(BY364="-","-",_xlfn.XLOOKUP(BY364,ABNT5101!$B$4:$B$9,ABNT5101!$C$4:$C$9))</f>
        <v>3</v>
      </c>
      <c r="CD364" s="24">
        <f>IF(BY364="-","-",_xlfn.XLOOKUP(BY364,ABNT5101!$B$4:$B$9,ABNT5101!$D$4:$D$9))</f>
        <v>0.6</v>
      </c>
      <c r="CE364" s="20" t="str">
        <f t="shared" si="309"/>
        <v>ATENDE</v>
      </c>
      <c r="CF364" s="20" t="str">
        <f t="shared" si="310"/>
        <v>ATENDE</v>
      </c>
      <c r="CG364" s="20" t="str">
        <f t="shared" si="311"/>
        <v>ATENDE</v>
      </c>
      <c r="CH364" s="26" t="str">
        <f>_xlfn.XLOOKUP(CI364,'Banco de dados'!$B:$B,'Banco de dados'!$D:$D)</f>
        <v>TECNOWATT</v>
      </c>
      <c r="CI364" s="27" t="str">
        <f>'Banco de dados'!B67</f>
        <v xml:space="preserve">SIGSAGPTLRRSSNDL_50W_61IBBRS
</v>
      </c>
      <c r="CJ364" s="26" t="str">
        <f>_xlfn.XLOOKUP(CI364,'Banco de dados'!$B:$B,'Banco de dados'!$E:$E)</f>
        <v>SIGSAGPTLRRSSNDL_50W_61IBBRS
1-10C1MUN6.5</v>
      </c>
      <c r="CK364" s="26"/>
      <c r="CL364" s="26" t="e">
        <f>IF(CK364="-","-",_xlfn.XLOOKUP(CK364,'Banco de dados'!$B:$B,'Banco de dados'!$E:$E))</f>
        <v>#N/A</v>
      </c>
      <c r="CM364" s="28">
        <f t="shared" si="312"/>
        <v>1</v>
      </c>
      <c r="CN364" s="26">
        <f>_xlfn.XLOOKUP(CI364,'Banco de dados'!$B:$B,'Banco de dados'!$H:$H)</f>
        <v>50</v>
      </c>
      <c r="CO364" s="26" t="e">
        <f t="array" aca="1" ref="CO364" ca="1">_xludf.XLOOKUP(CK364,'Banco de dados'!$B:$B,'Banco de dados'!$H:$H)</f>
        <v>#NAME?</v>
      </c>
      <c r="CP364" s="51" t="e">
        <f t="array" aca="1" ref="CP364" ca="1">_xludf.XLOOKUP(CI364,'Banco de dados'!$B:$B,'Banco de dados'!$F:$F)</f>
        <v>#NAME?</v>
      </c>
      <c r="CQ364" s="26" t="e">
        <f t="array" aca="1" ref="CQ364" ca="1">_xludf.XLOOKUP(CK364,'Banco de dados'!$B:$B,'Banco de dados'!$F:$F)</f>
        <v>#NAME?</v>
      </c>
      <c r="CR364" s="27">
        <v>0</v>
      </c>
      <c r="CS364" s="27"/>
      <c r="CT364" s="26" t="str">
        <f>IF(AG364=0.5,"Suporte",IF(AND(AG364&gt;='Braços de IP'!$B$9,AG364&lt;='Braços de IP'!$D$9),'Braços de IP'!$E$9,IF(AND(AG364&gt;='Braços de IP'!$B$10,AG364&lt;='Braços de IP'!$D$10),'Braços de IP'!$E$10,IF(AND(AG364&gt;='Braços de IP'!$B$11,AG364&lt;='Braços de IP'!$D$11),'Braços de IP'!$E$11,IF(AND(AG364&gt;='Braços de IP'!$B$12,AG364&lt;='Braços de IP'!$D$12),'Braços de IP'!$E$12,IF(AND(AG364&gt;='Braços de IP'!$B$13,AG364&lt;='Braços de IP'!$D$13),'Braços de IP'!$E$13,IF(AND(AG364&gt;='Braços de IP'!$B$14,AG364&lt;='Braços de IP'!$D$14),'Braços de IP'!$E$14,"ERRO")))))))</f>
        <v>Longo I</v>
      </c>
      <c r="CU364" s="27"/>
      <c r="CV364" s="26" t="str">
        <f>IF($CU364="","",VLOOKUP($CU364,'Braços de IP'!$E$9:$I$15,2,0))</f>
        <v/>
      </c>
      <c r="CW364" s="29" t="str">
        <f>IF($CU364="","",VLOOKUP($CU364,'Braços de IP'!$E$9:$I$15,5,0))</f>
        <v/>
      </c>
      <c r="CX364" s="26"/>
      <c r="CY364" s="26"/>
      <c r="CZ364" s="26"/>
      <c r="DA364" s="26"/>
      <c r="DB364" s="26"/>
      <c r="DC364" s="26"/>
      <c r="DD364" s="30">
        <f t="shared" si="313"/>
        <v>50</v>
      </c>
      <c r="DE364" s="31">
        <f t="shared" si="314"/>
        <v>115</v>
      </c>
      <c r="DF364" s="30">
        <f t="shared" si="315"/>
        <v>165</v>
      </c>
      <c r="DG364" s="32">
        <f t="shared" si="316"/>
        <v>0.56521739130434789</v>
      </c>
      <c r="DH364" s="33" t="s">
        <v>143</v>
      </c>
      <c r="DI364" s="34"/>
      <c r="DJ364" s="35"/>
      <c r="DK364" s="16" t="s">
        <v>144</v>
      </c>
      <c r="DL364" s="16"/>
      <c r="DN364" s="36" t="e">
        <f t="shared" si="357"/>
        <v>#VALUE!</v>
      </c>
      <c r="DP364" s="1" t="s">
        <v>3</v>
      </c>
      <c r="DQ364" s="1">
        <f t="shared" si="390"/>
        <v>0</v>
      </c>
      <c r="DR364" s="36" t="e">
        <f t="shared" si="391"/>
        <v>#DIV/0!</v>
      </c>
    </row>
    <row r="365" spans="1:122" ht="15.75" customHeight="1" x14ac:dyDescent="0.25">
      <c r="A365" s="38" t="s">
        <v>158</v>
      </c>
      <c r="B365" s="16">
        <v>25</v>
      </c>
      <c r="C365" s="16" t="s">
        <v>146</v>
      </c>
      <c r="D365" s="16" t="s">
        <v>509</v>
      </c>
      <c r="E365" s="16">
        <v>-8.0427420000000005</v>
      </c>
      <c r="F365" s="16">
        <v>-34.899127999999997</v>
      </c>
      <c r="G365" s="27" t="s">
        <v>160</v>
      </c>
      <c r="H365" s="17" t="s">
        <v>136</v>
      </c>
      <c r="I365" s="16" t="s">
        <v>149</v>
      </c>
      <c r="J365" s="17" t="s">
        <v>137</v>
      </c>
      <c r="K365" s="18">
        <v>115</v>
      </c>
      <c r="L365" s="17" t="s">
        <v>138</v>
      </c>
      <c r="M365" s="17">
        <v>0</v>
      </c>
      <c r="N365" s="16">
        <f t="shared" si="352"/>
        <v>230</v>
      </c>
      <c r="O365" s="17">
        <v>1</v>
      </c>
      <c r="P365" s="17">
        <v>2.5</v>
      </c>
      <c r="Q365" s="17"/>
      <c r="R365" s="16"/>
      <c r="S365" s="16"/>
      <c r="T365" s="16">
        <v>5</v>
      </c>
      <c r="U365" s="17">
        <v>1.6</v>
      </c>
      <c r="V365" s="17">
        <v>0</v>
      </c>
      <c r="W365" s="17">
        <v>0</v>
      </c>
      <c r="X365" s="17">
        <v>0</v>
      </c>
      <c r="Y365" s="17">
        <v>2.4</v>
      </c>
      <c r="Z365" s="17">
        <v>0</v>
      </c>
      <c r="AA365" s="17" t="s">
        <v>139</v>
      </c>
      <c r="AB365" s="17" t="s">
        <v>140</v>
      </c>
      <c r="AC365" s="17">
        <v>27</v>
      </c>
      <c r="AD365" s="17">
        <v>7</v>
      </c>
      <c r="AE365" s="17">
        <v>1</v>
      </c>
      <c r="AF365" s="17">
        <v>0.6</v>
      </c>
      <c r="AG365" s="17">
        <v>2.2999999999999998</v>
      </c>
      <c r="AH365" s="17">
        <f t="shared" si="353"/>
        <v>1.6999999999999997</v>
      </c>
      <c r="AI365" s="17" t="s">
        <v>136</v>
      </c>
      <c r="AJ365" s="17" t="s">
        <v>136</v>
      </c>
      <c r="AK365" s="17" t="s">
        <v>141</v>
      </c>
      <c r="AL365" s="17">
        <f t="shared" si="354"/>
        <v>2</v>
      </c>
      <c r="AM365" s="17">
        <v>0</v>
      </c>
      <c r="AN365" s="17"/>
      <c r="AO365" s="17">
        <v>0</v>
      </c>
      <c r="AP365" s="17">
        <v>0</v>
      </c>
      <c r="AQ365" s="17">
        <v>0</v>
      </c>
      <c r="AR365" s="17" t="s">
        <v>136</v>
      </c>
      <c r="AS365" s="19">
        <f t="shared" si="295"/>
        <v>0</v>
      </c>
      <c r="AT365" s="19"/>
      <c r="AU365" s="19">
        <f>VLOOKUP(G365,ABNT5101!$I$3:$J$9,2)</f>
        <v>10</v>
      </c>
      <c r="AV365" s="19">
        <f>VLOOKUP(G365,ABNT5101!$I$3:$M$9,5)</f>
        <v>0.18</v>
      </c>
      <c r="AW365" s="17" t="str">
        <f>_xlfn.XLOOKUP(G365,ABNT5101!I:I,ABNT5101!L:L)</f>
        <v>-</v>
      </c>
      <c r="AX365" s="17">
        <f>_xlfn.XLOOKUP(G365,ABNT5101!$I:$I,ABNT5101!M:M)</f>
        <v>0.18</v>
      </c>
      <c r="AY365" s="17" t="str">
        <f>_xlfn.XLOOKUP(G365,ABNT5101!$I:$I,ABNT5101!N:N)</f>
        <v>-</v>
      </c>
      <c r="AZ365" s="17">
        <f>_xlfn.XLOOKUP(G365,ABNT5101!$I:$I,ABNT5101!O:O)</f>
        <v>16</v>
      </c>
      <c r="BA365" s="20" t="str">
        <f t="shared" si="296"/>
        <v>ATENDE</v>
      </c>
      <c r="BB365" s="21" t="e">
        <f t="shared" ref="BB365:BC365" si="438">BE365/AU365-1</f>
        <v>#VALUE!</v>
      </c>
      <c r="BC365" s="21" t="e">
        <f t="shared" si="438"/>
        <v>#VALUE!</v>
      </c>
      <c r="BD365" s="21" t="str">
        <f t="shared" si="298"/>
        <v>-</v>
      </c>
      <c r="BE365" s="22" t="s">
        <v>1865</v>
      </c>
      <c r="BF365" s="22" t="s">
        <v>449</v>
      </c>
      <c r="BG365" s="22"/>
      <c r="BH365" s="22"/>
      <c r="BI365" s="23"/>
      <c r="BJ365" s="22"/>
      <c r="BK365" s="20" t="str">
        <f t="shared" si="299"/>
        <v>ATENDE</v>
      </c>
      <c r="BL365" s="20" t="str">
        <f t="shared" si="300"/>
        <v>ATENDE</v>
      </c>
      <c r="BM365" s="20" t="str">
        <f t="shared" si="301"/>
        <v>ATENDE</v>
      </c>
      <c r="BN365" s="20" t="str">
        <f t="shared" si="302"/>
        <v>ATENDE</v>
      </c>
      <c r="BO365" s="24" t="str">
        <f t="shared" si="303"/>
        <v>C4</v>
      </c>
      <c r="BP365" s="24" t="str">
        <f t="shared" si="379"/>
        <v>P5</v>
      </c>
      <c r="BQ365" s="25" t="e">
        <f t="shared" si="304"/>
        <v>#VALUE!</v>
      </c>
      <c r="BR365" s="22" t="s">
        <v>1027</v>
      </c>
      <c r="BS365" s="22" t="s">
        <v>1868</v>
      </c>
      <c r="BT365" s="24">
        <f>IF(BP365="-","-",_xlfn.XLOOKUP(BP365,ABNT5101!$B$4:$B$9,ABNT5101!$C$4:$C$9))</f>
        <v>5</v>
      </c>
      <c r="BU365" s="24">
        <f>IF(BP365="-","-",_xlfn.XLOOKUP(BP365,ABNT5101!$B$4:$B$9,ABNT5101!$D$4:$D$9))</f>
        <v>1</v>
      </c>
      <c r="BV365" s="20" t="str">
        <f t="shared" si="305"/>
        <v>ATENDE</v>
      </c>
      <c r="BW365" s="20" t="str">
        <f t="shared" si="306"/>
        <v>ATENDE</v>
      </c>
      <c r="BX365" s="20" t="str">
        <f t="shared" si="307"/>
        <v>ATENDE</v>
      </c>
      <c r="BY365" s="24" t="str">
        <f t="shared" si="423"/>
        <v>P5</v>
      </c>
      <c r="BZ365" s="25" t="e">
        <f t="shared" si="308"/>
        <v>#VALUE!</v>
      </c>
      <c r="CA365" s="24" t="s">
        <v>841</v>
      </c>
      <c r="CB365" s="24" t="s">
        <v>1873</v>
      </c>
      <c r="CC365" s="20">
        <f>IF(BY365="-","-",_xlfn.XLOOKUP(BY365,ABNT5101!$B$4:$B$9,ABNT5101!$C$4:$C$9))</f>
        <v>5</v>
      </c>
      <c r="CD365" s="24">
        <f>IF(BY365="-","-",_xlfn.XLOOKUP(BY365,ABNT5101!$B$4:$B$9,ABNT5101!$D$4:$D$9))</f>
        <v>1</v>
      </c>
      <c r="CE365" s="20" t="str">
        <f t="shared" si="309"/>
        <v>ATENDE</v>
      </c>
      <c r="CF365" s="20" t="str">
        <f t="shared" si="310"/>
        <v>ATENDE</v>
      </c>
      <c r="CG365" s="20" t="str">
        <f t="shared" si="311"/>
        <v>ATENDE</v>
      </c>
      <c r="CH365" s="26" t="str">
        <f>_xlfn.XLOOKUP(CI365,'Banco de dados'!$B:$B,'Banco de dados'!$D:$D)</f>
        <v>LEDSTAR</v>
      </c>
      <c r="CI365" s="47" t="s">
        <v>493</v>
      </c>
      <c r="CJ365" s="26" t="str">
        <f>_xlfn.XLOOKUP(CI365,'Banco de dados'!$B:$B,'Banco de dados'!$E:$E)</f>
        <v>LUM LED SL VT 9.1 35W</v>
      </c>
      <c r="CK365" s="26"/>
      <c r="CL365" s="26" t="e">
        <f>IF(CK365="-","-",_xlfn.XLOOKUP(CK365,'Banco de dados'!$B:$B,'Banco de dados'!$E:$E))</f>
        <v>#N/A</v>
      </c>
      <c r="CM365" s="28">
        <f t="shared" si="312"/>
        <v>1</v>
      </c>
      <c r="CN365" s="26">
        <f>_xlfn.XLOOKUP(CI365,'Banco de dados'!$B:$B,'Banco de dados'!$H:$H)</f>
        <v>35</v>
      </c>
      <c r="CO365" s="26" t="e">
        <f t="array" aca="1" ref="CO365" ca="1">_xludf.XLOOKUP(CK365,'Banco de dados'!$B:$B,'Banco de dados'!$H:$H)</f>
        <v>#NAME?</v>
      </c>
      <c r="CP365" s="51" t="e">
        <f t="array" aca="1" ref="CP365" ca="1">_xludf.XLOOKUP(CI365,'Banco de dados'!$B:$B,'Banco de dados'!$F:$F)</f>
        <v>#NAME?</v>
      </c>
      <c r="CQ365" s="26" t="e">
        <f t="array" aca="1" ref="CQ365" ca="1">_xludf.XLOOKUP(CK365,'Banco de dados'!$B:$B,'Banco de dados'!$F:$F)</f>
        <v>#NAME?</v>
      </c>
      <c r="CR365" s="27">
        <v>0</v>
      </c>
      <c r="CS365" s="27"/>
      <c r="CT365" s="26" t="str">
        <f>IF(AG365=0.5,"Suporte",IF(AND(AG365&gt;='Braços de IP'!$B$9,AG365&lt;='Braços de IP'!$D$9),'Braços de IP'!$E$9,IF(AND(AG365&gt;='Braços de IP'!$B$10,AG365&lt;='Braços de IP'!$D$10),'Braços de IP'!$E$10,IF(AND(AG365&gt;='Braços de IP'!$B$11,AG365&lt;='Braços de IP'!$D$11),'Braços de IP'!$E$11,IF(AND(AG365&gt;='Braços de IP'!$B$12,AG365&lt;='Braços de IP'!$D$12),'Braços de IP'!$E$12,IF(AND(AG365&gt;='Braços de IP'!$B$13,AG365&lt;='Braços de IP'!$D$13),'Braços de IP'!$E$13,IF(AND(AG365&gt;='Braços de IP'!$B$14,AG365&lt;='Braços de IP'!$D$14),'Braços de IP'!$E$14,"ERRO")))))))</f>
        <v>Médio II</v>
      </c>
      <c r="CU365" s="27"/>
      <c r="CV365" s="26" t="str">
        <f>IF($CU365="","",VLOOKUP($CU365,'Braços de IP'!$E$9:$I$15,2,0))</f>
        <v/>
      </c>
      <c r="CW365" s="29" t="str">
        <f>IF($CU365="","",VLOOKUP($CU365,'Braços de IP'!$E$9:$I$15,5,0))</f>
        <v/>
      </c>
      <c r="CX365" s="26"/>
      <c r="CY365" s="26"/>
      <c r="CZ365" s="26"/>
      <c r="DA365" s="26"/>
      <c r="DB365" s="26"/>
      <c r="DC365" s="26"/>
      <c r="DD365" s="30">
        <f t="shared" si="313"/>
        <v>35</v>
      </c>
      <c r="DE365" s="31">
        <f t="shared" si="314"/>
        <v>115</v>
      </c>
      <c r="DF365" s="30">
        <f t="shared" si="315"/>
        <v>150</v>
      </c>
      <c r="DG365" s="32">
        <f t="shared" si="316"/>
        <v>0.69565217391304346</v>
      </c>
      <c r="DH365" s="33" t="s">
        <v>143</v>
      </c>
      <c r="DI365" s="34"/>
      <c r="DJ365" s="35"/>
      <c r="DK365" s="16" t="s">
        <v>144</v>
      </c>
      <c r="DL365" s="16"/>
      <c r="DN365" s="36" t="e">
        <f t="shared" si="357"/>
        <v>#VALUE!</v>
      </c>
      <c r="DP365" s="1" t="s">
        <v>3</v>
      </c>
      <c r="DQ365" s="1">
        <f t="shared" si="390"/>
        <v>0</v>
      </c>
      <c r="DR365" s="36" t="e">
        <f t="shared" si="391"/>
        <v>#DIV/0!</v>
      </c>
    </row>
    <row r="366" spans="1:122" ht="15.75" customHeight="1" x14ac:dyDescent="0.25">
      <c r="A366" s="38" t="s">
        <v>158</v>
      </c>
      <c r="B366" s="16">
        <v>25</v>
      </c>
      <c r="C366" s="16" t="s">
        <v>146</v>
      </c>
      <c r="D366" s="16" t="s">
        <v>509</v>
      </c>
      <c r="E366" s="16">
        <v>-8.0427420000000005</v>
      </c>
      <c r="F366" s="16">
        <v>-34.899127999999997</v>
      </c>
      <c r="G366" s="27" t="s">
        <v>160</v>
      </c>
      <c r="H366" s="17" t="s">
        <v>136</v>
      </c>
      <c r="I366" s="16" t="s">
        <v>149</v>
      </c>
      <c r="J366" s="17" t="s">
        <v>137</v>
      </c>
      <c r="K366" s="18">
        <v>115</v>
      </c>
      <c r="L366" s="17" t="s">
        <v>138</v>
      </c>
      <c r="M366" s="17">
        <v>0</v>
      </c>
      <c r="N366" s="16">
        <f t="shared" si="352"/>
        <v>230</v>
      </c>
      <c r="O366" s="17">
        <v>1</v>
      </c>
      <c r="P366" s="17">
        <v>2.5</v>
      </c>
      <c r="Q366" s="17"/>
      <c r="R366" s="16"/>
      <c r="S366" s="16"/>
      <c r="T366" s="16">
        <v>5</v>
      </c>
      <c r="U366" s="17">
        <v>1.6</v>
      </c>
      <c r="V366" s="17">
        <v>0</v>
      </c>
      <c r="W366" s="17">
        <v>0</v>
      </c>
      <c r="X366" s="17">
        <v>0</v>
      </c>
      <c r="Y366" s="17">
        <v>2.4</v>
      </c>
      <c r="Z366" s="17">
        <v>0</v>
      </c>
      <c r="AA366" s="17" t="s">
        <v>139</v>
      </c>
      <c r="AB366" s="17" t="s">
        <v>140</v>
      </c>
      <c r="AC366" s="17">
        <v>27</v>
      </c>
      <c r="AD366" s="17">
        <v>7</v>
      </c>
      <c r="AE366" s="17">
        <v>1</v>
      </c>
      <c r="AF366" s="17">
        <v>0.6</v>
      </c>
      <c r="AG366" s="17">
        <v>2.2999999999999998</v>
      </c>
      <c r="AH366" s="17">
        <f t="shared" si="353"/>
        <v>1.6999999999999997</v>
      </c>
      <c r="AI366" s="17" t="s">
        <v>136</v>
      </c>
      <c r="AJ366" s="17" t="s">
        <v>136</v>
      </c>
      <c r="AK366" s="17" t="s">
        <v>141</v>
      </c>
      <c r="AL366" s="17">
        <f t="shared" si="354"/>
        <v>2</v>
      </c>
      <c r="AM366" s="17">
        <v>0</v>
      </c>
      <c r="AN366" s="17"/>
      <c r="AO366" s="17">
        <v>0</v>
      </c>
      <c r="AP366" s="17">
        <v>0</v>
      </c>
      <c r="AQ366" s="17">
        <v>0</v>
      </c>
      <c r="AR366" s="17" t="s">
        <v>136</v>
      </c>
      <c r="AS366" s="19">
        <f t="shared" si="295"/>
        <v>0</v>
      </c>
      <c r="AT366" s="19"/>
      <c r="AU366" s="19">
        <f>VLOOKUP(G366,ABNT5101!$I$3:$J$9,2)</f>
        <v>10</v>
      </c>
      <c r="AV366" s="19">
        <f>VLOOKUP(G366,ABNT5101!$I$3:$M$9,5)</f>
        <v>0.18</v>
      </c>
      <c r="AW366" s="17" t="str">
        <f>_xlfn.XLOOKUP(G366,ABNT5101!I:I,ABNT5101!L:L)</f>
        <v>-</v>
      </c>
      <c r="AX366" s="17">
        <f>_xlfn.XLOOKUP(G366,ABNT5101!$I:$I,ABNT5101!M:M)</f>
        <v>0.18</v>
      </c>
      <c r="AY366" s="17" t="str">
        <f>_xlfn.XLOOKUP(G366,ABNT5101!$I:$I,ABNT5101!N:N)</f>
        <v>-</v>
      </c>
      <c r="AZ366" s="17">
        <f>_xlfn.XLOOKUP(G366,ABNT5101!$I:$I,ABNT5101!O:O)</f>
        <v>16</v>
      </c>
      <c r="BA366" s="20" t="str">
        <f t="shared" si="296"/>
        <v>ATENDE</v>
      </c>
      <c r="BB366" s="21" t="e">
        <f t="shared" ref="BB366:BC366" si="439">BE366/AU366-1</f>
        <v>#VALUE!</v>
      </c>
      <c r="BC366" s="21" t="e">
        <f t="shared" si="439"/>
        <v>#VALUE!</v>
      </c>
      <c r="BD366" s="21" t="str">
        <f t="shared" si="298"/>
        <v>-</v>
      </c>
      <c r="BE366" s="22" t="s">
        <v>1867</v>
      </c>
      <c r="BF366" s="22" t="s">
        <v>379</v>
      </c>
      <c r="BG366" s="22"/>
      <c r="BH366" s="22"/>
      <c r="BI366" s="23"/>
      <c r="BJ366" s="22"/>
      <c r="BK366" s="20" t="str">
        <f t="shared" si="299"/>
        <v>ATENDE</v>
      </c>
      <c r="BL366" s="20" t="str">
        <f t="shared" si="300"/>
        <v>ATENDE</v>
      </c>
      <c r="BM366" s="20" t="str">
        <f t="shared" si="301"/>
        <v>ATENDE</v>
      </c>
      <c r="BN366" s="20" t="str">
        <f t="shared" si="302"/>
        <v>ATENDE</v>
      </c>
      <c r="BO366" s="24" t="str">
        <f t="shared" si="303"/>
        <v>C4</v>
      </c>
      <c r="BP366" s="24" t="str">
        <f t="shared" si="379"/>
        <v>P5</v>
      </c>
      <c r="BQ366" s="25" t="e">
        <f t="shared" si="304"/>
        <v>#VALUE!</v>
      </c>
      <c r="BR366" s="22" t="s">
        <v>1872</v>
      </c>
      <c r="BS366" s="22" t="s">
        <v>1869</v>
      </c>
      <c r="BT366" s="24">
        <f>IF(BP366="-","-",_xlfn.XLOOKUP(BP366,ABNT5101!$B$4:$B$9,ABNT5101!$C$4:$C$9))</f>
        <v>5</v>
      </c>
      <c r="BU366" s="24">
        <f>IF(BP366="-","-",_xlfn.XLOOKUP(BP366,ABNT5101!$B$4:$B$9,ABNT5101!$D$4:$D$9))</f>
        <v>1</v>
      </c>
      <c r="BV366" s="20" t="str">
        <f t="shared" si="305"/>
        <v>ATENDE</v>
      </c>
      <c r="BW366" s="20" t="str">
        <f t="shared" si="306"/>
        <v>ATENDE</v>
      </c>
      <c r="BX366" s="20" t="str">
        <f t="shared" si="307"/>
        <v>ATENDE</v>
      </c>
      <c r="BY366" s="24" t="str">
        <f t="shared" si="423"/>
        <v>P5</v>
      </c>
      <c r="BZ366" s="25" t="e">
        <f t="shared" si="308"/>
        <v>#VALUE!</v>
      </c>
      <c r="CA366" s="24" t="s">
        <v>1098</v>
      </c>
      <c r="CB366" s="24" t="s">
        <v>1874</v>
      </c>
      <c r="CC366" s="20">
        <f>IF(BY366="-","-",_xlfn.XLOOKUP(BY366,ABNT5101!$B$4:$B$9,ABNT5101!$C$4:$C$9))</f>
        <v>5</v>
      </c>
      <c r="CD366" s="24">
        <f>IF(BY366="-","-",_xlfn.XLOOKUP(BY366,ABNT5101!$B$4:$B$9,ABNT5101!$D$4:$D$9))</f>
        <v>1</v>
      </c>
      <c r="CE366" s="20" t="str">
        <f t="shared" si="309"/>
        <v>ATENDE</v>
      </c>
      <c r="CF366" s="20" t="str">
        <f t="shared" si="310"/>
        <v>ATENDE</v>
      </c>
      <c r="CG366" s="20" t="str">
        <f t="shared" si="311"/>
        <v>ATENDE</v>
      </c>
      <c r="CH366" s="26" t="str">
        <f>_xlfn.XLOOKUP(CI366,'Banco de dados'!$B:$B,'Banco de dados'!$D:$D)</f>
        <v>SX LIGHTING</v>
      </c>
      <c r="CI366" s="27" t="s">
        <v>164</v>
      </c>
      <c r="CJ366" s="26" t="str">
        <f>_xlfn.XLOOKUP(CI366,'Banco de dados'!$B:$B,'Banco de dados'!$E:$E)</f>
        <v>SXINEVO040K50L12CZF7PHF</v>
      </c>
      <c r="CK366" s="26"/>
      <c r="CL366" s="26" t="e">
        <f>IF(CK366="-","-",_xlfn.XLOOKUP(CK366,'Banco de dados'!$B:$B,'Banco de dados'!$E:$E))</f>
        <v>#N/A</v>
      </c>
      <c r="CM366" s="28">
        <f t="shared" si="312"/>
        <v>1</v>
      </c>
      <c r="CN366" s="26">
        <f>_xlfn.XLOOKUP(CI366,'Banco de dados'!$B:$B,'Banco de dados'!$H:$H)</f>
        <v>39</v>
      </c>
      <c r="CO366" s="26" t="e">
        <f t="array" aca="1" ref="CO366" ca="1">_xludf.XLOOKUP(CK366,'Banco de dados'!$B:$B,'Banco de dados'!$H:$H)</f>
        <v>#NAME?</v>
      </c>
      <c r="CP366" s="51" t="e">
        <f t="array" aca="1" ref="CP366" ca="1">_xludf.XLOOKUP(CI366,'Banco de dados'!$B:$B,'Banco de dados'!$F:$F)</f>
        <v>#NAME?</v>
      </c>
      <c r="CQ366" s="26" t="e">
        <f t="array" aca="1" ref="CQ366" ca="1">_xludf.XLOOKUP(CK366,'Banco de dados'!$B:$B,'Banco de dados'!$F:$F)</f>
        <v>#NAME?</v>
      </c>
      <c r="CR366" s="27">
        <v>0</v>
      </c>
      <c r="CS366" s="27"/>
      <c r="CT366" s="26" t="str">
        <f>IF(AG366=0.5,"Suporte",IF(AND(AG366&gt;='Braços de IP'!$B$9,AG366&lt;='Braços de IP'!$D$9),'Braços de IP'!$E$9,IF(AND(AG366&gt;='Braços de IP'!$B$10,AG366&lt;='Braços de IP'!$D$10),'Braços de IP'!$E$10,IF(AND(AG366&gt;='Braços de IP'!$B$11,AG366&lt;='Braços de IP'!$D$11),'Braços de IP'!$E$11,IF(AND(AG366&gt;='Braços de IP'!$B$12,AG366&lt;='Braços de IP'!$D$12),'Braços de IP'!$E$12,IF(AND(AG366&gt;='Braços de IP'!$B$13,AG366&lt;='Braços de IP'!$D$13),'Braços de IP'!$E$13,IF(AND(AG366&gt;='Braços de IP'!$B$14,AG366&lt;='Braços de IP'!$D$14),'Braços de IP'!$E$14,"ERRO")))))))</f>
        <v>Médio II</v>
      </c>
      <c r="CU366" s="27"/>
      <c r="CV366" s="26" t="str">
        <f>IF($CU366="","",VLOOKUP($CU366,'Braços de IP'!$E$9:$I$15,2,0))</f>
        <v/>
      </c>
      <c r="CW366" s="29" t="str">
        <f>IF($CU366="","",VLOOKUP($CU366,'Braços de IP'!$E$9:$I$15,5,0))</f>
        <v/>
      </c>
      <c r="CX366" s="26"/>
      <c r="CY366" s="26"/>
      <c r="CZ366" s="26"/>
      <c r="DA366" s="26"/>
      <c r="DB366" s="26"/>
      <c r="DC366" s="26"/>
      <c r="DD366" s="30">
        <f t="shared" si="313"/>
        <v>39</v>
      </c>
      <c r="DE366" s="31">
        <f t="shared" si="314"/>
        <v>115</v>
      </c>
      <c r="DF366" s="30">
        <f t="shared" si="315"/>
        <v>154</v>
      </c>
      <c r="DG366" s="32">
        <f t="shared" si="316"/>
        <v>0.66086956521739126</v>
      </c>
      <c r="DH366" s="33" t="s">
        <v>143</v>
      </c>
      <c r="DI366" s="34"/>
      <c r="DJ366" s="35"/>
      <c r="DK366" s="16" t="s">
        <v>144</v>
      </c>
      <c r="DL366" s="16"/>
      <c r="DN366" s="36" t="e">
        <f t="shared" si="357"/>
        <v>#VALUE!</v>
      </c>
      <c r="DP366" s="1" t="s">
        <v>3</v>
      </c>
      <c r="DQ366" s="1">
        <f t="shared" si="390"/>
        <v>0</v>
      </c>
      <c r="DR366" s="36" t="e">
        <f t="shared" si="391"/>
        <v>#DIV/0!</v>
      </c>
    </row>
    <row r="367" spans="1:122" ht="15.75" customHeight="1" x14ac:dyDescent="0.25">
      <c r="A367" s="38" t="s">
        <v>158</v>
      </c>
      <c r="B367" s="16">
        <v>25</v>
      </c>
      <c r="C367" s="16" t="s">
        <v>146</v>
      </c>
      <c r="D367" s="16" t="s">
        <v>509</v>
      </c>
      <c r="E367" s="16">
        <v>-8.0427420000000005</v>
      </c>
      <c r="F367" s="16">
        <v>-34.899127999999997</v>
      </c>
      <c r="G367" s="27" t="s">
        <v>160</v>
      </c>
      <c r="H367" s="17" t="s">
        <v>136</v>
      </c>
      <c r="I367" s="16" t="s">
        <v>149</v>
      </c>
      <c r="J367" s="17" t="s">
        <v>137</v>
      </c>
      <c r="K367" s="18">
        <v>115</v>
      </c>
      <c r="L367" s="17" t="s">
        <v>138</v>
      </c>
      <c r="M367" s="17">
        <v>0</v>
      </c>
      <c r="N367" s="16">
        <f t="shared" si="352"/>
        <v>230</v>
      </c>
      <c r="O367" s="17">
        <v>1</v>
      </c>
      <c r="P367" s="17">
        <v>2.5</v>
      </c>
      <c r="Q367" s="17"/>
      <c r="R367" s="16"/>
      <c r="S367" s="16"/>
      <c r="T367" s="16">
        <v>5</v>
      </c>
      <c r="U367" s="17">
        <v>1.6</v>
      </c>
      <c r="V367" s="17">
        <v>0</v>
      </c>
      <c r="W367" s="17">
        <v>0</v>
      </c>
      <c r="X367" s="17">
        <v>0</v>
      </c>
      <c r="Y367" s="17">
        <v>2.4</v>
      </c>
      <c r="Z367" s="17">
        <v>0</v>
      </c>
      <c r="AA367" s="17" t="s">
        <v>139</v>
      </c>
      <c r="AB367" s="17" t="s">
        <v>140</v>
      </c>
      <c r="AC367" s="17">
        <v>27</v>
      </c>
      <c r="AD367" s="17">
        <v>7</v>
      </c>
      <c r="AE367" s="17">
        <v>1</v>
      </c>
      <c r="AF367" s="17">
        <v>0.6</v>
      </c>
      <c r="AG367" s="17">
        <v>2.2999999999999998</v>
      </c>
      <c r="AH367" s="17">
        <f t="shared" si="353"/>
        <v>1.6999999999999997</v>
      </c>
      <c r="AI367" s="17" t="s">
        <v>136</v>
      </c>
      <c r="AJ367" s="17" t="s">
        <v>136</v>
      </c>
      <c r="AK367" s="17" t="s">
        <v>141</v>
      </c>
      <c r="AL367" s="17">
        <f t="shared" si="354"/>
        <v>2</v>
      </c>
      <c r="AM367" s="17">
        <v>0</v>
      </c>
      <c r="AN367" s="17"/>
      <c r="AO367" s="17">
        <v>0</v>
      </c>
      <c r="AP367" s="17">
        <v>0</v>
      </c>
      <c r="AQ367" s="17">
        <v>0</v>
      </c>
      <c r="AR367" s="17" t="s">
        <v>136</v>
      </c>
      <c r="AS367" s="19">
        <f t="shared" si="295"/>
        <v>0</v>
      </c>
      <c r="AT367" s="19"/>
      <c r="AU367" s="19">
        <f>VLOOKUP(G367,ABNT5101!$I$3:$J$9,2)</f>
        <v>10</v>
      </c>
      <c r="AV367" s="19">
        <f>VLOOKUP(G367,ABNT5101!$I$3:$M$9,5)</f>
        <v>0.18</v>
      </c>
      <c r="AW367" s="17" t="str">
        <f>_xlfn.XLOOKUP(G367,ABNT5101!I:I,ABNT5101!L:L)</f>
        <v>-</v>
      </c>
      <c r="AX367" s="17">
        <f>_xlfn.XLOOKUP(G367,ABNT5101!$I:$I,ABNT5101!M:M)</f>
        <v>0.18</v>
      </c>
      <c r="AY367" s="17" t="str">
        <f>_xlfn.XLOOKUP(G367,ABNT5101!$I:$I,ABNT5101!N:N)</f>
        <v>-</v>
      </c>
      <c r="AZ367" s="17">
        <f>_xlfn.XLOOKUP(G367,ABNT5101!$I:$I,ABNT5101!O:O)</f>
        <v>16</v>
      </c>
      <c r="BA367" s="20" t="str">
        <f t="shared" si="296"/>
        <v>ATENDE</v>
      </c>
      <c r="BB367" s="21" t="e">
        <f t="shared" ref="BB367:BC367" si="440">BE367/AU367-1</f>
        <v>#VALUE!</v>
      </c>
      <c r="BC367" s="21" t="e">
        <f t="shared" si="440"/>
        <v>#VALUE!</v>
      </c>
      <c r="BD367" s="21" t="str">
        <f t="shared" si="298"/>
        <v>-</v>
      </c>
      <c r="BE367" s="22" t="s">
        <v>1866</v>
      </c>
      <c r="BF367" s="22" t="s">
        <v>277</v>
      </c>
      <c r="BG367" s="22"/>
      <c r="BH367" s="22"/>
      <c r="BI367" s="23"/>
      <c r="BJ367" s="22"/>
      <c r="BK367" s="20" t="str">
        <f t="shared" si="299"/>
        <v>ATENDE</v>
      </c>
      <c r="BL367" s="20" t="str">
        <f t="shared" si="300"/>
        <v>ATENDE</v>
      </c>
      <c r="BM367" s="20" t="str">
        <f t="shared" si="301"/>
        <v>ATENDE</v>
      </c>
      <c r="BN367" s="20" t="str">
        <f t="shared" si="302"/>
        <v>ATENDE</v>
      </c>
      <c r="BO367" s="24" t="str">
        <f t="shared" si="303"/>
        <v>C4</v>
      </c>
      <c r="BP367" s="24" t="str">
        <f t="shared" si="379"/>
        <v>P5</v>
      </c>
      <c r="BQ367" s="25" t="e">
        <f t="shared" si="304"/>
        <v>#VALUE!</v>
      </c>
      <c r="BR367" s="22" t="s">
        <v>1871</v>
      </c>
      <c r="BS367" s="22" t="s">
        <v>1870</v>
      </c>
      <c r="BT367" s="24">
        <f>IF(BP367="-","-",_xlfn.XLOOKUP(BP367,ABNT5101!$B$4:$B$9,ABNT5101!$C$4:$C$9))</f>
        <v>5</v>
      </c>
      <c r="BU367" s="24">
        <f>IF(BP367="-","-",_xlfn.XLOOKUP(BP367,ABNT5101!$B$4:$B$9,ABNT5101!$D$4:$D$9))</f>
        <v>1</v>
      </c>
      <c r="BV367" s="20" t="str">
        <f t="shared" si="305"/>
        <v>ATENDE</v>
      </c>
      <c r="BW367" s="20" t="str">
        <f t="shared" si="306"/>
        <v>ATENDE</v>
      </c>
      <c r="BX367" s="20" t="str">
        <f t="shared" si="307"/>
        <v>ATENDE</v>
      </c>
      <c r="BY367" s="24" t="str">
        <f t="shared" si="423"/>
        <v>P5</v>
      </c>
      <c r="BZ367" s="25" t="e">
        <f t="shared" si="308"/>
        <v>#VALUE!</v>
      </c>
      <c r="CA367" s="24" t="s">
        <v>980</v>
      </c>
      <c r="CB367" s="24" t="s">
        <v>1775</v>
      </c>
      <c r="CC367" s="20">
        <f>IF(BY367="-","-",_xlfn.XLOOKUP(BY367,ABNT5101!$B$4:$B$9,ABNT5101!$C$4:$C$9))</f>
        <v>5</v>
      </c>
      <c r="CD367" s="24">
        <f>IF(BY367="-","-",_xlfn.XLOOKUP(BY367,ABNT5101!$B$4:$B$9,ABNT5101!$D$4:$D$9))</f>
        <v>1</v>
      </c>
      <c r="CE367" s="20" t="str">
        <f t="shared" si="309"/>
        <v>ATENDE</v>
      </c>
      <c r="CF367" s="20" t="str">
        <f t="shared" si="310"/>
        <v>ATENDE</v>
      </c>
      <c r="CG367" s="20" t="str">
        <f t="shared" si="311"/>
        <v>ATENDE</v>
      </c>
      <c r="CH367" s="26" t="e">
        <f>_xlfn.XLOOKUP(CI367,'Banco de dados'!$B:$B,'Banco de dados'!$D:$D)</f>
        <v>#N/A</v>
      </c>
      <c r="CI367" s="27" t="s">
        <v>273</v>
      </c>
      <c r="CJ367" s="26" t="s">
        <v>273</v>
      </c>
      <c r="CK367" s="26"/>
      <c r="CL367" s="26" t="e">
        <f>IF(CK367="-","-",_xlfn.XLOOKUP(CK367,'Banco de dados'!$B:$B,'Banco de dados'!$E:$E))</f>
        <v>#N/A</v>
      </c>
      <c r="CM367" s="28">
        <f t="shared" si="312"/>
        <v>1</v>
      </c>
      <c r="CN367" s="26" t="e">
        <f>_xlfn.XLOOKUP(CI367,'Banco de dados'!$B:$B,'Banco de dados'!$H:$H)</f>
        <v>#N/A</v>
      </c>
      <c r="CO367" s="26" t="e">
        <f t="array" aca="1" ref="CO367" ca="1">_xludf.XLOOKUP(CK367,'Banco de dados'!$B:$B,'Banco de dados'!$H:$H)</f>
        <v>#NAME?</v>
      </c>
      <c r="CP367" s="51" t="e">
        <f t="array" aca="1" ref="CP367" ca="1">_xludf.XLOOKUP(CI367,'Banco de dados'!$B:$B,'Banco de dados'!$F:$F)</f>
        <v>#NAME?</v>
      </c>
      <c r="CQ367" s="26" t="e">
        <f t="array" aca="1" ref="CQ367" ca="1">_xludf.XLOOKUP(CK367,'Banco de dados'!$B:$B,'Banco de dados'!$F:$F)</f>
        <v>#NAME?</v>
      </c>
      <c r="CR367" s="27">
        <v>0</v>
      </c>
      <c r="CS367" s="27">
        <v>10</v>
      </c>
      <c r="CT367" s="26" t="str">
        <f>IF(AG367=0.5,"Suporte",IF(AND(AG367&gt;='Braços de IP'!$B$9,AG367&lt;='Braços de IP'!$D$9),'Braços de IP'!$E$9,IF(AND(AG367&gt;='Braços de IP'!$B$10,AG367&lt;='Braços de IP'!$D$10),'Braços de IP'!$E$10,IF(AND(AG367&gt;='Braços de IP'!$B$11,AG367&lt;='Braços de IP'!$D$11),'Braços de IP'!$E$11,IF(AND(AG367&gt;='Braços de IP'!$B$12,AG367&lt;='Braços de IP'!$D$12),'Braços de IP'!$E$12,IF(AND(AG367&gt;='Braços de IP'!$B$13,AG367&lt;='Braços de IP'!$D$13),'Braços de IP'!$E$13,IF(AND(AG367&gt;='Braços de IP'!$B$14,AG367&lt;='Braços de IP'!$D$14),'Braços de IP'!$E$14,"ERRO")))))))</f>
        <v>Médio II</v>
      </c>
      <c r="CU367" s="27"/>
      <c r="CV367" s="26" t="str">
        <f>IF($CU367="","",VLOOKUP($CU367,'Braços de IP'!$E$9:$I$15,2,0))</f>
        <v/>
      </c>
      <c r="CW367" s="29" t="str">
        <f>IF($CU367="","",VLOOKUP($CU367,'Braços de IP'!$E$9:$I$15,5,0))</f>
        <v/>
      </c>
      <c r="CX367" s="26"/>
      <c r="CY367" s="26"/>
      <c r="CZ367" s="26"/>
      <c r="DA367" s="26"/>
      <c r="DB367" s="26"/>
      <c r="DC367" s="26"/>
      <c r="DD367" s="30" t="e">
        <f t="shared" si="313"/>
        <v>#N/A</v>
      </c>
      <c r="DE367" s="31">
        <f t="shared" si="314"/>
        <v>115</v>
      </c>
      <c r="DF367" s="30" t="e">
        <f t="shared" si="315"/>
        <v>#N/A</v>
      </c>
      <c r="DG367" s="32" t="e">
        <f t="shared" si="316"/>
        <v>#N/A</v>
      </c>
      <c r="DH367" s="33" t="s">
        <v>143</v>
      </c>
      <c r="DI367" s="34"/>
      <c r="DJ367" s="35"/>
      <c r="DK367" s="16" t="s">
        <v>144</v>
      </c>
      <c r="DL367" s="16"/>
      <c r="DN367" s="36" t="e">
        <f t="shared" si="357"/>
        <v>#VALUE!</v>
      </c>
      <c r="DP367" s="1" t="s">
        <v>3</v>
      </c>
      <c r="DQ367" s="1">
        <f t="shared" si="390"/>
        <v>0</v>
      </c>
      <c r="DR367" s="36" t="e">
        <f t="shared" si="391"/>
        <v>#DIV/0!</v>
      </c>
    </row>
    <row r="368" spans="1:122" ht="15.75" customHeight="1" x14ac:dyDescent="0.25">
      <c r="B368" s="16">
        <v>26</v>
      </c>
      <c r="C368" s="16" t="s">
        <v>146</v>
      </c>
      <c r="D368" s="16" t="s">
        <v>510</v>
      </c>
      <c r="E368" s="16">
        <v>-8.0469019999999993</v>
      </c>
      <c r="F368" s="16">
        <v>-34.901460999999998</v>
      </c>
      <c r="G368" s="16" t="s">
        <v>153</v>
      </c>
      <c r="H368" s="17" t="s">
        <v>136</v>
      </c>
      <c r="I368" s="16" t="s">
        <v>135</v>
      </c>
      <c r="J368" s="17" t="s">
        <v>137</v>
      </c>
      <c r="K368" s="18">
        <v>70</v>
      </c>
      <c r="L368" s="17" t="s">
        <v>138</v>
      </c>
      <c r="M368" s="17">
        <v>0</v>
      </c>
      <c r="N368" s="16">
        <f t="shared" si="352"/>
        <v>140</v>
      </c>
      <c r="O368" s="17">
        <v>1</v>
      </c>
      <c r="P368" s="17">
        <v>1.55</v>
      </c>
      <c r="Q368" s="17">
        <v>5</v>
      </c>
      <c r="R368" s="16"/>
      <c r="S368" s="16"/>
      <c r="T368" s="16">
        <v>0</v>
      </c>
      <c r="U368" s="17">
        <v>1.58</v>
      </c>
      <c r="V368" s="17">
        <v>0</v>
      </c>
      <c r="W368" s="17"/>
      <c r="X368" s="17"/>
      <c r="Y368" s="17">
        <v>2.2000000000000002</v>
      </c>
      <c r="Z368" s="17">
        <v>0</v>
      </c>
      <c r="AA368" s="17" t="s">
        <v>139</v>
      </c>
      <c r="AB368" s="17" t="s">
        <v>140</v>
      </c>
      <c r="AC368" s="17">
        <v>30.5</v>
      </c>
      <c r="AD368" s="17">
        <v>5</v>
      </c>
      <c r="AE368" s="17">
        <v>1</v>
      </c>
      <c r="AF368" s="17">
        <v>0.6</v>
      </c>
      <c r="AG368" s="17">
        <v>2.2000000000000002</v>
      </c>
      <c r="AH368" s="17">
        <f t="shared" si="353"/>
        <v>1.6</v>
      </c>
      <c r="AI368" s="17" t="s">
        <v>136</v>
      </c>
      <c r="AJ368" s="17" t="s">
        <v>136</v>
      </c>
      <c r="AK368" s="17" t="s">
        <v>141</v>
      </c>
      <c r="AL368" s="17">
        <f t="shared" si="354"/>
        <v>2</v>
      </c>
      <c r="AM368" s="17">
        <v>0</v>
      </c>
      <c r="AN368" s="17"/>
      <c r="AO368" s="17">
        <v>0</v>
      </c>
      <c r="AP368" s="17">
        <v>0</v>
      </c>
      <c r="AQ368" s="17">
        <v>0</v>
      </c>
      <c r="AR368" s="17" t="s">
        <v>136</v>
      </c>
      <c r="AS368" s="19">
        <f t="shared" si="295"/>
        <v>0</v>
      </c>
      <c r="AT368" s="19"/>
      <c r="AU368" s="19">
        <f>VLOOKUP(G368,ABNT5101!$I$3:$J$9,2)</f>
        <v>15</v>
      </c>
      <c r="AV368" s="19">
        <f>VLOOKUP(G368,ABNT5101!$I$3:$M$9,5)</f>
        <v>0.18</v>
      </c>
      <c r="AW368" s="17" t="str">
        <f>_xlfn.XLOOKUP(G368,ABNT5101!I:I,ABNT5101!L:L)</f>
        <v>-</v>
      </c>
      <c r="AX368" s="17">
        <f>_xlfn.XLOOKUP(G368,ABNT5101!$I:$I,ABNT5101!M:M)</f>
        <v>0.18</v>
      </c>
      <c r="AY368" s="17" t="str">
        <f>_xlfn.XLOOKUP(G368,ABNT5101!$I:$I,ABNT5101!N:N)</f>
        <v>-</v>
      </c>
      <c r="AZ368" s="17">
        <f>_xlfn.XLOOKUP(G368,ABNT5101!$I:$I,ABNT5101!O:O)</f>
        <v>15</v>
      </c>
      <c r="BA368" s="20" t="str">
        <f t="shared" si="296"/>
        <v>NÃO ATENDE</v>
      </c>
      <c r="BB368" s="21">
        <f t="shared" ref="BB368:BC368" si="441">BE368/AU368-1</f>
        <v>-1</v>
      </c>
      <c r="BC368" s="21">
        <f t="shared" si="441"/>
        <v>-1</v>
      </c>
      <c r="BD368" s="21" t="str">
        <f t="shared" si="298"/>
        <v>-</v>
      </c>
      <c r="BE368" s="22"/>
      <c r="BF368" s="22"/>
      <c r="BG368" s="22"/>
      <c r="BH368" s="22"/>
      <c r="BI368" s="23"/>
      <c r="BJ368" s="22"/>
      <c r="BK368" s="20" t="str">
        <f t="shared" si="299"/>
        <v>NÃO ATENDE</v>
      </c>
      <c r="BL368" s="20" t="str">
        <f t="shared" si="300"/>
        <v>NÃO ATENDE</v>
      </c>
      <c r="BM368" s="20" t="str">
        <f t="shared" si="301"/>
        <v>NÃO ATENDE</v>
      </c>
      <c r="BN368" s="20" t="str">
        <f t="shared" si="302"/>
        <v>ATENDE</v>
      </c>
      <c r="BO368" s="24" t="str">
        <f t="shared" si="303"/>
        <v>C3</v>
      </c>
      <c r="BP368" s="24" t="str">
        <f t="shared" si="379"/>
        <v>P6</v>
      </c>
      <c r="BQ368" s="25">
        <f t="shared" si="304"/>
        <v>-1</v>
      </c>
      <c r="BR368" s="22"/>
      <c r="BS368" s="22"/>
      <c r="BT368" s="24">
        <f>IF(BP368="-","-",_xlfn.XLOOKUP(BP368,ABNT5101!$B$4:$B$9,ABNT5101!$C$4:$C$9))</f>
        <v>3</v>
      </c>
      <c r="BU368" s="24">
        <f>IF(BP368="-","-",_xlfn.XLOOKUP(BP368,ABNT5101!$B$4:$B$9,ABNT5101!$D$4:$D$9))</f>
        <v>0.6</v>
      </c>
      <c r="BV368" s="20" t="str">
        <f t="shared" si="305"/>
        <v>NÃO ATENDE</v>
      </c>
      <c r="BW368" s="20" t="str">
        <f t="shared" si="306"/>
        <v>NÃO ATENDE</v>
      </c>
      <c r="BX368" s="20" t="str">
        <f t="shared" si="307"/>
        <v>NÃO ATENDE</v>
      </c>
      <c r="BY368" s="24" t="str">
        <f t="shared" si="423"/>
        <v>P6</v>
      </c>
      <c r="BZ368" s="25">
        <f t="shared" si="308"/>
        <v>-1</v>
      </c>
      <c r="CA368" s="24"/>
      <c r="CB368" s="24"/>
      <c r="CC368" s="20">
        <f>IF(BY368="-","-",_xlfn.XLOOKUP(BY368,ABNT5101!$B$4:$B$9,ABNT5101!$C$4:$C$9))</f>
        <v>3</v>
      </c>
      <c r="CD368" s="24">
        <f>IF(BY368="-","-",_xlfn.XLOOKUP(BY368,ABNT5101!$B$4:$B$9,ABNT5101!$D$4:$D$9))</f>
        <v>0.6</v>
      </c>
      <c r="CE368" s="20" t="str">
        <f t="shared" si="309"/>
        <v>NÃO ATENDE</v>
      </c>
      <c r="CF368" s="20" t="str">
        <f t="shared" si="310"/>
        <v>NÃO ATENDE</v>
      </c>
      <c r="CG368" s="20" t="str">
        <f t="shared" si="311"/>
        <v>NÃO ATENDE</v>
      </c>
      <c r="CH368" s="26" t="e">
        <f>_xlfn.XLOOKUP(CI368,'Banco de dados'!$B:$B,'Banco de dados'!$D:$D)</f>
        <v>#N/A</v>
      </c>
      <c r="CI368" s="27"/>
      <c r="CJ368" s="26" t="s">
        <v>1759</v>
      </c>
      <c r="CK368" s="26"/>
      <c r="CL368" s="26" t="e">
        <f>IF(CK368="-","-",_xlfn.XLOOKUP(CK368,'Banco de dados'!$B:$B,'Banco de dados'!$E:$E))</f>
        <v>#N/A</v>
      </c>
      <c r="CM368" s="28">
        <f t="shared" si="312"/>
        <v>1</v>
      </c>
      <c r="CN368" s="26" t="e">
        <f>_xlfn.XLOOKUP(CI368,'Banco de dados'!$B:$B,'Banco de dados'!$H:$H)</f>
        <v>#N/A</v>
      </c>
      <c r="CO368" s="26" t="e">
        <f t="array" aca="1" ref="CO368" ca="1">_xludf.XLOOKUP(CK368,'Banco de dados'!$B:$B,'Banco de dados'!$H:$H)</f>
        <v>#NAME?</v>
      </c>
      <c r="CP368" s="26" t="e">
        <f t="array" aca="1" ref="CP368" ca="1">_xludf.XLOOKUP(CI368,'Banco de dados'!$B:$B,'Banco de dados'!$F:$F)</f>
        <v>#NAME?</v>
      </c>
      <c r="CQ368" s="26" t="e">
        <f t="array" aca="1" ref="CQ368" ca="1">_xludf.XLOOKUP(CK368,'Banco de dados'!$B:$B,'Banco de dados'!$F:$F)</f>
        <v>#NAME?</v>
      </c>
      <c r="CR368" s="27">
        <v>0</v>
      </c>
      <c r="CS368" s="27"/>
      <c r="CT368" s="26" t="str">
        <f>IF(AG368=0.5,"Suporte",IF(AND(AG368&gt;='Braços de IP'!$B$9,AG368&lt;='Braços de IP'!$D$9),'Braços de IP'!$E$9,IF(AND(AG368&gt;='Braços de IP'!$B$10,AG368&lt;='Braços de IP'!$D$10),'Braços de IP'!$E$10,IF(AND(AG368&gt;='Braços de IP'!$B$11,AG368&lt;='Braços de IP'!$D$11),'Braços de IP'!$E$11,IF(AND(AG368&gt;='Braços de IP'!$B$12,AG368&lt;='Braços de IP'!$D$12),'Braços de IP'!$E$12,IF(AND(AG368&gt;='Braços de IP'!$B$13,AG368&lt;='Braços de IP'!$D$13),'Braços de IP'!$E$13,IF(AND(AG368&gt;='Braços de IP'!$B$14,AG368&lt;='Braços de IP'!$D$14),'Braços de IP'!$E$14,"ERRO")))))))</f>
        <v>Médio I</v>
      </c>
      <c r="CU368" s="27"/>
      <c r="CV368" s="26" t="str">
        <f>IF($CU368="","",VLOOKUP($CU368,'Braços de IP'!$E$9:$I$15,2,0))</f>
        <v/>
      </c>
      <c r="CW368" s="29" t="str">
        <f>IF($CU368="","",VLOOKUP($CU368,'Braços de IP'!$E$9:$I$15,5,0))</f>
        <v/>
      </c>
      <c r="CX368" s="26"/>
      <c r="CY368" s="26"/>
      <c r="CZ368" s="26"/>
      <c r="DA368" s="26"/>
      <c r="DB368" s="26"/>
      <c r="DC368" s="26"/>
      <c r="DD368" s="30" t="e">
        <f t="shared" si="313"/>
        <v>#N/A</v>
      </c>
      <c r="DE368" s="31">
        <f t="shared" si="314"/>
        <v>70</v>
      </c>
      <c r="DF368" s="30" t="e">
        <f t="shared" si="315"/>
        <v>#N/A</v>
      </c>
      <c r="DG368" s="32" t="e">
        <f t="shared" si="316"/>
        <v>#N/A</v>
      </c>
      <c r="DH368" s="33" t="s">
        <v>143</v>
      </c>
      <c r="DI368" s="34"/>
      <c r="DJ368" s="35"/>
      <c r="DK368" s="16" t="s">
        <v>144</v>
      </c>
      <c r="DL368" s="16"/>
      <c r="DN368" s="36" t="e">
        <f t="shared" si="357"/>
        <v>#VALUE!</v>
      </c>
      <c r="DP368" s="1" t="s">
        <v>3</v>
      </c>
      <c r="DQ368" s="1">
        <f t="shared" si="390"/>
        <v>0</v>
      </c>
      <c r="DR368" s="36" t="e">
        <f t="shared" si="391"/>
        <v>#DIV/0!</v>
      </c>
    </row>
    <row r="369" spans="2:123" ht="15.75" customHeight="1" x14ac:dyDescent="0.25">
      <c r="B369" s="16">
        <v>26</v>
      </c>
      <c r="C369" s="16" t="s">
        <v>146</v>
      </c>
      <c r="D369" s="16" t="s">
        <v>510</v>
      </c>
      <c r="E369" s="16">
        <v>-8.0469019999999993</v>
      </c>
      <c r="F369" s="16">
        <v>-34.901460999999998</v>
      </c>
      <c r="G369" s="16" t="s">
        <v>153</v>
      </c>
      <c r="H369" s="17" t="s">
        <v>136</v>
      </c>
      <c r="I369" s="16" t="s">
        <v>135</v>
      </c>
      <c r="J369" s="17" t="s">
        <v>137</v>
      </c>
      <c r="K369" s="18">
        <v>70</v>
      </c>
      <c r="L369" s="17" t="s">
        <v>138</v>
      </c>
      <c r="M369" s="17">
        <v>0</v>
      </c>
      <c r="N369" s="16">
        <f t="shared" si="352"/>
        <v>140</v>
      </c>
      <c r="O369" s="17">
        <v>1</v>
      </c>
      <c r="P369" s="17">
        <v>1.55</v>
      </c>
      <c r="Q369" s="17">
        <v>5</v>
      </c>
      <c r="R369" s="16"/>
      <c r="S369" s="16"/>
      <c r="T369" s="16">
        <v>0</v>
      </c>
      <c r="U369" s="17">
        <v>1.58</v>
      </c>
      <c r="V369" s="17">
        <v>0</v>
      </c>
      <c r="W369" s="17"/>
      <c r="X369" s="17"/>
      <c r="Y369" s="17">
        <v>2.2000000000000002</v>
      </c>
      <c r="Z369" s="17">
        <v>0</v>
      </c>
      <c r="AA369" s="17" t="s">
        <v>139</v>
      </c>
      <c r="AB369" s="17" t="s">
        <v>140</v>
      </c>
      <c r="AC369" s="17">
        <v>30.5</v>
      </c>
      <c r="AD369" s="17">
        <v>5</v>
      </c>
      <c r="AE369" s="17">
        <v>1</v>
      </c>
      <c r="AF369" s="17">
        <v>0.6</v>
      </c>
      <c r="AG369" s="17">
        <v>2.2000000000000002</v>
      </c>
      <c r="AH369" s="17">
        <f t="shared" si="353"/>
        <v>1.6</v>
      </c>
      <c r="AI369" s="17" t="s">
        <v>136</v>
      </c>
      <c r="AJ369" s="17" t="s">
        <v>136</v>
      </c>
      <c r="AK369" s="17" t="s">
        <v>141</v>
      </c>
      <c r="AL369" s="17">
        <f t="shared" si="354"/>
        <v>2</v>
      </c>
      <c r="AM369" s="17">
        <v>0</v>
      </c>
      <c r="AN369" s="17"/>
      <c r="AO369" s="17">
        <v>0</v>
      </c>
      <c r="AP369" s="17">
        <v>0</v>
      </c>
      <c r="AQ369" s="17">
        <v>0</v>
      </c>
      <c r="AR369" s="17" t="s">
        <v>136</v>
      </c>
      <c r="AS369" s="19">
        <f t="shared" si="295"/>
        <v>0</v>
      </c>
      <c r="AT369" s="19"/>
      <c r="AU369" s="19">
        <f>VLOOKUP(G369,ABNT5101!$I$3:$J$9,2)</f>
        <v>15</v>
      </c>
      <c r="AV369" s="19">
        <f>VLOOKUP(G369,ABNT5101!$I$3:$M$9,5)</f>
        <v>0.18</v>
      </c>
      <c r="AW369" s="17" t="str">
        <f>_xlfn.XLOOKUP(G369,ABNT5101!I:I,ABNT5101!L:L)</f>
        <v>-</v>
      </c>
      <c r="AX369" s="17">
        <f>_xlfn.XLOOKUP(G369,ABNT5101!$I:$I,ABNT5101!M:M)</f>
        <v>0.18</v>
      </c>
      <c r="AY369" s="17" t="str">
        <f>_xlfn.XLOOKUP(G369,ABNT5101!$I:$I,ABNT5101!N:N)</f>
        <v>-</v>
      </c>
      <c r="AZ369" s="17">
        <f>_xlfn.XLOOKUP(G369,ABNT5101!$I:$I,ABNT5101!O:O)</f>
        <v>15</v>
      </c>
      <c r="BA369" s="20" t="str">
        <f t="shared" si="296"/>
        <v>NÃO ATENDE</v>
      </c>
      <c r="BB369" s="21">
        <f t="shared" ref="BB369:BC369" si="442">BE369/AU369-1</f>
        <v>-1</v>
      </c>
      <c r="BC369" s="21">
        <f t="shared" si="442"/>
        <v>-1</v>
      </c>
      <c r="BD369" s="21" t="str">
        <f t="shared" si="298"/>
        <v>-</v>
      </c>
      <c r="BE369" s="22"/>
      <c r="BF369" s="22"/>
      <c r="BG369" s="22"/>
      <c r="BH369" s="22"/>
      <c r="BI369" s="23"/>
      <c r="BJ369" s="22"/>
      <c r="BK369" s="20" t="str">
        <f t="shared" si="299"/>
        <v>NÃO ATENDE</v>
      </c>
      <c r="BL369" s="20" t="str">
        <f t="shared" si="300"/>
        <v>NÃO ATENDE</v>
      </c>
      <c r="BM369" s="20" t="str">
        <f t="shared" si="301"/>
        <v>NÃO ATENDE</v>
      </c>
      <c r="BN369" s="20" t="str">
        <f t="shared" si="302"/>
        <v>ATENDE</v>
      </c>
      <c r="BO369" s="24" t="str">
        <f t="shared" si="303"/>
        <v>C3</v>
      </c>
      <c r="BP369" s="24" t="str">
        <f t="shared" si="379"/>
        <v>P6</v>
      </c>
      <c r="BQ369" s="25">
        <f t="shared" si="304"/>
        <v>-1</v>
      </c>
      <c r="BR369" s="22"/>
      <c r="BS369" s="22"/>
      <c r="BT369" s="24">
        <f>IF(BP369="-","-",_xlfn.XLOOKUP(BP369,ABNT5101!$B$4:$B$9,ABNT5101!$C$4:$C$9))</f>
        <v>3</v>
      </c>
      <c r="BU369" s="24">
        <f>IF(BP369="-","-",_xlfn.XLOOKUP(BP369,ABNT5101!$B$4:$B$9,ABNT5101!$D$4:$D$9))</f>
        <v>0.6</v>
      </c>
      <c r="BV369" s="20" t="str">
        <f t="shared" si="305"/>
        <v>NÃO ATENDE</v>
      </c>
      <c r="BW369" s="20" t="str">
        <f t="shared" si="306"/>
        <v>NÃO ATENDE</v>
      </c>
      <c r="BX369" s="20" t="str">
        <f t="shared" si="307"/>
        <v>NÃO ATENDE</v>
      </c>
      <c r="BY369" s="24" t="str">
        <f t="shared" si="423"/>
        <v>P6</v>
      </c>
      <c r="BZ369" s="25">
        <f t="shared" si="308"/>
        <v>-1</v>
      </c>
      <c r="CA369" s="24"/>
      <c r="CB369" s="24"/>
      <c r="CC369" s="20">
        <f>IF(BY369="-","-",_xlfn.XLOOKUP(BY369,ABNT5101!$B$4:$B$9,ABNT5101!$C$4:$C$9))</f>
        <v>3</v>
      </c>
      <c r="CD369" s="24">
        <f>IF(BY369="-","-",_xlfn.XLOOKUP(BY369,ABNT5101!$B$4:$B$9,ABNT5101!$D$4:$D$9))</f>
        <v>0.6</v>
      </c>
      <c r="CE369" s="20" t="str">
        <f t="shared" si="309"/>
        <v>NÃO ATENDE</v>
      </c>
      <c r="CF369" s="20" t="str">
        <f t="shared" si="310"/>
        <v>NÃO ATENDE</v>
      </c>
      <c r="CG369" s="20" t="str">
        <f t="shared" si="311"/>
        <v>NÃO ATENDE</v>
      </c>
      <c r="CH369" s="26" t="e">
        <f>_xlfn.XLOOKUP(CI369,'Banco de dados'!$B:$B,'Banco de dados'!$D:$D)</f>
        <v>#N/A</v>
      </c>
      <c r="CI369" s="27"/>
      <c r="CJ369" s="26" t="e">
        <f>_xlfn.XLOOKUP(CI369,'Banco de dados'!$B:$B,'Banco de dados'!$E:$E)</f>
        <v>#N/A</v>
      </c>
      <c r="CK369" s="26"/>
      <c r="CL369" s="26" t="e">
        <f>IF(CK369="-","-",_xlfn.XLOOKUP(CK369,'Banco de dados'!$B:$B,'Banco de dados'!$E:$E))</f>
        <v>#N/A</v>
      </c>
      <c r="CM369" s="28">
        <f t="shared" si="312"/>
        <v>1</v>
      </c>
      <c r="CN369" s="26" t="e">
        <f>_xlfn.XLOOKUP(CI369,'Banco de dados'!$B:$B,'Banco de dados'!$H:$H)</f>
        <v>#N/A</v>
      </c>
      <c r="CO369" s="26" t="e">
        <f t="array" aca="1" ref="CO369" ca="1">_xludf.XLOOKUP(CK369,'Banco de dados'!$B:$B,'Banco de dados'!$H:$H)</f>
        <v>#NAME?</v>
      </c>
      <c r="CP369" s="26" t="e">
        <f t="array" aca="1" ref="CP369" ca="1">_xludf.XLOOKUP(CI369,'Banco de dados'!$B:$B,'Banco de dados'!$F:$F)</f>
        <v>#NAME?</v>
      </c>
      <c r="CQ369" s="26" t="e">
        <f t="array" aca="1" ref="CQ369" ca="1">_xludf.XLOOKUP(CK369,'Banco de dados'!$B:$B,'Banco de dados'!$F:$F)</f>
        <v>#NAME?</v>
      </c>
      <c r="CR369" s="27">
        <v>0</v>
      </c>
      <c r="CS369" s="27"/>
      <c r="CT369" s="26" t="str">
        <f>IF(AG369=0.5,"Suporte",IF(AND(AG369&gt;='Braços de IP'!$B$9,AG369&lt;='Braços de IP'!$D$9),'Braços de IP'!$E$9,IF(AND(AG369&gt;='Braços de IP'!$B$10,AG369&lt;='Braços de IP'!$D$10),'Braços de IP'!$E$10,IF(AND(AG369&gt;='Braços de IP'!$B$11,AG369&lt;='Braços de IP'!$D$11),'Braços de IP'!$E$11,IF(AND(AG369&gt;='Braços de IP'!$B$12,AG369&lt;='Braços de IP'!$D$12),'Braços de IP'!$E$12,IF(AND(AG369&gt;='Braços de IP'!$B$13,AG369&lt;='Braços de IP'!$D$13),'Braços de IP'!$E$13,IF(AND(AG369&gt;='Braços de IP'!$B$14,AG369&lt;='Braços de IP'!$D$14),'Braços de IP'!$E$14,"ERRO")))))))</f>
        <v>Médio I</v>
      </c>
      <c r="CU369" s="27"/>
      <c r="CV369" s="26" t="str">
        <f>IF($CU369="","",VLOOKUP($CU369,'Braços de IP'!$E$9:$I$15,2,0))</f>
        <v/>
      </c>
      <c r="CW369" s="29" t="str">
        <f>IF($CU369="","",VLOOKUP($CU369,'Braços de IP'!$E$9:$I$15,5,0))</f>
        <v/>
      </c>
      <c r="CX369" s="26"/>
      <c r="CY369" s="26"/>
      <c r="CZ369" s="26"/>
      <c r="DA369" s="26"/>
      <c r="DB369" s="26"/>
      <c r="DC369" s="26"/>
      <c r="DD369" s="30" t="e">
        <f t="shared" si="313"/>
        <v>#N/A</v>
      </c>
      <c r="DE369" s="31">
        <f t="shared" si="314"/>
        <v>70</v>
      </c>
      <c r="DF369" s="30" t="e">
        <f t="shared" si="315"/>
        <v>#N/A</v>
      </c>
      <c r="DG369" s="32" t="e">
        <f t="shared" si="316"/>
        <v>#N/A</v>
      </c>
      <c r="DH369" s="33" t="s">
        <v>143</v>
      </c>
      <c r="DI369" s="34"/>
      <c r="DJ369" s="35"/>
      <c r="DK369" s="16" t="s">
        <v>144</v>
      </c>
      <c r="DL369" s="16"/>
      <c r="DN369" s="36" t="e">
        <f t="shared" si="357"/>
        <v>#VALUE!</v>
      </c>
      <c r="DP369" s="1" t="s">
        <v>3</v>
      </c>
      <c r="DQ369" s="1">
        <f t="shared" si="390"/>
        <v>0</v>
      </c>
      <c r="DR369" s="36" t="e">
        <f t="shared" si="391"/>
        <v>#DIV/0!</v>
      </c>
    </row>
    <row r="370" spans="2:123" ht="15.75" customHeight="1" x14ac:dyDescent="0.25">
      <c r="B370" s="16">
        <v>26</v>
      </c>
      <c r="C370" s="16" t="s">
        <v>146</v>
      </c>
      <c r="D370" s="16" t="s">
        <v>510</v>
      </c>
      <c r="E370" s="16">
        <v>-8.0469019999999993</v>
      </c>
      <c r="F370" s="16">
        <v>-34.901460999999998</v>
      </c>
      <c r="G370" s="16" t="s">
        <v>153</v>
      </c>
      <c r="H370" s="17" t="s">
        <v>136</v>
      </c>
      <c r="I370" s="16" t="s">
        <v>135</v>
      </c>
      <c r="J370" s="17" t="s">
        <v>137</v>
      </c>
      <c r="K370" s="18">
        <v>70</v>
      </c>
      <c r="L370" s="17" t="s">
        <v>138</v>
      </c>
      <c r="M370" s="17">
        <v>0</v>
      </c>
      <c r="N370" s="16">
        <f t="shared" si="352"/>
        <v>140</v>
      </c>
      <c r="O370" s="17">
        <v>1</v>
      </c>
      <c r="P370" s="17">
        <v>1.55</v>
      </c>
      <c r="Q370" s="17">
        <v>5</v>
      </c>
      <c r="R370" s="16"/>
      <c r="S370" s="16"/>
      <c r="T370" s="16">
        <v>0</v>
      </c>
      <c r="U370" s="17">
        <v>1.58</v>
      </c>
      <c r="V370" s="17">
        <v>0</v>
      </c>
      <c r="W370" s="17"/>
      <c r="X370" s="17"/>
      <c r="Y370" s="17">
        <v>2.2000000000000002</v>
      </c>
      <c r="Z370" s="17">
        <v>0</v>
      </c>
      <c r="AA370" s="17" t="s">
        <v>139</v>
      </c>
      <c r="AB370" s="17" t="s">
        <v>140</v>
      </c>
      <c r="AC370" s="17">
        <v>30.5</v>
      </c>
      <c r="AD370" s="17">
        <v>5</v>
      </c>
      <c r="AE370" s="17">
        <v>1</v>
      </c>
      <c r="AF370" s="17">
        <v>0.6</v>
      </c>
      <c r="AG370" s="17">
        <v>2.2000000000000002</v>
      </c>
      <c r="AH370" s="17">
        <f t="shared" si="353"/>
        <v>1.6</v>
      </c>
      <c r="AI370" s="17" t="s">
        <v>136</v>
      </c>
      <c r="AJ370" s="17" t="s">
        <v>136</v>
      </c>
      <c r="AK370" s="17" t="s">
        <v>141</v>
      </c>
      <c r="AL370" s="17">
        <f t="shared" si="354"/>
        <v>2</v>
      </c>
      <c r="AM370" s="17">
        <v>0</v>
      </c>
      <c r="AN370" s="17"/>
      <c r="AO370" s="17">
        <v>0</v>
      </c>
      <c r="AP370" s="17">
        <v>0</v>
      </c>
      <c r="AQ370" s="17">
        <v>0</v>
      </c>
      <c r="AR370" s="17" t="s">
        <v>136</v>
      </c>
      <c r="AS370" s="19">
        <f t="shared" si="295"/>
        <v>0</v>
      </c>
      <c r="AT370" s="19"/>
      <c r="AU370" s="19">
        <f>VLOOKUP(G370,ABNT5101!$I$3:$J$9,2)</f>
        <v>15</v>
      </c>
      <c r="AV370" s="19">
        <f>VLOOKUP(G370,ABNT5101!$I$3:$M$9,5)</f>
        <v>0.18</v>
      </c>
      <c r="AW370" s="17" t="str">
        <f>_xlfn.XLOOKUP(G370,ABNT5101!I:I,ABNT5101!L:L)</f>
        <v>-</v>
      </c>
      <c r="AX370" s="17">
        <f>_xlfn.XLOOKUP(G370,ABNT5101!$I:$I,ABNT5101!M:M)</f>
        <v>0.18</v>
      </c>
      <c r="AY370" s="17" t="str">
        <f>_xlfn.XLOOKUP(G370,ABNT5101!$I:$I,ABNT5101!N:N)</f>
        <v>-</v>
      </c>
      <c r="AZ370" s="17">
        <f>_xlfn.XLOOKUP(G370,ABNT5101!$I:$I,ABNT5101!O:O)</f>
        <v>15</v>
      </c>
      <c r="BA370" s="20" t="str">
        <f t="shared" si="296"/>
        <v>NÃO ATENDE</v>
      </c>
      <c r="BB370" s="21">
        <f t="shared" ref="BB370:BC370" si="443">BE370/AU370-1</f>
        <v>-1</v>
      </c>
      <c r="BC370" s="21">
        <f t="shared" si="443"/>
        <v>-1</v>
      </c>
      <c r="BD370" s="21" t="str">
        <f t="shared" si="298"/>
        <v>-</v>
      </c>
      <c r="BE370" s="22"/>
      <c r="BF370" s="22"/>
      <c r="BG370" s="22"/>
      <c r="BH370" s="22"/>
      <c r="BI370" s="23"/>
      <c r="BJ370" s="22"/>
      <c r="BK370" s="20" t="str">
        <f t="shared" si="299"/>
        <v>NÃO ATENDE</v>
      </c>
      <c r="BL370" s="20" t="str">
        <f t="shared" si="300"/>
        <v>NÃO ATENDE</v>
      </c>
      <c r="BM370" s="20" t="str">
        <f t="shared" si="301"/>
        <v>NÃO ATENDE</v>
      </c>
      <c r="BN370" s="20" t="str">
        <f t="shared" si="302"/>
        <v>ATENDE</v>
      </c>
      <c r="BO370" s="24" t="str">
        <f t="shared" si="303"/>
        <v>C3</v>
      </c>
      <c r="BP370" s="24" t="str">
        <f t="shared" si="379"/>
        <v>P6</v>
      </c>
      <c r="BQ370" s="25">
        <f t="shared" si="304"/>
        <v>-1</v>
      </c>
      <c r="BR370" s="22"/>
      <c r="BS370" s="22"/>
      <c r="BT370" s="24">
        <f>IF(BP370="-","-",_xlfn.XLOOKUP(BP370,ABNT5101!$B$4:$B$9,ABNT5101!$C$4:$C$9))</f>
        <v>3</v>
      </c>
      <c r="BU370" s="24">
        <f>IF(BP370="-","-",_xlfn.XLOOKUP(BP370,ABNT5101!$B$4:$B$9,ABNT5101!$D$4:$D$9))</f>
        <v>0.6</v>
      </c>
      <c r="BV370" s="20" t="str">
        <f t="shared" si="305"/>
        <v>NÃO ATENDE</v>
      </c>
      <c r="BW370" s="20" t="str">
        <f t="shared" si="306"/>
        <v>NÃO ATENDE</v>
      </c>
      <c r="BX370" s="20" t="str">
        <f t="shared" si="307"/>
        <v>NÃO ATENDE</v>
      </c>
      <c r="BY370" s="24" t="str">
        <f t="shared" si="423"/>
        <v>P6</v>
      </c>
      <c r="BZ370" s="25">
        <f t="shared" si="308"/>
        <v>-1</v>
      </c>
      <c r="CA370" s="24"/>
      <c r="CB370" s="24"/>
      <c r="CC370" s="20">
        <f>IF(BY370="-","-",_xlfn.XLOOKUP(BY370,ABNT5101!$B$4:$B$9,ABNT5101!$C$4:$C$9))</f>
        <v>3</v>
      </c>
      <c r="CD370" s="24">
        <f>IF(BY370="-","-",_xlfn.XLOOKUP(BY370,ABNT5101!$B$4:$B$9,ABNT5101!$D$4:$D$9))</f>
        <v>0.6</v>
      </c>
      <c r="CE370" s="20" t="str">
        <f t="shared" si="309"/>
        <v>NÃO ATENDE</v>
      </c>
      <c r="CF370" s="20" t="str">
        <f t="shared" si="310"/>
        <v>NÃO ATENDE</v>
      </c>
      <c r="CG370" s="20" t="str">
        <f t="shared" si="311"/>
        <v>NÃO ATENDE</v>
      </c>
      <c r="CH370" s="26" t="e">
        <f>_xlfn.XLOOKUP(CI370,'Banco de dados'!$B:$B,'Banco de dados'!$D:$D)</f>
        <v>#N/A</v>
      </c>
      <c r="CI370" s="27"/>
      <c r="CJ370" s="26" t="e">
        <f>_xlfn.XLOOKUP(CI370,'Banco de dados'!$B:$B,'Banco de dados'!$E:$E)</f>
        <v>#N/A</v>
      </c>
      <c r="CK370" s="26"/>
      <c r="CL370" s="26" t="e">
        <f>IF(CK370="-","-",_xlfn.XLOOKUP(CK370,'Banco de dados'!$B:$B,'Banco de dados'!$E:$E))</f>
        <v>#N/A</v>
      </c>
      <c r="CM370" s="28">
        <f t="shared" si="312"/>
        <v>1</v>
      </c>
      <c r="CN370" s="26" t="e">
        <f>_xlfn.XLOOKUP(CI370,'Banco de dados'!$B:$B,'Banco de dados'!$H:$H)</f>
        <v>#N/A</v>
      </c>
      <c r="CO370" s="26" t="e">
        <f t="array" aca="1" ref="CO370" ca="1">_xludf.XLOOKUP(CK370,'Banco de dados'!$B:$B,'Banco de dados'!$H:$H)</f>
        <v>#NAME?</v>
      </c>
      <c r="CP370" s="26" t="e">
        <f t="array" aca="1" ref="CP370" ca="1">_xludf.XLOOKUP(CI370,'Banco de dados'!$B:$B,'Banco de dados'!$F:$F)</f>
        <v>#NAME?</v>
      </c>
      <c r="CQ370" s="26" t="e">
        <f t="array" aca="1" ref="CQ370" ca="1">_xludf.XLOOKUP(CK370,'Banco de dados'!$B:$B,'Banco de dados'!$F:$F)</f>
        <v>#NAME?</v>
      </c>
      <c r="CR370" s="27">
        <v>0</v>
      </c>
      <c r="CS370" s="27"/>
      <c r="CT370" s="26" t="str">
        <f>IF(AG370=0.5,"Suporte",IF(AND(AG370&gt;='Braços de IP'!$B$9,AG370&lt;='Braços de IP'!$D$9),'Braços de IP'!$E$9,IF(AND(AG370&gt;='Braços de IP'!$B$10,AG370&lt;='Braços de IP'!$D$10),'Braços de IP'!$E$10,IF(AND(AG370&gt;='Braços de IP'!$B$11,AG370&lt;='Braços de IP'!$D$11),'Braços de IP'!$E$11,IF(AND(AG370&gt;='Braços de IP'!$B$12,AG370&lt;='Braços de IP'!$D$12),'Braços de IP'!$E$12,IF(AND(AG370&gt;='Braços de IP'!$B$13,AG370&lt;='Braços de IP'!$D$13),'Braços de IP'!$E$13,IF(AND(AG370&gt;='Braços de IP'!$B$14,AG370&lt;='Braços de IP'!$D$14),'Braços de IP'!$E$14,"ERRO")))))))</f>
        <v>Médio I</v>
      </c>
      <c r="CU370" s="27"/>
      <c r="CV370" s="26" t="str">
        <f>IF($CU370="","",VLOOKUP($CU370,'Braços de IP'!$E$9:$I$15,2,0))</f>
        <v/>
      </c>
      <c r="CW370" s="29" t="str">
        <f>IF($CU370="","",VLOOKUP($CU370,'Braços de IP'!$E$9:$I$15,5,0))</f>
        <v/>
      </c>
      <c r="CX370" s="26"/>
      <c r="CY370" s="26"/>
      <c r="CZ370" s="26"/>
      <c r="DA370" s="26"/>
      <c r="DB370" s="26"/>
      <c r="DC370" s="26"/>
      <c r="DD370" s="30" t="e">
        <f t="shared" si="313"/>
        <v>#N/A</v>
      </c>
      <c r="DE370" s="31">
        <f t="shared" si="314"/>
        <v>70</v>
      </c>
      <c r="DF370" s="30" t="e">
        <f t="shared" si="315"/>
        <v>#N/A</v>
      </c>
      <c r="DG370" s="32" t="e">
        <f t="shared" si="316"/>
        <v>#N/A</v>
      </c>
      <c r="DH370" s="33" t="s">
        <v>143</v>
      </c>
      <c r="DI370" s="34"/>
      <c r="DJ370" s="35"/>
      <c r="DK370" s="16" t="s">
        <v>144</v>
      </c>
      <c r="DL370" s="16"/>
      <c r="DN370" s="36" t="e">
        <f t="shared" si="357"/>
        <v>#VALUE!</v>
      </c>
      <c r="DP370" s="1" t="s">
        <v>3</v>
      </c>
      <c r="DQ370" s="1">
        <f t="shared" si="390"/>
        <v>0</v>
      </c>
      <c r="DR370" s="36" t="e">
        <f t="shared" si="391"/>
        <v>#DIV/0!</v>
      </c>
    </row>
    <row r="371" spans="2:123" ht="15.75" customHeight="1" x14ac:dyDescent="0.25">
      <c r="B371" s="16">
        <v>27</v>
      </c>
      <c r="C371" s="16" t="s">
        <v>146</v>
      </c>
      <c r="D371" s="16" t="s">
        <v>511</v>
      </c>
      <c r="E371" s="16">
        <v>-8.0537650000000003</v>
      </c>
      <c r="F371" s="16">
        <v>-34.900927000000003</v>
      </c>
      <c r="G371" s="16" t="s">
        <v>160</v>
      </c>
      <c r="H371" s="17" t="s">
        <v>136</v>
      </c>
      <c r="I371" s="16" t="s">
        <v>135</v>
      </c>
      <c r="J371" s="17" t="s">
        <v>137</v>
      </c>
      <c r="K371" s="18">
        <v>96</v>
      </c>
      <c r="L371" s="17" t="s">
        <v>138</v>
      </c>
      <c r="M371" s="17">
        <v>0</v>
      </c>
      <c r="N371" s="16">
        <f t="shared" si="352"/>
        <v>192</v>
      </c>
      <c r="O371" s="17">
        <v>2</v>
      </c>
      <c r="P371" s="17">
        <v>1.6</v>
      </c>
      <c r="Q371" s="17">
        <v>6</v>
      </c>
      <c r="R371" s="16"/>
      <c r="S371" s="16"/>
      <c r="T371" s="16">
        <v>0</v>
      </c>
      <c r="U371" s="17">
        <v>1.6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 t="s">
        <v>139</v>
      </c>
      <c r="AB371" s="17" t="s">
        <v>140</v>
      </c>
      <c r="AC371" s="17">
        <v>19</v>
      </c>
      <c r="AD371" s="17">
        <v>7.2</v>
      </c>
      <c r="AE371" s="17">
        <v>1</v>
      </c>
      <c r="AF371" s="17">
        <v>0.5</v>
      </c>
      <c r="AG371" s="17">
        <v>1.84</v>
      </c>
      <c r="AH371" s="17">
        <f t="shared" si="353"/>
        <v>1.34</v>
      </c>
      <c r="AI371" s="17" t="s">
        <v>136</v>
      </c>
      <c r="AJ371" s="17" t="s">
        <v>136</v>
      </c>
      <c r="AK371" s="17" t="s">
        <v>141</v>
      </c>
      <c r="AL371" s="17">
        <f t="shared" si="354"/>
        <v>2</v>
      </c>
      <c r="AM371" s="17">
        <v>0</v>
      </c>
      <c r="AN371" s="17"/>
      <c r="AO371" s="17">
        <v>0</v>
      </c>
      <c r="AP371" s="17">
        <v>0</v>
      </c>
      <c r="AQ371" s="17">
        <v>0</v>
      </c>
      <c r="AR371" s="17" t="s">
        <v>136</v>
      </c>
      <c r="AS371" s="19">
        <f t="shared" si="295"/>
        <v>0</v>
      </c>
      <c r="AT371" s="19"/>
      <c r="AU371" s="19">
        <f>VLOOKUP(G371,ABNT5101!$I$3:$J$9,2)</f>
        <v>10</v>
      </c>
      <c r="AV371" s="19">
        <f>VLOOKUP(G371,ABNT5101!$I$3:$M$9,5)</f>
        <v>0.18</v>
      </c>
      <c r="AW371" s="17" t="str">
        <f>_xlfn.XLOOKUP(G371,ABNT5101!I:I,ABNT5101!L:L)</f>
        <v>-</v>
      </c>
      <c r="AX371" s="17">
        <f>_xlfn.XLOOKUP(G371,ABNT5101!$I:$I,ABNT5101!M:M)</f>
        <v>0.18</v>
      </c>
      <c r="AY371" s="17" t="str">
        <f>_xlfn.XLOOKUP(G371,ABNT5101!$I:$I,ABNT5101!N:N)</f>
        <v>-</v>
      </c>
      <c r="AZ371" s="17">
        <f>_xlfn.XLOOKUP(G371,ABNT5101!$I:$I,ABNT5101!O:O)</f>
        <v>16</v>
      </c>
      <c r="BA371" s="20" t="str">
        <f t="shared" si="296"/>
        <v>NÃO ATENDE</v>
      </c>
      <c r="BB371" s="21">
        <f t="shared" ref="BB371:BC371" si="444">BE371/AU371-1</f>
        <v>-1</v>
      </c>
      <c r="BC371" s="21">
        <f t="shared" si="444"/>
        <v>-1</v>
      </c>
      <c r="BD371" s="21" t="str">
        <f t="shared" si="298"/>
        <v>-</v>
      </c>
      <c r="BE371" s="22"/>
      <c r="BF371" s="22"/>
      <c r="BG371" s="22"/>
      <c r="BH371" s="22"/>
      <c r="BI371" s="23"/>
      <c r="BJ371" s="22"/>
      <c r="BK371" s="20" t="str">
        <f t="shared" si="299"/>
        <v>NÃO ATENDE</v>
      </c>
      <c r="BL371" s="20" t="str">
        <f t="shared" si="300"/>
        <v>NÃO ATENDE</v>
      </c>
      <c r="BM371" s="20" t="str">
        <f t="shared" si="301"/>
        <v>NÃO ATENDE</v>
      </c>
      <c r="BN371" s="20" t="str">
        <f t="shared" si="302"/>
        <v>ATENDE</v>
      </c>
      <c r="BO371" s="24" t="str">
        <f t="shared" si="303"/>
        <v>C4</v>
      </c>
      <c r="BP371" s="24" t="str">
        <f t="shared" si="379"/>
        <v>P6</v>
      </c>
      <c r="BQ371" s="25">
        <f t="shared" si="304"/>
        <v>-1</v>
      </c>
      <c r="BR371" s="22"/>
      <c r="BS371" s="22"/>
      <c r="BT371" s="24">
        <f>IF(BP371="-","-",_xlfn.XLOOKUP(BP371,ABNT5101!$B$4:$B$9,ABNT5101!$C$4:$C$9))</f>
        <v>3</v>
      </c>
      <c r="BU371" s="24">
        <f>IF(BP371="-","-",_xlfn.XLOOKUP(BP371,ABNT5101!$B$4:$B$9,ABNT5101!$D$4:$D$9))</f>
        <v>0.6</v>
      </c>
      <c r="BV371" s="20" t="str">
        <f t="shared" si="305"/>
        <v>NÃO ATENDE</v>
      </c>
      <c r="BW371" s="20" t="str">
        <f t="shared" si="306"/>
        <v>NÃO ATENDE</v>
      </c>
      <c r="BX371" s="20" t="str">
        <f t="shared" si="307"/>
        <v>NÃO ATENDE</v>
      </c>
      <c r="BY371" s="24" t="str">
        <f t="shared" si="423"/>
        <v>P6</v>
      </c>
      <c r="BZ371" s="25">
        <f t="shared" si="308"/>
        <v>-1</v>
      </c>
      <c r="CA371" s="24"/>
      <c r="CB371" s="24"/>
      <c r="CC371" s="20">
        <f>IF(BY371="-","-",_xlfn.XLOOKUP(BY371,ABNT5101!$B$4:$B$9,ABNT5101!$C$4:$C$9))</f>
        <v>3</v>
      </c>
      <c r="CD371" s="24">
        <f>IF(BY371="-","-",_xlfn.XLOOKUP(BY371,ABNT5101!$B$4:$B$9,ABNT5101!$D$4:$D$9))</f>
        <v>0.6</v>
      </c>
      <c r="CE371" s="20" t="str">
        <f t="shared" si="309"/>
        <v>NÃO ATENDE</v>
      </c>
      <c r="CF371" s="20" t="str">
        <f t="shared" si="310"/>
        <v>NÃO ATENDE</v>
      </c>
      <c r="CG371" s="20" t="str">
        <f t="shared" si="311"/>
        <v>NÃO ATENDE</v>
      </c>
      <c r="CH371" s="26" t="e">
        <f>_xlfn.XLOOKUP(CI371,'Banco de dados'!$B:$B,'Banco de dados'!$D:$D)</f>
        <v>#N/A</v>
      </c>
      <c r="CI371" s="27"/>
      <c r="CJ371" s="26" t="e">
        <f>_xlfn.XLOOKUP(CI371,'Banco de dados'!$B:$B,'Banco de dados'!$E:$E)</f>
        <v>#N/A</v>
      </c>
      <c r="CK371" s="26"/>
      <c r="CL371" s="26" t="e">
        <f>IF(CK371="-","-",_xlfn.XLOOKUP(CK371,'Banco de dados'!$B:$B,'Banco de dados'!$E:$E))</f>
        <v>#N/A</v>
      </c>
      <c r="CM371" s="28">
        <f t="shared" si="312"/>
        <v>1</v>
      </c>
      <c r="CN371" s="26" t="e">
        <f>_xlfn.XLOOKUP(CI371,'Banco de dados'!$B:$B,'Banco de dados'!$H:$H)</f>
        <v>#N/A</v>
      </c>
      <c r="CO371" s="26" t="e">
        <f t="array" aca="1" ref="CO371" ca="1">_xludf.XLOOKUP(CK371,'Banco de dados'!$B:$B,'Banco de dados'!$H:$H)</f>
        <v>#NAME?</v>
      </c>
      <c r="CP371" s="26" t="e">
        <f t="array" aca="1" ref="CP371" ca="1">_xludf.XLOOKUP(CI371,'Banco de dados'!$B:$B,'Banco de dados'!$F:$F)</f>
        <v>#NAME?</v>
      </c>
      <c r="CQ371" s="26" t="e">
        <f t="array" aca="1" ref="CQ371" ca="1">_xludf.XLOOKUP(CK371,'Banco de dados'!$B:$B,'Banco de dados'!$F:$F)</f>
        <v>#NAME?</v>
      </c>
      <c r="CR371" s="27">
        <v>0</v>
      </c>
      <c r="CS371" s="27"/>
      <c r="CT371" s="26" t="str">
        <f>IF(AG371=0.5,"Suporte",IF(AND(AG371&gt;='Braços de IP'!$B$9,AG371&lt;='Braços de IP'!$D$9),'Braços de IP'!$E$9,IF(AND(AG371&gt;='Braços de IP'!$B$10,AG371&lt;='Braços de IP'!$D$10),'Braços de IP'!$E$10,IF(AND(AG371&gt;='Braços de IP'!$B$11,AG371&lt;='Braços de IP'!$D$11),'Braços de IP'!$E$11,IF(AND(AG371&gt;='Braços de IP'!$B$12,AG371&lt;='Braços de IP'!$D$12),'Braços de IP'!$E$12,IF(AND(AG371&gt;='Braços de IP'!$B$13,AG371&lt;='Braços de IP'!$D$13),'Braços de IP'!$E$13,IF(AND(AG371&gt;='Braços de IP'!$B$14,AG371&lt;='Braços de IP'!$D$14),'Braços de IP'!$E$14,"ERRO")))))))</f>
        <v>Médio I</v>
      </c>
      <c r="CU371" s="27"/>
      <c r="CV371" s="26" t="str">
        <f>IF($CU371="","",VLOOKUP($CU371,'Braços de IP'!$E$9:$I$15,2,0))</f>
        <v/>
      </c>
      <c r="CW371" s="29" t="str">
        <f>IF($CU371="","",VLOOKUP($CU371,'Braços de IP'!$E$9:$I$15,5,0))</f>
        <v/>
      </c>
      <c r="CX371" s="26"/>
      <c r="CY371" s="26"/>
      <c r="CZ371" s="26"/>
      <c r="DA371" s="26"/>
      <c r="DB371" s="26"/>
      <c r="DC371" s="26"/>
      <c r="DD371" s="30" t="e">
        <f t="shared" si="313"/>
        <v>#N/A</v>
      </c>
      <c r="DE371" s="31">
        <f t="shared" si="314"/>
        <v>96</v>
      </c>
      <c r="DF371" s="30" t="e">
        <f t="shared" si="315"/>
        <v>#N/A</v>
      </c>
      <c r="DG371" s="32" t="e">
        <f t="shared" si="316"/>
        <v>#N/A</v>
      </c>
      <c r="DH371" s="33" t="s">
        <v>143</v>
      </c>
      <c r="DI371" s="34"/>
      <c r="DJ371" s="35"/>
      <c r="DK371" s="16" t="s">
        <v>144</v>
      </c>
      <c r="DL371" s="16"/>
      <c r="DN371" s="36" t="e">
        <f t="shared" si="357"/>
        <v>#VALUE!</v>
      </c>
      <c r="DP371" s="1" t="s">
        <v>3</v>
      </c>
      <c r="DQ371" s="1">
        <f t="shared" si="390"/>
        <v>0</v>
      </c>
      <c r="DR371" s="36" t="e">
        <f t="shared" si="391"/>
        <v>#DIV/0!</v>
      </c>
    </row>
    <row r="372" spans="2:123" ht="15.75" customHeight="1" x14ac:dyDescent="0.25">
      <c r="B372" s="16">
        <v>27</v>
      </c>
      <c r="C372" s="16" t="s">
        <v>146</v>
      </c>
      <c r="D372" s="16" t="s">
        <v>511</v>
      </c>
      <c r="E372" s="16">
        <v>-8.0537650000000003</v>
      </c>
      <c r="F372" s="16">
        <v>-34.900927000000003</v>
      </c>
      <c r="G372" s="16" t="s">
        <v>160</v>
      </c>
      <c r="H372" s="17" t="s">
        <v>136</v>
      </c>
      <c r="I372" s="16" t="s">
        <v>135</v>
      </c>
      <c r="J372" s="17" t="s">
        <v>137</v>
      </c>
      <c r="K372" s="18">
        <v>96</v>
      </c>
      <c r="L372" s="17" t="s">
        <v>138</v>
      </c>
      <c r="M372" s="17">
        <v>0</v>
      </c>
      <c r="N372" s="16">
        <f t="shared" si="352"/>
        <v>192</v>
      </c>
      <c r="O372" s="17">
        <v>2</v>
      </c>
      <c r="P372" s="17">
        <v>1.6</v>
      </c>
      <c r="Q372" s="17">
        <v>6</v>
      </c>
      <c r="R372" s="16"/>
      <c r="S372" s="16"/>
      <c r="T372" s="16">
        <v>0</v>
      </c>
      <c r="U372" s="17">
        <v>1.6</v>
      </c>
      <c r="V372" s="17">
        <v>0</v>
      </c>
      <c r="W372" s="17">
        <v>0</v>
      </c>
      <c r="X372" s="17">
        <v>0</v>
      </c>
      <c r="Y372" s="17">
        <v>0</v>
      </c>
      <c r="Z372" s="17">
        <v>0</v>
      </c>
      <c r="AA372" s="17" t="s">
        <v>139</v>
      </c>
      <c r="AB372" s="17" t="s">
        <v>140</v>
      </c>
      <c r="AC372" s="17">
        <v>19</v>
      </c>
      <c r="AD372" s="17">
        <v>7.2</v>
      </c>
      <c r="AE372" s="17">
        <v>1</v>
      </c>
      <c r="AF372" s="17">
        <v>0.5</v>
      </c>
      <c r="AG372" s="17">
        <v>1.84</v>
      </c>
      <c r="AH372" s="17">
        <f t="shared" si="353"/>
        <v>1.34</v>
      </c>
      <c r="AI372" s="17" t="s">
        <v>136</v>
      </c>
      <c r="AJ372" s="17" t="s">
        <v>136</v>
      </c>
      <c r="AK372" s="17" t="s">
        <v>141</v>
      </c>
      <c r="AL372" s="17">
        <f t="shared" si="354"/>
        <v>2</v>
      </c>
      <c r="AM372" s="17">
        <v>0</v>
      </c>
      <c r="AN372" s="17"/>
      <c r="AO372" s="17">
        <v>0</v>
      </c>
      <c r="AP372" s="17">
        <v>0</v>
      </c>
      <c r="AQ372" s="17">
        <v>0</v>
      </c>
      <c r="AR372" s="17" t="s">
        <v>136</v>
      </c>
      <c r="AS372" s="19">
        <f t="shared" si="295"/>
        <v>0</v>
      </c>
      <c r="AT372" s="19"/>
      <c r="AU372" s="19">
        <f>VLOOKUP(G372,ABNT5101!$I$3:$J$9,2)</f>
        <v>10</v>
      </c>
      <c r="AV372" s="19">
        <f>VLOOKUP(G372,ABNT5101!$I$3:$M$9,5)</f>
        <v>0.18</v>
      </c>
      <c r="AW372" s="17" t="str">
        <f>_xlfn.XLOOKUP(G372,ABNT5101!I:I,ABNT5101!L:L)</f>
        <v>-</v>
      </c>
      <c r="AX372" s="17">
        <f>_xlfn.XLOOKUP(G372,ABNT5101!$I:$I,ABNT5101!M:M)</f>
        <v>0.18</v>
      </c>
      <c r="AY372" s="17" t="str">
        <f>_xlfn.XLOOKUP(G372,ABNT5101!$I:$I,ABNT5101!N:N)</f>
        <v>-</v>
      </c>
      <c r="AZ372" s="17">
        <f>_xlfn.XLOOKUP(G372,ABNT5101!$I:$I,ABNT5101!O:O)</f>
        <v>16</v>
      </c>
      <c r="BA372" s="20" t="str">
        <f t="shared" si="296"/>
        <v>NÃO ATENDE</v>
      </c>
      <c r="BB372" s="21">
        <f t="shared" ref="BB372:BC372" si="445">BE372/AU372-1</f>
        <v>-1</v>
      </c>
      <c r="BC372" s="21">
        <f t="shared" si="445"/>
        <v>-1</v>
      </c>
      <c r="BD372" s="21" t="str">
        <f t="shared" si="298"/>
        <v>-</v>
      </c>
      <c r="BE372" s="22"/>
      <c r="BF372" s="22"/>
      <c r="BG372" s="22"/>
      <c r="BH372" s="22"/>
      <c r="BI372" s="23"/>
      <c r="BJ372" s="22"/>
      <c r="BK372" s="20" t="str">
        <f t="shared" si="299"/>
        <v>NÃO ATENDE</v>
      </c>
      <c r="BL372" s="20" t="str">
        <f t="shared" si="300"/>
        <v>NÃO ATENDE</v>
      </c>
      <c r="BM372" s="20" t="str">
        <f t="shared" si="301"/>
        <v>NÃO ATENDE</v>
      </c>
      <c r="BN372" s="20" t="str">
        <f t="shared" si="302"/>
        <v>ATENDE</v>
      </c>
      <c r="BO372" s="24" t="str">
        <f t="shared" si="303"/>
        <v>C4</v>
      </c>
      <c r="BP372" s="24" t="str">
        <f t="shared" si="379"/>
        <v>P6</v>
      </c>
      <c r="BQ372" s="25">
        <f t="shared" si="304"/>
        <v>-1</v>
      </c>
      <c r="BR372" s="22"/>
      <c r="BS372" s="22"/>
      <c r="BT372" s="24">
        <f>IF(BP372="-","-",_xlfn.XLOOKUP(BP372,ABNT5101!$B$4:$B$9,ABNT5101!$C$4:$C$9))</f>
        <v>3</v>
      </c>
      <c r="BU372" s="24">
        <f>IF(BP372="-","-",_xlfn.XLOOKUP(BP372,ABNT5101!$B$4:$B$9,ABNT5101!$D$4:$D$9))</f>
        <v>0.6</v>
      </c>
      <c r="BV372" s="20" t="str">
        <f t="shared" si="305"/>
        <v>NÃO ATENDE</v>
      </c>
      <c r="BW372" s="20" t="str">
        <f t="shared" si="306"/>
        <v>NÃO ATENDE</v>
      </c>
      <c r="BX372" s="20" t="str">
        <f t="shared" si="307"/>
        <v>NÃO ATENDE</v>
      </c>
      <c r="BY372" s="24" t="str">
        <f t="shared" si="423"/>
        <v>P6</v>
      </c>
      <c r="BZ372" s="25">
        <f t="shared" si="308"/>
        <v>-1</v>
      </c>
      <c r="CA372" s="24"/>
      <c r="CB372" s="24"/>
      <c r="CC372" s="20">
        <f>IF(BY372="-","-",_xlfn.XLOOKUP(BY372,ABNT5101!$B$4:$B$9,ABNT5101!$C$4:$C$9))</f>
        <v>3</v>
      </c>
      <c r="CD372" s="24">
        <f>IF(BY372="-","-",_xlfn.XLOOKUP(BY372,ABNT5101!$B$4:$B$9,ABNT5101!$D$4:$D$9))</f>
        <v>0.6</v>
      </c>
      <c r="CE372" s="20" t="str">
        <f t="shared" si="309"/>
        <v>NÃO ATENDE</v>
      </c>
      <c r="CF372" s="20" t="str">
        <f t="shared" si="310"/>
        <v>NÃO ATENDE</v>
      </c>
      <c r="CG372" s="20" t="str">
        <f t="shared" si="311"/>
        <v>NÃO ATENDE</v>
      </c>
      <c r="CH372" s="26" t="e">
        <f>_xlfn.XLOOKUP(CI372,'Banco de dados'!$B:$B,'Banco de dados'!$D:$D)</f>
        <v>#N/A</v>
      </c>
      <c r="CI372" s="27"/>
      <c r="CJ372" s="26" t="e">
        <f>_xlfn.XLOOKUP(CI372,'Banco de dados'!$B:$B,'Banco de dados'!$E:$E)</f>
        <v>#N/A</v>
      </c>
      <c r="CK372" s="26"/>
      <c r="CL372" s="26" t="e">
        <f>IF(CK372="-","-",_xlfn.XLOOKUP(CK372,'Banco de dados'!$B:$B,'Banco de dados'!$E:$E))</f>
        <v>#N/A</v>
      </c>
      <c r="CM372" s="28">
        <f t="shared" si="312"/>
        <v>1</v>
      </c>
      <c r="CN372" s="26" t="e">
        <f>_xlfn.XLOOKUP(CI372,'Banco de dados'!$B:$B,'Banco de dados'!$H:$H)</f>
        <v>#N/A</v>
      </c>
      <c r="CO372" s="26" t="e">
        <f t="array" aca="1" ref="CO372" ca="1">_xludf.XLOOKUP(CK372,'Banco de dados'!$B:$B,'Banco de dados'!$H:$H)</f>
        <v>#NAME?</v>
      </c>
      <c r="CP372" s="26" t="e">
        <f t="array" aca="1" ref="CP372" ca="1">_xludf.XLOOKUP(CI372,'Banco de dados'!$B:$B,'Banco de dados'!$F:$F)</f>
        <v>#NAME?</v>
      </c>
      <c r="CQ372" s="26" t="e">
        <f t="array" aca="1" ref="CQ372" ca="1">_xludf.XLOOKUP(CK372,'Banco de dados'!$B:$B,'Banco de dados'!$F:$F)</f>
        <v>#NAME?</v>
      </c>
      <c r="CR372" s="27">
        <v>0</v>
      </c>
      <c r="CS372" s="27"/>
      <c r="CT372" s="26" t="str">
        <f>IF(AG372=0.5,"Suporte",IF(AND(AG372&gt;='Braços de IP'!$B$9,AG372&lt;='Braços de IP'!$D$9),'Braços de IP'!$E$9,IF(AND(AG372&gt;='Braços de IP'!$B$10,AG372&lt;='Braços de IP'!$D$10),'Braços de IP'!$E$10,IF(AND(AG372&gt;='Braços de IP'!$B$11,AG372&lt;='Braços de IP'!$D$11),'Braços de IP'!$E$11,IF(AND(AG372&gt;='Braços de IP'!$B$12,AG372&lt;='Braços de IP'!$D$12),'Braços de IP'!$E$12,IF(AND(AG372&gt;='Braços de IP'!$B$13,AG372&lt;='Braços de IP'!$D$13),'Braços de IP'!$E$13,IF(AND(AG372&gt;='Braços de IP'!$B$14,AG372&lt;='Braços de IP'!$D$14),'Braços de IP'!$E$14,"ERRO")))))))</f>
        <v>Médio I</v>
      </c>
      <c r="CU372" s="27"/>
      <c r="CV372" s="26" t="str">
        <f>IF($CU372="","",VLOOKUP($CU372,'Braços de IP'!$E$9:$I$15,2,0))</f>
        <v/>
      </c>
      <c r="CW372" s="29" t="str">
        <f>IF($CU372="","",VLOOKUP($CU372,'Braços de IP'!$E$9:$I$15,5,0))</f>
        <v/>
      </c>
      <c r="CX372" s="26"/>
      <c r="CY372" s="26"/>
      <c r="CZ372" s="26"/>
      <c r="DA372" s="26"/>
      <c r="DB372" s="26"/>
      <c r="DC372" s="26"/>
      <c r="DD372" s="30" t="e">
        <f t="shared" si="313"/>
        <v>#N/A</v>
      </c>
      <c r="DE372" s="31">
        <f t="shared" si="314"/>
        <v>96</v>
      </c>
      <c r="DF372" s="30" t="e">
        <f t="shared" si="315"/>
        <v>#N/A</v>
      </c>
      <c r="DG372" s="32" t="e">
        <f t="shared" si="316"/>
        <v>#N/A</v>
      </c>
      <c r="DH372" s="33" t="s">
        <v>143</v>
      </c>
      <c r="DI372" s="34"/>
      <c r="DJ372" s="35"/>
      <c r="DK372" s="16" t="s">
        <v>144</v>
      </c>
      <c r="DL372" s="16"/>
      <c r="DN372" s="36" t="e">
        <f t="shared" si="357"/>
        <v>#VALUE!</v>
      </c>
      <c r="DP372" s="1" t="s">
        <v>3</v>
      </c>
      <c r="DQ372" s="1">
        <f t="shared" si="390"/>
        <v>0</v>
      </c>
      <c r="DR372" s="36" t="e">
        <f t="shared" si="391"/>
        <v>#DIV/0!</v>
      </c>
    </row>
    <row r="373" spans="2:123" ht="15.75" customHeight="1" x14ac:dyDescent="0.25">
      <c r="B373" s="16">
        <v>27</v>
      </c>
      <c r="C373" s="16" t="s">
        <v>146</v>
      </c>
      <c r="D373" s="16" t="s">
        <v>511</v>
      </c>
      <c r="E373" s="16">
        <v>-8.0537650000000003</v>
      </c>
      <c r="F373" s="16">
        <v>-34.900927000000003</v>
      </c>
      <c r="G373" s="16" t="s">
        <v>160</v>
      </c>
      <c r="H373" s="17" t="s">
        <v>136</v>
      </c>
      <c r="I373" s="16" t="s">
        <v>135</v>
      </c>
      <c r="J373" s="17" t="s">
        <v>137</v>
      </c>
      <c r="K373" s="18">
        <v>96</v>
      </c>
      <c r="L373" s="17" t="s">
        <v>138</v>
      </c>
      <c r="M373" s="17">
        <v>0</v>
      </c>
      <c r="N373" s="16">
        <f t="shared" si="352"/>
        <v>192</v>
      </c>
      <c r="O373" s="17">
        <v>2</v>
      </c>
      <c r="P373" s="17">
        <v>1.6</v>
      </c>
      <c r="Q373" s="17">
        <v>6</v>
      </c>
      <c r="R373" s="16"/>
      <c r="S373" s="16"/>
      <c r="T373" s="16">
        <v>0</v>
      </c>
      <c r="U373" s="17">
        <v>1.6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 t="s">
        <v>139</v>
      </c>
      <c r="AB373" s="17" t="s">
        <v>140</v>
      </c>
      <c r="AC373" s="17">
        <v>19</v>
      </c>
      <c r="AD373" s="17">
        <v>7.2</v>
      </c>
      <c r="AE373" s="17">
        <v>1</v>
      </c>
      <c r="AF373" s="17">
        <v>0.5</v>
      </c>
      <c r="AG373" s="17">
        <v>1.84</v>
      </c>
      <c r="AH373" s="17">
        <f t="shared" si="353"/>
        <v>1.34</v>
      </c>
      <c r="AI373" s="17" t="s">
        <v>136</v>
      </c>
      <c r="AJ373" s="17" t="s">
        <v>136</v>
      </c>
      <c r="AK373" s="17" t="s">
        <v>141</v>
      </c>
      <c r="AL373" s="17">
        <f t="shared" si="354"/>
        <v>2</v>
      </c>
      <c r="AM373" s="17">
        <v>0</v>
      </c>
      <c r="AN373" s="17"/>
      <c r="AO373" s="17">
        <v>0</v>
      </c>
      <c r="AP373" s="17">
        <v>0</v>
      </c>
      <c r="AQ373" s="17">
        <v>0</v>
      </c>
      <c r="AR373" s="17" t="s">
        <v>136</v>
      </c>
      <c r="AS373" s="19">
        <f t="shared" si="295"/>
        <v>0</v>
      </c>
      <c r="AT373" s="19"/>
      <c r="AU373" s="19">
        <f>VLOOKUP(G373,ABNT5101!$I$3:$J$9,2)</f>
        <v>10</v>
      </c>
      <c r="AV373" s="19">
        <f>VLOOKUP(G373,ABNT5101!$I$3:$M$9,5)</f>
        <v>0.18</v>
      </c>
      <c r="AW373" s="17" t="str">
        <f>_xlfn.XLOOKUP(G373,ABNT5101!I:I,ABNT5101!L:L)</f>
        <v>-</v>
      </c>
      <c r="AX373" s="17">
        <f>_xlfn.XLOOKUP(G373,ABNT5101!$I:$I,ABNT5101!M:M)</f>
        <v>0.18</v>
      </c>
      <c r="AY373" s="17" t="str">
        <f>_xlfn.XLOOKUP(G373,ABNT5101!$I:$I,ABNT5101!N:N)</f>
        <v>-</v>
      </c>
      <c r="AZ373" s="17">
        <f>_xlfn.XLOOKUP(G373,ABNT5101!$I:$I,ABNT5101!O:O)</f>
        <v>16</v>
      </c>
      <c r="BA373" s="20" t="str">
        <f t="shared" si="296"/>
        <v>NÃO ATENDE</v>
      </c>
      <c r="BB373" s="21">
        <f t="shared" ref="BB373:BC373" si="446">BE373/AU373-1</f>
        <v>-1</v>
      </c>
      <c r="BC373" s="21">
        <f t="shared" si="446"/>
        <v>-1</v>
      </c>
      <c r="BD373" s="21" t="str">
        <f t="shared" si="298"/>
        <v>-</v>
      </c>
      <c r="BE373" s="22"/>
      <c r="BF373" s="22"/>
      <c r="BG373" s="22"/>
      <c r="BH373" s="22"/>
      <c r="BI373" s="23"/>
      <c r="BJ373" s="22"/>
      <c r="BK373" s="20" t="str">
        <f t="shared" si="299"/>
        <v>NÃO ATENDE</v>
      </c>
      <c r="BL373" s="20" t="str">
        <f t="shared" si="300"/>
        <v>NÃO ATENDE</v>
      </c>
      <c r="BM373" s="20" t="str">
        <f t="shared" si="301"/>
        <v>NÃO ATENDE</v>
      </c>
      <c r="BN373" s="20" t="str">
        <f t="shared" si="302"/>
        <v>ATENDE</v>
      </c>
      <c r="BO373" s="24" t="str">
        <f t="shared" si="303"/>
        <v>C4</v>
      </c>
      <c r="BP373" s="24" t="str">
        <f t="shared" si="379"/>
        <v>P6</v>
      </c>
      <c r="BQ373" s="25">
        <f t="shared" si="304"/>
        <v>-1</v>
      </c>
      <c r="BR373" s="22"/>
      <c r="BS373" s="22"/>
      <c r="BT373" s="24">
        <f>IF(BP373="-","-",_xlfn.XLOOKUP(BP373,ABNT5101!$B$4:$B$9,ABNT5101!$C$4:$C$9))</f>
        <v>3</v>
      </c>
      <c r="BU373" s="24">
        <f>IF(BP373="-","-",_xlfn.XLOOKUP(BP373,ABNT5101!$B$4:$B$9,ABNT5101!$D$4:$D$9))</f>
        <v>0.6</v>
      </c>
      <c r="BV373" s="20" t="str">
        <f t="shared" si="305"/>
        <v>NÃO ATENDE</v>
      </c>
      <c r="BW373" s="20" t="str">
        <f t="shared" si="306"/>
        <v>NÃO ATENDE</v>
      </c>
      <c r="BX373" s="20" t="str">
        <f t="shared" si="307"/>
        <v>NÃO ATENDE</v>
      </c>
      <c r="BY373" s="24" t="str">
        <f t="shared" si="423"/>
        <v>P6</v>
      </c>
      <c r="BZ373" s="25">
        <f t="shared" si="308"/>
        <v>-1</v>
      </c>
      <c r="CA373" s="24"/>
      <c r="CB373" s="24"/>
      <c r="CC373" s="20">
        <f>IF(BY373="-","-",_xlfn.XLOOKUP(BY373,ABNT5101!$B$4:$B$9,ABNT5101!$C$4:$C$9))</f>
        <v>3</v>
      </c>
      <c r="CD373" s="24">
        <f>IF(BY373="-","-",_xlfn.XLOOKUP(BY373,ABNT5101!$B$4:$B$9,ABNT5101!$D$4:$D$9))</f>
        <v>0.6</v>
      </c>
      <c r="CE373" s="20" t="str">
        <f t="shared" si="309"/>
        <v>NÃO ATENDE</v>
      </c>
      <c r="CF373" s="20" t="str">
        <f t="shared" si="310"/>
        <v>NÃO ATENDE</v>
      </c>
      <c r="CG373" s="20" t="str">
        <f t="shared" si="311"/>
        <v>NÃO ATENDE</v>
      </c>
      <c r="CH373" s="26" t="e">
        <f>_xlfn.XLOOKUP(CI373,'Banco de dados'!$B:$B,'Banco de dados'!$D:$D)</f>
        <v>#N/A</v>
      </c>
      <c r="CI373" s="27"/>
      <c r="CJ373" s="26" t="e">
        <f>_xlfn.XLOOKUP(CI373,'Banco de dados'!$B:$B,'Banco de dados'!$E:$E)</f>
        <v>#N/A</v>
      </c>
      <c r="CK373" s="26"/>
      <c r="CL373" s="26" t="e">
        <f>IF(CK373="-","-",_xlfn.XLOOKUP(CK373,'Banco de dados'!$B:$B,'Banco de dados'!$E:$E))</f>
        <v>#N/A</v>
      </c>
      <c r="CM373" s="28">
        <f t="shared" si="312"/>
        <v>1</v>
      </c>
      <c r="CN373" s="26" t="e">
        <f>_xlfn.XLOOKUP(CI373,'Banco de dados'!$B:$B,'Banco de dados'!$H:$H)</f>
        <v>#N/A</v>
      </c>
      <c r="CO373" s="26" t="e">
        <f t="array" aca="1" ref="CO373" ca="1">_xludf.XLOOKUP(CK373,'Banco de dados'!$B:$B,'Banco de dados'!$H:$H)</f>
        <v>#NAME?</v>
      </c>
      <c r="CP373" s="26" t="e">
        <f t="array" aca="1" ref="CP373" ca="1">_xludf.XLOOKUP(CI373,'Banco de dados'!$B:$B,'Banco de dados'!$F:$F)</f>
        <v>#NAME?</v>
      </c>
      <c r="CQ373" s="26" t="e">
        <f t="array" aca="1" ref="CQ373" ca="1">_xludf.XLOOKUP(CK373,'Banco de dados'!$B:$B,'Banco de dados'!$F:$F)</f>
        <v>#NAME?</v>
      </c>
      <c r="CR373" s="27">
        <v>0</v>
      </c>
      <c r="CS373" s="27"/>
      <c r="CT373" s="26" t="str">
        <f>IF(AG373=0.5,"Suporte",IF(AND(AG373&gt;='Braços de IP'!$B$9,AG373&lt;='Braços de IP'!$D$9),'Braços de IP'!$E$9,IF(AND(AG373&gt;='Braços de IP'!$B$10,AG373&lt;='Braços de IP'!$D$10),'Braços de IP'!$E$10,IF(AND(AG373&gt;='Braços de IP'!$B$11,AG373&lt;='Braços de IP'!$D$11),'Braços de IP'!$E$11,IF(AND(AG373&gt;='Braços de IP'!$B$12,AG373&lt;='Braços de IP'!$D$12),'Braços de IP'!$E$12,IF(AND(AG373&gt;='Braços de IP'!$B$13,AG373&lt;='Braços de IP'!$D$13),'Braços de IP'!$E$13,IF(AND(AG373&gt;='Braços de IP'!$B$14,AG373&lt;='Braços de IP'!$D$14),'Braços de IP'!$E$14,"ERRO")))))))</f>
        <v>Médio I</v>
      </c>
      <c r="CU373" s="27"/>
      <c r="CV373" s="26" t="str">
        <f>IF($CU373="","",VLOOKUP($CU373,'Braços de IP'!$E$9:$I$15,2,0))</f>
        <v/>
      </c>
      <c r="CW373" s="29" t="str">
        <f>IF($CU373="","",VLOOKUP($CU373,'Braços de IP'!$E$9:$I$15,5,0))</f>
        <v/>
      </c>
      <c r="CX373" s="26"/>
      <c r="CY373" s="26"/>
      <c r="CZ373" s="26"/>
      <c r="DA373" s="26"/>
      <c r="DB373" s="26"/>
      <c r="DC373" s="26"/>
      <c r="DD373" s="30" t="e">
        <f t="shared" si="313"/>
        <v>#N/A</v>
      </c>
      <c r="DE373" s="31">
        <f t="shared" si="314"/>
        <v>96</v>
      </c>
      <c r="DF373" s="30" t="e">
        <f t="shared" si="315"/>
        <v>#N/A</v>
      </c>
      <c r="DG373" s="32" t="e">
        <f t="shared" si="316"/>
        <v>#N/A</v>
      </c>
      <c r="DH373" s="33" t="s">
        <v>143</v>
      </c>
      <c r="DI373" s="34"/>
      <c r="DJ373" s="35"/>
      <c r="DK373" s="16" t="s">
        <v>144</v>
      </c>
      <c r="DL373" s="16"/>
      <c r="DN373" s="36" t="e">
        <f t="shared" si="357"/>
        <v>#VALUE!</v>
      </c>
      <c r="DP373" s="1" t="s">
        <v>3</v>
      </c>
      <c r="DQ373" s="1">
        <f t="shared" si="390"/>
        <v>0</v>
      </c>
      <c r="DR373" s="36" t="e">
        <f t="shared" si="391"/>
        <v>#DIV/0!</v>
      </c>
    </row>
    <row r="374" spans="2:123" ht="15.75" customHeight="1" x14ac:dyDescent="0.25">
      <c r="B374" s="16">
        <v>28</v>
      </c>
      <c r="C374" s="16" t="s">
        <v>146</v>
      </c>
      <c r="D374" s="16" t="s">
        <v>512</v>
      </c>
      <c r="E374" s="16">
        <v>-8.0576319999999999</v>
      </c>
      <c r="F374" s="16">
        <v>-34.902845999999997</v>
      </c>
      <c r="G374" s="16" t="s">
        <v>153</v>
      </c>
      <c r="H374" s="17" t="s">
        <v>136</v>
      </c>
      <c r="I374" s="16" t="s">
        <v>135</v>
      </c>
      <c r="J374" s="17" t="s">
        <v>137</v>
      </c>
      <c r="K374" s="18">
        <v>96</v>
      </c>
      <c r="L374" s="17" t="s">
        <v>138</v>
      </c>
      <c r="M374" s="17">
        <v>0</v>
      </c>
      <c r="N374" s="16">
        <f t="shared" si="352"/>
        <v>192</v>
      </c>
      <c r="O374" s="17">
        <v>1</v>
      </c>
      <c r="P374" s="17">
        <v>3</v>
      </c>
      <c r="Q374" s="17">
        <v>8.1999999999999993</v>
      </c>
      <c r="R374" s="16"/>
      <c r="S374" s="16"/>
      <c r="T374" s="16">
        <v>0</v>
      </c>
      <c r="U374" s="17">
        <v>3.3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 t="s">
        <v>139</v>
      </c>
      <c r="AB374" s="17" t="s">
        <v>140</v>
      </c>
      <c r="AC374" s="17">
        <v>16</v>
      </c>
      <c r="AD374" s="17">
        <v>8</v>
      </c>
      <c r="AE374" s="17">
        <v>1</v>
      </c>
      <c r="AF374" s="17">
        <v>0.2</v>
      </c>
      <c r="AG374" s="17">
        <v>1.9</v>
      </c>
      <c r="AH374" s="17">
        <f t="shared" si="353"/>
        <v>1.7</v>
      </c>
      <c r="AI374" s="17" t="s">
        <v>136</v>
      </c>
      <c r="AJ374" s="17" t="s">
        <v>136</v>
      </c>
      <c r="AK374" s="17" t="s">
        <v>141</v>
      </c>
      <c r="AL374" s="17">
        <f t="shared" si="354"/>
        <v>2</v>
      </c>
      <c r="AM374" s="17">
        <v>0</v>
      </c>
      <c r="AN374" s="17"/>
      <c r="AO374" s="17">
        <v>0</v>
      </c>
      <c r="AP374" s="17">
        <v>0</v>
      </c>
      <c r="AQ374" s="17">
        <v>0</v>
      </c>
      <c r="AR374" s="17" t="s">
        <v>136</v>
      </c>
      <c r="AS374" s="19">
        <f t="shared" si="295"/>
        <v>0</v>
      </c>
      <c r="AT374" s="19"/>
      <c r="AU374" s="19">
        <f>VLOOKUP(G374,ABNT5101!$I$3:$J$9,2)</f>
        <v>15</v>
      </c>
      <c r="AV374" s="19">
        <f>VLOOKUP(G374,ABNT5101!$I$3:$M$9,5)</f>
        <v>0.18</v>
      </c>
      <c r="AW374" s="17" t="str">
        <f>_xlfn.XLOOKUP(G374,ABNT5101!I:I,ABNT5101!L:L)</f>
        <v>-</v>
      </c>
      <c r="AX374" s="17">
        <f>_xlfn.XLOOKUP(G374,ABNT5101!$I:$I,ABNT5101!M:M)</f>
        <v>0.18</v>
      </c>
      <c r="AY374" s="17" t="str">
        <f>_xlfn.XLOOKUP(G374,ABNT5101!$I:$I,ABNT5101!N:N)</f>
        <v>-</v>
      </c>
      <c r="AZ374" s="17">
        <f>_xlfn.XLOOKUP(G374,ABNT5101!$I:$I,ABNT5101!O:O)</f>
        <v>15</v>
      </c>
      <c r="BA374" s="20" t="str">
        <f t="shared" si="296"/>
        <v>ATENDE</v>
      </c>
      <c r="BB374" s="21">
        <f t="shared" ref="BB374:BC374" si="447">BE374/AU374-1</f>
        <v>0.15866666666666651</v>
      </c>
      <c r="BC374" s="21">
        <f t="shared" si="447"/>
        <v>3.7777777777777777</v>
      </c>
      <c r="BD374" s="21" t="str">
        <f t="shared" si="298"/>
        <v>-</v>
      </c>
      <c r="BE374" s="22">
        <v>17.38</v>
      </c>
      <c r="BF374" s="22">
        <v>0.86</v>
      </c>
      <c r="BG374" s="22"/>
      <c r="BH374" s="22"/>
      <c r="BI374" s="23"/>
      <c r="BJ374" s="22"/>
      <c r="BK374" s="20" t="str">
        <f t="shared" si="299"/>
        <v>ATENDE</v>
      </c>
      <c r="BL374" s="20" t="str">
        <f t="shared" si="300"/>
        <v>ATENDE</v>
      </c>
      <c r="BM374" s="20" t="str">
        <f t="shared" si="301"/>
        <v>ATENDE</v>
      </c>
      <c r="BN374" s="20" t="str">
        <f t="shared" si="302"/>
        <v>ATENDE</v>
      </c>
      <c r="BO374" s="24" t="str">
        <f t="shared" si="303"/>
        <v>C3</v>
      </c>
      <c r="BP374" s="24" t="str">
        <f t="shared" si="379"/>
        <v>P6</v>
      </c>
      <c r="BQ374" s="25">
        <f t="shared" si="304"/>
        <v>3.12</v>
      </c>
      <c r="BR374" s="22">
        <v>12.36</v>
      </c>
      <c r="BS374" s="22">
        <v>10.76</v>
      </c>
      <c r="BT374" s="24">
        <f>IF(BP374="-","-",_xlfn.XLOOKUP(BP374,ABNT5101!$B$4:$B$9,ABNT5101!$C$4:$C$9))</f>
        <v>3</v>
      </c>
      <c r="BU374" s="24">
        <f>IF(BP374="-","-",_xlfn.XLOOKUP(BP374,ABNT5101!$B$4:$B$9,ABNT5101!$D$4:$D$9))</f>
        <v>0.6</v>
      </c>
      <c r="BV374" s="20" t="str">
        <f t="shared" si="305"/>
        <v>ATENDE</v>
      </c>
      <c r="BW374" s="20" t="str">
        <f t="shared" si="306"/>
        <v>ATENDE</v>
      </c>
      <c r="BX374" s="20" t="str">
        <f t="shared" si="307"/>
        <v>ATENDE</v>
      </c>
      <c r="BY374" s="24" t="str">
        <f t="shared" si="423"/>
        <v>P6</v>
      </c>
      <c r="BZ374" s="25">
        <f t="shared" si="308"/>
        <v>3.04</v>
      </c>
      <c r="CA374" s="24">
        <v>12.12</v>
      </c>
      <c r="CB374" s="24">
        <v>9.43</v>
      </c>
      <c r="CC374" s="20">
        <f>IF(BY374="-","-",_xlfn.XLOOKUP(BY374,ABNT5101!$B$4:$B$9,ABNT5101!$C$4:$C$9))</f>
        <v>3</v>
      </c>
      <c r="CD374" s="24">
        <f>IF(BY374="-","-",_xlfn.XLOOKUP(BY374,ABNT5101!$B$4:$B$9,ABNT5101!$D$4:$D$9))</f>
        <v>0.6</v>
      </c>
      <c r="CE374" s="20" t="str">
        <f t="shared" si="309"/>
        <v>ATENDE</v>
      </c>
      <c r="CF374" s="20" t="str">
        <f t="shared" si="310"/>
        <v>ATENDE</v>
      </c>
      <c r="CG374" s="20" t="str">
        <f t="shared" si="311"/>
        <v>ATENDE</v>
      </c>
      <c r="CH374" s="26" t="str">
        <f>_xlfn.XLOOKUP(CI374,'Banco de dados'!$B:$B,'Banco de dados'!$D:$D)</f>
        <v>LEDSTAR</v>
      </c>
      <c r="CI374" s="47" t="str">
        <f>'Banco de dados'!B6</f>
        <v xml:space="preserve"> SL VT 9.1 35W</v>
      </c>
      <c r="CJ374" s="26" t="str">
        <f>_xlfn.XLOOKUP(CI374,'Banco de dados'!$B:$B,'Banco de dados'!$E:$E)</f>
        <v>LUM LED SL VT 9.1 35W</v>
      </c>
      <c r="CK374" s="26"/>
      <c r="CL374" s="26" t="e">
        <f>IF(CK374="-","-",_xlfn.XLOOKUP(CK374,'Banco de dados'!$B:$B,'Banco de dados'!$E:$E))</f>
        <v>#N/A</v>
      </c>
      <c r="CM374" s="28">
        <f t="shared" si="312"/>
        <v>1</v>
      </c>
      <c r="CN374" s="26">
        <f>_xlfn.XLOOKUP(CI374,'Banco de dados'!$B:$B,'Banco de dados'!$H:$H)</f>
        <v>35</v>
      </c>
      <c r="CO374" s="26" t="e">
        <f t="array" aca="1" ref="CO374" ca="1">_xludf.XLOOKUP(CK374,'Banco de dados'!$B:$B,'Banco de dados'!$H:$H)</f>
        <v>#NAME?</v>
      </c>
      <c r="CP374" s="51" t="e">
        <f t="array" aca="1" ref="CP374" ca="1">_xludf.XLOOKUP(CI374,'Banco de dados'!$B:$B,'Banco de dados'!$F:$F)</f>
        <v>#NAME?</v>
      </c>
      <c r="CQ374" s="26" t="e">
        <f t="array" aca="1" ref="CQ374" ca="1">_xludf.XLOOKUP(CK374,'Banco de dados'!$B:$B,'Banco de dados'!$F:$F)</f>
        <v>#NAME?</v>
      </c>
      <c r="CR374" s="27">
        <v>0</v>
      </c>
      <c r="CS374" s="27"/>
      <c r="CT374" s="26" t="str">
        <f>IF(AG374=0.5,"Suporte",IF(AND(AG374&gt;='Braços de IP'!$B$9,AG374&lt;='Braços de IP'!$D$9),'Braços de IP'!$E$9,IF(AND(AG374&gt;='Braços de IP'!$B$10,AG374&lt;='Braços de IP'!$D$10),'Braços de IP'!$E$10,IF(AND(AG374&gt;='Braços de IP'!$B$11,AG374&lt;='Braços de IP'!$D$11),'Braços de IP'!$E$11,IF(AND(AG374&gt;='Braços de IP'!$B$12,AG374&lt;='Braços de IP'!$D$12),'Braços de IP'!$E$12,IF(AND(AG374&gt;='Braços de IP'!$B$13,AG374&lt;='Braços de IP'!$D$13),'Braços de IP'!$E$13,IF(AND(AG374&gt;='Braços de IP'!$B$14,AG374&lt;='Braços de IP'!$D$14),'Braços de IP'!$E$14,"ERRO")))))))</f>
        <v>Médio I</v>
      </c>
      <c r="CU374" s="27"/>
      <c r="CV374" s="26" t="str">
        <f>IF($CU374="","",VLOOKUP($CU374,'Braços de IP'!$E$9:$I$15,2,0))</f>
        <v/>
      </c>
      <c r="CW374" s="29" t="str">
        <f>IF($CU374="","",VLOOKUP($CU374,'Braços de IP'!$E$9:$I$15,5,0))</f>
        <v/>
      </c>
      <c r="CX374" s="26"/>
      <c r="CY374" s="26"/>
      <c r="CZ374" s="26"/>
      <c r="DA374" s="26"/>
      <c r="DB374" s="26"/>
      <c r="DC374" s="26"/>
      <c r="DD374" s="30">
        <f t="shared" si="313"/>
        <v>35</v>
      </c>
      <c r="DE374" s="31">
        <f t="shared" si="314"/>
        <v>96</v>
      </c>
      <c r="DF374" s="30">
        <f t="shared" si="315"/>
        <v>131</v>
      </c>
      <c r="DG374" s="32">
        <f t="shared" si="316"/>
        <v>0.63541666666666674</v>
      </c>
      <c r="DH374" s="33" t="s">
        <v>143</v>
      </c>
      <c r="DI374" s="34"/>
      <c r="DJ374" s="35"/>
      <c r="DK374" s="16" t="s">
        <v>144</v>
      </c>
      <c r="DL374" s="16"/>
      <c r="DN374" s="36" t="e">
        <f t="shared" si="357"/>
        <v>#VALUE!</v>
      </c>
      <c r="DP374" s="1" t="s">
        <v>513</v>
      </c>
      <c r="DQ374" s="1">
        <f t="shared" si="390"/>
        <v>0</v>
      </c>
      <c r="DR374" s="36" t="e">
        <f t="shared" si="391"/>
        <v>#DIV/0!</v>
      </c>
      <c r="DS374" s="36"/>
    </row>
    <row r="375" spans="2:123" ht="15.75" customHeight="1" x14ac:dyDescent="0.25">
      <c r="B375" s="16">
        <v>28</v>
      </c>
      <c r="C375" s="16" t="s">
        <v>146</v>
      </c>
      <c r="D375" s="16" t="s">
        <v>512</v>
      </c>
      <c r="E375" s="16">
        <v>-8.0576319999999999</v>
      </c>
      <c r="F375" s="16">
        <v>-34.902845999999997</v>
      </c>
      <c r="G375" s="16" t="s">
        <v>153</v>
      </c>
      <c r="H375" s="17" t="s">
        <v>136</v>
      </c>
      <c r="I375" s="16" t="s">
        <v>135</v>
      </c>
      <c r="J375" s="17" t="s">
        <v>137</v>
      </c>
      <c r="K375" s="18">
        <v>96</v>
      </c>
      <c r="L375" s="17" t="s">
        <v>138</v>
      </c>
      <c r="M375" s="17">
        <v>0</v>
      </c>
      <c r="N375" s="16">
        <f t="shared" si="352"/>
        <v>192</v>
      </c>
      <c r="O375" s="17">
        <v>1</v>
      </c>
      <c r="P375" s="17">
        <v>3</v>
      </c>
      <c r="Q375" s="17">
        <v>8.1999999999999993</v>
      </c>
      <c r="R375" s="16"/>
      <c r="S375" s="16"/>
      <c r="T375" s="16">
        <v>0</v>
      </c>
      <c r="U375" s="17">
        <v>3.3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 t="s">
        <v>139</v>
      </c>
      <c r="AB375" s="17" t="s">
        <v>140</v>
      </c>
      <c r="AC375" s="17">
        <v>16</v>
      </c>
      <c r="AD375" s="17">
        <v>8</v>
      </c>
      <c r="AE375" s="17">
        <v>1</v>
      </c>
      <c r="AF375" s="17">
        <v>0.2</v>
      </c>
      <c r="AG375" s="17">
        <v>1.9</v>
      </c>
      <c r="AH375" s="17">
        <f t="shared" si="353"/>
        <v>1.7</v>
      </c>
      <c r="AI375" s="17" t="s">
        <v>136</v>
      </c>
      <c r="AJ375" s="17" t="s">
        <v>136</v>
      </c>
      <c r="AK375" s="17" t="s">
        <v>141</v>
      </c>
      <c r="AL375" s="17">
        <f t="shared" si="354"/>
        <v>2</v>
      </c>
      <c r="AM375" s="17">
        <v>0</v>
      </c>
      <c r="AN375" s="17"/>
      <c r="AO375" s="17">
        <v>0</v>
      </c>
      <c r="AP375" s="17">
        <v>0</v>
      </c>
      <c r="AQ375" s="17">
        <v>0</v>
      </c>
      <c r="AR375" s="17" t="s">
        <v>136</v>
      </c>
      <c r="AS375" s="19">
        <f t="shared" si="295"/>
        <v>0</v>
      </c>
      <c r="AT375" s="19"/>
      <c r="AU375" s="19">
        <f>VLOOKUP(G375,ABNT5101!$I$3:$J$9,2)</f>
        <v>15</v>
      </c>
      <c r="AV375" s="19">
        <f>VLOOKUP(G375,ABNT5101!$I$3:$M$9,5)</f>
        <v>0.18</v>
      </c>
      <c r="AW375" s="17" t="str">
        <f>_xlfn.XLOOKUP(G375,ABNT5101!I:I,ABNT5101!L:L)</f>
        <v>-</v>
      </c>
      <c r="AX375" s="17">
        <f>_xlfn.XLOOKUP(G375,ABNT5101!$I:$I,ABNT5101!M:M)</f>
        <v>0.18</v>
      </c>
      <c r="AY375" s="17" t="str">
        <f>_xlfn.XLOOKUP(G375,ABNT5101!$I:$I,ABNT5101!N:N)</f>
        <v>-</v>
      </c>
      <c r="AZ375" s="17">
        <f>_xlfn.XLOOKUP(G375,ABNT5101!$I:$I,ABNT5101!O:O)</f>
        <v>15</v>
      </c>
      <c r="BA375" s="20" t="str">
        <f t="shared" si="296"/>
        <v>ATENDE</v>
      </c>
      <c r="BB375" s="21">
        <f t="shared" ref="BB375:BC375" si="448">BE375/AU375-1</f>
        <v>0.1246666666666667</v>
      </c>
      <c r="BC375" s="21">
        <f t="shared" si="448"/>
        <v>3.9444444444444446</v>
      </c>
      <c r="BD375" s="21" t="str">
        <f t="shared" si="298"/>
        <v>-</v>
      </c>
      <c r="BE375" s="22">
        <v>16.87</v>
      </c>
      <c r="BF375" s="22">
        <v>0.89</v>
      </c>
      <c r="BG375" s="22"/>
      <c r="BH375" s="22"/>
      <c r="BI375" s="23"/>
      <c r="BJ375" s="22"/>
      <c r="BK375" s="20" t="str">
        <f t="shared" si="299"/>
        <v>ATENDE</v>
      </c>
      <c r="BL375" s="20" t="str">
        <f t="shared" si="300"/>
        <v>ATENDE</v>
      </c>
      <c r="BM375" s="20" t="str">
        <f t="shared" si="301"/>
        <v>ATENDE</v>
      </c>
      <c r="BN375" s="20" t="str">
        <f t="shared" si="302"/>
        <v>ATENDE</v>
      </c>
      <c r="BO375" s="24" t="str">
        <f t="shared" si="303"/>
        <v>C3</v>
      </c>
      <c r="BP375" s="24" t="str">
        <f t="shared" si="379"/>
        <v>P6</v>
      </c>
      <c r="BQ375" s="25">
        <f t="shared" si="304"/>
        <v>2.6833333333333336</v>
      </c>
      <c r="BR375" s="22">
        <v>11.05</v>
      </c>
      <c r="BS375" s="22">
        <v>9.4600000000000009</v>
      </c>
      <c r="BT375" s="24">
        <f>IF(BP375="-","-",_xlfn.XLOOKUP(BP375,ABNT5101!$B$4:$B$9,ABNT5101!$C$4:$C$9))</f>
        <v>3</v>
      </c>
      <c r="BU375" s="24">
        <f>IF(BP375="-","-",_xlfn.XLOOKUP(BP375,ABNT5101!$B$4:$B$9,ABNT5101!$D$4:$D$9))</f>
        <v>0.6</v>
      </c>
      <c r="BV375" s="20" t="str">
        <f t="shared" si="305"/>
        <v>ATENDE</v>
      </c>
      <c r="BW375" s="20" t="str">
        <f t="shared" si="306"/>
        <v>ATENDE</v>
      </c>
      <c r="BX375" s="20" t="str">
        <f t="shared" si="307"/>
        <v>ATENDE</v>
      </c>
      <c r="BY375" s="24" t="str">
        <f t="shared" si="423"/>
        <v>P6</v>
      </c>
      <c r="BZ375" s="25">
        <f t="shared" si="308"/>
        <v>2.58</v>
      </c>
      <c r="CA375" s="24">
        <v>10.74</v>
      </c>
      <c r="CB375" s="24">
        <v>7.68</v>
      </c>
      <c r="CC375" s="20">
        <f>IF(BY375="-","-",_xlfn.XLOOKUP(BY375,ABNT5101!$B$4:$B$9,ABNT5101!$C$4:$C$9))</f>
        <v>3</v>
      </c>
      <c r="CD375" s="24">
        <f>IF(BY375="-","-",_xlfn.XLOOKUP(BY375,ABNT5101!$B$4:$B$9,ABNT5101!$D$4:$D$9))</f>
        <v>0.6</v>
      </c>
      <c r="CE375" s="20" t="str">
        <f t="shared" si="309"/>
        <v>ATENDE</v>
      </c>
      <c r="CF375" s="20" t="str">
        <f t="shared" si="310"/>
        <v>ATENDE</v>
      </c>
      <c r="CG375" s="20" t="str">
        <f t="shared" si="311"/>
        <v>ATENDE</v>
      </c>
      <c r="CH375" s="26" t="str">
        <f>_xlfn.XLOOKUP(CI375,'Banco de dados'!$B:$B,'Banco de dados'!$D:$D)</f>
        <v>SX LIGHTING</v>
      </c>
      <c r="CI375" s="27" t="str">
        <f>'Banco de dados'!B54</f>
        <v>SX-INEVO030HF</v>
      </c>
      <c r="CJ375" s="26" t="str">
        <f>_xlfn.XLOOKUP(CI375,'Banco de dados'!$B:$B,'Banco de dados'!$E:$E)</f>
        <v>SXINEVO030K50L12CZF7PHF</v>
      </c>
      <c r="CK375" s="26"/>
      <c r="CL375" s="26" t="e">
        <f>IF(CK375="-","-",_xlfn.XLOOKUP(CK375,'Banco de dados'!$B:$B,'Banco de dados'!$E:$E))</f>
        <v>#N/A</v>
      </c>
      <c r="CM375" s="28">
        <f t="shared" si="312"/>
        <v>1</v>
      </c>
      <c r="CN375" s="26">
        <f>_xlfn.XLOOKUP(CI375,'Banco de dados'!$B:$B,'Banco de dados'!$H:$H)</f>
        <v>31</v>
      </c>
      <c r="CO375" s="26" t="e">
        <f t="array" aca="1" ref="CO375" ca="1">_xludf.XLOOKUP(CK375,'Banco de dados'!$B:$B,'Banco de dados'!$H:$H)</f>
        <v>#NAME?</v>
      </c>
      <c r="CP375" s="51" t="e">
        <f t="array" aca="1" ref="CP375" ca="1">_xludf.XLOOKUP(CI375,'Banco de dados'!$B:$B,'Banco de dados'!$F:$F)</f>
        <v>#NAME?</v>
      </c>
      <c r="CQ375" s="26" t="e">
        <f t="array" aca="1" ref="CQ375" ca="1">_xludf.XLOOKUP(CK375,'Banco de dados'!$B:$B,'Banco de dados'!$F:$F)</f>
        <v>#NAME?</v>
      </c>
      <c r="CR375" s="27">
        <v>0</v>
      </c>
      <c r="CS375" s="27"/>
      <c r="CT375" s="26" t="str">
        <f>IF(AG375=0.5,"Suporte",IF(AND(AG375&gt;='Braços de IP'!$B$9,AG375&lt;='Braços de IP'!$D$9),'Braços de IP'!$E$9,IF(AND(AG375&gt;='Braços de IP'!$B$10,AG375&lt;='Braços de IP'!$D$10),'Braços de IP'!$E$10,IF(AND(AG375&gt;='Braços de IP'!$B$11,AG375&lt;='Braços de IP'!$D$11),'Braços de IP'!$E$11,IF(AND(AG375&gt;='Braços de IP'!$B$12,AG375&lt;='Braços de IP'!$D$12),'Braços de IP'!$E$12,IF(AND(AG375&gt;='Braços de IP'!$B$13,AG375&lt;='Braços de IP'!$D$13),'Braços de IP'!$E$13,IF(AND(AG375&gt;='Braços de IP'!$B$14,AG375&lt;='Braços de IP'!$D$14),'Braços de IP'!$E$14,"ERRO")))))))</f>
        <v>Médio I</v>
      </c>
      <c r="CU375" s="27"/>
      <c r="CV375" s="26" t="str">
        <f>IF($CU375="","",VLOOKUP($CU375,'Braços de IP'!$E$9:$I$15,2,0))</f>
        <v/>
      </c>
      <c r="CW375" s="29" t="str">
        <f>IF($CU375="","",VLOOKUP($CU375,'Braços de IP'!$E$9:$I$15,5,0))</f>
        <v/>
      </c>
      <c r="CX375" s="26"/>
      <c r="CY375" s="26"/>
      <c r="CZ375" s="26"/>
      <c r="DA375" s="26"/>
      <c r="DB375" s="26"/>
      <c r="DC375" s="26"/>
      <c r="DD375" s="30">
        <f t="shared" si="313"/>
        <v>31</v>
      </c>
      <c r="DE375" s="31">
        <f t="shared" si="314"/>
        <v>96</v>
      </c>
      <c r="DF375" s="30">
        <f t="shared" si="315"/>
        <v>127</v>
      </c>
      <c r="DG375" s="32">
        <f t="shared" si="316"/>
        <v>0.67708333333333326</v>
      </c>
      <c r="DH375" s="33" t="s">
        <v>143</v>
      </c>
      <c r="DI375" s="34"/>
      <c r="DJ375" s="35"/>
      <c r="DK375" s="16" t="s">
        <v>144</v>
      </c>
      <c r="DL375" s="16"/>
      <c r="DN375" s="36" t="e">
        <f t="shared" si="357"/>
        <v>#VALUE!</v>
      </c>
      <c r="DP375" s="1" t="s">
        <v>513</v>
      </c>
      <c r="DQ375" s="1">
        <f t="shared" si="390"/>
        <v>0</v>
      </c>
      <c r="DR375" s="36" t="e">
        <f t="shared" si="391"/>
        <v>#DIV/0!</v>
      </c>
      <c r="DS375" s="36"/>
    </row>
    <row r="376" spans="2:123" ht="15.75" customHeight="1" x14ac:dyDescent="0.25">
      <c r="B376" s="16">
        <v>28</v>
      </c>
      <c r="C376" s="16" t="s">
        <v>146</v>
      </c>
      <c r="D376" s="16" t="s">
        <v>512</v>
      </c>
      <c r="E376" s="16">
        <v>-8.0576319999999999</v>
      </c>
      <c r="F376" s="16">
        <v>-34.902845999999997</v>
      </c>
      <c r="G376" s="16" t="s">
        <v>153</v>
      </c>
      <c r="H376" s="17" t="s">
        <v>136</v>
      </c>
      <c r="I376" s="16" t="s">
        <v>135</v>
      </c>
      <c r="J376" s="17" t="s">
        <v>137</v>
      </c>
      <c r="K376" s="18">
        <v>96</v>
      </c>
      <c r="L376" s="17" t="s">
        <v>138</v>
      </c>
      <c r="M376" s="17">
        <v>0</v>
      </c>
      <c r="N376" s="16">
        <f t="shared" si="352"/>
        <v>192</v>
      </c>
      <c r="O376" s="17">
        <v>1</v>
      </c>
      <c r="P376" s="17">
        <v>3</v>
      </c>
      <c r="Q376" s="17">
        <v>8.1999999999999993</v>
      </c>
      <c r="R376" s="16"/>
      <c r="S376" s="16"/>
      <c r="T376" s="16">
        <v>0</v>
      </c>
      <c r="U376" s="17">
        <v>3.3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 t="s">
        <v>139</v>
      </c>
      <c r="AB376" s="17" t="s">
        <v>140</v>
      </c>
      <c r="AC376" s="17">
        <v>16</v>
      </c>
      <c r="AD376" s="17">
        <v>8</v>
      </c>
      <c r="AE376" s="17">
        <v>1</v>
      </c>
      <c r="AF376" s="17">
        <v>0.2</v>
      </c>
      <c r="AG376" s="17">
        <v>1.9</v>
      </c>
      <c r="AH376" s="17">
        <f t="shared" si="353"/>
        <v>1.7</v>
      </c>
      <c r="AI376" s="17" t="s">
        <v>136</v>
      </c>
      <c r="AJ376" s="17" t="s">
        <v>136</v>
      </c>
      <c r="AK376" s="17" t="s">
        <v>141</v>
      </c>
      <c r="AL376" s="17">
        <f t="shared" si="354"/>
        <v>2</v>
      </c>
      <c r="AM376" s="17">
        <v>0</v>
      </c>
      <c r="AN376" s="17"/>
      <c r="AO376" s="17">
        <v>0</v>
      </c>
      <c r="AP376" s="17">
        <v>0</v>
      </c>
      <c r="AQ376" s="17">
        <v>0</v>
      </c>
      <c r="AR376" s="17" t="s">
        <v>136</v>
      </c>
      <c r="AS376" s="19">
        <f t="shared" si="295"/>
        <v>0</v>
      </c>
      <c r="AT376" s="19"/>
      <c r="AU376" s="19">
        <f>VLOOKUP(G376,ABNT5101!$I$3:$J$9,2)</f>
        <v>15</v>
      </c>
      <c r="AV376" s="19">
        <f>VLOOKUP(G376,ABNT5101!$I$3:$M$9,5)</f>
        <v>0.18</v>
      </c>
      <c r="AW376" s="17" t="str">
        <f>_xlfn.XLOOKUP(G376,ABNT5101!I:I,ABNT5101!L:L)</f>
        <v>-</v>
      </c>
      <c r="AX376" s="17">
        <f>_xlfn.XLOOKUP(G376,ABNT5101!$I:$I,ABNT5101!M:M)</f>
        <v>0.18</v>
      </c>
      <c r="AY376" s="17" t="str">
        <f>_xlfn.XLOOKUP(G376,ABNT5101!$I:$I,ABNT5101!N:N)</f>
        <v>-</v>
      </c>
      <c r="AZ376" s="17">
        <f>_xlfn.XLOOKUP(G376,ABNT5101!$I:$I,ABNT5101!O:O)</f>
        <v>15</v>
      </c>
      <c r="BA376" s="20" t="str">
        <f t="shared" si="296"/>
        <v>ATENDE</v>
      </c>
      <c r="BB376" s="21">
        <f t="shared" ref="BB376:BC376" si="449">BE376/AU376-1</f>
        <v>0.11466666666666669</v>
      </c>
      <c r="BC376" s="21">
        <f t="shared" si="449"/>
        <v>3.4444444444444446</v>
      </c>
      <c r="BD376" s="21" t="str">
        <f t="shared" si="298"/>
        <v>-</v>
      </c>
      <c r="BE376" s="22">
        <v>16.72</v>
      </c>
      <c r="BF376" s="22">
        <v>0.8</v>
      </c>
      <c r="BG376" s="22"/>
      <c r="BH376" s="22"/>
      <c r="BI376" s="23"/>
      <c r="BJ376" s="22"/>
      <c r="BK376" s="20" t="str">
        <f t="shared" si="299"/>
        <v>ATENDE</v>
      </c>
      <c r="BL376" s="20" t="str">
        <f t="shared" si="300"/>
        <v>ATENDE</v>
      </c>
      <c r="BM376" s="20" t="str">
        <f t="shared" si="301"/>
        <v>ATENDE</v>
      </c>
      <c r="BN376" s="20" t="str">
        <f t="shared" si="302"/>
        <v>ATENDE</v>
      </c>
      <c r="BO376" s="24" t="str">
        <f t="shared" si="303"/>
        <v>C3</v>
      </c>
      <c r="BP376" s="24" t="str">
        <f t="shared" si="379"/>
        <v>P6</v>
      </c>
      <c r="BQ376" s="25">
        <f t="shared" si="304"/>
        <v>2.3200000000000003</v>
      </c>
      <c r="BR376" s="22">
        <v>9.9600000000000009</v>
      </c>
      <c r="BS376" s="22">
        <v>8.56</v>
      </c>
      <c r="BT376" s="24">
        <f>IF(BP376="-","-",_xlfn.XLOOKUP(BP376,ABNT5101!$B$4:$B$9,ABNT5101!$C$4:$C$9))</f>
        <v>3</v>
      </c>
      <c r="BU376" s="24">
        <f>IF(BP376="-","-",_xlfn.XLOOKUP(BP376,ABNT5101!$B$4:$B$9,ABNT5101!$D$4:$D$9))</f>
        <v>0.6</v>
      </c>
      <c r="BV376" s="20" t="str">
        <f t="shared" si="305"/>
        <v>ATENDE</v>
      </c>
      <c r="BW376" s="20" t="str">
        <f t="shared" si="306"/>
        <v>ATENDE</v>
      </c>
      <c r="BX376" s="20" t="str">
        <f t="shared" si="307"/>
        <v>ATENDE</v>
      </c>
      <c r="BY376" s="24" t="str">
        <f t="shared" si="423"/>
        <v>P6</v>
      </c>
      <c r="BZ376" s="25">
        <f t="shared" si="308"/>
        <v>2.6833333333333336</v>
      </c>
      <c r="CA376" s="24">
        <v>11.05</v>
      </c>
      <c r="CB376" s="24">
        <v>8.1</v>
      </c>
      <c r="CC376" s="20">
        <f>IF(BY376="-","-",_xlfn.XLOOKUP(BY376,ABNT5101!$B$4:$B$9,ABNT5101!$C$4:$C$9))</f>
        <v>3</v>
      </c>
      <c r="CD376" s="24">
        <f>IF(BY376="-","-",_xlfn.XLOOKUP(BY376,ABNT5101!$B$4:$B$9,ABNT5101!$D$4:$D$9))</f>
        <v>0.6</v>
      </c>
      <c r="CE376" s="20" t="str">
        <f t="shared" si="309"/>
        <v>ATENDE</v>
      </c>
      <c r="CF376" s="20" t="str">
        <f t="shared" si="310"/>
        <v>ATENDE</v>
      </c>
      <c r="CG376" s="20" t="str">
        <f t="shared" si="311"/>
        <v>ATENDE</v>
      </c>
      <c r="CH376" s="26" t="str">
        <f>_xlfn.XLOOKUP(CI376,'Banco de dados'!$B:$B,'Banco de dados'!$D:$D)</f>
        <v>TECNOWATT</v>
      </c>
      <c r="CI376" s="27" t="str">
        <f>'Banco de dados'!B65</f>
        <v xml:space="preserve">SIGSAGPTLRRSSNDL_30W_38IBBRS
</v>
      </c>
      <c r="CJ376" s="26" t="str">
        <f>_xlfn.XLOOKUP(CI376,'Banco de dados'!$B:$B,'Banco de dados'!$E:$E)</f>
        <v>SIGSAGPTLRRSSNDL_30W_38IBBRS
1-10C1MUN6.5</v>
      </c>
      <c r="CK376" s="26"/>
      <c r="CL376" s="26" t="e">
        <f>IF(CK376="-","-",_xlfn.XLOOKUP(CK376,'Banco de dados'!$B:$B,'Banco de dados'!$E:$E))</f>
        <v>#N/A</v>
      </c>
      <c r="CM376" s="28">
        <f t="shared" si="312"/>
        <v>1</v>
      </c>
      <c r="CN376" s="26">
        <f>_xlfn.XLOOKUP(CI376,'Banco de dados'!$B:$B,'Banco de dados'!$H:$H)</f>
        <v>30</v>
      </c>
      <c r="CO376" s="26" t="e">
        <f t="array" aca="1" ref="CO376" ca="1">_xludf.XLOOKUP(CK376,'Banco de dados'!$B:$B,'Banco de dados'!$H:$H)</f>
        <v>#NAME?</v>
      </c>
      <c r="CP376" s="51" t="e">
        <f t="array" aca="1" ref="CP376" ca="1">_xludf.XLOOKUP(CI376,'Banco de dados'!$B:$B,'Banco de dados'!$F:$F)</f>
        <v>#NAME?</v>
      </c>
      <c r="CQ376" s="26" t="e">
        <f t="array" aca="1" ref="CQ376" ca="1">_xludf.XLOOKUP(CK376,'Banco de dados'!$B:$B,'Banco de dados'!$F:$F)</f>
        <v>#NAME?</v>
      </c>
      <c r="CR376" s="27">
        <v>0</v>
      </c>
      <c r="CS376" s="27"/>
      <c r="CT376" s="26" t="str">
        <f>IF(AG376=0.5,"Suporte",IF(AND(AG376&gt;='Braços de IP'!$B$9,AG376&lt;='Braços de IP'!$D$9),'Braços de IP'!$E$9,IF(AND(AG376&gt;='Braços de IP'!$B$10,AG376&lt;='Braços de IP'!$D$10),'Braços de IP'!$E$10,IF(AND(AG376&gt;='Braços de IP'!$B$11,AG376&lt;='Braços de IP'!$D$11),'Braços de IP'!$E$11,IF(AND(AG376&gt;='Braços de IP'!$B$12,AG376&lt;='Braços de IP'!$D$12),'Braços de IP'!$E$12,IF(AND(AG376&gt;='Braços de IP'!$B$13,AG376&lt;='Braços de IP'!$D$13),'Braços de IP'!$E$13,IF(AND(AG376&gt;='Braços de IP'!$B$14,AG376&lt;='Braços de IP'!$D$14),'Braços de IP'!$E$14,"ERRO")))))))</f>
        <v>Médio I</v>
      </c>
      <c r="CU376" s="27"/>
      <c r="CV376" s="26" t="str">
        <f>IF($CU376="","",VLOOKUP($CU376,'Braços de IP'!$E$9:$I$15,2,0))</f>
        <v/>
      </c>
      <c r="CW376" s="29" t="str">
        <f>IF($CU376="","",VLOOKUP($CU376,'Braços de IP'!$E$9:$I$15,5,0))</f>
        <v/>
      </c>
      <c r="CX376" s="26"/>
      <c r="CY376" s="26"/>
      <c r="CZ376" s="26"/>
      <c r="DA376" s="26"/>
      <c r="DB376" s="26"/>
      <c r="DC376" s="26"/>
      <c r="DD376" s="30">
        <f t="shared" si="313"/>
        <v>30</v>
      </c>
      <c r="DE376" s="31">
        <f t="shared" si="314"/>
        <v>96</v>
      </c>
      <c r="DF376" s="30">
        <f t="shared" si="315"/>
        <v>126</v>
      </c>
      <c r="DG376" s="32">
        <f t="shared" si="316"/>
        <v>0.6875</v>
      </c>
      <c r="DH376" s="33" t="s">
        <v>143</v>
      </c>
      <c r="DI376" s="34"/>
      <c r="DJ376" s="35"/>
      <c r="DK376" s="16" t="s">
        <v>144</v>
      </c>
      <c r="DL376" s="16"/>
      <c r="DN376" s="36" t="e">
        <f t="shared" si="357"/>
        <v>#VALUE!</v>
      </c>
      <c r="DP376" s="1" t="s">
        <v>513</v>
      </c>
      <c r="DQ376" s="1">
        <f t="shared" si="390"/>
        <v>0</v>
      </c>
      <c r="DR376" s="36" t="e">
        <f t="shared" si="391"/>
        <v>#DIV/0!</v>
      </c>
      <c r="DS376" s="36"/>
    </row>
    <row r="377" spans="2:123" ht="15.75" customHeight="1" x14ac:dyDescent="0.25">
      <c r="B377" s="16">
        <v>29</v>
      </c>
      <c r="C377" s="16" t="s">
        <v>146</v>
      </c>
      <c r="D377" s="16" t="s">
        <v>514</v>
      </c>
      <c r="E377" s="16">
        <v>-8.1121250000000007</v>
      </c>
      <c r="F377" s="16">
        <v>-34.894914999999997</v>
      </c>
      <c r="G377" s="16" t="s">
        <v>153</v>
      </c>
      <c r="H377" s="17" t="s">
        <v>136</v>
      </c>
      <c r="I377" s="16" t="s">
        <v>135</v>
      </c>
      <c r="J377" s="17" t="s">
        <v>137</v>
      </c>
      <c r="K377" s="18">
        <v>70</v>
      </c>
      <c r="L377" s="17" t="s">
        <v>138</v>
      </c>
      <c r="M377" s="17">
        <v>0</v>
      </c>
      <c r="N377" s="16">
        <f t="shared" si="352"/>
        <v>140</v>
      </c>
      <c r="O377" s="17">
        <v>1</v>
      </c>
      <c r="P377" s="17">
        <v>2.6</v>
      </c>
      <c r="Q377" s="17">
        <v>6</v>
      </c>
      <c r="R377" s="16"/>
      <c r="S377" s="16"/>
      <c r="T377" s="16">
        <v>0</v>
      </c>
      <c r="U377" s="17">
        <v>2.6</v>
      </c>
      <c r="V377" s="17">
        <v>0</v>
      </c>
      <c r="W377" s="17">
        <v>0</v>
      </c>
      <c r="X377" s="17">
        <v>0</v>
      </c>
      <c r="Y377" s="17">
        <v>0</v>
      </c>
      <c r="Z377" s="17">
        <v>2.08</v>
      </c>
      <c r="AA377" s="17" t="s">
        <v>139</v>
      </c>
      <c r="AB377" s="17" t="s">
        <v>140</v>
      </c>
      <c r="AC377" s="17">
        <v>26.67</v>
      </c>
      <c r="AD377" s="17">
        <v>6</v>
      </c>
      <c r="AE377" s="17">
        <v>1</v>
      </c>
      <c r="AF377" s="17">
        <v>1</v>
      </c>
      <c r="AG377" s="17">
        <v>2.9</v>
      </c>
      <c r="AH377" s="17">
        <f t="shared" si="353"/>
        <v>1.9</v>
      </c>
      <c r="AI377" s="17" t="s">
        <v>136</v>
      </c>
      <c r="AJ377" s="17" t="s">
        <v>136</v>
      </c>
      <c r="AK377" s="17" t="s">
        <v>141</v>
      </c>
      <c r="AL377" s="17">
        <f t="shared" si="354"/>
        <v>2</v>
      </c>
      <c r="AM377" s="17">
        <v>0</v>
      </c>
      <c r="AN377" s="17"/>
      <c r="AO377" s="17">
        <v>0</v>
      </c>
      <c r="AP377" s="17">
        <v>0</v>
      </c>
      <c r="AQ377" s="17">
        <v>0</v>
      </c>
      <c r="AR377" s="17" t="s">
        <v>136</v>
      </c>
      <c r="AS377" s="19">
        <f t="shared" si="295"/>
        <v>0</v>
      </c>
      <c r="AT377" s="19"/>
      <c r="AU377" s="19">
        <f>VLOOKUP(G377,ABNT5101!$I$3:$J$9,2)</f>
        <v>15</v>
      </c>
      <c r="AV377" s="19">
        <f>VLOOKUP(G377,ABNT5101!$I$3:$M$9,5)</f>
        <v>0.18</v>
      </c>
      <c r="AW377" s="17" t="str">
        <f>_xlfn.XLOOKUP(G377,ABNT5101!I:I,ABNT5101!L:L)</f>
        <v>-</v>
      </c>
      <c r="AX377" s="17">
        <f>_xlfn.XLOOKUP(G377,ABNT5101!$I:$I,ABNT5101!M:M)</f>
        <v>0.18</v>
      </c>
      <c r="AY377" s="17" t="str">
        <f>_xlfn.XLOOKUP(G377,ABNT5101!$I:$I,ABNT5101!N:N)</f>
        <v>-</v>
      </c>
      <c r="AZ377" s="17">
        <f>_xlfn.XLOOKUP(G377,ABNT5101!$I:$I,ABNT5101!O:O)</f>
        <v>15</v>
      </c>
      <c r="BA377" s="20" t="str">
        <f t="shared" si="296"/>
        <v>ATENDE</v>
      </c>
      <c r="BB377" s="21">
        <f t="shared" ref="BB377:BC377" si="450">BE377/AU377-1</f>
        <v>0.13866666666666649</v>
      </c>
      <c r="BC377" s="21">
        <f t="shared" si="450"/>
        <v>1.3888888888888888</v>
      </c>
      <c r="BD377" s="21" t="str">
        <f t="shared" si="298"/>
        <v>-</v>
      </c>
      <c r="BE377" s="22">
        <v>17.079999999999998</v>
      </c>
      <c r="BF377" s="22">
        <v>0.43</v>
      </c>
      <c r="BG377" s="22"/>
      <c r="BH377" s="22"/>
      <c r="BI377" s="23"/>
      <c r="BJ377" s="22"/>
      <c r="BK377" s="20" t="str">
        <f t="shared" si="299"/>
        <v>ATENDE</v>
      </c>
      <c r="BL377" s="20" t="str">
        <f t="shared" si="300"/>
        <v>ATENDE</v>
      </c>
      <c r="BM377" s="20" t="str">
        <f t="shared" si="301"/>
        <v>ATENDE</v>
      </c>
      <c r="BN377" s="20" t="str">
        <f t="shared" si="302"/>
        <v>ATENDE</v>
      </c>
      <c r="BO377" s="24" t="str">
        <f t="shared" si="303"/>
        <v>C3</v>
      </c>
      <c r="BP377" s="24" t="str">
        <f t="shared" si="379"/>
        <v>P6</v>
      </c>
      <c r="BQ377" s="25">
        <f t="shared" si="304"/>
        <v>0.90000000000000013</v>
      </c>
      <c r="BR377" s="22">
        <v>5.7</v>
      </c>
      <c r="BS377" s="22">
        <v>3.33</v>
      </c>
      <c r="BT377" s="24">
        <f>IF(BP377="-","-",_xlfn.XLOOKUP(BP377,ABNT5101!$B$4:$B$9,ABNT5101!$C$4:$C$9))</f>
        <v>3</v>
      </c>
      <c r="BU377" s="24">
        <f>IF(BP377="-","-",_xlfn.XLOOKUP(BP377,ABNT5101!$B$4:$B$9,ABNT5101!$D$4:$D$9))</f>
        <v>0.6</v>
      </c>
      <c r="BV377" s="20" t="str">
        <f t="shared" si="305"/>
        <v>ATENDE</v>
      </c>
      <c r="BW377" s="20" t="str">
        <f t="shared" si="306"/>
        <v>ATENDE</v>
      </c>
      <c r="BX377" s="20" t="str">
        <f t="shared" si="307"/>
        <v>ATENDE</v>
      </c>
      <c r="BY377" s="24" t="str">
        <f t="shared" si="423"/>
        <v>P6</v>
      </c>
      <c r="BZ377" s="25">
        <f t="shared" si="308"/>
        <v>2.0933333333333333</v>
      </c>
      <c r="CA377" s="24">
        <v>9.2799999999999994</v>
      </c>
      <c r="CB377" s="24">
        <v>4.3099999999999996</v>
      </c>
      <c r="CC377" s="20">
        <f>IF(BY377="-","-",_xlfn.XLOOKUP(BY377,ABNT5101!$B$4:$B$9,ABNT5101!$C$4:$C$9))</f>
        <v>3</v>
      </c>
      <c r="CD377" s="24">
        <f>IF(BY377="-","-",_xlfn.XLOOKUP(BY377,ABNT5101!$B$4:$B$9,ABNT5101!$D$4:$D$9))</f>
        <v>0.6</v>
      </c>
      <c r="CE377" s="20" t="str">
        <f t="shared" si="309"/>
        <v>ATENDE</v>
      </c>
      <c r="CF377" s="20" t="str">
        <f t="shared" si="310"/>
        <v>ATENDE</v>
      </c>
      <c r="CG377" s="20" t="str">
        <f t="shared" si="311"/>
        <v>ATENDE</v>
      </c>
      <c r="CH377" s="26" t="e">
        <f>_xlfn.XLOOKUP(CI377,'Banco de dados'!$B:$B,'Banco de dados'!$D:$D)</f>
        <v>#N/A</v>
      </c>
      <c r="CI377" s="27"/>
      <c r="CJ377" s="26" t="e">
        <f>_xlfn.XLOOKUP(CI377,'Banco de dados'!$B:$B,'Banco de dados'!$E:$E)</f>
        <v>#N/A</v>
      </c>
      <c r="CK377" s="26"/>
      <c r="CL377" s="26" t="e">
        <f>IF(CK377="-","-",_xlfn.XLOOKUP(CK377,'Banco de dados'!$B:$B,'Banco de dados'!$E:$E))</f>
        <v>#N/A</v>
      </c>
      <c r="CM377" s="28">
        <f t="shared" si="312"/>
        <v>1</v>
      </c>
      <c r="CN377" s="26" t="e">
        <f>_xlfn.XLOOKUP(CI377,'Banco de dados'!$B:$B,'Banco de dados'!$H:$H)</f>
        <v>#N/A</v>
      </c>
      <c r="CO377" s="26" t="e">
        <f t="array" aca="1" ref="CO377" ca="1">_xludf.XLOOKUP(CK377,'Banco de dados'!$B:$B,'Banco de dados'!$H:$H)</f>
        <v>#NAME?</v>
      </c>
      <c r="CP377" s="26" t="e">
        <f t="array" aca="1" ref="CP377" ca="1">_xludf.XLOOKUP(CI377,'Banco de dados'!$B:$B,'Banco de dados'!$F:$F)</f>
        <v>#NAME?</v>
      </c>
      <c r="CQ377" s="26" t="e">
        <f t="array" aca="1" ref="CQ377" ca="1">_xludf.XLOOKUP(CK377,'Banco de dados'!$B:$B,'Banco de dados'!$F:$F)</f>
        <v>#NAME?</v>
      </c>
      <c r="CR377" s="27">
        <v>0</v>
      </c>
      <c r="CS377" s="27"/>
      <c r="CT377" s="26" t="str">
        <f>IF(AG377=0.5,"Suporte",IF(AND(AG377&gt;='Braços de IP'!$B$9,AG377&lt;='Braços de IP'!$D$9),'Braços de IP'!$E$9,IF(AND(AG377&gt;='Braços de IP'!$B$10,AG377&lt;='Braços de IP'!$D$10),'Braços de IP'!$E$10,IF(AND(AG377&gt;='Braços de IP'!$B$11,AG377&lt;='Braços de IP'!$D$11),'Braços de IP'!$E$11,IF(AND(AG377&gt;='Braços de IP'!$B$12,AG377&lt;='Braços de IP'!$D$12),'Braços de IP'!$E$12,IF(AND(AG377&gt;='Braços de IP'!$B$13,AG377&lt;='Braços de IP'!$D$13),'Braços de IP'!$E$13,IF(AND(AG377&gt;='Braços de IP'!$B$14,AG377&lt;='Braços de IP'!$D$14),'Braços de IP'!$E$14,"ERRO")))))))</f>
        <v>Longo I</v>
      </c>
      <c r="CU377" s="27"/>
      <c r="CV377" s="26" t="str">
        <f>IF($CU377="","",VLOOKUP($CU377,'Braços de IP'!$E$9:$I$15,2,0))</f>
        <v/>
      </c>
      <c r="CW377" s="29" t="str">
        <f>IF($CU377="","",VLOOKUP($CU377,'Braços de IP'!$E$9:$I$15,5,0))</f>
        <v/>
      </c>
      <c r="CX377" s="26"/>
      <c r="CY377" s="26"/>
      <c r="CZ377" s="26"/>
      <c r="DA377" s="26"/>
      <c r="DB377" s="26"/>
      <c r="DC377" s="26"/>
      <c r="DD377" s="30" t="e">
        <f t="shared" si="313"/>
        <v>#N/A</v>
      </c>
      <c r="DE377" s="31">
        <f t="shared" si="314"/>
        <v>70</v>
      </c>
      <c r="DF377" s="30" t="e">
        <f t="shared" si="315"/>
        <v>#N/A</v>
      </c>
      <c r="DG377" s="32" t="e">
        <f t="shared" si="316"/>
        <v>#N/A</v>
      </c>
      <c r="DH377" s="33" t="s">
        <v>143</v>
      </c>
      <c r="DI377" s="34"/>
      <c r="DJ377" s="35"/>
      <c r="DK377" s="16" t="s">
        <v>144</v>
      </c>
      <c r="DL377" s="16"/>
      <c r="DN377" s="36" t="e">
        <f t="shared" si="357"/>
        <v>#VALUE!</v>
      </c>
      <c r="DP377" s="1" t="s">
        <v>513</v>
      </c>
      <c r="DQ377" s="1">
        <f t="shared" si="390"/>
        <v>0</v>
      </c>
      <c r="DR377" s="36" t="e">
        <f t="shared" si="391"/>
        <v>#DIV/0!</v>
      </c>
      <c r="DS377" s="36"/>
    </row>
    <row r="378" spans="2:123" ht="15.75" customHeight="1" x14ac:dyDescent="0.25">
      <c r="B378" s="16">
        <v>29</v>
      </c>
      <c r="C378" s="16" t="s">
        <v>146</v>
      </c>
      <c r="D378" s="16" t="s">
        <v>514</v>
      </c>
      <c r="E378" s="16">
        <v>-8.1121250000000007</v>
      </c>
      <c r="F378" s="16">
        <v>-34.894914999999997</v>
      </c>
      <c r="G378" s="16" t="s">
        <v>153</v>
      </c>
      <c r="H378" s="17" t="s">
        <v>136</v>
      </c>
      <c r="I378" s="16" t="s">
        <v>135</v>
      </c>
      <c r="J378" s="17" t="s">
        <v>137</v>
      </c>
      <c r="K378" s="18">
        <v>70</v>
      </c>
      <c r="L378" s="17" t="s">
        <v>138</v>
      </c>
      <c r="M378" s="17">
        <v>0</v>
      </c>
      <c r="N378" s="16">
        <f t="shared" si="352"/>
        <v>140</v>
      </c>
      <c r="O378" s="17">
        <v>1</v>
      </c>
      <c r="P378" s="17">
        <v>2.6</v>
      </c>
      <c r="Q378" s="17">
        <v>6</v>
      </c>
      <c r="R378" s="16"/>
      <c r="S378" s="16"/>
      <c r="T378" s="16">
        <v>0</v>
      </c>
      <c r="U378" s="17">
        <v>2.6</v>
      </c>
      <c r="V378" s="17">
        <v>0</v>
      </c>
      <c r="W378" s="17">
        <v>0</v>
      </c>
      <c r="X378" s="17">
        <v>0</v>
      </c>
      <c r="Y378" s="17">
        <v>0</v>
      </c>
      <c r="Z378" s="17">
        <v>2.08</v>
      </c>
      <c r="AA378" s="17" t="s">
        <v>139</v>
      </c>
      <c r="AB378" s="17" t="s">
        <v>140</v>
      </c>
      <c r="AC378" s="17">
        <v>26.67</v>
      </c>
      <c r="AD378" s="17">
        <v>6</v>
      </c>
      <c r="AE378" s="17">
        <v>1</v>
      </c>
      <c r="AF378" s="17">
        <v>1</v>
      </c>
      <c r="AG378" s="17">
        <v>2.9</v>
      </c>
      <c r="AH378" s="17">
        <f t="shared" si="353"/>
        <v>1.9</v>
      </c>
      <c r="AI378" s="17" t="s">
        <v>136</v>
      </c>
      <c r="AJ378" s="17" t="s">
        <v>136</v>
      </c>
      <c r="AK378" s="17" t="s">
        <v>141</v>
      </c>
      <c r="AL378" s="17">
        <f t="shared" si="354"/>
        <v>2</v>
      </c>
      <c r="AM378" s="17">
        <v>0</v>
      </c>
      <c r="AN378" s="17"/>
      <c r="AO378" s="17">
        <v>0</v>
      </c>
      <c r="AP378" s="17">
        <v>0</v>
      </c>
      <c r="AQ378" s="17">
        <v>0</v>
      </c>
      <c r="AR378" s="17" t="s">
        <v>136</v>
      </c>
      <c r="AS378" s="19">
        <f t="shared" si="295"/>
        <v>0</v>
      </c>
      <c r="AT378" s="19"/>
      <c r="AU378" s="19">
        <f>VLOOKUP(G378,ABNT5101!$I$3:$J$9,2)</f>
        <v>15</v>
      </c>
      <c r="AV378" s="19">
        <f>VLOOKUP(G378,ABNT5101!$I$3:$M$9,5)</f>
        <v>0.18</v>
      </c>
      <c r="AW378" s="17" t="str">
        <f>_xlfn.XLOOKUP(G378,ABNT5101!I:I,ABNT5101!L:L)</f>
        <v>-</v>
      </c>
      <c r="AX378" s="17">
        <f>_xlfn.XLOOKUP(G378,ABNT5101!$I:$I,ABNT5101!M:M)</f>
        <v>0.18</v>
      </c>
      <c r="AY378" s="17" t="str">
        <f>_xlfn.XLOOKUP(G378,ABNT5101!$I:$I,ABNT5101!N:N)</f>
        <v>-</v>
      </c>
      <c r="AZ378" s="17">
        <f>_xlfn.XLOOKUP(G378,ABNT5101!$I:$I,ABNT5101!O:O)</f>
        <v>15</v>
      </c>
      <c r="BA378" s="20" t="str">
        <f t="shared" si="296"/>
        <v>ATENDE</v>
      </c>
      <c r="BB378" s="21">
        <f t="shared" ref="BB378:BC378" si="451">BE378/AU378-1</f>
        <v>8.8666666666666449E-2</v>
      </c>
      <c r="BC378" s="21">
        <f t="shared" si="451"/>
        <v>2.1666666666666665</v>
      </c>
      <c r="BD378" s="21" t="str">
        <f t="shared" si="298"/>
        <v>-</v>
      </c>
      <c r="BE378" s="22">
        <v>16.329999999999998</v>
      </c>
      <c r="BF378" s="22">
        <v>0.56999999999999995</v>
      </c>
      <c r="BG378" s="22"/>
      <c r="BH378" s="22"/>
      <c r="BI378" s="23"/>
      <c r="BJ378" s="22"/>
      <c r="BK378" s="20" t="str">
        <f t="shared" si="299"/>
        <v>ATENDE</v>
      </c>
      <c r="BL378" s="20" t="str">
        <f t="shared" si="300"/>
        <v>ATENDE</v>
      </c>
      <c r="BM378" s="20" t="str">
        <f t="shared" si="301"/>
        <v>ATENDE</v>
      </c>
      <c r="BN378" s="20" t="str">
        <f t="shared" si="302"/>
        <v>ATENDE</v>
      </c>
      <c r="BO378" s="24" t="str">
        <f t="shared" si="303"/>
        <v>C3</v>
      </c>
      <c r="BP378" s="24" t="str">
        <f t="shared" si="379"/>
        <v>P6</v>
      </c>
      <c r="BQ378" s="25">
        <f t="shared" si="304"/>
        <v>0.1333333333333333</v>
      </c>
      <c r="BR378" s="22">
        <v>3.4</v>
      </c>
      <c r="BS378" s="22">
        <v>1.36</v>
      </c>
      <c r="BT378" s="24">
        <f>IF(BP378="-","-",_xlfn.XLOOKUP(BP378,ABNT5101!$B$4:$B$9,ABNT5101!$C$4:$C$9))</f>
        <v>3</v>
      </c>
      <c r="BU378" s="24">
        <f>IF(BP378="-","-",_xlfn.XLOOKUP(BP378,ABNT5101!$B$4:$B$9,ABNT5101!$D$4:$D$9))</f>
        <v>0.6</v>
      </c>
      <c r="BV378" s="20" t="str">
        <f t="shared" si="305"/>
        <v>ATENDE</v>
      </c>
      <c r="BW378" s="20" t="str">
        <f t="shared" si="306"/>
        <v>ATENDE</v>
      </c>
      <c r="BX378" s="20" t="str">
        <f t="shared" si="307"/>
        <v>ATENDE</v>
      </c>
      <c r="BY378" s="24" t="str">
        <f t="shared" si="423"/>
        <v>P6</v>
      </c>
      <c r="BZ378" s="25">
        <f t="shared" si="308"/>
        <v>1.7633333333333332</v>
      </c>
      <c r="CA378" s="24">
        <v>8.2899999999999991</v>
      </c>
      <c r="CB378" s="24">
        <v>3.49</v>
      </c>
      <c r="CC378" s="20">
        <f>IF(BY378="-","-",_xlfn.XLOOKUP(BY378,ABNT5101!$B$4:$B$9,ABNT5101!$C$4:$C$9))</f>
        <v>3</v>
      </c>
      <c r="CD378" s="24">
        <f>IF(BY378="-","-",_xlfn.XLOOKUP(BY378,ABNT5101!$B$4:$B$9,ABNT5101!$D$4:$D$9))</f>
        <v>0.6</v>
      </c>
      <c r="CE378" s="20" t="str">
        <f t="shared" si="309"/>
        <v>ATENDE</v>
      </c>
      <c r="CF378" s="20" t="str">
        <f t="shared" si="310"/>
        <v>ATENDE</v>
      </c>
      <c r="CG378" s="20" t="str">
        <f t="shared" si="311"/>
        <v>ATENDE</v>
      </c>
      <c r="CH378" s="26" t="e">
        <f>_xlfn.XLOOKUP(CI378,'Banco de dados'!$B:$B,'Banco de dados'!$D:$D)</f>
        <v>#N/A</v>
      </c>
      <c r="CI378" s="27"/>
      <c r="CJ378" s="26" t="e">
        <f>_xlfn.XLOOKUP(CI378,'Banco de dados'!$B:$B,'Banco de dados'!$E:$E)</f>
        <v>#N/A</v>
      </c>
      <c r="CK378" s="26"/>
      <c r="CL378" s="26" t="e">
        <f>IF(CK378="-","-",_xlfn.XLOOKUP(CK378,'Banco de dados'!$B:$B,'Banco de dados'!$E:$E))</f>
        <v>#N/A</v>
      </c>
      <c r="CM378" s="28">
        <f t="shared" si="312"/>
        <v>1</v>
      </c>
      <c r="CN378" s="26" t="e">
        <f>_xlfn.XLOOKUP(CI378,'Banco de dados'!$B:$B,'Banco de dados'!$H:$H)</f>
        <v>#N/A</v>
      </c>
      <c r="CO378" s="26" t="e">
        <f t="array" aca="1" ref="CO378" ca="1">_xludf.XLOOKUP(CK378,'Banco de dados'!$B:$B,'Banco de dados'!$H:$H)</f>
        <v>#NAME?</v>
      </c>
      <c r="CP378" s="26" t="e">
        <f t="array" aca="1" ref="CP378" ca="1">_xludf.XLOOKUP(CI378,'Banco de dados'!$B:$B,'Banco de dados'!$F:$F)</f>
        <v>#NAME?</v>
      </c>
      <c r="CQ378" s="26" t="e">
        <f t="array" aca="1" ref="CQ378" ca="1">_xludf.XLOOKUP(CK378,'Banco de dados'!$B:$B,'Banco de dados'!$F:$F)</f>
        <v>#NAME?</v>
      </c>
      <c r="CR378" s="27">
        <v>0</v>
      </c>
      <c r="CS378" s="27"/>
      <c r="CT378" s="26" t="str">
        <f>IF(AG378=0.5,"Suporte",IF(AND(AG378&gt;='Braços de IP'!$B$9,AG378&lt;='Braços de IP'!$D$9),'Braços de IP'!$E$9,IF(AND(AG378&gt;='Braços de IP'!$B$10,AG378&lt;='Braços de IP'!$D$10),'Braços de IP'!$E$10,IF(AND(AG378&gt;='Braços de IP'!$B$11,AG378&lt;='Braços de IP'!$D$11),'Braços de IP'!$E$11,IF(AND(AG378&gt;='Braços de IP'!$B$12,AG378&lt;='Braços de IP'!$D$12),'Braços de IP'!$E$12,IF(AND(AG378&gt;='Braços de IP'!$B$13,AG378&lt;='Braços de IP'!$D$13),'Braços de IP'!$E$13,IF(AND(AG378&gt;='Braços de IP'!$B$14,AG378&lt;='Braços de IP'!$D$14),'Braços de IP'!$E$14,"ERRO")))))))</f>
        <v>Longo I</v>
      </c>
      <c r="CU378" s="27"/>
      <c r="CV378" s="26" t="str">
        <f>IF($CU378="","",VLOOKUP($CU378,'Braços de IP'!$E$9:$I$15,2,0))</f>
        <v/>
      </c>
      <c r="CW378" s="29" t="str">
        <f>IF($CU378="","",VLOOKUP($CU378,'Braços de IP'!$E$9:$I$15,5,0))</f>
        <v/>
      </c>
      <c r="CX378" s="26"/>
      <c r="CY378" s="26"/>
      <c r="CZ378" s="26"/>
      <c r="DA378" s="26"/>
      <c r="DB378" s="26"/>
      <c r="DC378" s="26"/>
      <c r="DD378" s="30" t="e">
        <f t="shared" si="313"/>
        <v>#N/A</v>
      </c>
      <c r="DE378" s="31">
        <f t="shared" si="314"/>
        <v>70</v>
      </c>
      <c r="DF378" s="30" t="e">
        <f t="shared" si="315"/>
        <v>#N/A</v>
      </c>
      <c r="DG378" s="32" t="e">
        <f t="shared" si="316"/>
        <v>#N/A</v>
      </c>
      <c r="DH378" s="33" t="s">
        <v>143</v>
      </c>
      <c r="DI378" s="34"/>
      <c r="DJ378" s="35"/>
      <c r="DK378" s="16" t="s">
        <v>144</v>
      </c>
      <c r="DL378" s="16"/>
      <c r="DN378" s="36" t="e">
        <f t="shared" si="357"/>
        <v>#VALUE!</v>
      </c>
      <c r="DP378" s="1" t="s">
        <v>513</v>
      </c>
      <c r="DQ378" s="1">
        <f t="shared" si="390"/>
        <v>0</v>
      </c>
      <c r="DR378" s="36" t="e">
        <f t="shared" si="391"/>
        <v>#DIV/0!</v>
      </c>
      <c r="DS378" s="36"/>
    </row>
    <row r="379" spans="2:123" ht="15.75" customHeight="1" x14ac:dyDescent="0.25">
      <c r="B379" s="16">
        <v>29</v>
      </c>
      <c r="C379" s="16" t="s">
        <v>146</v>
      </c>
      <c r="D379" s="16" t="s">
        <v>514</v>
      </c>
      <c r="E379" s="16">
        <v>-8.1121250000000007</v>
      </c>
      <c r="F379" s="16">
        <v>-34.894914999999997</v>
      </c>
      <c r="G379" s="16" t="s">
        <v>153</v>
      </c>
      <c r="H379" s="17" t="s">
        <v>136</v>
      </c>
      <c r="I379" s="16" t="s">
        <v>135</v>
      </c>
      <c r="J379" s="17" t="s">
        <v>137</v>
      </c>
      <c r="K379" s="18">
        <v>70</v>
      </c>
      <c r="L379" s="17" t="s">
        <v>138</v>
      </c>
      <c r="M379" s="17">
        <v>0</v>
      </c>
      <c r="N379" s="16">
        <f t="shared" si="352"/>
        <v>140</v>
      </c>
      <c r="O379" s="17">
        <v>1</v>
      </c>
      <c r="P379" s="17">
        <v>2.6</v>
      </c>
      <c r="Q379" s="17">
        <v>6</v>
      </c>
      <c r="R379" s="16"/>
      <c r="S379" s="16"/>
      <c r="T379" s="16">
        <v>0</v>
      </c>
      <c r="U379" s="17">
        <v>2.6</v>
      </c>
      <c r="V379" s="17">
        <v>0</v>
      </c>
      <c r="W379" s="17">
        <v>0</v>
      </c>
      <c r="X379" s="17">
        <v>0</v>
      </c>
      <c r="Y379" s="17">
        <v>0</v>
      </c>
      <c r="Z379" s="17">
        <v>2.08</v>
      </c>
      <c r="AA379" s="17" t="s">
        <v>139</v>
      </c>
      <c r="AB379" s="17" t="s">
        <v>140</v>
      </c>
      <c r="AC379" s="17">
        <v>26.67</v>
      </c>
      <c r="AD379" s="17">
        <v>6</v>
      </c>
      <c r="AE379" s="17">
        <v>1</v>
      </c>
      <c r="AF379" s="17">
        <v>1</v>
      </c>
      <c r="AG379" s="17">
        <v>2.9</v>
      </c>
      <c r="AH379" s="17">
        <f t="shared" si="353"/>
        <v>1.9</v>
      </c>
      <c r="AI379" s="17" t="s">
        <v>136</v>
      </c>
      <c r="AJ379" s="17" t="s">
        <v>136</v>
      </c>
      <c r="AK379" s="17" t="s">
        <v>141</v>
      </c>
      <c r="AL379" s="17">
        <f t="shared" si="354"/>
        <v>2</v>
      </c>
      <c r="AM379" s="17">
        <v>0</v>
      </c>
      <c r="AN379" s="17"/>
      <c r="AO379" s="17">
        <v>0</v>
      </c>
      <c r="AP379" s="17">
        <v>0</v>
      </c>
      <c r="AQ379" s="17">
        <v>0</v>
      </c>
      <c r="AR379" s="17" t="s">
        <v>136</v>
      </c>
      <c r="AS379" s="19">
        <f t="shared" si="295"/>
        <v>0</v>
      </c>
      <c r="AT379" s="19"/>
      <c r="AU379" s="19">
        <f>VLOOKUP(G379,ABNT5101!$I$3:$J$9,2)</f>
        <v>15</v>
      </c>
      <c r="AV379" s="19">
        <f>VLOOKUP(G379,ABNT5101!$I$3:$M$9,5)</f>
        <v>0.18</v>
      </c>
      <c r="AW379" s="17" t="str">
        <f>_xlfn.XLOOKUP(G379,ABNT5101!I:I,ABNT5101!L:L)</f>
        <v>-</v>
      </c>
      <c r="AX379" s="17">
        <f>_xlfn.XLOOKUP(G379,ABNT5101!$I:$I,ABNT5101!M:M)</f>
        <v>0.18</v>
      </c>
      <c r="AY379" s="17" t="str">
        <f>_xlfn.XLOOKUP(G379,ABNT5101!$I:$I,ABNT5101!N:N)</f>
        <v>-</v>
      </c>
      <c r="AZ379" s="17">
        <f>_xlfn.XLOOKUP(G379,ABNT5101!$I:$I,ABNT5101!O:O)</f>
        <v>15</v>
      </c>
      <c r="BA379" s="20" t="str">
        <f t="shared" si="296"/>
        <v>ATENDE</v>
      </c>
      <c r="BB379" s="21">
        <f t="shared" ref="BB379:BC379" si="452">BE379/AU379-1</f>
        <v>0.49</v>
      </c>
      <c r="BC379" s="21">
        <f t="shared" si="452"/>
        <v>2.1666666666666665</v>
      </c>
      <c r="BD379" s="21" t="str">
        <f t="shared" si="298"/>
        <v>-</v>
      </c>
      <c r="BE379" s="22">
        <v>22.35</v>
      </c>
      <c r="BF379" s="22">
        <v>0.56999999999999995</v>
      </c>
      <c r="BG379" s="22"/>
      <c r="BH379" s="22"/>
      <c r="BI379" s="23"/>
      <c r="BJ379" s="22"/>
      <c r="BK379" s="20" t="str">
        <f t="shared" si="299"/>
        <v>ATENDE</v>
      </c>
      <c r="BL379" s="20" t="str">
        <f t="shared" si="300"/>
        <v>ATENDE</v>
      </c>
      <c r="BM379" s="20" t="str">
        <f t="shared" si="301"/>
        <v>ATENDE</v>
      </c>
      <c r="BN379" s="20" t="str">
        <f t="shared" si="302"/>
        <v>ATENDE</v>
      </c>
      <c r="BO379" s="24" t="str">
        <f t="shared" si="303"/>
        <v>C3</v>
      </c>
      <c r="BP379" s="24" t="str">
        <f t="shared" si="379"/>
        <v>P6</v>
      </c>
      <c r="BQ379" s="25">
        <f t="shared" si="304"/>
        <v>5.6666666666666643E-2</v>
      </c>
      <c r="BR379" s="22">
        <v>3.17</v>
      </c>
      <c r="BS379" s="22">
        <v>1.07</v>
      </c>
      <c r="BT379" s="24">
        <f>IF(BP379="-","-",_xlfn.XLOOKUP(BP379,ABNT5101!$B$4:$B$9,ABNT5101!$C$4:$C$9))</f>
        <v>3</v>
      </c>
      <c r="BU379" s="24">
        <f>IF(BP379="-","-",_xlfn.XLOOKUP(BP379,ABNT5101!$B$4:$B$9,ABNT5101!$D$4:$D$9))</f>
        <v>0.6</v>
      </c>
      <c r="BV379" s="20" t="str">
        <f t="shared" si="305"/>
        <v>ATENDE</v>
      </c>
      <c r="BW379" s="20" t="str">
        <f t="shared" si="306"/>
        <v>ATENDE</v>
      </c>
      <c r="BX379" s="20" t="str">
        <f t="shared" si="307"/>
        <v>ATENDE</v>
      </c>
      <c r="BY379" s="24" t="str">
        <f t="shared" si="423"/>
        <v>P6</v>
      </c>
      <c r="BZ379" s="25">
        <f t="shared" si="308"/>
        <v>2.6133333333333333</v>
      </c>
      <c r="CA379" s="24">
        <v>10.84</v>
      </c>
      <c r="CB379" s="24">
        <v>5.7</v>
      </c>
      <c r="CC379" s="20">
        <f>IF(BY379="-","-",_xlfn.XLOOKUP(BY379,ABNT5101!$B$4:$B$9,ABNT5101!$C$4:$C$9))</f>
        <v>3</v>
      </c>
      <c r="CD379" s="24">
        <f>IF(BY379="-","-",_xlfn.XLOOKUP(BY379,ABNT5101!$B$4:$B$9,ABNT5101!$D$4:$D$9))</f>
        <v>0.6</v>
      </c>
      <c r="CE379" s="20" t="str">
        <f t="shared" si="309"/>
        <v>ATENDE</v>
      </c>
      <c r="CF379" s="20" t="str">
        <f t="shared" si="310"/>
        <v>ATENDE</v>
      </c>
      <c r="CG379" s="20" t="str">
        <f t="shared" si="311"/>
        <v>ATENDE</v>
      </c>
      <c r="CH379" s="26" t="e">
        <f>_xlfn.XLOOKUP(CI379,'Banco de dados'!$B:$B,'Banco de dados'!$D:$D)</f>
        <v>#N/A</v>
      </c>
      <c r="CI379" s="27"/>
      <c r="CJ379" s="26" t="e">
        <f>_xlfn.XLOOKUP(CI379,'Banco de dados'!$B:$B,'Banco de dados'!$E:$E)</f>
        <v>#N/A</v>
      </c>
      <c r="CK379" s="26"/>
      <c r="CL379" s="26" t="e">
        <f>IF(CK379="-","-",_xlfn.XLOOKUP(CK379,'Banco de dados'!$B:$B,'Banco de dados'!$E:$E))</f>
        <v>#N/A</v>
      </c>
      <c r="CM379" s="28">
        <f t="shared" si="312"/>
        <v>1</v>
      </c>
      <c r="CN379" s="26" t="e">
        <f>_xlfn.XLOOKUP(CI379,'Banco de dados'!$B:$B,'Banco de dados'!$H:$H)</f>
        <v>#N/A</v>
      </c>
      <c r="CO379" s="26" t="e">
        <f t="array" aca="1" ref="CO379" ca="1">_xludf.XLOOKUP(CK379,'Banco de dados'!$B:$B,'Banco de dados'!$H:$H)</f>
        <v>#NAME?</v>
      </c>
      <c r="CP379" s="26" t="e">
        <f t="array" aca="1" ref="CP379" ca="1">_xludf.XLOOKUP(CI379,'Banco de dados'!$B:$B,'Banco de dados'!$F:$F)</f>
        <v>#NAME?</v>
      </c>
      <c r="CQ379" s="26" t="e">
        <f t="array" aca="1" ref="CQ379" ca="1">_xludf.XLOOKUP(CK379,'Banco de dados'!$B:$B,'Banco de dados'!$F:$F)</f>
        <v>#NAME?</v>
      </c>
      <c r="CR379" s="27">
        <v>0</v>
      </c>
      <c r="CS379" s="27"/>
      <c r="CT379" s="26" t="str">
        <f>IF(AG379=0.5,"Suporte",IF(AND(AG379&gt;='Braços de IP'!$B$9,AG379&lt;='Braços de IP'!$D$9),'Braços de IP'!$E$9,IF(AND(AG379&gt;='Braços de IP'!$B$10,AG379&lt;='Braços de IP'!$D$10),'Braços de IP'!$E$10,IF(AND(AG379&gt;='Braços de IP'!$B$11,AG379&lt;='Braços de IP'!$D$11),'Braços de IP'!$E$11,IF(AND(AG379&gt;='Braços de IP'!$B$12,AG379&lt;='Braços de IP'!$D$12),'Braços de IP'!$E$12,IF(AND(AG379&gt;='Braços de IP'!$B$13,AG379&lt;='Braços de IP'!$D$13),'Braços de IP'!$E$13,IF(AND(AG379&gt;='Braços de IP'!$B$14,AG379&lt;='Braços de IP'!$D$14),'Braços de IP'!$E$14,"ERRO")))))))</f>
        <v>Longo I</v>
      </c>
      <c r="CU379" s="27"/>
      <c r="CV379" s="26" t="str">
        <f>IF($CU379="","",VLOOKUP($CU379,'Braços de IP'!$E$9:$I$15,2,0))</f>
        <v/>
      </c>
      <c r="CW379" s="29" t="str">
        <f>IF($CU379="","",VLOOKUP($CU379,'Braços de IP'!$E$9:$I$15,5,0))</f>
        <v/>
      </c>
      <c r="CX379" s="26"/>
      <c r="CY379" s="26"/>
      <c r="CZ379" s="26"/>
      <c r="DA379" s="26"/>
      <c r="DB379" s="26"/>
      <c r="DC379" s="26"/>
      <c r="DD379" s="30" t="e">
        <f t="shared" si="313"/>
        <v>#N/A</v>
      </c>
      <c r="DE379" s="31">
        <f t="shared" si="314"/>
        <v>70</v>
      </c>
      <c r="DF379" s="30" t="e">
        <f t="shared" si="315"/>
        <v>#N/A</v>
      </c>
      <c r="DG379" s="32" t="e">
        <f t="shared" si="316"/>
        <v>#N/A</v>
      </c>
      <c r="DH379" s="33" t="s">
        <v>143</v>
      </c>
      <c r="DI379" s="34"/>
      <c r="DJ379" s="35"/>
      <c r="DK379" s="16" t="s">
        <v>144</v>
      </c>
      <c r="DL379" s="16"/>
      <c r="DN379" s="36" t="e">
        <f t="shared" si="357"/>
        <v>#VALUE!</v>
      </c>
      <c r="DP379" s="1" t="s">
        <v>513</v>
      </c>
      <c r="DQ379" s="1">
        <f t="shared" si="390"/>
        <v>0</v>
      </c>
      <c r="DR379" s="36" t="e">
        <f t="shared" si="391"/>
        <v>#DIV/0!</v>
      </c>
      <c r="DS379" s="36"/>
    </row>
    <row r="380" spans="2:123" ht="15.75" customHeight="1" x14ac:dyDescent="0.25">
      <c r="B380" s="16">
        <v>30</v>
      </c>
      <c r="C380" s="16" t="s">
        <v>146</v>
      </c>
      <c r="D380" s="16" t="s">
        <v>515</v>
      </c>
      <c r="E380" s="16">
        <v>-8.0392349999999997</v>
      </c>
      <c r="F380" s="16">
        <v>-34.914628</v>
      </c>
      <c r="G380" s="16" t="s">
        <v>153</v>
      </c>
      <c r="H380" s="17" t="s">
        <v>136</v>
      </c>
      <c r="I380" s="16" t="s">
        <v>135</v>
      </c>
      <c r="J380" s="17" t="s">
        <v>137</v>
      </c>
      <c r="K380" s="18">
        <v>70</v>
      </c>
      <c r="L380" s="17" t="s">
        <v>138</v>
      </c>
      <c r="M380" s="17">
        <v>0</v>
      </c>
      <c r="N380" s="16">
        <f t="shared" si="352"/>
        <v>140</v>
      </c>
      <c r="O380" s="17">
        <v>2</v>
      </c>
      <c r="P380" s="17">
        <v>2.5</v>
      </c>
      <c r="Q380" s="17">
        <v>9</v>
      </c>
      <c r="R380" s="16"/>
      <c r="S380" s="16"/>
      <c r="T380" s="16">
        <v>0</v>
      </c>
      <c r="U380" s="17">
        <v>2.7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 t="s">
        <v>139</v>
      </c>
      <c r="AB380" s="17" t="s">
        <v>140</v>
      </c>
      <c r="AC380" s="17">
        <v>11</v>
      </c>
      <c r="AD380" s="17">
        <v>6.5</v>
      </c>
      <c r="AE380" s="17">
        <v>1</v>
      </c>
      <c r="AF380" s="17">
        <v>0.5</v>
      </c>
      <c r="AG380" s="17">
        <v>1.5</v>
      </c>
      <c r="AH380" s="17">
        <f t="shared" si="353"/>
        <v>1</v>
      </c>
      <c r="AI380" s="17" t="s">
        <v>136</v>
      </c>
      <c r="AJ380" s="17" t="s">
        <v>136</v>
      </c>
      <c r="AK380" s="17" t="s">
        <v>141</v>
      </c>
      <c r="AL380" s="17">
        <f t="shared" si="354"/>
        <v>2</v>
      </c>
      <c r="AM380" s="17">
        <v>0</v>
      </c>
      <c r="AN380" s="17"/>
      <c r="AO380" s="17">
        <v>0</v>
      </c>
      <c r="AP380" s="17">
        <v>0</v>
      </c>
      <c r="AQ380" s="17">
        <v>0</v>
      </c>
      <c r="AR380" s="17" t="s">
        <v>136</v>
      </c>
      <c r="AS380" s="19">
        <f t="shared" si="295"/>
        <v>0</v>
      </c>
      <c r="AT380" s="19"/>
      <c r="AU380" s="19">
        <f>VLOOKUP(G380,ABNT5101!$I$3:$J$9,2)</f>
        <v>15</v>
      </c>
      <c r="AV380" s="19">
        <f>VLOOKUP(G380,ABNT5101!$I$3:$M$9,5)</f>
        <v>0.18</v>
      </c>
      <c r="AW380" s="17" t="str">
        <f>_xlfn.XLOOKUP(G380,ABNT5101!I:I,ABNT5101!L:L)</f>
        <v>-</v>
      </c>
      <c r="AX380" s="17">
        <f>_xlfn.XLOOKUP(G380,ABNT5101!$I:$I,ABNT5101!M:M)</f>
        <v>0.18</v>
      </c>
      <c r="AY380" s="17" t="str">
        <f>_xlfn.XLOOKUP(G380,ABNT5101!$I:$I,ABNT5101!N:N)</f>
        <v>-</v>
      </c>
      <c r="AZ380" s="17">
        <f>_xlfn.XLOOKUP(G380,ABNT5101!$I:$I,ABNT5101!O:O)</f>
        <v>15</v>
      </c>
      <c r="BA380" s="20" t="str">
        <f t="shared" si="296"/>
        <v>ATENDE</v>
      </c>
      <c r="BB380" s="21">
        <f t="shared" ref="BB380:BC380" si="453">BE380/AU380-1</f>
        <v>0.10000000000000009</v>
      </c>
      <c r="BC380" s="21">
        <f t="shared" si="453"/>
        <v>2.0000000000000004</v>
      </c>
      <c r="BD380" s="21" t="str">
        <f t="shared" si="298"/>
        <v>-</v>
      </c>
      <c r="BE380" s="22">
        <v>16.5</v>
      </c>
      <c r="BF380" s="22">
        <v>0.54</v>
      </c>
      <c r="BG380" s="22"/>
      <c r="BH380" s="22"/>
      <c r="BI380" s="23"/>
      <c r="BJ380" s="22"/>
      <c r="BK380" s="20" t="str">
        <f t="shared" si="299"/>
        <v>ATENDE</v>
      </c>
      <c r="BL380" s="20" t="str">
        <f t="shared" si="300"/>
        <v>ATENDE</v>
      </c>
      <c r="BM380" s="20" t="str">
        <f t="shared" si="301"/>
        <v>ATENDE</v>
      </c>
      <c r="BN380" s="20" t="str">
        <f t="shared" si="302"/>
        <v>ATENDE</v>
      </c>
      <c r="BO380" s="24" t="str">
        <f t="shared" si="303"/>
        <v>C3</v>
      </c>
      <c r="BP380" s="24" t="str">
        <f t="shared" si="379"/>
        <v>P6</v>
      </c>
      <c r="BQ380" s="25">
        <f t="shared" si="304"/>
        <v>2.72</v>
      </c>
      <c r="BR380" s="22">
        <v>11.16</v>
      </c>
      <c r="BS380" s="22">
        <v>7.27</v>
      </c>
      <c r="BT380" s="24">
        <f>IF(BP380="-","-",_xlfn.XLOOKUP(BP380,ABNT5101!$B$4:$B$9,ABNT5101!$C$4:$C$9))</f>
        <v>3</v>
      </c>
      <c r="BU380" s="24">
        <f>IF(BP380="-","-",_xlfn.XLOOKUP(BP380,ABNT5101!$B$4:$B$9,ABNT5101!$D$4:$D$9))</f>
        <v>0.6</v>
      </c>
      <c r="BV380" s="20" t="str">
        <f t="shared" si="305"/>
        <v>ATENDE</v>
      </c>
      <c r="BW380" s="20" t="str">
        <f t="shared" si="306"/>
        <v>ATENDE</v>
      </c>
      <c r="BX380" s="20" t="str">
        <f t="shared" si="307"/>
        <v>ATENDE</v>
      </c>
      <c r="BY380" s="24" t="str">
        <f t="shared" si="423"/>
        <v>P6</v>
      </c>
      <c r="BZ380" s="25">
        <f t="shared" si="308"/>
        <v>3.2633333333333328</v>
      </c>
      <c r="CA380" s="24">
        <v>12.79</v>
      </c>
      <c r="CB380" s="24">
        <v>7.24</v>
      </c>
      <c r="CC380" s="20">
        <f>IF(BY380="-","-",_xlfn.XLOOKUP(BY380,ABNT5101!$B$4:$B$9,ABNT5101!$C$4:$C$9))</f>
        <v>3</v>
      </c>
      <c r="CD380" s="24">
        <f>IF(BY380="-","-",_xlfn.XLOOKUP(BY380,ABNT5101!$B$4:$B$9,ABNT5101!$D$4:$D$9))</f>
        <v>0.6</v>
      </c>
      <c r="CE380" s="20" t="str">
        <f t="shared" si="309"/>
        <v>ATENDE</v>
      </c>
      <c r="CF380" s="20" t="str">
        <f t="shared" si="310"/>
        <v>ATENDE</v>
      </c>
      <c r="CG380" s="20" t="str">
        <f t="shared" si="311"/>
        <v>ATENDE</v>
      </c>
      <c r="CH380" s="26" t="str">
        <f>_xlfn.XLOOKUP(CI380,'Banco de dados'!$B:$B,'Banco de dados'!$D:$D)</f>
        <v>LEDSTAR</v>
      </c>
      <c r="CI380" s="47" t="str">
        <f>'Banco de dados'!B7</f>
        <v xml:space="preserve"> SL VT 9.1 44W</v>
      </c>
      <c r="CJ380" s="26" t="str">
        <f>_xlfn.XLOOKUP(CI380,'Banco de dados'!$B:$B,'Banco de dados'!$E:$E)</f>
        <v>LUM LED SL VT 9.1 44W</v>
      </c>
      <c r="CK380" s="26"/>
      <c r="CL380" s="26" t="e">
        <f>IF(CK380="-","-",_xlfn.XLOOKUP(CK380,'Banco de dados'!$B:$B,'Banco de dados'!$E:$E))</f>
        <v>#N/A</v>
      </c>
      <c r="CM380" s="28">
        <f t="shared" si="312"/>
        <v>1</v>
      </c>
      <c r="CN380" s="26">
        <f>_xlfn.XLOOKUP(CI380,'Banco de dados'!$B:$B,'Banco de dados'!$H:$H)</f>
        <v>44</v>
      </c>
      <c r="CO380" s="26" t="e">
        <f t="array" aca="1" ref="CO380" ca="1">_xludf.XLOOKUP(CK380,'Banco de dados'!$B:$B,'Banco de dados'!$H:$H)</f>
        <v>#NAME?</v>
      </c>
      <c r="CP380" s="51" t="e">
        <f t="array" aca="1" ref="CP380" ca="1">_xludf.XLOOKUP(CI380,'Banco de dados'!$B:$B,'Banco de dados'!$F:$F)</f>
        <v>#NAME?</v>
      </c>
      <c r="CQ380" s="26" t="e">
        <f t="array" aca="1" ref="CQ380" ca="1">_xludf.XLOOKUP(CK380,'Banco de dados'!$B:$B,'Banco de dados'!$F:$F)</f>
        <v>#NAME?</v>
      </c>
      <c r="CR380" s="27">
        <v>0</v>
      </c>
      <c r="CS380" s="27"/>
      <c r="CT380" s="26" t="str">
        <f>IF(AG380=0.5,"Suporte",IF(AND(AG380&gt;='Braços de IP'!$B$9,AG380&lt;='Braços de IP'!$D$9),'Braços de IP'!$E$9,IF(AND(AG380&gt;='Braços de IP'!$B$10,AG380&lt;='Braços de IP'!$D$10),'Braços de IP'!$E$10,IF(AND(AG380&gt;='Braços de IP'!$B$11,AG380&lt;='Braços de IP'!$D$11),'Braços de IP'!$E$11,IF(AND(AG380&gt;='Braços de IP'!$B$12,AG380&lt;='Braços de IP'!$D$12),'Braços de IP'!$E$12,IF(AND(AG380&gt;='Braços de IP'!$B$13,AG380&lt;='Braços de IP'!$D$13),'Braços de IP'!$E$13,IF(AND(AG380&gt;='Braços de IP'!$B$14,AG380&lt;='Braços de IP'!$D$14),'Braços de IP'!$E$14,"ERRO")))))))</f>
        <v>Curto II</v>
      </c>
      <c r="CU380" s="27"/>
      <c r="CV380" s="26" t="str">
        <f>IF($CU380="","",VLOOKUP($CU380,'Braços de IP'!$E$9:$I$15,2,0))</f>
        <v/>
      </c>
      <c r="CW380" s="29" t="str">
        <f>IF($CU380="","",VLOOKUP($CU380,'Braços de IP'!$E$9:$I$15,5,0))</f>
        <v/>
      </c>
      <c r="CX380" s="26"/>
      <c r="CY380" s="26"/>
      <c r="CZ380" s="26"/>
      <c r="DA380" s="26"/>
      <c r="DB380" s="26"/>
      <c r="DC380" s="26"/>
      <c r="DD380" s="30">
        <f t="shared" si="313"/>
        <v>44</v>
      </c>
      <c r="DE380" s="31">
        <f t="shared" si="314"/>
        <v>70</v>
      </c>
      <c r="DF380" s="30">
        <f t="shared" si="315"/>
        <v>114</v>
      </c>
      <c r="DG380" s="32">
        <f t="shared" si="316"/>
        <v>0.37142857142857144</v>
      </c>
      <c r="DH380" s="33" t="s">
        <v>143</v>
      </c>
      <c r="DI380" s="34"/>
      <c r="DJ380" s="35"/>
      <c r="DK380" s="16" t="s">
        <v>144</v>
      </c>
      <c r="DL380" s="16"/>
      <c r="DN380" s="36" t="e">
        <f t="shared" si="357"/>
        <v>#VALUE!</v>
      </c>
      <c r="DP380" s="1" t="s">
        <v>513</v>
      </c>
      <c r="DQ380" s="1">
        <f t="shared" si="390"/>
        <v>0</v>
      </c>
      <c r="DR380" s="36" t="e">
        <f t="shared" si="391"/>
        <v>#DIV/0!</v>
      </c>
      <c r="DS380" s="36"/>
    </row>
    <row r="381" spans="2:123" ht="15.75" customHeight="1" x14ac:dyDescent="0.25">
      <c r="B381" s="16">
        <v>30</v>
      </c>
      <c r="C381" s="16" t="s">
        <v>146</v>
      </c>
      <c r="D381" s="16" t="s">
        <v>515</v>
      </c>
      <c r="E381" s="16">
        <v>-8.0392349999999997</v>
      </c>
      <c r="F381" s="16">
        <v>-34.914628</v>
      </c>
      <c r="G381" s="16" t="s">
        <v>153</v>
      </c>
      <c r="H381" s="17" t="s">
        <v>136</v>
      </c>
      <c r="I381" s="16" t="s">
        <v>135</v>
      </c>
      <c r="J381" s="17" t="s">
        <v>137</v>
      </c>
      <c r="K381" s="18">
        <v>70</v>
      </c>
      <c r="L381" s="17" t="s">
        <v>138</v>
      </c>
      <c r="M381" s="17">
        <v>0</v>
      </c>
      <c r="N381" s="16">
        <f t="shared" si="352"/>
        <v>140</v>
      </c>
      <c r="O381" s="17">
        <v>2</v>
      </c>
      <c r="P381" s="17">
        <v>2.5</v>
      </c>
      <c r="Q381" s="17">
        <v>9</v>
      </c>
      <c r="R381" s="16"/>
      <c r="S381" s="16"/>
      <c r="T381" s="16">
        <v>0</v>
      </c>
      <c r="U381" s="17">
        <v>2.7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 t="s">
        <v>139</v>
      </c>
      <c r="AB381" s="17" t="s">
        <v>140</v>
      </c>
      <c r="AC381" s="17">
        <v>11</v>
      </c>
      <c r="AD381" s="17">
        <v>6.5</v>
      </c>
      <c r="AE381" s="17">
        <v>1</v>
      </c>
      <c r="AF381" s="17">
        <v>0.5</v>
      </c>
      <c r="AG381" s="17">
        <v>1.5</v>
      </c>
      <c r="AH381" s="17">
        <f t="shared" si="353"/>
        <v>1</v>
      </c>
      <c r="AI381" s="17" t="s">
        <v>136</v>
      </c>
      <c r="AJ381" s="17" t="s">
        <v>136</v>
      </c>
      <c r="AK381" s="17" t="s">
        <v>141</v>
      </c>
      <c r="AL381" s="17">
        <f t="shared" si="354"/>
        <v>2</v>
      </c>
      <c r="AM381" s="17">
        <v>0</v>
      </c>
      <c r="AN381" s="17"/>
      <c r="AO381" s="17">
        <v>0</v>
      </c>
      <c r="AP381" s="17">
        <v>0</v>
      </c>
      <c r="AQ381" s="17">
        <v>0</v>
      </c>
      <c r="AR381" s="17" t="s">
        <v>136</v>
      </c>
      <c r="AS381" s="19">
        <f t="shared" si="295"/>
        <v>0</v>
      </c>
      <c r="AT381" s="19"/>
      <c r="AU381" s="19">
        <f>VLOOKUP(G381,ABNT5101!$I$3:$J$9,2)</f>
        <v>15</v>
      </c>
      <c r="AV381" s="19">
        <f>VLOOKUP(G381,ABNT5101!$I$3:$M$9,5)</f>
        <v>0.18</v>
      </c>
      <c r="AW381" s="17" t="str">
        <f>_xlfn.XLOOKUP(G381,ABNT5101!I:I,ABNT5101!L:L)</f>
        <v>-</v>
      </c>
      <c r="AX381" s="17">
        <f>_xlfn.XLOOKUP(G381,ABNT5101!$I:$I,ABNT5101!M:M)</f>
        <v>0.18</v>
      </c>
      <c r="AY381" s="17" t="str">
        <f>_xlfn.XLOOKUP(G381,ABNT5101!$I:$I,ABNT5101!N:N)</f>
        <v>-</v>
      </c>
      <c r="AZ381" s="17">
        <f>_xlfn.XLOOKUP(G381,ABNT5101!$I:$I,ABNT5101!O:O)</f>
        <v>15</v>
      </c>
      <c r="BA381" s="20" t="str">
        <f t="shared" si="296"/>
        <v>ATENDE</v>
      </c>
      <c r="BB381" s="21">
        <f t="shared" ref="BB381:BC381" si="454">BE381/AU381-1</f>
        <v>4.9333333333333451E-2</v>
      </c>
      <c r="BC381" s="21">
        <f t="shared" si="454"/>
        <v>2.7777777777777781</v>
      </c>
      <c r="BD381" s="21" t="str">
        <f t="shared" si="298"/>
        <v>-</v>
      </c>
      <c r="BE381" s="22">
        <v>15.74</v>
      </c>
      <c r="BF381" s="22">
        <v>0.68</v>
      </c>
      <c r="BG381" s="22"/>
      <c r="BH381" s="22"/>
      <c r="BI381" s="23"/>
      <c r="BJ381" s="22"/>
      <c r="BK381" s="20" t="str">
        <f t="shared" si="299"/>
        <v>ATENDE</v>
      </c>
      <c r="BL381" s="20" t="str">
        <f t="shared" si="300"/>
        <v>ATENDE</v>
      </c>
      <c r="BM381" s="20" t="str">
        <f t="shared" si="301"/>
        <v>ATENDE</v>
      </c>
      <c r="BN381" s="20" t="str">
        <f t="shared" si="302"/>
        <v>ATENDE</v>
      </c>
      <c r="BO381" s="24" t="str">
        <f t="shared" si="303"/>
        <v>C3</v>
      </c>
      <c r="BP381" s="24" t="str">
        <f t="shared" si="379"/>
        <v>P6</v>
      </c>
      <c r="BQ381" s="25">
        <f t="shared" si="304"/>
        <v>2.3266666666666667</v>
      </c>
      <c r="BR381" s="22">
        <v>9.98</v>
      </c>
      <c r="BS381" s="22">
        <v>7.59</v>
      </c>
      <c r="BT381" s="24">
        <f>IF(BP381="-","-",_xlfn.XLOOKUP(BP381,ABNT5101!$B$4:$B$9,ABNT5101!$C$4:$C$9))</f>
        <v>3</v>
      </c>
      <c r="BU381" s="24">
        <f>IF(BP381="-","-",_xlfn.XLOOKUP(BP381,ABNT5101!$B$4:$B$9,ABNT5101!$D$4:$D$9))</f>
        <v>0.6</v>
      </c>
      <c r="BV381" s="20" t="str">
        <f t="shared" si="305"/>
        <v>ATENDE</v>
      </c>
      <c r="BW381" s="20" t="str">
        <f t="shared" si="306"/>
        <v>ATENDE</v>
      </c>
      <c r="BX381" s="20" t="str">
        <f t="shared" si="307"/>
        <v>ATENDE</v>
      </c>
      <c r="BY381" s="24" t="str">
        <f t="shared" si="423"/>
        <v>P6</v>
      </c>
      <c r="BZ381" s="25">
        <f t="shared" si="308"/>
        <v>2.99</v>
      </c>
      <c r="CA381" s="24">
        <v>11.97</v>
      </c>
      <c r="CB381" s="24">
        <v>7.59</v>
      </c>
      <c r="CC381" s="20">
        <f>IF(BY381="-","-",_xlfn.XLOOKUP(BY381,ABNT5101!$B$4:$B$9,ABNT5101!$C$4:$C$9))</f>
        <v>3</v>
      </c>
      <c r="CD381" s="24">
        <f>IF(BY381="-","-",_xlfn.XLOOKUP(BY381,ABNT5101!$B$4:$B$9,ABNT5101!$D$4:$D$9))</f>
        <v>0.6</v>
      </c>
      <c r="CE381" s="20" t="str">
        <f t="shared" si="309"/>
        <v>ATENDE</v>
      </c>
      <c r="CF381" s="20" t="str">
        <f t="shared" si="310"/>
        <v>ATENDE</v>
      </c>
      <c r="CG381" s="20" t="str">
        <f t="shared" si="311"/>
        <v>ATENDE</v>
      </c>
      <c r="CH381" s="26" t="str">
        <f>_xlfn.XLOOKUP(CI381,'Banco de dados'!$B:$B,'Banco de dados'!$D:$D)</f>
        <v>SX LIGHTING</v>
      </c>
      <c r="CI381" s="27" t="str">
        <f>'Banco de dados'!B55</f>
        <v>SX-INEVO040HF</v>
      </c>
      <c r="CJ381" s="26" t="str">
        <f>_xlfn.XLOOKUP(CI381,'Banco de dados'!$B:$B,'Banco de dados'!$E:$E)</f>
        <v>SXINEVO040K50L12CZF7PHF</v>
      </c>
      <c r="CK381" s="26"/>
      <c r="CL381" s="26" t="e">
        <f>IF(CK381="-","-",_xlfn.XLOOKUP(CK381,'Banco de dados'!$B:$B,'Banco de dados'!$E:$E))</f>
        <v>#N/A</v>
      </c>
      <c r="CM381" s="28">
        <f t="shared" si="312"/>
        <v>1</v>
      </c>
      <c r="CN381" s="26">
        <f>_xlfn.XLOOKUP(CI381,'Banco de dados'!$B:$B,'Banco de dados'!$H:$H)</f>
        <v>39</v>
      </c>
      <c r="CO381" s="26" t="e">
        <f t="array" aca="1" ref="CO381" ca="1">_xludf.XLOOKUP(CK381,'Banco de dados'!$B:$B,'Banco de dados'!$H:$H)</f>
        <v>#NAME?</v>
      </c>
      <c r="CP381" s="51" t="e">
        <f t="array" aca="1" ref="CP381" ca="1">_xludf.XLOOKUP(CI381,'Banco de dados'!$B:$B,'Banco de dados'!$F:$F)</f>
        <v>#NAME?</v>
      </c>
      <c r="CQ381" s="26" t="e">
        <f t="array" aca="1" ref="CQ381" ca="1">_xludf.XLOOKUP(CK381,'Banco de dados'!$B:$B,'Banco de dados'!$F:$F)</f>
        <v>#NAME?</v>
      </c>
      <c r="CR381" s="27">
        <v>0</v>
      </c>
      <c r="CS381" s="27"/>
      <c r="CT381" s="26" t="str">
        <f>IF(AG381=0.5,"Suporte",IF(AND(AG381&gt;='Braços de IP'!$B$9,AG381&lt;='Braços de IP'!$D$9),'Braços de IP'!$E$9,IF(AND(AG381&gt;='Braços de IP'!$B$10,AG381&lt;='Braços de IP'!$D$10),'Braços de IP'!$E$10,IF(AND(AG381&gt;='Braços de IP'!$B$11,AG381&lt;='Braços de IP'!$D$11),'Braços de IP'!$E$11,IF(AND(AG381&gt;='Braços de IP'!$B$12,AG381&lt;='Braços de IP'!$D$12),'Braços de IP'!$E$12,IF(AND(AG381&gt;='Braços de IP'!$B$13,AG381&lt;='Braços de IP'!$D$13),'Braços de IP'!$E$13,IF(AND(AG381&gt;='Braços de IP'!$B$14,AG381&lt;='Braços de IP'!$D$14),'Braços de IP'!$E$14,"ERRO")))))))</f>
        <v>Curto II</v>
      </c>
      <c r="CU381" s="27"/>
      <c r="CV381" s="26" t="str">
        <f>IF($CU381="","",VLOOKUP($CU381,'Braços de IP'!$E$9:$I$15,2,0))</f>
        <v/>
      </c>
      <c r="CW381" s="29" t="str">
        <f>IF($CU381="","",VLOOKUP($CU381,'Braços de IP'!$E$9:$I$15,5,0))</f>
        <v/>
      </c>
      <c r="CX381" s="26"/>
      <c r="CY381" s="26"/>
      <c r="CZ381" s="26"/>
      <c r="DA381" s="26"/>
      <c r="DB381" s="26"/>
      <c r="DC381" s="26"/>
      <c r="DD381" s="30">
        <f t="shared" si="313"/>
        <v>39</v>
      </c>
      <c r="DE381" s="31">
        <f t="shared" si="314"/>
        <v>70</v>
      </c>
      <c r="DF381" s="30">
        <f t="shared" si="315"/>
        <v>109</v>
      </c>
      <c r="DG381" s="32">
        <f t="shared" si="316"/>
        <v>0.44285714285714284</v>
      </c>
      <c r="DH381" s="33" t="s">
        <v>143</v>
      </c>
      <c r="DI381" s="34"/>
      <c r="DJ381" s="35"/>
      <c r="DK381" s="16" t="s">
        <v>144</v>
      </c>
      <c r="DL381" s="16"/>
      <c r="DN381" s="36" t="e">
        <f t="shared" si="357"/>
        <v>#VALUE!</v>
      </c>
      <c r="DP381" s="1" t="s">
        <v>513</v>
      </c>
      <c r="DQ381" s="1">
        <f t="shared" si="390"/>
        <v>0</v>
      </c>
      <c r="DR381" s="36" t="e">
        <f t="shared" si="391"/>
        <v>#DIV/0!</v>
      </c>
      <c r="DS381" s="36"/>
    </row>
    <row r="382" spans="2:123" ht="15.75" customHeight="1" x14ac:dyDescent="0.25">
      <c r="B382" s="16">
        <v>30</v>
      </c>
      <c r="C382" s="16" t="s">
        <v>146</v>
      </c>
      <c r="D382" s="16" t="s">
        <v>515</v>
      </c>
      <c r="E382" s="16">
        <v>-8.0392349999999997</v>
      </c>
      <c r="F382" s="16">
        <v>-34.914628</v>
      </c>
      <c r="G382" s="16" t="s">
        <v>153</v>
      </c>
      <c r="H382" s="17" t="s">
        <v>136</v>
      </c>
      <c r="I382" s="16" t="s">
        <v>135</v>
      </c>
      <c r="J382" s="17" t="s">
        <v>137</v>
      </c>
      <c r="K382" s="18">
        <v>70</v>
      </c>
      <c r="L382" s="17" t="s">
        <v>138</v>
      </c>
      <c r="M382" s="17">
        <v>0</v>
      </c>
      <c r="N382" s="16">
        <f t="shared" si="352"/>
        <v>140</v>
      </c>
      <c r="O382" s="17">
        <v>2</v>
      </c>
      <c r="P382" s="17">
        <v>2.5</v>
      </c>
      <c r="Q382" s="17">
        <v>9</v>
      </c>
      <c r="R382" s="16"/>
      <c r="S382" s="16"/>
      <c r="T382" s="16">
        <v>0</v>
      </c>
      <c r="U382" s="17">
        <v>2.7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 t="s">
        <v>139</v>
      </c>
      <c r="AB382" s="17" t="s">
        <v>140</v>
      </c>
      <c r="AC382" s="17">
        <v>11</v>
      </c>
      <c r="AD382" s="17">
        <v>6.5</v>
      </c>
      <c r="AE382" s="17">
        <v>1</v>
      </c>
      <c r="AF382" s="17">
        <v>0.5</v>
      </c>
      <c r="AG382" s="17">
        <v>1.5</v>
      </c>
      <c r="AH382" s="17">
        <f t="shared" si="353"/>
        <v>1</v>
      </c>
      <c r="AI382" s="17" t="s">
        <v>136</v>
      </c>
      <c r="AJ382" s="17" t="s">
        <v>136</v>
      </c>
      <c r="AK382" s="17" t="s">
        <v>141</v>
      </c>
      <c r="AL382" s="17">
        <f t="shared" si="354"/>
        <v>2</v>
      </c>
      <c r="AM382" s="17">
        <v>0</v>
      </c>
      <c r="AN382" s="17"/>
      <c r="AO382" s="17">
        <v>0</v>
      </c>
      <c r="AP382" s="17">
        <v>0</v>
      </c>
      <c r="AQ382" s="17">
        <v>0</v>
      </c>
      <c r="AR382" s="17" t="s">
        <v>136</v>
      </c>
      <c r="AS382" s="19">
        <f t="shared" si="295"/>
        <v>0</v>
      </c>
      <c r="AT382" s="19"/>
      <c r="AU382" s="19">
        <f>VLOOKUP(G382,ABNT5101!$I$3:$J$9,2)</f>
        <v>15</v>
      </c>
      <c r="AV382" s="19">
        <f>VLOOKUP(G382,ABNT5101!$I$3:$M$9,5)</f>
        <v>0.18</v>
      </c>
      <c r="AW382" s="17" t="str">
        <f>_xlfn.XLOOKUP(G382,ABNT5101!I:I,ABNT5101!L:L)</f>
        <v>-</v>
      </c>
      <c r="AX382" s="17">
        <f>_xlfn.XLOOKUP(G382,ABNT5101!$I:$I,ABNT5101!M:M)</f>
        <v>0.18</v>
      </c>
      <c r="AY382" s="17" t="str">
        <f>_xlfn.XLOOKUP(G382,ABNT5101!$I:$I,ABNT5101!N:N)</f>
        <v>-</v>
      </c>
      <c r="AZ382" s="17">
        <f>_xlfn.XLOOKUP(G382,ABNT5101!$I:$I,ABNT5101!O:O)</f>
        <v>15</v>
      </c>
      <c r="BA382" s="20" t="str">
        <f t="shared" si="296"/>
        <v>ATENDE</v>
      </c>
      <c r="BB382" s="21">
        <f t="shared" ref="BB382:BC382" si="455">BE382/AU382-1</f>
        <v>0.18333333333333335</v>
      </c>
      <c r="BC382" s="21">
        <f t="shared" si="455"/>
        <v>2.6111111111111112</v>
      </c>
      <c r="BD382" s="21" t="str">
        <f t="shared" si="298"/>
        <v>-</v>
      </c>
      <c r="BE382" s="22">
        <v>17.75</v>
      </c>
      <c r="BF382" s="22">
        <v>0.65</v>
      </c>
      <c r="BG382" s="22"/>
      <c r="BH382" s="22"/>
      <c r="BI382" s="23"/>
      <c r="BJ382" s="22"/>
      <c r="BK382" s="20" t="str">
        <f t="shared" si="299"/>
        <v>ATENDE</v>
      </c>
      <c r="BL382" s="20" t="str">
        <f t="shared" si="300"/>
        <v>ATENDE</v>
      </c>
      <c r="BM382" s="20" t="str">
        <f t="shared" si="301"/>
        <v>ATENDE</v>
      </c>
      <c r="BN382" s="20" t="str">
        <f t="shared" si="302"/>
        <v>ATENDE</v>
      </c>
      <c r="BO382" s="24" t="str">
        <f t="shared" si="303"/>
        <v>C3</v>
      </c>
      <c r="BP382" s="24" t="str">
        <f t="shared" si="379"/>
        <v>P6</v>
      </c>
      <c r="BQ382" s="25">
        <f t="shared" si="304"/>
        <v>1.9133333333333336</v>
      </c>
      <c r="BR382" s="22">
        <v>8.74</v>
      </c>
      <c r="BS382" s="22">
        <v>6.77</v>
      </c>
      <c r="BT382" s="24">
        <f>IF(BP382="-","-",_xlfn.XLOOKUP(BP382,ABNT5101!$B$4:$B$9,ABNT5101!$C$4:$C$9))</f>
        <v>3</v>
      </c>
      <c r="BU382" s="24">
        <f>IF(BP382="-","-",_xlfn.XLOOKUP(BP382,ABNT5101!$B$4:$B$9,ABNT5101!$D$4:$D$9))</f>
        <v>0.6</v>
      </c>
      <c r="BV382" s="20" t="str">
        <f t="shared" si="305"/>
        <v>ATENDE</v>
      </c>
      <c r="BW382" s="20" t="str">
        <f t="shared" si="306"/>
        <v>ATENDE</v>
      </c>
      <c r="BX382" s="20" t="str">
        <f t="shared" si="307"/>
        <v>ATENDE</v>
      </c>
      <c r="BY382" s="24" t="str">
        <f t="shared" si="423"/>
        <v>P6</v>
      </c>
      <c r="BZ382" s="25">
        <f t="shared" si="308"/>
        <v>3.1633333333333331</v>
      </c>
      <c r="CA382" s="24">
        <v>12.49</v>
      </c>
      <c r="CB382" s="24">
        <v>8.74</v>
      </c>
      <c r="CC382" s="20">
        <f>IF(BY382="-","-",_xlfn.XLOOKUP(BY382,ABNT5101!$B$4:$B$9,ABNT5101!$C$4:$C$9))</f>
        <v>3</v>
      </c>
      <c r="CD382" s="24">
        <f>IF(BY382="-","-",_xlfn.XLOOKUP(BY382,ABNT5101!$B$4:$B$9,ABNT5101!$D$4:$D$9))</f>
        <v>0.6</v>
      </c>
      <c r="CE382" s="20" t="str">
        <f t="shared" si="309"/>
        <v>ATENDE</v>
      </c>
      <c r="CF382" s="20" t="str">
        <f t="shared" si="310"/>
        <v>ATENDE</v>
      </c>
      <c r="CG382" s="20" t="str">
        <f t="shared" si="311"/>
        <v>ATENDE</v>
      </c>
      <c r="CH382" s="26" t="str">
        <f>_xlfn.XLOOKUP(CI382,'Banco de dados'!$B:$B,'Banco de dados'!$D:$D)</f>
        <v>TECNOWATT</v>
      </c>
      <c r="CI382" s="27" t="str">
        <f>'Banco de dados'!B66</f>
        <v xml:space="preserve">SIGSAGPTLRRSSNDL_40W_50IBBRS
</v>
      </c>
      <c r="CJ382" s="26" t="str">
        <f>_xlfn.XLOOKUP(CI382,'Banco de dados'!$B:$B,'Banco de dados'!$E:$E)</f>
        <v>SIGSAGPTLRRSSNDL_40W_50IBBRS
1-10C1MUN6.5</v>
      </c>
      <c r="CK382" s="26"/>
      <c r="CL382" s="26" t="e">
        <f>IF(CK382="-","-",_xlfn.XLOOKUP(CK382,'Banco de dados'!$B:$B,'Banco de dados'!$E:$E))</f>
        <v>#N/A</v>
      </c>
      <c r="CM382" s="28">
        <f t="shared" si="312"/>
        <v>1</v>
      </c>
      <c r="CN382" s="26">
        <f>_xlfn.XLOOKUP(CI382,'Banco de dados'!$B:$B,'Banco de dados'!$H:$H)</f>
        <v>40</v>
      </c>
      <c r="CO382" s="26" t="e">
        <f t="array" aca="1" ref="CO382" ca="1">_xludf.XLOOKUP(CK382,'Banco de dados'!$B:$B,'Banco de dados'!$H:$H)</f>
        <v>#NAME?</v>
      </c>
      <c r="CP382" s="51" t="e">
        <f t="array" aca="1" ref="CP382" ca="1">_xludf.XLOOKUP(CI382,'Banco de dados'!$B:$B,'Banco de dados'!$F:$F)</f>
        <v>#NAME?</v>
      </c>
      <c r="CQ382" s="26" t="e">
        <f t="array" aca="1" ref="CQ382" ca="1">_xludf.XLOOKUP(CK382,'Banco de dados'!$B:$B,'Banco de dados'!$F:$F)</f>
        <v>#NAME?</v>
      </c>
      <c r="CR382" s="27">
        <v>0</v>
      </c>
      <c r="CS382" s="27"/>
      <c r="CT382" s="26" t="str">
        <f>IF(AG382=0.5,"Suporte",IF(AND(AG382&gt;='Braços de IP'!$B$9,AG382&lt;='Braços de IP'!$D$9),'Braços de IP'!$E$9,IF(AND(AG382&gt;='Braços de IP'!$B$10,AG382&lt;='Braços de IP'!$D$10),'Braços de IP'!$E$10,IF(AND(AG382&gt;='Braços de IP'!$B$11,AG382&lt;='Braços de IP'!$D$11),'Braços de IP'!$E$11,IF(AND(AG382&gt;='Braços de IP'!$B$12,AG382&lt;='Braços de IP'!$D$12),'Braços de IP'!$E$12,IF(AND(AG382&gt;='Braços de IP'!$B$13,AG382&lt;='Braços de IP'!$D$13),'Braços de IP'!$E$13,IF(AND(AG382&gt;='Braços de IP'!$B$14,AG382&lt;='Braços de IP'!$D$14),'Braços de IP'!$E$14,"ERRO")))))))</f>
        <v>Curto II</v>
      </c>
      <c r="CU382" s="27"/>
      <c r="CV382" s="26" t="str">
        <f>IF($CU382="","",VLOOKUP($CU382,'Braços de IP'!$E$9:$I$15,2,0))</f>
        <v/>
      </c>
      <c r="CW382" s="29" t="str">
        <f>IF($CU382="","",VLOOKUP($CU382,'Braços de IP'!$E$9:$I$15,5,0))</f>
        <v/>
      </c>
      <c r="CX382" s="26"/>
      <c r="CY382" s="26"/>
      <c r="CZ382" s="26"/>
      <c r="DA382" s="26"/>
      <c r="DB382" s="26"/>
      <c r="DC382" s="26"/>
      <c r="DD382" s="30">
        <f t="shared" si="313"/>
        <v>40</v>
      </c>
      <c r="DE382" s="31">
        <f t="shared" si="314"/>
        <v>70</v>
      </c>
      <c r="DF382" s="30">
        <f t="shared" si="315"/>
        <v>110</v>
      </c>
      <c r="DG382" s="32">
        <f t="shared" si="316"/>
        <v>0.4285714285714286</v>
      </c>
      <c r="DH382" s="33" t="s">
        <v>143</v>
      </c>
      <c r="DI382" s="34"/>
      <c r="DJ382" s="35"/>
      <c r="DK382" s="16" t="s">
        <v>144</v>
      </c>
      <c r="DL382" s="16"/>
      <c r="DN382" s="36" t="e">
        <f t="shared" si="357"/>
        <v>#VALUE!</v>
      </c>
      <c r="DP382" s="1" t="s">
        <v>513</v>
      </c>
      <c r="DQ382" s="1">
        <f t="shared" si="390"/>
        <v>0</v>
      </c>
      <c r="DR382" s="36" t="e">
        <f t="shared" si="391"/>
        <v>#DIV/0!</v>
      </c>
      <c r="DS382" s="36"/>
    </row>
    <row r="383" spans="2:123" ht="15.75" customHeight="1" x14ac:dyDescent="0.25">
      <c r="B383" s="16">
        <v>31</v>
      </c>
      <c r="C383" s="16" t="s">
        <v>176</v>
      </c>
      <c r="D383" s="16" t="s">
        <v>516</v>
      </c>
      <c r="E383" s="16">
        <v>-8.0382639999999999</v>
      </c>
      <c r="F383" s="16">
        <v>-34.909151000000001</v>
      </c>
      <c r="G383" s="16" t="s">
        <v>160</v>
      </c>
      <c r="H383" s="17" t="s">
        <v>136</v>
      </c>
      <c r="I383" s="16" t="s">
        <v>135</v>
      </c>
      <c r="J383" s="17" t="s">
        <v>137</v>
      </c>
      <c r="K383" s="18">
        <v>96</v>
      </c>
      <c r="L383" s="17" t="s">
        <v>138</v>
      </c>
      <c r="M383" s="17">
        <v>0</v>
      </c>
      <c r="N383" s="16">
        <f t="shared" si="352"/>
        <v>192</v>
      </c>
      <c r="O383" s="17">
        <v>1</v>
      </c>
      <c r="P383" s="17">
        <v>2.2599999999999998</v>
      </c>
      <c r="Q383" s="17">
        <v>6.79</v>
      </c>
      <c r="R383" s="16"/>
      <c r="S383" s="16"/>
      <c r="T383" s="16">
        <v>0</v>
      </c>
      <c r="U383" s="17">
        <v>0</v>
      </c>
      <c r="V383" s="17">
        <v>0</v>
      </c>
      <c r="W383" s="17"/>
      <c r="X383" s="17"/>
      <c r="Y383" s="17">
        <v>0</v>
      </c>
      <c r="Z383" s="17">
        <v>0</v>
      </c>
      <c r="AA383" s="17" t="s">
        <v>139</v>
      </c>
      <c r="AB383" s="17" t="s">
        <v>140</v>
      </c>
      <c r="AC383" s="17">
        <v>25</v>
      </c>
      <c r="AD383" s="17">
        <v>7</v>
      </c>
      <c r="AE383" s="17">
        <v>1</v>
      </c>
      <c r="AF383" s="17">
        <v>0.8</v>
      </c>
      <c r="AG383" s="17">
        <v>1.9</v>
      </c>
      <c r="AH383" s="17">
        <f t="shared" si="353"/>
        <v>1.0999999999999999</v>
      </c>
      <c r="AI383" s="17" t="s">
        <v>136</v>
      </c>
      <c r="AJ383" s="17" t="s">
        <v>136</v>
      </c>
      <c r="AK383" s="17" t="s">
        <v>141</v>
      </c>
      <c r="AL383" s="17">
        <f t="shared" si="354"/>
        <v>2</v>
      </c>
      <c r="AM383" s="17">
        <v>0</v>
      </c>
      <c r="AN383" s="17"/>
      <c r="AO383" s="17">
        <v>0</v>
      </c>
      <c r="AP383" s="17">
        <v>0</v>
      </c>
      <c r="AQ383" s="17">
        <v>0</v>
      </c>
      <c r="AR383" s="17" t="s">
        <v>136</v>
      </c>
      <c r="AS383" s="19">
        <f t="shared" si="295"/>
        <v>0</v>
      </c>
      <c r="AT383" s="19"/>
      <c r="AU383" s="19">
        <f>VLOOKUP(G383,ABNT5101!$I$3:$J$9,2)</f>
        <v>10</v>
      </c>
      <c r="AV383" s="19">
        <f>VLOOKUP(G383,ABNT5101!$I$3:$M$9,5)</f>
        <v>0.18</v>
      </c>
      <c r="AW383" s="17" t="str">
        <f>_xlfn.XLOOKUP(G383,ABNT5101!I:I,ABNT5101!L:L)</f>
        <v>-</v>
      </c>
      <c r="AX383" s="17">
        <f>_xlfn.XLOOKUP(G383,ABNT5101!$I:$I,ABNT5101!M:M)</f>
        <v>0.18</v>
      </c>
      <c r="AY383" s="17" t="str">
        <f>_xlfn.XLOOKUP(G383,ABNT5101!$I:$I,ABNT5101!N:N)</f>
        <v>-</v>
      </c>
      <c r="AZ383" s="17">
        <f>_xlfn.XLOOKUP(G383,ABNT5101!$I:$I,ABNT5101!O:O)</f>
        <v>16</v>
      </c>
      <c r="BA383" s="20" t="str">
        <f t="shared" si="296"/>
        <v>ATENDE</v>
      </c>
      <c r="BB383" s="21">
        <f t="shared" ref="BB383:BC383" si="456">BE383/AU383-1</f>
        <v>0.26400000000000001</v>
      </c>
      <c r="BC383" s="21">
        <f t="shared" si="456"/>
        <v>2.4444444444444446</v>
      </c>
      <c r="BD383" s="21" t="str">
        <f t="shared" si="298"/>
        <v>-</v>
      </c>
      <c r="BE383" s="22">
        <v>12.64</v>
      </c>
      <c r="BF383" s="22">
        <v>0.62</v>
      </c>
      <c r="BG383" s="22"/>
      <c r="BH383" s="22"/>
      <c r="BI383" s="23"/>
      <c r="BJ383" s="22"/>
      <c r="BK383" s="20" t="str">
        <f t="shared" si="299"/>
        <v>ATENDE</v>
      </c>
      <c r="BL383" s="20" t="str">
        <f t="shared" si="300"/>
        <v>ATENDE</v>
      </c>
      <c r="BM383" s="20" t="str">
        <f t="shared" si="301"/>
        <v>ATENDE</v>
      </c>
      <c r="BN383" s="20" t="str">
        <f t="shared" si="302"/>
        <v>ATENDE</v>
      </c>
      <c r="BO383" s="24" t="str">
        <f t="shared" si="303"/>
        <v>C4</v>
      </c>
      <c r="BP383" s="24" t="str">
        <f t="shared" si="379"/>
        <v>P6</v>
      </c>
      <c r="BQ383" s="25">
        <f t="shared" si="304"/>
        <v>2.34</v>
      </c>
      <c r="BR383" s="22">
        <v>10.02</v>
      </c>
      <c r="BS383" s="22">
        <v>5.89</v>
      </c>
      <c r="BT383" s="24">
        <f>IF(BP383="-","-",_xlfn.XLOOKUP(BP383,ABNT5101!$B$4:$B$9,ABNT5101!$C$4:$C$9))</f>
        <v>3</v>
      </c>
      <c r="BU383" s="24">
        <f>IF(BP383="-","-",_xlfn.XLOOKUP(BP383,ABNT5101!$B$4:$B$9,ABNT5101!$D$4:$D$9))</f>
        <v>0.6</v>
      </c>
      <c r="BV383" s="20" t="str">
        <f t="shared" si="305"/>
        <v>ATENDE</v>
      </c>
      <c r="BW383" s="20" t="str">
        <f t="shared" si="306"/>
        <v>ATENDE</v>
      </c>
      <c r="BX383" s="20" t="str">
        <f t="shared" si="307"/>
        <v>ATENDE</v>
      </c>
      <c r="BY383" s="24" t="s">
        <v>136</v>
      </c>
      <c r="BZ383" s="25" t="e">
        <f t="shared" si="308"/>
        <v>#VALUE!</v>
      </c>
      <c r="CA383" s="24"/>
      <c r="CB383" s="24"/>
      <c r="CC383" s="20" t="str">
        <f>IF(BY383="-","-",_xlfn.XLOOKUP(BY383,ABNT5101!$B$4:$B$9,ABNT5101!$C$4:$C$9))</f>
        <v>-</v>
      </c>
      <c r="CD383" s="24" t="str">
        <f>IF(BY383="-","-",_xlfn.XLOOKUP(BY383,ABNT5101!$B$4:$B$9,ABNT5101!$D$4:$D$9))</f>
        <v>-</v>
      </c>
      <c r="CE383" s="20" t="str">
        <f t="shared" si="309"/>
        <v>-</v>
      </c>
      <c r="CF383" s="20" t="str">
        <f t="shared" si="310"/>
        <v>-</v>
      </c>
      <c r="CG383" s="20" t="str">
        <f t="shared" si="311"/>
        <v>-</v>
      </c>
      <c r="CH383" s="26" t="str">
        <f>_xlfn.XLOOKUP(CI383,'Banco de dados'!$B:$B,'Banco de dados'!$D:$D)</f>
        <v>LEDSTAR</v>
      </c>
      <c r="CI383" s="47" t="str">
        <f>'Banco de dados'!B6</f>
        <v xml:space="preserve"> SL VT 9.1 35W</v>
      </c>
      <c r="CJ383" s="26" t="str">
        <f>_xlfn.XLOOKUP(CI383,'Banco de dados'!$B:$B,'Banco de dados'!$E:$E)</f>
        <v>LUM LED SL VT 9.1 35W</v>
      </c>
      <c r="CK383" s="26"/>
      <c r="CL383" s="26" t="e">
        <f>IF(CK383="-","-",_xlfn.XLOOKUP(CK383,'Banco de dados'!$B:$B,'Banco de dados'!$E:$E))</f>
        <v>#N/A</v>
      </c>
      <c r="CM383" s="28">
        <f t="shared" si="312"/>
        <v>1</v>
      </c>
      <c r="CN383" s="26">
        <f>_xlfn.XLOOKUP(CI383,'Banco de dados'!$B:$B,'Banco de dados'!$H:$H)</f>
        <v>35</v>
      </c>
      <c r="CO383" s="26" t="e">
        <f t="array" aca="1" ref="CO383" ca="1">_xludf.XLOOKUP(CK383,'Banco de dados'!$B:$B,'Banco de dados'!$H:$H)</f>
        <v>#NAME?</v>
      </c>
      <c r="CP383" s="51" t="e">
        <f t="array" aca="1" ref="CP383" ca="1">_xludf.XLOOKUP(CI383,'Banco de dados'!$B:$B,'Banco de dados'!$F:$F)</f>
        <v>#NAME?</v>
      </c>
      <c r="CQ383" s="26" t="e">
        <f t="array" aca="1" ref="CQ383" ca="1">_xludf.XLOOKUP(CK383,'Banco de dados'!$B:$B,'Banco de dados'!$F:$F)</f>
        <v>#NAME?</v>
      </c>
      <c r="CR383" s="27">
        <v>0</v>
      </c>
      <c r="CS383" s="27"/>
      <c r="CT383" s="26" t="str">
        <f>IF(AG383=0.5,"Suporte",IF(AND(AG383&gt;='Braços de IP'!$B$9,AG383&lt;='Braços de IP'!$D$9),'Braços de IP'!$E$9,IF(AND(AG383&gt;='Braços de IP'!$B$10,AG383&lt;='Braços de IP'!$D$10),'Braços de IP'!$E$10,IF(AND(AG383&gt;='Braços de IP'!$B$11,AG383&lt;='Braços de IP'!$D$11),'Braços de IP'!$E$11,IF(AND(AG383&gt;='Braços de IP'!$B$12,AG383&lt;='Braços de IP'!$D$12),'Braços de IP'!$E$12,IF(AND(AG383&gt;='Braços de IP'!$B$13,AG383&lt;='Braços de IP'!$D$13),'Braços de IP'!$E$13,IF(AND(AG383&gt;='Braços de IP'!$B$14,AG383&lt;='Braços de IP'!$D$14),'Braços de IP'!$E$14,"ERRO")))))))</f>
        <v>Médio I</v>
      </c>
      <c r="CU383" s="27"/>
      <c r="CV383" s="26" t="str">
        <f>IF($CU383="","",VLOOKUP($CU383,'Braços de IP'!$E$9:$I$15,2,0))</f>
        <v/>
      </c>
      <c r="CW383" s="29" t="str">
        <f>IF($CU383="","",VLOOKUP($CU383,'Braços de IP'!$E$9:$I$15,5,0))</f>
        <v/>
      </c>
      <c r="CX383" s="26"/>
      <c r="CY383" s="26"/>
      <c r="CZ383" s="26"/>
      <c r="DA383" s="26"/>
      <c r="DB383" s="26"/>
      <c r="DC383" s="26"/>
      <c r="DD383" s="30">
        <f t="shared" si="313"/>
        <v>35</v>
      </c>
      <c r="DE383" s="31">
        <f t="shared" si="314"/>
        <v>96</v>
      </c>
      <c r="DF383" s="30">
        <f t="shared" si="315"/>
        <v>131</v>
      </c>
      <c r="DG383" s="32">
        <f t="shared" si="316"/>
        <v>0.63541666666666674</v>
      </c>
      <c r="DH383" s="33" t="s">
        <v>143</v>
      </c>
      <c r="DI383" s="34"/>
      <c r="DJ383" s="35"/>
      <c r="DK383" s="16" t="s">
        <v>144</v>
      </c>
      <c r="DL383" s="16"/>
      <c r="DN383" s="36" t="e">
        <f t="shared" si="357"/>
        <v>#VALUE!</v>
      </c>
      <c r="DP383" s="1" t="s">
        <v>5</v>
      </c>
      <c r="DQ383" s="1">
        <f t="shared" si="390"/>
        <v>0</v>
      </c>
      <c r="DR383" s="36" t="e">
        <f t="shared" si="391"/>
        <v>#DIV/0!</v>
      </c>
      <c r="DS383" s="36" t="e">
        <f t="shared" ref="DS383:DS415" si="457">DQ383/SUM($DQ$326:$DQ$353)</f>
        <v>#DIV/0!</v>
      </c>
    </row>
    <row r="384" spans="2:123" ht="15.75" customHeight="1" x14ac:dyDescent="0.25">
      <c r="B384" s="16">
        <v>31</v>
      </c>
      <c r="C384" s="16" t="s">
        <v>176</v>
      </c>
      <c r="D384" s="16" t="s">
        <v>516</v>
      </c>
      <c r="E384" s="16">
        <v>-8.0382639999999999</v>
      </c>
      <c r="F384" s="16">
        <v>-34.909151000000001</v>
      </c>
      <c r="G384" s="16" t="s">
        <v>160</v>
      </c>
      <c r="H384" s="17" t="s">
        <v>136</v>
      </c>
      <c r="I384" s="16" t="s">
        <v>135</v>
      </c>
      <c r="J384" s="17" t="s">
        <v>137</v>
      </c>
      <c r="K384" s="18">
        <v>96</v>
      </c>
      <c r="L384" s="17" t="s">
        <v>138</v>
      </c>
      <c r="M384" s="17">
        <v>0</v>
      </c>
      <c r="N384" s="16">
        <f t="shared" si="352"/>
        <v>192</v>
      </c>
      <c r="O384" s="17">
        <v>1</v>
      </c>
      <c r="P384" s="17">
        <v>2.2599999999999998</v>
      </c>
      <c r="Q384" s="17">
        <v>6.79</v>
      </c>
      <c r="R384" s="16"/>
      <c r="S384" s="16"/>
      <c r="T384" s="16">
        <v>0</v>
      </c>
      <c r="U384" s="17">
        <v>0</v>
      </c>
      <c r="V384" s="17">
        <v>0</v>
      </c>
      <c r="W384" s="17"/>
      <c r="X384" s="17"/>
      <c r="Y384" s="17">
        <v>0</v>
      </c>
      <c r="Z384" s="17">
        <v>0</v>
      </c>
      <c r="AA384" s="17" t="s">
        <v>139</v>
      </c>
      <c r="AB384" s="17" t="s">
        <v>140</v>
      </c>
      <c r="AC384" s="17">
        <v>25</v>
      </c>
      <c r="AD384" s="17">
        <v>7</v>
      </c>
      <c r="AE384" s="17">
        <v>1</v>
      </c>
      <c r="AF384" s="17">
        <v>0.8</v>
      </c>
      <c r="AG384" s="17">
        <v>1.9</v>
      </c>
      <c r="AH384" s="17">
        <f t="shared" si="353"/>
        <v>1.0999999999999999</v>
      </c>
      <c r="AI384" s="17" t="s">
        <v>136</v>
      </c>
      <c r="AJ384" s="17" t="s">
        <v>136</v>
      </c>
      <c r="AK384" s="17" t="s">
        <v>141</v>
      </c>
      <c r="AL384" s="17">
        <f t="shared" si="354"/>
        <v>2</v>
      </c>
      <c r="AM384" s="17">
        <v>0</v>
      </c>
      <c r="AN384" s="17"/>
      <c r="AO384" s="17">
        <v>0</v>
      </c>
      <c r="AP384" s="17">
        <v>0</v>
      </c>
      <c r="AQ384" s="17">
        <v>0</v>
      </c>
      <c r="AR384" s="17" t="s">
        <v>136</v>
      </c>
      <c r="AS384" s="19">
        <f t="shared" si="295"/>
        <v>0</v>
      </c>
      <c r="AT384" s="19"/>
      <c r="AU384" s="19">
        <f>VLOOKUP(G384,ABNT5101!$I$3:$J$9,2)</f>
        <v>10</v>
      </c>
      <c r="AV384" s="19">
        <f>VLOOKUP(G384,ABNT5101!$I$3:$M$9,5)</f>
        <v>0.18</v>
      </c>
      <c r="AW384" s="17" t="str">
        <f>_xlfn.XLOOKUP(G384,ABNT5101!I:I,ABNT5101!L:L)</f>
        <v>-</v>
      </c>
      <c r="AX384" s="17">
        <f>_xlfn.XLOOKUP(G384,ABNT5101!$I:$I,ABNT5101!M:M)</f>
        <v>0.18</v>
      </c>
      <c r="AY384" s="17" t="str">
        <f>_xlfn.XLOOKUP(G384,ABNT5101!$I:$I,ABNT5101!N:N)</f>
        <v>-</v>
      </c>
      <c r="AZ384" s="17">
        <f>_xlfn.XLOOKUP(G384,ABNT5101!$I:$I,ABNT5101!O:O)</f>
        <v>16</v>
      </c>
      <c r="BA384" s="20" t="str">
        <f t="shared" si="296"/>
        <v>ATENDE</v>
      </c>
      <c r="BB384" s="21">
        <f t="shared" ref="BB384:BC384" si="458">BE384/AU384-1</f>
        <v>0.22100000000000009</v>
      </c>
      <c r="BC384" s="21">
        <f t="shared" si="458"/>
        <v>3.166666666666667</v>
      </c>
      <c r="BD384" s="21" t="str">
        <f t="shared" si="298"/>
        <v>-</v>
      </c>
      <c r="BE384" s="22">
        <v>12.21</v>
      </c>
      <c r="BF384" s="22">
        <v>0.75</v>
      </c>
      <c r="BG384" s="22"/>
      <c r="BH384" s="22"/>
      <c r="BI384" s="23"/>
      <c r="BJ384" s="22"/>
      <c r="BK384" s="20" t="str">
        <f t="shared" si="299"/>
        <v>ATENDE</v>
      </c>
      <c r="BL384" s="20" t="str">
        <f t="shared" si="300"/>
        <v>ATENDE</v>
      </c>
      <c r="BM384" s="20" t="str">
        <f t="shared" si="301"/>
        <v>ATENDE</v>
      </c>
      <c r="BN384" s="20" t="str">
        <f t="shared" si="302"/>
        <v>ATENDE</v>
      </c>
      <c r="BO384" s="24" t="str">
        <f t="shared" si="303"/>
        <v>C4</v>
      </c>
      <c r="BP384" s="24" t="str">
        <f t="shared" si="379"/>
        <v>P6</v>
      </c>
      <c r="BQ384" s="25">
        <f t="shared" si="304"/>
        <v>2.0500000000000003</v>
      </c>
      <c r="BR384" s="22">
        <v>9.15</v>
      </c>
      <c r="BS384" s="22">
        <v>6.16</v>
      </c>
      <c r="BT384" s="24">
        <f>IF(BP384="-","-",_xlfn.XLOOKUP(BP384,ABNT5101!$B$4:$B$9,ABNT5101!$C$4:$C$9))</f>
        <v>3</v>
      </c>
      <c r="BU384" s="24">
        <f>IF(BP384="-","-",_xlfn.XLOOKUP(BP384,ABNT5101!$B$4:$B$9,ABNT5101!$D$4:$D$9))</f>
        <v>0.6</v>
      </c>
      <c r="BV384" s="20" t="str">
        <f t="shared" si="305"/>
        <v>ATENDE</v>
      </c>
      <c r="BW384" s="20" t="str">
        <f t="shared" si="306"/>
        <v>ATENDE</v>
      </c>
      <c r="BX384" s="20" t="str">
        <f t="shared" si="307"/>
        <v>ATENDE</v>
      </c>
      <c r="BY384" s="24" t="s">
        <v>136</v>
      </c>
      <c r="BZ384" s="25" t="e">
        <f t="shared" si="308"/>
        <v>#VALUE!</v>
      </c>
      <c r="CA384" s="24"/>
      <c r="CB384" s="24"/>
      <c r="CC384" s="20" t="str">
        <f>IF(BY384="-","-",_xlfn.XLOOKUP(BY384,ABNT5101!$B$4:$B$9,ABNT5101!$C$4:$C$9))</f>
        <v>-</v>
      </c>
      <c r="CD384" s="24" t="str">
        <f>IF(BY384="-","-",_xlfn.XLOOKUP(BY384,ABNT5101!$B$4:$B$9,ABNT5101!$D$4:$D$9))</f>
        <v>-</v>
      </c>
      <c r="CE384" s="20" t="str">
        <f t="shared" si="309"/>
        <v>-</v>
      </c>
      <c r="CF384" s="20" t="str">
        <f t="shared" si="310"/>
        <v>-</v>
      </c>
      <c r="CG384" s="20" t="str">
        <f t="shared" si="311"/>
        <v>-</v>
      </c>
      <c r="CH384" s="26" t="str">
        <f>_xlfn.XLOOKUP(CI384,'Banco de dados'!$B:$B,'Banco de dados'!$D:$D)</f>
        <v>SX LIGHTING</v>
      </c>
      <c r="CI384" s="27" t="str">
        <f>'Banco de dados'!B54</f>
        <v>SX-INEVO030HF</v>
      </c>
      <c r="CJ384" s="26" t="str">
        <f>_xlfn.XLOOKUP(CI384,'Banco de dados'!$B:$B,'Banco de dados'!$E:$E)</f>
        <v>SXINEVO030K50L12CZF7PHF</v>
      </c>
      <c r="CK384" s="26"/>
      <c r="CL384" s="26" t="e">
        <f>IF(CK384="-","-",_xlfn.XLOOKUP(CK384,'Banco de dados'!$B:$B,'Banco de dados'!$E:$E))</f>
        <v>#N/A</v>
      </c>
      <c r="CM384" s="28">
        <f t="shared" si="312"/>
        <v>1</v>
      </c>
      <c r="CN384" s="26">
        <f>_xlfn.XLOOKUP(CI384,'Banco de dados'!$B:$B,'Banco de dados'!$H:$H)</f>
        <v>31</v>
      </c>
      <c r="CO384" s="26" t="e">
        <f t="array" aca="1" ref="CO384" ca="1">_xludf.XLOOKUP(CK384,'Banco de dados'!$B:$B,'Banco de dados'!$H:$H)</f>
        <v>#NAME?</v>
      </c>
      <c r="CP384" s="51" t="e">
        <f t="array" aca="1" ref="CP384" ca="1">_xludf.XLOOKUP(CI384,'Banco de dados'!$B:$B,'Banco de dados'!$F:$F)</f>
        <v>#NAME?</v>
      </c>
      <c r="CQ384" s="26" t="e">
        <f t="array" aca="1" ref="CQ384" ca="1">_xludf.XLOOKUP(CK384,'Banco de dados'!$B:$B,'Banco de dados'!$F:$F)</f>
        <v>#NAME?</v>
      </c>
      <c r="CR384" s="27">
        <v>0</v>
      </c>
      <c r="CS384" s="27"/>
      <c r="CT384" s="26" t="str">
        <f>IF(AG384=0.5,"Suporte",IF(AND(AG384&gt;='Braços de IP'!$B$9,AG384&lt;='Braços de IP'!$D$9),'Braços de IP'!$E$9,IF(AND(AG384&gt;='Braços de IP'!$B$10,AG384&lt;='Braços de IP'!$D$10),'Braços de IP'!$E$10,IF(AND(AG384&gt;='Braços de IP'!$B$11,AG384&lt;='Braços de IP'!$D$11),'Braços de IP'!$E$11,IF(AND(AG384&gt;='Braços de IP'!$B$12,AG384&lt;='Braços de IP'!$D$12),'Braços de IP'!$E$12,IF(AND(AG384&gt;='Braços de IP'!$B$13,AG384&lt;='Braços de IP'!$D$13),'Braços de IP'!$E$13,IF(AND(AG384&gt;='Braços de IP'!$B$14,AG384&lt;='Braços de IP'!$D$14),'Braços de IP'!$E$14,"ERRO")))))))</f>
        <v>Médio I</v>
      </c>
      <c r="CU384" s="27"/>
      <c r="CV384" s="26" t="str">
        <f>IF($CU384="","",VLOOKUP($CU384,'Braços de IP'!$E$9:$I$15,2,0))</f>
        <v/>
      </c>
      <c r="CW384" s="29" t="str">
        <f>IF($CU384="","",VLOOKUP($CU384,'Braços de IP'!$E$9:$I$15,5,0))</f>
        <v/>
      </c>
      <c r="CX384" s="26"/>
      <c r="CY384" s="26"/>
      <c r="CZ384" s="26"/>
      <c r="DA384" s="26"/>
      <c r="DB384" s="26"/>
      <c r="DC384" s="26"/>
      <c r="DD384" s="30">
        <f t="shared" si="313"/>
        <v>31</v>
      </c>
      <c r="DE384" s="31">
        <f t="shared" si="314"/>
        <v>96</v>
      </c>
      <c r="DF384" s="30">
        <f t="shared" si="315"/>
        <v>127</v>
      </c>
      <c r="DG384" s="32">
        <f t="shared" si="316"/>
        <v>0.67708333333333326</v>
      </c>
      <c r="DH384" s="33" t="s">
        <v>143</v>
      </c>
      <c r="DI384" s="34"/>
      <c r="DJ384" s="35"/>
      <c r="DK384" s="16" t="s">
        <v>144</v>
      </c>
      <c r="DL384" s="16"/>
      <c r="DN384" s="36" t="e">
        <f t="shared" si="357"/>
        <v>#VALUE!</v>
      </c>
      <c r="DP384" s="1" t="s">
        <v>5</v>
      </c>
      <c r="DQ384" s="1">
        <f t="shared" si="390"/>
        <v>0</v>
      </c>
      <c r="DR384" s="36" t="e">
        <f t="shared" si="391"/>
        <v>#DIV/0!</v>
      </c>
      <c r="DS384" s="36" t="e">
        <f t="shared" si="457"/>
        <v>#DIV/0!</v>
      </c>
    </row>
    <row r="385" spans="2:123" ht="15.75" customHeight="1" x14ac:dyDescent="0.25">
      <c r="B385" s="16">
        <v>31</v>
      </c>
      <c r="C385" s="16" t="s">
        <v>176</v>
      </c>
      <c r="D385" s="16" t="s">
        <v>516</v>
      </c>
      <c r="E385" s="16">
        <v>-8.0382639999999999</v>
      </c>
      <c r="F385" s="16">
        <v>-34.909151000000001</v>
      </c>
      <c r="G385" s="16" t="s">
        <v>160</v>
      </c>
      <c r="H385" s="17" t="s">
        <v>136</v>
      </c>
      <c r="I385" s="16" t="s">
        <v>135</v>
      </c>
      <c r="J385" s="17" t="s">
        <v>137</v>
      </c>
      <c r="K385" s="18">
        <v>96</v>
      </c>
      <c r="L385" s="17" t="s">
        <v>138</v>
      </c>
      <c r="M385" s="17">
        <v>0</v>
      </c>
      <c r="N385" s="16">
        <f t="shared" si="352"/>
        <v>192</v>
      </c>
      <c r="O385" s="17">
        <v>1</v>
      </c>
      <c r="P385" s="17">
        <v>2.2599999999999998</v>
      </c>
      <c r="Q385" s="17">
        <v>6.79</v>
      </c>
      <c r="R385" s="16"/>
      <c r="S385" s="16"/>
      <c r="T385" s="16">
        <v>0</v>
      </c>
      <c r="U385" s="17">
        <v>0</v>
      </c>
      <c r="V385" s="17">
        <v>0</v>
      </c>
      <c r="W385" s="17"/>
      <c r="X385" s="17"/>
      <c r="Y385" s="17">
        <v>0</v>
      </c>
      <c r="Z385" s="17">
        <v>0</v>
      </c>
      <c r="AA385" s="17" t="s">
        <v>139</v>
      </c>
      <c r="AB385" s="17" t="s">
        <v>140</v>
      </c>
      <c r="AC385" s="17">
        <v>25</v>
      </c>
      <c r="AD385" s="17">
        <v>7</v>
      </c>
      <c r="AE385" s="17">
        <v>1</v>
      </c>
      <c r="AF385" s="17">
        <v>0.8</v>
      </c>
      <c r="AG385" s="17">
        <v>1.9</v>
      </c>
      <c r="AH385" s="17">
        <f t="shared" si="353"/>
        <v>1.0999999999999999</v>
      </c>
      <c r="AI385" s="17" t="s">
        <v>136</v>
      </c>
      <c r="AJ385" s="17" t="s">
        <v>136</v>
      </c>
      <c r="AK385" s="17" t="s">
        <v>141</v>
      </c>
      <c r="AL385" s="17">
        <f t="shared" si="354"/>
        <v>2</v>
      </c>
      <c r="AM385" s="17">
        <v>0</v>
      </c>
      <c r="AN385" s="17"/>
      <c r="AO385" s="17">
        <v>0</v>
      </c>
      <c r="AP385" s="17">
        <v>0</v>
      </c>
      <c r="AQ385" s="17">
        <v>0</v>
      </c>
      <c r="AR385" s="17" t="s">
        <v>136</v>
      </c>
      <c r="AS385" s="19">
        <f t="shared" si="295"/>
        <v>0</v>
      </c>
      <c r="AT385" s="19"/>
      <c r="AU385" s="19">
        <f>VLOOKUP(G385,ABNT5101!$I$3:$J$9,2)</f>
        <v>10</v>
      </c>
      <c r="AV385" s="19">
        <f>VLOOKUP(G385,ABNT5101!$I$3:$M$9,5)</f>
        <v>0.18</v>
      </c>
      <c r="AW385" s="17" t="str">
        <f>_xlfn.XLOOKUP(G385,ABNT5101!I:I,ABNT5101!L:L)</f>
        <v>-</v>
      </c>
      <c r="AX385" s="17">
        <f>_xlfn.XLOOKUP(G385,ABNT5101!$I:$I,ABNT5101!M:M)</f>
        <v>0.18</v>
      </c>
      <c r="AY385" s="17" t="str">
        <f>_xlfn.XLOOKUP(G385,ABNT5101!$I:$I,ABNT5101!N:N)</f>
        <v>-</v>
      </c>
      <c r="AZ385" s="17">
        <f>_xlfn.XLOOKUP(G385,ABNT5101!$I:$I,ABNT5101!O:O)</f>
        <v>16</v>
      </c>
      <c r="BA385" s="20" t="str">
        <f t="shared" si="296"/>
        <v>ATENDE</v>
      </c>
      <c r="BB385" s="21">
        <f t="shared" ref="BB385:BC385" si="459">BE385/AU385-1</f>
        <v>0.20900000000000007</v>
      </c>
      <c r="BC385" s="21">
        <f t="shared" si="459"/>
        <v>2.833333333333333</v>
      </c>
      <c r="BD385" s="21" t="str">
        <f t="shared" si="298"/>
        <v>-</v>
      </c>
      <c r="BE385" s="22">
        <v>12.09</v>
      </c>
      <c r="BF385" s="22">
        <v>0.69</v>
      </c>
      <c r="BG385" s="22"/>
      <c r="BH385" s="22"/>
      <c r="BI385" s="23"/>
      <c r="BJ385" s="22"/>
      <c r="BK385" s="20" t="str">
        <f t="shared" si="299"/>
        <v>ATENDE</v>
      </c>
      <c r="BL385" s="20" t="str">
        <f t="shared" si="300"/>
        <v>ATENDE</v>
      </c>
      <c r="BM385" s="20" t="str">
        <f t="shared" si="301"/>
        <v>ATENDE</v>
      </c>
      <c r="BN385" s="20" t="str">
        <f t="shared" si="302"/>
        <v>ATENDE</v>
      </c>
      <c r="BO385" s="24" t="str">
        <f t="shared" si="303"/>
        <v>C4</v>
      </c>
      <c r="BP385" s="24" t="str">
        <f t="shared" si="379"/>
        <v>P6</v>
      </c>
      <c r="BQ385" s="25">
        <f t="shared" si="304"/>
        <v>2.0766666666666667</v>
      </c>
      <c r="BR385" s="22">
        <v>9.23</v>
      </c>
      <c r="BS385" s="22">
        <v>6.22</v>
      </c>
      <c r="BT385" s="24">
        <f>IF(BP385="-","-",_xlfn.XLOOKUP(BP385,ABNT5101!$B$4:$B$9,ABNT5101!$C$4:$C$9))</f>
        <v>3</v>
      </c>
      <c r="BU385" s="24">
        <f>IF(BP385="-","-",_xlfn.XLOOKUP(BP385,ABNT5101!$B$4:$B$9,ABNT5101!$D$4:$D$9))</f>
        <v>0.6</v>
      </c>
      <c r="BV385" s="20" t="str">
        <f t="shared" si="305"/>
        <v>ATENDE</v>
      </c>
      <c r="BW385" s="20" t="str">
        <f t="shared" si="306"/>
        <v>ATENDE</v>
      </c>
      <c r="BX385" s="20" t="str">
        <f t="shared" si="307"/>
        <v>ATENDE</v>
      </c>
      <c r="BY385" s="24" t="s">
        <v>136</v>
      </c>
      <c r="BZ385" s="25" t="e">
        <f t="shared" si="308"/>
        <v>#VALUE!</v>
      </c>
      <c r="CA385" s="24"/>
      <c r="CB385" s="24"/>
      <c r="CC385" s="20" t="str">
        <f>IF(BY385="-","-",_xlfn.XLOOKUP(BY385,ABNT5101!$B$4:$B$9,ABNT5101!$C$4:$C$9))</f>
        <v>-</v>
      </c>
      <c r="CD385" s="24" t="str">
        <f>IF(BY385="-","-",_xlfn.XLOOKUP(BY385,ABNT5101!$B$4:$B$9,ABNT5101!$D$4:$D$9))</f>
        <v>-</v>
      </c>
      <c r="CE385" s="20" t="str">
        <f t="shared" si="309"/>
        <v>-</v>
      </c>
      <c r="CF385" s="20" t="str">
        <f t="shared" si="310"/>
        <v>-</v>
      </c>
      <c r="CG385" s="20" t="str">
        <f t="shared" si="311"/>
        <v>-</v>
      </c>
      <c r="CH385" s="26" t="str">
        <f>_xlfn.XLOOKUP(CI385,'Banco de dados'!$B:$B,'Banco de dados'!$D:$D)</f>
        <v>TECNOWATT</v>
      </c>
      <c r="CI385" s="27" t="str">
        <f>'Banco de dados'!B65</f>
        <v xml:space="preserve">SIGSAGPTLRRSSNDL_30W_38IBBRS
</v>
      </c>
      <c r="CJ385" s="26" t="str">
        <f>_xlfn.XLOOKUP(CI385,'Banco de dados'!$B:$B,'Banco de dados'!$E:$E)</f>
        <v>SIGSAGPTLRRSSNDL_30W_38IBBRS
1-10C1MUN6.5</v>
      </c>
      <c r="CK385" s="26"/>
      <c r="CL385" s="26" t="e">
        <f>IF(CK385="-","-",_xlfn.XLOOKUP(CK385,'Banco de dados'!$B:$B,'Banco de dados'!$E:$E))</f>
        <v>#N/A</v>
      </c>
      <c r="CM385" s="28">
        <f t="shared" si="312"/>
        <v>1</v>
      </c>
      <c r="CN385" s="26">
        <f>_xlfn.XLOOKUP(CI385,'Banco de dados'!$B:$B,'Banco de dados'!$H:$H)</f>
        <v>30</v>
      </c>
      <c r="CO385" s="26" t="e">
        <f t="array" aca="1" ref="CO385" ca="1">_xludf.XLOOKUP(CK385,'Banco de dados'!$B:$B,'Banco de dados'!$H:$H)</f>
        <v>#NAME?</v>
      </c>
      <c r="CP385" s="51" t="e">
        <f t="array" aca="1" ref="CP385" ca="1">_xludf.XLOOKUP(CI385,'Banco de dados'!$B:$B,'Banco de dados'!$F:$F)</f>
        <v>#NAME?</v>
      </c>
      <c r="CQ385" s="26" t="e">
        <f t="array" aca="1" ref="CQ385" ca="1">_xludf.XLOOKUP(CK385,'Banco de dados'!$B:$B,'Banco de dados'!$F:$F)</f>
        <v>#NAME?</v>
      </c>
      <c r="CR385" s="27">
        <v>0</v>
      </c>
      <c r="CS385" s="27"/>
      <c r="CT385" s="26" t="str">
        <f>IF(AG385=0.5,"Suporte",IF(AND(AG385&gt;='Braços de IP'!$B$9,AG385&lt;='Braços de IP'!$D$9),'Braços de IP'!$E$9,IF(AND(AG385&gt;='Braços de IP'!$B$10,AG385&lt;='Braços de IP'!$D$10),'Braços de IP'!$E$10,IF(AND(AG385&gt;='Braços de IP'!$B$11,AG385&lt;='Braços de IP'!$D$11),'Braços de IP'!$E$11,IF(AND(AG385&gt;='Braços de IP'!$B$12,AG385&lt;='Braços de IP'!$D$12),'Braços de IP'!$E$12,IF(AND(AG385&gt;='Braços de IP'!$B$13,AG385&lt;='Braços de IP'!$D$13),'Braços de IP'!$E$13,IF(AND(AG385&gt;='Braços de IP'!$B$14,AG385&lt;='Braços de IP'!$D$14),'Braços de IP'!$E$14,"ERRO")))))))</f>
        <v>Médio I</v>
      </c>
      <c r="CU385" s="27"/>
      <c r="CV385" s="26" t="str">
        <f>IF($CU385="","",VLOOKUP($CU385,'Braços de IP'!$E$9:$I$15,2,0))</f>
        <v/>
      </c>
      <c r="CW385" s="29" t="str">
        <f>IF($CU385="","",VLOOKUP($CU385,'Braços de IP'!$E$9:$I$15,5,0))</f>
        <v/>
      </c>
      <c r="CX385" s="26"/>
      <c r="CY385" s="26"/>
      <c r="CZ385" s="26"/>
      <c r="DA385" s="26"/>
      <c r="DB385" s="26"/>
      <c r="DC385" s="26"/>
      <c r="DD385" s="30">
        <f t="shared" si="313"/>
        <v>30</v>
      </c>
      <c r="DE385" s="31">
        <f t="shared" si="314"/>
        <v>96</v>
      </c>
      <c r="DF385" s="30">
        <f t="shared" si="315"/>
        <v>126</v>
      </c>
      <c r="DG385" s="32">
        <f t="shared" si="316"/>
        <v>0.6875</v>
      </c>
      <c r="DH385" s="33" t="s">
        <v>143</v>
      </c>
      <c r="DI385" s="34"/>
      <c r="DJ385" s="35"/>
      <c r="DK385" s="16" t="s">
        <v>144</v>
      </c>
      <c r="DL385" s="16"/>
      <c r="DN385" s="36" t="e">
        <f t="shared" si="357"/>
        <v>#VALUE!</v>
      </c>
      <c r="DP385" s="1" t="s">
        <v>5</v>
      </c>
      <c r="DQ385" s="1">
        <f t="shared" si="390"/>
        <v>0</v>
      </c>
      <c r="DR385" s="36" t="e">
        <f t="shared" si="391"/>
        <v>#DIV/0!</v>
      </c>
      <c r="DS385" s="36" t="e">
        <f t="shared" si="457"/>
        <v>#DIV/0!</v>
      </c>
    </row>
    <row r="386" spans="2:123" ht="15.75" customHeight="1" x14ac:dyDescent="0.25">
      <c r="B386" s="16">
        <v>32</v>
      </c>
      <c r="C386" s="16" t="s">
        <v>146</v>
      </c>
      <c r="D386" s="16" t="s">
        <v>517</v>
      </c>
      <c r="E386" s="16">
        <v>-8.0429379999999995</v>
      </c>
      <c r="F386" s="16">
        <v>-34.909137000000001</v>
      </c>
      <c r="G386" s="16" t="s">
        <v>160</v>
      </c>
      <c r="H386" s="17" t="s">
        <v>136</v>
      </c>
      <c r="I386" s="16" t="s">
        <v>135</v>
      </c>
      <c r="J386" s="17" t="s">
        <v>137</v>
      </c>
      <c r="K386" s="18">
        <v>96</v>
      </c>
      <c r="L386" s="17" t="s">
        <v>138</v>
      </c>
      <c r="M386" s="17">
        <v>0</v>
      </c>
      <c r="N386" s="16">
        <f t="shared" si="352"/>
        <v>192</v>
      </c>
      <c r="O386" s="17">
        <v>1</v>
      </c>
      <c r="P386" s="17">
        <v>2.2999999999999998</v>
      </c>
      <c r="Q386" s="17">
        <v>7</v>
      </c>
      <c r="R386" s="16"/>
      <c r="S386" s="16"/>
      <c r="T386" s="16">
        <v>0</v>
      </c>
      <c r="U386" s="17">
        <v>2.2999999999999998</v>
      </c>
      <c r="V386" s="17">
        <v>0</v>
      </c>
      <c r="W386" s="17"/>
      <c r="X386" s="17"/>
      <c r="Y386" s="17">
        <v>0</v>
      </c>
      <c r="Z386" s="17">
        <v>0</v>
      </c>
      <c r="AA386" s="17" t="s">
        <v>139</v>
      </c>
      <c r="AB386" s="17" t="s">
        <v>140</v>
      </c>
      <c r="AC386" s="17">
        <v>41</v>
      </c>
      <c r="AD386" s="17">
        <v>7.5</v>
      </c>
      <c r="AE386" s="17">
        <v>1</v>
      </c>
      <c r="AF386" s="17">
        <v>1.6</v>
      </c>
      <c r="AG386" s="17">
        <v>2.9</v>
      </c>
      <c r="AH386" s="17">
        <f t="shared" si="353"/>
        <v>1.2999999999999998</v>
      </c>
      <c r="AI386" s="17" t="s">
        <v>136</v>
      </c>
      <c r="AJ386" s="17" t="s">
        <v>136</v>
      </c>
      <c r="AK386" s="17" t="s">
        <v>141</v>
      </c>
      <c r="AL386" s="17">
        <f t="shared" si="354"/>
        <v>2</v>
      </c>
      <c r="AM386" s="17">
        <v>0</v>
      </c>
      <c r="AN386" s="17"/>
      <c r="AO386" s="17">
        <v>0</v>
      </c>
      <c r="AP386" s="17">
        <v>0</v>
      </c>
      <c r="AQ386" s="17">
        <v>0</v>
      </c>
      <c r="AR386" s="17" t="s">
        <v>136</v>
      </c>
      <c r="AS386" s="19">
        <f t="shared" si="295"/>
        <v>0</v>
      </c>
      <c r="AT386" s="19"/>
      <c r="AU386" s="19">
        <f>VLOOKUP(G386,ABNT5101!$I$3:$J$9,2)</f>
        <v>10</v>
      </c>
      <c r="AV386" s="19">
        <f>VLOOKUP(G386,ABNT5101!$I$3:$M$9,5)</f>
        <v>0.18</v>
      </c>
      <c r="AW386" s="17" t="str">
        <f>_xlfn.XLOOKUP(G386,ABNT5101!I:I,ABNT5101!L:L)</f>
        <v>-</v>
      </c>
      <c r="AX386" s="17">
        <f>_xlfn.XLOOKUP(G386,ABNT5101!$I:$I,ABNT5101!M:M)</f>
        <v>0.18</v>
      </c>
      <c r="AY386" s="17" t="str">
        <f>_xlfn.XLOOKUP(G386,ABNT5101!$I:$I,ABNT5101!N:N)</f>
        <v>-</v>
      </c>
      <c r="AZ386" s="17">
        <f>_xlfn.XLOOKUP(G386,ABNT5101!$I:$I,ABNT5101!O:O)</f>
        <v>16</v>
      </c>
      <c r="BA386" s="20" t="str">
        <f t="shared" si="296"/>
        <v>ATENDE</v>
      </c>
      <c r="BB386" s="21">
        <f t="shared" ref="BB386:BC386" si="460">BE386/AU386-1</f>
        <v>1.5000000000000124E-2</v>
      </c>
      <c r="BC386" s="21">
        <f t="shared" si="460"/>
        <v>0.61111111111111116</v>
      </c>
      <c r="BD386" s="21" t="str">
        <f t="shared" si="298"/>
        <v>-</v>
      </c>
      <c r="BE386" s="22">
        <v>10.15</v>
      </c>
      <c r="BF386" s="22">
        <v>0.28999999999999998</v>
      </c>
      <c r="BG386" s="22"/>
      <c r="BH386" s="22"/>
      <c r="BI386" s="23"/>
      <c r="BJ386" s="22"/>
      <c r="BK386" s="20" t="str">
        <f t="shared" si="299"/>
        <v>ATENDE</v>
      </c>
      <c r="BL386" s="20" t="str">
        <f t="shared" si="300"/>
        <v>ATENDE</v>
      </c>
      <c r="BM386" s="20" t="str">
        <f t="shared" si="301"/>
        <v>ATENDE</v>
      </c>
      <c r="BN386" s="20" t="str">
        <f t="shared" si="302"/>
        <v>ATENDE</v>
      </c>
      <c r="BO386" s="24" t="str">
        <f t="shared" si="303"/>
        <v>C4</v>
      </c>
      <c r="BP386" s="24" t="str">
        <f t="shared" si="379"/>
        <v>P6</v>
      </c>
      <c r="BQ386" s="25">
        <f t="shared" si="304"/>
        <v>1.6966666666666668</v>
      </c>
      <c r="BR386" s="22">
        <v>8.09</v>
      </c>
      <c r="BS386" s="22">
        <v>2.2999999999999998</v>
      </c>
      <c r="BT386" s="24">
        <f>IF(BP386="-","-",_xlfn.XLOOKUP(BP386,ABNT5101!$B$4:$B$9,ABNT5101!$C$4:$C$9))</f>
        <v>3</v>
      </c>
      <c r="BU386" s="24">
        <f>IF(BP386="-","-",_xlfn.XLOOKUP(BP386,ABNT5101!$B$4:$B$9,ABNT5101!$D$4:$D$9))</f>
        <v>0.6</v>
      </c>
      <c r="BV386" s="20" t="str">
        <f t="shared" si="305"/>
        <v>ATENDE</v>
      </c>
      <c r="BW386" s="20" t="str">
        <f t="shared" si="306"/>
        <v>ATENDE</v>
      </c>
      <c r="BX386" s="20" t="str">
        <f t="shared" si="307"/>
        <v>ATENDE</v>
      </c>
      <c r="BY386" s="24" t="str">
        <f t="shared" ref="BY386:BY451" si="461">BP386</f>
        <v>P6</v>
      </c>
      <c r="BZ386" s="25">
        <f t="shared" si="308"/>
        <v>1.3199999999999998</v>
      </c>
      <c r="CA386" s="24">
        <v>6.96</v>
      </c>
      <c r="CB386" s="24">
        <v>2.66</v>
      </c>
      <c r="CC386" s="20">
        <f>IF(BY386="-","-",_xlfn.XLOOKUP(BY386,ABNT5101!$B$4:$B$9,ABNT5101!$C$4:$C$9))</f>
        <v>3</v>
      </c>
      <c r="CD386" s="24">
        <f>IF(BY386="-","-",_xlfn.XLOOKUP(BY386,ABNT5101!$B$4:$B$9,ABNT5101!$D$4:$D$9))</f>
        <v>0.6</v>
      </c>
      <c r="CE386" s="20" t="str">
        <f t="shared" si="309"/>
        <v>ATENDE</v>
      </c>
      <c r="CF386" s="20" t="str">
        <f t="shared" si="310"/>
        <v>ATENDE</v>
      </c>
      <c r="CG386" s="20" t="str">
        <f t="shared" si="311"/>
        <v>ATENDE</v>
      </c>
      <c r="CH386" s="26" t="str">
        <f>_xlfn.XLOOKUP(CI386,'Banco de dados'!$B:$B,'Banco de dados'!$D:$D)</f>
        <v>LEDSTAR</v>
      </c>
      <c r="CI386" s="47" t="str">
        <f>'Banco de dados'!B8</f>
        <v xml:space="preserve"> SL VT 9.1 52W</v>
      </c>
      <c r="CJ386" s="26" t="str">
        <f>_xlfn.XLOOKUP(CI386,'Banco de dados'!$B:$B,'Banco de dados'!$E:$E)</f>
        <v>LUM LED SL VT 9.1 52W</v>
      </c>
      <c r="CK386" s="26"/>
      <c r="CL386" s="26" t="e">
        <f>IF(CK386="-","-",_xlfn.XLOOKUP(CK386,'Banco de dados'!$B:$B,'Banco de dados'!$E:$E))</f>
        <v>#N/A</v>
      </c>
      <c r="CM386" s="28">
        <f t="shared" si="312"/>
        <v>1</v>
      </c>
      <c r="CN386" s="26">
        <f>_xlfn.XLOOKUP(CI386,'Banco de dados'!$B:$B,'Banco de dados'!$H:$H)</f>
        <v>52</v>
      </c>
      <c r="CO386" s="26" t="e">
        <f t="array" aca="1" ref="CO386" ca="1">_xludf.XLOOKUP(CK386,'Banco de dados'!$B:$B,'Banco de dados'!$H:$H)</f>
        <v>#NAME?</v>
      </c>
      <c r="CP386" s="51" t="e">
        <f t="array" aca="1" ref="CP386" ca="1">_xludf.XLOOKUP(CI386,'Banco de dados'!$B:$B,'Banco de dados'!$F:$F)</f>
        <v>#NAME?</v>
      </c>
      <c r="CQ386" s="26" t="e">
        <f t="array" aca="1" ref="CQ386" ca="1">_xludf.XLOOKUP(CK386,'Banco de dados'!$B:$B,'Banco de dados'!$F:$F)</f>
        <v>#NAME?</v>
      </c>
      <c r="CR386" s="27">
        <v>0</v>
      </c>
      <c r="CS386" s="27"/>
      <c r="CT386" s="26" t="str">
        <f>IF(AG386=0.5,"Suporte",IF(AND(AG386&gt;='Braços de IP'!$B$9,AG386&lt;='Braços de IP'!$D$9),'Braços de IP'!$E$9,IF(AND(AG386&gt;='Braços de IP'!$B$10,AG386&lt;='Braços de IP'!$D$10),'Braços de IP'!$E$10,IF(AND(AG386&gt;='Braços de IP'!$B$11,AG386&lt;='Braços de IP'!$D$11),'Braços de IP'!$E$11,IF(AND(AG386&gt;='Braços de IP'!$B$12,AG386&lt;='Braços de IP'!$D$12),'Braços de IP'!$E$12,IF(AND(AG386&gt;='Braços de IP'!$B$13,AG386&lt;='Braços de IP'!$D$13),'Braços de IP'!$E$13,IF(AND(AG386&gt;='Braços de IP'!$B$14,AG386&lt;='Braços de IP'!$D$14),'Braços de IP'!$E$14,"ERRO")))))))</f>
        <v>Longo I</v>
      </c>
      <c r="CU386" s="27"/>
      <c r="CV386" s="26" t="str">
        <f>IF($CU386="","",VLOOKUP($CU386,'Braços de IP'!$E$9:$I$15,2,0))</f>
        <v/>
      </c>
      <c r="CW386" s="29" t="str">
        <f>IF($CU386="","",VLOOKUP($CU386,'Braços de IP'!$E$9:$I$15,5,0))</f>
        <v/>
      </c>
      <c r="CX386" s="26"/>
      <c r="CY386" s="26"/>
      <c r="CZ386" s="26"/>
      <c r="DA386" s="26"/>
      <c r="DB386" s="26"/>
      <c r="DC386" s="26"/>
      <c r="DD386" s="30">
        <f t="shared" si="313"/>
        <v>52</v>
      </c>
      <c r="DE386" s="31">
        <f t="shared" si="314"/>
        <v>96</v>
      </c>
      <c r="DF386" s="30">
        <f t="shared" si="315"/>
        <v>148</v>
      </c>
      <c r="DG386" s="32">
        <f t="shared" si="316"/>
        <v>0.45833333333333337</v>
      </c>
      <c r="DH386" s="33" t="s">
        <v>143</v>
      </c>
      <c r="DI386" s="34"/>
      <c r="DJ386" s="35"/>
      <c r="DK386" s="16" t="s">
        <v>144</v>
      </c>
      <c r="DL386" s="16"/>
      <c r="DN386" s="36" t="e">
        <f t="shared" si="357"/>
        <v>#VALUE!</v>
      </c>
      <c r="DP386" s="1" t="s">
        <v>5</v>
      </c>
      <c r="DQ386" s="1">
        <f t="shared" si="390"/>
        <v>0</v>
      </c>
      <c r="DR386" s="36" t="e">
        <f t="shared" si="391"/>
        <v>#DIV/0!</v>
      </c>
      <c r="DS386" s="36" t="e">
        <f t="shared" si="457"/>
        <v>#DIV/0!</v>
      </c>
    </row>
    <row r="387" spans="2:123" ht="15.75" customHeight="1" x14ac:dyDescent="0.25">
      <c r="B387" s="16">
        <v>32</v>
      </c>
      <c r="C387" s="16" t="s">
        <v>146</v>
      </c>
      <c r="D387" s="16" t="s">
        <v>517</v>
      </c>
      <c r="E387" s="16">
        <v>-8.0429379999999995</v>
      </c>
      <c r="F387" s="16">
        <v>-34.909137000000001</v>
      </c>
      <c r="G387" s="16" t="s">
        <v>160</v>
      </c>
      <c r="H387" s="17" t="s">
        <v>136</v>
      </c>
      <c r="I387" s="16" t="s">
        <v>135</v>
      </c>
      <c r="J387" s="17" t="s">
        <v>137</v>
      </c>
      <c r="K387" s="18">
        <v>96</v>
      </c>
      <c r="L387" s="17" t="s">
        <v>138</v>
      </c>
      <c r="M387" s="17">
        <v>0</v>
      </c>
      <c r="N387" s="16">
        <f t="shared" si="352"/>
        <v>192</v>
      </c>
      <c r="O387" s="17">
        <v>1</v>
      </c>
      <c r="P387" s="17">
        <v>2.2999999999999998</v>
      </c>
      <c r="Q387" s="17">
        <v>7</v>
      </c>
      <c r="R387" s="16"/>
      <c r="S387" s="16"/>
      <c r="T387" s="16">
        <v>0</v>
      </c>
      <c r="U387" s="17">
        <v>2.2999999999999998</v>
      </c>
      <c r="V387" s="17">
        <v>0</v>
      </c>
      <c r="W387" s="17"/>
      <c r="X387" s="17"/>
      <c r="Y387" s="17">
        <v>0</v>
      </c>
      <c r="Z387" s="17">
        <v>0</v>
      </c>
      <c r="AA387" s="17" t="s">
        <v>139</v>
      </c>
      <c r="AB387" s="17" t="s">
        <v>140</v>
      </c>
      <c r="AC387" s="17">
        <v>41</v>
      </c>
      <c r="AD387" s="17">
        <v>7.5</v>
      </c>
      <c r="AE387" s="17">
        <v>1</v>
      </c>
      <c r="AF387" s="17">
        <v>1.6</v>
      </c>
      <c r="AG387" s="17">
        <v>2.9</v>
      </c>
      <c r="AH387" s="17">
        <f t="shared" si="353"/>
        <v>1.2999999999999998</v>
      </c>
      <c r="AI387" s="17" t="s">
        <v>136</v>
      </c>
      <c r="AJ387" s="17" t="s">
        <v>136</v>
      </c>
      <c r="AK387" s="17" t="s">
        <v>141</v>
      </c>
      <c r="AL387" s="17">
        <f t="shared" si="354"/>
        <v>2</v>
      </c>
      <c r="AM387" s="17">
        <v>0</v>
      </c>
      <c r="AN387" s="17"/>
      <c r="AO387" s="17">
        <v>0</v>
      </c>
      <c r="AP387" s="17">
        <v>0</v>
      </c>
      <c r="AQ387" s="17">
        <v>0</v>
      </c>
      <c r="AR387" s="17" t="s">
        <v>136</v>
      </c>
      <c r="AS387" s="19">
        <f t="shared" si="295"/>
        <v>0</v>
      </c>
      <c r="AT387" s="19"/>
      <c r="AU387" s="19">
        <f>VLOOKUP(G387,ABNT5101!$I$3:$J$9,2)</f>
        <v>10</v>
      </c>
      <c r="AV387" s="19">
        <f>VLOOKUP(G387,ABNT5101!$I$3:$M$9,5)</f>
        <v>0.18</v>
      </c>
      <c r="AW387" s="17" t="str">
        <f>_xlfn.XLOOKUP(G387,ABNT5101!I:I,ABNT5101!L:L)</f>
        <v>-</v>
      </c>
      <c r="AX387" s="17">
        <f>_xlfn.XLOOKUP(G387,ABNT5101!$I:$I,ABNT5101!M:M)</f>
        <v>0.18</v>
      </c>
      <c r="AY387" s="17" t="str">
        <f>_xlfn.XLOOKUP(G387,ABNT5101!$I:$I,ABNT5101!N:N)</f>
        <v>-</v>
      </c>
      <c r="AZ387" s="17">
        <f>_xlfn.XLOOKUP(G387,ABNT5101!$I:$I,ABNT5101!O:O)</f>
        <v>16</v>
      </c>
      <c r="BA387" s="20" t="str">
        <f t="shared" si="296"/>
        <v>ATENDE</v>
      </c>
      <c r="BB387" s="21">
        <f t="shared" ref="BB387:BC387" si="462">BE387/AU387-1</f>
        <v>0.20199999999999996</v>
      </c>
      <c r="BC387" s="21">
        <f t="shared" si="462"/>
        <v>0.61111111111111116</v>
      </c>
      <c r="BD387" s="21" t="str">
        <f t="shared" si="298"/>
        <v>-</v>
      </c>
      <c r="BE387" s="22">
        <v>12.02</v>
      </c>
      <c r="BF387" s="22">
        <v>0.28999999999999998</v>
      </c>
      <c r="BG387" s="22"/>
      <c r="BH387" s="22"/>
      <c r="BI387" s="23"/>
      <c r="BJ387" s="22"/>
      <c r="BK387" s="20" t="str">
        <f t="shared" si="299"/>
        <v>ATENDE</v>
      </c>
      <c r="BL387" s="20" t="str">
        <f t="shared" si="300"/>
        <v>ATENDE</v>
      </c>
      <c r="BM387" s="20" t="str">
        <f t="shared" si="301"/>
        <v>ATENDE</v>
      </c>
      <c r="BN387" s="20" t="str">
        <f t="shared" si="302"/>
        <v>ATENDE</v>
      </c>
      <c r="BO387" s="24" t="str">
        <f t="shared" si="303"/>
        <v>C4</v>
      </c>
      <c r="BP387" s="24" t="str">
        <f t="shared" si="379"/>
        <v>P6</v>
      </c>
      <c r="BQ387" s="25">
        <f t="shared" si="304"/>
        <v>2.0066666666666664</v>
      </c>
      <c r="BR387" s="22">
        <v>9.02</v>
      </c>
      <c r="BS387" s="22">
        <v>1.68</v>
      </c>
      <c r="BT387" s="24">
        <f>IF(BP387="-","-",_xlfn.XLOOKUP(BP387,ABNT5101!$B$4:$B$9,ABNT5101!$C$4:$C$9))</f>
        <v>3</v>
      </c>
      <c r="BU387" s="24">
        <f>IF(BP387="-","-",_xlfn.XLOOKUP(BP387,ABNT5101!$B$4:$B$9,ABNT5101!$D$4:$D$9))</f>
        <v>0.6</v>
      </c>
      <c r="BV387" s="20" t="str">
        <f t="shared" si="305"/>
        <v>ATENDE</v>
      </c>
      <c r="BW387" s="20" t="str">
        <f t="shared" si="306"/>
        <v>ATENDE</v>
      </c>
      <c r="BX387" s="20" t="str">
        <f t="shared" si="307"/>
        <v>ATENDE</v>
      </c>
      <c r="BY387" s="24" t="str">
        <f t="shared" si="461"/>
        <v>P6</v>
      </c>
      <c r="BZ387" s="25">
        <f t="shared" si="308"/>
        <v>1.7366666666666668</v>
      </c>
      <c r="CA387" s="24">
        <v>8.2100000000000009</v>
      </c>
      <c r="CB387" s="24">
        <v>4.46</v>
      </c>
      <c r="CC387" s="20">
        <f>IF(BY387="-","-",_xlfn.XLOOKUP(BY387,ABNT5101!$B$4:$B$9,ABNT5101!$C$4:$C$9))</f>
        <v>3</v>
      </c>
      <c r="CD387" s="24">
        <f>IF(BY387="-","-",_xlfn.XLOOKUP(BY387,ABNT5101!$B$4:$B$9,ABNT5101!$D$4:$D$9))</f>
        <v>0.6</v>
      </c>
      <c r="CE387" s="20" t="str">
        <f t="shared" si="309"/>
        <v>ATENDE</v>
      </c>
      <c r="CF387" s="20" t="str">
        <f t="shared" si="310"/>
        <v>ATENDE</v>
      </c>
      <c r="CG387" s="20" t="str">
        <f t="shared" si="311"/>
        <v>ATENDE</v>
      </c>
      <c r="CH387" s="26" t="str">
        <f>_xlfn.XLOOKUP(CI387,'Banco de dados'!$B:$B,'Banco de dados'!$D:$D)</f>
        <v>SX LIGHTING</v>
      </c>
      <c r="CI387" s="27" t="str">
        <f>'Banco de dados'!B56</f>
        <v>SX-INEVO050HF</v>
      </c>
      <c r="CJ387" s="26" t="str">
        <f>_xlfn.XLOOKUP(CI387,'Banco de dados'!$B:$B,'Banco de dados'!$E:$E)</f>
        <v>SXINEVO050K50L12CZF7PHF</v>
      </c>
      <c r="CK387" s="26"/>
      <c r="CL387" s="26" t="e">
        <f>IF(CK387="-","-",_xlfn.XLOOKUP(CK387,'Banco de dados'!$B:$B,'Banco de dados'!$E:$E))</f>
        <v>#N/A</v>
      </c>
      <c r="CM387" s="28">
        <f t="shared" si="312"/>
        <v>1</v>
      </c>
      <c r="CN387" s="26">
        <f>_xlfn.XLOOKUP(CI387,'Banco de dados'!$B:$B,'Banco de dados'!$H:$H)</f>
        <v>50</v>
      </c>
      <c r="CO387" s="26" t="e">
        <f t="array" aca="1" ref="CO387" ca="1">_xludf.XLOOKUP(CK387,'Banco de dados'!$B:$B,'Banco de dados'!$H:$H)</f>
        <v>#NAME?</v>
      </c>
      <c r="CP387" s="51" t="e">
        <f t="array" aca="1" ref="CP387" ca="1">_xludf.XLOOKUP(CI387,'Banco de dados'!$B:$B,'Banco de dados'!$F:$F)</f>
        <v>#NAME?</v>
      </c>
      <c r="CQ387" s="26" t="e">
        <f t="array" aca="1" ref="CQ387" ca="1">_xludf.XLOOKUP(CK387,'Banco de dados'!$B:$B,'Banco de dados'!$F:$F)</f>
        <v>#NAME?</v>
      </c>
      <c r="CR387" s="27">
        <v>0</v>
      </c>
      <c r="CS387" s="27"/>
      <c r="CT387" s="26" t="str">
        <f>IF(AG387=0.5,"Suporte",IF(AND(AG387&gt;='Braços de IP'!$B$9,AG387&lt;='Braços de IP'!$D$9),'Braços de IP'!$E$9,IF(AND(AG387&gt;='Braços de IP'!$B$10,AG387&lt;='Braços de IP'!$D$10),'Braços de IP'!$E$10,IF(AND(AG387&gt;='Braços de IP'!$B$11,AG387&lt;='Braços de IP'!$D$11),'Braços de IP'!$E$11,IF(AND(AG387&gt;='Braços de IP'!$B$12,AG387&lt;='Braços de IP'!$D$12),'Braços de IP'!$E$12,IF(AND(AG387&gt;='Braços de IP'!$B$13,AG387&lt;='Braços de IP'!$D$13),'Braços de IP'!$E$13,IF(AND(AG387&gt;='Braços de IP'!$B$14,AG387&lt;='Braços de IP'!$D$14),'Braços de IP'!$E$14,"ERRO")))))))</f>
        <v>Longo I</v>
      </c>
      <c r="CU387" s="27"/>
      <c r="CV387" s="26" t="str">
        <f>IF($CU387="","",VLOOKUP($CU387,'Braços de IP'!$E$9:$I$15,2,0))</f>
        <v/>
      </c>
      <c r="CW387" s="29" t="str">
        <f>IF($CU387="","",VLOOKUP($CU387,'Braços de IP'!$E$9:$I$15,5,0))</f>
        <v/>
      </c>
      <c r="CX387" s="26"/>
      <c r="CY387" s="26"/>
      <c r="CZ387" s="26"/>
      <c r="DA387" s="26"/>
      <c r="DB387" s="26"/>
      <c r="DC387" s="26"/>
      <c r="DD387" s="30">
        <f t="shared" si="313"/>
        <v>50</v>
      </c>
      <c r="DE387" s="31">
        <f t="shared" si="314"/>
        <v>96</v>
      </c>
      <c r="DF387" s="30">
        <f t="shared" si="315"/>
        <v>146</v>
      </c>
      <c r="DG387" s="32">
        <f t="shared" si="316"/>
        <v>0.47916666666666663</v>
      </c>
      <c r="DH387" s="33" t="s">
        <v>143</v>
      </c>
      <c r="DI387" s="34"/>
      <c r="DJ387" s="35"/>
      <c r="DK387" s="16" t="s">
        <v>144</v>
      </c>
      <c r="DL387" s="16"/>
      <c r="DN387" s="36" t="e">
        <f t="shared" si="357"/>
        <v>#VALUE!</v>
      </c>
      <c r="DP387" s="1" t="s">
        <v>5</v>
      </c>
      <c r="DQ387" s="1">
        <f t="shared" si="390"/>
        <v>0</v>
      </c>
      <c r="DR387" s="36" t="e">
        <f t="shared" si="391"/>
        <v>#DIV/0!</v>
      </c>
      <c r="DS387" s="36" t="e">
        <f t="shared" si="457"/>
        <v>#DIV/0!</v>
      </c>
    </row>
    <row r="388" spans="2:123" ht="15.75" customHeight="1" x14ac:dyDescent="0.25">
      <c r="B388" s="16">
        <v>32</v>
      </c>
      <c r="C388" s="16" t="s">
        <v>146</v>
      </c>
      <c r="D388" s="16" t="s">
        <v>517</v>
      </c>
      <c r="E388" s="16">
        <v>-8.0429379999999995</v>
      </c>
      <c r="F388" s="16">
        <v>-34.909137000000001</v>
      </c>
      <c r="G388" s="16" t="s">
        <v>160</v>
      </c>
      <c r="H388" s="17" t="s">
        <v>136</v>
      </c>
      <c r="I388" s="16" t="s">
        <v>135</v>
      </c>
      <c r="J388" s="17" t="s">
        <v>137</v>
      </c>
      <c r="K388" s="18">
        <v>96</v>
      </c>
      <c r="L388" s="17" t="s">
        <v>138</v>
      </c>
      <c r="M388" s="17">
        <v>0</v>
      </c>
      <c r="N388" s="16">
        <f t="shared" si="352"/>
        <v>192</v>
      </c>
      <c r="O388" s="17">
        <v>1</v>
      </c>
      <c r="P388" s="17">
        <v>2.2999999999999998</v>
      </c>
      <c r="Q388" s="17">
        <v>7</v>
      </c>
      <c r="R388" s="16"/>
      <c r="S388" s="16"/>
      <c r="T388" s="16">
        <v>0</v>
      </c>
      <c r="U388" s="17">
        <v>2.2999999999999998</v>
      </c>
      <c r="V388" s="17">
        <v>0</v>
      </c>
      <c r="W388" s="17"/>
      <c r="X388" s="17"/>
      <c r="Y388" s="17">
        <v>0</v>
      </c>
      <c r="Z388" s="17">
        <v>0</v>
      </c>
      <c r="AA388" s="17" t="s">
        <v>139</v>
      </c>
      <c r="AB388" s="17" t="s">
        <v>140</v>
      </c>
      <c r="AC388" s="17">
        <v>41</v>
      </c>
      <c r="AD388" s="17">
        <v>7.5</v>
      </c>
      <c r="AE388" s="17">
        <v>1</v>
      </c>
      <c r="AF388" s="17">
        <v>1.6</v>
      </c>
      <c r="AG388" s="17">
        <v>2.9</v>
      </c>
      <c r="AH388" s="17">
        <f t="shared" si="353"/>
        <v>1.2999999999999998</v>
      </c>
      <c r="AI388" s="17" t="s">
        <v>136</v>
      </c>
      <c r="AJ388" s="17" t="s">
        <v>136</v>
      </c>
      <c r="AK388" s="17" t="s">
        <v>141</v>
      </c>
      <c r="AL388" s="17">
        <f t="shared" si="354"/>
        <v>2</v>
      </c>
      <c r="AM388" s="17">
        <v>0</v>
      </c>
      <c r="AN388" s="17"/>
      <c r="AO388" s="17">
        <v>0</v>
      </c>
      <c r="AP388" s="17">
        <v>0</v>
      </c>
      <c r="AQ388" s="17">
        <v>0</v>
      </c>
      <c r="AR388" s="17" t="s">
        <v>136</v>
      </c>
      <c r="AS388" s="19">
        <f t="shared" si="295"/>
        <v>0</v>
      </c>
      <c r="AT388" s="19"/>
      <c r="AU388" s="19">
        <f>VLOOKUP(G388,ABNT5101!$I$3:$J$9,2)</f>
        <v>10</v>
      </c>
      <c r="AV388" s="19">
        <f>VLOOKUP(G388,ABNT5101!$I$3:$M$9,5)</f>
        <v>0.18</v>
      </c>
      <c r="AW388" s="17" t="str">
        <f>_xlfn.XLOOKUP(G388,ABNT5101!I:I,ABNT5101!L:L)</f>
        <v>-</v>
      </c>
      <c r="AX388" s="17">
        <f>_xlfn.XLOOKUP(G388,ABNT5101!$I:$I,ABNT5101!M:M)</f>
        <v>0.18</v>
      </c>
      <c r="AY388" s="17" t="str">
        <f>_xlfn.XLOOKUP(G388,ABNT5101!$I:$I,ABNT5101!N:N)</f>
        <v>-</v>
      </c>
      <c r="AZ388" s="17">
        <f>_xlfn.XLOOKUP(G388,ABNT5101!$I:$I,ABNT5101!O:O)</f>
        <v>16</v>
      </c>
      <c r="BA388" s="20" t="str">
        <f t="shared" si="296"/>
        <v>ATENDE</v>
      </c>
      <c r="BB388" s="21">
        <f t="shared" ref="BB388:BC388" si="463">BE388/AU388-1</f>
        <v>0.11799999999999988</v>
      </c>
      <c r="BC388" s="21">
        <f t="shared" si="463"/>
        <v>0.33333333333333326</v>
      </c>
      <c r="BD388" s="21" t="str">
        <f t="shared" si="298"/>
        <v>-</v>
      </c>
      <c r="BE388" s="22">
        <v>11.18</v>
      </c>
      <c r="BF388" s="22">
        <v>0.24</v>
      </c>
      <c r="BG388" s="22"/>
      <c r="BH388" s="22"/>
      <c r="BI388" s="23"/>
      <c r="BJ388" s="22"/>
      <c r="BK388" s="20" t="str">
        <f t="shared" si="299"/>
        <v>ATENDE</v>
      </c>
      <c r="BL388" s="20" t="str">
        <f t="shared" si="300"/>
        <v>ATENDE</v>
      </c>
      <c r="BM388" s="20" t="str">
        <f t="shared" si="301"/>
        <v>ATENDE</v>
      </c>
      <c r="BN388" s="20" t="str">
        <f t="shared" si="302"/>
        <v>ATENDE</v>
      </c>
      <c r="BO388" s="24" t="str">
        <f t="shared" si="303"/>
        <v>C4</v>
      </c>
      <c r="BP388" s="24" t="str">
        <f t="shared" si="379"/>
        <v>P6</v>
      </c>
      <c r="BQ388" s="25">
        <f t="shared" si="304"/>
        <v>1.83</v>
      </c>
      <c r="BR388" s="22">
        <v>8.49</v>
      </c>
      <c r="BS388" s="22">
        <v>2.21</v>
      </c>
      <c r="BT388" s="24">
        <f>IF(BP388="-","-",_xlfn.XLOOKUP(BP388,ABNT5101!$B$4:$B$9,ABNT5101!$C$4:$C$9))</f>
        <v>3</v>
      </c>
      <c r="BU388" s="24">
        <f>IF(BP388="-","-",_xlfn.XLOOKUP(BP388,ABNT5101!$B$4:$B$9,ABNT5101!$D$4:$D$9))</f>
        <v>0.6</v>
      </c>
      <c r="BV388" s="20" t="str">
        <f t="shared" si="305"/>
        <v>ATENDE</v>
      </c>
      <c r="BW388" s="20" t="str">
        <f t="shared" si="306"/>
        <v>ATENDE</v>
      </c>
      <c r="BX388" s="20" t="str">
        <f t="shared" si="307"/>
        <v>ATENDE</v>
      </c>
      <c r="BY388" s="24" t="str">
        <f t="shared" si="461"/>
        <v>P6</v>
      </c>
      <c r="BZ388" s="25">
        <f t="shared" si="308"/>
        <v>0.76</v>
      </c>
      <c r="CA388" s="24">
        <v>5.28</v>
      </c>
      <c r="CB388" s="24">
        <v>1.56</v>
      </c>
      <c r="CC388" s="20">
        <f>IF(BY388="-","-",_xlfn.XLOOKUP(BY388,ABNT5101!$B$4:$B$9,ABNT5101!$C$4:$C$9))</f>
        <v>3</v>
      </c>
      <c r="CD388" s="24">
        <f>IF(BY388="-","-",_xlfn.XLOOKUP(BY388,ABNT5101!$B$4:$B$9,ABNT5101!$D$4:$D$9))</f>
        <v>0.6</v>
      </c>
      <c r="CE388" s="20" t="str">
        <f t="shared" si="309"/>
        <v>ATENDE</v>
      </c>
      <c r="CF388" s="20" t="str">
        <f t="shared" si="310"/>
        <v>ATENDE</v>
      </c>
      <c r="CG388" s="20" t="str">
        <f t="shared" si="311"/>
        <v>ATENDE</v>
      </c>
      <c r="CH388" s="26" t="str">
        <f>_xlfn.XLOOKUP(CI388,'Banco de dados'!$B:$B,'Banco de dados'!$D:$D)</f>
        <v>TECNOWATT</v>
      </c>
      <c r="CI388" s="27" t="str">
        <f>'Banco de dados'!B67</f>
        <v xml:space="preserve">SIGSAGPTLRRSSNDL_50W_61IBBRS
</v>
      </c>
      <c r="CJ388" s="26" t="str">
        <f>_xlfn.XLOOKUP(CI388,'Banco de dados'!$B:$B,'Banco de dados'!$E:$E)</f>
        <v>SIGSAGPTLRRSSNDL_50W_61IBBRS
1-10C1MUN6.5</v>
      </c>
      <c r="CK388" s="26"/>
      <c r="CL388" s="26" t="e">
        <f>IF(CK388="-","-",_xlfn.XLOOKUP(CK388,'Banco de dados'!$B:$B,'Banco de dados'!$E:$E))</f>
        <v>#N/A</v>
      </c>
      <c r="CM388" s="28">
        <f t="shared" si="312"/>
        <v>1</v>
      </c>
      <c r="CN388" s="26">
        <f>_xlfn.XLOOKUP(CI388,'Banco de dados'!$B:$B,'Banco de dados'!$H:$H)</f>
        <v>50</v>
      </c>
      <c r="CO388" s="26" t="e">
        <f t="array" aca="1" ref="CO388" ca="1">_xludf.XLOOKUP(CK388,'Banco de dados'!$B:$B,'Banco de dados'!$H:$H)</f>
        <v>#NAME?</v>
      </c>
      <c r="CP388" s="51" t="e">
        <f t="array" aca="1" ref="CP388" ca="1">_xludf.XLOOKUP(CI388,'Banco de dados'!$B:$B,'Banco de dados'!$F:$F)</f>
        <v>#NAME?</v>
      </c>
      <c r="CQ388" s="26" t="e">
        <f t="array" aca="1" ref="CQ388" ca="1">_xludf.XLOOKUP(CK388,'Banco de dados'!$B:$B,'Banco de dados'!$F:$F)</f>
        <v>#NAME?</v>
      </c>
      <c r="CR388" s="27">
        <v>0</v>
      </c>
      <c r="CS388" s="27"/>
      <c r="CT388" s="26" t="str">
        <f>IF(AG388=0.5,"Suporte",IF(AND(AG388&gt;='Braços de IP'!$B$9,AG388&lt;='Braços de IP'!$D$9),'Braços de IP'!$E$9,IF(AND(AG388&gt;='Braços de IP'!$B$10,AG388&lt;='Braços de IP'!$D$10),'Braços de IP'!$E$10,IF(AND(AG388&gt;='Braços de IP'!$B$11,AG388&lt;='Braços de IP'!$D$11),'Braços de IP'!$E$11,IF(AND(AG388&gt;='Braços de IP'!$B$12,AG388&lt;='Braços de IP'!$D$12),'Braços de IP'!$E$12,IF(AND(AG388&gt;='Braços de IP'!$B$13,AG388&lt;='Braços de IP'!$D$13),'Braços de IP'!$E$13,IF(AND(AG388&gt;='Braços de IP'!$B$14,AG388&lt;='Braços de IP'!$D$14),'Braços de IP'!$E$14,"ERRO")))))))</f>
        <v>Longo I</v>
      </c>
      <c r="CU388" s="27"/>
      <c r="CV388" s="26" t="str">
        <f>IF($CU388="","",VLOOKUP($CU388,'Braços de IP'!$E$9:$I$15,2,0))</f>
        <v/>
      </c>
      <c r="CW388" s="29" t="str">
        <f>IF($CU388="","",VLOOKUP($CU388,'Braços de IP'!$E$9:$I$15,5,0))</f>
        <v/>
      </c>
      <c r="CX388" s="26"/>
      <c r="CY388" s="26"/>
      <c r="CZ388" s="26"/>
      <c r="DA388" s="26"/>
      <c r="DB388" s="26"/>
      <c r="DC388" s="26"/>
      <c r="DD388" s="30">
        <f t="shared" si="313"/>
        <v>50</v>
      </c>
      <c r="DE388" s="31">
        <f t="shared" si="314"/>
        <v>96</v>
      </c>
      <c r="DF388" s="30">
        <f t="shared" si="315"/>
        <v>146</v>
      </c>
      <c r="DG388" s="32">
        <f t="shared" si="316"/>
        <v>0.47916666666666663</v>
      </c>
      <c r="DH388" s="33" t="s">
        <v>143</v>
      </c>
      <c r="DI388" s="34"/>
      <c r="DJ388" s="35"/>
      <c r="DK388" s="16" t="s">
        <v>144</v>
      </c>
      <c r="DL388" s="16"/>
      <c r="DN388" s="36" t="e">
        <f t="shared" si="357"/>
        <v>#VALUE!</v>
      </c>
      <c r="DP388" s="1" t="s">
        <v>5</v>
      </c>
      <c r="DQ388" s="1">
        <f t="shared" si="390"/>
        <v>0</v>
      </c>
      <c r="DR388" s="36" t="e">
        <f t="shared" si="391"/>
        <v>#DIV/0!</v>
      </c>
      <c r="DS388" s="36" t="e">
        <f t="shared" si="457"/>
        <v>#DIV/0!</v>
      </c>
    </row>
    <row r="389" spans="2:123" ht="15.75" customHeight="1" x14ac:dyDescent="0.25">
      <c r="B389" s="16">
        <v>33</v>
      </c>
      <c r="C389" s="16" t="s">
        <v>146</v>
      </c>
      <c r="D389" s="16" t="s">
        <v>471</v>
      </c>
      <c r="E389" s="16">
        <v>-8.0429300000000001</v>
      </c>
      <c r="F389" s="16">
        <v>-34.908942000000003</v>
      </c>
      <c r="G389" s="16" t="s">
        <v>160</v>
      </c>
      <c r="H389" s="17" t="s">
        <v>136</v>
      </c>
      <c r="I389" s="16" t="s">
        <v>135</v>
      </c>
      <c r="J389" s="17" t="s">
        <v>137</v>
      </c>
      <c r="K389" s="18">
        <v>96</v>
      </c>
      <c r="L389" s="17" t="s">
        <v>138</v>
      </c>
      <c r="M389" s="17">
        <v>0</v>
      </c>
      <c r="N389" s="16">
        <f t="shared" si="352"/>
        <v>192</v>
      </c>
      <c r="O389" s="17">
        <v>2</v>
      </c>
      <c r="P389" s="17">
        <v>1.5</v>
      </c>
      <c r="Q389" s="17">
        <v>6</v>
      </c>
      <c r="R389" s="16"/>
      <c r="S389" s="16"/>
      <c r="T389" s="16">
        <v>0</v>
      </c>
      <c r="U389" s="17">
        <v>1.5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 t="s">
        <v>139</v>
      </c>
      <c r="AB389" s="17" t="s">
        <v>140</v>
      </c>
      <c r="AC389" s="17">
        <v>34</v>
      </c>
      <c r="AD389" s="17">
        <v>6.5</v>
      </c>
      <c r="AE389" s="17">
        <v>1</v>
      </c>
      <c r="AF389" s="17">
        <v>0.2</v>
      </c>
      <c r="AG389" s="17">
        <v>1.8</v>
      </c>
      <c r="AH389" s="17">
        <f t="shared" si="353"/>
        <v>1.6</v>
      </c>
      <c r="AI389" s="17" t="s">
        <v>136</v>
      </c>
      <c r="AJ389" s="17" t="s">
        <v>136</v>
      </c>
      <c r="AK389" s="17" t="s">
        <v>141</v>
      </c>
      <c r="AL389" s="17">
        <f t="shared" si="354"/>
        <v>2</v>
      </c>
      <c r="AM389" s="17">
        <v>0</v>
      </c>
      <c r="AN389" s="17"/>
      <c r="AO389" s="17">
        <v>0</v>
      </c>
      <c r="AP389" s="17">
        <v>0</v>
      </c>
      <c r="AQ389" s="17">
        <v>0</v>
      </c>
      <c r="AR389" s="17" t="s">
        <v>136</v>
      </c>
      <c r="AS389" s="19">
        <f t="shared" si="295"/>
        <v>0</v>
      </c>
      <c r="AT389" s="19"/>
      <c r="AU389" s="19">
        <f>VLOOKUP(G389,ABNT5101!$I$3:$J$9,2)</f>
        <v>10</v>
      </c>
      <c r="AV389" s="19">
        <f>VLOOKUP(G389,ABNT5101!$I$3:$M$9,5)</f>
        <v>0.18</v>
      </c>
      <c r="AW389" s="17" t="str">
        <f>_xlfn.XLOOKUP(G389,ABNT5101!I:I,ABNT5101!L:L)</f>
        <v>-</v>
      </c>
      <c r="AX389" s="17">
        <f>_xlfn.XLOOKUP(G389,ABNT5101!$I:$I,ABNT5101!M:M)</f>
        <v>0.18</v>
      </c>
      <c r="AY389" s="17" t="str">
        <f>_xlfn.XLOOKUP(G389,ABNT5101!$I:$I,ABNT5101!N:N)</f>
        <v>-</v>
      </c>
      <c r="AZ389" s="17">
        <f>_xlfn.XLOOKUP(G389,ABNT5101!$I:$I,ABNT5101!O:O)</f>
        <v>16</v>
      </c>
      <c r="BA389" s="20" t="str">
        <f t="shared" si="296"/>
        <v>NÃO ATENDE</v>
      </c>
      <c r="BB389" s="21">
        <f t="shared" ref="BB389:BC389" si="464">BE389/AU389-1</f>
        <v>-1</v>
      </c>
      <c r="BC389" s="21">
        <f t="shared" si="464"/>
        <v>-1</v>
      </c>
      <c r="BD389" s="21" t="str">
        <f t="shared" si="298"/>
        <v>-</v>
      </c>
      <c r="BE389" s="22"/>
      <c r="BF389" s="22"/>
      <c r="BG389" s="22"/>
      <c r="BH389" s="22"/>
      <c r="BI389" s="23"/>
      <c r="BJ389" s="22"/>
      <c r="BK389" s="20" t="str">
        <f t="shared" si="299"/>
        <v>NÃO ATENDE</v>
      </c>
      <c r="BL389" s="20" t="str">
        <f t="shared" si="300"/>
        <v>NÃO ATENDE</v>
      </c>
      <c r="BM389" s="20" t="str">
        <f t="shared" si="301"/>
        <v>NÃO ATENDE</v>
      </c>
      <c r="BN389" s="20" t="str">
        <f t="shared" si="302"/>
        <v>ATENDE</v>
      </c>
      <c r="BO389" s="24" t="str">
        <f t="shared" si="303"/>
        <v>C4</v>
      </c>
      <c r="BP389" s="24" t="str">
        <f t="shared" si="379"/>
        <v>P6</v>
      </c>
      <c r="BQ389" s="25">
        <f t="shared" si="304"/>
        <v>-1</v>
      </c>
      <c r="BR389" s="22"/>
      <c r="BS389" s="22"/>
      <c r="BT389" s="24">
        <f>IF(BP389="-","-",_xlfn.XLOOKUP(BP389,ABNT5101!$B$4:$B$9,ABNT5101!$C$4:$C$9))</f>
        <v>3</v>
      </c>
      <c r="BU389" s="24">
        <f>IF(BP389="-","-",_xlfn.XLOOKUP(BP389,ABNT5101!$B$4:$B$9,ABNT5101!$D$4:$D$9))</f>
        <v>0.6</v>
      </c>
      <c r="BV389" s="20" t="str">
        <f t="shared" si="305"/>
        <v>NÃO ATENDE</v>
      </c>
      <c r="BW389" s="20" t="str">
        <f t="shared" si="306"/>
        <v>NÃO ATENDE</v>
      </c>
      <c r="BX389" s="20" t="str">
        <f t="shared" si="307"/>
        <v>NÃO ATENDE</v>
      </c>
      <c r="BY389" s="24" t="str">
        <f t="shared" si="461"/>
        <v>P6</v>
      </c>
      <c r="BZ389" s="25">
        <f t="shared" si="308"/>
        <v>-1</v>
      </c>
      <c r="CA389" s="24"/>
      <c r="CB389" s="24"/>
      <c r="CC389" s="20">
        <f>IF(BY389="-","-",_xlfn.XLOOKUP(BY389,ABNT5101!$B$4:$B$9,ABNT5101!$C$4:$C$9))</f>
        <v>3</v>
      </c>
      <c r="CD389" s="24">
        <f>IF(BY389="-","-",_xlfn.XLOOKUP(BY389,ABNT5101!$B$4:$B$9,ABNT5101!$D$4:$D$9))</f>
        <v>0.6</v>
      </c>
      <c r="CE389" s="20" t="str">
        <f t="shared" si="309"/>
        <v>NÃO ATENDE</v>
      </c>
      <c r="CF389" s="20" t="str">
        <f t="shared" si="310"/>
        <v>NÃO ATENDE</v>
      </c>
      <c r="CG389" s="20" t="str">
        <f t="shared" si="311"/>
        <v>NÃO ATENDE</v>
      </c>
      <c r="CH389" s="26" t="e">
        <f>_xlfn.XLOOKUP(CI389,'Banco de dados'!$B:$B,'Banco de dados'!$D:$D)</f>
        <v>#N/A</v>
      </c>
      <c r="CI389" s="27"/>
      <c r="CJ389" s="26" t="e">
        <f>_xlfn.XLOOKUP(CI389,'Banco de dados'!$B:$B,'Banco de dados'!$E:$E)</f>
        <v>#N/A</v>
      </c>
      <c r="CK389" s="26"/>
      <c r="CL389" s="26" t="e">
        <f>IF(CK389="-","-",_xlfn.XLOOKUP(CK389,'Banco de dados'!$B:$B,'Banco de dados'!$E:$E))</f>
        <v>#N/A</v>
      </c>
      <c r="CM389" s="28">
        <f t="shared" si="312"/>
        <v>1</v>
      </c>
      <c r="CN389" s="26" t="e">
        <f>_xlfn.XLOOKUP(CI389,'Banco de dados'!$B:$B,'Banco de dados'!$H:$H)</f>
        <v>#N/A</v>
      </c>
      <c r="CO389" s="26" t="e">
        <f t="array" aca="1" ref="CO389" ca="1">_xludf.XLOOKUP(CK389,'Banco de dados'!$B:$B,'Banco de dados'!$H:$H)</f>
        <v>#NAME?</v>
      </c>
      <c r="CP389" s="26" t="e">
        <f t="array" aca="1" ref="CP389" ca="1">_xludf.XLOOKUP(CI389,'Banco de dados'!$B:$B,'Banco de dados'!$F:$F)</f>
        <v>#NAME?</v>
      </c>
      <c r="CQ389" s="26" t="e">
        <f t="array" aca="1" ref="CQ389" ca="1">_xludf.XLOOKUP(CK389,'Banco de dados'!$B:$B,'Banco de dados'!$F:$F)</f>
        <v>#NAME?</v>
      </c>
      <c r="CR389" s="27">
        <v>0</v>
      </c>
      <c r="CS389" s="27"/>
      <c r="CT389" s="26" t="str">
        <f>IF(AG389=0.5,"Suporte",IF(AND(AG389&gt;='Braços de IP'!$B$9,AG389&lt;='Braços de IP'!$D$9),'Braços de IP'!$E$9,IF(AND(AG389&gt;='Braços de IP'!$B$10,AG389&lt;='Braços de IP'!$D$10),'Braços de IP'!$E$10,IF(AND(AG389&gt;='Braços de IP'!$B$11,AG389&lt;='Braços de IP'!$D$11),'Braços de IP'!$E$11,IF(AND(AG389&gt;='Braços de IP'!$B$12,AG389&lt;='Braços de IP'!$D$12),'Braços de IP'!$E$12,IF(AND(AG389&gt;='Braços de IP'!$B$13,AG389&lt;='Braços de IP'!$D$13),'Braços de IP'!$E$13,IF(AND(AG389&gt;='Braços de IP'!$B$14,AG389&lt;='Braços de IP'!$D$14),'Braços de IP'!$E$14,"ERRO")))))))</f>
        <v>Médio I</v>
      </c>
      <c r="CU389" s="27"/>
      <c r="CV389" s="26" t="str">
        <f>IF($CU389="","",VLOOKUP($CU389,'Braços de IP'!$E$9:$I$15,2,0))</f>
        <v/>
      </c>
      <c r="CW389" s="29" t="str">
        <f>IF($CU389="","",VLOOKUP($CU389,'Braços de IP'!$E$9:$I$15,5,0))</f>
        <v/>
      </c>
      <c r="CX389" s="26"/>
      <c r="CY389" s="26"/>
      <c r="CZ389" s="26"/>
      <c r="DA389" s="26"/>
      <c r="DB389" s="26"/>
      <c r="DC389" s="26"/>
      <c r="DD389" s="30" t="e">
        <f t="shared" si="313"/>
        <v>#N/A</v>
      </c>
      <c r="DE389" s="31">
        <f t="shared" si="314"/>
        <v>96</v>
      </c>
      <c r="DF389" s="30" t="e">
        <f t="shared" si="315"/>
        <v>#N/A</v>
      </c>
      <c r="DG389" s="32" t="e">
        <f t="shared" si="316"/>
        <v>#N/A</v>
      </c>
      <c r="DH389" s="33" t="s">
        <v>143</v>
      </c>
      <c r="DI389" s="34"/>
      <c r="DJ389" s="35"/>
      <c r="DK389" s="16" t="s">
        <v>144</v>
      </c>
      <c r="DL389" s="16"/>
      <c r="DN389" s="36" t="e">
        <f t="shared" si="357"/>
        <v>#VALUE!</v>
      </c>
      <c r="DP389" s="1" t="s">
        <v>5</v>
      </c>
      <c r="DQ389" s="1">
        <f t="shared" si="390"/>
        <v>0</v>
      </c>
      <c r="DR389" s="36" t="e">
        <f t="shared" si="391"/>
        <v>#DIV/0!</v>
      </c>
      <c r="DS389" s="36" t="e">
        <f t="shared" si="457"/>
        <v>#DIV/0!</v>
      </c>
    </row>
    <row r="390" spans="2:123" ht="15.75" customHeight="1" x14ac:dyDescent="0.25">
      <c r="B390" s="16">
        <v>33</v>
      </c>
      <c r="C390" s="16" t="s">
        <v>146</v>
      </c>
      <c r="D390" s="16" t="s">
        <v>471</v>
      </c>
      <c r="E390" s="16">
        <v>-8.0429300000000001</v>
      </c>
      <c r="F390" s="16">
        <v>-34.908942000000003</v>
      </c>
      <c r="G390" s="16" t="s">
        <v>160</v>
      </c>
      <c r="H390" s="17" t="s">
        <v>136</v>
      </c>
      <c r="I390" s="16" t="s">
        <v>135</v>
      </c>
      <c r="J390" s="17" t="s">
        <v>137</v>
      </c>
      <c r="K390" s="18">
        <v>96</v>
      </c>
      <c r="L390" s="17" t="s">
        <v>138</v>
      </c>
      <c r="M390" s="17">
        <v>0</v>
      </c>
      <c r="N390" s="16">
        <f t="shared" si="352"/>
        <v>192</v>
      </c>
      <c r="O390" s="17">
        <v>2</v>
      </c>
      <c r="P390" s="17">
        <v>1.5</v>
      </c>
      <c r="Q390" s="17">
        <v>6</v>
      </c>
      <c r="R390" s="16"/>
      <c r="S390" s="16"/>
      <c r="T390" s="16">
        <v>0</v>
      </c>
      <c r="U390" s="17">
        <v>1.5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 t="s">
        <v>139</v>
      </c>
      <c r="AB390" s="17" t="s">
        <v>140</v>
      </c>
      <c r="AC390" s="17">
        <v>34</v>
      </c>
      <c r="AD390" s="17">
        <v>6.5</v>
      </c>
      <c r="AE390" s="17">
        <v>1</v>
      </c>
      <c r="AF390" s="17">
        <v>0.2</v>
      </c>
      <c r="AG390" s="17">
        <v>1.8</v>
      </c>
      <c r="AH390" s="17">
        <f t="shared" si="353"/>
        <v>1.6</v>
      </c>
      <c r="AI390" s="17" t="s">
        <v>136</v>
      </c>
      <c r="AJ390" s="17" t="s">
        <v>136</v>
      </c>
      <c r="AK390" s="17" t="s">
        <v>141</v>
      </c>
      <c r="AL390" s="17">
        <f t="shared" si="354"/>
        <v>2</v>
      </c>
      <c r="AM390" s="17">
        <v>0</v>
      </c>
      <c r="AN390" s="17"/>
      <c r="AO390" s="17">
        <v>0</v>
      </c>
      <c r="AP390" s="17">
        <v>0</v>
      </c>
      <c r="AQ390" s="17">
        <v>0</v>
      </c>
      <c r="AR390" s="17" t="s">
        <v>136</v>
      </c>
      <c r="AS390" s="19">
        <f t="shared" si="295"/>
        <v>0</v>
      </c>
      <c r="AT390" s="19"/>
      <c r="AU390" s="19">
        <f>VLOOKUP(G390,ABNT5101!$I$3:$J$9,2)</f>
        <v>10</v>
      </c>
      <c r="AV390" s="19">
        <f>VLOOKUP(G390,ABNT5101!$I$3:$M$9,5)</f>
        <v>0.18</v>
      </c>
      <c r="AW390" s="17" t="str">
        <f>_xlfn.XLOOKUP(G390,ABNT5101!I:I,ABNT5101!L:L)</f>
        <v>-</v>
      </c>
      <c r="AX390" s="17">
        <f>_xlfn.XLOOKUP(G390,ABNT5101!$I:$I,ABNT5101!M:M)</f>
        <v>0.18</v>
      </c>
      <c r="AY390" s="17" t="str">
        <f>_xlfn.XLOOKUP(G390,ABNT5101!$I:$I,ABNT5101!N:N)</f>
        <v>-</v>
      </c>
      <c r="AZ390" s="17">
        <f>_xlfn.XLOOKUP(G390,ABNT5101!$I:$I,ABNT5101!O:O)</f>
        <v>16</v>
      </c>
      <c r="BA390" s="20" t="str">
        <f t="shared" si="296"/>
        <v>NÃO ATENDE</v>
      </c>
      <c r="BB390" s="21">
        <f t="shared" ref="BB390:BC390" si="465">BE390/AU390-1</f>
        <v>-1</v>
      </c>
      <c r="BC390" s="21">
        <f t="shared" si="465"/>
        <v>-1</v>
      </c>
      <c r="BD390" s="21" t="str">
        <f t="shared" si="298"/>
        <v>-</v>
      </c>
      <c r="BE390" s="22"/>
      <c r="BF390" s="22"/>
      <c r="BG390" s="22"/>
      <c r="BH390" s="22"/>
      <c r="BI390" s="23"/>
      <c r="BJ390" s="22"/>
      <c r="BK390" s="20" t="str">
        <f t="shared" si="299"/>
        <v>NÃO ATENDE</v>
      </c>
      <c r="BL390" s="20" t="str">
        <f t="shared" si="300"/>
        <v>NÃO ATENDE</v>
      </c>
      <c r="BM390" s="20" t="str">
        <f t="shared" si="301"/>
        <v>NÃO ATENDE</v>
      </c>
      <c r="BN390" s="20" t="str">
        <f t="shared" si="302"/>
        <v>ATENDE</v>
      </c>
      <c r="BO390" s="24" t="str">
        <f t="shared" si="303"/>
        <v>C4</v>
      </c>
      <c r="BP390" s="24" t="str">
        <f t="shared" si="379"/>
        <v>P6</v>
      </c>
      <c r="BQ390" s="25">
        <f t="shared" si="304"/>
        <v>-1</v>
      </c>
      <c r="BR390" s="22"/>
      <c r="BS390" s="22"/>
      <c r="BT390" s="24">
        <f>IF(BP390="-","-",_xlfn.XLOOKUP(BP390,ABNT5101!$B$4:$B$9,ABNT5101!$C$4:$C$9))</f>
        <v>3</v>
      </c>
      <c r="BU390" s="24">
        <f>IF(BP390="-","-",_xlfn.XLOOKUP(BP390,ABNT5101!$B$4:$B$9,ABNT5101!$D$4:$D$9))</f>
        <v>0.6</v>
      </c>
      <c r="BV390" s="20" t="str">
        <f t="shared" si="305"/>
        <v>NÃO ATENDE</v>
      </c>
      <c r="BW390" s="20" t="str">
        <f t="shared" si="306"/>
        <v>NÃO ATENDE</v>
      </c>
      <c r="BX390" s="20" t="str">
        <f t="shared" si="307"/>
        <v>NÃO ATENDE</v>
      </c>
      <c r="BY390" s="24" t="str">
        <f t="shared" si="461"/>
        <v>P6</v>
      </c>
      <c r="BZ390" s="25">
        <f t="shared" si="308"/>
        <v>-1</v>
      </c>
      <c r="CA390" s="24"/>
      <c r="CB390" s="24"/>
      <c r="CC390" s="20">
        <f>IF(BY390="-","-",_xlfn.XLOOKUP(BY390,ABNT5101!$B$4:$B$9,ABNT5101!$C$4:$C$9))</f>
        <v>3</v>
      </c>
      <c r="CD390" s="24">
        <f>IF(BY390="-","-",_xlfn.XLOOKUP(BY390,ABNT5101!$B$4:$B$9,ABNT5101!$D$4:$D$9))</f>
        <v>0.6</v>
      </c>
      <c r="CE390" s="20" t="str">
        <f t="shared" si="309"/>
        <v>NÃO ATENDE</v>
      </c>
      <c r="CF390" s="20" t="str">
        <f t="shared" si="310"/>
        <v>NÃO ATENDE</v>
      </c>
      <c r="CG390" s="20" t="str">
        <f t="shared" si="311"/>
        <v>NÃO ATENDE</v>
      </c>
      <c r="CH390" s="26" t="e">
        <f>_xlfn.XLOOKUP(CI390,'Banco de dados'!$B:$B,'Banco de dados'!$D:$D)</f>
        <v>#N/A</v>
      </c>
      <c r="CI390" s="27"/>
      <c r="CJ390" s="26" t="e">
        <f>_xlfn.XLOOKUP(CI390,'Banco de dados'!$B:$B,'Banco de dados'!$E:$E)</f>
        <v>#N/A</v>
      </c>
      <c r="CK390" s="26"/>
      <c r="CL390" s="26" t="e">
        <f>IF(CK390="-","-",_xlfn.XLOOKUP(CK390,'Banco de dados'!$B:$B,'Banco de dados'!$E:$E))</f>
        <v>#N/A</v>
      </c>
      <c r="CM390" s="28">
        <f t="shared" si="312"/>
        <v>1</v>
      </c>
      <c r="CN390" s="26" t="e">
        <f>_xlfn.XLOOKUP(CI390,'Banco de dados'!$B:$B,'Banco de dados'!$H:$H)</f>
        <v>#N/A</v>
      </c>
      <c r="CO390" s="26" t="e">
        <f t="array" aca="1" ref="CO390" ca="1">_xludf.XLOOKUP(CK390,'Banco de dados'!$B:$B,'Banco de dados'!$H:$H)</f>
        <v>#NAME?</v>
      </c>
      <c r="CP390" s="26" t="e">
        <f t="array" aca="1" ref="CP390" ca="1">_xludf.XLOOKUP(CI390,'Banco de dados'!$B:$B,'Banco de dados'!$F:$F)</f>
        <v>#NAME?</v>
      </c>
      <c r="CQ390" s="26" t="e">
        <f t="array" aca="1" ref="CQ390" ca="1">_xludf.XLOOKUP(CK390,'Banco de dados'!$B:$B,'Banco de dados'!$F:$F)</f>
        <v>#NAME?</v>
      </c>
      <c r="CR390" s="27">
        <v>0</v>
      </c>
      <c r="CS390" s="27"/>
      <c r="CT390" s="26" t="str">
        <f>IF(AG390=0.5,"Suporte",IF(AND(AG390&gt;='Braços de IP'!$B$9,AG390&lt;='Braços de IP'!$D$9),'Braços de IP'!$E$9,IF(AND(AG390&gt;='Braços de IP'!$B$10,AG390&lt;='Braços de IP'!$D$10),'Braços de IP'!$E$10,IF(AND(AG390&gt;='Braços de IP'!$B$11,AG390&lt;='Braços de IP'!$D$11),'Braços de IP'!$E$11,IF(AND(AG390&gt;='Braços de IP'!$B$12,AG390&lt;='Braços de IP'!$D$12),'Braços de IP'!$E$12,IF(AND(AG390&gt;='Braços de IP'!$B$13,AG390&lt;='Braços de IP'!$D$13),'Braços de IP'!$E$13,IF(AND(AG390&gt;='Braços de IP'!$B$14,AG390&lt;='Braços de IP'!$D$14),'Braços de IP'!$E$14,"ERRO")))))))</f>
        <v>Médio I</v>
      </c>
      <c r="CU390" s="27"/>
      <c r="CV390" s="26" t="str">
        <f>IF($CU390="","",VLOOKUP($CU390,'Braços de IP'!$E$9:$I$15,2,0))</f>
        <v/>
      </c>
      <c r="CW390" s="29" t="str">
        <f>IF($CU390="","",VLOOKUP($CU390,'Braços de IP'!$E$9:$I$15,5,0))</f>
        <v/>
      </c>
      <c r="CX390" s="26"/>
      <c r="CY390" s="26"/>
      <c r="CZ390" s="26"/>
      <c r="DA390" s="26"/>
      <c r="DB390" s="26"/>
      <c r="DC390" s="26"/>
      <c r="DD390" s="30" t="e">
        <f t="shared" si="313"/>
        <v>#N/A</v>
      </c>
      <c r="DE390" s="31">
        <f t="shared" si="314"/>
        <v>96</v>
      </c>
      <c r="DF390" s="30" t="e">
        <f t="shared" si="315"/>
        <v>#N/A</v>
      </c>
      <c r="DG390" s="32" t="e">
        <f t="shared" si="316"/>
        <v>#N/A</v>
      </c>
      <c r="DH390" s="33" t="s">
        <v>143</v>
      </c>
      <c r="DI390" s="34"/>
      <c r="DJ390" s="35"/>
      <c r="DK390" s="16" t="s">
        <v>144</v>
      </c>
      <c r="DL390" s="16"/>
      <c r="DN390" s="36" t="e">
        <f t="shared" si="357"/>
        <v>#VALUE!</v>
      </c>
      <c r="DP390" s="1" t="s">
        <v>5</v>
      </c>
      <c r="DQ390" s="1">
        <f t="shared" si="390"/>
        <v>0</v>
      </c>
      <c r="DR390" s="36" t="e">
        <f t="shared" si="391"/>
        <v>#DIV/0!</v>
      </c>
      <c r="DS390" s="36" t="e">
        <f t="shared" si="457"/>
        <v>#DIV/0!</v>
      </c>
    </row>
    <row r="391" spans="2:123" ht="15.75" customHeight="1" x14ac:dyDescent="0.25">
      <c r="B391" s="16">
        <v>33</v>
      </c>
      <c r="C391" s="16" t="s">
        <v>146</v>
      </c>
      <c r="D391" s="16" t="s">
        <v>471</v>
      </c>
      <c r="E391" s="16">
        <v>-8.0429300000000001</v>
      </c>
      <c r="F391" s="16">
        <v>-34.908942000000003</v>
      </c>
      <c r="G391" s="16" t="s">
        <v>160</v>
      </c>
      <c r="H391" s="17" t="s">
        <v>136</v>
      </c>
      <c r="I391" s="16" t="s">
        <v>135</v>
      </c>
      <c r="J391" s="17" t="s">
        <v>137</v>
      </c>
      <c r="K391" s="18">
        <v>96</v>
      </c>
      <c r="L391" s="17" t="s">
        <v>138</v>
      </c>
      <c r="M391" s="17">
        <v>0</v>
      </c>
      <c r="N391" s="16">
        <f t="shared" si="352"/>
        <v>192</v>
      </c>
      <c r="O391" s="17">
        <v>2</v>
      </c>
      <c r="P391" s="17">
        <v>1.5</v>
      </c>
      <c r="Q391" s="17">
        <v>6</v>
      </c>
      <c r="R391" s="16"/>
      <c r="S391" s="16"/>
      <c r="T391" s="16">
        <v>0</v>
      </c>
      <c r="U391" s="17">
        <v>1.5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 t="s">
        <v>139</v>
      </c>
      <c r="AB391" s="17" t="s">
        <v>140</v>
      </c>
      <c r="AC391" s="17">
        <v>34</v>
      </c>
      <c r="AD391" s="17">
        <v>6.5</v>
      </c>
      <c r="AE391" s="17">
        <v>1</v>
      </c>
      <c r="AF391" s="17">
        <v>0.2</v>
      </c>
      <c r="AG391" s="17">
        <v>1.8</v>
      </c>
      <c r="AH391" s="17">
        <f t="shared" si="353"/>
        <v>1.6</v>
      </c>
      <c r="AI391" s="17" t="s">
        <v>136</v>
      </c>
      <c r="AJ391" s="17" t="s">
        <v>136</v>
      </c>
      <c r="AK391" s="17" t="s">
        <v>141</v>
      </c>
      <c r="AL391" s="17">
        <f t="shared" si="354"/>
        <v>2</v>
      </c>
      <c r="AM391" s="17">
        <v>0</v>
      </c>
      <c r="AN391" s="17"/>
      <c r="AO391" s="17">
        <v>0</v>
      </c>
      <c r="AP391" s="17">
        <v>0</v>
      </c>
      <c r="AQ391" s="17">
        <v>0</v>
      </c>
      <c r="AR391" s="17" t="s">
        <v>136</v>
      </c>
      <c r="AS391" s="19">
        <f t="shared" si="295"/>
        <v>0</v>
      </c>
      <c r="AT391" s="19"/>
      <c r="AU391" s="19">
        <f>VLOOKUP(G391,ABNT5101!$I$3:$J$9,2)</f>
        <v>10</v>
      </c>
      <c r="AV391" s="19">
        <f>VLOOKUP(G391,ABNT5101!$I$3:$M$9,5)</f>
        <v>0.18</v>
      </c>
      <c r="AW391" s="17" t="str">
        <f>_xlfn.XLOOKUP(G391,ABNT5101!I:I,ABNT5101!L:L)</f>
        <v>-</v>
      </c>
      <c r="AX391" s="17">
        <f>_xlfn.XLOOKUP(G391,ABNT5101!$I:$I,ABNT5101!M:M)</f>
        <v>0.18</v>
      </c>
      <c r="AY391" s="17" t="str">
        <f>_xlfn.XLOOKUP(G391,ABNT5101!$I:$I,ABNT5101!N:N)</f>
        <v>-</v>
      </c>
      <c r="AZ391" s="17">
        <f>_xlfn.XLOOKUP(G391,ABNT5101!$I:$I,ABNT5101!O:O)</f>
        <v>16</v>
      </c>
      <c r="BA391" s="20" t="str">
        <f t="shared" si="296"/>
        <v>NÃO ATENDE</v>
      </c>
      <c r="BB391" s="21">
        <f t="shared" ref="BB391:BC391" si="466">BE391/AU391-1</f>
        <v>-1</v>
      </c>
      <c r="BC391" s="21">
        <f t="shared" si="466"/>
        <v>-1</v>
      </c>
      <c r="BD391" s="21" t="str">
        <f t="shared" si="298"/>
        <v>-</v>
      </c>
      <c r="BE391" s="22"/>
      <c r="BF391" s="22"/>
      <c r="BG391" s="22"/>
      <c r="BH391" s="22"/>
      <c r="BI391" s="23"/>
      <c r="BJ391" s="22"/>
      <c r="BK391" s="20" t="str">
        <f t="shared" si="299"/>
        <v>NÃO ATENDE</v>
      </c>
      <c r="BL391" s="20" t="str">
        <f t="shared" si="300"/>
        <v>NÃO ATENDE</v>
      </c>
      <c r="BM391" s="20" t="str">
        <f t="shared" si="301"/>
        <v>NÃO ATENDE</v>
      </c>
      <c r="BN391" s="20" t="str">
        <f t="shared" si="302"/>
        <v>ATENDE</v>
      </c>
      <c r="BO391" s="24" t="str">
        <f t="shared" si="303"/>
        <v>C4</v>
      </c>
      <c r="BP391" s="24" t="str">
        <f t="shared" si="379"/>
        <v>P6</v>
      </c>
      <c r="BQ391" s="25">
        <f t="shared" si="304"/>
        <v>-1</v>
      </c>
      <c r="BR391" s="22"/>
      <c r="BS391" s="22"/>
      <c r="BT391" s="24">
        <f>IF(BP391="-","-",_xlfn.XLOOKUP(BP391,ABNT5101!$B$4:$B$9,ABNT5101!$C$4:$C$9))</f>
        <v>3</v>
      </c>
      <c r="BU391" s="24">
        <f>IF(BP391="-","-",_xlfn.XLOOKUP(BP391,ABNT5101!$B$4:$B$9,ABNT5101!$D$4:$D$9))</f>
        <v>0.6</v>
      </c>
      <c r="BV391" s="20" t="str">
        <f t="shared" si="305"/>
        <v>NÃO ATENDE</v>
      </c>
      <c r="BW391" s="20" t="str">
        <f t="shared" si="306"/>
        <v>NÃO ATENDE</v>
      </c>
      <c r="BX391" s="20" t="str">
        <f t="shared" si="307"/>
        <v>NÃO ATENDE</v>
      </c>
      <c r="BY391" s="24" t="str">
        <f t="shared" si="461"/>
        <v>P6</v>
      </c>
      <c r="BZ391" s="25">
        <f t="shared" si="308"/>
        <v>-1</v>
      </c>
      <c r="CA391" s="24"/>
      <c r="CB391" s="24"/>
      <c r="CC391" s="20">
        <f>IF(BY391="-","-",_xlfn.XLOOKUP(BY391,ABNT5101!$B$4:$B$9,ABNT5101!$C$4:$C$9))</f>
        <v>3</v>
      </c>
      <c r="CD391" s="24">
        <f>IF(BY391="-","-",_xlfn.XLOOKUP(BY391,ABNT5101!$B$4:$B$9,ABNT5101!$D$4:$D$9))</f>
        <v>0.6</v>
      </c>
      <c r="CE391" s="20" t="str">
        <f t="shared" si="309"/>
        <v>NÃO ATENDE</v>
      </c>
      <c r="CF391" s="20" t="str">
        <f t="shared" si="310"/>
        <v>NÃO ATENDE</v>
      </c>
      <c r="CG391" s="20" t="str">
        <f t="shared" si="311"/>
        <v>NÃO ATENDE</v>
      </c>
      <c r="CH391" s="26" t="e">
        <f>_xlfn.XLOOKUP(CI391,'Banco de dados'!$B:$B,'Banco de dados'!$D:$D)</f>
        <v>#N/A</v>
      </c>
      <c r="CI391" s="27"/>
      <c r="CJ391" s="26" t="e">
        <f>_xlfn.XLOOKUP(CI391,'Banco de dados'!$B:$B,'Banco de dados'!$E:$E)</f>
        <v>#N/A</v>
      </c>
      <c r="CK391" s="26"/>
      <c r="CL391" s="26" t="e">
        <f>IF(CK391="-","-",_xlfn.XLOOKUP(CK391,'Banco de dados'!$B:$B,'Banco de dados'!$E:$E))</f>
        <v>#N/A</v>
      </c>
      <c r="CM391" s="28">
        <f t="shared" si="312"/>
        <v>1</v>
      </c>
      <c r="CN391" s="26" t="e">
        <f>_xlfn.XLOOKUP(CI391,'Banco de dados'!$B:$B,'Banco de dados'!$H:$H)</f>
        <v>#N/A</v>
      </c>
      <c r="CO391" s="26" t="e">
        <f t="array" aca="1" ref="CO391" ca="1">_xludf.XLOOKUP(CK391,'Banco de dados'!$B:$B,'Banco de dados'!$H:$H)</f>
        <v>#NAME?</v>
      </c>
      <c r="CP391" s="26" t="e">
        <f t="array" aca="1" ref="CP391" ca="1">_xludf.XLOOKUP(CI391,'Banco de dados'!$B:$B,'Banco de dados'!$F:$F)</f>
        <v>#NAME?</v>
      </c>
      <c r="CQ391" s="26" t="e">
        <f t="array" aca="1" ref="CQ391" ca="1">_xludf.XLOOKUP(CK391,'Banco de dados'!$B:$B,'Banco de dados'!$F:$F)</f>
        <v>#NAME?</v>
      </c>
      <c r="CR391" s="27">
        <v>0</v>
      </c>
      <c r="CS391" s="27"/>
      <c r="CT391" s="26" t="str">
        <f>IF(AG391=0.5,"Suporte",IF(AND(AG391&gt;='Braços de IP'!$B$9,AG391&lt;='Braços de IP'!$D$9),'Braços de IP'!$E$9,IF(AND(AG391&gt;='Braços de IP'!$B$10,AG391&lt;='Braços de IP'!$D$10),'Braços de IP'!$E$10,IF(AND(AG391&gt;='Braços de IP'!$B$11,AG391&lt;='Braços de IP'!$D$11),'Braços de IP'!$E$11,IF(AND(AG391&gt;='Braços de IP'!$B$12,AG391&lt;='Braços de IP'!$D$12),'Braços de IP'!$E$12,IF(AND(AG391&gt;='Braços de IP'!$B$13,AG391&lt;='Braços de IP'!$D$13),'Braços de IP'!$E$13,IF(AND(AG391&gt;='Braços de IP'!$B$14,AG391&lt;='Braços de IP'!$D$14),'Braços de IP'!$E$14,"ERRO")))))))</f>
        <v>Médio I</v>
      </c>
      <c r="CU391" s="27"/>
      <c r="CV391" s="26" t="str">
        <f>IF($CU391="","",VLOOKUP($CU391,'Braços de IP'!$E$9:$I$15,2,0))</f>
        <v/>
      </c>
      <c r="CW391" s="29" t="str">
        <f>IF($CU391="","",VLOOKUP($CU391,'Braços de IP'!$E$9:$I$15,5,0))</f>
        <v/>
      </c>
      <c r="CX391" s="26"/>
      <c r="CY391" s="26"/>
      <c r="CZ391" s="26"/>
      <c r="DA391" s="26"/>
      <c r="DB391" s="26"/>
      <c r="DC391" s="26"/>
      <c r="DD391" s="30" t="e">
        <f t="shared" si="313"/>
        <v>#N/A</v>
      </c>
      <c r="DE391" s="31">
        <f t="shared" si="314"/>
        <v>96</v>
      </c>
      <c r="DF391" s="30" t="e">
        <f t="shared" si="315"/>
        <v>#N/A</v>
      </c>
      <c r="DG391" s="32" t="e">
        <f t="shared" si="316"/>
        <v>#N/A</v>
      </c>
      <c r="DH391" s="33" t="s">
        <v>143</v>
      </c>
      <c r="DI391" s="34"/>
      <c r="DJ391" s="35"/>
      <c r="DK391" s="16" t="s">
        <v>144</v>
      </c>
      <c r="DL391" s="16"/>
      <c r="DN391" s="36" t="e">
        <f t="shared" si="357"/>
        <v>#VALUE!</v>
      </c>
      <c r="DP391" s="1" t="s">
        <v>5</v>
      </c>
      <c r="DQ391" s="1">
        <f t="shared" si="390"/>
        <v>0</v>
      </c>
      <c r="DR391" s="36" t="e">
        <f t="shared" si="391"/>
        <v>#DIV/0!</v>
      </c>
      <c r="DS391" s="36" t="e">
        <f t="shared" si="457"/>
        <v>#DIV/0!</v>
      </c>
    </row>
    <row r="392" spans="2:123" ht="15.75" customHeight="1" x14ac:dyDescent="0.25">
      <c r="B392" s="16">
        <v>34</v>
      </c>
      <c r="C392" s="16" t="s">
        <v>146</v>
      </c>
      <c r="D392" s="16" t="s">
        <v>518</v>
      </c>
      <c r="E392" s="16">
        <v>-8.0465450000000001</v>
      </c>
      <c r="F392" s="16">
        <v>-34.907863999999996</v>
      </c>
      <c r="G392" s="16" t="s">
        <v>153</v>
      </c>
      <c r="H392" s="17" t="s">
        <v>136</v>
      </c>
      <c r="I392" s="16" t="s">
        <v>135</v>
      </c>
      <c r="J392" s="17" t="s">
        <v>137</v>
      </c>
      <c r="K392" s="18">
        <v>96</v>
      </c>
      <c r="L392" s="17" t="s">
        <v>138</v>
      </c>
      <c r="M392" s="17">
        <v>0</v>
      </c>
      <c r="N392" s="16">
        <f t="shared" si="352"/>
        <v>192</v>
      </c>
      <c r="O392" s="17">
        <v>1</v>
      </c>
      <c r="P392" s="17">
        <v>2</v>
      </c>
      <c r="Q392" s="17">
        <v>6</v>
      </c>
      <c r="R392" s="16"/>
      <c r="S392" s="16"/>
      <c r="T392" s="16">
        <v>0</v>
      </c>
      <c r="U392" s="17">
        <v>2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 t="s">
        <v>139</v>
      </c>
      <c r="AB392" s="17" t="s">
        <v>140</v>
      </c>
      <c r="AC392" s="17">
        <v>38</v>
      </c>
      <c r="AD392" s="17">
        <v>6</v>
      </c>
      <c r="AE392" s="17">
        <v>1</v>
      </c>
      <c r="AF392" s="17">
        <v>0.2</v>
      </c>
      <c r="AG392" s="17">
        <v>2.5</v>
      </c>
      <c r="AH392" s="17">
        <f t="shared" si="353"/>
        <v>2.2999999999999998</v>
      </c>
      <c r="AI392" s="17" t="s">
        <v>136</v>
      </c>
      <c r="AJ392" s="17" t="s">
        <v>136</v>
      </c>
      <c r="AK392" s="17" t="s">
        <v>141</v>
      </c>
      <c r="AL392" s="17">
        <f t="shared" si="354"/>
        <v>2</v>
      </c>
      <c r="AM392" s="17">
        <v>0</v>
      </c>
      <c r="AN392" s="17"/>
      <c r="AO392" s="17">
        <v>0</v>
      </c>
      <c r="AP392" s="17">
        <v>0</v>
      </c>
      <c r="AQ392" s="17">
        <v>0</v>
      </c>
      <c r="AR392" s="17" t="s">
        <v>136</v>
      </c>
      <c r="AS392" s="19">
        <f t="shared" si="295"/>
        <v>0</v>
      </c>
      <c r="AT392" s="19"/>
      <c r="AU392" s="19">
        <f>VLOOKUP(G392,ABNT5101!$I$3:$J$9,2)</f>
        <v>15</v>
      </c>
      <c r="AV392" s="19">
        <f>VLOOKUP(G392,ABNT5101!$I$3:$M$9,5)</f>
        <v>0.18</v>
      </c>
      <c r="AW392" s="17" t="str">
        <f>_xlfn.XLOOKUP(G392,ABNT5101!I:I,ABNT5101!L:L)</f>
        <v>-</v>
      </c>
      <c r="AX392" s="17">
        <f>_xlfn.XLOOKUP(G392,ABNT5101!$I:$I,ABNT5101!M:M)</f>
        <v>0.18</v>
      </c>
      <c r="AY392" s="17" t="str">
        <f>_xlfn.XLOOKUP(G392,ABNT5101!$I:$I,ABNT5101!N:N)</f>
        <v>-</v>
      </c>
      <c r="AZ392" s="17">
        <f>_xlfn.XLOOKUP(G392,ABNT5101!$I:$I,ABNT5101!O:O)</f>
        <v>15</v>
      </c>
      <c r="BA392" s="20" t="str">
        <f t="shared" si="296"/>
        <v>NÃO ATENDE</v>
      </c>
      <c r="BB392" s="21">
        <f t="shared" ref="BB392:BC392" si="467">BE392/AU392-1</f>
        <v>-1</v>
      </c>
      <c r="BC392" s="21">
        <f t="shared" si="467"/>
        <v>-1</v>
      </c>
      <c r="BD392" s="21" t="str">
        <f t="shared" si="298"/>
        <v>-</v>
      </c>
      <c r="BE392" s="22"/>
      <c r="BF392" s="22"/>
      <c r="BG392" s="22"/>
      <c r="BH392" s="22"/>
      <c r="BI392" s="23"/>
      <c r="BJ392" s="22"/>
      <c r="BK392" s="20" t="str">
        <f t="shared" si="299"/>
        <v>NÃO ATENDE</v>
      </c>
      <c r="BL392" s="20" t="str">
        <f t="shared" si="300"/>
        <v>NÃO ATENDE</v>
      </c>
      <c r="BM392" s="20" t="str">
        <f t="shared" si="301"/>
        <v>NÃO ATENDE</v>
      </c>
      <c r="BN392" s="20" t="str">
        <f t="shared" si="302"/>
        <v>ATENDE</v>
      </c>
      <c r="BO392" s="24" t="str">
        <f t="shared" si="303"/>
        <v>C3</v>
      </c>
      <c r="BP392" s="24" t="str">
        <f t="shared" si="379"/>
        <v>P6</v>
      </c>
      <c r="BQ392" s="25">
        <f t="shared" si="304"/>
        <v>-1</v>
      </c>
      <c r="BR392" s="22"/>
      <c r="BS392" s="22"/>
      <c r="BT392" s="24">
        <f>IF(BP392="-","-",_xlfn.XLOOKUP(BP392,ABNT5101!$B$4:$B$9,ABNT5101!$C$4:$C$9))</f>
        <v>3</v>
      </c>
      <c r="BU392" s="24">
        <f>IF(BP392="-","-",_xlfn.XLOOKUP(BP392,ABNT5101!$B$4:$B$9,ABNT5101!$D$4:$D$9))</f>
        <v>0.6</v>
      </c>
      <c r="BV392" s="20" t="str">
        <f t="shared" si="305"/>
        <v>NÃO ATENDE</v>
      </c>
      <c r="BW392" s="20" t="str">
        <f t="shared" si="306"/>
        <v>NÃO ATENDE</v>
      </c>
      <c r="BX392" s="20" t="str">
        <f t="shared" si="307"/>
        <v>NÃO ATENDE</v>
      </c>
      <c r="BY392" s="24" t="str">
        <f t="shared" si="461"/>
        <v>P6</v>
      </c>
      <c r="BZ392" s="25">
        <f t="shared" si="308"/>
        <v>-1</v>
      </c>
      <c r="CA392" s="24"/>
      <c r="CB392" s="24"/>
      <c r="CC392" s="20">
        <f>IF(BY392="-","-",_xlfn.XLOOKUP(BY392,ABNT5101!$B$4:$B$9,ABNT5101!$C$4:$C$9))</f>
        <v>3</v>
      </c>
      <c r="CD392" s="24">
        <f>IF(BY392="-","-",_xlfn.XLOOKUP(BY392,ABNT5101!$B$4:$B$9,ABNT5101!$D$4:$D$9))</f>
        <v>0.6</v>
      </c>
      <c r="CE392" s="20" t="str">
        <f t="shared" si="309"/>
        <v>NÃO ATENDE</v>
      </c>
      <c r="CF392" s="20" t="str">
        <f t="shared" si="310"/>
        <v>NÃO ATENDE</v>
      </c>
      <c r="CG392" s="20" t="str">
        <f t="shared" si="311"/>
        <v>NÃO ATENDE</v>
      </c>
      <c r="CH392" s="26" t="e">
        <f>_xlfn.XLOOKUP(CI392,'Banco de dados'!$B:$B,'Banco de dados'!$D:$D)</f>
        <v>#N/A</v>
      </c>
      <c r="CI392" s="27"/>
      <c r="CJ392" s="26" t="e">
        <f>_xlfn.XLOOKUP(CI392,'Banco de dados'!$B:$B,'Banco de dados'!$E:$E)</f>
        <v>#N/A</v>
      </c>
      <c r="CK392" s="26"/>
      <c r="CL392" s="26" t="e">
        <f>IF(CK392="-","-",_xlfn.XLOOKUP(CK392,'Banco de dados'!$B:$B,'Banco de dados'!$E:$E))</f>
        <v>#N/A</v>
      </c>
      <c r="CM392" s="28">
        <f t="shared" si="312"/>
        <v>1</v>
      </c>
      <c r="CN392" s="26" t="e">
        <f>_xlfn.XLOOKUP(CI392,'Banco de dados'!$B:$B,'Banco de dados'!$H:$H)</f>
        <v>#N/A</v>
      </c>
      <c r="CO392" s="26" t="e">
        <f t="array" aca="1" ref="CO392" ca="1">_xludf.XLOOKUP(CK392,'Banco de dados'!$B:$B,'Banco de dados'!$H:$H)</f>
        <v>#NAME?</v>
      </c>
      <c r="CP392" s="26" t="e">
        <f t="array" aca="1" ref="CP392" ca="1">_xludf.XLOOKUP(CI392,'Banco de dados'!$B:$B,'Banco de dados'!$F:$F)</f>
        <v>#NAME?</v>
      </c>
      <c r="CQ392" s="26" t="e">
        <f t="array" aca="1" ref="CQ392" ca="1">_xludf.XLOOKUP(CK392,'Banco de dados'!$B:$B,'Banco de dados'!$F:$F)</f>
        <v>#NAME?</v>
      </c>
      <c r="CR392" s="27">
        <v>0</v>
      </c>
      <c r="CS392" s="27"/>
      <c r="CT392" s="26" t="str">
        <f>IF(AG392=0.5,"Suporte",IF(AND(AG392&gt;='Braços de IP'!$B$9,AG392&lt;='Braços de IP'!$D$9),'Braços de IP'!$E$9,IF(AND(AG392&gt;='Braços de IP'!$B$10,AG392&lt;='Braços de IP'!$D$10),'Braços de IP'!$E$10,IF(AND(AG392&gt;='Braços de IP'!$B$11,AG392&lt;='Braços de IP'!$D$11),'Braços de IP'!$E$11,IF(AND(AG392&gt;='Braços de IP'!$B$12,AG392&lt;='Braços de IP'!$D$12),'Braços de IP'!$E$12,IF(AND(AG392&gt;='Braços de IP'!$B$13,AG392&lt;='Braços de IP'!$D$13),'Braços de IP'!$E$13,IF(AND(AG392&gt;='Braços de IP'!$B$14,AG392&lt;='Braços de IP'!$D$14),'Braços de IP'!$E$14,"ERRO")))))))</f>
        <v>Médio II</v>
      </c>
      <c r="CU392" s="27"/>
      <c r="CV392" s="26" t="str">
        <f>IF($CU392="","",VLOOKUP($CU392,'Braços de IP'!$E$9:$I$15,2,0))</f>
        <v/>
      </c>
      <c r="CW392" s="29" t="str">
        <f>IF($CU392="","",VLOOKUP($CU392,'Braços de IP'!$E$9:$I$15,5,0))</f>
        <v/>
      </c>
      <c r="CX392" s="26"/>
      <c r="CY392" s="26"/>
      <c r="CZ392" s="26"/>
      <c r="DA392" s="26"/>
      <c r="DB392" s="26"/>
      <c r="DC392" s="26"/>
      <c r="DD392" s="30" t="e">
        <f t="shared" si="313"/>
        <v>#N/A</v>
      </c>
      <c r="DE392" s="31">
        <f t="shared" si="314"/>
        <v>96</v>
      </c>
      <c r="DF392" s="30" t="e">
        <f t="shared" si="315"/>
        <v>#N/A</v>
      </c>
      <c r="DG392" s="32" t="e">
        <f t="shared" si="316"/>
        <v>#N/A</v>
      </c>
      <c r="DH392" s="33" t="s">
        <v>143</v>
      </c>
      <c r="DI392" s="34"/>
      <c r="DJ392" s="35"/>
      <c r="DK392" s="16" t="s">
        <v>144</v>
      </c>
      <c r="DL392" s="16"/>
      <c r="DN392" s="36" t="e">
        <f t="shared" si="357"/>
        <v>#VALUE!</v>
      </c>
      <c r="DP392" s="1" t="s">
        <v>5</v>
      </c>
      <c r="DQ392" s="1">
        <f t="shared" si="390"/>
        <v>0</v>
      </c>
      <c r="DR392" s="36" t="e">
        <f t="shared" si="391"/>
        <v>#DIV/0!</v>
      </c>
      <c r="DS392" s="36" t="e">
        <f t="shared" si="457"/>
        <v>#DIV/0!</v>
      </c>
    </row>
    <row r="393" spans="2:123" ht="15.75" customHeight="1" x14ac:dyDescent="0.25">
      <c r="B393" s="16">
        <v>34</v>
      </c>
      <c r="C393" s="16" t="s">
        <v>146</v>
      </c>
      <c r="D393" s="16" t="s">
        <v>518</v>
      </c>
      <c r="E393" s="16">
        <v>-8.0465450000000001</v>
      </c>
      <c r="F393" s="16">
        <v>-34.907863999999996</v>
      </c>
      <c r="G393" s="16" t="s">
        <v>153</v>
      </c>
      <c r="H393" s="17" t="s">
        <v>136</v>
      </c>
      <c r="I393" s="16" t="s">
        <v>135</v>
      </c>
      <c r="J393" s="17" t="s">
        <v>137</v>
      </c>
      <c r="K393" s="18">
        <v>96</v>
      </c>
      <c r="L393" s="17" t="s">
        <v>138</v>
      </c>
      <c r="M393" s="17">
        <v>0</v>
      </c>
      <c r="N393" s="16">
        <f t="shared" si="352"/>
        <v>192</v>
      </c>
      <c r="O393" s="17">
        <v>1</v>
      </c>
      <c r="P393" s="17">
        <v>2</v>
      </c>
      <c r="Q393" s="17">
        <v>6</v>
      </c>
      <c r="R393" s="16"/>
      <c r="S393" s="16"/>
      <c r="T393" s="16">
        <v>0</v>
      </c>
      <c r="U393" s="17">
        <v>2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 t="s">
        <v>139</v>
      </c>
      <c r="AB393" s="17" t="s">
        <v>140</v>
      </c>
      <c r="AC393" s="17">
        <v>38</v>
      </c>
      <c r="AD393" s="17">
        <v>6</v>
      </c>
      <c r="AE393" s="17">
        <v>1</v>
      </c>
      <c r="AF393" s="17">
        <v>0.2</v>
      </c>
      <c r="AG393" s="17">
        <v>2.5</v>
      </c>
      <c r="AH393" s="17">
        <f t="shared" si="353"/>
        <v>2.2999999999999998</v>
      </c>
      <c r="AI393" s="17" t="s">
        <v>136</v>
      </c>
      <c r="AJ393" s="17" t="s">
        <v>136</v>
      </c>
      <c r="AK393" s="17" t="s">
        <v>141</v>
      </c>
      <c r="AL393" s="17">
        <f t="shared" si="354"/>
        <v>2</v>
      </c>
      <c r="AM393" s="17">
        <v>0</v>
      </c>
      <c r="AN393" s="17"/>
      <c r="AO393" s="17">
        <v>0</v>
      </c>
      <c r="AP393" s="17">
        <v>0</v>
      </c>
      <c r="AQ393" s="17">
        <v>0</v>
      </c>
      <c r="AR393" s="17" t="s">
        <v>136</v>
      </c>
      <c r="AS393" s="19">
        <f t="shared" si="295"/>
        <v>0</v>
      </c>
      <c r="AT393" s="19"/>
      <c r="AU393" s="19">
        <f>VLOOKUP(G393,ABNT5101!$I$3:$J$9,2)</f>
        <v>15</v>
      </c>
      <c r="AV393" s="19">
        <f>VLOOKUP(G393,ABNT5101!$I$3:$M$9,5)</f>
        <v>0.18</v>
      </c>
      <c r="AW393" s="17" t="str">
        <f>_xlfn.XLOOKUP(G393,ABNT5101!I:I,ABNT5101!L:L)</f>
        <v>-</v>
      </c>
      <c r="AX393" s="17">
        <f>_xlfn.XLOOKUP(G393,ABNT5101!$I:$I,ABNT5101!M:M)</f>
        <v>0.18</v>
      </c>
      <c r="AY393" s="17" t="str">
        <f>_xlfn.XLOOKUP(G393,ABNT5101!$I:$I,ABNT5101!N:N)</f>
        <v>-</v>
      </c>
      <c r="AZ393" s="17">
        <f>_xlfn.XLOOKUP(G393,ABNT5101!$I:$I,ABNT5101!O:O)</f>
        <v>15</v>
      </c>
      <c r="BA393" s="20" t="str">
        <f t="shared" si="296"/>
        <v>NÃO ATENDE</v>
      </c>
      <c r="BB393" s="21">
        <f t="shared" ref="BB393:BC393" si="468">BE393/AU393-1</f>
        <v>-1</v>
      </c>
      <c r="BC393" s="21">
        <f t="shared" si="468"/>
        <v>-1</v>
      </c>
      <c r="BD393" s="21" t="str">
        <f t="shared" si="298"/>
        <v>-</v>
      </c>
      <c r="BE393" s="22"/>
      <c r="BF393" s="22"/>
      <c r="BG393" s="22"/>
      <c r="BH393" s="22"/>
      <c r="BI393" s="23"/>
      <c r="BJ393" s="22"/>
      <c r="BK393" s="20" t="str">
        <f t="shared" si="299"/>
        <v>NÃO ATENDE</v>
      </c>
      <c r="BL393" s="20" t="str">
        <f t="shared" si="300"/>
        <v>NÃO ATENDE</v>
      </c>
      <c r="BM393" s="20" t="str">
        <f t="shared" si="301"/>
        <v>NÃO ATENDE</v>
      </c>
      <c r="BN393" s="20" t="str">
        <f t="shared" si="302"/>
        <v>ATENDE</v>
      </c>
      <c r="BO393" s="24" t="str">
        <f t="shared" si="303"/>
        <v>C3</v>
      </c>
      <c r="BP393" s="24" t="str">
        <f t="shared" si="379"/>
        <v>P6</v>
      </c>
      <c r="BQ393" s="25">
        <f t="shared" si="304"/>
        <v>-1</v>
      </c>
      <c r="BR393" s="22"/>
      <c r="BS393" s="22"/>
      <c r="BT393" s="24">
        <f>IF(BP393="-","-",_xlfn.XLOOKUP(BP393,ABNT5101!$B$4:$B$9,ABNT5101!$C$4:$C$9))</f>
        <v>3</v>
      </c>
      <c r="BU393" s="24">
        <f>IF(BP393="-","-",_xlfn.XLOOKUP(BP393,ABNT5101!$B$4:$B$9,ABNT5101!$D$4:$D$9))</f>
        <v>0.6</v>
      </c>
      <c r="BV393" s="20" t="str">
        <f t="shared" si="305"/>
        <v>NÃO ATENDE</v>
      </c>
      <c r="BW393" s="20" t="str">
        <f t="shared" si="306"/>
        <v>NÃO ATENDE</v>
      </c>
      <c r="BX393" s="20" t="str">
        <f t="shared" si="307"/>
        <v>NÃO ATENDE</v>
      </c>
      <c r="BY393" s="24" t="str">
        <f t="shared" si="461"/>
        <v>P6</v>
      </c>
      <c r="BZ393" s="25">
        <f t="shared" si="308"/>
        <v>-1</v>
      </c>
      <c r="CA393" s="24"/>
      <c r="CB393" s="24"/>
      <c r="CC393" s="20">
        <f>IF(BY393="-","-",_xlfn.XLOOKUP(BY393,ABNT5101!$B$4:$B$9,ABNT5101!$C$4:$C$9))</f>
        <v>3</v>
      </c>
      <c r="CD393" s="24">
        <f>IF(BY393="-","-",_xlfn.XLOOKUP(BY393,ABNT5101!$B$4:$B$9,ABNT5101!$D$4:$D$9))</f>
        <v>0.6</v>
      </c>
      <c r="CE393" s="20" t="str">
        <f t="shared" si="309"/>
        <v>NÃO ATENDE</v>
      </c>
      <c r="CF393" s="20" t="str">
        <f t="shared" si="310"/>
        <v>NÃO ATENDE</v>
      </c>
      <c r="CG393" s="20" t="str">
        <f t="shared" si="311"/>
        <v>NÃO ATENDE</v>
      </c>
      <c r="CH393" s="26" t="e">
        <f>_xlfn.XLOOKUP(CI393,'Banco de dados'!$B:$B,'Banco de dados'!$D:$D)</f>
        <v>#N/A</v>
      </c>
      <c r="CI393" s="27"/>
      <c r="CJ393" s="26" t="e">
        <f>_xlfn.XLOOKUP(CI393,'Banco de dados'!$B:$B,'Banco de dados'!$E:$E)</f>
        <v>#N/A</v>
      </c>
      <c r="CK393" s="26"/>
      <c r="CL393" s="26" t="e">
        <f>IF(CK393="-","-",_xlfn.XLOOKUP(CK393,'Banco de dados'!$B:$B,'Banco de dados'!$E:$E))</f>
        <v>#N/A</v>
      </c>
      <c r="CM393" s="28">
        <f t="shared" si="312"/>
        <v>1</v>
      </c>
      <c r="CN393" s="26" t="e">
        <f>_xlfn.XLOOKUP(CI393,'Banco de dados'!$B:$B,'Banco de dados'!$H:$H)</f>
        <v>#N/A</v>
      </c>
      <c r="CO393" s="26" t="e">
        <f t="array" aca="1" ref="CO393" ca="1">_xludf.XLOOKUP(CK393,'Banco de dados'!$B:$B,'Banco de dados'!$H:$H)</f>
        <v>#NAME?</v>
      </c>
      <c r="CP393" s="26" t="e">
        <f t="array" aca="1" ref="CP393" ca="1">_xludf.XLOOKUP(CI393,'Banco de dados'!$B:$B,'Banco de dados'!$F:$F)</f>
        <v>#NAME?</v>
      </c>
      <c r="CQ393" s="26" t="e">
        <f t="array" aca="1" ref="CQ393" ca="1">_xludf.XLOOKUP(CK393,'Banco de dados'!$B:$B,'Banco de dados'!$F:$F)</f>
        <v>#NAME?</v>
      </c>
      <c r="CR393" s="27">
        <v>0</v>
      </c>
      <c r="CS393" s="27"/>
      <c r="CT393" s="26" t="str">
        <f>IF(AG393=0.5,"Suporte",IF(AND(AG393&gt;='Braços de IP'!$B$9,AG393&lt;='Braços de IP'!$D$9),'Braços de IP'!$E$9,IF(AND(AG393&gt;='Braços de IP'!$B$10,AG393&lt;='Braços de IP'!$D$10),'Braços de IP'!$E$10,IF(AND(AG393&gt;='Braços de IP'!$B$11,AG393&lt;='Braços de IP'!$D$11),'Braços de IP'!$E$11,IF(AND(AG393&gt;='Braços de IP'!$B$12,AG393&lt;='Braços de IP'!$D$12),'Braços de IP'!$E$12,IF(AND(AG393&gt;='Braços de IP'!$B$13,AG393&lt;='Braços de IP'!$D$13),'Braços de IP'!$E$13,IF(AND(AG393&gt;='Braços de IP'!$B$14,AG393&lt;='Braços de IP'!$D$14),'Braços de IP'!$E$14,"ERRO")))))))</f>
        <v>Médio II</v>
      </c>
      <c r="CU393" s="27"/>
      <c r="CV393" s="26" t="str">
        <f>IF($CU393="","",VLOOKUP($CU393,'Braços de IP'!$E$9:$I$15,2,0))</f>
        <v/>
      </c>
      <c r="CW393" s="29" t="str">
        <f>IF($CU393="","",VLOOKUP($CU393,'Braços de IP'!$E$9:$I$15,5,0))</f>
        <v/>
      </c>
      <c r="CX393" s="26"/>
      <c r="CY393" s="26"/>
      <c r="CZ393" s="26"/>
      <c r="DA393" s="26"/>
      <c r="DB393" s="26"/>
      <c r="DC393" s="26"/>
      <c r="DD393" s="30" t="e">
        <f t="shared" si="313"/>
        <v>#N/A</v>
      </c>
      <c r="DE393" s="31">
        <f t="shared" si="314"/>
        <v>96</v>
      </c>
      <c r="DF393" s="30" t="e">
        <f t="shared" si="315"/>
        <v>#N/A</v>
      </c>
      <c r="DG393" s="32" t="e">
        <f t="shared" si="316"/>
        <v>#N/A</v>
      </c>
      <c r="DH393" s="33" t="s">
        <v>143</v>
      </c>
      <c r="DI393" s="34"/>
      <c r="DJ393" s="35"/>
      <c r="DK393" s="16" t="s">
        <v>144</v>
      </c>
      <c r="DL393" s="16"/>
      <c r="DN393" s="36" t="e">
        <f t="shared" si="357"/>
        <v>#VALUE!</v>
      </c>
      <c r="DP393" s="1" t="s">
        <v>5</v>
      </c>
      <c r="DQ393" s="1">
        <f t="shared" si="390"/>
        <v>0</v>
      </c>
      <c r="DR393" s="36" t="e">
        <f t="shared" si="391"/>
        <v>#DIV/0!</v>
      </c>
      <c r="DS393" s="36" t="e">
        <f t="shared" si="457"/>
        <v>#DIV/0!</v>
      </c>
    </row>
    <row r="394" spans="2:123" ht="15.75" customHeight="1" x14ac:dyDescent="0.25">
      <c r="B394" s="16">
        <v>34</v>
      </c>
      <c r="C394" s="16" t="s">
        <v>146</v>
      </c>
      <c r="D394" s="16" t="s">
        <v>518</v>
      </c>
      <c r="E394" s="16">
        <v>-8.0465450000000001</v>
      </c>
      <c r="F394" s="16">
        <v>-34.907863999999996</v>
      </c>
      <c r="G394" s="16" t="s">
        <v>153</v>
      </c>
      <c r="H394" s="17" t="s">
        <v>136</v>
      </c>
      <c r="I394" s="16" t="s">
        <v>135</v>
      </c>
      <c r="J394" s="17" t="s">
        <v>137</v>
      </c>
      <c r="K394" s="18">
        <v>96</v>
      </c>
      <c r="L394" s="17" t="s">
        <v>138</v>
      </c>
      <c r="M394" s="17">
        <v>0</v>
      </c>
      <c r="N394" s="16">
        <f t="shared" si="352"/>
        <v>192</v>
      </c>
      <c r="O394" s="17">
        <v>1</v>
      </c>
      <c r="P394" s="17">
        <v>2</v>
      </c>
      <c r="Q394" s="17">
        <v>6</v>
      </c>
      <c r="R394" s="16"/>
      <c r="S394" s="16"/>
      <c r="T394" s="16">
        <v>0</v>
      </c>
      <c r="U394" s="17">
        <v>2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 t="s">
        <v>139</v>
      </c>
      <c r="AB394" s="17" t="s">
        <v>140</v>
      </c>
      <c r="AC394" s="17">
        <v>38</v>
      </c>
      <c r="AD394" s="17">
        <v>6</v>
      </c>
      <c r="AE394" s="17">
        <v>1</v>
      </c>
      <c r="AF394" s="17">
        <v>0.2</v>
      </c>
      <c r="AG394" s="17">
        <v>2.5</v>
      </c>
      <c r="AH394" s="17">
        <f t="shared" si="353"/>
        <v>2.2999999999999998</v>
      </c>
      <c r="AI394" s="17" t="s">
        <v>136</v>
      </c>
      <c r="AJ394" s="17" t="s">
        <v>136</v>
      </c>
      <c r="AK394" s="17" t="s">
        <v>141</v>
      </c>
      <c r="AL394" s="17">
        <f t="shared" si="354"/>
        <v>2</v>
      </c>
      <c r="AM394" s="17">
        <v>0</v>
      </c>
      <c r="AN394" s="17"/>
      <c r="AO394" s="17">
        <v>0</v>
      </c>
      <c r="AP394" s="17">
        <v>0</v>
      </c>
      <c r="AQ394" s="17">
        <v>0</v>
      </c>
      <c r="AR394" s="17" t="s">
        <v>136</v>
      </c>
      <c r="AS394" s="19">
        <f t="shared" si="295"/>
        <v>0</v>
      </c>
      <c r="AT394" s="19"/>
      <c r="AU394" s="19">
        <f>VLOOKUP(G394,ABNT5101!$I$3:$J$9,2)</f>
        <v>15</v>
      </c>
      <c r="AV394" s="19">
        <f>VLOOKUP(G394,ABNT5101!$I$3:$M$9,5)</f>
        <v>0.18</v>
      </c>
      <c r="AW394" s="17" t="str">
        <f>_xlfn.XLOOKUP(G394,ABNT5101!I:I,ABNT5101!L:L)</f>
        <v>-</v>
      </c>
      <c r="AX394" s="17">
        <f>_xlfn.XLOOKUP(G394,ABNT5101!$I:$I,ABNT5101!M:M)</f>
        <v>0.18</v>
      </c>
      <c r="AY394" s="17" t="str">
        <f>_xlfn.XLOOKUP(G394,ABNT5101!$I:$I,ABNT5101!N:N)</f>
        <v>-</v>
      </c>
      <c r="AZ394" s="17">
        <f>_xlfn.XLOOKUP(G394,ABNT5101!$I:$I,ABNT5101!O:O)</f>
        <v>15</v>
      </c>
      <c r="BA394" s="20" t="str">
        <f t="shared" si="296"/>
        <v>NÃO ATENDE</v>
      </c>
      <c r="BB394" s="21">
        <f t="shared" ref="BB394:BC394" si="469">BE394/AU394-1</f>
        <v>-1</v>
      </c>
      <c r="BC394" s="21">
        <f t="shared" si="469"/>
        <v>-1</v>
      </c>
      <c r="BD394" s="21" t="str">
        <f t="shared" si="298"/>
        <v>-</v>
      </c>
      <c r="BE394" s="22"/>
      <c r="BF394" s="22"/>
      <c r="BG394" s="22"/>
      <c r="BH394" s="22"/>
      <c r="BI394" s="23"/>
      <c r="BJ394" s="22"/>
      <c r="BK394" s="20" t="str">
        <f t="shared" si="299"/>
        <v>NÃO ATENDE</v>
      </c>
      <c r="BL394" s="20" t="str">
        <f t="shared" si="300"/>
        <v>NÃO ATENDE</v>
      </c>
      <c r="BM394" s="20" t="str">
        <f t="shared" si="301"/>
        <v>NÃO ATENDE</v>
      </c>
      <c r="BN394" s="20" t="str">
        <f t="shared" si="302"/>
        <v>ATENDE</v>
      </c>
      <c r="BO394" s="24" t="str">
        <f t="shared" si="303"/>
        <v>C3</v>
      </c>
      <c r="BP394" s="24" t="str">
        <f t="shared" si="379"/>
        <v>P6</v>
      </c>
      <c r="BQ394" s="25">
        <f t="shared" si="304"/>
        <v>-1</v>
      </c>
      <c r="BR394" s="22"/>
      <c r="BS394" s="22"/>
      <c r="BT394" s="24">
        <f>IF(BP394="-","-",_xlfn.XLOOKUP(BP394,ABNT5101!$B$4:$B$9,ABNT5101!$C$4:$C$9))</f>
        <v>3</v>
      </c>
      <c r="BU394" s="24">
        <f>IF(BP394="-","-",_xlfn.XLOOKUP(BP394,ABNT5101!$B$4:$B$9,ABNT5101!$D$4:$D$9))</f>
        <v>0.6</v>
      </c>
      <c r="BV394" s="20" t="str">
        <f t="shared" si="305"/>
        <v>NÃO ATENDE</v>
      </c>
      <c r="BW394" s="20" t="str">
        <f t="shared" si="306"/>
        <v>NÃO ATENDE</v>
      </c>
      <c r="BX394" s="20" t="str">
        <f t="shared" si="307"/>
        <v>NÃO ATENDE</v>
      </c>
      <c r="BY394" s="24" t="str">
        <f t="shared" si="461"/>
        <v>P6</v>
      </c>
      <c r="BZ394" s="25">
        <f t="shared" si="308"/>
        <v>-1</v>
      </c>
      <c r="CA394" s="24"/>
      <c r="CB394" s="24"/>
      <c r="CC394" s="20">
        <f>IF(BY394="-","-",_xlfn.XLOOKUP(BY394,ABNT5101!$B$4:$B$9,ABNT5101!$C$4:$C$9))</f>
        <v>3</v>
      </c>
      <c r="CD394" s="24">
        <f>IF(BY394="-","-",_xlfn.XLOOKUP(BY394,ABNT5101!$B$4:$B$9,ABNT5101!$D$4:$D$9))</f>
        <v>0.6</v>
      </c>
      <c r="CE394" s="20" t="str">
        <f t="shared" si="309"/>
        <v>NÃO ATENDE</v>
      </c>
      <c r="CF394" s="20" t="str">
        <f t="shared" si="310"/>
        <v>NÃO ATENDE</v>
      </c>
      <c r="CG394" s="20" t="str">
        <f t="shared" si="311"/>
        <v>NÃO ATENDE</v>
      </c>
      <c r="CH394" s="26" t="e">
        <f>_xlfn.XLOOKUP(CI394,'Banco de dados'!$B:$B,'Banco de dados'!$D:$D)</f>
        <v>#N/A</v>
      </c>
      <c r="CI394" s="27"/>
      <c r="CJ394" s="26" t="e">
        <f>_xlfn.XLOOKUP(CI394,'Banco de dados'!$B:$B,'Banco de dados'!$E:$E)</f>
        <v>#N/A</v>
      </c>
      <c r="CK394" s="26"/>
      <c r="CL394" s="26" t="e">
        <f>IF(CK394="-","-",_xlfn.XLOOKUP(CK394,'Banco de dados'!$B:$B,'Banco de dados'!$E:$E))</f>
        <v>#N/A</v>
      </c>
      <c r="CM394" s="28">
        <f t="shared" si="312"/>
        <v>1</v>
      </c>
      <c r="CN394" s="26" t="e">
        <f>_xlfn.XLOOKUP(CI394,'Banco de dados'!$B:$B,'Banco de dados'!$H:$H)</f>
        <v>#N/A</v>
      </c>
      <c r="CO394" s="26" t="e">
        <f t="array" aca="1" ref="CO394" ca="1">_xludf.XLOOKUP(CK394,'Banco de dados'!$B:$B,'Banco de dados'!$H:$H)</f>
        <v>#NAME?</v>
      </c>
      <c r="CP394" s="26" t="e">
        <f t="array" aca="1" ref="CP394" ca="1">_xludf.XLOOKUP(CI394,'Banco de dados'!$B:$B,'Banco de dados'!$F:$F)</f>
        <v>#NAME?</v>
      </c>
      <c r="CQ394" s="26" t="e">
        <f t="array" aca="1" ref="CQ394" ca="1">_xludf.XLOOKUP(CK394,'Banco de dados'!$B:$B,'Banco de dados'!$F:$F)</f>
        <v>#NAME?</v>
      </c>
      <c r="CR394" s="27">
        <v>0</v>
      </c>
      <c r="CS394" s="27"/>
      <c r="CT394" s="26" t="str">
        <f>IF(AG394=0.5,"Suporte",IF(AND(AG394&gt;='Braços de IP'!$B$9,AG394&lt;='Braços de IP'!$D$9),'Braços de IP'!$E$9,IF(AND(AG394&gt;='Braços de IP'!$B$10,AG394&lt;='Braços de IP'!$D$10),'Braços de IP'!$E$10,IF(AND(AG394&gt;='Braços de IP'!$B$11,AG394&lt;='Braços de IP'!$D$11),'Braços de IP'!$E$11,IF(AND(AG394&gt;='Braços de IP'!$B$12,AG394&lt;='Braços de IP'!$D$12),'Braços de IP'!$E$12,IF(AND(AG394&gt;='Braços de IP'!$B$13,AG394&lt;='Braços de IP'!$D$13),'Braços de IP'!$E$13,IF(AND(AG394&gt;='Braços de IP'!$B$14,AG394&lt;='Braços de IP'!$D$14),'Braços de IP'!$E$14,"ERRO")))))))</f>
        <v>Médio II</v>
      </c>
      <c r="CU394" s="27"/>
      <c r="CV394" s="26" t="str">
        <f>IF($CU394="","",VLOOKUP($CU394,'Braços de IP'!$E$9:$I$15,2,0))</f>
        <v/>
      </c>
      <c r="CW394" s="29" t="str">
        <f>IF($CU394="","",VLOOKUP($CU394,'Braços de IP'!$E$9:$I$15,5,0))</f>
        <v/>
      </c>
      <c r="CX394" s="26"/>
      <c r="CY394" s="26"/>
      <c r="CZ394" s="26"/>
      <c r="DA394" s="26"/>
      <c r="DB394" s="26"/>
      <c r="DC394" s="26"/>
      <c r="DD394" s="30" t="e">
        <f t="shared" si="313"/>
        <v>#N/A</v>
      </c>
      <c r="DE394" s="31">
        <f t="shared" si="314"/>
        <v>96</v>
      </c>
      <c r="DF394" s="30" t="e">
        <f t="shared" si="315"/>
        <v>#N/A</v>
      </c>
      <c r="DG394" s="32" t="e">
        <f t="shared" si="316"/>
        <v>#N/A</v>
      </c>
      <c r="DH394" s="33" t="s">
        <v>143</v>
      </c>
      <c r="DI394" s="34"/>
      <c r="DJ394" s="35"/>
      <c r="DK394" s="16" t="s">
        <v>144</v>
      </c>
      <c r="DL394" s="16"/>
      <c r="DN394" s="36" t="e">
        <f t="shared" si="357"/>
        <v>#VALUE!</v>
      </c>
      <c r="DP394" s="1" t="s">
        <v>5</v>
      </c>
      <c r="DQ394" s="1">
        <f t="shared" si="390"/>
        <v>0</v>
      </c>
      <c r="DR394" s="36" t="e">
        <f t="shared" si="391"/>
        <v>#DIV/0!</v>
      </c>
      <c r="DS394" s="36" t="e">
        <f t="shared" si="457"/>
        <v>#DIV/0!</v>
      </c>
    </row>
    <row r="395" spans="2:123" ht="15.75" customHeight="1" x14ac:dyDescent="0.25">
      <c r="B395" s="16">
        <v>35</v>
      </c>
      <c r="C395" s="16" t="s">
        <v>519</v>
      </c>
      <c r="D395" s="16" t="s">
        <v>520</v>
      </c>
      <c r="E395" s="16">
        <v>-8.0522379999999991</v>
      </c>
      <c r="F395" s="16">
        <v>-34.895290000000003</v>
      </c>
      <c r="G395" s="16" t="s">
        <v>160</v>
      </c>
      <c r="H395" s="17" t="s">
        <v>136</v>
      </c>
      <c r="I395" s="16" t="s">
        <v>135</v>
      </c>
      <c r="J395" s="17" t="s">
        <v>137</v>
      </c>
      <c r="K395" s="18">
        <v>171</v>
      </c>
      <c r="L395" s="17" t="s">
        <v>138</v>
      </c>
      <c r="M395" s="17" t="s">
        <v>521</v>
      </c>
      <c r="N395" s="16">
        <f t="shared" si="352"/>
        <v>342</v>
      </c>
      <c r="O395" s="17">
        <v>1</v>
      </c>
      <c r="P395" s="17">
        <v>0.5</v>
      </c>
      <c r="Q395" s="17">
        <v>13.5</v>
      </c>
      <c r="R395" s="16"/>
      <c r="S395" s="16"/>
      <c r="T395" s="16">
        <v>6.5</v>
      </c>
      <c r="U395" s="17">
        <v>3</v>
      </c>
      <c r="V395" s="17">
        <v>1.5</v>
      </c>
      <c r="W395" s="17">
        <v>1</v>
      </c>
      <c r="X395" s="17"/>
      <c r="Y395" s="17">
        <v>0</v>
      </c>
      <c r="Z395" s="17">
        <v>0</v>
      </c>
      <c r="AA395" s="22" t="s">
        <v>161</v>
      </c>
      <c r="AB395" s="17" t="s">
        <v>140</v>
      </c>
      <c r="AC395" s="17">
        <v>33</v>
      </c>
      <c r="AD395" s="17">
        <v>12.35</v>
      </c>
      <c r="AE395" s="17">
        <v>1</v>
      </c>
      <c r="AF395" s="17">
        <v>2.83</v>
      </c>
      <c r="AG395" s="17">
        <v>3.09</v>
      </c>
      <c r="AH395" s="17">
        <f t="shared" si="353"/>
        <v>0.25999999999999979</v>
      </c>
      <c r="AI395" s="17" t="s">
        <v>136</v>
      </c>
      <c r="AJ395" s="17" t="s">
        <v>136</v>
      </c>
      <c r="AK395" s="17" t="s">
        <v>141</v>
      </c>
      <c r="AL395" s="17" t="str">
        <f t="shared" si="354"/>
        <v>erro</v>
      </c>
      <c r="AM395" s="17">
        <v>1</v>
      </c>
      <c r="AN395" s="17" t="s">
        <v>139</v>
      </c>
      <c r="AO395" s="17">
        <v>33</v>
      </c>
      <c r="AP395" s="17">
        <v>9.56</v>
      </c>
      <c r="AQ395" s="17">
        <v>2.36</v>
      </c>
      <c r="AR395" s="17" t="s">
        <v>136</v>
      </c>
      <c r="AS395" s="19" t="str">
        <f t="shared" si="295"/>
        <v>erro</v>
      </c>
      <c r="AT395" s="19"/>
      <c r="AU395" s="19">
        <f>VLOOKUP(G395,ABNT5101!$I$3:$J$9,2)</f>
        <v>10</v>
      </c>
      <c r="AV395" s="19">
        <f>VLOOKUP(G395,ABNT5101!$I$3:$M$9,5)</f>
        <v>0.18</v>
      </c>
      <c r="AW395" s="17" t="str">
        <f>_xlfn.XLOOKUP(G395,ABNT5101!I:I,ABNT5101!L:L)</f>
        <v>-</v>
      </c>
      <c r="AX395" s="17">
        <f>_xlfn.XLOOKUP(G395,ABNT5101!$I:$I,ABNT5101!M:M)</f>
        <v>0.18</v>
      </c>
      <c r="AY395" s="17" t="str">
        <f>_xlfn.XLOOKUP(G395,ABNT5101!$I:$I,ABNT5101!N:N)</f>
        <v>-</v>
      </c>
      <c r="AZ395" s="17">
        <f>_xlfn.XLOOKUP(G395,ABNT5101!$I:$I,ABNT5101!O:O)</f>
        <v>16</v>
      </c>
      <c r="BA395" s="20" t="str">
        <f t="shared" si="296"/>
        <v>ATENDE</v>
      </c>
      <c r="BB395" s="21">
        <f t="shared" ref="BB395:BC395" si="470">BE395/AU395-1</f>
        <v>0.69300000000000006</v>
      </c>
      <c r="BC395" s="21">
        <f t="shared" si="470"/>
        <v>3.166666666666667</v>
      </c>
      <c r="BD395" s="21" t="str">
        <f t="shared" si="298"/>
        <v>-</v>
      </c>
      <c r="BE395" s="22">
        <v>16.93</v>
      </c>
      <c r="BF395" s="22">
        <v>0.75</v>
      </c>
      <c r="BG395" s="22"/>
      <c r="BH395" s="22"/>
      <c r="BI395" s="23"/>
      <c r="BJ395" s="22"/>
      <c r="BK395" s="20" t="str">
        <f t="shared" si="299"/>
        <v>ATENDE</v>
      </c>
      <c r="BL395" s="20" t="str">
        <f t="shared" si="300"/>
        <v>ATENDE</v>
      </c>
      <c r="BM395" s="20" t="str">
        <f t="shared" si="301"/>
        <v>ATENDE</v>
      </c>
      <c r="BN395" s="20" t="str">
        <f t="shared" si="302"/>
        <v>ATENDE</v>
      </c>
      <c r="BO395" s="24" t="str">
        <f t="shared" si="303"/>
        <v>C4</v>
      </c>
      <c r="BP395" s="24" t="str">
        <f t="shared" si="379"/>
        <v>P6</v>
      </c>
      <c r="BQ395" s="25">
        <f t="shared" si="304"/>
        <v>3.34</v>
      </c>
      <c r="BR395" s="22">
        <v>13.02</v>
      </c>
      <c r="BS395" s="22">
        <v>10.199999999999999</v>
      </c>
      <c r="BT395" s="24">
        <f>IF(BP395="-","-",_xlfn.XLOOKUP(BP395,ABNT5101!$B$4:$B$9,ABNT5101!$C$4:$C$9))</f>
        <v>3</v>
      </c>
      <c r="BU395" s="24">
        <f>IF(BP395="-","-",_xlfn.XLOOKUP(BP395,ABNT5101!$B$4:$B$9,ABNT5101!$D$4:$D$9))</f>
        <v>0.6</v>
      </c>
      <c r="BV395" s="20" t="str">
        <f t="shared" si="305"/>
        <v>ATENDE</v>
      </c>
      <c r="BW395" s="20" t="str">
        <f t="shared" si="306"/>
        <v>ATENDE</v>
      </c>
      <c r="BX395" s="20" t="str">
        <f t="shared" si="307"/>
        <v>ATENDE</v>
      </c>
      <c r="BY395" s="24" t="str">
        <f t="shared" si="461"/>
        <v>P6</v>
      </c>
      <c r="BZ395" s="25">
        <f t="shared" si="308"/>
        <v>2.6566666666666667</v>
      </c>
      <c r="CA395" s="24">
        <v>10.97</v>
      </c>
      <c r="CB395" s="24">
        <v>9.48</v>
      </c>
      <c r="CC395" s="20">
        <f>IF(BY395="-","-",_xlfn.XLOOKUP(BY395,ABNT5101!$B$4:$B$9,ABNT5101!$C$4:$C$9))</f>
        <v>3</v>
      </c>
      <c r="CD395" s="24">
        <f>IF(BY395="-","-",_xlfn.XLOOKUP(BY395,ABNT5101!$B$4:$B$9,ABNT5101!$D$4:$D$9))</f>
        <v>0.6</v>
      </c>
      <c r="CE395" s="20" t="str">
        <f t="shared" si="309"/>
        <v>ATENDE</v>
      </c>
      <c r="CF395" s="20" t="str">
        <f t="shared" si="310"/>
        <v>ATENDE</v>
      </c>
      <c r="CG395" s="20" t="str">
        <f t="shared" si="311"/>
        <v>ATENDE</v>
      </c>
      <c r="CH395" s="26" t="str">
        <f>_xlfn.XLOOKUP(CI395,'Banco de dados'!$B:$B,'Banco de dados'!$D:$D)</f>
        <v>LEDSTAR</v>
      </c>
      <c r="CI395" s="47" t="str">
        <f>'Banco de dados'!B11</f>
        <v xml:space="preserve"> SL VT 9.1 85W</v>
      </c>
      <c r="CJ395" s="26" t="str">
        <f>_xlfn.XLOOKUP(CI395,'Banco de dados'!$B:$B,'Banco de dados'!$E:$E)</f>
        <v>LUM LED SL VT 9.1 85W</v>
      </c>
      <c r="CK395" s="26"/>
      <c r="CL395" s="26" t="e">
        <f>IF(CK395="-","-",_xlfn.XLOOKUP(CK395,'Banco de dados'!$B:$B,'Banco de dados'!$E:$E))</f>
        <v>#N/A</v>
      </c>
      <c r="CM395" s="28">
        <f t="shared" si="312"/>
        <v>1</v>
      </c>
      <c r="CN395" s="26">
        <f>_xlfn.XLOOKUP(CI395,'Banco de dados'!$B:$B,'Banco de dados'!$H:$H)</f>
        <v>85</v>
      </c>
      <c r="CO395" s="26" t="e">
        <f t="array" aca="1" ref="CO395" ca="1">_xludf.XLOOKUP(CK395,'Banco de dados'!$B:$B,'Banco de dados'!$H:$H)</f>
        <v>#NAME?</v>
      </c>
      <c r="CP395" s="51" t="e">
        <f t="array" aca="1" ref="CP395" ca="1">_xludf.XLOOKUP(CI395,'Banco de dados'!$B:$B,'Banco de dados'!$F:$F)</f>
        <v>#NAME?</v>
      </c>
      <c r="CQ395" s="26" t="e">
        <f t="array" aca="1" ref="CQ395" ca="1">_xludf.XLOOKUP(CK395,'Banco de dados'!$B:$B,'Banco de dados'!$F:$F)</f>
        <v>#NAME?</v>
      </c>
      <c r="CR395" s="27">
        <v>0</v>
      </c>
      <c r="CS395" s="27">
        <v>0</v>
      </c>
      <c r="CT395" s="26" t="str">
        <f>IF(AG395=0.5,"Suporte",IF(AND(AG395&gt;='Braços de IP'!$B$9,AG395&lt;='Braços de IP'!$D$9),'Braços de IP'!$E$9,IF(AND(AG395&gt;='Braços de IP'!$B$10,AG395&lt;='Braços de IP'!$D$10),'Braços de IP'!$E$10,IF(AND(AG395&gt;='Braços de IP'!$B$11,AG395&lt;='Braços de IP'!$D$11),'Braços de IP'!$E$11,IF(AND(AG395&gt;='Braços de IP'!$B$12,AG395&lt;='Braços de IP'!$D$12),'Braços de IP'!$E$12,IF(AND(AG395&gt;='Braços de IP'!$B$13,AG395&lt;='Braços de IP'!$D$13),'Braços de IP'!$E$13,IF(AND(AG395&gt;='Braços de IP'!$B$14,AG395&lt;='Braços de IP'!$D$14),'Braços de IP'!$E$14,"ERRO")))))))</f>
        <v>Longo I</v>
      </c>
      <c r="CU395" s="27"/>
      <c r="CV395" s="26" t="str">
        <f>IF($CU395="","",VLOOKUP($CU395,'Braços de IP'!$E$9:$I$15,2,0))</f>
        <v/>
      </c>
      <c r="CW395" s="29" t="str">
        <f>IF($CU395="","",VLOOKUP($CU395,'Braços de IP'!$E$9:$I$15,5,0))</f>
        <v/>
      </c>
      <c r="CX395" s="26"/>
      <c r="CY395" s="26"/>
      <c r="CZ395" s="26"/>
      <c r="DA395" s="26"/>
      <c r="DB395" s="26"/>
      <c r="DC395" s="26"/>
      <c r="DD395" s="30">
        <f t="shared" si="313"/>
        <v>85</v>
      </c>
      <c r="DE395" s="31">
        <f t="shared" si="314"/>
        <v>171</v>
      </c>
      <c r="DF395" s="30">
        <f t="shared" si="315"/>
        <v>256</v>
      </c>
      <c r="DG395" s="32">
        <f t="shared" si="316"/>
        <v>0.50292397660818722</v>
      </c>
      <c r="DH395" s="33" t="s">
        <v>143</v>
      </c>
      <c r="DI395" s="34"/>
      <c r="DJ395" s="35"/>
      <c r="DK395" s="16" t="s">
        <v>144</v>
      </c>
      <c r="DL395" s="16"/>
      <c r="DN395" s="36" t="e">
        <f t="shared" si="357"/>
        <v>#VALUE!</v>
      </c>
      <c r="DP395" s="1" t="s">
        <v>5</v>
      </c>
      <c r="DQ395" s="1">
        <f t="shared" si="390"/>
        <v>0</v>
      </c>
      <c r="DR395" s="36" t="e">
        <f t="shared" si="391"/>
        <v>#DIV/0!</v>
      </c>
      <c r="DS395" s="36" t="e">
        <f t="shared" si="457"/>
        <v>#DIV/0!</v>
      </c>
    </row>
    <row r="396" spans="2:123" ht="15.75" customHeight="1" x14ac:dyDescent="0.25">
      <c r="B396" s="16">
        <v>35</v>
      </c>
      <c r="C396" s="16" t="s">
        <v>519</v>
      </c>
      <c r="D396" s="16" t="s">
        <v>520</v>
      </c>
      <c r="E396" s="16">
        <v>-8.0522379999999991</v>
      </c>
      <c r="F396" s="16">
        <v>-34.895290000000003</v>
      </c>
      <c r="G396" s="16" t="s">
        <v>160</v>
      </c>
      <c r="H396" s="17" t="s">
        <v>136</v>
      </c>
      <c r="I396" s="16" t="s">
        <v>135</v>
      </c>
      <c r="J396" s="17" t="s">
        <v>137</v>
      </c>
      <c r="K396" s="18">
        <v>171</v>
      </c>
      <c r="L396" s="17" t="s">
        <v>138</v>
      </c>
      <c r="M396" s="17" t="s">
        <v>521</v>
      </c>
      <c r="N396" s="16">
        <f t="shared" si="352"/>
        <v>342</v>
      </c>
      <c r="O396" s="17">
        <v>1</v>
      </c>
      <c r="P396" s="17">
        <v>0.5</v>
      </c>
      <c r="Q396" s="17">
        <v>13.5</v>
      </c>
      <c r="R396" s="16"/>
      <c r="S396" s="16"/>
      <c r="T396" s="16">
        <v>6.5</v>
      </c>
      <c r="U396" s="17">
        <v>3</v>
      </c>
      <c r="V396" s="17">
        <v>1.5</v>
      </c>
      <c r="W396" s="17">
        <v>1</v>
      </c>
      <c r="X396" s="17"/>
      <c r="Y396" s="17">
        <v>0</v>
      </c>
      <c r="Z396" s="17">
        <v>0</v>
      </c>
      <c r="AA396" s="22" t="s">
        <v>161</v>
      </c>
      <c r="AB396" s="17" t="s">
        <v>140</v>
      </c>
      <c r="AC396" s="17">
        <v>33</v>
      </c>
      <c r="AD396" s="17">
        <v>12.35</v>
      </c>
      <c r="AE396" s="17">
        <v>1</v>
      </c>
      <c r="AF396" s="17">
        <v>2.83</v>
      </c>
      <c r="AG396" s="17">
        <v>3.09</v>
      </c>
      <c r="AH396" s="17">
        <f t="shared" si="353"/>
        <v>0.25999999999999979</v>
      </c>
      <c r="AI396" s="17" t="s">
        <v>136</v>
      </c>
      <c r="AJ396" s="17" t="s">
        <v>136</v>
      </c>
      <c r="AK396" s="17" t="s">
        <v>141</v>
      </c>
      <c r="AL396" s="17" t="str">
        <f t="shared" si="354"/>
        <v>erro</v>
      </c>
      <c r="AM396" s="17">
        <v>1</v>
      </c>
      <c r="AN396" s="17" t="s">
        <v>139</v>
      </c>
      <c r="AO396" s="17">
        <v>33</v>
      </c>
      <c r="AP396" s="17">
        <v>9.56</v>
      </c>
      <c r="AQ396" s="17">
        <v>2.36</v>
      </c>
      <c r="AR396" s="17" t="s">
        <v>136</v>
      </c>
      <c r="AS396" s="19" t="str">
        <f t="shared" si="295"/>
        <v>erro</v>
      </c>
      <c r="AT396" s="19"/>
      <c r="AU396" s="19">
        <f>VLOOKUP(G396,ABNT5101!$I$3:$J$9,2)</f>
        <v>10</v>
      </c>
      <c r="AV396" s="19">
        <f>VLOOKUP(G396,ABNT5101!$I$3:$M$9,5)</f>
        <v>0.18</v>
      </c>
      <c r="AW396" s="17" t="str">
        <f>_xlfn.XLOOKUP(G396,ABNT5101!I:I,ABNT5101!L:L)</f>
        <v>-</v>
      </c>
      <c r="AX396" s="17">
        <f>_xlfn.XLOOKUP(G396,ABNT5101!$I:$I,ABNT5101!M:M)</f>
        <v>0.18</v>
      </c>
      <c r="AY396" s="17" t="str">
        <f>_xlfn.XLOOKUP(G396,ABNT5101!$I:$I,ABNT5101!N:N)</f>
        <v>-</v>
      </c>
      <c r="AZ396" s="17">
        <f>_xlfn.XLOOKUP(G396,ABNT5101!$I:$I,ABNT5101!O:O)</f>
        <v>16</v>
      </c>
      <c r="BA396" s="20" t="str">
        <f t="shared" si="296"/>
        <v>ATENDE</v>
      </c>
      <c r="BB396" s="21">
        <f t="shared" ref="BB396:BC396" si="471">BE396/AU396-1</f>
        <v>0.82100000000000017</v>
      </c>
      <c r="BC396" s="21">
        <f t="shared" si="471"/>
        <v>3.2222222222222223</v>
      </c>
      <c r="BD396" s="21" t="str">
        <f t="shared" si="298"/>
        <v>-</v>
      </c>
      <c r="BE396" s="22">
        <v>18.21</v>
      </c>
      <c r="BF396" s="22">
        <v>0.76</v>
      </c>
      <c r="BG396" s="22"/>
      <c r="BH396" s="22"/>
      <c r="BI396" s="23"/>
      <c r="BJ396" s="22"/>
      <c r="BK396" s="20" t="str">
        <f t="shared" si="299"/>
        <v>ATENDE</v>
      </c>
      <c r="BL396" s="20" t="str">
        <f t="shared" si="300"/>
        <v>ATENDE</v>
      </c>
      <c r="BM396" s="20" t="str">
        <f t="shared" si="301"/>
        <v>ATENDE</v>
      </c>
      <c r="BN396" s="20" t="str">
        <f t="shared" si="302"/>
        <v>ATENDE</v>
      </c>
      <c r="BO396" s="24" t="str">
        <f t="shared" si="303"/>
        <v>C4</v>
      </c>
      <c r="BP396" s="24" t="str">
        <f t="shared" si="379"/>
        <v>P6</v>
      </c>
      <c r="BQ396" s="25">
        <f t="shared" si="304"/>
        <v>3.8633333333333333</v>
      </c>
      <c r="BR396" s="22">
        <v>14.59</v>
      </c>
      <c r="BS396" s="22">
        <v>11.25</v>
      </c>
      <c r="BT396" s="24">
        <f>IF(BP396="-","-",_xlfn.XLOOKUP(BP396,ABNT5101!$B$4:$B$9,ABNT5101!$C$4:$C$9))</f>
        <v>3</v>
      </c>
      <c r="BU396" s="24">
        <f>IF(BP396="-","-",_xlfn.XLOOKUP(BP396,ABNT5101!$B$4:$B$9,ABNT5101!$D$4:$D$9))</f>
        <v>0.6</v>
      </c>
      <c r="BV396" s="20" t="str">
        <f t="shared" si="305"/>
        <v>ATENDE</v>
      </c>
      <c r="BW396" s="20" t="str">
        <f t="shared" si="306"/>
        <v>ATENDE</v>
      </c>
      <c r="BX396" s="20" t="str">
        <f t="shared" si="307"/>
        <v>ATENDE</v>
      </c>
      <c r="BY396" s="24" t="str">
        <f t="shared" si="461"/>
        <v>P6</v>
      </c>
      <c r="BZ396" s="25">
        <f t="shared" si="308"/>
        <v>2.8966666666666665</v>
      </c>
      <c r="CA396" s="24">
        <v>11.69</v>
      </c>
      <c r="CB396" s="24">
        <v>10.48</v>
      </c>
      <c r="CC396" s="20">
        <f>IF(BY396="-","-",_xlfn.XLOOKUP(BY396,ABNT5101!$B$4:$B$9,ABNT5101!$C$4:$C$9))</f>
        <v>3</v>
      </c>
      <c r="CD396" s="24">
        <f>IF(BY396="-","-",_xlfn.XLOOKUP(BY396,ABNT5101!$B$4:$B$9,ABNT5101!$D$4:$D$9))</f>
        <v>0.6</v>
      </c>
      <c r="CE396" s="20" t="str">
        <f t="shared" si="309"/>
        <v>ATENDE</v>
      </c>
      <c r="CF396" s="20" t="str">
        <f t="shared" si="310"/>
        <v>ATENDE</v>
      </c>
      <c r="CG396" s="20" t="str">
        <f t="shared" si="311"/>
        <v>ATENDE</v>
      </c>
      <c r="CH396" s="26" t="str">
        <f>_xlfn.XLOOKUP(CI396,'Banco de dados'!$B:$B,'Banco de dados'!$D:$D)</f>
        <v>SX LIGHTING</v>
      </c>
      <c r="CI396" s="27" t="str">
        <f>'Banco de dados'!B59</f>
        <v>SX-INLPP080HF</v>
      </c>
      <c r="CJ396" s="26" t="str">
        <f>_xlfn.XLOOKUP(CI396,'Banco de dados'!$B:$B,'Banco de dados'!$E:$E)</f>
        <v>SXINLPP080K50L12CZF7PHF</v>
      </c>
      <c r="CK396" s="26"/>
      <c r="CL396" s="26" t="e">
        <f>IF(CK396="-","-",_xlfn.XLOOKUP(CK396,'Banco de dados'!$B:$B,'Banco de dados'!$E:$E))</f>
        <v>#N/A</v>
      </c>
      <c r="CM396" s="28">
        <f t="shared" si="312"/>
        <v>1</v>
      </c>
      <c r="CN396" s="26">
        <f>_xlfn.XLOOKUP(CI396,'Banco de dados'!$B:$B,'Banco de dados'!$H:$H)</f>
        <v>79</v>
      </c>
      <c r="CO396" s="26" t="e">
        <f t="array" aca="1" ref="CO396" ca="1">_xludf.XLOOKUP(CK396,'Banco de dados'!$B:$B,'Banco de dados'!$H:$H)</f>
        <v>#NAME?</v>
      </c>
      <c r="CP396" s="51" t="e">
        <f t="array" aca="1" ref="CP396" ca="1">_xludf.XLOOKUP(CI396,'Banco de dados'!$B:$B,'Banco de dados'!$F:$F)</f>
        <v>#NAME?</v>
      </c>
      <c r="CQ396" s="26" t="e">
        <f t="array" aca="1" ref="CQ396" ca="1">_xludf.XLOOKUP(CK396,'Banco de dados'!$B:$B,'Banco de dados'!$F:$F)</f>
        <v>#NAME?</v>
      </c>
      <c r="CR396" s="27">
        <v>0</v>
      </c>
      <c r="CS396" s="27">
        <v>0</v>
      </c>
      <c r="CT396" s="26" t="str">
        <f>IF(AG396=0.5,"Suporte",IF(AND(AG396&gt;='Braços de IP'!$B$9,AG396&lt;='Braços de IP'!$D$9),'Braços de IP'!$E$9,IF(AND(AG396&gt;='Braços de IP'!$B$10,AG396&lt;='Braços de IP'!$D$10),'Braços de IP'!$E$10,IF(AND(AG396&gt;='Braços de IP'!$B$11,AG396&lt;='Braços de IP'!$D$11),'Braços de IP'!$E$11,IF(AND(AG396&gt;='Braços de IP'!$B$12,AG396&lt;='Braços de IP'!$D$12),'Braços de IP'!$E$12,IF(AND(AG396&gt;='Braços de IP'!$B$13,AG396&lt;='Braços de IP'!$D$13),'Braços de IP'!$E$13,IF(AND(AG396&gt;='Braços de IP'!$B$14,AG396&lt;='Braços de IP'!$D$14),'Braços de IP'!$E$14,"ERRO")))))))</f>
        <v>Longo I</v>
      </c>
      <c r="CU396" s="27"/>
      <c r="CV396" s="26" t="str">
        <f>IF($CU396="","",VLOOKUP($CU396,'Braços de IP'!$E$9:$I$15,2,0))</f>
        <v/>
      </c>
      <c r="CW396" s="29" t="str">
        <f>IF($CU396="","",VLOOKUP($CU396,'Braços de IP'!$E$9:$I$15,5,0))</f>
        <v/>
      </c>
      <c r="CX396" s="26"/>
      <c r="CY396" s="26"/>
      <c r="CZ396" s="26"/>
      <c r="DA396" s="26"/>
      <c r="DB396" s="26"/>
      <c r="DC396" s="26"/>
      <c r="DD396" s="30">
        <f t="shared" si="313"/>
        <v>79</v>
      </c>
      <c r="DE396" s="31">
        <f t="shared" si="314"/>
        <v>171</v>
      </c>
      <c r="DF396" s="30">
        <f t="shared" si="315"/>
        <v>250</v>
      </c>
      <c r="DG396" s="32">
        <f t="shared" si="316"/>
        <v>0.53801169590643272</v>
      </c>
      <c r="DH396" s="33" t="s">
        <v>143</v>
      </c>
      <c r="DI396" s="34"/>
      <c r="DJ396" s="35"/>
      <c r="DK396" s="16" t="s">
        <v>144</v>
      </c>
      <c r="DL396" s="16"/>
      <c r="DN396" s="36" t="e">
        <f t="shared" si="357"/>
        <v>#VALUE!</v>
      </c>
      <c r="DP396" s="1" t="s">
        <v>5</v>
      </c>
      <c r="DQ396" s="1">
        <f t="shared" si="390"/>
        <v>0</v>
      </c>
      <c r="DR396" s="36" t="e">
        <f t="shared" si="391"/>
        <v>#DIV/0!</v>
      </c>
      <c r="DS396" s="36" t="e">
        <f t="shared" si="457"/>
        <v>#DIV/0!</v>
      </c>
    </row>
    <row r="397" spans="2:123" ht="15.75" customHeight="1" x14ac:dyDescent="0.25">
      <c r="B397" s="16">
        <v>35</v>
      </c>
      <c r="C397" s="16" t="s">
        <v>519</v>
      </c>
      <c r="D397" s="16" t="s">
        <v>520</v>
      </c>
      <c r="E397" s="16">
        <v>-8.0522379999999991</v>
      </c>
      <c r="F397" s="16">
        <v>-34.895290000000003</v>
      </c>
      <c r="G397" s="16" t="s">
        <v>160</v>
      </c>
      <c r="H397" s="17" t="s">
        <v>136</v>
      </c>
      <c r="I397" s="16" t="s">
        <v>135</v>
      </c>
      <c r="J397" s="17" t="s">
        <v>137</v>
      </c>
      <c r="K397" s="18">
        <v>171</v>
      </c>
      <c r="L397" s="17" t="s">
        <v>138</v>
      </c>
      <c r="M397" s="17" t="s">
        <v>521</v>
      </c>
      <c r="N397" s="16">
        <f t="shared" si="352"/>
        <v>342</v>
      </c>
      <c r="O397" s="17">
        <v>1</v>
      </c>
      <c r="P397" s="17">
        <v>0.5</v>
      </c>
      <c r="Q397" s="17">
        <v>13.5</v>
      </c>
      <c r="R397" s="16"/>
      <c r="S397" s="16"/>
      <c r="T397" s="16">
        <v>6.5</v>
      </c>
      <c r="U397" s="17">
        <v>3</v>
      </c>
      <c r="V397" s="17">
        <v>1.5</v>
      </c>
      <c r="W397" s="17">
        <v>1</v>
      </c>
      <c r="X397" s="17"/>
      <c r="Y397" s="17">
        <v>0</v>
      </c>
      <c r="Z397" s="17">
        <v>0</v>
      </c>
      <c r="AA397" s="22" t="s">
        <v>161</v>
      </c>
      <c r="AB397" s="17" t="s">
        <v>140</v>
      </c>
      <c r="AC397" s="17">
        <v>33</v>
      </c>
      <c r="AD397" s="17">
        <v>12.35</v>
      </c>
      <c r="AE397" s="17">
        <v>1</v>
      </c>
      <c r="AF397" s="17">
        <v>2.83</v>
      </c>
      <c r="AG397" s="17">
        <v>3.09</v>
      </c>
      <c r="AH397" s="17">
        <f t="shared" si="353"/>
        <v>0.25999999999999979</v>
      </c>
      <c r="AI397" s="17" t="s">
        <v>136</v>
      </c>
      <c r="AJ397" s="17" t="s">
        <v>136</v>
      </c>
      <c r="AK397" s="17" t="s">
        <v>141</v>
      </c>
      <c r="AL397" s="17" t="str">
        <f t="shared" si="354"/>
        <v>erro</v>
      </c>
      <c r="AM397" s="17">
        <v>1</v>
      </c>
      <c r="AN397" s="17" t="s">
        <v>139</v>
      </c>
      <c r="AO397" s="17">
        <v>33</v>
      </c>
      <c r="AP397" s="17">
        <v>9.56</v>
      </c>
      <c r="AQ397" s="17">
        <v>2.36</v>
      </c>
      <c r="AR397" s="17" t="s">
        <v>136</v>
      </c>
      <c r="AS397" s="19" t="str">
        <f t="shared" si="295"/>
        <v>erro</v>
      </c>
      <c r="AT397" s="19"/>
      <c r="AU397" s="19">
        <f>VLOOKUP(G397,ABNT5101!$I$3:$J$9,2)</f>
        <v>10</v>
      </c>
      <c r="AV397" s="19">
        <f>VLOOKUP(G397,ABNT5101!$I$3:$M$9,5)</f>
        <v>0.18</v>
      </c>
      <c r="AW397" s="17" t="str">
        <f>_xlfn.XLOOKUP(G397,ABNT5101!I:I,ABNT5101!L:L)</f>
        <v>-</v>
      </c>
      <c r="AX397" s="17">
        <f>_xlfn.XLOOKUP(G397,ABNT5101!$I:$I,ABNT5101!M:M)</f>
        <v>0.18</v>
      </c>
      <c r="AY397" s="17" t="str">
        <f>_xlfn.XLOOKUP(G397,ABNT5101!$I:$I,ABNT5101!N:N)</f>
        <v>-</v>
      </c>
      <c r="AZ397" s="17">
        <f>_xlfn.XLOOKUP(G397,ABNT5101!$I:$I,ABNT5101!O:O)</f>
        <v>16</v>
      </c>
      <c r="BA397" s="20" t="str">
        <f t="shared" si="296"/>
        <v>ATENDE</v>
      </c>
      <c r="BB397" s="21">
        <f t="shared" ref="BB397:BC397" si="472">BE397/AU397-1</f>
        <v>0.64200000000000013</v>
      </c>
      <c r="BC397" s="21">
        <f t="shared" si="472"/>
        <v>3.166666666666667</v>
      </c>
      <c r="BD397" s="21" t="str">
        <f t="shared" si="298"/>
        <v>-</v>
      </c>
      <c r="BE397" s="22">
        <v>16.420000000000002</v>
      </c>
      <c r="BF397" s="22">
        <v>0.75</v>
      </c>
      <c r="BG397" s="22"/>
      <c r="BH397" s="22"/>
      <c r="BI397" s="23"/>
      <c r="BJ397" s="22"/>
      <c r="BK397" s="20" t="str">
        <f t="shared" si="299"/>
        <v>ATENDE</v>
      </c>
      <c r="BL397" s="20" t="str">
        <f t="shared" si="300"/>
        <v>ATENDE</v>
      </c>
      <c r="BM397" s="20" t="str">
        <f t="shared" si="301"/>
        <v>ATENDE</v>
      </c>
      <c r="BN397" s="20" t="str">
        <f t="shared" si="302"/>
        <v>ATENDE</v>
      </c>
      <c r="BO397" s="24" t="str">
        <f t="shared" si="303"/>
        <v>C4</v>
      </c>
      <c r="BP397" s="24" t="str">
        <f t="shared" si="379"/>
        <v>P6</v>
      </c>
      <c r="BQ397" s="25">
        <f t="shared" si="304"/>
        <v>3.1766666666666667</v>
      </c>
      <c r="BR397" s="22">
        <v>12.53</v>
      </c>
      <c r="BS397" s="22">
        <v>9.42</v>
      </c>
      <c r="BT397" s="24">
        <f>IF(BP397="-","-",_xlfn.XLOOKUP(BP397,ABNT5101!$B$4:$B$9,ABNT5101!$C$4:$C$9))</f>
        <v>3</v>
      </c>
      <c r="BU397" s="24">
        <f>IF(BP397="-","-",_xlfn.XLOOKUP(BP397,ABNT5101!$B$4:$B$9,ABNT5101!$D$4:$D$9))</f>
        <v>0.6</v>
      </c>
      <c r="BV397" s="20" t="str">
        <f t="shared" si="305"/>
        <v>ATENDE</v>
      </c>
      <c r="BW397" s="20" t="str">
        <f t="shared" si="306"/>
        <v>ATENDE</v>
      </c>
      <c r="BX397" s="20" t="str">
        <f t="shared" si="307"/>
        <v>ATENDE</v>
      </c>
      <c r="BY397" s="24" t="str">
        <f t="shared" si="461"/>
        <v>P6</v>
      </c>
      <c r="BZ397" s="25">
        <f t="shared" si="308"/>
        <v>2.3666666666666667</v>
      </c>
      <c r="CA397" s="24">
        <v>10.1</v>
      </c>
      <c r="CB397" s="24">
        <v>8.6300000000000008</v>
      </c>
      <c r="CC397" s="20">
        <f>IF(BY397="-","-",_xlfn.XLOOKUP(BY397,ABNT5101!$B$4:$B$9,ABNT5101!$C$4:$C$9))</f>
        <v>3</v>
      </c>
      <c r="CD397" s="24">
        <f>IF(BY397="-","-",_xlfn.XLOOKUP(BY397,ABNT5101!$B$4:$B$9,ABNT5101!$D$4:$D$9))</f>
        <v>0.6</v>
      </c>
      <c r="CE397" s="20" t="str">
        <f t="shared" si="309"/>
        <v>ATENDE</v>
      </c>
      <c r="CF397" s="20" t="str">
        <f t="shared" si="310"/>
        <v>ATENDE</v>
      </c>
      <c r="CG397" s="20" t="str">
        <f t="shared" si="311"/>
        <v>ATENDE</v>
      </c>
      <c r="CH397" s="26" t="str">
        <f>_xlfn.XLOOKUP(CI397,'Banco de dados'!$B:$B,'Banco de dados'!$D:$D)</f>
        <v>TECNOWATT</v>
      </c>
      <c r="CI397" s="27" t="str">
        <f>'Banco de dados'!B70</f>
        <v xml:space="preserve">SIGMAGPTLRRSMNDL_80W_56IBBR
</v>
      </c>
      <c r="CJ397" s="26" t="str">
        <f>_xlfn.XLOOKUP(CI397,'Banco de dados'!$B:$B,'Banco de dados'!$E:$E)</f>
        <v>SIGMAGPTLRRSMNDL_80W_56IBBR
S1-10C1MUN6.5</v>
      </c>
      <c r="CK397" s="26"/>
      <c r="CL397" s="26" t="e">
        <f>IF(CK397="-","-",_xlfn.XLOOKUP(CK397,'Banco de dados'!$B:$B,'Banco de dados'!$E:$E))</f>
        <v>#N/A</v>
      </c>
      <c r="CM397" s="28">
        <f t="shared" si="312"/>
        <v>1</v>
      </c>
      <c r="CN397" s="26">
        <f>_xlfn.XLOOKUP(CI397,'Banco de dados'!$B:$B,'Banco de dados'!$H:$H)</f>
        <v>80</v>
      </c>
      <c r="CO397" s="26" t="e">
        <f t="array" aca="1" ref="CO397" ca="1">_xludf.XLOOKUP(CK397,'Banco de dados'!$B:$B,'Banco de dados'!$H:$H)</f>
        <v>#NAME?</v>
      </c>
      <c r="CP397" s="51" t="e">
        <f t="array" aca="1" ref="CP397" ca="1">_xludf.XLOOKUP(CI397,'Banco de dados'!$B:$B,'Banco de dados'!$F:$F)</f>
        <v>#NAME?</v>
      </c>
      <c r="CQ397" s="26" t="e">
        <f t="array" aca="1" ref="CQ397" ca="1">_xludf.XLOOKUP(CK397,'Banco de dados'!$B:$B,'Banco de dados'!$F:$F)</f>
        <v>#NAME?</v>
      </c>
      <c r="CR397" s="27">
        <v>0</v>
      </c>
      <c r="CS397" s="27">
        <v>0</v>
      </c>
      <c r="CT397" s="26" t="str">
        <f>IF(AG397=0.5,"Suporte",IF(AND(AG397&gt;='Braços de IP'!$B$9,AG397&lt;='Braços de IP'!$D$9),'Braços de IP'!$E$9,IF(AND(AG397&gt;='Braços de IP'!$B$10,AG397&lt;='Braços de IP'!$D$10),'Braços de IP'!$E$10,IF(AND(AG397&gt;='Braços de IP'!$B$11,AG397&lt;='Braços de IP'!$D$11),'Braços de IP'!$E$11,IF(AND(AG397&gt;='Braços de IP'!$B$12,AG397&lt;='Braços de IP'!$D$12),'Braços de IP'!$E$12,IF(AND(AG397&gt;='Braços de IP'!$B$13,AG397&lt;='Braços de IP'!$D$13),'Braços de IP'!$E$13,IF(AND(AG397&gt;='Braços de IP'!$B$14,AG397&lt;='Braços de IP'!$D$14),'Braços de IP'!$E$14,"ERRO")))))))</f>
        <v>Longo I</v>
      </c>
      <c r="CU397" s="27"/>
      <c r="CV397" s="26" t="str">
        <f>IF($CU397="","",VLOOKUP($CU397,'Braços de IP'!$E$9:$I$15,2,0))</f>
        <v/>
      </c>
      <c r="CW397" s="29" t="str">
        <f>IF($CU397="","",VLOOKUP($CU397,'Braços de IP'!$E$9:$I$15,5,0))</f>
        <v/>
      </c>
      <c r="CX397" s="26"/>
      <c r="CY397" s="26"/>
      <c r="CZ397" s="26"/>
      <c r="DA397" s="26"/>
      <c r="DB397" s="26"/>
      <c r="DC397" s="26"/>
      <c r="DD397" s="30">
        <f t="shared" si="313"/>
        <v>80</v>
      </c>
      <c r="DE397" s="31">
        <f t="shared" si="314"/>
        <v>171</v>
      </c>
      <c r="DF397" s="30">
        <f t="shared" si="315"/>
        <v>251</v>
      </c>
      <c r="DG397" s="32">
        <f t="shared" si="316"/>
        <v>0.53216374269005851</v>
      </c>
      <c r="DH397" s="33" t="s">
        <v>143</v>
      </c>
      <c r="DI397" s="34"/>
      <c r="DJ397" s="35"/>
      <c r="DK397" s="16" t="s">
        <v>144</v>
      </c>
      <c r="DL397" s="16"/>
      <c r="DN397" s="36" t="e">
        <f t="shared" si="357"/>
        <v>#VALUE!</v>
      </c>
      <c r="DP397" s="1" t="s">
        <v>5</v>
      </c>
      <c r="DQ397" s="1">
        <f t="shared" si="390"/>
        <v>0</v>
      </c>
      <c r="DR397" s="36" t="e">
        <f t="shared" si="391"/>
        <v>#DIV/0!</v>
      </c>
      <c r="DS397" s="36" t="e">
        <f t="shared" si="457"/>
        <v>#DIV/0!</v>
      </c>
    </row>
    <row r="398" spans="2:123" ht="15.75" customHeight="1" x14ac:dyDescent="0.25">
      <c r="B398" s="16">
        <v>38</v>
      </c>
      <c r="C398" s="16" t="s">
        <v>174</v>
      </c>
      <c r="D398" s="16" t="s">
        <v>522</v>
      </c>
      <c r="E398" s="16">
        <v>-8.0523919999999993</v>
      </c>
      <c r="F398" s="16">
        <v>-34.899500000000003</v>
      </c>
      <c r="G398" s="16" t="s">
        <v>153</v>
      </c>
      <c r="H398" s="17" t="s">
        <v>136</v>
      </c>
      <c r="I398" s="16" t="s">
        <v>136</v>
      </c>
      <c r="J398" s="17" t="s">
        <v>137</v>
      </c>
      <c r="K398" s="18">
        <v>70</v>
      </c>
      <c r="L398" s="17" t="s">
        <v>138</v>
      </c>
      <c r="M398" s="17">
        <v>0</v>
      </c>
      <c r="N398" s="16">
        <f t="shared" si="352"/>
        <v>140</v>
      </c>
      <c r="O398" s="17">
        <v>1</v>
      </c>
      <c r="P398" s="17"/>
      <c r="Q398" s="17">
        <v>3.5</v>
      </c>
      <c r="R398" s="16"/>
      <c r="S398" s="16"/>
      <c r="T398" s="16">
        <v>0</v>
      </c>
      <c r="U398" s="17">
        <v>0</v>
      </c>
      <c r="V398" s="17">
        <v>0</v>
      </c>
      <c r="W398" s="17"/>
      <c r="X398" s="17"/>
      <c r="Y398" s="17">
        <v>0</v>
      </c>
      <c r="Z398" s="17">
        <v>0</v>
      </c>
      <c r="AA398" s="17" t="s">
        <v>139</v>
      </c>
      <c r="AB398" s="17" t="s">
        <v>140</v>
      </c>
      <c r="AC398" s="17">
        <v>36.6</v>
      </c>
      <c r="AD398" s="17">
        <v>5.58</v>
      </c>
      <c r="AE398" s="17">
        <v>1</v>
      </c>
      <c r="AF398" s="17">
        <v>0.5</v>
      </c>
      <c r="AG398" s="17">
        <v>2.2799999999999998</v>
      </c>
      <c r="AH398" s="17">
        <f t="shared" si="353"/>
        <v>1.7799999999999998</v>
      </c>
      <c r="AI398" s="17" t="s">
        <v>136</v>
      </c>
      <c r="AJ398" s="17" t="s">
        <v>136</v>
      </c>
      <c r="AK398" s="17" t="s">
        <v>141</v>
      </c>
      <c r="AL398" s="17">
        <f t="shared" si="354"/>
        <v>2</v>
      </c>
      <c r="AM398" s="17">
        <v>0</v>
      </c>
      <c r="AN398" s="17"/>
      <c r="AO398" s="17">
        <v>0</v>
      </c>
      <c r="AP398" s="17">
        <v>0</v>
      </c>
      <c r="AQ398" s="17">
        <v>0</v>
      </c>
      <c r="AR398" s="17" t="s">
        <v>136</v>
      </c>
      <c r="AS398" s="19">
        <f t="shared" si="295"/>
        <v>0</v>
      </c>
      <c r="AT398" s="19"/>
      <c r="AU398" s="19">
        <f>VLOOKUP(G398,ABNT5101!$I$3:$J$9,2)</f>
        <v>15</v>
      </c>
      <c r="AV398" s="19">
        <f>VLOOKUP(G398,ABNT5101!$I$3:$M$9,5)</f>
        <v>0.18</v>
      </c>
      <c r="AW398" s="17" t="str">
        <f>_xlfn.XLOOKUP(G398,ABNT5101!I:I,ABNT5101!L:L)</f>
        <v>-</v>
      </c>
      <c r="AX398" s="17">
        <f>_xlfn.XLOOKUP(G398,ABNT5101!$I:$I,ABNT5101!M:M)</f>
        <v>0.18</v>
      </c>
      <c r="AY398" s="17" t="str">
        <f>_xlfn.XLOOKUP(G398,ABNT5101!$I:$I,ABNT5101!N:N)</f>
        <v>-</v>
      </c>
      <c r="AZ398" s="17">
        <f>_xlfn.XLOOKUP(G398,ABNT5101!$I:$I,ABNT5101!O:O)</f>
        <v>15</v>
      </c>
      <c r="BA398" s="20" t="str">
        <f t="shared" si="296"/>
        <v>ATENDE</v>
      </c>
      <c r="BB398" s="21">
        <f t="shared" ref="BB398:BC398" si="473">BE398/AU398-1</f>
        <v>0.19533333333333336</v>
      </c>
      <c r="BC398" s="21">
        <f t="shared" si="473"/>
        <v>0.94444444444444442</v>
      </c>
      <c r="BD398" s="21" t="str">
        <f t="shared" si="298"/>
        <v>-</v>
      </c>
      <c r="BE398" s="22">
        <v>17.93</v>
      </c>
      <c r="BF398" s="22">
        <v>0.35</v>
      </c>
      <c r="BG398" s="22"/>
      <c r="BH398" s="22"/>
      <c r="BI398" s="23"/>
      <c r="BJ398" s="22"/>
      <c r="BK398" s="20" t="str">
        <f t="shared" si="299"/>
        <v>ATENDE</v>
      </c>
      <c r="BL398" s="20" t="str">
        <f t="shared" si="300"/>
        <v>ATENDE</v>
      </c>
      <c r="BM398" s="20" t="str">
        <f t="shared" si="301"/>
        <v>ATENDE</v>
      </c>
      <c r="BN398" s="20" t="str">
        <f t="shared" si="302"/>
        <v>ATENDE</v>
      </c>
      <c r="BO398" s="24" t="str">
        <f t="shared" si="303"/>
        <v>C3</v>
      </c>
      <c r="BP398" s="24" t="str">
        <f t="shared" si="379"/>
        <v>-</v>
      </c>
      <c r="BQ398" s="25" t="e">
        <f t="shared" si="304"/>
        <v>#VALUE!</v>
      </c>
      <c r="BR398" s="22"/>
      <c r="BS398" s="22"/>
      <c r="BT398" s="24" t="str">
        <f>IF(BP398="-","-",_xlfn.XLOOKUP(BP398,ABNT5101!$B$4:$B$9,ABNT5101!$C$4:$C$9))</f>
        <v>-</v>
      </c>
      <c r="BU398" s="24" t="str">
        <f>IF(BP398="-","-",_xlfn.XLOOKUP(BP398,ABNT5101!$B$4:$B$9,ABNT5101!$D$4:$D$9))</f>
        <v>-</v>
      </c>
      <c r="BV398" s="20" t="str">
        <f t="shared" si="305"/>
        <v>-</v>
      </c>
      <c r="BW398" s="20" t="str">
        <f t="shared" si="306"/>
        <v>-</v>
      </c>
      <c r="BX398" s="20" t="str">
        <f t="shared" si="307"/>
        <v>-</v>
      </c>
      <c r="BY398" s="24" t="str">
        <f t="shared" si="461"/>
        <v>-</v>
      </c>
      <c r="BZ398" s="25" t="e">
        <f t="shared" si="308"/>
        <v>#VALUE!</v>
      </c>
      <c r="CA398" s="24"/>
      <c r="CB398" s="24"/>
      <c r="CC398" s="20" t="str">
        <f>IF(BY398="-","-",_xlfn.XLOOKUP(BY398,ABNT5101!$B$4:$B$9,ABNT5101!$C$4:$C$9))</f>
        <v>-</v>
      </c>
      <c r="CD398" s="24" t="str">
        <f>IF(BY398="-","-",_xlfn.XLOOKUP(BY398,ABNT5101!$B$4:$B$9,ABNT5101!$D$4:$D$9))</f>
        <v>-</v>
      </c>
      <c r="CE398" s="20" t="str">
        <f t="shared" si="309"/>
        <v>-</v>
      </c>
      <c r="CF398" s="20" t="str">
        <f t="shared" si="310"/>
        <v>-</v>
      </c>
      <c r="CG398" s="20" t="str">
        <f t="shared" si="311"/>
        <v>-</v>
      </c>
      <c r="CH398" s="26" t="str">
        <f>_xlfn.XLOOKUP(CI398,'Banco de dados'!$B:$B,'Banco de dados'!$D:$D)</f>
        <v>LEDSTAR</v>
      </c>
      <c r="CI398" s="47" t="str">
        <f>'Banco de dados'!B9</f>
        <v xml:space="preserve"> SL VT 9.1 65W</v>
      </c>
      <c r="CJ398" s="26" t="str">
        <f>_xlfn.XLOOKUP(CI398,'Banco de dados'!$B:$B,'Banco de dados'!$E:$E)</f>
        <v>LUM LED SL VT 9.1 65W</v>
      </c>
      <c r="CK398" s="26"/>
      <c r="CL398" s="26" t="e">
        <f>IF(CK398="-","-",_xlfn.XLOOKUP(CK398,'Banco de dados'!$B:$B,'Banco de dados'!$E:$E))</f>
        <v>#N/A</v>
      </c>
      <c r="CM398" s="28">
        <f t="shared" si="312"/>
        <v>1</v>
      </c>
      <c r="CN398" s="26">
        <f>_xlfn.XLOOKUP(CI398,'Banco de dados'!$B:$B,'Banco de dados'!$H:$H)</f>
        <v>65</v>
      </c>
      <c r="CO398" s="26" t="e">
        <f t="array" aca="1" ref="CO398" ca="1">_xludf.XLOOKUP(CK398,'Banco de dados'!$B:$B,'Banco de dados'!$H:$H)</f>
        <v>#NAME?</v>
      </c>
      <c r="CP398" s="51" t="e">
        <f t="array" aca="1" ref="CP398" ca="1">_xludf.XLOOKUP(CI398,'Banco de dados'!$B:$B,'Banco de dados'!$F:$F)</f>
        <v>#NAME?</v>
      </c>
      <c r="CQ398" s="26" t="e">
        <f t="array" aca="1" ref="CQ398" ca="1">_xludf.XLOOKUP(CK398,'Banco de dados'!$B:$B,'Banco de dados'!$F:$F)</f>
        <v>#NAME?</v>
      </c>
      <c r="CR398" s="27">
        <v>0</v>
      </c>
      <c r="CS398" s="27"/>
      <c r="CT398" s="26" t="str">
        <f>IF(AG398=0.5,"Suporte",IF(AND(AG398&gt;='Braços de IP'!$B$9,AG398&lt;='Braços de IP'!$D$9),'Braços de IP'!$E$9,IF(AND(AG398&gt;='Braços de IP'!$B$10,AG398&lt;='Braços de IP'!$D$10),'Braços de IP'!$E$10,IF(AND(AG398&gt;='Braços de IP'!$B$11,AG398&lt;='Braços de IP'!$D$11),'Braços de IP'!$E$11,IF(AND(AG398&gt;='Braços de IP'!$B$12,AG398&lt;='Braços de IP'!$D$12),'Braços de IP'!$E$12,IF(AND(AG398&gt;='Braços de IP'!$B$13,AG398&lt;='Braços de IP'!$D$13),'Braços de IP'!$E$13,IF(AND(AG398&gt;='Braços de IP'!$B$14,AG398&lt;='Braços de IP'!$D$14),'Braços de IP'!$E$14,"ERRO")))))))</f>
        <v>Médio II</v>
      </c>
      <c r="CU398" s="27" t="s">
        <v>501</v>
      </c>
      <c r="CV398" s="26">
        <f>IF($CU398="","",VLOOKUP($CU398,'Braços de IP'!$E$9:$I$15,2,0))</f>
        <v>1.4</v>
      </c>
      <c r="CW398" s="29">
        <f>IF($CU398="","",VLOOKUP($CU398,'Braços de IP'!$E$9:$I$15,5,0))</f>
        <v>6.5</v>
      </c>
      <c r="CX398" s="26"/>
      <c r="CY398" s="26"/>
      <c r="CZ398" s="26"/>
      <c r="DA398" s="26"/>
      <c r="DB398" s="26"/>
      <c r="DC398" s="26"/>
      <c r="DD398" s="30">
        <f t="shared" si="313"/>
        <v>65</v>
      </c>
      <c r="DE398" s="31">
        <f t="shared" si="314"/>
        <v>70</v>
      </c>
      <c r="DF398" s="30">
        <f t="shared" si="315"/>
        <v>135</v>
      </c>
      <c r="DG398" s="32">
        <f t="shared" si="316"/>
        <v>7.1428571428571397E-2</v>
      </c>
      <c r="DH398" s="33"/>
      <c r="DI398" s="34"/>
      <c r="DJ398" s="35"/>
      <c r="DK398" s="16" t="s">
        <v>144</v>
      </c>
      <c r="DL398" s="16"/>
      <c r="DN398" s="36" t="e">
        <f t="shared" si="357"/>
        <v>#VALUE!</v>
      </c>
      <c r="DP398" s="1" t="s">
        <v>5</v>
      </c>
      <c r="DQ398" s="1">
        <f t="shared" si="390"/>
        <v>0</v>
      </c>
      <c r="DR398" s="36" t="e">
        <f t="shared" si="391"/>
        <v>#DIV/0!</v>
      </c>
      <c r="DS398" s="36" t="e">
        <f t="shared" si="457"/>
        <v>#DIV/0!</v>
      </c>
    </row>
    <row r="399" spans="2:123" ht="15.75" customHeight="1" x14ac:dyDescent="0.25">
      <c r="B399" s="16">
        <v>38</v>
      </c>
      <c r="C399" s="16" t="s">
        <v>174</v>
      </c>
      <c r="D399" s="16" t="s">
        <v>522</v>
      </c>
      <c r="E399" s="16">
        <v>-8.0523919999999993</v>
      </c>
      <c r="F399" s="16">
        <v>-34.899500000000003</v>
      </c>
      <c r="G399" s="16" t="s">
        <v>153</v>
      </c>
      <c r="H399" s="17" t="s">
        <v>136</v>
      </c>
      <c r="I399" s="16" t="s">
        <v>136</v>
      </c>
      <c r="J399" s="17" t="s">
        <v>137</v>
      </c>
      <c r="K399" s="18">
        <v>70</v>
      </c>
      <c r="L399" s="17" t="s">
        <v>138</v>
      </c>
      <c r="M399" s="17">
        <v>0</v>
      </c>
      <c r="N399" s="16">
        <f t="shared" si="352"/>
        <v>140</v>
      </c>
      <c r="O399" s="17">
        <v>1</v>
      </c>
      <c r="P399" s="17"/>
      <c r="Q399" s="17">
        <v>3.5</v>
      </c>
      <c r="R399" s="16"/>
      <c r="S399" s="16"/>
      <c r="T399" s="16">
        <v>0</v>
      </c>
      <c r="U399" s="17">
        <v>0</v>
      </c>
      <c r="V399" s="17">
        <v>0</v>
      </c>
      <c r="W399" s="17"/>
      <c r="X399" s="17"/>
      <c r="Y399" s="17">
        <v>0</v>
      </c>
      <c r="Z399" s="17">
        <v>0</v>
      </c>
      <c r="AA399" s="17" t="s">
        <v>139</v>
      </c>
      <c r="AB399" s="17" t="s">
        <v>140</v>
      </c>
      <c r="AC399" s="17">
        <v>36.6</v>
      </c>
      <c r="AD399" s="17">
        <v>5.58</v>
      </c>
      <c r="AE399" s="17">
        <v>1</v>
      </c>
      <c r="AF399" s="17">
        <v>0.5</v>
      </c>
      <c r="AG399" s="17">
        <v>2.2799999999999998</v>
      </c>
      <c r="AH399" s="17">
        <f t="shared" si="353"/>
        <v>1.7799999999999998</v>
      </c>
      <c r="AI399" s="17" t="s">
        <v>136</v>
      </c>
      <c r="AJ399" s="17" t="s">
        <v>136</v>
      </c>
      <c r="AK399" s="17" t="s">
        <v>141</v>
      </c>
      <c r="AL399" s="17">
        <f t="shared" si="354"/>
        <v>2</v>
      </c>
      <c r="AM399" s="17">
        <v>0</v>
      </c>
      <c r="AN399" s="17"/>
      <c r="AO399" s="17">
        <v>0</v>
      </c>
      <c r="AP399" s="17">
        <v>0</v>
      </c>
      <c r="AQ399" s="17">
        <v>0</v>
      </c>
      <c r="AR399" s="17" t="s">
        <v>136</v>
      </c>
      <c r="AS399" s="19">
        <f t="shared" si="295"/>
        <v>0</v>
      </c>
      <c r="AT399" s="19"/>
      <c r="AU399" s="19">
        <f>VLOOKUP(G399,ABNT5101!$I$3:$J$9,2)</f>
        <v>15</v>
      </c>
      <c r="AV399" s="19">
        <f>VLOOKUP(G399,ABNT5101!$I$3:$M$9,5)</f>
        <v>0.18</v>
      </c>
      <c r="AW399" s="17" t="str">
        <f>_xlfn.XLOOKUP(G399,ABNT5101!I:I,ABNT5101!L:L)</f>
        <v>-</v>
      </c>
      <c r="AX399" s="17">
        <f>_xlfn.XLOOKUP(G399,ABNT5101!$I:$I,ABNT5101!M:M)</f>
        <v>0.18</v>
      </c>
      <c r="AY399" s="17" t="str">
        <f>_xlfn.XLOOKUP(G399,ABNT5101!$I:$I,ABNT5101!N:N)</f>
        <v>-</v>
      </c>
      <c r="AZ399" s="17">
        <f>_xlfn.XLOOKUP(G399,ABNT5101!$I:$I,ABNT5101!O:O)</f>
        <v>15</v>
      </c>
      <c r="BA399" s="20" t="str">
        <f t="shared" si="296"/>
        <v>ATENDE</v>
      </c>
      <c r="BB399" s="21">
        <f t="shared" ref="BB399:BC399" si="474">BE399/AU399-1</f>
        <v>8.4666666666666668E-2</v>
      </c>
      <c r="BC399" s="21">
        <f t="shared" si="474"/>
        <v>0.38888888888888884</v>
      </c>
      <c r="BD399" s="21" t="str">
        <f t="shared" si="298"/>
        <v>-</v>
      </c>
      <c r="BE399" s="22">
        <v>16.27</v>
      </c>
      <c r="BF399" s="22">
        <v>0.25</v>
      </c>
      <c r="BG399" s="22"/>
      <c r="BH399" s="22"/>
      <c r="BI399" s="23"/>
      <c r="BJ399" s="22"/>
      <c r="BK399" s="20" t="str">
        <f t="shared" si="299"/>
        <v>ATENDE</v>
      </c>
      <c r="BL399" s="20" t="str">
        <f t="shared" si="300"/>
        <v>ATENDE</v>
      </c>
      <c r="BM399" s="20" t="str">
        <f t="shared" si="301"/>
        <v>ATENDE</v>
      </c>
      <c r="BN399" s="20" t="str">
        <f t="shared" si="302"/>
        <v>ATENDE</v>
      </c>
      <c r="BO399" s="24" t="str">
        <f t="shared" si="303"/>
        <v>C3</v>
      </c>
      <c r="BP399" s="24" t="str">
        <f t="shared" si="379"/>
        <v>-</v>
      </c>
      <c r="BQ399" s="25" t="e">
        <f t="shared" si="304"/>
        <v>#VALUE!</v>
      </c>
      <c r="BR399" s="22"/>
      <c r="BS399" s="22"/>
      <c r="BT399" s="24" t="str">
        <f>IF(BP399="-","-",_xlfn.XLOOKUP(BP399,ABNT5101!$B$4:$B$9,ABNT5101!$C$4:$C$9))</f>
        <v>-</v>
      </c>
      <c r="BU399" s="24" t="str">
        <f>IF(BP399="-","-",_xlfn.XLOOKUP(BP399,ABNT5101!$B$4:$B$9,ABNT5101!$D$4:$D$9))</f>
        <v>-</v>
      </c>
      <c r="BV399" s="20" t="str">
        <f t="shared" si="305"/>
        <v>-</v>
      </c>
      <c r="BW399" s="20" t="str">
        <f t="shared" si="306"/>
        <v>-</v>
      </c>
      <c r="BX399" s="20" t="str">
        <f t="shared" si="307"/>
        <v>-</v>
      </c>
      <c r="BY399" s="24" t="str">
        <f t="shared" si="461"/>
        <v>-</v>
      </c>
      <c r="BZ399" s="25" t="e">
        <f t="shared" si="308"/>
        <v>#VALUE!</v>
      </c>
      <c r="CA399" s="24"/>
      <c r="CB399" s="24"/>
      <c r="CC399" s="20" t="str">
        <f>IF(BY399="-","-",_xlfn.XLOOKUP(BY399,ABNT5101!$B$4:$B$9,ABNT5101!$C$4:$C$9))</f>
        <v>-</v>
      </c>
      <c r="CD399" s="24" t="str">
        <f>IF(BY399="-","-",_xlfn.XLOOKUP(BY399,ABNT5101!$B$4:$B$9,ABNT5101!$D$4:$D$9))</f>
        <v>-</v>
      </c>
      <c r="CE399" s="20" t="str">
        <f t="shared" si="309"/>
        <v>-</v>
      </c>
      <c r="CF399" s="20" t="str">
        <f t="shared" si="310"/>
        <v>-</v>
      </c>
      <c r="CG399" s="20" t="str">
        <f t="shared" si="311"/>
        <v>-</v>
      </c>
      <c r="CH399" s="26" t="str">
        <f>_xlfn.XLOOKUP(CI399,'Banco de dados'!$B:$B,'Banco de dados'!$D:$D)</f>
        <v>SX LIGHTING</v>
      </c>
      <c r="CI399" s="27" t="str">
        <f>'Banco de dados'!B56</f>
        <v>SX-INEVO050HF</v>
      </c>
      <c r="CJ399" s="26" t="str">
        <f>_xlfn.XLOOKUP(CI399,'Banco de dados'!$B:$B,'Banco de dados'!$E:$E)</f>
        <v>SXINEVO050K50L12CZF7PHF</v>
      </c>
      <c r="CK399" s="26"/>
      <c r="CL399" s="26" t="e">
        <f>IF(CK399="-","-",_xlfn.XLOOKUP(CK399,'Banco de dados'!$B:$B,'Banco de dados'!$E:$E))</f>
        <v>#N/A</v>
      </c>
      <c r="CM399" s="28">
        <f t="shared" si="312"/>
        <v>1</v>
      </c>
      <c r="CN399" s="26">
        <f>_xlfn.XLOOKUP(CI399,'Banco de dados'!$B:$B,'Banco de dados'!$H:$H)</f>
        <v>50</v>
      </c>
      <c r="CO399" s="26" t="e">
        <f t="array" aca="1" ref="CO399" ca="1">_xludf.XLOOKUP(CK399,'Banco de dados'!$B:$B,'Banco de dados'!$H:$H)</f>
        <v>#NAME?</v>
      </c>
      <c r="CP399" s="51" t="e">
        <f t="array" aca="1" ref="CP399" ca="1">_xludf.XLOOKUP(CI399,'Banco de dados'!$B:$B,'Banco de dados'!$F:$F)</f>
        <v>#NAME?</v>
      </c>
      <c r="CQ399" s="26" t="e">
        <f t="array" aca="1" ref="CQ399" ca="1">_xludf.XLOOKUP(CK399,'Banco de dados'!$B:$B,'Banco de dados'!$F:$F)</f>
        <v>#NAME?</v>
      </c>
      <c r="CR399" s="27">
        <v>0</v>
      </c>
      <c r="CS399" s="27"/>
      <c r="CT399" s="26" t="str">
        <f>IF(AG399=0.5,"Suporte",IF(AND(AG399&gt;='Braços de IP'!$B$9,AG399&lt;='Braços de IP'!$D$9),'Braços de IP'!$E$9,IF(AND(AG399&gt;='Braços de IP'!$B$10,AG399&lt;='Braços de IP'!$D$10),'Braços de IP'!$E$10,IF(AND(AG399&gt;='Braços de IP'!$B$11,AG399&lt;='Braços de IP'!$D$11),'Braços de IP'!$E$11,IF(AND(AG399&gt;='Braços de IP'!$B$12,AG399&lt;='Braços de IP'!$D$12),'Braços de IP'!$E$12,IF(AND(AG399&gt;='Braços de IP'!$B$13,AG399&lt;='Braços de IP'!$D$13),'Braços de IP'!$E$13,IF(AND(AG399&gt;='Braços de IP'!$B$14,AG399&lt;='Braços de IP'!$D$14),'Braços de IP'!$E$14,"ERRO")))))))</f>
        <v>Médio II</v>
      </c>
      <c r="CU399" s="27" t="s">
        <v>501</v>
      </c>
      <c r="CV399" s="26">
        <f>IF($CU399="","",VLOOKUP($CU399,'Braços de IP'!$E$9:$I$15,2,0))</f>
        <v>1.4</v>
      </c>
      <c r="CW399" s="29">
        <f>IF($CU399="","",VLOOKUP($CU399,'Braços de IP'!$E$9:$I$15,5,0))</f>
        <v>6.5</v>
      </c>
      <c r="CX399" s="26"/>
      <c r="CY399" s="26"/>
      <c r="CZ399" s="26"/>
      <c r="DA399" s="26"/>
      <c r="DB399" s="26"/>
      <c r="DC399" s="26"/>
      <c r="DD399" s="30">
        <f t="shared" si="313"/>
        <v>50</v>
      </c>
      <c r="DE399" s="31">
        <f t="shared" si="314"/>
        <v>70</v>
      </c>
      <c r="DF399" s="30">
        <f t="shared" si="315"/>
        <v>120</v>
      </c>
      <c r="DG399" s="32">
        <f t="shared" si="316"/>
        <v>0.2857142857142857</v>
      </c>
      <c r="DH399" s="33"/>
      <c r="DI399" s="34"/>
      <c r="DJ399" s="35"/>
      <c r="DK399" s="16" t="s">
        <v>144</v>
      </c>
      <c r="DL399" s="16"/>
      <c r="DN399" s="36" t="e">
        <f t="shared" si="357"/>
        <v>#VALUE!</v>
      </c>
      <c r="DP399" s="1" t="s">
        <v>5</v>
      </c>
      <c r="DQ399" s="1">
        <f t="shared" si="390"/>
        <v>0</v>
      </c>
      <c r="DR399" s="36" t="e">
        <f t="shared" si="391"/>
        <v>#DIV/0!</v>
      </c>
      <c r="DS399" s="36" t="e">
        <f t="shared" si="457"/>
        <v>#DIV/0!</v>
      </c>
    </row>
    <row r="400" spans="2:123" ht="15.75" customHeight="1" x14ac:dyDescent="0.25">
      <c r="B400" s="16">
        <v>38</v>
      </c>
      <c r="C400" s="16" t="s">
        <v>174</v>
      </c>
      <c r="D400" s="16" t="s">
        <v>522</v>
      </c>
      <c r="E400" s="16">
        <v>-8.0523919999999993</v>
      </c>
      <c r="F400" s="16">
        <v>-34.899500000000003</v>
      </c>
      <c r="G400" s="16" t="s">
        <v>153</v>
      </c>
      <c r="H400" s="17" t="s">
        <v>136</v>
      </c>
      <c r="I400" s="16" t="s">
        <v>136</v>
      </c>
      <c r="J400" s="17" t="s">
        <v>137</v>
      </c>
      <c r="K400" s="18">
        <v>70</v>
      </c>
      <c r="L400" s="17" t="s">
        <v>138</v>
      </c>
      <c r="M400" s="17">
        <v>0</v>
      </c>
      <c r="N400" s="16">
        <f t="shared" si="352"/>
        <v>140</v>
      </c>
      <c r="O400" s="17">
        <v>1</v>
      </c>
      <c r="P400" s="17"/>
      <c r="Q400" s="17">
        <v>3.5</v>
      </c>
      <c r="R400" s="16"/>
      <c r="S400" s="16"/>
      <c r="T400" s="16">
        <v>0</v>
      </c>
      <c r="U400" s="17">
        <v>0</v>
      </c>
      <c r="V400" s="17">
        <v>0</v>
      </c>
      <c r="W400" s="17"/>
      <c r="X400" s="17"/>
      <c r="Y400" s="17">
        <v>0</v>
      </c>
      <c r="Z400" s="17">
        <v>0</v>
      </c>
      <c r="AA400" s="17" t="s">
        <v>139</v>
      </c>
      <c r="AB400" s="17" t="s">
        <v>140</v>
      </c>
      <c r="AC400" s="17">
        <v>36.6</v>
      </c>
      <c r="AD400" s="17">
        <v>5.58</v>
      </c>
      <c r="AE400" s="17">
        <v>1</v>
      </c>
      <c r="AF400" s="17">
        <v>0.5</v>
      </c>
      <c r="AG400" s="17">
        <v>2.2799999999999998</v>
      </c>
      <c r="AH400" s="17">
        <f t="shared" si="353"/>
        <v>1.7799999999999998</v>
      </c>
      <c r="AI400" s="17" t="s">
        <v>136</v>
      </c>
      <c r="AJ400" s="17" t="s">
        <v>136</v>
      </c>
      <c r="AK400" s="17" t="s">
        <v>141</v>
      </c>
      <c r="AL400" s="17">
        <f t="shared" si="354"/>
        <v>2</v>
      </c>
      <c r="AM400" s="17">
        <v>0</v>
      </c>
      <c r="AN400" s="17"/>
      <c r="AO400" s="17">
        <v>0</v>
      </c>
      <c r="AP400" s="17">
        <v>0</v>
      </c>
      <c r="AQ400" s="17">
        <v>0</v>
      </c>
      <c r="AR400" s="17" t="s">
        <v>136</v>
      </c>
      <c r="AS400" s="19">
        <f t="shared" si="295"/>
        <v>0</v>
      </c>
      <c r="AT400" s="19"/>
      <c r="AU400" s="19">
        <f>VLOOKUP(G400,ABNT5101!$I$3:$J$9,2)</f>
        <v>15</v>
      </c>
      <c r="AV400" s="19">
        <f>VLOOKUP(G400,ABNT5101!$I$3:$M$9,5)</f>
        <v>0.18</v>
      </c>
      <c r="AW400" s="17" t="str">
        <f>_xlfn.XLOOKUP(G400,ABNT5101!I:I,ABNT5101!L:L)</f>
        <v>-</v>
      </c>
      <c r="AX400" s="17">
        <f>_xlfn.XLOOKUP(G400,ABNT5101!$I:$I,ABNT5101!M:M)</f>
        <v>0.18</v>
      </c>
      <c r="AY400" s="17" t="str">
        <f>_xlfn.XLOOKUP(G400,ABNT5101!$I:$I,ABNT5101!N:N)</f>
        <v>-</v>
      </c>
      <c r="AZ400" s="17">
        <f>_xlfn.XLOOKUP(G400,ABNT5101!$I:$I,ABNT5101!O:O)</f>
        <v>15</v>
      </c>
      <c r="BA400" s="20" t="str">
        <f t="shared" si="296"/>
        <v>ATENDE</v>
      </c>
      <c r="BB400" s="21">
        <f t="shared" ref="BB400:BC400" si="475">BE400/AU400-1</f>
        <v>6.6000000000000059E-2</v>
      </c>
      <c r="BC400" s="21">
        <f t="shared" si="475"/>
        <v>5.555555555555558E-2</v>
      </c>
      <c r="BD400" s="21" t="str">
        <f t="shared" si="298"/>
        <v>-</v>
      </c>
      <c r="BE400" s="22">
        <v>15.99</v>
      </c>
      <c r="BF400" s="22">
        <v>0.19</v>
      </c>
      <c r="BG400" s="22"/>
      <c r="BH400" s="22"/>
      <c r="BI400" s="23"/>
      <c r="BJ400" s="22"/>
      <c r="BK400" s="20" t="str">
        <f t="shared" si="299"/>
        <v>ATENDE</v>
      </c>
      <c r="BL400" s="20" t="str">
        <f t="shared" si="300"/>
        <v>ATENDE</v>
      </c>
      <c r="BM400" s="20" t="str">
        <f t="shared" si="301"/>
        <v>ATENDE</v>
      </c>
      <c r="BN400" s="20" t="str">
        <f t="shared" si="302"/>
        <v>ATENDE</v>
      </c>
      <c r="BO400" s="24" t="str">
        <f t="shared" si="303"/>
        <v>C3</v>
      </c>
      <c r="BP400" s="24" t="str">
        <f t="shared" si="379"/>
        <v>-</v>
      </c>
      <c r="BQ400" s="25" t="e">
        <f t="shared" si="304"/>
        <v>#VALUE!</v>
      </c>
      <c r="BR400" s="22"/>
      <c r="BS400" s="22"/>
      <c r="BT400" s="24" t="str">
        <f>IF(BP400="-","-",_xlfn.XLOOKUP(BP400,ABNT5101!$B$4:$B$9,ABNT5101!$C$4:$C$9))</f>
        <v>-</v>
      </c>
      <c r="BU400" s="24" t="str">
        <f>IF(BP400="-","-",_xlfn.XLOOKUP(BP400,ABNT5101!$B$4:$B$9,ABNT5101!$D$4:$D$9))</f>
        <v>-</v>
      </c>
      <c r="BV400" s="20" t="str">
        <f t="shared" si="305"/>
        <v>-</v>
      </c>
      <c r="BW400" s="20" t="str">
        <f t="shared" si="306"/>
        <v>-</v>
      </c>
      <c r="BX400" s="20" t="str">
        <f t="shared" si="307"/>
        <v>-</v>
      </c>
      <c r="BY400" s="24" t="str">
        <f t="shared" si="461"/>
        <v>-</v>
      </c>
      <c r="BZ400" s="25" t="e">
        <f t="shared" si="308"/>
        <v>#VALUE!</v>
      </c>
      <c r="CA400" s="24"/>
      <c r="CB400" s="24"/>
      <c r="CC400" s="20" t="str">
        <f>IF(BY400="-","-",_xlfn.XLOOKUP(BY400,ABNT5101!$B$4:$B$9,ABNT5101!$C$4:$C$9))</f>
        <v>-</v>
      </c>
      <c r="CD400" s="24" t="str">
        <f>IF(BY400="-","-",_xlfn.XLOOKUP(BY400,ABNT5101!$B$4:$B$9,ABNT5101!$D$4:$D$9))</f>
        <v>-</v>
      </c>
      <c r="CE400" s="20" t="str">
        <f t="shared" si="309"/>
        <v>-</v>
      </c>
      <c r="CF400" s="20" t="str">
        <f t="shared" si="310"/>
        <v>-</v>
      </c>
      <c r="CG400" s="20" t="str">
        <f t="shared" si="311"/>
        <v>-</v>
      </c>
      <c r="CH400" s="26" t="str">
        <f>_xlfn.XLOOKUP(CI400,'Banco de dados'!$B:$B,'Banco de dados'!$D:$D)</f>
        <v>TECNOWATT</v>
      </c>
      <c r="CI400" s="27" t="str">
        <f>'Banco de dados'!B67</f>
        <v xml:space="preserve">SIGSAGPTLRRSSNDL_50W_61IBBRS
</v>
      </c>
      <c r="CJ400" s="26" t="str">
        <f>_xlfn.XLOOKUP(CI400,'Banco de dados'!$B:$B,'Banco de dados'!$E:$E)</f>
        <v>SIGSAGPTLRRSSNDL_50W_61IBBRS
1-10C1MUN6.5</v>
      </c>
      <c r="CK400" s="26"/>
      <c r="CL400" s="26" t="e">
        <f>IF(CK400="-","-",_xlfn.XLOOKUP(CK400,'Banco de dados'!$B:$B,'Banco de dados'!$E:$E))</f>
        <v>#N/A</v>
      </c>
      <c r="CM400" s="28">
        <f t="shared" si="312"/>
        <v>1</v>
      </c>
      <c r="CN400" s="26">
        <f>_xlfn.XLOOKUP(CI400,'Banco de dados'!$B:$B,'Banco de dados'!$H:$H)</f>
        <v>50</v>
      </c>
      <c r="CO400" s="26" t="e">
        <f t="array" aca="1" ref="CO400" ca="1">_xludf.XLOOKUP(CK400,'Banco de dados'!$B:$B,'Banco de dados'!$H:$H)</f>
        <v>#NAME?</v>
      </c>
      <c r="CP400" s="51" t="e">
        <f t="array" aca="1" ref="CP400" ca="1">_xludf.XLOOKUP(CI400,'Banco de dados'!$B:$B,'Banco de dados'!$F:$F)</f>
        <v>#NAME?</v>
      </c>
      <c r="CQ400" s="26" t="e">
        <f t="array" aca="1" ref="CQ400" ca="1">_xludf.XLOOKUP(CK400,'Banco de dados'!$B:$B,'Banco de dados'!$F:$F)</f>
        <v>#NAME?</v>
      </c>
      <c r="CR400" s="27">
        <v>0</v>
      </c>
      <c r="CS400" s="27"/>
      <c r="CT400" s="26" t="str">
        <f>IF(AG400=0.5,"Suporte",IF(AND(AG400&gt;='Braços de IP'!$B$9,AG400&lt;='Braços de IP'!$D$9),'Braços de IP'!$E$9,IF(AND(AG400&gt;='Braços de IP'!$B$10,AG400&lt;='Braços de IP'!$D$10),'Braços de IP'!$E$10,IF(AND(AG400&gt;='Braços de IP'!$B$11,AG400&lt;='Braços de IP'!$D$11),'Braços de IP'!$E$11,IF(AND(AG400&gt;='Braços de IP'!$B$12,AG400&lt;='Braços de IP'!$D$12),'Braços de IP'!$E$12,IF(AND(AG400&gt;='Braços de IP'!$B$13,AG400&lt;='Braços de IP'!$D$13),'Braços de IP'!$E$13,IF(AND(AG400&gt;='Braços de IP'!$B$14,AG400&lt;='Braços de IP'!$D$14),'Braços de IP'!$E$14,"ERRO")))))))</f>
        <v>Médio II</v>
      </c>
      <c r="CU400" s="27" t="s">
        <v>501</v>
      </c>
      <c r="CV400" s="26">
        <f>IF($CU400="","",VLOOKUP($CU400,'Braços de IP'!$E$9:$I$15,2,0))</f>
        <v>1.4</v>
      </c>
      <c r="CW400" s="29">
        <f>IF($CU400="","",VLOOKUP($CU400,'Braços de IP'!$E$9:$I$15,5,0))</f>
        <v>6.5</v>
      </c>
      <c r="CX400" s="26"/>
      <c r="CY400" s="26"/>
      <c r="CZ400" s="26"/>
      <c r="DA400" s="26"/>
      <c r="DB400" s="26"/>
      <c r="DC400" s="26"/>
      <c r="DD400" s="30">
        <f t="shared" si="313"/>
        <v>50</v>
      </c>
      <c r="DE400" s="31">
        <f t="shared" si="314"/>
        <v>70</v>
      </c>
      <c r="DF400" s="30">
        <f t="shared" si="315"/>
        <v>120</v>
      </c>
      <c r="DG400" s="32">
        <f t="shared" si="316"/>
        <v>0.2857142857142857</v>
      </c>
      <c r="DH400" s="33"/>
      <c r="DI400" s="34"/>
      <c r="DJ400" s="35"/>
      <c r="DK400" s="16" t="s">
        <v>144</v>
      </c>
      <c r="DL400" s="16"/>
      <c r="DN400" s="36" t="e">
        <f t="shared" si="357"/>
        <v>#VALUE!</v>
      </c>
      <c r="DP400" s="1" t="s">
        <v>5</v>
      </c>
      <c r="DQ400" s="1">
        <f t="shared" si="390"/>
        <v>0</v>
      </c>
      <c r="DR400" s="36" t="e">
        <f t="shared" si="391"/>
        <v>#DIV/0!</v>
      </c>
      <c r="DS400" s="36" t="e">
        <f t="shared" si="457"/>
        <v>#DIV/0!</v>
      </c>
    </row>
    <row r="401" spans="2:123" ht="15.75" customHeight="1" x14ac:dyDescent="0.25">
      <c r="B401" s="16">
        <v>41</v>
      </c>
      <c r="C401" s="16" t="s">
        <v>146</v>
      </c>
      <c r="D401" s="16" t="s">
        <v>523</v>
      </c>
      <c r="E401" s="16">
        <v>-8.0547609999999992</v>
      </c>
      <c r="F401" s="16">
        <v>-34.901240999999999</v>
      </c>
      <c r="G401" s="16" t="s">
        <v>135</v>
      </c>
      <c r="H401" s="17" t="s">
        <v>136</v>
      </c>
      <c r="I401" s="16" t="s">
        <v>135</v>
      </c>
      <c r="J401" s="17" t="s">
        <v>137</v>
      </c>
      <c r="K401" s="18">
        <v>96</v>
      </c>
      <c r="L401" s="17" t="s">
        <v>138</v>
      </c>
      <c r="M401" s="17">
        <v>0</v>
      </c>
      <c r="N401" s="16">
        <f t="shared" si="352"/>
        <v>192</v>
      </c>
      <c r="O401" s="17">
        <v>2</v>
      </c>
      <c r="P401" s="17">
        <v>2.6</v>
      </c>
      <c r="Q401" s="17">
        <v>6.67</v>
      </c>
      <c r="R401" s="16"/>
      <c r="S401" s="16"/>
      <c r="T401" s="16">
        <v>0</v>
      </c>
      <c r="U401" s="17">
        <v>2.63</v>
      </c>
      <c r="V401" s="17">
        <v>0</v>
      </c>
      <c r="W401" s="17"/>
      <c r="X401" s="17"/>
      <c r="Y401" s="17">
        <v>0</v>
      </c>
      <c r="Z401" s="17">
        <v>0</v>
      </c>
      <c r="AA401" s="17" t="s">
        <v>139</v>
      </c>
      <c r="AB401" s="17" t="s">
        <v>140</v>
      </c>
      <c r="AC401" s="17">
        <v>32.229999999999997</v>
      </c>
      <c r="AD401" s="17">
        <v>6.93</v>
      </c>
      <c r="AE401" s="17">
        <v>1</v>
      </c>
      <c r="AF401" s="17">
        <v>0.83</v>
      </c>
      <c r="AG401" s="17">
        <v>1.89</v>
      </c>
      <c r="AH401" s="17">
        <f t="shared" si="353"/>
        <v>1.06</v>
      </c>
      <c r="AI401" s="17" t="s">
        <v>136</v>
      </c>
      <c r="AJ401" s="17" t="s">
        <v>136</v>
      </c>
      <c r="AK401" s="17" t="s">
        <v>141</v>
      </c>
      <c r="AL401" s="17">
        <f t="shared" si="354"/>
        <v>2</v>
      </c>
      <c r="AM401" s="17">
        <v>0</v>
      </c>
      <c r="AN401" s="17"/>
      <c r="AO401" s="17">
        <v>0</v>
      </c>
      <c r="AP401" s="17">
        <v>0</v>
      </c>
      <c r="AQ401" s="17">
        <v>0</v>
      </c>
      <c r="AR401" s="17" t="s">
        <v>136</v>
      </c>
      <c r="AS401" s="19">
        <f t="shared" si="295"/>
        <v>0</v>
      </c>
      <c r="AT401" s="19"/>
      <c r="AU401" s="19">
        <f>VLOOKUP(G401,ABNT5101!$I$3:$J$9,2)</f>
        <v>7.5</v>
      </c>
      <c r="AV401" s="19">
        <f>VLOOKUP(G401,ABNT5101!$I$3:$M$9,5)</f>
        <v>0.18</v>
      </c>
      <c r="AW401" s="17" t="str">
        <f>_xlfn.XLOOKUP(G401,ABNT5101!I:I,ABNT5101!L:L)</f>
        <v>-</v>
      </c>
      <c r="AX401" s="17" t="str">
        <f>_xlfn.XLOOKUP(G401,ABNT5101!$I:$I,ABNT5101!M:M)</f>
        <v>-</v>
      </c>
      <c r="AY401" s="17" t="str">
        <f>_xlfn.XLOOKUP(G401,ABNT5101!$I:$I,ABNT5101!N:N)</f>
        <v>-</v>
      </c>
      <c r="AZ401" s="17" t="str">
        <f>_xlfn.XLOOKUP(G401,ABNT5101!$I:$I,ABNT5101!O:O)</f>
        <v>-</v>
      </c>
      <c r="BA401" s="20" t="str">
        <f t="shared" si="296"/>
        <v>NÃO ATENDE</v>
      </c>
      <c r="BB401" s="21">
        <f t="shared" ref="BB401:BC401" si="476">BE401/AU401-1</f>
        <v>-1</v>
      </c>
      <c r="BC401" s="21">
        <f t="shared" si="476"/>
        <v>-1</v>
      </c>
      <c r="BD401" s="21" t="str">
        <f t="shared" si="298"/>
        <v>-</v>
      </c>
      <c r="BE401" s="22"/>
      <c r="BF401" s="22"/>
      <c r="BG401" s="22"/>
      <c r="BH401" s="22"/>
      <c r="BI401" s="23"/>
      <c r="BJ401" s="22"/>
      <c r="BK401" s="20" t="str">
        <f t="shared" si="299"/>
        <v>NÃO ATENDE</v>
      </c>
      <c r="BL401" s="20" t="str">
        <f t="shared" si="300"/>
        <v>NÃO ATENDE</v>
      </c>
      <c r="BM401" s="20" t="str">
        <f t="shared" si="301"/>
        <v>NÃO ATENDE</v>
      </c>
      <c r="BN401" s="20" t="str">
        <f t="shared" si="302"/>
        <v>ATENDE</v>
      </c>
      <c r="BO401" s="24" t="str">
        <f t="shared" si="303"/>
        <v>P6</v>
      </c>
      <c r="BP401" s="24" t="str">
        <f t="shared" si="379"/>
        <v>P6</v>
      </c>
      <c r="BQ401" s="25">
        <f t="shared" si="304"/>
        <v>-1</v>
      </c>
      <c r="BR401" s="22"/>
      <c r="BS401" s="22"/>
      <c r="BT401" s="24">
        <f>IF(BP401="-","-",_xlfn.XLOOKUP(BP401,ABNT5101!$B$4:$B$9,ABNT5101!$C$4:$C$9))</f>
        <v>3</v>
      </c>
      <c r="BU401" s="24">
        <f>IF(BP401="-","-",_xlfn.XLOOKUP(BP401,ABNT5101!$B$4:$B$9,ABNT5101!$D$4:$D$9))</f>
        <v>0.6</v>
      </c>
      <c r="BV401" s="20" t="str">
        <f t="shared" si="305"/>
        <v>NÃO ATENDE</v>
      </c>
      <c r="BW401" s="20" t="str">
        <f t="shared" si="306"/>
        <v>NÃO ATENDE</v>
      </c>
      <c r="BX401" s="20" t="str">
        <f t="shared" si="307"/>
        <v>NÃO ATENDE</v>
      </c>
      <c r="BY401" s="24" t="str">
        <f t="shared" si="461"/>
        <v>P6</v>
      </c>
      <c r="BZ401" s="25">
        <f t="shared" si="308"/>
        <v>-1</v>
      </c>
      <c r="CA401" s="24"/>
      <c r="CB401" s="24"/>
      <c r="CC401" s="20">
        <f>IF(BY401="-","-",_xlfn.XLOOKUP(BY401,ABNT5101!$B$4:$B$9,ABNT5101!$C$4:$C$9))</f>
        <v>3</v>
      </c>
      <c r="CD401" s="24">
        <f>IF(BY401="-","-",_xlfn.XLOOKUP(BY401,ABNT5101!$B$4:$B$9,ABNT5101!$D$4:$D$9))</f>
        <v>0.6</v>
      </c>
      <c r="CE401" s="20" t="str">
        <f t="shared" si="309"/>
        <v>NÃO ATENDE</v>
      </c>
      <c r="CF401" s="20" t="str">
        <f t="shared" si="310"/>
        <v>NÃO ATENDE</v>
      </c>
      <c r="CG401" s="20" t="str">
        <f t="shared" si="311"/>
        <v>NÃO ATENDE</v>
      </c>
      <c r="CH401" s="26" t="e">
        <f>_xlfn.XLOOKUP(CI401,'Banco de dados'!$B:$B,'Banco de dados'!$D:$D)</f>
        <v>#N/A</v>
      </c>
      <c r="CI401" s="27"/>
      <c r="CJ401" s="26" t="e">
        <f>_xlfn.XLOOKUP(CI401,'Banco de dados'!$B:$B,'Banco de dados'!$E:$E)</f>
        <v>#N/A</v>
      </c>
      <c r="CK401" s="26"/>
      <c r="CL401" s="26" t="e">
        <f>IF(CK401="-","-",_xlfn.XLOOKUP(CK401,'Banco de dados'!$B:$B,'Banco de dados'!$E:$E))</f>
        <v>#N/A</v>
      </c>
      <c r="CM401" s="28">
        <f t="shared" si="312"/>
        <v>1</v>
      </c>
      <c r="CN401" s="26" t="e">
        <f>_xlfn.XLOOKUP(CI401,'Banco de dados'!$B:$B,'Banco de dados'!$H:$H)</f>
        <v>#N/A</v>
      </c>
      <c r="CO401" s="26" t="e">
        <f t="array" aca="1" ref="CO401" ca="1">_xludf.XLOOKUP(CK401,'Banco de dados'!$B:$B,'Banco de dados'!$H:$H)</f>
        <v>#NAME?</v>
      </c>
      <c r="CP401" s="26" t="e">
        <f t="array" aca="1" ref="CP401" ca="1">_xludf.XLOOKUP(CI401,'Banco de dados'!$B:$B,'Banco de dados'!$F:$F)</f>
        <v>#NAME?</v>
      </c>
      <c r="CQ401" s="26" t="e">
        <f t="array" aca="1" ref="CQ401" ca="1">_xludf.XLOOKUP(CK401,'Banco de dados'!$B:$B,'Banco de dados'!$F:$F)</f>
        <v>#NAME?</v>
      </c>
      <c r="CR401" s="27">
        <v>0</v>
      </c>
      <c r="CS401" s="27"/>
      <c r="CT401" s="26" t="str">
        <f>IF(AG401=0.5,"Suporte",IF(AND(AG401&gt;='Braços de IP'!$B$9,AG401&lt;='Braços de IP'!$D$9),'Braços de IP'!$E$9,IF(AND(AG401&gt;='Braços de IP'!$B$10,AG401&lt;='Braços de IP'!$D$10),'Braços de IP'!$E$10,IF(AND(AG401&gt;='Braços de IP'!$B$11,AG401&lt;='Braços de IP'!$D$11),'Braços de IP'!$E$11,IF(AND(AG401&gt;='Braços de IP'!$B$12,AG401&lt;='Braços de IP'!$D$12),'Braços de IP'!$E$12,IF(AND(AG401&gt;='Braços de IP'!$B$13,AG401&lt;='Braços de IP'!$D$13),'Braços de IP'!$E$13,IF(AND(AG401&gt;='Braços de IP'!$B$14,AG401&lt;='Braços de IP'!$D$14),'Braços de IP'!$E$14,"ERRO")))))))</f>
        <v>Médio I</v>
      </c>
      <c r="CU401" s="27"/>
      <c r="CV401" s="26" t="str">
        <f>IF($CU401="","",VLOOKUP($CU401,'Braços de IP'!$E$9:$I$15,2,0))</f>
        <v/>
      </c>
      <c r="CW401" s="29" t="str">
        <f>IF($CU401="","",VLOOKUP($CU401,'Braços de IP'!$E$9:$I$15,5,0))</f>
        <v/>
      </c>
      <c r="CX401" s="26"/>
      <c r="CY401" s="26"/>
      <c r="CZ401" s="26"/>
      <c r="DA401" s="26"/>
      <c r="DB401" s="26"/>
      <c r="DC401" s="26"/>
      <c r="DD401" s="30" t="e">
        <f t="shared" si="313"/>
        <v>#N/A</v>
      </c>
      <c r="DE401" s="31">
        <f t="shared" si="314"/>
        <v>96</v>
      </c>
      <c r="DF401" s="30" t="e">
        <f t="shared" si="315"/>
        <v>#N/A</v>
      </c>
      <c r="DG401" s="32" t="e">
        <f t="shared" si="316"/>
        <v>#N/A</v>
      </c>
      <c r="DH401" s="33"/>
      <c r="DI401" s="34"/>
      <c r="DJ401" s="35"/>
      <c r="DK401" s="16" t="s">
        <v>144</v>
      </c>
      <c r="DL401" s="16"/>
      <c r="DN401" s="36" t="e">
        <f t="shared" si="357"/>
        <v>#VALUE!</v>
      </c>
      <c r="DP401" s="1" t="s">
        <v>6</v>
      </c>
      <c r="DQ401" s="1">
        <f t="shared" si="390"/>
        <v>0</v>
      </c>
      <c r="DR401" s="36" t="e">
        <f t="shared" si="391"/>
        <v>#DIV/0!</v>
      </c>
      <c r="DS401" s="36" t="e">
        <f t="shared" si="457"/>
        <v>#DIV/0!</v>
      </c>
    </row>
    <row r="402" spans="2:123" ht="15.75" customHeight="1" x14ac:dyDescent="0.25">
      <c r="B402" s="16">
        <v>41</v>
      </c>
      <c r="C402" s="16" t="s">
        <v>146</v>
      </c>
      <c r="D402" s="16" t="s">
        <v>523</v>
      </c>
      <c r="E402" s="16">
        <v>-8.0547609999999992</v>
      </c>
      <c r="F402" s="16">
        <v>-34.901240999999999</v>
      </c>
      <c r="G402" s="16" t="s">
        <v>135</v>
      </c>
      <c r="H402" s="17" t="s">
        <v>136</v>
      </c>
      <c r="I402" s="16" t="s">
        <v>135</v>
      </c>
      <c r="J402" s="17" t="s">
        <v>137</v>
      </c>
      <c r="K402" s="18">
        <v>96</v>
      </c>
      <c r="L402" s="17" t="s">
        <v>138</v>
      </c>
      <c r="M402" s="17">
        <v>0</v>
      </c>
      <c r="N402" s="16">
        <f t="shared" si="352"/>
        <v>192</v>
      </c>
      <c r="O402" s="17">
        <v>2</v>
      </c>
      <c r="P402" s="17">
        <v>2.6</v>
      </c>
      <c r="Q402" s="17">
        <v>6.67</v>
      </c>
      <c r="R402" s="16"/>
      <c r="S402" s="16"/>
      <c r="T402" s="16">
        <v>0</v>
      </c>
      <c r="U402" s="17">
        <v>2.63</v>
      </c>
      <c r="V402" s="17">
        <v>0</v>
      </c>
      <c r="W402" s="17"/>
      <c r="X402" s="17"/>
      <c r="Y402" s="17">
        <v>0</v>
      </c>
      <c r="Z402" s="17">
        <v>0</v>
      </c>
      <c r="AA402" s="17" t="s">
        <v>139</v>
      </c>
      <c r="AB402" s="17" t="s">
        <v>140</v>
      </c>
      <c r="AC402" s="17">
        <v>32.229999999999997</v>
      </c>
      <c r="AD402" s="17">
        <v>6.93</v>
      </c>
      <c r="AE402" s="17">
        <v>1</v>
      </c>
      <c r="AF402" s="17">
        <v>0.83</v>
      </c>
      <c r="AG402" s="17">
        <v>1.89</v>
      </c>
      <c r="AH402" s="17">
        <f t="shared" si="353"/>
        <v>1.06</v>
      </c>
      <c r="AI402" s="17" t="s">
        <v>136</v>
      </c>
      <c r="AJ402" s="17" t="s">
        <v>136</v>
      </c>
      <c r="AK402" s="17" t="s">
        <v>141</v>
      </c>
      <c r="AL402" s="17">
        <f t="shared" si="354"/>
        <v>2</v>
      </c>
      <c r="AM402" s="17">
        <v>0</v>
      </c>
      <c r="AN402" s="17"/>
      <c r="AO402" s="17">
        <v>0</v>
      </c>
      <c r="AP402" s="17">
        <v>0</v>
      </c>
      <c r="AQ402" s="17">
        <v>0</v>
      </c>
      <c r="AR402" s="17" t="s">
        <v>136</v>
      </c>
      <c r="AS402" s="19">
        <f t="shared" si="295"/>
        <v>0</v>
      </c>
      <c r="AT402" s="19"/>
      <c r="AU402" s="19">
        <f>VLOOKUP(G402,ABNT5101!$I$3:$J$9,2)</f>
        <v>7.5</v>
      </c>
      <c r="AV402" s="19">
        <f>VLOOKUP(G402,ABNT5101!$I$3:$M$9,5)</f>
        <v>0.18</v>
      </c>
      <c r="AW402" s="17" t="str">
        <f>_xlfn.XLOOKUP(G402,ABNT5101!I:I,ABNT5101!L:L)</f>
        <v>-</v>
      </c>
      <c r="AX402" s="17" t="str">
        <f>_xlfn.XLOOKUP(G402,ABNT5101!$I:$I,ABNT5101!M:M)</f>
        <v>-</v>
      </c>
      <c r="AY402" s="17" t="str">
        <f>_xlfn.XLOOKUP(G402,ABNT5101!$I:$I,ABNT5101!N:N)</f>
        <v>-</v>
      </c>
      <c r="AZ402" s="17" t="str">
        <f>_xlfn.XLOOKUP(G402,ABNT5101!$I:$I,ABNT5101!O:O)</f>
        <v>-</v>
      </c>
      <c r="BA402" s="20" t="str">
        <f t="shared" si="296"/>
        <v>NÃO ATENDE</v>
      </c>
      <c r="BB402" s="21">
        <f t="shared" ref="BB402:BC402" si="477">BE402/AU402-1</f>
        <v>-1</v>
      </c>
      <c r="BC402" s="21">
        <f t="shared" si="477"/>
        <v>-1</v>
      </c>
      <c r="BD402" s="21" t="str">
        <f t="shared" si="298"/>
        <v>-</v>
      </c>
      <c r="BE402" s="22"/>
      <c r="BF402" s="22"/>
      <c r="BG402" s="22"/>
      <c r="BH402" s="22"/>
      <c r="BI402" s="23"/>
      <c r="BJ402" s="22"/>
      <c r="BK402" s="20" t="str">
        <f t="shared" si="299"/>
        <v>NÃO ATENDE</v>
      </c>
      <c r="BL402" s="20" t="str">
        <f t="shared" si="300"/>
        <v>NÃO ATENDE</v>
      </c>
      <c r="BM402" s="20" t="str">
        <f t="shared" si="301"/>
        <v>NÃO ATENDE</v>
      </c>
      <c r="BN402" s="20" t="str">
        <f t="shared" si="302"/>
        <v>ATENDE</v>
      </c>
      <c r="BO402" s="24" t="str">
        <f t="shared" si="303"/>
        <v>P6</v>
      </c>
      <c r="BP402" s="24" t="str">
        <f t="shared" si="379"/>
        <v>P6</v>
      </c>
      <c r="BQ402" s="25">
        <f t="shared" si="304"/>
        <v>-1</v>
      </c>
      <c r="BR402" s="22"/>
      <c r="BS402" s="22"/>
      <c r="BT402" s="24">
        <f>IF(BP402="-","-",_xlfn.XLOOKUP(BP402,ABNT5101!$B$4:$B$9,ABNT5101!$C$4:$C$9))</f>
        <v>3</v>
      </c>
      <c r="BU402" s="24">
        <f>IF(BP402="-","-",_xlfn.XLOOKUP(BP402,ABNT5101!$B$4:$B$9,ABNT5101!$D$4:$D$9))</f>
        <v>0.6</v>
      </c>
      <c r="BV402" s="20" t="str">
        <f t="shared" si="305"/>
        <v>NÃO ATENDE</v>
      </c>
      <c r="BW402" s="20" t="str">
        <f t="shared" si="306"/>
        <v>NÃO ATENDE</v>
      </c>
      <c r="BX402" s="20" t="str">
        <f t="shared" si="307"/>
        <v>NÃO ATENDE</v>
      </c>
      <c r="BY402" s="24" t="str">
        <f t="shared" si="461"/>
        <v>P6</v>
      </c>
      <c r="BZ402" s="25">
        <f t="shared" si="308"/>
        <v>-1</v>
      </c>
      <c r="CA402" s="24"/>
      <c r="CB402" s="24"/>
      <c r="CC402" s="20">
        <f>IF(BY402="-","-",_xlfn.XLOOKUP(BY402,ABNT5101!$B$4:$B$9,ABNT5101!$C$4:$C$9))</f>
        <v>3</v>
      </c>
      <c r="CD402" s="24">
        <f>IF(BY402="-","-",_xlfn.XLOOKUP(BY402,ABNT5101!$B$4:$B$9,ABNT5101!$D$4:$D$9))</f>
        <v>0.6</v>
      </c>
      <c r="CE402" s="20" t="str">
        <f t="shared" si="309"/>
        <v>NÃO ATENDE</v>
      </c>
      <c r="CF402" s="20" t="str">
        <f t="shared" si="310"/>
        <v>NÃO ATENDE</v>
      </c>
      <c r="CG402" s="20" t="str">
        <f t="shared" si="311"/>
        <v>NÃO ATENDE</v>
      </c>
      <c r="CH402" s="26" t="e">
        <f>_xlfn.XLOOKUP(CI402,'Banco de dados'!$B:$B,'Banco de dados'!$D:$D)</f>
        <v>#N/A</v>
      </c>
      <c r="CI402" s="27"/>
      <c r="CJ402" s="26" t="e">
        <f>_xlfn.XLOOKUP(CI402,'Banco de dados'!$B:$B,'Banco de dados'!$E:$E)</f>
        <v>#N/A</v>
      </c>
      <c r="CK402" s="26"/>
      <c r="CL402" s="26" t="e">
        <f>IF(CK402="-","-",_xlfn.XLOOKUP(CK402,'Banco de dados'!$B:$B,'Banco de dados'!$E:$E))</f>
        <v>#N/A</v>
      </c>
      <c r="CM402" s="28">
        <f t="shared" si="312"/>
        <v>1</v>
      </c>
      <c r="CN402" s="26" t="e">
        <f>_xlfn.XLOOKUP(CI402,'Banco de dados'!$B:$B,'Banco de dados'!$H:$H)</f>
        <v>#N/A</v>
      </c>
      <c r="CO402" s="26" t="e">
        <f t="array" aca="1" ref="CO402" ca="1">_xludf.XLOOKUP(CK402,'Banco de dados'!$B:$B,'Banco de dados'!$H:$H)</f>
        <v>#NAME?</v>
      </c>
      <c r="CP402" s="26" t="e">
        <f t="array" aca="1" ref="CP402" ca="1">_xludf.XLOOKUP(CI402,'Banco de dados'!$B:$B,'Banco de dados'!$F:$F)</f>
        <v>#NAME?</v>
      </c>
      <c r="CQ402" s="26" t="e">
        <f t="array" aca="1" ref="CQ402" ca="1">_xludf.XLOOKUP(CK402,'Banco de dados'!$B:$B,'Banco de dados'!$F:$F)</f>
        <v>#NAME?</v>
      </c>
      <c r="CR402" s="27">
        <v>0</v>
      </c>
      <c r="CS402" s="27"/>
      <c r="CT402" s="26" t="str">
        <f>IF(AG402=0.5,"Suporte",IF(AND(AG402&gt;='Braços de IP'!$B$9,AG402&lt;='Braços de IP'!$D$9),'Braços de IP'!$E$9,IF(AND(AG402&gt;='Braços de IP'!$B$10,AG402&lt;='Braços de IP'!$D$10),'Braços de IP'!$E$10,IF(AND(AG402&gt;='Braços de IP'!$B$11,AG402&lt;='Braços de IP'!$D$11),'Braços de IP'!$E$11,IF(AND(AG402&gt;='Braços de IP'!$B$12,AG402&lt;='Braços de IP'!$D$12),'Braços de IP'!$E$12,IF(AND(AG402&gt;='Braços de IP'!$B$13,AG402&lt;='Braços de IP'!$D$13),'Braços de IP'!$E$13,IF(AND(AG402&gt;='Braços de IP'!$B$14,AG402&lt;='Braços de IP'!$D$14),'Braços de IP'!$E$14,"ERRO")))))))</f>
        <v>Médio I</v>
      </c>
      <c r="CU402" s="27"/>
      <c r="CV402" s="26" t="str">
        <f>IF($CU402="","",VLOOKUP($CU402,'Braços de IP'!$E$9:$I$15,2,0))</f>
        <v/>
      </c>
      <c r="CW402" s="29" t="str">
        <f>IF($CU402="","",VLOOKUP($CU402,'Braços de IP'!$E$9:$I$15,5,0))</f>
        <v/>
      </c>
      <c r="CX402" s="26"/>
      <c r="CY402" s="26"/>
      <c r="CZ402" s="26"/>
      <c r="DA402" s="26"/>
      <c r="DB402" s="26"/>
      <c r="DC402" s="26"/>
      <c r="DD402" s="30" t="e">
        <f t="shared" si="313"/>
        <v>#N/A</v>
      </c>
      <c r="DE402" s="31">
        <f t="shared" si="314"/>
        <v>96</v>
      </c>
      <c r="DF402" s="30" t="e">
        <f t="shared" si="315"/>
        <v>#N/A</v>
      </c>
      <c r="DG402" s="32" t="e">
        <f t="shared" si="316"/>
        <v>#N/A</v>
      </c>
      <c r="DH402" s="33"/>
      <c r="DI402" s="34"/>
      <c r="DJ402" s="35"/>
      <c r="DK402" s="16" t="s">
        <v>144</v>
      </c>
      <c r="DL402" s="16"/>
      <c r="DN402" s="36" t="e">
        <f t="shared" si="357"/>
        <v>#VALUE!</v>
      </c>
      <c r="DP402" s="1" t="s">
        <v>6</v>
      </c>
      <c r="DQ402" s="1">
        <f t="shared" si="390"/>
        <v>0</v>
      </c>
      <c r="DR402" s="36" t="e">
        <f t="shared" si="391"/>
        <v>#DIV/0!</v>
      </c>
      <c r="DS402" s="36" t="e">
        <f t="shared" si="457"/>
        <v>#DIV/0!</v>
      </c>
    </row>
    <row r="403" spans="2:123" ht="15.75" customHeight="1" x14ac:dyDescent="0.25">
      <c r="B403" s="16">
        <v>41</v>
      </c>
      <c r="C403" s="16" t="s">
        <v>146</v>
      </c>
      <c r="D403" s="16" t="s">
        <v>523</v>
      </c>
      <c r="E403" s="16">
        <v>-8.0547609999999992</v>
      </c>
      <c r="F403" s="16">
        <v>-34.901240999999999</v>
      </c>
      <c r="G403" s="16" t="s">
        <v>135</v>
      </c>
      <c r="H403" s="17" t="s">
        <v>136</v>
      </c>
      <c r="I403" s="16" t="s">
        <v>135</v>
      </c>
      <c r="J403" s="17" t="s">
        <v>137</v>
      </c>
      <c r="K403" s="18">
        <v>96</v>
      </c>
      <c r="L403" s="17" t="s">
        <v>138</v>
      </c>
      <c r="M403" s="17">
        <v>0</v>
      </c>
      <c r="N403" s="16">
        <f t="shared" si="352"/>
        <v>192</v>
      </c>
      <c r="O403" s="17">
        <v>2</v>
      </c>
      <c r="P403" s="17">
        <v>2.6</v>
      </c>
      <c r="Q403" s="17">
        <v>6.67</v>
      </c>
      <c r="R403" s="16"/>
      <c r="S403" s="16"/>
      <c r="T403" s="16">
        <v>0</v>
      </c>
      <c r="U403" s="17">
        <v>2.63</v>
      </c>
      <c r="V403" s="17">
        <v>0</v>
      </c>
      <c r="W403" s="17"/>
      <c r="X403" s="17"/>
      <c r="Y403" s="17">
        <v>0</v>
      </c>
      <c r="Z403" s="17">
        <v>0</v>
      </c>
      <c r="AA403" s="17" t="s">
        <v>139</v>
      </c>
      <c r="AB403" s="17" t="s">
        <v>140</v>
      </c>
      <c r="AC403" s="17">
        <v>32.229999999999997</v>
      </c>
      <c r="AD403" s="17">
        <v>6.93</v>
      </c>
      <c r="AE403" s="17">
        <v>1</v>
      </c>
      <c r="AF403" s="17">
        <v>0.83</v>
      </c>
      <c r="AG403" s="17">
        <v>1.89</v>
      </c>
      <c r="AH403" s="17">
        <f t="shared" si="353"/>
        <v>1.06</v>
      </c>
      <c r="AI403" s="17" t="s">
        <v>136</v>
      </c>
      <c r="AJ403" s="17" t="s">
        <v>136</v>
      </c>
      <c r="AK403" s="17" t="s">
        <v>141</v>
      </c>
      <c r="AL403" s="17">
        <f t="shared" si="354"/>
        <v>2</v>
      </c>
      <c r="AM403" s="17">
        <v>0</v>
      </c>
      <c r="AN403" s="17"/>
      <c r="AO403" s="17">
        <v>0</v>
      </c>
      <c r="AP403" s="17">
        <v>0</v>
      </c>
      <c r="AQ403" s="17">
        <v>0</v>
      </c>
      <c r="AR403" s="17" t="s">
        <v>136</v>
      </c>
      <c r="AS403" s="19">
        <f t="shared" si="295"/>
        <v>0</v>
      </c>
      <c r="AT403" s="19"/>
      <c r="AU403" s="19">
        <f>VLOOKUP(G403,ABNT5101!$I$3:$J$9,2)</f>
        <v>7.5</v>
      </c>
      <c r="AV403" s="19">
        <f>VLOOKUP(G403,ABNT5101!$I$3:$M$9,5)</f>
        <v>0.18</v>
      </c>
      <c r="AW403" s="17" t="str">
        <f>_xlfn.XLOOKUP(G403,ABNT5101!I:I,ABNT5101!L:L)</f>
        <v>-</v>
      </c>
      <c r="AX403" s="17" t="str">
        <f>_xlfn.XLOOKUP(G403,ABNT5101!$I:$I,ABNT5101!M:M)</f>
        <v>-</v>
      </c>
      <c r="AY403" s="17" t="str">
        <f>_xlfn.XLOOKUP(G403,ABNT5101!$I:$I,ABNT5101!N:N)</f>
        <v>-</v>
      </c>
      <c r="AZ403" s="17" t="str">
        <f>_xlfn.XLOOKUP(G403,ABNT5101!$I:$I,ABNT5101!O:O)</f>
        <v>-</v>
      </c>
      <c r="BA403" s="20" t="str">
        <f t="shared" si="296"/>
        <v>NÃO ATENDE</v>
      </c>
      <c r="BB403" s="21">
        <f t="shared" ref="BB403:BC403" si="478">BE403/AU403-1</f>
        <v>-1</v>
      </c>
      <c r="BC403" s="21">
        <f t="shared" si="478"/>
        <v>-1</v>
      </c>
      <c r="BD403" s="21" t="str">
        <f t="shared" si="298"/>
        <v>-</v>
      </c>
      <c r="BE403" s="22"/>
      <c r="BF403" s="22"/>
      <c r="BG403" s="22"/>
      <c r="BH403" s="22"/>
      <c r="BI403" s="23"/>
      <c r="BJ403" s="22"/>
      <c r="BK403" s="20" t="str">
        <f t="shared" si="299"/>
        <v>NÃO ATENDE</v>
      </c>
      <c r="BL403" s="20" t="str">
        <f t="shared" si="300"/>
        <v>NÃO ATENDE</v>
      </c>
      <c r="BM403" s="20" t="str">
        <f t="shared" si="301"/>
        <v>NÃO ATENDE</v>
      </c>
      <c r="BN403" s="20" t="str">
        <f t="shared" si="302"/>
        <v>ATENDE</v>
      </c>
      <c r="BO403" s="24" t="str">
        <f t="shared" si="303"/>
        <v>P6</v>
      </c>
      <c r="BP403" s="24" t="str">
        <f t="shared" si="379"/>
        <v>P6</v>
      </c>
      <c r="BQ403" s="25">
        <f t="shared" si="304"/>
        <v>-1</v>
      </c>
      <c r="BR403" s="22"/>
      <c r="BS403" s="22"/>
      <c r="BT403" s="24">
        <f>IF(BP403="-","-",_xlfn.XLOOKUP(BP403,ABNT5101!$B$4:$B$9,ABNT5101!$C$4:$C$9))</f>
        <v>3</v>
      </c>
      <c r="BU403" s="24">
        <f>IF(BP403="-","-",_xlfn.XLOOKUP(BP403,ABNT5101!$B$4:$B$9,ABNT5101!$D$4:$D$9))</f>
        <v>0.6</v>
      </c>
      <c r="BV403" s="20" t="str">
        <f t="shared" si="305"/>
        <v>NÃO ATENDE</v>
      </c>
      <c r="BW403" s="20" t="str">
        <f t="shared" si="306"/>
        <v>NÃO ATENDE</v>
      </c>
      <c r="BX403" s="20" t="str">
        <f t="shared" si="307"/>
        <v>NÃO ATENDE</v>
      </c>
      <c r="BY403" s="24" t="str">
        <f t="shared" si="461"/>
        <v>P6</v>
      </c>
      <c r="BZ403" s="25">
        <f t="shared" si="308"/>
        <v>-1</v>
      </c>
      <c r="CA403" s="24"/>
      <c r="CB403" s="24"/>
      <c r="CC403" s="20">
        <f>IF(BY403="-","-",_xlfn.XLOOKUP(BY403,ABNT5101!$B$4:$B$9,ABNT5101!$C$4:$C$9))</f>
        <v>3</v>
      </c>
      <c r="CD403" s="24">
        <f>IF(BY403="-","-",_xlfn.XLOOKUP(BY403,ABNT5101!$B$4:$B$9,ABNT5101!$D$4:$D$9))</f>
        <v>0.6</v>
      </c>
      <c r="CE403" s="20" t="str">
        <f t="shared" si="309"/>
        <v>NÃO ATENDE</v>
      </c>
      <c r="CF403" s="20" t="str">
        <f t="shared" si="310"/>
        <v>NÃO ATENDE</v>
      </c>
      <c r="CG403" s="20" t="str">
        <f t="shared" si="311"/>
        <v>NÃO ATENDE</v>
      </c>
      <c r="CH403" s="26" t="e">
        <f>_xlfn.XLOOKUP(CI403,'Banco de dados'!$B:$B,'Banco de dados'!$D:$D)</f>
        <v>#N/A</v>
      </c>
      <c r="CI403" s="27"/>
      <c r="CJ403" s="26" t="e">
        <f>_xlfn.XLOOKUP(CI403,'Banco de dados'!$B:$B,'Banco de dados'!$E:$E)</f>
        <v>#N/A</v>
      </c>
      <c r="CK403" s="26"/>
      <c r="CL403" s="26" t="e">
        <f>IF(CK403="-","-",_xlfn.XLOOKUP(CK403,'Banco de dados'!$B:$B,'Banco de dados'!$E:$E))</f>
        <v>#N/A</v>
      </c>
      <c r="CM403" s="28">
        <f t="shared" si="312"/>
        <v>1</v>
      </c>
      <c r="CN403" s="26" t="e">
        <f>_xlfn.XLOOKUP(CI403,'Banco de dados'!$B:$B,'Banco de dados'!$H:$H)</f>
        <v>#N/A</v>
      </c>
      <c r="CO403" s="26" t="e">
        <f t="array" aca="1" ref="CO403" ca="1">_xludf.XLOOKUP(CK403,'Banco de dados'!$B:$B,'Banco de dados'!$H:$H)</f>
        <v>#NAME?</v>
      </c>
      <c r="CP403" s="26" t="e">
        <f t="array" aca="1" ref="CP403" ca="1">_xludf.XLOOKUP(CI403,'Banco de dados'!$B:$B,'Banco de dados'!$F:$F)</f>
        <v>#NAME?</v>
      </c>
      <c r="CQ403" s="26" t="e">
        <f t="array" aca="1" ref="CQ403" ca="1">_xludf.XLOOKUP(CK403,'Banco de dados'!$B:$B,'Banco de dados'!$F:$F)</f>
        <v>#NAME?</v>
      </c>
      <c r="CR403" s="27">
        <v>0</v>
      </c>
      <c r="CS403" s="27"/>
      <c r="CT403" s="26" t="str">
        <f>IF(AG403=0.5,"Suporte",IF(AND(AG403&gt;='Braços de IP'!$B$9,AG403&lt;='Braços de IP'!$D$9),'Braços de IP'!$E$9,IF(AND(AG403&gt;='Braços de IP'!$B$10,AG403&lt;='Braços de IP'!$D$10),'Braços de IP'!$E$10,IF(AND(AG403&gt;='Braços de IP'!$B$11,AG403&lt;='Braços de IP'!$D$11),'Braços de IP'!$E$11,IF(AND(AG403&gt;='Braços de IP'!$B$12,AG403&lt;='Braços de IP'!$D$12),'Braços de IP'!$E$12,IF(AND(AG403&gt;='Braços de IP'!$B$13,AG403&lt;='Braços de IP'!$D$13),'Braços de IP'!$E$13,IF(AND(AG403&gt;='Braços de IP'!$B$14,AG403&lt;='Braços de IP'!$D$14),'Braços de IP'!$E$14,"ERRO")))))))</f>
        <v>Médio I</v>
      </c>
      <c r="CU403" s="27"/>
      <c r="CV403" s="26" t="str">
        <f>IF($CU403="","",VLOOKUP($CU403,'Braços de IP'!$E$9:$I$15,2,0))</f>
        <v/>
      </c>
      <c r="CW403" s="29" t="str">
        <f>IF($CU403="","",VLOOKUP($CU403,'Braços de IP'!$E$9:$I$15,5,0))</f>
        <v/>
      </c>
      <c r="CX403" s="26"/>
      <c r="CY403" s="26"/>
      <c r="CZ403" s="26"/>
      <c r="DA403" s="26"/>
      <c r="DB403" s="26"/>
      <c r="DC403" s="26"/>
      <c r="DD403" s="30" t="e">
        <f t="shared" si="313"/>
        <v>#N/A</v>
      </c>
      <c r="DE403" s="31">
        <f t="shared" si="314"/>
        <v>96</v>
      </c>
      <c r="DF403" s="30" t="e">
        <f t="shared" si="315"/>
        <v>#N/A</v>
      </c>
      <c r="DG403" s="32" t="e">
        <f t="shared" si="316"/>
        <v>#N/A</v>
      </c>
      <c r="DH403" s="33"/>
      <c r="DI403" s="34"/>
      <c r="DJ403" s="35"/>
      <c r="DK403" s="16" t="s">
        <v>144</v>
      </c>
      <c r="DL403" s="16"/>
      <c r="DN403" s="36" t="e">
        <f t="shared" si="357"/>
        <v>#VALUE!</v>
      </c>
      <c r="DP403" s="1" t="s">
        <v>6</v>
      </c>
      <c r="DQ403" s="1">
        <f t="shared" si="390"/>
        <v>0</v>
      </c>
      <c r="DR403" s="36" t="e">
        <f t="shared" si="391"/>
        <v>#DIV/0!</v>
      </c>
      <c r="DS403" s="36" t="e">
        <f t="shared" si="457"/>
        <v>#DIV/0!</v>
      </c>
    </row>
    <row r="404" spans="2:123" ht="15.75" customHeight="1" x14ac:dyDescent="0.25">
      <c r="B404" s="16">
        <v>43</v>
      </c>
      <c r="C404" s="16" t="s">
        <v>146</v>
      </c>
      <c r="D404" s="16" t="s">
        <v>524</v>
      </c>
      <c r="E404" s="16">
        <v>-8.0298700000000007</v>
      </c>
      <c r="F404" s="16">
        <v>-34.895854999999997</v>
      </c>
      <c r="G404" s="16" t="s">
        <v>153</v>
      </c>
      <c r="H404" s="17" t="s">
        <v>136</v>
      </c>
      <c r="I404" s="16" t="s">
        <v>149</v>
      </c>
      <c r="J404" s="17" t="s">
        <v>137</v>
      </c>
      <c r="K404" s="18">
        <v>70</v>
      </c>
      <c r="L404" s="17" t="s">
        <v>138</v>
      </c>
      <c r="M404" s="17">
        <v>0</v>
      </c>
      <c r="N404" s="16">
        <f t="shared" si="352"/>
        <v>140</v>
      </c>
      <c r="O404" s="17">
        <v>1</v>
      </c>
      <c r="P404" s="17">
        <v>2</v>
      </c>
      <c r="Q404" s="17">
        <v>6.5</v>
      </c>
      <c r="R404" s="16"/>
      <c r="S404" s="16"/>
      <c r="T404" s="16" t="s">
        <v>136</v>
      </c>
      <c r="U404" s="17">
        <v>2</v>
      </c>
      <c r="V404" s="17">
        <v>0</v>
      </c>
      <c r="W404" s="17" t="s">
        <v>136</v>
      </c>
      <c r="X404" s="17" t="s">
        <v>136</v>
      </c>
      <c r="Y404" s="17">
        <v>0</v>
      </c>
      <c r="Z404" s="17">
        <v>0</v>
      </c>
      <c r="AA404" s="17" t="s">
        <v>139</v>
      </c>
      <c r="AB404" s="17" t="s">
        <v>140</v>
      </c>
      <c r="AC404" s="17">
        <v>20.73</v>
      </c>
      <c r="AD404" s="17">
        <v>6.23</v>
      </c>
      <c r="AE404" s="17">
        <v>1</v>
      </c>
      <c r="AF404" s="17">
        <v>0.69</v>
      </c>
      <c r="AG404" s="17">
        <v>1.95</v>
      </c>
      <c r="AH404" s="17">
        <f t="shared" si="353"/>
        <v>1.26</v>
      </c>
      <c r="AI404" s="17" t="s">
        <v>136</v>
      </c>
      <c r="AJ404" s="17" t="s">
        <v>136</v>
      </c>
      <c r="AK404" s="17" t="s">
        <v>141</v>
      </c>
      <c r="AL404" s="17">
        <f t="shared" si="354"/>
        <v>2</v>
      </c>
      <c r="AM404" s="17">
        <v>0</v>
      </c>
      <c r="AN404" s="17"/>
      <c r="AO404" s="17">
        <v>0</v>
      </c>
      <c r="AP404" s="17">
        <v>0</v>
      </c>
      <c r="AQ404" s="17">
        <v>0</v>
      </c>
      <c r="AR404" s="17" t="s">
        <v>136</v>
      </c>
      <c r="AS404" s="19">
        <f t="shared" si="295"/>
        <v>0</v>
      </c>
      <c r="AT404" s="19"/>
      <c r="AU404" s="19">
        <f>VLOOKUP(G404,ABNT5101!$I$3:$J$9,2)</f>
        <v>15</v>
      </c>
      <c r="AV404" s="19">
        <f>VLOOKUP(G404,ABNT5101!$I$3:$M$9,5)</f>
        <v>0.18</v>
      </c>
      <c r="AW404" s="17" t="str">
        <f>_xlfn.XLOOKUP(G404,ABNT5101!I:I,ABNT5101!L:L)</f>
        <v>-</v>
      </c>
      <c r="AX404" s="17">
        <f>_xlfn.XLOOKUP(G404,ABNT5101!$I:$I,ABNT5101!M:M)</f>
        <v>0.18</v>
      </c>
      <c r="AY404" s="17" t="str">
        <f>_xlfn.XLOOKUP(G404,ABNT5101!$I:$I,ABNT5101!N:N)</f>
        <v>-</v>
      </c>
      <c r="AZ404" s="17">
        <f>_xlfn.XLOOKUP(G404,ABNT5101!$I:$I,ABNT5101!O:O)</f>
        <v>15</v>
      </c>
      <c r="BA404" s="20" t="str">
        <f t="shared" si="296"/>
        <v>NÃO ATENDE</v>
      </c>
      <c r="BB404" s="21">
        <f t="shared" ref="BB404:BC404" si="479">BE404/AU404-1</f>
        <v>-1</v>
      </c>
      <c r="BC404" s="21">
        <f t="shared" si="479"/>
        <v>-1</v>
      </c>
      <c r="BD404" s="21" t="str">
        <f t="shared" si="298"/>
        <v>-</v>
      </c>
      <c r="BE404" s="22"/>
      <c r="BF404" s="22"/>
      <c r="BG404" s="22"/>
      <c r="BH404" s="22"/>
      <c r="BI404" s="23"/>
      <c r="BJ404" s="22"/>
      <c r="BK404" s="20" t="str">
        <f t="shared" si="299"/>
        <v>NÃO ATENDE</v>
      </c>
      <c r="BL404" s="20" t="str">
        <f t="shared" si="300"/>
        <v>NÃO ATENDE</v>
      </c>
      <c r="BM404" s="20" t="str">
        <f t="shared" si="301"/>
        <v>NÃO ATENDE</v>
      </c>
      <c r="BN404" s="20" t="str">
        <f t="shared" si="302"/>
        <v>ATENDE</v>
      </c>
      <c r="BO404" s="24" t="str">
        <f t="shared" si="303"/>
        <v>C3</v>
      </c>
      <c r="BP404" s="24" t="str">
        <f t="shared" si="379"/>
        <v>P5</v>
      </c>
      <c r="BQ404" s="25">
        <f t="shared" si="304"/>
        <v>-1</v>
      </c>
      <c r="BR404" s="22"/>
      <c r="BS404" s="22"/>
      <c r="BT404" s="24">
        <f>IF(BP404="-","-",_xlfn.XLOOKUP(BP404,ABNT5101!$B$4:$B$9,ABNT5101!$C$4:$C$9))</f>
        <v>5</v>
      </c>
      <c r="BU404" s="24">
        <f>IF(BP404="-","-",_xlfn.XLOOKUP(BP404,ABNT5101!$B$4:$B$9,ABNT5101!$D$4:$D$9))</f>
        <v>1</v>
      </c>
      <c r="BV404" s="20" t="str">
        <f t="shared" si="305"/>
        <v>NÃO ATENDE</v>
      </c>
      <c r="BW404" s="20" t="str">
        <f t="shared" si="306"/>
        <v>NÃO ATENDE</v>
      </c>
      <c r="BX404" s="20" t="str">
        <f t="shared" si="307"/>
        <v>NÃO ATENDE</v>
      </c>
      <c r="BY404" s="24" t="str">
        <f t="shared" si="461"/>
        <v>P5</v>
      </c>
      <c r="BZ404" s="25">
        <f t="shared" si="308"/>
        <v>-1</v>
      </c>
      <c r="CA404" s="24"/>
      <c r="CB404" s="24"/>
      <c r="CC404" s="20">
        <f>IF(BY404="-","-",_xlfn.XLOOKUP(BY404,ABNT5101!$B$4:$B$9,ABNT5101!$C$4:$C$9))</f>
        <v>5</v>
      </c>
      <c r="CD404" s="24">
        <f>IF(BY404="-","-",_xlfn.XLOOKUP(BY404,ABNT5101!$B$4:$B$9,ABNT5101!$D$4:$D$9))</f>
        <v>1</v>
      </c>
      <c r="CE404" s="20" t="str">
        <f t="shared" si="309"/>
        <v>NÃO ATENDE</v>
      </c>
      <c r="CF404" s="20" t="str">
        <f t="shared" si="310"/>
        <v>NÃO ATENDE</v>
      </c>
      <c r="CG404" s="20" t="str">
        <f t="shared" si="311"/>
        <v>NÃO ATENDE</v>
      </c>
      <c r="CH404" s="26" t="e">
        <f>_xlfn.XLOOKUP(CI404,'Banco de dados'!$B:$B,'Banco de dados'!$D:$D)</f>
        <v>#N/A</v>
      </c>
      <c r="CI404" s="27"/>
      <c r="CJ404" s="26" t="e">
        <f>_xlfn.XLOOKUP(CI404,'Banco de dados'!$B:$B,'Banco de dados'!$E:$E)</f>
        <v>#N/A</v>
      </c>
      <c r="CK404" s="26"/>
      <c r="CL404" s="26" t="e">
        <f>IF(CK404="-","-",_xlfn.XLOOKUP(CK404,'Banco de dados'!$B:$B,'Banco de dados'!$E:$E))</f>
        <v>#N/A</v>
      </c>
      <c r="CM404" s="28">
        <f t="shared" si="312"/>
        <v>1</v>
      </c>
      <c r="CN404" s="26" t="e">
        <f>_xlfn.XLOOKUP(CI404,'Banco de dados'!$B:$B,'Banco de dados'!$H:$H)</f>
        <v>#N/A</v>
      </c>
      <c r="CO404" s="26" t="e">
        <f t="array" aca="1" ref="CO404" ca="1">_xludf.XLOOKUP(CK404,'Banco de dados'!$B:$B,'Banco de dados'!$H:$H)</f>
        <v>#NAME?</v>
      </c>
      <c r="CP404" s="26" t="e">
        <f t="array" aca="1" ref="CP404" ca="1">_xludf.XLOOKUP(CI404,'Banco de dados'!$B:$B,'Banco de dados'!$F:$F)</f>
        <v>#NAME?</v>
      </c>
      <c r="CQ404" s="26" t="e">
        <f t="array" aca="1" ref="CQ404" ca="1">_xludf.XLOOKUP(CK404,'Banco de dados'!$B:$B,'Banco de dados'!$F:$F)</f>
        <v>#NAME?</v>
      </c>
      <c r="CR404" s="27">
        <v>0</v>
      </c>
      <c r="CS404" s="27"/>
      <c r="CT404" s="26" t="str">
        <f>IF(AG404=0.5,"Suporte",IF(AND(AG404&gt;='Braços de IP'!$B$9,AG404&lt;='Braços de IP'!$D$9),'Braços de IP'!$E$9,IF(AND(AG404&gt;='Braços de IP'!$B$10,AG404&lt;='Braços de IP'!$D$10),'Braços de IP'!$E$10,IF(AND(AG404&gt;='Braços de IP'!$B$11,AG404&lt;='Braços de IP'!$D$11),'Braços de IP'!$E$11,IF(AND(AG404&gt;='Braços de IP'!$B$12,AG404&lt;='Braços de IP'!$D$12),'Braços de IP'!$E$12,IF(AND(AG404&gt;='Braços de IP'!$B$13,AG404&lt;='Braços de IP'!$D$13),'Braços de IP'!$E$13,IF(AND(AG404&gt;='Braços de IP'!$B$14,AG404&lt;='Braços de IP'!$D$14),'Braços de IP'!$E$14,"ERRO")))))))</f>
        <v>Médio I</v>
      </c>
      <c r="CU404" s="27"/>
      <c r="CV404" s="26" t="str">
        <f>IF($CU404="","",VLOOKUP($CU404,'Braços de IP'!$E$9:$I$15,2,0))</f>
        <v/>
      </c>
      <c r="CW404" s="29" t="str">
        <f>IF($CU404="","",VLOOKUP($CU404,'Braços de IP'!$E$9:$I$15,5,0))</f>
        <v/>
      </c>
      <c r="CX404" s="26"/>
      <c r="CY404" s="26"/>
      <c r="CZ404" s="26"/>
      <c r="DA404" s="26"/>
      <c r="DB404" s="26"/>
      <c r="DC404" s="26"/>
      <c r="DD404" s="30" t="e">
        <f t="shared" si="313"/>
        <v>#N/A</v>
      </c>
      <c r="DE404" s="31">
        <f t="shared" si="314"/>
        <v>70</v>
      </c>
      <c r="DF404" s="30" t="e">
        <f t="shared" si="315"/>
        <v>#N/A</v>
      </c>
      <c r="DG404" s="32" t="e">
        <f t="shared" si="316"/>
        <v>#N/A</v>
      </c>
      <c r="DH404" s="33"/>
      <c r="DI404" s="34"/>
      <c r="DJ404" s="35"/>
      <c r="DK404" s="16" t="s">
        <v>144</v>
      </c>
      <c r="DL404" s="16"/>
      <c r="DN404" s="36" t="e">
        <f t="shared" si="357"/>
        <v>#VALUE!</v>
      </c>
      <c r="DP404" s="1" t="s">
        <v>6</v>
      </c>
      <c r="DQ404" s="1">
        <f t="shared" si="390"/>
        <v>0</v>
      </c>
      <c r="DR404" s="36" t="e">
        <f t="shared" si="391"/>
        <v>#DIV/0!</v>
      </c>
      <c r="DS404" s="36" t="e">
        <f t="shared" si="457"/>
        <v>#DIV/0!</v>
      </c>
    </row>
    <row r="405" spans="2:123" ht="15.75" customHeight="1" x14ac:dyDescent="0.25">
      <c r="B405" s="16">
        <v>43</v>
      </c>
      <c r="C405" s="16" t="s">
        <v>146</v>
      </c>
      <c r="D405" s="16" t="s">
        <v>524</v>
      </c>
      <c r="E405" s="16">
        <v>-8.0298700000000007</v>
      </c>
      <c r="F405" s="16">
        <v>-34.895854999999997</v>
      </c>
      <c r="G405" s="16" t="s">
        <v>153</v>
      </c>
      <c r="H405" s="17" t="s">
        <v>136</v>
      </c>
      <c r="I405" s="16" t="s">
        <v>149</v>
      </c>
      <c r="J405" s="17" t="s">
        <v>137</v>
      </c>
      <c r="K405" s="18">
        <v>70</v>
      </c>
      <c r="L405" s="17" t="s">
        <v>138</v>
      </c>
      <c r="M405" s="17">
        <v>0</v>
      </c>
      <c r="N405" s="16">
        <f t="shared" si="352"/>
        <v>140</v>
      </c>
      <c r="O405" s="17">
        <v>1</v>
      </c>
      <c r="P405" s="17">
        <v>2</v>
      </c>
      <c r="Q405" s="17">
        <v>6.5</v>
      </c>
      <c r="R405" s="16"/>
      <c r="S405" s="16"/>
      <c r="T405" s="16" t="s">
        <v>136</v>
      </c>
      <c r="U405" s="17">
        <v>2</v>
      </c>
      <c r="V405" s="17">
        <v>0</v>
      </c>
      <c r="W405" s="17" t="s">
        <v>136</v>
      </c>
      <c r="X405" s="17" t="s">
        <v>136</v>
      </c>
      <c r="Y405" s="17">
        <v>0</v>
      </c>
      <c r="Z405" s="17">
        <v>0</v>
      </c>
      <c r="AA405" s="17" t="s">
        <v>139</v>
      </c>
      <c r="AB405" s="17" t="s">
        <v>140</v>
      </c>
      <c r="AC405" s="17">
        <v>20.73</v>
      </c>
      <c r="AD405" s="17">
        <v>6.23</v>
      </c>
      <c r="AE405" s="17">
        <v>1</v>
      </c>
      <c r="AF405" s="17">
        <v>0.69</v>
      </c>
      <c r="AG405" s="17">
        <v>1.95</v>
      </c>
      <c r="AH405" s="17">
        <f t="shared" si="353"/>
        <v>1.26</v>
      </c>
      <c r="AI405" s="17" t="s">
        <v>136</v>
      </c>
      <c r="AJ405" s="17" t="s">
        <v>136</v>
      </c>
      <c r="AK405" s="17" t="s">
        <v>141</v>
      </c>
      <c r="AL405" s="17">
        <f t="shared" si="354"/>
        <v>2</v>
      </c>
      <c r="AM405" s="17">
        <v>0</v>
      </c>
      <c r="AN405" s="17"/>
      <c r="AO405" s="17">
        <v>0</v>
      </c>
      <c r="AP405" s="17">
        <v>0</v>
      </c>
      <c r="AQ405" s="17">
        <v>0</v>
      </c>
      <c r="AR405" s="17" t="s">
        <v>136</v>
      </c>
      <c r="AS405" s="19">
        <f t="shared" si="295"/>
        <v>0</v>
      </c>
      <c r="AT405" s="19"/>
      <c r="AU405" s="19">
        <f>VLOOKUP(G405,ABNT5101!$I$3:$J$9,2)</f>
        <v>15</v>
      </c>
      <c r="AV405" s="19">
        <f>VLOOKUP(G405,ABNT5101!$I$3:$M$9,5)</f>
        <v>0.18</v>
      </c>
      <c r="AW405" s="17" t="str">
        <f>_xlfn.XLOOKUP(G405,ABNT5101!I:I,ABNT5101!L:L)</f>
        <v>-</v>
      </c>
      <c r="AX405" s="17">
        <f>_xlfn.XLOOKUP(G405,ABNT5101!$I:$I,ABNT5101!M:M)</f>
        <v>0.18</v>
      </c>
      <c r="AY405" s="17" t="str">
        <f>_xlfn.XLOOKUP(G405,ABNT5101!$I:$I,ABNT5101!N:N)</f>
        <v>-</v>
      </c>
      <c r="AZ405" s="17">
        <f>_xlfn.XLOOKUP(G405,ABNT5101!$I:$I,ABNT5101!O:O)</f>
        <v>15</v>
      </c>
      <c r="BA405" s="20" t="str">
        <f t="shared" si="296"/>
        <v>NÃO ATENDE</v>
      </c>
      <c r="BB405" s="21">
        <f t="shared" ref="BB405:BC405" si="480">BE405/AU405-1</f>
        <v>-1</v>
      </c>
      <c r="BC405" s="21">
        <f t="shared" si="480"/>
        <v>-1</v>
      </c>
      <c r="BD405" s="21" t="str">
        <f t="shared" si="298"/>
        <v>-</v>
      </c>
      <c r="BE405" s="22"/>
      <c r="BF405" s="22"/>
      <c r="BG405" s="22"/>
      <c r="BH405" s="22"/>
      <c r="BI405" s="23"/>
      <c r="BJ405" s="22"/>
      <c r="BK405" s="20" t="str">
        <f t="shared" si="299"/>
        <v>NÃO ATENDE</v>
      </c>
      <c r="BL405" s="20" t="str">
        <f t="shared" si="300"/>
        <v>NÃO ATENDE</v>
      </c>
      <c r="BM405" s="20" t="str">
        <f t="shared" si="301"/>
        <v>NÃO ATENDE</v>
      </c>
      <c r="BN405" s="20" t="str">
        <f t="shared" si="302"/>
        <v>ATENDE</v>
      </c>
      <c r="BO405" s="24" t="str">
        <f t="shared" si="303"/>
        <v>C3</v>
      </c>
      <c r="BP405" s="24" t="str">
        <f t="shared" si="379"/>
        <v>P5</v>
      </c>
      <c r="BQ405" s="25">
        <f t="shared" si="304"/>
        <v>-1</v>
      </c>
      <c r="BR405" s="22"/>
      <c r="BS405" s="22"/>
      <c r="BT405" s="24">
        <f>IF(BP405="-","-",_xlfn.XLOOKUP(BP405,ABNT5101!$B$4:$B$9,ABNT5101!$C$4:$C$9))</f>
        <v>5</v>
      </c>
      <c r="BU405" s="24">
        <f>IF(BP405="-","-",_xlfn.XLOOKUP(BP405,ABNT5101!$B$4:$B$9,ABNT5101!$D$4:$D$9))</f>
        <v>1</v>
      </c>
      <c r="BV405" s="20" t="str">
        <f t="shared" si="305"/>
        <v>NÃO ATENDE</v>
      </c>
      <c r="BW405" s="20" t="str">
        <f t="shared" si="306"/>
        <v>NÃO ATENDE</v>
      </c>
      <c r="BX405" s="20" t="str">
        <f t="shared" si="307"/>
        <v>NÃO ATENDE</v>
      </c>
      <c r="BY405" s="24" t="str">
        <f t="shared" si="461"/>
        <v>P5</v>
      </c>
      <c r="BZ405" s="25">
        <f t="shared" si="308"/>
        <v>-1</v>
      </c>
      <c r="CA405" s="24"/>
      <c r="CB405" s="24"/>
      <c r="CC405" s="20">
        <f>IF(BY405="-","-",_xlfn.XLOOKUP(BY405,ABNT5101!$B$4:$B$9,ABNT5101!$C$4:$C$9))</f>
        <v>5</v>
      </c>
      <c r="CD405" s="24">
        <f>IF(BY405="-","-",_xlfn.XLOOKUP(BY405,ABNT5101!$B$4:$B$9,ABNT5101!$D$4:$D$9))</f>
        <v>1</v>
      </c>
      <c r="CE405" s="20" t="str">
        <f t="shared" si="309"/>
        <v>NÃO ATENDE</v>
      </c>
      <c r="CF405" s="20" t="str">
        <f t="shared" si="310"/>
        <v>NÃO ATENDE</v>
      </c>
      <c r="CG405" s="20" t="str">
        <f t="shared" si="311"/>
        <v>NÃO ATENDE</v>
      </c>
      <c r="CH405" s="26" t="e">
        <f>_xlfn.XLOOKUP(CI405,'Banco de dados'!$B:$B,'Banco de dados'!$D:$D)</f>
        <v>#N/A</v>
      </c>
      <c r="CI405" s="27"/>
      <c r="CJ405" s="26" t="e">
        <f>_xlfn.XLOOKUP(CI405,'Banco de dados'!$B:$B,'Banco de dados'!$E:$E)</f>
        <v>#N/A</v>
      </c>
      <c r="CK405" s="26"/>
      <c r="CL405" s="26" t="e">
        <f>IF(CK405="-","-",_xlfn.XLOOKUP(CK405,'Banco de dados'!$B:$B,'Banco de dados'!$E:$E))</f>
        <v>#N/A</v>
      </c>
      <c r="CM405" s="28">
        <f t="shared" si="312"/>
        <v>1</v>
      </c>
      <c r="CN405" s="26" t="e">
        <f>_xlfn.XLOOKUP(CI405,'Banco de dados'!$B:$B,'Banco de dados'!$H:$H)</f>
        <v>#N/A</v>
      </c>
      <c r="CO405" s="26" t="e">
        <f t="array" aca="1" ref="CO405" ca="1">_xludf.XLOOKUP(CK405,'Banco de dados'!$B:$B,'Banco de dados'!$H:$H)</f>
        <v>#NAME?</v>
      </c>
      <c r="CP405" s="26" t="e">
        <f t="array" aca="1" ref="CP405" ca="1">_xludf.XLOOKUP(CI405,'Banco de dados'!$B:$B,'Banco de dados'!$F:$F)</f>
        <v>#NAME?</v>
      </c>
      <c r="CQ405" s="26" t="e">
        <f t="array" aca="1" ref="CQ405" ca="1">_xludf.XLOOKUP(CK405,'Banco de dados'!$B:$B,'Banco de dados'!$F:$F)</f>
        <v>#NAME?</v>
      </c>
      <c r="CR405" s="27">
        <v>0</v>
      </c>
      <c r="CS405" s="27">
        <v>6</v>
      </c>
      <c r="CT405" s="26" t="str">
        <f>IF(AG405=0.5,"Suporte",IF(AND(AG405&gt;='Braços de IP'!$B$9,AG405&lt;='Braços de IP'!$D$9),'Braços de IP'!$E$9,IF(AND(AG405&gt;='Braços de IP'!$B$10,AG405&lt;='Braços de IP'!$D$10),'Braços de IP'!$E$10,IF(AND(AG405&gt;='Braços de IP'!$B$11,AG405&lt;='Braços de IP'!$D$11),'Braços de IP'!$E$11,IF(AND(AG405&gt;='Braços de IP'!$B$12,AG405&lt;='Braços de IP'!$D$12),'Braços de IP'!$E$12,IF(AND(AG405&gt;='Braços de IP'!$B$13,AG405&lt;='Braços de IP'!$D$13),'Braços de IP'!$E$13,IF(AND(AG405&gt;='Braços de IP'!$B$14,AG405&lt;='Braços de IP'!$D$14),'Braços de IP'!$E$14,"ERRO")))))))</f>
        <v>Médio I</v>
      </c>
      <c r="CU405" s="27"/>
      <c r="CV405" s="26" t="str">
        <f>IF($CU405="","",VLOOKUP($CU405,'Braços de IP'!$E$9:$I$15,2,0))</f>
        <v/>
      </c>
      <c r="CW405" s="29" t="str">
        <f>IF($CU405="","",VLOOKUP($CU405,'Braços de IP'!$E$9:$I$15,5,0))</f>
        <v/>
      </c>
      <c r="CX405" s="26"/>
      <c r="CY405" s="26"/>
      <c r="CZ405" s="26"/>
      <c r="DA405" s="26"/>
      <c r="DB405" s="26"/>
      <c r="DC405" s="26"/>
      <c r="DD405" s="30" t="e">
        <f t="shared" si="313"/>
        <v>#N/A</v>
      </c>
      <c r="DE405" s="31">
        <f t="shared" si="314"/>
        <v>70</v>
      </c>
      <c r="DF405" s="30" t="e">
        <f t="shared" si="315"/>
        <v>#N/A</v>
      </c>
      <c r="DG405" s="32" t="e">
        <f t="shared" si="316"/>
        <v>#N/A</v>
      </c>
      <c r="DH405" s="33"/>
      <c r="DI405" s="34"/>
      <c r="DJ405" s="35"/>
      <c r="DK405" s="16" t="s">
        <v>144</v>
      </c>
      <c r="DL405" s="16"/>
      <c r="DN405" s="36" t="e">
        <f t="shared" si="357"/>
        <v>#VALUE!</v>
      </c>
      <c r="DP405" s="1" t="s">
        <v>6</v>
      </c>
      <c r="DQ405" s="1">
        <f t="shared" si="390"/>
        <v>0</v>
      </c>
      <c r="DR405" s="36" t="e">
        <f t="shared" si="391"/>
        <v>#DIV/0!</v>
      </c>
      <c r="DS405" s="36" t="e">
        <f t="shared" si="457"/>
        <v>#DIV/0!</v>
      </c>
    </row>
    <row r="406" spans="2:123" ht="15.75" customHeight="1" x14ac:dyDescent="0.25">
      <c r="B406" s="16">
        <v>43</v>
      </c>
      <c r="C406" s="16" t="s">
        <v>146</v>
      </c>
      <c r="D406" s="16" t="s">
        <v>524</v>
      </c>
      <c r="E406" s="16">
        <v>-8.0298700000000007</v>
      </c>
      <c r="F406" s="16">
        <v>-34.895854999999997</v>
      </c>
      <c r="G406" s="16" t="s">
        <v>153</v>
      </c>
      <c r="H406" s="17" t="s">
        <v>136</v>
      </c>
      <c r="I406" s="16" t="s">
        <v>149</v>
      </c>
      <c r="J406" s="17" t="s">
        <v>137</v>
      </c>
      <c r="K406" s="18">
        <v>70</v>
      </c>
      <c r="L406" s="17" t="s">
        <v>138</v>
      </c>
      <c r="M406" s="17">
        <v>0</v>
      </c>
      <c r="N406" s="16">
        <f t="shared" si="352"/>
        <v>140</v>
      </c>
      <c r="O406" s="17">
        <v>1</v>
      </c>
      <c r="P406" s="17">
        <v>2</v>
      </c>
      <c r="Q406" s="17">
        <v>6.5</v>
      </c>
      <c r="R406" s="16"/>
      <c r="S406" s="16"/>
      <c r="T406" s="16" t="s">
        <v>136</v>
      </c>
      <c r="U406" s="17">
        <v>2</v>
      </c>
      <c r="V406" s="17">
        <v>0</v>
      </c>
      <c r="W406" s="17" t="s">
        <v>136</v>
      </c>
      <c r="X406" s="17" t="s">
        <v>136</v>
      </c>
      <c r="Y406" s="17">
        <v>0</v>
      </c>
      <c r="Z406" s="17">
        <v>0</v>
      </c>
      <c r="AA406" s="17" t="s">
        <v>139</v>
      </c>
      <c r="AB406" s="17" t="s">
        <v>140</v>
      </c>
      <c r="AC406" s="17">
        <v>20.73</v>
      </c>
      <c r="AD406" s="17">
        <v>6.23</v>
      </c>
      <c r="AE406" s="17">
        <v>1</v>
      </c>
      <c r="AF406" s="17">
        <v>0.69</v>
      </c>
      <c r="AG406" s="17">
        <v>1.95</v>
      </c>
      <c r="AH406" s="17">
        <f t="shared" si="353"/>
        <v>1.26</v>
      </c>
      <c r="AI406" s="17" t="s">
        <v>136</v>
      </c>
      <c r="AJ406" s="17" t="s">
        <v>136</v>
      </c>
      <c r="AK406" s="17" t="s">
        <v>141</v>
      </c>
      <c r="AL406" s="17">
        <f t="shared" si="354"/>
        <v>2</v>
      </c>
      <c r="AM406" s="17">
        <v>0</v>
      </c>
      <c r="AN406" s="17"/>
      <c r="AO406" s="17">
        <v>0</v>
      </c>
      <c r="AP406" s="17">
        <v>0</v>
      </c>
      <c r="AQ406" s="17">
        <v>0</v>
      </c>
      <c r="AR406" s="17" t="s">
        <v>136</v>
      </c>
      <c r="AS406" s="19">
        <f t="shared" si="295"/>
        <v>0</v>
      </c>
      <c r="AT406" s="19"/>
      <c r="AU406" s="19">
        <f>VLOOKUP(G406,ABNT5101!$I$3:$J$9,2)</f>
        <v>15</v>
      </c>
      <c r="AV406" s="19">
        <f>VLOOKUP(G406,ABNT5101!$I$3:$M$9,5)</f>
        <v>0.18</v>
      </c>
      <c r="AW406" s="17" t="str">
        <f>_xlfn.XLOOKUP(G406,ABNT5101!I:I,ABNT5101!L:L)</f>
        <v>-</v>
      </c>
      <c r="AX406" s="17">
        <f>_xlfn.XLOOKUP(G406,ABNT5101!$I:$I,ABNT5101!M:M)</f>
        <v>0.18</v>
      </c>
      <c r="AY406" s="17" t="str">
        <f>_xlfn.XLOOKUP(G406,ABNT5101!$I:$I,ABNT5101!N:N)</f>
        <v>-</v>
      </c>
      <c r="AZ406" s="17">
        <f>_xlfn.XLOOKUP(G406,ABNT5101!$I:$I,ABNT5101!O:O)</f>
        <v>15</v>
      </c>
      <c r="BA406" s="20" t="str">
        <f t="shared" si="296"/>
        <v>NÃO ATENDE</v>
      </c>
      <c r="BB406" s="21">
        <f t="shared" ref="BB406:BC406" si="481">BE406/AU406-1</f>
        <v>-1</v>
      </c>
      <c r="BC406" s="21">
        <f t="shared" si="481"/>
        <v>-1</v>
      </c>
      <c r="BD406" s="21" t="str">
        <f t="shared" si="298"/>
        <v>-</v>
      </c>
      <c r="BE406" s="22"/>
      <c r="BF406" s="22"/>
      <c r="BG406" s="22"/>
      <c r="BH406" s="22"/>
      <c r="BI406" s="23"/>
      <c r="BJ406" s="22"/>
      <c r="BK406" s="20" t="str">
        <f t="shared" si="299"/>
        <v>NÃO ATENDE</v>
      </c>
      <c r="BL406" s="20" t="str">
        <f t="shared" si="300"/>
        <v>NÃO ATENDE</v>
      </c>
      <c r="BM406" s="20" t="str">
        <f t="shared" si="301"/>
        <v>NÃO ATENDE</v>
      </c>
      <c r="BN406" s="20" t="str">
        <f t="shared" si="302"/>
        <v>ATENDE</v>
      </c>
      <c r="BO406" s="24" t="str">
        <f t="shared" si="303"/>
        <v>C3</v>
      </c>
      <c r="BP406" s="24" t="str">
        <f t="shared" si="379"/>
        <v>P5</v>
      </c>
      <c r="BQ406" s="25">
        <f t="shared" si="304"/>
        <v>-1</v>
      </c>
      <c r="BR406" s="22"/>
      <c r="BS406" s="22"/>
      <c r="BT406" s="24">
        <f>IF(BP406="-","-",_xlfn.XLOOKUP(BP406,ABNT5101!$B$4:$B$9,ABNT5101!$C$4:$C$9))</f>
        <v>5</v>
      </c>
      <c r="BU406" s="24">
        <f>IF(BP406="-","-",_xlfn.XLOOKUP(BP406,ABNT5101!$B$4:$B$9,ABNT5101!$D$4:$D$9))</f>
        <v>1</v>
      </c>
      <c r="BV406" s="20" t="str">
        <f t="shared" si="305"/>
        <v>NÃO ATENDE</v>
      </c>
      <c r="BW406" s="20" t="str">
        <f t="shared" si="306"/>
        <v>NÃO ATENDE</v>
      </c>
      <c r="BX406" s="20" t="str">
        <f t="shared" si="307"/>
        <v>NÃO ATENDE</v>
      </c>
      <c r="BY406" s="24" t="str">
        <f t="shared" si="461"/>
        <v>P5</v>
      </c>
      <c r="BZ406" s="25">
        <f t="shared" si="308"/>
        <v>-1</v>
      </c>
      <c r="CA406" s="24"/>
      <c r="CB406" s="24"/>
      <c r="CC406" s="20">
        <f>IF(BY406="-","-",_xlfn.XLOOKUP(BY406,ABNT5101!$B$4:$B$9,ABNT5101!$C$4:$C$9))</f>
        <v>5</v>
      </c>
      <c r="CD406" s="24">
        <f>IF(BY406="-","-",_xlfn.XLOOKUP(BY406,ABNT5101!$B$4:$B$9,ABNT5101!$D$4:$D$9))</f>
        <v>1</v>
      </c>
      <c r="CE406" s="20" t="str">
        <f t="shared" si="309"/>
        <v>NÃO ATENDE</v>
      </c>
      <c r="CF406" s="20" t="str">
        <f t="shared" si="310"/>
        <v>NÃO ATENDE</v>
      </c>
      <c r="CG406" s="20" t="str">
        <f t="shared" si="311"/>
        <v>NÃO ATENDE</v>
      </c>
      <c r="CH406" s="26" t="e">
        <f>_xlfn.XLOOKUP(CI406,'Banco de dados'!$B:$B,'Banco de dados'!$D:$D)</f>
        <v>#N/A</v>
      </c>
      <c r="CI406" s="27"/>
      <c r="CJ406" s="26" t="e">
        <f>_xlfn.XLOOKUP(CI406,'Banco de dados'!$B:$B,'Banco de dados'!$E:$E)</f>
        <v>#N/A</v>
      </c>
      <c r="CK406" s="26"/>
      <c r="CL406" s="26" t="e">
        <f>IF(CK406="-","-",_xlfn.XLOOKUP(CK406,'Banco de dados'!$B:$B,'Banco de dados'!$E:$E))</f>
        <v>#N/A</v>
      </c>
      <c r="CM406" s="28">
        <f t="shared" si="312"/>
        <v>1</v>
      </c>
      <c r="CN406" s="26" t="e">
        <f>_xlfn.XLOOKUP(CI406,'Banco de dados'!$B:$B,'Banco de dados'!$H:$H)</f>
        <v>#N/A</v>
      </c>
      <c r="CO406" s="26" t="e">
        <f t="array" aca="1" ref="CO406" ca="1">_xludf.XLOOKUP(CK406,'Banco de dados'!$B:$B,'Banco de dados'!$H:$H)</f>
        <v>#NAME?</v>
      </c>
      <c r="CP406" s="26" t="e">
        <f t="array" aca="1" ref="CP406" ca="1">_xludf.XLOOKUP(CI406,'Banco de dados'!$B:$B,'Banco de dados'!$F:$F)</f>
        <v>#NAME?</v>
      </c>
      <c r="CQ406" s="26" t="e">
        <f t="array" aca="1" ref="CQ406" ca="1">_xludf.XLOOKUP(CK406,'Banco de dados'!$B:$B,'Banco de dados'!$F:$F)</f>
        <v>#NAME?</v>
      </c>
      <c r="CR406" s="27">
        <v>0</v>
      </c>
      <c r="CS406" s="27">
        <v>10</v>
      </c>
      <c r="CT406" s="26" t="str">
        <f>IF(AG406=0.5,"Suporte",IF(AND(AG406&gt;='Braços de IP'!$B$9,AG406&lt;='Braços de IP'!$D$9),'Braços de IP'!$E$9,IF(AND(AG406&gt;='Braços de IP'!$B$10,AG406&lt;='Braços de IP'!$D$10),'Braços de IP'!$E$10,IF(AND(AG406&gt;='Braços de IP'!$B$11,AG406&lt;='Braços de IP'!$D$11),'Braços de IP'!$E$11,IF(AND(AG406&gt;='Braços de IP'!$B$12,AG406&lt;='Braços de IP'!$D$12),'Braços de IP'!$E$12,IF(AND(AG406&gt;='Braços de IP'!$B$13,AG406&lt;='Braços de IP'!$D$13),'Braços de IP'!$E$13,IF(AND(AG406&gt;='Braços de IP'!$B$14,AG406&lt;='Braços de IP'!$D$14),'Braços de IP'!$E$14,"ERRO")))))))</f>
        <v>Médio I</v>
      </c>
      <c r="CU406" s="27"/>
      <c r="CV406" s="26" t="str">
        <f>IF($CU406="","",VLOOKUP($CU406,'Braços de IP'!$E$9:$I$15,2,0))</f>
        <v/>
      </c>
      <c r="CW406" s="29" t="str">
        <f>IF($CU406="","",VLOOKUP($CU406,'Braços de IP'!$E$9:$I$15,5,0))</f>
        <v/>
      </c>
      <c r="CX406" s="26"/>
      <c r="CY406" s="26"/>
      <c r="CZ406" s="26"/>
      <c r="DA406" s="26"/>
      <c r="DB406" s="26"/>
      <c r="DC406" s="26"/>
      <c r="DD406" s="30" t="e">
        <f t="shared" si="313"/>
        <v>#N/A</v>
      </c>
      <c r="DE406" s="31">
        <f t="shared" si="314"/>
        <v>70</v>
      </c>
      <c r="DF406" s="30" t="e">
        <f t="shared" si="315"/>
        <v>#N/A</v>
      </c>
      <c r="DG406" s="32" t="e">
        <f t="shared" si="316"/>
        <v>#N/A</v>
      </c>
      <c r="DH406" s="33"/>
      <c r="DI406" s="34"/>
      <c r="DJ406" s="35"/>
      <c r="DK406" s="16" t="s">
        <v>144</v>
      </c>
      <c r="DL406" s="16"/>
      <c r="DN406" s="36" t="e">
        <f t="shared" si="357"/>
        <v>#VALUE!</v>
      </c>
      <c r="DP406" s="1" t="s">
        <v>6</v>
      </c>
      <c r="DQ406" s="1">
        <f t="shared" si="390"/>
        <v>0</v>
      </c>
      <c r="DR406" s="36" t="e">
        <f t="shared" si="391"/>
        <v>#DIV/0!</v>
      </c>
      <c r="DS406" s="36" t="e">
        <f t="shared" si="457"/>
        <v>#DIV/0!</v>
      </c>
    </row>
    <row r="407" spans="2:123" ht="15.75" customHeight="1" x14ac:dyDescent="0.25">
      <c r="B407" s="16">
        <v>44</v>
      </c>
      <c r="C407" s="16" t="s">
        <v>146</v>
      </c>
      <c r="D407" s="16" t="s">
        <v>525</v>
      </c>
      <c r="E407" s="16">
        <v>-8.0344750000000005</v>
      </c>
      <c r="F407" s="16">
        <v>-34.892142</v>
      </c>
      <c r="G407" s="16" t="s">
        <v>157</v>
      </c>
      <c r="H407" s="17" t="s">
        <v>136</v>
      </c>
      <c r="I407" s="16" t="s">
        <v>135</v>
      </c>
      <c r="J407" s="17" t="s">
        <v>137</v>
      </c>
      <c r="K407" s="18">
        <v>80</v>
      </c>
      <c r="L407" s="17" t="s">
        <v>138</v>
      </c>
      <c r="M407" s="17">
        <v>0</v>
      </c>
      <c r="N407" s="16">
        <f t="shared" si="352"/>
        <v>160</v>
      </c>
      <c r="O407" s="17">
        <v>2</v>
      </c>
      <c r="P407" s="22">
        <v>1.81</v>
      </c>
      <c r="Q407" s="22">
        <v>6.1</v>
      </c>
      <c r="R407" s="16"/>
      <c r="S407" s="16"/>
      <c r="T407" s="16">
        <v>0</v>
      </c>
      <c r="U407" s="22">
        <v>1.1000000000000001</v>
      </c>
      <c r="V407" s="17">
        <v>0</v>
      </c>
      <c r="W407" s="17"/>
      <c r="X407" s="17"/>
      <c r="Y407" s="17">
        <v>0</v>
      </c>
      <c r="Z407" s="17">
        <v>0</v>
      </c>
      <c r="AA407" s="17" t="s">
        <v>139</v>
      </c>
      <c r="AB407" s="17" t="s">
        <v>140</v>
      </c>
      <c r="AC407" s="17">
        <v>29.63</v>
      </c>
      <c r="AD407" s="17">
        <v>5.92</v>
      </c>
      <c r="AE407" s="17">
        <v>1</v>
      </c>
      <c r="AF407" s="17">
        <v>0.59</v>
      </c>
      <c r="AG407" s="17">
        <v>1.83</v>
      </c>
      <c r="AH407" s="17">
        <f t="shared" si="353"/>
        <v>1.2400000000000002</v>
      </c>
      <c r="AI407" s="17" t="s">
        <v>136</v>
      </c>
      <c r="AJ407" s="17" t="s">
        <v>136</v>
      </c>
      <c r="AK407" s="17" t="s">
        <v>141</v>
      </c>
      <c r="AL407" s="17">
        <f t="shared" si="354"/>
        <v>2</v>
      </c>
      <c r="AM407" s="17">
        <v>0</v>
      </c>
      <c r="AN407" s="17"/>
      <c r="AO407" s="17">
        <v>0</v>
      </c>
      <c r="AP407" s="17">
        <v>0</v>
      </c>
      <c r="AQ407" s="17">
        <v>0</v>
      </c>
      <c r="AR407" s="17" t="s">
        <v>136</v>
      </c>
      <c r="AS407" s="19">
        <f t="shared" si="295"/>
        <v>0</v>
      </c>
      <c r="AT407" s="19"/>
      <c r="AU407" s="19">
        <f>VLOOKUP(G407,ABNT5101!$I$3:$J$9,2)</f>
        <v>7.5</v>
      </c>
      <c r="AV407" s="19">
        <f>VLOOKUP(G407,ABNT5101!$I$3:$M$9,5)</f>
        <v>0.18</v>
      </c>
      <c r="AW407" s="17" t="str">
        <f>_xlfn.XLOOKUP(G407,ABNT5101!I:I,ABNT5101!L:L)</f>
        <v>-</v>
      </c>
      <c r="AX407" s="17">
        <f>_xlfn.XLOOKUP(G407,ABNT5101!$I:$I,ABNT5101!M:M)</f>
        <v>0.18</v>
      </c>
      <c r="AY407" s="17" t="str">
        <f>_xlfn.XLOOKUP(G407,ABNT5101!$I:$I,ABNT5101!N:N)</f>
        <v>-</v>
      </c>
      <c r="AZ407" s="17">
        <f>_xlfn.XLOOKUP(G407,ABNT5101!$I:$I,ABNT5101!O:O)</f>
        <v>16</v>
      </c>
      <c r="BA407" s="20" t="str">
        <f t="shared" si="296"/>
        <v>ATENDE</v>
      </c>
      <c r="BB407" s="21">
        <f t="shared" ref="BB407:BC407" si="482">BE407/AU407-1</f>
        <v>0.30000000000000004</v>
      </c>
      <c r="BC407" s="21">
        <f t="shared" si="482"/>
        <v>0.94444444444444442</v>
      </c>
      <c r="BD407" s="21" t="str">
        <f t="shared" si="298"/>
        <v>-</v>
      </c>
      <c r="BE407" s="22">
        <v>9.75</v>
      </c>
      <c r="BF407" s="22">
        <v>0.35</v>
      </c>
      <c r="BG407" s="22"/>
      <c r="BH407" s="22"/>
      <c r="BI407" s="23"/>
      <c r="BJ407" s="22"/>
      <c r="BK407" s="20" t="str">
        <f t="shared" si="299"/>
        <v>ATENDE</v>
      </c>
      <c r="BL407" s="20" t="str">
        <f t="shared" si="300"/>
        <v>ATENDE</v>
      </c>
      <c r="BM407" s="20" t="str">
        <f t="shared" si="301"/>
        <v>ATENDE</v>
      </c>
      <c r="BN407" s="20" t="str">
        <f t="shared" si="302"/>
        <v>ATENDE</v>
      </c>
      <c r="BO407" s="24" t="str">
        <f t="shared" si="303"/>
        <v>C5</v>
      </c>
      <c r="BP407" s="24" t="str">
        <f t="shared" si="379"/>
        <v>P6</v>
      </c>
      <c r="BQ407" s="25">
        <f t="shared" si="304"/>
        <v>1.2399999999999998</v>
      </c>
      <c r="BR407" s="22">
        <v>6.72</v>
      </c>
      <c r="BS407" s="22">
        <v>3.13</v>
      </c>
      <c r="BT407" s="24">
        <f>IF(BP407="-","-",_xlfn.XLOOKUP(BP407,ABNT5101!$B$4:$B$9,ABNT5101!$C$4:$C$9))</f>
        <v>3</v>
      </c>
      <c r="BU407" s="24">
        <f>IF(BP407="-","-",_xlfn.XLOOKUP(BP407,ABNT5101!$B$4:$B$9,ABNT5101!$D$4:$D$9))</f>
        <v>0.6</v>
      </c>
      <c r="BV407" s="20" t="str">
        <f t="shared" si="305"/>
        <v>ATENDE</v>
      </c>
      <c r="BW407" s="20" t="str">
        <f t="shared" si="306"/>
        <v>ATENDE</v>
      </c>
      <c r="BX407" s="20" t="str">
        <f t="shared" si="307"/>
        <v>ATENDE</v>
      </c>
      <c r="BY407" s="24" t="str">
        <f t="shared" si="461"/>
        <v>P6</v>
      </c>
      <c r="BZ407" s="25">
        <f t="shared" si="308"/>
        <v>1.4899999999999998</v>
      </c>
      <c r="CA407" s="24">
        <v>7.47</v>
      </c>
      <c r="CB407" s="24">
        <v>2.63</v>
      </c>
      <c r="CC407" s="20">
        <f>IF(BY407="-","-",_xlfn.XLOOKUP(BY407,ABNT5101!$B$4:$B$9,ABNT5101!$C$4:$C$9))</f>
        <v>3</v>
      </c>
      <c r="CD407" s="24">
        <f>IF(BY407="-","-",_xlfn.XLOOKUP(BY407,ABNT5101!$B$4:$B$9,ABNT5101!$D$4:$D$9))</f>
        <v>0.6</v>
      </c>
      <c r="CE407" s="20" t="str">
        <f t="shared" si="309"/>
        <v>ATENDE</v>
      </c>
      <c r="CF407" s="20" t="str">
        <f t="shared" si="310"/>
        <v>ATENDE</v>
      </c>
      <c r="CG407" s="20" t="str">
        <f t="shared" si="311"/>
        <v>ATENDE</v>
      </c>
      <c r="CH407" s="26" t="str">
        <f>_xlfn.XLOOKUP(CI407,'Banco de dados'!$B:$B,'Banco de dados'!$D:$D)</f>
        <v>LEDSTAR</v>
      </c>
      <c r="CI407" s="47" t="str">
        <f>'Banco de dados'!B5</f>
        <v xml:space="preserve"> SL VT 9.1 28W</v>
      </c>
      <c r="CJ407" s="26" t="str">
        <f>_xlfn.XLOOKUP(CI407,'Banco de dados'!$B:$B,'Banco de dados'!$E:$E)</f>
        <v>LUM LED SL VT 9.1 28W</v>
      </c>
      <c r="CK407" s="26"/>
      <c r="CL407" s="26" t="e">
        <f>IF(CK407="-","-",_xlfn.XLOOKUP(CK407,'Banco de dados'!$B:$B,'Banco de dados'!$E:$E))</f>
        <v>#N/A</v>
      </c>
      <c r="CM407" s="28">
        <f t="shared" si="312"/>
        <v>1</v>
      </c>
      <c r="CN407" s="26">
        <f>_xlfn.XLOOKUP(CI407,'Banco de dados'!$B:$B,'Banco de dados'!$H:$H)</f>
        <v>28</v>
      </c>
      <c r="CO407" s="26" t="e">
        <f t="array" aca="1" ref="CO407" ca="1">_xludf.XLOOKUP(CK407,'Banco de dados'!$B:$B,'Banco de dados'!$H:$H)</f>
        <v>#NAME?</v>
      </c>
      <c r="CP407" s="51" t="e">
        <f t="array" aca="1" ref="CP407" ca="1">_xludf.XLOOKUP(CI407,'Banco de dados'!$B:$B,'Banco de dados'!$F:$F)</f>
        <v>#NAME?</v>
      </c>
      <c r="CQ407" s="26" t="e">
        <f t="array" aca="1" ref="CQ407" ca="1">_xludf.XLOOKUP(CK407,'Banco de dados'!$B:$B,'Banco de dados'!$F:$F)</f>
        <v>#NAME?</v>
      </c>
      <c r="CR407" s="27">
        <v>0</v>
      </c>
      <c r="CS407" s="27"/>
      <c r="CT407" s="26" t="str">
        <f>IF(AG407=0.5,"Suporte",IF(AND(AG407&gt;='Braços de IP'!$B$9,AG407&lt;='Braços de IP'!$D$9),'Braços de IP'!$E$9,IF(AND(AG407&gt;='Braços de IP'!$B$10,AG407&lt;='Braços de IP'!$D$10),'Braços de IP'!$E$10,IF(AND(AG407&gt;='Braços de IP'!$B$11,AG407&lt;='Braços de IP'!$D$11),'Braços de IP'!$E$11,IF(AND(AG407&gt;='Braços de IP'!$B$12,AG407&lt;='Braços de IP'!$D$12),'Braços de IP'!$E$12,IF(AND(AG407&gt;='Braços de IP'!$B$13,AG407&lt;='Braços de IP'!$D$13),'Braços de IP'!$E$13,IF(AND(AG407&gt;='Braços de IP'!$B$14,AG407&lt;='Braços de IP'!$D$14),'Braços de IP'!$E$14,"ERRO")))))))</f>
        <v>Médio I</v>
      </c>
      <c r="CU407" s="27"/>
      <c r="CV407" s="26" t="str">
        <f>IF($CU407="","",VLOOKUP($CU407,'Braços de IP'!$E$9:$I$15,2,0))</f>
        <v/>
      </c>
      <c r="CW407" s="29" t="str">
        <f>IF($CU407="","",VLOOKUP($CU407,'Braços de IP'!$E$9:$I$15,5,0))</f>
        <v/>
      </c>
      <c r="CX407" s="26"/>
      <c r="CY407" s="26"/>
      <c r="CZ407" s="26"/>
      <c r="DA407" s="26"/>
      <c r="DB407" s="26"/>
      <c r="DC407" s="26"/>
      <c r="DD407" s="30">
        <f t="shared" si="313"/>
        <v>28</v>
      </c>
      <c r="DE407" s="31">
        <f t="shared" si="314"/>
        <v>80</v>
      </c>
      <c r="DF407" s="30">
        <f t="shared" si="315"/>
        <v>108</v>
      </c>
      <c r="DG407" s="32">
        <f t="shared" si="316"/>
        <v>0.65</v>
      </c>
      <c r="DH407" s="33"/>
      <c r="DI407" s="34"/>
      <c r="DJ407" s="35"/>
      <c r="DK407" s="16" t="s">
        <v>144</v>
      </c>
      <c r="DL407" s="16"/>
      <c r="DN407" s="36" t="e">
        <f t="shared" si="357"/>
        <v>#VALUE!</v>
      </c>
      <c r="DP407" s="1" t="s">
        <v>6</v>
      </c>
      <c r="DQ407" s="1">
        <f t="shared" si="390"/>
        <v>0</v>
      </c>
      <c r="DR407" s="36" t="e">
        <f t="shared" si="391"/>
        <v>#DIV/0!</v>
      </c>
      <c r="DS407" s="36" t="e">
        <f t="shared" si="457"/>
        <v>#DIV/0!</v>
      </c>
    </row>
    <row r="408" spans="2:123" ht="15.75" customHeight="1" x14ac:dyDescent="0.25">
      <c r="B408" s="16">
        <v>44</v>
      </c>
      <c r="C408" s="16" t="s">
        <v>146</v>
      </c>
      <c r="D408" s="16" t="s">
        <v>525</v>
      </c>
      <c r="E408" s="16">
        <v>-8.0344750000000005</v>
      </c>
      <c r="F408" s="16">
        <v>-34.892142</v>
      </c>
      <c r="G408" s="16" t="s">
        <v>157</v>
      </c>
      <c r="H408" s="17" t="s">
        <v>136</v>
      </c>
      <c r="I408" s="16" t="s">
        <v>135</v>
      </c>
      <c r="J408" s="17" t="s">
        <v>137</v>
      </c>
      <c r="K408" s="18">
        <v>80</v>
      </c>
      <c r="L408" s="17" t="s">
        <v>138</v>
      </c>
      <c r="M408" s="17">
        <v>0</v>
      </c>
      <c r="N408" s="16">
        <f t="shared" si="352"/>
        <v>160</v>
      </c>
      <c r="O408" s="17">
        <v>2</v>
      </c>
      <c r="P408" s="22">
        <v>1.81</v>
      </c>
      <c r="Q408" s="22">
        <v>6.1</v>
      </c>
      <c r="R408" s="16"/>
      <c r="S408" s="16"/>
      <c r="T408" s="16">
        <v>0</v>
      </c>
      <c r="U408" s="22">
        <v>1.1000000000000001</v>
      </c>
      <c r="V408" s="17">
        <v>0</v>
      </c>
      <c r="W408" s="17"/>
      <c r="X408" s="17"/>
      <c r="Y408" s="17">
        <v>0</v>
      </c>
      <c r="Z408" s="17">
        <v>0</v>
      </c>
      <c r="AA408" s="17" t="s">
        <v>139</v>
      </c>
      <c r="AB408" s="17" t="s">
        <v>140</v>
      </c>
      <c r="AC408" s="17">
        <v>29.63</v>
      </c>
      <c r="AD408" s="17">
        <v>5.92</v>
      </c>
      <c r="AE408" s="17">
        <v>1</v>
      </c>
      <c r="AF408" s="17">
        <v>0.59</v>
      </c>
      <c r="AG408" s="17">
        <v>1.83</v>
      </c>
      <c r="AH408" s="17">
        <f t="shared" si="353"/>
        <v>1.2400000000000002</v>
      </c>
      <c r="AI408" s="17" t="s">
        <v>136</v>
      </c>
      <c r="AJ408" s="17" t="s">
        <v>136</v>
      </c>
      <c r="AK408" s="17" t="s">
        <v>141</v>
      </c>
      <c r="AL408" s="17">
        <f t="shared" si="354"/>
        <v>2</v>
      </c>
      <c r="AM408" s="17">
        <v>0</v>
      </c>
      <c r="AN408" s="17"/>
      <c r="AO408" s="17">
        <v>0</v>
      </c>
      <c r="AP408" s="17">
        <v>0</v>
      </c>
      <c r="AQ408" s="17">
        <v>0</v>
      </c>
      <c r="AR408" s="17" t="s">
        <v>136</v>
      </c>
      <c r="AS408" s="19">
        <f t="shared" si="295"/>
        <v>0</v>
      </c>
      <c r="AT408" s="19"/>
      <c r="AU408" s="19">
        <f>VLOOKUP(G408,ABNT5101!$I$3:$J$9,2)</f>
        <v>7.5</v>
      </c>
      <c r="AV408" s="19">
        <f>VLOOKUP(G408,ABNT5101!$I$3:$M$9,5)</f>
        <v>0.18</v>
      </c>
      <c r="AW408" s="17" t="str">
        <f>_xlfn.XLOOKUP(G408,ABNT5101!I:I,ABNT5101!L:L)</f>
        <v>-</v>
      </c>
      <c r="AX408" s="17">
        <f>_xlfn.XLOOKUP(G408,ABNT5101!$I:$I,ABNT5101!M:M)</f>
        <v>0.18</v>
      </c>
      <c r="AY408" s="17" t="str">
        <f>_xlfn.XLOOKUP(G408,ABNT5101!$I:$I,ABNT5101!N:N)</f>
        <v>-</v>
      </c>
      <c r="AZ408" s="17">
        <f>_xlfn.XLOOKUP(G408,ABNT5101!$I:$I,ABNT5101!O:O)</f>
        <v>16</v>
      </c>
      <c r="BA408" s="20" t="str">
        <f t="shared" si="296"/>
        <v>ATENDE</v>
      </c>
      <c r="BB408" s="21">
        <f t="shared" ref="BB408:BC408" si="483">BE408/AU408-1</f>
        <v>8.9333333333333265E-2</v>
      </c>
      <c r="BC408" s="21">
        <f t="shared" si="483"/>
        <v>1.166666666666667</v>
      </c>
      <c r="BD408" s="21" t="str">
        <f t="shared" si="298"/>
        <v>-</v>
      </c>
      <c r="BE408" s="22">
        <v>8.17</v>
      </c>
      <c r="BF408" s="22">
        <v>0.39</v>
      </c>
      <c r="BG408" s="22"/>
      <c r="BH408" s="22"/>
      <c r="BI408" s="23"/>
      <c r="BJ408" s="22"/>
      <c r="BK408" s="20" t="str">
        <f t="shared" si="299"/>
        <v>ATENDE</v>
      </c>
      <c r="BL408" s="20" t="str">
        <f t="shared" si="300"/>
        <v>ATENDE</v>
      </c>
      <c r="BM408" s="20" t="str">
        <f t="shared" si="301"/>
        <v>ATENDE</v>
      </c>
      <c r="BN408" s="20" t="str">
        <f t="shared" si="302"/>
        <v>ATENDE</v>
      </c>
      <c r="BO408" s="24" t="str">
        <f t="shared" si="303"/>
        <v>C5</v>
      </c>
      <c r="BP408" s="24" t="str">
        <f t="shared" si="379"/>
        <v>P6</v>
      </c>
      <c r="BQ408" s="25">
        <f t="shared" si="304"/>
        <v>0.80666666666666664</v>
      </c>
      <c r="BR408" s="22">
        <v>5.42</v>
      </c>
      <c r="BS408" s="22">
        <v>3.46</v>
      </c>
      <c r="BT408" s="24">
        <f>IF(BP408="-","-",_xlfn.XLOOKUP(BP408,ABNT5101!$B$4:$B$9,ABNT5101!$C$4:$C$9))</f>
        <v>3</v>
      </c>
      <c r="BU408" s="24">
        <f>IF(BP408="-","-",_xlfn.XLOOKUP(BP408,ABNT5101!$B$4:$B$9,ABNT5101!$D$4:$D$9))</f>
        <v>0.6</v>
      </c>
      <c r="BV408" s="20" t="str">
        <f t="shared" si="305"/>
        <v>ATENDE</v>
      </c>
      <c r="BW408" s="20" t="str">
        <f t="shared" si="306"/>
        <v>ATENDE</v>
      </c>
      <c r="BX408" s="20" t="str">
        <f t="shared" si="307"/>
        <v>ATENDE</v>
      </c>
      <c r="BY408" s="24" t="str">
        <f t="shared" si="461"/>
        <v>P6</v>
      </c>
      <c r="BZ408" s="25">
        <f t="shared" si="308"/>
        <v>0.98333333333333339</v>
      </c>
      <c r="CA408" s="24">
        <v>5.95</v>
      </c>
      <c r="CB408" s="24">
        <v>1.6</v>
      </c>
      <c r="CC408" s="20">
        <f>IF(BY408="-","-",_xlfn.XLOOKUP(BY408,ABNT5101!$B$4:$B$9,ABNT5101!$C$4:$C$9))</f>
        <v>3</v>
      </c>
      <c r="CD408" s="24">
        <f>IF(BY408="-","-",_xlfn.XLOOKUP(BY408,ABNT5101!$B$4:$B$9,ABNT5101!$D$4:$D$9))</f>
        <v>0.6</v>
      </c>
      <c r="CE408" s="20" t="str">
        <f t="shared" si="309"/>
        <v>ATENDE</v>
      </c>
      <c r="CF408" s="20" t="str">
        <f t="shared" si="310"/>
        <v>ATENDE</v>
      </c>
      <c r="CG408" s="20" t="str">
        <f t="shared" si="311"/>
        <v>ATENDE</v>
      </c>
      <c r="CH408" s="26" t="str">
        <f>_xlfn.XLOOKUP(CI408,'Banco de dados'!$B:$B,'Banco de dados'!$D:$D)</f>
        <v>SX LIGHTING</v>
      </c>
      <c r="CI408" s="27" t="str">
        <f>'Banco de dados'!B53</f>
        <v>SX-INEVO020HF</v>
      </c>
      <c r="CJ408" s="26" t="str">
        <f>_xlfn.XLOOKUP(CI408,'Banco de dados'!$B:$B,'Banco de dados'!$E:$E)</f>
        <v>SXINEVO020K50L12CZF7PHF</v>
      </c>
      <c r="CK408" s="26"/>
      <c r="CL408" s="26" t="e">
        <f>IF(CK408="-","-",_xlfn.XLOOKUP(CK408,'Banco de dados'!$B:$B,'Banco de dados'!$E:$E))</f>
        <v>#N/A</v>
      </c>
      <c r="CM408" s="28">
        <f t="shared" si="312"/>
        <v>1</v>
      </c>
      <c r="CN408" s="26">
        <f>_xlfn.XLOOKUP(CI408,'Banco de dados'!$B:$B,'Banco de dados'!$H:$H)</f>
        <v>22.5</v>
      </c>
      <c r="CO408" s="26" t="e">
        <f t="array" aca="1" ref="CO408" ca="1">_xludf.XLOOKUP(CK408,'Banco de dados'!$B:$B,'Banco de dados'!$H:$H)</f>
        <v>#NAME?</v>
      </c>
      <c r="CP408" s="51" t="e">
        <f t="array" aca="1" ref="CP408" ca="1">_xludf.XLOOKUP(CI408,'Banco de dados'!$B:$B,'Banco de dados'!$F:$F)</f>
        <v>#NAME?</v>
      </c>
      <c r="CQ408" s="26" t="e">
        <f t="array" aca="1" ref="CQ408" ca="1">_xludf.XLOOKUP(CK408,'Banco de dados'!$B:$B,'Banco de dados'!$F:$F)</f>
        <v>#NAME?</v>
      </c>
      <c r="CR408" s="27">
        <v>0</v>
      </c>
      <c r="CS408" s="27"/>
      <c r="CT408" s="26" t="str">
        <f>IF(AG408=0.5,"Suporte",IF(AND(AG408&gt;='Braços de IP'!$B$9,AG408&lt;='Braços de IP'!$D$9),'Braços de IP'!$E$9,IF(AND(AG408&gt;='Braços de IP'!$B$10,AG408&lt;='Braços de IP'!$D$10),'Braços de IP'!$E$10,IF(AND(AG408&gt;='Braços de IP'!$B$11,AG408&lt;='Braços de IP'!$D$11),'Braços de IP'!$E$11,IF(AND(AG408&gt;='Braços de IP'!$B$12,AG408&lt;='Braços de IP'!$D$12),'Braços de IP'!$E$12,IF(AND(AG408&gt;='Braços de IP'!$B$13,AG408&lt;='Braços de IP'!$D$13),'Braços de IP'!$E$13,IF(AND(AG408&gt;='Braços de IP'!$B$14,AG408&lt;='Braços de IP'!$D$14),'Braços de IP'!$E$14,"ERRO")))))))</f>
        <v>Médio I</v>
      </c>
      <c r="CU408" s="27"/>
      <c r="CV408" s="26" t="str">
        <f>IF($CU408="","",VLOOKUP($CU408,'Braços de IP'!$E$9:$I$15,2,0))</f>
        <v/>
      </c>
      <c r="CW408" s="29" t="str">
        <f>IF($CU408="","",VLOOKUP($CU408,'Braços de IP'!$E$9:$I$15,5,0))</f>
        <v/>
      </c>
      <c r="CX408" s="26"/>
      <c r="CY408" s="26"/>
      <c r="CZ408" s="26"/>
      <c r="DA408" s="26"/>
      <c r="DB408" s="26"/>
      <c r="DC408" s="26"/>
      <c r="DD408" s="30">
        <f t="shared" si="313"/>
        <v>22.5</v>
      </c>
      <c r="DE408" s="31">
        <f t="shared" si="314"/>
        <v>80</v>
      </c>
      <c r="DF408" s="30">
        <f t="shared" si="315"/>
        <v>102.5</v>
      </c>
      <c r="DG408" s="32">
        <f t="shared" si="316"/>
        <v>0.71875</v>
      </c>
      <c r="DH408" s="33"/>
      <c r="DI408" s="34"/>
      <c r="DJ408" s="35"/>
      <c r="DK408" s="16" t="s">
        <v>144</v>
      </c>
      <c r="DL408" s="16"/>
      <c r="DN408" s="36" t="e">
        <f t="shared" si="357"/>
        <v>#VALUE!</v>
      </c>
      <c r="DP408" s="1" t="s">
        <v>6</v>
      </c>
      <c r="DQ408" s="1">
        <f t="shared" si="390"/>
        <v>0</v>
      </c>
      <c r="DR408" s="36" t="e">
        <f t="shared" si="391"/>
        <v>#DIV/0!</v>
      </c>
      <c r="DS408" s="36" t="e">
        <f t="shared" si="457"/>
        <v>#DIV/0!</v>
      </c>
    </row>
    <row r="409" spans="2:123" ht="15.75" customHeight="1" x14ac:dyDescent="0.25">
      <c r="B409" s="16">
        <v>44</v>
      </c>
      <c r="C409" s="16" t="s">
        <v>146</v>
      </c>
      <c r="D409" s="16" t="s">
        <v>525</v>
      </c>
      <c r="E409" s="16">
        <v>-8.0344750000000005</v>
      </c>
      <c r="F409" s="16">
        <v>-34.892142</v>
      </c>
      <c r="G409" s="16" t="s">
        <v>157</v>
      </c>
      <c r="H409" s="17" t="s">
        <v>136</v>
      </c>
      <c r="I409" s="16" t="s">
        <v>135</v>
      </c>
      <c r="J409" s="17" t="s">
        <v>137</v>
      </c>
      <c r="K409" s="18">
        <v>80</v>
      </c>
      <c r="L409" s="17" t="s">
        <v>138</v>
      </c>
      <c r="M409" s="17">
        <v>0</v>
      </c>
      <c r="N409" s="16">
        <f t="shared" si="352"/>
        <v>160</v>
      </c>
      <c r="O409" s="17">
        <v>2</v>
      </c>
      <c r="P409" s="22">
        <v>1.81</v>
      </c>
      <c r="Q409" s="22">
        <v>6.1</v>
      </c>
      <c r="R409" s="16"/>
      <c r="S409" s="16"/>
      <c r="T409" s="16">
        <v>0</v>
      </c>
      <c r="U409" s="22">
        <v>1.1000000000000001</v>
      </c>
      <c r="V409" s="17">
        <v>0</v>
      </c>
      <c r="W409" s="17"/>
      <c r="X409" s="17"/>
      <c r="Y409" s="17">
        <v>0</v>
      </c>
      <c r="Z409" s="17">
        <v>0</v>
      </c>
      <c r="AA409" s="17" t="s">
        <v>139</v>
      </c>
      <c r="AB409" s="17" t="s">
        <v>140</v>
      </c>
      <c r="AC409" s="17">
        <v>29.63</v>
      </c>
      <c r="AD409" s="17">
        <v>5.92</v>
      </c>
      <c r="AE409" s="17">
        <v>1</v>
      </c>
      <c r="AF409" s="17">
        <v>0.59</v>
      </c>
      <c r="AG409" s="17">
        <v>1.83</v>
      </c>
      <c r="AH409" s="17">
        <f t="shared" si="353"/>
        <v>1.2400000000000002</v>
      </c>
      <c r="AI409" s="17" t="s">
        <v>136</v>
      </c>
      <c r="AJ409" s="17" t="s">
        <v>136</v>
      </c>
      <c r="AK409" s="17" t="s">
        <v>141</v>
      </c>
      <c r="AL409" s="17">
        <f t="shared" si="354"/>
        <v>2</v>
      </c>
      <c r="AM409" s="17">
        <v>0</v>
      </c>
      <c r="AN409" s="17"/>
      <c r="AO409" s="17">
        <v>0</v>
      </c>
      <c r="AP409" s="17">
        <v>0</v>
      </c>
      <c r="AQ409" s="17">
        <v>0</v>
      </c>
      <c r="AR409" s="17" t="s">
        <v>136</v>
      </c>
      <c r="AS409" s="19">
        <f t="shared" si="295"/>
        <v>0</v>
      </c>
      <c r="AT409" s="19"/>
      <c r="AU409" s="19">
        <f>VLOOKUP(G409,ABNT5101!$I$3:$J$9,2)</f>
        <v>7.5</v>
      </c>
      <c r="AV409" s="19">
        <f>VLOOKUP(G409,ABNT5101!$I$3:$M$9,5)</f>
        <v>0.18</v>
      </c>
      <c r="AW409" s="17" t="str">
        <f>_xlfn.XLOOKUP(G409,ABNT5101!I:I,ABNT5101!L:L)</f>
        <v>-</v>
      </c>
      <c r="AX409" s="17">
        <f>_xlfn.XLOOKUP(G409,ABNT5101!$I:$I,ABNT5101!M:M)</f>
        <v>0.18</v>
      </c>
      <c r="AY409" s="17" t="str">
        <f>_xlfn.XLOOKUP(G409,ABNT5101!$I:$I,ABNT5101!N:N)</f>
        <v>-</v>
      </c>
      <c r="AZ409" s="17">
        <f>_xlfn.XLOOKUP(G409,ABNT5101!$I:$I,ABNT5101!O:O)</f>
        <v>16</v>
      </c>
      <c r="BA409" s="20" t="str">
        <f t="shared" si="296"/>
        <v>ATENDE</v>
      </c>
      <c r="BB409" s="21">
        <f t="shared" ref="BB409:BC409" si="484">BE409/AU409-1</f>
        <v>0.59600000000000009</v>
      </c>
      <c r="BC409" s="21">
        <f t="shared" si="484"/>
        <v>1.4444444444444446</v>
      </c>
      <c r="BD409" s="21" t="str">
        <f t="shared" si="298"/>
        <v>-</v>
      </c>
      <c r="BE409" s="22">
        <v>11.97</v>
      </c>
      <c r="BF409" s="22">
        <v>0.44</v>
      </c>
      <c r="BG409" s="22"/>
      <c r="BH409" s="22"/>
      <c r="BI409" s="23"/>
      <c r="BJ409" s="22"/>
      <c r="BK409" s="20" t="str">
        <f t="shared" si="299"/>
        <v>ATENDE</v>
      </c>
      <c r="BL409" s="20" t="str">
        <f t="shared" si="300"/>
        <v>ATENDE</v>
      </c>
      <c r="BM409" s="20" t="str">
        <f t="shared" si="301"/>
        <v>ATENDE</v>
      </c>
      <c r="BN409" s="20" t="str">
        <f t="shared" si="302"/>
        <v>ATENDE</v>
      </c>
      <c r="BO409" s="24" t="str">
        <f t="shared" si="303"/>
        <v>C5</v>
      </c>
      <c r="BP409" s="24" t="str">
        <f t="shared" si="379"/>
        <v>P6</v>
      </c>
      <c r="BQ409" s="25">
        <f t="shared" si="304"/>
        <v>1.3233333333333333</v>
      </c>
      <c r="BR409" s="22">
        <v>6.97</v>
      </c>
      <c r="BS409" s="22">
        <v>4.83</v>
      </c>
      <c r="BT409" s="24">
        <f>IF(BP409="-","-",_xlfn.XLOOKUP(BP409,ABNT5101!$B$4:$B$9,ABNT5101!$C$4:$C$9))</f>
        <v>3</v>
      </c>
      <c r="BU409" s="24">
        <f>IF(BP409="-","-",_xlfn.XLOOKUP(BP409,ABNT5101!$B$4:$B$9,ABNT5101!$D$4:$D$9))</f>
        <v>0.6</v>
      </c>
      <c r="BV409" s="20" t="str">
        <f t="shared" si="305"/>
        <v>ATENDE</v>
      </c>
      <c r="BW409" s="20" t="str">
        <f t="shared" si="306"/>
        <v>ATENDE</v>
      </c>
      <c r="BX409" s="20" t="str">
        <f t="shared" si="307"/>
        <v>ATENDE</v>
      </c>
      <c r="BY409" s="24" t="str">
        <f t="shared" si="461"/>
        <v>P6</v>
      </c>
      <c r="BZ409" s="25">
        <f t="shared" si="308"/>
        <v>1.8599999999999999</v>
      </c>
      <c r="CA409" s="24">
        <v>8.58</v>
      </c>
      <c r="CB409" s="24">
        <v>3.57</v>
      </c>
      <c r="CC409" s="20">
        <f>IF(BY409="-","-",_xlfn.XLOOKUP(BY409,ABNT5101!$B$4:$B$9,ABNT5101!$C$4:$C$9))</f>
        <v>3</v>
      </c>
      <c r="CD409" s="24">
        <f>IF(BY409="-","-",_xlfn.XLOOKUP(BY409,ABNT5101!$B$4:$B$9,ABNT5101!$D$4:$D$9))</f>
        <v>0.6</v>
      </c>
      <c r="CE409" s="20" t="str">
        <f t="shared" si="309"/>
        <v>ATENDE</v>
      </c>
      <c r="CF409" s="20" t="str">
        <f t="shared" si="310"/>
        <v>ATENDE</v>
      </c>
      <c r="CG409" s="20" t="str">
        <f t="shared" si="311"/>
        <v>ATENDE</v>
      </c>
      <c r="CH409" s="26" t="str">
        <f>_xlfn.XLOOKUP(CI409,'Banco de dados'!$B:$B,'Banco de dados'!$D:$D)</f>
        <v>TECNOWATT</v>
      </c>
      <c r="CI409" s="27" t="str">
        <f>'Banco de dados'!B65</f>
        <v xml:space="preserve">SIGSAGPTLRRSSNDL_30W_38IBBRS
</v>
      </c>
      <c r="CJ409" s="26" t="str">
        <f>_xlfn.XLOOKUP(CI409,'Banco de dados'!$B:$B,'Banco de dados'!$E:$E)</f>
        <v>SIGSAGPTLRRSSNDL_30W_38IBBRS
1-10C1MUN6.5</v>
      </c>
      <c r="CK409" s="26"/>
      <c r="CL409" s="26" t="e">
        <f>IF(CK409="-","-",_xlfn.XLOOKUP(CK409,'Banco de dados'!$B:$B,'Banco de dados'!$E:$E))</f>
        <v>#N/A</v>
      </c>
      <c r="CM409" s="28">
        <f t="shared" si="312"/>
        <v>1</v>
      </c>
      <c r="CN409" s="26">
        <f>_xlfn.XLOOKUP(CI409,'Banco de dados'!$B:$B,'Banco de dados'!$H:$H)</f>
        <v>30</v>
      </c>
      <c r="CO409" s="26" t="e">
        <f t="array" aca="1" ref="CO409" ca="1">_xludf.XLOOKUP(CK409,'Banco de dados'!$B:$B,'Banco de dados'!$H:$H)</f>
        <v>#NAME?</v>
      </c>
      <c r="CP409" s="51" t="e">
        <f t="array" aca="1" ref="CP409" ca="1">_xludf.XLOOKUP(CI409,'Banco de dados'!$B:$B,'Banco de dados'!$F:$F)</f>
        <v>#NAME?</v>
      </c>
      <c r="CQ409" s="26" t="e">
        <f t="array" aca="1" ref="CQ409" ca="1">_xludf.XLOOKUP(CK409,'Banco de dados'!$B:$B,'Banco de dados'!$F:$F)</f>
        <v>#NAME?</v>
      </c>
      <c r="CR409" s="27">
        <v>0</v>
      </c>
      <c r="CS409" s="27"/>
      <c r="CT409" s="26" t="str">
        <f>IF(AG409=0.5,"Suporte",IF(AND(AG409&gt;='Braços de IP'!$B$9,AG409&lt;='Braços de IP'!$D$9),'Braços de IP'!$E$9,IF(AND(AG409&gt;='Braços de IP'!$B$10,AG409&lt;='Braços de IP'!$D$10),'Braços de IP'!$E$10,IF(AND(AG409&gt;='Braços de IP'!$B$11,AG409&lt;='Braços de IP'!$D$11),'Braços de IP'!$E$11,IF(AND(AG409&gt;='Braços de IP'!$B$12,AG409&lt;='Braços de IP'!$D$12),'Braços de IP'!$E$12,IF(AND(AG409&gt;='Braços de IP'!$B$13,AG409&lt;='Braços de IP'!$D$13),'Braços de IP'!$E$13,IF(AND(AG409&gt;='Braços de IP'!$B$14,AG409&lt;='Braços de IP'!$D$14),'Braços de IP'!$E$14,"ERRO")))))))</f>
        <v>Médio I</v>
      </c>
      <c r="CU409" s="27"/>
      <c r="CV409" s="26" t="str">
        <f>IF($CU409="","",VLOOKUP($CU409,'Braços de IP'!$E$9:$I$15,2,0))</f>
        <v/>
      </c>
      <c r="CW409" s="29" t="str">
        <f>IF($CU409="","",VLOOKUP($CU409,'Braços de IP'!$E$9:$I$15,5,0))</f>
        <v/>
      </c>
      <c r="CX409" s="26"/>
      <c r="CY409" s="26"/>
      <c r="CZ409" s="26"/>
      <c r="DA409" s="26"/>
      <c r="DB409" s="26"/>
      <c r="DC409" s="26"/>
      <c r="DD409" s="30">
        <f t="shared" si="313"/>
        <v>30</v>
      </c>
      <c r="DE409" s="31">
        <f t="shared" si="314"/>
        <v>80</v>
      </c>
      <c r="DF409" s="30">
        <f t="shared" si="315"/>
        <v>110</v>
      </c>
      <c r="DG409" s="32">
        <f t="shared" si="316"/>
        <v>0.625</v>
      </c>
      <c r="DH409" s="33"/>
      <c r="DI409" s="34"/>
      <c r="DJ409" s="35"/>
      <c r="DK409" s="16" t="s">
        <v>144</v>
      </c>
      <c r="DL409" s="16"/>
      <c r="DN409" s="36" t="e">
        <f t="shared" si="357"/>
        <v>#VALUE!</v>
      </c>
      <c r="DP409" s="1" t="s">
        <v>6</v>
      </c>
      <c r="DQ409" s="1">
        <f t="shared" si="390"/>
        <v>0</v>
      </c>
      <c r="DR409" s="36" t="e">
        <f t="shared" si="391"/>
        <v>#DIV/0!</v>
      </c>
      <c r="DS409" s="36" t="e">
        <f t="shared" si="457"/>
        <v>#DIV/0!</v>
      </c>
    </row>
    <row r="410" spans="2:123" ht="15.75" customHeight="1" x14ac:dyDescent="0.25">
      <c r="B410" s="16">
        <v>45</v>
      </c>
      <c r="C410" s="16" t="s">
        <v>146</v>
      </c>
      <c r="D410" s="16" t="s">
        <v>526</v>
      </c>
      <c r="E410" s="16">
        <v>-8.0243880000000001</v>
      </c>
      <c r="F410" s="16">
        <v>-34.875281999999999</v>
      </c>
      <c r="G410" s="16" t="s">
        <v>160</v>
      </c>
      <c r="H410" s="17" t="s">
        <v>136</v>
      </c>
      <c r="I410" s="16" t="s">
        <v>135</v>
      </c>
      <c r="J410" s="17" t="s">
        <v>137</v>
      </c>
      <c r="K410" s="18">
        <v>70</v>
      </c>
      <c r="L410" s="17" t="s">
        <v>138</v>
      </c>
      <c r="M410" s="17">
        <v>0</v>
      </c>
      <c r="N410" s="16">
        <f t="shared" si="352"/>
        <v>140</v>
      </c>
      <c r="O410" s="17">
        <v>1</v>
      </c>
      <c r="P410" s="22">
        <v>2</v>
      </c>
      <c r="Q410" s="22">
        <v>2</v>
      </c>
      <c r="R410" s="16"/>
      <c r="S410" s="16"/>
      <c r="T410" s="16" t="s">
        <v>136</v>
      </c>
      <c r="U410" s="22">
        <v>2</v>
      </c>
      <c r="V410" s="17">
        <v>0</v>
      </c>
      <c r="W410" s="17" t="s">
        <v>136</v>
      </c>
      <c r="X410" s="17" t="s">
        <v>136</v>
      </c>
      <c r="Y410" s="17">
        <v>0</v>
      </c>
      <c r="Z410" s="17">
        <v>0</v>
      </c>
      <c r="AA410" s="17" t="s">
        <v>139</v>
      </c>
      <c r="AB410" s="17" t="s">
        <v>140</v>
      </c>
      <c r="AC410" s="17">
        <v>37.659999999999997</v>
      </c>
      <c r="AD410" s="17">
        <v>5.71</v>
      </c>
      <c r="AE410" s="22">
        <v>1</v>
      </c>
      <c r="AF410" s="17">
        <v>0.49</v>
      </c>
      <c r="AG410" s="17">
        <v>2.1</v>
      </c>
      <c r="AH410" s="17">
        <f t="shared" si="353"/>
        <v>1.61</v>
      </c>
      <c r="AI410" s="17" t="s">
        <v>136</v>
      </c>
      <c r="AJ410" s="17" t="s">
        <v>136</v>
      </c>
      <c r="AK410" s="17" t="s">
        <v>141</v>
      </c>
      <c r="AL410" s="17">
        <f t="shared" si="354"/>
        <v>2</v>
      </c>
      <c r="AM410" s="17">
        <v>0</v>
      </c>
      <c r="AN410" s="17"/>
      <c r="AO410" s="17">
        <v>0</v>
      </c>
      <c r="AP410" s="17">
        <v>0</v>
      </c>
      <c r="AQ410" s="17">
        <v>0</v>
      </c>
      <c r="AR410" s="17" t="s">
        <v>136</v>
      </c>
      <c r="AS410" s="19">
        <f t="shared" si="295"/>
        <v>0</v>
      </c>
      <c r="AT410" s="19"/>
      <c r="AU410" s="19">
        <f>VLOOKUP(G410,ABNT5101!$I$3:$J$9,2)</f>
        <v>10</v>
      </c>
      <c r="AV410" s="19">
        <f>VLOOKUP(G410,ABNT5101!$I$3:$M$9,5)</f>
        <v>0.18</v>
      </c>
      <c r="AW410" s="17" t="str">
        <f>_xlfn.XLOOKUP(G410,ABNT5101!I:I,ABNT5101!L:L)</f>
        <v>-</v>
      </c>
      <c r="AX410" s="17">
        <f>_xlfn.XLOOKUP(G410,ABNT5101!$I:$I,ABNT5101!M:M)</f>
        <v>0.18</v>
      </c>
      <c r="AY410" s="17" t="str">
        <f>_xlfn.XLOOKUP(G410,ABNT5101!$I:$I,ABNT5101!N:N)</f>
        <v>-</v>
      </c>
      <c r="AZ410" s="17">
        <f>_xlfn.XLOOKUP(G410,ABNT5101!$I:$I,ABNT5101!O:O)</f>
        <v>16</v>
      </c>
      <c r="BA410" s="20" t="str">
        <f t="shared" si="296"/>
        <v>ATENDE</v>
      </c>
      <c r="BB410" s="21">
        <f t="shared" ref="BB410:BC410" si="485">BE410/AU410-1</f>
        <v>0.22300000000000009</v>
      </c>
      <c r="BC410" s="21">
        <f t="shared" si="485"/>
        <v>0</v>
      </c>
      <c r="BD410" s="21" t="str">
        <f t="shared" si="298"/>
        <v>-</v>
      </c>
      <c r="BE410" s="22">
        <v>12.23</v>
      </c>
      <c r="BF410" s="22">
        <v>0.18</v>
      </c>
      <c r="BG410" s="22"/>
      <c r="BH410" s="22"/>
      <c r="BI410" s="23"/>
      <c r="BJ410" s="22"/>
      <c r="BK410" s="20" t="str">
        <f t="shared" si="299"/>
        <v>ATENDE</v>
      </c>
      <c r="BL410" s="20" t="str">
        <f t="shared" si="300"/>
        <v>ATENDE</v>
      </c>
      <c r="BM410" s="20" t="str">
        <f t="shared" si="301"/>
        <v>ATENDE</v>
      </c>
      <c r="BN410" s="20" t="str">
        <f t="shared" si="302"/>
        <v>ATENDE</v>
      </c>
      <c r="BO410" s="24" t="str">
        <f t="shared" si="303"/>
        <v>C4</v>
      </c>
      <c r="BP410" s="24" t="str">
        <f t="shared" si="379"/>
        <v>P6</v>
      </c>
      <c r="BQ410" s="25">
        <f t="shared" si="304"/>
        <v>1.7200000000000002</v>
      </c>
      <c r="BR410" s="22">
        <v>8.16</v>
      </c>
      <c r="BS410" s="22">
        <v>2.14</v>
      </c>
      <c r="BT410" s="24">
        <f>IF(BP410="-","-",_xlfn.XLOOKUP(BP410,ABNT5101!$B$4:$B$9,ABNT5101!$C$4:$C$9))</f>
        <v>3</v>
      </c>
      <c r="BU410" s="24">
        <f>IF(BP410="-","-",_xlfn.XLOOKUP(BP410,ABNT5101!$B$4:$B$9,ABNT5101!$D$4:$D$9))</f>
        <v>0.6</v>
      </c>
      <c r="BV410" s="20" t="str">
        <f t="shared" si="305"/>
        <v>ATENDE</v>
      </c>
      <c r="BW410" s="20" t="str">
        <f t="shared" si="306"/>
        <v>ATENDE</v>
      </c>
      <c r="BX410" s="20" t="str">
        <f t="shared" si="307"/>
        <v>ATENDE</v>
      </c>
      <c r="BY410" s="24" t="str">
        <f t="shared" si="461"/>
        <v>P6</v>
      </c>
      <c r="BZ410" s="25">
        <f t="shared" si="308"/>
        <v>1.7100000000000004</v>
      </c>
      <c r="CA410" s="24">
        <v>8.1300000000000008</v>
      </c>
      <c r="CB410" s="24">
        <v>1.45</v>
      </c>
      <c r="CC410" s="20">
        <f>IF(BY410="-","-",_xlfn.XLOOKUP(BY410,ABNT5101!$B$4:$B$9,ABNT5101!$C$4:$C$9))</f>
        <v>3</v>
      </c>
      <c r="CD410" s="24">
        <f>IF(BY410="-","-",_xlfn.XLOOKUP(BY410,ABNT5101!$B$4:$B$9,ABNT5101!$D$4:$D$9))</f>
        <v>0.6</v>
      </c>
      <c r="CE410" s="20" t="str">
        <f t="shared" si="309"/>
        <v>ATENDE</v>
      </c>
      <c r="CF410" s="20" t="str">
        <f t="shared" si="310"/>
        <v>ATENDE</v>
      </c>
      <c r="CG410" s="20" t="str">
        <f t="shared" si="311"/>
        <v>ATENDE</v>
      </c>
      <c r="CH410" s="26" t="str">
        <f>_xlfn.XLOOKUP(CI410,'Banco de dados'!$B:$B,'Banco de dados'!$D:$D)</f>
        <v>LEDSTAR</v>
      </c>
      <c r="CI410" s="47" t="str">
        <f>'Banco de dados'!B7</f>
        <v xml:space="preserve"> SL VT 9.1 44W</v>
      </c>
      <c r="CJ410" s="26" t="str">
        <f>_xlfn.XLOOKUP(CI410,'Banco de dados'!$B:$B,'Banco de dados'!$E:$E)</f>
        <v>LUM LED SL VT 9.1 44W</v>
      </c>
      <c r="CK410" s="26"/>
      <c r="CL410" s="26" t="e">
        <f>IF(CK410="-","-",_xlfn.XLOOKUP(CK410,'Banco de dados'!$B:$B,'Banco de dados'!$E:$E))</f>
        <v>#N/A</v>
      </c>
      <c r="CM410" s="28">
        <f t="shared" si="312"/>
        <v>1</v>
      </c>
      <c r="CN410" s="26">
        <f>_xlfn.XLOOKUP(CI410,'Banco de dados'!$B:$B,'Banco de dados'!$H:$H)</f>
        <v>44</v>
      </c>
      <c r="CO410" s="26" t="e">
        <f t="array" aca="1" ref="CO410" ca="1">_xludf.XLOOKUP(CK410,'Banco de dados'!$B:$B,'Banco de dados'!$H:$H)</f>
        <v>#NAME?</v>
      </c>
      <c r="CP410" s="51" t="e">
        <f t="array" aca="1" ref="CP410" ca="1">_xludf.XLOOKUP(CI410,'Banco de dados'!$B:$B,'Banco de dados'!$F:$F)</f>
        <v>#NAME?</v>
      </c>
      <c r="CQ410" s="26" t="e">
        <f t="array" aca="1" ref="CQ410" ca="1">_xludf.XLOOKUP(CK410,'Banco de dados'!$B:$B,'Banco de dados'!$F:$F)</f>
        <v>#NAME?</v>
      </c>
      <c r="CR410" s="27">
        <v>0</v>
      </c>
      <c r="CS410" s="27"/>
      <c r="CT410" s="26" t="str">
        <f>IF(AG410=0.5,"Suporte",IF(AND(AG410&gt;='Braços de IP'!$B$9,AG410&lt;='Braços de IP'!$D$9),'Braços de IP'!$E$9,IF(AND(AG410&gt;='Braços de IP'!$B$10,AG410&lt;='Braços de IP'!$D$10),'Braços de IP'!$E$10,IF(AND(AG410&gt;='Braços de IP'!$B$11,AG410&lt;='Braços de IP'!$D$11),'Braços de IP'!$E$11,IF(AND(AG410&gt;='Braços de IP'!$B$12,AG410&lt;='Braços de IP'!$D$12),'Braços de IP'!$E$12,IF(AND(AG410&gt;='Braços de IP'!$B$13,AG410&lt;='Braços de IP'!$D$13),'Braços de IP'!$E$13,IF(AND(AG410&gt;='Braços de IP'!$B$14,AG410&lt;='Braços de IP'!$D$14),'Braços de IP'!$E$14,"ERRO")))))))</f>
        <v>Médio I</v>
      </c>
      <c r="CU410" s="27"/>
      <c r="CV410" s="26" t="str">
        <f>IF($CU410="","",VLOOKUP($CU410,'Braços de IP'!$E$9:$I$15,2,0))</f>
        <v/>
      </c>
      <c r="CW410" s="29" t="str">
        <f>IF($CU410="","",VLOOKUP($CU410,'Braços de IP'!$E$9:$I$15,5,0))</f>
        <v/>
      </c>
      <c r="CX410" s="26"/>
      <c r="CY410" s="26"/>
      <c r="CZ410" s="26"/>
      <c r="DA410" s="26"/>
      <c r="DB410" s="26"/>
      <c r="DC410" s="26"/>
      <c r="DD410" s="30">
        <f t="shared" si="313"/>
        <v>44</v>
      </c>
      <c r="DE410" s="31">
        <f t="shared" si="314"/>
        <v>70</v>
      </c>
      <c r="DF410" s="30">
        <f t="shared" si="315"/>
        <v>114</v>
      </c>
      <c r="DG410" s="32">
        <f t="shared" si="316"/>
        <v>0.37142857142857144</v>
      </c>
      <c r="DH410" s="33"/>
      <c r="DI410" s="34"/>
      <c r="DJ410" s="35"/>
      <c r="DK410" s="16" t="s">
        <v>144</v>
      </c>
      <c r="DL410" s="16"/>
      <c r="DN410" s="36" t="e">
        <f t="shared" si="357"/>
        <v>#VALUE!</v>
      </c>
      <c r="DP410" s="1" t="s">
        <v>6</v>
      </c>
      <c r="DQ410" s="1">
        <f t="shared" si="390"/>
        <v>0</v>
      </c>
      <c r="DR410" s="36" t="e">
        <f t="shared" si="391"/>
        <v>#DIV/0!</v>
      </c>
      <c r="DS410" s="36" t="e">
        <f t="shared" si="457"/>
        <v>#DIV/0!</v>
      </c>
    </row>
    <row r="411" spans="2:123" ht="15.75" customHeight="1" x14ac:dyDescent="0.25">
      <c r="B411" s="16">
        <v>45</v>
      </c>
      <c r="C411" s="16" t="s">
        <v>146</v>
      </c>
      <c r="D411" s="16" t="s">
        <v>526</v>
      </c>
      <c r="E411" s="16">
        <v>-8.0243880000000001</v>
      </c>
      <c r="F411" s="16">
        <v>-34.875281999999999</v>
      </c>
      <c r="G411" s="16" t="s">
        <v>160</v>
      </c>
      <c r="H411" s="17" t="s">
        <v>136</v>
      </c>
      <c r="I411" s="16" t="s">
        <v>135</v>
      </c>
      <c r="J411" s="17" t="s">
        <v>137</v>
      </c>
      <c r="K411" s="18">
        <v>70</v>
      </c>
      <c r="L411" s="17" t="s">
        <v>138</v>
      </c>
      <c r="M411" s="17">
        <v>0</v>
      </c>
      <c r="N411" s="16">
        <f t="shared" si="352"/>
        <v>140</v>
      </c>
      <c r="O411" s="17">
        <v>1</v>
      </c>
      <c r="P411" s="22">
        <v>2</v>
      </c>
      <c r="Q411" s="22">
        <v>2</v>
      </c>
      <c r="R411" s="16"/>
      <c r="S411" s="16"/>
      <c r="T411" s="16" t="s">
        <v>136</v>
      </c>
      <c r="U411" s="22">
        <v>2</v>
      </c>
      <c r="V411" s="17">
        <v>0</v>
      </c>
      <c r="W411" s="17" t="s">
        <v>136</v>
      </c>
      <c r="X411" s="17" t="s">
        <v>136</v>
      </c>
      <c r="Y411" s="17">
        <v>0</v>
      </c>
      <c r="Z411" s="17">
        <v>0</v>
      </c>
      <c r="AA411" s="17" t="s">
        <v>139</v>
      </c>
      <c r="AB411" s="17" t="s">
        <v>140</v>
      </c>
      <c r="AC411" s="17">
        <v>37.659999999999997</v>
      </c>
      <c r="AD411" s="17">
        <v>5.71</v>
      </c>
      <c r="AE411" s="22">
        <v>1</v>
      </c>
      <c r="AF411" s="17">
        <v>0.49</v>
      </c>
      <c r="AG411" s="17">
        <v>2.1</v>
      </c>
      <c r="AH411" s="17">
        <f t="shared" si="353"/>
        <v>1.61</v>
      </c>
      <c r="AI411" s="17" t="s">
        <v>136</v>
      </c>
      <c r="AJ411" s="17" t="s">
        <v>136</v>
      </c>
      <c r="AK411" s="17" t="s">
        <v>141</v>
      </c>
      <c r="AL411" s="17">
        <f t="shared" si="354"/>
        <v>2</v>
      </c>
      <c r="AM411" s="17">
        <v>0</v>
      </c>
      <c r="AN411" s="17"/>
      <c r="AO411" s="17">
        <v>0</v>
      </c>
      <c r="AP411" s="17">
        <v>0</v>
      </c>
      <c r="AQ411" s="17">
        <v>0</v>
      </c>
      <c r="AR411" s="17" t="s">
        <v>136</v>
      </c>
      <c r="AS411" s="19">
        <f t="shared" si="295"/>
        <v>0</v>
      </c>
      <c r="AT411" s="19"/>
      <c r="AU411" s="19">
        <f>VLOOKUP(G411,ABNT5101!$I$3:$J$9,2)</f>
        <v>10</v>
      </c>
      <c r="AV411" s="19">
        <f>VLOOKUP(G411,ABNT5101!$I$3:$M$9,5)</f>
        <v>0.18</v>
      </c>
      <c r="AW411" s="17" t="str">
        <f>_xlfn.XLOOKUP(G411,ABNT5101!I:I,ABNT5101!L:L)</f>
        <v>-</v>
      </c>
      <c r="AX411" s="17">
        <f>_xlfn.XLOOKUP(G411,ABNT5101!$I:$I,ABNT5101!M:M)</f>
        <v>0.18</v>
      </c>
      <c r="AY411" s="17" t="str">
        <f>_xlfn.XLOOKUP(G411,ABNT5101!$I:$I,ABNT5101!N:N)</f>
        <v>-</v>
      </c>
      <c r="AZ411" s="17">
        <f>_xlfn.XLOOKUP(G411,ABNT5101!$I:$I,ABNT5101!O:O)</f>
        <v>16</v>
      </c>
      <c r="BA411" s="20" t="str">
        <f t="shared" si="296"/>
        <v>ATENDE</v>
      </c>
      <c r="BB411" s="21">
        <f t="shared" ref="BB411:BC411" si="486">BE411/AU411-1</f>
        <v>3.1000000000000139E-2</v>
      </c>
      <c r="BC411" s="21">
        <f t="shared" si="486"/>
        <v>0.44444444444444464</v>
      </c>
      <c r="BD411" s="21" t="str">
        <f t="shared" si="298"/>
        <v>-</v>
      </c>
      <c r="BE411" s="22">
        <v>10.31</v>
      </c>
      <c r="BF411" s="22">
        <v>0.26</v>
      </c>
      <c r="BG411" s="22"/>
      <c r="BH411" s="22"/>
      <c r="BI411" s="23"/>
      <c r="BJ411" s="22"/>
      <c r="BK411" s="20" t="str">
        <f t="shared" si="299"/>
        <v>ATENDE</v>
      </c>
      <c r="BL411" s="20" t="str">
        <f t="shared" si="300"/>
        <v>ATENDE</v>
      </c>
      <c r="BM411" s="20" t="str">
        <f t="shared" si="301"/>
        <v>ATENDE</v>
      </c>
      <c r="BN411" s="20" t="str">
        <f t="shared" si="302"/>
        <v>ATENDE</v>
      </c>
      <c r="BO411" s="24" t="str">
        <f t="shared" si="303"/>
        <v>C4</v>
      </c>
      <c r="BP411" s="24" t="str">
        <f t="shared" si="379"/>
        <v>P6</v>
      </c>
      <c r="BQ411" s="25">
        <f t="shared" si="304"/>
        <v>1.1600000000000001</v>
      </c>
      <c r="BR411" s="22">
        <v>6.48</v>
      </c>
      <c r="BS411" s="22">
        <v>2.66</v>
      </c>
      <c r="BT411" s="24">
        <f>IF(BP411="-","-",_xlfn.XLOOKUP(BP411,ABNT5101!$B$4:$B$9,ABNT5101!$C$4:$C$9))</f>
        <v>3</v>
      </c>
      <c r="BU411" s="24">
        <f>IF(BP411="-","-",_xlfn.XLOOKUP(BP411,ABNT5101!$B$4:$B$9,ABNT5101!$D$4:$D$9))</f>
        <v>0.6</v>
      </c>
      <c r="BV411" s="20" t="str">
        <f t="shared" si="305"/>
        <v>ATENDE</v>
      </c>
      <c r="BW411" s="20" t="str">
        <f t="shared" si="306"/>
        <v>ATENDE</v>
      </c>
      <c r="BX411" s="20" t="str">
        <f t="shared" si="307"/>
        <v>ATENDE</v>
      </c>
      <c r="BY411" s="24" t="str">
        <f t="shared" si="461"/>
        <v>P6</v>
      </c>
      <c r="BZ411" s="25">
        <f t="shared" si="308"/>
        <v>1.8666666666666667</v>
      </c>
      <c r="CA411" s="24">
        <v>8.6</v>
      </c>
      <c r="CB411" s="24">
        <v>1.47</v>
      </c>
      <c r="CC411" s="20">
        <f>IF(BY411="-","-",_xlfn.XLOOKUP(BY411,ABNT5101!$B$4:$B$9,ABNT5101!$C$4:$C$9))</f>
        <v>3</v>
      </c>
      <c r="CD411" s="24">
        <f>IF(BY411="-","-",_xlfn.XLOOKUP(BY411,ABNT5101!$B$4:$B$9,ABNT5101!$D$4:$D$9))</f>
        <v>0.6</v>
      </c>
      <c r="CE411" s="20" t="str">
        <f t="shared" si="309"/>
        <v>ATENDE</v>
      </c>
      <c r="CF411" s="20" t="str">
        <f t="shared" si="310"/>
        <v>ATENDE</v>
      </c>
      <c r="CG411" s="20" t="str">
        <f t="shared" si="311"/>
        <v>ATENDE</v>
      </c>
      <c r="CH411" s="26" t="str">
        <f>_xlfn.XLOOKUP(CI411,'Banco de dados'!$B:$B,'Banco de dados'!$D:$D)</f>
        <v>SX LIGHTING</v>
      </c>
      <c r="CI411" s="27" t="str">
        <f>'Banco de dados'!B55</f>
        <v>SX-INEVO040HF</v>
      </c>
      <c r="CJ411" s="26" t="str">
        <f>_xlfn.XLOOKUP(CI411,'Banco de dados'!$B:$B,'Banco de dados'!$E:$E)</f>
        <v>SXINEVO040K50L12CZF7PHF</v>
      </c>
      <c r="CK411" s="26"/>
      <c r="CL411" s="26" t="e">
        <f>IF(CK411="-","-",_xlfn.XLOOKUP(CK411,'Banco de dados'!$B:$B,'Banco de dados'!$E:$E))</f>
        <v>#N/A</v>
      </c>
      <c r="CM411" s="28">
        <f t="shared" si="312"/>
        <v>1</v>
      </c>
      <c r="CN411" s="26">
        <f>_xlfn.XLOOKUP(CI411,'Banco de dados'!$B:$B,'Banco de dados'!$H:$H)</f>
        <v>39</v>
      </c>
      <c r="CO411" s="26" t="e">
        <f t="array" aca="1" ref="CO411" ca="1">_xludf.XLOOKUP(CK411,'Banco de dados'!$B:$B,'Banco de dados'!$H:$H)</f>
        <v>#NAME?</v>
      </c>
      <c r="CP411" s="51" t="e">
        <f t="array" aca="1" ref="CP411" ca="1">_xludf.XLOOKUP(CI411,'Banco de dados'!$B:$B,'Banco de dados'!$F:$F)</f>
        <v>#NAME?</v>
      </c>
      <c r="CQ411" s="26" t="e">
        <f t="array" aca="1" ref="CQ411" ca="1">_xludf.XLOOKUP(CK411,'Banco de dados'!$B:$B,'Banco de dados'!$F:$F)</f>
        <v>#NAME?</v>
      </c>
      <c r="CR411" s="27">
        <v>0</v>
      </c>
      <c r="CS411" s="27"/>
      <c r="CT411" s="26" t="str">
        <f>IF(AG411=0.5,"Suporte",IF(AND(AG411&gt;='Braços de IP'!$B$9,AG411&lt;='Braços de IP'!$D$9),'Braços de IP'!$E$9,IF(AND(AG411&gt;='Braços de IP'!$B$10,AG411&lt;='Braços de IP'!$D$10),'Braços de IP'!$E$10,IF(AND(AG411&gt;='Braços de IP'!$B$11,AG411&lt;='Braços de IP'!$D$11),'Braços de IP'!$E$11,IF(AND(AG411&gt;='Braços de IP'!$B$12,AG411&lt;='Braços de IP'!$D$12),'Braços de IP'!$E$12,IF(AND(AG411&gt;='Braços de IP'!$B$13,AG411&lt;='Braços de IP'!$D$13),'Braços de IP'!$E$13,IF(AND(AG411&gt;='Braços de IP'!$B$14,AG411&lt;='Braços de IP'!$D$14),'Braços de IP'!$E$14,"ERRO")))))))</f>
        <v>Médio I</v>
      </c>
      <c r="CU411" s="27" t="s">
        <v>501</v>
      </c>
      <c r="CV411" s="26">
        <f>IF($CU411="","",VLOOKUP($CU411,'Braços de IP'!$E$9:$I$15,2,0))</f>
        <v>1.4</v>
      </c>
      <c r="CW411" s="29">
        <f>IF($CU411="","",VLOOKUP($CU411,'Braços de IP'!$E$9:$I$15,5,0))</f>
        <v>6.5</v>
      </c>
      <c r="CX411" s="26"/>
      <c r="CY411" s="26"/>
      <c r="CZ411" s="26"/>
      <c r="DA411" s="26"/>
      <c r="DB411" s="26"/>
      <c r="DC411" s="26"/>
      <c r="DD411" s="30">
        <f t="shared" si="313"/>
        <v>39</v>
      </c>
      <c r="DE411" s="31">
        <f t="shared" si="314"/>
        <v>70</v>
      </c>
      <c r="DF411" s="30">
        <f t="shared" si="315"/>
        <v>109</v>
      </c>
      <c r="DG411" s="32">
        <f t="shared" si="316"/>
        <v>0.44285714285714284</v>
      </c>
      <c r="DH411" s="33"/>
      <c r="DI411" s="34"/>
      <c r="DJ411" s="35"/>
      <c r="DK411" s="16" t="s">
        <v>144</v>
      </c>
      <c r="DL411" s="16"/>
      <c r="DN411" s="36" t="e">
        <f t="shared" si="357"/>
        <v>#VALUE!</v>
      </c>
      <c r="DP411" s="1" t="s">
        <v>6</v>
      </c>
      <c r="DQ411" s="1">
        <f t="shared" si="390"/>
        <v>0</v>
      </c>
      <c r="DR411" s="36" t="e">
        <f t="shared" si="391"/>
        <v>#DIV/0!</v>
      </c>
      <c r="DS411" s="36" t="e">
        <f t="shared" si="457"/>
        <v>#DIV/0!</v>
      </c>
    </row>
    <row r="412" spans="2:123" ht="15.75" customHeight="1" x14ac:dyDescent="0.25">
      <c r="B412" s="16">
        <v>45</v>
      </c>
      <c r="C412" s="16" t="s">
        <v>146</v>
      </c>
      <c r="D412" s="16" t="s">
        <v>526</v>
      </c>
      <c r="E412" s="16">
        <v>-8.0243880000000001</v>
      </c>
      <c r="F412" s="16">
        <v>-34.875281999999999</v>
      </c>
      <c r="G412" s="16" t="s">
        <v>160</v>
      </c>
      <c r="H412" s="17" t="s">
        <v>136</v>
      </c>
      <c r="I412" s="16" t="s">
        <v>135</v>
      </c>
      <c r="J412" s="17" t="s">
        <v>137</v>
      </c>
      <c r="K412" s="18">
        <v>70</v>
      </c>
      <c r="L412" s="17" t="s">
        <v>138</v>
      </c>
      <c r="M412" s="17">
        <v>0</v>
      </c>
      <c r="N412" s="16">
        <f t="shared" si="352"/>
        <v>140</v>
      </c>
      <c r="O412" s="17">
        <v>1</v>
      </c>
      <c r="P412" s="22">
        <v>2</v>
      </c>
      <c r="Q412" s="22">
        <v>2</v>
      </c>
      <c r="R412" s="16"/>
      <c r="S412" s="16"/>
      <c r="T412" s="16" t="s">
        <v>136</v>
      </c>
      <c r="U412" s="22">
        <v>2</v>
      </c>
      <c r="V412" s="17">
        <v>0</v>
      </c>
      <c r="W412" s="17" t="s">
        <v>136</v>
      </c>
      <c r="X412" s="17" t="s">
        <v>136</v>
      </c>
      <c r="Y412" s="17">
        <v>0</v>
      </c>
      <c r="Z412" s="17">
        <v>0</v>
      </c>
      <c r="AA412" s="17" t="s">
        <v>139</v>
      </c>
      <c r="AB412" s="17" t="s">
        <v>140</v>
      </c>
      <c r="AC412" s="17">
        <v>37.659999999999997</v>
      </c>
      <c r="AD412" s="17">
        <v>5.71</v>
      </c>
      <c r="AE412" s="22">
        <v>1</v>
      </c>
      <c r="AF412" s="17">
        <v>0.49</v>
      </c>
      <c r="AG412" s="17">
        <v>2.1</v>
      </c>
      <c r="AH412" s="17">
        <f t="shared" si="353"/>
        <v>1.61</v>
      </c>
      <c r="AI412" s="17" t="s">
        <v>136</v>
      </c>
      <c r="AJ412" s="17" t="s">
        <v>136</v>
      </c>
      <c r="AK412" s="17" t="s">
        <v>141</v>
      </c>
      <c r="AL412" s="17">
        <f t="shared" si="354"/>
        <v>2</v>
      </c>
      <c r="AM412" s="17">
        <v>0</v>
      </c>
      <c r="AN412" s="17"/>
      <c r="AO412" s="17">
        <v>0</v>
      </c>
      <c r="AP412" s="17">
        <v>0</v>
      </c>
      <c r="AQ412" s="17">
        <v>0</v>
      </c>
      <c r="AR412" s="17" t="s">
        <v>136</v>
      </c>
      <c r="AS412" s="19">
        <f t="shared" si="295"/>
        <v>0</v>
      </c>
      <c r="AT412" s="19"/>
      <c r="AU412" s="19">
        <f>VLOOKUP(G412,ABNT5101!$I$3:$J$9,2)</f>
        <v>10</v>
      </c>
      <c r="AV412" s="19">
        <f>VLOOKUP(G412,ABNT5101!$I$3:$M$9,5)</f>
        <v>0.18</v>
      </c>
      <c r="AW412" s="17" t="str">
        <f>_xlfn.XLOOKUP(G412,ABNT5101!I:I,ABNT5101!L:L)</f>
        <v>-</v>
      </c>
      <c r="AX412" s="17">
        <f>_xlfn.XLOOKUP(G412,ABNT5101!$I:$I,ABNT5101!M:M)</f>
        <v>0.18</v>
      </c>
      <c r="AY412" s="17" t="str">
        <f>_xlfn.XLOOKUP(G412,ABNT5101!$I:$I,ABNT5101!N:N)</f>
        <v>-</v>
      </c>
      <c r="AZ412" s="17">
        <f>_xlfn.XLOOKUP(G412,ABNT5101!$I:$I,ABNT5101!O:O)</f>
        <v>16</v>
      </c>
      <c r="BA412" s="20" t="str">
        <f t="shared" si="296"/>
        <v>ATENDE</v>
      </c>
      <c r="BB412" s="21">
        <f t="shared" ref="BB412:BC412" si="487">BE412/AU412-1</f>
        <v>0.12599999999999989</v>
      </c>
      <c r="BC412" s="21">
        <f t="shared" si="487"/>
        <v>0.2777777777777779</v>
      </c>
      <c r="BD412" s="21" t="str">
        <f t="shared" si="298"/>
        <v>-</v>
      </c>
      <c r="BE412" s="22">
        <v>11.26</v>
      </c>
      <c r="BF412" s="22">
        <v>0.23</v>
      </c>
      <c r="BG412" s="22"/>
      <c r="BH412" s="22"/>
      <c r="BI412" s="23"/>
      <c r="BJ412" s="22"/>
      <c r="BK412" s="20" t="str">
        <f t="shared" si="299"/>
        <v>ATENDE</v>
      </c>
      <c r="BL412" s="20" t="str">
        <f t="shared" si="300"/>
        <v>ATENDE</v>
      </c>
      <c r="BM412" s="20" t="str">
        <f t="shared" si="301"/>
        <v>ATENDE</v>
      </c>
      <c r="BN412" s="20" t="str">
        <f t="shared" si="302"/>
        <v>ATENDE</v>
      </c>
      <c r="BO412" s="24" t="str">
        <f t="shared" si="303"/>
        <v>C4</v>
      </c>
      <c r="BP412" s="24" t="str">
        <f t="shared" si="379"/>
        <v>P6</v>
      </c>
      <c r="BQ412" s="25">
        <f t="shared" si="304"/>
        <v>1.2600000000000002</v>
      </c>
      <c r="BR412" s="22">
        <v>6.78</v>
      </c>
      <c r="BS412" s="22">
        <v>2.11</v>
      </c>
      <c r="BT412" s="24">
        <f>IF(BP412="-","-",_xlfn.XLOOKUP(BP412,ABNT5101!$B$4:$B$9,ABNT5101!$C$4:$C$9))</f>
        <v>3</v>
      </c>
      <c r="BU412" s="24">
        <f>IF(BP412="-","-",_xlfn.XLOOKUP(BP412,ABNT5101!$B$4:$B$9,ABNT5101!$D$4:$D$9))</f>
        <v>0.6</v>
      </c>
      <c r="BV412" s="20" t="str">
        <f t="shared" si="305"/>
        <v>ATENDE</v>
      </c>
      <c r="BW412" s="20" t="str">
        <f t="shared" si="306"/>
        <v>ATENDE</v>
      </c>
      <c r="BX412" s="20" t="str">
        <f t="shared" si="307"/>
        <v>ATENDE</v>
      </c>
      <c r="BY412" s="24" t="str">
        <f t="shared" si="461"/>
        <v>P6</v>
      </c>
      <c r="BZ412" s="25">
        <f t="shared" si="308"/>
        <v>1.6566666666666667</v>
      </c>
      <c r="CA412" s="24">
        <v>7.97</v>
      </c>
      <c r="CB412" s="24">
        <v>1.87</v>
      </c>
      <c r="CC412" s="20">
        <f>IF(BY412="-","-",_xlfn.XLOOKUP(BY412,ABNT5101!$B$4:$B$9,ABNT5101!$C$4:$C$9))</f>
        <v>3</v>
      </c>
      <c r="CD412" s="24">
        <f>IF(BY412="-","-",_xlfn.XLOOKUP(BY412,ABNT5101!$B$4:$B$9,ABNT5101!$D$4:$D$9))</f>
        <v>0.6</v>
      </c>
      <c r="CE412" s="20" t="str">
        <f t="shared" si="309"/>
        <v>ATENDE</v>
      </c>
      <c r="CF412" s="20" t="str">
        <f t="shared" si="310"/>
        <v>ATENDE</v>
      </c>
      <c r="CG412" s="20" t="str">
        <f t="shared" si="311"/>
        <v>ATENDE</v>
      </c>
      <c r="CH412" s="26" t="str">
        <f>_xlfn.XLOOKUP(CI412,'Banco de dados'!$B:$B,'Banco de dados'!$D:$D)</f>
        <v>TECNOWATT</v>
      </c>
      <c r="CI412" s="27" t="str">
        <f>'Banco de dados'!B66</f>
        <v xml:space="preserve">SIGSAGPTLRRSSNDL_40W_50IBBRS
</v>
      </c>
      <c r="CJ412" s="26" t="str">
        <f>_xlfn.XLOOKUP(CI412,'Banco de dados'!$B:$B,'Banco de dados'!$E:$E)</f>
        <v>SIGSAGPTLRRSSNDL_40W_50IBBRS
1-10C1MUN6.5</v>
      </c>
      <c r="CK412" s="26"/>
      <c r="CL412" s="26" t="e">
        <f>IF(CK412="-","-",_xlfn.XLOOKUP(CK412,'Banco de dados'!$B:$B,'Banco de dados'!$E:$E))</f>
        <v>#N/A</v>
      </c>
      <c r="CM412" s="28">
        <f t="shared" si="312"/>
        <v>1</v>
      </c>
      <c r="CN412" s="26">
        <f>_xlfn.XLOOKUP(CI412,'Banco de dados'!$B:$B,'Banco de dados'!$H:$H)</f>
        <v>40</v>
      </c>
      <c r="CO412" s="26" t="e">
        <f t="array" aca="1" ref="CO412" ca="1">_xludf.XLOOKUP(CK412,'Banco de dados'!$B:$B,'Banco de dados'!$H:$H)</f>
        <v>#NAME?</v>
      </c>
      <c r="CP412" s="51" t="e">
        <f t="array" aca="1" ref="CP412" ca="1">_xludf.XLOOKUP(CI412,'Banco de dados'!$B:$B,'Banco de dados'!$F:$F)</f>
        <v>#NAME?</v>
      </c>
      <c r="CQ412" s="26" t="e">
        <f t="array" aca="1" ref="CQ412" ca="1">_xludf.XLOOKUP(CK412,'Banco de dados'!$B:$B,'Banco de dados'!$F:$F)</f>
        <v>#NAME?</v>
      </c>
      <c r="CR412" s="27">
        <v>0</v>
      </c>
      <c r="CS412" s="27"/>
      <c r="CT412" s="26" t="str">
        <f>IF(AG412=0.5,"Suporte",IF(AND(AG412&gt;='Braços de IP'!$B$9,AG412&lt;='Braços de IP'!$D$9),'Braços de IP'!$E$9,IF(AND(AG412&gt;='Braços de IP'!$B$10,AG412&lt;='Braços de IP'!$D$10),'Braços de IP'!$E$10,IF(AND(AG412&gt;='Braços de IP'!$B$11,AG412&lt;='Braços de IP'!$D$11),'Braços de IP'!$E$11,IF(AND(AG412&gt;='Braços de IP'!$B$12,AG412&lt;='Braços de IP'!$D$12),'Braços de IP'!$E$12,IF(AND(AG412&gt;='Braços de IP'!$B$13,AG412&lt;='Braços de IP'!$D$13),'Braços de IP'!$E$13,IF(AND(AG412&gt;='Braços de IP'!$B$14,AG412&lt;='Braços de IP'!$D$14),'Braços de IP'!$E$14,"ERRO")))))))</f>
        <v>Médio I</v>
      </c>
      <c r="CU412" s="27" t="s">
        <v>142</v>
      </c>
      <c r="CV412" s="26">
        <f>IF($CU412="","",VLOOKUP($CU412,'Braços de IP'!$E$9:$I$15,2,0))</f>
        <v>1.8</v>
      </c>
      <c r="CW412" s="29">
        <f>IF($CU412="","",VLOOKUP($CU412,'Braços de IP'!$E$9:$I$15,5,0))</f>
        <v>7</v>
      </c>
      <c r="CX412" s="26"/>
      <c r="CY412" s="26"/>
      <c r="CZ412" s="26"/>
      <c r="DA412" s="26"/>
      <c r="DB412" s="26"/>
      <c r="DC412" s="26"/>
      <c r="DD412" s="30">
        <f t="shared" si="313"/>
        <v>40</v>
      </c>
      <c r="DE412" s="31">
        <f t="shared" si="314"/>
        <v>70</v>
      </c>
      <c r="DF412" s="30">
        <f t="shared" si="315"/>
        <v>110</v>
      </c>
      <c r="DG412" s="32">
        <f t="shared" si="316"/>
        <v>0.4285714285714286</v>
      </c>
      <c r="DH412" s="33"/>
      <c r="DI412" s="34"/>
      <c r="DJ412" s="35"/>
      <c r="DK412" s="16" t="s">
        <v>144</v>
      </c>
      <c r="DL412" s="16"/>
      <c r="DN412" s="36" t="e">
        <f t="shared" si="357"/>
        <v>#VALUE!</v>
      </c>
      <c r="DP412" s="1" t="s">
        <v>6</v>
      </c>
      <c r="DQ412" s="1">
        <f t="shared" si="390"/>
        <v>0</v>
      </c>
      <c r="DR412" s="36" t="e">
        <f t="shared" si="391"/>
        <v>#DIV/0!</v>
      </c>
      <c r="DS412" s="36" t="e">
        <f t="shared" si="457"/>
        <v>#DIV/0!</v>
      </c>
    </row>
    <row r="413" spans="2:123" ht="15.75" customHeight="1" x14ac:dyDescent="0.25">
      <c r="B413" s="16">
        <v>46</v>
      </c>
      <c r="C413" s="16" t="s">
        <v>146</v>
      </c>
      <c r="D413" s="16" t="s">
        <v>527</v>
      </c>
      <c r="E413" s="16">
        <v>-8.0353549999999991</v>
      </c>
      <c r="F413" s="16">
        <v>-34.877135000000003</v>
      </c>
      <c r="G413" s="16" t="s">
        <v>153</v>
      </c>
      <c r="H413" s="17" t="s">
        <v>136</v>
      </c>
      <c r="I413" s="16" t="s">
        <v>149</v>
      </c>
      <c r="J413" s="17" t="s">
        <v>137</v>
      </c>
      <c r="K413" s="16">
        <v>70</v>
      </c>
      <c r="L413" s="17" t="s">
        <v>138</v>
      </c>
      <c r="M413" s="17">
        <v>0</v>
      </c>
      <c r="N413" s="16">
        <f t="shared" si="352"/>
        <v>140</v>
      </c>
      <c r="O413" s="17">
        <v>1</v>
      </c>
      <c r="P413" s="17">
        <v>3</v>
      </c>
      <c r="Q413" s="17">
        <v>10</v>
      </c>
      <c r="R413" s="16"/>
      <c r="S413" s="16"/>
      <c r="T413" s="16">
        <v>0</v>
      </c>
      <c r="U413" s="17">
        <v>3</v>
      </c>
      <c r="V413" s="17">
        <v>0</v>
      </c>
      <c r="W413" s="17" t="s">
        <v>136</v>
      </c>
      <c r="X413" s="17" t="s">
        <v>136</v>
      </c>
      <c r="Y413" s="17">
        <v>0</v>
      </c>
      <c r="Z413" s="17">
        <v>0</v>
      </c>
      <c r="AA413" s="17" t="s">
        <v>161</v>
      </c>
      <c r="AB413" s="17" t="s">
        <v>140</v>
      </c>
      <c r="AC413" s="17">
        <v>35.700000000000003</v>
      </c>
      <c r="AD413" s="17">
        <v>5.51</v>
      </c>
      <c r="AE413" s="17">
        <v>1</v>
      </c>
      <c r="AF413" s="17">
        <v>1.89</v>
      </c>
      <c r="AG413" s="17">
        <v>2.46</v>
      </c>
      <c r="AH413" s="17">
        <f t="shared" si="353"/>
        <v>0.57000000000000006</v>
      </c>
      <c r="AI413" s="17" t="s">
        <v>136</v>
      </c>
      <c r="AJ413" s="17" t="s">
        <v>136</v>
      </c>
      <c r="AK413" s="17" t="s">
        <v>141</v>
      </c>
      <c r="AL413" s="17" t="str">
        <f t="shared" si="354"/>
        <v>erro</v>
      </c>
      <c r="AM413" s="17">
        <v>0</v>
      </c>
      <c r="AN413" s="17"/>
      <c r="AO413" s="17">
        <v>0</v>
      </c>
      <c r="AP413" s="17">
        <v>0</v>
      </c>
      <c r="AQ413" s="17">
        <v>0</v>
      </c>
      <c r="AR413" s="17" t="s">
        <v>136</v>
      </c>
      <c r="AS413" s="19">
        <f t="shared" si="295"/>
        <v>0</v>
      </c>
      <c r="AT413" s="19"/>
      <c r="AU413" s="19">
        <f>VLOOKUP(G413,ABNT5101!$I$3:$J$9,2)</f>
        <v>15</v>
      </c>
      <c r="AV413" s="19">
        <f>VLOOKUP(G413,ABNT5101!$I$3:$M$9,5)</f>
        <v>0.18</v>
      </c>
      <c r="AW413" s="17" t="str">
        <f>_xlfn.XLOOKUP(G413,ABNT5101!I:I,ABNT5101!L:L)</f>
        <v>-</v>
      </c>
      <c r="AX413" s="17">
        <f>_xlfn.XLOOKUP(G413,ABNT5101!$I:$I,ABNT5101!M:M)</f>
        <v>0.18</v>
      </c>
      <c r="AY413" s="17" t="str">
        <f>_xlfn.XLOOKUP(G413,ABNT5101!$I:$I,ABNT5101!N:N)</f>
        <v>-</v>
      </c>
      <c r="AZ413" s="17">
        <f>_xlfn.XLOOKUP(G413,ABNT5101!$I:$I,ABNT5101!O:O)</f>
        <v>15</v>
      </c>
      <c r="BA413" s="20" t="str">
        <f t="shared" si="296"/>
        <v>NÃO ATENDE</v>
      </c>
      <c r="BB413" s="21">
        <f t="shared" ref="BB413:BC413" si="488">BE413/AU413-1</f>
        <v>-1</v>
      </c>
      <c r="BC413" s="21">
        <f t="shared" si="488"/>
        <v>-1</v>
      </c>
      <c r="BD413" s="21" t="str">
        <f t="shared" si="298"/>
        <v>-</v>
      </c>
      <c r="BE413" s="22"/>
      <c r="BF413" s="22"/>
      <c r="BG413" s="22"/>
      <c r="BH413" s="22"/>
      <c r="BI413" s="23"/>
      <c r="BJ413" s="22"/>
      <c r="BK413" s="20" t="str">
        <f t="shared" si="299"/>
        <v>NÃO ATENDE</v>
      </c>
      <c r="BL413" s="20" t="str">
        <f t="shared" si="300"/>
        <v>NÃO ATENDE</v>
      </c>
      <c r="BM413" s="20" t="str">
        <f t="shared" si="301"/>
        <v>NÃO ATENDE</v>
      </c>
      <c r="BN413" s="20" t="str">
        <f t="shared" si="302"/>
        <v>ATENDE</v>
      </c>
      <c r="BO413" s="24" t="str">
        <f t="shared" si="303"/>
        <v>C3</v>
      </c>
      <c r="BP413" s="24" t="str">
        <f t="shared" si="379"/>
        <v>P5</v>
      </c>
      <c r="BQ413" s="25">
        <f t="shared" si="304"/>
        <v>-1</v>
      </c>
      <c r="BR413" s="22"/>
      <c r="BS413" s="22"/>
      <c r="BT413" s="24">
        <f>IF(BP413="-","-",_xlfn.XLOOKUP(BP413,ABNT5101!$B$4:$B$9,ABNT5101!$C$4:$C$9))</f>
        <v>5</v>
      </c>
      <c r="BU413" s="24">
        <f>IF(BP413="-","-",_xlfn.XLOOKUP(BP413,ABNT5101!$B$4:$B$9,ABNT5101!$D$4:$D$9))</f>
        <v>1</v>
      </c>
      <c r="BV413" s="20" t="str">
        <f t="shared" si="305"/>
        <v>NÃO ATENDE</v>
      </c>
      <c r="BW413" s="20" t="str">
        <f t="shared" si="306"/>
        <v>NÃO ATENDE</v>
      </c>
      <c r="BX413" s="20" t="str">
        <f t="shared" si="307"/>
        <v>NÃO ATENDE</v>
      </c>
      <c r="BY413" s="24" t="str">
        <f t="shared" si="461"/>
        <v>P5</v>
      </c>
      <c r="BZ413" s="25">
        <f t="shared" si="308"/>
        <v>-1</v>
      </c>
      <c r="CA413" s="24"/>
      <c r="CB413" s="24"/>
      <c r="CC413" s="20">
        <f>IF(BY413="-","-",_xlfn.XLOOKUP(BY413,ABNT5101!$B$4:$B$9,ABNT5101!$C$4:$C$9))</f>
        <v>5</v>
      </c>
      <c r="CD413" s="24">
        <f>IF(BY413="-","-",_xlfn.XLOOKUP(BY413,ABNT5101!$B$4:$B$9,ABNT5101!$D$4:$D$9))</f>
        <v>1</v>
      </c>
      <c r="CE413" s="20" t="str">
        <f t="shared" si="309"/>
        <v>NÃO ATENDE</v>
      </c>
      <c r="CF413" s="20" t="str">
        <f t="shared" si="310"/>
        <v>NÃO ATENDE</v>
      </c>
      <c r="CG413" s="20" t="str">
        <f t="shared" si="311"/>
        <v>NÃO ATENDE</v>
      </c>
      <c r="CH413" s="26" t="e">
        <f>_xlfn.XLOOKUP(CI413,'Banco de dados'!$B:$B,'Banco de dados'!$D:$D)</f>
        <v>#N/A</v>
      </c>
      <c r="CI413" s="27"/>
      <c r="CJ413" s="26" t="e">
        <f>_xlfn.XLOOKUP(CI413,'Banco de dados'!$B:$B,'Banco de dados'!$E:$E)</f>
        <v>#N/A</v>
      </c>
      <c r="CK413" s="26"/>
      <c r="CL413" s="26" t="e">
        <f>IF(CK413="-","-",_xlfn.XLOOKUP(CK413,'Banco de dados'!$B:$B,'Banco de dados'!$E:$E))</f>
        <v>#N/A</v>
      </c>
      <c r="CM413" s="28">
        <f t="shared" si="312"/>
        <v>1</v>
      </c>
      <c r="CN413" s="26" t="e">
        <f>_xlfn.XLOOKUP(CI413,'Banco de dados'!$B:$B,'Banco de dados'!$H:$H)</f>
        <v>#N/A</v>
      </c>
      <c r="CO413" s="26" t="e">
        <f t="array" aca="1" ref="CO413" ca="1">_xludf.XLOOKUP(CK413,'Banco de dados'!$B:$B,'Banco de dados'!$H:$H)</f>
        <v>#NAME?</v>
      </c>
      <c r="CP413" s="26" t="e">
        <f t="array" aca="1" ref="CP413" ca="1">_xludf.XLOOKUP(CI413,'Banco de dados'!$B:$B,'Banco de dados'!$F:$F)</f>
        <v>#NAME?</v>
      </c>
      <c r="CQ413" s="26" t="e">
        <f t="array" aca="1" ref="CQ413" ca="1">_xludf.XLOOKUP(CK413,'Banco de dados'!$B:$B,'Banco de dados'!$F:$F)</f>
        <v>#NAME?</v>
      </c>
      <c r="CR413" s="27">
        <v>0</v>
      </c>
      <c r="CS413" s="27"/>
      <c r="CT413" s="26" t="str">
        <f>IF(AG413=0.5,"Suporte",IF(AND(AG413&gt;='Braços de IP'!$B$9,AG413&lt;='Braços de IP'!$D$9),'Braços de IP'!$E$9,IF(AND(AG413&gt;='Braços de IP'!$B$10,AG413&lt;='Braços de IP'!$D$10),'Braços de IP'!$E$10,IF(AND(AG413&gt;='Braços de IP'!$B$11,AG413&lt;='Braços de IP'!$D$11),'Braços de IP'!$E$11,IF(AND(AG413&gt;='Braços de IP'!$B$12,AG413&lt;='Braços de IP'!$D$12),'Braços de IP'!$E$12,IF(AND(AG413&gt;='Braços de IP'!$B$13,AG413&lt;='Braços de IP'!$D$13),'Braços de IP'!$E$13,IF(AND(AG413&gt;='Braços de IP'!$B$14,AG413&lt;='Braços de IP'!$D$14),'Braços de IP'!$E$14,"ERRO")))))))</f>
        <v>Médio II</v>
      </c>
      <c r="CU413" s="27"/>
      <c r="CV413" s="26" t="str">
        <f>IF($CU413="","",VLOOKUP($CU413,'Braços de IP'!$E$9:$I$15,2,0))</f>
        <v/>
      </c>
      <c r="CW413" s="29" t="str">
        <f>IF($CU413="","",VLOOKUP($CU413,'Braços de IP'!$E$9:$I$15,5,0))</f>
        <v/>
      </c>
      <c r="CX413" s="26"/>
      <c r="CY413" s="26"/>
      <c r="CZ413" s="26"/>
      <c r="DA413" s="26"/>
      <c r="DB413" s="26"/>
      <c r="DC413" s="26"/>
      <c r="DD413" s="30" t="e">
        <f t="shared" si="313"/>
        <v>#N/A</v>
      </c>
      <c r="DE413" s="31">
        <f t="shared" si="314"/>
        <v>70</v>
      </c>
      <c r="DF413" s="30" t="e">
        <f t="shared" si="315"/>
        <v>#N/A</v>
      </c>
      <c r="DG413" s="32" t="e">
        <f t="shared" si="316"/>
        <v>#N/A</v>
      </c>
      <c r="DH413" s="33"/>
      <c r="DI413" s="34"/>
      <c r="DJ413" s="35"/>
      <c r="DK413" s="16" t="s">
        <v>144</v>
      </c>
      <c r="DL413" s="16"/>
      <c r="DN413" s="36" t="e">
        <f t="shared" si="357"/>
        <v>#VALUE!</v>
      </c>
      <c r="DP413" s="1" t="s">
        <v>6</v>
      </c>
      <c r="DQ413" s="1">
        <f t="shared" si="390"/>
        <v>0</v>
      </c>
      <c r="DR413" s="36" t="e">
        <f t="shared" si="391"/>
        <v>#DIV/0!</v>
      </c>
      <c r="DS413" s="36" t="e">
        <f t="shared" si="457"/>
        <v>#DIV/0!</v>
      </c>
    </row>
    <row r="414" spans="2:123" ht="15.75" customHeight="1" x14ac:dyDescent="0.25">
      <c r="B414" s="16">
        <v>46</v>
      </c>
      <c r="C414" s="16" t="s">
        <v>146</v>
      </c>
      <c r="D414" s="16" t="s">
        <v>527</v>
      </c>
      <c r="E414" s="16">
        <v>-8.0353549999999991</v>
      </c>
      <c r="F414" s="16">
        <v>-34.877135000000003</v>
      </c>
      <c r="G414" s="16" t="s">
        <v>153</v>
      </c>
      <c r="H414" s="17" t="s">
        <v>136</v>
      </c>
      <c r="I414" s="16" t="s">
        <v>149</v>
      </c>
      <c r="J414" s="17" t="s">
        <v>137</v>
      </c>
      <c r="K414" s="16">
        <v>70</v>
      </c>
      <c r="L414" s="17" t="s">
        <v>138</v>
      </c>
      <c r="M414" s="17">
        <v>0</v>
      </c>
      <c r="N414" s="16">
        <f t="shared" si="352"/>
        <v>140</v>
      </c>
      <c r="O414" s="17">
        <v>1</v>
      </c>
      <c r="P414" s="17">
        <v>3</v>
      </c>
      <c r="Q414" s="17">
        <v>10</v>
      </c>
      <c r="R414" s="16"/>
      <c r="S414" s="16"/>
      <c r="T414" s="16">
        <v>0</v>
      </c>
      <c r="U414" s="17">
        <v>3</v>
      </c>
      <c r="V414" s="17">
        <v>0</v>
      </c>
      <c r="W414" s="17" t="s">
        <v>136</v>
      </c>
      <c r="X414" s="17" t="s">
        <v>136</v>
      </c>
      <c r="Y414" s="17">
        <v>0</v>
      </c>
      <c r="Z414" s="17">
        <v>0</v>
      </c>
      <c r="AA414" s="17" t="s">
        <v>161</v>
      </c>
      <c r="AB414" s="17" t="s">
        <v>140</v>
      </c>
      <c r="AC414" s="17">
        <v>35.700000000000003</v>
      </c>
      <c r="AD414" s="17">
        <v>5.51</v>
      </c>
      <c r="AE414" s="17">
        <v>1</v>
      </c>
      <c r="AF414" s="17">
        <v>1.89</v>
      </c>
      <c r="AG414" s="17">
        <v>2.46</v>
      </c>
      <c r="AH414" s="17">
        <f t="shared" si="353"/>
        <v>0.57000000000000006</v>
      </c>
      <c r="AI414" s="17" t="s">
        <v>136</v>
      </c>
      <c r="AJ414" s="17" t="s">
        <v>136</v>
      </c>
      <c r="AK414" s="17" t="s">
        <v>141</v>
      </c>
      <c r="AL414" s="17" t="str">
        <f t="shared" si="354"/>
        <v>erro</v>
      </c>
      <c r="AM414" s="17">
        <v>0</v>
      </c>
      <c r="AN414" s="17"/>
      <c r="AO414" s="17">
        <v>0</v>
      </c>
      <c r="AP414" s="17">
        <v>0</v>
      </c>
      <c r="AQ414" s="17">
        <v>0</v>
      </c>
      <c r="AR414" s="17" t="s">
        <v>136</v>
      </c>
      <c r="AS414" s="19">
        <f t="shared" si="295"/>
        <v>0</v>
      </c>
      <c r="AT414" s="19"/>
      <c r="AU414" s="19">
        <f>VLOOKUP(G414,ABNT5101!$I$3:$J$9,2)</f>
        <v>15</v>
      </c>
      <c r="AV414" s="19">
        <f>VLOOKUP(G414,ABNT5101!$I$3:$M$9,5)</f>
        <v>0.18</v>
      </c>
      <c r="AW414" s="17" t="str">
        <f>_xlfn.XLOOKUP(G414,ABNT5101!I:I,ABNT5101!L:L)</f>
        <v>-</v>
      </c>
      <c r="AX414" s="17">
        <f>_xlfn.XLOOKUP(G414,ABNT5101!$I:$I,ABNT5101!M:M)</f>
        <v>0.18</v>
      </c>
      <c r="AY414" s="17" t="str">
        <f>_xlfn.XLOOKUP(G414,ABNT5101!$I:$I,ABNT5101!N:N)</f>
        <v>-</v>
      </c>
      <c r="AZ414" s="17">
        <f>_xlfn.XLOOKUP(G414,ABNT5101!$I:$I,ABNT5101!O:O)</f>
        <v>15</v>
      </c>
      <c r="BA414" s="20" t="str">
        <f t="shared" si="296"/>
        <v>NÃO ATENDE</v>
      </c>
      <c r="BB414" s="21">
        <f t="shared" ref="BB414:BC414" si="489">BE414/AU414-1</f>
        <v>-1</v>
      </c>
      <c r="BC414" s="21">
        <f t="shared" si="489"/>
        <v>-1</v>
      </c>
      <c r="BD414" s="21" t="str">
        <f t="shared" si="298"/>
        <v>-</v>
      </c>
      <c r="BE414" s="22"/>
      <c r="BF414" s="22"/>
      <c r="BG414" s="22"/>
      <c r="BH414" s="22"/>
      <c r="BI414" s="23"/>
      <c r="BJ414" s="22"/>
      <c r="BK414" s="20" t="str">
        <f t="shared" si="299"/>
        <v>NÃO ATENDE</v>
      </c>
      <c r="BL414" s="20" t="str">
        <f t="shared" si="300"/>
        <v>NÃO ATENDE</v>
      </c>
      <c r="BM414" s="20" t="str">
        <f t="shared" si="301"/>
        <v>NÃO ATENDE</v>
      </c>
      <c r="BN414" s="20" t="str">
        <f t="shared" si="302"/>
        <v>ATENDE</v>
      </c>
      <c r="BO414" s="24" t="str">
        <f t="shared" si="303"/>
        <v>C3</v>
      </c>
      <c r="BP414" s="24" t="str">
        <f t="shared" si="379"/>
        <v>P5</v>
      </c>
      <c r="BQ414" s="25">
        <f t="shared" si="304"/>
        <v>-1</v>
      </c>
      <c r="BR414" s="22"/>
      <c r="BS414" s="22"/>
      <c r="BT414" s="24">
        <f>IF(BP414="-","-",_xlfn.XLOOKUP(BP414,ABNT5101!$B$4:$B$9,ABNT5101!$C$4:$C$9))</f>
        <v>5</v>
      </c>
      <c r="BU414" s="24">
        <f>IF(BP414="-","-",_xlfn.XLOOKUP(BP414,ABNT5101!$B$4:$B$9,ABNT5101!$D$4:$D$9))</f>
        <v>1</v>
      </c>
      <c r="BV414" s="20" t="str">
        <f t="shared" si="305"/>
        <v>NÃO ATENDE</v>
      </c>
      <c r="BW414" s="20" t="str">
        <f t="shared" si="306"/>
        <v>NÃO ATENDE</v>
      </c>
      <c r="BX414" s="20" t="str">
        <f t="shared" si="307"/>
        <v>NÃO ATENDE</v>
      </c>
      <c r="BY414" s="24" t="str">
        <f t="shared" si="461"/>
        <v>P5</v>
      </c>
      <c r="BZ414" s="25">
        <f t="shared" si="308"/>
        <v>-1</v>
      </c>
      <c r="CA414" s="24"/>
      <c r="CB414" s="24"/>
      <c r="CC414" s="20">
        <f>IF(BY414="-","-",_xlfn.XLOOKUP(BY414,ABNT5101!$B$4:$B$9,ABNT5101!$C$4:$C$9))</f>
        <v>5</v>
      </c>
      <c r="CD414" s="24">
        <f>IF(BY414="-","-",_xlfn.XLOOKUP(BY414,ABNT5101!$B$4:$B$9,ABNT5101!$D$4:$D$9))</f>
        <v>1</v>
      </c>
      <c r="CE414" s="20" t="str">
        <f t="shared" si="309"/>
        <v>NÃO ATENDE</v>
      </c>
      <c r="CF414" s="20" t="str">
        <f t="shared" si="310"/>
        <v>NÃO ATENDE</v>
      </c>
      <c r="CG414" s="20" t="str">
        <f t="shared" si="311"/>
        <v>NÃO ATENDE</v>
      </c>
      <c r="CH414" s="26" t="e">
        <f>_xlfn.XLOOKUP(CI414,'Banco de dados'!$B:$B,'Banco de dados'!$D:$D)</f>
        <v>#N/A</v>
      </c>
      <c r="CI414" s="27"/>
      <c r="CJ414" s="26" t="e">
        <f>_xlfn.XLOOKUP(CI414,'Banco de dados'!$B:$B,'Banco de dados'!$E:$E)</f>
        <v>#N/A</v>
      </c>
      <c r="CK414" s="26"/>
      <c r="CL414" s="26" t="e">
        <f>IF(CK414="-","-",_xlfn.XLOOKUP(CK414,'Banco de dados'!$B:$B,'Banco de dados'!$E:$E))</f>
        <v>#N/A</v>
      </c>
      <c r="CM414" s="28">
        <f t="shared" si="312"/>
        <v>1</v>
      </c>
      <c r="CN414" s="26" t="e">
        <f>_xlfn.XLOOKUP(CI414,'Banco de dados'!$B:$B,'Banco de dados'!$H:$H)</f>
        <v>#N/A</v>
      </c>
      <c r="CO414" s="26" t="e">
        <f t="array" aca="1" ref="CO414" ca="1">_xludf.XLOOKUP(CK414,'Banco de dados'!$B:$B,'Banco de dados'!$H:$H)</f>
        <v>#NAME?</v>
      </c>
      <c r="CP414" s="26" t="e">
        <f t="array" aca="1" ref="CP414" ca="1">_xludf.XLOOKUP(CI414,'Banco de dados'!$B:$B,'Banco de dados'!$F:$F)</f>
        <v>#NAME?</v>
      </c>
      <c r="CQ414" s="26" t="e">
        <f t="array" aca="1" ref="CQ414" ca="1">_xludf.XLOOKUP(CK414,'Banco de dados'!$B:$B,'Banco de dados'!$F:$F)</f>
        <v>#NAME?</v>
      </c>
      <c r="CR414" s="27">
        <v>0</v>
      </c>
      <c r="CS414" s="27"/>
      <c r="CT414" s="26" t="str">
        <f>IF(AG414=0.5,"Suporte",IF(AND(AG414&gt;='Braços de IP'!$B$9,AG414&lt;='Braços de IP'!$D$9),'Braços de IP'!$E$9,IF(AND(AG414&gt;='Braços de IP'!$B$10,AG414&lt;='Braços de IP'!$D$10),'Braços de IP'!$E$10,IF(AND(AG414&gt;='Braços de IP'!$B$11,AG414&lt;='Braços de IP'!$D$11),'Braços de IP'!$E$11,IF(AND(AG414&gt;='Braços de IP'!$B$12,AG414&lt;='Braços de IP'!$D$12),'Braços de IP'!$E$12,IF(AND(AG414&gt;='Braços de IP'!$B$13,AG414&lt;='Braços de IP'!$D$13),'Braços de IP'!$E$13,IF(AND(AG414&gt;='Braços de IP'!$B$14,AG414&lt;='Braços de IP'!$D$14),'Braços de IP'!$E$14,"ERRO")))))))</f>
        <v>Médio II</v>
      </c>
      <c r="CU414" s="27"/>
      <c r="CV414" s="26" t="str">
        <f>IF($CU414="","",VLOOKUP($CU414,'Braços de IP'!$E$9:$I$15,2,0))</f>
        <v/>
      </c>
      <c r="CW414" s="29" t="str">
        <f>IF($CU414="","",VLOOKUP($CU414,'Braços de IP'!$E$9:$I$15,5,0))</f>
        <v/>
      </c>
      <c r="CX414" s="26"/>
      <c r="CY414" s="26"/>
      <c r="CZ414" s="26"/>
      <c r="DA414" s="26"/>
      <c r="DB414" s="26"/>
      <c r="DC414" s="26"/>
      <c r="DD414" s="30" t="e">
        <f t="shared" si="313"/>
        <v>#N/A</v>
      </c>
      <c r="DE414" s="31">
        <f t="shared" si="314"/>
        <v>70</v>
      </c>
      <c r="DF414" s="30" t="e">
        <f t="shared" si="315"/>
        <v>#N/A</v>
      </c>
      <c r="DG414" s="32" t="e">
        <f t="shared" si="316"/>
        <v>#N/A</v>
      </c>
      <c r="DH414" s="33"/>
      <c r="DI414" s="34"/>
      <c r="DJ414" s="35"/>
      <c r="DK414" s="16" t="s">
        <v>144</v>
      </c>
      <c r="DL414" s="16"/>
      <c r="DN414" s="36" t="e">
        <f t="shared" si="357"/>
        <v>#VALUE!</v>
      </c>
      <c r="DP414" s="1" t="s">
        <v>6</v>
      </c>
      <c r="DQ414" s="1">
        <f t="shared" si="390"/>
        <v>0</v>
      </c>
      <c r="DR414" s="36" t="e">
        <f t="shared" si="391"/>
        <v>#DIV/0!</v>
      </c>
      <c r="DS414" s="36" t="e">
        <f t="shared" si="457"/>
        <v>#DIV/0!</v>
      </c>
    </row>
    <row r="415" spans="2:123" ht="15.75" customHeight="1" x14ac:dyDescent="0.25">
      <c r="B415" s="16">
        <v>46</v>
      </c>
      <c r="C415" s="16" t="s">
        <v>146</v>
      </c>
      <c r="D415" s="16" t="s">
        <v>527</v>
      </c>
      <c r="E415" s="16">
        <v>-8.0353549999999991</v>
      </c>
      <c r="F415" s="16">
        <v>-34.877135000000003</v>
      </c>
      <c r="G415" s="16" t="s">
        <v>153</v>
      </c>
      <c r="H415" s="17" t="s">
        <v>136</v>
      </c>
      <c r="I415" s="16" t="s">
        <v>149</v>
      </c>
      <c r="J415" s="17" t="s">
        <v>137</v>
      </c>
      <c r="K415" s="16">
        <v>70</v>
      </c>
      <c r="L415" s="17" t="s">
        <v>138</v>
      </c>
      <c r="M415" s="17">
        <v>0</v>
      </c>
      <c r="N415" s="16">
        <f t="shared" si="352"/>
        <v>140</v>
      </c>
      <c r="O415" s="17">
        <v>1</v>
      </c>
      <c r="P415" s="17">
        <v>3</v>
      </c>
      <c r="Q415" s="17">
        <v>10</v>
      </c>
      <c r="R415" s="16"/>
      <c r="S415" s="16"/>
      <c r="T415" s="16">
        <v>0</v>
      </c>
      <c r="U415" s="17">
        <v>3</v>
      </c>
      <c r="V415" s="17">
        <v>0</v>
      </c>
      <c r="W415" s="17" t="s">
        <v>136</v>
      </c>
      <c r="X415" s="17" t="s">
        <v>136</v>
      </c>
      <c r="Y415" s="17">
        <v>0</v>
      </c>
      <c r="Z415" s="17">
        <v>0</v>
      </c>
      <c r="AA415" s="17" t="s">
        <v>161</v>
      </c>
      <c r="AB415" s="17" t="s">
        <v>140</v>
      </c>
      <c r="AC415" s="17">
        <v>35.700000000000003</v>
      </c>
      <c r="AD415" s="17">
        <v>5.51</v>
      </c>
      <c r="AE415" s="17">
        <v>1</v>
      </c>
      <c r="AF415" s="17">
        <v>1.89</v>
      </c>
      <c r="AG415" s="17">
        <v>2.46</v>
      </c>
      <c r="AH415" s="17">
        <f t="shared" si="353"/>
        <v>0.57000000000000006</v>
      </c>
      <c r="AI415" s="17" t="s">
        <v>136</v>
      </c>
      <c r="AJ415" s="17" t="s">
        <v>136</v>
      </c>
      <c r="AK415" s="17" t="s">
        <v>141</v>
      </c>
      <c r="AL415" s="17" t="str">
        <f t="shared" si="354"/>
        <v>erro</v>
      </c>
      <c r="AM415" s="17">
        <v>0</v>
      </c>
      <c r="AN415" s="17"/>
      <c r="AO415" s="17">
        <v>0</v>
      </c>
      <c r="AP415" s="17">
        <v>0</v>
      </c>
      <c r="AQ415" s="17">
        <v>0</v>
      </c>
      <c r="AR415" s="17" t="s">
        <v>136</v>
      </c>
      <c r="AS415" s="19">
        <f t="shared" si="295"/>
        <v>0</v>
      </c>
      <c r="AT415" s="19"/>
      <c r="AU415" s="19">
        <f>VLOOKUP(G415,ABNT5101!$I$3:$J$9,2)</f>
        <v>15</v>
      </c>
      <c r="AV415" s="19">
        <f>VLOOKUP(G415,ABNT5101!$I$3:$M$9,5)</f>
        <v>0.18</v>
      </c>
      <c r="AW415" s="17" t="str">
        <f>_xlfn.XLOOKUP(G415,ABNT5101!I:I,ABNT5101!L:L)</f>
        <v>-</v>
      </c>
      <c r="AX415" s="17">
        <f>_xlfn.XLOOKUP(G415,ABNT5101!$I:$I,ABNT5101!M:M)</f>
        <v>0.18</v>
      </c>
      <c r="AY415" s="17" t="str">
        <f>_xlfn.XLOOKUP(G415,ABNT5101!$I:$I,ABNT5101!N:N)</f>
        <v>-</v>
      </c>
      <c r="AZ415" s="17">
        <f>_xlfn.XLOOKUP(G415,ABNT5101!$I:$I,ABNT5101!O:O)</f>
        <v>15</v>
      </c>
      <c r="BA415" s="20" t="str">
        <f t="shared" si="296"/>
        <v>NÃO ATENDE</v>
      </c>
      <c r="BB415" s="21">
        <f t="shared" ref="BB415:BC415" si="490">BE415/AU415-1</f>
        <v>-1</v>
      </c>
      <c r="BC415" s="21">
        <f t="shared" si="490"/>
        <v>-1</v>
      </c>
      <c r="BD415" s="21" t="str">
        <f t="shared" si="298"/>
        <v>-</v>
      </c>
      <c r="BE415" s="22"/>
      <c r="BF415" s="22"/>
      <c r="BG415" s="22"/>
      <c r="BH415" s="22"/>
      <c r="BI415" s="23"/>
      <c r="BJ415" s="22"/>
      <c r="BK415" s="20" t="str">
        <f t="shared" si="299"/>
        <v>NÃO ATENDE</v>
      </c>
      <c r="BL415" s="20" t="str">
        <f t="shared" si="300"/>
        <v>NÃO ATENDE</v>
      </c>
      <c r="BM415" s="20" t="str">
        <f t="shared" si="301"/>
        <v>NÃO ATENDE</v>
      </c>
      <c r="BN415" s="20" t="str">
        <f t="shared" si="302"/>
        <v>ATENDE</v>
      </c>
      <c r="BO415" s="24" t="str">
        <f t="shared" si="303"/>
        <v>C3</v>
      </c>
      <c r="BP415" s="24" t="str">
        <f t="shared" si="379"/>
        <v>P5</v>
      </c>
      <c r="BQ415" s="25">
        <f t="shared" si="304"/>
        <v>-1</v>
      </c>
      <c r="BR415" s="22"/>
      <c r="BS415" s="22"/>
      <c r="BT415" s="24">
        <f>IF(BP415="-","-",_xlfn.XLOOKUP(BP415,ABNT5101!$B$4:$B$9,ABNT5101!$C$4:$C$9))</f>
        <v>5</v>
      </c>
      <c r="BU415" s="24">
        <f>IF(BP415="-","-",_xlfn.XLOOKUP(BP415,ABNT5101!$B$4:$B$9,ABNT5101!$D$4:$D$9))</f>
        <v>1</v>
      </c>
      <c r="BV415" s="20" t="str">
        <f t="shared" si="305"/>
        <v>NÃO ATENDE</v>
      </c>
      <c r="BW415" s="20" t="str">
        <f t="shared" si="306"/>
        <v>NÃO ATENDE</v>
      </c>
      <c r="BX415" s="20" t="str">
        <f t="shared" si="307"/>
        <v>NÃO ATENDE</v>
      </c>
      <c r="BY415" s="24" t="str">
        <f t="shared" si="461"/>
        <v>P5</v>
      </c>
      <c r="BZ415" s="25">
        <f t="shared" si="308"/>
        <v>-1</v>
      </c>
      <c r="CA415" s="24"/>
      <c r="CB415" s="24"/>
      <c r="CC415" s="20">
        <f>IF(BY415="-","-",_xlfn.XLOOKUP(BY415,ABNT5101!$B$4:$B$9,ABNT5101!$C$4:$C$9))</f>
        <v>5</v>
      </c>
      <c r="CD415" s="24">
        <f>IF(BY415="-","-",_xlfn.XLOOKUP(BY415,ABNT5101!$B$4:$B$9,ABNT5101!$D$4:$D$9))</f>
        <v>1</v>
      </c>
      <c r="CE415" s="20" t="str">
        <f t="shared" si="309"/>
        <v>NÃO ATENDE</v>
      </c>
      <c r="CF415" s="20" t="str">
        <f t="shared" si="310"/>
        <v>NÃO ATENDE</v>
      </c>
      <c r="CG415" s="20" t="str">
        <f t="shared" si="311"/>
        <v>NÃO ATENDE</v>
      </c>
      <c r="CH415" s="26" t="e">
        <f>_xlfn.XLOOKUP(CI415,'Banco de dados'!$B:$B,'Banco de dados'!$D:$D)</f>
        <v>#N/A</v>
      </c>
      <c r="CI415" s="27"/>
      <c r="CJ415" s="26" t="e">
        <f>_xlfn.XLOOKUP(CI415,'Banco de dados'!$B:$B,'Banco de dados'!$E:$E)</f>
        <v>#N/A</v>
      </c>
      <c r="CK415" s="26"/>
      <c r="CL415" s="26" t="e">
        <f>IF(CK415="-","-",_xlfn.XLOOKUP(CK415,'Banco de dados'!$B:$B,'Banco de dados'!$E:$E))</f>
        <v>#N/A</v>
      </c>
      <c r="CM415" s="28">
        <f t="shared" si="312"/>
        <v>1</v>
      </c>
      <c r="CN415" s="26" t="e">
        <f>_xlfn.XLOOKUP(CI415,'Banco de dados'!$B:$B,'Banco de dados'!$H:$H)</f>
        <v>#N/A</v>
      </c>
      <c r="CO415" s="26" t="e">
        <f t="array" aca="1" ref="CO415" ca="1">_xludf.XLOOKUP(CK415,'Banco de dados'!$B:$B,'Banco de dados'!$H:$H)</f>
        <v>#NAME?</v>
      </c>
      <c r="CP415" s="26" t="e">
        <f t="array" aca="1" ref="CP415" ca="1">_xludf.XLOOKUP(CI415,'Banco de dados'!$B:$B,'Banco de dados'!$F:$F)</f>
        <v>#NAME?</v>
      </c>
      <c r="CQ415" s="26" t="e">
        <f t="array" aca="1" ref="CQ415" ca="1">_xludf.XLOOKUP(CK415,'Banco de dados'!$B:$B,'Banco de dados'!$F:$F)</f>
        <v>#NAME?</v>
      </c>
      <c r="CR415" s="27">
        <v>0</v>
      </c>
      <c r="CS415" s="27"/>
      <c r="CT415" s="26" t="str">
        <f>IF(AG415=0.5,"Suporte",IF(AND(AG415&gt;='Braços de IP'!$B$9,AG415&lt;='Braços de IP'!$D$9),'Braços de IP'!$E$9,IF(AND(AG415&gt;='Braços de IP'!$B$10,AG415&lt;='Braços de IP'!$D$10),'Braços de IP'!$E$10,IF(AND(AG415&gt;='Braços de IP'!$B$11,AG415&lt;='Braços de IP'!$D$11),'Braços de IP'!$E$11,IF(AND(AG415&gt;='Braços de IP'!$B$12,AG415&lt;='Braços de IP'!$D$12),'Braços de IP'!$E$12,IF(AND(AG415&gt;='Braços de IP'!$B$13,AG415&lt;='Braços de IP'!$D$13),'Braços de IP'!$E$13,IF(AND(AG415&gt;='Braços de IP'!$B$14,AG415&lt;='Braços de IP'!$D$14),'Braços de IP'!$E$14,"ERRO")))))))</f>
        <v>Médio II</v>
      </c>
      <c r="CU415" s="27"/>
      <c r="CV415" s="26" t="str">
        <f>IF($CU415="","",VLOOKUP($CU415,'Braços de IP'!$E$9:$I$15,2,0))</f>
        <v/>
      </c>
      <c r="CW415" s="29" t="str">
        <f>IF($CU415="","",VLOOKUP($CU415,'Braços de IP'!$E$9:$I$15,5,0))</f>
        <v/>
      </c>
      <c r="CX415" s="26"/>
      <c r="CY415" s="26"/>
      <c r="CZ415" s="26"/>
      <c r="DA415" s="26"/>
      <c r="DB415" s="26"/>
      <c r="DC415" s="26"/>
      <c r="DD415" s="30" t="e">
        <f t="shared" si="313"/>
        <v>#N/A</v>
      </c>
      <c r="DE415" s="31">
        <f t="shared" si="314"/>
        <v>70</v>
      </c>
      <c r="DF415" s="30" t="e">
        <f t="shared" si="315"/>
        <v>#N/A</v>
      </c>
      <c r="DG415" s="32" t="e">
        <f t="shared" si="316"/>
        <v>#N/A</v>
      </c>
      <c r="DH415" s="33"/>
      <c r="DI415" s="34"/>
      <c r="DJ415" s="35"/>
      <c r="DK415" s="16" t="s">
        <v>144</v>
      </c>
      <c r="DL415" s="16"/>
      <c r="DN415" s="36" t="e">
        <f t="shared" si="357"/>
        <v>#VALUE!</v>
      </c>
      <c r="DP415" s="1" t="s">
        <v>6</v>
      </c>
      <c r="DQ415" s="1">
        <f t="shared" si="390"/>
        <v>0</v>
      </c>
      <c r="DR415" s="36" t="e">
        <f t="shared" si="391"/>
        <v>#DIV/0!</v>
      </c>
      <c r="DS415" s="36" t="e">
        <f t="shared" si="457"/>
        <v>#DIV/0!</v>
      </c>
    </row>
    <row r="416" spans="2:123" ht="15.75" customHeight="1" x14ac:dyDescent="0.25">
      <c r="B416" s="16">
        <v>49</v>
      </c>
      <c r="C416" s="16" t="s">
        <v>146</v>
      </c>
      <c r="D416" s="16" t="s">
        <v>517</v>
      </c>
      <c r="E416" s="16">
        <v>-8.0461550000000006</v>
      </c>
      <c r="F416" s="16">
        <v>-34.909602</v>
      </c>
      <c r="G416" s="16" t="s">
        <v>160</v>
      </c>
      <c r="H416" s="17" t="s">
        <v>136</v>
      </c>
      <c r="I416" s="16" t="s">
        <v>135</v>
      </c>
      <c r="J416" s="17" t="s">
        <v>137</v>
      </c>
      <c r="K416" s="16">
        <v>110</v>
      </c>
      <c r="L416" s="17" t="s">
        <v>138</v>
      </c>
      <c r="M416" s="17">
        <v>0</v>
      </c>
      <c r="N416" s="16">
        <f t="shared" si="352"/>
        <v>220</v>
      </c>
      <c r="O416" s="17">
        <v>3</v>
      </c>
      <c r="P416" s="22">
        <v>2.37</v>
      </c>
      <c r="Q416" s="22">
        <v>11.6</v>
      </c>
      <c r="R416" s="16"/>
      <c r="S416" s="16"/>
      <c r="T416" s="16">
        <v>0</v>
      </c>
      <c r="U416" s="22">
        <v>3.57</v>
      </c>
      <c r="V416" s="17">
        <v>0</v>
      </c>
      <c r="W416" s="17"/>
      <c r="X416" s="17"/>
      <c r="Y416" s="17">
        <v>0</v>
      </c>
      <c r="Z416" s="17">
        <v>0</v>
      </c>
      <c r="AA416" s="17" t="s">
        <v>139</v>
      </c>
      <c r="AB416" s="17" t="s">
        <v>140</v>
      </c>
      <c r="AC416" s="17">
        <v>15.13</v>
      </c>
      <c r="AD416" s="17">
        <v>6.99</v>
      </c>
      <c r="AE416" s="17">
        <v>1</v>
      </c>
      <c r="AF416" s="17">
        <v>0.78</v>
      </c>
      <c r="AG416" s="17">
        <v>2.4300000000000002</v>
      </c>
      <c r="AH416" s="17">
        <f t="shared" si="353"/>
        <v>1.6500000000000001</v>
      </c>
      <c r="AI416" s="17" t="s">
        <v>136</v>
      </c>
      <c r="AJ416" s="17" t="s">
        <v>136</v>
      </c>
      <c r="AK416" s="17" t="s">
        <v>141</v>
      </c>
      <c r="AL416" s="17">
        <f t="shared" si="354"/>
        <v>2</v>
      </c>
      <c r="AM416" s="17">
        <v>0</v>
      </c>
      <c r="AN416" s="17"/>
      <c r="AO416" s="17">
        <v>0</v>
      </c>
      <c r="AP416" s="17">
        <v>0</v>
      </c>
      <c r="AQ416" s="17">
        <v>0</v>
      </c>
      <c r="AR416" s="17" t="s">
        <v>136</v>
      </c>
      <c r="AS416" s="19">
        <f t="shared" si="295"/>
        <v>0</v>
      </c>
      <c r="AT416" s="19"/>
      <c r="AU416" s="19">
        <f>VLOOKUP(G416,ABNT5101!$I$3:$J$9,2)</f>
        <v>10</v>
      </c>
      <c r="AV416" s="19">
        <f>VLOOKUP(G416,ABNT5101!$I$3:$M$9,5)</f>
        <v>0.18</v>
      </c>
      <c r="AW416" s="17" t="str">
        <f>_xlfn.XLOOKUP(G416,ABNT5101!I:I,ABNT5101!L:L)</f>
        <v>-</v>
      </c>
      <c r="AX416" s="17">
        <f>_xlfn.XLOOKUP(G416,ABNT5101!$I:$I,ABNT5101!M:M)</f>
        <v>0.18</v>
      </c>
      <c r="AY416" s="17" t="str">
        <f>_xlfn.XLOOKUP(G416,ABNT5101!$I:$I,ABNT5101!N:N)</f>
        <v>-</v>
      </c>
      <c r="AZ416" s="17">
        <f>_xlfn.XLOOKUP(G416,ABNT5101!$I:$I,ABNT5101!O:O)</f>
        <v>16</v>
      </c>
      <c r="BA416" s="20" t="str">
        <f t="shared" si="296"/>
        <v>ATENDE</v>
      </c>
      <c r="BB416" s="21">
        <f t="shared" ref="BB416:BC416" si="491">BE416/AU416-1</f>
        <v>1.0529999999999999</v>
      </c>
      <c r="BC416" s="21">
        <f t="shared" si="491"/>
        <v>1.4444444444444446</v>
      </c>
      <c r="BD416" s="21" t="str">
        <f t="shared" si="298"/>
        <v>-</v>
      </c>
      <c r="BE416" s="22">
        <v>20.53</v>
      </c>
      <c r="BF416" s="22">
        <v>0.44</v>
      </c>
      <c r="BG416" s="22"/>
      <c r="BH416" s="22"/>
      <c r="BI416" s="23"/>
      <c r="BJ416" s="22"/>
      <c r="BK416" s="20" t="str">
        <f t="shared" si="299"/>
        <v>ATENDE</v>
      </c>
      <c r="BL416" s="20" t="str">
        <f t="shared" si="300"/>
        <v>ATENDE</v>
      </c>
      <c r="BM416" s="20" t="str">
        <f t="shared" si="301"/>
        <v>ATENDE</v>
      </c>
      <c r="BN416" s="20" t="str">
        <f t="shared" si="302"/>
        <v>ATENDE</v>
      </c>
      <c r="BO416" s="24" t="str">
        <f t="shared" si="303"/>
        <v>C4</v>
      </c>
      <c r="BP416" s="24" t="str">
        <f t="shared" si="379"/>
        <v>P6</v>
      </c>
      <c r="BQ416" s="25">
        <f t="shared" si="304"/>
        <v>0.15999999999999992</v>
      </c>
      <c r="BR416" s="22">
        <v>3.48</v>
      </c>
      <c r="BS416" s="22">
        <v>1.25</v>
      </c>
      <c r="BT416" s="24">
        <f>IF(BP416="-","-",_xlfn.XLOOKUP(BP416,ABNT5101!$B$4:$B$9,ABNT5101!$C$4:$C$9))</f>
        <v>3</v>
      </c>
      <c r="BU416" s="24">
        <f>IF(BP416="-","-",_xlfn.XLOOKUP(BP416,ABNT5101!$B$4:$B$9,ABNT5101!$D$4:$D$9))</f>
        <v>0.6</v>
      </c>
      <c r="BV416" s="20" t="str">
        <f t="shared" si="305"/>
        <v>ATENDE</v>
      </c>
      <c r="BW416" s="20" t="str">
        <f t="shared" si="306"/>
        <v>ATENDE</v>
      </c>
      <c r="BX416" s="20" t="str">
        <f t="shared" si="307"/>
        <v>ATENDE</v>
      </c>
      <c r="BY416" s="24" t="str">
        <f t="shared" si="461"/>
        <v>P6</v>
      </c>
      <c r="BZ416" s="25">
        <f t="shared" si="308"/>
        <v>4.9733333333333336</v>
      </c>
      <c r="CA416" s="24">
        <v>17.920000000000002</v>
      </c>
      <c r="CB416" s="24">
        <v>13.87</v>
      </c>
      <c r="CC416" s="20">
        <f>IF(BY416="-","-",_xlfn.XLOOKUP(BY416,ABNT5101!$B$4:$B$9,ABNT5101!$C$4:$C$9))</f>
        <v>3</v>
      </c>
      <c r="CD416" s="24">
        <f>IF(BY416="-","-",_xlfn.XLOOKUP(BY416,ABNT5101!$B$4:$B$9,ABNT5101!$D$4:$D$9))</f>
        <v>0.6</v>
      </c>
      <c r="CE416" s="20" t="str">
        <f t="shared" si="309"/>
        <v>ATENDE</v>
      </c>
      <c r="CF416" s="20" t="str">
        <f t="shared" si="310"/>
        <v>ATENDE</v>
      </c>
      <c r="CG416" s="20" t="str">
        <f t="shared" si="311"/>
        <v>ATENDE</v>
      </c>
      <c r="CH416" s="26" t="str">
        <f>_xlfn.XLOOKUP(CI416,'Banco de dados'!$B:$B,'Banco de dados'!$D:$D)</f>
        <v>LEDSTAR</v>
      </c>
      <c r="CI416" s="47" t="str">
        <f>'Banco de dados'!B7</f>
        <v xml:space="preserve"> SL VT 9.1 44W</v>
      </c>
      <c r="CJ416" s="26" t="str">
        <f>_xlfn.XLOOKUP(CI416,'Banco de dados'!$B:$B,'Banco de dados'!$E:$E)</f>
        <v>LUM LED SL VT 9.1 44W</v>
      </c>
      <c r="CK416" s="26"/>
      <c r="CL416" s="26" t="e">
        <f>IF(CK416="-","-",_xlfn.XLOOKUP(CK416,'Banco de dados'!$B:$B,'Banco de dados'!$E:$E))</f>
        <v>#N/A</v>
      </c>
      <c r="CM416" s="28">
        <f t="shared" si="312"/>
        <v>1</v>
      </c>
      <c r="CN416" s="26">
        <f>_xlfn.XLOOKUP(CI416,'Banco de dados'!$B:$B,'Banco de dados'!$H:$H)</f>
        <v>44</v>
      </c>
      <c r="CO416" s="26" t="e">
        <f t="array" aca="1" ref="CO416" ca="1">_xludf.XLOOKUP(CK416,'Banco de dados'!$B:$B,'Banco de dados'!$H:$H)</f>
        <v>#NAME?</v>
      </c>
      <c r="CP416" s="51" t="e">
        <f t="array" aca="1" ref="CP416" ca="1">_xludf.XLOOKUP(CI416,'Banco de dados'!$B:$B,'Banco de dados'!$F:$F)</f>
        <v>#NAME?</v>
      </c>
      <c r="CQ416" s="26" t="e">
        <f t="array" aca="1" ref="CQ416" ca="1">_xludf.XLOOKUP(CK416,'Banco de dados'!$B:$B,'Banco de dados'!$F:$F)</f>
        <v>#NAME?</v>
      </c>
      <c r="CR416" s="27">
        <v>0</v>
      </c>
      <c r="CS416" s="27"/>
      <c r="CT416" s="26" t="str">
        <f>IF(AG416=0.5,"Suporte",IF(AND(AG416&gt;='Braços de IP'!$B$9,AG416&lt;='Braços de IP'!$D$9),'Braços de IP'!$E$9,IF(AND(AG416&gt;='Braços de IP'!$B$10,AG416&lt;='Braços de IP'!$D$10),'Braços de IP'!$E$10,IF(AND(AG416&gt;='Braços de IP'!$B$11,AG416&lt;='Braços de IP'!$D$11),'Braços de IP'!$E$11,IF(AND(AG416&gt;='Braços de IP'!$B$12,AG416&lt;='Braços de IP'!$D$12),'Braços de IP'!$E$12,IF(AND(AG416&gt;='Braços de IP'!$B$13,AG416&lt;='Braços de IP'!$D$13),'Braços de IP'!$E$13,IF(AND(AG416&gt;='Braços de IP'!$B$14,AG416&lt;='Braços de IP'!$D$14),'Braços de IP'!$E$14,"ERRO")))))))</f>
        <v>Médio II</v>
      </c>
      <c r="CU416" s="27"/>
      <c r="CV416" s="26" t="str">
        <f>IF($CU416="","",VLOOKUP($CU416,'Braços de IP'!$E$9:$I$15,2,0))</f>
        <v/>
      </c>
      <c r="CW416" s="29" t="str">
        <f>IF($CU416="","",VLOOKUP($CU416,'Braços de IP'!$E$9:$I$15,5,0))</f>
        <v/>
      </c>
      <c r="CX416" s="26"/>
      <c r="CY416" s="26"/>
      <c r="CZ416" s="26"/>
      <c r="DA416" s="26"/>
      <c r="DB416" s="26"/>
      <c r="DC416" s="26"/>
      <c r="DD416" s="30">
        <f t="shared" si="313"/>
        <v>44</v>
      </c>
      <c r="DE416" s="31">
        <f t="shared" si="314"/>
        <v>110</v>
      </c>
      <c r="DF416" s="30">
        <f t="shared" si="315"/>
        <v>154</v>
      </c>
      <c r="DG416" s="32">
        <f t="shared" si="316"/>
        <v>0.6</v>
      </c>
      <c r="DH416" s="33"/>
      <c r="DI416" s="34"/>
      <c r="DJ416" s="35"/>
      <c r="DK416" s="16" t="s">
        <v>144</v>
      </c>
      <c r="DL416" s="16"/>
      <c r="DN416" s="36" t="e">
        <f t="shared" si="357"/>
        <v>#VALUE!</v>
      </c>
      <c r="DP416" s="1" t="s">
        <v>163</v>
      </c>
      <c r="DQ416" s="1">
        <f t="shared" ref="DQ416:DR416" si="492">SUM(DQ271:DQ335)</f>
        <v>0</v>
      </c>
      <c r="DR416" s="36" t="e">
        <f t="shared" si="492"/>
        <v>#DIV/0!</v>
      </c>
    </row>
    <row r="417" spans="1:122" ht="15.75" customHeight="1" x14ac:dyDescent="0.25">
      <c r="B417" s="16">
        <v>49</v>
      </c>
      <c r="C417" s="16" t="s">
        <v>146</v>
      </c>
      <c r="D417" s="16" t="s">
        <v>517</v>
      </c>
      <c r="E417" s="16">
        <v>-8.0461550000000006</v>
      </c>
      <c r="F417" s="16">
        <v>-34.909602</v>
      </c>
      <c r="G417" s="16" t="s">
        <v>160</v>
      </c>
      <c r="H417" s="17" t="s">
        <v>136</v>
      </c>
      <c r="I417" s="16" t="s">
        <v>135</v>
      </c>
      <c r="J417" s="17" t="s">
        <v>137</v>
      </c>
      <c r="K417" s="16">
        <v>110</v>
      </c>
      <c r="L417" s="17" t="s">
        <v>138</v>
      </c>
      <c r="M417" s="17">
        <v>0</v>
      </c>
      <c r="N417" s="16">
        <f t="shared" si="352"/>
        <v>220</v>
      </c>
      <c r="O417" s="17">
        <v>3</v>
      </c>
      <c r="P417" s="22">
        <v>2.37</v>
      </c>
      <c r="Q417" s="22">
        <v>11.6</v>
      </c>
      <c r="R417" s="16"/>
      <c r="S417" s="16"/>
      <c r="T417" s="16">
        <v>0</v>
      </c>
      <c r="U417" s="22">
        <v>3.57</v>
      </c>
      <c r="V417" s="17">
        <v>0</v>
      </c>
      <c r="W417" s="17"/>
      <c r="X417" s="17"/>
      <c r="Y417" s="17">
        <v>0</v>
      </c>
      <c r="Z417" s="17">
        <v>0</v>
      </c>
      <c r="AA417" s="17" t="s">
        <v>139</v>
      </c>
      <c r="AB417" s="17" t="s">
        <v>140</v>
      </c>
      <c r="AC417" s="17">
        <v>15.13</v>
      </c>
      <c r="AD417" s="17">
        <v>6.99</v>
      </c>
      <c r="AE417" s="17">
        <v>1</v>
      </c>
      <c r="AF417" s="17">
        <v>0.78</v>
      </c>
      <c r="AG417" s="17">
        <v>2.4300000000000002</v>
      </c>
      <c r="AH417" s="17">
        <f t="shared" si="353"/>
        <v>1.6500000000000001</v>
      </c>
      <c r="AI417" s="17" t="s">
        <v>136</v>
      </c>
      <c r="AJ417" s="17" t="s">
        <v>136</v>
      </c>
      <c r="AK417" s="17" t="s">
        <v>141</v>
      </c>
      <c r="AL417" s="17">
        <f t="shared" si="354"/>
        <v>2</v>
      </c>
      <c r="AM417" s="17">
        <v>0</v>
      </c>
      <c r="AN417" s="17"/>
      <c r="AO417" s="17">
        <v>0</v>
      </c>
      <c r="AP417" s="17">
        <v>0</v>
      </c>
      <c r="AQ417" s="17">
        <v>0</v>
      </c>
      <c r="AR417" s="17" t="s">
        <v>136</v>
      </c>
      <c r="AS417" s="19">
        <f t="shared" si="295"/>
        <v>0</v>
      </c>
      <c r="AT417" s="19"/>
      <c r="AU417" s="19">
        <f>VLOOKUP(G417,ABNT5101!$I$3:$J$9,2)</f>
        <v>10</v>
      </c>
      <c r="AV417" s="19">
        <f>VLOOKUP(G417,ABNT5101!$I$3:$M$9,5)</f>
        <v>0.18</v>
      </c>
      <c r="AW417" s="17" t="str">
        <f>_xlfn.XLOOKUP(G417,ABNT5101!I:I,ABNT5101!L:L)</f>
        <v>-</v>
      </c>
      <c r="AX417" s="17">
        <f>_xlfn.XLOOKUP(G417,ABNT5101!$I:$I,ABNT5101!M:M)</f>
        <v>0.18</v>
      </c>
      <c r="AY417" s="17" t="str">
        <f>_xlfn.XLOOKUP(G417,ABNT5101!$I:$I,ABNT5101!N:N)</f>
        <v>-</v>
      </c>
      <c r="AZ417" s="17">
        <f>_xlfn.XLOOKUP(G417,ABNT5101!$I:$I,ABNT5101!O:O)</f>
        <v>16</v>
      </c>
      <c r="BA417" s="20" t="str">
        <f t="shared" si="296"/>
        <v>ATENDE</v>
      </c>
      <c r="BB417" s="21">
        <f t="shared" ref="BB417:BC417" si="493">BE417/AU417-1</f>
        <v>1.8109999999999999</v>
      </c>
      <c r="BC417" s="21">
        <f t="shared" si="493"/>
        <v>1</v>
      </c>
      <c r="BD417" s="21" t="str">
        <f t="shared" si="298"/>
        <v>-</v>
      </c>
      <c r="BE417" s="22">
        <v>28.11</v>
      </c>
      <c r="BF417" s="22">
        <v>0.36</v>
      </c>
      <c r="BG417" s="22"/>
      <c r="BH417" s="22"/>
      <c r="BI417" s="23"/>
      <c r="BJ417" s="22"/>
      <c r="BK417" s="20" t="str">
        <f t="shared" si="299"/>
        <v>ATENDE</v>
      </c>
      <c r="BL417" s="20" t="str">
        <f t="shared" si="300"/>
        <v>ATENDE</v>
      </c>
      <c r="BM417" s="20" t="str">
        <f t="shared" si="301"/>
        <v>ATENDE</v>
      </c>
      <c r="BN417" s="20" t="str">
        <f t="shared" si="302"/>
        <v>ATENDE</v>
      </c>
      <c r="BO417" s="24" t="str">
        <f t="shared" si="303"/>
        <v>C4</v>
      </c>
      <c r="BP417" s="24" t="str">
        <f t="shared" si="379"/>
        <v>P6</v>
      </c>
      <c r="BQ417" s="25">
        <f t="shared" si="304"/>
        <v>0.21666666666666656</v>
      </c>
      <c r="BR417" s="22">
        <v>3.65</v>
      </c>
      <c r="BS417" s="22">
        <v>1.69</v>
      </c>
      <c r="BT417" s="24">
        <f>IF(BP417="-","-",_xlfn.XLOOKUP(BP417,ABNT5101!$B$4:$B$9,ABNT5101!$C$4:$C$9))</f>
        <v>3</v>
      </c>
      <c r="BU417" s="24">
        <f>IF(BP417="-","-",_xlfn.XLOOKUP(BP417,ABNT5101!$B$4:$B$9,ABNT5101!$D$4:$D$9))</f>
        <v>0.6</v>
      </c>
      <c r="BV417" s="20" t="str">
        <f t="shared" si="305"/>
        <v>ATENDE</v>
      </c>
      <c r="BW417" s="20" t="str">
        <f t="shared" si="306"/>
        <v>ATENDE</v>
      </c>
      <c r="BX417" s="20" t="str">
        <f t="shared" si="307"/>
        <v>ATENDE</v>
      </c>
      <c r="BY417" s="24" t="str">
        <f t="shared" si="461"/>
        <v>P6</v>
      </c>
      <c r="BZ417" s="25">
        <f t="shared" si="308"/>
        <v>6.5733333333333333</v>
      </c>
      <c r="CA417" s="24">
        <v>22.72</v>
      </c>
      <c r="CB417" s="24">
        <v>16.829999999999998</v>
      </c>
      <c r="CC417" s="20">
        <f>IF(BY417="-","-",_xlfn.XLOOKUP(BY417,ABNT5101!$B$4:$B$9,ABNT5101!$C$4:$C$9))</f>
        <v>3</v>
      </c>
      <c r="CD417" s="24">
        <f>IF(BY417="-","-",_xlfn.XLOOKUP(BY417,ABNT5101!$B$4:$B$9,ABNT5101!$D$4:$D$9))</f>
        <v>0.6</v>
      </c>
      <c r="CE417" s="20" t="str">
        <f t="shared" si="309"/>
        <v>ATENDE</v>
      </c>
      <c r="CF417" s="20" t="str">
        <f t="shared" si="310"/>
        <v>ATENDE</v>
      </c>
      <c r="CG417" s="20" t="str">
        <f t="shared" si="311"/>
        <v>ATENDE</v>
      </c>
      <c r="CH417" s="26" t="str">
        <f>_xlfn.XLOOKUP(CI417,'Banco de dados'!$B:$B,'Banco de dados'!$D:$D)</f>
        <v>SX LIGHTING</v>
      </c>
      <c r="CI417" s="27" t="str">
        <f>'Banco de dados'!B56</f>
        <v>SX-INEVO050HF</v>
      </c>
      <c r="CJ417" s="26" t="str">
        <f>_xlfn.XLOOKUP(CI417,'Banco de dados'!$B:$B,'Banco de dados'!$E:$E)</f>
        <v>SXINEVO050K50L12CZF7PHF</v>
      </c>
      <c r="CK417" s="26"/>
      <c r="CL417" s="26" t="e">
        <f>IF(CK417="-","-",_xlfn.XLOOKUP(CK417,'Banco de dados'!$B:$B,'Banco de dados'!$E:$E))</f>
        <v>#N/A</v>
      </c>
      <c r="CM417" s="28">
        <f t="shared" si="312"/>
        <v>1</v>
      </c>
      <c r="CN417" s="26">
        <f>_xlfn.XLOOKUP(CI417,'Banco de dados'!$B:$B,'Banco de dados'!$H:$H)</f>
        <v>50</v>
      </c>
      <c r="CO417" s="26" t="e">
        <f t="array" aca="1" ref="CO417" ca="1">_xludf.XLOOKUP(CK417,'Banco de dados'!$B:$B,'Banco de dados'!$H:$H)</f>
        <v>#NAME?</v>
      </c>
      <c r="CP417" s="51" t="e">
        <f t="array" aca="1" ref="CP417" ca="1">_xludf.XLOOKUP(CI417,'Banco de dados'!$B:$B,'Banco de dados'!$F:$F)</f>
        <v>#NAME?</v>
      </c>
      <c r="CQ417" s="26" t="e">
        <f t="array" aca="1" ref="CQ417" ca="1">_xludf.XLOOKUP(CK417,'Banco de dados'!$B:$B,'Banco de dados'!$F:$F)</f>
        <v>#NAME?</v>
      </c>
      <c r="CR417" s="27">
        <v>0</v>
      </c>
      <c r="CS417" s="27"/>
      <c r="CT417" s="26" t="str">
        <f>IF(AG417=0.5,"Suporte",IF(AND(AG417&gt;='Braços de IP'!$B$9,AG417&lt;='Braços de IP'!$D$9),'Braços de IP'!$E$9,IF(AND(AG417&gt;='Braços de IP'!$B$10,AG417&lt;='Braços de IP'!$D$10),'Braços de IP'!$E$10,IF(AND(AG417&gt;='Braços de IP'!$B$11,AG417&lt;='Braços de IP'!$D$11),'Braços de IP'!$E$11,IF(AND(AG417&gt;='Braços de IP'!$B$12,AG417&lt;='Braços de IP'!$D$12),'Braços de IP'!$E$12,IF(AND(AG417&gt;='Braços de IP'!$B$13,AG417&lt;='Braços de IP'!$D$13),'Braços de IP'!$E$13,IF(AND(AG417&gt;='Braços de IP'!$B$14,AG417&lt;='Braços de IP'!$D$14),'Braços de IP'!$E$14,"ERRO")))))))</f>
        <v>Médio II</v>
      </c>
      <c r="CU417" s="27"/>
      <c r="CV417" s="26" t="str">
        <f>IF($CU417="","",VLOOKUP($CU417,'Braços de IP'!$E$9:$I$15,2,0))</f>
        <v/>
      </c>
      <c r="CW417" s="29" t="str">
        <f>IF($CU417="","",VLOOKUP($CU417,'Braços de IP'!$E$9:$I$15,5,0))</f>
        <v/>
      </c>
      <c r="CX417" s="26"/>
      <c r="CY417" s="26"/>
      <c r="CZ417" s="26"/>
      <c r="DA417" s="26"/>
      <c r="DB417" s="26"/>
      <c r="DC417" s="26"/>
      <c r="DD417" s="30">
        <f t="shared" si="313"/>
        <v>50</v>
      </c>
      <c r="DE417" s="31">
        <f t="shared" si="314"/>
        <v>110</v>
      </c>
      <c r="DF417" s="30">
        <f t="shared" si="315"/>
        <v>160</v>
      </c>
      <c r="DG417" s="32">
        <f t="shared" si="316"/>
        <v>0.54545454545454541</v>
      </c>
      <c r="DH417" s="33"/>
      <c r="DI417" s="34"/>
      <c r="DJ417" s="35"/>
      <c r="DK417" s="16" t="s">
        <v>144</v>
      </c>
      <c r="DL417" s="16"/>
      <c r="DN417" s="36" t="e">
        <f t="shared" si="357"/>
        <v>#VALUE!</v>
      </c>
      <c r="DP417" s="1" t="s">
        <v>163</v>
      </c>
      <c r="DQ417" s="1">
        <f t="shared" ref="DQ417:DR417" si="494">SUM(DQ272:DQ336)</f>
        <v>0</v>
      </c>
      <c r="DR417" s="36" t="e">
        <f t="shared" si="494"/>
        <v>#DIV/0!</v>
      </c>
    </row>
    <row r="418" spans="1:122" ht="15.75" customHeight="1" x14ac:dyDescent="0.25">
      <c r="B418" s="16">
        <v>49</v>
      </c>
      <c r="C418" s="16" t="s">
        <v>146</v>
      </c>
      <c r="D418" s="16" t="s">
        <v>517</v>
      </c>
      <c r="E418" s="16">
        <v>-8.0461550000000006</v>
      </c>
      <c r="F418" s="16">
        <v>-34.909602</v>
      </c>
      <c r="G418" s="16" t="s">
        <v>160</v>
      </c>
      <c r="H418" s="17" t="s">
        <v>136</v>
      </c>
      <c r="I418" s="16" t="s">
        <v>135</v>
      </c>
      <c r="J418" s="17" t="s">
        <v>137</v>
      </c>
      <c r="K418" s="16">
        <v>110</v>
      </c>
      <c r="L418" s="17" t="s">
        <v>138</v>
      </c>
      <c r="M418" s="17">
        <v>0</v>
      </c>
      <c r="N418" s="16">
        <f t="shared" si="352"/>
        <v>220</v>
      </c>
      <c r="O418" s="17">
        <v>3</v>
      </c>
      <c r="P418" s="22">
        <v>2.37</v>
      </c>
      <c r="Q418" s="22">
        <v>11.6</v>
      </c>
      <c r="R418" s="16"/>
      <c r="S418" s="16"/>
      <c r="T418" s="16">
        <v>0</v>
      </c>
      <c r="U418" s="22">
        <v>3.57</v>
      </c>
      <c r="V418" s="17">
        <v>0</v>
      </c>
      <c r="W418" s="17"/>
      <c r="X418" s="17"/>
      <c r="Y418" s="17">
        <v>0</v>
      </c>
      <c r="Z418" s="17">
        <v>0</v>
      </c>
      <c r="AA418" s="17" t="s">
        <v>139</v>
      </c>
      <c r="AB418" s="17" t="s">
        <v>140</v>
      </c>
      <c r="AC418" s="17">
        <v>15.13</v>
      </c>
      <c r="AD418" s="17">
        <v>6.99</v>
      </c>
      <c r="AE418" s="17">
        <v>1</v>
      </c>
      <c r="AF418" s="17">
        <v>0.78</v>
      </c>
      <c r="AG418" s="17">
        <v>2.4300000000000002</v>
      </c>
      <c r="AH418" s="17">
        <f t="shared" si="353"/>
        <v>1.6500000000000001</v>
      </c>
      <c r="AI418" s="17" t="s">
        <v>136</v>
      </c>
      <c r="AJ418" s="17" t="s">
        <v>136</v>
      </c>
      <c r="AK418" s="17" t="s">
        <v>141</v>
      </c>
      <c r="AL418" s="17">
        <f t="shared" si="354"/>
        <v>2</v>
      </c>
      <c r="AM418" s="17">
        <v>0</v>
      </c>
      <c r="AN418" s="17"/>
      <c r="AO418" s="17">
        <v>0</v>
      </c>
      <c r="AP418" s="17">
        <v>0</v>
      </c>
      <c r="AQ418" s="17">
        <v>0</v>
      </c>
      <c r="AR418" s="17" t="s">
        <v>136</v>
      </c>
      <c r="AS418" s="19">
        <f t="shared" si="295"/>
        <v>0</v>
      </c>
      <c r="AT418" s="19"/>
      <c r="AU418" s="19">
        <f>VLOOKUP(G418,ABNT5101!$I$3:$J$9,2)</f>
        <v>10</v>
      </c>
      <c r="AV418" s="19">
        <f>VLOOKUP(G418,ABNT5101!$I$3:$M$9,5)</f>
        <v>0.18</v>
      </c>
      <c r="AW418" s="17" t="str">
        <f>_xlfn.XLOOKUP(G418,ABNT5101!I:I,ABNT5101!L:L)</f>
        <v>-</v>
      </c>
      <c r="AX418" s="17">
        <f>_xlfn.XLOOKUP(G418,ABNT5101!$I:$I,ABNT5101!M:M)</f>
        <v>0.18</v>
      </c>
      <c r="AY418" s="17" t="str">
        <f>_xlfn.XLOOKUP(G418,ABNT5101!$I:$I,ABNT5101!N:N)</f>
        <v>-</v>
      </c>
      <c r="AZ418" s="17">
        <f>_xlfn.XLOOKUP(G418,ABNT5101!$I:$I,ABNT5101!O:O)</f>
        <v>16</v>
      </c>
      <c r="BA418" s="20" t="str">
        <f t="shared" si="296"/>
        <v>ATENDE</v>
      </c>
      <c r="BB418" s="21">
        <f t="shared" ref="BB418:BC418" si="495">BE418/AU418-1</f>
        <v>1.444</v>
      </c>
      <c r="BC418" s="21">
        <f t="shared" si="495"/>
        <v>0.72222222222222232</v>
      </c>
      <c r="BD418" s="21" t="str">
        <f t="shared" si="298"/>
        <v>-</v>
      </c>
      <c r="BE418" s="22">
        <v>24.44</v>
      </c>
      <c r="BF418" s="22">
        <v>0.31</v>
      </c>
      <c r="BG418" s="22"/>
      <c r="BH418" s="22"/>
      <c r="BI418" s="23"/>
      <c r="BJ418" s="22"/>
      <c r="BK418" s="20" t="str">
        <f t="shared" si="299"/>
        <v>ATENDE</v>
      </c>
      <c r="BL418" s="20" t="str">
        <f t="shared" si="300"/>
        <v>ATENDE</v>
      </c>
      <c r="BM418" s="20" t="str">
        <f t="shared" si="301"/>
        <v>ATENDE</v>
      </c>
      <c r="BN418" s="20" t="str">
        <f t="shared" si="302"/>
        <v>ATENDE</v>
      </c>
      <c r="BO418" s="24" t="str">
        <f t="shared" si="303"/>
        <v>C4</v>
      </c>
      <c r="BP418" s="24" t="str">
        <f t="shared" si="379"/>
        <v>P6</v>
      </c>
      <c r="BQ418" s="25">
        <f t="shared" si="304"/>
        <v>0.13000000000000012</v>
      </c>
      <c r="BR418" s="22">
        <v>3.39</v>
      </c>
      <c r="BS418" s="22">
        <v>2.15</v>
      </c>
      <c r="BT418" s="24">
        <f>IF(BP418="-","-",_xlfn.XLOOKUP(BP418,ABNT5101!$B$4:$B$9,ABNT5101!$C$4:$C$9))</f>
        <v>3</v>
      </c>
      <c r="BU418" s="24">
        <f>IF(BP418="-","-",_xlfn.XLOOKUP(BP418,ABNT5101!$B$4:$B$9,ABNT5101!$D$4:$D$9))</f>
        <v>0.6</v>
      </c>
      <c r="BV418" s="20" t="str">
        <f t="shared" si="305"/>
        <v>ATENDE</v>
      </c>
      <c r="BW418" s="20" t="str">
        <f t="shared" si="306"/>
        <v>ATENDE</v>
      </c>
      <c r="BX418" s="20" t="str">
        <f t="shared" si="307"/>
        <v>ATENDE</v>
      </c>
      <c r="BY418" s="24" t="str">
        <f t="shared" si="461"/>
        <v>P6</v>
      </c>
      <c r="BZ418" s="25">
        <f t="shared" si="308"/>
        <v>5.3466666666666667</v>
      </c>
      <c r="CA418" s="24">
        <v>19.04</v>
      </c>
      <c r="CB418" s="24">
        <v>14.46</v>
      </c>
      <c r="CC418" s="20">
        <f>IF(BY418="-","-",_xlfn.XLOOKUP(BY418,ABNT5101!$B$4:$B$9,ABNT5101!$C$4:$C$9))</f>
        <v>3</v>
      </c>
      <c r="CD418" s="24">
        <f>IF(BY418="-","-",_xlfn.XLOOKUP(BY418,ABNT5101!$B$4:$B$9,ABNT5101!$D$4:$D$9))</f>
        <v>0.6</v>
      </c>
      <c r="CE418" s="20" t="str">
        <f t="shared" si="309"/>
        <v>ATENDE</v>
      </c>
      <c r="CF418" s="20" t="str">
        <f t="shared" si="310"/>
        <v>ATENDE</v>
      </c>
      <c r="CG418" s="20" t="str">
        <f t="shared" si="311"/>
        <v>ATENDE</v>
      </c>
      <c r="CH418" s="26" t="str">
        <f>_xlfn.XLOOKUP(CI418,'Banco de dados'!$B:$B,'Banco de dados'!$D:$D)</f>
        <v>TECNOWATT</v>
      </c>
      <c r="CI418" s="27" t="str">
        <f>'Banco de dados'!B67</f>
        <v xml:space="preserve">SIGSAGPTLRRSSNDL_50W_61IBBRS
</v>
      </c>
      <c r="CJ418" s="26" t="str">
        <f>_xlfn.XLOOKUP(CI418,'Banco de dados'!$B:$B,'Banco de dados'!$E:$E)</f>
        <v>SIGSAGPTLRRSSNDL_50W_61IBBRS
1-10C1MUN6.5</v>
      </c>
      <c r="CK418" s="26"/>
      <c r="CL418" s="26" t="e">
        <f>IF(CK418="-","-",_xlfn.XLOOKUP(CK418,'Banco de dados'!$B:$B,'Banco de dados'!$E:$E))</f>
        <v>#N/A</v>
      </c>
      <c r="CM418" s="28">
        <f t="shared" si="312"/>
        <v>1</v>
      </c>
      <c r="CN418" s="26">
        <f>_xlfn.XLOOKUP(CI418,'Banco de dados'!$B:$B,'Banco de dados'!$H:$H)</f>
        <v>50</v>
      </c>
      <c r="CO418" s="26" t="e">
        <f t="array" aca="1" ref="CO418" ca="1">_xludf.XLOOKUP(CK418,'Banco de dados'!$B:$B,'Banco de dados'!$H:$H)</f>
        <v>#NAME?</v>
      </c>
      <c r="CP418" s="51" t="e">
        <f t="array" aca="1" ref="CP418" ca="1">_xludf.XLOOKUP(CI418,'Banco de dados'!$B:$B,'Banco de dados'!$F:$F)</f>
        <v>#NAME?</v>
      </c>
      <c r="CQ418" s="26" t="e">
        <f t="array" aca="1" ref="CQ418" ca="1">_xludf.XLOOKUP(CK418,'Banco de dados'!$B:$B,'Banco de dados'!$F:$F)</f>
        <v>#NAME?</v>
      </c>
      <c r="CR418" s="27">
        <v>0</v>
      </c>
      <c r="CS418" s="27">
        <v>5</v>
      </c>
      <c r="CT418" s="26" t="str">
        <f>IF(AG418=0.5,"Suporte",IF(AND(AG418&gt;='Braços de IP'!$B$9,AG418&lt;='Braços de IP'!$D$9),'Braços de IP'!$E$9,IF(AND(AG418&gt;='Braços de IP'!$B$10,AG418&lt;='Braços de IP'!$D$10),'Braços de IP'!$E$10,IF(AND(AG418&gt;='Braços de IP'!$B$11,AG418&lt;='Braços de IP'!$D$11),'Braços de IP'!$E$11,IF(AND(AG418&gt;='Braços de IP'!$B$12,AG418&lt;='Braços de IP'!$D$12),'Braços de IP'!$E$12,IF(AND(AG418&gt;='Braços de IP'!$B$13,AG418&lt;='Braços de IP'!$D$13),'Braços de IP'!$E$13,IF(AND(AG418&gt;='Braços de IP'!$B$14,AG418&lt;='Braços de IP'!$D$14),'Braços de IP'!$E$14,"ERRO")))))))</f>
        <v>Médio II</v>
      </c>
      <c r="CU418" s="27"/>
      <c r="CV418" s="26" t="str">
        <f>IF($CU418="","",VLOOKUP($CU418,'Braços de IP'!$E$9:$I$15,2,0))</f>
        <v/>
      </c>
      <c r="CW418" s="29" t="str">
        <f>IF($CU418="","",VLOOKUP($CU418,'Braços de IP'!$E$9:$I$15,5,0))</f>
        <v/>
      </c>
      <c r="CX418" s="26"/>
      <c r="CY418" s="26"/>
      <c r="CZ418" s="26"/>
      <c r="DA418" s="26"/>
      <c r="DB418" s="26"/>
      <c r="DC418" s="26"/>
      <c r="DD418" s="30">
        <f t="shared" si="313"/>
        <v>50</v>
      </c>
      <c r="DE418" s="31">
        <f t="shared" si="314"/>
        <v>110</v>
      </c>
      <c r="DF418" s="30">
        <f t="shared" si="315"/>
        <v>160</v>
      </c>
      <c r="DG418" s="32">
        <f t="shared" si="316"/>
        <v>0.54545454545454541</v>
      </c>
      <c r="DH418" s="33"/>
      <c r="DI418" s="34"/>
      <c r="DJ418" s="35"/>
      <c r="DK418" s="16" t="s">
        <v>144</v>
      </c>
      <c r="DL418" s="16"/>
      <c r="DN418" s="36" t="e">
        <f t="shared" si="357"/>
        <v>#VALUE!</v>
      </c>
      <c r="DP418" s="1" t="s">
        <v>163</v>
      </c>
      <c r="DQ418" s="1">
        <f t="shared" ref="DQ418:DR418" si="496">SUM(DQ273:DQ337)</f>
        <v>0</v>
      </c>
      <c r="DR418" s="36" t="e">
        <f t="shared" si="496"/>
        <v>#DIV/0!</v>
      </c>
    </row>
    <row r="419" spans="1:122" ht="15.75" customHeight="1" x14ac:dyDescent="0.25">
      <c r="B419" s="16">
        <v>50</v>
      </c>
      <c r="C419" s="16" t="s">
        <v>146</v>
      </c>
      <c r="D419" s="16" t="s">
        <v>528</v>
      </c>
      <c r="E419" s="16">
        <v>-8.0498429999999992</v>
      </c>
      <c r="F419" s="16">
        <v>-34.905313</v>
      </c>
      <c r="G419" s="16" t="s">
        <v>160</v>
      </c>
      <c r="H419" s="17" t="s">
        <v>136</v>
      </c>
      <c r="I419" s="16" t="s">
        <v>135</v>
      </c>
      <c r="J419" s="17" t="s">
        <v>137</v>
      </c>
      <c r="K419" s="18">
        <v>110</v>
      </c>
      <c r="L419" s="17" t="s">
        <v>138</v>
      </c>
      <c r="M419" s="17">
        <v>0</v>
      </c>
      <c r="N419" s="16">
        <f t="shared" si="352"/>
        <v>220</v>
      </c>
      <c r="O419" s="17">
        <v>3</v>
      </c>
      <c r="P419" s="22">
        <v>2.92</v>
      </c>
      <c r="Q419" s="22">
        <v>11.66</v>
      </c>
      <c r="R419" s="16"/>
      <c r="S419" s="16"/>
      <c r="T419" s="16">
        <v>0</v>
      </c>
      <c r="U419" s="22">
        <v>1.98</v>
      </c>
      <c r="V419" s="17">
        <v>0</v>
      </c>
      <c r="W419" s="17"/>
      <c r="X419" s="17"/>
      <c r="Y419" s="17">
        <v>0</v>
      </c>
      <c r="Z419" s="17">
        <v>0</v>
      </c>
      <c r="AA419" s="17" t="s">
        <v>161</v>
      </c>
      <c r="AB419" s="17" t="s">
        <v>140</v>
      </c>
      <c r="AC419" s="17">
        <v>26.34</v>
      </c>
      <c r="AD419" s="17">
        <v>6.42</v>
      </c>
      <c r="AE419" s="17">
        <v>1</v>
      </c>
      <c r="AF419" s="17">
        <v>0.77</v>
      </c>
      <c r="AG419" s="17">
        <v>2.4</v>
      </c>
      <c r="AH419" s="17">
        <f t="shared" si="353"/>
        <v>1.63</v>
      </c>
      <c r="AI419" s="17" t="s">
        <v>136</v>
      </c>
      <c r="AJ419" s="17" t="s">
        <v>136</v>
      </c>
      <c r="AK419" s="17" t="s">
        <v>141</v>
      </c>
      <c r="AL419" s="17" t="str">
        <f t="shared" si="354"/>
        <v>erro</v>
      </c>
      <c r="AM419" s="17">
        <v>0</v>
      </c>
      <c r="AN419" s="17"/>
      <c r="AO419" s="17">
        <v>0</v>
      </c>
      <c r="AP419" s="17">
        <v>0</v>
      </c>
      <c r="AQ419" s="17">
        <v>0</v>
      </c>
      <c r="AR419" s="17" t="s">
        <v>136</v>
      </c>
      <c r="AS419" s="19">
        <f t="shared" si="295"/>
        <v>0</v>
      </c>
      <c r="AT419" s="19"/>
      <c r="AU419" s="19">
        <f>VLOOKUP(G419,ABNT5101!$I$3:$J$9,2)</f>
        <v>10</v>
      </c>
      <c r="AV419" s="19">
        <f>VLOOKUP(G419,ABNT5101!$I$3:$M$9,5)</f>
        <v>0.18</v>
      </c>
      <c r="AW419" s="17" t="str">
        <f>_xlfn.XLOOKUP(G419,ABNT5101!I:I,ABNT5101!L:L)</f>
        <v>-</v>
      </c>
      <c r="AX419" s="17">
        <f>_xlfn.XLOOKUP(G419,ABNT5101!$I:$I,ABNT5101!M:M)</f>
        <v>0.18</v>
      </c>
      <c r="AY419" s="17" t="str">
        <f>_xlfn.XLOOKUP(G419,ABNT5101!$I:$I,ABNT5101!N:N)</f>
        <v>-</v>
      </c>
      <c r="AZ419" s="17">
        <f>_xlfn.XLOOKUP(G419,ABNT5101!$I:$I,ABNT5101!O:O)</f>
        <v>16</v>
      </c>
      <c r="BA419" s="20" t="str">
        <f t="shared" si="296"/>
        <v>ATENDE</v>
      </c>
      <c r="BB419" s="21">
        <f t="shared" ref="BB419:BC419" si="497">BE419/AU419-1</f>
        <v>0.58299999999999996</v>
      </c>
      <c r="BC419" s="21">
        <f t="shared" si="497"/>
        <v>1.8333333333333335</v>
      </c>
      <c r="BD419" s="21" t="str">
        <f t="shared" si="298"/>
        <v>-</v>
      </c>
      <c r="BE419" s="22">
        <v>15.83</v>
      </c>
      <c r="BF419" s="22">
        <v>0.51</v>
      </c>
      <c r="BG419" s="22"/>
      <c r="BH419" s="22"/>
      <c r="BI419" s="23"/>
      <c r="BJ419" s="22"/>
      <c r="BK419" s="20" t="str">
        <f t="shared" si="299"/>
        <v>ATENDE</v>
      </c>
      <c r="BL419" s="20" t="str">
        <f t="shared" si="300"/>
        <v>ATENDE</v>
      </c>
      <c r="BM419" s="20" t="str">
        <f t="shared" si="301"/>
        <v>ATENDE</v>
      </c>
      <c r="BN419" s="20" t="str">
        <f t="shared" si="302"/>
        <v>ATENDE</v>
      </c>
      <c r="BO419" s="24" t="str">
        <f t="shared" si="303"/>
        <v>C4</v>
      </c>
      <c r="BP419" s="24" t="str">
        <f t="shared" si="379"/>
        <v>P6</v>
      </c>
      <c r="BQ419" s="25">
        <f t="shared" si="304"/>
        <v>1.77</v>
      </c>
      <c r="BR419" s="22">
        <v>8.31</v>
      </c>
      <c r="BS419" s="22">
        <v>4.07</v>
      </c>
      <c r="BT419" s="24">
        <f>IF(BP419="-","-",_xlfn.XLOOKUP(BP419,ABNT5101!$B$4:$B$9,ABNT5101!$C$4:$C$9))</f>
        <v>3</v>
      </c>
      <c r="BU419" s="24">
        <f>IF(BP419="-","-",_xlfn.XLOOKUP(BP419,ABNT5101!$B$4:$B$9,ABNT5101!$D$4:$D$9))</f>
        <v>0.6</v>
      </c>
      <c r="BV419" s="20" t="str">
        <f t="shared" si="305"/>
        <v>ATENDE</v>
      </c>
      <c r="BW419" s="20" t="str">
        <f t="shared" si="306"/>
        <v>ATENDE</v>
      </c>
      <c r="BX419" s="20" t="str">
        <f t="shared" si="307"/>
        <v>ATENDE</v>
      </c>
      <c r="BY419" s="24" t="str">
        <f t="shared" si="461"/>
        <v>P6</v>
      </c>
      <c r="BZ419" s="25">
        <f t="shared" si="308"/>
        <v>1.42</v>
      </c>
      <c r="CA419" s="24">
        <v>7.26</v>
      </c>
      <c r="CB419" s="24">
        <v>3.45</v>
      </c>
      <c r="CC419" s="20">
        <f>IF(BY419="-","-",_xlfn.XLOOKUP(BY419,ABNT5101!$B$4:$B$9,ABNT5101!$C$4:$C$9))</f>
        <v>3</v>
      </c>
      <c r="CD419" s="24">
        <f>IF(BY419="-","-",_xlfn.XLOOKUP(BY419,ABNT5101!$B$4:$B$9,ABNT5101!$D$4:$D$9))</f>
        <v>0.6</v>
      </c>
      <c r="CE419" s="20" t="str">
        <f t="shared" si="309"/>
        <v>ATENDE</v>
      </c>
      <c r="CF419" s="20" t="str">
        <f t="shared" si="310"/>
        <v>ATENDE</v>
      </c>
      <c r="CG419" s="20" t="str">
        <f t="shared" si="311"/>
        <v>ATENDE</v>
      </c>
      <c r="CH419" s="26" t="str">
        <f>_xlfn.XLOOKUP(CI419,'Banco de dados'!$B:$B,'Banco de dados'!$D:$D)</f>
        <v>LEDSTAR</v>
      </c>
      <c r="CI419" s="47" t="str">
        <f>'Banco de dados'!B5</f>
        <v xml:space="preserve"> SL VT 9.1 28W</v>
      </c>
      <c r="CJ419" s="26" t="str">
        <f>_xlfn.XLOOKUP(CI419,'Banco de dados'!$B:$B,'Banco de dados'!$E:$E)</f>
        <v>LUM LED SL VT 9.1 28W</v>
      </c>
      <c r="CK419" s="26"/>
      <c r="CL419" s="26" t="e">
        <f>IF(CK419="-","-",_xlfn.XLOOKUP(CK419,'Banco de dados'!$B:$B,'Banco de dados'!$E:$E))</f>
        <v>#N/A</v>
      </c>
      <c r="CM419" s="28">
        <f t="shared" si="312"/>
        <v>1</v>
      </c>
      <c r="CN419" s="26">
        <f>_xlfn.XLOOKUP(CI419,'Banco de dados'!$B:$B,'Banco de dados'!$H:$H)</f>
        <v>28</v>
      </c>
      <c r="CO419" s="26" t="e">
        <f t="array" aca="1" ref="CO419" ca="1">_xludf.XLOOKUP(CK419,'Banco de dados'!$B:$B,'Banco de dados'!$H:$H)</f>
        <v>#NAME?</v>
      </c>
      <c r="CP419" s="51" t="e">
        <f t="array" aca="1" ref="CP419" ca="1">_xludf.XLOOKUP(CI419,'Banco de dados'!$B:$B,'Banco de dados'!$F:$F)</f>
        <v>#NAME?</v>
      </c>
      <c r="CQ419" s="26" t="e">
        <f t="array" aca="1" ref="CQ419" ca="1">_xludf.XLOOKUP(CK419,'Banco de dados'!$B:$B,'Banco de dados'!$F:$F)</f>
        <v>#NAME?</v>
      </c>
      <c r="CR419" s="27">
        <v>0</v>
      </c>
      <c r="CS419" s="27"/>
      <c r="CT419" s="26" t="str">
        <f>IF(AG419=0.5,"Suporte",IF(AND(AG419&gt;='Braços de IP'!$B$9,AG419&lt;='Braços de IP'!$D$9),'Braços de IP'!$E$9,IF(AND(AG419&gt;='Braços de IP'!$B$10,AG419&lt;='Braços de IP'!$D$10),'Braços de IP'!$E$10,IF(AND(AG419&gt;='Braços de IP'!$B$11,AG419&lt;='Braços de IP'!$D$11),'Braços de IP'!$E$11,IF(AND(AG419&gt;='Braços de IP'!$B$12,AG419&lt;='Braços de IP'!$D$12),'Braços de IP'!$E$12,IF(AND(AG419&gt;='Braços de IP'!$B$13,AG419&lt;='Braços de IP'!$D$13),'Braços de IP'!$E$13,IF(AND(AG419&gt;='Braços de IP'!$B$14,AG419&lt;='Braços de IP'!$D$14),'Braços de IP'!$E$14,"ERRO")))))))</f>
        <v>Médio II</v>
      </c>
      <c r="CU419" s="27"/>
      <c r="CV419" s="26" t="str">
        <f>IF($CU419="","",VLOOKUP($CU419,'Braços de IP'!$E$9:$I$15,2,0))</f>
        <v/>
      </c>
      <c r="CW419" s="29" t="str">
        <f>IF($CU419="","",VLOOKUP($CU419,'Braços de IP'!$E$9:$I$15,5,0))</f>
        <v/>
      </c>
      <c r="CX419" s="26"/>
      <c r="CY419" s="26"/>
      <c r="CZ419" s="26"/>
      <c r="DA419" s="26"/>
      <c r="DB419" s="26"/>
      <c r="DC419" s="26"/>
      <c r="DD419" s="30">
        <f t="shared" si="313"/>
        <v>28</v>
      </c>
      <c r="DE419" s="31">
        <f t="shared" si="314"/>
        <v>110</v>
      </c>
      <c r="DF419" s="30">
        <f t="shared" si="315"/>
        <v>138</v>
      </c>
      <c r="DG419" s="32">
        <f t="shared" si="316"/>
        <v>0.74545454545454548</v>
      </c>
      <c r="DH419" s="33"/>
      <c r="DI419" s="34"/>
      <c r="DJ419" s="35"/>
      <c r="DK419" s="16" t="s">
        <v>144</v>
      </c>
      <c r="DL419" s="16"/>
      <c r="DN419" s="36" t="e">
        <f t="shared" si="357"/>
        <v>#VALUE!</v>
      </c>
      <c r="DP419" s="1" t="s">
        <v>163</v>
      </c>
      <c r="DQ419" s="1">
        <f t="shared" ref="DQ419:DR419" si="498">SUM(DQ272:DQ338)</f>
        <v>0</v>
      </c>
      <c r="DR419" s="36" t="e">
        <f t="shared" si="498"/>
        <v>#DIV/0!</v>
      </c>
    </row>
    <row r="420" spans="1:122" ht="15.75" customHeight="1" x14ac:dyDescent="0.25">
      <c r="B420" s="16">
        <v>50</v>
      </c>
      <c r="C420" s="16" t="s">
        <v>146</v>
      </c>
      <c r="D420" s="16" t="s">
        <v>528</v>
      </c>
      <c r="E420" s="16">
        <v>-8.0498429999999992</v>
      </c>
      <c r="F420" s="16">
        <v>-34.905313</v>
      </c>
      <c r="G420" s="16" t="s">
        <v>160</v>
      </c>
      <c r="H420" s="17" t="s">
        <v>136</v>
      </c>
      <c r="I420" s="16" t="s">
        <v>135</v>
      </c>
      <c r="J420" s="17" t="s">
        <v>137</v>
      </c>
      <c r="K420" s="18">
        <v>110</v>
      </c>
      <c r="L420" s="17" t="s">
        <v>138</v>
      </c>
      <c r="M420" s="17">
        <v>0</v>
      </c>
      <c r="N420" s="16">
        <f t="shared" si="352"/>
        <v>220</v>
      </c>
      <c r="O420" s="17">
        <v>3</v>
      </c>
      <c r="P420" s="22">
        <v>2.92</v>
      </c>
      <c r="Q420" s="22">
        <v>11.66</v>
      </c>
      <c r="R420" s="16"/>
      <c r="S420" s="16"/>
      <c r="T420" s="16">
        <v>0</v>
      </c>
      <c r="U420" s="22">
        <v>1.98</v>
      </c>
      <c r="V420" s="17">
        <v>0</v>
      </c>
      <c r="W420" s="17"/>
      <c r="X420" s="17"/>
      <c r="Y420" s="17">
        <v>0</v>
      </c>
      <c r="Z420" s="17">
        <v>0</v>
      </c>
      <c r="AA420" s="17" t="s">
        <v>161</v>
      </c>
      <c r="AB420" s="17" t="s">
        <v>140</v>
      </c>
      <c r="AC420" s="17">
        <v>26.34</v>
      </c>
      <c r="AD420" s="17">
        <v>6.42</v>
      </c>
      <c r="AE420" s="17">
        <v>1</v>
      </c>
      <c r="AF420" s="17">
        <v>0.77</v>
      </c>
      <c r="AG420" s="17">
        <v>2.4</v>
      </c>
      <c r="AH420" s="17">
        <f t="shared" si="353"/>
        <v>1.63</v>
      </c>
      <c r="AI420" s="17" t="s">
        <v>136</v>
      </c>
      <c r="AJ420" s="17" t="s">
        <v>136</v>
      </c>
      <c r="AK420" s="17" t="s">
        <v>141</v>
      </c>
      <c r="AL420" s="17" t="str">
        <f t="shared" si="354"/>
        <v>erro</v>
      </c>
      <c r="AM420" s="17">
        <v>0</v>
      </c>
      <c r="AN420" s="17"/>
      <c r="AO420" s="17">
        <v>0</v>
      </c>
      <c r="AP420" s="17">
        <v>0</v>
      </c>
      <c r="AQ420" s="17">
        <v>0</v>
      </c>
      <c r="AR420" s="17" t="s">
        <v>136</v>
      </c>
      <c r="AS420" s="19">
        <f t="shared" si="295"/>
        <v>0</v>
      </c>
      <c r="AT420" s="19"/>
      <c r="AU420" s="19">
        <f>VLOOKUP(G420,ABNT5101!$I$3:$J$9,2)</f>
        <v>10</v>
      </c>
      <c r="AV420" s="19">
        <f>VLOOKUP(G420,ABNT5101!$I$3:$M$9,5)</f>
        <v>0.18</v>
      </c>
      <c r="AW420" s="17" t="str">
        <f>_xlfn.XLOOKUP(G420,ABNT5101!I:I,ABNT5101!L:L)</f>
        <v>-</v>
      </c>
      <c r="AX420" s="17">
        <f>_xlfn.XLOOKUP(G420,ABNT5101!$I:$I,ABNT5101!M:M)</f>
        <v>0.18</v>
      </c>
      <c r="AY420" s="17" t="str">
        <f>_xlfn.XLOOKUP(G420,ABNT5101!$I:$I,ABNT5101!N:N)</f>
        <v>-</v>
      </c>
      <c r="AZ420" s="17">
        <f>_xlfn.XLOOKUP(G420,ABNT5101!$I:$I,ABNT5101!O:O)</f>
        <v>16</v>
      </c>
      <c r="BA420" s="20" t="str">
        <f t="shared" si="296"/>
        <v>ATENDE</v>
      </c>
      <c r="BB420" s="21">
        <f t="shared" ref="BB420:BC420" si="499">BE420/AU420-1</f>
        <v>0.26500000000000012</v>
      </c>
      <c r="BC420" s="21">
        <f t="shared" si="499"/>
        <v>1.7777777777777777</v>
      </c>
      <c r="BD420" s="21" t="str">
        <f t="shared" si="298"/>
        <v>-</v>
      </c>
      <c r="BE420" s="22">
        <v>12.65</v>
      </c>
      <c r="BF420" s="22">
        <v>0.5</v>
      </c>
      <c r="BG420" s="22"/>
      <c r="BH420" s="22"/>
      <c r="BI420" s="23"/>
      <c r="BJ420" s="22"/>
      <c r="BK420" s="20" t="str">
        <f t="shared" si="299"/>
        <v>ATENDE</v>
      </c>
      <c r="BL420" s="20" t="str">
        <f t="shared" si="300"/>
        <v>ATENDE</v>
      </c>
      <c r="BM420" s="20" t="str">
        <f t="shared" si="301"/>
        <v>ATENDE</v>
      </c>
      <c r="BN420" s="20" t="str">
        <f t="shared" si="302"/>
        <v>ATENDE</v>
      </c>
      <c r="BO420" s="24" t="str">
        <f t="shared" si="303"/>
        <v>C4</v>
      </c>
      <c r="BP420" s="24" t="str">
        <f t="shared" si="379"/>
        <v>P6</v>
      </c>
      <c r="BQ420" s="25">
        <f t="shared" si="304"/>
        <v>1.04</v>
      </c>
      <c r="BR420" s="22">
        <v>6.12</v>
      </c>
      <c r="BS420" s="22">
        <v>3.2</v>
      </c>
      <c r="BT420" s="24">
        <f>IF(BP420="-","-",_xlfn.XLOOKUP(BP420,ABNT5101!$B$4:$B$9,ABNT5101!$C$4:$C$9))</f>
        <v>3</v>
      </c>
      <c r="BU420" s="24">
        <f>IF(BP420="-","-",_xlfn.XLOOKUP(BP420,ABNT5101!$B$4:$B$9,ABNT5101!$D$4:$D$9))</f>
        <v>0.6</v>
      </c>
      <c r="BV420" s="20" t="str">
        <f t="shared" si="305"/>
        <v>ATENDE</v>
      </c>
      <c r="BW420" s="20" t="str">
        <f t="shared" si="306"/>
        <v>ATENDE</v>
      </c>
      <c r="BX420" s="20" t="str">
        <f t="shared" si="307"/>
        <v>ATENDE</v>
      </c>
      <c r="BY420" s="24" t="str">
        <f t="shared" si="461"/>
        <v>P6</v>
      </c>
      <c r="BZ420" s="25">
        <f t="shared" si="308"/>
        <v>0.75333333333333319</v>
      </c>
      <c r="CA420" s="24">
        <v>5.26</v>
      </c>
      <c r="CB420" s="24">
        <v>2.35</v>
      </c>
      <c r="CC420" s="20">
        <f>IF(BY420="-","-",_xlfn.XLOOKUP(BY420,ABNT5101!$B$4:$B$9,ABNT5101!$C$4:$C$9))</f>
        <v>3</v>
      </c>
      <c r="CD420" s="24">
        <f>IF(BY420="-","-",_xlfn.XLOOKUP(BY420,ABNT5101!$B$4:$B$9,ABNT5101!$D$4:$D$9))</f>
        <v>0.6</v>
      </c>
      <c r="CE420" s="20" t="str">
        <f t="shared" si="309"/>
        <v>ATENDE</v>
      </c>
      <c r="CF420" s="20" t="str">
        <f t="shared" si="310"/>
        <v>ATENDE</v>
      </c>
      <c r="CG420" s="20" t="str">
        <f t="shared" si="311"/>
        <v>ATENDE</v>
      </c>
      <c r="CH420" s="26" t="str">
        <f>_xlfn.XLOOKUP(CI420,'Banco de dados'!$B:$B,'Banco de dados'!$D:$D)</f>
        <v>SX LIGHTING</v>
      </c>
      <c r="CI420" s="27" t="str">
        <f>'Banco de dados'!B53</f>
        <v>SX-INEVO020HF</v>
      </c>
      <c r="CJ420" s="26" t="str">
        <f>_xlfn.XLOOKUP(CI420,'Banco de dados'!$B:$B,'Banco de dados'!$E:$E)</f>
        <v>SXINEVO020K50L12CZF7PHF</v>
      </c>
      <c r="CK420" s="26"/>
      <c r="CL420" s="26" t="e">
        <f>IF(CK420="-","-",_xlfn.XLOOKUP(CK420,'Banco de dados'!$B:$B,'Banco de dados'!$E:$E))</f>
        <v>#N/A</v>
      </c>
      <c r="CM420" s="28">
        <f t="shared" si="312"/>
        <v>1</v>
      </c>
      <c r="CN420" s="26">
        <f>_xlfn.XLOOKUP(CI420,'Banco de dados'!$B:$B,'Banco de dados'!$H:$H)</f>
        <v>22.5</v>
      </c>
      <c r="CO420" s="26" t="e">
        <f t="array" aca="1" ref="CO420" ca="1">_xludf.XLOOKUP(CK420,'Banco de dados'!$B:$B,'Banco de dados'!$H:$H)</f>
        <v>#NAME?</v>
      </c>
      <c r="CP420" s="51" t="e">
        <f t="array" aca="1" ref="CP420" ca="1">_xludf.XLOOKUP(CI420,'Banco de dados'!$B:$B,'Banco de dados'!$F:$F)</f>
        <v>#NAME?</v>
      </c>
      <c r="CQ420" s="26" t="e">
        <f t="array" aca="1" ref="CQ420" ca="1">_xludf.XLOOKUP(CK420,'Banco de dados'!$B:$B,'Banco de dados'!$F:$F)</f>
        <v>#NAME?</v>
      </c>
      <c r="CR420" s="27">
        <v>0</v>
      </c>
      <c r="CS420" s="27"/>
      <c r="CT420" s="26" t="str">
        <f>IF(AG420=0.5,"Suporte",IF(AND(AG420&gt;='Braços de IP'!$B$9,AG420&lt;='Braços de IP'!$D$9),'Braços de IP'!$E$9,IF(AND(AG420&gt;='Braços de IP'!$B$10,AG420&lt;='Braços de IP'!$D$10),'Braços de IP'!$E$10,IF(AND(AG420&gt;='Braços de IP'!$B$11,AG420&lt;='Braços de IP'!$D$11),'Braços de IP'!$E$11,IF(AND(AG420&gt;='Braços de IP'!$B$12,AG420&lt;='Braços de IP'!$D$12),'Braços de IP'!$E$12,IF(AND(AG420&gt;='Braços de IP'!$B$13,AG420&lt;='Braços de IP'!$D$13),'Braços de IP'!$E$13,IF(AND(AG420&gt;='Braços de IP'!$B$14,AG420&lt;='Braços de IP'!$D$14),'Braços de IP'!$E$14,"ERRO")))))))</f>
        <v>Médio II</v>
      </c>
      <c r="CU420" s="27"/>
      <c r="CV420" s="26" t="str">
        <f>IF($CU420="","",VLOOKUP($CU420,'Braços de IP'!$E$9:$I$15,2,0))</f>
        <v/>
      </c>
      <c r="CW420" s="29" t="str">
        <f>IF($CU420="","",VLOOKUP($CU420,'Braços de IP'!$E$9:$I$15,5,0))</f>
        <v/>
      </c>
      <c r="CX420" s="26"/>
      <c r="CY420" s="26"/>
      <c r="CZ420" s="26"/>
      <c r="DA420" s="26"/>
      <c r="DB420" s="26"/>
      <c r="DC420" s="26"/>
      <c r="DD420" s="30">
        <f t="shared" si="313"/>
        <v>22.5</v>
      </c>
      <c r="DE420" s="31">
        <f t="shared" si="314"/>
        <v>110</v>
      </c>
      <c r="DF420" s="30">
        <f t="shared" si="315"/>
        <v>132.5</v>
      </c>
      <c r="DG420" s="32">
        <f t="shared" si="316"/>
        <v>0.79545454545454541</v>
      </c>
      <c r="DH420" s="33"/>
      <c r="DI420" s="34"/>
      <c r="DJ420" s="35"/>
      <c r="DK420" s="16" t="s">
        <v>144</v>
      </c>
      <c r="DL420" s="16"/>
      <c r="DN420" s="36" t="e">
        <f t="shared" si="357"/>
        <v>#VALUE!</v>
      </c>
      <c r="DP420" s="1" t="s">
        <v>163</v>
      </c>
      <c r="DQ420" s="1">
        <f t="shared" ref="DQ420:DR420" si="500">SUM(DQ273:DQ339)</f>
        <v>0</v>
      </c>
      <c r="DR420" s="36" t="e">
        <f t="shared" si="500"/>
        <v>#DIV/0!</v>
      </c>
    </row>
    <row r="421" spans="1:122" ht="15.75" customHeight="1" x14ac:dyDescent="0.25">
      <c r="B421" s="16">
        <v>50</v>
      </c>
      <c r="C421" s="16" t="s">
        <v>146</v>
      </c>
      <c r="D421" s="16" t="s">
        <v>528</v>
      </c>
      <c r="E421" s="16">
        <v>-8.0498429999999992</v>
      </c>
      <c r="F421" s="16">
        <v>-34.905313</v>
      </c>
      <c r="G421" s="16" t="s">
        <v>160</v>
      </c>
      <c r="H421" s="17" t="s">
        <v>136</v>
      </c>
      <c r="I421" s="16" t="s">
        <v>135</v>
      </c>
      <c r="J421" s="17" t="s">
        <v>137</v>
      </c>
      <c r="K421" s="18">
        <v>110</v>
      </c>
      <c r="L421" s="17" t="s">
        <v>138</v>
      </c>
      <c r="M421" s="17">
        <v>0</v>
      </c>
      <c r="N421" s="16">
        <f t="shared" si="352"/>
        <v>220</v>
      </c>
      <c r="O421" s="17">
        <v>3</v>
      </c>
      <c r="P421" s="22">
        <v>2.92</v>
      </c>
      <c r="Q421" s="22">
        <v>11.66</v>
      </c>
      <c r="R421" s="16"/>
      <c r="S421" s="16"/>
      <c r="T421" s="16">
        <v>0</v>
      </c>
      <c r="U421" s="22">
        <v>1.98</v>
      </c>
      <c r="V421" s="17">
        <v>0</v>
      </c>
      <c r="W421" s="17"/>
      <c r="X421" s="17"/>
      <c r="Y421" s="17">
        <v>0</v>
      </c>
      <c r="Z421" s="17">
        <v>0</v>
      </c>
      <c r="AA421" s="17" t="s">
        <v>161</v>
      </c>
      <c r="AB421" s="17" t="s">
        <v>140</v>
      </c>
      <c r="AC421" s="17">
        <v>26.34</v>
      </c>
      <c r="AD421" s="17">
        <v>6.42</v>
      </c>
      <c r="AE421" s="17">
        <v>1</v>
      </c>
      <c r="AF421" s="17">
        <v>0.77</v>
      </c>
      <c r="AG421" s="17">
        <v>2.4</v>
      </c>
      <c r="AH421" s="17">
        <f t="shared" si="353"/>
        <v>1.63</v>
      </c>
      <c r="AI421" s="17" t="s">
        <v>136</v>
      </c>
      <c r="AJ421" s="17" t="s">
        <v>136</v>
      </c>
      <c r="AK421" s="17" t="s">
        <v>141</v>
      </c>
      <c r="AL421" s="17" t="str">
        <f t="shared" si="354"/>
        <v>erro</v>
      </c>
      <c r="AM421" s="17">
        <v>0</v>
      </c>
      <c r="AN421" s="17"/>
      <c r="AO421" s="17">
        <v>0</v>
      </c>
      <c r="AP421" s="17">
        <v>0</v>
      </c>
      <c r="AQ421" s="17">
        <v>0</v>
      </c>
      <c r="AR421" s="17" t="s">
        <v>136</v>
      </c>
      <c r="AS421" s="19">
        <f t="shared" si="295"/>
        <v>0</v>
      </c>
      <c r="AT421" s="19"/>
      <c r="AU421" s="19">
        <f>VLOOKUP(G421,ABNT5101!$I$3:$J$9,2)</f>
        <v>10</v>
      </c>
      <c r="AV421" s="19">
        <f>VLOOKUP(G421,ABNT5101!$I$3:$M$9,5)</f>
        <v>0.18</v>
      </c>
      <c r="AW421" s="17" t="str">
        <f>_xlfn.XLOOKUP(G421,ABNT5101!I:I,ABNT5101!L:L)</f>
        <v>-</v>
      </c>
      <c r="AX421" s="17">
        <f>_xlfn.XLOOKUP(G421,ABNT5101!$I:$I,ABNT5101!M:M)</f>
        <v>0.18</v>
      </c>
      <c r="AY421" s="17" t="str">
        <f>_xlfn.XLOOKUP(G421,ABNT5101!$I:$I,ABNT5101!N:N)</f>
        <v>-</v>
      </c>
      <c r="AZ421" s="17">
        <f>_xlfn.XLOOKUP(G421,ABNT5101!$I:$I,ABNT5101!O:O)</f>
        <v>16</v>
      </c>
      <c r="BA421" s="20" t="str">
        <f t="shared" si="296"/>
        <v>ATENDE</v>
      </c>
      <c r="BB421" s="21">
        <f t="shared" ref="BB421:BC421" si="501">BE421/AU421-1</f>
        <v>0.82299999999999995</v>
      </c>
      <c r="BC421" s="21">
        <f t="shared" si="501"/>
        <v>1.9444444444444446</v>
      </c>
      <c r="BD421" s="21" t="str">
        <f t="shared" si="298"/>
        <v>-</v>
      </c>
      <c r="BE421" s="22">
        <v>18.23</v>
      </c>
      <c r="BF421" s="22">
        <v>0.53</v>
      </c>
      <c r="BG421" s="22"/>
      <c r="BH421" s="22"/>
      <c r="BI421" s="23"/>
      <c r="BJ421" s="22"/>
      <c r="BK421" s="20" t="str">
        <f t="shared" si="299"/>
        <v>ATENDE</v>
      </c>
      <c r="BL421" s="20" t="str">
        <f t="shared" si="300"/>
        <v>ATENDE</v>
      </c>
      <c r="BM421" s="20" t="str">
        <f t="shared" si="301"/>
        <v>ATENDE</v>
      </c>
      <c r="BN421" s="20" t="str">
        <f t="shared" si="302"/>
        <v>ATENDE</v>
      </c>
      <c r="BO421" s="24" t="str">
        <f t="shared" si="303"/>
        <v>C4</v>
      </c>
      <c r="BP421" s="24" t="str">
        <f t="shared" si="379"/>
        <v>P6</v>
      </c>
      <c r="BQ421" s="25">
        <f t="shared" si="304"/>
        <v>2.0766666666666667</v>
      </c>
      <c r="BR421" s="22">
        <v>9.23</v>
      </c>
      <c r="BS421" s="22">
        <v>6.08</v>
      </c>
      <c r="BT421" s="24">
        <f>IF(BP421="-","-",_xlfn.XLOOKUP(BP421,ABNT5101!$B$4:$B$9,ABNT5101!$C$4:$C$9))</f>
        <v>3</v>
      </c>
      <c r="BU421" s="24">
        <f>IF(BP421="-","-",_xlfn.XLOOKUP(BP421,ABNT5101!$B$4:$B$9,ABNT5101!$D$4:$D$9))</f>
        <v>0.6</v>
      </c>
      <c r="BV421" s="20" t="str">
        <f t="shared" si="305"/>
        <v>ATENDE</v>
      </c>
      <c r="BW421" s="20" t="str">
        <f t="shared" si="306"/>
        <v>ATENDE</v>
      </c>
      <c r="BX421" s="20" t="str">
        <f t="shared" si="307"/>
        <v>ATENDE</v>
      </c>
      <c r="BY421" s="24" t="str">
        <f t="shared" si="461"/>
        <v>P6</v>
      </c>
      <c r="BZ421" s="25">
        <f t="shared" si="308"/>
        <v>1.7133333333333334</v>
      </c>
      <c r="CA421" s="24">
        <v>8.14</v>
      </c>
      <c r="CB421" s="24">
        <v>4.93</v>
      </c>
      <c r="CC421" s="20">
        <f>IF(BY421="-","-",_xlfn.XLOOKUP(BY421,ABNT5101!$B$4:$B$9,ABNT5101!$C$4:$C$9))</f>
        <v>3</v>
      </c>
      <c r="CD421" s="24">
        <f>IF(BY421="-","-",_xlfn.XLOOKUP(BY421,ABNT5101!$B$4:$B$9,ABNT5101!$D$4:$D$9))</f>
        <v>0.6</v>
      </c>
      <c r="CE421" s="20" t="str">
        <f t="shared" si="309"/>
        <v>ATENDE</v>
      </c>
      <c r="CF421" s="20" t="str">
        <f t="shared" si="310"/>
        <v>ATENDE</v>
      </c>
      <c r="CG421" s="20" t="str">
        <f t="shared" si="311"/>
        <v>ATENDE</v>
      </c>
      <c r="CH421" s="26" t="str">
        <f>_xlfn.XLOOKUP(CI421,'Banco de dados'!$B:$B,'Banco de dados'!$D:$D)</f>
        <v>TECNOWATT</v>
      </c>
      <c r="CI421" s="27" t="str">
        <f>'Banco de dados'!B65</f>
        <v xml:space="preserve">SIGSAGPTLRRSSNDL_30W_38IBBRS
</v>
      </c>
      <c r="CJ421" s="26" t="str">
        <f>_xlfn.XLOOKUP(CI421,'Banco de dados'!$B:$B,'Banco de dados'!$E:$E)</f>
        <v>SIGSAGPTLRRSSNDL_30W_38IBBRS
1-10C1MUN6.5</v>
      </c>
      <c r="CK421" s="26"/>
      <c r="CL421" s="26" t="e">
        <f>IF(CK421="-","-",_xlfn.XLOOKUP(CK421,'Banco de dados'!$B:$B,'Banco de dados'!$E:$E))</f>
        <v>#N/A</v>
      </c>
      <c r="CM421" s="28">
        <f t="shared" si="312"/>
        <v>1</v>
      </c>
      <c r="CN421" s="26">
        <f>_xlfn.XLOOKUP(CI421,'Banco de dados'!$B:$B,'Banco de dados'!$H:$H)</f>
        <v>30</v>
      </c>
      <c r="CO421" s="26" t="e">
        <f t="array" aca="1" ref="CO421" ca="1">_xludf.XLOOKUP(CK421,'Banco de dados'!$B:$B,'Banco de dados'!$H:$H)</f>
        <v>#NAME?</v>
      </c>
      <c r="CP421" s="51" t="e">
        <f t="array" aca="1" ref="CP421" ca="1">_xludf.XLOOKUP(CI421,'Banco de dados'!$B:$B,'Banco de dados'!$F:$F)</f>
        <v>#NAME?</v>
      </c>
      <c r="CQ421" s="26" t="e">
        <f t="array" aca="1" ref="CQ421" ca="1">_xludf.XLOOKUP(CK421,'Banco de dados'!$B:$B,'Banco de dados'!$F:$F)</f>
        <v>#NAME?</v>
      </c>
      <c r="CR421" s="27">
        <v>0</v>
      </c>
      <c r="CS421" s="27"/>
      <c r="CT421" s="26" t="str">
        <f>IF(AG421=0.5,"Suporte",IF(AND(AG421&gt;='Braços de IP'!$B$9,AG421&lt;='Braços de IP'!$D$9),'Braços de IP'!$E$9,IF(AND(AG421&gt;='Braços de IP'!$B$10,AG421&lt;='Braços de IP'!$D$10),'Braços de IP'!$E$10,IF(AND(AG421&gt;='Braços de IP'!$B$11,AG421&lt;='Braços de IP'!$D$11),'Braços de IP'!$E$11,IF(AND(AG421&gt;='Braços de IP'!$B$12,AG421&lt;='Braços de IP'!$D$12),'Braços de IP'!$E$12,IF(AND(AG421&gt;='Braços de IP'!$B$13,AG421&lt;='Braços de IP'!$D$13),'Braços de IP'!$E$13,IF(AND(AG421&gt;='Braços de IP'!$B$14,AG421&lt;='Braços de IP'!$D$14),'Braços de IP'!$E$14,"ERRO")))))))</f>
        <v>Médio II</v>
      </c>
      <c r="CU421" s="27"/>
      <c r="CV421" s="26" t="str">
        <f>IF($CU421="","",VLOOKUP($CU421,'Braços de IP'!$E$9:$I$15,2,0))</f>
        <v/>
      </c>
      <c r="CW421" s="29" t="str">
        <f>IF($CU421="","",VLOOKUP($CU421,'Braços de IP'!$E$9:$I$15,5,0))</f>
        <v/>
      </c>
      <c r="CX421" s="26"/>
      <c r="CY421" s="26"/>
      <c r="CZ421" s="26"/>
      <c r="DA421" s="26"/>
      <c r="DB421" s="26"/>
      <c r="DC421" s="26"/>
      <c r="DD421" s="30">
        <f t="shared" si="313"/>
        <v>30</v>
      </c>
      <c r="DE421" s="31">
        <f t="shared" si="314"/>
        <v>110</v>
      </c>
      <c r="DF421" s="30">
        <f t="shared" si="315"/>
        <v>140</v>
      </c>
      <c r="DG421" s="32">
        <f t="shared" si="316"/>
        <v>0.72727272727272729</v>
      </c>
      <c r="DH421" s="33"/>
      <c r="DI421" s="34"/>
      <c r="DJ421" s="35"/>
      <c r="DK421" s="16" t="s">
        <v>144</v>
      </c>
      <c r="DL421" s="16"/>
      <c r="DN421" s="36" t="e">
        <f t="shared" si="357"/>
        <v>#VALUE!</v>
      </c>
      <c r="DP421" s="1" t="s">
        <v>163</v>
      </c>
      <c r="DQ421" s="1">
        <f t="shared" ref="DQ421:DR421" si="502">SUM(DQ274:DQ340)</f>
        <v>0</v>
      </c>
      <c r="DR421" s="36" t="e">
        <f t="shared" si="502"/>
        <v>#DIV/0!</v>
      </c>
    </row>
    <row r="422" spans="1:122" ht="15.75" customHeight="1" x14ac:dyDescent="0.25">
      <c r="B422" s="16">
        <v>52</v>
      </c>
      <c r="C422" s="16" t="s">
        <v>529</v>
      </c>
      <c r="D422" s="16" t="s">
        <v>530</v>
      </c>
      <c r="E422" s="16">
        <v>-8.0474949999999996</v>
      </c>
      <c r="F422" s="16">
        <v>-34.904023000000002</v>
      </c>
      <c r="G422" s="16" t="s">
        <v>136</v>
      </c>
      <c r="H422" s="17" t="s">
        <v>136</v>
      </c>
      <c r="I422" s="16" t="s">
        <v>149</v>
      </c>
      <c r="J422" s="17" t="s">
        <v>137</v>
      </c>
      <c r="K422" s="18">
        <v>96</v>
      </c>
      <c r="L422" s="17" t="s">
        <v>138</v>
      </c>
      <c r="M422" s="17">
        <v>0</v>
      </c>
      <c r="N422" s="16">
        <f t="shared" si="352"/>
        <v>192</v>
      </c>
      <c r="O422" s="17">
        <v>1</v>
      </c>
      <c r="P422" s="22">
        <v>1.8</v>
      </c>
      <c r="Q422" s="17"/>
      <c r="R422" s="16"/>
      <c r="S422" s="16"/>
      <c r="T422" s="16">
        <v>0</v>
      </c>
      <c r="U422" s="22">
        <v>3.04</v>
      </c>
      <c r="V422" s="17">
        <v>0</v>
      </c>
      <c r="W422" s="22">
        <v>1.56</v>
      </c>
      <c r="X422" s="17"/>
      <c r="Y422" s="17">
        <v>0</v>
      </c>
      <c r="Z422" s="17">
        <v>0</v>
      </c>
      <c r="AA422" s="17" t="s">
        <v>139</v>
      </c>
      <c r="AB422" s="17" t="s">
        <v>140</v>
      </c>
      <c r="AC422" s="17">
        <v>30.67</v>
      </c>
      <c r="AD422" s="17">
        <v>6.98</v>
      </c>
      <c r="AE422" s="17">
        <v>1</v>
      </c>
      <c r="AF422" s="17">
        <v>0.71</v>
      </c>
      <c r="AG422" s="17">
        <v>2.68</v>
      </c>
      <c r="AH422" s="17">
        <f t="shared" si="353"/>
        <v>1.9700000000000002</v>
      </c>
      <c r="AI422" s="17" t="s">
        <v>136</v>
      </c>
      <c r="AJ422" s="17" t="s">
        <v>136</v>
      </c>
      <c r="AK422" s="17" t="s">
        <v>141</v>
      </c>
      <c r="AL422" s="17">
        <f t="shared" si="354"/>
        <v>2</v>
      </c>
      <c r="AM422" s="17">
        <v>0</v>
      </c>
      <c r="AN422" s="17"/>
      <c r="AO422" s="17">
        <v>0</v>
      </c>
      <c r="AP422" s="17">
        <v>0</v>
      </c>
      <c r="AQ422" s="17">
        <v>0</v>
      </c>
      <c r="AR422" s="17" t="s">
        <v>136</v>
      </c>
      <c r="AS422" s="19">
        <f t="shared" si="295"/>
        <v>0</v>
      </c>
      <c r="AT422" s="19"/>
      <c r="AU422" s="19" t="e">
        <f>VLOOKUP(G422,ABNT5101!$I$3:$J$9,2)</f>
        <v>#N/A</v>
      </c>
      <c r="AV422" s="19" t="e">
        <f>VLOOKUP(G422,ABNT5101!$I$3:$M$9,5)</f>
        <v>#N/A</v>
      </c>
      <c r="AW422" s="17" t="str">
        <f>_xlfn.XLOOKUP(G422,ABNT5101!I:I,ABNT5101!L:L)</f>
        <v>-</v>
      </c>
      <c r="AX422" s="17" t="str">
        <f>_xlfn.XLOOKUP(G422,ABNT5101!$I:$I,ABNT5101!M:M)</f>
        <v>-</v>
      </c>
      <c r="AY422" s="17" t="str">
        <f>_xlfn.XLOOKUP(G422,ABNT5101!$I:$I,ABNT5101!N:N)</f>
        <v>-</v>
      </c>
      <c r="AZ422" s="17" t="str">
        <f>_xlfn.XLOOKUP(G422,ABNT5101!$I:$I,ABNT5101!O:O)</f>
        <v>-</v>
      </c>
      <c r="BA422" s="20" t="e">
        <f t="shared" si="296"/>
        <v>#N/A</v>
      </c>
      <c r="BB422" s="21" t="e">
        <f t="shared" ref="BB422:BC422" si="503">BE422/AU422-1</f>
        <v>#N/A</v>
      </c>
      <c r="BC422" s="21" t="e">
        <f t="shared" si="503"/>
        <v>#N/A</v>
      </c>
      <c r="BD422" s="21" t="str">
        <f t="shared" si="298"/>
        <v>-</v>
      </c>
      <c r="BE422" s="22"/>
      <c r="BF422" s="22"/>
      <c r="BG422" s="22"/>
      <c r="BH422" s="22"/>
      <c r="BI422" s="23"/>
      <c r="BJ422" s="22"/>
      <c r="BK422" s="20" t="e">
        <f t="shared" si="299"/>
        <v>#N/A</v>
      </c>
      <c r="BL422" s="20" t="e">
        <f t="shared" si="300"/>
        <v>#N/A</v>
      </c>
      <c r="BM422" s="20" t="e">
        <f t="shared" si="301"/>
        <v>#N/A</v>
      </c>
      <c r="BN422" s="20" t="str">
        <f t="shared" si="302"/>
        <v>ATENDE</v>
      </c>
      <c r="BO422" s="24" t="str">
        <f t="shared" si="303"/>
        <v>-</v>
      </c>
      <c r="BP422" s="24" t="str">
        <f t="shared" si="379"/>
        <v>P5</v>
      </c>
      <c r="BQ422" s="25">
        <f t="shared" si="304"/>
        <v>101</v>
      </c>
      <c r="BR422" s="22">
        <v>510</v>
      </c>
      <c r="BS422" s="22">
        <v>2.4700000000000002</v>
      </c>
      <c r="BT422" s="24">
        <f>IF(BP422="-","-",_xlfn.XLOOKUP(BP422,ABNT5101!$B$4:$B$9,ABNT5101!$C$4:$C$9))</f>
        <v>5</v>
      </c>
      <c r="BU422" s="24">
        <f>IF(BP422="-","-",_xlfn.XLOOKUP(BP422,ABNT5101!$B$4:$B$9,ABNT5101!$D$4:$D$9))</f>
        <v>1</v>
      </c>
      <c r="BV422" s="20" t="str">
        <f t="shared" si="305"/>
        <v>ATENDE</v>
      </c>
      <c r="BW422" s="20" t="str">
        <f t="shared" si="306"/>
        <v>ATENDE</v>
      </c>
      <c r="BX422" s="20" t="str">
        <f t="shared" si="307"/>
        <v>ATENDE</v>
      </c>
      <c r="BY422" s="24" t="str">
        <f t="shared" si="461"/>
        <v>P5</v>
      </c>
      <c r="BZ422" s="25">
        <f t="shared" si="308"/>
        <v>-6.4000000000000057E-2</v>
      </c>
      <c r="CA422" s="24">
        <v>4.68</v>
      </c>
      <c r="CB422" s="24">
        <v>1.94</v>
      </c>
      <c r="CC422" s="20">
        <f>IF(BY422="-","-",_xlfn.XLOOKUP(BY422,ABNT5101!$B$4:$B$9,ABNT5101!$C$4:$C$9))</f>
        <v>5</v>
      </c>
      <c r="CD422" s="24">
        <f>IF(BY422="-","-",_xlfn.XLOOKUP(BY422,ABNT5101!$B$4:$B$9,ABNT5101!$D$4:$D$9))</f>
        <v>1</v>
      </c>
      <c r="CE422" s="20" t="str">
        <f t="shared" si="309"/>
        <v>NÃO ATENDE</v>
      </c>
      <c r="CF422" s="20" t="str">
        <f t="shared" si="310"/>
        <v>NÃO ATENDE</v>
      </c>
      <c r="CG422" s="20" t="str">
        <f t="shared" si="311"/>
        <v>ATENDE</v>
      </c>
      <c r="CH422" s="26" t="str">
        <f>_xlfn.XLOOKUP(CI422,'Banco de dados'!$B:$B,'Banco de dados'!$D:$D)</f>
        <v>LEDSTAR</v>
      </c>
      <c r="CI422" s="47" t="str">
        <f>'Banco de dados'!B4</f>
        <v xml:space="preserve"> SL VT 9.1 17W</v>
      </c>
      <c r="CJ422" s="26" t="str">
        <f>_xlfn.XLOOKUP(CI422,'Banco de dados'!$B:$B,'Banco de dados'!$E:$E)</f>
        <v>LUM LED SL VT 9.1 17W</v>
      </c>
      <c r="CK422" s="26"/>
      <c r="CL422" s="26" t="e">
        <f>IF(CK422="-","-",_xlfn.XLOOKUP(CK422,'Banco de dados'!$B:$B,'Banco de dados'!$E:$E))</f>
        <v>#N/A</v>
      </c>
      <c r="CM422" s="28">
        <f t="shared" si="312"/>
        <v>1</v>
      </c>
      <c r="CN422" s="26">
        <f>_xlfn.XLOOKUP(CI422,'Banco de dados'!$B:$B,'Banco de dados'!$H:$H)</f>
        <v>17</v>
      </c>
      <c r="CO422" s="26" t="e">
        <f t="array" aca="1" ref="CO422" ca="1">_xludf.XLOOKUP(CK422,'Banco de dados'!$B:$B,'Banco de dados'!$H:$H)</f>
        <v>#NAME?</v>
      </c>
      <c r="CP422" s="51" t="e">
        <f t="array" aca="1" ref="CP422" ca="1">_xludf.XLOOKUP(CI422,'Banco de dados'!$B:$B,'Banco de dados'!$F:$F)</f>
        <v>#NAME?</v>
      </c>
      <c r="CQ422" s="26" t="e">
        <f t="array" aca="1" ref="CQ422" ca="1">_xludf.XLOOKUP(CK422,'Banco de dados'!$B:$B,'Banco de dados'!$F:$F)</f>
        <v>#NAME?</v>
      </c>
      <c r="CR422" s="27">
        <v>0</v>
      </c>
      <c r="CS422" s="27"/>
      <c r="CT422" s="26" t="str">
        <f>IF(AG422=0.5,"Suporte",IF(AND(AG422&gt;='Braços de IP'!$B$9,AG422&lt;='Braços de IP'!$D$9),'Braços de IP'!$E$9,IF(AND(AG422&gt;='Braços de IP'!$B$10,AG422&lt;='Braços de IP'!$D$10),'Braços de IP'!$E$10,IF(AND(AG422&gt;='Braços de IP'!$B$11,AG422&lt;='Braços de IP'!$D$11),'Braços de IP'!$E$11,IF(AND(AG422&gt;='Braços de IP'!$B$12,AG422&lt;='Braços de IP'!$D$12),'Braços de IP'!$E$12,IF(AND(AG422&gt;='Braços de IP'!$B$13,AG422&lt;='Braços de IP'!$D$13),'Braços de IP'!$E$13,IF(AND(AG422&gt;='Braços de IP'!$B$14,AG422&lt;='Braços de IP'!$D$14),'Braços de IP'!$E$14,"ERRO")))))))</f>
        <v>Longo I</v>
      </c>
      <c r="CU422" s="27"/>
      <c r="CV422" s="26" t="str">
        <f>IF($CU422="","",VLOOKUP($CU422,'Braços de IP'!$E$9:$I$15,2,0))</f>
        <v/>
      </c>
      <c r="CW422" s="29" t="str">
        <f>IF($CU422="","",VLOOKUP($CU422,'Braços de IP'!$E$9:$I$15,5,0))</f>
        <v/>
      </c>
      <c r="CX422" s="26"/>
      <c r="CY422" s="26"/>
      <c r="CZ422" s="26"/>
      <c r="DA422" s="26"/>
      <c r="DB422" s="26"/>
      <c r="DC422" s="26"/>
      <c r="DD422" s="30">
        <f t="shared" si="313"/>
        <v>17</v>
      </c>
      <c r="DE422" s="31">
        <f t="shared" si="314"/>
        <v>96</v>
      </c>
      <c r="DF422" s="30">
        <f t="shared" si="315"/>
        <v>113</v>
      </c>
      <c r="DG422" s="32">
        <f t="shared" si="316"/>
        <v>0.82291666666666663</v>
      </c>
      <c r="DH422" s="33"/>
      <c r="DI422" s="34"/>
      <c r="DJ422" s="35"/>
      <c r="DK422" s="16" t="s">
        <v>144</v>
      </c>
      <c r="DL422" s="16"/>
      <c r="DN422" s="36" t="e">
        <f t="shared" si="357"/>
        <v>#VALUE!</v>
      </c>
      <c r="DP422" s="1" t="s">
        <v>163</v>
      </c>
      <c r="DQ422" s="1">
        <f t="shared" ref="DQ422:DR422" si="504">SUM(DQ268:DQ341)</f>
        <v>0</v>
      </c>
      <c r="DR422" s="36" t="e">
        <f t="shared" si="504"/>
        <v>#DIV/0!</v>
      </c>
    </row>
    <row r="423" spans="1:122" ht="15.75" customHeight="1" x14ac:dyDescent="0.25">
      <c r="B423" s="16">
        <v>52</v>
      </c>
      <c r="C423" s="16" t="s">
        <v>529</v>
      </c>
      <c r="D423" s="16" t="s">
        <v>530</v>
      </c>
      <c r="E423" s="16">
        <v>-8.0474949999999996</v>
      </c>
      <c r="F423" s="16">
        <v>-34.904023000000002</v>
      </c>
      <c r="G423" s="16" t="s">
        <v>136</v>
      </c>
      <c r="H423" s="17" t="s">
        <v>136</v>
      </c>
      <c r="I423" s="16" t="s">
        <v>149</v>
      </c>
      <c r="J423" s="17" t="s">
        <v>137</v>
      </c>
      <c r="K423" s="18">
        <v>96</v>
      </c>
      <c r="L423" s="17" t="s">
        <v>138</v>
      </c>
      <c r="M423" s="17">
        <v>0</v>
      </c>
      <c r="N423" s="16">
        <f t="shared" si="352"/>
        <v>192</v>
      </c>
      <c r="O423" s="17">
        <v>1</v>
      </c>
      <c r="P423" s="22">
        <v>1.8</v>
      </c>
      <c r="Q423" s="17"/>
      <c r="R423" s="16"/>
      <c r="S423" s="16"/>
      <c r="T423" s="16">
        <v>0</v>
      </c>
      <c r="U423" s="22">
        <v>3.04</v>
      </c>
      <c r="V423" s="17">
        <v>0</v>
      </c>
      <c r="W423" s="22">
        <v>1.56</v>
      </c>
      <c r="X423" s="17"/>
      <c r="Y423" s="17">
        <v>0</v>
      </c>
      <c r="Z423" s="17">
        <v>0</v>
      </c>
      <c r="AA423" s="17" t="s">
        <v>139</v>
      </c>
      <c r="AB423" s="17" t="s">
        <v>140</v>
      </c>
      <c r="AC423" s="17">
        <v>30.67</v>
      </c>
      <c r="AD423" s="17">
        <v>6.98</v>
      </c>
      <c r="AE423" s="17">
        <v>1</v>
      </c>
      <c r="AF423" s="17">
        <v>0.71</v>
      </c>
      <c r="AG423" s="17">
        <v>2.68</v>
      </c>
      <c r="AH423" s="17">
        <f t="shared" si="353"/>
        <v>1.9700000000000002</v>
      </c>
      <c r="AI423" s="17" t="s">
        <v>136</v>
      </c>
      <c r="AJ423" s="17" t="s">
        <v>136</v>
      </c>
      <c r="AK423" s="17" t="s">
        <v>141</v>
      </c>
      <c r="AL423" s="17">
        <f t="shared" si="354"/>
        <v>2</v>
      </c>
      <c r="AM423" s="17">
        <v>0</v>
      </c>
      <c r="AN423" s="17"/>
      <c r="AO423" s="17">
        <v>0</v>
      </c>
      <c r="AP423" s="17">
        <v>0</v>
      </c>
      <c r="AQ423" s="17">
        <v>0</v>
      </c>
      <c r="AR423" s="17" t="s">
        <v>136</v>
      </c>
      <c r="AS423" s="19">
        <f t="shared" si="295"/>
        <v>0</v>
      </c>
      <c r="AT423" s="19"/>
      <c r="AU423" s="19" t="e">
        <f>VLOOKUP(G423,ABNT5101!$I$3:$J$9,2)</f>
        <v>#N/A</v>
      </c>
      <c r="AV423" s="19" t="e">
        <f>VLOOKUP(G423,ABNT5101!$I$3:$M$9,5)</f>
        <v>#N/A</v>
      </c>
      <c r="AW423" s="17" t="str">
        <f>_xlfn.XLOOKUP(G423,ABNT5101!I:I,ABNT5101!L:L)</f>
        <v>-</v>
      </c>
      <c r="AX423" s="17" t="str">
        <f>_xlfn.XLOOKUP(G423,ABNT5101!$I:$I,ABNT5101!M:M)</f>
        <v>-</v>
      </c>
      <c r="AY423" s="17" t="str">
        <f>_xlfn.XLOOKUP(G423,ABNT5101!$I:$I,ABNT5101!N:N)</f>
        <v>-</v>
      </c>
      <c r="AZ423" s="17" t="str">
        <f>_xlfn.XLOOKUP(G423,ABNT5101!$I:$I,ABNT5101!O:O)</f>
        <v>-</v>
      </c>
      <c r="BA423" s="20" t="e">
        <f t="shared" si="296"/>
        <v>#N/A</v>
      </c>
      <c r="BB423" s="21" t="e">
        <f t="shared" ref="BB423:BC423" si="505">BE423/AU423-1</f>
        <v>#N/A</v>
      </c>
      <c r="BC423" s="21" t="e">
        <f t="shared" si="505"/>
        <v>#N/A</v>
      </c>
      <c r="BD423" s="21" t="str">
        <f t="shared" si="298"/>
        <v>-</v>
      </c>
      <c r="BE423" s="22"/>
      <c r="BF423" s="22"/>
      <c r="BG423" s="22"/>
      <c r="BH423" s="22"/>
      <c r="BI423" s="23"/>
      <c r="BJ423" s="22"/>
      <c r="BK423" s="20" t="e">
        <f t="shared" si="299"/>
        <v>#N/A</v>
      </c>
      <c r="BL423" s="20" t="e">
        <f t="shared" si="300"/>
        <v>#N/A</v>
      </c>
      <c r="BM423" s="20" t="e">
        <f t="shared" si="301"/>
        <v>#N/A</v>
      </c>
      <c r="BN423" s="20" t="str">
        <f t="shared" si="302"/>
        <v>ATENDE</v>
      </c>
      <c r="BO423" s="24" t="str">
        <f t="shared" si="303"/>
        <v>-</v>
      </c>
      <c r="BP423" s="24" t="str">
        <f t="shared" si="379"/>
        <v>P5</v>
      </c>
      <c r="BQ423" s="25">
        <f t="shared" si="304"/>
        <v>0.41999999999999993</v>
      </c>
      <c r="BR423" s="22">
        <v>7.1</v>
      </c>
      <c r="BS423" s="22">
        <v>4.7699999999999996</v>
      </c>
      <c r="BT423" s="24">
        <f>IF(BP423="-","-",_xlfn.XLOOKUP(BP423,ABNT5101!$B$4:$B$9,ABNT5101!$C$4:$C$9))</f>
        <v>5</v>
      </c>
      <c r="BU423" s="24">
        <f>IF(BP423="-","-",_xlfn.XLOOKUP(BP423,ABNT5101!$B$4:$B$9,ABNT5101!$D$4:$D$9))</f>
        <v>1</v>
      </c>
      <c r="BV423" s="20" t="str">
        <f t="shared" si="305"/>
        <v>ATENDE</v>
      </c>
      <c r="BW423" s="20" t="str">
        <f t="shared" si="306"/>
        <v>ATENDE</v>
      </c>
      <c r="BX423" s="20" t="str">
        <f t="shared" si="307"/>
        <v>ATENDE</v>
      </c>
      <c r="BY423" s="24" t="str">
        <f t="shared" si="461"/>
        <v>P5</v>
      </c>
      <c r="BZ423" s="25">
        <f t="shared" si="308"/>
        <v>0.29600000000000004</v>
      </c>
      <c r="CA423" s="24">
        <v>6.48</v>
      </c>
      <c r="CB423" s="24">
        <v>3.05</v>
      </c>
      <c r="CC423" s="20">
        <f>IF(BY423="-","-",_xlfn.XLOOKUP(BY423,ABNT5101!$B$4:$B$9,ABNT5101!$C$4:$C$9))</f>
        <v>5</v>
      </c>
      <c r="CD423" s="24">
        <f>IF(BY423="-","-",_xlfn.XLOOKUP(BY423,ABNT5101!$B$4:$B$9,ABNT5101!$D$4:$D$9))</f>
        <v>1</v>
      </c>
      <c r="CE423" s="20" t="str">
        <f t="shared" si="309"/>
        <v>ATENDE</v>
      </c>
      <c r="CF423" s="20" t="str">
        <f t="shared" si="310"/>
        <v>ATENDE</v>
      </c>
      <c r="CG423" s="20" t="str">
        <f t="shared" si="311"/>
        <v>ATENDE</v>
      </c>
      <c r="CH423" s="26" t="str">
        <f>_xlfn.XLOOKUP(CI423,'Banco de dados'!$B:$B,'Banco de dados'!$D:$D)</f>
        <v>SX LIGHTING</v>
      </c>
      <c r="CI423" s="27" t="str">
        <f>'Banco de dados'!B53</f>
        <v>SX-INEVO020HF</v>
      </c>
      <c r="CJ423" s="26" t="str">
        <f>_xlfn.XLOOKUP(CI423,'Banco de dados'!$B:$B,'Banco de dados'!$E:$E)</f>
        <v>SXINEVO020K50L12CZF7PHF</v>
      </c>
      <c r="CK423" s="26"/>
      <c r="CL423" s="26" t="e">
        <f>IF(CK423="-","-",_xlfn.XLOOKUP(CK423,'Banco de dados'!$B:$B,'Banco de dados'!$E:$E))</f>
        <v>#N/A</v>
      </c>
      <c r="CM423" s="28">
        <f t="shared" si="312"/>
        <v>1</v>
      </c>
      <c r="CN423" s="26">
        <f>_xlfn.XLOOKUP(CI423,'Banco de dados'!$B:$B,'Banco de dados'!$H:$H)</f>
        <v>22.5</v>
      </c>
      <c r="CO423" s="26" t="e">
        <f t="array" aca="1" ref="CO423" ca="1">_xludf.XLOOKUP(CK423,'Banco de dados'!$B:$B,'Banco de dados'!$H:$H)</f>
        <v>#NAME?</v>
      </c>
      <c r="CP423" s="51" t="e">
        <f t="array" aca="1" ref="CP423" ca="1">_xludf.XLOOKUP(CI423,'Banco de dados'!$B:$B,'Banco de dados'!$F:$F)</f>
        <v>#NAME?</v>
      </c>
      <c r="CQ423" s="26" t="e">
        <f t="array" aca="1" ref="CQ423" ca="1">_xludf.XLOOKUP(CK423,'Banco de dados'!$B:$B,'Banco de dados'!$F:$F)</f>
        <v>#NAME?</v>
      </c>
      <c r="CR423" s="27">
        <v>0</v>
      </c>
      <c r="CS423" s="27"/>
      <c r="CT423" s="26" t="str">
        <f>IF(AG423=0.5,"Suporte",IF(AND(AG423&gt;='Braços de IP'!$B$9,AG423&lt;='Braços de IP'!$D$9),'Braços de IP'!$E$9,IF(AND(AG423&gt;='Braços de IP'!$B$10,AG423&lt;='Braços de IP'!$D$10),'Braços de IP'!$E$10,IF(AND(AG423&gt;='Braços de IP'!$B$11,AG423&lt;='Braços de IP'!$D$11),'Braços de IP'!$E$11,IF(AND(AG423&gt;='Braços de IP'!$B$12,AG423&lt;='Braços de IP'!$D$12),'Braços de IP'!$E$12,IF(AND(AG423&gt;='Braços de IP'!$B$13,AG423&lt;='Braços de IP'!$D$13),'Braços de IP'!$E$13,IF(AND(AG423&gt;='Braços de IP'!$B$14,AG423&lt;='Braços de IP'!$D$14),'Braços de IP'!$E$14,"ERRO")))))))</f>
        <v>Longo I</v>
      </c>
      <c r="CU423" s="27"/>
      <c r="CV423" s="26" t="str">
        <f>IF($CU423="","",VLOOKUP($CU423,'Braços de IP'!$E$9:$I$15,2,0))</f>
        <v/>
      </c>
      <c r="CW423" s="29" t="str">
        <f>IF($CU423="","",VLOOKUP($CU423,'Braços de IP'!$E$9:$I$15,5,0))</f>
        <v/>
      </c>
      <c r="CX423" s="26"/>
      <c r="CY423" s="26"/>
      <c r="CZ423" s="26"/>
      <c r="DA423" s="26"/>
      <c r="DB423" s="26"/>
      <c r="DC423" s="26"/>
      <c r="DD423" s="62">
        <f t="shared" si="313"/>
        <v>22.5</v>
      </c>
      <c r="DE423" s="31">
        <f t="shared" si="314"/>
        <v>96</v>
      </c>
      <c r="DF423" s="30">
        <f t="shared" si="315"/>
        <v>118.5</v>
      </c>
      <c r="DG423" s="32">
        <f t="shared" si="316"/>
        <v>0.765625</v>
      </c>
      <c r="DH423" s="33"/>
      <c r="DI423" s="34"/>
      <c r="DJ423" s="35"/>
      <c r="DK423" s="16" t="s">
        <v>144</v>
      </c>
      <c r="DL423" s="16"/>
      <c r="DN423" s="36" t="e">
        <f t="shared" si="357"/>
        <v>#VALUE!</v>
      </c>
      <c r="DP423" s="1" t="s">
        <v>163</v>
      </c>
      <c r="DQ423" s="1">
        <f t="shared" ref="DQ423:DR423" si="506">SUM(DQ269:DQ342)</f>
        <v>0</v>
      </c>
      <c r="DR423" s="36" t="e">
        <f t="shared" si="506"/>
        <v>#DIV/0!</v>
      </c>
    </row>
    <row r="424" spans="1:122" ht="15.75" customHeight="1" x14ac:dyDescent="0.25">
      <c r="B424" s="16">
        <v>52</v>
      </c>
      <c r="C424" s="16" t="s">
        <v>529</v>
      </c>
      <c r="D424" s="16" t="s">
        <v>530</v>
      </c>
      <c r="E424" s="16">
        <v>-8.0474949999999996</v>
      </c>
      <c r="F424" s="16">
        <v>-34.904023000000002</v>
      </c>
      <c r="G424" s="16" t="s">
        <v>136</v>
      </c>
      <c r="H424" s="17" t="s">
        <v>136</v>
      </c>
      <c r="I424" s="16" t="s">
        <v>149</v>
      </c>
      <c r="J424" s="17" t="s">
        <v>137</v>
      </c>
      <c r="K424" s="18">
        <v>96</v>
      </c>
      <c r="L424" s="17" t="s">
        <v>138</v>
      </c>
      <c r="M424" s="17">
        <v>0</v>
      </c>
      <c r="N424" s="16">
        <f t="shared" si="352"/>
        <v>192</v>
      </c>
      <c r="O424" s="17">
        <v>1</v>
      </c>
      <c r="P424" s="22">
        <v>1.8</v>
      </c>
      <c r="Q424" s="17"/>
      <c r="R424" s="16"/>
      <c r="S424" s="16"/>
      <c r="T424" s="16">
        <v>0</v>
      </c>
      <c r="U424" s="22">
        <v>3.04</v>
      </c>
      <c r="V424" s="17">
        <v>0</v>
      </c>
      <c r="W424" s="22">
        <v>1.56</v>
      </c>
      <c r="X424" s="17"/>
      <c r="Y424" s="17">
        <v>0</v>
      </c>
      <c r="Z424" s="17">
        <v>0</v>
      </c>
      <c r="AA424" s="17" t="s">
        <v>139</v>
      </c>
      <c r="AB424" s="17" t="s">
        <v>140</v>
      </c>
      <c r="AC424" s="17">
        <v>30.67</v>
      </c>
      <c r="AD424" s="17">
        <v>6.98</v>
      </c>
      <c r="AE424" s="17">
        <v>1</v>
      </c>
      <c r="AF424" s="17">
        <v>0.71</v>
      </c>
      <c r="AG424" s="17">
        <v>2.68</v>
      </c>
      <c r="AH424" s="17">
        <f t="shared" si="353"/>
        <v>1.9700000000000002</v>
      </c>
      <c r="AI424" s="17" t="s">
        <v>136</v>
      </c>
      <c r="AJ424" s="17" t="s">
        <v>136</v>
      </c>
      <c r="AK424" s="17" t="s">
        <v>141</v>
      </c>
      <c r="AL424" s="17">
        <f t="shared" si="354"/>
        <v>2</v>
      </c>
      <c r="AM424" s="17">
        <v>0</v>
      </c>
      <c r="AN424" s="17"/>
      <c r="AO424" s="17">
        <v>0</v>
      </c>
      <c r="AP424" s="17">
        <v>0</v>
      </c>
      <c r="AQ424" s="17">
        <v>0</v>
      </c>
      <c r="AR424" s="17" t="s">
        <v>136</v>
      </c>
      <c r="AS424" s="19">
        <f t="shared" si="295"/>
        <v>0</v>
      </c>
      <c r="AT424" s="19"/>
      <c r="AU424" s="19" t="e">
        <f>VLOOKUP(G424,ABNT5101!$I$3:$J$9,2)</f>
        <v>#N/A</v>
      </c>
      <c r="AV424" s="19" t="e">
        <f>VLOOKUP(G424,ABNT5101!$I$3:$M$9,5)</f>
        <v>#N/A</v>
      </c>
      <c r="AW424" s="17" t="str">
        <f>_xlfn.XLOOKUP(G424,ABNT5101!I:I,ABNT5101!L:L)</f>
        <v>-</v>
      </c>
      <c r="AX424" s="17" t="str">
        <f>_xlfn.XLOOKUP(G424,ABNT5101!$I:$I,ABNT5101!M:M)</f>
        <v>-</v>
      </c>
      <c r="AY424" s="17" t="str">
        <f>_xlfn.XLOOKUP(G424,ABNT5101!$I:$I,ABNT5101!N:N)</f>
        <v>-</v>
      </c>
      <c r="AZ424" s="17" t="str">
        <f>_xlfn.XLOOKUP(G424,ABNT5101!$I:$I,ABNT5101!O:O)</f>
        <v>-</v>
      </c>
      <c r="BA424" s="20" t="e">
        <f t="shared" si="296"/>
        <v>#N/A</v>
      </c>
      <c r="BB424" s="21" t="e">
        <f t="shared" ref="BB424:BC424" si="507">BE424/AU424-1</f>
        <v>#N/A</v>
      </c>
      <c r="BC424" s="21" t="e">
        <f t="shared" si="507"/>
        <v>#N/A</v>
      </c>
      <c r="BD424" s="21" t="str">
        <f t="shared" si="298"/>
        <v>-</v>
      </c>
      <c r="BE424" s="22"/>
      <c r="BF424" s="22"/>
      <c r="BG424" s="22"/>
      <c r="BH424" s="22"/>
      <c r="BI424" s="23"/>
      <c r="BJ424" s="22"/>
      <c r="BK424" s="20" t="e">
        <f t="shared" si="299"/>
        <v>#N/A</v>
      </c>
      <c r="BL424" s="20" t="e">
        <f t="shared" si="300"/>
        <v>#N/A</v>
      </c>
      <c r="BM424" s="20" t="e">
        <f t="shared" si="301"/>
        <v>#N/A</v>
      </c>
      <c r="BN424" s="20" t="str">
        <f t="shared" si="302"/>
        <v>ATENDE</v>
      </c>
      <c r="BO424" s="24" t="str">
        <f t="shared" si="303"/>
        <v>-</v>
      </c>
      <c r="BP424" s="24" t="str">
        <f t="shared" si="379"/>
        <v>P5</v>
      </c>
      <c r="BQ424" s="25">
        <f t="shared" si="304"/>
        <v>1.1339999999999999</v>
      </c>
      <c r="BR424" s="22">
        <v>10.67</v>
      </c>
      <c r="BS424" s="22">
        <v>6.82</v>
      </c>
      <c r="BT424" s="24">
        <f>IF(BP424="-","-",_xlfn.XLOOKUP(BP424,ABNT5101!$B$4:$B$9,ABNT5101!$C$4:$C$9))</f>
        <v>5</v>
      </c>
      <c r="BU424" s="24">
        <f>IF(BP424="-","-",_xlfn.XLOOKUP(BP424,ABNT5101!$B$4:$B$9,ABNT5101!$D$4:$D$9))</f>
        <v>1</v>
      </c>
      <c r="BV424" s="20" t="str">
        <f t="shared" si="305"/>
        <v>ATENDE</v>
      </c>
      <c r="BW424" s="20" t="str">
        <f t="shared" si="306"/>
        <v>ATENDE</v>
      </c>
      <c r="BX424" s="20" t="str">
        <f t="shared" si="307"/>
        <v>ATENDE</v>
      </c>
      <c r="BY424" s="24" t="str">
        <f t="shared" si="461"/>
        <v>P5</v>
      </c>
      <c r="BZ424" s="25">
        <f t="shared" si="308"/>
        <v>0.88200000000000012</v>
      </c>
      <c r="CA424" s="24">
        <v>9.41</v>
      </c>
      <c r="CB424" s="24">
        <v>5.08</v>
      </c>
      <c r="CC424" s="20">
        <f>IF(BY424="-","-",_xlfn.XLOOKUP(BY424,ABNT5101!$B$4:$B$9,ABNT5101!$C$4:$C$9))</f>
        <v>5</v>
      </c>
      <c r="CD424" s="24">
        <f>IF(BY424="-","-",_xlfn.XLOOKUP(BY424,ABNT5101!$B$4:$B$9,ABNT5101!$D$4:$D$9))</f>
        <v>1</v>
      </c>
      <c r="CE424" s="20" t="str">
        <f t="shared" si="309"/>
        <v>ATENDE</v>
      </c>
      <c r="CF424" s="20" t="str">
        <f t="shared" si="310"/>
        <v>ATENDE</v>
      </c>
      <c r="CG424" s="20" t="str">
        <f t="shared" si="311"/>
        <v>ATENDE</v>
      </c>
      <c r="CH424" s="26" t="str">
        <f>_xlfn.XLOOKUP(CI424,'Banco de dados'!$B:$B,'Banco de dados'!$D:$D)</f>
        <v>TECNOWATT</v>
      </c>
      <c r="CI424" s="27" t="str">
        <f>'Banco de dados'!B65</f>
        <v xml:space="preserve">SIGSAGPTLRRSSNDL_30W_38IBBRS
</v>
      </c>
      <c r="CJ424" s="26" t="str">
        <f>_xlfn.XLOOKUP(CI424,'Banco de dados'!$B:$B,'Banco de dados'!$E:$E)</f>
        <v>SIGSAGPTLRRSSNDL_30W_38IBBRS
1-10C1MUN6.5</v>
      </c>
      <c r="CK424" s="26"/>
      <c r="CL424" s="26" t="e">
        <f>IF(CK424="-","-",_xlfn.XLOOKUP(CK424,'Banco de dados'!$B:$B,'Banco de dados'!$E:$E))</f>
        <v>#N/A</v>
      </c>
      <c r="CM424" s="28">
        <f t="shared" si="312"/>
        <v>1</v>
      </c>
      <c r="CN424" s="26">
        <f>_xlfn.XLOOKUP(CI424,'Banco de dados'!$B:$B,'Banco de dados'!$H:$H)</f>
        <v>30</v>
      </c>
      <c r="CO424" s="26" t="e">
        <f t="array" aca="1" ref="CO424" ca="1">_xludf.XLOOKUP(CK424,'Banco de dados'!$B:$B,'Banco de dados'!$H:$H)</f>
        <v>#NAME?</v>
      </c>
      <c r="CP424" s="51" t="e">
        <f t="array" aca="1" ref="CP424" ca="1">_xludf.XLOOKUP(CI424,'Banco de dados'!$B:$B,'Banco de dados'!$F:$F)</f>
        <v>#NAME?</v>
      </c>
      <c r="CQ424" s="26" t="e">
        <f t="array" aca="1" ref="CQ424" ca="1">_xludf.XLOOKUP(CK424,'Banco de dados'!$B:$B,'Banco de dados'!$F:$F)</f>
        <v>#NAME?</v>
      </c>
      <c r="CR424" s="27">
        <v>0</v>
      </c>
      <c r="CS424" s="27"/>
      <c r="CT424" s="26" t="str">
        <f>IF(AG424=0.5,"Suporte",IF(AND(AG424&gt;='Braços de IP'!$B$9,AG424&lt;='Braços de IP'!$D$9),'Braços de IP'!$E$9,IF(AND(AG424&gt;='Braços de IP'!$B$10,AG424&lt;='Braços de IP'!$D$10),'Braços de IP'!$E$10,IF(AND(AG424&gt;='Braços de IP'!$B$11,AG424&lt;='Braços de IP'!$D$11),'Braços de IP'!$E$11,IF(AND(AG424&gt;='Braços de IP'!$B$12,AG424&lt;='Braços de IP'!$D$12),'Braços de IP'!$E$12,IF(AND(AG424&gt;='Braços de IP'!$B$13,AG424&lt;='Braços de IP'!$D$13),'Braços de IP'!$E$13,IF(AND(AG424&gt;='Braços de IP'!$B$14,AG424&lt;='Braços de IP'!$D$14),'Braços de IP'!$E$14,"ERRO")))))))</f>
        <v>Longo I</v>
      </c>
      <c r="CU424" s="27"/>
      <c r="CV424" s="26" t="str">
        <f>IF($CU424="","",VLOOKUP($CU424,'Braços de IP'!$E$9:$I$15,2,0))</f>
        <v/>
      </c>
      <c r="CW424" s="29" t="str">
        <f>IF($CU424="","",VLOOKUP($CU424,'Braços de IP'!$E$9:$I$15,5,0))</f>
        <v/>
      </c>
      <c r="CX424" s="26"/>
      <c r="CY424" s="26"/>
      <c r="CZ424" s="26"/>
      <c r="DA424" s="26"/>
      <c r="DB424" s="26"/>
      <c r="DC424" s="26"/>
      <c r="DD424" s="30">
        <f t="shared" si="313"/>
        <v>30</v>
      </c>
      <c r="DE424" s="31">
        <f t="shared" si="314"/>
        <v>96</v>
      </c>
      <c r="DF424" s="30">
        <f t="shared" si="315"/>
        <v>126</v>
      </c>
      <c r="DG424" s="32">
        <f t="shared" si="316"/>
        <v>0.6875</v>
      </c>
      <c r="DH424" s="33"/>
      <c r="DI424" s="34"/>
      <c r="DJ424" s="35"/>
      <c r="DK424" s="16" t="s">
        <v>144</v>
      </c>
      <c r="DL424" s="16"/>
      <c r="DN424" s="36" t="e">
        <f t="shared" si="357"/>
        <v>#VALUE!</v>
      </c>
      <c r="DP424" s="1" t="s">
        <v>163</v>
      </c>
      <c r="DQ424" s="1">
        <f t="shared" ref="DQ424:DR424" si="508">SUM(DQ270:DQ343)</f>
        <v>0</v>
      </c>
      <c r="DR424" s="36" t="e">
        <f t="shared" si="508"/>
        <v>#DIV/0!</v>
      </c>
    </row>
    <row r="425" spans="1:122" ht="15.75" customHeight="1" x14ac:dyDescent="0.25">
      <c r="A425" s="38" t="s">
        <v>158</v>
      </c>
      <c r="B425" s="16">
        <v>53</v>
      </c>
      <c r="C425" s="16" t="s">
        <v>146</v>
      </c>
      <c r="D425" s="16" t="s">
        <v>531</v>
      </c>
      <c r="E425" s="16">
        <v>-8.0417699999999996</v>
      </c>
      <c r="F425" s="16">
        <v>-34.900492</v>
      </c>
      <c r="G425" s="27" t="s">
        <v>160</v>
      </c>
      <c r="H425" s="17" t="s">
        <v>136</v>
      </c>
      <c r="I425" s="16" t="s">
        <v>135</v>
      </c>
      <c r="J425" s="17" t="s">
        <v>137</v>
      </c>
      <c r="K425" s="18">
        <v>115</v>
      </c>
      <c r="L425" s="17" t="s">
        <v>138</v>
      </c>
      <c r="M425" s="17">
        <v>0</v>
      </c>
      <c r="N425" s="16">
        <f t="shared" si="352"/>
        <v>230</v>
      </c>
      <c r="O425" s="17">
        <v>2</v>
      </c>
      <c r="P425" s="22">
        <v>2.41</v>
      </c>
      <c r="Q425" s="22">
        <v>6.4</v>
      </c>
      <c r="R425" s="16"/>
      <c r="S425" s="16"/>
      <c r="T425" s="16">
        <v>0</v>
      </c>
      <c r="U425" s="22">
        <v>2.41</v>
      </c>
      <c r="V425" s="17">
        <v>0</v>
      </c>
      <c r="W425" s="17"/>
      <c r="X425" s="17"/>
      <c r="Y425" s="17">
        <v>0</v>
      </c>
      <c r="Z425" s="17">
        <v>0</v>
      </c>
      <c r="AA425" s="17" t="s">
        <v>139</v>
      </c>
      <c r="AB425" s="17" t="s">
        <v>140</v>
      </c>
      <c r="AC425" s="17">
        <v>17.899999999999999</v>
      </c>
      <c r="AD425" s="17">
        <v>6.75</v>
      </c>
      <c r="AE425" s="17">
        <v>1</v>
      </c>
      <c r="AF425" s="17">
        <v>0.18</v>
      </c>
      <c r="AG425" s="17">
        <v>2.81</v>
      </c>
      <c r="AH425" s="17">
        <f t="shared" si="353"/>
        <v>2.63</v>
      </c>
      <c r="AI425" s="17" t="s">
        <v>136</v>
      </c>
      <c r="AJ425" s="17" t="s">
        <v>136</v>
      </c>
      <c r="AK425" s="17" t="s">
        <v>141</v>
      </c>
      <c r="AL425" s="17">
        <f t="shared" si="354"/>
        <v>2</v>
      </c>
      <c r="AM425" s="17">
        <v>0</v>
      </c>
      <c r="AN425" s="17"/>
      <c r="AO425" s="17">
        <v>0</v>
      </c>
      <c r="AP425" s="17">
        <v>0</v>
      </c>
      <c r="AQ425" s="17">
        <v>0</v>
      </c>
      <c r="AR425" s="17" t="s">
        <v>136</v>
      </c>
      <c r="AS425" s="19">
        <f t="shared" si="295"/>
        <v>0</v>
      </c>
      <c r="AT425" s="19"/>
      <c r="AU425" s="19">
        <f>VLOOKUP(G425,ABNT5101!$I$3:$J$9,2)</f>
        <v>10</v>
      </c>
      <c r="AV425" s="19">
        <f>VLOOKUP(G425,ABNT5101!$I$3:$M$9,5)</f>
        <v>0.18</v>
      </c>
      <c r="AW425" s="17" t="str">
        <f>_xlfn.XLOOKUP(G425,ABNT5101!I:I,ABNT5101!L:L)</f>
        <v>-</v>
      </c>
      <c r="AX425" s="17">
        <f>_xlfn.XLOOKUP(G425,ABNT5101!$I:$I,ABNT5101!M:M)</f>
        <v>0.18</v>
      </c>
      <c r="AY425" s="17" t="str">
        <f>_xlfn.XLOOKUP(G425,ABNT5101!$I:$I,ABNT5101!N:N)</f>
        <v>-</v>
      </c>
      <c r="AZ425" s="17">
        <f>_xlfn.XLOOKUP(G425,ABNT5101!$I:$I,ABNT5101!O:O)</f>
        <v>16</v>
      </c>
      <c r="BA425" s="20" t="str">
        <f t="shared" si="296"/>
        <v>ATENDE</v>
      </c>
      <c r="BB425" s="21">
        <f t="shared" ref="BB425:BC425" si="509">BE425/AU425-1</f>
        <v>1.181</v>
      </c>
      <c r="BC425" s="21">
        <f t="shared" si="509"/>
        <v>2.5555555555555558</v>
      </c>
      <c r="BD425" s="21" t="str">
        <f t="shared" si="298"/>
        <v>-</v>
      </c>
      <c r="BE425" s="22">
        <v>21.81</v>
      </c>
      <c r="BF425" s="22">
        <v>0.64</v>
      </c>
      <c r="BG425" s="22"/>
      <c r="BH425" s="22"/>
      <c r="BI425" s="23"/>
      <c r="BJ425" s="22"/>
      <c r="BK425" s="20" t="str">
        <f t="shared" si="299"/>
        <v>ATENDE</v>
      </c>
      <c r="BL425" s="20" t="str">
        <f t="shared" si="300"/>
        <v>ATENDE</v>
      </c>
      <c r="BM425" s="20" t="str">
        <f t="shared" si="301"/>
        <v>ATENDE</v>
      </c>
      <c r="BN425" s="20" t="str">
        <f t="shared" si="302"/>
        <v>ATENDE</v>
      </c>
      <c r="BO425" s="24" t="str">
        <f t="shared" si="303"/>
        <v>C4</v>
      </c>
      <c r="BP425" s="24" t="str">
        <f t="shared" si="379"/>
        <v>P6</v>
      </c>
      <c r="BQ425" s="25">
        <f t="shared" si="304"/>
        <v>5.0333333333333341</v>
      </c>
      <c r="BR425" s="22">
        <v>18.100000000000001</v>
      </c>
      <c r="BS425" s="22">
        <v>13.74</v>
      </c>
      <c r="BT425" s="24">
        <f>IF(BP425="-","-",_xlfn.XLOOKUP(BP425,ABNT5101!$B$4:$B$9,ABNT5101!$C$4:$C$9))</f>
        <v>3</v>
      </c>
      <c r="BU425" s="24">
        <f>IF(BP425="-","-",_xlfn.XLOOKUP(BP425,ABNT5101!$B$4:$B$9,ABNT5101!$D$4:$D$9))</f>
        <v>0.6</v>
      </c>
      <c r="BV425" s="20" t="str">
        <f t="shared" si="305"/>
        <v>ATENDE</v>
      </c>
      <c r="BW425" s="20" t="str">
        <f t="shared" si="306"/>
        <v>ATENDE</v>
      </c>
      <c r="BX425" s="20" t="str">
        <f t="shared" si="307"/>
        <v>ATENDE</v>
      </c>
      <c r="BY425" s="24" t="str">
        <f t="shared" si="461"/>
        <v>P6</v>
      </c>
      <c r="BZ425" s="25">
        <f t="shared" si="308"/>
        <v>2.936666666666667</v>
      </c>
      <c r="CA425" s="24">
        <v>11.81</v>
      </c>
      <c r="CB425" s="24">
        <v>8.39</v>
      </c>
      <c r="CC425" s="20">
        <f>IF(BY425="-","-",_xlfn.XLOOKUP(BY425,ABNT5101!$B$4:$B$9,ABNT5101!$C$4:$C$9))</f>
        <v>3</v>
      </c>
      <c r="CD425" s="24">
        <f>IF(BY425="-","-",_xlfn.XLOOKUP(BY425,ABNT5101!$B$4:$B$9,ABNT5101!$D$4:$D$9))</f>
        <v>0.6</v>
      </c>
      <c r="CE425" s="20" t="str">
        <f t="shared" si="309"/>
        <v>ATENDE</v>
      </c>
      <c r="CF425" s="20" t="str">
        <f t="shared" si="310"/>
        <v>ATENDE</v>
      </c>
      <c r="CG425" s="20" t="str">
        <f t="shared" si="311"/>
        <v>ATENDE</v>
      </c>
      <c r="CH425" s="26" t="str">
        <f>_xlfn.XLOOKUP(CI425,'Banco de dados'!$B:$B,'Banco de dados'!$D:$D)</f>
        <v>LEDSTAR</v>
      </c>
      <c r="CI425" s="47" t="str">
        <f>'Banco de dados'!B9</f>
        <v xml:space="preserve"> SL VT 9.1 65W</v>
      </c>
      <c r="CJ425" s="26" t="str">
        <f>_xlfn.XLOOKUP(CI425,'Banco de dados'!$B:$B,'Banco de dados'!$E:$E)</f>
        <v>LUM LED SL VT 9.1 65W</v>
      </c>
      <c r="CK425" s="26"/>
      <c r="CL425" s="26" t="e">
        <f>IF(CK425="-","-",_xlfn.XLOOKUP(CK425,'Banco de dados'!$B:$B,'Banco de dados'!$E:$E))</f>
        <v>#N/A</v>
      </c>
      <c r="CM425" s="28">
        <f t="shared" si="312"/>
        <v>1</v>
      </c>
      <c r="CN425" s="26">
        <f>_xlfn.XLOOKUP(CI425,'Banco de dados'!$B:$B,'Banco de dados'!$H:$H)</f>
        <v>65</v>
      </c>
      <c r="CO425" s="26" t="e">
        <f t="array" aca="1" ref="CO425" ca="1">_xludf.XLOOKUP(CK425,'Banco de dados'!$B:$B,'Banco de dados'!$H:$H)</f>
        <v>#NAME?</v>
      </c>
      <c r="CP425" s="51" t="e">
        <f t="array" aca="1" ref="CP425" ca="1">_xludf.XLOOKUP(CI425,'Banco de dados'!$B:$B,'Banco de dados'!$F:$F)</f>
        <v>#NAME?</v>
      </c>
      <c r="CQ425" s="26" t="e">
        <f t="array" aca="1" ref="CQ425" ca="1">_xludf.XLOOKUP(CK425,'Banco de dados'!$B:$B,'Banco de dados'!$F:$F)</f>
        <v>#NAME?</v>
      </c>
      <c r="CR425" s="27">
        <v>0</v>
      </c>
      <c r="CS425" s="27"/>
      <c r="CT425" s="26" t="str">
        <f>IF(AG425=0.5,"Suporte",IF(AND(AG425&gt;='Braços de IP'!$B$9,AG425&lt;='Braços de IP'!$D$9),'Braços de IP'!$E$9,IF(AND(AG425&gt;='Braços de IP'!$B$10,AG425&lt;='Braços de IP'!$D$10),'Braços de IP'!$E$10,IF(AND(AG425&gt;='Braços de IP'!$B$11,AG425&lt;='Braços de IP'!$D$11),'Braços de IP'!$E$11,IF(AND(AG425&gt;='Braços de IP'!$B$12,AG425&lt;='Braços de IP'!$D$12),'Braços de IP'!$E$12,IF(AND(AG425&gt;='Braços de IP'!$B$13,AG425&lt;='Braços de IP'!$D$13),'Braços de IP'!$E$13,IF(AND(AG425&gt;='Braços de IP'!$B$14,AG425&lt;='Braços de IP'!$D$14),'Braços de IP'!$E$14,"ERRO")))))))</f>
        <v>Longo I</v>
      </c>
      <c r="CU425" s="27"/>
      <c r="CV425" s="26" t="str">
        <f>IF($CU425="","",VLOOKUP($CU425,'Braços de IP'!$E$9:$I$15,2,0))</f>
        <v/>
      </c>
      <c r="CW425" s="29" t="str">
        <f>IF($CU425="","",VLOOKUP($CU425,'Braços de IP'!$E$9:$I$15,5,0))</f>
        <v/>
      </c>
      <c r="CX425" s="26"/>
      <c r="CY425" s="26"/>
      <c r="CZ425" s="26"/>
      <c r="DA425" s="26"/>
      <c r="DB425" s="26"/>
      <c r="DC425" s="26"/>
      <c r="DD425" s="30">
        <f t="shared" si="313"/>
        <v>65</v>
      </c>
      <c r="DE425" s="31">
        <f t="shared" si="314"/>
        <v>115</v>
      </c>
      <c r="DF425" s="30">
        <f t="shared" si="315"/>
        <v>180</v>
      </c>
      <c r="DG425" s="32">
        <f t="shared" si="316"/>
        <v>0.43478260869565222</v>
      </c>
      <c r="DH425" s="33"/>
      <c r="DI425" s="34"/>
      <c r="DJ425" s="35"/>
      <c r="DK425" s="16" t="s">
        <v>144</v>
      </c>
      <c r="DL425" s="16"/>
      <c r="DN425" s="36" t="e">
        <f t="shared" si="357"/>
        <v>#VALUE!</v>
      </c>
      <c r="DP425" s="1" t="s">
        <v>163</v>
      </c>
      <c r="DQ425" s="1">
        <f t="shared" ref="DQ425:DR425" si="510">SUM(DQ269:DQ344)</f>
        <v>0</v>
      </c>
      <c r="DR425" s="36" t="e">
        <f t="shared" si="510"/>
        <v>#DIV/0!</v>
      </c>
    </row>
    <row r="426" spans="1:122" ht="15.75" customHeight="1" x14ac:dyDescent="0.25">
      <c r="A426" s="38" t="s">
        <v>158</v>
      </c>
      <c r="B426" s="16">
        <v>53</v>
      </c>
      <c r="C426" s="16" t="s">
        <v>146</v>
      </c>
      <c r="D426" s="16" t="s">
        <v>531</v>
      </c>
      <c r="E426" s="16">
        <v>-8.0417699999999996</v>
      </c>
      <c r="F426" s="16">
        <v>-34.900492</v>
      </c>
      <c r="G426" s="27" t="s">
        <v>160</v>
      </c>
      <c r="H426" s="17" t="s">
        <v>136</v>
      </c>
      <c r="I426" s="16" t="s">
        <v>135</v>
      </c>
      <c r="J426" s="17" t="s">
        <v>137</v>
      </c>
      <c r="K426" s="18">
        <v>115</v>
      </c>
      <c r="L426" s="17" t="s">
        <v>138</v>
      </c>
      <c r="M426" s="17">
        <v>0</v>
      </c>
      <c r="N426" s="16">
        <f t="shared" si="352"/>
        <v>230</v>
      </c>
      <c r="O426" s="17">
        <v>2</v>
      </c>
      <c r="P426" s="22">
        <v>2.41</v>
      </c>
      <c r="Q426" s="22">
        <v>6.4</v>
      </c>
      <c r="R426" s="16"/>
      <c r="S426" s="16"/>
      <c r="T426" s="16">
        <v>0</v>
      </c>
      <c r="U426" s="22">
        <v>2.41</v>
      </c>
      <c r="V426" s="17">
        <v>0</v>
      </c>
      <c r="W426" s="17"/>
      <c r="X426" s="17"/>
      <c r="Y426" s="17">
        <v>0</v>
      </c>
      <c r="Z426" s="17">
        <v>0</v>
      </c>
      <c r="AA426" s="17" t="s">
        <v>139</v>
      </c>
      <c r="AB426" s="17" t="s">
        <v>140</v>
      </c>
      <c r="AC426" s="17">
        <v>17.899999999999999</v>
      </c>
      <c r="AD426" s="17">
        <v>6.75</v>
      </c>
      <c r="AE426" s="17">
        <v>1</v>
      </c>
      <c r="AF426" s="17">
        <v>0.18</v>
      </c>
      <c r="AG426" s="17">
        <v>2.81</v>
      </c>
      <c r="AH426" s="17">
        <f t="shared" si="353"/>
        <v>2.63</v>
      </c>
      <c r="AI426" s="17" t="s">
        <v>136</v>
      </c>
      <c r="AJ426" s="17" t="s">
        <v>136</v>
      </c>
      <c r="AK426" s="17" t="s">
        <v>141</v>
      </c>
      <c r="AL426" s="17">
        <f t="shared" si="354"/>
        <v>2</v>
      </c>
      <c r="AM426" s="17">
        <v>0</v>
      </c>
      <c r="AN426" s="17"/>
      <c r="AO426" s="17">
        <v>0</v>
      </c>
      <c r="AP426" s="17">
        <v>0</v>
      </c>
      <c r="AQ426" s="17">
        <v>0</v>
      </c>
      <c r="AR426" s="17" t="s">
        <v>136</v>
      </c>
      <c r="AS426" s="19">
        <f t="shared" si="295"/>
        <v>0</v>
      </c>
      <c r="AT426" s="19"/>
      <c r="AU426" s="19">
        <f>VLOOKUP(G426,ABNT5101!$I$3:$J$9,2)</f>
        <v>10</v>
      </c>
      <c r="AV426" s="19">
        <f>VLOOKUP(G426,ABNT5101!$I$3:$M$9,5)</f>
        <v>0.18</v>
      </c>
      <c r="AW426" s="17" t="str">
        <f>_xlfn.XLOOKUP(G426,ABNT5101!I:I,ABNT5101!L:L)</f>
        <v>-</v>
      </c>
      <c r="AX426" s="17">
        <f>_xlfn.XLOOKUP(G426,ABNT5101!$I:$I,ABNT5101!M:M)</f>
        <v>0.18</v>
      </c>
      <c r="AY426" s="17" t="str">
        <f>_xlfn.XLOOKUP(G426,ABNT5101!$I:$I,ABNT5101!N:N)</f>
        <v>-</v>
      </c>
      <c r="AZ426" s="17">
        <f>_xlfn.XLOOKUP(G426,ABNT5101!$I:$I,ABNT5101!O:O)</f>
        <v>16</v>
      </c>
      <c r="BA426" s="20" t="str">
        <f t="shared" si="296"/>
        <v>ATENDE</v>
      </c>
      <c r="BB426" s="21">
        <f t="shared" ref="BB426:BC426" si="511">BE426/AU426-1</f>
        <v>1.077</v>
      </c>
      <c r="BC426" s="21">
        <f t="shared" si="511"/>
        <v>2.8888888888888888</v>
      </c>
      <c r="BD426" s="21" t="str">
        <f t="shared" si="298"/>
        <v>-</v>
      </c>
      <c r="BE426" s="22">
        <v>20.77</v>
      </c>
      <c r="BF426" s="22">
        <v>0.7</v>
      </c>
      <c r="BG426" s="22"/>
      <c r="BH426" s="22"/>
      <c r="BI426" s="23"/>
      <c r="BJ426" s="22"/>
      <c r="BK426" s="20" t="str">
        <f t="shared" si="299"/>
        <v>ATENDE</v>
      </c>
      <c r="BL426" s="20" t="str">
        <f t="shared" si="300"/>
        <v>ATENDE</v>
      </c>
      <c r="BM426" s="20" t="str">
        <f t="shared" si="301"/>
        <v>ATENDE</v>
      </c>
      <c r="BN426" s="20" t="str">
        <f t="shared" si="302"/>
        <v>ATENDE</v>
      </c>
      <c r="BO426" s="24" t="str">
        <f t="shared" si="303"/>
        <v>C4</v>
      </c>
      <c r="BP426" s="24" t="str">
        <f t="shared" si="379"/>
        <v>P6</v>
      </c>
      <c r="BQ426" s="25">
        <f t="shared" si="304"/>
        <v>4.7233333333333336</v>
      </c>
      <c r="BR426" s="22">
        <v>17.170000000000002</v>
      </c>
      <c r="BS426" s="22">
        <v>14.48</v>
      </c>
      <c r="BT426" s="24">
        <f>IF(BP426="-","-",_xlfn.XLOOKUP(BP426,ABNT5101!$B$4:$B$9,ABNT5101!$C$4:$C$9))</f>
        <v>3</v>
      </c>
      <c r="BU426" s="24">
        <f>IF(BP426="-","-",_xlfn.XLOOKUP(BP426,ABNT5101!$B$4:$B$9,ABNT5101!$D$4:$D$9))</f>
        <v>0.6</v>
      </c>
      <c r="BV426" s="20" t="str">
        <f t="shared" si="305"/>
        <v>ATENDE</v>
      </c>
      <c r="BW426" s="20" t="str">
        <f t="shared" si="306"/>
        <v>ATENDE</v>
      </c>
      <c r="BX426" s="20" t="str">
        <f t="shared" si="307"/>
        <v>ATENDE</v>
      </c>
      <c r="BY426" s="24" t="str">
        <f t="shared" si="461"/>
        <v>P6</v>
      </c>
      <c r="BZ426" s="25">
        <f t="shared" si="308"/>
        <v>2.5066666666666664</v>
      </c>
      <c r="CA426" s="24">
        <v>10.52</v>
      </c>
      <c r="CB426" s="24">
        <v>7.32</v>
      </c>
      <c r="CC426" s="20">
        <f>IF(BY426="-","-",_xlfn.XLOOKUP(BY426,ABNT5101!$B$4:$B$9,ABNT5101!$C$4:$C$9))</f>
        <v>3</v>
      </c>
      <c r="CD426" s="24">
        <f>IF(BY426="-","-",_xlfn.XLOOKUP(BY426,ABNT5101!$B$4:$B$9,ABNT5101!$D$4:$D$9))</f>
        <v>0.6</v>
      </c>
      <c r="CE426" s="20" t="str">
        <f t="shared" si="309"/>
        <v>ATENDE</v>
      </c>
      <c r="CF426" s="20" t="str">
        <f t="shared" si="310"/>
        <v>ATENDE</v>
      </c>
      <c r="CG426" s="20" t="str">
        <f t="shared" si="311"/>
        <v>ATENDE</v>
      </c>
      <c r="CH426" s="26" t="str">
        <f>_xlfn.XLOOKUP(CI426,'Banco de dados'!$B:$B,'Banco de dados'!$D:$D)</f>
        <v>SX LIGHTING</v>
      </c>
      <c r="CI426" s="27" t="str">
        <f>'Banco de dados'!B55</f>
        <v>SX-INEVO040HF</v>
      </c>
      <c r="CJ426" s="26" t="str">
        <f>_xlfn.XLOOKUP(CI426,'Banco de dados'!$B:$B,'Banco de dados'!$E:$E)</f>
        <v>SXINEVO040K50L12CZF7PHF</v>
      </c>
      <c r="CK426" s="26"/>
      <c r="CL426" s="26" t="e">
        <f>IF(CK426="-","-",_xlfn.XLOOKUP(CK426,'Banco de dados'!$B:$B,'Banco de dados'!$E:$E))</f>
        <v>#N/A</v>
      </c>
      <c r="CM426" s="28">
        <f t="shared" si="312"/>
        <v>1</v>
      </c>
      <c r="CN426" s="26">
        <f>_xlfn.XLOOKUP(CI426,'Banco de dados'!$B:$B,'Banco de dados'!$H:$H)</f>
        <v>39</v>
      </c>
      <c r="CO426" s="26" t="e">
        <f t="array" aca="1" ref="CO426" ca="1">_xludf.XLOOKUP(CK426,'Banco de dados'!$B:$B,'Banco de dados'!$H:$H)</f>
        <v>#NAME?</v>
      </c>
      <c r="CP426" s="51" t="e">
        <f t="array" aca="1" ref="CP426" ca="1">_xludf.XLOOKUP(CI426,'Banco de dados'!$B:$B,'Banco de dados'!$F:$F)</f>
        <v>#NAME?</v>
      </c>
      <c r="CQ426" s="26" t="e">
        <f t="array" aca="1" ref="CQ426" ca="1">_xludf.XLOOKUP(CK426,'Banco de dados'!$B:$B,'Banco de dados'!$F:$F)</f>
        <v>#NAME?</v>
      </c>
      <c r="CR426" s="27">
        <v>0</v>
      </c>
      <c r="CS426" s="27"/>
      <c r="CT426" s="26" t="str">
        <f>IF(AG426=0.5,"Suporte",IF(AND(AG426&gt;='Braços de IP'!$B$9,AG426&lt;='Braços de IP'!$D$9),'Braços de IP'!$E$9,IF(AND(AG426&gt;='Braços de IP'!$B$10,AG426&lt;='Braços de IP'!$D$10),'Braços de IP'!$E$10,IF(AND(AG426&gt;='Braços de IP'!$B$11,AG426&lt;='Braços de IP'!$D$11),'Braços de IP'!$E$11,IF(AND(AG426&gt;='Braços de IP'!$B$12,AG426&lt;='Braços de IP'!$D$12),'Braços de IP'!$E$12,IF(AND(AG426&gt;='Braços de IP'!$B$13,AG426&lt;='Braços de IP'!$D$13),'Braços de IP'!$E$13,IF(AND(AG426&gt;='Braços de IP'!$B$14,AG426&lt;='Braços de IP'!$D$14),'Braços de IP'!$E$14,"ERRO")))))))</f>
        <v>Longo I</v>
      </c>
      <c r="CU426" s="27"/>
      <c r="CV426" s="26" t="str">
        <f>IF($CU426="","",VLOOKUP($CU426,'Braços de IP'!$E$9:$I$15,2,0))</f>
        <v/>
      </c>
      <c r="CW426" s="29" t="str">
        <f>IF($CU426="","",VLOOKUP($CU426,'Braços de IP'!$E$9:$I$15,5,0))</f>
        <v/>
      </c>
      <c r="CX426" s="26"/>
      <c r="CY426" s="26"/>
      <c r="CZ426" s="26"/>
      <c r="DA426" s="26"/>
      <c r="DB426" s="26"/>
      <c r="DC426" s="26"/>
      <c r="DD426" s="30">
        <f t="shared" si="313"/>
        <v>39</v>
      </c>
      <c r="DE426" s="31">
        <f t="shared" si="314"/>
        <v>115</v>
      </c>
      <c r="DF426" s="30">
        <f t="shared" si="315"/>
        <v>154</v>
      </c>
      <c r="DG426" s="32">
        <f t="shared" si="316"/>
        <v>0.66086956521739126</v>
      </c>
      <c r="DH426" s="33"/>
      <c r="DI426" s="34"/>
      <c r="DJ426" s="35"/>
      <c r="DK426" s="16" t="s">
        <v>144</v>
      </c>
      <c r="DL426" s="16"/>
      <c r="DN426" s="36" t="e">
        <f t="shared" si="357"/>
        <v>#VALUE!</v>
      </c>
      <c r="DP426" s="1" t="s">
        <v>163</v>
      </c>
      <c r="DQ426" s="1">
        <f t="shared" ref="DQ426:DR426" si="512">SUM(DQ270:DQ345)</f>
        <v>0</v>
      </c>
      <c r="DR426" s="36" t="e">
        <f t="shared" si="512"/>
        <v>#DIV/0!</v>
      </c>
    </row>
    <row r="427" spans="1:122" ht="15.75" customHeight="1" x14ac:dyDescent="0.25">
      <c r="A427" s="38" t="s">
        <v>158</v>
      </c>
      <c r="B427" s="16">
        <v>53</v>
      </c>
      <c r="C427" s="16" t="s">
        <v>146</v>
      </c>
      <c r="D427" s="16" t="s">
        <v>531</v>
      </c>
      <c r="E427" s="16">
        <v>-8.0417699999999996</v>
      </c>
      <c r="F427" s="16">
        <v>-34.900492</v>
      </c>
      <c r="G427" s="27" t="s">
        <v>160</v>
      </c>
      <c r="H427" s="17" t="s">
        <v>136</v>
      </c>
      <c r="I427" s="16" t="s">
        <v>135</v>
      </c>
      <c r="J427" s="17" t="s">
        <v>137</v>
      </c>
      <c r="K427" s="18">
        <v>115</v>
      </c>
      <c r="L427" s="17" t="s">
        <v>138</v>
      </c>
      <c r="M427" s="17">
        <v>0</v>
      </c>
      <c r="N427" s="16">
        <f t="shared" si="352"/>
        <v>230</v>
      </c>
      <c r="O427" s="17">
        <v>2</v>
      </c>
      <c r="P427" s="22">
        <v>2.41</v>
      </c>
      <c r="Q427" s="22">
        <v>6.4</v>
      </c>
      <c r="R427" s="16"/>
      <c r="S427" s="16"/>
      <c r="T427" s="16">
        <v>0</v>
      </c>
      <c r="U427" s="22">
        <v>2.41</v>
      </c>
      <c r="V427" s="17">
        <v>0</v>
      </c>
      <c r="W427" s="17"/>
      <c r="X427" s="17"/>
      <c r="Y427" s="17">
        <v>0</v>
      </c>
      <c r="Z427" s="17">
        <v>0</v>
      </c>
      <c r="AA427" s="17" t="s">
        <v>139</v>
      </c>
      <c r="AB427" s="17" t="s">
        <v>140</v>
      </c>
      <c r="AC427" s="17">
        <v>17.899999999999999</v>
      </c>
      <c r="AD427" s="17">
        <v>6.75</v>
      </c>
      <c r="AE427" s="17">
        <v>1</v>
      </c>
      <c r="AF427" s="17">
        <v>0.18</v>
      </c>
      <c r="AG427" s="17">
        <v>2.81</v>
      </c>
      <c r="AH427" s="17">
        <f t="shared" si="353"/>
        <v>2.63</v>
      </c>
      <c r="AI427" s="17" t="s">
        <v>136</v>
      </c>
      <c r="AJ427" s="17" t="s">
        <v>136</v>
      </c>
      <c r="AK427" s="17" t="s">
        <v>141</v>
      </c>
      <c r="AL427" s="17">
        <f t="shared" si="354"/>
        <v>2</v>
      </c>
      <c r="AM427" s="17">
        <v>0</v>
      </c>
      <c r="AN427" s="17"/>
      <c r="AO427" s="17">
        <v>0</v>
      </c>
      <c r="AP427" s="17">
        <v>0</v>
      </c>
      <c r="AQ427" s="17">
        <v>0</v>
      </c>
      <c r="AR427" s="17" t="s">
        <v>136</v>
      </c>
      <c r="AS427" s="19">
        <f t="shared" si="295"/>
        <v>0</v>
      </c>
      <c r="AT427" s="19"/>
      <c r="AU427" s="19">
        <f>VLOOKUP(G427,ABNT5101!$I$3:$J$9,2)</f>
        <v>10</v>
      </c>
      <c r="AV427" s="19">
        <f>VLOOKUP(G427,ABNT5101!$I$3:$M$9,5)</f>
        <v>0.18</v>
      </c>
      <c r="AW427" s="17" t="str">
        <f>_xlfn.XLOOKUP(G427,ABNT5101!I:I,ABNT5101!L:L)</f>
        <v>-</v>
      </c>
      <c r="AX427" s="17">
        <f>_xlfn.XLOOKUP(G427,ABNT5101!$I:$I,ABNT5101!M:M)</f>
        <v>0.18</v>
      </c>
      <c r="AY427" s="17" t="str">
        <f>_xlfn.XLOOKUP(G427,ABNT5101!$I:$I,ABNT5101!N:N)</f>
        <v>-</v>
      </c>
      <c r="AZ427" s="17">
        <f>_xlfn.XLOOKUP(G427,ABNT5101!$I:$I,ABNT5101!O:O)</f>
        <v>16</v>
      </c>
      <c r="BA427" s="20" t="str">
        <f t="shared" si="296"/>
        <v>ATENDE</v>
      </c>
      <c r="BB427" s="21">
        <f t="shared" ref="BB427:BC427" si="513">BE427/AU427-1</f>
        <v>1.3769999999999998</v>
      </c>
      <c r="BC427" s="21">
        <f t="shared" si="513"/>
        <v>2.7222222222222228</v>
      </c>
      <c r="BD427" s="21" t="str">
        <f t="shared" si="298"/>
        <v>-</v>
      </c>
      <c r="BE427" s="22">
        <v>23.77</v>
      </c>
      <c r="BF427" s="22">
        <v>0.67</v>
      </c>
      <c r="BG427" s="22"/>
      <c r="BH427" s="22"/>
      <c r="BI427" s="23"/>
      <c r="BJ427" s="22"/>
      <c r="BK427" s="20" t="str">
        <f t="shared" si="299"/>
        <v>ATENDE</v>
      </c>
      <c r="BL427" s="20" t="str">
        <f t="shared" si="300"/>
        <v>ATENDE</v>
      </c>
      <c r="BM427" s="20" t="str">
        <f t="shared" si="301"/>
        <v>ATENDE</v>
      </c>
      <c r="BN427" s="20" t="str">
        <f t="shared" si="302"/>
        <v>ATENDE</v>
      </c>
      <c r="BO427" s="24" t="str">
        <f t="shared" si="303"/>
        <v>C4</v>
      </c>
      <c r="BP427" s="24" t="str">
        <f t="shared" si="379"/>
        <v>P6</v>
      </c>
      <c r="BQ427" s="25">
        <f t="shared" si="304"/>
        <v>4.6333333333333329</v>
      </c>
      <c r="BR427" s="22">
        <v>16.899999999999999</v>
      </c>
      <c r="BS427" s="22">
        <v>12.52</v>
      </c>
      <c r="BT427" s="24">
        <f>IF(BP427="-","-",_xlfn.XLOOKUP(BP427,ABNT5101!$B$4:$B$9,ABNT5101!$C$4:$C$9))</f>
        <v>3</v>
      </c>
      <c r="BU427" s="24">
        <f>IF(BP427="-","-",_xlfn.XLOOKUP(BP427,ABNT5101!$B$4:$B$9,ABNT5101!$D$4:$D$9))</f>
        <v>0.6</v>
      </c>
      <c r="BV427" s="20" t="str">
        <f t="shared" si="305"/>
        <v>ATENDE</v>
      </c>
      <c r="BW427" s="20" t="str">
        <f t="shared" si="306"/>
        <v>ATENDE</v>
      </c>
      <c r="BX427" s="20" t="str">
        <f t="shared" si="307"/>
        <v>ATENDE</v>
      </c>
      <c r="BY427" s="24" t="str">
        <f t="shared" si="461"/>
        <v>P6</v>
      </c>
      <c r="BZ427" s="25">
        <f t="shared" si="308"/>
        <v>2.7233333333333332</v>
      </c>
      <c r="CA427" s="24">
        <v>11.17</v>
      </c>
      <c r="CB427" s="24">
        <v>8.3000000000000007</v>
      </c>
      <c r="CC427" s="20">
        <f>IF(BY427="-","-",_xlfn.XLOOKUP(BY427,ABNT5101!$B$4:$B$9,ABNT5101!$C$4:$C$9))</f>
        <v>3</v>
      </c>
      <c r="CD427" s="24">
        <f>IF(BY427="-","-",_xlfn.XLOOKUP(BY427,ABNT5101!$B$4:$B$9,ABNT5101!$D$4:$D$9))</f>
        <v>0.6</v>
      </c>
      <c r="CE427" s="20" t="str">
        <f t="shared" si="309"/>
        <v>ATENDE</v>
      </c>
      <c r="CF427" s="20" t="str">
        <f t="shared" si="310"/>
        <v>ATENDE</v>
      </c>
      <c r="CG427" s="20" t="str">
        <f t="shared" si="311"/>
        <v>ATENDE</v>
      </c>
      <c r="CH427" s="26" t="str">
        <f>_xlfn.XLOOKUP(CI427,'Banco de dados'!$B:$B,'Banco de dados'!$D:$D)</f>
        <v>TECNOWATT</v>
      </c>
      <c r="CI427" s="27" t="str">
        <f>'Banco de dados'!B66</f>
        <v xml:space="preserve">SIGSAGPTLRRSSNDL_40W_50IBBRS
</v>
      </c>
      <c r="CJ427" s="26" t="str">
        <f>_xlfn.XLOOKUP(CI427,'Banco de dados'!$B:$B,'Banco de dados'!$E:$E)</f>
        <v>SIGSAGPTLRRSSNDL_40W_50IBBRS
1-10C1MUN6.5</v>
      </c>
      <c r="CK427" s="26"/>
      <c r="CL427" s="26" t="e">
        <f>IF(CK427="-","-",_xlfn.XLOOKUP(CK427,'Banco de dados'!$B:$B,'Banco de dados'!$E:$E))</f>
        <v>#N/A</v>
      </c>
      <c r="CM427" s="28">
        <f t="shared" si="312"/>
        <v>1</v>
      </c>
      <c r="CN427" s="26">
        <f>_xlfn.XLOOKUP(CI427,'Banco de dados'!$B:$B,'Banco de dados'!$H:$H)</f>
        <v>40</v>
      </c>
      <c r="CO427" s="26" t="e">
        <f t="array" aca="1" ref="CO427" ca="1">_xludf.XLOOKUP(CK427,'Banco de dados'!$B:$B,'Banco de dados'!$H:$H)</f>
        <v>#NAME?</v>
      </c>
      <c r="CP427" s="51" t="e">
        <f t="array" aca="1" ref="CP427" ca="1">_xludf.XLOOKUP(CI427,'Banco de dados'!$B:$B,'Banco de dados'!$F:$F)</f>
        <v>#NAME?</v>
      </c>
      <c r="CQ427" s="26" t="e">
        <f t="array" aca="1" ref="CQ427" ca="1">_xludf.XLOOKUP(CK427,'Banco de dados'!$B:$B,'Banco de dados'!$F:$F)</f>
        <v>#NAME?</v>
      </c>
      <c r="CR427" s="27">
        <v>0</v>
      </c>
      <c r="CS427" s="27"/>
      <c r="CT427" s="26" t="str">
        <f>IF(AG427=0.5,"Suporte",IF(AND(AG427&gt;='Braços de IP'!$B$9,AG427&lt;='Braços de IP'!$D$9),'Braços de IP'!$E$9,IF(AND(AG427&gt;='Braços de IP'!$B$10,AG427&lt;='Braços de IP'!$D$10),'Braços de IP'!$E$10,IF(AND(AG427&gt;='Braços de IP'!$B$11,AG427&lt;='Braços de IP'!$D$11),'Braços de IP'!$E$11,IF(AND(AG427&gt;='Braços de IP'!$B$12,AG427&lt;='Braços de IP'!$D$12),'Braços de IP'!$E$12,IF(AND(AG427&gt;='Braços de IP'!$B$13,AG427&lt;='Braços de IP'!$D$13),'Braços de IP'!$E$13,IF(AND(AG427&gt;='Braços de IP'!$B$14,AG427&lt;='Braços de IP'!$D$14),'Braços de IP'!$E$14,"ERRO")))))))</f>
        <v>Longo I</v>
      </c>
      <c r="CU427" s="27"/>
      <c r="CV427" s="26" t="str">
        <f>IF($CU427="","",VLOOKUP($CU427,'Braços de IP'!$E$9:$I$15,2,0))</f>
        <v/>
      </c>
      <c r="CW427" s="29" t="str">
        <f>IF($CU427="","",VLOOKUP($CU427,'Braços de IP'!$E$9:$I$15,5,0))</f>
        <v/>
      </c>
      <c r="CX427" s="26"/>
      <c r="CY427" s="26"/>
      <c r="CZ427" s="26"/>
      <c r="DA427" s="26"/>
      <c r="DB427" s="26"/>
      <c r="DC427" s="26"/>
      <c r="DD427" s="30">
        <f t="shared" si="313"/>
        <v>40</v>
      </c>
      <c r="DE427" s="31">
        <f t="shared" si="314"/>
        <v>115</v>
      </c>
      <c r="DF427" s="30">
        <f t="shared" si="315"/>
        <v>155</v>
      </c>
      <c r="DG427" s="32">
        <f t="shared" si="316"/>
        <v>0.65217391304347827</v>
      </c>
      <c r="DH427" s="33"/>
      <c r="DI427" s="34"/>
      <c r="DJ427" s="35"/>
      <c r="DK427" s="16" t="s">
        <v>144</v>
      </c>
      <c r="DL427" s="16"/>
      <c r="DN427" s="36" t="e">
        <f t="shared" si="357"/>
        <v>#VALUE!</v>
      </c>
      <c r="DP427" s="1" t="s">
        <v>163</v>
      </c>
      <c r="DQ427" s="1">
        <f t="shared" ref="DQ427:DR427" si="514">SUM(DQ271:DQ346)</f>
        <v>0</v>
      </c>
      <c r="DR427" s="36" t="e">
        <f t="shared" si="514"/>
        <v>#DIV/0!</v>
      </c>
    </row>
    <row r="428" spans="1:122" ht="15.75" customHeight="1" x14ac:dyDescent="0.25">
      <c r="B428" s="16">
        <v>54</v>
      </c>
      <c r="C428" s="16" t="s">
        <v>133</v>
      </c>
      <c r="D428" s="16" t="s">
        <v>532</v>
      </c>
      <c r="E428" s="16">
        <v>-8.04162</v>
      </c>
      <c r="F428" s="16">
        <v>-34.899419000000002</v>
      </c>
      <c r="G428" s="16" t="s">
        <v>157</v>
      </c>
      <c r="H428" s="17" t="s">
        <v>136</v>
      </c>
      <c r="I428" s="16" t="s">
        <v>149</v>
      </c>
      <c r="J428" s="17" t="s">
        <v>137</v>
      </c>
      <c r="K428" s="18">
        <v>115</v>
      </c>
      <c r="L428" s="17" t="s">
        <v>138</v>
      </c>
      <c r="M428" s="17">
        <v>0</v>
      </c>
      <c r="N428" s="16">
        <f t="shared" si="352"/>
        <v>230</v>
      </c>
      <c r="O428" s="17">
        <v>1</v>
      </c>
      <c r="P428" s="22">
        <v>2.2799999999999998</v>
      </c>
      <c r="Q428" s="22">
        <v>3.55</v>
      </c>
      <c r="R428" s="16"/>
      <c r="S428" s="16"/>
      <c r="T428" s="16">
        <v>0</v>
      </c>
      <c r="U428" s="22">
        <v>2.66</v>
      </c>
      <c r="V428" s="17">
        <v>0</v>
      </c>
      <c r="W428" s="22">
        <v>2.64</v>
      </c>
      <c r="X428" s="17"/>
      <c r="Y428" s="17">
        <v>2.02</v>
      </c>
      <c r="Z428" s="17">
        <v>0</v>
      </c>
      <c r="AA428" s="17" t="s">
        <v>139</v>
      </c>
      <c r="AB428" s="17" t="s">
        <v>140</v>
      </c>
      <c r="AC428" s="17">
        <v>28.61</v>
      </c>
      <c r="AD428" s="17">
        <v>4.84</v>
      </c>
      <c r="AE428" s="17">
        <v>1</v>
      </c>
      <c r="AF428" s="17">
        <v>0.56999999999999995</v>
      </c>
      <c r="AG428" s="17">
        <v>2.08</v>
      </c>
      <c r="AH428" s="17">
        <f t="shared" si="353"/>
        <v>1.5100000000000002</v>
      </c>
      <c r="AI428" s="17" t="s">
        <v>136</v>
      </c>
      <c r="AJ428" s="17" t="s">
        <v>136</v>
      </c>
      <c r="AK428" s="17" t="s">
        <v>141</v>
      </c>
      <c r="AL428" s="17">
        <f t="shared" si="354"/>
        <v>2</v>
      </c>
      <c r="AM428" s="17">
        <v>0</v>
      </c>
      <c r="AN428" s="17"/>
      <c r="AO428" s="17">
        <v>0</v>
      </c>
      <c r="AP428" s="17">
        <v>0</v>
      </c>
      <c r="AQ428" s="17">
        <v>0</v>
      </c>
      <c r="AR428" s="17" t="s">
        <v>136</v>
      </c>
      <c r="AS428" s="19">
        <f t="shared" si="295"/>
        <v>0</v>
      </c>
      <c r="AT428" s="19"/>
      <c r="AU428" s="19">
        <f>VLOOKUP(G428,ABNT5101!$I$3:$J$9,2)</f>
        <v>7.5</v>
      </c>
      <c r="AV428" s="19">
        <f>VLOOKUP(G428,ABNT5101!$I$3:$M$9,5)</f>
        <v>0.18</v>
      </c>
      <c r="AW428" s="17" t="str">
        <f>_xlfn.XLOOKUP(G428,ABNT5101!I:I,ABNT5101!L:L)</f>
        <v>-</v>
      </c>
      <c r="AX428" s="17">
        <f>_xlfn.XLOOKUP(G428,ABNT5101!$I:$I,ABNT5101!M:M)</f>
        <v>0.18</v>
      </c>
      <c r="AY428" s="17" t="str">
        <f>_xlfn.XLOOKUP(G428,ABNT5101!$I:$I,ABNT5101!N:N)</f>
        <v>-</v>
      </c>
      <c r="AZ428" s="17">
        <f>_xlfn.XLOOKUP(G428,ABNT5101!$I:$I,ABNT5101!O:O)</f>
        <v>16</v>
      </c>
      <c r="BA428" s="20" t="str">
        <f t="shared" si="296"/>
        <v>ATENDE</v>
      </c>
      <c r="BB428" s="21">
        <f t="shared" ref="BB428:BC428" si="515">BE428/AU428-1</f>
        <v>1.012</v>
      </c>
      <c r="BC428" s="21">
        <f t="shared" si="515"/>
        <v>1.3888888888888888</v>
      </c>
      <c r="BD428" s="21" t="str">
        <f t="shared" si="298"/>
        <v>-</v>
      </c>
      <c r="BE428" s="22">
        <v>15.09</v>
      </c>
      <c r="BF428" s="22">
        <v>0.43</v>
      </c>
      <c r="BG428" s="22"/>
      <c r="BH428" s="22"/>
      <c r="BI428" s="23"/>
      <c r="BJ428" s="22"/>
      <c r="BK428" s="20" t="str">
        <f t="shared" si="299"/>
        <v>ATENDE</v>
      </c>
      <c r="BL428" s="20" t="str">
        <f t="shared" si="300"/>
        <v>ATENDE</v>
      </c>
      <c r="BM428" s="20" t="str">
        <f t="shared" si="301"/>
        <v>ATENDE</v>
      </c>
      <c r="BN428" s="20" t="str">
        <f t="shared" si="302"/>
        <v>ATENDE</v>
      </c>
      <c r="BO428" s="24" t="str">
        <f t="shared" si="303"/>
        <v>C5</v>
      </c>
      <c r="BP428" s="24" t="str">
        <f t="shared" si="379"/>
        <v>P5</v>
      </c>
      <c r="BQ428" s="25">
        <f t="shared" si="304"/>
        <v>0.91000000000000014</v>
      </c>
      <c r="BR428" s="22">
        <v>9.5500000000000007</v>
      </c>
      <c r="BS428" s="22">
        <v>4.9800000000000004</v>
      </c>
      <c r="BT428" s="24">
        <f>IF(BP428="-","-",_xlfn.XLOOKUP(BP428,ABNT5101!$B$4:$B$9,ABNT5101!$C$4:$C$9))</f>
        <v>5</v>
      </c>
      <c r="BU428" s="24">
        <f>IF(BP428="-","-",_xlfn.XLOOKUP(BP428,ABNT5101!$B$4:$B$9,ABNT5101!$D$4:$D$9))</f>
        <v>1</v>
      </c>
      <c r="BV428" s="20" t="str">
        <f t="shared" si="305"/>
        <v>ATENDE</v>
      </c>
      <c r="BW428" s="20" t="str">
        <f t="shared" si="306"/>
        <v>ATENDE</v>
      </c>
      <c r="BX428" s="20" t="str">
        <f t="shared" si="307"/>
        <v>ATENDE</v>
      </c>
      <c r="BY428" s="24" t="str">
        <f t="shared" si="461"/>
        <v>P5</v>
      </c>
      <c r="BZ428" s="25">
        <f t="shared" si="308"/>
        <v>0.15999999999999992</v>
      </c>
      <c r="CA428" s="24">
        <v>5.8</v>
      </c>
      <c r="CB428" s="24">
        <v>3.06</v>
      </c>
      <c r="CC428" s="20">
        <f>IF(BY428="-","-",_xlfn.XLOOKUP(BY428,ABNT5101!$B$4:$B$9,ABNT5101!$C$4:$C$9))</f>
        <v>5</v>
      </c>
      <c r="CD428" s="24">
        <f>IF(BY428="-","-",_xlfn.XLOOKUP(BY428,ABNT5101!$B$4:$B$9,ABNT5101!$D$4:$D$9))</f>
        <v>1</v>
      </c>
      <c r="CE428" s="20" t="str">
        <f t="shared" si="309"/>
        <v>ATENDE</v>
      </c>
      <c r="CF428" s="20" t="str">
        <f t="shared" si="310"/>
        <v>ATENDE</v>
      </c>
      <c r="CG428" s="20" t="str">
        <f t="shared" si="311"/>
        <v>ATENDE</v>
      </c>
      <c r="CH428" s="26" t="str">
        <f>_xlfn.XLOOKUP(CI428,'Banco de dados'!$B:$B,'Banco de dados'!$D:$D)</f>
        <v>LEDSTAR</v>
      </c>
      <c r="CI428" s="47" t="str">
        <f>'Banco de dados'!B7</f>
        <v xml:space="preserve"> SL VT 9.1 44W</v>
      </c>
      <c r="CJ428" s="26" t="str">
        <f>_xlfn.XLOOKUP(CI428,'Banco de dados'!$B:$B,'Banco de dados'!$E:$E)</f>
        <v>LUM LED SL VT 9.1 44W</v>
      </c>
      <c r="CK428" s="26"/>
      <c r="CL428" s="26" t="e">
        <f>IF(CK428="-","-",_xlfn.XLOOKUP(CK428,'Banco de dados'!$B:$B,'Banco de dados'!$E:$E))</f>
        <v>#N/A</v>
      </c>
      <c r="CM428" s="28">
        <f t="shared" si="312"/>
        <v>1</v>
      </c>
      <c r="CN428" s="26">
        <f>_xlfn.XLOOKUP(CI428,'Banco de dados'!$B:$B,'Banco de dados'!$H:$H)</f>
        <v>44</v>
      </c>
      <c r="CO428" s="26" t="e">
        <f t="array" aca="1" ref="CO428" ca="1">_xludf.XLOOKUP(CK428,'Banco de dados'!$B:$B,'Banco de dados'!$H:$H)</f>
        <v>#NAME?</v>
      </c>
      <c r="CP428" s="51" t="e">
        <f t="array" aca="1" ref="CP428" ca="1">_xludf.XLOOKUP(CI428,'Banco de dados'!$B:$B,'Banco de dados'!$F:$F)</f>
        <v>#NAME?</v>
      </c>
      <c r="CQ428" s="26" t="e">
        <f t="array" aca="1" ref="CQ428" ca="1">_xludf.XLOOKUP(CK428,'Banco de dados'!$B:$B,'Banco de dados'!$F:$F)</f>
        <v>#NAME?</v>
      </c>
      <c r="CR428" s="27">
        <v>0</v>
      </c>
      <c r="CS428" s="27"/>
      <c r="CT428" s="26" t="str">
        <f>IF(AG428=0.5,"Suporte",IF(AND(AG428&gt;='Braços de IP'!$B$9,AG428&lt;='Braços de IP'!$D$9),'Braços de IP'!$E$9,IF(AND(AG428&gt;='Braços de IP'!$B$10,AG428&lt;='Braços de IP'!$D$10),'Braços de IP'!$E$10,IF(AND(AG428&gt;='Braços de IP'!$B$11,AG428&lt;='Braços de IP'!$D$11),'Braços de IP'!$E$11,IF(AND(AG428&gt;='Braços de IP'!$B$12,AG428&lt;='Braços de IP'!$D$12),'Braços de IP'!$E$12,IF(AND(AG428&gt;='Braços de IP'!$B$13,AG428&lt;='Braços de IP'!$D$13),'Braços de IP'!$E$13,IF(AND(AG428&gt;='Braços de IP'!$B$14,AG428&lt;='Braços de IP'!$D$14),'Braços de IP'!$E$14,"ERRO")))))))</f>
        <v>Médio I</v>
      </c>
      <c r="CU428" s="27" t="s">
        <v>501</v>
      </c>
      <c r="CV428" s="26">
        <f>IF($CU428="","",VLOOKUP($CU428,'Braços de IP'!$E$9:$I$15,2,0))</f>
        <v>1.4</v>
      </c>
      <c r="CW428" s="29">
        <f>IF($CU428="","",VLOOKUP($CU428,'Braços de IP'!$E$9:$I$15,5,0))</f>
        <v>6.5</v>
      </c>
      <c r="CX428" s="26"/>
      <c r="CY428" s="26"/>
      <c r="CZ428" s="26"/>
      <c r="DA428" s="26"/>
      <c r="DB428" s="26"/>
      <c r="DC428" s="26"/>
      <c r="DD428" s="30">
        <f t="shared" si="313"/>
        <v>44</v>
      </c>
      <c r="DE428" s="31">
        <f t="shared" si="314"/>
        <v>115</v>
      </c>
      <c r="DF428" s="30">
        <f t="shared" si="315"/>
        <v>159</v>
      </c>
      <c r="DG428" s="32">
        <f t="shared" si="316"/>
        <v>0.61739130434782608</v>
      </c>
      <c r="DH428" s="33"/>
      <c r="DI428" s="34"/>
      <c r="DJ428" s="35"/>
      <c r="DK428" s="16" t="s">
        <v>144</v>
      </c>
      <c r="DL428" s="16"/>
      <c r="DN428" s="36" t="e">
        <f t="shared" si="357"/>
        <v>#VALUE!</v>
      </c>
      <c r="DP428" s="1" t="s">
        <v>163</v>
      </c>
      <c r="DQ428" s="1">
        <f t="shared" ref="DQ428:DR428" si="516">SUM(DQ272:DQ347)</f>
        <v>0</v>
      </c>
      <c r="DR428" s="36" t="e">
        <f t="shared" si="516"/>
        <v>#DIV/0!</v>
      </c>
    </row>
    <row r="429" spans="1:122" ht="15.75" customHeight="1" x14ac:dyDescent="0.25">
      <c r="B429" s="16">
        <v>54</v>
      </c>
      <c r="C429" s="16" t="s">
        <v>133</v>
      </c>
      <c r="D429" s="16" t="s">
        <v>532</v>
      </c>
      <c r="E429" s="16">
        <v>-8.04162</v>
      </c>
      <c r="F429" s="16">
        <v>-34.899419000000002</v>
      </c>
      <c r="G429" s="16" t="s">
        <v>157</v>
      </c>
      <c r="H429" s="17" t="s">
        <v>136</v>
      </c>
      <c r="I429" s="16" t="s">
        <v>149</v>
      </c>
      <c r="J429" s="17" t="s">
        <v>137</v>
      </c>
      <c r="K429" s="18">
        <v>115</v>
      </c>
      <c r="L429" s="17" t="s">
        <v>138</v>
      </c>
      <c r="M429" s="17">
        <v>0</v>
      </c>
      <c r="N429" s="16">
        <f t="shared" si="352"/>
        <v>230</v>
      </c>
      <c r="O429" s="17">
        <v>1</v>
      </c>
      <c r="P429" s="22">
        <v>2.2799999999999998</v>
      </c>
      <c r="Q429" s="22">
        <v>3.55</v>
      </c>
      <c r="R429" s="16"/>
      <c r="S429" s="16"/>
      <c r="T429" s="16">
        <v>0</v>
      </c>
      <c r="U429" s="22">
        <v>2.66</v>
      </c>
      <c r="V429" s="17">
        <v>0</v>
      </c>
      <c r="W429" s="22">
        <v>2.64</v>
      </c>
      <c r="X429" s="17"/>
      <c r="Y429" s="17">
        <v>2.02</v>
      </c>
      <c r="Z429" s="17">
        <v>0</v>
      </c>
      <c r="AA429" s="17" t="s">
        <v>139</v>
      </c>
      <c r="AB429" s="17" t="s">
        <v>140</v>
      </c>
      <c r="AC429" s="17">
        <v>28.61</v>
      </c>
      <c r="AD429" s="17">
        <v>4.84</v>
      </c>
      <c r="AE429" s="17">
        <v>1</v>
      </c>
      <c r="AF429" s="17">
        <v>0.56999999999999995</v>
      </c>
      <c r="AG429" s="17">
        <v>2.08</v>
      </c>
      <c r="AH429" s="17">
        <f t="shared" si="353"/>
        <v>1.5100000000000002</v>
      </c>
      <c r="AI429" s="17" t="s">
        <v>136</v>
      </c>
      <c r="AJ429" s="17" t="s">
        <v>136</v>
      </c>
      <c r="AK429" s="17" t="s">
        <v>141</v>
      </c>
      <c r="AL429" s="17">
        <f t="shared" si="354"/>
        <v>2</v>
      </c>
      <c r="AM429" s="17">
        <v>0</v>
      </c>
      <c r="AN429" s="17"/>
      <c r="AO429" s="17">
        <v>0</v>
      </c>
      <c r="AP429" s="17">
        <v>0</v>
      </c>
      <c r="AQ429" s="17">
        <v>0</v>
      </c>
      <c r="AR429" s="17" t="s">
        <v>136</v>
      </c>
      <c r="AS429" s="19">
        <f t="shared" si="295"/>
        <v>0</v>
      </c>
      <c r="AT429" s="19"/>
      <c r="AU429" s="19">
        <f>VLOOKUP(G429,ABNT5101!$I$3:$J$9,2)</f>
        <v>7.5</v>
      </c>
      <c r="AV429" s="19">
        <f>VLOOKUP(G429,ABNT5101!$I$3:$M$9,5)</f>
        <v>0.18</v>
      </c>
      <c r="AW429" s="17" t="str">
        <f>_xlfn.XLOOKUP(G429,ABNT5101!I:I,ABNT5101!L:L)</f>
        <v>-</v>
      </c>
      <c r="AX429" s="17">
        <f>_xlfn.XLOOKUP(G429,ABNT5101!$I:$I,ABNT5101!M:M)</f>
        <v>0.18</v>
      </c>
      <c r="AY429" s="17" t="str">
        <f>_xlfn.XLOOKUP(G429,ABNT5101!$I:$I,ABNT5101!N:N)</f>
        <v>-</v>
      </c>
      <c r="AZ429" s="17">
        <f>_xlfn.XLOOKUP(G429,ABNT5101!$I:$I,ABNT5101!O:O)</f>
        <v>16</v>
      </c>
      <c r="BA429" s="20" t="str">
        <f t="shared" si="296"/>
        <v>ATENDE</v>
      </c>
      <c r="BB429" s="21">
        <f t="shared" ref="BB429:BC429" si="517">BE429/AU429-1</f>
        <v>1.777333333333333</v>
      </c>
      <c r="BC429" s="21">
        <f t="shared" si="517"/>
        <v>2.0555555555555558</v>
      </c>
      <c r="BD429" s="21" t="str">
        <f t="shared" si="298"/>
        <v>-</v>
      </c>
      <c r="BE429" s="22">
        <v>20.83</v>
      </c>
      <c r="BF429" s="22">
        <v>0.55000000000000004</v>
      </c>
      <c r="BG429" s="22"/>
      <c r="BH429" s="22"/>
      <c r="BI429" s="23"/>
      <c r="BJ429" s="22"/>
      <c r="BK429" s="20" t="str">
        <f t="shared" si="299"/>
        <v>ATENDE</v>
      </c>
      <c r="BL429" s="20" t="str">
        <f t="shared" si="300"/>
        <v>ATENDE</v>
      </c>
      <c r="BM429" s="20" t="str">
        <f t="shared" si="301"/>
        <v>ATENDE</v>
      </c>
      <c r="BN429" s="20" t="str">
        <f t="shared" si="302"/>
        <v>ATENDE</v>
      </c>
      <c r="BO429" s="24" t="str">
        <f t="shared" si="303"/>
        <v>C5</v>
      </c>
      <c r="BP429" s="24" t="str">
        <f t="shared" si="379"/>
        <v>P5</v>
      </c>
      <c r="BQ429" s="25">
        <f t="shared" si="304"/>
        <v>1.6320000000000001</v>
      </c>
      <c r="BR429" s="22">
        <v>13.16</v>
      </c>
      <c r="BS429" s="22">
        <v>9.4</v>
      </c>
      <c r="BT429" s="24">
        <f>IF(BP429="-","-",_xlfn.XLOOKUP(BP429,ABNT5101!$B$4:$B$9,ABNT5101!$C$4:$C$9))</f>
        <v>5</v>
      </c>
      <c r="BU429" s="24">
        <f>IF(BP429="-","-",_xlfn.XLOOKUP(BP429,ABNT5101!$B$4:$B$9,ABNT5101!$D$4:$D$9))</f>
        <v>1</v>
      </c>
      <c r="BV429" s="20" t="str">
        <f t="shared" si="305"/>
        <v>ATENDE</v>
      </c>
      <c r="BW429" s="20" t="str">
        <f t="shared" si="306"/>
        <v>ATENDE</v>
      </c>
      <c r="BX429" s="20" t="str">
        <f t="shared" si="307"/>
        <v>ATENDE</v>
      </c>
      <c r="BY429" s="24" t="str">
        <f t="shared" si="461"/>
        <v>P5</v>
      </c>
      <c r="BZ429" s="25">
        <f t="shared" si="308"/>
        <v>0.29600000000000004</v>
      </c>
      <c r="CA429" s="24">
        <v>6.48</v>
      </c>
      <c r="CB429" s="24">
        <v>2.27</v>
      </c>
      <c r="CC429" s="20">
        <f>IF(BY429="-","-",_xlfn.XLOOKUP(BY429,ABNT5101!$B$4:$B$9,ABNT5101!$C$4:$C$9))</f>
        <v>5</v>
      </c>
      <c r="CD429" s="24">
        <f>IF(BY429="-","-",_xlfn.XLOOKUP(BY429,ABNT5101!$B$4:$B$9,ABNT5101!$D$4:$D$9))</f>
        <v>1</v>
      </c>
      <c r="CE429" s="20" t="str">
        <f t="shared" si="309"/>
        <v>ATENDE</v>
      </c>
      <c r="CF429" s="20" t="str">
        <f t="shared" si="310"/>
        <v>ATENDE</v>
      </c>
      <c r="CG429" s="20" t="str">
        <f t="shared" si="311"/>
        <v>ATENDE</v>
      </c>
      <c r="CH429" s="26" t="str">
        <f>_xlfn.XLOOKUP(CI429,'Banco de dados'!$B:$B,'Banco de dados'!$D:$D)</f>
        <v>SX LIGHTING</v>
      </c>
      <c r="CI429" s="27" t="str">
        <f>'Banco de dados'!B56</f>
        <v>SX-INEVO050HF</v>
      </c>
      <c r="CJ429" s="26" t="str">
        <f>_xlfn.XLOOKUP(CI429,'Banco de dados'!$B:$B,'Banco de dados'!$E:$E)</f>
        <v>SXINEVO050K50L12CZF7PHF</v>
      </c>
      <c r="CK429" s="26"/>
      <c r="CL429" s="26" t="e">
        <f>IF(CK429="-","-",_xlfn.XLOOKUP(CK429,'Banco de dados'!$B:$B,'Banco de dados'!$E:$E))</f>
        <v>#N/A</v>
      </c>
      <c r="CM429" s="28">
        <f t="shared" si="312"/>
        <v>1</v>
      </c>
      <c r="CN429" s="26">
        <f>_xlfn.XLOOKUP(CI429,'Banco de dados'!$B:$B,'Banco de dados'!$H:$H)</f>
        <v>50</v>
      </c>
      <c r="CO429" s="26" t="e">
        <f t="array" aca="1" ref="CO429" ca="1">_xludf.XLOOKUP(CK429,'Banco de dados'!$B:$B,'Banco de dados'!$H:$H)</f>
        <v>#NAME?</v>
      </c>
      <c r="CP429" s="51" t="e">
        <f t="array" aca="1" ref="CP429" ca="1">_xludf.XLOOKUP(CI429,'Banco de dados'!$B:$B,'Banco de dados'!$F:$F)</f>
        <v>#NAME?</v>
      </c>
      <c r="CQ429" s="26" t="e">
        <f t="array" aca="1" ref="CQ429" ca="1">_xludf.XLOOKUP(CK429,'Banco de dados'!$B:$B,'Banco de dados'!$F:$F)</f>
        <v>#NAME?</v>
      </c>
      <c r="CR429" s="27">
        <v>0</v>
      </c>
      <c r="CS429" s="27"/>
      <c r="CT429" s="26" t="str">
        <f>IF(AG429=0.5,"Suporte",IF(AND(AG429&gt;='Braços de IP'!$B$9,AG429&lt;='Braços de IP'!$D$9),'Braços de IP'!$E$9,IF(AND(AG429&gt;='Braços de IP'!$B$10,AG429&lt;='Braços de IP'!$D$10),'Braços de IP'!$E$10,IF(AND(AG429&gt;='Braços de IP'!$B$11,AG429&lt;='Braços de IP'!$D$11),'Braços de IP'!$E$11,IF(AND(AG429&gt;='Braços de IP'!$B$12,AG429&lt;='Braços de IP'!$D$12),'Braços de IP'!$E$12,IF(AND(AG429&gt;='Braços de IP'!$B$13,AG429&lt;='Braços de IP'!$D$13),'Braços de IP'!$E$13,IF(AND(AG429&gt;='Braços de IP'!$B$14,AG429&lt;='Braços de IP'!$D$14),'Braços de IP'!$E$14,"ERRO")))))))</f>
        <v>Médio I</v>
      </c>
      <c r="CU429" s="27" t="s">
        <v>501</v>
      </c>
      <c r="CV429" s="26">
        <f>IF($CU429="","",VLOOKUP($CU429,'Braços de IP'!$E$9:$I$15,2,0))</f>
        <v>1.4</v>
      </c>
      <c r="CW429" s="29">
        <f>IF($CU429="","",VLOOKUP($CU429,'Braços de IP'!$E$9:$I$15,5,0))</f>
        <v>6.5</v>
      </c>
      <c r="CX429" s="26"/>
      <c r="CY429" s="26"/>
      <c r="CZ429" s="26"/>
      <c r="DA429" s="26"/>
      <c r="DB429" s="26"/>
      <c r="DC429" s="26"/>
      <c r="DD429" s="30">
        <f t="shared" si="313"/>
        <v>50</v>
      </c>
      <c r="DE429" s="31">
        <f t="shared" si="314"/>
        <v>115</v>
      </c>
      <c r="DF429" s="30">
        <f t="shared" si="315"/>
        <v>165</v>
      </c>
      <c r="DG429" s="32">
        <f t="shared" si="316"/>
        <v>0.56521739130434789</v>
      </c>
      <c r="DH429" s="33"/>
      <c r="DI429" s="34"/>
      <c r="DJ429" s="35"/>
      <c r="DK429" s="16" t="s">
        <v>144</v>
      </c>
      <c r="DL429" s="16"/>
      <c r="DN429" s="36" t="e">
        <f t="shared" si="357"/>
        <v>#VALUE!</v>
      </c>
      <c r="DP429" s="1" t="s">
        <v>163</v>
      </c>
      <c r="DQ429" s="1">
        <f t="shared" ref="DQ429:DR429" si="518">SUM(DQ273:DQ348)</f>
        <v>0</v>
      </c>
      <c r="DR429" s="36" t="e">
        <f t="shared" si="518"/>
        <v>#DIV/0!</v>
      </c>
    </row>
    <row r="430" spans="1:122" ht="15.75" customHeight="1" x14ac:dyDescent="0.25">
      <c r="B430" s="16">
        <v>54</v>
      </c>
      <c r="C430" s="16" t="s">
        <v>133</v>
      </c>
      <c r="D430" s="16" t="s">
        <v>532</v>
      </c>
      <c r="E430" s="16">
        <v>-8.04162</v>
      </c>
      <c r="F430" s="16">
        <v>-34.899419000000002</v>
      </c>
      <c r="G430" s="16" t="s">
        <v>157</v>
      </c>
      <c r="H430" s="17" t="s">
        <v>136</v>
      </c>
      <c r="I430" s="16" t="s">
        <v>149</v>
      </c>
      <c r="J430" s="17" t="s">
        <v>137</v>
      </c>
      <c r="K430" s="18">
        <v>115</v>
      </c>
      <c r="L430" s="17" t="s">
        <v>138</v>
      </c>
      <c r="M430" s="17">
        <v>0</v>
      </c>
      <c r="N430" s="16">
        <f t="shared" si="352"/>
        <v>230</v>
      </c>
      <c r="O430" s="17">
        <v>1</v>
      </c>
      <c r="P430" s="22">
        <v>2.2799999999999998</v>
      </c>
      <c r="Q430" s="22">
        <v>3.55</v>
      </c>
      <c r="R430" s="16"/>
      <c r="S430" s="16"/>
      <c r="T430" s="16">
        <v>0</v>
      </c>
      <c r="U430" s="22">
        <v>2.66</v>
      </c>
      <c r="V430" s="17">
        <v>0</v>
      </c>
      <c r="W430" s="22">
        <v>2.64</v>
      </c>
      <c r="X430" s="17"/>
      <c r="Y430" s="17">
        <v>2.02</v>
      </c>
      <c r="Z430" s="17">
        <v>0</v>
      </c>
      <c r="AA430" s="17" t="s">
        <v>139</v>
      </c>
      <c r="AB430" s="17" t="s">
        <v>140</v>
      </c>
      <c r="AC430" s="17">
        <v>28.61</v>
      </c>
      <c r="AD430" s="17">
        <v>4.84</v>
      </c>
      <c r="AE430" s="17">
        <v>1</v>
      </c>
      <c r="AF430" s="17">
        <v>0.56999999999999995</v>
      </c>
      <c r="AG430" s="17">
        <v>2.08</v>
      </c>
      <c r="AH430" s="17">
        <f t="shared" si="353"/>
        <v>1.5100000000000002</v>
      </c>
      <c r="AI430" s="17" t="s">
        <v>136</v>
      </c>
      <c r="AJ430" s="17" t="s">
        <v>136</v>
      </c>
      <c r="AK430" s="17" t="s">
        <v>141</v>
      </c>
      <c r="AL430" s="17">
        <f t="shared" si="354"/>
        <v>2</v>
      </c>
      <c r="AM430" s="17">
        <v>0</v>
      </c>
      <c r="AN430" s="17"/>
      <c r="AO430" s="17">
        <v>0</v>
      </c>
      <c r="AP430" s="17">
        <v>0</v>
      </c>
      <c r="AQ430" s="17">
        <v>0</v>
      </c>
      <c r="AR430" s="17" t="s">
        <v>136</v>
      </c>
      <c r="AS430" s="19">
        <f t="shared" si="295"/>
        <v>0</v>
      </c>
      <c r="AT430" s="19"/>
      <c r="AU430" s="19">
        <f>VLOOKUP(G430,ABNT5101!$I$3:$J$9,2)</f>
        <v>7.5</v>
      </c>
      <c r="AV430" s="19">
        <f>VLOOKUP(G430,ABNT5101!$I$3:$M$9,5)</f>
        <v>0.18</v>
      </c>
      <c r="AW430" s="17" t="str">
        <f>_xlfn.XLOOKUP(G430,ABNT5101!I:I,ABNT5101!L:L)</f>
        <v>-</v>
      </c>
      <c r="AX430" s="17">
        <f>_xlfn.XLOOKUP(G430,ABNT5101!$I:$I,ABNT5101!M:M)</f>
        <v>0.18</v>
      </c>
      <c r="AY430" s="17" t="str">
        <f>_xlfn.XLOOKUP(G430,ABNT5101!$I:$I,ABNT5101!N:N)</f>
        <v>-</v>
      </c>
      <c r="AZ430" s="17">
        <f>_xlfn.XLOOKUP(G430,ABNT5101!$I:$I,ABNT5101!O:O)</f>
        <v>16</v>
      </c>
      <c r="BA430" s="20" t="str">
        <f t="shared" si="296"/>
        <v>ATENDE</v>
      </c>
      <c r="BB430" s="21">
        <f t="shared" ref="BB430:BC430" si="519">BE430/AU430-1</f>
        <v>1.2546666666666666</v>
      </c>
      <c r="BC430" s="21">
        <f t="shared" si="519"/>
        <v>1.9444444444444446</v>
      </c>
      <c r="BD430" s="21" t="str">
        <f t="shared" si="298"/>
        <v>-</v>
      </c>
      <c r="BE430" s="22">
        <v>16.91</v>
      </c>
      <c r="BF430" s="22">
        <v>0.53</v>
      </c>
      <c r="BG430" s="22"/>
      <c r="BH430" s="22"/>
      <c r="BI430" s="23"/>
      <c r="BJ430" s="22"/>
      <c r="BK430" s="20" t="str">
        <f t="shared" si="299"/>
        <v>ATENDE</v>
      </c>
      <c r="BL430" s="20" t="str">
        <f t="shared" si="300"/>
        <v>ATENDE</v>
      </c>
      <c r="BM430" s="20" t="str">
        <f t="shared" si="301"/>
        <v>ATENDE</v>
      </c>
      <c r="BN430" s="20" t="str">
        <f t="shared" si="302"/>
        <v>ATENDE</v>
      </c>
      <c r="BO430" s="24" t="str">
        <f t="shared" si="303"/>
        <v>C5</v>
      </c>
      <c r="BP430" s="24" t="str">
        <f t="shared" si="379"/>
        <v>P5</v>
      </c>
      <c r="BQ430" s="25">
        <f t="shared" si="304"/>
        <v>0.51800000000000002</v>
      </c>
      <c r="BR430" s="22">
        <v>7.59</v>
      </c>
      <c r="BS430" s="22">
        <v>4.3099999999999996</v>
      </c>
      <c r="BT430" s="24">
        <f>IF(BP430="-","-",_xlfn.XLOOKUP(BP430,ABNT5101!$B$4:$B$9,ABNT5101!$C$4:$C$9))</f>
        <v>5</v>
      </c>
      <c r="BU430" s="24">
        <f>IF(BP430="-","-",_xlfn.XLOOKUP(BP430,ABNT5101!$B$4:$B$9,ABNT5101!$D$4:$D$9))</f>
        <v>1</v>
      </c>
      <c r="BV430" s="20" t="str">
        <f t="shared" si="305"/>
        <v>ATENDE</v>
      </c>
      <c r="BW430" s="20" t="str">
        <f t="shared" si="306"/>
        <v>ATENDE</v>
      </c>
      <c r="BX430" s="20" t="str">
        <f t="shared" si="307"/>
        <v>ATENDE</v>
      </c>
      <c r="BY430" s="24" t="str">
        <f t="shared" si="461"/>
        <v>P5</v>
      </c>
      <c r="BZ430" s="25">
        <f t="shared" si="308"/>
        <v>0.10199999999999987</v>
      </c>
      <c r="CA430" s="24">
        <v>5.51</v>
      </c>
      <c r="CB430" s="24">
        <v>2.57</v>
      </c>
      <c r="CC430" s="20">
        <f>IF(BY430="-","-",_xlfn.XLOOKUP(BY430,ABNT5101!$B$4:$B$9,ABNT5101!$C$4:$C$9))</f>
        <v>5</v>
      </c>
      <c r="CD430" s="24">
        <f>IF(BY430="-","-",_xlfn.XLOOKUP(BY430,ABNT5101!$B$4:$B$9,ABNT5101!$D$4:$D$9))</f>
        <v>1</v>
      </c>
      <c r="CE430" s="20" t="str">
        <f t="shared" si="309"/>
        <v>ATENDE</v>
      </c>
      <c r="CF430" s="20" t="str">
        <f t="shared" si="310"/>
        <v>ATENDE</v>
      </c>
      <c r="CG430" s="20" t="str">
        <f t="shared" si="311"/>
        <v>ATENDE</v>
      </c>
      <c r="CH430" s="26" t="str">
        <f>_xlfn.XLOOKUP(CI430,'Banco de dados'!$B:$B,'Banco de dados'!$D:$D)</f>
        <v>TECNOWATT</v>
      </c>
      <c r="CI430" s="27" t="str">
        <f>'Banco de dados'!B66</f>
        <v xml:space="preserve">SIGSAGPTLRRSSNDL_40W_50IBBRS
</v>
      </c>
      <c r="CJ430" s="26" t="str">
        <f>_xlfn.XLOOKUP(CI430,'Banco de dados'!$B:$B,'Banco de dados'!$E:$E)</f>
        <v>SIGSAGPTLRRSSNDL_40W_50IBBRS
1-10C1MUN6.5</v>
      </c>
      <c r="CK430" s="26"/>
      <c r="CL430" s="26" t="e">
        <f>IF(CK430="-","-",_xlfn.XLOOKUP(CK430,'Banco de dados'!$B:$B,'Banco de dados'!$E:$E))</f>
        <v>#N/A</v>
      </c>
      <c r="CM430" s="28">
        <f t="shared" si="312"/>
        <v>1</v>
      </c>
      <c r="CN430" s="26">
        <f>_xlfn.XLOOKUP(CI430,'Banco de dados'!$B:$B,'Banco de dados'!$H:$H)</f>
        <v>40</v>
      </c>
      <c r="CO430" s="26" t="e">
        <f t="array" aca="1" ref="CO430" ca="1">_xludf.XLOOKUP(CK430,'Banco de dados'!$B:$B,'Banco de dados'!$H:$H)</f>
        <v>#NAME?</v>
      </c>
      <c r="CP430" s="51" t="e">
        <f t="array" aca="1" ref="CP430" ca="1">_xludf.XLOOKUP(CI430,'Banco de dados'!$B:$B,'Banco de dados'!$F:$F)</f>
        <v>#NAME?</v>
      </c>
      <c r="CQ430" s="26" t="e">
        <f t="array" aca="1" ref="CQ430" ca="1">_xludf.XLOOKUP(CK430,'Banco de dados'!$B:$B,'Banco de dados'!$F:$F)</f>
        <v>#NAME?</v>
      </c>
      <c r="CR430" s="27">
        <v>0</v>
      </c>
      <c r="CS430" s="27"/>
      <c r="CT430" s="26" t="str">
        <f>IF(AG430=0.5,"Suporte",IF(AND(AG430&gt;='Braços de IP'!$B$9,AG430&lt;='Braços de IP'!$D$9),'Braços de IP'!$E$9,IF(AND(AG430&gt;='Braços de IP'!$B$10,AG430&lt;='Braços de IP'!$D$10),'Braços de IP'!$E$10,IF(AND(AG430&gt;='Braços de IP'!$B$11,AG430&lt;='Braços de IP'!$D$11),'Braços de IP'!$E$11,IF(AND(AG430&gt;='Braços de IP'!$B$12,AG430&lt;='Braços de IP'!$D$12),'Braços de IP'!$E$12,IF(AND(AG430&gt;='Braços de IP'!$B$13,AG430&lt;='Braços de IP'!$D$13),'Braços de IP'!$E$13,IF(AND(AG430&gt;='Braços de IP'!$B$14,AG430&lt;='Braços de IP'!$D$14),'Braços de IP'!$E$14,"ERRO")))))))</f>
        <v>Médio I</v>
      </c>
      <c r="CU430" s="27" t="s">
        <v>501</v>
      </c>
      <c r="CV430" s="26">
        <f>IF($CU430="","",VLOOKUP($CU430,'Braços de IP'!$E$9:$I$15,2,0))</f>
        <v>1.4</v>
      </c>
      <c r="CW430" s="29">
        <f>IF($CU430="","",VLOOKUP($CU430,'Braços de IP'!$E$9:$I$15,5,0))</f>
        <v>6.5</v>
      </c>
      <c r="CX430" s="26"/>
      <c r="CY430" s="26"/>
      <c r="CZ430" s="26"/>
      <c r="DA430" s="26"/>
      <c r="DB430" s="26"/>
      <c r="DC430" s="26"/>
      <c r="DD430" s="30">
        <f t="shared" si="313"/>
        <v>40</v>
      </c>
      <c r="DE430" s="31">
        <f t="shared" si="314"/>
        <v>115</v>
      </c>
      <c r="DF430" s="30">
        <f t="shared" si="315"/>
        <v>155</v>
      </c>
      <c r="DG430" s="32">
        <f t="shared" si="316"/>
        <v>0.65217391304347827</v>
      </c>
      <c r="DH430" s="33"/>
      <c r="DI430" s="34"/>
      <c r="DJ430" s="35"/>
      <c r="DK430" s="16" t="s">
        <v>144</v>
      </c>
      <c r="DL430" s="16"/>
      <c r="DN430" s="36" t="e">
        <f t="shared" si="357"/>
        <v>#VALUE!</v>
      </c>
      <c r="DP430" s="1" t="s">
        <v>163</v>
      </c>
      <c r="DQ430" s="1">
        <f t="shared" ref="DQ430:DR430" si="520">SUM(DQ274:DQ349)</f>
        <v>0</v>
      </c>
      <c r="DR430" s="36" t="e">
        <f t="shared" si="520"/>
        <v>#DIV/0!</v>
      </c>
    </row>
    <row r="431" spans="1:122" ht="15.75" customHeight="1" x14ac:dyDescent="0.25">
      <c r="B431" s="16">
        <v>55</v>
      </c>
      <c r="C431" s="16" t="s">
        <v>146</v>
      </c>
      <c r="D431" s="16" t="s">
        <v>533</v>
      </c>
      <c r="E431" s="16">
        <v>-8.0402269999999998</v>
      </c>
      <c r="F431" s="16">
        <v>-34.895947</v>
      </c>
      <c r="G431" s="16" t="s">
        <v>153</v>
      </c>
      <c r="H431" s="17" t="s">
        <v>136</v>
      </c>
      <c r="I431" s="16" t="s">
        <v>149</v>
      </c>
      <c r="J431" s="17" t="s">
        <v>137</v>
      </c>
      <c r="K431" s="18">
        <v>96</v>
      </c>
      <c r="L431" s="17" t="s">
        <v>138</v>
      </c>
      <c r="M431" s="17">
        <v>0</v>
      </c>
      <c r="N431" s="16">
        <f t="shared" si="352"/>
        <v>192</v>
      </c>
      <c r="O431" s="17">
        <v>1</v>
      </c>
      <c r="P431" s="17">
        <v>2.5</v>
      </c>
      <c r="Q431" s="17">
        <v>7.5</v>
      </c>
      <c r="R431" s="16"/>
      <c r="S431" s="16"/>
      <c r="T431" s="16" t="s">
        <v>136</v>
      </c>
      <c r="U431" s="17">
        <v>2.5</v>
      </c>
      <c r="V431" s="17">
        <v>0</v>
      </c>
      <c r="W431" s="17" t="s">
        <v>136</v>
      </c>
      <c r="X431" s="17" t="s">
        <v>136</v>
      </c>
      <c r="Y431" s="17">
        <v>0</v>
      </c>
      <c r="Z431" s="17">
        <v>0</v>
      </c>
      <c r="AA431" s="17" t="s">
        <v>139</v>
      </c>
      <c r="AB431" s="17" t="s">
        <v>140</v>
      </c>
      <c r="AC431" s="17">
        <v>26</v>
      </c>
      <c r="AD431" s="17">
        <v>6.62</v>
      </c>
      <c r="AE431" s="17">
        <v>1</v>
      </c>
      <c r="AF431" s="17">
        <v>0.32</v>
      </c>
      <c r="AG431" s="17">
        <v>2.63</v>
      </c>
      <c r="AH431" s="17">
        <f t="shared" si="353"/>
        <v>2.31</v>
      </c>
      <c r="AI431" s="17" t="s">
        <v>136</v>
      </c>
      <c r="AJ431" s="17" t="s">
        <v>136</v>
      </c>
      <c r="AK431" s="17" t="s">
        <v>141</v>
      </c>
      <c r="AL431" s="17">
        <f t="shared" si="354"/>
        <v>2</v>
      </c>
      <c r="AM431" s="17">
        <v>0</v>
      </c>
      <c r="AN431" s="17"/>
      <c r="AO431" s="17">
        <v>0</v>
      </c>
      <c r="AP431" s="17">
        <v>0</v>
      </c>
      <c r="AQ431" s="17">
        <v>0</v>
      </c>
      <c r="AR431" s="17" t="s">
        <v>136</v>
      </c>
      <c r="AS431" s="19">
        <f t="shared" si="295"/>
        <v>0</v>
      </c>
      <c r="AT431" s="19"/>
      <c r="AU431" s="19">
        <f>VLOOKUP(G431,ABNT5101!$I$3:$J$9,2)</f>
        <v>15</v>
      </c>
      <c r="AV431" s="19">
        <f>VLOOKUP(G431,ABNT5101!$I$3:$M$9,5)</f>
        <v>0.18</v>
      </c>
      <c r="AW431" s="17" t="str">
        <f>_xlfn.XLOOKUP(G431,ABNT5101!I:I,ABNT5101!L:L)</f>
        <v>-</v>
      </c>
      <c r="AX431" s="17">
        <f>_xlfn.XLOOKUP(G431,ABNT5101!$I:$I,ABNT5101!M:M)</f>
        <v>0.18</v>
      </c>
      <c r="AY431" s="17" t="str">
        <f>_xlfn.XLOOKUP(G431,ABNT5101!$I:$I,ABNT5101!N:N)</f>
        <v>-</v>
      </c>
      <c r="AZ431" s="17">
        <f>_xlfn.XLOOKUP(G431,ABNT5101!$I:$I,ABNT5101!O:O)</f>
        <v>15</v>
      </c>
      <c r="BA431" s="20" t="str">
        <f t="shared" si="296"/>
        <v>NÃO ATENDE</v>
      </c>
      <c r="BB431" s="21">
        <f t="shared" ref="BB431:BC431" si="521">BE431/AU431-1</f>
        <v>-1</v>
      </c>
      <c r="BC431" s="21">
        <f t="shared" si="521"/>
        <v>-1</v>
      </c>
      <c r="BD431" s="21" t="str">
        <f t="shared" si="298"/>
        <v>-</v>
      </c>
      <c r="BE431" s="22"/>
      <c r="BF431" s="22"/>
      <c r="BG431" s="22"/>
      <c r="BH431" s="22"/>
      <c r="BI431" s="23"/>
      <c r="BJ431" s="22"/>
      <c r="BK431" s="20" t="str">
        <f t="shared" si="299"/>
        <v>NÃO ATENDE</v>
      </c>
      <c r="BL431" s="20" t="str">
        <f t="shared" si="300"/>
        <v>NÃO ATENDE</v>
      </c>
      <c r="BM431" s="20" t="str">
        <f t="shared" si="301"/>
        <v>NÃO ATENDE</v>
      </c>
      <c r="BN431" s="20" t="str">
        <f t="shared" si="302"/>
        <v>ATENDE</v>
      </c>
      <c r="BO431" s="24" t="str">
        <f t="shared" si="303"/>
        <v>C3</v>
      </c>
      <c r="BP431" s="24" t="str">
        <f t="shared" si="379"/>
        <v>P5</v>
      </c>
      <c r="BQ431" s="25">
        <f t="shared" si="304"/>
        <v>-1</v>
      </c>
      <c r="BR431" s="22"/>
      <c r="BS431" s="22"/>
      <c r="BT431" s="24">
        <f>IF(BP431="-","-",_xlfn.XLOOKUP(BP431,ABNT5101!$B$4:$B$9,ABNT5101!$C$4:$C$9))</f>
        <v>5</v>
      </c>
      <c r="BU431" s="24">
        <f>IF(BP431="-","-",_xlfn.XLOOKUP(BP431,ABNT5101!$B$4:$B$9,ABNT5101!$D$4:$D$9))</f>
        <v>1</v>
      </c>
      <c r="BV431" s="20" t="str">
        <f t="shared" si="305"/>
        <v>NÃO ATENDE</v>
      </c>
      <c r="BW431" s="20" t="str">
        <f t="shared" si="306"/>
        <v>NÃO ATENDE</v>
      </c>
      <c r="BX431" s="20" t="str">
        <f t="shared" si="307"/>
        <v>NÃO ATENDE</v>
      </c>
      <c r="BY431" s="24" t="str">
        <f t="shared" si="461"/>
        <v>P5</v>
      </c>
      <c r="BZ431" s="25">
        <f t="shared" si="308"/>
        <v>-1</v>
      </c>
      <c r="CA431" s="24"/>
      <c r="CB431" s="24"/>
      <c r="CC431" s="20">
        <f>IF(BY431="-","-",_xlfn.XLOOKUP(BY431,ABNT5101!$B$4:$B$9,ABNT5101!$C$4:$C$9))</f>
        <v>5</v>
      </c>
      <c r="CD431" s="24">
        <f>IF(BY431="-","-",_xlfn.XLOOKUP(BY431,ABNT5101!$B$4:$B$9,ABNT5101!$D$4:$D$9))</f>
        <v>1</v>
      </c>
      <c r="CE431" s="20" t="str">
        <f t="shared" si="309"/>
        <v>NÃO ATENDE</v>
      </c>
      <c r="CF431" s="20" t="str">
        <f t="shared" si="310"/>
        <v>NÃO ATENDE</v>
      </c>
      <c r="CG431" s="20" t="str">
        <f t="shared" si="311"/>
        <v>NÃO ATENDE</v>
      </c>
      <c r="CH431" s="26" t="e">
        <f>_xlfn.XLOOKUP(CI431,'Banco de dados'!$B:$B,'Banco de dados'!$D:$D)</f>
        <v>#N/A</v>
      </c>
      <c r="CI431" s="27"/>
      <c r="CJ431" s="26" t="e">
        <f>_xlfn.XLOOKUP(CI431,'Banco de dados'!$B:$B,'Banco de dados'!$E:$E)</f>
        <v>#N/A</v>
      </c>
      <c r="CK431" s="26"/>
      <c r="CL431" s="26" t="e">
        <f>IF(CK431="-","-",_xlfn.XLOOKUP(CK431,'Banco de dados'!$B:$B,'Banco de dados'!$E:$E))</f>
        <v>#N/A</v>
      </c>
      <c r="CM431" s="28">
        <f t="shared" si="312"/>
        <v>1</v>
      </c>
      <c r="CN431" s="26" t="e">
        <f>_xlfn.XLOOKUP(CI431,'Banco de dados'!$B:$B,'Banco de dados'!$H:$H)</f>
        <v>#N/A</v>
      </c>
      <c r="CO431" s="26" t="e">
        <f t="array" aca="1" ref="CO431" ca="1">_xludf.XLOOKUP(CK431,'Banco de dados'!$B:$B,'Banco de dados'!$H:$H)</f>
        <v>#NAME?</v>
      </c>
      <c r="CP431" s="26" t="e">
        <f t="array" aca="1" ref="CP431" ca="1">_xludf.XLOOKUP(CI431,'Banco de dados'!$B:$B,'Banco de dados'!$F:$F)</f>
        <v>#NAME?</v>
      </c>
      <c r="CQ431" s="26" t="e">
        <f t="array" aca="1" ref="CQ431" ca="1">_xludf.XLOOKUP(CK431,'Banco de dados'!$B:$B,'Banco de dados'!$F:$F)</f>
        <v>#NAME?</v>
      </c>
      <c r="CR431" s="27">
        <v>0</v>
      </c>
      <c r="CS431" s="27"/>
      <c r="CT431" s="26" t="str">
        <f>IF(AG431=0.5,"Suporte",IF(AND(AG431&gt;='Braços de IP'!$B$9,AG431&lt;='Braços de IP'!$D$9),'Braços de IP'!$E$9,IF(AND(AG431&gt;='Braços de IP'!$B$10,AG431&lt;='Braços de IP'!$D$10),'Braços de IP'!$E$10,IF(AND(AG431&gt;='Braços de IP'!$B$11,AG431&lt;='Braços de IP'!$D$11),'Braços de IP'!$E$11,IF(AND(AG431&gt;='Braços de IP'!$B$12,AG431&lt;='Braços de IP'!$D$12),'Braços de IP'!$E$12,IF(AND(AG431&gt;='Braços de IP'!$B$13,AG431&lt;='Braços de IP'!$D$13),'Braços de IP'!$E$13,IF(AND(AG431&gt;='Braços de IP'!$B$14,AG431&lt;='Braços de IP'!$D$14),'Braços de IP'!$E$14,"ERRO")))))))</f>
        <v>Longo I</v>
      </c>
      <c r="CU431" s="27"/>
      <c r="CV431" s="26" t="str">
        <f>IF($CU431="","",VLOOKUP($CU431,'Braços de IP'!$E$9:$I$15,2,0))</f>
        <v/>
      </c>
      <c r="CW431" s="29" t="str">
        <f>IF($CU431="","",VLOOKUP($CU431,'Braços de IP'!$E$9:$I$15,5,0))</f>
        <v/>
      </c>
      <c r="CX431" s="26"/>
      <c r="CY431" s="26"/>
      <c r="CZ431" s="26"/>
      <c r="DA431" s="26"/>
      <c r="DB431" s="26"/>
      <c r="DC431" s="26"/>
      <c r="DD431" s="30" t="e">
        <f t="shared" si="313"/>
        <v>#N/A</v>
      </c>
      <c r="DE431" s="31">
        <f t="shared" si="314"/>
        <v>96</v>
      </c>
      <c r="DF431" s="30" t="e">
        <f t="shared" si="315"/>
        <v>#N/A</v>
      </c>
      <c r="DG431" s="32" t="e">
        <f t="shared" si="316"/>
        <v>#N/A</v>
      </c>
      <c r="DH431" s="33"/>
      <c r="DI431" s="34"/>
      <c r="DJ431" s="35"/>
      <c r="DK431" s="16" t="s">
        <v>144</v>
      </c>
      <c r="DL431" s="16"/>
      <c r="DN431" s="36" t="e">
        <f t="shared" si="357"/>
        <v>#VALUE!</v>
      </c>
      <c r="DP431" s="1" t="s">
        <v>163</v>
      </c>
      <c r="DQ431" s="1">
        <f t="shared" ref="DQ431:DR431" si="522">SUM(DQ268:DQ350)</f>
        <v>0</v>
      </c>
      <c r="DR431" s="36" t="e">
        <f t="shared" si="522"/>
        <v>#DIV/0!</v>
      </c>
    </row>
    <row r="432" spans="1:122" ht="15.75" customHeight="1" x14ac:dyDescent="0.25">
      <c r="B432" s="16">
        <v>55</v>
      </c>
      <c r="C432" s="16" t="s">
        <v>146</v>
      </c>
      <c r="D432" s="16" t="s">
        <v>533</v>
      </c>
      <c r="E432" s="16">
        <v>-8.0402269999999998</v>
      </c>
      <c r="F432" s="16">
        <v>-34.895947</v>
      </c>
      <c r="G432" s="16" t="s">
        <v>153</v>
      </c>
      <c r="H432" s="17" t="s">
        <v>136</v>
      </c>
      <c r="I432" s="16" t="s">
        <v>149</v>
      </c>
      <c r="J432" s="17" t="s">
        <v>137</v>
      </c>
      <c r="K432" s="18">
        <v>96</v>
      </c>
      <c r="L432" s="17" t="s">
        <v>138</v>
      </c>
      <c r="M432" s="17">
        <v>0</v>
      </c>
      <c r="N432" s="16">
        <f t="shared" si="352"/>
        <v>192</v>
      </c>
      <c r="O432" s="17">
        <v>1</v>
      </c>
      <c r="P432" s="17">
        <v>2.5</v>
      </c>
      <c r="Q432" s="17">
        <v>7.5</v>
      </c>
      <c r="R432" s="16"/>
      <c r="S432" s="16"/>
      <c r="T432" s="16" t="s">
        <v>136</v>
      </c>
      <c r="U432" s="17">
        <v>2.5</v>
      </c>
      <c r="V432" s="17">
        <v>0</v>
      </c>
      <c r="W432" s="17" t="s">
        <v>136</v>
      </c>
      <c r="X432" s="17" t="s">
        <v>136</v>
      </c>
      <c r="Y432" s="17">
        <v>0</v>
      </c>
      <c r="Z432" s="17">
        <v>0</v>
      </c>
      <c r="AA432" s="17" t="s">
        <v>139</v>
      </c>
      <c r="AB432" s="17" t="s">
        <v>140</v>
      </c>
      <c r="AC432" s="17">
        <v>26</v>
      </c>
      <c r="AD432" s="17">
        <v>6.62</v>
      </c>
      <c r="AE432" s="17">
        <v>1</v>
      </c>
      <c r="AF432" s="17">
        <v>0.32</v>
      </c>
      <c r="AG432" s="17">
        <v>2.63</v>
      </c>
      <c r="AH432" s="17">
        <f t="shared" si="353"/>
        <v>2.31</v>
      </c>
      <c r="AI432" s="17" t="s">
        <v>136</v>
      </c>
      <c r="AJ432" s="17" t="s">
        <v>136</v>
      </c>
      <c r="AK432" s="17" t="s">
        <v>141</v>
      </c>
      <c r="AL432" s="17">
        <f t="shared" si="354"/>
        <v>2</v>
      </c>
      <c r="AM432" s="17">
        <v>0</v>
      </c>
      <c r="AN432" s="17"/>
      <c r="AO432" s="17">
        <v>0</v>
      </c>
      <c r="AP432" s="17">
        <v>0</v>
      </c>
      <c r="AQ432" s="17">
        <v>0</v>
      </c>
      <c r="AR432" s="17" t="s">
        <v>136</v>
      </c>
      <c r="AS432" s="19">
        <f t="shared" si="295"/>
        <v>0</v>
      </c>
      <c r="AT432" s="19"/>
      <c r="AU432" s="19">
        <f>VLOOKUP(G432,ABNT5101!$I$3:$J$9,2)</f>
        <v>15</v>
      </c>
      <c r="AV432" s="19">
        <f>VLOOKUP(G432,ABNT5101!$I$3:$M$9,5)</f>
        <v>0.18</v>
      </c>
      <c r="AW432" s="17" t="str">
        <f>_xlfn.XLOOKUP(G432,ABNT5101!I:I,ABNT5101!L:L)</f>
        <v>-</v>
      </c>
      <c r="AX432" s="17">
        <f>_xlfn.XLOOKUP(G432,ABNT5101!$I:$I,ABNT5101!M:M)</f>
        <v>0.18</v>
      </c>
      <c r="AY432" s="17" t="str">
        <f>_xlfn.XLOOKUP(G432,ABNT5101!$I:$I,ABNT5101!N:N)</f>
        <v>-</v>
      </c>
      <c r="AZ432" s="17">
        <f>_xlfn.XLOOKUP(G432,ABNT5101!$I:$I,ABNT5101!O:O)</f>
        <v>15</v>
      </c>
      <c r="BA432" s="20" t="str">
        <f t="shared" si="296"/>
        <v>NÃO ATENDE</v>
      </c>
      <c r="BB432" s="21">
        <f t="shared" ref="BB432:BC432" si="523">BE432/AU432-1</f>
        <v>-1</v>
      </c>
      <c r="BC432" s="21">
        <f t="shared" si="523"/>
        <v>-1</v>
      </c>
      <c r="BD432" s="21" t="str">
        <f t="shared" si="298"/>
        <v>-</v>
      </c>
      <c r="BE432" s="22"/>
      <c r="BF432" s="22"/>
      <c r="BG432" s="22"/>
      <c r="BH432" s="22"/>
      <c r="BI432" s="23"/>
      <c r="BJ432" s="22"/>
      <c r="BK432" s="20" t="str">
        <f t="shared" si="299"/>
        <v>NÃO ATENDE</v>
      </c>
      <c r="BL432" s="20" t="str">
        <f t="shared" si="300"/>
        <v>NÃO ATENDE</v>
      </c>
      <c r="BM432" s="20" t="str">
        <f t="shared" si="301"/>
        <v>NÃO ATENDE</v>
      </c>
      <c r="BN432" s="20" t="str">
        <f t="shared" si="302"/>
        <v>ATENDE</v>
      </c>
      <c r="BO432" s="24" t="str">
        <f t="shared" si="303"/>
        <v>C3</v>
      </c>
      <c r="BP432" s="24" t="str">
        <f t="shared" si="379"/>
        <v>P5</v>
      </c>
      <c r="BQ432" s="25">
        <f t="shared" si="304"/>
        <v>-1</v>
      </c>
      <c r="BR432" s="22"/>
      <c r="BS432" s="22"/>
      <c r="BT432" s="24">
        <f>IF(BP432="-","-",_xlfn.XLOOKUP(BP432,ABNT5101!$B$4:$B$9,ABNT5101!$C$4:$C$9))</f>
        <v>5</v>
      </c>
      <c r="BU432" s="24">
        <f>IF(BP432="-","-",_xlfn.XLOOKUP(BP432,ABNT5101!$B$4:$B$9,ABNT5101!$D$4:$D$9))</f>
        <v>1</v>
      </c>
      <c r="BV432" s="20" t="str">
        <f t="shared" si="305"/>
        <v>NÃO ATENDE</v>
      </c>
      <c r="BW432" s="20" t="str">
        <f t="shared" si="306"/>
        <v>NÃO ATENDE</v>
      </c>
      <c r="BX432" s="20" t="str">
        <f t="shared" si="307"/>
        <v>NÃO ATENDE</v>
      </c>
      <c r="BY432" s="24" t="str">
        <f t="shared" si="461"/>
        <v>P5</v>
      </c>
      <c r="BZ432" s="25">
        <f t="shared" si="308"/>
        <v>-1</v>
      </c>
      <c r="CA432" s="24"/>
      <c r="CB432" s="24"/>
      <c r="CC432" s="20">
        <f>IF(BY432="-","-",_xlfn.XLOOKUP(BY432,ABNT5101!$B$4:$B$9,ABNT5101!$C$4:$C$9))</f>
        <v>5</v>
      </c>
      <c r="CD432" s="24">
        <f>IF(BY432="-","-",_xlfn.XLOOKUP(BY432,ABNT5101!$B$4:$B$9,ABNT5101!$D$4:$D$9))</f>
        <v>1</v>
      </c>
      <c r="CE432" s="20" t="str">
        <f t="shared" si="309"/>
        <v>NÃO ATENDE</v>
      </c>
      <c r="CF432" s="20" t="str">
        <f t="shared" si="310"/>
        <v>NÃO ATENDE</v>
      </c>
      <c r="CG432" s="20" t="str">
        <f t="shared" si="311"/>
        <v>NÃO ATENDE</v>
      </c>
      <c r="CH432" s="26" t="e">
        <f>_xlfn.XLOOKUP(CI432,'Banco de dados'!$B:$B,'Banco de dados'!$D:$D)</f>
        <v>#N/A</v>
      </c>
      <c r="CI432" s="27"/>
      <c r="CJ432" s="26" t="e">
        <f>_xlfn.XLOOKUP(CI432,'Banco de dados'!$B:$B,'Banco de dados'!$E:$E)</f>
        <v>#N/A</v>
      </c>
      <c r="CK432" s="26"/>
      <c r="CL432" s="26" t="e">
        <f>IF(CK432="-","-",_xlfn.XLOOKUP(CK432,'Banco de dados'!$B:$B,'Banco de dados'!$E:$E))</f>
        <v>#N/A</v>
      </c>
      <c r="CM432" s="28">
        <f t="shared" si="312"/>
        <v>1</v>
      </c>
      <c r="CN432" s="26" t="e">
        <f>_xlfn.XLOOKUP(CI432,'Banco de dados'!$B:$B,'Banco de dados'!$H:$H)</f>
        <v>#N/A</v>
      </c>
      <c r="CO432" s="26" t="e">
        <f t="array" aca="1" ref="CO432" ca="1">_xludf.XLOOKUP(CK432,'Banco de dados'!$B:$B,'Banco de dados'!$H:$H)</f>
        <v>#NAME?</v>
      </c>
      <c r="CP432" s="26" t="e">
        <f t="array" aca="1" ref="CP432" ca="1">_xludf.XLOOKUP(CI432,'Banco de dados'!$B:$B,'Banco de dados'!$F:$F)</f>
        <v>#NAME?</v>
      </c>
      <c r="CQ432" s="26" t="e">
        <f t="array" aca="1" ref="CQ432" ca="1">_xludf.XLOOKUP(CK432,'Banco de dados'!$B:$B,'Banco de dados'!$F:$F)</f>
        <v>#NAME?</v>
      </c>
      <c r="CR432" s="27">
        <v>0</v>
      </c>
      <c r="CS432" s="27"/>
      <c r="CT432" s="26" t="str">
        <f>IF(AG432=0.5,"Suporte",IF(AND(AG432&gt;='Braços de IP'!$B$9,AG432&lt;='Braços de IP'!$D$9),'Braços de IP'!$E$9,IF(AND(AG432&gt;='Braços de IP'!$B$10,AG432&lt;='Braços de IP'!$D$10),'Braços de IP'!$E$10,IF(AND(AG432&gt;='Braços de IP'!$B$11,AG432&lt;='Braços de IP'!$D$11),'Braços de IP'!$E$11,IF(AND(AG432&gt;='Braços de IP'!$B$12,AG432&lt;='Braços de IP'!$D$12),'Braços de IP'!$E$12,IF(AND(AG432&gt;='Braços de IP'!$B$13,AG432&lt;='Braços de IP'!$D$13),'Braços de IP'!$E$13,IF(AND(AG432&gt;='Braços de IP'!$B$14,AG432&lt;='Braços de IP'!$D$14),'Braços de IP'!$E$14,"ERRO")))))))</f>
        <v>Longo I</v>
      </c>
      <c r="CU432" s="27"/>
      <c r="CV432" s="26" t="str">
        <f>IF($CU432="","",VLOOKUP($CU432,'Braços de IP'!$E$9:$I$15,2,0))</f>
        <v/>
      </c>
      <c r="CW432" s="29" t="str">
        <f>IF($CU432="","",VLOOKUP($CU432,'Braços de IP'!$E$9:$I$15,5,0))</f>
        <v/>
      </c>
      <c r="CX432" s="26"/>
      <c r="CY432" s="26"/>
      <c r="CZ432" s="26"/>
      <c r="DA432" s="26"/>
      <c r="DB432" s="26"/>
      <c r="DC432" s="26"/>
      <c r="DD432" s="30" t="e">
        <f t="shared" si="313"/>
        <v>#N/A</v>
      </c>
      <c r="DE432" s="31">
        <f t="shared" si="314"/>
        <v>96</v>
      </c>
      <c r="DF432" s="30" t="e">
        <f t="shared" si="315"/>
        <v>#N/A</v>
      </c>
      <c r="DG432" s="32" t="e">
        <f t="shared" si="316"/>
        <v>#N/A</v>
      </c>
      <c r="DH432" s="33"/>
      <c r="DI432" s="34"/>
      <c r="DJ432" s="35"/>
      <c r="DK432" s="16" t="s">
        <v>144</v>
      </c>
      <c r="DL432" s="16"/>
      <c r="DN432" s="36" t="e">
        <f t="shared" si="357"/>
        <v>#VALUE!</v>
      </c>
      <c r="DP432" s="1" t="s">
        <v>163</v>
      </c>
      <c r="DQ432" s="1">
        <f t="shared" ref="DQ432:DR432" si="524">SUM(DQ269:DQ351)</f>
        <v>0</v>
      </c>
      <c r="DR432" s="36" t="e">
        <f t="shared" si="524"/>
        <v>#DIV/0!</v>
      </c>
    </row>
    <row r="433" spans="1:124" ht="15.75" customHeight="1" x14ac:dyDescent="0.25">
      <c r="B433" s="16">
        <v>55</v>
      </c>
      <c r="C433" s="16" t="s">
        <v>146</v>
      </c>
      <c r="D433" s="16" t="s">
        <v>533</v>
      </c>
      <c r="E433" s="16">
        <v>-8.0402269999999998</v>
      </c>
      <c r="F433" s="16">
        <v>-34.895947</v>
      </c>
      <c r="G433" s="16" t="s">
        <v>153</v>
      </c>
      <c r="H433" s="17" t="s">
        <v>136</v>
      </c>
      <c r="I433" s="16" t="s">
        <v>149</v>
      </c>
      <c r="J433" s="17" t="s">
        <v>137</v>
      </c>
      <c r="K433" s="18">
        <v>96</v>
      </c>
      <c r="L433" s="17" t="s">
        <v>138</v>
      </c>
      <c r="M433" s="17">
        <v>0</v>
      </c>
      <c r="N433" s="16">
        <f t="shared" si="352"/>
        <v>192</v>
      </c>
      <c r="O433" s="17">
        <v>1</v>
      </c>
      <c r="P433" s="17">
        <v>2.5</v>
      </c>
      <c r="Q433" s="17">
        <v>7.5</v>
      </c>
      <c r="R433" s="16"/>
      <c r="S433" s="16"/>
      <c r="T433" s="16" t="s">
        <v>136</v>
      </c>
      <c r="U433" s="17">
        <v>2.5</v>
      </c>
      <c r="V433" s="17">
        <v>0</v>
      </c>
      <c r="W433" s="17" t="s">
        <v>136</v>
      </c>
      <c r="X433" s="17" t="s">
        <v>136</v>
      </c>
      <c r="Y433" s="17">
        <v>0</v>
      </c>
      <c r="Z433" s="17">
        <v>0</v>
      </c>
      <c r="AA433" s="17" t="s">
        <v>139</v>
      </c>
      <c r="AB433" s="17" t="s">
        <v>140</v>
      </c>
      <c r="AC433" s="17">
        <v>26</v>
      </c>
      <c r="AD433" s="17">
        <v>6.62</v>
      </c>
      <c r="AE433" s="17">
        <v>1</v>
      </c>
      <c r="AF433" s="17">
        <v>0.32</v>
      </c>
      <c r="AG433" s="17">
        <v>2.63</v>
      </c>
      <c r="AH433" s="17">
        <f t="shared" si="353"/>
        <v>2.31</v>
      </c>
      <c r="AI433" s="17" t="s">
        <v>136</v>
      </c>
      <c r="AJ433" s="17" t="s">
        <v>136</v>
      </c>
      <c r="AK433" s="17" t="s">
        <v>141</v>
      </c>
      <c r="AL433" s="17">
        <f t="shared" si="354"/>
        <v>2</v>
      </c>
      <c r="AM433" s="17">
        <v>0</v>
      </c>
      <c r="AN433" s="17"/>
      <c r="AO433" s="17">
        <v>0</v>
      </c>
      <c r="AP433" s="17">
        <v>0</v>
      </c>
      <c r="AQ433" s="17">
        <v>0</v>
      </c>
      <c r="AR433" s="17" t="s">
        <v>136</v>
      </c>
      <c r="AS433" s="19">
        <f t="shared" si="295"/>
        <v>0</v>
      </c>
      <c r="AT433" s="19"/>
      <c r="AU433" s="19">
        <f>VLOOKUP(G433,ABNT5101!$I$3:$J$9,2)</f>
        <v>15</v>
      </c>
      <c r="AV433" s="19">
        <f>VLOOKUP(G433,ABNT5101!$I$3:$M$9,5)</f>
        <v>0.18</v>
      </c>
      <c r="AW433" s="17" t="str">
        <f>_xlfn.XLOOKUP(G433,ABNT5101!I:I,ABNT5101!L:L)</f>
        <v>-</v>
      </c>
      <c r="AX433" s="17">
        <f>_xlfn.XLOOKUP(G433,ABNT5101!$I:$I,ABNT5101!M:M)</f>
        <v>0.18</v>
      </c>
      <c r="AY433" s="17" t="str">
        <f>_xlfn.XLOOKUP(G433,ABNT5101!$I:$I,ABNT5101!N:N)</f>
        <v>-</v>
      </c>
      <c r="AZ433" s="17">
        <f>_xlfn.XLOOKUP(G433,ABNT5101!$I:$I,ABNT5101!O:O)</f>
        <v>15</v>
      </c>
      <c r="BA433" s="20" t="str">
        <f t="shared" si="296"/>
        <v>NÃO ATENDE</v>
      </c>
      <c r="BB433" s="21">
        <f t="shared" ref="BB433:BC433" si="525">BE433/AU433-1</f>
        <v>-1</v>
      </c>
      <c r="BC433" s="21">
        <f t="shared" si="525"/>
        <v>-1</v>
      </c>
      <c r="BD433" s="21" t="str">
        <f t="shared" si="298"/>
        <v>-</v>
      </c>
      <c r="BE433" s="22"/>
      <c r="BF433" s="22"/>
      <c r="BG433" s="22"/>
      <c r="BH433" s="22"/>
      <c r="BI433" s="23"/>
      <c r="BJ433" s="22"/>
      <c r="BK433" s="20" t="str">
        <f t="shared" si="299"/>
        <v>NÃO ATENDE</v>
      </c>
      <c r="BL433" s="20" t="str">
        <f t="shared" si="300"/>
        <v>NÃO ATENDE</v>
      </c>
      <c r="BM433" s="20" t="str">
        <f t="shared" si="301"/>
        <v>NÃO ATENDE</v>
      </c>
      <c r="BN433" s="20" t="str">
        <f t="shared" si="302"/>
        <v>ATENDE</v>
      </c>
      <c r="BO433" s="24" t="str">
        <f t="shared" si="303"/>
        <v>C3</v>
      </c>
      <c r="BP433" s="24" t="str">
        <f t="shared" si="379"/>
        <v>P5</v>
      </c>
      <c r="BQ433" s="25">
        <f t="shared" si="304"/>
        <v>-1</v>
      </c>
      <c r="BR433" s="22"/>
      <c r="BS433" s="22"/>
      <c r="BT433" s="24">
        <f>IF(BP433="-","-",_xlfn.XLOOKUP(BP433,ABNT5101!$B$4:$B$9,ABNT5101!$C$4:$C$9))</f>
        <v>5</v>
      </c>
      <c r="BU433" s="24">
        <f>IF(BP433="-","-",_xlfn.XLOOKUP(BP433,ABNT5101!$B$4:$B$9,ABNT5101!$D$4:$D$9))</f>
        <v>1</v>
      </c>
      <c r="BV433" s="20" t="str">
        <f t="shared" si="305"/>
        <v>NÃO ATENDE</v>
      </c>
      <c r="BW433" s="20" t="str">
        <f t="shared" si="306"/>
        <v>NÃO ATENDE</v>
      </c>
      <c r="BX433" s="20" t="str">
        <f t="shared" si="307"/>
        <v>NÃO ATENDE</v>
      </c>
      <c r="BY433" s="24" t="str">
        <f t="shared" si="461"/>
        <v>P5</v>
      </c>
      <c r="BZ433" s="25">
        <f t="shared" si="308"/>
        <v>-1</v>
      </c>
      <c r="CA433" s="24"/>
      <c r="CB433" s="24"/>
      <c r="CC433" s="20">
        <f>IF(BY433="-","-",_xlfn.XLOOKUP(BY433,ABNT5101!$B$4:$B$9,ABNT5101!$C$4:$C$9))</f>
        <v>5</v>
      </c>
      <c r="CD433" s="24">
        <f>IF(BY433="-","-",_xlfn.XLOOKUP(BY433,ABNT5101!$B$4:$B$9,ABNT5101!$D$4:$D$9))</f>
        <v>1</v>
      </c>
      <c r="CE433" s="20" t="str">
        <f t="shared" si="309"/>
        <v>NÃO ATENDE</v>
      </c>
      <c r="CF433" s="20" t="str">
        <f t="shared" si="310"/>
        <v>NÃO ATENDE</v>
      </c>
      <c r="CG433" s="20" t="str">
        <f t="shared" si="311"/>
        <v>NÃO ATENDE</v>
      </c>
      <c r="CH433" s="26" t="e">
        <f>_xlfn.XLOOKUP(CI433,'Banco de dados'!$B:$B,'Banco de dados'!$D:$D)</f>
        <v>#N/A</v>
      </c>
      <c r="CI433" s="27"/>
      <c r="CJ433" s="26" t="e">
        <f>_xlfn.XLOOKUP(CI433,'Banco de dados'!$B:$B,'Banco de dados'!$E:$E)</f>
        <v>#N/A</v>
      </c>
      <c r="CK433" s="26"/>
      <c r="CL433" s="26" t="e">
        <f>IF(CK433="-","-",_xlfn.XLOOKUP(CK433,'Banco de dados'!$B:$B,'Banco de dados'!$E:$E))</f>
        <v>#N/A</v>
      </c>
      <c r="CM433" s="28">
        <f t="shared" si="312"/>
        <v>1</v>
      </c>
      <c r="CN433" s="26" t="e">
        <f>_xlfn.XLOOKUP(CI433,'Banco de dados'!$B:$B,'Banco de dados'!$H:$H)</f>
        <v>#N/A</v>
      </c>
      <c r="CO433" s="26" t="e">
        <f t="array" aca="1" ref="CO433" ca="1">_xludf.XLOOKUP(CK433,'Banco de dados'!$B:$B,'Banco de dados'!$H:$H)</f>
        <v>#NAME?</v>
      </c>
      <c r="CP433" s="26" t="e">
        <f t="array" aca="1" ref="CP433" ca="1">_xludf.XLOOKUP(CI433,'Banco de dados'!$B:$B,'Banco de dados'!$F:$F)</f>
        <v>#NAME?</v>
      </c>
      <c r="CQ433" s="26" t="e">
        <f t="array" aca="1" ref="CQ433" ca="1">_xludf.XLOOKUP(CK433,'Banco de dados'!$B:$B,'Banco de dados'!$F:$F)</f>
        <v>#NAME?</v>
      </c>
      <c r="CR433" s="27">
        <v>0</v>
      </c>
      <c r="CS433" s="27"/>
      <c r="CT433" s="26" t="str">
        <f>IF(AG433=0.5,"Suporte",IF(AND(AG433&gt;='Braços de IP'!$B$9,AG433&lt;='Braços de IP'!$D$9),'Braços de IP'!$E$9,IF(AND(AG433&gt;='Braços de IP'!$B$10,AG433&lt;='Braços de IP'!$D$10),'Braços de IP'!$E$10,IF(AND(AG433&gt;='Braços de IP'!$B$11,AG433&lt;='Braços de IP'!$D$11),'Braços de IP'!$E$11,IF(AND(AG433&gt;='Braços de IP'!$B$12,AG433&lt;='Braços de IP'!$D$12),'Braços de IP'!$E$12,IF(AND(AG433&gt;='Braços de IP'!$B$13,AG433&lt;='Braços de IP'!$D$13),'Braços de IP'!$E$13,IF(AND(AG433&gt;='Braços de IP'!$B$14,AG433&lt;='Braços de IP'!$D$14),'Braços de IP'!$E$14,"ERRO")))))))</f>
        <v>Longo I</v>
      </c>
      <c r="CU433" s="27"/>
      <c r="CV433" s="26" t="str">
        <f>IF($CU433="","",VLOOKUP($CU433,'Braços de IP'!$E$9:$I$15,2,0))</f>
        <v/>
      </c>
      <c r="CW433" s="29" t="str">
        <f>IF($CU433="","",VLOOKUP($CU433,'Braços de IP'!$E$9:$I$15,5,0))</f>
        <v/>
      </c>
      <c r="CX433" s="26"/>
      <c r="CY433" s="26"/>
      <c r="CZ433" s="26"/>
      <c r="DA433" s="26"/>
      <c r="DB433" s="26"/>
      <c r="DC433" s="26"/>
      <c r="DD433" s="30" t="e">
        <f t="shared" si="313"/>
        <v>#N/A</v>
      </c>
      <c r="DE433" s="31">
        <f t="shared" si="314"/>
        <v>96</v>
      </c>
      <c r="DF433" s="30" t="e">
        <f t="shared" si="315"/>
        <v>#N/A</v>
      </c>
      <c r="DG433" s="32" t="e">
        <f t="shared" si="316"/>
        <v>#N/A</v>
      </c>
      <c r="DH433" s="33"/>
      <c r="DI433" s="34"/>
      <c r="DJ433" s="35"/>
      <c r="DK433" s="16" t="s">
        <v>144</v>
      </c>
      <c r="DL433" s="16"/>
      <c r="DN433" s="36" t="e">
        <f t="shared" si="357"/>
        <v>#VALUE!</v>
      </c>
      <c r="DP433" s="1" t="s">
        <v>163</v>
      </c>
      <c r="DQ433" s="1">
        <f t="shared" ref="DQ433:DR433" si="526">SUM(DQ270:DQ352)</f>
        <v>0</v>
      </c>
      <c r="DR433" s="36" t="e">
        <f t="shared" si="526"/>
        <v>#DIV/0!</v>
      </c>
    </row>
    <row r="434" spans="1:124" ht="15.75" customHeight="1" x14ac:dyDescent="0.25">
      <c r="B434" s="16">
        <v>56</v>
      </c>
      <c r="C434" s="16" t="s">
        <v>146</v>
      </c>
      <c r="D434" s="16" t="s">
        <v>534</v>
      </c>
      <c r="E434" s="16">
        <v>-8.0397970000000001</v>
      </c>
      <c r="F434" s="16">
        <v>-34.893777999999998</v>
      </c>
      <c r="G434" s="16" t="s">
        <v>160</v>
      </c>
      <c r="H434" s="17" t="s">
        <v>136</v>
      </c>
      <c r="I434" s="16" t="s">
        <v>135</v>
      </c>
      <c r="J434" s="17" t="s">
        <v>137</v>
      </c>
      <c r="K434" s="18">
        <v>96</v>
      </c>
      <c r="L434" s="17" t="s">
        <v>138</v>
      </c>
      <c r="M434" s="17">
        <v>0</v>
      </c>
      <c r="N434" s="16">
        <f t="shared" si="352"/>
        <v>192</v>
      </c>
      <c r="O434" s="17">
        <v>1</v>
      </c>
      <c r="P434" s="17">
        <v>1.5</v>
      </c>
      <c r="Q434" s="17">
        <v>6</v>
      </c>
      <c r="R434" s="16"/>
      <c r="S434" s="16"/>
      <c r="T434" s="16" t="s">
        <v>136</v>
      </c>
      <c r="U434" s="17">
        <v>1.5</v>
      </c>
      <c r="V434" s="17">
        <v>0</v>
      </c>
      <c r="W434" s="17" t="s">
        <v>136</v>
      </c>
      <c r="X434" s="17" t="s">
        <v>136</v>
      </c>
      <c r="Y434" s="17">
        <v>0</v>
      </c>
      <c r="Z434" s="17">
        <v>0</v>
      </c>
      <c r="AA434" s="17" t="s">
        <v>139</v>
      </c>
      <c r="AB434" s="17" t="s">
        <v>140</v>
      </c>
      <c r="AC434" s="17">
        <v>35.700000000000003</v>
      </c>
      <c r="AD434" s="17">
        <v>6.95</v>
      </c>
      <c r="AE434" s="17">
        <v>1</v>
      </c>
      <c r="AF434" s="17">
        <v>0.34</v>
      </c>
      <c r="AG434" s="17">
        <v>3.19</v>
      </c>
      <c r="AH434" s="17">
        <f t="shared" si="353"/>
        <v>2.85</v>
      </c>
      <c r="AI434" s="17" t="s">
        <v>136</v>
      </c>
      <c r="AJ434" s="17" t="s">
        <v>136</v>
      </c>
      <c r="AK434" s="17" t="s">
        <v>141</v>
      </c>
      <c r="AL434" s="17">
        <f t="shared" si="354"/>
        <v>2</v>
      </c>
      <c r="AM434" s="17">
        <v>0</v>
      </c>
      <c r="AN434" s="17"/>
      <c r="AO434" s="17">
        <v>0</v>
      </c>
      <c r="AP434" s="17">
        <v>0</v>
      </c>
      <c r="AQ434" s="17">
        <v>0</v>
      </c>
      <c r="AR434" s="17" t="s">
        <v>136</v>
      </c>
      <c r="AS434" s="19">
        <f t="shared" si="295"/>
        <v>0</v>
      </c>
      <c r="AT434" s="19"/>
      <c r="AU434" s="19">
        <f>VLOOKUP(G434,ABNT5101!$I$3:$J$9,2)</f>
        <v>10</v>
      </c>
      <c r="AV434" s="19">
        <f>VLOOKUP(G434,ABNT5101!$I$3:$M$9,5)</f>
        <v>0.18</v>
      </c>
      <c r="AW434" s="17" t="str">
        <f>_xlfn.XLOOKUP(G434,ABNT5101!I:I,ABNT5101!L:L)</f>
        <v>-</v>
      </c>
      <c r="AX434" s="17">
        <f>_xlfn.XLOOKUP(G434,ABNT5101!$I:$I,ABNT5101!M:M)</f>
        <v>0.18</v>
      </c>
      <c r="AY434" s="17" t="str">
        <f>_xlfn.XLOOKUP(G434,ABNT5101!$I:$I,ABNT5101!N:N)</f>
        <v>-</v>
      </c>
      <c r="AZ434" s="17">
        <f>_xlfn.XLOOKUP(G434,ABNT5101!$I:$I,ABNT5101!O:O)</f>
        <v>16</v>
      </c>
      <c r="BA434" s="20" t="str">
        <f t="shared" si="296"/>
        <v>ATENDE</v>
      </c>
      <c r="BB434" s="21">
        <f t="shared" ref="BB434:BC434" si="527">BE434/AU434-1</f>
        <v>5.699999999999994E-2</v>
      </c>
      <c r="BC434" s="21">
        <f t="shared" si="527"/>
        <v>0.61111111111111116</v>
      </c>
      <c r="BD434" s="21" t="str">
        <f t="shared" si="298"/>
        <v>-</v>
      </c>
      <c r="BE434" s="22">
        <v>10.57</v>
      </c>
      <c r="BF434" s="22">
        <v>0.28999999999999998</v>
      </c>
      <c r="BG434" s="22"/>
      <c r="BH434" s="22"/>
      <c r="BI434" s="23"/>
      <c r="BJ434" s="22"/>
      <c r="BK434" s="20" t="str">
        <f t="shared" si="299"/>
        <v>ATENDE</v>
      </c>
      <c r="BL434" s="20" t="str">
        <f t="shared" si="300"/>
        <v>ATENDE</v>
      </c>
      <c r="BM434" s="20" t="str">
        <f t="shared" si="301"/>
        <v>ATENDE</v>
      </c>
      <c r="BN434" s="20" t="str">
        <f t="shared" si="302"/>
        <v>ATENDE</v>
      </c>
      <c r="BO434" s="24" t="str">
        <f t="shared" si="303"/>
        <v>C4</v>
      </c>
      <c r="BP434" s="24" t="str">
        <f t="shared" si="379"/>
        <v>P6</v>
      </c>
      <c r="BQ434" s="25">
        <f t="shared" si="304"/>
        <v>2.3866666666666667</v>
      </c>
      <c r="BR434" s="22">
        <v>10.16</v>
      </c>
      <c r="BS434" s="22">
        <v>4.01</v>
      </c>
      <c r="BT434" s="24">
        <f>IF(BP434="-","-",_xlfn.XLOOKUP(BP434,ABNT5101!$B$4:$B$9,ABNT5101!$C$4:$C$9))</f>
        <v>3</v>
      </c>
      <c r="BU434" s="24">
        <f>IF(BP434="-","-",_xlfn.XLOOKUP(BP434,ABNT5101!$B$4:$B$9,ABNT5101!$D$4:$D$9))</f>
        <v>0.6</v>
      </c>
      <c r="BV434" s="20" t="str">
        <f t="shared" si="305"/>
        <v>ATENDE</v>
      </c>
      <c r="BW434" s="20" t="str">
        <f t="shared" si="306"/>
        <v>ATENDE</v>
      </c>
      <c r="BX434" s="20" t="str">
        <f t="shared" si="307"/>
        <v>ATENDE</v>
      </c>
      <c r="BY434" s="24" t="str">
        <f t="shared" si="461"/>
        <v>P6</v>
      </c>
      <c r="BZ434" s="25">
        <f t="shared" si="308"/>
        <v>1.0966666666666667</v>
      </c>
      <c r="CA434" s="24">
        <v>6.29</v>
      </c>
      <c r="CB434" s="24">
        <v>2.4500000000000002</v>
      </c>
      <c r="CC434" s="20">
        <f>IF(BY434="-","-",_xlfn.XLOOKUP(BY434,ABNT5101!$B$4:$B$9,ABNT5101!$C$4:$C$9))</f>
        <v>3</v>
      </c>
      <c r="CD434" s="24">
        <f>IF(BY434="-","-",_xlfn.XLOOKUP(BY434,ABNT5101!$B$4:$B$9,ABNT5101!$D$4:$D$9))</f>
        <v>0.6</v>
      </c>
      <c r="CE434" s="20" t="str">
        <f t="shared" si="309"/>
        <v>ATENDE</v>
      </c>
      <c r="CF434" s="20" t="str">
        <f t="shared" si="310"/>
        <v>ATENDE</v>
      </c>
      <c r="CG434" s="20" t="str">
        <f t="shared" si="311"/>
        <v>ATENDE</v>
      </c>
      <c r="CH434" s="26" t="str">
        <f>_xlfn.XLOOKUP(CI434,'Banco de dados'!$B:$B,'Banco de dados'!$D:$D)</f>
        <v>LEDSTAR</v>
      </c>
      <c r="CI434" s="47" t="str">
        <f>'Banco de dados'!B7</f>
        <v xml:space="preserve"> SL VT 9.1 44W</v>
      </c>
      <c r="CJ434" s="26" t="str">
        <f>_xlfn.XLOOKUP(CI434,'Banco de dados'!$B:$B,'Banco de dados'!$E:$E)</f>
        <v>LUM LED SL VT 9.1 44W</v>
      </c>
      <c r="CK434" s="26"/>
      <c r="CL434" s="26" t="e">
        <f>IF(CK434="-","-",_xlfn.XLOOKUP(CK434,'Banco de dados'!$B:$B,'Banco de dados'!$E:$E))</f>
        <v>#N/A</v>
      </c>
      <c r="CM434" s="28">
        <f t="shared" si="312"/>
        <v>1</v>
      </c>
      <c r="CN434" s="26">
        <f>_xlfn.XLOOKUP(CI434,'Banco de dados'!$B:$B,'Banco de dados'!$H:$H)</f>
        <v>44</v>
      </c>
      <c r="CO434" s="26" t="e">
        <f t="array" aca="1" ref="CO434" ca="1">_xludf.XLOOKUP(CK434,'Banco de dados'!$B:$B,'Banco de dados'!$H:$H)</f>
        <v>#NAME?</v>
      </c>
      <c r="CP434" s="51" t="e">
        <f t="array" aca="1" ref="CP434" ca="1">_xludf.XLOOKUP(CI434,'Banco de dados'!$B:$B,'Banco de dados'!$F:$F)</f>
        <v>#NAME?</v>
      </c>
      <c r="CQ434" s="26" t="e">
        <f t="array" aca="1" ref="CQ434" ca="1">_xludf.XLOOKUP(CK434,'Banco de dados'!$B:$B,'Banco de dados'!$F:$F)</f>
        <v>#NAME?</v>
      </c>
      <c r="CR434" s="27">
        <v>0</v>
      </c>
      <c r="CS434" s="27"/>
      <c r="CT434" s="26" t="str">
        <f>IF(AG434=0.5,"Suporte",IF(AND(AG434&gt;='Braços de IP'!$B$9,AG434&lt;='Braços de IP'!$D$9),'Braços de IP'!$E$9,IF(AND(AG434&gt;='Braços de IP'!$B$10,AG434&lt;='Braços de IP'!$D$10),'Braços de IP'!$E$10,IF(AND(AG434&gt;='Braços de IP'!$B$11,AG434&lt;='Braços de IP'!$D$11),'Braços de IP'!$E$11,IF(AND(AG434&gt;='Braços de IP'!$B$12,AG434&lt;='Braços de IP'!$D$12),'Braços de IP'!$E$12,IF(AND(AG434&gt;='Braços de IP'!$B$13,AG434&lt;='Braços de IP'!$D$13),'Braços de IP'!$E$13,IF(AND(AG434&gt;='Braços de IP'!$B$14,AG434&lt;='Braços de IP'!$D$14),'Braços de IP'!$E$14,"ERRO")))))))</f>
        <v>Longo I</v>
      </c>
      <c r="CU434" s="27"/>
      <c r="CV434" s="26" t="str">
        <f>IF($CU434="","",VLOOKUP($CU434,'Braços de IP'!$E$9:$I$15,2,0))</f>
        <v/>
      </c>
      <c r="CW434" s="29" t="str">
        <f>IF($CU434="","",VLOOKUP($CU434,'Braços de IP'!$E$9:$I$15,5,0))</f>
        <v/>
      </c>
      <c r="CX434" s="26"/>
      <c r="CY434" s="26"/>
      <c r="CZ434" s="26"/>
      <c r="DA434" s="26"/>
      <c r="DB434" s="26"/>
      <c r="DC434" s="26"/>
      <c r="DD434" s="30">
        <f t="shared" si="313"/>
        <v>44</v>
      </c>
      <c r="DE434" s="31">
        <f t="shared" si="314"/>
        <v>96</v>
      </c>
      <c r="DF434" s="30">
        <f t="shared" si="315"/>
        <v>140</v>
      </c>
      <c r="DG434" s="32">
        <f t="shared" si="316"/>
        <v>0.54166666666666674</v>
      </c>
      <c r="DH434" s="33"/>
      <c r="DI434" s="34"/>
      <c r="DJ434" s="35"/>
      <c r="DK434" s="16" t="s">
        <v>144</v>
      </c>
      <c r="DL434" s="16"/>
      <c r="DN434" s="36" t="e">
        <f t="shared" si="357"/>
        <v>#VALUE!</v>
      </c>
      <c r="DP434" s="1" t="s">
        <v>163</v>
      </c>
      <c r="DQ434" s="1">
        <f t="shared" ref="DQ434:DR434" si="528">SUM(DQ269:DQ353)</f>
        <v>0</v>
      </c>
      <c r="DR434" s="36" t="e">
        <f t="shared" si="528"/>
        <v>#DIV/0!</v>
      </c>
    </row>
    <row r="435" spans="1:124" ht="15.75" customHeight="1" x14ac:dyDescent="0.25">
      <c r="B435" s="16">
        <v>56</v>
      </c>
      <c r="C435" s="16" t="s">
        <v>146</v>
      </c>
      <c r="D435" s="16" t="s">
        <v>534</v>
      </c>
      <c r="E435" s="16">
        <v>-8.0397970000000001</v>
      </c>
      <c r="F435" s="16">
        <v>-34.893777999999998</v>
      </c>
      <c r="G435" s="16" t="s">
        <v>160</v>
      </c>
      <c r="H435" s="17" t="s">
        <v>136</v>
      </c>
      <c r="I435" s="16" t="s">
        <v>135</v>
      </c>
      <c r="J435" s="17" t="s">
        <v>137</v>
      </c>
      <c r="K435" s="18">
        <v>96</v>
      </c>
      <c r="L435" s="17" t="s">
        <v>138</v>
      </c>
      <c r="M435" s="17">
        <v>0</v>
      </c>
      <c r="N435" s="16">
        <f t="shared" si="352"/>
        <v>192</v>
      </c>
      <c r="O435" s="17">
        <v>1</v>
      </c>
      <c r="P435" s="17">
        <v>1.5</v>
      </c>
      <c r="Q435" s="17">
        <v>6</v>
      </c>
      <c r="R435" s="16"/>
      <c r="S435" s="16"/>
      <c r="T435" s="16" t="s">
        <v>136</v>
      </c>
      <c r="U435" s="17">
        <v>1.5</v>
      </c>
      <c r="V435" s="17">
        <v>0</v>
      </c>
      <c r="W435" s="17" t="s">
        <v>136</v>
      </c>
      <c r="X435" s="17" t="s">
        <v>136</v>
      </c>
      <c r="Y435" s="17">
        <v>0</v>
      </c>
      <c r="Z435" s="17">
        <v>0</v>
      </c>
      <c r="AA435" s="17" t="s">
        <v>139</v>
      </c>
      <c r="AB435" s="17" t="s">
        <v>140</v>
      </c>
      <c r="AC435" s="17">
        <v>35.700000000000003</v>
      </c>
      <c r="AD435" s="17">
        <v>6.95</v>
      </c>
      <c r="AE435" s="17">
        <v>1</v>
      </c>
      <c r="AF435" s="17">
        <v>0.34</v>
      </c>
      <c r="AG435" s="17">
        <v>3.19</v>
      </c>
      <c r="AH435" s="17">
        <f t="shared" si="353"/>
        <v>2.85</v>
      </c>
      <c r="AI435" s="17" t="s">
        <v>136</v>
      </c>
      <c r="AJ435" s="17" t="s">
        <v>136</v>
      </c>
      <c r="AK435" s="17" t="s">
        <v>141</v>
      </c>
      <c r="AL435" s="17">
        <f t="shared" si="354"/>
        <v>2</v>
      </c>
      <c r="AM435" s="17">
        <v>0</v>
      </c>
      <c r="AN435" s="17"/>
      <c r="AO435" s="17">
        <v>0</v>
      </c>
      <c r="AP435" s="17">
        <v>0</v>
      </c>
      <c r="AQ435" s="17">
        <v>0</v>
      </c>
      <c r="AR435" s="17" t="s">
        <v>136</v>
      </c>
      <c r="AS435" s="19">
        <f t="shared" si="295"/>
        <v>0</v>
      </c>
      <c r="AT435" s="19"/>
      <c r="AU435" s="19">
        <f>VLOOKUP(G435,ABNT5101!$I$3:$J$9,2)</f>
        <v>10</v>
      </c>
      <c r="AV435" s="19">
        <f>VLOOKUP(G435,ABNT5101!$I$3:$M$9,5)</f>
        <v>0.18</v>
      </c>
      <c r="AW435" s="17" t="str">
        <f>_xlfn.XLOOKUP(G435,ABNT5101!I:I,ABNT5101!L:L)</f>
        <v>-</v>
      </c>
      <c r="AX435" s="17">
        <f>_xlfn.XLOOKUP(G435,ABNT5101!$I:$I,ABNT5101!M:M)</f>
        <v>0.18</v>
      </c>
      <c r="AY435" s="17" t="str">
        <f>_xlfn.XLOOKUP(G435,ABNT5101!$I:$I,ABNT5101!N:N)</f>
        <v>-</v>
      </c>
      <c r="AZ435" s="17">
        <f>_xlfn.XLOOKUP(G435,ABNT5101!$I:$I,ABNT5101!O:O)</f>
        <v>16</v>
      </c>
      <c r="BA435" s="20" t="str">
        <f t="shared" si="296"/>
        <v>ATENDE</v>
      </c>
      <c r="BB435" s="21">
        <f t="shared" ref="BB435:BC435" si="529">BE435/AU435-1</f>
        <v>4.0000000000000036E-3</v>
      </c>
      <c r="BC435" s="21">
        <f t="shared" si="529"/>
        <v>0.66666666666666674</v>
      </c>
      <c r="BD435" s="21" t="str">
        <f t="shared" si="298"/>
        <v>-</v>
      </c>
      <c r="BE435" s="22">
        <v>10.039999999999999</v>
      </c>
      <c r="BF435" s="22">
        <v>0.3</v>
      </c>
      <c r="BG435" s="22"/>
      <c r="BH435" s="22"/>
      <c r="BI435" s="23"/>
      <c r="BJ435" s="22"/>
      <c r="BK435" s="20" t="str">
        <f t="shared" si="299"/>
        <v>ATENDE</v>
      </c>
      <c r="BL435" s="20" t="str">
        <f t="shared" si="300"/>
        <v>ATENDE</v>
      </c>
      <c r="BM435" s="20" t="str">
        <f t="shared" si="301"/>
        <v>ATENDE</v>
      </c>
      <c r="BN435" s="20" t="str">
        <f t="shared" si="302"/>
        <v>ATENDE</v>
      </c>
      <c r="BO435" s="24" t="str">
        <f t="shared" si="303"/>
        <v>C4</v>
      </c>
      <c r="BP435" s="24" t="str">
        <f t="shared" si="379"/>
        <v>P6</v>
      </c>
      <c r="BQ435" s="25">
        <f t="shared" si="304"/>
        <v>2.25</v>
      </c>
      <c r="BR435" s="22">
        <v>9.75</v>
      </c>
      <c r="BS435" s="22">
        <v>5.45</v>
      </c>
      <c r="BT435" s="24">
        <f>IF(BP435="-","-",_xlfn.XLOOKUP(BP435,ABNT5101!$B$4:$B$9,ABNT5101!$C$4:$C$9))</f>
        <v>3</v>
      </c>
      <c r="BU435" s="24">
        <f>IF(BP435="-","-",_xlfn.XLOOKUP(BP435,ABNT5101!$B$4:$B$9,ABNT5101!$D$4:$D$9))</f>
        <v>0.6</v>
      </c>
      <c r="BV435" s="20" t="str">
        <f t="shared" si="305"/>
        <v>ATENDE</v>
      </c>
      <c r="BW435" s="20" t="str">
        <f t="shared" si="306"/>
        <v>ATENDE</v>
      </c>
      <c r="BX435" s="20" t="str">
        <f t="shared" si="307"/>
        <v>ATENDE</v>
      </c>
      <c r="BY435" s="24" t="str">
        <f t="shared" si="461"/>
        <v>P6</v>
      </c>
      <c r="BZ435" s="25">
        <f t="shared" si="308"/>
        <v>0.88666666666666671</v>
      </c>
      <c r="CA435" s="24">
        <v>5.66</v>
      </c>
      <c r="CB435" s="24">
        <v>1.82</v>
      </c>
      <c r="CC435" s="20">
        <f>IF(BY435="-","-",_xlfn.XLOOKUP(BY435,ABNT5101!$B$4:$B$9,ABNT5101!$C$4:$C$9))</f>
        <v>3</v>
      </c>
      <c r="CD435" s="24">
        <f>IF(BY435="-","-",_xlfn.XLOOKUP(BY435,ABNT5101!$B$4:$B$9,ABNT5101!$D$4:$D$9))</f>
        <v>0.6</v>
      </c>
      <c r="CE435" s="20" t="str">
        <f t="shared" si="309"/>
        <v>ATENDE</v>
      </c>
      <c r="CF435" s="20" t="str">
        <f t="shared" si="310"/>
        <v>ATENDE</v>
      </c>
      <c r="CG435" s="20" t="str">
        <f t="shared" si="311"/>
        <v>ATENDE</v>
      </c>
      <c r="CH435" s="26" t="str">
        <f>_xlfn.XLOOKUP(CI435,'Banco de dados'!$B:$B,'Banco de dados'!$D:$D)</f>
        <v>SX LIGHTING</v>
      </c>
      <c r="CI435" s="27" t="str">
        <f>'Banco de dados'!B55</f>
        <v>SX-INEVO040HF</v>
      </c>
      <c r="CJ435" s="26" t="str">
        <f>_xlfn.XLOOKUP(CI435,'Banco de dados'!$B:$B,'Banco de dados'!$E:$E)</f>
        <v>SXINEVO040K50L12CZF7PHF</v>
      </c>
      <c r="CK435" s="26"/>
      <c r="CL435" s="26" t="e">
        <f>IF(CK435="-","-",_xlfn.XLOOKUP(CK435,'Banco de dados'!$B:$B,'Banco de dados'!$E:$E))</f>
        <v>#N/A</v>
      </c>
      <c r="CM435" s="28">
        <f t="shared" si="312"/>
        <v>1</v>
      </c>
      <c r="CN435" s="26">
        <f>_xlfn.XLOOKUP(CI435,'Banco de dados'!$B:$B,'Banco de dados'!$H:$H)</f>
        <v>39</v>
      </c>
      <c r="CO435" s="26" t="e">
        <f t="array" aca="1" ref="CO435" ca="1">_xludf.XLOOKUP(CK435,'Banco de dados'!$B:$B,'Banco de dados'!$H:$H)</f>
        <v>#NAME?</v>
      </c>
      <c r="CP435" s="51" t="e">
        <f t="array" aca="1" ref="CP435" ca="1">_xludf.XLOOKUP(CI435,'Banco de dados'!$B:$B,'Banco de dados'!$F:$F)</f>
        <v>#NAME?</v>
      </c>
      <c r="CQ435" s="26" t="e">
        <f t="array" aca="1" ref="CQ435" ca="1">_xludf.XLOOKUP(CK435,'Banco de dados'!$B:$B,'Banco de dados'!$F:$F)</f>
        <v>#NAME?</v>
      </c>
      <c r="CR435" s="27">
        <v>0</v>
      </c>
      <c r="CS435" s="27"/>
      <c r="CT435" s="26" t="str">
        <f>IF(AG435=0.5,"Suporte",IF(AND(AG435&gt;='Braços de IP'!$B$9,AG435&lt;='Braços de IP'!$D$9),'Braços de IP'!$E$9,IF(AND(AG435&gt;='Braços de IP'!$B$10,AG435&lt;='Braços de IP'!$D$10),'Braços de IP'!$E$10,IF(AND(AG435&gt;='Braços de IP'!$B$11,AG435&lt;='Braços de IP'!$D$11),'Braços de IP'!$E$11,IF(AND(AG435&gt;='Braços de IP'!$B$12,AG435&lt;='Braços de IP'!$D$12),'Braços de IP'!$E$12,IF(AND(AG435&gt;='Braços de IP'!$B$13,AG435&lt;='Braços de IP'!$D$13),'Braços de IP'!$E$13,IF(AND(AG435&gt;='Braços de IP'!$B$14,AG435&lt;='Braços de IP'!$D$14),'Braços de IP'!$E$14,"ERRO")))))))</f>
        <v>Longo I</v>
      </c>
      <c r="CU435" s="27"/>
      <c r="CV435" s="26" t="str">
        <f>IF($CU435="","",VLOOKUP($CU435,'Braços de IP'!$E$9:$I$15,2,0))</f>
        <v/>
      </c>
      <c r="CW435" s="29" t="str">
        <f>IF($CU435="","",VLOOKUP($CU435,'Braços de IP'!$E$9:$I$15,5,0))</f>
        <v/>
      </c>
      <c r="CX435" s="26"/>
      <c r="CY435" s="26"/>
      <c r="CZ435" s="26"/>
      <c r="DA435" s="26"/>
      <c r="DB435" s="26"/>
      <c r="DC435" s="26"/>
      <c r="DD435" s="30">
        <f t="shared" si="313"/>
        <v>39</v>
      </c>
      <c r="DE435" s="31">
        <f t="shared" si="314"/>
        <v>96</v>
      </c>
      <c r="DF435" s="30">
        <f t="shared" si="315"/>
        <v>135</v>
      </c>
      <c r="DG435" s="32">
        <f t="shared" si="316"/>
        <v>0.59375</v>
      </c>
      <c r="DH435" s="33"/>
      <c r="DI435" s="34"/>
      <c r="DJ435" s="35"/>
      <c r="DK435" s="16" t="s">
        <v>144</v>
      </c>
      <c r="DL435" s="16"/>
      <c r="DN435" s="36" t="e">
        <f t="shared" si="357"/>
        <v>#VALUE!</v>
      </c>
      <c r="DP435" s="1" t="s">
        <v>163</v>
      </c>
      <c r="DQ435" s="1">
        <f t="shared" ref="DQ435:DR435" si="530">SUM(DQ270:DQ354)</f>
        <v>0</v>
      </c>
      <c r="DR435" s="36" t="e">
        <f t="shared" si="530"/>
        <v>#DIV/0!</v>
      </c>
    </row>
    <row r="436" spans="1:124" ht="15.75" customHeight="1" x14ac:dyDescent="0.25">
      <c r="B436" s="16">
        <v>56</v>
      </c>
      <c r="C436" s="16" t="s">
        <v>146</v>
      </c>
      <c r="D436" s="16" t="s">
        <v>534</v>
      </c>
      <c r="E436" s="16">
        <v>-8.0397970000000001</v>
      </c>
      <c r="F436" s="16">
        <v>-34.893777999999998</v>
      </c>
      <c r="G436" s="16" t="s">
        <v>160</v>
      </c>
      <c r="H436" s="17" t="s">
        <v>136</v>
      </c>
      <c r="I436" s="16" t="s">
        <v>135</v>
      </c>
      <c r="J436" s="17" t="s">
        <v>137</v>
      </c>
      <c r="K436" s="18">
        <v>96</v>
      </c>
      <c r="L436" s="17" t="s">
        <v>138</v>
      </c>
      <c r="M436" s="17">
        <v>0</v>
      </c>
      <c r="N436" s="16">
        <f t="shared" si="352"/>
        <v>192</v>
      </c>
      <c r="O436" s="17">
        <v>1</v>
      </c>
      <c r="P436" s="17">
        <v>1.5</v>
      </c>
      <c r="Q436" s="17">
        <v>6</v>
      </c>
      <c r="R436" s="16"/>
      <c r="S436" s="16"/>
      <c r="T436" s="16" t="s">
        <v>136</v>
      </c>
      <c r="U436" s="17">
        <v>1.5</v>
      </c>
      <c r="V436" s="17">
        <v>0</v>
      </c>
      <c r="W436" s="17" t="s">
        <v>136</v>
      </c>
      <c r="X436" s="17" t="s">
        <v>136</v>
      </c>
      <c r="Y436" s="17">
        <v>0</v>
      </c>
      <c r="Z436" s="17">
        <v>0</v>
      </c>
      <c r="AA436" s="17" t="s">
        <v>139</v>
      </c>
      <c r="AB436" s="17" t="s">
        <v>140</v>
      </c>
      <c r="AC436" s="17">
        <v>35.700000000000003</v>
      </c>
      <c r="AD436" s="17">
        <v>6.95</v>
      </c>
      <c r="AE436" s="17">
        <v>1</v>
      </c>
      <c r="AF436" s="17">
        <v>0.34</v>
      </c>
      <c r="AG436" s="17">
        <v>3.19</v>
      </c>
      <c r="AH436" s="17">
        <f t="shared" si="353"/>
        <v>2.85</v>
      </c>
      <c r="AI436" s="17" t="s">
        <v>136</v>
      </c>
      <c r="AJ436" s="17" t="s">
        <v>136</v>
      </c>
      <c r="AK436" s="17" t="s">
        <v>141</v>
      </c>
      <c r="AL436" s="17">
        <f t="shared" si="354"/>
        <v>2</v>
      </c>
      <c r="AM436" s="17">
        <v>0</v>
      </c>
      <c r="AN436" s="17"/>
      <c r="AO436" s="17">
        <v>0</v>
      </c>
      <c r="AP436" s="17">
        <v>0</v>
      </c>
      <c r="AQ436" s="17">
        <v>0</v>
      </c>
      <c r="AR436" s="17" t="s">
        <v>136</v>
      </c>
      <c r="AS436" s="19">
        <f t="shared" si="295"/>
        <v>0</v>
      </c>
      <c r="AT436" s="19"/>
      <c r="AU436" s="19">
        <f>VLOOKUP(G436,ABNT5101!$I$3:$J$9,2)</f>
        <v>10</v>
      </c>
      <c r="AV436" s="19">
        <f>VLOOKUP(G436,ABNT5101!$I$3:$M$9,5)</f>
        <v>0.18</v>
      </c>
      <c r="AW436" s="17" t="str">
        <f>_xlfn.XLOOKUP(G436,ABNT5101!I:I,ABNT5101!L:L)</f>
        <v>-</v>
      </c>
      <c r="AX436" s="17">
        <f>_xlfn.XLOOKUP(G436,ABNT5101!$I:$I,ABNT5101!M:M)</f>
        <v>0.18</v>
      </c>
      <c r="AY436" s="17" t="str">
        <f>_xlfn.XLOOKUP(G436,ABNT5101!$I:$I,ABNT5101!N:N)</f>
        <v>-</v>
      </c>
      <c r="AZ436" s="17">
        <f>_xlfn.XLOOKUP(G436,ABNT5101!$I:$I,ABNT5101!O:O)</f>
        <v>16</v>
      </c>
      <c r="BA436" s="20" t="str">
        <f t="shared" si="296"/>
        <v>ATENDE</v>
      </c>
      <c r="BB436" s="21">
        <f t="shared" ref="BB436:BC436" si="531">BE436/AU436-1</f>
        <v>0.15199999999999991</v>
      </c>
      <c r="BC436" s="21">
        <f t="shared" si="531"/>
        <v>0.50000000000000022</v>
      </c>
      <c r="BD436" s="21" t="str">
        <f t="shared" si="298"/>
        <v>-</v>
      </c>
      <c r="BE436" s="22">
        <v>11.52</v>
      </c>
      <c r="BF436" s="22">
        <v>0.27</v>
      </c>
      <c r="BG436" s="22"/>
      <c r="BH436" s="22"/>
      <c r="BI436" s="23"/>
      <c r="BJ436" s="22"/>
      <c r="BK436" s="20" t="str">
        <f t="shared" si="299"/>
        <v>ATENDE</v>
      </c>
      <c r="BL436" s="20" t="str">
        <f t="shared" si="300"/>
        <v>ATENDE</v>
      </c>
      <c r="BM436" s="20" t="str">
        <f t="shared" si="301"/>
        <v>ATENDE</v>
      </c>
      <c r="BN436" s="20" t="str">
        <f t="shared" si="302"/>
        <v>ATENDE</v>
      </c>
      <c r="BO436" s="24" t="str">
        <f t="shared" si="303"/>
        <v>C4</v>
      </c>
      <c r="BP436" s="24" t="str">
        <f t="shared" si="379"/>
        <v>P6</v>
      </c>
      <c r="BQ436" s="25">
        <f t="shared" si="304"/>
        <v>2.5266666666666668</v>
      </c>
      <c r="BR436" s="22">
        <v>10.58</v>
      </c>
      <c r="BS436" s="22">
        <v>3.99</v>
      </c>
      <c r="BT436" s="24">
        <f>IF(BP436="-","-",_xlfn.XLOOKUP(BP436,ABNT5101!$B$4:$B$9,ABNT5101!$C$4:$C$9))</f>
        <v>3</v>
      </c>
      <c r="BU436" s="24">
        <f>IF(BP436="-","-",_xlfn.XLOOKUP(BP436,ABNT5101!$B$4:$B$9,ABNT5101!$D$4:$D$9))</f>
        <v>0.6</v>
      </c>
      <c r="BV436" s="20" t="str">
        <f t="shared" si="305"/>
        <v>ATENDE</v>
      </c>
      <c r="BW436" s="20" t="str">
        <f t="shared" si="306"/>
        <v>ATENDE</v>
      </c>
      <c r="BX436" s="20" t="str">
        <f t="shared" si="307"/>
        <v>ATENDE</v>
      </c>
      <c r="BY436" s="24" t="str">
        <f t="shared" si="461"/>
        <v>P6</v>
      </c>
      <c r="BZ436" s="25">
        <f t="shared" si="308"/>
        <v>0.97666666666666657</v>
      </c>
      <c r="CA436" s="24">
        <v>5.93</v>
      </c>
      <c r="CB436" s="24">
        <v>1.99</v>
      </c>
      <c r="CC436" s="20">
        <f>IF(BY436="-","-",_xlfn.XLOOKUP(BY436,ABNT5101!$B$4:$B$9,ABNT5101!$C$4:$C$9))</f>
        <v>3</v>
      </c>
      <c r="CD436" s="24">
        <f>IF(BY436="-","-",_xlfn.XLOOKUP(BY436,ABNT5101!$B$4:$B$9,ABNT5101!$D$4:$D$9))</f>
        <v>0.6</v>
      </c>
      <c r="CE436" s="20" t="str">
        <f t="shared" si="309"/>
        <v>ATENDE</v>
      </c>
      <c r="CF436" s="20" t="str">
        <f t="shared" si="310"/>
        <v>ATENDE</v>
      </c>
      <c r="CG436" s="20" t="str">
        <f t="shared" si="311"/>
        <v>ATENDE</v>
      </c>
      <c r="CH436" s="26" t="str">
        <f>_xlfn.XLOOKUP(CI436,'Banco de dados'!$B:$B,'Banco de dados'!$D:$D)</f>
        <v>TECNOWATT</v>
      </c>
      <c r="CI436" s="27" t="str">
        <f>'Banco de dados'!B66</f>
        <v xml:space="preserve">SIGSAGPTLRRSSNDL_40W_50IBBRS
</v>
      </c>
      <c r="CJ436" s="26" t="str">
        <f>_xlfn.XLOOKUP(CI436,'Banco de dados'!$B:$B,'Banco de dados'!$E:$E)</f>
        <v>SIGSAGPTLRRSSNDL_40W_50IBBRS
1-10C1MUN6.5</v>
      </c>
      <c r="CK436" s="26"/>
      <c r="CL436" s="26" t="e">
        <f>IF(CK436="-","-",_xlfn.XLOOKUP(CK436,'Banco de dados'!$B:$B,'Banco de dados'!$E:$E))</f>
        <v>#N/A</v>
      </c>
      <c r="CM436" s="28">
        <f t="shared" si="312"/>
        <v>1</v>
      </c>
      <c r="CN436" s="26">
        <f>_xlfn.XLOOKUP(CI436,'Banco de dados'!$B:$B,'Banco de dados'!$H:$H)</f>
        <v>40</v>
      </c>
      <c r="CO436" s="26" t="e">
        <f t="array" aca="1" ref="CO436" ca="1">_xludf.XLOOKUP(CK436,'Banco de dados'!$B:$B,'Banco de dados'!$H:$H)</f>
        <v>#NAME?</v>
      </c>
      <c r="CP436" s="51" t="e">
        <f t="array" aca="1" ref="CP436" ca="1">_xludf.XLOOKUP(CI436,'Banco de dados'!$B:$B,'Banco de dados'!$F:$F)</f>
        <v>#NAME?</v>
      </c>
      <c r="CQ436" s="26" t="e">
        <f t="array" aca="1" ref="CQ436" ca="1">_xludf.XLOOKUP(CK436,'Banco de dados'!$B:$B,'Banco de dados'!$F:$F)</f>
        <v>#NAME?</v>
      </c>
      <c r="CR436" s="27">
        <v>0</v>
      </c>
      <c r="CS436" s="27"/>
      <c r="CT436" s="26" t="str">
        <f>IF(AG436=0.5,"Suporte",IF(AND(AG436&gt;='Braços de IP'!$B$9,AG436&lt;='Braços de IP'!$D$9),'Braços de IP'!$E$9,IF(AND(AG436&gt;='Braços de IP'!$B$10,AG436&lt;='Braços de IP'!$D$10),'Braços de IP'!$E$10,IF(AND(AG436&gt;='Braços de IP'!$B$11,AG436&lt;='Braços de IP'!$D$11),'Braços de IP'!$E$11,IF(AND(AG436&gt;='Braços de IP'!$B$12,AG436&lt;='Braços de IP'!$D$12),'Braços de IP'!$E$12,IF(AND(AG436&gt;='Braços de IP'!$B$13,AG436&lt;='Braços de IP'!$D$13),'Braços de IP'!$E$13,IF(AND(AG436&gt;='Braços de IP'!$B$14,AG436&lt;='Braços de IP'!$D$14),'Braços de IP'!$E$14,"ERRO")))))))</f>
        <v>Longo I</v>
      </c>
      <c r="CU436" s="27"/>
      <c r="CV436" s="26" t="str">
        <f>IF($CU436="","",VLOOKUP($CU436,'Braços de IP'!$E$9:$I$15,2,0))</f>
        <v/>
      </c>
      <c r="CW436" s="29" t="str">
        <f>IF($CU436="","",VLOOKUP($CU436,'Braços de IP'!$E$9:$I$15,5,0))</f>
        <v/>
      </c>
      <c r="CX436" s="26"/>
      <c r="CY436" s="26"/>
      <c r="CZ436" s="26"/>
      <c r="DA436" s="26"/>
      <c r="DB436" s="26"/>
      <c r="DC436" s="26"/>
      <c r="DD436" s="30">
        <f t="shared" si="313"/>
        <v>40</v>
      </c>
      <c r="DE436" s="31">
        <f t="shared" si="314"/>
        <v>96</v>
      </c>
      <c r="DF436" s="30">
        <f t="shared" si="315"/>
        <v>136</v>
      </c>
      <c r="DG436" s="32">
        <f t="shared" si="316"/>
        <v>0.58333333333333326</v>
      </c>
      <c r="DH436" s="33"/>
      <c r="DI436" s="34"/>
      <c r="DJ436" s="35"/>
      <c r="DK436" s="16" t="s">
        <v>144</v>
      </c>
      <c r="DL436" s="16"/>
      <c r="DN436" s="36" t="e">
        <f t="shared" si="357"/>
        <v>#VALUE!</v>
      </c>
      <c r="DP436" s="1" t="s">
        <v>163</v>
      </c>
      <c r="DQ436" s="1">
        <f t="shared" ref="DQ436:DR436" si="532">SUM(DQ271:DQ355)</f>
        <v>0</v>
      </c>
      <c r="DR436" s="36" t="e">
        <f t="shared" si="532"/>
        <v>#DIV/0!</v>
      </c>
    </row>
    <row r="437" spans="1:124" ht="15.75" customHeight="1" x14ac:dyDescent="0.25">
      <c r="B437" s="16">
        <v>57</v>
      </c>
      <c r="C437" s="16" t="s">
        <v>146</v>
      </c>
      <c r="D437" s="16" t="s">
        <v>535</v>
      </c>
      <c r="E437" s="16">
        <v>-8.0436029999999992</v>
      </c>
      <c r="F437" s="16">
        <v>-34.902217</v>
      </c>
      <c r="G437" s="16" t="s">
        <v>160</v>
      </c>
      <c r="H437" s="17" t="s">
        <v>136</v>
      </c>
      <c r="I437" s="16" t="s">
        <v>135</v>
      </c>
      <c r="J437" s="17" t="s">
        <v>137</v>
      </c>
      <c r="K437" s="18">
        <v>115</v>
      </c>
      <c r="L437" s="17" t="s">
        <v>138</v>
      </c>
      <c r="M437" s="17" t="s">
        <v>184</v>
      </c>
      <c r="N437" s="16">
        <f t="shared" si="352"/>
        <v>230</v>
      </c>
      <c r="O437" s="17">
        <v>1</v>
      </c>
      <c r="P437" s="17">
        <v>2.5</v>
      </c>
      <c r="Q437" s="17">
        <v>10</v>
      </c>
      <c r="R437" s="16"/>
      <c r="S437" s="16"/>
      <c r="T437" s="16" t="s">
        <v>136</v>
      </c>
      <c r="U437" s="17">
        <v>2.5</v>
      </c>
      <c r="V437" s="17">
        <v>0</v>
      </c>
      <c r="W437" s="17" t="s">
        <v>136</v>
      </c>
      <c r="X437" s="17" t="s">
        <v>136</v>
      </c>
      <c r="Y437" s="17">
        <v>0</v>
      </c>
      <c r="Z437" s="17">
        <v>0</v>
      </c>
      <c r="AA437" s="17" t="s">
        <v>139</v>
      </c>
      <c r="AB437" s="17" t="s">
        <v>140</v>
      </c>
      <c r="AC437" s="17">
        <v>33.590000000000003</v>
      </c>
      <c r="AD437" s="17">
        <v>7.5</v>
      </c>
      <c r="AE437" s="17">
        <v>1</v>
      </c>
      <c r="AF437" s="17">
        <v>0.74</v>
      </c>
      <c r="AG437" s="17">
        <v>3.29</v>
      </c>
      <c r="AH437" s="17">
        <f t="shared" si="353"/>
        <v>2.5499999999999998</v>
      </c>
      <c r="AI437" s="17" t="s">
        <v>136</v>
      </c>
      <c r="AJ437" s="17" t="s">
        <v>136</v>
      </c>
      <c r="AK437" s="17" t="s">
        <v>141</v>
      </c>
      <c r="AL437" s="17">
        <f t="shared" si="354"/>
        <v>2</v>
      </c>
      <c r="AM437" s="17">
        <v>1</v>
      </c>
      <c r="AN437" s="17" t="s">
        <v>139</v>
      </c>
      <c r="AO437" s="17">
        <v>33.590000000000003</v>
      </c>
      <c r="AP437" s="17">
        <v>5.3</v>
      </c>
      <c r="AQ437" s="17">
        <v>0.82</v>
      </c>
      <c r="AR437" s="17" t="s">
        <v>136</v>
      </c>
      <c r="AS437" s="19">
        <f t="shared" si="295"/>
        <v>2</v>
      </c>
      <c r="AT437" s="19"/>
      <c r="AU437" s="19">
        <f>VLOOKUP(G437,ABNT5101!$I$3:$J$9,2)</f>
        <v>10</v>
      </c>
      <c r="AV437" s="19">
        <f>VLOOKUP(G437,ABNT5101!$I$3:$M$9,5)</f>
        <v>0.18</v>
      </c>
      <c r="AW437" s="17" t="str">
        <f>_xlfn.XLOOKUP(G437,ABNT5101!I:I,ABNT5101!L:L)</f>
        <v>-</v>
      </c>
      <c r="AX437" s="17">
        <f>_xlfn.XLOOKUP(G437,ABNT5101!$I:$I,ABNT5101!M:M)</f>
        <v>0.18</v>
      </c>
      <c r="AY437" s="17" t="str">
        <f>_xlfn.XLOOKUP(G437,ABNT5101!$I:$I,ABNT5101!N:N)</f>
        <v>-</v>
      </c>
      <c r="AZ437" s="17">
        <f>_xlfn.XLOOKUP(G437,ABNT5101!$I:$I,ABNT5101!O:O)</f>
        <v>16</v>
      </c>
      <c r="BA437" s="20" t="str">
        <f t="shared" si="296"/>
        <v>ATENDE</v>
      </c>
      <c r="BB437" s="21">
        <f t="shared" ref="BB437:BC437" si="533">BE437/AU437-1</f>
        <v>0.15700000000000003</v>
      </c>
      <c r="BC437" s="21">
        <f t="shared" si="533"/>
        <v>1.3333333333333335</v>
      </c>
      <c r="BD437" s="21" t="str">
        <f t="shared" si="298"/>
        <v>-</v>
      </c>
      <c r="BE437" s="22">
        <v>11.57</v>
      </c>
      <c r="BF437" s="22">
        <v>0.42</v>
      </c>
      <c r="BG437" s="22"/>
      <c r="BH437" s="22"/>
      <c r="BI437" s="23"/>
      <c r="BJ437" s="22"/>
      <c r="BK437" s="20" t="str">
        <f t="shared" si="299"/>
        <v>ATENDE</v>
      </c>
      <c r="BL437" s="20" t="str">
        <f t="shared" si="300"/>
        <v>ATENDE</v>
      </c>
      <c r="BM437" s="20" t="str">
        <f t="shared" si="301"/>
        <v>ATENDE</v>
      </c>
      <c r="BN437" s="20" t="str">
        <f t="shared" si="302"/>
        <v>ATENDE</v>
      </c>
      <c r="BO437" s="24" t="str">
        <f t="shared" si="303"/>
        <v>C4</v>
      </c>
      <c r="BP437" s="24" t="str">
        <f t="shared" si="379"/>
        <v>P6</v>
      </c>
      <c r="BQ437" s="25">
        <f t="shared" si="304"/>
        <v>1.0033333333333334</v>
      </c>
      <c r="BR437" s="22">
        <v>6.01</v>
      </c>
      <c r="BS437" s="22">
        <v>3.32</v>
      </c>
      <c r="BT437" s="24">
        <f>IF(BP437="-","-",_xlfn.XLOOKUP(BP437,ABNT5101!$B$4:$B$9,ABNT5101!$C$4:$C$9))</f>
        <v>3</v>
      </c>
      <c r="BU437" s="24">
        <f>IF(BP437="-","-",_xlfn.XLOOKUP(BP437,ABNT5101!$B$4:$B$9,ABNT5101!$D$4:$D$9))</f>
        <v>0.6</v>
      </c>
      <c r="BV437" s="20" t="str">
        <f t="shared" si="305"/>
        <v>ATENDE</v>
      </c>
      <c r="BW437" s="20" t="str">
        <f t="shared" si="306"/>
        <v>ATENDE</v>
      </c>
      <c r="BX437" s="20" t="str">
        <f t="shared" si="307"/>
        <v>ATENDE</v>
      </c>
      <c r="BY437" s="24" t="str">
        <f t="shared" si="461"/>
        <v>P6</v>
      </c>
      <c r="BZ437" s="25">
        <f t="shared" si="308"/>
        <v>1.4833333333333334</v>
      </c>
      <c r="CA437" s="24">
        <v>7.45</v>
      </c>
      <c r="CB437" s="24">
        <v>3.47</v>
      </c>
      <c r="CC437" s="20">
        <f>IF(BY437="-","-",_xlfn.XLOOKUP(BY437,ABNT5101!$B$4:$B$9,ABNT5101!$C$4:$C$9))</f>
        <v>3</v>
      </c>
      <c r="CD437" s="24">
        <f>IF(BY437="-","-",_xlfn.XLOOKUP(BY437,ABNT5101!$B$4:$B$9,ABNT5101!$D$4:$D$9))</f>
        <v>0.6</v>
      </c>
      <c r="CE437" s="20" t="str">
        <f t="shared" si="309"/>
        <v>ATENDE</v>
      </c>
      <c r="CF437" s="20" t="str">
        <f t="shared" si="310"/>
        <v>ATENDE</v>
      </c>
      <c r="CG437" s="20" t="str">
        <f t="shared" si="311"/>
        <v>ATENDE</v>
      </c>
      <c r="CH437" s="26" t="str">
        <f>_xlfn.XLOOKUP(CI437,'Banco de dados'!$B:$B,'Banco de dados'!$D:$D)</f>
        <v>LEDSTAR</v>
      </c>
      <c r="CI437" s="47" t="str">
        <f>'Banco de dados'!B8</f>
        <v xml:space="preserve"> SL VT 9.1 52W</v>
      </c>
      <c r="CJ437" s="26" t="str">
        <f>_xlfn.XLOOKUP(CI437,'Banco de dados'!$B:$B,'Banco de dados'!$E:$E)</f>
        <v>LUM LED SL VT 9.1 52W</v>
      </c>
      <c r="CK437" s="26"/>
      <c r="CL437" s="26" t="e">
        <f>IF(CK437="-","-",_xlfn.XLOOKUP(CK437,'Banco de dados'!$B:$B,'Banco de dados'!$E:$E))</f>
        <v>#N/A</v>
      </c>
      <c r="CM437" s="28">
        <f t="shared" si="312"/>
        <v>1</v>
      </c>
      <c r="CN437" s="26">
        <f>_xlfn.XLOOKUP(CI437,'Banco de dados'!$B:$B,'Banco de dados'!$H:$H)</f>
        <v>52</v>
      </c>
      <c r="CO437" s="26" t="e">
        <f t="array" aca="1" ref="CO437" ca="1">_xludf.XLOOKUP(CK437,'Banco de dados'!$B:$B,'Banco de dados'!$H:$H)</f>
        <v>#NAME?</v>
      </c>
      <c r="CP437" s="51" t="e">
        <f t="array" aca="1" ref="CP437" ca="1">_xludf.XLOOKUP(CI437,'Banco de dados'!$B:$B,'Banco de dados'!$F:$F)</f>
        <v>#NAME?</v>
      </c>
      <c r="CQ437" s="26" t="e">
        <f t="array" aca="1" ref="CQ437" ca="1">_xludf.XLOOKUP(CK437,'Banco de dados'!$B:$B,'Banco de dados'!$F:$F)</f>
        <v>#NAME?</v>
      </c>
      <c r="CR437" s="27">
        <v>0</v>
      </c>
      <c r="CS437" s="27"/>
      <c r="CT437" s="26" t="str">
        <f>IF(AG437=0.5,"Suporte",IF(AND(AG437&gt;='Braços de IP'!$B$9,AG437&lt;='Braços de IP'!$D$9),'Braços de IP'!$E$9,IF(AND(AG437&gt;='Braços de IP'!$B$10,AG437&lt;='Braços de IP'!$D$10),'Braços de IP'!$E$10,IF(AND(AG437&gt;='Braços de IP'!$B$11,AG437&lt;='Braços de IP'!$D$11),'Braços de IP'!$E$11,IF(AND(AG437&gt;='Braços de IP'!$B$12,AG437&lt;='Braços de IP'!$D$12),'Braços de IP'!$E$12,IF(AND(AG437&gt;='Braços de IP'!$B$13,AG437&lt;='Braços de IP'!$D$13),'Braços de IP'!$E$13,IF(AND(AG437&gt;='Braços de IP'!$B$14,AG437&lt;='Braços de IP'!$D$14),'Braços de IP'!$E$14,"ERRO")))))))</f>
        <v>Longo II</v>
      </c>
      <c r="CU437" s="27"/>
      <c r="CV437" s="26" t="str">
        <f>IF($CU437="","",VLOOKUP($CU437,'Braços de IP'!$E$9:$I$15,2,0))</f>
        <v/>
      </c>
      <c r="CW437" s="29" t="str">
        <f>IF($CU437="","",VLOOKUP($CU437,'Braços de IP'!$E$9:$I$15,5,0))</f>
        <v/>
      </c>
      <c r="CX437" s="26"/>
      <c r="CY437" s="26"/>
      <c r="CZ437" s="26"/>
      <c r="DA437" s="26"/>
      <c r="DB437" s="26"/>
      <c r="DC437" s="26"/>
      <c r="DD437" s="30">
        <f t="shared" si="313"/>
        <v>52</v>
      </c>
      <c r="DE437" s="31">
        <f t="shared" si="314"/>
        <v>115</v>
      </c>
      <c r="DF437" s="30">
        <f t="shared" si="315"/>
        <v>167</v>
      </c>
      <c r="DG437" s="32">
        <f t="shared" si="316"/>
        <v>0.54782608695652169</v>
      </c>
      <c r="DH437" s="33"/>
      <c r="DI437" s="34"/>
      <c r="DJ437" s="35"/>
      <c r="DK437" s="16" t="s">
        <v>144</v>
      </c>
      <c r="DL437" s="16"/>
      <c r="DN437" s="36" t="e">
        <f t="shared" si="357"/>
        <v>#VALUE!</v>
      </c>
      <c r="DP437" s="1" t="s">
        <v>163</v>
      </c>
      <c r="DQ437" s="1">
        <f t="shared" ref="DQ437:DR437" si="534">SUM(DQ272:DQ356)</f>
        <v>0</v>
      </c>
      <c r="DR437" s="36" t="e">
        <f t="shared" si="534"/>
        <v>#DIV/0!</v>
      </c>
    </row>
    <row r="438" spans="1:124" ht="15.75" customHeight="1" x14ac:dyDescent="0.25">
      <c r="B438" s="16">
        <v>57</v>
      </c>
      <c r="C438" s="16" t="s">
        <v>146</v>
      </c>
      <c r="D438" s="16" t="s">
        <v>535</v>
      </c>
      <c r="E438" s="16">
        <v>-8.0436029999999992</v>
      </c>
      <c r="F438" s="16">
        <v>-34.902217</v>
      </c>
      <c r="G438" s="16" t="s">
        <v>160</v>
      </c>
      <c r="H438" s="17" t="s">
        <v>136</v>
      </c>
      <c r="I438" s="16" t="s">
        <v>135</v>
      </c>
      <c r="J438" s="17" t="s">
        <v>137</v>
      </c>
      <c r="K438" s="18">
        <v>115</v>
      </c>
      <c r="L438" s="17" t="s">
        <v>138</v>
      </c>
      <c r="M438" s="17" t="s">
        <v>184</v>
      </c>
      <c r="N438" s="16">
        <f t="shared" si="352"/>
        <v>230</v>
      </c>
      <c r="O438" s="17">
        <v>1</v>
      </c>
      <c r="P438" s="17">
        <v>2.5</v>
      </c>
      <c r="Q438" s="17">
        <v>10</v>
      </c>
      <c r="R438" s="16"/>
      <c r="S438" s="16"/>
      <c r="T438" s="16" t="s">
        <v>136</v>
      </c>
      <c r="U438" s="17">
        <v>2.5</v>
      </c>
      <c r="V438" s="17">
        <v>0</v>
      </c>
      <c r="W438" s="17" t="s">
        <v>136</v>
      </c>
      <c r="X438" s="17" t="s">
        <v>136</v>
      </c>
      <c r="Y438" s="17">
        <v>0</v>
      </c>
      <c r="Z438" s="17">
        <v>0</v>
      </c>
      <c r="AA438" s="17" t="s">
        <v>139</v>
      </c>
      <c r="AB438" s="17" t="s">
        <v>140</v>
      </c>
      <c r="AC438" s="17">
        <v>33.590000000000003</v>
      </c>
      <c r="AD438" s="17">
        <v>7.5</v>
      </c>
      <c r="AE438" s="17">
        <v>1</v>
      </c>
      <c r="AF438" s="17">
        <v>0.74</v>
      </c>
      <c r="AG438" s="17">
        <v>3.29</v>
      </c>
      <c r="AH438" s="17">
        <f t="shared" si="353"/>
        <v>2.5499999999999998</v>
      </c>
      <c r="AI438" s="17" t="s">
        <v>136</v>
      </c>
      <c r="AJ438" s="17" t="s">
        <v>136</v>
      </c>
      <c r="AK438" s="17" t="s">
        <v>141</v>
      </c>
      <c r="AL438" s="17">
        <f t="shared" si="354"/>
        <v>2</v>
      </c>
      <c r="AM438" s="17">
        <v>1</v>
      </c>
      <c r="AN438" s="17" t="s">
        <v>139</v>
      </c>
      <c r="AO438" s="17">
        <v>33.590000000000003</v>
      </c>
      <c r="AP438" s="17">
        <v>5.3</v>
      </c>
      <c r="AQ438" s="17">
        <v>0.82</v>
      </c>
      <c r="AR438" s="17" t="s">
        <v>136</v>
      </c>
      <c r="AS438" s="19">
        <f t="shared" si="295"/>
        <v>2</v>
      </c>
      <c r="AT438" s="19"/>
      <c r="AU438" s="19">
        <f>VLOOKUP(G438,ABNT5101!$I$3:$J$9,2)</f>
        <v>10</v>
      </c>
      <c r="AV438" s="19">
        <f>VLOOKUP(G438,ABNT5101!$I$3:$M$9,5)</f>
        <v>0.18</v>
      </c>
      <c r="AW438" s="17" t="str">
        <f>_xlfn.XLOOKUP(G438,ABNT5101!I:I,ABNT5101!L:L)</f>
        <v>-</v>
      </c>
      <c r="AX438" s="17">
        <f>_xlfn.XLOOKUP(G438,ABNT5101!$I:$I,ABNT5101!M:M)</f>
        <v>0.18</v>
      </c>
      <c r="AY438" s="17" t="str">
        <f>_xlfn.XLOOKUP(G438,ABNT5101!$I:$I,ABNT5101!N:N)</f>
        <v>-</v>
      </c>
      <c r="AZ438" s="17">
        <f>_xlfn.XLOOKUP(G438,ABNT5101!$I:$I,ABNT5101!O:O)</f>
        <v>16</v>
      </c>
      <c r="BA438" s="20" t="str">
        <f t="shared" si="296"/>
        <v>ATENDE</v>
      </c>
      <c r="BB438" s="21">
        <f t="shared" ref="BB438:BC438" si="535">BE438/AU438-1</f>
        <v>0.36799999999999988</v>
      </c>
      <c r="BC438" s="21">
        <f t="shared" si="535"/>
        <v>1.7222222222222223</v>
      </c>
      <c r="BD438" s="21" t="str">
        <f t="shared" si="298"/>
        <v>-</v>
      </c>
      <c r="BE438" s="22">
        <v>13.68</v>
      </c>
      <c r="BF438" s="22">
        <v>0.49</v>
      </c>
      <c r="BG438" s="22"/>
      <c r="BH438" s="22"/>
      <c r="BI438" s="23"/>
      <c r="BJ438" s="22"/>
      <c r="BK438" s="20" t="str">
        <f t="shared" si="299"/>
        <v>ATENDE</v>
      </c>
      <c r="BL438" s="20" t="str">
        <f t="shared" si="300"/>
        <v>ATENDE</v>
      </c>
      <c r="BM438" s="20" t="str">
        <f t="shared" si="301"/>
        <v>ATENDE</v>
      </c>
      <c r="BN438" s="20" t="str">
        <f t="shared" si="302"/>
        <v>ATENDE</v>
      </c>
      <c r="BO438" s="24" t="str">
        <f t="shared" si="303"/>
        <v>C4</v>
      </c>
      <c r="BP438" s="24" t="str">
        <f t="shared" si="379"/>
        <v>P6</v>
      </c>
      <c r="BQ438" s="25">
        <f t="shared" si="304"/>
        <v>1.1733333333333333</v>
      </c>
      <c r="BR438" s="22">
        <v>6.52</v>
      </c>
      <c r="BS438" s="22">
        <v>4.24</v>
      </c>
      <c r="BT438" s="24">
        <f>IF(BP438="-","-",_xlfn.XLOOKUP(BP438,ABNT5101!$B$4:$B$9,ABNT5101!$C$4:$C$9))</f>
        <v>3</v>
      </c>
      <c r="BU438" s="24">
        <f>IF(BP438="-","-",_xlfn.XLOOKUP(BP438,ABNT5101!$B$4:$B$9,ABNT5101!$D$4:$D$9))</f>
        <v>0.6</v>
      </c>
      <c r="BV438" s="20" t="str">
        <f t="shared" si="305"/>
        <v>ATENDE</v>
      </c>
      <c r="BW438" s="20" t="str">
        <f t="shared" si="306"/>
        <v>ATENDE</v>
      </c>
      <c r="BX438" s="20" t="str">
        <f t="shared" si="307"/>
        <v>ATENDE</v>
      </c>
      <c r="BY438" s="24" t="str">
        <f t="shared" si="461"/>
        <v>P6</v>
      </c>
      <c r="BZ438" s="25">
        <f t="shared" si="308"/>
        <v>1.5666666666666669</v>
      </c>
      <c r="CA438" s="24">
        <v>7.7</v>
      </c>
      <c r="CB438" s="24">
        <v>2.94</v>
      </c>
      <c r="CC438" s="20">
        <f>IF(BY438="-","-",_xlfn.XLOOKUP(BY438,ABNT5101!$B$4:$B$9,ABNT5101!$C$4:$C$9))</f>
        <v>3</v>
      </c>
      <c r="CD438" s="24">
        <f>IF(BY438="-","-",_xlfn.XLOOKUP(BY438,ABNT5101!$B$4:$B$9,ABNT5101!$D$4:$D$9))</f>
        <v>0.6</v>
      </c>
      <c r="CE438" s="20" t="str">
        <f t="shared" si="309"/>
        <v>ATENDE</v>
      </c>
      <c r="CF438" s="20" t="str">
        <f t="shared" si="310"/>
        <v>ATENDE</v>
      </c>
      <c r="CG438" s="20" t="str">
        <f t="shared" si="311"/>
        <v>ATENDE</v>
      </c>
      <c r="CH438" s="26" t="str">
        <f>_xlfn.XLOOKUP(CI438,'Banco de dados'!$B:$B,'Banco de dados'!$D:$D)</f>
        <v>SX LIGHTING</v>
      </c>
      <c r="CI438" s="27" t="str">
        <f>'Banco de dados'!B56</f>
        <v>SX-INEVO050HF</v>
      </c>
      <c r="CJ438" s="26" t="str">
        <f>_xlfn.XLOOKUP(CI438,'Banco de dados'!$B:$B,'Banco de dados'!$E:$E)</f>
        <v>SXINEVO050K50L12CZF7PHF</v>
      </c>
      <c r="CK438" s="26"/>
      <c r="CL438" s="26" t="e">
        <f>IF(CK438="-","-",_xlfn.XLOOKUP(CK438,'Banco de dados'!$B:$B,'Banco de dados'!$E:$E))</f>
        <v>#N/A</v>
      </c>
      <c r="CM438" s="28">
        <f t="shared" si="312"/>
        <v>1</v>
      </c>
      <c r="CN438" s="26">
        <f>_xlfn.XLOOKUP(CI438,'Banco de dados'!$B:$B,'Banco de dados'!$H:$H)</f>
        <v>50</v>
      </c>
      <c r="CO438" s="26" t="e">
        <f t="array" aca="1" ref="CO438" ca="1">_xludf.XLOOKUP(CK438,'Banco de dados'!$B:$B,'Banco de dados'!$H:$H)</f>
        <v>#NAME?</v>
      </c>
      <c r="CP438" s="51" t="e">
        <f t="array" aca="1" ref="CP438" ca="1">_xludf.XLOOKUP(CI438,'Banco de dados'!$B:$B,'Banco de dados'!$F:$F)</f>
        <v>#NAME?</v>
      </c>
      <c r="CQ438" s="26" t="e">
        <f t="array" aca="1" ref="CQ438" ca="1">_xludf.XLOOKUP(CK438,'Banco de dados'!$B:$B,'Banco de dados'!$F:$F)</f>
        <v>#NAME?</v>
      </c>
      <c r="CR438" s="27">
        <v>0</v>
      </c>
      <c r="CS438" s="27"/>
      <c r="CT438" s="26" t="str">
        <f>IF(AG438=0.5,"Suporte",IF(AND(AG438&gt;='Braços de IP'!$B$9,AG438&lt;='Braços de IP'!$D$9),'Braços de IP'!$E$9,IF(AND(AG438&gt;='Braços de IP'!$B$10,AG438&lt;='Braços de IP'!$D$10),'Braços de IP'!$E$10,IF(AND(AG438&gt;='Braços de IP'!$B$11,AG438&lt;='Braços de IP'!$D$11),'Braços de IP'!$E$11,IF(AND(AG438&gt;='Braços de IP'!$B$12,AG438&lt;='Braços de IP'!$D$12),'Braços de IP'!$E$12,IF(AND(AG438&gt;='Braços de IP'!$B$13,AG438&lt;='Braços de IP'!$D$13),'Braços de IP'!$E$13,IF(AND(AG438&gt;='Braços de IP'!$B$14,AG438&lt;='Braços de IP'!$D$14),'Braços de IP'!$E$14,"ERRO")))))))</f>
        <v>Longo II</v>
      </c>
      <c r="CU438" s="27"/>
      <c r="CV438" s="26" t="str">
        <f>IF($CU438="","",VLOOKUP($CU438,'Braços de IP'!$E$9:$I$15,2,0))</f>
        <v/>
      </c>
      <c r="CW438" s="29" t="str">
        <f>IF($CU438="","",VLOOKUP($CU438,'Braços de IP'!$E$9:$I$15,5,0))</f>
        <v/>
      </c>
      <c r="CX438" s="26"/>
      <c r="CY438" s="26"/>
      <c r="CZ438" s="26"/>
      <c r="DA438" s="26"/>
      <c r="DB438" s="26"/>
      <c r="DC438" s="26"/>
      <c r="DD438" s="30">
        <f t="shared" si="313"/>
        <v>50</v>
      </c>
      <c r="DE438" s="31">
        <f t="shared" si="314"/>
        <v>115</v>
      </c>
      <c r="DF438" s="30">
        <f t="shared" si="315"/>
        <v>165</v>
      </c>
      <c r="DG438" s="32">
        <f t="shared" si="316"/>
        <v>0.56521739130434789</v>
      </c>
      <c r="DH438" s="33"/>
      <c r="DI438" s="34"/>
      <c r="DJ438" s="35"/>
      <c r="DK438" s="16" t="s">
        <v>144</v>
      </c>
      <c r="DL438" s="16"/>
      <c r="DN438" s="36" t="e">
        <f t="shared" si="357"/>
        <v>#VALUE!</v>
      </c>
      <c r="DP438" s="1" t="s">
        <v>163</v>
      </c>
      <c r="DQ438" s="1">
        <f t="shared" ref="DQ438:DR438" si="536">SUM(DQ273:DQ357)</f>
        <v>0</v>
      </c>
      <c r="DR438" s="36" t="e">
        <f t="shared" si="536"/>
        <v>#DIV/0!</v>
      </c>
    </row>
    <row r="439" spans="1:124" ht="15.75" customHeight="1" x14ac:dyDescent="0.25">
      <c r="B439" s="16">
        <v>57</v>
      </c>
      <c r="C439" s="16" t="s">
        <v>146</v>
      </c>
      <c r="D439" s="16" t="s">
        <v>535</v>
      </c>
      <c r="E439" s="16">
        <v>-8.0436029999999992</v>
      </c>
      <c r="F439" s="16">
        <v>-34.902217</v>
      </c>
      <c r="G439" s="16" t="s">
        <v>160</v>
      </c>
      <c r="H439" s="17" t="s">
        <v>136</v>
      </c>
      <c r="I439" s="16" t="s">
        <v>135</v>
      </c>
      <c r="J439" s="17" t="s">
        <v>137</v>
      </c>
      <c r="K439" s="18">
        <v>115</v>
      </c>
      <c r="L439" s="17" t="s">
        <v>138</v>
      </c>
      <c r="M439" s="17" t="s">
        <v>184</v>
      </c>
      <c r="N439" s="16">
        <f t="shared" si="352"/>
        <v>230</v>
      </c>
      <c r="O439" s="17">
        <v>1</v>
      </c>
      <c r="P439" s="17">
        <v>2.5</v>
      </c>
      <c r="Q439" s="17">
        <v>10</v>
      </c>
      <c r="R439" s="16"/>
      <c r="S439" s="16"/>
      <c r="T439" s="16" t="s">
        <v>136</v>
      </c>
      <c r="U439" s="17">
        <v>2.5</v>
      </c>
      <c r="V439" s="17">
        <v>0</v>
      </c>
      <c r="W439" s="17" t="s">
        <v>136</v>
      </c>
      <c r="X439" s="17" t="s">
        <v>136</v>
      </c>
      <c r="Y439" s="17">
        <v>0</v>
      </c>
      <c r="Z439" s="17">
        <v>0</v>
      </c>
      <c r="AA439" s="17" t="s">
        <v>139</v>
      </c>
      <c r="AB439" s="17" t="s">
        <v>140</v>
      </c>
      <c r="AC439" s="17">
        <v>33.590000000000003</v>
      </c>
      <c r="AD439" s="17">
        <v>7.5</v>
      </c>
      <c r="AE439" s="17">
        <v>1</v>
      </c>
      <c r="AF439" s="17">
        <v>0.74</v>
      </c>
      <c r="AG439" s="17">
        <v>3.29</v>
      </c>
      <c r="AH439" s="17">
        <f t="shared" si="353"/>
        <v>2.5499999999999998</v>
      </c>
      <c r="AI439" s="17" t="s">
        <v>136</v>
      </c>
      <c r="AJ439" s="17" t="s">
        <v>136</v>
      </c>
      <c r="AK439" s="17" t="s">
        <v>141</v>
      </c>
      <c r="AL439" s="17">
        <f t="shared" si="354"/>
        <v>2</v>
      </c>
      <c r="AM439" s="17">
        <v>1</v>
      </c>
      <c r="AN439" s="17" t="s">
        <v>139</v>
      </c>
      <c r="AO439" s="17">
        <v>33.590000000000003</v>
      </c>
      <c r="AP439" s="17">
        <v>5.3</v>
      </c>
      <c r="AQ439" s="17">
        <v>0.82</v>
      </c>
      <c r="AR439" s="17" t="s">
        <v>136</v>
      </c>
      <c r="AS439" s="19">
        <f t="shared" si="295"/>
        <v>2</v>
      </c>
      <c r="AT439" s="19"/>
      <c r="AU439" s="19">
        <f>VLOOKUP(G439,ABNT5101!$I$3:$J$9,2)</f>
        <v>10</v>
      </c>
      <c r="AV439" s="19">
        <f>VLOOKUP(G439,ABNT5101!$I$3:$M$9,5)</f>
        <v>0.18</v>
      </c>
      <c r="AW439" s="17" t="str">
        <f>_xlfn.XLOOKUP(G439,ABNT5101!I:I,ABNT5101!L:L)</f>
        <v>-</v>
      </c>
      <c r="AX439" s="17">
        <f>_xlfn.XLOOKUP(G439,ABNT5101!$I:$I,ABNT5101!M:M)</f>
        <v>0.18</v>
      </c>
      <c r="AY439" s="17" t="str">
        <f>_xlfn.XLOOKUP(G439,ABNT5101!$I:$I,ABNT5101!N:N)</f>
        <v>-</v>
      </c>
      <c r="AZ439" s="17">
        <f>_xlfn.XLOOKUP(G439,ABNT5101!$I:$I,ABNT5101!O:O)</f>
        <v>16</v>
      </c>
      <c r="BA439" s="20" t="str">
        <f t="shared" si="296"/>
        <v>ATENDE</v>
      </c>
      <c r="BB439" s="21">
        <f t="shared" ref="BB439:BC439" si="537">BE439/AU439-1</f>
        <v>3.2000000000000028E-2</v>
      </c>
      <c r="BC439" s="21">
        <f t="shared" si="537"/>
        <v>1.6111111111111112</v>
      </c>
      <c r="BD439" s="21" t="str">
        <f t="shared" si="298"/>
        <v>-</v>
      </c>
      <c r="BE439" s="22">
        <v>10.32</v>
      </c>
      <c r="BF439" s="22">
        <v>0.47</v>
      </c>
      <c r="BG439" s="22"/>
      <c r="BH439" s="22"/>
      <c r="BI439" s="23"/>
      <c r="BJ439" s="22"/>
      <c r="BK439" s="20" t="str">
        <f t="shared" si="299"/>
        <v>ATENDE</v>
      </c>
      <c r="BL439" s="20" t="str">
        <f t="shared" si="300"/>
        <v>ATENDE</v>
      </c>
      <c r="BM439" s="20" t="str">
        <f t="shared" si="301"/>
        <v>ATENDE</v>
      </c>
      <c r="BN439" s="20" t="str">
        <f t="shared" si="302"/>
        <v>ATENDE</v>
      </c>
      <c r="BO439" s="24" t="str">
        <f t="shared" si="303"/>
        <v>C4</v>
      </c>
      <c r="BP439" s="24" t="str">
        <f t="shared" si="379"/>
        <v>P6</v>
      </c>
      <c r="BQ439" s="25">
        <f t="shared" si="304"/>
        <v>7.0000000000000062E-2</v>
      </c>
      <c r="BR439" s="22">
        <v>3.21</v>
      </c>
      <c r="BS439" s="22">
        <v>1.6</v>
      </c>
      <c r="BT439" s="24">
        <f>IF(BP439="-","-",_xlfn.XLOOKUP(BP439,ABNT5101!$B$4:$B$9,ABNT5101!$C$4:$C$9))</f>
        <v>3</v>
      </c>
      <c r="BU439" s="24">
        <f>IF(BP439="-","-",_xlfn.XLOOKUP(BP439,ABNT5101!$B$4:$B$9,ABNT5101!$D$4:$D$9))</f>
        <v>0.6</v>
      </c>
      <c r="BV439" s="20" t="str">
        <f t="shared" si="305"/>
        <v>ATENDE</v>
      </c>
      <c r="BW439" s="20" t="str">
        <f t="shared" si="306"/>
        <v>ATENDE</v>
      </c>
      <c r="BX439" s="20" t="str">
        <f t="shared" si="307"/>
        <v>ATENDE</v>
      </c>
      <c r="BY439" s="24" t="str">
        <f t="shared" si="461"/>
        <v>P6</v>
      </c>
      <c r="BZ439" s="25">
        <f t="shared" si="308"/>
        <v>1.0066666666666664</v>
      </c>
      <c r="CA439" s="24">
        <v>6.02</v>
      </c>
      <c r="CB439" s="24">
        <v>2.91</v>
      </c>
      <c r="CC439" s="20">
        <f>IF(BY439="-","-",_xlfn.XLOOKUP(BY439,ABNT5101!$B$4:$B$9,ABNT5101!$C$4:$C$9))</f>
        <v>3</v>
      </c>
      <c r="CD439" s="24">
        <f>IF(BY439="-","-",_xlfn.XLOOKUP(BY439,ABNT5101!$B$4:$B$9,ABNT5101!$D$4:$D$9))</f>
        <v>0.6</v>
      </c>
      <c r="CE439" s="20" t="str">
        <f t="shared" si="309"/>
        <v>ATENDE</v>
      </c>
      <c r="CF439" s="20" t="str">
        <f t="shared" si="310"/>
        <v>ATENDE</v>
      </c>
      <c r="CG439" s="20" t="str">
        <f t="shared" si="311"/>
        <v>ATENDE</v>
      </c>
      <c r="CH439" s="26" t="str">
        <f>_xlfn.XLOOKUP(CI439,'Banco de dados'!$B:$B,'Banco de dados'!$D:$D)</f>
        <v>TECNOWATT</v>
      </c>
      <c r="CI439" s="27" t="str">
        <f>'Banco de dados'!B66</f>
        <v xml:space="preserve">SIGSAGPTLRRSSNDL_40W_50IBBRS
</v>
      </c>
      <c r="CJ439" s="26" t="str">
        <f>_xlfn.XLOOKUP(CI439,'Banco de dados'!$B:$B,'Banco de dados'!$E:$E)</f>
        <v>SIGSAGPTLRRSSNDL_40W_50IBBRS
1-10C1MUN6.5</v>
      </c>
      <c r="CK439" s="26"/>
      <c r="CL439" s="26" t="e">
        <f>IF(CK439="-","-",_xlfn.XLOOKUP(CK439,'Banco de dados'!$B:$B,'Banco de dados'!$E:$E))</f>
        <v>#N/A</v>
      </c>
      <c r="CM439" s="28">
        <f t="shared" si="312"/>
        <v>1</v>
      </c>
      <c r="CN439" s="26">
        <f>_xlfn.XLOOKUP(CI439,'Banco de dados'!$B:$B,'Banco de dados'!$H:$H)</f>
        <v>40</v>
      </c>
      <c r="CO439" s="26" t="e">
        <f t="array" aca="1" ref="CO439" ca="1">_xludf.XLOOKUP(CK439,'Banco de dados'!$B:$B,'Banco de dados'!$H:$H)</f>
        <v>#NAME?</v>
      </c>
      <c r="CP439" s="51" t="e">
        <f t="array" aca="1" ref="CP439" ca="1">_xludf.XLOOKUP(CI439,'Banco de dados'!$B:$B,'Banco de dados'!$F:$F)</f>
        <v>#NAME?</v>
      </c>
      <c r="CQ439" s="26" t="e">
        <f t="array" aca="1" ref="CQ439" ca="1">_xludf.XLOOKUP(CK439,'Banco de dados'!$B:$B,'Banco de dados'!$F:$F)</f>
        <v>#NAME?</v>
      </c>
      <c r="CR439" s="27">
        <v>0</v>
      </c>
      <c r="CS439" s="27"/>
      <c r="CT439" s="26" t="str">
        <f>IF(AG439=0.5,"Suporte",IF(AND(AG439&gt;='Braços de IP'!$B$9,AG439&lt;='Braços de IP'!$D$9),'Braços de IP'!$E$9,IF(AND(AG439&gt;='Braços de IP'!$B$10,AG439&lt;='Braços de IP'!$D$10),'Braços de IP'!$E$10,IF(AND(AG439&gt;='Braços de IP'!$B$11,AG439&lt;='Braços de IP'!$D$11),'Braços de IP'!$E$11,IF(AND(AG439&gt;='Braços de IP'!$B$12,AG439&lt;='Braços de IP'!$D$12),'Braços de IP'!$E$12,IF(AND(AG439&gt;='Braços de IP'!$B$13,AG439&lt;='Braços de IP'!$D$13),'Braços de IP'!$E$13,IF(AND(AG439&gt;='Braços de IP'!$B$14,AG439&lt;='Braços de IP'!$D$14),'Braços de IP'!$E$14,"ERRO")))))))</f>
        <v>Longo II</v>
      </c>
      <c r="CU439" s="27"/>
      <c r="CV439" s="26" t="str">
        <f>IF($CU439="","",VLOOKUP($CU439,'Braços de IP'!$E$9:$I$15,2,0))</f>
        <v/>
      </c>
      <c r="CW439" s="29" t="str">
        <f>IF($CU439="","",VLOOKUP($CU439,'Braços de IP'!$E$9:$I$15,5,0))</f>
        <v/>
      </c>
      <c r="CX439" s="26"/>
      <c r="CY439" s="26"/>
      <c r="CZ439" s="26"/>
      <c r="DA439" s="26"/>
      <c r="DB439" s="26"/>
      <c r="DC439" s="26"/>
      <c r="DD439" s="30">
        <f t="shared" si="313"/>
        <v>40</v>
      </c>
      <c r="DE439" s="31">
        <f t="shared" si="314"/>
        <v>115</v>
      </c>
      <c r="DF439" s="30">
        <f t="shared" si="315"/>
        <v>155</v>
      </c>
      <c r="DG439" s="32">
        <f t="shared" si="316"/>
        <v>0.65217391304347827</v>
      </c>
      <c r="DH439" s="33"/>
      <c r="DI439" s="34"/>
      <c r="DJ439" s="35"/>
      <c r="DK439" s="16" t="s">
        <v>144</v>
      </c>
      <c r="DL439" s="16"/>
      <c r="DN439" s="36" t="e">
        <f t="shared" si="357"/>
        <v>#VALUE!</v>
      </c>
      <c r="DP439" s="1" t="s">
        <v>163</v>
      </c>
      <c r="DQ439" s="1">
        <f t="shared" ref="DQ439:DR439" si="538">SUM(DQ274:DQ358)</f>
        <v>0</v>
      </c>
      <c r="DR439" s="36" t="e">
        <f t="shared" si="538"/>
        <v>#DIV/0!</v>
      </c>
    </row>
    <row r="440" spans="1:124" ht="15.75" hidden="1" customHeight="1" x14ac:dyDescent="0.25">
      <c r="A440" s="38"/>
      <c r="B440" s="27">
        <v>58</v>
      </c>
      <c r="C440" s="27" t="s">
        <v>146</v>
      </c>
      <c r="D440" s="27" t="s">
        <v>535</v>
      </c>
      <c r="E440" s="27">
        <v>-8.0453650000000003</v>
      </c>
      <c r="F440" s="27">
        <v>-34.902042999999999</v>
      </c>
      <c r="G440" s="27" t="s">
        <v>536</v>
      </c>
      <c r="H440" s="22" t="s">
        <v>136</v>
      </c>
      <c r="I440" s="27" t="s">
        <v>149</v>
      </c>
      <c r="J440" s="22" t="s">
        <v>137</v>
      </c>
      <c r="K440" s="23">
        <v>115</v>
      </c>
      <c r="L440" s="22" t="s">
        <v>138</v>
      </c>
      <c r="M440" s="22">
        <v>0</v>
      </c>
      <c r="N440" s="27">
        <f t="shared" si="352"/>
        <v>460</v>
      </c>
      <c r="O440" s="22">
        <v>1</v>
      </c>
      <c r="P440" s="22">
        <v>2.5</v>
      </c>
      <c r="Q440" s="22">
        <v>3</v>
      </c>
      <c r="R440" s="27"/>
      <c r="S440" s="27"/>
      <c r="T440" s="27" t="s">
        <v>136</v>
      </c>
      <c r="U440" s="22">
        <v>3</v>
      </c>
      <c r="V440" s="22">
        <v>0</v>
      </c>
      <c r="W440" s="22" t="s">
        <v>136</v>
      </c>
      <c r="X440" s="22" t="s">
        <v>136</v>
      </c>
      <c r="Y440" s="22">
        <v>0</v>
      </c>
      <c r="Z440" s="22">
        <v>0</v>
      </c>
      <c r="AA440" s="22" t="s">
        <v>161</v>
      </c>
      <c r="AB440" s="22" t="s">
        <v>140</v>
      </c>
      <c r="AC440" s="22">
        <v>18.690000000000001</v>
      </c>
      <c r="AD440" s="22">
        <v>8.4499999999999993</v>
      </c>
      <c r="AE440" s="22">
        <v>2</v>
      </c>
      <c r="AF440" s="22">
        <v>0.4</v>
      </c>
      <c r="AG440" s="22">
        <v>2.92</v>
      </c>
      <c r="AH440" s="22">
        <f t="shared" si="353"/>
        <v>2.52</v>
      </c>
      <c r="AI440" s="22" t="s">
        <v>136</v>
      </c>
      <c r="AJ440" s="22" t="s">
        <v>136</v>
      </c>
      <c r="AK440" s="22" t="s">
        <v>141</v>
      </c>
      <c r="AL440" s="22" t="str">
        <f t="shared" si="354"/>
        <v>erro</v>
      </c>
      <c r="AM440" s="22">
        <v>0</v>
      </c>
      <c r="AN440" s="22"/>
      <c r="AO440" s="22">
        <v>0</v>
      </c>
      <c r="AP440" s="22">
        <v>0</v>
      </c>
      <c r="AQ440" s="22">
        <v>0</v>
      </c>
      <c r="AR440" s="22" t="s">
        <v>136</v>
      </c>
      <c r="AS440" s="22">
        <f t="shared" si="295"/>
        <v>0</v>
      </c>
      <c r="AT440" s="22"/>
      <c r="AU440" s="22">
        <f>VLOOKUP(G440,ABNT5101!$I$3:$J$9,2)</f>
        <v>50</v>
      </c>
      <c r="AV440" s="22">
        <f>VLOOKUP(G440,ABNT5101!$I$3:$M$9,5)</f>
        <v>0.38</v>
      </c>
      <c r="AW440" s="17" t="str">
        <f>_xlfn.XLOOKUP(G440,ABNT5101!I:I,ABNT5101!L:L)</f>
        <v>-</v>
      </c>
      <c r="AX440" s="17">
        <f>_xlfn.XLOOKUP(G440,ABNT5101!$I:$I,ABNT5101!M:M)</f>
        <v>0.38</v>
      </c>
      <c r="AY440" s="17" t="str">
        <f>_xlfn.XLOOKUP(G440,ABNT5101!$I:$I,ABNT5101!N:N)</f>
        <v>-</v>
      </c>
      <c r="AZ440" s="17">
        <f>_xlfn.XLOOKUP(G440,ABNT5101!$I:$I,ABNT5101!O:O)</f>
        <v>14</v>
      </c>
      <c r="BA440" s="27" t="str">
        <f t="shared" si="296"/>
        <v>ATENDE</v>
      </c>
      <c r="BB440" s="39">
        <f t="shared" ref="BB440:BC440" si="539">BE440/AU440-1</f>
        <v>1.639999999999997E-2</v>
      </c>
      <c r="BC440" s="39">
        <f t="shared" si="539"/>
        <v>1.3421052631578947</v>
      </c>
      <c r="BD440" s="39" t="str">
        <f t="shared" si="298"/>
        <v>-</v>
      </c>
      <c r="BE440" s="22">
        <v>50.82</v>
      </c>
      <c r="BF440" s="22">
        <v>0.89</v>
      </c>
      <c r="BG440" s="22"/>
      <c r="BH440" s="22"/>
      <c r="BI440" s="23"/>
      <c r="BJ440" s="22"/>
      <c r="BK440" s="27" t="str">
        <f t="shared" si="299"/>
        <v>ATENDE</v>
      </c>
      <c r="BL440" s="27" t="str">
        <f t="shared" si="300"/>
        <v>ATENDE</v>
      </c>
      <c r="BM440" s="27" t="str">
        <f t="shared" si="301"/>
        <v>ATENDE</v>
      </c>
      <c r="BN440" s="27" t="str">
        <f t="shared" si="302"/>
        <v>ATENDE</v>
      </c>
      <c r="BO440" s="22" t="str">
        <f t="shared" si="303"/>
        <v>C0</v>
      </c>
      <c r="BP440" s="22" t="str">
        <f t="shared" si="379"/>
        <v>P5</v>
      </c>
      <c r="BQ440" s="40">
        <f t="shared" si="304"/>
        <v>8.6379999999999999</v>
      </c>
      <c r="BR440" s="22">
        <v>48.19</v>
      </c>
      <c r="BS440" s="22">
        <v>42.73</v>
      </c>
      <c r="BT440" s="24">
        <f>IF(BP440="-","-",_xlfn.XLOOKUP(BP440,ABNT5101!$B$4:$B$9,ABNT5101!$C$4:$C$9))</f>
        <v>5</v>
      </c>
      <c r="BU440" s="24">
        <f>IF(BP440="-","-",_xlfn.XLOOKUP(BP440,ABNT5101!$B$4:$B$9,ABNT5101!$D$4:$D$9))</f>
        <v>1</v>
      </c>
      <c r="BV440" s="27" t="str">
        <f t="shared" si="305"/>
        <v>ATENDE</v>
      </c>
      <c r="BW440" s="27" t="str">
        <f t="shared" si="306"/>
        <v>ATENDE</v>
      </c>
      <c r="BX440" s="27" t="str">
        <f t="shared" si="307"/>
        <v>ATENDE</v>
      </c>
      <c r="BY440" s="22" t="str">
        <f t="shared" si="461"/>
        <v>P5</v>
      </c>
      <c r="BZ440" s="40">
        <f t="shared" si="308"/>
        <v>8.7459999999999987</v>
      </c>
      <c r="CA440" s="22">
        <v>48.73</v>
      </c>
      <c r="CB440" s="22">
        <v>43.27</v>
      </c>
      <c r="CC440" s="20">
        <f>IF(BY440="-","-",_xlfn.XLOOKUP(BY440,ABNT5101!$B$4:$B$9,ABNT5101!$C$4:$C$9))</f>
        <v>5</v>
      </c>
      <c r="CD440" s="24">
        <f>IF(BY440="-","-",_xlfn.XLOOKUP(BY440,ABNT5101!$B$4:$B$9,ABNT5101!$D$4:$D$9))</f>
        <v>1</v>
      </c>
      <c r="CE440" s="27" t="str">
        <f t="shared" si="309"/>
        <v>ATENDE</v>
      </c>
      <c r="CF440" s="27" t="str">
        <f t="shared" si="310"/>
        <v>ATENDE</v>
      </c>
      <c r="CG440" s="27" t="str">
        <f t="shared" si="311"/>
        <v>ATENDE</v>
      </c>
      <c r="CH440" s="26" t="str">
        <f>_xlfn.XLOOKUP(CI440,'Banco de dados'!$B:$B,'Banco de dados'!$D:$D)</f>
        <v>LEDSTAR</v>
      </c>
      <c r="CI440" s="27" t="s">
        <v>537</v>
      </c>
      <c r="CJ440" s="26" t="str">
        <f>_xlfn.XLOOKUP(CI440,'Banco de dados'!$B:$B,'Banco de dados'!$E:$E)</f>
        <v>LUM LED SL VT 9.6 55W</v>
      </c>
      <c r="CK440" s="27"/>
      <c r="CL440" s="26" t="e">
        <f>IF(CK440="-","-",_xlfn.XLOOKUP(CK440,'Banco de dados'!$B:$B,'Banco de dados'!$E:$E))</f>
        <v>#N/A</v>
      </c>
      <c r="CM440" s="23">
        <f t="shared" si="312"/>
        <v>2</v>
      </c>
      <c r="CN440" s="26">
        <f>_xlfn.XLOOKUP(CI440,'Banco de dados'!$B:$B,'Banco de dados'!$H:$H)</f>
        <v>55</v>
      </c>
      <c r="CO440" s="27" t="e">
        <f t="array" aca="1" ref="CO440" ca="1">_xludf.XLOOKUP(CK440,'Banco de dados'!$B:$B,'Banco de dados'!$H:$H)</f>
        <v>#NAME?</v>
      </c>
      <c r="CP440" s="48" t="e">
        <f t="array" aca="1" ref="CP440" ca="1">_xludf.XLOOKUP(CI440,'Banco de dados'!$B:$B,'Banco de dados'!$F:$F)</f>
        <v>#NAME?</v>
      </c>
      <c r="CQ440" s="27" t="e">
        <f t="array" aca="1" ref="CQ440" ca="1">_xludf.XLOOKUP(CK440,'Banco de dados'!$B:$B,'Banco de dados'!$F:$F)</f>
        <v>#NAME?</v>
      </c>
      <c r="CR440" s="27">
        <v>0</v>
      </c>
      <c r="CS440" s="27">
        <v>0</v>
      </c>
      <c r="CT440" s="27" t="str">
        <f>IF(AG440=0.5,"Suporte",IF(AND(AG440&gt;='Braços de IP'!$B$9,AG440&lt;='Braços de IP'!$D$9),'Braços de IP'!$E$9,IF(AND(AG440&gt;='Braços de IP'!$B$10,AG440&lt;='Braços de IP'!$D$10),'Braços de IP'!$E$10,IF(AND(AG440&gt;='Braços de IP'!$B$11,AG440&lt;='Braços de IP'!$D$11),'Braços de IP'!$E$11,IF(AND(AG440&gt;='Braços de IP'!$B$12,AG440&lt;='Braços de IP'!$D$12),'Braços de IP'!$E$12,IF(AND(AG440&gt;='Braços de IP'!$B$13,AG440&lt;='Braços de IP'!$D$13),'Braços de IP'!$E$13,IF(AND(AG440&gt;='Braços de IP'!$B$14,AG440&lt;='Braços de IP'!$D$14),'Braços de IP'!$E$14,"ERRO")))))))</f>
        <v>Longo I</v>
      </c>
      <c r="CU440" s="27"/>
      <c r="CV440" s="27" t="str">
        <f>IF($CU440="","",VLOOKUP($CU440,'Braços de IP'!$E$9:$I$15,2,0))</f>
        <v/>
      </c>
      <c r="CW440" s="41" t="str">
        <f>IF($CU440="","",VLOOKUP($CU440,'Braços de IP'!$E$9:$I$15,5,0))</f>
        <v/>
      </c>
      <c r="CX440" s="27"/>
      <c r="CY440" s="27"/>
      <c r="CZ440" s="27"/>
      <c r="DA440" s="27"/>
      <c r="DB440" s="27"/>
      <c r="DC440" s="27"/>
      <c r="DD440" s="42">
        <f t="shared" si="313"/>
        <v>55</v>
      </c>
      <c r="DE440" s="43">
        <f t="shared" si="314"/>
        <v>115</v>
      </c>
      <c r="DF440" s="42">
        <f t="shared" si="315"/>
        <v>340</v>
      </c>
      <c r="DG440" s="44">
        <f t="shared" si="316"/>
        <v>0.52173913043478259</v>
      </c>
      <c r="DH440" s="45"/>
      <c r="DI440" s="45"/>
      <c r="DJ440" s="45"/>
      <c r="DK440" s="27" t="s">
        <v>144</v>
      </c>
      <c r="DL440" s="27"/>
      <c r="DM440" s="38"/>
      <c r="DN440" s="46" t="e">
        <f t="shared" si="357"/>
        <v>#VALUE!</v>
      </c>
      <c r="DO440" s="38"/>
      <c r="DP440" s="38"/>
      <c r="DQ440" s="38"/>
      <c r="DR440" s="38"/>
      <c r="DS440" s="38"/>
      <c r="DT440" s="38"/>
    </row>
    <row r="441" spans="1:124" ht="15.75" hidden="1" customHeight="1" x14ac:dyDescent="0.25">
      <c r="A441" s="38"/>
      <c r="B441" s="27">
        <v>58</v>
      </c>
      <c r="C441" s="27" t="s">
        <v>146</v>
      </c>
      <c r="D441" s="27" t="s">
        <v>535</v>
      </c>
      <c r="E441" s="27">
        <v>-8.0453650000000003</v>
      </c>
      <c r="F441" s="27">
        <v>-34.902042999999999</v>
      </c>
      <c r="G441" s="27" t="s">
        <v>536</v>
      </c>
      <c r="H441" s="22" t="s">
        <v>136</v>
      </c>
      <c r="I441" s="27" t="s">
        <v>149</v>
      </c>
      <c r="J441" s="22" t="s">
        <v>137</v>
      </c>
      <c r="K441" s="23">
        <v>115</v>
      </c>
      <c r="L441" s="22" t="s">
        <v>138</v>
      </c>
      <c r="M441" s="22">
        <v>0</v>
      </c>
      <c r="N441" s="27">
        <f t="shared" si="352"/>
        <v>460</v>
      </c>
      <c r="O441" s="22">
        <v>1</v>
      </c>
      <c r="P441" s="22">
        <v>2.5</v>
      </c>
      <c r="Q441" s="22">
        <v>3</v>
      </c>
      <c r="R441" s="27"/>
      <c r="S441" s="27"/>
      <c r="T441" s="27" t="s">
        <v>136</v>
      </c>
      <c r="U441" s="22">
        <v>3</v>
      </c>
      <c r="V441" s="22">
        <v>0</v>
      </c>
      <c r="W441" s="22" t="s">
        <v>136</v>
      </c>
      <c r="X441" s="22" t="s">
        <v>136</v>
      </c>
      <c r="Y441" s="22">
        <v>0</v>
      </c>
      <c r="Z441" s="22">
        <v>0</v>
      </c>
      <c r="AA441" s="22" t="s">
        <v>161</v>
      </c>
      <c r="AB441" s="22" t="s">
        <v>140</v>
      </c>
      <c r="AC441" s="22">
        <v>18.690000000000001</v>
      </c>
      <c r="AD441" s="22">
        <v>8.4499999999999993</v>
      </c>
      <c r="AE441" s="22">
        <v>2</v>
      </c>
      <c r="AF441" s="22">
        <v>0.4</v>
      </c>
      <c r="AG441" s="22">
        <v>2.92</v>
      </c>
      <c r="AH441" s="22">
        <f t="shared" si="353"/>
        <v>2.52</v>
      </c>
      <c r="AI441" s="22" t="s">
        <v>136</v>
      </c>
      <c r="AJ441" s="22" t="s">
        <v>136</v>
      </c>
      <c r="AK441" s="22" t="s">
        <v>141</v>
      </c>
      <c r="AL441" s="22" t="str">
        <f t="shared" si="354"/>
        <v>erro</v>
      </c>
      <c r="AM441" s="22">
        <v>0</v>
      </c>
      <c r="AN441" s="22"/>
      <c r="AO441" s="22">
        <v>0</v>
      </c>
      <c r="AP441" s="22">
        <v>0</v>
      </c>
      <c r="AQ441" s="22">
        <v>0</v>
      </c>
      <c r="AR441" s="22" t="s">
        <v>136</v>
      </c>
      <c r="AS441" s="22">
        <f t="shared" si="295"/>
        <v>0</v>
      </c>
      <c r="AT441" s="22"/>
      <c r="AU441" s="22">
        <f>VLOOKUP(G441,ABNT5101!$I$3:$J$9,2)</f>
        <v>50</v>
      </c>
      <c r="AV441" s="22">
        <f>VLOOKUP(G441,ABNT5101!$I$3:$M$9,5)</f>
        <v>0.38</v>
      </c>
      <c r="AW441" s="17" t="str">
        <f>_xlfn.XLOOKUP(G441,ABNT5101!I:I,ABNT5101!L:L)</f>
        <v>-</v>
      </c>
      <c r="AX441" s="17">
        <f>_xlfn.XLOOKUP(G441,ABNT5101!$I:$I,ABNT5101!M:M)</f>
        <v>0.38</v>
      </c>
      <c r="AY441" s="17" t="str">
        <f>_xlfn.XLOOKUP(G441,ABNT5101!$I:$I,ABNT5101!N:N)</f>
        <v>-</v>
      </c>
      <c r="AZ441" s="17">
        <f>_xlfn.XLOOKUP(G441,ABNT5101!$I:$I,ABNT5101!O:O)</f>
        <v>14</v>
      </c>
      <c r="BA441" s="27" t="str">
        <f t="shared" si="296"/>
        <v>ATENDE</v>
      </c>
      <c r="BB441" s="39">
        <f t="shared" ref="BB441:BC441" si="540">BE441/AU441-1</f>
        <v>0.32419999999999982</v>
      </c>
      <c r="BC441" s="39">
        <f t="shared" si="540"/>
        <v>1.5526315789473681</v>
      </c>
      <c r="BD441" s="39" t="str">
        <f t="shared" si="298"/>
        <v>-</v>
      </c>
      <c r="BE441" s="22">
        <v>66.209999999999994</v>
      </c>
      <c r="BF441" s="22">
        <v>0.97</v>
      </c>
      <c r="BG441" s="22"/>
      <c r="BH441" s="22"/>
      <c r="BI441" s="23"/>
      <c r="BJ441" s="22"/>
      <c r="BK441" s="27" t="str">
        <f t="shared" si="299"/>
        <v>ATENDE</v>
      </c>
      <c r="BL441" s="27" t="str">
        <f t="shared" si="300"/>
        <v>ATENDE</v>
      </c>
      <c r="BM441" s="27" t="str">
        <f t="shared" si="301"/>
        <v>ATENDE</v>
      </c>
      <c r="BN441" s="27" t="str">
        <f t="shared" si="302"/>
        <v>ATENDE</v>
      </c>
      <c r="BO441" s="22" t="str">
        <f t="shared" si="303"/>
        <v>C0</v>
      </c>
      <c r="BP441" s="22" t="str">
        <f t="shared" si="379"/>
        <v>P5</v>
      </c>
      <c r="BQ441" s="40">
        <f t="shared" si="304"/>
        <v>11.686</v>
      </c>
      <c r="BR441" s="22">
        <v>63.43</v>
      </c>
      <c r="BS441" s="22">
        <v>60.74</v>
      </c>
      <c r="BT441" s="24">
        <f>IF(BP441="-","-",_xlfn.XLOOKUP(BP441,ABNT5101!$B$4:$B$9,ABNT5101!$C$4:$C$9))</f>
        <v>5</v>
      </c>
      <c r="BU441" s="24">
        <f>IF(BP441="-","-",_xlfn.XLOOKUP(BP441,ABNT5101!$B$4:$B$9,ABNT5101!$D$4:$D$9))</f>
        <v>1</v>
      </c>
      <c r="BV441" s="27" t="str">
        <f t="shared" si="305"/>
        <v>ATENDE</v>
      </c>
      <c r="BW441" s="27" t="str">
        <f t="shared" si="306"/>
        <v>ATENDE</v>
      </c>
      <c r="BX441" s="27" t="str">
        <f t="shared" si="307"/>
        <v>ATENDE</v>
      </c>
      <c r="BY441" s="22" t="str">
        <f t="shared" si="461"/>
        <v>P5</v>
      </c>
      <c r="BZ441" s="40">
        <f t="shared" si="308"/>
        <v>11.784000000000001</v>
      </c>
      <c r="CA441" s="22">
        <v>63.92</v>
      </c>
      <c r="CB441" s="22">
        <v>60.74</v>
      </c>
      <c r="CC441" s="20">
        <f>IF(BY441="-","-",_xlfn.XLOOKUP(BY441,ABNT5101!$B$4:$B$9,ABNT5101!$C$4:$C$9))</f>
        <v>5</v>
      </c>
      <c r="CD441" s="24">
        <f>IF(BY441="-","-",_xlfn.XLOOKUP(BY441,ABNT5101!$B$4:$B$9,ABNT5101!$D$4:$D$9))</f>
        <v>1</v>
      </c>
      <c r="CE441" s="27" t="str">
        <f t="shared" si="309"/>
        <v>ATENDE</v>
      </c>
      <c r="CF441" s="27" t="str">
        <f t="shared" si="310"/>
        <v>ATENDE</v>
      </c>
      <c r="CG441" s="27" t="str">
        <f t="shared" si="311"/>
        <v>ATENDE</v>
      </c>
      <c r="CH441" s="26" t="str">
        <f>_xlfn.XLOOKUP(CI441,'Banco de dados'!$B:$B,'Banco de dados'!$D:$D)</f>
        <v>SX LIGHTING</v>
      </c>
      <c r="CI441" s="27" t="s">
        <v>164</v>
      </c>
      <c r="CJ441" s="26" t="str">
        <f>_xlfn.XLOOKUP(CI441,'Banco de dados'!$B:$B,'Banco de dados'!$E:$E)</f>
        <v>SXINEVO040K50L12CZF7PHF</v>
      </c>
      <c r="CK441" s="27"/>
      <c r="CL441" s="26" t="e">
        <f>IF(CK441="-","-",_xlfn.XLOOKUP(CK441,'Banco de dados'!$B:$B,'Banco de dados'!$E:$E))</f>
        <v>#N/A</v>
      </c>
      <c r="CM441" s="23">
        <f t="shared" si="312"/>
        <v>2</v>
      </c>
      <c r="CN441" s="26">
        <f>_xlfn.XLOOKUP(CI441,'Banco de dados'!$B:$B,'Banco de dados'!$H:$H)</f>
        <v>39</v>
      </c>
      <c r="CO441" s="27" t="e">
        <f t="array" aca="1" ref="CO441" ca="1">_xludf.XLOOKUP(CK441,'Banco de dados'!$B:$B,'Banco de dados'!$H:$H)</f>
        <v>#NAME?</v>
      </c>
      <c r="CP441" s="48" t="e">
        <f t="array" aca="1" ref="CP441" ca="1">_xludf.XLOOKUP(CI441,'Banco de dados'!$B:$B,'Banco de dados'!$F:$F)</f>
        <v>#NAME?</v>
      </c>
      <c r="CQ441" s="27" t="e">
        <f t="array" aca="1" ref="CQ441" ca="1">_xludf.XLOOKUP(CK441,'Banco de dados'!$B:$B,'Banco de dados'!$F:$F)</f>
        <v>#NAME?</v>
      </c>
      <c r="CR441" s="27">
        <v>0</v>
      </c>
      <c r="CS441" s="27">
        <v>0</v>
      </c>
      <c r="CT441" s="27" t="str">
        <f>IF(AG441=0.5,"Suporte",IF(AND(AG441&gt;='Braços de IP'!$B$9,AG441&lt;='Braços de IP'!$D$9),'Braços de IP'!$E$9,IF(AND(AG441&gt;='Braços de IP'!$B$10,AG441&lt;='Braços de IP'!$D$10),'Braços de IP'!$E$10,IF(AND(AG441&gt;='Braços de IP'!$B$11,AG441&lt;='Braços de IP'!$D$11),'Braços de IP'!$E$11,IF(AND(AG441&gt;='Braços de IP'!$B$12,AG441&lt;='Braços de IP'!$D$12),'Braços de IP'!$E$12,IF(AND(AG441&gt;='Braços de IP'!$B$13,AG441&lt;='Braços de IP'!$D$13),'Braços de IP'!$E$13,IF(AND(AG441&gt;='Braços de IP'!$B$14,AG441&lt;='Braços de IP'!$D$14),'Braços de IP'!$E$14,"ERRO")))))))</f>
        <v>Longo I</v>
      </c>
      <c r="CU441" s="27"/>
      <c r="CV441" s="27" t="str">
        <f>IF($CU441="","",VLOOKUP($CU441,'Braços de IP'!$E$9:$I$15,2,0))</f>
        <v/>
      </c>
      <c r="CW441" s="41" t="str">
        <f>IF($CU441="","",VLOOKUP($CU441,'Braços de IP'!$E$9:$I$15,5,0))</f>
        <v/>
      </c>
      <c r="CX441" s="27"/>
      <c r="CY441" s="27"/>
      <c r="CZ441" s="27"/>
      <c r="DA441" s="27"/>
      <c r="DB441" s="27"/>
      <c r="DC441" s="27"/>
      <c r="DD441" s="42">
        <f t="shared" si="313"/>
        <v>39</v>
      </c>
      <c r="DE441" s="43">
        <f t="shared" si="314"/>
        <v>115</v>
      </c>
      <c r="DF441" s="42">
        <f t="shared" si="315"/>
        <v>308</v>
      </c>
      <c r="DG441" s="44">
        <f t="shared" si="316"/>
        <v>0.66086956521739126</v>
      </c>
      <c r="DH441" s="45"/>
      <c r="DI441" s="45"/>
      <c r="DJ441" s="45"/>
      <c r="DK441" s="27" t="s">
        <v>144</v>
      </c>
      <c r="DL441" s="27"/>
      <c r="DM441" s="38"/>
      <c r="DN441" s="46" t="e">
        <f t="shared" si="357"/>
        <v>#VALUE!</v>
      </c>
      <c r="DO441" s="38"/>
      <c r="DP441" s="38"/>
      <c r="DQ441" s="38"/>
      <c r="DR441" s="38"/>
      <c r="DS441" s="38"/>
      <c r="DT441" s="38"/>
    </row>
    <row r="442" spans="1:124" ht="15.75" hidden="1" customHeight="1" x14ac:dyDescent="0.25">
      <c r="A442" s="38"/>
      <c r="B442" s="27">
        <v>58</v>
      </c>
      <c r="C442" s="27" t="s">
        <v>146</v>
      </c>
      <c r="D442" s="27" t="s">
        <v>535</v>
      </c>
      <c r="E442" s="27">
        <v>-8.0453650000000003</v>
      </c>
      <c r="F442" s="27">
        <v>-34.902042999999999</v>
      </c>
      <c r="G442" s="27" t="s">
        <v>536</v>
      </c>
      <c r="H442" s="22" t="s">
        <v>136</v>
      </c>
      <c r="I442" s="27" t="s">
        <v>149</v>
      </c>
      <c r="J442" s="22" t="s">
        <v>137</v>
      </c>
      <c r="K442" s="23">
        <v>115</v>
      </c>
      <c r="L442" s="22" t="s">
        <v>138</v>
      </c>
      <c r="M442" s="22">
        <v>0</v>
      </c>
      <c r="N442" s="27">
        <f t="shared" si="352"/>
        <v>460</v>
      </c>
      <c r="O442" s="22">
        <v>1</v>
      </c>
      <c r="P442" s="22">
        <v>2.5</v>
      </c>
      <c r="Q442" s="22">
        <v>3</v>
      </c>
      <c r="R442" s="27"/>
      <c r="S442" s="27"/>
      <c r="T442" s="27" t="s">
        <v>136</v>
      </c>
      <c r="U442" s="22">
        <v>3</v>
      </c>
      <c r="V442" s="22">
        <v>0</v>
      </c>
      <c r="W442" s="22" t="s">
        <v>136</v>
      </c>
      <c r="X442" s="22" t="s">
        <v>136</v>
      </c>
      <c r="Y442" s="22">
        <v>0</v>
      </c>
      <c r="Z442" s="22">
        <v>0</v>
      </c>
      <c r="AA442" s="22" t="s">
        <v>161</v>
      </c>
      <c r="AB442" s="22" t="s">
        <v>140</v>
      </c>
      <c r="AC442" s="22">
        <v>18.690000000000001</v>
      </c>
      <c r="AD442" s="22">
        <v>8.4499999999999993</v>
      </c>
      <c r="AE442" s="22">
        <v>2</v>
      </c>
      <c r="AF442" s="22">
        <v>0.4</v>
      </c>
      <c r="AG442" s="22">
        <v>2.92</v>
      </c>
      <c r="AH442" s="22">
        <f t="shared" si="353"/>
        <v>2.52</v>
      </c>
      <c r="AI442" s="22" t="s">
        <v>136</v>
      </c>
      <c r="AJ442" s="22" t="s">
        <v>136</v>
      </c>
      <c r="AK442" s="22" t="s">
        <v>141</v>
      </c>
      <c r="AL442" s="22" t="str">
        <f t="shared" si="354"/>
        <v>erro</v>
      </c>
      <c r="AM442" s="22">
        <v>0</v>
      </c>
      <c r="AN442" s="22"/>
      <c r="AO442" s="22">
        <v>0</v>
      </c>
      <c r="AP442" s="22">
        <v>0</v>
      </c>
      <c r="AQ442" s="22">
        <v>0</v>
      </c>
      <c r="AR442" s="22" t="s">
        <v>136</v>
      </c>
      <c r="AS442" s="22">
        <f t="shared" si="295"/>
        <v>0</v>
      </c>
      <c r="AT442" s="22"/>
      <c r="AU442" s="22">
        <f>VLOOKUP(G442,ABNT5101!$I$3:$J$9,2)</f>
        <v>50</v>
      </c>
      <c r="AV442" s="22">
        <f>VLOOKUP(G442,ABNT5101!$I$3:$M$9,5)</f>
        <v>0.38</v>
      </c>
      <c r="AW442" s="17" t="str">
        <f>_xlfn.XLOOKUP(G442,ABNT5101!I:I,ABNT5101!L:L)</f>
        <v>-</v>
      </c>
      <c r="AX442" s="17">
        <f>_xlfn.XLOOKUP(G442,ABNT5101!$I:$I,ABNT5101!M:M)</f>
        <v>0.38</v>
      </c>
      <c r="AY442" s="17" t="str">
        <f>_xlfn.XLOOKUP(G442,ABNT5101!$I:$I,ABNT5101!N:N)</f>
        <v>-</v>
      </c>
      <c r="AZ442" s="17">
        <f>_xlfn.XLOOKUP(G442,ABNT5101!$I:$I,ABNT5101!O:O)</f>
        <v>14</v>
      </c>
      <c r="BA442" s="27" t="str">
        <f t="shared" si="296"/>
        <v>ATENDE</v>
      </c>
      <c r="BB442" s="39">
        <f t="shared" ref="BB442:BC442" si="541">BE442/AU442-1</f>
        <v>3.7800000000000056E-2</v>
      </c>
      <c r="BC442" s="39">
        <f t="shared" si="541"/>
        <v>1.5789473684210527</v>
      </c>
      <c r="BD442" s="39" t="str">
        <f t="shared" si="298"/>
        <v>-</v>
      </c>
      <c r="BE442" s="22">
        <v>51.89</v>
      </c>
      <c r="BF442" s="22">
        <v>0.98</v>
      </c>
      <c r="BG442" s="22"/>
      <c r="BH442" s="22"/>
      <c r="BI442" s="23"/>
      <c r="BJ442" s="22"/>
      <c r="BK442" s="27" t="str">
        <f t="shared" si="299"/>
        <v>ATENDE</v>
      </c>
      <c r="BL442" s="27" t="str">
        <f t="shared" si="300"/>
        <v>ATENDE</v>
      </c>
      <c r="BM442" s="27" t="str">
        <f t="shared" si="301"/>
        <v>ATENDE</v>
      </c>
      <c r="BN442" s="27" t="str">
        <f t="shared" si="302"/>
        <v>ATENDE</v>
      </c>
      <c r="BO442" s="22" t="str">
        <f t="shared" si="303"/>
        <v>C0</v>
      </c>
      <c r="BP442" s="22" t="str">
        <f t="shared" si="379"/>
        <v>P5</v>
      </c>
      <c r="BQ442" s="40">
        <f t="shared" si="304"/>
        <v>9.1819999999999986</v>
      </c>
      <c r="BR442" s="22">
        <v>50.91</v>
      </c>
      <c r="BS442" s="22">
        <v>48.97</v>
      </c>
      <c r="BT442" s="24">
        <f>IF(BP442="-","-",_xlfn.XLOOKUP(BP442,ABNT5101!$B$4:$B$9,ABNT5101!$C$4:$C$9))</f>
        <v>5</v>
      </c>
      <c r="BU442" s="24">
        <f>IF(BP442="-","-",_xlfn.XLOOKUP(BP442,ABNT5101!$B$4:$B$9,ABNT5101!$D$4:$D$9))</f>
        <v>1</v>
      </c>
      <c r="BV442" s="27" t="str">
        <f t="shared" si="305"/>
        <v>ATENDE</v>
      </c>
      <c r="BW442" s="27" t="str">
        <f t="shared" si="306"/>
        <v>ATENDE</v>
      </c>
      <c r="BX442" s="27" t="str">
        <f t="shared" si="307"/>
        <v>ATENDE</v>
      </c>
      <c r="BY442" s="22" t="str">
        <f t="shared" si="461"/>
        <v>P5</v>
      </c>
      <c r="BZ442" s="40">
        <f t="shared" si="308"/>
        <v>9.2480000000000011</v>
      </c>
      <c r="CA442" s="22">
        <v>51.24</v>
      </c>
      <c r="CB442" s="22">
        <v>49.99</v>
      </c>
      <c r="CC442" s="20">
        <f>IF(BY442="-","-",_xlfn.XLOOKUP(BY442,ABNT5101!$B$4:$B$9,ABNT5101!$C$4:$C$9))</f>
        <v>5</v>
      </c>
      <c r="CD442" s="24">
        <f>IF(BY442="-","-",_xlfn.XLOOKUP(BY442,ABNT5101!$B$4:$B$9,ABNT5101!$D$4:$D$9))</f>
        <v>1</v>
      </c>
      <c r="CE442" s="27" t="str">
        <f t="shared" si="309"/>
        <v>ATENDE</v>
      </c>
      <c r="CF442" s="27" t="str">
        <f t="shared" si="310"/>
        <v>ATENDE</v>
      </c>
      <c r="CG442" s="27" t="str">
        <f t="shared" si="311"/>
        <v>ATENDE</v>
      </c>
      <c r="CH442" s="26" t="str">
        <f>_xlfn.XLOOKUP(CI442,'Banco de dados'!$B:$B,'Banco de dados'!$D:$D)</f>
        <v>TECNOWATT</v>
      </c>
      <c r="CI442" s="77" t="s">
        <v>495</v>
      </c>
      <c r="CJ442" s="26" t="str">
        <f>_xlfn.XLOOKUP(CI442,'Banco de dados'!$B:$B,'Banco de dados'!$E:$E)</f>
        <v>SIGSAGPTLRRSSNDL_40W_50IBBRS
1-10C1MUN6.5</v>
      </c>
      <c r="CK442" s="27"/>
      <c r="CL442" s="26" t="e">
        <f>IF(CK442="-","-",_xlfn.XLOOKUP(CK442,'Banco de dados'!$B:$B,'Banco de dados'!$E:$E))</f>
        <v>#N/A</v>
      </c>
      <c r="CM442" s="23">
        <f t="shared" si="312"/>
        <v>2</v>
      </c>
      <c r="CN442" s="26">
        <f>_xlfn.XLOOKUP(CI442,'Banco de dados'!$B:$B,'Banco de dados'!$H:$H)</f>
        <v>40</v>
      </c>
      <c r="CO442" s="27" t="e">
        <f t="array" aca="1" ref="CO442" ca="1">_xludf.XLOOKUP(CK442,'Banco de dados'!$B:$B,'Banco de dados'!$H:$H)</f>
        <v>#NAME?</v>
      </c>
      <c r="CP442" s="48" t="e">
        <f t="array" aca="1" ref="CP442" ca="1">_xludf.XLOOKUP(CI442,'Banco de dados'!$B:$B,'Banco de dados'!$F:$F)</f>
        <v>#NAME?</v>
      </c>
      <c r="CQ442" s="27" t="e">
        <f t="array" aca="1" ref="CQ442" ca="1">_xludf.XLOOKUP(CK442,'Banco de dados'!$B:$B,'Banco de dados'!$F:$F)</f>
        <v>#NAME?</v>
      </c>
      <c r="CR442" s="27">
        <v>0</v>
      </c>
      <c r="CS442" s="27">
        <v>0</v>
      </c>
      <c r="CT442" s="27" t="str">
        <f>IF(AG442=0.5,"Suporte",IF(AND(AG442&gt;='Braços de IP'!$B$9,AG442&lt;='Braços de IP'!$D$9),'Braços de IP'!$E$9,IF(AND(AG442&gt;='Braços de IP'!$B$10,AG442&lt;='Braços de IP'!$D$10),'Braços de IP'!$E$10,IF(AND(AG442&gt;='Braços de IP'!$B$11,AG442&lt;='Braços de IP'!$D$11),'Braços de IP'!$E$11,IF(AND(AG442&gt;='Braços de IP'!$B$12,AG442&lt;='Braços de IP'!$D$12),'Braços de IP'!$E$12,IF(AND(AG442&gt;='Braços de IP'!$B$13,AG442&lt;='Braços de IP'!$D$13),'Braços de IP'!$E$13,IF(AND(AG442&gt;='Braços de IP'!$B$14,AG442&lt;='Braços de IP'!$D$14),'Braços de IP'!$E$14,"ERRO")))))))</f>
        <v>Longo I</v>
      </c>
      <c r="CU442" s="27"/>
      <c r="CV442" s="27" t="str">
        <f>IF($CU442="","",VLOOKUP($CU442,'Braços de IP'!$E$9:$I$15,2,0))</f>
        <v/>
      </c>
      <c r="CW442" s="41" t="str">
        <f>IF($CU442="","",VLOOKUP($CU442,'Braços de IP'!$E$9:$I$15,5,0))</f>
        <v/>
      </c>
      <c r="CX442" s="27"/>
      <c r="CY442" s="27"/>
      <c r="CZ442" s="27"/>
      <c r="DA442" s="27"/>
      <c r="DB442" s="27"/>
      <c r="DC442" s="27"/>
      <c r="DD442" s="42">
        <f t="shared" si="313"/>
        <v>40</v>
      </c>
      <c r="DE442" s="43">
        <f t="shared" si="314"/>
        <v>115</v>
      </c>
      <c r="DF442" s="42">
        <f t="shared" si="315"/>
        <v>310</v>
      </c>
      <c r="DG442" s="44">
        <f t="shared" si="316"/>
        <v>0.65217391304347827</v>
      </c>
      <c r="DH442" s="45"/>
      <c r="DI442" s="45"/>
      <c r="DJ442" s="45"/>
      <c r="DK442" s="27" t="s">
        <v>144</v>
      </c>
      <c r="DL442" s="27"/>
      <c r="DM442" s="38"/>
      <c r="DN442" s="46" t="e">
        <f t="shared" si="357"/>
        <v>#VALUE!</v>
      </c>
      <c r="DO442" s="38"/>
      <c r="DP442" s="38"/>
      <c r="DQ442" s="38"/>
      <c r="DR442" s="38"/>
      <c r="DS442" s="38"/>
      <c r="DT442" s="38"/>
    </row>
    <row r="443" spans="1:124" ht="15.75" customHeight="1" x14ac:dyDescent="0.25">
      <c r="B443" s="16">
        <v>59</v>
      </c>
      <c r="C443" s="16" t="s">
        <v>146</v>
      </c>
      <c r="D443" s="16" t="s">
        <v>538</v>
      </c>
      <c r="E443" s="16">
        <v>-8.0463640000000005</v>
      </c>
      <c r="F443" s="16">
        <v>-34.902081000000003</v>
      </c>
      <c r="G443" s="16" t="s">
        <v>160</v>
      </c>
      <c r="H443" s="17" t="s">
        <v>136</v>
      </c>
      <c r="I443" s="16" t="s">
        <v>149</v>
      </c>
      <c r="J443" s="17" t="s">
        <v>137</v>
      </c>
      <c r="K443" s="18">
        <v>70</v>
      </c>
      <c r="L443" s="17" t="s">
        <v>138</v>
      </c>
      <c r="M443" s="17">
        <v>0</v>
      </c>
      <c r="N443" s="16">
        <f t="shared" si="352"/>
        <v>140</v>
      </c>
      <c r="O443" s="17">
        <v>2</v>
      </c>
      <c r="P443" s="17">
        <v>1.5</v>
      </c>
      <c r="Q443" s="17">
        <v>6</v>
      </c>
      <c r="R443" s="16"/>
      <c r="S443" s="16"/>
      <c r="T443" s="16" t="s">
        <v>136</v>
      </c>
      <c r="U443" s="17">
        <v>1.5</v>
      </c>
      <c r="V443" s="17">
        <v>0</v>
      </c>
      <c r="W443" s="17" t="s">
        <v>136</v>
      </c>
      <c r="X443" s="17" t="s">
        <v>136</v>
      </c>
      <c r="Y443" s="17">
        <v>0</v>
      </c>
      <c r="Z443" s="17">
        <v>0</v>
      </c>
      <c r="AA443" s="17" t="s">
        <v>139</v>
      </c>
      <c r="AB443" s="17" t="s">
        <v>140</v>
      </c>
      <c r="AC443" s="17">
        <v>26.59</v>
      </c>
      <c r="AD443" s="17">
        <v>6</v>
      </c>
      <c r="AE443" s="17">
        <v>1</v>
      </c>
      <c r="AF443" s="17">
        <v>0.56000000000000005</v>
      </c>
      <c r="AG443" s="17">
        <v>1.84</v>
      </c>
      <c r="AH443" s="17">
        <f t="shared" si="353"/>
        <v>1.28</v>
      </c>
      <c r="AI443" s="17" t="s">
        <v>136</v>
      </c>
      <c r="AJ443" s="17" t="s">
        <v>136</v>
      </c>
      <c r="AK443" s="17" t="s">
        <v>141</v>
      </c>
      <c r="AL443" s="17">
        <f t="shared" si="354"/>
        <v>2</v>
      </c>
      <c r="AM443" s="17">
        <v>0</v>
      </c>
      <c r="AN443" s="17"/>
      <c r="AO443" s="17">
        <v>0</v>
      </c>
      <c r="AP443" s="17">
        <v>0</v>
      </c>
      <c r="AQ443" s="17">
        <v>0</v>
      </c>
      <c r="AR443" s="17" t="s">
        <v>136</v>
      </c>
      <c r="AS443" s="19">
        <f t="shared" si="295"/>
        <v>0</v>
      </c>
      <c r="AT443" s="19"/>
      <c r="AU443" s="19">
        <f>VLOOKUP(G443,ABNT5101!$I$3:$J$9,2)</f>
        <v>10</v>
      </c>
      <c r="AV443" s="19">
        <f>VLOOKUP(G443,ABNT5101!$I$3:$M$9,5)</f>
        <v>0.18</v>
      </c>
      <c r="AW443" s="17" t="str">
        <f>_xlfn.XLOOKUP(G443,ABNT5101!I:I,ABNT5101!L:L)</f>
        <v>-</v>
      </c>
      <c r="AX443" s="17">
        <f>_xlfn.XLOOKUP(G443,ABNT5101!$I:$I,ABNT5101!M:M)</f>
        <v>0.18</v>
      </c>
      <c r="AY443" s="17" t="str">
        <f>_xlfn.XLOOKUP(G443,ABNT5101!$I:$I,ABNT5101!N:N)</f>
        <v>-</v>
      </c>
      <c r="AZ443" s="17">
        <f>_xlfn.XLOOKUP(G443,ABNT5101!$I:$I,ABNT5101!O:O)</f>
        <v>16</v>
      </c>
      <c r="BA443" s="20" t="str">
        <f t="shared" si="296"/>
        <v>NÃO ATENDE</v>
      </c>
      <c r="BB443" s="21">
        <f t="shared" ref="BB443:BC443" si="542">BE443/AU443-1</f>
        <v>-1</v>
      </c>
      <c r="BC443" s="21">
        <f t="shared" si="542"/>
        <v>-1</v>
      </c>
      <c r="BD443" s="21" t="str">
        <f t="shared" si="298"/>
        <v>-</v>
      </c>
      <c r="BE443" s="22"/>
      <c r="BF443" s="22"/>
      <c r="BG443" s="22"/>
      <c r="BH443" s="22"/>
      <c r="BI443" s="23"/>
      <c r="BJ443" s="22"/>
      <c r="BK443" s="20" t="str">
        <f t="shared" si="299"/>
        <v>NÃO ATENDE</v>
      </c>
      <c r="BL443" s="20" t="str">
        <f t="shared" si="300"/>
        <v>NÃO ATENDE</v>
      </c>
      <c r="BM443" s="20" t="str">
        <f t="shared" si="301"/>
        <v>NÃO ATENDE</v>
      </c>
      <c r="BN443" s="20" t="str">
        <f t="shared" si="302"/>
        <v>ATENDE</v>
      </c>
      <c r="BO443" s="24" t="str">
        <f t="shared" si="303"/>
        <v>C4</v>
      </c>
      <c r="BP443" s="24" t="str">
        <f t="shared" si="379"/>
        <v>P5</v>
      </c>
      <c r="BQ443" s="25">
        <f t="shared" si="304"/>
        <v>-1</v>
      </c>
      <c r="BR443" s="22"/>
      <c r="BS443" s="22"/>
      <c r="BT443" s="24">
        <f>IF(BP443="-","-",_xlfn.XLOOKUP(BP443,ABNT5101!$B$4:$B$9,ABNT5101!$C$4:$C$9))</f>
        <v>5</v>
      </c>
      <c r="BU443" s="24">
        <f>IF(BP443="-","-",_xlfn.XLOOKUP(BP443,ABNT5101!$B$4:$B$9,ABNT5101!$D$4:$D$9))</f>
        <v>1</v>
      </c>
      <c r="BV443" s="20" t="str">
        <f t="shared" si="305"/>
        <v>NÃO ATENDE</v>
      </c>
      <c r="BW443" s="20" t="str">
        <f t="shared" si="306"/>
        <v>NÃO ATENDE</v>
      </c>
      <c r="BX443" s="20" t="str">
        <f t="shared" si="307"/>
        <v>NÃO ATENDE</v>
      </c>
      <c r="BY443" s="24" t="str">
        <f t="shared" si="461"/>
        <v>P5</v>
      </c>
      <c r="BZ443" s="25">
        <f t="shared" si="308"/>
        <v>-1</v>
      </c>
      <c r="CA443" s="24"/>
      <c r="CB443" s="24"/>
      <c r="CC443" s="20">
        <f>IF(BY443="-","-",_xlfn.XLOOKUP(BY443,ABNT5101!$B$4:$B$9,ABNT5101!$C$4:$C$9))</f>
        <v>5</v>
      </c>
      <c r="CD443" s="24">
        <f>IF(BY443="-","-",_xlfn.XLOOKUP(BY443,ABNT5101!$B$4:$B$9,ABNT5101!$D$4:$D$9))</f>
        <v>1</v>
      </c>
      <c r="CE443" s="20" t="str">
        <f t="shared" si="309"/>
        <v>NÃO ATENDE</v>
      </c>
      <c r="CF443" s="20" t="str">
        <f t="shared" si="310"/>
        <v>NÃO ATENDE</v>
      </c>
      <c r="CG443" s="20" t="str">
        <f t="shared" si="311"/>
        <v>NÃO ATENDE</v>
      </c>
      <c r="CH443" s="26" t="e">
        <f>_xlfn.XLOOKUP(CI443,'Banco de dados'!$B:$B,'Banco de dados'!$D:$D)</f>
        <v>#N/A</v>
      </c>
      <c r="CI443" s="27"/>
      <c r="CJ443" s="26" t="e">
        <f>_xlfn.XLOOKUP(CI443,'Banco de dados'!$B:$B,'Banco de dados'!$E:$E)</f>
        <v>#N/A</v>
      </c>
      <c r="CK443" s="26"/>
      <c r="CL443" s="26" t="e">
        <f>IF(CK443="-","-",_xlfn.XLOOKUP(CK443,'Banco de dados'!$B:$B,'Banco de dados'!$E:$E))</f>
        <v>#N/A</v>
      </c>
      <c r="CM443" s="28">
        <f t="shared" si="312"/>
        <v>1</v>
      </c>
      <c r="CN443" s="26" t="e">
        <f>_xlfn.XLOOKUP(CI443,'Banco de dados'!$B:$B,'Banco de dados'!$H:$H)</f>
        <v>#N/A</v>
      </c>
      <c r="CO443" s="26" t="e">
        <f t="array" aca="1" ref="CO443" ca="1">_xludf.XLOOKUP(CK443,'Banco de dados'!$B:$B,'Banco de dados'!$H:$H)</f>
        <v>#NAME?</v>
      </c>
      <c r="CP443" s="26" t="e">
        <f t="array" aca="1" ref="CP443" ca="1">_xludf.XLOOKUP(CI443,'Banco de dados'!$B:$B,'Banco de dados'!$F:$F)</f>
        <v>#NAME?</v>
      </c>
      <c r="CQ443" s="26" t="e">
        <f t="array" aca="1" ref="CQ443" ca="1">_xludf.XLOOKUP(CK443,'Banco de dados'!$B:$B,'Banco de dados'!$F:$F)</f>
        <v>#NAME?</v>
      </c>
      <c r="CR443" s="27">
        <v>0</v>
      </c>
      <c r="CS443" s="27"/>
      <c r="CT443" s="26" t="str">
        <f>IF(AG443=0.5,"Suporte",IF(AND(AG443&gt;='Braços de IP'!$B$9,AG443&lt;='Braços de IP'!$D$9),'Braços de IP'!$E$9,IF(AND(AG443&gt;='Braços de IP'!$B$10,AG443&lt;='Braços de IP'!$D$10),'Braços de IP'!$E$10,IF(AND(AG443&gt;='Braços de IP'!$B$11,AG443&lt;='Braços de IP'!$D$11),'Braços de IP'!$E$11,IF(AND(AG443&gt;='Braços de IP'!$B$12,AG443&lt;='Braços de IP'!$D$12),'Braços de IP'!$E$12,IF(AND(AG443&gt;='Braços de IP'!$B$13,AG443&lt;='Braços de IP'!$D$13),'Braços de IP'!$E$13,IF(AND(AG443&gt;='Braços de IP'!$B$14,AG443&lt;='Braços de IP'!$D$14),'Braços de IP'!$E$14,"ERRO")))))))</f>
        <v>Médio I</v>
      </c>
      <c r="CU443" s="27"/>
      <c r="CV443" s="26" t="str">
        <f>IF($CU443="","",VLOOKUP($CU443,'Braços de IP'!$E$9:$I$15,2,0))</f>
        <v/>
      </c>
      <c r="CW443" s="29" t="str">
        <f>IF($CU443="","",VLOOKUP($CU443,'Braços de IP'!$E$9:$I$15,5,0))</f>
        <v/>
      </c>
      <c r="CX443" s="26"/>
      <c r="CY443" s="26"/>
      <c r="CZ443" s="26"/>
      <c r="DA443" s="26"/>
      <c r="DB443" s="26"/>
      <c r="DC443" s="26"/>
      <c r="DD443" s="30" t="e">
        <f t="shared" si="313"/>
        <v>#N/A</v>
      </c>
      <c r="DE443" s="31">
        <f t="shared" si="314"/>
        <v>70</v>
      </c>
      <c r="DF443" s="30" t="e">
        <f t="shared" si="315"/>
        <v>#N/A</v>
      </c>
      <c r="DG443" s="32" t="e">
        <f t="shared" si="316"/>
        <v>#N/A</v>
      </c>
      <c r="DH443" s="33"/>
      <c r="DI443" s="34"/>
      <c r="DJ443" s="35"/>
      <c r="DK443" s="16" t="s">
        <v>144</v>
      </c>
      <c r="DL443" s="16"/>
      <c r="DN443" s="36" t="e">
        <f t="shared" si="357"/>
        <v>#VALUE!</v>
      </c>
    </row>
    <row r="444" spans="1:124" ht="15.75" customHeight="1" x14ac:dyDescent="0.25">
      <c r="B444" s="16">
        <v>59</v>
      </c>
      <c r="C444" s="16" t="s">
        <v>146</v>
      </c>
      <c r="D444" s="16" t="s">
        <v>538</v>
      </c>
      <c r="E444" s="16">
        <v>-8.0463640000000005</v>
      </c>
      <c r="F444" s="16">
        <v>-34.902081000000003</v>
      </c>
      <c r="G444" s="16" t="s">
        <v>160</v>
      </c>
      <c r="H444" s="17" t="s">
        <v>136</v>
      </c>
      <c r="I444" s="16" t="s">
        <v>149</v>
      </c>
      <c r="J444" s="17" t="s">
        <v>137</v>
      </c>
      <c r="K444" s="18">
        <v>70</v>
      </c>
      <c r="L444" s="17" t="s">
        <v>138</v>
      </c>
      <c r="M444" s="17">
        <v>0</v>
      </c>
      <c r="N444" s="16">
        <f t="shared" si="352"/>
        <v>140</v>
      </c>
      <c r="O444" s="17">
        <v>2</v>
      </c>
      <c r="P444" s="17">
        <v>1.5</v>
      </c>
      <c r="Q444" s="17">
        <v>6</v>
      </c>
      <c r="R444" s="16"/>
      <c r="S444" s="16"/>
      <c r="T444" s="16" t="s">
        <v>136</v>
      </c>
      <c r="U444" s="17">
        <v>1.5</v>
      </c>
      <c r="V444" s="17">
        <v>0</v>
      </c>
      <c r="W444" s="17" t="s">
        <v>136</v>
      </c>
      <c r="X444" s="17" t="s">
        <v>136</v>
      </c>
      <c r="Y444" s="17">
        <v>0</v>
      </c>
      <c r="Z444" s="17">
        <v>0</v>
      </c>
      <c r="AA444" s="17" t="s">
        <v>139</v>
      </c>
      <c r="AB444" s="17" t="s">
        <v>140</v>
      </c>
      <c r="AC444" s="17">
        <v>26.59</v>
      </c>
      <c r="AD444" s="17">
        <v>6</v>
      </c>
      <c r="AE444" s="17">
        <v>1</v>
      </c>
      <c r="AF444" s="17">
        <v>0.56000000000000005</v>
      </c>
      <c r="AG444" s="17">
        <v>1.84</v>
      </c>
      <c r="AH444" s="17">
        <f t="shared" si="353"/>
        <v>1.28</v>
      </c>
      <c r="AI444" s="17" t="s">
        <v>136</v>
      </c>
      <c r="AJ444" s="17" t="s">
        <v>136</v>
      </c>
      <c r="AK444" s="17" t="s">
        <v>141</v>
      </c>
      <c r="AL444" s="17">
        <f t="shared" si="354"/>
        <v>2</v>
      </c>
      <c r="AM444" s="17">
        <v>0</v>
      </c>
      <c r="AN444" s="17"/>
      <c r="AO444" s="17">
        <v>0</v>
      </c>
      <c r="AP444" s="17">
        <v>0</v>
      </c>
      <c r="AQ444" s="17">
        <v>0</v>
      </c>
      <c r="AR444" s="17" t="s">
        <v>136</v>
      </c>
      <c r="AS444" s="19">
        <f t="shared" si="295"/>
        <v>0</v>
      </c>
      <c r="AT444" s="19"/>
      <c r="AU444" s="19">
        <f>VLOOKUP(G444,ABNT5101!$I$3:$J$9,2)</f>
        <v>10</v>
      </c>
      <c r="AV444" s="19">
        <f>VLOOKUP(G444,ABNT5101!$I$3:$M$9,5)</f>
        <v>0.18</v>
      </c>
      <c r="AW444" s="17" t="str">
        <f>_xlfn.XLOOKUP(G444,ABNT5101!I:I,ABNT5101!L:L)</f>
        <v>-</v>
      </c>
      <c r="AX444" s="17">
        <f>_xlfn.XLOOKUP(G444,ABNT5101!$I:$I,ABNT5101!M:M)</f>
        <v>0.18</v>
      </c>
      <c r="AY444" s="17" t="str">
        <f>_xlfn.XLOOKUP(G444,ABNT5101!$I:$I,ABNT5101!N:N)</f>
        <v>-</v>
      </c>
      <c r="AZ444" s="17">
        <f>_xlfn.XLOOKUP(G444,ABNT5101!$I:$I,ABNT5101!O:O)</f>
        <v>16</v>
      </c>
      <c r="BA444" s="20" t="str">
        <f t="shared" si="296"/>
        <v>NÃO ATENDE</v>
      </c>
      <c r="BB444" s="21">
        <f t="shared" ref="BB444:BC444" si="543">BE444/AU444-1</f>
        <v>-1</v>
      </c>
      <c r="BC444" s="21">
        <f t="shared" si="543"/>
        <v>-1</v>
      </c>
      <c r="BD444" s="21" t="str">
        <f t="shared" si="298"/>
        <v>-</v>
      </c>
      <c r="BE444" s="22"/>
      <c r="BF444" s="22"/>
      <c r="BG444" s="22"/>
      <c r="BH444" s="22"/>
      <c r="BI444" s="23"/>
      <c r="BJ444" s="22"/>
      <c r="BK444" s="20" t="str">
        <f t="shared" si="299"/>
        <v>NÃO ATENDE</v>
      </c>
      <c r="BL444" s="20" t="str">
        <f t="shared" si="300"/>
        <v>NÃO ATENDE</v>
      </c>
      <c r="BM444" s="20" t="str">
        <f t="shared" si="301"/>
        <v>NÃO ATENDE</v>
      </c>
      <c r="BN444" s="20" t="str">
        <f t="shared" si="302"/>
        <v>ATENDE</v>
      </c>
      <c r="BO444" s="24" t="str">
        <f t="shared" si="303"/>
        <v>C4</v>
      </c>
      <c r="BP444" s="24" t="str">
        <f t="shared" si="379"/>
        <v>P5</v>
      </c>
      <c r="BQ444" s="25">
        <f t="shared" si="304"/>
        <v>-1</v>
      </c>
      <c r="BR444" s="22"/>
      <c r="BS444" s="22"/>
      <c r="BT444" s="24">
        <f>IF(BP444="-","-",_xlfn.XLOOKUP(BP444,ABNT5101!$B$4:$B$9,ABNT5101!$C$4:$C$9))</f>
        <v>5</v>
      </c>
      <c r="BU444" s="24">
        <f>IF(BP444="-","-",_xlfn.XLOOKUP(BP444,ABNT5101!$B$4:$B$9,ABNT5101!$D$4:$D$9))</f>
        <v>1</v>
      </c>
      <c r="BV444" s="20" t="str">
        <f t="shared" si="305"/>
        <v>NÃO ATENDE</v>
      </c>
      <c r="BW444" s="20" t="str">
        <f t="shared" si="306"/>
        <v>NÃO ATENDE</v>
      </c>
      <c r="BX444" s="20" t="str">
        <f t="shared" si="307"/>
        <v>NÃO ATENDE</v>
      </c>
      <c r="BY444" s="24" t="str">
        <f t="shared" si="461"/>
        <v>P5</v>
      </c>
      <c r="BZ444" s="25">
        <f t="shared" si="308"/>
        <v>-1</v>
      </c>
      <c r="CA444" s="24"/>
      <c r="CB444" s="24"/>
      <c r="CC444" s="20">
        <f>IF(BY444="-","-",_xlfn.XLOOKUP(BY444,ABNT5101!$B$4:$B$9,ABNT5101!$C$4:$C$9))</f>
        <v>5</v>
      </c>
      <c r="CD444" s="24">
        <f>IF(BY444="-","-",_xlfn.XLOOKUP(BY444,ABNT5101!$B$4:$B$9,ABNT5101!$D$4:$D$9))</f>
        <v>1</v>
      </c>
      <c r="CE444" s="20" t="str">
        <f t="shared" si="309"/>
        <v>NÃO ATENDE</v>
      </c>
      <c r="CF444" s="20" t="str">
        <f t="shared" si="310"/>
        <v>NÃO ATENDE</v>
      </c>
      <c r="CG444" s="20" t="str">
        <f t="shared" si="311"/>
        <v>NÃO ATENDE</v>
      </c>
      <c r="CH444" s="26" t="e">
        <f>_xlfn.XLOOKUP(CI444,'Banco de dados'!$B:$B,'Banco de dados'!$D:$D)</f>
        <v>#N/A</v>
      </c>
      <c r="CI444" s="27"/>
      <c r="CJ444" s="26" t="e">
        <f>_xlfn.XLOOKUP(CI444,'Banco de dados'!$B:$B,'Banco de dados'!$E:$E)</f>
        <v>#N/A</v>
      </c>
      <c r="CK444" s="26"/>
      <c r="CL444" s="26" t="e">
        <f>IF(CK444="-","-",_xlfn.XLOOKUP(CK444,'Banco de dados'!$B:$B,'Banco de dados'!$E:$E))</f>
        <v>#N/A</v>
      </c>
      <c r="CM444" s="28">
        <f t="shared" si="312"/>
        <v>1</v>
      </c>
      <c r="CN444" s="26" t="e">
        <f>_xlfn.XLOOKUP(CI444,'Banco de dados'!$B:$B,'Banco de dados'!$H:$H)</f>
        <v>#N/A</v>
      </c>
      <c r="CO444" s="26" t="e">
        <f t="array" aca="1" ref="CO444" ca="1">_xludf.XLOOKUP(CK444,'Banco de dados'!$B:$B,'Banco de dados'!$H:$H)</f>
        <v>#NAME?</v>
      </c>
      <c r="CP444" s="26" t="e">
        <f t="array" aca="1" ref="CP444" ca="1">_xludf.XLOOKUP(CI444,'Banco de dados'!$B:$B,'Banco de dados'!$F:$F)</f>
        <v>#NAME?</v>
      </c>
      <c r="CQ444" s="26" t="e">
        <f t="array" aca="1" ref="CQ444" ca="1">_xludf.XLOOKUP(CK444,'Banco de dados'!$B:$B,'Banco de dados'!$F:$F)</f>
        <v>#NAME?</v>
      </c>
      <c r="CR444" s="27">
        <v>0</v>
      </c>
      <c r="CS444" s="27"/>
      <c r="CT444" s="26" t="str">
        <f>IF(AG444=0.5,"Suporte",IF(AND(AG444&gt;='Braços de IP'!$B$9,AG444&lt;='Braços de IP'!$D$9),'Braços de IP'!$E$9,IF(AND(AG444&gt;='Braços de IP'!$B$10,AG444&lt;='Braços de IP'!$D$10),'Braços de IP'!$E$10,IF(AND(AG444&gt;='Braços de IP'!$B$11,AG444&lt;='Braços de IP'!$D$11),'Braços de IP'!$E$11,IF(AND(AG444&gt;='Braços de IP'!$B$12,AG444&lt;='Braços de IP'!$D$12),'Braços de IP'!$E$12,IF(AND(AG444&gt;='Braços de IP'!$B$13,AG444&lt;='Braços de IP'!$D$13),'Braços de IP'!$E$13,IF(AND(AG444&gt;='Braços de IP'!$B$14,AG444&lt;='Braços de IP'!$D$14),'Braços de IP'!$E$14,"ERRO")))))))</f>
        <v>Médio I</v>
      </c>
      <c r="CU444" s="27"/>
      <c r="CV444" s="26" t="str">
        <f>IF($CU444="","",VLOOKUP($CU444,'Braços de IP'!$E$9:$I$15,2,0))</f>
        <v/>
      </c>
      <c r="CW444" s="29" t="str">
        <f>IF($CU444="","",VLOOKUP($CU444,'Braços de IP'!$E$9:$I$15,5,0))</f>
        <v/>
      </c>
      <c r="CX444" s="26"/>
      <c r="CY444" s="26"/>
      <c r="CZ444" s="26"/>
      <c r="DA444" s="26"/>
      <c r="DB444" s="26"/>
      <c r="DC444" s="26"/>
      <c r="DD444" s="30" t="e">
        <f t="shared" si="313"/>
        <v>#N/A</v>
      </c>
      <c r="DE444" s="31">
        <f t="shared" si="314"/>
        <v>70</v>
      </c>
      <c r="DF444" s="30" t="e">
        <f t="shared" si="315"/>
        <v>#N/A</v>
      </c>
      <c r="DG444" s="32" t="e">
        <f t="shared" si="316"/>
        <v>#N/A</v>
      </c>
      <c r="DH444" s="33"/>
      <c r="DI444" s="34"/>
      <c r="DJ444" s="35"/>
      <c r="DK444" s="16" t="s">
        <v>144</v>
      </c>
      <c r="DL444" s="16"/>
      <c r="DN444" s="36" t="e">
        <f t="shared" si="357"/>
        <v>#VALUE!</v>
      </c>
    </row>
    <row r="445" spans="1:124" ht="15.75" customHeight="1" x14ac:dyDescent="0.25">
      <c r="B445" s="16">
        <v>59</v>
      </c>
      <c r="C445" s="16" t="s">
        <v>146</v>
      </c>
      <c r="D445" s="16" t="s">
        <v>538</v>
      </c>
      <c r="E445" s="16">
        <v>-8.0463640000000005</v>
      </c>
      <c r="F445" s="16">
        <v>-34.902081000000003</v>
      </c>
      <c r="G445" s="16" t="s">
        <v>160</v>
      </c>
      <c r="H445" s="17" t="s">
        <v>136</v>
      </c>
      <c r="I445" s="16" t="s">
        <v>149</v>
      </c>
      <c r="J445" s="17" t="s">
        <v>137</v>
      </c>
      <c r="K445" s="18">
        <v>70</v>
      </c>
      <c r="L445" s="17" t="s">
        <v>138</v>
      </c>
      <c r="M445" s="17">
        <v>0</v>
      </c>
      <c r="N445" s="16">
        <f t="shared" si="352"/>
        <v>140</v>
      </c>
      <c r="O445" s="17">
        <v>2</v>
      </c>
      <c r="P445" s="17">
        <v>1.5</v>
      </c>
      <c r="Q445" s="17">
        <v>6</v>
      </c>
      <c r="R445" s="16"/>
      <c r="S445" s="16"/>
      <c r="T445" s="16" t="s">
        <v>136</v>
      </c>
      <c r="U445" s="17">
        <v>1.5</v>
      </c>
      <c r="V445" s="17">
        <v>0</v>
      </c>
      <c r="W445" s="17" t="s">
        <v>136</v>
      </c>
      <c r="X445" s="17" t="s">
        <v>136</v>
      </c>
      <c r="Y445" s="17">
        <v>0</v>
      </c>
      <c r="Z445" s="17">
        <v>0</v>
      </c>
      <c r="AA445" s="17" t="s">
        <v>139</v>
      </c>
      <c r="AB445" s="17" t="s">
        <v>140</v>
      </c>
      <c r="AC445" s="17">
        <v>26.59</v>
      </c>
      <c r="AD445" s="17">
        <v>6</v>
      </c>
      <c r="AE445" s="17">
        <v>1</v>
      </c>
      <c r="AF445" s="17">
        <v>0.56000000000000005</v>
      </c>
      <c r="AG445" s="17">
        <v>1.84</v>
      </c>
      <c r="AH445" s="17">
        <f t="shared" si="353"/>
        <v>1.28</v>
      </c>
      <c r="AI445" s="17" t="s">
        <v>136</v>
      </c>
      <c r="AJ445" s="17" t="s">
        <v>136</v>
      </c>
      <c r="AK445" s="17" t="s">
        <v>141</v>
      </c>
      <c r="AL445" s="17">
        <f t="shared" si="354"/>
        <v>2</v>
      </c>
      <c r="AM445" s="17">
        <v>0</v>
      </c>
      <c r="AN445" s="17"/>
      <c r="AO445" s="17">
        <v>0</v>
      </c>
      <c r="AP445" s="17">
        <v>0</v>
      </c>
      <c r="AQ445" s="17">
        <v>0</v>
      </c>
      <c r="AR445" s="17" t="s">
        <v>136</v>
      </c>
      <c r="AS445" s="19">
        <f t="shared" si="295"/>
        <v>0</v>
      </c>
      <c r="AT445" s="19"/>
      <c r="AU445" s="19">
        <f>VLOOKUP(G445,ABNT5101!$I$3:$J$9,2)</f>
        <v>10</v>
      </c>
      <c r="AV445" s="19">
        <f>VLOOKUP(G445,ABNT5101!$I$3:$M$9,5)</f>
        <v>0.18</v>
      </c>
      <c r="AW445" s="17" t="str">
        <f>_xlfn.XLOOKUP(G445,ABNT5101!I:I,ABNT5101!L:L)</f>
        <v>-</v>
      </c>
      <c r="AX445" s="17">
        <f>_xlfn.XLOOKUP(G445,ABNT5101!$I:$I,ABNT5101!M:M)</f>
        <v>0.18</v>
      </c>
      <c r="AY445" s="17" t="str">
        <f>_xlfn.XLOOKUP(G445,ABNT5101!$I:$I,ABNT5101!N:N)</f>
        <v>-</v>
      </c>
      <c r="AZ445" s="17">
        <f>_xlfn.XLOOKUP(G445,ABNT5101!$I:$I,ABNT5101!O:O)</f>
        <v>16</v>
      </c>
      <c r="BA445" s="20" t="str">
        <f t="shared" si="296"/>
        <v>NÃO ATENDE</v>
      </c>
      <c r="BB445" s="21">
        <f t="shared" ref="BB445:BC445" si="544">BE445/AU445-1</f>
        <v>-1</v>
      </c>
      <c r="BC445" s="21">
        <f t="shared" si="544"/>
        <v>-1</v>
      </c>
      <c r="BD445" s="21" t="str">
        <f t="shared" si="298"/>
        <v>-</v>
      </c>
      <c r="BE445" s="22"/>
      <c r="BF445" s="22"/>
      <c r="BG445" s="22"/>
      <c r="BH445" s="22"/>
      <c r="BI445" s="23"/>
      <c r="BJ445" s="22"/>
      <c r="BK445" s="20" t="str">
        <f t="shared" si="299"/>
        <v>NÃO ATENDE</v>
      </c>
      <c r="BL445" s="20" t="str">
        <f t="shared" si="300"/>
        <v>NÃO ATENDE</v>
      </c>
      <c r="BM445" s="20" t="str">
        <f t="shared" si="301"/>
        <v>NÃO ATENDE</v>
      </c>
      <c r="BN445" s="20" t="str">
        <f t="shared" si="302"/>
        <v>ATENDE</v>
      </c>
      <c r="BO445" s="24" t="str">
        <f t="shared" si="303"/>
        <v>C4</v>
      </c>
      <c r="BP445" s="24" t="str">
        <f t="shared" si="379"/>
        <v>P5</v>
      </c>
      <c r="BQ445" s="25">
        <f t="shared" si="304"/>
        <v>-1</v>
      </c>
      <c r="BR445" s="22"/>
      <c r="BS445" s="22"/>
      <c r="BT445" s="24">
        <f>IF(BP445="-","-",_xlfn.XLOOKUP(BP445,ABNT5101!$B$4:$B$9,ABNT5101!$C$4:$C$9))</f>
        <v>5</v>
      </c>
      <c r="BU445" s="24">
        <f>IF(BP445="-","-",_xlfn.XLOOKUP(BP445,ABNT5101!$B$4:$B$9,ABNT5101!$D$4:$D$9))</f>
        <v>1</v>
      </c>
      <c r="BV445" s="20" t="str">
        <f t="shared" si="305"/>
        <v>NÃO ATENDE</v>
      </c>
      <c r="BW445" s="20" t="str">
        <f t="shared" si="306"/>
        <v>NÃO ATENDE</v>
      </c>
      <c r="BX445" s="20" t="str">
        <f t="shared" si="307"/>
        <v>NÃO ATENDE</v>
      </c>
      <c r="BY445" s="24" t="str">
        <f t="shared" si="461"/>
        <v>P5</v>
      </c>
      <c r="BZ445" s="25">
        <f t="shared" si="308"/>
        <v>-1</v>
      </c>
      <c r="CA445" s="24"/>
      <c r="CB445" s="24"/>
      <c r="CC445" s="20">
        <f>IF(BY445="-","-",_xlfn.XLOOKUP(BY445,ABNT5101!$B$4:$B$9,ABNT5101!$C$4:$C$9))</f>
        <v>5</v>
      </c>
      <c r="CD445" s="24">
        <f>IF(BY445="-","-",_xlfn.XLOOKUP(BY445,ABNT5101!$B$4:$B$9,ABNT5101!$D$4:$D$9))</f>
        <v>1</v>
      </c>
      <c r="CE445" s="20" t="str">
        <f t="shared" si="309"/>
        <v>NÃO ATENDE</v>
      </c>
      <c r="CF445" s="20" t="str">
        <f t="shared" si="310"/>
        <v>NÃO ATENDE</v>
      </c>
      <c r="CG445" s="20" t="str">
        <f t="shared" si="311"/>
        <v>NÃO ATENDE</v>
      </c>
      <c r="CH445" s="26" t="e">
        <f>_xlfn.XLOOKUP(CI445,'Banco de dados'!$B:$B,'Banco de dados'!$D:$D)</f>
        <v>#N/A</v>
      </c>
      <c r="CI445" s="27"/>
      <c r="CJ445" s="26" t="e">
        <f>_xlfn.XLOOKUP(CI445,'Banco de dados'!$B:$B,'Banco de dados'!$E:$E)</f>
        <v>#N/A</v>
      </c>
      <c r="CK445" s="26"/>
      <c r="CL445" s="26" t="e">
        <f>IF(CK445="-","-",_xlfn.XLOOKUP(CK445,'Banco de dados'!$B:$B,'Banco de dados'!$E:$E))</f>
        <v>#N/A</v>
      </c>
      <c r="CM445" s="28">
        <f t="shared" si="312"/>
        <v>1</v>
      </c>
      <c r="CN445" s="26" t="e">
        <f>_xlfn.XLOOKUP(CI445,'Banco de dados'!$B:$B,'Banco de dados'!$H:$H)</f>
        <v>#N/A</v>
      </c>
      <c r="CO445" s="26" t="e">
        <f t="array" aca="1" ref="CO445" ca="1">_xludf.XLOOKUP(CK445,'Banco de dados'!$B:$B,'Banco de dados'!$H:$H)</f>
        <v>#NAME?</v>
      </c>
      <c r="CP445" s="26" t="e">
        <f t="array" aca="1" ref="CP445" ca="1">_xludf.XLOOKUP(CI445,'Banco de dados'!$B:$B,'Banco de dados'!$F:$F)</f>
        <v>#NAME?</v>
      </c>
      <c r="CQ445" s="26" t="e">
        <f t="array" aca="1" ref="CQ445" ca="1">_xludf.XLOOKUP(CK445,'Banco de dados'!$B:$B,'Banco de dados'!$F:$F)</f>
        <v>#NAME?</v>
      </c>
      <c r="CR445" s="27">
        <v>0</v>
      </c>
      <c r="CS445" s="27"/>
      <c r="CT445" s="26" t="str">
        <f>IF(AG445=0.5,"Suporte",IF(AND(AG445&gt;='Braços de IP'!$B$9,AG445&lt;='Braços de IP'!$D$9),'Braços de IP'!$E$9,IF(AND(AG445&gt;='Braços de IP'!$B$10,AG445&lt;='Braços de IP'!$D$10),'Braços de IP'!$E$10,IF(AND(AG445&gt;='Braços de IP'!$B$11,AG445&lt;='Braços de IP'!$D$11),'Braços de IP'!$E$11,IF(AND(AG445&gt;='Braços de IP'!$B$12,AG445&lt;='Braços de IP'!$D$12),'Braços de IP'!$E$12,IF(AND(AG445&gt;='Braços de IP'!$B$13,AG445&lt;='Braços de IP'!$D$13),'Braços de IP'!$E$13,IF(AND(AG445&gt;='Braços de IP'!$B$14,AG445&lt;='Braços de IP'!$D$14),'Braços de IP'!$E$14,"ERRO")))))))</f>
        <v>Médio I</v>
      </c>
      <c r="CU445" s="27" t="s">
        <v>142</v>
      </c>
      <c r="CV445" s="26">
        <f>IF($CU445="","",VLOOKUP($CU445,'Braços de IP'!$E$9:$I$15,2,0))</f>
        <v>1.8</v>
      </c>
      <c r="CW445" s="29">
        <f>IF($CU445="","",VLOOKUP($CU445,'Braços de IP'!$E$9:$I$15,5,0))</f>
        <v>7</v>
      </c>
      <c r="CX445" s="26"/>
      <c r="CY445" s="26"/>
      <c r="CZ445" s="26"/>
      <c r="DA445" s="26"/>
      <c r="DB445" s="26"/>
      <c r="DC445" s="26"/>
      <c r="DD445" s="30" t="e">
        <f t="shared" si="313"/>
        <v>#N/A</v>
      </c>
      <c r="DE445" s="31">
        <f t="shared" si="314"/>
        <v>70</v>
      </c>
      <c r="DF445" s="30" t="e">
        <f t="shared" si="315"/>
        <v>#N/A</v>
      </c>
      <c r="DG445" s="32" t="e">
        <f t="shared" si="316"/>
        <v>#N/A</v>
      </c>
      <c r="DH445" s="33"/>
      <c r="DI445" s="34"/>
      <c r="DJ445" s="35"/>
      <c r="DK445" s="16" t="s">
        <v>144</v>
      </c>
      <c r="DL445" s="16"/>
      <c r="DN445" s="36" t="e">
        <f t="shared" si="357"/>
        <v>#VALUE!</v>
      </c>
    </row>
    <row r="446" spans="1:124" ht="15.75" customHeight="1" x14ac:dyDescent="0.25">
      <c r="A446" s="38" t="s">
        <v>158</v>
      </c>
      <c r="B446" s="16">
        <v>60</v>
      </c>
      <c r="C446" s="16" t="s">
        <v>146</v>
      </c>
      <c r="D446" s="16" t="s">
        <v>539</v>
      </c>
      <c r="E446" s="16">
        <v>-8.0534649999999992</v>
      </c>
      <c r="F446" s="16">
        <v>-34.908053000000002</v>
      </c>
      <c r="G446" s="27" t="s">
        <v>160</v>
      </c>
      <c r="H446" s="17" t="s">
        <v>136</v>
      </c>
      <c r="I446" s="16" t="s">
        <v>149</v>
      </c>
      <c r="J446" s="17" t="s">
        <v>137</v>
      </c>
      <c r="K446" s="18">
        <v>96</v>
      </c>
      <c r="L446" s="17" t="s">
        <v>138</v>
      </c>
      <c r="M446" s="17">
        <v>0</v>
      </c>
      <c r="N446" s="16">
        <f t="shared" si="352"/>
        <v>192</v>
      </c>
      <c r="O446" s="17">
        <v>1</v>
      </c>
      <c r="P446" s="17">
        <v>3.63</v>
      </c>
      <c r="Q446" s="17">
        <v>11.84</v>
      </c>
      <c r="R446" s="16"/>
      <c r="S446" s="16"/>
      <c r="T446" s="16">
        <v>0</v>
      </c>
      <c r="U446" s="17">
        <v>3.86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 t="s">
        <v>161</v>
      </c>
      <c r="AB446" s="17" t="s">
        <v>140</v>
      </c>
      <c r="AC446" s="17">
        <v>72</v>
      </c>
      <c r="AD446" s="17">
        <v>6.21</v>
      </c>
      <c r="AE446" s="17">
        <v>1</v>
      </c>
      <c r="AF446" s="17">
        <v>0.94</v>
      </c>
      <c r="AG446" s="17">
        <v>2.5099999999999998</v>
      </c>
      <c r="AH446" s="17">
        <f t="shared" si="353"/>
        <v>1.5699999999999998</v>
      </c>
      <c r="AI446" s="17" t="s">
        <v>136</v>
      </c>
      <c r="AJ446" s="17" t="s">
        <v>136</v>
      </c>
      <c r="AK446" s="17" t="s">
        <v>141</v>
      </c>
      <c r="AL446" s="17" t="str">
        <f t="shared" si="354"/>
        <v>erro</v>
      </c>
      <c r="AM446" s="17">
        <v>0</v>
      </c>
      <c r="AN446" s="17"/>
      <c r="AO446" s="17">
        <v>0</v>
      </c>
      <c r="AP446" s="17">
        <v>0</v>
      </c>
      <c r="AQ446" s="17">
        <v>0</v>
      </c>
      <c r="AR446" s="17" t="s">
        <v>136</v>
      </c>
      <c r="AS446" s="19">
        <f t="shared" si="295"/>
        <v>0</v>
      </c>
      <c r="AT446" s="19"/>
      <c r="AU446" s="19">
        <f>VLOOKUP(G446,ABNT5101!$I$3:$J$9,2)</f>
        <v>10</v>
      </c>
      <c r="AV446" s="19">
        <f>VLOOKUP(G446,ABNT5101!$I$3:$M$9,5)</f>
        <v>0.18</v>
      </c>
      <c r="AW446" s="17" t="str">
        <f>_xlfn.XLOOKUP(G446,ABNT5101!I:I,ABNT5101!L:L)</f>
        <v>-</v>
      </c>
      <c r="AX446" s="17">
        <f>_xlfn.XLOOKUP(G446,ABNT5101!$I:$I,ABNT5101!M:M)</f>
        <v>0.18</v>
      </c>
      <c r="AY446" s="17" t="str">
        <f>_xlfn.XLOOKUP(G446,ABNT5101!$I:$I,ABNT5101!N:N)</f>
        <v>-</v>
      </c>
      <c r="AZ446" s="17">
        <f>_xlfn.XLOOKUP(G446,ABNT5101!$I:$I,ABNT5101!O:O)</f>
        <v>16</v>
      </c>
      <c r="BA446" s="20" t="str">
        <f t="shared" si="296"/>
        <v>ATENDE</v>
      </c>
      <c r="BB446" s="21" t="e">
        <f t="shared" ref="BB446:BC446" si="545">BE446/AU446-1</f>
        <v>#VALUE!</v>
      </c>
      <c r="BC446" s="21" t="e">
        <f t="shared" si="545"/>
        <v>#VALUE!</v>
      </c>
      <c r="BD446" s="21" t="str">
        <f t="shared" si="298"/>
        <v>-</v>
      </c>
      <c r="BE446" s="22" t="s">
        <v>1851</v>
      </c>
      <c r="BF446" s="22" t="s">
        <v>1070</v>
      </c>
      <c r="BG446" s="22"/>
      <c r="BH446" s="22"/>
      <c r="BI446" s="23"/>
      <c r="BJ446" s="22"/>
      <c r="BK446" s="20" t="str">
        <f t="shared" si="299"/>
        <v>ATENDE</v>
      </c>
      <c r="BL446" s="20" t="str">
        <f t="shared" si="300"/>
        <v>ATENDE</v>
      </c>
      <c r="BM446" s="20" t="str">
        <f t="shared" si="301"/>
        <v>ATENDE</v>
      </c>
      <c r="BN446" s="20" t="str">
        <f t="shared" si="302"/>
        <v>ATENDE</v>
      </c>
      <c r="BO446" s="24" t="str">
        <f t="shared" si="303"/>
        <v>C4</v>
      </c>
      <c r="BP446" s="24" t="str">
        <f t="shared" si="379"/>
        <v>P5</v>
      </c>
      <c r="BQ446" s="25" t="e">
        <f t="shared" si="304"/>
        <v>#VALUE!</v>
      </c>
      <c r="BR446" s="22" t="s">
        <v>1764</v>
      </c>
      <c r="BS446" s="22" t="s">
        <v>466</v>
      </c>
      <c r="BT446" s="24">
        <f>IF(BP446="-","-",_xlfn.XLOOKUP(BP446,ABNT5101!$B$4:$B$9,ABNT5101!$C$4:$C$9))</f>
        <v>5</v>
      </c>
      <c r="BU446" s="24">
        <f>IF(BP446="-","-",_xlfn.XLOOKUP(BP446,ABNT5101!$B$4:$B$9,ABNT5101!$D$4:$D$9))</f>
        <v>1</v>
      </c>
      <c r="BV446" s="20" t="str">
        <f t="shared" si="305"/>
        <v>ATENDE</v>
      </c>
      <c r="BW446" s="20" t="str">
        <f t="shared" si="306"/>
        <v>ATENDE</v>
      </c>
      <c r="BX446" s="20" t="str">
        <f t="shared" si="307"/>
        <v>ATENDE</v>
      </c>
      <c r="BY446" s="24" t="str">
        <f t="shared" si="461"/>
        <v>P5</v>
      </c>
      <c r="BZ446" s="25" t="e">
        <f t="shared" si="308"/>
        <v>#VALUE!</v>
      </c>
      <c r="CA446" s="24" t="s">
        <v>1855</v>
      </c>
      <c r="CB446" s="24" t="s">
        <v>1856</v>
      </c>
      <c r="CC446" s="20">
        <f>IF(BY446="-","-",_xlfn.XLOOKUP(BY446,ABNT5101!$B$4:$B$9,ABNT5101!$C$4:$C$9))</f>
        <v>5</v>
      </c>
      <c r="CD446" s="24">
        <f>IF(BY446="-","-",_xlfn.XLOOKUP(BY446,ABNT5101!$B$4:$B$9,ABNT5101!$D$4:$D$9))</f>
        <v>1</v>
      </c>
      <c r="CE446" s="20" t="str">
        <f t="shared" si="309"/>
        <v>ATENDE</v>
      </c>
      <c r="CF446" s="20" t="str">
        <f t="shared" si="310"/>
        <v>ATENDE</v>
      </c>
      <c r="CG446" s="20" t="str">
        <f t="shared" si="311"/>
        <v>ATENDE</v>
      </c>
      <c r="CH446" s="26" t="str">
        <f>_xlfn.XLOOKUP(CI446,'Banco de dados'!$B:$B,'Banco de dados'!$D:$D)</f>
        <v>LEDSTAR</v>
      </c>
      <c r="CI446" s="47" t="s">
        <v>328</v>
      </c>
      <c r="CJ446" s="26" t="str">
        <f>_xlfn.XLOOKUP(CI446,'Banco de dados'!$B:$B,'Banco de dados'!$E:$E)</f>
        <v>LUM LED SL VT 9.1 120W</v>
      </c>
      <c r="CK446" s="26"/>
      <c r="CL446" s="26" t="e">
        <f>IF(CK446="-","-",_xlfn.XLOOKUP(CK446,'Banco de dados'!$B:$B,'Banco de dados'!$E:$E))</f>
        <v>#N/A</v>
      </c>
      <c r="CM446" s="28">
        <f t="shared" si="312"/>
        <v>1</v>
      </c>
      <c r="CN446" s="26">
        <f>_xlfn.XLOOKUP(CI446,'Banco de dados'!$B:$B,'Banco de dados'!$H:$H)</f>
        <v>120</v>
      </c>
      <c r="CO446" s="26" t="e">
        <f t="array" aca="1" ref="CO446" ca="1">_xludf.XLOOKUP(CK446,'Banco de dados'!$B:$B,'Banco de dados'!$H:$H)</f>
        <v>#NAME?</v>
      </c>
      <c r="CP446" s="51" t="e">
        <f t="array" aca="1" ref="CP446" ca="1">_xludf.XLOOKUP(CI446,'Banco de dados'!$B:$B,'Banco de dados'!$F:$F)</f>
        <v>#NAME?</v>
      </c>
      <c r="CQ446" s="26" t="e">
        <f t="array" aca="1" ref="CQ446" ca="1">_xludf.XLOOKUP(CK446,'Banco de dados'!$B:$B,'Banco de dados'!$F:$F)</f>
        <v>#NAME?</v>
      </c>
      <c r="CR446" s="27">
        <v>0</v>
      </c>
      <c r="CS446" s="27"/>
      <c r="CT446" s="26" t="str">
        <f>IF(AG446=0.5,"Suporte",IF(AND(AG446&gt;='Braços de IP'!$B$9,AG446&lt;='Braços de IP'!$D$9),'Braços de IP'!$E$9,IF(AND(AG446&gt;='Braços de IP'!$B$10,AG446&lt;='Braços de IP'!$D$10),'Braços de IP'!$E$10,IF(AND(AG446&gt;='Braços de IP'!$B$11,AG446&lt;='Braços de IP'!$D$11),'Braços de IP'!$E$11,IF(AND(AG446&gt;='Braços de IP'!$B$12,AG446&lt;='Braços de IP'!$D$12),'Braços de IP'!$E$12,IF(AND(AG446&gt;='Braços de IP'!$B$13,AG446&lt;='Braços de IP'!$D$13),'Braços de IP'!$E$13,IF(AND(AG446&gt;='Braços de IP'!$B$14,AG446&lt;='Braços de IP'!$D$14),'Braços de IP'!$E$14,"ERRO")))))))</f>
        <v>Longo I</v>
      </c>
      <c r="CU446" s="27" t="s">
        <v>540</v>
      </c>
      <c r="CV446" s="26">
        <f>IF($CU446="","",VLOOKUP($CU446,'Braços de IP'!$E$9:$I$15,2,0))</f>
        <v>2.8</v>
      </c>
      <c r="CW446" s="29">
        <f>IF($CU446="","",VLOOKUP($CU446,'Braços de IP'!$E$9:$I$15,5,0))</f>
        <v>8</v>
      </c>
      <c r="CX446" s="26"/>
      <c r="CY446" s="26"/>
      <c r="CZ446" s="26"/>
      <c r="DA446" s="26"/>
      <c r="DB446" s="26"/>
      <c r="DC446" s="26"/>
      <c r="DD446" s="30">
        <f t="shared" si="313"/>
        <v>120</v>
      </c>
      <c r="DE446" s="31">
        <f t="shared" si="314"/>
        <v>96</v>
      </c>
      <c r="DF446" s="30">
        <f t="shared" si="315"/>
        <v>216</v>
      </c>
      <c r="DG446" s="32">
        <f t="shared" si="316"/>
        <v>-0.25</v>
      </c>
      <c r="DH446" s="33"/>
      <c r="DI446" s="34"/>
      <c r="DJ446" s="35"/>
      <c r="DK446" s="16" t="s">
        <v>144</v>
      </c>
      <c r="DL446" s="16"/>
      <c r="DN446" s="36" t="e">
        <f t="shared" si="357"/>
        <v>#VALUE!</v>
      </c>
    </row>
    <row r="447" spans="1:124" ht="15.75" customHeight="1" x14ac:dyDescent="0.25">
      <c r="A447" s="38" t="s">
        <v>158</v>
      </c>
      <c r="B447" s="16">
        <v>60</v>
      </c>
      <c r="C447" s="16" t="s">
        <v>146</v>
      </c>
      <c r="D447" s="16" t="s">
        <v>539</v>
      </c>
      <c r="E447" s="16">
        <v>-8.0534649999999992</v>
      </c>
      <c r="F447" s="16">
        <v>-34.908053000000002</v>
      </c>
      <c r="G447" s="27" t="s">
        <v>160</v>
      </c>
      <c r="H447" s="17" t="s">
        <v>136</v>
      </c>
      <c r="I447" s="16" t="s">
        <v>149</v>
      </c>
      <c r="J447" s="17" t="s">
        <v>137</v>
      </c>
      <c r="K447" s="18">
        <v>96</v>
      </c>
      <c r="L447" s="17" t="s">
        <v>138</v>
      </c>
      <c r="M447" s="17">
        <v>0</v>
      </c>
      <c r="N447" s="16">
        <f t="shared" si="352"/>
        <v>192</v>
      </c>
      <c r="O447" s="17">
        <v>1</v>
      </c>
      <c r="P447" s="17">
        <v>3.63</v>
      </c>
      <c r="Q447" s="17">
        <v>11.84</v>
      </c>
      <c r="R447" s="16"/>
      <c r="S447" s="16"/>
      <c r="T447" s="16">
        <v>0</v>
      </c>
      <c r="U447" s="17">
        <v>3.86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 t="s">
        <v>161</v>
      </c>
      <c r="AB447" s="17" t="s">
        <v>140</v>
      </c>
      <c r="AC447" s="17">
        <v>72</v>
      </c>
      <c r="AD447" s="17">
        <v>6.21</v>
      </c>
      <c r="AE447" s="17">
        <v>1</v>
      </c>
      <c r="AF447" s="17">
        <v>0.94</v>
      </c>
      <c r="AG447" s="17">
        <v>2.5099999999999998</v>
      </c>
      <c r="AH447" s="17">
        <f t="shared" si="353"/>
        <v>1.5699999999999998</v>
      </c>
      <c r="AI447" s="17" t="s">
        <v>136</v>
      </c>
      <c r="AJ447" s="17" t="s">
        <v>136</v>
      </c>
      <c r="AK447" s="17" t="s">
        <v>141</v>
      </c>
      <c r="AL447" s="17" t="str">
        <f t="shared" si="354"/>
        <v>erro</v>
      </c>
      <c r="AM447" s="17">
        <v>0</v>
      </c>
      <c r="AN447" s="17"/>
      <c r="AO447" s="17">
        <v>0</v>
      </c>
      <c r="AP447" s="17">
        <v>0</v>
      </c>
      <c r="AQ447" s="17">
        <v>0</v>
      </c>
      <c r="AR447" s="17" t="s">
        <v>136</v>
      </c>
      <c r="AS447" s="19">
        <f t="shared" si="295"/>
        <v>0</v>
      </c>
      <c r="AT447" s="19"/>
      <c r="AU447" s="19">
        <f>VLOOKUP(G447,ABNT5101!$I$3:$J$9,2)</f>
        <v>10</v>
      </c>
      <c r="AV447" s="19">
        <f>VLOOKUP(G447,ABNT5101!$I$3:$M$9,5)</f>
        <v>0.18</v>
      </c>
      <c r="AW447" s="17" t="str">
        <f>_xlfn.XLOOKUP(G447,ABNT5101!I:I,ABNT5101!L:L)</f>
        <v>-</v>
      </c>
      <c r="AX447" s="17">
        <f>_xlfn.XLOOKUP(G447,ABNT5101!$I:$I,ABNT5101!M:M)</f>
        <v>0.18</v>
      </c>
      <c r="AY447" s="17" t="str">
        <f>_xlfn.XLOOKUP(G447,ABNT5101!$I:$I,ABNT5101!N:N)</f>
        <v>-</v>
      </c>
      <c r="AZ447" s="17">
        <f>_xlfn.XLOOKUP(G447,ABNT5101!$I:$I,ABNT5101!O:O)</f>
        <v>16</v>
      </c>
      <c r="BA447" s="20" t="str">
        <f t="shared" si="296"/>
        <v>ATENDE</v>
      </c>
      <c r="BB447" s="21" t="e">
        <f t="shared" ref="BB447:BC447" si="546">BE447/AU447-1</f>
        <v>#VALUE!</v>
      </c>
      <c r="BC447" s="21" t="e">
        <f t="shared" si="546"/>
        <v>#VALUE!</v>
      </c>
      <c r="BD447" s="21" t="str">
        <f t="shared" si="298"/>
        <v>-</v>
      </c>
      <c r="BE447" s="22" t="s">
        <v>1852</v>
      </c>
      <c r="BF447" s="22" t="s">
        <v>377</v>
      </c>
      <c r="BG447" s="22"/>
      <c r="BH447" s="22"/>
      <c r="BI447" s="23"/>
      <c r="BJ447" s="22"/>
      <c r="BK447" s="20" t="str">
        <f t="shared" si="299"/>
        <v>ATENDE</v>
      </c>
      <c r="BL447" s="20" t="str">
        <f t="shared" si="300"/>
        <v>ATENDE</v>
      </c>
      <c r="BM447" s="20" t="str">
        <f t="shared" si="301"/>
        <v>ATENDE</v>
      </c>
      <c r="BN447" s="20" t="str">
        <f t="shared" si="302"/>
        <v>ATENDE</v>
      </c>
      <c r="BO447" s="24" t="str">
        <f t="shared" si="303"/>
        <v>C4</v>
      </c>
      <c r="BP447" s="24" t="str">
        <f t="shared" si="379"/>
        <v>P5</v>
      </c>
      <c r="BQ447" s="25" t="e">
        <f t="shared" si="304"/>
        <v>#VALUE!</v>
      </c>
      <c r="BR447" s="22" t="s">
        <v>935</v>
      </c>
      <c r="BS447" s="22" t="s">
        <v>946</v>
      </c>
      <c r="BT447" s="24">
        <f>IF(BP447="-","-",_xlfn.XLOOKUP(BP447,ABNT5101!$B$4:$B$9,ABNT5101!$C$4:$C$9))</f>
        <v>5</v>
      </c>
      <c r="BU447" s="24">
        <f>IF(BP447="-","-",_xlfn.XLOOKUP(BP447,ABNT5101!$B$4:$B$9,ABNT5101!$D$4:$D$9))</f>
        <v>1</v>
      </c>
      <c r="BV447" s="20" t="str">
        <f t="shared" si="305"/>
        <v>ATENDE</v>
      </c>
      <c r="BW447" s="20" t="str">
        <f t="shared" si="306"/>
        <v>ATENDE</v>
      </c>
      <c r="BX447" s="20" t="str">
        <f t="shared" si="307"/>
        <v>ATENDE</v>
      </c>
      <c r="BY447" s="24" t="str">
        <f t="shared" si="461"/>
        <v>P5</v>
      </c>
      <c r="BZ447" s="25" t="e">
        <f t="shared" si="308"/>
        <v>#VALUE!</v>
      </c>
      <c r="CA447" s="24" t="s">
        <v>1857</v>
      </c>
      <c r="CB447" s="24" t="s">
        <v>1858</v>
      </c>
      <c r="CC447" s="20">
        <f>IF(BY447="-","-",_xlfn.XLOOKUP(BY447,ABNT5101!$B$4:$B$9,ABNT5101!$C$4:$C$9))</f>
        <v>5</v>
      </c>
      <c r="CD447" s="24">
        <f>IF(BY447="-","-",_xlfn.XLOOKUP(BY447,ABNT5101!$B$4:$B$9,ABNT5101!$D$4:$D$9))</f>
        <v>1</v>
      </c>
      <c r="CE447" s="20" t="str">
        <f t="shared" si="309"/>
        <v>ATENDE</v>
      </c>
      <c r="CF447" s="20" t="str">
        <f t="shared" si="310"/>
        <v>ATENDE</v>
      </c>
      <c r="CG447" s="20" t="str">
        <f t="shared" si="311"/>
        <v>ATENDE</v>
      </c>
      <c r="CH447" s="26" t="str">
        <f>_xlfn.XLOOKUP(CI447,'Banco de dados'!$B:$B,'Banco de dados'!$D:$D)</f>
        <v>SX LIGHTING</v>
      </c>
      <c r="CI447" s="27" t="s">
        <v>331</v>
      </c>
      <c r="CJ447" s="26" t="str">
        <f>_xlfn.XLOOKUP(CI447,'Banco de dados'!$B:$B,'Banco de dados'!$E:$E)</f>
        <v>SXINLPP100K50L12CZF7PHF</v>
      </c>
      <c r="CK447" s="26"/>
      <c r="CL447" s="26" t="e">
        <f>IF(CK447="-","-",_xlfn.XLOOKUP(CK447,'Banco de dados'!$B:$B,'Banco de dados'!$E:$E))</f>
        <v>#N/A</v>
      </c>
      <c r="CM447" s="28">
        <f t="shared" si="312"/>
        <v>1</v>
      </c>
      <c r="CN447" s="26">
        <f>_xlfn.XLOOKUP(CI447,'Banco de dados'!$B:$B,'Banco de dados'!$H:$H)</f>
        <v>100</v>
      </c>
      <c r="CO447" s="26" t="e">
        <f t="array" aca="1" ref="CO447" ca="1">_xludf.XLOOKUP(CK447,'Banco de dados'!$B:$B,'Banco de dados'!$H:$H)</f>
        <v>#NAME?</v>
      </c>
      <c r="CP447" s="51" t="e">
        <f t="array" aca="1" ref="CP447" ca="1">_xludf.XLOOKUP(CI447,'Banco de dados'!$B:$B,'Banco de dados'!$F:$F)</f>
        <v>#NAME?</v>
      </c>
      <c r="CQ447" s="26" t="e">
        <f t="array" aca="1" ref="CQ447" ca="1">_xludf.XLOOKUP(CK447,'Banco de dados'!$B:$B,'Banco de dados'!$F:$F)</f>
        <v>#NAME?</v>
      </c>
      <c r="CR447" s="27">
        <v>0</v>
      </c>
      <c r="CS447" s="27"/>
      <c r="CT447" s="26" t="str">
        <f>IF(AG447=0.5,"Suporte",IF(AND(AG447&gt;='Braços de IP'!$B$9,AG447&lt;='Braços de IP'!$D$9),'Braços de IP'!$E$9,IF(AND(AG447&gt;='Braços de IP'!$B$10,AG447&lt;='Braços de IP'!$D$10),'Braços de IP'!$E$10,IF(AND(AG447&gt;='Braços de IP'!$B$11,AG447&lt;='Braços de IP'!$D$11),'Braços de IP'!$E$11,IF(AND(AG447&gt;='Braços de IP'!$B$12,AG447&lt;='Braços de IP'!$D$12),'Braços de IP'!$E$12,IF(AND(AG447&gt;='Braços de IP'!$B$13,AG447&lt;='Braços de IP'!$D$13),'Braços de IP'!$E$13,IF(AND(AG447&gt;='Braços de IP'!$B$14,AG447&lt;='Braços de IP'!$D$14),'Braços de IP'!$E$14,"ERRO")))))))</f>
        <v>Longo I</v>
      </c>
      <c r="CU447" s="27" t="s">
        <v>540</v>
      </c>
      <c r="CV447" s="26">
        <f>IF($CU447="","",VLOOKUP($CU447,'Braços de IP'!$E$9:$I$15,2,0))</f>
        <v>2.8</v>
      </c>
      <c r="CW447" s="29">
        <f>IF($CU447="","",VLOOKUP($CU447,'Braços de IP'!$E$9:$I$15,5,0))</f>
        <v>8</v>
      </c>
      <c r="CX447" s="26"/>
      <c r="CY447" s="26"/>
      <c r="CZ447" s="26"/>
      <c r="DA447" s="26"/>
      <c r="DB447" s="26"/>
      <c r="DC447" s="26"/>
      <c r="DD447" s="30">
        <f t="shared" si="313"/>
        <v>100</v>
      </c>
      <c r="DE447" s="31">
        <f t="shared" si="314"/>
        <v>96</v>
      </c>
      <c r="DF447" s="30">
        <f t="shared" si="315"/>
        <v>196</v>
      </c>
      <c r="DG447" s="32">
        <f t="shared" si="316"/>
        <v>-4.1666666666666741E-2</v>
      </c>
      <c r="DH447" s="33"/>
      <c r="DI447" s="34"/>
      <c r="DJ447" s="35"/>
      <c r="DK447" s="16" t="s">
        <v>144</v>
      </c>
      <c r="DL447" s="16"/>
      <c r="DN447" s="36" t="e">
        <f t="shared" si="357"/>
        <v>#VALUE!</v>
      </c>
    </row>
    <row r="448" spans="1:124" ht="15.75" customHeight="1" x14ac:dyDescent="0.25">
      <c r="A448" s="38" t="s">
        <v>158</v>
      </c>
      <c r="B448" s="16">
        <v>60</v>
      </c>
      <c r="C448" s="16" t="s">
        <v>146</v>
      </c>
      <c r="D448" s="16" t="s">
        <v>539</v>
      </c>
      <c r="E448" s="16">
        <v>-8.0534649999999992</v>
      </c>
      <c r="F448" s="16">
        <v>-34.908053000000002</v>
      </c>
      <c r="G448" s="27" t="s">
        <v>160</v>
      </c>
      <c r="H448" s="17" t="s">
        <v>136</v>
      </c>
      <c r="I448" s="16" t="s">
        <v>149</v>
      </c>
      <c r="J448" s="17" t="s">
        <v>137</v>
      </c>
      <c r="K448" s="18">
        <v>96</v>
      </c>
      <c r="L448" s="17" t="s">
        <v>138</v>
      </c>
      <c r="M448" s="17">
        <v>0</v>
      </c>
      <c r="N448" s="16">
        <f t="shared" si="352"/>
        <v>192</v>
      </c>
      <c r="O448" s="17">
        <v>1</v>
      </c>
      <c r="P448" s="17">
        <v>3.63</v>
      </c>
      <c r="Q448" s="17">
        <v>11.84</v>
      </c>
      <c r="R448" s="16"/>
      <c r="S448" s="16"/>
      <c r="T448" s="16">
        <v>0</v>
      </c>
      <c r="U448" s="17">
        <v>3.86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 t="s">
        <v>161</v>
      </c>
      <c r="AB448" s="17" t="s">
        <v>140</v>
      </c>
      <c r="AC448" s="17">
        <v>72</v>
      </c>
      <c r="AD448" s="17">
        <v>6.21</v>
      </c>
      <c r="AE448" s="17">
        <v>1</v>
      </c>
      <c r="AF448" s="17">
        <v>0.94</v>
      </c>
      <c r="AG448" s="17">
        <v>2.5099999999999998</v>
      </c>
      <c r="AH448" s="17">
        <f t="shared" si="353"/>
        <v>1.5699999999999998</v>
      </c>
      <c r="AI448" s="17" t="s">
        <v>136</v>
      </c>
      <c r="AJ448" s="17" t="s">
        <v>136</v>
      </c>
      <c r="AK448" s="17" t="s">
        <v>141</v>
      </c>
      <c r="AL448" s="17" t="str">
        <f t="shared" si="354"/>
        <v>erro</v>
      </c>
      <c r="AM448" s="17">
        <v>0</v>
      </c>
      <c r="AN448" s="17"/>
      <c r="AO448" s="17">
        <v>0</v>
      </c>
      <c r="AP448" s="17">
        <v>0</v>
      </c>
      <c r="AQ448" s="17">
        <v>0</v>
      </c>
      <c r="AR448" s="17" t="s">
        <v>136</v>
      </c>
      <c r="AS448" s="19">
        <f t="shared" si="295"/>
        <v>0</v>
      </c>
      <c r="AT448" s="19"/>
      <c r="AU448" s="19">
        <f>VLOOKUP(G448,ABNT5101!$I$3:$J$9,2)</f>
        <v>10</v>
      </c>
      <c r="AV448" s="19">
        <f>VLOOKUP(G448,ABNT5101!$I$3:$M$9,5)</f>
        <v>0.18</v>
      </c>
      <c r="AW448" s="17" t="str">
        <f>_xlfn.XLOOKUP(G448,ABNT5101!I:I,ABNT5101!L:L)</f>
        <v>-</v>
      </c>
      <c r="AX448" s="17">
        <f>_xlfn.XLOOKUP(G448,ABNT5101!$I:$I,ABNT5101!M:M)</f>
        <v>0.18</v>
      </c>
      <c r="AY448" s="17" t="str">
        <f>_xlfn.XLOOKUP(G448,ABNT5101!$I:$I,ABNT5101!N:N)</f>
        <v>-</v>
      </c>
      <c r="AZ448" s="17">
        <f>_xlfn.XLOOKUP(G448,ABNT5101!$I:$I,ABNT5101!O:O)</f>
        <v>16</v>
      </c>
      <c r="BA448" s="20" t="str">
        <f t="shared" si="296"/>
        <v>ATENDE</v>
      </c>
      <c r="BB448" s="21" t="e">
        <f t="shared" ref="BB448:BC448" si="547">BE448/AU448-1</f>
        <v>#VALUE!</v>
      </c>
      <c r="BC448" s="21" t="e">
        <f t="shared" si="547"/>
        <v>#VALUE!</v>
      </c>
      <c r="BD448" s="21" t="str">
        <f t="shared" si="298"/>
        <v>-</v>
      </c>
      <c r="BE448" s="22" t="s">
        <v>1853</v>
      </c>
      <c r="BF448" s="22" t="s">
        <v>936</v>
      </c>
      <c r="BG448" s="22"/>
      <c r="BH448" s="22"/>
      <c r="BI448" s="23"/>
      <c r="BJ448" s="22"/>
      <c r="BK448" s="20" t="str">
        <f t="shared" si="299"/>
        <v>ATENDE</v>
      </c>
      <c r="BL448" s="20" t="str">
        <f t="shared" si="300"/>
        <v>ATENDE</v>
      </c>
      <c r="BM448" s="20" t="str">
        <f t="shared" si="301"/>
        <v>ATENDE</v>
      </c>
      <c r="BN448" s="20" t="str">
        <f t="shared" si="302"/>
        <v>ATENDE</v>
      </c>
      <c r="BO448" s="24" t="str">
        <f t="shared" si="303"/>
        <v>C4</v>
      </c>
      <c r="BP448" s="24" t="str">
        <f t="shared" si="379"/>
        <v>P5</v>
      </c>
      <c r="BQ448" s="25" t="e">
        <f t="shared" si="304"/>
        <v>#VALUE!</v>
      </c>
      <c r="BR448" s="22" t="s">
        <v>980</v>
      </c>
      <c r="BS448" s="22" t="s">
        <v>1854</v>
      </c>
      <c r="BT448" s="24">
        <f>IF(BP448="-","-",_xlfn.XLOOKUP(BP448,ABNT5101!$B$4:$B$9,ABNT5101!$C$4:$C$9))</f>
        <v>5</v>
      </c>
      <c r="BU448" s="24">
        <f>IF(BP448="-","-",_xlfn.XLOOKUP(BP448,ABNT5101!$B$4:$B$9,ABNT5101!$D$4:$D$9))</f>
        <v>1</v>
      </c>
      <c r="BV448" s="20" t="str">
        <f t="shared" si="305"/>
        <v>ATENDE</v>
      </c>
      <c r="BW448" s="20" t="str">
        <f t="shared" si="306"/>
        <v>ATENDE</v>
      </c>
      <c r="BX448" s="20" t="str">
        <f t="shared" si="307"/>
        <v>ATENDE</v>
      </c>
      <c r="BY448" s="24" t="str">
        <f t="shared" si="461"/>
        <v>P5</v>
      </c>
      <c r="BZ448" s="25" t="e">
        <f t="shared" si="308"/>
        <v>#VALUE!</v>
      </c>
      <c r="CA448" s="24" t="s">
        <v>1859</v>
      </c>
      <c r="CB448" s="24" t="s">
        <v>1860</v>
      </c>
      <c r="CC448" s="20">
        <f>IF(BY448="-","-",_xlfn.XLOOKUP(BY448,ABNT5101!$B$4:$B$9,ABNT5101!$C$4:$C$9))</f>
        <v>5</v>
      </c>
      <c r="CD448" s="24">
        <f>IF(BY448="-","-",_xlfn.XLOOKUP(BY448,ABNT5101!$B$4:$B$9,ABNT5101!$D$4:$D$9))</f>
        <v>1</v>
      </c>
      <c r="CE448" s="20" t="str">
        <f t="shared" si="309"/>
        <v>ATENDE</v>
      </c>
      <c r="CF448" s="20" t="str">
        <f t="shared" si="310"/>
        <v>ATENDE</v>
      </c>
      <c r="CG448" s="20" t="str">
        <f t="shared" si="311"/>
        <v>ATENDE</v>
      </c>
      <c r="CH448" s="26" t="e">
        <f>_xlfn.XLOOKUP(CI448,'Banco de dados'!$B:$B,'Banco de dados'!$D:$D)</f>
        <v>#N/A</v>
      </c>
      <c r="CI448" s="27" t="s">
        <v>388</v>
      </c>
      <c r="CJ448" s="26" t="e">
        <f>_xlfn.XLOOKUP(CI448,'Banco de dados'!$B:$B,'Banco de dados'!$E:$E)</f>
        <v>#N/A</v>
      </c>
      <c r="CK448" s="26"/>
      <c r="CL448" s="26" t="e">
        <f>IF(CK448="-","-",_xlfn.XLOOKUP(CK448,'Banco de dados'!$B:$B,'Banco de dados'!$E:$E))</f>
        <v>#N/A</v>
      </c>
      <c r="CM448" s="28">
        <f t="shared" si="312"/>
        <v>1</v>
      </c>
      <c r="CN448" s="26" t="e">
        <f>_xlfn.XLOOKUP(CI448,'Banco de dados'!$B:$B,'Banco de dados'!$H:$H)</f>
        <v>#N/A</v>
      </c>
      <c r="CO448" s="26" t="e">
        <f t="array" aca="1" ref="CO448" ca="1">_xludf.XLOOKUP(CK448,'Banco de dados'!$B:$B,'Banco de dados'!$H:$H)</f>
        <v>#NAME?</v>
      </c>
      <c r="CP448" s="51" t="e">
        <f t="array" aca="1" ref="CP448" ca="1">_xludf.XLOOKUP(CI448,'Banco de dados'!$B:$B,'Banco de dados'!$F:$F)</f>
        <v>#NAME?</v>
      </c>
      <c r="CQ448" s="26" t="e">
        <f t="array" aca="1" ref="CQ448" ca="1">_xludf.XLOOKUP(CK448,'Banco de dados'!$B:$B,'Banco de dados'!$F:$F)</f>
        <v>#NAME?</v>
      </c>
      <c r="CR448" s="27">
        <v>0</v>
      </c>
      <c r="CS448" s="27">
        <v>10</v>
      </c>
      <c r="CT448" s="26" t="str">
        <f>IF(AG448=0.5,"Suporte",IF(AND(AG448&gt;='Braços de IP'!$B$9,AG448&lt;='Braços de IP'!$D$9),'Braços de IP'!$E$9,IF(AND(AG448&gt;='Braços de IP'!$B$10,AG448&lt;='Braços de IP'!$D$10),'Braços de IP'!$E$10,IF(AND(AG448&gt;='Braços de IP'!$B$11,AG448&lt;='Braços de IP'!$D$11),'Braços de IP'!$E$11,IF(AND(AG448&gt;='Braços de IP'!$B$12,AG448&lt;='Braços de IP'!$D$12),'Braços de IP'!$E$12,IF(AND(AG448&gt;='Braços de IP'!$B$13,AG448&lt;='Braços de IP'!$D$13),'Braços de IP'!$E$13,IF(AND(AG448&gt;='Braços de IP'!$B$14,AG448&lt;='Braços de IP'!$D$14),'Braços de IP'!$E$14,"ERRO")))))))</f>
        <v>Longo I</v>
      </c>
      <c r="CU448" s="27" t="s">
        <v>540</v>
      </c>
      <c r="CV448" s="26">
        <f>IF($CU448="","",VLOOKUP($CU448,'Braços de IP'!$E$9:$I$15,2,0))</f>
        <v>2.8</v>
      </c>
      <c r="CW448" s="29">
        <f>IF($CU448="","",VLOOKUP($CU448,'Braços de IP'!$E$9:$I$15,5,0))</f>
        <v>8</v>
      </c>
      <c r="CX448" s="26"/>
      <c r="CY448" s="26"/>
      <c r="CZ448" s="26"/>
      <c r="DA448" s="26"/>
      <c r="DB448" s="26"/>
      <c r="DC448" s="26"/>
      <c r="DD448" s="30" t="e">
        <f t="shared" si="313"/>
        <v>#N/A</v>
      </c>
      <c r="DE448" s="31">
        <f t="shared" si="314"/>
        <v>96</v>
      </c>
      <c r="DF448" s="30" t="e">
        <f t="shared" si="315"/>
        <v>#N/A</v>
      </c>
      <c r="DG448" s="32" t="e">
        <f t="shared" si="316"/>
        <v>#N/A</v>
      </c>
      <c r="DH448" s="33"/>
      <c r="DI448" s="34"/>
      <c r="DJ448" s="35"/>
      <c r="DK448" s="16" t="s">
        <v>144</v>
      </c>
      <c r="DL448" s="16"/>
      <c r="DN448" s="36" t="e">
        <f t="shared" si="357"/>
        <v>#VALUE!</v>
      </c>
    </row>
    <row r="449" spans="1:124" ht="15.75" customHeight="1" x14ac:dyDescent="0.25">
      <c r="A449" s="38" t="s">
        <v>541</v>
      </c>
      <c r="B449" s="16">
        <v>61</v>
      </c>
      <c r="C449" s="16" t="s">
        <v>146</v>
      </c>
      <c r="D449" s="16" t="s">
        <v>542</v>
      </c>
      <c r="E449" s="16">
        <v>-8.0619599999999991</v>
      </c>
      <c r="F449" s="16">
        <v>-34.910910999999999</v>
      </c>
      <c r="G449" s="27" t="s">
        <v>160</v>
      </c>
      <c r="H449" s="17" t="s">
        <v>136</v>
      </c>
      <c r="I449" s="16" t="s">
        <v>135</v>
      </c>
      <c r="J449" s="17" t="s">
        <v>137</v>
      </c>
      <c r="K449" s="18">
        <v>70</v>
      </c>
      <c r="L449" s="17" t="s">
        <v>138</v>
      </c>
      <c r="M449" s="17">
        <v>0</v>
      </c>
      <c r="N449" s="16">
        <f t="shared" si="352"/>
        <v>140</v>
      </c>
      <c r="O449" s="17">
        <v>1</v>
      </c>
      <c r="P449" s="17">
        <v>2</v>
      </c>
      <c r="Q449" s="17">
        <v>6.67</v>
      </c>
      <c r="R449" s="16"/>
      <c r="S449" s="16"/>
      <c r="T449" s="16">
        <v>0</v>
      </c>
      <c r="U449" s="17">
        <v>2.79</v>
      </c>
      <c r="V449" s="17">
        <v>0</v>
      </c>
      <c r="W449" s="17">
        <v>0</v>
      </c>
      <c r="X449" s="17">
        <v>0</v>
      </c>
      <c r="Y449" s="17">
        <v>0</v>
      </c>
      <c r="Z449" s="17">
        <v>0</v>
      </c>
      <c r="AA449" s="17" t="s">
        <v>139</v>
      </c>
      <c r="AB449" s="17" t="s">
        <v>140</v>
      </c>
      <c r="AC449" s="17">
        <v>26.1</v>
      </c>
      <c r="AD449" s="17">
        <v>5.51</v>
      </c>
      <c r="AE449" s="17">
        <v>1</v>
      </c>
      <c r="AF449" s="17">
        <v>1.4</v>
      </c>
      <c r="AG449" s="17">
        <v>2.19</v>
      </c>
      <c r="AH449" s="17">
        <f t="shared" si="353"/>
        <v>0.79</v>
      </c>
      <c r="AI449" s="17" t="s">
        <v>136</v>
      </c>
      <c r="AJ449" s="17" t="s">
        <v>136</v>
      </c>
      <c r="AK449" s="17" t="s">
        <v>141</v>
      </c>
      <c r="AL449" s="17">
        <f t="shared" si="354"/>
        <v>2</v>
      </c>
      <c r="AM449" s="17">
        <v>0</v>
      </c>
      <c r="AN449" s="17"/>
      <c r="AO449" s="17">
        <v>0</v>
      </c>
      <c r="AP449" s="17">
        <v>0</v>
      </c>
      <c r="AQ449" s="17">
        <v>0</v>
      </c>
      <c r="AR449" s="17" t="s">
        <v>136</v>
      </c>
      <c r="AS449" s="19">
        <f t="shared" si="295"/>
        <v>0</v>
      </c>
      <c r="AT449" s="19"/>
      <c r="AU449" s="19">
        <f>VLOOKUP(G449,ABNT5101!$I$3:$J$9,2)</f>
        <v>10</v>
      </c>
      <c r="AV449" s="19">
        <f>VLOOKUP(G449,ABNT5101!$I$3:$M$9,5)</f>
        <v>0.18</v>
      </c>
      <c r="AW449" s="17" t="str">
        <f>_xlfn.XLOOKUP(G449,ABNT5101!I:I,ABNT5101!L:L)</f>
        <v>-</v>
      </c>
      <c r="AX449" s="17">
        <f>_xlfn.XLOOKUP(G449,ABNT5101!$I:$I,ABNT5101!M:M)</f>
        <v>0.18</v>
      </c>
      <c r="AY449" s="17" t="str">
        <f>_xlfn.XLOOKUP(G449,ABNT5101!$I:$I,ABNT5101!N:N)</f>
        <v>-</v>
      </c>
      <c r="AZ449" s="17">
        <f>_xlfn.XLOOKUP(G449,ABNT5101!$I:$I,ABNT5101!O:O)</f>
        <v>16</v>
      </c>
      <c r="BA449" s="20" t="str">
        <f t="shared" si="296"/>
        <v>ATENDE</v>
      </c>
      <c r="BB449" s="21" t="e">
        <f t="shared" ref="BB449:BC449" si="548">BE449/AU449-1</f>
        <v>#VALUE!</v>
      </c>
      <c r="BC449" s="21" t="e">
        <f t="shared" si="548"/>
        <v>#VALUE!</v>
      </c>
      <c r="BD449" s="21" t="str">
        <f t="shared" si="298"/>
        <v>-</v>
      </c>
      <c r="BE449" s="22" t="s">
        <v>1841</v>
      </c>
      <c r="BF449" s="22" t="s">
        <v>1802</v>
      </c>
      <c r="BG449" s="22"/>
      <c r="BH449" s="22"/>
      <c r="BI449" s="23"/>
      <c r="BJ449" s="22"/>
      <c r="BK449" s="20" t="str">
        <f t="shared" si="299"/>
        <v>ATENDE</v>
      </c>
      <c r="BL449" s="20" t="str">
        <f t="shared" si="300"/>
        <v>ATENDE</v>
      </c>
      <c r="BM449" s="20" t="str">
        <f t="shared" si="301"/>
        <v>ATENDE</v>
      </c>
      <c r="BN449" s="20" t="str">
        <f t="shared" si="302"/>
        <v>ATENDE</v>
      </c>
      <c r="BO449" s="24" t="str">
        <f t="shared" si="303"/>
        <v>C4</v>
      </c>
      <c r="BP449" s="24" t="str">
        <f t="shared" si="379"/>
        <v>P6</v>
      </c>
      <c r="BQ449" s="25" t="e">
        <f t="shared" si="304"/>
        <v>#VALUE!</v>
      </c>
      <c r="BR449" s="22" t="s">
        <v>1844</v>
      </c>
      <c r="BS449" s="22" t="s">
        <v>1845</v>
      </c>
      <c r="BT449" s="24">
        <f>IF(BP449="-","-",_xlfn.XLOOKUP(BP449,ABNT5101!$B$4:$B$9,ABNT5101!$C$4:$C$9))</f>
        <v>3</v>
      </c>
      <c r="BU449" s="24">
        <f>IF(BP449="-","-",_xlfn.XLOOKUP(BP449,ABNT5101!$B$4:$B$9,ABNT5101!$D$4:$D$9))</f>
        <v>0.6</v>
      </c>
      <c r="BV449" s="20" t="str">
        <f t="shared" si="305"/>
        <v>ATENDE</v>
      </c>
      <c r="BW449" s="20" t="str">
        <f t="shared" si="306"/>
        <v>ATENDE</v>
      </c>
      <c r="BX449" s="20" t="str">
        <f t="shared" si="307"/>
        <v>ATENDE</v>
      </c>
      <c r="BY449" s="24" t="str">
        <f t="shared" si="461"/>
        <v>P6</v>
      </c>
      <c r="BZ449" s="25" t="e">
        <f t="shared" si="308"/>
        <v>#VALUE!</v>
      </c>
      <c r="CA449" s="24" t="s">
        <v>1190</v>
      </c>
      <c r="CB449" s="24" t="s">
        <v>871</v>
      </c>
      <c r="CC449" s="20">
        <f>IF(BY449="-","-",_xlfn.XLOOKUP(BY449,ABNT5101!$B$4:$B$9,ABNT5101!$C$4:$C$9))</f>
        <v>3</v>
      </c>
      <c r="CD449" s="24">
        <f>IF(BY449="-","-",_xlfn.XLOOKUP(BY449,ABNT5101!$B$4:$B$9,ABNT5101!$D$4:$D$9))</f>
        <v>0.6</v>
      </c>
      <c r="CE449" s="20" t="str">
        <f t="shared" si="309"/>
        <v>ATENDE</v>
      </c>
      <c r="CF449" s="20" t="str">
        <f t="shared" si="310"/>
        <v>ATENDE</v>
      </c>
      <c r="CG449" s="20" t="str">
        <f t="shared" si="311"/>
        <v>ATENDE</v>
      </c>
      <c r="CH449" s="26" t="str">
        <f>_xlfn.XLOOKUP(CI449,'Banco de dados'!$B:$B,'Banco de dados'!$D:$D)</f>
        <v>LEDSTAR</v>
      </c>
      <c r="CI449" s="27" t="s">
        <v>268</v>
      </c>
      <c r="CJ449" s="26" t="s">
        <v>268</v>
      </c>
      <c r="CK449" s="26"/>
      <c r="CL449" s="26" t="e">
        <f>IF(CK449="-","-",_xlfn.XLOOKUP(CK449,'Banco de dados'!$B:$B,'Banco de dados'!$E:$E))</f>
        <v>#N/A</v>
      </c>
      <c r="CM449" s="28">
        <f t="shared" si="312"/>
        <v>1</v>
      </c>
      <c r="CN449" s="26">
        <f>_xlfn.XLOOKUP(CI449,'Banco de dados'!$B:$B,'Banco de dados'!$H:$H)</f>
        <v>28</v>
      </c>
      <c r="CO449" s="26" t="e">
        <f t="array" aca="1" ref="CO449" ca="1">_xludf.XLOOKUP(CK449,'Banco de dados'!$B:$B,'Banco de dados'!$H:$H)</f>
        <v>#NAME?</v>
      </c>
      <c r="CP449" s="51" t="e">
        <f t="array" aca="1" ref="CP449" ca="1">_xludf.XLOOKUP(CI449,'Banco de dados'!$B:$B,'Banco de dados'!$F:$F)</f>
        <v>#NAME?</v>
      </c>
      <c r="CQ449" s="26" t="e">
        <f t="array" aca="1" ref="CQ449" ca="1">_xludf.XLOOKUP(CK449,'Banco de dados'!$B:$B,'Banco de dados'!$F:$F)</f>
        <v>#NAME?</v>
      </c>
      <c r="CR449" s="27">
        <v>0</v>
      </c>
      <c r="CS449" s="27"/>
      <c r="CT449" s="26" t="str">
        <f>IF(AG449=0.5,"Suporte",IF(AND(AG449&gt;='Braços de IP'!$B$9,AG449&lt;='Braços de IP'!$D$9),'Braços de IP'!$E$9,IF(AND(AG449&gt;='Braços de IP'!$B$10,AG449&lt;='Braços de IP'!$D$10),'Braços de IP'!$E$10,IF(AND(AG449&gt;='Braços de IP'!$B$11,AG449&lt;='Braços de IP'!$D$11),'Braços de IP'!$E$11,IF(AND(AG449&gt;='Braços de IP'!$B$12,AG449&lt;='Braços de IP'!$D$12),'Braços de IP'!$E$12,IF(AND(AG449&gt;='Braços de IP'!$B$13,AG449&lt;='Braços de IP'!$D$13),'Braços de IP'!$E$13,IF(AND(AG449&gt;='Braços de IP'!$B$14,AG449&lt;='Braços de IP'!$D$14),'Braços de IP'!$E$14,"ERRO")))))))</f>
        <v>Médio I</v>
      </c>
      <c r="CU449" s="27"/>
      <c r="CV449" s="26" t="str">
        <f>IF($CU449="","",VLOOKUP($CU449,'Braços de IP'!$E$9:$I$15,2,0))</f>
        <v/>
      </c>
      <c r="CW449" s="29" t="str">
        <f>IF($CU449="","",VLOOKUP($CU449,'Braços de IP'!$E$9:$I$15,5,0))</f>
        <v/>
      </c>
      <c r="CX449" s="26"/>
      <c r="CY449" s="26"/>
      <c r="CZ449" s="26"/>
      <c r="DA449" s="26"/>
      <c r="DB449" s="26"/>
      <c r="DC449" s="26"/>
      <c r="DD449" s="30">
        <f t="shared" si="313"/>
        <v>28</v>
      </c>
      <c r="DE449" s="31">
        <f t="shared" si="314"/>
        <v>70</v>
      </c>
      <c r="DF449" s="30">
        <f t="shared" si="315"/>
        <v>98</v>
      </c>
      <c r="DG449" s="32">
        <f t="shared" si="316"/>
        <v>0.6</v>
      </c>
      <c r="DH449" s="33"/>
      <c r="DI449" s="34"/>
      <c r="DJ449" s="35"/>
      <c r="DK449" s="16" t="s">
        <v>144</v>
      </c>
      <c r="DL449" s="16"/>
      <c r="DN449" s="36" t="e">
        <f t="shared" si="357"/>
        <v>#VALUE!</v>
      </c>
    </row>
    <row r="450" spans="1:124" ht="15.75" customHeight="1" x14ac:dyDescent="0.25">
      <c r="A450" s="38" t="s">
        <v>158</v>
      </c>
      <c r="B450" s="16">
        <v>61</v>
      </c>
      <c r="C450" s="16" t="s">
        <v>146</v>
      </c>
      <c r="D450" s="16" t="s">
        <v>542</v>
      </c>
      <c r="E450" s="16">
        <v>-8.0619599999999991</v>
      </c>
      <c r="F450" s="16">
        <v>-34.910910999999999</v>
      </c>
      <c r="G450" s="27" t="s">
        <v>160</v>
      </c>
      <c r="H450" s="17" t="s">
        <v>136</v>
      </c>
      <c r="I450" s="16" t="s">
        <v>135</v>
      </c>
      <c r="J450" s="17" t="s">
        <v>137</v>
      </c>
      <c r="K450" s="18">
        <v>70</v>
      </c>
      <c r="L450" s="17" t="s">
        <v>138</v>
      </c>
      <c r="M450" s="17">
        <v>0</v>
      </c>
      <c r="N450" s="16">
        <f t="shared" si="352"/>
        <v>140</v>
      </c>
      <c r="O450" s="17">
        <v>1</v>
      </c>
      <c r="P450" s="17">
        <v>2</v>
      </c>
      <c r="Q450" s="17">
        <v>6.67</v>
      </c>
      <c r="R450" s="16"/>
      <c r="S450" s="16"/>
      <c r="T450" s="16">
        <v>0</v>
      </c>
      <c r="U450" s="17">
        <v>2.79</v>
      </c>
      <c r="V450" s="17">
        <v>0</v>
      </c>
      <c r="W450" s="17">
        <v>0</v>
      </c>
      <c r="X450" s="17">
        <v>0</v>
      </c>
      <c r="Y450" s="17">
        <v>0</v>
      </c>
      <c r="Z450" s="17">
        <v>0</v>
      </c>
      <c r="AA450" s="17" t="s">
        <v>139</v>
      </c>
      <c r="AB450" s="17" t="s">
        <v>140</v>
      </c>
      <c r="AC450" s="17">
        <v>26.1</v>
      </c>
      <c r="AD450" s="17">
        <v>5.51</v>
      </c>
      <c r="AE450" s="17">
        <v>1</v>
      </c>
      <c r="AF450" s="17">
        <v>1.4</v>
      </c>
      <c r="AG450" s="17">
        <v>2.19</v>
      </c>
      <c r="AH450" s="17">
        <f t="shared" si="353"/>
        <v>0.79</v>
      </c>
      <c r="AI450" s="17" t="s">
        <v>136</v>
      </c>
      <c r="AJ450" s="17" t="s">
        <v>136</v>
      </c>
      <c r="AK450" s="17" t="s">
        <v>141</v>
      </c>
      <c r="AL450" s="17">
        <f t="shared" si="354"/>
        <v>2</v>
      </c>
      <c r="AM450" s="17">
        <v>0</v>
      </c>
      <c r="AN450" s="17"/>
      <c r="AO450" s="17">
        <v>0</v>
      </c>
      <c r="AP450" s="17">
        <v>0</v>
      </c>
      <c r="AQ450" s="17">
        <v>0</v>
      </c>
      <c r="AR450" s="17" t="s">
        <v>136</v>
      </c>
      <c r="AS450" s="19">
        <f t="shared" si="295"/>
        <v>0</v>
      </c>
      <c r="AT450" s="19"/>
      <c r="AU450" s="19">
        <f>VLOOKUP(G450,ABNT5101!$I$3:$J$9,2)</f>
        <v>10</v>
      </c>
      <c r="AV450" s="19">
        <f>VLOOKUP(G450,ABNT5101!$I$3:$M$9,5)</f>
        <v>0.18</v>
      </c>
      <c r="AW450" s="17" t="str">
        <f>_xlfn.XLOOKUP(G450,ABNT5101!I:I,ABNT5101!L:L)</f>
        <v>-</v>
      </c>
      <c r="AX450" s="17">
        <f>_xlfn.XLOOKUP(G450,ABNT5101!$I:$I,ABNT5101!M:M)</f>
        <v>0.18</v>
      </c>
      <c r="AY450" s="17" t="str">
        <f>_xlfn.XLOOKUP(G450,ABNT5101!$I:$I,ABNT5101!N:N)</f>
        <v>-</v>
      </c>
      <c r="AZ450" s="17">
        <f>_xlfn.XLOOKUP(G450,ABNT5101!$I:$I,ABNT5101!O:O)</f>
        <v>16</v>
      </c>
      <c r="BA450" s="20" t="str">
        <f t="shared" si="296"/>
        <v>ATENDE</v>
      </c>
      <c r="BB450" s="21" t="e">
        <f t="shared" ref="BB450:BC450" si="549">BE450/AU450-1</f>
        <v>#VALUE!</v>
      </c>
      <c r="BC450" s="21" t="e">
        <f t="shared" si="549"/>
        <v>#VALUE!</v>
      </c>
      <c r="BD450" s="21" t="str">
        <f t="shared" si="298"/>
        <v>-</v>
      </c>
      <c r="BE450" s="22" t="s">
        <v>1842</v>
      </c>
      <c r="BF450" s="22" t="s">
        <v>1232</v>
      </c>
      <c r="BG450" s="22"/>
      <c r="BH450" s="22"/>
      <c r="BI450" s="23"/>
      <c r="BJ450" s="22"/>
      <c r="BK450" s="20" t="str">
        <f t="shared" si="299"/>
        <v>ATENDE</v>
      </c>
      <c r="BL450" s="20" t="str">
        <f t="shared" si="300"/>
        <v>ATENDE</v>
      </c>
      <c r="BM450" s="20" t="str">
        <f t="shared" si="301"/>
        <v>ATENDE</v>
      </c>
      <c r="BN450" s="20" t="str">
        <f t="shared" si="302"/>
        <v>ATENDE</v>
      </c>
      <c r="BO450" s="24" t="str">
        <f t="shared" si="303"/>
        <v>C4</v>
      </c>
      <c r="BP450" s="24" t="str">
        <f t="shared" si="379"/>
        <v>P6</v>
      </c>
      <c r="BQ450" s="25" t="e">
        <f t="shared" si="304"/>
        <v>#VALUE!</v>
      </c>
      <c r="BR450" s="22" t="s">
        <v>1848</v>
      </c>
      <c r="BS450" s="22" t="s">
        <v>1216</v>
      </c>
      <c r="BT450" s="24">
        <f>IF(BP450="-","-",_xlfn.XLOOKUP(BP450,ABNT5101!$B$4:$B$9,ABNT5101!$C$4:$C$9))</f>
        <v>3</v>
      </c>
      <c r="BU450" s="24">
        <f>IF(BP450="-","-",_xlfn.XLOOKUP(BP450,ABNT5101!$B$4:$B$9,ABNT5101!$D$4:$D$9))</f>
        <v>0.6</v>
      </c>
      <c r="BV450" s="20" t="str">
        <f t="shared" si="305"/>
        <v>ATENDE</v>
      </c>
      <c r="BW450" s="20" t="str">
        <f t="shared" si="306"/>
        <v>ATENDE</v>
      </c>
      <c r="BX450" s="20" t="str">
        <f t="shared" si="307"/>
        <v>ATENDE</v>
      </c>
      <c r="BY450" s="24" t="str">
        <f t="shared" si="461"/>
        <v>P6</v>
      </c>
      <c r="BZ450" s="25" t="e">
        <f t="shared" si="308"/>
        <v>#VALUE!</v>
      </c>
      <c r="CA450" s="24" t="s">
        <v>1850</v>
      </c>
      <c r="CB450" s="24" t="s">
        <v>1849</v>
      </c>
      <c r="CC450" s="20">
        <f>IF(BY450="-","-",_xlfn.XLOOKUP(BY450,ABNT5101!$B$4:$B$9,ABNT5101!$C$4:$C$9))</f>
        <v>3</v>
      </c>
      <c r="CD450" s="24">
        <f>IF(BY450="-","-",_xlfn.XLOOKUP(BY450,ABNT5101!$B$4:$B$9,ABNT5101!$D$4:$D$9))</f>
        <v>0.6</v>
      </c>
      <c r="CE450" s="20" t="str">
        <f t="shared" si="309"/>
        <v>ATENDE</v>
      </c>
      <c r="CF450" s="20" t="str">
        <f t="shared" si="310"/>
        <v>ATENDE</v>
      </c>
      <c r="CG450" s="20" t="str">
        <f t="shared" si="311"/>
        <v>ATENDE</v>
      </c>
      <c r="CH450" s="26" t="str">
        <f>_xlfn.XLOOKUP(CI450,'Banco de dados'!$B:$B,'Banco de dados'!$D:$D)</f>
        <v>SX LIGHTING</v>
      </c>
      <c r="CI450" s="27" t="s">
        <v>494</v>
      </c>
      <c r="CJ450" s="26" t="s">
        <v>494</v>
      </c>
      <c r="CK450" s="26"/>
      <c r="CL450" s="26" t="e">
        <f>IF(CK450="-","-",_xlfn.XLOOKUP(CK450,'Banco de dados'!$B:$B,'Banco de dados'!$E:$E))</f>
        <v>#N/A</v>
      </c>
      <c r="CM450" s="28">
        <f t="shared" si="312"/>
        <v>1</v>
      </c>
      <c r="CN450" s="26">
        <f>_xlfn.XLOOKUP(CI450,'Banco de dados'!$B:$B,'Banco de dados'!$H:$H)</f>
        <v>31</v>
      </c>
      <c r="CO450" s="26" t="e">
        <f t="array" aca="1" ref="CO450" ca="1">_xludf.XLOOKUP(CK450,'Banco de dados'!$B:$B,'Banco de dados'!$H:$H)</f>
        <v>#NAME?</v>
      </c>
      <c r="CP450" s="51" t="e">
        <f t="array" aca="1" ref="CP450" ca="1">_xludf.XLOOKUP(CI450,'Banco de dados'!$B:$B,'Banco de dados'!$F:$F)</f>
        <v>#NAME?</v>
      </c>
      <c r="CQ450" s="26" t="e">
        <f t="array" aca="1" ref="CQ450" ca="1">_xludf.XLOOKUP(CK450,'Banco de dados'!$B:$B,'Banco de dados'!$F:$F)</f>
        <v>#NAME?</v>
      </c>
      <c r="CR450" s="27">
        <v>0</v>
      </c>
      <c r="CS450" s="27"/>
      <c r="CT450" s="26" t="str">
        <f>IF(AG450=0.5,"Suporte",IF(AND(AG450&gt;='Braços de IP'!$B$9,AG450&lt;='Braços de IP'!$D$9),'Braços de IP'!$E$9,IF(AND(AG450&gt;='Braços de IP'!$B$10,AG450&lt;='Braços de IP'!$D$10),'Braços de IP'!$E$10,IF(AND(AG450&gt;='Braços de IP'!$B$11,AG450&lt;='Braços de IP'!$D$11),'Braços de IP'!$E$11,IF(AND(AG450&gt;='Braços de IP'!$B$12,AG450&lt;='Braços de IP'!$D$12),'Braços de IP'!$E$12,IF(AND(AG450&gt;='Braços de IP'!$B$13,AG450&lt;='Braços de IP'!$D$13),'Braços de IP'!$E$13,IF(AND(AG450&gt;='Braços de IP'!$B$14,AG450&lt;='Braços de IP'!$D$14),'Braços de IP'!$E$14,"ERRO")))))))</f>
        <v>Médio I</v>
      </c>
      <c r="CU450" s="27"/>
      <c r="CV450" s="26" t="str">
        <f>IF($CU450="","",VLOOKUP($CU450,'Braços de IP'!$E$9:$I$15,2,0))</f>
        <v/>
      </c>
      <c r="CW450" s="29" t="str">
        <f>IF($CU450="","",VLOOKUP($CU450,'Braços de IP'!$E$9:$I$15,5,0))</f>
        <v/>
      </c>
      <c r="CX450" s="26"/>
      <c r="CY450" s="26"/>
      <c r="CZ450" s="26"/>
      <c r="DA450" s="26"/>
      <c r="DB450" s="26"/>
      <c r="DC450" s="26"/>
      <c r="DD450" s="30">
        <f t="shared" si="313"/>
        <v>31</v>
      </c>
      <c r="DE450" s="31">
        <f t="shared" si="314"/>
        <v>70</v>
      </c>
      <c r="DF450" s="30">
        <f t="shared" si="315"/>
        <v>101</v>
      </c>
      <c r="DG450" s="32">
        <f t="shared" si="316"/>
        <v>0.55714285714285716</v>
      </c>
      <c r="DH450" s="33"/>
      <c r="DI450" s="34"/>
      <c r="DJ450" s="35"/>
      <c r="DK450" s="16" t="s">
        <v>144</v>
      </c>
      <c r="DL450" s="16"/>
      <c r="DN450" s="36" t="e">
        <f t="shared" si="357"/>
        <v>#VALUE!</v>
      </c>
    </row>
    <row r="451" spans="1:124" ht="15.75" customHeight="1" x14ac:dyDescent="0.25">
      <c r="A451" s="38" t="s">
        <v>158</v>
      </c>
      <c r="B451" s="16">
        <v>61</v>
      </c>
      <c r="C451" s="16" t="s">
        <v>146</v>
      </c>
      <c r="D451" s="16" t="s">
        <v>542</v>
      </c>
      <c r="E451" s="16">
        <v>-8.0619599999999991</v>
      </c>
      <c r="F451" s="16">
        <v>-34.910910999999999</v>
      </c>
      <c r="G451" s="27" t="s">
        <v>160</v>
      </c>
      <c r="H451" s="17" t="s">
        <v>136</v>
      </c>
      <c r="I451" s="16" t="s">
        <v>135</v>
      </c>
      <c r="J451" s="17" t="s">
        <v>137</v>
      </c>
      <c r="K451" s="18">
        <v>70</v>
      </c>
      <c r="L451" s="17" t="s">
        <v>138</v>
      </c>
      <c r="M451" s="17">
        <v>0</v>
      </c>
      <c r="N451" s="16">
        <f t="shared" si="352"/>
        <v>140</v>
      </c>
      <c r="O451" s="17">
        <v>1</v>
      </c>
      <c r="P451" s="17">
        <v>2</v>
      </c>
      <c r="Q451" s="17">
        <v>6.67</v>
      </c>
      <c r="R451" s="16"/>
      <c r="S451" s="16"/>
      <c r="T451" s="16">
        <v>0</v>
      </c>
      <c r="U451" s="17">
        <v>2.79</v>
      </c>
      <c r="V451" s="17">
        <v>0</v>
      </c>
      <c r="W451" s="17">
        <v>0</v>
      </c>
      <c r="X451" s="17">
        <v>0</v>
      </c>
      <c r="Y451" s="17">
        <v>0</v>
      </c>
      <c r="Z451" s="17">
        <v>0</v>
      </c>
      <c r="AA451" s="17" t="s">
        <v>139</v>
      </c>
      <c r="AB451" s="17" t="s">
        <v>140</v>
      </c>
      <c r="AC451" s="17">
        <v>26.1</v>
      </c>
      <c r="AD451" s="17">
        <v>5.51</v>
      </c>
      <c r="AE451" s="17">
        <v>1</v>
      </c>
      <c r="AF451" s="17">
        <v>1.4</v>
      </c>
      <c r="AG451" s="17">
        <v>2.19</v>
      </c>
      <c r="AH451" s="17">
        <f t="shared" si="353"/>
        <v>0.79</v>
      </c>
      <c r="AI451" s="17" t="s">
        <v>136</v>
      </c>
      <c r="AJ451" s="17" t="s">
        <v>136</v>
      </c>
      <c r="AK451" s="17" t="s">
        <v>141</v>
      </c>
      <c r="AL451" s="17">
        <f t="shared" si="354"/>
        <v>2</v>
      </c>
      <c r="AM451" s="17">
        <v>0</v>
      </c>
      <c r="AN451" s="17"/>
      <c r="AO451" s="17">
        <v>0</v>
      </c>
      <c r="AP451" s="17">
        <v>0</v>
      </c>
      <c r="AQ451" s="17">
        <v>0</v>
      </c>
      <c r="AR451" s="17" t="s">
        <v>136</v>
      </c>
      <c r="AS451" s="19">
        <f t="shared" si="295"/>
        <v>0</v>
      </c>
      <c r="AT451" s="19"/>
      <c r="AU451" s="19">
        <f>VLOOKUP(G451,ABNT5101!$I$3:$J$9,2)</f>
        <v>10</v>
      </c>
      <c r="AV451" s="19">
        <f>VLOOKUP(G451,ABNT5101!$I$3:$M$9,5)</f>
        <v>0.18</v>
      </c>
      <c r="AW451" s="17" t="str">
        <f>_xlfn.XLOOKUP(G451,ABNT5101!I:I,ABNT5101!L:L)</f>
        <v>-</v>
      </c>
      <c r="AX451" s="17">
        <f>_xlfn.XLOOKUP(G451,ABNT5101!$I:$I,ABNT5101!M:M)</f>
        <v>0.18</v>
      </c>
      <c r="AY451" s="17" t="str">
        <f>_xlfn.XLOOKUP(G451,ABNT5101!$I:$I,ABNT5101!N:N)</f>
        <v>-</v>
      </c>
      <c r="AZ451" s="17">
        <f>_xlfn.XLOOKUP(G451,ABNT5101!$I:$I,ABNT5101!O:O)</f>
        <v>16</v>
      </c>
      <c r="BA451" s="20" t="str">
        <f t="shared" si="296"/>
        <v>ATENDE</v>
      </c>
      <c r="BB451" s="21" t="e">
        <f t="shared" ref="BB451:BC451" si="550">BE451/AU451-1</f>
        <v>#VALUE!</v>
      </c>
      <c r="BC451" s="21" t="e">
        <f t="shared" si="550"/>
        <v>#VALUE!</v>
      </c>
      <c r="BD451" s="21" t="str">
        <f t="shared" si="298"/>
        <v>-</v>
      </c>
      <c r="BE451" s="22" t="s">
        <v>1843</v>
      </c>
      <c r="BF451" s="22" t="s">
        <v>1053</v>
      </c>
      <c r="BG451" s="22"/>
      <c r="BH451" s="22"/>
      <c r="BI451" s="23"/>
      <c r="BJ451" s="22"/>
      <c r="BK451" s="20" t="str">
        <f t="shared" si="299"/>
        <v>ATENDE</v>
      </c>
      <c r="BL451" s="20" t="str">
        <f t="shared" si="300"/>
        <v>ATENDE</v>
      </c>
      <c r="BM451" s="20" t="str">
        <f t="shared" si="301"/>
        <v>ATENDE</v>
      </c>
      <c r="BN451" s="20" t="str">
        <f t="shared" si="302"/>
        <v>ATENDE</v>
      </c>
      <c r="BO451" s="24" t="str">
        <f t="shared" si="303"/>
        <v>C4</v>
      </c>
      <c r="BP451" s="24" t="str">
        <f t="shared" si="379"/>
        <v>P6</v>
      </c>
      <c r="BQ451" s="25" t="e">
        <f t="shared" si="304"/>
        <v>#VALUE!</v>
      </c>
      <c r="BR451" s="22" t="s">
        <v>1847</v>
      </c>
      <c r="BS451" s="22" t="s">
        <v>1846</v>
      </c>
      <c r="BT451" s="24">
        <f>IF(BP451="-","-",_xlfn.XLOOKUP(BP451,ABNT5101!$B$4:$B$9,ABNT5101!$C$4:$C$9))</f>
        <v>3</v>
      </c>
      <c r="BU451" s="24">
        <f>IF(BP451="-","-",_xlfn.XLOOKUP(BP451,ABNT5101!$B$4:$B$9,ABNT5101!$D$4:$D$9))</f>
        <v>0.6</v>
      </c>
      <c r="BV451" s="20" t="str">
        <f t="shared" si="305"/>
        <v>ATENDE</v>
      </c>
      <c r="BW451" s="20" t="str">
        <f t="shared" si="306"/>
        <v>ATENDE</v>
      </c>
      <c r="BX451" s="20" t="str">
        <f t="shared" si="307"/>
        <v>ATENDE</v>
      </c>
      <c r="BY451" s="24" t="str">
        <f t="shared" si="461"/>
        <v>P6</v>
      </c>
      <c r="BZ451" s="25" t="e">
        <f t="shared" si="308"/>
        <v>#VALUE!</v>
      </c>
      <c r="CA451" s="24" t="s">
        <v>1768</v>
      </c>
      <c r="CB451" s="24" t="s">
        <v>1015</v>
      </c>
      <c r="CC451" s="20">
        <f>IF(BY451="-","-",_xlfn.XLOOKUP(BY451,ABNT5101!$B$4:$B$9,ABNT5101!$C$4:$C$9))</f>
        <v>3</v>
      </c>
      <c r="CD451" s="24">
        <f>IF(BY451="-","-",_xlfn.XLOOKUP(BY451,ABNT5101!$B$4:$B$9,ABNT5101!$D$4:$D$9))</f>
        <v>0.6</v>
      </c>
      <c r="CE451" s="20" t="str">
        <f t="shared" si="309"/>
        <v>ATENDE</v>
      </c>
      <c r="CF451" s="20" t="str">
        <f t="shared" si="310"/>
        <v>ATENDE</v>
      </c>
      <c r="CG451" s="20" t="str">
        <f t="shared" si="311"/>
        <v>ATENDE</v>
      </c>
      <c r="CH451" s="26" t="str">
        <f>_xlfn.XLOOKUP(CI451,'Banco de dados'!$B:$B,'Banco de dados'!$D:$D)</f>
        <v>TECNOWATT</v>
      </c>
      <c r="CI451" s="27" t="s">
        <v>477</v>
      </c>
      <c r="CJ451" s="26" t="s">
        <v>273</v>
      </c>
      <c r="CK451" s="26"/>
      <c r="CL451" s="26" t="e">
        <f>IF(CK451="-","-",_xlfn.XLOOKUP(CK451,'Banco de dados'!$B:$B,'Banco de dados'!$E:$E))</f>
        <v>#N/A</v>
      </c>
      <c r="CM451" s="28">
        <f t="shared" si="312"/>
        <v>1</v>
      </c>
      <c r="CN451" s="26">
        <f>_xlfn.XLOOKUP(CI451,'Banco de dados'!$B:$B,'Banco de dados'!$H:$H)</f>
        <v>30</v>
      </c>
      <c r="CO451" s="26" t="e">
        <f t="array" aca="1" ref="CO451" ca="1">_xludf.XLOOKUP(CK451,'Banco de dados'!$B:$B,'Banco de dados'!$H:$H)</f>
        <v>#NAME?</v>
      </c>
      <c r="CP451" s="51" t="e">
        <f t="array" aca="1" ref="CP451" ca="1">_xludf.XLOOKUP(CI451,'Banco de dados'!$B:$B,'Banco de dados'!$F:$F)</f>
        <v>#NAME?</v>
      </c>
      <c r="CQ451" s="26" t="e">
        <f t="array" aca="1" ref="CQ451" ca="1">_xludf.XLOOKUP(CK451,'Banco de dados'!$B:$B,'Banco de dados'!$F:$F)</f>
        <v>#NAME?</v>
      </c>
      <c r="CR451" s="27">
        <v>0</v>
      </c>
      <c r="CS451" s="27"/>
      <c r="CT451" s="26" t="str">
        <f>IF(AG451=0.5,"Suporte",IF(AND(AG451&gt;='Braços de IP'!$B$9,AG451&lt;='Braços de IP'!$D$9),'Braços de IP'!$E$9,IF(AND(AG451&gt;='Braços de IP'!$B$10,AG451&lt;='Braços de IP'!$D$10),'Braços de IP'!$E$10,IF(AND(AG451&gt;='Braços de IP'!$B$11,AG451&lt;='Braços de IP'!$D$11),'Braços de IP'!$E$11,IF(AND(AG451&gt;='Braços de IP'!$B$12,AG451&lt;='Braços de IP'!$D$12),'Braços de IP'!$E$12,IF(AND(AG451&gt;='Braços de IP'!$B$13,AG451&lt;='Braços de IP'!$D$13),'Braços de IP'!$E$13,IF(AND(AG451&gt;='Braços de IP'!$B$14,AG451&lt;='Braços de IP'!$D$14),'Braços de IP'!$E$14,"ERRO")))))))</f>
        <v>Médio I</v>
      </c>
      <c r="CU451" s="27"/>
      <c r="CV451" s="26" t="str">
        <f>IF($CU451="","",VLOOKUP($CU451,'Braços de IP'!$E$9:$I$15,2,0))</f>
        <v/>
      </c>
      <c r="CW451" s="29" t="str">
        <f>IF($CU451="","",VLOOKUP($CU451,'Braços de IP'!$E$9:$I$15,5,0))</f>
        <v/>
      </c>
      <c r="CX451" s="26"/>
      <c r="CY451" s="26"/>
      <c r="CZ451" s="26"/>
      <c r="DA451" s="26"/>
      <c r="DB451" s="26"/>
      <c r="DC451" s="26"/>
      <c r="DD451" s="30">
        <f t="shared" si="313"/>
        <v>30</v>
      </c>
      <c r="DE451" s="31">
        <f t="shared" si="314"/>
        <v>70</v>
      </c>
      <c r="DF451" s="30">
        <f t="shared" si="315"/>
        <v>100</v>
      </c>
      <c r="DG451" s="32">
        <f t="shared" si="316"/>
        <v>0.5714285714285714</v>
      </c>
      <c r="DH451" s="33"/>
      <c r="DI451" s="34"/>
      <c r="DJ451" s="35"/>
      <c r="DK451" s="16" t="s">
        <v>144</v>
      </c>
      <c r="DL451" s="16"/>
      <c r="DN451" s="36" t="e">
        <f t="shared" si="357"/>
        <v>#VALUE!</v>
      </c>
    </row>
    <row r="452" spans="1:124" ht="15.75" hidden="1" customHeight="1" x14ac:dyDescent="0.25">
      <c r="A452" s="38"/>
      <c r="B452" s="27">
        <v>62</v>
      </c>
      <c r="C452" s="27" t="s">
        <v>146</v>
      </c>
      <c r="D452" s="27" t="s">
        <v>543</v>
      </c>
      <c r="E452" s="27">
        <v>-8.0593559999999993</v>
      </c>
      <c r="F452" s="27">
        <v>-34.911602999999999</v>
      </c>
      <c r="G452" s="27" t="s">
        <v>157</v>
      </c>
      <c r="H452" s="22" t="s">
        <v>136</v>
      </c>
      <c r="I452" s="27" t="s">
        <v>135</v>
      </c>
      <c r="J452" s="22" t="s">
        <v>137</v>
      </c>
      <c r="K452" s="23">
        <v>70</v>
      </c>
      <c r="L452" s="22" t="s">
        <v>138</v>
      </c>
      <c r="M452" s="22">
        <v>0</v>
      </c>
      <c r="N452" s="27">
        <f t="shared" si="352"/>
        <v>140</v>
      </c>
      <c r="O452" s="22">
        <v>1</v>
      </c>
      <c r="P452" s="22">
        <v>2.93</v>
      </c>
      <c r="Q452" s="22">
        <v>6.65</v>
      </c>
      <c r="R452" s="27"/>
      <c r="S452" s="27"/>
      <c r="T452" s="27">
        <v>0</v>
      </c>
      <c r="U452" s="22">
        <v>3.13</v>
      </c>
      <c r="V452" s="22">
        <v>0</v>
      </c>
      <c r="W452" s="22">
        <v>0</v>
      </c>
      <c r="X452" s="22">
        <v>0</v>
      </c>
      <c r="Y452" s="22">
        <v>0</v>
      </c>
      <c r="Z452" s="22">
        <v>2</v>
      </c>
      <c r="AA452" s="22" t="s">
        <v>139</v>
      </c>
      <c r="AB452" s="22" t="s">
        <v>140</v>
      </c>
      <c r="AC452" s="22">
        <v>36.92</v>
      </c>
      <c r="AD452" s="22">
        <v>5.84</v>
      </c>
      <c r="AE452" s="22">
        <v>1</v>
      </c>
      <c r="AF452" s="22">
        <v>0.71</v>
      </c>
      <c r="AG452" s="22">
        <v>1.97</v>
      </c>
      <c r="AH452" s="22">
        <f t="shared" si="353"/>
        <v>1.26</v>
      </c>
      <c r="AI452" s="22" t="s">
        <v>136</v>
      </c>
      <c r="AJ452" s="22" t="s">
        <v>136</v>
      </c>
      <c r="AK452" s="22" t="s">
        <v>141</v>
      </c>
      <c r="AL452" s="22">
        <f t="shared" si="354"/>
        <v>2</v>
      </c>
      <c r="AM452" s="22">
        <v>0</v>
      </c>
      <c r="AN452" s="22"/>
      <c r="AO452" s="22">
        <v>0</v>
      </c>
      <c r="AP452" s="22">
        <v>0</v>
      </c>
      <c r="AQ452" s="22">
        <v>0</v>
      </c>
      <c r="AR452" s="22" t="s">
        <v>136</v>
      </c>
      <c r="AS452" s="22">
        <f t="shared" si="295"/>
        <v>0</v>
      </c>
      <c r="AT452" s="22"/>
      <c r="AU452" s="22">
        <f>VLOOKUP(G452,ABNT5101!$I$3:$J$9,2)</f>
        <v>7.5</v>
      </c>
      <c r="AV452" s="22">
        <f>VLOOKUP(G452,ABNT5101!$I$3:$M$9,5)</f>
        <v>0.18</v>
      </c>
      <c r="AW452" s="17" t="str">
        <f>_xlfn.XLOOKUP(G452,ABNT5101!I:I,ABNT5101!L:L)</f>
        <v>-</v>
      </c>
      <c r="AX452" s="17">
        <f>_xlfn.XLOOKUP(G452,ABNT5101!$I:$I,ABNT5101!M:M)</f>
        <v>0.18</v>
      </c>
      <c r="AY452" s="17" t="str">
        <f>_xlfn.XLOOKUP(G452,ABNT5101!$I:$I,ABNT5101!N:N)</f>
        <v>-</v>
      </c>
      <c r="AZ452" s="17">
        <f>_xlfn.XLOOKUP(G452,ABNT5101!$I:$I,ABNT5101!O:O)</f>
        <v>16</v>
      </c>
      <c r="BA452" s="27" t="str">
        <f t="shared" si="296"/>
        <v>ATENDE</v>
      </c>
      <c r="BB452" s="39">
        <f t="shared" ref="BB452:BC452" si="551">BE452/AU452-1</f>
        <v>0.8666666666666667</v>
      </c>
      <c r="BC452" s="39">
        <f t="shared" si="551"/>
        <v>0.22222222222222232</v>
      </c>
      <c r="BD452" s="39" t="str">
        <f t="shared" si="298"/>
        <v>-</v>
      </c>
      <c r="BE452" s="22">
        <v>14</v>
      </c>
      <c r="BF452" s="22">
        <v>0.22</v>
      </c>
      <c r="BG452" s="22"/>
      <c r="BH452" s="22"/>
      <c r="BI452" s="23"/>
      <c r="BJ452" s="22"/>
      <c r="BK452" s="27" t="str">
        <f t="shared" si="299"/>
        <v>ATENDE</v>
      </c>
      <c r="BL452" s="27" t="str">
        <f t="shared" si="300"/>
        <v>ATENDE</v>
      </c>
      <c r="BM452" s="27" t="str">
        <f t="shared" si="301"/>
        <v>ATENDE</v>
      </c>
      <c r="BN452" s="27" t="str">
        <f t="shared" si="302"/>
        <v>ATENDE</v>
      </c>
      <c r="BO452" s="22" t="str">
        <f t="shared" si="303"/>
        <v>C5</v>
      </c>
      <c r="BP452" s="22" t="str">
        <f t="shared" si="379"/>
        <v>P6</v>
      </c>
      <c r="BQ452" s="40">
        <f t="shared" si="304"/>
        <v>6.0000000000000053E-2</v>
      </c>
      <c r="BR452" s="22">
        <v>3.18</v>
      </c>
      <c r="BS452" s="22">
        <v>1.24</v>
      </c>
      <c r="BT452" s="24">
        <f>IF(BP452="-","-",_xlfn.XLOOKUP(BP452,ABNT5101!$B$4:$B$9,ABNT5101!$C$4:$C$9))</f>
        <v>3</v>
      </c>
      <c r="BU452" s="24">
        <f>IF(BP452="-","-",_xlfn.XLOOKUP(BP452,ABNT5101!$B$4:$B$9,ABNT5101!$D$4:$D$9))</f>
        <v>0.6</v>
      </c>
      <c r="BV452" s="27" t="str">
        <f t="shared" si="305"/>
        <v>ATENDE</v>
      </c>
      <c r="BW452" s="27" t="str">
        <f t="shared" si="306"/>
        <v>ATENDE</v>
      </c>
      <c r="BX452" s="27" t="str">
        <f t="shared" si="307"/>
        <v>ATENDE</v>
      </c>
      <c r="BY452" s="22" t="s">
        <v>136</v>
      </c>
      <c r="BZ452" s="40" t="e">
        <f t="shared" si="308"/>
        <v>#VALUE!</v>
      </c>
      <c r="CA452" s="22">
        <v>9.36</v>
      </c>
      <c r="CB452" s="22">
        <v>1.67</v>
      </c>
      <c r="CC452" s="20" t="str">
        <f>IF(BY452="-","-",_xlfn.XLOOKUP(BY452,ABNT5101!$B$4:$B$9,ABNT5101!$C$4:$C$9))</f>
        <v>-</v>
      </c>
      <c r="CD452" s="24" t="str">
        <f>IF(BY452="-","-",_xlfn.XLOOKUP(BY452,ABNT5101!$B$4:$B$9,ABNT5101!$D$4:$D$9))</f>
        <v>-</v>
      </c>
      <c r="CE452" s="27" t="str">
        <f t="shared" si="309"/>
        <v>-</v>
      </c>
      <c r="CF452" s="27" t="str">
        <f t="shared" si="310"/>
        <v>-</v>
      </c>
      <c r="CG452" s="27" t="str">
        <f t="shared" si="311"/>
        <v>-</v>
      </c>
      <c r="CH452" s="26" t="str">
        <f>_xlfn.XLOOKUP(CI452,'Banco de dados'!$B:$B,'Banco de dados'!$D:$D)</f>
        <v>LEDSTAR</v>
      </c>
      <c r="CI452" s="27" t="s">
        <v>395</v>
      </c>
      <c r="CJ452" s="26" t="str">
        <f>_xlfn.XLOOKUP(CI452,'Banco de dados'!$B:$B,'Banco de dados'!$E:$E)</f>
        <v>LUM LED SL VT 9.1 52W</v>
      </c>
      <c r="CK452" s="27"/>
      <c r="CL452" s="26" t="e">
        <f>IF(CK452="-","-",_xlfn.XLOOKUP(CK452,'Banco de dados'!$B:$B,'Banco de dados'!$E:$E))</f>
        <v>#N/A</v>
      </c>
      <c r="CM452" s="23">
        <f t="shared" si="312"/>
        <v>1</v>
      </c>
      <c r="CN452" s="26">
        <f>_xlfn.XLOOKUP(CI452,'Banco de dados'!$B:$B,'Banco de dados'!$H:$H)</f>
        <v>52</v>
      </c>
      <c r="CO452" s="27" t="e">
        <f t="array" aca="1" ref="CO452" ca="1">_xludf.XLOOKUP(CK452,'Banco de dados'!$B:$B,'Banco de dados'!$H:$H)</f>
        <v>#NAME?</v>
      </c>
      <c r="CP452" s="48" t="e">
        <f t="array" aca="1" ref="CP452" ca="1">_xludf.XLOOKUP(CI452,'Banco de dados'!$B:$B,'Banco de dados'!$F:$F)</f>
        <v>#NAME?</v>
      </c>
      <c r="CQ452" s="27" t="e">
        <f t="array" aca="1" ref="CQ452" ca="1">_xludf.XLOOKUP(CK452,'Banco de dados'!$B:$B,'Banco de dados'!$F:$F)</f>
        <v>#NAME?</v>
      </c>
      <c r="CR452" s="27">
        <v>0</v>
      </c>
      <c r="CS452" s="27"/>
      <c r="CT452" s="27" t="str">
        <f>IF(AG452=0.5,"Suporte",IF(AND(AG452&gt;='Braços de IP'!$B$9,AG452&lt;='Braços de IP'!$D$9),'Braços de IP'!$E$9,IF(AND(AG452&gt;='Braços de IP'!$B$10,AG452&lt;='Braços de IP'!$D$10),'Braços de IP'!$E$10,IF(AND(AG452&gt;='Braços de IP'!$B$11,AG452&lt;='Braços de IP'!$D$11),'Braços de IP'!$E$11,IF(AND(AG452&gt;='Braços de IP'!$B$12,AG452&lt;='Braços de IP'!$D$12),'Braços de IP'!$E$12,IF(AND(AG452&gt;='Braços de IP'!$B$13,AG452&lt;='Braços de IP'!$D$13),'Braços de IP'!$E$13,IF(AND(AG452&gt;='Braços de IP'!$B$14,AG452&lt;='Braços de IP'!$D$14),'Braços de IP'!$E$14,"ERRO")))))))</f>
        <v>Médio I</v>
      </c>
      <c r="CU452" s="27"/>
      <c r="CV452" s="27" t="str">
        <f>IF($CU452="","",VLOOKUP($CU452,'Braços de IP'!$E$9:$I$15,2,0))</f>
        <v/>
      </c>
      <c r="CW452" s="41" t="str">
        <f>IF($CU452="","",VLOOKUP($CU452,'Braços de IP'!$E$9:$I$15,5,0))</f>
        <v/>
      </c>
      <c r="CX452" s="27"/>
      <c r="CY452" s="27"/>
      <c r="CZ452" s="27"/>
      <c r="DA452" s="27"/>
      <c r="DB452" s="27"/>
      <c r="DC452" s="27"/>
      <c r="DD452" s="42">
        <f t="shared" si="313"/>
        <v>52</v>
      </c>
      <c r="DE452" s="43">
        <f t="shared" si="314"/>
        <v>70</v>
      </c>
      <c r="DF452" s="42">
        <f t="shared" si="315"/>
        <v>122</v>
      </c>
      <c r="DG452" s="44">
        <f t="shared" si="316"/>
        <v>0.25714285714285712</v>
      </c>
      <c r="DH452" s="45"/>
      <c r="DI452" s="45"/>
      <c r="DJ452" s="45"/>
      <c r="DK452" s="27" t="s">
        <v>144</v>
      </c>
      <c r="DL452" s="27"/>
      <c r="DM452" s="38"/>
      <c r="DN452" s="46" t="e">
        <f t="shared" si="357"/>
        <v>#VALUE!</v>
      </c>
      <c r="DO452" s="38"/>
      <c r="DP452" s="38"/>
      <c r="DQ452" s="38"/>
      <c r="DR452" s="38"/>
      <c r="DS452" s="38"/>
      <c r="DT452" s="38"/>
    </row>
    <row r="453" spans="1:124" ht="15.75" hidden="1" customHeight="1" x14ac:dyDescent="0.25">
      <c r="A453" s="38"/>
      <c r="B453" s="27">
        <v>62</v>
      </c>
      <c r="C453" s="27" t="s">
        <v>146</v>
      </c>
      <c r="D453" s="27" t="s">
        <v>543</v>
      </c>
      <c r="E453" s="27">
        <v>-8.0593559999999993</v>
      </c>
      <c r="F453" s="27">
        <v>-34.911602999999999</v>
      </c>
      <c r="G453" s="27" t="s">
        <v>157</v>
      </c>
      <c r="H453" s="22" t="s">
        <v>136</v>
      </c>
      <c r="I453" s="27" t="s">
        <v>135</v>
      </c>
      <c r="J453" s="22" t="s">
        <v>137</v>
      </c>
      <c r="K453" s="23">
        <v>70</v>
      </c>
      <c r="L453" s="22" t="s">
        <v>138</v>
      </c>
      <c r="M453" s="22">
        <v>0</v>
      </c>
      <c r="N453" s="27">
        <f t="shared" si="352"/>
        <v>140</v>
      </c>
      <c r="O453" s="22">
        <v>1</v>
      </c>
      <c r="P453" s="22">
        <v>2.93</v>
      </c>
      <c r="Q453" s="22">
        <v>6.65</v>
      </c>
      <c r="R453" s="27"/>
      <c r="S453" s="27"/>
      <c r="T453" s="27">
        <v>0</v>
      </c>
      <c r="U453" s="22">
        <v>3.13</v>
      </c>
      <c r="V453" s="22">
        <v>0</v>
      </c>
      <c r="W453" s="22">
        <v>0</v>
      </c>
      <c r="X453" s="22">
        <v>0</v>
      </c>
      <c r="Y453" s="22">
        <v>0</v>
      </c>
      <c r="Z453" s="22">
        <v>2</v>
      </c>
      <c r="AA453" s="22" t="s">
        <v>139</v>
      </c>
      <c r="AB453" s="22" t="s">
        <v>140</v>
      </c>
      <c r="AC453" s="22">
        <v>36.92</v>
      </c>
      <c r="AD453" s="22">
        <v>5.84</v>
      </c>
      <c r="AE453" s="22">
        <v>1</v>
      </c>
      <c r="AF453" s="22">
        <v>0.71</v>
      </c>
      <c r="AG453" s="22">
        <v>1.97</v>
      </c>
      <c r="AH453" s="22">
        <f t="shared" si="353"/>
        <v>1.26</v>
      </c>
      <c r="AI453" s="22" t="s">
        <v>136</v>
      </c>
      <c r="AJ453" s="22" t="s">
        <v>136</v>
      </c>
      <c r="AK453" s="22" t="s">
        <v>141</v>
      </c>
      <c r="AL453" s="22">
        <f t="shared" si="354"/>
        <v>2</v>
      </c>
      <c r="AM453" s="22">
        <v>0</v>
      </c>
      <c r="AN453" s="22"/>
      <c r="AO453" s="22">
        <v>0</v>
      </c>
      <c r="AP453" s="22">
        <v>0</v>
      </c>
      <c r="AQ453" s="22">
        <v>0</v>
      </c>
      <c r="AR453" s="22" t="s">
        <v>136</v>
      </c>
      <c r="AS453" s="22">
        <f t="shared" si="295"/>
        <v>0</v>
      </c>
      <c r="AT453" s="22"/>
      <c r="AU453" s="22">
        <f>VLOOKUP(G453,ABNT5101!$I$3:$J$9,2)</f>
        <v>7.5</v>
      </c>
      <c r="AV453" s="22">
        <f>VLOOKUP(G453,ABNT5101!$I$3:$M$9,5)</f>
        <v>0.18</v>
      </c>
      <c r="AW453" s="17" t="str">
        <f>_xlfn.XLOOKUP(G453,ABNT5101!I:I,ABNT5101!L:L)</f>
        <v>-</v>
      </c>
      <c r="AX453" s="17">
        <f>_xlfn.XLOOKUP(G453,ABNT5101!$I:$I,ABNT5101!M:M)</f>
        <v>0.18</v>
      </c>
      <c r="AY453" s="17" t="str">
        <f>_xlfn.XLOOKUP(G453,ABNT5101!$I:$I,ABNT5101!N:N)</f>
        <v>-</v>
      </c>
      <c r="AZ453" s="17">
        <f>_xlfn.XLOOKUP(G453,ABNT5101!$I:$I,ABNT5101!O:O)</f>
        <v>16</v>
      </c>
      <c r="BA453" s="27" t="str">
        <f t="shared" si="296"/>
        <v>ATENDE</v>
      </c>
      <c r="BB453" s="39">
        <f t="shared" ref="BB453:BC453" si="552">BE453/AU453-1</f>
        <v>2.9826666666666668</v>
      </c>
      <c r="BC453" s="39">
        <f t="shared" si="552"/>
        <v>0.2777777777777779</v>
      </c>
      <c r="BD453" s="39" t="str">
        <f t="shared" si="298"/>
        <v>-</v>
      </c>
      <c r="BE453" s="22">
        <v>29.87</v>
      </c>
      <c r="BF453" s="22">
        <v>0.23</v>
      </c>
      <c r="BG453" s="22"/>
      <c r="BH453" s="22"/>
      <c r="BI453" s="23"/>
      <c r="BJ453" s="22"/>
      <c r="BK453" s="27" t="str">
        <f t="shared" si="299"/>
        <v>ATENDE</v>
      </c>
      <c r="BL453" s="27" t="str">
        <f t="shared" si="300"/>
        <v>ATENDE</v>
      </c>
      <c r="BM453" s="27" t="str">
        <f t="shared" si="301"/>
        <v>ATENDE</v>
      </c>
      <c r="BN453" s="27" t="str">
        <f t="shared" si="302"/>
        <v>ATENDE</v>
      </c>
      <c r="BO453" s="22" t="str">
        <f t="shared" si="303"/>
        <v>C5</v>
      </c>
      <c r="BP453" s="22" t="str">
        <f t="shared" si="379"/>
        <v>P6</v>
      </c>
      <c r="BQ453" s="40">
        <f t="shared" si="304"/>
        <v>0.54333333333333322</v>
      </c>
      <c r="BR453" s="22">
        <v>4.63</v>
      </c>
      <c r="BS453" s="22">
        <v>1.03</v>
      </c>
      <c r="BT453" s="24">
        <f>IF(BP453="-","-",_xlfn.XLOOKUP(BP453,ABNT5101!$B$4:$B$9,ABNT5101!$C$4:$C$9))</f>
        <v>3</v>
      </c>
      <c r="BU453" s="24">
        <f>IF(BP453="-","-",_xlfn.XLOOKUP(BP453,ABNT5101!$B$4:$B$9,ABNT5101!$D$4:$D$9))</f>
        <v>0.6</v>
      </c>
      <c r="BV453" s="27" t="str">
        <f t="shared" si="305"/>
        <v>ATENDE</v>
      </c>
      <c r="BW453" s="27" t="str">
        <f t="shared" si="306"/>
        <v>ATENDE</v>
      </c>
      <c r="BX453" s="27" t="str">
        <f t="shared" si="307"/>
        <v>ATENDE</v>
      </c>
      <c r="BY453" s="22" t="s">
        <v>136</v>
      </c>
      <c r="BZ453" s="40" t="e">
        <f t="shared" si="308"/>
        <v>#VALUE!</v>
      </c>
      <c r="CA453" s="22">
        <v>19.920000000000002</v>
      </c>
      <c r="CB453" s="22">
        <v>2.52</v>
      </c>
      <c r="CC453" s="20" t="str">
        <f>IF(BY453="-","-",_xlfn.XLOOKUP(BY453,ABNT5101!$B$4:$B$9,ABNT5101!$C$4:$C$9))</f>
        <v>-</v>
      </c>
      <c r="CD453" s="24" t="str">
        <f>IF(BY453="-","-",_xlfn.XLOOKUP(BY453,ABNT5101!$B$4:$B$9,ABNT5101!$D$4:$D$9))</f>
        <v>-</v>
      </c>
      <c r="CE453" s="27" t="str">
        <f t="shared" si="309"/>
        <v>-</v>
      </c>
      <c r="CF453" s="27" t="str">
        <f t="shared" si="310"/>
        <v>-</v>
      </c>
      <c r="CG453" s="27" t="str">
        <f t="shared" si="311"/>
        <v>-</v>
      </c>
      <c r="CH453" s="26" t="str">
        <f>_xlfn.XLOOKUP(CI453,'Banco de dados'!$B:$B,'Banco de dados'!$D:$D)</f>
        <v>SX LIGHTING</v>
      </c>
      <c r="CI453" s="27" t="s">
        <v>386</v>
      </c>
      <c r="CJ453" s="26" t="str">
        <f>_xlfn.XLOOKUP(CI453,'Banco de dados'!$B:$B,'Banco de dados'!$E:$E)</f>
        <v>SXINLPP070K50L12CZF7PHF</v>
      </c>
      <c r="CK453" s="27"/>
      <c r="CL453" s="26" t="e">
        <f>IF(CK453="-","-",_xlfn.XLOOKUP(CK453,'Banco de dados'!$B:$B,'Banco de dados'!$E:$E))</f>
        <v>#N/A</v>
      </c>
      <c r="CM453" s="23">
        <f t="shared" si="312"/>
        <v>1</v>
      </c>
      <c r="CN453" s="26">
        <f>_xlfn.XLOOKUP(CI453,'Banco de dados'!$B:$B,'Banco de dados'!$H:$H)</f>
        <v>70</v>
      </c>
      <c r="CO453" s="27" t="e">
        <f t="array" aca="1" ref="CO453" ca="1">_xludf.XLOOKUP(CK453,'Banco de dados'!$B:$B,'Banco de dados'!$H:$H)</f>
        <v>#NAME?</v>
      </c>
      <c r="CP453" s="48" t="e">
        <f t="array" aca="1" ref="CP453" ca="1">_xludf.XLOOKUP(CI453,'Banco de dados'!$B:$B,'Banco de dados'!$F:$F)</f>
        <v>#NAME?</v>
      </c>
      <c r="CQ453" s="27" t="e">
        <f t="array" aca="1" ref="CQ453" ca="1">_xludf.XLOOKUP(CK453,'Banco de dados'!$B:$B,'Banco de dados'!$F:$F)</f>
        <v>#NAME?</v>
      </c>
      <c r="CR453" s="27">
        <v>0</v>
      </c>
      <c r="CS453" s="27"/>
      <c r="CT453" s="27" t="str">
        <f>IF(AG453=0.5,"Suporte",IF(AND(AG453&gt;='Braços de IP'!$B$9,AG453&lt;='Braços de IP'!$D$9),'Braços de IP'!$E$9,IF(AND(AG453&gt;='Braços de IP'!$B$10,AG453&lt;='Braços de IP'!$D$10),'Braços de IP'!$E$10,IF(AND(AG453&gt;='Braços de IP'!$B$11,AG453&lt;='Braços de IP'!$D$11),'Braços de IP'!$E$11,IF(AND(AG453&gt;='Braços de IP'!$B$12,AG453&lt;='Braços de IP'!$D$12),'Braços de IP'!$E$12,IF(AND(AG453&gt;='Braços de IP'!$B$13,AG453&lt;='Braços de IP'!$D$13),'Braços de IP'!$E$13,IF(AND(AG453&gt;='Braços de IP'!$B$14,AG453&lt;='Braços de IP'!$D$14),'Braços de IP'!$E$14,"ERRO")))))))</f>
        <v>Médio I</v>
      </c>
      <c r="CU453" s="27"/>
      <c r="CV453" s="27" t="str">
        <f>IF($CU453="","",VLOOKUP($CU453,'Braços de IP'!$E$9:$I$15,2,0))</f>
        <v/>
      </c>
      <c r="CW453" s="41" t="str">
        <f>IF($CU453="","",VLOOKUP($CU453,'Braços de IP'!$E$9:$I$15,5,0))</f>
        <v/>
      </c>
      <c r="CX453" s="27"/>
      <c r="CY453" s="27"/>
      <c r="CZ453" s="27"/>
      <c r="DA453" s="27"/>
      <c r="DB453" s="27"/>
      <c r="DC453" s="27"/>
      <c r="DD453" s="42">
        <f t="shared" si="313"/>
        <v>70</v>
      </c>
      <c r="DE453" s="43">
        <f t="shared" si="314"/>
        <v>70</v>
      </c>
      <c r="DF453" s="42">
        <f t="shared" si="315"/>
        <v>140</v>
      </c>
      <c r="DG453" s="44">
        <f t="shared" si="316"/>
        <v>0</v>
      </c>
      <c r="DH453" s="45"/>
      <c r="DI453" s="45"/>
      <c r="DJ453" s="45"/>
      <c r="DK453" s="27" t="s">
        <v>144</v>
      </c>
      <c r="DL453" s="27"/>
      <c r="DM453" s="38"/>
      <c r="DN453" s="46" t="e">
        <f t="shared" si="357"/>
        <v>#VALUE!</v>
      </c>
      <c r="DO453" s="38"/>
      <c r="DP453" s="38"/>
      <c r="DQ453" s="38"/>
      <c r="DR453" s="38"/>
      <c r="DS453" s="38"/>
      <c r="DT453" s="38"/>
    </row>
    <row r="454" spans="1:124" ht="15.75" hidden="1" customHeight="1" x14ac:dyDescent="0.25">
      <c r="A454" s="38"/>
      <c r="B454" s="27">
        <v>62</v>
      </c>
      <c r="C454" s="27" t="s">
        <v>146</v>
      </c>
      <c r="D454" s="27" t="s">
        <v>543</v>
      </c>
      <c r="E454" s="27">
        <v>-8.0593559999999993</v>
      </c>
      <c r="F454" s="27">
        <v>-34.911602999999999</v>
      </c>
      <c r="G454" s="27" t="s">
        <v>157</v>
      </c>
      <c r="H454" s="22" t="s">
        <v>136</v>
      </c>
      <c r="I454" s="27" t="s">
        <v>135</v>
      </c>
      <c r="J454" s="22" t="s">
        <v>137</v>
      </c>
      <c r="K454" s="23">
        <v>70</v>
      </c>
      <c r="L454" s="22" t="s">
        <v>138</v>
      </c>
      <c r="M454" s="22">
        <v>0</v>
      </c>
      <c r="N454" s="27">
        <f t="shared" si="352"/>
        <v>140</v>
      </c>
      <c r="O454" s="22">
        <v>1</v>
      </c>
      <c r="P454" s="22">
        <v>2.93</v>
      </c>
      <c r="Q454" s="22">
        <v>6.65</v>
      </c>
      <c r="R454" s="27"/>
      <c r="S454" s="27"/>
      <c r="T454" s="27">
        <v>0</v>
      </c>
      <c r="U454" s="22">
        <v>3.13</v>
      </c>
      <c r="V454" s="22">
        <v>0</v>
      </c>
      <c r="W454" s="22">
        <v>0</v>
      </c>
      <c r="X454" s="22">
        <v>0</v>
      </c>
      <c r="Y454" s="22">
        <v>0</v>
      </c>
      <c r="Z454" s="22">
        <v>2</v>
      </c>
      <c r="AA454" s="22" t="s">
        <v>139</v>
      </c>
      <c r="AB454" s="22" t="s">
        <v>140</v>
      </c>
      <c r="AC454" s="22">
        <v>36.92</v>
      </c>
      <c r="AD454" s="22">
        <v>5.84</v>
      </c>
      <c r="AE454" s="22">
        <v>1</v>
      </c>
      <c r="AF454" s="22">
        <v>0.71</v>
      </c>
      <c r="AG454" s="22">
        <v>1.97</v>
      </c>
      <c r="AH454" s="22">
        <f t="shared" si="353"/>
        <v>1.26</v>
      </c>
      <c r="AI454" s="22" t="s">
        <v>136</v>
      </c>
      <c r="AJ454" s="22" t="s">
        <v>136</v>
      </c>
      <c r="AK454" s="22" t="s">
        <v>141</v>
      </c>
      <c r="AL454" s="22">
        <f t="shared" si="354"/>
        <v>2</v>
      </c>
      <c r="AM454" s="22">
        <v>0</v>
      </c>
      <c r="AN454" s="22"/>
      <c r="AO454" s="22">
        <v>0</v>
      </c>
      <c r="AP454" s="22">
        <v>0</v>
      </c>
      <c r="AQ454" s="22">
        <v>0</v>
      </c>
      <c r="AR454" s="22" t="s">
        <v>136</v>
      </c>
      <c r="AS454" s="22">
        <f t="shared" si="295"/>
        <v>0</v>
      </c>
      <c r="AT454" s="22"/>
      <c r="AU454" s="22">
        <f>VLOOKUP(G454,ABNT5101!$I$3:$J$9,2)</f>
        <v>7.5</v>
      </c>
      <c r="AV454" s="22">
        <f>VLOOKUP(G454,ABNT5101!$I$3:$M$9,5)</f>
        <v>0.18</v>
      </c>
      <c r="AW454" s="17" t="str">
        <f>_xlfn.XLOOKUP(G454,ABNT5101!I:I,ABNT5101!L:L)</f>
        <v>-</v>
      </c>
      <c r="AX454" s="17">
        <f>_xlfn.XLOOKUP(G454,ABNT5101!$I:$I,ABNT5101!M:M)</f>
        <v>0.18</v>
      </c>
      <c r="AY454" s="17" t="str">
        <f>_xlfn.XLOOKUP(G454,ABNT5101!$I:$I,ABNT5101!N:N)</f>
        <v>-</v>
      </c>
      <c r="AZ454" s="17">
        <f>_xlfn.XLOOKUP(G454,ABNT5101!$I:$I,ABNT5101!O:O)</f>
        <v>16</v>
      </c>
      <c r="BA454" s="27" t="str">
        <f t="shared" si="296"/>
        <v>NÃO ATENDE</v>
      </c>
      <c r="BB454" s="39">
        <f t="shared" ref="BB454:BC454" si="553">BE454/AU454-1</f>
        <v>-1</v>
      </c>
      <c r="BC454" s="39">
        <f t="shared" si="553"/>
        <v>-1</v>
      </c>
      <c r="BD454" s="39" t="str">
        <f t="shared" si="298"/>
        <v>-</v>
      </c>
      <c r="BE454" s="22"/>
      <c r="BF454" s="22"/>
      <c r="BG454" s="22"/>
      <c r="BH454" s="22"/>
      <c r="BI454" s="23"/>
      <c r="BJ454" s="22"/>
      <c r="BK454" s="27" t="str">
        <f t="shared" si="299"/>
        <v>NÃO ATENDE</v>
      </c>
      <c r="BL454" s="27" t="str">
        <f t="shared" si="300"/>
        <v>NÃO ATENDE</v>
      </c>
      <c r="BM454" s="27" t="str">
        <f t="shared" si="301"/>
        <v>NÃO ATENDE</v>
      </c>
      <c r="BN454" s="27" t="str">
        <f t="shared" si="302"/>
        <v>ATENDE</v>
      </c>
      <c r="BO454" s="22" t="str">
        <f t="shared" si="303"/>
        <v>C5</v>
      </c>
      <c r="BP454" s="22" t="str">
        <f t="shared" si="379"/>
        <v>P6</v>
      </c>
      <c r="BQ454" s="40">
        <f t="shared" si="304"/>
        <v>-1</v>
      </c>
      <c r="BR454" s="22"/>
      <c r="BS454" s="22"/>
      <c r="BT454" s="24">
        <f>IF(BP454="-","-",_xlfn.XLOOKUP(BP454,ABNT5101!$B$4:$B$9,ABNT5101!$C$4:$C$9))</f>
        <v>3</v>
      </c>
      <c r="BU454" s="24">
        <f>IF(BP454="-","-",_xlfn.XLOOKUP(BP454,ABNT5101!$B$4:$B$9,ABNT5101!$D$4:$D$9))</f>
        <v>0.6</v>
      </c>
      <c r="BV454" s="27" t="str">
        <f t="shared" si="305"/>
        <v>NÃO ATENDE</v>
      </c>
      <c r="BW454" s="27" t="str">
        <f t="shared" si="306"/>
        <v>NÃO ATENDE</v>
      </c>
      <c r="BX454" s="27" t="str">
        <f t="shared" si="307"/>
        <v>NÃO ATENDE</v>
      </c>
      <c r="BY454" s="22" t="s">
        <v>136</v>
      </c>
      <c r="BZ454" s="40" t="e">
        <f t="shared" si="308"/>
        <v>#VALUE!</v>
      </c>
      <c r="CA454" s="22"/>
      <c r="CB454" s="22"/>
      <c r="CC454" s="20" t="str">
        <f>IF(BY454="-","-",_xlfn.XLOOKUP(BY454,ABNT5101!$B$4:$B$9,ABNT5101!$C$4:$C$9))</f>
        <v>-</v>
      </c>
      <c r="CD454" s="24" t="str">
        <f>IF(BY454="-","-",_xlfn.XLOOKUP(BY454,ABNT5101!$B$4:$B$9,ABNT5101!$D$4:$D$9))</f>
        <v>-</v>
      </c>
      <c r="CE454" s="27" t="str">
        <f t="shared" si="309"/>
        <v>-</v>
      </c>
      <c r="CF454" s="27" t="str">
        <f t="shared" si="310"/>
        <v>-</v>
      </c>
      <c r="CG454" s="27" t="str">
        <f t="shared" si="311"/>
        <v>-</v>
      </c>
      <c r="CH454" s="26" t="e">
        <f>_xlfn.XLOOKUP(CI454,'Banco de dados'!$B:$B,'Banco de dados'!$D:$D)</f>
        <v>#N/A</v>
      </c>
      <c r="CI454" s="27"/>
      <c r="CJ454" s="26" t="e">
        <f>_xlfn.XLOOKUP(CI454,'Banco de dados'!$B:$B,'Banco de dados'!$E:$E)</f>
        <v>#N/A</v>
      </c>
      <c r="CK454" s="27"/>
      <c r="CL454" s="26" t="e">
        <f>IF(CK454="-","-",_xlfn.XLOOKUP(CK454,'Banco de dados'!$B:$B,'Banco de dados'!$E:$E))</f>
        <v>#N/A</v>
      </c>
      <c r="CM454" s="23">
        <f t="shared" si="312"/>
        <v>1</v>
      </c>
      <c r="CN454" s="26" t="e">
        <f>_xlfn.XLOOKUP(CI454,'Banco de dados'!$B:$B,'Banco de dados'!$H:$H)</f>
        <v>#N/A</v>
      </c>
      <c r="CO454" s="27" t="e">
        <f t="array" aca="1" ref="CO454" ca="1">_xludf.XLOOKUP(CK454,'Banco de dados'!$B:$B,'Banco de dados'!$H:$H)</f>
        <v>#NAME?</v>
      </c>
      <c r="CP454" s="27" t="e">
        <f t="array" aca="1" ref="CP454" ca="1">_xludf.XLOOKUP(CI454,'Banco de dados'!$B:$B,'Banco de dados'!$F:$F)</f>
        <v>#NAME?</v>
      </c>
      <c r="CQ454" s="27" t="e">
        <f t="array" aca="1" ref="CQ454" ca="1">_xludf.XLOOKUP(CK454,'Banco de dados'!$B:$B,'Banco de dados'!$F:$F)</f>
        <v>#NAME?</v>
      </c>
      <c r="CR454" s="27">
        <v>0</v>
      </c>
      <c r="CS454" s="27"/>
      <c r="CT454" s="27" t="str">
        <f>IF(AG454=0.5,"Suporte",IF(AND(AG454&gt;='Braços de IP'!$B$9,AG454&lt;='Braços de IP'!$D$9),'Braços de IP'!$E$9,IF(AND(AG454&gt;='Braços de IP'!$B$10,AG454&lt;='Braços de IP'!$D$10),'Braços de IP'!$E$10,IF(AND(AG454&gt;='Braços de IP'!$B$11,AG454&lt;='Braços de IP'!$D$11),'Braços de IP'!$E$11,IF(AND(AG454&gt;='Braços de IP'!$B$12,AG454&lt;='Braços de IP'!$D$12),'Braços de IP'!$E$12,IF(AND(AG454&gt;='Braços de IP'!$B$13,AG454&lt;='Braços de IP'!$D$13),'Braços de IP'!$E$13,IF(AND(AG454&gt;='Braços de IP'!$B$14,AG454&lt;='Braços de IP'!$D$14),'Braços de IP'!$E$14,"ERRO")))))))</f>
        <v>Médio I</v>
      </c>
      <c r="CU454" s="27"/>
      <c r="CV454" s="27" t="str">
        <f>IF($CU454="","",VLOOKUP($CU454,'Braços de IP'!$E$9:$I$15,2,0))</f>
        <v/>
      </c>
      <c r="CW454" s="41" t="str">
        <f>IF($CU454="","",VLOOKUP($CU454,'Braços de IP'!$E$9:$I$15,5,0))</f>
        <v/>
      </c>
      <c r="CX454" s="27"/>
      <c r="CY454" s="27"/>
      <c r="CZ454" s="27"/>
      <c r="DA454" s="27"/>
      <c r="DB454" s="27"/>
      <c r="DC454" s="27"/>
      <c r="DD454" s="42" t="e">
        <f t="shared" si="313"/>
        <v>#N/A</v>
      </c>
      <c r="DE454" s="43">
        <f t="shared" si="314"/>
        <v>70</v>
      </c>
      <c r="DF454" s="42" t="e">
        <f t="shared" si="315"/>
        <v>#N/A</v>
      </c>
      <c r="DG454" s="44" t="e">
        <f t="shared" si="316"/>
        <v>#N/A</v>
      </c>
      <c r="DH454" s="45"/>
      <c r="DI454" s="45"/>
      <c r="DJ454" s="45"/>
      <c r="DK454" s="27" t="s">
        <v>144</v>
      </c>
      <c r="DL454" s="27"/>
      <c r="DM454" s="38"/>
      <c r="DN454" s="46" t="e">
        <f t="shared" si="357"/>
        <v>#VALUE!</v>
      </c>
      <c r="DO454" s="38"/>
      <c r="DP454" s="38"/>
      <c r="DQ454" s="38"/>
      <c r="DR454" s="38"/>
      <c r="DS454" s="38"/>
      <c r="DT454" s="38"/>
    </row>
    <row r="455" spans="1:124" ht="15.75" hidden="1" customHeight="1" x14ac:dyDescent="0.25">
      <c r="A455" s="38"/>
      <c r="B455" s="27">
        <v>63</v>
      </c>
      <c r="C455" s="27" t="s">
        <v>146</v>
      </c>
      <c r="D455" s="27" t="s">
        <v>544</v>
      </c>
      <c r="E455" s="27">
        <v>-8.0572119999999998</v>
      </c>
      <c r="F455" s="27">
        <v>-34.911276999999998</v>
      </c>
      <c r="G455" s="27" t="s">
        <v>157</v>
      </c>
      <c r="H455" s="22" t="s">
        <v>136</v>
      </c>
      <c r="I455" s="27" t="s">
        <v>135</v>
      </c>
      <c r="J455" s="22" t="s">
        <v>137</v>
      </c>
      <c r="K455" s="23">
        <v>70</v>
      </c>
      <c r="L455" s="22" t="s">
        <v>138</v>
      </c>
      <c r="M455" s="22">
        <v>0</v>
      </c>
      <c r="N455" s="27">
        <f t="shared" si="352"/>
        <v>140</v>
      </c>
      <c r="O455" s="22">
        <v>1</v>
      </c>
      <c r="P455" s="22">
        <v>2.2999999999999998</v>
      </c>
      <c r="Q455" s="22">
        <v>4.72</v>
      </c>
      <c r="R455" s="27"/>
      <c r="S455" s="27"/>
      <c r="T455" s="27">
        <v>0</v>
      </c>
      <c r="U455" s="22">
        <v>1.56</v>
      </c>
      <c r="V455" s="22">
        <v>0</v>
      </c>
      <c r="W455" s="22">
        <v>0</v>
      </c>
      <c r="X455" s="22">
        <v>0</v>
      </c>
      <c r="Y455" s="22">
        <v>1.67</v>
      </c>
      <c r="Z455" s="22">
        <v>0</v>
      </c>
      <c r="AA455" s="22" t="s">
        <v>139</v>
      </c>
      <c r="AB455" s="22" t="s">
        <v>140</v>
      </c>
      <c r="AC455" s="22">
        <v>32</v>
      </c>
      <c r="AD455" s="22">
        <v>7.3</v>
      </c>
      <c r="AE455" s="22">
        <v>1</v>
      </c>
      <c r="AF455" s="22">
        <v>0.23</v>
      </c>
      <c r="AG455" s="22">
        <v>2.2999999999999998</v>
      </c>
      <c r="AH455" s="22">
        <f t="shared" si="353"/>
        <v>2.0699999999999998</v>
      </c>
      <c r="AI455" s="22" t="s">
        <v>136</v>
      </c>
      <c r="AJ455" s="22" t="s">
        <v>136</v>
      </c>
      <c r="AK455" s="22" t="s">
        <v>141</v>
      </c>
      <c r="AL455" s="22">
        <f t="shared" si="354"/>
        <v>2</v>
      </c>
      <c r="AM455" s="22">
        <v>0</v>
      </c>
      <c r="AN455" s="22"/>
      <c r="AO455" s="22">
        <v>0</v>
      </c>
      <c r="AP455" s="22">
        <v>0</v>
      </c>
      <c r="AQ455" s="22">
        <v>0</v>
      </c>
      <c r="AR455" s="22" t="s">
        <v>136</v>
      </c>
      <c r="AS455" s="22">
        <f t="shared" si="295"/>
        <v>0</v>
      </c>
      <c r="AT455" s="22"/>
      <c r="AU455" s="22">
        <f>VLOOKUP(G455,ABNT5101!$I$3:$J$9,2)</f>
        <v>7.5</v>
      </c>
      <c r="AV455" s="22">
        <f>VLOOKUP(G455,ABNT5101!$I$3:$M$9,5)</f>
        <v>0.18</v>
      </c>
      <c r="AW455" s="17" t="str">
        <f>_xlfn.XLOOKUP(G455,ABNT5101!I:I,ABNT5101!L:L)</f>
        <v>-</v>
      </c>
      <c r="AX455" s="17">
        <f>_xlfn.XLOOKUP(G455,ABNT5101!$I:$I,ABNT5101!M:M)</f>
        <v>0.18</v>
      </c>
      <c r="AY455" s="17" t="str">
        <f>_xlfn.XLOOKUP(G455,ABNT5101!$I:$I,ABNT5101!N:N)</f>
        <v>-</v>
      </c>
      <c r="AZ455" s="17">
        <f>_xlfn.XLOOKUP(G455,ABNT5101!$I:$I,ABNT5101!O:O)</f>
        <v>16</v>
      </c>
      <c r="BA455" s="27" t="str">
        <f t="shared" si="296"/>
        <v>ATENDE</v>
      </c>
      <c r="BB455" s="39">
        <f t="shared" ref="BB455:BC455" si="554">BE455/AU455-1</f>
        <v>6.9333333333333247E-2</v>
      </c>
      <c r="BC455" s="39">
        <f t="shared" si="554"/>
        <v>1.0555555555555558</v>
      </c>
      <c r="BD455" s="39" t="str">
        <f t="shared" si="298"/>
        <v>-</v>
      </c>
      <c r="BE455" s="22">
        <v>8.02</v>
      </c>
      <c r="BF455" s="22">
        <v>0.37</v>
      </c>
      <c r="BG455" s="22"/>
      <c r="BH455" s="22"/>
      <c r="BI455" s="23"/>
      <c r="BJ455" s="22"/>
      <c r="BK455" s="27" t="str">
        <f t="shared" si="299"/>
        <v>ATENDE</v>
      </c>
      <c r="BL455" s="27" t="str">
        <f t="shared" si="300"/>
        <v>ATENDE</v>
      </c>
      <c r="BM455" s="27" t="str">
        <f t="shared" si="301"/>
        <v>ATENDE</v>
      </c>
      <c r="BN455" s="27" t="str">
        <f t="shared" si="302"/>
        <v>ATENDE</v>
      </c>
      <c r="BO455" s="22" t="str">
        <f t="shared" si="303"/>
        <v>C5</v>
      </c>
      <c r="BP455" s="22" t="str">
        <f t="shared" si="379"/>
        <v>P6</v>
      </c>
      <c r="BQ455" s="40">
        <f t="shared" si="304"/>
        <v>1.6333333333333333</v>
      </c>
      <c r="BR455" s="22">
        <v>7.9</v>
      </c>
      <c r="BS455" s="22">
        <v>3.65</v>
      </c>
      <c r="BT455" s="24">
        <f>IF(BP455="-","-",_xlfn.XLOOKUP(BP455,ABNT5101!$B$4:$B$9,ABNT5101!$C$4:$C$9))</f>
        <v>3</v>
      </c>
      <c r="BU455" s="24">
        <f>IF(BP455="-","-",_xlfn.XLOOKUP(BP455,ABNT5101!$B$4:$B$9,ABNT5101!$D$4:$D$9))</f>
        <v>0.6</v>
      </c>
      <c r="BV455" s="27" t="str">
        <f t="shared" si="305"/>
        <v>ATENDE</v>
      </c>
      <c r="BW455" s="27" t="str">
        <f t="shared" si="306"/>
        <v>ATENDE</v>
      </c>
      <c r="BX455" s="27" t="str">
        <f t="shared" si="307"/>
        <v>ATENDE</v>
      </c>
      <c r="BY455" s="22" t="str">
        <f t="shared" ref="BY455:BY463" si="555">BP455</f>
        <v>P6</v>
      </c>
      <c r="BZ455" s="40">
        <f t="shared" si="308"/>
        <v>8.3333333333333259E-2</v>
      </c>
      <c r="CA455" s="22">
        <v>3.25</v>
      </c>
      <c r="CB455" s="22">
        <v>1.39</v>
      </c>
      <c r="CC455" s="20">
        <f>IF(BY455="-","-",_xlfn.XLOOKUP(BY455,ABNT5101!$B$4:$B$9,ABNT5101!$C$4:$C$9))</f>
        <v>3</v>
      </c>
      <c r="CD455" s="24">
        <f>IF(BY455="-","-",_xlfn.XLOOKUP(BY455,ABNT5101!$B$4:$B$9,ABNT5101!$D$4:$D$9))</f>
        <v>0.6</v>
      </c>
      <c r="CE455" s="27" t="str">
        <f t="shared" si="309"/>
        <v>ATENDE</v>
      </c>
      <c r="CF455" s="27" t="str">
        <f t="shared" si="310"/>
        <v>ATENDE</v>
      </c>
      <c r="CG455" s="27" t="str">
        <f t="shared" si="311"/>
        <v>ATENDE</v>
      </c>
      <c r="CH455" s="26" t="str">
        <f>_xlfn.XLOOKUP(CI455,'Banco de dados'!$B:$B,'Banco de dados'!$D:$D)</f>
        <v>LEDSTAR</v>
      </c>
      <c r="CI455" s="27" t="s">
        <v>268</v>
      </c>
      <c r="CJ455" s="26" t="str">
        <f>_xlfn.XLOOKUP(CI455,'Banco de dados'!$B:$B,'Banco de dados'!$E:$E)</f>
        <v>LUM LED SL VT 9.1 28W</v>
      </c>
      <c r="CK455" s="27"/>
      <c r="CL455" s="26" t="e">
        <f>IF(CK455="-","-",_xlfn.XLOOKUP(CK455,'Banco de dados'!$B:$B,'Banco de dados'!$E:$E))</f>
        <v>#N/A</v>
      </c>
      <c r="CM455" s="23">
        <f t="shared" si="312"/>
        <v>1</v>
      </c>
      <c r="CN455" s="26">
        <f>_xlfn.XLOOKUP(CI455,'Banco de dados'!$B:$B,'Banco de dados'!$H:$H)</f>
        <v>28</v>
      </c>
      <c r="CO455" s="27" t="e">
        <f t="array" aca="1" ref="CO455" ca="1">_xludf.XLOOKUP(CK455,'Banco de dados'!$B:$B,'Banco de dados'!$H:$H)</f>
        <v>#NAME?</v>
      </c>
      <c r="CP455" s="48" t="e">
        <f t="array" aca="1" ref="CP455" ca="1">_xludf.XLOOKUP(CI455,'Banco de dados'!$B:$B,'Banco de dados'!$F:$F)</f>
        <v>#NAME?</v>
      </c>
      <c r="CQ455" s="27" t="e">
        <f t="array" aca="1" ref="CQ455" ca="1">_xludf.XLOOKUP(CK455,'Banco de dados'!$B:$B,'Banco de dados'!$F:$F)</f>
        <v>#NAME?</v>
      </c>
      <c r="CR455" s="27">
        <v>0</v>
      </c>
      <c r="CS455" s="27"/>
      <c r="CT455" s="27" t="str">
        <f>IF(AG455=0.5,"Suporte",IF(AND(AG455&gt;='Braços de IP'!$B$9,AG455&lt;='Braços de IP'!$D$9),'Braços de IP'!$E$9,IF(AND(AG455&gt;='Braços de IP'!$B$10,AG455&lt;='Braços de IP'!$D$10),'Braços de IP'!$E$10,IF(AND(AG455&gt;='Braços de IP'!$B$11,AG455&lt;='Braços de IP'!$D$11),'Braços de IP'!$E$11,IF(AND(AG455&gt;='Braços de IP'!$B$12,AG455&lt;='Braços de IP'!$D$12),'Braços de IP'!$E$12,IF(AND(AG455&gt;='Braços de IP'!$B$13,AG455&lt;='Braços de IP'!$D$13),'Braços de IP'!$E$13,IF(AND(AG455&gt;='Braços de IP'!$B$14,AG455&lt;='Braços de IP'!$D$14),'Braços de IP'!$E$14,"ERRO")))))))</f>
        <v>Médio II</v>
      </c>
      <c r="CU455" s="27"/>
      <c r="CV455" s="27" t="str">
        <f>IF($CU455="","",VLOOKUP($CU455,'Braços de IP'!$E$9:$I$15,2,0))</f>
        <v/>
      </c>
      <c r="CW455" s="41" t="str">
        <f>IF($CU455="","",VLOOKUP($CU455,'Braços de IP'!$E$9:$I$15,5,0))</f>
        <v/>
      </c>
      <c r="CX455" s="27"/>
      <c r="CY455" s="27"/>
      <c r="CZ455" s="27"/>
      <c r="DA455" s="27"/>
      <c r="DB455" s="27"/>
      <c r="DC455" s="27"/>
      <c r="DD455" s="42">
        <f t="shared" si="313"/>
        <v>28</v>
      </c>
      <c r="DE455" s="43">
        <f t="shared" si="314"/>
        <v>70</v>
      </c>
      <c r="DF455" s="42">
        <f t="shared" si="315"/>
        <v>98</v>
      </c>
      <c r="DG455" s="44">
        <f t="shared" si="316"/>
        <v>0.6</v>
      </c>
      <c r="DH455" s="45"/>
      <c r="DI455" s="45"/>
      <c r="DJ455" s="45"/>
      <c r="DK455" s="27" t="s">
        <v>144</v>
      </c>
      <c r="DL455" s="27"/>
      <c r="DM455" s="38"/>
      <c r="DN455" s="46" t="e">
        <f t="shared" si="357"/>
        <v>#VALUE!</v>
      </c>
      <c r="DO455" s="38"/>
      <c r="DP455" s="38"/>
      <c r="DQ455" s="38"/>
      <c r="DR455" s="38"/>
      <c r="DS455" s="38"/>
      <c r="DT455" s="38"/>
    </row>
    <row r="456" spans="1:124" ht="15.75" hidden="1" customHeight="1" x14ac:dyDescent="0.25">
      <c r="A456" s="38"/>
      <c r="B456" s="27">
        <v>63</v>
      </c>
      <c r="C456" s="27" t="s">
        <v>146</v>
      </c>
      <c r="D456" s="27" t="s">
        <v>544</v>
      </c>
      <c r="E456" s="27">
        <v>-8.0572119999999998</v>
      </c>
      <c r="F456" s="27">
        <v>-34.911276999999998</v>
      </c>
      <c r="G456" s="27" t="s">
        <v>157</v>
      </c>
      <c r="H456" s="22" t="s">
        <v>136</v>
      </c>
      <c r="I456" s="27" t="s">
        <v>135</v>
      </c>
      <c r="J456" s="22" t="s">
        <v>137</v>
      </c>
      <c r="K456" s="23">
        <v>70</v>
      </c>
      <c r="L456" s="22" t="s">
        <v>138</v>
      </c>
      <c r="M456" s="22">
        <v>0</v>
      </c>
      <c r="N456" s="27">
        <f t="shared" si="352"/>
        <v>140</v>
      </c>
      <c r="O456" s="22">
        <v>1</v>
      </c>
      <c r="P456" s="22">
        <v>2.2999999999999998</v>
      </c>
      <c r="Q456" s="22">
        <v>4.72</v>
      </c>
      <c r="R456" s="27"/>
      <c r="S456" s="27"/>
      <c r="T456" s="27">
        <v>0</v>
      </c>
      <c r="U456" s="22">
        <v>1.56</v>
      </c>
      <c r="V456" s="22">
        <v>0</v>
      </c>
      <c r="W456" s="22">
        <v>0</v>
      </c>
      <c r="X456" s="22">
        <v>0</v>
      </c>
      <c r="Y456" s="22">
        <v>1.67</v>
      </c>
      <c r="Z456" s="22">
        <v>0</v>
      </c>
      <c r="AA456" s="22" t="s">
        <v>139</v>
      </c>
      <c r="AB456" s="22" t="s">
        <v>140</v>
      </c>
      <c r="AC456" s="22">
        <v>32</v>
      </c>
      <c r="AD456" s="22">
        <v>7.3</v>
      </c>
      <c r="AE456" s="22">
        <v>1</v>
      </c>
      <c r="AF456" s="22">
        <v>0.23</v>
      </c>
      <c r="AG456" s="22">
        <v>2.2999999999999998</v>
      </c>
      <c r="AH456" s="22">
        <f t="shared" si="353"/>
        <v>2.0699999999999998</v>
      </c>
      <c r="AI456" s="22" t="s">
        <v>136</v>
      </c>
      <c r="AJ456" s="22" t="s">
        <v>136</v>
      </c>
      <c r="AK456" s="22" t="s">
        <v>141</v>
      </c>
      <c r="AL456" s="22">
        <f t="shared" si="354"/>
        <v>2</v>
      </c>
      <c r="AM456" s="22">
        <v>0</v>
      </c>
      <c r="AN456" s="22"/>
      <c r="AO456" s="22">
        <v>0</v>
      </c>
      <c r="AP456" s="22">
        <v>0</v>
      </c>
      <c r="AQ456" s="22">
        <v>0</v>
      </c>
      <c r="AR456" s="22" t="s">
        <v>136</v>
      </c>
      <c r="AS456" s="22">
        <f t="shared" si="295"/>
        <v>0</v>
      </c>
      <c r="AT456" s="22"/>
      <c r="AU456" s="22">
        <f>VLOOKUP(G456,ABNT5101!$I$3:$J$9,2)</f>
        <v>7.5</v>
      </c>
      <c r="AV456" s="22">
        <f>VLOOKUP(G456,ABNT5101!$I$3:$M$9,5)</f>
        <v>0.18</v>
      </c>
      <c r="AW456" s="17" t="str">
        <f>_xlfn.XLOOKUP(G456,ABNT5101!I:I,ABNT5101!L:L)</f>
        <v>-</v>
      </c>
      <c r="AX456" s="17">
        <f>_xlfn.XLOOKUP(G456,ABNT5101!$I:$I,ABNT5101!M:M)</f>
        <v>0.18</v>
      </c>
      <c r="AY456" s="17" t="str">
        <f>_xlfn.XLOOKUP(G456,ABNT5101!$I:$I,ABNT5101!N:N)</f>
        <v>-</v>
      </c>
      <c r="AZ456" s="17">
        <f>_xlfn.XLOOKUP(G456,ABNT5101!$I:$I,ABNT5101!O:O)</f>
        <v>16</v>
      </c>
      <c r="BA456" s="27" t="str">
        <f t="shared" si="296"/>
        <v>ATENDE</v>
      </c>
      <c r="BB456" s="39">
        <f t="shared" ref="BB456:BC456" si="556">BE456/AU456-1</f>
        <v>0.53866666666666663</v>
      </c>
      <c r="BC456" s="39">
        <f t="shared" si="556"/>
        <v>1.6666666666666665</v>
      </c>
      <c r="BD456" s="39" t="str">
        <f t="shared" si="298"/>
        <v>-</v>
      </c>
      <c r="BE456" s="22">
        <v>11.54</v>
      </c>
      <c r="BF456" s="22">
        <v>0.48</v>
      </c>
      <c r="BG456" s="22"/>
      <c r="BH456" s="22"/>
      <c r="BI456" s="23"/>
      <c r="BJ456" s="22"/>
      <c r="BK456" s="27" t="str">
        <f t="shared" si="299"/>
        <v>ATENDE</v>
      </c>
      <c r="BL456" s="27" t="str">
        <f t="shared" si="300"/>
        <v>ATENDE</v>
      </c>
      <c r="BM456" s="27" t="str">
        <f t="shared" si="301"/>
        <v>ATENDE</v>
      </c>
      <c r="BN456" s="27" t="str">
        <f t="shared" si="302"/>
        <v>ATENDE</v>
      </c>
      <c r="BO456" s="22" t="str">
        <f t="shared" si="303"/>
        <v>C5</v>
      </c>
      <c r="BP456" s="22" t="str">
        <f t="shared" si="379"/>
        <v>P6</v>
      </c>
      <c r="BQ456" s="40">
        <f t="shared" si="304"/>
        <v>2.7533333333333334</v>
      </c>
      <c r="BR456" s="22">
        <v>11.26</v>
      </c>
      <c r="BS456" s="22">
        <v>7.58</v>
      </c>
      <c r="BT456" s="24">
        <f>IF(BP456="-","-",_xlfn.XLOOKUP(BP456,ABNT5101!$B$4:$B$9,ABNT5101!$C$4:$C$9))</f>
        <v>3</v>
      </c>
      <c r="BU456" s="24">
        <f>IF(BP456="-","-",_xlfn.XLOOKUP(BP456,ABNT5101!$B$4:$B$9,ABNT5101!$D$4:$D$9))</f>
        <v>0.6</v>
      </c>
      <c r="BV456" s="27" t="str">
        <f t="shared" si="305"/>
        <v>ATENDE</v>
      </c>
      <c r="BW456" s="27" t="str">
        <f t="shared" si="306"/>
        <v>ATENDE</v>
      </c>
      <c r="BX456" s="27" t="str">
        <f t="shared" si="307"/>
        <v>ATENDE</v>
      </c>
      <c r="BY456" s="22" t="str">
        <f t="shared" si="555"/>
        <v>P6</v>
      </c>
      <c r="BZ456" s="40">
        <f t="shared" si="308"/>
        <v>0.39666666666666672</v>
      </c>
      <c r="CA456" s="22">
        <v>4.1900000000000004</v>
      </c>
      <c r="CB456" s="22">
        <v>1.58</v>
      </c>
      <c r="CC456" s="20">
        <f>IF(BY456="-","-",_xlfn.XLOOKUP(BY456,ABNT5101!$B$4:$B$9,ABNT5101!$C$4:$C$9))</f>
        <v>3</v>
      </c>
      <c r="CD456" s="24">
        <f>IF(BY456="-","-",_xlfn.XLOOKUP(BY456,ABNT5101!$B$4:$B$9,ABNT5101!$D$4:$D$9))</f>
        <v>0.6</v>
      </c>
      <c r="CE456" s="27" t="str">
        <f t="shared" si="309"/>
        <v>ATENDE</v>
      </c>
      <c r="CF456" s="27" t="str">
        <f t="shared" si="310"/>
        <v>ATENDE</v>
      </c>
      <c r="CG456" s="27" t="str">
        <f t="shared" si="311"/>
        <v>ATENDE</v>
      </c>
      <c r="CH456" s="26" t="str">
        <f>_xlfn.XLOOKUP(CI456,'Banco de dados'!$B:$B,'Banco de dados'!$D:$D)</f>
        <v>SX LIGHTING</v>
      </c>
      <c r="CI456" s="27" t="s">
        <v>494</v>
      </c>
      <c r="CJ456" s="26" t="str">
        <f>_xlfn.XLOOKUP(CI456,'Banco de dados'!$B:$B,'Banco de dados'!$E:$E)</f>
        <v>SXINEVO030K50L12CZF7PHF</v>
      </c>
      <c r="CK456" s="27"/>
      <c r="CL456" s="26" t="e">
        <f>IF(CK456="-","-",_xlfn.XLOOKUP(CK456,'Banco de dados'!$B:$B,'Banco de dados'!$E:$E))</f>
        <v>#N/A</v>
      </c>
      <c r="CM456" s="23">
        <f t="shared" si="312"/>
        <v>1</v>
      </c>
      <c r="CN456" s="26">
        <f>_xlfn.XLOOKUP(CI456,'Banco de dados'!$B:$B,'Banco de dados'!$H:$H)</f>
        <v>31</v>
      </c>
      <c r="CO456" s="27" t="e">
        <f t="array" aca="1" ref="CO456" ca="1">_xludf.XLOOKUP(CK456,'Banco de dados'!$B:$B,'Banco de dados'!$H:$H)</f>
        <v>#NAME?</v>
      </c>
      <c r="CP456" s="48" t="e">
        <f t="array" aca="1" ref="CP456" ca="1">_xludf.XLOOKUP(CI456,'Banco de dados'!$B:$B,'Banco de dados'!$F:$F)</f>
        <v>#NAME?</v>
      </c>
      <c r="CQ456" s="27" t="e">
        <f t="array" aca="1" ref="CQ456" ca="1">_xludf.XLOOKUP(CK456,'Banco de dados'!$B:$B,'Banco de dados'!$F:$F)</f>
        <v>#NAME?</v>
      </c>
      <c r="CR456" s="27">
        <v>0</v>
      </c>
      <c r="CS456" s="27"/>
      <c r="CT456" s="27" t="str">
        <f>IF(AG456=0.5,"Suporte",IF(AND(AG456&gt;='Braços de IP'!$B$9,AG456&lt;='Braços de IP'!$D$9),'Braços de IP'!$E$9,IF(AND(AG456&gt;='Braços de IP'!$B$10,AG456&lt;='Braços de IP'!$D$10),'Braços de IP'!$E$10,IF(AND(AG456&gt;='Braços de IP'!$B$11,AG456&lt;='Braços de IP'!$D$11),'Braços de IP'!$E$11,IF(AND(AG456&gt;='Braços de IP'!$B$12,AG456&lt;='Braços de IP'!$D$12),'Braços de IP'!$E$12,IF(AND(AG456&gt;='Braços de IP'!$B$13,AG456&lt;='Braços de IP'!$D$13),'Braços de IP'!$E$13,IF(AND(AG456&gt;='Braços de IP'!$B$14,AG456&lt;='Braços de IP'!$D$14),'Braços de IP'!$E$14,"ERRO")))))))</f>
        <v>Médio II</v>
      </c>
      <c r="CU456" s="27"/>
      <c r="CV456" s="27" t="str">
        <f>IF($CU456="","",VLOOKUP($CU456,'Braços de IP'!$E$9:$I$15,2,0))</f>
        <v/>
      </c>
      <c r="CW456" s="41" t="str">
        <f>IF($CU456="","",VLOOKUP($CU456,'Braços de IP'!$E$9:$I$15,5,0))</f>
        <v/>
      </c>
      <c r="CX456" s="27"/>
      <c r="CY456" s="27"/>
      <c r="CZ456" s="27"/>
      <c r="DA456" s="27"/>
      <c r="DB456" s="27"/>
      <c r="DC456" s="27"/>
      <c r="DD456" s="78">
        <f t="shared" si="313"/>
        <v>31</v>
      </c>
      <c r="DE456" s="43">
        <f t="shared" si="314"/>
        <v>70</v>
      </c>
      <c r="DF456" s="42">
        <f t="shared" si="315"/>
        <v>101</v>
      </c>
      <c r="DG456" s="44">
        <f t="shared" si="316"/>
        <v>0.55714285714285716</v>
      </c>
      <c r="DH456" s="45"/>
      <c r="DI456" s="45"/>
      <c r="DJ456" s="45"/>
      <c r="DK456" s="27" t="s">
        <v>144</v>
      </c>
      <c r="DL456" s="27"/>
      <c r="DM456" s="38"/>
      <c r="DN456" s="46" t="e">
        <f t="shared" si="357"/>
        <v>#VALUE!</v>
      </c>
      <c r="DO456" s="38"/>
      <c r="DP456" s="38"/>
      <c r="DQ456" s="38"/>
      <c r="DR456" s="38"/>
      <c r="DS456" s="38"/>
      <c r="DT456" s="38"/>
    </row>
    <row r="457" spans="1:124" ht="15.75" hidden="1" customHeight="1" x14ac:dyDescent="0.25">
      <c r="A457" s="38"/>
      <c r="B457" s="27">
        <v>63</v>
      </c>
      <c r="C457" s="27" t="s">
        <v>146</v>
      </c>
      <c r="D457" s="27" t="s">
        <v>544</v>
      </c>
      <c r="E457" s="27">
        <v>-8.0572119999999998</v>
      </c>
      <c r="F457" s="27">
        <v>-34.911276999999998</v>
      </c>
      <c r="G457" s="27" t="s">
        <v>157</v>
      </c>
      <c r="H457" s="22" t="s">
        <v>136</v>
      </c>
      <c r="I457" s="27" t="s">
        <v>135</v>
      </c>
      <c r="J457" s="22" t="s">
        <v>137</v>
      </c>
      <c r="K457" s="23">
        <v>70</v>
      </c>
      <c r="L457" s="22" t="s">
        <v>138</v>
      </c>
      <c r="M457" s="22">
        <v>0</v>
      </c>
      <c r="N457" s="27">
        <f t="shared" si="352"/>
        <v>140</v>
      </c>
      <c r="O457" s="22">
        <v>1</v>
      </c>
      <c r="P457" s="22">
        <v>2.2999999999999998</v>
      </c>
      <c r="Q457" s="22">
        <v>4.72</v>
      </c>
      <c r="R457" s="27"/>
      <c r="S457" s="27"/>
      <c r="T457" s="27">
        <v>0</v>
      </c>
      <c r="U457" s="22">
        <v>1.56</v>
      </c>
      <c r="V457" s="22">
        <v>0</v>
      </c>
      <c r="W457" s="22">
        <v>0</v>
      </c>
      <c r="X457" s="22">
        <v>0</v>
      </c>
      <c r="Y457" s="22">
        <v>1.67</v>
      </c>
      <c r="Z457" s="22">
        <v>0</v>
      </c>
      <c r="AA457" s="22" t="s">
        <v>139</v>
      </c>
      <c r="AB457" s="22" t="s">
        <v>140</v>
      </c>
      <c r="AC457" s="22">
        <v>32</v>
      </c>
      <c r="AD457" s="22">
        <v>7.3</v>
      </c>
      <c r="AE457" s="22">
        <v>1</v>
      </c>
      <c r="AF457" s="22">
        <v>0.23</v>
      </c>
      <c r="AG457" s="22">
        <v>2.2999999999999998</v>
      </c>
      <c r="AH457" s="22">
        <f t="shared" si="353"/>
        <v>2.0699999999999998</v>
      </c>
      <c r="AI457" s="22" t="s">
        <v>136</v>
      </c>
      <c r="AJ457" s="22" t="s">
        <v>136</v>
      </c>
      <c r="AK457" s="22" t="s">
        <v>141</v>
      </c>
      <c r="AL457" s="22">
        <f t="shared" si="354"/>
        <v>2</v>
      </c>
      <c r="AM457" s="22">
        <v>0</v>
      </c>
      <c r="AN457" s="22"/>
      <c r="AO457" s="22">
        <v>0</v>
      </c>
      <c r="AP457" s="22">
        <v>0</v>
      </c>
      <c r="AQ457" s="22">
        <v>0</v>
      </c>
      <c r="AR457" s="22" t="s">
        <v>136</v>
      </c>
      <c r="AS457" s="22">
        <f t="shared" si="295"/>
        <v>0</v>
      </c>
      <c r="AT457" s="22"/>
      <c r="AU457" s="22">
        <f>VLOOKUP(G457,ABNT5101!$I$3:$J$9,2)</f>
        <v>7.5</v>
      </c>
      <c r="AV457" s="22">
        <f>VLOOKUP(G457,ABNT5101!$I$3:$M$9,5)</f>
        <v>0.18</v>
      </c>
      <c r="AW457" s="17" t="str">
        <f>_xlfn.XLOOKUP(G457,ABNT5101!I:I,ABNT5101!L:L)</f>
        <v>-</v>
      </c>
      <c r="AX457" s="17">
        <f>_xlfn.XLOOKUP(G457,ABNT5101!$I:$I,ABNT5101!M:M)</f>
        <v>0.18</v>
      </c>
      <c r="AY457" s="17" t="str">
        <f>_xlfn.XLOOKUP(G457,ABNT5101!$I:$I,ABNT5101!N:N)</f>
        <v>-</v>
      </c>
      <c r="AZ457" s="17">
        <f>_xlfn.XLOOKUP(G457,ABNT5101!$I:$I,ABNT5101!O:O)</f>
        <v>16</v>
      </c>
      <c r="BA457" s="27" t="str">
        <f t="shared" si="296"/>
        <v>ATENDE</v>
      </c>
      <c r="BB457" s="39">
        <f t="shared" ref="BB457:BC457" si="557">BE457/AU457-1</f>
        <v>0.78400000000000003</v>
      </c>
      <c r="BC457" s="39">
        <f t="shared" si="557"/>
        <v>1.5</v>
      </c>
      <c r="BD457" s="39" t="str">
        <f t="shared" si="298"/>
        <v>-</v>
      </c>
      <c r="BE457" s="22">
        <v>13.38</v>
      </c>
      <c r="BF457" s="22">
        <v>0.45</v>
      </c>
      <c r="BG457" s="22"/>
      <c r="BH457" s="22"/>
      <c r="BI457" s="23"/>
      <c r="BJ457" s="22"/>
      <c r="BK457" s="27" t="str">
        <f t="shared" si="299"/>
        <v>ATENDE</v>
      </c>
      <c r="BL457" s="27" t="str">
        <f t="shared" si="300"/>
        <v>ATENDE</v>
      </c>
      <c r="BM457" s="27" t="str">
        <f t="shared" si="301"/>
        <v>ATENDE</v>
      </c>
      <c r="BN457" s="27" t="str">
        <f t="shared" si="302"/>
        <v>ATENDE</v>
      </c>
      <c r="BO457" s="22" t="str">
        <f t="shared" si="303"/>
        <v>C5</v>
      </c>
      <c r="BP457" s="22" t="str">
        <f t="shared" si="379"/>
        <v>P6</v>
      </c>
      <c r="BQ457" s="40">
        <f t="shared" si="304"/>
        <v>3.2199999999999998</v>
      </c>
      <c r="BR457" s="22">
        <v>12.66</v>
      </c>
      <c r="BS457" s="22">
        <v>6.89</v>
      </c>
      <c r="BT457" s="24">
        <f>IF(BP457="-","-",_xlfn.XLOOKUP(BP457,ABNT5101!$B$4:$B$9,ABNT5101!$C$4:$C$9))</f>
        <v>3</v>
      </c>
      <c r="BU457" s="24">
        <f>IF(BP457="-","-",_xlfn.XLOOKUP(BP457,ABNT5101!$B$4:$B$9,ABNT5101!$D$4:$D$9))</f>
        <v>0.6</v>
      </c>
      <c r="BV457" s="27" t="str">
        <f t="shared" si="305"/>
        <v>ATENDE</v>
      </c>
      <c r="BW457" s="27" t="str">
        <f t="shared" si="306"/>
        <v>ATENDE</v>
      </c>
      <c r="BX457" s="27" t="str">
        <f t="shared" si="307"/>
        <v>ATENDE</v>
      </c>
      <c r="BY457" s="22" t="str">
        <f t="shared" si="555"/>
        <v>P6</v>
      </c>
      <c r="BZ457" s="40">
        <f t="shared" si="308"/>
        <v>0.55333333333333345</v>
      </c>
      <c r="CA457" s="22">
        <v>4.66</v>
      </c>
      <c r="CB457" s="22">
        <v>1.91</v>
      </c>
      <c r="CC457" s="20">
        <f>IF(BY457="-","-",_xlfn.XLOOKUP(BY457,ABNT5101!$B$4:$B$9,ABNT5101!$C$4:$C$9))</f>
        <v>3</v>
      </c>
      <c r="CD457" s="24">
        <f>IF(BY457="-","-",_xlfn.XLOOKUP(BY457,ABNT5101!$B$4:$B$9,ABNT5101!$D$4:$D$9))</f>
        <v>0.6</v>
      </c>
      <c r="CE457" s="27" t="str">
        <f t="shared" si="309"/>
        <v>ATENDE</v>
      </c>
      <c r="CF457" s="27" t="str">
        <f t="shared" si="310"/>
        <v>ATENDE</v>
      </c>
      <c r="CG457" s="27" t="str">
        <f t="shared" si="311"/>
        <v>ATENDE</v>
      </c>
      <c r="CH457" s="26" t="str">
        <f>_xlfn.XLOOKUP(CI457,'Banco de dados'!$B:$B,'Banco de dados'!$D:$D)</f>
        <v>TECNOWATT</v>
      </c>
      <c r="CI457" s="77" t="s">
        <v>495</v>
      </c>
      <c r="CJ457" s="26" t="str">
        <f>_xlfn.XLOOKUP(CI457,'Banco de dados'!$B:$B,'Banco de dados'!$E:$E)</f>
        <v>SIGSAGPTLRRSSNDL_40W_50IBBRS
1-10C1MUN6.5</v>
      </c>
      <c r="CK457" s="27"/>
      <c r="CL457" s="26" t="e">
        <f>IF(CK457="-","-",_xlfn.XLOOKUP(CK457,'Banco de dados'!$B:$B,'Banco de dados'!$E:$E))</f>
        <v>#N/A</v>
      </c>
      <c r="CM457" s="23">
        <f t="shared" si="312"/>
        <v>1</v>
      </c>
      <c r="CN457" s="26">
        <f>_xlfn.XLOOKUP(CI457,'Banco de dados'!$B:$B,'Banco de dados'!$H:$H)</f>
        <v>40</v>
      </c>
      <c r="CO457" s="27" t="e">
        <f t="array" aca="1" ref="CO457" ca="1">_xludf.XLOOKUP(CK457,'Banco de dados'!$B:$B,'Banco de dados'!$H:$H)</f>
        <v>#NAME?</v>
      </c>
      <c r="CP457" s="48" t="e">
        <f t="array" aca="1" ref="CP457" ca="1">_xludf.XLOOKUP(CI457,'Banco de dados'!$B:$B,'Banco de dados'!$F:$F)</f>
        <v>#NAME?</v>
      </c>
      <c r="CQ457" s="27" t="e">
        <f t="array" aca="1" ref="CQ457" ca="1">_xludf.XLOOKUP(CK457,'Banco de dados'!$B:$B,'Banco de dados'!$F:$F)</f>
        <v>#NAME?</v>
      </c>
      <c r="CR457" s="27">
        <v>0</v>
      </c>
      <c r="CS457" s="27"/>
      <c r="CT457" s="27" t="str">
        <f>IF(AG457=0.5,"Suporte",IF(AND(AG457&gt;='Braços de IP'!$B$9,AG457&lt;='Braços de IP'!$D$9),'Braços de IP'!$E$9,IF(AND(AG457&gt;='Braços de IP'!$B$10,AG457&lt;='Braços de IP'!$D$10),'Braços de IP'!$E$10,IF(AND(AG457&gt;='Braços de IP'!$B$11,AG457&lt;='Braços de IP'!$D$11),'Braços de IP'!$E$11,IF(AND(AG457&gt;='Braços de IP'!$B$12,AG457&lt;='Braços de IP'!$D$12),'Braços de IP'!$E$12,IF(AND(AG457&gt;='Braços de IP'!$B$13,AG457&lt;='Braços de IP'!$D$13),'Braços de IP'!$E$13,IF(AND(AG457&gt;='Braços de IP'!$B$14,AG457&lt;='Braços de IP'!$D$14),'Braços de IP'!$E$14,"ERRO")))))))</f>
        <v>Médio II</v>
      </c>
      <c r="CU457" s="27"/>
      <c r="CV457" s="27" t="str">
        <f>IF($CU457="","",VLOOKUP($CU457,'Braços de IP'!$E$9:$I$15,2,0))</f>
        <v/>
      </c>
      <c r="CW457" s="41" t="str">
        <f>IF($CU457="","",VLOOKUP($CU457,'Braços de IP'!$E$9:$I$15,5,0))</f>
        <v/>
      </c>
      <c r="CX457" s="27" t="s">
        <v>545</v>
      </c>
      <c r="CY457" s="27">
        <v>1</v>
      </c>
      <c r="CZ457" s="27"/>
      <c r="DA457" s="27" t="s">
        <v>546</v>
      </c>
      <c r="DB457" s="27"/>
      <c r="DC457" s="27"/>
      <c r="DD457" s="42">
        <f t="shared" si="313"/>
        <v>40</v>
      </c>
      <c r="DE457" s="43">
        <f t="shared" si="314"/>
        <v>70</v>
      </c>
      <c r="DF457" s="42">
        <f t="shared" si="315"/>
        <v>110</v>
      </c>
      <c r="DG457" s="44">
        <f t="shared" si="316"/>
        <v>0.4285714285714286</v>
      </c>
      <c r="DH457" s="45"/>
      <c r="DI457" s="45"/>
      <c r="DJ457" s="45"/>
      <c r="DK457" s="27" t="s">
        <v>144</v>
      </c>
      <c r="DL457" s="27"/>
      <c r="DM457" s="38"/>
      <c r="DN457" s="46" t="e">
        <f t="shared" si="357"/>
        <v>#VALUE!</v>
      </c>
      <c r="DO457" s="38"/>
      <c r="DP457" s="38"/>
      <c r="DQ457" s="38"/>
      <c r="DR457" s="38"/>
      <c r="DS457" s="38"/>
      <c r="DT457" s="38"/>
    </row>
    <row r="458" spans="1:124" ht="15.75" customHeight="1" x14ac:dyDescent="0.25">
      <c r="B458" s="16">
        <v>64</v>
      </c>
      <c r="C458" s="16" t="s">
        <v>188</v>
      </c>
      <c r="D458" s="16" t="s">
        <v>547</v>
      </c>
      <c r="E458" s="16">
        <v>-8.0559999999999992</v>
      </c>
      <c r="F458" s="16">
        <v>-34.915059999999997</v>
      </c>
      <c r="G458" s="16" t="s">
        <v>153</v>
      </c>
      <c r="H458" s="17" t="s">
        <v>136</v>
      </c>
      <c r="I458" s="16" t="s">
        <v>149</v>
      </c>
      <c r="J458" s="17" t="s">
        <v>137</v>
      </c>
      <c r="K458" s="18">
        <v>72</v>
      </c>
      <c r="L458" s="17" t="s">
        <v>138</v>
      </c>
      <c r="M458" s="17">
        <v>0</v>
      </c>
      <c r="N458" s="16">
        <f t="shared" si="352"/>
        <v>144</v>
      </c>
      <c r="O458" s="17">
        <v>1</v>
      </c>
      <c r="P458" s="17">
        <v>0</v>
      </c>
      <c r="Q458" s="17">
        <v>5.24</v>
      </c>
      <c r="R458" s="16"/>
      <c r="S458" s="16"/>
      <c r="T458" s="16">
        <v>0</v>
      </c>
      <c r="U458" s="17">
        <v>1.28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 t="s">
        <v>139</v>
      </c>
      <c r="AB458" s="17" t="s">
        <v>140</v>
      </c>
      <c r="AC458" s="17">
        <v>23.21</v>
      </c>
      <c r="AD458" s="17">
        <v>6.15</v>
      </c>
      <c r="AE458" s="17">
        <v>1</v>
      </c>
      <c r="AF458" s="17">
        <v>0.49</v>
      </c>
      <c r="AG458" s="17">
        <v>1.62</v>
      </c>
      <c r="AH458" s="17">
        <f t="shared" si="353"/>
        <v>1.1300000000000001</v>
      </c>
      <c r="AI458" s="17" t="s">
        <v>136</v>
      </c>
      <c r="AJ458" s="17" t="s">
        <v>136</v>
      </c>
      <c r="AK458" s="17" t="s">
        <v>141</v>
      </c>
      <c r="AL458" s="17">
        <f t="shared" si="354"/>
        <v>2</v>
      </c>
      <c r="AM458" s="17">
        <v>0</v>
      </c>
      <c r="AN458" s="17"/>
      <c r="AO458" s="17">
        <v>0</v>
      </c>
      <c r="AP458" s="17">
        <v>0</v>
      </c>
      <c r="AQ458" s="17">
        <v>0</v>
      </c>
      <c r="AR458" s="17" t="s">
        <v>136</v>
      </c>
      <c r="AS458" s="19">
        <f t="shared" si="295"/>
        <v>0</v>
      </c>
      <c r="AT458" s="19"/>
      <c r="AU458" s="19">
        <f>VLOOKUP(G458,ABNT5101!$I$3:$J$9,2)</f>
        <v>15</v>
      </c>
      <c r="AV458" s="19">
        <f>VLOOKUP(G458,ABNT5101!$I$3:$M$9,5)</f>
        <v>0.18</v>
      </c>
      <c r="AW458" s="17" t="str">
        <f>_xlfn.XLOOKUP(G458,ABNT5101!I:I,ABNT5101!L:L)</f>
        <v>-</v>
      </c>
      <c r="AX458" s="17">
        <f>_xlfn.XLOOKUP(G458,ABNT5101!$I:$I,ABNT5101!M:M)</f>
        <v>0.18</v>
      </c>
      <c r="AY458" s="17" t="str">
        <f>_xlfn.XLOOKUP(G458,ABNT5101!$I:$I,ABNT5101!N:N)</f>
        <v>-</v>
      </c>
      <c r="AZ458" s="17">
        <f>_xlfn.XLOOKUP(G458,ABNT5101!$I:$I,ABNT5101!O:O)</f>
        <v>15</v>
      </c>
      <c r="BA458" s="20" t="str">
        <f t="shared" si="296"/>
        <v>NÃO ATENDE</v>
      </c>
      <c r="BB458" s="21">
        <f t="shared" ref="BB458:BC458" si="558">BE458/AU458-1</f>
        <v>-1</v>
      </c>
      <c r="BC458" s="21">
        <f t="shared" si="558"/>
        <v>-1</v>
      </c>
      <c r="BD458" s="21" t="str">
        <f t="shared" si="298"/>
        <v>-</v>
      </c>
      <c r="BE458" s="22"/>
      <c r="BF458" s="22"/>
      <c r="BG458" s="22"/>
      <c r="BH458" s="22"/>
      <c r="BI458" s="23"/>
      <c r="BJ458" s="22"/>
      <c r="BK458" s="20" t="str">
        <f t="shared" si="299"/>
        <v>NÃO ATENDE</v>
      </c>
      <c r="BL458" s="20" t="str">
        <f t="shared" si="300"/>
        <v>NÃO ATENDE</v>
      </c>
      <c r="BM458" s="20" t="str">
        <f t="shared" si="301"/>
        <v>NÃO ATENDE</v>
      </c>
      <c r="BN458" s="20" t="str">
        <f t="shared" si="302"/>
        <v>ATENDE</v>
      </c>
      <c r="BO458" s="24" t="str">
        <f t="shared" si="303"/>
        <v>C3</v>
      </c>
      <c r="BP458" s="24" t="str">
        <f t="shared" si="379"/>
        <v>P5</v>
      </c>
      <c r="BQ458" s="25">
        <f t="shared" si="304"/>
        <v>-1</v>
      </c>
      <c r="BR458" s="22"/>
      <c r="BS458" s="22"/>
      <c r="BT458" s="24">
        <f>IF(BP458="-","-",_xlfn.XLOOKUP(BP458,ABNT5101!$B$4:$B$9,ABNT5101!$C$4:$C$9))</f>
        <v>5</v>
      </c>
      <c r="BU458" s="24">
        <f>IF(BP458="-","-",_xlfn.XLOOKUP(BP458,ABNT5101!$B$4:$B$9,ABNT5101!$D$4:$D$9))</f>
        <v>1</v>
      </c>
      <c r="BV458" s="20" t="str">
        <f t="shared" si="305"/>
        <v>NÃO ATENDE</v>
      </c>
      <c r="BW458" s="20" t="str">
        <f t="shared" si="306"/>
        <v>NÃO ATENDE</v>
      </c>
      <c r="BX458" s="20" t="str">
        <f t="shared" si="307"/>
        <v>NÃO ATENDE</v>
      </c>
      <c r="BY458" s="24" t="str">
        <f t="shared" si="555"/>
        <v>P5</v>
      </c>
      <c r="BZ458" s="25">
        <f t="shared" si="308"/>
        <v>-1</v>
      </c>
      <c r="CA458" s="24"/>
      <c r="CB458" s="24"/>
      <c r="CC458" s="20">
        <f>IF(BY458="-","-",_xlfn.XLOOKUP(BY458,ABNT5101!$B$4:$B$9,ABNT5101!$C$4:$C$9))</f>
        <v>5</v>
      </c>
      <c r="CD458" s="24">
        <f>IF(BY458="-","-",_xlfn.XLOOKUP(BY458,ABNT5101!$B$4:$B$9,ABNT5101!$D$4:$D$9))</f>
        <v>1</v>
      </c>
      <c r="CE458" s="20" t="str">
        <f t="shared" si="309"/>
        <v>NÃO ATENDE</v>
      </c>
      <c r="CF458" s="20" t="str">
        <f t="shared" si="310"/>
        <v>NÃO ATENDE</v>
      </c>
      <c r="CG458" s="20" t="str">
        <f t="shared" si="311"/>
        <v>NÃO ATENDE</v>
      </c>
      <c r="CH458" s="26" t="e">
        <f>_xlfn.XLOOKUP(CI458,'Banco de dados'!$B:$B,'Banco de dados'!$D:$D)</f>
        <v>#N/A</v>
      </c>
      <c r="CI458" s="27"/>
      <c r="CJ458" s="26" t="e">
        <f>_xlfn.XLOOKUP(CI458,'Banco de dados'!$B:$B,'Banco de dados'!$E:$E)</f>
        <v>#N/A</v>
      </c>
      <c r="CK458" s="26"/>
      <c r="CL458" s="26" t="e">
        <f>IF(CK458="-","-",_xlfn.XLOOKUP(CK458,'Banco de dados'!$B:$B,'Banco de dados'!$E:$E))</f>
        <v>#N/A</v>
      </c>
      <c r="CM458" s="28">
        <f t="shared" si="312"/>
        <v>1</v>
      </c>
      <c r="CN458" s="26" t="e">
        <f>_xlfn.XLOOKUP(CI458,'Banco de dados'!$B:$B,'Banco de dados'!$H:$H)</f>
        <v>#N/A</v>
      </c>
      <c r="CO458" s="26" t="e">
        <f t="array" aca="1" ref="CO458" ca="1">_xludf.XLOOKUP(CK458,'Banco de dados'!$B:$B,'Banco de dados'!$H:$H)</f>
        <v>#NAME?</v>
      </c>
      <c r="CP458" s="26" t="e">
        <f t="array" aca="1" ref="CP458" ca="1">_xludf.XLOOKUP(CI458,'Banco de dados'!$B:$B,'Banco de dados'!$F:$F)</f>
        <v>#NAME?</v>
      </c>
      <c r="CQ458" s="26" t="e">
        <f t="array" aca="1" ref="CQ458" ca="1">_xludf.XLOOKUP(CK458,'Banco de dados'!$B:$B,'Banco de dados'!$F:$F)</f>
        <v>#NAME?</v>
      </c>
      <c r="CR458" s="27">
        <v>0</v>
      </c>
      <c r="CS458" s="27"/>
      <c r="CT458" s="26" t="str">
        <f>IF(AG458=0.5,"Suporte",IF(AND(AG458&gt;='Braços de IP'!$B$9,AG458&lt;='Braços de IP'!$D$9),'Braços de IP'!$E$9,IF(AND(AG458&gt;='Braços de IP'!$B$10,AG458&lt;='Braços de IP'!$D$10),'Braços de IP'!$E$10,IF(AND(AG458&gt;='Braços de IP'!$B$11,AG458&lt;='Braços de IP'!$D$11),'Braços de IP'!$E$11,IF(AND(AG458&gt;='Braços de IP'!$B$12,AG458&lt;='Braços de IP'!$D$12),'Braços de IP'!$E$12,IF(AND(AG458&gt;='Braços de IP'!$B$13,AG458&lt;='Braços de IP'!$D$13),'Braços de IP'!$E$13,IF(AND(AG458&gt;='Braços de IP'!$B$14,AG458&lt;='Braços de IP'!$D$14),'Braços de IP'!$E$14,"ERRO")))))))</f>
        <v>Médio I</v>
      </c>
      <c r="CU458" s="27"/>
      <c r="CV458" s="26" t="str">
        <f>IF($CU458="","",VLOOKUP($CU458,'Braços de IP'!$E$9:$I$15,2,0))</f>
        <v/>
      </c>
      <c r="CW458" s="29" t="str">
        <f>IF($CU458="","",VLOOKUP($CU458,'Braços de IP'!$E$9:$I$15,5,0))</f>
        <v/>
      </c>
      <c r="CX458" s="26"/>
      <c r="CY458" s="26"/>
      <c r="CZ458" s="26"/>
      <c r="DA458" s="26"/>
      <c r="DB458" s="26"/>
      <c r="DC458" s="26"/>
      <c r="DD458" s="30" t="e">
        <f t="shared" si="313"/>
        <v>#N/A</v>
      </c>
      <c r="DE458" s="31">
        <f t="shared" si="314"/>
        <v>72</v>
      </c>
      <c r="DF458" s="30" t="e">
        <f t="shared" si="315"/>
        <v>#N/A</v>
      </c>
      <c r="DG458" s="32" t="e">
        <f t="shared" si="316"/>
        <v>#N/A</v>
      </c>
      <c r="DH458" s="33"/>
      <c r="DI458" s="34"/>
      <c r="DJ458" s="35"/>
      <c r="DK458" s="16" t="s">
        <v>144</v>
      </c>
      <c r="DL458" s="16"/>
      <c r="DN458" s="36" t="e">
        <f t="shared" si="357"/>
        <v>#VALUE!</v>
      </c>
    </row>
    <row r="459" spans="1:124" ht="15.75" customHeight="1" x14ac:dyDescent="0.25">
      <c r="B459" s="16">
        <v>64</v>
      </c>
      <c r="C459" s="16" t="s">
        <v>188</v>
      </c>
      <c r="D459" s="16" t="s">
        <v>547</v>
      </c>
      <c r="E459" s="16">
        <v>-8.0559999999999992</v>
      </c>
      <c r="F459" s="16">
        <v>-34.915059999999997</v>
      </c>
      <c r="G459" s="16" t="s">
        <v>153</v>
      </c>
      <c r="H459" s="17" t="s">
        <v>136</v>
      </c>
      <c r="I459" s="16" t="s">
        <v>149</v>
      </c>
      <c r="J459" s="17" t="s">
        <v>137</v>
      </c>
      <c r="K459" s="18">
        <v>72</v>
      </c>
      <c r="L459" s="17" t="s">
        <v>138</v>
      </c>
      <c r="M459" s="17">
        <v>0</v>
      </c>
      <c r="N459" s="16">
        <f t="shared" si="352"/>
        <v>144</v>
      </c>
      <c r="O459" s="17">
        <v>1</v>
      </c>
      <c r="P459" s="17">
        <v>0</v>
      </c>
      <c r="Q459" s="17">
        <v>5.24</v>
      </c>
      <c r="R459" s="16"/>
      <c r="S459" s="16"/>
      <c r="T459" s="16">
        <v>0</v>
      </c>
      <c r="U459" s="17">
        <v>1.28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 t="s">
        <v>139</v>
      </c>
      <c r="AB459" s="17" t="s">
        <v>140</v>
      </c>
      <c r="AC459" s="17">
        <v>23.21</v>
      </c>
      <c r="AD459" s="17">
        <v>6.15</v>
      </c>
      <c r="AE459" s="17">
        <v>1</v>
      </c>
      <c r="AF459" s="17">
        <v>0.49</v>
      </c>
      <c r="AG459" s="17">
        <v>1.62</v>
      </c>
      <c r="AH459" s="17">
        <f t="shared" si="353"/>
        <v>1.1300000000000001</v>
      </c>
      <c r="AI459" s="17" t="s">
        <v>136</v>
      </c>
      <c r="AJ459" s="17" t="s">
        <v>136</v>
      </c>
      <c r="AK459" s="17" t="s">
        <v>141</v>
      </c>
      <c r="AL459" s="17">
        <f t="shared" si="354"/>
        <v>2</v>
      </c>
      <c r="AM459" s="17">
        <v>0</v>
      </c>
      <c r="AN459" s="17"/>
      <c r="AO459" s="17">
        <v>0</v>
      </c>
      <c r="AP459" s="17">
        <v>0</v>
      </c>
      <c r="AQ459" s="17">
        <v>0</v>
      </c>
      <c r="AR459" s="17" t="s">
        <v>136</v>
      </c>
      <c r="AS459" s="19">
        <f t="shared" si="295"/>
        <v>0</v>
      </c>
      <c r="AT459" s="19"/>
      <c r="AU459" s="19">
        <f>VLOOKUP(G459,ABNT5101!$I$3:$J$9,2)</f>
        <v>15</v>
      </c>
      <c r="AV459" s="19">
        <f>VLOOKUP(G459,ABNT5101!$I$3:$M$9,5)</f>
        <v>0.18</v>
      </c>
      <c r="AW459" s="17" t="str">
        <f>_xlfn.XLOOKUP(G459,ABNT5101!I:I,ABNT5101!L:L)</f>
        <v>-</v>
      </c>
      <c r="AX459" s="17">
        <f>_xlfn.XLOOKUP(G459,ABNT5101!$I:$I,ABNT5101!M:M)</f>
        <v>0.18</v>
      </c>
      <c r="AY459" s="17" t="str">
        <f>_xlfn.XLOOKUP(G459,ABNT5101!$I:$I,ABNT5101!N:N)</f>
        <v>-</v>
      </c>
      <c r="AZ459" s="17">
        <f>_xlfn.XLOOKUP(G459,ABNT5101!$I:$I,ABNT5101!O:O)</f>
        <v>15</v>
      </c>
      <c r="BA459" s="20" t="str">
        <f t="shared" si="296"/>
        <v>NÃO ATENDE</v>
      </c>
      <c r="BB459" s="21">
        <f t="shared" ref="BB459:BC459" si="559">BE459/AU459-1</f>
        <v>-1</v>
      </c>
      <c r="BC459" s="21">
        <f t="shared" si="559"/>
        <v>-1</v>
      </c>
      <c r="BD459" s="21" t="str">
        <f t="shared" si="298"/>
        <v>-</v>
      </c>
      <c r="BE459" s="22"/>
      <c r="BF459" s="22"/>
      <c r="BG459" s="22"/>
      <c r="BH459" s="22"/>
      <c r="BI459" s="23"/>
      <c r="BJ459" s="22"/>
      <c r="BK459" s="20" t="str">
        <f t="shared" si="299"/>
        <v>NÃO ATENDE</v>
      </c>
      <c r="BL459" s="20" t="str">
        <f t="shared" si="300"/>
        <v>NÃO ATENDE</v>
      </c>
      <c r="BM459" s="20" t="str">
        <f t="shared" si="301"/>
        <v>NÃO ATENDE</v>
      </c>
      <c r="BN459" s="20" t="str">
        <f t="shared" si="302"/>
        <v>ATENDE</v>
      </c>
      <c r="BO459" s="24" t="str">
        <f t="shared" si="303"/>
        <v>C3</v>
      </c>
      <c r="BP459" s="24" t="str">
        <f t="shared" si="379"/>
        <v>P5</v>
      </c>
      <c r="BQ459" s="25">
        <f t="shared" si="304"/>
        <v>-1</v>
      </c>
      <c r="BR459" s="22"/>
      <c r="BS459" s="22"/>
      <c r="BT459" s="24">
        <f>IF(BP459="-","-",_xlfn.XLOOKUP(BP459,ABNT5101!$B$4:$B$9,ABNT5101!$C$4:$C$9))</f>
        <v>5</v>
      </c>
      <c r="BU459" s="24">
        <f>IF(BP459="-","-",_xlfn.XLOOKUP(BP459,ABNT5101!$B$4:$B$9,ABNT5101!$D$4:$D$9))</f>
        <v>1</v>
      </c>
      <c r="BV459" s="20" t="str">
        <f t="shared" si="305"/>
        <v>NÃO ATENDE</v>
      </c>
      <c r="BW459" s="20" t="str">
        <f t="shared" si="306"/>
        <v>NÃO ATENDE</v>
      </c>
      <c r="BX459" s="20" t="str">
        <f t="shared" si="307"/>
        <v>NÃO ATENDE</v>
      </c>
      <c r="BY459" s="24" t="str">
        <f t="shared" si="555"/>
        <v>P5</v>
      </c>
      <c r="BZ459" s="25">
        <f t="shared" si="308"/>
        <v>-1</v>
      </c>
      <c r="CA459" s="24"/>
      <c r="CB459" s="24"/>
      <c r="CC459" s="20">
        <f>IF(BY459="-","-",_xlfn.XLOOKUP(BY459,ABNT5101!$B$4:$B$9,ABNT5101!$C$4:$C$9))</f>
        <v>5</v>
      </c>
      <c r="CD459" s="24">
        <f>IF(BY459="-","-",_xlfn.XLOOKUP(BY459,ABNT5101!$B$4:$B$9,ABNT5101!$D$4:$D$9))</f>
        <v>1</v>
      </c>
      <c r="CE459" s="20" t="str">
        <f t="shared" si="309"/>
        <v>NÃO ATENDE</v>
      </c>
      <c r="CF459" s="20" t="str">
        <f t="shared" si="310"/>
        <v>NÃO ATENDE</v>
      </c>
      <c r="CG459" s="20" t="str">
        <f t="shared" si="311"/>
        <v>NÃO ATENDE</v>
      </c>
      <c r="CH459" s="26" t="e">
        <f>_xlfn.XLOOKUP(CI459,'Banco de dados'!$B:$B,'Banco de dados'!$D:$D)</f>
        <v>#N/A</v>
      </c>
      <c r="CI459" s="27"/>
      <c r="CJ459" s="26" t="e">
        <f>_xlfn.XLOOKUP(CI459,'Banco de dados'!$B:$B,'Banco de dados'!$E:$E)</f>
        <v>#N/A</v>
      </c>
      <c r="CK459" s="26"/>
      <c r="CL459" s="26" t="e">
        <f>IF(CK459="-","-",_xlfn.XLOOKUP(CK459,'Banco de dados'!$B:$B,'Banco de dados'!$E:$E))</f>
        <v>#N/A</v>
      </c>
      <c r="CM459" s="28">
        <f t="shared" si="312"/>
        <v>1</v>
      </c>
      <c r="CN459" s="26" t="e">
        <f>_xlfn.XLOOKUP(CI459,'Banco de dados'!$B:$B,'Banco de dados'!$H:$H)</f>
        <v>#N/A</v>
      </c>
      <c r="CO459" s="26" t="e">
        <f t="array" aca="1" ref="CO459" ca="1">_xludf.XLOOKUP(CK459,'Banco de dados'!$B:$B,'Banco de dados'!$H:$H)</f>
        <v>#NAME?</v>
      </c>
      <c r="CP459" s="26" t="e">
        <f t="array" aca="1" ref="CP459" ca="1">_xludf.XLOOKUP(CI459,'Banco de dados'!$B:$B,'Banco de dados'!$F:$F)</f>
        <v>#NAME?</v>
      </c>
      <c r="CQ459" s="26" t="e">
        <f t="array" aca="1" ref="CQ459" ca="1">_xludf.XLOOKUP(CK459,'Banco de dados'!$B:$B,'Banco de dados'!$F:$F)</f>
        <v>#NAME?</v>
      </c>
      <c r="CR459" s="27">
        <v>0</v>
      </c>
      <c r="CS459" s="27"/>
      <c r="CT459" s="26" t="str">
        <f>IF(AG459=0.5,"Suporte",IF(AND(AG459&gt;='Braços de IP'!$B$9,AG459&lt;='Braços de IP'!$D$9),'Braços de IP'!$E$9,IF(AND(AG459&gt;='Braços de IP'!$B$10,AG459&lt;='Braços de IP'!$D$10),'Braços de IP'!$E$10,IF(AND(AG459&gt;='Braços de IP'!$B$11,AG459&lt;='Braços de IP'!$D$11),'Braços de IP'!$E$11,IF(AND(AG459&gt;='Braços de IP'!$B$12,AG459&lt;='Braços de IP'!$D$12),'Braços de IP'!$E$12,IF(AND(AG459&gt;='Braços de IP'!$B$13,AG459&lt;='Braços de IP'!$D$13),'Braços de IP'!$E$13,IF(AND(AG459&gt;='Braços de IP'!$B$14,AG459&lt;='Braços de IP'!$D$14),'Braços de IP'!$E$14,"ERRO")))))))</f>
        <v>Médio I</v>
      </c>
      <c r="CU459" s="27"/>
      <c r="CV459" s="26" t="str">
        <f>IF($CU459="","",VLOOKUP($CU459,'Braços de IP'!$E$9:$I$15,2,0))</f>
        <v/>
      </c>
      <c r="CW459" s="29" t="str">
        <f>IF($CU459="","",VLOOKUP($CU459,'Braços de IP'!$E$9:$I$15,5,0))</f>
        <v/>
      </c>
      <c r="CX459" s="26"/>
      <c r="CY459" s="26"/>
      <c r="CZ459" s="26"/>
      <c r="DA459" s="26"/>
      <c r="DB459" s="26"/>
      <c r="DC459" s="26"/>
      <c r="DD459" s="30" t="e">
        <f t="shared" si="313"/>
        <v>#N/A</v>
      </c>
      <c r="DE459" s="31">
        <f t="shared" si="314"/>
        <v>72</v>
      </c>
      <c r="DF459" s="30" t="e">
        <f t="shared" si="315"/>
        <v>#N/A</v>
      </c>
      <c r="DG459" s="32" t="e">
        <f t="shared" si="316"/>
        <v>#N/A</v>
      </c>
      <c r="DH459" s="33"/>
      <c r="DI459" s="34"/>
      <c r="DJ459" s="35"/>
      <c r="DK459" s="16" t="s">
        <v>144</v>
      </c>
      <c r="DL459" s="16"/>
      <c r="DN459" s="36" t="e">
        <f t="shared" si="357"/>
        <v>#VALUE!</v>
      </c>
    </row>
    <row r="460" spans="1:124" ht="15.75" customHeight="1" x14ac:dyDescent="0.25">
      <c r="B460" s="16">
        <v>64</v>
      </c>
      <c r="C460" s="16" t="s">
        <v>188</v>
      </c>
      <c r="D460" s="16" t="s">
        <v>547</v>
      </c>
      <c r="E460" s="16">
        <v>-8.0559999999999992</v>
      </c>
      <c r="F460" s="16">
        <v>-34.915059999999997</v>
      </c>
      <c r="G460" s="16" t="s">
        <v>153</v>
      </c>
      <c r="H460" s="17" t="s">
        <v>136</v>
      </c>
      <c r="I460" s="16" t="s">
        <v>149</v>
      </c>
      <c r="J460" s="17" t="s">
        <v>137</v>
      </c>
      <c r="K460" s="18">
        <v>72</v>
      </c>
      <c r="L460" s="17" t="s">
        <v>138</v>
      </c>
      <c r="M460" s="17">
        <v>0</v>
      </c>
      <c r="N460" s="16">
        <f t="shared" si="352"/>
        <v>144</v>
      </c>
      <c r="O460" s="17">
        <v>1</v>
      </c>
      <c r="P460" s="17">
        <v>0</v>
      </c>
      <c r="Q460" s="17">
        <v>5.24</v>
      </c>
      <c r="R460" s="16"/>
      <c r="S460" s="16"/>
      <c r="T460" s="16">
        <v>0</v>
      </c>
      <c r="U460" s="17">
        <v>1.28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 t="s">
        <v>139</v>
      </c>
      <c r="AB460" s="17" t="s">
        <v>140</v>
      </c>
      <c r="AC460" s="17">
        <v>23.21</v>
      </c>
      <c r="AD460" s="17">
        <v>6.15</v>
      </c>
      <c r="AE460" s="17">
        <v>1</v>
      </c>
      <c r="AF460" s="17">
        <v>0.49</v>
      </c>
      <c r="AG460" s="17">
        <v>1.62</v>
      </c>
      <c r="AH460" s="17">
        <f t="shared" si="353"/>
        <v>1.1300000000000001</v>
      </c>
      <c r="AI460" s="17" t="s">
        <v>136</v>
      </c>
      <c r="AJ460" s="17" t="s">
        <v>136</v>
      </c>
      <c r="AK460" s="17" t="s">
        <v>141</v>
      </c>
      <c r="AL460" s="17">
        <f t="shared" si="354"/>
        <v>2</v>
      </c>
      <c r="AM460" s="17">
        <v>0</v>
      </c>
      <c r="AN460" s="17"/>
      <c r="AO460" s="17">
        <v>0</v>
      </c>
      <c r="AP460" s="17">
        <v>0</v>
      </c>
      <c r="AQ460" s="17">
        <v>0</v>
      </c>
      <c r="AR460" s="17" t="s">
        <v>136</v>
      </c>
      <c r="AS460" s="19">
        <f t="shared" si="295"/>
        <v>0</v>
      </c>
      <c r="AT460" s="19"/>
      <c r="AU460" s="19">
        <f>VLOOKUP(G460,ABNT5101!$I$3:$J$9,2)</f>
        <v>15</v>
      </c>
      <c r="AV460" s="19">
        <f>VLOOKUP(G460,ABNT5101!$I$3:$M$9,5)</f>
        <v>0.18</v>
      </c>
      <c r="AW460" s="17" t="str">
        <f>_xlfn.XLOOKUP(G460,ABNT5101!I:I,ABNT5101!L:L)</f>
        <v>-</v>
      </c>
      <c r="AX460" s="17">
        <f>_xlfn.XLOOKUP(G460,ABNT5101!$I:$I,ABNT5101!M:M)</f>
        <v>0.18</v>
      </c>
      <c r="AY460" s="17" t="str">
        <f>_xlfn.XLOOKUP(G460,ABNT5101!$I:$I,ABNT5101!N:N)</f>
        <v>-</v>
      </c>
      <c r="AZ460" s="17">
        <f>_xlfn.XLOOKUP(G460,ABNT5101!$I:$I,ABNT5101!O:O)</f>
        <v>15</v>
      </c>
      <c r="BA460" s="20" t="str">
        <f t="shared" si="296"/>
        <v>NÃO ATENDE</v>
      </c>
      <c r="BB460" s="21">
        <f t="shared" ref="BB460:BC460" si="560">BE460/AU460-1</f>
        <v>-1</v>
      </c>
      <c r="BC460" s="21">
        <f t="shared" si="560"/>
        <v>-1</v>
      </c>
      <c r="BD460" s="21" t="str">
        <f t="shared" si="298"/>
        <v>-</v>
      </c>
      <c r="BE460" s="22"/>
      <c r="BF460" s="22"/>
      <c r="BG460" s="22"/>
      <c r="BH460" s="22"/>
      <c r="BI460" s="23"/>
      <c r="BJ460" s="22"/>
      <c r="BK460" s="20" t="str">
        <f t="shared" si="299"/>
        <v>NÃO ATENDE</v>
      </c>
      <c r="BL460" s="20" t="str">
        <f t="shared" si="300"/>
        <v>NÃO ATENDE</v>
      </c>
      <c r="BM460" s="20" t="str">
        <f t="shared" si="301"/>
        <v>NÃO ATENDE</v>
      </c>
      <c r="BN460" s="20" t="str">
        <f t="shared" si="302"/>
        <v>ATENDE</v>
      </c>
      <c r="BO460" s="24" t="str">
        <f t="shared" si="303"/>
        <v>C3</v>
      </c>
      <c r="BP460" s="24" t="str">
        <f t="shared" si="379"/>
        <v>P5</v>
      </c>
      <c r="BQ460" s="25">
        <f t="shared" si="304"/>
        <v>-1</v>
      </c>
      <c r="BR460" s="22"/>
      <c r="BS460" s="22"/>
      <c r="BT460" s="24">
        <f>IF(BP460="-","-",_xlfn.XLOOKUP(BP460,ABNT5101!$B$4:$B$9,ABNT5101!$C$4:$C$9))</f>
        <v>5</v>
      </c>
      <c r="BU460" s="24">
        <f>IF(BP460="-","-",_xlfn.XLOOKUP(BP460,ABNT5101!$B$4:$B$9,ABNT5101!$D$4:$D$9))</f>
        <v>1</v>
      </c>
      <c r="BV460" s="20" t="str">
        <f t="shared" si="305"/>
        <v>NÃO ATENDE</v>
      </c>
      <c r="BW460" s="20" t="str">
        <f t="shared" si="306"/>
        <v>NÃO ATENDE</v>
      </c>
      <c r="BX460" s="20" t="str">
        <f t="shared" si="307"/>
        <v>NÃO ATENDE</v>
      </c>
      <c r="BY460" s="24" t="str">
        <f t="shared" si="555"/>
        <v>P5</v>
      </c>
      <c r="BZ460" s="25">
        <f t="shared" si="308"/>
        <v>-1</v>
      </c>
      <c r="CA460" s="24"/>
      <c r="CB460" s="24"/>
      <c r="CC460" s="20">
        <f>IF(BY460="-","-",_xlfn.XLOOKUP(BY460,ABNT5101!$B$4:$B$9,ABNT5101!$C$4:$C$9))</f>
        <v>5</v>
      </c>
      <c r="CD460" s="24">
        <f>IF(BY460="-","-",_xlfn.XLOOKUP(BY460,ABNT5101!$B$4:$B$9,ABNT5101!$D$4:$D$9))</f>
        <v>1</v>
      </c>
      <c r="CE460" s="20" t="str">
        <f t="shared" si="309"/>
        <v>NÃO ATENDE</v>
      </c>
      <c r="CF460" s="20" t="str">
        <f t="shared" si="310"/>
        <v>NÃO ATENDE</v>
      </c>
      <c r="CG460" s="20" t="str">
        <f t="shared" si="311"/>
        <v>NÃO ATENDE</v>
      </c>
      <c r="CH460" s="26" t="e">
        <f>_xlfn.XLOOKUP(CI460,'Banco de dados'!$B:$B,'Banco de dados'!$D:$D)</f>
        <v>#N/A</v>
      </c>
      <c r="CI460" s="27"/>
      <c r="CJ460" s="26" t="e">
        <f>_xlfn.XLOOKUP(CI460,'Banco de dados'!$B:$B,'Banco de dados'!$E:$E)</f>
        <v>#N/A</v>
      </c>
      <c r="CK460" s="26"/>
      <c r="CL460" s="26" t="e">
        <f>IF(CK460="-","-",_xlfn.XLOOKUP(CK460,'Banco de dados'!$B:$B,'Banco de dados'!$E:$E))</f>
        <v>#N/A</v>
      </c>
      <c r="CM460" s="28">
        <f t="shared" si="312"/>
        <v>1</v>
      </c>
      <c r="CN460" s="26" t="e">
        <f>_xlfn.XLOOKUP(CI460,'Banco de dados'!$B:$B,'Banco de dados'!$H:$H)</f>
        <v>#N/A</v>
      </c>
      <c r="CO460" s="26" t="e">
        <f t="array" aca="1" ref="CO460" ca="1">_xludf.XLOOKUP(CK460,'Banco de dados'!$B:$B,'Banco de dados'!$H:$H)</f>
        <v>#NAME?</v>
      </c>
      <c r="CP460" s="26" t="e">
        <f t="array" aca="1" ref="CP460" ca="1">_xludf.XLOOKUP(CI460,'Banco de dados'!$B:$B,'Banco de dados'!$F:$F)</f>
        <v>#NAME?</v>
      </c>
      <c r="CQ460" s="26" t="e">
        <f t="array" aca="1" ref="CQ460" ca="1">_xludf.XLOOKUP(CK460,'Banco de dados'!$B:$B,'Banco de dados'!$F:$F)</f>
        <v>#NAME?</v>
      </c>
      <c r="CR460" s="27">
        <v>0</v>
      </c>
      <c r="CS460" s="27"/>
      <c r="CT460" s="26" t="str">
        <f>IF(AG460=0.5,"Suporte",IF(AND(AG460&gt;='Braços de IP'!$B$9,AG460&lt;='Braços de IP'!$D$9),'Braços de IP'!$E$9,IF(AND(AG460&gt;='Braços de IP'!$B$10,AG460&lt;='Braços de IP'!$D$10),'Braços de IP'!$E$10,IF(AND(AG460&gt;='Braços de IP'!$B$11,AG460&lt;='Braços de IP'!$D$11),'Braços de IP'!$E$11,IF(AND(AG460&gt;='Braços de IP'!$B$12,AG460&lt;='Braços de IP'!$D$12),'Braços de IP'!$E$12,IF(AND(AG460&gt;='Braços de IP'!$B$13,AG460&lt;='Braços de IP'!$D$13),'Braços de IP'!$E$13,IF(AND(AG460&gt;='Braços de IP'!$B$14,AG460&lt;='Braços de IP'!$D$14),'Braços de IP'!$E$14,"ERRO")))))))</f>
        <v>Médio I</v>
      </c>
      <c r="CU460" s="27"/>
      <c r="CV460" s="26" t="str">
        <f>IF($CU460="","",VLOOKUP($CU460,'Braços de IP'!$E$9:$I$15,2,0))</f>
        <v/>
      </c>
      <c r="CW460" s="29" t="str">
        <f>IF($CU460="","",VLOOKUP($CU460,'Braços de IP'!$E$9:$I$15,5,0))</f>
        <v/>
      </c>
      <c r="CX460" s="26"/>
      <c r="CY460" s="26"/>
      <c r="CZ460" s="26"/>
      <c r="DA460" s="26"/>
      <c r="DB460" s="26"/>
      <c r="DC460" s="26"/>
      <c r="DD460" s="30" t="e">
        <f t="shared" si="313"/>
        <v>#N/A</v>
      </c>
      <c r="DE460" s="31">
        <f t="shared" si="314"/>
        <v>72</v>
      </c>
      <c r="DF460" s="30" t="e">
        <f t="shared" si="315"/>
        <v>#N/A</v>
      </c>
      <c r="DG460" s="32" t="e">
        <f t="shared" si="316"/>
        <v>#N/A</v>
      </c>
      <c r="DH460" s="33"/>
      <c r="DI460" s="34"/>
      <c r="DJ460" s="35"/>
      <c r="DK460" s="16" t="s">
        <v>144</v>
      </c>
      <c r="DL460" s="16"/>
      <c r="DN460" s="36" t="e">
        <f t="shared" si="357"/>
        <v>#VALUE!</v>
      </c>
    </row>
    <row r="461" spans="1:124" ht="15.75" customHeight="1" x14ac:dyDescent="0.25">
      <c r="A461" s="38" t="s">
        <v>158</v>
      </c>
      <c r="B461" s="16">
        <v>65</v>
      </c>
      <c r="C461" s="16" t="s">
        <v>146</v>
      </c>
      <c r="D461" s="16" t="s">
        <v>548</v>
      </c>
      <c r="E461" s="16">
        <v>-8.0600529999999999</v>
      </c>
      <c r="F461" s="16">
        <v>-34.907429999999998</v>
      </c>
      <c r="G461" s="27" t="s">
        <v>160</v>
      </c>
      <c r="H461" s="17" t="s">
        <v>136</v>
      </c>
      <c r="I461" s="16" t="s">
        <v>149</v>
      </c>
      <c r="J461" s="17" t="s">
        <v>137</v>
      </c>
      <c r="K461" s="18">
        <v>96</v>
      </c>
      <c r="L461" s="17" t="s">
        <v>138</v>
      </c>
      <c r="M461" s="17">
        <v>0</v>
      </c>
      <c r="N461" s="16" t="e">
        <f t="shared" si="352"/>
        <v>#VALUE!</v>
      </c>
      <c r="O461" s="17">
        <v>1</v>
      </c>
      <c r="P461" s="17">
        <v>2.95</v>
      </c>
      <c r="Q461" s="17">
        <v>11.53</v>
      </c>
      <c r="R461" s="16"/>
      <c r="S461" s="16"/>
      <c r="T461" s="16">
        <v>0</v>
      </c>
      <c r="U461" s="17">
        <v>2.58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 t="s">
        <v>161</v>
      </c>
      <c r="AB461" s="17" t="s">
        <v>140</v>
      </c>
      <c r="AC461" s="17">
        <v>36.61</v>
      </c>
      <c r="AD461" s="17">
        <v>7.93</v>
      </c>
      <c r="AE461" s="17" t="s">
        <v>549</v>
      </c>
      <c r="AF461" s="17">
        <v>0.26</v>
      </c>
      <c r="AG461" s="17">
        <v>2.59</v>
      </c>
      <c r="AH461" s="17">
        <f t="shared" si="353"/>
        <v>2.33</v>
      </c>
      <c r="AI461" s="17" t="s">
        <v>136</v>
      </c>
      <c r="AJ461" s="17" t="s">
        <v>136</v>
      </c>
      <c r="AK461" s="17" t="s">
        <v>141</v>
      </c>
      <c r="AL461" s="17" t="str">
        <f t="shared" si="354"/>
        <v>erro</v>
      </c>
      <c r="AM461" s="17">
        <v>0</v>
      </c>
      <c r="AN461" s="17"/>
      <c r="AO461" s="17">
        <v>0</v>
      </c>
      <c r="AP461" s="17">
        <v>0</v>
      </c>
      <c r="AQ461" s="17">
        <v>0</v>
      </c>
      <c r="AR461" s="17" t="s">
        <v>136</v>
      </c>
      <c r="AS461" s="19">
        <f t="shared" si="295"/>
        <v>0</v>
      </c>
      <c r="AT461" s="19"/>
      <c r="AU461" s="19">
        <f>VLOOKUP(G461,ABNT5101!$I$3:$J$9,2)</f>
        <v>10</v>
      </c>
      <c r="AV461" s="19">
        <f>VLOOKUP(G461,ABNT5101!$I$3:$M$9,5)</f>
        <v>0.18</v>
      </c>
      <c r="AW461" s="17" t="str">
        <f>_xlfn.XLOOKUP(G461,ABNT5101!I:I,ABNT5101!L:L)</f>
        <v>-</v>
      </c>
      <c r="AX461" s="17">
        <f>_xlfn.XLOOKUP(G461,ABNT5101!$I:$I,ABNT5101!M:M)</f>
        <v>0.18</v>
      </c>
      <c r="AY461" s="17" t="str">
        <f>_xlfn.XLOOKUP(G461,ABNT5101!$I:$I,ABNT5101!N:N)</f>
        <v>-</v>
      </c>
      <c r="AZ461" s="17">
        <f>_xlfn.XLOOKUP(G461,ABNT5101!$I:$I,ABNT5101!O:O)</f>
        <v>16</v>
      </c>
      <c r="BA461" s="20" t="str">
        <f t="shared" si="296"/>
        <v>ATENDE</v>
      </c>
      <c r="BB461" s="21">
        <f t="shared" ref="BB461:BC461" si="561">BE461/AU461-1</f>
        <v>0.129</v>
      </c>
      <c r="BC461" s="21">
        <f t="shared" si="561"/>
        <v>3.3333333333333339</v>
      </c>
      <c r="BD461" s="21" t="str">
        <f t="shared" si="298"/>
        <v>-</v>
      </c>
      <c r="BE461" s="22">
        <v>11.29</v>
      </c>
      <c r="BF461" s="22">
        <v>0.78</v>
      </c>
      <c r="BG461" s="22"/>
      <c r="BH461" s="22"/>
      <c r="BI461" s="23"/>
      <c r="BJ461" s="22"/>
      <c r="BK461" s="20" t="str">
        <f t="shared" si="299"/>
        <v>ATENDE</v>
      </c>
      <c r="BL461" s="20" t="str">
        <f t="shared" si="300"/>
        <v>ATENDE</v>
      </c>
      <c r="BM461" s="20" t="str">
        <f t="shared" si="301"/>
        <v>ATENDE</v>
      </c>
      <c r="BN461" s="20" t="str">
        <f t="shared" si="302"/>
        <v>ATENDE</v>
      </c>
      <c r="BO461" s="24" t="str">
        <f t="shared" si="303"/>
        <v>C4</v>
      </c>
      <c r="BP461" s="24" t="str">
        <f t="shared" si="379"/>
        <v>P5</v>
      </c>
      <c r="BQ461" s="25" t="e">
        <f t="shared" si="304"/>
        <v>#VALUE!</v>
      </c>
      <c r="BR461" s="22" t="s">
        <v>1832</v>
      </c>
      <c r="BS461" s="22" t="s">
        <v>1010</v>
      </c>
      <c r="BT461" s="24">
        <f>IF(BP461="-","-",_xlfn.XLOOKUP(BP461,ABNT5101!$B$4:$B$9,ABNT5101!$C$4:$C$9))</f>
        <v>5</v>
      </c>
      <c r="BU461" s="24">
        <f>IF(BP461="-","-",_xlfn.XLOOKUP(BP461,ABNT5101!$B$4:$B$9,ABNT5101!$D$4:$D$9))</f>
        <v>1</v>
      </c>
      <c r="BV461" s="20" t="str">
        <f t="shared" si="305"/>
        <v>ATENDE</v>
      </c>
      <c r="BW461" s="20" t="str">
        <f t="shared" si="306"/>
        <v>ATENDE</v>
      </c>
      <c r="BX461" s="20" t="str">
        <f t="shared" si="307"/>
        <v>ATENDE</v>
      </c>
      <c r="BY461" s="24" t="str">
        <f t="shared" si="555"/>
        <v>P5</v>
      </c>
      <c r="BZ461" s="25" t="e">
        <f t="shared" si="308"/>
        <v>#VALUE!</v>
      </c>
      <c r="CA461" s="24" t="s">
        <v>1835</v>
      </c>
      <c r="CB461" s="24" t="s">
        <v>1836</v>
      </c>
      <c r="CC461" s="20">
        <f>IF(BY461="-","-",_xlfn.XLOOKUP(BY461,ABNT5101!$B$4:$B$9,ABNT5101!$C$4:$C$9))</f>
        <v>5</v>
      </c>
      <c r="CD461" s="24">
        <f>IF(BY461="-","-",_xlfn.XLOOKUP(BY461,ABNT5101!$B$4:$B$9,ABNT5101!$D$4:$D$9))</f>
        <v>1</v>
      </c>
      <c r="CE461" s="20" t="str">
        <f t="shared" si="309"/>
        <v>ATENDE</v>
      </c>
      <c r="CF461" s="20" t="str">
        <f t="shared" si="310"/>
        <v>ATENDE</v>
      </c>
      <c r="CG461" s="20" t="str">
        <f t="shared" si="311"/>
        <v>ATENDE</v>
      </c>
      <c r="CH461" s="26" t="str">
        <f>_xlfn.XLOOKUP(CI461,'Banco de dados'!$B:$B,'Banco de dados'!$D:$D)</f>
        <v>LEDSTAR</v>
      </c>
      <c r="CI461" s="47" t="s">
        <v>268</v>
      </c>
      <c r="CJ461" s="26" t="str">
        <f>_xlfn.XLOOKUP(CI461,'Banco de dados'!$B:$B,'Banco de dados'!$E:$E)</f>
        <v>LUM LED SL VT 9.1 28W</v>
      </c>
      <c r="CK461" s="26"/>
      <c r="CL461" s="26" t="e">
        <f>IF(CK461="-","-",_xlfn.XLOOKUP(CK461,'Banco de dados'!$B:$B,'Banco de dados'!$E:$E))</f>
        <v>#N/A</v>
      </c>
      <c r="CM461" s="28" t="str">
        <f t="shared" si="312"/>
        <v>E</v>
      </c>
      <c r="CN461" s="26">
        <f>_xlfn.XLOOKUP(CI461,'Banco de dados'!$B:$B,'Banco de dados'!$H:$H)</f>
        <v>28</v>
      </c>
      <c r="CO461" s="26" t="e">
        <f t="array" aca="1" ref="CO461" ca="1">_xludf.XLOOKUP(CK461,'Banco de dados'!$B:$B,'Banco de dados'!$H:$H)</f>
        <v>#NAME?</v>
      </c>
      <c r="CP461" s="51" t="e">
        <f t="array" aca="1" ref="CP461" ca="1">_xludf.XLOOKUP(CI461,'Banco de dados'!$B:$B,'Banco de dados'!$F:$F)</f>
        <v>#NAME?</v>
      </c>
      <c r="CQ461" s="26" t="e">
        <f t="array" aca="1" ref="CQ461" ca="1">_xludf.XLOOKUP(CK461,'Banco de dados'!$B:$B,'Banco de dados'!$F:$F)</f>
        <v>#NAME?</v>
      </c>
      <c r="CR461" s="27">
        <v>0</v>
      </c>
      <c r="CS461" s="27"/>
      <c r="CT461" s="26" t="str">
        <f>IF(AG461=0.5,"Suporte",IF(AND(AG461&gt;='Braços de IP'!$B$9,AG461&lt;='Braços de IP'!$D$9),'Braços de IP'!$E$9,IF(AND(AG461&gt;='Braços de IP'!$B$10,AG461&lt;='Braços de IP'!$D$10),'Braços de IP'!$E$10,IF(AND(AG461&gt;='Braços de IP'!$B$11,AG461&lt;='Braços de IP'!$D$11),'Braços de IP'!$E$11,IF(AND(AG461&gt;='Braços de IP'!$B$12,AG461&lt;='Braços de IP'!$D$12),'Braços de IP'!$E$12,IF(AND(AG461&gt;='Braços de IP'!$B$13,AG461&lt;='Braços de IP'!$D$13),'Braços de IP'!$E$13,IF(AND(AG461&gt;='Braços de IP'!$B$14,AG461&lt;='Braços de IP'!$D$14),'Braços de IP'!$E$14,"ERRO")))))))</f>
        <v>Longo I</v>
      </c>
      <c r="CU461" s="27"/>
      <c r="CV461" s="26" t="str">
        <f>IF($CU461="","",VLOOKUP($CU461,'Braços de IP'!$E$9:$I$15,2,0))</f>
        <v/>
      </c>
      <c r="CW461" s="29" t="str">
        <f>IF($CU461="","",VLOOKUP($CU461,'Braços de IP'!$E$9:$I$15,5,0))</f>
        <v/>
      </c>
      <c r="CX461" s="26"/>
      <c r="CY461" s="26"/>
      <c r="CZ461" s="26"/>
      <c r="DA461" s="26"/>
      <c r="DB461" s="26"/>
      <c r="DC461" s="26"/>
      <c r="DD461" s="30">
        <f t="shared" si="313"/>
        <v>28</v>
      </c>
      <c r="DE461" s="31">
        <f t="shared" si="314"/>
        <v>96</v>
      </c>
      <c r="DF461" s="30" t="e">
        <f t="shared" si="315"/>
        <v>#VALUE!</v>
      </c>
      <c r="DG461" s="32">
        <f t="shared" si="316"/>
        <v>0.70833333333333326</v>
      </c>
      <c r="DH461" s="33"/>
      <c r="DI461" s="34"/>
      <c r="DJ461" s="35"/>
      <c r="DK461" s="16" t="s">
        <v>144</v>
      </c>
      <c r="DL461" s="16"/>
      <c r="DN461" s="36" t="e">
        <f t="shared" si="357"/>
        <v>#VALUE!</v>
      </c>
    </row>
    <row r="462" spans="1:124" ht="15.75" customHeight="1" x14ac:dyDescent="0.25">
      <c r="A462" s="38" t="s">
        <v>158</v>
      </c>
      <c r="B462" s="16">
        <v>65</v>
      </c>
      <c r="C462" s="16" t="s">
        <v>146</v>
      </c>
      <c r="D462" s="16" t="s">
        <v>548</v>
      </c>
      <c r="E462" s="16">
        <v>-8.0600529999999999</v>
      </c>
      <c r="F462" s="16">
        <v>-34.907429999999998</v>
      </c>
      <c r="G462" s="27" t="s">
        <v>160</v>
      </c>
      <c r="H462" s="17" t="s">
        <v>136</v>
      </c>
      <c r="I462" s="16" t="s">
        <v>149</v>
      </c>
      <c r="J462" s="17" t="s">
        <v>137</v>
      </c>
      <c r="K462" s="18">
        <v>96</v>
      </c>
      <c r="L462" s="17" t="s">
        <v>138</v>
      </c>
      <c r="M462" s="17">
        <v>0</v>
      </c>
      <c r="N462" s="16" t="e">
        <f t="shared" si="352"/>
        <v>#VALUE!</v>
      </c>
      <c r="O462" s="17">
        <v>1</v>
      </c>
      <c r="P462" s="17">
        <v>2.95</v>
      </c>
      <c r="Q462" s="17">
        <v>11.53</v>
      </c>
      <c r="R462" s="16"/>
      <c r="S462" s="16"/>
      <c r="T462" s="16">
        <v>0</v>
      </c>
      <c r="U462" s="17">
        <v>2.58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 t="s">
        <v>161</v>
      </c>
      <c r="AB462" s="17" t="s">
        <v>140</v>
      </c>
      <c r="AC462" s="17">
        <v>36.61</v>
      </c>
      <c r="AD462" s="17">
        <v>7.93</v>
      </c>
      <c r="AE462" s="17" t="s">
        <v>549</v>
      </c>
      <c r="AF462" s="17">
        <v>0.26</v>
      </c>
      <c r="AG462" s="17">
        <v>2.59</v>
      </c>
      <c r="AH462" s="17">
        <f t="shared" si="353"/>
        <v>2.33</v>
      </c>
      <c r="AI462" s="17" t="s">
        <v>136</v>
      </c>
      <c r="AJ462" s="17" t="s">
        <v>136</v>
      </c>
      <c r="AK462" s="17" t="s">
        <v>141</v>
      </c>
      <c r="AL462" s="17" t="str">
        <f t="shared" si="354"/>
        <v>erro</v>
      </c>
      <c r="AM462" s="17">
        <v>0</v>
      </c>
      <c r="AN462" s="17"/>
      <c r="AO462" s="17">
        <v>0</v>
      </c>
      <c r="AP462" s="17">
        <v>0</v>
      </c>
      <c r="AQ462" s="17">
        <v>0</v>
      </c>
      <c r="AR462" s="17" t="s">
        <v>136</v>
      </c>
      <c r="AS462" s="19">
        <f t="shared" si="295"/>
        <v>0</v>
      </c>
      <c r="AT462" s="19"/>
      <c r="AU462" s="19">
        <f>VLOOKUP(G462,ABNT5101!$I$3:$J$9,2)</f>
        <v>10</v>
      </c>
      <c r="AV462" s="19">
        <f>VLOOKUP(G462,ABNT5101!$I$3:$M$9,5)</f>
        <v>0.18</v>
      </c>
      <c r="AW462" s="17" t="str">
        <f>_xlfn.XLOOKUP(G462,ABNT5101!I:I,ABNT5101!L:L)</f>
        <v>-</v>
      </c>
      <c r="AX462" s="17">
        <f>_xlfn.XLOOKUP(G462,ABNT5101!$I:$I,ABNT5101!M:M)</f>
        <v>0.18</v>
      </c>
      <c r="AY462" s="17" t="str">
        <f>_xlfn.XLOOKUP(G462,ABNT5101!$I:$I,ABNT5101!N:N)</f>
        <v>-</v>
      </c>
      <c r="AZ462" s="17">
        <f>_xlfn.XLOOKUP(G462,ABNT5101!$I:$I,ABNT5101!O:O)</f>
        <v>16</v>
      </c>
      <c r="BA462" s="20" t="str">
        <f t="shared" si="296"/>
        <v>ATENDE</v>
      </c>
      <c r="BB462" s="21">
        <f t="shared" ref="BB462:BC462" si="562">BE462/AU462-1</f>
        <v>0.31999999999999984</v>
      </c>
      <c r="BC462" s="21">
        <f t="shared" si="562"/>
        <v>2.7777777777777781</v>
      </c>
      <c r="BD462" s="21" t="str">
        <f t="shared" si="298"/>
        <v>-</v>
      </c>
      <c r="BE462" s="22">
        <v>13.2</v>
      </c>
      <c r="BF462" s="22">
        <v>0.68</v>
      </c>
      <c r="BG462" s="22"/>
      <c r="BH462" s="22"/>
      <c r="BI462" s="23"/>
      <c r="BJ462" s="22"/>
      <c r="BK462" s="20" t="str">
        <f t="shared" si="299"/>
        <v>ATENDE</v>
      </c>
      <c r="BL462" s="20" t="str">
        <f t="shared" si="300"/>
        <v>ATENDE</v>
      </c>
      <c r="BM462" s="20" t="str">
        <f t="shared" si="301"/>
        <v>ATENDE</v>
      </c>
      <c r="BN462" s="20" t="str">
        <f t="shared" si="302"/>
        <v>ATENDE</v>
      </c>
      <c r="BO462" s="24" t="str">
        <f t="shared" si="303"/>
        <v>C4</v>
      </c>
      <c r="BP462" s="24" t="str">
        <f t="shared" si="379"/>
        <v>P5</v>
      </c>
      <c r="BQ462" s="25" t="e">
        <f t="shared" si="304"/>
        <v>#VALUE!</v>
      </c>
      <c r="BR462" s="22" t="s">
        <v>410</v>
      </c>
      <c r="BS462" s="22" t="s">
        <v>1833</v>
      </c>
      <c r="BT462" s="24">
        <f>IF(BP462="-","-",_xlfn.XLOOKUP(BP462,ABNT5101!$B$4:$B$9,ABNT5101!$C$4:$C$9))</f>
        <v>5</v>
      </c>
      <c r="BU462" s="24">
        <f>IF(BP462="-","-",_xlfn.XLOOKUP(BP462,ABNT5101!$B$4:$B$9,ABNT5101!$D$4:$D$9))</f>
        <v>1</v>
      </c>
      <c r="BV462" s="20" t="str">
        <f t="shared" si="305"/>
        <v>ATENDE</v>
      </c>
      <c r="BW462" s="20" t="str">
        <f t="shared" si="306"/>
        <v>ATENDE</v>
      </c>
      <c r="BX462" s="20" t="str">
        <f t="shared" si="307"/>
        <v>ATENDE</v>
      </c>
      <c r="BY462" s="24" t="str">
        <f t="shared" si="555"/>
        <v>P5</v>
      </c>
      <c r="BZ462" s="25" t="e">
        <f t="shared" si="308"/>
        <v>#VALUE!</v>
      </c>
      <c r="CA462" s="24" t="s">
        <v>1837</v>
      </c>
      <c r="CB462" s="24" t="s">
        <v>1838</v>
      </c>
      <c r="CC462" s="20">
        <f>IF(BY462="-","-",_xlfn.XLOOKUP(BY462,ABNT5101!$B$4:$B$9,ABNT5101!$C$4:$C$9))</f>
        <v>5</v>
      </c>
      <c r="CD462" s="24">
        <f>IF(BY462="-","-",_xlfn.XLOOKUP(BY462,ABNT5101!$B$4:$B$9,ABNT5101!$D$4:$D$9))</f>
        <v>1</v>
      </c>
      <c r="CE462" s="20" t="str">
        <f t="shared" si="309"/>
        <v>ATENDE</v>
      </c>
      <c r="CF462" s="20" t="str">
        <f t="shared" si="310"/>
        <v>ATENDE</v>
      </c>
      <c r="CG462" s="20" t="str">
        <f t="shared" si="311"/>
        <v>ATENDE</v>
      </c>
      <c r="CH462" s="26" t="str">
        <f>_xlfn.XLOOKUP(CI462,'Banco de dados'!$B:$B,'Banco de dados'!$D:$D)</f>
        <v>SX LIGHTING</v>
      </c>
      <c r="CI462" s="27" t="s">
        <v>494</v>
      </c>
      <c r="CJ462" s="26" t="str">
        <f>_xlfn.XLOOKUP(CI462,'Banco de dados'!$B:$B,'Banco de dados'!$E:$E)</f>
        <v>SXINEVO030K50L12CZF7PHF</v>
      </c>
      <c r="CK462" s="26"/>
      <c r="CL462" s="26" t="e">
        <f>IF(CK462="-","-",_xlfn.XLOOKUP(CK462,'Banco de dados'!$B:$B,'Banco de dados'!$E:$E))</f>
        <v>#N/A</v>
      </c>
      <c r="CM462" s="28" t="str">
        <f t="shared" si="312"/>
        <v>E</v>
      </c>
      <c r="CN462" s="26">
        <f>_xlfn.XLOOKUP(CI462,'Banco de dados'!$B:$B,'Banco de dados'!$H:$H)</f>
        <v>31</v>
      </c>
      <c r="CO462" s="26" t="e">
        <f t="array" aca="1" ref="CO462" ca="1">_xludf.XLOOKUP(CK462,'Banco de dados'!$B:$B,'Banco de dados'!$H:$H)</f>
        <v>#NAME?</v>
      </c>
      <c r="CP462" s="51" t="e">
        <f t="array" aca="1" ref="CP462" ca="1">_xludf.XLOOKUP(CI462,'Banco de dados'!$B:$B,'Banco de dados'!$F:$F)</f>
        <v>#NAME?</v>
      </c>
      <c r="CQ462" s="26" t="e">
        <f t="array" aca="1" ref="CQ462" ca="1">_xludf.XLOOKUP(CK462,'Banco de dados'!$B:$B,'Banco de dados'!$F:$F)</f>
        <v>#NAME?</v>
      </c>
      <c r="CR462" s="27">
        <v>0</v>
      </c>
      <c r="CS462" s="27"/>
      <c r="CT462" s="26" t="str">
        <f>IF(AG462=0.5,"Suporte",IF(AND(AG462&gt;='Braços de IP'!$B$9,AG462&lt;='Braços de IP'!$D$9),'Braços de IP'!$E$9,IF(AND(AG462&gt;='Braços de IP'!$B$10,AG462&lt;='Braços de IP'!$D$10),'Braços de IP'!$E$10,IF(AND(AG462&gt;='Braços de IP'!$B$11,AG462&lt;='Braços de IP'!$D$11),'Braços de IP'!$E$11,IF(AND(AG462&gt;='Braços de IP'!$B$12,AG462&lt;='Braços de IP'!$D$12),'Braços de IP'!$E$12,IF(AND(AG462&gt;='Braços de IP'!$B$13,AG462&lt;='Braços de IP'!$D$13),'Braços de IP'!$E$13,IF(AND(AG462&gt;='Braços de IP'!$B$14,AG462&lt;='Braços de IP'!$D$14),'Braços de IP'!$E$14,"ERRO")))))))</f>
        <v>Longo I</v>
      </c>
      <c r="CU462" s="27"/>
      <c r="CV462" s="26" t="str">
        <f>IF($CU462="","",VLOOKUP($CU462,'Braços de IP'!$E$9:$I$15,2,0))</f>
        <v/>
      </c>
      <c r="CW462" s="29" t="str">
        <f>IF($CU462="","",VLOOKUP($CU462,'Braços de IP'!$E$9:$I$15,5,0))</f>
        <v/>
      </c>
      <c r="CX462" s="26"/>
      <c r="CY462" s="26"/>
      <c r="CZ462" s="26"/>
      <c r="DA462" s="26"/>
      <c r="DB462" s="26"/>
      <c r="DC462" s="26"/>
      <c r="DD462" s="30">
        <f t="shared" si="313"/>
        <v>31</v>
      </c>
      <c r="DE462" s="31">
        <f t="shared" si="314"/>
        <v>96</v>
      </c>
      <c r="DF462" s="30" t="e">
        <f t="shared" si="315"/>
        <v>#VALUE!</v>
      </c>
      <c r="DG462" s="32">
        <f t="shared" si="316"/>
        <v>0.67708333333333326</v>
      </c>
      <c r="DH462" s="33"/>
      <c r="DI462" s="34"/>
      <c r="DJ462" s="35"/>
      <c r="DK462" s="16" t="s">
        <v>144</v>
      </c>
      <c r="DL462" s="16"/>
      <c r="DN462" s="36" t="e">
        <f t="shared" si="357"/>
        <v>#VALUE!</v>
      </c>
    </row>
    <row r="463" spans="1:124" ht="15.75" customHeight="1" x14ac:dyDescent="0.25">
      <c r="A463" s="38" t="s">
        <v>158</v>
      </c>
      <c r="B463" s="16">
        <v>65</v>
      </c>
      <c r="C463" s="16" t="s">
        <v>146</v>
      </c>
      <c r="D463" s="16" t="s">
        <v>548</v>
      </c>
      <c r="E463" s="16">
        <v>-8.0600529999999999</v>
      </c>
      <c r="F463" s="16">
        <v>-34.907429999999998</v>
      </c>
      <c r="G463" s="27" t="s">
        <v>160</v>
      </c>
      <c r="H463" s="17" t="s">
        <v>136</v>
      </c>
      <c r="I463" s="16" t="s">
        <v>149</v>
      </c>
      <c r="J463" s="17" t="s">
        <v>137</v>
      </c>
      <c r="K463" s="18">
        <v>96</v>
      </c>
      <c r="L463" s="17" t="s">
        <v>138</v>
      </c>
      <c r="M463" s="17">
        <v>0</v>
      </c>
      <c r="N463" s="16" t="e">
        <f t="shared" si="352"/>
        <v>#VALUE!</v>
      </c>
      <c r="O463" s="17">
        <v>1</v>
      </c>
      <c r="P463" s="17">
        <v>2.95</v>
      </c>
      <c r="Q463" s="17">
        <v>11.53</v>
      </c>
      <c r="R463" s="16"/>
      <c r="S463" s="16"/>
      <c r="T463" s="16">
        <v>0</v>
      </c>
      <c r="U463" s="17">
        <v>2.58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 t="s">
        <v>161</v>
      </c>
      <c r="AB463" s="17" t="s">
        <v>140</v>
      </c>
      <c r="AC463" s="17">
        <v>36.61</v>
      </c>
      <c r="AD463" s="17">
        <v>7.93</v>
      </c>
      <c r="AE463" s="17" t="s">
        <v>549</v>
      </c>
      <c r="AF463" s="17">
        <v>0.26</v>
      </c>
      <c r="AG463" s="17">
        <v>2.59</v>
      </c>
      <c r="AH463" s="17">
        <f t="shared" si="353"/>
        <v>2.33</v>
      </c>
      <c r="AI463" s="17" t="s">
        <v>136</v>
      </c>
      <c r="AJ463" s="17" t="s">
        <v>136</v>
      </c>
      <c r="AK463" s="17" t="s">
        <v>141</v>
      </c>
      <c r="AL463" s="17" t="str">
        <f t="shared" si="354"/>
        <v>erro</v>
      </c>
      <c r="AM463" s="17">
        <v>0</v>
      </c>
      <c r="AN463" s="17"/>
      <c r="AO463" s="17">
        <v>0</v>
      </c>
      <c r="AP463" s="17">
        <v>0</v>
      </c>
      <c r="AQ463" s="17">
        <v>0</v>
      </c>
      <c r="AR463" s="17" t="s">
        <v>136</v>
      </c>
      <c r="AS463" s="19">
        <f t="shared" si="295"/>
        <v>0</v>
      </c>
      <c r="AT463" s="19"/>
      <c r="AU463" s="19">
        <f>VLOOKUP(G463,ABNT5101!$I$3:$J$9,2)</f>
        <v>10</v>
      </c>
      <c r="AV463" s="19">
        <f>VLOOKUP(G463,ABNT5101!$I$3:$M$9,5)</f>
        <v>0.18</v>
      </c>
      <c r="AW463" s="17" t="str">
        <f>_xlfn.XLOOKUP(G463,ABNT5101!I:I,ABNT5101!L:L)</f>
        <v>-</v>
      </c>
      <c r="AX463" s="17">
        <f>_xlfn.XLOOKUP(G463,ABNT5101!$I:$I,ABNT5101!M:M)</f>
        <v>0.18</v>
      </c>
      <c r="AY463" s="17" t="str">
        <f>_xlfn.XLOOKUP(G463,ABNT5101!$I:$I,ABNT5101!N:N)</f>
        <v>-</v>
      </c>
      <c r="AZ463" s="17">
        <f>_xlfn.XLOOKUP(G463,ABNT5101!$I:$I,ABNT5101!O:O)</f>
        <v>16</v>
      </c>
      <c r="BA463" s="20" t="str">
        <f t="shared" si="296"/>
        <v>ATENDE</v>
      </c>
      <c r="BB463" s="21" t="e">
        <f t="shared" ref="BB463:BC463" si="563">BE463/AU463-1</f>
        <v>#VALUE!</v>
      </c>
      <c r="BC463" s="21">
        <f t="shared" si="563"/>
        <v>2.833333333333333</v>
      </c>
      <c r="BD463" s="21" t="str">
        <f t="shared" si="298"/>
        <v>-</v>
      </c>
      <c r="BE463" s="22" t="s">
        <v>1831</v>
      </c>
      <c r="BF463" s="22">
        <v>0.69</v>
      </c>
      <c r="BG463" s="22"/>
      <c r="BH463" s="22"/>
      <c r="BI463" s="23"/>
      <c r="BJ463" s="22"/>
      <c r="BK463" s="20" t="str">
        <f t="shared" si="299"/>
        <v>ATENDE</v>
      </c>
      <c r="BL463" s="20" t="str">
        <f t="shared" si="300"/>
        <v>ATENDE</v>
      </c>
      <c r="BM463" s="20" t="str">
        <f t="shared" si="301"/>
        <v>ATENDE</v>
      </c>
      <c r="BN463" s="20" t="str">
        <f t="shared" si="302"/>
        <v>ATENDE</v>
      </c>
      <c r="BO463" s="24" t="str">
        <f t="shared" si="303"/>
        <v>C4</v>
      </c>
      <c r="BP463" s="24" t="str">
        <f t="shared" si="379"/>
        <v>P5</v>
      </c>
      <c r="BQ463" s="25" t="e">
        <f t="shared" si="304"/>
        <v>#VALUE!</v>
      </c>
      <c r="BR463" s="22" t="s">
        <v>1235</v>
      </c>
      <c r="BS463" s="22" t="s">
        <v>1834</v>
      </c>
      <c r="BT463" s="24">
        <f>IF(BP463="-","-",_xlfn.XLOOKUP(BP463,ABNT5101!$B$4:$B$9,ABNT5101!$C$4:$C$9))</f>
        <v>5</v>
      </c>
      <c r="BU463" s="24">
        <f>IF(BP463="-","-",_xlfn.XLOOKUP(BP463,ABNT5101!$B$4:$B$9,ABNT5101!$D$4:$D$9))</f>
        <v>1</v>
      </c>
      <c r="BV463" s="20" t="str">
        <f t="shared" si="305"/>
        <v>ATENDE</v>
      </c>
      <c r="BW463" s="20" t="str">
        <f t="shared" si="306"/>
        <v>ATENDE</v>
      </c>
      <c r="BX463" s="20" t="str">
        <f t="shared" si="307"/>
        <v>ATENDE</v>
      </c>
      <c r="BY463" s="24" t="str">
        <f t="shared" si="555"/>
        <v>P5</v>
      </c>
      <c r="BZ463" s="25" t="e">
        <f t="shared" si="308"/>
        <v>#VALUE!</v>
      </c>
      <c r="CA463" s="24" t="s">
        <v>1840</v>
      </c>
      <c r="CB463" s="24" t="s">
        <v>1839</v>
      </c>
      <c r="CC463" s="20">
        <f>IF(BY463="-","-",_xlfn.XLOOKUP(BY463,ABNT5101!$B$4:$B$9,ABNT5101!$C$4:$C$9))</f>
        <v>5</v>
      </c>
      <c r="CD463" s="24">
        <f>IF(BY463="-","-",_xlfn.XLOOKUP(BY463,ABNT5101!$B$4:$B$9,ABNT5101!$D$4:$D$9))</f>
        <v>1</v>
      </c>
      <c r="CE463" s="20" t="str">
        <f t="shared" si="309"/>
        <v>ATENDE</v>
      </c>
      <c r="CF463" s="20" t="str">
        <f t="shared" si="310"/>
        <v>ATENDE</v>
      </c>
      <c r="CG463" s="20" t="str">
        <f t="shared" si="311"/>
        <v>ATENDE</v>
      </c>
      <c r="CH463" s="26" t="e">
        <f>_xlfn.XLOOKUP(CI463,'Banco de dados'!$B:$B,'Banco de dados'!$D:$D)</f>
        <v>#N/A</v>
      </c>
      <c r="CI463" s="27" t="s">
        <v>273</v>
      </c>
      <c r="CJ463" s="26" t="e">
        <f>_xlfn.XLOOKUP(CI463,'Banco de dados'!$B:$B,'Banco de dados'!$E:$E)</f>
        <v>#N/A</v>
      </c>
      <c r="CK463" s="26"/>
      <c r="CL463" s="26" t="e">
        <f>IF(CK463="-","-",_xlfn.XLOOKUP(CK463,'Banco de dados'!$B:$B,'Banco de dados'!$E:$E))</f>
        <v>#N/A</v>
      </c>
      <c r="CM463" s="28" t="str">
        <f t="shared" si="312"/>
        <v>E</v>
      </c>
      <c r="CN463" s="26" t="e">
        <f>_xlfn.XLOOKUP(CI463,'Banco de dados'!$B:$B,'Banco de dados'!$H:$H)</f>
        <v>#N/A</v>
      </c>
      <c r="CO463" s="26" t="e">
        <f t="array" aca="1" ref="CO463" ca="1">_xludf.XLOOKUP(CK463,'Banco de dados'!$B:$B,'Banco de dados'!$H:$H)</f>
        <v>#NAME?</v>
      </c>
      <c r="CP463" s="51" t="e">
        <f t="array" aca="1" ref="CP463" ca="1">_xludf.XLOOKUP(CI463,'Banco de dados'!$B:$B,'Banco de dados'!$F:$F)</f>
        <v>#NAME?</v>
      </c>
      <c r="CQ463" s="26" t="e">
        <f t="array" aca="1" ref="CQ463" ca="1">_xludf.XLOOKUP(CK463,'Banco de dados'!$B:$B,'Banco de dados'!$F:$F)</f>
        <v>#NAME?</v>
      </c>
      <c r="CR463" s="27">
        <v>0</v>
      </c>
      <c r="CS463" s="27"/>
      <c r="CT463" s="26" t="str">
        <f>IF(AG463=0.5,"Suporte",IF(AND(AG463&gt;='Braços de IP'!$B$9,AG463&lt;='Braços de IP'!$D$9),'Braços de IP'!$E$9,IF(AND(AG463&gt;='Braços de IP'!$B$10,AG463&lt;='Braços de IP'!$D$10),'Braços de IP'!$E$10,IF(AND(AG463&gt;='Braços de IP'!$B$11,AG463&lt;='Braços de IP'!$D$11),'Braços de IP'!$E$11,IF(AND(AG463&gt;='Braços de IP'!$B$12,AG463&lt;='Braços de IP'!$D$12),'Braços de IP'!$E$12,IF(AND(AG463&gt;='Braços de IP'!$B$13,AG463&lt;='Braços de IP'!$D$13),'Braços de IP'!$E$13,IF(AND(AG463&gt;='Braços de IP'!$B$14,AG463&lt;='Braços de IP'!$D$14),'Braços de IP'!$E$14,"ERRO")))))))</f>
        <v>Longo I</v>
      </c>
      <c r="CU463" s="27"/>
      <c r="CV463" s="26" t="str">
        <f>IF($CU463="","",VLOOKUP($CU463,'Braços de IP'!$E$9:$I$15,2,0))</f>
        <v/>
      </c>
      <c r="CW463" s="29" t="str">
        <f>IF($CU463="","",VLOOKUP($CU463,'Braços de IP'!$E$9:$I$15,5,0))</f>
        <v/>
      </c>
      <c r="CX463" s="26"/>
      <c r="CY463" s="26"/>
      <c r="CZ463" s="26"/>
      <c r="DA463" s="26"/>
      <c r="DB463" s="26"/>
      <c r="DC463" s="26"/>
      <c r="DD463" s="30" t="e">
        <f t="shared" si="313"/>
        <v>#N/A</v>
      </c>
      <c r="DE463" s="31">
        <f t="shared" si="314"/>
        <v>96</v>
      </c>
      <c r="DF463" s="30" t="e">
        <f t="shared" si="315"/>
        <v>#N/A</v>
      </c>
      <c r="DG463" s="32" t="e">
        <f t="shared" si="316"/>
        <v>#N/A</v>
      </c>
      <c r="DH463" s="33"/>
      <c r="DI463" s="34"/>
      <c r="DJ463" s="35"/>
      <c r="DK463" s="16" t="s">
        <v>144</v>
      </c>
      <c r="DL463" s="16"/>
      <c r="DN463" s="36" t="e">
        <f t="shared" si="357"/>
        <v>#VALUE!</v>
      </c>
    </row>
    <row r="464" spans="1:124" ht="15.75" customHeight="1" x14ac:dyDescent="0.25">
      <c r="A464" s="1"/>
      <c r="B464" s="16">
        <v>66</v>
      </c>
      <c r="C464" s="16" t="s">
        <v>146</v>
      </c>
      <c r="D464" s="16" t="s">
        <v>550</v>
      </c>
      <c r="E464" s="16">
        <v>-8.0584500000000006</v>
      </c>
      <c r="F464" s="16">
        <v>-34.907089999999997</v>
      </c>
      <c r="G464" s="16" t="s">
        <v>153</v>
      </c>
      <c r="H464" s="17" t="s">
        <v>136</v>
      </c>
      <c r="I464" s="16" t="s">
        <v>149</v>
      </c>
      <c r="J464" s="17" t="s">
        <v>137</v>
      </c>
      <c r="K464" s="18">
        <v>70</v>
      </c>
      <c r="L464" s="17" t="s">
        <v>138</v>
      </c>
      <c r="M464" s="17">
        <v>0</v>
      </c>
      <c r="N464" s="16">
        <f t="shared" si="352"/>
        <v>140</v>
      </c>
      <c r="O464" s="17">
        <v>1</v>
      </c>
      <c r="P464" s="17">
        <v>3.12</v>
      </c>
      <c r="Q464" s="17">
        <v>11.25</v>
      </c>
      <c r="R464" s="16"/>
      <c r="S464" s="16"/>
      <c r="T464" s="16">
        <v>0</v>
      </c>
      <c r="U464" s="17">
        <v>2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 t="s">
        <v>161</v>
      </c>
      <c r="AB464" s="17" t="s">
        <v>140</v>
      </c>
      <c r="AC464" s="17">
        <v>20.7</v>
      </c>
      <c r="AD464" s="17">
        <v>6.1</v>
      </c>
      <c r="AE464" s="17">
        <v>1</v>
      </c>
      <c r="AF464" s="17">
        <v>0.41</v>
      </c>
      <c r="AG464" s="17">
        <v>3.16</v>
      </c>
      <c r="AH464" s="17">
        <f t="shared" si="353"/>
        <v>2.75</v>
      </c>
      <c r="AI464" s="17" t="s">
        <v>136</v>
      </c>
      <c r="AJ464" s="17" t="s">
        <v>136</v>
      </c>
      <c r="AK464" s="17" t="s">
        <v>141</v>
      </c>
      <c r="AL464" s="17" t="str">
        <f t="shared" si="354"/>
        <v>erro</v>
      </c>
      <c r="AM464" s="17">
        <v>0</v>
      </c>
      <c r="AN464" s="17"/>
      <c r="AO464" s="17">
        <v>0</v>
      </c>
      <c r="AP464" s="17">
        <v>0</v>
      </c>
      <c r="AQ464" s="17">
        <v>0</v>
      </c>
      <c r="AR464" s="17" t="s">
        <v>136</v>
      </c>
      <c r="AS464" s="19">
        <f t="shared" si="295"/>
        <v>0</v>
      </c>
      <c r="AT464" s="19"/>
      <c r="AU464" s="19">
        <f>VLOOKUP(G464,ABNT5101!$I$3:$J$9,2)</f>
        <v>15</v>
      </c>
      <c r="AV464" s="19">
        <f>VLOOKUP(G464,ABNT5101!$I$3:$M$9,5)</f>
        <v>0.18</v>
      </c>
      <c r="AW464" s="17" t="str">
        <f>_xlfn.XLOOKUP(G464,ABNT5101!I:I,ABNT5101!L:L)</f>
        <v>-</v>
      </c>
      <c r="AX464" s="17">
        <f>_xlfn.XLOOKUP(G464,ABNT5101!$I:$I,ABNT5101!M:M)</f>
        <v>0.18</v>
      </c>
      <c r="AY464" s="17" t="str">
        <f>_xlfn.XLOOKUP(G464,ABNT5101!$I:$I,ABNT5101!N:N)</f>
        <v>-</v>
      </c>
      <c r="AZ464" s="17">
        <f>_xlfn.XLOOKUP(G464,ABNT5101!$I:$I,ABNT5101!O:O)</f>
        <v>15</v>
      </c>
      <c r="BA464" s="20" t="str">
        <f t="shared" si="296"/>
        <v>NÃO ATENDE</v>
      </c>
      <c r="BB464" s="21">
        <f t="shared" ref="BB464:BC464" si="564">BE464/AU464-1</f>
        <v>-1</v>
      </c>
      <c r="BC464" s="21">
        <f t="shared" si="564"/>
        <v>-1</v>
      </c>
      <c r="BD464" s="21" t="str">
        <f t="shared" si="298"/>
        <v>-</v>
      </c>
      <c r="BE464" s="22"/>
      <c r="BF464" s="22"/>
      <c r="BG464" s="22"/>
      <c r="BH464" s="22"/>
      <c r="BI464" s="23"/>
      <c r="BJ464" s="22"/>
      <c r="BK464" s="20" t="str">
        <f t="shared" si="299"/>
        <v>NÃO ATENDE</v>
      </c>
      <c r="BL464" s="20" t="str">
        <f t="shared" si="300"/>
        <v>NÃO ATENDE</v>
      </c>
      <c r="BM464" s="20" t="str">
        <f t="shared" si="301"/>
        <v>NÃO ATENDE</v>
      </c>
      <c r="BN464" s="20" t="str">
        <f t="shared" si="302"/>
        <v>ATENDE</v>
      </c>
      <c r="BO464" s="24" t="str">
        <f t="shared" si="303"/>
        <v>C3</v>
      </c>
      <c r="BP464" s="24" t="str">
        <f t="shared" si="379"/>
        <v>P5</v>
      </c>
      <c r="BQ464" s="25">
        <f t="shared" si="304"/>
        <v>-1</v>
      </c>
      <c r="BR464" s="22"/>
      <c r="BS464" s="22"/>
      <c r="BT464" s="24">
        <f>IF(BP464="-","-",_xlfn.XLOOKUP(BP464,ABNT5101!$B$4:$B$9,ABNT5101!$C$4:$C$9))</f>
        <v>5</v>
      </c>
      <c r="BU464" s="24">
        <f>IF(BP464="-","-",_xlfn.XLOOKUP(BP464,ABNT5101!$B$4:$B$9,ABNT5101!$D$4:$D$9))</f>
        <v>1</v>
      </c>
      <c r="BV464" s="20" t="str">
        <f t="shared" si="305"/>
        <v>NÃO ATENDE</v>
      </c>
      <c r="BW464" s="20" t="str">
        <f t="shared" si="306"/>
        <v>NÃO ATENDE</v>
      </c>
      <c r="BX464" s="20" t="str">
        <f t="shared" si="307"/>
        <v>NÃO ATENDE</v>
      </c>
      <c r="BY464" s="24" t="s">
        <v>136</v>
      </c>
      <c r="BZ464" s="25" t="e">
        <f t="shared" si="308"/>
        <v>#VALUE!</v>
      </c>
      <c r="CA464" s="24"/>
      <c r="CB464" s="24"/>
      <c r="CC464" s="20" t="str">
        <f>IF(BY464="-","-",_xlfn.XLOOKUP(BY464,ABNT5101!$B$4:$B$9,ABNT5101!$C$4:$C$9))</f>
        <v>-</v>
      </c>
      <c r="CD464" s="24" t="str">
        <f>IF(BY464="-","-",_xlfn.XLOOKUP(BY464,ABNT5101!$B$4:$B$9,ABNT5101!$D$4:$D$9))</f>
        <v>-</v>
      </c>
      <c r="CE464" s="20" t="str">
        <f t="shared" si="309"/>
        <v>-</v>
      </c>
      <c r="CF464" s="20" t="str">
        <f t="shared" si="310"/>
        <v>-</v>
      </c>
      <c r="CG464" s="20" t="str">
        <f t="shared" si="311"/>
        <v>-</v>
      </c>
      <c r="CH464" s="26" t="e">
        <f>_xlfn.XLOOKUP(CI464,'Banco de dados'!$B:$B,'Banco de dados'!$D:$D)</f>
        <v>#N/A</v>
      </c>
      <c r="CI464" s="27"/>
      <c r="CJ464" s="26" t="e">
        <f>_xlfn.XLOOKUP(CI464,'Banco de dados'!$B:$B,'Banco de dados'!$E:$E)</f>
        <v>#N/A</v>
      </c>
      <c r="CK464" s="26"/>
      <c r="CL464" s="26" t="e">
        <f>IF(CK464="-","-",_xlfn.XLOOKUP(CK464,'Banco de dados'!$B:$B,'Banco de dados'!$E:$E))</f>
        <v>#N/A</v>
      </c>
      <c r="CM464" s="28">
        <f t="shared" si="312"/>
        <v>1</v>
      </c>
      <c r="CN464" s="26" t="e">
        <f>_xlfn.XLOOKUP(CI464,'Banco de dados'!$B:$B,'Banco de dados'!$H:$H)</f>
        <v>#N/A</v>
      </c>
      <c r="CO464" s="26" t="e">
        <f t="array" aca="1" ref="CO464" ca="1">_xludf.XLOOKUP(CK464,'Banco de dados'!$B:$B,'Banco de dados'!$H:$H)</f>
        <v>#NAME?</v>
      </c>
      <c r="CP464" s="26" t="e">
        <f t="array" aca="1" ref="CP464" ca="1">_xludf.XLOOKUP(CI464,'Banco de dados'!$B:$B,'Banco de dados'!$F:$F)</f>
        <v>#NAME?</v>
      </c>
      <c r="CQ464" s="26" t="e">
        <f t="array" aca="1" ref="CQ464" ca="1">_xludf.XLOOKUP(CK464,'Banco de dados'!$B:$B,'Banco de dados'!$F:$F)</f>
        <v>#NAME?</v>
      </c>
      <c r="CR464" s="27">
        <v>0</v>
      </c>
      <c r="CS464" s="27"/>
      <c r="CT464" s="26" t="str">
        <f>IF(AG464=0.5,"Suporte",IF(AND(AG464&gt;='Braços de IP'!$B$9,AG464&lt;='Braços de IP'!$D$9),'Braços de IP'!$E$9,IF(AND(AG464&gt;='Braços de IP'!$B$10,AG464&lt;='Braços de IP'!$D$10),'Braços de IP'!$E$10,IF(AND(AG464&gt;='Braços de IP'!$B$11,AG464&lt;='Braços de IP'!$D$11),'Braços de IP'!$E$11,IF(AND(AG464&gt;='Braços de IP'!$B$12,AG464&lt;='Braços de IP'!$D$12),'Braços de IP'!$E$12,IF(AND(AG464&gt;='Braços de IP'!$B$13,AG464&lt;='Braços de IP'!$D$13),'Braços de IP'!$E$13,IF(AND(AG464&gt;='Braços de IP'!$B$14,AG464&lt;='Braços de IP'!$D$14),'Braços de IP'!$E$14,"ERRO")))))))</f>
        <v>Longo I</v>
      </c>
      <c r="CU464" s="27"/>
      <c r="CV464" s="26" t="str">
        <f>IF($CU464="","",VLOOKUP($CU464,'Braços de IP'!$E$9:$I$15,2,0))</f>
        <v/>
      </c>
      <c r="CW464" s="29" t="str">
        <f>IF($CU464="","",VLOOKUP($CU464,'Braços de IP'!$E$9:$I$15,5,0))</f>
        <v/>
      </c>
      <c r="CX464" s="26"/>
      <c r="CY464" s="26"/>
      <c r="CZ464" s="26"/>
      <c r="DA464" s="26"/>
      <c r="DB464" s="26"/>
      <c r="DC464" s="26"/>
      <c r="DD464" s="30" t="e">
        <f t="shared" si="313"/>
        <v>#N/A</v>
      </c>
      <c r="DE464" s="31">
        <f t="shared" si="314"/>
        <v>70</v>
      </c>
      <c r="DF464" s="30" t="e">
        <f t="shared" si="315"/>
        <v>#N/A</v>
      </c>
      <c r="DG464" s="32" t="e">
        <f t="shared" si="316"/>
        <v>#N/A</v>
      </c>
      <c r="DH464" s="33"/>
      <c r="DI464" s="34"/>
      <c r="DJ464" s="35"/>
      <c r="DK464" s="16" t="s">
        <v>144</v>
      </c>
      <c r="DL464" s="16"/>
      <c r="DN464" s="36" t="e">
        <f t="shared" si="357"/>
        <v>#VALUE!</v>
      </c>
    </row>
    <row r="465" spans="1:124" ht="15.75" customHeight="1" x14ac:dyDescent="0.25">
      <c r="A465" s="1"/>
      <c r="B465" s="16">
        <v>66</v>
      </c>
      <c r="C465" s="16" t="s">
        <v>146</v>
      </c>
      <c r="D465" s="16" t="s">
        <v>550</v>
      </c>
      <c r="E465" s="16">
        <v>-8.0584500000000006</v>
      </c>
      <c r="F465" s="16">
        <v>-34.907089999999997</v>
      </c>
      <c r="G465" s="16" t="s">
        <v>153</v>
      </c>
      <c r="H465" s="17" t="s">
        <v>136</v>
      </c>
      <c r="I465" s="16" t="s">
        <v>149</v>
      </c>
      <c r="J465" s="17" t="s">
        <v>137</v>
      </c>
      <c r="K465" s="18">
        <v>70</v>
      </c>
      <c r="L465" s="17" t="s">
        <v>138</v>
      </c>
      <c r="M465" s="17">
        <v>0</v>
      </c>
      <c r="N465" s="16">
        <f t="shared" si="352"/>
        <v>140</v>
      </c>
      <c r="O465" s="17">
        <v>1</v>
      </c>
      <c r="P465" s="17">
        <v>3.12</v>
      </c>
      <c r="Q465" s="17">
        <v>11.25</v>
      </c>
      <c r="R465" s="16"/>
      <c r="S465" s="16"/>
      <c r="T465" s="16">
        <v>0</v>
      </c>
      <c r="U465" s="17">
        <v>2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 t="s">
        <v>161</v>
      </c>
      <c r="AB465" s="17" t="s">
        <v>140</v>
      </c>
      <c r="AC465" s="17">
        <v>20.7</v>
      </c>
      <c r="AD465" s="17">
        <v>6.1</v>
      </c>
      <c r="AE465" s="17">
        <v>1</v>
      </c>
      <c r="AF465" s="17">
        <v>0.41</v>
      </c>
      <c r="AG465" s="17">
        <v>3.16</v>
      </c>
      <c r="AH465" s="17">
        <f t="shared" si="353"/>
        <v>2.75</v>
      </c>
      <c r="AI465" s="17" t="s">
        <v>136</v>
      </c>
      <c r="AJ465" s="17" t="s">
        <v>136</v>
      </c>
      <c r="AK465" s="17" t="s">
        <v>141</v>
      </c>
      <c r="AL465" s="17" t="str">
        <f t="shared" si="354"/>
        <v>erro</v>
      </c>
      <c r="AM465" s="17">
        <v>0</v>
      </c>
      <c r="AN465" s="17"/>
      <c r="AO465" s="17">
        <v>0</v>
      </c>
      <c r="AP465" s="17">
        <v>0</v>
      </c>
      <c r="AQ465" s="17">
        <v>0</v>
      </c>
      <c r="AR465" s="17" t="s">
        <v>136</v>
      </c>
      <c r="AS465" s="19">
        <f t="shared" si="295"/>
        <v>0</v>
      </c>
      <c r="AT465" s="19"/>
      <c r="AU465" s="19">
        <f>VLOOKUP(G465,ABNT5101!$I$3:$J$9,2)</f>
        <v>15</v>
      </c>
      <c r="AV465" s="19">
        <f>VLOOKUP(G465,ABNT5101!$I$3:$M$9,5)</f>
        <v>0.18</v>
      </c>
      <c r="AW465" s="17" t="str">
        <f>_xlfn.XLOOKUP(G465,ABNT5101!I:I,ABNT5101!L:L)</f>
        <v>-</v>
      </c>
      <c r="AX465" s="17">
        <f>_xlfn.XLOOKUP(G465,ABNT5101!$I:$I,ABNT5101!M:M)</f>
        <v>0.18</v>
      </c>
      <c r="AY465" s="17" t="str">
        <f>_xlfn.XLOOKUP(G465,ABNT5101!$I:$I,ABNT5101!N:N)</f>
        <v>-</v>
      </c>
      <c r="AZ465" s="17">
        <f>_xlfn.XLOOKUP(G465,ABNT5101!$I:$I,ABNT5101!O:O)</f>
        <v>15</v>
      </c>
      <c r="BA465" s="20" t="str">
        <f t="shared" si="296"/>
        <v>NÃO ATENDE</v>
      </c>
      <c r="BB465" s="21">
        <f t="shared" ref="BB465:BC465" si="565">BE465/AU465-1</f>
        <v>-1</v>
      </c>
      <c r="BC465" s="21">
        <f t="shared" si="565"/>
        <v>-1</v>
      </c>
      <c r="BD465" s="21" t="str">
        <f t="shared" si="298"/>
        <v>-</v>
      </c>
      <c r="BE465" s="22"/>
      <c r="BF465" s="22"/>
      <c r="BG465" s="22"/>
      <c r="BH465" s="22"/>
      <c r="BI465" s="23"/>
      <c r="BJ465" s="22"/>
      <c r="BK465" s="20" t="str">
        <f t="shared" si="299"/>
        <v>NÃO ATENDE</v>
      </c>
      <c r="BL465" s="20" t="str">
        <f t="shared" si="300"/>
        <v>NÃO ATENDE</v>
      </c>
      <c r="BM465" s="20" t="str">
        <f t="shared" si="301"/>
        <v>NÃO ATENDE</v>
      </c>
      <c r="BN465" s="20" t="str">
        <f t="shared" si="302"/>
        <v>ATENDE</v>
      </c>
      <c r="BO465" s="24" t="str">
        <f t="shared" si="303"/>
        <v>C3</v>
      </c>
      <c r="BP465" s="24" t="str">
        <f t="shared" si="379"/>
        <v>P5</v>
      </c>
      <c r="BQ465" s="25">
        <f t="shared" si="304"/>
        <v>-1</v>
      </c>
      <c r="BR465" s="22"/>
      <c r="BS465" s="22"/>
      <c r="BT465" s="24">
        <f>IF(BP465="-","-",_xlfn.XLOOKUP(BP465,ABNT5101!$B$4:$B$9,ABNT5101!$C$4:$C$9))</f>
        <v>5</v>
      </c>
      <c r="BU465" s="24">
        <f>IF(BP465="-","-",_xlfn.XLOOKUP(BP465,ABNT5101!$B$4:$B$9,ABNT5101!$D$4:$D$9))</f>
        <v>1</v>
      </c>
      <c r="BV465" s="20" t="str">
        <f t="shared" si="305"/>
        <v>NÃO ATENDE</v>
      </c>
      <c r="BW465" s="20" t="str">
        <f t="shared" si="306"/>
        <v>NÃO ATENDE</v>
      </c>
      <c r="BX465" s="20" t="str">
        <f t="shared" si="307"/>
        <v>NÃO ATENDE</v>
      </c>
      <c r="BY465" s="24" t="s">
        <v>136</v>
      </c>
      <c r="BZ465" s="25" t="e">
        <f t="shared" si="308"/>
        <v>#VALUE!</v>
      </c>
      <c r="CA465" s="24"/>
      <c r="CB465" s="24"/>
      <c r="CC465" s="20" t="str">
        <f>IF(BY465="-","-",_xlfn.XLOOKUP(BY465,ABNT5101!$B$4:$B$9,ABNT5101!$C$4:$C$9))</f>
        <v>-</v>
      </c>
      <c r="CD465" s="24" t="str">
        <f>IF(BY465="-","-",_xlfn.XLOOKUP(BY465,ABNT5101!$B$4:$B$9,ABNT5101!$D$4:$D$9))</f>
        <v>-</v>
      </c>
      <c r="CE465" s="20" t="str">
        <f t="shared" si="309"/>
        <v>-</v>
      </c>
      <c r="CF465" s="20" t="str">
        <f t="shared" si="310"/>
        <v>-</v>
      </c>
      <c r="CG465" s="20" t="str">
        <f t="shared" si="311"/>
        <v>-</v>
      </c>
      <c r="CH465" s="26" t="e">
        <f>_xlfn.XLOOKUP(CI465,'Banco de dados'!$B:$B,'Banco de dados'!$D:$D)</f>
        <v>#N/A</v>
      </c>
      <c r="CI465" s="27"/>
      <c r="CJ465" s="26" t="e">
        <f>_xlfn.XLOOKUP(CI465,'Banco de dados'!$B:$B,'Banco de dados'!$E:$E)</f>
        <v>#N/A</v>
      </c>
      <c r="CK465" s="26"/>
      <c r="CL465" s="26" t="e">
        <f>IF(CK465="-","-",_xlfn.XLOOKUP(CK465,'Banco de dados'!$B:$B,'Banco de dados'!$E:$E))</f>
        <v>#N/A</v>
      </c>
      <c r="CM465" s="28">
        <f t="shared" si="312"/>
        <v>1</v>
      </c>
      <c r="CN465" s="26" t="e">
        <f>_xlfn.XLOOKUP(CI465,'Banco de dados'!$B:$B,'Banco de dados'!$H:$H)</f>
        <v>#N/A</v>
      </c>
      <c r="CO465" s="26" t="e">
        <f t="array" aca="1" ref="CO465" ca="1">_xludf.XLOOKUP(CK465,'Banco de dados'!$B:$B,'Banco de dados'!$H:$H)</f>
        <v>#NAME?</v>
      </c>
      <c r="CP465" s="26" t="e">
        <f t="array" aca="1" ref="CP465" ca="1">_xludf.XLOOKUP(CI465,'Banco de dados'!$B:$B,'Banco de dados'!$F:$F)</f>
        <v>#NAME?</v>
      </c>
      <c r="CQ465" s="26" t="e">
        <f t="array" aca="1" ref="CQ465" ca="1">_xludf.XLOOKUP(CK465,'Banco de dados'!$B:$B,'Banco de dados'!$F:$F)</f>
        <v>#NAME?</v>
      </c>
      <c r="CR465" s="27">
        <v>0</v>
      </c>
      <c r="CS465" s="27"/>
      <c r="CT465" s="26" t="str">
        <f>IF(AG465=0.5,"Suporte",IF(AND(AG465&gt;='Braços de IP'!$B$9,AG465&lt;='Braços de IP'!$D$9),'Braços de IP'!$E$9,IF(AND(AG465&gt;='Braços de IP'!$B$10,AG465&lt;='Braços de IP'!$D$10),'Braços de IP'!$E$10,IF(AND(AG465&gt;='Braços de IP'!$B$11,AG465&lt;='Braços de IP'!$D$11),'Braços de IP'!$E$11,IF(AND(AG465&gt;='Braços de IP'!$B$12,AG465&lt;='Braços de IP'!$D$12),'Braços de IP'!$E$12,IF(AND(AG465&gt;='Braços de IP'!$B$13,AG465&lt;='Braços de IP'!$D$13),'Braços de IP'!$E$13,IF(AND(AG465&gt;='Braços de IP'!$B$14,AG465&lt;='Braços de IP'!$D$14),'Braços de IP'!$E$14,"ERRO")))))))</f>
        <v>Longo I</v>
      </c>
      <c r="CU465" s="27"/>
      <c r="CV465" s="26" t="str">
        <f>IF($CU465="","",VLOOKUP($CU465,'Braços de IP'!$E$9:$I$15,2,0))</f>
        <v/>
      </c>
      <c r="CW465" s="29" t="str">
        <f>IF($CU465="","",VLOOKUP($CU465,'Braços de IP'!$E$9:$I$15,5,0))</f>
        <v/>
      </c>
      <c r="CX465" s="26"/>
      <c r="CY465" s="26"/>
      <c r="CZ465" s="26"/>
      <c r="DA465" s="26"/>
      <c r="DB465" s="26"/>
      <c r="DC465" s="26"/>
      <c r="DD465" s="30" t="e">
        <f t="shared" si="313"/>
        <v>#N/A</v>
      </c>
      <c r="DE465" s="31">
        <f t="shared" si="314"/>
        <v>70</v>
      </c>
      <c r="DF465" s="30" t="e">
        <f t="shared" si="315"/>
        <v>#N/A</v>
      </c>
      <c r="DG465" s="32" t="e">
        <f t="shared" si="316"/>
        <v>#N/A</v>
      </c>
      <c r="DH465" s="33"/>
      <c r="DI465" s="34"/>
      <c r="DJ465" s="35"/>
      <c r="DK465" s="16" t="s">
        <v>144</v>
      </c>
      <c r="DL465" s="16"/>
      <c r="DN465" s="36" t="e">
        <f t="shared" si="357"/>
        <v>#VALUE!</v>
      </c>
    </row>
    <row r="466" spans="1:124" ht="15.75" customHeight="1" x14ac:dyDescent="0.25">
      <c r="A466" s="1"/>
      <c r="B466" s="16">
        <v>66</v>
      </c>
      <c r="C466" s="16" t="s">
        <v>146</v>
      </c>
      <c r="D466" s="16" t="s">
        <v>550</v>
      </c>
      <c r="E466" s="16">
        <v>-8.0584500000000006</v>
      </c>
      <c r="F466" s="16">
        <v>-34.907089999999997</v>
      </c>
      <c r="G466" s="16" t="s">
        <v>153</v>
      </c>
      <c r="H466" s="17" t="s">
        <v>136</v>
      </c>
      <c r="I466" s="16" t="s">
        <v>149</v>
      </c>
      <c r="J466" s="17" t="s">
        <v>137</v>
      </c>
      <c r="K466" s="18">
        <v>70</v>
      </c>
      <c r="L466" s="17" t="s">
        <v>138</v>
      </c>
      <c r="M466" s="17">
        <v>0</v>
      </c>
      <c r="N466" s="16">
        <f t="shared" si="352"/>
        <v>140</v>
      </c>
      <c r="O466" s="17">
        <v>1</v>
      </c>
      <c r="P466" s="17">
        <v>3.12</v>
      </c>
      <c r="Q466" s="17">
        <v>11.25</v>
      </c>
      <c r="R466" s="16"/>
      <c r="S466" s="16"/>
      <c r="T466" s="16">
        <v>0</v>
      </c>
      <c r="U466" s="17">
        <v>2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 t="s">
        <v>161</v>
      </c>
      <c r="AB466" s="17" t="s">
        <v>140</v>
      </c>
      <c r="AC466" s="17">
        <v>20.7</v>
      </c>
      <c r="AD466" s="17">
        <v>6.1</v>
      </c>
      <c r="AE466" s="17">
        <v>1</v>
      </c>
      <c r="AF466" s="17">
        <v>0.41</v>
      </c>
      <c r="AG466" s="17">
        <v>3.16</v>
      </c>
      <c r="AH466" s="17">
        <f t="shared" si="353"/>
        <v>2.75</v>
      </c>
      <c r="AI466" s="17" t="s">
        <v>136</v>
      </c>
      <c r="AJ466" s="17" t="s">
        <v>136</v>
      </c>
      <c r="AK466" s="17" t="s">
        <v>141</v>
      </c>
      <c r="AL466" s="17" t="str">
        <f t="shared" si="354"/>
        <v>erro</v>
      </c>
      <c r="AM466" s="17">
        <v>0</v>
      </c>
      <c r="AN466" s="17"/>
      <c r="AO466" s="17">
        <v>0</v>
      </c>
      <c r="AP466" s="17">
        <v>0</v>
      </c>
      <c r="AQ466" s="17">
        <v>0</v>
      </c>
      <c r="AR466" s="17" t="s">
        <v>136</v>
      </c>
      <c r="AS466" s="19">
        <f t="shared" si="295"/>
        <v>0</v>
      </c>
      <c r="AT466" s="19"/>
      <c r="AU466" s="19">
        <f>VLOOKUP(G466,ABNT5101!$I$3:$J$9,2)</f>
        <v>15</v>
      </c>
      <c r="AV466" s="19">
        <f>VLOOKUP(G466,ABNT5101!$I$3:$M$9,5)</f>
        <v>0.18</v>
      </c>
      <c r="AW466" s="17" t="str">
        <f>_xlfn.XLOOKUP(G466,ABNT5101!I:I,ABNT5101!L:L)</f>
        <v>-</v>
      </c>
      <c r="AX466" s="17">
        <f>_xlfn.XLOOKUP(G466,ABNT5101!$I:$I,ABNT5101!M:M)</f>
        <v>0.18</v>
      </c>
      <c r="AY466" s="17" t="str">
        <f>_xlfn.XLOOKUP(G466,ABNT5101!$I:$I,ABNT5101!N:N)</f>
        <v>-</v>
      </c>
      <c r="AZ466" s="17">
        <f>_xlfn.XLOOKUP(G466,ABNT5101!$I:$I,ABNT5101!O:O)</f>
        <v>15</v>
      </c>
      <c r="BA466" s="20" t="str">
        <f t="shared" si="296"/>
        <v>NÃO ATENDE</v>
      </c>
      <c r="BB466" s="21">
        <f t="shared" ref="BB466:BC466" si="566">BE466/AU466-1</f>
        <v>-1</v>
      </c>
      <c r="BC466" s="21">
        <f t="shared" si="566"/>
        <v>-1</v>
      </c>
      <c r="BD466" s="21" t="str">
        <f t="shared" si="298"/>
        <v>-</v>
      </c>
      <c r="BE466" s="22"/>
      <c r="BF466" s="22"/>
      <c r="BG466" s="22"/>
      <c r="BH466" s="22"/>
      <c r="BI466" s="23"/>
      <c r="BJ466" s="22"/>
      <c r="BK466" s="20" t="str">
        <f t="shared" si="299"/>
        <v>NÃO ATENDE</v>
      </c>
      <c r="BL466" s="20" t="str">
        <f t="shared" si="300"/>
        <v>NÃO ATENDE</v>
      </c>
      <c r="BM466" s="20" t="str">
        <f t="shared" si="301"/>
        <v>NÃO ATENDE</v>
      </c>
      <c r="BN466" s="20" t="str">
        <f t="shared" si="302"/>
        <v>ATENDE</v>
      </c>
      <c r="BO466" s="24" t="str">
        <f t="shared" si="303"/>
        <v>C3</v>
      </c>
      <c r="BP466" s="24" t="str">
        <f t="shared" si="379"/>
        <v>P5</v>
      </c>
      <c r="BQ466" s="25">
        <f t="shared" si="304"/>
        <v>-1</v>
      </c>
      <c r="BR466" s="22"/>
      <c r="BS466" s="22"/>
      <c r="BT466" s="24">
        <f>IF(BP466="-","-",_xlfn.XLOOKUP(BP466,ABNT5101!$B$4:$B$9,ABNT5101!$C$4:$C$9))</f>
        <v>5</v>
      </c>
      <c r="BU466" s="24">
        <f>IF(BP466="-","-",_xlfn.XLOOKUP(BP466,ABNT5101!$B$4:$B$9,ABNT5101!$D$4:$D$9))</f>
        <v>1</v>
      </c>
      <c r="BV466" s="20" t="str">
        <f t="shared" si="305"/>
        <v>NÃO ATENDE</v>
      </c>
      <c r="BW466" s="20" t="str">
        <f t="shared" si="306"/>
        <v>NÃO ATENDE</v>
      </c>
      <c r="BX466" s="20" t="str">
        <f t="shared" si="307"/>
        <v>NÃO ATENDE</v>
      </c>
      <c r="BY466" s="24" t="s">
        <v>136</v>
      </c>
      <c r="BZ466" s="25" t="e">
        <f t="shared" si="308"/>
        <v>#VALUE!</v>
      </c>
      <c r="CA466" s="24"/>
      <c r="CB466" s="24"/>
      <c r="CC466" s="20" t="str">
        <f>IF(BY466="-","-",_xlfn.XLOOKUP(BY466,ABNT5101!$B$4:$B$9,ABNT5101!$C$4:$C$9))</f>
        <v>-</v>
      </c>
      <c r="CD466" s="24" t="str">
        <f>IF(BY466="-","-",_xlfn.XLOOKUP(BY466,ABNT5101!$B$4:$B$9,ABNT5101!$D$4:$D$9))</f>
        <v>-</v>
      </c>
      <c r="CE466" s="20" t="str">
        <f t="shared" si="309"/>
        <v>-</v>
      </c>
      <c r="CF466" s="20" t="str">
        <f t="shared" si="310"/>
        <v>-</v>
      </c>
      <c r="CG466" s="20" t="str">
        <f t="shared" si="311"/>
        <v>-</v>
      </c>
      <c r="CH466" s="26" t="e">
        <f>_xlfn.XLOOKUP(CI466,'Banco de dados'!$B:$B,'Banco de dados'!$D:$D)</f>
        <v>#N/A</v>
      </c>
      <c r="CI466" s="27"/>
      <c r="CJ466" s="26" t="e">
        <f>_xlfn.XLOOKUP(CI466,'Banco de dados'!$B:$B,'Banco de dados'!$E:$E)</f>
        <v>#N/A</v>
      </c>
      <c r="CK466" s="26"/>
      <c r="CL466" s="26" t="e">
        <f>IF(CK466="-","-",_xlfn.XLOOKUP(CK466,'Banco de dados'!$B:$B,'Banco de dados'!$E:$E))</f>
        <v>#N/A</v>
      </c>
      <c r="CM466" s="28">
        <f t="shared" si="312"/>
        <v>1</v>
      </c>
      <c r="CN466" s="26" t="e">
        <f>_xlfn.XLOOKUP(CI466,'Banco de dados'!$B:$B,'Banco de dados'!$H:$H)</f>
        <v>#N/A</v>
      </c>
      <c r="CO466" s="26" t="e">
        <f t="array" aca="1" ref="CO466" ca="1">_xludf.XLOOKUP(CK466,'Banco de dados'!$B:$B,'Banco de dados'!$H:$H)</f>
        <v>#NAME?</v>
      </c>
      <c r="CP466" s="26" t="e">
        <f t="array" aca="1" ref="CP466" ca="1">_xludf.XLOOKUP(CI466,'Banco de dados'!$B:$B,'Banco de dados'!$F:$F)</f>
        <v>#NAME?</v>
      </c>
      <c r="CQ466" s="26" t="e">
        <f t="array" aca="1" ref="CQ466" ca="1">_xludf.XLOOKUP(CK466,'Banco de dados'!$B:$B,'Banco de dados'!$F:$F)</f>
        <v>#NAME?</v>
      </c>
      <c r="CR466" s="27">
        <v>0</v>
      </c>
      <c r="CS466" s="27"/>
      <c r="CT466" s="26" t="str">
        <f>IF(AG466=0.5,"Suporte",IF(AND(AG466&gt;='Braços de IP'!$B$9,AG466&lt;='Braços de IP'!$D$9),'Braços de IP'!$E$9,IF(AND(AG466&gt;='Braços de IP'!$B$10,AG466&lt;='Braços de IP'!$D$10),'Braços de IP'!$E$10,IF(AND(AG466&gt;='Braços de IP'!$B$11,AG466&lt;='Braços de IP'!$D$11),'Braços de IP'!$E$11,IF(AND(AG466&gt;='Braços de IP'!$B$12,AG466&lt;='Braços de IP'!$D$12),'Braços de IP'!$E$12,IF(AND(AG466&gt;='Braços de IP'!$B$13,AG466&lt;='Braços de IP'!$D$13),'Braços de IP'!$E$13,IF(AND(AG466&gt;='Braços de IP'!$B$14,AG466&lt;='Braços de IP'!$D$14),'Braços de IP'!$E$14,"ERRO")))))))</f>
        <v>Longo I</v>
      </c>
      <c r="CU466" s="27"/>
      <c r="CV466" s="26" t="str">
        <f>IF($CU466="","",VLOOKUP($CU466,'Braços de IP'!$E$9:$I$15,2,0))</f>
        <v/>
      </c>
      <c r="CW466" s="29" t="str">
        <f>IF($CU466="","",VLOOKUP($CU466,'Braços de IP'!$E$9:$I$15,5,0))</f>
        <v/>
      </c>
      <c r="CX466" s="26"/>
      <c r="CY466" s="26"/>
      <c r="CZ466" s="26"/>
      <c r="DA466" s="26"/>
      <c r="DB466" s="26"/>
      <c r="DC466" s="26"/>
      <c r="DD466" s="30" t="e">
        <f t="shared" si="313"/>
        <v>#N/A</v>
      </c>
      <c r="DE466" s="31">
        <f t="shared" si="314"/>
        <v>70</v>
      </c>
      <c r="DF466" s="30" t="e">
        <f t="shared" si="315"/>
        <v>#N/A</v>
      </c>
      <c r="DG466" s="32" t="e">
        <f t="shared" si="316"/>
        <v>#N/A</v>
      </c>
      <c r="DH466" s="33"/>
      <c r="DI466" s="34"/>
      <c r="DJ466" s="35"/>
      <c r="DK466" s="16" t="s">
        <v>144</v>
      </c>
      <c r="DL466" s="16"/>
      <c r="DN466" s="36" t="e">
        <f t="shared" si="357"/>
        <v>#VALUE!</v>
      </c>
    </row>
    <row r="467" spans="1:124" ht="15.75" customHeight="1" x14ac:dyDescent="0.25">
      <c r="A467" s="38" t="s">
        <v>158</v>
      </c>
      <c r="B467" s="16">
        <v>67</v>
      </c>
      <c r="C467" s="16" t="s">
        <v>174</v>
      </c>
      <c r="D467" s="16" t="s">
        <v>551</v>
      </c>
      <c r="E467" s="16">
        <v>-8.0541400000000003</v>
      </c>
      <c r="F467" s="16">
        <v>-34.910373999999997</v>
      </c>
      <c r="G467" s="27" t="s">
        <v>160</v>
      </c>
      <c r="H467" s="17" t="s">
        <v>136</v>
      </c>
      <c r="I467" s="16" t="s">
        <v>136</v>
      </c>
      <c r="J467" s="17" t="s">
        <v>137</v>
      </c>
      <c r="K467" s="16">
        <v>96</v>
      </c>
      <c r="L467" s="17" t="s">
        <v>138</v>
      </c>
      <c r="M467" s="17">
        <v>0</v>
      </c>
      <c r="N467" s="16">
        <f t="shared" si="352"/>
        <v>192</v>
      </c>
      <c r="O467" s="17">
        <v>1</v>
      </c>
      <c r="P467" s="17">
        <v>0</v>
      </c>
      <c r="Q467" s="17">
        <v>3.23</v>
      </c>
      <c r="R467" s="16"/>
      <c r="S467" s="16"/>
      <c r="T467" s="16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 t="s">
        <v>139</v>
      </c>
      <c r="AB467" s="17" t="s">
        <v>140</v>
      </c>
      <c r="AC467" s="17">
        <v>28</v>
      </c>
      <c r="AD467" s="17">
        <v>5.5</v>
      </c>
      <c r="AE467" s="17">
        <v>1</v>
      </c>
      <c r="AF467" s="17">
        <v>0</v>
      </c>
      <c r="AG467" s="17">
        <v>1.9</v>
      </c>
      <c r="AH467" s="17">
        <f t="shared" si="353"/>
        <v>1.9</v>
      </c>
      <c r="AI467" s="17" t="s">
        <v>136</v>
      </c>
      <c r="AJ467" s="17" t="s">
        <v>136</v>
      </c>
      <c r="AK467" s="17" t="s">
        <v>144</v>
      </c>
      <c r="AL467" s="17">
        <f t="shared" si="354"/>
        <v>2</v>
      </c>
      <c r="AM467" s="17">
        <v>0</v>
      </c>
      <c r="AN467" s="17"/>
      <c r="AO467" s="17">
        <v>0</v>
      </c>
      <c r="AP467" s="17">
        <v>0</v>
      </c>
      <c r="AQ467" s="17">
        <v>0</v>
      </c>
      <c r="AR467" s="17" t="s">
        <v>136</v>
      </c>
      <c r="AS467" s="19">
        <f t="shared" si="295"/>
        <v>0</v>
      </c>
      <c r="AT467" s="19"/>
      <c r="AU467" s="19">
        <f>VLOOKUP(G467,ABNT5101!$I$3:$J$9,2)</f>
        <v>10</v>
      </c>
      <c r="AV467" s="19">
        <f>VLOOKUP(G467,ABNT5101!$I$3:$M$9,5)</f>
        <v>0.18</v>
      </c>
      <c r="AW467" s="17" t="str">
        <f>_xlfn.XLOOKUP(G467,ABNT5101!I:I,ABNT5101!L:L)</f>
        <v>-</v>
      </c>
      <c r="AX467" s="17">
        <f>_xlfn.XLOOKUP(G467,ABNT5101!$I:$I,ABNT5101!M:M)</f>
        <v>0.18</v>
      </c>
      <c r="AY467" s="17" t="str">
        <f>_xlfn.XLOOKUP(G467,ABNT5101!$I:$I,ABNT5101!N:N)</f>
        <v>-</v>
      </c>
      <c r="AZ467" s="17">
        <f>_xlfn.XLOOKUP(G467,ABNT5101!$I:$I,ABNT5101!O:O)</f>
        <v>16</v>
      </c>
      <c r="BA467" s="20" t="str">
        <f t="shared" si="296"/>
        <v>NÃO ATENDE</v>
      </c>
      <c r="BB467" s="21">
        <f t="shared" ref="BB467:BC467" si="567">BE467/AU467-1</f>
        <v>-1</v>
      </c>
      <c r="BC467" s="21">
        <f t="shared" si="567"/>
        <v>-1</v>
      </c>
      <c r="BD467" s="21" t="str">
        <f t="shared" si="298"/>
        <v>-</v>
      </c>
      <c r="BE467" s="22"/>
      <c r="BF467" s="22"/>
      <c r="BG467" s="22"/>
      <c r="BH467" s="22"/>
      <c r="BI467" s="23"/>
      <c r="BJ467" s="22"/>
      <c r="BK467" s="20" t="str">
        <f t="shared" si="299"/>
        <v>NÃO ATENDE</v>
      </c>
      <c r="BL467" s="20" t="str">
        <f t="shared" si="300"/>
        <v>NÃO ATENDE</v>
      </c>
      <c r="BM467" s="20" t="str">
        <f t="shared" si="301"/>
        <v>NÃO ATENDE</v>
      </c>
      <c r="BN467" s="20" t="str">
        <f t="shared" si="302"/>
        <v>ATENDE</v>
      </c>
      <c r="BO467" s="24" t="str">
        <f t="shared" si="303"/>
        <v>C4</v>
      </c>
      <c r="BP467" s="24" t="str">
        <f t="shared" si="379"/>
        <v>-</v>
      </c>
      <c r="BQ467" s="25" t="e">
        <f t="shared" si="304"/>
        <v>#VALUE!</v>
      </c>
      <c r="BR467" s="22"/>
      <c r="BS467" s="22"/>
      <c r="BT467" s="24" t="str">
        <f>IF(BP467="-","-",_xlfn.XLOOKUP(BP467,ABNT5101!$B$4:$B$9,ABNT5101!$C$4:$C$9))</f>
        <v>-</v>
      </c>
      <c r="BU467" s="24" t="str">
        <f>IF(BP467="-","-",_xlfn.XLOOKUP(BP467,ABNT5101!$B$4:$B$9,ABNT5101!$D$4:$D$9))</f>
        <v>-</v>
      </c>
      <c r="BV467" s="20" t="str">
        <f t="shared" si="305"/>
        <v>-</v>
      </c>
      <c r="BW467" s="20" t="str">
        <f t="shared" si="306"/>
        <v>-</v>
      </c>
      <c r="BX467" s="20" t="str">
        <f t="shared" si="307"/>
        <v>-</v>
      </c>
      <c r="BY467" s="24" t="str">
        <f t="shared" ref="BY467:BY490" si="568">BP467</f>
        <v>-</v>
      </c>
      <c r="BZ467" s="25" t="e">
        <f t="shared" si="308"/>
        <v>#VALUE!</v>
      </c>
      <c r="CA467" s="24"/>
      <c r="CB467" s="24"/>
      <c r="CC467" s="20" t="str">
        <f>IF(BY467="-","-",_xlfn.XLOOKUP(BY467,ABNT5101!$B$4:$B$9,ABNT5101!$C$4:$C$9))</f>
        <v>-</v>
      </c>
      <c r="CD467" s="24" t="str">
        <f>IF(BY467="-","-",_xlfn.XLOOKUP(BY467,ABNT5101!$B$4:$B$9,ABNT5101!$D$4:$D$9))</f>
        <v>-</v>
      </c>
      <c r="CE467" s="20" t="str">
        <f t="shared" si="309"/>
        <v>-</v>
      </c>
      <c r="CF467" s="20" t="str">
        <f t="shared" si="310"/>
        <v>-</v>
      </c>
      <c r="CG467" s="20" t="str">
        <f t="shared" si="311"/>
        <v>-</v>
      </c>
      <c r="CH467" s="26" t="e">
        <f>_xlfn.XLOOKUP(CI467,'Banco de dados'!$B:$B,'Banco de dados'!$D:$D)</f>
        <v>#N/A</v>
      </c>
      <c r="CI467" s="27"/>
      <c r="CJ467" s="26" t="e">
        <f>_xlfn.XLOOKUP(CI467,'Banco de dados'!$B:$B,'Banco de dados'!$E:$E)</f>
        <v>#N/A</v>
      </c>
      <c r="CK467" s="26"/>
      <c r="CL467" s="26" t="e">
        <f>IF(CK467="-","-",_xlfn.XLOOKUP(CK467,'Banco de dados'!$B:$B,'Banco de dados'!$E:$E))</f>
        <v>#N/A</v>
      </c>
      <c r="CM467" s="28">
        <f t="shared" si="312"/>
        <v>1</v>
      </c>
      <c r="CN467" s="26" t="e">
        <f>_xlfn.XLOOKUP(CI467,'Banco de dados'!$B:$B,'Banco de dados'!$H:$H)</f>
        <v>#N/A</v>
      </c>
      <c r="CO467" s="26" t="e">
        <f t="array" aca="1" ref="CO467" ca="1">_xludf.XLOOKUP(CK467,'Banco de dados'!$B:$B,'Banco de dados'!$H:$H)</f>
        <v>#NAME?</v>
      </c>
      <c r="CP467" s="26" t="e">
        <f t="array" aca="1" ref="CP467" ca="1">_xludf.XLOOKUP(CI467,'Banco de dados'!$B:$B,'Banco de dados'!$F:$F)</f>
        <v>#NAME?</v>
      </c>
      <c r="CQ467" s="26" t="e">
        <f t="array" aca="1" ref="CQ467" ca="1">_xludf.XLOOKUP(CK467,'Banco de dados'!$B:$B,'Banco de dados'!$F:$F)</f>
        <v>#NAME?</v>
      </c>
      <c r="CR467" s="27">
        <v>0</v>
      </c>
      <c r="CS467" s="27"/>
      <c r="CT467" s="26" t="str">
        <f>IF(AG467=0.5,"Suporte",IF(AND(AG467&gt;='Braços de IP'!$B$9,AG467&lt;='Braços de IP'!$D$9),'Braços de IP'!$E$9,IF(AND(AG467&gt;='Braços de IP'!$B$10,AG467&lt;='Braços de IP'!$D$10),'Braços de IP'!$E$10,IF(AND(AG467&gt;='Braços de IP'!$B$11,AG467&lt;='Braços de IP'!$D$11),'Braços de IP'!$E$11,IF(AND(AG467&gt;='Braços de IP'!$B$12,AG467&lt;='Braços de IP'!$D$12),'Braços de IP'!$E$12,IF(AND(AG467&gt;='Braços de IP'!$B$13,AG467&lt;='Braços de IP'!$D$13),'Braços de IP'!$E$13,IF(AND(AG467&gt;='Braços de IP'!$B$14,AG467&lt;='Braços de IP'!$D$14),'Braços de IP'!$E$14,"ERRO")))))))</f>
        <v>Médio I</v>
      </c>
      <c r="CU467" s="27"/>
      <c r="CV467" s="26" t="str">
        <f>IF($CU467="","",VLOOKUP($CU467,'Braços de IP'!$E$9:$I$15,2,0))</f>
        <v/>
      </c>
      <c r="CW467" s="29" t="str">
        <f>IF($CU467="","",VLOOKUP($CU467,'Braços de IP'!$E$9:$I$15,5,0))</f>
        <v/>
      </c>
      <c r="CX467" s="26"/>
      <c r="CY467" s="26"/>
      <c r="CZ467" s="26"/>
      <c r="DA467" s="26"/>
      <c r="DB467" s="26"/>
      <c r="DC467" s="26"/>
      <c r="DD467" s="30" t="e">
        <f t="shared" si="313"/>
        <v>#N/A</v>
      </c>
      <c r="DE467" s="31">
        <f t="shared" si="314"/>
        <v>96</v>
      </c>
      <c r="DF467" s="30" t="e">
        <f t="shared" si="315"/>
        <v>#N/A</v>
      </c>
      <c r="DG467" s="32" t="e">
        <f t="shared" si="316"/>
        <v>#N/A</v>
      </c>
      <c r="DH467" s="33"/>
      <c r="DI467" s="34"/>
      <c r="DJ467" s="35"/>
      <c r="DK467" s="16" t="s">
        <v>144</v>
      </c>
      <c r="DL467" s="16"/>
      <c r="DN467" s="36" t="e">
        <f t="shared" si="357"/>
        <v>#VALUE!</v>
      </c>
    </row>
    <row r="468" spans="1:124" ht="15.75" customHeight="1" x14ac:dyDescent="0.25">
      <c r="A468" s="38" t="s">
        <v>158</v>
      </c>
      <c r="B468" s="16">
        <v>67</v>
      </c>
      <c r="C468" s="16" t="s">
        <v>174</v>
      </c>
      <c r="D468" s="16" t="s">
        <v>551</v>
      </c>
      <c r="E468" s="16">
        <v>-8.0541400000000003</v>
      </c>
      <c r="F468" s="16">
        <v>-34.910373999999997</v>
      </c>
      <c r="G468" s="27" t="s">
        <v>160</v>
      </c>
      <c r="H468" s="17" t="s">
        <v>136</v>
      </c>
      <c r="I468" s="16" t="s">
        <v>136</v>
      </c>
      <c r="J468" s="17" t="s">
        <v>137</v>
      </c>
      <c r="K468" s="16">
        <v>96</v>
      </c>
      <c r="L468" s="17" t="s">
        <v>138</v>
      </c>
      <c r="M468" s="17">
        <v>0</v>
      </c>
      <c r="N468" s="16">
        <f t="shared" si="352"/>
        <v>192</v>
      </c>
      <c r="O468" s="17">
        <v>1</v>
      </c>
      <c r="P468" s="17">
        <v>0</v>
      </c>
      <c r="Q468" s="17">
        <v>3.23</v>
      </c>
      <c r="R468" s="16"/>
      <c r="S468" s="16"/>
      <c r="T468" s="16">
        <v>0</v>
      </c>
      <c r="U468" s="17">
        <v>0</v>
      </c>
      <c r="V468" s="17">
        <v>0</v>
      </c>
      <c r="W468" s="17">
        <v>0</v>
      </c>
      <c r="X468" s="17">
        <v>0</v>
      </c>
      <c r="Y468" s="17">
        <v>0</v>
      </c>
      <c r="Z468" s="17">
        <v>0</v>
      </c>
      <c r="AA468" s="17" t="s">
        <v>139</v>
      </c>
      <c r="AB468" s="17" t="s">
        <v>140</v>
      </c>
      <c r="AC468" s="17">
        <v>28</v>
      </c>
      <c r="AD468" s="17">
        <v>5.5</v>
      </c>
      <c r="AE468" s="17">
        <v>1</v>
      </c>
      <c r="AF468" s="17">
        <v>0</v>
      </c>
      <c r="AG468" s="17">
        <v>1.9</v>
      </c>
      <c r="AH468" s="17">
        <f t="shared" si="353"/>
        <v>1.9</v>
      </c>
      <c r="AI468" s="17" t="s">
        <v>136</v>
      </c>
      <c r="AJ468" s="17" t="s">
        <v>136</v>
      </c>
      <c r="AK468" s="17" t="s">
        <v>144</v>
      </c>
      <c r="AL468" s="17">
        <f t="shared" si="354"/>
        <v>2</v>
      </c>
      <c r="AM468" s="17">
        <v>0</v>
      </c>
      <c r="AN468" s="17"/>
      <c r="AO468" s="17">
        <v>0</v>
      </c>
      <c r="AP468" s="17">
        <v>0</v>
      </c>
      <c r="AQ468" s="17">
        <v>0</v>
      </c>
      <c r="AR468" s="17" t="s">
        <v>136</v>
      </c>
      <c r="AS468" s="19">
        <f t="shared" si="295"/>
        <v>0</v>
      </c>
      <c r="AT468" s="19"/>
      <c r="AU468" s="19">
        <f>VLOOKUP(G468,ABNT5101!$I$3:$J$9,2)</f>
        <v>10</v>
      </c>
      <c r="AV468" s="19">
        <f>VLOOKUP(G468,ABNT5101!$I$3:$M$9,5)</f>
        <v>0.18</v>
      </c>
      <c r="AW468" s="17" t="str">
        <f>_xlfn.XLOOKUP(G468,ABNT5101!I:I,ABNT5101!L:L)</f>
        <v>-</v>
      </c>
      <c r="AX468" s="17">
        <f>_xlfn.XLOOKUP(G468,ABNT5101!$I:$I,ABNT5101!M:M)</f>
        <v>0.18</v>
      </c>
      <c r="AY468" s="17" t="str">
        <f>_xlfn.XLOOKUP(G468,ABNT5101!$I:$I,ABNT5101!N:N)</f>
        <v>-</v>
      </c>
      <c r="AZ468" s="17">
        <f>_xlfn.XLOOKUP(G468,ABNT5101!$I:$I,ABNT5101!O:O)</f>
        <v>16</v>
      </c>
      <c r="BA468" s="20" t="str">
        <f t="shared" si="296"/>
        <v>NÃO ATENDE</v>
      </c>
      <c r="BB468" s="21">
        <f t="shared" ref="BB468:BC468" si="569">BE468/AU468-1</f>
        <v>-1</v>
      </c>
      <c r="BC468" s="21">
        <f t="shared" si="569"/>
        <v>-1</v>
      </c>
      <c r="BD468" s="21" t="str">
        <f t="shared" si="298"/>
        <v>-</v>
      </c>
      <c r="BE468" s="22"/>
      <c r="BF468" s="22"/>
      <c r="BG468" s="22"/>
      <c r="BH468" s="22"/>
      <c r="BI468" s="23"/>
      <c r="BJ468" s="22"/>
      <c r="BK468" s="20" t="str">
        <f t="shared" si="299"/>
        <v>NÃO ATENDE</v>
      </c>
      <c r="BL468" s="20" t="str">
        <f t="shared" si="300"/>
        <v>NÃO ATENDE</v>
      </c>
      <c r="BM468" s="20" t="str">
        <f t="shared" si="301"/>
        <v>NÃO ATENDE</v>
      </c>
      <c r="BN468" s="20" t="str">
        <f t="shared" si="302"/>
        <v>ATENDE</v>
      </c>
      <c r="BO468" s="24" t="str">
        <f t="shared" si="303"/>
        <v>C4</v>
      </c>
      <c r="BP468" s="24" t="str">
        <f t="shared" si="379"/>
        <v>-</v>
      </c>
      <c r="BQ468" s="25" t="e">
        <f t="shared" si="304"/>
        <v>#VALUE!</v>
      </c>
      <c r="BR468" s="22"/>
      <c r="BS468" s="22"/>
      <c r="BT468" s="24" t="str">
        <f>IF(BP468="-","-",_xlfn.XLOOKUP(BP468,ABNT5101!$B$4:$B$9,ABNT5101!$C$4:$C$9))</f>
        <v>-</v>
      </c>
      <c r="BU468" s="24" t="str">
        <f>IF(BP468="-","-",_xlfn.XLOOKUP(BP468,ABNT5101!$B$4:$B$9,ABNT5101!$D$4:$D$9))</f>
        <v>-</v>
      </c>
      <c r="BV468" s="20" t="str">
        <f t="shared" si="305"/>
        <v>-</v>
      </c>
      <c r="BW468" s="20" t="str">
        <f t="shared" si="306"/>
        <v>-</v>
      </c>
      <c r="BX468" s="20" t="str">
        <f t="shared" si="307"/>
        <v>-</v>
      </c>
      <c r="BY468" s="24" t="str">
        <f t="shared" si="568"/>
        <v>-</v>
      </c>
      <c r="BZ468" s="25" t="e">
        <f t="shared" si="308"/>
        <v>#VALUE!</v>
      </c>
      <c r="CA468" s="24"/>
      <c r="CB468" s="24"/>
      <c r="CC468" s="20" t="str">
        <f>IF(BY468="-","-",_xlfn.XLOOKUP(BY468,ABNT5101!$B$4:$B$9,ABNT5101!$C$4:$C$9))</f>
        <v>-</v>
      </c>
      <c r="CD468" s="24" t="str">
        <f>IF(BY468="-","-",_xlfn.XLOOKUP(BY468,ABNT5101!$B$4:$B$9,ABNT5101!$D$4:$D$9))</f>
        <v>-</v>
      </c>
      <c r="CE468" s="20" t="str">
        <f t="shared" si="309"/>
        <v>-</v>
      </c>
      <c r="CF468" s="20" t="str">
        <f t="shared" si="310"/>
        <v>-</v>
      </c>
      <c r="CG468" s="20" t="str">
        <f t="shared" si="311"/>
        <v>-</v>
      </c>
      <c r="CH468" s="26" t="e">
        <f>_xlfn.XLOOKUP(CI468,'Banco de dados'!$B:$B,'Banco de dados'!$D:$D)</f>
        <v>#N/A</v>
      </c>
      <c r="CI468" s="27"/>
      <c r="CJ468" s="26" t="e">
        <f>_xlfn.XLOOKUP(CI468,'Banco de dados'!$B:$B,'Banco de dados'!$E:$E)</f>
        <v>#N/A</v>
      </c>
      <c r="CK468" s="26"/>
      <c r="CL468" s="26" t="e">
        <f>IF(CK468="-","-",_xlfn.XLOOKUP(CK468,'Banco de dados'!$B:$B,'Banco de dados'!$E:$E))</f>
        <v>#N/A</v>
      </c>
      <c r="CM468" s="28">
        <f t="shared" si="312"/>
        <v>1</v>
      </c>
      <c r="CN468" s="26" t="e">
        <f>_xlfn.XLOOKUP(CI468,'Banco de dados'!$B:$B,'Banco de dados'!$H:$H)</f>
        <v>#N/A</v>
      </c>
      <c r="CO468" s="26" t="e">
        <f t="array" aca="1" ref="CO468" ca="1">_xludf.XLOOKUP(CK468,'Banco de dados'!$B:$B,'Banco de dados'!$H:$H)</f>
        <v>#NAME?</v>
      </c>
      <c r="CP468" s="26" t="e">
        <f t="array" aca="1" ref="CP468" ca="1">_xludf.XLOOKUP(CI468,'Banco de dados'!$B:$B,'Banco de dados'!$F:$F)</f>
        <v>#NAME?</v>
      </c>
      <c r="CQ468" s="26" t="e">
        <f t="array" aca="1" ref="CQ468" ca="1">_xludf.XLOOKUP(CK468,'Banco de dados'!$B:$B,'Banco de dados'!$F:$F)</f>
        <v>#NAME?</v>
      </c>
      <c r="CR468" s="27">
        <v>0</v>
      </c>
      <c r="CS468" s="27"/>
      <c r="CT468" s="26" t="str">
        <f>IF(AG468=0.5,"Suporte",IF(AND(AG468&gt;='Braços de IP'!$B$9,AG468&lt;='Braços de IP'!$D$9),'Braços de IP'!$E$9,IF(AND(AG468&gt;='Braços de IP'!$B$10,AG468&lt;='Braços de IP'!$D$10),'Braços de IP'!$E$10,IF(AND(AG468&gt;='Braços de IP'!$B$11,AG468&lt;='Braços de IP'!$D$11),'Braços de IP'!$E$11,IF(AND(AG468&gt;='Braços de IP'!$B$12,AG468&lt;='Braços de IP'!$D$12),'Braços de IP'!$E$12,IF(AND(AG468&gt;='Braços de IP'!$B$13,AG468&lt;='Braços de IP'!$D$13),'Braços de IP'!$E$13,IF(AND(AG468&gt;='Braços de IP'!$B$14,AG468&lt;='Braços de IP'!$D$14),'Braços de IP'!$E$14,"ERRO")))))))</f>
        <v>Médio I</v>
      </c>
      <c r="CU468" s="27"/>
      <c r="CV468" s="26" t="str">
        <f>IF($CU468="","",VLOOKUP($CU468,'Braços de IP'!$E$9:$I$15,2,0))</f>
        <v/>
      </c>
      <c r="CW468" s="29" t="str">
        <f>IF($CU468="","",VLOOKUP($CU468,'Braços de IP'!$E$9:$I$15,5,0))</f>
        <v/>
      </c>
      <c r="CX468" s="26"/>
      <c r="CY468" s="26"/>
      <c r="CZ468" s="26"/>
      <c r="DA468" s="26"/>
      <c r="DB468" s="26"/>
      <c r="DC468" s="26"/>
      <c r="DD468" s="30" t="e">
        <f t="shared" si="313"/>
        <v>#N/A</v>
      </c>
      <c r="DE468" s="31">
        <f t="shared" si="314"/>
        <v>96</v>
      </c>
      <c r="DF468" s="30" t="e">
        <f t="shared" si="315"/>
        <v>#N/A</v>
      </c>
      <c r="DG468" s="32" t="e">
        <f t="shared" si="316"/>
        <v>#N/A</v>
      </c>
      <c r="DH468" s="33"/>
      <c r="DI468" s="34"/>
      <c r="DJ468" s="35"/>
      <c r="DK468" s="16" t="s">
        <v>144</v>
      </c>
      <c r="DL468" s="16"/>
      <c r="DN468" s="36" t="e">
        <f t="shared" si="357"/>
        <v>#VALUE!</v>
      </c>
    </row>
    <row r="469" spans="1:124" ht="15.75" customHeight="1" x14ac:dyDescent="0.25">
      <c r="A469" s="38" t="s">
        <v>158</v>
      </c>
      <c r="B469" s="16">
        <v>67</v>
      </c>
      <c r="C469" s="16" t="s">
        <v>174</v>
      </c>
      <c r="D469" s="16" t="s">
        <v>551</v>
      </c>
      <c r="E469" s="16">
        <v>-8.0541400000000003</v>
      </c>
      <c r="F469" s="16">
        <v>-34.910373999999997</v>
      </c>
      <c r="G469" s="27" t="s">
        <v>160</v>
      </c>
      <c r="H469" s="17" t="s">
        <v>136</v>
      </c>
      <c r="I469" s="16" t="s">
        <v>136</v>
      </c>
      <c r="J469" s="17" t="s">
        <v>137</v>
      </c>
      <c r="K469" s="16">
        <v>96</v>
      </c>
      <c r="L469" s="17" t="s">
        <v>138</v>
      </c>
      <c r="M469" s="17">
        <v>0</v>
      </c>
      <c r="N469" s="16">
        <f t="shared" si="352"/>
        <v>192</v>
      </c>
      <c r="O469" s="17">
        <v>1</v>
      </c>
      <c r="P469" s="17">
        <v>0</v>
      </c>
      <c r="Q469" s="17">
        <v>3.23</v>
      </c>
      <c r="R469" s="16"/>
      <c r="S469" s="16"/>
      <c r="T469" s="16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 t="s">
        <v>139</v>
      </c>
      <c r="AB469" s="17" t="s">
        <v>140</v>
      </c>
      <c r="AC469" s="17">
        <v>28</v>
      </c>
      <c r="AD469" s="17">
        <v>5.5</v>
      </c>
      <c r="AE469" s="17">
        <v>1</v>
      </c>
      <c r="AF469" s="17">
        <v>0</v>
      </c>
      <c r="AG469" s="17">
        <v>1.9</v>
      </c>
      <c r="AH469" s="17">
        <f t="shared" si="353"/>
        <v>1.9</v>
      </c>
      <c r="AI469" s="17" t="s">
        <v>136</v>
      </c>
      <c r="AJ469" s="17" t="s">
        <v>136</v>
      </c>
      <c r="AK469" s="17" t="s">
        <v>144</v>
      </c>
      <c r="AL469" s="17">
        <f t="shared" si="354"/>
        <v>2</v>
      </c>
      <c r="AM469" s="17">
        <v>0</v>
      </c>
      <c r="AN469" s="17"/>
      <c r="AO469" s="17">
        <v>0</v>
      </c>
      <c r="AP469" s="17">
        <v>0</v>
      </c>
      <c r="AQ469" s="17">
        <v>0</v>
      </c>
      <c r="AR469" s="17" t="s">
        <v>136</v>
      </c>
      <c r="AS469" s="19">
        <f t="shared" si="295"/>
        <v>0</v>
      </c>
      <c r="AT469" s="19"/>
      <c r="AU469" s="19">
        <f>VLOOKUP(G469,ABNT5101!$I$3:$J$9,2)</f>
        <v>10</v>
      </c>
      <c r="AV469" s="19">
        <f>VLOOKUP(G469,ABNT5101!$I$3:$M$9,5)</f>
        <v>0.18</v>
      </c>
      <c r="AW469" s="17" t="str">
        <f>_xlfn.XLOOKUP(G469,ABNT5101!I:I,ABNT5101!L:L)</f>
        <v>-</v>
      </c>
      <c r="AX469" s="17">
        <f>_xlfn.XLOOKUP(G469,ABNT5101!$I:$I,ABNT5101!M:M)</f>
        <v>0.18</v>
      </c>
      <c r="AY469" s="17" t="str">
        <f>_xlfn.XLOOKUP(G469,ABNT5101!$I:$I,ABNT5101!N:N)</f>
        <v>-</v>
      </c>
      <c r="AZ469" s="17">
        <f>_xlfn.XLOOKUP(G469,ABNT5101!$I:$I,ABNT5101!O:O)</f>
        <v>16</v>
      </c>
      <c r="BA469" s="20" t="str">
        <f t="shared" si="296"/>
        <v>NÃO ATENDE</v>
      </c>
      <c r="BB469" s="21">
        <f t="shared" ref="BB469:BC469" si="570">BE469/AU469-1</f>
        <v>-1</v>
      </c>
      <c r="BC469" s="21">
        <f t="shared" si="570"/>
        <v>-1</v>
      </c>
      <c r="BD469" s="21" t="str">
        <f t="shared" si="298"/>
        <v>-</v>
      </c>
      <c r="BE469" s="22"/>
      <c r="BF469" s="22"/>
      <c r="BG469" s="22"/>
      <c r="BH469" s="22"/>
      <c r="BI469" s="23"/>
      <c r="BJ469" s="22"/>
      <c r="BK469" s="20" t="str">
        <f t="shared" si="299"/>
        <v>NÃO ATENDE</v>
      </c>
      <c r="BL469" s="20" t="str">
        <f t="shared" si="300"/>
        <v>NÃO ATENDE</v>
      </c>
      <c r="BM469" s="20" t="str">
        <f t="shared" si="301"/>
        <v>NÃO ATENDE</v>
      </c>
      <c r="BN469" s="20" t="str">
        <f t="shared" si="302"/>
        <v>ATENDE</v>
      </c>
      <c r="BO469" s="24" t="str">
        <f t="shared" si="303"/>
        <v>C4</v>
      </c>
      <c r="BP469" s="24" t="str">
        <f t="shared" si="379"/>
        <v>-</v>
      </c>
      <c r="BQ469" s="25" t="e">
        <f t="shared" si="304"/>
        <v>#VALUE!</v>
      </c>
      <c r="BR469" s="22"/>
      <c r="BS469" s="22"/>
      <c r="BT469" s="24" t="str">
        <f>IF(BP469="-","-",_xlfn.XLOOKUP(BP469,ABNT5101!$B$4:$B$9,ABNT5101!$C$4:$C$9))</f>
        <v>-</v>
      </c>
      <c r="BU469" s="24" t="str">
        <f>IF(BP469="-","-",_xlfn.XLOOKUP(BP469,ABNT5101!$B$4:$B$9,ABNT5101!$D$4:$D$9))</f>
        <v>-</v>
      </c>
      <c r="BV469" s="20" t="str">
        <f t="shared" si="305"/>
        <v>-</v>
      </c>
      <c r="BW469" s="20" t="str">
        <f t="shared" si="306"/>
        <v>-</v>
      </c>
      <c r="BX469" s="20" t="str">
        <f t="shared" si="307"/>
        <v>-</v>
      </c>
      <c r="BY469" s="24" t="str">
        <f t="shared" si="568"/>
        <v>-</v>
      </c>
      <c r="BZ469" s="25" t="e">
        <f t="shared" si="308"/>
        <v>#VALUE!</v>
      </c>
      <c r="CA469" s="24"/>
      <c r="CB469" s="24"/>
      <c r="CC469" s="20" t="str">
        <f>IF(BY469="-","-",_xlfn.XLOOKUP(BY469,ABNT5101!$B$4:$B$9,ABNT5101!$C$4:$C$9))</f>
        <v>-</v>
      </c>
      <c r="CD469" s="24" t="str">
        <f>IF(BY469="-","-",_xlfn.XLOOKUP(BY469,ABNT5101!$B$4:$B$9,ABNT5101!$D$4:$D$9))</f>
        <v>-</v>
      </c>
      <c r="CE469" s="20" t="str">
        <f t="shared" si="309"/>
        <v>-</v>
      </c>
      <c r="CF469" s="20" t="str">
        <f t="shared" si="310"/>
        <v>-</v>
      </c>
      <c r="CG469" s="20" t="str">
        <f t="shared" si="311"/>
        <v>-</v>
      </c>
      <c r="CH469" s="26" t="e">
        <f>_xlfn.XLOOKUP(CI469,'Banco de dados'!$B:$B,'Banco de dados'!$D:$D)</f>
        <v>#N/A</v>
      </c>
      <c r="CI469" s="27"/>
      <c r="CJ469" s="26" t="e">
        <f>_xlfn.XLOOKUP(CI469,'Banco de dados'!$B:$B,'Banco de dados'!$E:$E)</f>
        <v>#N/A</v>
      </c>
      <c r="CK469" s="26"/>
      <c r="CL469" s="26" t="e">
        <f>IF(CK469="-","-",_xlfn.XLOOKUP(CK469,'Banco de dados'!$B:$B,'Banco de dados'!$E:$E))</f>
        <v>#N/A</v>
      </c>
      <c r="CM469" s="28">
        <f t="shared" si="312"/>
        <v>1</v>
      </c>
      <c r="CN469" s="26" t="e">
        <f>_xlfn.XLOOKUP(CI469,'Banco de dados'!$B:$B,'Banco de dados'!$H:$H)</f>
        <v>#N/A</v>
      </c>
      <c r="CO469" s="26" t="e">
        <f t="array" aca="1" ref="CO469" ca="1">_xludf.XLOOKUP(CK469,'Banco de dados'!$B:$B,'Banco de dados'!$H:$H)</f>
        <v>#NAME?</v>
      </c>
      <c r="CP469" s="26" t="e">
        <f t="array" aca="1" ref="CP469" ca="1">_xludf.XLOOKUP(CI469,'Banco de dados'!$B:$B,'Banco de dados'!$F:$F)</f>
        <v>#NAME?</v>
      </c>
      <c r="CQ469" s="26" t="e">
        <f t="array" aca="1" ref="CQ469" ca="1">_xludf.XLOOKUP(CK469,'Banco de dados'!$B:$B,'Banco de dados'!$F:$F)</f>
        <v>#NAME?</v>
      </c>
      <c r="CR469" s="27">
        <v>0</v>
      </c>
      <c r="CS469" s="27"/>
      <c r="CT469" s="26" t="str">
        <f>IF(AG469=0.5,"Suporte",IF(AND(AG469&gt;='Braços de IP'!$B$9,AG469&lt;='Braços de IP'!$D$9),'Braços de IP'!$E$9,IF(AND(AG469&gt;='Braços de IP'!$B$10,AG469&lt;='Braços de IP'!$D$10),'Braços de IP'!$E$10,IF(AND(AG469&gt;='Braços de IP'!$B$11,AG469&lt;='Braços de IP'!$D$11),'Braços de IP'!$E$11,IF(AND(AG469&gt;='Braços de IP'!$B$12,AG469&lt;='Braços de IP'!$D$12),'Braços de IP'!$E$12,IF(AND(AG469&gt;='Braços de IP'!$B$13,AG469&lt;='Braços de IP'!$D$13),'Braços de IP'!$E$13,IF(AND(AG469&gt;='Braços de IP'!$B$14,AG469&lt;='Braços de IP'!$D$14),'Braços de IP'!$E$14,"ERRO")))))))</f>
        <v>Médio I</v>
      </c>
      <c r="CU469" s="27"/>
      <c r="CV469" s="26" t="str">
        <f>IF($CU469="","",VLOOKUP($CU469,'Braços de IP'!$E$9:$I$15,2,0))</f>
        <v/>
      </c>
      <c r="CW469" s="29" t="str">
        <f>IF($CU469="","",VLOOKUP($CU469,'Braços de IP'!$E$9:$I$15,5,0))</f>
        <v/>
      </c>
      <c r="CX469" s="26"/>
      <c r="CY469" s="26"/>
      <c r="CZ469" s="26"/>
      <c r="DA469" s="26"/>
      <c r="DB469" s="26"/>
      <c r="DC469" s="26"/>
      <c r="DD469" s="30" t="e">
        <f t="shared" si="313"/>
        <v>#N/A</v>
      </c>
      <c r="DE469" s="31">
        <f t="shared" si="314"/>
        <v>96</v>
      </c>
      <c r="DF469" s="30" t="e">
        <f t="shared" si="315"/>
        <v>#N/A</v>
      </c>
      <c r="DG469" s="32" t="e">
        <f t="shared" si="316"/>
        <v>#N/A</v>
      </c>
      <c r="DH469" s="33"/>
      <c r="DI469" s="34"/>
      <c r="DJ469" s="35"/>
      <c r="DK469" s="16" t="s">
        <v>144</v>
      </c>
      <c r="DL469" s="16"/>
      <c r="DN469" s="36" t="e">
        <f t="shared" si="357"/>
        <v>#VALUE!</v>
      </c>
    </row>
    <row r="470" spans="1:124" ht="15.75" customHeight="1" x14ac:dyDescent="0.25">
      <c r="B470" s="16">
        <v>68</v>
      </c>
      <c r="C470" s="16" t="s">
        <v>146</v>
      </c>
      <c r="D470" s="16" t="s">
        <v>552</v>
      </c>
      <c r="E470" s="16">
        <v>-8.0508679999999995</v>
      </c>
      <c r="F470" s="16">
        <v>-34.917665</v>
      </c>
      <c r="G470" s="16" t="s">
        <v>153</v>
      </c>
      <c r="H470" s="17" t="s">
        <v>136</v>
      </c>
      <c r="I470" s="16" t="s">
        <v>149</v>
      </c>
      <c r="J470" s="17" t="s">
        <v>137</v>
      </c>
      <c r="K470" s="18">
        <v>70</v>
      </c>
      <c r="L470" s="17" t="s">
        <v>138</v>
      </c>
      <c r="M470" s="17">
        <v>0</v>
      </c>
      <c r="N470" s="16">
        <f t="shared" si="352"/>
        <v>140</v>
      </c>
      <c r="O470" s="17">
        <v>1</v>
      </c>
      <c r="P470" s="17">
        <v>2.39</v>
      </c>
      <c r="Q470" s="17">
        <v>5.95</v>
      </c>
      <c r="R470" s="16"/>
      <c r="S470" s="16"/>
      <c r="T470" s="16">
        <v>0</v>
      </c>
      <c r="U470" s="17">
        <v>1.96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 t="s">
        <v>139</v>
      </c>
      <c r="AB470" s="17" t="s">
        <v>140</v>
      </c>
      <c r="AC470" s="17">
        <v>28</v>
      </c>
      <c r="AD470" s="17">
        <v>5.82</v>
      </c>
      <c r="AE470" s="17">
        <v>1</v>
      </c>
      <c r="AF470" s="17">
        <v>1.88</v>
      </c>
      <c r="AG470" s="17">
        <v>1.73</v>
      </c>
      <c r="AH470" s="17">
        <f t="shared" si="353"/>
        <v>-0.14999999999999991</v>
      </c>
      <c r="AI470" s="17" t="s">
        <v>136</v>
      </c>
      <c r="AJ470" s="17" t="s">
        <v>136</v>
      </c>
      <c r="AK470" s="17" t="s">
        <v>141</v>
      </c>
      <c r="AL470" s="17">
        <f t="shared" si="354"/>
        <v>2</v>
      </c>
      <c r="AM470" s="17">
        <v>0</v>
      </c>
      <c r="AN470" s="17"/>
      <c r="AO470" s="17">
        <v>0</v>
      </c>
      <c r="AP470" s="17">
        <v>0</v>
      </c>
      <c r="AQ470" s="17">
        <v>0</v>
      </c>
      <c r="AR470" s="17" t="s">
        <v>136</v>
      </c>
      <c r="AS470" s="19">
        <f t="shared" si="295"/>
        <v>0</v>
      </c>
      <c r="AT470" s="19"/>
      <c r="AU470" s="19">
        <f>VLOOKUP(G470,ABNT5101!$I$3:$J$9,2)</f>
        <v>15</v>
      </c>
      <c r="AV470" s="19">
        <f>VLOOKUP(G470,ABNT5101!$I$3:$M$9,5)</f>
        <v>0.18</v>
      </c>
      <c r="AW470" s="17" t="str">
        <f>_xlfn.XLOOKUP(G470,ABNT5101!I:I,ABNT5101!L:L)</f>
        <v>-</v>
      </c>
      <c r="AX470" s="17">
        <f>_xlfn.XLOOKUP(G470,ABNT5101!$I:$I,ABNT5101!M:M)</f>
        <v>0.18</v>
      </c>
      <c r="AY470" s="17" t="str">
        <f>_xlfn.XLOOKUP(G470,ABNT5101!$I:$I,ABNT5101!N:N)</f>
        <v>-</v>
      </c>
      <c r="AZ470" s="17">
        <f>_xlfn.XLOOKUP(G470,ABNT5101!$I:$I,ABNT5101!O:O)</f>
        <v>15</v>
      </c>
      <c r="BA470" s="20" t="str">
        <f t="shared" si="296"/>
        <v>ATENDE</v>
      </c>
      <c r="BB470" s="21">
        <f t="shared" ref="BB470:BC470" si="571">BE470/AU470-1</f>
        <v>0.17133333333333334</v>
      </c>
      <c r="BC470" s="21">
        <f t="shared" si="571"/>
        <v>1.2222222222222223</v>
      </c>
      <c r="BD470" s="21" t="str">
        <f t="shared" si="298"/>
        <v>-</v>
      </c>
      <c r="BE470" s="22">
        <v>17.57</v>
      </c>
      <c r="BF470" s="22">
        <v>0.4</v>
      </c>
      <c r="BG470" s="22"/>
      <c r="BH470" s="22"/>
      <c r="BI470" s="23"/>
      <c r="BJ470" s="22"/>
      <c r="BK470" s="20" t="str">
        <f t="shared" si="299"/>
        <v>ATENDE</v>
      </c>
      <c r="BL470" s="20" t="str">
        <f t="shared" si="300"/>
        <v>ATENDE</v>
      </c>
      <c r="BM470" s="20" t="str">
        <f t="shared" si="301"/>
        <v>ATENDE</v>
      </c>
      <c r="BN470" s="20" t="str">
        <f t="shared" si="302"/>
        <v>ATENDE</v>
      </c>
      <c r="BO470" s="24" t="str">
        <f t="shared" si="303"/>
        <v>C3</v>
      </c>
      <c r="BP470" s="24" t="str">
        <f t="shared" si="379"/>
        <v>P5</v>
      </c>
      <c r="BQ470" s="25">
        <f t="shared" si="304"/>
        <v>0.68399999999999994</v>
      </c>
      <c r="BR470" s="22">
        <v>8.42</v>
      </c>
      <c r="BS470" s="22">
        <v>4.41</v>
      </c>
      <c r="BT470" s="24">
        <f>IF(BP470="-","-",_xlfn.XLOOKUP(BP470,ABNT5101!$B$4:$B$9,ABNT5101!$C$4:$C$9))</f>
        <v>5</v>
      </c>
      <c r="BU470" s="24">
        <f>IF(BP470="-","-",_xlfn.XLOOKUP(BP470,ABNT5101!$B$4:$B$9,ABNT5101!$D$4:$D$9))</f>
        <v>1</v>
      </c>
      <c r="BV470" s="20" t="str">
        <f t="shared" si="305"/>
        <v>ATENDE</v>
      </c>
      <c r="BW470" s="20" t="str">
        <f t="shared" si="306"/>
        <v>ATENDE</v>
      </c>
      <c r="BX470" s="20" t="str">
        <f t="shared" si="307"/>
        <v>ATENDE</v>
      </c>
      <c r="BY470" s="24" t="str">
        <f t="shared" si="568"/>
        <v>P5</v>
      </c>
      <c r="BZ470" s="25">
        <f t="shared" si="308"/>
        <v>2.5659999999999998</v>
      </c>
      <c r="CA470" s="24">
        <v>17.829999999999998</v>
      </c>
      <c r="CB470" s="24">
        <v>6.26</v>
      </c>
      <c r="CC470" s="20">
        <f>IF(BY470="-","-",_xlfn.XLOOKUP(BY470,ABNT5101!$B$4:$B$9,ABNT5101!$C$4:$C$9))</f>
        <v>5</v>
      </c>
      <c r="CD470" s="24">
        <f>IF(BY470="-","-",_xlfn.XLOOKUP(BY470,ABNT5101!$B$4:$B$9,ABNT5101!$D$4:$D$9))</f>
        <v>1</v>
      </c>
      <c r="CE470" s="20" t="str">
        <f t="shared" si="309"/>
        <v>ATENDE</v>
      </c>
      <c r="CF470" s="20" t="str">
        <f t="shared" si="310"/>
        <v>ATENDE</v>
      </c>
      <c r="CG470" s="20" t="str">
        <f t="shared" si="311"/>
        <v>ATENDE</v>
      </c>
      <c r="CH470" s="26" t="str">
        <f>_xlfn.XLOOKUP(CI470,'Banco de dados'!$B:$B,'Banco de dados'!$D:$D)</f>
        <v>LEDSTAR</v>
      </c>
      <c r="CI470" s="47" t="str">
        <f>'Banco de dados'!B8</f>
        <v xml:space="preserve"> SL VT 9.1 52W</v>
      </c>
      <c r="CJ470" s="26" t="str">
        <f>_xlfn.XLOOKUP(CI470,'Banco de dados'!$B:$B,'Banco de dados'!$E:$E)</f>
        <v>LUM LED SL VT 9.1 52W</v>
      </c>
      <c r="CK470" s="26"/>
      <c r="CL470" s="26" t="e">
        <f>IF(CK470="-","-",_xlfn.XLOOKUP(CK470,'Banco de dados'!$B:$B,'Banco de dados'!$E:$E))</f>
        <v>#N/A</v>
      </c>
      <c r="CM470" s="28">
        <f t="shared" si="312"/>
        <v>1</v>
      </c>
      <c r="CN470" s="26">
        <f>_xlfn.XLOOKUP(CI470,'Banco de dados'!$B:$B,'Banco de dados'!$H:$H)</f>
        <v>52</v>
      </c>
      <c r="CO470" s="26" t="e">
        <f t="array" aca="1" ref="CO470" ca="1">_xludf.XLOOKUP(CK470,'Banco de dados'!$B:$B,'Banco de dados'!$H:$H)</f>
        <v>#NAME?</v>
      </c>
      <c r="CP470" s="51" t="e">
        <f t="array" aca="1" ref="CP470" ca="1">_xludf.XLOOKUP(CI470,'Banco de dados'!$B:$B,'Banco de dados'!$F:$F)</f>
        <v>#NAME?</v>
      </c>
      <c r="CQ470" s="26" t="e">
        <f t="array" aca="1" ref="CQ470" ca="1">_xludf.XLOOKUP(CK470,'Banco de dados'!$B:$B,'Banco de dados'!$F:$F)</f>
        <v>#NAME?</v>
      </c>
      <c r="CR470" s="27">
        <v>0</v>
      </c>
      <c r="CS470" s="27"/>
      <c r="CT470" s="26" t="str">
        <f>IF(AG470=0.5,"Suporte",IF(AND(AG470&gt;='Braços de IP'!$B$9,AG470&lt;='Braços de IP'!$D$9),'Braços de IP'!$E$9,IF(AND(AG470&gt;='Braços de IP'!$B$10,AG470&lt;='Braços de IP'!$D$10),'Braços de IP'!$E$10,IF(AND(AG470&gt;='Braços de IP'!$B$11,AG470&lt;='Braços de IP'!$D$11),'Braços de IP'!$E$11,IF(AND(AG470&gt;='Braços de IP'!$B$12,AG470&lt;='Braços de IP'!$D$12),'Braços de IP'!$E$12,IF(AND(AG470&gt;='Braços de IP'!$B$13,AG470&lt;='Braços de IP'!$D$13),'Braços de IP'!$E$13,IF(AND(AG470&gt;='Braços de IP'!$B$14,AG470&lt;='Braços de IP'!$D$14),'Braços de IP'!$E$14,"ERRO")))))))</f>
        <v>Médio I</v>
      </c>
      <c r="CU470" s="27"/>
      <c r="CV470" s="26" t="str">
        <f>IF($CU470="","",VLOOKUP($CU470,'Braços de IP'!$E$9:$I$15,2,0))</f>
        <v/>
      </c>
      <c r="CW470" s="29" t="str">
        <f>IF($CU470="","",VLOOKUP($CU470,'Braços de IP'!$E$9:$I$15,5,0))</f>
        <v/>
      </c>
      <c r="CX470" s="26"/>
      <c r="CY470" s="26"/>
      <c r="CZ470" s="26"/>
      <c r="DA470" s="26"/>
      <c r="DB470" s="26"/>
      <c r="DC470" s="26"/>
      <c r="DD470" s="30">
        <f t="shared" si="313"/>
        <v>52</v>
      </c>
      <c r="DE470" s="31">
        <f t="shared" si="314"/>
        <v>70</v>
      </c>
      <c r="DF470" s="30">
        <f t="shared" si="315"/>
        <v>122</v>
      </c>
      <c r="DG470" s="32">
        <f t="shared" si="316"/>
        <v>0.25714285714285712</v>
      </c>
      <c r="DH470" s="33"/>
      <c r="DI470" s="34"/>
      <c r="DJ470" s="35"/>
      <c r="DK470" s="16" t="s">
        <v>144</v>
      </c>
      <c r="DL470" s="16"/>
      <c r="DN470" s="36" t="e">
        <f t="shared" si="357"/>
        <v>#VALUE!</v>
      </c>
    </row>
    <row r="471" spans="1:124" ht="15.75" customHeight="1" x14ac:dyDescent="0.25">
      <c r="B471" s="16">
        <v>68</v>
      </c>
      <c r="C471" s="16" t="s">
        <v>146</v>
      </c>
      <c r="D471" s="16" t="s">
        <v>552</v>
      </c>
      <c r="E471" s="16">
        <v>-8.0508679999999995</v>
      </c>
      <c r="F471" s="16">
        <v>-34.917665</v>
      </c>
      <c r="G471" s="16" t="s">
        <v>153</v>
      </c>
      <c r="H471" s="17" t="s">
        <v>136</v>
      </c>
      <c r="I471" s="16" t="s">
        <v>149</v>
      </c>
      <c r="J471" s="17" t="s">
        <v>137</v>
      </c>
      <c r="K471" s="18">
        <v>70</v>
      </c>
      <c r="L471" s="17" t="s">
        <v>138</v>
      </c>
      <c r="M471" s="17">
        <v>0</v>
      </c>
      <c r="N471" s="16">
        <f t="shared" si="352"/>
        <v>140</v>
      </c>
      <c r="O471" s="17">
        <v>1</v>
      </c>
      <c r="P471" s="17">
        <v>2.39</v>
      </c>
      <c r="Q471" s="17">
        <v>5.95</v>
      </c>
      <c r="R471" s="16"/>
      <c r="S471" s="16"/>
      <c r="T471" s="16">
        <v>0</v>
      </c>
      <c r="U471" s="17">
        <v>1.96</v>
      </c>
      <c r="V471" s="17">
        <v>0</v>
      </c>
      <c r="W471" s="17">
        <v>0</v>
      </c>
      <c r="X471" s="17">
        <v>0</v>
      </c>
      <c r="Y471" s="17">
        <v>0</v>
      </c>
      <c r="Z471" s="17">
        <v>0</v>
      </c>
      <c r="AA471" s="17" t="s">
        <v>139</v>
      </c>
      <c r="AB471" s="17" t="s">
        <v>140</v>
      </c>
      <c r="AC471" s="17">
        <v>28</v>
      </c>
      <c r="AD471" s="17">
        <v>5.82</v>
      </c>
      <c r="AE471" s="17">
        <v>1</v>
      </c>
      <c r="AF471" s="17">
        <v>1.88</v>
      </c>
      <c r="AG471" s="17">
        <v>1.73</v>
      </c>
      <c r="AH471" s="17">
        <f t="shared" si="353"/>
        <v>-0.14999999999999991</v>
      </c>
      <c r="AI471" s="17" t="s">
        <v>136</v>
      </c>
      <c r="AJ471" s="17" t="s">
        <v>136</v>
      </c>
      <c r="AK471" s="17" t="s">
        <v>141</v>
      </c>
      <c r="AL471" s="17">
        <f t="shared" si="354"/>
        <v>2</v>
      </c>
      <c r="AM471" s="17">
        <v>0</v>
      </c>
      <c r="AN471" s="17"/>
      <c r="AO471" s="17">
        <v>0</v>
      </c>
      <c r="AP471" s="17">
        <v>0</v>
      </c>
      <c r="AQ471" s="17">
        <v>0</v>
      </c>
      <c r="AR471" s="17" t="s">
        <v>136</v>
      </c>
      <c r="AS471" s="19">
        <f t="shared" si="295"/>
        <v>0</v>
      </c>
      <c r="AT471" s="19"/>
      <c r="AU471" s="19">
        <f>VLOOKUP(G471,ABNT5101!$I$3:$J$9,2)</f>
        <v>15</v>
      </c>
      <c r="AV471" s="19">
        <f>VLOOKUP(G471,ABNT5101!$I$3:$M$9,5)</f>
        <v>0.18</v>
      </c>
      <c r="AW471" s="17" t="str">
        <f>_xlfn.XLOOKUP(G471,ABNT5101!I:I,ABNT5101!L:L)</f>
        <v>-</v>
      </c>
      <c r="AX471" s="17">
        <f>_xlfn.XLOOKUP(G471,ABNT5101!$I:$I,ABNT5101!M:M)</f>
        <v>0.18</v>
      </c>
      <c r="AY471" s="17" t="str">
        <f>_xlfn.XLOOKUP(G471,ABNT5101!$I:$I,ABNT5101!N:N)</f>
        <v>-</v>
      </c>
      <c r="AZ471" s="17">
        <f>_xlfn.XLOOKUP(G471,ABNT5101!$I:$I,ABNT5101!O:O)</f>
        <v>15</v>
      </c>
      <c r="BA471" s="20" t="str">
        <f t="shared" si="296"/>
        <v>ATENDE</v>
      </c>
      <c r="BB471" s="21">
        <f t="shared" ref="BB471:BC471" si="572">BE471/AU471-1</f>
        <v>0.38800000000000012</v>
      </c>
      <c r="BC471" s="21">
        <f t="shared" si="572"/>
        <v>2.3333333333333335</v>
      </c>
      <c r="BD471" s="21" t="str">
        <f t="shared" si="298"/>
        <v>-</v>
      </c>
      <c r="BE471" s="22">
        <v>20.82</v>
      </c>
      <c r="BF471" s="22">
        <v>0.6</v>
      </c>
      <c r="BG471" s="22"/>
      <c r="BH471" s="22"/>
      <c r="BI471" s="23"/>
      <c r="BJ471" s="22"/>
      <c r="BK471" s="20" t="str">
        <f t="shared" si="299"/>
        <v>ATENDE</v>
      </c>
      <c r="BL471" s="20" t="str">
        <f t="shared" si="300"/>
        <v>ATENDE</v>
      </c>
      <c r="BM471" s="20" t="str">
        <f t="shared" si="301"/>
        <v>ATENDE</v>
      </c>
      <c r="BN471" s="20" t="str">
        <f t="shared" si="302"/>
        <v>ATENDE</v>
      </c>
      <c r="BO471" s="24" t="str">
        <f t="shared" si="303"/>
        <v>C3</v>
      </c>
      <c r="BP471" s="24" t="str">
        <f t="shared" si="379"/>
        <v>P5</v>
      </c>
      <c r="BQ471" s="25">
        <f t="shared" si="304"/>
        <v>0.77</v>
      </c>
      <c r="BR471" s="22">
        <v>8.85</v>
      </c>
      <c r="BS471" s="22">
        <v>5.45</v>
      </c>
      <c r="BT471" s="24">
        <f>IF(BP471="-","-",_xlfn.XLOOKUP(BP471,ABNT5101!$B$4:$B$9,ABNT5101!$C$4:$C$9))</f>
        <v>5</v>
      </c>
      <c r="BU471" s="24">
        <f>IF(BP471="-","-",_xlfn.XLOOKUP(BP471,ABNT5101!$B$4:$B$9,ABNT5101!$D$4:$D$9))</f>
        <v>1</v>
      </c>
      <c r="BV471" s="20" t="str">
        <f t="shared" si="305"/>
        <v>ATENDE</v>
      </c>
      <c r="BW471" s="20" t="str">
        <f t="shared" si="306"/>
        <v>ATENDE</v>
      </c>
      <c r="BX471" s="20" t="str">
        <f t="shared" si="307"/>
        <v>ATENDE</v>
      </c>
      <c r="BY471" s="24" t="str">
        <f t="shared" si="568"/>
        <v>P5</v>
      </c>
      <c r="BZ471" s="25">
        <f t="shared" si="308"/>
        <v>3.1520000000000001</v>
      </c>
      <c r="CA471" s="24">
        <v>20.76</v>
      </c>
      <c r="CB471" s="24">
        <v>7.23</v>
      </c>
      <c r="CC471" s="20">
        <f>IF(BY471="-","-",_xlfn.XLOOKUP(BY471,ABNT5101!$B$4:$B$9,ABNT5101!$C$4:$C$9))</f>
        <v>5</v>
      </c>
      <c r="CD471" s="24">
        <f>IF(BY471="-","-",_xlfn.XLOOKUP(BY471,ABNT5101!$B$4:$B$9,ABNT5101!$D$4:$D$9))</f>
        <v>1</v>
      </c>
      <c r="CE471" s="20" t="str">
        <f t="shared" si="309"/>
        <v>ATENDE</v>
      </c>
      <c r="CF471" s="20" t="str">
        <f t="shared" si="310"/>
        <v>ATENDE</v>
      </c>
      <c r="CG471" s="20" t="str">
        <f t="shared" si="311"/>
        <v>ATENDE</v>
      </c>
      <c r="CH471" s="26" t="str">
        <f>_xlfn.XLOOKUP(CI471,'Banco de dados'!$B:$B,'Banco de dados'!$D:$D)</f>
        <v>SX LIGHTING</v>
      </c>
      <c r="CI471" s="27" t="str">
        <f>'Banco de dados'!B56</f>
        <v>SX-INEVO050HF</v>
      </c>
      <c r="CJ471" s="26" t="str">
        <f>_xlfn.XLOOKUP(CI471,'Banco de dados'!$B:$B,'Banco de dados'!$E:$E)</f>
        <v>SXINEVO050K50L12CZF7PHF</v>
      </c>
      <c r="CK471" s="26"/>
      <c r="CL471" s="26" t="e">
        <f>IF(CK471="-","-",_xlfn.XLOOKUP(CK471,'Banco de dados'!$B:$B,'Banco de dados'!$E:$E))</f>
        <v>#N/A</v>
      </c>
      <c r="CM471" s="28">
        <f t="shared" si="312"/>
        <v>1</v>
      </c>
      <c r="CN471" s="26">
        <f>_xlfn.XLOOKUP(CI471,'Banco de dados'!$B:$B,'Banco de dados'!$H:$H)</f>
        <v>50</v>
      </c>
      <c r="CO471" s="26" t="e">
        <f t="array" aca="1" ref="CO471" ca="1">_xludf.XLOOKUP(CK471,'Banco de dados'!$B:$B,'Banco de dados'!$H:$H)</f>
        <v>#NAME?</v>
      </c>
      <c r="CP471" s="51" t="e">
        <f t="array" aca="1" ref="CP471" ca="1">_xludf.XLOOKUP(CI471,'Banco de dados'!$B:$B,'Banco de dados'!$F:$F)</f>
        <v>#NAME?</v>
      </c>
      <c r="CQ471" s="26" t="e">
        <f t="array" aca="1" ref="CQ471" ca="1">_xludf.XLOOKUP(CK471,'Banco de dados'!$B:$B,'Banco de dados'!$F:$F)</f>
        <v>#NAME?</v>
      </c>
      <c r="CR471" s="27">
        <v>0</v>
      </c>
      <c r="CS471" s="27"/>
      <c r="CT471" s="26" t="str">
        <f>IF(AG471=0.5,"Suporte",IF(AND(AG471&gt;='Braços de IP'!$B$9,AG471&lt;='Braços de IP'!$D$9),'Braços de IP'!$E$9,IF(AND(AG471&gt;='Braços de IP'!$B$10,AG471&lt;='Braços de IP'!$D$10),'Braços de IP'!$E$10,IF(AND(AG471&gt;='Braços de IP'!$B$11,AG471&lt;='Braços de IP'!$D$11),'Braços de IP'!$E$11,IF(AND(AG471&gt;='Braços de IP'!$B$12,AG471&lt;='Braços de IP'!$D$12),'Braços de IP'!$E$12,IF(AND(AG471&gt;='Braços de IP'!$B$13,AG471&lt;='Braços de IP'!$D$13),'Braços de IP'!$E$13,IF(AND(AG471&gt;='Braços de IP'!$B$14,AG471&lt;='Braços de IP'!$D$14),'Braços de IP'!$E$14,"ERRO")))))))</f>
        <v>Médio I</v>
      </c>
      <c r="CU471" s="27"/>
      <c r="CV471" s="26" t="str">
        <f>IF($CU471="","",VLOOKUP($CU471,'Braços de IP'!$E$9:$I$15,2,0))</f>
        <v/>
      </c>
      <c r="CW471" s="29" t="str">
        <f>IF($CU471="","",VLOOKUP($CU471,'Braços de IP'!$E$9:$I$15,5,0))</f>
        <v/>
      </c>
      <c r="CX471" s="26"/>
      <c r="CY471" s="26"/>
      <c r="CZ471" s="26"/>
      <c r="DA471" s="26"/>
      <c r="DB471" s="26"/>
      <c r="DC471" s="26"/>
      <c r="DD471" s="30">
        <f t="shared" si="313"/>
        <v>50</v>
      </c>
      <c r="DE471" s="31">
        <f t="shared" si="314"/>
        <v>70</v>
      </c>
      <c r="DF471" s="30">
        <f t="shared" si="315"/>
        <v>120</v>
      </c>
      <c r="DG471" s="32">
        <f t="shared" si="316"/>
        <v>0.2857142857142857</v>
      </c>
      <c r="DH471" s="33"/>
      <c r="DI471" s="34"/>
      <c r="DJ471" s="35"/>
      <c r="DK471" s="16" t="s">
        <v>144</v>
      </c>
      <c r="DL471" s="16"/>
      <c r="DN471" s="36" t="e">
        <f t="shared" si="357"/>
        <v>#VALUE!</v>
      </c>
    </row>
    <row r="472" spans="1:124" ht="15.75" customHeight="1" x14ac:dyDescent="0.25">
      <c r="B472" s="16">
        <v>68</v>
      </c>
      <c r="C472" s="16" t="s">
        <v>146</v>
      </c>
      <c r="D472" s="16" t="s">
        <v>552</v>
      </c>
      <c r="E472" s="16">
        <v>-8.0508679999999995</v>
      </c>
      <c r="F472" s="16">
        <v>-34.917665</v>
      </c>
      <c r="G472" s="16" t="s">
        <v>153</v>
      </c>
      <c r="H472" s="17" t="s">
        <v>136</v>
      </c>
      <c r="I472" s="16" t="s">
        <v>149</v>
      </c>
      <c r="J472" s="17" t="s">
        <v>137</v>
      </c>
      <c r="K472" s="18">
        <v>70</v>
      </c>
      <c r="L472" s="17" t="s">
        <v>138</v>
      </c>
      <c r="M472" s="17">
        <v>0</v>
      </c>
      <c r="N472" s="16">
        <f t="shared" si="352"/>
        <v>140</v>
      </c>
      <c r="O472" s="17">
        <v>1</v>
      </c>
      <c r="P472" s="17">
        <v>2.39</v>
      </c>
      <c r="Q472" s="17">
        <v>5.95</v>
      </c>
      <c r="R472" s="16"/>
      <c r="S472" s="16"/>
      <c r="T472" s="16">
        <v>0</v>
      </c>
      <c r="U472" s="17">
        <v>1.96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 t="s">
        <v>139</v>
      </c>
      <c r="AB472" s="17" t="s">
        <v>140</v>
      </c>
      <c r="AC472" s="17">
        <v>28</v>
      </c>
      <c r="AD472" s="17">
        <v>5.82</v>
      </c>
      <c r="AE472" s="17">
        <v>1</v>
      </c>
      <c r="AF472" s="17">
        <v>1.88</v>
      </c>
      <c r="AG472" s="17">
        <v>1.73</v>
      </c>
      <c r="AH472" s="17">
        <f t="shared" si="353"/>
        <v>-0.14999999999999991</v>
      </c>
      <c r="AI472" s="17" t="s">
        <v>136</v>
      </c>
      <c r="AJ472" s="17" t="s">
        <v>136</v>
      </c>
      <c r="AK472" s="17" t="s">
        <v>141</v>
      </c>
      <c r="AL472" s="17">
        <f t="shared" si="354"/>
        <v>2</v>
      </c>
      <c r="AM472" s="17">
        <v>0</v>
      </c>
      <c r="AN472" s="17"/>
      <c r="AO472" s="17">
        <v>0</v>
      </c>
      <c r="AP472" s="17">
        <v>0</v>
      </c>
      <c r="AQ472" s="17">
        <v>0</v>
      </c>
      <c r="AR472" s="17" t="s">
        <v>136</v>
      </c>
      <c r="AS472" s="19">
        <f t="shared" si="295"/>
        <v>0</v>
      </c>
      <c r="AT472" s="19"/>
      <c r="AU472" s="19">
        <f>VLOOKUP(G472,ABNT5101!$I$3:$J$9,2)</f>
        <v>15</v>
      </c>
      <c r="AV472" s="19">
        <f>VLOOKUP(G472,ABNT5101!$I$3:$M$9,5)</f>
        <v>0.18</v>
      </c>
      <c r="AW472" s="17" t="str">
        <f>_xlfn.XLOOKUP(G472,ABNT5101!I:I,ABNT5101!L:L)</f>
        <v>-</v>
      </c>
      <c r="AX472" s="17">
        <f>_xlfn.XLOOKUP(G472,ABNT5101!$I:$I,ABNT5101!M:M)</f>
        <v>0.18</v>
      </c>
      <c r="AY472" s="17" t="str">
        <f>_xlfn.XLOOKUP(G472,ABNT5101!$I:$I,ABNT5101!N:N)</f>
        <v>-</v>
      </c>
      <c r="AZ472" s="17">
        <f>_xlfn.XLOOKUP(G472,ABNT5101!$I:$I,ABNT5101!O:O)</f>
        <v>15</v>
      </c>
      <c r="BA472" s="20" t="str">
        <f t="shared" si="296"/>
        <v>ATENDE</v>
      </c>
      <c r="BB472" s="21">
        <f t="shared" ref="BB472:BC472" si="573">BE472/AU472-1</f>
        <v>0.25733333333333319</v>
      </c>
      <c r="BC472" s="21">
        <f t="shared" si="573"/>
        <v>0.22222222222222232</v>
      </c>
      <c r="BD472" s="21" t="str">
        <f t="shared" si="298"/>
        <v>-</v>
      </c>
      <c r="BE472" s="22">
        <v>18.86</v>
      </c>
      <c r="BF472" s="22">
        <v>0.22</v>
      </c>
      <c r="BG472" s="22"/>
      <c r="BH472" s="22"/>
      <c r="BI472" s="23"/>
      <c r="BJ472" s="22"/>
      <c r="BK472" s="20" t="str">
        <f t="shared" si="299"/>
        <v>ATENDE</v>
      </c>
      <c r="BL472" s="20" t="str">
        <f t="shared" si="300"/>
        <v>ATENDE</v>
      </c>
      <c r="BM472" s="20" t="str">
        <f t="shared" si="301"/>
        <v>ATENDE</v>
      </c>
      <c r="BN472" s="20" t="str">
        <f t="shared" si="302"/>
        <v>ATENDE</v>
      </c>
      <c r="BO472" s="24" t="str">
        <f t="shared" si="303"/>
        <v>C3</v>
      </c>
      <c r="BP472" s="24" t="str">
        <f t="shared" si="379"/>
        <v>P5</v>
      </c>
      <c r="BQ472" s="25">
        <f t="shared" si="304"/>
        <v>9.8000000000000087E-2</v>
      </c>
      <c r="BR472" s="22">
        <v>5.49</v>
      </c>
      <c r="BS472" s="22">
        <v>1.78</v>
      </c>
      <c r="BT472" s="24">
        <f>IF(BP472="-","-",_xlfn.XLOOKUP(BP472,ABNT5101!$B$4:$B$9,ABNT5101!$C$4:$C$9))</f>
        <v>5</v>
      </c>
      <c r="BU472" s="24">
        <f>IF(BP472="-","-",_xlfn.XLOOKUP(BP472,ABNT5101!$B$4:$B$9,ABNT5101!$D$4:$D$9))</f>
        <v>1</v>
      </c>
      <c r="BV472" s="20" t="str">
        <f t="shared" si="305"/>
        <v>ATENDE</v>
      </c>
      <c r="BW472" s="20" t="str">
        <f t="shared" si="306"/>
        <v>ATENDE</v>
      </c>
      <c r="BX472" s="20" t="str">
        <f t="shared" si="307"/>
        <v>ATENDE</v>
      </c>
      <c r="BY472" s="24" t="str">
        <f t="shared" si="568"/>
        <v>P5</v>
      </c>
      <c r="BZ472" s="25">
        <f t="shared" si="308"/>
        <v>2.9060000000000001</v>
      </c>
      <c r="CA472" s="24">
        <v>19.53</v>
      </c>
      <c r="CB472" s="24">
        <v>3.25</v>
      </c>
      <c r="CC472" s="20">
        <f>IF(BY472="-","-",_xlfn.XLOOKUP(BY472,ABNT5101!$B$4:$B$9,ABNT5101!$C$4:$C$9))</f>
        <v>5</v>
      </c>
      <c r="CD472" s="24">
        <f>IF(BY472="-","-",_xlfn.XLOOKUP(BY472,ABNT5101!$B$4:$B$9,ABNT5101!$D$4:$D$9))</f>
        <v>1</v>
      </c>
      <c r="CE472" s="20" t="str">
        <f t="shared" si="309"/>
        <v>ATENDE</v>
      </c>
      <c r="CF472" s="20" t="str">
        <f t="shared" si="310"/>
        <v>ATENDE</v>
      </c>
      <c r="CG472" s="20" t="str">
        <f t="shared" si="311"/>
        <v>ATENDE</v>
      </c>
      <c r="CH472" s="26" t="str">
        <f>_xlfn.XLOOKUP(CI472,'Banco de dados'!$B:$B,'Banco de dados'!$D:$D)</f>
        <v>TECNOWATT</v>
      </c>
      <c r="CI472" s="27" t="str">
        <f>'Banco de dados'!B68</f>
        <v xml:space="preserve">SIGSAGPTLRRSSNDL_60W_73IBBRS
</v>
      </c>
      <c r="CJ472" s="26" t="str">
        <f>_xlfn.XLOOKUP(CI472,'Banco de dados'!$B:$B,'Banco de dados'!$E:$E)</f>
        <v>SIGSAGPTLRRSSNDL_60W_73IBBRS
1-10C1MUN6.5</v>
      </c>
      <c r="CK472" s="26"/>
      <c r="CL472" s="26" t="e">
        <f>IF(CK472="-","-",_xlfn.XLOOKUP(CK472,'Banco de dados'!$B:$B,'Banco de dados'!$E:$E))</f>
        <v>#N/A</v>
      </c>
      <c r="CM472" s="28">
        <f t="shared" si="312"/>
        <v>1</v>
      </c>
      <c r="CN472" s="26">
        <f>_xlfn.XLOOKUP(CI472,'Banco de dados'!$B:$B,'Banco de dados'!$H:$H)</f>
        <v>60</v>
      </c>
      <c r="CO472" s="26" t="e">
        <f t="array" aca="1" ref="CO472" ca="1">_xludf.XLOOKUP(CK472,'Banco de dados'!$B:$B,'Banco de dados'!$H:$H)</f>
        <v>#NAME?</v>
      </c>
      <c r="CP472" s="51" t="e">
        <f t="array" aca="1" ref="CP472" ca="1">_xludf.XLOOKUP(CI472,'Banco de dados'!$B:$B,'Banco de dados'!$F:$F)</f>
        <v>#NAME?</v>
      </c>
      <c r="CQ472" s="26" t="e">
        <f t="array" aca="1" ref="CQ472" ca="1">_xludf.XLOOKUP(CK472,'Banco de dados'!$B:$B,'Banco de dados'!$F:$F)</f>
        <v>#NAME?</v>
      </c>
      <c r="CR472" s="27">
        <v>0</v>
      </c>
      <c r="CS472" s="27"/>
      <c r="CT472" s="26" t="str">
        <f>IF(AG472=0.5,"Suporte",IF(AND(AG472&gt;='Braços de IP'!$B$9,AG472&lt;='Braços de IP'!$D$9),'Braços de IP'!$E$9,IF(AND(AG472&gt;='Braços de IP'!$B$10,AG472&lt;='Braços de IP'!$D$10),'Braços de IP'!$E$10,IF(AND(AG472&gt;='Braços de IP'!$B$11,AG472&lt;='Braços de IP'!$D$11),'Braços de IP'!$E$11,IF(AND(AG472&gt;='Braços de IP'!$B$12,AG472&lt;='Braços de IP'!$D$12),'Braços de IP'!$E$12,IF(AND(AG472&gt;='Braços de IP'!$B$13,AG472&lt;='Braços de IP'!$D$13),'Braços de IP'!$E$13,IF(AND(AG472&gt;='Braços de IP'!$B$14,AG472&lt;='Braços de IP'!$D$14),'Braços de IP'!$E$14,"ERRO")))))))</f>
        <v>Médio I</v>
      </c>
      <c r="CU472" s="27"/>
      <c r="CV472" s="26" t="str">
        <f>IF($CU472="","",VLOOKUP($CU472,'Braços de IP'!$E$9:$I$15,2,0))</f>
        <v/>
      </c>
      <c r="CW472" s="29" t="str">
        <f>IF($CU472="","",VLOOKUP($CU472,'Braços de IP'!$E$9:$I$15,5,0))</f>
        <v/>
      </c>
      <c r="CX472" s="26"/>
      <c r="CY472" s="26"/>
      <c r="CZ472" s="26"/>
      <c r="DA472" s="26"/>
      <c r="DB472" s="26"/>
      <c r="DC472" s="26"/>
      <c r="DD472" s="30">
        <f t="shared" si="313"/>
        <v>60</v>
      </c>
      <c r="DE472" s="31">
        <f t="shared" si="314"/>
        <v>70</v>
      </c>
      <c r="DF472" s="30">
        <f t="shared" si="315"/>
        <v>130</v>
      </c>
      <c r="DG472" s="32">
        <f t="shared" si="316"/>
        <v>0.1428571428571429</v>
      </c>
      <c r="DH472" s="33"/>
      <c r="DI472" s="34"/>
      <c r="DJ472" s="35"/>
      <c r="DK472" s="16" t="s">
        <v>144</v>
      </c>
      <c r="DL472" s="16"/>
      <c r="DN472" s="36" t="e">
        <f t="shared" si="357"/>
        <v>#VALUE!</v>
      </c>
    </row>
    <row r="473" spans="1:124" ht="15.75" hidden="1" customHeight="1" x14ac:dyDescent="0.25">
      <c r="A473" s="38"/>
      <c r="B473" s="27">
        <v>69</v>
      </c>
      <c r="C473" s="27" t="s">
        <v>174</v>
      </c>
      <c r="D473" s="27" t="s">
        <v>553</v>
      </c>
      <c r="E473" s="27">
        <v>-8.0471979999999999</v>
      </c>
      <c r="F473" s="27">
        <v>-34.917262000000001</v>
      </c>
      <c r="G473" s="27" t="s">
        <v>157</v>
      </c>
      <c r="H473" s="22" t="s">
        <v>136</v>
      </c>
      <c r="I473" s="27" t="s">
        <v>136</v>
      </c>
      <c r="J473" s="22" t="s">
        <v>137</v>
      </c>
      <c r="K473" s="23">
        <v>72</v>
      </c>
      <c r="L473" s="22" t="s">
        <v>138</v>
      </c>
      <c r="M473" s="22">
        <v>0</v>
      </c>
      <c r="N473" s="27">
        <f t="shared" si="352"/>
        <v>144</v>
      </c>
      <c r="O473" s="22">
        <v>1</v>
      </c>
      <c r="P473" s="22">
        <v>0</v>
      </c>
      <c r="Q473" s="22">
        <v>4.55</v>
      </c>
      <c r="R473" s="27"/>
      <c r="S473" s="27"/>
      <c r="T473" s="27">
        <v>0</v>
      </c>
      <c r="U473" s="22">
        <v>0</v>
      </c>
      <c r="V473" s="22">
        <v>0</v>
      </c>
      <c r="W473" s="22">
        <v>0</v>
      </c>
      <c r="X473" s="22">
        <v>0</v>
      </c>
      <c r="Y473" s="22">
        <v>0</v>
      </c>
      <c r="Z473" s="22">
        <v>0</v>
      </c>
      <c r="AA473" s="22" t="s">
        <v>161</v>
      </c>
      <c r="AB473" s="22" t="s">
        <v>140</v>
      </c>
      <c r="AC473" s="22">
        <v>32</v>
      </c>
      <c r="AD473" s="22">
        <v>6.18</v>
      </c>
      <c r="AE473" s="22">
        <v>1</v>
      </c>
      <c r="AF473" s="22">
        <v>0</v>
      </c>
      <c r="AG473" s="22">
        <v>1.98</v>
      </c>
      <c r="AH473" s="22">
        <f t="shared" si="353"/>
        <v>1.98</v>
      </c>
      <c r="AI473" s="22" t="s">
        <v>136</v>
      </c>
      <c r="AJ473" s="22" t="s">
        <v>136</v>
      </c>
      <c r="AK473" s="22" t="s">
        <v>141</v>
      </c>
      <c r="AL473" s="22" t="str">
        <f t="shared" si="354"/>
        <v>erro</v>
      </c>
      <c r="AM473" s="22">
        <v>0</v>
      </c>
      <c r="AN473" s="22"/>
      <c r="AO473" s="22">
        <v>0</v>
      </c>
      <c r="AP473" s="22">
        <v>0</v>
      </c>
      <c r="AQ473" s="22">
        <v>0</v>
      </c>
      <c r="AR473" s="22" t="s">
        <v>136</v>
      </c>
      <c r="AS473" s="22">
        <f t="shared" si="295"/>
        <v>0</v>
      </c>
      <c r="AT473" s="22"/>
      <c r="AU473" s="22">
        <f>VLOOKUP(G473,ABNT5101!$I$3:$J$9,2)</f>
        <v>7.5</v>
      </c>
      <c r="AV473" s="22">
        <f>VLOOKUP(G473,ABNT5101!$I$3:$M$9,5)</f>
        <v>0.18</v>
      </c>
      <c r="AW473" s="17" t="str">
        <f>_xlfn.XLOOKUP(G473,ABNT5101!I:I,ABNT5101!L:L)</f>
        <v>-</v>
      </c>
      <c r="AX473" s="17">
        <f>_xlfn.XLOOKUP(G473,ABNT5101!$I:$I,ABNT5101!M:M)</f>
        <v>0.18</v>
      </c>
      <c r="AY473" s="17" t="str">
        <f>_xlfn.XLOOKUP(G473,ABNT5101!$I:$I,ABNT5101!N:N)</f>
        <v>-</v>
      </c>
      <c r="AZ473" s="17">
        <f>_xlfn.XLOOKUP(G473,ABNT5101!$I:$I,ABNT5101!O:O)</f>
        <v>16</v>
      </c>
      <c r="BA473" s="27" t="str">
        <f t="shared" si="296"/>
        <v>ATENDE</v>
      </c>
      <c r="BB473" s="39">
        <f t="shared" ref="BB473:BC473" si="574">BE473/AU473-1</f>
        <v>0.43066666666666675</v>
      </c>
      <c r="BC473" s="39">
        <f t="shared" si="574"/>
        <v>3.1111111111111116</v>
      </c>
      <c r="BD473" s="39" t="str">
        <f t="shared" si="298"/>
        <v>-</v>
      </c>
      <c r="BE473" s="22">
        <v>10.73</v>
      </c>
      <c r="BF473" s="22">
        <v>0.74</v>
      </c>
      <c r="BG473" s="22"/>
      <c r="BH473" s="22"/>
      <c r="BI473" s="23"/>
      <c r="BJ473" s="22"/>
      <c r="BK473" s="27" t="str">
        <f t="shared" si="299"/>
        <v>ATENDE</v>
      </c>
      <c r="BL473" s="27" t="str">
        <f t="shared" si="300"/>
        <v>ATENDE</v>
      </c>
      <c r="BM473" s="27" t="str">
        <f t="shared" si="301"/>
        <v>ATENDE</v>
      </c>
      <c r="BN473" s="27" t="str">
        <f t="shared" si="302"/>
        <v>ATENDE</v>
      </c>
      <c r="BO473" s="22" t="str">
        <f t="shared" si="303"/>
        <v>C5</v>
      </c>
      <c r="BP473" s="22" t="str">
        <f t="shared" si="379"/>
        <v>-</v>
      </c>
      <c r="BQ473" s="40" t="e">
        <f t="shared" si="304"/>
        <v>#VALUE!</v>
      </c>
      <c r="BR473" s="22"/>
      <c r="BS473" s="22"/>
      <c r="BT473" s="24" t="str">
        <f>IF(BP473="-","-",_xlfn.XLOOKUP(BP473,ABNT5101!$B$4:$B$9,ABNT5101!$C$4:$C$9))</f>
        <v>-</v>
      </c>
      <c r="BU473" s="24" t="str">
        <f>IF(BP473="-","-",_xlfn.XLOOKUP(BP473,ABNT5101!$B$4:$B$9,ABNT5101!$D$4:$D$9))</f>
        <v>-</v>
      </c>
      <c r="BV473" s="27" t="str">
        <f t="shared" si="305"/>
        <v>-</v>
      </c>
      <c r="BW473" s="27" t="str">
        <f t="shared" si="306"/>
        <v>-</v>
      </c>
      <c r="BX473" s="27" t="str">
        <f t="shared" si="307"/>
        <v>-</v>
      </c>
      <c r="BY473" s="22" t="str">
        <f t="shared" si="568"/>
        <v>-</v>
      </c>
      <c r="BZ473" s="40" t="e">
        <f t="shared" si="308"/>
        <v>#VALUE!</v>
      </c>
      <c r="CA473" s="22"/>
      <c r="CB473" s="22"/>
      <c r="CC473" s="20" t="str">
        <f>IF(BY473="-","-",_xlfn.XLOOKUP(BY473,ABNT5101!$B$4:$B$9,ABNT5101!$C$4:$C$9))</f>
        <v>-</v>
      </c>
      <c r="CD473" s="24" t="str">
        <f>IF(BY473="-","-",_xlfn.XLOOKUP(BY473,ABNT5101!$B$4:$B$9,ABNT5101!$D$4:$D$9))</f>
        <v>-</v>
      </c>
      <c r="CE473" s="27" t="str">
        <f t="shared" si="309"/>
        <v>-</v>
      </c>
      <c r="CF473" s="27" t="str">
        <f t="shared" si="310"/>
        <v>-</v>
      </c>
      <c r="CG473" s="27" t="str">
        <f t="shared" si="311"/>
        <v>-</v>
      </c>
      <c r="CH473" s="26" t="str">
        <f>_xlfn.XLOOKUP(CI473,'Banco de dados'!$B:$B,'Banco de dados'!$D:$D)</f>
        <v>LEDSTAR</v>
      </c>
      <c r="CI473" s="27" t="s">
        <v>487</v>
      </c>
      <c r="CJ473" s="26" t="str">
        <f>_xlfn.XLOOKUP(CI473,'Banco de dados'!$B:$B,'Banco de dados'!$E:$E)</f>
        <v>LUM LED SL VT 9.1 17W</v>
      </c>
      <c r="CK473" s="27"/>
      <c r="CL473" s="26" t="e">
        <f>IF(CK473="-","-",_xlfn.XLOOKUP(CK473,'Banco de dados'!$B:$B,'Banco de dados'!$E:$E))</f>
        <v>#N/A</v>
      </c>
      <c r="CM473" s="23">
        <f t="shared" si="312"/>
        <v>1</v>
      </c>
      <c r="CN473" s="26">
        <f>_xlfn.XLOOKUP(CI473,'Banco de dados'!$B:$B,'Banco de dados'!$H:$H)</f>
        <v>17</v>
      </c>
      <c r="CO473" s="27" t="e">
        <f t="array" aca="1" ref="CO473" ca="1">_xludf.XLOOKUP(CK473,'Banco de dados'!$B:$B,'Banco de dados'!$H:$H)</f>
        <v>#NAME?</v>
      </c>
      <c r="CP473" s="48" t="e">
        <f t="array" aca="1" ref="CP473" ca="1">_xludf.XLOOKUP(CI473,'Banco de dados'!$B:$B,'Banco de dados'!$F:$F)</f>
        <v>#NAME?</v>
      </c>
      <c r="CQ473" s="27" t="e">
        <f t="array" aca="1" ref="CQ473" ca="1">_xludf.XLOOKUP(CK473,'Banco de dados'!$B:$B,'Banco de dados'!$F:$F)</f>
        <v>#NAME?</v>
      </c>
      <c r="CR473" s="27">
        <v>0</v>
      </c>
      <c r="CS473" s="27"/>
      <c r="CT473" s="27" t="str">
        <f>IF(AG473=0.5,"Suporte",IF(AND(AG473&gt;='Braços de IP'!$B$9,AG473&lt;='Braços de IP'!$D$9),'Braços de IP'!$E$9,IF(AND(AG473&gt;='Braços de IP'!$B$10,AG473&lt;='Braços de IP'!$D$10),'Braços de IP'!$E$10,IF(AND(AG473&gt;='Braços de IP'!$B$11,AG473&lt;='Braços de IP'!$D$11),'Braços de IP'!$E$11,IF(AND(AG473&gt;='Braços de IP'!$B$12,AG473&lt;='Braços de IP'!$D$12),'Braços de IP'!$E$12,IF(AND(AG473&gt;='Braços de IP'!$B$13,AG473&lt;='Braços de IP'!$D$13),'Braços de IP'!$E$13,IF(AND(AG473&gt;='Braços de IP'!$B$14,AG473&lt;='Braços de IP'!$D$14),'Braços de IP'!$E$14,"ERRO")))))))</f>
        <v>Médio I</v>
      </c>
      <c r="CU473" s="27"/>
      <c r="CV473" s="27" t="str">
        <f>IF($CU473="","",VLOOKUP($CU473,'Braços de IP'!$E$9:$I$15,2,0))</f>
        <v/>
      </c>
      <c r="CW473" s="41" t="str">
        <f>IF($CU473="","",VLOOKUP($CU473,'Braços de IP'!$E$9:$I$15,5,0))</f>
        <v/>
      </c>
      <c r="CX473" s="27"/>
      <c r="CY473" s="27"/>
      <c r="CZ473" s="27"/>
      <c r="DA473" s="27"/>
      <c r="DB473" s="27"/>
      <c r="DC473" s="27"/>
      <c r="DD473" s="42">
        <f t="shared" si="313"/>
        <v>17</v>
      </c>
      <c r="DE473" s="43">
        <f t="shared" si="314"/>
        <v>72</v>
      </c>
      <c r="DF473" s="42">
        <f t="shared" si="315"/>
        <v>89</v>
      </c>
      <c r="DG473" s="44">
        <f t="shared" si="316"/>
        <v>0.76388888888888884</v>
      </c>
      <c r="DH473" s="45"/>
      <c r="DI473" s="45"/>
      <c r="DJ473" s="45"/>
      <c r="DK473" s="27" t="s">
        <v>144</v>
      </c>
      <c r="DL473" s="27"/>
      <c r="DM473" s="38"/>
      <c r="DN473" s="46" t="e">
        <f t="shared" si="357"/>
        <v>#VALUE!</v>
      </c>
      <c r="DO473" s="38"/>
      <c r="DP473" s="38"/>
      <c r="DQ473" s="38"/>
      <c r="DR473" s="38"/>
      <c r="DS473" s="38"/>
      <c r="DT473" s="38"/>
    </row>
    <row r="474" spans="1:124" ht="15.75" hidden="1" customHeight="1" x14ac:dyDescent="0.25">
      <c r="A474" s="38"/>
      <c r="B474" s="27">
        <v>69</v>
      </c>
      <c r="C474" s="27" t="s">
        <v>174</v>
      </c>
      <c r="D474" s="27" t="s">
        <v>553</v>
      </c>
      <c r="E474" s="27">
        <v>-8.0471979999999999</v>
      </c>
      <c r="F474" s="27">
        <v>-34.917262000000001</v>
      </c>
      <c r="G474" s="27" t="s">
        <v>157</v>
      </c>
      <c r="H474" s="22" t="s">
        <v>136</v>
      </c>
      <c r="I474" s="27" t="s">
        <v>136</v>
      </c>
      <c r="J474" s="22" t="s">
        <v>137</v>
      </c>
      <c r="K474" s="23">
        <v>72</v>
      </c>
      <c r="L474" s="22" t="s">
        <v>138</v>
      </c>
      <c r="M474" s="22">
        <v>0</v>
      </c>
      <c r="N474" s="27">
        <f t="shared" si="352"/>
        <v>144</v>
      </c>
      <c r="O474" s="22">
        <v>1</v>
      </c>
      <c r="P474" s="22">
        <v>0</v>
      </c>
      <c r="Q474" s="22">
        <v>4.55</v>
      </c>
      <c r="R474" s="27"/>
      <c r="S474" s="27"/>
      <c r="T474" s="27">
        <v>0</v>
      </c>
      <c r="U474" s="22">
        <v>0</v>
      </c>
      <c r="V474" s="22">
        <v>0</v>
      </c>
      <c r="W474" s="22">
        <v>0</v>
      </c>
      <c r="X474" s="22">
        <v>0</v>
      </c>
      <c r="Y474" s="22">
        <v>0</v>
      </c>
      <c r="Z474" s="22">
        <v>0</v>
      </c>
      <c r="AA474" s="22" t="s">
        <v>161</v>
      </c>
      <c r="AB474" s="22" t="s">
        <v>140</v>
      </c>
      <c r="AC474" s="22">
        <v>32</v>
      </c>
      <c r="AD474" s="22">
        <v>6.18</v>
      </c>
      <c r="AE474" s="22">
        <v>1</v>
      </c>
      <c r="AF474" s="22">
        <v>0</v>
      </c>
      <c r="AG474" s="22">
        <v>1.98</v>
      </c>
      <c r="AH474" s="22">
        <f t="shared" si="353"/>
        <v>1.98</v>
      </c>
      <c r="AI474" s="22" t="s">
        <v>136</v>
      </c>
      <c r="AJ474" s="22" t="s">
        <v>136</v>
      </c>
      <c r="AK474" s="22" t="s">
        <v>141</v>
      </c>
      <c r="AL474" s="22" t="str">
        <f t="shared" si="354"/>
        <v>erro</v>
      </c>
      <c r="AM474" s="22">
        <v>0</v>
      </c>
      <c r="AN474" s="22"/>
      <c r="AO474" s="22">
        <v>0</v>
      </c>
      <c r="AP474" s="22">
        <v>0</v>
      </c>
      <c r="AQ474" s="22">
        <v>0</v>
      </c>
      <c r="AR474" s="22" t="s">
        <v>136</v>
      </c>
      <c r="AS474" s="22">
        <f t="shared" si="295"/>
        <v>0</v>
      </c>
      <c r="AT474" s="22"/>
      <c r="AU474" s="22">
        <f>VLOOKUP(G474,ABNT5101!$I$3:$J$9,2)</f>
        <v>7.5</v>
      </c>
      <c r="AV474" s="22">
        <f>VLOOKUP(G474,ABNT5101!$I$3:$M$9,5)</f>
        <v>0.18</v>
      </c>
      <c r="AW474" s="17" t="str">
        <f>_xlfn.XLOOKUP(G474,ABNT5101!I:I,ABNT5101!L:L)</f>
        <v>-</v>
      </c>
      <c r="AX474" s="17">
        <f>_xlfn.XLOOKUP(G474,ABNT5101!$I:$I,ABNT5101!M:M)</f>
        <v>0.18</v>
      </c>
      <c r="AY474" s="17" t="str">
        <f>_xlfn.XLOOKUP(G474,ABNT5101!$I:$I,ABNT5101!N:N)</f>
        <v>-</v>
      </c>
      <c r="AZ474" s="17">
        <f>_xlfn.XLOOKUP(G474,ABNT5101!$I:$I,ABNT5101!O:O)</f>
        <v>16</v>
      </c>
      <c r="BA474" s="27" t="str">
        <f t="shared" si="296"/>
        <v>ATENDE</v>
      </c>
      <c r="BB474" s="39">
        <f t="shared" ref="BB474:BC474" si="575">BE474/AU474-1</f>
        <v>0.97199999999999998</v>
      </c>
      <c r="BC474" s="39">
        <f t="shared" si="575"/>
        <v>3.166666666666667</v>
      </c>
      <c r="BD474" s="39" t="str">
        <f t="shared" si="298"/>
        <v>-</v>
      </c>
      <c r="BE474" s="22">
        <v>14.79</v>
      </c>
      <c r="BF474" s="22">
        <v>0.75</v>
      </c>
      <c r="BG474" s="22"/>
      <c r="BH474" s="22"/>
      <c r="BI474" s="23"/>
      <c r="BJ474" s="22"/>
      <c r="BK474" s="27" t="str">
        <f t="shared" si="299"/>
        <v>ATENDE</v>
      </c>
      <c r="BL474" s="27" t="str">
        <f t="shared" si="300"/>
        <v>ATENDE</v>
      </c>
      <c r="BM474" s="27" t="str">
        <f t="shared" si="301"/>
        <v>ATENDE</v>
      </c>
      <c r="BN474" s="27" t="str">
        <f t="shared" si="302"/>
        <v>ATENDE</v>
      </c>
      <c r="BO474" s="22" t="str">
        <f t="shared" si="303"/>
        <v>C5</v>
      </c>
      <c r="BP474" s="22" t="str">
        <f t="shared" si="379"/>
        <v>-</v>
      </c>
      <c r="BQ474" s="40" t="e">
        <f t="shared" si="304"/>
        <v>#VALUE!</v>
      </c>
      <c r="BR474" s="22"/>
      <c r="BS474" s="22"/>
      <c r="BT474" s="24" t="str">
        <f>IF(BP474="-","-",_xlfn.XLOOKUP(BP474,ABNT5101!$B$4:$B$9,ABNT5101!$C$4:$C$9))</f>
        <v>-</v>
      </c>
      <c r="BU474" s="24" t="str">
        <f>IF(BP474="-","-",_xlfn.XLOOKUP(BP474,ABNT5101!$B$4:$B$9,ABNT5101!$D$4:$D$9))</f>
        <v>-</v>
      </c>
      <c r="BV474" s="27" t="str">
        <f t="shared" si="305"/>
        <v>-</v>
      </c>
      <c r="BW474" s="27" t="str">
        <f t="shared" si="306"/>
        <v>-</v>
      </c>
      <c r="BX474" s="27" t="str">
        <f t="shared" si="307"/>
        <v>-</v>
      </c>
      <c r="BY474" s="22" t="str">
        <f t="shared" si="568"/>
        <v>-</v>
      </c>
      <c r="BZ474" s="40" t="e">
        <f t="shared" si="308"/>
        <v>#VALUE!</v>
      </c>
      <c r="CA474" s="22"/>
      <c r="CB474" s="22"/>
      <c r="CC474" s="20" t="str">
        <f>IF(BY474="-","-",_xlfn.XLOOKUP(BY474,ABNT5101!$B$4:$B$9,ABNT5101!$C$4:$C$9))</f>
        <v>-</v>
      </c>
      <c r="CD474" s="24" t="str">
        <f>IF(BY474="-","-",_xlfn.XLOOKUP(BY474,ABNT5101!$B$4:$B$9,ABNT5101!$D$4:$D$9))</f>
        <v>-</v>
      </c>
      <c r="CE474" s="27" t="str">
        <f t="shared" si="309"/>
        <v>-</v>
      </c>
      <c r="CF474" s="27" t="str">
        <f t="shared" si="310"/>
        <v>-</v>
      </c>
      <c r="CG474" s="27" t="str">
        <f t="shared" si="311"/>
        <v>-</v>
      </c>
      <c r="CH474" s="26" t="str">
        <f>_xlfn.XLOOKUP(CI474,'Banco de dados'!$B:$B,'Banco de dados'!$D:$D)</f>
        <v>SX LIGHTING</v>
      </c>
      <c r="CI474" s="27" t="s">
        <v>271</v>
      </c>
      <c r="CJ474" s="26" t="str">
        <f>_xlfn.XLOOKUP(CI474,'Banco de dados'!$B:$B,'Banco de dados'!$E:$E)</f>
        <v>SXINEVO020K50L12CZF7PHF</v>
      </c>
      <c r="CK474" s="27"/>
      <c r="CL474" s="26" t="e">
        <f>IF(CK474="-","-",_xlfn.XLOOKUP(CK474,'Banco de dados'!$B:$B,'Banco de dados'!$E:$E))</f>
        <v>#N/A</v>
      </c>
      <c r="CM474" s="23">
        <f t="shared" si="312"/>
        <v>1</v>
      </c>
      <c r="CN474" s="26">
        <f>_xlfn.XLOOKUP(CI474,'Banco de dados'!$B:$B,'Banco de dados'!$H:$H)</f>
        <v>22.5</v>
      </c>
      <c r="CO474" s="27" t="e">
        <f t="array" aca="1" ref="CO474" ca="1">_xludf.XLOOKUP(CK474,'Banco de dados'!$B:$B,'Banco de dados'!$H:$H)</f>
        <v>#NAME?</v>
      </c>
      <c r="CP474" s="48" t="e">
        <f t="array" aca="1" ref="CP474" ca="1">_xludf.XLOOKUP(CI474,'Banco de dados'!$B:$B,'Banco de dados'!$F:$F)</f>
        <v>#NAME?</v>
      </c>
      <c r="CQ474" s="27" t="e">
        <f t="array" aca="1" ref="CQ474" ca="1">_xludf.XLOOKUP(CK474,'Banco de dados'!$B:$B,'Banco de dados'!$F:$F)</f>
        <v>#NAME?</v>
      </c>
      <c r="CR474" s="27">
        <v>0</v>
      </c>
      <c r="CS474" s="27"/>
      <c r="CT474" s="27" t="str">
        <f>IF(AG474=0.5,"Suporte",IF(AND(AG474&gt;='Braços de IP'!$B$9,AG474&lt;='Braços de IP'!$D$9),'Braços de IP'!$E$9,IF(AND(AG474&gt;='Braços de IP'!$B$10,AG474&lt;='Braços de IP'!$D$10),'Braços de IP'!$E$10,IF(AND(AG474&gt;='Braços de IP'!$B$11,AG474&lt;='Braços de IP'!$D$11),'Braços de IP'!$E$11,IF(AND(AG474&gt;='Braços de IP'!$B$12,AG474&lt;='Braços de IP'!$D$12),'Braços de IP'!$E$12,IF(AND(AG474&gt;='Braços de IP'!$B$13,AG474&lt;='Braços de IP'!$D$13),'Braços de IP'!$E$13,IF(AND(AG474&gt;='Braços de IP'!$B$14,AG474&lt;='Braços de IP'!$D$14),'Braços de IP'!$E$14,"ERRO")))))))</f>
        <v>Médio I</v>
      </c>
      <c r="CU474" s="27"/>
      <c r="CV474" s="27" t="str">
        <f>IF($CU474="","",VLOOKUP($CU474,'Braços de IP'!$E$9:$I$15,2,0))</f>
        <v/>
      </c>
      <c r="CW474" s="41" t="str">
        <f>IF($CU474="","",VLOOKUP($CU474,'Braços de IP'!$E$9:$I$15,5,0))</f>
        <v/>
      </c>
      <c r="CX474" s="27"/>
      <c r="CY474" s="27"/>
      <c r="CZ474" s="27"/>
      <c r="DA474" s="27"/>
      <c r="DB474" s="27"/>
      <c r="DC474" s="27"/>
      <c r="DD474" s="42">
        <f t="shared" si="313"/>
        <v>22.5</v>
      </c>
      <c r="DE474" s="43">
        <f t="shared" si="314"/>
        <v>72</v>
      </c>
      <c r="DF474" s="42">
        <f t="shared" si="315"/>
        <v>94.5</v>
      </c>
      <c r="DG474" s="44">
        <f t="shared" si="316"/>
        <v>0.6875</v>
      </c>
      <c r="DH474" s="45"/>
      <c r="DI474" s="45"/>
      <c r="DJ474" s="45"/>
      <c r="DK474" s="27" t="s">
        <v>144</v>
      </c>
      <c r="DL474" s="27"/>
      <c r="DM474" s="38"/>
      <c r="DN474" s="46" t="e">
        <f t="shared" si="357"/>
        <v>#VALUE!</v>
      </c>
      <c r="DO474" s="38"/>
      <c r="DP474" s="38"/>
      <c r="DQ474" s="38"/>
      <c r="DR474" s="38"/>
      <c r="DS474" s="38"/>
      <c r="DT474" s="38"/>
    </row>
    <row r="475" spans="1:124" ht="15.75" hidden="1" customHeight="1" x14ac:dyDescent="0.25">
      <c r="A475" s="38"/>
      <c r="B475" s="27">
        <v>69</v>
      </c>
      <c r="C475" s="27" t="s">
        <v>174</v>
      </c>
      <c r="D475" s="27" t="s">
        <v>553</v>
      </c>
      <c r="E475" s="27">
        <v>-8.0471979999999999</v>
      </c>
      <c r="F475" s="27">
        <v>-34.917262000000001</v>
      </c>
      <c r="G475" s="27" t="s">
        <v>157</v>
      </c>
      <c r="H475" s="22" t="s">
        <v>136</v>
      </c>
      <c r="I475" s="27" t="s">
        <v>136</v>
      </c>
      <c r="J475" s="22" t="s">
        <v>137</v>
      </c>
      <c r="K475" s="23">
        <v>72</v>
      </c>
      <c r="L475" s="22" t="s">
        <v>138</v>
      </c>
      <c r="M475" s="22">
        <v>0</v>
      </c>
      <c r="N475" s="27">
        <f t="shared" si="352"/>
        <v>144</v>
      </c>
      <c r="O475" s="22">
        <v>1</v>
      </c>
      <c r="P475" s="22">
        <v>0</v>
      </c>
      <c r="Q475" s="22">
        <v>4.55</v>
      </c>
      <c r="R475" s="27"/>
      <c r="S475" s="27"/>
      <c r="T475" s="27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 t="s">
        <v>161</v>
      </c>
      <c r="AB475" s="22" t="s">
        <v>140</v>
      </c>
      <c r="AC475" s="22">
        <v>32</v>
      </c>
      <c r="AD475" s="22">
        <v>6.18</v>
      </c>
      <c r="AE475" s="22">
        <v>1</v>
      </c>
      <c r="AF475" s="22">
        <v>0</v>
      </c>
      <c r="AG475" s="22">
        <v>1.98</v>
      </c>
      <c r="AH475" s="22">
        <f t="shared" si="353"/>
        <v>1.98</v>
      </c>
      <c r="AI475" s="22" t="s">
        <v>136</v>
      </c>
      <c r="AJ475" s="22" t="s">
        <v>136</v>
      </c>
      <c r="AK475" s="22" t="s">
        <v>141</v>
      </c>
      <c r="AL475" s="22" t="str">
        <f t="shared" si="354"/>
        <v>erro</v>
      </c>
      <c r="AM475" s="22">
        <v>0</v>
      </c>
      <c r="AN475" s="22"/>
      <c r="AO475" s="22">
        <v>0</v>
      </c>
      <c r="AP475" s="22">
        <v>0</v>
      </c>
      <c r="AQ475" s="22">
        <v>0</v>
      </c>
      <c r="AR475" s="22" t="s">
        <v>136</v>
      </c>
      <c r="AS475" s="22">
        <f t="shared" si="295"/>
        <v>0</v>
      </c>
      <c r="AT475" s="22"/>
      <c r="AU475" s="22">
        <f>VLOOKUP(G475,ABNT5101!$I$3:$J$9,2)</f>
        <v>7.5</v>
      </c>
      <c r="AV475" s="22">
        <f>VLOOKUP(G475,ABNT5101!$I$3:$M$9,5)</f>
        <v>0.18</v>
      </c>
      <c r="AW475" s="17" t="str">
        <f>_xlfn.XLOOKUP(G475,ABNT5101!I:I,ABNT5101!L:L)</f>
        <v>-</v>
      </c>
      <c r="AX475" s="17">
        <f>_xlfn.XLOOKUP(G475,ABNT5101!$I:$I,ABNT5101!M:M)</f>
        <v>0.18</v>
      </c>
      <c r="AY475" s="17" t="str">
        <f>_xlfn.XLOOKUP(G475,ABNT5101!$I:$I,ABNT5101!N:N)</f>
        <v>-</v>
      </c>
      <c r="AZ475" s="17">
        <f>_xlfn.XLOOKUP(G475,ABNT5101!$I:$I,ABNT5101!O:O)</f>
        <v>16</v>
      </c>
      <c r="BA475" s="27" t="str">
        <f t="shared" si="296"/>
        <v>ATENDE</v>
      </c>
      <c r="BB475" s="39">
        <f t="shared" ref="BB475:BC475" si="576">BE475/AU475-1</f>
        <v>2.1453333333333333</v>
      </c>
      <c r="BC475" s="39">
        <f t="shared" si="576"/>
        <v>3.2222222222222223</v>
      </c>
      <c r="BD475" s="39" t="str">
        <f t="shared" si="298"/>
        <v>-</v>
      </c>
      <c r="BE475" s="22">
        <v>23.59</v>
      </c>
      <c r="BF475" s="22">
        <v>0.76</v>
      </c>
      <c r="BG475" s="22"/>
      <c r="BH475" s="22"/>
      <c r="BI475" s="23"/>
      <c r="BJ475" s="22"/>
      <c r="BK475" s="27" t="str">
        <f t="shared" si="299"/>
        <v>ATENDE</v>
      </c>
      <c r="BL475" s="27" t="str">
        <f t="shared" si="300"/>
        <v>ATENDE</v>
      </c>
      <c r="BM475" s="27" t="str">
        <f t="shared" si="301"/>
        <v>ATENDE</v>
      </c>
      <c r="BN475" s="27" t="str">
        <f t="shared" si="302"/>
        <v>ATENDE</v>
      </c>
      <c r="BO475" s="22" t="str">
        <f t="shared" si="303"/>
        <v>C5</v>
      </c>
      <c r="BP475" s="22" t="str">
        <f t="shared" si="379"/>
        <v>-</v>
      </c>
      <c r="BQ475" s="40" t="e">
        <f t="shared" si="304"/>
        <v>#VALUE!</v>
      </c>
      <c r="BR475" s="22"/>
      <c r="BS475" s="22"/>
      <c r="BT475" s="24" t="str">
        <f>IF(BP475="-","-",_xlfn.XLOOKUP(BP475,ABNT5101!$B$4:$B$9,ABNT5101!$C$4:$C$9))</f>
        <v>-</v>
      </c>
      <c r="BU475" s="24" t="str">
        <f>IF(BP475="-","-",_xlfn.XLOOKUP(BP475,ABNT5101!$B$4:$B$9,ABNT5101!$D$4:$D$9))</f>
        <v>-</v>
      </c>
      <c r="BV475" s="27" t="str">
        <f t="shared" si="305"/>
        <v>-</v>
      </c>
      <c r="BW475" s="27" t="str">
        <f t="shared" si="306"/>
        <v>-</v>
      </c>
      <c r="BX475" s="27" t="str">
        <f t="shared" si="307"/>
        <v>-</v>
      </c>
      <c r="BY475" s="22" t="str">
        <f t="shared" si="568"/>
        <v>-</v>
      </c>
      <c r="BZ475" s="40" t="e">
        <f t="shared" si="308"/>
        <v>#VALUE!</v>
      </c>
      <c r="CA475" s="22"/>
      <c r="CB475" s="22"/>
      <c r="CC475" s="20" t="str">
        <f>IF(BY475="-","-",_xlfn.XLOOKUP(BY475,ABNT5101!$B$4:$B$9,ABNT5101!$C$4:$C$9))</f>
        <v>-</v>
      </c>
      <c r="CD475" s="24" t="str">
        <f>IF(BY475="-","-",_xlfn.XLOOKUP(BY475,ABNT5101!$B$4:$B$9,ABNT5101!$D$4:$D$9))</f>
        <v>-</v>
      </c>
      <c r="CE475" s="27" t="str">
        <f t="shared" si="309"/>
        <v>-</v>
      </c>
      <c r="CF475" s="27" t="str">
        <f t="shared" si="310"/>
        <v>-</v>
      </c>
      <c r="CG475" s="27" t="str">
        <f t="shared" si="311"/>
        <v>-</v>
      </c>
      <c r="CH475" s="26" t="str">
        <f>_xlfn.XLOOKUP(CI475,'Banco de dados'!$B:$B,'Banco de dados'!$D:$D)</f>
        <v>TECNOWATT</v>
      </c>
      <c r="CI475" s="77" t="s">
        <v>477</v>
      </c>
      <c r="CJ475" s="26" t="str">
        <f>_xlfn.XLOOKUP(CI475,'Banco de dados'!$B:$B,'Banco de dados'!$E:$E)</f>
        <v>SIGSAGPTLRRSSNDL_30W_38IBBRS
1-10C1MUN6.5</v>
      </c>
      <c r="CK475" s="27"/>
      <c r="CL475" s="26" t="e">
        <f>IF(CK475="-","-",_xlfn.XLOOKUP(CK475,'Banco de dados'!$B:$B,'Banco de dados'!$E:$E))</f>
        <v>#N/A</v>
      </c>
      <c r="CM475" s="23">
        <f t="shared" si="312"/>
        <v>1</v>
      </c>
      <c r="CN475" s="26">
        <f>_xlfn.XLOOKUP(CI475,'Banco de dados'!$B:$B,'Banco de dados'!$H:$H)</f>
        <v>30</v>
      </c>
      <c r="CO475" s="27" t="e">
        <f t="array" aca="1" ref="CO475" ca="1">_xludf.XLOOKUP(CK475,'Banco de dados'!$B:$B,'Banco de dados'!$H:$H)</f>
        <v>#NAME?</v>
      </c>
      <c r="CP475" s="48" t="e">
        <f t="array" aca="1" ref="CP475" ca="1">_xludf.XLOOKUP(CI475,'Banco de dados'!$B:$B,'Banco de dados'!$F:$F)</f>
        <v>#NAME?</v>
      </c>
      <c r="CQ475" s="27" t="e">
        <f t="array" aca="1" ref="CQ475" ca="1">_xludf.XLOOKUP(CK475,'Banco de dados'!$B:$B,'Banco de dados'!$F:$F)</f>
        <v>#NAME?</v>
      </c>
      <c r="CR475" s="27">
        <v>0</v>
      </c>
      <c r="CS475" s="27">
        <v>3</v>
      </c>
      <c r="CT475" s="27" t="str">
        <f>IF(AG475=0.5,"Suporte",IF(AND(AG475&gt;='Braços de IP'!$B$9,AG475&lt;='Braços de IP'!$D$9),'Braços de IP'!$E$9,IF(AND(AG475&gt;='Braços de IP'!$B$10,AG475&lt;='Braços de IP'!$D$10),'Braços de IP'!$E$10,IF(AND(AG475&gt;='Braços de IP'!$B$11,AG475&lt;='Braços de IP'!$D$11),'Braços de IP'!$E$11,IF(AND(AG475&gt;='Braços de IP'!$B$12,AG475&lt;='Braços de IP'!$D$12),'Braços de IP'!$E$12,IF(AND(AG475&gt;='Braços de IP'!$B$13,AG475&lt;='Braços de IP'!$D$13),'Braços de IP'!$E$13,IF(AND(AG475&gt;='Braços de IP'!$B$14,AG475&lt;='Braços de IP'!$D$14),'Braços de IP'!$E$14,"ERRO")))))))</f>
        <v>Médio I</v>
      </c>
      <c r="CU475" s="27"/>
      <c r="CV475" s="27" t="str">
        <f>IF($CU475="","",VLOOKUP($CU475,'Braços de IP'!$E$9:$I$15,2,0))</f>
        <v/>
      </c>
      <c r="CW475" s="41" t="str">
        <f>IF($CU475="","",VLOOKUP($CU475,'Braços de IP'!$E$9:$I$15,5,0))</f>
        <v/>
      </c>
      <c r="CX475" s="27"/>
      <c r="CY475" s="27"/>
      <c r="CZ475" s="27"/>
      <c r="DA475" s="27"/>
      <c r="DB475" s="27"/>
      <c r="DC475" s="27"/>
      <c r="DD475" s="42">
        <f t="shared" si="313"/>
        <v>30</v>
      </c>
      <c r="DE475" s="43">
        <f t="shared" si="314"/>
        <v>72</v>
      </c>
      <c r="DF475" s="42">
        <f t="shared" si="315"/>
        <v>102</v>
      </c>
      <c r="DG475" s="44">
        <f t="shared" si="316"/>
        <v>0.58333333333333326</v>
      </c>
      <c r="DH475" s="45"/>
      <c r="DI475" s="45"/>
      <c r="DJ475" s="45"/>
      <c r="DK475" s="27" t="s">
        <v>144</v>
      </c>
      <c r="DL475" s="27"/>
      <c r="DM475" s="38"/>
      <c r="DN475" s="46" t="e">
        <f t="shared" si="357"/>
        <v>#VALUE!</v>
      </c>
      <c r="DO475" s="38"/>
      <c r="DP475" s="38"/>
      <c r="DQ475" s="38"/>
      <c r="DR475" s="38"/>
      <c r="DS475" s="38"/>
      <c r="DT475" s="38"/>
    </row>
    <row r="476" spans="1:124" ht="15.75" customHeight="1" x14ac:dyDescent="0.25">
      <c r="B476" s="16">
        <v>70</v>
      </c>
      <c r="C476" s="16" t="s">
        <v>146</v>
      </c>
      <c r="D476" s="16" t="s">
        <v>554</v>
      </c>
      <c r="E476" s="16">
        <v>-8.03993</v>
      </c>
      <c r="F476" s="16">
        <v>-34.920957000000001</v>
      </c>
      <c r="G476" s="16" t="s">
        <v>153</v>
      </c>
      <c r="H476" s="17" t="s">
        <v>136</v>
      </c>
      <c r="I476" s="16" t="s">
        <v>135</v>
      </c>
      <c r="J476" s="17" t="s">
        <v>137</v>
      </c>
      <c r="K476" s="18">
        <v>70</v>
      </c>
      <c r="L476" s="17" t="s">
        <v>138</v>
      </c>
      <c r="M476" s="17">
        <v>0</v>
      </c>
      <c r="N476" s="16">
        <f t="shared" si="352"/>
        <v>140</v>
      </c>
      <c r="O476" s="17">
        <v>1</v>
      </c>
      <c r="P476" s="17">
        <v>2.14</v>
      </c>
      <c r="Q476" s="17">
        <v>5.6</v>
      </c>
      <c r="R476" s="16"/>
      <c r="S476" s="16"/>
      <c r="T476" s="16">
        <v>0</v>
      </c>
      <c r="U476" s="17">
        <v>1.69</v>
      </c>
      <c r="V476" s="17">
        <v>0</v>
      </c>
      <c r="W476" s="17">
        <v>0</v>
      </c>
      <c r="X476" s="17">
        <v>0</v>
      </c>
      <c r="Y476" s="17">
        <v>0</v>
      </c>
      <c r="Z476" s="17">
        <v>0</v>
      </c>
      <c r="AA476" s="17" t="s">
        <v>139</v>
      </c>
      <c r="AB476" s="17" t="s">
        <v>140</v>
      </c>
      <c r="AC476" s="17">
        <v>11.23</v>
      </c>
      <c r="AD476" s="17">
        <v>6.77</v>
      </c>
      <c r="AE476" s="17">
        <v>1</v>
      </c>
      <c r="AF476" s="17">
        <v>1.47</v>
      </c>
      <c r="AG476" s="17">
        <v>2.12</v>
      </c>
      <c r="AH476" s="17">
        <f t="shared" si="353"/>
        <v>0.65000000000000013</v>
      </c>
      <c r="AI476" s="17" t="s">
        <v>136</v>
      </c>
      <c r="AJ476" s="17" t="s">
        <v>136</v>
      </c>
      <c r="AK476" s="17" t="s">
        <v>141</v>
      </c>
      <c r="AL476" s="17">
        <f t="shared" si="354"/>
        <v>2</v>
      </c>
      <c r="AM476" s="17">
        <v>0</v>
      </c>
      <c r="AN476" s="17"/>
      <c r="AO476" s="17">
        <v>0</v>
      </c>
      <c r="AP476" s="17">
        <v>0</v>
      </c>
      <c r="AQ476" s="17">
        <v>0</v>
      </c>
      <c r="AR476" s="17" t="s">
        <v>136</v>
      </c>
      <c r="AS476" s="19">
        <f t="shared" si="295"/>
        <v>0</v>
      </c>
      <c r="AT476" s="19"/>
      <c r="AU476" s="19">
        <f>VLOOKUP(G476,ABNT5101!$I$3:$J$9,2)</f>
        <v>15</v>
      </c>
      <c r="AV476" s="19">
        <f>VLOOKUP(G476,ABNT5101!$I$3:$M$9,5)</f>
        <v>0.18</v>
      </c>
      <c r="AW476" s="17" t="str">
        <f>_xlfn.XLOOKUP(G476,ABNT5101!I:I,ABNT5101!L:L)</f>
        <v>-</v>
      </c>
      <c r="AX476" s="17">
        <f>_xlfn.XLOOKUP(G476,ABNT5101!$I:$I,ABNT5101!M:M)</f>
        <v>0.18</v>
      </c>
      <c r="AY476" s="17" t="str">
        <f>_xlfn.XLOOKUP(G476,ABNT5101!$I:$I,ABNT5101!N:N)</f>
        <v>-</v>
      </c>
      <c r="AZ476" s="17">
        <f>_xlfn.XLOOKUP(G476,ABNT5101!$I:$I,ABNT5101!O:O)</f>
        <v>15</v>
      </c>
      <c r="BA476" s="20" t="str">
        <f t="shared" si="296"/>
        <v>ATENDE</v>
      </c>
      <c r="BB476" s="21">
        <f t="shared" ref="BB476:BC476" si="577">BE476/AU476-1</f>
        <v>0.54133333333333344</v>
      </c>
      <c r="BC476" s="21">
        <f t="shared" si="577"/>
        <v>3.8333333333333339</v>
      </c>
      <c r="BD476" s="21" t="str">
        <f t="shared" si="298"/>
        <v>-</v>
      </c>
      <c r="BE476" s="22">
        <v>23.12</v>
      </c>
      <c r="BF476" s="22">
        <v>0.87</v>
      </c>
      <c r="BG476" s="22"/>
      <c r="BH476" s="22"/>
      <c r="BI476" s="23"/>
      <c r="BJ476" s="22"/>
      <c r="BK476" s="20" t="str">
        <f t="shared" si="299"/>
        <v>ATENDE</v>
      </c>
      <c r="BL476" s="20" t="str">
        <f t="shared" si="300"/>
        <v>ATENDE</v>
      </c>
      <c r="BM476" s="20" t="str">
        <f t="shared" si="301"/>
        <v>ATENDE</v>
      </c>
      <c r="BN476" s="20" t="str">
        <f t="shared" si="302"/>
        <v>ATENDE</v>
      </c>
      <c r="BO476" s="24" t="str">
        <f t="shared" si="303"/>
        <v>C3</v>
      </c>
      <c r="BP476" s="24" t="str">
        <f t="shared" si="379"/>
        <v>P6</v>
      </c>
      <c r="BQ476" s="25">
        <f t="shared" si="304"/>
        <v>4.53</v>
      </c>
      <c r="BR476" s="22">
        <v>16.59</v>
      </c>
      <c r="BS476" s="22">
        <v>14.64</v>
      </c>
      <c r="BT476" s="24">
        <f>IF(BP476="-","-",_xlfn.XLOOKUP(BP476,ABNT5101!$B$4:$B$9,ABNT5101!$C$4:$C$9))</f>
        <v>3</v>
      </c>
      <c r="BU476" s="24">
        <f>IF(BP476="-","-",_xlfn.XLOOKUP(BP476,ABNT5101!$B$4:$B$9,ABNT5101!$D$4:$D$9))</f>
        <v>0.6</v>
      </c>
      <c r="BV476" s="20" t="str">
        <f t="shared" si="305"/>
        <v>ATENDE</v>
      </c>
      <c r="BW476" s="20" t="str">
        <f t="shared" si="306"/>
        <v>ATENDE</v>
      </c>
      <c r="BX476" s="20" t="str">
        <f t="shared" si="307"/>
        <v>ATENDE</v>
      </c>
      <c r="BY476" s="24" t="str">
        <f t="shared" si="568"/>
        <v>P6</v>
      </c>
      <c r="BZ476" s="25">
        <f t="shared" si="308"/>
        <v>5.5866666666666669</v>
      </c>
      <c r="CA476" s="24">
        <v>19.760000000000002</v>
      </c>
      <c r="CB476" s="24">
        <v>16.75</v>
      </c>
      <c r="CC476" s="20">
        <f>IF(BY476="-","-",_xlfn.XLOOKUP(BY476,ABNT5101!$B$4:$B$9,ABNT5101!$C$4:$C$9))</f>
        <v>3</v>
      </c>
      <c r="CD476" s="24">
        <f>IF(BY476="-","-",_xlfn.XLOOKUP(BY476,ABNT5101!$B$4:$B$9,ABNT5101!$D$4:$D$9))</f>
        <v>0.6</v>
      </c>
      <c r="CE476" s="20" t="str">
        <f t="shared" si="309"/>
        <v>ATENDE</v>
      </c>
      <c r="CF476" s="20" t="str">
        <f t="shared" si="310"/>
        <v>ATENDE</v>
      </c>
      <c r="CG476" s="20" t="str">
        <f t="shared" si="311"/>
        <v>ATENDE</v>
      </c>
      <c r="CH476" s="26" t="str">
        <f>_xlfn.XLOOKUP(CI476,'Banco de dados'!$B:$B,'Banco de dados'!$D:$D)</f>
        <v>LEDSTAR</v>
      </c>
      <c r="CI476" s="47" t="str">
        <f>'Banco de dados'!B5</f>
        <v xml:space="preserve"> SL VT 9.1 28W</v>
      </c>
      <c r="CJ476" s="26" t="str">
        <f>_xlfn.XLOOKUP(CI476,'Banco de dados'!$B:$B,'Banco de dados'!$E:$E)</f>
        <v>LUM LED SL VT 9.1 28W</v>
      </c>
      <c r="CK476" s="26"/>
      <c r="CL476" s="26" t="e">
        <f>IF(CK476="-","-",_xlfn.XLOOKUP(CK476,'Banco de dados'!$B:$B,'Banco de dados'!$E:$E))</f>
        <v>#N/A</v>
      </c>
      <c r="CM476" s="28">
        <f t="shared" si="312"/>
        <v>1</v>
      </c>
      <c r="CN476" s="26">
        <f>_xlfn.XLOOKUP(CI476,'Banco de dados'!$B:$B,'Banco de dados'!$H:$H)</f>
        <v>28</v>
      </c>
      <c r="CO476" s="26" t="e">
        <f t="array" aca="1" ref="CO476" ca="1">_xludf.XLOOKUP(CK476,'Banco de dados'!$B:$B,'Banco de dados'!$H:$H)</f>
        <v>#NAME?</v>
      </c>
      <c r="CP476" s="51" t="e">
        <f t="array" aca="1" ref="CP476" ca="1">_xludf.XLOOKUP(CI476,'Banco de dados'!$B:$B,'Banco de dados'!$F:$F)</f>
        <v>#NAME?</v>
      </c>
      <c r="CQ476" s="26" t="e">
        <f t="array" aca="1" ref="CQ476" ca="1">_xludf.XLOOKUP(CK476,'Banco de dados'!$B:$B,'Banco de dados'!$F:$F)</f>
        <v>#NAME?</v>
      </c>
      <c r="CR476" s="27">
        <v>0</v>
      </c>
      <c r="CS476" s="27"/>
      <c r="CT476" s="26" t="str">
        <f>IF(AG476=0.5,"Suporte",IF(AND(AG476&gt;='Braços de IP'!$B$9,AG476&lt;='Braços de IP'!$D$9),'Braços de IP'!$E$9,IF(AND(AG476&gt;='Braços de IP'!$B$10,AG476&lt;='Braços de IP'!$D$10),'Braços de IP'!$E$10,IF(AND(AG476&gt;='Braços de IP'!$B$11,AG476&lt;='Braços de IP'!$D$11),'Braços de IP'!$E$11,IF(AND(AG476&gt;='Braços de IP'!$B$12,AG476&lt;='Braços de IP'!$D$12),'Braços de IP'!$E$12,IF(AND(AG476&gt;='Braços de IP'!$B$13,AG476&lt;='Braços de IP'!$D$13),'Braços de IP'!$E$13,IF(AND(AG476&gt;='Braços de IP'!$B$14,AG476&lt;='Braços de IP'!$D$14),'Braços de IP'!$E$14,"ERRO")))))))</f>
        <v>Médio I</v>
      </c>
      <c r="CU476" s="27"/>
      <c r="CV476" s="26" t="str">
        <f>IF($CU476="","",VLOOKUP($CU476,'Braços de IP'!$E$9:$I$15,2,0))</f>
        <v/>
      </c>
      <c r="CW476" s="29" t="str">
        <f>IF($CU476="","",VLOOKUP($CU476,'Braços de IP'!$E$9:$I$15,5,0))</f>
        <v/>
      </c>
      <c r="CX476" s="26"/>
      <c r="CY476" s="26"/>
      <c r="CZ476" s="26"/>
      <c r="DA476" s="26"/>
      <c r="DB476" s="26"/>
      <c r="DC476" s="26"/>
      <c r="DD476" s="30">
        <f t="shared" si="313"/>
        <v>28</v>
      </c>
      <c r="DE476" s="31">
        <f t="shared" si="314"/>
        <v>70</v>
      </c>
      <c r="DF476" s="30">
        <f t="shared" si="315"/>
        <v>98</v>
      </c>
      <c r="DG476" s="32">
        <f t="shared" si="316"/>
        <v>0.6</v>
      </c>
      <c r="DH476" s="33"/>
      <c r="DI476" s="34"/>
      <c r="DJ476" s="35"/>
      <c r="DK476" s="16" t="s">
        <v>144</v>
      </c>
      <c r="DL476" s="16"/>
      <c r="DN476" s="36" t="e">
        <f t="shared" si="357"/>
        <v>#VALUE!</v>
      </c>
    </row>
    <row r="477" spans="1:124" ht="15.75" customHeight="1" x14ac:dyDescent="0.25">
      <c r="B477" s="16">
        <v>70</v>
      </c>
      <c r="C477" s="16" t="s">
        <v>146</v>
      </c>
      <c r="D477" s="16" t="s">
        <v>554</v>
      </c>
      <c r="E477" s="16">
        <v>-8.03993</v>
      </c>
      <c r="F477" s="16">
        <v>-34.920957000000001</v>
      </c>
      <c r="G477" s="16" t="s">
        <v>153</v>
      </c>
      <c r="H477" s="17" t="s">
        <v>136</v>
      </c>
      <c r="I477" s="16" t="s">
        <v>135</v>
      </c>
      <c r="J477" s="17" t="s">
        <v>137</v>
      </c>
      <c r="K477" s="18">
        <v>70</v>
      </c>
      <c r="L477" s="17" t="s">
        <v>138</v>
      </c>
      <c r="M477" s="17">
        <v>0</v>
      </c>
      <c r="N477" s="16">
        <f t="shared" si="352"/>
        <v>140</v>
      </c>
      <c r="O477" s="17">
        <v>1</v>
      </c>
      <c r="P477" s="17">
        <v>2.14</v>
      </c>
      <c r="Q477" s="17">
        <v>5.6</v>
      </c>
      <c r="R477" s="16"/>
      <c r="S477" s="16"/>
      <c r="T477" s="16">
        <v>0</v>
      </c>
      <c r="U477" s="17">
        <v>1.69</v>
      </c>
      <c r="V477" s="17">
        <v>0</v>
      </c>
      <c r="W477" s="17">
        <v>0</v>
      </c>
      <c r="X477" s="17">
        <v>0</v>
      </c>
      <c r="Y477" s="17">
        <v>0</v>
      </c>
      <c r="Z477" s="17">
        <v>0</v>
      </c>
      <c r="AA477" s="17" t="s">
        <v>139</v>
      </c>
      <c r="AB477" s="17" t="s">
        <v>140</v>
      </c>
      <c r="AC477" s="17">
        <v>11.23</v>
      </c>
      <c r="AD477" s="17">
        <v>6.77</v>
      </c>
      <c r="AE477" s="17">
        <v>1</v>
      </c>
      <c r="AF477" s="17">
        <v>1.47</v>
      </c>
      <c r="AG477" s="17">
        <v>2.12</v>
      </c>
      <c r="AH477" s="17">
        <f t="shared" si="353"/>
        <v>0.65000000000000013</v>
      </c>
      <c r="AI477" s="17" t="s">
        <v>136</v>
      </c>
      <c r="AJ477" s="17" t="s">
        <v>136</v>
      </c>
      <c r="AK477" s="17" t="s">
        <v>141</v>
      </c>
      <c r="AL477" s="17">
        <f t="shared" si="354"/>
        <v>2</v>
      </c>
      <c r="AM477" s="17">
        <v>0</v>
      </c>
      <c r="AN477" s="17"/>
      <c r="AO477" s="17">
        <v>0</v>
      </c>
      <c r="AP477" s="17">
        <v>0</v>
      </c>
      <c r="AQ477" s="17">
        <v>0</v>
      </c>
      <c r="AR477" s="17" t="s">
        <v>136</v>
      </c>
      <c r="AS477" s="19">
        <f t="shared" si="295"/>
        <v>0</v>
      </c>
      <c r="AT477" s="19"/>
      <c r="AU477" s="19">
        <f>VLOOKUP(G477,ABNT5101!$I$3:$J$9,2)</f>
        <v>15</v>
      </c>
      <c r="AV477" s="19">
        <f>VLOOKUP(G477,ABNT5101!$I$3:$M$9,5)</f>
        <v>0.18</v>
      </c>
      <c r="AW477" s="17" t="str">
        <f>_xlfn.XLOOKUP(G477,ABNT5101!I:I,ABNT5101!L:L)</f>
        <v>-</v>
      </c>
      <c r="AX477" s="17">
        <f>_xlfn.XLOOKUP(G477,ABNT5101!$I:$I,ABNT5101!M:M)</f>
        <v>0.18</v>
      </c>
      <c r="AY477" s="17" t="str">
        <f>_xlfn.XLOOKUP(G477,ABNT5101!$I:$I,ABNT5101!N:N)</f>
        <v>-</v>
      </c>
      <c r="AZ477" s="17">
        <f>_xlfn.XLOOKUP(G477,ABNT5101!$I:$I,ABNT5101!O:O)</f>
        <v>15</v>
      </c>
      <c r="BA477" s="20" t="str">
        <f t="shared" si="296"/>
        <v>ATENDE</v>
      </c>
      <c r="BB477" s="21">
        <f t="shared" ref="BB477:BC477" si="578">BE477/AU477-1</f>
        <v>0.29000000000000004</v>
      </c>
      <c r="BC477" s="21">
        <f t="shared" si="578"/>
        <v>4</v>
      </c>
      <c r="BD477" s="21" t="str">
        <f t="shared" si="298"/>
        <v>-</v>
      </c>
      <c r="BE477" s="22">
        <v>19.350000000000001</v>
      </c>
      <c r="BF477" s="22">
        <v>0.9</v>
      </c>
      <c r="BG477" s="22"/>
      <c r="BH477" s="22"/>
      <c r="BI477" s="23"/>
      <c r="BJ477" s="22"/>
      <c r="BK477" s="20" t="str">
        <f t="shared" si="299"/>
        <v>ATENDE</v>
      </c>
      <c r="BL477" s="20" t="str">
        <f t="shared" si="300"/>
        <v>ATENDE</v>
      </c>
      <c r="BM477" s="20" t="str">
        <f t="shared" si="301"/>
        <v>ATENDE</v>
      </c>
      <c r="BN477" s="20" t="str">
        <f t="shared" si="302"/>
        <v>ATENDE</v>
      </c>
      <c r="BO477" s="24" t="str">
        <f t="shared" si="303"/>
        <v>C3</v>
      </c>
      <c r="BP477" s="24" t="str">
        <f t="shared" si="379"/>
        <v>P6</v>
      </c>
      <c r="BQ477" s="25">
        <f t="shared" si="304"/>
        <v>3.5233333333333334</v>
      </c>
      <c r="BR477" s="22">
        <v>13.57</v>
      </c>
      <c r="BS477" s="22">
        <v>11.54</v>
      </c>
      <c r="BT477" s="24">
        <f>IF(BP477="-","-",_xlfn.XLOOKUP(BP477,ABNT5101!$B$4:$B$9,ABNT5101!$C$4:$C$9))</f>
        <v>3</v>
      </c>
      <c r="BU477" s="24">
        <f>IF(BP477="-","-",_xlfn.XLOOKUP(BP477,ABNT5101!$B$4:$B$9,ABNT5101!$D$4:$D$9))</f>
        <v>0.6</v>
      </c>
      <c r="BV477" s="20" t="str">
        <f t="shared" si="305"/>
        <v>ATENDE</v>
      </c>
      <c r="BW477" s="20" t="str">
        <f t="shared" si="306"/>
        <v>ATENDE</v>
      </c>
      <c r="BX477" s="20" t="str">
        <f t="shared" si="307"/>
        <v>ATENDE</v>
      </c>
      <c r="BY477" s="24" t="str">
        <f t="shared" si="568"/>
        <v>P6</v>
      </c>
      <c r="BZ477" s="25">
        <f t="shared" si="308"/>
        <v>4.4200000000000008</v>
      </c>
      <c r="CA477" s="24">
        <v>16.260000000000002</v>
      </c>
      <c r="CB477" s="24">
        <v>13.33</v>
      </c>
      <c r="CC477" s="20">
        <f>IF(BY477="-","-",_xlfn.XLOOKUP(BY477,ABNT5101!$B$4:$B$9,ABNT5101!$C$4:$C$9))</f>
        <v>3</v>
      </c>
      <c r="CD477" s="24">
        <f>IF(BY477="-","-",_xlfn.XLOOKUP(BY477,ABNT5101!$B$4:$B$9,ABNT5101!$D$4:$D$9))</f>
        <v>0.6</v>
      </c>
      <c r="CE477" s="20" t="str">
        <f t="shared" si="309"/>
        <v>ATENDE</v>
      </c>
      <c r="CF477" s="20" t="str">
        <f t="shared" si="310"/>
        <v>ATENDE</v>
      </c>
      <c r="CG477" s="20" t="str">
        <f t="shared" si="311"/>
        <v>ATENDE</v>
      </c>
      <c r="CH477" s="26" t="str">
        <f>_xlfn.XLOOKUP(CI477,'Banco de dados'!$B:$B,'Banco de dados'!$D:$D)</f>
        <v>SX LIGHTING</v>
      </c>
      <c r="CI477" s="27" t="str">
        <f>'Banco de dados'!B53</f>
        <v>SX-INEVO020HF</v>
      </c>
      <c r="CJ477" s="26" t="str">
        <f>_xlfn.XLOOKUP(CI477,'Banco de dados'!$B:$B,'Banco de dados'!$E:$E)</f>
        <v>SXINEVO020K50L12CZF7PHF</v>
      </c>
      <c r="CK477" s="26"/>
      <c r="CL477" s="26" t="e">
        <f>IF(CK477="-","-",_xlfn.XLOOKUP(CK477,'Banco de dados'!$B:$B,'Banco de dados'!$E:$E))</f>
        <v>#N/A</v>
      </c>
      <c r="CM477" s="28">
        <f t="shared" si="312"/>
        <v>1</v>
      </c>
      <c r="CN477" s="26">
        <f>_xlfn.XLOOKUP(CI477,'Banco de dados'!$B:$B,'Banco de dados'!$H:$H)</f>
        <v>22.5</v>
      </c>
      <c r="CO477" s="26" t="e">
        <f t="array" aca="1" ref="CO477" ca="1">_xludf.XLOOKUP(CK477,'Banco de dados'!$B:$B,'Banco de dados'!$H:$H)</f>
        <v>#NAME?</v>
      </c>
      <c r="CP477" s="51" t="e">
        <f t="array" aca="1" ref="CP477" ca="1">_xludf.XLOOKUP(CI477,'Banco de dados'!$B:$B,'Banco de dados'!$F:$F)</f>
        <v>#NAME?</v>
      </c>
      <c r="CQ477" s="26" t="e">
        <f t="array" aca="1" ref="CQ477" ca="1">_xludf.XLOOKUP(CK477,'Banco de dados'!$B:$B,'Banco de dados'!$F:$F)</f>
        <v>#NAME?</v>
      </c>
      <c r="CR477" s="27">
        <v>0</v>
      </c>
      <c r="CS477" s="27"/>
      <c r="CT477" s="26" t="str">
        <f>IF(AG477=0.5,"Suporte",IF(AND(AG477&gt;='Braços de IP'!$B$9,AG477&lt;='Braços de IP'!$D$9),'Braços de IP'!$E$9,IF(AND(AG477&gt;='Braços de IP'!$B$10,AG477&lt;='Braços de IP'!$D$10),'Braços de IP'!$E$10,IF(AND(AG477&gt;='Braços de IP'!$B$11,AG477&lt;='Braços de IP'!$D$11),'Braços de IP'!$E$11,IF(AND(AG477&gt;='Braços de IP'!$B$12,AG477&lt;='Braços de IP'!$D$12),'Braços de IP'!$E$12,IF(AND(AG477&gt;='Braços de IP'!$B$13,AG477&lt;='Braços de IP'!$D$13),'Braços de IP'!$E$13,IF(AND(AG477&gt;='Braços de IP'!$B$14,AG477&lt;='Braços de IP'!$D$14),'Braços de IP'!$E$14,"ERRO")))))))</f>
        <v>Médio I</v>
      </c>
      <c r="CU477" s="27"/>
      <c r="CV477" s="26" t="str">
        <f>IF($CU477="","",VLOOKUP($CU477,'Braços de IP'!$E$9:$I$15,2,0))</f>
        <v/>
      </c>
      <c r="CW477" s="29" t="str">
        <f>IF($CU477="","",VLOOKUP($CU477,'Braços de IP'!$E$9:$I$15,5,0))</f>
        <v/>
      </c>
      <c r="CX477" s="26"/>
      <c r="CY477" s="26"/>
      <c r="CZ477" s="26"/>
      <c r="DA477" s="26"/>
      <c r="DB477" s="26"/>
      <c r="DC477" s="26"/>
      <c r="DD477" s="30">
        <f t="shared" si="313"/>
        <v>22.5</v>
      </c>
      <c r="DE477" s="31">
        <f t="shared" si="314"/>
        <v>70</v>
      </c>
      <c r="DF477" s="30">
        <f t="shared" si="315"/>
        <v>92.5</v>
      </c>
      <c r="DG477" s="32">
        <f t="shared" si="316"/>
        <v>0.6785714285714286</v>
      </c>
      <c r="DH477" s="33"/>
      <c r="DI477" s="34"/>
      <c r="DJ477" s="35"/>
      <c r="DK477" s="16" t="s">
        <v>144</v>
      </c>
      <c r="DL477" s="16"/>
      <c r="DN477" s="36" t="e">
        <f t="shared" si="357"/>
        <v>#VALUE!</v>
      </c>
    </row>
    <row r="478" spans="1:124" ht="15.75" customHeight="1" x14ac:dyDescent="0.25">
      <c r="B478" s="16">
        <v>70</v>
      </c>
      <c r="C478" s="16" t="s">
        <v>146</v>
      </c>
      <c r="D478" s="16" t="s">
        <v>554</v>
      </c>
      <c r="E478" s="16">
        <v>-8.03993</v>
      </c>
      <c r="F478" s="16">
        <v>-34.920957000000001</v>
      </c>
      <c r="G478" s="16" t="s">
        <v>153</v>
      </c>
      <c r="H478" s="17" t="s">
        <v>136</v>
      </c>
      <c r="I478" s="16" t="s">
        <v>135</v>
      </c>
      <c r="J478" s="17" t="s">
        <v>137</v>
      </c>
      <c r="K478" s="18">
        <v>70</v>
      </c>
      <c r="L478" s="17" t="s">
        <v>138</v>
      </c>
      <c r="M478" s="17">
        <v>0</v>
      </c>
      <c r="N478" s="16">
        <f t="shared" si="352"/>
        <v>140</v>
      </c>
      <c r="O478" s="17">
        <v>1</v>
      </c>
      <c r="P478" s="17">
        <v>2.14</v>
      </c>
      <c r="Q478" s="17">
        <v>5.6</v>
      </c>
      <c r="R478" s="16"/>
      <c r="S478" s="16"/>
      <c r="T478" s="16">
        <v>0</v>
      </c>
      <c r="U478" s="17">
        <v>1.69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 t="s">
        <v>139</v>
      </c>
      <c r="AB478" s="17" t="s">
        <v>140</v>
      </c>
      <c r="AC478" s="17">
        <v>11.23</v>
      </c>
      <c r="AD478" s="17">
        <v>6.77</v>
      </c>
      <c r="AE478" s="17">
        <v>1</v>
      </c>
      <c r="AF478" s="17">
        <v>1.47</v>
      </c>
      <c r="AG478" s="17">
        <v>2.12</v>
      </c>
      <c r="AH478" s="17">
        <f t="shared" si="353"/>
        <v>0.65000000000000013</v>
      </c>
      <c r="AI478" s="17" t="s">
        <v>136</v>
      </c>
      <c r="AJ478" s="17" t="s">
        <v>136</v>
      </c>
      <c r="AK478" s="17" t="s">
        <v>141</v>
      </c>
      <c r="AL478" s="17">
        <f t="shared" si="354"/>
        <v>2</v>
      </c>
      <c r="AM478" s="17">
        <v>0</v>
      </c>
      <c r="AN478" s="17"/>
      <c r="AO478" s="17">
        <v>0</v>
      </c>
      <c r="AP478" s="17">
        <v>0</v>
      </c>
      <c r="AQ478" s="17">
        <v>0</v>
      </c>
      <c r="AR478" s="17" t="s">
        <v>136</v>
      </c>
      <c r="AS478" s="19">
        <f t="shared" si="295"/>
        <v>0</v>
      </c>
      <c r="AT478" s="19"/>
      <c r="AU478" s="19">
        <f>VLOOKUP(G478,ABNT5101!$I$3:$J$9,2)</f>
        <v>15</v>
      </c>
      <c r="AV478" s="19">
        <f>VLOOKUP(G478,ABNT5101!$I$3:$M$9,5)</f>
        <v>0.18</v>
      </c>
      <c r="AW478" s="17" t="str">
        <f>_xlfn.XLOOKUP(G478,ABNT5101!I:I,ABNT5101!L:L)</f>
        <v>-</v>
      </c>
      <c r="AX478" s="17">
        <f>_xlfn.XLOOKUP(G478,ABNT5101!$I:$I,ABNT5101!M:M)</f>
        <v>0.18</v>
      </c>
      <c r="AY478" s="17" t="str">
        <f>_xlfn.XLOOKUP(G478,ABNT5101!$I:$I,ABNT5101!N:N)</f>
        <v>-</v>
      </c>
      <c r="AZ478" s="17">
        <f>_xlfn.XLOOKUP(G478,ABNT5101!$I:$I,ABNT5101!O:O)</f>
        <v>15</v>
      </c>
      <c r="BA478" s="20" t="str">
        <f t="shared" si="296"/>
        <v>ATENDE</v>
      </c>
      <c r="BB478" s="21">
        <f t="shared" ref="BB478:BC478" si="579">BE478/AU478-1</f>
        <v>0.91866666666666674</v>
      </c>
      <c r="BC478" s="21">
        <f t="shared" si="579"/>
        <v>3.6111111111111107</v>
      </c>
      <c r="BD478" s="21" t="str">
        <f t="shared" si="298"/>
        <v>-</v>
      </c>
      <c r="BE478" s="22">
        <v>28.78</v>
      </c>
      <c r="BF478" s="22">
        <v>0.83</v>
      </c>
      <c r="BG478" s="22"/>
      <c r="BH478" s="22"/>
      <c r="BI478" s="23"/>
      <c r="BJ478" s="22"/>
      <c r="BK478" s="20" t="str">
        <f t="shared" si="299"/>
        <v>ATENDE</v>
      </c>
      <c r="BL478" s="20" t="str">
        <f t="shared" si="300"/>
        <v>ATENDE</v>
      </c>
      <c r="BM478" s="20" t="str">
        <f t="shared" si="301"/>
        <v>ATENDE</v>
      </c>
      <c r="BN478" s="20" t="str">
        <f t="shared" si="302"/>
        <v>ATENDE</v>
      </c>
      <c r="BO478" s="24" t="str">
        <f t="shared" si="303"/>
        <v>C3</v>
      </c>
      <c r="BP478" s="24" t="str">
        <f t="shared" si="379"/>
        <v>P6</v>
      </c>
      <c r="BQ478" s="25">
        <f t="shared" si="304"/>
        <v>4.87</v>
      </c>
      <c r="BR478" s="22">
        <v>17.61</v>
      </c>
      <c r="BS478" s="22">
        <v>15.07</v>
      </c>
      <c r="BT478" s="24">
        <f>IF(BP478="-","-",_xlfn.XLOOKUP(BP478,ABNT5101!$B$4:$B$9,ABNT5101!$C$4:$C$9))</f>
        <v>3</v>
      </c>
      <c r="BU478" s="24">
        <f>IF(BP478="-","-",_xlfn.XLOOKUP(BP478,ABNT5101!$B$4:$B$9,ABNT5101!$D$4:$D$9))</f>
        <v>0.6</v>
      </c>
      <c r="BV478" s="20" t="str">
        <f t="shared" si="305"/>
        <v>ATENDE</v>
      </c>
      <c r="BW478" s="20" t="str">
        <f t="shared" si="306"/>
        <v>ATENDE</v>
      </c>
      <c r="BX478" s="20" t="str">
        <f t="shared" si="307"/>
        <v>ATENDE</v>
      </c>
      <c r="BY478" s="24" t="str">
        <f t="shared" si="568"/>
        <v>P6</v>
      </c>
      <c r="BZ478" s="25">
        <f t="shared" si="308"/>
        <v>6.79</v>
      </c>
      <c r="CA478" s="24">
        <v>23.37</v>
      </c>
      <c r="CB478" s="24">
        <v>18.77</v>
      </c>
      <c r="CC478" s="20">
        <f>IF(BY478="-","-",_xlfn.XLOOKUP(BY478,ABNT5101!$B$4:$B$9,ABNT5101!$C$4:$C$9))</f>
        <v>3</v>
      </c>
      <c r="CD478" s="24">
        <f>IF(BY478="-","-",_xlfn.XLOOKUP(BY478,ABNT5101!$B$4:$B$9,ABNT5101!$D$4:$D$9))</f>
        <v>0.6</v>
      </c>
      <c r="CE478" s="20" t="str">
        <f t="shared" si="309"/>
        <v>ATENDE</v>
      </c>
      <c r="CF478" s="20" t="str">
        <f t="shared" si="310"/>
        <v>ATENDE</v>
      </c>
      <c r="CG478" s="20" t="str">
        <f t="shared" si="311"/>
        <v>ATENDE</v>
      </c>
      <c r="CH478" s="26" t="str">
        <f>_xlfn.XLOOKUP(CI478,'Banco de dados'!$B:$B,'Banco de dados'!$D:$D)</f>
        <v>TECNOWATT</v>
      </c>
      <c r="CI478" s="27" t="str">
        <f>'Banco de dados'!B65</f>
        <v xml:space="preserve">SIGSAGPTLRRSSNDL_30W_38IBBRS
</v>
      </c>
      <c r="CJ478" s="26" t="str">
        <f>_xlfn.XLOOKUP(CI478,'Banco de dados'!$B:$B,'Banco de dados'!$E:$E)</f>
        <v>SIGSAGPTLRRSSNDL_30W_38IBBRS
1-10C1MUN6.5</v>
      </c>
      <c r="CK478" s="26"/>
      <c r="CL478" s="26" t="e">
        <f>IF(CK478="-","-",_xlfn.XLOOKUP(CK478,'Banco de dados'!$B:$B,'Banco de dados'!$E:$E))</f>
        <v>#N/A</v>
      </c>
      <c r="CM478" s="28">
        <f t="shared" si="312"/>
        <v>1</v>
      </c>
      <c r="CN478" s="26">
        <f>_xlfn.XLOOKUP(CI478,'Banco de dados'!$B:$B,'Banco de dados'!$H:$H)</f>
        <v>30</v>
      </c>
      <c r="CO478" s="26" t="e">
        <f t="array" aca="1" ref="CO478" ca="1">_xludf.XLOOKUP(CK478,'Banco de dados'!$B:$B,'Banco de dados'!$H:$H)</f>
        <v>#NAME?</v>
      </c>
      <c r="CP478" s="51" t="e">
        <f t="array" aca="1" ref="CP478" ca="1">_xludf.XLOOKUP(CI478,'Banco de dados'!$B:$B,'Banco de dados'!$F:$F)</f>
        <v>#NAME?</v>
      </c>
      <c r="CQ478" s="26" t="e">
        <f t="array" aca="1" ref="CQ478" ca="1">_xludf.XLOOKUP(CK478,'Banco de dados'!$B:$B,'Banco de dados'!$F:$F)</f>
        <v>#NAME?</v>
      </c>
      <c r="CR478" s="27">
        <v>0</v>
      </c>
      <c r="CS478" s="27"/>
      <c r="CT478" s="26" t="str">
        <f>IF(AG478=0.5,"Suporte",IF(AND(AG478&gt;='Braços de IP'!$B$9,AG478&lt;='Braços de IP'!$D$9),'Braços de IP'!$E$9,IF(AND(AG478&gt;='Braços de IP'!$B$10,AG478&lt;='Braços de IP'!$D$10),'Braços de IP'!$E$10,IF(AND(AG478&gt;='Braços de IP'!$B$11,AG478&lt;='Braços de IP'!$D$11),'Braços de IP'!$E$11,IF(AND(AG478&gt;='Braços de IP'!$B$12,AG478&lt;='Braços de IP'!$D$12),'Braços de IP'!$E$12,IF(AND(AG478&gt;='Braços de IP'!$B$13,AG478&lt;='Braços de IP'!$D$13),'Braços de IP'!$E$13,IF(AND(AG478&gt;='Braços de IP'!$B$14,AG478&lt;='Braços de IP'!$D$14),'Braços de IP'!$E$14,"ERRO")))))))</f>
        <v>Médio I</v>
      </c>
      <c r="CU478" s="27"/>
      <c r="CV478" s="26" t="str">
        <f>IF($CU478="","",VLOOKUP($CU478,'Braços de IP'!$E$9:$I$15,2,0))</f>
        <v/>
      </c>
      <c r="CW478" s="29" t="str">
        <f>IF($CU478="","",VLOOKUP($CU478,'Braços de IP'!$E$9:$I$15,5,0))</f>
        <v/>
      </c>
      <c r="CX478" s="26"/>
      <c r="CY478" s="26"/>
      <c r="CZ478" s="26"/>
      <c r="DA478" s="26"/>
      <c r="DB478" s="26"/>
      <c r="DC478" s="26"/>
      <c r="DD478" s="30">
        <f t="shared" si="313"/>
        <v>30</v>
      </c>
      <c r="DE478" s="31">
        <f t="shared" si="314"/>
        <v>70</v>
      </c>
      <c r="DF478" s="30">
        <f t="shared" si="315"/>
        <v>100</v>
      </c>
      <c r="DG478" s="32">
        <f t="shared" si="316"/>
        <v>0.5714285714285714</v>
      </c>
      <c r="DH478" s="33"/>
      <c r="DI478" s="34"/>
      <c r="DJ478" s="35"/>
      <c r="DK478" s="16" t="s">
        <v>144</v>
      </c>
      <c r="DL478" s="16"/>
      <c r="DN478" s="36" t="e">
        <f t="shared" si="357"/>
        <v>#VALUE!</v>
      </c>
    </row>
    <row r="479" spans="1:124" ht="15.75" customHeight="1" x14ac:dyDescent="0.25">
      <c r="B479" s="16">
        <v>71</v>
      </c>
      <c r="C479" s="16" t="s">
        <v>167</v>
      </c>
      <c r="D479" s="16" t="s">
        <v>555</v>
      </c>
      <c r="E479" s="16">
        <v>-8.0369259999999993</v>
      </c>
      <c r="F479" s="16">
        <v>-34.914411000000001</v>
      </c>
      <c r="G479" s="16" t="s">
        <v>136</v>
      </c>
      <c r="H479" s="17" t="s">
        <v>136</v>
      </c>
      <c r="I479" s="16" t="s">
        <v>135</v>
      </c>
      <c r="J479" s="17" t="s">
        <v>137</v>
      </c>
      <c r="K479" s="18">
        <v>96</v>
      </c>
      <c r="L479" s="17" t="s">
        <v>138</v>
      </c>
      <c r="M479" s="17" t="s">
        <v>521</v>
      </c>
      <c r="N479" s="16">
        <f t="shared" si="352"/>
        <v>192</v>
      </c>
      <c r="O479" s="17">
        <v>1</v>
      </c>
      <c r="P479" s="17">
        <v>2.8</v>
      </c>
      <c r="Q479" s="17">
        <v>11.25</v>
      </c>
      <c r="R479" s="16"/>
      <c r="S479" s="16"/>
      <c r="T479" s="16">
        <v>0</v>
      </c>
      <c r="U479" s="17">
        <v>2.601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 t="s">
        <v>139</v>
      </c>
      <c r="AB479" s="17" t="s">
        <v>140</v>
      </c>
      <c r="AC479" s="17">
        <v>35.4</v>
      </c>
      <c r="AD479" s="17">
        <v>6.86</v>
      </c>
      <c r="AE479" s="17">
        <v>1</v>
      </c>
      <c r="AF479" s="17">
        <v>1.59</v>
      </c>
      <c r="AG479" s="17">
        <v>2.27</v>
      </c>
      <c r="AH479" s="17">
        <f t="shared" si="353"/>
        <v>0.67999999999999994</v>
      </c>
      <c r="AI479" s="17" t="s">
        <v>136</v>
      </c>
      <c r="AJ479" s="17" t="s">
        <v>136</v>
      </c>
      <c r="AK479" s="17" t="s">
        <v>141</v>
      </c>
      <c r="AL479" s="17">
        <f t="shared" si="354"/>
        <v>2</v>
      </c>
      <c r="AM479" s="17">
        <v>1</v>
      </c>
      <c r="AN479" s="17" t="s">
        <v>139</v>
      </c>
      <c r="AO479" s="17">
        <v>35.4</v>
      </c>
      <c r="AP479" s="17">
        <v>4.58</v>
      </c>
      <c r="AQ479" s="17">
        <v>0.96</v>
      </c>
      <c r="AR479" s="17" t="s">
        <v>136</v>
      </c>
      <c r="AS479" s="19">
        <f t="shared" si="295"/>
        <v>2</v>
      </c>
      <c r="AT479" s="19"/>
      <c r="AU479" s="19" t="e">
        <f>VLOOKUP(G479,ABNT5101!$I$3:$J$9,2)</f>
        <v>#N/A</v>
      </c>
      <c r="AV479" s="19" t="e">
        <f>VLOOKUP(G479,ABNT5101!$I$3:$M$9,5)</f>
        <v>#N/A</v>
      </c>
      <c r="AW479" s="17" t="str">
        <f>_xlfn.XLOOKUP(G479,ABNT5101!I:I,ABNT5101!L:L)</f>
        <v>-</v>
      </c>
      <c r="AX479" s="17" t="str">
        <f>_xlfn.XLOOKUP(G479,ABNT5101!$I:$I,ABNT5101!M:M)</f>
        <v>-</v>
      </c>
      <c r="AY479" s="17" t="str">
        <f>_xlfn.XLOOKUP(G479,ABNT5101!$I:$I,ABNT5101!N:N)</f>
        <v>-</v>
      </c>
      <c r="AZ479" s="17" t="str">
        <f>_xlfn.XLOOKUP(G479,ABNT5101!$I:$I,ABNT5101!O:O)</f>
        <v>-</v>
      </c>
      <c r="BA479" s="20" t="e">
        <f t="shared" si="296"/>
        <v>#N/A</v>
      </c>
      <c r="BB479" s="21" t="e">
        <f t="shared" ref="BB479:BC479" si="580">BE479/AU479-1</f>
        <v>#N/A</v>
      </c>
      <c r="BC479" s="21" t="e">
        <f t="shared" si="580"/>
        <v>#N/A</v>
      </c>
      <c r="BD479" s="21" t="str">
        <f t="shared" si="298"/>
        <v>-</v>
      </c>
      <c r="BE479" s="22"/>
      <c r="BF479" s="22"/>
      <c r="BG479" s="22"/>
      <c r="BH479" s="22"/>
      <c r="BI479" s="23"/>
      <c r="BJ479" s="22"/>
      <c r="BK479" s="20" t="e">
        <f t="shared" si="299"/>
        <v>#N/A</v>
      </c>
      <c r="BL479" s="20" t="e">
        <f t="shared" si="300"/>
        <v>#N/A</v>
      </c>
      <c r="BM479" s="20" t="e">
        <f t="shared" si="301"/>
        <v>#N/A</v>
      </c>
      <c r="BN479" s="20" t="str">
        <f t="shared" si="302"/>
        <v>ATENDE</v>
      </c>
      <c r="BO479" s="24" t="str">
        <f t="shared" si="303"/>
        <v>-</v>
      </c>
      <c r="BP479" s="24" t="str">
        <f t="shared" si="379"/>
        <v>P6</v>
      </c>
      <c r="BQ479" s="25">
        <f t="shared" si="304"/>
        <v>-1</v>
      </c>
      <c r="BR479" s="22"/>
      <c r="BS479" s="22"/>
      <c r="BT479" s="24">
        <f>IF(BP479="-","-",_xlfn.XLOOKUP(BP479,ABNT5101!$B$4:$B$9,ABNT5101!$C$4:$C$9))</f>
        <v>3</v>
      </c>
      <c r="BU479" s="24">
        <f>IF(BP479="-","-",_xlfn.XLOOKUP(BP479,ABNT5101!$B$4:$B$9,ABNT5101!$D$4:$D$9))</f>
        <v>0.6</v>
      </c>
      <c r="BV479" s="20" t="str">
        <f t="shared" si="305"/>
        <v>NÃO ATENDE</v>
      </c>
      <c r="BW479" s="20" t="str">
        <f t="shared" si="306"/>
        <v>NÃO ATENDE</v>
      </c>
      <c r="BX479" s="20" t="str">
        <f t="shared" si="307"/>
        <v>NÃO ATENDE</v>
      </c>
      <c r="BY479" s="24" t="str">
        <f t="shared" si="568"/>
        <v>P6</v>
      </c>
      <c r="BZ479" s="25">
        <f t="shared" si="308"/>
        <v>-1</v>
      </c>
      <c r="CA479" s="24"/>
      <c r="CB479" s="24"/>
      <c r="CC479" s="20">
        <f>IF(BY479="-","-",_xlfn.XLOOKUP(BY479,ABNT5101!$B$4:$B$9,ABNT5101!$C$4:$C$9))</f>
        <v>3</v>
      </c>
      <c r="CD479" s="24">
        <f>IF(BY479="-","-",_xlfn.XLOOKUP(BY479,ABNT5101!$B$4:$B$9,ABNT5101!$D$4:$D$9))</f>
        <v>0.6</v>
      </c>
      <c r="CE479" s="20" t="str">
        <f t="shared" si="309"/>
        <v>NÃO ATENDE</v>
      </c>
      <c r="CF479" s="20" t="str">
        <f t="shared" si="310"/>
        <v>NÃO ATENDE</v>
      </c>
      <c r="CG479" s="20" t="str">
        <f t="shared" si="311"/>
        <v>NÃO ATENDE</v>
      </c>
      <c r="CH479" s="26" t="e">
        <f>_xlfn.XLOOKUP(CI479,'Banco de dados'!$B:$B,'Banco de dados'!$D:$D)</f>
        <v>#N/A</v>
      </c>
      <c r="CI479" s="27"/>
      <c r="CJ479" s="26" t="e">
        <f>_xlfn.XLOOKUP(CI479,'Banco de dados'!$B:$B,'Banco de dados'!$E:$E)</f>
        <v>#N/A</v>
      </c>
      <c r="CK479" s="26"/>
      <c r="CL479" s="26" t="e">
        <f>IF(CK479="-","-",_xlfn.XLOOKUP(CK479,'Banco de dados'!$B:$B,'Banco de dados'!$E:$E))</f>
        <v>#N/A</v>
      </c>
      <c r="CM479" s="28">
        <f t="shared" si="312"/>
        <v>1</v>
      </c>
      <c r="CN479" s="26" t="e">
        <f>_xlfn.XLOOKUP(CI479,'Banco de dados'!$B:$B,'Banco de dados'!$H:$H)</f>
        <v>#N/A</v>
      </c>
      <c r="CO479" s="26" t="e">
        <f t="array" aca="1" ref="CO479" ca="1">_xludf.XLOOKUP(CK479,'Banco de dados'!$B:$B,'Banco de dados'!$H:$H)</f>
        <v>#NAME?</v>
      </c>
      <c r="CP479" s="26" t="e">
        <f t="array" aca="1" ref="CP479" ca="1">_xludf.XLOOKUP(CI479,'Banco de dados'!$B:$B,'Banco de dados'!$F:$F)</f>
        <v>#NAME?</v>
      </c>
      <c r="CQ479" s="26" t="e">
        <f t="array" aca="1" ref="CQ479" ca="1">_xludf.XLOOKUP(CK479,'Banco de dados'!$B:$B,'Banco de dados'!$F:$F)</f>
        <v>#NAME?</v>
      </c>
      <c r="CR479" s="27">
        <v>0</v>
      </c>
      <c r="CS479" s="27"/>
      <c r="CT479" s="26" t="str">
        <f>IF(AG479=0.5,"Suporte",IF(AND(AG479&gt;='Braços de IP'!$B$9,AG479&lt;='Braços de IP'!$D$9),'Braços de IP'!$E$9,IF(AND(AG479&gt;='Braços de IP'!$B$10,AG479&lt;='Braços de IP'!$D$10),'Braços de IP'!$E$10,IF(AND(AG479&gt;='Braços de IP'!$B$11,AG479&lt;='Braços de IP'!$D$11),'Braços de IP'!$E$11,IF(AND(AG479&gt;='Braços de IP'!$B$12,AG479&lt;='Braços de IP'!$D$12),'Braços de IP'!$E$12,IF(AND(AG479&gt;='Braços de IP'!$B$13,AG479&lt;='Braços de IP'!$D$13),'Braços de IP'!$E$13,IF(AND(AG479&gt;='Braços de IP'!$B$14,AG479&lt;='Braços de IP'!$D$14),'Braços de IP'!$E$14,"ERRO")))))))</f>
        <v>Médio II</v>
      </c>
      <c r="CU479" s="27"/>
      <c r="CV479" s="26" t="str">
        <f>IF($CU479="","",VLOOKUP($CU479,'Braços de IP'!$E$9:$I$15,2,0))</f>
        <v/>
      </c>
      <c r="CW479" s="29" t="str">
        <f>IF($CU479="","",VLOOKUP($CU479,'Braços de IP'!$E$9:$I$15,5,0))</f>
        <v/>
      </c>
      <c r="CX479" s="26"/>
      <c r="CY479" s="26"/>
      <c r="CZ479" s="26"/>
      <c r="DA479" s="26"/>
      <c r="DB479" s="26"/>
      <c r="DC479" s="26"/>
      <c r="DD479" s="30" t="e">
        <f t="shared" si="313"/>
        <v>#N/A</v>
      </c>
      <c r="DE479" s="31">
        <f t="shared" si="314"/>
        <v>96</v>
      </c>
      <c r="DF479" s="30" t="e">
        <f t="shared" si="315"/>
        <v>#N/A</v>
      </c>
      <c r="DG479" s="32" t="e">
        <f t="shared" si="316"/>
        <v>#N/A</v>
      </c>
      <c r="DH479" s="33"/>
      <c r="DI479" s="34"/>
      <c r="DJ479" s="35"/>
      <c r="DK479" s="16" t="s">
        <v>144</v>
      </c>
      <c r="DL479" s="16"/>
      <c r="DN479" s="36" t="e">
        <f t="shared" si="357"/>
        <v>#VALUE!</v>
      </c>
    </row>
    <row r="480" spans="1:124" ht="15.75" customHeight="1" x14ac:dyDescent="0.25">
      <c r="B480" s="16">
        <v>71</v>
      </c>
      <c r="C480" s="16" t="s">
        <v>167</v>
      </c>
      <c r="D480" s="16" t="s">
        <v>555</v>
      </c>
      <c r="E480" s="16">
        <v>-8.0369259999999993</v>
      </c>
      <c r="F480" s="16">
        <v>-34.914411000000001</v>
      </c>
      <c r="G480" s="16" t="s">
        <v>136</v>
      </c>
      <c r="H480" s="17" t="s">
        <v>136</v>
      </c>
      <c r="I480" s="16" t="s">
        <v>135</v>
      </c>
      <c r="J480" s="17" t="s">
        <v>137</v>
      </c>
      <c r="K480" s="18">
        <v>96</v>
      </c>
      <c r="L480" s="17" t="s">
        <v>138</v>
      </c>
      <c r="M480" s="17" t="s">
        <v>521</v>
      </c>
      <c r="N480" s="16">
        <f t="shared" si="352"/>
        <v>192</v>
      </c>
      <c r="O480" s="17">
        <v>1</v>
      </c>
      <c r="P480" s="17">
        <v>2.8</v>
      </c>
      <c r="Q480" s="17">
        <v>11.25</v>
      </c>
      <c r="R480" s="16"/>
      <c r="S480" s="16"/>
      <c r="T480" s="16">
        <v>0</v>
      </c>
      <c r="U480" s="17">
        <v>2.601</v>
      </c>
      <c r="V480" s="17">
        <v>0</v>
      </c>
      <c r="W480" s="17">
        <v>0</v>
      </c>
      <c r="X480" s="17">
        <v>0</v>
      </c>
      <c r="Y480" s="17">
        <v>0</v>
      </c>
      <c r="Z480" s="17">
        <v>0</v>
      </c>
      <c r="AA480" s="17" t="s">
        <v>139</v>
      </c>
      <c r="AB480" s="17" t="s">
        <v>140</v>
      </c>
      <c r="AC480" s="17">
        <v>35.4</v>
      </c>
      <c r="AD480" s="17">
        <v>6.86</v>
      </c>
      <c r="AE480" s="17">
        <v>1</v>
      </c>
      <c r="AF480" s="17">
        <v>1.59</v>
      </c>
      <c r="AG480" s="17">
        <v>2.27</v>
      </c>
      <c r="AH480" s="17">
        <f t="shared" si="353"/>
        <v>0.67999999999999994</v>
      </c>
      <c r="AI480" s="17" t="s">
        <v>136</v>
      </c>
      <c r="AJ480" s="17" t="s">
        <v>136</v>
      </c>
      <c r="AK480" s="17" t="s">
        <v>141</v>
      </c>
      <c r="AL480" s="17">
        <f t="shared" si="354"/>
        <v>2</v>
      </c>
      <c r="AM480" s="17">
        <v>1</v>
      </c>
      <c r="AN480" s="17" t="s">
        <v>139</v>
      </c>
      <c r="AO480" s="17">
        <v>35.4</v>
      </c>
      <c r="AP480" s="17">
        <v>4.58</v>
      </c>
      <c r="AQ480" s="17">
        <v>0.96</v>
      </c>
      <c r="AR480" s="17" t="s">
        <v>136</v>
      </c>
      <c r="AS480" s="19">
        <f t="shared" si="295"/>
        <v>2</v>
      </c>
      <c r="AT480" s="19"/>
      <c r="AU480" s="19" t="e">
        <f>VLOOKUP(G480,ABNT5101!$I$3:$J$9,2)</f>
        <v>#N/A</v>
      </c>
      <c r="AV480" s="19" t="e">
        <f>VLOOKUP(G480,ABNT5101!$I$3:$M$9,5)</f>
        <v>#N/A</v>
      </c>
      <c r="AW480" s="17" t="str">
        <f>_xlfn.XLOOKUP(G480,ABNT5101!I:I,ABNT5101!L:L)</f>
        <v>-</v>
      </c>
      <c r="AX480" s="17" t="str">
        <f>_xlfn.XLOOKUP(G480,ABNT5101!$I:$I,ABNT5101!M:M)</f>
        <v>-</v>
      </c>
      <c r="AY480" s="17" t="str">
        <f>_xlfn.XLOOKUP(G480,ABNT5101!$I:$I,ABNT5101!N:N)</f>
        <v>-</v>
      </c>
      <c r="AZ480" s="17" t="str">
        <f>_xlfn.XLOOKUP(G480,ABNT5101!$I:$I,ABNT5101!O:O)</f>
        <v>-</v>
      </c>
      <c r="BA480" s="20" t="e">
        <f t="shared" si="296"/>
        <v>#N/A</v>
      </c>
      <c r="BB480" s="21" t="e">
        <f t="shared" ref="BB480:BC480" si="581">BE480/AU480-1</f>
        <v>#N/A</v>
      </c>
      <c r="BC480" s="21" t="e">
        <f t="shared" si="581"/>
        <v>#N/A</v>
      </c>
      <c r="BD480" s="21" t="str">
        <f t="shared" si="298"/>
        <v>-</v>
      </c>
      <c r="BE480" s="22"/>
      <c r="BF480" s="22"/>
      <c r="BG480" s="22"/>
      <c r="BH480" s="22"/>
      <c r="BI480" s="23"/>
      <c r="BJ480" s="22"/>
      <c r="BK480" s="20" t="e">
        <f t="shared" si="299"/>
        <v>#N/A</v>
      </c>
      <c r="BL480" s="20" t="e">
        <f t="shared" si="300"/>
        <v>#N/A</v>
      </c>
      <c r="BM480" s="20" t="e">
        <f t="shared" si="301"/>
        <v>#N/A</v>
      </c>
      <c r="BN480" s="20" t="str">
        <f t="shared" si="302"/>
        <v>ATENDE</v>
      </c>
      <c r="BO480" s="24" t="str">
        <f t="shared" si="303"/>
        <v>-</v>
      </c>
      <c r="BP480" s="24" t="str">
        <f t="shared" si="379"/>
        <v>P6</v>
      </c>
      <c r="BQ480" s="25">
        <f t="shared" si="304"/>
        <v>-1</v>
      </c>
      <c r="BR480" s="22"/>
      <c r="BS480" s="22"/>
      <c r="BT480" s="24">
        <f>IF(BP480="-","-",_xlfn.XLOOKUP(BP480,ABNT5101!$B$4:$B$9,ABNT5101!$C$4:$C$9))</f>
        <v>3</v>
      </c>
      <c r="BU480" s="24">
        <f>IF(BP480="-","-",_xlfn.XLOOKUP(BP480,ABNT5101!$B$4:$B$9,ABNT5101!$D$4:$D$9))</f>
        <v>0.6</v>
      </c>
      <c r="BV480" s="20" t="str">
        <f t="shared" si="305"/>
        <v>NÃO ATENDE</v>
      </c>
      <c r="BW480" s="20" t="str">
        <f t="shared" si="306"/>
        <v>NÃO ATENDE</v>
      </c>
      <c r="BX480" s="20" t="str">
        <f t="shared" si="307"/>
        <v>NÃO ATENDE</v>
      </c>
      <c r="BY480" s="24" t="str">
        <f t="shared" si="568"/>
        <v>P6</v>
      </c>
      <c r="BZ480" s="25">
        <f t="shared" si="308"/>
        <v>-1</v>
      </c>
      <c r="CA480" s="24"/>
      <c r="CB480" s="24"/>
      <c r="CC480" s="20">
        <f>IF(BY480="-","-",_xlfn.XLOOKUP(BY480,ABNT5101!$B$4:$B$9,ABNT5101!$C$4:$C$9))</f>
        <v>3</v>
      </c>
      <c r="CD480" s="24">
        <f>IF(BY480="-","-",_xlfn.XLOOKUP(BY480,ABNT5101!$B$4:$B$9,ABNT5101!$D$4:$D$9))</f>
        <v>0.6</v>
      </c>
      <c r="CE480" s="20" t="str">
        <f t="shared" si="309"/>
        <v>NÃO ATENDE</v>
      </c>
      <c r="CF480" s="20" t="str">
        <f t="shared" si="310"/>
        <v>NÃO ATENDE</v>
      </c>
      <c r="CG480" s="20" t="str">
        <f t="shared" si="311"/>
        <v>NÃO ATENDE</v>
      </c>
      <c r="CH480" s="26" t="e">
        <f>_xlfn.XLOOKUP(CI480,'Banco de dados'!$B:$B,'Banco de dados'!$D:$D)</f>
        <v>#N/A</v>
      </c>
      <c r="CI480" s="27"/>
      <c r="CJ480" s="26" t="e">
        <f>_xlfn.XLOOKUP(CI480,'Banco de dados'!$B:$B,'Banco de dados'!$E:$E)</f>
        <v>#N/A</v>
      </c>
      <c r="CK480" s="26"/>
      <c r="CL480" s="26" t="e">
        <f>IF(CK480="-","-",_xlfn.XLOOKUP(CK480,'Banco de dados'!$B:$B,'Banco de dados'!$E:$E))</f>
        <v>#N/A</v>
      </c>
      <c r="CM480" s="28">
        <f t="shared" si="312"/>
        <v>1</v>
      </c>
      <c r="CN480" s="26" t="e">
        <f>_xlfn.XLOOKUP(CI480,'Banco de dados'!$B:$B,'Banco de dados'!$H:$H)</f>
        <v>#N/A</v>
      </c>
      <c r="CO480" s="26" t="e">
        <f t="array" aca="1" ref="CO480" ca="1">_xludf.XLOOKUP(CK480,'Banco de dados'!$B:$B,'Banco de dados'!$H:$H)</f>
        <v>#NAME?</v>
      </c>
      <c r="CP480" s="26" t="e">
        <f t="array" aca="1" ref="CP480" ca="1">_xludf.XLOOKUP(CI480,'Banco de dados'!$B:$B,'Banco de dados'!$F:$F)</f>
        <v>#NAME?</v>
      </c>
      <c r="CQ480" s="26" t="e">
        <f t="array" aca="1" ref="CQ480" ca="1">_xludf.XLOOKUP(CK480,'Banco de dados'!$B:$B,'Banco de dados'!$F:$F)</f>
        <v>#NAME?</v>
      </c>
      <c r="CR480" s="27">
        <v>0</v>
      </c>
      <c r="CS480" s="27"/>
      <c r="CT480" s="26" t="str">
        <f>IF(AG480=0.5,"Suporte",IF(AND(AG480&gt;='Braços de IP'!$B$9,AG480&lt;='Braços de IP'!$D$9),'Braços de IP'!$E$9,IF(AND(AG480&gt;='Braços de IP'!$B$10,AG480&lt;='Braços de IP'!$D$10),'Braços de IP'!$E$10,IF(AND(AG480&gt;='Braços de IP'!$B$11,AG480&lt;='Braços de IP'!$D$11),'Braços de IP'!$E$11,IF(AND(AG480&gt;='Braços de IP'!$B$12,AG480&lt;='Braços de IP'!$D$12),'Braços de IP'!$E$12,IF(AND(AG480&gt;='Braços de IP'!$B$13,AG480&lt;='Braços de IP'!$D$13),'Braços de IP'!$E$13,IF(AND(AG480&gt;='Braços de IP'!$B$14,AG480&lt;='Braços de IP'!$D$14),'Braços de IP'!$E$14,"ERRO")))))))</f>
        <v>Médio II</v>
      </c>
      <c r="CU480" s="27"/>
      <c r="CV480" s="26" t="str">
        <f>IF($CU480="","",VLOOKUP($CU480,'Braços de IP'!$E$9:$I$15,2,0))</f>
        <v/>
      </c>
      <c r="CW480" s="29" t="str">
        <f>IF($CU480="","",VLOOKUP($CU480,'Braços de IP'!$E$9:$I$15,5,0))</f>
        <v/>
      </c>
      <c r="CX480" s="26"/>
      <c r="CY480" s="26"/>
      <c r="CZ480" s="26"/>
      <c r="DA480" s="26"/>
      <c r="DB480" s="26"/>
      <c r="DC480" s="26"/>
      <c r="DD480" s="30" t="e">
        <f t="shared" si="313"/>
        <v>#N/A</v>
      </c>
      <c r="DE480" s="31">
        <f t="shared" si="314"/>
        <v>96</v>
      </c>
      <c r="DF480" s="30" t="e">
        <f t="shared" si="315"/>
        <v>#N/A</v>
      </c>
      <c r="DG480" s="32" t="e">
        <f t="shared" si="316"/>
        <v>#N/A</v>
      </c>
      <c r="DH480" s="33"/>
      <c r="DI480" s="34"/>
      <c r="DJ480" s="35"/>
      <c r="DK480" s="16" t="s">
        <v>144</v>
      </c>
      <c r="DL480" s="16"/>
      <c r="DN480" s="36" t="e">
        <f t="shared" si="357"/>
        <v>#VALUE!</v>
      </c>
    </row>
    <row r="481" spans="1:124" ht="15.75" customHeight="1" x14ac:dyDescent="0.25">
      <c r="B481" s="16">
        <v>71</v>
      </c>
      <c r="C481" s="16" t="s">
        <v>167</v>
      </c>
      <c r="D481" s="16" t="s">
        <v>555</v>
      </c>
      <c r="E481" s="16">
        <v>-8.0369259999999993</v>
      </c>
      <c r="F481" s="16">
        <v>-34.914411000000001</v>
      </c>
      <c r="G481" s="16" t="s">
        <v>136</v>
      </c>
      <c r="H481" s="17" t="s">
        <v>136</v>
      </c>
      <c r="I481" s="16" t="s">
        <v>135</v>
      </c>
      <c r="J481" s="17" t="s">
        <v>137</v>
      </c>
      <c r="K481" s="18">
        <v>96</v>
      </c>
      <c r="L481" s="17" t="s">
        <v>138</v>
      </c>
      <c r="M481" s="17" t="s">
        <v>521</v>
      </c>
      <c r="N481" s="16">
        <f t="shared" si="352"/>
        <v>192</v>
      </c>
      <c r="O481" s="17">
        <v>1</v>
      </c>
      <c r="P481" s="17">
        <v>2.8</v>
      </c>
      <c r="Q481" s="17">
        <v>11.25</v>
      </c>
      <c r="R481" s="16"/>
      <c r="S481" s="16"/>
      <c r="T481" s="16">
        <v>0</v>
      </c>
      <c r="U481" s="17">
        <v>2.601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 t="s">
        <v>139</v>
      </c>
      <c r="AB481" s="17" t="s">
        <v>140</v>
      </c>
      <c r="AC481" s="17">
        <v>35.4</v>
      </c>
      <c r="AD481" s="17">
        <v>6.86</v>
      </c>
      <c r="AE481" s="17">
        <v>1</v>
      </c>
      <c r="AF481" s="17">
        <v>1.59</v>
      </c>
      <c r="AG481" s="17">
        <v>2.27</v>
      </c>
      <c r="AH481" s="17">
        <f t="shared" si="353"/>
        <v>0.67999999999999994</v>
      </c>
      <c r="AI481" s="17" t="s">
        <v>136</v>
      </c>
      <c r="AJ481" s="17" t="s">
        <v>136</v>
      </c>
      <c r="AK481" s="17" t="s">
        <v>141</v>
      </c>
      <c r="AL481" s="17">
        <f t="shared" si="354"/>
        <v>2</v>
      </c>
      <c r="AM481" s="17">
        <v>1</v>
      </c>
      <c r="AN481" s="17" t="s">
        <v>139</v>
      </c>
      <c r="AO481" s="17">
        <v>35.4</v>
      </c>
      <c r="AP481" s="17">
        <v>4.58</v>
      </c>
      <c r="AQ481" s="17">
        <v>0.96</v>
      </c>
      <c r="AR481" s="17" t="s">
        <v>136</v>
      </c>
      <c r="AS481" s="19">
        <f t="shared" si="295"/>
        <v>2</v>
      </c>
      <c r="AT481" s="19"/>
      <c r="AU481" s="19" t="e">
        <f>VLOOKUP(G481,ABNT5101!$I$3:$J$9,2)</f>
        <v>#N/A</v>
      </c>
      <c r="AV481" s="19" t="e">
        <f>VLOOKUP(G481,ABNT5101!$I$3:$M$9,5)</f>
        <v>#N/A</v>
      </c>
      <c r="AW481" s="17" t="str">
        <f>_xlfn.XLOOKUP(G481,ABNT5101!I:I,ABNT5101!L:L)</f>
        <v>-</v>
      </c>
      <c r="AX481" s="17" t="str">
        <f>_xlfn.XLOOKUP(G481,ABNT5101!$I:$I,ABNT5101!M:M)</f>
        <v>-</v>
      </c>
      <c r="AY481" s="17" t="str">
        <f>_xlfn.XLOOKUP(G481,ABNT5101!$I:$I,ABNT5101!N:N)</f>
        <v>-</v>
      </c>
      <c r="AZ481" s="17" t="str">
        <f>_xlfn.XLOOKUP(G481,ABNT5101!$I:$I,ABNT5101!O:O)</f>
        <v>-</v>
      </c>
      <c r="BA481" s="20" t="e">
        <f t="shared" si="296"/>
        <v>#N/A</v>
      </c>
      <c r="BB481" s="21" t="e">
        <f t="shared" ref="BB481:BC481" si="582">BE481/AU481-1</f>
        <v>#N/A</v>
      </c>
      <c r="BC481" s="21" t="e">
        <f t="shared" si="582"/>
        <v>#N/A</v>
      </c>
      <c r="BD481" s="21" t="str">
        <f t="shared" si="298"/>
        <v>-</v>
      </c>
      <c r="BE481" s="22"/>
      <c r="BF481" s="22"/>
      <c r="BG481" s="22"/>
      <c r="BH481" s="22"/>
      <c r="BI481" s="23"/>
      <c r="BJ481" s="22"/>
      <c r="BK481" s="20" t="e">
        <f t="shared" si="299"/>
        <v>#N/A</v>
      </c>
      <c r="BL481" s="20" t="e">
        <f t="shared" si="300"/>
        <v>#N/A</v>
      </c>
      <c r="BM481" s="20" t="e">
        <f t="shared" si="301"/>
        <v>#N/A</v>
      </c>
      <c r="BN481" s="20" t="str">
        <f t="shared" si="302"/>
        <v>ATENDE</v>
      </c>
      <c r="BO481" s="24" t="str">
        <f t="shared" si="303"/>
        <v>-</v>
      </c>
      <c r="BP481" s="24" t="str">
        <f t="shared" si="379"/>
        <v>P6</v>
      </c>
      <c r="BQ481" s="25">
        <f t="shared" si="304"/>
        <v>-1</v>
      </c>
      <c r="BR481" s="22"/>
      <c r="BS481" s="22"/>
      <c r="BT481" s="24">
        <f>IF(BP481="-","-",_xlfn.XLOOKUP(BP481,ABNT5101!$B$4:$B$9,ABNT5101!$C$4:$C$9))</f>
        <v>3</v>
      </c>
      <c r="BU481" s="24">
        <f>IF(BP481="-","-",_xlfn.XLOOKUP(BP481,ABNT5101!$B$4:$B$9,ABNT5101!$D$4:$D$9))</f>
        <v>0.6</v>
      </c>
      <c r="BV481" s="20" t="str">
        <f t="shared" si="305"/>
        <v>NÃO ATENDE</v>
      </c>
      <c r="BW481" s="20" t="str">
        <f t="shared" si="306"/>
        <v>NÃO ATENDE</v>
      </c>
      <c r="BX481" s="20" t="str">
        <f t="shared" si="307"/>
        <v>NÃO ATENDE</v>
      </c>
      <c r="BY481" s="24" t="str">
        <f t="shared" si="568"/>
        <v>P6</v>
      </c>
      <c r="BZ481" s="25">
        <f t="shared" si="308"/>
        <v>-1</v>
      </c>
      <c r="CA481" s="24"/>
      <c r="CB481" s="24"/>
      <c r="CC481" s="20">
        <f>IF(BY481="-","-",_xlfn.XLOOKUP(BY481,ABNT5101!$B$4:$B$9,ABNT5101!$C$4:$C$9))</f>
        <v>3</v>
      </c>
      <c r="CD481" s="24">
        <f>IF(BY481="-","-",_xlfn.XLOOKUP(BY481,ABNT5101!$B$4:$B$9,ABNT5101!$D$4:$D$9))</f>
        <v>0.6</v>
      </c>
      <c r="CE481" s="20" t="str">
        <f t="shared" si="309"/>
        <v>NÃO ATENDE</v>
      </c>
      <c r="CF481" s="20" t="str">
        <f t="shared" si="310"/>
        <v>NÃO ATENDE</v>
      </c>
      <c r="CG481" s="20" t="str">
        <f t="shared" si="311"/>
        <v>NÃO ATENDE</v>
      </c>
      <c r="CH481" s="26" t="e">
        <f>_xlfn.XLOOKUP(CI481,'Banco de dados'!$B:$B,'Banco de dados'!$D:$D)</f>
        <v>#N/A</v>
      </c>
      <c r="CI481" s="27"/>
      <c r="CJ481" s="26" t="e">
        <f>_xlfn.XLOOKUP(CI481,'Banco de dados'!$B:$B,'Banco de dados'!$E:$E)</f>
        <v>#N/A</v>
      </c>
      <c r="CK481" s="26"/>
      <c r="CL481" s="26" t="e">
        <f>IF(CK481="-","-",_xlfn.XLOOKUP(CK481,'Banco de dados'!$B:$B,'Banco de dados'!$E:$E))</f>
        <v>#N/A</v>
      </c>
      <c r="CM481" s="28">
        <f t="shared" si="312"/>
        <v>1</v>
      </c>
      <c r="CN481" s="26" t="e">
        <f>_xlfn.XLOOKUP(CI481,'Banco de dados'!$B:$B,'Banco de dados'!$H:$H)</f>
        <v>#N/A</v>
      </c>
      <c r="CO481" s="26" t="e">
        <f t="array" aca="1" ref="CO481" ca="1">_xludf.XLOOKUP(CK481,'Banco de dados'!$B:$B,'Banco de dados'!$H:$H)</f>
        <v>#NAME?</v>
      </c>
      <c r="CP481" s="26" t="e">
        <f t="array" aca="1" ref="CP481" ca="1">_xludf.XLOOKUP(CI481,'Banco de dados'!$B:$B,'Banco de dados'!$F:$F)</f>
        <v>#NAME?</v>
      </c>
      <c r="CQ481" s="26" t="e">
        <f t="array" aca="1" ref="CQ481" ca="1">_xludf.XLOOKUP(CK481,'Banco de dados'!$B:$B,'Banco de dados'!$F:$F)</f>
        <v>#NAME?</v>
      </c>
      <c r="CR481" s="27">
        <v>0</v>
      </c>
      <c r="CS481" s="27"/>
      <c r="CT481" s="26" t="str">
        <f>IF(AG481=0.5,"Suporte",IF(AND(AG481&gt;='Braços de IP'!$B$9,AG481&lt;='Braços de IP'!$D$9),'Braços de IP'!$E$9,IF(AND(AG481&gt;='Braços de IP'!$B$10,AG481&lt;='Braços de IP'!$D$10),'Braços de IP'!$E$10,IF(AND(AG481&gt;='Braços de IP'!$B$11,AG481&lt;='Braços de IP'!$D$11),'Braços de IP'!$E$11,IF(AND(AG481&gt;='Braços de IP'!$B$12,AG481&lt;='Braços de IP'!$D$12),'Braços de IP'!$E$12,IF(AND(AG481&gt;='Braços de IP'!$B$13,AG481&lt;='Braços de IP'!$D$13),'Braços de IP'!$E$13,IF(AND(AG481&gt;='Braços de IP'!$B$14,AG481&lt;='Braços de IP'!$D$14),'Braços de IP'!$E$14,"ERRO")))))))</f>
        <v>Médio II</v>
      </c>
      <c r="CU481" s="27"/>
      <c r="CV481" s="26" t="str">
        <f>IF($CU481="","",VLOOKUP($CU481,'Braços de IP'!$E$9:$I$15,2,0))</f>
        <v/>
      </c>
      <c r="CW481" s="29" t="str">
        <f>IF($CU481="","",VLOOKUP($CU481,'Braços de IP'!$E$9:$I$15,5,0))</f>
        <v/>
      </c>
      <c r="CX481" s="26"/>
      <c r="CY481" s="26"/>
      <c r="CZ481" s="26"/>
      <c r="DA481" s="26"/>
      <c r="DB481" s="26"/>
      <c r="DC481" s="26"/>
      <c r="DD481" s="30" t="e">
        <f t="shared" si="313"/>
        <v>#N/A</v>
      </c>
      <c r="DE481" s="31">
        <f t="shared" si="314"/>
        <v>96</v>
      </c>
      <c r="DF481" s="30" t="e">
        <f t="shared" si="315"/>
        <v>#N/A</v>
      </c>
      <c r="DG481" s="32" t="e">
        <f t="shared" si="316"/>
        <v>#N/A</v>
      </c>
      <c r="DH481" s="33"/>
      <c r="DI481" s="34"/>
      <c r="DJ481" s="35"/>
      <c r="DK481" s="16" t="s">
        <v>144</v>
      </c>
      <c r="DL481" s="16"/>
      <c r="DN481" s="36" t="e">
        <f t="shared" si="357"/>
        <v>#VALUE!</v>
      </c>
    </row>
    <row r="482" spans="1:124" ht="15.75" customHeight="1" x14ac:dyDescent="0.25">
      <c r="B482" s="16">
        <v>72</v>
      </c>
      <c r="C482" s="16" t="s">
        <v>146</v>
      </c>
      <c r="D482" s="16" t="s">
        <v>556</v>
      </c>
      <c r="E482" s="16">
        <v>-8.0807800000000007</v>
      </c>
      <c r="F482" s="16">
        <v>-34.952461999999997</v>
      </c>
      <c r="G482" s="16" t="s">
        <v>153</v>
      </c>
      <c r="H482" s="17" t="s">
        <v>136</v>
      </c>
      <c r="I482" s="16" t="s">
        <v>149</v>
      </c>
      <c r="J482" s="17" t="s">
        <v>137</v>
      </c>
      <c r="K482" s="18">
        <v>72</v>
      </c>
      <c r="L482" s="17" t="s">
        <v>138</v>
      </c>
      <c r="M482" s="17">
        <v>0</v>
      </c>
      <c r="N482" s="16">
        <f t="shared" si="352"/>
        <v>144</v>
      </c>
      <c r="O482" s="17">
        <v>1</v>
      </c>
      <c r="P482" s="17">
        <v>0.85</v>
      </c>
      <c r="Q482" s="17">
        <v>6.6</v>
      </c>
      <c r="R482" s="16"/>
      <c r="S482" s="16"/>
      <c r="T482" s="16">
        <v>0</v>
      </c>
      <c r="U482" s="17">
        <v>1.69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 t="s">
        <v>139</v>
      </c>
      <c r="AB482" s="17" t="s">
        <v>140</v>
      </c>
      <c r="AC482" s="17">
        <v>37.79</v>
      </c>
      <c r="AD482" s="17">
        <v>6.58</v>
      </c>
      <c r="AE482" s="17">
        <v>1</v>
      </c>
      <c r="AF482" s="17">
        <v>2.48</v>
      </c>
      <c r="AG482" s="17">
        <v>1.9</v>
      </c>
      <c r="AH482" s="17">
        <f t="shared" si="353"/>
        <v>-0.58000000000000007</v>
      </c>
      <c r="AI482" s="17" t="s">
        <v>136</v>
      </c>
      <c r="AJ482" s="17" t="s">
        <v>136</v>
      </c>
      <c r="AK482" s="17" t="s">
        <v>141</v>
      </c>
      <c r="AL482" s="17">
        <f t="shared" si="354"/>
        <v>2</v>
      </c>
      <c r="AM482" s="17">
        <v>0</v>
      </c>
      <c r="AN482" s="17"/>
      <c r="AO482" s="17">
        <v>0</v>
      </c>
      <c r="AP482" s="17">
        <v>0</v>
      </c>
      <c r="AQ482" s="17">
        <v>0</v>
      </c>
      <c r="AR482" s="17" t="s">
        <v>136</v>
      </c>
      <c r="AS482" s="19">
        <f t="shared" si="295"/>
        <v>0</v>
      </c>
      <c r="AT482" s="19"/>
      <c r="AU482" s="19">
        <f>VLOOKUP(G482,ABNT5101!$I$3:$J$9,2)</f>
        <v>15</v>
      </c>
      <c r="AV482" s="19">
        <f>VLOOKUP(G482,ABNT5101!$I$3:$M$9,5)</f>
        <v>0.18</v>
      </c>
      <c r="AW482" s="17" t="str">
        <f>_xlfn.XLOOKUP(G482,ABNT5101!I:I,ABNT5101!L:L)</f>
        <v>-</v>
      </c>
      <c r="AX482" s="17">
        <f>_xlfn.XLOOKUP(G482,ABNT5101!$I:$I,ABNT5101!M:M)</f>
        <v>0.18</v>
      </c>
      <c r="AY482" s="17" t="str">
        <f>_xlfn.XLOOKUP(G482,ABNT5101!$I:$I,ABNT5101!N:N)</f>
        <v>-</v>
      </c>
      <c r="AZ482" s="17">
        <f>_xlfn.XLOOKUP(G482,ABNT5101!$I:$I,ABNT5101!O:O)</f>
        <v>15</v>
      </c>
      <c r="BA482" s="20" t="str">
        <f t="shared" si="296"/>
        <v>ATENDE</v>
      </c>
      <c r="BB482" s="21">
        <f t="shared" ref="BB482:BC482" si="583">BE482/AU482-1</f>
        <v>0.10399999999999987</v>
      </c>
      <c r="BC482" s="21">
        <f t="shared" si="583"/>
        <v>0.22222222222222232</v>
      </c>
      <c r="BD482" s="21" t="str">
        <f t="shared" si="298"/>
        <v>-</v>
      </c>
      <c r="BE482" s="22">
        <v>16.559999999999999</v>
      </c>
      <c r="BF482" s="22">
        <v>0.22</v>
      </c>
      <c r="BG482" s="22"/>
      <c r="BH482" s="22"/>
      <c r="BI482" s="23"/>
      <c r="BJ482" s="22"/>
      <c r="BK482" s="20" t="str">
        <f t="shared" si="299"/>
        <v>ATENDE</v>
      </c>
      <c r="BL482" s="20" t="str">
        <f t="shared" si="300"/>
        <v>ATENDE</v>
      </c>
      <c r="BM482" s="20" t="str">
        <f t="shared" si="301"/>
        <v>ATENDE</v>
      </c>
      <c r="BN482" s="20" t="str">
        <f t="shared" si="302"/>
        <v>ATENDE</v>
      </c>
      <c r="BO482" s="24" t="str">
        <f t="shared" si="303"/>
        <v>C3</v>
      </c>
      <c r="BP482" s="24" t="str">
        <f t="shared" si="379"/>
        <v>P5</v>
      </c>
      <c r="BQ482" s="25">
        <f t="shared" si="304"/>
        <v>0.42200000000000015</v>
      </c>
      <c r="BR482" s="22">
        <v>7.11</v>
      </c>
      <c r="BS482" s="22">
        <v>1.88</v>
      </c>
      <c r="BT482" s="24">
        <f>IF(BP482="-","-",_xlfn.XLOOKUP(BP482,ABNT5101!$B$4:$B$9,ABNT5101!$C$4:$C$9))</f>
        <v>5</v>
      </c>
      <c r="BU482" s="24">
        <f>IF(BP482="-","-",_xlfn.XLOOKUP(BP482,ABNT5101!$B$4:$B$9,ABNT5101!$D$4:$D$9))</f>
        <v>1</v>
      </c>
      <c r="BV482" s="20" t="str">
        <f t="shared" si="305"/>
        <v>ATENDE</v>
      </c>
      <c r="BW482" s="20" t="str">
        <f t="shared" si="306"/>
        <v>ATENDE</v>
      </c>
      <c r="BX482" s="20" t="str">
        <f t="shared" si="307"/>
        <v>ATENDE</v>
      </c>
      <c r="BY482" s="24" t="str">
        <f t="shared" si="568"/>
        <v>P5</v>
      </c>
      <c r="BZ482" s="25">
        <f t="shared" si="308"/>
        <v>2.7939999999999996</v>
      </c>
      <c r="CA482" s="24">
        <v>18.97</v>
      </c>
      <c r="CB482" s="24">
        <v>6.41</v>
      </c>
      <c r="CC482" s="20">
        <f>IF(BY482="-","-",_xlfn.XLOOKUP(BY482,ABNT5101!$B$4:$B$9,ABNT5101!$C$4:$C$9))</f>
        <v>5</v>
      </c>
      <c r="CD482" s="24">
        <f>IF(BY482="-","-",_xlfn.XLOOKUP(BY482,ABNT5101!$B$4:$B$9,ABNT5101!$D$4:$D$9))</f>
        <v>1</v>
      </c>
      <c r="CE482" s="20" t="str">
        <f t="shared" si="309"/>
        <v>ATENDE</v>
      </c>
      <c r="CF482" s="20" t="str">
        <f t="shared" si="310"/>
        <v>ATENDE</v>
      </c>
      <c r="CG482" s="20" t="str">
        <f t="shared" si="311"/>
        <v>ATENDE</v>
      </c>
      <c r="CH482" s="26" t="str">
        <f>_xlfn.XLOOKUP(CI482,'Banco de dados'!$B:$B,'Banco de dados'!$D:$D)</f>
        <v>LEDSTAR</v>
      </c>
      <c r="CI482" s="47" t="str">
        <f>'Banco de dados'!B10</f>
        <v xml:space="preserve"> SL VT 9.1 72W</v>
      </c>
      <c r="CJ482" s="26" t="str">
        <f>_xlfn.XLOOKUP(CI482,'Banco de dados'!$B:$B,'Banco de dados'!$E:$E)</f>
        <v>LUM LED SL VT 9.1 72W</v>
      </c>
      <c r="CK482" s="26"/>
      <c r="CL482" s="26" t="e">
        <f>IF(CK482="-","-",_xlfn.XLOOKUP(CK482,'Banco de dados'!$B:$B,'Banco de dados'!$E:$E))</f>
        <v>#N/A</v>
      </c>
      <c r="CM482" s="28">
        <f t="shared" si="312"/>
        <v>1</v>
      </c>
      <c r="CN482" s="26">
        <f>_xlfn.XLOOKUP(CI482,'Banco de dados'!$B:$B,'Banco de dados'!$H:$H)</f>
        <v>72</v>
      </c>
      <c r="CO482" s="26" t="e">
        <f t="array" aca="1" ref="CO482" ca="1">_xludf.XLOOKUP(CK482,'Banco de dados'!$B:$B,'Banco de dados'!$H:$H)</f>
        <v>#NAME?</v>
      </c>
      <c r="CP482" s="51" t="e">
        <f t="array" aca="1" ref="CP482" ca="1">_xludf.XLOOKUP(CI482,'Banco de dados'!$B:$B,'Banco de dados'!$F:$F)</f>
        <v>#NAME?</v>
      </c>
      <c r="CQ482" s="26" t="e">
        <f t="array" aca="1" ref="CQ482" ca="1">_xludf.XLOOKUP(CK482,'Banco de dados'!$B:$B,'Banco de dados'!$F:$F)</f>
        <v>#NAME?</v>
      </c>
      <c r="CR482" s="27">
        <v>0</v>
      </c>
      <c r="CS482" s="27"/>
      <c r="CT482" s="26" t="str">
        <f>IF(AG482=0.5,"Suporte",IF(AND(AG482&gt;='Braços de IP'!$B$9,AG482&lt;='Braços de IP'!$D$9),'Braços de IP'!$E$9,IF(AND(AG482&gt;='Braços de IP'!$B$10,AG482&lt;='Braços de IP'!$D$10),'Braços de IP'!$E$10,IF(AND(AG482&gt;='Braços de IP'!$B$11,AG482&lt;='Braços de IP'!$D$11),'Braços de IP'!$E$11,IF(AND(AG482&gt;='Braços de IP'!$B$12,AG482&lt;='Braços de IP'!$D$12),'Braços de IP'!$E$12,IF(AND(AG482&gt;='Braços de IP'!$B$13,AG482&lt;='Braços de IP'!$D$13),'Braços de IP'!$E$13,IF(AND(AG482&gt;='Braços de IP'!$B$14,AG482&lt;='Braços de IP'!$D$14),'Braços de IP'!$E$14,"ERRO")))))))</f>
        <v>Médio I</v>
      </c>
      <c r="CU482" s="27"/>
      <c r="CV482" s="26" t="str">
        <f>IF($CU482="","",VLOOKUP($CU482,'Braços de IP'!$E$9:$I$15,2,0))</f>
        <v/>
      </c>
      <c r="CW482" s="29" t="str">
        <f>IF($CU482="","",VLOOKUP($CU482,'Braços de IP'!$E$9:$I$15,5,0))</f>
        <v/>
      </c>
      <c r="CX482" s="26"/>
      <c r="CY482" s="26"/>
      <c r="CZ482" s="26"/>
      <c r="DA482" s="26"/>
      <c r="DB482" s="26"/>
      <c r="DC482" s="26"/>
      <c r="DD482" s="30">
        <f t="shared" si="313"/>
        <v>72</v>
      </c>
      <c r="DE482" s="31">
        <f t="shared" si="314"/>
        <v>72</v>
      </c>
      <c r="DF482" s="30">
        <f t="shared" si="315"/>
        <v>144</v>
      </c>
      <c r="DG482" s="32">
        <f t="shared" si="316"/>
        <v>0</v>
      </c>
      <c r="DH482" s="33"/>
      <c r="DI482" s="34"/>
      <c r="DJ482" s="35"/>
      <c r="DK482" s="16" t="s">
        <v>144</v>
      </c>
      <c r="DL482" s="16"/>
      <c r="DN482" s="36" t="e">
        <f t="shared" si="357"/>
        <v>#VALUE!</v>
      </c>
    </row>
    <row r="483" spans="1:124" ht="15.75" customHeight="1" x14ac:dyDescent="0.25">
      <c r="B483" s="16">
        <v>72</v>
      </c>
      <c r="C483" s="16" t="s">
        <v>146</v>
      </c>
      <c r="D483" s="16" t="s">
        <v>556</v>
      </c>
      <c r="E483" s="16">
        <v>-8.0807800000000007</v>
      </c>
      <c r="F483" s="16">
        <v>-34.952461999999997</v>
      </c>
      <c r="G483" s="16" t="s">
        <v>153</v>
      </c>
      <c r="H483" s="17" t="s">
        <v>136</v>
      </c>
      <c r="I483" s="16" t="s">
        <v>149</v>
      </c>
      <c r="J483" s="17" t="s">
        <v>137</v>
      </c>
      <c r="K483" s="18">
        <v>72</v>
      </c>
      <c r="L483" s="17" t="s">
        <v>138</v>
      </c>
      <c r="M483" s="17">
        <v>0</v>
      </c>
      <c r="N483" s="16">
        <f t="shared" si="352"/>
        <v>144</v>
      </c>
      <c r="O483" s="17">
        <v>1</v>
      </c>
      <c r="P483" s="17">
        <v>0.85</v>
      </c>
      <c r="Q483" s="17">
        <v>6.6</v>
      </c>
      <c r="R483" s="16"/>
      <c r="S483" s="16"/>
      <c r="T483" s="16">
        <v>0</v>
      </c>
      <c r="U483" s="17">
        <v>1.69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 t="s">
        <v>139</v>
      </c>
      <c r="AB483" s="17" t="s">
        <v>140</v>
      </c>
      <c r="AC483" s="17">
        <v>37.79</v>
      </c>
      <c r="AD483" s="17">
        <v>6.58</v>
      </c>
      <c r="AE483" s="17">
        <v>1</v>
      </c>
      <c r="AF483" s="17">
        <v>2.48</v>
      </c>
      <c r="AG483" s="17">
        <v>1.9</v>
      </c>
      <c r="AH483" s="17">
        <f t="shared" si="353"/>
        <v>-0.58000000000000007</v>
      </c>
      <c r="AI483" s="17" t="s">
        <v>136</v>
      </c>
      <c r="AJ483" s="17" t="s">
        <v>136</v>
      </c>
      <c r="AK483" s="17" t="s">
        <v>141</v>
      </c>
      <c r="AL483" s="17">
        <f t="shared" si="354"/>
        <v>2</v>
      </c>
      <c r="AM483" s="17">
        <v>0</v>
      </c>
      <c r="AN483" s="17"/>
      <c r="AO483" s="17">
        <v>0</v>
      </c>
      <c r="AP483" s="17">
        <v>0</v>
      </c>
      <c r="AQ483" s="17">
        <v>0</v>
      </c>
      <c r="AR483" s="17" t="s">
        <v>136</v>
      </c>
      <c r="AS483" s="19">
        <f t="shared" si="295"/>
        <v>0</v>
      </c>
      <c r="AT483" s="19"/>
      <c r="AU483" s="19">
        <f>VLOOKUP(G483,ABNT5101!$I$3:$J$9,2)</f>
        <v>15</v>
      </c>
      <c r="AV483" s="19">
        <f>VLOOKUP(G483,ABNT5101!$I$3:$M$9,5)</f>
        <v>0.18</v>
      </c>
      <c r="AW483" s="17" t="str">
        <f>_xlfn.XLOOKUP(G483,ABNT5101!I:I,ABNT5101!L:L)</f>
        <v>-</v>
      </c>
      <c r="AX483" s="17">
        <f>_xlfn.XLOOKUP(G483,ABNT5101!$I:$I,ABNT5101!M:M)</f>
        <v>0.18</v>
      </c>
      <c r="AY483" s="17" t="str">
        <f>_xlfn.XLOOKUP(G483,ABNT5101!$I:$I,ABNT5101!N:N)</f>
        <v>-</v>
      </c>
      <c r="AZ483" s="17">
        <f>_xlfn.XLOOKUP(G483,ABNT5101!$I:$I,ABNT5101!O:O)</f>
        <v>15</v>
      </c>
      <c r="BA483" s="20" t="str">
        <f t="shared" si="296"/>
        <v>ATENDE</v>
      </c>
      <c r="BB483" s="21">
        <f t="shared" ref="BB483:BC483" si="584">BE483/AU483-1</f>
        <v>0.24933333333333318</v>
      </c>
      <c r="BC483" s="21">
        <f t="shared" si="584"/>
        <v>0.50000000000000022</v>
      </c>
      <c r="BD483" s="21" t="str">
        <f t="shared" si="298"/>
        <v>-</v>
      </c>
      <c r="BE483" s="22">
        <v>18.739999999999998</v>
      </c>
      <c r="BF483" s="22">
        <v>0.27</v>
      </c>
      <c r="BG483" s="22"/>
      <c r="BH483" s="22"/>
      <c r="BI483" s="23"/>
      <c r="BJ483" s="22"/>
      <c r="BK483" s="20" t="str">
        <f t="shared" si="299"/>
        <v>ATENDE</v>
      </c>
      <c r="BL483" s="20" t="str">
        <f t="shared" si="300"/>
        <v>ATENDE</v>
      </c>
      <c r="BM483" s="20" t="str">
        <f t="shared" si="301"/>
        <v>ATENDE</v>
      </c>
      <c r="BN483" s="20" t="str">
        <f t="shared" si="302"/>
        <v>ATENDE</v>
      </c>
      <c r="BO483" s="24" t="str">
        <f t="shared" si="303"/>
        <v>C3</v>
      </c>
      <c r="BP483" s="24" t="str">
        <f t="shared" si="379"/>
        <v>P5</v>
      </c>
      <c r="BQ483" s="25">
        <f t="shared" si="304"/>
        <v>0.59399999999999986</v>
      </c>
      <c r="BR483" s="22">
        <v>7.97</v>
      </c>
      <c r="BS483" s="22">
        <v>2.71</v>
      </c>
      <c r="BT483" s="24">
        <f>IF(BP483="-","-",_xlfn.XLOOKUP(BP483,ABNT5101!$B$4:$B$9,ABNT5101!$C$4:$C$9))</f>
        <v>5</v>
      </c>
      <c r="BU483" s="24">
        <f>IF(BP483="-","-",_xlfn.XLOOKUP(BP483,ABNT5101!$B$4:$B$9,ABNT5101!$D$4:$D$9))</f>
        <v>1</v>
      </c>
      <c r="BV483" s="20" t="str">
        <f t="shared" si="305"/>
        <v>ATENDE</v>
      </c>
      <c r="BW483" s="20" t="str">
        <f t="shared" si="306"/>
        <v>ATENDE</v>
      </c>
      <c r="BX483" s="20" t="str">
        <f t="shared" si="307"/>
        <v>ATENDE</v>
      </c>
      <c r="BY483" s="24" t="str">
        <f t="shared" si="568"/>
        <v>P5</v>
      </c>
      <c r="BZ483" s="25">
        <f t="shared" si="308"/>
        <v>3.5880000000000001</v>
      </c>
      <c r="CA483" s="24">
        <v>22.94</v>
      </c>
      <c r="CB483" s="24">
        <v>7.02</v>
      </c>
      <c r="CC483" s="20">
        <f>IF(BY483="-","-",_xlfn.XLOOKUP(BY483,ABNT5101!$B$4:$B$9,ABNT5101!$C$4:$C$9))</f>
        <v>5</v>
      </c>
      <c r="CD483" s="24">
        <f>IF(BY483="-","-",_xlfn.XLOOKUP(BY483,ABNT5101!$B$4:$B$9,ABNT5101!$D$4:$D$9))</f>
        <v>1</v>
      </c>
      <c r="CE483" s="20" t="str">
        <f t="shared" si="309"/>
        <v>ATENDE</v>
      </c>
      <c r="CF483" s="20" t="str">
        <f t="shared" si="310"/>
        <v>ATENDE</v>
      </c>
      <c r="CG483" s="20" t="str">
        <f t="shared" si="311"/>
        <v>ATENDE</v>
      </c>
      <c r="CH483" s="26" t="str">
        <f>_xlfn.XLOOKUP(CI483,'Banco de dados'!$B:$B,'Banco de dados'!$D:$D)</f>
        <v>SX LIGHTING</v>
      </c>
      <c r="CI483" s="27" t="str">
        <f>'Banco de dados'!B58</f>
        <v>SX-INLPP070HF</v>
      </c>
      <c r="CJ483" s="26" t="str">
        <f>_xlfn.XLOOKUP(CI483,'Banco de dados'!$B:$B,'Banco de dados'!$E:$E)</f>
        <v>SXINLPP070K50L12CZF7PHF</v>
      </c>
      <c r="CK483" s="26"/>
      <c r="CL483" s="26" t="e">
        <f>IF(CK483="-","-",_xlfn.XLOOKUP(CK483,'Banco de dados'!$B:$B,'Banco de dados'!$E:$E))</f>
        <v>#N/A</v>
      </c>
      <c r="CM483" s="28">
        <f t="shared" si="312"/>
        <v>1</v>
      </c>
      <c r="CN483" s="26">
        <f>_xlfn.XLOOKUP(CI483,'Banco de dados'!$B:$B,'Banco de dados'!$H:$H)</f>
        <v>70</v>
      </c>
      <c r="CO483" s="26" t="e">
        <f t="array" aca="1" ref="CO483" ca="1">_xludf.XLOOKUP(CK483,'Banco de dados'!$B:$B,'Banco de dados'!$H:$H)</f>
        <v>#NAME?</v>
      </c>
      <c r="CP483" s="51" t="e">
        <f t="array" aca="1" ref="CP483" ca="1">_xludf.XLOOKUP(CI483,'Banco de dados'!$B:$B,'Banco de dados'!$F:$F)</f>
        <v>#NAME?</v>
      </c>
      <c r="CQ483" s="26" t="e">
        <f t="array" aca="1" ref="CQ483" ca="1">_xludf.XLOOKUP(CK483,'Banco de dados'!$B:$B,'Banco de dados'!$F:$F)</f>
        <v>#NAME?</v>
      </c>
      <c r="CR483" s="27">
        <v>0</v>
      </c>
      <c r="CS483" s="27"/>
      <c r="CT483" s="26" t="str">
        <f>IF(AG483=0.5,"Suporte",IF(AND(AG483&gt;='Braços de IP'!$B$9,AG483&lt;='Braços de IP'!$D$9),'Braços de IP'!$E$9,IF(AND(AG483&gt;='Braços de IP'!$B$10,AG483&lt;='Braços de IP'!$D$10),'Braços de IP'!$E$10,IF(AND(AG483&gt;='Braços de IP'!$B$11,AG483&lt;='Braços de IP'!$D$11),'Braços de IP'!$E$11,IF(AND(AG483&gt;='Braços de IP'!$B$12,AG483&lt;='Braços de IP'!$D$12),'Braços de IP'!$E$12,IF(AND(AG483&gt;='Braços de IP'!$B$13,AG483&lt;='Braços de IP'!$D$13),'Braços de IP'!$E$13,IF(AND(AG483&gt;='Braços de IP'!$B$14,AG483&lt;='Braços de IP'!$D$14),'Braços de IP'!$E$14,"ERRO")))))))</f>
        <v>Médio I</v>
      </c>
      <c r="CU483" s="27"/>
      <c r="CV483" s="26" t="str">
        <f>IF($CU483="","",VLOOKUP($CU483,'Braços de IP'!$E$9:$I$15,2,0))</f>
        <v/>
      </c>
      <c r="CW483" s="29" t="str">
        <f>IF($CU483="","",VLOOKUP($CU483,'Braços de IP'!$E$9:$I$15,5,0))</f>
        <v/>
      </c>
      <c r="CX483" s="26"/>
      <c r="CY483" s="26"/>
      <c r="CZ483" s="26"/>
      <c r="DA483" s="26"/>
      <c r="DB483" s="26"/>
      <c r="DC483" s="26"/>
      <c r="DD483" s="30">
        <f t="shared" si="313"/>
        <v>70</v>
      </c>
      <c r="DE483" s="31">
        <f t="shared" si="314"/>
        <v>72</v>
      </c>
      <c r="DF483" s="30">
        <f t="shared" si="315"/>
        <v>142</v>
      </c>
      <c r="DG483" s="32">
        <f t="shared" si="316"/>
        <v>2.777777777777779E-2</v>
      </c>
      <c r="DH483" s="33"/>
      <c r="DI483" s="34"/>
      <c r="DJ483" s="35"/>
      <c r="DK483" s="16" t="s">
        <v>144</v>
      </c>
      <c r="DL483" s="16"/>
      <c r="DN483" s="36" t="e">
        <f t="shared" si="357"/>
        <v>#VALUE!</v>
      </c>
    </row>
    <row r="484" spans="1:124" ht="15.75" customHeight="1" x14ac:dyDescent="0.25">
      <c r="B484" s="16">
        <v>72</v>
      </c>
      <c r="C484" s="16" t="s">
        <v>146</v>
      </c>
      <c r="D484" s="16" t="s">
        <v>556</v>
      </c>
      <c r="E484" s="16">
        <v>-8.0807800000000007</v>
      </c>
      <c r="F484" s="16">
        <v>-34.952461999999997</v>
      </c>
      <c r="G484" s="16" t="s">
        <v>153</v>
      </c>
      <c r="H484" s="17" t="s">
        <v>136</v>
      </c>
      <c r="I484" s="16" t="s">
        <v>149</v>
      </c>
      <c r="J484" s="17" t="s">
        <v>137</v>
      </c>
      <c r="K484" s="18">
        <v>72</v>
      </c>
      <c r="L484" s="17" t="s">
        <v>138</v>
      </c>
      <c r="M484" s="17">
        <v>0</v>
      </c>
      <c r="N484" s="16">
        <f t="shared" si="352"/>
        <v>144</v>
      </c>
      <c r="O484" s="17">
        <v>1</v>
      </c>
      <c r="P484" s="17">
        <v>0.85</v>
      </c>
      <c r="Q484" s="17">
        <v>6.6</v>
      </c>
      <c r="R484" s="16"/>
      <c r="S484" s="16"/>
      <c r="T484" s="16">
        <v>0</v>
      </c>
      <c r="U484" s="17">
        <v>1.69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 t="s">
        <v>139</v>
      </c>
      <c r="AB484" s="17" t="s">
        <v>140</v>
      </c>
      <c r="AC484" s="17">
        <v>37.79</v>
      </c>
      <c r="AD484" s="17">
        <v>6.58</v>
      </c>
      <c r="AE484" s="17">
        <v>1</v>
      </c>
      <c r="AF484" s="17">
        <v>2.48</v>
      </c>
      <c r="AG484" s="17">
        <v>1.9</v>
      </c>
      <c r="AH484" s="17">
        <f t="shared" si="353"/>
        <v>-0.58000000000000007</v>
      </c>
      <c r="AI484" s="17" t="s">
        <v>136</v>
      </c>
      <c r="AJ484" s="17" t="s">
        <v>136</v>
      </c>
      <c r="AK484" s="17" t="s">
        <v>141</v>
      </c>
      <c r="AL484" s="17">
        <f t="shared" si="354"/>
        <v>2</v>
      </c>
      <c r="AM484" s="17">
        <v>0</v>
      </c>
      <c r="AN484" s="17"/>
      <c r="AO484" s="17">
        <v>0</v>
      </c>
      <c r="AP484" s="17">
        <v>0</v>
      </c>
      <c r="AQ484" s="17">
        <v>0</v>
      </c>
      <c r="AR484" s="17" t="s">
        <v>136</v>
      </c>
      <c r="AS484" s="19">
        <f t="shared" si="295"/>
        <v>0</v>
      </c>
      <c r="AT484" s="19"/>
      <c r="AU484" s="19">
        <f>VLOOKUP(G484,ABNT5101!$I$3:$J$9,2)</f>
        <v>15</v>
      </c>
      <c r="AV484" s="19">
        <f>VLOOKUP(G484,ABNT5101!$I$3:$M$9,5)</f>
        <v>0.18</v>
      </c>
      <c r="AW484" s="17" t="str">
        <f>_xlfn.XLOOKUP(G484,ABNT5101!I:I,ABNT5101!L:L)</f>
        <v>-</v>
      </c>
      <c r="AX484" s="17">
        <f>_xlfn.XLOOKUP(G484,ABNT5101!$I:$I,ABNT5101!M:M)</f>
        <v>0.18</v>
      </c>
      <c r="AY484" s="17" t="str">
        <f>_xlfn.XLOOKUP(G484,ABNT5101!$I:$I,ABNT5101!N:N)</f>
        <v>-</v>
      </c>
      <c r="AZ484" s="17">
        <f>_xlfn.XLOOKUP(G484,ABNT5101!$I:$I,ABNT5101!O:O)</f>
        <v>15</v>
      </c>
      <c r="BA484" s="20" t="str">
        <f t="shared" si="296"/>
        <v>ATENDE</v>
      </c>
      <c r="BB484" s="21">
        <f t="shared" ref="BB484:BC484" si="585">BE484/AU484-1</f>
        <v>5.8666666666666645E-2</v>
      </c>
      <c r="BC484" s="21">
        <f t="shared" si="585"/>
        <v>0.38888888888888884</v>
      </c>
      <c r="BD484" s="21" t="str">
        <f t="shared" si="298"/>
        <v>-</v>
      </c>
      <c r="BE484" s="22">
        <v>15.88</v>
      </c>
      <c r="BF484" s="22">
        <v>0.25</v>
      </c>
      <c r="BG484" s="22"/>
      <c r="BH484" s="22"/>
      <c r="BI484" s="23"/>
      <c r="BJ484" s="22"/>
      <c r="BK484" s="20" t="str">
        <f t="shared" si="299"/>
        <v>ATENDE</v>
      </c>
      <c r="BL484" s="20" t="str">
        <f t="shared" si="300"/>
        <v>ATENDE</v>
      </c>
      <c r="BM484" s="20" t="str">
        <f t="shared" si="301"/>
        <v>ATENDE</v>
      </c>
      <c r="BN484" s="20" t="str">
        <f t="shared" si="302"/>
        <v>ATENDE</v>
      </c>
      <c r="BO484" s="24" t="str">
        <f t="shared" si="303"/>
        <v>C3</v>
      </c>
      <c r="BP484" s="24" t="str">
        <f t="shared" si="379"/>
        <v>P5</v>
      </c>
      <c r="BQ484" s="25">
        <f t="shared" si="304"/>
        <v>0.25600000000000001</v>
      </c>
      <c r="BR484" s="22">
        <v>6.28</v>
      </c>
      <c r="BS484" s="22">
        <v>3.1</v>
      </c>
      <c r="BT484" s="24">
        <f>IF(BP484="-","-",_xlfn.XLOOKUP(BP484,ABNT5101!$B$4:$B$9,ABNT5101!$C$4:$C$9))</f>
        <v>5</v>
      </c>
      <c r="BU484" s="24">
        <f>IF(BP484="-","-",_xlfn.XLOOKUP(BP484,ABNT5101!$B$4:$B$9,ABNT5101!$D$4:$D$9))</f>
        <v>1</v>
      </c>
      <c r="BV484" s="20" t="str">
        <f t="shared" si="305"/>
        <v>ATENDE</v>
      </c>
      <c r="BW484" s="20" t="str">
        <f t="shared" si="306"/>
        <v>ATENDE</v>
      </c>
      <c r="BX484" s="20" t="str">
        <f t="shared" si="307"/>
        <v>ATENDE</v>
      </c>
      <c r="BY484" s="24" t="str">
        <f t="shared" si="568"/>
        <v>P5</v>
      </c>
      <c r="BZ484" s="25">
        <f t="shared" si="308"/>
        <v>2.8380000000000001</v>
      </c>
      <c r="CA484" s="24">
        <v>19.190000000000001</v>
      </c>
      <c r="CB484" s="24">
        <v>2.94</v>
      </c>
      <c r="CC484" s="20">
        <f>IF(BY484="-","-",_xlfn.XLOOKUP(BY484,ABNT5101!$B$4:$B$9,ABNT5101!$C$4:$C$9))</f>
        <v>5</v>
      </c>
      <c r="CD484" s="24">
        <f>IF(BY484="-","-",_xlfn.XLOOKUP(BY484,ABNT5101!$B$4:$B$9,ABNT5101!$D$4:$D$9))</f>
        <v>1</v>
      </c>
      <c r="CE484" s="20" t="str">
        <f t="shared" si="309"/>
        <v>ATENDE</v>
      </c>
      <c r="CF484" s="20" t="str">
        <f t="shared" si="310"/>
        <v>ATENDE</v>
      </c>
      <c r="CG484" s="20" t="str">
        <f t="shared" si="311"/>
        <v>ATENDE</v>
      </c>
      <c r="CH484" s="26" t="str">
        <f>_xlfn.XLOOKUP(CI484,'Banco de dados'!$B:$B,'Banco de dados'!$D:$D)</f>
        <v>TECNOWATT</v>
      </c>
      <c r="CI484" s="27" t="str">
        <f>'Banco de dados'!B69</f>
        <v xml:space="preserve">SIGSAGPTLRRSSNDL_68W_83IBBRS
</v>
      </c>
      <c r="CJ484" s="26" t="str">
        <f>_xlfn.XLOOKUP(CI484,'Banco de dados'!$B:$B,'Banco de dados'!$E:$E)</f>
        <v>SIGSAGPTLRRSSNDL_68W_83IBBRS
1-10C1MUN6.5</v>
      </c>
      <c r="CK484" s="26"/>
      <c r="CL484" s="26" t="e">
        <f>IF(CK484="-","-",_xlfn.XLOOKUP(CK484,'Banco de dados'!$B:$B,'Banco de dados'!$E:$E))</f>
        <v>#N/A</v>
      </c>
      <c r="CM484" s="28">
        <f t="shared" si="312"/>
        <v>1</v>
      </c>
      <c r="CN484" s="26">
        <f>_xlfn.XLOOKUP(CI484,'Banco de dados'!$B:$B,'Banco de dados'!$H:$H)</f>
        <v>68</v>
      </c>
      <c r="CO484" s="26" t="e">
        <f t="array" aca="1" ref="CO484" ca="1">_xludf.XLOOKUP(CK484,'Banco de dados'!$B:$B,'Banco de dados'!$H:$H)</f>
        <v>#NAME?</v>
      </c>
      <c r="CP484" s="51" t="e">
        <f t="array" aca="1" ref="CP484" ca="1">_xludf.XLOOKUP(CI484,'Banco de dados'!$B:$B,'Banco de dados'!$F:$F)</f>
        <v>#NAME?</v>
      </c>
      <c r="CQ484" s="26" t="e">
        <f t="array" aca="1" ref="CQ484" ca="1">_xludf.XLOOKUP(CK484,'Banco de dados'!$B:$B,'Banco de dados'!$F:$F)</f>
        <v>#NAME?</v>
      </c>
      <c r="CR484" s="27">
        <v>0</v>
      </c>
      <c r="CS484" s="27">
        <v>5</v>
      </c>
      <c r="CT484" s="26" t="str">
        <f>IF(AG484=0.5,"Suporte",IF(AND(AG484&gt;='Braços de IP'!$B$9,AG484&lt;='Braços de IP'!$D$9),'Braços de IP'!$E$9,IF(AND(AG484&gt;='Braços de IP'!$B$10,AG484&lt;='Braços de IP'!$D$10),'Braços de IP'!$E$10,IF(AND(AG484&gt;='Braços de IP'!$B$11,AG484&lt;='Braços de IP'!$D$11),'Braços de IP'!$E$11,IF(AND(AG484&gt;='Braços de IP'!$B$12,AG484&lt;='Braços de IP'!$D$12),'Braços de IP'!$E$12,IF(AND(AG484&gt;='Braços de IP'!$B$13,AG484&lt;='Braços de IP'!$D$13),'Braços de IP'!$E$13,IF(AND(AG484&gt;='Braços de IP'!$B$14,AG484&lt;='Braços de IP'!$D$14),'Braços de IP'!$E$14,"ERRO")))))))</f>
        <v>Médio I</v>
      </c>
      <c r="CU484" s="27"/>
      <c r="CV484" s="26" t="str">
        <f>IF($CU484="","",VLOOKUP($CU484,'Braços de IP'!$E$9:$I$15,2,0))</f>
        <v/>
      </c>
      <c r="CW484" s="29" t="str">
        <f>IF($CU484="","",VLOOKUP($CU484,'Braços de IP'!$E$9:$I$15,5,0))</f>
        <v/>
      </c>
      <c r="CX484" s="26"/>
      <c r="CY484" s="26"/>
      <c r="CZ484" s="26"/>
      <c r="DA484" s="26"/>
      <c r="DB484" s="26"/>
      <c r="DC484" s="26"/>
      <c r="DD484" s="30">
        <f t="shared" si="313"/>
        <v>68</v>
      </c>
      <c r="DE484" s="31">
        <f t="shared" si="314"/>
        <v>72</v>
      </c>
      <c r="DF484" s="30">
        <f t="shared" si="315"/>
        <v>140</v>
      </c>
      <c r="DG484" s="32">
        <f t="shared" si="316"/>
        <v>5.555555555555558E-2</v>
      </c>
      <c r="DH484" s="33"/>
      <c r="DI484" s="34"/>
      <c r="DJ484" s="35"/>
      <c r="DK484" s="16" t="s">
        <v>144</v>
      </c>
      <c r="DL484" s="16"/>
      <c r="DN484" s="36" t="e">
        <f t="shared" si="357"/>
        <v>#VALUE!</v>
      </c>
    </row>
    <row r="485" spans="1:124" ht="15.75" hidden="1" customHeight="1" x14ac:dyDescent="0.25">
      <c r="A485" s="38"/>
      <c r="B485" s="27">
        <v>73</v>
      </c>
      <c r="C485" s="27" t="s">
        <v>174</v>
      </c>
      <c r="D485" s="27" t="s">
        <v>557</v>
      </c>
      <c r="E485" s="27">
        <v>-8.0885569999999998</v>
      </c>
      <c r="F485" s="27">
        <v>-34.956356999999997</v>
      </c>
      <c r="G485" s="27" t="s">
        <v>157</v>
      </c>
      <c r="H485" s="22" t="s">
        <v>136</v>
      </c>
      <c r="I485" s="27" t="s">
        <v>136</v>
      </c>
      <c r="J485" s="22" t="s">
        <v>137</v>
      </c>
      <c r="K485" s="23">
        <v>70</v>
      </c>
      <c r="L485" s="22" t="s">
        <v>138</v>
      </c>
      <c r="M485" s="22">
        <v>0</v>
      </c>
      <c r="N485" s="27">
        <f t="shared" si="352"/>
        <v>140</v>
      </c>
      <c r="O485" s="22">
        <v>1</v>
      </c>
      <c r="P485" s="22">
        <v>0</v>
      </c>
      <c r="Q485" s="22">
        <v>3.99</v>
      </c>
      <c r="R485" s="27"/>
      <c r="S485" s="27"/>
      <c r="T485" s="27">
        <v>0</v>
      </c>
      <c r="U485" s="22">
        <v>0</v>
      </c>
      <c r="V485" s="22">
        <v>0</v>
      </c>
      <c r="W485" s="22">
        <v>0</v>
      </c>
      <c r="X485" s="22">
        <v>0</v>
      </c>
      <c r="Y485" s="22">
        <v>0</v>
      </c>
      <c r="Z485" s="22">
        <v>0</v>
      </c>
      <c r="AA485" s="22" t="s">
        <v>139</v>
      </c>
      <c r="AB485" s="22" t="s">
        <v>140</v>
      </c>
      <c r="AC485" s="22">
        <v>38.909999999999997</v>
      </c>
      <c r="AD485" s="22">
        <v>7.7</v>
      </c>
      <c r="AE485" s="22">
        <v>1</v>
      </c>
      <c r="AF485" s="22">
        <v>0</v>
      </c>
      <c r="AG485" s="22">
        <v>1.85</v>
      </c>
      <c r="AH485" s="22">
        <f t="shared" si="353"/>
        <v>1.85</v>
      </c>
      <c r="AI485" s="22" t="s">
        <v>136</v>
      </c>
      <c r="AJ485" s="22" t="s">
        <v>136</v>
      </c>
      <c r="AK485" s="22" t="s">
        <v>141</v>
      </c>
      <c r="AL485" s="22">
        <f t="shared" si="354"/>
        <v>2</v>
      </c>
      <c r="AM485" s="22">
        <v>0</v>
      </c>
      <c r="AN485" s="22"/>
      <c r="AO485" s="22">
        <v>0</v>
      </c>
      <c r="AP485" s="22">
        <v>0</v>
      </c>
      <c r="AQ485" s="22">
        <v>0</v>
      </c>
      <c r="AR485" s="22" t="s">
        <v>136</v>
      </c>
      <c r="AS485" s="22">
        <f t="shared" si="295"/>
        <v>0</v>
      </c>
      <c r="AT485" s="22"/>
      <c r="AU485" s="22">
        <f>VLOOKUP(G485,ABNT5101!$I$3:$J$9,2)</f>
        <v>7.5</v>
      </c>
      <c r="AV485" s="22">
        <f>VLOOKUP(G485,ABNT5101!$I$3:$M$9,5)</f>
        <v>0.18</v>
      </c>
      <c r="AW485" s="17" t="str">
        <f>_xlfn.XLOOKUP(G485,ABNT5101!I:I,ABNT5101!L:L)</f>
        <v>-</v>
      </c>
      <c r="AX485" s="17">
        <f>_xlfn.XLOOKUP(G485,ABNT5101!$I:$I,ABNT5101!M:M)</f>
        <v>0.18</v>
      </c>
      <c r="AY485" s="17" t="str">
        <f>_xlfn.XLOOKUP(G485,ABNT5101!$I:$I,ABNT5101!N:N)</f>
        <v>-</v>
      </c>
      <c r="AZ485" s="17">
        <f>_xlfn.XLOOKUP(G485,ABNT5101!$I:$I,ABNT5101!O:O)</f>
        <v>16</v>
      </c>
      <c r="BA485" s="27" t="str">
        <f t="shared" si="296"/>
        <v>ATENDE</v>
      </c>
      <c r="BB485" s="39">
        <f t="shared" ref="BB485:BC485" si="586">BE485/AU485-1</f>
        <v>8.0000000000000071E-3</v>
      </c>
      <c r="BC485" s="39">
        <f t="shared" si="586"/>
        <v>0.7777777777777779</v>
      </c>
      <c r="BD485" s="39" t="str">
        <f t="shared" si="298"/>
        <v>-</v>
      </c>
      <c r="BE485" s="22">
        <v>7.56</v>
      </c>
      <c r="BF485" s="22">
        <v>0.32</v>
      </c>
      <c r="BG485" s="22"/>
      <c r="BH485" s="22"/>
      <c r="BI485" s="23"/>
      <c r="BJ485" s="22"/>
      <c r="BK485" s="27" t="str">
        <f t="shared" si="299"/>
        <v>ATENDE</v>
      </c>
      <c r="BL485" s="27" t="str">
        <f t="shared" si="300"/>
        <v>ATENDE</v>
      </c>
      <c r="BM485" s="27" t="str">
        <f t="shared" si="301"/>
        <v>ATENDE</v>
      </c>
      <c r="BN485" s="27" t="str">
        <f t="shared" si="302"/>
        <v>ATENDE</v>
      </c>
      <c r="BO485" s="22" t="str">
        <f t="shared" si="303"/>
        <v>C5</v>
      </c>
      <c r="BP485" s="22" t="str">
        <f t="shared" si="379"/>
        <v>-</v>
      </c>
      <c r="BQ485" s="40" t="e">
        <f t="shared" si="304"/>
        <v>#VALUE!</v>
      </c>
      <c r="BR485" s="22"/>
      <c r="BS485" s="22"/>
      <c r="BT485" s="24" t="str">
        <f>IF(BP485="-","-",_xlfn.XLOOKUP(BP485,ABNT5101!$B$4:$B$9,ABNT5101!$C$4:$C$9))</f>
        <v>-</v>
      </c>
      <c r="BU485" s="24" t="str">
        <f>IF(BP485="-","-",_xlfn.XLOOKUP(BP485,ABNT5101!$B$4:$B$9,ABNT5101!$D$4:$D$9))</f>
        <v>-</v>
      </c>
      <c r="BV485" s="27" t="str">
        <f t="shared" si="305"/>
        <v>-</v>
      </c>
      <c r="BW485" s="27" t="str">
        <f t="shared" si="306"/>
        <v>-</v>
      </c>
      <c r="BX485" s="27" t="str">
        <f t="shared" si="307"/>
        <v>-</v>
      </c>
      <c r="BY485" s="22" t="str">
        <f t="shared" si="568"/>
        <v>-</v>
      </c>
      <c r="BZ485" s="40" t="e">
        <f t="shared" si="308"/>
        <v>#VALUE!</v>
      </c>
      <c r="CA485" s="22"/>
      <c r="CB485" s="22"/>
      <c r="CC485" s="20" t="str">
        <f>IF(BY485="-","-",_xlfn.XLOOKUP(BY485,ABNT5101!$B$4:$B$9,ABNT5101!$C$4:$C$9))</f>
        <v>-</v>
      </c>
      <c r="CD485" s="24" t="str">
        <f>IF(BY485="-","-",_xlfn.XLOOKUP(BY485,ABNT5101!$B$4:$B$9,ABNT5101!$D$4:$D$9))</f>
        <v>-</v>
      </c>
      <c r="CE485" s="27" t="str">
        <f t="shared" si="309"/>
        <v>-</v>
      </c>
      <c r="CF485" s="27" t="str">
        <f t="shared" si="310"/>
        <v>-</v>
      </c>
      <c r="CG485" s="27" t="str">
        <f t="shared" si="311"/>
        <v>-</v>
      </c>
      <c r="CH485" s="26" t="e">
        <f>_xlfn.XLOOKUP(CI485,'Banco de dados'!$B:$B,'Banco de dados'!$D:$D)</f>
        <v>#N/A</v>
      </c>
      <c r="CI485" s="27"/>
      <c r="CJ485" s="26" t="e">
        <f>_xlfn.XLOOKUP(CI485,'Banco de dados'!$B:$B,'Banco de dados'!$E:$E)</f>
        <v>#N/A</v>
      </c>
      <c r="CK485" s="27"/>
      <c r="CL485" s="26" t="e">
        <f>IF(CK485="-","-",_xlfn.XLOOKUP(CK485,'Banco de dados'!$B:$B,'Banco de dados'!$E:$E))</f>
        <v>#N/A</v>
      </c>
      <c r="CM485" s="23">
        <f t="shared" si="312"/>
        <v>1</v>
      </c>
      <c r="CN485" s="26" t="e">
        <f>_xlfn.XLOOKUP(CI485,'Banco de dados'!$B:$B,'Banco de dados'!$H:$H)</f>
        <v>#N/A</v>
      </c>
      <c r="CO485" s="27" t="e">
        <f t="array" aca="1" ref="CO485" ca="1">_xludf.XLOOKUP(CK485,'Banco de dados'!$B:$B,'Banco de dados'!$H:$H)</f>
        <v>#NAME?</v>
      </c>
      <c r="CP485" s="27" t="e">
        <f t="array" aca="1" ref="CP485" ca="1">_xludf.XLOOKUP(CI485,'Banco de dados'!$B:$B,'Banco de dados'!$F:$F)</f>
        <v>#NAME?</v>
      </c>
      <c r="CQ485" s="27" t="e">
        <f t="array" aca="1" ref="CQ485" ca="1">_xludf.XLOOKUP(CK485,'Banco de dados'!$B:$B,'Banco de dados'!$F:$F)</f>
        <v>#NAME?</v>
      </c>
      <c r="CR485" s="27">
        <v>0</v>
      </c>
      <c r="CS485" s="27"/>
      <c r="CT485" s="27" t="str">
        <f>IF(AG485=0.5,"Suporte",IF(AND(AG485&gt;='Braços de IP'!$B$9,AG485&lt;='Braços de IP'!$D$9),'Braços de IP'!$E$9,IF(AND(AG485&gt;='Braços de IP'!$B$10,AG485&lt;='Braços de IP'!$D$10),'Braços de IP'!$E$10,IF(AND(AG485&gt;='Braços de IP'!$B$11,AG485&lt;='Braços de IP'!$D$11),'Braços de IP'!$E$11,IF(AND(AG485&gt;='Braços de IP'!$B$12,AG485&lt;='Braços de IP'!$D$12),'Braços de IP'!$E$12,IF(AND(AG485&gt;='Braços de IP'!$B$13,AG485&lt;='Braços de IP'!$D$13),'Braços de IP'!$E$13,IF(AND(AG485&gt;='Braços de IP'!$B$14,AG485&lt;='Braços de IP'!$D$14),'Braços de IP'!$E$14,"ERRO")))))))</f>
        <v>Médio I</v>
      </c>
      <c r="CU485" s="27"/>
      <c r="CV485" s="27" t="str">
        <f>IF($CU485="","",VLOOKUP($CU485,'Braços de IP'!$E$9:$I$15,2,0))</f>
        <v/>
      </c>
      <c r="CW485" s="41" t="str">
        <f>IF($CU485="","",VLOOKUP($CU485,'Braços de IP'!$E$9:$I$15,5,0))</f>
        <v/>
      </c>
      <c r="CX485" s="27"/>
      <c r="CY485" s="27"/>
      <c r="CZ485" s="27"/>
      <c r="DA485" s="27"/>
      <c r="DB485" s="27"/>
      <c r="DC485" s="27"/>
      <c r="DD485" s="42" t="e">
        <f t="shared" si="313"/>
        <v>#N/A</v>
      </c>
      <c r="DE485" s="43">
        <f t="shared" si="314"/>
        <v>70</v>
      </c>
      <c r="DF485" s="42" t="e">
        <f t="shared" si="315"/>
        <v>#N/A</v>
      </c>
      <c r="DG485" s="44" t="e">
        <f t="shared" si="316"/>
        <v>#N/A</v>
      </c>
      <c r="DH485" s="45" t="s">
        <v>143</v>
      </c>
      <c r="DI485" s="45"/>
      <c r="DJ485" s="45"/>
      <c r="DK485" s="27" t="s">
        <v>144</v>
      </c>
      <c r="DL485" s="27"/>
      <c r="DM485" s="38"/>
      <c r="DN485" s="46" t="e">
        <f t="shared" si="357"/>
        <v>#VALUE!</v>
      </c>
      <c r="DO485" s="38"/>
      <c r="DP485" s="38"/>
      <c r="DQ485" s="38"/>
      <c r="DR485" s="38"/>
      <c r="DS485" s="38"/>
      <c r="DT485" s="38"/>
    </row>
    <row r="486" spans="1:124" ht="15.75" hidden="1" customHeight="1" x14ac:dyDescent="0.25">
      <c r="A486" s="38"/>
      <c r="B486" s="27">
        <v>73</v>
      </c>
      <c r="C486" s="27" t="s">
        <v>174</v>
      </c>
      <c r="D486" s="27" t="s">
        <v>557</v>
      </c>
      <c r="E486" s="27">
        <v>-8.0885569999999998</v>
      </c>
      <c r="F486" s="27">
        <v>-34.956356999999997</v>
      </c>
      <c r="G486" s="27" t="s">
        <v>157</v>
      </c>
      <c r="H486" s="22" t="s">
        <v>136</v>
      </c>
      <c r="I486" s="27" t="s">
        <v>136</v>
      </c>
      <c r="J486" s="22" t="s">
        <v>137</v>
      </c>
      <c r="K486" s="23">
        <v>70</v>
      </c>
      <c r="L486" s="22" t="s">
        <v>138</v>
      </c>
      <c r="M486" s="22">
        <v>0</v>
      </c>
      <c r="N486" s="27">
        <f t="shared" si="352"/>
        <v>140</v>
      </c>
      <c r="O486" s="22">
        <v>1</v>
      </c>
      <c r="P486" s="22">
        <v>0</v>
      </c>
      <c r="Q486" s="22">
        <v>3.99</v>
      </c>
      <c r="R486" s="27"/>
      <c r="S486" s="27"/>
      <c r="T486" s="27">
        <v>0</v>
      </c>
      <c r="U486" s="22">
        <v>0</v>
      </c>
      <c r="V486" s="22">
        <v>0</v>
      </c>
      <c r="W486" s="22">
        <v>0</v>
      </c>
      <c r="X486" s="22">
        <v>0</v>
      </c>
      <c r="Y486" s="22">
        <v>0</v>
      </c>
      <c r="Z486" s="22">
        <v>0</v>
      </c>
      <c r="AA486" s="22" t="s">
        <v>139</v>
      </c>
      <c r="AB486" s="22" t="s">
        <v>140</v>
      </c>
      <c r="AC486" s="22">
        <v>38.909999999999997</v>
      </c>
      <c r="AD486" s="22">
        <v>7.7</v>
      </c>
      <c r="AE486" s="22">
        <v>1</v>
      </c>
      <c r="AF486" s="22">
        <v>0</v>
      </c>
      <c r="AG486" s="22">
        <v>1.85</v>
      </c>
      <c r="AH486" s="22">
        <f t="shared" si="353"/>
        <v>1.85</v>
      </c>
      <c r="AI486" s="22" t="s">
        <v>136</v>
      </c>
      <c r="AJ486" s="22" t="s">
        <v>136</v>
      </c>
      <c r="AK486" s="22" t="s">
        <v>141</v>
      </c>
      <c r="AL486" s="22">
        <f t="shared" si="354"/>
        <v>2</v>
      </c>
      <c r="AM486" s="22">
        <v>0</v>
      </c>
      <c r="AN486" s="22"/>
      <c r="AO486" s="22">
        <v>0</v>
      </c>
      <c r="AP486" s="22">
        <v>0</v>
      </c>
      <c r="AQ486" s="22">
        <v>0</v>
      </c>
      <c r="AR486" s="22" t="s">
        <v>136</v>
      </c>
      <c r="AS486" s="22">
        <f t="shared" si="295"/>
        <v>0</v>
      </c>
      <c r="AT486" s="22"/>
      <c r="AU486" s="22">
        <f>VLOOKUP(G486,ABNT5101!$I$3:$J$9,2)</f>
        <v>7.5</v>
      </c>
      <c r="AV486" s="22">
        <f>VLOOKUP(G486,ABNT5101!$I$3:$M$9,5)</f>
        <v>0.18</v>
      </c>
      <c r="AW486" s="17" t="str">
        <f>_xlfn.XLOOKUP(G486,ABNT5101!I:I,ABNT5101!L:L)</f>
        <v>-</v>
      </c>
      <c r="AX486" s="17">
        <f>_xlfn.XLOOKUP(G486,ABNT5101!$I:$I,ABNT5101!M:M)</f>
        <v>0.18</v>
      </c>
      <c r="AY486" s="17" t="str">
        <f>_xlfn.XLOOKUP(G486,ABNT5101!$I:$I,ABNT5101!N:N)</f>
        <v>-</v>
      </c>
      <c r="AZ486" s="17">
        <f>_xlfn.XLOOKUP(G486,ABNT5101!$I:$I,ABNT5101!O:O)</f>
        <v>16</v>
      </c>
      <c r="BA486" s="27" t="str">
        <f t="shared" si="296"/>
        <v>ATENDE</v>
      </c>
      <c r="BB486" s="39">
        <f t="shared" ref="BB486:BC486" si="587">BE486/AU486-1</f>
        <v>0.16266666666666674</v>
      </c>
      <c r="BC486" s="39">
        <f t="shared" si="587"/>
        <v>1.0555555555555558</v>
      </c>
      <c r="BD486" s="39" t="str">
        <f t="shared" si="298"/>
        <v>-</v>
      </c>
      <c r="BE486" s="22">
        <v>8.7200000000000006</v>
      </c>
      <c r="BF486" s="22">
        <v>0.37</v>
      </c>
      <c r="BG486" s="22"/>
      <c r="BH486" s="22"/>
      <c r="BI486" s="23"/>
      <c r="BJ486" s="22"/>
      <c r="BK486" s="27" t="str">
        <f t="shared" si="299"/>
        <v>ATENDE</v>
      </c>
      <c r="BL486" s="27" t="str">
        <f t="shared" si="300"/>
        <v>ATENDE</v>
      </c>
      <c r="BM486" s="27" t="str">
        <f t="shared" si="301"/>
        <v>ATENDE</v>
      </c>
      <c r="BN486" s="27" t="str">
        <f t="shared" si="302"/>
        <v>ATENDE</v>
      </c>
      <c r="BO486" s="22" t="str">
        <f t="shared" si="303"/>
        <v>C5</v>
      </c>
      <c r="BP486" s="22" t="str">
        <f t="shared" si="379"/>
        <v>-</v>
      </c>
      <c r="BQ486" s="40" t="e">
        <f t="shared" si="304"/>
        <v>#VALUE!</v>
      </c>
      <c r="BR486" s="22"/>
      <c r="BS486" s="22"/>
      <c r="BT486" s="24" t="str">
        <f>IF(BP486="-","-",_xlfn.XLOOKUP(BP486,ABNT5101!$B$4:$B$9,ABNT5101!$C$4:$C$9))</f>
        <v>-</v>
      </c>
      <c r="BU486" s="24" t="str">
        <f>IF(BP486="-","-",_xlfn.XLOOKUP(BP486,ABNT5101!$B$4:$B$9,ABNT5101!$D$4:$D$9))</f>
        <v>-</v>
      </c>
      <c r="BV486" s="27" t="str">
        <f t="shared" si="305"/>
        <v>-</v>
      </c>
      <c r="BW486" s="27" t="str">
        <f t="shared" si="306"/>
        <v>-</v>
      </c>
      <c r="BX486" s="27" t="str">
        <f t="shared" si="307"/>
        <v>-</v>
      </c>
      <c r="BY486" s="22" t="str">
        <f t="shared" si="568"/>
        <v>-</v>
      </c>
      <c r="BZ486" s="40" t="e">
        <f t="shared" si="308"/>
        <v>#VALUE!</v>
      </c>
      <c r="CA486" s="22"/>
      <c r="CB486" s="22"/>
      <c r="CC486" s="20" t="str">
        <f>IF(BY486="-","-",_xlfn.XLOOKUP(BY486,ABNT5101!$B$4:$B$9,ABNT5101!$C$4:$C$9))</f>
        <v>-</v>
      </c>
      <c r="CD486" s="24" t="str">
        <f>IF(BY486="-","-",_xlfn.XLOOKUP(BY486,ABNT5101!$B$4:$B$9,ABNT5101!$D$4:$D$9))</f>
        <v>-</v>
      </c>
      <c r="CE486" s="27" t="str">
        <f t="shared" si="309"/>
        <v>-</v>
      </c>
      <c r="CF486" s="27" t="str">
        <f t="shared" si="310"/>
        <v>-</v>
      </c>
      <c r="CG486" s="27" t="str">
        <f t="shared" si="311"/>
        <v>-</v>
      </c>
      <c r="CH486" s="26" t="e">
        <f>_xlfn.XLOOKUP(CI486,'Banco de dados'!$B:$B,'Banco de dados'!$D:$D)</f>
        <v>#N/A</v>
      </c>
      <c r="CI486" s="27"/>
      <c r="CJ486" s="26" t="e">
        <f>_xlfn.XLOOKUP(CI486,'Banco de dados'!$B:$B,'Banco de dados'!$E:$E)</f>
        <v>#N/A</v>
      </c>
      <c r="CK486" s="27"/>
      <c r="CL486" s="26" t="e">
        <f>IF(CK486="-","-",_xlfn.XLOOKUP(CK486,'Banco de dados'!$B:$B,'Banco de dados'!$E:$E))</f>
        <v>#N/A</v>
      </c>
      <c r="CM486" s="23">
        <f t="shared" si="312"/>
        <v>1</v>
      </c>
      <c r="CN486" s="26" t="e">
        <f>_xlfn.XLOOKUP(CI486,'Banco de dados'!$B:$B,'Banco de dados'!$H:$H)</f>
        <v>#N/A</v>
      </c>
      <c r="CO486" s="27" t="e">
        <f t="array" aca="1" ref="CO486" ca="1">_xludf.XLOOKUP(CK486,'Banco de dados'!$B:$B,'Banco de dados'!$H:$H)</f>
        <v>#NAME?</v>
      </c>
      <c r="CP486" s="27" t="e">
        <f t="array" aca="1" ref="CP486" ca="1">_xludf.XLOOKUP(CI486,'Banco de dados'!$B:$B,'Banco de dados'!$F:$F)</f>
        <v>#NAME?</v>
      </c>
      <c r="CQ486" s="27" t="e">
        <f t="array" aca="1" ref="CQ486" ca="1">_xludf.XLOOKUP(CK486,'Banco de dados'!$B:$B,'Banco de dados'!$F:$F)</f>
        <v>#NAME?</v>
      </c>
      <c r="CR486" s="27">
        <v>0</v>
      </c>
      <c r="CS486" s="27"/>
      <c r="CT486" s="27" t="str">
        <f>IF(AG486=0.5,"Suporte",IF(AND(AG486&gt;='Braços de IP'!$B$9,AG486&lt;='Braços de IP'!$D$9),'Braços de IP'!$E$9,IF(AND(AG486&gt;='Braços de IP'!$B$10,AG486&lt;='Braços de IP'!$D$10),'Braços de IP'!$E$10,IF(AND(AG486&gt;='Braços de IP'!$B$11,AG486&lt;='Braços de IP'!$D$11),'Braços de IP'!$E$11,IF(AND(AG486&gt;='Braços de IP'!$B$12,AG486&lt;='Braços de IP'!$D$12),'Braços de IP'!$E$12,IF(AND(AG486&gt;='Braços de IP'!$B$13,AG486&lt;='Braços de IP'!$D$13),'Braços de IP'!$E$13,IF(AND(AG486&gt;='Braços de IP'!$B$14,AG486&lt;='Braços de IP'!$D$14),'Braços de IP'!$E$14,"ERRO")))))))</f>
        <v>Médio I</v>
      </c>
      <c r="CU486" s="27"/>
      <c r="CV486" s="27" t="str">
        <f>IF($CU486="","",VLOOKUP($CU486,'Braços de IP'!$E$9:$I$15,2,0))</f>
        <v/>
      </c>
      <c r="CW486" s="41" t="str">
        <f>IF($CU486="","",VLOOKUP($CU486,'Braços de IP'!$E$9:$I$15,5,0))</f>
        <v/>
      </c>
      <c r="CX486" s="27"/>
      <c r="CY486" s="27"/>
      <c r="CZ486" s="27"/>
      <c r="DA486" s="27"/>
      <c r="DB486" s="27"/>
      <c r="DC486" s="27"/>
      <c r="DD486" s="42" t="e">
        <f t="shared" si="313"/>
        <v>#N/A</v>
      </c>
      <c r="DE486" s="43">
        <f t="shared" si="314"/>
        <v>70</v>
      </c>
      <c r="DF486" s="42" t="e">
        <f t="shared" si="315"/>
        <v>#N/A</v>
      </c>
      <c r="DG486" s="44" t="e">
        <f t="shared" si="316"/>
        <v>#N/A</v>
      </c>
      <c r="DH486" s="45" t="s">
        <v>143</v>
      </c>
      <c r="DI486" s="45"/>
      <c r="DJ486" s="45"/>
      <c r="DK486" s="27" t="s">
        <v>144</v>
      </c>
      <c r="DL486" s="27"/>
      <c r="DM486" s="38"/>
      <c r="DN486" s="46" t="e">
        <f t="shared" si="357"/>
        <v>#VALUE!</v>
      </c>
      <c r="DO486" s="38"/>
      <c r="DP486" s="38"/>
      <c r="DQ486" s="38"/>
      <c r="DR486" s="38"/>
      <c r="DS486" s="38"/>
      <c r="DT486" s="38"/>
    </row>
    <row r="487" spans="1:124" ht="15.75" hidden="1" customHeight="1" x14ac:dyDescent="0.25">
      <c r="A487" s="38"/>
      <c r="B487" s="27">
        <v>73</v>
      </c>
      <c r="C487" s="27" t="s">
        <v>174</v>
      </c>
      <c r="D487" s="27" t="s">
        <v>557</v>
      </c>
      <c r="E487" s="27">
        <v>-8.0885569999999998</v>
      </c>
      <c r="F487" s="27">
        <v>-34.956356999999997</v>
      </c>
      <c r="G487" s="27" t="s">
        <v>157</v>
      </c>
      <c r="H487" s="22" t="s">
        <v>136</v>
      </c>
      <c r="I487" s="27" t="s">
        <v>136</v>
      </c>
      <c r="J487" s="22" t="s">
        <v>137</v>
      </c>
      <c r="K487" s="23">
        <v>70</v>
      </c>
      <c r="L487" s="22" t="s">
        <v>138</v>
      </c>
      <c r="M487" s="22">
        <v>0</v>
      </c>
      <c r="N487" s="27">
        <f t="shared" si="352"/>
        <v>140</v>
      </c>
      <c r="O487" s="22">
        <v>1</v>
      </c>
      <c r="P487" s="22">
        <v>0</v>
      </c>
      <c r="Q487" s="22">
        <v>3.99</v>
      </c>
      <c r="R487" s="27"/>
      <c r="S487" s="27"/>
      <c r="T487" s="27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 t="s">
        <v>139</v>
      </c>
      <c r="AB487" s="22" t="s">
        <v>140</v>
      </c>
      <c r="AC487" s="22">
        <v>38.909999999999997</v>
      </c>
      <c r="AD487" s="22">
        <v>7.7</v>
      </c>
      <c r="AE487" s="22">
        <v>1</v>
      </c>
      <c r="AF487" s="22">
        <v>0</v>
      </c>
      <c r="AG487" s="22">
        <v>1.85</v>
      </c>
      <c r="AH487" s="22">
        <f t="shared" si="353"/>
        <v>1.85</v>
      </c>
      <c r="AI487" s="22" t="s">
        <v>136</v>
      </c>
      <c r="AJ487" s="22" t="s">
        <v>136</v>
      </c>
      <c r="AK487" s="22" t="s">
        <v>141</v>
      </c>
      <c r="AL487" s="22">
        <f t="shared" si="354"/>
        <v>2</v>
      </c>
      <c r="AM487" s="22">
        <v>0</v>
      </c>
      <c r="AN487" s="22"/>
      <c r="AO487" s="22">
        <v>0</v>
      </c>
      <c r="AP487" s="22">
        <v>0</v>
      </c>
      <c r="AQ487" s="22">
        <v>0</v>
      </c>
      <c r="AR487" s="22" t="s">
        <v>136</v>
      </c>
      <c r="AS487" s="22">
        <f t="shared" si="295"/>
        <v>0</v>
      </c>
      <c r="AT487" s="22"/>
      <c r="AU487" s="22">
        <f>VLOOKUP(G487,ABNT5101!$I$3:$J$9,2)</f>
        <v>7.5</v>
      </c>
      <c r="AV487" s="22">
        <f>VLOOKUP(G487,ABNT5101!$I$3:$M$9,5)</f>
        <v>0.18</v>
      </c>
      <c r="AW487" s="17" t="str">
        <f>_xlfn.XLOOKUP(G487,ABNT5101!I:I,ABNT5101!L:L)</f>
        <v>-</v>
      </c>
      <c r="AX487" s="17">
        <f>_xlfn.XLOOKUP(G487,ABNT5101!$I:$I,ABNT5101!M:M)</f>
        <v>0.18</v>
      </c>
      <c r="AY487" s="17" t="str">
        <f>_xlfn.XLOOKUP(G487,ABNT5101!$I:$I,ABNT5101!N:N)</f>
        <v>-</v>
      </c>
      <c r="AZ487" s="17">
        <f>_xlfn.XLOOKUP(G487,ABNT5101!$I:$I,ABNT5101!O:O)</f>
        <v>16</v>
      </c>
      <c r="BA487" s="27" t="str">
        <f t="shared" si="296"/>
        <v>ATENDE</v>
      </c>
      <c r="BB487" s="39">
        <f t="shared" ref="BB487:BC487" si="588">BE487/AU487-1</f>
        <v>5.8666666666666645E-2</v>
      </c>
      <c r="BC487" s="39">
        <f t="shared" si="588"/>
        <v>1</v>
      </c>
      <c r="BD487" s="39" t="str">
        <f t="shared" si="298"/>
        <v>-</v>
      </c>
      <c r="BE487" s="22">
        <v>7.94</v>
      </c>
      <c r="BF487" s="22">
        <v>0.36</v>
      </c>
      <c r="BG487" s="22"/>
      <c r="BH487" s="22"/>
      <c r="BI487" s="23"/>
      <c r="BJ487" s="22"/>
      <c r="BK487" s="27" t="str">
        <f t="shared" si="299"/>
        <v>ATENDE</v>
      </c>
      <c r="BL487" s="27" t="str">
        <f t="shared" si="300"/>
        <v>ATENDE</v>
      </c>
      <c r="BM487" s="27" t="str">
        <f t="shared" si="301"/>
        <v>ATENDE</v>
      </c>
      <c r="BN487" s="27" t="str">
        <f t="shared" si="302"/>
        <v>ATENDE</v>
      </c>
      <c r="BO487" s="22" t="str">
        <f t="shared" si="303"/>
        <v>C5</v>
      </c>
      <c r="BP487" s="22" t="str">
        <f t="shared" si="379"/>
        <v>-</v>
      </c>
      <c r="BQ487" s="40" t="e">
        <f t="shared" si="304"/>
        <v>#VALUE!</v>
      </c>
      <c r="BR487" s="22"/>
      <c r="BS487" s="22"/>
      <c r="BT487" s="24" t="str">
        <f>IF(BP487="-","-",_xlfn.XLOOKUP(BP487,ABNT5101!$B$4:$B$9,ABNT5101!$C$4:$C$9))</f>
        <v>-</v>
      </c>
      <c r="BU487" s="24" t="str">
        <f>IF(BP487="-","-",_xlfn.XLOOKUP(BP487,ABNT5101!$B$4:$B$9,ABNT5101!$D$4:$D$9))</f>
        <v>-</v>
      </c>
      <c r="BV487" s="27" t="str">
        <f t="shared" si="305"/>
        <v>-</v>
      </c>
      <c r="BW487" s="27" t="str">
        <f t="shared" si="306"/>
        <v>-</v>
      </c>
      <c r="BX487" s="27" t="str">
        <f t="shared" si="307"/>
        <v>-</v>
      </c>
      <c r="BY487" s="22" t="str">
        <f t="shared" si="568"/>
        <v>-</v>
      </c>
      <c r="BZ487" s="40" t="e">
        <f t="shared" si="308"/>
        <v>#VALUE!</v>
      </c>
      <c r="CA487" s="22"/>
      <c r="CB487" s="22"/>
      <c r="CC487" s="20" t="str">
        <f>IF(BY487="-","-",_xlfn.XLOOKUP(BY487,ABNT5101!$B$4:$B$9,ABNT5101!$C$4:$C$9))</f>
        <v>-</v>
      </c>
      <c r="CD487" s="24" t="str">
        <f>IF(BY487="-","-",_xlfn.XLOOKUP(BY487,ABNT5101!$B$4:$B$9,ABNT5101!$D$4:$D$9))</f>
        <v>-</v>
      </c>
      <c r="CE487" s="27" t="str">
        <f t="shared" si="309"/>
        <v>-</v>
      </c>
      <c r="CF487" s="27" t="str">
        <f t="shared" si="310"/>
        <v>-</v>
      </c>
      <c r="CG487" s="27" t="str">
        <f t="shared" si="311"/>
        <v>-</v>
      </c>
      <c r="CH487" s="26" t="e">
        <f>_xlfn.XLOOKUP(CI487,'Banco de dados'!$B:$B,'Banco de dados'!$D:$D)</f>
        <v>#N/A</v>
      </c>
      <c r="CI487" s="27"/>
      <c r="CJ487" s="26" t="e">
        <f>_xlfn.XLOOKUP(CI487,'Banco de dados'!$B:$B,'Banco de dados'!$E:$E)</f>
        <v>#N/A</v>
      </c>
      <c r="CK487" s="27"/>
      <c r="CL487" s="26" t="e">
        <f>IF(CK487="-","-",_xlfn.XLOOKUP(CK487,'Banco de dados'!$B:$B,'Banco de dados'!$E:$E))</f>
        <v>#N/A</v>
      </c>
      <c r="CM487" s="23">
        <f t="shared" si="312"/>
        <v>1</v>
      </c>
      <c r="CN487" s="26" t="e">
        <f>_xlfn.XLOOKUP(CI487,'Banco de dados'!$B:$B,'Banco de dados'!$H:$H)</f>
        <v>#N/A</v>
      </c>
      <c r="CO487" s="27" t="e">
        <f t="array" aca="1" ref="CO487" ca="1">_xludf.XLOOKUP(CK487,'Banco de dados'!$B:$B,'Banco de dados'!$H:$H)</f>
        <v>#NAME?</v>
      </c>
      <c r="CP487" s="27" t="e">
        <f t="array" aca="1" ref="CP487" ca="1">_xludf.XLOOKUP(CI487,'Banco de dados'!$B:$B,'Banco de dados'!$F:$F)</f>
        <v>#NAME?</v>
      </c>
      <c r="CQ487" s="27" t="e">
        <f t="array" aca="1" ref="CQ487" ca="1">_xludf.XLOOKUP(CK487,'Banco de dados'!$B:$B,'Banco de dados'!$F:$F)</f>
        <v>#NAME?</v>
      </c>
      <c r="CR487" s="27">
        <v>0</v>
      </c>
      <c r="CS487" s="27"/>
      <c r="CT487" s="27" t="str">
        <f>IF(AG487=0.5,"Suporte",IF(AND(AG487&gt;='Braços de IP'!$B$9,AG487&lt;='Braços de IP'!$D$9),'Braços de IP'!$E$9,IF(AND(AG487&gt;='Braços de IP'!$B$10,AG487&lt;='Braços de IP'!$D$10),'Braços de IP'!$E$10,IF(AND(AG487&gt;='Braços de IP'!$B$11,AG487&lt;='Braços de IP'!$D$11),'Braços de IP'!$E$11,IF(AND(AG487&gt;='Braços de IP'!$B$12,AG487&lt;='Braços de IP'!$D$12),'Braços de IP'!$E$12,IF(AND(AG487&gt;='Braços de IP'!$B$13,AG487&lt;='Braços de IP'!$D$13),'Braços de IP'!$E$13,IF(AND(AG487&gt;='Braços de IP'!$B$14,AG487&lt;='Braços de IP'!$D$14),'Braços de IP'!$E$14,"ERRO")))))))</f>
        <v>Médio I</v>
      </c>
      <c r="CU487" s="27"/>
      <c r="CV487" s="27" t="str">
        <f>IF($CU487="","",VLOOKUP($CU487,'Braços de IP'!$E$9:$I$15,2,0))</f>
        <v/>
      </c>
      <c r="CW487" s="41" t="str">
        <f>IF($CU487="","",VLOOKUP($CU487,'Braços de IP'!$E$9:$I$15,5,0))</f>
        <v/>
      </c>
      <c r="CX487" s="27"/>
      <c r="CY487" s="27"/>
      <c r="CZ487" s="27"/>
      <c r="DA487" s="27"/>
      <c r="DB487" s="27"/>
      <c r="DC487" s="27"/>
      <c r="DD487" s="42" t="e">
        <f t="shared" si="313"/>
        <v>#N/A</v>
      </c>
      <c r="DE487" s="43">
        <f t="shared" si="314"/>
        <v>70</v>
      </c>
      <c r="DF487" s="42" t="e">
        <f t="shared" si="315"/>
        <v>#N/A</v>
      </c>
      <c r="DG487" s="44" t="e">
        <f t="shared" si="316"/>
        <v>#N/A</v>
      </c>
      <c r="DH487" s="45" t="s">
        <v>143</v>
      </c>
      <c r="DI487" s="45"/>
      <c r="DJ487" s="45"/>
      <c r="DK487" s="27" t="s">
        <v>144</v>
      </c>
      <c r="DL487" s="27"/>
      <c r="DM487" s="38"/>
      <c r="DN487" s="46" t="e">
        <f t="shared" si="357"/>
        <v>#VALUE!</v>
      </c>
      <c r="DO487" s="38"/>
      <c r="DP487" s="38"/>
      <c r="DQ487" s="38"/>
      <c r="DR487" s="38"/>
      <c r="DS487" s="38"/>
      <c r="DT487" s="38"/>
    </row>
    <row r="488" spans="1:124" ht="15.75" hidden="1" customHeight="1" x14ac:dyDescent="0.25">
      <c r="A488" s="38"/>
      <c r="B488" s="27">
        <v>74</v>
      </c>
      <c r="C488" s="27" t="s">
        <v>174</v>
      </c>
      <c r="D488" s="27" t="s">
        <v>558</v>
      </c>
      <c r="E488" s="27">
        <v>-8.0799420000000008</v>
      </c>
      <c r="F488" s="27">
        <v>-34.963455000000003</v>
      </c>
      <c r="G488" s="27" t="s">
        <v>157</v>
      </c>
      <c r="H488" s="22" t="s">
        <v>136</v>
      </c>
      <c r="I488" s="27" t="s">
        <v>136</v>
      </c>
      <c r="J488" s="22" t="s">
        <v>137</v>
      </c>
      <c r="K488" s="23">
        <v>70</v>
      </c>
      <c r="L488" s="22" t="s">
        <v>138</v>
      </c>
      <c r="M488" s="22">
        <v>0</v>
      </c>
      <c r="N488" s="27">
        <f t="shared" si="352"/>
        <v>140</v>
      </c>
      <c r="O488" s="22">
        <v>1</v>
      </c>
      <c r="P488" s="22">
        <v>0</v>
      </c>
      <c r="Q488" s="22">
        <v>3.78</v>
      </c>
      <c r="R488" s="27"/>
      <c r="S488" s="27"/>
      <c r="T488" s="27">
        <v>0</v>
      </c>
      <c r="U488" s="22">
        <v>0</v>
      </c>
      <c r="V488" s="22">
        <v>0</v>
      </c>
      <c r="W488" s="22">
        <v>0</v>
      </c>
      <c r="X488" s="22">
        <v>0</v>
      </c>
      <c r="Y488" s="22">
        <v>0</v>
      </c>
      <c r="Z488" s="22">
        <v>0</v>
      </c>
      <c r="AA488" s="22" t="s">
        <v>139</v>
      </c>
      <c r="AB488" s="22" t="s">
        <v>140</v>
      </c>
      <c r="AC488" s="22">
        <v>22.78</v>
      </c>
      <c r="AD488" s="22">
        <v>6</v>
      </c>
      <c r="AE488" s="22">
        <v>1</v>
      </c>
      <c r="AF488" s="22">
        <v>0</v>
      </c>
      <c r="AG488" s="22">
        <v>1.26</v>
      </c>
      <c r="AH488" s="22">
        <f t="shared" si="353"/>
        <v>1.26</v>
      </c>
      <c r="AI488" s="22" t="s">
        <v>136</v>
      </c>
      <c r="AJ488" s="22" t="s">
        <v>136</v>
      </c>
      <c r="AK488" s="22" t="s">
        <v>141</v>
      </c>
      <c r="AL488" s="22">
        <f t="shared" si="354"/>
        <v>2</v>
      </c>
      <c r="AM488" s="22">
        <v>0</v>
      </c>
      <c r="AN488" s="22"/>
      <c r="AO488" s="22">
        <v>0</v>
      </c>
      <c r="AP488" s="22">
        <v>0</v>
      </c>
      <c r="AQ488" s="22">
        <v>0</v>
      </c>
      <c r="AR488" s="22" t="s">
        <v>136</v>
      </c>
      <c r="AS488" s="22">
        <f t="shared" si="295"/>
        <v>0</v>
      </c>
      <c r="AT488" s="22"/>
      <c r="AU488" s="22">
        <f>VLOOKUP(G488,ABNT5101!$I$3:$J$9,2)</f>
        <v>7.5</v>
      </c>
      <c r="AV488" s="22">
        <f>VLOOKUP(G488,ABNT5101!$I$3:$M$9,5)</f>
        <v>0.18</v>
      </c>
      <c r="AW488" s="17" t="str">
        <f>_xlfn.XLOOKUP(G488,ABNT5101!I:I,ABNT5101!L:L)</f>
        <v>-</v>
      </c>
      <c r="AX488" s="17">
        <f>_xlfn.XLOOKUP(G488,ABNT5101!$I:$I,ABNT5101!M:M)</f>
        <v>0.18</v>
      </c>
      <c r="AY488" s="17" t="str">
        <f>_xlfn.XLOOKUP(G488,ABNT5101!$I:$I,ABNT5101!N:N)</f>
        <v>-</v>
      </c>
      <c r="AZ488" s="17">
        <f>_xlfn.XLOOKUP(G488,ABNT5101!$I:$I,ABNT5101!O:O)</f>
        <v>16</v>
      </c>
      <c r="BA488" s="27" t="str">
        <f t="shared" si="296"/>
        <v>ATENDE</v>
      </c>
      <c r="BB488" s="39">
        <f t="shared" ref="BB488:BC488" si="589">BE488/AU488-1</f>
        <v>0.40533333333333332</v>
      </c>
      <c r="BC488" s="39">
        <f t="shared" si="589"/>
        <v>2.7222222222222228</v>
      </c>
      <c r="BD488" s="39" t="str">
        <f t="shared" si="298"/>
        <v>-</v>
      </c>
      <c r="BE488" s="22">
        <v>10.54</v>
      </c>
      <c r="BF488" s="22">
        <v>0.67</v>
      </c>
      <c r="BG488" s="22"/>
      <c r="BH488" s="22"/>
      <c r="BI488" s="23"/>
      <c r="BJ488" s="22"/>
      <c r="BK488" s="27" t="str">
        <f t="shared" si="299"/>
        <v>ATENDE</v>
      </c>
      <c r="BL488" s="27" t="str">
        <f t="shared" si="300"/>
        <v>ATENDE</v>
      </c>
      <c r="BM488" s="27" t="str">
        <f t="shared" si="301"/>
        <v>ATENDE</v>
      </c>
      <c r="BN488" s="27" t="str">
        <f t="shared" si="302"/>
        <v>ATENDE</v>
      </c>
      <c r="BO488" s="22" t="str">
        <f t="shared" si="303"/>
        <v>C5</v>
      </c>
      <c r="BP488" s="22" t="str">
        <f t="shared" si="379"/>
        <v>-</v>
      </c>
      <c r="BQ488" s="40" t="e">
        <f t="shared" si="304"/>
        <v>#VALUE!</v>
      </c>
      <c r="BR488" s="22"/>
      <c r="BS488" s="22"/>
      <c r="BT488" s="24" t="str">
        <f>IF(BP488="-","-",_xlfn.XLOOKUP(BP488,ABNT5101!$B$4:$B$9,ABNT5101!$C$4:$C$9))</f>
        <v>-</v>
      </c>
      <c r="BU488" s="24" t="str">
        <f>IF(BP488="-","-",_xlfn.XLOOKUP(BP488,ABNT5101!$B$4:$B$9,ABNT5101!$D$4:$D$9))</f>
        <v>-</v>
      </c>
      <c r="BV488" s="27" t="str">
        <f t="shared" si="305"/>
        <v>-</v>
      </c>
      <c r="BW488" s="27" t="str">
        <f t="shared" si="306"/>
        <v>-</v>
      </c>
      <c r="BX488" s="27" t="str">
        <f t="shared" si="307"/>
        <v>-</v>
      </c>
      <c r="BY488" s="22" t="str">
        <f t="shared" si="568"/>
        <v>-</v>
      </c>
      <c r="BZ488" s="40" t="e">
        <f t="shared" si="308"/>
        <v>#VALUE!</v>
      </c>
      <c r="CA488" s="22"/>
      <c r="CB488" s="22"/>
      <c r="CC488" s="20" t="str">
        <f>IF(BY488="-","-",_xlfn.XLOOKUP(BY488,ABNT5101!$B$4:$B$9,ABNT5101!$C$4:$C$9))</f>
        <v>-</v>
      </c>
      <c r="CD488" s="24" t="str">
        <f>IF(BY488="-","-",_xlfn.XLOOKUP(BY488,ABNT5101!$B$4:$B$9,ABNT5101!$D$4:$D$9))</f>
        <v>-</v>
      </c>
      <c r="CE488" s="27" t="str">
        <f t="shared" si="309"/>
        <v>-</v>
      </c>
      <c r="CF488" s="27" t="str">
        <f t="shared" si="310"/>
        <v>-</v>
      </c>
      <c r="CG488" s="27" t="str">
        <f t="shared" si="311"/>
        <v>-</v>
      </c>
      <c r="CH488" s="26" t="e">
        <f>_xlfn.XLOOKUP(CI488,'Banco de dados'!$B:$B,'Banco de dados'!$D:$D)</f>
        <v>#N/A</v>
      </c>
      <c r="CI488" s="27"/>
      <c r="CJ488" s="26" t="e">
        <f>_xlfn.XLOOKUP(CI488,'Banco de dados'!$B:$B,'Banco de dados'!$E:$E)</f>
        <v>#N/A</v>
      </c>
      <c r="CK488" s="27"/>
      <c r="CL488" s="26" t="e">
        <f>IF(CK488="-","-",_xlfn.XLOOKUP(CK488,'Banco de dados'!$B:$B,'Banco de dados'!$E:$E))</f>
        <v>#N/A</v>
      </c>
      <c r="CM488" s="23">
        <f t="shared" si="312"/>
        <v>1</v>
      </c>
      <c r="CN488" s="26" t="e">
        <f>_xlfn.XLOOKUP(CI488,'Banco de dados'!$B:$B,'Banco de dados'!$H:$H)</f>
        <v>#N/A</v>
      </c>
      <c r="CO488" s="27" t="e">
        <f t="array" aca="1" ref="CO488" ca="1">_xludf.XLOOKUP(CK488,'Banco de dados'!$B:$B,'Banco de dados'!$H:$H)</f>
        <v>#NAME?</v>
      </c>
      <c r="CP488" s="27" t="e">
        <f t="array" aca="1" ref="CP488" ca="1">_xludf.XLOOKUP(CI488,'Banco de dados'!$B:$B,'Banco de dados'!$F:$F)</f>
        <v>#NAME?</v>
      </c>
      <c r="CQ488" s="27" t="e">
        <f t="array" aca="1" ref="CQ488" ca="1">_xludf.XLOOKUP(CK488,'Banco de dados'!$B:$B,'Banco de dados'!$F:$F)</f>
        <v>#NAME?</v>
      </c>
      <c r="CR488" s="27">
        <v>0</v>
      </c>
      <c r="CS488" s="27"/>
      <c r="CT488" s="27" t="str">
        <f>IF(AG488=0.5,"Suporte",IF(AND(AG488&gt;='Braços de IP'!$B$9,AG488&lt;='Braços de IP'!$D$9),'Braços de IP'!$E$9,IF(AND(AG488&gt;='Braços de IP'!$B$10,AG488&lt;='Braços de IP'!$D$10),'Braços de IP'!$E$10,IF(AND(AG488&gt;='Braços de IP'!$B$11,AG488&lt;='Braços de IP'!$D$11),'Braços de IP'!$E$11,IF(AND(AG488&gt;='Braços de IP'!$B$12,AG488&lt;='Braços de IP'!$D$12),'Braços de IP'!$E$12,IF(AND(AG488&gt;='Braços de IP'!$B$13,AG488&lt;='Braços de IP'!$D$13),'Braços de IP'!$E$13,IF(AND(AG488&gt;='Braços de IP'!$B$14,AG488&lt;='Braços de IP'!$D$14),'Braços de IP'!$E$14,"ERRO")))))))</f>
        <v>Curto II</v>
      </c>
      <c r="CU488" s="27"/>
      <c r="CV488" s="27" t="str">
        <f>IF($CU488="","",VLOOKUP($CU488,'Braços de IP'!$E$9:$I$15,2,0))</f>
        <v/>
      </c>
      <c r="CW488" s="41" t="str">
        <f>IF($CU488="","",VLOOKUP($CU488,'Braços de IP'!$E$9:$I$15,5,0))</f>
        <v/>
      </c>
      <c r="CX488" s="27"/>
      <c r="CY488" s="27"/>
      <c r="CZ488" s="27"/>
      <c r="DA488" s="27"/>
      <c r="DB488" s="27"/>
      <c r="DC488" s="27"/>
      <c r="DD488" s="42" t="e">
        <f t="shared" si="313"/>
        <v>#N/A</v>
      </c>
      <c r="DE488" s="43">
        <f t="shared" si="314"/>
        <v>70</v>
      </c>
      <c r="DF488" s="42" t="e">
        <f t="shared" si="315"/>
        <v>#N/A</v>
      </c>
      <c r="DG488" s="44" t="e">
        <f t="shared" si="316"/>
        <v>#N/A</v>
      </c>
      <c r="DH488" s="45" t="s">
        <v>143</v>
      </c>
      <c r="DI488" s="45"/>
      <c r="DJ488" s="45"/>
      <c r="DK488" s="27" t="s">
        <v>144</v>
      </c>
      <c r="DL488" s="27"/>
      <c r="DM488" s="38"/>
      <c r="DN488" s="46" t="e">
        <f t="shared" si="357"/>
        <v>#VALUE!</v>
      </c>
      <c r="DO488" s="38"/>
      <c r="DP488" s="38"/>
      <c r="DQ488" s="38"/>
      <c r="DR488" s="38"/>
      <c r="DS488" s="38"/>
      <c r="DT488" s="38"/>
    </row>
    <row r="489" spans="1:124" ht="15.75" hidden="1" customHeight="1" x14ac:dyDescent="0.25">
      <c r="A489" s="38"/>
      <c r="B489" s="27">
        <v>74</v>
      </c>
      <c r="C489" s="27" t="s">
        <v>174</v>
      </c>
      <c r="D489" s="27" t="s">
        <v>558</v>
      </c>
      <c r="E489" s="27">
        <v>-8.0799420000000008</v>
      </c>
      <c r="F489" s="27">
        <v>-34.963455000000003</v>
      </c>
      <c r="G489" s="27" t="s">
        <v>157</v>
      </c>
      <c r="H489" s="22" t="s">
        <v>136</v>
      </c>
      <c r="I489" s="27" t="s">
        <v>136</v>
      </c>
      <c r="J489" s="22" t="s">
        <v>137</v>
      </c>
      <c r="K489" s="23">
        <v>70</v>
      </c>
      <c r="L489" s="22" t="s">
        <v>138</v>
      </c>
      <c r="M489" s="22">
        <v>0</v>
      </c>
      <c r="N489" s="27">
        <f t="shared" si="352"/>
        <v>140</v>
      </c>
      <c r="O489" s="22">
        <v>1</v>
      </c>
      <c r="P489" s="22">
        <v>0</v>
      </c>
      <c r="Q489" s="22">
        <v>3.78</v>
      </c>
      <c r="R489" s="27"/>
      <c r="S489" s="27"/>
      <c r="T489" s="27">
        <v>0</v>
      </c>
      <c r="U489" s="22">
        <v>0</v>
      </c>
      <c r="V489" s="22">
        <v>0</v>
      </c>
      <c r="W489" s="22">
        <v>0</v>
      </c>
      <c r="X489" s="22">
        <v>0</v>
      </c>
      <c r="Y489" s="22">
        <v>0</v>
      </c>
      <c r="Z489" s="22">
        <v>0</v>
      </c>
      <c r="AA489" s="22" t="s">
        <v>139</v>
      </c>
      <c r="AB489" s="22" t="s">
        <v>140</v>
      </c>
      <c r="AC489" s="22">
        <v>22.78</v>
      </c>
      <c r="AD489" s="22">
        <v>6</v>
      </c>
      <c r="AE489" s="22">
        <v>1</v>
      </c>
      <c r="AF489" s="22">
        <v>0</v>
      </c>
      <c r="AG489" s="22">
        <v>1.26</v>
      </c>
      <c r="AH489" s="22">
        <f t="shared" si="353"/>
        <v>1.26</v>
      </c>
      <c r="AI489" s="22" t="s">
        <v>136</v>
      </c>
      <c r="AJ489" s="22" t="s">
        <v>136</v>
      </c>
      <c r="AK489" s="22" t="s">
        <v>141</v>
      </c>
      <c r="AL489" s="22">
        <f t="shared" si="354"/>
        <v>2</v>
      </c>
      <c r="AM489" s="22">
        <v>0</v>
      </c>
      <c r="AN489" s="22"/>
      <c r="AO489" s="22">
        <v>0</v>
      </c>
      <c r="AP489" s="22">
        <v>0</v>
      </c>
      <c r="AQ489" s="22">
        <v>0</v>
      </c>
      <c r="AR489" s="22" t="s">
        <v>136</v>
      </c>
      <c r="AS489" s="22">
        <f t="shared" si="295"/>
        <v>0</v>
      </c>
      <c r="AT489" s="22"/>
      <c r="AU489" s="22">
        <f>VLOOKUP(G489,ABNT5101!$I$3:$J$9,2)</f>
        <v>7.5</v>
      </c>
      <c r="AV489" s="22">
        <f>VLOOKUP(G489,ABNT5101!$I$3:$M$9,5)</f>
        <v>0.18</v>
      </c>
      <c r="AW489" s="17" t="str">
        <f>_xlfn.XLOOKUP(G489,ABNT5101!I:I,ABNT5101!L:L)</f>
        <v>-</v>
      </c>
      <c r="AX489" s="17">
        <f>_xlfn.XLOOKUP(G489,ABNT5101!$I:$I,ABNT5101!M:M)</f>
        <v>0.18</v>
      </c>
      <c r="AY489" s="17" t="str">
        <f>_xlfn.XLOOKUP(G489,ABNT5101!$I:$I,ABNT5101!N:N)</f>
        <v>-</v>
      </c>
      <c r="AZ489" s="17">
        <f>_xlfn.XLOOKUP(G489,ABNT5101!$I:$I,ABNT5101!O:O)</f>
        <v>16</v>
      </c>
      <c r="BA489" s="27" t="str">
        <f t="shared" si="296"/>
        <v>ATENDE</v>
      </c>
      <c r="BB489" s="39">
        <f t="shared" ref="BB489:BC489" si="590">BE489/AU489-1</f>
        <v>0.13866666666666649</v>
      </c>
      <c r="BC489" s="39">
        <f t="shared" si="590"/>
        <v>3.3333333333333339</v>
      </c>
      <c r="BD489" s="39" t="str">
        <f t="shared" si="298"/>
        <v>-</v>
      </c>
      <c r="BE489" s="22">
        <v>8.5399999999999991</v>
      </c>
      <c r="BF489" s="22">
        <v>0.78</v>
      </c>
      <c r="BG489" s="22"/>
      <c r="BH489" s="22"/>
      <c r="BI489" s="23"/>
      <c r="BJ489" s="22"/>
      <c r="BK489" s="27" t="str">
        <f t="shared" si="299"/>
        <v>ATENDE</v>
      </c>
      <c r="BL489" s="27" t="str">
        <f t="shared" si="300"/>
        <v>ATENDE</v>
      </c>
      <c r="BM489" s="27" t="str">
        <f t="shared" si="301"/>
        <v>ATENDE</v>
      </c>
      <c r="BN489" s="27" t="str">
        <f t="shared" si="302"/>
        <v>ATENDE</v>
      </c>
      <c r="BO489" s="22" t="str">
        <f t="shared" si="303"/>
        <v>C5</v>
      </c>
      <c r="BP489" s="22" t="str">
        <f t="shared" si="379"/>
        <v>-</v>
      </c>
      <c r="BQ489" s="40" t="e">
        <f t="shared" si="304"/>
        <v>#VALUE!</v>
      </c>
      <c r="BR489" s="22"/>
      <c r="BS489" s="22"/>
      <c r="BT489" s="24" t="str">
        <f>IF(BP489="-","-",_xlfn.XLOOKUP(BP489,ABNT5101!$B$4:$B$9,ABNT5101!$C$4:$C$9))</f>
        <v>-</v>
      </c>
      <c r="BU489" s="24" t="str">
        <f>IF(BP489="-","-",_xlfn.XLOOKUP(BP489,ABNT5101!$B$4:$B$9,ABNT5101!$D$4:$D$9))</f>
        <v>-</v>
      </c>
      <c r="BV489" s="27" t="str">
        <f t="shared" si="305"/>
        <v>-</v>
      </c>
      <c r="BW489" s="27" t="str">
        <f t="shared" si="306"/>
        <v>-</v>
      </c>
      <c r="BX489" s="27" t="str">
        <f t="shared" si="307"/>
        <v>-</v>
      </c>
      <c r="BY489" s="22" t="str">
        <f t="shared" si="568"/>
        <v>-</v>
      </c>
      <c r="BZ489" s="40" t="e">
        <f t="shared" si="308"/>
        <v>#VALUE!</v>
      </c>
      <c r="CA489" s="22"/>
      <c r="CB489" s="22"/>
      <c r="CC489" s="20" t="str">
        <f>IF(BY489="-","-",_xlfn.XLOOKUP(BY489,ABNT5101!$B$4:$B$9,ABNT5101!$C$4:$C$9))</f>
        <v>-</v>
      </c>
      <c r="CD489" s="24" t="str">
        <f>IF(BY489="-","-",_xlfn.XLOOKUP(BY489,ABNT5101!$B$4:$B$9,ABNT5101!$D$4:$D$9))</f>
        <v>-</v>
      </c>
      <c r="CE489" s="27" t="str">
        <f t="shared" si="309"/>
        <v>-</v>
      </c>
      <c r="CF489" s="27" t="str">
        <f t="shared" si="310"/>
        <v>-</v>
      </c>
      <c r="CG489" s="27" t="str">
        <f t="shared" si="311"/>
        <v>-</v>
      </c>
      <c r="CH489" s="26" t="e">
        <f>_xlfn.XLOOKUP(CI489,'Banco de dados'!$B:$B,'Banco de dados'!$D:$D)</f>
        <v>#N/A</v>
      </c>
      <c r="CI489" s="27"/>
      <c r="CJ489" s="26" t="e">
        <f>_xlfn.XLOOKUP(CI489,'Banco de dados'!$B:$B,'Banco de dados'!$E:$E)</f>
        <v>#N/A</v>
      </c>
      <c r="CK489" s="27"/>
      <c r="CL489" s="26" t="e">
        <f>IF(CK489="-","-",_xlfn.XLOOKUP(CK489,'Banco de dados'!$B:$B,'Banco de dados'!$E:$E))</f>
        <v>#N/A</v>
      </c>
      <c r="CM489" s="23">
        <f t="shared" si="312"/>
        <v>1</v>
      </c>
      <c r="CN489" s="26" t="e">
        <f>_xlfn.XLOOKUP(CI489,'Banco de dados'!$B:$B,'Banco de dados'!$H:$H)</f>
        <v>#N/A</v>
      </c>
      <c r="CO489" s="27" t="e">
        <f t="array" aca="1" ref="CO489" ca="1">_xludf.XLOOKUP(CK489,'Banco de dados'!$B:$B,'Banco de dados'!$H:$H)</f>
        <v>#NAME?</v>
      </c>
      <c r="CP489" s="27" t="e">
        <f t="array" aca="1" ref="CP489" ca="1">_xludf.XLOOKUP(CI489,'Banco de dados'!$B:$B,'Banco de dados'!$F:$F)</f>
        <v>#NAME?</v>
      </c>
      <c r="CQ489" s="27" t="e">
        <f t="array" aca="1" ref="CQ489" ca="1">_xludf.XLOOKUP(CK489,'Banco de dados'!$B:$B,'Banco de dados'!$F:$F)</f>
        <v>#NAME?</v>
      </c>
      <c r="CR489" s="27">
        <v>0</v>
      </c>
      <c r="CS489" s="27"/>
      <c r="CT489" s="27" t="str">
        <f>IF(AG489=0.5,"Suporte",IF(AND(AG489&gt;='Braços de IP'!$B$9,AG489&lt;='Braços de IP'!$D$9),'Braços de IP'!$E$9,IF(AND(AG489&gt;='Braços de IP'!$B$10,AG489&lt;='Braços de IP'!$D$10),'Braços de IP'!$E$10,IF(AND(AG489&gt;='Braços de IP'!$B$11,AG489&lt;='Braços de IP'!$D$11),'Braços de IP'!$E$11,IF(AND(AG489&gt;='Braços de IP'!$B$12,AG489&lt;='Braços de IP'!$D$12),'Braços de IP'!$E$12,IF(AND(AG489&gt;='Braços de IP'!$B$13,AG489&lt;='Braços de IP'!$D$13),'Braços de IP'!$E$13,IF(AND(AG489&gt;='Braços de IP'!$B$14,AG489&lt;='Braços de IP'!$D$14),'Braços de IP'!$E$14,"ERRO")))))))</f>
        <v>Curto II</v>
      </c>
      <c r="CU489" s="27"/>
      <c r="CV489" s="27" t="str">
        <f>IF($CU489="","",VLOOKUP($CU489,'Braços de IP'!$E$9:$I$15,2,0))</f>
        <v/>
      </c>
      <c r="CW489" s="41" t="str">
        <f>IF($CU489="","",VLOOKUP($CU489,'Braços de IP'!$E$9:$I$15,5,0))</f>
        <v/>
      </c>
      <c r="CX489" s="27"/>
      <c r="CY489" s="27"/>
      <c r="CZ489" s="27"/>
      <c r="DA489" s="27"/>
      <c r="DB489" s="27"/>
      <c r="DC489" s="27"/>
      <c r="DD489" s="42" t="e">
        <f t="shared" si="313"/>
        <v>#N/A</v>
      </c>
      <c r="DE489" s="43">
        <f t="shared" si="314"/>
        <v>70</v>
      </c>
      <c r="DF489" s="42" t="e">
        <f t="shared" si="315"/>
        <v>#N/A</v>
      </c>
      <c r="DG489" s="44" t="e">
        <f t="shared" si="316"/>
        <v>#N/A</v>
      </c>
      <c r="DH489" s="45" t="s">
        <v>143</v>
      </c>
      <c r="DI489" s="45"/>
      <c r="DJ489" s="45"/>
      <c r="DK489" s="27" t="s">
        <v>144</v>
      </c>
      <c r="DL489" s="27"/>
      <c r="DM489" s="38"/>
      <c r="DN489" s="46" t="e">
        <f t="shared" si="357"/>
        <v>#VALUE!</v>
      </c>
      <c r="DO489" s="38"/>
      <c r="DP489" s="38"/>
      <c r="DQ489" s="38"/>
      <c r="DR489" s="38"/>
      <c r="DS489" s="38"/>
      <c r="DT489" s="38"/>
    </row>
    <row r="490" spans="1:124" ht="15.75" hidden="1" customHeight="1" x14ac:dyDescent="0.25">
      <c r="A490" s="38"/>
      <c r="B490" s="27">
        <v>74</v>
      </c>
      <c r="C490" s="27" t="s">
        <v>174</v>
      </c>
      <c r="D490" s="27" t="s">
        <v>558</v>
      </c>
      <c r="E490" s="27">
        <v>-8.0799420000000008</v>
      </c>
      <c r="F490" s="27">
        <v>-34.963455000000003</v>
      </c>
      <c r="G490" s="27" t="s">
        <v>157</v>
      </c>
      <c r="H490" s="22" t="s">
        <v>136</v>
      </c>
      <c r="I490" s="27" t="s">
        <v>136</v>
      </c>
      <c r="J490" s="22" t="s">
        <v>137</v>
      </c>
      <c r="K490" s="23">
        <v>70</v>
      </c>
      <c r="L490" s="22" t="s">
        <v>138</v>
      </c>
      <c r="M490" s="22">
        <v>0</v>
      </c>
      <c r="N490" s="27">
        <f t="shared" si="352"/>
        <v>140</v>
      </c>
      <c r="O490" s="22">
        <v>1</v>
      </c>
      <c r="P490" s="22">
        <v>0</v>
      </c>
      <c r="Q490" s="22">
        <v>3.78</v>
      </c>
      <c r="R490" s="27"/>
      <c r="S490" s="27"/>
      <c r="T490" s="27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 t="s">
        <v>139</v>
      </c>
      <c r="AB490" s="22" t="s">
        <v>140</v>
      </c>
      <c r="AC490" s="22">
        <v>22.78</v>
      </c>
      <c r="AD490" s="22">
        <v>6</v>
      </c>
      <c r="AE490" s="22">
        <v>1</v>
      </c>
      <c r="AF490" s="22">
        <v>0</v>
      </c>
      <c r="AG490" s="22">
        <v>1.26</v>
      </c>
      <c r="AH490" s="22">
        <f t="shared" si="353"/>
        <v>1.26</v>
      </c>
      <c r="AI490" s="22" t="s">
        <v>136</v>
      </c>
      <c r="AJ490" s="22" t="s">
        <v>136</v>
      </c>
      <c r="AK490" s="22" t="s">
        <v>141</v>
      </c>
      <c r="AL490" s="22">
        <f t="shared" si="354"/>
        <v>2</v>
      </c>
      <c r="AM490" s="22">
        <v>0</v>
      </c>
      <c r="AN490" s="22"/>
      <c r="AO490" s="22">
        <v>0</v>
      </c>
      <c r="AP490" s="22">
        <v>0</v>
      </c>
      <c r="AQ490" s="22">
        <v>0</v>
      </c>
      <c r="AR490" s="22" t="s">
        <v>136</v>
      </c>
      <c r="AS490" s="22">
        <f t="shared" si="295"/>
        <v>0</v>
      </c>
      <c r="AT490" s="22"/>
      <c r="AU490" s="22">
        <f>VLOOKUP(G490,ABNT5101!$I$3:$J$9,2)</f>
        <v>7.5</v>
      </c>
      <c r="AV490" s="22">
        <f>VLOOKUP(G490,ABNT5101!$I$3:$M$9,5)</f>
        <v>0.18</v>
      </c>
      <c r="AW490" s="17" t="str">
        <f>_xlfn.XLOOKUP(G490,ABNT5101!I:I,ABNT5101!L:L)</f>
        <v>-</v>
      </c>
      <c r="AX490" s="17">
        <f>_xlfn.XLOOKUP(G490,ABNT5101!$I:$I,ABNT5101!M:M)</f>
        <v>0.18</v>
      </c>
      <c r="AY490" s="17" t="str">
        <f>_xlfn.XLOOKUP(G490,ABNT5101!$I:$I,ABNT5101!N:N)</f>
        <v>-</v>
      </c>
      <c r="AZ490" s="17">
        <f>_xlfn.XLOOKUP(G490,ABNT5101!$I:$I,ABNT5101!O:O)</f>
        <v>16</v>
      </c>
      <c r="BA490" s="27" t="str">
        <f t="shared" si="296"/>
        <v>ATENDE</v>
      </c>
      <c r="BB490" s="39">
        <f t="shared" ref="BB490:BC490" si="591">BE490/AU490-1</f>
        <v>0.86133333333333351</v>
      </c>
      <c r="BC490" s="39">
        <f t="shared" si="591"/>
        <v>3.3888888888888893</v>
      </c>
      <c r="BD490" s="39" t="str">
        <f t="shared" si="298"/>
        <v>-</v>
      </c>
      <c r="BE490" s="22">
        <v>13.96</v>
      </c>
      <c r="BF490" s="22">
        <v>0.79</v>
      </c>
      <c r="BG490" s="22"/>
      <c r="BH490" s="22"/>
      <c r="BI490" s="23"/>
      <c r="BJ490" s="22"/>
      <c r="BK490" s="27" t="str">
        <f t="shared" si="299"/>
        <v>ATENDE</v>
      </c>
      <c r="BL490" s="27" t="str">
        <f t="shared" si="300"/>
        <v>ATENDE</v>
      </c>
      <c r="BM490" s="27" t="str">
        <f t="shared" si="301"/>
        <v>ATENDE</v>
      </c>
      <c r="BN490" s="27" t="str">
        <f t="shared" si="302"/>
        <v>ATENDE</v>
      </c>
      <c r="BO490" s="22" t="str">
        <f t="shared" si="303"/>
        <v>C5</v>
      </c>
      <c r="BP490" s="22" t="str">
        <f t="shared" si="379"/>
        <v>-</v>
      </c>
      <c r="BQ490" s="40" t="e">
        <f t="shared" si="304"/>
        <v>#VALUE!</v>
      </c>
      <c r="BR490" s="22"/>
      <c r="BS490" s="22"/>
      <c r="BT490" s="24" t="str">
        <f>IF(BP490="-","-",_xlfn.XLOOKUP(BP490,ABNT5101!$B$4:$B$9,ABNT5101!$C$4:$C$9))</f>
        <v>-</v>
      </c>
      <c r="BU490" s="24" t="str">
        <f>IF(BP490="-","-",_xlfn.XLOOKUP(BP490,ABNT5101!$B$4:$B$9,ABNT5101!$D$4:$D$9))</f>
        <v>-</v>
      </c>
      <c r="BV490" s="27" t="str">
        <f t="shared" si="305"/>
        <v>-</v>
      </c>
      <c r="BW490" s="27" t="str">
        <f t="shared" si="306"/>
        <v>-</v>
      </c>
      <c r="BX490" s="27" t="str">
        <f t="shared" si="307"/>
        <v>-</v>
      </c>
      <c r="BY490" s="22" t="str">
        <f t="shared" si="568"/>
        <v>-</v>
      </c>
      <c r="BZ490" s="40" t="e">
        <f t="shared" si="308"/>
        <v>#VALUE!</v>
      </c>
      <c r="CA490" s="22"/>
      <c r="CB490" s="22"/>
      <c r="CC490" s="20" t="str">
        <f>IF(BY490="-","-",_xlfn.XLOOKUP(BY490,ABNT5101!$B$4:$B$9,ABNT5101!$C$4:$C$9))</f>
        <v>-</v>
      </c>
      <c r="CD490" s="24" t="str">
        <f>IF(BY490="-","-",_xlfn.XLOOKUP(BY490,ABNT5101!$B$4:$B$9,ABNT5101!$D$4:$D$9))</f>
        <v>-</v>
      </c>
      <c r="CE490" s="27" t="str">
        <f t="shared" si="309"/>
        <v>-</v>
      </c>
      <c r="CF490" s="27" t="str">
        <f t="shared" si="310"/>
        <v>-</v>
      </c>
      <c r="CG490" s="27" t="str">
        <f t="shared" si="311"/>
        <v>-</v>
      </c>
      <c r="CH490" s="26" t="e">
        <f>_xlfn.XLOOKUP(CI490,'Banco de dados'!$B:$B,'Banco de dados'!$D:$D)</f>
        <v>#N/A</v>
      </c>
      <c r="CI490" s="27"/>
      <c r="CJ490" s="26" t="e">
        <f>_xlfn.XLOOKUP(CI490,'Banco de dados'!$B:$B,'Banco de dados'!$E:$E)</f>
        <v>#N/A</v>
      </c>
      <c r="CK490" s="27"/>
      <c r="CL490" s="26" t="e">
        <f>IF(CK490="-","-",_xlfn.XLOOKUP(CK490,'Banco de dados'!$B:$B,'Banco de dados'!$E:$E))</f>
        <v>#N/A</v>
      </c>
      <c r="CM490" s="23">
        <f t="shared" si="312"/>
        <v>1</v>
      </c>
      <c r="CN490" s="26" t="e">
        <f>_xlfn.XLOOKUP(CI490,'Banco de dados'!$B:$B,'Banco de dados'!$H:$H)</f>
        <v>#N/A</v>
      </c>
      <c r="CO490" s="27" t="e">
        <f t="array" aca="1" ref="CO490" ca="1">_xludf.XLOOKUP(CK490,'Banco de dados'!$B:$B,'Banco de dados'!$H:$H)</f>
        <v>#NAME?</v>
      </c>
      <c r="CP490" s="27" t="e">
        <f t="array" aca="1" ref="CP490" ca="1">_xludf.XLOOKUP(CI490,'Banco de dados'!$B:$B,'Banco de dados'!$F:$F)</f>
        <v>#NAME?</v>
      </c>
      <c r="CQ490" s="27" t="e">
        <f t="array" aca="1" ref="CQ490" ca="1">_xludf.XLOOKUP(CK490,'Banco de dados'!$B:$B,'Banco de dados'!$F:$F)</f>
        <v>#NAME?</v>
      </c>
      <c r="CR490" s="27">
        <v>0</v>
      </c>
      <c r="CS490" s="27"/>
      <c r="CT490" s="27" t="str">
        <f>IF(AG490=0.5,"Suporte",IF(AND(AG490&gt;='Braços de IP'!$B$9,AG490&lt;='Braços de IP'!$D$9),'Braços de IP'!$E$9,IF(AND(AG490&gt;='Braços de IP'!$B$10,AG490&lt;='Braços de IP'!$D$10),'Braços de IP'!$E$10,IF(AND(AG490&gt;='Braços de IP'!$B$11,AG490&lt;='Braços de IP'!$D$11),'Braços de IP'!$E$11,IF(AND(AG490&gt;='Braços de IP'!$B$12,AG490&lt;='Braços de IP'!$D$12),'Braços de IP'!$E$12,IF(AND(AG490&gt;='Braços de IP'!$B$13,AG490&lt;='Braços de IP'!$D$13),'Braços de IP'!$E$13,IF(AND(AG490&gt;='Braços de IP'!$B$14,AG490&lt;='Braços de IP'!$D$14),'Braços de IP'!$E$14,"ERRO")))))))</f>
        <v>Curto II</v>
      </c>
      <c r="CU490" s="27"/>
      <c r="CV490" s="27" t="str">
        <f>IF($CU490="","",VLOOKUP($CU490,'Braços de IP'!$E$9:$I$15,2,0))</f>
        <v/>
      </c>
      <c r="CW490" s="41" t="str">
        <f>IF($CU490="","",VLOOKUP($CU490,'Braços de IP'!$E$9:$I$15,5,0))</f>
        <v/>
      </c>
      <c r="CX490" s="27"/>
      <c r="CY490" s="27"/>
      <c r="CZ490" s="27"/>
      <c r="DA490" s="27"/>
      <c r="DB490" s="27"/>
      <c r="DC490" s="27"/>
      <c r="DD490" s="42" t="e">
        <f t="shared" si="313"/>
        <v>#N/A</v>
      </c>
      <c r="DE490" s="43">
        <f t="shared" si="314"/>
        <v>70</v>
      </c>
      <c r="DF490" s="42" t="e">
        <f t="shared" si="315"/>
        <v>#N/A</v>
      </c>
      <c r="DG490" s="44" t="e">
        <f t="shared" si="316"/>
        <v>#N/A</v>
      </c>
      <c r="DH490" s="45" t="s">
        <v>143</v>
      </c>
      <c r="DI490" s="45"/>
      <c r="DJ490" s="45"/>
      <c r="DK490" s="27" t="s">
        <v>144</v>
      </c>
      <c r="DL490" s="27"/>
      <c r="DM490" s="38"/>
      <c r="DN490" s="46" t="e">
        <f t="shared" si="357"/>
        <v>#VALUE!</v>
      </c>
      <c r="DO490" s="38"/>
      <c r="DP490" s="38"/>
      <c r="DQ490" s="38"/>
      <c r="DR490" s="38"/>
      <c r="DS490" s="38"/>
      <c r="DT490" s="38"/>
    </row>
    <row r="491" spans="1:124" ht="15.75" customHeight="1" x14ac:dyDescent="0.25">
      <c r="B491" s="16">
        <v>75</v>
      </c>
      <c r="C491" s="16" t="s">
        <v>174</v>
      </c>
      <c r="D491" s="16" t="s">
        <v>559</v>
      </c>
      <c r="E491" s="16">
        <v>-8.0847079999999991</v>
      </c>
      <c r="F491" s="16">
        <v>-34.970399999999998</v>
      </c>
      <c r="G491" s="16" t="s">
        <v>160</v>
      </c>
      <c r="H491" s="17" t="s">
        <v>136</v>
      </c>
      <c r="I491" s="16" t="s">
        <v>136</v>
      </c>
      <c r="J491" s="17" t="s">
        <v>137</v>
      </c>
      <c r="K491" s="18">
        <v>72</v>
      </c>
      <c r="L491" s="17" t="s">
        <v>138</v>
      </c>
      <c r="M491" s="17">
        <v>0</v>
      </c>
      <c r="N491" s="16" t="e">
        <f t="shared" si="352"/>
        <v>#VALUE!</v>
      </c>
      <c r="O491" s="17">
        <v>1</v>
      </c>
      <c r="P491" s="17">
        <v>0</v>
      </c>
      <c r="Q491" s="17">
        <v>3.82</v>
      </c>
      <c r="R491" s="16"/>
      <c r="S491" s="16"/>
      <c r="T491" s="16">
        <v>0</v>
      </c>
      <c r="U491" s="17">
        <v>0</v>
      </c>
      <c r="V491" s="17">
        <v>0</v>
      </c>
      <c r="W491" s="17">
        <v>0</v>
      </c>
      <c r="X491" s="17">
        <v>0</v>
      </c>
      <c r="Y491" s="17">
        <v>0</v>
      </c>
      <c r="Z491" s="17">
        <v>0</v>
      </c>
      <c r="AA491" s="17" t="s">
        <v>139</v>
      </c>
      <c r="AB491" s="17" t="s">
        <v>140</v>
      </c>
      <c r="AC491" s="17">
        <v>36.299999999999997</v>
      </c>
      <c r="AD491" s="17">
        <v>6.81</v>
      </c>
      <c r="AE491" s="17" t="s">
        <v>560</v>
      </c>
      <c r="AF491" s="17">
        <v>0</v>
      </c>
      <c r="AG491" s="17">
        <v>1.35</v>
      </c>
      <c r="AH491" s="17">
        <f t="shared" si="353"/>
        <v>1.35</v>
      </c>
      <c r="AI491" s="17" t="s">
        <v>136</v>
      </c>
      <c r="AJ491" s="17" t="s">
        <v>136</v>
      </c>
      <c r="AK491" s="17" t="s">
        <v>141</v>
      </c>
      <c r="AL491" s="17" t="e">
        <f t="shared" si="354"/>
        <v>#VALUE!</v>
      </c>
      <c r="AM491" s="17">
        <v>0</v>
      </c>
      <c r="AN491" s="17"/>
      <c r="AO491" s="17">
        <v>0</v>
      </c>
      <c r="AP491" s="17">
        <v>0</v>
      </c>
      <c r="AQ491" s="17">
        <v>0</v>
      </c>
      <c r="AR491" s="17" t="s">
        <v>136</v>
      </c>
      <c r="AS491" s="19">
        <f t="shared" si="295"/>
        <v>0</v>
      </c>
      <c r="AT491" s="19"/>
      <c r="AU491" s="19">
        <f>VLOOKUP(G491,ABNT5101!$I$3:$J$9,2)</f>
        <v>10</v>
      </c>
      <c r="AV491" s="19">
        <f>VLOOKUP(G491,ABNT5101!$I$3:$M$9,5)</f>
        <v>0.18</v>
      </c>
      <c r="AW491" s="17" t="str">
        <f>_xlfn.XLOOKUP(G491,ABNT5101!I:I,ABNT5101!L:L)</f>
        <v>-</v>
      </c>
      <c r="AX491" s="17">
        <f>_xlfn.XLOOKUP(G491,ABNT5101!$I:$I,ABNT5101!M:M)</f>
        <v>0.18</v>
      </c>
      <c r="AY491" s="17" t="str">
        <f>_xlfn.XLOOKUP(G491,ABNT5101!$I:$I,ABNT5101!N:N)</f>
        <v>-</v>
      </c>
      <c r="AZ491" s="17">
        <f>_xlfn.XLOOKUP(G491,ABNT5101!$I:$I,ABNT5101!O:O)</f>
        <v>16</v>
      </c>
      <c r="BA491" s="20" t="str">
        <f t="shared" si="296"/>
        <v>ATENDE</v>
      </c>
      <c r="BB491" s="21">
        <f t="shared" ref="BB491:BC491" si="592">BE491/AU491-1</f>
        <v>0.123</v>
      </c>
      <c r="BC491" s="21">
        <f t="shared" si="592"/>
        <v>0.66666666666666674</v>
      </c>
      <c r="BD491" s="21" t="str">
        <f t="shared" si="298"/>
        <v>-</v>
      </c>
      <c r="BE491" s="22">
        <v>11.23</v>
      </c>
      <c r="BF491" s="22">
        <v>0.3</v>
      </c>
      <c r="BG491" s="22"/>
      <c r="BH491" s="22"/>
      <c r="BI491" s="23"/>
      <c r="BJ491" s="22"/>
      <c r="BK491" s="20" t="str">
        <f t="shared" si="299"/>
        <v>ATENDE</v>
      </c>
      <c r="BL491" s="20" t="str">
        <f t="shared" si="300"/>
        <v>ATENDE</v>
      </c>
      <c r="BM491" s="20" t="str">
        <f t="shared" si="301"/>
        <v>ATENDE</v>
      </c>
      <c r="BN491" s="20" t="str">
        <f t="shared" si="302"/>
        <v>ATENDE</v>
      </c>
      <c r="BO491" s="24" t="str">
        <f t="shared" si="303"/>
        <v>C4</v>
      </c>
      <c r="BP491" s="24" t="str">
        <f t="shared" si="379"/>
        <v>-</v>
      </c>
      <c r="BQ491" s="25" t="e">
        <f t="shared" si="304"/>
        <v>#VALUE!</v>
      </c>
      <c r="BR491" s="22"/>
      <c r="BS491" s="22"/>
      <c r="BT491" s="24" t="str">
        <f>IF(BP491="-","-",_xlfn.XLOOKUP(BP491,ABNT5101!$B$4:$B$9,ABNT5101!$C$4:$C$9))</f>
        <v>-</v>
      </c>
      <c r="BU491" s="24" t="str">
        <f>IF(BP491="-","-",_xlfn.XLOOKUP(BP491,ABNT5101!$B$4:$B$9,ABNT5101!$D$4:$D$9))</f>
        <v>-</v>
      </c>
      <c r="BV491" s="20" t="str">
        <f t="shared" si="305"/>
        <v>-</v>
      </c>
      <c r="BW491" s="20" t="str">
        <f t="shared" si="306"/>
        <v>-</v>
      </c>
      <c r="BX491" s="20" t="str">
        <f t="shared" si="307"/>
        <v>-</v>
      </c>
      <c r="BY491" s="24" t="s">
        <v>136</v>
      </c>
      <c r="BZ491" s="25" t="e">
        <f t="shared" si="308"/>
        <v>#VALUE!</v>
      </c>
      <c r="CA491" s="24"/>
      <c r="CB491" s="24"/>
      <c r="CC491" s="20" t="str">
        <f>IF(BY491="-","-",_xlfn.XLOOKUP(BY491,ABNT5101!$B$4:$B$9,ABNT5101!$C$4:$C$9))</f>
        <v>-</v>
      </c>
      <c r="CD491" s="24" t="str">
        <f>IF(BY491="-","-",_xlfn.XLOOKUP(BY491,ABNT5101!$B$4:$B$9,ABNT5101!$D$4:$D$9))</f>
        <v>-</v>
      </c>
      <c r="CE491" s="20" t="str">
        <f t="shared" si="309"/>
        <v>-</v>
      </c>
      <c r="CF491" s="20" t="str">
        <f t="shared" si="310"/>
        <v>-</v>
      </c>
      <c r="CG491" s="20" t="str">
        <f t="shared" si="311"/>
        <v>-</v>
      </c>
      <c r="CH491" s="26" t="str">
        <f>_xlfn.XLOOKUP(CI491,'Banco de dados'!$B:$B,'Banco de dados'!$D:$D)</f>
        <v>LEDSTAR</v>
      </c>
      <c r="CI491" s="47" t="str">
        <f>'Banco de dados'!B7</f>
        <v xml:space="preserve"> SL VT 9.1 44W</v>
      </c>
      <c r="CJ491" s="26" t="str">
        <f>_xlfn.XLOOKUP(CI491,'Banco de dados'!$B:$B,'Banco de dados'!$E:$E)</f>
        <v>LUM LED SL VT 9.1 44W</v>
      </c>
      <c r="CK491" s="26"/>
      <c r="CL491" s="26" t="e">
        <f>IF(CK491="-","-",_xlfn.XLOOKUP(CK491,'Banco de dados'!$B:$B,'Banco de dados'!$E:$E))</f>
        <v>#N/A</v>
      </c>
      <c r="CM491" s="28" t="str">
        <f t="shared" si="312"/>
        <v>Nao</v>
      </c>
      <c r="CN491" s="26">
        <f>_xlfn.XLOOKUP(CI491,'Banco de dados'!$B:$B,'Banco de dados'!$H:$H)</f>
        <v>44</v>
      </c>
      <c r="CO491" s="26" t="e">
        <f t="array" aca="1" ref="CO491" ca="1">_xludf.XLOOKUP(CK491,'Banco de dados'!$B:$B,'Banco de dados'!$H:$H)</f>
        <v>#NAME?</v>
      </c>
      <c r="CP491" s="51" t="e">
        <f t="array" aca="1" ref="CP491" ca="1">_xludf.XLOOKUP(CI491,'Banco de dados'!$B:$B,'Banco de dados'!$F:$F)</f>
        <v>#NAME?</v>
      </c>
      <c r="CQ491" s="26" t="e">
        <f t="array" aca="1" ref="CQ491" ca="1">_xludf.XLOOKUP(CK491,'Banco de dados'!$B:$B,'Banco de dados'!$F:$F)</f>
        <v>#NAME?</v>
      </c>
      <c r="CR491" s="27">
        <v>0</v>
      </c>
      <c r="CS491" s="27"/>
      <c r="CT491" s="26" t="str">
        <f>IF(AG491=0.5,"Suporte",IF(AND(AG491&gt;='Braços de IP'!$B$9,AG491&lt;='Braços de IP'!$D$9),'Braços de IP'!$E$9,IF(AND(AG491&gt;='Braços de IP'!$B$10,AG491&lt;='Braços de IP'!$D$10),'Braços de IP'!$E$10,IF(AND(AG491&gt;='Braços de IP'!$B$11,AG491&lt;='Braços de IP'!$D$11),'Braços de IP'!$E$11,IF(AND(AG491&gt;='Braços de IP'!$B$12,AG491&lt;='Braços de IP'!$D$12),'Braços de IP'!$E$12,IF(AND(AG491&gt;='Braços de IP'!$B$13,AG491&lt;='Braços de IP'!$D$13),'Braços de IP'!$E$13,IF(AND(AG491&gt;='Braços de IP'!$B$14,AG491&lt;='Braços de IP'!$D$14),'Braços de IP'!$E$14,"ERRO")))))))</f>
        <v>Curto II</v>
      </c>
      <c r="CU491" s="27"/>
      <c r="CV491" s="26" t="str">
        <f>IF($CU491="","",VLOOKUP($CU491,'Braços de IP'!$E$9:$I$15,2,0))</f>
        <v/>
      </c>
      <c r="CW491" s="29" t="str">
        <f>IF($CU491="","",VLOOKUP($CU491,'Braços de IP'!$E$9:$I$15,5,0))</f>
        <v/>
      </c>
      <c r="CX491" s="26"/>
      <c r="CY491" s="26"/>
      <c r="CZ491" s="26"/>
      <c r="DA491" s="26"/>
      <c r="DB491" s="26"/>
      <c r="DC491" s="26"/>
      <c r="DD491" s="30">
        <f t="shared" si="313"/>
        <v>44</v>
      </c>
      <c r="DE491" s="31">
        <f t="shared" si="314"/>
        <v>72</v>
      </c>
      <c r="DF491" s="30" t="e">
        <f t="shared" si="315"/>
        <v>#VALUE!</v>
      </c>
      <c r="DG491" s="32">
        <f t="shared" si="316"/>
        <v>0.38888888888888884</v>
      </c>
      <c r="DH491" s="33" t="s">
        <v>143</v>
      </c>
      <c r="DI491" s="34"/>
      <c r="DJ491" s="35"/>
      <c r="DK491" s="16" t="s">
        <v>144</v>
      </c>
      <c r="DL491" s="16"/>
      <c r="DN491" s="36" t="e">
        <f t="shared" si="357"/>
        <v>#VALUE!</v>
      </c>
    </row>
    <row r="492" spans="1:124" ht="15.75" customHeight="1" x14ac:dyDescent="0.25">
      <c r="B492" s="16">
        <v>75</v>
      </c>
      <c r="C492" s="16" t="s">
        <v>174</v>
      </c>
      <c r="D492" s="16" t="s">
        <v>559</v>
      </c>
      <c r="E492" s="16">
        <v>-8.0847079999999991</v>
      </c>
      <c r="F492" s="16">
        <v>-34.970399999999998</v>
      </c>
      <c r="G492" s="16" t="s">
        <v>160</v>
      </c>
      <c r="H492" s="17" t="s">
        <v>136</v>
      </c>
      <c r="I492" s="16" t="s">
        <v>136</v>
      </c>
      <c r="J492" s="17" t="s">
        <v>137</v>
      </c>
      <c r="K492" s="18">
        <v>72</v>
      </c>
      <c r="L492" s="17" t="s">
        <v>138</v>
      </c>
      <c r="M492" s="17">
        <v>0</v>
      </c>
      <c r="N492" s="16" t="e">
        <f t="shared" si="352"/>
        <v>#VALUE!</v>
      </c>
      <c r="O492" s="17">
        <v>1</v>
      </c>
      <c r="P492" s="17">
        <v>0</v>
      </c>
      <c r="Q492" s="17">
        <v>3.82</v>
      </c>
      <c r="R492" s="16"/>
      <c r="S492" s="16"/>
      <c r="T492" s="16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 t="s">
        <v>139</v>
      </c>
      <c r="AB492" s="17" t="s">
        <v>140</v>
      </c>
      <c r="AC492" s="17">
        <v>36.299999999999997</v>
      </c>
      <c r="AD492" s="17">
        <v>6.81</v>
      </c>
      <c r="AE492" s="17" t="s">
        <v>560</v>
      </c>
      <c r="AF492" s="17">
        <v>0</v>
      </c>
      <c r="AG492" s="17">
        <v>1.35</v>
      </c>
      <c r="AH492" s="17">
        <f t="shared" si="353"/>
        <v>1.35</v>
      </c>
      <c r="AI492" s="17" t="s">
        <v>136</v>
      </c>
      <c r="AJ492" s="17" t="s">
        <v>136</v>
      </c>
      <c r="AK492" s="17" t="s">
        <v>141</v>
      </c>
      <c r="AL492" s="17" t="e">
        <f t="shared" si="354"/>
        <v>#VALUE!</v>
      </c>
      <c r="AM492" s="17">
        <v>0</v>
      </c>
      <c r="AN492" s="17"/>
      <c r="AO492" s="17">
        <v>0</v>
      </c>
      <c r="AP492" s="17">
        <v>0</v>
      </c>
      <c r="AQ492" s="17">
        <v>0</v>
      </c>
      <c r="AR492" s="17" t="s">
        <v>136</v>
      </c>
      <c r="AS492" s="19">
        <f t="shared" si="295"/>
        <v>0</v>
      </c>
      <c r="AT492" s="19"/>
      <c r="AU492" s="19">
        <f>VLOOKUP(G492,ABNT5101!$I$3:$J$9,2)</f>
        <v>10</v>
      </c>
      <c r="AV492" s="19">
        <f>VLOOKUP(G492,ABNT5101!$I$3:$M$9,5)</f>
        <v>0.18</v>
      </c>
      <c r="AW492" s="17" t="str">
        <f>_xlfn.XLOOKUP(G492,ABNT5101!I:I,ABNT5101!L:L)</f>
        <v>-</v>
      </c>
      <c r="AX492" s="17">
        <f>_xlfn.XLOOKUP(G492,ABNT5101!$I:$I,ABNT5101!M:M)</f>
        <v>0.18</v>
      </c>
      <c r="AY492" s="17" t="str">
        <f>_xlfn.XLOOKUP(G492,ABNT5101!$I:$I,ABNT5101!N:N)</f>
        <v>-</v>
      </c>
      <c r="AZ492" s="17">
        <f>_xlfn.XLOOKUP(G492,ABNT5101!$I:$I,ABNT5101!O:O)</f>
        <v>16</v>
      </c>
      <c r="BA492" s="20" t="str">
        <f t="shared" si="296"/>
        <v>ATENDE</v>
      </c>
      <c r="BB492" s="21">
        <f t="shared" ref="BB492:BC492" si="593">BE492/AU492-1</f>
        <v>6.800000000000006E-2</v>
      </c>
      <c r="BC492" s="21">
        <f t="shared" si="593"/>
        <v>0.83333333333333348</v>
      </c>
      <c r="BD492" s="21" t="str">
        <f t="shared" si="298"/>
        <v>-</v>
      </c>
      <c r="BE492" s="22">
        <v>10.68</v>
      </c>
      <c r="BF492" s="22">
        <v>0.33</v>
      </c>
      <c r="BG492" s="22"/>
      <c r="BH492" s="22"/>
      <c r="BI492" s="23"/>
      <c r="BJ492" s="22"/>
      <c r="BK492" s="20" t="str">
        <f t="shared" si="299"/>
        <v>ATENDE</v>
      </c>
      <c r="BL492" s="20" t="str">
        <f t="shared" si="300"/>
        <v>ATENDE</v>
      </c>
      <c r="BM492" s="20" t="str">
        <f t="shared" si="301"/>
        <v>ATENDE</v>
      </c>
      <c r="BN492" s="20" t="str">
        <f t="shared" si="302"/>
        <v>ATENDE</v>
      </c>
      <c r="BO492" s="24" t="str">
        <f t="shared" si="303"/>
        <v>C4</v>
      </c>
      <c r="BP492" s="24" t="str">
        <f t="shared" si="379"/>
        <v>-</v>
      </c>
      <c r="BQ492" s="25" t="e">
        <f t="shared" si="304"/>
        <v>#VALUE!</v>
      </c>
      <c r="BR492" s="22"/>
      <c r="BS492" s="22"/>
      <c r="BT492" s="24" t="str">
        <f>IF(BP492="-","-",_xlfn.XLOOKUP(BP492,ABNT5101!$B$4:$B$9,ABNT5101!$C$4:$C$9))</f>
        <v>-</v>
      </c>
      <c r="BU492" s="24" t="str">
        <f>IF(BP492="-","-",_xlfn.XLOOKUP(BP492,ABNT5101!$B$4:$B$9,ABNT5101!$D$4:$D$9))</f>
        <v>-</v>
      </c>
      <c r="BV492" s="20" t="str">
        <f t="shared" si="305"/>
        <v>-</v>
      </c>
      <c r="BW492" s="20" t="str">
        <f t="shared" si="306"/>
        <v>-</v>
      </c>
      <c r="BX492" s="20" t="str">
        <f t="shared" si="307"/>
        <v>-</v>
      </c>
      <c r="BY492" s="24" t="s">
        <v>136</v>
      </c>
      <c r="BZ492" s="25" t="e">
        <f t="shared" si="308"/>
        <v>#VALUE!</v>
      </c>
      <c r="CA492" s="24"/>
      <c r="CB492" s="24"/>
      <c r="CC492" s="20" t="str">
        <f>IF(BY492="-","-",_xlfn.XLOOKUP(BY492,ABNT5101!$B$4:$B$9,ABNT5101!$C$4:$C$9))</f>
        <v>-</v>
      </c>
      <c r="CD492" s="24" t="str">
        <f>IF(BY492="-","-",_xlfn.XLOOKUP(BY492,ABNT5101!$B$4:$B$9,ABNT5101!$D$4:$D$9))</f>
        <v>-</v>
      </c>
      <c r="CE492" s="20" t="str">
        <f t="shared" si="309"/>
        <v>-</v>
      </c>
      <c r="CF492" s="20" t="str">
        <f t="shared" si="310"/>
        <v>-</v>
      </c>
      <c r="CG492" s="20" t="str">
        <f t="shared" si="311"/>
        <v>-</v>
      </c>
      <c r="CH492" s="26" t="str">
        <f>_xlfn.XLOOKUP(CI492,'Banco de dados'!$B:$B,'Banco de dados'!$D:$D)</f>
        <v>SX LIGHTING</v>
      </c>
      <c r="CI492" s="27" t="str">
        <f>'Banco de dados'!B55</f>
        <v>SX-INEVO040HF</v>
      </c>
      <c r="CJ492" s="26" t="str">
        <f>_xlfn.XLOOKUP(CI492,'Banco de dados'!$B:$B,'Banco de dados'!$E:$E)</f>
        <v>SXINEVO040K50L12CZF7PHF</v>
      </c>
      <c r="CK492" s="26"/>
      <c r="CL492" s="26" t="e">
        <f>IF(CK492="-","-",_xlfn.XLOOKUP(CK492,'Banco de dados'!$B:$B,'Banco de dados'!$E:$E))</f>
        <v>#N/A</v>
      </c>
      <c r="CM492" s="28" t="str">
        <f t="shared" si="312"/>
        <v>Nao</v>
      </c>
      <c r="CN492" s="26">
        <f>_xlfn.XLOOKUP(CI492,'Banco de dados'!$B:$B,'Banco de dados'!$H:$H)</f>
        <v>39</v>
      </c>
      <c r="CO492" s="26" t="e">
        <f t="array" aca="1" ref="CO492" ca="1">_xludf.XLOOKUP(CK492,'Banco de dados'!$B:$B,'Banco de dados'!$H:$H)</f>
        <v>#NAME?</v>
      </c>
      <c r="CP492" s="51" t="e">
        <f t="array" aca="1" ref="CP492" ca="1">_xludf.XLOOKUP(CI492,'Banco de dados'!$B:$B,'Banco de dados'!$F:$F)</f>
        <v>#NAME?</v>
      </c>
      <c r="CQ492" s="26" t="e">
        <f t="array" aca="1" ref="CQ492" ca="1">_xludf.XLOOKUP(CK492,'Banco de dados'!$B:$B,'Banco de dados'!$F:$F)</f>
        <v>#NAME?</v>
      </c>
      <c r="CR492" s="27">
        <v>0</v>
      </c>
      <c r="CS492" s="27"/>
      <c r="CT492" s="26" t="str">
        <f>IF(AG492=0.5,"Suporte",IF(AND(AG492&gt;='Braços de IP'!$B$9,AG492&lt;='Braços de IP'!$D$9),'Braços de IP'!$E$9,IF(AND(AG492&gt;='Braços de IP'!$B$10,AG492&lt;='Braços de IP'!$D$10),'Braços de IP'!$E$10,IF(AND(AG492&gt;='Braços de IP'!$B$11,AG492&lt;='Braços de IP'!$D$11),'Braços de IP'!$E$11,IF(AND(AG492&gt;='Braços de IP'!$B$12,AG492&lt;='Braços de IP'!$D$12),'Braços de IP'!$E$12,IF(AND(AG492&gt;='Braços de IP'!$B$13,AG492&lt;='Braços de IP'!$D$13),'Braços de IP'!$E$13,IF(AND(AG492&gt;='Braços de IP'!$B$14,AG492&lt;='Braços de IP'!$D$14),'Braços de IP'!$E$14,"ERRO")))))))</f>
        <v>Curto II</v>
      </c>
      <c r="CU492" s="27"/>
      <c r="CV492" s="26" t="str">
        <f>IF($CU492="","",VLOOKUP($CU492,'Braços de IP'!$E$9:$I$15,2,0))</f>
        <v/>
      </c>
      <c r="CW492" s="29" t="str">
        <f>IF($CU492="","",VLOOKUP($CU492,'Braços de IP'!$E$9:$I$15,5,0))</f>
        <v/>
      </c>
      <c r="CX492" s="26"/>
      <c r="CY492" s="26"/>
      <c r="CZ492" s="26"/>
      <c r="DA492" s="26"/>
      <c r="DB492" s="26"/>
      <c r="DC492" s="26"/>
      <c r="DD492" s="30">
        <f t="shared" si="313"/>
        <v>39</v>
      </c>
      <c r="DE492" s="31">
        <f t="shared" si="314"/>
        <v>72</v>
      </c>
      <c r="DF492" s="30" t="e">
        <f t="shared" si="315"/>
        <v>#VALUE!</v>
      </c>
      <c r="DG492" s="32">
        <f t="shared" si="316"/>
        <v>0.45833333333333337</v>
      </c>
      <c r="DH492" s="33" t="s">
        <v>143</v>
      </c>
      <c r="DI492" s="34"/>
      <c r="DJ492" s="35"/>
      <c r="DK492" s="16" t="s">
        <v>144</v>
      </c>
      <c r="DL492" s="16"/>
      <c r="DN492" s="36" t="e">
        <f t="shared" si="357"/>
        <v>#VALUE!</v>
      </c>
    </row>
    <row r="493" spans="1:124" ht="15.75" customHeight="1" x14ac:dyDescent="0.25">
      <c r="B493" s="16">
        <v>75</v>
      </c>
      <c r="C493" s="16" t="s">
        <v>174</v>
      </c>
      <c r="D493" s="16" t="s">
        <v>559</v>
      </c>
      <c r="E493" s="16">
        <v>-8.0847079999999991</v>
      </c>
      <c r="F493" s="16">
        <v>-34.970399999999998</v>
      </c>
      <c r="G493" s="16" t="s">
        <v>160</v>
      </c>
      <c r="H493" s="17" t="s">
        <v>136</v>
      </c>
      <c r="I493" s="16" t="s">
        <v>136</v>
      </c>
      <c r="J493" s="17" t="s">
        <v>137</v>
      </c>
      <c r="K493" s="18">
        <v>72</v>
      </c>
      <c r="L493" s="17" t="s">
        <v>138</v>
      </c>
      <c r="M493" s="17">
        <v>0</v>
      </c>
      <c r="N493" s="16" t="e">
        <f t="shared" si="352"/>
        <v>#VALUE!</v>
      </c>
      <c r="O493" s="17">
        <v>1</v>
      </c>
      <c r="P493" s="17">
        <v>0</v>
      </c>
      <c r="Q493" s="17">
        <v>3.82</v>
      </c>
      <c r="R493" s="16"/>
      <c r="S493" s="16"/>
      <c r="T493" s="16">
        <v>0</v>
      </c>
      <c r="U493" s="17">
        <v>0</v>
      </c>
      <c r="V493" s="17">
        <v>0</v>
      </c>
      <c r="W493" s="17">
        <v>0</v>
      </c>
      <c r="X493" s="17">
        <v>0</v>
      </c>
      <c r="Y493" s="17">
        <v>0</v>
      </c>
      <c r="Z493" s="17">
        <v>0</v>
      </c>
      <c r="AA493" s="17" t="s">
        <v>139</v>
      </c>
      <c r="AB493" s="17" t="s">
        <v>140</v>
      </c>
      <c r="AC493" s="17">
        <v>36.299999999999997</v>
      </c>
      <c r="AD493" s="17">
        <v>6.81</v>
      </c>
      <c r="AE493" s="17" t="s">
        <v>560</v>
      </c>
      <c r="AF493" s="17">
        <v>0</v>
      </c>
      <c r="AG493" s="17">
        <v>1.35</v>
      </c>
      <c r="AH493" s="17">
        <f t="shared" si="353"/>
        <v>1.35</v>
      </c>
      <c r="AI493" s="17" t="s">
        <v>136</v>
      </c>
      <c r="AJ493" s="17" t="s">
        <v>136</v>
      </c>
      <c r="AK493" s="17" t="s">
        <v>141</v>
      </c>
      <c r="AL493" s="17" t="e">
        <f t="shared" si="354"/>
        <v>#VALUE!</v>
      </c>
      <c r="AM493" s="17">
        <v>0</v>
      </c>
      <c r="AN493" s="17"/>
      <c r="AO493" s="17">
        <v>0</v>
      </c>
      <c r="AP493" s="17">
        <v>0</v>
      </c>
      <c r="AQ493" s="17">
        <v>0</v>
      </c>
      <c r="AR493" s="17" t="s">
        <v>136</v>
      </c>
      <c r="AS493" s="19">
        <f t="shared" si="295"/>
        <v>0</v>
      </c>
      <c r="AT493" s="19"/>
      <c r="AU493" s="19">
        <f>VLOOKUP(G493,ABNT5101!$I$3:$J$9,2)</f>
        <v>10</v>
      </c>
      <c r="AV493" s="19">
        <f>VLOOKUP(G493,ABNT5101!$I$3:$M$9,5)</f>
        <v>0.18</v>
      </c>
      <c r="AW493" s="17" t="str">
        <f>_xlfn.XLOOKUP(G493,ABNT5101!I:I,ABNT5101!L:L)</f>
        <v>-</v>
      </c>
      <c r="AX493" s="17">
        <f>_xlfn.XLOOKUP(G493,ABNT5101!$I:$I,ABNT5101!M:M)</f>
        <v>0.18</v>
      </c>
      <c r="AY493" s="17" t="str">
        <f>_xlfn.XLOOKUP(G493,ABNT5101!$I:$I,ABNT5101!N:N)</f>
        <v>-</v>
      </c>
      <c r="AZ493" s="17">
        <f>_xlfn.XLOOKUP(G493,ABNT5101!$I:$I,ABNT5101!O:O)</f>
        <v>16</v>
      </c>
      <c r="BA493" s="20" t="str">
        <f t="shared" si="296"/>
        <v>ATENDE</v>
      </c>
      <c r="BB493" s="21">
        <f t="shared" ref="BB493:BC493" si="594">BE493/AU493-1</f>
        <v>0.25099999999999989</v>
      </c>
      <c r="BC493" s="21">
        <f t="shared" si="594"/>
        <v>0.33333333333333326</v>
      </c>
      <c r="BD493" s="21" t="str">
        <f t="shared" si="298"/>
        <v>-</v>
      </c>
      <c r="BE493" s="22">
        <v>12.51</v>
      </c>
      <c r="BF493" s="22">
        <v>0.24</v>
      </c>
      <c r="BG493" s="22"/>
      <c r="BH493" s="22"/>
      <c r="BI493" s="23"/>
      <c r="BJ493" s="22"/>
      <c r="BK493" s="20" t="str">
        <f t="shared" si="299"/>
        <v>ATENDE</v>
      </c>
      <c r="BL493" s="20" t="str">
        <f t="shared" si="300"/>
        <v>ATENDE</v>
      </c>
      <c r="BM493" s="20" t="str">
        <f t="shared" si="301"/>
        <v>ATENDE</v>
      </c>
      <c r="BN493" s="20" t="str">
        <f t="shared" si="302"/>
        <v>ATENDE</v>
      </c>
      <c r="BO493" s="24" t="str">
        <f t="shared" si="303"/>
        <v>C4</v>
      </c>
      <c r="BP493" s="24" t="str">
        <f t="shared" si="379"/>
        <v>-</v>
      </c>
      <c r="BQ493" s="25" t="e">
        <f t="shared" si="304"/>
        <v>#VALUE!</v>
      </c>
      <c r="BR493" s="22"/>
      <c r="BS493" s="22"/>
      <c r="BT493" s="24" t="str">
        <f>IF(BP493="-","-",_xlfn.XLOOKUP(BP493,ABNT5101!$B$4:$B$9,ABNT5101!$C$4:$C$9))</f>
        <v>-</v>
      </c>
      <c r="BU493" s="24" t="str">
        <f>IF(BP493="-","-",_xlfn.XLOOKUP(BP493,ABNT5101!$B$4:$B$9,ABNT5101!$D$4:$D$9))</f>
        <v>-</v>
      </c>
      <c r="BV493" s="20" t="str">
        <f t="shared" si="305"/>
        <v>-</v>
      </c>
      <c r="BW493" s="20" t="str">
        <f t="shared" si="306"/>
        <v>-</v>
      </c>
      <c r="BX493" s="20" t="str">
        <f t="shared" si="307"/>
        <v>-</v>
      </c>
      <c r="BY493" s="24" t="s">
        <v>136</v>
      </c>
      <c r="BZ493" s="25" t="e">
        <f t="shared" si="308"/>
        <v>#VALUE!</v>
      </c>
      <c r="CA493" s="24"/>
      <c r="CB493" s="24"/>
      <c r="CC493" s="20" t="str">
        <f>IF(BY493="-","-",_xlfn.XLOOKUP(BY493,ABNT5101!$B$4:$B$9,ABNT5101!$C$4:$C$9))</f>
        <v>-</v>
      </c>
      <c r="CD493" s="24" t="str">
        <f>IF(BY493="-","-",_xlfn.XLOOKUP(BY493,ABNT5101!$B$4:$B$9,ABNT5101!$D$4:$D$9))</f>
        <v>-</v>
      </c>
      <c r="CE493" s="20" t="str">
        <f t="shared" si="309"/>
        <v>-</v>
      </c>
      <c r="CF493" s="20" t="str">
        <f t="shared" si="310"/>
        <v>-</v>
      </c>
      <c r="CG493" s="20" t="str">
        <f t="shared" si="311"/>
        <v>-</v>
      </c>
      <c r="CH493" s="26" t="str">
        <f>_xlfn.XLOOKUP(CI493,'Banco de dados'!$B:$B,'Banco de dados'!$D:$D)</f>
        <v>TECNOWATT</v>
      </c>
      <c r="CI493" s="27" t="str">
        <f>'Banco de dados'!B66</f>
        <v xml:space="preserve">SIGSAGPTLRRSSNDL_40W_50IBBRS
</v>
      </c>
      <c r="CJ493" s="26" t="str">
        <f>_xlfn.XLOOKUP(CI493,'Banco de dados'!$B:$B,'Banco de dados'!$E:$E)</f>
        <v>SIGSAGPTLRRSSNDL_40W_50IBBRS
1-10C1MUN6.5</v>
      </c>
      <c r="CK493" s="26"/>
      <c r="CL493" s="26" t="e">
        <f>IF(CK493="-","-",_xlfn.XLOOKUP(CK493,'Banco de dados'!$B:$B,'Banco de dados'!$E:$E))</f>
        <v>#N/A</v>
      </c>
      <c r="CM493" s="28" t="str">
        <f t="shared" si="312"/>
        <v>Nao</v>
      </c>
      <c r="CN493" s="26">
        <f>_xlfn.XLOOKUP(CI493,'Banco de dados'!$B:$B,'Banco de dados'!$H:$H)</f>
        <v>40</v>
      </c>
      <c r="CO493" s="26" t="e">
        <f t="array" aca="1" ref="CO493" ca="1">_xludf.XLOOKUP(CK493,'Banco de dados'!$B:$B,'Banco de dados'!$H:$H)</f>
        <v>#NAME?</v>
      </c>
      <c r="CP493" s="51" t="e">
        <f t="array" aca="1" ref="CP493" ca="1">_xludf.XLOOKUP(CI493,'Banco de dados'!$B:$B,'Banco de dados'!$F:$F)</f>
        <v>#NAME?</v>
      </c>
      <c r="CQ493" s="26" t="e">
        <f t="array" aca="1" ref="CQ493" ca="1">_xludf.XLOOKUP(CK493,'Banco de dados'!$B:$B,'Banco de dados'!$F:$F)</f>
        <v>#NAME?</v>
      </c>
      <c r="CR493" s="27">
        <v>0</v>
      </c>
      <c r="CS493" s="27"/>
      <c r="CT493" s="26" t="str">
        <f>IF(AG493=0.5,"Suporte",IF(AND(AG493&gt;='Braços de IP'!$B$9,AG493&lt;='Braços de IP'!$D$9),'Braços de IP'!$E$9,IF(AND(AG493&gt;='Braços de IP'!$B$10,AG493&lt;='Braços de IP'!$D$10),'Braços de IP'!$E$10,IF(AND(AG493&gt;='Braços de IP'!$B$11,AG493&lt;='Braços de IP'!$D$11),'Braços de IP'!$E$11,IF(AND(AG493&gt;='Braços de IP'!$B$12,AG493&lt;='Braços de IP'!$D$12),'Braços de IP'!$E$12,IF(AND(AG493&gt;='Braços de IP'!$B$13,AG493&lt;='Braços de IP'!$D$13),'Braços de IP'!$E$13,IF(AND(AG493&gt;='Braços de IP'!$B$14,AG493&lt;='Braços de IP'!$D$14),'Braços de IP'!$E$14,"ERRO")))))))</f>
        <v>Curto II</v>
      </c>
      <c r="CU493" s="27"/>
      <c r="CV493" s="26" t="str">
        <f>IF($CU493="","",VLOOKUP($CU493,'Braços de IP'!$E$9:$I$15,2,0))</f>
        <v/>
      </c>
      <c r="CW493" s="29" t="str">
        <f>IF($CU493="","",VLOOKUP($CU493,'Braços de IP'!$E$9:$I$15,5,0))</f>
        <v/>
      </c>
      <c r="CX493" s="26"/>
      <c r="CY493" s="26"/>
      <c r="CZ493" s="26"/>
      <c r="DA493" s="26"/>
      <c r="DB493" s="26"/>
      <c r="DC493" s="26"/>
      <c r="DD493" s="30">
        <f t="shared" si="313"/>
        <v>40</v>
      </c>
      <c r="DE493" s="31">
        <f t="shared" si="314"/>
        <v>72</v>
      </c>
      <c r="DF493" s="30" t="e">
        <f t="shared" si="315"/>
        <v>#VALUE!</v>
      </c>
      <c r="DG493" s="32">
        <f t="shared" si="316"/>
        <v>0.44444444444444442</v>
      </c>
      <c r="DH493" s="33" t="s">
        <v>143</v>
      </c>
      <c r="DI493" s="34"/>
      <c r="DJ493" s="35"/>
      <c r="DK493" s="16" t="s">
        <v>144</v>
      </c>
      <c r="DL493" s="16"/>
      <c r="DN493" s="36" t="e">
        <f t="shared" si="357"/>
        <v>#VALUE!</v>
      </c>
    </row>
    <row r="494" spans="1:124" ht="15.75" hidden="1" customHeight="1" x14ac:dyDescent="0.25">
      <c r="A494" s="38"/>
      <c r="B494" s="27">
        <v>76</v>
      </c>
      <c r="C494" s="27" t="s">
        <v>146</v>
      </c>
      <c r="D494" s="27" t="s">
        <v>561</v>
      </c>
      <c r="E494" s="27">
        <v>-8.0805039999999995</v>
      </c>
      <c r="F494" s="27">
        <v>-34.964464</v>
      </c>
      <c r="G494" s="27" t="s">
        <v>157</v>
      </c>
      <c r="H494" s="22" t="s">
        <v>136</v>
      </c>
      <c r="I494" s="27" t="s">
        <v>135</v>
      </c>
      <c r="J494" s="22" t="s">
        <v>137</v>
      </c>
      <c r="K494" s="23">
        <v>70</v>
      </c>
      <c r="L494" s="22" t="s">
        <v>138</v>
      </c>
      <c r="M494" s="22">
        <v>0</v>
      </c>
      <c r="N494" s="27">
        <f t="shared" si="352"/>
        <v>140</v>
      </c>
      <c r="O494" s="22">
        <v>1</v>
      </c>
      <c r="P494" s="22">
        <v>1.47</v>
      </c>
      <c r="Q494" s="22">
        <v>4.3600000000000003</v>
      </c>
      <c r="R494" s="27"/>
      <c r="S494" s="27"/>
      <c r="T494" s="27">
        <v>0</v>
      </c>
      <c r="U494" s="22">
        <v>1.31</v>
      </c>
      <c r="V494" s="22">
        <v>0</v>
      </c>
      <c r="W494" s="22">
        <v>0</v>
      </c>
      <c r="X494" s="22">
        <v>0</v>
      </c>
      <c r="Y494" s="22">
        <v>0</v>
      </c>
      <c r="Z494" s="22">
        <v>0</v>
      </c>
      <c r="AA494" s="22" t="s">
        <v>161</v>
      </c>
      <c r="AB494" s="22" t="s">
        <v>140</v>
      </c>
      <c r="AC494" s="22">
        <v>4.6500000000000004</v>
      </c>
      <c r="AD494" s="22">
        <v>6.63</v>
      </c>
      <c r="AE494" s="22">
        <v>1</v>
      </c>
      <c r="AF494" s="22">
        <v>0.57999999999999996</v>
      </c>
      <c r="AG494" s="22">
        <v>2.06</v>
      </c>
      <c r="AH494" s="22">
        <f t="shared" si="353"/>
        <v>1.48</v>
      </c>
      <c r="AI494" s="22" t="s">
        <v>136</v>
      </c>
      <c r="AJ494" s="22" t="s">
        <v>136</v>
      </c>
      <c r="AK494" s="22" t="s">
        <v>141</v>
      </c>
      <c r="AL494" s="22" t="str">
        <f t="shared" si="354"/>
        <v>erro</v>
      </c>
      <c r="AM494" s="22">
        <v>0</v>
      </c>
      <c r="AN494" s="22"/>
      <c r="AO494" s="22">
        <v>0</v>
      </c>
      <c r="AP494" s="22">
        <v>0</v>
      </c>
      <c r="AQ494" s="22">
        <v>0</v>
      </c>
      <c r="AR494" s="22" t="s">
        <v>136</v>
      </c>
      <c r="AS494" s="22">
        <f t="shared" si="295"/>
        <v>0</v>
      </c>
      <c r="AT494" s="22"/>
      <c r="AU494" s="22">
        <f>VLOOKUP(G494,ABNT5101!$I$3:$J$9,2)</f>
        <v>7.5</v>
      </c>
      <c r="AV494" s="22">
        <f>VLOOKUP(G494,ABNT5101!$I$3:$M$9,5)</f>
        <v>0.18</v>
      </c>
      <c r="AW494" s="17" t="str">
        <f>_xlfn.XLOOKUP(G494,ABNT5101!I:I,ABNT5101!L:L)</f>
        <v>-</v>
      </c>
      <c r="AX494" s="17">
        <f>_xlfn.XLOOKUP(G494,ABNT5101!$I:$I,ABNT5101!M:M)</f>
        <v>0.18</v>
      </c>
      <c r="AY494" s="17" t="str">
        <f>_xlfn.XLOOKUP(G494,ABNT5101!$I:$I,ABNT5101!N:N)</f>
        <v>-</v>
      </c>
      <c r="AZ494" s="17">
        <f>_xlfn.XLOOKUP(G494,ABNT5101!$I:$I,ABNT5101!O:O)</f>
        <v>16</v>
      </c>
      <c r="BA494" s="27" t="str">
        <f t="shared" si="296"/>
        <v>NÃO ATENDE</v>
      </c>
      <c r="BB494" s="39">
        <f t="shared" ref="BB494:BC494" si="595">BE494/AU494-1</f>
        <v>-1</v>
      </c>
      <c r="BC494" s="39">
        <f t="shared" si="595"/>
        <v>-1</v>
      </c>
      <c r="BD494" s="39" t="str">
        <f t="shared" si="298"/>
        <v>-</v>
      </c>
      <c r="BE494" s="22"/>
      <c r="BF494" s="22"/>
      <c r="BG494" s="22"/>
      <c r="BH494" s="22"/>
      <c r="BI494" s="23"/>
      <c r="BJ494" s="22"/>
      <c r="BK494" s="27" t="str">
        <f t="shared" si="299"/>
        <v>NÃO ATENDE</v>
      </c>
      <c r="BL494" s="27" t="str">
        <f t="shared" si="300"/>
        <v>NÃO ATENDE</v>
      </c>
      <c r="BM494" s="27" t="str">
        <f t="shared" si="301"/>
        <v>NÃO ATENDE</v>
      </c>
      <c r="BN494" s="27" t="str">
        <f t="shared" si="302"/>
        <v>ATENDE</v>
      </c>
      <c r="BO494" s="22" t="str">
        <f t="shared" si="303"/>
        <v>C5</v>
      </c>
      <c r="BP494" s="22" t="str">
        <f t="shared" si="379"/>
        <v>P6</v>
      </c>
      <c r="BQ494" s="40">
        <f t="shared" si="304"/>
        <v>-1</v>
      </c>
      <c r="BR494" s="22"/>
      <c r="BS494" s="22"/>
      <c r="BT494" s="24">
        <f>IF(BP494="-","-",_xlfn.XLOOKUP(BP494,ABNT5101!$B$4:$B$9,ABNT5101!$C$4:$C$9))</f>
        <v>3</v>
      </c>
      <c r="BU494" s="24">
        <f>IF(BP494="-","-",_xlfn.XLOOKUP(BP494,ABNT5101!$B$4:$B$9,ABNT5101!$D$4:$D$9))</f>
        <v>0.6</v>
      </c>
      <c r="BV494" s="27" t="str">
        <f t="shared" si="305"/>
        <v>NÃO ATENDE</v>
      </c>
      <c r="BW494" s="27" t="str">
        <f t="shared" si="306"/>
        <v>NÃO ATENDE</v>
      </c>
      <c r="BX494" s="27" t="str">
        <f t="shared" si="307"/>
        <v>NÃO ATENDE</v>
      </c>
      <c r="BY494" s="22" t="str">
        <f t="shared" ref="BY494:BY592" si="596">BP494</f>
        <v>P6</v>
      </c>
      <c r="BZ494" s="40">
        <f t="shared" si="308"/>
        <v>-1</v>
      </c>
      <c r="CA494" s="22"/>
      <c r="CB494" s="22"/>
      <c r="CC494" s="20">
        <f>IF(BY494="-","-",_xlfn.XLOOKUP(BY494,ABNT5101!$B$4:$B$9,ABNT5101!$C$4:$C$9))</f>
        <v>3</v>
      </c>
      <c r="CD494" s="24">
        <f>IF(BY494="-","-",_xlfn.XLOOKUP(BY494,ABNT5101!$B$4:$B$9,ABNT5101!$D$4:$D$9))</f>
        <v>0.6</v>
      </c>
      <c r="CE494" s="27" t="str">
        <f t="shared" si="309"/>
        <v>NÃO ATENDE</v>
      </c>
      <c r="CF494" s="27" t="str">
        <f t="shared" si="310"/>
        <v>NÃO ATENDE</v>
      </c>
      <c r="CG494" s="27" t="str">
        <f t="shared" si="311"/>
        <v>NÃO ATENDE</v>
      </c>
      <c r="CH494" s="26" t="e">
        <f>_xlfn.XLOOKUP(CI494,'Banco de dados'!$B:$B,'Banco de dados'!$D:$D)</f>
        <v>#N/A</v>
      </c>
      <c r="CI494" s="27"/>
      <c r="CJ494" s="26" t="e">
        <f>_xlfn.XLOOKUP(CI494,'Banco de dados'!$B:$B,'Banco de dados'!$E:$E)</f>
        <v>#N/A</v>
      </c>
      <c r="CK494" s="27"/>
      <c r="CL494" s="26" t="e">
        <f>IF(CK494="-","-",_xlfn.XLOOKUP(CK494,'Banco de dados'!$B:$B,'Banco de dados'!$E:$E))</f>
        <v>#N/A</v>
      </c>
      <c r="CM494" s="23">
        <f t="shared" si="312"/>
        <v>1</v>
      </c>
      <c r="CN494" s="26" t="e">
        <f>_xlfn.XLOOKUP(CI494,'Banco de dados'!$B:$B,'Banco de dados'!$H:$H)</f>
        <v>#N/A</v>
      </c>
      <c r="CO494" s="27" t="e">
        <f t="array" aca="1" ref="CO494" ca="1">_xludf.XLOOKUP(CK494,'Banco de dados'!$B:$B,'Banco de dados'!$H:$H)</f>
        <v>#NAME?</v>
      </c>
      <c r="CP494" s="27" t="e">
        <f t="array" aca="1" ref="CP494" ca="1">_xludf.XLOOKUP(CI494,'Banco de dados'!$B:$B,'Banco de dados'!$F:$F)</f>
        <v>#NAME?</v>
      </c>
      <c r="CQ494" s="27" t="e">
        <f t="array" aca="1" ref="CQ494" ca="1">_xludf.XLOOKUP(CK494,'Banco de dados'!$B:$B,'Banco de dados'!$F:$F)</f>
        <v>#NAME?</v>
      </c>
      <c r="CR494" s="27">
        <v>0</v>
      </c>
      <c r="CS494" s="27">
        <v>10</v>
      </c>
      <c r="CT494" s="27" t="str">
        <f>IF(AG494=0.5,"Suporte",IF(AND(AG494&gt;='Braços de IP'!$B$9,AG494&lt;='Braços de IP'!$D$9),'Braços de IP'!$E$9,IF(AND(AG494&gt;='Braços de IP'!$B$10,AG494&lt;='Braços de IP'!$D$10),'Braços de IP'!$E$10,IF(AND(AG494&gt;='Braços de IP'!$B$11,AG494&lt;='Braços de IP'!$D$11),'Braços de IP'!$E$11,IF(AND(AG494&gt;='Braços de IP'!$B$12,AG494&lt;='Braços de IP'!$D$12),'Braços de IP'!$E$12,IF(AND(AG494&gt;='Braços de IP'!$B$13,AG494&lt;='Braços de IP'!$D$13),'Braços de IP'!$E$13,IF(AND(AG494&gt;='Braços de IP'!$B$14,AG494&lt;='Braços de IP'!$D$14),'Braços de IP'!$E$14,"ERRO")))))))</f>
        <v>Médio I</v>
      </c>
      <c r="CU494" s="27"/>
      <c r="CV494" s="27" t="str">
        <f>IF($CU494="","",VLOOKUP($CU494,'Braços de IP'!$E$9:$I$15,2,0))</f>
        <v/>
      </c>
      <c r="CW494" s="41" t="str">
        <f>IF($CU494="","",VLOOKUP($CU494,'Braços de IP'!$E$9:$I$15,5,0))</f>
        <v/>
      </c>
      <c r="CX494" s="27"/>
      <c r="CY494" s="27"/>
      <c r="CZ494" s="27"/>
      <c r="DA494" s="27"/>
      <c r="DB494" s="27"/>
      <c r="DC494" s="27"/>
      <c r="DD494" s="42" t="e">
        <f t="shared" si="313"/>
        <v>#N/A</v>
      </c>
      <c r="DE494" s="43">
        <f t="shared" si="314"/>
        <v>70</v>
      </c>
      <c r="DF494" s="42" t="e">
        <f t="shared" si="315"/>
        <v>#N/A</v>
      </c>
      <c r="DG494" s="44" t="e">
        <f t="shared" si="316"/>
        <v>#N/A</v>
      </c>
      <c r="DH494" s="45" t="s">
        <v>143</v>
      </c>
      <c r="DI494" s="45"/>
      <c r="DJ494" s="45"/>
      <c r="DK494" s="27" t="s">
        <v>144</v>
      </c>
      <c r="DL494" s="27"/>
      <c r="DM494" s="38"/>
      <c r="DN494" s="46" t="e">
        <f t="shared" si="357"/>
        <v>#VALUE!</v>
      </c>
      <c r="DO494" s="38"/>
      <c r="DP494" s="38"/>
      <c r="DQ494" s="38"/>
      <c r="DR494" s="38"/>
      <c r="DS494" s="38"/>
      <c r="DT494" s="38"/>
    </row>
    <row r="495" spans="1:124" ht="15.75" hidden="1" customHeight="1" x14ac:dyDescent="0.25">
      <c r="A495" s="38"/>
      <c r="B495" s="27">
        <v>76</v>
      </c>
      <c r="C495" s="27" t="s">
        <v>146</v>
      </c>
      <c r="D495" s="27" t="s">
        <v>561</v>
      </c>
      <c r="E495" s="27">
        <v>-8.0805039999999995</v>
      </c>
      <c r="F495" s="27">
        <v>-34.964464</v>
      </c>
      <c r="G495" s="27" t="s">
        <v>157</v>
      </c>
      <c r="H495" s="22" t="s">
        <v>136</v>
      </c>
      <c r="I495" s="27" t="s">
        <v>135</v>
      </c>
      <c r="J495" s="22" t="s">
        <v>137</v>
      </c>
      <c r="K495" s="23">
        <v>70</v>
      </c>
      <c r="L495" s="22" t="s">
        <v>138</v>
      </c>
      <c r="M495" s="22">
        <v>0</v>
      </c>
      <c r="N495" s="27">
        <f t="shared" si="352"/>
        <v>140</v>
      </c>
      <c r="O495" s="22">
        <v>1</v>
      </c>
      <c r="P495" s="22">
        <v>1.47</v>
      </c>
      <c r="Q495" s="22">
        <v>4.3600000000000003</v>
      </c>
      <c r="R495" s="27"/>
      <c r="S495" s="27"/>
      <c r="T495" s="27">
        <v>0</v>
      </c>
      <c r="U495" s="22">
        <v>1.31</v>
      </c>
      <c r="V495" s="22">
        <v>0</v>
      </c>
      <c r="W495" s="22">
        <v>0</v>
      </c>
      <c r="X495" s="22">
        <v>0</v>
      </c>
      <c r="Y495" s="22">
        <v>0</v>
      </c>
      <c r="Z495" s="22">
        <v>0</v>
      </c>
      <c r="AA495" s="22" t="s">
        <v>161</v>
      </c>
      <c r="AB495" s="22" t="s">
        <v>140</v>
      </c>
      <c r="AC495" s="22">
        <v>4.6500000000000004</v>
      </c>
      <c r="AD495" s="22">
        <v>6.63</v>
      </c>
      <c r="AE495" s="22">
        <v>1</v>
      </c>
      <c r="AF495" s="22">
        <v>0.57999999999999996</v>
      </c>
      <c r="AG495" s="22">
        <v>2.06</v>
      </c>
      <c r="AH495" s="22">
        <f t="shared" si="353"/>
        <v>1.48</v>
      </c>
      <c r="AI495" s="22" t="s">
        <v>136</v>
      </c>
      <c r="AJ495" s="22" t="s">
        <v>136</v>
      </c>
      <c r="AK495" s="22" t="s">
        <v>141</v>
      </c>
      <c r="AL495" s="22" t="str">
        <f t="shared" si="354"/>
        <v>erro</v>
      </c>
      <c r="AM495" s="22">
        <v>0</v>
      </c>
      <c r="AN495" s="22"/>
      <c r="AO495" s="22">
        <v>0</v>
      </c>
      <c r="AP495" s="22">
        <v>0</v>
      </c>
      <c r="AQ495" s="22">
        <v>0</v>
      </c>
      <c r="AR495" s="22" t="s">
        <v>136</v>
      </c>
      <c r="AS495" s="22">
        <f t="shared" si="295"/>
        <v>0</v>
      </c>
      <c r="AT495" s="22"/>
      <c r="AU495" s="22">
        <f>VLOOKUP(G495,ABNT5101!$I$3:$J$9,2)</f>
        <v>7.5</v>
      </c>
      <c r="AV495" s="22">
        <f>VLOOKUP(G495,ABNT5101!$I$3:$M$9,5)</f>
        <v>0.18</v>
      </c>
      <c r="AW495" s="17" t="str">
        <f>_xlfn.XLOOKUP(G495,ABNT5101!I:I,ABNT5101!L:L)</f>
        <v>-</v>
      </c>
      <c r="AX495" s="17">
        <f>_xlfn.XLOOKUP(G495,ABNT5101!$I:$I,ABNT5101!M:M)</f>
        <v>0.18</v>
      </c>
      <c r="AY495" s="17" t="str">
        <f>_xlfn.XLOOKUP(G495,ABNT5101!$I:$I,ABNT5101!N:N)</f>
        <v>-</v>
      </c>
      <c r="AZ495" s="17">
        <f>_xlfn.XLOOKUP(G495,ABNT5101!$I:$I,ABNT5101!O:O)</f>
        <v>16</v>
      </c>
      <c r="BA495" s="27" t="str">
        <f t="shared" si="296"/>
        <v>NÃO ATENDE</v>
      </c>
      <c r="BB495" s="39">
        <f t="shared" ref="BB495:BC495" si="597">BE495/AU495-1</f>
        <v>-1</v>
      </c>
      <c r="BC495" s="39">
        <f t="shared" si="597"/>
        <v>-1</v>
      </c>
      <c r="BD495" s="39" t="str">
        <f t="shared" si="298"/>
        <v>-</v>
      </c>
      <c r="BE495" s="22"/>
      <c r="BF495" s="22"/>
      <c r="BG495" s="22"/>
      <c r="BH495" s="22"/>
      <c r="BI495" s="23"/>
      <c r="BJ495" s="22"/>
      <c r="BK495" s="27" t="str">
        <f t="shared" si="299"/>
        <v>NÃO ATENDE</v>
      </c>
      <c r="BL495" s="27" t="str">
        <f t="shared" si="300"/>
        <v>NÃO ATENDE</v>
      </c>
      <c r="BM495" s="27" t="str">
        <f t="shared" si="301"/>
        <v>NÃO ATENDE</v>
      </c>
      <c r="BN495" s="27" t="str">
        <f t="shared" si="302"/>
        <v>ATENDE</v>
      </c>
      <c r="BO495" s="22" t="str">
        <f t="shared" si="303"/>
        <v>C5</v>
      </c>
      <c r="BP495" s="22" t="str">
        <f t="shared" si="379"/>
        <v>P6</v>
      </c>
      <c r="BQ495" s="40">
        <f t="shared" si="304"/>
        <v>-1</v>
      </c>
      <c r="BR495" s="22"/>
      <c r="BS495" s="22"/>
      <c r="BT495" s="24">
        <f>IF(BP495="-","-",_xlfn.XLOOKUP(BP495,ABNT5101!$B$4:$B$9,ABNT5101!$C$4:$C$9))</f>
        <v>3</v>
      </c>
      <c r="BU495" s="24">
        <f>IF(BP495="-","-",_xlfn.XLOOKUP(BP495,ABNT5101!$B$4:$B$9,ABNT5101!$D$4:$D$9))</f>
        <v>0.6</v>
      </c>
      <c r="BV495" s="27" t="str">
        <f t="shared" si="305"/>
        <v>NÃO ATENDE</v>
      </c>
      <c r="BW495" s="27" t="str">
        <f t="shared" si="306"/>
        <v>NÃO ATENDE</v>
      </c>
      <c r="BX495" s="27" t="str">
        <f t="shared" si="307"/>
        <v>NÃO ATENDE</v>
      </c>
      <c r="BY495" s="22" t="str">
        <f t="shared" si="596"/>
        <v>P6</v>
      </c>
      <c r="BZ495" s="40">
        <f t="shared" si="308"/>
        <v>-1</v>
      </c>
      <c r="CA495" s="22"/>
      <c r="CB495" s="22"/>
      <c r="CC495" s="20">
        <f>IF(BY495="-","-",_xlfn.XLOOKUP(BY495,ABNT5101!$B$4:$B$9,ABNT5101!$C$4:$C$9))</f>
        <v>3</v>
      </c>
      <c r="CD495" s="24">
        <f>IF(BY495="-","-",_xlfn.XLOOKUP(BY495,ABNT5101!$B$4:$B$9,ABNT5101!$D$4:$D$9))</f>
        <v>0.6</v>
      </c>
      <c r="CE495" s="27" t="str">
        <f t="shared" si="309"/>
        <v>NÃO ATENDE</v>
      </c>
      <c r="CF495" s="27" t="str">
        <f t="shared" si="310"/>
        <v>NÃO ATENDE</v>
      </c>
      <c r="CG495" s="27" t="str">
        <f t="shared" si="311"/>
        <v>NÃO ATENDE</v>
      </c>
      <c r="CH495" s="26" t="e">
        <f>_xlfn.XLOOKUP(CI495,'Banco de dados'!$B:$B,'Banco de dados'!$D:$D)</f>
        <v>#N/A</v>
      </c>
      <c r="CI495" s="27"/>
      <c r="CJ495" s="26" t="e">
        <f>_xlfn.XLOOKUP(CI495,'Banco de dados'!$B:$B,'Banco de dados'!$E:$E)</f>
        <v>#N/A</v>
      </c>
      <c r="CK495" s="27"/>
      <c r="CL495" s="26" t="e">
        <f>IF(CK495="-","-",_xlfn.XLOOKUP(CK495,'Banco de dados'!$B:$B,'Banco de dados'!$E:$E))</f>
        <v>#N/A</v>
      </c>
      <c r="CM495" s="23">
        <f t="shared" si="312"/>
        <v>1</v>
      </c>
      <c r="CN495" s="26" t="e">
        <f>_xlfn.XLOOKUP(CI495,'Banco de dados'!$B:$B,'Banco de dados'!$H:$H)</f>
        <v>#N/A</v>
      </c>
      <c r="CO495" s="27" t="e">
        <f t="array" aca="1" ref="CO495" ca="1">_xludf.XLOOKUP(CK495,'Banco de dados'!$B:$B,'Banco de dados'!$H:$H)</f>
        <v>#NAME?</v>
      </c>
      <c r="CP495" s="27" t="e">
        <f t="array" aca="1" ref="CP495" ca="1">_xludf.XLOOKUP(CI495,'Banco de dados'!$B:$B,'Banco de dados'!$F:$F)</f>
        <v>#NAME?</v>
      </c>
      <c r="CQ495" s="27" t="e">
        <f t="array" aca="1" ref="CQ495" ca="1">_xludf.XLOOKUP(CK495,'Banco de dados'!$B:$B,'Banco de dados'!$F:$F)</f>
        <v>#NAME?</v>
      </c>
      <c r="CR495" s="27">
        <v>0</v>
      </c>
      <c r="CS495" s="27">
        <v>10</v>
      </c>
      <c r="CT495" s="27" t="str">
        <f>IF(AG495=0.5,"Suporte",IF(AND(AG495&gt;='Braços de IP'!$B$9,AG495&lt;='Braços de IP'!$D$9),'Braços de IP'!$E$9,IF(AND(AG495&gt;='Braços de IP'!$B$10,AG495&lt;='Braços de IP'!$D$10),'Braços de IP'!$E$10,IF(AND(AG495&gt;='Braços de IP'!$B$11,AG495&lt;='Braços de IP'!$D$11),'Braços de IP'!$E$11,IF(AND(AG495&gt;='Braços de IP'!$B$12,AG495&lt;='Braços de IP'!$D$12),'Braços de IP'!$E$12,IF(AND(AG495&gt;='Braços de IP'!$B$13,AG495&lt;='Braços de IP'!$D$13),'Braços de IP'!$E$13,IF(AND(AG495&gt;='Braços de IP'!$B$14,AG495&lt;='Braços de IP'!$D$14),'Braços de IP'!$E$14,"ERRO")))))))</f>
        <v>Médio I</v>
      </c>
      <c r="CU495" s="27"/>
      <c r="CV495" s="27" t="str">
        <f>IF($CU495="","",VLOOKUP($CU495,'Braços de IP'!$E$9:$I$15,2,0))</f>
        <v/>
      </c>
      <c r="CW495" s="41" t="str">
        <f>IF($CU495="","",VLOOKUP($CU495,'Braços de IP'!$E$9:$I$15,5,0))</f>
        <v/>
      </c>
      <c r="CX495" s="27"/>
      <c r="CY495" s="27"/>
      <c r="CZ495" s="27"/>
      <c r="DA495" s="27"/>
      <c r="DB495" s="27"/>
      <c r="DC495" s="27"/>
      <c r="DD495" s="42" t="e">
        <f t="shared" si="313"/>
        <v>#N/A</v>
      </c>
      <c r="DE495" s="43">
        <f t="shared" si="314"/>
        <v>70</v>
      </c>
      <c r="DF495" s="42" t="e">
        <f t="shared" si="315"/>
        <v>#N/A</v>
      </c>
      <c r="DG495" s="44" t="e">
        <f t="shared" si="316"/>
        <v>#N/A</v>
      </c>
      <c r="DH495" s="45" t="s">
        <v>143</v>
      </c>
      <c r="DI495" s="45"/>
      <c r="DJ495" s="45"/>
      <c r="DK495" s="27" t="s">
        <v>144</v>
      </c>
      <c r="DL495" s="27"/>
      <c r="DM495" s="38"/>
      <c r="DN495" s="46" t="e">
        <f t="shared" si="357"/>
        <v>#VALUE!</v>
      </c>
      <c r="DO495" s="38"/>
      <c r="DP495" s="38"/>
      <c r="DQ495" s="38"/>
      <c r="DR495" s="38"/>
      <c r="DS495" s="38"/>
      <c r="DT495" s="38"/>
    </row>
    <row r="496" spans="1:124" ht="15.75" hidden="1" customHeight="1" x14ac:dyDescent="0.25">
      <c r="A496" s="38"/>
      <c r="B496" s="27">
        <v>76</v>
      </c>
      <c r="C496" s="27" t="s">
        <v>146</v>
      </c>
      <c r="D496" s="27" t="s">
        <v>561</v>
      </c>
      <c r="E496" s="27">
        <v>-8.0805039999999995</v>
      </c>
      <c r="F496" s="27">
        <v>-34.964464</v>
      </c>
      <c r="G496" s="27" t="s">
        <v>157</v>
      </c>
      <c r="H496" s="22" t="s">
        <v>136</v>
      </c>
      <c r="I496" s="27" t="s">
        <v>135</v>
      </c>
      <c r="J496" s="22" t="s">
        <v>137</v>
      </c>
      <c r="K496" s="23">
        <v>70</v>
      </c>
      <c r="L496" s="22" t="s">
        <v>138</v>
      </c>
      <c r="M496" s="22">
        <v>0</v>
      </c>
      <c r="N496" s="27">
        <f t="shared" si="352"/>
        <v>140</v>
      </c>
      <c r="O496" s="22">
        <v>1</v>
      </c>
      <c r="P496" s="22">
        <v>1.47</v>
      </c>
      <c r="Q496" s="22">
        <v>4.3600000000000003</v>
      </c>
      <c r="R496" s="27"/>
      <c r="S496" s="27"/>
      <c r="T496" s="27">
        <v>0</v>
      </c>
      <c r="U496" s="22">
        <v>1.31</v>
      </c>
      <c r="V496" s="22">
        <v>0</v>
      </c>
      <c r="W496" s="22">
        <v>0</v>
      </c>
      <c r="X496" s="22">
        <v>0</v>
      </c>
      <c r="Y496" s="22">
        <v>0</v>
      </c>
      <c r="Z496" s="22">
        <v>0</v>
      </c>
      <c r="AA496" s="22" t="s">
        <v>161</v>
      </c>
      <c r="AB496" s="22" t="s">
        <v>140</v>
      </c>
      <c r="AC496" s="22">
        <v>4.6500000000000004</v>
      </c>
      <c r="AD496" s="22">
        <v>6.63</v>
      </c>
      <c r="AE496" s="22">
        <v>1</v>
      </c>
      <c r="AF496" s="22">
        <v>0.57999999999999996</v>
      </c>
      <c r="AG496" s="22">
        <v>2.06</v>
      </c>
      <c r="AH496" s="22">
        <f t="shared" si="353"/>
        <v>1.48</v>
      </c>
      <c r="AI496" s="22" t="s">
        <v>136</v>
      </c>
      <c r="AJ496" s="22" t="s">
        <v>136</v>
      </c>
      <c r="AK496" s="22" t="s">
        <v>141</v>
      </c>
      <c r="AL496" s="22" t="str">
        <f t="shared" si="354"/>
        <v>erro</v>
      </c>
      <c r="AM496" s="22">
        <v>0</v>
      </c>
      <c r="AN496" s="22"/>
      <c r="AO496" s="22">
        <v>0</v>
      </c>
      <c r="AP496" s="22">
        <v>0</v>
      </c>
      <c r="AQ496" s="22">
        <v>0</v>
      </c>
      <c r="AR496" s="22" t="s">
        <v>136</v>
      </c>
      <c r="AS496" s="22">
        <f t="shared" si="295"/>
        <v>0</v>
      </c>
      <c r="AT496" s="22"/>
      <c r="AU496" s="22">
        <f>VLOOKUP(G496,ABNT5101!$I$3:$J$9,2)</f>
        <v>7.5</v>
      </c>
      <c r="AV496" s="22">
        <f>VLOOKUP(G496,ABNT5101!$I$3:$M$9,5)</f>
        <v>0.18</v>
      </c>
      <c r="AW496" s="17" t="str">
        <f>_xlfn.XLOOKUP(G496,ABNT5101!I:I,ABNT5101!L:L)</f>
        <v>-</v>
      </c>
      <c r="AX496" s="17">
        <f>_xlfn.XLOOKUP(G496,ABNT5101!$I:$I,ABNT5101!M:M)</f>
        <v>0.18</v>
      </c>
      <c r="AY496" s="17" t="str">
        <f>_xlfn.XLOOKUP(G496,ABNT5101!$I:$I,ABNT5101!N:N)</f>
        <v>-</v>
      </c>
      <c r="AZ496" s="17">
        <f>_xlfn.XLOOKUP(G496,ABNT5101!$I:$I,ABNT5101!O:O)</f>
        <v>16</v>
      </c>
      <c r="BA496" s="27" t="str">
        <f t="shared" si="296"/>
        <v>NÃO ATENDE</v>
      </c>
      <c r="BB496" s="39">
        <f t="shared" ref="BB496:BC496" si="598">BE496/AU496-1</f>
        <v>-1</v>
      </c>
      <c r="BC496" s="39">
        <f t="shared" si="598"/>
        <v>-1</v>
      </c>
      <c r="BD496" s="39" t="str">
        <f t="shared" si="298"/>
        <v>-</v>
      </c>
      <c r="BE496" s="22"/>
      <c r="BF496" s="22"/>
      <c r="BG496" s="22"/>
      <c r="BH496" s="22"/>
      <c r="BI496" s="23"/>
      <c r="BJ496" s="22"/>
      <c r="BK496" s="27" t="str">
        <f t="shared" si="299"/>
        <v>NÃO ATENDE</v>
      </c>
      <c r="BL496" s="27" t="str">
        <f t="shared" si="300"/>
        <v>NÃO ATENDE</v>
      </c>
      <c r="BM496" s="27" t="str">
        <f t="shared" si="301"/>
        <v>NÃO ATENDE</v>
      </c>
      <c r="BN496" s="27" t="str">
        <f t="shared" si="302"/>
        <v>ATENDE</v>
      </c>
      <c r="BO496" s="22" t="str">
        <f t="shared" si="303"/>
        <v>C5</v>
      </c>
      <c r="BP496" s="22" t="str">
        <f t="shared" si="379"/>
        <v>P6</v>
      </c>
      <c r="BQ496" s="40">
        <f t="shared" si="304"/>
        <v>-1</v>
      </c>
      <c r="BR496" s="22"/>
      <c r="BS496" s="22"/>
      <c r="BT496" s="24">
        <f>IF(BP496="-","-",_xlfn.XLOOKUP(BP496,ABNT5101!$B$4:$B$9,ABNT5101!$C$4:$C$9))</f>
        <v>3</v>
      </c>
      <c r="BU496" s="24">
        <f>IF(BP496="-","-",_xlfn.XLOOKUP(BP496,ABNT5101!$B$4:$B$9,ABNT5101!$D$4:$D$9))</f>
        <v>0.6</v>
      </c>
      <c r="BV496" s="27" t="str">
        <f t="shared" si="305"/>
        <v>NÃO ATENDE</v>
      </c>
      <c r="BW496" s="27" t="str">
        <f t="shared" si="306"/>
        <v>NÃO ATENDE</v>
      </c>
      <c r="BX496" s="27" t="str">
        <f t="shared" si="307"/>
        <v>NÃO ATENDE</v>
      </c>
      <c r="BY496" s="22" t="str">
        <f t="shared" si="596"/>
        <v>P6</v>
      </c>
      <c r="BZ496" s="40">
        <f t="shared" si="308"/>
        <v>-1</v>
      </c>
      <c r="CA496" s="22"/>
      <c r="CB496" s="22"/>
      <c r="CC496" s="20">
        <f>IF(BY496="-","-",_xlfn.XLOOKUP(BY496,ABNT5101!$B$4:$B$9,ABNT5101!$C$4:$C$9))</f>
        <v>3</v>
      </c>
      <c r="CD496" s="24">
        <f>IF(BY496="-","-",_xlfn.XLOOKUP(BY496,ABNT5101!$B$4:$B$9,ABNT5101!$D$4:$D$9))</f>
        <v>0.6</v>
      </c>
      <c r="CE496" s="27" t="str">
        <f t="shared" si="309"/>
        <v>NÃO ATENDE</v>
      </c>
      <c r="CF496" s="27" t="str">
        <f t="shared" si="310"/>
        <v>NÃO ATENDE</v>
      </c>
      <c r="CG496" s="27" t="str">
        <f t="shared" si="311"/>
        <v>NÃO ATENDE</v>
      </c>
      <c r="CH496" s="26" t="e">
        <f>_xlfn.XLOOKUP(CI496,'Banco de dados'!$B:$B,'Banco de dados'!$D:$D)</f>
        <v>#N/A</v>
      </c>
      <c r="CI496" s="27"/>
      <c r="CJ496" s="26" t="e">
        <f>_xlfn.XLOOKUP(CI496,'Banco de dados'!$B:$B,'Banco de dados'!$E:$E)</f>
        <v>#N/A</v>
      </c>
      <c r="CK496" s="27"/>
      <c r="CL496" s="26" t="e">
        <f>IF(CK496="-","-",_xlfn.XLOOKUP(CK496,'Banco de dados'!$B:$B,'Banco de dados'!$E:$E))</f>
        <v>#N/A</v>
      </c>
      <c r="CM496" s="23">
        <f t="shared" si="312"/>
        <v>1</v>
      </c>
      <c r="CN496" s="26" t="e">
        <f>_xlfn.XLOOKUP(CI496,'Banco de dados'!$B:$B,'Banco de dados'!$H:$H)</f>
        <v>#N/A</v>
      </c>
      <c r="CO496" s="27" t="e">
        <f t="array" aca="1" ref="CO496" ca="1">_xludf.XLOOKUP(CK496,'Banco de dados'!$B:$B,'Banco de dados'!$H:$H)</f>
        <v>#NAME?</v>
      </c>
      <c r="CP496" s="27" t="e">
        <f t="array" aca="1" ref="CP496" ca="1">_xludf.XLOOKUP(CI496,'Banco de dados'!$B:$B,'Banco de dados'!$F:$F)</f>
        <v>#NAME?</v>
      </c>
      <c r="CQ496" s="27" t="e">
        <f t="array" aca="1" ref="CQ496" ca="1">_xludf.XLOOKUP(CK496,'Banco de dados'!$B:$B,'Banco de dados'!$F:$F)</f>
        <v>#NAME?</v>
      </c>
      <c r="CR496" s="27">
        <v>0</v>
      </c>
      <c r="CS496" s="27">
        <v>10</v>
      </c>
      <c r="CT496" s="27" t="str">
        <f>IF(AG496=0.5,"Suporte",IF(AND(AG496&gt;='Braços de IP'!$B$9,AG496&lt;='Braços de IP'!$D$9),'Braços de IP'!$E$9,IF(AND(AG496&gt;='Braços de IP'!$B$10,AG496&lt;='Braços de IP'!$D$10),'Braços de IP'!$E$10,IF(AND(AG496&gt;='Braços de IP'!$B$11,AG496&lt;='Braços de IP'!$D$11),'Braços de IP'!$E$11,IF(AND(AG496&gt;='Braços de IP'!$B$12,AG496&lt;='Braços de IP'!$D$12),'Braços de IP'!$E$12,IF(AND(AG496&gt;='Braços de IP'!$B$13,AG496&lt;='Braços de IP'!$D$13),'Braços de IP'!$E$13,IF(AND(AG496&gt;='Braços de IP'!$B$14,AG496&lt;='Braços de IP'!$D$14),'Braços de IP'!$E$14,"ERRO")))))))</f>
        <v>Médio I</v>
      </c>
      <c r="CU496" s="27"/>
      <c r="CV496" s="27" t="str">
        <f>IF($CU496="","",VLOOKUP($CU496,'Braços de IP'!$E$9:$I$15,2,0))</f>
        <v/>
      </c>
      <c r="CW496" s="41" t="str">
        <f>IF($CU496="","",VLOOKUP($CU496,'Braços de IP'!$E$9:$I$15,5,0))</f>
        <v/>
      </c>
      <c r="CX496" s="27"/>
      <c r="CY496" s="27"/>
      <c r="CZ496" s="27"/>
      <c r="DA496" s="27"/>
      <c r="DB496" s="27"/>
      <c r="DC496" s="27"/>
      <c r="DD496" s="42" t="e">
        <f t="shared" si="313"/>
        <v>#N/A</v>
      </c>
      <c r="DE496" s="43">
        <f t="shared" si="314"/>
        <v>70</v>
      </c>
      <c r="DF496" s="42" t="e">
        <f t="shared" si="315"/>
        <v>#N/A</v>
      </c>
      <c r="DG496" s="44" t="e">
        <f t="shared" si="316"/>
        <v>#N/A</v>
      </c>
      <c r="DH496" s="45" t="s">
        <v>143</v>
      </c>
      <c r="DI496" s="45"/>
      <c r="DJ496" s="45"/>
      <c r="DK496" s="27" t="s">
        <v>144</v>
      </c>
      <c r="DL496" s="27"/>
      <c r="DM496" s="38"/>
      <c r="DN496" s="46" t="e">
        <f t="shared" si="357"/>
        <v>#VALUE!</v>
      </c>
      <c r="DO496" s="38"/>
      <c r="DP496" s="38"/>
      <c r="DQ496" s="38"/>
      <c r="DR496" s="38"/>
      <c r="DS496" s="38"/>
      <c r="DT496" s="38"/>
    </row>
    <row r="497" spans="1:124" ht="15.75" hidden="1" customHeight="1" x14ac:dyDescent="0.25">
      <c r="A497" s="38"/>
      <c r="B497" s="27">
        <v>77</v>
      </c>
      <c r="C497" s="27" t="s">
        <v>146</v>
      </c>
      <c r="D497" s="27" t="s">
        <v>562</v>
      </c>
      <c r="E497" s="27">
        <v>-8.0826379999999993</v>
      </c>
      <c r="F497" s="27">
        <v>-34.956339</v>
      </c>
      <c r="G497" s="27" t="s">
        <v>157</v>
      </c>
      <c r="H497" s="22" t="s">
        <v>136</v>
      </c>
      <c r="I497" s="27" t="s">
        <v>135</v>
      </c>
      <c r="J497" s="22" t="s">
        <v>137</v>
      </c>
      <c r="K497" s="23">
        <v>70</v>
      </c>
      <c r="L497" s="22" t="s">
        <v>138</v>
      </c>
      <c r="M497" s="22">
        <v>0</v>
      </c>
      <c r="N497" s="27">
        <f t="shared" si="352"/>
        <v>140</v>
      </c>
      <c r="O497" s="22">
        <v>1</v>
      </c>
      <c r="P497" s="22">
        <v>2.02</v>
      </c>
      <c r="Q497" s="22">
        <v>7.8</v>
      </c>
      <c r="R497" s="27"/>
      <c r="S497" s="27"/>
      <c r="T497" s="27">
        <v>0</v>
      </c>
      <c r="U497" s="22">
        <v>1.93</v>
      </c>
      <c r="V497" s="22">
        <v>0</v>
      </c>
      <c r="W497" s="22">
        <v>0</v>
      </c>
      <c r="X497" s="22">
        <v>0</v>
      </c>
      <c r="Y497" s="22">
        <v>0</v>
      </c>
      <c r="Z497" s="22">
        <v>0</v>
      </c>
      <c r="AA497" s="22" t="s">
        <v>139</v>
      </c>
      <c r="AB497" s="22" t="s">
        <v>140</v>
      </c>
      <c r="AC497" s="22">
        <v>20.16</v>
      </c>
      <c r="AD497" s="22">
        <v>7.03</v>
      </c>
      <c r="AE497" s="22">
        <v>1</v>
      </c>
      <c r="AF497" s="22">
        <v>0.72</v>
      </c>
      <c r="AG497" s="22">
        <v>1.78</v>
      </c>
      <c r="AH497" s="22">
        <f t="shared" si="353"/>
        <v>1.06</v>
      </c>
      <c r="AI497" s="22" t="s">
        <v>136</v>
      </c>
      <c r="AJ497" s="22" t="s">
        <v>136</v>
      </c>
      <c r="AK497" s="22" t="s">
        <v>141</v>
      </c>
      <c r="AL497" s="22">
        <f t="shared" si="354"/>
        <v>2</v>
      </c>
      <c r="AM497" s="22">
        <v>0</v>
      </c>
      <c r="AN497" s="22"/>
      <c r="AO497" s="22">
        <v>0</v>
      </c>
      <c r="AP497" s="22">
        <v>0</v>
      </c>
      <c r="AQ497" s="22">
        <v>0</v>
      </c>
      <c r="AR497" s="22" t="s">
        <v>136</v>
      </c>
      <c r="AS497" s="22">
        <f t="shared" si="295"/>
        <v>0</v>
      </c>
      <c r="AT497" s="22"/>
      <c r="AU497" s="22">
        <f>VLOOKUP(G497,ABNT5101!$I$3:$J$9,2)</f>
        <v>7.5</v>
      </c>
      <c r="AV497" s="22">
        <f>VLOOKUP(G497,ABNT5101!$I$3:$M$9,5)</f>
        <v>0.18</v>
      </c>
      <c r="AW497" s="17" t="str">
        <f>_xlfn.XLOOKUP(G497,ABNT5101!I:I,ABNT5101!L:L)</f>
        <v>-</v>
      </c>
      <c r="AX497" s="17">
        <f>_xlfn.XLOOKUP(G497,ABNT5101!$I:$I,ABNT5101!M:M)</f>
        <v>0.18</v>
      </c>
      <c r="AY497" s="17" t="str">
        <f>_xlfn.XLOOKUP(G497,ABNT5101!$I:$I,ABNT5101!N:N)</f>
        <v>-</v>
      </c>
      <c r="AZ497" s="17">
        <f>_xlfn.XLOOKUP(G497,ABNT5101!$I:$I,ABNT5101!O:O)</f>
        <v>16</v>
      </c>
      <c r="BA497" s="27" t="str">
        <f t="shared" si="296"/>
        <v>ATENDE</v>
      </c>
      <c r="BB497" s="39">
        <f t="shared" ref="BB497:BC497" si="599">BE497/AU497-1</f>
        <v>0.87866666666666671</v>
      </c>
      <c r="BC497" s="39">
        <f t="shared" si="599"/>
        <v>2.833333333333333</v>
      </c>
      <c r="BD497" s="39" t="str">
        <f t="shared" si="298"/>
        <v>-</v>
      </c>
      <c r="BE497" s="22">
        <v>14.09</v>
      </c>
      <c r="BF497" s="22">
        <v>0.69</v>
      </c>
      <c r="BG497" s="22"/>
      <c r="BH497" s="22"/>
      <c r="BI497" s="23"/>
      <c r="BJ497" s="22"/>
      <c r="BK497" s="27" t="str">
        <f t="shared" si="299"/>
        <v>ATENDE</v>
      </c>
      <c r="BL497" s="27" t="str">
        <f t="shared" si="300"/>
        <v>ATENDE</v>
      </c>
      <c r="BM497" s="27" t="str">
        <f t="shared" si="301"/>
        <v>ATENDE</v>
      </c>
      <c r="BN497" s="27" t="str">
        <f t="shared" si="302"/>
        <v>ATENDE</v>
      </c>
      <c r="BO497" s="22" t="str">
        <f t="shared" si="303"/>
        <v>C5</v>
      </c>
      <c r="BP497" s="22" t="str">
        <f t="shared" si="379"/>
        <v>P6</v>
      </c>
      <c r="BQ497" s="40">
        <f t="shared" si="304"/>
        <v>2.4166666666666665</v>
      </c>
      <c r="BR497" s="22">
        <v>10.25</v>
      </c>
      <c r="BS497" s="22">
        <v>7.31</v>
      </c>
      <c r="BT497" s="24">
        <f>IF(BP497="-","-",_xlfn.XLOOKUP(BP497,ABNT5101!$B$4:$B$9,ABNT5101!$C$4:$C$9))</f>
        <v>3</v>
      </c>
      <c r="BU497" s="24">
        <f>IF(BP497="-","-",_xlfn.XLOOKUP(BP497,ABNT5101!$B$4:$B$9,ABNT5101!$D$4:$D$9))</f>
        <v>0.6</v>
      </c>
      <c r="BV497" s="27" t="str">
        <f t="shared" si="305"/>
        <v>ATENDE</v>
      </c>
      <c r="BW497" s="27" t="str">
        <f t="shared" si="306"/>
        <v>ATENDE</v>
      </c>
      <c r="BX497" s="27" t="str">
        <f t="shared" si="307"/>
        <v>ATENDE</v>
      </c>
      <c r="BY497" s="22" t="str">
        <f t="shared" si="596"/>
        <v>P6</v>
      </c>
      <c r="BZ497" s="40">
        <f t="shared" si="308"/>
        <v>2.39</v>
      </c>
      <c r="CA497" s="22">
        <v>10.17</v>
      </c>
      <c r="CB497" s="22">
        <v>7.22</v>
      </c>
      <c r="CC497" s="20">
        <f>IF(BY497="-","-",_xlfn.XLOOKUP(BY497,ABNT5101!$B$4:$B$9,ABNT5101!$C$4:$C$9))</f>
        <v>3</v>
      </c>
      <c r="CD497" s="24">
        <f>IF(BY497="-","-",_xlfn.XLOOKUP(BY497,ABNT5101!$B$4:$B$9,ABNT5101!$D$4:$D$9))</f>
        <v>0.6</v>
      </c>
      <c r="CE497" s="27" t="str">
        <f t="shared" si="309"/>
        <v>ATENDE</v>
      </c>
      <c r="CF497" s="27" t="str">
        <f t="shared" si="310"/>
        <v>ATENDE</v>
      </c>
      <c r="CG497" s="27" t="str">
        <f t="shared" si="311"/>
        <v>ATENDE</v>
      </c>
      <c r="CH497" s="26" t="str">
        <f>_xlfn.XLOOKUP(CI497,'Banco de dados'!$B:$B,'Banco de dados'!$D:$D)</f>
        <v>LEDSTAR</v>
      </c>
      <c r="CI497" s="27" t="s">
        <v>487</v>
      </c>
      <c r="CJ497" s="26" t="str">
        <f>_xlfn.XLOOKUP(CI497,'Banco de dados'!$B:$B,'Banco de dados'!$E:$E)</f>
        <v>LUM LED SL VT 9.1 17W</v>
      </c>
      <c r="CK497" s="27"/>
      <c r="CL497" s="26" t="e">
        <f>IF(CK497="-","-",_xlfn.XLOOKUP(CK497,'Banco de dados'!$B:$B,'Banco de dados'!$E:$E))</f>
        <v>#N/A</v>
      </c>
      <c r="CM497" s="23">
        <f t="shared" si="312"/>
        <v>1</v>
      </c>
      <c r="CN497" s="26">
        <f>_xlfn.XLOOKUP(CI497,'Banco de dados'!$B:$B,'Banco de dados'!$H:$H)</f>
        <v>17</v>
      </c>
      <c r="CO497" s="27" t="e">
        <f t="array" aca="1" ref="CO497" ca="1">_xludf.XLOOKUP(CK497,'Banco de dados'!$B:$B,'Banco de dados'!$H:$H)</f>
        <v>#NAME?</v>
      </c>
      <c r="CP497" s="48" t="e">
        <f t="array" aca="1" ref="CP497" ca="1">_xludf.XLOOKUP(CI497,'Banco de dados'!$B:$B,'Banco de dados'!$F:$F)</f>
        <v>#NAME?</v>
      </c>
      <c r="CQ497" s="27" t="e">
        <f t="array" aca="1" ref="CQ497" ca="1">_xludf.XLOOKUP(CK497,'Banco de dados'!$B:$B,'Banco de dados'!$F:$F)</f>
        <v>#NAME?</v>
      </c>
      <c r="CR497" s="27">
        <v>0</v>
      </c>
      <c r="CS497" s="27"/>
      <c r="CT497" s="27" t="str">
        <f>IF(AG497=0.5,"Suporte",IF(AND(AG497&gt;='Braços de IP'!$B$9,AG497&lt;='Braços de IP'!$D$9),'Braços de IP'!$E$9,IF(AND(AG497&gt;='Braços de IP'!$B$10,AG497&lt;='Braços de IP'!$D$10),'Braços de IP'!$E$10,IF(AND(AG497&gt;='Braços de IP'!$B$11,AG497&lt;='Braços de IP'!$D$11),'Braços de IP'!$E$11,IF(AND(AG497&gt;='Braços de IP'!$B$12,AG497&lt;='Braços de IP'!$D$12),'Braços de IP'!$E$12,IF(AND(AG497&gt;='Braços de IP'!$B$13,AG497&lt;='Braços de IP'!$D$13),'Braços de IP'!$E$13,IF(AND(AG497&gt;='Braços de IP'!$B$14,AG497&lt;='Braços de IP'!$D$14),'Braços de IP'!$E$14,"ERRO")))))))</f>
        <v>Médio I</v>
      </c>
      <c r="CU497" s="27"/>
      <c r="CV497" s="27" t="str">
        <f>IF($CU497="","",VLOOKUP($CU497,'Braços de IP'!$E$9:$I$15,2,0))</f>
        <v/>
      </c>
      <c r="CW497" s="41" t="str">
        <f>IF($CU497="","",VLOOKUP($CU497,'Braços de IP'!$E$9:$I$15,5,0))</f>
        <v/>
      </c>
      <c r="CX497" s="27"/>
      <c r="CY497" s="27"/>
      <c r="CZ497" s="27"/>
      <c r="DA497" s="27"/>
      <c r="DB497" s="27"/>
      <c r="DC497" s="27"/>
      <c r="DD497" s="42">
        <f t="shared" si="313"/>
        <v>17</v>
      </c>
      <c r="DE497" s="43">
        <f t="shared" si="314"/>
        <v>70</v>
      </c>
      <c r="DF497" s="42">
        <f t="shared" si="315"/>
        <v>87</v>
      </c>
      <c r="DG497" s="44">
        <f t="shared" si="316"/>
        <v>0.75714285714285712</v>
      </c>
      <c r="DH497" s="45" t="s">
        <v>143</v>
      </c>
      <c r="DI497" s="45"/>
      <c r="DJ497" s="45"/>
      <c r="DK497" s="27" t="s">
        <v>144</v>
      </c>
      <c r="DL497" s="27"/>
      <c r="DM497" s="38"/>
      <c r="DN497" s="46" t="e">
        <f t="shared" si="357"/>
        <v>#VALUE!</v>
      </c>
      <c r="DO497" s="38"/>
      <c r="DP497" s="38"/>
      <c r="DQ497" s="38"/>
      <c r="DR497" s="38"/>
      <c r="DS497" s="38"/>
      <c r="DT497" s="38"/>
    </row>
    <row r="498" spans="1:124" ht="15.75" hidden="1" customHeight="1" x14ac:dyDescent="0.25">
      <c r="A498" s="38"/>
      <c r="B498" s="27">
        <v>77</v>
      </c>
      <c r="C498" s="27" t="s">
        <v>146</v>
      </c>
      <c r="D498" s="27" t="s">
        <v>562</v>
      </c>
      <c r="E498" s="27">
        <v>-8.0826379999999993</v>
      </c>
      <c r="F498" s="27">
        <v>-34.956339</v>
      </c>
      <c r="G498" s="27" t="s">
        <v>157</v>
      </c>
      <c r="H498" s="22" t="s">
        <v>136</v>
      </c>
      <c r="I498" s="27" t="s">
        <v>135</v>
      </c>
      <c r="J498" s="22" t="s">
        <v>137</v>
      </c>
      <c r="K498" s="23">
        <v>70</v>
      </c>
      <c r="L498" s="22" t="s">
        <v>138</v>
      </c>
      <c r="M498" s="22">
        <v>0</v>
      </c>
      <c r="N498" s="27">
        <f t="shared" si="352"/>
        <v>140</v>
      </c>
      <c r="O498" s="22">
        <v>1</v>
      </c>
      <c r="P498" s="22">
        <v>2.02</v>
      </c>
      <c r="Q498" s="22">
        <v>7.8</v>
      </c>
      <c r="R498" s="27"/>
      <c r="S498" s="27"/>
      <c r="T498" s="27">
        <v>0</v>
      </c>
      <c r="U498" s="22">
        <v>1.93</v>
      </c>
      <c r="V498" s="22">
        <v>0</v>
      </c>
      <c r="W498" s="22">
        <v>0</v>
      </c>
      <c r="X498" s="22">
        <v>0</v>
      </c>
      <c r="Y498" s="22">
        <v>0</v>
      </c>
      <c r="Z498" s="22">
        <v>0</v>
      </c>
      <c r="AA498" s="22" t="s">
        <v>139</v>
      </c>
      <c r="AB498" s="22" t="s">
        <v>140</v>
      </c>
      <c r="AC498" s="22">
        <v>20.16</v>
      </c>
      <c r="AD498" s="22">
        <v>7.03</v>
      </c>
      <c r="AE498" s="22">
        <v>1</v>
      </c>
      <c r="AF498" s="22">
        <v>0.72</v>
      </c>
      <c r="AG498" s="22">
        <v>1.78</v>
      </c>
      <c r="AH498" s="22">
        <f t="shared" si="353"/>
        <v>1.06</v>
      </c>
      <c r="AI498" s="22" t="s">
        <v>136</v>
      </c>
      <c r="AJ498" s="22" t="s">
        <v>136</v>
      </c>
      <c r="AK498" s="22" t="s">
        <v>141</v>
      </c>
      <c r="AL498" s="22">
        <f t="shared" si="354"/>
        <v>2</v>
      </c>
      <c r="AM498" s="22">
        <v>0</v>
      </c>
      <c r="AN498" s="22"/>
      <c r="AO498" s="22">
        <v>0</v>
      </c>
      <c r="AP498" s="22">
        <v>0</v>
      </c>
      <c r="AQ498" s="22">
        <v>0</v>
      </c>
      <c r="AR498" s="22" t="s">
        <v>136</v>
      </c>
      <c r="AS498" s="22">
        <f t="shared" si="295"/>
        <v>0</v>
      </c>
      <c r="AT498" s="22"/>
      <c r="AU498" s="22">
        <f>VLOOKUP(G498,ABNT5101!$I$3:$J$9,2)</f>
        <v>7.5</v>
      </c>
      <c r="AV498" s="22">
        <f>VLOOKUP(G498,ABNT5101!$I$3:$M$9,5)</f>
        <v>0.18</v>
      </c>
      <c r="AW498" s="17" t="str">
        <f>_xlfn.XLOOKUP(G498,ABNT5101!I:I,ABNT5101!L:L)</f>
        <v>-</v>
      </c>
      <c r="AX498" s="17">
        <f>_xlfn.XLOOKUP(G498,ABNT5101!$I:$I,ABNT5101!M:M)</f>
        <v>0.18</v>
      </c>
      <c r="AY498" s="17" t="str">
        <f>_xlfn.XLOOKUP(G498,ABNT5101!$I:$I,ABNT5101!N:N)</f>
        <v>-</v>
      </c>
      <c r="AZ498" s="17">
        <f>_xlfn.XLOOKUP(G498,ABNT5101!$I:$I,ABNT5101!O:O)</f>
        <v>16</v>
      </c>
      <c r="BA498" s="27" t="str">
        <f t="shared" si="296"/>
        <v>ATENDE</v>
      </c>
      <c r="BB498" s="39">
        <f t="shared" ref="BB498:BC498" si="600">BE498/AU498-1</f>
        <v>1.5973333333333333</v>
      </c>
      <c r="BC498" s="39">
        <f t="shared" si="600"/>
        <v>3.5555555555555554</v>
      </c>
      <c r="BD498" s="39" t="str">
        <f t="shared" si="298"/>
        <v>-</v>
      </c>
      <c r="BE498" s="22">
        <v>19.48</v>
      </c>
      <c r="BF498" s="22">
        <v>0.82</v>
      </c>
      <c r="BG498" s="22"/>
      <c r="BH498" s="22"/>
      <c r="BI498" s="23"/>
      <c r="BJ498" s="22"/>
      <c r="BK498" s="27" t="str">
        <f t="shared" si="299"/>
        <v>ATENDE</v>
      </c>
      <c r="BL498" s="27" t="str">
        <f t="shared" si="300"/>
        <v>ATENDE</v>
      </c>
      <c r="BM498" s="27" t="str">
        <f t="shared" si="301"/>
        <v>ATENDE</v>
      </c>
      <c r="BN498" s="27" t="str">
        <f t="shared" si="302"/>
        <v>ATENDE</v>
      </c>
      <c r="BO498" s="22" t="str">
        <f t="shared" si="303"/>
        <v>C5</v>
      </c>
      <c r="BP498" s="22" t="str">
        <f t="shared" si="379"/>
        <v>P6</v>
      </c>
      <c r="BQ498" s="40">
        <f t="shared" si="304"/>
        <v>3.3133333333333335</v>
      </c>
      <c r="BR498" s="22">
        <v>12.94</v>
      </c>
      <c r="BS498" s="22">
        <v>10.29</v>
      </c>
      <c r="BT498" s="24">
        <f>IF(BP498="-","-",_xlfn.XLOOKUP(BP498,ABNT5101!$B$4:$B$9,ABNT5101!$C$4:$C$9))</f>
        <v>3</v>
      </c>
      <c r="BU498" s="24">
        <f>IF(BP498="-","-",_xlfn.XLOOKUP(BP498,ABNT5101!$B$4:$B$9,ABNT5101!$D$4:$D$9))</f>
        <v>0.6</v>
      </c>
      <c r="BV498" s="27" t="str">
        <f t="shared" si="305"/>
        <v>ATENDE</v>
      </c>
      <c r="BW498" s="27" t="str">
        <f t="shared" si="306"/>
        <v>ATENDE</v>
      </c>
      <c r="BX498" s="27" t="str">
        <f t="shared" si="307"/>
        <v>ATENDE</v>
      </c>
      <c r="BY498" s="22" t="str">
        <f t="shared" si="596"/>
        <v>P6</v>
      </c>
      <c r="BZ498" s="40">
        <f t="shared" si="308"/>
        <v>3.2633333333333328</v>
      </c>
      <c r="CA498" s="22">
        <v>12.79</v>
      </c>
      <c r="CB498" s="22">
        <v>10.039999999999999</v>
      </c>
      <c r="CC498" s="20">
        <f>IF(BY498="-","-",_xlfn.XLOOKUP(BY498,ABNT5101!$B$4:$B$9,ABNT5101!$C$4:$C$9))</f>
        <v>3</v>
      </c>
      <c r="CD498" s="24">
        <f>IF(BY498="-","-",_xlfn.XLOOKUP(BY498,ABNT5101!$B$4:$B$9,ABNT5101!$D$4:$D$9))</f>
        <v>0.6</v>
      </c>
      <c r="CE498" s="27" t="str">
        <f t="shared" si="309"/>
        <v>ATENDE</v>
      </c>
      <c r="CF498" s="27" t="str">
        <f t="shared" si="310"/>
        <v>ATENDE</v>
      </c>
      <c r="CG498" s="27" t="str">
        <f t="shared" si="311"/>
        <v>ATENDE</v>
      </c>
      <c r="CH498" s="26" t="str">
        <f>_xlfn.XLOOKUP(CI498,'Banco de dados'!$B:$B,'Banco de dados'!$D:$D)</f>
        <v>SX LIGHTING</v>
      </c>
      <c r="CI498" s="27" t="s">
        <v>271</v>
      </c>
      <c r="CJ498" s="26" t="str">
        <f>_xlfn.XLOOKUP(CI498,'Banco de dados'!$B:$B,'Banco de dados'!$E:$E)</f>
        <v>SXINEVO020K50L12CZF7PHF</v>
      </c>
      <c r="CK498" s="27"/>
      <c r="CL498" s="26" t="e">
        <f>IF(CK498="-","-",_xlfn.XLOOKUP(CK498,'Banco de dados'!$B:$B,'Banco de dados'!$E:$E))</f>
        <v>#N/A</v>
      </c>
      <c r="CM498" s="23">
        <f t="shared" si="312"/>
        <v>1</v>
      </c>
      <c r="CN498" s="26">
        <f>_xlfn.XLOOKUP(CI498,'Banco de dados'!$B:$B,'Banco de dados'!$H:$H)</f>
        <v>22.5</v>
      </c>
      <c r="CO498" s="27" t="e">
        <f t="array" aca="1" ref="CO498" ca="1">_xludf.XLOOKUP(CK498,'Banco de dados'!$B:$B,'Banco de dados'!$H:$H)</f>
        <v>#NAME?</v>
      </c>
      <c r="CP498" s="48" t="e">
        <f t="array" aca="1" ref="CP498" ca="1">_xludf.XLOOKUP(CI498,'Banco de dados'!$B:$B,'Banco de dados'!$F:$F)</f>
        <v>#NAME?</v>
      </c>
      <c r="CQ498" s="27" t="e">
        <f t="array" aca="1" ref="CQ498" ca="1">_xludf.XLOOKUP(CK498,'Banco de dados'!$B:$B,'Banco de dados'!$F:$F)</f>
        <v>#NAME?</v>
      </c>
      <c r="CR498" s="27">
        <v>0</v>
      </c>
      <c r="CS498" s="27"/>
      <c r="CT498" s="27" t="str">
        <f>IF(AG498=0.5,"Suporte",IF(AND(AG498&gt;='Braços de IP'!$B$9,AG498&lt;='Braços de IP'!$D$9),'Braços de IP'!$E$9,IF(AND(AG498&gt;='Braços de IP'!$B$10,AG498&lt;='Braços de IP'!$D$10),'Braços de IP'!$E$10,IF(AND(AG498&gt;='Braços de IP'!$B$11,AG498&lt;='Braços de IP'!$D$11),'Braços de IP'!$E$11,IF(AND(AG498&gt;='Braços de IP'!$B$12,AG498&lt;='Braços de IP'!$D$12),'Braços de IP'!$E$12,IF(AND(AG498&gt;='Braços de IP'!$B$13,AG498&lt;='Braços de IP'!$D$13),'Braços de IP'!$E$13,IF(AND(AG498&gt;='Braços de IP'!$B$14,AG498&lt;='Braços de IP'!$D$14),'Braços de IP'!$E$14,"ERRO")))))))</f>
        <v>Médio I</v>
      </c>
      <c r="CU498" s="27"/>
      <c r="CV498" s="27" t="str">
        <f>IF($CU498="","",VLOOKUP($CU498,'Braços de IP'!$E$9:$I$15,2,0))</f>
        <v/>
      </c>
      <c r="CW498" s="41" t="str">
        <f>IF($CU498="","",VLOOKUP($CU498,'Braços de IP'!$E$9:$I$15,5,0))</f>
        <v/>
      </c>
      <c r="CX498" s="27"/>
      <c r="CY498" s="27"/>
      <c r="CZ498" s="27"/>
      <c r="DA498" s="27"/>
      <c r="DB498" s="27"/>
      <c r="DC498" s="27"/>
      <c r="DD498" s="42">
        <f t="shared" si="313"/>
        <v>22.5</v>
      </c>
      <c r="DE498" s="43">
        <f t="shared" si="314"/>
        <v>70</v>
      </c>
      <c r="DF498" s="42">
        <f t="shared" si="315"/>
        <v>92.5</v>
      </c>
      <c r="DG498" s="44">
        <f t="shared" si="316"/>
        <v>0.6785714285714286</v>
      </c>
      <c r="DH498" s="45" t="s">
        <v>143</v>
      </c>
      <c r="DI498" s="45"/>
      <c r="DJ498" s="45"/>
      <c r="DK498" s="27" t="s">
        <v>144</v>
      </c>
      <c r="DL498" s="27"/>
      <c r="DM498" s="38"/>
      <c r="DN498" s="46" t="e">
        <f t="shared" si="357"/>
        <v>#VALUE!</v>
      </c>
      <c r="DO498" s="38"/>
      <c r="DP498" s="38"/>
      <c r="DQ498" s="38"/>
      <c r="DR498" s="38"/>
      <c r="DS498" s="38"/>
      <c r="DT498" s="38"/>
    </row>
    <row r="499" spans="1:124" ht="15.75" hidden="1" customHeight="1" x14ac:dyDescent="0.25">
      <c r="A499" s="38"/>
      <c r="B499" s="27">
        <v>77</v>
      </c>
      <c r="C499" s="27" t="s">
        <v>146</v>
      </c>
      <c r="D499" s="27" t="s">
        <v>562</v>
      </c>
      <c r="E499" s="27">
        <v>-8.0826379999999993</v>
      </c>
      <c r="F499" s="27">
        <v>-34.956339</v>
      </c>
      <c r="G499" s="27" t="s">
        <v>157</v>
      </c>
      <c r="H499" s="22" t="s">
        <v>136</v>
      </c>
      <c r="I499" s="27" t="s">
        <v>135</v>
      </c>
      <c r="J499" s="22" t="s">
        <v>137</v>
      </c>
      <c r="K499" s="23">
        <v>70</v>
      </c>
      <c r="L499" s="22" t="s">
        <v>138</v>
      </c>
      <c r="M499" s="22">
        <v>0</v>
      </c>
      <c r="N499" s="27">
        <f t="shared" si="352"/>
        <v>140</v>
      </c>
      <c r="O499" s="22">
        <v>1</v>
      </c>
      <c r="P499" s="22">
        <v>2.02</v>
      </c>
      <c r="Q499" s="22">
        <v>7.8</v>
      </c>
      <c r="R499" s="27"/>
      <c r="S499" s="27"/>
      <c r="T499" s="27">
        <v>0</v>
      </c>
      <c r="U499" s="22">
        <v>1.93</v>
      </c>
      <c r="V499" s="22">
        <v>0</v>
      </c>
      <c r="W499" s="22">
        <v>0</v>
      </c>
      <c r="X499" s="22">
        <v>0</v>
      </c>
      <c r="Y499" s="22">
        <v>0</v>
      </c>
      <c r="Z499" s="22">
        <v>0</v>
      </c>
      <c r="AA499" s="22" t="s">
        <v>139</v>
      </c>
      <c r="AB499" s="22" t="s">
        <v>140</v>
      </c>
      <c r="AC499" s="22">
        <v>20.16</v>
      </c>
      <c r="AD499" s="22">
        <v>7.03</v>
      </c>
      <c r="AE499" s="22">
        <v>1</v>
      </c>
      <c r="AF499" s="22">
        <v>0.72</v>
      </c>
      <c r="AG499" s="22">
        <v>1.78</v>
      </c>
      <c r="AH499" s="22">
        <f t="shared" si="353"/>
        <v>1.06</v>
      </c>
      <c r="AI499" s="22" t="s">
        <v>136</v>
      </c>
      <c r="AJ499" s="22" t="s">
        <v>136</v>
      </c>
      <c r="AK499" s="22" t="s">
        <v>141</v>
      </c>
      <c r="AL499" s="22">
        <f t="shared" si="354"/>
        <v>2</v>
      </c>
      <c r="AM499" s="22">
        <v>0</v>
      </c>
      <c r="AN499" s="22"/>
      <c r="AO499" s="22">
        <v>0</v>
      </c>
      <c r="AP499" s="22">
        <v>0</v>
      </c>
      <c r="AQ499" s="22">
        <v>0</v>
      </c>
      <c r="AR499" s="22" t="s">
        <v>136</v>
      </c>
      <c r="AS499" s="22">
        <f t="shared" si="295"/>
        <v>0</v>
      </c>
      <c r="AT499" s="22"/>
      <c r="AU499" s="22">
        <f>VLOOKUP(G499,ABNT5101!$I$3:$J$9,2)</f>
        <v>7.5</v>
      </c>
      <c r="AV499" s="22">
        <f>VLOOKUP(G499,ABNT5101!$I$3:$M$9,5)</f>
        <v>0.18</v>
      </c>
      <c r="AW499" s="17" t="str">
        <f>_xlfn.XLOOKUP(G499,ABNT5101!I:I,ABNT5101!L:L)</f>
        <v>-</v>
      </c>
      <c r="AX499" s="17">
        <f>_xlfn.XLOOKUP(G499,ABNT5101!$I:$I,ABNT5101!M:M)</f>
        <v>0.18</v>
      </c>
      <c r="AY499" s="17" t="str">
        <f>_xlfn.XLOOKUP(G499,ABNT5101!$I:$I,ABNT5101!N:N)</f>
        <v>-</v>
      </c>
      <c r="AZ499" s="17">
        <f>_xlfn.XLOOKUP(G499,ABNT5101!$I:$I,ABNT5101!O:O)</f>
        <v>16</v>
      </c>
      <c r="BA499" s="27" t="str">
        <f t="shared" si="296"/>
        <v>ATENDE</v>
      </c>
      <c r="BB499" s="39">
        <f t="shared" ref="BB499:BC499" si="601">BE499/AU499-1</f>
        <v>2.9026666666666667</v>
      </c>
      <c r="BC499" s="39">
        <f t="shared" si="601"/>
        <v>3.3333333333333339</v>
      </c>
      <c r="BD499" s="39" t="str">
        <f t="shared" si="298"/>
        <v>-</v>
      </c>
      <c r="BE499" s="22">
        <v>29.27</v>
      </c>
      <c r="BF499" s="22">
        <v>0.78</v>
      </c>
      <c r="BG499" s="22"/>
      <c r="BH499" s="22"/>
      <c r="BI499" s="23"/>
      <c r="BJ499" s="22"/>
      <c r="BK499" s="27" t="str">
        <f t="shared" si="299"/>
        <v>ATENDE</v>
      </c>
      <c r="BL499" s="27" t="str">
        <f t="shared" si="300"/>
        <v>ATENDE</v>
      </c>
      <c r="BM499" s="27" t="str">
        <f t="shared" si="301"/>
        <v>ATENDE</v>
      </c>
      <c r="BN499" s="27" t="str">
        <f t="shared" si="302"/>
        <v>ATENDE</v>
      </c>
      <c r="BO499" s="22" t="str">
        <f t="shared" si="303"/>
        <v>C5</v>
      </c>
      <c r="BP499" s="22" t="str">
        <f t="shared" si="379"/>
        <v>P6</v>
      </c>
      <c r="BQ499" s="40">
        <f t="shared" si="304"/>
        <v>4.3933333333333335</v>
      </c>
      <c r="BR499" s="22">
        <v>16.18</v>
      </c>
      <c r="BS499" s="22">
        <v>12.45</v>
      </c>
      <c r="BT499" s="24">
        <f>IF(BP499="-","-",_xlfn.XLOOKUP(BP499,ABNT5101!$B$4:$B$9,ABNT5101!$C$4:$C$9))</f>
        <v>3</v>
      </c>
      <c r="BU499" s="24">
        <f>IF(BP499="-","-",_xlfn.XLOOKUP(BP499,ABNT5101!$B$4:$B$9,ABNT5101!$D$4:$D$9))</f>
        <v>0.6</v>
      </c>
      <c r="BV499" s="27" t="str">
        <f t="shared" si="305"/>
        <v>ATENDE</v>
      </c>
      <c r="BW499" s="27" t="str">
        <f t="shared" si="306"/>
        <v>ATENDE</v>
      </c>
      <c r="BX499" s="27" t="str">
        <f t="shared" si="307"/>
        <v>ATENDE</v>
      </c>
      <c r="BY499" s="22" t="str">
        <f t="shared" si="596"/>
        <v>P6</v>
      </c>
      <c r="BZ499" s="40">
        <f t="shared" si="308"/>
        <v>4.32</v>
      </c>
      <c r="CA499" s="22">
        <v>15.96</v>
      </c>
      <c r="CB499" s="22">
        <v>12.14</v>
      </c>
      <c r="CC499" s="20">
        <f>IF(BY499="-","-",_xlfn.XLOOKUP(BY499,ABNT5101!$B$4:$B$9,ABNT5101!$C$4:$C$9))</f>
        <v>3</v>
      </c>
      <c r="CD499" s="24">
        <f>IF(BY499="-","-",_xlfn.XLOOKUP(BY499,ABNT5101!$B$4:$B$9,ABNT5101!$D$4:$D$9))</f>
        <v>0.6</v>
      </c>
      <c r="CE499" s="27" t="str">
        <f t="shared" si="309"/>
        <v>ATENDE</v>
      </c>
      <c r="CF499" s="27" t="str">
        <f t="shared" si="310"/>
        <v>ATENDE</v>
      </c>
      <c r="CG499" s="27" t="str">
        <f t="shared" si="311"/>
        <v>ATENDE</v>
      </c>
      <c r="CH499" s="26" t="str">
        <f>_xlfn.XLOOKUP(CI499,'Banco de dados'!$B:$B,'Banco de dados'!$D:$D)</f>
        <v>TECNOWATT</v>
      </c>
      <c r="CI499" s="77" t="s">
        <v>477</v>
      </c>
      <c r="CJ499" s="26" t="str">
        <f>_xlfn.XLOOKUP(CI499,'Banco de dados'!$B:$B,'Banco de dados'!$E:$E)</f>
        <v>SIGSAGPTLRRSSNDL_30W_38IBBRS
1-10C1MUN6.5</v>
      </c>
      <c r="CK499" s="27"/>
      <c r="CL499" s="26" t="e">
        <f>IF(CK499="-","-",_xlfn.XLOOKUP(CK499,'Banco de dados'!$B:$B,'Banco de dados'!$E:$E))</f>
        <v>#N/A</v>
      </c>
      <c r="CM499" s="23">
        <f t="shared" si="312"/>
        <v>1</v>
      </c>
      <c r="CN499" s="26">
        <f>_xlfn.XLOOKUP(CI499,'Banco de dados'!$B:$B,'Banco de dados'!$H:$H)</f>
        <v>30</v>
      </c>
      <c r="CO499" s="27" t="e">
        <f t="array" aca="1" ref="CO499" ca="1">_xludf.XLOOKUP(CK499,'Banco de dados'!$B:$B,'Banco de dados'!$H:$H)</f>
        <v>#NAME?</v>
      </c>
      <c r="CP499" s="48" t="e">
        <f t="array" aca="1" ref="CP499" ca="1">_xludf.XLOOKUP(CI499,'Banco de dados'!$B:$B,'Banco de dados'!$F:$F)</f>
        <v>#NAME?</v>
      </c>
      <c r="CQ499" s="27" t="e">
        <f t="array" aca="1" ref="CQ499" ca="1">_xludf.XLOOKUP(CK499,'Banco de dados'!$B:$B,'Banco de dados'!$F:$F)</f>
        <v>#NAME?</v>
      </c>
      <c r="CR499" s="27">
        <v>0</v>
      </c>
      <c r="CS499" s="27"/>
      <c r="CT499" s="27" t="str">
        <f>IF(AG499=0.5,"Suporte",IF(AND(AG499&gt;='Braços de IP'!$B$9,AG499&lt;='Braços de IP'!$D$9),'Braços de IP'!$E$9,IF(AND(AG499&gt;='Braços de IP'!$B$10,AG499&lt;='Braços de IP'!$D$10),'Braços de IP'!$E$10,IF(AND(AG499&gt;='Braços de IP'!$B$11,AG499&lt;='Braços de IP'!$D$11),'Braços de IP'!$E$11,IF(AND(AG499&gt;='Braços de IP'!$B$12,AG499&lt;='Braços de IP'!$D$12),'Braços de IP'!$E$12,IF(AND(AG499&gt;='Braços de IP'!$B$13,AG499&lt;='Braços de IP'!$D$13),'Braços de IP'!$E$13,IF(AND(AG499&gt;='Braços de IP'!$B$14,AG499&lt;='Braços de IP'!$D$14),'Braços de IP'!$E$14,"ERRO")))))))</f>
        <v>Médio I</v>
      </c>
      <c r="CU499" s="27"/>
      <c r="CV499" s="27" t="str">
        <f>IF($CU499="","",VLOOKUP($CU499,'Braços de IP'!$E$9:$I$15,2,0))</f>
        <v/>
      </c>
      <c r="CW499" s="41" t="str">
        <f>IF($CU499="","",VLOOKUP($CU499,'Braços de IP'!$E$9:$I$15,5,0))</f>
        <v/>
      </c>
      <c r="CX499" s="27"/>
      <c r="CY499" s="27"/>
      <c r="CZ499" s="27"/>
      <c r="DA499" s="27"/>
      <c r="DB499" s="27"/>
      <c r="DC499" s="27"/>
      <c r="DD499" s="42">
        <f t="shared" si="313"/>
        <v>30</v>
      </c>
      <c r="DE499" s="43">
        <f t="shared" si="314"/>
        <v>70</v>
      </c>
      <c r="DF499" s="42">
        <f t="shared" si="315"/>
        <v>100</v>
      </c>
      <c r="DG499" s="44">
        <f t="shared" si="316"/>
        <v>0.5714285714285714</v>
      </c>
      <c r="DH499" s="45" t="s">
        <v>143</v>
      </c>
      <c r="DI499" s="45"/>
      <c r="DJ499" s="45"/>
      <c r="DK499" s="27" t="s">
        <v>144</v>
      </c>
      <c r="DL499" s="27"/>
      <c r="DM499" s="38"/>
      <c r="DN499" s="46" t="e">
        <f t="shared" si="357"/>
        <v>#VALUE!</v>
      </c>
      <c r="DO499" s="38"/>
      <c r="DP499" s="38"/>
      <c r="DQ499" s="38"/>
      <c r="DR499" s="38"/>
      <c r="DS499" s="38"/>
      <c r="DT499" s="38"/>
    </row>
    <row r="500" spans="1:124" ht="15.75" customHeight="1" x14ac:dyDescent="0.25">
      <c r="B500" s="16">
        <v>78</v>
      </c>
      <c r="C500" s="16" t="s">
        <v>146</v>
      </c>
      <c r="D500" s="16" t="s">
        <v>563</v>
      </c>
      <c r="E500" s="16">
        <v>-8.0813860000000002</v>
      </c>
      <c r="F500" s="16">
        <v>-34.966324999999998</v>
      </c>
      <c r="G500" s="16" t="s">
        <v>153</v>
      </c>
      <c r="H500" s="17" t="s">
        <v>136</v>
      </c>
      <c r="I500" s="16" t="s">
        <v>135</v>
      </c>
      <c r="J500" s="17" t="s">
        <v>137</v>
      </c>
      <c r="K500" s="18">
        <v>60</v>
      </c>
      <c r="L500" s="17" t="s">
        <v>138</v>
      </c>
      <c r="M500" s="17">
        <v>0</v>
      </c>
      <c r="N500" s="16">
        <f t="shared" si="352"/>
        <v>120</v>
      </c>
      <c r="O500" s="17">
        <v>2</v>
      </c>
      <c r="P500" s="17">
        <v>1.66</v>
      </c>
      <c r="Q500" s="17">
        <v>10.66</v>
      </c>
      <c r="R500" s="16"/>
      <c r="S500" s="16"/>
      <c r="T500" s="16">
        <v>0</v>
      </c>
      <c r="U500" s="17">
        <v>2.79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 t="s">
        <v>161</v>
      </c>
      <c r="AB500" s="17" t="s">
        <v>140</v>
      </c>
      <c r="AC500" s="17">
        <v>26.1</v>
      </c>
      <c r="AD500" s="17">
        <v>6.83</v>
      </c>
      <c r="AE500" s="17">
        <v>1</v>
      </c>
      <c r="AF500" s="17">
        <v>1.81</v>
      </c>
      <c r="AG500" s="17">
        <v>2.2799999999999998</v>
      </c>
      <c r="AH500" s="17">
        <f t="shared" si="353"/>
        <v>0.46999999999999975</v>
      </c>
      <c r="AI500" s="17" t="s">
        <v>136</v>
      </c>
      <c r="AJ500" s="17" t="s">
        <v>136</v>
      </c>
      <c r="AK500" s="17" t="s">
        <v>141</v>
      </c>
      <c r="AL500" s="17" t="str">
        <f t="shared" si="354"/>
        <v>erro</v>
      </c>
      <c r="AM500" s="17">
        <v>0</v>
      </c>
      <c r="AN500" s="17"/>
      <c r="AO500" s="17">
        <v>0</v>
      </c>
      <c r="AP500" s="17">
        <v>0</v>
      </c>
      <c r="AQ500" s="17">
        <v>0</v>
      </c>
      <c r="AR500" s="17" t="s">
        <v>136</v>
      </c>
      <c r="AS500" s="19">
        <f t="shared" si="295"/>
        <v>0</v>
      </c>
      <c r="AT500" s="19"/>
      <c r="AU500" s="19">
        <f>VLOOKUP(G500,ABNT5101!$I$3:$J$9,2)</f>
        <v>15</v>
      </c>
      <c r="AV500" s="19">
        <f>VLOOKUP(G500,ABNT5101!$I$3:$M$9,5)</f>
        <v>0.18</v>
      </c>
      <c r="AW500" s="17" t="str">
        <f>_xlfn.XLOOKUP(G500,ABNT5101!I:I,ABNT5101!L:L)</f>
        <v>-</v>
      </c>
      <c r="AX500" s="17">
        <f>_xlfn.XLOOKUP(G500,ABNT5101!$I:$I,ABNT5101!M:M)</f>
        <v>0.18</v>
      </c>
      <c r="AY500" s="17" t="str">
        <f>_xlfn.XLOOKUP(G500,ABNT5101!$I:$I,ABNT5101!N:N)</f>
        <v>-</v>
      </c>
      <c r="AZ500" s="17">
        <f>_xlfn.XLOOKUP(G500,ABNT5101!$I:$I,ABNT5101!O:O)</f>
        <v>15</v>
      </c>
      <c r="BA500" s="20" t="str">
        <f t="shared" si="296"/>
        <v>ATENDE</v>
      </c>
      <c r="BB500" s="21">
        <f t="shared" ref="BB500:BC500" si="602">BE500/AU500-1</f>
        <v>8.0000000000000071E-3</v>
      </c>
      <c r="BC500" s="21">
        <f t="shared" si="602"/>
        <v>2.4444444444444446</v>
      </c>
      <c r="BD500" s="21" t="str">
        <f t="shared" si="298"/>
        <v>-</v>
      </c>
      <c r="BE500" s="22">
        <v>15.12</v>
      </c>
      <c r="BF500" s="22">
        <v>0.62</v>
      </c>
      <c r="BG500" s="22"/>
      <c r="BH500" s="22"/>
      <c r="BI500" s="23"/>
      <c r="BJ500" s="22"/>
      <c r="BK500" s="20" t="str">
        <f t="shared" si="299"/>
        <v>ATENDE</v>
      </c>
      <c r="BL500" s="20" t="str">
        <f t="shared" si="300"/>
        <v>ATENDE</v>
      </c>
      <c r="BM500" s="20" t="str">
        <f t="shared" si="301"/>
        <v>ATENDE</v>
      </c>
      <c r="BN500" s="20" t="str">
        <f t="shared" si="302"/>
        <v>ATENDE</v>
      </c>
      <c r="BO500" s="24" t="str">
        <f t="shared" si="303"/>
        <v>C3</v>
      </c>
      <c r="BP500" s="24" t="str">
        <f t="shared" si="379"/>
        <v>P6</v>
      </c>
      <c r="BQ500" s="25">
        <f t="shared" si="304"/>
        <v>2.1333333333333333</v>
      </c>
      <c r="BR500" s="22">
        <v>9.4</v>
      </c>
      <c r="BS500" s="22">
        <v>4.55</v>
      </c>
      <c r="BT500" s="24">
        <f>IF(BP500="-","-",_xlfn.XLOOKUP(BP500,ABNT5101!$B$4:$B$9,ABNT5101!$C$4:$C$9))</f>
        <v>3</v>
      </c>
      <c r="BU500" s="24">
        <f>IF(BP500="-","-",_xlfn.XLOOKUP(BP500,ABNT5101!$B$4:$B$9,ABNT5101!$D$4:$D$9))</f>
        <v>0.6</v>
      </c>
      <c r="BV500" s="20" t="str">
        <f t="shared" si="305"/>
        <v>ATENDE</v>
      </c>
      <c r="BW500" s="20" t="str">
        <f t="shared" si="306"/>
        <v>ATENDE</v>
      </c>
      <c r="BX500" s="20" t="str">
        <f t="shared" si="307"/>
        <v>ATENDE</v>
      </c>
      <c r="BY500" s="24" t="str">
        <f t="shared" si="596"/>
        <v>P6</v>
      </c>
      <c r="BZ500" s="25">
        <f t="shared" si="308"/>
        <v>2.5266666666666668</v>
      </c>
      <c r="CA500" s="24">
        <v>10.58</v>
      </c>
      <c r="CB500" s="24">
        <v>5.45</v>
      </c>
      <c r="CC500" s="20">
        <f>IF(BY500="-","-",_xlfn.XLOOKUP(BY500,ABNT5101!$B$4:$B$9,ABNT5101!$C$4:$C$9))</f>
        <v>3</v>
      </c>
      <c r="CD500" s="24">
        <f>IF(BY500="-","-",_xlfn.XLOOKUP(BY500,ABNT5101!$B$4:$B$9,ABNT5101!$D$4:$D$9))</f>
        <v>0.6</v>
      </c>
      <c r="CE500" s="20" t="str">
        <f t="shared" si="309"/>
        <v>ATENDE</v>
      </c>
      <c r="CF500" s="20" t="str">
        <f t="shared" si="310"/>
        <v>ATENDE</v>
      </c>
      <c r="CG500" s="20" t="str">
        <f t="shared" si="311"/>
        <v>ATENDE</v>
      </c>
      <c r="CH500" s="26" t="str">
        <f>_xlfn.XLOOKUP(CI500,'Banco de dados'!$B:$B,'Banco de dados'!$D:$D)</f>
        <v>LEDSTAR</v>
      </c>
      <c r="CI500" s="47" t="str">
        <f>'Banco de dados'!B5</f>
        <v xml:space="preserve"> SL VT 9.1 28W</v>
      </c>
      <c r="CJ500" s="26" t="str">
        <f>_xlfn.XLOOKUP(CI500,'Banco de dados'!$B:$B,'Banco de dados'!$E:$E)</f>
        <v>LUM LED SL VT 9.1 28W</v>
      </c>
      <c r="CK500" s="26"/>
      <c r="CL500" s="26" t="e">
        <f>IF(CK500="-","-",_xlfn.XLOOKUP(CK500,'Banco de dados'!$B:$B,'Banco de dados'!$E:$E))</f>
        <v>#N/A</v>
      </c>
      <c r="CM500" s="28">
        <f t="shared" si="312"/>
        <v>1</v>
      </c>
      <c r="CN500" s="26">
        <f>_xlfn.XLOOKUP(CI500,'Banco de dados'!$B:$B,'Banco de dados'!$H:$H)</f>
        <v>28</v>
      </c>
      <c r="CO500" s="26" t="e">
        <f t="array" aca="1" ref="CO500" ca="1">_xludf.XLOOKUP(CK500,'Banco de dados'!$B:$B,'Banco de dados'!$H:$H)</f>
        <v>#NAME?</v>
      </c>
      <c r="CP500" s="51" t="e">
        <f t="array" aca="1" ref="CP500" ca="1">_xludf.XLOOKUP(CI500,'Banco de dados'!$B:$B,'Banco de dados'!$F:$F)</f>
        <v>#NAME?</v>
      </c>
      <c r="CQ500" s="26" t="e">
        <f t="array" aca="1" ref="CQ500" ca="1">_xludf.XLOOKUP(CK500,'Banco de dados'!$B:$B,'Banco de dados'!$F:$F)</f>
        <v>#NAME?</v>
      </c>
      <c r="CR500" s="27">
        <v>0</v>
      </c>
      <c r="CS500" s="27"/>
      <c r="CT500" s="26" t="str">
        <f>IF(AG500=0.5,"Suporte",IF(AND(AG500&gt;='Braços de IP'!$B$9,AG500&lt;='Braços de IP'!$D$9),'Braços de IP'!$E$9,IF(AND(AG500&gt;='Braços de IP'!$B$10,AG500&lt;='Braços de IP'!$D$10),'Braços de IP'!$E$10,IF(AND(AG500&gt;='Braços de IP'!$B$11,AG500&lt;='Braços de IP'!$D$11),'Braços de IP'!$E$11,IF(AND(AG500&gt;='Braços de IP'!$B$12,AG500&lt;='Braços de IP'!$D$12),'Braços de IP'!$E$12,IF(AND(AG500&gt;='Braços de IP'!$B$13,AG500&lt;='Braços de IP'!$D$13),'Braços de IP'!$E$13,IF(AND(AG500&gt;='Braços de IP'!$B$14,AG500&lt;='Braços de IP'!$D$14),'Braços de IP'!$E$14,"ERRO")))))))</f>
        <v>Médio II</v>
      </c>
      <c r="CU500" s="27"/>
      <c r="CV500" s="26" t="str">
        <f>IF($CU500="","",VLOOKUP($CU500,'Braços de IP'!$E$9:$I$15,2,0))</f>
        <v/>
      </c>
      <c r="CW500" s="29" t="str">
        <f>IF($CU500="","",VLOOKUP($CU500,'Braços de IP'!$E$9:$I$15,5,0))</f>
        <v/>
      </c>
      <c r="CX500" s="26"/>
      <c r="CY500" s="26"/>
      <c r="CZ500" s="26"/>
      <c r="DA500" s="26"/>
      <c r="DB500" s="26"/>
      <c r="DC500" s="26"/>
      <c r="DD500" s="30">
        <f t="shared" si="313"/>
        <v>28</v>
      </c>
      <c r="DE500" s="31">
        <f t="shared" si="314"/>
        <v>60</v>
      </c>
      <c r="DF500" s="30">
        <f t="shared" si="315"/>
        <v>88</v>
      </c>
      <c r="DG500" s="32">
        <f t="shared" si="316"/>
        <v>0.53333333333333333</v>
      </c>
      <c r="DH500" s="33" t="s">
        <v>143</v>
      </c>
      <c r="DI500" s="34"/>
      <c r="DJ500" s="35"/>
      <c r="DK500" s="16" t="s">
        <v>144</v>
      </c>
      <c r="DL500" s="16"/>
      <c r="DN500" s="36" t="e">
        <f t="shared" si="357"/>
        <v>#VALUE!</v>
      </c>
    </row>
    <row r="501" spans="1:124" ht="15.75" customHeight="1" x14ac:dyDescent="0.25">
      <c r="B501" s="16">
        <v>78</v>
      </c>
      <c r="C501" s="16" t="s">
        <v>146</v>
      </c>
      <c r="D501" s="16" t="s">
        <v>563</v>
      </c>
      <c r="E501" s="16">
        <v>-8.0813860000000002</v>
      </c>
      <c r="F501" s="16">
        <v>-34.966324999999998</v>
      </c>
      <c r="G501" s="16" t="s">
        <v>153</v>
      </c>
      <c r="H501" s="17" t="s">
        <v>136</v>
      </c>
      <c r="I501" s="16" t="s">
        <v>135</v>
      </c>
      <c r="J501" s="17" t="s">
        <v>137</v>
      </c>
      <c r="K501" s="18">
        <v>60</v>
      </c>
      <c r="L501" s="17" t="s">
        <v>138</v>
      </c>
      <c r="M501" s="17">
        <v>0</v>
      </c>
      <c r="N501" s="16">
        <f t="shared" si="352"/>
        <v>120</v>
      </c>
      <c r="O501" s="17">
        <v>2</v>
      </c>
      <c r="P501" s="17">
        <v>1.66</v>
      </c>
      <c r="Q501" s="17">
        <v>10.66</v>
      </c>
      <c r="R501" s="16"/>
      <c r="S501" s="16"/>
      <c r="T501" s="16">
        <v>0</v>
      </c>
      <c r="U501" s="17">
        <v>2.79</v>
      </c>
      <c r="V501" s="17">
        <v>0</v>
      </c>
      <c r="W501" s="17">
        <v>0</v>
      </c>
      <c r="X501" s="17">
        <v>0</v>
      </c>
      <c r="Y501" s="17">
        <v>0</v>
      </c>
      <c r="Z501" s="17">
        <v>0</v>
      </c>
      <c r="AA501" s="17" t="s">
        <v>161</v>
      </c>
      <c r="AB501" s="17" t="s">
        <v>140</v>
      </c>
      <c r="AC501" s="17">
        <v>26.1</v>
      </c>
      <c r="AD501" s="17">
        <v>6.83</v>
      </c>
      <c r="AE501" s="17">
        <v>1</v>
      </c>
      <c r="AF501" s="17">
        <v>1.81</v>
      </c>
      <c r="AG501" s="17">
        <v>2.2799999999999998</v>
      </c>
      <c r="AH501" s="17">
        <f t="shared" si="353"/>
        <v>0.46999999999999975</v>
      </c>
      <c r="AI501" s="17" t="s">
        <v>136</v>
      </c>
      <c r="AJ501" s="17" t="s">
        <v>136</v>
      </c>
      <c r="AK501" s="17" t="s">
        <v>141</v>
      </c>
      <c r="AL501" s="17" t="str">
        <f t="shared" si="354"/>
        <v>erro</v>
      </c>
      <c r="AM501" s="17">
        <v>0</v>
      </c>
      <c r="AN501" s="17"/>
      <c r="AO501" s="17">
        <v>0</v>
      </c>
      <c r="AP501" s="17">
        <v>0</v>
      </c>
      <c r="AQ501" s="17">
        <v>0</v>
      </c>
      <c r="AR501" s="17" t="s">
        <v>136</v>
      </c>
      <c r="AS501" s="19">
        <f t="shared" si="295"/>
        <v>0</v>
      </c>
      <c r="AT501" s="19"/>
      <c r="AU501" s="19">
        <f>VLOOKUP(G501,ABNT5101!$I$3:$J$9,2)</f>
        <v>15</v>
      </c>
      <c r="AV501" s="19">
        <f>VLOOKUP(G501,ABNT5101!$I$3:$M$9,5)</f>
        <v>0.18</v>
      </c>
      <c r="AW501" s="17" t="str">
        <f>_xlfn.XLOOKUP(G501,ABNT5101!I:I,ABNT5101!L:L)</f>
        <v>-</v>
      </c>
      <c r="AX501" s="17">
        <f>_xlfn.XLOOKUP(G501,ABNT5101!$I:$I,ABNT5101!M:M)</f>
        <v>0.18</v>
      </c>
      <c r="AY501" s="17" t="str">
        <f>_xlfn.XLOOKUP(G501,ABNT5101!$I:$I,ABNT5101!N:N)</f>
        <v>-</v>
      </c>
      <c r="AZ501" s="17">
        <f>_xlfn.XLOOKUP(G501,ABNT5101!$I:$I,ABNT5101!O:O)</f>
        <v>15</v>
      </c>
      <c r="BA501" s="20" t="str">
        <f t="shared" si="296"/>
        <v>ATENDE</v>
      </c>
      <c r="BB501" s="21">
        <f t="shared" ref="BB501:BC501" si="603">BE501/AU501-1</f>
        <v>0.17399999999999993</v>
      </c>
      <c r="BC501" s="21">
        <f t="shared" si="603"/>
        <v>2.5</v>
      </c>
      <c r="BD501" s="21" t="str">
        <f t="shared" si="298"/>
        <v>-</v>
      </c>
      <c r="BE501" s="22">
        <v>17.61</v>
      </c>
      <c r="BF501" s="22">
        <v>0.63</v>
      </c>
      <c r="BG501" s="22"/>
      <c r="BH501" s="22"/>
      <c r="BI501" s="23"/>
      <c r="BJ501" s="22"/>
      <c r="BK501" s="20" t="str">
        <f t="shared" si="299"/>
        <v>ATENDE</v>
      </c>
      <c r="BL501" s="20" t="str">
        <f t="shared" si="300"/>
        <v>ATENDE</v>
      </c>
      <c r="BM501" s="20" t="str">
        <f t="shared" si="301"/>
        <v>ATENDE</v>
      </c>
      <c r="BN501" s="20" t="str">
        <f t="shared" si="302"/>
        <v>ATENDE</v>
      </c>
      <c r="BO501" s="24" t="str">
        <f t="shared" si="303"/>
        <v>C3</v>
      </c>
      <c r="BP501" s="24" t="str">
        <f t="shared" si="379"/>
        <v>P6</v>
      </c>
      <c r="BQ501" s="25">
        <f t="shared" si="304"/>
        <v>2.42</v>
      </c>
      <c r="BR501" s="22">
        <v>10.26</v>
      </c>
      <c r="BS501" s="22">
        <v>5.72</v>
      </c>
      <c r="BT501" s="24">
        <f>IF(BP501="-","-",_xlfn.XLOOKUP(BP501,ABNT5101!$B$4:$B$9,ABNT5101!$C$4:$C$9))</f>
        <v>3</v>
      </c>
      <c r="BU501" s="24">
        <f>IF(BP501="-","-",_xlfn.XLOOKUP(BP501,ABNT5101!$B$4:$B$9,ABNT5101!$D$4:$D$9))</f>
        <v>0.6</v>
      </c>
      <c r="BV501" s="20" t="str">
        <f t="shared" si="305"/>
        <v>ATENDE</v>
      </c>
      <c r="BW501" s="20" t="str">
        <f t="shared" si="306"/>
        <v>ATENDE</v>
      </c>
      <c r="BX501" s="20" t="str">
        <f t="shared" si="307"/>
        <v>ATENDE</v>
      </c>
      <c r="BY501" s="24" t="str">
        <f t="shared" si="596"/>
        <v>P6</v>
      </c>
      <c r="BZ501" s="25">
        <f t="shared" si="308"/>
        <v>2.9</v>
      </c>
      <c r="CA501" s="24">
        <v>11.7</v>
      </c>
      <c r="CB501" s="24">
        <v>7.49</v>
      </c>
      <c r="CC501" s="20">
        <f>IF(BY501="-","-",_xlfn.XLOOKUP(BY501,ABNT5101!$B$4:$B$9,ABNT5101!$C$4:$C$9))</f>
        <v>3</v>
      </c>
      <c r="CD501" s="24">
        <f>IF(BY501="-","-",_xlfn.XLOOKUP(BY501,ABNT5101!$B$4:$B$9,ABNT5101!$D$4:$D$9))</f>
        <v>0.6</v>
      </c>
      <c r="CE501" s="20" t="str">
        <f t="shared" si="309"/>
        <v>ATENDE</v>
      </c>
      <c r="CF501" s="20" t="str">
        <f t="shared" si="310"/>
        <v>ATENDE</v>
      </c>
      <c r="CG501" s="20" t="str">
        <f t="shared" si="311"/>
        <v>ATENDE</v>
      </c>
      <c r="CH501" s="26" t="str">
        <f>_xlfn.XLOOKUP(CI501,'Banco de dados'!$B:$B,'Banco de dados'!$D:$D)</f>
        <v>SX LIGHTING</v>
      </c>
      <c r="CI501" s="27" t="str">
        <f>'Banco de dados'!B54</f>
        <v>SX-INEVO030HF</v>
      </c>
      <c r="CJ501" s="26" t="str">
        <f>_xlfn.XLOOKUP(CI501,'Banco de dados'!$B:$B,'Banco de dados'!$E:$E)</f>
        <v>SXINEVO030K50L12CZF7PHF</v>
      </c>
      <c r="CK501" s="26"/>
      <c r="CL501" s="26" t="e">
        <f>IF(CK501="-","-",_xlfn.XLOOKUP(CK501,'Banco de dados'!$B:$B,'Banco de dados'!$E:$E))</f>
        <v>#N/A</v>
      </c>
      <c r="CM501" s="28">
        <f t="shared" si="312"/>
        <v>1</v>
      </c>
      <c r="CN501" s="26">
        <f>_xlfn.XLOOKUP(CI501,'Banco de dados'!$B:$B,'Banco de dados'!$H:$H)</f>
        <v>31</v>
      </c>
      <c r="CO501" s="26" t="e">
        <f t="array" aca="1" ref="CO501" ca="1">_xludf.XLOOKUP(CK501,'Banco de dados'!$B:$B,'Banco de dados'!$H:$H)</f>
        <v>#NAME?</v>
      </c>
      <c r="CP501" s="51" t="e">
        <f t="array" aca="1" ref="CP501" ca="1">_xludf.XLOOKUP(CI501,'Banco de dados'!$B:$B,'Banco de dados'!$F:$F)</f>
        <v>#NAME?</v>
      </c>
      <c r="CQ501" s="26" t="e">
        <f t="array" aca="1" ref="CQ501" ca="1">_xludf.XLOOKUP(CK501,'Banco de dados'!$B:$B,'Banco de dados'!$F:$F)</f>
        <v>#NAME?</v>
      </c>
      <c r="CR501" s="27">
        <v>0</v>
      </c>
      <c r="CS501" s="27"/>
      <c r="CT501" s="26" t="str">
        <f>IF(AG501=0.5,"Suporte",IF(AND(AG501&gt;='Braços de IP'!$B$9,AG501&lt;='Braços de IP'!$D$9),'Braços de IP'!$E$9,IF(AND(AG501&gt;='Braços de IP'!$B$10,AG501&lt;='Braços de IP'!$D$10),'Braços de IP'!$E$10,IF(AND(AG501&gt;='Braços de IP'!$B$11,AG501&lt;='Braços de IP'!$D$11),'Braços de IP'!$E$11,IF(AND(AG501&gt;='Braços de IP'!$B$12,AG501&lt;='Braços de IP'!$D$12),'Braços de IP'!$E$12,IF(AND(AG501&gt;='Braços de IP'!$B$13,AG501&lt;='Braços de IP'!$D$13),'Braços de IP'!$E$13,IF(AND(AG501&gt;='Braços de IP'!$B$14,AG501&lt;='Braços de IP'!$D$14),'Braços de IP'!$E$14,"ERRO")))))))</f>
        <v>Médio II</v>
      </c>
      <c r="CU501" s="27"/>
      <c r="CV501" s="26" t="str">
        <f>IF($CU501="","",VLOOKUP($CU501,'Braços de IP'!$E$9:$I$15,2,0))</f>
        <v/>
      </c>
      <c r="CW501" s="29" t="str">
        <f>IF($CU501="","",VLOOKUP($CU501,'Braços de IP'!$E$9:$I$15,5,0))</f>
        <v/>
      </c>
      <c r="CX501" s="26"/>
      <c r="CY501" s="26"/>
      <c r="CZ501" s="26"/>
      <c r="DA501" s="26"/>
      <c r="DB501" s="26"/>
      <c r="DC501" s="26"/>
      <c r="DD501" s="30">
        <f t="shared" si="313"/>
        <v>31</v>
      </c>
      <c r="DE501" s="31">
        <f t="shared" si="314"/>
        <v>60</v>
      </c>
      <c r="DF501" s="30">
        <f t="shared" si="315"/>
        <v>91</v>
      </c>
      <c r="DG501" s="32">
        <f t="shared" si="316"/>
        <v>0.48333333333333328</v>
      </c>
      <c r="DH501" s="33" t="s">
        <v>143</v>
      </c>
      <c r="DI501" s="34"/>
      <c r="DJ501" s="35"/>
      <c r="DK501" s="16" t="s">
        <v>144</v>
      </c>
      <c r="DL501" s="16"/>
      <c r="DN501" s="36" t="e">
        <f t="shared" si="357"/>
        <v>#VALUE!</v>
      </c>
    </row>
    <row r="502" spans="1:124" ht="15.75" customHeight="1" x14ac:dyDescent="0.25">
      <c r="B502" s="16">
        <v>78</v>
      </c>
      <c r="C502" s="16" t="s">
        <v>146</v>
      </c>
      <c r="D502" s="16" t="s">
        <v>563</v>
      </c>
      <c r="E502" s="16">
        <v>-8.0813860000000002</v>
      </c>
      <c r="F502" s="16">
        <v>-34.966324999999998</v>
      </c>
      <c r="G502" s="16" t="s">
        <v>153</v>
      </c>
      <c r="H502" s="17" t="s">
        <v>136</v>
      </c>
      <c r="I502" s="16" t="s">
        <v>135</v>
      </c>
      <c r="J502" s="17" t="s">
        <v>137</v>
      </c>
      <c r="K502" s="18">
        <v>60</v>
      </c>
      <c r="L502" s="17" t="s">
        <v>138</v>
      </c>
      <c r="M502" s="17">
        <v>0</v>
      </c>
      <c r="N502" s="16">
        <f t="shared" si="352"/>
        <v>120</v>
      </c>
      <c r="O502" s="17">
        <v>2</v>
      </c>
      <c r="P502" s="17">
        <v>1.66</v>
      </c>
      <c r="Q502" s="17">
        <v>10.66</v>
      </c>
      <c r="R502" s="16"/>
      <c r="S502" s="16"/>
      <c r="T502" s="16">
        <v>0</v>
      </c>
      <c r="U502" s="17">
        <v>2.79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 t="s">
        <v>161</v>
      </c>
      <c r="AB502" s="17" t="s">
        <v>140</v>
      </c>
      <c r="AC502" s="17">
        <v>26.1</v>
      </c>
      <c r="AD502" s="17">
        <v>6.83</v>
      </c>
      <c r="AE502" s="17">
        <v>1</v>
      </c>
      <c r="AF502" s="17">
        <v>1.81</v>
      </c>
      <c r="AG502" s="17">
        <v>2.2799999999999998</v>
      </c>
      <c r="AH502" s="17">
        <f t="shared" si="353"/>
        <v>0.46999999999999975</v>
      </c>
      <c r="AI502" s="17" t="s">
        <v>136</v>
      </c>
      <c r="AJ502" s="17" t="s">
        <v>136</v>
      </c>
      <c r="AK502" s="17" t="s">
        <v>141</v>
      </c>
      <c r="AL502" s="17" t="str">
        <f t="shared" si="354"/>
        <v>erro</v>
      </c>
      <c r="AM502" s="17">
        <v>0</v>
      </c>
      <c r="AN502" s="17"/>
      <c r="AO502" s="17">
        <v>0</v>
      </c>
      <c r="AP502" s="17">
        <v>0</v>
      </c>
      <c r="AQ502" s="17">
        <v>0</v>
      </c>
      <c r="AR502" s="17" t="s">
        <v>136</v>
      </c>
      <c r="AS502" s="19">
        <f t="shared" si="295"/>
        <v>0</v>
      </c>
      <c r="AT502" s="19"/>
      <c r="AU502" s="19">
        <f>VLOOKUP(G502,ABNT5101!$I$3:$J$9,2)</f>
        <v>15</v>
      </c>
      <c r="AV502" s="19">
        <f>VLOOKUP(G502,ABNT5101!$I$3:$M$9,5)</f>
        <v>0.18</v>
      </c>
      <c r="AW502" s="17" t="str">
        <f>_xlfn.XLOOKUP(G502,ABNT5101!I:I,ABNT5101!L:L)</f>
        <v>-</v>
      </c>
      <c r="AX502" s="17">
        <f>_xlfn.XLOOKUP(G502,ABNT5101!$I:$I,ABNT5101!M:M)</f>
        <v>0.18</v>
      </c>
      <c r="AY502" s="17" t="str">
        <f>_xlfn.XLOOKUP(G502,ABNT5101!$I:$I,ABNT5101!N:N)</f>
        <v>-</v>
      </c>
      <c r="AZ502" s="17">
        <f>_xlfn.XLOOKUP(G502,ABNT5101!$I:$I,ABNT5101!O:O)</f>
        <v>15</v>
      </c>
      <c r="BA502" s="20" t="str">
        <f t="shared" si="296"/>
        <v>ATENDE</v>
      </c>
      <c r="BB502" s="21">
        <f t="shared" ref="BB502:BC502" si="604">BE502/AU502-1</f>
        <v>0.15800000000000014</v>
      </c>
      <c r="BC502" s="21">
        <f t="shared" si="604"/>
        <v>2.6111111111111112</v>
      </c>
      <c r="BD502" s="21" t="str">
        <f t="shared" si="298"/>
        <v>-</v>
      </c>
      <c r="BE502" s="22">
        <v>17.37</v>
      </c>
      <c r="BF502" s="22">
        <v>0.65</v>
      </c>
      <c r="BG502" s="22"/>
      <c r="BH502" s="22"/>
      <c r="BI502" s="23"/>
      <c r="BJ502" s="22"/>
      <c r="BK502" s="20" t="str">
        <f t="shared" si="299"/>
        <v>ATENDE</v>
      </c>
      <c r="BL502" s="20" t="str">
        <f t="shared" si="300"/>
        <v>ATENDE</v>
      </c>
      <c r="BM502" s="20" t="str">
        <f t="shared" si="301"/>
        <v>ATENDE</v>
      </c>
      <c r="BN502" s="20" t="str">
        <f t="shared" si="302"/>
        <v>ATENDE</v>
      </c>
      <c r="BO502" s="24" t="str">
        <f t="shared" si="303"/>
        <v>C3</v>
      </c>
      <c r="BP502" s="24" t="str">
        <f t="shared" si="379"/>
        <v>P6</v>
      </c>
      <c r="BQ502" s="25">
        <f t="shared" si="304"/>
        <v>2.5666666666666664</v>
      </c>
      <c r="BR502" s="22">
        <v>10.7</v>
      </c>
      <c r="BS502" s="22">
        <v>6.9</v>
      </c>
      <c r="BT502" s="24">
        <f>IF(BP502="-","-",_xlfn.XLOOKUP(BP502,ABNT5101!$B$4:$B$9,ABNT5101!$C$4:$C$9))</f>
        <v>3</v>
      </c>
      <c r="BU502" s="24">
        <f>IF(BP502="-","-",_xlfn.XLOOKUP(BP502,ABNT5101!$B$4:$B$9,ABNT5101!$D$4:$D$9))</f>
        <v>0.6</v>
      </c>
      <c r="BV502" s="20" t="str">
        <f t="shared" si="305"/>
        <v>ATENDE</v>
      </c>
      <c r="BW502" s="20" t="str">
        <f t="shared" si="306"/>
        <v>ATENDE</v>
      </c>
      <c r="BX502" s="20" t="str">
        <f t="shared" si="307"/>
        <v>ATENDE</v>
      </c>
      <c r="BY502" s="24" t="str">
        <f t="shared" si="596"/>
        <v>P6</v>
      </c>
      <c r="BZ502" s="25">
        <f t="shared" si="308"/>
        <v>3.0233333333333334</v>
      </c>
      <c r="CA502" s="24">
        <v>12.07</v>
      </c>
      <c r="CB502" s="24">
        <v>8.24</v>
      </c>
      <c r="CC502" s="20">
        <f>IF(BY502="-","-",_xlfn.XLOOKUP(BY502,ABNT5101!$B$4:$B$9,ABNT5101!$C$4:$C$9))</f>
        <v>3</v>
      </c>
      <c r="CD502" s="24">
        <f>IF(BY502="-","-",_xlfn.XLOOKUP(BY502,ABNT5101!$B$4:$B$9,ABNT5101!$D$4:$D$9))</f>
        <v>0.6</v>
      </c>
      <c r="CE502" s="20" t="str">
        <f t="shared" si="309"/>
        <v>ATENDE</v>
      </c>
      <c r="CF502" s="20" t="str">
        <f t="shared" si="310"/>
        <v>ATENDE</v>
      </c>
      <c r="CG502" s="20" t="str">
        <f t="shared" si="311"/>
        <v>ATENDE</v>
      </c>
      <c r="CH502" s="26" t="str">
        <f>_xlfn.XLOOKUP(CI502,'Banco de dados'!$B:$B,'Banco de dados'!$D:$D)</f>
        <v>TECNOWATT</v>
      </c>
      <c r="CI502" s="27" t="str">
        <f>'Banco de dados'!B65</f>
        <v xml:space="preserve">SIGSAGPTLRRSSNDL_30W_38IBBRS
</v>
      </c>
      <c r="CJ502" s="26" t="str">
        <f>_xlfn.XLOOKUP(CI502,'Banco de dados'!$B:$B,'Banco de dados'!$E:$E)</f>
        <v>SIGSAGPTLRRSSNDL_30W_38IBBRS
1-10C1MUN6.5</v>
      </c>
      <c r="CK502" s="26"/>
      <c r="CL502" s="26" t="e">
        <f>IF(CK502="-","-",_xlfn.XLOOKUP(CK502,'Banco de dados'!$B:$B,'Banco de dados'!$E:$E))</f>
        <v>#N/A</v>
      </c>
      <c r="CM502" s="28">
        <f t="shared" si="312"/>
        <v>1</v>
      </c>
      <c r="CN502" s="26">
        <f>_xlfn.XLOOKUP(CI502,'Banco de dados'!$B:$B,'Banco de dados'!$H:$H)</f>
        <v>30</v>
      </c>
      <c r="CO502" s="26" t="e">
        <f t="array" aca="1" ref="CO502" ca="1">_xludf.XLOOKUP(CK502,'Banco de dados'!$B:$B,'Banco de dados'!$H:$H)</f>
        <v>#NAME?</v>
      </c>
      <c r="CP502" s="51" t="e">
        <f t="array" aca="1" ref="CP502" ca="1">_xludf.XLOOKUP(CI502,'Banco de dados'!$B:$B,'Banco de dados'!$F:$F)</f>
        <v>#NAME?</v>
      </c>
      <c r="CQ502" s="26" t="e">
        <f t="array" aca="1" ref="CQ502" ca="1">_xludf.XLOOKUP(CK502,'Banco de dados'!$B:$B,'Banco de dados'!$F:$F)</f>
        <v>#NAME?</v>
      </c>
      <c r="CR502" s="27">
        <v>0</v>
      </c>
      <c r="CS502" s="27"/>
      <c r="CT502" s="26" t="str">
        <f>IF(AG502=0.5,"Suporte",IF(AND(AG502&gt;='Braços de IP'!$B$9,AG502&lt;='Braços de IP'!$D$9),'Braços de IP'!$E$9,IF(AND(AG502&gt;='Braços de IP'!$B$10,AG502&lt;='Braços de IP'!$D$10),'Braços de IP'!$E$10,IF(AND(AG502&gt;='Braços de IP'!$B$11,AG502&lt;='Braços de IP'!$D$11),'Braços de IP'!$E$11,IF(AND(AG502&gt;='Braços de IP'!$B$12,AG502&lt;='Braços de IP'!$D$12),'Braços de IP'!$E$12,IF(AND(AG502&gt;='Braços de IP'!$B$13,AG502&lt;='Braços de IP'!$D$13),'Braços de IP'!$E$13,IF(AND(AG502&gt;='Braços de IP'!$B$14,AG502&lt;='Braços de IP'!$D$14),'Braços de IP'!$E$14,"ERRO")))))))</f>
        <v>Médio II</v>
      </c>
      <c r="CU502" s="27"/>
      <c r="CV502" s="26" t="str">
        <f>IF($CU502="","",VLOOKUP($CU502,'Braços de IP'!$E$9:$I$15,2,0))</f>
        <v/>
      </c>
      <c r="CW502" s="29" t="str">
        <f>IF($CU502="","",VLOOKUP($CU502,'Braços de IP'!$E$9:$I$15,5,0))</f>
        <v/>
      </c>
      <c r="CX502" s="26"/>
      <c r="CY502" s="26"/>
      <c r="CZ502" s="26"/>
      <c r="DA502" s="26"/>
      <c r="DB502" s="26"/>
      <c r="DC502" s="26"/>
      <c r="DD502" s="30">
        <f t="shared" si="313"/>
        <v>30</v>
      </c>
      <c r="DE502" s="31">
        <f t="shared" si="314"/>
        <v>60</v>
      </c>
      <c r="DF502" s="30">
        <f t="shared" si="315"/>
        <v>90</v>
      </c>
      <c r="DG502" s="32">
        <f t="shared" si="316"/>
        <v>0.5</v>
      </c>
      <c r="DH502" s="33" t="s">
        <v>143</v>
      </c>
      <c r="DI502" s="34"/>
      <c r="DJ502" s="35"/>
      <c r="DK502" s="16" t="s">
        <v>144</v>
      </c>
      <c r="DL502" s="16"/>
      <c r="DN502" s="36" t="e">
        <f t="shared" si="357"/>
        <v>#VALUE!</v>
      </c>
    </row>
    <row r="503" spans="1:124" ht="15.75" hidden="1" customHeight="1" x14ac:dyDescent="0.25">
      <c r="A503" s="38"/>
      <c r="B503" s="27">
        <v>79</v>
      </c>
      <c r="C503" s="27" t="s">
        <v>146</v>
      </c>
      <c r="D503" s="27" t="s">
        <v>564</v>
      </c>
      <c r="E503" s="27">
        <v>-8.0813810000000004</v>
      </c>
      <c r="F503" s="27">
        <v>-34.966352000000001</v>
      </c>
      <c r="G503" s="27" t="s">
        <v>157</v>
      </c>
      <c r="H503" s="22" t="s">
        <v>136</v>
      </c>
      <c r="I503" s="27" t="s">
        <v>135</v>
      </c>
      <c r="J503" s="22" t="s">
        <v>137</v>
      </c>
      <c r="K503" s="23">
        <v>70</v>
      </c>
      <c r="L503" s="22" t="s">
        <v>138</v>
      </c>
      <c r="M503" s="22">
        <v>70</v>
      </c>
      <c r="N503" s="27">
        <f t="shared" si="352"/>
        <v>140</v>
      </c>
      <c r="O503" s="22">
        <v>1</v>
      </c>
      <c r="P503" s="22">
        <v>1.27</v>
      </c>
      <c r="Q503" s="22">
        <v>3.62</v>
      </c>
      <c r="R503" s="27"/>
      <c r="S503" s="27"/>
      <c r="T503" s="27">
        <v>0</v>
      </c>
      <c r="U503" s="22">
        <v>0.96</v>
      </c>
      <c r="V503" s="22">
        <v>0</v>
      </c>
      <c r="W503" s="22">
        <v>0</v>
      </c>
      <c r="X503" s="22">
        <v>0</v>
      </c>
      <c r="Y503" s="22">
        <v>0</v>
      </c>
      <c r="Z503" s="22">
        <v>0</v>
      </c>
      <c r="AA503" s="22" t="s">
        <v>161</v>
      </c>
      <c r="AB503" s="22" t="s">
        <v>140</v>
      </c>
      <c r="AC503" s="22">
        <v>16.600000000000001</v>
      </c>
      <c r="AD503" s="22">
        <v>6.57</v>
      </c>
      <c r="AE503" s="22">
        <v>1</v>
      </c>
      <c r="AF503" s="22">
        <v>0.91</v>
      </c>
      <c r="AG503" s="22">
        <v>1.62</v>
      </c>
      <c r="AH503" s="22">
        <f t="shared" si="353"/>
        <v>0.71000000000000008</v>
      </c>
      <c r="AI503" s="22" t="s">
        <v>136</v>
      </c>
      <c r="AJ503" s="22" t="s">
        <v>136</v>
      </c>
      <c r="AK503" s="22" t="s">
        <v>141</v>
      </c>
      <c r="AL503" s="22" t="str">
        <f t="shared" si="354"/>
        <v>erro</v>
      </c>
      <c r="AM503" s="22">
        <v>1</v>
      </c>
      <c r="AN503" s="22" t="s">
        <v>139</v>
      </c>
      <c r="AO503" s="22">
        <v>16.600000000000001</v>
      </c>
      <c r="AP503" s="22">
        <v>7.72</v>
      </c>
      <c r="AQ503" s="22">
        <v>2.11</v>
      </c>
      <c r="AR503" s="22" t="s">
        <v>136</v>
      </c>
      <c r="AS503" s="22" t="str">
        <f t="shared" si="295"/>
        <v>erro</v>
      </c>
      <c r="AT503" s="22"/>
      <c r="AU503" s="22">
        <f>VLOOKUP(G503,ABNT5101!$I$3:$J$9,2)</f>
        <v>7.5</v>
      </c>
      <c r="AV503" s="22">
        <f>VLOOKUP(G503,ABNT5101!$I$3:$M$9,5)</f>
        <v>0.18</v>
      </c>
      <c r="AW503" s="17" t="str">
        <f>_xlfn.XLOOKUP(G503,ABNT5101!I:I,ABNT5101!L:L)</f>
        <v>-</v>
      </c>
      <c r="AX503" s="17">
        <f>_xlfn.XLOOKUP(G503,ABNT5101!$I:$I,ABNT5101!M:M)</f>
        <v>0.18</v>
      </c>
      <c r="AY503" s="17" t="str">
        <f>_xlfn.XLOOKUP(G503,ABNT5101!$I:$I,ABNT5101!N:N)</f>
        <v>-</v>
      </c>
      <c r="AZ503" s="17">
        <f>_xlfn.XLOOKUP(G503,ABNT5101!$I:$I,ABNT5101!O:O)</f>
        <v>16</v>
      </c>
      <c r="BA503" s="27" t="str">
        <f t="shared" si="296"/>
        <v>ATENDE</v>
      </c>
      <c r="BB503" s="39">
        <f t="shared" ref="BB503:BC503" si="605">BE503/AU503-1</f>
        <v>1.694666666666667</v>
      </c>
      <c r="BC503" s="39">
        <f t="shared" si="605"/>
        <v>4.2777777777777777</v>
      </c>
      <c r="BD503" s="39" t="str">
        <f t="shared" si="298"/>
        <v>-</v>
      </c>
      <c r="BE503" s="22">
        <v>20.21</v>
      </c>
      <c r="BF503" s="22">
        <v>0.95</v>
      </c>
      <c r="BG503" s="22"/>
      <c r="BH503" s="22"/>
      <c r="BI503" s="23"/>
      <c r="BJ503" s="22"/>
      <c r="BK503" s="27" t="str">
        <f t="shared" si="299"/>
        <v>ATENDE</v>
      </c>
      <c r="BL503" s="27" t="str">
        <f t="shared" si="300"/>
        <v>ATENDE</v>
      </c>
      <c r="BM503" s="27" t="str">
        <f t="shared" si="301"/>
        <v>ATENDE</v>
      </c>
      <c r="BN503" s="27" t="str">
        <f t="shared" si="302"/>
        <v>ATENDE</v>
      </c>
      <c r="BO503" s="22" t="str">
        <f t="shared" si="303"/>
        <v>C5</v>
      </c>
      <c r="BP503" s="22" t="str">
        <f t="shared" si="379"/>
        <v>P6</v>
      </c>
      <c r="BQ503" s="40">
        <f t="shared" si="304"/>
        <v>5.1400000000000006</v>
      </c>
      <c r="BR503" s="22">
        <v>18.420000000000002</v>
      </c>
      <c r="BS503" s="22">
        <v>17.3</v>
      </c>
      <c r="BT503" s="24">
        <f>IF(BP503="-","-",_xlfn.XLOOKUP(BP503,ABNT5101!$B$4:$B$9,ABNT5101!$C$4:$C$9))</f>
        <v>3</v>
      </c>
      <c r="BU503" s="24">
        <f>IF(BP503="-","-",_xlfn.XLOOKUP(BP503,ABNT5101!$B$4:$B$9,ABNT5101!$D$4:$D$9))</f>
        <v>0.6</v>
      </c>
      <c r="BV503" s="27" t="str">
        <f t="shared" si="305"/>
        <v>ATENDE</v>
      </c>
      <c r="BW503" s="27" t="str">
        <f t="shared" si="306"/>
        <v>ATENDE</v>
      </c>
      <c r="BX503" s="27" t="str">
        <f t="shared" si="307"/>
        <v>ATENDE</v>
      </c>
      <c r="BY503" s="22" t="str">
        <f t="shared" si="596"/>
        <v>P6</v>
      </c>
      <c r="BZ503" s="40">
        <f t="shared" si="308"/>
        <v>5.0266666666666664</v>
      </c>
      <c r="CA503" s="22">
        <v>18.079999999999998</v>
      </c>
      <c r="CB503" s="22">
        <v>16.75</v>
      </c>
      <c r="CC503" s="20">
        <f>IF(BY503="-","-",_xlfn.XLOOKUP(BY503,ABNT5101!$B$4:$B$9,ABNT5101!$C$4:$C$9))</f>
        <v>3</v>
      </c>
      <c r="CD503" s="24">
        <f>IF(BY503="-","-",_xlfn.XLOOKUP(BY503,ABNT5101!$B$4:$B$9,ABNT5101!$D$4:$D$9))</f>
        <v>0.6</v>
      </c>
      <c r="CE503" s="27" t="str">
        <f t="shared" si="309"/>
        <v>ATENDE</v>
      </c>
      <c r="CF503" s="27" t="str">
        <f t="shared" si="310"/>
        <v>ATENDE</v>
      </c>
      <c r="CG503" s="27" t="str">
        <f t="shared" si="311"/>
        <v>ATENDE</v>
      </c>
      <c r="CH503" s="26" t="str">
        <f>_xlfn.XLOOKUP(CI503,'Banco de dados'!$B:$B,'Banco de dados'!$D:$D)</f>
        <v>LEDSTAR</v>
      </c>
      <c r="CI503" s="27" t="s">
        <v>487</v>
      </c>
      <c r="CJ503" s="26" t="str">
        <f>_xlfn.XLOOKUP(CI503,'Banco de dados'!$B:$B,'Banco de dados'!$E:$E)</f>
        <v>LUM LED SL VT 9.1 17W</v>
      </c>
      <c r="CK503" s="27"/>
      <c r="CL503" s="26" t="e">
        <f>IF(CK503="-","-",_xlfn.XLOOKUP(CK503,'Banco de dados'!$B:$B,'Banco de dados'!$E:$E))</f>
        <v>#N/A</v>
      </c>
      <c r="CM503" s="23">
        <f t="shared" si="312"/>
        <v>1</v>
      </c>
      <c r="CN503" s="26">
        <f>_xlfn.XLOOKUP(CI503,'Banco de dados'!$B:$B,'Banco de dados'!$H:$H)</f>
        <v>17</v>
      </c>
      <c r="CO503" s="27" t="e">
        <f t="array" aca="1" ref="CO503" ca="1">_xludf.XLOOKUP(CK503,'Banco de dados'!$B:$B,'Banco de dados'!$H:$H)</f>
        <v>#NAME?</v>
      </c>
      <c r="CP503" s="48" t="e">
        <f t="array" aca="1" ref="CP503" ca="1">_xludf.XLOOKUP(CI503,'Banco de dados'!$B:$B,'Banco de dados'!$F:$F)</f>
        <v>#NAME?</v>
      </c>
      <c r="CQ503" s="27" t="e">
        <f t="array" aca="1" ref="CQ503" ca="1">_xludf.XLOOKUP(CK503,'Banco de dados'!$B:$B,'Banco de dados'!$F:$F)</f>
        <v>#NAME?</v>
      </c>
      <c r="CR503" s="27">
        <v>0</v>
      </c>
      <c r="CS503" s="27"/>
      <c r="CT503" s="27" t="str">
        <f>IF(AG503=0.5,"Suporte",IF(AND(AG503&gt;='Braços de IP'!$B$9,AG503&lt;='Braços de IP'!$D$9),'Braços de IP'!$E$9,IF(AND(AG503&gt;='Braços de IP'!$B$10,AG503&lt;='Braços de IP'!$D$10),'Braços de IP'!$E$10,IF(AND(AG503&gt;='Braços de IP'!$B$11,AG503&lt;='Braços de IP'!$D$11),'Braços de IP'!$E$11,IF(AND(AG503&gt;='Braços de IP'!$B$12,AG503&lt;='Braços de IP'!$D$12),'Braços de IP'!$E$12,IF(AND(AG503&gt;='Braços de IP'!$B$13,AG503&lt;='Braços de IP'!$D$13),'Braços de IP'!$E$13,IF(AND(AG503&gt;='Braços de IP'!$B$14,AG503&lt;='Braços de IP'!$D$14),'Braços de IP'!$E$14,"ERRO")))))))</f>
        <v>Médio I</v>
      </c>
      <c r="CU503" s="27"/>
      <c r="CV503" s="27" t="str">
        <f>IF($CU503="","",VLOOKUP($CU503,'Braços de IP'!$E$9:$I$15,2,0))</f>
        <v/>
      </c>
      <c r="CW503" s="41" t="str">
        <f>IF($CU503="","",VLOOKUP($CU503,'Braços de IP'!$E$9:$I$15,5,0))</f>
        <v/>
      </c>
      <c r="CX503" s="27"/>
      <c r="CY503" s="27"/>
      <c r="CZ503" s="27"/>
      <c r="DA503" s="27"/>
      <c r="DB503" s="27"/>
      <c r="DC503" s="27"/>
      <c r="DD503" s="42">
        <f t="shared" si="313"/>
        <v>17</v>
      </c>
      <c r="DE503" s="43">
        <f t="shared" si="314"/>
        <v>70</v>
      </c>
      <c r="DF503" s="42">
        <f t="shared" si="315"/>
        <v>87</v>
      </c>
      <c r="DG503" s="44">
        <f t="shared" si="316"/>
        <v>0.75714285714285712</v>
      </c>
      <c r="DH503" s="45" t="s">
        <v>143</v>
      </c>
      <c r="DI503" s="45"/>
      <c r="DJ503" s="45"/>
      <c r="DK503" s="27" t="s">
        <v>144</v>
      </c>
      <c r="DL503" s="27"/>
      <c r="DM503" s="38"/>
      <c r="DN503" s="46" t="e">
        <f t="shared" si="357"/>
        <v>#VALUE!</v>
      </c>
      <c r="DO503" s="38"/>
      <c r="DP503" s="38"/>
      <c r="DQ503" s="38"/>
      <c r="DR503" s="38"/>
      <c r="DS503" s="38"/>
      <c r="DT503" s="38"/>
    </row>
    <row r="504" spans="1:124" ht="15.75" hidden="1" customHeight="1" x14ac:dyDescent="0.25">
      <c r="A504" s="38"/>
      <c r="B504" s="27">
        <v>79</v>
      </c>
      <c r="C504" s="27" t="s">
        <v>146</v>
      </c>
      <c r="D504" s="27" t="s">
        <v>564</v>
      </c>
      <c r="E504" s="27">
        <v>-8.0813810000000004</v>
      </c>
      <c r="F504" s="27">
        <v>-34.966352000000001</v>
      </c>
      <c r="G504" s="27" t="s">
        <v>157</v>
      </c>
      <c r="H504" s="22" t="s">
        <v>136</v>
      </c>
      <c r="I504" s="27" t="s">
        <v>135</v>
      </c>
      <c r="J504" s="22" t="s">
        <v>137</v>
      </c>
      <c r="K504" s="23">
        <v>70</v>
      </c>
      <c r="L504" s="22" t="s">
        <v>138</v>
      </c>
      <c r="M504" s="22">
        <v>70</v>
      </c>
      <c r="N504" s="27">
        <f t="shared" si="352"/>
        <v>140</v>
      </c>
      <c r="O504" s="22">
        <v>1</v>
      </c>
      <c r="P504" s="22">
        <v>1.27</v>
      </c>
      <c r="Q504" s="22">
        <v>3.62</v>
      </c>
      <c r="R504" s="27"/>
      <c r="S504" s="27"/>
      <c r="T504" s="27">
        <v>0</v>
      </c>
      <c r="U504" s="22">
        <v>0.96</v>
      </c>
      <c r="V504" s="22">
        <v>0</v>
      </c>
      <c r="W504" s="22">
        <v>0</v>
      </c>
      <c r="X504" s="22">
        <v>0</v>
      </c>
      <c r="Y504" s="22">
        <v>0</v>
      </c>
      <c r="Z504" s="22">
        <v>0</v>
      </c>
      <c r="AA504" s="22" t="s">
        <v>161</v>
      </c>
      <c r="AB504" s="22" t="s">
        <v>140</v>
      </c>
      <c r="AC504" s="22">
        <v>16.600000000000001</v>
      </c>
      <c r="AD504" s="22">
        <v>6.57</v>
      </c>
      <c r="AE504" s="22">
        <v>1</v>
      </c>
      <c r="AF504" s="22">
        <v>0.91</v>
      </c>
      <c r="AG504" s="22">
        <v>1.62</v>
      </c>
      <c r="AH504" s="22">
        <f t="shared" si="353"/>
        <v>0.71000000000000008</v>
      </c>
      <c r="AI504" s="22" t="s">
        <v>136</v>
      </c>
      <c r="AJ504" s="22" t="s">
        <v>136</v>
      </c>
      <c r="AK504" s="22" t="s">
        <v>141</v>
      </c>
      <c r="AL504" s="22" t="str">
        <f t="shared" si="354"/>
        <v>erro</v>
      </c>
      <c r="AM504" s="22">
        <v>1</v>
      </c>
      <c r="AN504" s="22" t="s">
        <v>139</v>
      </c>
      <c r="AO504" s="22">
        <v>16.600000000000001</v>
      </c>
      <c r="AP504" s="22">
        <v>7.72</v>
      </c>
      <c r="AQ504" s="22">
        <v>2.11</v>
      </c>
      <c r="AR504" s="22" t="s">
        <v>136</v>
      </c>
      <c r="AS504" s="22" t="str">
        <f t="shared" si="295"/>
        <v>erro</v>
      </c>
      <c r="AT504" s="22"/>
      <c r="AU504" s="22">
        <f>VLOOKUP(G504,ABNT5101!$I$3:$J$9,2)</f>
        <v>7.5</v>
      </c>
      <c r="AV504" s="22">
        <f>VLOOKUP(G504,ABNT5101!$I$3:$M$9,5)</f>
        <v>0.18</v>
      </c>
      <c r="AW504" s="17" t="str">
        <f>_xlfn.XLOOKUP(G504,ABNT5101!I:I,ABNT5101!L:L)</f>
        <v>-</v>
      </c>
      <c r="AX504" s="17">
        <f>_xlfn.XLOOKUP(G504,ABNT5101!$I:$I,ABNT5101!M:M)</f>
        <v>0.18</v>
      </c>
      <c r="AY504" s="17" t="str">
        <f>_xlfn.XLOOKUP(G504,ABNT5101!$I:$I,ABNT5101!N:N)</f>
        <v>-</v>
      </c>
      <c r="AZ504" s="17">
        <f>_xlfn.XLOOKUP(G504,ABNT5101!$I:$I,ABNT5101!O:O)</f>
        <v>16</v>
      </c>
      <c r="BA504" s="27" t="str">
        <f t="shared" si="296"/>
        <v>ATENDE</v>
      </c>
      <c r="BB504" s="39">
        <f t="shared" ref="BB504:BC504" si="606">BE504/AU504-1</f>
        <v>2.7266666666666666</v>
      </c>
      <c r="BC504" s="39">
        <f t="shared" si="606"/>
        <v>4.2222222222222223</v>
      </c>
      <c r="BD504" s="39" t="str">
        <f t="shared" si="298"/>
        <v>-</v>
      </c>
      <c r="BE504" s="22">
        <v>27.95</v>
      </c>
      <c r="BF504" s="22">
        <v>0.94</v>
      </c>
      <c r="BG504" s="22"/>
      <c r="BH504" s="22"/>
      <c r="BI504" s="23"/>
      <c r="BJ504" s="22"/>
      <c r="BK504" s="27" t="str">
        <f t="shared" si="299"/>
        <v>ATENDE</v>
      </c>
      <c r="BL504" s="27" t="str">
        <f t="shared" si="300"/>
        <v>ATENDE</v>
      </c>
      <c r="BM504" s="27" t="str">
        <f t="shared" si="301"/>
        <v>ATENDE</v>
      </c>
      <c r="BN504" s="27" t="str">
        <f t="shared" si="302"/>
        <v>ATENDE</v>
      </c>
      <c r="BO504" s="22" t="str">
        <f t="shared" si="303"/>
        <v>C5</v>
      </c>
      <c r="BP504" s="22" t="str">
        <f t="shared" si="379"/>
        <v>P6</v>
      </c>
      <c r="BQ504" s="40">
        <f t="shared" si="304"/>
        <v>7.5466666666666669</v>
      </c>
      <c r="BR504" s="22">
        <v>25.64</v>
      </c>
      <c r="BS504" s="22">
        <v>23.31</v>
      </c>
      <c r="BT504" s="24">
        <f>IF(BP504="-","-",_xlfn.XLOOKUP(BP504,ABNT5101!$B$4:$B$9,ABNT5101!$C$4:$C$9))</f>
        <v>3</v>
      </c>
      <c r="BU504" s="24">
        <f>IF(BP504="-","-",_xlfn.XLOOKUP(BP504,ABNT5101!$B$4:$B$9,ABNT5101!$D$4:$D$9))</f>
        <v>0.6</v>
      </c>
      <c r="BV504" s="27" t="str">
        <f t="shared" si="305"/>
        <v>ATENDE</v>
      </c>
      <c r="BW504" s="27" t="str">
        <f t="shared" si="306"/>
        <v>ATENDE</v>
      </c>
      <c r="BX504" s="27" t="str">
        <f t="shared" si="307"/>
        <v>ATENDE</v>
      </c>
      <c r="BY504" s="22" t="str">
        <f t="shared" si="596"/>
        <v>P6</v>
      </c>
      <c r="BZ504" s="40">
        <f t="shared" si="308"/>
        <v>7.3666666666666671</v>
      </c>
      <c r="CA504" s="22">
        <v>25.1</v>
      </c>
      <c r="CB504" s="22">
        <v>22.37</v>
      </c>
      <c r="CC504" s="20">
        <f>IF(BY504="-","-",_xlfn.XLOOKUP(BY504,ABNT5101!$B$4:$B$9,ABNT5101!$C$4:$C$9))</f>
        <v>3</v>
      </c>
      <c r="CD504" s="24">
        <f>IF(BY504="-","-",_xlfn.XLOOKUP(BY504,ABNT5101!$B$4:$B$9,ABNT5101!$D$4:$D$9))</f>
        <v>0.6</v>
      </c>
      <c r="CE504" s="27" t="str">
        <f t="shared" si="309"/>
        <v>ATENDE</v>
      </c>
      <c r="CF504" s="27" t="str">
        <f t="shared" si="310"/>
        <v>ATENDE</v>
      </c>
      <c r="CG504" s="27" t="str">
        <f t="shared" si="311"/>
        <v>ATENDE</v>
      </c>
      <c r="CH504" s="26" t="str">
        <f>_xlfn.XLOOKUP(CI504,'Banco de dados'!$B:$B,'Banco de dados'!$D:$D)</f>
        <v>SX LIGHTING</v>
      </c>
      <c r="CI504" s="27" t="s">
        <v>271</v>
      </c>
      <c r="CJ504" s="26" t="str">
        <f>_xlfn.XLOOKUP(CI504,'Banco de dados'!$B:$B,'Banco de dados'!$E:$E)</f>
        <v>SXINEVO020K50L12CZF7PHF</v>
      </c>
      <c r="CK504" s="27"/>
      <c r="CL504" s="26" t="e">
        <f>IF(CK504="-","-",_xlfn.XLOOKUP(CK504,'Banco de dados'!$B:$B,'Banco de dados'!$E:$E))</f>
        <v>#N/A</v>
      </c>
      <c r="CM504" s="23">
        <f t="shared" si="312"/>
        <v>1</v>
      </c>
      <c r="CN504" s="26">
        <f>_xlfn.XLOOKUP(CI504,'Banco de dados'!$B:$B,'Banco de dados'!$H:$H)</f>
        <v>22.5</v>
      </c>
      <c r="CO504" s="27" t="e">
        <f t="array" aca="1" ref="CO504" ca="1">_xludf.XLOOKUP(CK504,'Banco de dados'!$B:$B,'Banco de dados'!$H:$H)</f>
        <v>#NAME?</v>
      </c>
      <c r="CP504" s="48" t="e">
        <f t="array" aca="1" ref="CP504" ca="1">_xludf.XLOOKUP(CI504,'Banco de dados'!$B:$B,'Banco de dados'!$F:$F)</f>
        <v>#NAME?</v>
      </c>
      <c r="CQ504" s="27" t="e">
        <f t="array" aca="1" ref="CQ504" ca="1">_xludf.XLOOKUP(CK504,'Banco de dados'!$B:$B,'Banco de dados'!$F:$F)</f>
        <v>#NAME?</v>
      </c>
      <c r="CR504" s="27">
        <v>0</v>
      </c>
      <c r="CS504" s="27"/>
      <c r="CT504" s="27" t="str">
        <f>IF(AG504=0.5,"Suporte",IF(AND(AG504&gt;='Braços de IP'!$B$9,AG504&lt;='Braços de IP'!$D$9),'Braços de IP'!$E$9,IF(AND(AG504&gt;='Braços de IP'!$B$10,AG504&lt;='Braços de IP'!$D$10),'Braços de IP'!$E$10,IF(AND(AG504&gt;='Braços de IP'!$B$11,AG504&lt;='Braços de IP'!$D$11),'Braços de IP'!$E$11,IF(AND(AG504&gt;='Braços de IP'!$B$12,AG504&lt;='Braços de IP'!$D$12),'Braços de IP'!$E$12,IF(AND(AG504&gt;='Braços de IP'!$B$13,AG504&lt;='Braços de IP'!$D$13),'Braços de IP'!$E$13,IF(AND(AG504&gt;='Braços de IP'!$B$14,AG504&lt;='Braços de IP'!$D$14),'Braços de IP'!$E$14,"ERRO")))))))</f>
        <v>Médio I</v>
      </c>
      <c r="CU504" s="27"/>
      <c r="CV504" s="27" t="str">
        <f>IF($CU504="","",VLOOKUP($CU504,'Braços de IP'!$E$9:$I$15,2,0))</f>
        <v/>
      </c>
      <c r="CW504" s="41" t="str">
        <f>IF($CU504="","",VLOOKUP($CU504,'Braços de IP'!$E$9:$I$15,5,0))</f>
        <v/>
      </c>
      <c r="CX504" s="27"/>
      <c r="CY504" s="27"/>
      <c r="CZ504" s="27"/>
      <c r="DA504" s="27"/>
      <c r="DB504" s="27"/>
      <c r="DC504" s="27"/>
      <c r="DD504" s="42">
        <f t="shared" si="313"/>
        <v>22.5</v>
      </c>
      <c r="DE504" s="43">
        <f t="shared" si="314"/>
        <v>70</v>
      </c>
      <c r="DF504" s="42">
        <f t="shared" si="315"/>
        <v>92.5</v>
      </c>
      <c r="DG504" s="44">
        <f t="shared" si="316"/>
        <v>0.6785714285714286</v>
      </c>
      <c r="DH504" s="45" t="s">
        <v>143</v>
      </c>
      <c r="DI504" s="45"/>
      <c r="DJ504" s="45"/>
      <c r="DK504" s="27" t="s">
        <v>144</v>
      </c>
      <c r="DL504" s="27"/>
      <c r="DM504" s="38"/>
      <c r="DN504" s="46" t="e">
        <f t="shared" si="357"/>
        <v>#VALUE!</v>
      </c>
      <c r="DO504" s="38"/>
      <c r="DP504" s="38"/>
      <c r="DQ504" s="38"/>
      <c r="DR504" s="38"/>
      <c r="DS504" s="38"/>
      <c r="DT504" s="38"/>
    </row>
    <row r="505" spans="1:124" ht="15.75" hidden="1" customHeight="1" x14ac:dyDescent="0.25">
      <c r="A505" s="38"/>
      <c r="B505" s="27">
        <v>79</v>
      </c>
      <c r="C505" s="27" t="s">
        <v>146</v>
      </c>
      <c r="D505" s="27" t="s">
        <v>564</v>
      </c>
      <c r="E505" s="27">
        <v>-8.0813810000000004</v>
      </c>
      <c r="F505" s="27">
        <v>-34.966352000000001</v>
      </c>
      <c r="G505" s="27" t="s">
        <v>157</v>
      </c>
      <c r="H505" s="22" t="s">
        <v>136</v>
      </c>
      <c r="I505" s="27" t="s">
        <v>135</v>
      </c>
      <c r="J505" s="22" t="s">
        <v>137</v>
      </c>
      <c r="K505" s="23">
        <v>70</v>
      </c>
      <c r="L505" s="22" t="s">
        <v>138</v>
      </c>
      <c r="M505" s="22">
        <v>70</v>
      </c>
      <c r="N505" s="27">
        <f t="shared" si="352"/>
        <v>140</v>
      </c>
      <c r="O505" s="22">
        <v>1</v>
      </c>
      <c r="P505" s="22">
        <v>1.27</v>
      </c>
      <c r="Q505" s="22">
        <v>3.62</v>
      </c>
      <c r="R505" s="27"/>
      <c r="S505" s="27"/>
      <c r="T505" s="27">
        <v>0</v>
      </c>
      <c r="U505" s="22">
        <v>0.96</v>
      </c>
      <c r="V505" s="22">
        <v>0</v>
      </c>
      <c r="W505" s="22">
        <v>0</v>
      </c>
      <c r="X505" s="22">
        <v>0</v>
      </c>
      <c r="Y505" s="22">
        <v>0</v>
      </c>
      <c r="Z505" s="22">
        <v>0</v>
      </c>
      <c r="AA505" s="22" t="s">
        <v>161</v>
      </c>
      <c r="AB505" s="22" t="s">
        <v>140</v>
      </c>
      <c r="AC505" s="22">
        <v>16.600000000000001</v>
      </c>
      <c r="AD505" s="22">
        <v>6.57</v>
      </c>
      <c r="AE505" s="22">
        <v>1</v>
      </c>
      <c r="AF505" s="22">
        <v>0.91</v>
      </c>
      <c r="AG505" s="22">
        <v>1.62</v>
      </c>
      <c r="AH505" s="22">
        <f t="shared" si="353"/>
        <v>0.71000000000000008</v>
      </c>
      <c r="AI505" s="22" t="s">
        <v>136</v>
      </c>
      <c r="AJ505" s="22" t="s">
        <v>136</v>
      </c>
      <c r="AK505" s="22" t="s">
        <v>141</v>
      </c>
      <c r="AL505" s="22" t="str">
        <f t="shared" si="354"/>
        <v>erro</v>
      </c>
      <c r="AM505" s="22">
        <v>1</v>
      </c>
      <c r="AN505" s="22" t="s">
        <v>139</v>
      </c>
      <c r="AO505" s="22">
        <v>16.600000000000001</v>
      </c>
      <c r="AP505" s="22">
        <v>7.72</v>
      </c>
      <c r="AQ505" s="22">
        <v>2.11</v>
      </c>
      <c r="AR505" s="22" t="s">
        <v>136</v>
      </c>
      <c r="AS505" s="22" t="str">
        <f t="shared" si="295"/>
        <v>erro</v>
      </c>
      <c r="AT505" s="22"/>
      <c r="AU505" s="22">
        <f>VLOOKUP(G505,ABNT5101!$I$3:$J$9,2)</f>
        <v>7.5</v>
      </c>
      <c r="AV505" s="22">
        <f>VLOOKUP(G505,ABNT5101!$I$3:$M$9,5)</f>
        <v>0.18</v>
      </c>
      <c r="AW505" s="17" t="str">
        <f>_xlfn.XLOOKUP(G505,ABNT5101!I:I,ABNT5101!L:L)</f>
        <v>-</v>
      </c>
      <c r="AX505" s="17">
        <f>_xlfn.XLOOKUP(G505,ABNT5101!$I:$I,ABNT5101!M:M)</f>
        <v>0.18</v>
      </c>
      <c r="AY505" s="17" t="str">
        <f>_xlfn.XLOOKUP(G505,ABNT5101!$I:$I,ABNT5101!N:N)</f>
        <v>-</v>
      </c>
      <c r="AZ505" s="17">
        <f>_xlfn.XLOOKUP(G505,ABNT5101!$I:$I,ABNT5101!O:O)</f>
        <v>16</v>
      </c>
      <c r="BA505" s="27" t="str">
        <f t="shared" si="296"/>
        <v>ATENDE</v>
      </c>
      <c r="BB505" s="39">
        <f t="shared" ref="BB505:BC505" si="607">BE505/AU505-1</f>
        <v>5.0453333333333337</v>
      </c>
      <c r="BC505" s="39">
        <f t="shared" si="607"/>
        <v>4.2777777777777777</v>
      </c>
      <c r="BD505" s="39" t="str">
        <f t="shared" si="298"/>
        <v>-</v>
      </c>
      <c r="BE505" s="22">
        <v>45.34</v>
      </c>
      <c r="BF505" s="22">
        <v>0.95</v>
      </c>
      <c r="BG505" s="22"/>
      <c r="BH505" s="22"/>
      <c r="BI505" s="23"/>
      <c r="BJ505" s="22"/>
      <c r="BK505" s="27" t="str">
        <f t="shared" si="299"/>
        <v>ATENDE</v>
      </c>
      <c r="BL505" s="27" t="str">
        <f t="shared" si="300"/>
        <v>ATENDE</v>
      </c>
      <c r="BM505" s="27" t="str">
        <f t="shared" si="301"/>
        <v>ATENDE</v>
      </c>
      <c r="BN505" s="27" t="str">
        <f t="shared" si="302"/>
        <v>ATENDE</v>
      </c>
      <c r="BO505" s="22" t="str">
        <f t="shared" si="303"/>
        <v>C5</v>
      </c>
      <c r="BP505" s="22" t="str">
        <f t="shared" si="379"/>
        <v>P6</v>
      </c>
      <c r="BQ505" s="40">
        <f t="shared" si="304"/>
        <v>11.846666666666666</v>
      </c>
      <c r="BR505" s="22">
        <v>38.54</v>
      </c>
      <c r="BS505" s="22">
        <v>34.840000000000003</v>
      </c>
      <c r="BT505" s="24">
        <f>IF(BP505="-","-",_xlfn.XLOOKUP(BP505,ABNT5101!$B$4:$B$9,ABNT5101!$C$4:$C$9))</f>
        <v>3</v>
      </c>
      <c r="BU505" s="24">
        <f>IF(BP505="-","-",_xlfn.XLOOKUP(BP505,ABNT5101!$B$4:$B$9,ABNT5101!$D$4:$D$9))</f>
        <v>0.6</v>
      </c>
      <c r="BV505" s="27" t="str">
        <f t="shared" si="305"/>
        <v>ATENDE</v>
      </c>
      <c r="BW505" s="27" t="str">
        <f t="shared" si="306"/>
        <v>ATENDE</v>
      </c>
      <c r="BX505" s="27" t="str">
        <f t="shared" si="307"/>
        <v>ATENDE</v>
      </c>
      <c r="BY505" s="22" t="str">
        <f t="shared" si="596"/>
        <v>P6</v>
      </c>
      <c r="BZ505" s="40">
        <f t="shared" si="308"/>
        <v>11.450000000000001</v>
      </c>
      <c r="CA505" s="22">
        <v>37.35</v>
      </c>
      <c r="CB505" s="22">
        <v>32.93</v>
      </c>
      <c r="CC505" s="20">
        <f>IF(BY505="-","-",_xlfn.XLOOKUP(BY505,ABNT5101!$B$4:$B$9,ABNT5101!$C$4:$C$9))</f>
        <v>3</v>
      </c>
      <c r="CD505" s="24">
        <f>IF(BY505="-","-",_xlfn.XLOOKUP(BY505,ABNT5101!$B$4:$B$9,ABNT5101!$D$4:$D$9))</f>
        <v>0.6</v>
      </c>
      <c r="CE505" s="27" t="str">
        <f t="shared" si="309"/>
        <v>ATENDE</v>
      </c>
      <c r="CF505" s="27" t="str">
        <f t="shared" si="310"/>
        <v>ATENDE</v>
      </c>
      <c r="CG505" s="27" t="str">
        <f t="shared" si="311"/>
        <v>ATENDE</v>
      </c>
      <c r="CH505" s="26" t="str">
        <f>_xlfn.XLOOKUP(CI505,'Banco de dados'!$B:$B,'Banco de dados'!$D:$D)</f>
        <v>TECNOWATT</v>
      </c>
      <c r="CI505" s="77" t="s">
        <v>477</v>
      </c>
      <c r="CJ505" s="26" t="str">
        <f>_xlfn.XLOOKUP(CI505,'Banco de dados'!$B:$B,'Banco de dados'!$E:$E)</f>
        <v>SIGSAGPTLRRSSNDL_30W_38IBBRS
1-10C1MUN6.5</v>
      </c>
      <c r="CK505" s="27"/>
      <c r="CL505" s="26" t="e">
        <f>IF(CK505="-","-",_xlfn.XLOOKUP(CK505,'Banco de dados'!$B:$B,'Banco de dados'!$E:$E))</f>
        <v>#N/A</v>
      </c>
      <c r="CM505" s="23">
        <f t="shared" si="312"/>
        <v>1</v>
      </c>
      <c r="CN505" s="26">
        <f>_xlfn.XLOOKUP(CI505,'Banco de dados'!$B:$B,'Banco de dados'!$H:$H)</f>
        <v>30</v>
      </c>
      <c r="CO505" s="27" t="e">
        <f t="array" aca="1" ref="CO505" ca="1">_xludf.XLOOKUP(CK505,'Banco de dados'!$B:$B,'Banco de dados'!$H:$H)</f>
        <v>#NAME?</v>
      </c>
      <c r="CP505" s="48" t="e">
        <f t="array" aca="1" ref="CP505" ca="1">_xludf.XLOOKUP(CI505,'Banco de dados'!$B:$B,'Banco de dados'!$F:$F)</f>
        <v>#NAME?</v>
      </c>
      <c r="CQ505" s="27" t="e">
        <f t="array" aca="1" ref="CQ505" ca="1">_xludf.XLOOKUP(CK505,'Banco de dados'!$B:$B,'Banco de dados'!$F:$F)</f>
        <v>#NAME?</v>
      </c>
      <c r="CR505" s="27">
        <v>0</v>
      </c>
      <c r="CS505" s="27">
        <v>1</v>
      </c>
      <c r="CT505" s="27" t="str">
        <f>IF(AG505=0.5,"Suporte",IF(AND(AG505&gt;='Braços de IP'!$B$9,AG505&lt;='Braços de IP'!$D$9),'Braços de IP'!$E$9,IF(AND(AG505&gt;='Braços de IP'!$B$10,AG505&lt;='Braços de IP'!$D$10),'Braços de IP'!$E$10,IF(AND(AG505&gt;='Braços de IP'!$B$11,AG505&lt;='Braços de IP'!$D$11),'Braços de IP'!$E$11,IF(AND(AG505&gt;='Braços de IP'!$B$12,AG505&lt;='Braços de IP'!$D$12),'Braços de IP'!$E$12,IF(AND(AG505&gt;='Braços de IP'!$B$13,AG505&lt;='Braços de IP'!$D$13),'Braços de IP'!$E$13,IF(AND(AG505&gt;='Braços de IP'!$B$14,AG505&lt;='Braços de IP'!$D$14),'Braços de IP'!$E$14,"ERRO")))))))</f>
        <v>Médio I</v>
      </c>
      <c r="CU505" s="27"/>
      <c r="CV505" s="27" t="str">
        <f>IF($CU505="","",VLOOKUP($CU505,'Braços de IP'!$E$9:$I$15,2,0))</f>
        <v/>
      </c>
      <c r="CW505" s="41" t="str">
        <f>IF($CU505="","",VLOOKUP($CU505,'Braços de IP'!$E$9:$I$15,5,0))</f>
        <v/>
      </c>
      <c r="CX505" s="27"/>
      <c r="CY505" s="27"/>
      <c r="CZ505" s="27"/>
      <c r="DA505" s="27"/>
      <c r="DB505" s="27"/>
      <c r="DC505" s="27"/>
      <c r="DD505" s="42">
        <f t="shared" si="313"/>
        <v>30</v>
      </c>
      <c r="DE505" s="43">
        <f t="shared" si="314"/>
        <v>70</v>
      </c>
      <c r="DF505" s="42">
        <f t="shared" si="315"/>
        <v>100</v>
      </c>
      <c r="DG505" s="44">
        <f t="shared" si="316"/>
        <v>0.5714285714285714</v>
      </c>
      <c r="DH505" s="45" t="s">
        <v>143</v>
      </c>
      <c r="DI505" s="45"/>
      <c r="DJ505" s="45"/>
      <c r="DK505" s="27" t="s">
        <v>144</v>
      </c>
      <c r="DL505" s="27"/>
      <c r="DM505" s="38"/>
      <c r="DN505" s="46" t="e">
        <f t="shared" si="357"/>
        <v>#VALUE!</v>
      </c>
      <c r="DO505" s="38"/>
      <c r="DP505" s="38"/>
      <c r="DQ505" s="38"/>
      <c r="DR505" s="38"/>
      <c r="DS505" s="38"/>
      <c r="DT505" s="38"/>
    </row>
    <row r="506" spans="1:124" ht="15.75" customHeight="1" x14ac:dyDescent="0.25">
      <c r="B506" s="16">
        <v>80</v>
      </c>
      <c r="C506" s="16" t="s">
        <v>176</v>
      </c>
      <c r="D506" s="16" t="s">
        <v>565</v>
      </c>
      <c r="E506" s="16">
        <v>-8.080031</v>
      </c>
      <c r="F506" s="16">
        <v>-34.970298999999997</v>
      </c>
      <c r="G506" s="16" t="s">
        <v>160</v>
      </c>
      <c r="H506" s="17" t="s">
        <v>136</v>
      </c>
      <c r="I506" s="16" t="s">
        <v>135</v>
      </c>
      <c r="J506" s="17" t="s">
        <v>137</v>
      </c>
      <c r="K506" s="18">
        <v>50</v>
      </c>
      <c r="L506" s="17" t="s">
        <v>138</v>
      </c>
      <c r="M506" s="17">
        <v>0</v>
      </c>
      <c r="N506" s="16">
        <f t="shared" si="352"/>
        <v>100</v>
      </c>
      <c r="O506" s="17">
        <v>1</v>
      </c>
      <c r="P506" s="17">
        <v>2.09</v>
      </c>
      <c r="Q506" s="17">
        <v>7.81</v>
      </c>
      <c r="R506" s="16"/>
      <c r="S506" s="16"/>
      <c r="T506" s="16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 t="s">
        <v>139</v>
      </c>
      <c r="AB506" s="17" t="s">
        <v>140</v>
      </c>
      <c r="AC506" s="17">
        <v>19.32</v>
      </c>
      <c r="AD506" s="17">
        <v>6.65</v>
      </c>
      <c r="AE506" s="17">
        <v>1</v>
      </c>
      <c r="AF506" s="17">
        <v>0.77</v>
      </c>
      <c r="AG506" s="17">
        <v>2.19</v>
      </c>
      <c r="AH506" s="17">
        <f t="shared" si="353"/>
        <v>1.42</v>
      </c>
      <c r="AI506" s="17" t="s">
        <v>136</v>
      </c>
      <c r="AJ506" s="17" t="s">
        <v>136</v>
      </c>
      <c r="AK506" s="17" t="s">
        <v>141</v>
      </c>
      <c r="AL506" s="17">
        <f t="shared" si="354"/>
        <v>2</v>
      </c>
      <c r="AM506" s="17">
        <v>0</v>
      </c>
      <c r="AN506" s="17"/>
      <c r="AO506" s="17">
        <v>0</v>
      </c>
      <c r="AP506" s="17">
        <v>0</v>
      </c>
      <c r="AQ506" s="17">
        <v>0</v>
      </c>
      <c r="AR506" s="17" t="s">
        <v>136</v>
      </c>
      <c r="AS506" s="19">
        <f t="shared" si="295"/>
        <v>0</v>
      </c>
      <c r="AT506" s="19"/>
      <c r="AU506" s="19">
        <f>VLOOKUP(G506,ABNT5101!$I$3:$J$9,2)</f>
        <v>10</v>
      </c>
      <c r="AV506" s="19">
        <f>VLOOKUP(G506,ABNT5101!$I$3:$M$9,5)</f>
        <v>0.18</v>
      </c>
      <c r="AW506" s="17" t="str">
        <f>_xlfn.XLOOKUP(G506,ABNT5101!I:I,ABNT5101!L:L)</f>
        <v>-</v>
      </c>
      <c r="AX506" s="17">
        <f>_xlfn.XLOOKUP(G506,ABNT5101!$I:$I,ABNT5101!M:M)</f>
        <v>0.18</v>
      </c>
      <c r="AY506" s="17" t="str">
        <f>_xlfn.XLOOKUP(G506,ABNT5101!$I:$I,ABNT5101!N:N)</f>
        <v>-</v>
      </c>
      <c r="AZ506" s="17">
        <f>_xlfn.XLOOKUP(G506,ABNT5101!$I:$I,ABNT5101!O:O)</f>
        <v>16</v>
      </c>
      <c r="BA506" s="20" t="str">
        <f t="shared" si="296"/>
        <v>NÃO ATENDE</v>
      </c>
      <c r="BB506" s="21">
        <f t="shared" ref="BB506:BC506" si="608">BE506/AU506-1</f>
        <v>-1</v>
      </c>
      <c r="BC506" s="21">
        <f t="shared" si="608"/>
        <v>-1</v>
      </c>
      <c r="BD506" s="21" t="str">
        <f t="shared" si="298"/>
        <v>-</v>
      </c>
      <c r="BE506" s="22"/>
      <c r="BF506" s="22"/>
      <c r="BG506" s="22"/>
      <c r="BH506" s="22"/>
      <c r="BI506" s="23"/>
      <c r="BJ506" s="22"/>
      <c r="BK506" s="20" t="str">
        <f t="shared" si="299"/>
        <v>NÃO ATENDE</v>
      </c>
      <c r="BL506" s="20" t="str">
        <f t="shared" si="300"/>
        <v>NÃO ATENDE</v>
      </c>
      <c r="BM506" s="20" t="str">
        <f t="shared" si="301"/>
        <v>NÃO ATENDE</v>
      </c>
      <c r="BN506" s="20" t="str">
        <f t="shared" si="302"/>
        <v>ATENDE</v>
      </c>
      <c r="BO506" s="24" t="str">
        <f t="shared" si="303"/>
        <v>C4</v>
      </c>
      <c r="BP506" s="24" t="str">
        <f t="shared" si="379"/>
        <v>P6</v>
      </c>
      <c r="BQ506" s="25">
        <f t="shared" si="304"/>
        <v>-1</v>
      </c>
      <c r="BR506" s="22"/>
      <c r="BS506" s="22"/>
      <c r="BT506" s="24">
        <f>IF(BP506="-","-",_xlfn.XLOOKUP(BP506,ABNT5101!$B$4:$B$9,ABNT5101!$C$4:$C$9))</f>
        <v>3</v>
      </c>
      <c r="BU506" s="24">
        <f>IF(BP506="-","-",_xlfn.XLOOKUP(BP506,ABNT5101!$B$4:$B$9,ABNT5101!$D$4:$D$9))</f>
        <v>0.6</v>
      </c>
      <c r="BV506" s="20" t="str">
        <f t="shared" si="305"/>
        <v>NÃO ATENDE</v>
      </c>
      <c r="BW506" s="20" t="str">
        <f t="shared" si="306"/>
        <v>NÃO ATENDE</v>
      </c>
      <c r="BX506" s="20" t="str">
        <f t="shared" si="307"/>
        <v>NÃO ATENDE</v>
      </c>
      <c r="BY506" s="24" t="str">
        <f t="shared" si="596"/>
        <v>P6</v>
      </c>
      <c r="BZ506" s="25">
        <f t="shared" si="308"/>
        <v>-1</v>
      </c>
      <c r="CA506" s="24"/>
      <c r="CB506" s="24"/>
      <c r="CC506" s="20">
        <f>IF(BY506="-","-",_xlfn.XLOOKUP(BY506,ABNT5101!$B$4:$B$9,ABNT5101!$C$4:$C$9))</f>
        <v>3</v>
      </c>
      <c r="CD506" s="24">
        <f>IF(BY506="-","-",_xlfn.XLOOKUP(BY506,ABNT5101!$B$4:$B$9,ABNT5101!$D$4:$D$9))</f>
        <v>0.6</v>
      </c>
      <c r="CE506" s="20" t="str">
        <f t="shared" si="309"/>
        <v>NÃO ATENDE</v>
      </c>
      <c r="CF506" s="20" t="str">
        <f t="shared" si="310"/>
        <v>NÃO ATENDE</v>
      </c>
      <c r="CG506" s="20" t="str">
        <f t="shared" si="311"/>
        <v>NÃO ATENDE</v>
      </c>
      <c r="CH506" s="26" t="e">
        <f>_xlfn.XLOOKUP(CI506,'Banco de dados'!$B:$B,'Banco de dados'!$D:$D)</f>
        <v>#N/A</v>
      </c>
      <c r="CI506" s="27"/>
      <c r="CJ506" s="26" t="e">
        <f>_xlfn.XLOOKUP(CI506,'Banco de dados'!$B:$B,'Banco de dados'!$E:$E)</f>
        <v>#N/A</v>
      </c>
      <c r="CK506" s="26"/>
      <c r="CL506" s="26" t="e">
        <f>IF(CK506="-","-",_xlfn.XLOOKUP(CK506,'Banco de dados'!$B:$B,'Banco de dados'!$E:$E))</f>
        <v>#N/A</v>
      </c>
      <c r="CM506" s="28">
        <f t="shared" si="312"/>
        <v>1</v>
      </c>
      <c r="CN506" s="26" t="e">
        <f>_xlfn.XLOOKUP(CI506,'Banco de dados'!$B:$B,'Banco de dados'!$H:$H)</f>
        <v>#N/A</v>
      </c>
      <c r="CO506" s="26" t="e">
        <f t="array" aca="1" ref="CO506" ca="1">_xludf.XLOOKUP(CK506,'Banco de dados'!$B:$B,'Banco de dados'!$H:$H)</f>
        <v>#NAME?</v>
      </c>
      <c r="CP506" s="26" t="e">
        <f t="array" aca="1" ref="CP506" ca="1">_xludf.XLOOKUP(CI506,'Banco de dados'!$B:$B,'Banco de dados'!$F:$F)</f>
        <v>#NAME?</v>
      </c>
      <c r="CQ506" s="26" t="e">
        <f t="array" aca="1" ref="CQ506" ca="1">_xludf.XLOOKUP(CK506,'Banco de dados'!$B:$B,'Banco de dados'!$F:$F)</f>
        <v>#NAME?</v>
      </c>
      <c r="CR506" s="27">
        <v>0</v>
      </c>
      <c r="CS506" s="27"/>
      <c r="CT506" s="26" t="str">
        <f>IF(AG506=0.5,"Suporte",IF(AND(AG506&gt;='Braços de IP'!$B$9,AG506&lt;='Braços de IP'!$D$9),'Braços de IP'!$E$9,IF(AND(AG506&gt;='Braços de IP'!$B$10,AG506&lt;='Braços de IP'!$D$10),'Braços de IP'!$E$10,IF(AND(AG506&gt;='Braços de IP'!$B$11,AG506&lt;='Braços de IP'!$D$11),'Braços de IP'!$E$11,IF(AND(AG506&gt;='Braços de IP'!$B$12,AG506&lt;='Braços de IP'!$D$12),'Braços de IP'!$E$12,IF(AND(AG506&gt;='Braços de IP'!$B$13,AG506&lt;='Braços de IP'!$D$13),'Braços de IP'!$E$13,IF(AND(AG506&gt;='Braços de IP'!$B$14,AG506&lt;='Braços de IP'!$D$14),'Braços de IP'!$E$14,"ERRO")))))))</f>
        <v>Médio I</v>
      </c>
      <c r="CU506" s="27"/>
      <c r="CV506" s="26" t="str">
        <f>IF($CU506="","",VLOOKUP($CU506,'Braços de IP'!$E$9:$I$15,2,0))</f>
        <v/>
      </c>
      <c r="CW506" s="29" t="str">
        <f>IF($CU506="","",VLOOKUP($CU506,'Braços de IP'!$E$9:$I$15,5,0))</f>
        <v/>
      </c>
      <c r="CX506" s="26"/>
      <c r="CY506" s="26"/>
      <c r="CZ506" s="26"/>
      <c r="DA506" s="26"/>
      <c r="DB506" s="26"/>
      <c r="DC506" s="26"/>
      <c r="DD506" s="30" t="e">
        <f t="shared" si="313"/>
        <v>#N/A</v>
      </c>
      <c r="DE506" s="31">
        <f t="shared" si="314"/>
        <v>50</v>
      </c>
      <c r="DF506" s="30" t="e">
        <f t="shared" si="315"/>
        <v>#N/A</v>
      </c>
      <c r="DG506" s="32" t="e">
        <f t="shared" si="316"/>
        <v>#N/A</v>
      </c>
      <c r="DH506" s="33" t="s">
        <v>143</v>
      </c>
      <c r="DI506" s="34"/>
      <c r="DJ506" s="35"/>
      <c r="DK506" s="16" t="s">
        <v>144</v>
      </c>
      <c r="DL506" s="16"/>
      <c r="DN506" s="36" t="e">
        <f t="shared" si="357"/>
        <v>#VALUE!</v>
      </c>
    </row>
    <row r="507" spans="1:124" ht="15.75" customHeight="1" x14ac:dyDescent="0.25">
      <c r="B507" s="16">
        <v>80</v>
      </c>
      <c r="C507" s="16" t="s">
        <v>176</v>
      </c>
      <c r="D507" s="16" t="s">
        <v>565</v>
      </c>
      <c r="E507" s="16">
        <v>-8.080031</v>
      </c>
      <c r="F507" s="16">
        <v>-34.970298999999997</v>
      </c>
      <c r="G507" s="16" t="s">
        <v>160</v>
      </c>
      <c r="H507" s="17" t="s">
        <v>136</v>
      </c>
      <c r="I507" s="16" t="s">
        <v>135</v>
      </c>
      <c r="J507" s="17" t="s">
        <v>137</v>
      </c>
      <c r="K507" s="18">
        <v>50</v>
      </c>
      <c r="L507" s="17" t="s">
        <v>138</v>
      </c>
      <c r="M507" s="17">
        <v>0</v>
      </c>
      <c r="N507" s="16">
        <f t="shared" si="352"/>
        <v>100</v>
      </c>
      <c r="O507" s="17">
        <v>1</v>
      </c>
      <c r="P507" s="17">
        <v>2.09</v>
      </c>
      <c r="Q507" s="17">
        <v>7.81</v>
      </c>
      <c r="R507" s="16"/>
      <c r="S507" s="16"/>
      <c r="T507" s="16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 t="s">
        <v>139</v>
      </c>
      <c r="AB507" s="17" t="s">
        <v>140</v>
      </c>
      <c r="AC507" s="17">
        <v>19.32</v>
      </c>
      <c r="AD507" s="17">
        <v>6.65</v>
      </c>
      <c r="AE507" s="17">
        <v>1</v>
      </c>
      <c r="AF507" s="17">
        <v>0.77</v>
      </c>
      <c r="AG507" s="17">
        <v>2.19</v>
      </c>
      <c r="AH507" s="17">
        <f t="shared" si="353"/>
        <v>1.42</v>
      </c>
      <c r="AI507" s="17" t="s">
        <v>136</v>
      </c>
      <c r="AJ507" s="17" t="s">
        <v>136</v>
      </c>
      <c r="AK507" s="17" t="s">
        <v>141</v>
      </c>
      <c r="AL507" s="17">
        <f t="shared" si="354"/>
        <v>2</v>
      </c>
      <c r="AM507" s="17">
        <v>0</v>
      </c>
      <c r="AN507" s="17"/>
      <c r="AO507" s="17">
        <v>0</v>
      </c>
      <c r="AP507" s="17">
        <v>0</v>
      </c>
      <c r="AQ507" s="17">
        <v>0</v>
      </c>
      <c r="AR507" s="17" t="s">
        <v>136</v>
      </c>
      <c r="AS507" s="19">
        <f t="shared" si="295"/>
        <v>0</v>
      </c>
      <c r="AT507" s="19"/>
      <c r="AU507" s="19">
        <f>VLOOKUP(G507,ABNT5101!$I$3:$J$9,2)</f>
        <v>10</v>
      </c>
      <c r="AV507" s="19">
        <f>VLOOKUP(G507,ABNT5101!$I$3:$M$9,5)</f>
        <v>0.18</v>
      </c>
      <c r="AW507" s="17" t="str">
        <f>_xlfn.XLOOKUP(G507,ABNT5101!I:I,ABNT5101!L:L)</f>
        <v>-</v>
      </c>
      <c r="AX507" s="17">
        <f>_xlfn.XLOOKUP(G507,ABNT5101!$I:$I,ABNT5101!M:M)</f>
        <v>0.18</v>
      </c>
      <c r="AY507" s="17" t="str">
        <f>_xlfn.XLOOKUP(G507,ABNT5101!$I:$I,ABNT5101!N:N)</f>
        <v>-</v>
      </c>
      <c r="AZ507" s="17">
        <f>_xlfn.XLOOKUP(G507,ABNT5101!$I:$I,ABNT5101!O:O)</f>
        <v>16</v>
      </c>
      <c r="BA507" s="20" t="str">
        <f t="shared" si="296"/>
        <v>NÃO ATENDE</v>
      </c>
      <c r="BB507" s="21">
        <f t="shared" ref="BB507:BC507" si="609">BE507/AU507-1</f>
        <v>-1</v>
      </c>
      <c r="BC507" s="21">
        <f t="shared" si="609"/>
        <v>-1</v>
      </c>
      <c r="BD507" s="21" t="str">
        <f t="shared" si="298"/>
        <v>-</v>
      </c>
      <c r="BE507" s="22"/>
      <c r="BF507" s="22"/>
      <c r="BG507" s="22"/>
      <c r="BH507" s="22"/>
      <c r="BI507" s="23"/>
      <c r="BJ507" s="22"/>
      <c r="BK507" s="20" t="str">
        <f t="shared" si="299"/>
        <v>NÃO ATENDE</v>
      </c>
      <c r="BL507" s="20" t="str">
        <f t="shared" si="300"/>
        <v>NÃO ATENDE</v>
      </c>
      <c r="BM507" s="20" t="str">
        <f t="shared" si="301"/>
        <v>NÃO ATENDE</v>
      </c>
      <c r="BN507" s="20" t="str">
        <f t="shared" si="302"/>
        <v>ATENDE</v>
      </c>
      <c r="BO507" s="24" t="str">
        <f t="shared" si="303"/>
        <v>C4</v>
      </c>
      <c r="BP507" s="24" t="str">
        <f t="shared" si="379"/>
        <v>P6</v>
      </c>
      <c r="BQ507" s="25">
        <f t="shared" si="304"/>
        <v>-1</v>
      </c>
      <c r="BR507" s="22"/>
      <c r="BS507" s="22"/>
      <c r="BT507" s="24">
        <f>IF(BP507="-","-",_xlfn.XLOOKUP(BP507,ABNT5101!$B$4:$B$9,ABNT5101!$C$4:$C$9))</f>
        <v>3</v>
      </c>
      <c r="BU507" s="24">
        <f>IF(BP507="-","-",_xlfn.XLOOKUP(BP507,ABNT5101!$B$4:$B$9,ABNT5101!$D$4:$D$9))</f>
        <v>0.6</v>
      </c>
      <c r="BV507" s="20" t="str">
        <f t="shared" si="305"/>
        <v>NÃO ATENDE</v>
      </c>
      <c r="BW507" s="20" t="str">
        <f t="shared" si="306"/>
        <v>NÃO ATENDE</v>
      </c>
      <c r="BX507" s="20" t="str">
        <f t="shared" si="307"/>
        <v>NÃO ATENDE</v>
      </c>
      <c r="BY507" s="24" t="str">
        <f t="shared" si="596"/>
        <v>P6</v>
      </c>
      <c r="BZ507" s="25">
        <f t="shared" si="308"/>
        <v>-1</v>
      </c>
      <c r="CA507" s="24"/>
      <c r="CB507" s="24"/>
      <c r="CC507" s="20">
        <f>IF(BY507="-","-",_xlfn.XLOOKUP(BY507,ABNT5101!$B$4:$B$9,ABNT5101!$C$4:$C$9))</f>
        <v>3</v>
      </c>
      <c r="CD507" s="24">
        <f>IF(BY507="-","-",_xlfn.XLOOKUP(BY507,ABNT5101!$B$4:$B$9,ABNT5101!$D$4:$D$9))</f>
        <v>0.6</v>
      </c>
      <c r="CE507" s="20" t="str">
        <f t="shared" si="309"/>
        <v>NÃO ATENDE</v>
      </c>
      <c r="CF507" s="20" t="str">
        <f t="shared" si="310"/>
        <v>NÃO ATENDE</v>
      </c>
      <c r="CG507" s="20" t="str">
        <f t="shared" si="311"/>
        <v>NÃO ATENDE</v>
      </c>
      <c r="CH507" s="26" t="e">
        <f>_xlfn.XLOOKUP(CI507,'Banco de dados'!$B:$B,'Banco de dados'!$D:$D)</f>
        <v>#N/A</v>
      </c>
      <c r="CI507" s="27"/>
      <c r="CJ507" s="26" t="e">
        <f>_xlfn.XLOOKUP(CI507,'Banco de dados'!$B:$B,'Banco de dados'!$E:$E)</f>
        <v>#N/A</v>
      </c>
      <c r="CK507" s="26"/>
      <c r="CL507" s="26" t="e">
        <f>IF(CK507="-","-",_xlfn.XLOOKUP(CK507,'Banco de dados'!$B:$B,'Banco de dados'!$E:$E))</f>
        <v>#N/A</v>
      </c>
      <c r="CM507" s="28">
        <f t="shared" si="312"/>
        <v>1</v>
      </c>
      <c r="CN507" s="26" t="e">
        <f>_xlfn.XLOOKUP(CI507,'Banco de dados'!$B:$B,'Banco de dados'!$H:$H)</f>
        <v>#N/A</v>
      </c>
      <c r="CO507" s="26" t="e">
        <f t="array" aca="1" ref="CO507" ca="1">_xludf.XLOOKUP(CK507,'Banco de dados'!$B:$B,'Banco de dados'!$H:$H)</f>
        <v>#NAME?</v>
      </c>
      <c r="CP507" s="26" t="e">
        <f t="array" aca="1" ref="CP507" ca="1">_xludf.XLOOKUP(CI507,'Banco de dados'!$B:$B,'Banco de dados'!$F:$F)</f>
        <v>#NAME?</v>
      </c>
      <c r="CQ507" s="26" t="e">
        <f t="array" aca="1" ref="CQ507" ca="1">_xludf.XLOOKUP(CK507,'Banco de dados'!$B:$B,'Banco de dados'!$F:$F)</f>
        <v>#NAME?</v>
      </c>
      <c r="CR507" s="27">
        <v>0</v>
      </c>
      <c r="CS507" s="27"/>
      <c r="CT507" s="26" t="str">
        <f>IF(AG507=0.5,"Suporte",IF(AND(AG507&gt;='Braços de IP'!$B$9,AG507&lt;='Braços de IP'!$D$9),'Braços de IP'!$E$9,IF(AND(AG507&gt;='Braços de IP'!$B$10,AG507&lt;='Braços de IP'!$D$10),'Braços de IP'!$E$10,IF(AND(AG507&gt;='Braços de IP'!$B$11,AG507&lt;='Braços de IP'!$D$11),'Braços de IP'!$E$11,IF(AND(AG507&gt;='Braços de IP'!$B$12,AG507&lt;='Braços de IP'!$D$12),'Braços de IP'!$E$12,IF(AND(AG507&gt;='Braços de IP'!$B$13,AG507&lt;='Braços de IP'!$D$13),'Braços de IP'!$E$13,IF(AND(AG507&gt;='Braços de IP'!$B$14,AG507&lt;='Braços de IP'!$D$14),'Braços de IP'!$E$14,"ERRO")))))))</f>
        <v>Médio I</v>
      </c>
      <c r="CU507" s="27"/>
      <c r="CV507" s="26" t="str">
        <f>IF($CU507="","",VLOOKUP($CU507,'Braços de IP'!$E$9:$I$15,2,0))</f>
        <v/>
      </c>
      <c r="CW507" s="29" t="str">
        <f>IF($CU507="","",VLOOKUP($CU507,'Braços de IP'!$E$9:$I$15,5,0))</f>
        <v/>
      </c>
      <c r="CX507" s="26"/>
      <c r="CY507" s="26"/>
      <c r="CZ507" s="26"/>
      <c r="DA507" s="26"/>
      <c r="DB507" s="26"/>
      <c r="DC507" s="26"/>
      <c r="DD507" s="30" t="e">
        <f t="shared" si="313"/>
        <v>#N/A</v>
      </c>
      <c r="DE507" s="31">
        <f t="shared" si="314"/>
        <v>50</v>
      </c>
      <c r="DF507" s="30" t="e">
        <f t="shared" si="315"/>
        <v>#N/A</v>
      </c>
      <c r="DG507" s="32" t="e">
        <f t="shared" si="316"/>
        <v>#N/A</v>
      </c>
      <c r="DH507" s="33" t="s">
        <v>143</v>
      </c>
      <c r="DI507" s="34"/>
      <c r="DJ507" s="35"/>
      <c r="DK507" s="16" t="s">
        <v>144</v>
      </c>
      <c r="DL507" s="16"/>
      <c r="DN507" s="36" t="e">
        <f t="shared" si="357"/>
        <v>#VALUE!</v>
      </c>
    </row>
    <row r="508" spans="1:124" ht="15.75" customHeight="1" x14ac:dyDescent="0.25">
      <c r="B508" s="16">
        <v>80</v>
      </c>
      <c r="C508" s="16" t="s">
        <v>176</v>
      </c>
      <c r="D508" s="16" t="s">
        <v>565</v>
      </c>
      <c r="E508" s="16">
        <v>-8.080031</v>
      </c>
      <c r="F508" s="16">
        <v>-34.970298999999997</v>
      </c>
      <c r="G508" s="16" t="s">
        <v>160</v>
      </c>
      <c r="H508" s="17" t="s">
        <v>136</v>
      </c>
      <c r="I508" s="16" t="s">
        <v>135</v>
      </c>
      <c r="J508" s="17" t="s">
        <v>137</v>
      </c>
      <c r="K508" s="18">
        <v>50</v>
      </c>
      <c r="L508" s="17" t="s">
        <v>138</v>
      </c>
      <c r="M508" s="17">
        <v>0</v>
      </c>
      <c r="N508" s="16">
        <f t="shared" si="352"/>
        <v>100</v>
      </c>
      <c r="O508" s="17">
        <v>1</v>
      </c>
      <c r="P508" s="17">
        <v>2.09</v>
      </c>
      <c r="Q508" s="17">
        <v>7.81</v>
      </c>
      <c r="R508" s="16"/>
      <c r="S508" s="16"/>
      <c r="T508" s="16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 t="s">
        <v>139</v>
      </c>
      <c r="AB508" s="17" t="s">
        <v>140</v>
      </c>
      <c r="AC508" s="17">
        <v>19.32</v>
      </c>
      <c r="AD508" s="17">
        <v>6.65</v>
      </c>
      <c r="AE508" s="17">
        <v>1</v>
      </c>
      <c r="AF508" s="17">
        <v>0.77</v>
      </c>
      <c r="AG508" s="17">
        <v>2.19</v>
      </c>
      <c r="AH508" s="17">
        <f t="shared" si="353"/>
        <v>1.42</v>
      </c>
      <c r="AI508" s="17" t="s">
        <v>136</v>
      </c>
      <c r="AJ508" s="17" t="s">
        <v>136</v>
      </c>
      <c r="AK508" s="17" t="s">
        <v>141</v>
      </c>
      <c r="AL508" s="17">
        <f t="shared" si="354"/>
        <v>2</v>
      </c>
      <c r="AM508" s="17">
        <v>0</v>
      </c>
      <c r="AN508" s="17"/>
      <c r="AO508" s="17">
        <v>0</v>
      </c>
      <c r="AP508" s="17">
        <v>0</v>
      </c>
      <c r="AQ508" s="17">
        <v>0</v>
      </c>
      <c r="AR508" s="17" t="s">
        <v>136</v>
      </c>
      <c r="AS508" s="19">
        <f t="shared" si="295"/>
        <v>0</v>
      </c>
      <c r="AT508" s="19"/>
      <c r="AU508" s="19">
        <f>VLOOKUP(G508,ABNT5101!$I$3:$J$9,2)</f>
        <v>10</v>
      </c>
      <c r="AV508" s="19">
        <f>VLOOKUP(G508,ABNT5101!$I$3:$M$9,5)</f>
        <v>0.18</v>
      </c>
      <c r="AW508" s="17" t="str">
        <f>_xlfn.XLOOKUP(G508,ABNT5101!I:I,ABNT5101!L:L)</f>
        <v>-</v>
      </c>
      <c r="AX508" s="17">
        <f>_xlfn.XLOOKUP(G508,ABNT5101!$I:$I,ABNT5101!M:M)</f>
        <v>0.18</v>
      </c>
      <c r="AY508" s="17" t="str">
        <f>_xlfn.XLOOKUP(G508,ABNT5101!$I:$I,ABNT5101!N:N)</f>
        <v>-</v>
      </c>
      <c r="AZ508" s="17">
        <f>_xlfn.XLOOKUP(G508,ABNT5101!$I:$I,ABNT5101!O:O)</f>
        <v>16</v>
      </c>
      <c r="BA508" s="20" t="str">
        <f t="shared" si="296"/>
        <v>NÃO ATENDE</v>
      </c>
      <c r="BB508" s="21">
        <f t="shared" ref="BB508:BC508" si="610">BE508/AU508-1</f>
        <v>-1</v>
      </c>
      <c r="BC508" s="21">
        <f t="shared" si="610"/>
        <v>-1</v>
      </c>
      <c r="BD508" s="21" t="str">
        <f t="shared" si="298"/>
        <v>-</v>
      </c>
      <c r="BE508" s="22"/>
      <c r="BF508" s="22"/>
      <c r="BG508" s="22"/>
      <c r="BH508" s="22"/>
      <c r="BI508" s="23"/>
      <c r="BJ508" s="22"/>
      <c r="BK508" s="20" t="str">
        <f t="shared" si="299"/>
        <v>NÃO ATENDE</v>
      </c>
      <c r="BL508" s="20" t="str">
        <f t="shared" si="300"/>
        <v>NÃO ATENDE</v>
      </c>
      <c r="BM508" s="20" t="str">
        <f t="shared" si="301"/>
        <v>NÃO ATENDE</v>
      </c>
      <c r="BN508" s="20" t="str">
        <f t="shared" si="302"/>
        <v>ATENDE</v>
      </c>
      <c r="BO508" s="24" t="str">
        <f t="shared" si="303"/>
        <v>C4</v>
      </c>
      <c r="BP508" s="24" t="str">
        <f t="shared" si="379"/>
        <v>P6</v>
      </c>
      <c r="BQ508" s="25">
        <f t="shared" si="304"/>
        <v>-1</v>
      </c>
      <c r="BR508" s="22"/>
      <c r="BS508" s="22"/>
      <c r="BT508" s="24">
        <f>IF(BP508="-","-",_xlfn.XLOOKUP(BP508,ABNT5101!$B$4:$B$9,ABNT5101!$C$4:$C$9))</f>
        <v>3</v>
      </c>
      <c r="BU508" s="24">
        <f>IF(BP508="-","-",_xlfn.XLOOKUP(BP508,ABNT5101!$B$4:$B$9,ABNT5101!$D$4:$D$9))</f>
        <v>0.6</v>
      </c>
      <c r="BV508" s="20" t="str">
        <f t="shared" si="305"/>
        <v>NÃO ATENDE</v>
      </c>
      <c r="BW508" s="20" t="str">
        <f t="shared" si="306"/>
        <v>NÃO ATENDE</v>
      </c>
      <c r="BX508" s="20" t="str">
        <f t="shared" si="307"/>
        <v>NÃO ATENDE</v>
      </c>
      <c r="BY508" s="24" t="str">
        <f t="shared" si="596"/>
        <v>P6</v>
      </c>
      <c r="BZ508" s="25">
        <f t="shared" si="308"/>
        <v>-1</v>
      </c>
      <c r="CA508" s="24"/>
      <c r="CB508" s="24"/>
      <c r="CC508" s="20">
        <f>IF(BY508="-","-",_xlfn.XLOOKUP(BY508,ABNT5101!$B$4:$B$9,ABNT5101!$C$4:$C$9))</f>
        <v>3</v>
      </c>
      <c r="CD508" s="24">
        <f>IF(BY508="-","-",_xlfn.XLOOKUP(BY508,ABNT5101!$B$4:$B$9,ABNT5101!$D$4:$D$9))</f>
        <v>0.6</v>
      </c>
      <c r="CE508" s="20" t="str">
        <f t="shared" si="309"/>
        <v>NÃO ATENDE</v>
      </c>
      <c r="CF508" s="20" t="str">
        <f t="shared" si="310"/>
        <v>NÃO ATENDE</v>
      </c>
      <c r="CG508" s="20" t="str">
        <f t="shared" si="311"/>
        <v>NÃO ATENDE</v>
      </c>
      <c r="CH508" s="26" t="e">
        <f>_xlfn.XLOOKUP(CI508,'Banco de dados'!$B:$B,'Banco de dados'!$D:$D)</f>
        <v>#N/A</v>
      </c>
      <c r="CI508" s="27"/>
      <c r="CJ508" s="26" t="e">
        <f>_xlfn.XLOOKUP(CI508,'Banco de dados'!$B:$B,'Banco de dados'!$E:$E)</f>
        <v>#N/A</v>
      </c>
      <c r="CK508" s="26"/>
      <c r="CL508" s="26" t="e">
        <f>IF(CK508="-","-",_xlfn.XLOOKUP(CK508,'Banco de dados'!$B:$B,'Banco de dados'!$E:$E))</f>
        <v>#N/A</v>
      </c>
      <c r="CM508" s="28">
        <f t="shared" si="312"/>
        <v>1</v>
      </c>
      <c r="CN508" s="26" t="e">
        <f>_xlfn.XLOOKUP(CI508,'Banco de dados'!$B:$B,'Banco de dados'!$H:$H)</f>
        <v>#N/A</v>
      </c>
      <c r="CO508" s="26" t="e">
        <f t="array" aca="1" ref="CO508" ca="1">_xludf.XLOOKUP(CK508,'Banco de dados'!$B:$B,'Banco de dados'!$H:$H)</f>
        <v>#NAME?</v>
      </c>
      <c r="CP508" s="26" t="e">
        <f t="array" aca="1" ref="CP508" ca="1">_xludf.XLOOKUP(CI508,'Banco de dados'!$B:$B,'Banco de dados'!$F:$F)</f>
        <v>#NAME?</v>
      </c>
      <c r="CQ508" s="26" t="e">
        <f t="array" aca="1" ref="CQ508" ca="1">_xludf.XLOOKUP(CK508,'Banco de dados'!$B:$B,'Banco de dados'!$F:$F)</f>
        <v>#NAME?</v>
      </c>
      <c r="CR508" s="27">
        <v>0</v>
      </c>
      <c r="CS508" s="27"/>
      <c r="CT508" s="26" t="str">
        <f>IF(AG508=0.5,"Suporte",IF(AND(AG508&gt;='Braços de IP'!$B$9,AG508&lt;='Braços de IP'!$D$9),'Braços de IP'!$E$9,IF(AND(AG508&gt;='Braços de IP'!$B$10,AG508&lt;='Braços de IP'!$D$10),'Braços de IP'!$E$10,IF(AND(AG508&gt;='Braços de IP'!$B$11,AG508&lt;='Braços de IP'!$D$11),'Braços de IP'!$E$11,IF(AND(AG508&gt;='Braços de IP'!$B$12,AG508&lt;='Braços de IP'!$D$12),'Braços de IP'!$E$12,IF(AND(AG508&gt;='Braços de IP'!$B$13,AG508&lt;='Braços de IP'!$D$13),'Braços de IP'!$E$13,IF(AND(AG508&gt;='Braços de IP'!$B$14,AG508&lt;='Braços de IP'!$D$14),'Braços de IP'!$E$14,"ERRO")))))))</f>
        <v>Médio I</v>
      </c>
      <c r="CU508" s="27"/>
      <c r="CV508" s="26" t="str">
        <f>IF($CU508="","",VLOOKUP($CU508,'Braços de IP'!$E$9:$I$15,2,0))</f>
        <v/>
      </c>
      <c r="CW508" s="29" t="str">
        <f>IF($CU508="","",VLOOKUP($CU508,'Braços de IP'!$E$9:$I$15,5,0))</f>
        <v/>
      </c>
      <c r="CX508" s="26"/>
      <c r="CY508" s="26"/>
      <c r="CZ508" s="26"/>
      <c r="DA508" s="26"/>
      <c r="DB508" s="26"/>
      <c r="DC508" s="26"/>
      <c r="DD508" s="30" t="e">
        <f t="shared" si="313"/>
        <v>#N/A</v>
      </c>
      <c r="DE508" s="31">
        <f t="shared" si="314"/>
        <v>50</v>
      </c>
      <c r="DF508" s="30" t="e">
        <f t="shared" si="315"/>
        <v>#N/A</v>
      </c>
      <c r="DG508" s="32" t="e">
        <f t="shared" si="316"/>
        <v>#N/A</v>
      </c>
      <c r="DH508" s="33" t="s">
        <v>143</v>
      </c>
      <c r="DI508" s="34"/>
      <c r="DJ508" s="35"/>
      <c r="DK508" s="16" t="s">
        <v>144</v>
      </c>
      <c r="DL508" s="16"/>
      <c r="DN508" s="36" t="e">
        <f t="shared" si="357"/>
        <v>#VALUE!</v>
      </c>
    </row>
    <row r="509" spans="1:124" ht="15.75" customHeight="1" x14ac:dyDescent="0.25">
      <c r="B509" s="16">
        <v>81</v>
      </c>
      <c r="C509" s="16" t="s">
        <v>174</v>
      </c>
      <c r="D509" s="16" t="s">
        <v>566</v>
      </c>
      <c r="E509" s="16">
        <v>-8.0882749999999994</v>
      </c>
      <c r="F509" s="16">
        <v>-34.944234000000002</v>
      </c>
      <c r="G509" s="16" t="s">
        <v>157</v>
      </c>
      <c r="H509" s="17" t="s">
        <v>136</v>
      </c>
      <c r="I509" s="16" t="s">
        <v>136</v>
      </c>
      <c r="J509" s="17" t="s">
        <v>137</v>
      </c>
      <c r="K509" s="18">
        <v>96</v>
      </c>
      <c r="L509" s="17" t="s">
        <v>138</v>
      </c>
      <c r="M509" s="17">
        <v>0</v>
      </c>
      <c r="N509" s="16">
        <f t="shared" si="352"/>
        <v>192</v>
      </c>
      <c r="O509" s="17">
        <v>1</v>
      </c>
      <c r="P509" s="17">
        <v>0</v>
      </c>
      <c r="Q509" s="17">
        <v>6.38</v>
      </c>
      <c r="R509" s="16"/>
      <c r="S509" s="16"/>
      <c r="T509" s="16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 t="s">
        <v>139</v>
      </c>
      <c r="AB509" s="17" t="s">
        <v>140</v>
      </c>
      <c r="AC509" s="17">
        <v>25.49</v>
      </c>
      <c r="AD509" s="17">
        <v>7.46</v>
      </c>
      <c r="AE509" s="17">
        <v>1</v>
      </c>
      <c r="AF509" s="17">
        <v>1.47</v>
      </c>
      <c r="AG509" s="17">
        <v>2.09</v>
      </c>
      <c r="AH509" s="17">
        <f t="shared" si="353"/>
        <v>0.61999999999999988</v>
      </c>
      <c r="AI509" s="17" t="s">
        <v>136</v>
      </c>
      <c r="AJ509" s="17" t="s">
        <v>136</v>
      </c>
      <c r="AK509" s="17" t="s">
        <v>141</v>
      </c>
      <c r="AL509" s="17">
        <f t="shared" si="354"/>
        <v>2</v>
      </c>
      <c r="AM509" s="17">
        <v>0</v>
      </c>
      <c r="AN509" s="17"/>
      <c r="AO509" s="17">
        <v>0</v>
      </c>
      <c r="AP509" s="17">
        <v>0</v>
      </c>
      <c r="AQ509" s="17">
        <v>0</v>
      </c>
      <c r="AR509" s="17" t="s">
        <v>136</v>
      </c>
      <c r="AS509" s="19">
        <f t="shared" si="295"/>
        <v>0</v>
      </c>
      <c r="AT509" s="19"/>
      <c r="AU509" s="19">
        <f>VLOOKUP(G509,ABNT5101!$I$3:$J$9,2)</f>
        <v>7.5</v>
      </c>
      <c r="AV509" s="19">
        <f>VLOOKUP(G509,ABNT5101!$I$3:$M$9,5)</f>
        <v>0.18</v>
      </c>
      <c r="AW509" s="17" t="str">
        <f>_xlfn.XLOOKUP(G509,ABNT5101!I:I,ABNT5101!L:L)</f>
        <v>-</v>
      </c>
      <c r="AX509" s="17">
        <f>_xlfn.XLOOKUP(G509,ABNT5101!$I:$I,ABNT5101!M:M)</f>
        <v>0.18</v>
      </c>
      <c r="AY509" s="17" t="str">
        <f>_xlfn.XLOOKUP(G509,ABNT5101!$I:$I,ABNT5101!N:N)</f>
        <v>-</v>
      </c>
      <c r="AZ509" s="17">
        <f>_xlfn.XLOOKUP(G509,ABNT5101!$I:$I,ABNT5101!O:O)</f>
        <v>16</v>
      </c>
      <c r="BA509" s="20" t="str">
        <f t="shared" si="296"/>
        <v>ATENDE</v>
      </c>
      <c r="BB509" s="21">
        <f t="shared" ref="BB509:BC509" si="611">BE509/AU509-1</f>
        <v>0.22266666666666657</v>
      </c>
      <c r="BC509" s="21">
        <f t="shared" si="611"/>
        <v>2.3888888888888888</v>
      </c>
      <c r="BD509" s="21" t="str">
        <f t="shared" si="298"/>
        <v>-</v>
      </c>
      <c r="BE509" s="22">
        <v>9.17</v>
      </c>
      <c r="BF509" s="22">
        <v>0.61</v>
      </c>
      <c r="BG509" s="22"/>
      <c r="BH509" s="22"/>
      <c r="BI509" s="23"/>
      <c r="BJ509" s="22"/>
      <c r="BK509" s="20" t="str">
        <f t="shared" si="299"/>
        <v>ATENDE</v>
      </c>
      <c r="BL509" s="20" t="str">
        <f t="shared" si="300"/>
        <v>ATENDE</v>
      </c>
      <c r="BM509" s="20" t="str">
        <f t="shared" si="301"/>
        <v>ATENDE</v>
      </c>
      <c r="BN509" s="20" t="str">
        <f t="shared" si="302"/>
        <v>ATENDE</v>
      </c>
      <c r="BO509" s="24" t="str">
        <f t="shared" si="303"/>
        <v>C5</v>
      </c>
      <c r="BP509" s="24" t="str">
        <f t="shared" si="379"/>
        <v>-</v>
      </c>
      <c r="BQ509" s="25" t="e">
        <f t="shared" si="304"/>
        <v>#VALUE!</v>
      </c>
      <c r="BR509" s="22"/>
      <c r="BS509" s="22"/>
      <c r="BT509" s="24" t="str">
        <f>IF(BP509="-","-",_xlfn.XLOOKUP(BP509,ABNT5101!$B$4:$B$9,ABNT5101!$C$4:$C$9))</f>
        <v>-</v>
      </c>
      <c r="BU509" s="24" t="str">
        <f>IF(BP509="-","-",_xlfn.XLOOKUP(BP509,ABNT5101!$B$4:$B$9,ABNT5101!$D$4:$D$9))</f>
        <v>-</v>
      </c>
      <c r="BV509" s="20" t="str">
        <f t="shared" si="305"/>
        <v>-</v>
      </c>
      <c r="BW509" s="20" t="str">
        <f t="shared" si="306"/>
        <v>-</v>
      </c>
      <c r="BX509" s="20" t="str">
        <f t="shared" si="307"/>
        <v>-</v>
      </c>
      <c r="BY509" s="24" t="str">
        <f t="shared" si="596"/>
        <v>-</v>
      </c>
      <c r="BZ509" s="25" t="e">
        <f t="shared" si="308"/>
        <v>#VALUE!</v>
      </c>
      <c r="CA509" s="24"/>
      <c r="CB509" s="24"/>
      <c r="CC509" s="20" t="str">
        <f>IF(BY509="-","-",_xlfn.XLOOKUP(BY509,ABNT5101!$B$4:$B$9,ABNT5101!$C$4:$C$9))</f>
        <v>-</v>
      </c>
      <c r="CD509" s="24" t="str">
        <f>IF(BY509="-","-",_xlfn.XLOOKUP(BY509,ABNT5101!$B$4:$B$9,ABNT5101!$D$4:$D$9))</f>
        <v>-</v>
      </c>
      <c r="CE509" s="20" t="str">
        <f t="shared" si="309"/>
        <v>-</v>
      </c>
      <c r="CF509" s="20" t="str">
        <f t="shared" si="310"/>
        <v>-</v>
      </c>
      <c r="CG509" s="20" t="str">
        <f t="shared" si="311"/>
        <v>-</v>
      </c>
      <c r="CH509" s="26" t="str">
        <f>_xlfn.XLOOKUP(CI509,'Banco de dados'!$B:$B,'Banco de dados'!$D:$D)</f>
        <v>LEDSTAR</v>
      </c>
      <c r="CI509" s="47" t="str">
        <f>'Banco de dados'!B5</f>
        <v xml:space="preserve"> SL VT 9.1 28W</v>
      </c>
      <c r="CJ509" s="26" t="str">
        <f>_xlfn.XLOOKUP(CI509,'Banco de dados'!$B:$B,'Banco de dados'!$E:$E)</f>
        <v>LUM LED SL VT 9.1 28W</v>
      </c>
      <c r="CK509" s="26"/>
      <c r="CL509" s="26" t="e">
        <f>IF(CK509="-","-",_xlfn.XLOOKUP(CK509,'Banco de dados'!$B:$B,'Banco de dados'!$E:$E))</f>
        <v>#N/A</v>
      </c>
      <c r="CM509" s="28">
        <f t="shared" si="312"/>
        <v>1</v>
      </c>
      <c r="CN509" s="26">
        <f>_xlfn.XLOOKUP(CI509,'Banco de dados'!$B:$B,'Banco de dados'!$H:$H)</f>
        <v>28</v>
      </c>
      <c r="CO509" s="26" t="e">
        <f t="array" aca="1" ref="CO509" ca="1">_xludf.XLOOKUP(CK509,'Banco de dados'!$B:$B,'Banco de dados'!$H:$H)</f>
        <v>#NAME?</v>
      </c>
      <c r="CP509" s="51" t="e">
        <f t="array" aca="1" ref="CP509" ca="1">_xludf.XLOOKUP(CI509,'Banco de dados'!$B:$B,'Banco de dados'!$F:$F)</f>
        <v>#NAME?</v>
      </c>
      <c r="CQ509" s="26" t="e">
        <f t="array" aca="1" ref="CQ509" ca="1">_xludf.XLOOKUP(CK509,'Banco de dados'!$B:$B,'Banco de dados'!$F:$F)</f>
        <v>#NAME?</v>
      </c>
      <c r="CR509" s="27">
        <v>0</v>
      </c>
      <c r="CS509" s="27"/>
      <c r="CT509" s="26" t="str">
        <f>IF(AG509=0.5,"Suporte",IF(AND(AG509&gt;='Braços de IP'!$B$9,AG509&lt;='Braços de IP'!$D$9),'Braços de IP'!$E$9,IF(AND(AG509&gt;='Braços de IP'!$B$10,AG509&lt;='Braços de IP'!$D$10),'Braços de IP'!$E$10,IF(AND(AG509&gt;='Braços de IP'!$B$11,AG509&lt;='Braços de IP'!$D$11),'Braços de IP'!$E$11,IF(AND(AG509&gt;='Braços de IP'!$B$12,AG509&lt;='Braços de IP'!$D$12),'Braços de IP'!$E$12,IF(AND(AG509&gt;='Braços de IP'!$B$13,AG509&lt;='Braços de IP'!$D$13),'Braços de IP'!$E$13,IF(AND(AG509&gt;='Braços de IP'!$B$14,AG509&lt;='Braços de IP'!$D$14),'Braços de IP'!$E$14,"ERRO")))))))</f>
        <v>Médio I</v>
      </c>
      <c r="CU509" s="27"/>
      <c r="CV509" s="26" t="str">
        <f>IF($CU509="","",VLOOKUP($CU509,'Braços de IP'!$E$9:$I$15,2,0))</f>
        <v/>
      </c>
      <c r="CW509" s="29" t="str">
        <f>IF($CU509="","",VLOOKUP($CU509,'Braços de IP'!$E$9:$I$15,5,0))</f>
        <v/>
      </c>
      <c r="CX509" s="26"/>
      <c r="CY509" s="26"/>
      <c r="CZ509" s="26"/>
      <c r="DA509" s="26"/>
      <c r="DB509" s="26"/>
      <c r="DC509" s="26"/>
      <c r="DD509" s="30">
        <f t="shared" si="313"/>
        <v>28</v>
      </c>
      <c r="DE509" s="31">
        <f t="shared" si="314"/>
        <v>96</v>
      </c>
      <c r="DF509" s="30">
        <f t="shared" si="315"/>
        <v>124</v>
      </c>
      <c r="DG509" s="32">
        <f t="shared" si="316"/>
        <v>0.70833333333333326</v>
      </c>
      <c r="DH509" s="33" t="s">
        <v>143</v>
      </c>
      <c r="DI509" s="34"/>
      <c r="DJ509" s="35"/>
      <c r="DK509" s="16" t="s">
        <v>144</v>
      </c>
      <c r="DL509" s="16"/>
      <c r="DN509" s="36" t="e">
        <f t="shared" si="357"/>
        <v>#VALUE!</v>
      </c>
    </row>
    <row r="510" spans="1:124" ht="15.75" customHeight="1" x14ac:dyDescent="0.25">
      <c r="B510" s="16">
        <v>81</v>
      </c>
      <c r="C510" s="16" t="s">
        <v>174</v>
      </c>
      <c r="D510" s="16" t="s">
        <v>566</v>
      </c>
      <c r="E510" s="16">
        <v>-8.0882749999999994</v>
      </c>
      <c r="F510" s="16">
        <v>-34.944234000000002</v>
      </c>
      <c r="G510" s="16" t="s">
        <v>157</v>
      </c>
      <c r="H510" s="17" t="s">
        <v>136</v>
      </c>
      <c r="I510" s="16" t="s">
        <v>136</v>
      </c>
      <c r="J510" s="17" t="s">
        <v>137</v>
      </c>
      <c r="K510" s="18">
        <v>96</v>
      </c>
      <c r="L510" s="17" t="s">
        <v>138</v>
      </c>
      <c r="M510" s="17">
        <v>0</v>
      </c>
      <c r="N510" s="16">
        <f t="shared" si="352"/>
        <v>192</v>
      </c>
      <c r="O510" s="17">
        <v>1</v>
      </c>
      <c r="P510" s="17">
        <v>0</v>
      </c>
      <c r="Q510" s="17">
        <v>6.38</v>
      </c>
      <c r="R510" s="16"/>
      <c r="S510" s="16"/>
      <c r="T510" s="16">
        <v>0</v>
      </c>
      <c r="U510" s="17">
        <v>0</v>
      </c>
      <c r="V510" s="17">
        <v>0</v>
      </c>
      <c r="W510" s="17">
        <v>0</v>
      </c>
      <c r="X510" s="17">
        <v>0</v>
      </c>
      <c r="Y510" s="17">
        <v>0</v>
      </c>
      <c r="Z510" s="17">
        <v>0</v>
      </c>
      <c r="AA510" s="17" t="s">
        <v>139</v>
      </c>
      <c r="AB510" s="17" t="s">
        <v>140</v>
      </c>
      <c r="AC510" s="17">
        <v>25.49</v>
      </c>
      <c r="AD510" s="17">
        <v>7.46</v>
      </c>
      <c r="AE510" s="17">
        <v>1</v>
      </c>
      <c r="AF510" s="17">
        <v>1.47</v>
      </c>
      <c r="AG510" s="17">
        <v>2.09</v>
      </c>
      <c r="AH510" s="17">
        <f t="shared" si="353"/>
        <v>0.61999999999999988</v>
      </c>
      <c r="AI510" s="17" t="s">
        <v>136</v>
      </c>
      <c r="AJ510" s="17" t="s">
        <v>136</v>
      </c>
      <c r="AK510" s="17" t="s">
        <v>141</v>
      </c>
      <c r="AL510" s="17">
        <f t="shared" si="354"/>
        <v>2</v>
      </c>
      <c r="AM510" s="17">
        <v>0</v>
      </c>
      <c r="AN510" s="17"/>
      <c r="AO510" s="17">
        <v>0</v>
      </c>
      <c r="AP510" s="17">
        <v>0</v>
      </c>
      <c r="AQ510" s="17">
        <v>0</v>
      </c>
      <c r="AR510" s="17" t="s">
        <v>136</v>
      </c>
      <c r="AS510" s="19">
        <f t="shared" si="295"/>
        <v>0</v>
      </c>
      <c r="AT510" s="19"/>
      <c r="AU510" s="19">
        <f>VLOOKUP(G510,ABNT5101!$I$3:$J$9,2)</f>
        <v>7.5</v>
      </c>
      <c r="AV510" s="19">
        <f>VLOOKUP(G510,ABNT5101!$I$3:$M$9,5)</f>
        <v>0.18</v>
      </c>
      <c r="AW510" s="17" t="str">
        <f>_xlfn.XLOOKUP(G510,ABNT5101!I:I,ABNT5101!L:L)</f>
        <v>-</v>
      </c>
      <c r="AX510" s="17">
        <f>_xlfn.XLOOKUP(G510,ABNT5101!$I:$I,ABNT5101!M:M)</f>
        <v>0.18</v>
      </c>
      <c r="AY510" s="17" t="str">
        <f>_xlfn.XLOOKUP(G510,ABNT5101!$I:$I,ABNT5101!N:N)</f>
        <v>-</v>
      </c>
      <c r="AZ510" s="17">
        <f>_xlfn.XLOOKUP(G510,ABNT5101!$I:$I,ABNT5101!O:O)</f>
        <v>16</v>
      </c>
      <c r="BA510" s="20" t="str">
        <f t="shared" si="296"/>
        <v>ATENDE</v>
      </c>
      <c r="BB510" s="21">
        <f t="shared" ref="BB510:BC510" si="612">BE510/AU510-1</f>
        <v>2.1333333333333426E-2</v>
      </c>
      <c r="BC510" s="21">
        <f t="shared" si="612"/>
        <v>3.2777777777777777</v>
      </c>
      <c r="BD510" s="21" t="str">
        <f t="shared" si="298"/>
        <v>-</v>
      </c>
      <c r="BE510" s="22">
        <v>7.66</v>
      </c>
      <c r="BF510" s="22">
        <v>0.77</v>
      </c>
      <c r="BG510" s="22"/>
      <c r="BH510" s="22"/>
      <c r="BI510" s="23"/>
      <c r="BJ510" s="22"/>
      <c r="BK510" s="20" t="str">
        <f t="shared" si="299"/>
        <v>ATENDE</v>
      </c>
      <c r="BL510" s="20" t="str">
        <f t="shared" si="300"/>
        <v>ATENDE</v>
      </c>
      <c r="BM510" s="20" t="str">
        <f t="shared" si="301"/>
        <v>ATENDE</v>
      </c>
      <c r="BN510" s="20" t="str">
        <f t="shared" si="302"/>
        <v>ATENDE</v>
      </c>
      <c r="BO510" s="24" t="str">
        <f t="shared" si="303"/>
        <v>C5</v>
      </c>
      <c r="BP510" s="24" t="str">
        <f t="shared" si="379"/>
        <v>-</v>
      </c>
      <c r="BQ510" s="25" t="e">
        <f t="shared" si="304"/>
        <v>#VALUE!</v>
      </c>
      <c r="BR510" s="22"/>
      <c r="BS510" s="22"/>
      <c r="BT510" s="24" t="str">
        <f>IF(BP510="-","-",_xlfn.XLOOKUP(BP510,ABNT5101!$B$4:$B$9,ABNT5101!$C$4:$C$9))</f>
        <v>-</v>
      </c>
      <c r="BU510" s="24" t="str">
        <f>IF(BP510="-","-",_xlfn.XLOOKUP(BP510,ABNT5101!$B$4:$B$9,ABNT5101!$D$4:$D$9))</f>
        <v>-</v>
      </c>
      <c r="BV510" s="20" t="str">
        <f t="shared" si="305"/>
        <v>-</v>
      </c>
      <c r="BW510" s="20" t="str">
        <f t="shared" si="306"/>
        <v>-</v>
      </c>
      <c r="BX510" s="20" t="str">
        <f t="shared" si="307"/>
        <v>-</v>
      </c>
      <c r="BY510" s="24" t="str">
        <f t="shared" si="596"/>
        <v>-</v>
      </c>
      <c r="BZ510" s="25" t="e">
        <f t="shared" si="308"/>
        <v>#VALUE!</v>
      </c>
      <c r="CA510" s="24"/>
      <c r="CB510" s="24"/>
      <c r="CC510" s="20" t="str">
        <f>IF(BY510="-","-",_xlfn.XLOOKUP(BY510,ABNT5101!$B$4:$B$9,ABNT5101!$C$4:$C$9))</f>
        <v>-</v>
      </c>
      <c r="CD510" s="24" t="str">
        <f>IF(BY510="-","-",_xlfn.XLOOKUP(BY510,ABNT5101!$B$4:$B$9,ABNT5101!$D$4:$D$9))</f>
        <v>-</v>
      </c>
      <c r="CE510" s="20" t="str">
        <f t="shared" si="309"/>
        <v>-</v>
      </c>
      <c r="CF510" s="20" t="str">
        <f t="shared" si="310"/>
        <v>-</v>
      </c>
      <c r="CG510" s="20" t="str">
        <f t="shared" si="311"/>
        <v>-</v>
      </c>
      <c r="CH510" s="26" t="str">
        <f>_xlfn.XLOOKUP(CI510,'Banco de dados'!$B:$B,'Banco de dados'!$D:$D)</f>
        <v>SX LIGHTING</v>
      </c>
      <c r="CI510" s="27" t="str">
        <f>'Banco de dados'!B53</f>
        <v>SX-INEVO020HF</v>
      </c>
      <c r="CJ510" s="26" t="str">
        <f>_xlfn.XLOOKUP(CI510,'Banco de dados'!$B:$B,'Banco de dados'!$E:$E)</f>
        <v>SXINEVO020K50L12CZF7PHF</v>
      </c>
      <c r="CK510" s="26"/>
      <c r="CL510" s="26" t="e">
        <f>IF(CK510="-","-",_xlfn.XLOOKUP(CK510,'Banco de dados'!$B:$B,'Banco de dados'!$E:$E))</f>
        <v>#N/A</v>
      </c>
      <c r="CM510" s="28">
        <f t="shared" si="312"/>
        <v>1</v>
      </c>
      <c r="CN510" s="26">
        <f>_xlfn.XLOOKUP(CI510,'Banco de dados'!$B:$B,'Banco de dados'!$H:$H)</f>
        <v>22.5</v>
      </c>
      <c r="CO510" s="26" t="e">
        <f t="array" aca="1" ref="CO510" ca="1">_xludf.XLOOKUP(CK510,'Banco de dados'!$B:$B,'Banco de dados'!$H:$H)</f>
        <v>#NAME?</v>
      </c>
      <c r="CP510" s="51" t="e">
        <f t="array" aca="1" ref="CP510" ca="1">_xludf.XLOOKUP(CI510,'Banco de dados'!$B:$B,'Banco de dados'!$F:$F)</f>
        <v>#NAME?</v>
      </c>
      <c r="CQ510" s="26" t="e">
        <f t="array" aca="1" ref="CQ510" ca="1">_xludf.XLOOKUP(CK510,'Banco de dados'!$B:$B,'Banco de dados'!$F:$F)</f>
        <v>#NAME?</v>
      </c>
      <c r="CR510" s="27">
        <v>0</v>
      </c>
      <c r="CS510" s="27"/>
      <c r="CT510" s="26" t="str">
        <f>IF(AG510=0.5,"Suporte",IF(AND(AG510&gt;='Braços de IP'!$B$9,AG510&lt;='Braços de IP'!$D$9),'Braços de IP'!$E$9,IF(AND(AG510&gt;='Braços de IP'!$B$10,AG510&lt;='Braços de IP'!$D$10),'Braços de IP'!$E$10,IF(AND(AG510&gt;='Braços de IP'!$B$11,AG510&lt;='Braços de IP'!$D$11),'Braços de IP'!$E$11,IF(AND(AG510&gt;='Braços de IP'!$B$12,AG510&lt;='Braços de IP'!$D$12),'Braços de IP'!$E$12,IF(AND(AG510&gt;='Braços de IP'!$B$13,AG510&lt;='Braços de IP'!$D$13),'Braços de IP'!$E$13,IF(AND(AG510&gt;='Braços de IP'!$B$14,AG510&lt;='Braços de IP'!$D$14),'Braços de IP'!$E$14,"ERRO")))))))</f>
        <v>Médio I</v>
      </c>
      <c r="CU510" s="27"/>
      <c r="CV510" s="26" t="str">
        <f>IF($CU510="","",VLOOKUP($CU510,'Braços de IP'!$E$9:$I$15,2,0))</f>
        <v/>
      </c>
      <c r="CW510" s="29" t="str">
        <f>IF($CU510="","",VLOOKUP($CU510,'Braços de IP'!$E$9:$I$15,5,0))</f>
        <v/>
      </c>
      <c r="CX510" s="26"/>
      <c r="CY510" s="26"/>
      <c r="CZ510" s="26"/>
      <c r="DA510" s="26"/>
      <c r="DB510" s="26"/>
      <c r="DC510" s="26"/>
      <c r="DD510" s="30">
        <f t="shared" si="313"/>
        <v>22.5</v>
      </c>
      <c r="DE510" s="31">
        <f t="shared" si="314"/>
        <v>96</v>
      </c>
      <c r="DF510" s="30">
        <f t="shared" si="315"/>
        <v>118.5</v>
      </c>
      <c r="DG510" s="32">
        <f t="shared" si="316"/>
        <v>0.765625</v>
      </c>
      <c r="DH510" s="33" t="s">
        <v>143</v>
      </c>
      <c r="DI510" s="34"/>
      <c r="DJ510" s="35"/>
      <c r="DK510" s="16" t="s">
        <v>144</v>
      </c>
      <c r="DL510" s="16"/>
      <c r="DN510" s="36" t="e">
        <f t="shared" si="357"/>
        <v>#VALUE!</v>
      </c>
    </row>
    <row r="511" spans="1:124" ht="15.75" customHeight="1" x14ac:dyDescent="0.25">
      <c r="B511" s="16">
        <v>81</v>
      </c>
      <c r="C511" s="16" t="s">
        <v>174</v>
      </c>
      <c r="D511" s="16" t="s">
        <v>566</v>
      </c>
      <c r="E511" s="16">
        <v>-8.0882749999999994</v>
      </c>
      <c r="F511" s="16">
        <v>-34.944234000000002</v>
      </c>
      <c r="G511" s="16" t="s">
        <v>157</v>
      </c>
      <c r="H511" s="17" t="s">
        <v>136</v>
      </c>
      <c r="I511" s="16" t="s">
        <v>136</v>
      </c>
      <c r="J511" s="17" t="s">
        <v>137</v>
      </c>
      <c r="K511" s="18">
        <v>96</v>
      </c>
      <c r="L511" s="17" t="s">
        <v>138</v>
      </c>
      <c r="M511" s="17">
        <v>0</v>
      </c>
      <c r="N511" s="16">
        <f t="shared" si="352"/>
        <v>192</v>
      </c>
      <c r="O511" s="17">
        <v>1</v>
      </c>
      <c r="P511" s="17">
        <v>0</v>
      </c>
      <c r="Q511" s="17">
        <v>6.38</v>
      </c>
      <c r="R511" s="16"/>
      <c r="S511" s="16"/>
      <c r="T511" s="16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 t="s">
        <v>139</v>
      </c>
      <c r="AB511" s="17" t="s">
        <v>140</v>
      </c>
      <c r="AC511" s="17">
        <v>25.49</v>
      </c>
      <c r="AD511" s="17">
        <v>7.46</v>
      </c>
      <c r="AE511" s="17">
        <v>1</v>
      </c>
      <c r="AF511" s="17">
        <v>1.47</v>
      </c>
      <c r="AG511" s="17">
        <v>2.09</v>
      </c>
      <c r="AH511" s="17">
        <f t="shared" si="353"/>
        <v>0.61999999999999988</v>
      </c>
      <c r="AI511" s="17" t="s">
        <v>136</v>
      </c>
      <c r="AJ511" s="17" t="s">
        <v>136</v>
      </c>
      <c r="AK511" s="17" t="s">
        <v>141</v>
      </c>
      <c r="AL511" s="17">
        <f t="shared" si="354"/>
        <v>2</v>
      </c>
      <c r="AM511" s="17">
        <v>0</v>
      </c>
      <c r="AN511" s="17"/>
      <c r="AO511" s="17">
        <v>0</v>
      </c>
      <c r="AP511" s="17">
        <v>0</v>
      </c>
      <c r="AQ511" s="17">
        <v>0</v>
      </c>
      <c r="AR511" s="17" t="s">
        <v>136</v>
      </c>
      <c r="AS511" s="19">
        <f t="shared" si="295"/>
        <v>0</v>
      </c>
      <c r="AT511" s="19"/>
      <c r="AU511" s="19">
        <f>VLOOKUP(G511,ABNT5101!$I$3:$J$9,2)</f>
        <v>7.5</v>
      </c>
      <c r="AV511" s="19">
        <f>VLOOKUP(G511,ABNT5101!$I$3:$M$9,5)</f>
        <v>0.18</v>
      </c>
      <c r="AW511" s="17" t="str">
        <f>_xlfn.XLOOKUP(G511,ABNT5101!I:I,ABNT5101!L:L)</f>
        <v>-</v>
      </c>
      <c r="AX511" s="17">
        <f>_xlfn.XLOOKUP(G511,ABNT5101!$I:$I,ABNT5101!M:M)</f>
        <v>0.18</v>
      </c>
      <c r="AY511" s="17" t="str">
        <f>_xlfn.XLOOKUP(G511,ABNT5101!$I:$I,ABNT5101!N:N)</f>
        <v>-</v>
      </c>
      <c r="AZ511" s="17">
        <f>_xlfn.XLOOKUP(G511,ABNT5101!$I:$I,ABNT5101!O:O)</f>
        <v>16</v>
      </c>
      <c r="BA511" s="20" t="str">
        <f t="shared" si="296"/>
        <v>ATENDE</v>
      </c>
      <c r="BB511" s="21">
        <f t="shared" ref="BB511:BC511" si="613">BE511/AU511-1</f>
        <v>0.5133333333333332</v>
      </c>
      <c r="BC511" s="21">
        <f t="shared" si="613"/>
        <v>3.2222222222222223</v>
      </c>
      <c r="BD511" s="21" t="str">
        <f t="shared" si="298"/>
        <v>-</v>
      </c>
      <c r="BE511" s="22">
        <v>11.35</v>
      </c>
      <c r="BF511" s="22">
        <v>0.76</v>
      </c>
      <c r="BG511" s="22"/>
      <c r="BH511" s="22"/>
      <c r="BI511" s="23"/>
      <c r="BJ511" s="22"/>
      <c r="BK511" s="20" t="str">
        <f t="shared" si="299"/>
        <v>ATENDE</v>
      </c>
      <c r="BL511" s="20" t="str">
        <f t="shared" si="300"/>
        <v>ATENDE</v>
      </c>
      <c r="BM511" s="20" t="str">
        <f t="shared" si="301"/>
        <v>ATENDE</v>
      </c>
      <c r="BN511" s="20" t="str">
        <f t="shared" si="302"/>
        <v>ATENDE</v>
      </c>
      <c r="BO511" s="24" t="str">
        <f t="shared" si="303"/>
        <v>C5</v>
      </c>
      <c r="BP511" s="24" t="str">
        <f t="shared" si="379"/>
        <v>-</v>
      </c>
      <c r="BQ511" s="25" t="e">
        <f t="shared" si="304"/>
        <v>#VALUE!</v>
      </c>
      <c r="BR511" s="22"/>
      <c r="BS511" s="22"/>
      <c r="BT511" s="24" t="str">
        <f>IF(BP511="-","-",_xlfn.XLOOKUP(BP511,ABNT5101!$B$4:$B$9,ABNT5101!$C$4:$C$9))</f>
        <v>-</v>
      </c>
      <c r="BU511" s="24" t="str">
        <f>IF(BP511="-","-",_xlfn.XLOOKUP(BP511,ABNT5101!$B$4:$B$9,ABNT5101!$D$4:$D$9))</f>
        <v>-</v>
      </c>
      <c r="BV511" s="20" t="str">
        <f t="shared" si="305"/>
        <v>-</v>
      </c>
      <c r="BW511" s="20" t="str">
        <f t="shared" si="306"/>
        <v>-</v>
      </c>
      <c r="BX511" s="20" t="str">
        <f t="shared" si="307"/>
        <v>-</v>
      </c>
      <c r="BY511" s="24" t="str">
        <f t="shared" si="596"/>
        <v>-</v>
      </c>
      <c r="BZ511" s="25" t="e">
        <f t="shared" si="308"/>
        <v>#VALUE!</v>
      </c>
      <c r="CA511" s="24"/>
      <c r="CB511" s="24"/>
      <c r="CC511" s="20" t="str">
        <f>IF(BY511="-","-",_xlfn.XLOOKUP(BY511,ABNT5101!$B$4:$B$9,ABNT5101!$C$4:$C$9))</f>
        <v>-</v>
      </c>
      <c r="CD511" s="24" t="str">
        <f>IF(BY511="-","-",_xlfn.XLOOKUP(BY511,ABNT5101!$B$4:$B$9,ABNT5101!$D$4:$D$9))</f>
        <v>-</v>
      </c>
      <c r="CE511" s="20" t="str">
        <f t="shared" si="309"/>
        <v>-</v>
      </c>
      <c r="CF511" s="20" t="str">
        <f t="shared" si="310"/>
        <v>-</v>
      </c>
      <c r="CG511" s="20" t="str">
        <f t="shared" si="311"/>
        <v>-</v>
      </c>
      <c r="CH511" s="26" t="str">
        <f>_xlfn.XLOOKUP(CI511,'Banco de dados'!$B:$B,'Banco de dados'!$D:$D)</f>
        <v>TECNOWATT</v>
      </c>
      <c r="CI511" s="27" t="str">
        <f>'Banco de dados'!B65</f>
        <v xml:space="preserve">SIGSAGPTLRRSSNDL_30W_38IBBRS
</v>
      </c>
      <c r="CJ511" s="26" t="str">
        <f>_xlfn.XLOOKUP(CI511,'Banco de dados'!$B:$B,'Banco de dados'!$E:$E)</f>
        <v>SIGSAGPTLRRSSNDL_30W_38IBBRS
1-10C1MUN6.5</v>
      </c>
      <c r="CK511" s="26"/>
      <c r="CL511" s="26" t="e">
        <f>IF(CK511="-","-",_xlfn.XLOOKUP(CK511,'Banco de dados'!$B:$B,'Banco de dados'!$E:$E))</f>
        <v>#N/A</v>
      </c>
      <c r="CM511" s="28">
        <f t="shared" si="312"/>
        <v>1</v>
      </c>
      <c r="CN511" s="26">
        <f>_xlfn.XLOOKUP(CI511,'Banco de dados'!$B:$B,'Banco de dados'!$H:$H)</f>
        <v>30</v>
      </c>
      <c r="CO511" s="26" t="e">
        <f t="array" aca="1" ref="CO511" ca="1">_xludf.XLOOKUP(CK511,'Banco de dados'!$B:$B,'Banco de dados'!$H:$H)</f>
        <v>#NAME?</v>
      </c>
      <c r="CP511" s="51" t="e">
        <f t="array" aca="1" ref="CP511" ca="1">_xludf.XLOOKUP(CI511,'Banco de dados'!$B:$B,'Banco de dados'!$F:$F)</f>
        <v>#NAME?</v>
      </c>
      <c r="CQ511" s="26" t="e">
        <f t="array" aca="1" ref="CQ511" ca="1">_xludf.XLOOKUP(CK511,'Banco de dados'!$B:$B,'Banco de dados'!$F:$F)</f>
        <v>#NAME?</v>
      </c>
      <c r="CR511" s="27">
        <v>0</v>
      </c>
      <c r="CS511" s="27"/>
      <c r="CT511" s="26" t="str">
        <f>IF(AG511=0.5,"Suporte",IF(AND(AG511&gt;='Braços de IP'!$B$9,AG511&lt;='Braços de IP'!$D$9),'Braços de IP'!$E$9,IF(AND(AG511&gt;='Braços de IP'!$B$10,AG511&lt;='Braços de IP'!$D$10),'Braços de IP'!$E$10,IF(AND(AG511&gt;='Braços de IP'!$B$11,AG511&lt;='Braços de IP'!$D$11),'Braços de IP'!$E$11,IF(AND(AG511&gt;='Braços de IP'!$B$12,AG511&lt;='Braços de IP'!$D$12),'Braços de IP'!$E$12,IF(AND(AG511&gt;='Braços de IP'!$B$13,AG511&lt;='Braços de IP'!$D$13),'Braços de IP'!$E$13,IF(AND(AG511&gt;='Braços de IP'!$B$14,AG511&lt;='Braços de IP'!$D$14),'Braços de IP'!$E$14,"ERRO")))))))</f>
        <v>Médio I</v>
      </c>
      <c r="CU511" s="27"/>
      <c r="CV511" s="26" t="str">
        <f>IF($CU511="","",VLOOKUP($CU511,'Braços de IP'!$E$9:$I$15,2,0))</f>
        <v/>
      </c>
      <c r="CW511" s="29" t="str">
        <f>IF($CU511="","",VLOOKUP($CU511,'Braços de IP'!$E$9:$I$15,5,0))</f>
        <v/>
      </c>
      <c r="CX511" s="26"/>
      <c r="CY511" s="26"/>
      <c r="CZ511" s="26"/>
      <c r="DA511" s="26"/>
      <c r="DB511" s="26"/>
      <c r="DC511" s="26"/>
      <c r="DD511" s="30">
        <f t="shared" si="313"/>
        <v>30</v>
      </c>
      <c r="DE511" s="31">
        <f t="shared" si="314"/>
        <v>96</v>
      </c>
      <c r="DF511" s="30">
        <f t="shared" si="315"/>
        <v>126</v>
      </c>
      <c r="DG511" s="32">
        <f t="shared" si="316"/>
        <v>0.6875</v>
      </c>
      <c r="DH511" s="33" t="s">
        <v>143</v>
      </c>
      <c r="DI511" s="34"/>
      <c r="DJ511" s="35"/>
      <c r="DK511" s="16" t="s">
        <v>144</v>
      </c>
      <c r="DL511" s="16"/>
      <c r="DN511" s="36" t="e">
        <f t="shared" si="357"/>
        <v>#VALUE!</v>
      </c>
    </row>
    <row r="512" spans="1:124" ht="15.75" customHeight="1" x14ac:dyDescent="0.25">
      <c r="B512" s="16">
        <v>82</v>
      </c>
      <c r="C512" s="16" t="s">
        <v>146</v>
      </c>
      <c r="D512" s="16" t="s">
        <v>567</v>
      </c>
      <c r="E512" s="16">
        <v>-8.0840399999999999</v>
      </c>
      <c r="F512" s="16">
        <v>-34.958689</v>
      </c>
      <c r="G512" s="16" t="s">
        <v>153</v>
      </c>
      <c r="H512" s="17" t="s">
        <v>136</v>
      </c>
      <c r="I512" s="16" t="s">
        <v>149</v>
      </c>
      <c r="J512" s="17" t="s">
        <v>137</v>
      </c>
      <c r="K512" s="18">
        <v>30</v>
      </c>
      <c r="L512" s="17" t="s">
        <v>138</v>
      </c>
      <c r="M512" s="17">
        <v>0</v>
      </c>
      <c r="N512" s="16">
        <f t="shared" si="352"/>
        <v>60</v>
      </c>
      <c r="O512" s="17">
        <v>1</v>
      </c>
      <c r="P512" s="17">
        <v>2.04</v>
      </c>
      <c r="Q512" s="17">
        <v>6.84</v>
      </c>
      <c r="R512" s="16"/>
      <c r="S512" s="16"/>
      <c r="T512" s="16">
        <v>0</v>
      </c>
      <c r="U512" s="17">
        <v>4.8600000000000003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 t="s">
        <v>139</v>
      </c>
      <c r="AB512" s="17" t="s">
        <v>140</v>
      </c>
      <c r="AC512" s="17">
        <v>20.29</v>
      </c>
      <c r="AD512" s="17">
        <v>7.28</v>
      </c>
      <c r="AE512" s="17">
        <v>1</v>
      </c>
      <c r="AF512" s="17">
        <v>1.5</v>
      </c>
      <c r="AG512" s="17">
        <v>1.76</v>
      </c>
      <c r="AH512" s="17">
        <f t="shared" si="353"/>
        <v>0.26</v>
      </c>
      <c r="AI512" s="17" t="s">
        <v>136</v>
      </c>
      <c r="AJ512" s="17" t="s">
        <v>136</v>
      </c>
      <c r="AK512" s="17" t="s">
        <v>141</v>
      </c>
      <c r="AL512" s="17">
        <f t="shared" si="354"/>
        <v>2</v>
      </c>
      <c r="AM512" s="17">
        <v>0</v>
      </c>
      <c r="AN512" s="17"/>
      <c r="AO512" s="17">
        <v>0</v>
      </c>
      <c r="AP512" s="17">
        <v>0</v>
      </c>
      <c r="AQ512" s="17">
        <v>0</v>
      </c>
      <c r="AR512" s="17" t="s">
        <v>136</v>
      </c>
      <c r="AS512" s="19">
        <f t="shared" ref="AS512:AS766" si="614">IF(AM512=0,0,IF(AA512="Unilateral",2*AM512,IF(AA512="Bilateral Alternada",3*AM512,IF(AA512="Bilateral Frontal",4*AM512,IF(AA512="Canteiro Central",2*AM512,"erro")))))</f>
        <v>0</v>
      </c>
      <c r="AT512" s="19"/>
      <c r="AU512" s="19">
        <f>VLOOKUP(G512,ABNT5101!$I$3:$J$9,2)</f>
        <v>15</v>
      </c>
      <c r="AV512" s="19">
        <f>VLOOKUP(G512,ABNT5101!$I$3:$M$9,5)</f>
        <v>0.18</v>
      </c>
      <c r="AW512" s="17" t="str">
        <f>_xlfn.XLOOKUP(G512,ABNT5101!I:I,ABNT5101!L:L)</f>
        <v>-</v>
      </c>
      <c r="AX512" s="17">
        <f>_xlfn.XLOOKUP(G512,ABNT5101!$I:$I,ABNT5101!M:M)</f>
        <v>0.18</v>
      </c>
      <c r="AY512" s="17" t="str">
        <f>_xlfn.XLOOKUP(G512,ABNT5101!$I:$I,ABNT5101!N:N)</f>
        <v>-</v>
      </c>
      <c r="AZ512" s="17">
        <f>_xlfn.XLOOKUP(G512,ABNT5101!$I:$I,ABNT5101!O:O)</f>
        <v>15</v>
      </c>
      <c r="BA512" s="20" t="str">
        <f t="shared" ref="BA512:BA766" si="615">IF(BK512="NÃO ATENDE","NÃO ATENDE",IF(BV512="NÃO ATENDE","NÃO ATENDE",IF(CE512="NÃO ATENDE","NÃO ATENDE","ATENDE")))</f>
        <v>NÃO ATENDE</v>
      </c>
      <c r="BB512" s="21">
        <f t="shared" ref="BB512:BC512" si="616">BE512/AU512-1</f>
        <v>-1</v>
      </c>
      <c r="BC512" s="21">
        <f t="shared" si="616"/>
        <v>-1</v>
      </c>
      <c r="BD512" s="21" t="str">
        <f t="shared" ref="BD512:BD766" si="617">IF($G512="M6",BG512/AW512-1,"-")</f>
        <v>-</v>
      </c>
      <c r="BE512" s="22"/>
      <c r="BF512" s="22"/>
      <c r="BG512" s="22"/>
      <c r="BH512" s="22"/>
      <c r="BI512" s="23"/>
      <c r="BJ512" s="22"/>
      <c r="BK512" s="20" t="str">
        <f t="shared" ref="BK512:BK766" si="618">IF(OR(BL512="NÃO ATENDE",BM512="NÃO ATENDE",BN512="NÃO ATENDE"),"NÃO ATENDE","ATENDE")</f>
        <v>NÃO ATENDE</v>
      </c>
      <c r="BL512" s="20" t="str">
        <f t="shared" ref="BL512:BL766" si="619">IF(BE512&gt;=AU512,"ATENDE",IF(BE512&gt;=0.99*AU512,"ATENDIMENTO LIMIAR","NÃO ATENDE"))</f>
        <v>NÃO ATENDE</v>
      </c>
      <c r="BM512" s="20" t="str">
        <f t="shared" ref="BM512:BM766" si="620">IF(BF512&gt;=AV512,"ATENDE",IF(BF512&gt;=(AV512-0.02),"ATENDIMENTO LIMIAR","NÃO ATENDE"))</f>
        <v>NÃO ATENDE</v>
      </c>
      <c r="BN512" s="20" t="str">
        <f t="shared" ref="BN512:BN766" si="621">IF(AW512="-","ATENDE",IF(BG512&gt;=AW512,"ATENDE",IF(BG512&gt;=(AW512-0.02),"ATENDIMENTO LIMIAR","NÃO ATENDE")))</f>
        <v>ATENDE</v>
      </c>
      <c r="BO512" s="24" t="str">
        <f t="shared" ref="BO512:BO766" si="622">G512</f>
        <v>C3</v>
      </c>
      <c r="BP512" s="24" t="str">
        <f t="shared" si="379"/>
        <v>P5</v>
      </c>
      <c r="BQ512" s="25">
        <f t="shared" ref="BQ512:BQ766" si="623">IF(BR512="-","-",BR512/BT512-1)</f>
        <v>-1</v>
      </c>
      <c r="BR512" s="22"/>
      <c r="BS512" s="22"/>
      <c r="BT512" s="24">
        <f>IF(BP512="-","-",_xlfn.XLOOKUP(BP512,ABNT5101!$B$4:$B$9,ABNT5101!$C$4:$C$9))</f>
        <v>5</v>
      </c>
      <c r="BU512" s="24">
        <f>IF(BP512="-","-",_xlfn.XLOOKUP(BP512,ABNT5101!$B$4:$B$9,ABNT5101!$D$4:$D$9))</f>
        <v>1</v>
      </c>
      <c r="BV512" s="20" t="str">
        <f t="shared" ref="BV512:BV766" si="624">IF(BW512="-","-",IF(BW512="NÃO ATENDE","NÃO ATENDE",IF(BX512="NÃO ATENDE","NÃO ATENDE","ATENDE")))</f>
        <v>NÃO ATENDE</v>
      </c>
      <c r="BW512" s="20" t="str">
        <f t="shared" ref="BW512:BW766" si="625">IF(BP512="-","-",IF(BR512&gt;=BT512,"ATENDE",IF(BR512&gt;=(BT512*0.99),"ATENDIMENTO LIMIAR","NÃO ATENDE")))</f>
        <v>NÃO ATENDE</v>
      </c>
      <c r="BX512" s="20" t="str">
        <f t="shared" ref="BX512:BX766" si="626">IF(BP512="-","-",IF(BS512&gt;=BU512,"ATENDE","NÃO ATENDE"))</f>
        <v>NÃO ATENDE</v>
      </c>
      <c r="BY512" s="24" t="str">
        <f t="shared" si="596"/>
        <v>P5</v>
      </c>
      <c r="BZ512" s="25">
        <f t="shared" ref="BZ512:BZ766" si="627">IF(CA512="-","-",CA512/CC512-1)</f>
        <v>-1</v>
      </c>
      <c r="CA512" s="24"/>
      <c r="CB512" s="24"/>
      <c r="CC512" s="20">
        <f>IF(BY512="-","-",_xlfn.XLOOKUP(BY512,ABNT5101!$B$4:$B$9,ABNT5101!$C$4:$C$9))</f>
        <v>5</v>
      </c>
      <c r="CD512" s="24">
        <f>IF(BY512="-","-",_xlfn.XLOOKUP(BY512,ABNT5101!$B$4:$B$9,ABNT5101!$D$4:$D$9))</f>
        <v>1</v>
      </c>
      <c r="CE512" s="20" t="str">
        <f t="shared" ref="CE512:CE766" si="628">IF(CF512="-","-",IF(CF512="NÃO ATENDE","NÃO ATENDE",IF(CG512="NÃO ATENDE","NÃO ATENDE","ATENDE")))</f>
        <v>NÃO ATENDE</v>
      </c>
      <c r="CF512" s="20" t="str">
        <f t="shared" ref="CF512:CF766" si="629">IF(BY512="-","-",IF(CA512&gt;=(CC512),"ATENDE",IF(CA512&gt;=(0.99*CC512),"ATENDIMENTO LIMIAR","NÃO ATENDE")))</f>
        <v>NÃO ATENDE</v>
      </c>
      <c r="CG512" s="20" t="str">
        <f t="shared" ref="CG512:CG766" si="630">IF(BY512="-","-",IF(CB512&gt;=CD512,"ATENDE","NÃO ATENDE"))</f>
        <v>NÃO ATENDE</v>
      </c>
      <c r="CH512" s="26" t="e">
        <f>_xlfn.XLOOKUP(CI512,'Banco de dados'!$B:$B,'Banco de dados'!$D:$D)</f>
        <v>#N/A</v>
      </c>
      <c r="CI512" s="27"/>
      <c r="CJ512" s="26" t="e">
        <f>_xlfn.XLOOKUP(CI512,'Banco de dados'!$B:$B,'Banco de dados'!$E:$E)</f>
        <v>#N/A</v>
      </c>
      <c r="CK512" s="26"/>
      <c r="CL512" s="26" t="e">
        <f>IF(CK512="-","-",_xlfn.XLOOKUP(CK512,'Banco de dados'!$B:$B,'Banco de dados'!$E:$E))</f>
        <v>#N/A</v>
      </c>
      <c r="CM512" s="28">
        <f t="shared" ref="CM512:CM766" si="631">AE512</f>
        <v>1</v>
      </c>
      <c r="CN512" s="26" t="e">
        <f>_xlfn.XLOOKUP(CI512,'Banco de dados'!$B:$B,'Banco de dados'!$H:$H)</f>
        <v>#N/A</v>
      </c>
      <c r="CO512" s="26" t="e">
        <f t="array" aca="1" ref="CO512" ca="1">_xludf.XLOOKUP(CK512,'Banco de dados'!$B:$B,'Banco de dados'!$H:$H)</f>
        <v>#NAME?</v>
      </c>
      <c r="CP512" s="26" t="e">
        <f t="array" aca="1" ref="CP512" ca="1">_xludf.XLOOKUP(CI512,'Banco de dados'!$B:$B,'Banco de dados'!$F:$F)</f>
        <v>#NAME?</v>
      </c>
      <c r="CQ512" s="26" t="e">
        <f t="array" aca="1" ref="CQ512" ca="1">_xludf.XLOOKUP(CK512,'Banco de dados'!$B:$B,'Banco de dados'!$F:$F)</f>
        <v>#NAME?</v>
      </c>
      <c r="CR512" s="27">
        <v>0</v>
      </c>
      <c r="CS512" s="27"/>
      <c r="CT512" s="26" t="str">
        <f>IF(AG512=0.5,"Suporte",IF(AND(AG512&gt;='Braços de IP'!$B$9,AG512&lt;='Braços de IP'!$D$9),'Braços de IP'!$E$9,IF(AND(AG512&gt;='Braços de IP'!$B$10,AG512&lt;='Braços de IP'!$D$10),'Braços de IP'!$E$10,IF(AND(AG512&gt;='Braços de IP'!$B$11,AG512&lt;='Braços de IP'!$D$11),'Braços de IP'!$E$11,IF(AND(AG512&gt;='Braços de IP'!$B$12,AG512&lt;='Braços de IP'!$D$12),'Braços de IP'!$E$12,IF(AND(AG512&gt;='Braços de IP'!$B$13,AG512&lt;='Braços de IP'!$D$13),'Braços de IP'!$E$13,IF(AND(AG512&gt;='Braços de IP'!$B$14,AG512&lt;='Braços de IP'!$D$14),'Braços de IP'!$E$14,"ERRO")))))))</f>
        <v>Médio I</v>
      </c>
      <c r="CU512" s="27"/>
      <c r="CV512" s="26" t="str">
        <f>IF($CU512="","",VLOOKUP($CU512,'Braços de IP'!$E$9:$I$15,2,0))</f>
        <v/>
      </c>
      <c r="CW512" s="29" t="str">
        <f>IF($CU512="","",VLOOKUP($CU512,'Braços de IP'!$E$9:$I$15,5,0))</f>
        <v/>
      </c>
      <c r="CX512" s="26"/>
      <c r="CY512" s="26"/>
      <c r="CZ512" s="26"/>
      <c r="DA512" s="26"/>
      <c r="DB512" s="26"/>
      <c r="DC512" s="26"/>
      <c r="DD512" s="30" t="e">
        <f t="shared" ref="DD512:DD766" si="632">CN512</f>
        <v>#N/A</v>
      </c>
      <c r="DE512" s="31">
        <f t="shared" ref="DE512:DE766" si="633">K512</f>
        <v>30</v>
      </c>
      <c r="DF512" s="30" t="e">
        <f t="shared" ref="DF512:DF766" si="634">SUM(DD512:DE512)*CM512</f>
        <v>#N/A</v>
      </c>
      <c r="DG512" s="32" t="e">
        <f t="shared" ref="DG512:DG766" si="635">1-DD512/DE512</f>
        <v>#N/A</v>
      </c>
      <c r="DH512" s="33" t="s">
        <v>143</v>
      </c>
      <c r="DI512" s="34"/>
      <c r="DJ512" s="35"/>
      <c r="DK512" s="16" t="s">
        <v>144</v>
      </c>
      <c r="DL512" s="16"/>
      <c r="DN512" s="36" t="e">
        <f t="shared" si="357"/>
        <v>#VALUE!</v>
      </c>
    </row>
    <row r="513" spans="1:118" ht="15.75" customHeight="1" x14ac:dyDescent="0.25">
      <c r="B513" s="16">
        <v>82</v>
      </c>
      <c r="C513" s="16" t="s">
        <v>146</v>
      </c>
      <c r="D513" s="16" t="s">
        <v>567</v>
      </c>
      <c r="E513" s="16">
        <v>-8.0840399999999999</v>
      </c>
      <c r="F513" s="16">
        <v>-34.958689</v>
      </c>
      <c r="G513" s="16" t="s">
        <v>153</v>
      </c>
      <c r="H513" s="17" t="s">
        <v>136</v>
      </c>
      <c r="I513" s="16" t="s">
        <v>149</v>
      </c>
      <c r="J513" s="17" t="s">
        <v>137</v>
      </c>
      <c r="K513" s="18">
        <v>30</v>
      </c>
      <c r="L513" s="17" t="s">
        <v>138</v>
      </c>
      <c r="M513" s="17">
        <v>0</v>
      </c>
      <c r="N513" s="16">
        <f t="shared" si="352"/>
        <v>60</v>
      </c>
      <c r="O513" s="17">
        <v>1</v>
      </c>
      <c r="P513" s="17">
        <v>2.04</v>
      </c>
      <c r="Q513" s="17">
        <v>6.84</v>
      </c>
      <c r="R513" s="16"/>
      <c r="S513" s="16"/>
      <c r="T513" s="16">
        <v>0</v>
      </c>
      <c r="U513" s="17">
        <v>4.8600000000000003</v>
      </c>
      <c r="V513" s="17">
        <v>0</v>
      </c>
      <c r="W513" s="17">
        <v>0</v>
      </c>
      <c r="X513" s="17">
        <v>0</v>
      </c>
      <c r="Y513" s="17">
        <v>0</v>
      </c>
      <c r="Z513" s="17">
        <v>0</v>
      </c>
      <c r="AA513" s="17" t="s">
        <v>139</v>
      </c>
      <c r="AB513" s="17" t="s">
        <v>140</v>
      </c>
      <c r="AC513" s="17">
        <v>20.29</v>
      </c>
      <c r="AD513" s="17">
        <v>7.28</v>
      </c>
      <c r="AE513" s="17">
        <v>1</v>
      </c>
      <c r="AF513" s="17">
        <v>1.5</v>
      </c>
      <c r="AG513" s="17">
        <v>1.76</v>
      </c>
      <c r="AH513" s="17">
        <f t="shared" si="353"/>
        <v>0.26</v>
      </c>
      <c r="AI513" s="17" t="s">
        <v>136</v>
      </c>
      <c r="AJ513" s="17" t="s">
        <v>136</v>
      </c>
      <c r="AK513" s="17" t="s">
        <v>141</v>
      </c>
      <c r="AL513" s="17">
        <f t="shared" si="354"/>
        <v>2</v>
      </c>
      <c r="AM513" s="17">
        <v>0</v>
      </c>
      <c r="AN513" s="17"/>
      <c r="AO513" s="17">
        <v>0</v>
      </c>
      <c r="AP513" s="17">
        <v>0</v>
      </c>
      <c r="AQ513" s="17">
        <v>0</v>
      </c>
      <c r="AR513" s="17" t="s">
        <v>136</v>
      </c>
      <c r="AS513" s="19">
        <f t="shared" si="614"/>
        <v>0</v>
      </c>
      <c r="AT513" s="19"/>
      <c r="AU513" s="19">
        <f>VLOOKUP(G513,ABNT5101!$I$3:$J$9,2)</f>
        <v>15</v>
      </c>
      <c r="AV513" s="19">
        <f>VLOOKUP(G513,ABNT5101!$I$3:$M$9,5)</f>
        <v>0.18</v>
      </c>
      <c r="AW513" s="17" t="str">
        <f>_xlfn.XLOOKUP(G513,ABNT5101!I:I,ABNT5101!L:L)</f>
        <v>-</v>
      </c>
      <c r="AX513" s="17">
        <f>_xlfn.XLOOKUP(G513,ABNT5101!$I:$I,ABNT5101!M:M)</f>
        <v>0.18</v>
      </c>
      <c r="AY513" s="17" t="str">
        <f>_xlfn.XLOOKUP(G513,ABNT5101!$I:$I,ABNT5101!N:N)</f>
        <v>-</v>
      </c>
      <c r="AZ513" s="17">
        <f>_xlfn.XLOOKUP(G513,ABNT5101!$I:$I,ABNT5101!O:O)</f>
        <v>15</v>
      </c>
      <c r="BA513" s="20" t="str">
        <f t="shared" si="615"/>
        <v>NÃO ATENDE</v>
      </c>
      <c r="BB513" s="21">
        <f t="shared" ref="BB513:BC513" si="636">BE513/AU513-1</f>
        <v>-1</v>
      </c>
      <c r="BC513" s="21">
        <f t="shared" si="636"/>
        <v>-1</v>
      </c>
      <c r="BD513" s="21" t="str">
        <f t="shared" si="617"/>
        <v>-</v>
      </c>
      <c r="BE513" s="22"/>
      <c r="BF513" s="22"/>
      <c r="BG513" s="22"/>
      <c r="BH513" s="22"/>
      <c r="BI513" s="23"/>
      <c r="BJ513" s="22"/>
      <c r="BK513" s="20" t="str">
        <f t="shared" si="618"/>
        <v>NÃO ATENDE</v>
      </c>
      <c r="BL513" s="20" t="str">
        <f t="shared" si="619"/>
        <v>NÃO ATENDE</v>
      </c>
      <c r="BM513" s="20" t="str">
        <f t="shared" si="620"/>
        <v>NÃO ATENDE</v>
      </c>
      <c r="BN513" s="20" t="str">
        <f t="shared" si="621"/>
        <v>ATENDE</v>
      </c>
      <c r="BO513" s="24" t="str">
        <f t="shared" si="622"/>
        <v>C3</v>
      </c>
      <c r="BP513" s="24" t="str">
        <f t="shared" si="379"/>
        <v>P5</v>
      </c>
      <c r="BQ513" s="25">
        <f t="shared" si="623"/>
        <v>-1</v>
      </c>
      <c r="BR513" s="22"/>
      <c r="BS513" s="22"/>
      <c r="BT513" s="24">
        <f>IF(BP513="-","-",_xlfn.XLOOKUP(BP513,ABNT5101!$B$4:$B$9,ABNT5101!$C$4:$C$9))</f>
        <v>5</v>
      </c>
      <c r="BU513" s="24">
        <f>IF(BP513="-","-",_xlfn.XLOOKUP(BP513,ABNT5101!$B$4:$B$9,ABNT5101!$D$4:$D$9))</f>
        <v>1</v>
      </c>
      <c r="BV513" s="20" t="str">
        <f t="shared" si="624"/>
        <v>NÃO ATENDE</v>
      </c>
      <c r="BW513" s="20" t="str">
        <f t="shared" si="625"/>
        <v>NÃO ATENDE</v>
      </c>
      <c r="BX513" s="20" t="str">
        <f t="shared" si="626"/>
        <v>NÃO ATENDE</v>
      </c>
      <c r="BY513" s="24" t="str">
        <f t="shared" si="596"/>
        <v>P5</v>
      </c>
      <c r="BZ513" s="25">
        <f t="shared" si="627"/>
        <v>-1</v>
      </c>
      <c r="CA513" s="24"/>
      <c r="CB513" s="24"/>
      <c r="CC513" s="20">
        <f>IF(BY513="-","-",_xlfn.XLOOKUP(BY513,ABNT5101!$B$4:$B$9,ABNT5101!$C$4:$C$9))</f>
        <v>5</v>
      </c>
      <c r="CD513" s="24">
        <f>IF(BY513="-","-",_xlfn.XLOOKUP(BY513,ABNT5101!$B$4:$B$9,ABNT5101!$D$4:$D$9))</f>
        <v>1</v>
      </c>
      <c r="CE513" s="20" t="str">
        <f t="shared" si="628"/>
        <v>NÃO ATENDE</v>
      </c>
      <c r="CF513" s="20" t="str">
        <f t="shared" si="629"/>
        <v>NÃO ATENDE</v>
      </c>
      <c r="CG513" s="20" t="str">
        <f t="shared" si="630"/>
        <v>NÃO ATENDE</v>
      </c>
      <c r="CH513" s="26" t="e">
        <f>_xlfn.XLOOKUP(CI513,'Banco de dados'!$B:$B,'Banco de dados'!$D:$D)</f>
        <v>#N/A</v>
      </c>
      <c r="CI513" s="27"/>
      <c r="CJ513" s="26" t="e">
        <f>_xlfn.XLOOKUP(CI513,'Banco de dados'!$B:$B,'Banco de dados'!$E:$E)</f>
        <v>#N/A</v>
      </c>
      <c r="CK513" s="26"/>
      <c r="CL513" s="26" t="e">
        <f>IF(CK513="-","-",_xlfn.XLOOKUP(CK513,'Banco de dados'!$B:$B,'Banco de dados'!$E:$E))</f>
        <v>#N/A</v>
      </c>
      <c r="CM513" s="28">
        <f t="shared" si="631"/>
        <v>1</v>
      </c>
      <c r="CN513" s="26" t="e">
        <f>_xlfn.XLOOKUP(CI513,'Banco de dados'!$B:$B,'Banco de dados'!$H:$H)</f>
        <v>#N/A</v>
      </c>
      <c r="CO513" s="26" t="e">
        <f t="array" aca="1" ref="CO513" ca="1">_xludf.XLOOKUP(CK513,'Banco de dados'!$B:$B,'Banco de dados'!$H:$H)</f>
        <v>#NAME?</v>
      </c>
      <c r="CP513" s="26" t="e">
        <f t="array" aca="1" ref="CP513" ca="1">_xludf.XLOOKUP(CI513,'Banco de dados'!$B:$B,'Banco de dados'!$F:$F)</f>
        <v>#NAME?</v>
      </c>
      <c r="CQ513" s="26" t="e">
        <f t="array" aca="1" ref="CQ513" ca="1">_xludf.XLOOKUP(CK513,'Banco de dados'!$B:$B,'Banco de dados'!$F:$F)</f>
        <v>#NAME?</v>
      </c>
      <c r="CR513" s="27">
        <v>0</v>
      </c>
      <c r="CS513" s="27"/>
      <c r="CT513" s="26" t="str">
        <f>IF(AG513=0.5,"Suporte",IF(AND(AG513&gt;='Braços de IP'!$B$9,AG513&lt;='Braços de IP'!$D$9),'Braços de IP'!$E$9,IF(AND(AG513&gt;='Braços de IP'!$B$10,AG513&lt;='Braços de IP'!$D$10),'Braços de IP'!$E$10,IF(AND(AG513&gt;='Braços de IP'!$B$11,AG513&lt;='Braços de IP'!$D$11),'Braços de IP'!$E$11,IF(AND(AG513&gt;='Braços de IP'!$B$12,AG513&lt;='Braços de IP'!$D$12),'Braços de IP'!$E$12,IF(AND(AG513&gt;='Braços de IP'!$B$13,AG513&lt;='Braços de IP'!$D$13),'Braços de IP'!$E$13,IF(AND(AG513&gt;='Braços de IP'!$B$14,AG513&lt;='Braços de IP'!$D$14),'Braços de IP'!$E$14,"ERRO")))))))</f>
        <v>Médio I</v>
      </c>
      <c r="CU513" s="27"/>
      <c r="CV513" s="26" t="str">
        <f>IF($CU513="","",VLOOKUP($CU513,'Braços de IP'!$E$9:$I$15,2,0))</f>
        <v/>
      </c>
      <c r="CW513" s="29" t="str">
        <f>IF($CU513="","",VLOOKUP($CU513,'Braços de IP'!$E$9:$I$15,5,0))</f>
        <v/>
      </c>
      <c r="CX513" s="26"/>
      <c r="CY513" s="26"/>
      <c r="CZ513" s="26"/>
      <c r="DA513" s="26"/>
      <c r="DB513" s="26"/>
      <c r="DC513" s="26"/>
      <c r="DD513" s="30" t="e">
        <f t="shared" si="632"/>
        <v>#N/A</v>
      </c>
      <c r="DE513" s="31">
        <f t="shared" si="633"/>
        <v>30</v>
      </c>
      <c r="DF513" s="30" t="e">
        <f t="shared" si="634"/>
        <v>#N/A</v>
      </c>
      <c r="DG513" s="32" t="e">
        <f t="shared" si="635"/>
        <v>#N/A</v>
      </c>
      <c r="DH513" s="33" t="s">
        <v>143</v>
      </c>
      <c r="DI513" s="34"/>
      <c r="DJ513" s="35"/>
      <c r="DK513" s="16" t="s">
        <v>144</v>
      </c>
      <c r="DL513" s="16"/>
      <c r="DN513" s="36" t="e">
        <f t="shared" si="357"/>
        <v>#VALUE!</v>
      </c>
    </row>
    <row r="514" spans="1:118" ht="15.75" customHeight="1" x14ac:dyDescent="0.25">
      <c r="B514" s="16">
        <v>82</v>
      </c>
      <c r="C514" s="16" t="s">
        <v>146</v>
      </c>
      <c r="D514" s="16" t="s">
        <v>567</v>
      </c>
      <c r="E514" s="16">
        <v>-8.0840399999999999</v>
      </c>
      <c r="F514" s="16">
        <v>-34.958689</v>
      </c>
      <c r="G514" s="16" t="s">
        <v>153</v>
      </c>
      <c r="H514" s="17" t="s">
        <v>136</v>
      </c>
      <c r="I514" s="16" t="s">
        <v>149</v>
      </c>
      <c r="J514" s="17" t="s">
        <v>137</v>
      </c>
      <c r="K514" s="18">
        <v>30</v>
      </c>
      <c r="L514" s="17" t="s">
        <v>138</v>
      </c>
      <c r="M514" s="17">
        <v>0</v>
      </c>
      <c r="N514" s="16">
        <f t="shared" si="352"/>
        <v>60</v>
      </c>
      <c r="O514" s="17">
        <v>1</v>
      </c>
      <c r="P514" s="17">
        <v>2.04</v>
      </c>
      <c r="Q514" s="17">
        <v>6.84</v>
      </c>
      <c r="R514" s="16"/>
      <c r="S514" s="16"/>
      <c r="T514" s="16">
        <v>0</v>
      </c>
      <c r="U514" s="17">
        <v>4.8600000000000003</v>
      </c>
      <c r="V514" s="17">
        <v>0</v>
      </c>
      <c r="W514" s="17">
        <v>0</v>
      </c>
      <c r="X514" s="17">
        <v>0</v>
      </c>
      <c r="Y514" s="17">
        <v>0</v>
      </c>
      <c r="Z514" s="17">
        <v>0</v>
      </c>
      <c r="AA514" s="17" t="s">
        <v>139</v>
      </c>
      <c r="AB514" s="17" t="s">
        <v>140</v>
      </c>
      <c r="AC514" s="17">
        <v>20.29</v>
      </c>
      <c r="AD514" s="17">
        <v>7.28</v>
      </c>
      <c r="AE514" s="17">
        <v>1</v>
      </c>
      <c r="AF514" s="17">
        <v>1.5</v>
      </c>
      <c r="AG514" s="17">
        <v>1.76</v>
      </c>
      <c r="AH514" s="17">
        <f t="shared" si="353"/>
        <v>0.26</v>
      </c>
      <c r="AI514" s="17" t="s">
        <v>136</v>
      </c>
      <c r="AJ514" s="17" t="s">
        <v>136</v>
      </c>
      <c r="AK514" s="17" t="s">
        <v>141</v>
      </c>
      <c r="AL514" s="17">
        <f t="shared" si="354"/>
        <v>2</v>
      </c>
      <c r="AM514" s="17">
        <v>0</v>
      </c>
      <c r="AN514" s="17"/>
      <c r="AO514" s="17">
        <v>0</v>
      </c>
      <c r="AP514" s="17">
        <v>0</v>
      </c>
      <c r="AQ514" s="17">
        <v>0</v>
      </c>
      <c r="AR514" s="17" t="s">
        <v>136</v>
      </c>
      <c r="AS514" s="19">
        <f t="shared" si="614"/>
        <v>0</v>
      </c>
      <c r="AT514" s="19"/>
      <c r="AU514" s="19">
        <f>VLOOKUP(G514,ABNT5101!$I$3:$J$9,2)</f>
        <v>15</v>
      </c>
      <c r="AV514" s="19">
        <f>VLOOKUP(G514,ABNT5101!$I$3:$M$9,5)</f>
        <v>0.18</v>
      </c>
      <c r="AW514" s="17" t="str">
        <f>_xlfn.XLOOKUP(G514,ABNT5101!I:I,ABNT5101!L:L)</f>
        <v>-</v>
      </c>
      <c r="AX514" s="17">
        <f>_xlfn.XLOOKUP(G514,ABNT5101!$I:$I,ABNT5101!M:M)</f>
        <v>0.18</v>
      </c>
      <c r="AY514" s="17" t="str">
        <f>_xlfn.XLOOKUP(G514,ABNT5101!$I:$I,ABNT5101!N:N)</f>
        <v>-</v>
      </c>
      <c r="AZ514" s="17">
        <f>_xlfn.XLOOKUP(G514,ABNT5101!$I:$I,ABNT5101!O:O)</f>
        <v>15</v>
      </c>
      <c r="BA514" s="20" t="str">
        <f t="shared" si="615"/>
        <v>NÃO ATENDE</v>
      </c>
      <c r="BB514" s="21">
        <f t="shared" ref="BB514:BC514" si="637">BE514/AU514-1</f>
        <v>-1</v>
      </c>
      <c r="BC514" s="21">
        <f t="shared" si="637"/>
        <v>-1</v>
      </c>
      <c r="BD514" s="21" t="str">
        <f t="shared" si="617"/>
        <v>-</v>
      </c>
      <c r="BE514" s="22"/>
      <c r="BF514" s="22"/>
      <c r="BG514" s="22"/>
      <c r="BH514" s="22"/>
      <c r="BI514" s="23"/>
      <c r="BJ514" s="22"/>
      <c r="BK514" s="20" t="str">
        <f t="shared" si="618"/>
        <v>NÃO ATENDE</v>
      </c>
      <c r="BL514" s="20" t="str">
        <f t="shared" si="619"/>
        <v>NÃO ATENDE</v>
      </c>
      <c r="BM514" s="20" t="str">
        <f t="shared" si="620"/>
        <v>NÃO ATENDE</v>
      </c>
      <c r="BN514" s="20" t="str">
        <f t="shared" si="621"/>
        <v>ATENDE</v>
      </c>
      <c r="BO514" s="24" t="str">
        <f t="shared" si="622"/>
        <v>C3</v>
      </c>
      <c r="BP514" s="24" t="str">
        <f t="shared" si="379"/>
        <v>P5</v>
      </c>
      <c r="BQ514" s="25">
        <f t="shared" si="623"/>
        <v>-1</v>
      </c>
      <c r="BR514" s="22"/>
      <c r="BS514" s="22"/>
      <c r="BT514" s="24">
        <f>IF(BP514="-","-",_xlfn.XLOOKUP(BP514,ABNT5101!$B$4:$B$9,ABNT5101!$C$4:$C$9))</f>
        <v>5</v>
      </c>
      <c r="BU514" s="24">
        <f>IF(BP514="-","-",_xlfn.XLOOKUP(BP514,ABNT5101!$B$4:$B$9,ABNT5101!$D$4:$D$9))</f>
        <v>1</v>
      </c>
      <c r="BV514" s="20" t="str">
        <f t="shared" si="624"/>
        <v>NÃO ATENDE</v>
      </c>
      <c r="BW514" s="20" t="str">
        <f t="shared" si="625"/>
        <v>NÃO ATENDE</v>
      </c>
      <c r="BX514" s="20" t="str">
        <f t="shared" si="626"/>
        <v>NÃO ATENDE</v>
      </c>
      <c r="BY514" s="24" t="str">
        <f t="shared" si="596"/>
        <v>P5</v>
      </c>
      <c r="BZ514" s="25">
        <f t="shared" si="627"/>
        <v>-1</v>
      </c>
      <c r="CA514" s="24"/>
      <c r="CB514" s="24"/>
      <c r="CC514" s="20">
        <f>IF(BY514="-","-",_xlfn.XLOOKUP(BY514,ABNT5101!$B$4:$B$9,ABNT5101!$C$4:$C$9))</f>
        <v>5</v>
      </c>
      <c r="CD514" s="24">
        <f>IF(BY514="-","-",_xlfn.XLOOKUP(BY514,ABNT5101!$B$4:$B$9,ABNT5101!$D$4:$D$9))</f>
        <v>1</v>
      </c>
      <c r="CE514" s="20" t="str">
        <f t="shared" si="628"/>
        <v>NÃO ATENDE</v>
      </c>
      <c r="CF514" s="20" t="str">
        <f t="shared" si="629"/>
        <v>NÃO ATENDE</v>
      </c>
      <c r="CG514" s="20" t="str">
        <f t="shared" si="630"/>
        <v>NÃO ATENDE</v>
      </c>
      <c r="CH514" s="26" t="e">
        <f>_xlfn.XLOOKUP(CI514,'Banco de dados'!$B:$B,'Banco de dados'!$D:$D)</f>
        <v>#N/A</v>
      </c>
      <c r="CI514" s="27"/>
      <c r="CJ514" s="26" t="e">
        <f>_xlfn.XLOOKUP(CI514,'Banco de dados'!$B:$B,'Banco de dados'!$E:$E)</f>
        <v>#N/A</v>
      </c>
      <c r="CK514" s="26"/>
      <c r="CL514" s="26" t="e">
        <f>IF(CK514="-","-",_xlfn.XLOOKUP(CK514,'Banco de dados'!$B:$B,'Banco de dados'!$E:$E))</f>
        <v>#N/A</v>
      </c>
      <c r="CM514" s="28">
        <f t="shared" si="631"/>
        <v>1</v>
      </c>
      <c r="CN514" s="26" t="e">
        <f>_xlfn.XLOOKUP(CI514,'Banco de dados'!$B:$B,'Banco de dados'!$H:$H)</f>
        <v>#N/A</v>
      </c>
      <c r="CO514" s="26" t="e">
        <f t="array" aca="1" ref="CO514" ca="1">_xludf.XLOOKUP(CK514,'Banco de dados'!$B:$B,'Banco de dados'!$H:$H)</f>
        <v>#NAME?</v>
      </c>
      <c r="CP514" s="26" t="e">
        <f t="array" aca="1" ref="CP514" ca="1">_xludf.XLOOKUP(CI514,'Banco de dados'!$B:$B,'Banco de dados'!$F:$F)</f>
        <v>#NAME?</v>
      </c>
      <c r="CQ514" s="26" t="e">
        <f t="array" aca="1" ref="CQ514" ca="1">_xludf.XLOOKUP(CK514,'Banco de dados'!$B:$B,'Banco de dados'!$F:$F)</f>
        <v>#NAME?</v>
      </c>
      <c r="CR514" s="27">
        <v>0</v>
      </c>
      <c r="CS514" s="27"/>
      <c r="CT514" s="26" t="str">
        <f>IF(AG514=0.5,"Suporte",IF(AND(AG514&gt;='Braços de IP'!$B$9,AG514&lt;='Braços de IP'!$D$9),'Braços de IP'!$E$9,IF(AND(AG514&gt;='Braços de IP'!$B$10,AG514&lt;='Braços de IP'!$D$10),'Braços de IP'!$E$10,IF(AND(AG514&gt;='Braços de IP'!$B$11,AG514&lt;='Braços de IP'!$D$11),'Braços de IP'!$E$11,IF(AND(AG514&gt;='Braços de IP'!$B$12,AG514&lt;='Braços de IP'!$D$12),'Braços de IP'!$E$12,IF(AND(AG514&gt;='Braços de IP'!$B$13,AG514&lt;='Braços de IP'!$D$13),'Braços de IP'!$E$13,IF(AND(AG514&gt;='Braços de IP'!$B$14,AG514&lt;='Braços de IP'!$D$14),'Braços de IP'!$E$14,"ERRO")))))))</f>
        <v>Médio I</v>
      </c>
      <c r="CU514" s="27"/>
      <c r="CV514" s="26" t="str">
        <f>IF($CU514="","",VLOOKUP($CU514,'Braços de IP'!$E$9:$I$15,2,0))</f>
        <v/>
      </c>
      <c r="CW514" s="29" t="str">
        <f>IF($CU514="","",VLOOKUP($CU514,'Braços de IP'!$E$9:$I$15,5,0))</f>
        <v/>
      </c>
      <c r="CX514" s="26"/>
      <c r="CY514" s="26"/>
      <c r="CZ514" s="26"/>
      <c r="DA514" s="26"/>
      <c r="DB514" s="26"/>
      <c r="DC514" s="26"/>
      <c r="DD514" s="30" t="e">
        <f t="shared" si="632"/>
        <v>#N/A</v>
      </c>
      <c r="DE514" s="31">
        <f t="shared" si="633"/>
        <v>30</v>
      </c>
      <c r="DF514" s="30" t="e">
        <f t="shared" si="634"/>
        <v>#N/A</v>
      </c>
      <c r="DG514" s="32" t="e">
        <f t="shared" si="635"/>
        <v>#N/A</v>
      </c>
      <c r="DH514" s="33" t="s">
        <v>143</v>
      </c>
      <c r="DI514" s="34"/>
      <c r="DJ514" s="35"/>
      <c r="DK514" s="16" t="s">
        <v>144</v>
      </c>
      <c r="DL514" s="16"/>
      <c r="DN514" s="36" t="e">
        <f t="shared" si="357"/>
        <v>#VALUE!</v>
      </c>
    </row>
    <row r="515" spans="1:118" ht="15.75" customHeight="1" x14ac:dyDescent="0.25">
      <c r="B515" s="16">
        <v>83</v>
      </c>
      <c r="C515" s="16" t="s">
        <v>174</v>
      </c>
      <c r="D515" s="16" t="s">
        <v>568</v>
      </c>
      <c r="E515" s="16">
        <v>-8.0905269999999998</v>
      </c>
      <c r="F515" s="16">
        <v>-34.941287000000003</v>
      </c>
      <c r="G515" s="16" t="s">
        <v>157</v>
      </c>
      <c r="H515" s="17" t="s">
        <v>136</v>
      </c>
      <c r="I515" s="16" t="s">
        <v>136</v>
      </c>
      <c r="J515" s="17" t="s">
        <v>137</v>
      </c>
      <c r="K515" s="18">
        <v>96</v>
      </c>
      <c r="L515" s="17" t="s">
        <v>138</v>
      </c>
      <c r="M515" s="17">
        <v>0</v>
      </c>
      <c r="N515" s="16">
        <f t="shared" si="352"/>
        <v>192</v>
      </c>
      <c r="O515" s="17">
        <v>1</v>
      </c>
      <c r="P515" s="17">
        <v>0</v>
      </c>
      <c r="Q515" s="17">
        <v>4.2</v>
      </c>
      <c r="R515" s="16"/>
      <c r="S515" s="16"/>
      <c r="T515" s="16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 t="s">
        <v>161</v>
      </c>
      <c r="AB515" s="17" t="s">
        <v>140</v>
      </c>
      <c r="AC515" s="17">
        <v>20.78</v>
      </c>
      <c r="AD515" s="17">
        <v>4.5</v>
      </c>
      <c r="AE515" s="17">
        <v>1</v>
      </c>
      <c r="AF515" s="17">
        <v>0.43</v>
      </c>
      <c r="AG515" s="17">
        <v>0.96</v>
      </c>
      <c r="AH515" s="17">
        <f t="shared" si="353"/>
        <v>0.53</v>
      </c>
      <c r="AI515" s="17" t="s">
        <v>136</v>
      </c>
      <c r="AJ515" s="17" t="s">
        <v>136</v>
      </c>
      <c r="AK515" s="17" t="s">
        <v>141</v>
      </c>
      <c r="AL515" s="17" t="str">
        <f t="shared" si="354"/>
        <v>erro</v>
      </c>
      <c r="AM515" s="17">
        <v>0</v>
      </c>
      <c r="AN515" s="17"/>
      <c r="AO515" s="17">
        <v>0</v>
      </c>
      <c r="AP515" s="17">
        <v>0</v>
      </c>
      <c r="AQ515" s="17">
        <v>0</v>
      </c>
      <c r="AR515" s="17" t="s">
        <v>136</v>
      </c>
      <c r="AS515" s="19">
        <f t="shared" si="614"/>
        <v>0</v>
      </c>
      <c r="AT515" s="19"/>
      <c r="AU515" s="19">
        <f>VLOOKUP(G515,ABNT5101!$I$3:$J$9,2)</f>
        <v>7.5</v>
      </c>
      <c r="AV515" s="19">
        <f>VLOOKUP(G515,ABNT5101!$I$3:$M$9,5)</f>
        <v>0.18</v>
      </c>
      <c r="AW515" s="17" t="str">
        <f>_xlfn.XLOOKUP(G515,ABNT5101!I:I,ABNT5101!L:L)</f>
        <v>-</v>
      </c>
      <c r="AX515" s="17">
        <f>_xlfn.XLOOKUP(G515,ABNT5101!$I:$I,ABNT5101!M:M)</f>
        <v>0.18</v>
      </c>
      <c r="AY515" s="17" t="str">
        <f>_xlfn.XLOOKUP(G515,ABNT5101!$I:$I,ABNT5101!N:N)</f>
        <v>-</v>
      </c>
      <c r="AZ515" s="17">
        <f>_xlfn.XLOOKUP(G515,ABNT5101!$I:$I,ABNT5101!O:O)</f>
        <v>16</v>
      </c>
      <c r="BA515" s="20" t="str">
        <f t="shared" si="615"/>
        <v>ATENDE</v>
      </c>
      <c r="BB515" s="21">
        <f t="shared" ref="BB515:BC515" si="638">BE515/AU515-1</f>
        <v>0.48533333333333339</v>
      </c>
      <c r="BC515" s="21">
        <f t="shared" si="638"/>
        <v>1.5</v>
      </c>
      <c r="BD515" s="21" t="str">
        <f t="shared" si="617"/>
        <v>-</v>
      </c>
      <c r="BE515" s="22">
        <v>11.14</v>
      </c>
      <c r="BF515" s="22">
        <v>0.45</v>
      </c>
      <c r="BG515" s="22"/>
      <c r="BH515" s="22"/>
      <c r="BI515" s="23"/>
      <c r="BJ515" s="22"/>
      <c r="BK515" s="20" t="str">
        <f t="shared" si="618"/>
        <v>ATENDE</v>
      </c>
      <c r="BL515" s="20" t="str">
        <f t="shared" si="619"/>
        <v>ATENDE</v>
      </c>
      <c r="BM515" s="20" t="str">
        <f t="shared" si="620"/>
        <v>ATENDE</v>
      </c>
      <c r="BN515" s="20" t="str">
        <f t="shared" si="621"/>
        <v>ATENDE</v>
      </c>
      <c r="BO515" s="24" t="str">
        <f t="shared" si="622"/>
        <v>C5</v>
      </c>
      <c r="BP515" s="24" t="str">
        <f t="shared" si="379"/>
        <v>-</v>
      </c>
      <c r="BQ515" s="25" t="e">
        <f t="shared" si="623"/>
        <v>#VALUE!</v>
      </c>
      <c r="BR515" s="22"/>
      <c r="BS515" s="22"/>
      <c r="BT515" s="24" t="str">
        <f>IF(BP515="-","-",_xlfn.XLOOKUP(BP515,ABNT5101!$B$4:$B$9,ABNT5101!$C$4:$C$9))</f>
        <v>-</v>
      </c>
      <c r="BU515" s="24" t="str">
        <f>IF(BP515="-","-",_xlfn.XLOOKUP(BP515,ABNT5101!$B$4:$B$9,ABNT5101!$D$4:$D$9))</f>
        <v>-</v>
      </c>
      <c r="BV515" s="20" t="str">
        <f t="shared" si="624"/>
        <v>-</v>
      </c>
      <c r="BW515" s="20" t="str">
        <f t="shared" si="625"/>
        <v>-</v>
      </c>
      <c r="BX515" s="20" t="str">
        <f t="shared" si="626"/>
        <v>-</v>
      </c>
      <c r="BY515" s="24" t="str">
        <f t="shared" si="596"/>
        <v>-</v>
      </c>
      <c r="BZ515" s="25" t="e">
        <f t="shared" si="627"/>
        <v>#VALUE!</v>
      </c>
      <c r="CA515" s="24"/>
      <c r="CB515" s="24"/>
      <c r="CC515" s="20" t="str">
        <f>IF(BY515="-","-",_xlfn.XLOOKUP(BY515,ABNT5101!$B$4:$B$9,ABNT5101!$C$4:$C$9))</f>
        <v>-</v>
      </c>
      <c r="CD515" s="24" t="str">
        <f>IF(BY515="-","-",_xlfn.XLOOKUP(BY515,ABNT5101!$B$4:$B$9,ABNT5101!$D$4:$D$9))</f>
        <v>-</v>
      </c>
      <c r="CE515" s="20" t="str">
        <f t="shared" si="628"/>
        <v>-</v>
      </c>
      <c r="CF515" s="20" t="str">
        <f t="shared" si="629"/>
        <v>-</v>
      </c>
      <c r="CG515" s="20" t="str">
        <f t="shared" si="630"/>
        <v>-</v>
      </c>
      <c r="CH515" s="26" t="str">
        <f>_xlfn.XLOOKUP(CI515,'Banco de dados'!$B:$B,'Banco de dados'!$D:$D)</f>
        <v>LEDSTAR</v>
      </c>
      <c r="CI515" s="47" t="str">
        <f>'Banco de dados'!B4</f>
        <v xml:space="preserve"> SL VT 9.1 17W</v>
      </c>
      <c r="CJ515" s="26" t="str">
        <f>_xlfn.XLOOKUP(CI515,'Banco de dados'!$B:$B,'Banco de dados'!$E:$E)</f>
        <v>LUM LED SL VT 9.1 17W</v>
      </c>
      <c r="CK515" s="26"/>
      <c r="CL515" s="26" t="e">
        <f>IF(CK515="-","-",_xlfn.XLOOKUP(CK515,'Banco de dados'!$B:$B,'Banco de dados'!$E:$E))</f>
        <v>#N/A</v>
      </c>
      <c r="CM515" s="28">
        <f t="shared" si="631"/>
        <v>1</v>
      </c>
      <c r="CN515" s="26">
        <f>_xlfn.XLOOKUP(CI515,'Banco de dados'!$B:$B,'Banco de dados'!$H:$H)</f>
        <v>17</v>
      </c>
      <c r="CO515" s="26" t="e">
        <f t="array" aca="1" ref="CO515" ca="1">_xludf.XLOOKUP(CK515,'Banco de dados'!$B:$B,'Banco de dados'!$H:$H)</f>
        <v>#NAME?</v>
      </c>
      <c r="CP515" s="51" t="e">
        <f t="array" aca="1" ref="CP515" ca="1">_xludf.XLOOKUP(CI515,'Banco de dados'!$B:$B,'Banco de dados'!$F:$F)</f>
        <v>#NAME?</v>
      </c>
      <c r="CQ515" s="26" t="e">
        <f t="array" aca="1" ref="CQ515" ca="1">_xludf.XLOOKUP(CK515,'Banco de dados'!$B:$B,'Banco de dados'!$F:$F)</f>
        <v>#NAME?</v>
      </c>
      <c r="CR515" s="27">
        <v>0</v>
      </c>
      <c r="CS515" s="27"/>
      <c r="CT515" s="26" t="str">
        <f>IF(AG515=0.5,"Suporte",IF(AND(AG515&gt;='Braços de IP'!$B$9,AG515&lt;='Braços de IP'!$D$9),'Braços de IP'!$E$9,IF(AND(AG515&gt;='Braços de IP'!$B$10,AG515&lt;='Braços de IP'!$D$10),'Braços de IP'!$E$10,IF(AND(AG515&gt;='Braços de IP'!$B$11,AG515&lt;='Braços de IP'!$D$11),'Braços de IP'!$E$11,IF(AND(AG515&gt;='Braços de IP'!$B$12,AG515&lt;='Braços de IP'!$D$12),'Braços de IP'!$E$12,IF(AND(AG515&gt;='Braços de IP'!$B$13,AG515&lt;='Braços de IP'!$D$13),'Braços de IP'!$E$13,IF(AND(AG515&gt;='Braços de IP'!$B$14,AG515&lt;='Braços de IP'!$D$14),'Braços de IP'!$E$14,"ERRO")))))))</f>
        <v>Curto I</v>
      </c>
      <c r="CU515" s="27"/>
      <c r="CV515" s="26" t="str">
        <f>IF($CU515="","",VLOOKUP($CU515,'Braços de IP'!$E$9:$I$15,2,0))</f>
        <v/>
      </c>
      <c r="CW515" s="29" t="str">
        <f>IF($CU515="","",VLOOKUP($CU515,'Braços de IP'!$E$9:$I$15,5,0))</f>
        <v/>
      </c>
      <c r="CX515" s="26"/>
      <c r="CY515" s="26"/>
      <c r="CZ515" s="26"/>
      <c r="DA515" s="26"/>
      <c r="DB515" s="26"/>
      <c r="DC515" s="26"/>
      <c r="DD515" s="30">
        <f t="shared" si="632"/>
        <v>17</v>
      </c>
      <c r="DE515" s="31">
        <f t="shared" si="633"/>
        <v>96</v>
      </c>
      <c r="DF515" s="30">
        <f t="shared" si="634"/>
        <v>113</v>
      </c>
      <c r="DG515" s="32">
        <f t="shared" si="635"/>
        <v>0.82291666666666663</v>
      </c>
      <c r="DH515" s="33" t="s">
        <v>143</v>
      </c>
      <c r="DI515" s="34"/>
      <c r="DJ515" s="35"/>
      <c r="DK515" s="16" t="s">
        <v>144</v>
      </c>
      <c r="DL515" s="16"/>
      <c r="DN515" s="36" t="e">
        <f t="shared" si="357"/>
        <v>#VALUE!</v>
      </c>
    </row>
    <row r="516" spans="1:118" ht="15.75" customHeight="1" x14ac:dyDescent="0.25">
      <c r="B516" s="16">
        <v>83</v>
      </c>
      <c r="C516" s="16" t="s">
        <v>174</v>
      </c>
      <c r="D516" s="16" t="s">
        <v>568</v>
      </c>
      <c r="E516" s="16">
        <v>-8.0905269999999998</v>
      </c>
      <c r="F516" s="16">
        <v>-34.941287000000003</v>
      </c>
      <c r="G516" s="16" t="s">
        <v>157</v>
      </c>
      <c r="H516" s="17" t="s">
        <v>136</v>
      </c>
      <c r="I516" s="16" t="s">
        <v>136</v>
      </c>
      <c r="J516" s="17" t="s">
        <v>137</v>
      </c>
      <c r="K516" s="18">
        <v>96</v>
      </c>
      <c r="L516" s="17" t="s">
        <v>138</v>
      </c>
      <c r="M516" s="17">
        <v>0</v>
      </c>
      <c r="N516" s="16">
        <f t="shared" si="352"/>
        <v>192</v>
      </c>
      <c r="O516" s="17">
        <v>1</v>
      </c>
      <c r="P516" s="17">
        <v>0</v>
      </c>
      <c r="Q516" s="17">
        <v>4.2</v>
      </c>
      <c r="R516" s="16"/>
      <c r="S516" s="16"/>
      <c r="T516" s="16">
        <v>0</v>
      </c>
      <c r="U516" s="17">
        <v>0</v>
      </c>
      <c r="V516" s="17">
        <v>0</v>
      </c>
      <c r="W516" s="17">
        <v>0</v>
      </c>
      <c r="X516" s="17">
        <v>0</v>
      </c>
      <c r="Y516" s="17">
        <v>0</v>
      </c>
      <c r="Z516" s="17">
        <v>0</v>
      </c>
      <c r="AA516" s="17" t="s">
        <v>161</v>
      </c>
      <c r="AB516" s="17" t="s">
        <v>140</v>
      </c>
      <c r="AC516" s="17">
        <v>20.78</v>
      </c>
      <c r="AD516" s="17">
        <v>4.5</v>
      </c>
      <c r="AE516" s="17">
        <v>1</v>
      </c>
      <c r="AF516" s="17">
        <v>0.43</v>
      </c>
      <c r="AG516" s="17">
        <v>0.96</v>
      </c>
      <c r="AH516" s="17">
        <f t="shared" si="353"/>
        <v>0.53</v>
      </c>
      <c r="AI516" s="17" t="s">
        <v>136</v>
      </c>
      <c r="AJ516" s="17" t="s">
        <v>136</v>
      </c>
      <c r="AK516" s="17" t="s">
        <v>141</v>
      </c>
      <c r="AL516" s="17" t="str">
        <f t="shared" si="354"/>
        <v>erro</v>
      </c>
      <c r="AM516" s="17">
        <v>0</v>
      </c>
      <c r="AN516" s="17"/>
      <c r="AO516" s="17">
        <v>0</v>
      </c>
      <c r="AP516" s="17">
        <v>0</v>
      </c>
      <c r="AQ516" s="17">
        <v>0</v>
      </c>
      <c r="AR516" s="17" t="s">
        <v>136</v>
      </c>
      <c r="AS516" s="19">
        <f t="shared" si="614"/>
        <v>0</v>
      </c>
      <c r="AT516" s="19"/>
      <c r="AU516" s="19">
        <f>VLOOKUP(G516,ABNT5101!$I$3:$J$9,2)</f>
        <v>7.5</v>
      </c>
      <c r="AV516" s="19">
        <f>VLOOKUP(G516,ABNT5101!$I$3:$M$9,5)</f>
        <v>0.18</v>
      </c>
      <c r="AW516" s="17" t="str">
        <f>_xlfn.XLOOKUP(G516,ABNT5101!I:I,ABNT5101!L:L)</f>
        <v>-</v>
      </c>
      <c r="AX516" s="17">
        <f>_xlfn.XLOOKUP(G516,ABNT5101!$I:$I,ABNT5101!M:M)</f>
        <v>0.18</v>
      </c>
      <c r="AY516" s="17" t="str">
        <f>_xlfn.XLOOKUP(G516,ABNT5101!$I:$I,ABNT5101!N:N)</f>
        <v>-</v>
      </c>
      <c r="AZ516" s="17">
        <f>_xlfn.XLOOKUP(G516,ABNT5101!$I:$I,ABNT5101!O:O)</f>
        <v>16</v>
      </c>
      <c r="BA516" s="20" t="str">
        <f t="shared" si="615"/>
        <v>ATENDE</v>
      </c>
      <c r="BB516" s="21">
        <f t="shared" ref="BB516:BC516" si="639">BE516/AU516-1</f>
        <v>1.0586666666666664</v>
      </c>
      <c r="BC516" s="21">
        <f t="shared" si="639"/>
        <v>2.2222222222222223</v>
      </c>
      <c r="BD516" s="21" t="str">
        <f t="shared" si="617"/>
        <v>-</v>
      </c>
      <c r="BE516" s="22">
        <v>15.44</v>
      </c>
      <c r="BF516" s="22">
        <v>0.57999999999999996</v>
      </c>
      <c r="BG516" s="22"/>
      <c r="BH516" s="22"/>
      <c r="BI516" s="23"/>
      <c r="BJ516" s="22"/>
      <c r="BK516" s="20" t="str">
        <f t="shared" si="618"/>
        <v>ATENDE</v>
      </c>
      <c r="BL516" s="20" t="str">
        <f t="shared" si="619"/>
        <v>ATENDE</v>
      </c>
      <c r="BM516" s="20" t="str">
        <f t="shared" si="620"/>
        <v>ATENDE</v>
      </c>
      <c r="BN516" s="20" t="str">
        <f t="shared" si="621"/>
        <v>ATENDE</v>
      </c>
      <c r="BO516" s="24" t="str">
        <f t="shared" si="622"/>
        <v>C5</v>
      </c>
      <c r="BP516" s="24" t="str">
        <f t="shared" si="379"/>
        <v>-</v>
      </c>
      <c r="BQ516" s="25" t="e">
        <f t="shared" si="623"/>
        <v>#VALUE!</v>
      </c>
      <c r="BR516" s="22"/>
      <c r="BS516" s="22"/>
      <c r="BT516" s="24" t="str">
        <f>IF(BP516="-","-",_xlfn.XLOOKUP(BP516,ABNT5101!$B$4:$B$9,ABNT5101!$C$4:$C$9))</f>
        <v>-</v>
      </c>
      <c r="BU516" s="24" t="str">
        <f>IF(BP516="-","-",_xlfn.XLOOKUP(BP516,ABNT5101!$B$4:$B$9,ABNT5101!$D$4:$D$9))</f>
        <v>-</v>
      </c>
      <c r="BV516" s="20" t="str">
        <f t="shared" si="624"/>
        <v>-</v>
      </c>
      <c r="BW516" s="20" t="str">
        <f t="shared" si="625"/>
        <v>-</v>
      </c>
      <c r="BX516" s="20" t="str">
        <f t="shared" si="626"/>
        <v>-</v>
      </c>
      <c r="BY516" s="24" t="str">
        <f t="shared" si="596"/>
        <v>-</v>
      </c>
      <c r="BZ516" s="25" t="e">
        <f t="shared" si="627"/>
        <v>#VALUE!</v>
      </c>
      <c r="CA516" s="24"/>
      <c r="CB516" s="24"/>
      <c r="CC516" s="20" t="str">
        <f>IF(BY516="-","-",_xlfn.XLOOKUP(BY516,ABNT5101!$B$4:$B$9,ABNT5101!$C$4:$C$9))</f>
        <v>-</v>
      </c>
      <c r="CD516" s="24" t="str">
        <f>IF(BY516="-","-",_xlfn.XLOOKUP(BY516,ABNT5101!$B$4:$B$9,ABNT5101!$D$4:$D$9))</f>
        <v>-</v>
      </c>
      <c r="CE516" s="20" t="str">
        <f t="shared" si="628"/>
        <v>-</v>
      </c>
      <c r="CF516" s="20" t="str">
        <f t="shared" si="629"/>
        <v>-</v>
      </c>
      <c r="CG516" s="20" t="str">
        <f t="shared" si="630"/>
        <v>-</v>
      </c>
      <c r="CH516" s="26" t="str">
        <f>_xlfn.XLOOKUP(CI516,'Banco de dados'!$B:$B,'Banco de dados'!$D:$D)</f>
        <v>SX LIGHTING</v>
      </c>
      <c r="CI516" s="27" t="str">
        <f>'Banco de dados'!B53</f>
        <v>SX-INEVO020HF</v>
      </c>
      <c r="CJ516" s="26" t="str">
        <f>_xlfn.XLOOKUP(CI516,'Banco de dados'!$B:$B,'Banco de dados'!$E:$E)</f>
        <v>SXINEVO020K50L12CZF7PHF</v>
      </c>
      <c r="CK516" s="26"/>
      <c r="CL516" s="26" t="e">
        <f>IF(CK516="-","-",_xlfn.XLOOKUP(CK516,'Banco de dados'!$B:$B,'Banco de dados'!$E:$E))</f>
        <v>#N/A</v>
      </c>
      <c r="CM516" s="28">
        <f t="shared" si="631"/>
        <v>1</v>
      </c>
      <c r="CN516" s="26">
        <f>_xlfn.XLOOKUP(CI516,'Banco de dados'!$B:$B,'Banco de dados'!$H:$H)</f>
        <v>22.5</v>
      </c>
      <c r="CO516" s="26" t="e">
        <f t="array" aca="1" ref="CO516" ca="1">_xludf.XLOOKUP(CK516,'Banco de dados'!$B:$B,'Banco de dados'!$H:$H)</f>
        <v>#NAME?</v>
      </c>
      <c r="CP516" s="51" t="e">
        <f t="array" aca="1" ref="CP516" ca="1">_xludf.XLOOKUP(CI516,'Banco de dados'!$B:$B,'Banco de dados'!$F:$F)</f>
        <v>#NAME?</v>
      </c>
      <c r="CQ516" s="26" t="e">
        <f t="array" aca="1" ref="CQ516" ca="1">_xludf.XLOOKUP(CK516,'Banco de dados'!$B:$B,'Banco de dados'!$F:$F)</f>
        <v>#NAME?</v>
      </c>
      <c r="CR516" s="27">
        <v>0</v>
      </c>
      <c r="CS516" s="27"/>
      <c r="CT516" s="26" t="str">
        <f>IF(AG516=0.5,"Suporte",IF(AND(AG516&gt;='Braços de IP'!$B$9,AG516&lt;='Braços de IP'!$D$9),'Braços de IP'!$E$9,IF(AND(AG516&gt;='Braços de IP'!$B$10,AG516&lt;='Braços de IP'!$D$10),'Braços de IP'!$E$10,IF(AND(AG516&gt;='Braços de IP'!$B$11,AG516&lt;='Braços de IP'!$D$11),'Braços de IP'!$E$11,IF(AND(AG516&gt;='Braços de IP'!$B$12,AG516&lt;='Braços de IP'!$D$12),'Braços de IP'!$E$12,IF(AND(AG516&gt;='Braços de IP'!$B$13,AG516&lt;='Braços de IP'!$D$13),'Braços de IP'!$E$13,IF(AND(AG516&gt;='Braços de IP'!$B$14,AG516&lt;='Braços de IP'!$D$14),'Braços de IP'!$E$14,"ERRO")))))))</f>
        <v>Curto I</v>
      </c>
      <c r="CU516" s="27"/>
      <c r="CV516" s="26" t="str">
        <f>IF($CU516="","",VLOOKUP($CU516,'Braços de IP'!$E$9:$I$15,2,0))</f>
        <v/>
      </c>
      <c r="CW516" s="29" t="str">
        <f>IF($CU516="","",VLOOKUP($CU516,'Braços de IP'!$E$9:$I$15,5,0))</f>
        <v/>
      </c>
      <c r="CX516" s="26"/>
      <c r="CY516" s="26"/>
      <c r="CZ516" s="26"/>
      <c r="DA516" s="26"/>
      <c r="DB516" s="26"/>
      <c r="DC516" s="26"/>
      <c r="DD516" s="30">
        <f t="shared" si="632"/>
        <v>22.5</v>
      </c>
      <c r="DE516" s="31">
        <f t="shared" si="633"/>
        <v>96</v>
      </c>
      <c r="DF516" s="30">
        <f t="shared" si="634"/>
        <v>118.5</v>
      </c>
      <c r="DG516" s="32">
        <f t="shared" si="635"/>
        <v>0.765625</v>
      </c>
      <c r="DH516" s="33" t="s">
        <v>143</v>
      </c>
      <c r="DI516" s="34"/>
      <c r="DJ516" s="35"/>
      <c r="DK516" s="16" t="s">
        <v>144</v>
      </c>
      <c r="DL516" s="16"/>
      <c r="DN516" s="36" t="e">
        <f t="shared" si="357"/>
        <v>#VALUE!</v>
      </c>
    </row>
    <row r="517" spans="1:118" ht="15.75" customHeight="1" x14ac:dyDescent="0.25">
      <c r="B517" s="16">
        <v>83</v>
      </c>
      <c r="C517" s="16" t="s">
        <v>174</v>
      </c>
      <c r="D517" s="16" t="s">
        <v>568</v>
      </c>
      <c r="E517" s="16">
        <v>-8.0905269999999998</v>
      </c>
      <c r="F517" s="16">
        <v>-34.941287000000003</v>
      </c>
      <c r="G517" s="16" t="s">
        <v>157</v>
      </c>
      <c r="H517" s="17" t="s">
        <v>136</v>
      </c>
      <c r="I517" s="16" t="s">
        <v>136</v>
      </c>
      <c r="J517" s="17" t="s">
        <v>137</v>
      </c>
      <c r="K517" s="18">
        <v>96</v>
      </c>
      <c r="L517" s="17" t="s">
        <v>138</v>
      </c>
      <c r="M517" s="17">
        <v>0</v>
      </c>
      <c r="N517" s="16">
        <f t="shared" si="352"/>
        <v>192</v>
      </c>
      <c r="O517" s="17">
        <v>1</v>
      </c>
      <c r="P517" s="17">
        <v>0</v>
      </c>
      <c r="Q517" s="17">
        <v>4.2</v>
      </c>
      <c r="R517" s="16"/>
      <c r="S517" s="16"/>
      <c r="T517" s="16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 t="s">
        <v>161</v>
      </c>
      <c r="AB517" s="17" t="s">
        <v>140</v>
      </c>
      <c r="AC517" s="17">
        <v>20.78</v>
      </c>
      <c r="AD517" s="17">
        <v>4.5</v>
      </c>
      <c r="AE517" s="17">
        <v>1</v>
      </c>
      <c r="AF517" s="17">
        <v>0.43</v>
      </c>
      <c r="AG517" s="17">
        <v>0.96</v>
      </c>
      <c r="AH517" s="17">
        <f t="shared" si="353"/>
        <v>0.53</v>
      </c>
      <c r="AI517" s="17" t="s">
        <v>136</v>
      </c>
      <c r="AJ517" s="17" t="s">
        <v>136</v>
      </c>
      <c r="AK517" s="17" t="s">
        <v>141</v>
      </c>
      <c r="AL517" s="17" t="str">
        <f t="shared" si="354"/>
        <v>erro</v>
      </c>
      <c r="AM517" s="17">
        <v>0</v>
      </c>
      <c r="AN517" s="17"/>
      <c r="AO517" s="17">
        <v>0</v>
      </c>
      <c r="AP517" s="17">
        <v>0</v>
      </c>
      <c r="AQ517" s="17">
        <v>0</v>
      </c>
      <c r="AR517" s="17" t="s">
        <v>136</v>
      </c>
      <c r="AS517" s="19">
        <f t="shared" si="614"/>
        <v>0</v>
      </c>
      <c r="AT517" s="19"/>
      <c r="AU517" s="19">
        <f>VLOOKUP(G517,ABNT5101!$I$3:$J$9,2)</f>
        <v>7.5</v>
      </c>
      <c r="AV517" s="19">
        <f>VLOOKUP(G517,ABNT5101!$I$3:$M$9,5)</f>
        <v>0.18</v>
      </c>
      <c r="AW517" s="17" t="str">
        <f>_xlfn.XLOOKUP(G517,ABNT5101!I:I,ABNT5101!L:L)</f>
        <v>-</v>
      </c>
      <c r="AX517" s="17">
        <f>_xlfn.XLOOKUP(G517,ABNT5101!$I:$I,ABNT5101!M:M)</f>
        <v>0.18</v>
      </c>
      <c r="AY517" s="17" t="str">
        <f>_xlfn.XLOOKUP(G517,ABNT5101!$I:$I,ABNT5101!N:N)</f>
        <v>-</v>
      </c>
      <c r="AZ517" s="17">
        <f>_xlfn.XLOOKUP(G517,ABNT5101!$I:$I,ABNT5101!O:O)</f>
        <v>16</v>
      </c>
      <c r="BA517" s="20" t="str">
        <f t="shared" si="615"/>
        <v>ATENDE</v>
      </c>
      <c r="BB517" s="21">
        <f t="shared" ref="BB517:BC517" si="640">BE517/AU517-1</f>
        <v>2.0373333333333337</v>
      </c>
      <c r="BC517" s="21">
        <f t="shared" si="640"/>
        <v>2.2222222222222223</v>
      </c>
      <c r="BD517" s="21" t="str">
        <f t="shared" si="617"/>
        <v>-</v>
      </c>
      <c r="BE517" s="22">
        <v>22.78</v>
      </c>
      <c r="BF517" s="22">
        <v>0.57999999999999996</v>
      </c>
      <c r="BG517" s="22"/>
      <c r="BH517" s="22"/>
      <c r="BI517" s="23"/>
      <c r="BJ517" s="22"/>
      <c r="BK517" s="20" t="str">
        <f t="shared" si="618"/>
        <v>ATENDE</v>
      </c>
      <c r="BL517" s="20" t="str">
        <f t="shared" si="619"/>
        <v>ATENDE</v>
      </c>
      <c r="BM517" s="20" t="str">
        <f t="shared" si="620"/>
        <v>ATENDE</v>
      </c>
      <c r="BN517" s="20" t="str">
        <f t="shared" si="621"/>
        <v>ATENDE</v>
      </c>
      <c r="BO517" s="24" t="str">
        <f t="shared" si="622"/>
        <v>C5</v>
      </c>
      <c r="BP517" s="24" t="str">
        <f t="shared" si="379"/>
        <v>-</v>
      </c>
      <c r="BQ517" s="25" t="e">
        <f t="shared" si="623"/>
        <v>#VALUE!</v>
      </c>
      <c r="BR517" s="22"/>
      <c r="BS517" s="22"/>
      <c r="BT517" s="24" t="str">
        <f>IF(BP517="-","-",_xlfn.XLOOKUP(BP517,ABNT5101!$B$4:$B$9,ABNT5101!$C$4:$C$9))</f>
        <v>-</v>
      </c>
      <c r="BU517" s="24" t="str">
        <f>IF(BP517="-","-",_xlfn.XLOOKUP(BP517,ABNT5101!$B$4:$B$9,ABNT5101!$D$4:$D$9))</f>
        <v>-</v>
      </c>
      <c r="BV517" s="20" t="str">
        <f t="shared" si="624"/>
        <v>-</v>
      </c>
      <c r="BW517" s="20" t="str">
        <f t="shared" si="625"/>
        <v>-</v>
      </c>
      <c r="BX517" s="20" t="str">
        <f t="shared" si="626"/>
        <v>-</v>
      </c>
      <c r="BY517" s="24" t="str">
        <f t="shared" si="596"/>
        <v>-</v>
      </c>
      <c r="BZ517" s="25" t="e">
        <f t="shared" si="627"/>
        <v>#VALUE!</v>
      </c>
      <c r="CA517" s="24"/>
      <c r="CB517" s="24"/>
      <c r="CC517" s="20" t="str">
        <f>IF(BY517="-","-",_xlfn.XLOOKUP(BY517,ABNT5101!$B$4:$B$9,ABNT5101!$C$4:$C$9))</f>
        <v>-</v>
      </c>
      <c r="CD517" s="24" t="str">
        <f>IF(BY517="-","-",_xlfn.XLOOKUP(BY517,ABNT5101!$B$4:$B$9,ABNT5101!$D$4:$D$9))</f>
        <v>-</v>
      </c>
      <c r="CE517" s="20" t="str">
        <f t="shared" si="628"/>
        <v>-</v>
      </c>
      <c r="CF517" s="20" t="str">
        <f t="shared" si="629"/>
        <v>-</v>
      </c>
      <c r="CG517" s="20" t="str">
        <f t="shared" si="630"/>
        <v>-</v>
      </c>
      <c r="CH517" s="26" t="str">
        <f>_xlfn.XLOOKUP(CI517,'Banco de dados'!$B:$B,'Banco de dados'!$D:$D)</f>
        <v>TECNOWATT</v>
      </c>
      <c r="CI517" s="27" t="str">
        <f>'Banco de dados'!B65</f>
        <v xml:space="preserve">SIGSAGPTLRRSSNDL_30W_38IBBRS
</v>
      </c>
      <c r="CJ517" s="26" t="str">
        <f>_xlfn.XLOOKUP(CI517,'Banco de dados'!$B:$B,'Banco de dados'!$E:$E)</f>
        <v>SIGSAGPTLRRSSNDL_30W_38IBBRS
1-10C1MUN6.5</v>
      </c>
      <c r="CK517" s="26"/>
      <c r="CL517" s="26" t="e">
        <f>IF(CK517="-","-",_xlfn.XLOOKUP(CK517,'Banco de dados'!$B:$B,'Banco de dados'!$E:$E))</f>
        <v>#N/A</v>
      </c>
      <c r="CM517" s="28">
        <f t="shared" si="631"/>
        <v>1</v>
      </c>
      <c r="CN517" s="26">
        <f>_xlfn.XLOOKUP(CI517,'Banco de dados'!$B:$B,'Banco de dados'!$H:$H)</f>
        <v>30</v>
      </c>
      <c r="CO517" s="26" t="e">
        <f t="array" aca="1" ref="CO517" ca="1">_xludf.XLOOKUP(CK517,'Banco de dados'!$B:$B,'Banco de dados'!$H:$H)</f>
        <v>#NAME?</v>
      </c>
      <c r="CP517" s="51" t="e">
        <f t="array" aca="1" ref="CP517" ca="1">_xludf.XLOOKUP(CI517,'Banco de dados'!$B:$B,'Banco de dados'!$F:$F)</f>
        <v>#NAME?</v>
      </c>
      <c r="CQ517" s="26" t="e">
        <f t="array" aca="1" ref="CQ517" ca="1">_xludf.XLOOKUP(CK517,'Banco de dados'!$B:$B,'Banco de dados'!$F:$F)</f>
        <v>#NAME?</v>
      </c>
      <c r="CR517" s="27">
        <v>0</v>
      </c>
      <c r="CS517" s="27"/>
      <c r="CT517" s="26" t="str">
        <f>IF(AG517=0.5,"Suporte",IF(AND(AG517&gt;='Braços de IP'!$B$9,AG517&lt;='Braços de IP'!$D$9),'Braços de IP'!$E$9,IF(AND(AG517&gt;='Braços de IP'!$B$10,AG517&lt;='Braços de IP'!$D$10),'Braços de IP'!$E$10,IF(AND(AG517&gt;='Braços de IP'!$B$11,AG517&lt;='Braços de IP'!$D$11),'Braços de IP'!$E$11,IF(AND(AG517&gt;='Braços de IP'!$B$12,AG517&lt;='Braços de IP'!$D$12),'Braços de IP'!$E$12,IF(AND(AG517&gt;='Braços de IP'!$B$13,AG517&lt;='Braços de IP'!$D$13),'Braços de IP'!$E$13,IF(AND(AG517&gt;='Braços de IP'!$B$14,AG517&lt;='Braços de IP'!$D$14),'Braços de IP'!$E$14,"ERRO")))))))</f>
        <v>Curto I</v>
      </c>
      <c r="CU517" s="27"/>
      <c r="CV517" s="26" t="str">
        <f>IF($CU517="","",VLOOKUP($CU517,'Braços de IP'!$E$9:$I$15,2,0))</f>
        <v/>
      </c>
      <c r="CW517" s="29" t="str">
        <f>IF($CU517="","",VLOOKUP($CU517,'Braços de IP'!$E$9:$I$15,5,0))</f>
        <v/>
      </c>
      <c r="CX517" s="26"/>
      <c r="CY517" s="26"/>
      <c r="CZ517" s="26"/>
      <c r="DA517" s="26"/>
      <c r="DB517" s="26"/>
      <c r="DC517" s="26"/>
      <c r="DD517" s="30">
        <f t="shared" si="632"/>
        <v>30</v>
      </c>
      <c r="DE517" s="31">
        <f t="shared" si="633"/>
        <v>96</v>
      </c>
      <c r="DF517" s="30">
        <f t="shared" si="634"/>
        <v>126</v>
      </c>
      <c r="DG517" s="32">
        <f t="shared" si="635"/>
        <v>0.6875</v>
      </c>
      <c r="DH517" s="33" t="s">
        <v>143</v>
      </c>
      <c r="DI517" s="34"/>
      <c r="DJ517" s="35"/>
      <c r="DK517" s="16" t="s">
        <v>144</v>
      </c>
      <c r="DL517" s="16"/>
      <c r="DN517" s="36" t="e">
        <f t="shared" si="357"/>
        <v>#VALUE!</v>
      </c>
    </row>
    <row r="518" spans="1:118" ht="15.75" customHeight="1" x14ac:dyDescent="0.25">
      <c r="B518" s="16">
        <v>84</v>
      </c>
      <c r="C518" s="16" t="s">
        <v>176</v>
      </c>
      <c r="D518" s="16" t="s">
        <v>569</v>
      </c>
      <c r="E518" s="16">
        <v>-8.0912369999999996</v>
      </c>
      <c r="F518" s="16">
        <v>-34.939385999999999</v>
      </c>
      <c r="G518" s="16" t="s">
        <v>157</v>
      </c>
      <c r="H518" s="17" t="s">
        <v>136</v>
      </c>
      <c r="I518" s="16" t="s">
        <v>135</v>
      </c>
      <c r="J518" s="17" t="s">
        <v>137</v>
      </c>
      <c r="K518" s="18">
        <v>96</v>
      </c>
      <c r="L518" s="17" t="s">
        <v>138</v>
      </c>
      <c r="M518" s="17">
        <v>0</v>
      </c>
      <c r="N518" s="16">
        <f t="shared" si="352"/>
        <v>192</v>
      </c>
      <c r="O518" s="17">
        <v>1</v>
      </c>
      <c r="P518" s="17">
        <v>1.79</v>
      </c>
      <c r="Q518" s="17">
        <v>4.09</v>
      </c>
      <c r="R518" s="16"/>
      <c r="S518" s="16"/>
      <c r="T518" s="16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 t="s">
        <v>139</v>
      </c>
      <c r="AB518" s="17" t="s">
        <v>140</v>
      </c>
      <c r="AC518" s="17">
        <v>30.87</v>
      </c>
      <c r="AD518" s="17">
        <v>6.87</v>
      </c>
      <c r="AE518" s="17">
        <v>1</v>
      </c>
      <c r="AF518" s="17">
        <v>1.22</v>
      </c>
      <c r="AG518" s="17">
        <v>2.27</v>
      </c>
      <c r="AH518" s="17">
        <f t="shared" si="353"/>
        <v>1.05</v>
      </c>
      <c r="AI518" s="17" t="s">
        <v>136</v>
      </c>
      <c r="AJ518" s="17" t="s">
        <v>136</v>
      </c>
      <c r="AK518" s="17" t="s">
        <v>141</v>
      </c>
      <c r="AL518" s="17">
        <f t="shared" si="354"/>
        <v>2</v>
      </c>
      <c r="AM518" s="17">
        <v>0</v>
      </c>
      <c r="AN518" s="17"/>
      <c r="AO518" s="17">
        <v>0</v>
      </c>
      <c r="AP518" s="17">
        <v>0</v>
      </c>
      <c r="AQ518" s="17">
        <v>0</v>
      </c>
      <c r="AR518" s="17" t="s">
        <v>136</v>
      </c>
      <c r="AS518" s="19">
        <f t="shared" si="614"/>
        <v>0</v>
      </c>
      <c r="AT518" s="19"/>
      <c r="AU518" s="19">
        <f>VLOOKUP(G518,ABNT5101!$I$3:$J$9,2)</f>
        <v>7.5</v>
      </c>
      <c r="AV518" s="19">
        <f>VLOOKUP(G518,ABNT5101!$I$3:$M$9,5)</f>
        <v>0.18</v>
      </c>
      <c r="AW518" s="17" t="str">
        <f>_xlfn.XLOOKUP(G518,ABNT5101!I:I,ABNT5101!L:L)</f>
        <v>-</v>
      </c>
      <c r="AX518" s="17">
        <f>_xlfn.XLOOKUP(G518,ABNT5101!$I:$I,ABNT5101!M:M)</f>
        <v>0.18</v>
      </c>
      <c r="AY518" s="17" t="str">
        <f>_xlfn.XLOOKUP(G518,ABNT5101!$I:$I,ABNT5101!N:N)</f>
        <v>-</v>
      </c>
      <c r="AZ518" s="17">
        <f>_xlfn.XLOOKUP(G518,ABNT5101!$I:$I,ABNT5101!O:O)</f>
        <v>16</v>
      </c>
      <c r="BA518" s="20" t="str">
        <f t="shared" si="615"/>
        <v>NÃO ATENDE</v>
      </c>
      <c r="BB518" s="21">
        <f t="shared" ref="BB518:BC518" si="641">BE518/AU518-1</f>
        <v>-1</v>
      </c>
      <c r="BC518" s="21">
        <f t="shared" si="641"/>
        <v>-1</v>
      </c>
      <c r="BD518" s="21" t="str">
        <f t="shared" si="617"/>
        <v>-</v>
      </c>
      <c r="BE518" s="22"/>
      <c r="BF518" s="22"/>
      <c r="BG518" s="22"/>
      <c r="BH518" s="22"/>
      <c r="BI518" s="23"/>
      <c r="BJ518" s="22"/>
      <c r="BK518" s="20" t="str">
        <f t="shared" si="618"/>
        <v>NÃO ATENDE</v>
      </c>
      <c r="BL518" s="20" t="str">
        <f t="shared" si="619"/>
        <v>NÃO ATENDE</v>
      </c>
      <c r="BM518" s="20" t="str">
        <f t="shared" si="620"/>
        <v>NÃO ATENDE</v>
      </c>
      <c r="BN518" s="20" t="str">
        <f t="shared" si="621"/>
        <v>ATENDE</v>
      </c>
      <c r="BO518" s="24" t="str">
        <f t="shared" si="622"/>
        <v>C5</v>
      </c>
      <c r="BP518" s="24" t="str">
        <f t="shared" si="379"/>
        <v>P6</v>
      </c>
      <c r="BQ518" s="25">
        <f t="shared" si="623"/>
        <v>-1</v>
      </c>
      <c r="BR518" s="22"/>
      <c r="BS518" s="22"/>
      <c r="BT518" s="24">
        <f>IF(BP518="-","-",_xlfn.XLOOKUP(BP518,ABNT5101!$B$4:$B$9,ABNT5101!$C$4:$C$9))</f>
        <v>3</v>
      </c>
      <c r="BU518" s="24">
        <f>IF(BP518="-","-",_xlfn.XLOOKUP(BP518,ABNT5101!$B$4:$B$9,ABNT5101!$D$4:$D$9))</f>
        <v>0.6</v>
      </c>
      <c r="BV518" s="20" t="str">
        <f t="shared" si="624"/>
        <v>NÃO ATENDE</v>
      </c>
      <c r="BW518" s="20" t="str">
        <f t="shared" si="625"/>
        <v>NÃO ATENDE</v>
      </c>
      <c r="BX518" s="20" t="str">
        <f t="shared" si="626"/>
        <v>NÃO ATENDE</v>
      </c>
      <c r="BY518" s="24" t="str">
        <f t="shared" si="596"/>
        <v>P6</v>
      </c>
      <c r="BZ518" s="25">
        <f t="shared" si="627"/>
        <v>-1</v>
      </c>
      <c r="CA518" s="24"/>
      <c r="CB518" s="24"/>
      <c r="CC518" s="20">
        <f>IF(BY518="-","-",_xlfn.XLOOKUP(BY518,ABNT5101!$B$4:$B$9,ABNT5101!$C$4:$C$9))</f>
        <v>3</v>
      </c>
      <c r="CD518" s="24">
        <f>IF(BY518="-","-",_xlfn.XLOOKUP(BY518,ABNT5101!$B$4:$B$9,ABNT5101!$D$4:$D$9))</f>
        <v>0.6</v>
      </c>
      <c r="CE518" s="20" t="str">
        <f t="shared" si="628"/>
        <v>NÃO ATENDE</v>
      </c>
      <c r="CF518" s="20" t="str">
        <f t="shared" si="629"/>
        <v>NÃO ATENDE</v>
      </c>
      <c r="CG518" s="20" t="str">
        <f t="shared" si="630"/>
        <v>NÃO ATENDE</v>
      </c>
      <c r="CH518" s="26" t="e">
        <f>_xlfn.XLOOKUP(CI518,'Banco de dados'!$B:$B,'Banco de dados'!$D:$D)</f>
        <v>#N/A</v>
      </c>
      <c r="CI518" s="27"/>
      <c r="CJ518" s="26" t="e">
        <f>_xlfn.XLOOKUP(CI518,'Banco de dados'!$B:$B,'Banco de dados'!$E:$E)</f>
        <v>#N/A</v>
      </c>
      <c r="CK518" s="26"/>
      <c r="CL518" s="26" t="e">
        <f>IF(CK518="-","-",_xlfn.XLOOKUP(CK518,'Banco de dados'!$B:$B,'Banco de dados'!$E:$E))</f>
        <v>#N/A</v>
      </c>
      <c r="CM518" s="28">
        <f t="shared" si="631"/>
        <v>1</v>
      </c>
      <c r="CN518" s="26" t="e">
        <f>_xlfn.XLOOKUP(CI518,'Banco de dados'!$B:$B,'Banco de dados'!$H:$H)</f>
        <v>#N/A</v>
      </c>
      <c r="CO518" s="26" t="e">
        <f t="array" aca="1" ref="CO518" ca="1">_xludf.XLOOKUP(CK518,'Banco de dados'!$B:$B,'Banco de dados'!$H:$H)</f>
        <v>#NAME?</v>
      </c>
      <c r="CP518" s="26" t="e">
        <f t="array" aca="1" ref="CP518" ca="1">_xludf.XLOOKUP(CI518,'Banco de dados'!$B:$B,'Banco de dados'!$F:$F)</f>
        <v>#NAME?</v>
      </c>
      <c r="CQ518" s="26" t="e">
        <f t="array" aca="1" ref="CQ518" ca="1">_xludf.XLOOKUP(CK518,'Banco de dados'!$B:$B,'Banco de dados'!$F:$F)</f>
        <v>#NAME?</v>
      </c>
      <c r="CR518" s="27">
        <v>0</v>
      </c>
      <c r="CS518" s="27"/>
      <c r="CT518" s="26" t="str">
        <f>IF(AG518=0.5,"Suporte",IF(AND(AG518&gt;='Braços de IP'!$B$9,AG518&lt;='Braços de IP'!$D$9),'Braços de IP'!$E$9,IF(AND(AG518&gt;='Braços de IP'!$B$10,AG518&lt;='Braços de IP'!$D$10),'Braços de IP'!$E$10,IF(AND(AG518&gt;='Braços de IP'!$B$11,AG518&lt;='Braços de IP'!$D$11),'Braços de IP'!$E$11,IF(AND(AG518&gt;='Braços de IP'!$B$12,AG518&lt;='Braços de IP'!$D$12),'Braços de IP'!$E$12,IF(AND(AG518&gt;='Braços de IP'!$B$13,AG518&lt;='Braços de IP'!$D$13),'Braços de IP'!$E$13,IF(AND(AG518&gt;='Braços de IP'!$B$14,AG518&lt;='Braços de IP'!$D$14),'Braços de IP'!$E$14,"ERRO")))))))</f>
        <v>Médio II</v>
      </c>
      <c r="CU518" s="27"/>
      <c r="CV518" s="26" t="str">
        <f>IF($CU518="","",VLOOKUP($CU518,'Braços de IP'!$E$9:$I$15,2,0))</f>
        <v/>
      </c>
      <c r="CW518" s="29" t="str">
        <f>IF($CU518="","",VLOOKUP($CU518,'Braços de IP'!$E$9:$I$15,5,0))</f>
        <v/>
      </c>
      <c r="CX518" s="26"/>
      <c r="CY518" s="26"/>
      <c r="CZ518" s="26"/>
      <c r="DA518" s="26"/>
      <c r="DB518" s="26"/>
      <c r="DC518" s="26"/>
      <c r="DD518" s="30" t="e">
        <f t="shared" si="632"/>
        <v>#N/A</v>
      </c>
      <c r="DE518" s="31">
        <f t="shared" si="633"/>
        <v>96</v>
      </c>
      <c r="DF518" s="30" t="e">
        <f t="shared" si="634"/>
        <v>#N/A</v>
      </c>
      <c r="DG518" s="32" t="e">
        <f t="shared" si="635"/>
        <v>#N/A</v>
      </c>
      <c r="DH518" s="33" t="s">
        <v>143</v>
      </c>
      <c r="DI518" s="34"/>
      <c r="DJ518" s="35"/>
      <c r="DK518" s="16" t="s">
        <v>144</v>
      </c>
      <c r="DL518" s="16"/>
      <c r="DN518" s="36" t="e">
        <f t="shared" si="357"/>
        <v>#VALUE!</v>
      </c>
    </row>
    <row r="519" spans="1:118" ht="15.75" customHeight="1" x14ac:dyDescent="0.25">
      <c r="B519" s="16">
        <v>84</v>
      </c>
      <c r="C519" s="16" t="s">
        <v>176</v>
      </c>
      <c r="D519" s="16" t="s">
        <v>569</v>
      </c>
      <c r="E519" s="16">
        <v>-8.0912369999999996</v>
      </c>
      <c r="F519" s="16">
        <v>-34.939385999999999</v>
      </c>
      <c r="G519" s="16" t="s">
        <v>157</v>
      </c>
      <c r="H519" s="17" t="s">
        <v>136</v>
      </c>
      <c r="I519" s="16" t="s">
        <v>135</v>
      </c>
      <c r="J519" s="17" t="s">
        <v>137</v>
      </c>
      <c r="K519" s="18">
        <v>96</v>
      </c>
      <c r="L519" s="17" t="s">
        <v>138</v>
      </c>
      <c r="M519" s="17">
        <v>0</v>
      </c>
      <c r="N519" s="16">
        <f t="shared" si="352"/>
        <v>192</v>
      </c>
      <c r="O519" s="17">
        <v>1</v>
      </c>
      <c r="P519" s="17">
        <v>1.79</v>
      </c>
      <c r="Q519" s="17">
        <v>4.09</v>
      </c>
      <c r="R519" s="16"/>
      <c r="S519" s="16"/>
      <c r="T519" s="16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 t="s">
        <v>139</v>
      </c>
      <c r="AB519" s="17" t="s">
        <v>140</v>
      </c>
      <c r="AC519" s="17">
        <v>30.87</v>
      </c>
      <c r="AD519" s="17">
        <v>6.87</v>
      </c>
      <c r="AE519" s="17">
        <v>1</v>
      </c>
      <c r="AF519" s="17">
        <v>1.22</v>
      </c>
      <c r="AG519" s="17">
        <v>2.27</v>
      </c>
      <c r="AH519" s="17">
        <f t="shared" si="353"/>
        <v>1.05</v>
      </c>
      <c r="AI519" s="17" t="s">
        <v>136</v>
      </c>
      <c r="AJ519" s="17" t="s">
        <v>136</v>
      </c>
      <c r="AK519" s="17" t="s">
        <v>141</v>
      </c>
      <c r="AL519" s="17">
        <f t="shared" si="354"/>
        <v>2</v>
      </c>
      <c r="AM519" s="17">
        <v>0</v>
      </c>
      <c r="AN519" s="17"/>
      <c r="AO519" s="17">
        <v>0</v>
      </c>
      <c r="AP519" s="17">
        <v>0</v>
      </c>
      <c r="AQ519" s="17">
        <v>0</v>
      </c>
      <c r="AR519" s="17" t="s">
        <v>136</v>
      </c>
      <c r="AS519" s="19">
        <f t="shared" si="614"/>
        <v>0</v>
      </c>
      <c r="AT519" s="19"/>
      <c r="AU519" s="19">
        <f>VLOOKUP(G519,ABNT5101!$I$3:$J$9,2)</f>
        <v>7.5</v>
      </c>
      <c r="AV519" s="19">
        <f>VLOOKUP(G519,ABNT5101!$I$3:$M$9,5)</f>
        <v>0.18</v>
      </c>
      <c r="AW519" s="17" t="str">
        <f>_xlfn.XLOOKUP(G519,ABNT5101!I:I,ABNT5101!L:L)</f>
        <v>-</v>
      </c>
      <c r="AX519" s="17">
        <f>_xlfn.XLOOKUP(G519,ABNT5101!$I:$I,ABNT5101!M:M)</f>
        <v>0.18</v>
      </c>
      <c r="AY519" s="17" t="str">
        <f>_xlfn.XLOOKUP(G519,ABNT5101!$I:$I,ABNT5101!N:N)</f>
        <v>-</v>
      </c>
      <c r="AZ519" s="17">
        <f>_xlfn.XLOOKUP(G519,ABNT5101!$I:$I,ABNT5101!O:O)</f>
        <v>16</v>
      </c>
      <c r="BA519" s="20" t="str">
        <f t="shared" si="615"/>
        <v>NÃO ATENDE</v>
      </c>
      <c r="BB519" s="21">
        <f t="shared" ref="BB519:BC519" si="642">BE519/AU519-1</f>
        <v>-1</v>
      </c>
      <c r="BC519" s="21">
        <f t="shared" si="642"/>
        <v>-1</v>
      </c>
      <c r="BD519" s="21" t="str">
        <f t="shared" si="617"/>
        <v>-</v>
      </c>
      <c r="BE519" s="22"/>
      <c r="BF519" s="22"/>
      <c r="BG519" s="22"/>
      <c r="BH519" s="22"/>
      <c r="BI519" s="23"/>
      <c r="BJ519" s="22"/>
      <c r="BK519" s="20" t="str">
        <f t="shared" si="618"/>
        <v>NÃO ATENDE</v>
      </c>
      <c r="BL519" s="20" t="str">
        <f t="shared" si="619"/>
        <v>NÃO ATENDE</v>
      </c>
      <c r="BM519" s="20" t="str">
        <f t="shared" si="620"/>
        <v>NÃO ATENDE</v>
      </c>
      <c r="BN519" s="20" t="str">
        <f t="shared" si="621"/>
        <v>ATENDE</v>
      </c>
      <c r="BO519" s="24" t="str">
        <f t="shared" si="622"/>
        <v>C5</v>
      </c>
      <c r="BP519" s="24" t="str">
        <f t="shared" si="379"/>
        <v>P6</v>
      </c>
      <c r="BQ519" s="25">
        <f t="shared" si="623"/>
        <v>-1</v>
      </c>
      <c r="BR519" s="22"/>
      <c r="BS519" s="22"/>
      <c r="BT519" s="24">
        <f>IF(BP519="-","-",_xlfn.XLOOKUP(BP519,ABNT5101!$B$4:$B$9,ABNT5101!$C$4:$C$9))</f>
        <v>3</v>
      </c>
      <c r="BU519" s="24">
        <f>IF(BP519="-","-",_xlfn.XLOOKUP(BP519,ABNT5101!$B$4:$B$9,ABNT5101!$D$4:$D$9))</f>
        <v>0.6</v>
      </c>
      <c r="BV519" s="20" t="str">
        <f t="shared" si="624"/>
        <v>NÃO ATENDE</v>
      </c>
      <c r="BW519" s="20" t="str">
        <f t="shared" si="625"/>
        <v>NÃO ATENDE</v>
      </c>
      <c r="BX519" s="20" t="str">
        <f t="shared" si="626"/>
        <v>NÃO ATENDE</v>
      </c>
      <c r="BY519" s="24" t="str">
        <f t="shared" si="596"/>
        <v>P6</v>
      </c>
      <c r="BZ519" s="25">
        <f t="shared" si="627"/>
        <v>-1</v>
      </c>
      <c r="CA519" s="24"/>
      <c r="CB519" s="24"/>
      <c r="CC519" s="20">
        <f>IF(BY519="-","-",_xlfn.XLOOKUP(BY519,ABNT5101!$B$4:$B$9,ABNT5101!$C$4:$C$9))</f>
        <v>3</v>
      </c>
      <c r="CD519" s="24">
        <f>IF(BY519="-","-",_xlfn.XLOOKUP(BY519,ABNT5101!$B$4:$B$9,ABNT5101!$D$4:$D$9))</f>
        <v>0.6</v>
      </c>
      <c r="CE519" s="20" t="str">
        <f t="shared" si="628"/>
        <v>NÃO ATENDE</v>
      </c>
      <c r="CF519" s="20" t="str">
        <f t="shared" si="629"/>
        <v>NÃO ATENDE</v>
      </c>
      <c r="CG519" s="20" t="str">
        <f t="shared" si="630"/>
        <v>NÃO ATENDE</v>
      </c>
      <c r="CH519" s="26" t="e">
        <f>_xlfn.XLOOKUP(CI519,'Banco de dados'!$B:$B,'Banco de dados'!$D:$D)</f>
        <v>#N/A</v>
      </c>
      <c r="CI519" s="27"/>
      <c r="CJ519" s="26" t="e">
        <f>_xlfn.XLOOKUP(CI519,'Banco de dados'!$B:$B,'Banco de dados'!$E:$E)</f>
        <v>#N/A</v>
      </c>
      <c r="CK519" s="26"/>
      <c r="CL519" s="26" t="e">
        <f>IF(CK519="-","-",_xlfn.XLOOKUP(CK519,'Banco de dados'!$B:$B,'Banco de dados'!$E:$E))</f>
        <v>#N/A</v>
      </c>
      <c r="CM519" s="28">
        <f t="shared" si="631"/>
        <v>1</v>
      </c>
      <c r="CN519" s="26" t="e">
        <f>_xlfn.XLOOKUP(CI519,'Banco de dados'!$B:$B,'Banco de dados'!$H:$H)</f>
        <v>#N/A</v>
      </c>
      <c r="CO519" s="26" t="e">
        <f t="array" aca="1" ref="CO519" ca="1">_xludf.XLOOKUP(CK519,'Banco de dados'!$B:$B,'Banco de dados'!$H:$H)</f>
        <v>#NAME?</v>
      </c>
      <c r="CP519" s="26" t="e">
        <f t="array" aca="1" ref="CP519" ca="1">_xludf.XLOOKUP(CI519,'Banco de dados'!$B:$B,'Banco de dados'!$F:$F)</f>
        <v>#NAME?</v>
      </c>
      <c r="CQ519" s="26" t="e">
        <f t="array" aca="1" ref="CQ519" ca="1">_xludf.XLOOKUP(CK519,'Banco de dados'!$B:$B,'Banco de dados'!$F:$F)</f>
        <v>#NAME?</v>
      </c>
      <c r="CR519" s="27">
        <v>0</v>
      </c>
      <c r="CS519" s="27"/>
      <c r="CT519" s="26" t="str">
        <f>IF(AG519=0.5,"Suporte",IF(AND(AG519&gt;='Braços de IP'!$B$9,AG519&lt;='Braços de IP'!$D$9),'Braços de IP'!$E$9,IF(AND(AG519&gt;='Braços de IP'!$B$10,AG519&lt;='Braços de IP'!$D$10),'Braços de IP'!$E$10,IF(AND(AG519&gt;='Braços de IP'!$B$11,AG519&lt;='Braços de IP'!$D$11),'Braços de IP'!$E$11,IF(AND(AG519&gt;='Braços de IP'!$B$12,AG519&lt;='Braços de IP'!$D$12),'Braços de IP'!$E$12,IF(AND(AG519&gt;='Braços de IP'!$B$13,AG519&lt;='Braços de IP'!$D$13),'Braços de IP'!$E$13,IF(AND(AG519&gt;='Braços de IP'!$B$14,AG519&lt;='Braços de IP'!$D$14),'Braços de IP'!$E$14,"ERRO")))))))</f>
        <v>Médio II</v>
      </c>
      <c r="CU519" s="27"/>
      <c r="CV519" s="26" t="str">
        <f>IF($CU519="","",VLOOKUP($CU519,'Braços de IP'!$E$9:$I$15,2,0))</f>
        <v/>
      </c>
      <c r="CW519" s="29" t="str">
        <f>IF($CU519="","",VLOOKUP($CU519,'Braços de IP'!$E$9:$I$15,5,0))</f>
        <v/>
      </c>
      <c r="CX519" s="26"/>
      <c r="CY519" s="26"/>
      <c r="CZ519" s="26"/>
      <c r="DA519" s="26"/>
      <c r="DB519" s="26"/>
      <c r="DC519" s="26"/>
      <c r="DD519" s="30" t="e">
        <f t="shared" si="632"/>
        <v>#N/A</v>
      </c>
      <c r="DE519" s="31">
        <f t="shared" si="633"/>
        <v>96</v>
      </c>
      <c r="DF519" s="30" t="e">
        <f t="shared" si="634"/>
        <v>#N/A</v>
      </c>
      <c r="DG519" s="32" t="e">
        <f t="shared" si="635"/>
        <v>#N/A</v>
      </c>
      <c r="DH519" s="33" t="s">
        <v>143</v>
      </c>
      <c r="DI519" s="34"/>
      <c r="DJ519" s="35"/>
      <c r="DK519" s="16" t="s">
        <v>144</v>
      </c>
      <c r="DL519" s="16"/>
      <c r="DN519" s="36" t="e">
        <f t="shared" si="357"/>
        <v>#VALUE!</v>
      </c>
    </row>
    <row r="520" spans="1:118" ht="15.75" customHeight="1" x14ac:dyDescent="0.25">
      <c r="B520" s="16">
        <v>84</v>
      </c>
      <c r="C520" s="16" t="s">
        <v>176</v>
      </c>
      <c r="D520" s="16" t="s">
        <v>569</v>
      </c>
      <c r="E520" s="16">
        <v>-8.0912369999999996</v>
      </c>
      <c r="F520" s="16">
        <v>-34.939385999999999</v>
      </c>
      <c r="G520" s="16" t="s">
        <v>157</v>
      </c>
      <c r="H520" s="17" t="s">
        <v>136</v>
      </c>
      <c r="I520" s="16" t="s">
        <v>135</v>
      </c>
      <c r="J520" s="17" t="s">
        <v>137</v>
      </c>
      <c r="K520" s="18">
        <v>96</v>
      </c>
      <c r="L520" s="17" t="s">
        <v>138</v>
      </c>
      <c r="M520" s="17">
        <v>0</v>
      </c>
      <c r="N520" s="16">
        <f t="shared" si="352"/>
        <v>192</v>
      </c>
      <c r="O520" s="17">
        <v>1</v>
      </c>
      <c r="P520" s="17">
        <v>1.79</v>
      </c>
      <c r="Q520" s="17">
        <v>4.09</v>
      </c>
      <c r="R520" s="16"/>
      <c r="S520" s="16"/>
      <c r="T520" s="16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 t="s">
        <v>139</v>
      </c>
      <c r="AB520" s="17" t="s">
        <v>140</v>
      </c>
      <c r="AC520" s="17">
        <v>30.87</v>
      </c>
      <c r="AD520" s="17">
        <v>6.87</v>
      </c>
      <c r="AE520" s="17">
        <v>1</v>
      </c>
      <c r="AF520" s="17">
        <v>1.22</v>
      </c>
      <c r="AG520" s="17">
        <v>2.27</v>
      </c>
      <c r="AH520" s="17">
        <f t="shared" si="353"/>
        <v>1.05</v>
      </c>
      <c r="AI520" s="17" t="s">
        <v>136</v>
      </c>
      <c r="AJ520" s="17" t="s">
        <v>136</v>
      </c>
      <c r="AK520" s="17" t="s">
        <v>141</v>
      </c>
      <c r="AL520" s="17">
        <f t="shared" si="354"/>
        <v>2</v>
      </c>
      <c r="AM520" s="17">
        <v>0</v>
      </c>
      <c r="AN520" s="17"/>
      <c r="AO520" s="17">
        <v>0</v>
      </c>
      <c r="AP520" s="17">
        <v>0</v>
      </c>
      <c r="AQ520" s="17">
        <v>0</v>
      </c>
      <c r="AR520" s="17" t="s">
        <v>136</v>
      </c>
      <c r="AS520" s="19">
        <f t="shared" si="614"/>
        <v>0</v>
      </c>
      <c r="AT520" s="19"/>
      <c r="AU520" s="19">
        <f>VLOOKUP(G520,ABNT5101!$I$3:$J$9,2)</f>
        <v>7.5</v>
      </c>
      <c r="AV520" s="19">
        <f>VLOOKUP(G520,ABNT5101!$I$3:$M$9,5)</f>
        <v>0.18</v>
      </c>
      <c r="AW520" s="17" t="str">
        <f>_xlfn.XLOOKUP(G520,ABNT5101!I:I,ABNT5101!L:L)</f>
        <v>-</v>
      </c>
      <c r="AX520" s="17">
        <f>_xlfn.XLOOKUP(G520,ABNT5101!$I:$I,ABNT5101!M:M)</f>
        <v>0.18</v>
      </c>
      <c r="AY520" s="17" t="str">
        <f>_xlfn.XLOOKUP(G520,ABNT5101!$I:$I,ABNT5101!N:N)</f>
        <v>-</v>
      </c>
      <c r="AZ520" s="17">
        <f>_xlfn.XLOOKUP(G520,ABNT5101!$I:$I,ABNT5101!O:O)</f>
        <v>16</v>
      </c>
      <c r="BA520" s="20" t="str">
        <f t="shared" si="615"/>
        <v>NÃO ATENDE</v>
      </c>
      <c r="BB520" s="21">
        <f t="shared" ref="BB520:BC520" si="643">BE520/AU520-1</f>
        <v>-1</v>
      </c>
      <c r="BC520" s="21">
        <f t="shared" si="643"/>
        <v>-1</v>
      </c>
      <c r="BD520" s="21" t="str">
        <f t="shared" si="617"/>
        <v>-</v>
      </c>
      <c r="BE520" s="22"/>
      <c r="BF520" s="22"/>
      <c r="BG520" s="22"/>
      <c r="BH520" s="22"/>
      <c r="BI520" s="23"/>
      <c r="BJ520" s="22"/>
      <c r="BK520" s="20" t="str">
        <f t="shared" si="618"/>
        <v>NÃO ATENDE</v>
      </c>
      <c r="BL520" s="20" t="str">
        <f t="shared" si="619"/>
        <v>NÃO ATENDE</v>
      </c>
      <c r="BM520" s="20" t="str">
        <f t="shared" si="620"/>
        <v>NÃO ATENDE</v>
      </c>
      <c r="BN520" s="20" t="str">
        <f t="shared" si="621"/>
        <v>ATENDE</v>
      </c>
      <c r="BO520" s="24" t="str">
        <f t="shared" si="622"/>
        <v>C5</v>
      </c>
      <c r="BP520" s="24" t="str">
        <f t="shared" si="379"/>
        <v>P6</v>
      </c>
      <c r="BQ520" s="25">
        <f t="shared" si="623"/>
        <v>-1</v>
      </c>
      <c r="BR520" s="22"/>
      <c r="BS520" s="22"/>
      <c r="BT520" s="24">
        <f>IF(BP520="-","-",_xlfn.XLOOKUP(BP520,ABNT5101!$B$4:$B$9,ABNT5101!$C$4:$C$9))</f>
        <v>3</v>
      </c>
      <c r="BU520" s="24">
        <f>IF(BP520="-","-",_xlfn.XLOOKUP(BP520,ABNT5101!$B$4:$B$9,ABNT5101!$D$4:$D$9))</f>
        <v>0.6</v>
      </c>
      <c r="BV520" s="20" t="str">
        <f t="shared" si="624"/>
        <v>NÃO ATENDE</v>
      </c>
      <c r="BW520" s="20" t="str">
        <f t="shared" si="625"/>
        <v>NÃO ATENDE</v>
      </c>
      <c r="BX520" s="20" t="str">
        <f t="shared" si="626"/>
        <v>NÃO ATENDE</v>
      </c>
      <c r="BY520" s="24" t="str">
        <f t="shared" si="596"/>
        <v>P6</v>
      </c>
      <c r="BZ520" s="25">
        <f t="shared" si="627"/>
        <v>-1</v>
      </c>
      <c r="CA520" s="24"/>
      <c r="CB520" s="24"/>
      <c r="CC520" s="20">
        <f>IF(BY520="-","-",_xlfn.XLOOKUP(BY520,ABNT5101!$B$4:$B$9,ABNT5101!$C$4:$C$9))</f>
        <v>3</v>
      </c>
      <c r="CD520" s="24">
        <f>IF(BY520="-","-",_xlfn.XLOOKUP(BY520,ABNT5101!$B$4:$B$9,ABNT5101!$D$4:$D$9))</f>
        <v>0.6</v>
      </c>
      <c r="CE520" s="20" t="str">
        <f t="shared" si="628"/>
        <v>NÃO ATENDE</v>
      </c>
      <c r="CF520" s="20" t="str">
        <f t="shared" si="629"/>
        <v>NÃO ATENDE</v>
      </c>
      <c r="CG520" s="20" t="str">
        <f t="shared" si="630"/>
        <v>NÃO ATENDE</v>
      </c>
      <c r="CH520" s="26" t="e">
        <f>_xlfn.XLOOKUP(CI520,'Banco de dados'!$B:$B,'Banco de dados'!$D:$D)</f>
        <v>#N/A</v>
      </c>
      <c r="CI520" s="27"/>
      <c r="CJ520" s="26" t="e">
        <f>_xlfn.XLOOKUP(CI520,'Banco de dados'!$B:$B,'Banco de dados'!$E:$E)</f>
        <v>#N/A</v>
      </c>
      <c r="CK520" s="26"/>
      <c r="CL520" s="26" t="e">
        <f>IF(CK520="-","-",_xlfn.XLOOKUP(CK520,'Banco de dados'!$B:$B,'Banco de dados'!$E:$E))</f>
        <v>#N/A</v>
      </c>
      <c r="CM520" s="28">
        <f t="shared" si="631"/>
        <v>1</v>
      </c>
      <c r="CN520" s="26" t="e">
        <f>_xlfn.XLOOKUP(CI520,'Banco de dados'!$B:$B,'Banco de dados'!$H:$H)</f>
        <v>#N/A</v>
      </c>
      <c r="CO520" s="26" t="e">
        <f t="array" aca="1" ref="CO520" ca="1">_xludf.XLOOKUP(CK520,'Banco de dados'!$B:$B,'Banco de dados'!$H:$H)</f>
        <v>#NAME?</v>
      </c>
      <c r="CP520" s="26" t="e">
        <f t="array" aca="1" ref="CP520" ca="1">_xludf.XLOOKUP(CI520,'Banco de dados'!$B:$B,'Banco de dados'!$F:$F)</f>
        <v>#NAME?</v>
      </c>
      <c r="CQ520" s="26" t="e">
        <f t="array" aca="1" ref="CQ520" ca="1">_xludf.XLOOKUP(CK520,'Banco de dados'!$B:$B,'Banco de dados'!$F:$F)</f>
        <v>#NAME?</v>
      </c>
      <c r="CR520" s="27">
        <v>0</v>
      </c>
      <c r="CS520" s="27"/>
      <c r="CT520" s="26" t="str">
        <f>IF(AG520=0.5,"Suporte",IF(AND(AG520&gt;='Braços de IP'!$B$9,AG520&lt;='Braços de IP'!$D$9),'Braços de IP'!$E$9,IF(AND(AG520&gt;='Braços de IP'!$B$10,AG520&lt;='Braços de IP'!$D$10),'Braços de IP'!$E$10,IF(AND(AG520&gt;='Braços de IP'!$B$11,AG520&lt;='Braços de IP'!$D$11),'Braços de IP'!$E$11,IF(AND(AG520&gt;='Braços de IP'!$B$12,AG520&lt;='Braços de IP'!$D$12),'Braços de IP'!$E$12,IF(AND(AG520&gt;='Braços de IP'!$B$13,AG520&lt;='Braços de IP'!$D$13),'Braços de IP'!$E$13,IF(AND(AG520&gt;='Braços de IP'!$B$14,AG520&lt;='Braços de IP'!$D$14),'Braços de IP'!$E$14,"ERRO")))))))</f>
        <v>Médio II</v>
      </c>
      <c r="CU520" s="27"/>
      <c r="CV520" s="26" t="str">
        <f>IF($CU520="","",VLOOKUP($CU520,'Braços de IP'!$E$9:$I$15,2,0))</f>
        <v/>
      </c>
      <c r="CW520" s="29" t="str">
        <f>IF($CU520="","",VLOOKUP($CU520,'Braços de IP'!$E$9:$I$15,5,0))</f>
        <v/>
      </c>
      <c r="CX520" s="26"/>
      <c r="CY520" s="26"/>
      <c r="CZ520" s="26"/>
      <c r="DA520" s="26"/>
      <c r="DB520" s="26"/>
      <c r="DC520" s="26"/>
      <c r="DD520" s="30" t="e">
        <f t="shared" si="632"/>
        <v>#N/A</v>
      </c>
      <c r="DE520" s="31">
        <f t="shared" si="633"/>
        <v>96</v>
      </c>
      <c r="DF520" s="30" t="e">
        <f t="shared" si="634"/>
        <v>#N/A</v>
      </c>
      <c r="DG520" s="32" t="e">
        <f t="shared" si="635"/>
        <v>#N/A</v>
      </c>
      <c r="DH520" s="33" t="s">
        <v>143</v>
      </c>
      <c r="DI520" s="34"/>
      <c r="DJ520" s="35"/>
      <c r="DK520" s="16" t="s">
        <v>144</v>
      </c>
      <c r="DL520" s="16"/>
      <c r="DN520" s="36" t="e">
        <f t="shared" si="357"/>
        <v>#VALUE!</v>
      </c>
    </row>
    <row r="521" spans="1:118" ht="15.75" customHeight="1" x14ac:dyDescent="0.25">
      <c r="B521" s="16">
        <v>85</v>
      </c>
      <c r="C521" s="16" t="s">
        <v>146</v>
      </c>
      <c r="D521" s="16" t="s">
        <v>563</v>
      </c>
      <c r="E521" s="16">
        <v>-8.0817040000000002</v>
      </c>
      <c r="F521" s="16">
        <v>-34.963104000000001</v>
      </c>
      <c r="G521" s="16" t="s">
        <v>157</v>
      </c>
      <c r="H521" s="17" t="s">
        <v>136</v>
      </c>
      <c r="I521" s="16" t="s">
        <v>135</v>
      </c>
      <c r="J521" s="17" t="s">
        <v>137</v>
      </c>
      <c r="K521" s="18">
        <v>72</v>
      </c>
      <c r="L521" s="17" t="s">
        <v>138</v>
      </c>
      <c r="M521" s="17">
        <v>0</v>
      </c>
      <c r="N521" s="16">
        <f t="shared" si="352"/>
        <v>144</v>
      </c>
      <c r="O521" s="17">
        <v>1</v>
      </c>
      <c r="P521" s="17">
        <v>3.72</v>
      </c>
      <c r="Q521" s="17">
        <v>11.73</v>
      </c>
      <c r="R521" s="16"/>
      <c r="S521" s="16"/>
      <c r="T521" s="16">
        <v>0</v>
      </c>
      <c r="U521" s="17">
        <v>3.72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 t="s">
        <v>150</v>
      </c>
      <c r="AB521" s="17" t="s">
        <v>140</v>
      </c>
      <c r="AC521" s="17">
        <v>36.47</v>
      </c>
      <c r="AD521" s="17">
        <v>7.9</v>
      </c>
      <c r="AE521" s="17">
        <v>1</v>
      </c>
      <c r="AF521" s="17">
        <v>0.91</v>
      </c>
      <c r="AG521" s="17">
        <v>2.36</v>
      </c>
      <c r="AH521" s="17">
        <f t="shared" si="353"/>
        <v>1.4499999999999997</v>
      </c>
      <c r="AI521" s="17" t="s">
        <v>136</v>
      </c>
      <c r="AJ521" s="17" t="s">
        <v>136</v>
      </c>
      <c r="AK521" s="17" t="s">
        <v>141</v>
      </c>
      <c r="AL521" s="17">
        <f t="shared" si="354"/>
        <v>4</v>
      </c>
      <c r="AM521" s="17">
        <v>0</v>
      </c>
      <c r="AN521" s="17"/>
      <c r="AO521" s="17">
        <v>0</v>
      </c>
      <c r="AP521" s="17">
        <v>0</v>
      </c>
      <c r="AQ521" s="17">
        <v>0</v>
      </c>
      <c r="AR521" s="17" t="s">
        <v>136</v>
      </c>
      <c r="AS521" s="19">
        <f t="shared" si="614"/>
        <v>0</v>
      </c>
      <c r="AT521" s="19"/>
      <c r="AU521" s="19">
        <f>VLOOKUP(G521,ABNT5101!$I$3:$J$9,2)</f>
        <v>7.5</v>
      </c>
      <c r="AV521" s="19">
        <f>VLOOKUP(G521,ABNT5101!$I$3:$M$9,5)</f>
        <v>0.18</v>
      </c>
      <c r="AW521" s="17" t="str">
        <f>_xlfn.XLOOKUP(G521,ABNT5101!I:I,ABNT5101!L:L)</f>
        <v>-</v>
      </c>
      <c r="AX521" s="17">
        <f>_xlfn.XLOOKUP(G521,ABNT5101!$I:$I,ABNT5101!M:M)</f>
        <v>0.18</v>
      </c>
      <c r="AY521" s="17" t="str">
        <f>_xlfn.XLOOKUP(G521,ABNT5101!$I:$I,ABNT5101!N:N)</f>
        <v>-</v>
      </c>
      <c r="AZ521" s="17">
        <f>_xlfn.XLOOKUP(G521,ABNT5101!$I:$I,ABNT5101!O:O)</f>
        <v>16</v>
      </c>
      <c r="BA521" s="20" t="str">
        <f t="shared" si="615"/>
        <v>ATENDE</v>
      </c>
      <c r="BB521" s="21">
        <f t="shared" ref="BB521:BC521" si="644">BE521/AU521-1</f>
        <v>0.37999999999999989</v>
      </c>
      <c r="BC521" s="21">
        <f t="shared" si="644"/>
        <v>1.3888888888888888</v>
      </c>
      <c r="BD521" s="21" t="str">
        <f t="shared" si="617"/>
        <v>-</v>
      </c>
      <c r="BE521" s="22">
        <v>10.35</v>
      </c>
      <c r="BF521" s="22">
        <v>0.43</v>
      </c>
      <c r="BG521" s="22"/>
      <c r="BH521" s="22"/>
      <c r="BI521" s="23"/>
      <c r="BJ521" s="22"/>
      <c r="BK521" s="20" t="str">
        <f t="shared" si="618"/>
        <v>ATENDE</v>
      </c>
      <c r="BL521" s="20" t="str">
        <f t="shared" si="619"/>
        <v>ATENDE</v>
      </c>
      <c r="BM521" s="20" t="str">
        <f t="shared" si="620"/>
        <v>ATENDE</v>
      </c>
      <c r="BN521" s="20" t="str">
        <f t="shared" si="621"/>
        <v>ATENDE</v>
      </c>
      <c r="BO521" s="24" t="str">
        <f t="shared" si="622"/>
        <v>C5</v>
      </c>
      <c r="BP521" s="24" t="str">
        <f t="shared" si="379"/>
        <v>P6</v>
      </c>
      <c r="BQ521" s="25">
        <f t="shared" si="623"/>
        <v>0.81666666666666665</v>
      </c>
      <c r="BR521" s="22">
        <v>5.45</v>
      </c>
      <c r="BS521" s="22">
        <v>2.38</v>
      </c>
      <c r="BT521" s="24">
        <f>IF(BP521="-","-",_xlfn.XLOOKUP(BP521,ABNT5101!$B$4:$B$9,ABNT5101!$C$4:$C$9))</f>
        <v>3</v>
      </c>
      <c r="BU521" s="24">
        <f>IF(BP521="-","-",_xlfn.XLOOKUP(BP521,ABNT5101!$B$4:$B$9,ABNT5101!$D$4:$D$9))</f>
        <v>0.6</v>
      </c>
      <c r="BV521" s="20" t="str">
        <f t="shared" si="624"/>
        <v>ATENDE</v>
      </c>
      <c r="BW521" s="20" t="str">
        <f t="shared" si="625"/>
        <v>ATENDE</v>
      </c>
      <c r="BX521" s="20" t="str">
        <f t="shared" si="626"/>
        <v>ATENDE</v>
      </c>
      <c r="BY521" s="24" t="str">
        <f t="shared" si="596"/>
        <v>P6</v>
      </c>
      <c r="BZ521" s="25">
        <f t="shared" si="627"/>
        <v>0.81666666666666665</v>
      </c>
      <c r="CA521" s="24">
        <v>5.45</v>
      </c>
      <c r="CB521" s="24">
        <v>2.38</v>
      </c>
      <c r="CC521" s="20">
        <f>IF(BY521="-","-",_xlfn.XLOOKUP(BY521,ABNT5101!$B$4:$B$9,ABNT5101!$C$4:$C$9))</f>
        <v>3</v>
      </c>
      <c r="CD521" s="24">
        <f>IF(BY521="-","-",_xlfn.XLOOKUP(BY521,ABNT5101!$B$4:$B$9,ABNT5101!$D$4:$D$9))</f>
        <v>0.6</v>
      </c>
      <c r="CE521" s="20" t="str">
        <f t="shared" si="628"/>
        <v>ATENDE</v>
      </c>
      <c r="CF521" s="20" t="str">
        <f t="shared" si="629"/>
        <v>ATENDE</v>
      </c>
      <c r="CG521" s="20" t="str">
        <f t="shared" si="630"/>
        <v>ATENDE</v>
      </c>
      <c r="CH521" s="26" t="str">
        <f>_xlfn.XLOOKUP(CI521,'Banco de dados'!$B:$B,'Banco de dados'!$D:$D)</f>
        <v>LEDSTAR</v>
      </c>
      <c r="CI521" s="47" t="str">
        <f>'Banco de dados'!B5</f>
        <v xml:space="preserve"> SL VT 9.1 28W</v>
      </c>
      <c r="CJ521" s="26" t="str">
        <f>_xlfn.XLOOKUP(CI521,'Banco de dados'!$B:$B,'Banco de dados'!$E:$E)</f>
        <v>LUM LED SL VT 9.1 28W</v>
      </c>
      <c r="CK521" s="26"/>
      <c r="CL521" s="26" t="e">
        <f>IF(CK521="-","-",_xlfn.XLOOKUP(CK521,'Banco de dados'!$B:$B,'Banco de dados'!$E:$E))</f>
        <v>#N/A</v>
      </c>
      <c r="CM521" s="28">
        <f t="shared" si="631"/>
        <v>1</v>
      </c>
      <c r="CN521" s="26">
        <f>_xlfn.XLOOKUP(CI521,'Banco de dados'!$B:$B,'Banco de dados'!$H:$H)</f>
        <v>28</v>
      </c>
      <c r="CO521" s="26" t="e">
        <f t="array" aca="1" ref="CO521" ca="1">_xludf.XLOOKUP(CK521,'Banco de dados'!$B:$B,'Banco de dados'!$H:$H)</f>
        <v>#NAME?</v>
      </c>
      <c r="CP521" s="51" t="e">
        <f t="array" aca="1" ref="CP521" ca="1">_xludf.XLOOKUP(CI521,'Banco de dados'!$B:$B,'Banco de dados'!$F:$F)</f>
        <v>#NAME?</v>
      </c>
      <c r="CQ521" s="26" t="e">
        <f t="array" aca="1" ref="CQ521" ca="1">_xludf.XLOOKUP(CK521,'Banco de dados'!$B:$B,'Banco de dados'!$F:$F)</f>
        <v>#NAME?</v>
      </c>
      <c r="CR521" s="27">
        <v>0</v>
      </c>
      <c r="CS521" s="27"/>
      <c r="CT521" s="26" t="str">
        <f>IF(AG521=0.5,"Suporte",IF(AND(AG521&gt;='Braços de IP'!$B$9,AG521&lt;='Braços de IP'!$D$9),'Braços de IP'!$E$9,IF(AND(AG521&gt;='Braços de IP'!$B$10,AG521&lt;='Braços de IP'!$D$10),'Braços de IP'!$E$10,IF(AND(AG521&gt;='Braços de IP'!$B$11,AG521&lt;='Braços de IP'!$D$11),'Braços de IP'!$E$11,IF(AND(AG521&gt;='Braços de IP'!$B$12,AG521&lt;='Braços de IP'!$D$12),'Braços de IP'!$E$12,IF(AND(AG521&gt;='Braços de IP'!$B$13,AG521&lt;='Braços de IP'!$D$13),'Braços de IP'!$E$13,IF(AND(AG521&gt;='Braços de IP'!$B$14,AG521&lt;='Braços de IP'!$D$14),'Braços de IP'!$E$14,"ERRO")))))))</f>
        <v>Médio II</v>
      </c>
      <c r="CU521" s="27"/>
      <c r="CV521" s="26" t="str">
        <f>IF($CU521="","",VLOOKUP($CU521,'Braços de IP'!$E$9:$I$15,2,0))</f>
        <v/>
      </c>
      <c r="CW521" s="29" t="str">
        <f>IF($CU521="","",VLOOKUP($CU521,'Braços de IP'!$E$9:$I$15,5,0))</f>
        <v/>
      </c>
      <c r="CX521" s="26"/>
      <c r="CY521" s="26"/>
      <c r="CZ521" s="26"/>
      <c r="DA521" s="26"/>
      <c r="DB521" s="26"/>
      <c r="DC521" s="26"/>
      <c r="DD521" s="30">
        <f t="shared" si="632"/>
        <v>28</v>
      </c>
      <c r="DE521" s="31">
        <f t="shared" si="633"/>
        <v>72</v>
      </c>
      <c r="DF521" s="30">
        <f t="shared" si="634"/>
        <v>100</v>
      </c>
      <c r="DG521" s="32">
        <f t="shared" si="635"/>
        <v>0.61111111111111116</v>
      </c>
      <c r="DH521" s="33" t="s">
        <v>143</v>
      </c>
      <c r="DI521" s="34"/>
      <c r="DJ521" s="35"/>
      <c r="DK521" s="16" t="s">
        <v>144</v>
      </c>
      <c r="DL521" s="16"/>
      <c r="DN521" s="36" t="e">
        <f t="shared" si="357"/>
        <v>#VALUE!</v>
      </c>
    </row>
    <row r="522" spans="1:118" ht="15.75" customHeight="1" x14ac:dyDescent="0.25">
      <c r="B522" s="16">
        <v>85</v>
      </c>
      <c r="C522" s="16" t="s">
        <v>146</v>
      </c>
      <c r="D522" s="16" t="s">
        <v>563</v>
      </c>
      <c r="E522" s="16">
        <v>-8.0817040000000002</v>
      </c>
      <c r="F522" s="16">
        <v>-34.963104000000001</v>
      </c>
      <c r="G522" s="16" t="s">
        <v>157</v>
      </c>
      <c r="H522" s="17" t="s">
        <v>136</v>
      </c>
      <c r="I522" s="16" t="s">
        <v>135</v>
      </c>
      <c r="J522" s="17" t="s">
        <v>137</v>
      </c>
      <c r="K522" s="18">
        <v>72</v>
      </c>
      <c r="L522" s="17" t="s">
        <v>138</v>
      </c>
      <c r="M522" s="17">
        <v>0</v>
      </c>
      <c r="N522" s="16">
        <f t="shared" si="352"/>
        <v>144</v>
      </c>
      <c r="O522" s="17">
        <v>1</v>
      </c>
      <c r="P522" s="17">
        <v>3.72</v>
      </c>
      <c r="Q522" s="17">
        <v>11.73</v>
      </c>
      <c r="R522" s="16"/>
      <c r="S522" s="16"/>
      <c r="T522" s="16">
        <v>0</v>
      </c>
      <c r="U522" s="17">
        <v>3.72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 t="s">
        <v>150</v>
      </c>
      <c r="AB522" s="17" t="s">
        <v>140</v>
      </c>
      <c r="AC522" s="17">
        <v>36.47</v>
      </c>
      <c r="AD522" s="17">
        <v>7.9</v>
      </c>
      <c r="AE522" s="17">
        <v>1</v>
      </c>
      <c r="AF522" s="17">
        <v>0.91</v>
      </c>
      <c r="AG522" s="17">
        <v>2.36</v>
      </c>
      <c r="AH522" s="17">
        <f t="shared" si="353"/>
        <v>1.4499999999999997</v>
      </c>
      <c r="AI522" s="17" t="s">
        <v>136</v>
      </c>
      <c r="AJ522" s="17" t="s">
        <v>136</v>
      </c>
      <c r="AK522" s="17" t="s">
        <v>141</v>
      </c>
      <c r="AL522" s="17">
        <f t="shared" si="354"/>
        <v>4</v>
      </c>
      <c r="AM522" s="17">
        <v>0</v>
      </c>
      <c r="AN522" s="17"/>
      <c r="AO522" s="17">
        <v>0</v>
      </c>
      <c r="AP522" s="17">
        <v>0</v>
      </c>
      <c r="AQ522" s="17">
        <v>0</v>
      </c>
      <c r="AR522" s="17" t="s">
        <v>136</v>
      </c>
      <c r="AS522" s="19">
        <f t="shared" si="614"/>
        <v>0</v>
      </c>
      <c r="AT522" s="19"/>
      <c r="AU522" s="19">
        <f>VLOOKUP(G522,ABNT5101!$I$3:$J$9,2)</f>
        <v>7.5</v>
      </c>
      <c r="AV522" s="19">
        <f>VLOOKUP(G522,ABNT5101!$I$3:$M$9,5)</f>
        <v>0.18</v>
      </c>
      <c r="AW522" s="17" t="str">
        <f>_xlfn.XLOOKUP(G522,ABNT5101!I:I,ABNT5101!L:L)</f>
        <v>-</v>
      </c>
      <c r="AX522" s="17">
        <f>_xlfn.XLOOKUP(G522,ABNT5101!$I:$I,ABNT5101!M:M)</f>
        <v>0.18</v>
      </c>
      <c r="AY522" s="17" t="str">
        <f>_xlfn.XLOOKUP(G522,ABNT5101!$I:$I,ABNT5101!N:N)</f>
        <v>-</v>
      </c>
      <c r="AZ522" s="17">
        <f>_xlfn.XLOOKUP(G522,ABNT5101!$I:$I,ABNT5101!O:O)</f>
        <v>16</v>
      </c>
      <c r="BA522" s="20" t="str">
        <f t="shared" si="615"/>
        <v>ATENDE</v>
      </c>
      <c r="BB522" s="21">
        <f t="shared" ref="BB522:BC522" si="645">BE522/AU522-1</f>
        <v>0.12666666666666648</v>
      </c>
      <c r="BC522" s="21">
        <f t="shared" si="645"/>
        <v>2.3333333333333335</v>
      </c>
      <c r="BD522" s="21" t="str">
        <f t="shared" si="617"/>
        <v>-</v>
      </c>
      <c r="BE522" s="22">
        <v>8.4499999999999993</v>
      </c>
      <c r="BF522" s="22">
        <v>0.6</v>
      </c>
      <c r="BG522" s="22"/>
      <c r="BH522" s="22"/>
      <c r="BI522" s="23"/>
      <c r="BJ522" s="22"/>
      <c r="BK522" s="20" t="str">
        <f t="shared" si="618"/>
        <v>ATENDE</v>
      </c>
      <c r="BL522" s="20" t="str">
        <f t="shared" si="619"/>
        <v>ATENDE</v>
      </c>
      <c r="BM522" s="20" t="str">
        <f t="shared" si="620"/>
        <v>ATENDE</v>
      </c>
      <c r="BN522" s="20" t="str">
        <f t="shared" si="621"/>
        <v>ATENDE</v>
      </c>
      <c r="BO522" s="24" t="str">
        <f t="shared" si="622"/>
        <v>C5</v>
      </c>
      <c r="BP522" s="24" t="str">
        <f t="shared" si="379"/>
        <v>P6</v>
      </c>
      <c r="BQ522" s="25">
        <f t="shared" si="623"/>
        <v>0.28666666666666663</v>
      </c>
      <c r="BR522" s="22">
        <v>3.86</v>
      </c>
      <c r="BS522" s="22">
        <v>1.29</v>
      </c>
      <c r="BT522" s="24">
        <f>IF(BP522="-","-",_xlfn.XLOOKUP(BP522,ABNT5101!$B$4:$B$9,ABNT5101!$C$4:$C$9))</f>
        <v>3</v>
      </c>
      <c r="BU522" s="24">
        <f>IF(BP522="-","-",_xlfn.XLOOKUP(BP522,ABNT5101!$B$4:$B$9,ABNT5101!$D$4:$D$9))</f>
        <v>0.6</v>
      </c>
      <c r="BV522" s="20" t="str">
        <f t="shared" si="624"/>
        <v>ATENDE</v>
      </c>
      <c r="BW522" s="20" t="str">
        <f t="shared" si="625"/>
        <v>ATENDE</v>
      </c>
      <c r="BX522" s="20" t="str">
        <f t="shared" si="626"/>
        <v>ATENDE</v>
      </c>
      <c r="BY522" s="24" t="str">
        <f t="shared" si="596"/>
        <v>P6</v>
      </c>
      <c r="BZ522" s="25">
        <f t="shared" si="627"/>
        <v>0.28666666666666663</v>
      </c>
      <c r="CA522" s="24">
        <v>3.86</v>
      </c>
      <c r="CB522" s="24">
        <v>1.29</v>
      </c>
      <c r="CC522" s="20">
        <f>IF(BY522="-","-",_xlfn.XLOOKUP(BY522,ABNT5101!$B$4:$B$9,ABNT5101!$C$4:$C$9))</f>
        <v>3</v>
      </c>
      <c r="CD522" s="24">
        <f>IF(BY522="-","-",_xlfn.XLOOKUP(BY522,ABNT5101!$B$4:$B$9,ABNT5101!$D$4:$D$9))</f>
        <v>0.6</v>
      </c>
      <c r="CE522" s="20" t="str">
        <f t="shared" si="628"/>
        <v>ATENDE</v>
      </c>
      <c r="CF522" s="20" t="str">
        <f t="shared" si="629"/>
        <v>ATENDE</v>
      </c>
      <c r="CG522" s="20" t="str">
        <f t="shared" si="630"/>
        <v>ATENDE</v>
      </c>
      <c r="CH522" s="26" t="str">
        <f>_xlfn.XLOOKUP(CI522,'Banco de dados'!$B:$B,'Banco de dados'!$D:$D)</f>
        <v>SX LIGHTING</v>
      </c>
      <c r="CI522" s="27" t="str">
        <f>'Banco de dados'!B53</f>
        <v>SX-INEVO020HF</v>
      </c>
      <c r="CJ522" s="26" t="str">
        <f>_xlfn.XLOOKUP(CI522,'Banco de dados'!$B:$B,'Banco de dados'!$E:$E)</f>
        <v>SXINEVO020K50L12CZF7PHF</v>
      </c>
      <c r="CK522" s="26"/>
      <c r="CL522" s="26" t="e">
        <f>IF(CK522="-","-",_xlfn.XLOOKUP(CK522,'Banco de dados'!$B:$B,'Banco de dados'!$E:$E))</f>
        <v>#N/A</v>
      </c>
      <c r="CM522" s="28">
        <f t="shared" si="631"/>
        <v>1</v>
      </c>
      <c r="CN522" s="26">
        <f>_xlfn.XLOOKUP(CI522,'Banco de dados'!$B:$B,'Banco de dados'!$H:$H)</f>
        <v>22.5</v>
      </c>
      <c r="CO522" s="26" t="e">
        <f t="array" aca="1" ref="CO522" ca="1">_xludf.XLOOKUP(CK522,'Banco de dados'!$B:$B,'Banco de dados'!$H:$H)</f>
        <v>#NAME?</v>
      </c>
      <c r="CP522" s="51" t="e">
        <f t="array" aca="1" ref="CP522" ca="1">_xludf.XLOOKUP(CI522,'Banco de dados'!$B:$B,'Banco de dados'!$F:$F)</f>
        <v>#NAME?</v>
      </c>
      <c r="CQ522" s="26" t="e">
        <f t="array" aca="1" ref="CQ522" ca="1">_xludf.XLOOKUP(CK522,'Banco de dados'!$B:$B,'Banco de dados'!$F:$F)</f>
        <v>#NAME?</v>
      </c>
      <c r="CR522" s="27">
        <v>0</v>
      </c>
      <c r="CS522" s="27"/>
      <c r="CT522" s="26" t="str">
        <f>IF(AG522=0.5,"Suporte",IF(AND(AG522&gt;='Braços de IP'!$B$9,AG522&lt;='Braços de IP'!$D$9),'Braços de IP'!$E$9,IF(AND(AG522&gt;='Braços de IP'!$B$10,AG522&lt;='Braços de IP'!$D$10),'Braços de IP'!$E$10,IF(AND(AG522&gt;='Braços de IP'!$B$11,AG522&lt;='Braços de IP'!$D$11),'Braços de IP'!$E$11,IF(AND(AG522&gt;='Braços de IP'!$B$12,AG522&lt;='Braços de IP'!$D$12),'Braços de IP'!$E$12,IF(AND(AG522&gt;='Braços de IP'!$B$13,AG522&lt;='Braços de IP'!$D$13),'Braços de IP'!$E$13,IF(AND(AG522&gt;='Braços de IP'!$B$14,AG522&lt;='Braços de IP'!$D$14),'Braços de IP'!$E$14,"ERRO")))))))</f>
        <v>Médio II</v>
      </c>
      <c r="CU522" s="27"/>
      <c r="CV522" s="26" t="str">
        <f>IF($CU522="","",VLOOKUP($CU522,'Braços de IP'!$E$9:$I$15,2,0))</f>
        <v/>
      </c>
      <c r="CW522" s="29" t="str">
        <f>IF($CU522="","",VLOOKUP($CU522,'Braços de IP'!$E$9:$I$15,5,0))</f>
        <v/>
      </c>
      <c r="CX522" s="26"/>
      <c r="CY522" s="26"/>
      <c r="CZ522" s="26"/>
      <c r="DA522" s="26"/>
      <c r="DB522" s="26"/>
      <c r="DC522" s="26"/>
      <c r="DD522" s="30">
        <f t="shared" si="632"/>
        <v>22.5</v>
      </c>
      <c r="DE522" s="31">
        <f t="shared" si="633"/>
        <v>72</v>
      </c>
      <c r="DF522" s="30">
        <f t="shared" si="634"/>
        <v>94.5</v>
      </c>
      <c r="DG522" s="32">
        <f t="shared" si="635"/>
        <v>0.6875</v>
      </c>
      <c r="DH522" s="33" t="s">
        <v>143</v>
      </c>
      <c r="DI522" s="34"/>
      <c r="DJ522" s="35"/>
      <c r="DK522" s="16" t="s">
        <v>144</v>
      </c>
      <c r="DL522" s="16"/>
      <c r="DN522" s="36" t="e">
        <f t="shared" si="357"/>
        <v>#VALUE!</v>
      </c>
    </row>
    <row r="523" spans="1:118" ht="15.75" customHeight="1" x14ac:dyDescent="0.25">
      <c r="B523" s="16">
        <v>85</v>
      </c>
      <c r="C523" s="16" t="s">
        <v>146</v>
      </c>
      <c r="D523" s="16" t="s">
        <v>563</v>
      </c>
      <c r="E523" s="16">
        <v>-8.0817040000000002</v>
      </c>
      <c r="F523" s="16">
        <v>-34.963104000000001</v>
      </c>
      <c r="G523" s="16" t="s">
        <v>157</v>
      </c>
      <c r="H523" s="17" t="s">
        <v>136</v>
      </c>
      <c r="I523" s="16" t="s">
        <v>135</v>
      </c>
      <c r="J523" s="17" t="s">
        <v>137</v>
      </c>
      <c r="K523" s="18">
        <v>72</v>
      </c>
      <c r="L523" s="17" t="s">
        <v>138</v>
      </c>
      <c r="M523" s="17">
        <v>0</v>
      </c>
      <c r="N523" s="16">
        <f t="shared" si="352"/>
        <v>144</v>
      </c>
      <c r="O523" s="17">
        <v>1</v>
      </c>
      <c r="P523" s="17">
        <v>3.72</v>
      </c>
      <c r="Q523" s="17">
        <v>11.73</v>
      </c>
      <c r="R523" s="16"/>
      <c r="S523" s="16"/>
      <c r="T523" s="16">
        <v>0</v>
      </c>
      <c r="U523" s="17">
        <v>3.72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 t="s">
        <v>150</v>
      </c>
      <c r="AB523" s="17" t="s">
        <v>140</v>
      </c>
      <c r="AC523" s="17">
        <v>36.47</v>
      </c>
      <c r="AD523" s="17">
        <v>7.9</v>
      </c>
      <c r="AE523" s="17">
        <v>1</v>
      </c>
      <c r="AF523" s="17">
        <v>0.91</v>
      </c>
      <c r="AG523" s="17">
        <v>2.36</v>
      </c>
      <c r="AH523" s="17">
        <f t="shared" si="353"/>
        <v>1.4499999999999997</v>
      </c>
      <c r="AI523" s="17" t="s">
        <v>136</v>
      </c>
      <c r="AJ523" s="17" t="s">
        <v>136</v>
      </c>
      <c r="AK523" s="17" t="s">
        <v>141</v>
      </c>
      <c r="AL523" s="17">
        <f t="shared" si="354"/>
        <v>4</v>
      </c>
      <c r="AM523" s="17">
        <v>0</v>
      </c>
      <c r="AN523" s="17"/>
      <c r="AO523" s="17">
        <v>0</v>
      </c>
      <c r="AP523" s="17">
        <v>0</v>
      </c>
      <c r="AQ523" s="17">
        <v>0</v>
      </c>
      <c r="AR523" s="17" t="s">
        <v>136</v>
      </c>
      <c r="AS523" s="19">
        <f t="shared" si="614"/>
        <v>0</v>
      </c>
      <c r="AT523" s="19"/>
      <c r="AU523" s="19">
        <f>VLOOKUP(G523,ABNT5101!$I$3:$J$9,2)</f>
        <v>7.5</v>
      </c>
      <c r="AV523" s="19">
        <f>VLOOKUP(G523,ABNT5101!$I$3:$M$9,5)</f>
        <v>0.18</v>
      </c>
      <c r="AW523" s="17" t="str">
        <f>_xlfn.XLOOKUP(G523,ABNT5101!I:I,ABNT5101!L:L)</f>
        <v>-</v>
      </c>
      <c r="AX523" s="17">
        <f>_xlfn.XLOOKUP(G523,ABNT5101!$I:$I,ABNT5101!M:M)</f>
        <v>0.18</v>
      </c>
      <c r="AY523" s="17" t="str">
        <f>_xlfn.XLOOKUP(G523,ABNT5101!$I:$I,ABNT5101!N:N)</f>
        <v>-</v>
      </c>
      <c r="AZ523" s="17">
        <f>_xlfn.XLOOKUP(G523,ABNT5101!$I:$I,ABNT5101!O:O)</f>
        <v>16</v>
      </c>
      <c r="BA523" s="20" t="str">
        <f t="shared" si="615"/>
        <v>ATENDE</v>
      </c>
      <c r="BB523" s="21">
        <f t="shared" ref="BB523:BC523" si="646">BE523/AU523-1</f>
        <v>6.6666666666666652E-2</v>
      </c>
      <c r="BC523" s="21">
        <f t="shared" si="646"/>
        <v>2.2222222222222223</v>
      </c>
      <c r="BD523" s="21" t="str">
        <f t="shared" si="617"/>
        <v>-</v>
      </c>
      <c r="BE523" s="22">
        <v>8</v>
      </c>
      <c r="BF523" s="22">
        <v>0.57999999999999996</v>
      </c>
      <c r="BG523" s="22"/>
      <c r="BH523" s="22"/>
      <c r="BI523" s="23"/>
      <c r="BJ523" s="22"/>
      <c r="BK523" s="20" t="str">
        <f t="shared" si="618"/>
        <v>ATENDE</v>
      </c>
      <c r="BL523" s="20" t="str">
        <f t="shared" si="619"/>
        <v>ATENDE</v>
      </c>
      <c r="BM523" s="20" t="str">
        <f t="shared" si="620"/>
        <v>ATENDE</v>
      </c>
      <c r="BN523" s="20" t="str">
        <f t="shared" si="621"/>
        <v>ATENDE</v>
      </c>
      <c r="BO523" s="24" t="str">
        <f t="shared" si="622"/>
        <v>C5</v>
      </c>
      <c r="BP523" s="24" t="str">
        <f t="shared" si="379"/>
        <v>P6</v>
      </c>
      <c r="BQ523" s="25">
        <f t="shared" si="623"/>
        <v>0.2433333333333334</v>
      </c>
      <c r="BR523" s="22">
        <v>3.73</v>
      </c>
      <c r="BS523" s="22">
        <v>1.03</v>
      </c>
      <c r="BT523" s="24">
        <f>IF(BP523="-","-",_xlfn.XLOOKUP(BP523,ABNT5101!$B$4:$B$9,ABNT5101!$C$4:$C$9))</f>
        <v>3</v>
      </c>
      <c r="BU523" s="24">
        <f>IF(BP523="-","-",_xlfn.XLOOKUP(BP523,ABNT5101!$B$4:$B$9,ABNT5101!$D$4:$D$9))</f>
        <v>0.6</v>
      </c>
      <c r="BV523" s="20" t="str">
        <f t="shared" si="624"/>
        <v>ATENDE</v>
      </c>
      <c r="BW523" s="20" t="str">
        <f t="shared" si="625"/>
        <v>ATENDE</v>
      </c>
      <c r="BX523" s="20" t="str">
        <f t="shared" si="626"/>
        <v>ATENDE</v>
      </c>
      <c r="BY523" s="24" t="str">
        <f t="shared" si="596"/>
        <v>P6</v>
      </c>
      <c r="BZ523" s="25">
        <f t="shared" si="627"/>
        <v>0.2433333333333334</v>
      </c>
      <c r="CA523" s="24">
        <v>3.73</v>
      </c>
      <c r="CB523" s="24">
        <v>1.03</v>
      </c>
      <c r="CC523" s="20">
        <f>IF(BY523="-","-",_xlfn.XLOOKUP(BY523,ABNT5101!$B$4:$B$9,ABNT5101!$C$4:$C$9))</f>
        <v>3</v>
      </c>
      <c r="CD523" s="24">
        <f>IF(BY523="-","-",_xlfn.XLOOKUP(BY523,ABNT5101!$B$4:$B$9,ABNT5101!$D$4:$D$9))</f>
        <v>0.6</v>
      </c>
      <c r="CE523" s="20" t="str">
        <f t="shared" si="628"/>
        <v>ATENDE</v>
      </c>
      <c r="CF523" s="20" t="str">
        <f t="shared" si="629"/>
        <v>ATENDE</v>
      </c>
      <c r="CG523" s="20" t="str">
        <f t="shared" si="630"/>
        <v>ATENDE</v>
      </c>
      <c r="CH523" s="26" t="str">
        <f>_xlfn.XLOOKUP(CI523,'Banco de dados'!$B:$B,'Banco de dados'!$D:$D)</f>
        <v>TECNOWATT</v>
      </c>
      <c r="CI523" s="27" t="str">
        <f>'Banco de dados'!B66</f>
        <v xml:space="preserve">SIGSAGPTLRRSSNDL_40W_50IBBRS
</v>
      </c>
      <c r="CJ523" s="26" t="str">
        <f>_xlfn.XLOOKUP(CI523,'Banco de dados'!$B:$B,'Banco de dados'!$E:$E)</f>
        <v>SIGSAGPTLRRSSNDL_40W_50IBBRS
1-10C1MUN6.5</v>
      </c>
      <c r="CK523" s="26"/>
      <c r="CL523" s="26" t="e">
        <f>IF(CK523="-","-",_xlfn.XLOOKUP(CK523,'Banco de dados'!$B:$B,'Banco de dados'!$E:$E))</f>
        <v>#N/A</v>
      </c>
      <c r="CM523" s="28">
        <f t="shared" si="631"/>
        <v>1</v>
      </c>
      <c r="CN523" s="26">
        <f>_xlfn.XLOOKUP(CI523,'Banco de dados'!$B:$B,'Banco de dados'!$H:$H)</f>
        <v>40</v>
      </c>
      <c r="CO523" s="26" t="e">
        <f t="array" aca="1" ref="CO523" ca="1">_xludf.XLOOKUP(CK523,'Banco de dados'!$B:$B,'Banco de dados'!$H:$H)</f>
        <v>#NAME?</v>
      </c>
      <c r="CP523" s="51" t="e">
        <f t="array" aca="1" ref="CP523" ca="1">_xludf.XLOOKUP(CI523,'Banco de dados'!$B:$B,'Banco de dados'!$F:$F)</f>
        <v>#NAME?</v>
      </c>
      <c r="CQ523" s="26" t="e">
        <f t="array" aca="1" ref="CQ523" ca="1">_xludf.XLOOKUP(CK523,'Banco de dados'!$B:$B,'Banco de dados'!$F:$F)</f>
        <v>#NAME?</v>
      </c>
      <c r="CR523" s="27">
        <v>0</v>
      </c>
      <c r="CS523" s="27">
        <v>10</v>
      </c>
      <c r="CT523" s="26" t="str">
        <f>IF(AG523=0.5,"Suporte",IF(AND(AG523&gt;='Braços de IP'!$B$9,AG523&lt;='Braços de IP'!$D$9),'Braços de IP'!$E$9,IF(AND(AG523&gt;='Braços de IP'!$B$10,AG523&lt;='Braços de IP'!$D$10),'Braços de IP'!$E$10,IF(AND(AG523&gt;='Braços de IP'!$B$11,AG523&lt;='Braços de IP'!$D$11),'Braços de IP'!$E$11,IF(AND(AG523&gt;='Braços de IP'!$B$12,AG523&lt;='Braços de IP'!$D$12),'Braços de IP'!$E$12,IF(AND(AG523&gt;='Braços de IP'!$B$13,AG523&lt;='Braços de IP'!$D$13),'Braços de IP'!$E$13,IF(AND(AG523&gt;='Braços de IP'!$B$14,AG523&lt;='Braços de IP'!$D$14),'Braços de IP'!$E$14,"ERRO")))))))</f>
        <v>Médio II</v>
      </c>
      <c r="CU523" s="27" t="s">
        <v>154</v>
      </c>
      <c r="CV523" s="26">
        <f>IF($CU523="","",VLOOKUP($CU523,'Braços de IP'!$E$9:$I$15,2,0))</f>
        <v>3.5</v>
      </c>
      <c r="CW523" s="29">
        <f>IF($CU523="","",VLOOKUP($CU523,'Braços de IP'!$E$9:$I$15,5,0))</f>
        <v>8.5</v>
      </c>
      <c r="CX523" s="26"/>
      <c r="CY523" s="26"/>
      <c r="CZ523" s="26"/>
      <c r="DA523" s="26"/>
      <c r="DB523" s="26"/>
      <c r="DC523" s="26"/>
      <c r="DD523" s="30">
        <f t="shared" si="632"/>
        <v>40</v>
      </c>
      <c r="DE523" s="31">
        <f t="shared" si="633"/>
        <v>72</v>
      </c>
      <c r="DF523" s="30">
        <f t="shared" si="634"/>
        <v>112</v>
      </c>
      <c r="DG523" s="32">
        <f t="shared" si="635"/>
        <v>0.44444444444444442</v>
      </c>
      <c r="DH523" s="33" t="s">
        <v>143</v>
      </c>
      <c r="DI523" s="34"/>
      <c r="DJ523" s="35"/>
      <c r="DK523" s="16" t="s">
        <v>144</v>
      </c>
      <c r="DL523" s="16"/>
      <c r="DN523" s="36" t="e">
        <f t="shared" si="357"/>
        <v>#VALUE!</v>
      </c>
    </row>
    <row r="524" spans="1:118" ht="15.75" customHeight="1" x14ac:dyDescent="0.25">
      <c r="B524" s="16">
        <v>86</v>
      </c>
      <c r="C524" s="16" t="s">
        <v>146</v>
      </c>
      <c r="D524" s="16" t="s">
        <v>570</v>
      </c>
      <c r="E524" s="16">
        <v>-8.0888519999999993</v>
      </c>
      <c r="F524" s="16">
        <v>-34.937196</v>
      </c>
      <c r="G524" s="16" t="s">
        <v>160</v>
      </c>
      <c r="H524" s="17" t="s">
        <v>136</v>
      </c>
      <c r="I524" s="16" t="s">
        <v>135</v>
      </c>
      <c r="J524" s="17" t="s">
        <v>137</v>
      </c>
      <c r="K524" s="18">
        <v>72</v>
      </c>
      <c r="L524" s="17" t="s">
        <v>138</v>
      </c>
      <c r="M524" s="17">
        <v>0</v>
      </c>
      <c r="N524" s="16">
        <f t="shared" si="352"/>
        <v>144</v>
      </c>
      <c r="O524" s="17">
        <v>1</v>
      </c>
      <c r="P524" s="17">
        <v>1.41</v>
      </c>
      <c r="Q524" s="17">
        <v>6.49</v>
      </c>
      <c r="R524" s="16"/>
      <c r="S524" s="16"/>
      <c r="T524" s="16">
        <v>0</v>
      </c>
      <c r="U524" s="17">
        <v>1.6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 t="s">
        <v>139</v>
      </c>
      <c r="AB524" s="17" t="s">
        <v>140</v>
      </c>
      <c r="AC524" s="17">
        <v>22.22</v>
      </c>
      <c r="AD524" s="17">
        <v>6.11</v>
      </c>
      <c r="AE524" s="17">
        <v>1</v>
      </c>
      <c r="AF524" s="17">
        <v>0.82</v>
      </c>
      <c r="AG524" s="17">
        <v>1.95</v>
      </c>
      <c r="AH524" s="17">
        <f t="shared" si="353"/>
        <v>1.1299999999999999</v>
      </c>
      <c r="AI524" s="17" t="s">
        <v>136</v>
      </c>
      <c r="AJ524" s="17" t="s">
        <v>136</v>
      </c>
      <c r="AK524" s="17" t="s">
        <v>144</v>
      </c>
      <c r="AL524" s="17">
        <f t="shared" si="354"/>
        <v>2</v>
      </c>
      <c r="AM524" s="17">
        <v>0</v>
      </c>
      <c r="AN524" s="17"/>
      <c r="AO524" s="17">
        <v>0</v>
      </c>
      <c r="AP524" s="17">
        <v>0</v>
      </c>
      <c r="AQ524" s="17">
        <v>0</v>
      </c>
      <c r="AR524" s="17" t="s">
        <v>136</v>
      </c>
      <c r="AS524" s="19">
        <f t="shared" si="614"/>
        <v>0</v>
      </c>
      <c r="AT524" s="19"/>
      <c r="AU524" s="19">
        <f>VLOOKUP(G524,ABNT5101!$I$3:$J$9,2)</f>
        <v>10</v>
      </c>
      <c r="AV524" s="19">
        <f>VLOOKUP(G524,ABNT5101!$I$3:$M$9,5)</f>
        <v>0.18</v>
      </c>
      <c r="AW524" s="17" t="str">
        <f>_xlfn.XLOOKUP(G524,ABNT5101!I:I,ABNT5101!L:L)</f>
        <v>-</v>
      </c>
      <c r="AX524" s="17">
        <f>_xlfn.XLOOKUP(G524,ABNT5101!$I:$I,ABNT5101!M:M)</f>
        <v>0.18</v>
      </c>
      <c r="AY524" s="17" t="str">
        <f>_xlfn.XLOOKUP(G524,ABNT5101!$I:$I,ABNT5101!N:N)</f>
        <v>-</v>
      </c>
      <c r="AZ524" s="17">
        <f>_xlfn.XLOOKUP(G524,ABNT5101!$I:$I,ABNT5101!O:O)</f>
        <v>16</v>
      </c>
      <c r="BA524" s="20" t="str">
        <f t="shared" si="615"/>
        <v>NÃO ATENDE</v>
      </c>
      <c r="BB524" s="21">
        <f t="shared" ref="BB524:BC524" si="647">BE524/AU524-1</f>
        <v>-1</v>
      </c>
      <c r="BC524" s="21">
        <f t="shared" si="647"/>
        <v>-1</v>
      </c>
      <c r="BD524" s="21" t="str">
        <f t="shared" si="617"/>
        <v>-</v>
      </c>
      <c r="BE524" s="22"/>
      <c r="BF524" s="22"/>
      <c r="BG524" s="22"/>
      <c r="BH524" s="22"/>
      <c r="BI524" s="23"/>
      <c r="BJ524" s="22"/>
      <c r="BK524" s="20" t="str">
        <f t="shared" si="618"/>
        <v>NÃO ATENDE</v>
      </c>
      <c r="BL524" s="20" t="str">
        <f t="shared" si="619"/>
        <v>NÃO ATENDE</v>
      </c>
      <c r="BM524" s="20" t="str">
        <f t="shared" si="620"/>
        <v>NÃO ATENDE</v>
      </c>
      <c r="BN524" s="20" t="str">
        <f t="shared" si="621"/>
        <v>ATENDE</v>
      </c>
      <c r="BO524" s="24" t="str">
        <f t="shared" si="622"/>
        <v>C4</v>
      </c>
      <c r="BP524" s="24" t="str">
        <f t="shared" si="379"/>
        <v>P6</v>
      </c>
      <c r="BQ524" s="25">
        <f t="shared" si="623"/>
        <v>-1</v>
      </c>
      <c r="BR524" s="22"/>
      <c r="BS524" s="22"/>
      <c r="BT524" s="24">
        <f>IF(BP524="-","-",_xlfn.XLOOKUP(BP524,ABNT5101!$B$4:$B$9,ABNT5101!$C$4:$C$9))</f>
        <v>3</v>
      </c>
      <c r="BU524" s="24">
        <f>IF(BP524="-","-",_xlfn.XLOOKUP(BP524,ABNT5101!$B$4:$B$9,ABNT5101!$D$4:$D$9))</f>
        <v>0.6</v>
      </c>
      <c r="BV524" s="20" t="str">
        <f t="shared" si="624"/>
        <v>NÃO ATENDE</v>
      </c>
      <c r="BW524" s="20" t="str">
        <f t="shared" si="625"/>
        <v>NÃO ATENDE</v>
      </c>
      <c r="BX524" s="20" t="str">
        <f t="shared" si="626"/>
        <v>NÃO ATENDE</v>
      </c>
      <c r="BY524" s="24" t="str">
        <f t="shared" si="596"/>
        <v>P6</v>
      </c>
      <c r="BZ524" s="25">
        <f t="shared" si="627"/>
        <v>-1</v>
      </c>
      <c r="CA524" s="24"/>
      <c r="CB524" s="24"/>
      <c r="CC524" s="20">
        <f>IF(BY524="-","-",_xlfn.XLOOKUP(BY524,ABNT5101!$B$4:$B$9,ABNT5101!$C$4:$C$9))</f>
        <v>3</v>
      </c>
      <c r="CD524" s="24">
        <f>IF(BY524="-","-",_xlfn.XLOOKUP(BY524,ABNT5101!$B$4:$B$9,ABNT5101!$D$4:$D$9))</f>
        <v>0.6</v>
      </c>
      <c r="CE524" s="20" t="str">
        <f t="shared" si="628"/>
        <v>NÃO ATENDE</v>
      </c>
      <c r="CF524" s="20" t="str">
        <f t="shared" si="629"/>
        <v>NÃO ATENDE</v>
      </c>
      <c r="CG524" s="20" t="str">
        <f t="shared" si="630"/>
        <v>NÃO ATENDE</v>
      </c>
      <c r="CH524" s="26" t="e">
        <f>_xlfn.XLOOKUP(CI524,'Banco de dados'!$B:$B,'Banco de dados'!$D:$D)</f>
        <v>#N/A</v>
      </c>
      <c r="CI524" s="27"/>
      <c r="CJ524" s="26" t="e">
        <f>_xlfn.XLOOKUP(CI524,'Banco de dados'!$B:$B,'Banco de dados'!$E:$E)</f>
        <v>#N/A</v>
      </c>
      <c r="CK524" s="26"/>
      <c r="CL524" s="26" t="e">
        <f>IF(CK524="-","-",_xlfn.XLOOKUP(CK524,'Banco de dados'!$B:$B,'Banco de dados'!$E:$E))</f>
        <v>#N/A</v>
      </c>
      <c r="CM524" s="28">
        <f t="shared" si="631"/>
        <v>1</v>
      </c>
      <c r="CN524" s="26" t="e">
        <f>_xlfn.XLOOKUP(CI524,'Banco de dados'!$B:$B,'Banco de dados'!$H:$H)</f>
        <v>#N/A</v>
      </c>
      <c r="CO524" s="26" t="e">
        <f t="array" aca="1" ref="CO524" ca="1">_xludf.XLOOKUP(CK524,'Banco de dados'!$B:$B,'Banco de dados'!$H:$H)</f>
        <v>#NAME?</v>
      </c>
      <c r="CP524" s="26" t="e">
        <f t="array" aca="1" ref="CP524" ca="1">_xludf.XLOOKUP(CI524,'Banco de dados'!$B:$B,'Banco de dados'!$F:$F)</f>
        <v>#NAME?</v>
      </c>
      <c r="CQ524" s="26" t="e">
        <f t="array" aca="1" ref="CQ524" ca="1">_xludf.XLOOKUP(CK524,'Banco de dados'!$B:$B,'Banco de dados'!$F:$F)</f>
        <v>#NAME?</v>
      </c>
      <c r="CR524" s="27">
        <v>0</v>
      </c>
      <c r="CS524" s="27"/>
      <c r="CT524" s="26" t="str">
        <f>IF(AG524=0.5,"Suporte",IF(AND(AG524&gt;='Braços de IP'!$B$9,AG524&lt;='Braços de IP'!$D$9),'Braços de IP'!$E$9,IF(AND(AG524&gt;='Braços de IP'!$B$10,AG524&lt;='Braços de IP'!$D$10),'Braços de IP'!$E$10,IF(AND(AG524&gt;='Braços de IP'!$B$11,AG524&lt;='Braços de IP'!$D$11),'Braços de IP'!$E$11,IF(AND(AG524&gt;='Braços de IP'!$B$12,AG524&lt;='Braços de IP'!$D$12),'Braços de IP'!$E$12,IF(AND(AG524&gt;='Braços de IP'!$B$13,AG524&lt;='Braços de IP'!$D$13),'Braços de IP'!$E$13,IF(AND(AG524&gt;='Braços de IP'!$B$14,AG524&lt;='Braços de IP'!$D$14),'Braços de IP'!$E$14,"ERRO")))))))</f>
        <v>Médio I</v>
      </c>
      <c r="CU524" s="27"/>
      <c r="CV524" s="26" t="str">
        <f>IF($CU524="","",VLOOKUP($CU524,'Braços de IP'!$E$9:$I$15,2,0))</f>
        <v/>
      </c>
      <c r="CW524" s="29" t="str">
        <f>IF($CU524="","",VLOOKUP($CU524,'Braços de IP'!$E$9:$I$15,5,0))</f>
        <v/>
      </c>
      <c r="CX524" s="26"/>
      <c r="CY524" s="26"/>
      <c r="CZ524" s="26"/>
      <c r="DA524" s="26"/>
      <c r="DB524" s="26"/>
      <c r="DC524" s="26"/>
      <c r="DD524" s="30" t="e">
        <f t="shared" si="632"/>
        <v>#N/A</v>
      </c>
      <c r="DE524" s="31">
        <f t="shared" si="633"/>
        <v>72</v>
      </c>
      <c r="DF524" s="30" t="e">
        <f t="shared" si="634"/>
        <v>#N/A</v>
      </c>
      <c r="DG524" s="32" t="e">
        <f t="shared" si="635"/>
        <v>#N/A</v>
      </c>
      <c r="DH524" s="33" t="s">
        <v>143</v>
      </c>
      <c r="DI524" s="34"/>
      <c r="DJ524" s="35"/>
      <c r="DK524" s="16" t="s">
        <v>144</v>
      </c>
      <c r="DL524" s="16"/>
      <c r="DN524" s="36" t="e">
        <f t="shared" si="357"/>
        <v>#VALUE!</v>
      </c>
    </row>
    <row r="525" spans="1:118" ht="15.75" customHeight="1" x14ac:dyDescent="0.25">
      <c r="B525" s="16">
        <v>86</v>
      </c>
      <c r="C525" s="16" t="s">
        <v>146</v>
      </c>
      <c r="D525" s="16" t="s">
        <v>570</v>
      </c>
      <c r="E525" s="16">
        <v>-8.0888519999999993</v>
      </c>
      <c r="F525" s="16">
        <v>-34.937196</v>
      </c>
      <c r="G525" s="16" t="s">
        <v>160</v>
      </c>
      <c r="H525" s="17" t="s">
        <v>136</v>
      </c>
      <c r="I525" s="16" t="s">
        <v>135</v>
      </c>
      <c r="J525" s="17" t="s">
        <v>137</v>
      </c>
      <c r="K525" s="18">
        <v>72</v>
      </c>
      <c r="L525" s="17" t="s">
        <v>138</v>
      </c>
      <c r="M525" s="17">
        <v>0</v>
      </c>
      <c r="N525" s="16">
        <f t="shared" si="352"/>
        <v>144</v>
      </c>
      <c r="O525" s="17">
        <v>1</v>
      </c>
      <c r="P525" s="17">
        <v>1.41</v>
      </c>
      <c r="Q525" s="17">
        <v>6.49</v>
      </c>
      <c r="R525" s="16"/>
      <c r="S525" s="16"/>
      <c r="T525" s="16">
        <v>0</v>
      </c>
      <c r="U525" s="17">
        <v>1.6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 t="s">
        <v>139</v>
      </c>
      <c r="AB525" s="17" t="s">
        <v>140</v>
      </c>
      <c r="AC525" s="17">
        <v>22.22</v>
      </c>
      <c r="AD525" s="17">
        <v>6.11</v>
      </c>
      <c r="AE525" s="17">
        <v>1</v>
      </c>
      <c r="AF525" s="17">
        <v>0.82</v>
      </c>
      <c r="AG525" s="17">
        <v>1.95</v>
      </c>
      <c r="AH525" s="17">
        <f t="shared" si="353"/>
        <v>1.1299999999999999</v>
      </c>
      <c r="AI525" s="17" t="s">
        <v>136</v>
      </c>
      <c r="AJ525" s="17" t="s">
        <v>136</v>
      </c>
      <c r="AK525" s="17" t="s">
        <v>144</v>
      </c>
      <c r="AL525" s="17">
        <f t="shared" si="354"/>
        <v>2</v>
      </c>
      <c r="AM525" s="17">
        <v>0</v>
      </c>
      <c r="AN525" s="17"/>
      <c r="AO525" s="17">
        <v>0</v>
      </c>
      <c r="AP525" s="17">
        <v>0</v>
      </c>
      <c r="AQ525" s="17">
        <v>0</v>
      </c>
      <c r="AR525" s="17" t="s">
        <v>136</v>
      </c>
      <c r="AS525" s="19">
        <f t="shared" si="614"/>
        <v>0</v>
      </c>
      <c r="AT525" s="19"/>
      <c r="AU525" s="19">
        <f>VLOOKUP(G525,ABNT5101!$I$3:$J$9,2)</f>
        <v>10</v>
      </c>
      <c r="AV525" s="19">
        <f>VLOOKUP(G525,ABNT5101!$I$3:$M$9,5)</f>
        <v>0.18</v>
      </c>
      <c r="AW525" s="17" t="str">
        <f>_xlfn.XLOOKUP(G525,ABNT5101!I:I,ABNT5101!L:L)</f>
        <v>-</v>
      </c>
      <c r="AX525" s="17">
        <f>_xlfn.XLOOKUP(G525,ABNT5101!$I:$I,ABNT5101!M:M)</f>
        <v>0.18</v>
      </c>
      <c r="AY525" s="17" t="str">
        <f>_xlfn.XLOOKUP(G525,ABNT5101!$I:$I,ABNT5101!N:N)</f>
        <v>-</v>
      </c>
      <c r="AZ525" s="17">
        <f>_xlfn.XLOOKUP(G525,ABNT5101!$I:$I,ABNT5101!O:O)</f>
        <v>16</v>
      </c>
      <c r="BA525" s="20" t="str">
        <f t="shared" si="615"/>
        <v>NÃO ATENDE</v>
      </c>
      <c r="BB525" s="21">
        <f t="shared" ref="BB525:BC525" si="648">BE525/AU525-1</f>
        <v>-1</v>
      </c>
      <c r="BC525" s="21">
        <f t="shared" si="648"/>
        <v>-1</v>
      </c>
      <c r="BD525" s="21" t="str">
        <f t="shared" si="617"/>
        <v>-</v>
      </c>
      <c r="BE525" s="22"/>
      <c r="BF525" s="22"/>
      <c r="BG525" s="22"/>
      <c r="BH525" s="22"/>
      <c r="BI525" s="23"/>
      <c r="BJ525" s="22"/>
      <c r="BK525" s="20" t="str">
        <f t="shared" si="618"/>
        <v>NÃO ATENDE</v>
      </c>
      <c r="BL525" s="20" t="str">
        <f t="shared" si="619"/>
        <v>NÃO ATENDE</v>
      </c>
      <c r="BM525" s="20" t="str">
        <f t="shared" si="620"/>
        <v>NÃO ATENDE</v>
      </c>
      <c r="BN525" s="20" t="str">
        <f t="shared" si="621"/>
        <v>ATENDE</v>
      </c>
      <c r="BO525" s="24" t="str">
        <f t="shared" si="622"/>
        <v>C4</v>
      </c>
      <c r="BP525" s="24" t="str">
        <f t="shared" si="379"/>
        <v>P6</v>
      </c>
      <c r="BQ525" s="25">
        <f t="shared" si="623"/>
        <v>-1</v>
      </c>
      <c r="BR525" s="22"/>
      <c r="BS525" s="22"/>
      <c r="BT525" s="24">
        <f>IF(BP525="-","-",_xlfn.XLOOKUP(BP525,ABNT5101!$B$4:$B$9,ABNT5101!$C$4:$C$9))</f>
        <v>3</v>
      </c>
      <c r="BU525" s="24">
        <f>IF(BP525="-","-",_xlfn.XLOOKUP(BP525,ABNT5101!$B$4:$B$9,ABNT5101!$D$4:$D$9))</f>
        <v>0.6</v>
      </c>
      <c r="BV525" s="20" t="str">
        <f t="shared" si="624"/>
        <v>NÃO ATENDE</v>
      </c>
      <c r="BW525" s="20" t="str">
        <f t="shared" si="625"/>
        <v>NÃO ATENDE</v>
      </c>
      <c r="BX525" s="20" t="str">
        <f t="shared" si="626"/>
        <v>NÃO ATENDE</v>
      </c>
      <c r="BY525" s="24" t="str">
        <f t="shared" si="596"/>
        <v>P6</v>
      </c>
      <c r="BZ525" s="25">
        <f t="shared" si="627"/>
        <v>-1</v>
      </c>
      <c r="CA525" s="24"/>
      <c r="CB525" s="24"/>
      <c r="CC525" s="20">
        <f>IF(BY525="-","-",_xlfn.XLOOKUP(BY525,ABNT5101!$B$4:$B$9,ABNT5101!$C$4:$C$9))</f>
        <v>3</v>
      </c>
      <c r="CD525" s="24">
        <f>IF(BY525="-","-",_xlfn.XLOOKUP(BY525,ABNT5101!$B$4:$B$9,ABNT5101!$D$4:$D$9))</f>
        <v>0.6</v>
      </c>
      <c r="CE525" s="20" t="str">
        <f t="shared" si="628"/>
        <v>NÃO ATENDE</v>
      </c>
      <c r="CF525" s="20" t="str">
        <f t="shared" si="629"/>
        <v>NÃO ATENDE</v>
      </c>
      <c r="CG525" s="20" t="str">
        <f t="shared" si="630"/>
        <v>NÃO ATENDE</v>
      </c>
      <c r="CH525" s="26" t="e">
        <f>_xlfn.XLOOKUP(CI525,'Banco de dados'!$B:$B,'Banco de dados'!$D:$D)</f>
        <v>#N/A</v>
      </c>
      <c r="CI525" s="27"/>
      <c r="CJ525" s="26" t="e">
        <f>_xlfn.XLOOKUP(CI525,'Banco de dados'!$B:$B,'Banco de dados'!$E:$E)</f>
        <v>#N/A</v>
      </c>
      <c r="CK525" s="26"/>
      <c r="CL525" s="26" t="e">
        <f>IF(CK525="-","-",_xlfn.XLOOKUP(CK525,'Banco de dados'!$B:$B,'Banco de dados'!$E:$E))</f>
        <v>#N/A</v>
      </c>
      <c r="CM525" s="28">
        <f t="shared" si="631"/>
        <v>1</v>
      </c>
      <c r="CN525" s="26" t="e">
        <f>_xlfn.XLOOKUP(CI525,'Banco de dados'!$B:$B,'Banco de dados'!$H:$H)</f>
        <v>#N/A</v>
      </c>
      <c r="CO525" s="26" t="e">
        <f t="array" aca="1" ref="CO525" ca="1">_xludf.XLOOKUP(CK525,'Banco de dados'!$B:$B,'Banco de dados'!$H:$H)</f>
        <v>#NAME?</v>
      </c>
      <c r="CP525" s="26" t="e">
        <f t="array" aca="1" ref="CP525" ca="1">_xludf.XLOOKUP(CI525,'Banco de dados'!$B:$B,'Banco de dados'!$F:$F)</f>
        <v>#NAME?</v>
      </c>
      <c r="CQ525" s="26" t="e">
        <f t="array" aca="1" ref="CQ525" ca="1">_xludf.XLOOKUP(CK525,'Banco de dados'!$B:$B,'Banco de dados'!$F:$F)</f>
        <v>#NAME?</v>
      </c>
      <c r="CR525" s="27">
        <v>0</v>
      </c>
      <c r="CS525" s="27"/>
      <c r="CT525" s="26" t="str">
        <f>IF(AG525=0.5,"Suporte",IF(AND(AG525&gt;='Braços de IP'!$B$9,AG525&lt;='Braços de IP'!$D$9),'Braços de IP'!$E$9,IF(AND(AG525&gt;='Braços de IP'!$B$10,AG525&lt;='Braços de IP'!$D$10),'Braços de IP'!$E$10,IF(AND(AG525&gt;='Braços de IP'!$B$11,AG525&lt;='Braços de IP'!$D$11),'Braços de IP'!$E$11,IF(AND(AG525&gt;='Braços de IP'!$B$12,AG525&lt;='Braços de IP'!$D$12),'Braços de IP'!$E$12,IF(AND(AG525&gt;='Braços de IP'!$B$13,AG525&lt;='Braços de IP'!$D$13),'Braços de IP'!$E$13,IF(AND(AG525&gt;='Braços de IP'!$B$14,AG525&lt;='Braços de IP'!$D$14),'Braços de IP'!$E$14,"ERRO")))))))</f>
        <v>Médio I</v>
      </c>
      <c r="CU525" s="27"/>
      <c r="CV525" s="26" t="str">
        <f>IF($CU525="","",VLOOKUP($CU525,'Braços de IP'!$E$9:$I$15,2,0))</f>
        <v/>
      </c>
      <c r="CW525" s="29" t="str">
        <f>IF($CU525="","",VLOOKUP($CU525,'Braços de IP'!$E$9:$I$15,5,0))</f>
        <v/>
      </c>
      <c r="CX525" s="26"/>
      <c r="CY525" s="26"/>
      <c r="CZ525" s="26"/>
      <c r="DA525" s="26"/>
      <c r="DB525" s="26"/>
      <c r="DC525" s="26"/>
      <c r="DD525" s="30" t="e">
        <f t="shared" si="632"/>
        <v>#N/A</v>
      </c>
      <c r="DE525" s="31">
        <f t="shared" si="633"/>
        <v>72</v>
      </c>
      <c r="DF525" s="30" t="e">
        <f t="shared" si="634"/>
        <v>#N/A</v>
      </c>
      <c r="DG525" s="32" t="e">
        <f t="shared" si="635"/>
        <v>#N/A</v>
      </c>
      <c r="DH525" s="33" t="s">
        <v>143</v>
      </c>
      <c r="DI525" s="34"/>
      <c r="DJ525" s="35"/>
      <c r="DK525" s="16" t="s">
        <v>144</v>
      </c>
      <c r="DL525" s="16"/>
      <c r="DN525" s="36" t="e">
        <f t="shared" si="357"/>
        <v>#VALUE!</v>
      </c>
    </row>
    <row r="526" spans="1:118" ht="15.75" customHeight="1" x14ac:dyDescent="0.25">
      <c r="B526" s="16">
        <v>86</v>
      </c>
      <c r="C526" s="16" t="s">
        <v>146</v>
      </c>
      <c r="D526" s="16" t="s">
        <v>570</v>
      </c>
      <c r="E526" s="16">
        <v>-8.0888519999999993</v>
      </c>
      <c r="F526" s="16">
        <v>-34.937196</v>
      </c>
      <c r="G526" s="16" t="s">
        <v>160</v>
      </c>
      <c r="H526" s="17" t="s">
        <v>136</v>
      </c>
      <c r="I526" s="16" t="s">
        <v>135</v>
      </c>
      <c r="J526" s="17" t="s">
        <v>137</v>
      </c>
      <c r="K526" s="18">
        <v>72</v>
      </c>
      <c r="L526" s="17" t="s">
        <v>138</v>
      </c>
      <c r="M526" s="17">
        <v>0</v>
      </c>
      <c r="N526" s="16">
        <f t="shared" si="352"/>
        <v>144</v>
      </c>
      <c r="O526" s="17">
        <v>1</v>
      </c>
      <c r="P526" s="17">
        <v>1.41</v>
      </c>
      <c r="Q526" s="17">
        <v>6.49</v>
      </c>
      <c r="R526" s="16"/>
      <c r="S526" s="16"/>
      <c r="T526" s="16">
        <v>0</v>
      </c>
      <c r="U526" s="17">
        <v>1.6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 t="s">
        <v>139</v>
      </c>
      <c r="AB526" s="17" t="s">
        <v>140</v>
      </c>
      <c r="AC526" s="17">
        <v>22.22</v>
      </c>
      <c r="AD526" s="17">
        <v>6.11</v>
      </c>
      <c r="AE526" s="17">
        <v>1</v>
      </c>
      <c r="AF526" s="17">
        <v>0.82</v>
      </c>
      <c r="AG526" s="17">
        <v>1.95</v>
      </c>
      <c r="AH526" s="17">
        <f t="shared" si="353"/>
        <v>1.1299999999999999</v>
      </c>
      <c r="AI526" s="17" t="s">
        <v>136</v>
      </c>
      <c r="AJ526" s="17" t="s">
        <v>136</v>
      </c>
      <c r="AK526" s="17" t="s">
        <v>144</v>
      </c>
      <c r="AL526" s="17">
        <f t="shared" si="354"/>
        <v>2</v>
      </c>
      <c r="AM526" s="17">
        <v>0</v>
      </c>
      <c r="AN526" s="17"/>
      <c r="AO526" s="17">
        <v>0</v>
      </c>
      <c r="AP526" s="17">
        <v>0</v>
      </c>
      <c r="AQ526" s="17">
        <v>0</v>
      </c>
      <c r="AR526" s="17" t="s">
        <v>136</v>
      </c>
      <c r="AS526" s="19">
        <f t="shared" si="614"/>
        <v>0</v>
      </c>
      <c r="AT526" s="19"/>
      <c r="AU526" s="19">
        <f>VLOOKUP(G526,ABNT5101!$I$3:$J$9,2)</f>
        <v>10</v>
      </c>
      <c r="AV526" s="19">
        <f>VLOOKUP(G526,ABNT5101!$I$3:$M$9,5)</f>
        <v>0.18</v>
      </c>
      <c r="AW526" s="17" t="str">
        <f>_xlfn.XLOOKUP(G526,ABNT5101!I:I,ABNT5101!L:L)</f>
        <v>-</v>
      </c>
      <c r="AX526" s="17">
        <f>_xlfn.XLOOKUP(G526,ABNT5101!$I:$I,ABNT5101!M:M)</f>
        <v>0.18</v>
      </c>
      <c r="AY526" s="17" t="str">
        <f>_xlfn.XLOOKUP(G526,ABNT5101!$I:$I,ABNT5101!N:N)</f>
        <v>-</v>
      </c>
      <c r="AZ526" s="17">
        <f>_xlfn.XLOOKUP(G526,ABNT5101!$I:$I,ABNT5101!O:O)</f>
        <v>16</v>
      </c>
      <c r="BA526" s="20" t="str">
        <f t="shared" si="615"/>
        <v>NÃO ATENDE</v>
      </c>
      <c r="BB526" s="21">
        <f t="shared" ref="BB526:BC526" si="649">BE526/AU526-1</f>
        <v>-1</v>
      </c>
      <c r="BC526" s="21">
        <f t="shared" si="649"/>
        <v>-1</v>
      </c>
      <c r="BD526" s="21" t="str">
        <f t="shared" si="617"/>
        <v>-</v>
      </c>
      <c r="BE526" s="22"/>
      <c r="BF526" s="22"/>
      <c r="BG526" s="22"/>
      <c r="BH526" s="22"/>
      <c r="BI526" s="23"/>
      <c r="BJ526" s="22"/>
      <c r="BK526" s="20" t="str">
        <f t="shared" si="618"/>
        <v>NÃO ATENDE</v>
      </c>
      <c r="BL526" s="20" t="str">
        <f t="shared" si="619"/>
        <v>NÃO ATENDE</v>
      </c>
      <c r="BM526" s="20" t="str">
        <f t="shared" si="620"/>
        <v>NÃO ATENDE</v>
      </c>
      <c r="BN526" s="20" t="str">
        <f t="shared" si="621"/>
        <v>ATENDE</v>
      </c>
      <c r="BO526" s="24" t="str">
        <f t="shared" si="622"/>
        <v>C4</v>
      </c>
      <c r="BP526" s="24" t="str">
        <f t="shared" si="379"/>
        <v>P6</v>
      </c>
      <c r="BQ526" s="25">
        <f t="shared" si="623"/>
        <v>-1</v>
      </c>
      <c r="BR526" s="22"/>
      <c r="BS526" s="22"/>
      <c r="BT526" s="24">
        <f>IF(BP526="-","-",_xlfn.XLOOKUP(BP526,ABNT5101!$B$4:$B$9,ABNT5101!$C$4:$C$9))</f>
        <v>3</v>
      </c>
      <c r="BU526" s="24">
        <f>IF(BP526="-","-",_xlfn.XLOOKUP(BP526,ABNT5101!$B$4:$B$9,ABNT5101!$D$4:$D$9))</f>
        <v>0.6</v>
      </c>
      <c r="BV526" s="20" t="str">
        <f t="shared" si="624"/>
        <v>NÃO ATENDE</v>
      </c>
      <c r="BW526" s="20" t="str">
        <f t="shared" si="625"/>
        <v>NÃO ATENDE</v>
      </c>
      <c r="BX526" s="20" t="str">
        <f t="shared" si="626"/>
        <v>NÃO ATENDE</v>
      </c>
      <c r="BY526" s="24" t="str">
        <f t="shared" si="596"/>
        <v>P6</v>
      </c>
      <c r="BZ526" s="25">
        <f t="shared" si="627"/>
        <v>-1</v>
      </c>
      <c r="CA526" s="24"/>
      <c r="CB526" s="24"/>
      <c r="CC526" s="20">
        <f>IF(BY526="-","-",_xlfn.XLOOKUP(BY526,ABNT5101!$B$4:$B$9,ABNT5101!$C$4:$C$9))</f>
        <v>3</v>
      </c>
      <c r="CD526" s="24">
        <f>IF(BY526="-","-",_xlfn.XLOOKUP(BY526,ABNT5101!$B$4:$B$9,ABNT5101!$D$4:$D$9))</f>
        <v>0.6</v>
      </c>
      <c r="CE526" s="20" t="str">
        <f t="shared" si="628"/>
        <v>NÃO ATENDE</v>
      </c>
      <c r="CF526" s="20" t="str">
        <f t="shared" si="629"/>
        <v>NÃO ATENDE</v>
      </c>
      <c r="CG526" s="20" t="str">
        <f t="shared" si="630"/>
        <v>NÃO ATENDE</v>
      </c>
      <c r="CH526" s="26" t="e">
        <f>_xlfn.XLOOKUP(CI526,'Banco de dados'!$B:$B,'Banco de dados'!$D:$D)</f>
        <v>#N/A</v>
      </c>
      <c r="CI526" s="27"/>
      <c r="CJ526" s="26" t="e">
        <f>_xlfn.XLOOKUP(CI526,'Banco de dados'!$B:$B,'Banco de dados'!$E:$E)</f>
        <v>#N/A</v>
      </c>
      <c r="CK526" s="26"/>
      <c r="CL526" s="26" t="e">
        <f>IF(CK526="-","-",_xlfn.XLOOKUP(CK526,'Banco de dados'!$B:$B,'Banco de dados'!$E:$E))</f>
        <v>#N/A</v>
      </c>
      <c r="CM526" s="28">
        <f t="shared" si="631"/>
        <v>1</v>
      </c>
      <c r="CN526" s="26" t="e">
        <f>_xlfn.XLOOKUP(CI526,'Banco de dados'!$B:$B,'Banco de dados'!$H:$H)</f>
        <v>#N/A</v>
      </c>
      <c r="CO526" s="26" t="e">
        <f t="array" aca="1" ref="CO526" ca="1">_xludf.XLOOKUP(CK526,'Banco de dados'!$B:$B,'Banco de dados'!$H:$H)</f>
        <v>#NAME?</v>
      </c>
      <c r="CP526" s="26" t="e">
        <f t="array" aca="1" ref="CP526" ca="1">_xludf.XLOOKUP(CI526,'Banco de dados'!$B:$B,'Banco de dados'!$F:$F)</f>
        <v>#NAME?</v>
      </c>
      <c r="CQ526" s="26" t="e">
        <f t="array" aca="1" ref="CQ526" ca="1">_xludf.XLOOKUP(CK526,'Banco de dados'!$B:$B,'Banco de dados'!$F:$F)</f>
        <v>#NAME?</v>
      </c>
      <c r="CR526" s="27">
        <v>0</v>
      </c>
      <c r="CS526" s="27"/>
      <c r="CT526" s="26" t="str">
        <f>IF(AG526=0.5,"Suporte",IF(AND(AG526&gt;='Braços de IP'!$B$9,AG526&lt;='Braços de IP'!$D$9),'Braços de IP'!$E$9,IF(AND(AG526&gt;='Braços de IP'!$B$10,AG526&lt;='Braços de IP'!$D$10),'Braços de IP'!$E$10,IF(AND(AG526&gt;='Braços de IP'!$B$11,AG526&lt;='Braços de IP'!$D$11),'Braços de IP'!$E$11,IF(AND(AG526&gt;='Braços de IP'!$B$12,AG526&lt;='Braços de IP'!$D$12),'Braços de IP'!$E$12,IF(AND(AG526&gt;='Braços de IP'!$B$13,AG526&lt;='Braços de IP'!$D$13),'Braços de IP'!$E$13,IF(AND(AG526&gt;='Braços de IP'!$B$14,AG526&lt;='Braços de IP'!$D$14),'Braços de IP'!$E$14,"ERRO")))))))</f>
        <v>Médio I</v>
      </c>
      <c r="CU526" s="27"/>
      <c r="CV526" s="26" t="str">
        <f>IF($CU526="","",VLOOKUP($CU526,'Braços de IP'!$E$9:$I$15,2,0))</f>
        <v/>
      </c>
      <c r="CW526" s="29" t="str">
        <f>IF($CU526="","",VLOOKUP($CU526,'Braços de IP'!$E$9:$I$15,5,0))</f>
        <v/>
      </c>
      <c r="CX526" s="26"/>
      <c r="CY526" s="26"/>
      <c r="CZ526" s="26"/>
      <c r="DA526" s="26"/>
      <c r="DB526" s="26"/>
      <c r="DC526" s="26"/>
      <c r="DD526" s="30" t="e">
        <f t="shared" si="632"/>
        <v>#N/A</v>
      </c>
      <c r="DE526" s="31">
        <f t="shared" si="633"/>
        <v>72</v>
      </c>
      <c r="DF526" s="30" t="e">
        <f t="shared" si="634"/>
        <v>#N/A</v>
      </c>
      <c r="DG526" s="32" t="e">
        <f t="shared" si="635"/>
        <v>#N/A</v>
      </c>
      <c r="DH526" s="33" t="s">
        <v>143</v>
      </c>
      <c r="DI526" s="34"/>
      <c r="DJ526" s="35"/>
      <c r="DK526" s="16" t="s">
        <v>144</v>
      </c>
      <c r="DL526" s="16"/>
      <c r="DN526" s="36" t="e">
        <f t="shared" si="357"/>
        <v>#VALUE!</v>
      </c>
    </row>
    <row r="527" spans="1:118" ht="15.75" customHeight="1" x14ac:dyDescent="0.25">
      <c r="A527" s="38" t="s">
        <v>158</v>
      </c>
      <c r="B527" s="16">
        <v>87</v>
      </c>
      <c r="C527" s="16" t="s">
        <v>146</v>
      </c>
      <c r="D527" s="16" t="s">
        <v>571</v>
      </c>
      <c r="E527" s="16">
        <v>-8.0931890000000006</v>
      </c>
      <c r="F527" s="16">
        <v>-34.940569000000004</v>
      </c>
      <c r="G527" s="27" t="s">
        <v>160</v>
      </c>
      <c r="H527" s="17" t="s">
        <v>136</v>
      </c>
      <c r="I527" s="16" t="s">
        <v>149</v>
      </c>
      <c r="J527" s="17" t="s">
        <v>137</v>
      </c>
      <c r="K527" s="18">
        <v>70</v>
      </c>
      <c r="L527" s="17" t="s">
        <v>138</v>
      </c>
      <c r="M527" s="17">
        <v>0</v>
      </c>
      <c r="N527" s="16">
        <f t="shared" si="352"/>
        <v>140</v>
      </c>
      <c r="O527" s="17">
        <v>1</v>
      </c>
      <c r="P527" s="17">
        <v>2.081</v>
      </c>
      <c r="Q527" s="17">
        <v>11.57</v>
      </c>
      <c r="R527" s="16"/>
      <c r="S527" s="16"/>
      <c r="T527" s="16">
        <v>0</v>
      </c>
      <c r="U527" s="17">
        <v>2.4039999999999999</v>
      </c>
      <c r="V527" s="17">
        <v>0</v>
      </c>
      <c r="W527" s="17">
        <v>0</v>
      </c>
      <c r="X527" s="17">
        <v>0</v>
      </c>
      <c r="Y527" s="17">
        <v>0</v>
      </c>
      <c r="Z527" s="17">
        <v>0</v>
      </c>
      <c r="AA527" s="17" t="s">
        <v>161</v>
      </c>
      <c r="AB527" s="17" t="s">
        <v>140</v>
      </c>
      <c r="AC527" s="17">
        <v>7.58</v>
      </c>
      <c r="AD527" s="17">
        <v>7.58</v>
      </c>
      <c r="AE527" s="17">
        <v>1</v>
      </c>
      <c r="AF527" s="17">
        <v>1.06</v>
      </c>
      <c r="AG527" s="17">
        <v>2.57</v>
      </c>
      <c r="AH527" s="17">
        <f t="shared" si="353"/>
        <v>1.5099999999999998</v>
      </c>
      <c r="AI527" s="17" t="s">
        <v>136</v>
      </c>
      <c r="AJ527" s="17" t="s">
        <v>136</v>
      </c>
      <c r="AK527" s="17" t="s">
        <v>141</v>
      </c>
      <c r="AL527" s="17" t="str">
        <f t="shared" si="354"/>
        <v>erro</v>
      </c>
      <c r="AM527" s="17">
        <v>0</v>
      </c>
      <c r="AN527" s="17"/>
      <c r="AO527" s="17">
        <v>0</v>
      </c>
      <c r="AP527" s="17">
        <v>0</v>
      </c>
      <c r="AQ527" s="17">
        <v>0</v>
      </c>
      <c r="AR527" s="17" t="s">
        <v>136</v>
      </c>
      <c r="AS527" s="19">
        <f t="shared" si="614"/>
        <v>0</v>
      </c>
      <c r="AT527" s="19"/>
      <c r="AU527" s="19">
        <f>VLOOKUP(G527,ABNT5101!$I$3:$J$9,2)</f>
        <v>10</v>
      </c>
      <c r="AV527" s="19">
        <f>VLOOKUP(G527,ABNT5101!$I$3:$M$9,5)</f>
        <v>0.18</v>
      </c>
      <c r="AW527" s="17" t="str">
        <f>_xlfn.XLOOKUP(G527,ABNT5101!I:I,ABNT5101!L:L)</f>
        <v>-</v>
      </c>
      <c r="AX527" s="17">
        <f>_xlfn.XLOOKUP(G527,ABNT5101!$I:$I,ABNT5101!M:M)</f>
        <v>0.18</v>
      </c>
      <c r="AY527" s="17" t="str">
        <f>_xlfn.XLOOKUP(G527,ABNT5101!$I:$I,ABNT5101!N:N)</f>
        <v>-</v>
      </c>
      <c r="AZ527" s="17">
        <f>_xlfn.XLOOKUP(G527,ABNT5101!$I:$I,ABNT5101!O:O)</f>
        <v>16</v>
      </c>
      <c r="BA527" s="20" t="str">
        <f t="shared" si="615"/>
        <v>ATENDE</v>
      </c>
      <c r="BB527" s="21" t="e">
        <f t="shared" ref="BB527:BC527" si="650">BE527/AU527-1</f>
        <v>#VALUE!</v>
      </c>
      <c r="BC527" s="21" t="e">
        <f t="shared" si="650"/>
        <v>#VALUE!</v>
      </c>
      <c r="BD527" s="21" t="str">
        <f t="shared" si="617"/>
        <v>-</v>
      </c>
      <c r="BE527" s="22" t="s">
        <v>1814</v>
      </c>
      <c r="BF527" s="22" t="s">
        <v>1815</v>
      </c>
      <c r="BG527" s="22"/>
      <c r="BH527" s="22"/>
      <c r="BI527" s="23"/>
      <c r="BJ527" s="22"/>
      <c r="BK527" s="20" t="str">
        <f t="shared" si="618"/>
        <v>ATENDE</v>
      </c>
      <c r="BL527" s="20" t="str">
        <f t="shared" si="619"/>
        <v>ATENDE</v>
      </c>
      <c r="BM527" s="20" t="str">
        <f t="shared" si="620"/>
        <v>ATENDE</v>
      </c>
      <c r="BN527" s="20" t="str">
        <f t="shared" si="621"/>
        <v>ATENDE</v>
      </c>
      <c r="BO527" s="24" t="str">
        <f t="shared" si="622"/>
        <v>C4</v>
      </c>
      <c r="BP527" s="24" t="str">
        <f t="shared" si="379"/>
        <v>P5</v>
      </c>
      <c r="BQ527" s="25" t="e">
        <f t="shared" si="623"/>
        <v>#VALUE!</v>
      </c>
      <c r="BR527" s="22" t="s">
        <v>1820</v>
      </c>
      <c r="BS527" s="22" t="s">
        <v>1821</v>
      </c>
      <c r="BT527" s="24">
        <f>IF(BP527="-","-",_xlfn.XLOOKUP(BP527,ABNT5101!$B$4:$B$9,ABNT5101!$C$4:$C$9))</f>
        <v>5</v>
      </c>
      <c r="BU527" s="24">
        <f>IF(BP527="-","-",_xlfn.XLOOKUP(BP527,ABNT5101!$B$4:$B$9,ABNT5101!$D$4:$D$9))</f>
        <v>1</v>
      </c>
      <c r="BV527" s="20" t="str">
        <f t="shared" si="624"/>
        <v>ATENDE</v>
      </c>
      <c r="BW527" s="20" t="str">
        <f t="shared" si="625"/>
        <v>ATENDE</v>
      </c>
      <c r="BX527" s="20" t="str">
        <f t="shared" si="626"/>
        <v>ATENDE</v>
      </c>
      <c r="BY527" s="24" t="str">
        <f t="shared" si="596"/>
        <v>P5</v>
      </c>
      <c r="BZ527" s="25" t="e">
        <f t="shared" si="627"/>
        <v>#VALUE!</v>
      </c>
      <c r="CA527" s="24" t="s">
        <v>1826</v>
      </c>
      <c r="CB527" s="24" t="s">
        <v>1827</v>
      </c>
      <c r="CC527" s="20">
        <f>IF(BY527="-","-",_xlfn.XLOOKUP(BY527,ABNT5101!$B$4:$B$9,ABNT5101!$C$4:$C$9))</f>
        <v>5</v>
      </c>
      <c r="CD527" s="24">
        <f>IF(BY527="-","-",_xlfn.XLOOKUP(BY527,ABNT5101!$B$4:$B$9,ABNT5101!$D$4:$D$9))</f>
        <v>1</v>
      </c>
      <c r="CE527" s="20" t="str">
        <f t="shared" si="628"/>
        <v>ATENDE</v>
      </c>
      <c r="CF527" s="20" t="str">
        <f t="shared" si="629"/>
        <v>ATENDE</v>
      </c>
      <c r="CG527" s="20" t="str">
        <f t="shared" si="630"/>
        <v>ATENDE</v>
      </c>
      <c r="CH527" s="26" t="str">
        <f>_xlfn.XLOOKUP(CI527,'Banco de dados'!$B:$B,'Banco de dados'!$D:$D)</f>
        <v>LEDSTAR</v>
      </c>
      <c r="CI527" s="27" t="s">
        <v>487</v>
      </c>
      <c r="CJ527" s="26" t="str">
        <f>_xlfn.XLOOKUP(CI527,'Banco de dados'!$B:$B,'Banco de dados'!$E:$E)</f>
        <v>LUM LED SL VT 9.1 17W</v>
      </c>
      <c r="CK527" s="26"/>
      <c r="CL527" s="26" t="e">
        <f>IF(CK527="-","-",_xlfn.XLOOKUP(CK527,'Banco de dados'!$B:$B,'Banco de dados'!$E:$E))</f>
        <v>#N/A</v>
      </c>
      <c r="CM527" s="28">
        <f t="shared" si="631"/>
        <v>1</v>
      </c>
      <c r="CN527" s="26">
        <f>_xlfn.XLOOKUP(CI527,'Banco de dados'!$B:$B,'Banco de dados'!$H:$H)</f>
        <v>17</v>
      </c>
      <c r="CO527" s="26" t="e">
        <f t="array" aca="1" ref="CO527" ca="1">_xludf.XLOOKUP(CK527,'Banco de dados'!$B:$B,'Banco de dados'!$H:$H)</f>
        <v>#NAME?</v>
      </c>
      <c r="CP527" s="26" t="e">
        <f t="array" aca="1" ref="CP527" ca="1">_xludf.XLOOKUP(CI527,'Banco de dados'!$B:$B,'Banco de dados'!$F:$F)</f>
        <v>#NAME?</v>
      </c>
      <c r="CQ527" s="26" t="e">
        <f t="array" aca="1" ref="CQ527" ca="1">_xludf.XLOOKUP(CK527,'Banco de dados'!$B:$B,'Banco de dados'!$F:$F)</f>
        <v>#NAME?</v>
      </c>
      <c r="CR527" s="27">
        <v>0</v>
      </c>
      <c r="CS527" s="27"/>
      <c r="CT527" s="26" t="str">
        <f>IF(AG527=0.5,"Suporte",IF(AND(AG527&gt;='Braços de IP'!$B$9,AG527&lt;='Braços de IP'!$D$9),'Braços de IP'!$E$9,IF(AND(AG527&gt;='Braços de IP'!$B$10,AG527&lt;='Braços de IP'!$D$10),'Braços de IP'!$E$10,IF(AND(AG527&gt;='Braços de IP'!$B$11,AG527&lt;='Braços de IP'!$D$11),'Braços de IP'!$E$11,IF(AND(AG527&gt;='Braços de IP'!$B$12,AG527&lt;='Braços de IP'!$D$12),'Braços de IP'!$E$12,IF(AND(AG527&gt;='Braços de IP'!$B$13,AG527&lt;='Braços de IP'!$D$13),'Braços de IP'!$E$13,IF(AND(AG527&gt;='Braços de IP'!$B$14,AG527&lt;='Braços de IP'!$D$14),'Braços de IP'!$E$14,"ERRO")))))))</f>
        <v>Longo I</v>
      </c>
      <c r="CU527" s="27"/>
      <c r="CV527" s="26" t="str">
        <f>IF($CU527="","",VLOOKUP($CU527,'Braços de IP'!$E$9:$I$15,2,0))</f>
        <v/>
      </c>
      <c r="CW527" s="29" t="str">
        <f>IF($CU527="","",VLOOKUP($CU527,'Braços de IP'!$E$9:$I$15,5,0))</f>
        <v/>
      </c>
      <c r="CX527" s="26"/>
      <c r="CY527" s="26"/>
      <c r="CZ527" s="26"/>
      <c r="DA527" s="26"/>
      <c r="DB527" s="26"/>
      <c r="DC527" s="26"/>
      <c r="DD527" s="30">
        <f t="shared" si="632"/>
        <v>17</v>
      </c>
      <c r="DE527" s="31">
        <f t="shared" si="633"/>
        <v>70</v>
      </c>
      <c r="DF527" s="30">
        <f t="shared" si="634"/>
        <v>87</v>
      </c>
      <c r="DG527" s="32">
        <f t="shared" si="635"/>
        <v>0.75714285714285712</v>
      </c>
      <c r="DH527" s="33" t="s">
        <v>143</v>
      </c>
      <c r="DI527" s="34"/>
      <c r="DJ527" s="35"/>
      <c r="DK527" s="16" t="s">
        <v>144</v>
      </c>
      <c r="DL527" s="16"/>
      <c r="DN527" s="36" t="e">
        <f t="shared" si="357"/>
        <v>#VALUE!</v>
      </c>
    </row>
    <row r="528" spans="1:118" ht="15.75" customHeight="1" x14ac:dyDescent="0.25">
      <c r="A528" s="38" t="s">
        <v>158</v>
      </c>
      <c r="B528" s="16">
        <v>87</v>
      </c>
      <c r="C528" s="16" t="s">
        <v>146</v>
      </c>
      <c r="D528" s="16" t="s">
        <v>571</v>
      </c>
      <c r="E528" s="16">
        <v>-8.0931890000000006</v>
      </c>
      <c r="F528" s="16">
        <v>-34.940569000000004</v>
      </c>
      <c r="G528" s="27" t="s">
        <v>160</v>
      </c>
      <c r="H528" s="17" t="s">
        <v>136</v>
      </c>
      <c r="I528" s="16" t="s">
        <v>149</v>
      </c>
      <c r="J528" s="17" t="s">
        <v>137</v>
      </c>
      <c r="K528" s="18">
        <v>70</v>
      </c>
      <c r="L528" s="17" t="s">
        <v>138</v>
      </c>
      <c r="M528" s="17">
        <v>0</v>
      </c>
      <c r="N528" s="16">
        <f t="shared" si="352"/>
        <v>140</v>
      </c>
      <c r="O528" s="17">
        <v>1</v>
      </c>
      <c r="P528" s="17">
        <v>2.081</v>
      </c>
      <c r="Q528" s="17">
        <v>11.57</v>
      </c>
      <c r="R528" s="16"/>
      <c r="S528" s="16"/>
      <c r="T528" s="16">
        <v>0</v>
      </c>
      <c r="U528" s="17">
        <v>2.4039999999999999</v>
      </c>
      <c r="V528" s="17">
        <v>0</v>
      </c>
      <c r="W528" s="17">
        <v>0</v>
      </c>
      <c r="X528" s="17">
        <v>0</v>
      </c>
      <c r="Y528" s="17">
        <v>0</v>
      </c>
      <c r="Z528" s="17">
        <v>0</v>
      </c>
      <c r="AA528" s="17" t="s">
        <v>161</v>
      </c>
      <c r="AB528" s="17" t="s">
        <v>140</v>
      </c>
      <c r="AC528" s="17">
        <v>7.58</v>
      </c>
      <c r="AD528" s="17">
        <v>7.58</v>
      </c>
      <c r="AE528" s="17">
        <v>1</v>
      </c>
      <c r="AF528" s="17">
        <v>1.06</v>
      </c>
      <c r="AG528" s="17">
        <v>2.57</v>
      </c>
      <c r="AH528" s="17">
        <f t="shared" si="353"/>
        <v>1.5099999999999998</v>
      </c>
      <c r="AI528" s="17" t="s">
        <v>136</v>
      </c>
      <c r="AJ528" s="17" t="s">
        <v>136</v>
      </c>
      <c r="AK528" s="17" t="s">
        <v>141</v>
      </c>
      <c r="AL528" s="17" t="str">
        <f t="shared" si="354"/>
        <v>erro</v>
      </c>
      <c r="AM528" s="17">
        <v>0</v>
      </c>
      <c r="AN528" s="17"/>
      <c r="AO528" s="17">
        <v>0</v>
      </c>
      <c r="AP528" s="17">
        <v>0</v>
      </c>
      <c r="AQ528" s="17">
        <v>0</v>
      </c>
      <c r="AR528" s="17" t="s">
        <v>136</v>
      </c>
      <c r="AS528" s="19">
        <f t="shared" si="614"/>
        <v>0</v>
      </c>
      <c r="AT528" s="19"/>
      <c r="AU528" s="19">
        <f>VLOOKUP(G528,ABNT5101!$I$3:$J$9,2)</f>
        <v>10</v>
      </c>
      <c r="AV528" s="19">
        <f>VLOOKUP(G528,ABNT5101!$I$3:$M$9,5)</f>
        <v>0.18</v>
      </c>
      <c r="AW528" s="17" t="str">
        <f>_xlfn.XLOOKUP(G528,ABNT5101!I:I,ABNT5101!L:L)</f>
        <v>-</v>
      </c>
      <c r="AX528" s="17">
        <f>_xlfn.XLOOKUP(G528,ABNT5101!$I:$I,ABNT5101!M:M)</f>
        <v>0.18</v>
      </c>
      <c r="AY528" s="17" t="str">
        <f>_xlfn.XLOOKUP(G528,ABNT5101!$I:$I,ABNT5101!N:N)</f>
        <v>-</v>
      </c>
      <c r="AZ528" s="17">
        <f>_xlfn.XLOOKUP(G528,ABNT5101!$I:$I,ABNT5101!O:O)</f>
        <v>16</v>
      </c>
      <c r="BA528" s="20" t="str">
        <f t="shared" si="615"/>
        <v>ATENDE</v>
      </c>
      <c r="BB528" s="21" t="e">
        <f t="shared" ref="BB528:BC528" si="651">BE528/AU528-1</f>
        <v>#VALUE!</v>
      </c>
      <c r="BC528" s="21" t="e">
        <f t="shared" si="651"/>
        <v>#VALUE!</v>
      </c>
      <c r="BD528" s="21" t="str">
        <f t="shared" si="617"/>
        <v>-</v>
      </c>
      <c r="BE528" s="22" t="s">
        <v>1819</v>
      </c>
      <c r="BF528" s="22" t="s">
        <v>1816</v>
      </c>
      <c r="BG528" s="22"/>
      <c r="BH528" s="22"/>
      <c r="BI528" s="23"/>
      <c r="BJ528" s="22"/>
      <c r="BK528" s="20" t="str">
        <f t="shared" si="618"/>
        <v>ATENDE</v>
      </c>
      <c r="BL528" s="20" t="str">
        <f t="shared" si="619"/>
        <v>ATENDE</v>
      </c>
      <c r="BM528" s="20" t="str">
        <f t="shared" si="620"/>
        <v>ATENDE</v>
      </c>
      <c r="BN528" s="20" t="str">
        <f t="shared" si="621"/>
        <v>ATENDE</v>
      </c>
      <c r="BO528" s="24" t="str">
        <f t="shared" si="622"/>
        <v>C4</v>
      </c>
      <c r="BP528" s="24" t="str">
        <f t="shared" si="379"/>
        <v>P5</v>
      </c>
      <c r="BQ528" s="25" t="e">
        <f t="shared" si="623"/>
        <v>#VALUE!</v>
      </c>
      <c r="BR528" s="22" t="s">
        <v>1825</v>
      </c>
      <c r="BS528" s="22" t="s">
        <v>1822</v>
      </c>
      <c r="BT528" s="24">
        <f>IF(BP528="-","-",_xlfn.XLOOKUP(BP528,ABNT5101!$B$4:$B$9,ABNT5101!$C$4:$C$9))</f>
        <v>5</v>
      </c>
      <c r="BU528" s="24">
        <f>IF(BP528="-","-",_xlfn.XLOOKUP(BP528,ABNT5101!$B$4:$B$9,ABNT5101!$D$4:$D$9))</f>
        <v>1</v>
      </c>
      <c r="BV528" s="20" t="str">
        <f t="shared" si="624"/>
        <v>ATENDE</v>
      </c>
      <c r="BW528" s="20" t="str">
        <f t="shared" si="625"/>
        <v>ATENDE</v>
      </c>
      <c r="BX528" s="20" t="str">
        <f t="shared" si="626"/>
        <v>ATENDE</v>
      </c>
      <c r="BY528" s="24" t="str">
        <f t="shared" si="596"/>
        <v>P5</v>
      </c>
      <c r="BZ528" s="25" t="e">
        <f t="shared" si="627"/>
        <v>#VALUE!</v>
      </c>
      <c r="CA528" s="24" t="s">
        <v>1139</v>
      </c>
      <c r="CB528" s="24" t="s">
        <v>1828</v>
      </c>
      <c r="CC528" s="20">
        <f>IF(BY528="-","-",_xlfn.XLOOKUP(BY528,ABNT5101!$B$4:$B$9,ABNT5101!$C$4:$C$9))</f>
        <v>5</v>
      </c>
      <c r="CD528" s="24">
        <f>IF(BY528="-","-",_xlfn.XLOOKUP(BY528,ABNT5101!$B$4:$B$9,ABNT5101!$D$4:$D$9))</f>
        <v>1</v>
      </c>
      <c r="CE528" s="20" t="str">
        <f t="shared" si="628"/>
        <v>ATENDE</v>
      </c>
      <c r="CF528" s="20" t="str">
        <f t="shared" si="629"/>
        <v>ATENDE</v>
      </c>
      <c r="CG528" s="20" t="str">
        <f t="shared" si="630"/>
        <v>ATENDE</v>
      </c>
      <c r="CH528" s="26" t="str">
        <f>_xlfn.XLOOKUP(CI528,'Banco de dados'!$B:$B,'Banco de dados'!$D:$D)</f>
        <v>SX LIGHTING</v>
      </c>
      <c r="CI528" s="27" t="s">
        <v>271</v>
      </c>
      <c r="CJ528" s="26" t="str">
        <f>_xlfn.XLOOKUP(CI528,'Banco de dados'!$B:$B,'Banco de dados'!$E:$E)</f>
        <v>SXINEVO020K50L12CZF7PHF</v>
      </c>
      <c r="CK528" s="26"/>
      <c r="CL528" s="26" t="e">
        <f>IF(CK528="-","-",_xlfn.XLOOKUP(CK528,'Banco de dados'!$B:$B,'Banco de dados'!$E:$E))</f>
        <v>#N/A</v>
      </c>
      <c r="CM528" s="28">
        <f t="shared" si="631"/>
        <v>1</v>
      </c>
      <c r="CN528" s="26">
        <f>_xlfn.XLOOKUP(CI528,'Banco de dados'!$B:$B,'Banco de dados'!$H:$H)</f>
        <v>22.5</v>
      </c>
      <c r="CO528" s="26" t="e">
        <f t="array" aca="1" ref="CO528" ca="1">_xludf.XLOOKUP(CK528,'Banco de dados'!$B:$B,'Banco de dados'!$H:$H)</f>
        <v>#NAME?</v>
      </c>
      <c r="CP528" s="26" t="e">
        <f t="array" aca="1" ref="CP528" ca="1">_xludf.XLOOKUP(CI528,'Banco de dados'!$B:$B,'Banco de dados'!$F:$F)</f>
        <v>#NAME?</v>
      </c>
      <c r="CQ528" s="26" t="e">
        <f t="array" aca="1" ref="CQ528" ca="1">_xludf.XLOOKUP(CK528,'Banco de dados'!$B:$B,'Banco de dados'!$F:$F)</f>
        <v>#NAME?</v>
      </c>
      <c r="CR528" s="27">
        <v>0</v>
      </c>
      <c r="CS528" s="27"/>
      <c r="CT528" s="26" t="str">
        <f>IF(AG528=0.5,"Suporte",IF(AND(AG528&gt;='Braços de IP'!$B$9,AG528&lt;='Braços de IP'!$D$9),'Braços de IP'!$E$9,IF(AND(AG528&gt;='Braços de IP'!$B$10,AG528&lt;='Braços de IP'!$D$10),'Braços de IP'!$E$10,IF(AND(AG528&gt;='Braços de IP'!$B$11,AG528&lt;='Braços de IP'!$D$11),'Braços de IP'!$E$11,IF(AND(AG528&gt;='Braços de IP'!$B$12,AG528&lt;='Braços de IP'!$D$12),'Braços de IP'!$E$12,IF(AND(AG528&gt;='Braços de IP'!$B$13,AG528&lt;='Braços de IP'!$D$13),'Braços de IP'!$E$13,IF(AND(AG528&gt;='Braços de IP'!$B$14,AG528&lt;='Braços de IP'!$D$14),'Braços de IP'!$E$14,"ERRO")))))))</f>
        <v>Longo I</v>
      </c>
      <c r="CU528" s="27"/>
      <c r="CV528" s="26" t="str">
        <f>IF($CU528="","",VLOOKUP($CU528,'Braços de IP'!$E$9:$I$15,2,0))</f>
        <v/>
      </c>
      <c r="CW528" s="29" t="str">
        <f>IF($CU528="","",VLOOKUP($CU528,'Braços de IP'!$E$9:$I$15,5,0))</f>
        <v/>
      </c>
      <c r="CX528" s="26"/>
      <c r="CY528" s="26"/>
      <c r="CZ528" s="26"/>
      <c r="DA528" s="26"/>
      <c r="DB528" s="26"/>
      <c r="DC528" s="26"/>
      <c r="DD528" s="30">
        <f t="shared" si="632"/>
        <v>22.5</v>
      </c>
      <c r="DE528" s="31">
        <f t="shared" si="633"/>
        <v>70</v>
      </c>
      <c r="DF528" s="30">
        <f t="shared" si="634"/>
        <v>92.5</v>
      </c>
      <c r="DG528" s="32">
        <f t="shared" si="635"/>
        <v>0.6785714285714286</v>
      </c>
      <c r="DH528" s="33" t="s">
        <v>143</v>
      </c>
      <c r="DI528" s="34"/>
      <c r="DJ528" s="35"/>
      <c r="DK528" s="16" t="s">
        <v>144</v>
      </c>
      <c r="DL528" s="16"/>
      <c r="DN528" s="36" t="e">
        <f t="shared" si="357"/>
        <v>#VALUE!</v>
      </c>
    </row>
    <row r="529" spans="1:118" ht="15.75" customHeight="1" x14ac:dyDescent="0.25">
      <c r="A529" s="38" t="s">
        <v>158</v>
      </c>
      <c r="B529" s="16">
        <v>87</v>
      </c>
      <c r="C529" s="16" t="s">
        <v>146</v>
      </c>
      <c r="D529" s="16" t="s">
        <v>571</v>
      </c>
      <c r="E529" s="16">
        <v>-8.0931890000000006</v>
      </c>
      <c r="F529" s="16">
        <v>-34.940569000000004</v>
      </c>
      <c r="G529" s="27" t="s">
        <v>160</v>
      </c>
      <c r="H529" s="17" t="s">
        <v>136</v>
      </c>
      <c r="I529" s="16" t="s">
        <v>149</v>
      </c>
      <c r="J529" s="17" t="s">
        <v>137</v>
      </c>
      <c r="K529" s="18">
        <v>70</v>
      </c>
      <c r="L529" s="17" t="s">
        <v>138</v>
      </c>
      <c r="M529" s="17">
        <v>0</v>
      </c>
      <c r="N529" s="16">
        <f t="shared" si="352"/>
        <v>140</v>
      </c>
      <c r="O529" s="17">
        <v>1</v>
      </c>
      <c r="P529" s="17">
        <v>2.081</v>
      </c>
      <c r="Q529" s="17">
        <v>11.57</v>
      </c>
      <c r="R529" s="16"/>
      <c r="S529" s="16"/>
      <c r="T529" s="16">
        <v>0</v>
      </c>
      <c r="U529" s="17">
        <v>2.4039999999999999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 t="s">
        <v>161</v>
      </c>
      <c r="AB529" s="17" t="s">
        <v>140</v>
      </c>
      <c r="AC529" s="17">
        <v>7.58</v>
      </c>
      <c r="AD529" s="17">
        <v>7.58</v>
      </c>
      <c r="AE529" s="17">
        <v>1</v>
      </c>
      <c r="AF529" s="17">
        <v>1.06</v>
      </c>
      <c r="AG529" s="17">
        <v>2.57</v>
      </c>
      <c r="AH529" s="17">
        <f t="shared" si="353"/>
        <v>1.5099999999999998</v>
      </c>
      <c r="AI529" s="17" t="s">
        <v>136</v>
      </c>
      <c r="AJ529" s="17" t="s">
        <v>136</v>
      </c>
      <c r="AK529" s="17" t="s">
        <v>141</v>
      </c>
      <c r="AL529" s="17" t="str">
        <f t="shared" si="354"/>
        <v>erro</v>
      </c>
      <c r="AM529" s="17">
        <v>0</v>
      </c>
      <c r="AN529" s="17"/>
      <c r="AO529" s="17">
        <v>0</v>
      </c>
      <c r="AP529" s="17">
        <v>0</v>
      </c>
      <c r="AQ529" s="17">
        <v>0</v>
      </c>
      <c r="AR529" s="17" t="s">
        <v>136</v>
      </c>
      <c r="AS529" s="19">
        <f t="shared" si="614"/>
        <v>0</v>
      </c>
      <c r="AT529" s="19"/>
      <c r="AU529" s="19">
        <f>VLOOKUP(G529,ABNT5101!$I$3:$J$9,2)</f>
        <v>10</v>
      </c>
      <c r="AV529" s="19">
        <f>VLOOKUP(G529,ABNT5101!$I$3:$M$9,5)</f>
        <v>0.18</v>
      </c>
      <c r="AW529" s="17" t="str">
        <f>_xlfn.XLOOKUP(G529,ABNT5101!I:I,ABNT5101!L:L)</f>
        <v>-</v>
      </c>
      <c r="AX529" s="17">
        <f>_xlfn.XLOOKUP(G529,ABNT5101!$I:$I,ABNT5101!M:M)</f>
        <v>0.18</v>
      </c>
      <c r="AY529" s="17" t="str">
        <f>_xlfn.XLOOKUP(G529,ABNT5101!$I:$I,ABNT5101!N:N)</f>
        <v>-</v>
      </c>
      <c r="AZ529" s="17">
        <f>_xlfn.XLOOKUP(G529,ABNT5101!$I:$I,ABNT5101!O:O)</f>
        <v>16</v>
      </c>
      <c r="BA529" s="20" t="str">
        <f t="shared" si="615"/>
        <v>ATENDE</v>
      </c>
      <c r="BB529" s="21" t="e">
        <f t="shared" ref="BB529:BC529" si="652">BE529/AU529-1</f>
        <v>#VALUE!</v>
      </c>
      <c r="BC529" s="21" t="e">
        <f t="shared" si="652"/>
        <v>#VALUE!</v>
      </c>
      <c r="BD529" s="21" t="str">
        <f t="shared" si="617"/>
        <v>-</v>
      </c>
      <c r="BE529" s="22" t="s">
        <v>1818</v>
      </c>
      <c r="BF529" s="22" t="s">
        <v>1817</v>
      </c>
      <c r="BG529" s="22"/>
      <c r="BH529" s="22"/>
      <c r="BI529" s="23"/>
      <c r="BJ529" s="22"/>
      <c r="BK529" s="20" t="str">
        <f t="shared" si="618"/>
        <v>ATENDE</v>
      </c>
      <c r="BL529" s="20" t="str">
        <f t="shared" si="619"/>
        <v>ATENDE</v>
      </c>
      <c r="BM529" s="20" t="str">
        <f t="shared" si="620"/>
        <v>ATENDE</v>
      </c>
      <c r="BN529" s="20" t="str">
        <f t="shared" si="621"/>
        <v>ATENDE</v>
      </c>
      <c r="BO529" s="24" t="str">
        <f t="shared" si="622"/>
        <v>C4</v>
      </c>
      <c r="BP529" s="24" t="str">
        <f t="shared" si="379"/>
        <v>P5</v>
      </c>
      <c r="BQ529" s="25" t="e">
        <f t="shared" si="623"/>
        <v>#VALUE!</v>
      </c>
      <c r="BR529" s="22" t="s">
        <v>1824</v>
      </c>
      <c r="BS529" s="22" t="s">
        <v>1823</v>
      </c>
      <c r="BT529" s="24">
        <f>IF(BP529="-","-",_xlfn.XLOOKUP(BP529,ABNT5101!$B$4:$B$9,ABNT5101!$C$4:$C$9))</f>
        <v>5</v>
      </c>
      <c r="BU529" s="24">
        <f>IF(BP529="-","-",_xlfn.XLOOKUP(BP529,ABNT5101!$B$4:$B$9,ABNT5101!$D$4:$D$9))</f>
        <v>1</v>
      </c>
      <c r="BV529" s="20" t="str">
        <f t="shared" si="624"/>
        <v>ATENDE</v>
      </c>
      <c r="BW529" s="20" t="str">
        <f t="shared" si="625"/>
        <v>ATENDE</v>
      </c>
      <c r="BX529" s="20" t="str">
        <f t="shared" si="626"/>
        <v>ATENDE</v>
      </c>
      <c r="BY529" s="24" t="str">
        <f t="shared" si="596"/>
        <v>P5</v>
      </c>
      <c r="BZ529" s="25" t="e">
        <f t="shared" si="627"/>
        <v>#VALUE!</v>
      </c>
      <c r="CA529" s="24" t="s">
        <v>1829</v>
      </c>
      <c r="CB529" s="24" t="s">
        <v>1830</v>
      </c>
      <c r="CC529" s="20">
        <f>IF(BY529="-","-",_xlfn.XLOOKUP(BY529,ABNT5101!$B$4:$B$9,ABNT5101!$C$4:$C$9))</f>
        <v>5</v>
      </c>
      <c r="CD529" s="24">
        <f>IF(BY529="-","-",_xlfn.XLOOKUP(BY529,ABNT5101!$B$4:$B$9,ABNT5101!$D$4:$D$9))</f>
        <v>1</v>
      </c>
      <c r="CE529" s="20" t="str">
        <f t="shared" si="628"/>
        <v>ATENDE</v>
      </c>
      <c r="CF529" s="20" t="str">
        <f t="shared" si="629"/>
        <v>ATENDE</v>
      </c>
      <c r="CG529" s="20" t="str">
        <f t="shared" si="630"/>
        <v>ATENDE</v>
      </c>
      <c r="CH529" s="26" t="e">
        <f>_xlfn.XLOOKUP(CI529,'Banco de dados'!$B:$B,'Banco de dados'!$D:$D)</f>
        <v>#N/A</v>
      </c>
      <c r="CI529" s="27" t="s">
        <v>273</v>
      </c>
      <c r="CJ529" s="26" t="e">
        <f>_xlfn.XLOOKUP(CI529,'Banco de dados'!$B:$B,'Banco de dados'!$E:$E)</f>
        <v>#N/A</v>
      </c>
      <c r="CK529" s="26"/>
      <c r="CL529" s="26" t="e">
        <f>IF(CK529="-","-",_xlfn.XLOOKUP(CK529,'Banco de dados'!$B:$B,'Banco de dados'!$E:$E))</f>
        <v>#N/A</v>
      </c>
      <c r="CM529" s="28">
        <f t="shared" si="631"/>
        <v>1</v>
      </c>
      <c r="CN529" s="26" t="e">
        <f>_xlfn.XLOOKUP(CI529,'Banco de dados'!$B:$B,'Banco de dados'!$H:$H)</f>
        <v>#N/A</v>
      </c>
      <c r="CO529" s="26" t="e">
        <f t="array" aca="1" ref="CO529" ca="1">_xludf.XLOOKUP(CK529,'Banco de dados'!$B:$B,'Banco de dados'!$H:$H)</f>
        <v>#NAME?</v>
      </c>
      <c r="CP529" s="26" t="e">
        <f t="array" aca="1" ref="CP529" ca="1">_xludf.XLOOKUP(CI529,'Banco de dados'!$B:$B,'Banco de dados'!$F:$F)</f>
        <v>#NAME?</v>
      </c>
      <c r="CQ529" s="26" t="e">
        <f t="array" aca="1" ref="CQ529" ca="1">_xludf.XLOOKUP(CK529,'Banco de dados'!$B:$B,'Banco de dados'!$F:$F)</f>
        <v>#NAME?</v>
      </c>
      <c r="CR529" s="27">
        <v>0</v>
      </c>
      <c r="CS529" s="27"/>
      <c r="CT529" s="26" t="str">
        <f>IF(AG529=0.5,"Suporte",IF(AND(AG529&gt;='Braços de IP'!$B$9,AG529&lt;='Braços de IP'!$D$9),'Braços de IP'!$E$9,IF(AND(AG529&gt;='Braços de IP'!$B$10,AG529&lt;='Braços de IP'!$D$10),'Braços de IP'!$E$10,IF(AND(AG529&gt;='Braços de IP'!$B$11,AG529&lt;='Braços de IP'!$D$11),'Braços de IP'!$E$11,IF(AND(AG529&gt;='Braços de IP'!$B$12,AG529&lt;='Braços de IP'!$D$12),'Braços de IP'!$E$12,IF(AND(AG529&gt;='Braços de IP'!$B$13,AG529&lt;='Braços de IP'!$D$13),'Braços de IP'!$E$13,IF(AND(AG529&gt;='Braços de IP'!$B$14,AG529&lt;='Braços de IP'!$D$14),'Braços de IP'!$E$14,"ERRO")))))))</f>
        <v>Longo I</v>
      </c>
      <c r="CU529" s="27"/>
      <c r="CV529" s="26" t="str">
        <f>IF($CU529="","",VLOOKUP($CU529,'Braços de IP'!$E$9:$I$15,2,0))</f>
        <v/>
      </c>
      <c r="CW529" s="29" t="str">
        <f>IF($CU529="","",VLOOKUP($CU529,'Braços de IP'!$E$9:$I$15,5,0))</f>
        <v/>
      </c>
      <c r="CX529" s="26"/>
      <c r="CY529" s="26"/>
      <c r="CZ529" s="26"/>
      <c r="DA529" s="26"/>
      <c r="DB529" s="26"/>
      <c r="DC529" s="26"/>
      <c r="DD529" s="30" t="e">
        <f t="shared" si="632"/>
        <v>#N/A</v>
      </c>
      <c r="DE529" s="31">
        <f t="shared" si="633"/>
        <v>70</v>
      </c>
      <c r="DF529" s="30" t="e">
        <f t="shared" si="634"/>
        <v>#N/A</v>
      </c>
      <c r="DG529" s="32" t="e">
        <f t="shared" si="635"/>
        <v>#N/A</v>
      </c>
      <c r="DH529" s="33" t="s">
        <v>143</v>
      </c>
      <c r="DI529" s="34"/>
      <c r="DJ529" s="35"/>
      <c r="DK529" s="16" t="s">
        <v>144</v>
      </c>
      <c r="DL529" s="16"/>
      <c r="DN529" s="36" t="e">
        <f t="shared" si="357"/>
        <v>#VALUE!</v>
      </c>
    </row>
    <row r="530" spans="1:118" ht="15.75" customHeight="1" x14ac:dyDescent="0.25">
      <c r="B530" s="16">
        <v>88</v>
      </c>
      <c r="C530" s="16" t="s">
        <v>176</v>
      </c>
      <c r="D530" s="16" t="s">
        <v>572</v>
      </c>
      <c r="E530" s="16">
        <v>-8.0867529999999999</v>
      </c>
      <c r="F530" s="16">
        <v>-34.939107</v>
      </c>
      <c r="G530" s="16" t="s">
        <v>160</v>
      </c>
      <c r="H530" s="17" t="s">
        <v>136</v>
      </c>
      <c r="I530" s="16" t="s">
        <v>135</v>
      </c>
      <c r="J530" s="17" t="s">
        <v>137</v>
      </c>
      <c r="K530" s="18">
        <v>70</v>
      </c>
      <c r="L530" s="17" t="s">
        <v>138</v>
      </c>
      <c r="M530" s="17">
        <v>0</v>
      </c>
      <c r="N530" s="16">
        <f t="shared" si="352"/>
        <v>140</v>
      </c>
      <c r="O530" s="17">
        <v>1</v>
      </c>
      <c r="P530" s="17">
        <v>1.42</v>
      </c>
      <c r="Q530" s="17">
        <v>6.65</v>
      </c>
      <c r="R530" s="16"/>
      <c r="S530" s="16"/>
      <c r="T530" s="16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 t="s">
        <v>161</v>
      </c>
      <c r="AB530" s="17" t="s">
        <v>140</v>
      </c>
      <c r="AC530" s="17">
        <v>32.5</v>
      </c>
      <c r="AD530" s="17">
        <v>5.81</v>
      </c>
      <c r="AE530" s="17">
        <v>1</v>
      </c>
      <c r="AF530" s="17">
        <v>0.44</v>
      </c>
      <c r="AG530" s="17">
        <v>1.83</v>
      </c>
      <c r="AH530" s="17">
        <f t="shared" si="353"/>
        <v>1.3900000000000001</v>
      </c>
      <c r="AI530" s="17" t="s">
        <v>136</v>
      </c>
      <c r="AJ530" s="17" t="s">
        <v>136</v>
      </c>
      <c r="AK530" s="17" t="s">
        <v>141</v>
      </c>
      <c r="AL530" s="17" t="str">
        <f t="shared" si="354"/>
        <v>erro</v>
      </c>
      <c r="AM530" s="17">
        <v>0</v>
      </c>
      <c r="AN530" s="17"/>
      <c r="AO530" s="17">
        <v>0</v>
      </c>
      <c r="AP530" s="17">
        <v>0</v>
      </c>
      <c r="AQ530" s="17">
        <v>0</v>
      </c>
      <c r="AR530" s="17" t="s">
        <v>136</v>
      </c>
      <c r="AS530" s="19">
        <f t="shared" si="614"/>
        <v>0</v>
      </c>
      <c r="AT530" s="19"/>
      <c r="AU530" s="19">
        <f>VLOOKUP(G530,ABNT5101!$I$3:$J$9,2)</f>
        <v>10</v>
      </c>
      <c r="AV530" s="19">
        <f>VLOOKUP(G530,ABNT5101!$I$3:$M$9,5)</f>
        <v>0.18</v>
      </c>
      <c r="AW530" s="17" t="str">
        <f>_xlfn.XLOOKUP(G530,ABNT5101!I:I,ABNT5101!L:L)</f>
        <v>-</v>
      </c>
      <c r="AX530" s="17">
        <f>_xlfn.XLOOKUP(G530,ABNT5101!$I:$I,ABNT5101!M:M)</f>
        <v>0.18</v>
      </c>
      <c r="AY530" s="17" t="str">
        <f>_xlfn.XLOOKUP(G530,ABNT5101!$I:$I,ABNT5101!N:N)</f>
        <v>-</v>
      </c>
      <c r="AZ530" s="17">
        <f>_xlfn.XLOOKUP(G530,ABNT5101!$I:$I,ABNT5101!O:O)</f>
        <v>16</v>
      </c>
      <c r="BA530" s="20" t="str">
        <f t="shared" si="615"/>
        <v>NÃO ATENDE</v>
      </c>
      <c r="BB530" s="21">
        <f t="shared" ref="BB530:BC530" si="653">BE530/AU530-1</f>
        <v>-1</v>
      </c>
      <c r="BC530" s="21">
        <f t="shared" si="653"/>
        <v>-1</v>
      </c>
      <c r="BD530" s="21" t="str">
        <f t="shared" si="617"/>
        <v>-</v>
      </c>
      <c r="BE530" s="22"/>
      <c r="BF530" s="22"/>
      <c r="BG530" s="22"/>
      <c r="BH530" s="22"/>
      <c r="BI530" s="23"/>
      <c r="BJ530" s="22"/>
      <c r="BK530" s="20" t="str">
        <f t="shared" si="618"/>
        <v>NÃO ATENDE</v>
      </c>
      <c r="BL530" s="20" t="str">
        <f t="shared" si="619"/>
        <v>NÃO ATENDE</v>
      </c>
      <c r="BM530" s="20" t="str">
        <f t="shared" si="620"/>
        <v>NÃO ATENDE</v>
      </c>
      <c r="BN530" s="20" t="str">
        <f t="shared" si="621"/>
        <v>ATENDE</v>
      </c>
      <c r="BO530" s="24" t="str">
        <f t="shared" si="622"/>
        <v>C4</v>
      </c>
      <c r="BP530" s="24" t="str">
        <f t="shared" si="379"/>
        <v>P6</v>
      </c>
      <c r="BQ530" s="25">
        <f t="shared" si="623"/>
        <v>-1</v>
      </c>
      <c r="BR530" s="22"/>
      <c r="BS530" s="22"/>
      <c r="BT530" s="24">
        <f>IF(BP530="-","-",_xlfn.XLOOKUP(BP530,ABNT5101!$B$4:$B$9,ABNT5101!$C$4:$C$9))</f>
        <v>3</v>
      </c>
      <c r="BU530" s="24">
        <f>IF(BP530="-","-",_xlfn.XLOOKUP(BP530,ABNT5101!$B$4:$B$9,ABNT5101!$D$4:$D$9))</f>
        <v>0.6</v>
      </c>
      <c r="BV530" s="20" t="str">
        <f t="shared" si="624"/>
        <v>NÃO ATENDE</v>
      </c>
      <c r="BW530" s="20" t="str">
        <f t="shared" si="625"/>
        <v>NÃO ATENDE</v>
      </c>
      <c r="BX530" s="20" t="str">
        <f t="shared" si="626"/>
        <v>NÃO ATENDE</v>
      </c>
      <c r="BY530" s="24" t="str">
        <f t="shared" si="596"/>
        <v>P6</v>
      </c>
      <c r="BZ530" s="25">
        <f t="shared" si="627"/>
        <v>-1</v>
      </c>
      <c r="CA530" s="24"/>
      <c r="CB530" s="24"/>
      <c r="CC530" s="20">
        <f>IF(BY530="-","-",_xlfn.XLOOKUP(BY530,ABNT5101!$B$4:$B$9,ABNT5101!$C$4:$C$9))</f>
        <v>3</v>
      </c>
      <c r="CD530" s="24">
        <f>IF(BY530="-","-",_xlfn.XLOOKUP(BY530,ABNT5101!$B$4:$B$9,ABNT5101!$D$4:$D$9))</f>
        <v>0.6</v>
      </c>
      <c r="CE530" s="20" t="str">
        <f t="shared" si="628"/>
        <v>NÃO ATENDE</v>
      </c>
      <c r="CF530" s="20" t="str">
        <f t="shared" si="629"/>
        <v>NÃO ATENDE</v>
      </c>
      <c r="CG530" s="20" t="str">
        <f t="shared" si="630"/>
        <v>NÃO ATENDE</v>
      </c>
      <c r="CH530" s="26" t="e">
        <f>_xlfn.XLOOKUP(CI530,'Banco de dados'!$B:$B,'Banco de dados'!$D:$D)</f>
        <v>#N/A</v>
      </c>
      <c r="CI530" s="27"/>
      <c r="CJ530" s="26" t="e">
        <f>_xlfn.XLOOKUP(CI530,'Banco de dados'!$B:$B,'Banco de dados'!$E:$E)</f>
        <v>#N/A</v>
      </c>
      <c r="CK530" s="26"/>
      <c r="CL530" s="26" t="e">
        <f>IF(CK530="-","-",_xlfn.XLOOKUP(CK530,'Banco de dados'!$B:$B,'Banco de dados'!$E:$E))</f>
        <v>#N/A</v>
      </c>
      <c r="CM530" s="28">
        <f t="shared" si="631"/>
        <v>1</v>
      </c>
      <c r="CN530" s="26" t="e">
        <f>_xlfn.XLOOKUP(CI530,'Banco de dados'!$B:$B,'Banco de dados'!$H:$H)</f>
        <v>#N/A</v>
      </c>
      <c r="CO530" s="26" t="e">
        <f t="array" aca="1" ref="CO530" ca="1">_xludf.XLOOKUP(CK530,'Banco de dados'!$B:$B,'Banco de dados'!$H:$H)</f>
        <v>#NAME?</v>
      </c>
      <c r="CP530" s="26" t="e">
        <f t="array" aca="1" ref="CP530" ca="1">_xludf.XLOOKUP(CI530,'Banco de dados'!$B:$B,'Banco de dados'!$F:$F)</f>
        <v>#NAME?</v>
      </c>
      <c r="CQ530" s="26" t="e">
        <f t="array" aca="1" ref="CQ530" ca="1">_xludf.XLOOKUP(CK530,'Banco de dados'!$B:$B,'Banco de dados'!$F:$F)</f>
        <v>#NAME?</v>
      </c>
      <c r="CR530" s="27">
        <v>0</v>
      </c>
      <c r="CS530" s="27"/>
      <c r="CT530" s="26" t="str">
        <f>IF(AG530=0.5,"Suporte",IF(AND(AG530&gt;='Braços de IP'!$B$9,AG530&lt;='Braços de IP'!$D$9),'Braços de IP'!$E$9,IF(AND(AG530&gt;='Braços de IP'!$B$10,AG530&lt;='Braços de IP'!$D$10),'Braços de IP'!$E$10,IF(AND(AG530&gt;='Braços de IP'!$B$11,AG530&lt;='Braços de IP'!$D$11),'Braços de IP'!$E$11,IF(AND(AG530&gt;='Braços de IP'!$B$12,AG530&lt;='Braços de IP'!$D$12),'Braços de IP'!$E$12,IF(AND(AG530&gt;='Braços de IP'!$B$13,AG530&lt;='Braços de IP'!$D$13),'Braços de IP'!$E$13,IF(AND(AG530&gt;='Braços de IP'!$B$14,AG530&lt;='Braços de IP'!$D$14),'Braços de IP'!$E$14,"ERRO")))))))</f>
        <v>Médio I</v>
      </c>
      <c r="CU530" s="27"/>
      <c r="CV530" s="26" t="str">
        <f>IF($CU530="","",VLOOKUP($CU530,'Braços de IP'!$E$9:$I$15,2,0))</f>
        <v/>
      </c>
      <c r="CW530" s="29" t="str">
        <f>IF($CU530="","",VLOOKUP($CU530,'Braços de IP'!$E$9:$I$15,5,0))</f>
        <v/>
      </c>
      <c r="CX530" s="26"/>
      <c r="CY530" s="26"/>
      <c r="CZ530" s="26"/>
      <c r="DA530" s="26"/>
      <c r="DB530" s="26"/>
      <c r="DC530" s="26"/>
      <c r="DD530" s="30" t="e">
        <f t="shared" si="632"/>
        <v>#N/A</v>
      </c>
      <c r="DE530" s="31">
        <f t="shared" si="633"/>
        <v>70</v>
      </c>
      <c r="DF530" s="30" t="e">
        <f t="shared" si="634"/>
        <v>#N/A</v>
      </c>
      <c r="DG530" s="32" t="e">
        <f t="shared" si="635"/>
        <v>#N/A</v>
      </c>
      <c r="DH530" s="33" t="s">
        <v>143</v>
      </c>
      <c r="DI530" s="34"/>
      <c r="DJ530" s="35"/>
      <c r="DK530" s="16" t="s">
        <v>144</v>
      </c>
      <c r="DL530" s="16"/>
      <c r="DN530" s="36" t="e">
        <f t="shared" si="357"/>
        <v>#VALUE!</v>
      </c>
    </row>
    <row r="531" spans="1:118" ht="15.75" customHeight="1" x14ac:dyDescent="0.25">
      <c r="B531" s="16">
        <v>88</v>
      </c>
      <c r="C531" s="16" t="s">
        <v>176</v>
      </c>
      <c r="D531" s="16" t="s">
        <v>572</v>
      </c>
      <c r="E531" s="16">
        <v>-8.0867529999999999</v>
      </c>
      <c r="F531" s="16">
        <v>-34.939107</v>
      </c>
      <c r="G531" s="16" t="s">
        <v>160</v>
      </c>
      <c r="H531" s="17" t="s">
        <v>136</v>
      </c>
      <c r="I531" s="16" t="s">
        <v>135</v>
      </c>
      <c r="J531" s="17" t="s">
        <v>137</v>
      </c>
      <c r="K531" s="18">
        <v>70</v>
      </c>
      <c r="L531" s="17" t="s">
        <v>138</v>
      </c>
      <c r="M531" s="17">
        <v>0</v>
      </c>
      <c r="N531" s="16">
        <f t="shared" si="352"/>
        <v>140</v>
      </c>
      <c r="O531" s="17">
        <v>1</v>
      </c>
      <c r="P531" s="17">
        <v>1.42</v>
      </c>
      <c r="Q531" s="17">
        <v>6.65</v>
      </c>
      <c r="R531" s="16"/>
      <c r="S531" s="16"/>
      <c r="T531" s="16">
        <v>0</v>
      </c>
      <c r="U531" s="17">
        <v>0</v>
      </c>
      <c r="V531" s="17">
        <v>0</v>
      </c>
      <c r="W531" s="17">
        <v>0</v>
      </c>
      <c r="X531" s="17">
        <v>0</v>
      </c>
      <c r="Y531" s="17">
        <v>0</v>
      </c>
      <c r="Z531" s="17">
        <v>0</v>
      </c>
      <c r="AA531" s="17" t="s">
        <v>161</v>
      </c>
      <c r="AB531" s="17" t="s">
        <v>140</v>
      </c>
      <c r="AC531" s="17">
        <v>32.5</v>
      </c>
      <c r="AD531" s="17">
        <v>5.81</v>
      </c>
      <c r="AE531" s="17">
        <v>1</v>
      </c>
      <c r="AF531" s="17">
        <v>0.44</v>
      </c>
      <c r="AG531" s="17">
        <v>1.83</v>
      </c>
      <c r="AH531" s="17">
        <f t="shared" si="353"/>
        <v>1.3900000000000001</v>
      </c>
      <c r="AI531" s="17" t="s">
        <v>136</v>
      </c>
      <c r="AJ531" s="17" t="s">
        <v>136</v>
      </c>
      <c r="AK531" s="17" t="s">
        <v>141</v>
      </c>
      <c r="AL531" s="17" t="str">
        <f t="shared" si="354"/>
        <v>erro</v>
      </c>
      <c r="AM531" s="17">
        <v>0</v>
      </c>
      <c r="AN531" s="17"/>
      <c r="AO531" s="17">
        <v>0</v>
      </c>
      <c r="AP531" s="17">
        <v>0</v>
      </c>
      <c r="AQ531" s="17">
        <v>0</v>
      </c>
      <c r="AR531" s="17" t="s">
        <v>136</v>
      </c>
      <c r="AS531" s="19">
        <f t="shared" si="614"/>
        <v>0</v>
      </c>
      <c r="AT531" s="19"/>
      <c r="AU531" s="19">
        <f>VLOOKUP(G531,ABNT5101!$I$3:$J$9,2)</f>
        <v>10</v>
      </c>
      <c r="AV531" s="19">
        <f>VLOOKUP(G531,ABNT5101!$I$3:$M$9,5)</f>
        <v>0.18</v>
      </c>
      <c r="AW531" s="17" t="str">
        <f>_xlfn.XLOOKUP(G531,ABNT5101!I:I,ABNT5101!L:L)</f>
        <v>-</v>
      </c>
      <c r="AX531" s="17">
        <f>_xlfn.XLOOKUP(G531,ABNT5101!$I:$I,ABNT5101!M:M)</f>
        <v>0.18</v>
      </c>
      <c r="AY531" s="17" t="str">
        <f>_xlfn.XLOOKUP(G531,ABNT5101!$I:$I,ABNT5101!N:N)</f>
        <v>-</v>
      </c>
      <c r="AZ531" s="17">
        <f>_xlfn.XLOOKUP(G531,ABNT5101!$I:$I,ABNT5101!O:O)</f>
        <v>16</v>
      </c>
      <c r="BA531" s="20" t="str">
        <f t="shared" si="615"/>
        <v>NÃO ATENDE</v>
      </c>
      <c r="BB531" s="21">
        <f t="shared" ref="BB531:BC531" si="654">BE531/AU531-1</f>
        <v>-1</v>
      </c>
      <c r="BC531" s="21">
        <f t="shared" si="654"/>
        <v>-1</v>
      </c>
      <c r="BD531" s="21" t="str">
        <f t="shared" si="617"/>
        <v>-</v>
      </c>
      <c r="BE531" s="22"/>
      <c r="BF531" s="22"/>
      <c r="BG531" s="22"/>
      <c r="BH531" s="22"/>
      <c r="BI531" s="23"/>
      <c r="BJ531" s="22"/>
      <c r="BK531" s="20" t="str">
        <f t="shared" si="618"/>
        <v>NÃO ATENDE</v>
      </c>
      <c r="BL531" s="20" t="str">
        <f t="shared" si="619"/>
        <v>NÃO ATENDE</v>
      </c>
      <c r="BM531" s="20" t="str">
        <f t="shared" si="620"/>
        <v>NÃO ATENDE</v>
      </c>
      <c r="BN531" s="20" t="str">
        <f t="shared" si="621"/>
        <v>ATENDE</v>
      </c>
      <c r="BO531" s="24" t="str">
        <f t="shared" si="622"/>
        <v>C4</v>
      </c>
      <c r="BP531" s="24" t="str">
        <f t="shared" si="379"/>
        <v>P6</v>
      </c>
      <c r="BQ531" s="25">
        <f t="shared" si="623"/>
        <v>-1</v>
      </c>
      <c r="BR531" s="22"/>
      <c r="BS531" s="22"/>
      <c r="BT531" s="24">
        <f>IF(BP531="-","-",_xlfn.XLOOKUP(BP531,ABNT5101!$B$4:$B$9,ABNT5101!$C$4:$C$9))</f>
        <v>3</v>
      </c>
      <c r="BU531" s="24">
        <f>IF(BP531="-","-",_xlfn.XLOOKUP(BP531,ABNT5101!$B$4:$B$9,ABNT5101!$D$4:$D$9))</f>
        <v>0.6</v>
      </c>
      <c r="BV531" s="20" t="str">
        <f t="shared" si="624"/>
        <v>NÃO ATENDE</v>
      </c>
      <c r="BW531" s="20" t="str">
        <f t="shared" si="625"/>
        <v>NÃO ATENDE</v>
      </c>
      <c r="BX531" s="20" t="str">
        <f t="shared" si="626"/>
        <v>NÃO ATENDE</v>
      </c>
      <c r="BY531" s="24" t="str">
        <f t="shared" si="596"/>
        <v>P6</v>
      </c>
      <c r="BZ531" s="25">
        <f t="shared" si="627"/>
        <v>-1</v>
      </c>
      <c r="CA531" s="24"/>
      <c r="CB531" s="24"/>
      <c r="CC531" s="20">
        <f>IF(BY531="-","-",_xlfn.XLOOKUP(BY531,ABNT5101!$B$4:$B$9,ABNT5101!$C$4:$C$9))</f>
        <v>3</v>
      </c>
      <c r="CD531" s="24">
        <f>IF(BY531="-","-",_xlfn.XLOOKUP(BY531,ABNT5101!$B$4:$B$9,ABNT5101!$D$4:$D$9))</f>
        <v>0.6</v>
      </c>
      <c r="CE531" s="20" t="str">
        <f t="shared" si="628"/>
        <v>NÃO ATENDE</v>
      </c>
      <c r="CF531" s="20" t="str">
        <f t="shared" si="629"/>
        <v>NÃO ATENDE</v>
      </c>
      <c r="CG531" s="20" t="str">
        <f t="shared" si="630"/>
        <v>NÃO ATENDE</v>
      </c>
      <c r="CH531" s="26" t="e">
        <f>_xlfn.XLOOKUP(CI531,'Banco de dados'!$B:$B,'Banco de dados'!$D:$D)</f>
        <v>#N/A</v>
      </c>
      <c r="CI531" s="27"/>
      <c r="CJ531" s="26" t="e">
        <f>_xlfn.XLOOKUP(CI531,'Banco de dados'!$B:$B,'Banco de dados'!$E:$E)</f>
        <v>#N/A</v>
      </c>
      <c r="CK531" s="26"/>
      <c r="CL531" s="26" t="e">
        <f>IF(CK531="-","-",_xlfn.XLOOKUP(CK531,'Banco de dados'!$B:$B,'Banco de dados'!$E:$E))</f>
        <v>#N/A</v>
      </c>
      <c r="CM531" s="28">
        <f t="shared" si="631"/>
        <v>1</v>
      </c>
      <c r="CN531" s="26" t="e">
        <f>_xlfn.XLOOKUP(CI531,'Banco de dados'!$B:$B,'Banco de dados'!$H:$H)</f>
        <v>#N/A</v>
      </c>
      <c r="CO531" s="26" t="e">
        <f t="array" aca="1" ref="CO531" ca="1">_xludf.XLOOKUP(CK531,'Banco de dados'!$B:$B,'Banco de dados'!$H:$H)</f>
        <v>#NAME?</v>
      </c>
      <c r="CP531" s="26" t="e">
        <f t="array" aca="1" ref="CP531" ca="1">_xludf.XLOOKUP(CI531,'Banco de dados'!$B:$B,'Banco de dados'!$F:$F)</f>
        <v>#NAME?</v>
      </c>
      <c r="CQ531" s="26" t="e">
        <f t="array" aca="1" ref="CQ531" ca="1">_xludf.XLOOKUP(CK531,'Banco de dados'!$B:$B,'Banco de dados'!$F:$F)</f>
        <v>#NAME?</v>
      </c>
      <c r="CR531" s="27">
        <v>0</v>
      </c>
      <c r="CS531" s="27"/>
      <c r="CT531" s="26" t="str">
        <f>IF(AG531=0.5,"Suporte",IF(AND(AG531&gt;='Braços de IP'!$B$9,AG531&lt;='Braços de IP'!$D$9),'Braços de IP'!$E$9,IF(AND(AG531&gt;='Braços de IP'!$B$10,AG531&lt;='Braços de IP'!$D$10),'Braços de IP'!$E$10,IF(AND(AG531&gt;='Braços de IP'!$B$11,AG531&lt;='Braços de IP'!$D$11),'Braços de IP'!$E$11,IF(AND(AG531&gt;='Braços de IP'!$B$12,AG531&lt;='Braços de IP'!$D$12),'Braços de IP'!$E$12,IF(AND(AG531&gt;='Braços de IP'!$B$13,AG531&lt;='Braços de IP'!$D$13),'Braços de IP'!$E$13,IF(AND(AG531&gt;='Braços de IP'!$B$14,AG531&lt;='Braços de IP'!$D$14),'Braços de IP'!$E$14,"ERRO")))))))</f>
        <v>Médio I</v>
      </c>
      <c r="CU531" s="27"/>
      <c r="CV531" s="26" t="str">
        <f>IF($CU531="","",VLOOKUP($CU531,'Braços de IP'!$E$9:$I$15,2,0))</f>
        <v/>
      </c>
      <c r="CW531" s="29" t="str">
        <f>IF($CU531="","",VLOOKUP($CU531,'Braços de IP'!$E$9:$I$15,5,0))</f>
        <v/>
      </c>
      <c r="CX531" s="26"/>
      <c r="CY531" s="26"/>
      <c r="CZ531" s="26"/>
      <c r="DA531" s="26"/>
      <c r="DB531" s="26"/>
      <c r="DC531" s="26"/>
      <c r="DD531" s="30" t="e">
        <f t="shared" si="632"/>
        <v>#N/A</v>
      </c>
      <c r="DE531" s="31">
        <f t="shared" si="633"/>
        <v>70</v>
      </c>
      <c r="DF531" s="30" t="e">
        <f t="shared" si="634"/>
        <v>#N/A</v>
      </c>
      <c r="DG531" s="32" t="e">
        <f t="shared" si="635"/>
        <v>#N/A</v>
      </c>
      <c r="DH531" s="33" t="s">
        <v>143</v>
      </c>
      <c r="DI531" s="34"/>
      <c r="DJ531" s="35"/>
      <c r="DK531" s="16" t="s">
        <v>144</v>
      </c>
      <c r="DL531" s="16"/>
      <c r="DN531" s="36" t="e">
        <f t="shared" si="357"/>
        <v>#VALUE!</v>
      </c>
    </row>
    <row r="532" spans="1:118" ht="15.75" customHeight="1" x14ac:dyDescent="0.25">
      <c r="B532" s="16">
        <v>88</v>
      </c>
      <c r="C532" s="16" t="s">
        <v>176</v>
      </c>
      <c r="D532" s="16" t="s">
        <v>572</v>
      </c>
      <c r="E532" s="16">
        <v>-8.0867529999999999</v>
      </c>
      <c r="F532" s="16">
        <v>-34.939107</v>
      </c>
      <c r="G532" s="16" t="s">
        <v>160</v>
      </c>
      <c r="H532" s="17" t="s">
        <v>136</v>
      </c>
      <c r="I532" s="16" t="s">
        <v>135</v>
      </c>
      <c r="J532" s="17" t="s">
        <v>137</v>
      </c>
      <c r="K532" s="18">
        <v>70</v>
      </c>
      <c r="L532" s="17" t="s">
        <v>138</v>
      </c>
      <c r="M532" s="17">
        <v>0</v>
      </c>
      <c r="N532" s="16">
        <f t="shared" si="352"/>
        <v>140</v>
      </c>
      <c r="O532" s="17">
        <v>1</v>
      </c>
      <c r="P532" s="17">
        <v>1.42</v>
      </c>
      <c r="Q532" s="17">
        <v>6.65</v>
      </c>
      <c r="R532" s="16"/>
      <c r="S532" s="16"/>
      <c r="T532" s="16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 t="s">
        <v>161</v>
      </c>
      <c r="AB532" s="17" t="s">
        <v>140</v>
      </c>
      <c r="AC532" s="17">
        <v>32.5</v>
      </c>
      <c r="AD532" s="17">
        <v>5.81</v>
      </c>
      <c r="AE532" s="17">
        <v>1</v>
      </c>
      <c r="AF532" s="17">
        <v>0.44</v>
      </c>
      <c r="AG532" s="17">
        <v>1.83</v>
      </c>
      <c r="AH532" s="17">
        <f t="shared" si="353"/>
        <v>1.3900000000000001</v>
      </c>
      <c r="AI532" s="17" t="s">
        <v>136</v>
      </c>
      <c r="AJ532" s="17" t="s">
        <v>136</v>
      </c>
      <c r="AK532" s="17" t="s">
        <v>141</v>
      </c>
      <c r="AL532" s="17" t="str">
        <f t="shared" si="354"/>
        <v>erro</v>
      </c>
      <c r="AM532" s="17">
        <v>0</v>
      </c>
      <c r="AN532" s="17"/>
      <c r="AO532" s="17">
        <v>0</v>
      </c>
      <c r="AP532" s="17">
        <v>0</v>
      </c>
      <c r="AQ532" s="17">
        <v>0</v>
      </c>
      <c r="AR532" s="17" t="s">
        <v>136</v>
      </c>
      <c r="AS532" s="19">
        <f t="shared" si="614"/>
        <v>0</v>
      </c>
      <c r="AT532" s="19"/>
      <c r="AU532" s="19">
        <f>VLOOKUP(G532,ABNT5101!$I$3:$J$9,2)</f>
        <v>10</v>
      </c>
      <c r="AV532" s="19">
        <f>VLOOKUP(G532,ABNT5101!$I$3:$M$9,5)</f>
        <v>0.18</v>
      </c>
      <c r="AW532" s="17" t="str">
        <f>_xlfn.XLOOKUP(G532,ABNT5101!I:I,ABNT5101!L:L)</f>
        <v>-</v>
      </c>
      <c r="AX532" s="17">
        <f>_xlfn.XLOOKUP(G532,ABNT5101!$I:$I,ABNT5101!M:M)</f>
        <v>0.18</v>
      </c>
      <c r="AY532" s="17" t="str">
        <f>_xlfn.XLOOKUP(G532,ABNT5101!$I:$I,ABNT5101!N:N)</f>
        <v>-</v>
      </c>
      <c r="AZ532" s="17">
        <f>_xlfn.XLOOKUP(G532,ABNT5101!$I:$I,ABNT5101!O:O)</f>
        <v>16</v>
      </c>
      <c r="BA532" s="20" t="str">
        <f t="shared" si="615"/>
        <v>NÃO ATENDE</v>
      </c>
      <c r="BB532" s="21">
        <f t="shared" ref="BB532:BC532" si="655">BE532/AU532-1</f>
        <v>-1</v>
      </c>
      <c r="BC532" s="21">
        <f t="shared" si="655"/>
        <v>-1</v>
      </c>
      <c r="BD532" s="21" t="str">
        <f t="shared" si="617"/>
        <v>-</v>
      </c>
      <c r="BE532" s="22"/>
      <c r="BF532" s="22"/>
      <c r="BG532" s="22"/>
      <c r="BH532" s="22"/>
      <c r="BI532" s="23"/>
      <c r="BJ532" s="22"/>
      <c r="BK532" s="20" t="str">
        <f t="shared" si="618"/>
        <v>NÃO ATENDE</v>
      </c>
      <c r="BL532" s="20" t="str">
        <f t="shared" si="619"/>
        <v>NÃO ATENDE</v>
      </c>
      <c r="BM532" s="20" t="str">
        <f t="shared" si="620"/>
        <v>NÃO ATENDE</v>
      </c>
      <c r="BN532" s="20" t="str">
        <f t="shared" si="621"/>
        <v>ATENDE</v>
      </c>
      <c r="BO532" s="24" t="str">
        <f t="shared" si="622"/>
        <v>C4</v>
      </c>
      <c r="BP532" s="24" t="str">
        <f t="shared" si="379"/>
        <v>P6</v>
      </c>
      <c r="BQ532" s="25">
        <f t="shared" si="623"/>
        <v>-1</v>
      </c>
      <c r="BR532" s="22"/>
      <c r="BS532" s="22"/>
      <c r="BT532" s="24">
        <f>IF(BP532="-","-",_xlfn.XLOOKUP(BP532,ABNT5101!$B$4:$B$9,ABNT5101!$C$4:$C$9))</f>
        <v>3</v>
      </c>
      <c r="BU532" s="24">
        <f>IF(BP532="-","-",_xlfn.XLOOKUP(BP532,ABNT5101!$B$4:$B$9,ABNT5101!$D$4:$D$9))</f>
        <v>0.6</v>
      </c>
      <c r="BV532" s="20" t="str">
        <f t="shared" si="624"/>
        <v>NÃO ATENDE</v>
      </c>
      <c r="BW532" s="20" t="str">
        <f t="shared" si="625"/>
        <v>NÃO ATENDE</v>
      </c>
      <c r="BX532" s="20" t="str">
        <f t="shared" si="626"/>
        <v>NÃO ATENDE</v>
      </c>
      <c r="BY532" s="24" t="str">
        <f t="shared" si="596"/>
        <v>P6</v>
      </c>
      <c r="BZ532" s="25">
        <f t="shared" si="627"/>
        <v>-1</v>
      </c>
      <c r="CA532" s="24"/>
      <c r="CB532" s="24"/>
      <c r="CC532" s="20">
        <f>IF(BY532="-","-",_xlfn.XLOOKUP(BY532,ABNT5101!$B$4:$B$9,ABNT5101!$C$4:$C$9))</f>
        <v>3</v>
      </c>
      <c r="CD532" s="24">
        <f>IF(BY532="-","-",_xlfn.XLOOKUP(BY532,ABNT5101!$B$4:$B$9,ABNT5101!$D$4:$D$9))</f>
        <v>0.6</v>
      </c>
      <c r="CE532" s="20" t="str">
        <f t="shared" si="628"/>
        <v>NÃO ATENDE</v>
      </c>
      <c r="CF532" s="20" t="str">
        <f t="shared" si="629"/>
        <v>NÃO ATENDE</v>
      </c>
      <c r="CG532" s="20" t="str">
        <f t="shared" si="630"/>
        <v>NÃO ATENDE</v>
      </c>
      <c r="CH532" s="26" t="e">
        <f>_xlfn.XLOOKUP(CI532,'Banco de dados'!$B:$B,'Banco de dados'!$D:$D)</f>
        <v>#N/A</v>
      </c>
      <c r="CI532" s="27"/>
      <c r="CJ532" s="26" t="e">
        <f>_xlfn.XLOOKUP(CI532,'Banco de dados'!$B:$B,'Banco de dados'!$E:$E)</f>
        <v>#N/A</v>
      </c>
      <c r="CK532" s="26"/>
      <c r="CL532" s="26" t="e">
        <f>IF(CK532="-","-",_xlfn.XLOOKUP(CK532,'Banco de dados'!$B:$B,'Banco de dados'!$E:$E))</f>
        <v>#N/A</v>
      </c>
      <c r="CM532" s="28">
        <f t="shared" si="631"/>
        <v>1</v>
      </c>
      <c r="CN532" s="26" t="e">
        <f>_xlfn.XLOOKUP(CI532,'Banco de dados'!$B:$B,'Banco de dados'!$H:$H)</f>
        <v>#N/A</v>
      </c>
      <c r="CO532" s="26" t="e">
        <f t="array" aca="1" ref="CO532" ca="1">_xludf.XLOOKUP(CK532,'Banco de dados'!$B:$B,'Banco de dados'!$H:$H)</f>
        <v>#NAME?</v>
      </c>
      <c r="CP532" s="26" t="e">
        <f t="array" aca="1" ref="CP532" ca="1">_xludf.XLOOKUP(CI532,'Banco de dados'!$B:$B,'Banco de dados'!$F:$F)</f>
        <v>#NAME?</v>
      </c>
      <c r="CQ532" s="26" t="e">
        <f t="array" aca="1" ref="CQ532" ca="1">_xludf.XLOOKUP(CK532,'Banco de dados'!$B:$B,'Banco de dados'!$F:$F)</f>
        <v>#NAME?</v>
      </c>
      <c r="CR532" s="27">
        <v>0</v>
      </c>
      <c r="CS532" s="27"/>
      <c r="CT532" s="26" t="str">
        <f>IF(AG532=0.5,"Suporte",IF(AND(AG532&gt;='Braços de IP'!$B$9,AG532&lt;='Braços de IP'!$D$9),'Braços de IP'!$E$9,IF(AND(AG532&gt;='Braços de IP'!$B$10,AG532&lt;='Braços de IP'!$D$10),'Braços de IP'!$E$10,IF(AND(AG532&gt;='Braços de IP'!$B$11,AG532&lt;='Braços de IP'!$D$11),'Braços de IP'!$E$11,IF(AND(AG532&gt;='Braços de IP'!$B$12,AG532&lt;='Braços de IP'!$D$12),'Braços de IP'!$E$12,IF(AND(AG532&gt;='Braços de IP'!$B$13,AG532&lt;='Braços de IP'!$D$13),'Braços de IP'!$E$13,IF(AND(AG532&gt;='Braços de IP'!$B$14,AG532&lt;='Braços de IP'!$D$14),'Braços de IP'!$E$14,"ERRO")))))))</f>
        <v>Médio I</v>
      </c>
      <c r="CU532" s="27"/>
      <c r="CV532" s="26" t="str">
        <f>IF($CU532="","",VLOOKUP($CU532,'Braços de IP'!$E$9:$I$15,2,0))</f>
        <v/>
      </c>
      <c r="CW532" s="29" t="str">
        <f>IF($CU532="","",VLOOKUP($CU532,'Braços de IP'!$E$9:$I$15,5,0))</f>
        <v/>
      </c>
      <c r="CX532" s="26"/>
      <c r="CY532" s="26"/>
      <c r="CZ532" s="26"/>
      <c r="DA532" s="26"/>
      <c r="DB532" s="26"/>
      <c r="DC532" s="26"/>
      <c r="DD532" s="30" t="e">
        <f t="shared" si="632"/>
        <v>#N/A</v>
      </c>
      <c r="DE532" s="31">
        <f t="shared" si="633"/>
        <v>70</v>
      </c>
      <c r="DF532" s="30" t="e">
        <f t="shared" si="634"/>
        <v>#N/A</v>
      </c>
      <c r="DG532" s="32" t="e">
        <f t="shared" si="635"/>
        <v>#N/A</v>
      </c>
      <c r="DH532" s="33" t="s">
        <v>143</v>
      </c>
      <c r="DI532" s="34"/>
      <c r="DJ532" s="35"/>
      <c r="DK532" s="16" t="s">
        <v>144</v>
      </c>
      <c r="DL532" s="16"/>
      <c r="DN532" s="36" t="e">
        <f t="shared" si="357"/>
        <v>#VALUE!</v>
      </c>
    </row>
    <row r="533" spans="1:118" ht="15.75" customHeight="1" x14ac:dyDescent="0.25">
      <c r="B533" s="16">
        <v>89</v>
      </c>
      <c r="C533" s="16" t="s">
        <v>174</v>
      </c>
      <c r="D533" s="16" t="s">
        <v>573</v>
      </c>
      <c r="E533" s="16">
        <v>-8.0888430000000007</v>
      </c>
      <c r="F533" s="16">
        <v>-34.956980999999999</v>
      </c>
      <c r="G533" s="16" t="s">
        <v>157</v>
      </c>
      <c r="H533" s="17" t="s">
        <v>136</v>
      </c>
      <c r="I533" s="16" t="s">
        <v>136</v>
      </c>
      <c r="J533" s="17" t="s">
        <v>137</v>
      </c>
      <c r="K533" s="18">
        <v>70</v>
      </c>
      <c r="L533" s="17" t="s">
        <v>138</v>
      </c>
      <c r="M533" s="17">
        <v>0</v>
      </c>
      <c r="N533" s="16">
        <f t="shared" si="352"/>
        <v>140</v>
      </c>
      <c r="O533" s="17">
        <v>1</v>
      </c>
      <c r="P533" s="17">
        <v>0</v>
      </c>
      <c r="Q533" s="17">
        <v>5.61</v>
      </c>
      <c r="R533" s="16"/>
      <c r="S533" s="16"/>
      <c r="T533" s="16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 t="s">
        <v>139</v>
      </c>
      <c r="AB533" s="17" t="s">
        <v>140</v>
      </c>
      <c r="AC533" s="17">
        <v>28.74</v>
      </c>
      <c r="AD533" s="17">
        <v>6.22</v>
      </c>
      <c r="AE533" s="17">
        <v>1</v>
      </c>
      <c r="AF533" s="17">
        <v>0.54</v>
      </c>
      <c r="AG533" s="17">
        <v>1.69</v>
      </c>
      <c r="AH533" s="17">
        <f t="shared" si="353"/>
        <v>1.1499999999999999</v>
      </c>
      <c r="AI533" s="17" t="s">
        <v>136</v>
      </c>
      <c r="AJ533" s="17" t="s">
        <v>136</v>
      </c>
      <c r="AK533" s="17" t="s">
        <v>141</v>
      </c>
      <c r="AL533" s="17">
        <f t="shared" si="354"/>
        <v>2</v>
      </c>
      <c r="AM533" s="17">
        <v>0</v>
      </c>
      <c r="AN533" s="17"/>
      <c r="AO533" s="17">
        <v>0</v>
      </c>
      <c r="AP533" s="17">
        <v>0</v>
      </c>
      <c r="AQ533" s="17">
        <v>0</v>
      </c>
      <c r="AR533" s="17" t="s">
        <v>136</v>
      </c>
      <c r="AS533" s="19">
        <f t="shared" si="614"/>
        <v>0</v>
      </c>
      <c r="AT533" s="19"/>
      <c r="AU533" s="19">
        <f>VLOOKUP(G533,ABNT5101!$I$3:$J$9,2)</f>
        <v>7.5</v>
      </c>
      <c r="AV533" s="19">
        <f>VLOOKUP(G533,ABNT5101!$I$3:$M$9,5)</f>
        <v>0.18</v>
      </c>
      <c r="AW533" s="17" t="str">
        <f>_xlfn.XLOOKUP(G533,ABNT5101!I:I,ABNT5101!L:L)</f>
        <v>-</v>
      </c>
      <c r="AX533" s="17">
        <f>_xlfn.XLOOKUP(G533,ABNT5101!$I:$I,ABNT5101!M:M)</f>
        <v>0.18</v>
      </c>
      <c r="AY533" s="17" t="str">
        <f>_xlfn.XLOOKUP(G533,ABNT5101!$I:$I,ABNT5101!N:N)</f>
        <v>-</v>
      </c>
      <c r="AZ533" s="17">
        <f>_xlfn.XLOOKUP(G533,ABNT5101!$I:$I,ABNT5101!O:O)</f>
        <v>16</v>
      </c>
      <c r="BA533" s="20" t="str">
        <f t="shared" si="615"/>
        <v>NÃO ATENDE</v>
      </c>
      <c r="BB533" s="21">
        <f t="shared" ref="BB533:BC533" si="656">BE533/AU533-1</f>
        <v>-1</v>
      </c>
      <c r="BC533" s="21">
        <f t="shared" si="656"/>
        <v>-1</v>
      </c>
      <c r="BD533" s="21" t="str">
        <f t="shared" si="617"/>
        <v>-</v>
      </c>
      <c r="BE533" s="22"/>
      <c r="BF533" s="22"/>
      <c r="BG533" s="22"/>
      <c r="BH533" s="22"/>
      <c r="BI533" s="23"/>
      <c r="BJ533" s="22"/>
      <c r="BK533" s="20" t="str">
        <f t="shared" si="618"/>
        <v>NÃO ATENDE</v>
      </c>
      <c r="BL533" s="20" t="str">
        <f t="shared" si="619"/>
        <v>NÃO ATENDE</v>
      </c>
      <c r="BM533" s="20" t="str">
        <f t="shared" si="620"/>
        <v>NÃO ATENDE</v>
      </c>
      <c r="BN533" s="20" t="str">
        <f t="shared" si="621"/>
        <v>ATENDE</v>
      </c>
      <c r="BO533" s="24" t="str">
        <f t="shared" si="622"/>
        <v>C5</v>
      </c>
      <c r="BP533" s="24" t="str">
        <f t="shared" si="379"/>
        <v>-</v>
      </c>
      <c r="BQ533" s="25" t="e">
        <f t="shared" si="623"/>
        <v>#VALUE!</v>
      </c>
      <c r="BR533" s="22"/>
      <c r="BS533" s="22"/>
      <c r="BT533" s="24" t="str">
        <f>IF(BP533="-","-",_xlfn.XLOOKUP(BP533,ABNT5101!$B$4:$B$9,ABNT5101!$C$4:$C$9))</f>
        <v>-</v>
      </c>
      <c r="BU533" s="24" t="str">
        <f>IF(BP533="-","-",_xlfn.XLOOKUP(BP533,ABNT5101!$B$4:$B$9,ABNT5101!$D$4:$D$9))</f>
        <v>-</v>
      </c>
      <c r="BV533" s="20" t="str">
        <f t="shared" si="624"/>
        <v>-</v>
      </c>
      <c r="BW533" s="20" t="str">
        <f t="shared" si="625"/>
        <v>-</v>
      </c>
      <c r="BX533" s="20" t="str">
        <f t="shared" si="626"/>
        <v>-</v>
      </c>
      <c r="BY533" s="24" t="str">
        <f t="shared" si="596"/>
        <v>-</v>
      </c>
      <c r="BZ533" s="25" t="e">
        <f t="shared" si="627"/>
        <v>#VALUE!</v>
      </c>
      <c r="CA533" s="24"/>
      <c r="CB533" s="24"/>
      <c r="CC533" s="20" t="str">
        <f>IF(BY533="-","-",_xlfn.XLOOKUP(BY533,ABNT5101!$B$4:$B$9,ABNT5101!$C$4:$C$9))</f>
        <v>-</v>
      </c>
      <c r="CD533" s="24" t="str">
        <f>IF(BY533="-","-",_xlfn.XLOOKUP(BY533,ABNT5101!$B$4:$B$9,ABNT5101!$D$4:$D$9))</f>
        <v>-</v>
      </c>
      <c r="CE533" s="20" t="str">
        <f t="shared" si="628"/>
        <v>-</v>
      </c>
      <c r="CF533" s="20" t="str">
        <f t="shared" si="629"/>
        <v>-</v>
      </c>
      <c r="CG533" s="20" t="str">
        <f t="shared" si="630"/>
        <v>-</v>
      </c>
      <c r="CH533" s="26" t="e">
        <f>_xlfn.XLOOKUP(CI533,'Banco de dados'!$B:$B,'Banco de dados'!$D:$D)</f>
        <v>#N/A</v>
      </c>
      <c r="CI533" s="27"/>
      <c r="CJ533" s="26" t="e">
        <f>_xlfn.XLOOKUP(CI533,'Banco de dados'!$B:$B,'Banco de dados'!$E:$E)</f>
        <v>#N/A</v>
      </c>
      <c r="CK533" s="26"/>
      <c r="CL533" s="26" t="e">
        <f>IF(CK533="-","-",_xlfn.XLOOKUP(CK533,'Banco de dados'!$B:$B,'Banco de dados'!$E:$E))</f>
        <v>#N/A</v>
      </c>
      <c r="CM533" s="28">
        <f t="shared" si="631"/>
        <v>1</v>
      </c>
      <c r="CN533" s="26" t="e">
        <f>_xlfn.XLOOKUP(CI533,'Banco de dados'!$B:$B,'Banco de dados'!$H:$H)</f>
        <v>#N/A</v>
      </c>
      <c r="CO533" s="26" t="e">
        <f t="array" aca="1" ref="CO533" ca="1">_xludf.XLOOKUP(CK533,'Banco de dados'!$B:$B,'Banco de dados'!$H:$H)</f>
        <v>#NAME?</v>
      </c>
      <c r="CP533" s="26" t="e">
        <f t="array" aca="1" ref="CP533" ca="1">_xludf.XLOOKUP(CI533,'Banco de dados'!$B:$B,'Banco de dados'!$F:$F)</f>
        <v>#NAME?</v>
      </c>
      <c r="CQ533" s="26" t="e">
        <f t="array" aca="1" ref="CQ533" ca="1">_xludf.XLOOKUP(CK533,'Banco de dados'!$B:$B,'Banco de dados'!$F:$F)</f>
        <v>#NAME?</v>
      </c>
      <c r="CR533" s="27">
        <v>0</v>
      </c>
      <c r="CS533" s="27"/>
      <c r="CT533" s="26" t="str">
        <f>IF(AG533=0.5,"Suporte",IF(AND(AG533&gt;='Braços de IP'!$B$9,AG533&lt;='Braços de IP'!$D$9),'Braços de IP'!$E$9,IF(AND(AG533&gt;='Braços de IP'!$B$10,AG533&lt;='Braços de IP'!$D$10),'Braços de IP'!$E$10,IF(AND(AG533&gt;='Braços de IP'!$B$11,AG533&lt;='Braços de IP'!$D$11),'Braços de IP'!$E$11,IF(AND(AG533&gt;='Braços de IP'!$B$12,AG533&lt;='Braços de IP'!$D$12),'Braços de IP'!$E$12,IF(AND(AG533&gt;='Braços de IP'!$B$13,AG533&lt;='Braços de IP'!$D$13),'Braços de IP'!$E$13,IF(AND(AG533&gt;='Braços de IP'!$B$14,AG533&lt;='Braços de IP'!$D$14),'Braços de IP'!$E$14,"ERRO")))))))</f>
        <v>Médio I</v>
      </c>
      <c r="CU533" s="27"/>
      <c r="CV533" s="26" t="str">
        <f>IF($CU533="","",VLOOKUP($CU533,'Braços de IP'!$E$9:$I$15,2,0))</f>
        <v/>
      </c>
      <c r="CW533" s="29" t="str">
        <f>IF($CU533="","",VLOOKUP($CU533,'Braços de IP'!$E$9:$I$15,5,0))</f>
        <v/>
      </c>
      <c r="CX533" s="26"/>
      <c r="CY533" s="26"/>
      <c r="CZ533" s="26"/>
      <c r="DA533" s="26"/>
      <c r="DB533" s="26"/>
      <c r="DC533" s="26"/>
      <c r="DD533" s="30" t="e">
        <f t="shared" si="632"/>
        <v>#N/A</v>
      </c>
      <c r="DE533" s="31">
        <f t="shared" si="633"/>
        <v>70</v>
      </c>
      <c r="DF533" s="30" t="e">
        <f t="shared" si="634"/>
        <v>#N/A</v>
      </c>
      <c r="DG533" s="32" t="e">
        <f t="shared" si="635"/>
        <v>#N/A</v>
      </c>
      <c r="DH533" s="33" t="s">
        <v>143</v>
      </c>
      <c r="DI533" s="34"/>
      <c r="DJ533" s="35"/>
      <c r="DK533" s="16" t="s">
        <v>144</v>
      </c>
      <c r="DL533" s="16"/>
      <c r="DN533" s="36" t="e">
        <f t="shared" si="357"/>
        <v>#VALUE!</v>
      </c>
    </row>
    <row r="534" spans="1:118" ht="15.75" customHeight="1" x14ac:dyDescent="0.25">
      <c r="B534" s="16">
        <v>89</v>
      </c>
      <c r="C534" s="16" t="s">
        <v>174</v>
      </c>
      <c r="D534" s="16" t="s">
        <v>573</v>
      </c>
      <c r="E534" s="16">
        <v>-8.0888430000000007</v>
      </c>
      <c r="F534" s="16">
        <v>-34.956980999999999</v>
      </c>
      <c r="G534" s="16" t="s">
        <v>157</v>
      </c>
      <c r="H534" s="17" t="s">
        <v>136</v>
      </c>
      <c r="I534" s="16" t="s">
        <v>136</v>
      </c>
      <c r="J534" s="17" t="s">
        <v>137</v>
      </c>
      <c r="K534" s="18">
        <v>70</v>
      </c>
      <c r="L534" s="17" t="s">
        <v>138</v>
      </c>
      <c r="M534" s="17">
        <v>0</v>
      </c>
      <c r="N534" s="16">
        <f t="shared" si="352"/>
        <v>140</v>
      </c>
      <c r="O534" s="17">
        <v>1</v>
      </c>
      <c r="P534" s="17">
        <v>0</v>
      </c>
      <c r="Q534" s="17">
        <v>5.61</v>
      </c>
      <c r="R534" s="16"/>
      <c r="S534" s="16"/>
      <c r="T534" s="16">
        <v>0</v>
      </c>
      <c r="U534" s="17">
        <v>0</v>
      </c>
      <c r="V534" s="17">
        <v>0</v>
      </c>
      <c r="W534" s="17">
        <v>0</v>
      </c>
      <c r="X534" s="17">
        <v>0</v>
      </c>
      <c r="Y534" s="17">
        <v>0</v>
      </c>
      <c r="Z534" s="17">
        <v>0</v>
      </c>
      <c r="AA534" s="17" t="s">
        <v>139</v>
      </c>
      <c r="AB534" s="17" t="s">
        <v>140</v>
      </c>
      <c r="AC534" s="17">
        <v>28.74</v>
      </c>
      <c r="AD534" s="17">
        <v>6.22</v>
      </c>
      <c r="AE534" s="17">
        <v>1</v>
      </c>
      <c r="AF534" s="17">
        <v>0.54</v>
      </c>
      <c r="AG534" s="17">
        <v>1.69</v>
      </c>
      <c r="AH534" s="17">
        <f t="shared" si="353"/>
        <v>1.1499999999999999</v>
      </c>
      <c r="AI534" s="17" t="s">
        <v>136</v>
      </c>
      <c r="AJ534" s="17" t="s">
        <v>136</v>
      </c>
      <c r="AK534" s="17" t="s">
        <v>141</v>
      </c>
      <c r="AL534" s="17">
        <f t="shared" si="354"/>
        <v>2</v>
      </c>
      <c r="AM534" s="17">
        <v>0</v>
      </c>
      <c r="AN534" s="17"/>
      <c r="AO534" s="17">
        <v>0</v>
      </c>
      <c r="AP534" s="17">
        <v>0</v>
      </c>
      <c r="AQ534" s="17">
        <v>0</v>
      </c>
      <c r="AR534" s="17" t="s">
        <v>136</v>
      </c>
      <c r="AS534" s="19">
        <f t="shared" si="614"/>
        <v>0</v>
      </c>
      <c r="AT534" s="19"/>
      <c r="AU534" s="19">
        <f>VLOOKUP(G534,ABNT5101!$I$3:$J$9,2)</f>
        <v>7.5</v>
      </c>
      <c r="AV534" s="19">
        <f>VLOOKUP(G534,ABNT5101!$I$3:$M$9,5)</f>
        <v>0.18</v>
      </c>
      <c r="AW534" s="17" t="str">
        <f>_xlfn.XLOOKUP(G534,ABNT5101!I:I,ABNT5101!L:L)</f>
        <v>-</v>
      </c>
      <c r="AX534" s="17">
        <f>_xlfn.XLOOKUP(G534,ABNT5101!$I:$I,ABNT5101!M:M)</f>
        <v>0.18</v>
      </c>
      <c r="AY534" s="17" t="str">
        <f>_xlfn.XLOOKUP(G534,ABNT5101!$I:$I,ABNT5101!N:N)</f>
        <v>-</v>
      </c>
      <c r="AZ534" s="17">
        <f>_xlfn.XLOOKUP(G534,ABNT5101!$I:$I,ABNT5101!O:O)</f>
        <v>16</v>
      </c>
      <c r="BA534" s="20" t="str">
        <f t="shared" si="615"/>
        <v>NÃO ATENDE</v>
      </c>
      <c r="BB534" s="21">
        <f t="shared" ref="BB534:BC534" si="657">BE534/AU534-1</f>
        <v>-1</v>
      </c>
      <c r="BC534" s="21">
        <f t="shared" si="657"/>
        <v>-1</v>
      </c>
      <c r="BD534" s="21" t="str">
        <f t="shared" si="617"/>
        <v>-</v>
      </c>
      <c r="BE534" s="22"/>
      <c r="BF534" s="22"/>
      <c r="BG534" s="22"/>
      <c r="BH534" s="22"/>
      <c r="BI534" s="23"/>
      <c r="BJ534" s="22"/>
      <c r="BK534" s="20" t="str">
        <f t="shared" si="618"/>
        <v>NÃO ATENDE</v>
      </c>
      <c r="BL534" s="20" t="str">
        <f t="shared" si="619"/>
        <v>NÃO ATENDE</v>
      </c>
      <c r="BM534" s="20" t="str">
        <f t="shared" si="620"/>
        <v>NÃO ATENDE</v>
      </c>
      <c r="BN534" s="20" t="str">
        <f t="shared" si="621"/>
        <v>ATENDE</v>
      </c>
      <c r="BO534" s="24" t="str">
        <f t="shared" si="622"/>
        <v>C5</v>
      </c>
      <c r="BP534" s="24" t="str">
        <f t="shared" si="379"/>
        <v>-</v>
      </c>
      <c r="BQ534" s="25" t="e">
        <f t="shared" si="623"/>
        <v>#VALUE!</v>
      </c>
      <c r="BR534" s="22"/>
      <c r="BS534" s="22"/>
      <c r="BT534" s="24" t="str">
        <f>IF(BP534="-","-",_xlfn.XLOOKUP(BP534,ABNT5101!$B$4:$B$9,ABNT5101!$C$4:$C$9))</f>
        <v>-</v>
      </c>
      <c r="BU534" s="24" t="str">
        <f>IF(BP534="-","-",_xlfn.XLOOKUP(BP534,ABNT5101!$B$4:$B$9,ABNT5101!$D$4:$D$9))</f>
        <v>-</v>
      </c>
      <c r="BV534" s="20" t="str">
        <f t="shared" si="624"/>
        <v>-</v>
      </c>
      <c r="BW534" s="20" t="str">
        <f t="shared" si="625"/>
        <v>-</v>
      </c>
      <c r="BX534" s="20" t="str">
        <f t="shared" si="626"/>
        <v>-</v>
      </c>
      <c r="BY534" s="24" t="str">
        <f t="shared" si="596"/>
        <v>-</v>
      </c>
      <c r="BZ534" s="25" t="e">
        <f t="shared" si="627"/>
        <v>#VALUE!</v>
      </c>
      <c r="CA534" s="24"/>
      <c r="CB534" s="24"/>
      <c r="CC534" s="20" t="str">
        <f>IF(BY534="-","-",_xlfn.XLOOKUP(BY534,ABNT5101!$B$4:$B$9,ABNT5101!$C$4:$C$9))</f>
        <v>-</v>
      </c>
      <c r="CD534" s="24" t="str">
        <f>IF(BY534="-","-",_xlfn.XLOOKUP(BY534,ABNT5101!$B$4:$B$9,ABNT5101!$D$4:$D$9))</f>
        <v>-</v>
      </c>
      <c r="CE534" s="20" t="str">
        <f t="shared" si="628"/>
        <v>-</v>
      </c>
      <c r="CF534" s="20" t="str">
        <f t="shared" si="629"/>
        <v>-</v>
      </c>
      <c r="CG534" s="20" t="str">
        <f t="shared" si="630"/>
        <v>-</v>
      </c>
      <c r="CH534" s="26" t="e">
        <f>_xlfn.XLOOKUP(CI534,'Banco de dados'!$B:$B,'Banco de dados'!$D:$D)</f>
        <v>#N/A</v>
      </c>
      <c r="CI534" s="27"/>
      <c r="CJ534" s="26" t="e">
        <f>_xlfn.XLOOKUP(CI534,'Banco de dados'!$B:$B,'Banco de dados'!$E:$E)</f>
        <v>#N/A</v>
      </c>
      <c r="CK534" s="26"/>
      <c r="CL534" s="26" t="e">
        <f>IF(CK534="-","-",_xlfn.XLOOKUP(CK534,'Banco de dados'!$B:$B,'Banco de dados'!$E:$E))</f>
        <v>#N/A</v>
      </c>
      <c r="CM534" s="28">
        <f t="shared" si="631"/>
        <v>1</v>
      </c>
      <c r="CN534" s="26" t="e">
        <f>_xlfn.XLOOKUP(CI534,'Banco de dados'!$B:$B,'Banco de dados'!$H:$H)</f>
        <v>#N/A</v>
      </c>
      <c r="CO534" s="26" t="e">
        <f t="array" aca="1" ref="CO534" ca="1">_xludf.XLOOKUP(CK534,'Banco de dados'!$B:$B,'Banco de dados'!$H:$H)</f>
        <v>#NAME?</v>
      </c>
      <c r="CP534" s="26" t="e">
        <f t="array" aca="1" ref="CP534" ca="1">_xludf.XLOOKUP(CI534,'Banco de dados'!$B:$B,'Banco de dados'!$F:$F)</f>
        <v>#NAME?</v>
      </c>
      <c r="CQ534" s="26" t="e">
        <f t="array" aca="1" ref="CQ534" ca="1">_xludf.XLOOKUP(CK534,'Banco de dados'!$B:$B,'Banco de dados'!$F:$F)</f>
        <v>#NAME?</v>
      </c>
      <c r="CR534" s="27">
        <v>0</v>
      </c>
      <c r="CS534" s="27">
        <v>5</v>
      </c>
      <c r="CT534" s="26" t="str">
        <f>IF(AG534=0.5,"Suporte",IF(AND(AG534&gt;='Braços de IP'!$B$9,AG534&lt;='Braços de IP'!$D$9),'Braços de IP'!$E$9,IF(AND(AG534&gt;='Braços de IP'!$B$10,AG534&lt;='Braços de IP'!$D$10),'Braços de IP'!$E$10,IF(AND(AG534&gt;='Braços de IP'!$B$11,AG534&lt;='Braços de IP'!$D$11),'Braços de IP'!$E$11,IF(AND(AG534&gt;='Braços de IP'!$B$12,AG534&lt;='Braços de IP'!$D$12),'Braços de IP'!$E$12,IF(AND(AG534&gt;='Braços de IP'!$B$13,AG534&lt;='Braços de IP'!$D$13),'Braços de IP'!$E$13,IF(AND(AG534&gt;='Braços de IP'!$B$14,AG534&lt;='Braços de IP'!$D$14),'Braços de IP'!$E$14,"ERRO")))))))</f>
        <v>Médio I</v>
      </c>
      <c r="CU534" s="27"/>
      <c r="CV534" s="26" t="str">
        <f>IF($CU534="","",VLOOKUP($CU534,'Braços de IP'!$E$9:$I$15,2,0))</f>
        <v/>
      </c>
      <c r="CW534" s="29" t="str">
        <f>IF($CU534="","",VLOOKUP($CU534,'Braços de IP'!$E$9:$I$15,5,0))</f>
        <v/>
      </c>
      <c r="CX534" s="26"/>
      <c r="CY534" s="26"/>
      <c r="CZ534" s="26"/>
      <c r="DA534" s="26"/>
      <c r="DB534" s="26"/>
      <c r="DC534" s="26"/>
      <c r="DD534" s="30" t="e">
        <f t="shared" si="632"/>
        <v>#N/A</v>
      </c>
      <c r="DE534" s="31">
        <f t="shared" si="633"/>
        <v>70</v>
      </c>
      <c r="DF534" s="30" t="e">
        <f t="shared" si="634"/>
        <v>#N/A</v>
      </c>
      <c r="DG534" s="32" t="e">
        <f t="shared" si="635"/>
        <v>#N/A</v>
      </c>
      <c r="DH534" s="33" t="s">
        <v>143</v>
      </c>
      <c r="DI534" s="34"/>
      <c r="DJ534" s="35"/>
      <c r="DK534" s="16" t="s">
        <v>144</v>
      </c>
      <c r="DL534" s="16"/>
      <c r="DN534" s="36" t="e">
        <f t="shared" si="357"/>
        <v>#VALUE!</v>
      </c>
    </row>
    <row r="535" spans="1:118" ht="15.75" customHeight="1" x14ac:dyDescent="0.25">
      <c r="B535" s="16">
        <v>89</v>
      </c>
      <c r="C535" s="16" t="s">
        <v>174</v>
      </c>
      <c r="D535" s="16" t="s">
        <v>573</v>
      </c>
      <c r="E535" s="16">
        <v>-8.0888430000000007</v>
      </c>
      <c r="F535" s="16">
        <v>-34.956980999999999</v>
      </c>
      <c r="G535" s="16" t="s">
        <v>157</v>
      </c>
      <c r="H535" s="17" t="s">
        <v>136</v>
      </c>
      <c r="I535" s="16" t="s">
        <v>136</v>
      </c>
      <c r="J535" s="17" t="s">
        <v>137</v>
      </c>
      <c r="K535" s="18">
        <v>70</v>
      </c>
      <c r="L535" s="17" t="s">
        <v>138</v>
      </c>
      <c r="M535" s="17">
        <v>0</v>
      </c>
      <c r="N535" s="16">
        <f t="shared" si="352"/>
        <v>140</v>
      </c>
      <c r="O535" s="17">
        <v>1</v>
      </c>
      <c r="P535" s="17">
        <v>0</v>
      </c>
      <c r="Q535" s="17">
        <v>5.61</v>
      </c>
      <c r="R535" s="16"/>
      <c r="S535" s="16"/>
      <c r="T535" s="16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 t="s">
        <v>139</v>
      </c>
      <c r="AB535" s="17" t="s">
        <v>140</v>
      </c>
      <c r="AC535" s="17">
        <v>28.74</v>
      </c>
      <c r="AD535" s="17">
        <v>6.22</v>
      </c>
      <c r="AE535" s="17">
        <v>1</v>
      </c>
      <c r="AF535" s="17">
        <v>0.54</v>
      </c>
      <c r="AG535" s="17">
        <v>1.69</v>
      </c>
      <c r="AH535" s="17">
        <f t="shared" si="353"/>
        <v>1.1499999999999999</v>
      </c>
      <c r="AI535" s="17" t="s">
        <v>136</v>
      </c>
      <c r="AJ535" s="17" t="s">
        <v>136</v>
      </c>
      <c r="AK535" s="17" t="s">
        <v>141</v>
      </c>
      <c r="AL535" s="17">
        <f t="shared" si="354"/>
        <v>2</v>
      </c>
      <c r="AM535" s="17">
        <v>0</v>
      </c>
      <c r="AN535" s="17"/>
      <c r="AO535" s="17">
        <v>0</v>
      </c>
      <c r="AP535" s="17">
        <v>0</v>
      </c>
      <c r="AQ535" s="17">
        <v>0</v>
      </c>
      <c r="AR535" s="17" t="s">
        <v>136</v>
      </c>
      <c r="AS535" s="19">
        <f t="shared" si="614"/>
        <v>0</v>
      </c>
      <c r="AT535" s="19"/>
      <c r="AU535" s="19">
        <f>VLOOKUP(G535,ABNT5101!$I$3:$J$9,2)</f>
        <v>7.5</v>
      </c>
      <c r="AV535" s="19">
        <f>VLOOKUP(G535,ABNT5101!$I$3:$M$9,5)</f>
        <v>0.18</v>
      </c>
      <c r="AW535" s="17" t="str">
        <f>_xlfn.XLOOKUP(G535,ABNT5101!I:I,ABNT5101!L:L)</f>
        <v>-</v>
      </c>
      <c r="AX535" s="17">
        <f>_xlfn.XLOOKUP(G535,ABNT5101!$I:$I,ABNT5101!M:M)</f>
        <v>0.18</v>
      </c>
      <c r="AY535" s="17" t="str">
        <f>_xlfn.XLOOKUP(G535,ABNT5101!$I:$I,ABNT5101!N:N)</f>
        <v>-</v>
      </c>
      <c r="AZ535" s="17">
        <f>_xlfn.XLOOKUP(G535,ABNT5101!$I:$I,ABNT5101!O:O)</f>
        <v>16</v>
      </c>
      <c r="BA535" s="20" t="str">
        <f t="shared" si="615"/>
        <v>NÃO ATENDE</v>
      </c>
      <c r="BB535" s="21">
        <f t="shared" ref="BB535:BC535" si="658">BE535/AU535-1</f>
        <v>-1</v>
      </c>
      <c r="BC535" s="21">
        <f t="shared" si="658"/>
        <v>-1</v>
      </c>
      <c r="BD535" s="21" t="str">
        <f t="shared" si="617"/>
        <v>-</v>
      </c>
      <c r="BE535" s="22"/>
      <c r="BF535" s="22"/>
      <c r="BG535" s="22"/>
      <c r="BH535" s="22"/>
      <c r="BI535" s="23"/>
      <c r="BJ535" s="22"/>
      <c r="BK535" s="20" t="str">
        <f t="shared" si="618"/>
        <v>NÃO ATENDE</v>
      </c>
      <c r="BL535" s="20" t="str">
        <f t="shared" si="619"/>
        <v>NÃO ATENDE</v>
      </c>
      <c r="BM535" s="20" t="str">
        <f t="shared" si="620"/>
        <v>NÃO ATENDE</v>
      </c>
      <c r="BN535" s="20" t="str">
        <f t="shared" si="621"/>
        <v>ATENDE</v>
      </c>
      <c r="BO535" s="24" t="str">
        <f t="shared" si="622"/>
        <v>C5</v>
      </c>
      <c r="BP535" s="24" t="str">
        <f t="shared" si="379"/>
        <v>-</v>
      </c>
      <c r="BQ535" s="25" t="e">
        <f t="shared" si="623"/>
        <v>#VALUE!</v>
      </c>
      <c r="BR535" s="22"/>
      <c r="BS535" s="22"/>
      <c r="BT535" s="24" t="str">
        <f>IF(BP535="-","-",_xlfn.XLOOKUP(BP535,ABNT5101!$B$4:$B$9,ABNT5101!$C$4:$C$9))</f>
        <v>-</v>
      </c>
      <c r="BU535" s="24" t="str">
        <f>IF(BP535="-","-",_xlfn.XLOOKUP(BP535,ABNT5101!$B$4:$B$9,ABNT5101!$D$4:$D$9))</f>
        <v>-</v>
      </c>
      <c r="BV535" s="20" t="str">
        <f t="shared" si="624"/>
        <v>-</v>
      </c>
      <c r="BW535" s="20" t="str">
        <f t="shared" si="625"/>
        <v>-</v>
      </c>
      <c r="BX535" s="20" t="str">
        <f t="shared" si="626"/>
        <v>-</v>
      </c>
      <c r="BY535" s="24" t="str">
        <f t="shared" si="596"/>
        <v>-</v>
      </c>
      <c r="BZ535" s="25" t="e">
        <f t="shared" si="627"/>
        <v>#VALUE!</v>
      </c>
      <c r="CA535" s="24"/>
      <c r="CB535" s="24"/>
      <c r="CC535" s="20" t="str">
        <f>IF(BY535="-","-",_xlfn.XLOOKUP(BY535,ABNT5101!$B$4:$B$9,ABNT5101!$C$4:$C$9))</f>
        <v>-</v>
      </c>
      <c r="CD535" s="24" t="str">
        <f>IF(BY535="-","-",_xlfn.XLOOKUP(BY535,ABNT5101!$B$4:$B$9,ABNT5101!$D$4:$D$9))</f>
        <v>-</v>
      </c>
      <c r="CE535" s="20" t="str">
        <f t="shared" si="628"/>
        <v>-</v>
      </c>
      <c r="CF535" s="20" t="str">
        <f t="shared" si="629"/>
        <v>-</v>
      </c>
      <c r="CG535" s="20" t="str">
        <f t="shared" si="630"/>
        <v>-</v>
      </c>
      <c r="CH535" s="26" t="e">
        <f>_xlfn.XLOOKUP(CI535,'Banco de dados'!$B:$B,'Banco de dados'!$D:$D)</f>
        <v>#N/A</v>
      </c>
      <c r="CI535" s="27"/>
      <c r="CJ535" s="26" t="e">
        <f>_xlfn.XLOOKUP(CI535,'Banco de dados'!$B:$B,'Banco de dados'!$E:$E)</f>
        <v>#N/A</v>
      </c>
      <c r="CK535" s="26"/>
      <c r="CL535" s="26" t="e">
        <f>IF(CK535="-","-",_xlfn.XLOOKUP(CK535,'Banco de dados'!$B:$B,'Banco de dados'!$E:$E))</f>
        <v>#N/A</v>
      </c>
      <c r="CM535" s="28">
        <f t="shared" si="631"/>
        <v>1</v>
      </c>
      <c r="CN535" s="26" t="e">
        <f>_xlfn.XLOOKUP(CI535,'Banco de dados'!$B:$B,'Banco de dados'!$H:$H)</f>
        <v>#N/A</v>
      </c>
      <c r="CO535" s="26" t="e">
        <f t="array" aca="1" ref="CO535" ca="1">_xludf.XLOOKUP(CK535,'Banco de dados'!$B:$B,'Banco de dados'!$H:$H)</f>
        <v>#NAME?</v>
      </c>
      <c r="CP535" s="26" t="e">
        <f t="array" aca="1" ref="CP535" ca="1">_xludf.XLOOKUP(CI535,'Banco de dados'!$B:$B,'Banco de dados'!$F:$F)</f>
        <v>#NAME?</v>
      </c>
      <c r="CQ535" s="26" t="e">
        <f t="array" aca="1" ref="CQ535" ca="1">_xludf.XLOOKUP(CK535,'Banco de dados'!$B:$B,'Banco de dados'!$F:$F)</f>
        <v>#NAME?</v>
      </c>
      <c r="CR535" s="27">
        <v>0</v>
      </c>
      <c r="CS535" s="27">
        <v>2</v>
      </c>
      <c r="CT535" s="26" t="str">
        <f>IF(AG535=0.5,"Suporte",IF(AND(AG535&gt;='Braços de IP'!$B$9,AG535&lt;='Braços de IP'!$D$9),'Braços de IP'!$E$9,IF(AND(AG535&gt;='Braços de IP'!$B$10,AG535&lt;='Braços de IP'!$D$10),'Braços de IP'!$E$10,IF(AND(AG535&gt;='Braços de IP'!$B$11,AG535&lt;='Braços de IP'!$D$11),'Braços de IP'!$E$11,IF(AND(AG535&gt;='Braços de IP'!$B$12,AG535&lt;='Braços de IP'!$D$12),'Braços de IP'!$E$12,IF(AND(AG535&gt;='Braços de IP'!$B$13,AG535&lt;='Braços de IP'!$D$13),'Braços de IP'!$E$13,IF(AND(AG535&gt;='Braços de IP'!$B$14,AG535&lt;='Braços de IP'!$D$14),'Braços de IP'!$E$14,"ERRO")))))))</f>
        <v>Médio I</v>
      </c>
      <c r="CU535" s="27"/>
      <c r="CV535" s="26" t="str">
        <f>IF($CU535="","",VLOOKUP($CU535,'Braços de IP'!$E$9:$I$15,2,0))</f>
        <v/>
      </c>
      <c r="CW535" s="29" t="str">
        <f>IF($CU535="","",VLOOKUP($CU535,'Braços de IP'!$E$9:$I$15,5,0))</f>
        <v/>
      </c>
      <c r="CX535" s="26"/>
      <c r="CY535" s="26"/>
      <c r="CZ535" s="26"/>
      <c r="DA535" s="26"/>
      <c r="DB535" s="26"/>
      <c r="DC535" s="26"/>
      <c r="DD535" s="30" t="e">
        <f t="shared" si="632"/>
        <v>#N/A</v>
      </c>
      <c r="DE535" s="31">
        <f t="shared" si="633"/>
        <v>70</v>
      </c>
      <c r="DF535" s="30" t="e">
        <f t="shared" si="634"/>
        <v>#N/A</v>
      </c>
      <c r="DG535" s="32" t="e">
        <f t="shared" si="635"/>
        <v>#N/A</v>
      </c>
      <c r="DH535" s="33" t="s">
        <v>143</v>
      </c>
      <c r="DI535" s="34"/>
      <c r="DJ535" s="35"/>
      <c r="DK535" s="16" t="s">
        <v>144</v>
      </c>
      <c r="DL535" s="16"/>
      <c r="DN535" s="36" t="e">
        <f t="shared" si="357"/>
        <v>#VALUE!</v>
      </c>
    </row>
    <row r="536" spans="1:118" ht="15.75" customHeight="1" x14ac:dyDescent="0.25">
      <c r="B536" s="16">
        <v>90</v>
      </c>
      <c r="C536" s="16" t="s">
        <v>188</v>
      </c>
      <c r="D536" s="16" t="s">
        <v>574</v>
      </c>
      <c r="E536" s="16">
        <v>-8.0807260000000003</v>
      </c>
      <c r="F536" s="16">
        <v>-34.953983999999998</v>
      </c>
      <c r="G536" s="16" t="s">
        <v>157</v>
      </c>
      <c r="H536" s="17" t="s">
        <v>136</v>
      </c>
      <c r="I536" s="16" t="s">
        <v>135</v>
      </c>
      <c r="J536" s="17" t="s">
        <v>137</v>
      </c>
      <c r="K536" s="16">
        <v>70</v>
      </c>
      <c r="L536" s="17" t="s">
        <v>138</v>
      </c>
      <c r="M536" s="17">
        <v>0</v>
      </c>
      <c r="N536" s="16">
        <f t="shared" si="352"/>
        <v>140</v>
      </c>
      <c r="O536" s="17">
        <v>1</v>
      </c>
      <c r="P536" s="17">
        <v>0</v>
      </c>
      <c r="Q536" s="17">
        <v>3.5</v>
      </c>
      <c r="R536" s="16"/>
      <c r="S536" s="16"/>
      <c r="T536" s="16">
        <v>0</v>
      </c>
      <c r="U536" s="17">
        <v>1.2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 t="s">
        <v>139</v>
      </c>
      <c r="AB536" s="17" t="s">
        <v>140</v>
      </c>
      <c r="AC536" s="17">
        <v>30.37</v>
      </c>
      <c r="AD536" s="17">
        <v>6.7380000000000004</v>
      </c>
      <c r="AE536" s="17">
        <v>1</v>
      </c>
      <c r="AF536" s="17">
        <v>0.81</v>
      </c>
      <c r="AG536" s="17">
        <v>2.0099999999999998</v>
      </c>
      <c r="AH536" s="17">
        <f t="shared" si="353"/>
        <v>1.1999999999999997</v>
      </c>
      <c r="AI536" s="17" t="s">
        <v>136</v>
      </c>
      <c r="AJ536" s="17" t="s">
        <v>136</v>
      </c>
      <c r="AK536" s="17" t="s">
        <v>141</v>
      </c>
      <c r="AL536" s="17">
        <f t="shared" si="354"/>
        <v>2</v>
      </c>
      <c r="AM536" s="17">
        <v>0</v>
      </c>
      <c r="AN536" s="17"/>
      <c r="AO536" s="17">
        <v>0</v>
      </c>
      <c r="AP536" s="17">
        <v>0</v>
      </c>
      <c r="AQ536" s="17">
        <v>0</v>
      </c>
      <c r="AR536" s="17" t="s">
        <v>136</v>
      </c>
      <c r="AS536" s="19">
        <f t="shared" si="614"/>
        <v>0</v>
      </c>
      <c r="AT536" s="19"/>
      <c r="AU536" s="19">
        <f>VLOOKUP(G536,ABNT5101!$I$3:$J$9,2)</f>
        <v>7.5</v>
      </c>
      <c r="AV536" s="19">
        <f>VLOOKUP(G536,ABNT5101!$I$3:$M$9,5)</f>
        <v>0.18</v>
      </c>
      <c r="AW536" s="17" t="str">
        <f>_xlfn.XLOOKUP(G536,ABNT5101!I:I,ABNT5101!L:L)</f>
        <v>-</v>
      </c>
      <c r="AX536" s="17">
        <f>_xlfn.XLOOKUP(G536,ABNT5101!$I:$I,ABNT5101!M:M)</f>
        <v>0.18</v>
      </c>
      <c r="AY536" s="17" t="str">
        <f>_xlfn.XLOOKUP(G536,ABNT5101!$I:$I,ABNT5101!N:N)</f>
        <v>-</v>
      </c>
      <c r="AZ536" s="17">
        <f>_xlfn.XLOOKUP(G536,ABNT5101!$I:$I,ABNT5101!O:O)</f>
        <v>16</v>
      </c>
      <c r="BA536" s="20" t="str">
        <f t="shared" si="615"/>
        <v>NÃO ATENDE</v>
      </c>
      <c r="BB536" s="21">
        <f t="shared" ref="BB536:BC536" si="659">BE536/AU536-1</f>
        <v>-1</v>
      </c>
      <c r="BC536" s="21">
        <f t="shared" si="659"/>
        <v>-1</v>
      </c>
      <c r="BD536" s="21" t="str">
        <f t="shared" si="617"/>
        <v>-</v>
      </c>
      <c r="BE536" s="22"/>
      <c r="BF536" s="22"/>
      <c r="BG536" s="22"/>
      <c r="BH536" s="22"/>
      <c r="BI536" s="23"/>
      <c r="BJ536" s="22"/>
      <c r="BK536" s="20" t="str">
        <f t="shared" si="618"/>
        <v>NÃO ATENDE</v>
      </c>
      <c r="BL536" s="20" t="str">
        <f t="shared" si="619"/>
        <v>NÃO ATENDE</v>
      </c>
      <c r="BM536" s="20" t="str">
        <f t="shared" si="620"/>
        <v>NÃO ATENDE</v>
      </c>
      <c r="BN536" s="20" t="str">
        <f t="shared" si="621"/>
        <v>ATENDE</v>
      </c>
      <c r="BO536" s="24" t="str">
        <f t="shared" si="622"/>
        <v>C5</v>
      </c>
      <c r="BP536" s="24" t="str">
        <f t="shared" si="379"/>
        <v>P6</v>
      </c>
      <c r="BQ536" s="25">
        <f t="shared" si="623"/>
        <v>-1</v>
      </c>
      <c r="BR536" s="22"/>
      <c r="BS536" s="22"/>
      <c r="BT536" s="24">
        <f>IF(BP536="-","-",_xlfn.XLOOKUP(BP536,ABNT5101!$B$4:$B$9,ABNT5101!$C$4:$C$9))</f>
        <v>3</v>
      </c>
      <c r="BU536" s="24">
        <f>IF(BP536="-","-",_xlfn.XLOOKUP(BP536,ABNT5101!$B$4:$B$9,ABNT5101!$D$4:$D$9))</f>
        <v>0.6</v>
      </c>
      <c r="BV536" s="20" t="str">
        <f t="shared" si="624"/>
        <v>NÃO ATENDE</v>
      </c>
      <c r="BW536" s="20" t="str">
        <f t="shared" si="625"/>
        <v>NÃO ATENDE</v>
      </c>
      <c r="BX536" s="20" t="str">
        <f t="shared" si="626"/>
        <v>NÃO ATENDE</v>
      </c>
      <c r="BY536" s="24" t="str">
        <f t="shared" si="596"/>
        <v>P6</v>
      </c>
      <c r="BZ536" s="25">
        <f t="shared" si="627"/>
        <v>-1</v>
      </c>
      <c r="CA536" s="24"/>
      <c r="CB536" s="24"/>
      <c r="CC536" s="20">
        <f>IF(BY536="-","-",_xlfn.XLOOKUP(BY536,ABNT5101!$B$4:$B$9,ABNT5101!$C$4:$C$9))</f>
        <v>3</v>
      </c>
      <c r="CD536" s="24">
        <f>IF(BY536="-","-",_xlfn.XLOOKUP(BY536,ABNT5101!$B$4:$B$9,ABNT5101!$D$4:$D$9))</f>
        <v>0.6</v>
      </c>
      <c r="CE536" s="20" t="str">
        <f t="shared" si="628"/>
        <v>NÃO ATENDE</v>
      </c>
      <c r="CF536" s="20" t="str">
        <f t="shared" si="629"/>
        <v>NÃO ATENDE</v>
      </c>
      <c r="CG536" s="20" t="str">
        <f t="shared" si="630"/>
        <v>NÃO ATENDE</v>
      </c>
      <c r="CH536" s="26" t="e">
        <f>_xlfn.XLOOKUP(CI536,'Banco de dados'!$B:$B,'Banco de dados'!$D:$D)</f>
        <v>#N/A</v>
      </c>
      <c r="CI536" s="27"/>
      <c r="CJ536" s="26" t="e">
        <f>_xlfn.XLOOKUP(CI536,'Banco de dados'!$B:$B,'Banco de dados'!$E:$E)</f>
        <v>#N/A</v>
      </c>
      <c r="CK536" s="26"/>
      <c r="CL536" s="26" t="e">
        <f>IF(CK536="-","-",_xlfn.XLOOKUP(CK536,'Banco de dados'!$B:$B,'Banco de dados'!$E:$E))</f>
        <v>#N/A</v>
      </c>
      <c r="CM536" s="28">
        <f t="shared" si="631"/>
        <v>1</v>
      </c>
      <c r="CN536" s="26" t="e">
        <f>_xlfn.XLOOKUP(CI536,'Banco de dados'!$B:$B,'Banco de dados'!$H:$H)</f>
        <v>#N/A</v>
      </c>
      <c r="CO536" s="26" t="e">
        <f t="array" aca="1" ref="CO536" ca="1">_xludf.XLOOKUP(CK536,'Banco de dados'!$B:$B,'Banco de dados'!$H:$H)</f>
        <v>#NAME?</v>
      </c>
      <c r="CP536" s="26" t="e">
        <f t="array" aca="1" ref="CP536" ca="1">_xludf.XLOOKUP(CI536,'Banco de dados'!$B:$B,'Banco de dados'!$F:$F)</f>
        <v>#NAME?</v>
      </c>
      <c r="CQ536" s="26" t="e">
        <f t="array" aca="1" ref="CQ536" ca="1">_xludf.XLOOKUP(CK536,'Banco de dados'!$B:$B,'Banco de dados'!$F:$F)</f>
        <v>#NAME?</v>
      </c>
      <c r="CR536" s="27">
        <v>0</v>
      </c>
      <c r="CS536" s="27"/>
      <c r="CT536" s="26" t="str">
        <f>IF(AG536=0.5,"Suporte",IF(AND(AG536&gt;='Braços de IP'!$B$9,AG536&lt;='Braços de IP'!$D$9),'Braços de IP'!$E$9,IF(AND(AG536&gt;='Braços de IP'!$B$10,AG536&lt;='Braços de IP'!$D$10),'Braços de IP'!$E$10,IF(AND(AG536&gt;='Braços de IP'!$B$11,AG536&lt;='Braços de IP'!$D$11),'Braços de IP'!$E$11,IF(AND(AG536&gt;='Braços de IP'!$B$12,AG536&lt;='Braços de IP'!$D$12),'Braços de IP'!$E$12,IF(AND(AG536&gt;='Braços de IP'!$B$13,AG536&lt;='Braços de IP'!$D$13),'Braços de IP'!$E$13,IF(AND(AG536&gt;='Braços de IP'!$B$14,AG536&lt;='Braços de IP'!$D$14),'Braços de IP'!$E$14,"ERRO")))))))</f>
        <v>Médio I</v>
      </c>
      <c r="CU536" s="27"/>
      <c r="CV536" s="26" t="str">
        <f>IF($CU536="","",VLOOKUP($CU536,'Braços de IP'!$E$9:$I$15,2,0))</f>
        <v/>
      </c>
      <c r="CW536" s="29" t="str">
        <f>IF($CU536="","",VLOOKUP($CU536,'Braços de IP'!$E$9:$I$15,5,0))</f>
        <v/>
      </c>
      <c r="CX536" s="26"/>
      <c r="CY536" s="26"/>
      <c r="CZ536" s="26"/>
      <c r="DA536" s="26"/>
      <c r="DB536" s="26"/>
      <c r="DC536" s="26"/>
      <c r="DD536" s="30" t="e">
        <f t="shared" si="632"/>
        <v>#N/A</v>
      </c>
      <c r="DE536" s="31">
        <f t="shared" si="633"/>
        <v>70</v>
      </c>
      <c r="DF536" s="30" t="e">
        <f t="shared" si="634"/>
        <v>#N/A</v>
      </c>
      <c r="DG536" s="32" t="e">
        <f t="shared" si="635"/>
        <v>#N/A</v>
      </c>
      <c r="DH536" s="33" t="s">
        <v>143</v>
      </c>
      <c r="DI536" s="34"/>
      <c r="DJ536" s="35"/>
      <c r="DK536" s="16" t="s">
        <v>144</v>
      </c>
      <c r="DL536" s="16"/>
      <c r="DN536" s="36" t="e">
        <f t="shared" si="357"/>
        <v>#VALUE!</v>
      </c>
    </row>
    <row r="537" spans="1:118" ht="15.75" customHeight="1" x14ac:dyDescent="0.25">
      <c r="B537" s="16">
        <v>90</v>
      </c>
      <c r="C537" s="16" t="s">
        <v>188</v>
      </c>
      <c r="D537" s="16" t="s">
        <v>574</v>
      </c>
      <c r="E537" s="16">
        <v>-8.0807260000000003</v>
      </c>
      <c r="F537" s="16">
        <v>-34.953983999999998</v>
      </c>
      <c r="G537" s="16" t="s">
        <v>157</v>
      </c>
      <c r="H537" s="17" t="s">
        <v>136</v>
      </c>
      <c r="I537" s="16" t="s">
        <v>135</v>
      </c>
      <c r="J537" s="17" t="s">
        <v>137</v>
      </c>
      <c r="K537" s="16">
        <v>70</v>
      </c>
      <c r="L537" s="17" t="s">
        <v>138</v>
      </c>
      <c r="M537" s="17">
        <v>0</v>
      </c>
      <c r="N537" s="16">
        <f t="shared" si="352"/>
        <v>140</v>
      </c>
      <c r="O537" s="17">
        <v>1</v>
      </c>
      <c r="P537" s="17">
        <v>0</v>
      </c>
      <c r="Q537" s="17">
        <v>3.5</v>
      </c>
      <c r="R537" s="16"/>
      <c r="S537" s="16"/>
      <c r="T537" s="16">
        <v>0</v>
      </c>
      <c r="U537" s="17">
        <v>1.2</v>
      </c>
      <c r="V537" s="17">
        <v>0</v>
      </c>
      <c r="W537" s="17">
        <v>0</v>
      </c>
      <c r="X537" s="17">
        <v>0</v>
      </c>
      <c r="Y537" s="17">
        <v>0</v>
      </c>
      <c r="Z537" s="17">
        <v>0</v>
      </c>
      <c r="AA537" s="17" t="s">
        <v>139</v>
      </c>
      <c r="AB537" s="17" t="s">
        <v>140</v>
      </c>
      <c r="AC537" s="17">
        <v>30.37</v>
      </c>
      <c r="AD537" s="17">
        <v>6.7380000000000004</v>
      </c>
      <c r="AE537" s="17">
        <v>1</v>
      </c>
      <c r="AF537" s="17">
        <v>0.81</v>
      </c>
      <c r="AG537" s="17">
        <v>2.0099999999999998</v>
      </c>
      <c r="AH537" s="17">
        <f t="shared" si="353"/>
        <v>1.1999999999999997</v>
      </c>
      <c r="AI537" s="17" t="s">
        <v>136</v>
      </c>
      <c r="AJ537" s="17" t="s">
        <v>136</v>
      </c>
      <c r="AK537" s="17" t="s">
        <v>141</v>
      </c>
      <c r="AL537" s="17">
        <f t="shared" si="354"/>
        <v>2</v>
      </c>
      <c r="AM537" s="17">
        <v>0</v>
      </c>
      <c r="AN537" s="17"/>
      <c r="AO537" s="17">
        <v>0</v>
      </c>
      <c r="AP537" s="17">
        <v>0</v>
      </c>
      <c r="AQ537" s="17">
        <v>0</v>
      </c>
      <c r="AR537" s="17" t="s">
        <v>136</v>
      </c>
      <c r="AS537" s="19">
        <f t="shared" si="614"/>
        <v>0</v>
      </c>
      <c r="AT537" s="19"/>
      <c r="AU537" s="19">
        <f>VLOOKUP(G537,ABNT5101!$I$3:$J$9,2)</f>
        <v>7.5</v>
      </c>
      <c r="AV537" s="19">
        <f>VLOOKUP(G537,ABNT5101!$I$3:$M$9,5)</f>
        <v>0.18</v>
      </c>
      <c r="AW537" s="17" t="str">
        <f>_xlfn.XLOOKUP(G537,ABNT5101!I:I,ABNT5101!L:L)</f>
        <v>-</v>
      </c>
      <c r="AX537" s="17">
        <f>_xlfn.XLOOKUP(G537,ABNT5101!$I:$I,ABNT5101!M:M)</f>
        <v>0.18</v>
      </c>
      <c r="AY537" s="17" t="str">
        <f>_xlfn.XLOOKUP(G537,ABNT5101!$I:$I,ABNT5101!N:N)</f>
        <v>-</v>
      </c>
      <c r="AZ537" s="17">
        <f>_xlfn.XLOOKUP(G537,ABNT5101!$I:$I,ABNT5101!O:O)</f>
        <v>16</v>
      </c>
      <c r="BA537" s="20" t="str">
        <f t="shared" si="615"/>
        <v>NÃO ATENDE</v>
      </c>
      <c r="BB537" s="21">
        <f t="shared" ref="BB537:BC537" si="660">BE537/AU537-1</f>
        <v>-1</v>
      </c>
      <c r="BC537" s="21">
        <f t="shared" si="660"/>
        <v>-1</v>
      </c>
      <c r="BD537" s="21" t="str">
        <f t="shared" si="617"/>
        <v>-</v>
      </c>
      <c r="BE537" s="22"/>
      <c r="BF537" s="22"/>
      <c r="BG537" s="22"/>
      <c r="BH537" s="22"/>
      <c r="BI537" s="23"/>
      <c r="BJ537" s="22"/>
      <c r="BK537" s="20" t="str">
        <f t="shared" si="618"/>
        <v>NÃO ATENDE</v>
      </c>
      <c r="BL537" s="20" t="str">
        <f t="shared" si="619"/>
        <v>NÃO ATENDE</v>
      </c>
      <c r="BM537" s="20" t="str">
        <f t="shared" si="620"/>
        <v>NÃO ATENDE</v>
      </c>
      <c r="BN537" s="20" t="str">
        <f t="shared" si="621"/>
        <v>ATENDE</v>
      </c>
      <c r="BO537" s="24" t="str">
        <f t="shared" si="622"/>
        <v>C5</v>
      </c>
      <c r="BP537" s="24" t="str">
        <f t="shared" si="379"/>
        <v>P6</v>
      </c>
      <c r="BQ537" s="25">
        <f t="shared" si="623"/>
        <v>-1</v>
      </c>
      <c r="BR537" s="22"/>
      <c r="BS537" s="22"/>
      <c r="BT537" s="24">
        <f>IF(BP537="-","-",_xlfn.XLOOKUP(BP537,ABNT5101!$B$4:$B$9,ABNT5101!$C$4:$C$9))</f>
        <v>3</v>
      </c>
      <c r="BU537" s="24">
        <f>IF(BP537="-","-",_xlfn.XLOOKUP(BP537,ABNT5101!$B$4:$B$9,ABNT5101!$D$4:$D$9))</f>
        <v>0.6</v>
      </c>
      <c r="BV537" s="20" t="str">
        <f t="shared" si="624"/>
        <v>NÃO ATENDE</v>
      </c>
      <c r="BW537" s="20" t="str">
        <f t="shared" si="625"/>
        <v>NÃO ATENDE</v>
      </c>
      <c r="BX537" s="20" t="str">
        <f t="shared" si="626"/>
        <v>NÃO ATENDE</v>
      </c>
      <c r="BY537" s="24" t="str">
        <f t="shared" si="596"/>
        <v>P6</v>
      </c>
      <c r="BZ537" s="25">
        <f t="shared" si="627"/>
        <v>-1</v>
      </c>
      <c r="CA537" s="24"/>
      <c r="CB537" s="24"/>
      <c r="CC537" s="20">
        <f>IF(BY537="-","-",_xlfn.XLOOKUP(BY537,ABNT5101!$B$4:$B$9,ABNT5101!$C$4:$C$9))</f>
        <v>3</v>
      </c>
      <c r="CD537" s="24">
        <f>IF(BY537="-","-",_xlfn.XLOOKUP(BY537,ABNT5101!$B$4:$B$9,ABNT5101!$D$4:$D$9))</f>
        <v>0.6</v>
      </c>
      <c r="CE537" s="20" t="str">
        <f t="shared" si="628"/>
        <v>NÃO ATENDE</v>
      </c>
      <c r="CF537" s="20" t="str">
        <f t="shared" si="629"/>
        <v>NÃO ATENDE</v>
      </c>
      <c r="CG537" s="20" t="str">
        <f t="shared" si="630"/>
        <v>NÃO ATENDE</v>
      </c>
      <c r="CH537" s="26" t="e">
        <f>_xlfn.XLOOKUP(CI537,'Banco de dados'!$B:$B,'Banco de dados'!$D:$D)</f>
        <v>#N/A</v>
      </c>
      <c r="CI537" s="27"/>
      <c r="CJ537" s="26" t="e">
        <f>_xlfn.XLOOKUP(CI537,'Banco de dados'!$B:$B,'Banco de dados'!$E:$E)</f>
        <v>#N/A</v>
      </c>
      <c r="CK537" s="26"/>
      <c r="CL537" s="26" t="e">
        <f>IF(CK537="-","-",_xlfn.XLOOKUP(CK537,'Banco de dados'!$B:$B,'Banco de dados'!$E:$E))</f>
        <v>#N/A</v>
      </c>
      <c r="CM537" s="28">
        <f t="shared" si="631"/>
        <v>1</v>
      </c>
      <c r="CN537" s="26" t="e">
        <f>_xlfn.XLOOKUP(CI537,'Banco de dados'!$B:$B,'Banco de dados'!$H:$H)</f>
        <v>#N/A</v>
      </c>
      <c r="CO537" s="26" t="e">
        <f t="array" aca="1" ref="CO537" ca="1">_xludf.XLOOKUP(CK537,'Banco de dados'!$B:$B,'Banco de dados'!$H:$H)</f>
        <v>#NAME?</v>
      </c>
      <c r="CP537" s="26" t="e">
        <f t="array" aca="1" ref="CP537" ca="1">_xludf.XLOOKUP(CI537,'Banco de dados'!$B:$B,'Banco de dados'!$F:$F)</f>
        <v>#NAME?</v>
      </c>
      <c r="CQ537" s="26" t="e">
        <f t="array" aca="1" ref="CQ537" ca="1">_xludf.XLOOKUP(CK537,'Banco de dados'!$B:$B,'Banco de dados'!$F:$F)</f>
        <v>#NAME?</v>
      </c>
      <c r="CR537" s="27">
        <v>0</v>
      </c>
      <c r="CS537" s="27"/>
      <c r="CT537" s="26" t="str">
        <f>IF(AG537=0.5,"Suporte",IF(AND(AG537&gt;='Braços de IP'!$B$9,AG537&lt;='Braços de IP'!$D$9),'Braços de IP'!$E$9,IF(AND(AG537&gt;='Braços de IP'!$B$10,AG537&lt;='Braços de IP'!$D$10),'Braços de IP'!$E$10,IF(AND(AG537&gt;='Braços de IP'!$B$11,AG537&lt;='Braços de IP'!$D$11),'Braços de IP'!$E$11,IF(AND(AG537&gt;='Braços de IP'!$B$12,AG537&lt;='Braços de IP'!$D$12),'Braços de IP'!$E$12,IF(AND(AG537&gt;='Braços de IP'!$B$13,AG537&lt;='Braços de IP'!$D$13),'Braços de IP'!$E$13,IF(AND(AG537&gt;='Braços de IP'!$B$14,AG537&lt;='Braços de IP'!$D$14),'Braços de IP'!$E$14,"ERRO")))))))</f>
        <v>Médio I</v>
      </c>
      <c r="CU537" s="27"/>
      <c r="CV537" s="26" t="str">
        <f>IF($CU537="","",VLOOKUP($CU537,'Braços de IP'!$E$9:$I$15,2,0))</f>
        <v/>
      </c>
      <c r="CW537" s="29" t="str">
        <f>IF($CU537="","",VLOOKUP($CU537,'Braços de IP'!$E$9:$I$15,5,0))</f>
        <v/>
      </c>
      <c r="CX537" s="26"/>
      <c r="CY537" s="26"/>
      <c r="CZ537" s="26"/>
      <c r="DA537" s="26"/>
      <c r="DB537" s="26"/>
      <c r="DC537" s="26"/>
      <c r="DD537" s="30" t="e">
        <f t="shared" si="632"/>
        <v>#N/A</v>
      </c>
      <c r="DE537" s="31">
        <f t="shared" si="633"/>
        <v>70</v>
      </c>
      <c r="DF537" s="30" t="e">
        <f t="shared" si="634"/>
        <v>#N/A</v>
      </c>
      <c r="DG537" s="32" t="e">
        <f t="shared" si="635"/>
        <v>#N/A</v>
      </c>
      <c r="DH537" s="33" t="s">
        <v>143</v>
      </c>
      <c r="DI537" s="34"/>
      <c r="DJ537" s="35"/>
      <c r="DK537" s="16" t="s">
        <v>144</v>
      </c>
      <c r="DL537" s="16"/>
      <c r="DN537" s="36" t="e">
        <f t="shared" si="357"/>
        <v>#VALUE!</v>
      </c>
    </row>
    <row r="538" spans="1:118" ht="15.75" customHeight="1" x14ac:dyDescent="0.25">
      <c r="B538" s="16">
        <v>90</v>
      </c>
      <c r="C538" s="16" t="s">
        <v>188</v>
      </c>
      <c r="D538" s="16" t="s">
        <v>574</v>
      </c>
      <c r="E538" s="16">
        <v>-8.0807260000000003</v>
      </c>
      <c r="F538" s="16">
        <v>-34.953983999999998</v>
      </c>
      <c r="G538" s="16" t="s">
        <v>157</v>
      </c>
      <c r="H538" s="17" t="s">
        <v>136</v>
      </c>
      <c r="I538" s="16" t="s">
        <v>135</v>
      </c>
      <c r="J538" s="17" t="s">
        <v>137</v>
      </c>
      <c r="K538" s="16">
        <v>70</v>
      </c>
      <c r="L538" s="17" t="s">
        <v>138</v>
      </c>
      <c r="M538" s="17">
        <v>0</v>
      </c>
      <c r="N538" s="16">
        <f t="shared" si="352"/>
        <v>140</v>
      </c>
      <c r="O538" s="17">
        <v>1</v>
      </c>
      <c r="P538" s="17">
        <v>0</v>
      </c>
      <c r="Q538" s="17">
        <v>3.5</v>
      </c>
      <c r="R538" s="16"/>
      <c r="S538" s="16"/>
      <c r="T538" s="16">
        <v>0</v>
      </c>
      <c r="U538" s="17">
        <v>1.2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 t="s">
        <v>139</v>
      </c>
      <c r="AB538" s="17" t="s">
        <v>140</v>
      </c>
      <c r="AC538" s="17">
        <v>30.37</v>
      </c>
      <c r="AD538" s="17">
        <v>6.7380000000000004</v>
      </c>
      <c r="AE538" s="17">
        <v>1</v>
      </c>
      <c r="AF538" s="17">
        <v>0.81</v>
      </c>
      <c r="AG538" s="17">
        <v>2.0099999999999998</v>
      </c>
      <c r="AH538" s="17">
        <f t="shared" si="353"/>
        <v>1.1999999999999997</v>
      </c>
      <c r="AI538" s="17" t="s">
        <v>136</v>
      </c>
      <c r="AJ538" s="17" t="s">
        <v>136</v>
      </c>
      <c r="AK538" s="17" t="s">
        <v>141</v>
      </c>
      <c r="AL538" s="17">
        <f t="shared" si="354"/>
        <v>2</v>
      </c>
      <c r="AM538" s="17">
        <v>0</v>
      </c>
      <c r="AN538" s="17"/>
      <c r="AO538" s="17">
        <v>0</v>
      </c>
      <c r="AP538" s="17">
        <v>0</v>
      </c>
      <c r="AQ538" s="17">
        <v>0</v>
      </c>
      <c r="AR538" s="17" t="s">
        <v>136</v>
      </c>
      <c r="AS538" s="19">
        <f t="shared" si="614"/>
        <v>0</v>
      </c>
      <c r="AT538" s="19"/>
      <c r="AU538" s="19">
        <f>VLOOKUP(G538,ABNT5101!$I$3:$J$9,2)</f>
        <v>7.5</v>
      </c>
      <c r="AV538" s="19">
        <f>VLOOKUP(G538,ABNT5101!$I$3:$M$9,5)</f>
        <v>0.18</v>
      </c>
      <c r="AW538" s="17" t="str">
        <f>_xlfn.XLOOKUP(G538,ABNT5101!I:I,ABNT5101!L:L)</f>
        <v>-</v>
      </c>
      <c r="AX538" s="17">
        <f>_xlfn.XLOOKUP(G538,ABNT5101!$I:$I,ABNT5101!M:M)</f>
        <v>0.18</v>
      </c>
      <c r="AY538" s="17" t="str">
        <f>_xlfn.XLOOKUP(G538,ABNT5101!$I:$I,ABNT5101!N:N)</f>
        <v>-</v>
      </c>
      <c r="AZ538" s="17">
        <f>_xlfn.XLOOKUP(G538,ABNT5101!$I:$I,ABNT5101!O:O)</f>
        <v>16</v>
      </c>
      <c r="BA538" s="20" t="str">
        <f t="shared" si="615"/>
        <v>NÃO ATENDE</v>
      </c>
      <c r="BB538" s="21">
        <f t="shared" ref="BB538:BC538" si="661">BE538/AU538-1</f>
        <v>-1</v>
      </c>
      <c r="BC538" s="21">
        <f t="shared" si="661"/>
        <v>-1</v>
      </c>
      <c r="BD538" s="21" t="str">
        <f t="shared" si="617"/>
        <v>-</v>
      </c>
      <c r="BE538" s="22"/>
      <c r="BF538" s="22"/>
      <c r="BG538" s="22"/>
      <c r="BH538" s="22"/>
      <c r="BI538" s="23"/>
      <c r="BJ538" s="22"/>
      <c r="BK538" s="20" t="str">
        <f t="shared" si="618"/>
        <v>NÃO ATENDE</v>
      </c>
      <c r="BL538" s="20" t="str">
        <f t="shared" si="619"/>
        <v>NÃO ATENDE</v>
      </c>
      <c r="BM538" s="20" t="str">
        <f t="shared" si="620"/>
        <v>NÃO ATENDE</v>
      </c>
      <c r="BN538" s="20" t="str">
        <f t="shared" si="621"/>
        <v>ATENDE</v>
      </c>
      <c r="BO538" s="24" t="str">
        <f t="shared" si="622"/>
        <v>C5</v>
      </c>
      <c r="BP538" s="24" t="str">
        <f t="shared" si="379"/>
        <v>P6</v>
      </c>
      <c r="BQ538" s="25">
        <f t="shared" si="623"/>
        <v>-1</v>
      </c>
      <c r="BR538" s="22"/>
      <c r="BS538" s="22"/>
      <c r="BT538" s="24">
        <f>IF(BP538="-","-",_xlfn.XLOOKUP(BP538,ABNT5101!$B$4:$B$9,ABNT5101!$C$4:$C$9))</f>
        <v>3</v>
      </c>
      <c r="BU538" s="24">
        <f>IF(BP538="-","-",_xlfn.XLOOKUP(BP538,ABNT5101!$B$4:$B$9,ABNT5101!$D$4:$D$9))</f>
        <v>0.6</v>
      </c>
      <c r="BV538" s="20" t="str">
        <f t="shared" si="624"/>
        <v>NÃO ATENDE</v>
      </c>
      <c r="BW538" s="20" t="str">
        <f t="shared" si="625"/>
        <v>NÃO ATENDE</v>
      </c>
      <c r="BX538" s="20" t="str">
        <f t="shared" si="626"/>
        <v>NÃO ATENDE</v>
      </c>
      <c r="BY538" s="24" t="str">
        <f t="shared" si="596"/>
        <v>P6</v>
      </c>
      <c r="BZ538" s="25">
        <f t="shared" si="627"/>
        <v>-1</v>
      </c>
      <c r="CA538" s="24"/>
      <c r="CB538" s="24"/>
      <c r="CC538" s="20">
        <f>IF(BY538="-","-",_xlfn.XLOOKUP(BY538,ABNT5101!$B$4:$B$9,ABNT5101!$C$4:$C$9))</f>
        <v>3</v>
      </c>
      <c r="CD538" s="24">
        <f>IF(BY538="-","-",_xlfn.XLOOKUP(BY538,ABNT5101!$B$4:$B$9,ABNT5101!$D$4:$D$9))</f>
        <v>0.6</v>
      </c>
      <c r="CE538" s="20" t="str">
        <f t="shared" si="628"/>
        <v>NÃO ATENDE</v>
      </c>
      <c r="CF538" s="20" t="str">
        <f t="shared" si="629"/>
        <v>NÃO ATENDE</v>
      </c>
      <c r="CG538" s="20" t="str">
        <f t="shared" si="630"/>
        <v>NÃO ATENDE</v>
      </c>
      <c r="CH538" s="26" t="e">
        <f>_xlfn.XLOOKUP(CI538,'Banco de dados'!$B:$B,'Banco de dados'!$D:$D)</f>
        <v>#N/A</v>
      </c>
      <c r="CI538" s="27"/>
      <c r="CJ538" s="26" t="e">
        <f>_xlfn.XLOOKUP(CI538,'Banco de dados'!$B:$B,'Banco de dados'!$E:$E)</f>
        <v>#N/A</v>
      </c>
      <c r="CK538" s="26"/>
      <c r="CL538" s="26" t="e">
        <f>IF(CK538="-","-",_xlfn.XLOOKUP(CK538,'Banco de dados'!$B:$B,'Banco de dados'!$E:$E))</f>
        <v>#N/A</v>
      </c>
      <c r="CM538" s="28">
        <f t="shared" si="631"/>
        <v>1</v>
      </c>
      <c r="CN538" s="26" t="e">
        <f>_xlfn.XLOOKUP(CI538,'Banco de dados'!$B:$B,'Banco de dados'!$H:$H)</f>
        <v>#N/A</v>
      </c>
      <c r="CO538" s="26" t="e">
        <f t="array" aca="1" ref="CO538" ca="1">_xludf.XLOOKUP(CK538,'Banco de dados'!$B:$B,'Banco de dados'!$H:$H)</f>
        <v>#NAME?</v>
      </c>
      <c r="CP538" s="26" t="e">
        <f t="array" aca="1" ref="CP538" ca="1">_xludf.XLOOKUP(CI538,'Banco de dados'!$B:$B,'Banco de dados'!$F:$F)</f>
        <v>#NAME?</v>
      </c>
      <c r="CQ538" s="26" t="e">
        <f t="array" aca="1" ref="CQ538" ca="1">_xludf.XLOOKUP(CK538,'Banco de dados'!$B:$B,'Banco de dados'!$F:$F)</f>
        <v>#NAME?</v>
      </c>
      <c r="CR538" s="27">
        <v>0</v>
      </c>
      <c r="CS538" s="27"/>
      <c r="CT538" s="26" t="str">
        <f>IF(AG538=0.5,"Suporte",IF(AND(AG538&gt;='Braços de IP'!$B$9,AG538&lt;='Braços de IP'!$D$9),'Braços de IP'!$E$9,IF(AND(AG538&gt;='Braços de IP'!$B$10,AG538&lt;='Braços de IP'!$D$10),'Braços de IP'!$E$10,IF(AND(AG538&gt;='Braços de IP'!$B$11,AG538&lt;='Braços de IP'!$D$11),'Braços de IP'!$E$11,IF(AND(AG538&gt;='Braços de IP'!$B$12,AG538&lt;='Braços de IP'!$D$12),'Braços de IP'!$E$12,IF(AND(AG538&gt;='Braços de IP'!$B$13,AG538&lt;='Braços de IP'!$D$13),'Braços de IP'!$E$13,IF(AND(AG538&gt;='Braços de IP'!$B$14,AG538&lt;='Braços de IP'!$D$14),'Braços de IP'!$E$14,"ERRO")))))))</f>
        <v>Médio I</v>
      </c>
      <c r="CU538" s="27"/>
      <c r="CV538" s="26" t="str">
        <f>IF($CU538="","",VLOOKUP($CU538,'Braços de IP'!$E$9:$I$15,2,0))</f>
        <v/>
      </c>
      <c r="CW538" s="29" t="str">
        <f>IF($CU538="","",VLOOKUP($CU538,'Braços de IP'!$E$9:$I$15,5,0))</f>
        <v/>
      </c>
      <c r="CX538" s="26"/>
      <c r="CY538" s="26"/>
      <c r="CZ538" s="26"/>
      <c r="DA538" s="26"/>
      <c r="DB538" s="26"/>
      <c r="DC538" s="26"/>
      <c r="DD538" s="30" t="e">
        <f t="shared" si="632"/>
        <v>#N/A</v>
      </c>
      <c r="DE538" s="31">
        <f t="shared" si="633"/>
        <v>70</v>
      </c>
      <c r="DF538" s="30" t="e">
        <f t="shared" si="634"/>
        <v>#N/A</v>
      </c>
      <c r="DG538" s="32" t="e">
        <f t="shared" si="635"/>
        <v>#N/A</v>
      </c>
      <c r="DH538" s="33" t="s">
        <v>143</v>
      </c>
      <c r="DI538" s="34"/>
      <c r="DJ538" s="35"/>
      <c r="DK538" s="16" t="s">
        <v>144</v>
      </c>
      <c r="DL538" s="16"/>
      <c r="DN538" s="36" t="e">
        <f t="shared" si="357"/>
        <v>#VALUE!</v>
      </c>
    </row>
    <row r="539" spans="1:118" ht="15.75" customHeight="1" x14ac:dyDescent="0.25">
      <c r="B539" s="16">
        <v>91</v>
      </c>
      <c r="C539" s="16" t="s">
        <v>146</v>
      </c>
      <c r="D539" s="16" t="s">
        <v>575</v>
      </c>
      <c r="E539" s="16">
        <v>-8.0904369999999997</v>
      </c>
      <c r="F539" s="16">
        <v>-34.941260999999997</v>
      </c>
      <c r="G539" s="16" t="s">
        <v>160</v>
      </c>
      <c r="H539" s="17" t="s">
        <v>136</v>
      </c>
      <c r="I539" s="16" t="s">
        <v>135</v>
      </c>
      <c r="J539" s="17" t="s">
        <v>137</v>
      </c>
      <c r="K539" s="16">
        <v>96</v>
      </c>
      <c r="L539" s="17" t="s">
        <v>138</v>
      </c>
      <c r="M539" s="17">
        <v>0</v>
      </c>
      <c r="N539" s="16">
        <f t="shared" si="352"/>
        <v>192</v>
      </c>
      <c r="O539" s="17">
        <v>1</v>
      </c>
      <c r="P539" s="17">
        <v>0.94</v>
      </c>
      <c r="Q539" s="17">
        <v>5.92</v>
      </c>
      <c r="R539" s="16"/>
      <c r="S539" s="16"/>
      <c r="T539" s="16">
        <v>1.82</v>
      </c>
      <c r="U539" s="17">
        <v>1.82</v>
      </c>
      <c r="V539" s="17">
        <v>0</v>
      </c>
      <c r="W539" s="17">
        <v>0</v>
      </c>
      <c r="X539" s="17">
        <v>0</v>
      </c>
      <c r="Y539" s="17">
        <v>0</v>
      </c>
      <c r="Z539" s="17">
        <v>0</v>
      </c>
      <c r="AA539" s="17" t="s">
        <v>139</v>
      </c>
      <c r="AB539" s="17" t="s">
        <v>140</v>
      </c>
      <c r="AC539" s="17">
        <v>21.97</v>
      </c>
      <c r="AD539" s="17">
        <v>7.39</v>
      </c>
      <c r="AE539" s="17">
        <v>1</v>
      </c>
      <c r="AF539" s="17">
        <v>0.54</v>
      </c>
      <c r="AG539" s="17">
        <v>1.6</v>
      </c>
      <c r="AH539" s="17">
        <f t="shared" si="353"/>
        <v>1.06</v>
      </c>
      <c r="AI539" s="17" t="s">
        <v>136</v>
      </c>
      <c r="AJ539" s="17" t="s">
        <v>136</v>
      </c>
      <c r="AK539" s="17" t="s">
        <v>141</v>
      </c>
      <c r="AL539" s="17">
        <f t="shared" si="354"/>
        <v>2</v>
      </c>
      <c r="AM539" s="17">
        <v>0</v>
      </c>
      <c r="AN539" s="17"/>
      <c r="AO539" s="17">
        <v>0</v>
      </c>
      <c r="AP539" s="17">
        <v>0</v>
      </c>
      <c r="AQ539" s="17">
        <v>0</v>
      </c>
      <c r="AR539" s="17" t="s">
        <v>136</v>
      </c>
      <c r="AS539" s="19">
        <f t="shared" si="614"/>
        <v>0</v>
      </c>
      <c r="AT539" s="19"/>
      <c r="AU539" s="19">
        <f>VLOOKUP(G539,ABNT5101!$I$3:$J$9,2)</f>
        <v>10</v>
      </c>
      <c r="AV539" s="19">
        <f>VLOOKUP(G539,ABNT5101!$I$3:$M$9,5)</f>
        <v>0.18</v>
      </c>
      <c r="AW539" s="17" t="str">
        <f>_xlfn.XLOOKUP(G539,ABNT5101!I:I,ABNT5101!L:L)</f>
        <v>-</v>
      </c>
      <c r="AX539" s="17">
        <f>_xlfn.XLOOKUP(G539,ABNT5101!$I:$I,ABNT5101!M:M)</f>
        <v>0.18</v>
      </c>
      <c r="AY539" s="17" t="str">
        <f>_xlfn.XLOOKUP(G539,ABNT5101!$I:$I,ABNT5101!N:N)</f>
        <v>-</v>
      </c>
      <c r="AZ539" s="17">
        <f>_xlfn.XLOOKUP(G539,ABNT5101!$I:$I,ABNT5101!O:O)</f>
        <v>16</v>
      </c>
      <c r="BA539" s="20" t="str">
        <f t="shared" si="615"/>
        <v>ATENDE</v>
      </c>
      <c r="BB539" s="21">
        <f t="shared" ref="BB539:BC539" si="662">BE539/AU539-1</f>
        <v>9.6999999999999975E-2</v>
      </c>
      <c r="BC539" s="21">
        <f t="shared" si="662"/>
        <v>2.7777777777777781</v>
      </c>
      <c r="BD539" s="21" t="str">
        <f t="shared" si="617"/>
        <v>-</v>
      </c>
      <c r="BE539" s="22">
        <v>10.97</v>
      </c>
      <c r="BF539" s="22">
        <v>0.68</v>
      </c>
      <c r="BG539" s="22"/>
      <c r="BH539" s="22"/>
      <c r="BI539" s="23"/>
      <c r="BJ539" s="22"/>
      <c r="BK539" s="20" t="str">
        <f t="shared" si="618"/>
        <v>ATENDE</v>
      </c>
      <c r="BL539" s="20" t="str">
        <f t="shared" si="619"/>
        <v>ATENDE</v>
      </c>
      <c r="BM539" s="20" t="str">
        <f t="shared" si="620"/>
        <v>ATENDE</v>
      </c>
      <c r="BN539" s="20" t="str">
        <f t="shared" si="621"/>
        <v>ATENDE</v>
      </c>
      <c r="BO539" s="24" t="str">
        <f t="shared" si="622"/>
        <v>C4</v>
      </c>
      <c r="BP539" s="24" t="str">
        <f t="shared" si="379"/>
        <v>P6</v>
      </c>
      <c r="BQ539" s="25">
        <f t="shared" si="623"/>
        <v>1.8033333333333332</v>
      </c>
      <c r="BR539" s="22">
        <v>8.41</v>
      </c>
      <c r="BS539" s="22">
        <v>6.07</v>
      </c>
      <c r="BT539" s="24">
        <f>IF(BP539="-","-",_xlfn.XLOOKUP(BP539,ABNT5101!$B$4:$B$9,ABNT5101!$C$4:$C$9))</f>
        <v>3</v>
      </c>
      <c r="BU539" s="24">
        <f>IF(BP539="-","-",_xlfn.XLOOKUP(BP539,ABNT5101!$B$4:$B$9,ABNT5101!$D$4:$D$9))</f>
        <v>0.6</v>
      </c>
      <c r="BV539" s="20" t="str">
        <f t="shared" si="624"/>
        <v>ATENDE</v>
      </c>
      <c r="BW539" s="20" t="str">
        <f t="shared" si="625"/>
        <v>ATENDE</v>
      </c>
      <c r="BX539" s="20" t="str">
        <f t="shared" si="626"/>
        <v>ATENDE</v>
      </c>
      <c r="BY539" s="24" t="str">
        <f t="shared" si="596"/>
        <v>P6</v>
      </c>
      <c r="BZ539" s="25">
        <f t="shared" si="627"/>
        <v>2.2533333333333334</v>
      </c>
      <c r="CA539" s="24">
        <v>9.76</v>
      </c>
      <c r="CB539" s="24">
        <v>6.61</v>
      </c>
      <c r="CC539" s="20">
        <f>IF(BY539="-","-",_xlfn.XLOOKUP(BY539,ABNT5101!$B$4:$B$9,ABNT5101!$C$4:$C$9))</f>
        <v>3</v>
      </c>
      <c r="CD539" s="24">
        <f>IF(BY539="-","-",_xlfn.XLOOKUP(BY539,ABNT5101!$B$4:$B$9,ABNT5101!$D$4:$D$9))</f>
        <v>0.6</v>
      </c>
      <c r="CE539" s="20" t="str">
        <f t="shared" si="628"/>
        <v>ATENDE</v>
      </c>
      <c r="CF539" s="20" t="str">
        <f t="shared" si="629"/>
        <v>ATENDE</v>
      </c>
      <c r="CG539" s="20" t="str">
        <f t="shared" si="630"/>
        <v>ATENDE</v>
      </c>
      <c r="CH539" s="26" t="str">
        <f>_xlfn.XLOOKUP(CI539,'Banco de dados'!$B:$B,'Banco de dados'!$D:$D)</f>
        <v>LEDSTAR</v>
      </c>
      <c r="CI539" s="47" t="str">
        <f>'Banco de dados'!B5</f>
        <v xml:space="preserve"> SL VT 9.1 28W</v>
      </c>
      <c r="CJ539" s="26" t="str">
        <f>_xlfn.XLOOKUP(CI539,'Banco de dados'!$B:$B,'Banco de dados'!$E:$E)</f>
        <v>LUM LED SL VT 9.1 28W</v>
      </c>
      <c r="CK539" s="26"/>
      <c r="CL539" s="26" t="e">
        <f>IF(CK539="-","-",_xlfn.XLOOKUP(CK539,'Banco de dados'!$B:$B,'Banco de dados'!$E:$E))</f>
        <v>#N/A</v>
      </c>
      <c r="CM539" s="28">
        <f t="shared" si="631"/>
        <v>1</v>
      </c>
      <c r="CN539" s="26">
        <f>_xlfn.XLOOKUP(CI539,'Banco de dados'!$B:$B,'Banco de dados'!$H:$H)</f>
        <v>28</v>
      </c>
      <c r="CO539" s="26" t="e">
        <f t="array" aca="1" ref="CO539" ca="1">_xludf.XLOOKUP(CK539,'Banco de dados'!$B:$B,'Banco de dados'!$H:$H)</f>
        <v>#NAME?</v>
      </c>
      <c r="CP539" s="51" t="e">
        <f t="array" aca="1" ref="CP539" ca="1">_xludf.XLOOKUP(CI539,'Banco de dados'!$B:$B,'Banco de dados'!$F:$F)</f>
        <v>#NAME?</v>
      </c>
      <c r="CQ539" s="26" t="e">
        <f t="array" aca="1" ref="CQ539" ca="1">_xludf.XLOOKUP(CK539,'Banco de dados'!$B:$B,'Banco de dados'!$F:$F)</f>
        <v>#NAME?</v>
      </c>
      <c r="CR539" s="27">
        <v>0</v>
      </c>
      <c r="CS539" s="27"/>
      <c r="CT539" s="26" t="str">
        <f>IF(AG539=0.5,"Suporte",IF(AND(AG539&gt;='Braços de IP'!$B$9,AG539&lt;='Braços de IP'!$D$9),'Braços de IP'!$E$9,IF(AND(AG539&gt;='Braços de IP'!$B$10,AG539&lt;='Braços de IP'!$D$10),'Braços de IP'!$E$10,IF(AND(AG539&gt;='Braços de IP'!$B$11,AG539&lt;='Braços de IP'!$D$11),'Braços de IP'!$E$11,IF(AND(AG539&gt;='Braços de IP'!$B$12,AG539&lt;='Braços de IP'!$D$12),'Braços de IP'!$E$12,IF(AND(AG539&gt;='Braços de IP'!$B$13,AG539&lt;='Braços de IP'!$D$13),'Braços de IP'!$E$13,IF(AND(AG539&gt;='Braços de IP'!$B$14,AG539&lt;='Braços de IP'!$D$14),'Braços de IP'!$E$14,"ERRO")))))))</f>
        <v>Médio I</v>
      </c>
      <c r="CU539" s="27"/>
      <c r="CV539" s="26" t="str">
        <f>IF($CU539="","",VLOOKUP($CU539,'Braços de IP'!$E$9:$I$15,2,0))</f>
        <v/>
      </c>
      <c r="CW539" s="29" t="str">
        <f>IF($CU539="","",VLOOKUP($CU539,'Braços de IP'!$E$9:$I$15,5,0))</f>
        <v/>
      </c>
      <c r="CX539" s="26"/>
      <c r="CY539" s="26"/>
      <c r="CZ539" s="26"/>
      <c r="DA539" s="26"/>
      <c r="DB539" s="26"/>
      <c r="DC539" s="26"/>
      <c r="DD539" s="30">
        <f t="shared" si="632"/>
        <v>28</v>
      </c>
      <c r="DE539" s="31">
        <f t="shared" si="633"/>
        <v>96</v>
      </c>
      <c r="DF539" s="30">
        <f t="shared" si="634"/>
        <v>124</v>
      </c>
      <c r="DG539" s="32">
        <f t="shared" si="635"/>
        <v>0.70833333333333326</v>
      </c>
      <c r="DH539" s="33"/>
      <c r="DI539" s="34"/>
      <c r="DJ539" s="35"/>
      <c r="DK539" s="16" t="s">
        <v>144</v>
      </c>
      <c r="DL539" s="16"/>
      <c r="DN539" s="36" t="e">
        <f t="shared" si="357"/>
        <v>#VALUE!</v>
      </c>
    </row>
    <row r="540" spans="1:118" ht="15.75" customHeight="1" x14ac:dyDescent="0.25">
      <c r="B540" s="16">
        <v>91</v>
      </c>
      <c r="C540" s="16" t="s">
        <v>146</v>
      </c>
      <c r="D540" s="16" t="s">
        <v>575</v>
      </c>
      <c r="E540" s="16">
        <v>-8.0904369999999997</v>
      </c>
      <c r="F540" s="16">
        <v>-34.941260999999997</v>
      </c>
      <c r="G540" s="16" t="s">
        <v>160</v>
      </c>
      <c r="H540" s="17" t="s">
        <v>136</v>
      </c>
      <c r="I540" s="16" t="s">
        <v>135</v>
      </c>
      <c r="J540" s="17" t="s">
        <v>137</v>
      </c>
      <c r="K540" s="16">
        <v>96</v>
      </c>
      <c r="L540" s="17" t="s">
        <v>138</v>
      </c>
      <c r="M540" s="17">
        <v>0</v>
      </c>
      <c r="N540" s="16">
        <f t="shared" si="352"/>
        <v>192</v>
      </c>
      <c r="O540" s="17">
        <v>1</v>
      </c>
      <c r="P540" s="17">
        <v>0.94</v>
      </c>
      <c r="Q540" s="17">
        <v>5.92</v>
      </c>
      <c r="R540" s="16"/>
      <c r="S540" s="16"/>
      <c r="T540" s="16">
        <v>1.82</v>
      </c>
      <c r="U540" s="17">
        <v>1.82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 t="s">
        <v>139</v>
      </c>
      <c r="AB540" s="17" t="s">
        <v>140</v>
      </c>
      <c r="AC540" s="17">
        <v>21.97</v>
      </c>
      <c r="AD540" s="17">
        <v>7.39</v>
      </c>
      <c r="AE540" s="17">
        <v>1</v>
      </c>
      <c r="AF540" s="17">
        <v>0.54</v>
      </c>
      <c r="AG540" s="17">
        <v>1.6</v>
      </c>
      <c r="AH540" s="17">
        <f t="shared" si="353"/>
        <v>1.06</v>
      </c>
      <c r="AI540" s="17" t="s">
        <v>136</v>
      </c>
      <c r="AJ540" s="17" t="s">
        <v>136</v>
      </c>
      <c r="AK540" s="17" t="s">
        <v>141</v>
      </c>
      <c r="AL540" s="17">
        <f t="shared" si="354"/>
        <v>2</v>
      </c>
      <c r="AM540" s="17">
        <v>0</v>
      </c>
      <c r="AN540" s="17"/>
      <c r="AO540" s="17">
        <v>0</v>
      </c>
      <c r="AP540" s="17">
        <v>0</v>
      </c>
      <c r="AQ540" s="17">
        <v>0</v>
      </c>
      <c r="AR540" s="17" t="s">
        <v>136</v>
      </c>
      <c r="AS540" s="19">
        <f t="shared" si="614"/>
        <v>0</v>
      </c>
      <c r="AT540" s="19"/>
      <c r="AU540" s="19">
        <f>VLOOKUP(G540,ABNT5101!$I$3:$J$9,2)</f>
        <v>10</v>
      </c>
      <c r="AV540" s="19">
        <f>VLOOKUP(G540,ABNT5101!$I$3:$M$9,5)</f>
        <v>0.18</v>
      </c>
      <c r="AW540" s="17" t="str">
        <f>_xlfn.XLOOKUP(G540,ABNT5101!I:I,ABNT5101!L:L)</f>
        <v>-</v>
      </c>
      <c r="AX540" s="17">
        <f>_xlfn.XLOOKUP(G540,ABNT5101!$I:$I,ABNT5101!M:M)</f>
        <v>0.18</v>
      </c>
      <c r="AY540" s="17" t="str">
        <f>_xlfn.XLOOKUP(G540,ABNT5101!$I:$I,ABNT5101!N:N)</f>
        <v>-</v>
      </c>
      <c r="AZ540" s="17">
        <f>_xlfn.XLOOKUP(G540,ABNT5101!$I:$I,ABNT5101!O:O)</f>
        <v>16</v>
      </c>
      <c r="BA540" s="20" t="str">
        <f t="shared" si="615"/>
        <v>ATENDE</v>
      </c>
      <c r="BB540" s="21">
        <f t="shared" ref="BB540:BC540" si="663">BE540/AU540-1</f>
        <v>0.36699999999999999</v>
      </c>
      <c r="BC540" s="21">
        <f t="shared" si="663"/>
        <v>3.666666666666667</v>
      </c>
      <c r="BD540" s="21" t="str">
        <f t="shared" si="617"/>
        <v>-</v>
      </c>
      <c r="BE540" s="22">
        <v>13.67</v>
      </c>
      <c r="BF540" s="22">
        <v>0.84</v>
      </c>
      <c r="BG540" s="22"/>
      <c r="BH540" s="22"/>
      <c r="BI540" s="23"/>
      <c r="BJ540" s="22"/>
      <c r="BK540" s="20" t="str">
        <f t="shared" si="618"/>
        <v>ATENDE</v>
      </c>
      <c r="BL540" s="20" t="str">
        <f t="shared" si="619"/>
        <v>ATENDE</v>
      </c>
      <c r="BM540" s="20" t="str">
        <f t="shared" si="620"/>
        <v>ATENDE</v>
      </c>
      <c r="BN540" s="20" t="str">
        <f t="shared" si="621"/>
        <v>ATENDE</v>
      </c>
      <c r="BO540" s="24" t="str">
        <f t="shared" si="622"/>
        <v>C4</v>
      </c>
      <c r="BP540" s="24" t="str">
        <f t="shared" si="379"/>
        <v>P6</v>
      </c>
      <c r="BQ540" s="25">
        <f t="shared" si="623"/>
        <v>2.4166666666666665</v>
      </c>
      <c r="BR540" s="22">
        <v>10.25</v>
      </c>
      <c r="BS540" s="22">
        <v>8.34</v>
      </c>
      <c r="BT540" s="24">
        <f>IF(BP540="-","-",_xlfn.XLOOKUP(BP540,ABNT5101!$B$4:$B$9,ABNT5101!$C$4:$C$9))</f>
        <v>3</v>
      </c>
      <c r="BU540" s="24">
        <f>IF(BP540="-","-",_xlfn.XLOOKUP(BP540,ABNT5101!$B$4:$B$9,ABNT5101!$D$4:$D$9))</f>
        <v>0.6</v>
      </c>
      <c r="BV540" s="20" t="str">
        <f t="shared" si="624"/>
        <v>ATENDE</v>
      </c>
      <c r="BW540" s="20" t="str">
        <f t="shared" si="625"/>
        <v>ATENDE</v>
      </c>
      <c r="BX540" s="20" t="str">
        <f t="shared" si="626"/>
        <v>ATENDE</v>
      </c>
      <c r="BY540" s="24" t="str">
        <f t="shared" si="596"/>
        <v>P6</v>
      </c>
      <c r="BZ540" s="25">
        <f t="shared" si="627"/>
        <v>2.9266666666666663</v>
      </c>
      <c r="CA540" s="24">
        <v>11.78</v>
      </c>
      <c r="CB540" s="24">
        <v>9.6</v>
      </c>
      <c r="CC540" s="20">
        <f>IF(BY540="-","-",_xlfn.XLOOKUP(BY540,ABNT5101!$B$4:$B$9,ABNT5101!$C$4:$C$9))</f>
        <v>3</v>
      </c>
      <c r="CD540" s="24">
        <f>IF(BY540="-","-",_xlfn.XLOOKUP(BY540,ABNT5101!$B$4:$B$9,ABNT5101!$D$4:$D$9))</f>
        <v>0.6</v>
      </c>
      <c r="CE540" s="20" t="str">
        <f t="shared" si="628"/>
        <v>ATENDE</v>
      </c>
      <c r="CF540" s="20" t="str">
        <f t="shared" si="629"/>
        <v>ATENDE</v>
      </c>
      <c r="CG540" s="20" t="str">
        <f t="shared" si="630"/>
        <v>ATENDE</v>
      </c>
      <c r="CH540" s="26" t="str">
        <f>_xlfn.XLOOKUP(CI540,'Banco de dados'!$B:$B,'Banco de dados'!$D:$D)</f>
        <v>SX LIGHTING</v>
      </c>
      <c r="CI540" s="27" t="str">
        <f>'Banco de dados'!B54</f>
        <v>SX-INEVO030HF</v>
      </c>
      <c r="CJ540" s="26" t="str">
        <f>_xlfn.XLOOKUP(CI540,'Banco de dados'!$B:$B,'Banco de dados'!$E:$E)</f>
        <v>SXINEVO030K50L12CZF7PHF</v>
      </c>
      <c r="CK540" s="26"/>
      <c r="CL540" s="26" t="e">
        <f>IF(CK540="-","-",_xlfn.XLOOKUP(CK540,'Banco de dados'!$B:$B,'Banco de dados'!$E:$E))</f>
        <v>#N/A</v>
      </c>
      <c r="CM540" s="28">
        <f t="shared" si="631"/>
        <v>1</v>
      </c>
      <c r="CN540" s="26">
        <f>_xlfn.XLOOKUP(CI540,'Banco de dados'!$B:$B,'Banco de dados'!$H:$H)</f>
        <v>31</v>
      </c>
      <c r="CO540" s="26" t="e">
        <f t="array" aca="1" ref="CO540" ca="1">_xludf.XLOOKUP(CK540,'Banco de dados'!$B:$B,'Banco de dados'!$H:$H)</f>
        <v>#NAME?</v>
      </c>
      <c r="CP540" s="51" t="e">
        <f t="array" aca="1" ref="CP540" ca="1">_xludf.XLOOKUP(CI540,'Banco de dados'!$B:$B,'Banco de dados'!$F:$F)</f>
        <v>#NAME?</v>
      </c>
      <c r="CQ540" s="26" t="e">
        <f t="array" aca="1" ref="CQ540" ca="1">_xludf.XLOOKUP(CK540,'Banco de dados'!$B:$B,'Banco de dados'!$F:$F)</f>
        <v>#NAME?</v>
      </c>
      <c r="CR540" s="27">
        <v>0</v>
      </c>
      <c r="CS540" s="27"/>
      <c r="CT540" s="26" t="str">
        <f>IF(AG540=0.5,"Suporte",IF(AND(AG540&gt;='Braços de IP'!$B$9,AG540&lt;='Braços de IP'!$D$9),'Braços de IP'!$E$9,IF(AND(AG540&gt;='Braços de IP'!$B$10,AG540&lt;='Braços de IP'!$D$10),'Braços de IP'!$E$10,IF(AND(AG540&gt;='Braços de IP'!$B$11,AG540&lt;='Braços de IP'!$D$11),'Braços de IP'!$E$11,IF(AND(AG540&gt;='Braços de IP'!$B$12,AG540&lt;='Braços de IP'!$D$12),'Braços de IP'!$E$12,IF(AND(AG540&gt;='Braços de IP'!$B$13,AG540&lt;='Braços de IP'!$D$13),'Braços de IP'!$E$13,IF(AND(AG540&gt;='Braços de IP'!$B$14,AG540&lt;='Braços de IP'!$D$14),'Braços de IP'!$E$14,"ERRO")))))))</f>
        <v>Médio I</v>
      </c>
      <c r="CU540" s="27"/>
      <c r="CV540" s="26" t="str">
        <f>IF($CU540="","",VLOOKUP($CU540,'Braços de IP'!$E$9:$I$15,2,0))</f>
        <v/>
      </c>
      <c r="CW540" s="29" t="str">
        <f>IF($CU540="","",VLOOKUP($CU540,'Braços de IP'!$E$9:$I$15,5,0))</f>
        <v/>
      </c>
      <c r="CX540" s="26"/>
      <c r="CY540" s="26"/>
      <c r="CZ540" s="26"/>
      <c r="DA540" s="26"/>
      <c r="DB540" s="26"/>
      <c r="DC540" s="26"/>
      <c r="DD540" s="30">
        <f t="shared" si="632"/>
        <v>31</v>
      </c>
      <c r="DE540" s="31">
        <f t="shared" si="633"/>
        <v>96</v>
      </c>
      <c r="DF540" s="30">
        <f t="shared" si="634"/>
        <v>127</v>
      </c>
      <c r="DG540" s="32">
        <f t="shared" si="635"/>
        <v>0.67708333333333326</v>
      </c>
      <c r="DH540" s="33"/>
      <c r="DI540" s="34"/>
      <c r="DJ540" s="35"/>
      <c r="DK540" s="16" t="s">
        <v>144</v>
      </c>
      <c r="DL540" s="16"/>
      <c r="DN540" s="36" t="e">
        <f t="shared" si="357"/>
        <v>#VALUE!</v>
      </c>
    </row>
    <row r="541" spans="1:118" ht="15.75" customHeight="1" x14ac:dyDescent="0.25">
      <c r="B541" s="16">
        <v>91</v>
      </c>
      <c r="C541" s="16" t="s">
        <v>146</v>
      </c>
      <c r="D541" s="16" t="s">
        <v>575</v>
      </c>
      <c r="E541" s="16">
        <v>-8.0904369999999997</v>
      </c>
      <c r="F541" s="16">
        <v>-34.941260999999997</v>
      </c>
      <c r="G541" s="16" t="s">
        <v>160</v>
      </c>
      <c r="H541" s="17" t="s">
        <v>136</v>
      </c>
      <c r="I541" s="16" t="s">
        <v>135</v>
      </c>
      <c r="J541" s="17" t="s">
        <v>137</v>
      </c>
      <c r="K541" s="16">
        <v>96</v>
      </c>
      <c r="L541" s="17" t="s">
        <v>138</v>
      </c>
      <c r="M541" s="17">
        <v>0</v>
      </c>
      <c r="N541" s="16">
        <f t="shared" si="352"/>
        <v>192</v>
      </c>
      <c r="O541" s="17">
        <v>1</v>
      </c>
      <c r="P541" s="17">
        <v>0.94</v>
      </c>
      <c r="Q541" s="17">
        <v>5.92</v>
      </c>
      <c r="R541" s="16"/>
      <c r="S541" s="16"/>
      <c r="T541" s="16">
        <v>1.82</v>
      </c>
      <c r="U541" s="17">
        <v>1.82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 t="s">
        <v>139</v>
      </c>
      <c r="AB541" s="17" t="s">
        <v>140</v>
      </c>
      <c r="AC541" s="17">
        <v>21.97</v>
      </c>
      <c r="AD541" s="17">
        <v>7.39</v>
      </c>
      <c r="AE541" s="17">
        <v>1</v>
      </c>
      <c r="AF541" s="17">
        <v>0.54</v>
      </c>
      <c r="AG541" s="17">
        <v>1.6</v>
      </c>
      <c r="AH541" s="17">
        <f t="shared" si="353"/>
        <v>1.06</v>
      </c>
      <c r="AI541" s="17" t="s">
        <v>136</v>
      </c>
      <c r="AJ541" s="17" t="s">
        <v>136</v>
      </c>
      <c r="AK541" s="17" t="s">
        <v>141</v>
      </c>
      <c r="AL541" s="17">
        <f t="shared" si="354"/>
        <v>2</v>
      </c>
      <c r="AM541" s="17">
        <v>0</v>
      </c>
      <c r="AN541" s="17"/>
      <c r="AO541" s="17">
        <v>0</v>
      </c>
      <c r="AP541" s="17">
        <v>0</v>
      </c>
      <c r="AQ541" s="17">
        <v>0</v>
      </c>
      <c r="AR541" s="17" t="s">
        <v>136</v>
      </c>
      <c r="AS541" s="19">
        <f t="shared" si="614"/>
        <v>0</v>
      </c>
      <c r="AT541" s="19"/>
      <c r="AU541" s="19">
        <f>VLOOKUP(G541,ABNT5101!$I$3:$J$9,2)</f>
        <v>10</v>
      </c>
      <c r="AV541" s="19">
        <f>VLOOKUP(G541,ABNT5101!$I$3:$M$9,5)</f>
        <v>0.18</v>
      </c>
      <c r="AW541" s="17" t="str">
        <f>_xlfn.XLOOKUP(G541,ABNT5101!I:I,ABNT5101!L:L)</f>
        <v>-</v>
      </c>
      <c r="AX541" s="17">
        <f>_xlfn.XLOOKUP(G541,ABNT5101!$I:$I,ABNT5101!M:M)</f>
        <v>0.18</v>
      </c>
      <c r="AY541" s="17" t="str">
        <f>_xlfn.XLOOKUP(G541,ABNT5101!$I:$I,ABNT5101!N:N)</f>
        <v>-</v>
      </c>
      <c r="AZ541" s="17">
        <f>_xlfn.XLOOKUP(G541,ABNT5101!$I:$I,ABNT5101!O:O)</f>
        <v>16</v>
      </c>
      <c r="BA541" s="20" t="str">
        <f t="shared" si="615"/>
        <v>ATENDE</v>
      </c>
      <c r="BB541" s="21">
        <f t="shared" ref="BB541:BC541" si="664">BE541/AU541-1</f>
        <v>0.37200000000000011</v>
      </c>
      <c r="BC541" s="21">
        <f t="shared" si="664"/>
        <v>3.4444444444444446</v>
      </c>
      <c r="BD541" s="21" t="str">
        <f t="shared" si="617"/>
        <v>-</v>
      </c>
      <c r="BE541" s="22">
        <v>13.72</v>
      </c>
      <c r="BF541" s="22">
        <v>0.8</v>
      </c>
      <c r="BG541" s="22"/>
      <c r="BH541" s="22"/>
      <c r="BI541" s="23"/>
      <c r="BJ541" s="22"/>
      <c r="BK541" s="20" t="str">
        <f t="shared" si="618"/>
        <v>ATENDE</v>
      </c>
      <c r="BL541" s="20" t="str">
        <f t="shared" si="619"/>
        <v>ATENDE</v>
      </c>
      <c r="BM541" s="20" t="str">
        <f t="shared" si="620"/>
        <v>ATENDE</v>
      </c>
      <c r="BN541" s="20" t="str">
        <f t="shared" si="621"/>
        <v>ATENDE</v>
      </c>
      <c r="BO541" s="24" t="str">
        <f t="shared" si="622"/>
        <v>C4</v>
      </c>
      <c r="BP541" s="24" t="str">
        <f t="shared" si="379"/>
        <v>P6</v>
      </c>
      <c r="BQ541" s="25">
        <f t="shared" si="623"/>
        <v>2.0866666666666664</v>
      </c>
      <c r="BR541" s="22">
        <v>9.26</v>
      </c>
      <c r="BS541" s="22">
        <v>7.82</v>
      </c>
      <c r="BT541" s="24">
        <f>IF(BP541="-","-",_xlfn.XLOOKUP(BP541,ABNT5101!$B$4:$B$9,ABNT5101!$C$4:$C$9))</f>
        <v>3</v>
      </c>
      <c r="BU541" s="24">
        <f>IF(BP541="-","-",_xlfn.XLOOKUP(BP541,ABNT5101!$B$4:$B$9,ABNT5101!$D$4:$D$9))</f>
        <v>0.6</v>
      </c>
      <c r="BV541" s="20" t="str">
        <f t="shared" si="624"/>
        <v>ATENDE</v>
      </c>
      <c r="BW541" s="20" t="str">
        <f t="shared" si="625"/>
        <v>ATENDE</v>
      </c>
      <c r="BX541" s="20" t="str">
        <f t="shared" si="626"/>
        <v>ATENDE</v>
      </c>
      <c r="BY541" s="24" t="str">
        <f t="shared" si="596"/>
        <v>P6</v>
      </c>
      <c r="BZ541" s="25">
        <f t="shared" si="627"/>
        <v>2.8933333333333331</v>
      </c>
      <c r="CA541" s="24">
        <v>11.68</v>
      </c>
      <c r="CB541" s="24">
        <v>9.15</v>
      </c>
      <c r="CC541" s="20">
        <f>IF(BY541="-","-",_xlfn.XLOOKUP(BY541,ABNT5101!$B$4:$B$9,ABNT5101!$C$4:$C$9))</f>
        <v>3</v>
      </c>
      <c r="CD541" s="24">
        <f>IF(BY541="-","-",_xlfn.XLOOKUP(BY541,ABNT5101!$B$4:$B$9,ABNT5101!$D$4:$D$9))</f>
        <v>0.6</v>
      </c>
      <c r="CE541" s="20" t="str">
        <f t="shared" si="628"/>
        <v>ATENDE</v>
      </c>
      <c r="CF541" s="20" t="str">
        <f t="shared" si="629"/>
        <v>ATENDE</v>
      </c>
      <c r="CG541" s="20" t="str">
        <f t="shared" si="630"/>
        <v>ATENDE</v>
      </c>
      <c r="CH541" s="26" t="str">
        <f>_xlfn.XLOOKUP(CI541,'Banco de dados'!$B:$B,'Banco de dados'!$D:$D)</f>
        <v>TECNOWATT</v>
      </c>
      <c r="CI541" s="27" t="str">
        <f>'Banco de dados'!B65</f>
        <v xml:space="preserve">SIGSAGPTLRRSSNDL_30W_38IBBRS
</v>
      </c>
      <c r="CJ541" s="26" t="str">
        <f>_xlfn.XLOOKUP(CI541,'Banco de dados'!$B:$B,'Banco de dados'!$E:$E)</f>
        <v>SIGSAGPTLRRSSNDL_30W_38IBBRS
1-10C1MUN6.5</v>
      </c>
      <c r="CK541" s="26"/>
      <c r="CL541" s="26" t="e">
        <f>IF(CK541="-","-",_xlfn.XLOOKUP(CK541,'Banco de dados'!$B:$B,'Banco de dados'!$E:$E))</f>
        <v>#N/A</v>
      </c>
      <c r="CM541" s="28">
        <f t="shared" si="631"/>
        <v>1</v>
      </c>
      <c r="CN541" s="26">
        <f>_xlfn.XLOOKUP(CI541,'Banco de dados'!$B:$B,'Banco de dados'!$H:$H)</f>
        <v>30</v>
      </c>
      <c r="CO541" s="26" t="e">
        <f t="array" aca="1" ref="CO541" ca="1">_xludf.XLOOKUP(CK541,'Banco de dados'!$B:$B,'Banco de dados'!$H:$H)</f>
        <v>#NAME?</v>
      </c>
      <c r="CP541" s="51" t="e">
        <f t="array" aca="1" ref="CP541" ca="1">_xludf.XLOOKUP(CI541,'Banco de dados'!$B:$B,'Banco de dados'!$F:$F)</f>
        <v>#NAME?</v>
      </c>
      <c r="CQ541" s="26" t="e">
        <f t="array" aca="1" ref="CQ541" ca="1">_xludf.XLOOKUP(CK541,'Banco de dados'!$B:$B,'Banco de dados'!$F:$F)</f>
        <v>#NAME?</v>
      </c>
      <c r="CR541" s="27">
        <v>0</v>
      </c>
      <c r="CS541" s="27"/>
      <c r="CT541" s="26" t="str">
        <f>IF(AG541=0.5,"Suporte",IF(AND(AG541&gt;='Braços de IP'!$B$9,AG541&lt;='Braços de IP'!$D$9),'Braços de IP'!$E$9,IF(AND(AG541&gt;='Braços de IP'!$B$10,AG541&lt;='Braços de IP'!$D$10),'Braços de IP'!$E$10,IF(AND(AG541&gt;='Braços de IP'!$B$11,AG541&lt;='Braços de IP'!$D$11),'Braços de IP'!$E$11,IF(AND(AG541&gt;='Braços de IP'!$B$12,AG541&lt;='Braços de IP'!$D$12),'Braços de IP'!$E$12,IF(AND(AG541&gt;='Braços de IP'!$B$13,AG541&lt;='Braços de IP'!$D$13),'Braços de IP'!$E$13,IF(AND(AG541&gt;='Braços de IP'!$B$14,AG541&lt;='Braços de IP'!$D$14),'Braços de IP'!$E$14,"ERRO")))))))</f>
        <v>Médio I</v>
      </c>
      <c r="CU541" s="27"/>
      <c r="CV541" s="26" t="str">
        <f>IF($CU541="","",VLOOKUP($CU541,'Braços de IP'!$E$9:$I$15,2,0))</f>
        <v/>
      </c>
      <c r="CW541" s="29" t="str">
        <f>IF($CU541="","",VLOOKUP($CU541,'Braços de IP'!$E$9:$I$15,5,0))</f>
        <v/>
      </c>
      <c r="CX541" s="26"/>
      <c r="CY541" s="26"/>
      <c r="CZ541" s="26"/>
      <c r="DA541" s="26"/>
      <c r="DB541" s="26"/>
      <c r="DC541" s="26"/>
      <c r="DD541" s="30">
        <f t="shared" si="632"/>
        <v>30</v>
      </c>
      <c r="DE541" s="31">
        <f t="shared" si="633"/>
        <v>96</v>
      </c>
      <c r="DF541" s="30">
        <f t="shared" si="634"/>
        <v>126</v>
      </c>
      <c r="DG541" s="32">
        <f t="shared" si="635"/>
        <v>0.6875</v>
      </c>
      <c r="DH541" s="33"/>
      <c r="DI541" s="34"/>
      <c r="DJ541" s="35"/>
      <c r="DK541" s="16" t="s">
        <v>144</v>
      </c>
      <c r="DL541" s="16"/>
      <c r="DN541" s="36" t="e">
        <f t="shared" si="357"/>
        <v>#VALUE!</v>
      </c>
    </row>
    <row r="542" spans="1:118" ht="15.75" customHeight="1" x14ac:dyDescent="0.25">
      <c r="B542" s="16">
        <v>92</v>
      </c>
      <c r="C542" s="16" t="s">
        <v>146</v>
      </c>
      <c r="D542" s="16" t="s">
        <v>576</v>
      </c>
      <c r="E542" s="16">
        <v>-8.0814710000000005</v>
      </c>
      <c r="F542" s="16">
        <v>-34.955128999999999</v>
      </c>
      <c r="G542" s="16" t="s">
        <v>157</v>
      </c>
      <c r="H542" s="17" t="s">
        <v>136</v>
      </c>
      <c r="I542" s="16" t="s">
        <v>135</v>
      </c>
      <c r="J542" s="17" t="s">
        <v>137</v>
      </c>
      <c r="K542" s="18">
        <v>70</v>
      </c>
      <c r="L542" s="17" t="s">
        <v>138</v>
      </c>
      <c r="M542" s="17">
        <v>0</v>
      </c>
      <c r="N542" s="16">
        <f t="shared" si="352"/>
        <v>140</v>
      </c>
      <c r="O542" s="17">
        <v>1</v>
      </c>
      <c r="P542" s="17">
        <v>2.06</v>
      </c>
      <c r="Q542" s="17">
        <v>3.93</v>
      </c>
      <c r="R542" s="16"/>
      <c r="S542" s="16"/>
      <c r="T542" s="16">
        <v>0</v>
      </c>
      <c r="U542" s="17">
        <v>1.9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 t="s">
        <v>139</v>
      </c>
      <c r="AB542" s="17" t="s">
        <v>140</v>
      </c>
      <c r="AC542" s="17">
        <v>27.7</v>
      </c>
      <c r="AD542" s="17">
        <v>6.27</v>
      </c>
      <c r="AE542" s="17">
        <v>1</v>
      </c>
      <c r="AF542" s="17">
        <v>0.6</v>
      </c>
      <c r="AG542" s="17">
        <v>1.5</v>
      </c>
      <c r="AH542" s="17">
        <f t="shared" si="353"/>
        <v>0.9</v>
      </c>
      <c r="AI542" s="17" t="s">
        <v>136</v>
      </c>
      <c r="AJ542" s="17" t="s">
        <v>136</v>
      </c>
      <c r="AK542" s="17" t="s">
        <v>141</v>
      </c>
      <c r="AL542" s="17">
        <f t="shared" si="354"/>
        <v>2</v>
      </c>
      <c r="AM542" s="17">
        <v>0</v>
      </c>
      <c r="AN542" s="17"/>
      <c r="AO542" s="17">
        <v>0</v>
      </c>
      <c r="AP542" s="17">
        <v>0</v>
      </c>
      <c r="AQ542" s="17">
        <v>0</v>
      </c>
      <c r="AR542" s="17" t="s">
        <v>136</v>
      </c>
      <c r="AS542" s="19">
        <f t="shared" si="614"/>
        <v>0</v>
      </c>
      <c r="AT542" s="19"/>
      <c r="AU542" s="19">
        <f>VLOOKUP(G542,ABNT5101!$I$3:$J$9,2)</f>
        <v>7.5</v>
      </c>
      <c r="AV542" s="19">
        <f>VLOOKUP(G542,ABNT5101!$I$3:$M$9,5)</f>
        <v>0.18</v>
      </c>
      <c r="AW542" s="17" t="str">
        <f>_xlfn.XLOOKUP(G542,ABNT5101!I:I,ABNT5101!L:L)</f>
        <v>-</v>
      </c>
      <c r="AX542" s="17">
        <f>_xlfn.XLOOKUP(G542,ABNT5101!$I:$I,ABNT5101!M:M)</f>
        <v>0.18</v>
      </c>
      <c r="AY542" s="17" t="str">
        <f>_xlfn.XLOOKUP(G542,ABNT5101!$I:$I,ABNT5101!N:N)</f>
        <v>-</v>
      </c>
      <c r="AZ542" s="17">
        <f>_xlfn.XLOOKUP(G542,ABNT5101!$I:$I,ABNT5101!O:O)</f>
        <v>16</v>
      </c>
      <c r="BA542" s="20" t="str">
        <f t="shared" si="615"/>
        <v>ATENDE</v>
      </c>
      <c r="BB542" s="21">
        <f t="shared" ref="BB542:BC542" si="665">BE542/AU542-1</f>
        <v>0.39733333333333332</v>
      </c>
      <c r="BC542" s="21">
        <f t="shared" si="665"/>
        <v>1.3333333333333335</v>
      </c>
      <c r="BD542" s="21" t="str">
        <f t="shared" si="617"/>
        <v>-</v>
      </c>
      <c r="BE542" s="22">
        <v>10.48</v>
      </c>
      <c r="BF542" s="22">
        <v>0.42</v>
      </c>
      <c r="BG542" s="22"/>
      <c r="BH542" s="22"/>
      <c r="BI542" s="23"/>
      <c r="BJ542" s="22"/>
      <c r="BK542" s="20" t="str">
        <f t="shared" si="618"/>
        <v>ATENDE</v>
      </c>
      <c r="BL542" s="20" t="str">
        <f t="shared" si="619"/>
        <v>ATENDE</v>
      </c>
      <c r="BM542" s="20" t="str">
        <f t="shared" si="620"/>
        <v>ATENDE</v>
      </c>
      <c r="BN542" s="20" t="str">
        <f t="shared" si="621"/>
        <v>ATENDE</v>
      </c>
      <c r="BO542" s="24" t="str">
        <f t="shared" si="622"/>
        <v>C5</v>
      </c>
      <c r="BP542" s="24" t="str">
        <f t="shared" si="379"/>
        <v>P6</v>
      </c>
      <c r="BQ542" s="25">
        <f t="shared" si="623"/>
        <v>1.7033333333333331</v>
      </c>
      <c r="BR542" s="22">
        <v>8.11</v>
      </c>
      <c r="BS542" s="22">
        <v>3.42</v>
      </c>
      <c r="BT542" s="24">
        <f>IF(BP542="-","-",_xlfn.XLOOKUP(BP542,ABNT5101!$B$4:$B$9,ABNT5101!$C$4:$C$9))</f>
        <v>3</v>
      </c>
      <c r="BU542" s="24">
        <f>IF(BP542="-","-",_xlfn.XLOOKUP(BP542,ABNT5101!$B$4:$B$9,ABNT5101!$D$4:$D$9))</f>
        <v>0.6</v>
      </c>
      <c r="BV542" s="20" t="str">
        <f t="shared" si="624"/>
        <v>ATENDE</v>
      </c>
      <c r="BW542" s="20" t="str">
        <f t="shared" si="625"/>
        <v>ATENDE</v>
      </c>
      <c r="BX542" s="20" t="str">
        <f t="shared" si="626"/>
        <v>ATENDE</v>
      </c>
      <c r="BY542" s="24" t="str">
        <f t="shared" si="596"/>
        <v>P6</v>
      </c>
      <c r="BZ542" s="25">
        <f t="shared" si="627"/>
        <v>1.9933333333333336</v>
      </c>
      <c r="CA542" s="24">
        <v>8.98</v>
      </c>
      <c r="CB542" s="24">
        <v>4.33</v>
      </c>
      <c r="CC542" s="20">
        <f>IF(BY542="-","-",_xlfn.XLOOKUP(BY542,ABNT5101!$B$4:$B$9,ABNT5101!$C$4:$C$9))</f>
        <v>3</v>
      </c>
      <c r="CD542" s="24">
        <f>IF(BY542="-","-",_xlfn.XLOOKUP(BY542,ABNT5101!$B$4:$B$9,ABNT5101!$D$4:$D$9))</f>
        <v>0.6</v>
      </c>
      <c r="CE542" s="20" t="str">
        <f t="shared" si="628"/>
        <v>ATENDE</v>
      </c>
      <c r="CF542" s="20" t="str">
        <f t="shared" si="629"/>
        <v>ATENDE</v>
      </c>
      <c r="CG542" s="20" t="str">
        <f t="shared" si="630"/>
        <v>ATENDE</v>
      </c>
      <c r="CH542" s="26" t="str">
        <f>_xlfn.XLOOKUP(CI542,'Banco de dados'!$B:$B,'Banco de dados'!$D:$D)</f>
        <v>LEDSTAR</v>
      </c>
      <c r="CI542" s="47" t="str">
        <f>'Banco de dados'!B5</f>
        <v xml:space="preserve"> SL VT 9.1 28W</v>
      </c>
      <c r="CJ542" s="26" t="str">
        <f>_xlfn.XLOOKUP(CI542,'Banco de dados'!$B:$B,'Banco de dados'!$E:$E)</f>
        <v>LUM LED SL VT 9.1 28W</v>
      </c>
      <c r="CK542" s="26"/>
      <c r="CL542" s="26" t="e">
        <f>IF(CK542="-","-",_xlfn.XLOOKUP(CK542,'Banco de dados'!$B:$B,'Banco de dados'!$E:$E))</f>
        <v>#N/A</v>
      </c>
      <c r="CM542" s="28">
        <f t="shared" si="631"/>
        <v>1</v>
      </c>
      <c r="CN542" s="26">
        <f>_xlfn.XLOOKUP(CI542,'Banco de dados'!$B:$B,'Banco de dados'!$H:$H)</f>
        <v>28</v>
      </c>
      <c r="CO542" s="26" t="e">
        <f t="array" aca="1" ref="CO542" ca="1">_xludf.XLOOKUP(CK542,'Banco de dados'!$B:$B,'Banco de dados'!$H:$H)</f>
        <v>#NAME?</v>
      </c>
      <c r="CP542" s="51" t="e">
        <f t="array" aca="1" ref="CP542" ca="1">_xludf.XLOOKUP(CI542,'Banco de dados'!$B:$B,'Banco de dados'!$F:$F)</f>
        <v>#NAME?</v>
      </c>
      <c r="CQ542" s="26" t="e">
        <f t="array" aca="1" ref="CQ542" ca="1">_xludf.XLOOKUP(CK542,'Banco de dados'!$B:$B,'Banco de dados'!$F:$F)</f>
        <v>#NAME?</v>
      </c>
      <c r="CR542" s="27">
        <v>0</v>
      </c>
      <c r="CS542" s="27"/>
      <c r="CT542" s="26" t="str">
        <f>IF(AG542=0.5,"Suporte",IF(AND(AG542&gt;='Braços de IP'!$B$9,AG542&lt;='Braços de IP'!$D$9),'Braços de IP'!$E$9,IF(AND(AG542&gt;='Braços de IP'!$B$10,AG542&lt;='Braços de IP'!$D$10),'Braços de IP'!$E$10,IF(AND(AG542&gt;='Braços de IP'!$B$11,AG542&lt;='Braços de IP'!$D$11),'Braços de IP'!$E$11,IF(AND(AG542&gt;='Braços de IP'!$B$12,AG542&lt;='Braços de IP'!$D$12),'Braços de IP'!$E$12,IF(AND(AG542&gt;='Braços de IP'!$B$13,AG542&lt;='Braços de IP'!$D$13),'Braços de IP'!$E$13,IF(AND(AG542&gt;='Braços de IP'!$B$14,AG542&lt;='Braços de IP'!$D$14),'Braços de IP'!$E$14,"ERRO")))))))</f>
        <v>Curto II</v>
      </c>
      <c r="CU542" s="27"/>
      <c r="CV542" s="26" t="str">
        <f>IF($CU542="","",VLOOKUP($CU542,'Braços de IP'!$E$9:$I$15,2,0))</f>
        <v/>
      </c>
      <c r="CW542" s="29" t="str">
        <f>IF($CU542="","",VLOOKUP($CU542,'Braços de IP'!$E$9:$I$15,5,0))</f>
        <v/>
      </c>
      <c r="CX542" s="26"/>
      <c r="CY542" s="26"/>
      <c r="CZ542" s="26"/>
      <c r="DA542" s="26"/>
      <c r="DB542" s="26"/>
      <c r="DC542" s="26"/>
      <c r="DD542" s="30">
        <f t="shared" si="632"/>
        <v>28</v>
      </c>
      <c r="DE542" s="31">
        <f t="shared" si="633"/>
        <v>70</v>
      </c>
      <c r="DF542" s="30">
        <f t="shared" si="634"/>
        <v>98</v>
      </c>
      <c r="DG542" s="32">
        <f t="shared" si="635"/>
        <v>0.6</v>
      </c>
      <c r="DH542" s="33"/>
      <c r="DI542" s="34"/>
      <c r="DJ542" s="35"/>
      <c r="DK542" s="16" t="s">
        <v>144</v>
      </c>
      <c r="DL542" s="16"/>
      <c r="DN542" s="36" t="e">
        <f t="shared" si="357"/>
        <v>#VALUE!</v>
      </c>
    </row>
    <row r="543" spans="1:118" ht="15.75" customHeight="1" x14ac:dyDescent="0.25">
      <c r="B543" s="16">
        <v>92</v>
      </c>
      <c r="C543" s="16" t="s">
        <v>146</v>
      </c>
      <c r="D543" s="16" t="s">
        <v>576</v>
      </c>
      <c r="E543" s="16">
        <v>-8.0814710000000005</v>
      </c>
      <c r="F543" s="16">
        <v>-34.955128999999999</v>
      </c>
      <c r="G543" s="16" t="s">
        <v>157</v>
      </c>
      <c r="H543" s="17" t="s">
        <v>136</v>
      </c>
      <c r="I543" s="16" t="s">
        <v>135</v>
      </c>
      <c r="J543" s="17" t="s">
        <v>137</v>
      </c>
      <c r="K543" s="18">
        <v>70</v>
      </c>
      <c r="L543" s="17" t="s">
        <v>138</v>
      </c>
      <c r="M543" s="17">
        <v>0</v>
      </c>
      <c r="N543" s="16">
        <f t="shared" si="352"/>
        <v>140</v>
      </c>
      <c r="O543" s="17">
        <v>1</v>
      </c>
      <c r="P543" s="17">
        <v>2.06</v>
      </c>
      <c r="Q543" s="17">
        <v>3.93</v>
      </c>
      <c r="R543" s="16"/>
      <c r="S543" s="16"/>
      <c r="T543" s="16">
        <v>0</v>
      </c>
      <c r="U543" s="17">
        <v>1.9</v>
      </c>
      <c r="V543" s="17">
        <v>0</v>
      </c>
      <c r="W543" s="17">
        <v>0</v>
      </c>
      <c r="X543" s="17">
        <v>0</v>
      </c>
      <c r="Y543" s="17">
        <v>0</v>
      </c>
      <c r="Z543" s="17">
        <v>0</v>
      </c>
      <c r="AA543" s="17" t="s">
        <v>139</v>
      </c>
      <c r="AB543" s="17" t="s">
        <v>140</v>
      </c>
      <c r="AC543" s="17">
        <v>27.7</v>
      </c>
      <c r="AD543" s="17">
        <v>6.27</v>
      </c>
      <c r="AE543" s="17">
        <v>1</v>
      </c>
      <c r="AF543" s="17">
        <v>0.6</v>
      </c>
      <c r="AG543" s="17">
        <v>1.5</v>
      </c>
      <c r="AH543" s="17">
        <f t="shared" si="353"/>
        <v>0.9</v>
      </c>
      <c r="AI543" s="17" t="s">
        <v>136</v>
      </c>
      <c r="AJ543" s="17" t="s">
        <v>136</v>
      </c>
      <c r="AK543" s="17" t="s">
        <v>141</v>
      </c>
      <c r="AL543" s="17">
        <f t="shared" si="354"/>
        <v>2</v>
      </c>
      <c r="AM543" s="17">
        <v>0</v>
      </c>
      <c r="AN543" s="17"/>
      <c r="AO543" s="17">
        <v>0</v>
      </c>
      <c r="AP543" s="17">
        <v>0</v>
      </c>
      <c r="AQ543" s="17">
        <v>0</v>
      </c>
      <c r="AR543" s="17" t="s">
        <v>136</v>
      </c>
      <c r="AS543" s="19">
        <f t="shared" si="614"/>
        <v>0</v>
      </c>
      <c r="AT543" s="19"/>
      <c r="AU543" s="19">
        <f>VLOOKUP(G543,ABNT5101!$I$3:$J$9,2)</f>
        <v>7.5</v>
      </c>
      <c r="AV543" s="19">
        <f>VLOOKUP(G543,ABNT5101!$I$3:$M$9,5)</f>
        <v>0.18</v>
      </c>
      <c r="AW543" s="17" t="str">
        <f>_xlfn.XLOOKUP(G543,ABNT5101!I:I,ABNT5101!L:L)</f>
        <v>-</v>
      </c>
      <c r="AX543" s="17">
        <f>_xlfn.XLOOKUP(G543,ABNT5101!$I:$I,ABNT5101!M:M)</f>
        <v>0.18</v>
      </c>
      <c r="AY543" s="17" t="str">
        <f>_xlfn.XLOOKUP(G543,ABNT5101!$I:$I,ABNT5101!N:N)</f>
        <v>-</v>
      </c>
      <c r="AZ543" s="17">
        <f>_xlfn.XLOOKUP(G543,ABNT5101!$I:$I,ABNT5101!O:O)</f>
        <v>16</v>
      </c>
      <c r="BA543" s="20" t="str">
        <f t="shared" si="615"/>
        <v>ATENDE</v>
      </c>
      <c r="BB543" s="21">
        <f t="shared" ref="BB543:BC543" si="666">BE543/AU543-1</f>
        <v>0.16266666666666674</v>
      </c>
      <c r="BC543" s="21">
        <f t="shared" si="666"/>
        <v>2.1666666666666665</v>
      </c>
      <c r="BD543" s="21" t="str">
        <f t="shared" si="617"/>
        <v>-</v>
      </c>
      <c r="BE543" s="22">
        <v>8.7200000000000006</v>
      </c>
      <c r="BF543" s="22">
        <v>0.56999999999999995</v>
      </c>
      <c r="BG543" s="22"/>
      <c r="BH543" s="22"/>
      <c r="BI543" s="23"/>
      <c r="BJ543" s="22"/>
      <c r="BK543" s="20" t="str">
        <f t="shared" si="618"/>
        <v>ATENDE</v>
      </c>
      <c r="BL543" s="20" t="str">
        <f t="shared" si="619"/>
        <v>ATENDE</v>
      </c>
      <c r="BM543" s="20" t="str">
        <f t="shared" si="620"/>
        <v>ATENDE</v>
      </c>
      <c r="BN543" s="20" t="str">
        <f t="shared" si="621"/>
        <v>ATENDE</v>
      </c>
      <c r="BO543" s="24" t="str">
        <f t="shared" si="622"/>
        <v>C5</v>
      </c>
      <c r="BP543" s="24" t="str">
        <f t="shared" si="379"/>
        <v>P6</v>
      </c>
      <c r="BQ543" s="25">
        <f t="shared" si="623"/>
        <v>1.1966666666666668</v>
      </c>
      <c r="BR543" s="22">
        <v>6.59</v>
      </c>
      <c r="BS543" s="22">
        <v>2.84</v>
      </c>
      <c r="BT543" s="24">
        <f>IF(BP543="-","-",_xlfn.XLOOKUP(BP543,ABNT5101!$B$4:$B$9,ABNT5101!$C$4:$C$9))</f>
        <v>3</v>
      </c>
      <c r="BU543" s="24">
        <f>IF(BP543="-","-",_xlfn.XLOOKUP(BP543,ABNT5101!$B$4:$B$9,ABNT5101!$D$4:$D$9))</f>
        <v>0.6</v>
      </c>
      <c r="BV543" s="20" t="str">
        <f t="shared" si="624"/>
        <v>ATENDE</v>
      </c>
      <c r="BW543" s="20" t="str">
        <f t="shared" si="625"/>
        <v>ATENDE</v>
      </c>
      <c r="BX543" s="20" t="str">
        <f t="shared" si="626"/>
        <v>ATENDE</v>
      </c>
      <c r="BY543" s="24" t="str">
        <f t="shared" si="596"/>
        <v>P6</v>
      </c>
      <c r="BZ543" s="25">
        <f t="shared" si="627"/>
        <v>1.5299999999999998</v>
      </c>
      <c r="CA543" s="24">
        <v>7.59</v>
      </c>
      <c r="CB543" s="24">
        <v>5.45</v>
      </c>
      <c r="CC543" s="20">
        <f>IF(BY543="-","-",_xlfn.XLOOKUP(BY543,ABNT5101!$B$4:$B$9,ABNT5101!$C$4:$C$9))</f>
        <v>3</v>
      </c>
      <c r="CD543" s="24">
        <f>IF(BY543="-","-",_xlfn.XLOOKUP(BY543,ABNT5101!$B$4:$B$9,ABNT5101!$D$4:$D$9))</f>
        <v>0.6</v>
      </c>
      <c r="CE543" s="20" t="str">
        <f t="shared" si="628"/>
        <v>ATENDE</v>
      </c>
      <c r="CF543" s="20" t="str">
        <f t="shared" si="629"/>
        <v>ATENDE</v>
      </c>
      <c r="CG543" s="20" t="str">
        <f t="shared" si="630"/>
        <v>ATENDE</v>
      </c>
      <c r="CH543" s="26" t="str">
        <f>_xlfn.XLOOKUP(CI543,'Banco de dados'!$B:$B,'Banco de dados'!$D:$D)</f>
        <v>SX LIGHTING</v>
      </c>
      <c r="CI543" s="27" t="str">
        <f>'Banco de dados'!B53</f>
        <v>SX-INEVO020HF</v>
      </c>
      <c r="CJ543" s="26" t="str">
        <f>_xlfn.XLOOKUP(CI543,'Banco de dados'!$B:$B,'Banco de dados'!$E:$E)</f>
        <v>SXINEVO020K50L12CZF7PHF</v>
      </c>
      <c r="CK543" s="26"/>
      <c r="CL543" s="26" t="e">
        <f>IF(CK543="-","-",_xlfn.XLOOKUP(CK543,'Banco de dados'!$B:$B,'Banco de dados'!$E:$E))</f>
        <v>#N/A</v>
      </c>
      <c r="CM543" s="28">
        <f t="shared" si="631"/>
        <v>1</v>
      </c>
      <c r="CN543" s="26">
        <f>_xlfn.XLOOKUP(CI543,'Banco de dados'!$B:$B,'Banco de dados'!$H:$H)</f>
        <v>22.5</v>
      </c>
      <c r="CO543" s="26" t="e">
        <f t="array" aca="1" ref="CO543" ca="1">_xludf.XLOOKUP(CK543,'Banco de dados'!$B:$B,'Banco de dados'!$H:$H)</f>
        <v>#NAME?</v>
      </c>
      <c r="CP543" s="51" t="e">
        <f t="array" aca="1" ref="CP543" ca="1">_xludf.XLOOKUP(CI543,'Banco de dados'!$B:$B,'Banco de dados'!$F:$F)</f>
        <v>#NAME?</v>
      </c>
      <c r="CQ543" s="26" t="e">
        <f t="array" aca="1" ref="CQ543" ca="1">_xludf.XLOOKUP(CK543,'Banco de dados'!$B:$B,'Banco de dados'!$F:$F)</f>
        <v>#NAME?</v>
      </c>
      <c r="CR543" s="27">
        <v>0</v>
      </c>
      <c r="CS543" s="27"/>
      <c r="CT543" s="26" t="str">
        <f>IF(AG543=0.5,"Suporte",IF(AND(AG543&gt;='Braços de IP'!$B$9,AG543&lt;='Braços de IP'!$D$9),'Braços de IP'!$E$9,IF(AND(AG543&gt;='Braços de IP'!$B$10,AG543&lt;='Braços de IP'!$D$10),'Braços de IP'!$E$10,IF(AND(AG543&gt;='Braços de IP'!$B$11,AG543&lt;='Braços de IP'!$D$11),'Braços de IP'!$E$11,IF(AND(AG543&gt;='Braços de IP'!$B$12,AG543&lt;='Braços de IP'!$D$12),'Braços de IP'!$E$12,IF(AND(AG543&gt;='Braços de IP'!$B$13,AG543&lt;='Braços de IP'!$D$13),'Braços de IP'!$E$13,IF(AND(AG543&gt;='Braços de IP'!$B$14,AG543&lt;='Braços de IP'!$D$14),'Braços de IP'!$E$14,"ERRO")))))))</f>
        <v>Curto II</v>
      </c>
      <c r="CU543" s="27"/>
      <c r="CV543" s="26" t="str">
        <f>IF($CU543="","",VLOOKUP($CU543,'Braços de IP'!$E$9:$I$15,2,0))</f>
        <v/>
      </c>
      <c r="CW543" s="29" t="str">
        <f>IF($CU543="","",VLOOKUP($CU543,'Braços de IP'!$E$9:$I$15,5,0))</f>
        <v/>
      </c>
      <c r="CX543" s="26"/>
      <c r="CY543" s="26"/>
      <c r="CZ543" s="26"/>
      <c r="DA543" s="26"/>
      <c r="DB543" s="26"/>
      <c r="DC543" s="26"/>
      <c r="DD543" s="30">
        <f t="shared" si="632"/>
        <v>22.5</v>
      </c>
      <c r="DE543" s="31">
        <f t="shared" si="633"/>
        <v>70</v>
      </c>
      <c r="DF543" s="30">
        <f t="shared" si="634"/>
        <v>92.5</v>
      </c>
      <c r="DG543" s="32">
        <f t="shared" si="635"/>
        <v>0.6785714285714286</v>
      </c>
      <c r="DH543" s="33"/>
      <c r="DI543" s="34"/>
      <c r="DJ543" s="35"/>
      <c r="DK543" s="16" t="s">
        <v>144</v>
      </c>
      <c r="DL543" s="16"/>
      <c r="DN543" s="36" t="e">
        <f t="shared" si="357"/>
        <v>#VALUE!</v>
      </c>
    </row>
    <row r="544" spans="1:118" ht="15.75" customHeight="1" x14ac:dyDescent="0.25">
      <c r="B544" s="16">
        <v>92</v>
      </c>
      <c r="C544" s="16" t="s">
        <v>146</v>
      </c>
      <c r="D544" s="16" t="s">
        <v>576</v>
      </c>
      <c r="E544" s="16">
        <v>-8.0814710000000005</v>
      </c>
      <c r="F544" s="16">
        <v>-34.955128999999999</v>
      </c>
      <c r="G544" s="16" t="s">
        <v>157</v>
      </c>
      <c r="H544" s="17" t="s">
        <v>136</v>
      </c>
      <c r="I544" s="16" t="s">
        <v>135</v>
      </c>
      <c r="J544" s="17" t="s">
        <v>137</v>
      </c>
      <c r="K544" s="18">
        <v>70</v>
      </c>
      <c r="L544" s="17" t="s">
        <v>138</v>
      </c>
      <c r="M544" s="17">
        <v>0</v>
      </c>
      <c r="N544" s="16">
        <f t="shared" si="352"/>
        <v>140</v>
      </c>
      <c r="O544" s="17">
        <v>1</v>
      </c>
      <c r="P544" s="17">
        <v>2.06</v>
      </c>
      <c r="Q544" s="17">
        <v>3.93</v>
      </c>
      <c r="R544" s="16"/>
      <c r="S544" s="16"/>
      <c r="T544" s="16">
        <v>0</v>
      </c>
      <c r="U544" s="17">
        <v>1.9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 t="s">
        <v>139</v>
      </c>
      <c r="AB544" s="17" t="s">
        <v>140</v>
      </c>
      <c r="AC544" s="17">
        <v>27.7</v>
      </c>
      <c r="AD544" s="17">
        <v>6.27</v>
      </c>
      <c r="AE544" s="17">
        <v>1</v>
      </c>
      <c r="AF544" s="17">
        <v>0.6</v>
      </c>
      <c r="AG544" s="17">
        <v>1.5</v>
      </c>
      <c r="AH544" s="17">
        <f t="shared" si="353"/>
        <v>0.9</v>
      </c>
      <c r="AI544" s="17" t="s">
        <v>136</v>
      </c>
      <c r="AJ544" s="17" t="s">
        <v>136</v>
      </c>
      <c r="AK544" s="17" t="s">
        <v>141</v>
      </c>
      <c r="AL544" s="17">
        <f t="shared" si="354"/>
        <v>2</v>
      </c>
      <c r="AM544" s="17">
        <v>0</v>
      </c>
      <c r="AN544" s="17"/>
      <c r="AO544" s="17">
        <v>0</v>
      </c>
      <c r="AP544" s="17">
        <v>0</v>
      </c>
      <c r="AQ544" s="17">
        <v>0</v>
      </c>
      <c r="AR544" s="17" t="s">
        <v>136</v>
      </c>
      <c r="AS544" s="19">
        <f t="shared" si="614"/>
        <v>0</v>
      </c>
      <c r="AT544" s="19"/>
      <c r="AU544" s="19">
        <f>VLOOKUP(G544,ABNT5101!$I$3:$J$9,2)</f>
        <v>7.5</v>
      </c>
      <c r="AV544" s="19">
        <f>VLOOKUP(G544,ABNT5101!$I$3:$M$9,5)</f>
        <v>0.18</v>
      </c>
      <c r="AW544" s="17" t="str">
        <f>_xlfn.XLOOKUP(G544,ABNT5101!I:I,ABNT5101!L:L)</f>
        <v>-</v>
      </c>
      <c r="AX544" s="17">
        <f>_xlfn.XLOOKUP(G544,ABNT5101!$I:$I,ABNT5101!M:M)</f>
        <v>0.18</v>
      </c>
      <c r="AY544" s="17" t="str">
        <f>_xlfn.XLOOKUP(G544,ABNT5101!$I:$I,ABNT5101!N:N)</f>
        <v>-</v>
      </c>
      <c r="AZ544" s="17">
        <f>_xlfn.XLOOKUP(G544,ABNT5101!$I:$I,ABNT5101!O:O)</f>
        <v>16</v>
      </c>
      <c r="BA544" s="20" t="str">
        <f t="shared" si="615"/>
        <v>ATENDE</v>
      </c>
      <c r="BB544" s="21">
        <f t="shared" ref="BB544:BC544" si="667">BE544/AU544-1</f>
        <v>0.76133333333333342</v>
      </c>
      <c r="BC544" s="21">
        <f t="shared" si="667"/>
        <v>2.0555555555555558</v>
      </c>
      <c r="BD544" s="21" t="str">
        <f t="shared" si="617"/>
        <v>-</v>
      </c>
      <c r="BE544" s="22">
        <v>13.21</v>
      </c>
      <c r="BF544" s="22">
        <v>0.55000000000000004</v>
      </c>
      <c r="BG544" s="22"/>
      <c r="BH544" s="22"/>
      <c r="BI544" s="23"/>
      <c r="BJ544" s="22"/>
      <c r="BK544" s="20" t="str">
        <f t="shared" si="618"/>
        <v>ATENDE</v>
      </c>
      <c r="BL544" s="20" t="str">
        <f t="shared" si="619"/>
        <v>ATENDE</v>
      </c>
      <c r="BM544" s="20" t="str">
        <f t="shared" si="620"/>
        <v>ATENDE</v>
      </c>
      <c r="BN544" s="20" t="str">
        <f t="shared" si="621"/>
        <v>ATENDE</v>
      </c>
      <c r="BO544" s="24" t="str">
        <f t="shared" si="622"/>
        <v>C5</v>
      </c>
      <c r="BP544" s="24" t="str">
        <f t="shared" si="379"/>
        <v>P6</v>
      </c>
      <c r="BQ544" s="25">
        <f t="shared" si="623"/>
        <v>2.1533333333333338</v>
      </c>
      <c r="BR544" s="22">
        <v>9.4600000000000009</v>
      </c>
      <c r="BS544" s="22">
        <v>5</v>
      </c>
      <c r="BT544" s="24">
        <f>IF(BP544="-","-",_xlfn.XLOOKUP(BP544,ABNT5101!$B$4:$B$9,ABNT5101!$C$4:$C$9))</f>
        <v>3</v>
      </c>
      <c r="BU544" s="24">
        <f>IF(BP544="-","-",_xlfn.XLOOKUP(BP544,ABNT5101!$B$4:$B$9,ABNT5101!$D$4:$D$9))</f>
        <v>0.6</v>
      </c>
      <c r="BV544" s="20" t="str">
        <f t="shared" si="624"/>
        <v>ATENDE</v>
      </c>
      <c r="BW544" s="20" t="str">
        <f t="shared" si="625"/>
        <v>ATENDE</v>
      </c>
      <c r="BX544" s="20" t="str">
        <f t="shared" si="626"/>
        <v>ATENDE</v>
      </c>
      <c r="BY544" s="24" t="str">
        <f t="shared" si="596"/>
        <v>P6</v>
      </c>
      <c r="BZ544" s="25">
        <f t="shared" si="627"/>
        <v>2.5</v>
      </c>
      <c r="CA544" s="24">
        <v>10.5</v>
      </c>
      <c r="CB544" s="24">
        <v>7.38</v>
      </c>
      <c r="CC544" s="20">
        <f>IF(BY544="-","-",_xlfn.XLOOKUP(BY544,ABNT5101!$B$4:$B$9,ABNT5101!$C$4:$C$9))</f>
        <v>3</v>
      </c>
      <c r="CD544" s="24">
        <f>IF(BY544="-","-",_xlfn.XLOOKUP(BY544,ABNT5101!$B$4:$B$9,ABNT5101!$D$4:$D$9))</f>
        <v>0.6</v>
      </c>
      <c r="CE544" s="20" t="str">
        <f t="shared" si="628"/>
        <v>ATENDE</v>
      </c>
      <c r="CF544" s="20" t="str">
        <f t="shared" si="629"/>
        <v>ATENDE</v>
      </c>
      <c r="CG544" s="20" t="str">
        <f t="shared" si="630"/>
        <v>ATENDE</v>
      </c>
      <c r="CH544" s="26" t="str">
        <f>_xlfn.XLOOKUP(CI544,'Banco de dados'!$B:$B,'Banco de dados'!$D:$D)</f>
        <v>TECNOWATT</v>
      </c>
      <c r="CI544" s="27" t="str">
        <f>'Banco de dados'!B65</f>
        <v xml:space="preserve">SIGSAGPTLRRSSNDL_30W_38IBBRS
</v>
      </c>
      <c r="CJ544" s="26" t="str">
        <f>_xlfn.XLOOKUP(CI544,'Banco de dados'!$B:$B,'Banco de dados'!$E:$E)</f>
        <v>SIGSAGPTLRRSSNDL_30W_38IBBRS
1-10C1MUN6.5</v>
      </c>
      <c r="CK544" s="26"/>
      <c r="CL544" s="26" t="e">
        <f>IF(CK544="-","-",_xlfn.XLOOKUP(CK544,'Banco de dados'!$B:$B,'Banco de dados'!$E:$E))</f>
        <v>#N/A</v>
      </c>
      <c r="CM544" s="28">
        <f t="shared" si="631"/>
        <v>1</v>
      </c>
      <c r="CN544" s="26">
        <f>_xlfn.XLOOKUP(CI544,'Banco de dados'!$B:$B,'Banco de dados'!$H:$H)</f>
        <v>30</v>
      </c>
      <c r="CO544" s="26" t="e">
        <f t="array" aca="1" ref="CO544" ca="1">_xludf.XLOOKUP(CK544,'Banco de dados'!$B:$B,'Banco de dados'!$H:$H)</f>
        <v>#NAME?</v>
      </c>
      <c r="CP544" s="51" t="e">
        <f t="array" aca="1" ref="CP544" ca="1">_xludf.XLOOKUP(CI544,'Banco de dados'!$B:$B,'Banco de dados'!$F:$F)</f>
        <v>#NAME?</v>
      </c>
      <c r="CQ544" s="26" t="e">
        <f t="array" aca="1" ref="CQ544" ca="1">_xludf.XLOOKUP(CK544,'Banco de dados'!$B:$B,'Banco de dados'!$F:$F)</f>
        <v>#NAME?</v>
      </c>
      <c r="CR544" s="27">
        <v>0</v>
      </c>
      <c r="CS544" s="27"/>
      <c r="CT544" s="26" t="str">
        <f>IF(AG544=0.5,"Suporte",IF(AND(AG544&gt;='Braços de IP'!$B$9,AG544&lt;='Braços de IP'!$D$9),'Braços de IP'!$E$9,IF(AND(AG544&gt;='Braços de IP'!$B$10,AG544&lt;='Braços de IP'!$D$10),'Braços de IP'!$E$10,IF(AND(AG544&gt;='Braços de IP'!$B$11,AG544&lt;='Braços de IP'!$D$11),'Braços de IP'!$E$11,IF(AND(AG544&gt;='Braços de IP'!$B$12,AG544&lt;='Braços de IP'!$D$12),'Braços de IP'!$E$12,IF(AND(AG544&gt;='Braços de IP'!$B$13,AG544&lt;='Braços de IP'!$D$13),'Braços de IP'!$E$13,IF(AND(AG544&gt;='Braços de IP'!$B$14,AG544&lt;='Braços de IP'!$D$14),'Braços de IP'!$E$14,"ERRO")))))))</f>
        <v>Curto II</v>
      </c>
      <c r="CU544" s="27"/>
      <c r="CV544" s="26" t="str">
        <f>IF($CU544="","",VLOOKUP($CU544,'Braços de IP'!$E$9:$I$15,2,0))</f>
        <v/>
      </c>
      <c r="CW544" s="29" t="str">
        <f>IF($CU544="","",VLOOKUP($CU544,'Braços de IP'!$E$9:$I$15,5,0))</f>
        <v/>
      </c>
      <c r="CX544" s="26"/>
      <c r="CY544" s="26"/>
      <c r="CZ544" s="26"/>
      <c r="DA544" s="26"/>
      <c r="DB544" s="26"/>
      <c r="DC544" s="26"/>
      <c r="DD544" s="30">
        <f t="shared" si="632"/>
        <v>30</v>
      </c>
      <c r="DE544" s="31">
        <f t="shared" si="633"/>
        <v>70</v>
      </c>
      <c r="DF544" s="30">
        <f t="shared" si="634"/>
        <v>100</v>
      </c>
      <c r="DG544" s="32">
        <f t="shared" si="635"/>
        <v>0.5714285714285714</v>
      </c>
      <c r="DH544" s="33"/>
      <c r="DI544" s="34"/>
      <c r="DJ544" s="35"/>
      <c r="DK544" s="16" t="s">
        <v>144</v>
      </c>
      <c r="DL544" s="16"/>
      <c r="DN544" s="36" t="e">
        <f t="shared" si="357"/>
        <v>#VALUE!</v>
      </c>
    </row>
    <row r="545" spans="2:118" ht="15.75" customHeight="1" x14ac:dyDescent="0.25">
      <c r="B545" s="16">
        <v>93</v>
      </c>
      <c r="C545" s="16" t="s">
        <v>146</v>
      </c>
      <c r="D545" s="16" t="s">
        <v>577</v>
      </c>
      <c r="E545" s="16">
        <v>-8.0905550000000002</v>
      </c>
      <c r="F545" s="16">
        <v>-34.937623000000002</v>
      </c>
      <c r="G545" s="16" t="s">
        <v>160</v>
      </c>
      <c r="H545" s="17" t="s">
        <v>136</v>
      </c>
      <c r="I545" s="16" t="s">
        <v>135</v>
      </c>
      <c r="J545" s="17" t="s">
        <v>137</v>
      </c>
      <c r="K545" s="16">
        <v>70</v>
      </c>
      <c r="L545" s="17" t="s">
        <v>138</v>
      </c>
      <c r="M545" s="17">
        <v>0</v>
      </c>
      <c r="N545" s="16">
        <f t="shared" si="352"/>
        <v>140</v>
      </c>
      <c r="O545" s="17">
        <v>1</v>
      </c>
      <c r="P545" s="17">
        <v>2.2000000000000002</v>
      </c>
      <c r="Q545" s="17">
        <v>7</v>
      </c>
      <c r="R545" s="16"/>
      <c r="S545" s="16"/>
      <c r="T545" s="16">
        <v>0</v>
      </c>
      <c r="U545" s="17">
        <v>1.36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 t="s">
        <v>139</v>
      </c>
      <c r="AB545" s="17" t="s">
        <v>140</v>
      </c>
      <c r="AC545" s="17">
        <v>23.15</v>
      </c>
      <c r="AD545" s="17">
        <v>5.76</v>
      </c>
      <c r="AE545" s="17">
        <v>1</v>
      </c>
      <c r="AF545" s="17">
        <v>0.93</v>
      </c>
      <c r="AG545" s="17">
        <v>1.77</v>
      </c>
      <c r="AH545" s="17">
        <f t="shared" si="353"/>
        <v>0.84</v>
      </c>
      <c r="AI545" s="17" t="s">
        <v>136</v>
      </c>
      <c r="AJ545" s="17" t="s">
        <v>136</v>
      </c>
      <c r="AK545" s="17" t="s">
        <v>141</v>
      </c>
      <c r="AL545" s="17">
        <f t="shared" si="354"/>
        <v>2</v>
      </c>
      <c r="AM545" s="17">
        <v>0</v>
      </c>
      <c r="AN545" s="17"/>
      <c r="AO545" s="17">
        <v>0</v>
      </c>
      <c r="AP545" s="17">
        <v>0</v>
      </c>
      <c r="AQ545" s="17">
        <v>0</v>
      </c>
      <c r="AR545" s="17" t="s">
        <v>136</v>
      </c>
      <c r="AS545" s="19">
        <f t="shared" si="614"/>
        <v>0</v>
      </c>
      <c r="AT545" s="19"/>
      <c r="AU545" s="19">
        <f>VLOOKUP(G545,ABNT5101!$I$3:$J$9,2)</f>
        <v>10</v>
      </c>
      <c r="AV545" s="19">
        <f>VLOOKUP(G545,ABNT5101!$I$3:$M$9,5)</f>
        <v>0.18</v>
      </c>
      <c r="AW545" s="17" t="str">
        <f>_xlfn.XLOOKUP(G545,ABNT5101!I:I,ABNT5101!L:L)</f>
        <v>-</v>
      </c>
      <c r="AX545" s="17">
        <f>_xlfn.XLOOKUP(G545,ABNT5101!$I:$I,ABNT5101!M:M)</f>
        <v>0.18</v>
      </c>
      <c r="AY545" s="17" t="str">
        <f>_xlfn.XLOOKUP(G545,ABNT5101!$I:$I,ABNT5101!N:N)</f>
        <v>-</v>
      </c>
      <c r="AZ545" s="17">
        <f>_xlfn.XLOOKUP(G545,ABNT5101!$I:$I,ABNT5101!O:O)</f>
        <v>16</v>
      </c>
      <c r="BA545" s="20" t="str">
        <f t="shared" si="615"/>
        <v>ATENDE</v>
      </c>
      <c r="BB545" s="21">
        <f t="shared" ref="BB545:BC545" si="668">BE545/AU545-1</f>
        <v>0.20799999999999996</v>
      </c>
      <c r="BC545" s="21">
        <f t="shared" si="668"/>
        <v>1.6666666666666665</v>
      </c>
      <c r="BD545" s="21" t="str">
        <f t="shared" si="617"/>
        <v>-</v>
      </c>
      <c r="BE545" s="22">
        <v>12.08</v>
      </c>
      <c r="BF545" s="22">
        <v>0.48</v>
      </c>
      <c r="BG545" s="22"/>
      <c r="BH545" s="22"/>
      <c r="BI545" s="23"/>
      <c r="BJ545" s="22"/>
      <c r="BK545" s="20" t="str">
        <f t="shared" si="618"/>
        <v>ATENDE</v>
      </c>
      <c r="BL545" s="20" t="str">
        <f t="shared" si="619"/>
        <v>ATENDE</v>
      </c>
      <c r="BM545" s="20" t="str">
        <f t="shared" si="620"/>
        <v>ATENDE</v>
      </c>
      <c r="BN545" s="20" t="str">
        <f t="shared" si="621"/>
        <v>ATENDE</v>
      </c>
      <c r="BO545" s="24" t="str">
        <f t="shared" si="622"/>
        <v>C4</v>
      </c>
      <c r="BP545" s="24" t="str">
        <f t="shared" si="379"/>
        <v>P6</v>
      </c>
      <c r="BQ545" s="25">
        <f t="shared" si="623"/>
        <v>0.97666666666666657</v>
      </c>
      <c r="BR545" s="22">
        <v>5.93</v>
      </c>
      <c r="BS545" s="22">
        <v>3.71</v>
      </c>
      <c r="BT545" s="24">
        <f>IF(BP545="-","-",_xlfn.XLOOKUP(BP545,ABNT5101!$B$4:$B$9,ABNT5101!$C$4:$C$9))</f>
        <v>3</v>
      </c>
      <c r="BU545" s="24">
        <f>IF(BP545="-","-",_xlfn.XLOOKUP(BP545,ABNT5101!$B$4:$B$9,ABNT5101!$D$4:$D$9))</f>
        <v>0.6</v>
      </c>
      <c r="BV545" s="20" t="str">
        <f t="shared" si="624"/>
        <v>ATENDE</v>
      </c>
      <c r="BW545" s="20" t="str">
        <f t="shared" si="625"/>
        <v>ATENDE</v>
      </c>
      <c r="BX545" s="20" t="str">
        <f t="shared" si="626"/>
        <v>ATENDE</v>
      </c>
      <c r="BY545" s="24" t="str">
        <f t="shared" si="596"/>
        <v>P6</v>
      </c>
      <c r="BZ545" s="25">
        <f t="shared" si="627"/>
        <v>2.39</v>
      </c>
      <c r="CA545" s="24">
        <v>10.17</v>
      </c>
      <c r="CB545" s="24">
        <v>4.88</v>
      </c>
      <c r="CC545" s="20">
        <f>IF(BY545="-","-",_xlfn.XLOOKUP(BY545,ABNT5101!$B$4:$B$9,ABNT5101!$C$4:$C$9))</f>
        <v>3</v>
      </c>
      <c r="CD545" s="24">
        <f>IF(BY545="-","-",_xlfn.XLOOKUP(BY545,ABNT5101!$B$4:$B$9,ABNT5101!$D$4:$D$9))</f>
        <v>0.6</v>
      </c>
      <c r="CE545" s="20" t="str">
        <f t="shared" si="628"/>
        <v>ATENDE</v>
      </c>
      <c r="CF545" s="20" t="str">
        <f t="shared" si="629"/>
        <v>ATENDE</v>
      </c>
      <c r="CG545" s="20" t="str">
        <f t="shared" si="630"/>
        <v>ATENDE</v>
      </c>
      <c r="CH545" s="26" t="str">
        <f>_xlfn.XLOOKUP(CI545,'Banco de dados'!$B:$B,'Banco de dados'!$D:$D)</f>
        <v>LEDSTAR</v>
      </c>
      <c r="CI545" s="47" t="str">
        <f>'Banco de dados'!B5</f>
        <v xml:space="preserve"> SL VT 9.1 28W</v>
      </c>
      <c r="CJ545" s="26" t="str">
        <f>_xlfn.XLOOKUP(CI545,'Banco de dados'!$B:$B,'Banco de dados'!$E:$E)</f>
        <v>LUM LED SL VT 9.1 28W</v>
      </c>
      <c r="CK545" s="26"/>
      <c r="CL545" s="26" t="e">
        <f>IF(CK545="-","-",_xlfn.XLOOKUP(CK545,'Banco de dados'!$B:$B,'Banco de dados'!$E:$E))</f>
        <v>#N/A</v>
      </c>
      <c r="CM545" s="28">
        <f t="shared" si="631"/>
        <v>1</v>
      </c>
      <c r="CN545" s="26">
        <f>_xlfn.XLOOKUP(CI545,'Banco de dados'!$B:$B,'Banco de dados'!$H:$H)</f>
        <v>28</v>
      </c>
      <c r="CO545" s="26" t="e">
        <f t="array" aca="1" ref="CO545" ca="1">_xludf.XLOOKUP(CK545,'Banco de dados'!$B:$B,'Banco de dados'!$H:$H)</f>
        <v>#NAME?</v>
      </c>
      <c r="CP545" s="51" t="e">
        <f t="array" aca="1" ref="CP545" ca="1">_xludf.XLOOKUP(CI545,'Banco de dados'!$B:$B,'Banco de dados'!$F:$F)</f>
        <v>#NAME?</v>
      </c>
      <c r="CQ545" s="26" t="e">
        <f t="array" aca="1" ref="CQ545" ca="1">_xludf.XLOOKUP(CK545,'Banco de dados'!$B:$B,'Banco de dados'!$F:$F)</f>
        <v>#NAME?</v>
      </c>
      <c r="CR545" s="27">
        <v>0</v>
      </c>
      <c r="CS545" s="27"/>
      <c r="CT545" s="26" t="str">
        <f>IF(AG545=0.5,"Suporte",IF(AND(AG545&gt;='Braços de IP'!$B$9,AG545&lt;='Braços de IP'!$D$9),'Braços de IP'!$E$9,IF(AND(AG545&gt;='Braços de IP'!$B$10,AG545&lt;='Braços de IP'!$D$10),'Braços de IP'!$E$10,IF(AND(AG545&gt;='Braços de IP'!$B$11,AG545&lt;='Braços de IP'!$D$11),'Braços de IP'!$E$11,IF(AND(AG545&gt;='Braços de IP'!$B$12,AG545&lt;='Braços de IP'!$D$12),'Braços de IP'!$E$12,IF(AND(AG545&gt;='Braços de IP'!$B$13,AG545&lt;='Braços de IP'!$D$13),'Braços de IP'!$E$13,IF(AND(AG545&gt;='Braços de IP'!$B$14,AG545&lt;='Braços de IP'!$D$14),'Braços de IP'!$E$14,"ERRO")))))))</f>
        <v>Médio I</v>
      </c>
      <c r="CU545" s="27"/>
      <c r="CV545" s="26" t="str">
        <f>IF($CU545="","",VLOOKUP($CU545,'Braços de IP'!$E$9:$I$15,2,0))</f>
        <v/>
      </c>
      <c r="CW545" s="29" t="str">
        <f>IF($CU545="","",VLOOKUP($CU545,'Braços de IP'!$E$9:$I$15,5,0))</f>
        <v/>
      </c>
      <c r="CX545" s="26"/>
      <c r="CY545" s="26"/>
      <c r="CZ545" s="26"/>
      <c r="DA545" s="26"/>
      <c r="DB545" s="26"/>
      <c r="DC545" s="26"/>
      <c r="DD545" s="30">
        <f t="shared" si="632"/>
        <v>28</v>
      </c>
      <c r="DE545" s="31">
        <f t="shared" si="633"/>
        <v>70</v>
      </c>
      <c r="DF545" s="30">
        <f t="shared" si="634"/>
        <v>98</v>
      </c>
      <c r="DG545" s="32">
        <f t="shared" si="635"/>
        <v>0.6</v>
      </c>
      <c r="DH545" s="33"/>
      <c r="DI545" s="34"/>
      <c r="DJ545" s="35"/>
      <c r="DK545" s="16" t="s">
        <v>144</v>
      </c>
      <c r="DL545" s="16"/>
      <c r="DN545" s="36" t="e">
        <f t="shared" si="357"/>
        <v>#VALUE!</v>
      </c>
    </row>
    <row r="546" spans="2:118" ht="15.75" customHeight="1" x14ac:dyDescent="0.25">
      <c r="B546" s="16">
        <v>93</v>
      </c>
      <c r="C546" s="16" t="s">
        <v>146</v>
      </c>
      <c r="D546" s="16" t="s">
        <v>577</v>
      </c>
      <c r="E546" s="16">
        <v>-8.0905550000000002</v>
      </c>
      <c r="F546" s="16">
        <v>-34.937623000000002</v>
      </c>
      <c r="G546" s="16" t="s">
        <v>160</v>
      </c>
      <c r="H546" s="17" t="s">
        <v>136</v>
      </c>
      <c r="I546" s="16" t="s">
        <v>135</v>
      </c>
      <c r="J546" s="17" t="s">
        <v>137</v>
      </c>
      <c r="K546" s="16">
        <v>70</v>
      </c>
      <c r="L546" s="17" t="s">
        <v>138</v>
      </c>
      <c r="M546" s="17">
        <v>0</v>
      </c>
      <c r="N546" s="16">
        <f t="shared" si="352"/>
        <v>140</v>
      </c>
      <c r="O546" s="17">
        <v>1</v>
      </c>
      <c r="P546" s="17">
        <v>2.2000000000000002</v>
      </c>
      <c r="Q546" s="17">
        <v>7</v>
      </c>
      <c r="R546" s="16"/>
      <c r="S546" s="16"/>
      <c r="T546" s="16">
        <v>0</v>
      </c>
      <c r="U546" s="17">
        <v>1.36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 t="s">
        <v>139</v>
      </c>
      <c r="AB546" s="17" t="s">
        <v>140</v>
      </c>
      <c r="AC546" s="17">
        <v>23.15</v>
      </c>
      <c r="AD546" s="17">
        <v>5.76</v>
      </c>
      <c r="AE546" s="17">
        <v>1</v>
      </c>
      <c r="AF546" s="17">
        <v>0.93</v>
      </c>
      <c r="AG546" s="17">
        <v>1.77</v>
      </c>
      <c r="AH546" s="17">
        <f t="shared" si="353"/>
        <v>0.84</v>
      </c>
      <c r="AI546" s="17" t="s">
        <v>136</v>
      </c>
      <c r="AJ546" s="17" t="s">
        <v>136</v>
      </c>
      <c r="AK546" s="17" t="s">
        <v>141</v>
      </c>
      <c r="AL546" s="17">
        <f t="shared" si="354"/>
        <v>2</v>
      </c>
      <c r="AM546" s="17">
        <v>0</v>
      </c>
      <c r="AN546" s="17"/>
      <c r="AO546" s="17">
        <v>0</v>
      </c>
      <c r="AP546" s="17">
        <v>0</v>
      </c>
      <c r="AQ546" s="17">
        <v>0</v>
      </c>
      <c r="AR546" s="17" t="s">
        <v>136</v>
      </c>
      <c r="AS546" s="19">
        <f t="shared" si="614"/>
        <v>0</v>
      </c>
      <c r="AT546" s="19"/>
      <c r="AU546" s="19">
        <f>VLOOKUP(G546,ABNT5101!$I$3:$J$9,2)</f>
        <v>10</v>
      </c>
      <c r="AV546" s="19">
        <f>VLOOKUP(G546,ABNT5101!$I$3:$M$9,5)</f>
        <v>0.18</v>
      </c>
      <c r="AW546" s="17" t="str">
        <f>_xlfn.XLOOKUP(G546,ABNT5101!I:I,ABNT5101!L:L)</f>
        <v>-</v>
      </c>
      <c r="AX546" s="17">
        <f>_xlfn.XLOOKUP(G546,ABNT5101!$I:$I,ABNT5101!M:M)</f>
        <v>0.18</v>
      </c>
      <c r="AY546" s="17" t="str">
        <f>_xlfn.XLOOKUP(G546,ABNT5101!$I:$I,ABNT5101!N:N)</f>
        <v>-</v>
      </c>
      <c r="AZ546" s="17">
        <f>_xlfn.XLOOKUP(G546,ABNT5101!$I:$I,ABNT5101!O:O)</f>
        <v>16</v>
      </c>
      <c r="BA546" s="20" t="str">
        <f t="shared" si="615"/>
        <v>ATENDE</v>
      </c>
      <c r="BB546" s="21">
        <f t="shared" ref="BB546:BC546" si="669">BE546/AU546-1</f>
        <v>2.0000000000000018E-3</v>
      </c>
      <c r="BC546" s="21">
        <f t="shared" si="669"/>
        <v>2.7222222222222228</v>
      </c>
      <c r="BD546" s="21" t="str">
        <f t="shared" si="617"/>
        <v>-</v>
      </c>
      <c r="BE546" s="22">
        <v>10.02</v>
      </c>
      <c r="BF546" s="22">
        <v>0.67</v>
      </c>
      <c r="BG546" s="22"/>
      <c r="BH546" s="22"/>
      <c r="BI546" s="23"/>
      <c r="BJ546" s="22"/>
      <c r="BK546" s="20" t="str">
        <f t="shared" si="618"/>
        <v>ATENDE</v>
      </c>
      <c r="BL546" s="20" t="str">
        <f t="shared" si="619"/>
        <v>ATENDE</v>
      </c>
      <c r="BM546" s="20" t="str">
        <f t="shared" si="620"/>
        <v>ATENDE</v>
      </c>
      <c r="BN546" s="20" t="str">
        <f t="shared" si="621"/>
        <v>ATENDE</v>
      </c>
      <c r="BO546" s="24" t="str">
        <f t="shared" si="622"/>
        <v>C4</v>
      </c>
      <c r="BP546" s="24" t="str">
        <f t="shared" si="379"/>
        <v>P6</v>
      </c>
      <c r="BQ546" s="25">
        <f t="shared" si="623"/>
        <v>0.27666666666666662</v>
      </c>
      <c r="BR546" s="22">
        <v>3.83</v>
      </c>
      <c r="BS546" s="22">
        <v>2.2200000000000002</v>
      </c>
      <c r="BT546" s="24">
        <f>IF(BP546="-","-",_xlfn.XLOOKUP(BP546,ABNT5101!$B$4:$B$9,ABNT5101!$C$4:$C$9))</f>
        <v>3</v>
      </c>
      <c r="BU546" s="24">
        <f>IF(BP546="-","-",_xlfn.XLOOKUP(BP546,ABNT5101!$B$4:$B$9,ABNT5101!$D$4:$D$9))</f>
        <v>0.6</v>
      </c>
      <c r="BV546" s="20" t="str">
        <f t="shared" si="624"/>
        <v>ATENDE</v>
      </c>
      <c r="BW546" s="20" t="str">
        <f t="shared" si="625"/>
        <v>ATENDE</v>
      </c>
      <c r="BX546" s="20" t="str">
        <f t="shared" si="626"/>
        <v>ATENDE</v>
      </c>
      <c r="BY546" s="24" t="str">
        <f t="shared" si="596"/>
        <v>P6</v>
      </c>
      <c r="BZ546" s="25">
        <f t="shared" si="627"/>
        <v>1.7166666666666668</v>
      </c>
      <c r="CA546" s="24">
        <v>8.15</v>
      </c>
      <c r="CB546" s="24">
        <v>4.32</v>
      </c>
      <c r="CC546" s="20">
        <f>IF(BY546="-","-",_xlfn.XLOOKUP(BY546,ABNT5101!$B$4:$B$9,ABNT5101!$C$4:$C$9))</f>
        <v>3</v>
      </c>
      <c r="CD546" s="24">
        <f>IF(BY546="-","-",_xlfn.XLOOKUP(BY546,ABNT5101!$B$4:$B$9,ABNT5101!$D$4:$D$9))</f>
        <v>0.6</v>
      </c>
      <c r="CE546" s="20" t="str">
        <f t="shared" si="628"/>
        <v>ATENDE</v>
      </c>
      <c r="CF546" s="20" t="str">
        <f t="shared" si="629"/>
        <v>ATENDE</v>
      </c>
      <c r="CG546" s="20" t="str">
        <f t="shared" si="630"/>
        <v>ATENDE</v>
      </c>
      <c r="CH546" s="26" t="str">
        <f>_xlfn.XLOOKUP(CI546,'Banco de dados'!$B:$B,'Banco de dados'!$D:$D)</f>
        <v>SX LIGHTING</v>
      </c>
      <c r="CI546" s="27" t="str">
        <f>'Banco de dados'!B53</f>
        <v>SX-INEVO020HF</v>
      </c>
      <c r="CJ546" s="26" t="str">
        <f>_xlfn.XLOOKUP(CI546,'Banco de dados'!$B:$B,'Banco de dados'!$E:$E)</f>
        <v>SXINEVO020K50L12CZF7PHF</v>
      </c>
      <c r="CK546" s="26"/>
      <c r="CL546" s="26" t="e">
        <f>IF(CK546="-","-",_xlfn.XLOOKUP(CK546,'Banco de dados'!$B:$B,'Banco de dados'!$E:$E))</f>
        <v>#N/A</v>
      </c>
      <c r="CM546" s="28">
        <f t="shared" si="631"/>
        <v>1</v>
      </c>
      <c r="CN546" s="26">
        <f>_xlfn.XLOOKUP(CI546,'Banco de dados'!$B:$B,'Banco de dados'!$H:$H)</f>
        <v>22.5</v>
      </c>
      <c r="CO546" s="26" t="e">
        <f t="array" aca="1" ref="CO546" ca="1">_xludf.XLOOKUP(CK546,'Banco de dados'!$B:$B,'Banco de dados'!$H:$H)</f>
        <v>#NAME?</v>
      </c>
      <c r="CP546" s="51" t="e">
        <f t="array" aca="1" ref="CP546" ca="1">_xludf.XLOOKUP(CI546,'Banco de dados'!$B:$B,'Banco de dados'!$F:$F)</f>
        <v>#NAME?</v>
      </c>
      <c r="CQ546" s="26" t="e">
        <f t="array" aca="1" ref="CQ546" ca="1">_xludf.XLOOKUP(CK546,'Banco de dados'!$B:$B,'Banco de dados'!$F:$F)</f>
        <v>#NAME?</v>
      </c>
      <c r="CR546" s="27">
        <v>0</v>
      </c>
      <c r="CS546" s="27"/>
      <c r="CT546" s="26" t="str">
        <f>IF(AG546=0.5,"Suporte",IF(AND(AG546&gt;='Braços de IP'!$B$9,AG546&lt;='Braços de IP'!$D$9),'Braços de IP'!$E$9,IF(AND(AG546&gt;='Braços de IP'!$B$10,AG546&lt;='Braços de IP'!$D$10),'Braços de IP'!$E$10,IF(AND(AG546&gt;='Braços de IP'!$B$11,AG546&lt;='Braços de IP'!$D$11),'Braços de IP'!$E$11,IF(AND(AG546&gt;='Braços de IP'!$B$12,AG546&lt;='Braços de IP'!$D$12),'Braços de IP'!$E$12,IF(AND(AG546&gt;='Braços de IP'!$B$13,AG546&lt;='Braços de IP'!$D$13),'Braços de IP'!$E$13,IF(AND(AG546&gt;='Braços de IP'!$B$14,AG546&lt;='Braços de IP'!$D$14),'Braços de IP'!$E$14,"ERRO")))))))</f>
        <v>Médio I</v>
      </c>
      <c r="CU546" s="27"/>
      <c r="CV546" s="26" t="str">
        <f>IF($CU546="","",VLOOKUP($CU546,'Braços de IP'!$E$9:$I$15,2,0))</f>
        <v/>
      </c>
      <c r="CW546" s="29" t="str">
        <f>IF($CU546="","",VLOOKUP($CU546,'Braços de IP'!$E$9:$I$15,5,0))</f>
        <v/>
      </c>
      <c r="CX546" s="26"/>
      <c r="CY546" s="26"/>
      <c r="CZ546" s="26"/>
      <c r="DA546" s="26"/>
      <c r="DB546" s="26"/>
      <c r="DC546" s="26"/>
      <c r="DD546" s="30">
        <f t="shared" si="632"/>
        <v>22.5</v>
      </c>
      <c r="DE546" s="31">
        <f t="shared" si="633"/>
        <v>70</v>
      </c>
      <c r="DF546" s="30">
        <f t="shared" si="634"/>
        <v>92.5</v>
      </c>
      <c r="DG546" s="32">
        <f t="shared" si="635"/>
        <v>0.6785714285714286</v>
      </c>
      <c r="DH546" s="33"/>
      <c r="DI546" s="34"/>
      <c r="DJ546" s="35"/>
      <c r="DK546" s="16" t="s">
        <v>144</v>
      </c>
      <c r="DL546" s="16"/>
      <c r="DN546" s="36" t="e">
        <f t="shared" si="357"/>
        <v>#VALUE!</v>
      </c>
    </row>
    <row r="547" spans="2:118" ht="15.75" customHeight="1" x14ac:dyDescent="0.25">
      <c r="B547" s="16">
        <v>93</v>
      </c>
      <c r="C547" s="16" t="s">
        <v>146</v>
      </c>
      <c r="D547" s="16" t="s">
        <v>577</v>
      </c>
      <c r="E547" s="16">
        <v>-8.0905550000000002</v>
      </c>
      <c r="F547" s="16">
        <v>-34.937623000000002</v>
      </c>
      <c r="G547" s="16" t="s">
        <v>160</v>
      </c>
      <c r="H547" s="17" t="s">
        <v>136</v>
      </c>
      <c r="I547" s="16" t="s">
        <v>135</v>
      </c>
      <c r="J547" s="17" t="s">
        <v>137</v>
      </c>
      <c r="K547" s="16">
        <v>70</v>
      </c>
      <c r="L547" s="17" t="s">
        <v>138</v>
      </c>
      <c r="M547" s="17">
        <v>0</v>
      </c>
      <c r="N547" s="16">
        <f t="shared" si="352"/>
        <v>140</v>
      </c>
      <c r="O547" s="17">
        <v>1</v>
      </c>
      <c r="P547" s="17">
        <v>2.2000000000000002</v>
      </c>
      <c r="Q547" s="17">
        <v>7</v>
      </c>
      <c r="R547" s="16"/>
      <c r="S547" s="16"/>
      <c r="T547" s="16">
        <v>0</v>
      </c>
      <c r="U547" s="17">
        <v>1.36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 t="s">
        <v>139</v>
      </c>
      <c r="AB547" s="17" t="s">
        <v>140</v>
      </c>
      <c r="AC547" s="17">
        <v>23.15</v>
      </c>
      <c r="AD547" s="17">
        <v>5.76</v>
      </c>
      <c r="AE547" s="17">
        <v>1</v>
      </c>
      <c r="AF547" s="17">
        <v>0.93</v>
      </c>
      <c r="AG547" s="17">
        <v>1.77</v>
      </c>
      <c r="AH547" s="17">
        <f t="shared" si="353"/>
        <v>0.84</v>
      </c>
      <c r="AI547" s="17" t="s">
        <v>136</v>
      </c>
      <c r="AJ547" s="17" t="s">
        <v>136</v>
      </c>
      <c r="AK547" s="17" t="s">
        <v>141</v>
      </c>
      <c r="AL547" s="17">
        <f t="shared" si="354"/>
        <v>2</v>
      </c>
      <c r="AM547" s="17">
        <v>0</v>
      </c>
      <c r="AN547" s="17"/>
      <c r="AO547" s="17">
        <v>0</v>
      </c>
      <c r="AP547" s="17">
        <v>0</v>
      </c>
      <c r="AQ547" s="17">
        <v>0</v>
      </c>
      <c r="AR547" s="17" t="s">
        <v>136</v>
      </c>
      <c r="AS547" s="19">
        <f t="shared" si="614"/>
        <v>0</v>
      </c>
      <c r="AT547" s="19"/>
      <c r="AU547" s="19">
        <f>VLOOKUP(G547,ABNT5101!$I$3:$J$9,2)</f>
        <v>10</v>
      </c>
      <c r="AV547" s="19">
        <f>VLOOKUP(G547,ABNT5101!$I$3:$M$9,5)</f>
        <v>0.18</v>
      </c>
      <c r="AW547" s="17" t="str">
        <f>_xlfn.XLOOKUP(G547,ABNT5101!I:I,ABNT5101!L:L)</f>
        <v>-</v>
      </c>
      <c r="AX547" s="17">
        <f>_xlfn.XLOOKUP(G547,ABNT5101!$I:$I,ABNT5101!M:M)</f>
        <v>0.18</v>
      </c>
      <c r="AY547" s="17" t="str">
        <f>_xlfn.XLOOKUP(G547,ABNT5101!$I:$I,ABNT5101!N:N)</f>
        <v>-</v>
      </c>
      <c r="AZ547" s="17">
        <f>_xlfn.XLOOKUP(G547,ABNT5101!$I:$I,ABNT5101!O:O)</f>
        <v>16</v>
      </c>
      <c r="BA547" s="20" t="str">
        <f t="shared" si="615"/>
        <v>ATENDE</v>
      </c>
      <c r="BB547" s="21">
        <f t="shared" ref="BB547:BC547" si="670">BE547/AU547-1</f>
        <v>0.45199999999999996</v>
      </c>
      <c r="BC547" s="21">
        <f t="shared" si="670"/>
        <v>2.4444444444444446</v>
      </c>
      <c r="BD547" s="21" t="str">
        <f t="shared" si="617"/>
        <v>-</v>
      </c>
      <c r="BE547" s="22">
        <v>14.52</v>
      </c>
      <c r="BF547" s="22">
        <v>0.62</v>
      </c>
      <c r="BG547" s="22"/>
      <c r="BH547" s="22"/>
      <c r="BI547" s="23"/>
      <c r="BJ547" s="22"/>
      <c r="BK547" s="20" t="str">
        <f t="shared" si="618"/>
        <v>ATENDE</v>
      </c>
      <c r="BL547" s="20" t="str">
        <f t="shared" si="619"/>
        <v>ATENDE</v>
      </c>
      <c r="BM547" s="20" t="str">
        <f t="shared" si="620"/>
        <v>ATENDE</v>
      </c>
      <c r="BN547" s="20" t="str">
        <f t="shared" si="621"/>
        <v>ATENDE</v>
      </c>
      <c r="BO547" s="24" t="str">
        <f t="shared" si="622"/>
        <v>C4</v>
      </c>
      <c r="BP547" s="24" t="str">
        <f t="shared" si="379"/>
        <v>P6</v>
      </c>
      <c r="BQ547" s="25">
        <f t="shared" si="623"/>
        <v>0.73333333333333339</v>
      </c>
      <c r="BR547" s="22">
        <v>5.2</v>
      </c>
      <c r="BS547" s="22">
        <v>3.76</v>
      </c>
      <c r="BT547" s="24">
        <f>IF(BP547="-","-",_xlfn.XLOOKUP(BP547,ABNT5101!$B$4:$B$9,ABNT5101!$C$4:$C$9))</f>
        <v>3</v>
      </c>
      <c r="BU547" s="24">
        <f>IF(BP547="-","-",_xlfn.XLOOKUP(BP547,ABNT5101!$B$4:$B$9,ABNT5101!$D$4:$D$9))</f>
        <v>0.6</v>
      </c>
      <c r="BV547" s="20" t="str">
        <f t="shared" si="624"/>
        <v>ATENDE</v>
      </c>
      <c r="BW547" s="20" t="str">
        <f t="shared" si="625"/>
        <v>ATENDE</v>
      </c>
      <c r="BX547" s="20" t="str">
        <f t="shared" si="626"/>
        <v>ATENDE</v>
      </c>
      <c r="BY547" s="24" t="str">
        <f t="shared" si="596"/>
        <v>P6</v>
      </c>
      <c r="BZ547" s="25">
        <f t="shared" si="627"/>
        <v>2.9299999999999997</v>
      </c>
      <c r="CA547" s="24">
        <v>11.79</v>
      </c>
      <c r="CB547" s="24">
        <v>7.03</v>
      </c>
      <c r="CC547" s="20">
        <f>IF(BY547="-","-",_xlfn.XLOOKUP(BY547,ABNT5101!$B$4:$B$9,ABNT5101!$C$4:$C$9))</f>
        <v>3</v>
      </c>
      <c r="CD547" s="24">
        <f>IF(BY547="-","-",_xlfn.XLOOKUP(BY547,ABNT5101!$B$4:$B$9,ABNT5101!$D$4:$D$9))</f>
        <v>0.6</v>
      </c>
      <c r="CE547" s="20" t="str">
        <f t="shared" si="628"/>
        <v>ATENDE</v>
      </c>
      <c r="CF547" s="20" t="str">
        <f t="shared" si="629"/>
        <v>ATENDE</v>
      </c>
      <c r="CG547" s="20" t="str">
        <f t="shared" si="630"/>
        <v>ATENDE</v>
      </c>
      <c r="CH547" s="26" t="str">
        <f>_xlfn.XLOOKUP(CI547,'Banco de dados'!$B:$B,'Banco de dados'!$D:$D)</f>
        <v>TECNOWATT</v>
      </c>
      <c r="CI547" s="27" t="str">
        <f>'Banco de dados'!B65</f>
        <v xml:space="preserve">SIGSAGPTLRRSSNDL_30W_38IBBRS
</v>
      </c>
      <c r="CJ547" s="26" t="str">
        <f>_xlfn.XLOOKUP(CI547,'Banco de dados'!$B:$B,'Banco de dados'!$E:$E)</f>
        <v>SIGSAGPTLRRSSNDL_30W_38IBBRS
1-10C1MUN6.5</v>
      </c>
      <c r="CK547" s="26"/>
      <c r="CL547" s="26" t="e">
        <f>IF(CK547="-","-",_xlfn.XLOOKUP(CK547,'Banco de dados'!$B:$B,'Banco de dados'!$E:$E))</f>
        <v>#N/A</v>
      </c>
      <c r="CM547" s="28">
        <f t="shared" si="631"/>
        <v>1</v>
      </c>
      <c r="CN547" s="26">
        <f>_xlfn.XLOOKUP(CI547,'Banco de dados'!$B:$B,'Banco de dados'!$H:$H)</f>
        <v>30</v>
      </c>
      <c r="CO547" s="26" t="e">
        <f t="array" aca="1" ref="CO547" ca="1">_xludf.XLOOKUP(CK547,'Banco de dados'!$B:$B,'Banco de dados'!$H:$H)</f>
        <v>#NAME?</v>
      </c>
      <c r="CP547" s="51" t="e">
        <f t="array" aca="1" ref="CP547" ca="1">_xludf.XLOOKUP(CI547,'Banco de dados'!$B:$B,'Banco de dados'!$F:$F)</f>
        <v>#NAME?</v>
      </c>
      <c r="CQ547" s="26" t="e">
        <f t="array" aca="1" ref="CQ547" ca="1">_xludf.XLOOKUP(CK547,'Banco de dados'!$B:$B,'Banco de dados'!$F:$F)</f>
        <v>#NAME?</v>
      </c>
      <c r="CR547" s="27">
        <v>0</v>
      </c>
      <c r="CS547" s="27"/>
      <c r="CT547" s="26" t="str">
        <f>IF(AG547=0.5,"Suporte",IF(AND(AG547&gt;='Braços de IP'!$B$9,AG547&lt;='Braços de IP'!$D$9),'Braços de IP'!$E$9,IF(AND(AG547&gt;='Braços de IP'!$B$10,AG547&lt;='Braços de IP'!$D$10),'Braços de IP'!$E$10,IF(AND(AG547&gt;='Braços de IP'!$B$11,AG547&lt;='Braços de IP'!$D$11),'Braços de IP'!$E$11,IF(AND(AG547&gt;='Braços de IP'!$B$12,AG547&lt;='Braços de IP'!$D$12),'Braços de IP'!$E$12,IF(AND(AG547&gt;='Braços de IP'!$B$13,AG547&lt;='Braços de IP'!$D$13),'Braços de IP'!$E$13,IF(AND(AG547&gt;='Braços de IP'!$B$14,AG547&lt;='Braços de IP'!$D$14),'Braços de IP'!$E$14,"ERRO")))))))</f>
        <v>Médio I</v>
      </c>
      <c r="CU547" s="27"/>
      <c r="CV547" s="26" t="str">
        <f>IF($CU547="","",VLOOKUP($CU547,'Braços de IP'!$E$9:$I$15,2,0))</f>
        <v/>
      </c>
      <c r="CW547" s="29" t="str">
        <f>IF($CU547="","",VLOOKUP($CU547,'Braços de IP'!$E$9:$I$15,5,0))</f>
        <v/>
      </c>
      <c r="CX547" s="26"/>
      <c r="CY547" s="26"/>
      <c r="CZ547" s="26"/>
      <c r="DA547" s="26"/>
      <c r="DB547" s="26"/>
      <c r="DC547" s="26"/>
      <c r="DD547" s="30">
        <f t="shared" si="632"/>
        <v>30</v>
      </c>
      <c r="DE547" s="31">
        <f t="shared" si="633"/>
        <v>70</v>
      </c>
      <c r="DF547" s="30">
        <f t="shared" si="634"/>
        <v>100</v>
      </c>
      <c r="DG547" s="32">
        <f t="shared" si="635"/>
        <v>0.5714285714285714</v>
      </c>
      <c r="DH547" s="33"/>
      <c r="DI547" s="34"/>
      <c r="DJ547" s="35"/>
      <c r="DK547" s="16" t="s">
        <v>144</v>
      </c>
      <c r="DL547" s="16"/>
      <c r="DN547" s="36" t="e">
        <f t="shared" si="357"/>
        <v>#VALUE!</v>
      </c>
    </row>
    <row r="548" spans="2:118" ht="15.75" customHeight="1" x14ac:dyDescent="0.25">
      <c r="B548" s="16">
        <v>94</v>
      </c>
      <c r="C548" s="16" t="s">
        <v>146</v>
      </c>
      <c r="D548" s="16" t="s">
        <v>578</v>
      </c>
      <c r="E548" s="16">
        <v>-8.0872650000000004</v>
      </c>
      <c r="F548" s="16">
        <v>-34.963259999999998</v>
      </c>
      <c r="G548" s="16" t="s">
        <v>153</v>
      </c>
      <c r="H548" s="17" t="s">
        <v>136</v>
      </c>
      <c r="I548" s="16" t="s">
        <v>135</v>
      </c>
      <c r="J548" s="17" t="s">
        <v>137</v>
      </c>
      <c r="K548" s="18">
        <v>72</v>
      </c>
      <c r="L548" s="17" t="s">
        <v>138</v>
      </c>
      <c r="M548" s="17">
        <v>0</v>
      </c>
      <c r="N548" s="16">
        <f t="shared" ref="N548:N802" si="671">K548*AE548*2</f>
        <v>144</v>
      </c>
      <c r="O548" s="17">
        <v>1</v>
      </c>
      <c r="P548" s="17">
        <v>1.6</v>
      </c>
      <c r="Q548" s="17">
        <v>6.9</v>
      </c>
      <c r="R548" s="16"/>
      <c r="S548" s="16"/>
      <c r="T548" s="16">
        <v>0</v>
      </c>
      <c r="U548" s="17">
        <v>1.54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 t="s">
        <v>139</v>
      </c>
      <c r="AB548" s="17" t="s">
        <v>140</v>
      </c>
      <c r="AC548" s="17">
        <v>36.07</v>
      </c>
      <c r="AD548" s="17">
        <v>7.38</v>
      </c>
      <c r="AE548" s="17">
        <v>1</v>
      </c>
      <c r="AF548" s="17">
        <v>0.76</v>
      </c>
      <c r="AG548" s="17">
        <v>1.77</v>
      </c>
      <c r="AH548" s="17">
        <f t="shared" ref="AH548:AH802" si="672">AG548-AF548</f>
        <v>1.01</v>
      </c>
      <c r="AI548" s="17" t="s">
        <v>136</v>
      </c>
      <c r="AJ548" s="17" t="s">
        <v>136</v>
      </c>
      <c r="AK548" s="17" t="s">
        <v>141</v>
      </c>
      <c r="AL548" s="17">
        <f t="shared" ref="AL548:AL802" si="673">IF(AA548="Unilateral",2*AE548,IF(AA548="Bilateral Alternada",3*AE548,IF(AA548="Bilateral Frontal",4*AE548,IF(AA548="Canteiro Central",2*AE548,"erro"))))</f>
        <v>2</v>
      </c>
      <c r="AM548" s="17">
        <v>0</v>
      </c>
      <c r="AN548" s="17"/>
      <c r="AO548" s="17">
        <v>0</v>
      </c>
      <c r="AP548" s="17">
        <v>0</v>
      </c>
      <c r="AQ548" s="17">
        <v>0</v>
      </c>
      <c r="AR548" s="17" t="s">
        <v>136</v>
      </c>
      <c r="AS548" s="19">
        <f t="shared" si="614"/>
        <v>0</v>
      </c>
      <c r="AT548" s="19"/>
      <c r="AU548" s="19">
        <f>VLOOKUP(G548,ABNT5101!$I$3:$J$9,2)</f>
        <v>15</v>
      </c>
      <c r="AV548" s="19">
        <f>VLOOKUP(G548,ABNT5101!$I$3:$M$9,5)</f>
        <v>0.18</v>
      </c>
      <c r="AW548" s="17" t="str">
        <f>_xlfn.XLOOKUP(G548,ABNT5101!I:I,ABNT5101!L:L)</f>
        <v>-</v>
      </c>
      <c r="AX548" s="17">
        <f>_xlfn.XLOOKUP(G548,ABNT5101!$I:$I,ABNT5101!M:M)</f>
        <v>0.18</v>
      </c>
      <c r="AY548" s="17" t="str">
        <f>_xlfn.XLOOKUP(G548,ABNT5101!$I:$I,ABNT5101!N:N)</f>
        <v>-</v>
      </c>
      <c r="AZ548" s="17">
        <f>_xlfn.XLOOKUP(G548,ABNT5101!$I:$I,ABNT5101!O:O)</f>
        <v>15</v>
      </c>
      <c r="BA548" s="20" t="str">
        <f t="shared" si="615"/>
        <v>ATENDE</v>
      </c>
      <c r="BB548" s="21">
        <f t="shared" ref="BB548:BC548" si="674">BE548/AU548-1</f>
        <v>1.1333333333333417E-2</v>
      </c>
      <c r="BC548" s="21">
        <f t="shared" si="674"/>
        <v>1</v>
      </c>
      <c r="BD548" s="21" t="str">
        <f t="shared" si="617"/>
        <v>-</v>
      </c>
      <c r="BE548" s="22">
        <v>15.17</v>
      </c>
      <c r="BF548" s="22">
        <v>0.36</v>
      </c>
      <c r="BG548" s="22"/>
      <c r="BH548" s="22"/>
      <c r="BI548" s="23"/>
      <c r="BJ548" s="22"/>
      <c r="BK548" s="20" t="str">
        <f t="shared" si="618"/>
        <v>ATENDE</v>
      </c>
      <c r="BL548" s="20" t="str">
        <f t="shared" si="619"/>
        <v>ATENDE</v>
      </c>
      <c r="BM548" s="20" t="str">
        <f t="shared" si="620"/>
        <v>ATENDE</v>
      </c>
      <c r="BN548" s="20" t="str">
        <f t="shared" si="621"/>
        <v>ATENDE</v>
      </c>
      <c r="BO548" s="24" t="str">
        <f t="shared" si="622"/>
        <v>C3</v>
      </c>
      <c r="BP548" s="24" t="str">
        <f t="shared" si="379"/>
        <v>P6</v>
      </c>
      <c r="BQ548" s="25">
        <f t="shared" si="623"/>
        <v>2.4233333333333333</v>
      </c>
      <c r="BR548" s="22">
        <v>10.27</v>
      </c>
      <c r="BS548" s="22">
        <v>3.74</v>
      </c>
      <c r="BT548" s="24">
        <f>IF(BP548="-","-",_xlfn.XLOOKUP(BP548,ABNT5101!$B$4:$B$9,ABNT5101!$C$4:$C$9))</f>
        <v>3</v>
      </c>
      <c r="BU548" s="24">
        <f>IF(BP548="-","-",_xlfn.XLOOKUP(BP548,ABNT5101!$B$4:$B$9,ABNT5101!$D$4:$D$9))</f>
        <v>0.6</v>
      </c>
      <c r="BV548" s="20" t="str">
        <f t="shared" si="624"/>
        <v>ATENDE</v>
      </c>
      <c r="BW548" s="20" t="str">
        <f t="shared" si="625"/>
        <v>ATENDE</v>
      </c>
      <c r="BX548" s="20" t="str">
        <f t="shared" si="626"/>
        <v>ATENDE</v>
      </c>
      <c r="BY548" s="24" t="str">
        <f t="shared" si="596"/>
        <v>P6</v>
      </c>
      <c r="BZ548" s="25">
        <f t="shared" si="627"/>
        <v>3.2066666666666661</v>
      </c>
      <c r="CA548" s="24">
        <v>12.62</v>
      </c>
      <c r="CB548" s="24">
        <v>6.05</v>
      </c>
      <c r="CC548" s="20">
        <f>IF(BY548="-","-",_xlfn.XLOOKUP(BY548,ABNT5101!$B$4:$B$9,ABNT5101!$C$4:$C$9))</f>
        <v>3</v>
      </c>
      <c r="CD548" s="24">
        <f>IF(BY548="-","-",_xlfn.XLOOKUP(BY548,ABNT5101!$B$4:$B$9,ABNT5101!$D$4:$D$9))</f>
        <v>0.6</v>
      </c>
      <c r="CE548" s="20" t="str">
        <f t="shared" si="628"/>
        <v>ATENDE</v>
      </c>
      <c r="CF548" s="20" t="str">
        <f t="shared" si="629"/>
        <v>ATENDE</v>
      </c>
      <c r="CG548" s="20" t="str">
        <f t="shared" si="630"/>
        <v>ATENDE</v>
      </c>
      <c r="CH548" s="26" t="str">
        <f>_xlfn.XLOOKUP(CI548,'Banco de dados'!$B:$B,'Banco de dados'!$D:$D)</f>
        <v>LEDSTAR</v>
      </c>
      <c r="CI548" s="47" t="str">
        <f>'Banco de dados'!B9</f>
        <v xml:space="preserve"> SL VT 9.1 65W</v>
      </c>
      <c r="CJ548" s="26" t="str">
        <f>_xlfn.XLOOKUP(CI548,'Banco de dados'!$B:$B,'Banco de dados'!$E:$E)</f>
        <v>LUM LED SL VT 9.1 65W</v>
      </c>
      <c r="CK548" s="26"/>
      <c r="CL548" s="26" t="e">
        <f>IF(CK548="-","-",_xlfn.XLOOKUP(CK548,'Banco de dados'!$B:$B,'Banco de dados'!$E:$E))</f>
        <v>#N/A</v>
      </c>
      <c r="CM548" s="28">
        <f t="shared" si="631"/>
        <v>1</v>
      </c>
      <c r="CN548" s="26">
        <f>_xlfn.XLOOKUP(CI548,'Banco de dados'!$B:$B,'Banco de dados'!$H:$H)</f>
        <v>65</v>
      </c>
      <c r="CO548" s="26" t="e">
        <f t="array" aca="1" ref="CO548" ca="1">_xludf.XLOOKUP(CK548,'Banco de dados'!$B:$B,'Banco de dados'!$H:$H)</f>
        <v>#NAME?</v>
      </c>
      <c r="CP548" s="51" t="e">
        <f t="array" aca="1" ref="CP548" ca="1">_xludf.XLOOKUP(CI548,'Banco de dados'!$B:$B,'Banco de dados'!$F:$F)</f>
        <v>#NAME?</v>
      </c>
      <c r="CQ548" s="26" t="e">
        <f t="array" aca="1" ref="CQ548" ca="1">_xludf.XLOOKUP(CK548,'Banco de dados'!$B:$B,'Banco de dados'!$F:$F)</f>
        <v>#NAME?</v>
      </c>
      <c r="CR548" s="27">
        <v>0</v>
      </c>
      <c r="CS548" s="27"/>
      <c r="CT548" s="26" t="str">
        <f>IF(AG548=0.5,"Suporte",IF(AND(AG548&gt;='Braços de IP'!$B$9,AG548&lt;='Braços de IP'!$D$9),'Braços de IP'!$E$9,IF(AND(AG548&gt;='Braços de IP'!$B$10,AG548&lt;='Braços de IP'!$D$10),'Braços de IP'!$E$10,IF(AND(AG548&gt;='Braços de IP'!$B$11,AG548&lt;='Braços de IP'!$D$11),'Braços de IP'!$E$11,IF(AND(AG548&gt;='Braços de IP'!$B$12,AG548&lt;='Braços de IP'!$D$12),'Braços de IP'!$E$12,IF(AND(AG548&gt;='Braços de IP'!$B$13,AG548&lt;='Braços de IP'!$D$13),'Braços de IP'!$E$13,IF(AND(AG548&gt;='Braços de IP'!$B$14,AG548&lt;='Braços de IP'!$D$14),'Braços de IP'!$E$14,"ERRO")))))))</f>
        <v>Médio I</v>
      </c>
      <c r="CU548" s="27"/>
      <c r="CV548" s="26" t="str">
        <f>IF($CU548="","",VLOOKUP($CU548,'Braços de IP'!$E$9:$I$15,2,0))</f>
        <v/>
      </c>
      <c r="CW548" s="29" t="str">
        <f>IF($CU548="","",VLOOKUP($CU548,'Braços de IP'!$E$9:$I$15,5,0))</f>
        <v/>
      </c>
      <c r="CX548" s="26"/>
      <c r="CY548" s="26"/>
      <c r="CZ548" s="26"/>
      <c r="DA548" s="26"/>
      <c r="DB548" s="26"/>
      <c r="DC548" s="26"/>
      <c r="DD548" s="30">
        <f t="shared" si="632"/>
        <v>65</v>
      </c>
      <c r="DE548" s="31">
        <f t="shared" si="633"/>
        <v>72</v>
      </c>
      <c r="DF548" s="30">
        <f t="shared" si="634"/>
        <v>137</v>
      </c>
      <c r="DG548" s="32">
        <f t="shared" si="635"/>
        <v>9.722222222222221E-2</v>
      </c>
      <c r="DH548" s="33"/>
      <c r="DI548" s="34"/>
      <c r="DJ548" s="35"/>
      <c r="DK548" s="16" t="s">
        <v>144</v>
      </c>
      <c r="DL548" s="16"/>
      <c r="DN548" s="36" t="e">
        <f t="shared" ref="DN548:DN802" si="675">((K548+L548)-CN548)/(K548+L548)</f>
        <v>#VALUE!</v>
      </c>
    </row>
    <row r="549" spans="2:118" ht="15.75" customHeight="1" x14ac:dyDescent="0.25">
      <c r="B549" s="16">
        <v>94</v>
      </c>
      <c r="C549" s="16" t="s">
        <v>146</v>
      </c>
      <c r="D549" s="16" t="s">
        <v>578</v>
      </c>
      <c r="E549" s="16">
        <v>-8.0872650000000004</v>
      </c>
      <c r="F549" s="16">
        <v>-34.963259999999998</v>
      </c>
      <c r="G549" s="16" t="s">
        <v>153</v>
      </c>
      <c r="H549" s="17" t="s">
        <v>136</v>
      </c>
      <c r="I549" s="16" t="s">
        <v>135</v>
      </c>
      <c r="J549" s="17" t="s">
        <v>137</v>
      </c>
      <c r="K549" s="18">
        <v>72</v>
      </c>
      <c r="L549" s="17" t="s">
        <v>138</v>
      </c>
      <c r="M549" s="17">
        <v>0</v>
      </c>
      <c r="N549" s="16">
        <f t="shared" si="671"/>
        <v>144</v>
      </c>
      <c r="O549" s="17">
        <v>1</v>
      </c>
      <c r="P549" s="17">
        <v>1.6</v>
      </c>
      <c r="Q549" s="17">
        <v>6.9</v>
      </c>
      <c r="R549" s="16"/>
      <c r="S549" s="16"/>
      <c r="T549" s="16">
        <v>0</v>
      </c>
      <c r="U549" s="17">
        <v>1.54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 t="s">
        <v>139</v>
      </c>
      <c r="AB549" s="17" t="s">
        <v>140</v>
      </c>
      <c r="AC549" s="17">
        <v>36.07</v>
      </c>
      <c r="AD549" s="17">
        <v>7.38</v>
      </c>
      <c r="AE549" s="17">
        <v>1</v>
      </c>
      <c r="AF549" s="17">
        <v>0.76</v>
      </c>
      <c r="AG549" s="17">
        <v>1.77</v>
      </c>
      <c r="AH549" s="17">
        <f t="shared" si="672"/>
        <v>1.01</v>
      </c>
      <c r="AI549" s="17" t="s">
        <v>136</v>
      </c>
      <c r="AJ549" s="17" t="s">
        <v>136</v>
      </c>
      <c r="AK549" s="17" t="s">
        <v>141</v>
      </c>
      <c r="AL549" s="17">
        <f t="shared" si="673"/>
        <v>2</v>
      </c>
      <c r="AM549" s="17">
        <v>0</v>
      </c>
      <c r="AN549" s="17"/>
      <c r="AO549" s="17">
        <v>0</v>
      </c>
      <c r="AP549" s="17">
        <v>0</v>
      </c>
      <c r="AQ549" s="17">
        <v>0</v>
      </c>
      <c r="AR549" s="17" t="s">
        <v>136</v>
      </c>
      <c r="AS549" s="19">
        <f t="shared" si="614"/>
        <v>0</v>
      </c>
      <c r="AT549" s="19"/>
      <c r="AU549" s="19">
        <f>VLOOKUP(G549,ABNT5101!$I$3:$J$9,2)</f>
        <v>15</v>
      </c>
      <c r="AV549" s="19">
        <f>VLOOKUP(G549,ABNT5101!$I$3:$M$9,5)</f>
        <v>0.18</v>
      </c>
      <c r="AW549" s="17" t="str">
        <f>_xlfn.XLOOKUP(G549,ABNT5101!I:I,ABNT5101!L:L)</f>
        <v>-</v>
      </c>
      <c r="AX549" s="17">
        <f>_xlfn.XLOOKUP(G549,ABNT5101!$I:$I,ABNT5101!M:M)</f>
        <v>0.18</v>
      </c>
      <c r="AY549" s="17" t="str">
        <f>_xlfn.XLOOKUP(G549,ABNT5101!$I:$I,ABNT5101!N:N)</f>
        <v>-</v>
      </c>
      <c r="AZ549" s="17">
        <f>_xlfn.XLOOKUP(G549,ABNT5101!$I:$I,ABNT5101!O:O)</f>
        <v>15</v>
      </c>
      <c r="BA549" s="20" t="str">
        <f t="shared" si="615"/>
        <v>ATENDE</v>
      </c>
      <c r="BB549" s="21">
        <f t="shared" ref="BB549:BC549" si="676">BE549/AU549-1</f>
        <v>0.29266666666666663</v>
      </c>
      <c r="BC549" s="21">
        <f t="shared" si="676"/>
        <v>1.2222222222222223</v>
      </c>
      <c r="BD549" s="21" t="str">
        <f t="shared" si="617"/>
        <v>-</v>
      </c>
      <c r="BE549" s="22">
        <v>19.39</v>
      </c>
      <c r="BF549" s="22">
        <v>0.4</v>
      </c>
      <c r="BG549" s="22"/>
      <c r="BH549" s="22"/>
      <c r="BI549" s="23"/>
      <c r="BJ549" s="22"/>
      <c r="BK549" s="20" t="str">
        <f t="shared" si="618"/>
        <v>ATENDE</v>
      </c>
      <c r="BL549" s="20" t="str">
        <f t="shared" si="619"/>
        <v>ATENDE</v>
      </c>
      <c r="BM549" s="20" t="str">
        <f t="shared" si="620"/>
        <v>ATENDE</v>
      </c>
      <c r="BN549" s="20" t="str">
        <f t="shared" si="621"/>
        <v>ATENDE</v>
      </c>
      <c r="BO549" s="24" t="str">
        <f t="shared" si="622"/>
        <v>C3</v>
      </c>
      <c r="BP549" s="24" t="str">
        <f t="shared" si="379"/>
        <v>P6</v>
      </c>
      <c r="BQ549" s="25">
        <f t="shared" si="623"/>
        <v>3.4833333333333334</v>
      </c>
      <c r="BR549" s="22">
        <v>13.45</v>
      </c>
      <c r="BS549" s="22">
        <v>5.56</v>
      </c>
      <c r="BT549" s="24">
        <f>IF(BP549="-","-",_xlfn.XLOOKUP(BP549,ABNT5101!$B$4:$B$9,ABNT5101!$C$4:$C$9))</f>
        <v>3</v>
      </c>
      <c r="BU549" s="24">
        <f>IF(BP549="-","-",_xlfn.XLOOKUP(BP549,ABNT5101!$B$4:$B$9,ABNT5101!$D$4:$D$9))</f>
        <v>0.6</v>
      </c>
      <c r="BV549" s="20" t="str">
        <f t="shared" si="624"/>
        <v>ATENDE</v>
      </c>
      <c r="BW549" s="20" t="str">
        <f t="shared" si="625"/>
        <v>ATENDE</v>
      </c>
      <c r="BX549" s="20" t="str">
        <f t="shared" si="626"/>
        <v>ATENDE</v>
      </c>
      <c r="BY549" s="24" t="str">
        <f t="shared" si="596"/>
        <v>P6</v>
      </c>
      <c r="BZ549" s="25">
        <f t="shared" si="627"/>
        <v>4.956666666666667</v>
      </c>
      <c r="CA549" s="24">
        <v>17.87</v>
      </c>
      <c r="CB549" s="24">
        <v>7.15</v>
      </c>
      <c r="CC549" s="20">
        <f>IF(BY549="-","-",_xlfn.XLOOKUP(BY549,ABNT5101!$B$4:$B$9,ABNT5101!$C$4:$C$9))</f>
        <v>3</v>
      </c>
      <c r="CD549" s="24">
        <f>IF(BY549="-","-",_xlfn.XLOOKUP(BY549,ABNT5101!$B$4:$B$9,ABNT5101!$D$4:$D$9))</f>
        <v>0.6</v>
      </c>
      <c r="CE549" s="20" t="str">
        <f t="shared" si="628"/>
        <v>ATENDE</v>
      </c>
      <c r="CF549" s="20" t="str">
        <f t="shared" si="629"/>
        <v>ATENDE</v>
      </c>
      <c r="CG549" s="20" t="str">
        <f t="shared" si="630"/>
        <v>ATENDE</v>
      </c>
      <c r="CH549" s="26" t="str">
        <f>_xlfn.XLOOKUP(CI549,'Banco de dados'!$B:$B,'Banco de dados'!$D:$D)</f>
        <v>SX LIGHTING</v>
      </c>
      <c r="CI549" s="27" t="str">
        <f>'Banco de dados'!B58</f>
        <v>SX-INLPP070HF</v>
      </c>
      <c r="CJ549" s="26" t="str">
        <f>_xlfn.XLOOKUP(CI549,'Banco de dados'!$B:$B,'Banco de dados'!$E:$E)</f>
        <v>SXINLPP070K50L12CZF7PHF</v>
      </c>
      <c r="CK549" s="26"/>
      <c r="CL549" s="26" t="e">
        <f>IF(CK549="-","-",_xlfn.XLOOKUP(CK549,'Banco de dados'!$B:$B,'Banco de dados'!$E:$E))</f>
        <v>#N/A</v>
      </c>
      <c r="CM549" s="28">
        <f t="shared" si="631"/>
        <v>1</v>
      </c>
      <c r="CN549" s="26">
        <f>_xlfn.XLOOKUP(CI549,'Banco de dados'!$B:$B,'Banco de dados'!$H:$H)</f>
        <v>70</v>
      </c>
      <c r="CO549" s="26" t="e">
        <f t="array" aca="1" ref="CO549" ca="1">_xludf.XLOOKUP(CK549,'Banco de dados'!$B:$B,'Banco de dados'!$H:$H)</f>
        <v>#NAME?</v>
      </c>
      <c r="CP549" s="51" t="e">
        <f t="array" aca="1" ref="CP549" ca="1">_xludf.XLOOKUP(CI549,'Banco de dados'!$B:$B,'Banco de dados'!$F:$F)</f>
        <v>#NAME?</v>
      </c>
      <c r="CQ549" s="26" t="e">
        <f t="array" aca="1" ref="CQ549" ca="1">_xludf.XLOOKUP(CK549,'Banco de dados'!$B:$B,'Banco de dados'!$F:$F)</f>
        <v>#NAME?</v>
      </c>
      <c r="CR549" s="27">
        <v>0</v>
      </c>
      <c r="CS549" s="27"/>
      <c r="CT549" s="26" t="str">
        <f>IF(AG549=0.5,"Suporte",IF(AND(AG549&gt;='Braços de IP'!$B$9,AG549&lt;='Braços de IP'!$D$9),'Braços de IP'!$E$9,IF(AND(AG549&gt;='Braços de IP'!$B$10,AG549&lt;='Braços de IP'!$D$10),'Braços de IP'!$E$10,IF(AND(AG549&gt;='Braços de IP'!$B$11,AG549&lt;='Braços de IP'!$D$11),'Braços de IP'!$E$11,IF(AND(AG549&gt;='Braços de IP'!$B$12,AG549&lt;='Braços de IP'!$D$12),'Braços de IP'!$E$12,IF(AND(AG549&gt;='Braços de IP'!$B$13,AG549&lt;='Braços de IP'!$D$13),'Braços de IP'!$E$13,IF(AND(AG549&gt;='Braços de IP'!$B$14,AG549&lt;='Braços de IP'!$D$14),'Braços de IP'!$E$14,"ERRO")))))))</f>
        <v>Médio I</v>
      </c>
      <c r="CU549" s="27"/>
      <c r="CV549" s="26" t="str">
        <f>IF($CU549="","",VLOOKUP($CU549,'Braços de IP'!$E$9:$I$15,2,0))</f>
        <v/>
      </c>
      <c r="CW549" s="29" t="str">
        <f>IF($CU549="","",VLOOKUP($CU549,'Braços de IP'!$E$9:$I$15,5,0))</f>
        <v/>
      </c>
      <c r="CX549" s="26"/>
      <c r="CY549" s="26"/>
      <c r="CZ549" s="26"/>
      <c r="DA549" s="26"/>
      <c r="DB549" s="26"/>
      <c r="DC549" s="26"/>
      <c r="DD549" s="30">
        <f t="shared" si="632"/>
        <v>70</v>
      </c>
      <c r="DE549" s="31">
        <f t="shared" si="633"/>
        <v>72</v>
      </c>
      <c r="DF549" s="30">
        <f t="shared" si="634"/>
        <v>142</v>
      </c>
      <c r="DG549" s="32">
        <f t="shared" si="635"/>
        <v>2.777777777777779E-2</v>
      </c>
      <c r="DH549" s="33"/>
      <c r="DI549" s="34"/>
      <c r="DJ549" s="35"/>
      <c r="DK549" s="16" t="s">
        <v>144</v>
      </c>
      <c r="DL549" s="16"/>
      <c r="DN549" s="36" t="e">
        <f t="shared" si="675"/>
        <v>#VALUE!</v>
      </c>
    </row>
    <row r="550" spans="2:118" ht="15.75" customHeight="1" x14ac:dyDescent="0.25">
      <c r="B550" s="16">
        <v>94</v>
      </c>
      <c r="C550" s="16" t="s">
        <v>146</v>
      </c>
      <c r="D550" s="16" t="s">
        <v>578</v>
      </c>
      <c r="E550" s="16">
        <v>-8.0872650000000004</v>
      </c>
      <c r="F550" s="16">
        <v>-34.963259999999998</v>
      </c>
      <c r="G550" s="16" t="s">
        <v>153</v>
      </c>
      <c r="H550" s="17" t="s">
        <v>136</v>
      </c>
      <c r="I550" s="16" t="s">
        <v>135</v>
      </c>
      <c r="J550" s="17" t="s">
        <v>137</v>
      </c>
      <c r="K550" s="18">
        <v>72</v>
      </c>
      <c r="L550" s="17" t="s">
        <v>138</v>
      </c>
      <c r="M550" s="17">
        <v>0</v>
      </c>
      <c r="N550" s="16">
        <f t="shared" si="671"/>
        <v>144</v>
      </c>
      <c r="O550" s="17">
        <v>1</v>
      </c>
      <c r="P550" s="17">
        <v>1.6</v>
      </c>
      <c r="Q550" s="17">
        <v>6.9</v>
      </c>
      <c r="R550" s="16"/>
      <c r="S550" s="16"/>
      <c r="T550" s="16">
        <v>0</v>
      </c>
      <c r="U550" s="17">
        <v>1.54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 t="s">
        <v>139</v>
      </c>
      <c r="AB550" s="17" t="s">
        <v>140</v>
      </c>
      <c r="AC550" s="17">
        <v>36.07</v>
      </c>
      <c r="AD550" s="17">
        <v>7.38</v>
      </c>
      <c r="AE550" s="17">
        <v>1</v>
      </c>
      <c r="AF550" s="17">
        <v>0.76</v>
      </c>
      <c r="AG550" s="17">
        <v>1.77</v>
      </c>
      <c r="AH550" s="17">
        <f t="shared" si="672"/>
        <v>1.01</v>
      </c>
      <c r="AI550" s="17" t="s">
        <v>136</v>
      </c>
      <c r="AJ550" s="17" t="s">
        <v>136</v>
      </c>
      <c r="AK550" s="17" t="s">
        <v>141</v>
      </c>
      <c r="AL550" s="17">
        <f t="shared" si="673"/>
        <v>2</v>
      </c>
      <c r="AM550" s="17">
        <v>0</v>
      </c>
      <c r="AN550" s="17"/>
      <c r="AO550" s="17">
        <v>0</v>
      </c>
      <c r="AP550" s="17">
        <v>0</v>
      </c>
      <c r="AQ550" s="17">
        <v>0</v>
      </c>
      <c r="AR550" s="17" t="s">
        <v>136</v>
      </c>
      <c r="AS550" s="19">
        <f t="shared" si="614"/>
        <v>0</v>
      </c>
      <c r="AT550" s="19"/>
      <c r="AU550" s="19">
        <f>VLOOKUP(G550,ABNT5101!$I$3:$J$9,2)</f>
        <v>15</v>
      </c>
      <c r="AV550" s="19">
        <f>VLOOKUP(G550,ABNT5101!$I$3:$M$9,5)</f>
        <v>0.18</v>
      </c>
      <c r="AW550" s="17" t="str">
        <f>_xlfn.XLOOKUP(G550,ABNT5101!I:I,ABNT5101!L:L)</f>
        <v>-</v>
      </c>
      <c r="AX550" s="17">
        <f>_xlfn.XLOOKUP(G550,ABNT5101!$I:$I,ABNT5101!M:M)</f>
        <v>0.18</v>
      </c>
      <c r="AY550" s="17" t="str">
        <f>_xlfn.XLOOKUP(G550,ABNT5101!$I:$I,ABNT5101!N:N)</f>
        <v>-</v>
      </c>
      <c r="AZ550" s="17">
        <f>_xlfn.XLOOKUP(G550,ABNT5101!$I:$I,ABNT5101!O:O)</f>
        <v>15</v>
      </c>
      <c r="BA550" s="20" t="str">
        <f t="shared" si="615"/>
        <v>ATENDE</v>
      </c>
      <c r="BB550" s="21">
        <f t="shared" ref="BB550:BC550" si="677">BE550/AU550-1</f>
        <v>1.8666666666666609E-2</v>
      </c>
      <c r="BC550" s="21">
        <f t="shared" si="677"/>
        <v>1.3333333333333335</v>
      </c>
      <c r="BD550" s="21" t="str">
        <f t="shared" si="617"/>
        <v>-</v>
      </c>
      <c r="BE550" s="22">
        <v>15.28</v>
      </c>
      <c r="BF550" s="22">
        <v>0.42</v>
      </c>
      <c r="BG550" s="22"/>
      <c r="BH550" s="22"/>
      <c r="BI550" s="23"/>
      <c r="BJ550" s="22"/>
      <c r="BK550" s="20" t="str">
        <f t="shared" si="618"/>
        <v>ATENDE</v>
      </c>
      <c r="BL550" s="20" t="str">
        <f t="shared" si="619"/>
        <v>ATENDE</v>
      </c>
      <c r="BM550" s="20" t="str">
        <f t="shared" si="620"/>
        <v>ATENDE</v>
      </c>
      <c r="BN550" s="20" t="str">
        <f t="shared" si="621"/>
        <v>ATENDE</v>
      </c>
      <c r="BO550" s="24" t="str">
        <f t="shared" si="622"/>
        <v>C3</v>
      </c>
      <c r="BP550" s="24" t="str">
        <f t="shared" si="379"/>
        <v>P6</v>
      </c>
      <c r="BQ550" s="25">
        <f t="shared" si="623"/>
        <v>1.7266666666666666</v>
      </c>
      <c r="BR550" s="22">
        <v>8.18</v>
      </c>
      <c r="BS550" s="22">
        <v>4.46</v>
      </c>
      <c r="BT550" s="24">
        <f>IF(BP550="-","-",_xlfn.XLOOKUP(BP550,ABNT5101!$B$4:$B$9,ABNT5101!$C$4:$C$9))</f>
        <v>3</v>
      </c>
      <c r="BU550" s="24">
        <f>IF(BP550="-","-",_xlfn.XLOOKUP(BP550,ABNT5101!$B$4:$B$9,ABNT5101!$D$4:$D$9))</f>
        <v>0.6</v>
      </c>
      <c r="BV550" s="20" t="str">
        <f t="shared" si="624"/>
        <v>ATENDE</v>
      </c>
      <c r="BW550" s="20" t="str">
        <f t="shared" si="625"/>
        <v>ATENDE</v>
      </c>
      <c r="BX550" s="20" t="str">
        <f t="shared" si="626"/>
        <v>ATENDE</v>
      </c>
      <c r="BY550" s="24" t="str">
        <f t="shared" si="596"/>
        <v>P6</v>
      </c>
      <c r="BZ550" s="25">
        <f t="shared" si="627"/>
        <v>3.26</v>
      </c>
      <c r="CA550" s="24">
        <v>12.78</v>
      </c>
      <c r="CB550" s="24">
        <v>4.66</v>
      </c>
      <c r="CC550" s="20">
        <f>IF(BY550="-","-",_xlfn.XLOOKUP(BY550,ABNT5101!$B$4:$B$9,ABNT5101!$C$4:$C$9))</f>
        <v>3</v>
      </c>
      <c r="CD550" s="24">
        <f>IF(BY550="-","-",_xlfn.XLOOKUP(BY550,ABNT5101!$B$4:$B$9,ABNT5101!$D$4:$D$9))</f>
        <v>0.6</v>
      </c>
      <c r="CE550" s="20" t="str">
        <f t="shared" si="628"/>
        <v>ATENDE</v>
      </c>
      <c r="CF550" s="20" t="str">
        <f t="shared" si="629"/>
        <v>ATENDE</v>
      </c>
      <c r="CG550" s="20" t="str">
        <f t="shared" si="630"/>
        <v>ATENDE</v>
      </c>
      <c r="CH550" s="26" t="str">
        <f>_xlfn.XLOOKUP(CI550,'Banco de dados'!$B:$B,'Banco de dados'!$D:$D)</f>
        <v>TECNOWATT</v>
      </c>
      <c r="CI550" s="27" t="str">
        <f>'Banco de dados'!B68</f>
        <v xml:space="preserve">SIGSAGPTLRRSSNDL_60W_73IBBRS
</v>
      </c>
      <c r="CJ550" s="26" t="str">
        <f>_xlfn.XLOOKUP(CI550,'Banco de dados'!$B:$B,'Banco de dados'!$E:$E)</f>
        <v>SIGSAGPTLRRSSNDL_60W_73IBBRS
1-10C1MUN6.5</v>
      </c>
      <c r="CK550" s="26"/>
      <c r="CL550" s="26" t="e">
        <f>IF(CK550="-","-",_xlfn.XLOOKUP(CK550,'Banco de dados'!$B:$B,'Banco de dados'!$E:$E))</f>
        <v>#N/A</v>
      </c>
      <c r="CM550" s="28">
        <f t="shared" si="631"/>
        <v>1</v>
      </c>
      <c r="CN550" s="26">
        <f>_xlfn.XLOOKUP(CI550,'Banco de dados'!$B:$B,'Banco de dados'!$H:$H)</f>
        <v>60</v>
      </c>
      <c r="CO550" s="26" t="e">
        <f t="array" aca="1" ref="CO550" ca="1">_xludf.XLOOKUP(CK550,'Banco de dados'!$B:$B,'Banco de dados'!$H:$H)</f>
        <v>#NAME?</v>
      </c>
      <c r="CP550" s="51" t="e">
        <f t="array" aca="1" ref="CP550" ca="1">_xludf.XLOOKUP(CI550,'Banco de dados'!$B:$B,'Banco de dados'!$F:$F)</f>
        <v>#NAME?</v>
      </c>
      <c r="CQ550" s="26" t="e">
        <f t="array" aca="1" ref="CQ550" ca="1">_xludf.XLOOKUP(CK550,'Banco de dados'!$B:$B,'Banco de dados'!$F:$F)</f>
        <v>#NAME?</v>
      </c>
      <c r="CR550" s="27">
        <v>0</v>
      </c>
      <c r="CS550" s="27"/>
      <c r="CT550" s="26" t="str">
        <f>IF(AG550=0.5,"Suporte",IF(AND(AG550&gt;='Braços de IP'!$B$9,AG550&lt;='Braços de IP'!$D$9),'Braços de IP'!$E$9,IF(AND(AG550&gt;='Braços de IP'!$B$10,AG550&lt;='Braços de IP'!$D$10),'Braços de IP'!$E$10,IF(AND(AG550&gt;='Braços de IP'!$B$11,AG550&lt;='Braços de IP'!$D$11),'Braços de IP'!$E$11,IF(AND(AG550&gt;='Braços de IP'!$B$12,AG550&lt;='Braços de IP'!$D$12),'Braços de IP'!$E$12,IF(AND(AG550&gt;='Braços de IP'!$B$13,AG550&lt;='Braços de IP'!$D$13),'Braços de IP'!$E$13,IF(AND(AG550&gt;='Braços de IP'!$B$14,AG550&lt;='Braços de IP'!$D$14),'Braços de IP'!$E$14,"ERRO")))))))</f>
        <v>Médio I</v>
      </c>
      <c r="CU550" s="27"/>
      <c r="CV550" s="26" t="str">
        <f>IF($CU550="","",VLOOKUP($CU550,'Braços de IP'!$E$9:$I$15,2,0))</f>
        <v/>
      </c>
      <c r="CW550" s="29" t="str">
        <f>IF($CU550="","",VLOOKUP($CU550,'Braços de IP'!$E$9:$I$15,5,0))</f>
        <v/>
      </c>
      <c r="CX550" s="26"/>
      <c r="CY550" s="26"/>
      <c r="CZ550" s="26"/>
      <c r="DA550" s="26"/>
      <c r="DB550" s="26"/>
      <c r="DC550" s="26"/>
      <c r="DD550" s="30">
        <f t="shared" si="632"/>
        <v>60</v>
      </c>
      <c r="DE550" s="31">
        <f t="shared" si="633"/>
        <v>72</v>
      </c>
      <c r="DF550" s="30">
        <f t="shared" si="634"/>
        <v>132</v>
      </c>
      <c r="DG550" s="32">
        <f t="shared" si="635"/>
        <v>0.16666666666666663</v>
      </c>
      <c r="DH550" s="33"/>
      <c r="DI550" s="34"/>
      <c r="DJ550" s="35"/>
      <c r="DK550" s="16" t="s">
        <v>144</v>
      </c>
      <c r="DL550" s="16"/>
      <c r="DN550" s="36" t="e">
        <f t="shared" si="675"/>
        <v>#VALUE!</v>
      </c>
    </row>
    <row r="551" spans="2:118" ht="15.75" customHeight="1" x14ac:dyDescent="0.25">
      <c r="B551" s="16">
        <v>95</v>
      </c>
      <c r="C551" s="16" t="s">
        <v>176</v>
      </c>
      <c r="D551" s="16" t="s">
        <v>579</v>
      </c>
      <c r="E551" s="16">
        <v>-8.0369740000000007</v>
      </c>
      <c r="F551" s="16">
        <v>-34.876840000000001</v>
      </c>
      <c r="G551" s="16" t="s">
        <v>160</v>
      </c>
      <c r="H551" s="17" t="s">
        <v>136</v>
      </c>
      <c r="I551" s="16" t="s">
        <v>135</v>
      </c>
      <c r="J551" s="17" t="s">
        <v>137</v>
      </c>
      <c r="K551" s="18">
        <v>72</v>
      </c>
      <c r="L551" s="17" t="s">
        <v>138</v>
      </c>
      <c r="M551" s="17">
        <v>0</v>
      </c>
      <c r="N551" s="16">
        <f t="shared" si="671"/>
        <v>144</v>
      </c>
      <c r="O551" s="17">
        <v>1</v>
      </c>
      <c r="P551" s="17">
        <v>4.05</v>
      </c>
      <c r="Q551" s="17">
        <v>4.4800000000000004</v>
      </c>
      <c r="R551" s="16"/>
      <c r="S551" s="16"/>
      <c r="T551" s="16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3.59</v>
      </c>
      <c r="Z551" s="17">
        <v>3.32</v>
      </c>
      <c r="AA551" s="17" t="s">
        <v>139</v>
      </c>
      <c r="AB551" s="17" t="s">
        <v>140</v>
      </c>
      <c r="AC551" s="17">
        <v>22.71</v>
      </c>
      <c r="AD551" s="17">
        <v>7.65</v>
      </c>
      <c r="AE551" s="17">
        <v>1</v>
      </c>
      <c r="AF551" s="17">
        <v>1.72</v>
      </c>
      <c r="AG551" s="17">
        <v>2.04</v>
      </c>
      <c r="AH551" s="17">
        <f t="shared" si="672"/>
        <v>0.32000000000000006</v>
      </c>
      <c r="AI551" s="17" t="s">
        <v>136</v>
      </c>
      <c r="AJ551" s="17" t="s">
        <v>136</v>
      </c>
      <c r="AK551" s="17" t="s">
        <v>141</v>
      </c>
      <c r="AL551" s="17">
        <f t="shared" si="673"/>
        <v>2</v>
      </c>
      <c r="AM551" s="17">
        <v>0</v>
      </c>
      <c r="AN551" s="17"/>
      <c r="AO551" s="17">
        <v>0</v>
      </c>
      <c r="AP551" s="17">
        <v>0</v>
      </c>
      <c r="AQ551" s="17">
        <v>0</v>
      </c>
      <c r="AR551" s="17" t="s">
        <v>136</v>
      </c>
      <c r="AS551" s="19">
        <f t="shared" si="614"/>
        <v>0</v>
      </c>
      <c r="AT551" s="19"/>
      <c r="AU551" s="19">
        <f>VLOOKUP(G551,ABNT5101!$I$3:$J$9,2)</f>
        <v>10</v>
      </c>
      <c r="AV551" s="19">
        <f>VLOOKUP(G551,ABNT5101!$I$3:$M$9,5)</f>
        <v>0.18</v>
      </c>
      <c r="AW551" s="17" t="str">
        <f>_xlfn.XLOOKUP(G551,ABNT5101!I:I,ABNT5101!L:L)</f>
        <v>-</v>
      </c>
      <c r="AX551" s="17">
        <f>_xlfn.XLOOKUP(G551,ABNT5101!$I:$I,ABNT5101!M:M)</f>
        <v>0.18</v>
      </c>
      <c r="AY551" s="17" t="str">
        <f>_xlfn.XLOOKUP(G551,ABNT5101!$I:$I,ABNT5101!N:N)</f>
        <v>-</v>
      </c>
      <c r="AZ551" s="17">
        <f>_xlfn.XLOOKUP(G551,ABNT5101!$I:$I,ABNT5101!O:O)</f>
        <v>16</v>
      </c>
      <c r="BA551" s="20" t="str">
        <f t="shared" si="615"/>
        <v>NÃO ATENDE</v>
      </c>
      <c r="BB551" s="21">
        <f t="shared" ref="BB551:BC551" si="678">BE551/AU551-1</f>
        <v>-1</v>
      </c>
      <c r="BC551" s="21">
        <f t="shared" si="678"/>
        <v>-1</v>
      </c>
      <c r="BD551" s="21" t="str">
        <f t="shared" si="617"/>
        <v>-</v>
      </c>
      <c r="BE551" s="22"/>
      <c r="BF551" s="22"/>
      <c r="BG551" s="22"/>
      <c r="BH551" s="22"/>
      <c r="BI551" s="23"/>
      <c r="BJ551" s="22"/>
      <c r="BK551" s="20" t="str">
        <f t="shared" si="618"/>
        <v>NÃO ATENDE</v>
      </c>
      <c r="BL551" s="20" t="str">
        <f t="shared" si="619"/>
        <v>NÃO ATENDE</v>
      </c>
      <c r="BM551" s="20" t="str">
        <f t="shared" si="620"/>
        <v>NÃO ATENDE</v>
      </c>
      <c r="BN551" s="20" t="str">
        <f t="shared" si="621"/>
        <v>ATENDE</v>
      </c>
      <c r="BO551" s="24" t="str">
        <f t="shared" si="622"/>
        <v>C4</v>
      </c>
      <c r="BP551" s="24" t="str">
        <f t="shared" si="379"/>
        <v>P6</v>
      </c>
      <c r="BQ551" s="25">
        <f t="shared" si="623"/>
        <v>-1</v>
      </c>
      <c r="BR551" s="22"/>
      <c r="BS551" s="22"/>
      <c r="BT551" s="24">
        <f>IF(BP551="-","-",_xlfn.XLOOKUP(BP551,ABNT5101!$B$4:$B$9,ABNT5101!$C$4:$C$9))</f>
        <v>3</v>
      </c>
      <c r="BU551" s="24">
        <f>IF(BP551="-","-",_xlfn.XLOOKUP(BP551,ABNT5101!$B$4:$B$9,ABNT5101!$D$4:$D$9))</f>
        <v>0.6</v>
      </c>
      <c r="BV551" s="20" t="str">
        <f t="shared" si="624"/>
        <v>NÃO ATENDE</v>
      </c>
      <c r="BW551" s="20" t="str">
        <f t="shared" si="625"/>
        <v>NÃO ATENDE</v>
      </c>
      <c r="BX551" s="20" t="str">
        <f t="shared" si="626"/>
        <v>NÃO ATENDE</v>
      </c>
      <c r="BY551" s="24" t="str">
        <f t="shared" si="596"/>
        <v>P6</v>
      </c>
      <c r="BZ551" s="25">
        <f t="shared" si="627"/>
        <v>-1</v>
      </c>
      <c r="CA551" s="24"/>
      <c r="CB551" s="24"/>
      <c r="CC551" s="20">
        <f>IF(BY551="-","-",_xlfn.XLOOKUP(BY551,ABNT5101!$B$4:$B$9,ABNT5101!$C$4:$C$9))</f>
        <v>3</v>
      </c>
      <c r="CD551" s="24">
        <f>IF(BY551="-","-",_xlfn.XLOOKUP(BY551,ABNT5101!$B$4:$B$9,ABNT5101!$D$4:$D$9))</f>
        <v>0.6</v>
      </c>
      <c r="CE551" s="20" t="str">
        <f t="shared" si="628"/>
        <v>NÃO ATENDE</v>
      </c>
      <c r="CF551" s="20" t="str">
        <f t="shared" si="629"/>
        <v>NÃO ATENDE</v>
      </c>
      <c r="CG551" s="20" t="str">
        <f t="shared" si="630"/>
        <v>NÃO ATENDE</v>
      </c>
      <c r="CH551" s="26" t="e">
        <f>_xlfn.XLOOKUP(CI551,'Banco de dados'!$B:$B,'Banco de dados'!$D:$D)</f>
        <v>#N/A</v>
      </c>
      <c r="CI551" s="27"/>
      <c r="CJ551" s="26" t="e">
        <f>_xlfn.XLOOKUP(CI551,'Banco de dados'!$B:$B,'Banco de dados'!$E:$E)</f>
        <v>#N/A</v>
      </c>
      <c r="CK551" s="26"/>
      <c r="CL551" s="26" t="e">
        <f>IF(CK551="-","-",_xlfn.XLOOKUP(CK551,'Banco de dados'!$B:$B,'Banco de dados'!$E:$E))</f>
        <v>#N/A</v>
      </c>
      <c r="CM551" s="28">
        <f t="shared" si="631"/>
        <v>1</v>
      </c>
      <c r="CN551" s="26" t="e">
        <f>_xlfn.XLOOKUP(CI551,'Banco de dados'!$B:$B,'Banco de dados'!$H:$H)</f>
        <v>#N/A</v>
      </c>
      <c r="CO551" s="26" t="e">
        <f t="array" aca="1" ref="CO551" ca="1">_xludf.XLOOKUP(CK551,'Banco de dados'!$B:$B,'Banco de dados'!$H:$H)</f>
        <v>#NAME?</v>
      </c>
      <c r="CP551" s="26" t="e">
        <f t="array" aca="1" ref="CP551" ca="1">_xludf.XLOOKUP(CI551,'Banco de dados'!$B:$B,'Banco de dados'!$F:$F)</f>
        <v>#NAME?</v>
      </c>
      <c r="CQ551" s="26" t="e">
        <f t="array" aca="1" ref="CQ551" ca="1">_xludf.XLOOKUP(CK551,'Banco de dados'!$B:$B,'Banco de dados'!$F:$F)</f>
        <v>#NAME?</v>
      </c>
      <c r="CR551" s="27">
        <v>0</v>
      </c>
      <c r="CS551" s="27"/>
      <c r="CT551" s="26" t="str">
        <f>IF(AG551=0.5,"Suporte",IF(AND(AG551&gt;='Braços de IP'!$B$9,AG551&lt;='Braços de IP'!$D$9),'Braços de IP'!$E$9,IF(AND(AG551&gt;='Braços de IP'!$B$10,AG551&lt;='Braços de IP'!$D$10),'Braços de IP'!$E$10,IF(AND(AG551&gt;='Braços de IP'!$B$11,AG551&lt;='Braços de IP'!$D$11),'Braços de IP'!$E$11,IF(AND(AG551&gt;='Braços de IP'!$B$12,AG551&lt;='Braços de IP'!$D$12),'Braços de IP'!$E$12,IF(AND(AG551&gt;='Braços de IP'!$B$13,AG551&lt;='Braços de IP'!$D$13),'Braços de IP'!$E$13,IF(AND(AG551&gt;='Braços de IP'!$B$14,AG551&lt;='Braços de IP'!$D$14),'Braços de IP'!$E$14,"ERRO")))))))</f>
        <v>Médio I</v>
      </c>
      <c r="CU551" s="27"/>
      <c r="CV551" s="26" t="str">
        <f>IF($CU551="","",VLOOKUP($CU551,'Braços de IP'!$E$9:$I$15,2,0))</f>
        <v/>
      </c>
      <c r="CW551" s="29" t="str">
        <f>IF($CU551="","",VLOOKUP($CU551,'Braços de IP'!$E$9:$I$15,5,0))</f>
        <v/>
      </c>
      <c r="CX551" s="26"/>
      <c r="CY551" s="26"/>
      <c r="CZ551" s="26"/>
      <c r="DA551" s="26"/>
      <c r="DB551" s="26"/>
      <c r="DC551" s="26"/>
      <c r="DD551" s="30" t="e">
        <f t="shared" si="632"/>
        <v>#N/A</v>
      </c>
      <c r="DE551" s="31">
        <f t="shared" si="633"/>
        <v>72</v>
      </c>
      <c r="DF551" s="30" t="e">
        <f t="shared" si="634"/>
        <v>#N/A</v>
      </c>
      <c r="DG551" s="32" t="e">
        <f t="shared" si="635"/>
        <v>#N/A</v>
      </c>
      <c r="DH551" s="33"/>
      <c r="DI551" s="34"/>
      <c r="DJ551" s="35"/>
      <c r="DK551" s="16" t="s">
        <v>144</v>
      </c>
      <c r="DL551" s="16"/>
      <c r="DN551" s="36" t="e">
        <f t="shared" si="675"/>
        <v>#VALUE!</v>
      </c>
    </row>
    <row r="552" spans="2:118" ht="15.75" customHeight="1" x14ac:dyDescent="0.25">
      <c r="B552" s="16">
        <v>95</v>
      </c>
      <c r="C552" s="16" t="s">
        <v>176</v>
      </c>
      <c r="D552" s="16" t="s">
        <v>579</v>
      </c>
      <c r="E552" s="16">
        <v>-8.0369740000000007</v>
      </c>
      <c r="F552" s="16">
        <v>-34.876840000000001</v>
      </c>
      <c r="G552" s="16" t="s">
        <v>160</v>
      </c>
      <c r="H552" s="17" t="s">
        <v>136</v>
      </c>
      <c r="I552" s="16" t="s">
        <v>135</v>
      </c>
      <c r="J552" s="17" t="s">
        <v>137</v>
      </c>
      <c r="K552" s="18">
        <v>72</v>
      </c>
      <c r="L552" s="17" t="s">
        <v>138</v>
      </c>
      <c r="M552" s="17">
        <v>0</v>
      </c>
      <c r="N552" s="16">
        <f t="shared" si="671"/>
        <v>144</v>
      </c>
      <c r="O552" s="17">
        <v>1</v>
      </c>
      <c r="P552" s="17">
        <v>4.05</v>
      </c>
      <c r="Q552" s="17">
        <v>4.4800000000000004</v>
      </c>
      <c r="R552" s="16"/>
      <c r="S552" s="16"/>
      <c r="T552" s="16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3.59</v>
      </c>
      <c r="Z552" s="17">
        <v>3.32</v>
      </c>
      <c r="AA552" s="17" t="s">
        <v>139</v>
      </c>
      <c r="AB552" s="17" t="s">
        <v>140</v>
      </c>
      <c r="AC552" s="17">
        <v>22.71</v>
      </c>
      <c r="AD552" s="17">
        <v>7.65</v>
      </c>
      <c r="AE552" s="17">
        <v>1</v>
      </c>
      <c r="AF552" s="17">
        <v>1.72</v>
      </c>
      <c r="AG552" s="17">
        <v>2.04</v>
      </c>
      <c r="AH552" s="17">
        <f t="shared" si="672"/>
        <v>0.32000000000000006</v>
      </c>
      <c r="AI552" s="17" t="s">
        <v>136</v>
      </c>
      <c r="AJ552" s="17" t="s">
        <v>136</v>
      </c>
      <c r="AK552" s="17" t="s">
        <v>141</v>
      </c>
      <c r="AL552" s="17">
        <f t="shared" si="673"/>
        <v>2</v>
      </c>
      <c r="AM552" s="17">
        <v>0</v>
      </c>
      <c r="AN552" s="17"/>
      <c r="AO552" s="17">
        <v>0</v>
      </c>
      <c r="AP552" s="17">
        <v>0</v>
      </c>
      <c r="AQ552" s="17">
        <v>0</v>
      </c>
      <c r="AR552" s="17" t="s">
        <v>136</v>
      </c>
      <c r="AS552" s="19">
        <f t="shared" si="614"/>
        <v>0</v>
      </c>
      <c r="AT552" s="19"/>
      <c r="AU552" s="19">
        <f>VLOOKUP(G552,ABNT5101!$I$3:$J$9,2)</f>
        <v>10</v>
      </c>
      <c r="AV552" s="19">
        <f>VLOOKUP(G552,ABNT5101!$I$3:$M$9,5)</f>
        <v>0.18</v>
      </c>
      <c r="AW552" s="17" t="str">
        <f>_xlfn.XLOOKUP(G552,ABNT5101!I:I,ABNT5101!L:L)</f>
        <v>-</v>
      </c>
      <c r="AX552" s="17">
        <f>_xlfn.XLOOKUP(G552,ABNT5101!$I:$I,ABNT5101!M:M)</f>
        <v>0.18</v>
      </c>
      <c r="AY552" s="17" t="str">
        <f>_xlfn.XLOOKUP(G552,ABNT5101!$I:$I,ABNT5101!N:N)</f>
        <v>-</v>
      </c>
      <c r="AZ552" s="17">
        <f>_xlfn.XLOOKUP(G552,ABNT5101!$I:$I,ABNT5101!O:O)</f>
        <v>16</v>
      </c>
      <c r="BA552" s="20" t="str">
        <f t="shared" si="615"/>
        <v>NÃO ATENDE</v>
      </c>
      <c r="BB552" s="21">
        <f t="shared" ref="BB552:BC552" si="679">BE552/AU552-1</f>
        <v>-1</v>
      </c>
      <c r="BC552" s="21">
        <f t="shared" si="679"/>
        <v>-1</v>
      </c>
      <c r="BD552" s="21" t="str">
        <f t="shared" si="617"/>
        <v>-</v>
      </c>
      <c r="BE552" s="22"/>
      <c r="BF552" s="22"/>
      <c r="BG552" s="22"/>
      <c r="BH552" s="22"/>
      <c r="BI552" s="23"/>
      <c r="BJ552" s="22"/>
      <c r="BK552" s="20" t="str">
        <f t="shared" si="618"/>
        <v>NÃO ATENDE</v>
      </c>
      <c r="BL552" s="20" t="str">
        <f t="shared" si="619"/>
        <v>NÃO ATENDE</v>
      </c>
      <c r="BM552" s="20" t="str">
        <f t="shared" si="620"/>
        <v>NÃO ATENDE</v>
      </c>
      <c r="BN552" s="20" t="str">
        <f t="shared" si="621"/>
        <v>ATENDE</v>
      </c>
      <c r="BO552" s="24" t="str">
        <f t="shared" si="622"/>
        <v>C4</v>
      </c>
      <c r="BP552" s="24" t="str">
        <f t="shared" si="379"/>
        <v>P6</v>
      </c>
      <c r="BQ552" s="25">
        <f t="shared" si="623"/>
        <v>-1</v>
      </c>
      <c r="BR552" s="22"/>
      <c r="BS552" s="22"/>
      <c r="BT552" s="24">
        <f>IF(BP552="-","-",_xlfn.XLOOKUP(BP552,ABNT5101!$B$4:$B$9,ABNT5101!$C$4:$C$9))</f>
        <v>3</v>
      </c>
      <c r="BU552" s="24">
        <f>IF(BP552="-","-",_xlfn.XLOOKUP(BP552,ABNT5101!$B$4:$B$9,ABNT5101!$D$4:$D$9))</f>
        <v>0.6</v>
      </c>
      <c r="BV552" s="20" t="str">
        <f t="shared" si="624"/>
        <v>NÃO ATENDE</v>
      </c>
      <c r="BW552" s="20" t="str">
        <f t="shared" si="625"/>
        <v>NÃO ATENDE</v>
      </c>
      <c r="BX552" s="20" t="str">
        <f t="shared" si="626"/>
        <v>NÃO ATENDE</v>
      </c>
      <c r="BY552" s="24" t="str">
        <f t="shared" si="596"/>
        <v>P6</v>
      </c>
      <c r="BZ552" s="25">
        <f t="shared" si="627"/>
        <v>-1</v>
      </c>
      <c r="CA552" s="24"/>
      <c r="CB552" s="24"/>
      <c r="CC552" s="20">
        <f>IF(BY552="-","-",_xlfn.XLOOKUP(BY552,ABNT5101!$B$4:$B$9,ABNT5101!$C$4:$C$9))</f>
        <v>3</v>
      </c>
      <c r="CD552" s="24">
        <f>IF(BY552="-","-",_xlfn.XLOOKUP(BY552,ABNT5101!$B$4:$B$9,ABNT5101!$D$4:$D$9))</f>
        <v>0.6</v>
      </c>
      <c r="CE552" s="20" t="str">
        <f t="shared" si="628"/>
        <v>NÃO ATENDE</v>
      </c>
      <c r="CF552" s="20" t="str">
        <f t="shared" si="629"/>
        <v>NÃO ATENDE</v>
      </c>
      <c r="CG552" s="20" t="str">
        <f t="shared" si="630"/>
        <v>NÃO ATENDE</v>
      </c>
      <c r="CH552" s="26" t="e">
        <f>_xlfn.XLOOKUP(CI552,'Banco de dados'!$B:$B,'Banco de dados'!$D:$D)</f>
        <v>#N/A</v>
      </c>
      <c r="CI552" s="27"/>
      <c r="CJ552" s="26" t="e">
        <f>_xlfn.XLOOKUP(CI552,'Banco de dados'!$B:$B,'Banco de dados'!$E:$E)</f>
        <v>#N/A</v>
      </c>
      <c r="CK552" s="26"/>
      <c r="CL552" s="26" t="e">
        <f>IF(CK552="-","-",_xlfn.XLOOKUP(CK552,'Banco de dados'!$B:$B,'Banco de dados'!$E:$E))</f>
        <v>#N/A</v>
      </c>
      <c r="CM552" s="28">
        <f t="shared" si="631"/>
        <v>1</v>
      </c>
      <c r="CN552" s="26" t="e">
        <f>_xlfn.XLOOKUP(CI552,'Banco de dados'!$B:$B,'Banco de dados'!$H:$H)</f>
        <v>#N/A</v>
      </c>
      <c r="CO552" s="26" t="e">
        <f t="array" aca="1" ref="CO552" ca="1">_xludf.XLOOKUP(CK552,'Banco de dados'!$B:$B,'Banco de dados'!$H:$H)</f>
        <v>#NAME?</v>
      </c>
      <c r="CP552" s="26" t="e">
        <f t="array" aca="1" ref="CP552" ca="1">_xludf.XLOOKUP(CI552,'Banco de dados'!$B:$B,'Banco de dados'!$F:$F)</f>
        <v>#NAME?</v>
      </c>
      <c r="CQ552" s="26" t="e">
        <f t="array" aca="1" ref="CQ552" ca="1">_xludf.XLOOKUP(CK552,'Banco de dados'!$B:$B,'Banco de dados'!$F:$F)</f>
        <v>#NAME?</v>
      </c>
      <c r="CR552" s="27">
        <v>0</v>
      </c>
      <c r="CS552" s="27"/>
      <c r="CT552" s="26" t="str">
        <f>IF(AG552=0.5,"Suporte",IF(AND(AG552&gt;='Braços de IP'!$B$9,AG552&lt;='Braços de IP'!$D$9),'Braços de IP'!$E$9,IF(AND(AG552&gt;='Braços de IP'!$B$10,AG552&lt;='Braços de IP'!$D$10),'Braços de IP'!$E$10,IF(AND(AG552&gt;='Braços de IP'!$B$11,AG552&lt;='Braços de IP'!$D$11),'Braços de IP'!$E$11,IF(AND(AG552&gt;='Braços de IP'!$B$12,AG552&lt;='Braços de IP'!$D$12),'Braços de IP'!$E$12,IF(AND(AG552&gt;='Braços de IP'!$B$13,AG552&lt;='Braços de IP'!$D$13),'Braços de IP'!$E$13,IF(AND(AG552&gt;='Braços de IP'!$B$14,AG552&lt;='Braços de IP'!$D$14),'Braços de IP'!$E$14,"ERRO")))))))</f>
        <v>Médio I</v>
      </c>
      <c r="CU552" s="27"/>
      <c r="CV552" s="26" t="str">
        <f>IF($CU552="","",VLOOKUP($CU552,'Braços de IP'!$E$9:$I$15,2,0))</f>
        <v/>
      </c>
      <c r="CW552" s="29" t="str">
        <f>IF($CU552="","",VLOOKUP($CU552,'Braços de IP'!$E$9:$I$15,5,0))</f>
        <v/>
      </c>
      <c r="CX552" s="26"/>
      <c r="CY552" s="26"/>
      <c r="CZ552" s="26"/>
      <c r="DA552" s="26"/>
      <c r="DB552" s="26"/>
      <c r="DC552" s="26"/>
      <c r="DD552" s="30" t="e">
        <f t="shared" si="632"/>
        <v>#N/A</v>
      </c>
      <c r="DE552" s="31">
        <f t="shared" si="633"/>
        <v>72</v>
      </c>
      <c r="DF552" s="30" t="e">
        <f t="shared" si="634"/>
        <v>#N/A</v>
      </c>
      <c r="DG552" s="32" t="e">
        <f t="shared" si="635"/>
        <v>#N/A</v>
      </c>
      <c r="DH552" s="33"/>
      <c r="DI552" s="34"/>
      <c r="DJ552" s="35"/>
      <c r="DK552" s="16" t="s">
        <v>144</v>
      </c>
      <c r="DL552" s="16"/>
      <c r="DN552" s="36" t="e">
        <f t="shared" si="675"/>
        <v>#VALUE!</v>
      </c>
    </row>
    <row r="553" spans="2:118" ht="15.75" customHeight="1" x14ac:dyDescent="0.25">
      <c r="B553" s="16">
        <v>95</v>
      </c>
      <c r="C553" s="16" t="s">
        <v>176</v>
      </c>
      <c r="D553" s="16" t="s">
        <v>579</v>
      </c>
      <c r="E553" s="16">
        <v>-8.0369740000000007</v>
      </c>
      <c r="F553" s="16">
        <v>-34.876840000000001</v>
      </c>
      <c r="G553" s="16" t="s">
        <v>160</v>
      </c>
      <c r="H553" s="17" t="s">
        <v>136</v>
      </c>
      <c r="I553" s="16" t="s">
        <v>135</v>
      </c>
      <c r="J553" s="17" t="s">
        <v>137</v>
      </c>
      <c r="K553" s="18">
        <v>72</v>
      </c>
      <c r="L553" s="17" t="s">
        <v>138</v>
      </c>
      <c r="M553" s="17">
        <v>0</v>
      </c>
      <c r="N553" s="16">
        <f t="shared" si="671"/>
        <v>144</v>
      </c>
      <c r="O553" s="17">
        <v>1</v>
      </c>
      <c r="P553" s="17">
        <v>4.05</v>
      </c>
      <c r="Q553" s="17">
        <v>4.4800000000000004</v>
      </c>
      <c r="R553" s="16"/>
      <c r="S553" s="16"/>
      <c r="T553" s="16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3.59</v>
      </c>
      <c r="Z553" s="17">
        <v>3.32</v>
      </c>
      <c r="AA553" s="17" t="s">
        <v>139</v>
      </c>
      <c r="AB553" s="17" t="s">
        <v>140</v>
      </c>
      <c r="AC553" s="17">
        <v>22.71</v>
      </c>
      <c r="AD553" s="17">
        <v>7.65</v>
      </c>
      <c r="AE553" s="17">
        <v>1</v>
      </c>
      <c r="AF553" s="17">
        <v>1.72</v>
      </c>
      <c r="AG553" s="17">
        <v>2.04</v>
      </c>
      <c r="AH553" s="17">
        <f t="shared" si="672"/>
        <v>0.32000000000000006</v>
      </c>
      <c r="AI553" s="17" t="s">
        <v>136</v>
      </c>
      <c r="AJ553" s="17" t="s">
        <v>136</v>
      </c>
      <c r="AK553" s="17" t="s">
        <v>141</v>
      </c>
      <c r="AL553" s="17">
        <f t="shared" si="673"/>
        <v>2</v>
      </c>
      <c r="AM553" s="17">
        <v>0</v>
      </c>
      <c r="AN553" s="17"/>
      <c r="AO553" s="17">
        <v>0</v>
      </c>
      <c r="AP553" s="17">
        <v>0</v>
      </c>
      <c r="AQ553" s="17">
        <v>0</v>
      </c>
      <c r="AR553" s="17" t="s">
        <v>136</v>
      </c>
      <c r="AS553" s="19">
        <f t="shared" si="614"/>
        <v>0</v>
      </c>
      <c r="AT553" s="19"/>
      <c r="AU553" s="19">
        <f>VLOOKUP(G553,ABNT5101!$I$3:$J$9,2)</f>
        <v>10</v>
      </c>
      <c r="AV553" s="19">
        <f>VLOOKUP(G553,ABNT5101!$I$3:$M$9,5)</f>
        <v>0.18</v>
      </c>
      <c r="AW553" s="17" t="str">
        <f>_xlfn.XLOOKUP(G553,ABNT5101!I:I,ABNT5101!L:L)</f>
        <v>-</v>
      </c>
      <c r="AX553" s="17">
        <f>_xlfn.XLOOKUP(G553,ABNT5101!$I:$I,ABNT5101!M:M)</f>
        <v>0.18</v>
      </c>
      <c r="AY553" s="17" t="str">
        <f>_xlfn.XLOOKUP(G553,ABNT5101!$I:$I,ABNT5101!N:N)</f>
        <v>-</v>
      </c>
      <c r="AZ553" s="17">
        <f>_xlfn.XLOOKUP(G553,ABNT5101!$I:$I,ABNT5101!O:O)</f>
        <v>16</v>
      </c>
      <c r="BA553" s="20" t="str">
        <f t="shared" si="615"/>
        <v>NÃO ATENDE</v>
      </c>
      <c r="BB553" s="21">
        <f t="shared" ref="BB553:BC553" si="680">BE553/AU553-1</f>
        <v>-1</v>
      </c>
      <c r="BC553" s="21">
        <f t="shared" si="680"/>
        <v>-1</v>
      </c>
      <c r="BD553" s="21" t="str">
        <f t="shared" si="617"/>
        <v>-</v>
      </c>
      <c r="BE553" s="22"/>
      <c r="BF553" s="22"/>
      <c r="BG553" s="22"/>
      <c r="BH553" s="22"/>
      <c r="BI553" s="23"/>
      <c r="BJ553" s="22"/>
      <c r="BK553" s="20" t="str">
        <f t="shared" si="618"/>
        <v>NÃO ATENDE</v>
      </c>
      <c r="BL553" s="20" t="str">
        <f t="shared" si="619"/>
        <v>NÃO ATENDE</v>
      </c>
      <c r="BM553" s="20" t="str">
        <f t="shared" si="620"/>
        <v>NÃO ATENDE</v>
      </c>
      <c r="BN553" s="20" t="str">
        <f t="shared" si="621"/>
        <v>ATENDE</v>
      </c>
      <c r="BO553" s="24" t="str">
        <f t="shared" si="622"/>
        <v>C4</v>
      </c>
      <c r="BP553" s="24" t="str">
        <f t="shared" si="379"/>
        <v>P6</v>
      </c>
      <c r="BQ553" s="25">
        <f t="shared" si="623"/>
        <v>-1</v>
      </c>
      <c r="BR553" s="22"/>
      <c r="BS553" s="22"/>
      <c r="BT553" s="24">
        <f>IF(BP553="-","-",_xlfn.XLOOKUP(BP553,ABNT5101!$B$4:$B$9,ABNT5101!$C$4:$C$9))</f>
        <v>3</v>
      </c>
      <c r="BU553" s="24">
        <f>IF(BP553="-","-",_xlfn.XLOOKUP(BP553,ABNT5101!$B$4:$B$9,ABNT5101!$D$4:$D$9))</f>
        <v>0.6</v>
      </c>
      <c r="BV553" s="20" t="str">
        <f t="shared" si="624"/>
        <v>NÃO ATENDE</v>
      </c>
      <c r="BW553" s="20" t="str">
        <f t="shared" si="625"/>
        <v>NÃO ATENDE</v>
      </c>
      <c r="BX553" s="20" t="str">
        <f t="shared" si="626"/>
        <v>NÃO ATENDE</v>
      </c>
      <c r="BY553" s="24" t="str">
        <f t="shared" si="596"/>
        <v>P6</v>
      </c>
      <c r="BZ553" s="25">
        <f t="shared" si="627"/>
        <v>-1</v>
      </c>
      <c r="CA553" s="24"/>
      <c r="CB553" s="24"/>
      <c r="CC553" s="20">
        <f>IF(BY553="-","-",_xlfn.XLOOKUP(BY553,ABNT5101!$B$4:$B$9,ABNT5101!$C$4:$C$9))</f>
        <v>3</v>
      </c>
      <c r="CD553" s="24">
        <f>IF(BY553="-","-",_xlfn.XLOOKUP(BY553,ABNT5101!$B$4:$B$9,ABNT5101!$D$4:$D$9))</f>
        <v>0.6</v>
      </c>
      <c r="CE553" s="20" t="str">
        <f t="shared" si="628"/>
        <v>NÃO ATENDE</v>
      </c>
      <c r="CF553" s="20" t="str">
        <f t="shared" si="629"/>
        <v>NÃO ATENDE</v>
      </c>
      <c r="CG553" s="20" t="str">
        <f t="shared" si="630"/>
        <v>NÃO ATENDE</v>
      </c>
      <c r="CH553" s="26" t="e">
        <f>_xlfn.XLOOKUP(CI553,'Banco de dados'!$B:$B,'Banco de dados'!$D:$D)</f>
        <v>#N/A</v>
      </c>
      <c r="CI553" s="27"/>
      <c r="CJ553" s="26" t="e">
        <f>_xlfn.XLOOKUP(CI553,'Banco de dados'!$B:$B,'Banco de dados'!$E:$E)</f>
        <v>#N/A</v>
      </c>
      <c r="CK553" s="26"/>
      <c r="CL553" s="26" t="e">
        <f>IF(CK553="-","-",_xlfn.XLOOKUP(CK553,'Banco de dados'!$B:$B,'Banco de dados'!$E:$E))</f>
        <v>#N/A</v>
      </c>
      <c r="CM553" s="28">
        <f t="shared" si="631"/>
        <v>1</v>
      </c>
      <c r="CN553" s="26" t="e">
        <f>_xlfn.XLOOKUP(CI553,'Banco de dados'!$B:$B,'Banco de dados'!$H:$H)</f>
        <v>#N/A</v>
      </c>
      <c r="CO553" s="26" t="e">
        <f t="array" aca="1" ref="CO553" ca="1">_xludf.XLOOKUP(CK553,'Banco de dados'!$B:$B,'Banco de dados'!$H:$H)</f>
        <v>#NAME?</v>
      </c>
      <c r="CP553" s="26" t="e">
        <f t="array" aca="1" ref="CP553" ca="1">_xludf.XLOOKUP(CI553,'Banco de dados'!$B:$B,'Banco de dados'!$F:$F)</f>
        <v>#NAME?</v>
      </c>
      <c r="CQ553" s="26" t="e">
        <f t="array" aca="1" ref="CQ553" ca="1">_xludf.XLOOKUP(CK553,'Banco de dados'!$B:$B,'Banco de dados'!$F:$F)</f>
        <v>#NAME?</v>
      </c>
      <c r="CR553" s="27">
        <v>0</v>
      </c>
      <c r="CS553" s="27"/>
      <c r="CT553" s="26" t="str">
        <f>IF(AG553=0.5,"Suporte",IF(AND(AG553&gt;='Braços de IP'!$B$9,AG553&lt;='Braços de IP'!$D$9),'Braços de IP'!$E$9,IF(AND(AG553&gt;='Braços de IP'!$B$10,AG553&lt;='Braços de IP'!$D$10),'Braços de IP'!$E$10,IF(AND(AG553&gt;='Braços de IP'!$B$11,AG553&lt;='Braços de IP'!$D$11),'Braços de IP'!$E$11,IF(AND(AG553&gt;='Braços de IP'!$B$12,AG553&lt;='Braços de IP'!$D$12),'Braços de IP'!$E$12,IF(AND(AG553&gt;='Braços de IP'!$B$13,AG553&lt;='Braços de IP'!$D$13),'Braços de IP'!$E$13,IF(AND(AG553&gt;='Braços de IP'!$B$14,AG553&lt;='Braços de IP'!$D$14),'Braços de IP'!$E$14,"ERRO")))))))</f>
        <v>Médio I</v>
      </c>
      <c r="CU553" s="27"/>
      <c r="CV553" s="26" t="str">
        <f>IF($CU553="","",VLOOKUP($CU553,'Braços de IP'!$E$9:$I$15,2,0))</f>
        <v/>
      </c>
      <c r="CW553" s="29" t="str">
        <f>IF($CU553="","",VLOOKUP($CU553,'Braços de IP'!$E$9:$I$15,5,0))</f>
        <v/>
      </c>
      <c r="CX553" s="26"/>
      <c r="CY553" s="26"/>
      <c r="CZ553" s="26"/>
      <c r="DA553" s="26"/>
      <c r="DB553" s="26"/>
      <c r="DC553" s="26"/>
      <c r="DD553" s="30" t="e">
        <f t="shared" si="632"/>
        <v>#N/A</v>
      </c>
      <c r="DE553" s="31">
        <f t="shared" si="633"/>
        <v>72</v>
      </c>
      <c r="DF553" s="30" t="e">
        <f t="shared" si="634"/>
        <v>#N/A</v>
      </c>
      <c r="DG553" s="32" t="e">
        <f t="shared" si="635"/>
        <v>#N/A</v>
      </c>
      <c r="DH553" s="33"/>
      <c r="DI553" s="34"/>
      <c r="DJ553" s="35"/>
      <c r="DK553" s="16" t="s">
        <v>144</v>
      </c>
      <c r="DL553" s="16"/>
      <c r="DN553" s="36" t="e">
        <f t="shared" si="675"/>
        <v>#VALUE!</v>
      </c>
    </row>
    <row r="554" spans="2:118" ht="15.75" customHeight="1" x14ac:dyDescent="0.25">
      <c r="B554" s="16">
        <v>96</v>
      </c>
      <c r="C554" s="16" t="s">
        <v>146</v>
      </c>
      <c r="D554" s="16" t="s">
        <v>580</v>
      </c>
      <c r="E554" s="16">
        <v>-8.0368600000000008</v>
      </c>
      <c r="F554" s="16">
        <v>-34.878658000000001</v>
      </c>
      <c r="G554" s="16" t="s">
        <v>160</v>
      </c>
      <c r="H554" s="17" t="s">
        <v>136</v>
      </c>
      <c r="I554" s="16" t="s">
        <v>135</v>
      </c>
      <c r="J554" s="17" t="s">
        <v>137</v>
      </c>
      <c r="K554" s="18">
        <v>96</v>
      </c>
      <c r="L554" s="17" t="s">
        <v>138</v>
      </c>
      <c r="M554" s="17">
        <v>0</v>
      </c>
      <c r="N554" s="16">
        <f t="shared" si="671"/>
        <v>192</v>
      </c>
      <c r="O554" s="17">
        <v>1</v>
      </c>
      <c r="P554" s="17">
        <v>2.4500000000000002</v>
      </c>
      <c r="Q554" s="17">
        <v>6.18</v>
      </c>
      <c r="R554" s="16"/>
      <c r="S554" s="16"/>
      <c r="T554" s="16">
        <v>0</v>
      </c>
      <c r="U554" s="17">
        <v>3.38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 t="s">
        <v>139</v>
      </c>
      <c r="AB554" s="17" t="s">
        <v>140</v>
      </c>
      <c r="AC554" s="17">
        <v>37.82</v>
      </c>
      <c r="AD554" s="17">
        <v>6.63</v>
      </c>
      <c r="AE554" s="17">
        <v>1</v>
      </c>
      <c r="AF554" s="17">
        <v>1.2</v>
      </c>
      <c r="AG554" s="17">
        <v>2.0099999999999998</v>
      </c>
      <c r="AH554" s="17">
        <f t="shared" si="672"/>
        <v>0.80999999999999983</v>
      </c>
      <c r="AI554" s="17" t="s">
        <v>136</v>
      </c>
      <c r="AJ554" s="17" t="s">
        <v>136</v>
      </c>
      <c r="AK554" s="17" t="s">
        <v>141</v>
      </c>
      <c r="AL554" s="17">
        <f t="shared" si="673"/>
        <v>2</v>
      </c>
      <c r="AM554" s="17">
        <v>0</v>
      </c>
      <c r="AN554" s="17"/>
      <c r="AO554" s="17">
        <v>0</v>
      </c>
      <c r="AP554" s="17">
        <v>0</v>
      </c>
      <c r="AQ554" s="17">
        <v>0</v>
      </c>
      <c r="AR554" s="17" t="s">
        <v>136</v>
      </c>
      <c r="AS554" s="19">
        <f t="shared" si="614"/>
        <v>0</v>
      </c>
      <c r="AT554" s="19"/>
      <c r="AU554" s="19">
        <f>VLOOKUP(G554,ABNT5101!$I$3:$J$9,2)</f>
        <v>10</v>
      </c>
      <c r="AV554" s="19">
        <f>VLOOKUP(G554,ABNT5101!$I$3:$M$9,5)</f>
        <v>0.18</v>
      </c>
      <c r="AW554" s="17" t="str">
        <f>_xlfn.XLOOKUP(G554,ABNT5101!I:I,ABNT5101!L:L)</f>
        <v>-</v>
      </c>
      <c r="AX554" s="17">
        <f>_xlfn.XLOOKUP(G554,ABNT5101!$I:$I,ABNT5101!M:M)</f>
        <v>0.18</v>
      </c>
      <c r="AY554" s="17" t="str">
        <f>_xlfn.XLOOKUP(G554,ABNT5101!$I:$I,ABNT5101!N:N)</f>
        <v>-</v>
      </c>
      <c r="AZ554" s="17">
        <f>_xlfn.XLOOKUP(G554,ABNT5101!$I:$I,ABNT5101!O:O)</f>
        <v>16</v>
      </c>
      <c r="BA554" s="20" t="str">
        <f t="shared" si="615"/>
        <v>NÃO ATENDE</v>
      </c>
      <c r="BB554" s="21">
        <f t="shared" ref="BB554:BC554" si="681">BE554/AU554-1</f>
        <v>-1</v>
      </c>
      <c r="BC554" s="21">
        <f t="shared" si="681"/>
        <v>-1</v>
      </c>
      <c r="BD554" s="21" t="str">
        <f t="shared" si="617"/>
        <v>-</v>
      </c>
      <c r="BE554" s="22"/>
      <c r="BF554" s="22"/>
      <c r="BG554" s="22"/>
      <c r="BH554" s="22"/>
      <c r="BI554" s="23"/>
      <c r="BJ554" s="22"/>
      <c r="BK554" s="20" t="str">
        <f t="shared" si="618"/>
        <v>NÃO ATENDE</v>
      </c>
      <c r="BL554" s="20" t="str">
        <f t="shared" si="619"/>
        <v>NÃO ATENDE</v>
      </c>
      <c r="BM554" s="20" t="str">
        <f t="shared" si="620"/>
        <v>NÃO ATENDE</v>
      </c>
      <c r="BN554" s="20" t="str">
        <f t="shared" si="621"/>
        <v>ATENDE</v>
      </c>
      <c r="BO554" s="24" t="str">
        <f t="shared" si="622"/>
        <v>C4</v>
      </c>
      <c r="BP554" s="24" t="str">
        <f t="shared" si="379"/>
        <v>P6</v>
      </c>
      <c r="BQ554" s="25">
        <f t="shared" si="623"/>
        <v>-1</v>
      </c>
      <c r="BR554" s="22"/>
      <c r="BS554" s="22"/>
      <c r="BT554" s="24">
        <f>IF(BP554="-","-",_xlfn.XLOOKUP(BP554,ABNT5101!$B$4:$B$9,ABNT5101!$C$4:$C$9))</f>
        <v>3</v>
      </c>
      <c r="BU554" s="24">
        <f>IF(BP554="-","-",_xlfn.XLOOKUP(BP554,ABNT5101!$B$4:$B$9,ABNT5101!$D$4:$D$9))</f>
        <v>0.6</v>
      </c>
      <c r="BV554" s="20" t="str">
        <f t="shared" si="624"/>
        <v>NÃO ATENDE</v>
      </c>
      <c r="BW554" s="20" t="str">
        <f t="shared" si="625"/>
        <v>NÃO ATENDE</v>
      </c>
      <c r="BX554" s="20" t="str">
        <f t="shared" si="626"/>
        <v>NÃO ATENDE</v>
      </c>
      <c r="BY554" s="24" t="str">
        <f t="shared" si="596"/>
        <v>P6</v>
      </c>
      <c r="BZ554" s="25">
        <f t="shared" si="627"/>
        <v>-1</v>
      </c>
      <c r="CA554" s="24"/>
      <c r="CB554" s="24"/>
      <c r="CC554" s="20">
        <f>IF(BY554="-","-",_xlfn.XLOOKUP(BY554,ABNT5101!$B$4:$B$9,ABNT5101!$C$4:$C$9))</f>
        <v>3</v>
      </c>
      <c r="CD554" s="24">
        <f>IF(BY554="-","-",_xlfn.XLOOKUP(BY554,ABNT5101!$B$4:$B$9,ABNT5101!$D$4:$D$9))</f>
        <v>0.6</v>
      </c>
      <c r="CE554" s="20" t="str">
        <f t="shared" si="628"/>
        <v>NÃO ATENDE</v>
      </c>
      <c r="CF554" s="20" t="str">
        <f t="shared" si="629"/>
        <v>NÃO ATENDE</v>
      </c>
      <c r="CG554" s="20" t="str">
        <f t="shared" si="630"/>
        <v>NÃO ATENDE</v>
      </c>
      <c r="CH554" s="26" t="e">
        <f>_xlfn.XLOOKUP(CI554,'Banco de dados'!$B:$B,'Banco de dados'!$D:$D)</f>
        <v>#N/A</v>
      </c>
      <c r="CI554" s="27"/>
      <c r="CJ554" s="26" t="e">
        <f>_xlfn.XLOOKUP(CI554,'Banco de dados'!$B:$B,'Banco de dados'!$E:$E)</f>
        <v>#N/A</v>
      </c>
      <c r="CK554" s="26"/>
      <c r="CL554" s="26" t="e">
        <f>IF(CK554="-","-",_xlfn.XLOOKUP(CK554,'Banco de dados'!$B:$B,'Banco de dados'!$E:$E))</f>
        <v>#N/A</v>
      </c>
      <c r="CM554" s="28">
        <f t="shared" si="631"/>
        <v>1</v>
      </c>
      <c r="CN554" s="26" t="e">
        <f>_xlfn.XLOOKUP(CI554,'Banco de dados'!$B:$B,'Banco de dados'!$H:$H)</f>
        <v>#N/A</v>
      </c>
      <c r="CO554" s="26" t="e">
        <f t="array" aca="1" ref="CO554" ca="1">_xludf.XLOOKUP(CK554,'Banco de dados'!$B:$B,'Banco de dados'!$H:$H)</f>
        <v>#NAME?</v>
      </c>
      <c r="CP554" s="26" t="e">
        <f t="array" aca="1" ref="CP554" ca="1">_xludf.XLOOKUP(CI554,'Banco de dados'!$B:$B,'Banco de dados'!$F:$F)</f>
        <v>#NAME?</v>
      </c>
      <c r="CQ554" s="26" t="e">
        <f t="array" aca="1" ref="CQ554" ca="1">_xludf.XLOOKUP(CK554,'Banco de dados'!$B:$B,'Banco de dados'!$F:$F)</f>
        <v>#NAME?</v>
      </c>
      <c r="CR554" s="27">
        <v>0</v>
      </c>
      <c r="CS554" s="27"/>
      <c r="CT554" s="26" t="str">
        <f>IF(AG554=0.5,"Suporte",IF(AND(AG554&gt;='Braços de IP'!$B$9,AG554&lt;='Braços de IP'!$D$9),'Braços de IP'!$E$9,IF(AND(AG554&gt;='Braços de IP'!$B$10,AG554&lt;='Braços de IP'!$D$10),'Braços de IP'!$E$10,IF(AND(AG554&gt;='Braços de IP'!$B$11,AG554&lt;='Braços de IP'!$D$11),'Braços de IP'!$E$11,IF(AND(AG554&gt;='Braços de IP'!$B$12,AG554&lt;='Braços de IP'!$D$12),'Braços de IP'!$E$12,IF(AND(AG554&gt;='Braços de IP'!$B$13,AG554&lt;='Braços de IP'!$D$13),'Braços de IP'!$E$13,IF(AND(AG554&gt;='Braços de IP'!$B$14,AG554&lt;='Braços de IP'!$D$14),'Braços de IP'!$E$14,"ERRO")))))))</f>
        <v>Médio I</v>
      </c>
      <c r="CU554" s="27"/>
      <c r="CV554" s="26" t="str">
        <f>IF($CU554="","",VLOOKUP($CU554,'Braços de IP'!$E$9:$I$15,2,0))</f>
        <v/>
      </c>
      <c r="CW554" s="29" t="str">
        <f>IF($CU554="","",VLOOKUP($CU554,'Braços de IP'!$E$9:$I$15,5,0))</f>
        <v/>
      </c>
      <c r="CX554" s="26"/>
      <c r="CY554" s="26"/>
      <c r="CZ554" s="26"/>
      <c r="DA554" s="26"/>
      <c r="DB554" s="26"/>
      <c r="DC554" s="26"/>
      <c r="DD554" s="30" t="e">
        <f t="shared" si="632"/>
        <v>#N/A</v>
      </c>
      <c r="DE554" s="31">
        <f t="shared" si="633"/>
        <v>96</v>
      </c>
      <c r="DF554" s="30" t="e">
        <f t="shared" si="634"/>
        <v>#N/A</v>
      </c>
      <c r="DG554" s="32" t="e">
        <f t="shared" si="635"/>
        <v>#N/A</v>
      </c>
      <c r="DH554" s="33"/>
      <c r="DI554" s="34"/>
      <c r="DJ554" s="35"/>
      <c r="DK554" s="16" t="s">
        <v>144</v>
      </c>
      <c r="DL554" s="16"/>
      <c r="DN554" s="36" t="e">
        <f t="shared" si="675"/>
        <v>#VALUE!</v>
      </c>
    </row>
    <row r="555" spans="2:118" ht="15.75" customHeight="1" x14ac:dyDescent="0.25">
      <c r="B555" s="16">
        <v>96</v>
      </c>
      <c r="C555" s="16" t="s">
        <v>146</v>
      </c>
      <c r="D555" s="16" t="s">
        <v>580</v>
      </c>
      <c r="E555" s="16">
        <v>-8.0368600000000008</v>
      </c>
      <c r="F555" s="16">
        <v>-34.878658000000001</v>
      </c>
      <c r="G555" s="16" t="s">
        <v>160</v>
      </c>
      <c r="H555" s="17" t="s">
        <v>136</v>
      </c>
      <c r="I555" s="16" t="s">
        <v>135</v>
      </c>
      <c r="J555" s="17" t="s">
        <v>137</v>
      </c>
      <c r="K555" s="18">
        <v>96</v>
      </c>
      <c r="L555" s="17" t="s">
        <v>138</v>
      </c>
      <c r="M555" s="17">
        <v>0</v>
      </c>
      <c r="N555" s="16">
        <f t="shared" si="671"/>
        <v>192</v>
      </c>
      <c r="O555" s="17">
        <v>1</v>
      </c>
      <c r="P555" s="17">
        <v>2.4500000000000002</v>
      </c>
      <c r="Q555" s="17">
        <v>6.18</v>
      </c>
      <c r="R555" s="16"/>
      <c r="S555" s="16"/>
      <c r="T555" s="16">
        <v>0</v>
      </c>
      <c r="U555" s="17">
        <v>3.38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 t="s">
        <v>139</v>
      </c>
      <c r="AB555" s="17" t="s">
        <v>140</v>
      </c>
      <c r="AC555" s="17">
        <v>37.82</v>
      </c>
      <c r="AD555" s="17">
        <v>6.63</v>
      </c>
      <c r="AE555" s="17">
        <v>1</v>
      </c>
      <c r="AF555" s="17">
        <v>1.2</v>
      </c>
      <c r="AG555" s="17">
        <v>2.0099999999999998</v>
      </c>
      <c r="AH555" s="17">
        <f t="shared" si="672"/>
        <v>0.80999999999999983</v>
      </c>
      <c r="AI555" s="17" t="s">
        <v>136</v>
      </c>
      <c r="AJ555" s="17" t="s">
        <v>136</v>
      </c>
      <c r="AK555" s="17" t="s">
        <v>141</v>
      </c>
      <c r="AL555" s="17">
        <f t="shared" si="673"/>
        <v>2</v>
      </c>
      <c r="AM555" s="17">
        <v>0</v>
      </c>
      <c r="AN555" s="17"/>
      <c r="AO555" s="17">
        <v>0</v>
      </c>
      <c r="AP555" s="17">
        <v>0</v>
      </c>
      <c r="AQ555" s="17">
        <v>0</v>
      </c>
      <c r="AR555" s="17" t="s">
        <v>136</v>
      </c>
      <c r="AS555" s="19">
        <f t="shared" si="614"/>
        <v>0</v>
      </c>
      <c r="AT555" s="19"/>
      <c r="AU555" s="19">
        <f>VLOOKUP(G555,ABNT5101!$I$3:$J$9,2)</f>
        <v>10</v>
      </c>
      <c r="AV555" s="19">
        <f>VLOOKUP(G555,ABNT5101!$I$3:$M$9,5)</f>
        <v>0.18</v>
      </c>
      <c r="AW555" s="17" t="str">
        <f>_xlfn.XLOOKUP(G555,ABNT5101!I:I,ABNT5101!L:L)</f>
        <v>-</v>
      </c>
      <c r="AX555" s="17">
        <f>_xlfn.XLOOKUP(G555,ABNT5101!$I:$I,ABNT5101!M:M)</f>
        <v>0.18</v>
      </c>
      <c r="AY555" s="17" t="str">
        <f>_xlfn.XLOOKUP(G555,ABNT5101!$I:$I,ABNT5101!N:N)</f>
        <v>-</v>
      </c>
      <c r="AZ555" s="17">
        <f>_xlfn.XLOOKUP(G555,ABNT5101!$I:$I,ABNT5101!O:O)</f>
        <v>16</v>
      </c>
      <c r="BA555" s="20" t="str">
        <f t="shared" si="615"/>
        <v>NÃO ATENDE</v>
      </c>
      <c r="BB555" s="21">
        <f t="shared" ref="BB555:BC555" si="682">BE555/AU555-1</f>
        <v>-1</v>
      </c>
      <c r="BC555" s="21">
        <f t="shared" si="682"/>
        <v>-1</v>
      </c>
      <c r="BD555" s="21" t="str">
        <f t="shared" si="617"/>
        <v>-</v>
      </c>
      <c r="BE555" s="22"/>
      <c r="BF555" s="22"/>
      <c r="BG555" s="22"/>
      <c r="BH555" s="22"/>
      <c r="BI555" s="23"/>
      <c r="BJ555" s="22"/>
      <c r="BK555" s="20" t="str">
        <f t="shared" si="618"/>
        <v>NÃO ATENDE</v>
      </c>
      <c r="BL555" s="20" t="str">
        <f t="shared" si="619"/>
        <v>NÃO ATENDE</v>
      </c>
      <c r="BM555" s="20" t="str">
        <f t="shared" si="620"/>
        <v>NÃO ATENDE</v>
      </c>
      <c r="BN555" s="20" t="str">
        <f t="shared" si="621"/>
        <v>ATENDE</v>
      </c>
      <c r="BO555" s="24" t="str">
        <f t="shared" si="622"/>
        <v>C4</v>
      </c>
      <c r="BP555" s="24" t="str">
        <f t="shared" si="379"/>
        <v>P6</v>
      </c>
      <c r="BQ555" s="25">
        <f t="shared" si="623"/>
        <v>-1</v>
      </c>
      <c r="BR555" s="22"/>
      <c r="BS555" s="22"/>
      <c r="BT555" s="24">
        <f>IF(BP555="-","-",_xlfn.XLOOKUP(BP555,ABNT5101!$B$4:$B$9,ABNT5101!$C$4:$C$9))</f>
        <v>3</v>
      </c>
      <c r="BU555" s="24">
        <f>IF(BP555="-","-",_xlfn.XLOOKUP(BP555,ABNT5101!$B$4:$B$9,ABNT5101!$D$4:$D$9))</f>
        <v>0.6</v>
      </c>
      <c r="BV555" s="20" t="str">
        <f t="shared" si="624"/>
        <v>NÃO ATENDE</v>
      </c>
      <c r="BW555" s="20" t="str">
        <f t="shared" si="625"/>
        <v>NÃO ATENDE</v>
      </c>
      <c r="BX555" s="20" t="str">
        <f t="shared" si="626"/>
        <v>NÃO ATENDE</v>
      </c>
      <c r="BY555" s="24" t="str">
        <f t="shared" si="596"/>
        <v>P6</v>
      </c>
      <c r="BZ555" s="25">
        <f t="shared" si="627"/>
        <v>-1</v>
      </c>
      <c r="CA555" s="24"/>
      <c r="CB555" s="24"/>
      <c r="CC555" s="20">
        <f>IF(BY555="-","-",_xlfn.XLOOKUP(BY555,ABNT5101!$B$4:$B$9,ABNT5101!$C$4:$C$9))</f>
        <v>3</v>
      </c>
      <c r="CD555" s="24">
        <f>IF(BY555="-","-",_xlfn.XLOOKUP(BY555,ABNT5101!$B$4:$B$9,ABNT5101!$D$4:$D$9))</f>
        <v>0.6</v>
      </c>
      <c r="CE555" s="20" t="str">
        <f t="shared" si="628"/>
        <v>NÃO ATENDE</v>
      </c>
      <c r="CF555" s="20" t="str">
        <f t="shared" si="629"/>
        <v>NÃO ATENDE</v>
      </c>
      <c r="CG555" s="20" t="str">
        <f t="shared" si="630"/>
        <v>NÃO ATENDE</v>
      </c>
      <c r="CH555" s="26" t="e">
        <f>_xlfn.XLOOKUP(CI555,'Banco de dados'!$B:$B,'Banco de dados'!$D:$D)</f>
        <v>#N/A</v>
      </c>
      <c r="CI555" s="27"/>
      <c r="CJ555" s="26" t="e">
        <f>_xlfn.XLOOKUP(CI555,'Banco de dados'!$B:$B,'Banco de dados'!$E:$E)</f>
        <v>#N/A</v>
      </c>
      <c r="CK555" s="26"/>
      <c r="CL555" s="26" t="e">
        <f>IF(CK555="-","-",_xlfn.XLOOKUP(CK555,'Banco de dados'!$B:$B,'Banco de dados'!$E:$E))</f>
        <v>#N/A</v>
      </c>
      <c r="CM555" s="28">
        <f t="shared" si="631"/>
        <v>1</v>
      </c>
      <c r="CN555" s="26" t="e">
        <f>_xlfn.XLOOKUP(CI555,'Banco de dados'!$B:$B,'Banco de dados'!$H:$H)</f>
        <v>#N/A</v>
      </c>
      <c r="CO555" s="26" t="e">
        <f t="array" aca="1" ref="CO555" ca="1">_xludf.XLOOKUP(CK555,'Banco de dados'!$B:$B,'Banco de dados'!$H:$H)</f>
        <v>#NAME?</v>
      </c>
      <c r="CP555" s="26" t="e">
        <f t="array" aca="1" ref="CP555" ca="1">_xludf.XLOOKUP(CI555,'Banco de dados'!$B:$B,'Banco de dados'!$F:$F)</f>
        <v>#NAME?</v>
      </c>
      <c r="CQ555" s="26" t="e">
        <f t="array" aca="1" ref="CQ555" ca="1">_xludf.XLOOKUP(CK555,'Banco de dados'!$B:$B,'Banco de dados'!$F:$F)</f>
        <v>#NAME?</v>
      </c>
      <c r="CR555" s="27">
        <v>0</v>
      </c>
      <c r="CS555" s="27"/>
      <c r="CT555" s="26" t="str">
        <f>IF(AG555=0.5,"Suporte",IF(AND(AG555&gt;='Braços de IP'!$B$9,AG555&lt;='Braços de IP'!$D$9),'Braços de IP'!$E$9,IF(AND(AG555&gt;='Braços de IP'!$B$10,AG555&lt;='Braços de IP'!$D$10),'Braços de IP'!$E$10,IF(AND(AG555&gt;='Braços de IP'!$B$11,AG555&lt;='Braços de IP'!$D$11),'Braços de IP'!$E$11,IF(AND(AG555&gt;='Braços de IP'!$B$12,AG555&lt;='Braços de IP'!$D$12),'Braços de IP'!$E$12,IF(AND(AG555&gt;='Braços de IP'!$B$13,AG555&lt;='Braços de IP'!$D$13),'Braços de IP'!$E$13,IF(AND(AG555&gt;='Braços de IP'!$B$14,AG555&lt;='Braços de IP'!$D$14),'Braços de IP'!$E$14,"ERRO")))))))</f>
        <v>Médio I</v>
      </c>
      <c r="CU555" s="27"/>
      <c r="CV555" s="26" t="str">
        <f>IF($CU555="","",VLOOKUP($CU555,'Braços de IP'!$E$9:$I$15,2,0))</f>
        <v/>
      </c>
      <c r="CW555" s="29" t="str">
        <f>IF($CU555="","",VLOOKUP($CU555,'Braços de IP'!$E$9:$I$15,5,0))</f>
        <v/>
      </c>
      <c r="CX555" s="26"/>
      <c r="CY555" s="26"/>
      <c r="CZ555" s="26"/>
      <c r="DA555" s="26"/>
      <c r="DB555" s="26"/>
      <c r="DC555" s="26"/>
      <c r="DD555" s="30" t="e">
        <f t="shared" si="632"/>
        <v>#N/A</v>
      </c>
      <c r="DE555" s="31">
        <f t="shared" si="633"/>
        <v>96</v>
      </c>
      <c r="DF555" s="30" t="e">
        <f t="shared" si="634"/>
        <v>#N/A</v>
      </c>
      <c r="DG555" s="32" t="e">
        <f t="shared" si="635"/>
        <v>#N/A</v>
      </c>
      <c r="DH555" s="33"/>
      <c r="DI555" s="34"/>
      <c r="DJ555" s="35"/>
      <c r="DK555" s="16" t="s">
        <v>144</v>
      </c>
      <c r="DL555" s="16"/>
      <c r="DN555" s="36" t="e">
        <f t="shared" si="675"/>
        <v>#VALUE!</v>
      </c>
    </row>
    <row r="556" spans="2:118" ht="15.75" customHeight="1" x14ac:dyDescent="0.25">
      <c r="B556" s="16">
        <v>96</v>
      </c>
      <c r="C556" s="16" t="s">
        <v>146</v>
      </c>
      <c r="D556" s="16" t="s">
        <v>580</v>
      </c>
      <c r="E556" s="16">
        <v>-8.0368600000000008</v>
      </c>
      <c r="F556" s="16">
        <v>-34.878658000000001</v>
      </c>
      <c r="G556" s="16" t="s">
        <v>160</v>
      </c>
      <c r="H556" s="17" t="s">
        <v>136</v>
      </c>
      <c r="I556" s="16" t="s">
        <v>135</v>
      </c>
      <c r="J556" s="17" t="s">
        <v>137</v>
      </c>
      <c r="K556" s="18">
        <v>96</v>
      </c>
      <c r="L556" s="17" t="s">
        <v>138</v>
      </c>
      <c r="M556" s="17">
        <v>0</v>
      </c>
      <c r="N556" s="16">
        <f t="shared" si="671"/>
        <v>192</v>
      </c>
      <c r="O556" s="17">
        <v>1</v>
      </c>
      <c r="P556" s="17">
        <v>2.4500000000000002</v>
      </c>
      <c r="Q556" s="17">
        <v>6.18</v>
      </c>
      <c r="R556" s="16"/>
      <c r="S556" s="16"/>
      <c r="T556" s="16">
        <v>0</v>
      </c>
      <c r="U556" s="17">
        <v>3.38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 t="s">
        <v>139</v>
      </c>
      <c r="AB556" s="17" t="s">
        <v>140</v>
      </c>
      <c r="AC556" s="17">
        <v>37.82</v>
      </c>
      <c r="AD556" s="17">
        <v>6.63</v>
      </c>
      <c r="AE556" s="17">
        <v>1</v>
      </c>
      <c r="AF556" s="17">
        <v>1.2</v>
      </c>
      <c r="AG556" s="17">
        <v>2.0099999999999998</v>
      </c>
      <c r="AH556" s="17">
        <f t="shared" si="672"/>
        <v>0.80999999999999983</v>
      </c>
      <c r="AI556" s="17" t="s">
        <v>136</v>
      </c>
      <c r="AJ556" s="17" t="s">
        <v>136</v>
      </c>
      <c r="AK556" s="17" t="s">
        <v>141</v>
      </c>
      <c r="AL556" s="17">
        <f t="shared" si="673"/>
        <v>2</v>
      </c>
      <c r="AM556" s="17">
        <v>0</v>
      </c>
      <c r="AN556" s="17"/>
      <c r="AO556" s="17">
        <v>0</v>
      </c>
      <c r="AP556" s="17">
        <v>0</v>
      </c>
      <c r="AQ556" s="17">
        <v>0</v>
      </c>
      <c r="AR556" s="17" t="s">
        <v>136</v>
      </c>
      <c r="AS556" s="19">
        <f t="shared" si="614"/>
        <v>0</v>
      </c>
      <c r="AT556" s="19"/>
      <c r="AU556" s="19">
        <f>VLOOKUP(G556,ABNT5101!$I$3:$J$9,2)</f>
        <v>10</v>
      </c>
      <c r="AV556" s="19">
        <f>VLOOKUP(G556,ABNT5101!$I$3:$M$9,5)</f>
        <v>0.18</v>
      </c>
      <c r="AW556" s="17" t="str">
        <f>_xlfn.XLOOKUP(G556,ABNT5101!I:I,ABNT5101!L:L)</f>
        <v>-</v>
      </c>
      <c r="AX556" s="17">
        <f>_xlfn.XLOOKUP(G556,ABNT5101!$I:$I,ABNT5101!M:M)</f>
        <v>0.18</v>
      </c>
      <c r="AY556" s="17" t="str">
        <f>_xlfn.XLOOKUP(G556,ABNT5101!$I:$I,ABNT5101!N:N)</f>
        <v>-</v>
      </c>
      <c r="AZ556" s="17">
        <f>_xlfn.XLOOKUP(G556,ABNT5101!$I:$I,ABNT5101!O:O)</f>
        <v>16</v>
      </c>
      <c r="BA556" s="20" t="str">
        <f t="shared" si="615"/>
        <v>NÃO ATENDE</v>
      </c>
      <c r="BB556" s="21">
        <f t="shared" ref="BB556:BC556" si="683">BE556/AU556-1</f>
        <v>-1</v>
      </c>
      <c r="BC556" s="21">
        <f t="shared" si="683"/>
        <v>-1</v>
      </c>
      <c r="BD556" s="21" t="str">
        <f t="shared" si="617"/>
        <v>-</v>
      </c>
      <c r="BE556" s="22"/>
      <c r="BF556" s="22"/>
      <c r="BG556" s="22"/>
      <c r="BH556" s="22"/>
      <c r="BI556" s="23"/>
      <c r="BJ556" s="22"/>
      <c r="BK556" s="20" t="str">
        <f t="shared" si="618"/>
        <v>NÃO ATENDE</v>
      </c>
      <c r="BL556" s="20" t="str">
        <f t="shared" si="619"/>
        <v>NÃO ATENDE</v>
      </c>
      <c r="BM556" s="20" t="str">
        <f t="shared" si="620"/>
        <v>NÃO ATENDE</v>
      </c>
      <c r="BN556" s="20" t="str">
        <f t="shared" si="621"/>
        <v>ATENDE</v>
      </c>
      <c r="BO556" s="24" t="str">
        <f t="shared" si="622"/>
        <v>C4</v>
      </c>
      <c r="BP556" s="24" t="str">
        <f t="shared" si="379"/>
        <v>P6</v>
      </c>
      <c r="BQ556" s="25">
        <f t="shared" si="623"/>
        <v>-1</v>
      </c>
      <c r="BR556" s="22"/>
      <c r="BS556" s="22"/>
      <c r="BT556" s="24">
        <f>IF(BP556="-","-",_xlfn.XLOOKUP(BP556,ABNT5101!$B$4:$B$9,ABNT5101!$C$4:$C$9))</f>
        <v>3</v>
      </c>
      <c r="BU556" s="24">
        <f>IF(BP556="-","-",_xlfn.XLOOKUP(BP556,ABNT5101!$B$4:$B$9,ABNT5101!$D$4:$D$9))</f>
        <v>0.6</v>
      </c>
      <c r="BV556" s="20" t="str">
        <f t="shared" si="624"/>
        <v>NÃO ATENDE</v>
      </c>
      <c r="BW556" s="20" t="str">
        <f t="shared" si="625"/>
        <v>NÃO ATENDE</v>
      </c>
      <c r="BX556" s="20" t="str">
        <f t="shared" si="626"/>
        <v>NÃO ATENDE</v>
      </c>
      <c r="BY556" s="24" t="str">
        <f t="shared" si="596"/>
        <v>P6</v>
      </c>
      <c r="BZ556" s="25">
        <f t="shared" si="627"/>
        <v>-1</v>
      </c>
      <c r="CA556" s="24"/>
      <c r="CB556" s="24"/>
      <c r="CC556" s="20">
        <f>IF(BY556="-","-",_xlfn.XLOOKUP(BY556,ABNT5101!$B$4:$B$9,ABNT5101!$C$4:$C$9))</f>
        <v>3</v>
      </c>
      <c r="CD556" s="24">
        <f>IF(BY556="-","-",_xlfn.XLOOKUP(BY556,ABNT5101!$B$4:$B$9,ABNT5101!$D$4:$D$9))</f>
        <v>0.6</v>
      </c>
      <c r="CE556" s="20" t="str">
        <f t="shared" si="628"/>
        <v>NÃO ATENDE</v>
      </c>
      <c r="CF556" s="20" t="str">
        <f t="shared" si="629"/>
        <v>NÃO ATENDE</v>
      </c>
      <c r="CG556" s="20" t="str">
        <f t="shared" si="630"/>
        <v>NÃO ATENDE</v>
      </c>
      <c r="CH556" s="26" t="e">
        <f>_xlfn.XLOOKUP(CI556,'Banco de dados'!$B:$B,'Banco de dados'!$D:$D)</f>
        <v>#N/A</v>
      </c>
      <c r="CI556" s="27"/>
      <c r="CJ556" s="26" t="e">
        <f>_xlfn.XLOOKUP(CI556,'Banco de dados'!$B:$B,'Banco de dados'!$E:$E)</f>
        <v>#N/A</v>
      </c>
      <c r="CK556" s="26"/>
      <c r="CL556" s="26" t="e">
        <f>IF(CK556="-","-",_xlfn.XLOOKUP(CK556,'Banco de dados'!$B:$B,'Banco de dados'!$E:$E))</f>
        <v>#N/A</v>
      </c>
      <c r="CM556" s="28">
        <f t="shared" si="631"/>
        <v>1</v>
      </c>
      <c r="CN556" s="26" t="e">
        <f>_xlfn.XLOOKUP(CI556,'Banco de dados'!$B:$B,'Banco de dados'!$H:$H)</f>
        <v>#N/A</v>
      </c>
      <c r="CO556" s="26" t="e">
        <f t="array" aca="1" ref="CO556" ca="1">_xludf.XLOOKUP(CK556,'Banco de dados'!$B:$B,'Banco de dados'!$H:$H)</f>
        <v>#NAME?</v>
      </c>
      <c r="CP556" s="26" t="e">
        <f t="array" aca="1" ref="CP556" ca="1">_xludf.XLOOKUP(CI556,'Banco de dados'!$B:$B,'Banco de dados'!$F:$F)</f>
        <v>#NAME?</v>
      </c>
      <c r="CQ556" s="26" t="e">
        <f t="array" aca="1" ref="CQ556" ca="1">_xludf.XLOOKUP(CK556,'Banco de dados'!$B:$B,'Banco de dados'!$F:$F)</f>
        <v>#NAME?</v>
      </c>
      <c r="CR556" s="27">
        <v>0</v>
      </c>
      <c r="CS556" s="27"/>
      <c r="CT556" s="26" t="str">
        <f>IF(AG556=0.5,"Suporte",IF(AND(AG556&gt;='Braços de IP'!$B$9,AG556&lt;='Braços de IP'!$D$9),'Braços de IP'!$E$9,IF(AND(AG556&gt;='Braços de IP'!$B$10,AG556&lt;='Braços de IP'!$D$10),'Braços de IP'!$E$10,IF(AND(AG556&gt;='Braços de IP'!$B$11,AG556&lt;='Braços de IP'!$D$11),'Braços de IP'!$E$11,IF(AND(AG556&gt;='Braços de IP'!$B$12,AG556&lt;='Braços de IP'!$D$12),'Braços de IP'!$E$12,IF(AND(AG556&gt;='Braços de IP'!$B$13,AG556&lt;='Braços de IP'!$D$13),'Braços de IP'!$E$13,IF(AND(AG556&gt;='Braços de IP'!$B$14,AG556&lt;='Braços de IP'!$D$14),'Braços de IP'!$E$14,"ERRO")))))))</f>
        <v>Médio I</v>
      </c>
      <c r="CU556" s="27"/>
      <c r="CV556" s="26" t="str">
        <f>IF($CU556="","",VLOOKUP($CU556,'Braços de IP'!$E$9:$I$15,2,0))</f>
        <v/>
      </c>
      <c r="CW556" s="29" t="str">
        <f>IF($CU556="","",VLOOKUP($CU556,'Braços de IP'!$E$9:$I$15,5,0))</f>
        <v/>
      </c>
      <c r="CX556" s="26"/>
      <c r="CY556" s="26"/>
      <c r="CZ556" s="26"/>
      <c r="DA556" s="26"/>
      <c r="DB556" s="26"/>
      <c r="DC556" s="26"/>
      <c r="DD556" s="30" t="e">
        <f t="shared" si="632"/>
        <v>#N/A</v>
      </c>
      <c r="DE556" s="31">
        <f t="shared" si="633"/>
        <v>96</v>
      </c>
      <c r="DF556" s="30" t="e">
        <f t="shared" si="634"/>
        <v>#N/A</v>
      </c>
      <c r="DG556" s="32" t="e">
        <f t="shared" si="635"/>
        <v>#N/A</v>
      </c>
      <c r="DH556" s="33"/>
      <c r="DI556" s="34"/>
      <c r="DJ556" s="35"/>
      <c r="DK556" s="16" t="s">
        <v>144</v>
      </c>
      <c r="DL556" s="16"/>
      <c r="DN556" s="36" t="e">
        <f t="shared" si="675"/>
        <v>#VALUE!</v>
      </c>
    </row>
    <row r="557" spans="2:118" ht="15.75" customHeight="1" x14ac:dyDescent="0.25">
      <c r="B557" s="16">
        <v>97</v>
      </c>
      <c r="C557" s="16" t="s">
        <v>176</v>
      </c>
      <c r="D557" s="16" t="s">
        <v>581</v>
      </c>
      <c r="E557" s="16">
        <v>-8.1135009999999994</v>
      </c>
      <c r="F557" s="16">
        <v>-34.899152999999998</v>
      </c>
      <c r="G557" s="16" t="s">
        <v>153</v>
      </c>
      <c r="H557" s="17" t="s">
        <v>136</v>
      </c>
      <c r="I557" s="16" t="s">
        <v>275</v>
      </c>
      <c r="J557" s="17" t="s">
        <v>137</v>
      </c>
      <c r="K557" s="18">
        <v>135</v>
      </c>
      <c r="L557" s="17" t="s">
        <v>138</v>
      </c>
      <c r="M557" s="17">
        <v>30</v>
      </c>
      <c r="N557" s="16">
        <f t="shared" si="671"/>
        <v>270</v>
      </c>
      <c r="O557" s="17">
        <v>1</v>
      </c>
      <c r="P557" s="17">
        <v>1.86</v>
      </c>
      <c r="Q557" s="17">
        <v>3.05</v>
      </c>
      <c r="R557" s="16"/>
      <c r="S557" s="16"/>
      <c r="T557" s="16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 t="s">
        <v>139</v>
      </c>
      <c r="AB557" s="17" t="s">
        <v>140</v>
      </c>
      <c r="AC557" s="17">
        <v>31.5</v>
      </c>
      <c r="AD557" s="17">
        <v>8</v>
      </c>
      <c r="AE557" s="17">
        <v>1</v>
      </c>
      <c r="AF557" s="17">
        <v>1.26</v>
      </c>
      <c r="AG557" s="17">
        <v>1.93</v>
      </c>
      <c r="AH557" s="17">
        <f t="shared" si="672"/>
        <v>0.66999999999999993</v>
      </c>
      <c r="AI557" s="17" t="s">
        <v>136</v>
      </c>
      <c r="AJ557" s="17" t="s">
        <v>136</v>
      </c>
      <c r="AK557" s="17" t="s">
        <v>141</v>
      </c>
      <c r="AL557" s="17">
        <f t="shared" si="673"/>
        <v>2</v>
      </c>
      <c r="AM557" s="17">
        <v>1</v>
      </c>
      <c r="AN557" s="17" t="s">
        <v>139</v>
      </c>
      <c r="AO557" s="17">
        <v>31.5</v>
      </c>
      <c r="AP557" s="17">
        <v>4.96</v>
      </c>
      <c r="AQ557" s="17">
        <v>0.5</v>
      </c>
      <c r="AR557" s="17" t="s">
        <v>136</v>
      </c>
      <c r="AS557" s="19">
        <f t="shared" si="614"/>
        <v>2</v>
      </c>
      <c r="AT557" s="19"/>
      <c r="AU557" s="19">
        <f>VLOOKUP(G557,ABNT5101!$I$3:$J$9,2)</f>
        <v>15</v>
      </c>
      <c r="AV557" s="19">
        <f>VLOOKUP(G557,ABNT5101!$I$3:$M$9,5)</f>
        <v>0.18</v>
      </c>
      <c r="AW557" s="17" t="str">
        <f>_xlfn.XLOOKUP(G557,ABNT5101!I:I,ABNT5101!L:L)</f>
        <v>-</v>
      </c>
      <c r="AX557" s="17">
        <f>_xlfn.XLOOKUP(G557,ABNT5101!$I:$I,ABNT5101!M:M)</f>
        <v>0.18</v>
      </c>
      <c r="AY557" s="17" t="str">
        <f>_xlfn.XLOOKUP(G557,ABNT5101!$I:$I,ABNT5101!N:N)</f>
        <v>-</v>
      </c>
      <c r="AZ557" s="17">
        <f>_xlfn.XLOOKUP(G557,ABNT5101!$I:$I,ABNT5101!O:O)</f>
        <v>15</v>
      </c>
      <c r="BA557" s="20" t="str">
        <f t="shared" si="615"/>
        <v>NÃO ATENDE</v>
      </c>
      <c r="BB557" s="21">
        <f t="shared" ref="BB557:BC557" si="684">BE557/AU557-1</f>
        <v>-1</v>
      </c>
      <c r="BC557" s="21">
        <f t="shared" si="684"/>
        <v>-1</v>
      </c>
      <c r="BD557" s="21" t="str">
        <f t="shared" si="617"/>
        <v>-</v>
      </c>
      <c r="BE557" s="22"/>
      <c r="BF557" s="22"/>
      <c r="BG557" s="22"/>
      <c r="BH557" s="22"/>
      <c r="BI557" s="23"/>
      <c r="BJ557" s="22"/>
      <c r="BK557" s="20" t="str">
        <f t="shared" si="618"/>
        <v>NÃO ATENDE</v>
      </c>
      <c r="BL557" s="20" t="str">
        <f t="shared" si="619"/>
        <v>NÃO ATENDE</v>
      </c>
      <c r="BM557" s="20" t="str">
        <f t="shared" si="620"/>
        <v>NÃO ATENDE</v>
      </c>
      <c r="BN557" s="20" t="str">
        <f t="shared" si="621"/>
        <v>ATENDE</v>
      </c>
      <c r="BO557" s="24" t="str">
        <f t="shared" si="622"/>
        <v>C3</v>
      </c>
      <c r="BP557" s="24" t="str">
        <f t="shared" si="379"/>
        <v>P4</v>
      </c>
      <c r="BQ557" s="25">
        <f t="shared" si="623"/>
        <v>-1</v>
      </c>
      <c r="BR557" s="22"/>
      <c r="BS557" s="22"/>
      <c r="BT557" s="24">
        <f>IF(BP557="-","-",_xlfn.XLOOKUP(BP557,ABNT5101!$B$4:$B$9,ABNT5101!$C$4:$C$9))</f>
        <v>7.5</v>
      </c>
      <c r="BU557" s="24">
        <f>IF(BP557="-","-",_xlfn.XLOOKUP(BP557,ABNT5101!$B$4:$B$9,ABNT5101!$D$4:$D$9))</f>
        <v>1.5</v>
      </c>
      <c r="BV557" s="20" t="str">
        <f t="shared" si="624"/>
        <v>NÃO ATENDE</v>
      </c>
      <c r="BW557" s="20" t="str">
        <f t="shared" si="625"/>
        <v>NÃO ATENDE</v>
      </c>
      <c r="BX557" s="20" t="str">
        <f t="shared" si="626"/>
        <v>NÃO ATENDE</v>
      </c>
      <c r="BY557" s="24" t="str">
        <f t="shared" si="596"/>
        <v>P4</v>
      </c>
      <c r="BZ557" s="25">
        <f t="shared" si="627"/>
        <v>-1</v>
      </c>
      <c r="CA557" s="24"/>
      <c r="CB557" s="24"/>
      <c r="CC557" s="20">
        <f>IF(BY557="-","-",_xlfn.XLOOKUP(BY557,ABNT5101!$B$4:$B$9,ABNT5101!$C$4:$C$9))</f>
        <v>7.5</v>
      </c>
      <c r="CD557" s="24">
        <f>IF(BY557="-","-",_xlfn.XLOOKUP(BY557,ABNT5101!$B$4:$B$9,ABNT5101!$D$4:$D$9))</f>
        <v>1.5</v>
      </c>
      <c r="CE557" s="20" t="str">
        <f t="shared" si="628"/>
        <v>NÃO ATENDE</v>
      </c>
      <c r="CF557" s="20" t="str">
        <f t="shared" si="629"/>
        <v>NÃO ATENDE</v>
      </c>
      <c r="CG557" s="20" t="str">
        <f t="shared" si="630"/>
        <v>NÃO ATENDE</v>
      </c>
      <c r="CH557" s="26" t="e">
        <f>_xlfn.XLOOKUP(CI557,'Banco de dados'!$B:$B,'Banco de dados'!$D:$D)</f>
        <v>#N/A</v>
      </c>
      <c r="CI557" s="27"/>
      <c r="CJ557" s="26" t="e">
        <f>_xlfn.XLOOKUP(CI557,'Banco de dados'!$B:$B,'Banco de dados'!$E:$E)</f>
        <v>#N/A</v>
      </c>
      <c r="CK557" s="26"/>
      <c r="CL557" s="26" t="e">
        <f>IF(CK557="-","-",_xlfn.XLOOKUP(CK557,'Banco de dados'!$B:$B,'Banco de dados'!$E:$E))</f>
        <v>#N/A</v>
      </c>
      <c r="CM557" s="28">
        <f t="shared" si="631"/>
        <v>1</v>
      </c>
      <c r="CN557" s="26" t="e">
        <f>_xlfn.XLOOKUP(CI557,'Banco de dados'!$B:$B,'Banco de dados'!$H:$H)</f>
        <v>#N/A</v>
      </c>
      <c r="CO557" s="26" t="e">
        <f t="array" aca="1" ref="CO557" ca="1">_xludf.XLOOKUP(CK557,'Banco de dados'!$B:$B,'Banco de dados'!$H:$H)</f>
        <v>#NAME?</v>
      </c>
      <c r="CP557" s="26" t="e">
        <f t="array" aca="1" ref="CP557" ca="1">_xludf.XLOOKUP(CI557,'Banco de dados'!$B:$B,'Banco de dados'!$F:$F)</f>
        <v>#NAME?</v>
      </c>
      <c r="CQ557" s="26" t="e">
        <f t="array" aca="1" ref="CQ557" ca="1">_xludf.XLOOKUP(CK557,'Banco de dados'!$B:$B,'Banco de dados'!$F:$F)</f>
        <v>#NAME?</v>
      </c>
      <c r="CR557" s="27">
        <v>0</v>
      </c>
      <c r="CS557" s="27"/>
      <c r="CT557" s="26" t="str">
        <f>IF(AG557=0.5,"Suporte",IF(AND(AG557&gt;='Braços de IP'!$B$9,AG557&lt;='Braços de IP'!$D$9),'Braços de IP'!$E$9,IF(AND(AG557&gt;='Braços de IP'!$B$10,AG557&lt;='Braços de IP'!$D$10),'Braços de IP'!$E$10,IF(AND(AG557&gt;='Braços de IP'!$B$11,AG557&lt;='Braços de IP'!$D$11),'Braços de IP'!$E$11,IF(AND(AG557&gt;='Braços de IP'!$B$12,AG557&lt;='Braços de IP'!$D$12),'Braços de IP'!$E$12,IF(AND(AG557&gt;='Braços de IP'!$B$13,AG557&lt;='Braços de IP'!$D$13),'Braços de IP'!$E$13,IF(AND(AG557&gt;='Braços de IP'!$B$14,AG557&lt;='Braços de IP'!$D$14),'Braços de IP'!$E$14,"ERRO")))))))</f>
        <v>Médio I</v>
      </c>
      <c r="CU557" s="27"/>
      <c r="CV557" s="26" t="str">
        <f>IF($CU557="","",VLOOKUP($CU557,'Braços de IP'!$E$9:$I$15,2,0))</f>
        <v/>
      </c>
      <c r="CW557" s="29" t="str">
        <f>IF($CU557="","",VLOOKUP($CU557,'Braços de IP'!$E$9:$I$15,5,0))</f>
        <v/>
      </c>
      <c r="CX557" s="26"/>
      <c r="CY557" s="26"/>
      <c r="CZ557" s="26"/>
      <c r="DA557" s="26"/>
      <c r="DB557" s="26"/>
      <c r="DC557" s="26"/>
      <c r="DD557" s="30" t="e">
        <f t="shared" si="632"/>
        <v>#N/A</v>
      </c>
      <c r="DE557" s="31">
        <f t="shared" si="633"/>
        <v>135</v>
      </c>
      <c r="DF557" s="30" t="e">
        <f t="shared" si="634"/>
        <v>#N/A</v>
      </c>
      <c r="DG557" s="32" t="e">
        <f t="shared" si="635"/>
        <v>#N/A</v>
      </c>
      <c r="DH557" s="33"/>
      <c r="DI557" s="34"/>
      <c r="DJ557" s="35"/>
      <c r="DK557" s="16" t="s">
        <v>144</v>
      </c>
      <c r="DL557" s="16"/>
      <c r="DN557" s="36" t="e">
        <f t="shared" si="675"/>
        <v>#VALUE!</v>
      </c>
    </row>
    <row r="558" spans="2:118" ht="15.75" customHeight="1" x14ac:dyDescent="0.25">
      <c r="B558" s="16">
        <v>97</v>
      </c>
      <c r="C558" s="16" t="s">
        <v>176</v>
      </c>
      <c r="D558" s="16" t="s">
        <v>581</v>
      </c>
      <c r="E558" s="16">
        <v>-8.1135009999999994</v>
      </c>
      <c r="F558" s="16">
        <v>-34.899152999999998</v>
      </c>
      <c r="G558" s="16" t="s">
        <v>153</v>
      </c>
      <c r="H558" s="17" t="s">
        <v>136</v>
      </c>
      <c r="I558" s="16" t="s">
        <v>275</v>
      </c>
      <c r="J558" s="17" t="s">
        <v>137</v>
      </c>
      <c r="K558" s="18">
        <v>135</v>
      </c>
      <c r="L558" s="17" t="s">
        <v>138</v>
      </c>
      <c r="M558" s="17">
        <v>30</v>
      </c>
      <c r="N558" s="16">
        <f t="shared" si="671"/>
        <v>270</v>
      </c>
      <c r="O558" s="17">
        <v>1</v>
      </c>
      <c r="P558" s="17">
        <v>1.86</v>
      </c>
      <c r="Q558" s="17">
        <v>3.05</v>
      </c>
      <c r="R558" s="16"/>
      <c r="S558" s="16"/>
      <c r="T558" s="16">
        <v>0</v>
      </c>
      <c r="U558" s="17">
        <v>0</v>
      </c>
      <c r="V558" s="17">
        <v>0</v>
      </c>
      <c r="W558" s="17">
        <v>0</v>
      </c>
      <c r="X558" s="17">
        <v>0</v>
      </c>
      <c r="Y558" s="17">
        <v>0</v>
      </c>
      <c r="Z558" s="17">
        <v>0</v>
      </c>
      <c r="AA558" s="17" t="s">
        <v>139</v>
      </c>
      <c r="AB558" s="17" t="s">
        <v>140</v>
      </c>
      <c r="AC558" s="17">
        <v>31.5</v>
      </c>
      <c r="AD558" s="17">
        <v>8</v>
      </c>
      <c r="AE558" s="17">
        <v>1</v>
      </c>
      <c r="AF558" s="17">
        <v>1.26</v>
      </c>
      <c r="AG558" s="17">
        <v>1.93</v>
      </c>
      <c r="AH558" s="17">
        <f t="shared" si="672"/>
        <v>0.66999999999999993</v>
      </c>
      <c r="AI558" s="17" t="s">
        <v>136</v>
      </c>
      <c r="AJ558" s="17" t="s">
        <v>136</v>
      </c>
      <c r="AK558" s="17" t="s">
        <v>141</v>
      </c>
      <c r="AL558" s="17">
        <f t="shared" si="673"/>
        <v>2</v>
      </c>
      <c r="AM558" s="17">
        <v>1</v>
      </c>
      <c r="AN558" s="17" t="s">
        <v>139</v>
      </c>
      <c r="AO558" s="17">
        <v>31.5</v>
      </c>
      <c r="AP558" s="17">
        <v>4.96</v>
      </c>
      <c r="AQ558" s="17">
        <v>0.5</v>
      </c>
      <c r="AR558" s="17" t="s">
        <v>136</v>
      </c>
      <c r="AS558" s="19">
        <f t="shared" si="614"/>
        <v>2</v>
      </c>
      <c r="AT558" s="19"/>
      <c r="AU558" s="19">
        <f>VLOOKUP(G558,ABNT5101!$I$3:$J$9,2)</f>
        <v>15</v>
      </c>
      <c r="AV558" s="19">
        <f>VLOOKUP(G558,ABNT5101!$I$3:$M$9,5)</f>
        <v>0.18</v>
      </c>
      <c r="AW558" s="17" t="str">
        <f>_xlfn.XLOOKUP(G558,ABNT5101!I:I,ABNT5101!L:L)</f>
        <v>-</v>
      </c>
      <c r="AX558" s="17">
        <f>_xlfn.XLOOKUP(G558,ABNT5101!$I:$I,ABNT5101!M:M)</f>
        <v>0.18</v>
      </c>
      <c r="AY558" s="17" t="str">
        <f>_xlfn.XLOOKUP(G558,ABNT5101!$I:$I,ABNT5101!N:N)</f>
        <v>-</v>
      </c>
      <c r="AZ558" s="17">
        <f>_xlfn.XLOOKUP(G558,ABNT5101!$I:$I,ABNT5101!O:O)</f>
        <v>15</v>
      </c>
      <c r="BA558" s="20" t="str">
        <f t="shared" si="615"/>
        <v>NÃO ATENDE</v>
      </c>
      <c r="BB558" s="21">
        <f t="shared" ref="BB558:BC558" si="685">BE558/AU558-1</f>
        <v>-1</v>
      </c>
      <c r="BC558" s="21">
        <f t="shared" si="685"/>
        <v>-1</v>
      </c>
      <c r="BD558" s="21" t="str">
        <f t="shared" si="617"/>
        <v>-</v>
      </c>
      <c r="BE558" s="22"/>
      <c r="BF558" s="22"/>
      <c r="BG558" s="22"/>
      <c r="BH558" s="22"/>
      <c r="BI558" s="23"/>
      <c r="BJ558" s="22"/>
      <c r="BK558" s="20" t="str">
        <f t="shared" si="618"/>
        <v>NÃO ATENDE</v>
      </c>
      <c r="BL558" s="20" t="str">
        <f t="shared" si="619"/>
        <v>NÃO ATENDE</v>
      </c>
      <c r="BM558" s="20" t="str">
        <f t="shared" si="620"/>
        <v>NÃO ATENDE</v>
      </c>
      <c r="BN558" s="20" t="str">
        <f t="shared" si="621"/>
        <v>ATENDE</v>
      </c>
      <c r="BO558" s="24" t="str">
        <f t="shared" si="622"/>
        <v>C3</v>
      </c>
      <c r="BP558" s="24" t="str">
        <f t="shared" si="379"/>
        <v>P4</v>
      </c>
      <c r="BQ558" s="25">
        <f t="shared" si="623"/>
        <v>-1</v>
      </c>
      <c r="BR558" s="22"/>
      <c r="BS558" s="22"/>
      <c r="BT558" s="24">
        <f>IF(BP558="-","-",_xlfn.XLOOKUP(BP558,ABNT5101!$B$4:$B$9,ABNT5101!$C$4:$C$9))</f>
        <v>7.5</v>
      </c>
      <c r="BU558" s="24">
        <f>IF(BP558="-","-",_xlfn.XLOOKUP(BP558,ABNT5101!$B$4:$B$9,ABNT5101!$D$4:$D$9))</f>
        <v>1.5</v>
      </c>
      <c r="BV558" s="20" t="str">
        <f t="shared" si="624"/>
        <v>NÃO ATENDE</v>
      </c>
      <c r="BW558" s="20" t="str">
        <f t="shared" si="625"/>
        <v>NÃO ATENDE</v>
      </c>
      <c r="BX558" s="20" t="str">
        <f t="shared" si="626"/>
        <v>NÃO ATENDE</v>
      </c>
      <c r="BY558" s="24" t="str">
        <f t="shared" si="596"/>
        <v>P4</v>
      </c>
      <c r="BZ558" s="25">
        <f t="shared" si="627"/>
        <v>-1</v>
      </c>
      <c r="CA558" s="24"/>
      <c r="CB558" s="24"/>
      <c r="CC558" s="20">
        <f>IF(BY558="-","-",_xlfn.XLOOKUP(BY558,ABNT5101!$B$4:$B$9,ABNT5101!$C$4:$C$9))</f>
        <v>7.5</v>
      </c>
      <c r="CD558" s="24">
        <f>IF(BY558="-","-",_xlfn.XLOOKUP(BY558,ABNT5101!$B$4:$B$9,ABNT5101!$D$4:$D$9))</f>
        <v>1.5</v>
      </c>
      <c r="CE558" s="20" t="str">
        <f t="shared" si="628"/>
        <v>NÃO ATENDE</v>
      </c>
      <c r="CF558" s="20" t="str">
        <f t="shared" si="629"/>
        <v>NÃO ATENDE</v>
      </c>
      <c r="CG558" s="20" t="str">
        <f t="shared" si="630"/>
        <v>NÃO ATENDE</v>
      </c>
      <c r="CH558" s="26" t="e">
        <f>_xlfn.XLOOKUP(CI558,'Banco de dados'!$B:$B,'Banco de dados'!$D:$D)</f>
        <v>#N/A</v>
      </c>
      <c r="CI558" s="27"/>
      <c r="CJ558" s="26" t="e">
        <f>_xlfn.XLOOKUP(CI558,'Banco de dados'!$B:$B,'Banco de dados'!$E:$E)</f>
        <v>#N/A</v>
      </c>
      <c r="CK558" s="26"/>
      <c r="CL558" s="26" t="e">
        <f>IF(CK558="-","-",_xlfn.XLOOKUP(CK558,'Banco de dados'!$B:$B,'Banco de dados'!$E:$E))</f>
        <v>#N/A</v>
      </c>
      <c r="CM558" s="28">
        <f t="shared" si="631"/>
        <v>1</v>
      </c>
      <c r="CN558" s="26" t="e">
        <f>_xlfn.XLOOKUP(CI558,'Banco de dados'!$B:$B,'Banco de dados'!$H:$H)</f>
        <v>#N/A</v>
      </c>
      <c r="CO558" s="26" t="e">
        <f t="array" aca="1" ref="CO558" ca="1">_xludf.XLOOKUP(CK558,'Banco de dados'!$B:$B,'Banco de dados'!$H:$H)</f>
        <v>#NAME?</v>
      </c>
      <c r="CP558" s="26" t="e">
        <f t="array" aca="1" ref="CP558" ca="1">_xludf.XLOOKUP(CI558,'Banco de dados'!$B:$B,'Banco de dados'!$F:$F)</f>
        <v>#NAME?</v>
      </c>
      <c r="CQ558" s="26" t="e">
        <f t="array" aca="1" ref="CQ558" ca="1">_xludf.XLOOKUP(CK558,'Banco de dados'!$B:$B,'Banco de dados'!$F:$F)</f>
        <v>#NAME?</v>
      </c>
      <c r="CR558" s="27">
        <v>0</v>
      </c>
      <c r="CS558" s="27"/>
      <c r="CT558" s="26" t="str">
        <f>IF(AG558=0.5,"Suporte",IF(AND(AG558&gt;='Braços de IP'!$B$9,AG558&lt;='Braços de IP'!$D$9),'Braços de IP'!$E$9,IF(AND(AG558&gt;='Braços de IP'!$B$10,AG558&lt;='Braços de IP'!$D$10),'Braços de IP'!$E$10,IF(AND(AG558&gt;='Braços de IP'!$B$11,AG558&lt;='Braços de IP'!$D$11),'Braços de IP'!$E$11,IF(AND(AG558&gt;='Braços de IP'!$B$12,AG558&lt;='Braços de IP'!$D$12),'Braços de IP'!$E$12,IF(AND(AG558&gt;='Braços de IP'!$B$13,AG558&lt;='Braços de IP'!$D$13),'Braços de IP'!$E$13,IF(AND(AG558&gt;='Braços de IP'!$B$14,AG558&lt;='Braços de IP'!$D$14),'Braços de IP'!$E$14,"ERRO")))))))</f>
        <v>Médio I</v>
      </c>
      <c r="CU558" s="27" t="s">
        <v>178</v>
      </c>
      <c r="CV558" s="26">
        <f>IF($CU558="","",VLOOKUP($CU558,'Braços de IP'!$E$9:$I$15,2,0))</f>
        <v>2.4</v>
      </c>
      <c r="CW558" s="29">
        <f>IF($CU558="","",VLOOKUP($CU558,'Braços de IP'!$E$9:$I$15,5,0))</f>
        <v>7.5</v>
      </c>
      <c r="CX558" s="26"/>
      <c r="CY558" s="26"/>
      <c r="CZ558" s="26"/>
      <c r="DA558" s="26"/>
      <c r="DB558" s="26"/>
      <c r="DC558" s="26"/>
      <c r="DD558" s="30" t="e">
        <f t="shared" si="632"/>
        <v>#N/A</v>
      </c>
      <c r="DE558" s="31">
        <f t="shared" si="633"/>
        <v>135</v>
      </c>
      <c r="DF558" s="30" t="e">
        <f t="shared" si="634"/>
        <v>#N/A</v>
      </c>
      <c r="DG558" s="32" t="e">
        <f t="shared" si="635"/>
        <v>#N/A</v>
      </c>
      <c r="DH558" s="33"/>
      <c r="DI558" s="34"/>
      <c r="DJ558" s="35"/>
      <c r="DK558" s="16" t="s">
        <v>144</v>
      </c>
      <c r="DL558" s="16"/>
      <c r="DN558" s="36" t="e">
        <f t="shared" si="675"/>
        <v>#VALUE!</v>
      </c>
    </row>
    <row r="559" spans="2:118" ht="15.75" customHeight="1" x14ac:dyDescent="0.25">
      <c r="B559" s="16">
        <v>97</v>
      </c>
      <c r="C559" s="16" t="s">
        <v>176</v>
      </c>
      <c r="D559" s="16" t="s">
        <v>581</v>
      </c>
      <c r="E559" s="16">
        <v>-8.1135009999999994</v>
      </c>
      <c r="F559" s="16">
        <v>-34.899152999999998</v>
      </c>
      <c r="G559" s="16" t="s">
        <v>153</v>
      </c>
      <c r="H559" s="17" t="s">
        <v>136</v>
      </c>
      <c r="I559" s="16" t="s">
        <v>275</v>
      </c>
      <c r="J559" s="17" t="s">
        <v>137</v>
      </c>
      <c r="K559" s="18">
        <v>135</v>
      </c>
      <c r="L559" s="17" t="s">
        <v>138</v>
      </c>
      <c r="M559" s="17">
        <v>30</v>
      </c>
      <c r="N559" s="16">
        <f t="shared" si="671"/>
        <v>270</v>
      </c>
      <c r="O559" s="17">
        <v>1</v>
      </c>
      <c r="P559" s="17">
        <v>1.86</v>
      </c>
      <c r="Q559" s="17">
        <v>3.05</v>
      </c>
      <c r="R559" s="16"/>
      <c r="S559" s="16"/>
      <c r="T559" s="16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 t="s">
        <v>139</v>
      </c>
      <c r="AB559" s="17" t="s">
        <v>140</v>
      </c>
      <c r="AC559" s="17">
        <v>31.5</v>
      </c>
      <c r="AD559" s="17">
        <v>8</v>
      </c>
      <c r="AE559" s="17">
        <v>1</v>
      </c>
      <c r="AF559" s="17">
        <v>1.26</v>
      </c>
      <c r="AG559" s="17">
        <v>1.93</v>
      </c>
      <c r="AH559" s="17">
        <f t="shared" si="672"/>
        <v>0.66999999999999993</v>
      </c>
      <c r="AI559" s="17" t="s">
        <v>136</v>
      </c>
      <c r="AJ559" s="17" t="s">
        <v>136</v>
      </c>
      <c r="AK559" s="17" t="s">
        <v>141</v>
      </c>
      <c r="AL559" s="17">
        <f t="shared" si="673"/>
        <v>2</v>
      </c>
      <c r="AM559" s="17">
        <v>1</v>
      </c>
      <c r="AN559" s="17" t="s">
        <v>139</v>
      </c>
      <c r="AO559" s="17">
        <v>31.5</v>
      </c>
      <c r="AP559" s="17">
        <v>4.96</v>
      </c>
      <c r="AQ559" s="17">
        <v>0.5</v>
      </c>
      <c r="AR559" s="17" t="s">
        <v>136</v>
      </c>
      <c r="AS559" s="19">
        <f t="shared" si="614"/>
        <v>2</v>
      </c>
      <c r="AT559" s="19"/>
      <c r="AU559" s="19">
        <f>VLOOKUP(G559,ABNT5101!$I$3:$J$9,2)</f>
        <v>15</v>
      </c>
      <c r="AV559" s="19">
        <f>VLOOKUP(G559,ABNT5101!$I$3:$M$9,5)</f>
        <v>0.18</v>
      </c>
      <c r="AW559" s="17" t="str">
        <f>_xlfn.XLOOKUP(G559,ABNT5101!I:I,ABNT5101!L:L)</f>
        <v>-</v>
      </c>
      <c r="AX559" s="17">
        <f>_xlfn.XLOOKUP(G559,ABNT5101!$I:$I,ABNT5101!M:M)</f>
        <v>0.18</v>
      </c>
      <c r="AY559" s="17" t="str">
        <f>_xlfn.XLOOKUP(G559,ABNT5101!$I:$I,ABNT5101!N:N)</f>
        <v>-</v>
      </c>
      <c r="AZ559" s="17">
        <f>_xlfn.XLOOKUP(G559,ABNT5101!$I:$I,ABNT5101!O:O)</f>
        <v>15</v>
      </c>
      <c r="BA559" s="20" t="str">
        <f t="shared" si="615"/>
        <v>NÃO ATENDE</v>
      </c>
      <c r="BB559" s="21">
        <f t="shared" ref="BB559:BC559" si="686">BE559/AU559-1</f>
        <v>-1</v>
      </c>
      <c r="BC559" s="21">
        <f t="shared" si="686"/>
        <v>-1</v>
      </c>
      <c r="BD559" s="21" t="str">
        <f t="shared" si="617"/>
        <v>-</v>
      </c>
      <c r="BE559" s="22"/>
      <c r="BF559" s="22"/>
      <c r="BG559" s="22"/>
      <c r="BH559" s="22"/>
      <c r="BI559" s="23"/>
      <c r="BJ559" s="22"/>
      <c r="BK559" s="20" t="str">
        <f t="shared" si="618"/>
        <v>NÃO ATENDE</v>
      </c>
      <c r="BL559" s="20" t="str">
        <f t="shared" si="619"/>
        <v>NÃO ATENDE</v>
      </c>
      <c r="BM559" s="20" t="str">
        <f t="shared" si="620"/>
        <v>NÃO ATENDE</v>
      </c>
      <c r="BN559" s="20" t="str">
        <f t="shared" si="621"/>
        <v>ATENDE</v>
      </c>
      <c r="BO559" s="24" t="str">
        <f t="shared" si="622"/>
        <v>C3</v>
      </c>
      <c r="BP559" s="24" t="str">
        <f t="shared" si="379"/>
        <v>P4</v>
      </c>
      <c r="BQ559" s="25">
        <f t="shared" si="623"/>
        <v>-1</v>
      </c>
      <c r="BR559" s="22"/>
      <c r="BS559" s="22"/>
      <c r="BT559" s="24">
        <f>IF(BP559="-","-",_xlfn.XLOOKUP(BP559,ABNT5101!$B$4:$B$9,ABNT5101!$C$4:$C$9))</f>
        <v>7.5</v>
      </c>
      <c r="BU559" s="24">
        <f>IF(BP559="-","-",_xlfn.XLOOKUP(BP559,ABNT5101!$B$4:$B$9,ABNT5101!$D$4:$D$9))</f>
        <v>1.5</v>
      </c>
      <c r="BV559" s="20" t="str">
        <f t="shared" si="624"/>
        <v>NÃO ATENDE</v>
      </c>
      <c r="BW559" s="20" t="str">
        <f t="shared" si="625"/>
        <v>NÃO ATENDE</v>
      </c>
      <c r="BX559" s="20" t="str">
        <f t="shared" si="626"/>
        <v>NÃO ATENDE</v>
      </c>
      <c r="BY559" s="24" t="str">
        <f t="shared" si="596"/>
        <v>P4</v>
      </c>
      <c r="BZ559" s="25">
        <f t="shared" si="627"/>
        <v>-1</v>
      </c>
      <c r="CA559" s="24"/>
      <c r="CB559" s="24"/>
      <c r="CC559" s="20">
        <f>IF(BY559="-","-",_xlfn.XLOOKUP(BY559,ABNT5101!$B$4:$B$9,ABNT5101!$C$4:$C$9))</f>
        <v>7.5</v>
      </c>
      <c r="CD559" s="24">
        <f>IF(BY559="-","-",_xlfn.XLOOKUP(BY559,ABNT5101!$B$4:$B$9,ABNT5101!$D$4:$D$9))</f>
        <v>1.5</v>
      </c>
      <c r="CE559" s="20" t="str">
        <f t="shared" si="628"/>
        <v>NÃO ATENDE</v>
      </c>
      <c r="CF559" s="20" t="str">
        <f t="shared" si="629"/>
        <v>NÃO ATENDE</v>
      </c>
      <c r="CG559" s="20" t="str">
        <f t="shared" si="630"/>
        <v>NÃO ATENDE</v>
      </c>
      <c r="CH559" s="26" t="e">
        <f>_xlfn.XLOOKUP(CI559,'Banco de dados'!$B:$B,'Banco de dados'!$D:$D)</f>
        <v>#N/A</v>
      </c>
      <c r="CI559" s="27"/>
      <c r="CJ559" s="26" t="e">
        <f>_xlfn.XLOOKUP(CI559,'Banco de dados'!$B:$B,'Banco de dados'!$E:$E)</f>
        <v>#N/A</v>
      </c>
      <c r="CK559" s="26"/>
      <c r="CL559" s="26" t="e">
        <f>IF(CK559="-","-",_xlfn.XLOOKUP(CK559,'Banco de dados'!$B:$B,'Banco de dados'!$E:$E))</f>
        <v>#N/A</v>
      </c>
      <c r="CM559" s="28">
        <f t="shared" si="631"/>
        <v>1</v>
      </c>
      <c r="CN559" s="26" t="e">
        <f>_xlfn.XLOOKUP(CI559,'Banco de dados'!$B:$B,'Banco de dados'!$H:$H)</f>
        <v>#N/A</v>
      </c>
      <c r="CO559" s="26" t="e">
        <f t="array" aca="1" ref="CO559" ca="1">_xludf.XLOOKUP(CK559,'Banco de dados'!$B:$B,'Banco de dados'!$H:$H)</f>
        <v>#NAME?</v>
      </c>
      <c r="CP559" s="26" t="e">
        <f t="array" aca="1" ref="CP559" ca="1">_xludf.XLOOKUP(CI559,'Banco de dados'!$B:$B,'Banco de dados'!$F:$F)</f>
        <v>#NAME?</v>
      </c>
      <c r="CQ559" s="26" t="e">
        <f t="array" aca="1" ref="CQ559" ca="1">_xludf.XLOOKUP(CK559,'Banco de dados'!$B:$B,'Banco de dados'!$F:$F)</f>
        <v>#NAME?</v>
      </c>
      <c r="CR559" s="27">
        <v>0</v>
      </c>
      <c r="CS559" s="27"/>
      <c r="CT559" s="26" t="str">
        <f>IF(AG559=0.5,"Suporte",IF(AND(AG559&gt;='Braços de IP'!$B$9,AG559&lt;='Braços de IP'!$D$9),'Braços de IP'!$E$9,IF(AND(AG559&gt;='Braços de IP'!$B$10,AG559&lt;='Braços de IP'!$D$10),'Braços de IP'!$E$10,IF(AND(AG559&gt;='Braços de IP'!$B$11,AG559&lt;='Braços de IP'!$D$11),'Braços de IP'!$E$11,IF(AND(AG559&gt;='Braços de IP'!$B$12,AG559&lt;='Braços de IP'!$D$12),'Braços de IP'!$E$12,IF(AND(AG559&gt;='Braços de IP'!$B$13,AG559&lt;='Braços de IP'!$D$13),'Braços de IP'!$E$13,IF(AND(AG559&gt;='Braços de IP'!$B$14,AG559&lt;='Braços de IP'!$D$14),'Braços de IP'!$E$14,"ERRO")))))))</f>
        <v>Médio I</v>
      </c>
      <c r="CU559" s="27" t="s">
        <v>178</v>
      </c>
      <c r="CV559" s="26">
        <f>IF($CU559="","",VLOOKUP($CU559,'Braços de IP'!$E$9:$I$15,2,0))</f>
        <v>2.4</v>
      </c>
      <c r="CW559" s="29">
        <f>IF($CU559="","",VLOOKUP($CU559,'Braços de IP'!$E$9:$I$15,5,0))</f>
        <v>7.5</v>
      </c>
      <c r="CX559" s="26"/>
      <c r="CY559" s="26"/>
      <c r="CZ559" s="26"/>
      <c r="DA559" s="26"/>
      <c r="DB559" s="26"/>
      <c r="DC559" s="26"/>
      <c r="DD559" s="30" t="e">
        <f t="shared" si="632"/>
        <v>#N/A</v>
      </c>
      <c r="DE559" s="31">
        <f t="shared" si="633"/>
        <v>135</v>
      </c>
      <c r="DF559" s="30" t="e">
        <f t="shared" si="634"/>
        <v>#N/A</v>
      </c>
      <c r="DG559" s="32" t="e">
        <f t="shared" si="635"/>
        <v>#N/A</v>
      </c>
      <c r="DH559" s="33"/>
      <c r="DI559" s="34"/>
      <c r="DJ559" s="35"/>
      <c r="DK559" s="16" t="s">
        <v>144</v>
      </c>
      <c r="DL559" s="16"/>
      <c r="DN559" s="36" t="e">
        <f t="shared" si="675"/>
        <v>#VALUE!</v>
      </c>
    </row>
    <row r="560" spans="2:118" ht="15.75" hidden="1" customHeight="1" x14ac:dyDescent="0.25">
      <c r="B560" s="79">
        <v>98</v>
      </c>
      <c r="C560" s="79" t="s">
        <v>167</v>
      </c>
      <c r="D560" s="16" t="s">
        <v>582</v>
      </c>
      <c r="E560" s="16">
        <v>-8.0890380000000004</v>
      </c>
      <c r="F560" s="16">
        <v>-34.882962999999997</v>
      </c>
      <c r="G560" s="16" t="s">
        <v>136</v>
      </c>
      <c r="H560" s="17" t="s">
        <v>136</v>
      </c>
      <c r="I560" s="16" t="s">
        <v>135</v>
      </c>
      <c r="J560" s="17" t="s">
        <v>137</v>
      </c>
      <c r="K560" s="18">
        <v>150</v>
      </c>
      <c r="L560" s="17" t="s">
        <v>138</v>
      </c>
      <c r="M560" s="17">
        <v>0</v>
      </c>
      <c r="N560" s="16">
        <f t="shared" si="671"/>
        <v>300</v>
      </c>
      <c r="O560" s="17">
        <v>1</v>
      </c>
      <c r="P560" s="17">
        <v>4.32</v>
      </c>
      <c r="Q560" s="17"/>
      <c r="R560" s="16"/>
      <c r="S560" s="16"/>
      <c r="T560" s="16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 t="s">
        <v>139</v>
      </c>
      <c r="AB560" s="17" t="s">
        <v>140</v>
      </c>
      <c r="AC560" s="17">
        <v>12.78</v>
      </c>
      <c r="AD560" s="17">
        <v>4.4800000000000004</v>
      </c>
      <c r="AE560" s="17">
        <v>1</v>
      </c>
      <c r="AF560" s="17">
        <v>0.88</v>
      </c>
      <c r="AG560" s="17">
        <v>0.54</v>
      </c>
      <c r="AH560" s="17">
        <f t="shared" si="672"/>
        <v>-0.33999999999999997</v>
      </c>
      <c r="AI560" s="17" t="s">
        <v>136</v>
      </c>
      <c r="AJ560" s="17" t="s">
        <v>136</v>
      </c>
      <c r="AK560" s="17" t="s">
        <v>141</v>
      </c>
      <c r="AL560" s="17">
        <f t="shared" si="673"/>
        <v>2</v>
      </c>
      <c r="AM560" s="17">
        <v>0</v>
      </c>
      <c r="AN560" s="17"/>
      <c r="AO560" s="17">
        <v>0</v>
      </c>
      <c r="AP560" s="17">
        <v>0</v>
      </c>
      <c r="AQ560" s="17">
        <v>0</v>
      </c>
      <c r="AR560" s="17" t="s">
        <v>136</v>
      </c>
      <c r="AS560" s="19">
        <f t="shared" si="614"/>
        <v>0</v>
      </c>
      <c r="AT560" s="19"/>
      <c r="AU560" s="19" t="e">
        <f>VLOOKUP(G560,ABNT5101!$I$3:$J$9,2)</f>
        <v>#N/A</v>
      </c>
      <c r="AV560" s="19" t="e">
        <f>VLOOKUP(G560,ABNT5101!$I$3:$M$9,5)</f>
        <v>#N/A</v>
      </c>
      <c r="AW560" s="17" t="str">
        <f>_xlfn.XLOOKUP(G560,ABNT5101!I:I,ABNT5101!L:L)</f>
        <v>-</v>
      </c>
      <c r="AX560" s="17" t="str">
        <f>_xlfn.XLOOKUP(G560,ABNT5101!$I:$I,ABNT5101!M:M)</f>
        <v>-</v>
      </c>
      <c r="AY560" s="17" t="str">
        <f>_xlfn.XLOOKUP(G560,ABNT5101!$I:$I,ABNT5101!N:N)</f>
        <v>-</v>
      </c>
      <c r="AZ560" s="17" t="str">
        <f>_xlfn.XLOOKUP(G560,ABNT5101!$I:$I,ABNT5101!O:O)</f>
        <v>-</v>
      </c>
      <c r="BA560" s="20" t="e">
        <f t="shared" si="615"/>
        <v>#N/A</v>
      </c>
      <c r="BB560" s="21" t="e">
        <f t="shared" ref="BB560:BC560" si="687">BE560/AU560-1</f>
        <v>#N/A</v>
      </c>
      <c r="BC560" s="21" t="e">
        <f t="shared" si="687"/>
        <v>#N/A</v>
      </c>
      <c r="BD560" s="21" t="str">
        <f t="shared" si="617"/>
        <v>-</v>
      </c>
      <c r="BE560" s="22"/>
      <c r="BF560" s="22"/>
      <c r="BG560" s="22"/>
      <c r="BH560" s="22"/>
      <c r="BI560" s="23"/>
      <c r="BJ560" s="22"/>
      <c r="BK560" s="20" t="e">
        <f t="shared" si="618"/>
        <v>#N/A</v>
      </c>
      <c r="BL560" s="20" t="e">
        <f t="shared" si="619"/>
        <v>#N/A</v>
      </c>
      <c r="BM560" s="20" t="e">
        <f t="shared" si="620"/>
        <v>#N/A</v>
      </c>
      <c r="BN560" s="20" t="str">
        <f t="shared" si="621"/>
        <v>ATENDE</v>
      </c>
      <c r="BO560" s="24" t="str">
        <f t="shared" si="622"/>
        <v>-</v>
      </c>
      <c r="BP560" s="24" t="str">
        <f t="shared" si="379"/>
        <v>P6</v>
      </c>
      <c r="BQ560" s="25">
        <f t="shared" si="623"/>
        <v>-1</v>
      </c>
      <c r="BR560" s="22"/>
      <c r="BS560" s="22"/>
      <c r="BT560" s="24">
        <f>IF(BP560="-","-",_xlfn.XLOOKUP(BP560,ABNT5101!$B$4:$B$9,ABNT5101!$C$4:$C$9))</f>
        <v>3</v>
      </c>
      <c r="BU560" s="24">
        <f>IF(BP560="-","-",_xlfn.XLOOKUP(BP560,ABNT5101!$B$4:$B$9,ABNT5101!$D$4:$D$9))</f>
        <v>0.6</v>
      </c>
      <c r="BV560" s="20" t="str">
        <f t="shared" si="624"/>
        <v>NÃO ATENDE</v>
      </c>
      <c r="BW560" s="20" t="str">
        <f t="shared" si="625"/>
        <v>NÃO ATENDE</v>
      </c>
      <c r="BX560" s="20" t="str">
        <f t="shared" si="626"/>
        <v>NÃO ATENDE</v>
      </c>
      <c r="BY560" s="24" t="str">
        <f t="shared" si="596"/>
        <v>P6</v>
      </c>
      <c r="BZ560" s="25">
        <f t="shared" si="627"/>
        <v>-1</v>
      </c>
      <c r="CA560" s="24"/>
      <c r="CB560" s="24"/>
      <c r="CC560" s="20">
        <f>IF(BY560="-","-",_xlfn.XLOOKUP(BY560,ABNT5101!$B$4:$B$9,ABNT5101!$C$4:$C$9))</f>
        <v>3</v>
      </c>
      <c r="CD560" s="24">
        <f>IF(BY560="-","-",_xlfn.XLOOKUP(BY560,ABNT5101!$B$4:$B$9,ABNT5101!$D$4:$D$9))</f>
        <v>0.6</v>
      </c>
      <c r="CE560" s="20" t="str">
        <f t="shared" si="628"/>
        <v>NÃO ATENDE</v>
      </c>
      <c r="CF560" s="20" t="str">
        <f t="shared" si="629"/>
        <v>NÃO ATENDE</v>
      </c>
      <c r="CG560" s="20" t="str">
        <f t="shared" si="630"/>
        <v>NÃO ATENDE</v>
      </c>
      <c r="CH560" s="26" t="e">
        <f>_xlfn.XLOOKUP(CI560,'Banco de dados'!$B:$B,'Banco de dados'!$D:$D)</f>
        <v>#N/A</v>
      </c>
      <c r="CI560" s="27"/>
      <c r="CJ560" s="26" t="e">
        <f>_xlfn.XLOOKUP(CI560,'Banco de dados'!$B:$B,'Banco de dados'!$E:$E)</f>
        <v>#N/A</v>
      </c>
      <c r="CK560" s="26"/>
      <c r="CL560" s="26" t="e">
        <f>IF(CK560="-","-",_xlfn.XLOOKUP(CK560,'Banco de dados'!$B:$B,'Banco de dados'!$E:$E))</f>
        <v>#N/A</v>
      </c>
      <c r="CM560" s="28">
        <f t="shared" si="631"/>
        <v>1</v>
      </c>
      <c r="CN560" s="26" t="e">
        <f>_xlfn.XLOOKUP(CI560,'Banco de dados'!$B:$B,'Banco de dados'!$H:$H)</f>
        <v>#N/A</v>
      </c>
      <c r="CO560" s="26" t="e">
        <f t="array" aca="1" ref="CO560" ca="1">_xludf.XLOOKUP(CK560,'Banco de dados'!$B:$B,'Banco de dados'!$H:$H)</f>
        <v>#NAME?</v>
      </c>
      <c r="CP560" s="26" t="e">
        <f t="array" aca="1" ref="CP560" ca="1">_xludf.XLOOKUP(CI560,'Banco de dados'!$B:$B,'Banco de dados'!$F:$F)</f>
        <v>#NAME?</v>
      </c>
      <c r="CQ560" s="26" t="e">
        <f t="array" aca="1" ref="CQ560" ca="1">_xludf.XLOOKUP(CK560,'Banco de dados'!$B:$B,'Banco de dados'!$F:$F)</f>
        <v>#NAME?</v>
      </c>
      <c r="CR560" s="27">
        <v>0</v>
      </c>
      <c r="CS560" s="27"/>
      <c r="CT560" s="26" t="str">
        <f>IF(AG560=0.5,"Suporte",IF(AND(AG560&gt;='Braços de IP'!$B$9,AG560&lt;='Braços de IP'!$D$9),'Braços de IP'!$E$9,IF(AND(AG560&gt;='Braços de IP'!$B$10,AG560&lt;='Braços de IP'!$D$10),'Braços de IP'!$E$10,IF(AND(AG560&gt;='Braços de IP'!$B$11,AG560&lt;='Braços de IP'!$D$11),'Braços de IP'!$E$11,IF(AND(AG560&gt;='Braços de IP'!$B$12,AG560&lt;='Braços de IP'!$D$12),'Braços de IP'!$E$12,IF(AND(AG560&gt;='Braços de IP'!$B$13,AG560&lt;='Braços de IP'!$D$13),'Braços de IP'!$E$13,IF(AND(AG560&gt;='Braços de IP'!$B$14,AG560&lt;='Braços de IP'!$D$14),'Braços de IP'!$E$14,"ERRO")))))))</f>
        <v>Curto I</v>
      </c>
      <c r="CU560" s="27"/>
      <c r="CV560" s="26" t="str">
        <f>IF($CU560="","",VLOOKUP($CU560,'Braços de IP'!$E$9:$I$15,2,0))</f>
        <v/>
      </c>
      <c r="CW560" s="29" t="str">
        <f>IF($CU560="","",VLOOKUP($CU560,'Braços de IP'!$E$9:$I$15,5,0))</f>
        <v/>
      </c>
      <c r="CX560" s="26"/>
      <c r="CY560" s="26"/>
      <c r="CZ560" s="26"/>
      <c r="DA560" s="26"/>
      <c r="DB560" s="26"/>
      <c r="DC560" s="26"/>
      <c r="DD560" s="30" t="e">
        <f t="shared" si="632"/>
        <v>#N/A</v>
      </c>
      <c r="DE560" s="31">
        <f t="shared" si="633"/>
        <v>150</v>
      </c>
      <c r="DF560" s="30" t="e">
        <f t="shared" si="634"/>
        <v>#N/A</v>
      </c>
      <c r="DG560" s="32" t="e">
        <f t="shared" si="635"/>
        <v>#N/A</v>
      </c>
      <c r="DH560" s="33"/>
      <c r="DI560" s="34"/>
      <c r="DJ560" s="35"/>
      <c r="DK560" s="16" t="s">
        <v>144</v>
      </c>
      <c r="DL560" s="16"/>
      <c r="DN560" s="36" t="e">
        <f t="shared" si="675"/>
        <v>#VALUE!</v>
      </c>
    </row>
    <row r="561" spans="2:118" ht="15.75" hidden="1" customHeight="1" x14ac:dyDescent="0.25">
      <c r="B561" s="79">
        <v>98</v>
      </c>
      <c r="C561" s="79" t="s">
        <v>167</v>
      </c>
      <c r="D561" s="16" t="s">
        <v>582</v>
      </c>
      <c r="E561" s="16">
        <v>-8.0890380000000004</v>
      </c>
      <c r="F561" s="16">
        <v>-34.882962999999997</v>
      </c>
      <c r="G561" s="16" t="s">
        <v>136</v>
      </c>
      <c r="H561" s="17" t="s">
        <v>136</v>
      </c>
      <c r="I561" s="16" t="s">
        <v>135</v>
      </c>
      <c r="J561" s="17" t="s">
        <v>137</v>
      </c>
      <c r="K561" s="18">
        <v>150</v>
      </c>
      <c r="L561" s="17" t="s">
        <v>138</v>
      </c>
      <c r="M561" s="17">
        <v>0</v>
      </c>
      <c r="N561" s="16">
        <f t="shared" si="671"/>
        <v>300</v>
      </c>
      <c r="O561" s="17">
        <v>1</v>
      </c>
      <c r="P561" s="17">
        <v>4.32</v>
      </c>
      <c r="Q561" s="17"/>
      <c r="R561" s="16"/>
      <c r="S561" s="16"/>
      <c r="T561" s="16">
        <v>0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 t="s">
        <v>139</v>
      </c>
      <c r="AB561" s="17" t="s">
        <v>140</v>
      </c>
      <c r="AC561" s="17">
        <v>12.78</v>
      </c>
      <c r="AD561" s="17">
        <v>4.4800000000000004</v>
      </c>
      <c r="AE561" s="17">
        <v>1</v>
      </c>
      <c r="AF561" s="17">
        <v>0.88</v>
      </c>
      <c r="AG561" s="17">
        <v>0.54</v>
      </c>
      <c r="AH561" s="17">
        <f t="shared" si="672"/>
        <v>-0.33999999999999997</v>
      </c>
      <c r="AI561" s="17" t="s">
        <v>136</v>
      </c>
      <c r="AJ561" s="17" t="s">
        <v>136</v>
      </c>
      <c r="AK561" s="17" t="s">
        <v>141</v>
      </c>
      <c r="AL561" s="17">
        <f t="shared" si="673"/>
        <v>2</v>
      </c>
      <c r="AM561" s="17">
        <v>0</v>
      </c>
      <c r="AN561" s="17"/>
      <c r="AO561" s="17">
        <v>0</v>
      </c>
      <c r="AP561" s="17">
        <v>0</v>
      </c>
      <c r="AQ561" s="17">
        <v>0</v>
      </c>
      <c r="AR561" s="17" t="s">
        <v>136</v>
      </c>
      <c r="AS561" s="19">
        <f t="shared" si="614"/>
        <v>0</v>
      </c>
      <c r="AT561" s="19"/>
      <c r="AU561" s="19" t="e">
        <f>VLOOKUP(G561,ABNT5101!$I$3:$J$9,2)</f>
        <v>#N/A</v>
      </c>
      <c r="AV561" s="19" t="e">
        <f>VLOOKUP(G561,ABNT5101!$I$3:$M$9,5)</f>
        <v>#N/A</v>
      </c>
      <c r="AW561" s="17" t="str">
        <f>_xlfn.XLOOKUP(G561,ABNT5101!I:I,ABNT5101!L:L)</f>
        <v>-</v>
      </c>
      <c r="AX561" s="17" t="str">
        <f>_xlfn.XLOOKUP(G561,ABNT5101!$I:$I,ABNT5101!M:M)</f>
        <v>-</v>
      </c>
      <c r="AY561" s="17" t="str">
        <f>_xlfn.XLOOKUP(G561,ABNT5101!$I:$I,ABNT5101!N:N)</f>
        <v>-</v>
      </c>
      <c r="AZ561" s="17" t="str">
        <f>_xlfn.XLOOKUP(G561,ABNT5101!$I:$I,ABNT5101!O:O)</f>
        <v>-</v>
      </c>
      <c r="BA561" s="20" t="e">
        <f t="shared" si="615"/>
        <v>#N/A</v>
      </c>
      <c r="BB561" s="21" t="e">
        <f t="shared" ref="BB561:BC561" si="688">BE561/AU561-1</f>
        <v>#N/A</v>
      </c>
      <c r="BC561" s="21" t="e">
        <f t="shared" si="688"/>
        <v>#N/A</v>
      </c>
      <c r="BD561" s="21" t="str">
        <f t="shared" si="617"/>
        <v>-</v>
      </c>
      <c r="BE561" s="22"/>
      <c r="BF561" s="22"/>
      <c r="BG561" s="22"/>
      <c r="BH561" s="22"/>
      <c r="BI561" s="23"/>
      <c r="BJ561" s="22"/>
      <c r="BK561" s="20" t="e">
        <f t="shared" si="618"/>
        <v>#N/A</v>
      </c>
      <c r="BL561" s="20" t="e">
        <f t="shared" si="619"/>
        <v>#N/A</v>
      </c>
      <c r="BM561" s="20" t="e">
        <f t="shared" si="620"/>
        <v>#N/A</v>
      </c>
      <c r="BN561" s="20" t="str">
        <f t="shared" si="621"/>
        <v>ATENDE</v>
      </c>
      <c r="BO561" s="24" t="str">
        <f t="shared" si="622"/>
        <v>-</v>
      </c>
      <c r="BP561" s="24" t="str">
        <f t="shared" si="379"/>
        <v>P6</v>
      </c>
      <c r="BQ561" s="25">
        <f t="shared" si="623"/>
        <v>-1</v>
      </c>
      <c r="BR561" s="22"/>
      <c r="BS561" s="22"/>
      <c r="BT561" s="24">
        <f>IF(BP561="-","-",_xlfn.XLOOKUP(BP561,ABNT5101!$B$4:$B$9,ABNT5101!$C$4:$C$9))</f>
        <v>3</v>
      </c>
      <c r="BU561" s="24">
        <f>IF(BP561="-","-",_xlfn.XLOOKUP(BP561,ABNT5101!$B$4:$B$9,ABNT5101!$D$4:$D$9))</f>
        <v>0.6</v>
      </c>
      <c r="BV561" s="20" t="str">
        <f t="shared" si="624"/>
        <v>NÃO ATENDE</v>
      </c>
      <c r="BW561" s="20" t="str">
        <f t="shared" si="625"/>
        <v>NÃO ATENDE</v>
      </c>
      <c r="BX561" s="20" t="str">
        <f t="shared" si="626"/>
        <v>NÃO ATENDE</v>
      </c>
      <c r="BY561" s="24" t="str">
        <f t="shared" si="596"/>
        <v>P6</v>
      </c>
      <c r="BZ561" s="25">
        <f t="shared" si="627"/>
        <v>-1</v>
      </c>
      <c r="CA561" s="24"/>
      <c r="CB561" s="24"/>
      <c r="CC561" s="20">
        <f>IF(BY561="-","-",_xlfn.XLOOKUP(BY561,ABNT5101!$B$4:$B$9,ABNT5101!$C$4:$C$9))</f>
        <v>3</v>
      </c>
      <c r="CD561" s="24">
        <f>IF(BY561="-","-",_xlfn.XLOOKUP(BY561,ABNT5101!$B$4:$B$9,ABNT5101!$D$4:$D$9))</f>
        <v>0.6</v>
      </c>
      <c r="CE561" s="20" t="str">
        <f t="shared" si="628"/>
        <v>NÃO ATENDE</v>
      </c>
      <c r="CF561" s="20" t="str">
        <f t="shared" si="629"/>
        <v>NÃO ATENDE</v>
      </c>
      <c r="CG561" s="20" t="str">
        <f t="shared" si="630"/>
        <v>NÃO ATENDE</v>
      </c>
      <c r="CH561" s="26" t="e">
        <f>_xlfn.XLOOKUP(CI561,'Banco de dados'!$B:$B,'Banco de dados'!$D:$D)</f>
        <v>#N/A</v>
      </c>
      <c r="CI561" s="27"/>
      <c r="CJ561" s="26" t="e">
        <f>_xlfn.XLOOKUP(CI561,'Banco de dados'!$B:$B,'Banco de dados'!$E:$E)</f>
        <v>#N/A</v>
      </c>
      <c r="CK561" s="26"/>
      <c r="CL561" s="26" t="e">
        <f>IF(CK561="-","-",_xlfn.XLOOKUP(CK561,'Banco de dados'!$B:$B,'Banco de dados'!$E:$E))</f>
        <v>#N/A</v>
      </c>
      <c r="CM561" s="28">
        <f t="shared" si="631"/>
        <v>1</v>
      </c>
      <c r="CN561" s="26" t="e">
        <f>_xlfn.XLOOKUP(CI561,'Banco de dados'!$B:$B,'Banco de dados'!$H:$H)</f>
        <v>#N/A</v>
      </c>
      <c r="CO561" s="26" t="e">
        <f t="array" aca="1" ref="CO561" ca="1">_xludf.XLOOKUP(CK561,'Banco de dados'!$B:$B,'Banco de dados'!$H:$H)</f>
        <v>#NAME?</v>
      </c>
      <c r="CP561" s="26" t="e">
        <f t="array" aca="1" ref="CP561" ca="1">_xludf.XLOOKUP(CI561,'Banco de dados'!$B:$B,'Banco de dados'!$F:$F)</f>
        <v>#NAME?</v>
      </c>
      <c r="CQ561" s="26" t="e">
        <f t="array" aca="1" ref="CQ561" ca="1">_xludf.XLOOKUP(CK561,'Banco de dados'!$B:$B,'Banco de dados'!$F:$F)</f>
        <v>#NAME?</v>
      </c>
      <c r="CR561" s="27">
        <v>0</v>
      </c>
      <c r="CS561" s="27"/>
      <c r="CT561" s="26" t="str">
        <f>IF(AG561=0.5,"Suporte",IF(AND(AG561&gt;='Braços de IP'!$B$9,AG561&lt;='Braços de IP'!$D$9),'Braços de IP'!$E$9,IF(AND(AG561&gt;='Braços de IP'!$B$10,AG561&lt;='Braços de IP'!$D$10),'Braços de IP'!$E$10,IF(AND(AG561&gt;='Braços de IP'!$B$11,AG561&lt;='Braços de IP'!$D$11),'Braços de IP'!$E$11,IF(AND(AG561&gt;='Braços de IP'!$B$12,AG561&lt;='Braços de IP'!$D$12),'Braços de IP'!$E$12,IF(AND(AG561&gt;='Braços de IP'!$B$13,AG561&lt;='Braços de IP'!$D$13),'Braços de IP'!$E$13,IF(AND(AG561&gt;='Braços de IP'!$B$14,AG561&lt;='Braços de IP'!$D$14),'Braços de IP'!$E$14,"ERRO")))))))</f>
        <v>Curto I</v>
      </c>
      <c r="CU561" s="27"/>
      <c r="CV561" s="26" t="str">
        <f>IF($CU561="","",VLOOKUP($CU561,'Braços de IP'!$E$9:$I$15,2,0))</f>
        <v/>
      </c>
      <c r="CW561" s="29" t="str">
        <f>IF($CU561="","",VLOOKUP($CU561,'Braços de IP'!$E$9:$I$15,5,0))</f>
        <v/>
      </c>
      <c r="CX561" s="26"/>
      <c r="CY561" s="26"/>
      <c r="CZ561" s="26"/>
      <c r="DA561" s="26"/>
      <c r="DB561" s="26"/>
      <c r="DC561" s="26"/>
      <c r="DD561" s="30" t="e">
        <f t="shared" si="632"/>
        <v>#N/A</v>
      </c>
      <c r="DE561" s="31">
        <f t="shared" si="633"/>
        <v>150</v>
      </c>
      <c r="DF561" s="30" t="e">
        <f t="shared" si="634"/>
        <v>#N/A</v>
      </c>
      <c r="DG561" s="32" t="e">
        <f t="shared" si="635"/>
        <v>#N/A</v>
      </c>
      <c r="DH561" s="33"/>
      <c r="DI561" s="34"/>
      <c r="DJ561" s="35"/>
      <c r="DK561" s="16" t="s">
        <v>144</v>
      </c>
      <c r="DL561" s="16"/>
      <c r="DN561" s="36" t="e">
        <f t="shared" si="675"/>
        <v>#VALUE!</v>
      </c>
    </row>
    <row r="562" spans="2:118" ht="15.75" hidden="1" customHeight="1" x14ac:dyDescent="0.25">
      <c r="B562" s="79">
        <v>98</v>
      </c>
      <c r="C562" s="79" t="s">
        <v>167</v>
      </c>
      <c r="D562" s="16" t="s">
        <v>582</v>
      </c>
      <c r="E562" s="16">
        <v>-8.0890380000000004</v>
      </c>
      <c r="F562" s="16">
        <v>-34.882962999999997</v>
      </c>
      <c r="G562" s="16" t="s">
        <v>136</v>
      </c>
      <c r="H562" s="17" t="s">
        <v>136</v>
      </c>
      <c r="I562" s="16" t="s">
        <v>135</v>
      </c>
      <c r="J562" s="17" t="s">
        <v>137</v>
      </c>
      <c r="K562" s="18">
        <v>150</v>
      </c>
      <c r="L562" s="17" t="s">
        <v>138</v>
      </c>
      <c r="M562" s="17">
        <v>0</v>
      </c>
      <c r="N562" s="16">
        <f t="shared" si="671"/>
        <v>300</v>
      </c>
      <c r="O562" s="17">
        <v>1</v>
      </c>
      <c r="P562" s="17">
        <v>4.32</v>
      </c>
      <c r="Q562" s="17"/>
      <c r="R562" s="16"/>
      <c r="S562" s="16"/>
      <c r="T562" s="16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 t="s">
        <v>139</v>
      </c>
      <c r="AB562" s="17" t="s">
        <v>140</v>
      </c>
      <c r="AC562" s="17">
        <v>12.78</v>
      </c>
      <c r="AD562" s="17">
        <v>4.4800000000000004</v>
      </c>
      <c r="AE562" s="17">
        <v>1</v>
      </c>
      <c r="AF562" s="17">
        <v>0.88</v>
      </c>
      <c r="AG562" s="17">
        <v>0.54</v>
      </c>
      <c r="AH562" s="17">
        <f t="shared" si="672"/>
        <v>-0.33999999999999997</v>
      </c>
      <c r="AI562" s="17" t="s">
        <v>136</v>
      </c>
      <c r="AJ562" s="17" t="s">
        <v>136</v>
      </c>
      <c r="AK562" s="17" t="s">
        <v>141</v>
      </c>
      <c r="AL562" s="17">
        <f t="shared" si="673"/>
        <v>2</v>
      </c>
      <c r="AM562" s="17">
        <v>0</v>
      </c>
      <c r="AN562" s="17"/>
      <c r="AO562" s="17">
        <v>0</v>
      </c>
      <c r="AP562" s="17">
        <v>0</v>
      </c>
      <c r="AQ562" s="17">
        <v>0</v>
      </c>
      <c r="AR562" s="17" t="s">
        <v>136</v>
      </c>
      <c r="AS562" s="19">
        <f t="shared" si="614"/>
        <v>0</v>
      </c>
      <c r="AT562" s="19"/>
      <c r="AU562" s="19" t="e">
        <f>VLOOKUP(G562,ABNT5101!$I$3:$J$9,2)</f>
        <v>#N/A</v>
      </c>
      <c r="AV562" s="19" t="e">
        <f>VLOOKUP(G562,ABNT5101!$I$3:$M$9,5)</f>
        <v>#N/A</v>
      </c>
      <c r="AW562" s="17" t="str">
        <f>_xlfn.XLOOKUP(G562,ABNT5101!I:I,ABNT5101!L:L)</f>
        <v>-</v>
      </c>
      <c r="AX562" s="17" t="str">
        <f>_xlfn.XLOOKUP(G562,ABNT5101!$I:$I,ABNT5101!M:M)</f>
        <v>-</v>
      </c>
      <c r="AY562" s="17" t="str">
        <f>_xlfn.XLOOKUP(G562,ABNT5101!$I:$I,ABNT5101!N:N)</f>
        <v>-</v>
      </c>
      <c r="AZ562" s="17" t="str">
        <f>_xlfn.XLOOKUP(G562,ABNT5101!$I:$I,ABNT5101!O:O)</f>
        <v>-</v>
      </c>
      <c r="BA562" s="20" t="e">
        <f t="shared" si="615"/>
        <v>#N/A</v>
      </c>
      <c r="BB562" s="21" t="e">
        <f t="shared" ref="BB562:BC562" si="689">BE562/AU562-1</f>
        <v>#N/A</v>
      </c>
      <c r="BC562" s="21" t="e">
        <f t="shared" si="689"/>
        <v>#N/A</v>
      </c>
      <c r="BD562" s="21" t="str">
        <f t="shared" si="617"/>
        <v>-</v>
      </c>
      <c r="BE562" s="22"/>
      <c r="BF562" s="22"/>
      <c r="BG562" s="22"/>
      <c r="BH562" s="22"/>
      <c r="BI562" s="23"/>
      <c r="BJ562" s="22"/>
      <c r="BK562" s="20" t="e">
        <f t="shared" si="618"/>
        <v>#N/A</v>
      </c>
      <c r="BL562" s="20" t="e">
        <f t="shared" si="619"/>
        <v>#N/A</v>
      </c>
      <c r="BM562" s="20" t="e">
        <f t="shared" si="620"/>
        <v>#N/A</v>
      </c>
      <c r="BN562" s="20" t="str">
        <f t="shared" si="621"/>
        <v>ATENDE</v>
      </c>
      <c r="BO562" s="24" t="str">
        <f t="shared" si="622"/>
        <v>-</v>
      </c>
      <c r="BP562" s="24" t="str">
        <f t="shared" si="379"/>
        <v>P6</v>
      </c>
      <c r="BQ562" s="25">
        <f t="shared" si="623"/>
        <v>-1</v>
      </c>
      <c r="BR562" s="22"/>
      <c r="BS562" s="22"/>
      <c r="BT562" s="24">
        <f>IF(BP562="-","-",_xlfn.XLOOKUP(BP562,ABNT5101!$B$4:$B$9,ABNT5101!$C$4:$C$9))</f>
        <v>3</v>
      </c>
      <c r="BU562" s="24">
        <f>IF(BP562="-","-",_xlfn.XLOOKUP(BP562,ABNT5101!$B$4:$B$9,ABNT5101!$D$4:$D$9))</f>
        <v>0.6</v>
      </c>
      <c r="BV562" s="20" t="str">
        <f t="shared" si="624"/>
        <v>NÃO ATENDE</v>
      </c>
      <c r="BW562" s="20" t="str">
        <f t="shared" si="625"/>
        <v>NÃO ATENDE</v>
      </c>
      <c r="BX562" s="20" t="str">
        <f t="shared" si="626"/>
        <v>NÃO ATENDE</v>
      </c>
      <c r="BY562" s="24" t="str">
        <f t="shared" si="596"/>
        <v>P6</v>
      </c>
      <c r="BZ562" s="25">
        <f t="shared" si="627"/>
        <v>-1</v>
      </c>
      <c r="CA562" s="24"/>
      <c r="CB562" s="24"/>
      <c r="CC562" s="20">
        <f>IF(BY562="-","-",_xlfn.XLOOKUP(BY562,ABNT5101!$B$4:$B$9,ABNT5101!$C$4:$C$9))</f>
        <v>3</v>
      </c>
      <c r="CD562" s="24">
        <f>IF(BY562="-","-",_xlfn.XLOOKUP(BY562,ABNT5101!$B$4:$B$9,ABNT5101!$D$4:$D$9))</f>
        <v>0.6</v>
      </c>
      <c r="CE562" s="20" t="str">
        <f t="shared" si="628"/>
        <v>NÃO ATENDE</v>
      </c>
      <c r="CF562" s="20" t="str">
        <f t="shared" si="629"/>
        <v>NÃO ATENDE</v>
      </c>
      <c r="CG562" s="20" t="str">
        <f t="shared" si="630"/>
        <v>NÃO ATENDE</v>
      </c>
      <c r="CH562" s="26" t="e">
        <f>_xlfn.XLOOKUP(CI562,'Banco de dados'!$B:$B,'Banco de dados'!$D:$D)</f>
        <v>#N/A</v>
      </c>
      <c r="CI562" s="27"/>
      <c r="CJ562" s="26" t="e">
        <f>_xlfn.XLOOKUP(CI562,'Banco de dados'!$B:$B,'Banco de dados'!$E:$E)</f>
        <v>#N/A</v>
      </c>
      <c r="CK562" s="26"/>
      <c r="CL562" s="26" t="e">
        <f>IF(CK562="-","-",_xlfn.XLOOKUP(CK562,'Banco de dados'!$B:$B,'Banco de dados'!$E:$E))</f>
        <v>#N/A</v>
      </c>
      <c r="CM562" s="28">
        <f t="shared" si="631"/>
        <v>1</v>
      </c>
      <c r="CN562" s="26" t="e">
        <f>_xlfn.XLOOKUP(CI562,'Banco de dados'!$B:$B,'Banco de dados'!$H:$H)</f>
        <v>#N/A</v>
      </c>
      <c r="CO562" s="26" t="e">
        <f t="array" aca="1" ref="CO562" ca="1">_xludf.XLOOKUP(CK562,'Banco de dados'!$B:$B,'Banco de dados'!$H:$H)</f>
        <v>#NAME?</v>
      </c>
      <c r="CP562" s="26" t="e">
        <f t="array" aca="1" ref="CP562" ca="1">_xludf.XLOOKUP(CI562,'Banco de dados'!$B:$B,'Banco de dados'!$F:$F)</f>
        <v>#NAME?</v>
      </c>
      <c r="CQ562" s="26" t="e">
        <f t="array" aca="1" ref="CQ562" ca="1">_xludf.XLOOKUP(CK562,'Banco de dados'!$B:$B,'Banco de dados'!$F:$F)</f>
        <v>#NAME?</v>
      </c>
      <c r="CR562" s="27">
        <v>0</v>
      </c>
      <c r="CS562" s="27"/>
      <c r="CT562" s="26" t="str">
        <f>IF(AG562=0.5,"Suporte",IF(AND(AG562&gt;='Braços de IP'!$B$9,AG562&lt;='Braços de IP'!$D$9),'Braços de IP'!$E$9,IF(AND(AG562&gt;='Braços de IP'!$B$10,AG562&lt;='Braços de IP'!$D$10),'Braços de IP'!$E$10,IF(AND(AG562&gt;='Braços de IP'!$B$11,AG562&lt;='Braços de IP'!$D$11),'Braços de IP'!$E$11,IF(AND(AG562&gt;='Braços de IP'!$B$12,AG562&lt;='Braços de IP'!$D$12),'Braços de IP'!$E$12,IF(AND(AG562&gt;='Braços de IP'!$B$13,AG562&lt;='Braços de IP'!$D$13),'Braços de IP'!$E$13,IF(AND(AG562&gt;='Braços de IP'!$B$14,AG562&lt;='Braços de IP'!$D$14),'Braços de IP'!$E$14,"ERRO")))))))</f>
        <v>Curto I</v>
      </c>
      <c r="CU562" s="27"/>
      <c r="CV562" s="26" t="str">
        <f>IF($CU562="","",VLOOKUP($CU562,'Braços de IP'!$E$9:$I$15,2,0))</f>
        <v/>
      </c>
      <c r="CW562" s="29" t="str">
        <f>IF($CU562="","",VLOOKUP($CU562,'Braços de IP'!$E$9:$I$15,5,0))</f>
        <v/>
      </c>
      <c r="CX562" s="26"/>
      <c r="CY562" s="26"/>
      <c r="CZ562" s="26"/>
      <c r="DA562" s="26"/>
      <c r="DB562" s="26"/>
      <c r="DC562" s="26"/>
      <c r="DD562" s="30" t="e">
        <f t="shared" si="632"/>
        <v>#N/A</v>
      </c>
      <c r="DE562" s="31">
        <f t="shared" si="633"/>
        <v>150</v>
      </c>
      <c r="DF562" s="30" t="e">
        <f t="shared" si="634"/>
        <v>#N/A</v>
      </c>
      <c r="DG562" s="32" t="e">
        <f t="shared" si="635"/>
        <v>#N/A</v>
      </c>
      <c r="DH562" s="33"/>
      <c r="DI562" s="34"/>
      <c r="DJ562" s="35"/>
      <c r="DK562" s="16" t="s">
        <v>144</v>
      </c>
      <c r="DL562" s="16"/>
      <c r="DN562" s="36" t="e">
        <f t="shared" si="675"/>
        <v>#VALUE!</v>
      </c>
    </row>
    <row r="563" spans="2:118" ht="15.75" customHeight="1" x14ac:dyDescent="0.25">
      <c r="B563" s="16">
        <v>99</v>
      </c>
      <c r="C563" s="16" t="s">
        <v>583</v>
      </c>
      <c r="D563" s="16" t="s">
        <v>584</v>
      </c>
      <c r="E563" s="16">
        <v>-8.0393659999999993</v>
      </c>
      <c r="F563" s="16">
        <v>-34.875542000000003</v>
      </c>
      <c r="G563" s="16" t="s">
        <v>160</v>
      </c>
      <c r="H563" s="17" t="s">
        <v>136</v>
      </c>
      <c r="I563" s="16" t="s">
        <v>135</v>
      </c>
      <c r="J563" s="17" t="s">
        <v>137</v>
      </c>
      <c r="K563" s="18">
        <v>72</v>
      </c>
      <c r="L563" s="17" t="s">
        <v>138</v>
      </c>
      <c r="M563" s="17">
        <v>0</v>
      </c>
      <c r="N563" s="16">
        <f t="shared" si="671"/>
        <v>144</v>
      </c>
      <c r="O563" s="17">
        <v>1</v>
      </c>
      <c r="P563" s="17">
        <v>0</v>
      </c>
      <c r="Q563" s="17">
        <v>2.74</v>
      </c>
      <c r="R563" s="16"/>
      <c r="S563" s="16"/>
      <c r="T563" s="16">
        <v>0</v>
      </c>
      <c r="U563" s="17">
        <v>1.23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 t="s">
        <v>139</v>
      </c>
      <c r="AB563" s="17" t="s">
        <v>140</v>
      </c>
      <c r="AC563" s="17">
        <v>29</v>
      </c>
      <c r="AD563" s="17">
        <v>7.4</v>
      </c>
      <c r="AE563" s="17">
        <v>1</v>
      </c>
      <c r="AF563" s="17">
        <v>1.78</v>
      </c>
      <c r="AG563" s="17">
        <v>1.56</v>
      </c>
      <c r="AH563" s="17">
        <f t="shared" si="672"/>
        <v>-0.21999999999999997</v>
      </c>
      <c r="AI563" s="17" t="s">
        <v>136</v>
      </c>
      <c r="AJ563" s="17" t="s">
        <v>136</v>
      </c>
      <c r="AK563" s="17" t="s">
        <v>141</v>
      </c>
      <c r="AL563" s="17">
        <f t="shared" si="673"/>
        <v>2</v>
      </c>
      <c r="AM563" s="17">
        <v>0</v>
      </c>
      <c r="AN563" s="17"/>
      <c r="AO563" s="17">
        <v>0</v>
      </c>
      <c r="AP563" s="17">
        <v>0</v>
      </c>
      <c r="AQ563" s="17">
        <v>0</v>
      </c>
      <c r="AR563" s="17" t="s">
        <v>136</v>
      </c>
      <c r="AS563" s="19">
        <f t="shared" si="614"/>
        <v>0</v>
      </c>
      <c r="AT563" s="19"/>
      <c r="AU563" s="19">
        <f>VLOOKUP(G563,ABNT5101!$I$3:$J$9,2)</f>
        <v>10</v>
      </c>
      <c r="AV563" s="19">
        <f>VLOOKUP(G563,ABNT5101!$I$3:$M$9,5)</f>
        <v>0.18</v>
      </c>
      <c r="AW563" s="17" t="str">
        <f>_xlfn.XLOOKUP(G563,ABNT5101!I:I,ABNT5101!L:L)</f>
        <v>-</v>
      </c>
      <c r="AX563" s="17">
        <f>_xlfn.XLOOKUP(G563,ABNT5101!$I:$I,ABNT5101!M:M)</f>
        <v>0.18</v>
      </c>
      <c r="AY563" s="17" t="str">
        <f>_xlfn.XLOOKUP(G563,ABNT5101!$I:$I,ABNT5101!N:N)</f>
        <v>-</v>
      </c>
      <c r="AZ563" s="17">
        <f>_xlfn.XLOOKUP(G563,ABNT5101!$I:$I,ABNT5101!O:O)</f>
        <v>16</v>
      </c>
      <c r="BA563" s="20" t="str">
        <f t="shared" si="615"/>
        <v>NÃO ATENDE</v>
      </c>
      <c r="BB563" s="21">
        <f t="shared" ref="BB563:BC563" si="690">BE563/AU563-1</f>
        <v>-1</v>
      </c>
      <c r="BC563" s="21">
        <f t="shared" si="690"/>
        <v>-1</v>
      </c>
      <c r="BD563" s="21" t="str">
        <f t="shared" si="617"/>
        <v>-</v>
      </c>
      <c r="BE563" s="22"/>
      <c r="BF563" s="22"/>
      <c r="BG563" s="22"/>
      <c r="BH563" s="22"/>
      <c r="BI563" s="23"/>
      <c r="BJ563" s="22"/>
      <c r="BK563" s="20" t="str">
        <f t="shared" si="618"/>
        <v>NÃO ATENDE</v>
      </c>
      <c r="BL563" s="20" t="str">
        <f t="shared" si="619"/>
        <v>NÃO ATENDE</v>
      </c>
      <c r="BM563" s="20" t="str">
        <f t="shared" si="620"/>
        <v>NÃO ATENDE</v>
      </c>
      <c r="BN563" s="20" t="str">
        <f t="shared" si="621"/>
        <v>ATENDE</v>
      </c>
      <c r="BO563" s="24" t="str">
        <f t="shared" si="622"/>
        <v>C4</v>
      </c>
      <c r="BP563" s="24" t="str">
        <f t="shared" si="379"/>
        <v>P6</v>
      </c>
      <c r="BQ563" s="25">
        <f t="shared" si="623"/>
        <v>-1</v>
      </c>
      <c r="BR563" s="22"/>
      <c r="BS563" s="22"/>
      <c r="BT563" s="24">
        <f>IF(BP563="-","-",_xlfn.XLOOKUP(BP563,ABNT5101!$B$4:$B$9,ABNT5101!$C$4:$C$9))</f>
        <v>3</v>
      </c>
      <c r="BU563" s="24">
        <f>IF(BP563="-","-",_xlfn.XLOOKUP(BP563,ABNT5101!$B$4:$B$9,ABNT5101!$D$4:$D$9))</f>
        <v>0.6</v>
      </c>
      <c r="BV563" s="20" t="str">
        <f t="shared" si="624"/>
        <v>NÃO ATENDE</v>
      </c>
      <c r="BW563" s="20" t="str">
        <f t="shared" si="625"/>
        <v>NÃO ATENDE</v>
      </c>
      <c r="BX563" s="20" t="str">
        <f t="shared" si="626"/>
        <v>NÃO ATENDE</v>
      </c>
      <c r="BY563" s="24" t="str">
        <f t="shared" si="596"/>
        <v>P6</v>
      </c>
      <c r="BZ563" s="25">
        <f t="shared" si="627"/>
        <v>-1</v>
      </c>
      <c r="CA563" s="24"/>
      <c r="CB563" s="24"/>
      <c r="CC563" s="20">
        <f>IF(BY563="-","-",_xlfn.XLOOKUP(BY563,ABNT5101!$B$4:$B$9,ABNT5101!$C$4:$C$9))</f>
        <v>3</v>
      </c>
      <c r="CD563" s="24">
        <f>IF(BY563="-","-",_xlfn.XLOOKUP(BY563,ABNT5101!$B$4:$B$9,ABNT5101!$D$4:$D$9))</f>
        <v>0.6</v>
      </c>
      <c r="CE563" s="20" t="str">
        <f t="shared" si="628"/>
        <v>NÃO ATENDE</v>
      </c>
      <c r="CF563" s="20" t="str">
        <f t="shared" si="629"/>
        <v>NÃO ATENDE</v>
      </c>
      <c r="CG563" s="20" t="str">
        <f t="shared" si="630"/>
        <v>NÃO ATENDE</v>
      </c>
      <c r="CH563" s="26" t="e">
        <f>_xlfn.XLOOKUP(CI563,'Banco de dados'!$B:$B,'Banco de dados'!$D:$D)</f>
        <v>#N/A</v>
      </c>
      <c r="CI563" s="27"/>
      <c r="CJ563" s="26" t="e">
        <f>_xlfn.XLOOKUP(CI563,'Banco de dados'!$B:$B,'Banco de dados'!$E:$E)</f>
        <v>#N/A</v>
      </c>
      <c r="CK563" s="26"/>
      <c r="CL563" s="26" t="e">
        <f>IF(CK563="-","-",_xlfn.XLOOKUP(CK563,'Banco de dados'!$B:$B,'Banco de dados'!$E:$E))</f>
        <v>#N/A</v>
      </c>
      <c r="CM563" s="28">
        <f t="shared" si="631"/>
        <v>1</v>
      </c>
      <c r="CN563" s="26" t="e">
        <f>_xlfn.XLOOKUP(CI563,'Banco de dados'!$B:$B,'Banco de dados'!$H:$H)</f>
        <v>#N/A</v>
      </c>
      <c r="CO563" s="26" t="e">
        <f t="array" aca="1" ref="CO563" ca="1">_xludf.XLOOKUP(CK563,'Banco de dados'!$B:$B,'Banco de dados'!$H:$H)</f>
        <v>#NAME?</v>
      </c>
      <c r="CP563" s="26" t="e">
        <f t="array" aca="1" ref="CP563" ca="1">_xludf.XLOOKUP(CI563,'Banco de dados'!$B:$B,'Banco de dados'!$F:$F)</f>
        <v>#NAME?</v>
      </c>
      <c r="CQ563" s="26" t="e">
        <f t="array" aca="1" ref="CQ563" ca="1">_xludf.XLOOKUP(CK563,'Banco de dados'!$B:$B,'Banco de dados'!$F:$F)</f>
        <v>#NAME?</v>
      </c>
      <c r="CR563" s="27">
        <v>0</v>
      </c>
      <c r="CS563" s="27"/>
      <c r="CT563" s="26" t="str">
        <f>IF(AG563=0.5,"Suporte",IF(AND(AG563&gt;='Braços de IP'!$B$9,AG563&lt;='Braços de IP'!$D$9),'Braços de IP'!$E$9,IF(AND(AG563&gt;='Braços de IP'!$B$10,AG563&lt;='Braços de IP'!$D$10),'Braços de IP'!$E$10,IF(AND(AG563&gt;='Braços de IP'!$B$11,AG563&lt;='Braços de IP'!$D$11),'Braços de IP'!$E$11,IF(AND(AG563&gt;='Braços de IP'!$B$12,AG563&lt;='Braços de IP'!$D$12),'Braços de IP'!$E$12,IF(AND(AG563&gt;='Braços de IP'!$B$13,AG563&lt;='Braços de IP'!$D$13),'Braços de IP'!$E$13,IF(AND(AG563&gt;='Braços de IP'!$B$14,AG563&lt;='Braços de IP'!$D$14),'Braços de IP'!$E$14,"ERRO")))))))</f>
        <v>Médio I</v>
      </c>
      <c r="CU563" s="27"/>
      <c r="CV563" s="26" t="str">
        <f>IF($CU563="","",VLOOKUP($CU563,'Braços de IP'!$E$9:$I$15,2,0))</f>
        <v/>
      </c>
      <c r="CW563" s="29" t="str">
        <f>IF($CU563="","",VLOOKUP($CU563,'Braços de IP'!$E$9:$I$15,5,0))</f>
        <v/>
      </c>
      <c r="CX563" s="26"/>
      <c r="CY563" s="26"/>
      <c r="CZ563" s="26"/>
      <c r="DA563" s="26"/>
      <c r="DB563" s="26"/>
      <c r="DC563" s="26"/>
      <c r="DD563" s="30" t="e">
        <f t="shared" si="632"/>
        <v>#N/A</v>
      </c>
      <c r="DE563" s="31">
        <f t="shared" si="633"/>
        <v>72</v>
      </c>
      <c r="DF563" s="30" t="e">
        <f t="shared" si="634"/>
        <v>#N/A</v>
      </c>
      <c r="DG563" s="32" t="e">
        <f t="shared" si="635"/>
        <v>#N/A</v>
      </c>
      <c r="DH563" s="33"/>
      <c r="DI563" s="34"/>
      <c r="DJ563" s="35"/>
      <c r="DK563" s="16" t="s">
        <v>144</v>
      </c>
      <c r="DL563" s="16"/>
      <c r="DN563" s="36" t="e">
        <f t="shared" si="675"/>
        <v>#VALUE!</v>
      </c>
    </row>
    <row r="564" spans="2:118" ht="15.75" customHeight="1" x14ac:dyDescent="0.25">
      <c r="B564" s="16">
        <v>99</v>
      </c>
      <c r="C564" s="16" t="s">
        <v>583</v>
      </c>
      <c r="D564" s="16" t="s">
        <v>584</v>
      </c>
      <c r="E564" s="16">
        <v>-8.0393659999999993</v>
      </c>
      <c r="F564" s="16">
        <v>-34.875542000000003</v>
      </c>
      <c r="G564" s="16" t="s">
        <v>160</v>
      </c>
      <c r="H564" s="17" t="s">
        <v>136</v>
      </c>
      <c r="I564" s="16" t="s">
        <v>135</v>
      </c>
      <c r="J564" s="17" t="s">
        <v>137</v>
      </c>
      <c r="K564" s="18">
        <v>72</v>
      </c>
      <c r="L564" s="17" t="s">
        <v>138</v>
      </c>
      <c r="M564" s="17">
        <v>0</v>
      </c>
      <c r="N564" s="16">
        <f t="shared" si="671"/>
        <v>144</v>
      </c>
      <c r="O564" s="17">
        <v>1</v>
      </c>
      <c r="P564" s="17">
        <v>0</v>
      </c>
      <c r="Q564" s="17">
        <v>2.74</v>
      </c>
      <c r="R564" s="16"/>
      <c r="S564" s="16"/>
      <c r="T564" s="16">
        <v>0</v>
      </c>
      <c r="U564" s="17">
        <v>1.23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 t="s">
        <v>139</v>
      </c>
      <c r="AB564" s="17" t="s">
        <v>140</v>
      </c>
      <c r="AC564" s="17">
        <v>29</v>
      </c>
      <c r="AD564" s="17">
        <v>7.4</v>
      </c>
      <c r="AE564" s="17">
        <v>1</v>
      </c>
      <c r="AF564" s="17">
        <v>1.78</v>
      </c>
      <c r="AG564" s="17">
        <v>1.56</v>
      </c>
      <c r="AH564" s="17">
        <f t="shared" si="672"/>
        <v>-0.21999999999999997</v>
      </c>
      <c r="AI564" s="17" t="s">
        <v>136</v>
      </c>
      <c r="AJ564" s="17" t="s">
        <v>136</v>
      </c>
      <c r="AK564" s="17" t="s">
        <v>141</v>
      </c>
      <c r="AL564" s="17">
        <f t="shared" si="673"/>
        <v>2</v>
      </c>
      <c r="AM564" s="17">
        <v>0</v>
      </c>
      <c r="AN564" s="17"/>
      <c r="AO564" s="17">
        <v>0</v>
      </c>
      <c r="AP564" s="17">
        <v>0</v>
      </c>
      <c r="AQ564" s="17">
        <v>0</v>
      </c>
      <c r="AR564" s="17" t="s">
        <v>136</v>
      </c>
      <c r="AS564" s="19">
        <f t="shared" si="614"/>
        <v>0</v>
      </c>
      <c r="AT564" s="19"/>
      <c r="AU564" s="19">
        <f>VLOOKUP(G564,ABNT5101!$I$3:$J$9,2)</f>
        <v>10</v>
      </c>
      <c r="AV564" s="19">
        <f>VLOOKUP(G564,ABNT5101!$I$3:$M$9,5)</f>
        <v>0.18</v>
      </c>
      <c r="AW564" s="17" t="str">
        <f>_xlfn.XLOOKUP(G564,ABNT5101!I:I,ABNT5101!L:L)</f>
        <v>-</v>
      </c>
      <c r="AX564" s="17">
        <f>_xlfn.XLOOKUP(G564,ABNT5101!$I:$I,ABNT5101!M:M)</f>
        <v>0.18</v>
      </c>
      <c r="AY564" s="17" t="str">
        <f>_xlfn.XLOOKUP(G564,ABNT5101!$I:$I,ABNT5101!N:N)</f>
        <v>-</v>
      </c>
      <c r="AZ564" s="17">
        <f>_xlfn.XLOOKUP(G564,ABNT5101!$I:$I,ABNT5101!O:O)</f>
        <v>16</v>
      </c>
      <c r="BA564" s="20" t="str">
        <f t="shared" si="615"/>
        <v>NÃO ATENDE</v>
      </c>
      <c r="BB564" s="21">
        <f t="shared" ref="BB564:BC564" si="691">BE564/AU564-1</f>
        <v>-1</v>
      </c>
      <c r="BC564" s="21">
        <f t="shared" si="691"/>
        <v>-1</v>
      </c>
      <c r="BD564" s="21" t="str">
        <f t="shared" si="617"/>
        <v>-</v>
      </c>
      <c r="BE564" s="22"/>
      <c r="BF564" s="22"/>
      <c r="BG564" s="22"/>
      <c r="BH564" s="22"/>
      <c r="BI564" s="23"/>
      <c r="BJ564" s="22"/>
      <c r="BK564" s="20" t="str">
        <f t="shared" si="618"/>
        <v>NÃO ATENDE</v>
      </c>
      <c r="BL564" s="20" t="str">
        <f t="shared" si="619"/>
        <v>NÃO ATENDE</v>
      </c>
      <c r="BM564" s="20" t="str">
        <f t="shared" si="620"/>
        <v>NÃO ATENDE</v>
      </c>
      <c r="BN564" s="20" t="str">
        <f t="shared" si="621"/>
        <v>ATENDE</v>
      </c>
      <c r="BO564" s="24" t="str">
        <f t="shared" si="622"/>
        <v>C4</v>
      </c>
      <c r="BP564" s="24" t="str">
        <f t="shared" si="379"/>
        <v>P6</v>
      </c>
      <c r="BQ564" s="25">
        <f t="shared" si="623"/>
        <v>-1</v>
      </c>
      <c r="BR564" s="22"/>
      <c r="BS564" s="22"/>
      <c r="BT564" s="24">
        <f>IF(BP564="-","-",_xlfn.XLOOKUP(BP564,ABNT5101!$B$4:$B$9,ABNT5101!$C$4:$C$9))</f>
        <v>3</v>
      </c>
      <c r="BU564" s="24">
        <f>IF(BP564="-","-",_xlfn.XLOOKUP(BP564,ABNT5101!$B$4:$B$9,ABNT5101!$D$4:$D$9))</f>
        <v>0.6</v>
      </c>
      <c r="BV564" s="20" t="str">
        <f t="shared" si="624"/>
        <v>NÃO ATENDE</v>
      </c>
      <c r="BW564" s="20" t="str">
        <f t="shared" si="625"/>
        <v>NÃO ATENDE</v>
      </c>
      <c r="BX564" s="20" t="str">
        <f t="shared" si="626"/>
        <v>NÃO ATENDE</v>
      </c>
      <c r="BY564" s="24" t="str">
        <f t="shared" si="596"/>
        <v>P6</v>
      </c>
      <c r="BZ564" s="25">
        <f t="shared" si="627"/>
        <v>-1</v>
      </c>
      <c r="CA564" s="24"/>
      <c r="CB564" s="24"/>
      <c r="CC564" s="20">
        <f>IF(BY564="-","-",_xlfn.XLOOKUP(BY564,ABNT5101!$B$4:$B$9,ABNT5101!$C$4:$C$9))</f>
        <v>3</v>
      </c>
      <c r="CD564" s="24">
        <f>IF(BY564="-","-",_xlfn.XLOOKUP(BY564,ABNT5101!$B$4:$B$9,ABNT5101!$D$4:$D$9))</f>
        <v>0.6</v>
      </c>
      <c r="CE564" s="20" t="str">
        <f t="shared" si="628"/>
        <v>NÃO ATENDE</v>
      </c>
      <c r="CF564" s="20" t="str">
        <f t="shared" si="629"/>
        <v>NÃO ATENDE</v>
      </c>
      <c r="CG564" s="20" t="str">
        <f t="shared" si="630"/>
        <v>NÃO ATENDE</v>
      </c>
      <c r="CH564" s="26" t="e">
        <f>_xlfn.XLOOKUP(CI564,'Banco de dados'!$B:$B,'Banco de dados'!$D:$D)</f>
        <v>#N/A</v>
      </c>
      <c r="CI564" s="27"/>
      <c r="CJ564" s="26" t="e">
        <f>_xlfn.XLOOKUP(CI564,'Banco de dados'!$B:$B,'Banco de dados'!$E:$E)</f>
        <v>#N/A</v>
      </c>
      <c r="CK564" s="26"/>
      <c r="CL564" s="26" t="e">
        <f>IF(CK564="-","-",_xlfn.XLOOKUP(CK564,'Banco de dados'!$B:$B,'Banco de dados'!$E:$E))</f>
        <v>#N/A</v>
      </c>
      <c r="CM564" s="28">
        <f t="shared" si="631"/>
        <v>1</v>
      </c>
      <c r="CN564" s="26" t="e">
        <f>_xlfn.XLOOKUP(CI564,'Banco de dados'!$B:$B,'Banco de dados'!$H:$H)</f>
        <v>#N/A</v>
      </c>
      <c r="CO564" s="26" t="e">
        <f t="array" aca="1" ref="CO564" ca="1">_xludf.XLOOKUP(CK564,'Banco de dados'!$B:$B,'Banco de dados'!$H:$H)</f>
        <v>#NAME?</v>
      </c>
      <c r="CP564" s="26" t="e">
        <f t="array" aca="1" ref="CP564" ca="1">_xludf.XLOOKUP(CI564,'Banco de dados'!$B:$B,'Banco de dados'!$F:$F)</f>
        <v>#NAME?</v>
      </c>
      <c r="CQ564" s="26" t="e">
        <f t="array" aca="1" ref="CQ564" ca="1">_xludf.XLOOKUP(CK564,'Banco de dados'!$B:$B,'Banco de dados'!$F:$F)</f>
        <v>#NAME?</v>
      </c>
      <c r="CR564" s="27">
        <v>0</v>
      </c>
      <c r="CS564" s="27"/>
      <c r="CT564" s="26" t="str">
        <f>IF(AG564=0.5,"Suporte",IF(AND(AG564&gt;='Braços de IP'!$B$9,AG564&lt;='Braços de IP'!$D$9),'Braços de IP'!$E$9,IF(AND(AG564&gt;='Braços de IP'!$B$10,AG564&lt;='Braços de IP'!$D$10),'Braços de IP'!$E$10,IF(AND(AG564&gt;='Braços de IP'!$B$11,AG564&lt;='Braços de IP'!$D$11),'Braços de IP'!$E$11,IF(AND(AG564&gt;='Braços de IP'!$B$12,AG564&lt;='Braços de IP'!$D$12),'Braços de IP'!$E$12,IF(AND(AG564&gt;='Braços de IP'!$B$13,AG564&lt;='Braços de IP'!$D$13),'Braços de IP'!$E$13,IF(AND(AG564&gt;='Braços de IP'!$B$14,AG564&lt;='Braços de IP'!$D$14),'Braços de IP'!$E$14,"ERRO")))))))</f>
        <v>Médio I</v>
      </c>
      <c r="CU564" s="27"/>
      <c r="CV564" s="26" t="str">
        <f>IF($CU564="","",VLOOKUP($CU564,'Braços de IP'!$E$9:$I$15,2,0))</f>
        <v/>
      </c>
      <c r="CW564" s="29" t="str">
        <f>IF($CU564="","",VLOOKUP($CU564,'Braços de IP'!$E$9:$I$15,5,0))</f>
        <v/>
      </c>
      <c r="CX564" s="26"/>
      <c r="CY564" s="26"/>
      <c r="CZ564" s="26"/>
      <c r="DA564" s="26"/>
      <c r="DB564" s="26"/>
      <c r="DC564" s="26"/>
      <c r="DD564" s="30" t="e">
        <f t="shared" si="632"/>
        <v>#N/A</v>
      </c>
      <c r="DE564" s="31">
        <f t="shared" si="633"/>
        <v>72</v>
      </c>
      <c r="DF564" s="30" t="e">
        <f t="shared" si="634"/>
        <v>#N/A</v>
      </c>
      <c r="DG564" s="32" t="e">
        <f t="shared" si="635"/>
        <v>#N/A</v>
      </c>
      <c r="DH564" s="33"/>
      <c r="DI564" s="34"/>
      <c r="DJ564" s="35"/>
      <c r="DK564" s="16" t="s">
        <v>144</v>
      </c>
      <c r="DL564" s="16"/>
      <c r="DN564" s="36" t="e">
        <f t="shared" si="675"/>
        <v>#VALUE!</v>
      </c>
    </row>
    <row r="565" spans="2:118" ht="15.75" customHeight="1" x14ac:dyDescent="0.25">
      <c r="B565" s="16">
        <v>99</v>
      </c>
      <c r="C565" s="16" t="s">
        <v>583</v>
      </c>
      <c r="D565" s="16" t="s">
        <v>584</v>
      </c>
      <c r="E565" s="16">
        <v>-8.0393659999999993</v>
      </c>
      <c r="F565" s="16">
        <v>-34.875542000000003</v>
      </c>
      <c r="G565" s="16" t="s">
        <v>160</v>
      </c>
      <c r="H565" s="17" t="s">
        <v>136</v>
      </c>
      <c r="I565" s="16" t="s">
        <v>135</v>
      </c>
      <c r="J565" s="17" t="s">
        <v>137</v>
      </c>
      <c r="K565" s="18">
        <v>72</v>
      </c>
      <c r="L565" s="17" t="s">
        <v>138</v>
      </c>
      <c r="M565" s="17">
        <v>0</v>
      </c>
      <c r="N565" s="16">
        <f t="shared" si="671"/>
        <v>144</v>
      </c>
      <c r="O565" s="17">
        <v>1</v>
      </c>
      <c r="P565" s="17">
        <v>0</v>
      </c>
      <c r="Q565" s="17">
        <v>2.74</v>
      </c>
      <c r="R565" s="16"/>
      <c r="S565" s="16"/>
      <c r="T565" s="16">
        <v>0</v>
      </c>
      <c r="U565" s="17">
        <v>1.23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 t="s">
        <v>139</v>
      </c>
      <c r="AB565" s="17" t="s">
        <v>140</v>
      </c>
      <c r="AC565" s="17">
        <v>29</v>
      </c>
      <c r="AD565" s="17">
        <v>7.4</v>
      </c>
      <c r="AE565" s="17">
        <v>1</v>
      </c>
      <c r="AF565" s="17">
        <v>1.78</v>
      </c>
      <c r="AG565" s="17">
        <v>1.56</v>
      </c>
      <c r="AH565" s="17">
        <f t="shared" si="672"/>
        <v>-0.21999999999999997</v>
      </c>
      <c r="AI565" s="17" t="s">
        <v>136</v>
      </c>
      <c r="AJ565" s="17" t="s">
        <v>136</v>
      </c>
      <c r="AK565" s="17" t="s">
        <v>141</v>
      </c>
      <c r="AL565" s="17">
        <f t="shared" si="673"/>
        <v>2</v>
      </c>
      <c r="AM565" s="17">
        <v>0</v>
      </c>
      <c r="AN565" s="17"/>
      <c r="AO565" s="17">
        <v>0</v>
      </c>
      <c r="AP565" s="17">
        <v>0</v>
      </c>
      <c r="AQ565" s="17">
        <v>0</v>
      </c>
      <c r="AR565" s="17" t="s">
        <v>136</v>
      </c>
      <c r="AS565" s="19">
        <f t="shared" si="614"/>
        <v>0</v>
      </c>
      <c r="AT565" s="19"/>
      <c r="AU565" s="19">
        <f>VLOOKUP(G565,ABNT5101!$I$3:$J$9,2)</f>
        <v>10</v>
      </c>
      <c r="AV565" s="19">
        <f>VLOOKUP(G565,ABNT5101!$I$3:$M$9,5)</f>
        <v>0.18</v>
      </c>
      <c r="AW565" s="17" t="str">
        <f>_xlfn.XLOOKUP(G565,ABNT5101!I:I,ABNT5101!L:L)</f>
        <v>-</v>
      </c>
      <c r="AX565" s="17">
        <f>_xlfn.XLOOKUP(G565,ABNT5101!$I:$I,ABNT5101!M:M)</f>
        <v>0.18</v>
      </c>
      <c r="AY565" s="17" t="str">
        <f>_xlfn.XLOOKUP(G565,ABNT5101!$I:$I,ABNT5101!N:N)</f>
        <v>-</v>
      </c>
      <c r="AZ565" s="17">
        <f>_xlfn.XLOOKUP(G565,ABNT5101!$I:$I,ABNT5101!O:O)</f>
        <v>16</v>
      </c>
      <c r="BA565" s="20" t="str">
        <f t="shared" si="615"/>
        <v>NÃO ATENDE</v>
      </c>
      <c r="BB565" s="21">
        <f t="shared" ref="BB565:BC565" si="692">BE565/AU565-1</f>
        <v>-1</v>
      </c>
      <c r="BC565" s="21">
        <f t="shared" si="692"/>
        <v>-1</v>
      </c>
      <c r="BD565" s="21" t="str">
        <f t="shared" si="617"/>
        <v>-</v>
      </c>
      <c r="BE565" s="22"/>
      <c r="BF565" s="22"/>
      <c r="BG565" s="22"/>
      <c r="BH565" s="22"/>
      <c r="BI565" s="23"/>
      <c r="BJ565" s="22"/>
      <c r="BK565" s="20" t="str">
        <f t="shared" si="618"/>
        <v>NÃO ATENDE</v>
      </c>
      <c r="BL565" s="20" t="str">
        <f t="shared" si="619"/>
        <v>NÃO ATENDE</v>
      </c>
      <c r="BM565" s="20" t="str">
        <f t="shared" si="620"/>
        <v>NÃO ATENDE</v>
      </c>
      <c r="BN565" s="20" t="str">
        <f t="shared" si="621"/>
        <v>ATENDE</v>
      </c>
      <c r="BO565" s="24" t="str">
        <f t="shared" si="622"/>
        <v>C4</v>
      </c>
      <c r="BP565" s="24" t="str">
        <f t="shared" si="379"/>
        <v>P6</v>
      </c>
      <c r="BQ565" s="25">
        <f t="shared" si="623"/>
        <v>-1</v>
      </c>
      <c r="BR565" s="22"/>
      <c r="BS565" s="22"/>
      <c r="BT565" s="24">
        <f>IF(BP565="-","-",_xlfn.XLOOKUP(BP565,ABNT5101!$B$4:$B$9,ABNT5101!$C$4:$C$9))</f>
        <v>3</v>
      </c>
      <c r="BU565" s="24">
        <f>IF(BP565="-","-",_xlfn.XLOOKUP(BP565,ABNT5101!$B$4:$B$9,ABNT5101!$D$4:$D$9))</f>
        <v>0.6</v>
      </c>
      <c r="BV565" s="20" t="str">
        <f t="shared" si="624"/>
        <v>NÃO ATENDE</v>
      </c>
      <c r="BW565" s="20" t="str">
        <f t="shared" si="625"/>
        <v>NÃO ATENDE</v>
      </c>
      <c r="BX565" s="20" t="str">
        <f t="shared" si="626"/>
        <v>NÃO ATENDE</v>
      </c>
      <c r="BY565" s="24" t="str">
        <f t="shared" si="596"/>
        <v>P6</v>
      </c>
      <c r="BZ565" s="25">
        <f t="shared" si="627"/>
        <v>-1</v>
      </c>
      <c r="CA565" s="24"/>
      <c r="CB565" s="24"/>
      <c r="CC565" s="20">
        <f>IF(BY565="-","-",_xlfn.XLOOKUP(BY565,ABNT5101!$B$4:$B$9,ABNT5101!$C$4:$C$9))</f>
        <v>3</v>
      </c>
      <c r="CD565" s="24">
        <f>IF(BY565="-","-",_xlfn.XLOOKUP(BY565,ABNT5101!$B$4:$B$9,ABNT5101!$D$4:$D$9))</f>
        <v>0.6</v>
      </c>
      <c r="CE565" s="20" t="str">
        <f t="shared" si="628"/>
        <v>NÃO ATENDE</v>
      </c>
      <c r="CF565" s="20" t="str">
        <f t="shared" si="629"/>
        <v>NÃO ATENDE</v>
      </c>
      <c r="CG565" s="20" t="str">
        <f t="shared" si="630"/>
        <v>NÃO ATENDE</v>
      </c>
      <c r="CH565" s="26" t="e">
        <f>_xlfn.XLOOKUP(CI565,'Banco de dados'!$B:$B,'Banco de dados'!$D:$D)</f>
        <v>#N/A</v>
      </c>
      <c r="CI565" s="27"/>
      <c r="CJ565" s="26" t="e">
        <f>_xlfn.XLOOKUP(CI565,'Banco de dados'!$B:$B,'Banco de dados'!$E:$E)</f>
        <v>#N/A</v>
      </c>
      <c r="CK565" s="26"/>
      <c r="CL565" s="26" t="e">
        <f>IF(CK565="-","-",_xlfn.XLOOKUP(CK565,'Banco de dados'!$B:$B,'Banco de dados'!$E:$E))</f>
        <v>#N/A</v>
      </c>
      <c r="CM565" s="28">
        <f t="shared" si="631"/>
        <v>1</v>
      </c>
      <c r="CN565" s="26" t="e">
        <f>_xlfn.XLOOKUP(CI565,'Banco de dados'!$B:$B,'Banco de dados'!$H:$H)</f>
        <v>#N/A</v>
      </c>
      <c r="CO565" s="26" t="e">
        <f t="array" aca="1" ref="CO565" ca="1">_xludf.XLOOKUP(CK565,'Banco de dados'!$B:$B,'Banco de dados'!$H:$H)</f>
        <v>#NAME?</v>
      </c>
      <c r="CP565" s="26" t="e">
        <f t="array" aca="1" ref="CP565" ca="1">_xludf.XLOOKUP(CI565,'Banco de dados'!$B:$B,'Banco de dados'!$F:$F)</f>
        <v>#NAME?</v>
      </c>
      <c r="CQ565" s="26" t="e">
        <f t="array" aca="1" ref="CQ565" ca="1">_xludf.XLOOKUP(CK565,'Banco de dados'!$B:$B,'Banco de dados'!$F:$F)</f>
        <v>#NAME?</v>
      </c>
      <c r="CR565" s="27">
        <v>0</v>
      </c>
      <c r="CS565" s="27"/>
      <c r="CT565" s="26" t="str">
        <f>IF(AG565=0.5,"Suporte",IF(AND(AG565&gt;='Braços de IP'!$B$9,AG565&lt;='Braços de IP'!$D$9),'Braços de IP'!$E$9,IF(AND(AG565&gt;='Braços de IP'!$B$10,AG565&lt;='Braços de IP'!$D$10),'Braços de IP'!$E$10,IF(AND(AG565&gt;='Braços de IP'!$B$11,AG565&lt;='Braços de IP'!$D$11),'Braços de IP'!$E$11,IF(AND(AG565&gt;='Braços de IP'!$B$12,AG565&lt;='Braços de IP'!$D$12),'Braços de IP'!$E$12,IF(AND(AG565&gt;='Braços de IP'!$B$13,AG565&lt;='Braços de IP'!$D$13),'Braços de IP'!$E$13,IF(AND(AG565&gt;='Braços de IP'!$B$14,AG565&lt;='Braços de IP'!$D$14),'Braços de IP'!$E$14,"ERRO")))))))</f>
        <v>Médio I</v>
      </c>
      <c r="CU565" s="27"/>
      <c r="CV565" s="26" t="str">
        <f>IF($CU565="","",VLOOKUP($CU565,'Braços de IP'!$E$9:$I$15,2,0))</f>
        <v/>
      </c>
      <c r="CW565" s="29" t="str">
        <f>IF($CU565="","",VLOOKUP($CU565,'Braços de IP'!$E$9:$I$15,5,0))</f>
        <v/>
      </c>
      <c r="CX565" s="26"/>
      <c r="CY565" s="26"/>
      <c r="CZ565" s="26"/>
      <c r="DA565" s="26"/>
      <c r="DB565" s="26"/>
      <c r="DC565" s="26"/>
      <c r="DD565" s="30" t="e">
        <f t="shared" si="632"/>
        <v>#N/A</v>
      </c>
      <c r="DE565" s="31">
        <f t="shared" si="633"/>
        <v>72</v>
      </c>
      <c r="DF565" s="30" t="e">
        <f t="shared" si="634"/>
        <v>#N/A</v>
      </c>
      <c r="DG565" s="32" t="e">
        <f t="shared" si="635"/>
        <v>#N/A</v>
      </c>
      <c r="DH565" s="33"/>
      <c r="DI565" s="34"/>
      <c r="DJ565" s="35"/>
      <c r="DK565" s="16" t="s">
        <v>144</v>
      </c>
      <c r="DL565" s="16"/>
      <c r="DN565" s="36" t="e">
        <f t="shared" si="675"/>
        <v>#VALUE!</v>
      </c>
    </row>
    <row r="566" spans="2:118" ht="15.75" customHeight="1" x14ac:dyDescent="0.25">
      <c r="B566" s="16">
        <v>100</v>
      </c>
      <c r="C566" s="16" t="s">
        <v>174</v>
      </c>
      <c r="D566" s="16" t="s">
        <v>585</v>
      </c>
      <c r="E566" s="16">
        <v>-8.0413680000000003</v>
      </c>
      <c r="F566" s="16">
        <v>-34.877149000000003</v>
      </c>
      <c r="G566" s="16" t="s">
        <v>160</v>
      </c>
      <c r="H566" s="17" t="s">
        <v>136</v>
      </c>
      <c r="I566" s="16" t="s">
        <v>136</v>
      </c>
      <c r="J566" s="17" t="s">
        <v>137</v>
      </c>
      <c r="K566" s="18">
        <v>72</v>
      </c>
      <c r="L566" s="17" t="s">
        <v>138</v>
      </c>
      <c r="M566" s="17">
        <v>0</v>
      </c>
      <c r="N566" s="16">
        <f t="shared" si="671"/>
        <v>144</v>
      </c>
      <c r="O566" s="17">
        <v>1</v>
      </c>
      <c r="P566" s="17">
        <v>0</v>
      </c>
      <c r="Q566" s="17">
        <v>4.1500000000000004</v>
      </c>
      <c r="R566" s="16"/>
      <c r="S566" s="16"/>
      <c r="T566" s="16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 t="s">
        <v>139</v>
      </c>
      <c r="AB566" s="17" t="s">
        <v>140</v>
      </c>
      <c r="AC566" s="17">
        <v>31</v>
      </c>
      <c r="AD566" s="17">
        <v>7.16</v>
      </c>
      <c r="AE566" s="17">
        <v>1</v>
      </c>
      <c r="AF566" s="17">
        <v>0</v>
      </c>
      <c r="AG566" s="17">
        <v>1.84</v>
      </c>
      <c r="AH566" s="17">
        <f t="shared" si="672"/>
        <v>1.84</v>
      </c>
      <c r="AI566" s="17" t="s">
        <v>136</v>
      </c>
      <c r="AJ566" s="17" t="s">
        <v>136</v>
      </c>
      <c r="AK566" s="17" t="s">
        <v>141</v>
      </c>
      <c r="AL566" s="17">
        <f t="shared" si="673"/>
        <v>2</v>
      </c>
      <c r="AM566" s="17">
        <v>0</v>
      </c>
      <c r="AN566" s="17"/>
      <c r="AO566" s="17">
        <v>0</v>
      </c>
      <c r="AP566" s="17">
        <v>0</v>
      </c>
      <c r="AQ566" s="17">
        <v>0</v>
      </c>
      <c r="AR566" s="17" t="s">
        <v>136</v>
      </c>
      <c r="AS566" s="19">
        <f t="shared" si="614"/>
        <v>0</v>
      </c>
      <c r="AT566" s="19"/>
      <c r="AU566" s="19">
        <f>VLOOKUP(G566,ABNT5101!$I$3:$J$9,2)</f>
        <v>10</v>
      </c>
      <c r="AV566" s="19">
        <f>VLOOKUP(G566,ABNT5101!$I$3:$M$9,5)</f>
        <v>0.18</v>
      </c>
      <c r="AW566" s="17" t="str">
        <f>_xlfn.XLOOKUP(G566,ABNT5101!I:I,ABNT5101!L:L)</f>
        <v>-</v>
      </c>
      <c r="AX566" s="17">
        <f>_xlfn.XLOOKUP(G566,ABNT5101!$I:$I,ABNT5101!M:M)</f>
        <v>0.18</v>
      </c>
      <c r="AY566" s="17" t="str">
        <f>_xlfn.XLOOKUP(G566,ABNT5101!$I:$I,ABNT5101!N:N)</f>
        <v>-</v>
      </c>
      <c r="AZ566" s="17">
        <f>_xlfn.XLOOKUP(G566,ABNT5101!$I:$I,ABNT5101!O:O)</f>
        <v>16</v>
      </c>
      <c r="BA566" s="20" t="str">
        <f t="shared" si="615"/>
        <v>NÃO ATENDE</v>
      </c>
      <c r="BB566" s="21">
        <f t="shared" ref="BB566:BC566" si="693">BE566/AU566-1</f>
        <v>-1</v>
      </c>
      <c r="BC566" s="21">
        <f t="shared" si="693"/>
        <v>-1</v>
      </c>
      <c r="BD566" s="21" t="str">
        <f t="shared" si="617"/>
        <v>-</v>
      </c>
      <c r="BE566" s="22"/>
      <c r="BF566" s="22"/>
      <c r="BG566" s="22"/>
      <c r="BH566" s="22"/>
      <c r="BI566" s="23"/>
      <c r="BJ566" s="22"/>
      <c r="BK566" s="20" t="str">
        <f t="shared" si="618"/>
        <v>NÃO ATENDE</v>
      </c>
      <c r="BL566" s="20" t="str">
        <f t="shared" si="619"/>
        <v>NÃO ATENDE</v>
      </c>
      <c r="BM566" s="20" t="str">
        <f t="shared" si="620"/>
        <v>NÃO ATENDE</v>
      </c>
      <c r="BN566" s="20" t="str">
        <f t="shared" si="621"/>
        <v>ATENDE</v>
      </c>
      <c r="BO566" s="24" t="str">
        <f t="shared" si="622"/>
        <v>C4</v>
      </c>
      <c r="BP566" s="24" t="str">
        <f t="shared" ref="BP566:BP592" si="694">I566</f>
        <v>-</v>
      </c>
      <c r="BQ566" s="25" t="e">
        <f t="shared" si="623"/>
        <v>#VALUE!</v>
      </c>
      <c r="BR566" s="22"/>
      <c r="BS566" s="22"/>
      <c r="BT566" s="24" t="str">
        <f>IF(BP566="-","-",_xlfn.XLOOKUP(BP566,ABNT5101!$B$4:$B$9,ABNT5101!$C$4:$C$9))</f>
        <v>-</v>
      </c>
      <c r="BU566" s="24" t="str">
        <f>IF(BP566="-","-",_xlfn.XLOOKUP(BP566,ABNT5101!$B$4:$B$9,ABNT5101!$D$4:$D$9))</f>
        <v>-</v>
      </c>
      <c r="BV566" s="20" t="str">
        <f t="shared" si="624"/>
        <v>-</v>
      </c>
      <c r="BW566" s="20" t="str">
        <f t="shared" si="625"/>
        <v>-</v>
      </c>
      <c r="BX566" s="20" t="str">
        <f t="shared" si="626"/>
        <v>-</v>
      </c>
      <c r="BY566" s="24" t="str">
        <f t="shared" si="596"/>
        <v>-</v>
      </c>
      <c r="BZ566" s="25" t="e">
        <f t="shared" si="627"/>
        <v>#VALUE!</v>
      </c>
      <c r="CA566" s="24"/>
      <c r="CB566" s="24"/>
      <c r="CC566" s="20" t="str">
        <f>IF(BY566="-","-",_xlfn.XLOOKUP(BY566,ABNT5101!$B$4:$B$9,ABNT5101!$C$4:$C$9))</f>
        <v>-</v>
      </c>
      <c r="CD566" s="24" t="str">
        <f>IF(BY566="-","-",_xlfn.XLOOKUP(BY566,ABNT5101!$B$4:$B$9,ABNT5101!$D$4:$D$9))</f>
        <v>-</v>
      </c>
      <c r="CE566" s="20" t="str">
        <f t="shared" si="628"/>
        <v>-</v>
      </c>
      <c r="CF566" s="20" t="str">
        <f t="shared" si="629"/>
        <v>-</v>
      </c>
      <c r="CG566" s="20" t="str">
        <f t="shared" si="630"/>
        <v>-</v>
      </c>
      <c r="CH566" s="26" t="e">
        <f>_xlfn.XLOOKUP(CI566,'Banco de dados'!$B:$B,'Banco de dados'!$D:$D)</f>
        <v>#N/A</v>
      </c>
      <c r="CI566" s="27"/>
      <c r="CJ566" s="26" t="e">
        <f>_xlfn.XLOOKUP(CI566,'Banco de dados'!$B:$B,'Banco de dados'!$E:$E)</f>
        <v>#N/A</v>
      </c>
      <c r="CK566" s="26"/>
      <c r="CL566" s="26" t="e">
        <f>IF(CK566="-","-",_xlfn.XLOOKUP(CK566,'Banco de dados'!$B:$B,'Banco de dados'!$E:$E))</f>
        <v>#N/A</v>
      </c>
      <c r="CM566" s="28">
        <f t="shared" si="631"/>
        <v>1</v>
      </c>
      <c r="CN566" s="26" t="e">
        <f>_xlfn.XLOOKUP(CI566,'Banco de dados'!$B:$B,'Banco de dados'!$H:$H)</f>
        <v>#N/A</v>
      </c>
      <c r="CO566" s="26" t="e">
        <f t="array" aca="1" ref="CO566" ca="1">_xludf.XLOOKUP(CK566,'Banco de dados'!$B:$B,'Banco de dados'!$H:$H)</f>
        <v>#NAME?</v>
      </c>
      <c r="CP566" s="26" t="e">
        <f t="array" aca="1" ref="CP566" ca="1">_xludf.XLOOKUP(CI566,'Banco de dados'!$B:$B,'Banco de dados'!$F:$F)</f>
        <v>#NAME?</v>
      </c>
      <c r="CQ566" s="26" t="e">
        <f t="array" aca="1" ref="CQ566" ca="1">_xludf.XLOOKUP(CK566,'Banco de dados'!$B:$B,'Banco de dados'!$F:$F)</f>
        <v>#NAME?</v>
      </c>
      <c r="CR566" s="27">
        <v>0</v>
      </c>
      <c r="CS566" s="27"/>
      <c r="CT566" s="26" t="str">
        <f>IF(AG566=0.5,"Suporte",IF(AND(AG566&gt;='Braços de IP'!$B$9,AG566&lt;='Braços de IP'!$D$9),'Braços de IP'!$E$9,IF(AND(AG566&gt;='Braços de IP'!$B$10,AG566&lt;='Braços de IP'!$D$10),'Braços de IP'!$E$10,IF(AND(AG566&gt;='Braços de IP'!$B$11,AG566&lt;='Braços de IP'!$D$11),'Braços de IP'!$E$11,IF(AND(AG566&gt;='Braços de IP'!$B$12,AG566&lt;='Braços de IP'!$D$12),'Braços de IP'!$E$12,IF(AND(AG566&gt;='Braços de IP'!$B$13,AG566&lt;='Braços de IP'!$D$13),'Braços de IP'!$E$13,IF(AND(AG566&gt;='Braços de IP'!$B$14,AG566&lt;='Braços de IP'!$D$14),'Braços de IP'!$E$14,"ERRO")))))))</f>
        <v>Médio I</v>
      </c>
      <c r="CU566" s="27"/>
      <c r="CV566" s="26" t="str">
        <f>IF($CU566="","",VLOOKUP($CU566,'Braços de IP'!$E$9:$I$15,2,0))</f>
        <v/>
      </c>
      <c r="CW566" s="29" t="str">
        <f>IF($CU566="","",VLOOKUP($CU566,'Braços de IP'!$E$9:$I$15,5,0))</f>
        <v/>
      </c>
      <c r="CX566" s="26"/>
      <c r="CY566" s="26"/>
      <c r="CZ566" s="26"/>
      <c r="DA566" s="26"/>
      <c r="DB566" s="26"/>
      <c r="DC566" s="26"/>
      <c r="DD566" s="30" t="e">
        <f t="shared" si="632"/>
        <v>#N/A</v>
      </c>
      <c r="DE566" s="31">
        <f t="shared" si="633"/>
        <v>72</v>
      </c>
      <c r="DF566" s="30" t="e">
        <f t="shared" si="634"/>
        <v>#N/A</v>
      </c>
      <c r="DG566" s="32" t="e">
        <f t="shared" si="635"/>
        <v>#N/A</v>
      </c>
      <c r="DH566" s="33"/>
      <c r="DI566" s="34"/>
      <c r="DJ566" s="35"/>
      <c r="DK566" s="16" t="s">
        <v>144</v>
      </c>
      <c r="DL566" s="16"/>
      <c r="DN566" s="36" t="e">
        <f t="shared" si="675"/>
        <v>#VALUE!</v>
      </c>
    </row>
    <row r="567" spans="2:118" ht="15.75" customHeight="1" x14ac:dyDescent="0.25">
      <c r="B567" s="16">
        <v>100</v>
      </c>
      <c r="C567" s="16" t="s">
        <v>174</v>
      </c>
      <c r="D567" s="16" t="s">
        <v>585</v>
      </c>
      <c r="E567" s="16">
        <v>-8.0413680000000003</v>
      </c>
      <c r="F567" s="16">
        <v>-34.877149000000003</v>
      </c>
      <c r="G567" s="16" t="s">
        <v>160</v>
      </c>
      <c r="H567" s="17" t="s">
        <v>136</v>
      </c>
      <c r="I567" s="16" t="s">
        <v>136</v>
      </c>
      <c r="J567" s="17" t="s">
        <v>137</v>
      </c>
      <c r="K567" s="18">
        <v>72</v>
      </c>
      <c r="L567" s="17" t="s">
        <v>138</v>
      </c>
      <c r="M567" s="17">
        <v>0</v>
      </c>
      <c r="N567" s="16">
        <f t="shared" si="671"/>
        <v>144</v>
      </c>
      <c r="O567" s="17">
        <v>1</v>
      </c>
      <c r="P567" s="17">
        <v>0</v>
      </c>
      <c r="Q567" s="17">
        <v>4.1500000000000004</v>
      </c>
      <c r="R567" s="16"/>
      <c r="S567" s="16"/>
      <c r="T567" s="16">
        <v>0</v>
      </c>
      <c r="U567" s="17">
        <v>0</v>
      </c>
      <c r="V567" s="17">
        <v>0</v>
      </c>
      <c r="W567" s="17">
        <v>0</v>
      </c>
      <c r="X567" s="17">
        <v>0</v>
      </c>
      <c r="Y567" s="17">
        <v>0</v>
      </c>
      <c r="Z567" s="17">
        <v>0</v>
      </c>
      <c r="AA567" s="17" t="s">
        <v>139</v>
      </c>
      <c r="AB567" s="17" t="s">
        <v>140</v>
      </c>
      <c r="AC567" s="17">
        <v>31</v>
      </c>
      <c r="AD567" s="17">
        <v>7.16</v>
      </c>
      <c r="AE567" s="17">
        <v>1</v>
      </c>
      <c r="AF567" s="17">
        <v>0</v>
      </c>
      <c r="AG567" s="17">
        <v>1.84</v>
      </c>
      <c r="AH567" s="17">
        <f t="shared" si="672"/>
        <v>1.84</v>
      </c>
      <c r="AI567" s="17" t="s">
        <v>136</v>
      </c>
      <c r="AJ567" s="17" t="s">
        <v>136</v>
      </c>
      <c r="AK567" s="17" t="s">
        <v>141</v>
      </c>
      <c r="AL567" s="17">
        <f t="shared" si="673"/>
        <v>2</v>
      </c>
      <c r="AM567" s="17">
        <v>0</v>
      </c>
      <c r="AN567" s="17"/>
      <c r="AO567" s="17">
        <v>0</v>
      </c>
      <c r="AP567" s="17">
        <v>0</v>
      </c>
      <c r="AQ567" s="17">
        <v>0</v>
      </c>
      <c r="AR567" s="17" t="s">
        <v>136</v>
      </c>
      <c r="AS567" s="19">
        <f t="shared" si="614"/>
        <v>0</v>
      </c>
      <c r="AT567" s="19"/>
      <c r="AU567" s="19">
        <f>VLOOKUP(G567,ABNT5101!$I$3:$J$9,2)</f>
        <v>10</v>
      </c>
      <c r="AV567" s="19">
        <f>VLOOKUP(G567,ABNT5101!$I$3:$M$9,5)</f>
        <v>0.18</v>
      </c>
      <c r="AW567" s="17" t="str">
        <f>_xlfn.XLOOKUP(G567,ABNT5101!I:I,ABNT5101!L:L)</f>
        <v>-</v>
      </c>
      <c r="AX567" s="17">
        <f>_xlfn.XLOOKUP(G567,ABNT5101!$I:$I,ABNT5101!M:M)</f>
        <v>0.18</v>
      </c>
      <c r="AY567" s="17" t="str">
        <f>_xlfn.XLOOKUP(G567,ABNT5101!$I:$I,ABNT5101!N:N)</f>
        <v>-</v>
      </c>
      <c r="AZ567" s="17">
        <f>_xlfn.XLOOKUP(G567,ABNT5101!$I:$I,ABNT5101!O:O)</f>
        <v>16</v>
      </c>
      <c r="BA567" s="20" t="str">
        <f t="shared" si="615"/>
        <v>NÃO ATENDE</v>
      </c>
      <c r="BB567" s="21">
        <f t="shared" ref="BB567:BC567" si="695">BE567/AU567-1</f>
        <v>-1</v>
      </c>
      <c r="BC567" s="21">
        <f t="shared" si="695"/>
        <v>-1</v>
      </c>
      <c r="BD567" s="21" t="str">
        <f t="shared" si="617"/>
        <v>-</v>
      </c>
      <c r="BE567" s="22"/>
      <c r="BF567" s="22"/>
      <c r="BG567" s="22"/>
      <c r="BH567" s="22"/>
      <c r="BI567" s="23"/>
      <c r="BJ567" s="22"/>
      <c r="BK567" s="20" t="str">
        <f t="shared" si="618"/>
        <v>NÃO ATENDE</v>
      </c>
      <c r="BL567" s="20" t="str">
        <f t="shared" si="619"/>
        <v>NÃO ATENDE</v>
      </c>
      <c r="BM567" s="20" t="str">
        <f t="shared" si="620"/>
        <v>NÃO ATENDE</v>
      </c>
      <c r="BN567" s="20" t="str">
        <f t="shared" si="621"/>
        <v>ATENDE</v>
      </c>
      <c r="BO567" s="24" t="str">
        <f t="shared" si="622"/>
        <v>C4</v>
      </c>
      <c r="BP567" s="24" t="str">
        <f t="shared" si="694"/>
        <v>-</v>
      </c>
      <c r="BQ567" s="25" t="e">
        <f t="shared" si="623"/>
        <v>#VALUE!</v>
      </c>
      <c r="BR567" s="22"/>
      <c r="BS567" s="22"/>
      <c r="BT567" s="24" t="str">
        <f>IF(BP567="-","-",_xlfn.XLOOKUP(BP567,ABNT5101!$B$4:$B$9,ABNT5101!$C$4:$C$9))</f>
        <v>-</v>
      </c>
      <c r="BU567" s="24" t="str">
        <f>IF(BP567="-","-",_xlfn.XLOOKUP(BP567,ABNT5101!$B$4:$B$9,ABNT5101!$D$4:$D$9))</f>
        <v>-</v>
      </c>
      <c r="BV567" s="20" t="str">
        <f t="shared" si="624"/>
        <v>-</v>
      </c>
      <c r="BW567" s="20" t="str">
        <f t="shared" si="625"/>
        <v>-</v>
      </c>
      <c r="BX567" s="20" t="str">
        <f t="shared" si="626"/>
        <v>-</v>
      </c>
      <c r="BY567" s="24" t="str">
        <f t="shared" si="596"/>
        <v>-</v>
      </c>
      <c r="BZ567" s="25" t="e">
        <f t="shared" si="627"/>
        <v>#VALUE!</v>
      </c>
      <c r="CA567" s="24"/>
      <c r="CB567" s="24"/>
      <c r="CC567" s="20" t="str">
        <f>IF(BY567="-","-",_xlfn.XLOOKUP(BY567,ABNT5101!$B$4:$B$9,ABNT5101!$C$4:$C$9))</f>
        <v>-</v>
      </c>
      <c r="CD567" s="24" t="str">
        <f>IF(BY567="-","-",_xlfn.XLOOKUP(BY567,ABNT5101!$B$4:$B$9,ABNT5101!$D$4:$D$9))</f>
        <v>-</v>
      </c>
      <c r="CE567" s="20" t="str">
        <f t="shared" si="628"/>
        <v>-</v>
      </c>
      <c r="CF567" s="20" t="str">
        <f t="shared" si="629"/>
        <v>-</v>
      </c>
      <c r="CG567" s="20" t="str">
        <f t="shared" si="630"/>
        <v>-</v>
      </c>
      <c r="CH567" s="26" t="e">
        <f>_xlfn.XLOOKUP(CI567,'Banco de dados'!$B:$B,'Banco de dados'!$D:$D)</f>
        <v>#N/A</v>
      </c>
      <c r="CI567" s="27"/>
      <c r="CJ567" s="26" t="e">
        <f>_xlfn.XLOOKUP(CI567,'Banco de dados'!$B:$B,'Banco de dados'!$E:$E)</f>
        <v>#N/A</v>
      </c>
      <c r="CK567" s="26"/>
      <c r="CL567" s="26" t="e">
        <f>IF(CK567="-","-",_xlfn.XLOOKUP(CK567,'Banco de dados'!$B:$B,'Banco de dados'!$E:$E))</f>
        <v>#N/A</v>
      </c>
      <c r="CM567" s="28">
        <f t="shared" si="631"/>
        <v>1</v>
      </c>
      <c r="CN567" s="26" t="e">
        <f>_xlfn.XLOOKUP(CI567,'Banco de dados'!$B:$B,'Banco de dados'!$H:$H)</f>
        <v>#N/A</v>
      </c>
      <c r="CO567" s="26" t="e">
        <f t="array" aca="1" ref="CO567" ca="1">_xludf.XLOOKUP(CK567,'Banco de dados'!$B:$B,'Banco de dados'!$H:$H)</f>
        <v>#NAME?</v>
      </c>
      <c r="CP567" s="26" t="e">
        <f t="array" aca="1" ref="CP567" ca="1">_xludf.XLOOKUP(CI567,'Banco de dados'!$B:$B,'Banco de dados'!$F:$F)</f>
        <v>#NAME?</v>
      </c>
      <c r="CQ567" s="26" t="e">
        <f t="array" aca="1" ref="CQ567" ca="1">_xludf.XLOOKUP(CK567,'Banco de dados'!$B:$B,'Banco de dados'!$F:$F)</f>
        <v>#NAME?</v>
      </c>
      <c r="CR567" s="27">
        <v>0</v>
      </c>
      <c r="CS567" s="27"/>
      <c r="CT567" s="26" t="str">
        <f>IF(AG567=0.5,"Suporte",IF(AND(AG567&gt;='Braços de IP'!$B$9,AG567&lt;='Braços de IP'!$D$9),'Braços de IP'!$E$9,IF(AND(AG567&gt;='Braços de IP'!$B$10,AG567&lt;='Braços de IP'!$D$10),'Braços de IP'!$E$10,IF(AND(AG567&gt;='Braços de IP'!$B$11,AG567&lt;='Braços de IP'!$D$11),'Braços de IP'!$E$11,IF(AND(AG567&gt;='Braços de IP'!$B$12,AG567&lt;='Braços de IP'!$D$12),'Braços de IP'!$E$12,IF(AND(AG567&gt;='Braços de IP'!$B$13,AG567&lt;='Braços de IP'!$D$13),'Braços de IP'!$E$13,IF(AND(AG567&gt;='Braços de IP'!$B$14,AG567&lt;='Braços de IP'!$D$14),'Braços de IP'!$E$14,"ERRO")))))))</f>
        <v>Médio I</v>
      </c>
      <c r="CU567" s="27"/>
      <c r="CV567" s="26" t="str">
        <f>IF($CU567="","",VLOOKUP($CU567,'Braços de IP'!$E$9:$I$15,2,0))</f>
        <v/>
      </c>
      <c r="CW567" s="29" t="str">
        <f>IF($CU567="","",VLOOKUP($CU567,'Braços de IP'!$E$9:$I$15,5,0))</f>
        <v/>
      </c>
      <c r="CX567" s="26"/>
      <c r="CY567" s="26"/>
      <c r="CZ567" s="26"/>
      <c r="DA567" s="26"/>
      <c r="DB567" s="26"/>
      <c r="DC567" s="26"/>
      <c r="DD567" s="30" t="e">
        <f t="shared" si="632"/>
        <v>#N/A</v>
      </c>
      <c r="DE567" s="31">
        <f t="shared" si="633"/>
        <v>72</v>
      </c>
      <c r="DF567" s="30" t="e">
        <f t="shared" si="634"/>
        <v>#N/A</v>
      </c>
      <c r="DG567" s="32" t="e">
        <f t="shared" si="635"/>
        <v>#N/A</v>
      </c>
      <c r="DH567" s="33"/>
      <c r="DI567" s="34"/>
      <c r="DJ567" s="35"/>
      <c r="DK567" s="16" t="s">
        <v>144</v>
      </c>
      <c r="DL567" s="16"/>
      <c r="DN567" s="36" t="e">
        <f t="shared" si="675"/>
        <v>#VALUE!</v>
      </c>
    </row>
    <row r="568" spans="2:118" ht="15.75" customHeight="1" x14ac:dyDescent="0.25">
      <c r="B568" s="16">
        <v>100</v>
      </c>
      <c r="C568" s="16" t="s">
        <v>174</v>
      </c>
      <c r="D568" s="16" t="s">
        <v>585</v>
      </c>
      <c r="E568" s="16">
        <v>-8.0413680000000003</v>
      </c>
      <c r="F568" s="16">
        <v>-34.877149000000003</v>
      </c>
      <c r="G568" s="16" t="s">
        <v>160</v>
      </c>
      <c r="H568" s="17" t="s">
        <v>136</v>
      </c>
      <c r="I568" s="16" t="s">
        <v>136</v>
      </c>
      <c r="J568" s="17" t="s">
        <v>137</v>
      </c>
      <c r="K568" s="18">
        <v>72</v>
      </c>
      <c r="L568" s="17" t="s">
        <v>138</v>
      </c>
      <c r="M568" s="17">
        <v>0</v>
      </c>
      <c r="N568" s="16">
        <f t="shared" si="671"/>
        <v>144</v>
      </c>
      <c r="O568" s="17">
        <v>1</v>
      </c>
      <c r="P568" s="17">
        <v>0</v>
      </c>
      <c r="Q568" s="17">
        <v>4.1500000000000004</v>
      </c>
      <c r="R568" s="16"/>
      <c r="S568" s="16"/>
      <c r="T568" s="16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 t="s">
        <v>139</v>
      </c>
      <c r="AB568" s="17" t="s">
        <v>140</v>
      </c>
      <c r="AC568" s="17">
        <v>31</v>
      </c>
      <c r="AD568" s="17">
        <v>7.16</v>
      </c>
      <c r="AE568" s="17">
        <v>1</v>
      </c>
      <c r="AF568" s="17">
        <v>0</v>
      </c>
      <c r="AG568" s="17">
        <v>1.84</v>
      </c>
      <c r="AH568" s="17">
        <f t="shared" si="672"/>
        <v>1.84</v>
      </c>
      <c r="AI568" s="17" t="s">
        <v>136</v>
      </c>
      <c r="AJ568" s="17" t="s">
        <v>136</v>
      </c>
      <c r="AK568" s="17" t="s">
        <v>141</v>
      </c>
      <c r="AL568" s="17">
        <f t="shared" si="673"/>
        <v>2</v>
      </c>
      <c r="AM568" s="17">
        <v>0</v>
      </c>
      <c r="AN568" s="17"/>
      <c r="AO568" s="17">
        <v>0</v>
      </c>
      <c r="AP568" s="17">
        <v>0</v>
      </c>
      <c r="AQ568" s="17">
        <v>0</v>
      </c>
      <c r="AR568" s="17" t="s">
        <v>136</v>
      </c>
      <c r="AS568" s="19">
        <f t="shared" si="614"/>
        <v>0</v>
      </c>
      <c r="AT568" s="19"/>
      <c r="AU568" s="19">
        <f>VLOOKUP(G568,ABNT5101!$I$3:$J$9,2)</f>
        <v>10</v>
      </c>
      <c r="AV568" s="19">
        <f>VLOOKUP(G568,ABNT5101!$I$3:$M$9,5)</f>
        <v>0.18</v>
      </c>
      <c r="AW568" s="17" t="str">
        <f>_xlfn.XLOOKUP(G568,ABNT5101!I:I,ABNT5101!L:L)</f>
        <v>-</v>
      </c>
      <c r="AX568" s="17">
        <f>_xlfn.XLOOKUP(G568,ABNT5101!$I:$I,ABNT5101!M:M)</f>
        <v>0.18</v>
      </c>
      <c r="AY568" s="17" t="str">
        <f>_xlfn.XLOOKUP(G568,ABNT5101!$I:$I,ABNT5101!N:N)</f>
        <v>-</v>
      </c>
      <c r="AZ568" s="17">
        <f>_xlfn.XLOOKUP(G568,ABNT5101!$I:$I,ABNT5101!O:O)</f>
        <v>16</v>
      </c>
      <c r="BA568" s="20" t="str">
        <f t="shared" si="615"/>
        <v>NÃO ATENDE</v>
      </c>
      <c r="BB568" s="21">
        <f t="shared" ref="BB568:BC568" si="696">BE568/AU568-1</f>
        <v>-1</v>
      </c>
      <c r="BC568" s="21">
        <f t="shared" si="696"/>
        <v>-1</v>
      </c>
      <c r="BD568" s="21" t="str">
        <f t="shared" si="617"/>
        <v>-</v>
      </c>
      <c r="BE568" s="22"/>
      <c r="BF568" s="22"/>
      <c r="BG568" s="22"/>
      <c r="BH568" s="22"/>
      <c r="BI568" s="23"/>
      <c r="BJ568" s="22"/>
      <c r="BK568" s="20" t="str">
        <f t="shared" si="618"/>
        <v>NÃO ATENDE</v>
      </c>
      <c r="BL568" s="20" t="str">
        <f t="shared" si="619"/>
        <v>NÃO ATENDE</v>
      </c>
      <c r="BM568" s="20" t="str">
        <f t="shared" si="620"/>
        <v>NÃO ATENDE</v>
      </c>
      <c r="BN568" s="20" t="str">
        <f t="shared" si="621"/>
        <v>ATENDE</v>
      </c>
      <c r="BO568" s="24" t="str">
        <f t="shared" si="622"/>
        <v>C4</v>
      </c>
      <c r="BP568" s="24" t="str">
        <f t="shared" si="694"/>
        <v>-</v>
      </c>
      <c r="BQ568" s="25" t="e">
        <f t="shared" si="623"/>
        <v>#VALUE!</v>
      </c>
      <c r="BR568" s="22"/>
      <c r="BS568" s="22"/>
      <c r="BT568" s="24" t="str">
        <f>IF(BP568="-","-",_xlfn.XLOOKUP(BP568,ABNT5101!$B$4:$B$9,ABNT5101!$C$4:$C$9))</f>
        <v>-</v>
      </c>
      <c r="BU568" s="24" t="str">
        <f>IF(BP568="-","-",_xlfn.XLOOKUP(BP568,ABNT5101!$B$4:$B$9,ABNT5101!$D$4:$D$9))</f>
        <v>-</v>
      </c>
      <c r="BV568" s="20" t="str">
        <f t="shared" si="624"/>
        <v>-</v>
      </c>
      <c r="BW568" s="20" t="str">
        <f t="shared" si="625"/>
        <v>-</v>
      </c>
      <c r="BX568" s="20" t="str">
        <f t="shared" si="626"/>
        <v>-</v>
      </c>
      <c r="BY568" s="24" t="str">
        <f t="shared" si="596"/>
        <v>-</v>
      </c>
      <c r="BZ568" s="25" t="e">
        <f t="shared" si="627"/>
        <v>#VALUE!</v>
      </c>
      <c r="CA568" s="24"/>
      <c r="CB568" s="24"/>
      <c r="CC568" s="20" t="str">
        <f>IF(BY568="-","-",_xlfn.XLOOKUP(BY568,ABNT5101!$B$4:$B$9,ABNT5101!$C$4:$C$9))</f>
        <v>-</v>
      </c>
      <c r="CD568" s="24" t="str">
        <f>IF(BY568="-","-",_xlfn.XLOOKUP(BY568,ABNT5101!$B$4:$B$9,ABNT5101!$D$4:$D$9))</f>
        <v>-</v>
      </c>
      <c r="CE568" s="20" t="str">
        <f t="shared" si="628"/>
        <v>-</v>
      </c>
      <c r="CF568" s="20" t="str">
        <f t="shared" si="629"/>
        <v>-</v>
      </c>
      <c r="CG568" s="20" t="str">
        <f t="shared" si="630"/>
        <v>-</v>
      </c>
      <c r="CH568" s="26" t="e">
        <f>_xlfn.XLOOKUP(CI568,'Banco de dados'!$B:$B,'Banco de dados'!$D:$D)</f>
        <v>#N/A</v>
      </c>
      <c r="CI568" s="27"/>
      <c r="CJ568" s="26" t="e">
        <f>_xlfn.XLOOKUP(CI568,'Banco de dados'!$B:$B,'Banco de dados'!$E:$E)</f>
        <v>#N/A</v>
      </c>
      <c r="CK568" s="26"/>
      <c r="CL568" s="26" t="e">
        <f>IF(CK568="-","-",_xlfn.XLOOKUP(CK568,'Banco de dados'!$B:$B,'Banco de dados'!$E:$E))</f>
        <v>#N/A</v>
      </c>
      <c r="CM568" s="28">
        <f t="shared" si="631"/>
        <v>1</v>
      </c>
      <c r="CN568" s="26" t="e">
        <f>_xlfn.XLOOKUP(CI568,'Banco de dados'!$B:$B,'Banco de dados'!$H:$H)</f>
        <v>#N/A</v>
      </c>
      <c r="CO568" s="26" t="e">
        <f t="array" aca="1" ref="CO568" ca="1">_xludf.XLOOKUP(CK568,'Banco de dados'!$B:$B,'Banco de dados'!$H:$H)</f>
        <v>#NAME?</v>
      </c>
      <c r="CP568" s="26" t="e">
        <f t="array" aca="1" ref="CP568" ca="1">_xludf.XLOOKUP(CI568,'Banco de dados'!$B:$B,'Banco de dados'!$F:$F)</f>
        <v>#NAME?</v>
      </c>
      <c r="CQ568" s="26" t="e">
        <f t="array" aca="1" ref="CQ568" ca="1">_xludf.XLOOKUP(CK568,'Banco de dados'!$B:$B,'Banco de dados'!$F:$F)</f>
        <v>#NAME?</v>
      </c>
      <c r="CR568" s="27">
        <v>0</v>
      </c>
      <c r="CS568" s="27"/>
      <c r="CT568" s="26" t="str">
        <f>IF(AG568=0.5,"Suporte",IF(AND(AG568&gt;='Braços de IP'!$B$9,AG568&lt;='Braços de IP'!$D$9),'Braços de IP'!$E$9,IF(AND(AG568&gt;='Braços de IP'!$B$10,AG568&lt;='Braços de IP'!$D$10),'Braços de IP'!$E$10,IF(AND(AG568&gt;='Braços de IP'!$B$11,AG568&lt;='Braços de IP'!$D$11),'Braços de IP'!$E$11,IF(AND(AG568&gt;='Braços de IP'!$B$12,AG568&lt;='Braços de IP'!$D$12),'Braços de IP'!$E$12,IF(AND(AG568&gt;='Braços de IP'!$B$13,AG568&lt;='Braços de IP'!$D$13),'Braços de IP'!$E$13,IF(AND(AG568&gt;='Braços de IP'!$B$14,AG568&lt;='Braços de IP'!$D$14),'Braços de IP'!$E$14,"ERRO")))))))</f>
        <v>Médio I</v>
      </c>
      <c r="CU568" s="27"/>
      <c r="CV568" s="26" t="str">
        <f>IF($CU568="","",VLOOKUP($CU568,'Braços de IP'!$E$9:$I$15,2,0))</f>
        <v/>
      </c>
      <c r="CW568" s="29" t="str">
        <f>IF($CU568="","",VLOOKUP($CU568,'Braços de IP'!$E$9:$I$15,5,0))</f>
        <v/>
      </c>
      <c r="CX568" s="26"/>
      <c r="CY568" s="26"/>
      <c r="CZ568" s="26"/>
      <c r="DA568" s="26"/>
      <c r="DB568" s="26"/>
      <c r="DC568" s="26"/>
      <c r="DD568" s="30" t="e">
        <f t="shared" si="632"/>
        <v>#N/A</v>
      </c>
      <c r="DE568" s="31">
        <f t="shared" si="633"/>
        <v>72</v>
      </c>
      <c r="DF568" s="30" t="e">
        <f t="shared" si="634"/>
        <v>#N/A</v>
      </c>
      <c r="DG568" s="32" t="e">
        <f t="shared" si="635"/>
        <v>#N/A</v>
      </c>
      <c r="DH568" s="33"/>
      <c r="DI568" s="34"/>
      <c r="DJ568" s="35"/>
      <c r="DK568" s="16" t="s">
        <v>144</v>
      </c>
      <c r="DL568" s="16"/>
      <c r="DN568" s="36" t="e">
        <f t="shared" si="675"/>
        <v>#VALUE!</v>
      </c>
    </row>
    <row r="569" spans="2:118" ht="15.75" customHeight="1" x14ac:dyDescent="0.25">
      <c r="B569" s="16">
        <v>101</v>
      </c>
      <c r="C569" s="16" t="s">
        <v>146</v>
      </c>
      <c r="D569" s="16" t="s">
        <v>168</v>
      </c>
      <c r="E569" s="16">
        <v>-8.0855969999999999</v>
      </c>
      <c r="F569" s="16">
        <v>-34.896613000000002</v>
      </c>
      <c r="G569" s="16" t="s">
        <v>157</v>
      </c>
      <c r="H569" s="17" t="s">
        <v>136</v>
      </c>
      <c r="I569" s="16" t="s">
        <v>149</v>
      </c>
      <c r="J569" s="17" t="s">
        <v>137</v>
      </c>
      <c r="K569" s="18">
        <v>96</v>
      </c>
      <c r="L569" s="17" t="s">
        <v>138</v>
      </c>
      <c r="M569" s="17">
        <v>0</v>
      </c>
      <c r="N569" s="16">
        <f t="shared" si="671"/>
        <v>192</v>
      </c>
      <c r="O569" s="17">
        <v>2</v>
      </c>
      <c r="P569" s="17">
        <v>0</v>
      </c>
      <c r="Q569" s="17">
        <v>7</v>
      </c>
      <c r="R569" s="16"/>
      <c r="S569" s="16"/>
      <c r="T569" s="16">
        <v>0</v>
      </c>
      <c r="U569" s="17">
        <v>2.95</v>
      </c>
      <c r="V569" s="17">
        <v>1.85</v>
      </c>
      <c r="W569" s="17">
        <v>0</v>
      </c>
      <c r="X569" s="17">
        <v>0</v>
      </c>
      <c r="Y569" s="17">
        <v>0</v>
      </c>
      <c r="Z569" s="17">
        <v>0</v>
      </c>
      <c r="AA569" s="17" t="s">
        <v>298</v>
      </c>
      <c r="AB569" s="17" t="s">
        <v>169</v>
      </c>
      <c r="AC569" s="17">
        <v>41</v>
      </c>
      <c r="AD569" s="17">
        <v>12.1</v>
      </c>
      <c r="AE569" s="17">
        <v>1</v>
      </c>
      <c r="AF569" s="17">
        <v>1.29</v>
      </c>
      <c r="AG569" s="17">
        <v>1</v>
      </c>
      <c r="AH569" s="17">
        <f t="shared" si="672"/>
        <v>-0.29000000000000004</v>
      </c>
      <c r="AI569" s="17" t="s">
        <v>136</v>
      </c>
      <c r="AJ569" s="17" t="s">
        <v>136</v>
      </c>
      <c r="AK569" s="17" t="s">
        <v>141</v>
      </c>
      <c r="AL569" s="17">
        <f t="shared" si="673"/>
        <v>2</v>
      </c>
      <c r="AM569" s="17">
        <v>0</v>
      </c>
      <c r="AN569" s="17"/>
      <c r="AO569" s="17">
        <v>0</v>
      </c>
      <c r="AP569" s="17">
        <v>0</v>
      </c>
      <c r="AQ569" s="17">
        <v>0</v>
      </c>
      <c r="AR569" s="17" t="s">
        <v>136</v>
      </c>
      <c r="AS569" s="19">
        <f t="shared" si="614"/>
        <v>0</v>
      </c>
      <c r="AT569" s="19"/>
      <c r="AU569" s="19">
        <f>VLOOKUP(G569,ABNT5101!$I$3:$J$9,2)</f>
        <v>7.5</v>
      </c>
      <c r="AV569" s="19">
        <f>VLOOKUP(G569,ABNT5101!$I$3:$M$9,5)</f>
        <v>0.18</v>
      </c>
      <c r="AW569" s="17" t="str">
        <f>_xlfn.XLOOKUP(G569,ABNT5101!I:I,ABNT5101!L:L)</f>
        <v>-</v>
      </c>
      <c r="AX569" s="17">
        <f>_xlfn.XLOOKUP(G569,ABNT5101!$I:$I,ABNT5101!M:M)</f>
        <v>0.18</v>
      </c>
      <c r="AY569" s="17" t="str">
        <f>_xlfn.XLOOKUP(G569,ABNT5101!$I:$I,ABNT5101!N:N)</f>
        <v>-</v>
      </c>
      <c r="AZ569" s="17">
        <f>_xlfn.XLOOKUP(G569,ABNT5101!$I:$I,ABNT5101!O:O)</f>
        <v>16</v>
      </c>
      <c r="BA569" s="20" t="str">
        <f t="shared" si="615"/>
        <v>NÃO ATENDE</v>
      </c>
      <c r="BB569" s="21">
        <f t="shared" ref="BB569:BC569" si="697">BE569/AU569-1</f>
        <v>-1</v>
      </c>
      <c r="BC569" s="21">
        <f t="shared" si="697"/>
        <v>-1</v>
      </c>
      <c r="BD569" s="21" t="str">
        <f t="shared" si="617"/>
        <v>-</v>
      </c>
      <c r="BE569" s="22"/>
      <c r="BF569" s="22"/>
      <c r="BG569" s="22"/>
      <c r="BH569" s="22"/>
      <c r="BI569" s="23"/>
      <c r="BJ569" s="22"/>
      <c r="BK569" s="20" t="str">
        <f t="shared" si="618"/>
        <v>NÃO ATENDE</v>
      </c>
      <c r="BL569" s="20" t="str">
        <f t="shared" si="619"/>
        <v>NÃO ATENDE</v>
      </c>
      <c r="BM569" s="20" t="str">
        <f t="shared" si="620"/>
        <v>NÃO ATENDE</v>
      </c>
      <c r="BN569" s="20" t="str">
        <f t="shared" si="621"/>
        <v>ATENDE</v>
      </c>
      <c r="BO569" s="24" t="str">
        <f t="shared" si="622"/>
        <v>C5</v>
      </c>
      <c r="BP569" s="24" t="str">
        <f t="shared" si="694"/>
        <v>P5</v>
      </c>
      <c r="BQ569" s="25">
        <f t="shared" si="623"/>
        <v>-1</v>
      </c>
      <c r="BR569" s="22"/>
      <c r="BS569" s="22"/>
      <c r="BT569" s="24">
        <f>IF(BP569="-","-",_xlfn.XLOOKUP(BP569,ABNT5101!$B$4:$B$9,ABNT5101!$C$4:$C$9))</f>
        <v>5</v>
      </c>
      <c r="BU569" s="24">
        <f>IF(BP569="-","-",_xlfn.XLOOKUP(BP569,ABNT5101!$B$4:$B$9,ABNT5101!$D$4:$D$9))</f>
        <v>1</v>
      </c>
      <c r="BV569" s="20" t="str">
        <f t="shared" si="624"/>
        <v>NÃO ATENDE</v>
      </c>
      <c r="BW569" s="20" t="str">
        <f t="shared" si="625"/>
        <v>NÃO ATENDE</v>
      </c>
      <c r="BX569" s="20" t="str">
        <f t="shared" si="626"/>
        <v>NÃO ATENDE</v>
      </c>
      <c r="BY569" s="24" t="str">
        <f t="shared" si="596"/>
        <v>P5</v>
      </c>
      <c r="BZ569" s="25">
        <f t="shared" si="627"/>
        <v>-1</v>
      </c>
      <c r="CA569" s="24"/>
      <c r="CB569" s="24"/>
      <c r="CC569" s="20">
        <f>IF(BY569="-","-",_xlfn.XLOOKUP(BY569,ABNT5101!$B$4:$B$9,ABNT5101!$C$4:$C$9))</f>
        <v>5</v>
      </c>
      <c r="CD569" s="24">
        <f>IF(BY569="-","-",_xlfn.XLOOKUP(BY569,ABNT5101!$B$4:$B$9,ABNT5101!$D$4:$D$9))</f>
        <v>1</v>
      </c>
      <c r="CE569" s="20" t="str">
        <f t="shared" si="628"/>
        <v>NÃO ATENDE</v>
      </c>
      <c r="CF569" s="20" t="str">
        <f t="shared" si="629"/>
        <v>NÃO ATENDE</v>
      </c>
      <c r="CG569" s="20" t="str">
        <f t="shared" si="630"/>
        <v>NÃO ATENDE</v>
      </c>
      <c r="CH569" s="26" t="e">
        <f>_xlfn.XLOOKUP(CI569,'Banco de dados'!$B:$B,'Banco de dados'!$D:$D)</f>
        <v>#N/A</v>
      </c>
      <c r="CI569" s="27"/>
      <c r="CJ569" s="26" t="e">
        <f>_xlfn.XLOOKUP(CI569,'Banco de dados'!$B:$B,'Banco de dados'!$E:$E)</f>
        <v>#N/A</v>
      </c>
      <c r="CK569" s="26"/>
      <c r="CL569" s="26" t="e">
        <f>IF(CK569="-","-",_xlfn.XLOOKUP(CK569,'Banco de dados'!$B:$B,'Banco de dados'!$E:$E))</f>
        <v>#N/A</v>
      </c>
      <c r="CM569" s="28">
        <f t="shared" si="631"/>
        <v>1</v>
      </c>
      <c r="CN569" s="26" t="e">
        <f>_xlfn.XLOOKUP(CI569,'Banco de dados'!$B:$B,'Banco de dados'!$H:$H)</f>
        <v>#N/A</v>
      </c>
      <c r="CO569" s="26" t="e">
        <f t="array" aca="1" ref="CO569" ca="1">_xludf.XLOOKUP(CK569,'Banco de dados'!$B:$B,'Banco de dados'!$H:$H)</f>
        <v>#NAME?</v>
      </c>
      <c r="CP569" s="26" t="e">
        <f t="array" aca="1" ref="CP569" ca="1">_xludf.XLOOKUP(CI569,'Banco de dados'!$B:$B,'Banco de dados'!$F:$F)</f>
        <v>#NAME?</v>
      </c>
      <c r="CQ569" s="26" t="e">
        <f t="array" aca="1" ref="CQ569" ca="1">_xludf.XLOOKUP(CK569,'Banco de dados'!$B:$B,'Banco de dados'!$F:$F)</f>
        <v>#NAME?</v>
      </c>
      <c r="CR569" s="27">
        <v>0</v>
      </c>
      <c r="CS569" s="27"/>
      <c r="CT569" s="26" t="str">
        <f>IF(AG569=0.5,"Suporte",IF(AND(AG569&gt;='Braços de IP'!$B$9,AG569&lt;='Braços de IP'!$D$9),'Braços de IP'!$E$9,IF(AND(AG569&gt;='Braços de IP'!$B$10,AG569&lt;='Braços de IP'!$D$10),'Braços de IP'!$E$10,IF(AND(AG569&gt;='Braços de IP'!$B$11,AG569&lt;='Braços de IP'!$D$11),'Braços de IP'!$E$11,IF(AND(AG569&gt;='Braços de IP'!$B$12,AG569&lt;='Braços de IP'!$D$12),'Braços de IP'!$E$12,IF(AND(AG569&gt;='Braços de IP'!$B$13,AG569&lt;='Braços de IP'!$D$13),'Braços de IP'!$E$13,IF(AND(AG569&gt;='Braços de IP'!$B$14,AG569&lt;='Braços de IP'!$D$14),'Braços de IP'!$E$14,"ERRO")))))))</f>
        <v>Curto I</v>
      </c>
      <c r="CU569" s="27"/>
      <c r="CV569" s="26" t="str">
        <f>IF($CU569="","",VLOOKUP($CU569,'Braços de IP'!$E$9:$I$15,2,0))</f>
        <v/>
      </c>
      <c r="CW569" s="29" t="str">
        <f>IF($CU569="","",VLOOKUP($CU569,'Braços de IP'!$E$9:$I$15,5,0))</f>
        <v/>
      </c>
      <c r="CX569" s="26"/>
      <c r="CY569" s="26"/>
      <c r="CZ569" s="26"/>
      <c r="DA569" s="26"/>
      <c r="DB569" s="26"/>
      <c r="DC569" s="26"/>
      <c r="DD569" s="30" t="e">
        <f t="shared" si="632"/>
        <v>#N/A</v>
      </c>
      <c r="DE569" s="31">
        <f t="shared" si="633"/>
        <v>96</v>
      </c>
      <c r="DF569" s="30" t="e">
        <f t="shared" si="634"/>
        <v>#N/A</v>
      </c>
      <c r="DG569" s="32" t="e">
        <f t="shared" si="635"/>
        <v>#N/A</v>
      </c>
      <c r="DH569" s="33"/>
      <c r="DI569" s="34"/>
      <c r="DJ569" s="35"/>
      <c r="DK569" s="16" t="s">
        <v>144</v>
      </c>
      <c r="DL569" s="16"/>
      <c r="DN569" s="36" t="e">
        <f t="shared" si="675"/>
        <v>#VALUE!</v>
      </c>
    </row>
    <row r="570" spans="2:118" ht="15.75" customHeight="1" x14ac:dyDescent="0.25">
      <c r="B570" s="16">
        <v>101</v>
      </c>
      <c r="C570" s="16" t="s">
        <v>146</v>
      </c>
      <c r="D570" s="16" t="s">
        <v>168</v>
      </c>
      <c r="E570" s="16">
        <v>-8.0855969999999999</v>
      </c>
      <c r="F570" s="16">
        <v>-34.896613000000002</v>
      </c>
      <c r="G570" s="16" t="s">
        <v>157</v>
      </c>
      <c r="H570" s="17" t="s">
        <v>136</v>
      </c>
      <c r="I570" s="16" t="s">
        <v>149</v>
      </c>
      <c r="J570" s="17" t="s">
        <v>137</v>
      </c>
      <c r="K570" s="18">
        <v>96</v>
      </c>
      <c r="L570" s="17" t="s">
        <v>138</v>
      </c>
      <c r="M570" s="17">
        <v>0</v>
      </c>
      <c r="N570" s="16">
        <f t="shared" si="671"/>
        <v>192</v>
      </c>
      <c r="O570" s="17">
        <v>2</v>
      </c>
      <c r="P570" s="17">
        <v>0</v>
      </c>
      <c r="Q570" s="17">
        <v>7</v>
      </c>
      <c r="R570" s="16"/>
      <c r="S570" s="16"/>
      <c r="T570" s="16">
        <v>0</v>
      </c>
      <c r="U570" s="17">
        <v>2.95</v>
      </c>
      <c r="V570" s="17">
        <v>1.85</v>
      </c>
      <c r="W570" s="17">
        <v>0</v>
      </c>
      <c r="X570" s="17">
        <v>0</v>
      </c>
      <c r="Y570" s="17">
        <v>0</v>
      </c>
      <c r="Z570" s="17">
        <v>0</v>
      </c>
      <c r="AA570" s="17" t="s">
        <v>298</v>
      </c>
      <c r="AB570" s="17" t="s">
        <v>169</v>
      </c>
      <c r="AC570" s="17">
        <v>41</v>
      </c>
      <c r="AD570" s="17">
        <v>12.1</v>
      </c>
      <c r="AE570" s="17">
        <v>1</v>
      </c>
      <c r="AF570" s="17">
        <v>1.29</v>
      </c>
      <c r="AG570" s="17">
        <v>1</v>
      </c>
      <c r="AH570" s="17">
        <f t="shared" si="672"/>
        <v>-0.29000000000000004</v>
      </c>
      <c r="AI570" s="17" t="s">
        <v>136</v>
      </c>
      <c r="AJ570" s="17" t="s">
        <v>136</v>
      </c>
      <c r="AK570" s="17" t="s">
        <v>141</v>
      </c>
      <c r="AL570" s="17">
        <f t="shared" si="673"/>
        <v>2</v>
      </c>
      <c r="AM570" s="17">
        <v>0</v>
      </c>
      <c r="AN570" s="17"/>
      <c r="AO570" s="17">
        <v>0</v>
      </c>
      <c r="AP570" s="17">
        <v>0</v>
      </c>
      <c r="AQ570" s="17">
        <v>0</v>
      </c>
      <c r="AR570" s="17" t="s">
        <v>136</v>
      </c>
      <c r="AS570" s="19">
        <f t="shared" si="614"/>
        <v>0</v>
      </c>
      <c r="AT570" s="19"/>
      <c r="AU570" s="19">
        <f>VLOOKUP(G570,ABNT5101!$I$3:$J$9,2)</f>
        <v>7.5</v>
      </c>
      <c r="AV570" s="19">
        <f>VLOOKUP(G570,ABNT5101!$I$3:$M$9,5)</f>
        <v>0.18</v>
      </c>
      <c r="AW570" s="17" t="str">
        <f>_xlfn.XLOOKUP(G570,ABNT5101!I:I,ABNT5101!L:L)</f>
        <v>-</v>
      </c>
      <c r="AX570" s="17">
        <f>_xlfn.XLOOKUP(G570,ABNT5101!$I:$I,ABNT5101!M:M)</f>
        <v>0.18</v>
      </c>
      <c r="AY570" s="17" t="str">
        <f>_xlfn.XLOOKUP(G570,ABNT5101!$I:$I,ABNT5101!N:N)</f>
        <v>-</v>
      </c>
      <c r="AZ570" s="17">
        <f>_xlfn.XLOOKUP(G570,ABNT5101!$I:$I,ABNT5101!O:O)</f>
        <v>16</v>
      </c>
      <c r="BA570" s="20" t="str">
        <f t="shared" si="615"/>
        <v>NÃO ATENDE</v>
      </c>
      <c r="BB570" s="21">
        <f t="shared" ref="BB570:BC570" si="698">BE570/AU570-1</f>
        <v>-1</v>
      </c>
      <c r="BC570" s="21">
        <f t="shared" si="698"/>
        <v>-1</v>
      </c>
      <c r="BD570" s="21" t="str">
        <f t="shared" si="617"/>
        <v>-</v>
      </c>
      <c r="BE570" s="22"/>
      <c r="BF570" s="22"/>
      <c r="BG570" s="22"/>
      <c r="BH570" s="22"/>
      <c r="BI570" s="23"/>
      <c r="BJ570" s="22"/>
      <c r="BK570" s="20" t="str">
        <f t="shared" si="618"/>
        <v>NÃO ATENDE</v>
      </c>
      <c r="BL570" s="20" t="str">
        <f t="shared" si="619"/>
        <v>NÃO ATENDE</v>
      </c>
      <c r="BM570" s="20" t="str">
        <f t="shared" si="620"/>
        <v>NÃO ATENDE</v>
      </c>
      <c r="BN570" s="20" t="str">
        <f t="shared" si="621"/>
        <v>ATENDE</v>
      </c>
      <c r="BO570" s="24" t="str">
        <f t="shared" si="622"/>
        <v>C5</v>
      </c>
      <c r="BP570" s="24" t="str">
        <f t="shared" si="694"/>
        <v>P5</v>
      </c>
      <c r="BQ570" s="25">
        <f t="shared" si="623"/>
        <v>-1</v>
      </c>
      <c r="BR570" s="22"/>
      <c r="BS570" s="22"/>
      <c r="BT570" s="24">
        <f>IF(BP570="-","-",_xlfn.XLOOKUP(BP570,ABNT5101!$B$4:$B$9,ABNT5101!$C$4:$C$9))</f>
        <v>5</v>
      </c>
      <c r="BU570" s="24">
        <f>IF(BP570="-","-",_xlfn.XLOOKUP(BP570,ABNT5101!$B$4:$B$9,ABNT5101!$D$4:$D$9))</f>
        <v>1</v>
      </c>
      <c r="BV570" s="20" t="str">
        <f t="shared" si="624"/>
        <v>NÃO ATENDE</v>
      </c>
      <c r="BW570" s="20" t="str">
        <f t="shared" si="625"/>
        <v>NÃO ATENDE</v>
      </c>
      <c r="BX570" s="20" t="str">
        <f t="shared" si="626"/>
        <v>NÃO ATENDE</v>
      </c>
      <c r="BY570" s="24" t="str">
        <f t="shared" si="596"/>
        <v>P5</v>
      </c>
      <c r="BZ570" s="25">
        <f t="shared" si="627"/>
        <v>-1</v>
      </c>
      <c r="CA570" s="24"/>
      <c r="CB570" s="24"/>
      <c r="CC570" s="20">
        <f>IF(BY570="-","-",_xlfn.XLOOKUP(BY570,ABNT5101!$B$4:$B$9,ABNT5101!$C$4:$C$9))</f>
        <v>5</v>
      </c>
      <c r="CD570" s="24">
        <f>IF(BY570="-","-",_xlfn.XLOOKUP(BY570,ABNT5101!$B$4:$B$9,ABNT5101!$D$4:$D$9))</f>
        <v>1</v>
      </c>
      <c r="CE570" s="20" t="str">
        <f t="shared" si="628"/>
        <v>NÃO ATENDE</v>
      </c>
      <c r="CF570" s="20" t="str">
        <f t="shared" si="629"/>
        <v>NÃO ATENDE</v>
      </c>
      <c r="CG570" s="20" t="str">
        <f t="shared" si="630"/>
        <v>NÃO ATENDE</v>
      </c>
      <c r="CH570" s="26" t="e">
        <f>_xlfn.XLOOKUP(CI570,'Banco de dados'!$B:$B,'Banco de dados'!$D:$D)</f>
        <v>#N/A</v>
      </c>
      <c r="CI570" s="27"/>
      <c r="CJ570" s="26" t="e">
        <f>_xlfn.XLOOKUP(CI570,'Banco de dados'!$B:$B,'Banco de dados'!$E:$E)</f>
        <v>#N/A</v>
      </c>
      <c r="CK570" s="26"/>
      <c r="CL570" s="26" t="e">
        <f>IF(CK570="-","-",_xlfn.XLOOKUP(CK570,'Banco de dados'!$B:$B,'Banco de dados'!$E:$E))</f>
        <v>#N/A</v>
      </c>
      <c r="CM570" s="28">
        <f t="shared" si="631"/>
        <v>1</v>
      </c>
      <c r="CN570" s="26" t="e">
        <f>_xlfn.XLOOKUP(CI570,'Banco de dados'!$B:$B,'Banco de dados'!$H:$H)</f>
        <v>#N/A</v>
      </c>
      <c r="CO570" s="26" t="e">
        <f t="array" aca="1" ref="CO570" ca="1">_xludf.XLOOKUP(CK570,'Banco de dados'!$B:$B,'Banco de dados'!$H:$H)</f>
        <v>#NAME?</v>
      </c>
      <c r="CP570" s="26" t="e">
        <f t="array" aca="1" ref="CP570" ca="1">_xludf.XLOOKUP(CI570,'Banco de dados'!$B:$B,'Banco de dados'!$F:$F)</f>
        <v>#NAME?</v>
      </c>
      <c r="CQ570" s="26" t="e">
        <f t="array" aca="1" ref="CQ570" ca="1">_xludf.XLOOKUP(CK570,'Banco de dados'!$B:$B,'Banco de dados'!$F:$F)</f>
        <v>#NAME?</v>
      </c>
      <c r="CR570" s="27">
        <v>0</v>
      </c>
      <c r="CS570" s="27"/>
      <c r="CT570" s="26" t="str">
        <f>IF(AG570=0.5,"Suporte",IF(AND(AG570&gt;='Braços de IP'!$B$9,AG570&lt;='Braços de IP'!$D$9),'Braços de IP'!$E$9,IF(AND(AG570&gt;='Braços de IP'!$B$10,AG570&lt;='Braços de IP'!$D$10),'Braços de IP'!$E$10,IF(AND(AG570&gt;='Braços de IP'!$B$11,AG570&lt;='Braços de IP'!$D$11),'Braços de IP'!$E$11,IF(AND(AG570&gt;='Braços de IP'!$B$12,AG570&lt;='Braços de IP'!$D$12),'Braços de IP'!$E$12,IF(AND(AG570&gt;='Braços de IP'!$B$13,AG570&lt;='Braços de IP'!$D$13),'Braços de IP'!$E$13,IF(AND(AG570&gt;='Braços de IP'!$B$14,AG570&lt;='Braços de IP'!$D$14),'Braços de IP'!$E$14,"ERRO")))))))</f>
        <v>Curto I</v>
      </c>
      <c r="CU570" s="27"/>
      <c r="CV570" s="26" t="str">
        <f>IF($CU570="","",VLOOKUP($CU570,'Braços de IP'!$E$9:$I$15,2,0))</f>
        <v/>
      </c>
      <c r="CW570" s="29" t="str">
        <f>IF($CU570="","",VLOOKUP($CU570,'Braços de IP'!$E$9:$I$15,5,0))</f>
        <v/>
      </c>
      <c r="CX570" s="26"/>
      <c r="CY570" s="26"/>
      <c r="CZ570" s="26"/>
      <c r="DA570" s="26"/>
      <c r="DB570" s="26"/>
      <c r="DC570" s="26"/>
      <c r="DD570" s="30" t="e">
        <f t="shared" si="632"/>
        <v>#N/A</v>
      </c>
      <c r="DE570" s="31">
        <f t="shared" si="633"/>
        <v>96</v>
      </c>
      <c r="DF570" s="30" t="e">
        <f t="shared" si="634"/>
        <v>#N/A</v>
      </c>
      <c r="DG570" s="32" t="e">
        <f t="shared" si="635"/>
        <v>#N/A</v>
      </c>
      <c r="DH570" s="33"/>
      <c r="DI570" s="34"/>
      <c r="DJ570" s="35"/>
      <c r="DK570" s="16" t="s">
        <v>144</v>
      </c>
      <c r="DL570" s="16"/>
      <c r="DN570" s="36" t="e">
        <f t="shared" si="675"/>
        <v>#VALUE!</v>
      </c>
    </row>
    <row r="571" spans="2:118" ht="15.75" customHeight="1" x14ac:dyDescent="0.25">
      <c r="B571" s="16">
        <v>101</v>
      </c>
      <c r="C571" s="16" t="s">
        <v>146</v>
      </c>
      <c r="D571" s="16" t="s">
        <v>168</v>
      </c>
      <c r="E571" s="16">
        <v>-8.0855969999999999</v>
      </c>
      <c r="F571" s="16">
        <v>-34.896613000000002</v>
      </c>
      <c r="G571" s="16" t="s">
        <v>157</v>
      </c>
      <c r="H571" s="17" t="s">
        <v>136</v>
      </c>
      <c r="I571" s="16" t="s">
        <v>149</v>
      </c>
      <c r="J571" s="17" t="s">
        <v>137</v>
      </c>
      <c r="K571" s="18">
        <v>96</v>
      </c>
      <c r="L571" s="17" t="s">
        <v>138</v>
      </c>
      <c r="M571" s="17">
        <v>0</v>
      </c>
      <c r="N571" s="16">
        <f t="shared" si="671"/>
        <v>192</v>
      </c>
      <c r="O571" s="17">
        <v>2</v>
      </c>
      <c r="P571" s="17">
        <v>0</v>
      </c>
      <c r="Q571" s="17">
        <v>7</v>
      </c>
      <c r="R571" s="16"/>
      <c r="S571" s="16"/>
      <c r="T571" s="16">
        <v>0</v>
      </c>
      <c r="U571" s="17">
        <v>2.95</v>
      </c>
      <c r="V571" s="17">
        <v>1.85</v>
      </c>
      <c r="W571" s="17">
        <v>0</v>
      </c>
      <c r="X571" s="17">
        <v>0</v>
      </c>
      <c r="Y571" s="17">
        <v>0</v>
      </c>
      <c r="Z571" s="17">
        <v>0</v>
      </c>
      <c r="AA571" s="17" t="s">
        <v>298</v>
      </c>
      <c r="AB571" s="17" t="s">
        <v>169</v>
      </c>
      <c r="AC571" s="17">
        <v>41</v>
      </c>
      <c r="AD571" s="17">
        <v>12.1</v>
      </c>
      <c r="AE571" s="17">
        <v>1</v>
      </c>
      <c r="AF571" s="17">
        <v>1.29</v>
      </c>
      <c r="AG571" s="17">
        <v>1</v>
      </c>
      <c r="AH571" s="17">
        <f t="shared" si="672"/>
        <v>-0.29000000000000004</v>
      </c>
      <c r="AI571" s="17" t="s">
        <v>136</v>
      </c>
      <c r="AJ571" s="17" t="s">
        <v>136</v>
      </c>
      <c r="AK571" s="17" t="s">
        <v>141</v>
      </c>
      <c r="AL571" s="17">
        <f t="shared" si="673"/>
        <v>2</v>
      </c>
      <c r="AM571" s="17">
        <v>0</v>
      </c>
      <c r="AN571" s="17"/>
      <c r="AO571" s="17">
        <v>0</v>
      </c>
      <c r="AP571" s="17">
        <v>0</v>
      </c>
      <c r="AQ571" s="17">
        <v>0</v>
      </c>
      <c r="AR571" s="17" t="s">
        <v>136</v>
      </c>
      <c r="AS571" s="19">
        <f t="shared" si="614"/>
        <v>0</v>
      </c>
      <c r="AT571" s="19"/>
      <c r="AU571" s="19">
        <f>VLOOKUP(G571,ABNT5101!$I$3:$J$9,2)</f>
        <v>7.5</v>
      </c>
      <c r="AV571" s="19">
        <f>VLOOKUP(G571,ABNT5101!$I$3:$M$9,5)</f>
        <v>0.18</v>
      </c>
      <c r="AW571" s="17" t="str">
        <f>_xlfn.XLOOKUP(G571,ABNT5101!I:I,ABNT5101!L:L)</f>
        <v>-</v>
      </c>
      <c r="AX571" s="17">
        <f>_xlfn.XLOOKUP(G571,ABNT5101!$I:$I,ABNT5101!M:M)</f>
        <v>0.18</v>
      </c>
      <c r="AY571" s="17" t="str">
        <f>_xlfn.XLOOKUP(G571,ABNT5101!$I:$I,ABNT5101!N:N)</f>
        <v>-</v>
      </c>
      <c r="AZ571" s="17">
        <f>_xlfn.XLOOKUP(G571,ABNT5101!$I:$I,ABNT5101!O:O)</f>
        <v>16</v>
      </c>
      <c r="BA571" s="20" t="str">
        <f t="shared" si="615"/>
        <v>NÃO ATENDE</v>
      </c>
      <c r="BB571" s="21">
        <f t="shared" ref="BB571:BC571" si="699">BE571/AU571-1</f>
        <v>-1</v>
      </c>
      <c r="BC571" s="21">
        <f t="shared" si="699"/>
        <v>-1</v>
      </c>
      <c r="BD571" s="21" t="str">
        <f t="shared" si="617"/>
        <v>-</v>
      </c>
      <c r="BE571" s="22"/>
      <c r="BF571" s="22"/>
      <c r="BG571" s="22"/>
      <c r="BH571" s="22"/>
      <c r="BI571" s="23"/>
      <c r="BJ571" s="22"/>
      <c r="BK571" s="20" t="str">
        <f t="shared" si="618"/>
        <v>NÃO ATENDE</v>
      </c>
      <c r="BL571" s="20" t="str">
        <f t="shared" si="619"/>
        <v>NÃO ATENDE</v>
      </c>
      <c r="BM571" s="20" t="str">
        <f t="shared" si="620"/>
        <v>NÃO ATENDE</v>
      </c>
      <c r="BN571" s="20" t="str">
        <f t="shared" si="621"/>
        <v>ATENDE</v>
      </c>
      <c r="BO571" s="24" t="str">
        <f t="shared" si="622"/>
        <v>C5</v>
      </c>
      <c r="BP571" s="24" t="str">
        <f t="shared" si="694"/>
        <v>P5</v>
      </c>
      <c r="BQ571" s="25">
        <f t="shared" si="623"/>
        <v>-1</v>
      </c>
      <c r="BR571" s="22"/>
      <c r="BS571" s="22"/>
      <c r="BT571" s="24">
        <f>IF(BP571="-","-",_xlfn.XLOOKUP(BP571,ABNT5101!$B$4:$B$9,ABNT5101!$C$4:$C$9))</f>
        <v>5</v>
      </c>
      <c r="BU571" s="24">
        <f>IF(BP571="-","-",_xlfn.XLOOKUP(BP571,ABNT5101!$B$4:$B$9,ABNT5101!$D$4:$D$9))</f>
        <v>1</v>
      </c>
      <c r="BV571" s="20" t="str">
        <f t="shared" si="624"/>
        <v>NÃO ATENDE</v>
      </c>
      <c r="BW571" s="20" t="str">
        <f t="shared" si="625"/>
        <v>NÃO ATENDE</v>
      </c>
      <c r="BX571" s="20" t="str">
        <f t="shared" si="626"/>
        <v>NÃO ATENDE</v>
      </c>
      <c r="BY571" s="24" t="str">
        <f t="shared" si="596"/>
        <v>P5</v>
      </c>
      <c r="BZ571" s="25">
        <f t="shared" si="627"/>
        <v>-1</v>
      </c>
      <c r="CA571" s="24"/>
      <c r="CB571" s="24"/>
      <c r="CC571" s="20">
        <f>IF(BY571="-","-",_xlfn.XLOOKUP(BY571,ABNT5101!$B$4:$B$9,ABNT5101!$C$4:$C$9))</f>
        <v>5</v>
      </c>
      <c r="CD571" s="24">
        <f>IF(BY571="-","-",_xlfn.XLOOKUP(BY571,ABNT5101!$B$4:$B$9,ABNT5101!$D$4:$D$9))</f>
        <v>1</v>
      </c>
      <c r="CE571" s="20" t="str">
        <f t="shared" si="628"/>
        <v>NÃO ATENDE</v>
      </c>
      <c r="CF571" s="20" t="str">
        <f t="shared" si="629"/>
        <v>NÃO ATENDE</v>
      </c>
      <c r="CG571" s="20" t="str">
        <f t="shared" si="630"/>
        <v>NÃO ATENDE</v>
      </c>
      <c r="CH571" s="26" t="e">
        <f>_xlfn.XLOOKUP(CI571,'Banco de dados'!$B:$B,'Banco de dados'!$D:$D)</f>
        <v>#N/A</v>
      </c>
      <c r="CI571" s="27"/>
      <c r="CJ571" s="26" t="e">
        <f>_xlfn.XLOOKUP(CI571,'Banco de dados'!$B:$B,'Banco de dados'!$E:$E)</f>
        <v>#N/A</v>
      </c>
      <c r="CK571" s="26"/>
      <c r="CL571" s="26" t="e">
        <f>IF(CK571="-","-",_xlfn.XLOOKUP(CK571,'Banco de dados'!$B:$B,'Banco de dados'!$E:$E))</f>
        <v>#N/A</v>
      </c>
      <c r="CM571" s="28">
        <f t="shared" si="631"/>
        <v>1</v>
      </c>
      <c r="CN571" s="26" t="e">
        <f>_xlfn.XLOOKUP(CI571,'Banco de dados'!$B:$B,'Banco de dados'!$H:$H)</f>
        <v>#N/A</v>
      </c>
      <c r="CO571" s="26" t="e">
        <f t="array" aca="1" ref="CO571" ca="1">_xludf.XLOOKUP(CK571,'Banco de dados'!$B:$B,'Banco de dados'!$H:$H)</f>
        <v>#NAME?</v>
      </c>
      <c r="CP571" s="26" t="e">
        <f t="array" aca="1" ref="CP571" ca="1">_xludf.XLOOKUP(CI571,'Banco de dados'!$B:$B,'Banco de dados'!$F:$F)</f>
        <v>#NAME?</v>
      </c>
      <c r="CQ571" s="26" t="e">
        <f t="array" aca="1" ref="CQ571" ca="1">_xludf.XLOOKUP(CK571,'Banco de dados'!$B:$B,'Banco de dados'!$F:$F)</f>
        <v>#NAME?</v>
      </c>
      <c r="CR571" s="27">
        <v>0</v>
      </c>
      <c r="CS571" s="27"/>
      <c r="CT571" s="26" t="str">
        <f>IF(AG571=0.5,"Suporte",IF(AND(AG571&gt;='Braços de IP'!$B$9,AG571&lt;='Braços de IP'!$D$9),'Braços de IP'!$E$9,IF(AND(AG571&gt;='Braços de IP'!$B$10,AG571&lt;='Braços de IP'!$D$10),'Braços de IP'!$E$10,IF(AND(AG571&gt;='Braços de IP'!$B$11,AG571&lt;='Braços de IP'!$D$11),'Braços de IP'!$E$11,IF(AND(AG571&gt;='Braços de IP'!$B$12,AG571&lt;='Braços de IP'!$D$12),'Braços de IP'!$E$12,IF(AND(AG571&gt;='Braços de IP'!$B$13,AG571&lt;='Braços de IP'!$D$13),'Braços de IP'!$E$13,IF(AND(AG571&gt;='Braços de IP'!$B$14,AG571&lt;='Braços de IP'!$D$14),'Braços de IP'!$E$14,"ERRO")))))))</f>
        <v>Curto I</v>
      </c>
      <c r="CU571" s="27" t="s">
        <v>142</v>
      </c>
      <c r="CV571" s="26">
        <f>IF($CU571="","",VLOOKUP($CU571,'Braços de IP'!$E$9:$I$15,2,0))</f>
        <v>1.8</v>
      </c>
      <c r="CW571" s="29">
        <f>IF($CU571="","",VLOOKUP($CU571,'Braços de IP'!$E$9:$I$15,5,0))</f>
        <v>7</v>
      </c>
      <c r="CX571" s="26"/>
      <c r="CY571" s="26"/>
      <c r="CZ571" s="26"/>
      <c r="DA571" s="26"/>
      <c r="DB571" s="26"/>
      <c r="DC571" s="26"/>
      <c r="DD571" s="30" t="e">
        <f t="shared" si="632"/>
        <v>#N/A</v>
      </c>
      <c r="DE571" s="31">
        <f t="shared" si="633"/>
        <v>96</v>
      </c>
      <c r="DF571" s="30" t="e">
        <f t="shared" si="634"/>
        <v>#N/A</v>
      </c>
      <c r="DG571" s="32" t="e">
        <f t="shared" si="635"/>
        <v>#N/A</v>
      </c>
      <c r="DH571" s="33"/>
      <c r="DI571" s="34"/>
      <c r="DJ571" s="35"/>
      <c r="DK571" s="16" t="s">
        <v>144</v>
      </c>
      <c r="DL571" s="16"/>
      <c r="DN571" s="36" t="e">
        <f t="shared" si="675"/>
        <v>#VALUE!</v>
      </c>
    </row>
    <row r="572" spans="2:118" ht="15.75" customHeight="1" x14ac:dyDescent="0.25">
      <c r="B572" s="16">
        <v>102</v>
      </c>
      <c r="C572" s="16" t="s">
        <v>176</v>
      </c>
      <c r="D572" s="16" t="s">
        <v>586</v>
      </c>
      <c r="E572" s="16">
        <v>-8.0385829999999991</v>
      </c>
      <c r="F572" s="16">
        <v>-34.878757999999998</v>
      </c>
      <c r="G572" s="16" t="s">
        <v>160</v>
      </c>
      <c r="H572" s="17" t="s">
        <v>136</v>
      </c>
      <c r="I572" s="16" t="s">
        <v>135</v>
      </c>
      <c r="J572" s="17" t="s">
        <v>137</v>
      </c>
      <c r="K572" s="18">
        <v>70</v>
      </c>
      <c r="L572" s="17" t="s">
        <v>138</v>
      </c>
      <c r="M572" s="17">
        <v>0</v>
      </c>
      <c r="N572" s="16">
        <f t="shared" si="671"/>
        <v>140</v>
      </c>
      <c r="O572" s="17">
        <v>1</v>
      </c>
      <c r="P572" s="17">
        <v>1.94</v>
      </c>
      <c r="Q572" s="17">
        <v>4.2</v>
      </c>
      <c r="R572" s="16"/>
      <c r="S572" s="16"/>
      <c r="T572" s="16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 t="s">
        <v>139</v>
      </c>
      <c r="AB572" s="17" t="s">
        <v>140</v>
      </c>
      <c r="AC572" s="17">
        <v>26.6</v>
      </c>
      <c r="AD572" s="17">
        <v>5.9</v>
      </c>
      <c r="AE572" s="17">
        <v>1</v>
      </c>
      <c r="AF572" s="17">
        <v>2.16</v>
      </c>
      <c r="AG572" s="17">
        <v>2</v>
      </c>
      <c r="AH572" s="17">
        <f t="shared" si="672"/>
        <v>-0.16000000000000014</v>
      </c>
      <c r="AI572" s="17" t="s">
        <v>136</v>
      </c>
      <c r="AJ572" s="17" t="s">
        <v>136</v>
      </c>
      <c r="AK572" s="17" t="s">
        <v>141</v>
      </c>
      <c r="AL572" s="17">
        <f t="shared" si="673"/>
        <v>2</v>
      </c>
      <c r="AM572" s="17">
        <v>0</v>
      </c>
      <c r="AN572" s="17"/>
      <c r="AO572" s="17">
        <v>0</v>
      </c>
      <c r="AP572" s="17">
        <v>0</v>
      </c>
      <c r="AQ572" s="17">
        <v>0</v>
      </c>
      <c r="AR572" s="17" t="s">
        <v>136</v>
      </c>
      <c r="AS572" s="19">
        <f t="shared" si="614"/>
        <v>0</v>
      </c>
      <c r="AT572" s="19"/>
      <c r="AU572" s="19">
        <f>VLOOKUP(G572,ABNT5101!$I$3:$J$9,2)</f>
        <v>10</v>
      </c>
      <c r="AV572" s="19">
        <f>VLOOKUP(G572,ABNT5101!$I$3:$M$9,5)</f>
        <v>0.18</v>
      </c>
      <c r="AW572" s="17" t="str">
        <f>_xlfn.XLOOKUP(G572,ABNT5101!I:I,ABNT5101!L:L)</f>
        <v>-</v>
      </c>
      <c r="AX572" s="17">
        <f>_xlfn.XLOOKUP(G572,ABNT5101!$I:$I,ABNT5101!M:M)</f>
        <v>0.18</v>
      </c>
      <c r="AY572" s="17" t="str">
        <f>_xlfn.XLOOKUP(G572,ABNT5101!$I:$I,ABNT5101!N:N)</f>
        <v>-</v>
      </c>
      <c r="AZ572" s="17">
        <f>_xlfn.XLOOKUP(G572,ABNT5101!$I:$I,ABNT5101!O:O)</f>
        <v>16</v>
      </c>
      <c r="BA572" s="20" t="str">
        <f t="shared" si="615"/>
        <v>NÃO ATENDE</v>
      </c>
      <c r="BB572" s="21">
        <f t="shared" ref="BB572:BC572" si="700">BE572/AU572-1</f>
        <v>-1</v>
      </c>
      <c r="BC572" s="21">
        <f t="shared" si="700"/>
        <v>-1</v>
      </c>
      <c r="BD572" s="21" t="str">
        <f t="shared" si="617"/>
        <v>-</v>
      </c>
      <c r="BE572" s="22"/>
      <c r="BF572" s="22"/>
      <c r="BG572" s="22"/>
      <c r="BH572" s="22"/>
      <c r="BI572" s="23"/>
      <c r="BJ572" s="22"/>
      <c r="BK572" s="20" t="str">
        <f t="shared" si="618"/>
        <v>NÃO ATENDE</v>
      </c>
      <c r="BL572" s="20" t="str">
        <f t="shared" si="619"/>
        <v>NÃO ATENDE</v>
      </c>
      <c r="BM572" s="20" t="str">
        <f t="shared" si="620"/>
        <v>NÃO ATENDE</v>
      </c>
      <c r="BN572" s="20" t="str">
        <f t="shared" si="621"/>
        <v>ATENDE</v>
      </c>
      <c r="BO572" s="24" t="str">
        <f t="shared" si="622"/>
        <v>C4</v>
      </c>
      <c r="BP572" s="24" t="str">
        <f t="shared" si="694"/>
        <v>P6</v>
      </c>
      <c r="BQ572" s="25">
        <f t="shared" si="623"/>
        <v>-1</v>
      </c>
      <c r="BR572" s="22"/>
      <c r="BS572" s="22"/>
      <c r="BT572" s="24">
        <f>IF(BP572="-","-",_xlfn.XLOOKUP(BP572,ABNT5101!$B$4:$B$9,ABNT5101!$C$4:$C$9))</f>
        <v>3</v>
      </c>
      <c r="BU572" s="24">
        <f>IF(BP572="-","-",_xlfn.XLOOKUP(BP572,ABNT5101!$B$4:$B$9,ABNT5101!$D$4:$D$9))</f>
        <v>0.6</v>
      </c>
      <c r="BV572" s="20" t="str">
        <f t="shared" si="624"/>
        <v>NÃO ATENDE</v>
      </c>
      <c r="BW572" s="20" t="str">
        <f t="shared" si="625"/>
        <v>NÃO ATENDE</v>
      </c>
      <c r="BX572" s="20" t="str">
        <f t="shared" si="626"/>
        <v>NÃO ATENDE</v>
      </c>
      <c r="BY572" s="24" t="str">
        <f t="shared" si="596"/>
        <v>P6</v>
      </c>
      <c r="BZ572" s="25">
        <f t="shared" si="627"/>
        <v>-1</v>
      </c>
      <c r="CA572" s="24"/>
      <c r="CB572" s="24"/>
      <c r="CC572" s="20">
        <f>IF(BY572="-","-",_xlfn.XLOOKUP(BY572,ABNT5101!$B$4:$B$9,ABNT5101!$C$4:$C$9))</f>
        <v>3</v>
      </c>
      <c r="CD572" s="24">
        <f>IF(BY572="-","-",_xlfn.XLOOKUP(BY572,ABNT5101!$B$4:$B$9,ABNT5101!$D$4:$D$9))</f>
        <v>0.6</v>
      </c>
      <c r="CE572" s="20" t="str">
        <f t="shared" si="628"/>
        <v>NÃO ATENDE</v>
      </c>
      <c r="CF572" s="20" t="str">
        <f t="shared" si="629"/>
        <v>NÃO ATENDE</v>
      </c>
      <c r="CG572" s="20" t="str">
        <f t="shared" si="630"/>
        <v>NÃO ATENDE</v>
      </c>
      <c r="CH572" s="26" t="e">
        <f>_xlfn.XLOOKUP(CI572,'Banco de dados'!$B:$B,'Banco de dados'!$D:$D)</f>
        <v>#N/A</v>
      </c>
      <c r="CI572" s="27"/>
      <c r="CJ572" s="26" t="e">
        <f>_xlfn.XLOOKUP(CI572,'Banco de dados'!$B:$B,'Banco de dados'!$E:$E)</f>
        <v>#N/A</v>
      </c>
      <c r="CK572" s="26"/>
      <c r="CL572" s="26" t="e">
        <f>IF(CK572="-","-",_xlfn.XLOOKUP(CK572,'Banco de dados'!$B:$B,'Banco de dados'!$E:$E))</f>
        <v>#N/A</v>
      </c>
      <c r="CM572" s="28">
        <f t="shared" si="631"/>
        <v>1</v>
      </c>
      <c r="CN572" s="26" t="e">
        <f>_xlfn.XLOOKUP(CI572,'Banco de dados'!$B:$B,'Banco de dados'!$H:$H)</f>
        <v>#N/A</v>
      </c>
      <c r="CO572" s="26" t="e">
        <f t="array" aca="1" ref="CO572" ca="1">_xludf.XLOOKUP(CK572,'Banco de dados'!$B:$B,'Banco de dados'!$H:$H)</f>
        <v>#NAME?</v>
      </c>
      <c r="CP572" s="26" t="e">
        <f t="array" aca="1" ref="CP572" ca="1">_xludf.XLOOKUP(CI572,'Banco de dados'!$B:$B,'Banco de dados'!$F:$F)</f>
        <v>#NAME?</v>
      </c>
      <c r="CQ572" s="26" t="e">
        <f t="array" aca="1" ref="CQ572" ca="1">_xludf.XLOOKUP(CK572,'Banco de dados'!$B:$B,'Banco de dados'!$F:$F)</f>
        <v>#NAME?</v>
      </c>
      <c r="CR572" s="27">
        <v>0</v>
      </c>
      <c r="CS572" s="27"/>
      <c r="CT572" s="26" t="str">
        <f>IF(AG572=0.5,"Suporte",IF(AND(AG572&gt;='Braços de IP'!$B$9,AG572&lt;='Braços de IP'!$D$9),'Braços de IP'!$E$9,IF(AND(AG572&gt;='Braços de IP'!$B$10,AG572&lt;='Braços de IP'!$D$10),'Braços de IP'!$E$10,IF(AND(AG572&gt;='Braços de IP'!$B$11,AG572&lt;='Braços de IP'!$D$11),'Braços de IP'!$E$11,IF(AND(AG572&gt;='Braços de IP'!$B$12,AG572&lt;='Braços de IP'!$D$12),'Braços de IP'!$E$12,IF(AND(AG572&gt;='Braços de IP'!$B$13,AG572&lt;='Braços de IP'!$D$13),'Braços de IP'!$E$13,IF(AND(AG572&gt;='Braços de IP'!$B$14,AG572&lt;='Braços de IP'!$D$14),'Braços de IP'!$E$14,"ERRO")))))))</f>
        <v>Médio I</v>
      </c>
      <c r="CU572" s="27"/>
      <c r="CV572" s="26" t="str">
        <f>IF($CU572="","",VLOOKUP($CU572,'Braços de IP'!$E$9:$I$15,2,0))</f>
        <v/>
      </c>
      <c r="CW572" s="29" t="str">
        <f>IF($CU572="","",VLOOKUP($CU572,'Braços de IP'!$E$9:$I$15,5,0))</f>
        <v/>
      </c>
      <c r="CX572" s="26"/>
      <c r="CY572" s="26"/>
      <c r="CZ572" s="26"/>
      <c r="DA572" s="26"/>
      <c r="DB572" s="26"/>
      <c r="DC572" s="26"/>
      <c r="DD572" s="30" t="e">
        <f t="shared" si="632"/>
        <v>#N/A</v>
      </c>
      <c r="DE572" s="31">
        <f t="shared" si="633"/>
        <v>70</v>
      </c>
      <c r="DF572" s="30" t="e">
        <f t="shared" si="634"/>
        <v>#N/A</v>
      </c>
      <c r="DG572" s="32" t="e">
        <f t="shared" si="635"/>
        <v>#N/A</v>
      </c>
      <c r="DH572" s="33"/>
      <c r="DI572" s="34"/>
      <c r="DJ572" s="35"/>
      <c r="DK572" s="16" t="s">
        <v>144</v>
      </c>
      <c r="DL572" s="16"/>
      <c r="DN572" s="36" t="e">
        <f t="shared" si="675"/>
        <v>#VALUE!</v>
      </c>
    </row>
    <row r="573" spans="2:118" ht="15.75" customHeight="1" x14ac:dyDescent="0.25">
      <c r="B573" s="16">
        <v>102</v>
      </c>
      <c r="C573" s="16" t="s">
        <v>176</v>
      </c>
      <c r="D573" s="16" t="s">
        <v>586</v>
      </c>
      <c r="E573" s="16">
        <v>-8.0385829999999991</v>
      </c>
      <c r="F573" s="16">
        <v>-34.878757999999998</v>
      </c>
      <c r="G573" s="16" t="s">
        <v>160</v>
      </c>
      <c r="H573" s="17" t="s">
        <v>136</v>
      </c>
      <c r="I573" s="16" t="s">
        <v>135</v>
      </c>
      <c r="J573" s="17" t="s">
        <v>137</v>
      </c>
      <c r="K573" s="18">
        <v>70</v>
      </c>
      <c r="L573" s="17" t="s">
        <v>138</v>
      </c>
      <c r="M573" s="17">
        <v>0</v>
      </c>
      <c r="N573" s="16">
        <f t="shared" si="671"/>
        <v>140</v>
      </c>
      <c r="O573" s="17">
        <v>1</v>
      </c>
      <c r="P573" s="17">
        <v>1.94</v>
      </c>
      <c r="Q573" s="17">
        <v>4.2</v>
      </c>
      <c r="R573" s="16"/>
      <c r="S573" s="16"/>
      <c r="T573" s="16">
        <v>0</v>
      </c>
      <c r="U573" s="17">
        <v>0</v>
      </c>
      <c r="V573" s="17">
        <v>0</v>
      </c>
      <c r="W573" s="17">
        <v>0</v>
      </c>
      <c r="X573" s="17">
        <v>0</v>
      </c>
      <c r="Y573" s="17">
        <v>0</v>
      </c>
      <c r="Z573" s="17">
        <v>0</v>
      </c>
      <c r="AA573" s="17" t="s">
        <v>139</v>
      </c>
      <c r="AB573" s="17" t="s">
        <v>140</v>
      </c>
      <c r="AC573" s="17">
        <v>26.6</v>
      </c>
      <c r="AD573" s="17">
        <v>5.9</v>
      </c>
      <c r="AE573" s="17">
        <v>1</v>
      </c>
      <c r="AF573" s="17">
        <v>2.16</v>
      </c>
      <c r="AG573" s="17">
        <v>2</v>
      </c>
      <c r="AH573" s="17">
        <f t="shared" si="672"/>
        <v>-0.16000000000000014</v>
      </c>
      <c r="AI573" s="17" t="s">
        <v>136</v>
      </c>
      <c r="AJ573" s="17" t="s">
        <v>136</v>
      </c>
      <c r="AK573" s="17" t="s">
        <v>141</v>
      </c>
      <c r="AL573" s="17">
        <f t="shared" si="673"/>
        <v>2</v>
      </c>
      <c r="AM573" s="17">
        <v>0</v>
      </c>
      <c r="AN573" s="17"/>
      <c r="AO573" s="17">
        <v>0</v>
      </c>
      <c r="AP573" s="17">
        <v>0</v>
      </c>
      <c r="AQ573" s="17">
        <v>0</v>
      </c>
      <c r="AR573" s="17" t="s">
        <v>136</v>
      </c>
      <c r="AS573" s="19">
        <f t="shared" si="614"/>
        <v>0</v>
      </c>
      <c r="AT573" s="19"/>
      <c r="AU573" s="19">
        <f>VLOOKUP(G573,ABNT5101!$I$3:$J$9,2)</f>
        <v>10</v>
      </c>
      <c r="AV573" s="19">
        <f>VLOOKUP(G573,ABNT5101!$I$3:$M$9,5)</f>
        <v>0.18</v>
      </c>
      <c r="AW573" s="17" t="str">
        <f>_xlfn.XLOOKUP(G573,ABNT5101!I:I,ABNT5101!L:L)</f>
        <v>-</v>
      </c>
      <c r="AX573" s="17">
        <f>_xlfn.XLOOKUP(G573,ABNT5101!$I:$I,ABNT5101!M:M)</f>
        <v>0.18</v>
      </c>
      <c r="AY573" s="17" t="str">
        <f>_xlfn.XLOOKUP(G573,ABNT5101!$I:$I,ABNT5101!N:N)</f>
        <v>-</v>
      </c>
      <c r="AZ573" s="17">
        <f>_xlfn.XLOOKUP(G573,ABNT5101!$I:$I,ABNT5101!O:O)</f>
        <v>16</v>
      </c>
      <c r="BA573" s="20" t="str">
        <f t="shared" si="615"/>
        <v>NÃO ATENDE</v>
      </c>
      <c r="BB573" s="21">
        <f t="shared" ref="BB573:BC573" si="701">BE573/AU573-1</f>
        <v>-1</v>
      </c>
      <c r="BC573" s="21">
        <f t="shared" si="701"/>
        <v>-1</v>
      </c>
      <c r="BD573" s="21" t="str">
        <f t="shared" si="617"/>
        <v>-</v>
      </c>
      <c r="BE573" s="22"/>
      <c r="BF573" s="22"/>
      <c r="BG573" s="22"/>
      <c r="BH573" s="22"/>
      <c r="BI573" s="23"/>
      <c r="BJ573" s="22"/>
      <c r="BK573" s="20" t="str">
        <f t="shared" si="618"/>
        <v>NÃO ATENDE</v>
      </c>
      <c r="BL573" s="20" t="str">
        <f t="shared" si="619"/>
        <v>NÃO ATENDE</v>
      </c>
      <c r="BM573" s="20" t="str">
        <f t="shared" si="620"/>
        <v>NÃO ATENDE</v>
      </c>
      <c r="BN573" s="20" t="str">
        <f t="shared" si="621"/>
        <v>ATENDE</v>
      </c>
      <c r="BO573" s="24" t="str">
        <f t="shared" si="622"/>
        <v>C4</v>
      </c>
      <c r="BP573" s="24" t="str">
        <f t="shared" si="694"/>
        <v>P6</v>
      </c>
      <c r="BQ573" s="25">
        <f t="shared" si="623"/>
        <v>-1</v>
      </c>
      <c r="BR573" s="22"/>
      <c r="BS573" s="22"/>
      <c r="BT573" s="24">
        <f>IF(BP573="-","-",_xlfn.XLOOKUP(BP573,ABNT5101!$B$4:$B$9,ABNT5101!$C$4:$C$9))</f>
        <v>3</v>
      </c>
      <c r="BU573" s="24">
        <f>IF(BP573="-","-",_xlfn.XLOOKUP(BP573,ABNT5101!$B$4:$B$9,ABNT5101!$D$4:$D$9))</f>
        <v>0.6</v>
      </c>
      <c r="BV573" s="20" t="str">
        <f t="shared" si="624"/>
        <v>NÃO ATENDE</v>
      </c>
      <c r="BW573" s="20" t="str">
        <f t="shared" si="625"/>
        <v>NÃO ATENDE</v>
      </c>
      <c r="BX573" s="20" t="str">
        <f t="shared" si="626"/>
        <v>NÃO ATENDE</v>
      </c>
      <c r="BY573" s="24" t="str">
        <f t="shared" si="596"/>
        <v>P6</v>
      </c>
      <c r="BZ573" s="25">
        <f t="shared" si="627"/>
        <v>-1</v>
      </c>
      <c r="CA573" s="24"/>
      <c r="CB573" s="24"/>
      <c r="CC573" s="20">
        <f>IF(BY573="-","-",_xlfn.XLOOKUP(BY573,ABNT5101!$B$4:$B$9,ABNT5101!$C$4:$C$9))</f>
        <v>3</v>
      </c>
      <c r="CD573" s="24">
        <f>IF(BY573="-","-",_xlfn.XLOOKUP(BY573,ABNT5101!$B$4:$B$9,ABNT5101!$D$4:$D$9))</f>
        <v>0.6</v>
      </c>
      <c r="CE573" s="20" t="str">
        <f t="shared" si="628"/>
        <v>NÃO ATENDE</v>
      </c>
      <c r="CF573" s="20" t="str">
        <f t="shared" si="629"/>
        <v>NÃO ATENDE</v>
      </c>
      <c r="CG573" s="20" t="str">
        <f t="shared" si="630"/>
        <v>NÃO ATENDE</v>
      </c>
      <c r="CH573" s="26" t="e">
        <f>_xlfn.XLOOKUP(CI573,'Banco de dados'!$B:$B,'Banco de dados'!$D:$D)</f>
        <v>#N/A</v>
      </c>
      <c r="CI573" s="27"/>
      <c r="CJ573" s="26" t="e">
        <f>_xlfn.XLOOKUP(CI573,'Banco de dados'!$B:$B,'Banco de dados'!$E:$E)</f>
        <v>#N/A</v>
      </c>
      <c r="CK573" s="26"/>
      <c r="CL573" s="26" t="e">
        <f>IF(CK573="-","-",_xlfn.XLOOKUP(CK573,'Banco de dados'!$B:$B,'Banco de dados'!$E:$E))</f>
        <v>#N/A</v>
      </c>
      <c r="CM573" s="28">
        <f t="shared" si="631"/>
        <v>1</v>
      </c>
      <c r="CN573" s="26" t="e">
        <f>_xlfn.XLOOKUP(CI573,'Banco de dados'!$B:$B,'Banco de dados'!$H:$H)</f>
        <v>#N/A</v>
      </c>
      <c r="CO573" s="26" t="e">
        <f t="array" aca="1" ref="CO573" ca="1">_xludf.XLOOKUP(CK573,'Banco de dados'!$B:$B,'Banco de dados'!$H:$H)</f>
        <v>#NAME?</v>
      </c>
      <c r="CP573" s="26" t="e">
        <f t="array" aca="1" ref="CP573" ca="1">_xludf.XLOOKUP(CI573,'Banco de dados'!$B:$B,'Banco de dados'!$F:$F)</f>
        <v>#NAME?</v>
      </c>
      <c r="CQ573" s="26" t="e">
        <f t="array" aca="1" ref="CQ573" ca="1">_xludf.XLOOKUP(CK573,'Banco de dados'!$B:$B,'Banco de dados'!$F:$F)</f>
        <v>#NAME?</v>
      </c>
      <c r="CR573" s="27">
        <v>0</v>
      </c>
      <c r="CS573" s="27"/>
      <c r="CT573" s="26" t="str">
        <f>IF(AG573=0.5,"Suporte",IF(AND(AG573&gt;='Braços de IP'!$B$9,AG573&lt;='Braços de IP'!$D$9),'Braços de IP'!$E$9,IF(AND(AG573&gt;='Braços de IP'!$B$10,AG573&lt;='Braços de IP'!$D$10),'Braços de IP'!$E$10,IF(AND(AG573&gt;='Braços de IP'!$B$11,AG573&lt;='Braços de IP'!$D$11),'Braços de IP'!$E$11,IF(AND(AG573&gt;='Braços de IP'!$B$12,AG573&lt;='Braços de IP'!$D$12),'Braços de IP'!$E$12,IF(AND(AG573&gt;='Braços de IP'!$B$13,AG573&lt;='Braços de IP'!$D$13),'Braços de IP'!$E$13,IF(AND(AG573&gt;='Braços de IP'!$B$14,AG573&lt;='Braços de IP'!$D$14),'Braços de IP'!$E$14,"ERRO")))))))</f>
        <v>Médio I</v>
      </c>
      <c r="CU573" s="27"/>
      <c r="CV573" s="26" t="str">
        <f>IF($CU573="","",VLOOKUP($CU573,'Braços de IP'!$E$9:$I$15,2,0))</f>
        <v/>
      </c>
      <c r="CW573" s="29" t="str">
        <f>IF($CU573="","",VLOOKUP($CU573,'Braços de IP'!$E$9:$I$15,5,0))</f>
        <v/>
      </c>
      <c r="CX573" s="26"/>
      <c r="CY573" s="26"/>
      <c r="CZ573" s="26"/>
      <c r="DA573" s="26"/>
      <c r="DB573" s="26"/>
      <c r="DC573" s="26"/>
      <c r="DD573" s="30" t="e">
        <f t="shared" si="632"/>
        <v>#N/A</v>
      </c>
      <c r="DE573" s="31">
        <f t="shared" si="633"/>
        <v>70</v>
      </c>
      <c r="DF573" s="30" t="e">
        <f t="shared" si="634"/>
        <v>#N/A</v>
      </c>
      <c r="DG573" s="32" t="e">
        <f t="shared" si="635"/>
        <v>#N/A</v>
      </c>
      <c r="DH573" s="33"/>
      <c r="DI573" s="34"/>
      <c r="DJ573" s="35"/>
      <c r="DK573" s="16" t="s">
        <v>144</v>
      </c>
      <c r="DL573" s="16"/>
      <c r="DN573" s="36" t="e">
        <f t="shared" si="675"/>
        <v>#VALUE!</v>
      </c>
    </row>
    <row r="574" spans="2:118" ht="15.75" customHeight="1" x14ac:dyDescent="0.25">
      <c r="B574" s="16">
        <v>102</v>
      </c>
      <c r="C574" s="16" t="s">
        <v>176</v>
      </c>
      <c r="D574" s="16" t="s">
        <v>586</v>
      </c>
      <c r="E574" s="16">
        <v>-8.0385829999999991</v>
      </c>
      <c r="F574" s="16">
        <v>-34.878757999999998</v>
      </c>
      <c r="G574" s="16" t="s">
        <v>160</v>
      </c>
      <c r="H574" s="17" t="s">
        <v>136</v>
      </c>
      <c r="I574" s="16" t="s">
        <v>135</v>
      </c>
      <c r="J574" s="17" t="s">
        <v>137</v>
      </c>
      <c r="K574" s="18">
        <v>70</v>
      </c>
      <c r="L574" s="17" t="s">
        <v>138</v>
      </c>
      <c r="M574" s="17">
        <v>0</v>
      </c>
      <c r="N574" s="16">
        <f t="shared" si="671"/>
        <v>140</v>
      </c>
      <c r="O574" s="17">
        <v>1</v>
      </c>
      <c r="P574" s="17">
        <v>1.94</v>
      </c>
      <c r="Q574" s="17">
        <v>4.2</v>
      </c>
      <c r="R574" s="16"/>
      <c r="S574" s="16"/>
      <c r="T574" s="16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 t="s">
        <v>139</v>
      </c>
      <c r="AB574" s="17" t="s">
        <v>140</v>
      </c>
      <c r="AC574" s="17">
        <v>26.6</v>
      </c>
      <c r="AD574" s="17">
        <v>5.9</v>
      </c>
      <c r="AE574" s="17">
        <v>1</v>
      </c>
      <c r="AF574" s="17">
        <v>2.16</v>
      </c>
      <c r="AG574" s="17">
        <v>2</v>
      </c>
      <c r="AH574" s="17">
        <f t="shared" si="672"/>
        <v>-0.16000000000000014</v>
      </c>
      <c r="AI574" s="17" t="s">
        <v>136</v>
      </c>
      <c r="AJ574" s="17" t="s">
        <v>136</v>
      </c>
      <c r="AK574" s="17" t="s">
        <v>141</v>
      </c>
      <c r="AL574" s="17">
        <f t="shared" si="673"/>
        <v>2</v>
      </c>
      <c r="AM574" s="17">
        <v>0</v>
      </c>
      <c r="AN574" s="17"/>
      <c r="AO574" s="17">
        <v>0</v>
      </c>
      <c r="AP574" s="17">
        <v>0</v>
      </c>
      <c r="AQ574" s="17">
        <v>0</v>
      </c>
      <c r="AR574" s="17" t="s">
        <v>136</v>
      </c>
      <c r="AS574" s="19">
        <f t="shared" si="614"/>
        <v>0</v>
      </c>
      <c r="AT574" s="19"/>
      <c r="AU574" s="19">
        <f>VLOOKUP(G574,ABNT5101!$I$3:$J$9,2)</f>
        <v>10</v>
      </c>
      <c r="AV574" s="19">
        <f>VLOOKUP(G574,ABNT5101!$I$3:$M$9,5)</f>
        <v>0.18</v>
      </c>
      <c r="AW574" s="17" t="str">
        <f>_xlfn.XLOOKUP(G574,ABNT5101!I:I,ABNT5101!L:L)</f>
        <v>-</v>
      </c>
      <c r="AX574" s="17">
        <f>_xlfn.XLOOKUP(G574,ABNT5101!$I:$I,ABNT5101!M:M)</f>
        <v>0.18</v>
      </c>
      <c r="AY574" s="17" t="str">
        <f>_xlfn.XLOOKUP(G574,ABNT5101!$I:$I,ABNT5101!N:N)</f>
        <v>-</v>
      </c>
      <c r="AZ574" s="17">
        <f>_xlfn.XLOOKUP(G574,ABNT5101!$I:$I,ABNT5101!O:O)</f>
        <v>16</v>
      </c>
      <c r="BA574" s="20" t="str">
        <f t="shared" si="615"/>
        <v>NÃO ATENDE</v>
      </c>
      <c r="BB574" s="21">
        <f t="shared" ref="BB574:BC574" si="702">BE574/AU574-1</f>
        <v>-1</v>
      </c>
      <c r="BC574" s="21">
        <f t="shared" si="702"/>
        <v>-1</v>
      </c>
      <c r="BD574" s="21" t="str">
        <f t="shared" si="617"/>
        <v>-</v>
      </c>
      <c r="BE574" s="22"/>
      <c r="BF574" s="22"/>
      <c r="BG574" s="22"/>
      <c r="BH574" s="22"/>
      <c r="BI574" s="23"/>
      <c r="BJ574" s="22"/>
      <c r="BK574" s="20" t="str">
        <f t="shared" si="618"/>
        <v>NÃO ATENDE</v>
      </c>
      <c r="BL574" s="20" t="str">
        <f t="shared" si="619"/>
        <v>NÃO ATENDE</v>
      </c>
      <c r="BM574" s="20" t="str">
        <f t="shared" si="620"/>
        <v>NÃO ATENDE</v>
      </c>
      <c r="BN574" s="20" t="str">
        <f t="shared" si="621"/>
        <v>ATENDE</v>
      </c>
      <c r="BO574" s="24" t="str">
        <f t="shared" si="622"/>
        <v>C4</v>
      </c>
      <c r="BP574" s="24" t="str">
        <f t="shared" si="694"/>
        <v>P6</v>
      </c>
      <c r="BQ574" s="25">
        <f t="shared" si="623"/>
        <v>-1</v>
      </c>
      <c r="BR574" s="22"/>
      <c r="BS574" s="22"/>
      <c r="BT574" s="24">
        <f>IF(BP574="-","-",_xlfn.XLOOKUP(BP574,ABNT5101!$B$4:$B$9,ABNT5101!$C$4:$C$9))</f>
        <v>3</v>
      </c>
      <c r="BU574" s="24">
        <f>IF(BP574="-","-",_xlfn.XLOOKUP(BP574,ABNT5101!$B$4:$B$9,ABNT5101!$D$4:$D$9))</f>
        <v>0.6</v>
      </c>
      <c r="BV574" s="20" t="str">
        <f t="shared" si="624"/>
        <v>NÃO ATENDE</v>
      </c>
      <c r="BW574" s="20" t="str">
        <f t="shared" si="625"/>
        <v>NÃO ATENDE</v>
      </c>
      <c r="BX574" s="20" t="str">
        <f t="shared" si="626"/>
        <v>NÃO ATENDE</v>
      </c>
      <c r="BY574" s="24" t="str">
        <f t="shared" si="596"/>
        <v>P6</v>
      </c>
      <c r="BZ574" s="25">
        <f t="shared" si="627"/>
        <v>-1</v>
      </c>
      <c r="CA574" s="24"/>
      <c r="CB574" s="24"/>
      <c r="CC574" s="20">
        <f>IF(BY574="-","-",_xlfn.XLOOKUP(BY574,ABNT5101!$B$4:$B$9,ABNT5101!$C$4:$C$9))</f>
        <v>3</v>
      </c>
      <c r="CD574" s="24">
        <f>IF(BY574="-","-",_xlfn.XLOOKUP(BY574,ABNT5101!$B$4:$B$9,ABNT5101!$D$4:$D$9))</f>
        <v>0.6</v>
      </c>
      <c r="CE574" s="20" t="str">
        <f t="shared" si="628"/>
        <v>NÃO ATENDE</v>
      </c>
      <c r="CF574" s="20" t="str">
        <f t="shared" si="629"/>
        <v>NÃO ATENDE</v>
      </c>
      <c r="CG574" s="20" t="str">
        <f t="shared" si="630"/>
        <v>NÃO ATENDE</v>
      </c>
      <c r="CH574" s="26" t="e">
        <f>_xlfn.XLOOKUP(CI574,'Banco de dados'!$B:$B,'Banco de dados'!$D:$D)</f>
        <v>#N/A</v>
      </c>
      <c r="CI574" s="27"/>
      <c r="CJ574" s="26" t="e">
        <f>_xlfn.XLOOKUP(CI574,'Banco de dados'!$B:$B,'Banco de dados'!$E:$E)</f>
        <v>#N/A</v>
      </c>
      <c r="CK574" s="26"/>
      <c r="CL574" s="26" t="e">
        <f>IF(CK574="-","-",_xlfn.XLOOKUP(CK574,'Banco de dados'!$B:$B,'Banco de dados'!$E:$E))</f>
        <v>#N/A</v>
      </c>
      <c r="CM574" s="28">
        <f t="shared" si="631"/>
        <v>1</v>
      </c>
      <c r="CN574" s="26" t="e">
        <f>_xlfn.XLOOKUP(CI574,'Banco de dados'!$B:$B,'Banco de dados'!$H:$H)</f>
        <v>#N/A</v>
      </c>
      <c r="CO574" s="26" t="e">
        <f t="array" aca="1" ref="CO574" ca="1">_xludf.XLOOKUP(CK574,'Banco de dados'!$B:$B,'Banco de dados'!$H:$H)</f>
        <v>#NAME?</v>
      </c>
      <c r="CP574" s="26" t="e">
        <f t="array" aca="1" ref="CP574" ca="1">_xludf.XLOOKUP(CI574,'Banco de dados'!$B:$B,'Banco de dados'!$F:$F)</f>
        <v>#NAME?</v>
      </c>
      <c r="CQ574" s="26" t="e">
        <f t="array" aca="1" ref="CQ574" ca="1">_xludf.XLOOKUP(CK574,'Banco de dados'!$B:$B,'Banco de dados'!$F:$F)</f>
        <v>#NAME?</v>
      </c>
      <c r="CR574" s="27">
        <v>0</v>
      </c>
      <c r="CS574" s="27"/>
      <c r="CT574" s="26" t="str">
        <f>IF(AG574=0.5,"Suporte",IF(AND(AG574&gt;='Braços de IP'!$B$9,AG574&lt;='Braços de IP'!$D$9),'Braços de IP'!$E$9,IF(AND(AG574&gt;='Braços de IP'!$B$10,AG574&lt;='Braços de IP'!$D$10),'Braços de IP'!$E$10,IF(AND(AG574&gt;='Braços de IP'!$B$11,AG574&lt;='Braços de IP'!$D$11),'Braços de IP'!$E$11,IF(AND(AG574&gt;='Braços de IP'!$B$12,AG574&lt;='Braços de IP'!$D$12),'Braços de IP'!$E$12,IF(AND(AG574&gt;='Braços de IP'!$B$13,AG574&lt;='Braços de IP'!$D$13),'Braços de IP'!$E$13,IF(AND(AG574&gt;='Braços de IP'!$B$14,AG574&lt;='Braços de IP'!$D$14),'Braços de IP'!$E$14,"ERRO")))))))</f>
        <v>Médio I</v>
      </c>
      <c r="CU574" s="27"/>
      <c r="CV574" s="26" t="str">
        <f>IF($CU574="","",VLOOKUP($CU574,'Braços de IP'!$E$9:$I$15,2,0))</f>
        <v/>
      </c>
      <c r="CW574" s="29" t="str">
        <f>IF($CU574="","",VLOOKUP($CU574,'Braços de IP'!$E$9:$I$15,5,0))</f>
        <v/>
      </c>
      <c r="CX574" s="26"/>
      <c r="CY574" s="26"/>
      <c r="CZ574" s="26"/>
      <c r="DA574" s="26"/>
      <c r="DB574" s="26"/>
      <c r="DC574" s="26"/>
      <c r="DD574" s="30" t="e">
        <f t="shared" si="632"/>
        <v>#N/A</v>
      </c>
      <c r="DE574" s="31">
        <f t="shared" si="633"/>
        <v>70</v>
      </c>
      <c r="DF574" s="30" t="e">
        <f t="shared" si="634"/>
        <v>#N/A</v>
      </c>
      <c r="DG574" s="32" t="e">
        <f t="shared" si="635"/>
        <v>#N/A</v>
      </c>
      <c r="DH574" s="33"/>
      <c r="DI574" s="34"/>
      <c r="DJ574" s="35"/>
      <c r="DK574" s="16" t="s">
        <v>144</v>
      </c>
      <c r="DL574" s="16"/>
      <c r="DN574" s="36" t="e">
        <f t="shared" si="675"/>
        <v>#VALUE!</v>
      </c>
    </row>
    <row r="575" spans="2:118" ht="15.75" customHeight="1" x14ac:dyDescent="0.25">
      <c r="B575" s="16">
        <v>104</v>
      </c>
      <c r="C575" s="16" t="s">
        <v>206</v>
      </c>
      <c r="D575" s="16" t="s">
        <v>587</v>
      </c>
      <c r="E575" s="16">
        <v>-8.0442859999999996</v>
      </c>
      <c r="F575" s="16">
        <v>-34.875453999999998</v>
      </c>
      <c r="G575" s="16" t="s">
        <v>157</v>
      </c>
      <c r="H575" s="17" t="s">
        <v>136</v>
      </c>
      <c r="I575" s="16" t="s">
        <v>135</v>
      </c>
      <c r="J575" s="17" t="s">
        <v>137</v>
      </c>
      <c r="K575" s="16">
        <v>165</v>
      </c>
      <c r="L575" s="17" t="s">
        <v>138</v>
      </c>
      <c r="M575" s="17">
        <v>0</v>
      </c>
      <c r="N575" s="16">
        <f t="shared" si="671"/>
        <v>660</v>
      </c>
      <c r="O575" s="17">
        <v>1</v>
      </c>
      <c r="P575" s="17">
        <v>2.92</v>
      </c>
      <c r="Q575" s="17">
        <v>6.16</v>
      </c>
      <c r="R575" s="16"/>
      <c r="S575" s="16"/>
      <c r="T575" s="16">
        <v>8.5500000000000007</v>
      </c>
      <c r="U575" s="17">
        <v>2.6</v>
      </c>
      <c r="V575" s="17">
        <v>1.62</v>
      </c>
      <c r="W575" s="17">
        <v>2.74</v>
      </c>
      <c r="X575" s="17">
        <v>0</v>
      </c>
      <c r="Y575" s="17">
        <v>0</v>
      </c>
      <c r="Z575" s="17">
        <v>0</v>
      </c>
      <c r="AA575" s="17" t="s">
        <v>298</v>
      </c>
      <c r="AB575" s="17" t="s">
        <v>169</v>
      </c>
      <c r="AC575" s="17">
        <v>29.86</v>
      </c>
      <c r="AD575" s="17">
        <v>12.07</v>
      </c>
      <c r="AE575" s="17">
        <v>2</v>
      </c>
      <c r="AF575" s="17">
        <v>0.97</v>
      </c>
      <c r="AG575" s="17">
        <v>1.79</v>
      </c>
      <c r="AH575" s="17">
        <f t="shared" si="672"/>
        <v>0.82000000000000006</v>
      </c>
      <c r="AI575" s="17" t="s">
        <v>136</v>
      </c>
      <c r="AJ575" s="17" t="s">
        <v>136</v>
      </c>
      <c r="AK575" s="17" t="s">
        <v>141</v>
      </c>
      <c r="AL575" s="17">
        <f t="shared" si="673"/>
        <v>4</v>
      </c>
      <c r="AM575" s="17">
        <v>0</v>
      </c>
      <c r="AN575" s="17"/>
      <c r="AO575" s="17">
        <v>0</v>
      </c>
      <c r="AP575" s="17">
        <v>0</v>
      </c>
      <c r="AQ575" s="17">
        <v>0</v>
      </c>
      <c r="AR575" s="17" t="s">
        <v>136</v>
      </c>
      <c r="AS575" s="19">
        <f t="shared" si="614"/>
        <v>0</v>
      </c>
      <c r="AT575" s="19"/>
      <c r="AU575" s="19">
        <f>VLOOKUP(G575,ABNT5101!$I$3:$J$9,2)</f>
        <v>7.5</v>
      </c>
      <c r="AV575" s="19">
        <f>VLOOKUP(G575,ABNT5101!$I$3:$M$9,5)</f>
        <v>0.18</v>
      </c>
      <c r="AW575" s="17" t="str">
        <f>_xlfn.XLOOKUP(G575,ABNT5101!I:I,ABNT5101!L:L)</f>
        <v>-</v>
      </c>
      <c r="AX575" s="17">
        <f>_xlfn.XLOOKUP(G575,ABNT5101!$I:$I,ABNT5101!M:M)</f>
        <v>0.18</v>
      </c>
      <c r="AY575" s="17" t="str">
        <f>_xlfn.XLOOKUP(G575,ABNT5101!$I:$I,ABNT5101!N:N)</f>
        <v>-</v>
      </c>
      <c r="AZ575" s="17">
        <f>_xlfn.XLOOKUP(G575,ABNT5101!$I:$I,ABNT5101!O:O)</f>
        <v>16</v>
      </c>
      <c r="BA575" s="20" t="str">
        <f t="shared" si="615"/>
        <v>NÃO ATENDE</v>
      </c>
      <c r="BB575" s="21">
        <f t="shared" ref="BB575:BC575" si="703">BE575/AU575-1</f>
        <v>-1</v>
      </c>
      <c r="BC575" s="21">
        <f t="shared" si="703"/>
        <v>-1</v>
      </c>
      <c r="BD575" s="21" t="str">
        <f t="shared" si="617"/>
        <v>-</v>
      </c>
      <c r="BE575" s="22"/>
      <c r="BF575" s="22"/>
      <c r="BG575" s="22"/>
      <c r="BH575" s="22"/>
      <c r="BI575" s="23"/>
      <c r="BJ575" s="22"/>
      <c r="BK575" s="20" t="str">
        <f t="shared" si="618"/>
        <v>NÃO ATENDE</v>
      </c>
      <c r="BL575" s="20" t="str">
        <f t="shared" si="619"/>
        <v>NÃO ATENDE</v>
      </c>
      <c r="BM575" s="20" t="str">
        <f t="shared" si="620"/>
        <v>NÃO ATENDE</v>
      </c>
      <c r="BN575" s="20" t="str">
        <f t="shared" si="621"/>
        <v>ATENDE</v>
      </c>
      <c r="BO575" s="24" t="str">
        <f t="shared" si="622"/>
        <v>C5</v>
      </c>
      <c r="BP575" s="24" t="str">
        <f t="shared" si="694"/>
        <v>P6</v>
      </c>
      <c r="BQ575" s="25">
        <f t="shared" si="623"/>
        <v>-1</v>
      </c>
      <c r="BR575" s="22"/>
      <c r="BS575" s="22"/>
      <c r="BT575" s="24">
        <f>IF(BP575="-","-",_xlfn.XLOOKUP(BP575,ABNT5101!$B$4:$B$9,ABNT5101!$C$4:$C$9))</f>
        <v>3</v>
      </c>
      <c r="BU575" s="24">
        <f>IF(BP575="-","-",_xlfn.XLOOKUP(BP575,ABNT5101!$B$4:$B$9,ABNT5101!$D$4:$D$9))</f>
        <v>0.6</v>
      </c>
      <c r="BV575" s="20" t="str">
        <f t="shared" si="624"/>
        <v>NÃO ATENDE</v>
      </c>
      <c r="BW575" s="20" t="str">
        <f t="shared" si="625"/>
        <v>NÃO ATENDE</v>
      </c>
      <c r="BX575" s="20" t="str">
        <f t="shared" si="626"/>
        <v>NÃO ATENDE</v>
      </c>
      <c r="BY575" s="24" t="str">
        <f t="shared" si="596"/>
        <v>P6</v>
      </c>
      <c r="BZ575" s="25">
        <f t="shared" si="627"/>
        <v>-1</v>
      </c>
      <c r="CA575" s="24"/>
      <c r="CB575" s="24"/>
      <c r="CC575" s="20">
        <f>IF(BY575="-","-",_xlfn.XLOOKUP(BY575,ABNT5101!$B$4:$B$9,ABNT5101!$C$4:$C$9))</f>
        <v>3</v>
      </c>
      <c r="CD575" s="24">
        <f>IF(BY575="-","-",_xlfn.XLOOKUP(BY575,ABNT5101!$B$4:$B$9,ABNT5101!$D$4:$D$9))</f>
        <v>0.6</v>
      </c>
      <c r="CE575" s="20" t="str">
        <f t="shared" si="628"/>
        <v>NÃO ATENDE</v>
      </c>
      <c r="CF575" s="20" t="str">
        <f t="shared" si="629"/>
        <v>NÃO ATENDE</v>
      </c>
      <c r="CG575" s="20" t="str">
        <f t="shared" si="630"/>
        <v>NÃO ATENDE</v>
      </c>
      <c r="CH575" s="26" t="e">
        <f>_xlfn.XLOOKUP(CI575,'Banco de dados'!$B:$B,'Banco de dados'!$D:$D)</f>
        <v>#N/A</v>
      </c>
      <c r="CI575" s="27"/>
      <c r="CJ575" s="26" t="e">
        <f>_xlfn.XLOOKUP(CI575,'Banco de dados'!$B:$B,'Banco de dados'!$E:$E)</f>
        <v>#N/A</v>
      </c>
      <c r="CK575" s="26"/>
      <c r="CL575" s="26" t="e">
        <f>IF(CK575="-","-",_xlfn.XLOOKUP(CK575,'Banco de dados'!$B:$B,'Banco de dados'!$E:$E))</f>
        <v>#N/A</v>
      </c>
      <c r="CM575" s="28">
        <f t="shared" si="631"/>
        <v>2</v>
      </c>
      <c r="CN575" s="26" t="e">
        <f>_xlfn.XLOOKUP(CI575,'Banco de dados'!$B:$B,'Banco de dados'!$H:$H)</f>
        <v>#N/A</v>
      </c>
      <c r="CO575" s="26" t="e">
        <f t="array" aca="1" ref="CO575" ca="1">_xludf.XLOOKUP(CK575,'Banco de dados'!$B:$B,'Banco de dados'!$H:$H)</f>
        <v>#NAME?</v>
      </c>
      <c r="CP575" s="26" t="e">
        <f t="array" aca="1" ref="CP575" ca="1">_xludf.XLOOKUP(CI575,'Banco de dados'!$B:$B,'Banco de dados'!$F:$F)</f>
        <v>#NAME?</v>
      </c>
      <c r="CQ575" s="26" t="e">
        <f t="array" aca="1" ref="CQ575" ca="1">_xludf.XLOOKUP(CK575,'Banco de dados'!$B:$B,'Banco de dados'!$F:$F)</f>
        <v>#NAME?</v>
      </c>
      <c r="CR575" s="27">
        <v>0</v>
      </c>
      <c r="CS575" s="27"/>
      <c r="CT575" s="26" t="str">
        <f>IF(AG575=0.5,"Suporte",IF(AND(AG575&gt;='Braços de IP'!$B$9,AG575&lt;='Braços de IP'!$D$9),'Braços de IP'!$E$9,IF(AND(AG575&gt;='Braços de IP'!$B$10,AG575&lt;='Braços de IP'!$D$10),'Braços de IP'!$E$10,IF(AND(AG575&gt;='Braços de IP'!$B$11,AG575&lt;='Braços de IP'!$D$11),'Braços de IP'!$E$11,IF(AND(AG575&gt;='Braços de IP'!$B$12,AG575&lt;='Braços de IP'!$D$12),'Braços de IP'!$E$12,IF(AND(AG575&gt;='Braços de IP'!$B$13,AG575&lt;='Braços de IP'!$D$13),'Braços de IP'!$E$13,IF(AND(AG575&gt;='Braços de IP'!$B$14,AG575&lt;='Braços de IP'!$D$14),'Braços de IP'!$E$14,"ERRO")))))))</f>
        <v>Médio I</v>
      </c>
      <c r="CU575" s="27"/>
      <c r="CV575" s="26" t="str">
        <f>IF($CU575="","",VLOOKUP($CU575,'Braços de IP'!$E$9:$I$15,2,0))</f>
        <v/>
      </c>
      <c r="CW575" s="29" t="str">
        <f>IF($CU575="","",VLOOKUP($CU575,'Braços de IP'!$E$9:$I$15,5,0))</f>
        <v/>
      </c>
      <c r="CX575" s="26"/>
      <c r="CY575" s="26"/>
      <c r="CZ575" s="26"/>
      <c r="DA575" s="26"/>
      <c r="DB575" s="26"/>
      <c r="DC575" s="26"/>
      <c r="DD575" s="30" t="e">
        <f t="shared" si="632"/>
        <v>#N/A</v>
      </c>
      <c r="DE575" s="31">
        <f t="shared" si="633"/>
        <v>165</v>
      </c>
      <c r="DF575" s="30" t="e">
        <f t="shared" si="634"/>
        <v>#N/A</v>
      </c>
      <c r="DG575" s="32" t="e">
        <f t="shared" si="635"/>
        <v>#N/A</v>
      </c>
      <c r="DH575" s="33"/>
      <c r="DI575" s="34"/>
      <c r="DJ575" s="35"/>
      <c r="DK575" s="16" t="s">
        <v>144</v>
      </c>
      <c r="DL575" s="16"/>
      <c r="DN575" s="36" t="e">
        <f t="shared" si="675"/>
        <v>#VALUE!</v>
      </c>
    </row>
    <row r="576" spans="2:118" ht="15.75" customHeight="1" x14ac:dyDescent="0.25">
      <c r="B576" s="16">
        <v>104</v>
      </c>
      <c r="C576" s="16" t="s">
        <v>206</v>
      </c>
      <c r="D576" s="16" t="s">
        <v>587</v>
      </c>
      <c r="E576" s="16">
        <v>-8.0442859999999996</v>
      </c>
      <c r="F576" s="16">
        <v>-34.875453999999998</v>
      </c>
      <c r="G576" s="16" t="s">
        <v>157</v>
      </c>
      <c r="H576" s="17" t="s">
        <v>136</v>
      </c>
      <c r="I576" s="16" t="s">
        <v>135</v>
      </c>
      <c r="J576" s="17" t="s">
        <v>137</v>
      </c>
      <c r="K576" s="16">
        <v>165</v>
      </c>
      <c r="L576" s="17" t="s">
        <v>138</v>
      </c>
      <c r="M576" s="17">
        <v>0</v>
      </c>
      <c r="N576" s="16">
        <f t="shared" si="671"/>
        <v>660</v>
      </c>
      <c r="O576" s="17">
        <v>1</v>
      </c>
      <c r="P576" s="17">
        <v>2.92</v>
      </c>
      <c r="Q576" s="17">
        <v>6.16</v>
      </c>
      <c r="R576" s="16"/>
      <c r="S576" s="16"/>
      <c r="T576" s="16">
        <v>8.5500000000000007</v>
      </c>
      <c r="U576" s="17">
        <v>2.6</v>
      </c>
      <c r="V576" s="17">
        <v>1.62</v>
      </c>
      <c r="W576" s="17">
        <v>2.74</v>
      </c>
      <c r="X576" s="17">
        <v>0</v>
      </c>
      <c r="Y576" s="17">
        <v>0</v>
      </c>
      <c r="Z576" s="17">
        <v>0</v>
      </c>
      <c r="AA576" s="17" t="s">
        <v>298</v>
      </c>
      <c r="AB576" s="17" t="s">
        <v>169</v>
      </c>
      <c r="AC576" s="17">
        <v>29.86</v>
      </c>
      <c r="AD576" s="17">
        <v>12.07</v>
      </c>
      <c r="AE576" s="17">
        <v>2</v>
      </c>
      <c r="AF576" s="17">
        <v>0.97</v>
      </c>
      <c r="AG576" s="17">
        <v>1.79</v>
      </c>
      <c r="AH576" s="17">
        <f t="shared" si="672"/>
        <v>0.82000000000000006</v>
      </c>
      <c r="AI576" s="17" t="s">
        <v>136</v>
      </c>
      <c r="AJ576" s="17" t="s">
        <v>136</v>
      </c>
      <c r="AK576" s="17" t="s">
        <v>141</v>
      </c>
      <c r="AL576" s="17">
        <f t="shared" si="673"/>
        <v>4</v>
      </c>
      <c r="AM576" s="17">
        <v>0</v>
      </c>
      <c r="AN576" s="17"/>
      <c r="AO576" s="17">
        <v>0</v>
      </c>
      <c r="AP576" s="17">
        <v>0</v>
      </c>
      <c r="AQ576" s="17">
        <v>0</v>
      </c>
      <c r="AR576" s="17" t="s">
        <v>136</v>
      </c>
      <c r="AS576" s="19">
        <f t="shared" si="614"/>
        <v>0</v>
      </c>
      <c r="AT576" s="19"/>
      <c r="AU576" s="19">
        <f>VLOOKUP(G576,ABNT5101!$I$3:$J$9,2)</f>
        <v>7.5</v>
      </c>
      <c r="AV576" s="19">
        <f>VLOOKUP(G576,ABNT5101!$I$3:$M$9,5)</f>
        <v>0.18</v>
      </c>
      <c r="AW576" s="17" t="str">
        <f>_xlfn.XLOOKUP(G576,ABNT5101!I:I,ABNT5101!L:L)</f>
        <v>-</v>
      </c>
      <c r="AX576" s="17">
        <f>_xlfn.XLOOKUP(G576,ABNT5101!$I:$I,ABNT5101!M:M)</f>
        <v>0.18</v>
      </c>
      <c r="AY576" s="17" t="str">
        <f>_xlfn.XLOOKUP(G576,ABNT5101!$I:$I,ABNT5101!N:N)</f>
        <v>-</v>
      </c>
      <c r="AZ576" s="17">
        <f>_xlfn.XLOOKUP(G576,ABNT5101!$I:$I,ABNT5101!O:O)</f>
        <v>16</v>
      </c>
      <c r="BA576" s="20" t="str">
        <f t="shared" si="615"/>
        <v>NÃO ATENDE</v>
      </c>
      <c r="BB576" s="21">
        <f t="shared" ref="BB576:BC576" si="704">BE576/AU576-1</f>
        <v>-1</v>
      </c>
      <c r="BC576" s="21">
        <f t="shared" si="704"/>
        <v>-1</v>
      </c>
      <c r="BD576" s="21" t="str">
        <f t="shared" si="617"/>
        <v>-</v>
      </c>
      <c r="BE576" s="22"/>
      <c r="BF576" s="22"/>
      <c r="BG576" s="22"/>
      <c r="BH576" s="22"/>
      <c r="BI576" s="23"/>
      <c r="BJ576" s="22"/>
      <c r="BK576" s="20" t="str">
        <f t="shared" si="618"/>
        <v>NÃO ATENDE</v>
      </c>
      <c r="BL576" s="20" t="str">
        <f t="shared" si="619"/>
        <v>NÃO ATENDE</v>
      </c>
      <c r="BM576" s="20" t="str">
        <f t="shared" si="620"/>
        <v>NÃO ATENDE</v>
      </c>
      <c r="BN576" s="20" t="str">
        <f t="shared" si="621"/>
        <v>ATENDE</v>
      </c>
      <c r="BO576" s="24" t="str">
        <f t="shared" si="622"/>
        <v>C5</v>
      </c>
      <c r="BP576" s="24" t="str">
        <f t="shared" si="694"/>
        <v>P6</v>
      </c>
      <c r="BQ576" s="25">
        <f t="shared" si="623"/>
        <v>-1</v>
      </c>
      <c r="BR576" s="22"/>
      <c r="BS576" s="22"/>
      <c r="BT576" s="24">
        <f>IF(BP576="-","-",_xlfn.XLOOKUP(BP576,ABNT5101!$B$4:$B$9,ABNT5101!$C$4:$C$9))</f>
        <v>3</v>
      </c>
      <c r="BU576" s="24">
        <f>IF(BP576="-","-",_xlfn.XLOOKUP(BP576,ABNT5101!$B$4:$B$9,ABNT5101!$D$4:$D$9))</f>
        <v>0.6</v>
      </c>
      <c r="BV576" s="20" t="str">
        <f t="shared" si="624"/>
        <v>NÃO ATENDE</v>
      </c>
      <c r="BW576" s="20" t="str">
        <f t="shared" si="625"/>
        <v>NÃO ATENDE</v>
      </c>
      <c r="BX576" s="20" t="str">
        <f t="shared" si="626"/>
        <v>NÃO ATENDE</v>
      </c>
      <c r="BY576" s="24" t="str">
        <f t="shared" si="596"/>
        <v>P6</v>
      </c>
      <c r="BZ576" s="25">
        <f t="shared" si="627"/>
        <v>-1</v>
      </c>
      <c r="CA576" s="24"/>
      <c r="CB576" s="24"/>
      <c r="CC576" s="20">
        <f>IF(BY576="-","-",_xlfn.XLOOKUP(BY576,ABNT5101!$B$4:$B$9,ABNT5101!$C$4:$C$9))</f>
        <v>3</v>
      </c>
      <c r="CD576" s="24">
        <f>IF(BY576="-","-",_xlfn.XLOOKUP(BY576,ABNT5101!$B$4:$B$9,ABNT5101!$D$4:$D$9))</f>
        <v>0.6</v>
      </c>
      <c r="CE576" s="20" t="str">
        <f t="shared" si="628"/>
        <v>NÃO ATENDE</v>
      </c>
      <c r="CF576" s="20" t="str">
        <f t="shared" si="629"/>
        <v>NÃO ATENDE</v>
      </c>
      <c r="CG576" s="20" t="str">
        <f t="shared" si="630"/>
        <v>NÃO ATENDE</v>
      </c>
      <c r="CH576" s="26" t="e">
        <f>_xlfn.XLOOKUP(CI576,'Banco de dados'!$B:$B,'Banco de dados'!$D:$D)</f>
        <v>#N/A</v>
      </c>
      <c r="CI576" s="27"/>
      <c r="CJ576" s="26" t="e">
        <f>_xlfn.XLOOKUP(CI576,'Banco de dados'!$B:$B,'Banco de dados'!$E:$E)</f>
        <v>#N/A</v>
      </c>
      <c r="CK576" s="26"/>
      <c r="CL576" s="26" t="e">
        <f>IF(CK576="-","-",_xlfn.XLOOKUP(CK576,'Banco de dados'!$B:$B,'Banco de dados'!$E:$E))</f>
        <v>#N/A</v>
      </c>
      <c r="CM576" s="28">
        <f t="shared" si="631"/>
        <v>2</v>
      </c>
      <c r="CN576" s="26" t="e">
        <f>_xlfn.XLOOKUP(CI576,'Banco de dados'!$B:$B,'Banco de dados'!$H:$H)</f>
        <v>#N/A</v>
      </c>
      <c r="CO576" s="26" t="e">
        <f t="array" aca="1" ref="CO576" ca="1">_xludf.XLOOKUP(CK576,'Banco de dados'!$B:$B,'Banco de dados'!$H:$H)</f>
        <v>#NAME?</v>
      </c>
      <c r="CP576" s="26" t="e">
        <f t="array" aca="1" ref="CP576" ca="1">_xludf.XLOOKUP(CI576,'Banco de dados'!$B:$B,'Banco de dados'!$F:$F)</f>
        <v>#NAME?</v>
      </c>
      <c r="CQ576" s="26" t="e">
        <f t="array" aca="1" ref="CQ576" ca="1">_xludf.XLOOKUP(CK576,'Banco de dados'!$B:$B,'Banco de dados'!$F:$F)</f>
        <v>#NAME?</v>
      </c>
      <c r="CR576" s="27">
        <v>0</v>
      </c>
      <c r="CS576" s="27"/>
      <c r="CT576" s="26" t="str">
        <f>IF(AG576=0.5,"Suporte",IF(AND(AG576&gt;='Braços de IP'!$B$9,AG576&lt;='Braços de IP'!$D$9),'Braços de IP'!$E$9,IF(AND(AG576&gt;='Braços de IP'!$B$10,AG576&lt;='Braços de IP'!$D$10),'Braços de IP'!$E$10,IF(AND(AG576&gt;='Braços de IP'!$B$11,AG576&lt;='Braços de IP'!$D$11),'Braços de IP'!$E$11,IF(AND(AG576&gt;='Braços de IP'!$B$12,AG576&lt;='Braços de IP'!$D$12),'Braços de IP'!$E$12,IF(AND(AG576&gt;='Braços de IP'!$B$13,AG576&lt;='Braços de IP'!$D$13),'Braços de IP'!$E$13,IF(AND(AG576&gt;='Braços de IP'!$B$14,AG576&lt;='Braços de IP'!$D$14),'Braços de IP'!$E$14,"ERRO")))))))</f>
        <v>Médio I</v>
      </c>
      <c r="CU576" s="27"/>
      <c r="CV576" s="26" t="str">
        <f>IF($CU576="","",VLOOKUP($CU576,'Braços de IP'!$E$9:$I$15,2,0))</f>
        <v/>
      </c>
      <c r="CW576" s="29" t="str">
        <f>IF($CU576="","",VLOOKUP($CU576,'Braços de IP'!$E$9:$I$15,5,0))</f>
        <v/>
      </c>
      <c r="CX576" s="26"/>
      <c r="CY576" s="26"/>
      <c r="CZ576" s="26"/>
      <c r="DA576" s="26"/>
      <c r="DB576" s="26"/>
      <c r="DC576" s="26"/>
      <c r="DD576" s="30" t="e">
        <f t="shared" si="632"/>
        <v>#N/A</v>
      </c>
      <c r="DE576" s="31">
        <f t="shared" si="633"/>
        <v>165</v>
      </c>
      <c r="DF576" s="30" t="e">
        <f t="shared" si="634"/>
        <v>#N/A</v>
      </c>
      <c r="DG576" s="32" t="e">
        <f t="shared" si="635"/>
        <v>#N/A</v>
      </c>
      <c r="DH576" s="33"/>
      <c r="DI576" s="34"/>
      <c r="DJ576" s="35"/>
      <c r="DK576" s="16" t="s">
        <v>144</v>
      </c>
      <c r="DL576" s="16"/>
      <c r="DN576" s="36" t="e">
        <f t="shared" si="675"/>
        <v>#VALUE!</v>
      </c>
    </row>
    <row r="577" spans="2:118" ht="15.75" customHeight="1" x14ac:dyDescent="0.25">
      <c r="B577" s="16">
        <v>104</v>
      </c>
      <c r="C577" s="16" t="s">
        <v>206</v>
      </c>
      <c r="D577" s="16" t="s">
        <v>587</v>
      </c>
      <c r="E577" s="16">
        <v>-8.0442859999999996</v>
      </c>
      <c r="F577" s="16">
        <v>-34.875453999999998</v>
      </c>
      <c r="G577" s="16" t="s">
        <v>157</v>
      </c>
      <c r="H577" s="17" t="s">
        <v>136</v>
      </c>
      <c r="I577" s="16" t="s">
        <v>135</v>
      </c>
      <c r="J577" s="17" t="s">
        <v>137</v>
      </c>
      <c r="K577" s="16">
        <v>165</v>
      </c>
      <c r="L577" s="17" t="s">
        <v>138</v>
      </c>
      <c r="M577" s="17">
        <v>0</v>
      </c>
      <c r="N577" s="16">
        <f t="shared" si="671"/>
        <v>660</v>
      </c>
      <c r="O577" s="17">
        <v>1</v>
      </c>
      <c r="P577" s="17">
        <v>2.92</v>
      </c>
      <c r="Q577" s="17">
        <v>6.16</v>
      </c>
      <c r="R577" s="16"/>
      <c r="S577" s="16"/>
      <c r="T577" s="16">
        <v>8.5500000000000007</v>
      </c>
      <c r="U577" s="17">
        <v>2.6</v>
      </c>
      <c r="V577" s="17">
        <v>1.62</v>
      </c>
      <c r="W577" s="17">
        <v>2.74</v>
      </c>
      <c r="X577" s="17">
        <v>0</v>
      </c>
      <c r="Y577" s="17">
        <v>0</v>
      </c>
      <c r="Z577" s="17">
        <v>0</v>
      </c>
      <c r="AA577" s="17" t="s">
        <v>298</v>
      </c>
      <c r="AB577" s="17" t="s">
        <v>169</v>
      </c>
      <c r="AC577" s="17">
        <v>29.86</v>
      </c>
      <c r="AD577" s="17">
        <v>12.07</v>
      </c>
      <c r="AE577" s="17">
        <v>2</v>
      </c>
      <c r="AF577" s="17">
        <v>0.97</v>
      </c>
      <c r="AG577" s="17">
        <v>1.79</v>
      </c>
      <c r="AH577" s="17">
        <f t="shared" si="672"/>
        <v>0.82000000000000006</v>
      </c>
      <c r="AI577" s="17" t="s">
        <v>136</v>
      </c>
      <c r="AJ577" s="17" t="s">
        <v>136</v>
      </c>
      <c r="AK577" s="17" t="s">
        <v>141</v>
      </c>
      <c r="AL577" s="17">
        <f t="shared" si="673"/>
        <v>4</v>
      </c>
      <c r="AM577" s="17">
        <v>0</v>
      </c>
      <c r="AN577" s="17"/>
      <c r="AO577" s="17">
        <v>0</v>
      </c>
      <c r="AP577" s="17">
        <v>0</v>
      </c>
      <c r="AQ577" s="17">
        <v>0</v>
      </c>
      <c r="AR577" s="17" t="s">
        <v>136</v>
      </c>
      <c r="AS577" s="19">
        <f t="shared" si="614"/>
        <v>0</v>
      </c>
      <c r="AT577" s="19"/>
      <c r="AU577" s="19">
        <f>VLOOKUP(G577,ABNT5101!$I$3:$J$9,2)</f>
        <v>7.5</v>
      </c>
      <c r="AV577" s="19">
        <f>VLOOKUP(G577,ABNT5101!$I$3:$M$9,5)</f>
        <v>0.18</v>
      </c>
      <c r="AW577" s="17" t="str">
        <f>_xlfn.XLOOKUP(G577,ABNT5101!I:I,ABNT5101!L:L)</f>
        <v>-</v>
      </c>
      <c r="AX577" s="17">
        <f>_xlfn.XLOOKUP(G577,ABNT5101!$I:$I,ABNT5101!M:M)</f>
        <v>0.18</v>
      </c>
      <c r="AY577" s="17" t="str">
        <f>_xlfn.XLOOKUP(G577,ABNT5101!$I:$I,ABNT5101!N:N)</f>
        <v>-</v>
      </c>
      <c r="AZ577" s="17">
        <f>_xlfn.XLOOKUP(G577,ABNT5101!$I:$I,ABNT5101!O:O)</f>
        <v>16</v>
      </c>
      <c r="BA577" s="20" t="str">
        <f t="shared" si="615"/>
        <v>NÃO ATENDE</v>
      </c>
      <c r="BB577" s="21">
        <f t="shared" ref="BB577:BC577" si="705">BE577/AU577-1</f>
        <v>-1</v>
      </c>
      <c r="BC577" s="21">
        <f t="shared" si="705"/>
        <v>-1</v>
      </c>
      <c r="BD577" s="21" t="str">
        <f t="shared" si="617"/>
        <v>-</v>
      </c>
      <c r="BE577" s="22"/>
      <c r="BF577" s="22"/>
      <c r="BG577" s="22"/>
      <c r="BH577" s="22"/>
      <c r="BI577" s="23"/>
      <c r="BJ577" s="22"/>
      <c r="BK577" s="20" t="str">
        <f t="shared" si="618"/>
        <v>NÃO ATENDE</v>
      </c>
      <c r="BL577" s="20" t="str">
        <f t="shared" si="619"/>
        <v>NÃO ATENDE</v>
      </c>
      <c r="BM577" s="20" t="str">
        <f t="shared" si="620"/>
        <v>NÃO ATENDE</v>
      </c>
      <c r="BN577" s="20" t="str">
        <f t="shared" si="621"/>
        <v>ATENDE</v>
      </c>
      <c r="BO577" s="24" t="str">
        <f t="shared" si="622"/>
        <v>C5</v>
      </c>
      <c r="BP577" s="24" t="str">
        <f t="shared" si="694"/>
        <v>P6</v>
      </c>
      <c r="BQ577" s="25">
        <f t="shared" si="623"/>
        <v>-1</v>
      </c>
      <c r="BR577" s="22"/>
      <c r="BS577" s="22"/>
      <c r="BT577" s="24">
        <f>IF(BP577="-","-",_xlfn.XLOOKUP(BP577,ABNT5101!$B$4:$B$9,ABNT5101!$C$4:$C$9))</f>
        <v>3</v>
      </c>
      <c r="BU577" s="24">
        <f>IF(BP577="-","-",_xlfn.XLOOKUP(BP577,ABNT5101!$B$4:$B$9,ABNT5101!$D$4:$D$9))</f>
        <v>0.6</v>
      </c>
      <c r="BV577" s="20" t="str">
        <f t="shared" si="624"/>
        <v>NÃO ATENDE</v>
      </c>
      <c r="BW577" s="20" t="str">
        <f t="shared" si="625"/>
        <v>NÃO ATENDE</v>
      </c>
      <c r="BX577" s="20" t="str">
        <f t="shared" si="626"/>
        <v>NÃO ATENDE</v>
      </c>
      <c r="BY577" s="24" t="str">
        <f t="shared" si="596"/>
        <v>P6</v>
      </c>
      <c r="BZ577" s="25">
        <f t="shared" si="627"/>
        <v>-1</v>
      </c>
      <c r="CA577" s="24"/>
      <c r="CB577" s="24"/>
      <c r="CC577" s="20">
        <f>IF(BY577="-","-",_xlfn.XLOOKUP(BY577,ABNT5101!$B$4:$B$9,ABNT5101!$C$4:$C$9))</f>
        <v>3</v>
      </c>
      <c r="CD577" s="24">
        <f>IF(BY577="-","-",_xlfn.XLOOKUP(BY577,ABNT5101!$B$4:$B$9,ABNT5101!$D$4:$D$9))</f>
        <v>0.6</v>
      </c>
      <c r="CE577" s="20" t="str">
        <f t="shared" si="628"/>
        <v>NÃO ATENDE</v>
      </c>
      <c r="CF577" s="20" t="str">
        <f t="shared" si="629"/>
        <v>NÃO ATENDE</v>
      </c>
      <c r="CG577" s="20" t="str">
        <f t="shared" si="630"/>
        <v>NÃO ATENDE</v>
      </c>
      <c r="CH577" s="26" t="e">
        <f>_xlfn.XLOOKUP(CI577,'Banco de dados'!$B:$B,'Banco de dados'!$D:$D)</f>
        <v>#N/A</v>
      </c>
      <c r="CI577" s="27"/>
      <c r="CJ577" s="26" t="e">
        <f>_xlfn.XLOOKUP(CI577,'Banco de dados'!$B:$B,'Banco de dados'!$E:$E)</f>
        <v>#N/A</v>
      </c>
      <c r="CK577" s="26"/>
      <c r="CL577" s="26" t="e">
        <f>IF(CK577="-","-",_xlfn.XLOOKUP(CK577,'Banco de dados'!$B:$B,'Banco de dados'!$E:$E))</f>
        <v>#N/A</v>
      </c>
      <c r="CM577" s="28">
        <f t="shared" si="631"/>
        <v>2</v>
      </c>
      <c r="CN577" s="26" t="e">
        <f>_xlfn.XLOOKUP(CI577,'Banco de dados'!$B:$B,'Banco de dados'!$H:$H)</f>
        <v>#N/A</v>
      </c>
      <c r="CO577" s="26" t="e">
        <f t="array" aca="1" ref="CO577" ca="1">_xludf.XLOOKUP(CK577,'Banco de dados'!$B:$B,'Banco de dados'!$H:$H)</f>
        <v>#NAME?</v>
      </c>
      <c r="CP577" s="26" t="e">
        <f t="array" aca="1" ref="CP577" ca="1">_xludf.XLOOKUP(CI577,'Banco de dados'!$B:$B,'Banco de dados'!$F:$F)</f>
        <v>#NAME?</v>
      </c>
      <c r="CQ577" s="26" t="e">
        <f t="array" aca="1" ref="CQ577" ca="1">_xludf.XLOOKUP(CK577,'Banco de dados'!$B:$B,'Banco de dados'!$F:$F)</f>
        <v>#NAME?</v>
      </c>
      <c r="CR577" s="27">
        <v>0</v>
      </c>
      <c r="CS577" s="27"/>
      <c r="CT577" s="26" t="str">
        <f>IF(AG577=0.5,"Suporte",IF(AND(AG577&gt;='Braços de IP'!$B$9,AG577&lt;='Braços de IP'!$D$9),'Braços de IP'!$E$9,IF(AND(AG577&gt;='Braços de IP'!$B$10,AG577&lt;='Braços de IP'!$D$10),'Braços de IP'!$E$10,IF(AND(AG577&gt;='Braços de IP'!$B$11,AG577&lt;='Braços de IP'!$D$11),'Braços de IP'!$E$11,IF(AND(AG577&gt;='Braços de IP'!$B$12,AG577&lt;='Braços de IP'!$D$12),'Braços de IP'!$E$12,IF(AND(AG577&gt;='Braços de IP'!$B$13,AG577&lt;='Braços de IP'!$D$13),'Braços de IP'!$E$13,IF(AND(AG577&gt;='Braços de IP'!$B$14,AG577&lt;='Braços de IP'!$D$14),'Braços de IP'!$E$14,"ERRO")))))))</f>
        <v>Médio I</v>
      </c>
      <c r="CU577" s="27"/>
      <c r="CV577" s="26" t="str">
        <f>IF($CU577="","",VLOOKUP($CU577,'Braços de IP'!$E$9:$I$15,2,0))</f>
        <v/>
      </c>
      <c r="CW577" s="29" t="str">
        <f>IF($CU577="","",VLOOKUP($CU577,'Braços de IP'!$E$9:$I$15,5,0))</f>
        <v/>
      </c>
      <c r="CX577" s="26"/>
      <c r="CY577" s="26"/>
      <c r="CZ577" s="26"/>
      <c r="DA577" s="26"/>
      <c r="DB577" s="26"/>
      <c r="DC577" s="26"/>
      <c r="DD577" s="30" t="e">
        <f t="shared" si="632"/>
        <v>#N/A</v>
      </c>
      <c r="DE577" s="31">
        <f t="shared" si="633"/>
        <v>165</v>
      </c>
      <c r="DF577" s="30" t="e">
        <f t="shared" si="634"/>
        <v>#N/A</v>
      </c>
      <c r="DG577" s="32" t="e">
        <f t="shared" si="635"/>
        <v>#N/A</v>
      </c>
      <c r="DH577" s="33"/>
      <c r="DI577" s="34"/>
      <c r="DJ577" s="35"/>
      <c r="DK577" s="16" t="s">
        <v>144</v>
      </c>
      <c r="DL577" s="16"/>
      <c r="DN577" s="36" t="e">
        <f t="shared" si="675"/>
        <v>#VALUE!</v>
      </c>
    </row>
    <row r="578" spans="2:118" ht="15.75" customHeight="1" x14ac:dyDescent="0.25">
      <c r="B578" s="16">
        <v>105</v>
      </c>
      <c r="C578" s="16" t="s">
        <v>146</v>
      </c>
      <c r="D578" s="16" t="s">
        <v>588</v>
      </c>
      <c r="E578" s="16">
        <v>-8.0882729999999992</v>
      </c>
      <c r="F578" s="16">
        <v>-34.893526999999999</v>
      </c>
      <c r="G578" s="16" t="s">
        <v>160</v>
      </c>
      <c r="H578" s="17" t="s">
        <v>136</v>
      </c>
      <c r="I578" s="16" t="s">
        <v>135</v>
      </c>
      <c r="J578" s="17" t="s">
        <v>137</v>
      </c>
      <c r="K578" s="18">
        <v>90</v>
      </c>
      <c r="L578" s="17" t="s">
        <v>138</v>
      </c>
      <c r="M578" s="17">
        <v>0</v>
      </c>
      <c r="N578" s="16">
        <f t="shared" si="671"/>
        <v>180</v>
      </c>
      <c r="O578" s="17">
        <v>1</v>
      </c>
      <c r="P578" s="17">
        <v>2.15</v>
      </c>
      <c r="Q578" s="17">
        <v>6.7</v>
      </c>
      <c r="R578" s="16"/>
      <c r="S578" s="16"/>
      <c r="T578" s="16">
        <v>0</v>
      </c>
      <c r="U578" s="17">
        <v>4.05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 t="s">
        <v>139</v>
      </c>
      <c r="AB578" s="17" t="s">
        <v>140</v>
      </c>
      <c r="AC578" s="17">
        <v>35.119999999999997</v>
      </c>
      <c r="AD578" s="17">
        <v>7.29</v>
      </c>
      <c r="AE578" s="17">
        <v>1</v>
      </c>
      <c r="AF578" s="17">
        <v>0.75</v>
      </c>
      <c r="AG578" s="17">
        <v>2.6</v>
      </c>
      <c r="AH578" s="17">
        <f t="shared" si="672"/>
        <v>1.85</v>
      </c>
      <c r="AI578" s="17" t="s">
        <v>136</v>
      </c>
      <c r="AJ578" s="17" t="s">
        <v>136</v>
      </c>
      <c r="AK578" s="17" t="s">
        <v>141</v>
      </c>
      <c r="AL578" s="17">
        <f t="shared" si="673"/>
        <v>2</v>
      </c>
      <c r="AM578" s="17">
        <v>0</v>
      </c>
      <c r="AN578" s="17"/>
      <c r="AO578" s="17">
        <v>0</v>
      </c>
      <c r="AP578" s="17">
        <v>0</v>
      </c>
      <c r="AQ578" s="17">
        <v>0</v>
      </c>
      <c r="AR578" s="17" t="s">
        <v>136</v>
      </c>
      <c r="AS578" s="19">
        <f t="shared" si="614"/>
        <v>0</v>
      </c>
      <c r="AT578" s="19"/>
      <c r="AU578" s="19">
        <f>VLOOKUP(G578,ABNT5101!$I$3:$J$9,2)</f>
        <v>10</v>
      </c>
      <c r="AV578" s="19">
        <f>VLOOKUP(G578,ABNT5101!$I$3:$M$9,5)</f>
        <v>0.18</v>
      </c>
      <c r="AW578" s="17" t="str">
        <f>_xlfn.XLOOKUP(G578,ABNT5101!I:I,ABNT5101!L:L)</f>
        <v>-</v>
      </c>
      <c r="AX578" s="17">
        <f>_xlfn.XLOOKUP(G578,ABNT5101!$I:$I,ABNT5101!M:M)</f>
        <v>0.18</v>
      </c>
      <c r="AY578" s="17" t="str">
        <f>_xlfn.XLOOKUP(G578,ABNT5101!$I:$I,ABNT5101!N:N)</f>
        <v>-</v>
      </c>
      <c r="AZ578" s="17">
        <f>_xlfn.XLOOKUP(G578,ABNT5101!$I:$I,ABNT5101!O:O)</f>
        <v>16</v>
      </c>
      <c r="BA578" s="20" t="str">
        <f t="shared" si="615"/>
        <v>NÃO ATENDE</v>
      </c>
      <c r="BB578" s="21">
        <f t="shared" ref="BB578:BC578" si="706">BE578/AU578-1</f>
        <v>-1</v>
      </c>
      <c r="BC578" s="21">
        <f t="shared" si="706"/>
        <v>-1</v>
      </c>
      <c r="BD578" s="21" t="str">
        <f t="shared" si="617"/>
        <v>-</v>
      </c>
      <c r="BE578" s="22"/>
      <c r="BF578" s="22"/>
      <c r="BG578" s="22"/>
      <c r="BH578" s="22"/>
      <c r="BI578" s="23"/>
      <c r="BJ578" s="22"/>
      <c r="BK578" s="20" t="str">
        <f t="shared" si="618"/>
        <v>NÃO ATENDE</v>
      </c>
      <c r="BL578" s="20" t="str">
        <f t="shared" si="619"/>
        <v>NÃO ATENDE</v>
      </c>
      <c r="BM578" s="20" t="str">
        <f t="shared" si="620"/>
        <v>NÃO ATENDE</v>
      </c>
      <c r="BN578" s="20" t="str">
        <f t="shared" si="621"/>
        <v>ATENDE</v>
      </c>
      <c r="BO578" s="24" t="str">
        <f t="shared" si="622"/>
        <v>C4</v>
      </c>
      <c r="BP578" s="24" t="str">
        <f t="shared" si="694"/>
        <v>P6</v>
      </c>
      <c r="BQ578" s="25">
        <f t="shared" si="623"/>
        <v>-1</v>
      </c>
      <c r="BR578" s="22"/>
      <c r="BS578" s="22"/>
      <c r="BT578" s="24">
        <f>IF(BP578="-","-",_xlfn.XLOOKUP(BP578,ABNT5101!$B$4:$B$9,ABNT5101!$C$4:$C$9))</f>
        <v>3</v>
      </c>
      <c r="BU578" s="24">
        <f>IF(BP578="-","-",_xlfn.XLOOKUP(BP578,ABNT5101!$B$4:$B$9,ABNT5101!$D$4:$D$9))</f>
        <v>0.6</v>
      </c>
      <c r="BV578" s="20" t="str">
        <f t="shared" si="624"/>
        <v>NÃO ATENDE</v>
      </c>
      <c r="BW578" s="20" t="str">
        <f t="shared" si="625"/>
        <v>NÃO ATENDE</v>
      </c>
      <c r="BX578" s="20" t="str">
        <f t="shared" si="626"/>
        <v>NÃO ATENDE</v>
      </c>
      <c r="BY578" s="24" t="str">
        <f t="shared" si="596"/>
        <v>P6</v>
      </c>
      <c r="BZ578" s="25">
        <f t="shared" si="627"/>
        <v>-1</v>
      </c>
      <c r="CA578" s="24"/>
      <c r="CB578" s="24"/>
      <c r="CC578" s="20">
        <f>IF(BY578="-","-",_xlfn.XLOOKUP(BY578,ABNT5101!$B$4:$B$9,ABNT5101!$C$4:$C$9))</f>
        <v>3</v>
      </c>
      <c r="CD578" s="24">
        <f>IF(BY578="-","-",_xlfn.XLOOKUP(BY578,ABNT5101!$B$4:$B$9,ABNT5101!$D$4:$D$9))</f>
        <v>0.6</v>
      </c>
      <c r="CE578" s="20" t="str">
        <f t="shared" si="628"/>
        <v>NÃO ATENDE</v>
      </c>
      <c r="CF578" s="20" t="str">
        <f t="shared" si="629"/>
        <v>NÃO ATENDE</v>
      </c>
      <c r="CG578" s="20" t="str">
        <f t="shared" si="630"/>
        <v>NÃO ATENDE</v>
      </c>
      <c r="CH578" s="26" t="e">
        <f>_xlfn.XLOOKUP(CI578,'Banco de dados'!$B:$B,'Banco de dados'!$D:$D)</f>
        <v>#N/A</v>
      </c>
      <c r="CI578" s="27"/>
      <c r="CJ578" s="26" t="e">
        <f>_xlfn.XLOOKUP(CI578,'Banco de dados'!$B:$B,'Banco de dados'!$E:$E)</f>
        <v>#N/A</v>
      </c>
      <c r="CK578" s="26"/>
      <c r="CL578" s="26" t="e">
        <f>IF(CK578="-","-",_xlfn.XLOOKUP(CK578,'Banco de dados'!$B:$B,'Banco de dados'!$E:$E))</f>
        <v>#N/A</v>
      </c>
      <c r="CM578" s="28">
        <f t="shared" si="631"/>
        <v>1</v>
      </c>
      <c r="CN578" s="26" t="e">
        <f>_xlfn.XLOOKUP(CI578,'Banco de dados'!$B:$B,'Banco de dados'!$H:$H)</f>
        <v>#N/A</v>
      </c>
      <c r="CO578" s="26" t="e">
        <f t="array" aca="1" ref="CO578" ca="1">_xludf.XLOOKUP(CK578,'Banco de dados'!$B:$B,'Banco de dados'!$H:$H)</f>
        <v>#NAME?</v>
      </c>
      <c r="CP578" s="26" t="e">
        <f t="array" aca="1" ref="CP578" ca="1">_xludf.XLOOKUP(CI578,'Banco de dados'!$B:$B,'Banco de dados'!$F:$F)</f>
        <v>#NAME?</v>
      </c>
      <c r="CQ578" s="26" t="e">
        <f t="array" aca="1" ref="CQ578" ca="1">_xludf.XLOOKUP(CK578,'Banco de dados'!$B:$B,'Banco de dados'!$F:$F)</f>
        <v>#NAME?</v>
      </c>
      <c r="CR578" s="27">
        <v>0</v>
      </c>
      <c r="CS578" s="27"/>
      <c r="CT578" s="26" t="str">
        <f>IF(AG578=0.5,"Suporte",IF(AND(AG578&gt;='Braços de IP'!$B$9,AG578&lt;='Braços de IP'!$D$9),'Braços de IP'!$E$9,IF(AND(AG578&gt;='Braços de IP'!$B$10,AG578&lt;='Braços de IP'!$D$10),'Braços de IP'!$E$10,IF(AND(AG578&gt;='Braços de IP'!$B$11,AG578&lt;='Braços de IP'!$D$11),'Braços de IP'!$E$11,IF(AND(AG578&gt;='Braços de IP'!$B$12,AG578&lt;='Braços de IP'!$D$12),'Braços de IP'!$E$12,IF(AND(AG578&gt;='Braços de IP'!$B$13,AG578&lt;='Braços de IP'!$D$13),'Braços de IP'!$E$13,IF(AND(AG578&gt;='Braços de IP'!$B$14,AG578&lt;='Braços de IP'!$D$14),'Braços de IP'!$E$14,"ERRO")))))))</f>
        <v>Longo I</v>
      </c>
      <c r="CU578" s="27"/>
      <c r="CV578" s="26" t="str">
        <f>IF($CU578="","",VLOOKUP($CU578,'Braços de IP'!$E$9:$I$15,2,0))</f>
        <v/>
      </c>
      <c r="CW578" s="29" t="str">
        <f>IF($CU578="","",VLOOKUP($CU578,'Braços de IP'!$E$9:$I$15,5,0))</f>
        <v/>
      </c>
      <c r="CX578" s="26"/>
      <c r="CY578" s="26"/>
      <c r="CZ578" s="26"/>
      <c r="DA578" s="26"/>
      <c r="DB578" s="26"/>
      <c r="DC578" s="26"/>
      <c r="DD578" s="30" t="e">
        <f t="shared" si="632"/>
        <v>#N/A</v>
      </c>
      <c r="DE578" s="31">
        <f t="shared" si="633"/>
        <v>90</v>
      </c>
      <c r="DF578" s="30" t="e">
        <f t="shared" si="634"/>
        <v>#N/A</v>
      </c>
      <c r="DG578" s="32" t="e">
        <f t="shared" si="635"/>
        <v>#N/A</v>
      </c>
      <c r="DH578" s="33"/>
      <c r="DI578" s="34"/>
      <c r="DJ578" s="35"/>
      <c r="DK578" s="16" t="s">
        <v>144</v>
      </c>
      <c r="DL578" s="16"/>
      <c r="DN578" s="36" t="e">
        <f t="shared" si="675"/>
        <v>#VALUE!</v>
      </c>
    </row>
    <row r="579" spans="2:118" ht="15.75" customHeight="1" x14ac:dyDescent="0.25">
      <c r="B579" s="16">
        <v>105</v>
      </c>
      <c r="C579" s="16" t="s">
        <v>146</v>
      </c>
      <c r="D579" s="16" t="s">
        <v>588</v>
      </c>
      <c r="E579" s="16">
        <v>-8.0882729999999992</v>
      </c>
      <c r="F579" s="16">
        <v>-34.893526999999999</v>
      </c>
      <c r="G579" s="16" t="s">
        <v>160</v>
      </c>
      <c r="H579" s="17" t="s">
        <v>136</v>
      </c>
      <c r="I579" s="16" t="s">
        <v>135</v>
      </c>
      <c r="J579" s="17" t="s">
        <v>137</v>
      </c>
      <c r="K579" s="18">
        <v>90</v>
      </c>
      <c r="L579" s="17" t="s">
        <v>138</v>
      </c>
      <c r="M579" s="17">
        <v>0</v>
      </c>
      <c r="N579" s="16">
        <f t="shared" si="671"/>
        <v>180</v>
      </c>
      <c r="O579" s="17">
        <v>1</v>
      </c>
      <c r="P579" s="17">
        <v>2.15</v>
      </c>
      <c r="Q579" s="17">
        <v>6.7</v>
      </c>
      <c r="R579" s="16"/>
      <c r="S579" s="16"/>
      <c r="T579" s="16">
        <v>0</v>
      </c>
      <c r="U579" s="17">
        <v>4.05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 t="s">
        <v>139</v>
      </c>
      <c r="AB579" s="17" t="s">
        <v>140</v>
      </c>
      <c r="AC579" s="17">
        <v>35.119999999999997</v>
      </c>
      <c r="AD579" s="17">
        <v>7.29</v>
      </c>
      <c r="AE579" s="17">
        <v>1</v>
      </c>
      <c r="AF579" s="17">
        <v>0.75</v>
      </c>
      <c r="AG579" s="17">
        <v>2.6</v>
      </c>
      <c r="AH579" s="17">
        <f t="shared" si="672"/>
        <v>1.85</v>
      </c>
      <c r="AI579" s="17" t="s">
        <v>136</v>
      </c>
      <c r="AJ579" s="17" t="s">
        <v>136</v>
      </c>
      <c r="AK579" s="17" t="s">
        <v>141</v>
      </c>
      <c r="AL579" s="17">
        <f t="shared" si="673"/>
        <v>2</v>
      </c>
      <c r="AM579" s="17">
        <v>0</v>
      </c>
      <c r="AN579" s="17"/>
      <c r="AO579" s="17">
        <v>0</v>
      </c>
      <c r="AP579" s="17">
        <v>0</v>
      </c>
      <c r="AQ579" s="17">
        <v>0</v>
      </c>
      <c r="AR579" s="17" t="s">
        <v>136</v>
      </c>
      <c r="AS579" s="19">
        <f t="shared" si="614"/>
        <v>0</v>
      </c>
      <c r="AT579" s="19"/>
      <c r="AU579" s="19">
        <f>VLOOKUP(G579,ABNT5101!$I$3:$J$9,2)</f>
        <v>10</v>
      </c>
      <c r="AV579" s="19">
        <f>VLOOKUP(G579,ABNT5101!$I$3:$M$9,5)</f>
        <v>0.18</v>
      </c>
      <c r="AW579" s="17" t="str">
        <f>_xlfn.XLOOKUP(G579,ABNT5101!I:I,ABNT5101!L:L)</f>
        <v>-</v>
      </c>
      <c r="AX579" s="17">
        <f>_xlfn.XLOOKUP(G579,ABNT5101!$I:$I,ABNT5101!M:M)</f>
        <v>0.18</v>
      </c>
      <c r="AY579" s="17" t="str">
        <f>_xlfn.XLOOKUP(G579,ABNT5101!$I:$I,ABNT5101!N:N)</f>
        <v>-</v>
      </c>
      <c r="AZ579" s="17">
        <f>_xlfn.XLOOKUP(G579,ABNT5101!$I:$I,ABNT5101!O:O)</f>
        <v>16</v>
      </c>
      <c r="BA579" s="20" t="str">
        <f t="shared" si="615"/>
        <v>NÃO ATENDE</v>
      </c>
      <c r="BB579" s="21">
        <f t="shared" ref="BB579:BC579" si="707">BE579/AU579-1</f>
        <v>-1</v>
      </c>
      <c r="BC579" s="21">
        <f t="shared" si="707"/>
        <v>-1</v>
      </c>
      <c r="BD579" s="21" t="str">
        <f t="shared" si="617"/>
        <v>-</v>
      </c>
      <c r="BE579" s="22"/>
      <c r="BF579" s="22"/>
      <c r="BG579" s="22"/>
      <c r="BH579" s="22"/>
      <c r="BI579" s="23"/>
      <c r="BJ579" s="22"/>
      <c r="BK579" s="20" t="str">
        <f t="shared" si="618"/>
        <v>NÃO ATENDE</v>
      </c>
      <c r="BL579" s="20" t="str">
        <f t="shared" si="619"/>
        <v>NÃO ATENDE</v>
      </c>
      <c r="BM579" s="20" t="str">
        <f t="shared" si="620"/>
        <v>NÃO ATENDE</v>
      </c>
      <c r="BN579" s="20" t="str">
        <f t="shared" si="621"/>
        <v>ATENDE</v>
      </c>
      <c r="BO579" s="24" t="str">
        <f t="shared" si="622"/>
        <v>C4</v>
      </c>
      <c r="BP579" s="24" t="str">
        <f t="shared" si="694"/>
        <v>P6</v>
      </c>
      <c r="BQ579" s="25">
        <f t="shared" si="623"/>
        <v>-1</v>
      </c>
      <c r="BR579" s="22"/>
      <c r="BS579" s="22"/>
      <c r="BT579" s="24">
        <f>IF(BP579="-","-",_xlfn.XLOOKUP(BP579,ABNT5101!$B$4:$B$9,ABNT5101!$C$4:$C$9))</f>
        <v>3</v>
      </c>
      <c r="BU579" s="24">
        <f>IF(BP579="-","-",_xlfn.XLOOKUP(BP579,ABNT5101!$B$4:$B$9,ABNT5101!$D$4:$D$9))</f>
        <v>0.6</v>
      </c>
      <c r="BV579" s="20" t="str">
        <f t="shared" si="624"/>
        <v>NÃO ATENDE</v>
      </c>
      <c r="BW579" s="20" t="str">
        <f t="shared" si="625"/>
        <v>NÃO ATENDE</v>
      </c>
      <c r="BX579" s="20" t="str">
        <f t="shared" si="626"/>
        <v>NÃO ATENDE</v>
      </c>
      <c r="BY579" s="24" t="str">
        <f t="shared" si="596"/>
        <v>P6</v>
      </c>
      <c r="BZ579" s="25">
        <f t="shared" si="627"/>
        <v>-1</v>
      </c>
      <c r="CA579" s="24"/>
      <c r="CB579" s="24"/>
      <c r="CC579" s="20">
        <f>IF(BY579="-","-",_xlfn.XLOOKUP(BY579,ABNT5101!$B$4:$B$9,ABNT5101!$C$4:$C$9))</f>
        <v>3</v>
      </c>
      <c r="CD579" s="24">
        <f>IF(BY579="-","-",_xlfn.XLOOKUP(BY579,ABNT5101!$B$4:$B$9,ABNT5101!$D$4:$D$9))</f>
        <v>0.6</v>
      </c>
      <c r="CE579" s="20" t="str">
        <f t="shared" si="628"/>
        <v>NÃO ATENDE</v>
      </c>
      <c r="CF579" s="20" t="str">
        <f t="shared" si="629"/>
        <v>NÃO ATENDE</v>
      </c>
      <c r="CG579" s="20" t="str">
        <f t="shared" si="630"/>
        <v>NÃO ATENDE</v>
      </c>
      <c r="CH579" s="26" t="e">
        <f>_xlfn.XLOOKUP(CI579,'Banco de dados'!$B:$B,'Banco de dados'!$D:$D)</f>
        <v>#N/A</v>
      </c>
      <c r="CI579" s="27"/>
      <c r="CJ579" s="26" t="e">
        <f>_xlfn.XLOOKUP(CI579,'Banco de dados'!$B:$B,'Banco de dados'!$E:$E)</f>
        <v>#N/A</v>
      </c>
      <c r="CK579" s="26"/>
      <c r="CL579" s="26" t="e">
        <f>IF(CK579="-","-",_xlfn.XLOOKUP(CK579,'Banco de dados'!$B:$B,'Banco de dados'!$E:$E))</f>
        <v>#N/A</v>
      </c>
      <c r="CM579" s="28">
        <f t="shared" si="631"/>
        <v>1</v>
      </c>
      <c r="CN579" s="26" t="e">
        <f>_xlfn.XLOOKUP(CI579,'Banco de dados'!$B:$B,'Banco de dados'!$H:$H)</f>
        <v>#N/A</v>
      </c>
      <c r="CO579" s="26" t="e">
        <f t="array" aca="1" ref="CO579" ca="1">_xludf.XLOOKUP(CK579,'Banco de dados'!$B:$B,'Banco de dados'!$H:$H)</f>
        <v>#NAME?</v>
      </c>
      <c r="CP579" s="26" t="e">
        <f t="array" aca="1" ref="CP579" ca="1">_xludf.XLOOKUP(CI579,'Banco de dados'!$B:$B,'Banco de dados'!$F:$F)</f>
        <v>#NAME?</v>
      </c>
      <c r="CQ579" s="26" t="e">
        <f t="array" aca="1" ref="CQ579" ca="1">_xludf.XLOOKUP(CK579,'Banco de dados'!$B:$B,'Banco de dados'!$F:$F)</f>
        <v>#NAME?</v>
      </c>
      <c r="CR579" s="27">
        <v>0</v>
      </c>
      <c r="CS579" s="27"/>
      <c r="CT579" s="26" t="str">
        <f>IF(AG579=0.5,"Suporte",IF(AND(AG579&gt;='Braços de IP'!$B$9,AG579&lt;='Braços de IP'!$D$9),'Braços de IP'!$E$9,IF(AND(AG579&gt;='Braços de IP'!$B$10,AG579&lt;='Braços de IP'!$D$10),'Braços de IP'!$E$10,IF(AND(AG579&gt;='Braços de IP'!$B$11,AG579&lt;='Braços de IP'!$D$11),'Braços de IP'!$E$11,IF(AND(AG579&gt;='Braços de IP'!$B$12,AG579&lt;='Braços de IP'!$D$12),'Braços de IP'!$E$12,IF(AND(AG579&gt;='Braços de IP'!$B$13,AG579&lt;='Braços de IP'!$D$13),'Braços de IP'!$E$13,IF(AND(AG579&gt;='Braços de IP'!$B$14,AG579&lt;='Braços de IP'!$D$14),'Braços de IP'!$E$14,"ERRO")))))))</f>
        <v>Longo I</v>
      </c>
      <c r="CU579" s="27"/>
      <c r="CV579" s="26" t="str">
        <f>IF($CU579="","",VLOOKUP($CU579,'Braços de IP'!$E$9:$I$15,2,0))</f>
        <v/>
      </c>
      <c r="CW579" s="29" t="str">
        <f>IF($CU579="","",VLOOKUP($CU579,'Braços de IP'!$E$9:$I$15,5,0))</f>
        <v/>
      </c>
      <c r="CX579" s="26"/>
      <c r="CY579" s="26"/>
      <c r="CZ579" s="26"/>
      <c r="DA579" s="26"/>
      <c r="DB579" s="26"/>
      <c r="DC579" s="26"/>
      <c r="DD579" s="30" t="e">
        <f t="shared" si="632"/>
        <v>#N/A</v>
      </c>
      <c r="DE579" s="31">
        <f t="shared" si="633"/>
        <v>90</v>
      </c>
      <c r="DF579" s="30" t="e">
        <f t="shared" si="634"/>
        <v>#N/A</v>
      </c>
      <c r="DG579" s="32" t="e">
        <f t="shared" si="635"/>
        <v>#N/A</v>
      </c>
      <c r="DH579" s="33"/>
      <c r="DI579" s="34"/>
      <c r="DJ579" s="35"/>
      <c r="DK579" s="16" t="s">
        <v>144</v>
      </c>
      <c r="DL579" s="16"/>
      <c r="DN579" s="36" t="e">
        <f t="shared" si="675"/>
        <v>#VALUE!</v>
      </c>
    </row>
    <row r="580" spans="2:118" ht="15.75" customHeight="1" x14ac:dyDescent="0.25">
      <c r="B580" s="16">
        <v>105</v>
      </c>
      <c r="C580" s="16" t="s">
        <v>146</v>
      </c>
      <c r="D580" s="16" t="s">
        <v>588</v>
      </c>
      <c r="E580" s="16">
        <v>-8.0882729999999992</v>
      </c>
      <c r="F580" s="16">
        <v>-34.893526999999999</v>
      </c>
      <c r="G580" s="16" t="s">
        <v>160</v>
      </c>
      <c r="H580" s="17" t="s">
        <v>136</v>
      </c>
      <c r="I580" s="16" t="s">
        <v>135</v>
      </c>
      <c r="J580" s="17" t="s">
        <v>137</v>
      </c>
      <c r="K580" s="18">
        <v>90</v>
      </c>
      <c r="L580" s="17" t="s">
        <v>138</v>
      </c>
      <c r="M580" s="17">
        <v>0</v>
      </c>
      <c r="N580" s="16">
        <f t="shared" si="671"/>
        <v>180</v>
      </c>
      <c r="O580" s="17">
        <v>1</v>
      </c>
      <c r="P580" s="17">
        <v>2.15</v>
      </c>
      <c r="Q580" s="17">
        <v>6.7</v>
      </c>
      <c r="R580" s="16"/>
      <c r="S580" s="16"/>
      <c r="T580" s="16">
        <v>0</v>
      </c>
      <c r="U580" s="17">
        <v>4.05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 t="s">
        <v>139</v>
      </c>
      <c r="AB580" s="17" t="s">
        <v>140</v>
      </c>
      <c r="AC580" s="17">
        <v>35.119999999999997</v>
      </c>
      <c r="AD580" s="17">
        <v>7.29</v>
      </c>
      <c r="AE580" s="17">
        <v>1</v>
      </c>
      <c r="AF580" s="17">
        <v>0.75</v>
      </c>
      <c r="AG580" s="17">
        <v>2.6</v>
      </c>
      <c r="AH580" s="17">
        <f t="shared" si="672"/>
        <v>1.85</v>
      </c>
      <c r="AI580" s="17" t="s">
        <v>136</v>
      </c>
      <c r="AJ580" s="17" t="s">
        <v>136</v>
      </c>
      <c r="AK580" s="17" t="s">
        <v>141</v>
      </c>
      <c r="AL580" s="17">
        <f t="shared" si="673"/>
        <v>2</v>
      </c>
      <c r="AM580" s="17">
        <v>0</v>
      </c>
      <c r="AN580" s="17"/>
      <c r="AO580" s="17">
        <v>0</v>
      </c>
      <c r="AP580" s="17">
        <v>0</v>
      </c>
      <c r="AQ580" s="17">
        <v>0</v>
      </c>
      <c r="AR580" s="17" t="s">
        <v>136</v>
      </c>
      <c r="AS580" s="19">
        <f t="shared" si="614"/>
        <v>0</v>
      </c>
      <c r="AT580" s="19"/>
      <c r="AU580" s="19">
        <f>VLOOKUP(G580,ABNT5101!$I$3:$J$9,2)</f>
        <v>10</v>
      </c>
      <c r="AV580" s="19">
        <f>VLOOKUP(G580,ABNT5101!$I$3:$M$9,5)</f>
        <v>0.18</v>
      </c>
      <c r="AW580" s="17" t="str">
        <f>_xlfn.XLOOKUP(G580,ABNT5101!I:I,ABNT5101!L:L)</f>
        <v>-</v>
      </c>
      <c r="AX580" s="17">
        <f>_xlfn.XLOOKUP(G580,ABNT5101!$I:$I,ABNT5101!M:M)</f>
        <v>0.18</v>
      </c>
      <c r="AY580" s="17" t="str">
        <f>_xlfn.XLOOKUP(G580,ABNT5101!$I:$I,ABNT5101!N:N)</f>
        <v>-</v>
      </c>
      <c r="AZ580" s="17">
        <f>_xlfn.XLOOKUP(G580,ABNT5101!$I:$I,ABNT5101!O:O)</f>
        <v>16</v>
      </c>
      <c r="BA580" s="20" t="str">
        <f t="shared" si="615"/>
        <v>NÃO ATENDE</v>
      </c>
      <c r="BB580" s="21">
        <f t="shared" ref="BB580:BC580" si="708">BE580/AU580-1</f>
        <v>-1</v>
      </c>
      <c r="BC580" s="21">
        <f t="shared" si="708"/>
        <v>-1</v>
      </c>
      <c r="BD580" s="21" t="str">
        <f t="shared" si="617"/>
        <v>-</v>
      </c>
      <c r="BE580" s="22"/>
      <c r="BF580" s="22"/>
      <c r="BG580" s="22"/>
      <c r="BH580" s="22"/>
      <c r="BI580" s="23"/>
      <c r="BJ580" s="22"/>
      <c r="BK580" s="20" t="str">
        <f t="shared" si="618"/>
        <v>NÃO ATENDE</v>
      </c>
      <c r="BL580" s="20" t="str">
        <f t="shared" si="619"/>
        <v>NÃO ATENDE</v>
      </c>
      <c r="BM580" s="20" t="str">
        <f t="shared" si="620"/>
        <v>NÃO ATENDE</v>
      </c>
      <c r="BN580" s="20" t="str">
        <f t="shared" si="621"/>
        <v>ATENDE</v>
      </c>
      <c r="BO580" s="24" t="str">
        <f t="shared" si="622"/>
        <v>C4</v>
      </c>
      <c r="BP580" s="24" t="str">
        <f t="shared" si="694"/>
        <v>P6</v>
      </c>
      <c r="BQ580" s="25">
        <f t="shared" si="623"/>
        <v>-1</v>
      </c>
      <c r="BR580" s="22"/>
      <c r="BS580" s="22"/>
      <c r="BT580" s="24">
        <f>IF(BP580="-","-",_xlfn.XLOOKUP(BP580,ABNT5101!$B$4:$B$9,ABNT5101!$C$4:$C$9))</f>
        <v>3</v>
      </c>
      <c r="BU580" s="24">
        <f>IF(BP580="-","-",_xlfn.XLOOKUP(BP580,ABNT5101!$B$4:$B$9,ABNT5101!$D$4:$D$9))</f>
        <v>0.6</v>
      </c>
      <c r="BV580" s="20" t="str">
        <f t="shared" si="624"/>
        <v>NÃO ATENDE</v>
      </c>
      <c r="BW580" s="20" t="str">
        <f t="shared" si="625"/>
        <v>NÃO ATENDE</v>
      </c>
      <c r="BX580" s="20" t="str">
        <f t="shared" si="626"/>
        <v>NÃO ATENDE</v>
      </c>
      <c r="BY580" s="24" t="str">
        <f t="shared" si="596"/>
        <v>P6</v>
      </c>
      <c r="BZ580" s="25">
        <f t="shared" si="627"/>
        <v>-1</v>
      </c>
      <c r="CA580" s="24"/>
      <c r="CB580" s="24"/>
      <c r="CC580" s="20">
        <f>IF(BY580="-","-",_xlfn.XLOOKUP(BY580,ABNT5101!$B$4:$B$9,ABNT5101!$C$4:$C$9))</f>
        <v>3</v>
      </c>
      <c r="CD580" s="24">
        <f>IF(BY580="-","-",_xlfn.XLOOKUP(BY580,ABNT5101!$B$4:$B$9,ABNT5101!$D$4:$D$9))</f>
        <v>0.6</v>
      </c>
      <c r="CE580" s="20" t="str">
        <f t="shared" si="628"/>
        <v>NÃO ATENDE</v>
      </c>
      <c r="CF580" s="20" t="str">
        <f t="shared" si="629"/>
        <v>NÃO ATENDE</v>
      </c>
      <c r="CG580" s="20" t="str">
        <f t="shared" si="630"/>
        <v>NÃO ATENDE</v>
      </c>
      <c r="CH580" s="26" t="e">
        <f>_xlfn.XLOOKUP(CI580,'Banco de dados'!$B:$B,'Banco de dados'!$D:$D)</f>
        <v>#N/A</v>
      </c>
      <c r="CI580" s="27"/>
      <c r="CJ580" s="26" t="e">
        <f>_xlfn.XLOOKUP(CI580,'Banco de dados'!$B:$B,'Banco de dados'!$E:$E)</f>
        <v>#N/A</v>
      </c>
      <c r="CK580" s="26"/>
      <c r="CL580" s="26" t="e">
        <f>IF(CK580="-","-",_xlfn.XLOOKUP(CK580,'Banco de dados'!$B:$B,'Banco de dados'!$E:$E))</f>
        <v>#N/A</v>
      </c>
      <c r="CM580" s="28">
        <f t="shared" si="631"/>
        <v>1</v>
      </c>
      <c r="CN580" s="26" t="e">
        <f>_xlfn.XLOOKUP(CI580,'Banco de dados'!$B:$B,'Banco de dados'!$H:$H)</f>
        <v>#N/A</v>
      </c>
      <c r="CO580" s="26" t="e">
        <f t="array" aca="1" ref="CO580" ca="1">_xludf.XLOOKUP(CK580,'Banco de dados'!$B:$B,'Banco de dados'!$H:$H)</f>
        <v>#NAME?</v>
      </c>
      <c r="CP580" s="26" t="e">
        <f t="array" aca="1" ref="CP580" ca="1">_xludf.XLOOKUP(CI580,'Banco de dados'!$B:$B,'Banco de dados'!$F:$F)</f>
        <v>#NAME?</v>
      </c>
      <c r="CQ580" s="26" t="e">
        <f t="array" aca="1" ref="CQ580" ca="1">_xludf.XLOOKUP(CK580,'Banco de dados'!$B:$B,'Banco de dados'!$F:$F)</f>
        <v>#NAME?</v>
      </c>
      <c r="CR580" s="27">
        <v>0</v>
      </c>
      <c r="CS580" s="27"/>
      <c r="CT580" s="26" t="str">
        <f>IF(AG580=0.5,"Suporte",IF(AND(AG580&gt;='Braços de IP'!$B$9,AG580&lt;='Braços de IP'!$D$9),'Braços de IP'!$E$9,IF(AND(AG580&gt;='Braços de IP'!$B$10,AG580&lt;='Braços de IP'!$D$10),'Braços de IP'!$E$10,IF(AND(AG580&gt;='Braços de IP'!$B$11,AG580&lt;='Braços de IP'!$D$11),'Braços de IP'!$E$11,IF(AND(AG580&gt;='Braços de IP'!$B$12,AG580&lt;='Braços de IP'!$D$12),'Braços de IP'!$E$12,IF(AND(AG580&gt;='Braços de IP'!$B$13,AG580&lt;='Braços de IP'!$D$13),'Braços de IP'!$E$13,IF(AND(AG580&gt;='Braços de IP'!$B$14,AG580&lt;='Braços de IP'!$D$14),'Braços de IP'!$E$14,"ERRO")))))))</f>
        <v>Longo I</v>
      </c>
      <c r="CU580" s="27"/>
      <c r="CV580" s="26" t="str">
        <f>IF($CU580="","",VLOOKUP($CU580,'Braços de IP'!$E$9:$I$15,2,0))</f>
        <v/>
      </c>
      <c r="CW580" s="29" t="str">
        <f>IF($CU580="","",VLOOKUP($CU580,'Braços de IP'!$E$9:$I$15,5,0))</f>
        <v/>
      </c>
      <c r="CX580" s="26"/>
      <c r="CY580" s="26"/>
      <c r="CZ580" s="26"/>
      <c r="DA580" s="26"/>
      <c r="DB580" s="26"/>
      <c r="DC580" s="26"/>
      <c r="DD580" s="30" t="e">
        <f t="shared" si="632"/>
        <v>#N/A</v>
      </c>
      <c r="DE580" s="31">
        <f t="shared" si="633"/>
        <v>90</v>
      </c>
      <c r="DF580" s="30" t="e">
        <f t="shared" si="634"/>
        <v>#N/A</v>
      </c>
      <c r="DG580" s="32" t="e">
        <f t="shared" si="635"/>
        <v>#N/A</v>
      </c>
      <c r="DH580" s="33"/>
      <c r="DI580" s="34"/>
      <c r="DJ580" s="35"/>
      <c r="DK580" s="16" t="s">
        <v>144</v>
      </c>
      <c r="DL580" s="16"/>
      <c r="DN580" s="36" t="e">
        <f t="shared" si="675"/>
        <v>#VALUE!</v>
      </c>
    </row>
    <row r="581" spans="2:118" ht="15.75" customHeight="1" x14ac:dyDescent="0.25">
      <c r="B581" s="16">
        <v>106</v>
      </c>
      <c r="C581" s="16" t="s">
        <v>583</v>
      </c>
      <c r="D581" s="16" t="s">
        <v>589</v>
      </c>
      <c r="E581" s="16">
        <v>-8.0384759999999993</v>
      </c>
      <c r="F581" s="16">
        <v>-34.881214</v>
      </c>
      <c r="G581" s="16" t="s">
        <v>157</v>
      </c>
      <c r="H581" s="17" t="s">
        <v>136</v>
      </c>
      <c r="I581" s="16" t="s">
        <v>135</v>
      </c>
      <c r="J581" s="17" t="s">
        <v>137</v>
      </c>
      <c r="K581" s="18">
        <v>40</v>
      </c>
      <c r="L581" s="17" t="s">
        <v>138</v>
      </c>
      <c r="M581" s="17">
        <v>0</v>
      </c>
      <c r="N581" s="16">
        <f t="shared" si="671"/>
        <v>80</v>
      </c>
      <c r="O581" s="17">
        <v>1</v>
      </c>
      <c r="P581" s="17">
        <v>0</v>
      </c>
      <c r="Q581" s="17">
        <v>3.07</v>
      </c>
      <c r="R581" s="16"/>
      <c r="S581" s="16"/>
      <c r="T581" s="16">
        <v>0</v>
      </c>
      <c r="U581" s="17">
        <v>1.89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 t="s">
        <v>139</v>
      </c>
      <c r="AB581" s="17" t="s">
        <v>140</v>
      </c>
      <c r="AC581" s="17">
        <v>55</v>
      </c>
      <c r="AD581" s="17">
        <v>5.6</v>
      </c>
      <c r="AE581" s="17">
        <v>1</v>
      </c>
      <c r="AF581" s="17">
        <v>0</v>
      </c>
      <c r="AG581" s="17">
        <v>1.55</v>
      </c>
      <c r="AH581" s="17">
        <f t="shared" si="672"/>
        <v>1.55</v>
      </c>
      <c r="AI581" s="17" t="s">
        <v>136</v>
      </c>
      <c r="AJ581" s="17" t="s">
        <v>136</v>
      </c>
      <c r="AK581" s="17" t="s">
        <v>141</v>
      </c>
      <c r="AL581" s="17">
        <f t="shared" si="673"/>
        <v>2</v>
      </c>
      <c r="AM581" s="17">
        <v>0</v>
      </c>
      <c r="AN581" s="17"/>
      <c r="AO581" s="17">
        <v>0</v>
      </c>
      <c r="AP581" s="17">
        <v>0</v>
      </c>
      <c r="AQ581" s="17">
        <v>0</v>
      </c>
      <c r="AR581" s="17" t="s">
        <v>136</v>
      </c>
      <c r="AS581" s="19">
        <f t="shared" si="614"/>
        <v>0</v>
      </c>
      <c r="AT581" s="19"/>
      <c r="AU581" s="19">
        <f>VLOOKUP(G581,ABNT5101!$I$3:$J$9,2)</f>
        <v>7.5</v>
      </c>
      <c r="AV581" s="19">
        <f>VLOOKUP(G581,ABNT5101!$I$3:$M$9,5)</f>
        <v>0.18</v>
      </c>
      <c r="AW581" s="17" t="str">
        <f>_xlfn.XLOOKUP(G581,ABNT5101!I:I,ABNT5101!L:L)</f>
        <v>-</v>
      </c>
      <c r="AX581" s="17">
        <f>_xlfn.XLOOKUP(G581,ABNT5101!$I:$I,ABNT5101!M:M)</f>
        <v>0.18</v>
      </c>
      <c r="AY581" s="17" t="str">
        <f>_xlfn.XLOOKUP(G581,ABNT5101!$I:$I,ABNT5101!N:N)</f>
        <v>-</v>
      </c>
      <c r="AZ581" s="17">
        <f>_xlfn.XLOOKUP(G581,ABNT5101!$I:$I,ABNT5101!O:O)</f>
        <v>16</v>
      </c>
      <c r="BA581" s="20" t="str">
        <f t="shared" si="615"/>
        <v>NÃO ATENDE</v>
      </c>
      <c r="BB581" s="21">
        <f t="shared" ref="BB581:BC581" si="709">BE581/AU581-1</f>
        <v>-1</v>
      </c>
      <c r="BC581" s="21">
        <f t="shared" si="709"/>
        <v>-1</v>
      </c>
      <c r="BD581" s="21" t="str">
        <f t="shared" si="617"/>
        <v>-</v>
      </c>
      <c r="BE581" s="22"/>
      <c r="BF581" s="22"/>
      <c r="BG581" s="22"/>
      <c r="BH581" s="22"/>
      <c r="BI581" s="23"/>
      <c r="BJ581" s="22"/>
      <c r="BK581" s="20" t="str">
        <f t="shared" si="618"/>
        <v>NÃO ATENDE</v>
      </c>
      <c r="BL581" s="20" t="str">
        <f t="shared" si="619"/>
        <v>NÃO ATENDE</v>
      </c>
      <c r="BM581" s="20" t="str">
        <f t="shared" si="620"/>
        <v>NÃO ATENDE</v>
      </c>
      <c r="BN581" s="20" t="str">
        <f t="shared" si="621"/>
        <v>ATENDE</v>
      </c>
      <c r="BO581" s="24" t="str">
        <f t="shared" si="622"/>
        <v>C5</v>
      </c>
      <c r="BP581" s="24" t="str">
        <f t="shared" si="694"/>
        <v>P6</v>
      </c>
      <c r="BQ581" s="25">
        <f t="shared" si="623"/>
        <v>-1</v>
      </c>
      <c r="BR581" s="22"/>
      <c r="BS581" s="22"/>
      <c r="BT581" s="24">
        <f>IF(BP581="-","-",_xlfn.XLOOKUP(BP581,ABNT5101!$B$4:$B$9,ABNT5101!$C$4:$C$9))</f>
        <v>3</v>
      </c>
      <c r="BU581" s="24">
        <f>IF(BP581="-","-",_xlfn.XLOOKUP(BP581,ABNT5101!$B$4:$B$9,ABNT5101!$D$4:$D$9))</f>
        <v>0.6</v>
      </c>
      <c r="BV581" s="20" t="str">
        <f t="shared" si="624"/>
        <v>NÃO ATENDE</v>
      </c>
      <c r="BW581" s="20" t="str">
        <f t="shared" si="625"/>
        <v>NÃO ATENDE</v>
      </c>
      <c r="BX581" s="20" t="str">
        <f t="shared" si="626"/>
        <v>NÃO ATENDE</v>
      </c>
      <c r="BY581" s="24" t="str">
        <f t="shared" si="596"/>
        <v>P6</v>
      </c>
      <c r="BZ581" s="25">
        <f t="shared" si="627"/>
        <v>-1</v>
      </c>
      <c r="CA581" s="24"/>
      <c r="CB581" s="24"/>
      <c r="CC581" s="20">
        <f>IF(BY581="-","-",_xlfn.XLOOKUP(BY581,ABNT5101!$B$4:$B$9,ABNT5101!$C$4:$C$9))</f>
        <v>3</v>
      </c>
      <c r="CD581" s="24">
        <f>IF(BY581="-","-",_xlfn.XLOOKUP(BY581,ABNT5101!$B$4:$B$9,ABNT5101!$D$4:$D$9))</f>
        <v>0.6</v>
      </c>
      <c r="CE581" s="20" t="str">
        <f t="shared" si="628"/>
        <v>NÃO ATENDE</v>
      </c>
      <c r="CF581" s="20" t="str">
        <f t="shared" si="629"/>
        <v>NÃO ATENDE</v>
      </c>
      <c r="CG581" s="20" t="str">
        <f t="shared" si="630"/>
        <v>NÃO ATENDE</v>
      </c>
      <c r="CH581" s="26" t="e">
        <f>_xlfn.XLOOKUP(CI581,'Banco de dados'!$B:$B,'Banco de dados'!$D:$D)</f>
        <v>#N/A</v>
      </c>
      <c r="CI581" s="27"/>
      <c r="CJ581" s="26" t="e">
        <f>_xlfn.XLOOKUP(CI581,'Banco de dados'!$B:$B,'Banco de dados'!$E:$E)</f>
        <v>#N/A</v>
      </c>
      <c r="CK581" s="26"/>
      <c r="CL581" s="26" t="e">
        <f>IF(CK581="-","-",_xlfn.XLOOKUP(CK581,'Banco de dados'!$B:$B,'Banco de dados'!$E:$E))</f>
        <v>#N/A</v>
      </c>
      <c r="CM581" s="28">
        <f t="shared" si="631"/>
        <v>1</v>
      </c>
      <c r="CN581" s="26" t="e">
        <f>_xlfn.XLOOKUP(CI581,'Banco de dados'!$B:$B,'Banco de dados'!$H:$H)</f>
        <v>#N/A</v>
      </c>
      <c r="CO581" s="26" t="e">
        <f t="array" aca="1" ref="CO581" ca="1">_xludf.XLOOKUP(CK581,'Banco de dados'!$B:$B,'Banco de dados'!$H:$H)</f>
        <v>#NAME?</v>
      </c>
      <c r="CP581" s="26" t="e">
        <f t="array" aca="1" ref="CP581" ca="1">_xludf.XLOOKUP(CI581,'Banco de dados'!$B:$B,'Banco de dados'!$F:$F)</f>
        <v>#NAME?</v>
      </c>
      <c r="CQ581" s="26" t="e">
        <f t="array" aca="1" ref="CQ581" ca="1">_xludf.XLOOKUP(CK581,'Banco de dados'!$B:$B,'Banco de dados'!$F:$F)</f>
        <v>#NAME?</v>
      </c>
      <c r="CR581" s="27">
        <v>0</v>
      </c>
      <c r="CS581" s="27"/>
      <c r="CT581" s="26" t="str">
        <f>IF(AG581=0.5,"Suporte",IF(AND(AG581&gt;='Braços de IP'!$B$9,AG581&lt;='Braços de IP'!$D$9),'Braços de IP'!$E$9,IF(AND(AG581&gt;='Braços de IP'!$B$10,AG581&lt;='Braços de IP'!$D$10),'Braços de IP'!$E$10,IF(AND(AG581&gt;='Braços de IP'!$B$11,AG581&lt;='Braços de IP'!$D$11),'Braços de IP'!$E$11,IF(AND(AG581&gt;='Braços de IP'!$B$12,AG581&lt;='Braços de IP'!$D$12),'Braços de IP'!$E$12,IF(AND(AG581&gt;='Braços de IP'!$B$13,AG581&lt;='Braços de IP'!$D$13),'Braços de IP'!$E$13,IF(AND(AG581&gt;='Braços de IP'!$B$14,AG581&lt;='Braços de IP'!$D$14),'Braços de IP'!$E$14,"ERRO")))))))</f>
        <v>Médio I</v>
      </c>
      <c r="CU581" s="27"/>
      <c r="CV581" s="26" t="str">
        <f>IF($CU581="","",VLOOKUP($CU581,'Braços de IP'!$E$9:$I$15,2,0))</f>
        <v/>
      </c>
      <c r="CW581" s="29" t="str">
        <f>IF($CU581="","",VLOOKUP($CU581,'Braços de IP'!$E$9:$I$15,5,0))</f>
        <v/>
      </c>
      <c r="CX581" s="26"/>
      <c r="CY581" s="26"/>
      <c r="CZ581" s="26"/>
      <c r="DA581" s="26"/>
      <c r="DB581" s="26"/>
      <c r="DC581" s="26"/>
      <c r="DD581" s="30" t="e">
        <f t="shared" si="632"/>
        <v>#N/A</v>
      </c>
      <c r="DE581" s="31">
        <f t="shared" si="633"/>
        <v>40</v>
      </c>
      <c r="DF581" s="30" t="e">
        <f t="shared" si="634"/>
        <v>#N/A</v>
      </c>
      <c r="DG581" s="32" t="e">
        <f t="shared" si="635"/>
        <v>#N/A</v>
      </c>
      <c r="DH581" s="33"/>
      <c r="DI581" s="34"/>
      <c r="DJ581" s="35"/>
      <c r="DK581" s="16" t="s">
        <v>144</v>
      </c>
      <c r="DL581" s="16"/>
      <c r="DN581" s="36" t="e">
        <f t="shared" si="675"/>
        <v>#VALUE!</v>
      </c>
    </row>
    <row r="582" spans="2:118" ht="15.75" customHeight="1" x14ac:dyDescent="0.25">
      <c r="B582" s="16">
        <v>106</v>
      </c>
      <c r="C582" s="16" t="s">
        <v>583</v>
      </c>
      <c r="D582" s="16" t="s">
        <v>589</v>
      </c>
      <c r="E582" s="16">
        <v>-8.0384759999999993</v>
      </c>
      <c r="F582" s="16">
        <v>-34.881214</v>
      </c>
      <c r="G582" s="16" t="s">
        <v>157</v>
      </c>
      <c r="H582" s="17" t="s">
        <v>136</v>
      </c>
      <c r="I582" s="16" t="s">
        <v>135</v>
      </c>
      <c r="J582" s="17" t="s">
        <v>137</v>
      </c>
      <c r="K582" s="18">
        <v>40</v>
      </c>
      <c r="L582" s="17" t="s">
        <v>138</v>
      </c>
      <c r="M582" s="17">
        <v>0</v>
      </c>
      <c r="N582" s="16">
        <f t="shared" si="671"/>
        <v>80</v>
      </c>
      <c r="O582" s="17">
        <v>1</v>
      </c>
      <c r="P582" s="17">
        <v>0</v>
      </c>
      <c r="Q582" s="17">
        <v>3.07</v>
      </c>
      <c r="R582" s="16"/>
      <c r="S582" s="16"/>
      <c r="T582" s="16">
        <v>0</v>
      </c>
      <c r="U582" s="17">
        <v>1.89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 t="s">
        <v>139</v>
      </c>
      <c r="AB582" s="17" t="s">
        <v>140</v>
      </c>
      <c r="AC582" s="17">
        <v>55</v>
      </c>
      <c r="AD582" s="17">
        <v>5.6</v>
      </c>
      <c r="AE582" s="17">
        <v>1</v>
      </c>
      <c r="AF582" s="17">
        <v>0</v>
      </c>
      <c r="AG582" s="17">
        <v>1.55</v>
      </c>
      <c r="AH582" s="17">
        <f t="shared" si="672"/>
        <v>1.55</v>
      </c>
      <c r="AI582" s="17" t="s">
        <v>136</v>
      </c>
      <c r="AJ582" s="17" t="s">
        <v>136</v>
      </c>
      <c r="AK582" s="17" t="s">
        <v>141</v>
      </c>
      <c r="AL582" s="17">
        <f t="shared" si="673"/>
        <v>2</v>
      </c>
      <c r="AM582" s="17">
        <v>0</v>
      </c>
      <c r="AN582" s="17"/>
      <c r="AO582" s="17">
        <v>0</v>
      </c>
      <c r="AP582" s="17">
        <v>0</v>
      </c>
      <c r="AQ582" s="17">
        <v>0</v>
      </c>
      <c r="AR582" s="17" t="s">
        <v>136</v>
      </c>
      <c r="AS582" s="19">
        <f t="shared" si="614"/>
        <v>0</v>
      </c>
      <c r="AT582" s="19"/>
      <c r="AU582" s="19">
        <f>VLOOKUP(G582,ABNT5101!$I$3:$J$9,2)</f>
        <v>7.5</v>
      </c>
      <c r="AV582" s="19">
        <f>VLOOKUP(G582,ABNT5101!$I$3:$M$9,5)</f>
        <v>0.18</v>
      </c>
      <c r="AW582" s="17" t="str">
        <f>_xlfn.XLOOKUP(G582,ABNT5101!I:I,ABNT5101!L:L)</f>
        <v>-</v>
      </c>
      <c r="AX582" s="17">
        <f>_xlfn.XLOOKUP(G582,ABNT5101!$I:$I,ABNT5101!M:M)</f>
        <v>0.18</v>
      </c>
      <c r="AY582" s="17" t="str">
        <f>_xlfn.XLOOKUP(G582,ABNT5101!$I:$I,ABNT5101!N:N)</f>
        <v>-</v>
      </c>
      <c r="AZ582" s="17">
        <f>_xlfn.XLOOKUP(G582,ABNT5101!$I:$I,ABNT5101!O:O)</f>
        <v>16</v>
      </c>
      <c r="BA582" s="20" t="str">
        <f t="shared" si="615"/>
        <v>NÃO ATENDE</v>
      </c>
      <c r="BB582" s="21">
        <f t="shared" ref="BB582:BC582" si="710">BE582/AU582-1</f>
        <v>-1</v>
      </c>
      <c r="BC582" s="21">
        <f t="shared" si="710"/>
        <v>-1</v>
      </c>
      <c r="BD582" s="21" t="str">
        <f t="shared" si="617"/>
        <v>-</v>
      </c>
      <c r="BE582" s="22"/>
      <c r="BF582" s="22"/>
      <c r="BG582" s="22"/>
      <c r="BH582" s="22"/>
      <c r="BI582" s="23"/>
      <c r="BJ582" s="22"/>
      <c r="BK582" s="20" t="str">
        <f t="shared" si="618"/>
        <v>NÃO ATENDE</v>
      </c>
      <c r="BL582" s="20" t="str">
        <f t="shared" si="619"/>
        <v>NÃO ATENDE</v>
      </c>
      <c r="BM582" s="20" t="str">
        <f t="shared" si="620"/>
        <v>NÃO ATENDE</v>
      </c>
      <c r="BN582" s="20" t="str">
        <f t="shared" si="621"/>
        <v>ATENDE</v>
      </c>
      <c r="BO582" s="24" t="str">
        <f t="shared" si="622"/>
        <v>C5</v>
      </c>
      <c r="BP582" s="24" t="str">
        <f t="shared" si="694"/>
        <v>P6</v>
      </c>
      <c r="BQ582" s="25">
        <f t="shared" si="623"/>
        <v>-1</v>
      </c>
      <c r="BR582" s="22"/>
      <c r="BS582" s="22"/>
      <c r="BT582" s="24">
        <f>IF(BP582="-","-",_xlfn.XLOOKUP(BP582,ABNT5101!$B$4:$B$9,ABNT5101!$C$4:$C$9))</f>
        <v>3</v>
      </c>
      <c r="BU582" s="24">
        <f>IF(BP582="-","-",_xlfn.XLOOKUP(BP582,ABNT5101!$B$4:$B$9,ABNT5101!$D$4:$D$9))</f>
        <v>0.6</v>
      </c>
      <c r="BV582" s="20" t="str">
        <f t="shared" si="624"/>
        <v>NÃO ATENDE</v>
      </c>
      <c r="BW582" s="20" t="str">
        <f t="shared" si="625"/>
        <v>NÃO ATENDE</v>
      </c>
      <c r="BX582" s="20" t="str">
        <f t="shared" si="626"/>
        <v>NÃO ATENDE</v>
      </c>
      <c r="BY582" s="24" t="str">
        <f t="shared" si="596"/>
        <v>P6</v>
      </c>
      <c r="BZ582" s="25">
        <f t="shared" si="627"/>
        <v>-1</v>
      </c>
      <c r="CA582" s="24"/>
      <c r="CB582" s="24"/>
      <c r="CC582" s="20">
        <f>IF(BY582="-","-",_xlfn.XLOOKUP(BY582,ABNT5101!$B$4:$B$9,ABNT5101!$C$4:$C$9))</f>
        <v>3</v>
      </c>
      <c r="CD582" s="24">
        <f>IF(BY582="-","-",_xlfn.XLOOKUP(BY582,ABNT5101!$B$4:$B$9,ABNT5101!$D$4:$D$9))</f>
        <v>0.6</v>
      </c>
      <c r="CE582" s="20" t="str">
        <f t="shared" si="628"/>
        <v>NÃO ATENDE</v>
      </c>
      <c r="CF582" s="20" t="str">
        <f t="shared" si="629"/>
        <v>NÃO ATENDE</v>
      </c>
      <c r="CG582" s="20" t="str">
        <f t="shared" si="630"/>
        <v>NÃO ATENDE</v>
      </c>
      <c r="CH582" s="26" t="e">
        <f>_xlfn.XLOOKUP(CI582,'Banco de dados'!$B:$B,'Banco de dados'!$D:$D)</f>
        <v>#N/A</v>
      </c>
      <c r="CI582" s="27"/>
      <c r="CJ582" s="26" t="e">
        <f>_xlfn.XLOOKUP(CI582,'Banco de dados'!$B:$B,'Banco de dados'!$E:$E)</f>
        <v>#N/A</v>
      </c>
      <c r="CK582" s="26"/>
      <c r="CL582" s="26" t="e">
        <f>IF(CK582="-","-",_xlfn.XLOOKUP(CK582,'Banco de dados'!$B:$B,'Banco de dados'!$E:$E))</f>
        <v>#N/A</v>
      </c>
      <c r="CM582" s="28">
        <f t="shared" si="631"/>
        <v>1</v>
      </c>
      <c r="CN582" s="26" t="e">
        <f>_xlfn.XLOOKUP(CI582,'Banco de dados'!$B:$B,'Banco de dados'!$H:$H)</f>
        <v>#N/A</v>
      </c>
      <c r="CO582" s="26" t="e">
        <f t="array" aca="1" ref="CO582" ca="1">_xludf.XLOOKUP(CK582,'Banco de dados'!$B:$B,'Banco de dados'!$H:$H)</f>
        <v>#NAME?</v>
      </c>
      <c r="CP582" s="26" t="e">
        <f t="array" aca="1" ref="CP582" ca="1">_xludf.XLOOKUP(CI582,'Banco de dados'!$B:$B,'Banco de dados'!$F:$F)</f>
        <v>#NAME?</v>
      </c>
      <c r="CQ582" s="26" t="e">
        <f t="array" aca="1" ref="CQ582" ca="1">_xludf.XLOOKUP(CK582,'Banco de dados'!$B:$B,'Banco de dados'!$F:$F)</f>
        <v>#NAME?</v>
      </c>
      <c r="CR582" s="27">
        <v>0</v>
      </c>
      <c r="CS582" s="27">
        <v>1</v>
      </c>
      <c r="CT582" s="26" t="str">
        <f>IF(AG582=0.5,"Suporte",IF(AND(AG582&gt;='Braços de IP'!$B$9,AG582&lt;='Braços de IP'!$D$9),'Braços de IP'!$E$9,IF(AND(AG582&gt;='Braços de IP'!$B$10,AG582&lt;='Braços de IP'!$D$10),'Braços de IP'!$E$10,IF(AND(AG582&gt;='Braços de IP'!$B$11,AG582&lt;='Braços de IP'!$D$11),'Braços de IP'!$E$11,IF(AND(AG582&gt;='Braços de IP'!$B$12,AG582&lt;='Braços de IP'!$D$12),'Braços de IP'!$E$12,IF(AND(AG582&gt;='Braços de IP'!$B$13,AG582&lt;='Braços de IP'!$D$13),'Braços de IP'!$E$13,IF(AND(AG582&gt;='Braços de IP'!$B$14,AG582&lt;='Braços de IP'!$D$14),'Braços de IP'!$E$14,"ERRO")))))))</f>
        <v>Médio I</v>
      </c>
      <c r="CU582" s="27"/>
      <c r="CV582" s="26" t="str">
        <f>IF($CU582="","",VLOOKUP($CU582,'Braços de IP'!$E$9:$I$15,2,0))</f>
        <v/>
      </c>
      <c r="CW582" s="29" t="str">
        <f>IF($CU582="","",VLOOKUP($CU582,'Braços de IP'!$E$9:$I$15,5,0))</f>
        <v/>
      </c>
      <c r="CX582" s="26"/>
      <c r="CY582" s="26"/>
      <c r="CZ582" s="26"/>
      <c r="DA582" s="26"/>
      <c r="DB582" s="26"/>
      <c r="DC582" s="26"/>
      <c r="DD582" s="30" t="e">
        <f t="shared" si="632"/>
        <v>#N/A</v>
      </c>
      <c r="DE582" s="31">
        <f t="shared" si="633"/>
        <v>40</v>
      </c>
      <c r="DF582" s="30" t="e">
        <f t="shared" si="634"/>
        <v>#N/A</v>
      </c>
      <c r="DG582" s="32" t="e">
        <f t="shared" si="635"/>
        <v>#N/A</v>
      </c>
      <c r="DH582" s="33"/>
      <c r="DI582" s="34"/>
      <c r="DJ582" s="35"/>
      <c r="DK582" s="16" t="s">
        <v>144</v>
      </c>
      <c r="DL582" s="16"/>
      <c r="DN582" s="36" t="e">
        <f t="shared" si="675"/>
        <v>#VALUE!</v>
      </c>
    </row>
    <row r="583" spans="2:118" ht="15.75" customHeight="1" x14ac:dyDescent="0.25">
      <c r="B583" s="16">
        <v>106</v>
      </c>
      <c r="C583" s="16" t="s">
        <v>583</v>
      </c>
      <c r="D583" s="16" t="s">
        <v>589</v>
      </c>
      <c r="E583" s="16">
        <v>-8.0384759999999993</v>
      </c>
      <c r="F583" s="16">
        <v>-34.881214</v>
      </c>
      <c r="G583" s="16" t="s">
        <v>157</v>
      </c>
      <c r="H583" s="17" t="s">
        <v>136</v>
      </c>
      <c r="I583" s="16" t="s">
        <v>135</v>
      </c>
      <c r="J583" s="17" t="s">
        <v>137</v>
      </c>
      <c r="K583" s="18">
        <v>40</v>
      </c>
      <c r="L583" s="17" t="s">
        <v>138</v>
      </c>
      <c r="M583" s="17">
        <v>0</v>
      </c>
      <c r="N583" s="16">
        <f t="shared" si="671"/>
        <v>80</v>
      </c>
      <c r="O583" s="17">
        <v>1</v>
      </c>
      <c r="P583" s="17">
        <v>0</v>
      </c>
      <c r="Q583" s="17">
        <v>3.07</v>
      </c>
      <c r="R583" s="16"/>
      <c r="S583" s="16"/>
      <c r="T583" s="16">
        <v>0</v>
      </c>
      <c r="U583" s="17">
        <v>1.89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 t="s">
        <v>139</v>
      </c>
      <c r="AB583" s="17" t="s">
        <v>140</v>
      </c>
      <c r="AC583" s="17">
        <v>55</v>
      </c>
      <c r="AD583" s="17">
        <v>5.6</v>
      </c>
      <c r="AE583" s="17">
        <v>1</v>
      </c>
      <c r="AF583" s="17">
        <v>0</v>
      </c>
      <c r="AG583" s="17">
        <v>1.55</v>
      </c>
      <c r="AH583" s="17">
        <f t="shared" si="672"/>
        <v>1.55</v>
      </c>
      <c r="AI583" s="17" t="s">
        <v>136</v>
      </c>
      <c r="AJ583" s="17" t="s">
        <v>136</v>
      </c>
      <c r="AK583" s="17" t="s">
        <v>141</v>
      </c>
      <c r="AL583" s="17">
        <f t="shared" si="673"/>
        <v>2</v>
      </c>
      <c r="AM583" s="17">
        <v>0</v>
      </c>
      <c r="AN583" s="17"/>
      <c r="AO583" s="17">
        <v>0</v>
      </c>
      <c r="AP583" s="17">
        <v>0</v>
      </c>
      <c r="AQ583" s="17">
        <v>0</v>
      </c>
      <c r="AR583" s="17" t="s">
        <v>136</v>
      </c>
      <c r="AS583" s="19">
        <f t="shared" si="614"/>
        <v>0</v>
      </c>
      <c r="AT583" s="19"/>
      <c r="AU583" s="19">
        <f>VLOOKUP(G583,ABNT5101!$I$3:$J$9,2)</f>
        <v>7.5</v>
      </c>
      <c r="AV583" s="19">
        <f>VLOOKUP(G583,ABNT5101!$I$3:$M$9,5)</f>
        <v>0.18</v>
      </c>
      <c r="AW583" s="17" t="str">
        <f>_xlfn.XLOOKUP(G583,ABNT5101!I:I,ABNT5101!L:L)</f>
        <v>-</v>
      </c>
      <c r="AX583" s="17">
        <f>_xlfn.XLOOKUP(G583,ABNT5101!$I:$I,ABNT5101!M:M)</f>
        <v>0.18</v>
      </c>
      <c r="AY583" s="17" t="str">
        <f>_xlfn.XLOOKUP(G583,ABNT5101!$I:$I,ABNT5101!N:N)</f>
        <v>-</v>
      </c>
      <c r="AZ583" s="17">
        <f>_xlfn.XLOOKUP(G583,ABNT5101!$I:$I,ABNT5101!O:O)</f>
        <v>16</v>
      </c>
      <c r="BA583" s="20" t="str">
        <f t="shared" si="615"/>
        <v>NÃO ATENDE</v>
      </c>
      <c r="BB583" s="21">
        <f t="shared" ref="BB583:BC583" si="711">BE583/AU583-1</f>
        <v>-1</v>
      </c>
      <c r="BC583" s="21">
        <f t="shared" si="711"/>
        <v>-1</v>
      </c>
      <c r="BD583" s="21" t="str">
        <f t="shared" si="617"/>
        <v>-</v>
      </c>
      <c r="BE583" s="22"/>
      <c r="BF583" s="22"/>
      <c r="BG583" s="22"/>
      <c r="BH583" s="22"/>
      <c r="BI583" s="23"/>
      <c r="BJ583" s="22"/>
      <c r="BK583" s="20" t="str">
        <f t="shared" si="618"/>
        <v>NÃO ATENDE</v>
      </c>
      <c r="BL583" s="20" t="str">
        <f t="shared" si="619"/>
        <v>NÃO ATENDE</v>
      </c>
      <c r="BM583" s="20" t="str">
        <f t="shared" si="620"/>
        <v>NÃO ATENDE</v>
      </c>
      <c r="BN583" s="20" t="str">
        <f t="shared" si="621"/>
        <v>ATENDE</v>
      </c>
      <c r="BO583" s="24" t="str">
        <f t="shared" si="622"/>
        <v>C5</v>
      </c>
      <c r="BP583" s="24" t="str">
        <f t="shared" si="694"/>
        <v>P6</v>
      </c>
      <c r="BQ583" s="25">
        <f t="shared" si="623"/>
        <v>-1</v>
      </c>
      <c r="BR583" s="22"/>
      <c r="BS583" s="22"/>
      <c r="BT583" s="24">
        <f>IF(BP583="-","-",_xlfn.XLOOKUP(BP583,ABNT5101!$B$4:$B$9,ABNT5101!$C$4:$C$9))</f>
        <v>3</v>
      </c>
      <c r="BU583" s="24">
        <f>IF(BP583="-","-",_xlfn.XLOOKUP(BP583,ABNT5101!$B$4:$B$9,ABNT5101!$D$4:$D$9))</f>
        <v>0.6</v>
      </c>
      <c r="BV583" s="20" t="str">
        <f t="shared" si="624"/>
        <v>NÃO ATENDE</v>
      </c>
      <c r="BW583" s="20" t="str">
        <f t="shared" si="625"/>
        <v>NÃO ATENDE</v>
      </c>
      <c r="BX583" s="20" t="str">
        <f t="shared" si="626"/>
        <v>NÃO ATENDE</v>
      </c>
      <c r="BY583" s="24" t="str">
        <f t="shared" si="596"/>
        <v>P6</v>
      </c>
      <c r="BZ583" s="25">
        <f t="shared" si="627"/>
        <v>-1</v>
      </c>
      <c r="CA583" s="24"/>
      <c r="CB583" s="24"/>
      <c r="CC583" s="20">
        <f>IF(BY583="-","-",_xlfn.XLOOKUP(BY583,ABNT5101!$B$4:$B$9,ABNT5101!$C$4:$C$9))</f>
        <v>3</v>
      </c>
      <c r="CD583" s="24">
        <f>IF(BY583="-","-",_xlfn.XLOOKUP(BY583,ABNT5101!$B$4:$B$9,ABNT5101!$D$4:$D$9))</f>
        <v>0.6</v>
      </c>
      <c r="CE583" s="20" t="str">
        <f t="shared" si="628"/>
        <v>NÃO ATENDE</v>
      </c>
      <c r="CF583" s="20" t="str">
        <f t="shared" si="629"/>
        <v>NÃO ATENDE</v>
      </c>
      <c r="CG583" s="20" t="str">
        <f t="shared" si="630"/>
        <v>NÃO ATENDE</v>
      </c>
      <c r="CH583" s="26" t="e">
        <f>_xlfn.XLOOKUP(CI583,'Banco de dados'!$B:$B,'Banco de dados'!$D:$D)</f>
        <v>#N/A</v>
      </c>
      <c r="CI583" s="27"/>
      <c r="CJ583" s="26" t="e">
        <f>_xlfn.XLOOKUP(CI583,'Banco de dados'!$B:$B,'Banco de dados'!$E:$E)</f>
        <v>#N/A</v>
      </c>
      <c r="CK583" s="26"/>
      <c r="CL583" s="26" t="e">
        <f>IF(CK583="-","-",_xlfn.XLOOKUP(CK583,'Banco de dados'!$B:$B,'Banco de dados'!$E:$E))</f>
        <v>#N/A</v>
      </c>
      <c r="CM583" s="28">
        <f t="shared" si="631"/>
        <v>1</v>
      </c>
      <c r="CN583" s="26" t="e">
        <f>_xlfn.XLOOKUP(CI583,'Banco de dados'!$B:$B,'Banco de dados'!$H:$H)</f>
        <v>#N/A</v>
      </c>
      <c r="CO583" s="26" t="e">
        <f t="array" aca="1" ref="CO583" ca="1">_xludf.XLOOKUP(CK583,'Banco de dados'!$B:$B,'Banco de dados'!$H:$H)</f>
        <v>#NAME?</v>
      </c>
      <c r="CP583" s="26" t="e">
        <f t="array" aca="1" ref="CP583" ca="1">_xludf.XLOOKUP(CI583,'Banco de dados'!$B:$B,'Banco de dados'!$F:$F)</f>
        <v>#NAME?</v>
      </c>
      <c r="CQ583" s="26" t="e">
        <f t="array" aca="1" ref="CQ583" ca="1">_xludf.XLOOKUP(CK583,'Banco de dados'!$B:$B,'Banco de dados'!$F:$F)</f>
        <v>#NAME?</v>
      </c>
      <c r="CR583" s="27">
        <v>0</v>
      </c>
      <c r="CS583" s="27">
        <v>10</v>
      </c>
      <c r="CT583" s="26" t="str">
        <f>IF(AG583=0.5,"Suporte",IF(AND(AG583&gt;='Braços de IP'!$B$9,AG583&lt;='Braços de IP'!$D$9),'Braços de IP'!$E$9,IF(AND(AG583&gt;='Braços de IP'!$B$10,AG583&lt;='Braços de IP'!$D$10),'Braços de IP'!$E$10,IF(AND(AG583&gt;='Braços de IP'!$B$11,AG583&lt;='Braços de IP'!$D$11),'Braços de IP'!$E$11,IF(AND(AG583&gt;='Braços de IP'!$B$12,AG583&lt;='Braços de IP'!$D$12),'Braços de IP'!$E$12,IF(AND(AG583&gt;='Braços de IP'!$B$13,AG583&lt;='Braços de IP'!$D$13),'Braços de IP'!$E$13,IF(AND(AG583&gt;='Braços de IP'!$B$14,AG583&lt;='Braços de IP'!$D$14),'Braços de IP'!$E$14,"ERRO")))))))</f>
        <v>Médio I</v>
      </c>
      <c r="CU583" s="27"/>
      <c r="CV583" s="26" t="str">
        <f>IF($CU583="","",VLOOKUP($CU583,'Braços de IP'!$E$9:$I$15,2,0))</f>
        <v/>
      </c>
      <c r="CW583" s="29" t="str">
        <f>IF($CU583="","",VLOOKUP($CU583,'Braços de IP'!$E$9:$I$15,5,0))</f>
        <v/>
      </c>
      <c r="CX583" s="26"/>
      <c r="CY583" s="26"/>
      <c r="CZ583" s="26"/>
      <c r="DA583" s="26"/>
      <c r="DB583" s="26"/>
      <c r="DC583" s="26"/>
      <c r="DD583" s="30" t="e">
        <f t="shared" si="632"/>
        <v>#N/A</v>
      </c>
      <c r="DE583" s="31">
        <f t="shared" si="633"/>
        <v>40</v>
      </c>
      <c r="DF583" s="30" t="e">
        <f t="shared" si="634"/>
        <v>#N/A</v>
      </c>
      <c r="DG583" s="32" t="e">
        <f t="shared" si="635"/>
        <v>#N/A</v>
      </c>
      <c r="DH583" s="33"/>
      <c r="DI583" s="34"/>
      <c r="DJ583" s="35"/>
      <c r="DK583" s="16" t="s">
        <v>144</v>
      </c>
      <c r="DL583" s="16"/>
      <c r="DN583" s="36" t="e">
        <f t="shared" si="675"/>
        <v>#VALUE!</v>
      </c>
    </row>
    <row r="584" spans="2:118" ht="15.75" hidden="1" customHeight="1" x14ac:dyDescent="0.25">
      <c r="B584" s="79">
        <v>107</v>
      </c>
      <c r="C584" s="79" t="s">
        <v>590</v>
      </c>
      <c r="D584" s="16" t="s">
        <v>367</v>
      </c>
      <c r="E584" s="16">
        <v>-8.0984750000000005</v>
      </c>
      <c r="F584" s="16">
        <v>-34.890464000000001</v>
      </c>
      <c r="G584" s="16" t="s">
        <v>136</v>
      </c>
      <c r="H584" s="17" t="s">
        <v>136</v>
      </c>
      <c r="I584" s="16" t="s">
        <v>149</v>
      </c>
      <c r="J584" s="17" t="s">
        <v>137</v>
      </c>
      <c r="K584" s="18">
        <v>55</v>
      </c>
      <c r="L584" s="17" t="s">
        <v>138</v>
      </c>
      <c r="M584" s="17">
        <v>0</v>
      </c>
      <c r="N584" s="16">
        <f t="shared" si="671"/>
        <v>220</v>
      </c>
      <c r="O584" s="17">
        <v>1</v>
      </c>
      <c r="P584" s="17">
        <v>2.83</v>
      </c>
      <c r="Q584" s="17"/>
      <c r="R584" s="16"/>
      <c r="S584" s="16"/>
      <c r="T584" s="16">
        <v>0</v>
      </c>
      <c r="U584" s="17">
        <v>0</v>
      </c>
      <c r="V584" s="17">
        <v>0</v>
      </c>
      <c r="W584" s="17">
        <v>2.54</v>
      </c>
      <c r="X584" s="17">
        <v>0</v>
      </c>
      <c r="Y584" s="17">
        <v>0</v>
      </c>
      <c r="Z584" s="17">
        <v>0</v>
      </c>
      <c r="AA584" s="17" t="s">
        <v>139</v>
      </c>
      <c r="AB584" s="17" t="s">
        <v>140</v>
      </c>
      <c r="AC584" s="17">
        <v>18.05</v>
      </c>
      <c r="AD584" s="17">
        <v>7.78</v>
      </c>
      <c r="AE584" s="17">
        <v>2</v>
      </c>
      <c r="AF584" s="17">
        <v>1.04</v>
      </c>
      <c r="AG584" s="17">
        <v>0.89</v>
      </c>
      <c r="AH584" s="17">
        <f t="shared" si="672"/>
        <v>-0.15000000000000002</v>
      </c>
      <c r="AI584" s="17" t="s">
        <v>136</v>
      </c>
      <c r="AJ584" s="17" t="s">
        <v>136</v>
      </c>
      <c r="AK584" s="17" t="s">
        <v>141</v>
      </c>
      <c r="AL584" s="17">
        <f t="shared" si="673"/>
        <v>4</v>
      </c>
      <c r="AM584" s="17">
        <v>0</v>
      </c>
      <c r="AN584" s="17"/>
      <c r="AO584" s="17">
        <v>0</v>
      </c>
      <c r="AP584" s="17">
        <v>0</v>
      </c>
      <c r="AQ584" s="17">
        <v>0</v>
      </c>
      <c r="AR584" s="17" t="s">
        <v>136</v>
      </c>
      <c r="AS584" s="19">
        <f t="shared" si="614"/>
        <v>0</v>
      </c>
      <c r="AT584" s="19"/>
      <c r="AU584" s="19" t="e">
        <f>VLOOKUP(G584,ABNT5101!$I$3:$J$9,2)</f>
        <v>#N/A</v>
      </c>
      <c r="AV584" s="19" t="e">
        <f>VLOOKUP(G584,ABNT5101!$I$3:$M$9,5)</f>
        <v>#N/A</v>
      </c>
      <c r="AW584" s="17" t="str">
        <f>_xlfn.XLOOKUP(G584,ABNT5101!I:I,ABNT5101!L:L)</f>
        <v>-</v>
      </c>
      <c r="AX584" s="17" t="str">
        <f>_xlfn.XLOOKUP(G584,ABNT5101!$I:$I,ABNT5101!M:M)</f>
        <v>-</v>
      </c>
      <c r="AY584" s="17" t="str">
        <f>_xlfn.XLOOKUP(G584,ABNT5101!$I:$I,ABNT5101!N:N)</f>
        <v>-</v>
      </c>
      <c r="AZ584" s="17" t="str">
        <f>_xlfn.XLOOKUP(G584,ABNT5101!$I:$I,ABNT5101!O:O)</f>
        <v>-</v>
      </c>
      <c r="BA584" s="20" t="e">
        <f t="shared" si="615"/>
        <v>#N/A</v>
      </c>
      <c r="BB584" s="21" t="e">
        <f t="shared" ref="BB584:BC584" si="712">BE584/AU584-1</f>
        <v>#N/A</v>
      </c>
      <c r="BC584" s="21" t="e">
        <f t="shared" si="712"/>
        <v>#N/A</v>
      </c>
      <c r="BD584" s="21" t="str">
        <f t="shared" si="617"/>
        <v>-</v>
      </c>
      <c r="BE584" s="22"/>
      <c r="BF584" s="22"/>
      <c r="BG584" s="22"/>
      <c r="BH584" s="22"/>
      <c r="BI584" s="23"/>
      <c r="BJ584" s="22"/>
      <c r="BK584" s="20" t="e">
        <f t="shared" si="618"/>
        <v>#N/A</v>
      </c>
      <c r="BL584" s="20" t="e">
        <f t="shared" si="619"/>
        <v>#N/A</v>
      </c>
      <c r="BM584" s="20" t="e">
        <f t="shared" si="620"/>
        <v>#N/A</v>
      </c>
      <c r="BN584" s="20" t="str">
        <f t="shared" si="621"/>
        <v>ATENDE</v>
      </c>
      <c r="BO584" s="24" t="str">
        <f t="shared" si="622"/>
        <v>-</v>
      </c>
      <c r="BP584" s="24" t="str">
        <f t="shared" si="694"/>
        <v>P5</v>
      </c>
      <c r="BQ584" s="25">
        <f t="shared" si="623"/>
        <v>-1</v>
      </c>
      <c r="BR584" s="22"/>
      <c r="BS584" s="22"/>
      <c r="BT584" s="24">
        <f>IF(BP584="-","-",_xlfn.XLOOKUP(BP584,ABNT5101!$B$4:$B$9,ABNT5101!$C$4:$C$9))</f>
        <v>5</v>
      </c>
      <c r="BU584" s="24">
        <f>IF(BP584="-","-",_xlfn.XLOOKUP(BP584,ABNT5101!$B$4:$B$9,ABNT5101!$D$4:$D$9))</f>
        <v>1</v>
      </c>
      <c r="BV584" s="20" t="str">
        <f t="shared" si="624"/>
        <v>NÃO ATENDE</v>
      </c>
      <c r="BW584" s="20" t="str">
        <f t="shared" si="625"/>
        <v>NÃO ATENDE</v>
      </c>
      <c r="BX584" s="20" t="str">
        <f t="shared" si="626"/>
        <v>NÃO ATENDE</v>
      </c>
      <c r="BY584" s="24" t="str">
        <f t="shared" si="596"/>
        <v>P5</v>
      </c>
      <c r="BZ584" s="25">
        <f t="shared" si="627"/>
        <v>-1</v>
      </c>
      <c r="CA584" s="24"/>
      <c r="CB584" s="24"/>
      <c r="CC584" s="20">
        <f>IF(BY584="-","-",_xlfn.XLOOKUP(BY584,ABNT5101!$B$4:$B$9,ABNT5101!$C$4:$C$9))</f>
        <v>5</v>
      </c>
      <c r="CD584" s="24">
        <f>IF(BY584="-","-",_xlfn.XLOOKUP(BY584,ABNT5101!$B$4:$B$9,ABNT5101!$D$4:$D$9))</f>
        <v>1</v>
      </c>
      <c r="CE584" s="20" t="str">
        <f t="shared" si="628"/>
        <v>NÃO ATENDE</v>
      </c>
      <c r="CF584" s="20" t="str">
        <f t="shared" si="629"/>
        <v>NÃO ATENDE</v>
      </c>
      <c r="CG584" s="20" t="str">
        <f t="shared" si="630"/>
        <v>NÃO ATENDE</v>
      </c>
      <c r="CH584" s="26" t="e">
        <f>_xlfn.XLOOKUP(CI584,'Banco de dados'!$B:$B,'Banco de dados'!$D:$D)</f>
        <v>#N/A</v>
      </c>
      <c r="CI584" s="27"/>
      <c r="CJ584" s="26" t="e">
        <f>_xlfn.XLOOKUP(CI584,'Banco de dados'!$B:$B,'Banco de dados'!$E:$E)</f>
        <v>#N/A</v>
      </c>
      <c r="CK584" s="26"/>
      <c r="CL584" s="26" t="e">
        <f>IF(CK584="-","-",_xlfn.XLOOKUP(CK584,'Banco de dados'!$B:$B,'Banco de dados'!$E:$E))</f>
        <v>#N/A</v>
      </c>
      <c r="CM584" s="28">
        <f t="shared" si="631"/>
        <v>2</v>
      </c>
      <c r="CN584" s="26" t="e">
        <f>_xlfn.XLOOKUP(CI584,'Banco de dados'!$B:$B,'Banco de dados'!$H:$H)</f>
        <v>#N/A</v>
      </c>
      <c r="CO584" s="26" t="e">
        <f t="array" aca="1" ref="CO584" ca="1">_xludf.XLOOKUP(CK584,'Banco de dados'!$B:$B,'Banco de dados'!$H:$H)</f>
        <v>#NAME?</v>
      </c>
      <c r="CP584" s="26" t="e">
        <f t="array" aca="1" ref="CP584" ca="1">_xludf.XLOOKUP(CI584,'Banco de dados'!$B:$B,'Banco de dados'!$F:$F)</f>
        <v>#NAME?</v>
      </c>
      <c r="CQ584" s="26" t="e">
        <f t="array" aca="1" ref="CQ584" ca="1">_xludf.XLOOKUP(CK584,'Banco de dados'!$B:$B,'Banco de dados'!$F:$F)</f>
        <v>#NAME?</v>
      </c>
      <c r="CR584" s="27">
        <v>0</v>
      </c>
      <c r="CS584" s="27"/>
      <c r="CT584" s="26" t="str">
        <f>IF(AG584=0.5,"Suporte",IF(AND(AG584&gt;='Braços de IP'!$B$9,AG584&lt;='Braços de IP'!$D$9),'Braços de IP'!$E$9,IF(AND(AG584&gt;='Braços de IP'!$B$10,AG584&lt;='Braços de IP'!$D$10),'Braços de IP'!$E$10,IF(AND(AG584&gt;='Braços de IP'!$B$11,AG584&lt;='Braços de IP'!$D$11),'Braços de IP'!$E$11,IF(AND(AG584&gt;='Braços de IP'!$B$12,AG584&lt;='Braços de IP'!$D$12),'Braços de IP'!$E$12,IF(AND(AG584&gt;='Braços de IP'!$B$13,AG584&lt;='Braços de IP'!$D$13),'Braços de IP'!$E$13,IF(AND(AG584&gt;='Braços de IP'!$B$14,AG584&lt;='Braços de IP'!$D$14),'Braços de IP'!$E$14,"ERRO")))))))</f>
        <v>Curto I</v>
      </c>
      <c r="CU584" s="27"/>
      <c r="CV584" s="26" t="str">
        <f>IF($CU584="","",VLOOKUP($CU584,'Braços de IP'!$E$9:$I$15,2,0))</f>
        <v/>
      </c>
      <c r="CW584" s="29" t="str">
        <f>IF($CU584="","",VLOOKUP($CU584,'Braços de IP'!$E$9:$I$15,5,0))</f>
        <v/>
      </c>
      <c r="CX584" s="26"/>
      <c r="CY584" s="26"/>
      <c r="CZ584" s="26"/>
      <c r="DA584" s="26"/>
      <c r="DB584" s="26"/>
      <c r="DC584" s="26"/>
      <c r="DD584" s="30" t="e">
        <f t="shared" si="632"/>
        <v>#N/A</v>
      </c>
      <c r="DE584" s="31">
        <f t="shared" si="633"/>
        <v>55</v>
      </c>
      <c r="DF584" s="30" t="e">
        <f t="shared" si="634"/>
        <v>#N/A</v>
      </c>
      <c r="DG584" s="32" t="e">
        <f t="shared" si="635"/>
        <v>#N/A</v>
      </c>
      <c r="DH584" s="33"/>
      <c r="DI584" s="34"/>
      <c r="DJ584" s="35"/>
      <c r="DK584" s="16" t="s">
        <v>144</v>
      </c>
      <c r="DL584" s="16"/>
      <c r="DN584" s="36" t="e">
        <f t="shared" si="675"/>
        <v>#VALUE!</v>
      </c>
    </row>
    <row r="585" spans="2:118" ht="15.75" hidden="1" customHeight="1" x14ac:dyDescent="0.25">
      <c r="B585" s="79">
        <v>107</v>
      </c>
      <c r="C585" s="79" t="s">
        <v>590</v>
      </c>
      <c r="D585" s="16" t="s">
        <v>367</v>
      </c>
      <c r="E585" s="16">
        <v>-8.0984750000000005</v>
      </c>
      <c r="F585" s="16">
        <v>-34.890464000000001</v>
      </c>
      <c r="G585" s="16" t="s">
        <v>136</v>
      </c>
      <c r="H585" s="17" t="s">
        <v>136</v>
      </c>
      <c r="I585" s="16" t="s">
        <v>149</v>
      </c>
      <c r="J585" s="17" t="s">
        <v>137</v>
      </c>
      <c r="K585" s="18">
        <v>55</v>
      </c>
      <c r="L585" s="17" t="s">
        <v>138</v>
      </c>
      <c r="M585" s="17">
        <v>0</v>
      </c>
      <c r="N585" s="16">
        <f t="shared" si="671"/>
        <v>220</v>
      </c>
      <c r="O585" s="17">
        <v>1</v>
      </c>
      <c r="P585" s="17">
        <v>2.83</v>
      </c>
      <c r="Q585" s="17"/>
      <c r="R585" s="16"/>
      <c r="S585" s="16"/>
      <c r="T585" s="16">
        <v>0</v>
      </c>
      <c r="U585" s="17">
        <v>0</v>
      </c>
      <c r="V585" s="17">
        <v>0</v>
      </c>
      <c r="W585" s="17">
        <v>2.54</v>
      </c>
      <c r="X585" s="17">
        <v>0</v>
      </c>
      <c r="Y585" s="17">
        <v>0</v>
      </c>
      <c r="Z585" s="17">
        <v>0</v>
      </c>
      <c r="AA585" s="17" t="s">
        <v>139</v>
      </c>
      <c r="AB585" s="17" t="s">
        <v>140</v>
      </c>
      <c r="AC585" s="17">
        <v>18.05</v>
      </c>
      <c r="AD585" s="17">
        <v>7.78</v>
      </c>
      <c r="AE585" s="17">
        <v>2</v>
      </c>
      <c r="AF585" s="17">
        <v>1.04</v>
      </c>
      <c r="AG585" s="17">
        <v>0.89</v>
      </c>
      <c r="AH585" s="17">
        <f t="shared" si="672"/>
        <v>-0.15000000000000002</v>
      </c>
      <c r="AI585" s="17" t="s">
        <v>136</v>
      </c>
      <c r="AJ585" s="17" t="s">
        <v>136</v>
      </c>
      <c r="AK585" s="17" t="s">
        <v>141</v>
      </c>
      <c r="AL585" s="17">
        <f t="shared" si="673"/>
        <v>4</v>
      </c>
      <c r="AM585" s="17">
        <v>0</v>
      </c>
      <c r="AN585" s="17"/>
      <c r="AO585" s="17">
        <v>0</v>
      </c>
      <c r="AP585" s="17">
        <v>0</v>
      </c>
      <c r="AQ585" s="17">
        <v>0</v>
      </c>
      <c r="AR585" s="17" t="s">
        <v>136</v>
      </c>
      <c r="AS585" s="19">
        <f t="shared" si="614"/>
        <v>0</v>
      </c>
      <c r="AT585" s="19"/>
      <c r="AU585" s="19" t="e">
        <f>VLOOKUP(G585,ABNT5101!$I$3:$J$9,2)</f>
        <v>#N/A</v>
      </c>
      <c r="AV585" s="19" t="e">
        <f>VLOOKUP(G585,ABNT5101!$I$3:$M$9,5)</f>
        <v>#N/A</v>
      </c>
      <c r="AW585" s="17" t="str">
        <f>_xlfn.XLOOKUP(G585,ABNT5101!I:I,ABNT5101!L:L)</f>
        <v>-</v>
      </c>
      <c r="AX585" s="17" t="str">
        <f>_xlfn.XLOOKUP(G585,ABNT5101!$I:$I,ABNT5101!M:M)</f>
        <v>-</v>
      </c>
      <c r="AY585" s="17" t="str">
        <f>_xlfn.XLOOKUP(G585,ABNT5101!$I:$I,ABNT5101!N:N)</f>
        <v>-</v>
      </c>
      <c r="AZ585" s="17" t="str">
        <f>_xlfn.XLOOKUP(G585,ABNT5101!$I:$I,ABNT5101!O:O)</f>
        <v>-</v>
      </c>
      <c r="BA585" s="20" t="e">
        <f t="shared" si="615"/>
        <v>#N/A</v>
      </c>
      <c r="BB585" s="21" t="e">
        <f t="shared" ref="BB585:BC585" si="713">BE585/AU585-1</f>
        <v>#N/A</v>
      </c>
      <c r="BC585" s="21" t="e">
        <f t="shared" si="713"/>
        <v>#N/A</v>
      </c>
      <c r="BD585" s="21" t="str">
        <f t="shared" si="617"/>
        <v>-</v>
      </c>
      <c r="BE585" s="22"/>
      <c r="BF585" s="22"/>
      <c r="BG585" s="22"/>
      <c r="BH585" s="22"/>
      <c r="BI585" s="23"/>
      <c r="BJ585" s="22"/>
      <c r="BK585" s="20" t="e">
        <f t="shared" si="618"/>
        <v>#N/A</v>
      </c>
      <c r="BL585" s="20" t="e">
        <f t="shared" si="619"/>
        <v>#N/A</v>
      </c>
      <c r="BM585" s="20" t="e">
        <f t="shared" si="620"/>
        <v>#N/A</v>
      </c>
      <c r="BN585" s="20" t="str">
        <f t="shared" si="621"/>
        <v>ATENDE</v>
      </c>
      <c r="BO585" s="24" t="str">
        <f t="shared" si="622"/>
        <v>-</v>
      </c>
      <c r="BP585" s="24" t="str">
        <f t="shared" si="694"/>
        <v>P5</v>
      </c>
      <c r="BQ585" s="25">
        <f t="shared" si="623"/>
        <v>-1</v>
      </c>
      <c r="BR585" s="22"/>
      <c r="BS585" s="22"/>
      <c r="BT585" s="24">
        <f>IF(BP585="-","-",_xlfn.XLOOKUP(BP585,ABNT5101!$B$4:$B$9,ABNT5101!$C$4:$C$9))</f>
        <v>5</v>
      </c>
      <c r="BU585" s="24">
        <f>IF(BP585="-","-",_xlfn.XLOOKUP(BP585,ABNT5101!$B$4:$B$9,ABNT5101!$D$4:$D$9))</f>
        <v>1</v>
      </c>
      <c r="BV585" s="20" t="str">
        <f t="shared" si="624"/>
        <v>NÃO ATENDE</v>
      </c>
      <c r="BW585" s="20" t="str">
        <f t="shared" si="625"/>
        <v>NÃO ATENDE</v>
      </c>
      <c r="BX585" s="20" t="str">
        <f t="shared" si="626"/>
        <v>NÃO ATENDE</v>
      </c>
      <c r="BY585" s="24" t="str">
        <f t="shared" si="596"/>
        <v>P5</v>
      </c>
      <c r="BZ585" s="25">
        <f t="shared" si="627"/>
        <v>-1</v>
      </c>
      <c r="CA585" s="24"/>
      <c r="CB585" s="24"/>
      <c r="CC585" s="20">
        <f>IF(BY585="-","-",_xlfn.XLOOKUP(BY585,ABNT5101!$B$4:$B$9,ABNT5101!$C$4:$C$9))</f>
        <v>5</v>
      </c>
      <c r="CD585" s="24">
        <f>IF(BY585="-","-",_xlfn.XLOOKUP(BY585,ABNT5101!$B$4:$B$9,ABNT5101!$D$4:$D$9))</f>
        <v>1</v>
      </c>
      <c r="CE585" s="20" t="str">
        <f t="shared" si="628"/>
        <v>NÃO ATENDE</v>
      </c>
      <c r="CF585" s="20" t="str">
        <f t="shared" si="629"/>
        <v>NÃO ATENDE</v>
      </c>
      <c r="CG585" s="20" t="str">
        <f t="shared" si="630"/>
        <v>NÃO ATENDE</v>
      </c>
      <c r="CH585" s="26" t="e">
        <f>_xlfn.XLOOKUP(CI585,'Banco de dados'!$B:$B,'Banco de dados'!$D:$D)</f>
        <v>#N/A</v>
      </c>
      <c r="CI585" s="27"/>
      <c r="CJ585" s="26" t="e">
        <f>_xlfn.XLOOKUP(CI585,'Banco de dados'!$B:$B,'Banco de dados'!$E:$E)</f>
        <v>#N/A</v>
      </c>
      <c r="CK585" s="26"/>
      <c r="CL585" s="26" t="e">
        <f>IF(CK585="-","-",_xlfn.XLOOKUP(CK585,'Banco de dados'!$B:$B,'Banco de dados'!$E:$E))</f>
        <v>#N/A</v>
      </c>
      <c r="CM585" s="28">
        <f t="shared" si="631"/>
        <v>2</v>
      </c>
      <c r="CN585" s="26" t="e">
        <f>_xlfn.XLOOKUP(CI585,'Banco de dados'!$B:$B,'Banco de dados'!$H:$H)</f>
        <v>#N/A</v>
      </c>
      <c r="CO585" s="26" t="e">
        <f t="array" aca="1" ref="CO585" ca="1">_xludf.XLOOKUP(CK585,'Banco de dados'!$B:$B,'Banco de dados'!$H:$H)</f>
        <v>#NAME?</v>
      </c>
      <c r="CP585" s="26" t="e">
        <f t="array" aca="1" ref="CP585" ca="1">_xludf.XLOOKUP(CI585,'Banco de dados'!$B:$B,'Banco de dados'!$F:$F)</f>
        <v>#NAME?</v>
      </c>
      <c r="CQ585" s="26" t="e">
        <f t="array" aca="1" ref="CQ585" ca="1">_xludf.XLOOKUP(CK585,'Banco de dados'!$B:$B,'Banco de dados'!$F:$F)</f>
        <v>#NAME?</v>
      </c>
      <c r="CR585" s="27">
        <v>0</v>
      </c>
      <c r="CS585" s="27"/>
      <c r="CT585" s="26" t="str">
        <f>IF(AG585=0.5,"Suporte",IF(AND(AG585&gt;='Braços de IP'!$B$9,AG585&lt;='Braços de IP'!$D$9),'Braços de IP'!$E$9,IF(AND(AG585&gt;='Braços de IP'!$B$10,AG585&lt;='Braços de IP'!$D$10),'Braços de IP'!$E$10,IF(AND(AG585&gt;='Braços de IP'!$B$11,AG585&lt;='Braços de IP'!$D$11),'Braços de IP'!$E$11,IF(AND(AG585&gt;='Braços de IP'!$B$12,AG585&lt;='Braços de IP'!$D$12),'Braços de IP'!$E$12,IF(AND(AG585&gt;='Braços de IP'!$B$13,AG585&lt;='Braços de IP'!$D$13),'Braços de IP'!$E$13,IF(AND(AG585&gt;='Braços de IP'!$B$14,AG585&lt;='Braços de IP'!$D$14),'Braços de IP'!$E$14,"ERRO")))))))</f>
        <v>Curto I</v>
      </c>
      <c r="CU585" s="27"/>
      <c r="CV585" s="26" t="str">
        <f>IF($CU585="","",VLOOKUP($CU585,'Braços de IP'!$E$9:$I$15,2,0))</f>
        <v/>
      </c>
      <c r="CW585" s="29" t="str">
        <f>IF($CU585="","",VLOOKUP($CU585,'Braços de IP'!$E$9:$I$15,5,0))</f>
        <v/>
      </c>
      <c r="CX585" s="26"/>
      <c r="CY585" s="26"/>
      <c r="CZ585" s="26"/>
      <c r="DA585" s="26"/>
      <c r="DB585" s="26"/>
      <c r="DC585" s="26"/>
      <c r="DD585" s="30" t="e">
        <f t="shared" si="632"/>
        <v>#N/A</v>
      </c>
      <c r="DE585" s="31">
        <f t="shared" si="633"/>
        <v>55</v>
      </c>
      <c r="DF585" s="30" t="e">
        <f t="shared" si="634"/>
        <v>#N/A</v>
      </c>
      <c r="DG585" s="32" t="e">
        <f t="shared" si="635"/>
        <v>#N/A</v>
      </c>
      <c r="DH585" s="33"/>
      <c r="DI585" s="34"/>
      <c r="DJ585" s="35"/>
      <c r="DK585" s="16" t="s">
        <v>144</v>
      </c>
      <c r="DL585" s="16"/>
      <c r="DN585" s="36" t="e">
        <f t="shared" si="675"/>
        <v>#VALUE!</v>
      </c>
    </row>
    <row r="586" spans="2:118" ht="15.75" hidden="1" customHeight="1" x14ac:dyDescent="0.25">
      <c r="B586" s="79">
        <v>107</v>
      </c>
      <c r="C586" s="79" t="s">
        <v>590</v>
      </c>
      <c r="D586" s="16" t="s">
        <v>367</v>
      </c>
      <c r="E586" s="16">
        <v>-8.0984750000000005</v>
      </c>
      <c r="F586" s="16">
        <v>-34.890464000000001</v>
      </c>
      <c r="G586" s="16" t="s">
        <v>136</v>
      </c>
      <c r="H586" s="17" t="s">
        <v>136</v>
      </c>
      <c r="I586" s="16" t="s">
        <v>149</v>
      </c>
      <c r="J586" s="17" t="s">
        <v>137</v>
      </c>
      <c r="K586" s="18">
        <v>55</v>
      </c>
      <c r="L586" s="17" t="s">
        <v>138</v>
      </c>
      <c r="M586" s="17">
        <v>0</v>
      </c>
      <c r="N586" s="16">
        <f t="shared" si="671"/>
        <v>220</v>
      </c>
      <c r="O586" s="17">
        <v>1</v>
      </c>
      <c r="P586" s="17">
        <v>2.83</v>
      </c>
      <c r="Q586" s="17"/>
      <c r="R586" s="16"/>
      <c r="S586" s="16"/>
      <c r="T586" s="16">
        <v>0</v>
      </c>
      <c r="U586" s="17">
        <v>0</v>
      </c>
      <c r="V586" s="17">
        <v>0</v>
      </c>
      <c r="W586" s="17">
        <v>2.54</v>
      </c>
      <c r="X586" s="17">
        <v>0</v>
      </c>
      <c r="Y586" s="17">
        <v>0</v>
      </c>
      <c r="Z586" s="17">
        <v>0</v>
      </c>
      <c r="AA586" s="17" t="s">
        <v>139</v>
      </c>
      <c r="AB586" s="17" t="s">
        <v>140</v>
      </c>
      <c r="AC586" s="17">
        <v>18.05</v>
      </c>
      <c r="AD586" s="17">
        <v>7.78</v>
      </c>
      <c r="AE586" s="17">
        <v>2</v>
      </c>
      <c r="AF586" s="17">
        <v>1.04</v>
      </c>
      <c r="AG586" s="17">
        <v>0.89</v>
      </c>
      <c r="AH586" s="17">
        <f t="shared" si="672"/>
        <v>-0.15000000000000002</v>
      </c>
      <c r="AI586" s="17" t="s">
        <v>136</v>
      </c>
      <c r="AJ586" s="17" t="s">
        <v>136</v>
      </c>
      <c r="AK586" s="17" t="s">
        <v>141</v>
      </c>
      <c r="AL586" s="17">
        <f t="shared" si="673"/>
        <v>4</v>
      </c>
      <c r="AM586" s="17">
        <v>0</v>
      </c>
      <c r="AN586" s="17"/>
      <c r="AO586" s="17">
        <v>0</v>
      </c>
      <c r="AP586" s="17">
        <v>0</v>
      </c>
      <c r="AQ586" s="17">
        <v>0</v>
      </c>
      <c r="AR586" s="17" t="s">
        <v>136</v>
      </c>
      <c r="AS586" s="19">
        <f t="shared" si="614"/>
        <v>0</v>
      </c>
      <c r="AT586" s="19"/>
      <c r="AU586" s="19" t="e">
        <f>VLOOKUP(G586,ABNT5101!$I$3:$J$9,2)</f>
        <v>#N/A</v>
      </c>
      <c r="AV586" s="19" t="e">
        <f>VLOOKUP(G586,ABNT5101!$I$3:$M$9,5)</f>
        <v>#N/A</v>
      </c>
      <c r="AW586" s="17" t="str">
        <f>_xlfn.XLOOKUP(G586,ABNT5101!I:I,ABNT5101!L:L)</f>
        <v>-</v>
      </c>
      <c r="AX586" s="17" t="str">
        <f>_xlfn.XLOOKUP(G586,ABNT5101!$I:$I,ABNT5101!M:M)</f>
        <v>-</v>
      </c>
      <c r="AY586" s="17" t="str">
        <f>_xlfn.XLOOKUP(G586,ABNT5101!$I:$I,ABNT5101!N:N)</f>
        <v>-</v>
      </c>
      <c r="AZ586" s="17" t="str">
        <f>_xlfn.XLOOKUP(G586,ABNT5101!$I:$I,ABNT5101!O:O)</f>
        <v>-</v>
      </c>
      <c r="BA586" s="20" t="e">
        <f t="shared" si="615"/>
        <v>#N/A</v>
      </c>
      <c r="BB586" s="21" t="e">
        <f t="shared" ref="BB586:BC586" si="714">BE586/AU586-1</f>
        <v>#N/A</v>
      </c>
      <c r="BC586" s="21" t="e">
        <f t="shared" si="714"/>
        <v>#N/A</v>
      </c>
      <c r="BD586" s="21" t="str">
        <f t="shared" si="617"/>
        <v>-</v>
      </c>
      <c r="BE586" s="22"/>
      <c r="BF586" s="22"/>
      <c r="BG586" s="22"/>
      <c r="BH586" s="22"/>
      <c r="BI586" s="23"/>
      <c r="BJ586" s="22"/>
      <c r="BK586" s="20" t="e">
        <f t="shared" si="618"/>
        <v>#N/A</v>
      </c>
      <c r="BL586" s="20" t="e">
        <f t="shared" si="619"/>
        <v>#N/A</v>
      </c>
      <c r="BM586" s="20" t="e">
        <f t="shared" si="620"/>
        <v>#N/A</v>
      </c>
      <c r="BN586" s="20" t="str">
        <f t="shared" si="621"/>
        <v>ATENDE</v>
      </c>
      <c r="BO586" s="24" t="str">
        <f t="shared" si="622"/>
        <v>-</v>
      </c>
      <c r="BP586" s="24" t="str">
        <f t="shared" si="694"/>
        <v>P5</v>
      </c>
      <c r="BQ586" s="25">
        <f t="shared" si="623"/>
        <v>-1</v>
      </c>
      <c r="BR586" s="22"/>
      <c r="BS586" s="22"/>
      <c r="BT586" s="24">
        <f>IF(BP586="-","-",_xlfn.XLOOKUP(BP586,ABNT5101!$B$4:$B$9,ABNT5101!$C$4:$C$9))</f>
        <v>5</v>
      </c>
      <c r="BU586" s="24">
        <f>IF(BP586="-","-",_xlfn.XLOOKUP(BP586,ABNT5101!$B$4:$B$9,ABNT5101!$D$4:$D$9))</f>
        <v>1</v>
      </c>
      <c r="BV586" s="20" t="str">
        <f t="shared" si="624"/>
        <v>NÃO ATENDE</v>
      </c>
      <c r="BW586" s="20" t="str">
        <f t="shared" si="625"/>
        <v>NÃO ATENDE</v>
      </c>
      <c r="BX586" s="20" t="str">
        <f t="shared" si="626"/>
        <v>NÃO ATENDE</v>
      </c>
      <c r="BY586" s="24" t="str">
        <f t="shared" si="596"/>
        <v>P5</v>
      </c>
      <c r="BZ586" s="25">
        <f t="shared" si="627"/>
        <v>-1</v>
      </c>
      <c r="CA586" s="24"/>
      <c r="CB586" s="24"/>
      <c r="CC586" s="20">
        <f>IF(BY586="-","-",_xlfn.XLOOKUP(BY586,ABNT5101!$B$4:$B$9,ABNT5101!$C$4:$C$9))</f>
        <v>5</v>
      </c>
      <c r="CD586" s="24">
        <f>IF(BY586="-","-",_xlfn.XLOOKUP(BY586,ABNT5101!$B$4:$B$9,ABNT5101!$D$4:$D$9))</f>
        <v>1</v>
      </c>
      <c r="CE586" s="20" t="str">
        <f t="shared" si="628"/>
        <v>NÃO ATENDE</v>
      </c>
      <c r="CF586" s="20" t="str">
        <f t="shared" si="629"/>
        <v>NÃO ATENDE</v>
      </c>
      <c r="CG586" s="20" t="str">
        <f t="shared" si="630"/>
        <v>NÃO ATENDE</v>
      </c>
      <c r="CH586" s="26" t="e">
        <f>_xlfn.XLOOKUP(CI586,'Banco de dados'!$B:$B,'Banco de dados'!$D:$D)</f>
        <v>#N/A</v>
      </c>
      <c r="CI586" s="27"/>
      <c r="CJ586" s="26" t="e">
        <f>_xlfn.XLOOKUP(CI586,'Banco de dados'!$B:$B,'Banco de dados'!$E:$E)</f>
        <v>#N/A</v>
      </c>
      <c r="CK586" s="26"/>
      <c r="CL586" s="26" t="e">
        <f>IF(CK586="-","-",_xlfn.XLOOKUP(CK586,'Banco de dados'!$B:$B,'Banco de dados'!$E:$E))</f>
        <v>#N/A</v>
      </c>
      <c r="CM586" s="28">
        <f t="shared" si="631"/>
        <v>2</v>
      </c>
      <c r="CN586" s="26" t="e">
        <f>_xlfn.XLOOKUP(CI586,'Banco de dados'!$B:$B,'Banco de dados'!$H:$H)</f>
        <v>#N/A</v>
      </c>
      <c r="CO586" s="26" t="e">
        <f t="array" aca="1" ref="CO586" ca="1">_xludf.XLOOKUP(CK586,'Banco de dados'!$B:$B,'Banco de dados'!$H:$H)</f>
        <v>#NAME?</v>
      </c>
      <c r="CP586" s="26" t="e">
        <f t="array" aca="1" ref="CP586" ca="1">_xludf.XLOOKUP(CI586,'Banco de dados'!$B:$B,'Banco de dados'!$F:$F)</f>
        <v>#NAME?</v>
      </c>
      <c r="CQ586" s="26" t="e">
        <f t="array" aca="1" ref="CQ586" ca="1">_xludf.XLOOKUP(CK586,'Banco de dados'!$B:$B,'Banco de dados'!$F:$F)</f>
        <v>#NAME?</v>
      </c>
      <c r="CR586" s="27">
        <v>0</v>
      </c>
      <c r="CS586" s="27">
        <v>10</v>
      </c>
      <c r="CT586" s="26" t="str">
        <f>IF(AG586=0.5,"Suporte",IF(AND(AG586&gt;='Braços de IP'!$B$9,AG586&lt;='Braços de IP'!$D$9),'Braços de IP'!$E$9,IF(AND(AG586&gt;='Braços de IP'!$B$10,AG586&lt;='Braços de IP'!$D$10),'Braços de IP'!$E$10,IF(AND(AG586&gt;='Braços de IP'!$B$11,AG586&lt;='Braços de IP'!$D$11),'Braços de IP'!$E$11,IF(AND(AG586&gt;='Braços de IP'!$B$12,AG586&lt;='Braços de IP'!$D$12),'Braços de IP'!$E$12,IF(AND(AG586&gt;='Braços de IP'!$B$13,AG586&lt;='Braços de IP'!$D$13),'Braços de IP'!$E$13,IF(AND(AG586&gt;='Braços de IP'!$B$14,AG586&lt;='Braços de IP'!$D$14),'Braços de IP'!$E$14,"ERRO")))))))</f>
        <v>Curto I</v>
      </c>
      <c r="CU586" s="27"/>
      <c r="CV586" s="26" t="str">
        <f>IF($CU586="","",VLOOKUP($CU586,'Braços de IP'!$E$9:$I$15,2,0))</f>
        <v/>
      </c>
      <c r="CW586" s="29" t="str">
        <f>IF($CU586="","",VLOOKUP($CU586,'Braços de IP'!$E$9:$I$15,5,0))</f>
        <v/>
      </c>
      <c r="CX586" s="26"/>
      <c r="CY586" s="26"/>
      <c r="CZ586" s="26"/>
      <c r="DA586" s="26"/>
      <c r="DB586" s="26"/>
      <c r="DC586" s="26"/>
      <c r="DD586" s="30" t="e">
        <f t="shared" si="632"/>
        <v>#N/A</v>
      </c>
      <c r="DE586" s="31">
        <f t="shared" si="633"/>
        <v>55</v>
      </c>
      <c r="DF586" s="30" t="e">
        <f t="shared" si="634"/>
        <v>#N/A</v>
      </c>
      <c r="DG586" s="32" t="e">
        <f t="shared" si="635"/>
        <v>#N/A</v>
      </c>
      <c r="DH586" s="33"/>
      <c r="DI586" s="34"/>
      <c r="DJ586" s="35"/>
      <c r="DK586" s="16" t="s">
        <v>144</v>
      </c>
      <c r="DL586" s="16"/>
      <c r="DN586" s="36" t="e">
        <f t="shared" si="675"/>
        <v>#VALUE!</v>
      </c>
    </row>
    <row r="587" spans="2:118" ht="15.75" customHeight="1" x14ac:dyDescent="0.25">
      <c r="B587" s="16">
        <v>108</v>
      </c>
      <c r="C587" s="16" t="s">
        <v>176</v>
      </c>
      <c r="D587" s="16" t="s">
        <v>591</v>
      </c>
      <c r="E587" s="16">
        <v>-8.0394810000000003</v>
      </c>
      <c r="F587" s="16">
        <v>-34.875430000000001</v>
      </c>
      <c r="G587" s="16" t="s">
        <v>160</v>
      </c>
      <c r="H587" s="17" t="s">
        <v>136</v>
      </c>
      <c r="I587" s="16" t="s">
        <v>135</v>
      </c>
      <c r="J587" s="17" t="s">
        <v>137</v>
      </c>
      <c r="K587" s="18">
        <v>72</v>
      </c>
      <c r="L587" s="17" t="s">
        <v>138</v>
      </c>
      <c r="M587" s="17">
        <v>0</v>
      </c>
      <c r="N587" s="16">
        <f t="shared" si="671"/>
        <v>144</v>
      </c>
      <c r="O587" s="17">
        <v>1</v>
      </c>
      <c r="P587" s="17">
        <v>1.26</v>
      </c>
      <c r="Q587" s="17">
        <v>4.5999999999999996</v>
      </c>
      <c r="R587" s="16"/>
      <c r="S587" s="16"/>
      <c r="T587" s="16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 t="s">
        <v>139</v>
      </c>
      <c r="AB587" s="17" t="s">
        <v>140</v>
      </c>
      <c r="AC587" s="17">
        <v>22.46</v>
      </c>
      <c r="AD587" s="17">
        <v>6.65</v>
      </c>
      <c r="AE587" s="17">
        <v>1</v>
      </c>
      <c r="AF587" s="17">
        <v>0.3</v>
      </c>
      <c r="AG587" s="17">
        <v>2.2599999999999998</v>
      </c>
      <c r="AH587" s="17">
        <f t="shared" si="672"/>
        <v>1.9599999999999997</v>
      </c>
      <c r="AI587" s="17" t="s">
        <v>136</v>
      </c>
      <c r="AJ587" s="17" t="s">
        <v>136</v>
      </c>
      <c r="AK587" s="17" t="s">
        <v>141</v>
      </c>
      <c r="AL587" s="17">
        <f t="shared" si="673"/>
        <v>2</v>
      </c>
      <c r="AM587" s="17">
        <v>0</v>
      </c>
      <c r="AN587" s="17"/>
      <c r="AO587" s="17">
        <v>0</v>
      </c>
      <c r="AP587" s="17">
        <v>0</v>
      </c>
      <c r="AQ587" s="17">
        <v>0</v>
      </c>
      <c r="AR587" s="17" t="s">
        <v>136</v>
      </c>
      <c r="AS587" s="19">
        <f t="shared" si="614"/>
        <v>0</v>
      </c>
      <c r="AT587" s="19"/>
      <c r="AU587" s="19">
        <f>VLOOKUP(G587,ABNT5101!$I$3:$J$9,2)</f>
        <v>10</v>
      </c>
      <c r="AV587" s="19">
        <f>VLOOKUP(G587,ABNT5101!$I$3:$M$9,5)</f>
        <v>0.18</v>
      </c>
      <c r="AW587" s="17" t="str">
        <f>_xlfn.XLOOKUP(G587,ABNT5101!I:I,ABNT5101!L:L)</f>
        <v>-</v>
      </c>
      <c r="AX587" s="17">
        <f>_xlfn.XLOOKUP(G587,ABNT5101!$I:$I,ABNT5101!M:M)</f>
        <v>0.18</v>
      </c>
      <c r="AY587" s="17" t="str">
        <f>_xlfn.XLOOKUP(G587,ABNT5101!$I:$I,ABNT5101!N:N)</f>
        <v>-</v>
      </c>
      <c r="AZ587" s="17">
        <f>_xlfn.XLOOKUP(G587,ABNT5101!$I:$I,ABNT5101!O:O)</f>
        <v>16</v>
      </c>
      <c r="BA587" s="20" t="str">
        <f t="shared" si="615"/>
        <v>NÃO ATENDE</v>
      </c>
      <c r="BB587" s="21">
        <f t="shared" ref="BB587:BC587" si="715">BE587/AU587-1</f>
        <v>-1</v>
      </c>
      <c r="BC587" s="21">
        <f t="shared" si="715"/>
        <v>-1</v>
      </c>
      <c r="BD587" s="21" t="str">
        <f t="shared" si="617"/>
        <v>-</v>
      </c>
      <c r="BE587" s="22"/>
      <c r="BF587" s="22"/>
      <c r="BG587" s="22"/>
      <c r="BH587" s="22"/>
      <c r="BI587" s="23"/>
      <c r="BJ587" s="22"/>
      <c r="BK587" s="20" t="str">
        <f t="shared" si="618"/>
        <v>NÃO ATENDE</v>
      </c>
      <c r="BL587" s="20" t="str">
        <f t="shared" si="619"/>
        <v>NÃO ATENDE</v>
      </c>
      <c r="BM587" s="20" t="str">
        <f t="shared" si="620"/>
        <v>NÃO ATENDE</v>
      </c>
      <c r="BN587" s="20" t="str">
        <f t="shared" si="621"/>
        <v>ATENDE</v>
      </c>
      <c r="BO587" s="24" t="str">
        <f t="shared" si="622"/>
        <v>C4</v>
      </c>
      <c r="BP587" s="24" t="str">
        <f t="shared" si="694"/>
        <v>P6</v>
      </c>
      <c r="BQ587" s="25">
        <f t="shared" si="623"/>
        <v>-1</v>
      </c>
      <c r="BR587" s="22"/>
      <c r="BS587" s="22"/>
      <c r="BT587" s="24">
        <f>IF(BP587="-","-",_xlfn.XLOOKUP(BP587,ABNT5101!$B$4:$B$9,ABNT5101!$C$4:$C$9))</f>
        <v>3</v>
      </c>
      <c r="BU587" s="24">
        <f>IF(BP587="-","-",_xlfn.XLOOKUP(BP587,ABNT5101!$B$4:$B$9,ABNT5101!$D$4:$D$9))</f>
        <v>0.6</v>
      </c>
      <c r="BV587" s="20" t="str">
        <f t="shared" si="624"/>
        <v>NÃO ATENDE</v>
      </c>
      <c r="BW587" s="20" t="str">
        <f t="shared" si="625"/>
        <v>NÃO ATENDE</v>
      </c>
      <c r="BX587" s="20" t="str">
        <f t="shared" si="626"/>
        <v>NÃO ATENDE</v>
      </c>
      <c r="BY587" s="24" t="str">
        <f t="shared" si="596"/>
        <v>P6</v>
      </c>
      <c r="BZ587" s="25">
        <f t="shared" si="627"/>
        <v>-1</v>
      </c>
      <c r="CA587" s="24"/>
      <c r="CB587" s="24"/>
      <c r="CC587" s="20">
        <f>IF(BY587="-","-",_xlfn.XLOOKUP(BY587,ABNT5101!$B$4:$B$9,ABNT5101!$C$4:$C$9))</f>
        <v>3</v>
      </c>
      <c r="CD587" s="24">
        <f>IF(BY587="-","-",_xlfn.XLOOKUP(BY587,ABNT5101!$B$4:$B$9,ABNT5101!$D$4:$D$9))</f>
        <v>0.6</v>
      </c>
      <c r="CE587" s="20" t="str">
        <f t="shared" si="628"/>
        <v>NÃO ATENDE</v>
      </c>
      <c r="CF587" s="20" t="str">
        <f t="shared" si="629"/>
        <v>NÃO ATENDE</v>
      </c>
      <c r="CG587" s="20" t="str">
        <f t="shared" si="630"/>
        <v>NÃO ATENDE</v>
      </c>
      <c r="CH587" s="26" t="e">
        <f>_xlfn.XLOOKUP(CI587,'Banco de dados'!$B:$B,'Banco de dados'!$D:$D)</f>
        <v>#N/A</v>
      </c>
      <c r="CI587" s="27"/>
      <c r="CJ587" s="26" t="e">
        <f>_xlfn.XLOOKUP(CI587,'Banco de dados'!$B:$B,'Banco de dados'!$E:$E)</f>
        <v>#N/A</v>
      </c>
      <c r="CK587" s="26"/>
      <c r="CL587" s="26" t="e">
        <f>IF(CK587="-","-",_xlfn.XLOOKUP(CK587,'Banco de dados'!$B:$B,'Banco de dados'!$E:$E))</f>
        <v>#N/A</v>
      </c>
      <c r="CM587" s="28">
        <f t="shared" si="631"/>
        <v>1</v>
      </c>
      <c r="CN587" s="26" t="e">
        <f>_xlfn.XLOOKUP(CI587,'Banco de dados'!$B:$B,'Banco de dados'!$H:$H)</f>
        <v>#N/A</v>
      </c>
      <c r="CO587" s="26" t="e">
        <f t="array" aca="1" ref="CO587" ca="1">_xludf.XLOOKUP(CK587,'Banco de dados'!$B:$B,'Banco de dados'!$H:$H)</f>
        <v>#NAME?</v>
      </c>
      <c r="CP587" s="26" t="e">
        <f t="array" aca="1" ref="CP587" ca="1">_xludf.XLOOKUP(CI587,'Banco de dados'!$B:$B,'Banco de dados'!$F:$F)</f>
        <v>#NAME?</v>
      </c>
      <c r="CQ587" s="26" t="e">
        <f t="array" aca="1" ref="CQ587" ca="1">_xludf.XLOOKUP(CK587,'Banco de dados'!$B:$B,'Banco de dados'!$F:$F)</f>
        <v>#NAME?</v>
      </c>
      <c r="CR587" s="27">
        <v>0</v>
      </c>
      <c r="CS587" s="27"/>
      <c r="CT587" s="26" t="str">
        <f>IF(AG587=0.5,"Suporte",IF(AND(AG587&gt;='Braços de IP'!$B$9,AG587&lt;='Braços de IP'!$D$9),'Braços de IP'!$E$9,IF(AND(AG587&gt;='Braços de IP'!$B$10,AG587&lt;='Braços de IP'!$D$10),'Braços de IP'!$E$10,IF(AND(AG587&gt;='Braços de IP'!$B$11,AG587&lt;='Braços de IP'!$D$11),'Braços de IP'!$E$11,IF(AND(AG587&gt;='Braços de IP'!$B$12,AG587&lt;='Braços de IP'!$D$12),'Braços de IP'!$E$12,IF(AND(AG587&gt;='Braços de IP'!$B$13,AG587&lt;='Braços de IP'!$D$13),'Braços de IP'!$E$13,IF(AND(AG587&gt;='Braços de IP'!$B$14,AG587&lt;='Braços de IP'!$D$14),'Braços de IP'!$E$14,"ERRO")))))))</f>
        <v>Médio II</v>
      </c>
      <c r="CU587" s="27"/>
      <c r="CV587" s="26" t="str">
        <f>IF($CU587="","",VLOOKUP($CU587,'Braços de IP'!$E$9:$I$15,2,0))</f>
        <v/>
      </c>
      <c r="CW587" s="29" t="str">
        <f>IF($CU587="","",VLOOKUP($CU587,'Braços de IP'!$E$9:$I$15,5,0))</f>
        <v/>
      </c>
      <c r="CX587" s="26"/>
      <c r="CY587" s="26"/>
      <c r="CZ587" s="26"/>
      <c r="DA587" s="26"/>
      <c r="DB587" s="26"/>
      <c r="DC587" s="26"/>
      <c r="DD587" s="30" t="e">
        <f t="shared" si="632"/>
        <v>#N/A</v>
      </c>
      <c r="DE587" s="31">
        <f t="shared" si="633"/>
        <v>72</v>
      </c>
      <c r="DF587" s="30" t="e">
        <f t="shared" si="634"/>
        <v>#N/A</v>
      </c>
      <c r="DG587" s="32" t="e">
        <f t="shared" si="635"/>
        <v>#N/A</v>
      </c>
      <c r="DH587" s="33"/>
      <c r="DI587" s="34"/>
      <c r="DJ587" s="35"/>
      <c r="DK587" s="16" t="s">
        <v>144</v>
      </c>
      <c r="DL587" s="16"/>
      <c r="DN587" s="36" t="e">
        <f t="shared" si="675"/>
        <v>#VALUE!</v>
      </c>
    </row>
    <row r="588" spans="2:118" ht="15.75" customHeight="1" x14ac:dyDescent="0.25">
      <c r="B588" s="16">
        <v>108</v>
      </c>
      <c r="C588" s="16" t="s">
        <v>176</v>
      </c>
      <c r="D588" s="16" t="s">
        <v>591</v>
      </c>
      <c r="E588" s="16">
        <v>-8.0394810000000003</v>
      </c>
      <c r="F588" s="16">
        <v>-34.875430000000001</v>
      </c>
      <c r="G588" s="16" t="s">
        <v>160</v>
      </c>
      <c r="H588" s="17" t="s">
        <v>136</v>
      </c>
      <c r="I588" s="16" t="s">
        <v>135</v>
      </c>
      <c r="J588" s="17" t="s">
        <v>137</v>
      </c>
      <c r="K588" s="18">
        <v>72</v>
      </c>
      <c r="L588" s="17" t="s">
        <v>138</v>
      </c>
      <c r="M588" s="17">
        <v>0</v>
      </c>
      <c r="N588" s="16">
        <f t="shared" si="671"/>
        <v>144</v>
      </c>
      <c r="O588" s="17">
        <v>1</v>
      </c>
      <c r="P588" s="17">
        <v>1.26</v>
      </c>
      <c r="Q588" s="17">
        <v>4.5999999999999996</v>
      </c>
      <c r="R588" s="16"/>
      <c r="S588" s="16"/>
      <c r="T588" s="16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 t="s">
        <v>139</v>
      </c>
      <c r="AB588" s="17" t="s">
        <v>140</v>
      </c>
      <c r="AC588" s="17">
        <v>22.46</v>
      </c>
      <c r="AD588" s="17">
        <v>6.65</v>
      </c>
      <c r="AE588" s="17">
        <v>1</v>
      </c>
      <c r="AF588" s="17">
        <v>0.3</v>
      </c>
      <c r="AG588" s="17">
        <v>2.2599999999999998</v>
      </c>
      <c r="AH588" s="17">
        <f t="shared" si="672"/>
        <v>1.9599999999999997</v>
      </c>
      <c r="AI588" s="17" t="s">
        <v>136</v>
      </c>
      <c r="AJ588" s="17" t="s">
        <v>136</v>
      </c>
      <c r="AK588" s="17" t="s">
        <v>141</v>
      </c>
      <c r="AL588" s="17">
        <f t="shared" si="673"/>
        <v>2</v>
      </c>
      <c r="AM588" s="17">
        <v>0</v>
      </c>
      <c r="AN588" s="17"/>
      <c r="AO588" s="17">
        <v>0</v>
      </c>
      <c r="AP588" s="17">
        <v>0</v>
      </c>
      <c r="AQ588" s="17">
        <v>0</v>
      </c>
      <c r="AR588" s="17" t="s">
        <v>136</v>
      </c>
      <c r="AS588" s="19">
        <f t="shared" si="614"/>
        <v>0</v>
      </c>
      <c r="AT588" s="19"/>
      <c r="AU588" s="19">
        <f>VLOOKUP(G588,ABNT5101!$I$3:$J$9,2)</f>
        <v>10</v>
      </c>
      <c r="AV588" s="19">
        <f>VLOOKUP(G588,ABNT5101!$I$3:$M$9,5)</f>
        <v>0.18</v>
      </c>
      <c r="AW588" s="17" t="str">
        <f>_xlfn.XLOOKUP(G588,ABNT5101!I:I,ABNT5101!L:L)</f>
        <v>-</v>
      </c>
      <c r="AX588" s="17">
        <f>_xlfn.XLOOKUP(G588,ABNT5101!$I:$I,ABNT5101!M:M)</f>
        <v>0.18</v>
      </c>
      <c r="AY588" s="17" t="str">
        <f>_xlfn.XLOOKUP(G588,ABNT5101!$I:$I,ABNT5101!N:N)</f>
        <v>-</v>
      </c>
      <c r="AZ588" s="17">
        <f>_xlfn.XLOOKUP(G588,ABNT5101!$I:$I,ABNT5101!O:O)</f>
        <v>16</v>
      </c>
      <c r="BA588" s="20" t="str">
        <f t="shared" si="615"/>
        <v>NÃO ATENDE</v>
      </c>
      <c r="BB588" s="21">
        <f t="shared" ref="BB588:BC588" si="716">BE588/AU588-1</f>
        <v>-1</v>
      </c>
      <c r="BC588" s="21">
        <f t="shared" si="716"/>
        <v>-1</v>
      </c>
      <c r="BD588" s="21" t="str">
        <f t="shared" si="617"/>
        <v>-</v>
      </c>
      <c r="BE588" s="22"/>
      <c r="BF588" s="22"/>
      <c r="BG588" s="22"/>
      <c r="BH588" s="22"/>
      <c r="BI588" s="23"/>
      <c r="BJ588" s="22"/>
      <c r="BK588" s="20" t="str">
        <f t="shared" si="618"/>
        <v>NÃO ATENDE</v>
      </c>
      <c r="BL588" s="20" t="str">
        <f t="shared" si="619"/>
        <v>NÃO ATENDE</v>
      </c>
      <c r="BM588" s="20" t="str">
        <f t="shared" si="620"/>
        <v>NÃO ATENDE</v>
      </c>
      <c r="BN588" s="20" t="str">
        <f t="shared" si="621"/>
        <v>ATENDE</v>
      </c>
      <c r="BO588" s="24" t="str">
        <f t="shared" si="622"/>
        <v>C4</v>
      </c>
      <c r="BP588" s="24" t="str">
        <f t="shared" si="694"/>
        <v>P6</v>
      </c>
      <c r="BQ588" s="25">
        <f t="shared" si="623"/>
        <v>-1</v>
      </c>
      <c r="BR588" s="22"/>
      <c r="BS588" s="22"/>
      <c r="BT588" s="24">
        <f>IF(BP588="-","-",_xlfn.XLOOKUP(BP588,ABNT5101!$B$4:$B$9,ABNT5101!$C$4:$C$9))</f>
        <v>3</v>
      </c>
      <c r="BU588" s="24">
        <f>IF(BP588="-","-",_xlfn.XLOOKUP(BP588,ABNT5101!$B$4:$B$9,ABNT5101!$D$4:$D$9))</f>
        <v>0.6</v>
      </c>
      <c r="BV588" s="20" t="str">
        <f t="shared" si="624"/>
        <v>NÃO ATENDE</v>
      </c>
      <c r="BW588" s="20" t="str">
        <f t="shared" si="625"/>
        <v>NÃO ATENDE</v>
      </c>
      <c r="BX588" s="20" t="str">
        <f t="shared" si="626"/>
        <v>NÃO ATENDE</v>
      </c>
      <c r="BY588" s="24" t="str">
        <f t="shared" si="596"/>
        <v>P6</v>
      </c>
      <c r="BZ588" s="25">
        <f t="shared" si="627"/>
        <v>-1</v>
      </c>
      <c r="CA588" s="24"/>
      <c r="CB588" s="24"/>
      <c r="CC588" s="20">
        <f>IF(BY588="-","-",_xlfn.XLOOKUP(BY588,ABNT5101!$B$4:$B$9,ABNT5101!$C$4:$C$9))</f>
        <v>3</v>
      </c>
      <c r="CD588" s="24">
        <f>IF(BY588="-","-",_xlfn.XLOOKUP(BY588,ABNT5101!$B$4:$B$9,ABNT5101!$D$4:$D$9))</f>
        <v>0.6</v>
      </c>
      <c r="CE588" s="20" t="str">
        <f t="shared" si="628"/>
        <v>NÃO ATENDE</v>
      </c>
      <c r="CF588" s="20" t="str">
        <f t="shared" si="629"/>
        <v>NÃO ATENDE</v>
      </c>
      <c r="CG588" s="20" t="str">
        <f t="shared" si="630"/>
        <v>NÃO ATENDE</v>
      </c>
      <c r="CH588" s="26" t="e">
        <f>_xlfn.XLOOKUP(CI588,'Banco de dados'!$B:$B,'Banco de dados'!$D:$D)</f>
        <v>#N/A</v>
      </c>
      <c r="CI588" s="27"/>
      <c r="CJ588" s="26" t="e">
        <f>_xlfn.XLOOKUP(CI588,'Banco de dados'!$B:$B,'Banco de dados'!$E:$E)</f>
        <v>#N/A</v>
      </c>
      <c r="CK588" s="26"/>
      <c r="CL588" s="26" t="e">
        <f>IF(CK588="-","-",_xlfn.XLOOKUP(CK588,'Banco de dados'!$B:$B,'Banco de dados'!$E:$E))</f>
        <v>#N/A</v>
      </c>
      <c r="CM588" s="28">
        <f t="shared" si="631"/>
        <v>1</v>
      </c>
      <c r="CN588" s="26" t="e">
        <f>_xlfn.XLOOKUP(CI588,'Banco de dados'!$B:$B,'Banco de dados'!$H:$H)</f>
        <v>#N/A</v>
      </c>
      <c r="CO588" s="26" t="e">
        <f t="array" aca="1" ref="CO588" ca="1">_xludf.XLOOKUP(CK588,'Banco de dados'!$B:$B,'Banco de dados'!$H:$H)</f>
        <v>#NAME?</v>
      </c>
      <c r="CP588" s="26" t="e">
        <f t="array" aca="1" ref="CP588" ca="1">_xludf.XLOOKUP(CI588,'Banco de dados'!$B:$B,'Banco de dados'!$F:$F)</f>
        <v>#NAME?</v>
      </c>
      <c r="CQ588" s="26" t="e">
        <f t="array" aca="1" ref="CQ588" ca="1">_xludf.XLOOKUP(CK588,'Banco de dados'!$B:$B,'Banco de dados'!$F:$F)</f>
        <v>#NAME?</v>
      </c>
      <c r="CR588" s="27">
        <v>0</v>
      </c>
      <c r="CS588" s="27"/>
      <c r="CT588" s="26" t="str">
        <f>IF(AG588=0.5,"Suporte",IF(AND(AG588&gt;='Braços de IP'!$B$9,AG588&lt;='Braços de IP'!$D$9),'Braços de IP'!$E$9,IF(AND(AG588&gt;='Braços de IP'!$B$10,AG588&lt;='Braços de IP'!$D$10),'Braços de IP'!$E$10,IF(AND(AG588&gt;='Braços de IP'!$B$11,AG588&lt;='Braços de IP'!$D$11),'Braços de IP'!$E$11,IF(AND(AG588&gt;='Braços de IP'!$B$12,AG588&lt;='Braços de IP'!$D$12),'Braços de IP'!$E$12,IF(AND(AG588&gt;='Braços de IP'!$B$13,AG588&lt;='Braços de IP'!$D$13),'Braços de IP'!$E$13,IF(AND(AG588&gt;='Braços de IP'!$B$14,AG588&lt;='Braços de IP'!$D$14),'Braços de IP'!$E$14,"ERRO")))))))</f>
        <v>Médio II</v>
      </c>
      <c r="CU588" s="27"/>
      <c r="CV588" s="26" t="str">
        <f>IF($CU588="","",VLOOKUP($CU588,'Braços de IP'!$E$9:$I$15,2,0))</f>
        <v/>
      </c>
      <c r="CW588" s="29" t="str">
        <f>IF($CU588="","",VLOOKUP($CU588,'Braços de IP'!$E$9:$I$15,5,0))</f>
        <v/>
      </c>
      <c r="CX588" s="26"/>
      <c r="CY588" s="26"/>
      <c r="CZ588" s="26"/>
      <c r="DA588" s="26"/>
      <c r="DB588" s="26"/>
      <c r="DC588" s="26"/>
      <c r="DD588" s="30" t="e">
        <f t="shared" si="632"/>
        <v>#N/A</v>
      </c>
      <c r="DE588" s="31">
        <f t="shared" si="633"/>
        <v>72</v>
      </c>
      <c r="DF588" s="30" t="e">
        <f t="shared" si="634"/>
        <v>#N/A</v>
      </c>
      <c r="DG588" s="32" t="e">
        <f t="shared" si="635"/>
        <v>#N/A</v>
      </c>
      <c r="DH588" s="33"/>
      <c r="DI588" s="34"/>
      <c r="DJ588" s="35"/>
      <c r="DK588" s="16" t="s">
        <v>144</v>
      </c>
      <c r="DL588" s="16"/>
      <c r="DN588" s="36" t="e">
        <f t="shared" si="675"/>
        <v>#VALUE!</v>
      </c>
    </row>
    <row r="589" spans="2:118" ht="15.75" customHeight="1" x14ac:dyDescent="0.25">
      <c r="B589" s="16">
        <v>108</v>
      </c>
      <c r="C589" s="16" t="s">
        <v>176</v>
      </c>
      <c r="D589" s="16" t="s">
        <v>591</v>
      </c>
      <c r="E589" s="16">
        <v>-8.0394810000000003</v>
      </c>
      <c r="F589" s="16">
        <v>-34.875430000000001</v>
      </c>
      <c r="G589" s="16" t="s">
        <v>160</v>
      </c>
      <c r="H589" s="17" t="s">
        <v>136</v>
      </c>
      <c r="I589" s="16" t="s">
        <v>135</v>
      </c>
      <c r="J589" s="17" t="s">
        <v>137</v>
      </c>
      <c r="K589" s="18">
        <v>72</v>
      </c>
      <c r="L589" s="17" t="s">
        <v>138</v>
      </c>
      <c r="M589" s="17">
        <v>0</v>
      </c>
      <c r="N589" s="16">
        <f t="shared" si="671"/>
        <v>144</v>
      </c>
      <c r="O589" s="17">
        <v>1</v>
      </c>
      <c r="P589" s="17">
        <v>1.26</v>
      </c>
      <c r="Q589" s="17">
        <v>4.5999999999999996</v>
      </c>
      <c r="R589" s="16"/>
      <c r="S589" s="16"/>
      <c r="T589" s="16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 t="s">
        <v>139</v>
      </c>
      <c r="AB589" s="17" t="s">
        <v>140</v>
      </c>
      <c r="AC589" s="17">
        <v>22.46</v>
      </c>
      <c r="AD589" s="17">
        <v>6.65</v>
      </c>
      <c r="AE589" s="17">
        <v>1</v>
      </c>
      <c r="AF589" s="17">
        <v>0.3</v>
      </c>
      <c r="AG589" s="17">
        <v>2.2599999999999998</v>
      </c>
      <c r="AH589" s="17">
        <f t="shared" si="672"/>
        <v>1.9599999999999997</v>
      </c>
      <c r="AI589" s="17" t="s">
        <v>136</v>
      </c>
      <c r="AJ589" s="17" t="s">
        <v>136</v>
      </c>
      <c r="AK589" s="17" t="s">
        <v>141</v>
      </c>
      <c r="AL589" s="17">
        <f t="shared" si="673"/>
        <v>2</v>
      </c>
      <c r="AM589" s="17">
        <v>0</v>
      </c>
      <c r="AN589" s="17"/>
      <c r="AO589" s="17">
        <v>0</v>
      </c>
      <c r="AP589" s="17">
        <v>0</v>
      </c>
      <c r="AQ589" s="17">
        <v>0</v>
      </c>
      <c r="AR589" s="17" t="s">
        <v>136</v>
      </c>
      <c r="AS589" s="19">
        <f t="shared" si="614"/>
        <v>0</v>
      </c>
      <c r="AT589" s="19"/>
      <c r="AU589" s="19">
        <f>VLOOKUP(G589,ABNT5101!$I$3:$J$9,2)</f>
        <v>10</v>
      </c>
      <c r="AV589" s="19">
        <f>VLOOKUP(G589,ABNT5101!$I$3:$M$9,5)</f>
        <v>0.18</v>
      </c>
      <c r="AW589" s="17" t="str">
        <f>_xlfn.XLOOKUP(G589,ABNT5101!I:I,ABNT5101!L:L)</f>
        <v>-</v>
      </c>
      <c r="AX589" s="17">
        <f>_xlfn.XLOOKUP(G589,ABNT5101!$I:$I,ABNT5101!M:M)</f>
        <v>0.18</v>
      </c>
      <c r="AY589" s="17" t="str">
        <f>_xlfn.XLOOKUP(G589,ABNT5101!$I:$I,ABNT5101!N:N)</f>
        <v>-</v>
      </c>
      <c r="AZ589" s="17">
        <f>_xlfn.XLOOKUP(G589,ABNT5101!$I:$I,ABNT5101!O:O)</f>
        <v>16</v>
      </c>
      <c r="BA589" s="20" t="str">
        <f t="shared" si="615"/>
        <v>NÃO ATENDE</v>
      </c>
      <c r="BB589" s="21">
        <f t="shared" ref="BB589:BC589" si="717">BE589/AU589-1</f>
        <v>-1</v>
      </c>
      <c r="BC589" s="21">
        <f t="shared" si="717"/>
        <v>-1</v>
      </c>
      <c r="BD589" s="21" t="str">
        <f t="shared" si="617"/>
        <v>-</v>
      </c>
      <c r="BE589" s="22"/>
      <c r="BF589" s="22"/>
      <c r="BG589" s="22"/>
      <c r="BH589" s="22"/>
      <c r="BI589" s="23"/>
      <c r="BJ589" s="22"/>
      <c r="BK589" s="20" t="str">
        <f t="shared" si="618"/>
        <v>NÃO ATENDE</v>
      </c>
      <c r="BL589" s="20" t="str">
        <f t="shared" si="619"/>
        <v>NÃO ATENDE</v>
      </c>
      <c r="BM589" s="20" t="str">
        <f t="shared" si="620"/>
        <v>NÃO ATENDE</v>
      </c>
      <c r="BN589" s="20" t="str">
        <f t="shared" si="621"/>
        <v>ATENDE</v>
      </c>
      <c r="BO589" s="24" t="str">
        <f t="shared" si="622"/>
        <v>C4</v>
      </c>
      <c r="BP589" s="24" t="str">
        <f t="shared" si="694"/>
        <v>P6</v>
      </c>
      <c r="BQ589" s="25">
        <f t="shared" si="623"/>
        <v>-1</v>
      </c>
      <c r="BR589" s="22"/>
      <c r="BS589" s="22"/>
      <c r="BT589" s="24">
        <f>IF(BP589="-","-",_xlfn.XLOOKUP(BP589,ABNT5101!$B$4:$B$9,ABNT5101!$C$4:$C$9))</f>
        <v>3</v>
      </c>
      <c r="BU589" s="24">
        <f>IF(BP589="-","-",_xlfn.XLOOKUP(BP589,ABNT5101!$B$4:$B$9,ABNT5101!$D$4:$D$9))</f>
        <v>0.6</v>
      </c>
      <c r="BV589" s="20" t="str">
        <f t="shared" si="624"/>
        <v>NÃO ATENDE</v>
      </c>
      <c r="BW589" s="20" t="str">
        <f t="shared" si="625"/>
        <v>NÃO ATENDE</v>
      </c>
      <c r="BX589" s="20" t="str">
        <f t="shared" si="626"/>
        <v>NÃO ATENDE</v>
      </c>
      <c r="BY589" s="24" t="str">
        <f t="shared" si="596"/>
        <v>P6</v>
      </c>
      <c r="BZ589" s="25">
        <f t="shared" si="627"/>
        <v>-1</v>
      </c>
      <c r="CA589" s="24"/>
      <c r="CB589" s="24"/>
      <c r="CC589" s="20">
        <f>IF(BY589="-","-",_xlfn.XLOOKUP(BY589,ABNT5101!$B$4:$B$9,ABNT5101!$C$4:$C$9))</f>
        <v>3</v>
      </c>
      <c r="CD589" s="24">
        <f>IF(BY589="-","-",_xlfn.XLOOKUP(BY589,ABNT5101!$B$4:$B$9,ABNT5101!$D$4:$D$9))</f>
        <v>0.6</v>
      </c>
      <c r="CE589" s="20" t="str">
        <f t="shared" si="628"/>
        <v>NÃO ATENDE</v>
      </c>
      <c r="CF589" s="20" t="str">
        <f t="shared" si="629"/>
        <v>NÃO ATENDE</v>
      </c>
      <c r="CG589" s="20" t="str">
        <f t="shared" si="630"/>
        <v>NÃO ATENDE</v>
      </c>
      <c r="CH589" s="26" t="e">
        <f>_xlfn.XLOOKUP(CI589,'Banco de dados'!$B:$B,'Banco de dados'!$D:$D)</f>
        <v>#N/A</v>
      </c>
      <c r="CI589" s="27"/>
      <c r="CJ589" s="26" t="e">
        <f>_xlfn.XLOOKUP(CI589,'Banco de dados'!$B:$B,'Banco de dados'!$E:$E)</f>
        <v>#N/A</v>
      </c>
      <c r="CK589" s="26"/>
      <c r="CL589" s="26" t="e">
        <f>IF(CK589="-","-",_xlfn.XLOOKUP(CK589,'Banco de dados'!$B:$B,'Banco de dados'!$E:$E))</f>
        <v>#N/A</v>
      </c>
      <c r="CM589" s="28">
        <f t="shared" si="631"/>
        <v>1</v>
      </c>
      <c r="CN589" s="26" t="e">
        <f>_xlfn.XLOOKUP(CI589,'Banco de dados'!$B:$B,'Banco de dados'!$H:$H)</f>
        <v>#N/A</v>
      </c>
      <c r="CO589" s="26" t="e">
        <f t="array" aca="1" ref="CO589" ca="1">_xludf.XLOOKUP(CK589,'Banco de dados'!$B:$B,'Banco de dados'!$H:$H)</f>
        <v>#NAME?</v>
      </c>
      <c r="CP589" s="26" t="e">
        <f t="array" aca="1" ref="CP589" ca="1">_xludf.XLOOKUP(CI589,'Banco de dados'!$B:$B,'Banco de dados'!$F:$F)</f>
        <v>#NAME?</v>
      </c>
      <c r="CQ589" s="26" t="e">
        <f t="array" aca="1" ref="CQ589" ca="1">_xludf.XLOOKUP(CK589,'Banco de dados'!$B:$B,'Banco de dados'!$F:$F)</f>
        <v>#NAME?</v>
      </c>
      <c r="CR589" s="27">
        <v>0</v>
      </c>
      <c r="CS589" s="27"/>
      <c r="CT589" s="26" t="str">
        <f>IF(AG589=0.5,"Suporte",IF(AND(AG589&gt;='Braços de IP'!$B$9,AG589&lt;='Braços de IP'!$D$9),'Braços de IP'!$E$9,IF(AND(AG589&gt;='Braços de IP'!$B$10,AG589&lt;='Braços de IP'!$D$10),'Braços de IP'!$E$10,IF(AND(AG589&gt;='Braços de IP'!$B$11,AG589&lt;='Braços de IP'!$D$11),'Braços de IP'!$E$11,IF(AND(AG589&gt;='Braços de IP'!$B$12,AG589&lt;='Braços de IP'!$D$12),'Braços de IP'!$E$12,IF(AND(AG589&gt;='Braços de IP'!$B$13,AG589&lt;='Braços de IP'!$D$13),'Braços de IP'!$E$13,IF(AND(AG589&gt;='Braços de IP'!$B$14,AG589&lt;='Braços de IP'!$D$14),'Braços de IP'!$E$14,"ERRO")))))))</f>
        <v>Médio II</v>
      </c>
      <c r="CU589" s="27"/>
      <c r="CV589" s="26" t="str">
        <f>IF($CU589="","",VLOOKUP($CU589,'Braços de IP'!$E$9:$I$15,2,0))</f>
        <v/>
      </c>
      <c r="CW589" s="29" t="str">
        <f>IF($CU589="","",VLOOKUP($CU589,'Braços de IP'!$E$9:$I$15,5,0))</f>
        <v/>
      </c>
      <c r="CX589" s="26"/>
      <c r="CY589" s="26"/>
      <c r="CZ589" s="26"/>
      <c r="DA589" s="26"/>
      <c r="DB589" s="26"/>
      <c r="DC589" s="26"/>
      <c r="DD589" s="30" t="e">
        <f t="shared" si="632"/>
        <v>#N/A</v>
      </c>
      <c r="DE589" s="31">
        <f t="shared" si="633"/>
        <v>72</v>
      </c>
      <c r="DF589" s="30" t="e">
        <f t="shared" si="634"/>
        <v>#N/A</v>
      </c>
      <c r="DG589" s="32" t="e">
        <f t="shared" si="635"/>
        <v>#N/A</v>
      </c>
      <c r="DH589" s="33"/>
      <c r="DI589" s="34"/>
      <c r="DJ589" s="35"/>
      <c r="DK589" s="16" t="s">
        <v>144</v>
      </c>
      <c r="DL589" s="16"/>
      <c r="DN589" s="36" t="e">
        <f t="shared" si="675"/>
        <v>#VALUE!</v>
      </c>
    </row>
    <row r="590" spans="2:118" ht="15.75" customHeight="1" x14ac:dyDescent="0.25">
      <c r="B590" s="16">
        <v>109</v>
      </c>
      <c r="C590" s="16" t="s">
        <v>133</v>
      </c>
      <c r="D590" s="16" t="s">
        <v>592</v>
      </c>
      <c r="E590" s="16">
        <v>-8.0475340000000006</v>
      </c>
      <c r="F590" s="16">
        <v>-34.875143999999999</v>
      </c>
      <c r="G590" s="16" t="s">
        <v>160</v>
      </c>
      <c r="H590" s="17" t="s">
        <v>136</v>
      </c>
      <c r="I590" s="16" t="s">
        <v>135</v>
      </c>
      <c r="J590" s="17" t="s">
        <v>137</v>
      </c>
      <c r="K590" s="18">
        <v>150</v>
      </c>
      <c r="L590" s="17" t="s">
        <v>138</v>
      </c>
      <c r="M590" s="17">
        <v>0</v>
      </c>
      <c r="N590" s="16">
        <f t="shared" si="671"/>
        <v>600</v>
      </c>
      <c r="O590" s="17">
        <v>1</v>
      </c>
      <c r="P590" s="17">
        <v>2.59</v>
      </c>
      <c r="Q590" s="17">
        <v>5.89</v>
      </c>
      <c r="R590" s="16"/>
      <c r="S590" s="16"/>
      <c r="T590" s="16">
        <v>9.0299999999999994</v>
      </c>
      <c r="U590" s="17">
        <v>2.76</v>
      </c>
      <c r="V590" s="17">
        <v>1.83</v>
      </c>
      <c r="W590" s="17">
        <v>2.75</v>
      </c>
      <c r="X590" s="17">
        <v>0</v>
      </c>
      <c r="Y590" s="17">
        <v>0</v>
      </c>
      <c r="Z590" s="17">
        <v>0</v>
      </c>
      <c r="AA590" s="17" t="s">
        <v>139</v>
      </c>
      <c r="AB590" s="17" t="s">
        <v>140</v>
      </c>
      <c r="AC590" s="17">
        <v>35.26</v>
      </c>
      <c r="AD590" s="17">
        <v>10.59</v>
      </c>
      <c r="AE590" s="17">
        <v>2</v>
      </c>
      <c r="AF590" s="17">
        <v>1.1599999999999999</v>
      </c>
      <c r="AG590" s="17">
        <v>2.92</v>
      </c>
      <c r="AH590" s="17">
        <f t="shared" si="672"/>
        <v>1.76</v>
      </c>
      <c r="AI590" s="17" t="s">
        <v>136</v>
      </c>
      <c r="AJ590" s="17" t="s">
        <v>136</v>
      </c>
      <c r="AK590" s="17" t="s">
        <v>141</v>
      </c>
      <c r="AL590" s="17">
        <f t="shared" si="673"/>
        <v>4</v>
      </c>
      <c r="AM590" s="17">
        <v>0</v>
      </c>
      <c r="AN590" s="17"/>
      <c r="AO590" s="17">
        <v>0</v>
      </c>
      <c r="AP590" s="17">
        <v>0</v>
      </c>
      <c r="AQ590" s="17">
        <v>0</v>
      </c>
      <c r="AR590" s="17" t="s">
        <v>136</v>
      </c>
      <c r="AS590" s="19">
        <f t="shared" si="614"/>
        <v>0</v>
      </c>
      <c r="AT590" s="19"/>
      <c r="AU590" s="19">
        <f>VLOOKUP(G590,ABNT5101!$I$3:$J$9,2)</f>
        <v>10</v>
      </c>
      <c r="AV590" s="19">
        <f>VLOOKUP(G590,ABNT5101!$I$3:$M$9,5)</f>
        <v>0.18</v>
      </c>
      <c r="AW590" s="17" t="str">
        <f>_xlfn.XLOOKUP(G590,ABNT5101!I:I,ABNT5101!L:L)</f>
        <v>-</v>
      </c>
      <c r="AX590" s="17">
        <f>_xlfn.XLOOKUP(G590,ABNT5101!$I:$I,ABNT5101!M:M)</f>
        <v>0.18</v>
      </c>
      <c r="AY590" s="17" t="str">
        <f>_xlfn.XLOOKUP(G590,ABNT5101!$I:$I,ABNT5101!N:N)</f>
        <v>-</v>
      </c>
      <c r="AZ590" s="17">
        <f>_xlfn.XLOOKUP(G590,ABNT5101!$I:$I,ABNT5101!O:O)</f>
        <v>16</v>
      </c>
      <c r="BA590" s="20" t="str">
        <f t="shared" si="615"/>
        <v>NÃO ATENDE</v>
      </c>
      <c r="BB590" s="21">
        <f t="shared" ref="BB590:BC590" si="718">BE590/AU590-1</f>
        <v>-1</v>
      </c>
      <c r="BC590" s="21">
        <f t="shared" si="718"/>
        <v>-1</v>
      </c>
      <c r="BD590" s="21" t="str">
        <f t="shared" si="617"/>
        <v>-</v>
      </c>
      <c r="BE590" s="22"/>
      <c r="BF590" s="22"/>
      <c r="BG590" s="22"/>
      <c r="BH590" s="22"/>
      <c r="BI590" s="23"/>
      <c r="BJ590" s="22"/>
      <c r="BK590" s="20" t="str">
        <f t="shared" si="618"/>
        <v>NÃO ATENDE</v>
      </c>
      <c r="BL590" s="20" t="str">
        <f t="shared" si="619"/>
        <v>NÃO ATENDE</v>
      </c>
      <c r="BM590" s="20" t="str">
        <f t="shared" si="620"/>
        <v>NÃO ATENDE</v>
      </c>
      <c r="BN590" s="20" t="str">
        <f t="shared" si="621"/>
        <v>ATENDE</v>
      </c>
      <c r="BO590" s="24" t="str">
        <f t="shared" si="622"/>
        <v>C4</v>
      </c>
      <c r="BP590" s="24" t="str">
        <f t="shared" si="694"/>
        <v>P6</v>
      </c>
      <c r="BQ590" s="25">
        <f t="shared" si="623"/>
        <v>-1</v>
      </c>
      <c r="BR590" s="22"/>
      <c r="BS590" s="22"/>
      <c r="BT590" s="24">
        <f>IF(BP590="-","-",_xlfn.XLOOKUP(BP590,ABNT5101!$B$4:$B$9,ABNT5101!$C$4:$C$9))</f>
        <v>3</v>
      </c>
      <c r="BU590" s="24">
        <f>IF(BP590="-","-",_xlfn.XLOOKUP(BP590,ABNT5101!$B$4:$B$9,ABNT5101!$D$4:$D$9))</f>
        <v>0.6</v>
      </c>
      <c r="BV590" s="20" t="str">
        <f t="shared" si="624"/>
        <v>NÃO ATENDE</v>
      </c>
      <c r="BW590" s="20" t="str">
        <f t="shared" si="625"/>
        <v>NÃO ATENDE</v>
      </c>
      <c r="BX590" s="20" t="str">
        <f t="shared" si="626"/>
        <v>NÃO ATENDE</v>
      </c>
      <c r="BY590" s="24" t="str">
        <f t="shared" si="596"/>
        <v>P6</v>
      </c>
      <c r="BZ590" s="25">
        <f t="shared" si="627"/>
        <v>-1</v>
      </c>
      <c r="CA590" s="24"/>
      <c r="CB590" s="24"/>
      <c r="CC590" s="20">
        <f>IF(BY590="-","-",_xlfn.XLOOKUP(BY590,ABNT5101!$B$4:$B$9,ABNT5101!$C$4:$C$9))</f>
        <v>3</v>
      </c>
      <c r="CD590" s="24">
        <f>IF(BY590="-","-",_xlfn.XLOOKUP(BY590,ABNT5101!$B$4:$B$9,ABNT5101!$D$4:$D$9))</f>
        <v>0.6</v>
      </c>
      <c r="CE590" s="20" t="str">
        <f t="shared" si="628"/>
        <v>NÃO ATENDE</v>
      </c>
      <c r="CF590" s="20" t="str">
        <f t="shared" si="629"/>
        <v>NÃO ATENDE</v>
      </c>
      <c r="CG590" s="20" t="str">
        <f t="shared" si="630"/>
        <v>NÃO ATENDE</v>
      </c>
      <c r="CH590" s="26" t="e">
        <f>_xlfn.XLOOKUP(CI590,'Banco de dados'!$B:$B,'Banco de dados'!$D:$D)</f>
        <v>#N/A</v>
      </c>
      <c r="CI590" s="27"/>
      <c r="CJ590" s="26" t="e">
        <f>_xlfn.XLOOKUP(CI590,'Banco de dados'!$B:$B,'Banco de dados'!$E:$E)</f>
        <v>#N/A</v>
      </c>
      <c r="CK590" s="26"/>
      <c r="CL590" s="26" t="e">
        <f>IF(CK590="-","-",_xlfn.XLOOKUP(CK590,'Banco de dados'!$B:$B,'Banco de dados'!$E:$E))</f>
        <v>#N/A</v>
      </c>
      <c r="CM590" s="28">
        <f t="shared" si="631"/>
        <v>2</v>
      </c>
      <c r="CN590" s="26" t="e">
        <f>_xlfn.XLOOKUP(CI590,'Banco de dados'!$B:$B,'Banco de dados'!$H:$H)</f>
        <v>#N/A</v>
      </c>
      <c r="CO590" s="26" t="e">
        <f t="array" aca="1" ref="CO590" ca="1">_xludf.XLOOKUP(CK590,'Banco de dados'!$B:$B,'Banco de dados'!$H:$H)</f>
        <v>#NAME?</v>
      </c>
      <c r="CP590" s="26" t="e">
        <f t="array" aca="1" ref="CP590" ca="1">_xludf.XLOOKUP(CI590,'Banco de dados'!$B:$B,'Banco de dados'!$F:$F)</f>
        <v>#NAME?</v>
      </c>
      <c r="CQ590" s="26" t="e">
        <f t="array" aca="1" ref="CQ590" ca="1">_xludf.XLOOKUP(CK590,'Banco de dados'!$B:$B,'Banco de dados'!$F:$F)</f>
        <v>#NAME?</v>
      </c>
      <c r="CR590" s="27">
        <v>0</v>
      </c>
      <c r="CS590" s="27"/>
      <c r="CT590" s="26" t="str">
        <f>IF(AG590=0.5,"Suporte",IF(AND(AG590&gt;='Braços de IP'!$B$9,AG590&lt;='Braços de IP'!$D$9),'Braços de IP'!$E$9,IF(AND(AG590&gt;='Braços de IP'!$B$10,AG590&lt;='Braços de IP'!$D$10),'Braços de IP'!$E$10,IF(AND(AG590&gt;='Braços de IP'!$B$11,AG590&lt;='Braços de IP'!$D$11),'Braços de IP'!$E$11,IF(AND(AG590&gt;='Braços de IP'!$B$12,AG590&lt;='Braços de IP'!$D$12),'Braços de IP'!$E$12,IF(AND(AG590&gt;='Braços de IP'!$B$13,AG590&lt;='Braços de IP'!$D$13),'Braços de IP'!$E$13,IF(AND(AG590&gt;='Braços de IP'!$B$14,AG590&lt;='Braços de IP'!$D$14),'Braços de IP'!$E$14,"ERRO")))))))</f>
        <v>Longo I</v>
      </c>
      <c r="CU590" s="27"/>
      <c r="CV590" s="26" t="str">
        <f>IF($CU590="","",VLOOKUP($CU590,'Braços de IP'!$E$9:$I$15,2,0))</f>
        <v/>
      </c>
      <c r="CW590" s="29" t="str">
        <f>IF($CU590="","",VLOOKUP($CU590,'Braços de IP'!$E$9:$I$15,5,0))</f>
        <v/>
      </c>
      <c r="CX590" s="26"/>
      <c r="CY590" s="26"/>
      <c r="CZ590" s="26"/>
      <c r="DA590" s="26"/>
      <c r="DB590" s="26"/>
      <c r="DC590" s="26"/>
      <c r="DD590" s="30" t="e">
        <f t="shared" si="632"/>
        <v>#N/A</v>
      </c>
      <c r="DE590" s="31">
        <f t="shared" si="633"/>
        <v>150</v>
      </c>
      <c r="DF590" s="30" t="e">
        <f t="shared" si="634"/>
        <v>#N/A</v>
      </c>
      <c r="DG590" s="32" t="e">
        <f t="shared" si="635"/>
        <v>#N/A</v>
      </c>
      <c r="DH590" s="33" t="s">
        <v>143</v>
      </c>
      <c r="DI590" s="34"/>
      <c r="DJ590" s="35"/>
      <c r="DK590" s="16" t="s">
        <v>144</v>
      </c>
      <c r="DL590" s="16"/>
      <c r="DN590" s="36" t="e">
        <f t="shared" si="675"/>
        <v>#VALUE!</v>
      </c>
    </row>
    <row r="591" spans="2:118" ht="15.75" customHeight="1" x14ac:dyDescent="0.25">
      <c r="B591" s="16">
        <v>109</v>
      </c>
      <c r="C591" s="16" t="s">
        <v>133</v>
      </c>
      <c r="D591" s="16" t="s">
        <v>592</v>
      </c>
      <c r="E591" s="16">
        <v>-8.0475340000000006</v>
      </c>
      <c r="F591" s="16">
        <v>-34.875143999999999</v>
      </c>
      <c r="G591" s="16" t="s">
        <v>160</v>
      </c>
      <c r="H591" s="17" t="s">
        <v>136</v>
      </c>
      <c r="I591" s="16" t="s">
        <v>135</v>
      </c>
      <c r="J591" s="17" t="s">
        <v>137</v>
      </c>
      <c r="K591" s="18">
        <v>150</v>
      </c>
      <c r="L591" s="17" t="s">
        <v>138</v>
      </c>
      <c r="M591" s="17">
        <v>0</v>
      </c>
      <c r="N591" s="16">
        <f t="shared" si="671"/>
        <v>600</v>
      </c>
      <c r="O591" s="17">
        <v>1</v>
      </c>
      <c r="P591" s="17">
        <v>2.59</v>
      </c>
      <c r="Q591" s="17">
        <v>5.89</v>
      </c>
      <c r="R591" s="16"/>
      <c r="S591" s="16"/>
      <c r="T591" s="16">
        <v>9.0299999999999994</v>
      </c>
      <c r="U591" s="17">
        <v>2.76</v>
      </c>
      <c r="V591" s="17">
        <v>1.83</v>
      </c>
      <c r="W591" s="17">
        <v>2.75</v>
      </c>
      <c r="X591" s="17">
        <v>0</v>
      </c>
      <c r="Y591" s="17">
        <v>0</v>
      </c>
      <c r="Z591" s="17">
        <v>0</v>
      </c>
      <c r="AA591" s="17" t="s">
        <v>139</v>
      </c>
      <c r="AB591" s="17" t="s">
        <v>140</v>
      </c>
      <c r="AC591" s="17">
        <v>35.26</v>
      </c>
      <c r="AD591" s="17">
        <v>10.59</v>
      </c>
      <c r="AE591" s="17">
        <v>2</v>
      </c>
      <c r="AF591" s="17">
        <v>1.1599999999999999</v>
      </c>
      <c r="AG591" s="17">
        <v>2.92</v>
      </c>
      <c r="AH591" s="17">
        <f t="shared" si="672"/>
        <v>1.76</v>
      </c>
      <c r="AI591" s="17" t="s">
        <v>136</v>
      </c>
      <c r="AJ591" s="17" t="s">
        <v>136</v>
      </c>
      <c r="AK591" s="17" t="s">
        <v>141</v>
      </c>
      <c r="AL591" s="17">
        <f t="shared" si="673"/>
        <v>4</v>
      </c>
      <c r="AM591" s="17">
        <v>0</v>
      </c>
      <c r="AN591" s="17"/>
      <c r="AO591" s="17">
        <v>0</v>
      </c>
      <c r="AP591" s="17">
        <v>0</v>
      </c>
      <c r="AQ591" s="17">
        <v>0</v>
      </c>
      <c r="AR591" s="17" t="s">
        <v>136</v>
      </c>
      <c r="AS591" s="19">
        <f t="shared" si="614"/>
        <v>0</v>
      </c>
      <c r="AT591" s="19"/>
      <c r="AU591" s="19">
        <f>VLOOKUP(G591,ABNT5101!$I$3:$J$9,2)</f>
        <v>10</v>
      </c>
      <c r="AV591" s="19">
        <f>VLOOKUP(G591,ABNT5101!$I$3:$M$9,5)</f>
        <v>0.18</v>
      </c>
      <c r="AW591" s="17" t="str">
        <f>_xlfn.XLOOKUP(G591,ABNT5101!I:I,ABNT5101!L:L)</f>
        <v>-</v>
      </c>
      <c r="AX591" s="17">
        <f>_xlfn.XLOOKUP(G591,ABNT5101!$I:$I,ABNT5101!M:M)</f>
        <v>0.18</v>
      </c>
      <c r="AY591" s="17" t="str">
        <f>_xlfn.XLOOKUP(G591,ABNT5101!$I:$I,ABNT5101!N:N)</f>
        <v>-</v>
      </c>
      <c r="AZ591" s="17">
        <f>_xlfn.XLOOKUP(G591,ABNT5101!$I:$I,ABNT5101!O:O)</f>
        <v>16</v>
      </c>
      <c r="BA591" s="20" t="str">
        <f t="shared" si="615"/>
        <v>NÃO ATENDE</v>
      </c>
      <c r="BB591" s="21">
        <f t="shared" ref="BB591:BC591" si="719">BE591/AU591-1</f>
        <v>-1</v>
      </c>
      <c r="BC591" s="21">
        <f t="shared" si="719"/>
        <v>-1</v>
      </c>
      <c r="BD591" s="21" t="str">
        <f t="shared" si="617"/>
        <v>-</v>
      </c>
      <c r="BE591" s="22"/>
      <c r="BF591" s="22"/>
      <c r="BG591" s="22"/>
      <c r="BH591" s="22"/>
      <c r="BI591" s="23"/>
      <c r="BJ591" s="22"/>
      <c r="BK591" s="20" t="str">
        <f t="shared" si="618"/>
        <v>NÃO ATENDE</v>
      </c>
      <c r="BL591" s="20" t="str">
        <f t="shared" si="619"/>
        <v>NÃO ATENDE</v>
      </c>
      <c r="BM591" s="20" t="str">
        <f t="shared" si="620"/>
        <v>NÃO ATENDE</v>
      </c>
      <c r="BN591" s="20" t="str">
        <f t="shared" si="621"/>
        <v>ATENDE</v>
      </c>
      <c r="BO591" s="24" t="str">
        <f t="shared" si="622"/>
        <v>C4</v>
      </c>
      <c r="BP591" s="24" t="str">
        <f t="shared" si="694"/>
        <v>P6</v>
      </c>
      <c r="BQ591" s="25">
        <f t="shared" si="623"/>
        <v>-1</v>
      </c>
      <c r="BR591" s="22"/>
      <c r="BS591" s="22"/>
      <c r="BT591" s="24">
        <f>IF(BP591="-","-",_xlfn.XLOOKUP(BP591,ABNT5101!$B$4:$B$9,ABNT5101!$C$4:$C$9))</f>
        <v>3</v>
      </c>
      <c r="BU591" s="24">
        <f>IF(BP591="-","-",_xlfn.XLOOKUP(BP591,ABNT5101!$B$4:$B$9,ABNT5101!$D$4:$D$9))</f>
        <v>0.6</v>
      </c>
      <c r="BV591" s="20" t="str">
        <f t="shared" si="624"/>
        <v>NÃO ATENDE</v>
      </c>
      <c r="BW591" s="20" t="str">
        <f t="shared" si="625"/>
        <v>NÃO ATENDE</v>
      </c>
      <c r="BX591" s="20" t="str">
        <f t="shared" si="626"/>
        <v>NÃO ATENDE</v>
      </c>
      <c r="BY591" s="24" t="str">
        <f t="shared" si="596"/>
        <v>P6</v>
      </c>
      <c r="BZ591" s="25">
        <f t="shared" si="627"/>
        <v>-1</v>
      </c>
      <c r="CA591" s="24"/>
      <c r="CB591" s="24"/>
      <c r="CC591" s="20">
        <f>IF(BY591="-","-",_xlfn.XLOOKUP(BY591,ABNT5101!$B$4:$B$9,ABNT5101!$C$4:$C$9))</f>
        <v>3</v>
      </c>
      <c r="CD591" s="24">
        <f>IF(BY591="-","-",_xlfn.XLOOKUP(BY591,ABNT5101!$B$4:$B$9,ABNT5101!$D$4:$D$9))</f>
        <v>0.6</v>
      </c>
      <c r="CE591" s="20" t="str">
        <f t="shared" si="628"/>
        <v>NÃO ATENDE</v>
      </c>
      <c r="CF591" s="20" t="str">
        <f t="shared" si="629"/>
        <v>NÃO ATENDE</v>
      </c>
      <c r="CG591" s="20" t="str">
        <f t="shared" si="630"/>
        <v>NÃO ATENDE</v>
      </c>
      <c r="CH591" s="26" t="e">
        <f>_xlfn.XLOOKUP(CI591,'Banco de dados'!$B:$B,'Banco de dados'!$D:$D)</f>
        <v>#N/A</v>
      </c>
      <c r="CI591" s="27"/>
      <c r="CJ591" s="26" t="e">
        <f>_xlfn.XLOOKUP(CI591,'Banco de dados'!$B:$B,'Banco de dados'!$E:$E)</f>
        <v>#N/A</v>
      </c>
      <c r="CK591" s="26"/>
      <c r="CL591" s="26" t="e">
        <f>IF(CK591="-","-",_xlfn.XLOOKUP(CK591,'Banco de dados'!$B:$B,'Banco de dados'!$E:$E))</f>
        <v>#N/A</v>
      </c>
      <c r="CM591" s="28">
        <f t="shared" si="631"/>
        <v>2</v>
      </c>
      <c r="CN591" s="26" t="e">
        <f>_xlfn.XLOOKUP(CI591,'Banco de dados'!$B:$B,'Banco de dados'!$H:$H)</f>
        <v>#N/A</v>
      </c>
      <c r="CO591" s="26" t="e">
        <f t="array" aca="1" ref="CO591" ca="1">_xludf.XLOOKUP(CK591,'Banco de dados'!$B:$B,'Banco de dados'!$H:$H)</f>
        <v>#NAME?</v>
      </c>
      <c r="CP591" s="26" t="e">
        <f t="array" aca="1" ref="CP591" ca="1">_xludf.XLOOKUP(CI591,'Banco de dados'!$B:$B,'Banco de dados'!$F:$F)</f>
        <v>#NAME?</v>
      </c>
      <c r="CQ591" s="26" t="e">
        <f t="array" aca="1" ref="CQ591" ca="1">_xludf.XLOOKUP(CK591,'Banco de dados'!$B:$B,'Banco de dados'!$F:$F)</f>
        <v>#NAME?</v>
      </c>
      <c r="CR591" s="27">
        <v>0</v>
      </c>
      <c r="CS591" s="27"/>
      <c r="CT591" s="26" t="str">
        <f>IF(AG591=0.5,"Suporte",IF(AND(AG591&gt;='Braços de IP'!$B$9,AG591&lt;='Braços de IP'!$D$9),'Braços de IP'!$E$9,IF(AND(AG591&gt;='Braços de IP'!$B$10,AG591&lt;='Braços de IP'!$D$10),'Braços de IP'!$E$10,IF(AND(AG591&gt;='Braços de IP'!$B$11,AG591&lt;='Braços de IP'!$D$11),'Braços de IP'!$E$11,IF(AND(AG591&gt;='Braços de IP'!$B$12,AG591&lt;='Braços de IP'!$D$12),'Braços de IP'!$E$12,IF(AND(AG591&gt;='Braços de IP'!$B$13,AG591&lt;='Braços de IP'!$D$13),'Braços de IP'!$E$13,IF(AND(AG591&gt;='Braços de IP'!$B$14,AG591&lt;='Braços de IP'!$D$14),'Braços de IP'!$E$14,"ERRO")))))))</f>
        <v>Longo I</v>
      </c>
      <c r="CU591" s="27"/>
      <c r="CV591" s="26" t="str">
        <f>IF($CU591="","",VLOOKUP($CU591,'Braços de IP'!$E$9:$I$15,2,0))</f>
        <v/>
      </c>
      <c r="CW591" s="29" t="str">
        <f>IF($CU591="","",VLOOKUP($CU591,'Braços de IP'!$E$9:$I$15,5,0))</f>
        <v/>
      </c>
      <c r="CX591" s="26"/>
      <c r="CY591" s="26"/>
      <c r="CZ591" s="26"/>
      <c r="DA591" s="26"/>
      <c r="DB591" s="26"/>
      <c r="DC591" s="26"/>
      <c r="DD591" s="30" t="e">
        <f t="shared" si="632"/>
        <v>#N/A</v>
      </c>
      <c r="DE591" s="31">
        <f t="shared" si="633"/>
        <v>150</v>
      </c>
      <c r="DF591" s="30" t="e">
        <f t="shared" si="634"/>
        <v>#N/A</v>
      </c>
      <c r="DG591" s="32" t="e">
        <f t="shared" si="635"/>
        <v>#N/A</v>
      </c>
      <c r="DH591" s="33" t="s">
        <v>143</v>
      </c>
      <c r="DI591" s="34"/>
      <c r="DJ591" s="35"/>
      <c r="DK591" s="16" t="s">
        <v>144</v>
      </c>
      <c r="DL591" s="16"/>
      <c r="DN591" s="36" t="e">
        <f t="shared" si="675"/>
        <v>#VALUE!</v>
      </c>
    </row>
    <row r="592" spans="2:118" ht="15.75" customHeight="1" x14ac:dyDescent="0.25">
      <c r="B592" s="16">
        <v>109</v>
      </c>
      <c r="C592" s="16" t="s">
        <v>133</v>
      </c>
      <c r="D592" s="16" t="s">
        <v>592</v>
      </c>
      <c r="E592" s="16">
        <v>-8.0475340000000006</v>
      </c>
      <c r="F592" s="16">
        <v>-34.875143999999999</v>
      </c>
      <c r="G592" s="16" t="s">
        <v>160</v>
      </c>
      <c r="H592" s="17" t="s">
        <v>136</v>
      </c>
      <c r="I592" s="16" t="s">
        <v>135</v>
      </c>
      <c r="J592" s="17" t="s">
        <v>137</v>
      </c>
      <c r="K592" s="18">
        <v>150</v>
      </c>
      <c r="L592" s="17" t="s">
        <v>138</v>
      </c>
      <c r="M592" s="17">
        <v>0</v>
      </c>
      <c r="N592" s="16">
        <f t="shared" si="671"/>
        <v>600</v>
      </c>
      <c r="O592" s="17">
        <v>1</v>
      </c>
      <c r="P592" s="17">
        <v>2.59</v>
      </c>
      <c r="Q592" s="17">
        <v>5.89</v>
      </c>
      <c r="R592" s="16"/>
      <c r="S592" s="16"/>
      <c r="T592" s="16">
        <v>9.0299999999999994</v>
      </c>
      <c r="U592" s="17">
        <v>2.76</v>
      </c>
      <c r="V592" s="17">
        <v>1.83</v>
      </c>
      <c r="W592" s="17">
        <v>2.75</v>
      </c>
      <c r="X592" s="17">
        <v>0</v>
      </c>
      <c r="Y592" s="17">
        <v>0</v>
      </c>
      <c r="Z592" s="17">
        <v>0</v>
      </c>
      <c r="AA592" s="17" t="s">
        <v>139</v>
      </c>
      <c r="AB592" s="17" t="s">
        <v>140</v>
      </c>
      <c r="AC592" s="17">
        <v>35.26</v>
      </c>
      <c r="AD592" s="17">
        <v>10.59</v>
      </c>
      <c r="AE592" s="17">
        <v>2</v>
      </c>
      <c r="AF592" s="17">
        <v>1.1599999999999999</v>
      </c>
      <c r="AG592" s="17">
        <v>2.92</v>
      </c>
      <c r="AH592" s="17">
        <f t="shared" si="672"/>
        <v>1.76</v>
      </c>
      <c r="AI592" s="17" t="s">
        <v>136</v>
      </c>
      <c r="AJ592" s="17" t="s">
        <v>136</v>
      </c>
      <c r="AK592" s="17" t="s">
        <v>141</v>
      </c>
      <c r="AL592" s="17">
        <f t="shared" si="673"/>
        <v>4</v>
      </c>
      <c r="AM592" s="17">
        <v>0</v>
      </c>
      <c r="AN592" s="17"/>
      <c r="AO592" s="17">
        <v>0</v>
      </c>
      <c r="AP592" s="17">
        <v>0</v>
      </c>
      <c r="AQ592" s="17">
        <v>0</v>
      </c>
      <c r="AR592" s="17" t="s">
        <v>136</v>
      </c>
      <c r="AS592" s="19">
        <f t="shared" si="614"/>
        <v>0</v>
      </c>
      <c r="AT592" s="19"/>
      <c r="AU592" s="19">
        <f>VLOOKUP(G592,ABNT5101!$I$3:$J$9,2)</f>
        <v>10</v>
      </c>
      <c r="AV592" s="19">
        <f>VLOOKUP(G592,ABNT5101!$I$3:$M$9,5)</f>
        <v>0.18</v>
      </c>
      <c r="AW592" s="17" t="str">
        <f>_xlfn.XLOOKUP(G592,ABNT5101!I:I,ABNT5101!L:L)</f>
        <v>-</v>
      </c>
      <c r="AX592" s="17">
        <f>_xlfn.XLOOKUP(G592,ABNT5101!$I:$I,ABNT5101!M:M)</f>
        <v>0.18</v>
      </c>
      <c r="AY592" s="17" t="str">
        <f>_xlfn.XLOOKUP(G592,ABNT5101!$I:$I,ABNT5101!N:N)</f>
        <v>-</v>
      </c>
      <c r="AZ592" s="17">
        <f>_xlfn.XLOOKUP(G592,ABNT5101!$I:$I,ABNT5101!O:O)</f>
        <v>16</v>
      </c>
      <c r="BA592" s="20" t="str">
        <f t="shared" si="615"/>
        <v>NÃO ATENDE</v>
      </c>
      <c r="BB592" s="21">
        <f t="shared" ref="BB592:BC592" si="720">BE592/AU592-1</f>
        <v>-1</v>
      </c>
      <c r="BC592" s="21">
        <f t="shared" si="720"/>
        <v>-1</v>
      </c>
      <c r="BD592" s="21" t="str">
        <f t="shared" si="617"/>
        <v>-</v>
      </c>
      <c r="BE592" s="22"/>
      <c r="BF592" s="22"/>
      <c r="BG592" s="22"/>
      <c r="BH592" s="22"/>
      <c r="BI592" s="23"/>
      <c r="BJ592" s="22"/>
      <c r="BK592" s="20" t="str">
        <f t="shared" si="618"/>
        <v>NÃO ATENDE</v>
      </c>
      <c r="BL592" s="20" t="str">
        <f t="shared" si="619"/>
        <v>NÃO ATENDE</v>
      </c>
      <c r="BM592" s="20" t="str">
        <f t="shared" si="620"/>
        <v>NÃO ATENDE</v>
      </c>
      <c r="BN592" s="20" t="str">
        <f t="shared" si="621"/>
        <v>ATENDE</v>
      </c>
      <c r="BO592" s="24" t="str">
        <f t="shared" si="622"/>
        <v>C4</v>
      </c>
      <c r="BP592" s="24" t="str">
        <f t="shared" si="694"/>
        <v>P6</v>
      </c>
      <c r="BQ592" s="25">
        <f t="shared" si="623"/>
        <v>-1</v>
      </c>
      <c r="BR592" s="22"/>
      <c r="BS592" s="22"/>
      <c r="BT592" s="24">
        <f>IF(BP592="-","-",_xlfn.XLOOKUP(BP592,ABNT5101!$B$4:$B$9,ABNT5101!$C$4:$C$9))</f>
        <v>3</v>
      </c>
      <c r="BU592" s="24">
        <f>IF(BP592="-","-",_xlfn.XLOOKUP(BP592,ABNT5101!$B$4:$B$9,ABNT5101!$D$4:$D$9))</f>
        <v>0.6</v>
      </c>
      <c r="BV592" s="20" t="str">
        <f t="shared" si="624"/>
        <v>NÃO ATENDE</v>
      </c>
      <c r="BW592" s="20" t="str">
        <f t="shared" si="625"/>
        <v>NÃO ATENDE</v>
      </c>
      <c r="BX592" s="20" t="str">
        <f t="shared" si="626"/>
        <v>NÃO ATENDE</v>
      </c>
      <c r="BY592" s="24" t="str">
        <f t="shared" si="596"/>
        <v>P6</v>
      </c>
      <c r="BZ592" s="25">
        <f t="shared" si="627"/>
        <v>-1</v>
      </c>
      <c r="CA592" s="24"/>
      <c r="CB592" s="24"/>
      <c r="CC592" s="20">
        <f>IF(BY592="-","-",_xlfn.XLOOKUP(BY592,ABNT5101!$B$4:$B$9,ABNT5101!$C$4:$C$9))</f>
        <v>3</v>
      </c>
      <c r="CD592" s="24">
        <f>IF(BY592="-","-",_xlfn.XLOOKUP(BY592,ABNT5101!$B$4:$B$9,ABNT5101!$D$4:$D$9))</f>
        <v>0.6</v>
      </c>
      <c r="CE592" s="20" t="str">
        <f t="shared" si="628"/>
        <v>NÃO ATENDE</v>
      </c>
      <c r="CF592" s="20" t="str">
        <f t="shared" si="629"/>
        <v>NÃO ATENDE</v>
      </c>
      <c r="CG592" s="20" t="str">
        <f t="shared" si="630"/>
        <v>NÃO ATENDE</v>
      </c>
      <c r="CH592" s="26" t="e">
        <f>_xlfn.XLOOKUP(CI592,'Banco de dados'!$B:$B,'Banco de dados'!$D:$D)</f>
        <v>#N/A</v>
      </c>
      <c r="CI592" s="27"/>
      <c r="CJ592" s="26" t="e">
        <f>_xlfn.XLOOKUP(CI592,'Banco de dados'!$B:$B,'Banco de dados'!$E:$E)</f>
        <v>#N/A</v>
      </c>
      <c r="CK592" s="26"/>
      <c r="CL592" s="26" t="e">
        <f>IF(CK592="-","-",_xlfn.XLOOKUP(CK592,'Banco de dados'!$B:$B,'Banco de dados'!$E:$E))</f>
        <v>#N/A</v>
      </c>
      <c r="CM592" s="28">
        <f t="shared" si="631"/>
        <v>2</v>
      </c>
      <c r="CN592" s="26" t="e">
        <f>_xlfn.XLOOKUP(CI592,'Banco de dados'!$B:$B,'Banco de dados'!$H:$H)</f>
        <v>#N/A</v>
      </c>
      <c r="CO592" s="26" t="e">
        <f t="array" aca="1" ref="CO592" ca="1">_xludf.XLOOKUP(CK592,'Banco de dados'!$B:$B,'Banco de dados'!$H:$H)</f>
        <v>#NAME?</v>
      </c>
      <c r="CP592" s="26" t="e">
        <f t="array" aca="1" ref="CP592" ca="1">_xludf.XLOOKUP(CI592,'Banco de dados'!$B:$B,'Banco de dados'!$F:$F)</f>
        <v>#NAME?</v>
      </c>
      <c r="CQ592" s="26" t="e">
        <f t="array" aca="1" ref="CQ592" ca="1">_xludf.XLOOKUP(CK592,'Banco de dados'!$B:$B,'Banco de dados'!$F:$F)</f>
        <v>#NAME?</v>
      </c>
      <c r="CR592" s="27">
        <v>0</v>
      </c>
      <c r="CS592" s="27"/>
      <c r="CT592" s="26" t="str">
        <f>IF(AG592=0.5,"Suporte",IF(AND(AG592&gt;='Braços de IP'!$B$9,AG592&lt;='Braços de IP'!$D$9),'Braços de IP'!$E$9,IF(AND(AG592&gt;='Braços de IP'!$B$10,AG592&lt;='Braços de IP'!$D$10),'Braços de IP'!$E$10,IF(AND(AG592&gt;='Braços de IP'!$B$11,AG592&lt;='Braços de IP'!$D$11),'Braços de IP'!$E$11,IF(AND(AG592&gt;='Braços de IP'!$B$12,AG592&lt;='Braços de IP'!$D$12),'Braços de IP'!$E$12,IF(AND(AG592&gt;='Braços de IP'!$B$13,AG592&lt;='Braços de IP'!$D$13),'Braços de IP'!$E$13,IF(AND(AG592&gt;='Braços de IP'!$B$14,AG592&lt;='Braços de IP'!$D$14),'Braços de IP'!$E$14,"ERRO")))))))</f>
        <v>Longo I</v>
      </c>
      <c r="CU592" s="27"/>
      <c r="CV592" s="26" t="str">
        <f>IF($CU592="","",VLOOKUP($CU592,'Braços de IP'!$E$9:$I$15,2,0))</f>
        <v/>
      </c>
      <c r="CW592" s="29" t="str">
        <f>IF($CU592="","",VLOOKUP($CU592,'Braços de IP'!$E$9:$I$15,5,0))</f>
        <v/>
      </c>
      <c r="CX592" s="26"/>
      <c r="CY592" s="26"/>
      <c r="CZ592" s="26"/>
      <c r="DA592" s="26"/>
      <c r="DB592" s="26"/>
      <c r="DC592" s="26"/>
      <c r="DD592" s="30" t="e">
        <f t="shared" si="632"/>
        <v>#N/A</v>
      </c>
      <c r="DE592" s="31">
        <f t="shared" si="633"/>
        <v>150</v>
      </c>
      <c r="DF592" s="30" t="e">
        <f t="shared" si="634"/>
        <v>#N/A</v>
      </c>
      <c r="DG592" s="32" t="e">
        <f t="shared" si="635"/>
        <v>#N/A</v>
      </c>
      <c r="DH592" s="33" t="s">
        <v>143</v>
      </c>
      <c r="DI592" s="34"/>
      <c r="DJ592" s="35"/>
      <c r="DK592" s="16" t="s">
        <v>144</v>
      </c>
      <c r="DL592" s="16"/>
      <c r="DN592" s="36" t="e">
        <f t="shared" si="675"/>
        <v>#VALUE!</v>
      </c>
    </row>
    <row r="593" spans="1:118" ht="15.75" customHeight="1" x14ac:dyDescent="0.25">
      <c r="B593" s="16">
        <v>110</v>
      </c>
      <c r="C593" s="16" t="s">
        <v>146</v>
      </c>
      <c r="D593" s="16" t="s">
        <v>593</v>
      </c>
      <c r="E593" s="16">
        <v>-8.0888089999999995</v>
      </c>
      <c r="F593" s="16">
        <v>-34.881780999999997</v>
      </c>
      <c r="G593" s="16" t="s">
        <v>153</v>
      </c>
      <c r="H593" s="17" t="s">
        <v>136</v>
      </c>
      <c r="I593" s="16" t="s">
        <v>135</v>
      </c>
      <c r="J593" s="17" t="s">
        <v>137</v>
      </c>
      <c r="K593" s="18">
        <v>96</v>
      </c>
      <c r="L593" s="17" t="s">
        <v>138</v>
      </c>
      <c r="M593" s="17">
        <v>0</v>
      </c>
      <c r="N593" s="16">
        <f t="shared" si="671"/>
        <v>192</v>
      </c>
      <c r="O593" s="17">
        <v>2</v>
      </c>
      <c r="P593" s="17">
        <v>0</v>
      </c>
      <c r="Q593" s="17">
        <v>6.75</v>
      </c>
      <c r="R593" s="16"/>
      <c r="S593" s="16"/>
      <c r="T593" s="16">
        <v>0</v>
      </c>
      <c r="U593" s="17">
        <v>4.59</v>
      </c>
      <c r="V593" s="17">
        <v>0</v>
      </c>
      <c r="W593" s="17">
        <v>0</v>
      </c>
      <c r="X593" s="17">
        <v>0</v>
      </c>
      <c r="Y593" s="17">
        <v>5.55</v>
      </c>
      <c r="Z593" s="17">
        <v>0</v>
      </c>
      <c r="AA593" s="17" t="s">
        <v>139</v>
      </c>
      <c r="AB593" s="17" t="s">
        <v>140</v>
      </c>
      <c r="AC593" s="17">
        <v>13.05</v>
      </c>
      <c r="AD593" s="17">
        <v>6.47</v>
      </c>
      <c r="AE593" s="17">
        <v>1</v>
      </c>
      <c r="AF593" s="17">
        <v>2.11</v>
      </c>
      <c r="AG593" s="17">
        <v>1.83</v>
      </c>
      <c r="AH593" s="17">
        <f t="shared" si="672"/>
        <v>-0.2799999999999998</v>
      </c>
      <c r="AI593" s="17" t="s">
        <v>136</v>
      </c>
      <c r="AJ593" s="17" t="s">
        <v>136</v>
      </c>
      <c r="AK593" s="17" t="s">
        <v>141</v>
      </c>
      <c r="AL593" s="17">
        <f t="shared" si="673"/>
        <v>2</v>
      </c>
      <c r="AM593" s="17">
        <v>0</v>
      </c>
      <c r="AN593" s="17"/>
      <c r="AO593" s="17">
        <v>0</v>
      </c>
      <c r="AP593" s="17">
        <v>0</v>
      </c>
      <c r="AQ593" s="17">
        <v>0</v>
      </c>
      <c r="AR593" s="17" t="s">
        <v>136</v>
      </c>
      <c r="AS593" s="19">
        <f t="shared" si="614"/>
        <v>0</v>
      </c>
      <c r="AT593" s="19"/>
      <c r="AU593" s="19">
        <f>VLOOKUP(G593,ABNT5101!$I$3:$J$9,2)</f>
        <v>15</v>
      </c>
      <c r="AV593" s="19">
        <f>VLOOKUP(G593,ABNT5101!$I$3:$M$9,5)</f>
        <v>0.18</v>
      </c>
      <c r="AW593" s="17" t="str">
        <f>_xlfn.XLOOKUP(G593,ABNT5101!I:I,ABNT5101!L:L)</f>
        <v>-</v>
      </c>
      <c r="AX593" s="17">
        <f>_xlfn.XLOOKUP(G593,ABNT5101!$I:$I,ABNT5101!M:M)</f>
        <v>0.18</v>
      </c>
      <c r="AY593" s="17" t="str">
        <f>_xlfn.XLOOKUP(G593,ABNT5101!$I:$I,ABNT5101!N:N)</f>
        <v>-</v>
      </c>
      <c r="AZ593" s="17">
        <f>_xlfn.XLOOKUP(G593,ABNT5101!$I:$I,ABNT5101!O:O)</f>
        <v>15</v>
      </c>
      <c r="BA593" s="20" t="str">
        <f t="shared" si="615"/>
        <v>ATENDE</v>
      </c>
      <c r="BB593" s="21">
        <f t="shared" ref="BB593:BC593" si="721">BE593/AU593-1</f>
        <v>0.17800000000000016</v>
      </c>
      <c r="BC593" s="21">
        <f t="shared" si="721"/>
        <v>2.8888888888888888</v>
      </c>
      <c r="BD593" s="21" t="str">
        <f t="shared" si="617"/>
        <v>-</v>
      </c>
      <c r="BE593" s="22">
        <v>17.670000000000002</v>
      </c>
      <c r="BF593" s="22">
        <v>0.7</v>
      </c>
      <c r="BG593" s="22"/>
      <c r="BH593" s="22"/>
      <c r="BI593" s="23"/>
      <c r="BJ593" s="22"/>
      <c r="BK593" s="20" t="str">
        <f t="shared" si="618"/>
        <v>ATENDE</v>
      </c>
      <c r="BL593" s="20" t="str">
        <f t="shared" si="619"/>
        <v>ATENDE</v>
      </c>
      <c r="BM593" s="20" t="str">
        <f t="shared" si="620"/>
        <v>ATENDE</v>
      </c>
      <c r="BN593" s="20" t="str">
        <f t="shared" si="621"/>
        <v>ATENDE</v>
      </c>
      <c r="BO593" s="24" t="str">
        <f t="shared" si="622"/>
        <v>C3</v>
      </c>
      <c r="BP593" s="24" t="s">
        <v>136</v>
      </c>
      <c r="BQ593" s="25" t="e">
        <f t="shared" si="623"/>
        <v>#VALUE!</v>
      </c>
      <c r="BR593" s="22"/>
      <c r="BS593" s="22"/>
      <c r="BT593" s="24" t="str">
        <f>IF(BP593="-","-",_xlfn.XLOOKUP(BP593,ABNT5101!$B$4:$B$9,ABNT5101!$C$4:$C$9))</f>
        <v>-</v>
      </c>
      <c r="BU593" s="24" t="str">
        <f>IF(BP593="-","-",_xlfn.XLOOKUP(BP593,ABNT5101!$B$4:$B$9,ABNT5101!$D$4:$D$9))</f>
        <v>-</v>
      </c>
      <c r="BV593" s="20" t="str">
        <f t="shared" si="624"/>
        <v>-</v>
      </c>
      <c r="BW593" s="20" t="str">
        <f t="shared" si="625"/>
        <v>-</v>
      </c>
      <c r="BX593" s="20" t="str">
        <f t="shared" si="626"/>
        <v>-</v>
      </c>
      <c r="BY593" s="24" t="s">
        <v>135</v>
      </c>
      <c r="BZ593" s="25">
        <f t="shared" si="627"/>
        <v>1.7333333333333329</v>
      </c>
      <c r="CA593" s="24">
        <v>8.1999999999999993</v>
      </c>
      <c r="CB593" s="24">
        <v>5.75</v>
      </c>
      <c r="CC593" s="20">
        <f>IF(BY593="-","-",_xlfn.XLOOKUP(BY593,ABNT5101!$B$4:$B$9,ABNT5101!$C$4:$C$9))</f>
        <v>3</v>
      </c>
      <c r="CD593" s="24">
        <f>IF(BY593="-","-",_xlfn.XLOOKUP(BY593,ABNT5101!$B$4:$B$9,ABNT5101!$D$4:$D$9))</f>
        <v>0.6</v>
      </c>
      <c r="CE593" s="20" t="str">
        <f t="shared" si="628"/>
        <v>ATENDE</v>
      </c>
      <c r="CF593" s="20" t="str">
        <f t="shared" si="629"/>
        <v>ATENDE</v>
      </c>
      <c r="CG593" s="20" t="str">
        <f t="shared" si="630"/>
        <v>ATENDE</v>
      </c>
      <c r="CH593" s="26" t="str">
        <f>_xlfn.XLOOKUP(CI593,'Banco de dados'!$B:$B,'Banco de dados'!$D:$D)</f>
        <v>LEDSTAR</v>
      </c>
      <c r="CI593" s="47" t="str">
        <f>'Banco de dados'!B5</f>
        <v xml:space="preserve"> SL VT 9.1 28W</v>
      </c>
      <c r="CJ593" s="26" t="str">
        <f>_xlfn.XLOOKUP(CI593,'Banco de dados'!$B:$B,'Banco de dados'!$E:$E)</f>
        <v>LUM LED SL VT 9.1 28W</v>
      </c>
      <c r="CK593" s="26"/>
      <c r="CL593" s="26" t="e">
        <f>IF(CK593="-","-",_xlfn.XLOOKUP(CK593,'Banco de dados'!$B:$B,'Banco de dados'!$E:$E))</f>
        <v>#N/A</v>
      </c>
      <c r="CM593" s="28">
        <f t="shared" si="631"/>
        <v>1</v>
      </c>
      <c r="CN593" s="26">
        <f>_xlfn.XLOOKUP(CI593,'Banco de dados'!$B:$B,'Banco de dados'!$H:$H)</f>
        <v>28</v>
      </c>
      <c r="CO593" s="26" t="e">
        <f t="array" aca="1" ref="CO593" ca="1">_xludf.XLOOKUP(CK593,'Banco de dados'!$B:$B,'Banco de dados'!$H:$H)</f>
        <v>#NAME?</v>
      </c>
      <c r="CP593" s="51" t="e">
        <f t="array" aca="1" ref="CP593" ca="1">_xludf.XLOOKUP(CI593,'Banco de dados'!$B:$B,'Banco de dados'!$F:$F)</f>
        <v>#NAME?</v>
      </c>
      <c r="CQ593" s="26" t="e">
        <f t="array" aca="1" ref="CQ593" ca="1">_xludf.XLOOKUP(CK593,'Banco de dados'!$B:$B,'Banco de dados'!$F:$F)</f>
        <v>#NAME?</v>
      </c>
      <c r="CR593" s="27">
        <v>0</v>
      </c>
      <c r="CS593" s="27"/>
      <c r="CT593" s="26" t="str">
        <f>IF(AG593=0.5,"Suporte",IF(AND(AG593&gt;='Braços de IP'!$B$9,AG593&lt;='Braços de IP'!$D$9),'Braços de IP'!$E$9,IF(AND(AG593&gt;='Braços de IP'!$B$10,AG593&lt;='Braços de IP'!$D$10),'Braços de IP'!$E$10,IF(AND(AG593&gt;='Braços de IP'!$B$11,AG593&lt;='Braços de IP'!$D$11),'Braços de IP'!$E$11,IF(AND(AG593&gt;='Braços de IP'!$B$12,AG593&lt;='Braços de IP'!$D$12),'Braços de IP'!$E$12,IF(AND(AG593&gt;='Braços de IP'!$B$13,AG593&lt;='Braços de IP'!$D$13),'Braços de IP'!$E$13,IF(AND(AG593&gt;='Braços de IP'!$B$14,AG593&lt;='Braços de IP'!$D$14),'Braços de IP'!$E$14,"ERRO")))))))</f>
        <v>Médio I</v>
      </c>
      <c r="CU593" s="27"/>
      <c r="CV593" s="26" t="str">
        <f>IF($CU593="","",VLOOKUP($CU593,'Braços de IP'!$E$9:$I$15,2,0))</f>
        <v/>
      </c>
      <c r="CW593" s="29" t="str">
        <f>IF($CU593="","",VLOOKUP($CU593,'Braços de IP'!$E$9:$I$15,5,0))</f>
        <v/>
      </c>
      <c r="CX593" s="26"/>
      <c r="CY593" s="26"/>
      <c r="CZ593" s="26"/>
      <c r="DA593" s="26"/>
      <c r="DB593" s="26"/>
      <c r="DC593" s="26"/>
      <c r="DD593" s="30">
        <f t="shared" si="632"/>
        <v>28</v>
      </c>
      <c r="DE593" s="31">
        <f t="shared" si="633"/>
        <v>96</v>
      </c>
      <c r="DF593" s="30">
        <f t="shared" si="634"/>
        <v>124</v>
      </c>
      <c r="DG593" s="32">
        <f t="shared" si="635"/>
        <v>0.70833333333333326</v>
      </c>
      <c r="DH593" s="33" t="s">
        <v>143</v>
      </c>
      <c r="DI593" s="34"/>
      <c r="DJ593" s="35"/>
      <c r="DK593" s="16" t="s">
        <v>144</v>
      </c>
      <c r="DL593" s="16"/>
      <c r="DN593" s="36" t="e">
        <f t="shared" si="675"/>
        <v>#VALUE!</v>
      </c>
    </row>
    <row r="594" spans="1:118" ht="15.75" customHeight="1" x14ac:dyDescent="0.25">
      <c r="B594" s="16">
        <v>110</v>
      </c>
      <c r="C594" s="16" t="s">
        <v>146</v>
      </c>
      <c r="D594" s="16" t="s">
        <v>593</v>
      </c>
      <c r="E594" s="16">
        <v>-8.0888089999999995</v>
      </c>
      <c r="F594" s="16">
        <v>-34.881780999999997</v>
      </c>
      <c r="G594" s="16" t="s">
        <v>153</v>
      </c>
      <c r="H594" s="17" t="s">
        <v>136</v>
      </c>
      <c r="I594" s="16" t="s">
        <v>135</v>
      </c>
      <c r="J594" s="17" t="s">
        <v>137</v>
      </c>
      <c r="K594" s="18">
        <v>96</v>
      </c>
      <c r="L594" s="17" t="s">
        <v>138</v>
      </c>
      <c r="M594" s="17">
        <v>0</v>
      </c>
      <c r="N594" s="16">
        <f t="shared" si="671"/>
        <v>192</v>
      </c>
      <c r="O594" s="17">
        <v>2</v>
      </c>
      <c r="P594" s="17">
        <v>0</v>
      </c>
      <c r="Q594" s="17">
        <v>6.75</v>
      </c>
      <c r="R594" s="16"/>
      <c r="S594" s="16"/>
      <c r="T594" s="16">
        <v>0</v>
      </c>
      <c r="U594" s="17">
        <v>4.59</v>
      </c>
      <c r="V594" s="17">
        <v>0</v>
      </c>
      <c r="W594" s="17">
        <v>0</v>
      </c>
      <c r="X594" s="17">
        <v>0</v>
      </c>
      <c r="Y594" s="17">
        <v>5.55</v>
      </c>
      <c r="Z594" s="17">
        <v>0</v>
      </c>
      <c r="AA594" s="17" t="s">
        <v>139</v>
      </c>
      <c r="AB594" s="17" t="s">
        <v>140</v>
      </c>
      <c r="AC594" s="17">
        <v>13.05</v>
      </c>
      <c r="AD594" s="17">
        <v>6.47</v>
      </c>
      <c r="AE594" s="17">
        <v>1</v>
      </c>
      <c r="AF594" s="17">
        <v>2.11</v>
      </c>
      <c r="AG594" s="17">
        <v>1.83</v>
      </c>
      <c r="AH594" s="17">
        <f t="shared" si="672"/>
        <v>-0.2799999999999998</v>
      </c>
      <c r="AI594" s="17" t="s">
        <v>136</v>
      </c>
      <c r="AJ594" s="17" t="s">
        <v>136</v>
      </c>
      <c r="AK594" s="17" t="s">
        <v>141</v>
      </c>
      <c r="AL594" s="17">
        <f t="shared" si="673"/>
        <v>2</v>
      </c>
      <c r="AM594" s="17">
        <v>0</v>
      </c>
      <c r="AN594" s="17"/>
      <c r="AO594" s="17">
        <v>0</v>
      </c>
      <c r="AP594" s="17">
        <v>0</v>
      </c>
      <c r="AQ594" s="17">
        <v>0</v>
      </c>
      <c r="AR594" s="17" t="s">
        <v>136</v>
      </c>
      <c r="AS594" s="19">
        <f t="shared" si="614"/>
        <v>0</v>
      </c>
      <c r="AT594" s="19"/>
      <c r="AU594" s="19">
        <f>VLOOKUP(G594,ABNT5101!$I$3:$J$9,2)</f>
        <v>15</v>
      </c>
      <c r="AV594" s="19">
        <f>VLOOKUP(G594,ABNT5101!$I$3:$M$9,5)</f>
        <v>0.18</v>
      </c>
      <c r="AW594" s="17" t="str">
        <f>_xlfn.XLOOKUP(G594,ABNT5101!I:I,ABNT5101!L:L)</f>
        <v>-</v>
      </c>
      <c r="AX594" s="17">
        <f>_xlfn.XLOOKUP(G594,ABNT5101!$I:$I,ABNT5101!M:M)</f>
        <v>0.18</v>
      </c>
      <c r="AY594" s="17" t="str">
        <f>_xlfn.XLOOKUP(G594,ABNT5101!$I:$I,ABNT5101!N:N)</f>
        <v>-</v>
      </c>
      <c r="AZ594" s="17">
        <f>_xlfn.XLOOKUP(G594,ABNT5101!$I:$I,ABNT5101!O:O)</f>
        <v>15</v>
      </c>
      <c r="BA594" s="20" t="str">
        <f t="shared" si="615"/>
        <v>ATENDE</v>
      </c>
      <c r="BB594" s="21">
        <f t="shared" ref="BB594:BC594" si="722">BE594/AU594-1</f>
        <v>0.46799999999999997</v>
      </c>
      <c r="BC594" s="21">
        <f t="shared" si="722"/>
        <v>3</v>
      </c>
      <c r="BD594" s="21" t="str">
        <f t="shared" si="617"/>
        <v>-</v>
      </c>
      <c r="BE594" s="22">
        <v>22.02</v>
      </c>
      <c r="BF594" s="22">
        <v>0.72</v>
      </c>
      <c r="BG594" s="22"/>
      <c r="BH594" s="22"/>
      <c r="BI594" s="23"/>
      <c r="BJ594" s="22"/>
      <c r="BK594" s="20" t="str">
        <f t="shared" si="618"/>
        <v>ATENDE</v>
      </c>
      <c r="BL594" s="20" t="str">
        <f t="shared" si="619"/>
        <v>ATENDE</v>
      </c>
      <c r="BM594" s="20" t="str">
        <f t="shared" si="620"/>
        <v>ATENDE</v>
      </c>
      <c r="BN594" s="20" t="str">
        <f t="shared" si="621"/>
        <v>ATENDE</v>
      </c>
      <c r="BO594" s="24" t="str">
        <f t="shared" si="622"/>
        <v>C3</v>
      </c>
      <c r="BP594" s="24" t="s">
        <v>136</v>
      </c>
      <c r="BQ594" s="25" t="e">
        <f t="shared" si="623"/>
        <v>#VALUE!</v>
      </c>
      <c r="BR594" s="22"/>
      <c r="BS594" s="22"/>
      <c r="BT594" s="24" t="str">
        <f>IF(BP594="-","-",_xlfn.XLOOKUP(BP594,ABNT5101!$B$4:$B$9,ABNT5101!$C$4:$C$9))</f>
        <v>-</v>
      </c>
      <c r="BU594" s="24" t="str">
        <f>IF(BP594="-","-",_xlfn.XLOOKUP(BP594,ABNT5101!$B$4:$B$9,ABNT5101!$D$4:$D$9))</f>
        <v>-</v>
      </c>
      <c r="BV594" s="20" t="str">
        <f t="shared" si="624"/>
        <v>-</v>
      </c>
      <c r="BW594" s="20" t="str">
        <f t="shared" si="625"/>
        <v>-</v>
      </c>
      <c r="BX594" s="20" t="str">
        <f t="shared" si="626"/>
        <v>-</v>
      </c>
      <c r="BY594" s="24" t="s">
        <v>135</v>
      </c>
      <c r="BZ594" s="25">
        <f t="shared" si="627"/>
        <v>1.9433333333333334</v>
      </c>
      <c r="CA594" s="24">
        <v>8.83</v>
      </c>
      <c r="CB594" s="24">
        <v>4.93</v>
      </c>
      <c r="CC594" s="20">
        <f>IF(BY594="-","-",_xlfn.XLOOKUP(BY594,ABNT5101!$B$4:$B$9,ABNT5101!$C$4:$C$9))</f>
        <v>3</v>
      </c>
      <c r="CD594" s="24">
        <f>IF(BY594="-","-",_xlfn.XLOOKUP(BY594,ABNT5101!$B$4:$B$9,ABNT5101!$D$4:$D$9))</f>
        <v>0.6</v>
      </c>
      <c r="CE594" s="20" t="str">
        <f t="shared" si="628"/>
        <v>ATENDE</v>
      </c>
      <c r="CF594" s="20" t="str">
        <f t="shared" si="629"/>
        <v>ATENDE</v>
      </c>
      <c r="CG594" s="20" t="str">
        <f t="shared" si="630"/>
        <v>ATENDE</v>
      </c>
      <c r="CH594" s="26" t="str">
        <f>_xlfn.XLOOKUP(CI594,'Banco de dados'!$B:$B,'Banco de dados'!$D:$D)</f>
        <v>SX LIGHTING</v>
      </c>
      <c r="CI594" s="27" t="str">
        <f>'Banco de dados'!B54</f>
        <v>SX-INEVO030HF</v>
      </c>
      <c r="CJ594" s="26" t="str">
        <f>_xlfn.XLOOKUP(CI594,'Banco de dados'!$B:$B,'Banco de dados'!$E:$E)</f>
        <v>SXINEVO030K50L12CZF7PHF</v>
      </c>
      <c r="CK594" s="26"/>
      <c r="CL594" s="26" t="e">
        <f>IF(CK594="-","-",_xlfn.XLOOKUP(CK594,'Banco de dados'!$B:$B,'Banco de dados'!$E:$E))</f>
        <v>#N/A</v>
      </c>
      <c r="CM594" s="28">
        <f t="shared" si="631"/>
        <v>1</v>
      </c>
      <c r="CN594" s="26">
        <f>_xlfn.XLOOKUP(CI594,'Banco de dados'!$B:$B,'Banco de dados'!$H:$H)</f>
        <v>31</v>
      </c>
      <c r="CO594" s="26" t="e">
        <f t="array" aca="1" ref="CO594" ca="1">_xludf.XLOOKUP(CK594,'Banco de dados'!$B:$B,'Banco de dados'!$H:$H)</f>
        <v>#NAME?</v>
      </c>
      <c r="CP594" s="51" t="e">
        <f t="array" aca="1" ref="CP594" ca="1">_xludf.XLOOKUP(CI594,'Banco de dados'!$B:$B,'Banco de dados'!$F:$F)</f>
        <v>#NAME?</v>
      </c>
      <c r="CQ594" s="26" t="e">
        <f t="array" aca="1" ref="CQ594" ca="1">_xludf.XLOOKUP(CK594,'Banco de dados'!$B:$B,'Banco de dados'!$F:$F)</f>
        <v>#NAME?</v>
      </c>
      <c r="CR594" s="27">
        <v>0</v>
      </c>
      <c r="CS594" s="27"/>
      <c r="CT594" s="26" t="str">
        <f>IF(AG594=0.5,"Suporte",IF(AND(AG594&gt;='Braços de IP'!$B$9,AG594&lt;='Braços de IP'!$D$9),'Braços de IP'!$E$9,IF(AND(AG594&gt;='Braços de IP'!$B$10,AG594&lt;='Braços de IP'!$D$10),'Braços de IP'!$E$10,IF(AND(AG594&gt;='Braços de IP'!$B$11,AG594&lt;='Braços de IP'!$D$11),'Braços de IP'!$E$11,IF(AND(AG594&gt;='Braços de IP'!$B$12,AG594&lt;='Braços de IP'!$D$12),'Braços de IP'!$E$12,IF(AND(AG594&gt;='Braços de IP'!$B$13,AG594&lt;='Braços de IP'!$D$13),'Braços de IP'!$E$13,IF(AND(AG594&gt;='Braços de IP'!$B$14,AG594&lt;='Braços de IP'!$D$14),'Braços de IP'!$E$14,"ERRO")))))))</f>
        <v>Médio I</v>
      </c>
      <c r="CU594" s="27"/>
      <c r="CV594" s="26" t="str">
        <f>IF($CU594="","",VLOOKUP($CU594,'Braços de IP'!$E$9:$I$15,2,0))</f>
        <v/>
      </c>
      <c r="CW594" s="29" t="str">
        <f>IF($CU594="","",VLOOKUP($CU594,'Braços de IP'!$E$9:$I$15,5,0))</f>
        <v/>
      </c>
      <c r="CX594" s="26"/>
      <c r="CY594" s="26"/>
      <c r="CZ594" s="26"/>
      <c r="DA594" s="26"/>
      <c r="DB594" s="26"/>
      <c r="DC594" s="26"/>
      <c r="DD594" s="30">
        <f t="shared" si="632"/>
        <v>31</v>
      </c>
      <c r="DE594" s="31">
        <f t="shared" si="633"/>
        <v>96</v>
      </c>
      <c r="DF594" s="30">
        <f t="shared" si="634"/>
        <v>127</v>
      </c>
      <c r="DG594" s="32">
        <f t="shared" si="635"/>
        <v>0.67708333333333326</v>
      </c>
      <c r="DH594" s="33" t="s">
        <v>143</v>
      </c>
      <c r="DI594" s="34"/>
      <c r="DJ594" s="35"/>
      <c r="DK594" s="16" t="s">
        <v>144</v>
      </c>
      <c r="DL594" s="16"/>
      <c r="DN594" s="36" t="e">
        <f t="shared" si="675"/>
        <v>#VALUE!</v>
      </c>
    </row>
    <row r="595" spans="1:118" ht="15.75" customHeight="1" x14ac:dyDescent="0.25">
      <c r="B595" s="16">
        <v>110</v>
      </c>
      <c r="C595" s="16" t="s">
        <v>146</v>
      </c>
      <c r="D595" s="16" t="s">
        <v>593</v>
      </c>
      <c r="E595" s="16">
        <v>-8.0888089999999995</v>
      </c>
      <c r="F595" s="16">
        <v>-34.881780999999997</v>
      </c>
      <c r="G595" s="16" t="s">
        <v>153</v>
      </c>
      <c r="H595" s="17" t="s">
        <v>136</v>
      </c>
      <c r="I595" s="16" t="s">
        <v>135</v>
      </c>
      <c r="J595" s="17" t="s">
        <v>137</v>
      </c>
      <c r="K595" s="18">
        <v>96</v>
      </c>
      <c r="L595" s="17" t="s">
        <v>138</v>
      </c>
      <c r="M595" s="17">
        <v>0</v>
      </c>
      <c r="N595" s="16">
        <f t="shared" si="671"/>
        <v>192</v>
      </c>
      <c r="O595" s="17">
        <v>2</v>
      </c>
      <c r="P595" s="17">
        <v>0</v>
      </c>
      <c r="Q595" s="17">
        <v>6.75</v>
      </c>
      <c r="R595" s="16"/>
      <c r="S595" s="16"/>
      <c r="T595" s="16">
        <v>0</v>
      </c>
      <c r="U595" s="17">
        <v>4.59</v>
      </c>
      <c r="V595" s="17">
        <v>0</v>
      </c>
      <c r="W595" s="17">
        <v>0</v>
      </c>
      <c r="X595" s="17">
        <v>0</v>
      </c>
      <c r="Y595" s="17">
        <v>5.55</v>
      </c>
      <c r="Z595" s="17">
        <v>0</v>
      </c>
      <c r="AA595" s="17" t="s">
        <v>139</v>
      </c>
      <c r="AB595" s="17" t="s">
        <v>140</v>
      </c>
      <c r="AC595" s="17">
        <v>13.05</v>
      </c>
      <c r="AD595" s="17">
        <v>6.47</v>
      </c>
      <c r="AE595" s="17">
        <v>1</v>
      </c>
      <c r="AF595" s="17">
        <v>2.11</v>
      </c>
      <c r="AG595" s="17">
        <v>1.83</v>
      </c>
      <c r="AH595" s="17">
        <f t="shared" si="672"/>
        <v>-0.2799999999999998</v>
      </c>
      <c r="AI595" s="17" t="s">
        <v>136</v>
      </c>
      <c r="AJ595" s="17" t="s">
        <v>136</v>
      </c>
      <c r="AK595" s="17" t="s">
        <v>141</v>
      </c>
      <c r="AL595" s="17">
        <f t="shared" si="673"/>
        <v>2</v>
      </c>
      <c r="AM595" s="17">
        <v>0</v>
      </c>
      <c r="AN595" s="17"/>
      <c r="AO595" s="17">
        <v>0</v>
      </c>
      <c r="AP595" s="17">
        <v>0</v>
      </c>
      <c r="AQ595" s="17">
        <v>0</v>
      </c>
      <c r="AR595" s="17" t="s">
        <v>136</v>
      </c>
      <c r="AS595" s="19">
        <f t="shared" si="614"/>
        <v>0</v>
      </c>
      <c r="AT595" s="19"/>
      <c r="AU595" s="19">
        <f>VLOOKUP(G595,ABNT5101!$I$3:$J$9,2)</f>
        <v>15</v>
      </c>
      <c r="AV595" s="19">
        <f>VLOOKUP(G595,ABNT5101!$I$3:$M$9,5)</f>
        <v>0.18</v>
      </c>
      <c r="AW595" s="17" t="str">
        <f>_xlfn.XLOOKUP(G595,ABNT5101!I:I,ABNT5101!L:L)</f>
        <v>-</v>
      </c>
      <c r="AX595" s="17">
        <f>_xlfn.XLOOKUP(G595,ABNT5101!$I:$I,ABNT5101!M:M)</f>
        <v>0.18</v>
      </c>
      <c r="AY595" s="17" t="str">
        <f>_xlfn.XLOOKUP(G595,ABNT5101!$I:$I,ABNT5101!N:N)</f>
        <v>-</v>
      </c>
      <c r="AZ595" s="17">
        <f>_xlfn.XLOOKUP(G595,ABNT5101!$I:$I,ABNT5101!O:O)</f>
        <v>15</v>
      </c>
      <c r="BA595" s="20" t="str">
        <f t="shared" si="615"/>
        <v>ATENDE</v>
      </c>
      <c r="BB595" s="21">
        <f t="shared" ref="BB595:BC595" si="723">BE595/AU595-1</f>
        <v>0.45866666666666656</v>
      </c>
      <c r="BC595" s="21">
        <f t="shared" si="723"/>
        <v>2.6111111111111112</v>
      </c>
      <c r="BD595" s="21" t="str">
        <f t="shared" si="617"/>
        <v>-</v>
      </c>
      <c r="BE595" s="22">
        <v>21.88</v>
      </c>
      <c r="BF595" s="22">
        <v>0.65</v>
      </c>
      <c r="BG595" s="22"/>
      <c r="BH595" s="22"/>
      <c r="BI595" s="23"/>
      <c r="BJ595" s="22"/>
      <c r="BK595" s="20" t="str">
        <f t="shared" si="618"/>
        <v>ATENDE</v>
      </c>
      <c r="BL595" s="20" t="str">
        <f t="shared" si="619"/>
        <v>ATENDE</v>
      </c>
      <c r="BM595" s="20" t="str">
        <f t="shared" si="620"/>
        <v>ATENDE</v>
      </c>
      <c r="BN595" s="20" t="str">
        <f t="shared" si="621"/>
        <v>ATENDE</v>
      </c>
      <c r="BO595" s="24" t="str">
        <f t="shared" si="622"/>
        <v>C3</v>
      </c>
      <c r="BP595" s="24" t="s">
        <v>136</v>
      </c>
      <c r="BQ595" s="25" t="e">
        <f t="shared" si="623"/>
        <v>#VALUE!</v>
      </c>
      <c r="BR595" s="22"/>
      <c r="BS595" s="22"/>
      <c r="BT595" s="24" t="str">
        <f>IF(BP595="-","-",_xlfn.XLOOKUP(BP595,ABNT5101!$B$4:$B$9,ABNT5101!$C$4:$C$9))</f>
        <v>-</v>
      </c>
      <c r="BU595" s="24" t="str">
        <f>IF(BP595="-","-",_xlfn.XLOOKUP(BP595,ABNT5101!$B$4:$B$9,ABNT5101!$D$4:$D$9))</f>
        <v>-</v>
      </c>
      <c r="BV595" s="20" t="str">
        <f t="shared" si="624"/>
        <v>-</v>
      </c>
      <c r="BW595" s="20" t="str">
        <f t="shared" si="625"/>
        <v>-</v>
      </c>
      <c r="BX595" s="20" t="str">
        <f t="shared" si="626"/>
        <v>-</v>
      </c>
      <c r="BY595" s="24" t="s">
        <v>135</v>
      </c>
      <c r="BZ595" s="25">
        <f t="shared" si="627"/>
        <v>1.7166666666666668</v>
      </c>
      <c r="CA595" s="24">
        <v>8.15</v>
      </c>
      <c r="CB595" s="24">
        <v>4.96</v>
      </c>
      <c r="CC595" s="20">
        <f>IF(BY595="-","-",_xlfn.XLOOKUP(BY595,ABNT5101!$B$4:$B$9,ABNT5101!$C$4:$C$9))</f>
        <v>3</v>
      </c>
      <c r="CD595" s="24">
        <f>IF(BY595="-","-",_xlfn.XLOOKUP(BY595,ABNT5101!$B$4:$B$9,ABNT5101!$D$4:$D$9))</f>
        <v>0.6</v>
      </c>
      <c r="CE595" s="20" t="str">
        <f t="shared" si="628"/>
        <v>ATENDE</v>
      </c>
      <c r="CF595" s="20" t="str">
        <f t="shared" si="629"/>
        <v>ATENDE</v>
      </c>
      <c r="CG595" s="20" t="str">
        <f t="shared" si="630"/>
        <v>ATENDE</v>
      </c>
      <c r="CH595" s="26" t="str">
        <f>_xlfn.XLOOKUP(CI595,'Banco de dados'!$B:$B,'Banco de dados'!$D:$D)</f>
        <v>TECNOWATT</v>
      </c>
      <c r="CI595" s="27" t="str">
        <f>'Banco de dados'!B65</f>
        <v xml:space="preserve">SIGSAGPTLRRSSNDL_30W_38IBBRS
</v>
      </c>
      <c r="CJ595" s="26" t="str">
        <f>_xlfn.XLOOKUP(CI595,'Banco de dados'!$B:$B,'Banco de dados'!$E:$E)</f>
        <v>SIGSAGPTLRRSSNDL_30W_38IBBRS
1-10C1MUN6.5</v>
      </c>
      <c r="CK595" s="26"/>
      <c r="CL595" s="26" t="e">
        <f>IF(CK595="-","-",_xlfn.XLOOKUP(CK595,'Banco de dados'!$B:$B,'Banco de dados'!$E:$E))</f>
        <v>#N/A</v>
      </c>
      <c r="CM595" s="28">
        <f t="shared" si="631"/>
        <v>1</v>
      </c>
      <c r="CN595" s="26">
        <f>_xlfn.XLOOKUP(CI595,'Banco de dados'!$B:$B,'Banco de dados'!$H:$H)</f>
        <v>30</v>
      </c>
      <c r="CO595" s="26" t="e">
        <f t="array" aca="1" ref="CO595" ca="1">_xludf.XLOOKUP(CK595,'Banco de dados'!$B:$B,'Banco de dados'!$H:$H)</f>
        <v>#NAME?</v>
      </c>
      <c r="CP595" s="51" t="e">
        <f t="array" aca="1" ref="CP595" ca="1">_xludf.XLOOKUP(CI595,'Banco de dados'!$B:$B,'Banco de dados'!$F:$F)</f>
        <v>#NAME?</v>
      </c>
      <c r="CQ595" s="26" t="e">
        <f t="array" aca="1" ref="CQ595" ca="1">_xludf.XLOOKUP(CK595,'Banco de dados'!$B:$B,'Banco de dados'!$F:$F)</f>
        <v>#NAME?</v>
      </c>
      <c r="CR595" s="27">
        <v>0</v>
      </c>
      <c r="CS595" s="27"/>
      <c r="CT595" s="26" t="str">
        <f>IF(AG595=0.5,"Suporte",IF(AND(AG595&gt;='Braços de IP'!$B$9,AG595&lt;='Braços de IP'!$D$9),'Braços de IP'!$E$9,IF(AND(AG595&gt;='Braços de IP'!$B$10,AG595&lt;='Braços de IP'!$D$10),'Braços de IP'!$E$10,IF(AND(AG595&gt;='Braços de IP'!$B$11,AG595&lt;='Braços de IP'!$D$11),'Braços de IP'!$E$11,IF(AND(AG595&gt;='Braços de IP'!$B$12,AG595&lt;='Braços de IP'!$D$12),'Braços de IP'!$E$12,IF(AND(AG595&gt;='Braços de IP'!$B$13,AG595&lt;='Braços de IP'!$D$13),'Braços de IP'!$E$13,IF(AND(AG595&gt;='Braços de IP'!$B$14,AG595&lt;='Braços de IP'!$D$14),'Braços de IP'!$E$14,"ERRO")))))))</f>
        <v>Médio I</v>
      </c>
      <c r="CU595" s="27"/>
      <c r="CV595" s="26" t="str">
        <f>IF($CU595="","",VLOOKUP($CU595,'Braços de IP'!$E$9:$I$15,2,0))</f>
        <v/>
      </c>
      <c r="CW595" s="29" t="str">
        <f>IF($CU595="","",VLOOKUP($CU595,'Braços de IP'!$E$9:$I$15,5,0))</f>
        <v/>
      </c>
      <c r="CX595" s="26"/>
      <c r="CY595" s="26"/>
      <c r="CZ595" s="26"/>
      <c r="DA595" s="26"/>
      <c r="DB595" s="26"/>
      <c r="DC595" s="26"/>
      <c r="DD595" s="30">
        <f t="shared" si="632"/>
        <v>30</v>
      </c>
      <c r="DE595" s="31">
        <f t="shared" si="633"/>
        <v>96</v>
      </c>
      <c r="DF595" s="30">
        <f t="shared" si="634"/>
        <v>126</v>
      </c>
      <c r="DG595" s="32">
        <f t="shared" si="635"/>
        <v>0.6875</v>
      </c>
      <c r="DH595" s="33" t="s">
        <v>143</v>
      </c>
      <c r="DI595" s="34"/>
      <c r="DJ595" s="35"/>
      <c r="DK595" s="16" t="s">
        <v>144</v>
      </c>
      <c r="DL595" s="16"/>
      <c r="DN595" s="36" t="e">
        <f t="shared" si="675"/>
        <v>#VALUE!</v>
      </c>
    </row>
    <row r="596" spans="1:118" ht="15.75" customHeight="1" x14ac:dyDescent="0.25">
      <c r="B596" s="16">
        <v>111</v>
      </c>
      <c r="C596" s="16" t="s">
        <v>176</v>
      </c>
      <c r="D596" s="16" t="s">
        <v>594</v>
      </c>
      <c r="E596" s="16">
        <v>-8.0232379999999992</v>
      </c>
      <c r="F596" s="16">
        <v>-34.957771000000001</v>
      </c>
      <c r="G596" s="16" t="s">
        <v>157</v>
      </c>
      <c r="H596" s="17" t="s">
        <v>136</v>
      </c>
      <c r="I596" s="16" t="s">
        <v>135</v>
      </c>
      <c r="J596" s="17" t="s">
        <v>137</v>
      </c>
      <c r="K596" s="18">
        <v>70</v>
      </c>
      <c r="L596" s="17" t="s">
        <v>138</v>
      </c>
      <c r="M596" s="17">
        <v>0</v>
      </c>
      <c r="N596" s="16">
        <f t="shared" si="671"/>
        <v>140</v>
      </c>
      <c r="O596" s="17">
        <v>1</v>
      </c>
      <c r="P596" s="17">
        <v>1.2</v>
      </c>
      <c r="Q596" s="17">
        <v>4.5199999999999996</v>
      </c>
      <c r="R596" s="16"/>
      <c r="S596" s="16"/>
      <c r="T596" s="16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 t="s">
        <v>139</v>
      </c>
      <c r="AB596" s="17" t="s">
        <v>140</v>
      </c>
      <c r="AC596" s="17">
        <v>37.04</v>
      </c>
      <c r="AD596" s="17">
        <v>6.44</v>
      </c>
      <c r="AE596" s="17">
        <v>1</v>
      </c>
      <c r="AF596" s="17">
        <v>0.66</v>
      </c>
      <c r="AG596" s="17">
        <v>2.1</v>
      </c>
      <c r="AH596" s="17">
        <f t="shared" si="672"/>
        <v>1.44</v>
      </c>
      <c r="AI596" s="17" t="s">
        <v>136</v>
      </c>
      <c r="AJ596" s="17" t="s">
        <v>136</v>
      </c>
      <c r="AK596" s="17" t="s">
        <v>141</v>
      </c>
      <c r="AL596" s="17">
        <f t="shared" si="673"/>
        <v>2</v>
      </c>
      <c r="AM596" s="17">
        <v>0</v>
      </c>
      <c r="AN596" s="17"/>
      <c r="AO596" s="17">
        <v>0</v>
      </c>
      <c r="AP596" s="17">
        <v>0</v>
      </c>
      <c r="AQ596" s="17">
        <v>0</v>
      </c>
      <c r="AR596" s="17" t="s">
        <v>136</v>
      </c>
      <c r="AS596" s="19">
        <f t="shared" si="614"/>
        <v>0</v>
      </c>
      <c r="AT596" s="19"/>
      <c r="AU596" s="19">
        <f>VLOOKUP(G596,ABNT5101!$I$3:$J$9,2)</f>
        <v>7.5</v>
      </c>
      <c r="AV596" s="19">
        <f>VLOOKUP(G596,ABNT5101!$I$3:$M$9,5)</f>
        <v>0.18</v>
      </c>
      <c r="AW596" s="17" t="str">
        <f>_xlfn.XLOOKUP(G596,ABNT5101!I:I,ABNT5101!L:L)</f>
        <v>-</v>
      </c>
      <c r="AX596" s="17">
        <f>_xlfn.XLOOKUP(G596,ABNT5101!$I:$I,ABNT5101!M:M)</f>
        <v>0.18</v>
      </c>
      <c r="AY596" s="17" t="str">
        <f>_xlfn.XLOOKUP(G596,ABNT5101!$I:$I,ABNT5101!N:N)</f>
        <v>-</v>
      </c>
      <c r="AZ596" s="17">
        <f>_xlfn.XLOOKUP(G596,ABNT5101!$I:$I,ABNT5101!O:O)</f>
        <v>16</v>
      </c>
      <c r="BA596" s="20" t="str">
        <f t="shared" si="615"/>
        <v>ATENDE</v>
      </c>
      <c r="BB596" s="21">
        <f t="shared" ref="BB596:BC596" si="724">BE596/AU596-1</f>
        <v>5.3333333333334121E-3</v>
      </c>
      <c r="BC596" s="21">
        <f t="shared" si="724"/>
        <v>0.38888888888888884</v>
      </c>
      <c r="BD596" s="21" t="str">
        <f t="shared" si="617"/>
        <v>-</v>
      </c>
      <c r="BE596" s="22">
        <v>7.54</v>
      </c>
      <c r="BF596" s="22">
        <v>0.25</v>
      </c>
      <c r="BG596" s="22"/>
      <c r="BH596" s="22"/>
      <c r="BI596" s="23"/>
      <c r="BJ596" s="22"/>
      <c r="BK596" s="20" t="str">
        <f t="shared" si="618"/>
        <v>ATENDE</v>
      </c>
      <c r="BL596" s="20" t="str">
        <f t="shared" si="619"/>
        <v>ATENDE</v>
      </c>
      <c r="BM596" s="20" t="str">
        <f t="shared" si="620"/>
        <v>ATENDE</v>
      </c>
      <c r="BN596" s="20" t="str">
        <f t="shared" si="621"/>
        <v>ATENDE</v>
      </c>
      <c r="BO596" s="24" t="str">
        <f t="shared" si="622"/>
        <v>C5</v>
      </c>
      <c r="BP596" s="24" t="str">
        <f t="shared" ref="BP596:BP679" si="725">I596</f>
        <v>P6</v>
      </c>
      <c r="BQ596" s="25">
        <f t="shared" si="623"/>
        <v>0.95</v>
      </c>
      <c r="BR596" s="22">
        <v>5.85</v>
      </c>
      <c r="BS596" s="22">
        <v>1.5</v>
      </c>
      <c r="BT596" s="24">
        <f>IF(BP596="-","-",_xlfn.XLOOKUP(BP596,ABNT5101!$B$4:$B$9,ABNT5101!$C$4:$C$9))</f>
        <v>3</v>
      </c>
      <c r="BU596" s="24">
        <f>IF(BP596="-","-",_xlfn.XLOOKUP(BP596,ABNT5101!$B$4:$B$9,ABNT5101!$D$4:$D$9))</f>
        <v>0.6</v>
      </c>
      <c r="BV596" s="20" t="str">
        <f t="shared" si="624"/>
        <v>ATENDE</v>
      </c>
      <c r="BW596" s="20" t="str">
        <f t="shared" si="625"/>
        <v>ATENDE</v>
      </c>
      <c r="BX596" s="20" t="str">
        <f t="shared" si="626"/>
        <v>ATENDE</v>
      </c>
      <c r="BY596" s="24" t="s">
        <v>136</v>
      </c>
      <c r="BZ596" s="25" t="e">
        <f t="shared" si="627"/>
        <v>#VALUE!</v>
      </c>
      <c r="CA596" s="24"/>
      <c r="CB596" s="24"/>
      <c r="CC596" s="20" t="str">
        <f>IF(BY596="-","-",_xlfn.XLOOKUP(BY596,ABNT5101!$B$4:$B$9,ABNT5101!$C$4:$C$9))</f>
        <v>-</v>
      </c>
      <c r="CD596" s="24" t="str">
        <f>IF(BY596="-","-",_xlfn.XLOOKUP(BY596,ABNT5101!$B$4:$B$9,ABNT5101!$D$4:$D$9))</f>
        <v>-</v>
      </c>
      <c r="CE596" s="20" t="str">
        <f t="shared" si="628"/>
        <v>-</v>
      </c>
      <c r="CF596" s="20" t="str">
        <f t="shared" si="629"/>
        <v>-</v>
      </c>
      <c r="CG596" s="20" t="str">
        <f t="shared" si="630"/>
        <v>-</v>
      </c>
      <c r="CH596" s="26" t="str">
        <f>_xlfn.XLOOKUP(CI596,'Banco de dados'!$B:$B,'Banco de dados'!$D:$D)</f>
        <v>LEDSTAR</v>
      </c>
      <c r="CI596" s="47" t="str">
        <f>'Banco de dados'!B5</f>
        <v xml:space="preserve"> SL VT 9.1 28W</v>
      </c>
      <c r="CJ596" s="26" t="str">
        <f>_xlfn.XLOOKUP(CI596,'Banco de dados'!$B:$B,'Banco de dados'!$E:$E)</f>
        <v>LUM LED SL VT 9.1 28W</v>
      </c>
      <c r="CK596" s="26"/>
      <c r="CL596" s="26" t="e">
        <f>IF(CK596="-","-",_xlfn.XLOOKUP(CK596,'Banco de dados'!$B:$B,'Banco de dados'!$E:$E))</f>
        <v>#N/A</v>
      </c>
      <c r="CM596" s="28">
        <f t="shared" si="631"/>
        <v>1</v>
      </c>
      <c r="CN596" s="26">
        <f>_xlfn.XLOOKUP(CI596,'Banco de dados'!$B:$B,'Banco de dados'!$H:$H)</f>
        <v>28</v>
      </c>
      <c r="CO596" s="26" t="e">
        <f t="array" aca="1" ref="CO596" ca="1">_xludf.XLOOKUP(CK596,'Banco de dados'!$B:$B,'Banco de dados'!$H:$H)</f>
        <v>#NAME?</v>
      </c>
      <c r="CP596" s="51" t="e">
        <f t="array" aca="1" ref="CP596" ca="1">_xludf.XLOOKUP(CI596,'Banco de dados'!$B:$B,'Banco de dados'!$F:$F)</f>
        <v>#NAME?</v>
      </c>
      <c r="CQ596" s="26" t="e">
        <f t="array" aca="1" ref="CQ596" ca="1">_xludf.XLOOKUP(CK596,'Banco de dados'!$B:$B,'Banco de dados'!$F:$F)</f>
        <v>#NAME?</v>
      </c>
      <c r="CR596" s="27">
        <v>0</v>
      </c>
      <c r="CS596" s="27"/>
      <c r="CT596" s="26" t="str">
        <f>IF(AG596=0.5,"Suporte",IF(AND(AG596&gt;='Braços de IP'!$B$9,AG596&lt;='Braços de IP'!$D$9),'Braços de IP'!$E$9,IF(AND(AG596&gt;='Braços de IP'!$B$10,AG596&lt;='Braços de IP'!$D$10),'Braços de IP'!$E$10,IF(AND(AG596&gt;='Braços de IP'!$B$11,AG596&lt;='Braços de IP'!$D$11),'Braços de IP'!$E$11,IF(AND(AG596&gt;='Braços de IP'!$B$12,AG596&lt;='Braços de IP'!$D$12),'Braços de IP'!$E$12,IF(AND(AG596&gt;='Braços de IP'!$B$13,AG596&lt;='Braços de IP'!$D$13),'Braços de IP'!$E$13,IF(AND(AG596&gt;='Braços de IP'!$B$14,AG596&lt;='Braços de IP'!$D$14),'Braços de IP'!$E$14,"ERRO")))))))</f>
        <v>Médio I</v>
      </c>
      <c r="CU596" s="27"/>
      <c r="CV596" s="26" t="str">
        <f>IF($CU596="","",VLOOKUP($CU596,'Braços de IP'!$E$9:$I$15,2,0))</f>
        <v/>
      </c>
      <c r="CW596" s="29" t="str">
        <f>IF($CU596="","",VLOOKUP($CU596,'Braços de IP'!$E$9:$I$15,5,0))</f>
        <v/>
      </c>
      <c r="CX596" s="26"/>
      <c r="CY596" s="26"/>
      <c r="CZ596" s="26"/>
      <c r="DA596" s="26"/>
      <c r="DB596" s="26"/>
      <c r="DC596" s="26"/>
      <c r="DD596" s="30">
        <f t="shared" si="632"/>
        <v>28</v>
      </c>
      <c r="DE596" s="31">
        <f t="shared" si="633"/>
        <v>70</v>
      </c>
      <c r="DF596" s="30">
        <f t="shared" si="634"/>
        <v>98</v>
      </c>
      <c r="DG596" s="32">
        <f t="shared" si="635"/>
        <v>0.6</v>
      </c>
      <c r="DH596" s="33" t="s">
        <v>143</v>
      </c>
      <c r="DI596" s="34"/>
      <c r="DJ596" s="35"/>
      <c r="DK596" s="16" t="s">
        <v>144</v>
      </c>
      <c r="DL596" s="16"/>
      <c r="DN596" s="36" t="e">
        <f t="shared" si="675"/>
        <v>#VALUE!</v>
      </c>
    </row>
    <row r="597" spans="1:118" ht="15.75" customHeight="1" x14ac:dyDescent="0.25">
      <c r="B597" s="16">
        <v>111</v>
      </c>
      <c r="C597" s="16" t="s">
        <v>176</v>
      </c>
      <c r="D597" s="16" t="s">
        <v>594</v>
      </c>
      <c r="E597" s="16">
        <v>-8.0232379999999992</v>
      </c>
      <c r="F597" s="16">
        <v>-34.957771000000001</v>
      </c>
      <c r="G597" s="16" t="s">
        <v>157</v>
      </c>
      <c r="H597" s="17" t="s">
        <v>136</v>
      </c>
      <c r="I597" s="16" t="s">
        <v>135</v>
      </c>
      <c r="J597" s="17" t="s">
        <v>137</v>
      </c>
      <c r="K597" s="18">
        <v>70</v>
      </c>
      <c r="L597" s="17" t="s">
        <v>138</v>
      </c>
      <c r="M597" s="17">
        <v>0</v>
      </c>
      <c r="N597" s="16">
        <f t="shared" si="671"/>
        <v>140</v>
      </c>
      <c r="O597" s="17">
        <v>1</v>
      </c>
      <c r="P597" s="17">
        <v>1.2</v>
      </c>
      <c r="Q597" s="17">
        <v>4.5199999999999996</v>
      </c>
      <c r="R597" s="16"/>
      <c r="S597" s="16"/>
      <c r="T597" s="16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 t="s">
        <v>139</v>
      </c>
      <c r="AB597" s="17" t="s">
        <v>140</v>
      </c>
      <c r="AC597" s="17">
        <v>37.04</v>
      </c>
      <c r="AD597" s="17">
        <v>6.44</v>
      </c>
      <c r="AE597" s="17">
        <v>1</v>
      </c>
      <c r="AF597" s="17">
        <v>0.66</v>
      </c>
      <c r="AG597" s="17">
        <v>2.1</v>
      </c>
      <c r="AH597" s="17">
        <f t="shared" si="672"/>
        <v>1.44</v>
      </c>
      <c r="AI597" s="17" t="s">
        <v>136</v>
      </c>
      <c r="AJ597" s="17" t="s">
        <v>136</v>
      </c>
      <c r="AK597" s="17" t="s">
        <v>141</v>
      </c>
      <c r="AL597" s="17">
        <f t="shared" si="673"/>
        <v>2</v>
      </c>
      <c r="AM597" s="17">
        <v>0</v>
      </c>
      <c r="AN597" s="17"/>
      <c r="AO597" s="17">
        <v>0</v>
      </c>
      <c r="AP597" s="17">
        <v>0</v>
      </c>
      <c r="AQ597" s="17">
        <v>0</v>
      </c>
      <c r="AR597" s="17" t="s">
        <v>136</v>
      </c>
      <c r="AS597" s="19">
        <f t="shared" si="614"/>
        <v>0</v>
      </c>
      <c r="AT597" s="19"/>
      <c r="AU597" s="19">
        <f>VLOOKUP(G597,ABNT5101!$I$3:$J$9,2)</f>
        <v>7.5</v>
      </c>
      <c r="AV597" s="19">
        <f>VLOOKUP(G597,ABNT5101!$I$3:$M$9,5)</f>
        <v>0.18</v>
      </c>
      <c r="AW597" s="17" t="str">
        <f>_xlfn.XLOOKUP(G597,ABNT5101!I:I,ABNT5101!L:L)</f>
        <v>-</v>
      </c>
      <c r="AX597" s="17">
        <f>_xlfn.XLOOKUP(G597,ABNT5101!$I:$I,ABNT5101!M:M)</f>
        <v>0.18</v>
      </c>
      <c r="AY597" s="17" t="str">
        <f>_xlfn.XLOOKUP(G597,ABNT5101!$I:$I,ABNT5101!N:N)</f>
        <v>-</v>
      </c>
      <c r="AZ597" s="17">
        <f>_xlfn.XLOOKUP(G597,ABNT5101!$I:$I,ABNT5101!O:O)</f>
        <v>16</v>
      </c>
      <c r="BA597" s="20" t="str">
        <f t="shared" si="615"/>
        <v>ATENDE</v>
      </c>
      <c r="BB597" s="21">
        <f t="shared" ref="BB597:BC597" si="726">BE597/AU597-1</f>
        <v>0.15733333333333333</v>
      </c>
      <c r="BC597" s="21">
        <f t="shared" si="726"/>
        <v>0.44444444444444464</v>
      </c>
      <c r="BD597" s="21" t="str">
        <f t="shared" si="617"/>
        <v>-</v>
      </c>
      <c r="BE597" s="22">
        <v>8.68</v>
      </c>
      <c r="BF597" s="22">
        <v>0.26</v>
      </c>
      <c r="BG597" s="22"/>
      <c r="BH597" s="22"/>
      <c r="BI597" s="23"/>
      <c r="BJ597" s="22"/>
      <c r="BK597" s="20" t="str">
        <f t="shared" si="618"/>
        <v>ATENDE</v>
      </c>
      <c r="BL597" s="20" t="str">
        <f t="shared" si="619"/>
        <v>ATENDE</v>
      </c>
      <c r="BM597" s="20" t="str">
        <f t="shared" si="620"/>
        <v>ATENDE</v>
      </c>
      <c r="BN597" s="20" t="str">
        <f t="shared" si="621"/>
        <v>ATENDE</v>
      </c>
      <c r="BO597" s="24" t="str">
        <f t="shared" si="622"/>
        <v>C5</v>
      </c>
      <c r="BP597" s="24" t="str">
        <f t="shared" si="725"/>
        <v>P6</v>
      </c>
      <c r="BQ597" s="25">
        <f t="shared" si="623"/>
        <v>1.3233333333333333</v>
      </c>
      <c r="BR597" s="22">
        <v>6.97</v>
      </c>
      <c r="BS597" s="22">
        <v>1.19</v>
      </c>
      <c r="BT597" s="24">
        <f>IF(BP597="-","-",_xlfn.XLOOKUP(BP597,ABNT5101!$B$4:$B$9,ABNT5101!$C$4:$C$9))</f>
        <v>3</v>
      </c>
      <c r="BU597" s="24">
        <f>IF(BP597="-","-",_xlfn.XLOOKUP(BP597,ABNT5101!$B$4:$B$9,ABNT5101!$D$4:$D$9))</f>
        <v>0.6</v>
      </c>
      <c r="BV597" s="20" t="str">
        <f t="shared" si="624"/>
        <v>ATENDE</v>
      </c>
      <c r="BW597" s="20" t="str">
        <f t="shared" si="625"/>
        <v>ATENDE</v>
      </c>
      <c r="BX597" s="20" t="str">
        <f t="shared" si="626"/>
        <v>ATENDE</v>
      </c>
      <c r="BY597" s="24" t="s">
        <v>136</v>
      </c>
      <c r="BZ597" s="25" t="e">
        <f t="shared" si="627"/>
        <v>#VALUE!</v>
      </c>
      <c r="CA597" s="24"/>
      <c r="CB597" s="24"/>
      <c r="CC597" s="20" t="str">
        <f>IF(BY597="-","-",_xlfn.XLOOKUP(BY597,ABNT5101!$B$4:$B$9,ABNT5101!$C$4:$C$9))</f>
        <v>-</v>
      </c>
      <c r="CD597" s="24" t="str">
        <f>IF(BY597="-","-",_xlfn.XLOOKUP(BY597,ABNT5101!$B$4:$B$9,ABNT5101!$D$4:$D$9))</f>
        <v>-</v>
      </c>
      <c r="CE597" s="20" t="str">
        <f t="shared" si="628"/>
        <v>-</v>
      </c>
      <c r="CF597" s="20" t="str">
        <f t="shared" si="629"/>
        <v>-</v>
      </c>
      <c r="CG597" s="20" t="str">
        <f t="shared" si="630"/>
        <v>-</v>
      </c>
      <c r="CH597" s="26" t="str">
        <f>_xlfn.XLOOKUP(CI597,'Banco de dados'!$B:$B,'Banco de dados'!$D:$D)</f>
        <v>SX LIGHTING</v>
      </c>
      <c r="CI597" s="27" t="str">
        <f>'Banco de dados'!B54</f>
        <v>SX-INEVO030HF</v>
      </c>
      <c r="CJ597" s="26" t="str">
        <f>_xlfn.XLOOKUP(CI597,'Banco de dados'!$B:$B,'Banco de dados'!$E:$E)</f>
        <v>SXINEVO030K50L12CZF7PHF</v>
      </c>
      <c r="CK597" s="26"/>
      <c r="CL597" s="26" t="e">
        <f>IF(CK597="-","-",_xlfn.XLOOKUP(CK597,'Banco de dados'!$B:$B,'Banco de dados'!$E:$E))</f>
        <v>#N/A</v>
      </c>
      <c r="CM597" s="28">
        <f t="shared" si="631"/>
        <v>1</v>
      </c>
      <c r="CN597" s="26">
        <f>_xlfn.XLOOKUP(CI597,'Banco de dados'!$B:$B,'Banco de dados'!$H:$H)</f>
        <v>31</v>
      </c>
      <c r="CO597" s="26" t="e">
        <f t="array" aca="1" ref="CO597" ca="1">_xludf.XLOOKUP(CK597,'Banco de dados'!$B:$B,'Banco de dados'!$H:$H)</f>
        <v>#NAME?</v>
      </c>
      <c r="CP597" s="51" t="e">
        <f t="array" aca="1" ref="CP597" ca="1">_xludf.XLOOKUP(CI597,'Banco de dados'!$B:$B,'Banco de dados'!$F:$F)</f>
        <v>#NAME?</v>
      </c>
      <c r="CQ597" s="26" t="e">
        <f t="array" aca="1" ref="CQ597" ca="1">_xludf.XLOOKUP(CK597,'Banco de dados'!$B:$B,'Banco de dados'!$F:$F)</f>
        <v>#NAME?</v>
      </c>
      <c r="CR597" s="27">
        <v>0</v>
      </c>
      <c r="CS597" s="27"/>
      <c r="CT597" s="26" t="str">
        <f>IF(AG597=0.5,"Suporte",IF(AND(AG597&gt;='Braços de IP'!$B$9,AG597&lt;='Braços de IP'!$D$9),'Braços de IP'!$E$9,IF(AND(AG597&gt;='Braços de IP'!$B$10,AG597&lt;='Braços de IP'!$D$10),'Braços de IP'!$E$10,IF(AND(AG597&gt;='Braços de IP'!$B$11,AG597&lt;='Braços de IP'!$D$11),'Braços de IP'!$E$11,IF(AND(AG597&gt;='Braços de IP'!$B$12,AG597&lt;='Braços de IP'!$D$12),'Braços de IP'!$E$12,IF(AND(AG597&gt;='Braços de IP'!$B$13,AG597&lt;='Braços de IP'!$D$13),'Braços de IP'!$E$13,IF(AND(AG597&gt;='Braços de IP'!$B$14,AG597&lt;='Braços de IP'!$D$14),'Braços de IP'!$E$14,"ERRO")))))))</f>
        <v>Médio I</v>
      </c>
      <c r="CU597" s="27" t="s">
        <v>142</v>
      </c>
      <c r="CV597" s="26">
        <f>IF($CU597="","",VLOOKUP($CU597,'Braços de IP'!$E$9:$I$15,2,0))</f>
        <v>1.8</v>
      </c>
      <c r="CW597" s="29">
        <f>IF($CU597="","",VLOOKUP($CU597,'Braços de IP'!$E$9:$I$15,5,0))</f>
        <v>7</v>
      </c>
      <c r="CX597" s="26"/>
      <c r="CY597" s="26"/>
      <c r="CZ597" s="26"/>
      <c r="DA597" s="26"/>
      <c r="DB597" s="26"/>
      <c r="DC597" s="26"/>
      <c r="DD597" s="30">
        <f t="shared" si="632"/>
        <v>31</v>
      </c>
      <c r="DE597" s="31">
        <f t="shared" si="633"/>
        <v>70</v>
      </c>
      <c r="DF597" s="30">
        <f t="shared" si="634"/>
        <v>101</v>
      </c>
      <c r="DG597" s="32">
        <f t="shared" si="635"/>
        <v>0.55714285714285716</v>
      </c>
      <c r="DH597" s="33" t="s">
        <v>143</v>
      </c>
      <c r="DI597" s="34"/>
      <c r="DJ597" s="35"/>
      <c r="DK597" s="16" t="s">
        <v>144</v>
      </c>
      <c r="DL597" s="16"/>
      <c r="DN597" s="36" t="e">
        <f t="shared" si="675"/>
        <v>#VALUE!</v>
      </c>
    </row>
    <row r="598" spans="1:118" ht="15.75" customHeight="1" x14ac:dyDescent="0.25">
      <c r="B598" s="16">
        <v>111</v>
      </c>
      <c r="C598" s="16" t="s">
        <v>176</v>
      </c>
      <c r="D598" s="16" t="s">
        <v>594</v>
      </c>
      <c r="E598" s="16">
        <v>-8.0232379999999992</v>
      </c>
      <c r="F598" s="16">
        <v>-34.957771000000001</v>
      </c>
      <c r="G598" s="16" t="s">
        <v>157</v>
      </c>
      <c r="H598" s="17" t="s">
        <v>136</v>
      </c>
      <c r="I598" s="16" t="s">
        <v>135</v>
      </c>
      <c r="J598" s="17" t="s">
        <v>137</v>
      </c>
      <c r="K598" s="18">
        <v>70</v>
      </c>
      <c r="L598" s="17" t="s">
        <v>138</v>
      </c>
      <c r="M598" s="17">
        <v>0</v>
      </c>
      <c r="N598" s="16">
        <f t="shared" si="671"/>
        <v>140</v>
      </c>
      <c r="O598" s="17">
        <v>1</v>
      </c>
      <c r="P598" s="17">
        <v>1.2</v>
      </c>
      <c r="Q598" s="17">
        <v>4.5199999999999996</v>
      </c>
      <c r="R598" s="16"/>
      <c r="S598" s="16"/>
      <c r="T598" s="16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 t="s">
        <v>139</v>
      </c>
      <c r="AB598" s="17" t="s">
        <v>140</v>
      </c>
      <c r="AC598" s="17">
        <v>37.04</v>
      </c>
      <c r="AD598" s="17">
        <v>6.44</v>
      </c>
      <c r="AE598" s="17">
        <v>1</v>
      </c>
      <c r="AF598" s="17">
        <v>0.66</v>
      </c>
      <c r="AG598" s="17">
        <v>2.1</v>
      </c>
      <c r="AH598" s="17">
        <f t="shared" si="672"/>
        <v>1.44</v>
      </c>
      <c r="AI598" s="17" t="s">
        <v>136</v>
      </c>
      <c r="AJ598" s="17" t="s">
        <v>136</v>
      </c>
      <c r="AK598" s="17" t="s">
        <v>141</v>
      </c>
      <c r="AL598" s="17">
        <f t="shared" si="673"/>
        <v>2</v>
      </c>
      <c r="AM598" s="17">
        <v>0</v>
      </c>
      <c r="AN598" s="17"/>
      <c r="AO598" s="17">
        <v>0</v>
      </c>
      <c r="AP598" s="17">
        <v>0</v>
      </c>
      <c r="AQ598" s="17">
        <v>0</v>
      </c>
      <c r="AR598" s="17" t="s">
        <v>136</v>
      </c>
      <c r="AS598" s="19">
        <f t="shared" si="614"/>
        <v>0</v>
      </c>
      <c r="AT598" s="19"/>
      <c r="AU598" s="19">
        <f>VLOOKUP(G598,ABNT5101!$I$3:$J$9,2)</f>
        <v>7.5</v>
      </c>
      <c r="AV598" s="19">
        <f>VLOOKUP(G598,ABNT5101!$I$3:$M$9,5)</f>
        <v>0.18</v>
      </c>
      <c r="AW598" s="17" t="str">
        <f>_xlfn.XLOOKUP(G598,ABNT5101!I:I,ABNT5101!L:L)</f>
        <v>-</v>
      </c>
      <c r="AX598" s="17">
        <f>_xlfn.XLOOKUP(G598,ABNT5101!$I:$I,ABNT5101!M:M)</f>
        <v>0.18</v>
      </c>
      <c r="AY598" s="17" t="str">
        <f>_xlfn.XLOOKUP(G598,ABNT5101!$I:$I,ABNT5101!N:N)</f>
        <v>-</v>
      </c>
      <c r="AZ598" s="17">
        <f>_xlfn.XLOOKUP(G598,ABNT5101!$I:$I,ABNT5101!O:O)</f>
        <v>16</v>
      </c>
      <c r="BA598" s="20" t="str">
        <f t="shared" si="615"/>
        <v>ATENDE</v>
      </c>
      <c r="BB598" s="21">
        <f t="shared" ref="BB598:BC598" si="727">BE598/AU598-1</f>
        <v>0.26133333333333342</v>
      </c>
      <c r="BC598" s="21">
        <f t="shared" si="727"/>
        <v>0.2777777777777779</v>
      </c>
      <c r="BD598" s="21" t="str">
        <f t="shared" si="617"/>
        <v>-</v>
      </c>
      <c r="BE598" s="22">
        <v>9.4600000000000009</v>
      </c>
      <c r="BF598" s="22">
        <v>0.23</v>
      </c>
      <c r="BG598" s="22"/>
      <c r="BH598" s="22"/>
      <c r="BI598" s="23"/>
      <c r="BJ598" s="22"/>
      <c r="BK598" s="20" t="str">
        <f t="shared" si="618"/>
        <v>ATENDE</v>
      </c>
      <c r="BL598" s="20" t="str">
        <f t="shared" si="619"/>
        <v>ATENDE</v>
      </c>
      <c r="BM598" s="20" t="str">
        <f t="shared" si="620"/>
        <v>ATENDE</v>
      </c>
      <c r="BN598" s="20" t="str">
        <f t="shared" si="621"/>
        <v>ATENDE</v>
      </c>
      <c r="BO598" s="24" t="str">
        <f t="shared" si="622"/>
        <v>C5</v>
      </c>
      <c r="BP598" s="24" t="str">
        <f t="shared" si="725"/>
        <v>P6</v>
      </c>
      <c r="BQ598" s="25">
        <f t="shared" si="623"/>
        <v>1.2666666666666666</v>
      </c>
      <c r="BR598" s="22">
        <v>6.8</v>
      </c>
      <c r="BS598" s="22">
        <v>1.61</v>
      </c>
      <c r="BT598" s="24">
        <f>IF(BP598="-","-",_xlfn.XLOOKUP(BP598,ABNT5101!$B$4:$B$9,ABNT5101!$C$4:$C$9))</f>
        <v>3</v>
      </c>
      <c r="BU598" s="24">
        <f>IF(BP598="-","-",_xlfn.XLOOKUP(BP598,ABNT5101!$B$4:$B$9,ABNT5101!$D$4:$D$9))</f>
        <v>0.6</v>
      </c>
      <c r="BV598" s="20" t="str">
        <f t="shared" si="624"/>
        <v>ATENDE</v>
      </c>
      <c r="BW598" s="20" t="str">
        <f t="shared" si="625"/>
        <v>ATENDE</v>
      </c>
      <c r="BX598" s="20" t="str">
        <f t="shared" si="626"/>
        <v>ATENDE</v>
      </c>
      <c r="BY598" s="24" t="s">
        <v>136</v>
      </c>
      <c r="BZ598" s="25" t="e">
        <f t="shared" si="627"/>
        <v>#VALUE!</v>
      </c>
      <c r="CA598" s="24"/>
      <c r="CB598" s="24"/>
      <c r="CC598" s="20" t="str">
        <f>IF(BY598="-","-",_xlfn.XLOOKUP(BY598,ABNT5101!$B$4:$B$9,ABNT5101!$C$4:$C$9))</f>
        <v>-</v>
      </c>
      <c r="CD598" s="24" t="str">
        <f>IF(BY598="-","-",_xlfn.XLOOKUP(BY598,ABNT5101!$B$4:$B$9,ABNT5101!$D$4:$D$9))</f>
        <v>-</v>
      </c>
      <c r="CE598" s="20" t="str">
        <f t="shared" si="628"/>
        <v>-</v>
      </c>
      <c r="CF598" s="20" t="str">
        <f t="shared" si="629"/>
        <v>-</v>
      </c>
      <c r="CG598" s="20" t="str">
        <f t="shared" si="630"/>
        <v>-</v>
      </c>
      <c r="CH598" s="26" t="str">
        <f>_xlfn.XLOOKUP(CI598,'Banco de dados'!$B:$B,'Banco de dados'!$D:$D)</f>
        <v>TECNOWATT</v>
      </c>
      <c r="CI598" s="27" t="str">
        <f>'Banco de dados'!B65</f>
        <v xml:space="preserve">SIGSAGPTLRRSSNDL_30W_38IBBRS
</v>
      </c>
      <c r="CJ598" s="26" t="str">
        <f>_xlfn.XLOOKUP(CI598,'Banco de dados'!$B:$B,'Banco de dados'!$E:$E)</f>
        <v>SIGSAGPTLRRSSNDL_30W_38IBBRS
1-10C1MUN6.5</v>
      </c>
      <c r="CK598" s="26"/>
      <c r="CL598" s="26" t="e">
        <f>IF(CK598="-","-",_xlfn.XLOOKUP(CK598,'Banco de dados'!$B:$B,'Banco de dados'!$E:$E))</f>
        <v>#N/A</v>
      </c>
      <c r="CM598" s="28">
        <f t="shared" si="631"/>
        <v>1</v>
      </c>
      <c r="CN598" s="26">
        <f>_xlfn.XLOOKUP(CI598,'Banco de dados'!$B:$B,'Banco de dados'!$H:$H)</f>
        <v>30</v>
      </c>
      <c r="CO598" s="26" t="e">
        <f t="array" aca="1" ref="CO598" ca="1">_xludf.XLOOKUP(CK598,'Banco de dados'!$B:$B,'Banco de dados'!$H:$H)</f>
        <v>#NAME?</v>
      </c>
      <c r="CP598" s="51" t="e">
        <f t="array" aca="1" ref="CP598" ca="1">_xludf.XLOOKUP(CI598,'Banco de dados'!$B:$B,'Banco de dados'!$F:$F)</f>
        <v>#NAME?</v>
      </c>
      <c r="CQ598" s="26" t="e">
        <f t="array" aca="1" ref="CQ598" ca="1">_xludf.XLOOKUP(CK598,'Banco de dados'!$B:$B,'Banco de dados'!$F:$F)</f>
        <v>#NAME?</v>
      </c>
      <c r="CR598" s="27">
        <v>0</v>
      </c>
      <c r="CS598" s="27"/>
      <c r="CT598" s="26" t="str">
        <f>IF(AG598=0.5,"Suporte",IF(AND(AG598&gt;='Braços de IP'!$B$9,AG598&lt;='Braços de IP'!$D$9),'Braços de IP'!$E$9,IF(AND(AG598&gt;='Braços de IP'!$B$10,AG598&lt;='Braços de IP'!$D$10),'Braços de IP'!$E$10,IF(AND(AG598&gt;='Braços de IP'!$B$11,AG598&lt;='Braços de IP'!$D$11),'Braços de IP'!$E$11,IF(AND(AG598&gt;='Braços de IP'!$B$12,AG598&lt;='Braços de IP'!$D$12),'Braços de IP'!$E$12,IF(AND(AG598&gt;='Braços de IP'!$B$13,AG598&lt;='Braços de IP'!$D$13),'Braços de IP'!$E$13,IF(AND(AG598&gt;='Braços de IP'!$B$14,AG598&lt;='Braços de IP'!$D$14),'Braços de IP'!$E$14,"ERRO")))))))</f>
        <v>Médio I</v>
      </c>
      <c r="CU598" s="27"/>
      <c r="CV598" s="26" t="str">
        <f>IF($CU598="","",VLOOKUP($CU598,'Braços de IP'!$E$9:$I$15,2,0))</f>
        <v/>
      </c>
      <c r="CW598" s="29" t="str">
        <f>IF($CU598="","",VLOOKUP($CU598,'Braços de IP'!$E$9:$I$15,5,0))</f>
        <v/>
      </c>
      <c r="CX598" s="26"/>
      <c r="CY598" s="26"/>
      <c r="CZ598" s="26"/>
      <c r="DA598" s="26"/>
      <c r="DB598" s="26"/>
      <c r="DC598" s="26"/>
      <c r="DD598" s="30">
        <f t="shared" si="632"/>
        <v>30</v>
      </c>
      <c r="DE598" s="31">
        <f t="shared" si="633"/>
        <v>70</v>
      </c>
      <c r="DF598" s="30">
        <f t="shared" si="634"/>
        <v>100</v>
      </c>
      <c r="DG598" s="32">
        <f t="shared" si="635"/>
        <v>0.5714285714285714</v>
      </c>
      <c r="DH598" s="33" t="s">
        <v>143</v>
      </c>
      <c r="DI598" s="34"/>
      <c r="DJ598" s="35"/>
      <c r="DK598" s="16" t="s">
        <v>144</v>
      </c>
      <c r="DL598" s="16"/>
      <c r="DN598" s="36" t="e">
        <f t="shared" si="675"/>
        <v>#VALUE!</v>
      </c>
    </row>
    <row r="599" spans="1:118" ht="15.75" customHeight="1" x14ac:dyDescent="0.25">
      <c r="B599" s="16">
        <v>112</v>
      </c>
      <c r="C599" s="16" t="s">
        <v>146</v>
      </c>
      <c r="D599" s="16" t="s">
        <v>595</v>
      </c>
      <c r="E599" s="16">
        <v>-8.0491949999999992</v>
      </c>
      <c r="F599" s="16">
        <v>-34.933433000000001</v>
      </c>
      <c r="G599" s="16" t="s">
        <v>160</v>
      </c>
      <c r="H599" s="17" t="s">
        <v>136</v>
      </c>
      <c r="I599" s="16" t="s">
        <v>135</v>
      </c>
      <c r="J599" s="17" t="s">
        <v>137</v>
      </c>
      <c r="K599" s="18">
        <v>96</v>
      </c>
      <c r="L599" s="17" t="s">
        <v>138</v>
      </c>
      <c r="M599" s="17">
        <v>0</v>
      </c>
      <c r="N599" s="16">
        <f t="shared" si="671"/>
        <v>192</v>
      </c>
      <c r="O599" s="17">
        <v>1</v>
      </c>
      <c r="P599" s="17">
        <v>2.56</v>
      </c>
      <c r="Q599" s="17">
        <v>6.67</v>
      </c>
      <c r="R599" s="16"/>
      <c r="S599" s="16"/>
      <c r="T599" s="16">
        <v>0</v>
      </c>
      <c r="U599" s="17">
        <v>2.5099999999999998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 t="s">
        <v>139</v>
      </c>
      <c r="AB599" s="17" t="s">
        <v>140</v>
      </c>
      <c r="AC599" s="17">
        <v>29.95</v>
      </c>
      <c r="AD599" s="17">
        <v>5.89</v>
      </c>
      <c r="AE599" s="17">
        <v>1</v>
      </c>
      <c r="AF599" s="17">
        <v>1.1000000000000001</v>
      </c>
      <c r="AG599" s="17">
        <v>2.0699999999999998</v>
      </c>
      <c r="AH599" s="17">
        <f t="shared" si="672"/>
        <v>0.96999999999999975</v>
      </c>
      <c r="AI599" s="17" t="s">
        <v>136</v>
      </c>
      <c r="AJ599" s="17" t="s">
        <v>136</v>
      </c>
      <c r="AK599" s="17" t="s">
        <v>141</v>
      </c>
      <c r="AL599" s="17">
        <f t="shared" si="673"/>
        <v>2</v>
      </c>
      <c r="AM599" s="17">
        <v>0</v>
      </c>
      <c r="AN599" s="17"/>
      <c r="AO599" s="17">
        <v>0</v>
      </c>
      <c r="AP599" s="17">
        <v>0</v>
      </c>
      <c r="AQ599" s="17">
        <v>0</v>
      </c>
      <c r="AR599" s="17" t="s">
        <v>136</v>
      </c>
      <c r="AS599" s="19">
        <f t="shared" si="614"/>
        <v>0</v>
      </c>
      <c r="AT599" s="19"/>
      <c r="AU599" s="19">
        <f>VLOOKUP(G599,ABNT5101!$I$3:$J$9,2)</f>
        <v>10</v>
      </c>
      <c r="AV599" s="19">
        <f>VLOOKUP(G599,ABNT5101!$I$3:$M$9,5)</f>
        <v>0.18</v>
      </c>
      <c r="AW599" s="17" t="str">
        <f>_xlfn.XLOOKUP(G599,ABNT5101!I:I,ABNT5101!L:L)</f>
        <v>-</v>
      </c>
      <c r="AX599" s="17">
        <f>_xlfn.XLOOKUP(G599,ABNT5101!$I:$I,ABNT5101!M:M)</f>
        <v>0.18</v>
      </c>
      <c r="AY599" s="17" t="str">
        <f>_xlfn.XLOOKUP(G599,ABNT5101!$I:$I,ABNT5101!N:N)</f>
        <v>-</v>
      </c>
      <c r="AZ599" s="17">
        <f>_xlfn.XLOOKUP(G599,ABNT5101!$I:$I,ABNT5101!O:O)</f>
        <v>16</v>
      </c>
      <c r="BA599" s="20" t="str">
        <f t="shared" si="615"/>
        <v>ATENDE</v>
      </c>
      <c r="BB599" s="21">
        <f t="shared" ref="BB599:BC599" si="728">BE599/AU599-1</f>
        <v>0.21399999999999997</v>
      </c>
      <c r="BC599" s="21">
        <f t="shared" si="728"/>
        <v>1.1111111111111112</v>
      </c>
      <c r="BD599" s="21" t="str">
        <f t="shared" si="617"/>
        <v>-</v>
      </c>
      <c r="BE599" s="22">
        <v>12.14</v>
      </c>
      <c r="BF599" s="22">
        <v>0.38</v>
      </c>
      <c r="BG599" s="22"/>
      <c r="BH599" s="22"/>
      <c r="BI599" s="23"/>
      <c r="BJ599" s="22"/>
      <c r="BK599" s="20" t="str">
        <f t="shared" si="618"/>
        <v>ATENDE</v>
      </c>
      <c r="BL599" s="20" t="str">
        <f t="shared" si="619"/>
        <v>ATENDE</v>
      </c>
      <c r="BM599" s="20" t="str">
        <f t="shared" si="620"/>
        <v>ATENDE</v>
      </c>
      <c r="BN599" s="20" t="str">
        <f t="shared" si="621"/>
        <v>ATENDE</v>
      </c>
      <c r="BO599" s="24" t="str">
        <f t="shared" si="622"/>
        <v>C4</v>
      </c>
      <c r="BP599" s="24" t="str">
        <f t="shared" si="725"/>
        <v>P6</v>
      </c>
      <c r="BQ599" s="25">
        <f t="shared" si="623"/>
        <v>0.82333333333333325</v>
      </c>
      <c r="BR599" s="22">
        <v>5.47</v>
      </c>
      <c r="BS599" s="22">
        <v>2.27</v>
      </c>
      <c r="BT599" s="24">
        <f>IF(BP599="-","-",_xlfn.XLOOKUP(BP599,ABNT5101!$B$4:$B$9,ABNT5101!$C$4:$C$9))</f>
        <v>3</v>
      </c>
      <c r="BU599" s="24">
        <f>IF(BP599="-","-",_xlfn.XLOOKUP(BP599,ABNT5101!$B$4:$B$9,ABNT5101!$D$4:$D$9))</f>
        <v>0.6</v>
      </c>
      <c r="BV599" s="20" t="str">
        <f t="shared" si="624"/>
        <v>ATENDE</v>
      </c>
      <c r="BW599" s="20" t="str">
        <f t="shared" si="625"/>
        <v>ATENDE</v>
      </c>
      <c r="BX599" s="20" t="str">
        <f t="shared" si="626"/>
        <v>ATENDE</v>
      </c>
      <c r="BY599" s="24" t="str">
        <f t="shared" ref="BY599:BY667" si="729">BP599</f>
        <v>P6</v>
      </c>
      <c r="BZ599" s="25">
        <f t="shared" si="627"/>
        <v>2.0099999999999998</v>
      </c>
      <c r="CA599" s="24">
        <v>9.0299999999999994</v>
      </c>
      <c r="CB599" s="24">
        <v>2.72</v>
      </c>
      <c r="CC599" s="20">
        <f>IF(BY599="-","-",_xlfn.XLOOKUP(BY599,ABNT5101!$B$4:$B$9,ABNT5101!$C$4:$C$9))</f>
        <v>3</v>
      </c>
      <c r="CD599" s="24">
        <f>IF(BY599="-","-",_xlfn.XLOOKUP(BY599,ABNT5101!$B$4:$B$9,ABNT5101!$D$4:$D$9))</f>
        <v>0.6</v>
      </c>
      <c r="CE599" s="20" t="str">
        <f t="shared" si="628"/>
        <v>ATENDE</v>
      </c>
      <c r="CF599" s="20" t="str">
        <f t="shared" si="629"/>
        <v>ATENDE</v>
      </c>
      <c r="CG599" s="20" t="str">
        <f t="shared" si="630"/>
        <v>ATENDE</v>
      </c>
      <c r="CH599" s="26" t="str">
        <f>_xlfn.XLOOKUP(CI599,'Banco de dados'!$B:$B,'Banco de dados'!$D:$D)</f>
        <v>LEDSTAR</v>
      </c>
      <c r="CI599" s="47" t="str">
        <f>'Banco de dados'!B6</f>
        <v xml:space="preserve"> SL VT 9.1 35W</v>
      </c>
      <c r="CJ599" s="26" t="str">
        <f>_xlfn.XLOOKUP(CI599,'Banco de dados'!$B:$B,'Banco de dados'!$E:$E)</f>
        <v>LUM LED SL VT 9.1 35W</v>
      </c>
      <c r="CK599" s="26"/>
      <c r="CL599" s="26" t="e">
        <f>IF(CK599="-","-",_xlfn.XLOOKUP(CK599,'Banco de dados'!$B:$B,'Banco de dados'!$E:$E))</f>
        <v>#N/A</v>
      </c>
      <c r="CM599" s="28">
        <f t="shared" si="631"/>
        <v>1</v>
      </c>
      <c r="CN599" s="26">
        <f>_xlfn.XLOOKUP(CI599,'Banco de dados'!$B:$B,'Banco de dados'!$H:$H)</f>
        <v>35</v>
      </c>
      <c r="CO599" s="26" t="e">
        <f t="array" aca="1" ref="CO599" ca="1">_xludf.XLOOKUP(CK599,'Banco de dados'!$B:$B,'Banco de dados'!$H:$H)</f>
        <v>#NAME?</v>
      </c>
      <c r="CP599" s="51" t="e">
        <f t="array" aca="1" ref="CP599" ca="1">_xludf.XLOOKUP(CI599,'Banco de dados'!$B:$B,'Banco de dados'!$F:$F)</f>
        <v>#NAME?</v>
      </c>
      <c r="CQ599" s="26" t="e">
        <f t="array" aca="1" ref="CQ599" ca="1">_xludf.XLOOKUP(CK599,'Banco de dados'!$B:$B,'Banco de dados'!$F:$F)</f>
        <v>#NAME?</v>
      </c>
      <c r="CR599" s="27">
        <v>0</v>
      </c>
      <c r="CS599" s="27"/>
      <c r="CT599" s="26" t="str">
        <f>IF(AG599=0.5,"Suporte",IF(AND(AG599&gt;='Braços de IP'!$B$9,AG599&lt;='Braços de IP'!$D$9),'Braços de IP'!$E$9,IF(AND(AG599&gt;='Braços de IP'!$B$10,AG599&lt;='Braços de IP'!$D$10),'Braços de IP'!$E$10,IF(AND(AG599&gt;='Braços de IP'!$B$11,AG599&lt;='Braços de IP'!$D$11),'Braços de IP'!$E$11,IF(AND(AG599&gt;='Braços de IP'!$B$12,AG599&lt;='Braços de IP'!$D$12),'Braços de IP'!$E$12,IF(AND(AG599&gt;='Braços de IP'!$B$13,AG599&lt;='Braços de IP'!$D$13),'Braços de IP'!$E$13,IF(AND(AG599&gt;='Braços de IP'!$B$14,AG599&lt;='Braços de IP'!$D$14),'Braços de IP'!$E$14,"ERRO")))))))</f>
        <v>Médio I</v>
      </c>
      <c r="CU599" s="27"/>
      <c r="CV599" s="26" t="str">
        <f>IF($CU599="","",VLOOKUP($CU599,'Braços de IP'!$E$9:$I$15,2,0))</f>
        <v/>
      </c>
      <c r="CW599" s="29" t="str">
        <f>IF($CU599="","",VLOOKUP($CU599,'Braços de IP'!$E$9:$I$15,5,0))</f>
        <v/>
      </c>
      <c r="CX599" s="26"/>
      <c r="CY599" s="26"/>
      <c r="CZ599" s="26"/>
      <c r="DA599" s="26"/>
      <c r="DB599" s="26"/>
      <c r="DC599" s="26"/>
      <c r="DD599" s="30">
        <f t="shared" si="632"/>
        <v>35</v>
      </c>
      <c r="DE599" s="31">
        <f t="shared" si="633"/>
        <v>96</v>
      </c>
      <c r="DF599" s="30">
        <f t="shared" si="634"/>
        <v>131</v>
      </c>
      <c r="DG599" s="32">
        <f t="shared" si="635"/>
        <v>0.63541666666666674</v>
      </c>
      <c r="DH599" s="33" t="s">
        <v>143</v>
      </c>
      <c r="DI599" s="34"/>
      <c r="DJ599" s="35"/>
      <c r="DK599" s="16" t="s">
        <v>144</v>
      </c>
      <c r="DL599" s="16"/>
      <c r="DN599" s="36" t="e">
        <f t="shared" si="675"/>
        <v>#VALUE!</v>
      </c>
    </row>
    <row r="600" spans="1:118" ht="15.75" customHeight="1" x14ac:dyDescent="0.25">
      <c r="B600" s="16">
        <v>112</v>
      </c>
      <c r="C600" s="16" t="s">
        <v>146</v>
      </c>
      <c r="D600" s="16" t="s">
        <v>595</v>
      </c>
      <c r="E600" s="16">
        <v>-8.0491949999999992</v>
      </c>
      <c r="F600" s="16">
        <v>-34.933433000000001</v>
      </c>
      <c r="G600" s="16" t="s">
        <v>160</v>
      </c>
      <c r="H600" s="17" t="s">
        <v>136</v>
      </c>
      <c r="I600" s="16" t="s">
        <v>135</v>
      </c>
      <c r="J600" s="17" t="s">
        <v>137</v>
      </c>
      <c r="K600" s="18">
        <v>96</v>
      </c>
      <c r="L600" s="17" t="s">
        <v>138</v>
      </c>
      <c r="M600" s="17">
        <v>0</v>
      </c>
      <c r="N600" s="16">
        <f t="shared" si="671"/>
        <v>192</v>
      </c>
      <c r="O600" s="17">
        <v>1</v>
      </c>
      <c r="P600" s="17">
        <v>2.56</v>
      </c>
      <c r="Q600" s="17">
        <v>6.67</v>
      </c>
      <c r="R600" s="16"/>
      <c r="S600" s="16"/>
      <c r="T600" s="16">
        <v>0</v>
      </c>
      <c r="U600" s="17">
        <v>2.5099999999999998</v>
      </c>
      <c r="V600" s="17">
        <v>0</v>
      </c>
      <c r="W600" s="17">
        <v>0</v>
      </c>
      <c r="X600" s="17">
        <v>0</v>
      </c>
      <c r="Y600" s="17">
        <v>0</v>
      </c>
      <c r="Z600" s="17">
        <v>0</v>
      </c>
      <c r="AA600" s="17" t="s">
        <v>139</v>
      </c>
      <c r="AB600" s="17" t="s">
        <v>140</v>
      </c>
      <c r="AC600" s="17">
        <v>29.95</v>
      </c>
      <c r="AD600" s="17">
        <v>5.89</v>
      </c>
      <c r="AE600" s="17">
        <v>1</v>
      </c>
      <c r="AF600" s="17">
        <v>1.1000000000000001</v>
      </c>
      <c r="AG600" s="17">
        <v>2.0699999999999998</v>
      </c>
      <c r="AH600" s="17">
        <f t="shared" si="672"/>
        <v>0.96999999999999975</v>
      </c>
      <c r="AI600" s="17" t="s">
        <v>136</v>
      </c>
      <c r="AJ600" s="17" t="s">
        <v>136</v>
      </c>
      <c r="AK600" s="17" t="s">
        <v>141</v>
      </c>
      <c r="AL600" s="17">
        <f t="shared" si="673"/>
        <v>2</v>
      </c>
      <c r="AM600" s="17">
        <v>0</v>
      </c>
      <c r="AN600" s="17"/>
      <c r="AO600" s="17">
        <v>0</v>
      </c>
      <c r="AP600" s="17">
        <v>0</v>
      </c>
      <c r="AQ600" s="17">
        <v>0</v>
      </c>
      <c r="AR600" s="17" t="s">
        <v>136</v>
      </c>
      <c r="AS600" s="19">
        <f t="shared" si="614"/>
        <v>0</v>
      </c>
      <c r="AT600" s="19"/>
      <c r="AU600" s="19">
        <f>VLOOKUP(G600,ABNT5101!$I$3:$J$9,2)</f>
        <v>10</v>
      </c>
      <c r="AV600" s="19">
        <f>VLOOKUP(G600,ABNT5101!$I$3:$M$9,5)</f>
        <v>0.18</v>
      </c>
      <c r="AW600" s="17" t="str">
        <f>_xlfn.XLOOKUP(G600,ABNT5101!I:I,ABNT5101!L:L)</f>
        <v>-</v>
      </c>
      <c r="AX600" s="17">
        <f>_xlfn.XLOOKUP(G600,ABNT5101!$I:$I,ABNT5101!M:M)</f>
        <v>0.18</v>
      </c>
      <c r="AY600" s="17" t="str">
        <f>_xlfn.XLOOKUP(G600,ABNT5101!$I:$I,ABNT5101!N:N)</f>
        <v>-</v>
      </c>
      <c r="AZ600" s="17">
        <f>_xlfn.XLOOKUP(G600,ABNT5101!$I:$I,ABNT5101!O:O)</f>
        <v>16</v>
      </c>
      <c r="BA600" s="20" t="str">
        <f t="shared" si="615"/>
        <v>ATENDE</v>
      </c>
      <c r="BB600" s="21">
        <f t="shared" ref="BB600:BC600" si="730">BE600/AU600-1</f>
        <v>0.16100000000000003</v>
      </c>
      <c r="BC600" s="21">
        <f t="shared" si="730"/>
        <v>1.2777777777777777</v>
      </c>
      <c r="BD600" s="21" t="str">
        <f t="shared" si="617"/>
        <v>-</v>
      </c>
      <c r="BE600" s="22">
        <v>11.61</v>
      </c>
      <c r="BF600" s="22">
        <v>0.41</v>
      </c>
      <c r="BG600" s="22"/>
      <c r="BH600" s="22"/>
      <c r="BI600" s="23"/>
      <c r="BJ600" s="22"/>
      <c r="BK600" s="20" t="str">
        <f t="shared" si="618"/>
        <v>ATENDE</v>
      </c>
      <c r="BL600" s="20" t="str">
        <f t="shared" si="619"/>
        <v>ATENDE</v>
      </c>
      <c r="BM600" s="20" t="str">
        <f t="shared" si="620"/>
        <v>ATENDE</v>
      </c>
      <c r="BN600" s="20" t="str">
        <f t="shared" si="621"/>
        <v>ATENDE</v>
      </c>
      <c r="BO600" s="24" t="str">
        <f t="shared" si="622"/>
        <v>C4</v>
      </c>
      <c r="BP600" s="24" t="str">
        <f t="shared" si="725"/>
        <v>P6</v>
      </c>
      <c r="BQ600" s="25">
        <f t="shared" si="623"/>
        <v>0.35666666666666669</v>
      </c>
      <c r="BR600" s="22">
        <v>4.07</v>
      </c>
      <c r="BS600" s="22">
        <v>1.56</v>
      </c>
      <c r="BT600" s="24">
        <f>IF(BP600="-","-",_xlfn.XLOOKUP(BP600,ABNT5101!$B$4:$B$9,ABNT5101!$C$4:$C$9))</f>
        <v>3</v>
      </c>
      <c r="BU600" s="24">
        <f>IF(BP600="-","-",_xlfn.XLOOKUP(BP600,ABNT5101!$B$4:$B$9,ABNT5101!$D$4:$D$9))</f>
        <v>0.6</v>
      </c>
      <c r="BV600" s="20" t="str">
        <f t="shared" si="624"/>
        <v>ATENDE</v>
      </c>
      <c r="BW600" s="20" t="str">
        <f t="shared" si="625"/>
        <v>ATENDE</v>
      </c>
      <c r="BX600" s="20" t="str">
        <f t="shared" si="626"/>
        <v>ATENDE</v>
      </c>
      <c r="BY600" s="24" t="str">
        <f t="shared" si="729"/>
        <v>P6</v>
      </c>
      <c r="BZ600" s="25">
        <f t="shared" si="627"/>
        <v>1.69</v>
      </c>
      <c r="CA600" s="24">
        <v>8.07</v>
      </c>
      <c r="CB600" s="24">
        <v>1.32</v>
      </c>
      <c r="CC600" s="20">
        <f>IF(BY600="-","-",_xlfn.XLOOKUP(BY600,ABNT5101!$B$4:$B$9,ABNT5101!$C$4:$C$9))</f>
        <v>3</v>
      </c>
      <c r="CD600" s="24">
        <f>IF(BY600="-","-",_xlfn.XLOOKUP(BY600,ABNT5101!$B$4:$B$9,ABNT5101!$D$4:$D$9))</f>
        <v>0.6</v>
      </c>
      <c r="CE600" s="20" t="str">
        <f t="shared" si="628"/>
        <v>ATENDE</v>
      </c>
      <c r="CF600" s="20" t="str">
        <f t="shared" si="629"/>
        <v>ATENDE</v>
      </c>
      <c r="CG600" s="20" t="str">
        <f t="shared" si="630"/>
        <v>ATENDE</v>
      </c>
      <c r="CH600" s="26" t="str">
        <f>_xlfn.XLOOKUP(CI600,'Banco de dados'!$B:$B,'Banco de dados'!$D:$D)</f>
        <v>SX LIGHTING</v>
      </c>
      <c r="CI600" s="27" t="str">
        <f>'Banco de dados'!B54</f>
        <v>SX-INEVO030HF</v>
      </c>
      <c r="CJ600" s="26" t="str">
        <f>_xlfn.XLOOKUP(CI600,'Banco de dados'!$B:$B,'Banco de dados'!$E:$E)</f>
        <v>SXINEVO030K50L12CZF7PHF</v>
      </c>
      <c r="CK600" s="26"/>
      <c r="CL600" s="26" t="e">
        <f>IF(CK600="-","-",_xlfn.XLOOKUP(CK600,'Banco de dados'!$B:$B,'Banco de dados'!$E:$E))</f>
        <v>#N/A</v>
      </c>
      <c r="CM600" s="28">
        <f t="shared" si="631"/>
        <v>1</v>
      </c>
      <c r="CN600" s="26">
        <f>_xlfn.XLOOKUP(CI600,'Banco de dados'!$B:$B,'Banco de dados'!$H:$H)</f>
        <v>31</v>
      </c>
      <c r="CO600" s="26" t="e">
        <f t="array" aca="1" ref="CO600" ca="1">_xludf.XLOOKUP(CK600,'Banco de dados'!$B:$B,'Banco de dados'!$H:$H)</f>
        <v>#NAME?</v>
      </c>
      <c r="CP600" s="51" t="e">
        <f t="array" aca="1" ref="CP600" ca="1">_xludf.XLOOKUP(CI600,'Banco de dados'!$B:$B,'Banco de dados'!$F:$F)</f>
        <v>#NAME?</v>
      </c>
      <c r="CQ600" s="26" t="e">
        <f t="array" aca="1" ref="CQ600" ca="1">_xludf.XLOOKUP(CK600,'Banco de dados'!$B:$B,'Banco de dados'!$F:$F)</f>
        <v>#NAME?</v>
      </c>
      <c r="CR600" s="27">
        <v>0</v>
      </c>
      <c r="CS600" s="27"/>
      <c r="CT600" s="26" t="str">
        <f>IF(AG600=0.5,"Suporte",IF(AND(AG600&gt;='Braços de IP'!$B$9,AG600&lt;='Braços de IP'!$D$9),'Braços de IP'!$E$9,IF(AND(AG600&gt;='Braços de IP'!$B$10,AG600&lt;='Braços de IP'!$D$10),'Braços de IP'!$E$10,IF(AND(AG600&gt;='Braços de IP'!$B$11,AG600&lt;='Braços de IP'!$D$11),'Braços de IP'!$E$11,IF(AND(AG600&gt;='Braços de IP'!$B$12,AG600&lt;='Braços de IP'!$D$12),'Braços de IP'!$E$12,IF(AND(AG600&gt;='Braços de IP'!$B$13,AG600&lt;='Braços de IP'!$D$13),'Braços de IP'!$E$13,IF(AND(AG600&gt;='Braços de IP'!$B$14,AG600&lt;='Braços de IP'!$D$14),'Braços de IP'!$E$14,"ERRO")))))))</f>
        <v>Médio I</v>
      </c>
      <c r="CU600" s="27"/>
      <c r="CV600" s="26" t="str">
        <f>IF($CU600="","",VLOOKUP($CU600,'Braços de IP'!$E$9:$I$15,2,0))</f>
        <v/>
      </c>
      <c r="CW600" s="29" t="str">
        <f>IF($CU600="","",VLOOKUP($CU600,'Braços de IP'!$E$9:$I$15,5,0))</f>
        <v/>
      </c>
      <c r="CX600" s="26"/>
      <c r="CY600" s="26"/>
      <c r="CZ600" s="26"/>
      <c r="DA600" s="26"/>
      <c r="DB600" s="26"/>
      <c r="DC600" s="26"/>
      <c r="DD600" s="30">
        <f t="shared" si="632"/>
        <v>31</v>
      </c>
      <c r="DE600" s="31">
        <f t="shared" si="633"/>
        <v>96</v>
      </c>
      <c r="DF600" s="30">
        <f t="shared" si="634"/>
        <v>127</v>
      </c>
      <c r="DG600" s="32">
        <f t="shared" si="635"/>
        <v>0.67708333333333326</v>
      </c>
      <c r="DH600" s="33" t="s">
        <v>143</v>
      </c>
      <c r="DI600" s="34"/>
      <c r="DJ600" s="35"/>
      <c r="DK600" s="16" t="s">
        <v>144</v>
      </c>
      <c r="DL600" s="16"/>
      <c r="DN600" s="36" t="e">
        <f t="shared" si="675"/>
        <v>#VALUE!</v>
      </c>
    </row>
    <row r="601" spans="1:118" ht="15.75" customHeight="1" x14ac:dyDescent="0.25">
      <c r="B601" s="16">
        <v>112</v>
      </c>
      <c r="C601" s="16" t="s">
        <v>146</v>
      </c>
      <c r="D601" s="16" t="s">
        <v>595</v>
      </c>
      <c r="E601" s="16">
        <v>-8.0491949999999992</v>
      </c>
      <c r="F601" s="16">
        <v>-34.933433000000001</v>
      </c>
      <c r="G601" s="16" t="s">
        <v>160</v>
      </c>
      <c r="H601" s="17" t="s">
        <v>136</v>
      </c>
      <c r="I601" s="16" t="s">
        <v>135</v>
      </c>
      <c r="J601" s="17" t="s">
        <v>137</v>
      </c>
      <c r="K601" s="18">
        <v>96</v>
      </c>
      <c r="L601" s="17" t="s">
        <v>138</v>
      </c>
      <c r="M601" s="17">
        <v>0</v>
      </c>
      <c r="N601" s="16">
        <f t="shared" si="671"/>
        <v>192</v>
      </c>
      <c r="O601" s="17">
        <v>1</v>
      </c>
      <c r="P601" s="17">
        <v>2.56</v>
      </c>
      <c r="Q601" s="17">
        <v>6.67</v>
      </c>
      <c r="R601" s="16"/>
      <c r="S601" s="16"/>
      <c r="T601" s="16">
        <v>0</v>
      </c>
      <c r="U601" s="17">
        <v>2.5099999999999998</v>
      </c>
      <c r="V601" s="17">
        <v>0</v>
      </c>
      <c r="W601" s="17">
        <v>0</v>
      </c>
      <c r="X601" s="17">
        <v>0</v>
      </c>
      <c r="Y601" s="17">
        <v>0</v>
      </c>
      <c r="Z601" s="17">
        <v>0</v>
      </c>
      <c r="AA601" s="17" t="s">
        <v>139</v>
      </c>
      <c r="AB601" s="17" t="s">
        <v>140</v>
      </c>
      <c r="AC601" s="17">
        <v>29.95</v>
      </c>
      <c r="AD601" s="17">
        <v>5.89</v>
      </c>
      <c r="AE601" s="17">
        <v>1</v>
      </c>
      <c r="AF601" s="17">
        <v>1.1000000000000001</v>
      </c>
      <c r="AG601" s="17">
        <v>2.0699999999999998</v>
      </c>
      <c r="AH601" s="17">
        <f t="shared" si="672"/>
        <v>0.96999999999999975</v>
      </c>
      <c r="AI601" s="17" t="s">
        <v>136</v>
      </c>
      <c r="AJ601" s="17" t="s">
        <v>136</v>
      </c>
      <c r="AK601" s="17" t="s">
        <v>141</v>
      </c>
      <c r="AL601" s="17">
        <f t="shared" si="673"/>
        <v>2</v>
      </c>
      <c r="AM601" s="17">
        <v>0</v>
      </c>
      <c r="AN601" s="17"/>
      <c r="AO601" s="17">
        <v>0</v>
      </c>
      <c r="AP601" s="17">
        <v>0</v>
      </c>
      <c r="AQ601" s="17">
        <v>0</v>
      </c>
      <c r="AR601" s="17" t="s">
        <v>136</v>
      </c>
      <c r="AS601" s="19">
        <f t="shared" si="614"/>
        <v>0</v>
      </c>
      <c r="AT601" s="19"/>
      <c r="AU601" s="19">
        <f>VLOOKUP(G601,ABNT5101!$I$3:$J$9,2)</f>
        <v>10</v>
      </c>
      <c r="AV601" s="19">
        <f>VLOOKUP(G601,ABNT5101!$I$3:$M$9,5)</f>
        <v>0.18</v>
      </c>
      <c r="AW601" s="17" t="str">
        <f>_xlfn.XLOOKUP(G601,ABNT5101!I:I,ABNT5101!L:L)</f>
        <v>-</v>
      </c>
      <c r="AX601" s="17">
        <f>_xlfn.XLOOKUP(G601,ABNT5101!$I:$I,ABNT5101!M:M)</f>
        <v>0.18</v>
      </c>
      <c r="AY601" s="17" t="str">
        <f>_xlfn.XLOOKUP(G601,ABNT5101!$I:$I,ABNT5101!N:N)</f>
        <v>-</v>
      </c>
      <c r="AZ601" s="17">
        <f>_xlfn.XLOOKUP(G601,ABNT5101!$I:$I,ABNT5101!O:O)</f>
        <v>16</v>
      </c>
      <c r="BA601" s="20" t="str">
        <f t="shared" si="615"/>
        <v>ATENDE</v>
      </c>
      <c r="BB601" s="21">
        <f t="shared" ref="BB601:BC601" si="731">BE601/AU601-1</f>
        <v>0.14399999999999991</v>
      </c>
      <c r="BC601" s="21">
        <f t="shared" si="731"/>
        <v>1.6666666666666665</v>
      </c>
      <c r="BD601" s="21" t="str">
        <f t="shared" si="617"/>
        <v>-</v>
      </c>
      <c r="BE601" s="22">
        <v>11.44</v>
      </c>
      <c r="BF601" s="22">
        <v>0.48</v>
      </c>
      <c r="BG601" s="22"/>
      <c r="BH601" s="22"/>
      <c r="BI601" s="23"/>
      <c r="BJ601" s="22"/>
      <c r="BK601" s="20" t="str">
        <f t="shared" si="618"/>
        <v>ATENDE</v>
      </c>
      <c r="BL601" s="20" t="str">
        <f t="shared" si="619"/>
        <v>ATENDE</v>
      </c>
      <c r="BM601" s="20" t="str">
        <f t="shared" si="620"/>
        <v>ATENDE</v>
      </c>
      <c r="BN601" s="20" t="str">
        <f t="shared" si="621"/>
        <v>ATENDE</v>
      </c>
      <c r="BO601" s="24" t="str">
        <f t="shared" si="622"/>
        <v>C4</v>
      </c>
      <c r="BP601" s="24" t="str">
        <f t="shared" si="725"/>
        <v>P6</v>
      </c>
      <c r="BQ601" s="25">
        <f t="shared" si="623"/>
        <v>0.34999999999999987</v>
      </c>
      <c r="BR601" s="22">
        <v>4.05</v>
      </c>
      <c r="BS601" s="22">
        <v>2.2799999999999998</v>
      </c>
      <c r="BT601" s="24">
        <f>IF(BP601="-","-",_xlfn.XLOOKUP(BP601,ABNT5101!$B$4:$B$9,ABNT5101!$C$4:$C$9))</f>
        <v>3</v>
      </c>
      <c r="BU601" s="24">
        <f>IF(BP601="-","-",_xlfn.XLOOKUP(BP601,ABNT5101!$B$4:$B$9,ABNT5101!$D$4:$D$9))</f>
        <v>0.6</v>
      </c>
      <c r="BV601" s="20" t="str">
        <f t="shared" si="624"/>
        <v>ATENDE</v>
      </c>
      <c r="BW601" s="20" t="str">
        <f t="shared" si="625"/>
        <v>ATENDE</v>
      </c>
      <c r="BX601" s="20" t="str">
        <f t="shared" si="626"/>
        <v>ATENDE</v>
      </c>
      <c r="BY601" s="24" t="str">
        <f t="shared" si="729"/>
        <v>P6</v>
      </c>
      <c r="BZ601" s="25">
        <f t="shared" si="627"/>
        <v>1.7566666666666664</v>
      </c>
      <c r="CA601" s="24">
        <v>8.27</v>
      </c>
      <c r="CB601" s="24">
        <v>3.09</v>
      </c>
      <c r="CC601" s="20">
        <f>IF(BY601="-","-",_xlfn.XLOOKUP(BY601,ABNT5101!$B$4:$B$9,ABNT5101!$C$4:$C$9))</f>
        <v>3</v>
      </c>
      <c r="CD601" s="24">
        <f>IF(BY601="-","-",_xlfn.XLOOKUP(BY601,ABNT5101!$B$4:$B$9,ABNT5101!$D$4:$D$9))</f>
        <v>0.6</v>
      </c>
      <c r="CE601" s="20" t="str">
        <f t="shared" si="628"/>
        <v>ATENDE</v>
      </c>
      <c r="CF601" s="20" t="str">
        <f t="shared" si="629"/>
        <v>ATENDE</v>
      </c>
      <c r="CG601" s="20" t="str">
        <f t="shared" si="630"/>
        <v>ATENDE</v>
      </c>
      <c r="CH601" s="26" t="str">
        <f>_xlfn.XLOOKUP(CI601,'Banco de dados'!$B:$B,'Banco de dados'!$D:$D)</f>
        <v>TECNOWATT</v>
      </c>
      <c r="CI601" s="27" t="str">
        <f>'Banco de dados'!B65</f>
        <v xml:space="preserve">SIGSAGPTLRRSSNDL_30W_38IBBRS
</v>
      </c>
      <c r="CJ601" s="26" t="str">
        <f>_xlfn.XLOOKUP(CI601,'Banco de dados'!$B:$B,'Banco de dados'!$E:$E)</f>
        <v>SIGSAGPTLRRSSNDL_30W_38IBBRS
1-10C1MUN6.5</v>
      </c>
      <c r="CK601" s="26"/>
      <c r="CL601" s="26" t="e">
        <f>IF(CK601="-","-",_xlfn.XLOOKUP(CK601,'Banco de dados'!$B:$B,'Banco de dados'!$E:$E))</f>
        <v>#N/A</v>
      </c>
      <c r="CM601" s="28">
        <f t="shared" si="631"/>
        <v>1</v>
      </c>
      <c r="CN601" s="26">
        <f>_xlfn.XLOOKUP(CI601,'Banco de dados'!$B:$B,'Banco de dados'!$H:$H)</f>
        <v>30</v>
      </c>
      <c r="CO601" s="26" t="e">
        <f t="array" aca="1" ref="CO601" ca="1">_xludf.XLOOKUP(CK601,'Banco de dados'!$B:$B,'Banco de dados'!$H:$H)</f>
        <v>#NAME?</v>
      </c>
      <c r="CP601" s="51" t="e">
        <f t="array" aca="1" ref="CP601" ca="1">_xludf.XLOOKUP(CI601,'Banco de dados'!$B:$B,'Banco de dados'!$F:$F)</f>
        <v>#NAME?</v>
      </c>
      <c r="CQ601" s="26" t="e">
        <f t="array" aca="1" ref="CQ601" ca="1">_xludf.XLOOKUP(CK601,'Banco de dados'!$B:$B,'Banco de dados'!$F:$F)</f>
        <v>#NAME?</v>
      </c>
      <c r="CR601" s="27">
        <v>0</v>
      </c>
      <c r="CS601" s="27"/>
      <c r="CT601" s="26" t="str">
        <f>IF(AG601=0.5,"Suporte",IF(AND(AG601&gt;='Braços de IP'!$B$9,AG601&lt;='Braços de IP'!$D$9),'Braços de IP'!$E$9,IF(AND(AG601&gt;='Braços de IP'!$B$10,AG601&lt;='Braços de IP'!$D$10),'Braços de IP'!$E$10,IF(AND(AG601&gt;='Braços de IP'!$B$11,AG601&lt;='Braços de IP'!$D$11),'Braços de IP'!$E$11,IF(AND(AG601&gt;='Braços de IP'!$B$12,AG601&lt;='Braços de IP'!$D$12),'Braços de IP'!$E$12,IF(AND(AG601&gt;='Braços de IP'!$B$13,AG601&lt;='Braços de IP'!$D$13),'Braços de IP'!$E$13,IF(AND(AG601&gt;='Braços de IP'!$B$14,AG601&lt;='Braços de IP'!$D$14),'Braços de IP'!$E$14,"ERRO")))))))</f>
        <v>Médio I</v>
      </c>
      <c r="CU601" s="27"/>
      <c r="CV601" s="26" t="str">
        <f>IF($CU601="","",VLOOKUP($CU601,'Braços de IP'!$E$9:$I$15,2,0))</f>
        <v/>
      </c>
      <c r="CW601" s="29" t="str">
        <f>IF($CU601="","",VLOOKUP($CU601,'Braços de IP'!$E$9:$I$15,5,0))</f>
        <v/>
      </c>
      <c r="CX601" s="26"/>
      <c r="CY601" s="26"/>
      <c r="CZ601" s="26"/>
      <c r="DA601" s="26"/>
      <c r="DB601" s="26"/>
      <c r="DC601" s="26"/>
      <c r="DD601" s="30">
        <f t="shared" si="632"/>
        <v>30</v>
      </c>
      <c r="DE601" s="31">
        <f t="shared" si="633"/>
        <v>96</v>
      </c>
      <c r="DF601" s="30">
        <f t="shared" si="634"/>
        <v>126</v>
      </c>
      <c r="DG601" s="32">
        <f t="shared" si="635"/>
        <v>0.6875</v>
      </c>
      <c r="DH601" s="33" t="s">
        <v>143</v>
      </c>
      <c r="DI601" s="34"/>
      <c r="DJ601" s="35"/>
      <c r="DK601" s="16" t="s">
        <v>144</v>
      </c>
      <c r="DL601" s="16"/>
      <c r="DN601" s="36" t="e">
        <f t="shared" si="675"/>
        <v>#VALUE!</v>
      </c>
    </row>
    <row r="602" spans="1:118" ht="15.75" customHeight="1" x14ac:dyDescent="0.25">
      <c r="B602" s="16">
        <v>113</v>
      </c>
      <c r="C602" s="16" t="s">
        <v>174</v>
      </c>
      <c r="D602" s="16" t="s">
        <v>596</v>
      </c>
      <c r="E602" s="16">
        <v>-8.0248849999999994</v>
      </c>
      <c r="F602" s="16">
        <v>-34.957582000000002</v>
      </c>
      <c r="G602" s="16" t="s">
        <v>157</v>
      </c>
      <c r="H602" s="17" t="s">
        <v>136</v>
      </c>
      <c r="I602" s="16" t="s">
        <v>136</v>
      </c>
      <c r="J602" s="17" t="s">
        <v>137</v>
      </c>
      <c r="K602" s="18">
        <v>76</v>
      </c>
      <c r="L602" s="17" t="s">
        <v>138</v>
      </c>
      <c r="M602" s="17">
        <v>0</v>
      </c>
      <c r="N602" s="16">
        <f t="shared" si="671"/>
        <v>152</v>
      </c>
      <c r="O602" s="17">
        <v>1</v>
      </c>
      <c r="P602" s="17">
        <v>0</v>
      </c>
      <c r="Q602" s="22">
        <v>3.03</v>
      </c>
      <c r="R602" s="16"/>
      <c r="S602" s="16"/>
      <c r="T602" s="16">
        <v>0</v>
      </c>
      <c r="U602" s="17">
        <v>0</v>
      </c>
      <c r="V602" s="17">
        <v>0</v>
      </c>
      <c r="W602" s="17">
        <v>0</v>
      </c>
      <c r="X602" s="17">
        <v>0</v>
      </c>
      <c r="Y602" s="17">
        <v>0</v>
      </c>
      <c r="Z602" s="17">
        <v>0</v>
      </c>
      <c r="AA602" s="17" t="s">
        <v>139</v>
      </c>
      <c r="AB602" s="17" t="s">
        <v>140</v>
      </c>
      <c r="AC602" s="17">
        <v>19.399999999999999</v>
      </c>
      <c r="AD602" s="17">
        <v>6.49</v>
      </c>
      <c r="AE602" s="17">
        <v>1</v>
      </c>
      <c r="AF602" s="17">
        <v>1.06</v>
      </c>
      <c r="AG602" s="17">
        <v>1.66</v>
      </c>
      <c r="AH602" s="17">
        <f t="shared" si="672"/>
        <v>0.59999999999999987</v>
      </c>
      <c r="AI602" s="17" t="s">
        <v>136</v>
      </c>
      <c r="AJ602" s="17" t="s">
        <v>136</v>
      </c>
      <c r="AK602" s="17" t="s">
        <v>141</v>
      </c>
      <c r="AL602" s="17">
        <f t="shared" si="673"/>
        <v>2</v>
      </c>
      <c r="AM602" s="17">
        <v>0</v>
      </c>
      <c r="AN602" s="17"/>
      <c r="AO602" s="17">
        <v>0</v>
      </c>
      <c r="AP602" s="17">
        <v>0</v>
      </c>
      <c r="AQ602" s="17">
        <v>0</v>
      </c>
      <c r="AR602" s="17" t="s">
        <v>136</v>
      </c>
      <c r="AS602" s="19">
        <f t="shared" si="614"/>
        <v>0</v>
      </c>
      <c r="AT602" s="19"/>
      <c r="AU602" s="19">
        <f>VLOOKUP(G602,ABNT5101!$I$3:$J$9,2)</f>
        <v>7.5</v>
      </c>
      <c r="AV602" s="19">
        <f>VLOOKUP(G602,ABNT5101!$I$3:$M$9,5)</f>
        <v>0.18</v>
      </c>
      <c r="AW602" s="17" t="str">
        <f>_xlfn.XLOOKUP(G602,ABNT5101!I:I,ABNT5101!L:L)</f>
        <v>-</v>
      </c>
      <c r="AX602" s="17">
        <f>_xlfn.XLOOKUP(G602,ABNT5101!$I:$I,ABNT5101!M:M)</f>
        <v>0.18</v>
      </c>
      <c r="AY602" s="17" t="str">
        <f>_xlfn.XLOOKUP(G602,ABNT5101!$I:$I,ABNT5101!N:N)</f>
        <v>-</v>
      </c>
      <c r="AZ602" s="17">
        <f>_xlfn.XLOOKUP(G602,ABNT5101!$I:$I,ABNT5101!O:O)</f>
        <v>16</v>
      </c>
      <c r="BA602" s="20" t="str">
        <f t="shared" si="615"/>
        <v>ATENDE</v>
      </c>
      <c r="BB602" s="21">
        <f t="shared" ref="BB602:BC602" si="732">BE602/AU602-1</f>
        <v>0.17199999999999993</v>
      </c>
      <c r="BC602" s="21">
        <f t="shared" si="732"/>
        <v>2.666666666666667</v>
      </c>
      <c r="BD602" s="21" t="str">
        <f t="shared" si="617"/>
        <v>-</v>
      </c>
      <c r="BE602" s="22">
        <v>8.7899999999999991</v>
      </c>
      <c r="BF602" s="22">
        <v>0.66</v>
      </c>
      <c r="BG602" s="22"/>
      <c r="BH602" s="22"/>
      <c r="BI602" s="23"/>
      <c r="BJ602" s="22"/>
      <c r="BK602" s="20" t="str">
        <f t="shared" si="618"/>
        <v>ATENDE</v>
      </c>
      <c r="BL602" s="20" t="str">
        <f t="shared" si="619"/>
        <v>ATENDE</v>
      </c>
      <c r="BM602" s="20" t="str">
        <f t="shared" si="620"/>
        <v>ATENDE</v>
      </c>
      <c r="BN602" s="20" t="str">
        <f t="shared" si="621"/>
        <v>ATENDE</v>
      </c>
      <c r="BO602" s="24" t="str">
        <f t="shared" si="622"/>
        <v>C5</v>
      </c>
      <c r="BP602" s="24" t="str">
        <f t="shared" si="725"/>
        <v>-</v>
      </c>
      <c r="BQ602" s="25" t="e">
        <f t="shared" si="623"/>
        <v>#VALUE!</v>
      </c>
      <c r="BR602" s="22"/>
      <c r="BS602" s="22"/>
      <c r="BT602" s="24" t="str">
        <f>IF(BP602="-","-",_xlfn.XLOOKUP(BP602,ABNT5101!$B$4:$B$9,ABNT5101!$C$4:$C$9))</f>
        <v>-</v>
      </c>
      <c r="BU602" s="24" t="str">
        <f>IF(BP602="-","-",_xlfn.XLOOKUP(BP602,ABNT5101!$B$4:$B$9,ABNT5101!$D$4:$D$9))</f>
        <v>-</v>
      </c>
      <c r="BV602" s="20" t="str">
        <f t="shared" si="624"/>
        <v>-</v>
      </c>
      <c r="BW602" s="20" t="str">
        <f t="shared" si="625"/>
        <v>-</v>
      </c>
      <c r="BX602" s="20" t="str">
        <f t="shared" si="626"/>
        <v>-</v>
      </c>
      <c r="BY602" s="24" t="str">
        <f t="shared" si="729"/>
        <v>-</v>
      </c>
      <c r="BZ602" s="25" t="e">
        <f t="shared" si="627"/>
        <v>#VALUE!</v>
      </c>
      <c r="CA602" s="24"/>
      <c r="CB602" s="24"/>
      <c r="CC602" s="20" t="str">
        <f>IF(BY602="-","-",_xlfn.XLOOKUP(BY602,ABNT5101!$B$4:$B$9,ABNT5101!$C$4:$C$9))</f>
        <v>-</v>
      </c>
      <c r="CD602" s="24" t="str">
        <f>IF(BY602="-","-",_xlfn.XLOOKUP(BY602,ABNT5101!$B$4:$B$9,ABNT5101!$D$4:$D$9))</f>
        <v>-</v>
      </c>
      <c r="CE602" s="20" t="str">
        <f t="shared" si="628"/>
        <v>-</v>
      </c>
      <c r="CF602" s="20" t="str">
        <f t="shared" si="629"/>
        <v>-</v>
      </c>
      <c r="CG602" s="20" t="str">
        <f t="shared" si="630"/>
        <v>-</v>
      </c>
      <c r="CH602" s="26" t="str">
        <f>_xlfn.XLOOKUP(CI602,'Banco de dados'!$B:$B,'Banco de dados'!$D:$D)</f>
        <v>LEDSTAR</v>
      </c>
      <c r="CI602" s="47" t="str">
        <f>'Banco de dados'!B4</f>
        <v xml:space="preserve"> SL VT 9.1 17W</v>
      </c>
      <c r="CJ602" s="26" t="str">
        <f>_xlfn.XLOOKUP(CI602,'Banco de dados'!$B:$B,'Banco de dados'!$E:$E)</f>
        <v>LUM LED SL VT 9.1 17W</v>
      </c>
      <c r="CK602" s="26"/>
      <c r="CL602" s="26" t="e">
        <f>IF(CK602="-","-",_xlfn.XLOOKUP(CK602,'Banco de dados'!$B:$B,'Banco de dados'!$E:$E))</f>
        <v>#N/A</v>
      </c>
      <c r="CM602" s="28">
        <f t="shared" si="631"/>
        <v>1</v>
      </c>
      <c r="CN602" s="26">
        <f>_xlfn.XLOOKUP(CI602,'Banco de dados'!$B:$B,'Banco de dados'!$H:$H)</f>
        <v>17</v>
      </c>
      <c r="CO602" s="26" t="e">
        <f t="array" aca="1" ref="CO602" ca="1">_xludf.XLOOKUP(CK602,'Banco de dados'!$B:$B,'Banco de dados'!$H:$H)</f>
        <v>#NAME?</v>
      </c>
      <c r="CP602" s="51" t="e">
        <f t="array" aca="1" ref="CP602" ca="1">_xludf.XLOOKUP(CI602,'Banco de dados'!$B:$B,'Banco de dados'!$F:$F)</f>
        <v>#NAME?</v>
      </c>
      <c r="CQ602" s="26" t="e">
        <f t="array" aca="1" ref="CQ602" ca="1">_xludf.XLOOKUP(CK602,'Banco de dados'!$B:$B,'Banco de dados'!$F:$F)</f>
        <v>#NAME?</v>
      </c>
      <c r="CR602" s="27">
        <v>0</v>
      </c>
      <c r="CS602" s="27"/>
      <c r="CT602" s="26" t="str">
        <f>IF(AG602=0.5,"Suporte",IF(AND(AG602&gt;='Braços de IP'!$B$9,AG602&lt;='Braços de IP'!$D$9),'Braços de IP'!$E$9,IF(AND(AG602&gt;='Braços de IP'!$B$10,AG602&lt;='Braços de IP'!$D$10),'Braços de IP'!$E$10,IF(AND(AG602&gt;='Braços de IP'!$B$11,AG602&lt;='Braços de IP'!$D$11),'Braços de IP'!$E$11,IF(AND(AG602&gt;='Braços de IP'!$B$12,AG602&lt;='Braços de IP'!$D$12),'Braços de IP'!$E$12,IF(AND(AG602&gt;='Braços de IP'!$B$13,AG602&lt;='Braços de IP'!$D$13),'Braços de IP'!$E$13,IF(AND(AG602&gt;='Braços de IP'!$B$14,AG602&lt;='Braços de IP'!$D$14),'Braços de IP'!$E$14,"ERRO")))))))</f>
        <v>Médio I</v>
      </c>
      <c r="CU602" s="27"/>
      <c r="CV602" s="26" t="str">
        <f>IF($CU602="","",VLOOKUP($CU602,'Braços de IP'!$E$9:$I$15,2,0))</f>
        <v/>
      </c>
      <c r="CW602" s="29" t="str">
        <f>IF($CU602="","",VLOOKUP($CU602,'Braços de IP'!$E$9:$I$15,5,0))</f>
        <v/>
      </c>
      <c r="CX602" s="26"/>
      <c r="CY602" s="26"/>
      <c r="CZ602" s="26"/>
      <c r="DA602" s="26"/>
      <c r="DB602" s="26"/>
      <c r="DC602" s="26"/>
      <c r="DD602" s="30">
        <f t="shared" si="632"/>
        <v>17</v>
      </c>
      <c r="DE602" s="31">
        <f t="shared" si="633"/>
        <v>76</v>
      </c>
      <c r="DF602" s="30">
        <f t="shared" si="634"/>
        <v>93</v>
      </c>
      <c r="DG602" s="32">
        <f t="shared" si="635"/>
        <v>0.77631578947368418</v>
      </c>
      <c r="DH602" s="33" t="s">
        <v>143</v>
      </c>
      <c r="DI602" s="34"/>
      <c r="DJ602" s="35"/>
      <c r="DK602" s="16" t="s">
        <v>144</v>
      </c>
      <c r="DL602" s="16"/>
      <c r="DN602" s="36" t="e">
        <f t="shared" si="675"/>
        <v>#VALUE!</v>
      </c>
    </row>
    <row r="603" spans="1:118" ht="15.75" customHeight="1" x14ac:dyDescent="0.25">
      <c r="B603" s="16">
        <v>113</v>
      </c>
      <c r="C603" s="16" t="s">
        <v>174</v>
      </c>
      <c r="D603" s="16" t="s">
        <v>596</v>
      </c>
      <c r="E603" s="16">
        <v>-8.0248849999999994</v>
      </c>
      <c r="F603" s="16">
        <v>-34.957582000000002</v>
      </c>
      <c r="G603" s="16" t="s">
        <v>157</v>
      </c>
      <c r="H603" s="17" t="s">
        <v>136</v>
      </c>
      <c r="I603" s="16" t="s">
        <v>136</v>
      </c>
      <c r="J603" s="17" t="s">
        <v>137</v>
      </c>
      <c r="K603" s="18">
        <v>76</v>
      </c>
      <c r="L603" s="17" t="s">
        <v>138</v>
      </c>
      <c r="M603" s="17">
        <v>0</v>
      </c>
      <c r="N603" s="16">
        <f t="shared" si="671"/>
        <v>152</v>
      </c>
      <c r="O603" s="17">
        <v>1</v>
      </c>
      <c r="P603" s="17">
        <v>0</v>
      </c>
      <c r="Q603" s="22">
        <v>3.03</v>
      </c>
      <c r="R603" s="16"/>
      <c r="S603" s="16"/>
      <c r="T603" s="16">
        <v>0</v>
      </c>
      <c r="U603" s="17">
        <v>0</v>
      </c>
      <c r="V603" s="17">
        <v>0</v>
      </c>
      <c r="W603" s="17">
        <v>0</v>
      </c>
      <c r="X603" s="17">
        <v>0</v>
      </c>
      <c r="Y603" s="17">
        <v>0</v>
      </c>
      <c r="Z603" s="17">
        <v>0</v>
      </c>
      <c r="AA603" s="17" t="s">
        <v>139</v>
      </c>
      <c r="AB603" s="17" t="s">
        <v>140</v>
      </c>
      <c r="AC603" s="17">
        <v>19.399999999999999</v>
      </c>
      <c r="AD603" s="17">
        <v>6.49</v>
      </c>
      <c r="AE603" s="17">
        <v>1</v>
      </c>
      <c r="AF603" s="17">
        <v>1.06</v>
      </c>
      <c r="AG603" s="17">
        <v>1.66</v>
      </c>
      <c r="AH603" s="17">
        <f t="shared" si="672"/>
        <v>0.59999999999999987</v>
      </c>
      <c r="AI603" s="17" t="s">
        <v>136</v>
      </c>
      <c r="AJ603" s="17" t="s">
        <v>136</v>
      </c>
      <c r="AK603" s="17" t="s">
        <v>141</v>
      </c>
      <c r="AL603" s="17">
        <f t="shared" si="673"/>
        <v>2</v>
      </c>
      <c r="AM603" s="17">
        <v>0</v>
      </c>
      <c r="AN603" s="17"/>
      <c r="AO603" s="17">
        <v>0</v>
      </c>
      <c r="AP603" s="17">
        <v>0</v>
      </c>
      <c r="AQ603" s="17">
        <v>0</v>
      </c>
      <c r="AR603" s="17" t="s">
        <v>136</v>
      </c>
      <c r="AS603" s="19">
        <f t="shared" si="614"/>
        <v>0</v>
      </c>
      <c r="AT603" s="19"/>
      <c r="AU603" s="19">
        <f>VLOOKUP(G603,ABNT5101!$I$3:$J$9,2)</f>
        <v>7.5</v>
      </c>
      <c r="AV603" s="19">
        <f>VLOOKUP(G603,ABNT5101!$I$3:$M$9,5)</f>
        <v>0.18</v>
      </c>
      <c r="AW603" s="17" t="str">
        <f>_xlfn.XLOOKUP(G603,ABNT5101!I:I,ABNT5101!L:L)</f>
        <v>-</v>
      </c>
      <c r="AX603" s="17">
        <f>_xlfn.XLOOKUP(G603,ABNT5101!$I:$I,ABNT5101!M:M)</f>
        <v>0.18</v>
      </c>
      <c r="AY603" s="17" t="str">
        <f>_xlfn.XLOOKUP(G603,ABNT5101!$I:$I,ABNT5101!N:N)</f>
        <v>-</v>
      </c>
      <c r="AZ603" s="17">
        <f>_xlfn.XLOOKUP(G603,ABNT5101!$I:$I,ABNT5101!O:O)</f>
        <v>16</v>
      </c>
      <c r="BA603" s="20" t="str">
        <f t="shared" si="615"/>
        <v>ATENDE</v>
      </c>
      <c r="BB603" s="21">
        <f t="shared" ref="BB603:BC603" si="733">BE603/AU603-1</f>
        <v>0.62000000000000011</v>
      </c>
      <c r="BC603" s="21">
        <f t="shared" si="733"/>
        <v>3.3888888888888893</v>
      </c>
      <c r="BD603" s="21" t="str">
        <f t="shared" si="617"/>
        <v>-</v>
      </c>
      <c r="BE603" s="22">
        <v>12.15</v>
      </c>
      <c r="BF603" s="22">
        <v>0.79</v>
      </c>
      <c r="BG603" s="22"/>
      <c r="BH603" s="22"/>
      <c r="BI603" s="23"/>
      <c r="BJ603" s="22"/>
      <c r="BK603" s="20" t="str">
        <f t="shared" si="618"/>
        <v>ATENDE</v>
      </c>
      <c r="BL603" s="20" t="str">
        <f t="shared" si="619"/>
        <v>ATENDE</v>
      </c>
      <c r="BM603" s="20" t="str">
        <f t="shared" si="620"/>
        <v>ATENDE</v>
      </c>
      <c r="BN603" s="20" t="str">
        <f t="shared" si="621"/>
        <v>ATENDE</v>
      </c>
      <c r="BO603" s="24" t="str">
        <f t="shared" si="622"/>
        <v>C5</v>
      </c>
      <c r="BP603" s="24" t="str">
        <f t="shared" si="725"/>
        <v>-</v>
      </c>
      <c r="BQ603" s="25" t="e">
        <f t="shared" si="623"/>
        <v>#VALUE!</v>
      </c>
      <c r="BR603" s="22"/>
      <c r="BS603" s="22"/>
      <c r="BT603" s="24" t="str">
        <f>IF(BP603="-","-",_xlfn.XLOOKUP(BP603,ABNT5101!$B$4:$B$9,ABNT5101!$C$4:$C$9))</f>
        <v>-</v>
      </c>
      <c r="BU603" s="24" t="str">
        <f>IF(BP603="-","-",_xlfn.XLOOKUP(BP603,ABNT5101!$B$4:$B$9,ABNT5101!$D$4:$D$9))</f>
        <v>-</v>
      </c>
      <c r="BV603" s="20" t="str">
        <f t="shared" si="624"/>
        <v>-</v>
      </c>
      <c r="BW603" s="20" t="str">
        <f t="shared" si="625"/>
        <v>-</v>
      </c>
      <c r="BX603" s="20" t="str">
        <f t="shared" si="626"/>
        <v>-</v>
      </c>
      <c r="BY603" s="24" t="str">
        <f t="shared" si="729"/>
        <v>-</v>
      </c>
      <c r="BZ603" s="25" t="e">
        <f t="shared" si="627"/>
        <v>#VALUE!</v>
      </c>
      <c r="CA603" s="24"/>
      <c r="CB603" s="24"/>
      <c r="CC603" s="20" t="str">
        <f>IF(BY603="-","-",_xlfn.XLOOKUP(BY603,ABNT5101!$B$4:$B$9,ABNT5101!$C$4:$C$9))</f>
        <v>-</v>
      </c>
      <c r="CD603" s="24" t="str">
        <f>IF(BY603="-","-",_xlfn.XLOOKUP(BY603,ABNT5101!$B$4:$B$9,ABNT5101!$D$4:$D$9))</f>
        <v>-</v>
      </c>
      <c r="CE603" s="20" t="str">
        <f t="shared" si="628"/>
        <v>-</v>
      </c>
      <c r="CF603" s="20" t="str">
        <f t="shared" si="629"/>
        <v>-</v>
      </c>
      <c r="CG603" s="20" t="str">
        <f t="shared" si="630"/>
        <v>-</v>
      </c>
      <c r="CH603" s="26" t="str">
        <f>_xlfn.XLOOKUP(CI603,'Banco de dados'!$B:$B,'Banco de dados'!$D:$D)</f>
        <v>SX LIGHTING</v>
      </c>
      <c r="CI603" s="27" t="str">
        <f>'Banco de dados'!B53</f>
        <v>SX-INEVO020HF</v>
      </c>
      <c r="CJ603" s="26" t="str">
        <f>_xlfn.XLOOKUP(CI603,'Banco de dados'!$B:$B,'Banco de dados'!$E:$E)</f>
        <v>SXINEVO020K50L12CZF7PHF</v>
      </c>
      <c r="CK603" s="26"/>
      <c r="CL603" s="26" t="e">
        <f>IF(CK603="-","-",_xlfn.XLOOKUP(CK603,'Banco de dados'!$B:$B,'Banco de dados'!$E:$E))</f>
        <v>#N/A</v>
      </c>
      <c r="CM603" s="28">
        <f t="shared" si="631"/>
        <v>1</v>
      </c>
      <c r="CN603" s="26">
        <f>_xlfn.XLOOKUP(CI603,'Banco de dados'!$B:$B,'Banco de dados'!$H:$H)</f>
        <v>22.5</v>
      </c>
      <c r="CO603" s="26" t="e">
        <f t="array" aca="1" ref="CO603" ca="1">_xludf.XLOOKUP(CK603,'Banco de dados'!$B:$B,'Banco de dados'!$H:$H)</f>
        <v>#NAME?</v>
      </c>
      <c r="CP603" s="51" t="e">
        <f t="array" aca="1" ref="CP603" ca="1">_xludf.XLOOKUP(CI603,'Banco de dados'!$B:$B,'Banco de dados'!$F:$F)</f>
        <v>#NAME?</v>
      </c>
      <c r="CQ603" s="26" t="e">
        <f t="array" aca="1" ref="CQ603" ca="1">_xludf.XLOOKUP(CK603,'Banco de dados'!$B:$B,'Banco de dados'!$F:$F)</f>
        <v>#NAME?</v>
      </c>
      <c r="CR603" s="27">
        <v>0</v>
      </c>
      <c r="CS603" s="27"/>
      <c r="CT603" s="26" t="str">
        <f>IF(AG603=0.5,"Suporte",IF(AND(AG603&gt;='Braços de IP'!$B$9,AG603&lt;='Braços de IP'!$D$9),'Braços de IP'!$E$9,IF(AND(AG603&gt;='Braços de IP'!$B$10,AG603&lt;='Braços de IP'!$D$10),'Braços de IP'!$E$10,IF(AND(AG603&gt;='Braços de IP'!$B$11,AG603&lt;='Braços de IP'!$D$11),'Braços de IP'!$E$11,IF(AND(AG603&gt;='Braços de IP'!$B$12,AG603&lt;='Braços de IP'!$D$12),'Braços de IP'!$E$12,IF(AND(AG603&gt;='Braços de IP'!$B$13,AG603&lt;='Braços de IP'!$D$13),'Braços de IP'!$E$13,IF(AND(AG603&gt;='Braços de IP'!$B$14,AG603&lt;='Braços de IP'!$D$14),'Braços de IP'!$E$14,"ERRO")))))))</f>
        <v>Médio I</v>
      </c>
      <c r="CU603" s="27"/>
      <c r="CV603" s="26" t="str">
        <f>IF($CU603="","",VLOOKUP($CU603,'Braços de IP'!$E$9:$I$15,2,0))</f>
        <v/>
      </c>
      <c r="CW603" s="29" t="str">
        <f>IF($CU603="","",VLOOKUP($CU603,'Braços de IP'!$E$9:$I$15,5,0))</f>
        <v/>
      </c>
      <c r="CX603" s="26"/>
      <c r="CY603" s="26"/>
      <c r="CZ603" s="26"/>
      <c r="DA603" s="26"/>
      <c r="DB603" s="26"/>
      <c r="DC603" s="26"/>
      <c r="DD603" s="30">
        <f t="shared" si="632"/>
        <v>22.5</v>
      </c>
      <c r="DE603" s="31">
        <f t="shared" si="633"/>
        <v>76</v>
      </c>
      <c r="DF603" s="30">
        <f t="shared" si="634"/>
        <v>98.5</v>
      </c>
      <c r="DG603" s="32">
        <f t="shared" si="635"/>
        <v>0.70394736842105265</v>
      </c>
      <c r="DH603" s="33" t="s">
        <v>143</v>
      </c>
      <c r="DI603" s="34"/>
      <c r="DJ603" s="35"/>
      <c r="DK603" s="16" t="s">
        <v>144</v>
      </c>
      <c r="DL603" s="16"/>
      <c r="DN603" s="36" t="e">
        <f t="shared" si="675"/>
        <v>#VALUE!</v>
      </c>
    </row>
    <row r="604" spans="1:118" ht="15.75" customHeight="1" x14ac:dyDescent="0.25">
      <c r="B604" s="16">
        <v>113</v>
      </c>
      <c r="C604" s="16" t="s">
        <v>174</v>
      </c>
      <c r="D604" s="16" t="s">
        <v>596</v>
      </c>
      <c r="E604" s="16">
        <v>-8.0248849999999994</v>
      </c>
      <c r="F604" s="16">
        <v>-34.957582000000002</v>
      </c>
      <c r="G604" s="16" t="s">
        <v>157</v>
      </c>
      <c r="H604" s="17" t="s">
        <v>136</v>
      </c>
      <c r="I604" s="16" t="s">
        <v>136</v>
      </c>
      <c r="J604" s="17" t="s">
        <v>137</v>
      </c>
      <c r="K604" s="18">
        <v>76</v>
      </c>
      <c r="L604" s="17" t="s">
        <v>138</v>
      </c>
      <c r="M604" s="17">
        <v>0</v>
      </c>
      <c r="N604" s="16">
        <f t="shared" si="671"/>
        <v>152</v>
      </c>
      <c r="O604" s="17">
        <v>1</v>
      </c>
      <c r="P604" s="17">
        <v>0</v>
      </c>
      <c r="Q604" s="22">
        <v>3.03</v>
      </c>
      <c r="R604" s="16"/>
      <c r="S604" s="16"/>
      <c r="T604" s="16">
        <v>0</v>
      </c>
      <c r="U604" s="17">
        <v>0</v>
      </c>
      <c r="V604" s="17">
        <v>0</v>
      </c>
      <c r="W604" s="17">
        <v>0</v>
      </c>
      <c r="X604" s="17">
        <v>0</v>
      </c>
      <c r="Y604" s="17">
        <v>0</v>
      </c>
      <c r="Z604" s="17">
        <v>0</v>
      </c>
      <c r="AA604" s="17" t="s">
        <v>139</v>
      </c>
      <c r="AB604" s="17" t="s">
        <v>140</v>
      </c>
      <c r="AC604" s="17">
        <v>19.399999999999999</v>
      </c>
      <c r="AD604" s="17">
        <v>6.49</v>
      </c>
      <c r="AE604" s="17">
        <v>1</v>
      </c>
      <c r="AF604" s="17">
        <v>1.06</v>
      </c>
      <c r="AG604" s="17">
        <v>1.66</v>
      </c>
      <c r="AH604" s="17">
        <f t="shared" si="672"/>
        <v>0.59999999999999987</v>
      </c>
      <c r="AI604" s="17" t="s">
        <v>136</v>
      </c>
      <c r="AJ604" s="17" t="s">
        <v>136</v>
      </c>
      <c r="AK604" s="17" t="s">
        <v>141</v>
      </c>
      <c r="AL604" s="17">
        <f t="shared" si="673"/>
        <v>2</v>
      </c>
      <c r="AM604" s="17">
        <v>0</v>
      </c>
      <c r="AN604" s="17"/>
      <c r="AO604" s="17">
        <v>0</v>
      </c>
      <c r="AP604" s="17">
        <v>0</v>
      </c>
      <c r="AQ604" s="17">
        <v>0</v>
      </c>
      <c r="AR604" s="17" t="s">
        <v>136</v>
      </c>
      <c r="AS604" s="19">
        <f t="shared" si="614"/>
        <v>0</v>
      </c>
      <c r="AT604" s="19"/>
      <c r="AU604" s="19">
        <f>VLOOKUP(G604,ABNT5101!$I$3:$J$9,2)</f>
        <v>7.5</v>
      </c>
      <c r="AV604" s="19">
        <f>VLOOKUP(G604,ABNT5101!$I$3:$M$9,5)</f>
        <v>0.18</v>
      </c>
      <c r="AW604" s="17" t="str">
        <f>_xlfn.XLOOKUP(G604,ABNT5101!I:I,ABNT5101!L:L)</f>
        <v>-</v>
      </c>
      <c r="AX604" s="17">
        <f>_xlfn.XLOOKUP(G604,ABNT5101!$I:$I,ABNT5101!M:M)</f>
        <v>0.18</v>
      </c>
      <c r="AY604" s="17" t="str">
        <f>_xlfn.XLOOKUP(G604,ABNT5101!$I:$I,ABNT5101!N:N)</f>
        <v>-</v>
      </c>
      <c r="AZ604" s="17">
        <f>_xlfn.XLOOKUP(G604,ABNT5101!$I:$I,ABNT5101!O:O)</f>
        <v>16</v>
      </c>
      <c r="BA604" s="20" t="str">
        <f t="shared" si="615"/>
        <v>ATENDE</v>
      </c>
      <c r="BB604" s="21">
        <f t="shared" ref="BB604:BC604" si="734">BE604/AU604-1</f>
        <v>1.4680000000000004</v>
      </c>
      <c r="BC604" s="21">
        <f t="shared" si="734"/>
        <v>3.2222222222222223</v>
      </c>
      <c r="BD604" s="21" t="str">
        <f t="shared" si="617"/>
        <v>-</v>
      </c>
      <c r="BE604" s="22">
        <v>18.510000000000002</v>
      </c>
      <c r="BF604" s="22">
        <v>0.76</v>
      </c>
      <c r="BG604" s="22"/>
      <c r="BH604" s="22"/>
      <c r="BI604" s="23"/>
      <c r="BJ604" s="22"/>
      <c r="BK604" s="20" t="str">
        <f t="shared" si="618"/>
        <v>ATENDE</v>
      </c>
      <c r="BL604" s="20" t="str">
        <f t="shared" si="619"/>
        <v>ATENDE</v>
      </c>
      <c r="BM604" s="20" t="str">
        <f t="shared" si="620"/>
        <v>ATENDE</v>
      </c>
      <c r="BN604" s="20" t="str">
        <f t="shared" si="621"/>
        <v>ATENDE</v>
      </c>
      <c r="BO604" s="24" t="str">
        <f t="shared" si="622"/>
        <v>C5</v>
      </c>
      <c r="BP604" s="24" t="str">
        <f t="shared" si="725"/>
        <v>-</v>
      </c>
      <c r="BQ604" s="25" t="e">
        <f t="shared" si="623"/>
        <v>#VALUE!</v>
      </c>
      <c r="BR604" s="22"/>
      <c r="BS604" s="22"/>
      <c r="BT604" s="24" t="str">
        <f>IF(BP604="-","-",_xlfn.XLOOKUP(BP604,ABNT5101!$B$4:$B$9,ABNT5101!$C$4:$C$9))</f>
        <v>-</v>
      </c>
      <c r="BU604" s="24" t="str">
        <f>IF(BP604="-","-",_xlfn.XLOOKUP(BP604,ABNT5101!$B$4:$B$9,ABNT5101!$D$4:$D$9))</f>
        <v>-</v>
      </c>
      <c r="BV604" s="20" t="str">
        <f t="shared" si="624"/>
        <v>-</v>
      </c>
      <c r="BW604" s="20" t="str">
        <f t="shared" si="625"/>
        <v>-</v>
      </c>
      <c r="BX604" s="20" t="str">
        <f t="shared" si="626"/>
        <v>-</v>
      </c>
      <c r="BY604" s="24" t="str">
        <f t="shared" si="729"/>
        <v>-</v>
      </c>
      <c r="BZ604" s="25" t="e">
        <f t="shared" si="627"/>
        <v>#VALUE!</v>
      </c>
      <c r="CA604" s="24"/>
      <c r="CB604" s="24"/>
      <c r="CC604" s="20" t="str">
        <f>IF(BY604="-","-",_xlfn.XLOOKUP(BY604,ABNT5101!$B$4:$B$9,ABNT5101!$C$4:$C$9))</f>
        <v>-</v>
      </c>
      <c r="CD604" s="24" t="str">
        <f>IF(BY604="-","-",_xlfn.XLOOKUP(BY604,ABNT5101!$B$4:$B$9,ABNT5101!$D$4:$D$9))</f>
        <v>-</v>
      </c>
      <c r="CE604" s="20" t="str">
        <f t="shared" si="628"/>
        <v>-</v>
      </c>
      <c r="CF604" s="20" t="str">
        <f t="shared" si="629"/>
        <v>-</v>
      </c>
      <c r="CG604" s="20" t="str">
        <f t="shared" si="630"/>
        <v>-</v>
      </c>
      <c r="CH604" s="26" t="str">
        <f>_xlfn.XLOOKUP(CI604,'Banco de dados'!$B:$B,'Banco de dados'!$D:$D)</f>
        <v>TECNOWATT</v>
      </c>
      <c r="CI604" s="27" t="str">
        <f>'Banco de dados'!B65</f>
        <v xml:space="preserve">SIGSAGPTLRRSSNDL_30W_38IBBRS
</v>
      </c>
      <c r="CJ604" s="26" t="str">
        <f>_xlfn.XLOOKUP(CI604,'Banco de dados'!$B:$B,'Banco de dados'!$E:$E)</f>
        <v>SIGSAGPTLRRSSNDL_30W_38IBBRS
1-10C1MUN6.5</v>
      </c>
      <c r="CK604" s="26"/>
      <c r="CL604" s="26" t="e">
        <f>IF(CK604="-","-",_xlfn.XLOOKUP(CK604,'Banco de dados'!$B:$B,'Banco de dados'!$E:$E))</f>
        <v>#N/A</v>
      </c>
      <c r="CM604" s="28">
        <f t="shared" si="631"/>
        <v>1</v>
      </c>
      <c r="CN604" s="26">
        <f>_xlfn.XLOOKUP(CI604,'Banco de dados'!$B:$B,'Banco de dados'!$H:$H)</f>
        <v>30</v>
      </c>
      <c r="CO604" s="26" t="e">
        <f t="array" aca="1" ref="CO604" ca="1">_xludf.XLOOKUP(CK604,'Banco de dados'!$B:$B,'Banco de dados'!$H:$H)</f>
        <v>#NAME?</v>
      </c>
      <c r="CP604" s="51" t="e">
        <f t="array" aca="1" ref="CP604" ca="1">_xludf.XLOOKUP(CI604,'Banco de dados'!$B:$B,'Banco de dados'!$F:$F)</f>
        <v>#NAME?</v>
      </c>
      <c r="CQ604" s="26" t="e">
        <f t="array" aca="1" ref="CQ604" ca="1">_xludf.XLOOKUP(CK604,'Banco de dados'!$B:$B,'Banco de dados'!$F:$F)</f>
        <v>#NAME?</v>
      </c>
      <c r="CR604" s="27">
        <v>0</v>
      </c>
      <c r="CS604" s="27"/>
      <c r="CT604" s="26" t="str">
        <f>IF(AG604=0.5,"Suporte",IF(AND(AG604&gt;='Braços de IP'!$B$9,AG604&lt;='Braços de IP'!$D$9),'Braços de IP'!$E$9,IF(AND(AG604&gt;='Braços de IP'!$B$10,AG604&lt;='Braços de IP'!$D$10),'Braços de IP'!$E$10,IF(AND(AG604&gt;='Braços de IP'!$B$11,AG604&lt;='Braços de IP'!$D$11),'Braços de IP'!$E$11,IF(AND(AG604&gt;='Braços de IP'!$B$12,AG604&lt;='Braços de IP'!$D$12),'Braços de IP'!$E$12,IF(AND(AG604&gt;='Braços de IP'!$B$13,AG604&lt;='Braços de IP'!$D$13),'Braços de IP'!$E$13,IF(AND(AG604&gt;='Braços de IP'!$B$14,AG604&lt;='Braços de IP'!$D$14),'Braços de IP'!$E$14,"ERRO")))))))</f>
        <v>Médio I</v>
      </c>
      <c r="CU604" s="27"/>
      <c r="CV604" s="26" t="str">
        <f>IF($CU604="","",VLOOKUP($CU604,'Braços de IP'!$E$9:$I$15,2,0))</f>
        <v/>
      </c>
      <c r="CW604" s="29" t="str">
        <f>IF($CU604="","",VLOOKUP($CU604,'Braços de IP'!$E$9:$I$15,5,0))</f>
        <v/>
      </c>
      <c r="CX604" s="26"/>
      <c r="CY604" s="26"/>
      <c r="CZ604" s="26"/>
      <c r="DA604" s="26"/>
      <c r="DB604" s="26"/>
      <c r="DC604" s="26"/>
      <c r="DD604" s="30">
        <f t="shared" si="632"/>
        <v>30</v>
      </c>
      <c r="DE604" s="31">
        <f t="shared" si="633"/>
        <v>76</v>
      </c>
      <c r="DF604" s="30">
        <f t="shared" si="634"/>
        <v>106</v>
      </c>
      <c r="DG604" s="32">
        <f t="shared" si="635"/>
        <v>0.60526315789473684</v>
      </c>
      <c r="DH604" s="33" t="s">
        <v>143</v>
      </c>
      <c r="DI604" s="34"/>
      <c r="DJ604" s="35"/>
      <c r="DK604" s="16" t="s">
        <v>144</v>
      </c>
      <c r="DL604" s="16"/>
      <c r="DN604" s="36" t="e">
        <f t="shared" si="675"/>
        <v>#VALUE!</v>
      </c>
    </row>
    <row r="605" spans="1:118" ht="15.75" customHeight="1" x14ac:dyDescent="0.25">
      <c r="B605" s="16">
        <v>114</v>
      </c>
      <c r="C605" s="16" t="s">
        <v>146</v>
      </c>
      <c r="D605" s="16" t="s">
        <v>597</v>
      </c>
      <c r="E605" s="16">
        <v>-8.0414139999999996</v>
      </c>
      <c r="F605" s="16">
        <v>-34.944797000000001</v>
      </c>
      <c r="G605" s="16" t="s">
        <v>153</v>
      </c>
      <c r="H605" s="17" t="s">
        <v>136</v>
      </c>
      <c r="I605" s="16" t="s">
        <v>135</v>
      </c>
      <c r="J605" s="17" t="s">
        <v>137</v>
      </c>
      <c r="K605" s="18">
        <v>80</v>
      </c>
      <c r="L605" s="17" t="s">
        <v>138</v>
      </c>
      <c r="M605" s="17">
        <v>0</v>
      </c>
      <c r="N605" s="16">
        <f t="shared" si="671"/>
        <v>160</v>
      </c>
      <c r="O605" s="17">
        <v>2</v>
      </c>
      <c r="P605" s="17">
        <v>3.16</v>
      </c>
      <c r="Q605" s="17">
        <v>8.91</v>
      </c>
      <c r="R605" s="16"/>
      <c r="S605" s="16"/>
      <c r="T605" s="16">
        <v>0</v>
      </c>
      <c r="U605" s="17">
        <v>2.87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 t="s">
        <v>139</v>
      </c>
      <c r="AB605" s="17" t="s">
        <v>140</v>
      </c>
      <c r="AC605" s="17">
        <v>43.73</v>
      </c>
      <c r="AD605" s="17">
        <v>6.47</v>
      </c>
      <c r="AE605" s="17">
        <v>1</v>
      </c>
      <c r="AF605" s="17">
        <v>0.85</v>
      </c>
      <c r="AG605" s="17">
        <v>1.84</v>
      </c>
      <c r="AH605" s="17">
        <f t="shared" si="672"/>
        <v>0.9900000000000001</v>
      </c>
      <c r="AI605" s="17" t="s">
        <v>136</v>
      </c>
      <c r="AJ605" s="17" t="s">
        <v>136</v>
      </c>
      <c r="AK605" s="17" t="s">
        <v>141</v>
      </c>
      <c r="AL605" s="17">
        <f t="shared" si="673"/>
        <v>2</v>
      </c>
      <c r="AM605" s="17">
        <v>0</v>
      </c>
      <c r="AN605" s="17"/>
      <c r="AO605" s="17">
        <v>0</v>
      </c>
      <c r="AP605" s="17">
        <v>0</v>
      </c>
      <c r="AQ605" s="17">
        <v>0</v>
      </c>
      <c r="AR605" s="17" t="s">
        <v>136</v>
      </c>
      <c r="AS605" s="19">
        <f t="shared" si="614"/>
        <v>0</v>
      </c>
      <c r="AT605" s="19"/>
      <c r="AU605" s="19">
        <f>VLOOKUP(G605,ABNT5101!$I$3:$J$9,2)</f>
        <v>15</v>
      </c>
      <c r="AV605" s="19">
        <f>VLOOKUP(G605,ABNT5101!$I$3:$M$9,5)</f>
        <v>0.18</v>
      </c>
      <c r="AW605" s="17" t="str">
        <f>_xlfn.XLOOKUP(G605,ABNT5101!I:I,ABNT5101!L:L)</f>
        <v>-</v>
      </c>
      <c r="AX605" s="17">
        <f>_xlfn.XLOOKUP(G605,ABNT5101!$I:$I,ABNT5101!M:M)</f>
        <v>0.18</v>
      </c>
      <c r="AY605" s="17" t="str">
        <f>_xlfn.XLOOKUP(G605,ABNT5101!$I:$I,ABNT5101!N:N)</f>
        <v>-</v>
      </c>
      <c r="AZ605" s="17">
        <f>_xlfn.XLOOKUP(G605,ABNT5101!$I:$I,ABNT5101!O:O)</f>
        <v>15</v>
      </c>
      <c r="BA605" s="20" t="str">
        <f t="shared" si="615"/>
        <v>ATENDE</v>
      </c>
      <c r="BB605" s="21">
        <f t="shared" ref="BB605:BC605" si="735">BE605/AU605-1</f>
        <v>5.8666666666666645E-2</v>
      </c>
      <c r="BC605" s="21">
        <f t="shared" si="735"/>
        <v>0.22222222222222232</v>
      </c>
      <c r="BD605" s="21" t="str">
        <f t="shared" si="617"/>
        <v>-</v>
      </c>
      <c r="BE605" s="22">
        <v>15.88</v>
      </c>
      <c r="BF605" s="22">
        <v>0.22</v>
      </c>
      <c r="BG605" s="22"/>
      <c r="BH605" s="22"/>
      <c r="BI605" s="23"/>
      <c r="BJ605" s="22"/>
      <c r="BK605" s="20" t="str">
        <f t="shared" si="618"/>
        <v>ATENDE</v>
      </c>
      <c r="BL605" s="20" t="str">
        <f t="shared" si="619"/>
        <v>ATENDE</v>
      </c>
      <c r="BM605" s="20" t="str">
        <f t="shared" si="620"/>
        <v>ATENDE</v>
      </c>
      <c r="BN605" s="20" t="str">
        <f t="shared" si="621"/>
        <v>ATENDE</v>
      </c>
      <c r="BO605" s="24" t="str">
        <f t="shared" si="622"/>
        <v>C3</v>
      </c>
      <c r="BP605" s="24" t="str">
        <f t="shared" si="725"/>
        <v>P6</v>
      </c>
      <c r="BQ605" s="25">
        <f t="shared" si="623"/>
        <v>2.7233333333333332</v>
      </c>
      <c r="BR605" s="22">
        <v>11.17</v>
      </c>
      <c r="BS605" s="22">
        <v>3.6</v>
      </c>
      <c r="BT605" s="24">
        <f>IF(BP605="-","-",_xlfn.XLOOKUP(BP605,ABNT5101!$B$4:$B$9,ABNT5101!$C$4:$C$9))</f>
        <v>3</v>
      </c>
      <c r="BU605" s="24">
        <f>IF(BP605="-","-",_xlfn.XLOOKUP(BP605,ABNT5101!$B$4:$B$9,ABNT5101!$D$4:$D$9))</f>
        <v>0.6</v>
      </c>
      <c r="BV605" s="20" t="str">
        <f t="shared" si="624"/>
        <v>ATENDE</v>
      </c>
      <c r="BW605" s="20" t="str">
        <f t="shared" si="625"/>
        <v>ATENDE</v>
      </c>
      <c r="BX605" s="20" t="str">
        <f t="shared" si="626"/>
        <v>ATENDE</v>
      </c>
      <c r="BY605" s="24" t="str">
        <f t="shared" si="729"/>
        <v>P6</v>
      </c>
      <c r="BZ605" s="25">
        <f t="shared" si="627"/>
        <v>1.4100000000000001</v>
      </c>
      <c r="CA605" s="24">
        <v>7.23</v>
      </c>
      <c r="CB605" s="24">
        <v>1.74</v>
      </c>
      <c r="CC605" s="20">
        <f>IF(BY605="-","-",_xlfn.XLOOKUP(BY605,ABNT5101!$B$4:$B$9,ABNT5101!$C$4:$C$9))</f>
        <v>3</v>
      </c>
      <c r="CD605" s="24">
        <f>IF(BY605="-","-",_xlfn.XLOOKUP(BY605,ABNT5101!$B$4:$B$9,ABNT5101!$D$4:$D$9))</f>
        <v>0.6</v>
      </c>
      <c r="CE605" s="20" t="str">
        <f t="shared" si="628"/>
        <v>ATENDE</v>
      </c>
      <c r="CF605" s="20" t="str">
        <f t="shared" si="629"/>
        <v>ATENDE</v>
      </c>
      <c r="CG605" s="20" t="str">
        <f t="shared" si="630"/>
        <v>ATENDE</v>
      </c>
      <c r="CH605" s="26" t="str">
        <f>_xlfn.XLOOKUP(CI605,'Banco de dados'!$B:$B,'Banco de dados'!$D:$D)</f>
        <v>LEDSTAR</v>
      </c>
      <c r="CI605" s="47" t="str">
        <f>'Banco de dados'!B11</f>
        <v xml:space="preserve"> SL VT 9.1 85W</v>
      </c>
      <c r="CJ605" s="26" t="str">
        <f>_xlfn.XLOOKUP(CI605,'Banco de dados'!$B:$B,'Banco de dados'!$E:$E)</f>
        <v>LUM LED SL VT 9.1 85W</v>
      </c>
      <c r="CK605" s="26"/>
      <c r="CL605" s="26" t="e">
        <f>IF(CK605="-","-",_xlfn.XLOOKUP(CK605,'Banco de dados'!$B:$B,'Banco de dados'!$E:$E))</f>
        <v>#N/A</v>
      </c>
      <c r="CM605" s="28">
        <f t="shared" si="631"/>
        <v>1</v>
      </c>
      <c r="CN605" s="26">
        <f>_xlfn.XLOOKUP(CI605,'Banco de dados'!$B:$B,'Banco de dados'!$H:$H)</f>
        <v>85</v>
      </c>
      <c r="CO605" s="26" t="e">
        <f t="array" aca="1" ref="CO605" ca="1">_xludf.XLOOKUP(CK605,'Banco de dados'!$B:$B,'Banco de dados'!$H:$H)</f>
        <v>#NAME?</v>
      </c>
      <c r="CP605" s="51" t="e">
        <f t="array" aca="1" ref="CP605" ca="1">_xludf.XLOOKUP(CI605,'Banco de dados'!$B:$B,'Banco de dados'!$F:$F)</f>
        <v>#NAME?</v>
      </c>
      <c r="CQ605" s="26" t="e">
        <f t="array" aca="1" ref="CQ605" ca="1">_xludf.XLOOKUP(CK605,'Banco de dados'!$B:$B,'Banco de dados'!$F:$F)</f>
        <v>#NAME?</v>
      </c>
      <c r="CR605" s="27">
        <v>0</v>
      </c>
      <c r="CS605" s="27"/>
      <c r="CT605" s="26" t="str">
        <f>IF(AG605=0.5,"Suporte",IF(AND(AG605&gt;='Braços de IP'!$B$9,AG605&lt;='Braços de IP'!$D$9),'Braços de IP'!$E$9,IF(AND(AG605&gt;='Braços de IP'!$B$10,AG605&lt;='Braços de IP'!$D$10),'Braços de IP'!$E$10,IF(AND(AG605&gt;='Braços de IP'!$B$11,AG605&lt;='Braços de IP'!$D$11),'Braços de IP'!$E$11,IF(AND(AG605&gt;='Braços de IP'!$B$12,AG605&lt;='Braços de IP'!$D$12),'Braços de IP'!$E$12,IF(AND(AG605&gt;='Braços de IP'!$B$13,AG605&lt;='Braços de IP'!$D$13),'Braços de IP'!$E$13,IF(AND(AG605&gt;='Braços de IP'!$B$14,AG605&lt;='Braços de IP'!$D$14),'Braços de IP'!$E$14,"ERRO")))))))</f>
        <v>Médio I</v>
      </c>
      <c r="CU605" s="27" t="s">
        <v>178</v>
      </c>
      <c r="CV605" s="26">
        <f>IF($CU605="","",VLOOKUP($CU605,'Braços de IP'!$E$9:$I$15,2,0))</f>
        <v>2.4</v>
      </c>
      <c r="CW605" s="29">
        <f>IF($CU605="","",VLOOKUP($CU605,'Braços de IP'!$E$9:$I$15,5,0))</f>
        <v>7.5</v>
      </c>
      <c r="CX605" s="26"/>
      <c r="CY605" s="26"/>
      <c r="CZ605" s="26"/>
      <c r="DA605" s="26"/>
      <c r="DB605" s="26"/>
      <c r="DC605" s="26"/>
      <c r="DD605" s="30">
        <f t="shared" si="632"/>
        <v>85</v>
      </c>
      <c r="DE605" s="31">
        <f t="shared" si="633"/>
        <v>80</v>
      </c>
      <c r="DF605" s="30">
        <f t="shared" si="634"/>
        <v>165</v>
      </c>
      <c r="DG605" s="32">
        <f t="shared" si="635"/>
        <v>-6.25E-2</v>
      </c>
      <c r="DH605" s="33" t="s">
        <v>143</v>
      </c>
      <c r="DI605" s="34"/>
      <c r="DJ605" s="35"/>
      <c r="DK605" s="16" t="s">
        <v>144</v>
      </c>
      <c r="DL605" s="16"/>
      <c r="DN605" s="36" t="e">
        <f t="shared" si="675"/>
        <v>#VALUE!</v>
      </c>
    </row>
    <row r="606" spans="1:118" ht="15.75" customHeight="1" x14ac:dyDescent="0.25">
      <c r="B606" s="16">
        <v>114</v>
      </c>
      <c r="C606" s="16" t="s">
        <v>146</v>
      </c>
      <c r="D606" s="16" t="s">
        <v>597</v>
      </c>
      <c r="E606" s="16">
        <v>-8.0414139999999996</v>
      </c>
      <c r="F606" s="16">
        <v>-34.944797000000001</v>
      </c>
      <c r="G606" s="16" t="s">
        <v>153</v>
      </c>
      <c r="H606" s="17" t="s">
        <v>136</v>
      </c>
      <c r="I606" s="16" t="s">
        <v>135</v>
      </c>
      <c r="J606" s="17" t="s">
        <v>137</v>
      </c>
      <c r="K606" s="18">
        <v>80</v>
      </c>
      <c r="L606" s="17" t="s">
        <v>138</v>
      </c>
      <c r="M606" s="17">
        <v>0</v>
      </c>
      <c r="N606" s="16">
        <f t="shared" si="671"/>
        <v>160</v>
      </c>
      <c r="O606" s="17">
        <v>2</v>
      </c>
      <c r="P606" s="17">
        <v>3.16</v>
      </c>
      <c r="Q606" s="17">
        <v>8.91</v>
      </c>
      <c r="R606" s="16"/>
      <c r="S606" s="16"/>
      <c r="T606" s="16">
        <v>0</v>
      </c>
      <c r="U606" s="17">
        <v>2.87</v>
      </c>
      <c r="V606" s="17">
        <v>0</v>
      </c>
      <c r="W606" s="17">
        <v>0</v>
      </c>
      <c r="X606" s="17">
        <v>0</v>
      </c>
      <c r="Y606" s="17">
        <v>0</v>
      </c>
      <c r="Z606" s="17">
        <v>0</v>
      </c>
      <c r="AA606" s="17" t="s">
        <v>139</v>
      </c>
      <c r="AB606" s="17" t="s">
        <v>140</v>
      </c>
      <c r="AC606" s="17">
        <v>43.73</v>
      </c>
      <c r="AD606" s="17">
        <v>6.47</v>
      </c>
      <c r="AE606" s="17">
        <v>1</v>
      </c>
      <c r="AF606" s="17">
        <v>0.85</v>
      </c>
      <c r="AG606" s="17">
        <v>1.84</v>
      </c>
      <c r="AH606" s="17">
        <f t="shared" si="672"/>
        <v>0.9900000000000001</v>
      </c>
      <c r="AI606" s="17" t="s">
        <v>136</v>
      </c>
      <c r="AJ606" s="17" t="s">
        <v>136</v>
      </c>
      <c r="AK606" s="17" t="s">
        <v>141</v>
      </c>
      <c r="AL606" s="17">
        <f t="shared" si="673"/>
        <v>2</v>
      </c>
      <c r="AM606" s="17">
        <v>0</v>
      </c>
      <c r="AN606" s="17"/>
      <c r="AO606" s="17">
        <v>0</v>
      </c>
      <c r="AP606" s="17">
        <v>0</v>
      </c>
      <c r="AQ606" s="17">
        <v>0</v>
      </c>
      <c r="AR606" s="17" t="s">
        <v>136</v>
      </c>
      <c r="AS606" s="19">
        <f t="shared" si="614"/>
        <v>0</v>
      </c>
      <c r="AT606" s="19"/>
      <c r="AU606" s="19">
        <f>VLOOKUP(G606,ABNT5101!$I$3:$J$9,2)</f>
        <v>15</v>
      </c>
      <c r="AV606" s="19">
        <f>VLOOKUP(G606,ABNT5101!$I$3:$M$9,5)</f>
        <v>0.18</v>
      </c>
      <c r="AW606" s="17" t="str">
        <f>_xlfn.XLOOKUP(G606,ABNT5101!I:I,ABNT5101!L:L)</f>
        <v>-</v>
      </c>
      <c r="AX606" s="17">
        <f>_xlfn.XLOOKUP(G606,ABNT5101!$I:$I,ABNT5101!M:M)</f>
        <v>0.18</v>
      </c>
      <c r="AY606" s="17" t="str">
        <f>_xlfn.XLOOKUP(G606,ABNT5101!$I:$I,ABNT5101!N:N)</f>
        <v>-</v>
      </c>
      <c r="AZ606" s="17">
        <f>_xlfn.XLOOKUP(G606,ABNT5101!$I:$I,ABNT5101!O:O)</f>
        <v>15</v>
      </c>
      <c r="BA606" s="20" t="str">
        <f t="shared" si="615"/>
        <v>ATENDE</v>
      </c>
      <c r="BB606" s="21">
        <f t="shared" ref="BB606:BC606" si="736">BE606/AU606-1</f>
        <v>1.5333333333333421E-2</v>
      </c>
      <c r="BC606" s="21">
        <f t="shared" si="736"/>
        <v>0.44444444444444464</v>
      </c>
      <c r="BD606" s="21" t="str">
        <f t="shared" si="617"/>
        <v>-</v>
      </c>
      <c r="BE606" s="22">
        <v>15.23</v>
      </c>
      <c r="BF606" s="22">
        <v>0.26</v>
      </c>
      <c r="BG606" s="22"/>
      <c r="BH606" s="22"/>
      <c r="BI606" s="23"/>
      <c r="BJ606" s="22"/>
      <c r="BK606" s="20" t="str">
        <f t="shared" si="618"/>
        <v>ATENDE</v>
      </c>
      <c r="BL606" s="20" t="str">
        <f t="shared" si="619"/>
        <v>ATENDE</v>
      </c>
      <c r="BM606" s="20" t="str">
        <f t="shared" si="620"/>
        <v>ATENDE</v>
      </c>
      <c r="BN606" s="20" t="str">
        <f t="shared" si="621"/>
        <v>ATENDE</v>
      </c>
      <c r="BO606" s="24" t="str">
        <f t="shared" si="622"/>
        <v>C3</v>
      </c>
      <c r="BP606" s="24" t="str">
        <f t="shared" si="725"/>
        <v>P6</v>
      </c>
      <c r="BQ606" s="25">
        <f t="shared" si="623"/>
        <v>2.9266666666666663</v>
      </c>
      <c r="BR606" s="22">
        <v>11.78</v>
      </c>
      <c r="BS606" s="22">
        <v>3.42</v>
      </c>
      <c r="BT606" s="24">
        <f>IF(BP606="-","-",_xlfn.XLOOKUP(BP606,ABNT5101!$B$4:$B$9,ABNT5101!$C$4:$C$9))</f>
        <v>3</v>
      </c>
      <c r="BU606" s="24">
        <f>IF(BP606="-","-",_xlfn.XLOOKUP(BP606,ABNT5101!$B$4:$B$9,ABNT5101!$D$4:$D$9))</f>
        <v>0.6</v>
      </c>
      <c r="BV606" s="20" t="str">
        <f t="shared" si="624"/>
        <v>ATENDE</v>
      </c>
      <c r="BW606" s="20" t="str">
        <f t="shared" si="625"/>
        <v>ATENDE</v>
      </c>
      <c r="BX606" s="20" t="str">
        <f t="shared" si="626"/>
        <v>ATENDE</v>
      </c>
      <c r="BY606" s="24" t="str">
        <f t="shared" si="729"/>
        <v>P6</v>
      </c>
      <c r="BZ606" s="25">
        <f t="shared" si="627"/>
        <v>1.2799999999999998</v>
      </c>
      <c r="CA606" s="24">
        <v>6.84</v>
      </c>
      <c r="CB606" s="24">
        <v>2.04</v>
      </c>
      <c r="CC606" s="20">
        <f>IF(BY606="-","-",_xlfn.XLOOKUP(BY606,ABNT5101!$B$4:$B$9,ABNT5101!$C$4:$C$9))</f>
        <v>3</v>
      </c>
      <c r="CD606" s="24">
        <f>IF(BY606="-","-",_xlfn.XLOOKUP(BY606,ABNT5101!$B$4:$B$9,ABNT5101!$D$4:$D$9))</f>
        <v>0.6</v>
      </c>
      <c r="CE606" s="20" t="str">
        <f t="shared" si="628"/>
        <v>ATENDE</v>
      </c>
      <c r="CF606" s="20" t="str">
        <f t="shared" si="629"/>
        <v>ATENDE</v>
      </c>
      <c r="CG606" s="20" t="str">
        <f t="shared" si="630"/>
        <v>ATENDE</v>
      </c>
      <c r="CH606" s="26" t="str">
        <f>_xlfn.XLOOKUP(CI606,'Banco de dados'!$B:$B,'Banco de dados'!$D:$D)</f>
        <v>SX LIGHTING</v>
      </c>
      <c r="CI606" s="27" t="str">
        <f>'Banco de dados'!B58</f>
        <v>SX-INLPP070HF</v>
      </c>
      <c r="CJ606" s="26" t="str">
        <f>_xlfn.XLOOKUP(CI606,'Banco de dados'!$B:$B,'Banco de dados'!$E:$E)</f>
        <v>SXINLPP070K50L12CZF7PHF</v>
      </c>
      <c r="CK606" s="26"/>
      <c r="CL606" s="26" t="e">
        <f>IF(CK606="-","-",_xlfn.XLOOKUP(CK606,'Banco de dados'!$B:$B,'Banco de dados'!$E:$E))</f>
        <v>#N/A</v>
      </c>
      <c r="CM606" s="28">
        <f t="shared" si="631"/>
        <v>1</v>
      </c>
      <c r="CN606" s="26">
        <f>_xlfn.XLOOKUP(CI606,'Banco de dados'!$B:$B,'Banco de dados'!$H:$H)</f>
        <v>70</v>
      </c>
      <c r="CO606" s="26" t="e">
        <f t="array" aca="1" ref="CO606" ca="1">_xludf.XLOOKUP(CK606,'Banco de dados'!$B:$B,'Banco de dados'!$H:$H)</f>
        <v>#NAME?</v>
      </c>
      <c r="CP606" s="51" t="e">
        <f t="array" aca="1" ref="CP606" ca="1">_xludf.XLOOKUP(CI606,'Banco de dados'!$B:$B,'Banco de dados'!$F:$F)</f>
        <v>#NAME?</v>
      </c>
      <c r="CQ606" s="26" t="e">
        <f t="array" aca="1" ref="CQ606" ca="1">_xludf.XLOOKUP(CK606,'Banco de dados'!$B:$B,'Banco de dados'!$F:$F)</f>
        <v>#NAME?</v>
      </c>
      <c r="CR606" s="27">
        <v>0</v>
      </c>
      <c r="CS606" s="27"/>
      <c r="CT606" s="26" t="str">
        <f>IF(AG606=0.5,"Suporte",IF(AND(AG606&gt;='Braços de IP'!$B$9,AG606&lt;='Braços de IP'!$D$9),'Braços de IP'!$E$9,IF(AND(AG606&gt;='Braços de IP'!$B$10,AG606&lt;='Braços de IP'!$D$10),'Braços de IP'!$E$10,IF(AND(AG606&gt;='Braços de IP'!$B$11,AG606&lt;='Braços de IP'!$D$11),'Braços de IP'!$E$11,IF(AND(AG606&gt;='Braços de IP'!$B$12,AG606&lt;='Braços de IP'!$D$12),'Braços de IP'!$E$12,IF(AND(AG606&gt;='Braços de IP'!$B$13,AG606&lt;='Braços de IP'!$D$13),'Braços de IP'!$E$13,IF(AND(AG606&gt;='Braços de IP'!$B$14,AG606&lt;='Braços de IP'!$D$14),'Braços de IP'!$E$14,"ERRO")))))))</f>
        <v>Médio I</v>
      </c>
      <c r="CU606" s="27" t="s">
        <v>178</v>
      </c>
      <c r="CV606" s="26">
        <f>IF($CU606="","",VLOOKUP($CU606,'Braços de IP'!$E$9:$I$15,2,0))</f>
        <v>2.4</v>
      </c>
      <c r="CW606" s="29">
        <f>IF($CU606="","",VLOOKUP($CU606,'Braços de IP'!$E$9:$I$15,5,0))</f>
        <v>7.5</v>
      </c>
      <c r="CX606" s="26"/>
      <c r="CY606" s="26"/>
      <c r="CZ606" s="26"/>
      <c r="DA606" s="26"/>
      <c r="DB606" s="26"/>
      <c r="DC606" s="26"/>
      <c r="DD606" s="30">
        <f t="shared" si="632"/>
        <v>70</v>
      </c>
      <c r="DE606" s="31">
        <f t="shared" si="633"/>
        <v>80</v>
      </c>
      <c r="DF606" s="30">
        <f t="shared" si="634"/>
        <v>150</v>
      </c>
      <c r="DG606" s="32">
        <f t="shared" si="635"/>
        <v>0.125</v>
      </c>
      <c r="DH606" s="33" t="s">
        <v>143</v>
      </c>
      <c r="DI606" s="34"/>
      <c r="DJ606" s="35"/>
      <c r="DK606" s="16" t="s">
        <v>144</v>
      </c>
      <c r="DL606" s="16"/>
      <c r="DN606" s="36" t="e">
        <f t="shared" si="675"/>
        <v>#VALUE!</v>
      </c>
    </row>
    <row r="607" spans="1:118" ht="15.75" customHeight="1" x14ac:dyDescent="0.25">
      <c r="B607" s="16">
        <v>114</v>
      </c>
      <c r="C607" s="16" t="s">
        <v>146</v>
      </c>
      <c r="D607" s="16" t="s">
        <v>597</v>
      </c>
      <c r="E607" s="16">
        <v>-8.0414139999999996</v>
      </c>
      <c r="F607" s="16">
        <v>-34.944797000000001</v>
      </c>
      <c r="G607" s="16" t="s">
        <v>153</v>
      </c>
      <c r="H607" s="17" t="s">
        <v>136</v>
      </c>
      <c r="I607" s="16" t="s">
        <v>135</v>
      </c>
      <c r="J607" s="17" t="s">
        <v>137</v>
      </c>
      <c r="K607" s="18">
        <v>80</v>
      </c>
      <c r="L607" s="17" t="s">
        <v>138</v>
      </c>
      <c r="M607" s="17">
        <v>0</v>
      </c>
      <c r="N607" s="16">
        <f t="shared" si="671"/>
        <v>160</v>
      </c>
      <c r="O607" s="17">
        <v>2</v>
      </c>
      <c r="P607" s="17">
        <v>3.16</v>
      </c>
      <c r="Q607" s="17">
        <v>8.91</v>
      </c>
      <c r="R607" s="16"/>
      <c r="S607" s="16"/>
      <c r="T607" s="16">
        <v>0</v>
      </c>
      <c r="U607" s="17">
        <v>2.87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 t="s">
        <v>139</v>
      </c>
      <c r="AB607" s="17" t="s">
        <v>140</v>
      </c>
      <c r="AC607" s="17">
        <v>43.73</v>
      </c>
      <c r="AD607" s="17">
        <v>6.47</v>
      </c>
      <c r="AE607" s="17">
        <v>1</v>
      </c>
      <c r="AF607" s="17">
        <v>0.85</v>
      </c>
      <c r="AG607" s="17">
        <v>1.84</v>
      </c>
      <c r="AH607" s="17">
        <f t="shared" si="672"/>
        <v>0.9900000000000001</v>
      </c>
      <c r="AI607" s="17" t="s">
        <v>136</v>
      </c>
      <c r="AJ607" s="17" t="s">
        <v>136</v>
      </c>
      <c r="AK607" s="17" t="s">
        <v>141</v>
      </c>
      <c r="AL607" s="17">
        <f t="shared" si="673"/>
        <v>2</v>
      </c>
      <c r="AM607" s="17">
        <v>0</v>
      </c>
      <c r="AN607" s="17"/>
      <c r="AO607" s="17">
        <v>0</v>
      </c>
      <c r="AP607" s="17">
        <v>0</v>
      </c>
      <c r="AQ607" s="17">
        <v>0</v>
      </c>
      <c r="AR607" s="17" t="s">
        <v>136</v>
      </c>
      <c r="AS607" s="19">
        <f t="shared" si="614"/>
        <v>0</v>
      </c>
      <c r="AT607" s="19"/>
      <c r="AU607" s="19">
        <f>VLOOKUP(G607,ABNT5101!$I$3:$J$9,2)</f>
        <v>15</v>
      </c>
      <c r="AV607" s="19">
        <f>VLOOKUP(G607,ABNT5101!$I$3:$M$9,5)</f>
        <v>0.18</v>
      </c>
      <c r="AW607" s="17" t="str">
        <f>_xlfn.XLOOKUP(G607,ABNT5101!I:I,ABNT5101!L:L)</f>
        <v>-</v>
      </c>
      <c r="AX607" s="17">
        <f>_xlfn.XLOOKUP(G607,ABNT5101!$I:$I,ABNT5101!M:M)</f>
        <v>0.18</v>
      </c>
      <c r="AY607" s="17" t="str">
        <f>_xlfn.XLOOKUP(G607,ABNT5101!$I:$I,ABNT5101!N:N)</f>
        <v>-</v>
      </c>
      <c r="AZ607" s="17">
        <f>_xlfn.XLOOKUP(G607,ABNT5101!$I:$I,ABNT5101!O:O)</f>
        <v>15</v>
      </c>
      <c r="BA607" s="20" t="str">
        <f t="shared" si="615"/>
        <v>ATENDE</v>
      </c>
      <c r="BB607" s="21">
        <f t="shared" ref="BB607:BC607" si="737">BE607/AU607-1</f>
        <v>5.3333333333334121E-3</v>
      </c>
      <c r="BC607" s="21">
        <f t="shared" si="737"/>
        <v>0.66666666666666674</v>
      </c>
      <c r="BD607" s="21" t="str">
        <f t="shared" si="617"/>
        <v>-</v>
      </c>
      <c r="BE607" s="22">
        <v>15.08</v>
      </c>
      <c r="BF607" s="22">
        <v>0.3</v>
      </c>
      <c r="BG607" s="22"/>
      <c r="BH607" s="22"/>
      <c r="BI607" s="23"/>
      <c r="BJ607" s="22"/>
      <c r="BK607" s="20" t="str">
        <f t="shared" si="618"/>
        <v>ATENDE</v>
      </c>
      <c r="BL607" s="20" t="str">
        <f t="shared" si="619"/>
        <v>ATENDE</v>
      </c>
      <c r="BM607" s="20" t="str">
        <f t="shared" si="620"/>
        <v>ATENDE</v>
      </c>
      <c r="BN607" s="20" t="str">
        <f t="shared" si="621"/>
        <v>ATENDE</v>
      </c>
      <c r="BO607" s="24" t="str">
        <f t="shared" si="622"/>
        <v>C3</v>
      </c>
      <c r="BP607" s="24" t="str">
        <f t="shared" si="725"/>
        <v>P6</v>
      </c>
      <c r="BQ607" s="25">
        <f t="shared" si="623"/>
        <v>2.6233333333333331</v>
      </c>
      <c r="BR607" s="22">
        <v>10.87</v>
      </c>
      <c r="BS607" s="22">
        <v>2.89</v>
      </c>
      <c r="BT607" s="24">
        <f>IF(BP607="-","-",_xlfn.XLOOKUP(BP607,ABNT5101!$B$4:$B$9,ABNT5101!$C$4:$C$9))</f>
        <v>3</v>
      </c>
      <c r="BU607" s="24">
        <f>IF(BP607="-","-",_xlfn.XLOOKUP(BP607,ABNT5101!$B$4:$B$9,ABNT5101!$D$4:$D$9))</f>
        <v>0.6</v>
      </c>
      <c r="BV607" s="20" t="str">
        <f t="shared" si="624"/>
        <v>ATENDE</v>
      </c>
      <c r="BW607" s="20" t="str">
        <f t="shared" si="625"/>
        <v>ATENDE</v>
      </c>
      <c r="BX607" s="20" t="str">
        <f t="shared" si="626"/>
        <v>ATENDE</v>
      </c>
      <c r="BY607" s="24" t="str">
        <f t="shared" si="729"/>
        <v>P6</v>
      </c>
      <c r="BZ607" s="25">
        <f t="shared" si="627"/>
        <v>0.8600000000000001</v>
      </c>
      <c r="CA607" s="24">
        <v>5.58</v>
      </c>
      <c r="CB607" s="24">
        <v>2.71</v>
      </c>
      <c r="CC607" s="20">
        <f>IF(BY607="-","-",_xlfn.XLOOKUP(BY607,ABNT5101!$B$4:$B$9,ABNT5101!$C$4:$C$9))</f>
        <v>3</v>
      </c>
      <c r="CD607" s="24">
        <f>IF(BY607="-","-",_xlfn.XLOOKUP(BY607,ABNT5101!$B$4:$B$9,ABNT5101!$D$4:$D$9))</f>
        <v>0.6</v>
      </c>
      <c r="CE607" s="20" t="str">
        <f t="shared" si="628"/>
        <v>ATENDE</v>
      </c>
      <c r="CF607" s="20" t="str">
        <f t="shared" si="629"/>
        <v>ATENDE</v>
      </c>
      <c r="CG607" s="20" t="str">
        <f t="shared" si="630"/>
        <v>ATENDE</v>
      </c>
      <c r="CH607" s="26" t="str">
        <f>_xlfn.XLOOKUP(CI607,'Banco de dados'!$B:$B,'Banco de dados'!$D:$D)</f>
        <v>TECNOWATT</v>
      </c>
      <c r="CI607" s="27" t="str">
        <f>'Banco de dados'!B70</f>
        <v xml:space="preserve">SIGMAGPTLRRSMNDL_80W_56IBBR
</v>
      </c>
      <c r="CJ607" s="26" t="str">
        <f>_xlfn.XLOOKUP(CI607,'Banco de dados'!$B:$B,'Banco de dados'!$E:$E)</f>
        <v>SIGMAGPTLRRSMNDL_80W_56IBBR
S1-10C1MUN6.5</v>
      </c>
      <c r="CK607" s="26"/>
      <c r="CL607" s="26" t="e">
        <f>IF(CK607="-","-",_xlfn.XLOOKUP(CK607,'Banco de dados'!$B:$B,'Banco de dados'!$E:$E))</f>
        <v>#N/A</v>
      </c>
      <c r="CM607" s="28">
        <f t="shared" si="631"/>
        <v>1</v>
      </c>
      <c r="CN607" s="26">
        <f>_xlfn.XLOOKUP(CI607,'Banco de dados'!$B:$B,'Banco de dados'!$H:$H)</f>
        <v>80</v>
      </c>
      <c r="CO607" s="26" t="e">
        <f t="array" aca="1" ref="CO607" ca="1">_xludf.XLOOKUP(CK607,'Banco de dados'!$B:$B,'Banco de dados'!$H:$H)</f>
        <v>#NAME?</v>
      </c>
      <c r="CP607" s="51" t="e">
        <f t="array" aca="1" ref="CP607" ca="1">_xludf.XLOOKUP(CI607,'Banco de dados'!$B:$B,'Banco de dados'!$F:$F)</f>
        <v>#NAME?</v>
      </c>
      <c r="CQ607" s="26" t="e">
        <f t="array" aca="1" ref="CQ607" ca="1">_xludf.XLOOKUP(CK607,'Banco de dados'!$B:$B,'Banco de dados'!$F:$F)</f>
        <v>#NAME?</v>
      </c>
      <c r="CR607" s="27">
        <v>0</v>
      </c>
      <c r="CS607" s="27"/>
      <c r="CT607" s="26" t="str">
        <f>IF(AG607=0.5,"Suporte",IF(AND(AG607&gt;='Braços de IP'!$B$9,AG607&lt;='Braços de IP'!$D$9),'Braços de IP'!$E$9,IF(AND(AG607&gt;='Braços de IP'!$B$10,AG607&lt;='Braços de IP'!$D$10),'Braços de IP'!$E$10,IF(AND(AG607&gt;='Braços de IP'!$B$11,AG607&lt;='Braços de IP'!$D$11),'Braços de IP'!$E$11,IF(AND(AG607&gt;='Braços de IP'!$B$12,AG607&lt;='Braços de IP'!$D$12),'Braços de IP'!$E$12,IF(AND(AG607&gt;='Braços de IP'!$B$13,AG607&lt;='Braços de IP'!$D$13),'Braços de IP'!$E$13,IF(AND(AG607&gt;='Braços de IP'!$B$14,AG607&lt;='Braços de IP'!$D$14),'Braços de IP'!$E$14,"ERRO")))))))</f>
        <v>Médio I</v>
      </c>
      <c r="CU607" s="27" t="s">
        <v>178</v>
      </c>
      <c r="CV607" s="26">
        <f>IF($CU607="","",VLOOKUP($CU607,'Braços de IP'!$E$9:$I$15,2,0))</f>
        <v>2.4</v>
      </c>
      <c r="CW607" s="29">
        <f>IF($CU607="","",VLOOKUP($CU607,'Braços de IP'!$E$9:$I$15,5,0))</f>
        <v>7.5</v>
      </c>
      <c r="CX607" s="26"/>
      <c r="CY607" s="26"/>
      <c r="CZ607" s="26"/>
      <c r="DA607" s="26"/>
      <c r="DB607" s="26"/>
      <c r="DC607" s="26"/>
      <c r="DD607" s="30">
        <f t="shared" si="632"/>
        <v>80</v>
      </c>
      <c r="DE607" s="31">
        <f t="shared" si="633"/>
        <v>80</v>
      </c>
      <c r="DF607" s="30">
        <f t="shared" si="634"/>
        <v>160</v>
      </c>
      <c r="DG607" s="32">
        <f t="shared" si="635"/>
        <v>0</v>
      </c>
      <c r="DH607" s="33" t="s">
        <v>143</v>
      </c>
      <c r="DI607" s="34"/>
      <c r="DJ607" s="35"/>
      <c r="DK607" s="16" t="s">
        <v>144</v>
      </c>
      <c r="DL607" s="16"/>
      <c r="DN607" s="36" t="e">
        <f t="shared" si="675"/>
        <v>#VALUE!</v>
      </c>
    </row>
    <row r="608" spans="1:118" ht="15.75" customHeight="1" x14ac:dyDescent="0.25">
      <c r="A608" s="38" t="s">
        <v>158</v>
      </c>
      <c r="B608" s="16">
        <v>115</v>
      </c>
      <c r="C608" s="16" t="s">
        <v>146</v>
      </c>
      <c r="D608" s="16" t="s">
        <v>598</v>
      </c>
      <c r="E608" s="16">
        <v>-8.0385120000000008</v>
      </c>
      <c r="F608" s="16">
        <v>-34.945836</v>
      </c>
      <c r="G608" s="27" t="s">
        <v>160</v>
      </c>
      <c r="H608" s="17" t="s">
        <v>136</v>
      </c>
      <c r="I608" s="16" t="s">
        <v>135</v>
      </c>
      <c r="J608" s="17" t="s">
        <v>137</v>
      </c>
      <c r="K608" s="18">
        <v>135</v>
      </c>
      <c r="L608" s="17" t="s">
        <v>138</v>
      </c>
      <c r="M608" s="17">
        <v>0</v>
      </c>
      <c r="N608" s="16">
        <f t="shared" si="671"/>
        <v>270</v>
      </c>
      <c r="O608" s="17">
        <v>2</v>
      </c>
      <c r="P608" s="17">
        <v>3.96</v>
      </c>
      <c r="Q608" s="17">
        <v>11.46</v>
      </c>
      <c r="R608" s="16"/>
      <c r="S608" s="16"/>
      <c r="T608" s="16">
        <v>0</v>
      </c>
      <c r="U608" s="17">
        <v>4.0599999999999996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 t="s">
        <v>139</v>
      </c>
      <c r="AB608" s="17" t="s">
        <v>140</v>
      </c>
      <c r="AC608" s="17">
        <v>29.1</v>
      </c>
      <c r="AD608" s="17">
        <v>7.47</v>
      </c>
      <c r="AE608" s="17">
        <v>1</v>
      </c>
      <c r="AF608" s="17">
        <v>1.77</v>
      </c>
      <c r="AG608" s="17">
        <v>3.1</v>
      </c>
      <c r="AH608" s="17">
        <f t="shared" si="672"/>
        <v>1.33</v>
      </c>
      <c r="AI608" s="17" t="s">
        <v>136</v>
      </c>
      <c r="AJ608" s="17" t="s">
        <v>136</v>
      </c>
      <c r="AK608" s="17" t="s">
        <v>141</v>
      </c>
      <c r="AL608" s="17">
        <f t="shared" si="673"/>
        <v>2</v>
      </c>
      <c r="AM608" s="17">
        <v>0</v>
      </c>
      <c r="AN608" s="17"/>
      <c r="AO608" s="17">
        <v>0</v>
      </c>
      <c r="AP608" s="17">
        <v>0</v>
      </c>
      <c r="AQ608" s="17">
        <v>0</v>
      </c>
      <c r="AR608" s="17" t="s">
        <v>136</v>
      </c>
      <c r="AS608" s="19">
        <f t="shared" si="614"/>
        <v>0</v>
      </c>
      <c r="AT608" s="19"/>
      <c r="AU608" s="19">
        <f>VLOOKUP(G608,ABNT5101!$I$3:$J$9,2)</f>
        <v>10</v>
      </c>
      <c r="AV608" s="19">
        <f>VLOOKUP(G608,ABNT5101!$I$3:$M$9,5)</f>
        <v>0.18</v>
      </c>
      <c r="AW608" s="17" t="str">
        <f>_xlfn.XLOOKUP(G608,ABNT5101!I:I,ABNT5101!L:L)</f>
        <v>-</v>
      </c>
      <c r="AX608" s="17">
        <f>_xlfn.XLOOKUP(G608,ABNT5101!$I:$I,ABNT5101!M:M)</f>
        <v>0.18</v>
      </c>
      <c r="AY608" s="17" t="str">
        <f>_xlfn.XLOOKUP(G608,ABNT5101!$I:$I,ABNT5101!N:N)</f>
        <v>-</v>
      </c>
      <c r="AZ608" s="17">
        <f>_xlfn.XLOOKUP(G608,ABNT5101!$I:$I,ABNT5101!O:O)</f>
        <v>16</v>
      </c>
      <c r="BA608" s="20" t="str">
        <f t="shared" si="615"/>
        <v>ATENDE</v>
      </c>
      <c r="BB608" s="21" t="e">
        <f t="shared" ref="BB608:BC608" si="738">BE608/AU608-1</f>
        <v>#VALUE!</v>
      </c>
      <c r="BC608" s="21" t="e">
        <f t="shared" si="738"/>
        <v>#VALUE!</v>
      </c>
      <c r="BD608" s="21" t="str">
        <f t="shared" si="617"/>
        <v>-</v>
      </c>
      <c r="BE608" s="22" t="s">
        <v>1801</v>
      </c>
      <c r="BF608" s="22" t="s">
        <v>1802</v>
      </c>
      <c r="BG608" s="22"/>
      <c r="BH608" s="22"/>
      <c r="BI608" s="23"/>
      <c r="BJ608" s="22"/>
      <c r="BK608" s="20" t="str">
        <f t="shared" si="618"/>
        <v>ATENDE</v>
      </c>
      <c r="BL608" s="20" t="str">
        <f t="shared" si="619"/>
        <v>ATENDE</v>
      </c>
      <c r="BM608" s="20" t="str">
        <f t="shared" si="620"/>
        <v>ATENDE</v>
      </c>
      <c r="BN608" s="20" t="str">
        <f t="shared" si="621"/>
        <v>ATENDE</v>
      </c>
      <c r="BO608" s="24" t="str">
        <f t="shared" si="622"/>
        <v>C4</v>
      </c>
      <c r="BP608" s="24" t="str">
        <f t="shared" si="725"/>
        <v>P6</v>
      </c>
      <c r="BQ608" s="25" t="e">
        <f t="shared" si="623"/>
        <v>#VALUE!</v>
      </c>
      <c r="BR608" s="22" t="s">
        <v>400</v>
      </c>
      <c r="BS608" s="22" t="s">
        <v>1806</v>
      </c>
      <c r="BT608" s="24">
        <f>IF(BP608="-","-",_xlfn.XLOOKUP(BP608,ABNT5101!$B$4:$B$9,ABNT5101!$C$4:$C$9))</f>
        <v>3</v>
      </c>
      <c r="BU608" s="24">
        <f>IF(BP608="-","-",_xlfn.XLOOKUP(BP608,ABNT5101!$B$4:$B$9,ABNT5101!$D$4:$D$9))</f>
        <v>0.6</v>
      </c>
      <c r="BV608" s="20" t="str">
        <f t="shared" si="624"/>
        <v>ATENDE</v>
      </c>
      <c r="BW608" s="20" t="str">
        <f t="shared" si="625"/>
        <v>ATENDE</v>
      </c>
      <c r="BX608" s="20" t="str">
        <f t="shared" si="626"/>
        <v>ATENDE</v>
      </c>
      <c r="BY608" s="24" t="str">
        <f t="shared" si="729"/>
        <v>P6</v>
      </c>
      <c r="BZ608" s="25" t="e">
        <f t="shared" si="627"/>
        <v>#VALUE!</v>
      </c>
      <c r="CA608" s="24" t="s">
        <v>1809</v>
      </c>
      <c r="CB608" s="24" t="s">
        <v>383</v>
      </c>
      <c r="CC608" s="20">
        <f>IF(BY608="-","-",_xlfn.XLOOKUP(BY608,ABNT5101!$B$4:$B$9,ABNT5101!$C$4:$C$9))</f>
        <v>3</v>
      </c>
      <c r="CD608" s="24">
        <f>IF(BY608="-","-",_xlfn.XLOOKUP(BY608,ABNT5101!$B$4:$B$9,ABNT5101!$D$4:$D$9))</f>
        <v>0.6</v>
      </c>
      <c r="CE608" s="20" t="str">
        <f t="shared" si="628"/>
        <v>ATENDE</v>
      </c>
      <c r="CF608" s="20" t="str">
        <f t="shared" si="629"/>
        <v>ATENDE</v>
      </c>
      <c r="CG608" s="20" t="str">
        <f t="shared" si="630"/>
        <v>ATENDE</v>
      </c>
      <c r="CH608" s="26" t="str">
        <f>_xlfn.XLOOKUP(CI608,'Banco de dados'!$B:$B,'Banco de dados'!$D:$D)</f>
        <v>LEDSTAR</v>
      </c>
      <c r="CI608" s="47" t="str">
        <f>'Banco de dados'!B13</f>
        <v xml:space="preserve"> SL VT 9.1 120W</v>
      </c>
      <c r="CJ608" s="26" t="s">
        <v>259</v>
      </c>
      <c r="CK608" s="26"/>
      <c r="CL608" s="26" t="e">
        <f>IF(CK608="-","-",_xlfn.XLOOKUP(CK608,'Banco de dados'!$B:$B,'Banco de dados'!$E:$E))</f>
        <v>#N/A</v>
      </c>
      <c r="CM608" s="28">
        <f t="shared" si="631"/>
        <v>1</v>
      </c>
      <c r="CN608" s="26"/>
      <c r="CO608" s="26" t="e">
        <f t="array" aca="1" ref="CO608" ca="1">_xludf.XLOOKUP(CK608,'Banco de dados'!$B:$B,'Banco de dados'!$H:$H)</f>
        <v>#NAME?</v>
      </c>
      <c r="CP608" s="51" t="e">
        <f t="array" aca="1" ref="CP608" ca="1">_xludf.XLOOKUP(CI608,'Banco de dados'!$B:$B,'Banco de dados'!$F:$F)</f>
        <v>#NAME?</v>
      </c>
      <c r="CQ608" s="26" t="e">
        <f t="array" aca="1" ref="CQ608" ca="1">_xludf.XLOOKUP(CK608,'Banco de dados'!$B:$B,'Banco de dados'!$F:$F)</f>
        <v>#NAME?</v>
      </c>
      <c r="CR608" s="27">
        <v>0</v>
      </c>
      <c r="CS608" s="27"/>
      <c r="CT608" s="26" t="str">
        <f>IF(AG608=0.5,"Suporte",IF(AND(AG608&gt;='Braços de IP'!$B$9,AG608&lt;='Braços de IP'!$D$9),'Braços de IP'!$E$9,IF(AND(AG608&gt;='Braços de IP'!$B$10,AG608&lt;='Braços de IP'!$D$10),'Braços de IP'!$E$10,IF(AND(AG608&gt;='Braços de IP'!$B$11,AG608&lt;='Braços de IP'!$D$11),'Braços de IP'!$E$11,IF(AND(AG608&gt;='Braços de IP'!$B$12,AG608&lt;='Braços de IP'!$D$12),'Braços de IP'!$E$12,IF(AND(AG608&gt;='Braços de IP'!$B$13,AG608&lt;='Braços de IP'!$D$13),'Braços de IP'!$E$13,IF(AND(AG608&gt;='Braços de IP'!$B$14,AG608&lt;='Braços de IP'!$D$14),'Braços de IP'!$E$14,"ERRO")))))))</f>
        <v>Longo I</v>
      </c>
      <c r="CU608" s="27"/>
      <c r="CV608" s="26" t="str">
        <f>IF($CU608="","",VLOOKUP($CU608,'Braços de IP'!$E$9:$I$15,2,0))</f>
        <v/>
      </c>
      <c r="CW608" s="29" t="str">
        <f>IF($CU608="","",VLOOKUP($CU608,'Braços de IP'!$E$9:$I$15,5,0))</f>
        <v/>
      </c>
      <c r="CX608" s="26"/>
      <c r="CY608" s="26"/>
      <c r="CZ608" s="26"/>
      <c r="DA608" s="26"/>
      <c r="DB608" s="26"/>
      <c r="DC608" s="26"/>
      <c r="DD608" s="30">
        <f t="shared" si="632"/>
        <v>0</v>
      </c>
      <c r="DE608" s="31">
        <f t="shared" si="633"/>
        <v>135</v>
      </c>
      <c r="DF608" s="30">
        <f t="shared" si="634"/>
        <v>135</v>
      </c>
      <c r="DG608" s="32">
        <f t="shared" si="635"/>
        <v>1</v>
      </c>
      <c r="DH608" s="33" t="s">
        <v>143</v>
      </c>
      <c r="DI608" s="34"/>
      <c r="DJ608" s="35"/>
      <c r="DK608" s="16" t="s">
        <v>144</v>
      </c>
      <c r="DL608" s="16"/>
      <c r="DN608" s="36" t="e">
        <f t="shared" si="675"/>
        <v>#VALUE!</v>
      </c>
    </row>
    <row r="609" spans="1:118" ht="15.75" customHeight="1" x14ac:dyDescent="0.25">
      <c r="A609" s="38" t="s">
        <v>158</v>
      </c>
      <c r="B609" s="16">
        <v>115</v>
      </c>
      <c r="C609" s="16" t="s">
        <v>146</v>
      </c>
      <c r="D609" s="16" t="s">
        <v>598</v>
      </c>
      <c r="E609" s="16">
        <v>-8.0385120000000008</v>
      </c>
      <c r="F609" s="16">
        <v>-34.945836</v>
      </c>
      <c r="G609" s="27" t="s">
        <v>160</v>
      </c>
      <c r="H609" s="17" t="s">
        <v>136</v>
      </c>
      <c r="I609" s="16" t="s">
        <v>135</v>
      </c>
      <c r="J609" s="17" t="s">
        <v>137</v>
      </c>
      <c r="K609" s="18">
        <v>135</v>
      </c>
      <c r="L609" s="17" t="s">
        <v>138</v>
      </c>
      <c r="M609" s="17">
        <v>0</v>
      </c>
      <c r="N609" s="16">
        <f t="shared" si="671"/>
        <v>270</v>
      </c>
      <c r="O609" s="17">
        <v>2</v>
      </c>
      <c r="P609" s="17">
        <v>3.96</v>
      </c>
      <c r="Q609" s="17">
        <v>11.46</v>
      </c>
      <c r="R609" s="16"/>
      <c r="S609" s="16"/>
      <c r="T609" s="16">
        <v>0</v>
      </c>
      <c r="U609" s="17">
        <v>4.0599999999999996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 t="s">
        <v>139</v>
      </c>
      <c r="AB609" s="17" t="s">
        <v>140</v>
      </c>
      <c r="AC609" s="17">
        <v>29.1</v>
      </c>
      <c r="AD609" s="17">
        <v>7.47</v>
      </c>
      <c r="AE609" s="17">
        <v>1</v>
      </c>
      <c r="AF609" s="17">
        <v>1.77</v>
      </c>
      <c r="AG609" s="17">
        <v>3.1</v>
      </c>
      <c r="AH609" s="17">
        <f t="shared" si="672"/>
        <v>1.33</v>
      </c>
      <c r="AI609" s="17" t="s">
        <v>136</v>
      </c>
      <c r="AJ609" s="17" t="s">
        <v>136</v>
      </c>
      <c r="AK609" s="17" t="s">
        <v>141</v>
      </c>
      <c r="AL609" s="17">
        <f t="shared" si="673"/>
        <v>2</v>
      </c>
      <c r="AM609" s="17">
        <v>0</v>
      </c>
      <c r="AN609" s="17"/>
      <c r="AO609" s="17">
        <v>0</v>
      </c>
      <c r="AP609" s="17">
        <v>0</v>
      </c>
      <c r="AQ609" s="17">
        <v>0</v>
      </c>
      <c r="AR609" s="17" t="s">
        <v>136</v>
      </c>
      <c r="AS609" s="19">
        <f t="shared" si="614"/>
        <v>0</v>
      </c>
      <c r="AT609" s="19"/>
      <c r="AU609" s="19">
        <f>VLOOKUP(G609,ABNT5101!$I$3:$J$9,2)</f>
        <v>10</v>
      </c>
      <c r="AV609" s="19">
        <f>VLOOKUP(G609,ABNT5101!$I$3:$M$9,5)</f>
        <v>0.18</v>
      </c>
      <c r="AW609" s="17" t="str">
        <f>_xlfn.XLOOKUP(G609,ABNT5101!I:I,ABNT5101!L:L)</f>
        <v>-</v>
      </c>
      <c r="AX609" s="17">
        <f>_xlfn.XLOOKUP(G609,ABNT5101!$I:$I,ABNT5101!M:M)</f>
        <v>0.18</v>
      </c>
      <c r="AY609" s="17" t="str">
        <f>_xlfn.XLOOKUP(G609,ABNT5101!$I:$I,ABNT5101!N:N)</f>
        <v>-</v>
      </c>
      <c r="AZ609" s="17">
        <f>_xlfn.XLOOKUP(G609,ABNT5101!$I:$I,ABNT5101!O:O)</f>
        <v>16</v>
      </c>
      <c r="BA609" s="20" t="str">
        <f t="shared" si="615"/>
        <v>ATENDE</v>
      </c>
      <c r="BB609" s="21" t="e">
        <f t="shared" ref="BB609:BC609" si="739">BE609/AU609-1</f>
        <v>#VALUE!</v>
      </c>
      <c r="BC609" s="21" t="e">
        <f t="shared" si="739"/>
        <v>#VALUE!</v>
      </c>
      <c r="BD609" s="21" t="str">
        <f t="shared" si="617"/>
        <v>-</v>
      </c>
      <c r="BE609" s="22" t="s">
        <v>1803</v>
      </c>
      <c r="BF609" s="22" t="s">
        <v>1089</v>
      </c>
      <c r="BG609" s="22"/>
      <c r="BH609" s="22"/>
      <c r="BI609" s="23"/>
      <c r="BJ609" s="22"/>
      <c r="BK609" s="20" t="str">
        <f t="shared" si="618"/>
        <v>ATENDE</v>
      </c>
      <c r="BL609" s="20" t="str">
        <f t="shared" si="619"/>
        <v>ATENDE</v>
      </c>
      <c r="BM609" s="20" t="str">
        <f t="shared" si="620"/>
        <v>ATENDE</v>
      </c>
      <c r="BN609" s="20" t="str">
        <f t="shared" si="621"/>
        <v>ATENDE</v>
      </c>
      <c r="BO609" s="24" t="str">
        <f t="shared" si="622"/>
        <v>C4</v>
      </c>
      <c r="BP609" s="24" t="str">
        <f t="shared" si="725"/>
        <v>P6</v>
      </c>
      <c r="BQ609" s="25" t="e">
        <f t="shared" si="623"/>
        <v>#VALUE!</v>
      </c>
      <c r="BR609" s="22" t="s">
        <v>1807</v>
      </c>
      <c r="BS609" s="22" t="s">
        <v>1808</v>
      </c>
      <c r="BT609" s="24">
        <f>IF(BP609="-","-",_xlfn.XLOOKUP(BP609,ABNT5101!$B$4:$B$9,ABNT5101!$C$4:$C$9))</f>
        <v>3</v>
      </c>
      <c r="BU609" s="24">
        <f>IF(BP609="-","-",_xlfn.XLOOKUP(BP609,ABNT5101!$B$4:$B$9,ABNT5101!$D$4:$D$9))</f>
        <v>0.6</v>
      </c>
      <c r="BV609" s="20" t="str">
        <f t="shared" si="624"/>
        <v>ATENDE</v>
      </c>
      <c r="BW609" s="20" t="str">
        <f t="shared" si="625"/>
        <v>ATENDE</v>
      </c>
      <c r="BX609" s="20" t="str">
        <f t="shared" si="626"/>
        <v>ATENDE</v>
      </c>
      <c r="BY609" s="24" t="str">
        <f t="shared" si="729"/>
        <v>P6</v>
      </c>
      <c r="BZ609" s="25" t="e">
        <f t="shared" si="627"/>
        <v>#VALUE!</v>
      </c>
      <c r="CA609" s="24" t="s">
        <v>1811</v>
      </c>
      <c r="CB609" s="24" t="s">
        <v>1810</v>
      </c>
      <c r="CC609" s="20">
        <f>IF(BY609="-","-",_xlfn.XLOOKUP(BY609,ABNT5101!$B$4:$B$9,ABNT5101!$C$4:$C$9))</f>
        <v>3</v>
      </c>
      <c r="CD609" s="24">
        <f>IF(BY609="-","-",_xlfn.XLOOKUP(BY609,ABNT5101!$B$4:$B$9,ABNT5101!$D$4:$D$9))</f>
        <v>0.6</v>
      </c>
      <c r="CE609" s="20" t="str">
        <f t="shared" si="628"/>
        <v>ATENDE</v>
      </c>
      <c r="CF609" s="20" t="str">
        <f t="shared" si="629"/>
        <v>ATENDE</v>
      </c>
      <c r="CG609" s="20" t="str">
        <f t="shared" si="630"/>
        <v>ATENDE</v>
      </c>
      <c r="CH609" s="26" t="str">
        <f>_xlfn.XLOOKUP(CI609,'Banco de dados'!$B:$B,'Banco de dados'!$D:$D)</f>
        <v>SX LIGHTING</v>
      </c>
      <c r="CI609" s="27" t="str">
        <f>'Banco de dados'!B62</f>
        <v>SX-INLPP120HF</v>
      </c>
      <c r="CJ609" s="26" t="s">
        <v>401</v>
      </c>
      <c r="CK609" s="26"/>
      <c r="CL609" s="26" t="e">
        <f>IF(CK609="-","-",_xlfn.XLOOKUP(CK609,'Banco de dados'!$B:$B,'Banco de dados'!$E:$E))</f>
        <v>#N/A</v>
      </c>
      <c r="CM609" s="28">
        <f t="shared" si="631"/>
        <v>1</v>
      </c>
      <c r="CN609" s="26"/>
      <c r="CO609" s="26" t="e">
        <f t="array" aca="1" ref="CO609" ca="1">_xludf.XLOOKUP(CK609,'Banco de dados'!$B:$B,'Banco de dados'!$H:$H)</f>
        <v>#NAME?</v>
      </c>
      <c r="CP609" s="51" t="e">
        <f t="array" aca="1" ref="CP609" ca="1">_xludf.XLOOKUP(CI609,'Banco de dados'!$B:$B,'Banco de dados'!$F:$F)</f>
        <v>#NAME?</v>
      </c>
      <c r="CQ609" s="26" t="e">
        <f t="array" aca="1" ref="CQ609" ca="1">_xludf.XLOOKUP(CK609,'Banco de dados'!$B:$B,'Banco de dados'!$F:$F)</f>
        <v>#NAME?</v>
      </c>
      <c r="CR609" s="27">
        <v>0</v>
      </c>
      <c r="CS609" s="27"/>
      <c r="CT609" s="26" t="str">
        <f>IF(AG609=0.5,"Suporte",IF(AND(AG609&gt;='Braços de IP'!$B$9,AG609&lt;='Braços de IP'!$D$9),'Braços de IP'!$E$9,IF(AND(AG609&gt;='Braços de IP'!$B$10,AG609&lt;='Braços de IP'!$D$10),'Braços de IP'!$E$10,IF(AND(AG609&gt;='Braços de IP'!$B$11,AG609&lt;='Braços de IP'!$D$11),'Braços de IP'!$E$11,IF(AND(AG609&gt;='Braços de IP'!$B$12,AG609&lt;='Braços de IP'!$D$12),'Braços de IP'!$E$12,IF(AND(AG609&gt;='Braços de IP'!$B$13,AG609&lt;='Braços de IP'!$D$13),'Braços de IP'!$E$13,IF(AND(AG609&gt;='Braços de IP'!$B$14,AG609&lt;='Braços de IP'!$D$14),'Braços de IP'!$E$14,"ERRO")))))))</f>
        <v>Longo I</v>
      </c>
      <c r="CU609" s="27"/>
      <c r="CV609" s="26" t="str">
        <f>IF($CU609="","",VLOOKUP($CU609,'Braços de IP'!$E$9:$I$15,2,0))</f>
        <v/>
      </c>
      <c r="CW609" s="29" t="str">
        <f>IF($CU609="","",VLOOKUP($CU609,'Braços de IP'!$E$9:$I$15,5,0))</f>
        <v/>
      </c>
      <c r="CX609" s="26"/>
      <c r="CY609" s="26"/>
      <c r="CZ609" s="26"/>
      <c r="DA609" s="26"/>
      <c r="DB609" s="26"/>
      <c r="DC609" s="26"/>
      <c r="DD609" s="30">
        <f t="shared" si="632"/>
        <v>0</v>
      </c>
      <c r="DE609" s="31">
        <f t="shared" si="633"/>
        <v>135</v>
      </c>
      <c r="DF609" s="30">
        <f t="shared" si="634"/>
        <v>135</v>
      </c>
      <c r="DG609" s="32">
        <f t="shared" si="635"/>
        <v>1</v>
      </c>
      <c r="DH609" s="33" t="s">
        <v>143</v>
      </c>
      <c r="DI609" s="34"/>
      <c r="DJ609" s="35"/>
      <c r="DK609" s="16" t="s">
        <v>144</v>
      </c>
      <c r="DL609" s="16"/>
      <c r="DN609" s="36" t="e">
        <f t="shared" si="675"/>
        <v>#VALUE!</v>
      </c>
    </row>
    <row r="610" spans="1:118" ht="15.75" customHeight="1" x14ac:dyDescent="0.25">
      <c r="A610" s="38" t="s">
        <v>158</v>
      </c>
      <c r="B610" s="16">
        <v>115</v>
      </c>
      <c r="C610" s="16" t="s">
        <v>146</v>
      </c>
      <c r="D610" s="16" t="s">
        <v>598</v>
      </c>
      <c r="E610" s="16">
        <v>-8.0385120000000008</v>
      </c>
      <c r="F610" s="16">
        <v>-34.945836</v>
      </c>
      <c r="G610" s="27" t="s">
        <v>160</v>
      </c>
      <c r="H610" s="17" t="s">
        <v>136</v>
      </c>
      <c r="I610" s="16" t="s">
        <v>135</v>
      </c>
      <c r="J610" s="17" t="s">
        <v>137</v>
      </c>
      <c r="K610" s="18">
        <v>135</v>
      </c>
      <c r="L610" s="17" t="s">
        <v>138</v>
      </c>
      <c r="M610" s="17">
        <v>0</v>
      </c>
      <c r="N610" s="16">
        <f t="shared" si="671"/>
        <v>270</v>
      </c>
      <c r="O610" s="17">
        <v>2</v>
      </c>
      <c r="P610" s="17">
        <v>3.96</v>
      </c>
      <c r="Q610" s="17">
        <v>11.46</v>
      </c>
      <c r="R610" s="16"/>
      <c r="S610" s="16"/>
      <c r="T610" s="16">
        <v>0</v>
      </c>
      <c r="U610" s="17">
        <v>4.0599999999999996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 t="s">
        <v>139</v>
      </c>
      <c r="AB610" s="17" t="s">
        <v>140</v>
      </c>
      <c r="AC610" s="17">
        <v>29.1</v>
      </c>
      <c r="AD610" s="17">
        <v>7.47</v>
      </c>
      <c r="AE610" s="17">
        <v>1</v>
      </c>
      <c r="AF610" s="17">
        <v>1.77</v>
      </c>
      <c r="AG610" s="17">
        <v>3.1</v>
      </c>
      <c r="AH610" s="17">
        <f t="shared" si="672"/>
        <v>1.33</v>
      </c>
      <c r="AI610" s="17" t="s">
        <v>136</v>
      </c>
      <c r="AJ610" s="17" t="s">
        <v>136</v>
      </c>
      <c r="AK610" s="17" t="s">
        <v>141</v>
      </c>
      <c r="AL610" s="17">
        <f t="shared" si="673"/>
        <v>2</v>
      </c>
      <c r="AM610" s="17">
        <v>0</v>
      </c>
      <c r="AN610" s="17"/>
      <c r="AO610" s="17">
        <v>0</v>
      </c>
      <c r="AP610" s="17">
        <v>0</v>
      </c>
      <c r="AQ610" s="17">
        <v>0</v>
      </c>
      <c r="AR610" s="17" t="s">
        <v>136</v>
      </c>
      <c r="AS610" s="19">
        <f t="shared" si="614"/>
        <v>0</v>
      </c>
      <c r="AT610" s="19"/>
      <c r="AU610" s="19">
        <f>VLOOKUP(G610,ABNT5101!$I$3:$J$9,2)</f>
        <v>10</v>
      </c>
      <c r="AV610" s="19">
        <f>VLOOKUP(G610,ABNT5101!$I$3:$M$9,5)</f>
        <v>0.18</v>
      </c>
      <c r="AW610" s="17" t="str">
        <f>_xlfn.XLOOKUP(G610,ABNT5101!I:I,ABNT5101!L:L)</f>
        <v>-</v>
      </c>
      <c r="AX610" s="17">
        <f>_xlfn.XLOOKUP(G610,ABNT5101!$I:$I,ABNT5101!M:M)</f>
        <v>0.18</v>
      </c>
      <c r="AY610" s="17" t="str">
        <f>_xlfn.XLOOKUP(G610,ABNT5101!$I:$I,ABNT5101!N:N)</f>
        <v>-</v>
      </c>
      <c r="AZ610" s="17">
        <f>_xlfn.XLOOKUP(G610,ABNT5101!$I:$I,ABNT5101!O:O)</f>
        <v>16</v>
      </c>
      <c r="BA610" s="20" t="str">
        <f t="shared" si="615"/>
        <v>ATENDE</v>
      </c>
      <c r="BB610" s="21" t="e">
        <f t="shared" ref="BB610:BC610" si="740">BE610/AU610-1</f>
        <v>#VALUE!</v>
      </c>
      <c r="BC610" s="21" t="e">
        <f t="shared" si="740"/>
        <v>#VALUE!</v>
      </c>
      <c r="BD610" s="21" t="str">
        <f t="shared" si="617"/>
        <v>-</v>
      </c>
      <c r="BE610" s="22" t="s">
        <v>1805</v>
      </c>
      <c r="BF610" s="22" t="s">
        <v>1804</v>
      </c>
      <c r="BG610" s="22"/>
      <c r="BH610" s="22"/>
      <c r="BI610" s="23"/>
      <c r="BJ610" s="22"/>
      <c r="BK610" s="20" t="str">
        <f t="shared" si="618"/>
        <v>ATENDE</v>
      </c>
      <c r="BL610" s="20" t="str">
        <f t="shared" si="619"/>
        <v>ATENDE</v>
      </c>
      <c r="BM610" s="20" t="str">
        <f t="shared" si="620"/>
        <v>ATENDE</v>
      </c>
      <c r="BN610" s="20" t="str">
        <f t="shared" si="621"/>
        <v>ATENDE</v>
      </c>
      <c r="BO610" s="24" t="str">
        <f t="shared" si="622"/>
        <v>C4</v>
      </c>
      <c r="BP610" s="24" t="str">
        <f t="shared" si="725"/>
        <v>P6</v>
      </c>
      <c r="BQ610" s="25" t="e">
        <f t="shared" si="623"/>
        <v>#VALUE!</v>
      </c>
      <c r="BR610" s="22" t="s">
        <v>335</v>
      </c>
      <c r="BS610" s="22" t="s">
        <v>888</v>
      </c>
      <c r="BT610" s="24">
        <f>IF(BP610="-","-",_xlfn.XLOOKUP(BP610,ABNT5101!$B$4:$B$9,ABNT5101!$C$4:$C$9))</f>
        <v>3</v>
      </c>
      <c r="BU610" s="24">
        <f>IF(BP610="-","-",_xlfn.XLOOKUP(BP610,ABNT5101!$B$4:$B$9,ABNT5101!$D$4:$D$9))</f>
        <v>0.6</v>
      </c>
      <c r="BV610" s="20" t="str">
        <f t="shared" si="624"/>
        <v>ATENDE</v>
      </c>
      <c r="BW610" s="20" t="str">
        <f t="shared" si="625"/>
        <v>ATENDE</v>
      </c>
      <c r="BX610" s="20" t="str">
        <f t="shared" si="626"/>
        <v>ATENDE</v>
      </c>
      <c r="BY610" s="24" t="str">
        <f t="shared" si="729"/>
        <v>P6</v>
      </c>
      <c r="BZ610" s="25" t="e">
        <f t="shared" si="627"/>
        <v>#VALUE!</v>
      </c>
      <c r="CA610" s="24" t="s">
        <v>1812</v>
      </c>
      <c r="CB610" s="24" t="s">
        <v>1813</v>
      </c>
      <c r="CC610" s="20">
        <f>IF(BY610="-","-",_xlfn.XLOOKUP(BY610,ABNT5101!$B$4:$B$9,ABNT5101!$C$4:$C$9))</f>
        <v>3</v>
      </c>
      <c r="CD610" s="24">
        <f>IF(BY610="-","-",_xlfn.XLOOKUP(BY610,ABNT5101!$B$4:$B$9,ABNT5101!$D$4:$D$9))</f>
        <v>0.6</v>
      </c>
      <c r="CE610" s="20" t="str">
        <f t="shared" si="628"/>
        <v>ATENDE</v>
      </c>
      <c r="CF610" s="20" t="str">
        <f t="shared" si="629"/>
        <v>ATENDE</v>
      </c>
      <c r="CG610" s="20" t="str">
        <f t="shared" si="630"/>
        <v>ATENDE</v>
      </c>
      <c r="CH610" s="26" t="str">
        <f>_xlfn.XLOOKUP(CI610,'Banco de dados'!$B:$B,'Banco de dados'!$D:$D)</f>
        <v>TECNOWATT</v>
      </c>
      <c r="CI610" s="27" t="str">
        <f>'Banco de dados'!B74</f>
        <v xml:space="preserve">SIGMAGPTLRRSMNDL150W102IBBR
</v>
      </c>
      <c r="CJ610" s="26" t="s">
        <v>264</v>
      </c>
      <c r="CK610" s="26"/>
      <c r="CL610" s="26" t="e">
        <f>IF(CK610="-","-",_xlfn.XLOOKUP(CK610,'Banco de dados'!$B:$B,'Banco de dados'!$E:$E))</f>
        <v>#N/A</v>
      </c>
      <c r="CM610" s="28">
        <f t="shared" si="631"/>
        <v>1</v>
      </c>
      <c r="CN610" s="26"/>
      <c r="CO610" s="26" t="e">
        <f t="array" aca="1" ref="CO610" ca="1">_xludf.XLOOKUP(CK610,'Banco de dados'!$B:$B,'Banco de dados'!$H:$H)</f>
        <v>#NAME?</v>
      </c>
      <c r="CP610" s="51" t="e">
        <f t="array" aca="1" ref="CP610" ca="1">_xludf.XLOOKUP(CI610,'Banco de dados'!$B:$B,'Banco de dados'!$F:$F)</f>
        <v>#NAME?</v>
      </c>
      <c r="CQ610" s="26" t="e">
        <f t="array" aca="1" ref="CQ610" ca="1">_xludf.XLOOKUP(CK610,'Banco de dados'!$B:$B,'Banco de dados'!$F:$F)</f>
        <v>#NAME?</v>
      </c>
      <c r="CR610" s="27">
        <v>0</v>
      </c>
      <c r="CS610" s="27">
        <v>10</v>
      </c>
      <c r="CT610" s="26" t="str">
        <f>IF(AG610=0.5,"Suporte",IF(AND(AG610&gt;='Braços de IP'!$B$9,AG610&lt;='Braços de IP'!$D$9),'Braços de IP'!$E$9,IF(AND(AG610&gt;='Braços de IP'!$B$10,AG610&lt;='Braços de IP'!$D$10),'Braços de IP'!$E$10,IF(AND(AG610&gt;='Braços de IP'!$B$11,AG610&lt;='Braços de IP'!$D$11),'Braços de IP'!$E$11,IF(AND(AG610&gt;='Braços de IP'!$B$12,AG610&lt;='Braços de IP'!$D$12),'Braços de IP'!$E$12,IF(AND(AG610&gt;='Braços de IP'!$B$13,AG610&lt;='Braços de IP'!$D$13),'Braços de IP'!$E$13,IF(AND(AG610&gt;='Braços de IP'!$B$14,AG610&lt;='Braços de IP'!$D$14),'Braços de IP'!$E$14,"ERRO")))))))</f>
        <v>Longo I</v>
      </c>
      <c r="CU610" s="27"/>
      <c r="CV610" s="26" t="str">
        <f>IF($CU610="","",VLOOKUP($CU610,'Braços de IP'!$E$9:$I$15,2,0))</f>
        <v/>
      </c>
      <c r="CW610" s="29" t="str">
        <f>IF($CU610="","",VLOOKUP($CU610,'Braços de IP'!$E$9:$I$15,5,0))</f>
        <v/>
      </c>
      <c r="CX610" s="26"/>
      <c r="CY610" s="26"/>
      <c r="CZ610" s="26"/>
      <c r="DA610" s="26"/>
      <c r="DB610" s="26"/>
      <c r="DC610" s="26"/>
      <c r="DD610" s="30">
        <f t="shared" si="632"/>
        <v>0</v>
      </c>
      <c r="DE610" s="31">
        <f t="shared" si="633"/>
        <v>135</v>
      </c>
      <c r="DF610" s="30">
        <f t="shared" si="634"/>
        <v>135</v>
      </c>
      <c r="DG610" s="32">
        <f t="shared" si="635"/>
        <v>1</v>
      </c>
      <c r="DH610" s="33" t="s">
        <v>143</v>
      </c>
      <c r="DI610" s="34"/>
      <c r="DJ610" s="35"/>
      <c r="DK610" s="16" t="s">
        <v>144</v>
      </c>
      <c r="DL610" s="16"/>
      <c r="DN610" s="36" t="e">
        <f t="shared" si="675"/>
        <v>#VALUE!</v>
      </c>
    </row>
    <row r="611" spans="1:118" ht="15.75" customHeight="1" x14ac:dyDescent="0.25">
      <c r="B611" s="16">
        <v>116</v>
      </c>
      <c r="C611" s="16" t="s">
        <v>174</v>
      </c>
      <c r="D611" s="16" t="s">
        <v>599</v>
      </c>
      <c r="E611" s="16">
        <v>-8.0228319999999993</v>
      </c>
      <c r="F611" s="16">
        <v>-34.949792000000002</v>
      </c>
      <c r="G611" s="16" t="s">
        <v>157</v>
      </c>
      <c r="H611" s="17" t="s">
        <v>136</v>
      </c>
      <c r="I611" s="16" t="s">
        <v>136</v>
      </c>
      <c r="J611" s="17" t="s">
        <v>137</v>
      </c>
      <c r="K611" s="18">
        <v>76</v>
      </c>
      <c r="L611" s="17" t="s">
        <v>138</v>
      </c>
      <c r="M611" s="17">
        <v>0</v>
      </c>
      <c r="N611" s="16">
        <f t="shared" si="671"/>
        <v>152</v>
      </c>
      <c r="O611" s="17">
        <v>1</v>
      </c>
      <c r="P611" s="17">
        <v>0</v>
      </c>
      <c r="Q611" s="17">
        <v>4.93</v>
      </c>
      <c r="R611" s="16"/>
      <c r="S611" s="16"/>
      <c r="T611" s="16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 t="s">
        <v>139</v>
      </c>
      <c r="AB611" s="17" t="s">
        <v>140</v>
      </c>
      <c r="AC611" s="17">
        <v>17.97</v>
      </c>
      <c r="AD611" s="17">
        <v>6.84</v>
      </c>
      <c r="AE611" s="17">
        <v>1</v>
      </c>
      <c r="AF611" s="17">
        <v>0</v>
      </c>
      <c r="AG611" s="17">
        <v>1.27</v>
      </c>
      <c r="AH611" s="17">
        <f t="shared" si="672"/>
        <v>1.27</v>
      </c>
      <c r="AI611" s="17" t="s">
        <v>136</v>
      </c>
      <c r="AJ611" s="17" t="s">
        <v>136</v>
      </c>
      <c r="AK611" s="17" t="s">
        <v>141</v>
      </c>
      <c r="AL611" s="17">
        <f t="shared" si="673"/>
        <v>2</v>
      </c>
      <c r="AM611" s="17">
        <v>0</v>
      </c>
      <c r="AN611" s="17"/>
      <c r="AO611" s="17">
        <v>0</v>
      </c>
      <c r="AP611" s="17">
        <v>0</v>
      </c>
      <c r="AQ611" s="17">
        <v>0</v>
      </c>
      <c r="AR611" s="17" t="s">
        <v>136</v>
      </c>
      <c r="AS611" s="19">
        <f t="shared" si="614"/>
        <v>0</v>
      </c>
      <c r="AT611" s="19"/>
      <c r="AU611" s="19">
        <f>VLOOKUP(G611,ABNT5101!$I$3:$J$9,2)</f>
        <v>7.5</v>
      </c>
      <c r="AV611" s="19">
        <f>VLOOKUP(G611,ABNT5101!$I$3:$M$9,5)</f>
        <v>0.18</v>
      </c>
      <c r="AW611" s="17" t="str">
        <f>_xlfn.XLOOKUP(G611,ABNT5101!I:I,ABNT5101!L:L)</f>
        <v>-</v>
      </c>
      <c r="AX611" s="17">
        <f>_xlfn.XLOOKUP(G611,ABNT5101!$I:$I,ABNT5101!M:M)</f>
        <v>0.18</v>
      </c>
      <c r="AY611" s="17" t="str">
        <f>_xlfn.XLOOKUP(G611,ABNT5101!$I:$I,ABNT5101!N:N)</f>
        <v>-</v>
      </c>
      <c r="AZ611" s="17">
        <f>_xlfn.XLOOKUP(G611,ABNT5101!$I:$I,ABNT5101!O:O)</f>
        <v>16</v>
      </c>
      <c r="BA611" s="20" t="str">
        <f t="shared" si="615"/>
        <v>ATENDE</v>
      </c>
      <c r="BB611" s="21">
        <f t="shared" ref="BB611:BC611" si="741">BE611/AU611-1</f>
        <v>0.17599999999999993</v>
      </c>
      <c r="BC611" s="21">
        <f t="shared" si="741"/>
        <v>3.1111111111111116</v>
      </c>
      <c r="BD611" s="21" t="str">
        <f t="shared" si="617"/>
        <v>-</v>
      </c>
      <c r="BE611" s="22">
        <v>8.82</v>
      </c>
      <c r="BF611" s="22">
        <v>0.74</v>
      </c>
      <c r="BG611" s="22"/>
      <c r="BH611" s="22"/>
      <c r="BI611" s="23"/>
      <c r="BJ611" s="22"/>
      <c r="BK611" s="20" t="str">
        <f t="shared" si="618"/>
        <v>ATENDE</v>
      </c>
      <c r="BL611" s="20" t="str">
        <f t="shared" si="619"/>
        <v>ATENDE</v>
      </c>
      <c r="BM611" s="20" t="str">
        <f t="shared" si="620"/>
        <v>ATENDE</v>
      </c>
      <c r="BN611" s="20" t="str">
        <f t="shared" si="621"/>
        <v>ATENDE</v>
      </c>
      <c r="BO611" s="24" t="str">
        <f t="shared" si="622"/>
        <v>C5</v>
      </c>
      <c r="BP611" s="24" t="str">
        <f t="shared" si="725"/>
        <v>-</v>
      </c>
      <c r="BQ611" s="25" t="e">
        <f t="shared" si="623"/>
        <v>#VALUE!</v>
      </c>
      <c r="BR611" s="22"/>
      <c r="BS611" s="22"/>
      <c r="BT611" s="24" t="str">
        <f>IF(BP611="-","-",_xlfn.XLOOKUP(BP611,ABNT5101!$B$4:$B$9,ABNT5101!$C$4:$C$9))</f>
        <v>-</v>
      </c>
      <c r="BU611" s="24" t="str">
        <f>IF(BP611="-","-",_xlfn.XLOOKUP(BP611,ABNT5101!$B$4:$B$9,ABNT5101!$D$4:$D$9))</f>
        <v>-</v>
      </c>
      <c r="BV611" s="20" t="str">
        <f t="shared" si="624"/>
        <v>-</v>
      </c>
      <c r="BW611" s="20" t="str">
        <f t="shared" si="625"/>
        <v>-</v>
      </c>
      <c r="BX611" s="20" t="str">
        <f t="shared" si="626"/>
        <v>-</v>
      </c>
      <c r="BY611" s="24" t="str">
        <f t="shared" si="729"/>
        <v>-</v>
      </c>
      <c r="BZ611" s="25" t="e">
        <f t="shared" si="627"/>
        <v>#VALUE!</v>
      </c>
      <c r="CA611" s="24"/>
      <c r="CB611" s="24"/>
      <c r="CC611" s="20" t="str">
        <f>IF(BY611="-","-",_xlfn.XLOOKUP(BY611,ABNT5101!$B$4:$B$9,ABNT5101!$C$4:$C$9))</f>
        <v>-</v>
      </c>
      <c r="CD611" s="24" t="str">
        <f>IF(BY611="-","-",_xlfn.XLOOKUP(BY611,ABNT5101!$B$4:$B$9,ABNT5101!$D$4:$D$9))</f>
        <v>-</v>
      </c>
      <c r="CE611" s="20" t="str">
        <f t="shared" si="628"/>
        <v>-</v>
      </c>
      <c r="CF611" s="20" t="str">
        <f t="shared" si="629"/>
        <v>-</v>
      </c>
      <c r="CG611" s="20" t="str">
        <f t="shared" si="630"/>
        <v>-</v>
      </c>
      <c r="CH611" s="26" t="str">
        <f>_xlfn.XLOOKUP(CI611,'Banco de dados'!$B:$B,'Banco de dados'!$D:$D)</f>
        <v>LEDSTAR</v>
      </c>
      <c r="CI611" s="47" t="str">
        <f>'Banco de dados'!B4</f>
        <v xml:space="preserve"> SL VT 9.1 17W</v>
      </c>
      <c r="CJ611" s="26" t="str">
        <f>_xlfn.XLOOKUP(CI611,'Banco de dados'!$B:$B,'Banco de dados'!$E:$E)</f>
        <v>LUM LED SL VT 9.1 17W</v>
      </c>
      <c r="CK611" s="26"/>
      <c r="CL611" s="26" t="e">
        <f>IF(CK611="-","-",_xlfn.XLOOKUP(CK611,'Banco de dados'!$B:$B,'Banco de dados'!$E:$E))</f>
        <v>#N/A</v>
      </c>
      <c r="CM611" s="28">
        <f t="shared" si="631"/>
        <v>1</v>
      </c>
      <c r="CN611" s="26">
        <f>_xlfn.XLOOKUP(CI611,'Banco de dados'!$B:$B,'Banco de dados'!$H:$H)</f>
        <v>17</v>
      </c>
      <c r="CO611" s="26" t="e">
        <f t="array" aca="1" ref="CO611" ca="1">_xludf.XLOOKUP(CK611,'Banco de dados'!$B:$B,'Banco de dados'!$H:$H)</f>
        <v>#NAME?</v>
      </c>
      <c r="CP611" s="51" t="e">
        <f t="array" aca="1" ref="CP611" ca="1">_xludf.XLOOKUP(CI611,'Banco de dados'!$B:$B,'Banco de dados'!$F:$F)</f>
        <v>#NAME?</v>
      </c>
      <c r="CQ611" s="26" t="e">
        <f t="array" aca="1" ref="CQ611" ca="1">_xludf.XLOOKUP(CK611,'Banco de dados'!$B:$B,'Banco de dados'!$F:$F)</f>
        <v>#NAME?</v>
      </c>
      <c r="CR611" s="27">
        <v>0</v>
      </c>
      <c r="CS611" s="27"/>
      <c r="CT611" s="26" t="str">
        <f>IF(AG611=0.5,"Suporte",IF(AND(AG611&gt;='Braços de IP'!$B$9,AG611&lt;='Braços de IP'!$D$9),'Braços de IP'!$E$9,IF(AND(AG611&gt;='Braços de IP'!$B$10,AG611&lt;='Braços de IP'!$D$10),'Braços de IP'!$E$10,IF(AND(AG611&gt;='Braços de IP'!$B$11,AG611&lt;='Braços de IP'!$D$11),'Braços de IP'!$E$11,IF(AND(AG611&gt;='Braços de IP'!$B$12,AG611&lt;='Braços de IP'!$D$12),'Braços de IP'!$E$12,IF(AND(AG611&gt;='Braços de IP'!$B$13,AG611&lt;='Braços de IP'!$D$13),'Braços de IP'!$E$13,IF(AND(AG611&gt;='Braços de IP'!$B$14,AG611&lt;='Braços de IP'!$D$14),'Braços de IP'!$E$14,"ERRO")))))))</f>
        <v>Curto II</v>
      </c>
      <c r="CU611" s="27"/>
      <c r="CV611" s="26" t="str">
        <f>IF($CU611="","",VLOOKUP($CU611,'Braços de IP'!$E$9:$I$15,2,0))</f>
        <v/>
      </c>
      <c r="CW611" s="29" t="str">
        <f>IF($CU611="","",VLOOKUP($CU611,'Braços de IP'!$E$9:$I$15,5,0))</f>
        <v/>
      </c>
      <c r="CX611" s="26"/>
      <c r="CY611" s="26"/>
      <c r="CZ611" s="26"/>
      <c r="DA611" s="26"/>
      <c r="DB611" s="26"/>
      <c r="DC611" s="26"/>
      <c r="DD611" s="30">
        <f t="shared" si="632"/>
        <v>17</v>
      </c>
      <c r="DE611" s="31">
        <f t="shared" si="633"/>
        <v>76</v>
      </c>
      <c r="DF611" s="30">
        <f t="shared" si="634"/>
        <v>93</v>
      </c>
      <c r="DG611" s="32">
        <f t="shared" si="635"/>
        <v>0.77631578947368418</v>
      </c>
      <c r="DH611" s="33" t="s">
        <v>143</v>
      </c>
      <c r="DI611" s="34"/>
      <c r="DJ611" s="35"/>
      <c r="DK611" s="16" t="s">
        <v>144</v>
      </c>
      <c r="DL611" s="16"/>
      <c r="DN611" s="36" t="e">
        <f t="shared" si="675"/>
        <v>#VALUE!</v>
      </c>
    </row>
    <row r="612" spans="1:118" ht="15.75" customHeight="1" x14ac:dyDescent="0.25">
      <c r="B612" s="16">
        <v>116</v>
      </c>
      <c r="C612" s="16" t="s">
        <v>174</v>
      </c>
      <c r="D612" s="16" t="s">
        <v>599</v>
      </c>
      <c r="E612" s="16">
        <v>-8.0228319999999993</v>
      </c>
      <c r="F612" s="16">
        <v>-34.949792000000002</v>
      </c>
      <c r="G612" s="16" t="s">
        <v>157</v>
      </c>
      <c r="H612" s="17" t="s">
        <v>136</v>
      </c>
      <c r="I612" s="16" t="s">
        <v>136</v>
      </c>
      <c r="J612" s="17" t="s">
        <v>137</v>
      </c>
      <c r="K612" s="18">
        <v>76</v>
      </c>
      <c r="L612" s="17" t="s">
        <v>138</v>
      </c>
      <c r="M612" s="17">
        <v>0</v>
      </c>
      <c r="N612" s="16">
        <f t="shared" si="671"/>
        <v>152</v>
      </c>
      <c r="O612" s="17">
        <v>1</v>
      </c>
      <c r="P612" s="17">
        <v>0</v>
      </c>
      <c r="Q612" s="17">
        <v>4.93</v>
      </c>
      <c r="R612" s="16"/>
      <c r="S612" s="16"/>
      <c r="T612" s="16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 t="s">
        <v>139</v>
      </c>
      <c r="AB612" s="17" t="s">
        <v>140</v>
      </c>
      <c r="AC612" s="17">
        <v>17.97</v>
      </c>
      <c r="AD612" s="17">
        <v>6.84</v>
      </c>
      <c r="AE612" s="17">
        <v>1</v>
      </c>
      <c r="AF612" s="17">
        <v>0</v>
      </c>
      <c r="AG612" s="17">
        <v>1.27</v>
      </c>
      <c r="AH612" s="17">
        <f t="shared" si="672"/>
        <v>1.27</v>
      </c>
      <c r="AI612" s="17" t="s">
        <v>136</v>
      </c>
      <c r="AJ612" s="17" t="s">
        <v>136</v>
      </c>
      <c r="AK612" s="17" t="s">
        <v>141</v>
      </c>
      <c r="AL612" s="17">
        <f t="shared" si="673"/>
        <v>2</v>
      </c>
      <c r="AM612" s="17">
        <v>0</v>
      </c>
      <c r="AN612" s="17"/>
      <c r="AO612" s="17">
        <v>0</v>
      </c>
      <c r="AP612" s="17">
        <v>0</v>
      </c>
      <c r="AQ612" s="17">
        <v>0</v>
      </c>
      <c r="AR612" s="17" t="s">
        <v>136</v>
      </c>
      <c r="AS612" s="19">
        <f t="shared" si="614"/>
        <v>0</v>
      </c>
      <c r="AT612" s="19"/>
      <c r="AU612" s="19">
        <f>VLOOKUP(G612,ABNT5101!$I$3:$J$9,2)</f>
        <v>7.5</v>
      </c>
      <c r="AV612" s="19">
        <f>VLOOKUP(G612,ABNT5101!$I$3:$M$9,5)</f>
        <v>0.18</v>
      </c>
      <c r="AW612" s="17" t="str">
        <f>_xlfn.XLOOKUP(G612,ABNT5101!I:I,ABNT5101!L:L)</f>
        <v>-</v>
      </c>
      <c r="AX612" s="17">
        <f>_xlfn.XLOOKUP(G612,ABNT5101!$I:$I,ABNT5101!M:M)</f>
        <v>0.18</v>
      </c>
      <c r="AY612" s="17" t="str">
        <f>_xlfn.XLOOKUP(G612,ABNT5101!$I:$I,ABNT5101!N:N)</f>
        <v>-</v>
      </c>
      <c r="AZ612" s="17">
        <f>_xlfn.XLOOKUP(G612,ABNT5101!$I:$I,ABNT5101!O:O)</f>
        <v>16</v>
      </c>
      <c r="BA612" s="20" t="str">
        <f t="shared" si="615"/>
        <v>ATENDE</v>
      </c>
      <c r="BB612" s="21">
        <f t="shared" ref="BB612:BC612" si="742">BE612/AU612-1</f>
        <v>0.63200000000000012</v>
      </c>
      <c r="BC612" s="21">
        <f t="shared" si="742"/>
        <v>3.6111111111111107</v>
      </c>
      <c r="BD612" s="21" t="str">
        <f t="shared" si="617"/>
        <v>-</v>
      </c>
      <c r="BE612" s="22">
        <v>12.24</v>
      </c>
      <c r="BF612" s="22">
        <v>0.83</v>
      </c>
      <c r="BG612" s="22"/>
      <c r="BH612" s="22"/>
      <c r="BI612" s="23"/>
      <c r="BJ612" s="22"/>
      <c r="BK612" s="20" t="str">
        <f t="shared" si="618"/>
        <v>ATENDE</v>
      </c>
      <c r="BL612" s="20" t="str">
        <f t="shared" si="619"/>
        <v>ATENDE</v>
      </c>
      <c r="BM612" s="20" t="str">
        <f t="shared" si="620"/>
        <v>ATENDE</v>
      </c>
      <c r="BN612" s="20" t="str">
        <f t="shared" si="621"/>
        <v>ATENDE</v>
      </c>
      <c r="BO612" s="24" t="str">
        <f t="shared" si="622"/>
        <v>C5</v>
      </c>
      <c r="BP612" s="24" t="str">
        <f t="shared" si="725"/>
        <v>-</v>
      </c>
      <c r="BQ612" s="25" t="e">
        <f t="shared" si="623"/>
        <v>#VALUE!</v>
      </c>
      <c r="BR612" s="22"/>
      <c r="BS612" s="22"/>
      <c r="BT612" s="24" t="str">
        <f>IF(BP612="-","-",_xlfn.XLOOKUP(BP612,ABNT5101!$B$4:$B$9,ABNT5101!$C$4:$C$9))</f>
        <v>-</v>
      </c>
      <c r="BU612" s="24" t="str">
        <f>IF(BP612="-","-",_xlfn.XLOOKUP(BP612,ABNT5101!$B$4:$B$9,ABNT5101!$D$4:$D$9))</f>
        <v>-</v>
      </c>
      <c r="BV612" s="20" t="str">
        <f t="shared" si="624"/>
        <v>-</v>
      </c>
      <c r="BW612" s="20" t="str">
        <f t="shared" si="625"/>
        <v>-</v>
      </c>
      <c r="BX612" s="20" t="str">
        <f t="shared" si="626"/>
        <v>-</v>
      </c>
      <c r="BY612" s="24" t="str">
        <f t="shared" si="729"/>
        <v>-</v>
      </c>
      <c r="BZ612" s="25" t="e">
        <f t="shared" si="627"/>
        <v>#VALUE!</v>
      </c>
      <c r="CA612" s="24"/>
      <c r="CB612" s="24"/>
      <c r="CC612" s="20" t="str">
        <f>IF(BY612="-","-",_xlfn.XLOOKUP(BY612,ABNT5101!$B$4:$B$9,ABNT5101!$C$4:$C$9))</f>
        <v>-</v>
      </c>
      <c r="CD612" s="24" t="str">
        <f>IF(BY612="-","-",_xlfn.XLOOKUP(BY612,ABNT5101!$B$4:$B$9,ABNT5101!$D$4:$D$9))</f>
        <v>-</v>
      </c>
      <c r="CE612" s="20" t="str">
        <f t="shared" si="628"/>
        <v>-</v>
      </c>
      <c r="CF612" s="20" t="str">
        <f t="shared" si="629"/>
        <v>-</v>
      </c>
      <c r="CG612" s="20" t="str">
        <f t="shared" si="630"/>
        <v>-</v>
      </c>
      <c r="CH612" s="26" t="str">
        <f>_xlfn.XLOOKUP(CI612,'Banco de dados'!$B:$B,'Banco de dados'!$D:$D)</f>
        <v>SX LIGHTING</v>
      </c>
      <c r="CI612" s="27" t="str">
        <f>'Banco de dados'!B53</f>
        <v>SX-INEVO020HF</v>
      </c>
      <c r="CJ612" s="26" t="str">
        <f>_xlfn.XLOOKUP(CI612,'Banco de dados'!$B:$B,'Banco de dados'!$E:$E)</f>
        <v>SXINEVO020K50L12CZF7PHF</v>
      </c>
      <c r="CK612" s="26"/>
      <c r="CL612" s="26" t="e">
        <f>IF(CK612="-","-",_xlfn.XLOOKUP(CK612,'Banco de dados'!$B:$B,'Banco de dados'!$E:$E))</f>
        <v>#N/A</v>
      </c>
      <c r="CM612" s="28">
        <f t="shared" si="631"/>
        <v>1</v>
      </c>
      <c r="CN612" s="26">
        <f>_xlfn.XLOOKUP(CI612,'Banco de dados'!$B:$B,'Banco de dados'!$H:$H)</f>
        <v>22.5</v>
      </c>
      <c r="CO612" s="26" t="e">
        <f t="array" aca="1" ref="CO612" ca="1">_xludf.XLOOKUP(CK612,'Banco de dados'!$B:$B,'Banco de dados'!$H:$H)</f>
        <v>#NAME?</v>
      </c>
      <c r="CP612" s="51" t="e">
        <f t="array" aca="1" ref="CP612" ca="1">_xludf.XLOOKUP(CI612,'Banco de dados'!$B:$B,'Banco de dados'!$F:$F)</f>
        <v>#NAME?</v>
      </c>
      <c r="CQ612" s="26" t="e">
        <f t="array" aca="1" ref="CQ612" ca="1">_xludf.XLOOKUP(CK612,'Banco de dados'!$B:$B,'Banco de dados'!$F:$F)</f>
        <v>#NAME?</v>
      </c>
      <c r="CR612" s="27">
        <v>0</v>
      </c>
      <c r="CS612" s="27"/>
      <c r="CT612" s="26" t="str">
        <f>IF(AG612=0.5,"Suporte",IF(AND(AG612&gt;='Braços de IP'!$B$9,AG612&lt;='Braços de IP'!$D$9),'Braços de IP'!$E$9,IF(AND(AG612&gt;='Braços de IP'!$B$10,AG612&lt;='Braços de IP'!$D$10),'Braços de IP'!$E$10,IF(AND(AG612&gt;='Braços de IP'!$B$11,AG612&lt;='Braços de IP'!$D$11),'Braços de IP'!$E$11,IF(AND(AG612&gt;='Braços de IP'!$B$12,AG612&lt;='Braços de IP'!$D$12),'Braços de IP'!$E$12,IF(AND(AG612&gt;='Braços de IP'!$B$13,AG612&lt;='Braços de IP'!$D$13),'Braços de IP'!$E$13,IF(AND(AG612&gt;='Braços de IP'!$B$14,AG612&lt;='Braços de IP'!$D$14),'Braços de IP'!$E$14,"ERRO")))))))</f>
        <v>Curto II</v>
      </c>
      <c r="CU612" s="27"/>
      <c r="CV612" s="26" t="str">
        <f>IF($CU612="","",VLOOKUP($CU612,'Braços de IP'!$E$9:$I$15,2,0))</f>
        <v/>
      </c>
      <c r="CW612" s="29" t="str">
        <f>IF($CU612="","",VLOOKUP($CU612,'Braços de IP'!$E$9:$I$15,5,0))</f>
        <v/>
      </c>
      <c r="CX612" s="26"/>
      <c r="CY612" s="26"/>
      <c r="CZ612" s="26"/>
      <c r="DA612" s="26"/>
      <c r="DB612" s="26"/>
      <c r="DC612" s="26"/>
      <c r="DD612" s="30">
        <f t="shared" si="632"/>
        <v>22.5</v>
      </c>
      <c r="DE612" s="31">
        <f t="shared" si="633"/>
        <v>76</v>
      </c>
      <c r="DF612" s="30">
        <f t="shared" si="634"/>
        <v>98.5</v>
      </c>
      <c r="DG612" s="32">
        <f t="shared" si="635"/>
        <v>0.70394736842105265</v>
      </c>
      <c r="DH612" s="33" t="s">
        <v>143</v>
      </c>
      <c r="DI612" s="34"/>
      <c r="DJ612" s="35"/>
      <c r="DK612" s="16" t="s">
        <v>144</v>
      </c>
      <c r="DL612" s="16"/>
      <c r="DN612" s="36" t="e">
        <f t="shared" si="675"/>
        <v>#VALUE!</v>
      </c>
    </row>
    <row r="613" spans="1:118" ht="15.75" customHeight="1" x14ac:dyDescent="0.25">
      <c r="B613" s="16">
        <v>116</v>
      </c>
      <c r="C613" s="16" t="s">
        <v>174</v>
      </c>
      <c r="D613" s="16" t="s">
        <v>599</v>
      </c>
      <c r="E613" s="16">
        <v>-8.0228319999999993</v>
      </c>
      <c r="F613" s="16">
        <v>-34.949792000000002</v>
      </c>
      <c r="G613" s="16" t="s">
        <v>157</v>
      </c>
      <c r="H613" s="17" t="s">
        <v>136</v>
      </c>
      <c r="I613" s="16" t="s">
        <v>136</v>
      </c>
      <c r="J613" s="17" t="s">
        <v>137</v>
      </c>
      <c r="K613" s="18">
        <v>76</v>
      </c>
      <c r="L613" s="17" t="s">
        <v>138</v>
      </c>
      <c r="M613" s="17">
        <v>0</v>
      </c>
      <c r="N613" s="16">
        <f t="shared" si="671"/>
        <v>152</v>
      </c>
      <c r="O613" s="17">
        <v>1</v>
      </c>
      <c r="P613" s="17">
        <v>0</v>
      </c>
      <c r="Q613" s="17">
        <v>4.93</v>
      </c>
      <c r="R613" s="16"/>
      <c r="S613" s="16"/>
      <c r="T613" s="16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 t="s">
        <v>139</v>
      </c>
      <c r="AB613" s="17" t="s">
        <v>140</v>
      </c>
      <c r="AC613" s="17">
        <v>17.97</v>
      </c>
      <c r="AD613" s="17">
        <v>6.84</v>
      </c>
      <c r="AE613" s="17">
        <v>1</v>
      </c>
      <c r="AF613" s="17">
        <v>0</v>
      </c>
      <c r="AG613" s="17">
        <v>1.27</v>
      </c>
      <c r="AH613" s="17">
        <f t="shared" si="672"/>
        <v>1.27</v>
      </c>
      <c r="AI613" s="17" t="s">
        <v>136</v>
      </c>
      <c r="AJ613" s="17" t="s">
        <v>136</v>
      </c>
      <c r="AK613" s="17" t="s">
        <v>141</v>
      </c>
      <c r="AL613" s="17">
        <f t="shared" si="673"/>
        <v>2</v>
      </c>
      <c r="AM613" s="17">
        <v>0</v>
      </c>
      <c r="AN613" s="17"/>
      <c r="AO613" s="17">
        <v>0</v>
      </c>
      <c r="AP613" s="17">
        <v>0</v>
      </c>
      <c r="AQ613" s="17">
        <v>0</v>
      </c>
      <c r="AR613" s="17" t="s">
        <v>136</v>
      </c>
      <c r="AS613" s="19">
        <f t="shared" si="614"/>
        <v>0</v>
      </c>
      <c r="AT613" s="19"/>
      <c r="AU613" s="19">
        <f>VLOOKUP(G613,ABNT5101!$I$3:$J$9,2)</f>
        <v>7.5</v>
      </c>
      <c r="AV613" s="19">
        <f>VLOOKUP(G613,ABNT5101!$I$3:$M$9,5)</f>
        <v>0.18</v>
      </c>
      <c r="AW613" s="17" t="str">
        <f>_xlfn.XLOOKUP(G613,ABNT5101!I:I,ABNT5101!L:L)</f>
        <v>-</v>
      </c>
      <c r="AX613" s="17">
        <f>_xlfn.XLOOKUP(G613,ABNT5101!$I:$I,ABNT5101!M:M)</f>
        <v>0.18</v>
      </c>
      <c r="AY613" s="17" t="str">
        <f>_xlfn.XLOOKUP(G613,ABNT5101!$I:$I,ABNT5101!N:N)</f>
        <v>-</v>
      </c>
      <c r="AZ613" s="17">
        <f>_xlfn.XLOOKUP(G613,ABNT5101!$I:$I,ABNT5101!O:O)</f>
        <v>16</v>
      </c>
      <c r="BA613" s="20" t="str">
        <f t="shared" si="615"/>
        <v>ATENDE</v>
      </c>
      <c r="BB613" s="21">
        <f t="shared" ref="BB613:BC613" si="743">BE613/AU613-1</f>
        <v>1.4560000000000004</v>
      </c>
      <c r="BC613" s="21">
        <f t="shared" si="743"/>
        <v>3.3888888888888893</v>
      </c>
      <c r="BD613" s="21" t="str">
        <f t="shared" si="617"/>
        <v>-</v>
      </c>
      <c r="BE613" s="22">
        <v>18.420000000000002</v>
      </c>
      <c r="BF613" s="22">
        <v>0.79</v>
      </c>
      <c r="BG613" s="22"/>
      <c r="BH613" s="22"/>
      <c r="BI613" s="23"/>
      <c r="BJ613" s="22"/>
      <c r="BK613" s="20" t="str">
        <f t="shared" si="618"/>
        <v>ATENDE</v>
      </c>
      <c r="BL613" s="20" t="str">
        <f t="shared" si="619"/>
        <v>ATENDE</v>
      </c>
      <c r="BM613" s="20" t="str">
        <f t="shared" si="620"/>
        <v>ATENDE</v>
      </c>
      <c r="BN613" s="20" t="str">
        <f t="shared" si="621"/>
        <v>ATENDE</v>
      </c>
      <c r="BO613" s="24" t="str">
        <f t="shared" si="622"/>
        <v>C5</v>
      </c>
      <c r="BP613" s="24" t="str">
        <f t="shared" si="725"/>
        <v>-</v>
      </c>
      <c r="BQ613" s="25" t="e">
        <f t="shared" si="623"/>
        <v>#VALUE!</v>
      </c>
      <c r="BR613" s="22"/>
      <c r="BS613" s="22"/>
      <c r="BT613" s="24" t="str">
        <f>IF(BP613="-","-",_xlfn.XLOOKUP(BP613,ABNT5101!$B$4:$B$9,ABNT5101!$C$4:$C$9))</f>
        <v>-</v>
      </c>
      <c r="BU613" s="24" t="str">
        <f>IF(BP613="-","-",_xlfn.XLOOKUP(BP613,ABNT5101!$B$4:$B$9,ABNT5101!$D$4:$D$9))</f>
        <v>-</v>
      </c>
      <c r="BV613" s="20" t="str">
        <f t="shared" si="624"/>
        <v>-</v>
      </c>
      <c r="BW613" s="20" t="str">
        <f t="shared" si="625"/>
        <v>-</v>
      </c>
      <c r="BX613" s="20" t="str">
        <f t="shared" si="626"/>
        <v>-</v>
      </c>
      <c r="BY613" s="24" t="str">
        <f t="shared" si="729"/>
        <v>-</v>
      </c>
      <c r="BZ613" s="25" t="e">
        <f t="shared" si="627"/>
        <v>#VALUE!</v>
      </c>
      <c r="CA613" s="24"/>
      <c r="CB613" s="24"/>
      <c r="CC613" s="20" t="str">
        <f>IF(BY613="-","-",_xlfn.XLOOKUP(BY613,ABNT5101!$B$4:$B$9,ABNT5101!$C$4:$C$9))</f>
        <v>-</v>
      </c>
      <c r="CD613" s="24" t="str">
        <f>IF(BY613="-","-",_xlfn.XLOOKUP(BY613,ABNT5101!$B$4:$B$9,ABNT5101!$D$4:$D$9))</f>
        <v>-</v>
      </c>
      <c r="CE613" s="20" t="str">
        <f t="shared" si="628"/>
        <v>-</v>
      </c>
      <c r="CF613" s="20" t="str">
        <f t="shared" si="629"/>
        <v>-</v>
      </c>
      <c r="CG613" s="20" t="str">
        <f t="shared" si="630"/>
        <v>-</v>
      </c>
      <c r="CH613" s="26" t="str">
        <f>_xlfn.XLOOKUP(CI613,'Banco de dados'!$B:$B,'Banco de dados'!$D:$D)</f>
        <v>TECNOWATT</v>
      </c>
      <c r="CI613" s="27" t="str">
        <f>'Banco de dados'!B65</f>
        <v xml:space="preserve">SIGSAGPTLRRSSNDL_30W_38IBBRS
</v>
      </c>
      <c r="CJ613" s="26" t="str">
        <f>_xlfn.XLOOKUP(CI613,'Banco de dados'!$B:$B,'Banco de dados'!$E:$E)</f>
        <v>SIGSAGPTLRRSSNDL_30W_38IBBRS
1-10C1MUN6.5</v>
      </c>
      <c r="CK613" s="26"/>
      <c r="CL613" s="26" t="e">
        <f>IF(CK613="-","-",_xlfn.XLOOKUP(CK613,'Banco de dados'!$B:$B,'Banco de dados'!$E:$E))</f>
        <v>#N/A</v>
      </c>
      <c r="CM613" s="28">
        <f t="shared" si="631"/>
        <v>1</v>
      </c>
      <c r="CN613" s="26">
        <f>_xlfn.XLOOKUP(CI613,'Banco de dados'!$B:$B,'Banco de dados'!$H:$H)</f>
        <v>30</v>
      </c>
      <c r="CO613" s="26" t="e">
        <f t="array" aca="1" ref="CO613" ca="1">_xludf.XLOOKUP(CK613,'Banco de dados'!$B:$B,'Banco de dados'!$H:$H)</f>
        <v>#NAME?</v>
      </c>
      <c r="CP613" s="51" t="e">
        <f t="array" aca="1" ref="CP613" ca="1">_xludf.XLOOKUP(CI613,'Banco de dados'!$B:$B,'Banco de dados'!$F:$F)</f>
        <v>#NAME?</v>
      </c>
      <c r="CQ613" s="26" t="e">
        <f t="array" aca="1" ref="CQ613" ca="1">_xludf.XLOOKUP(CK613,'Banco de dados'!$B:$B,'Banco de dados'!$F:$F)</f>
        <v>#NAME?</v>
      </c>
      <c r="CR613" s="27">
        <v>0</v>
      </c>
      <c r="CS613" s="27"/>
      <c r="CT613" s="26" t="str">
        <f>IF(AG613=0.5,"Suporte",IF(AND(AG613&gt;='Braços de IP'!$B$9,AG613&lt;='Braços de IP'!$D$9),'Braços de IP'!$E$9,IF(AND(AG613&gt;='Braços de IP'!$B$10,AG613&lt;='Braços de IP'!$D$10),'Braços de IP'!$E$10,IF(AND(AG613&gt;='Braços de IP'!$B$11,AG613&lt;='Braços de IP'!$D$11),'Braços de IP'!$E$11,IF(AND(AG613&gt;='Braços de IP'!$B$12,AG613&lt;='Braços de IP'!$D$12),'Braços de IP'!$E$12,IF(AND(AG613&gt;='Braços de IP'!$B$13,AG613&lt;='Braços de IP'!$D$13),'Braços de IP'!$E$13,IF(AND(AG613&gt;='Braços de IP'!$B$14,AG613&lt;='Braços de IP'!$D$14),'Braços de IP'!$E$14,"ERRO")))))))</f>
        <v>Curto II</v>
      </c>
      <c r="CU613" s="27"/>
      <c r="CV613" s="26" t="str">
        <f>IF($CU613="","",VLOOKUP($CU613,'Braços de IP'!$E$9:$I$15,2,0))</f>
        <v/>
      </c>
      <c r="CW613" s="29" t="str">
        <f>IF($CU613="","",VLOOKUP($CU613,'Braços de IP'!$E$9:$I$15,5,0))</f>
        <v/>
      </c>
      <c r="CX613" s="26"/>
      <c r="CY613" s="26"/>
      <c r="CZ613" s="26"/>
      <c r="DA613" s="26"/>
      <c r="DB613" s="26"/>
      <c r="DC613" s="26"/>
      <c r="DD613" s="30">
        <f t="shared" si="632"/>
        <v>30</v>
      </c>
      <c r="DE613" s="31">
        <f t="shared" si="633"/>
        <v>76</v>
      </c>
      <c r="DF613" s="30">
        <f t="shared" si="634"/>
        <v>106</v>
      </c>
      <c r="DG613" s="32">
        <f t="shared" si="635"/>
        <v>0.60526315789473684</v>
      </c>
      <c r="DH613" s="33" t="s">
        <v>143</v>
      </c>
      <c r="DI613" s="34"/>
      <c r="DJ613" s="35"/>
      <c r="DK613" s="16" t="s">
        <v>144</v>
      </c>
      <c r="DL613" s="16"/>
      <c r="DN613" s="36" t="e">
        <f t="shared" si="675"/>
        <v>#VALUE!</v>
      </c>
    </row>
    <row r="614" spans="1:118" ht="15.75" customHeight="1" x14ac:dyDescent="0.25">
      <c r="B614" s="16">
        <v>117</v>
      </c>
      <c r="C614" s="16" t="s">
        <v>146</v>
      </c>
      <c r="D614" s="16" t="s">
        <v>600</v>
      </c>
      <c r="E614" s="16">
        <v>-8.0564490000000006</v>
      </c>
      <c r="F614" s="16">
        <v>-34.925322999999999</v>
      </c>
      <c r="G614" s="16" t="s">
        <v>160</v>
      </c>
      <c r="H614" s="17" t="s">
        <v>136</v>
      </c>
      <c r="I614" s="16" t="s">
        <v>135</v>
      </c>
      <c r="J614" s="17" t="s">
        <v>137</v>
      </c>
      <c r="K614" s="16">
        <v>70</v>
      </c>
      <c r="L614" s="17" t="s">
        <v>138</v>
      </c>
      <c r="M614" s="17">
        <v>0</v>
      </c>
      <c r="N614" s="16">
        <f t="shared" si="671"/>
        <v>140</v>
      </c>
      <c r="O614" s="17">
        <v>1</v>
      </c>
      <c r="P614" s="17">
        <v>1.98</v>
      </c>
      <c r="Q614" s="17">
        <v>5.98</v>
      </c>
      <c r="R614" s="16"/>
      <c r="S614" s="16"/>
      <c r="T614" s="16">
        <v>0</v>
      </c>
      <c r="U614" s="17">
        <v>1.98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 t="s">
        <v>139</v>
      </c>
      <c r="AB614" s="17" t="s">
        <v>140</v>
      </c>
      <c r="AC614" s="17">
        <v>22.5</v>
      </c>
      <c r="AD614" s="17">
        <v>5.56</v>
      </c>
      <c r="AE614" s="17">
        <v>1</v>
      </c>
      <c r="AF614" s="17">
        <v>0.72</v>
      </c>
      <c r="AG614" s="17">
        <v>1.8</v>
      </c>
      <c r="AH614" s="17">
        <f t="shared" si="672"/>
        <v>1.08</v>
      </c>
      <c r="AI614" s="17" t="s">
        <v>136</v>
      </c>
      <c r="AJ614" s="17" t="s">
        <v>136</v>
      </c>
      <c r="AK614" s="17" t="s">
        <v>141</v>
      </c>
      <c r="AL614" s="17">
        <f t="shared" si="673"/>
        <v>2</v>
      </c>
      <c r="AM614" s="17">
        <v>0</v>
      </c>
      <c r="AN614" s="17"/>
      <c r="AO614" s="17">
        <v>0</v>
      </c>
      <c r="AP614" s="17">
        <v>0</v>
      </c>
      <c r="AQ614" s="17">
        <v>0</v>
      </c>
      <c r="AR614" s="17" t="s">
        <v>136</v>
      </c>
      <c r="AS614" s="19">
        <f t="shared" si="614"/>
        <v>0</v>
      </c>
      <c r="AT614" s="19"/>
      <c r="AU614" s="19">
        <f>VLOOKUP(G614,ABNT5101!$I$3:$J$9,2)</f>
        <v>10</v>
      </c>
      <c r="AV614" s="19">
        <f>VLOOKUP(G614,ABNT5101!$I$3:$M$9,5)</f>
        <v>0.18</v>
      </c>
      <c r="AW614" s="17" t="str">
        <f>_xlfn.XLOOKUP(G614,ABNT5101!I:I,ABNT5101!L:L)</f>
        <v>-</v>
      </c>
      <c r="AX614" s="17">
        <f>_xlfn.XLOOKUP(G614,ABNT5101!$I:$I,ABNT5101!M:M)</f>
        <v>0.18</v>
      </c>
      <c r="AY614" s="17" t="str">
        <f>_xlfn.XLOOKUP(G614,ABNT5101!$I:$I,ABNT5101!N:N)</f>
        <v>-</v>
      </c>
      <c r="AZ614" s="17">
        <f>_xlfn.XLOOKUP(G614,ABNT5101!$I:$I,ABNT5101!O:O)</f>
        <v>16</v>
      </c>
      <c r="BA614" s="20" t="str">
        <f t="shared" si="615"/>
        <v>ATENDE</v>
      </c>
      <c r="BB614" s="21">
        <f t="shared" ref="BB614:BC614" si="744">BE614/AU614-1</f>
        <v>0.35600000000000009</v>
      </c>
      <c r="BC614" s="21">
        <f t="shared" si="744"/>
        <v>1.8333333333333335</v>
      </c>
      <c r="BD614" s="21" t="str">
        <f t="shared" si="617"/>
        <v>-</v>
      </c>
      <c r="BE614" s="22">
        <v>13.56</v>
      </c>
      <c r="BF614" s="22">
        <v>0.51</v>
      </c>
      <c r="BG614" s="22"/>
      <c r="BH614" s="22"/>
      <c r="BI614" s="23"/>
      <c r="BJ614" s="22"/>
      <c r="BK614" s="20" t="str">
        <f t="shared" si="618"/>
        <v>ATENDE</v>
      </c>
      <c r="BL614" s="20" t="str">
        <f t="shared" si="619"/>
        <v>ATENDE</v>
      </c>
      <c r="BM614" s="20" t="str">
        <f t="shared" si="620"/>
        <v>ATENDE</v>
      </c>
      <c r="BN614" s="20" t="str">
        <f t="shared" si="621"/>
        <v>ATENDE</v>
      </c>
      <c r="BO614" s="24" t="str">
        <f t="shared" si="622"/>
        <v>C4</v>
      </c>
      <c r="BP614" s="24" t="str">
        <f t="shared" si="725"/>
        <v>P6</v>
      </c>
      <c r="BQ614" s="25">
        <f t="shared" si="623"/>
        <v>2.4433333333333334</v>
      </c>
      <c r="BR614" s="22">
        <v>10.33</v>
      </c>
      <c r="BS614" s="22">
        <v>5.03</v>
      </c>
      <c r="BT614" s="24">
        <f>IF(BP614="-","-",_xlfn.XLOOKUP(BP614,ABNT5101!$B$4:$B$9,ABNT5101!$C$4:$C$9))</f>
        <v>3</v>
      </c>
      <c r="BU614" s="24">
        <f>IF(BP614="-","-",_xlfn.XLOOKUP(BP614,ABNT5101!$B$4:$B$9,ABNT5101!$D$4:$D$9))</f>
        <v>0.6</v>
      </c>
      <c r="BV614" s="20" t="str">
        <f t="shared" si="624"/>
        <v>ATENDE</v>
      </c>
      <c r="BW614" s="20" t="str">
        <f t="shared" si="625"/>
        <v>ATENDE</v>
      </c>
      <c r="BX614" s="20" t="str">
        <f t="shared" si="626"/>
        <v>ATENDE</v>
      </c>
      <c r="BY614" s="24" t="str">
        <f t="shared" si="729"/>
        <v>P6</v>
      </c>
      <c r="BZ614" s="25">
        <f t="shared" si="627"/>
        <v>1.5833333333333335</v>
      </c>
      <c r="CA614" s="24">
        <v>7.75</v>
      </c>
      <c r="CB614" s="24">
        <v>4.4000000000000004</v>
      </c>
      <c r="CC614" s="20">
        <f>IF(BY614="-","-",_xlfn.XLOOKUP(BY614,ABNT5101!$B$4:$B$9,ABNT5101!$C$4:$C$9))</f>
        <v>3</v>
      </c>
      <c r="CD614" s="24">
        <f>IF(BY614="-","-",_xlfn.XLOOKUP(BY614,ABNT5101!$B$4:$B$9,ABNT5101!$D$4:$D$9))</f>
        <v>0.6</v>
      </c>
      <c r="CE614" s="20" t="str">
        <f t="shared" si="628"/>
        <v>ATENDE</v>
      </c>
      <c r="CF614" s="20" t="str">
        <f t="shared" si="629"/>
        <v>ATENDE</v>
      </c>
      <c r="CG614" s="20" t="str">
        <f t="shared" si="630"/>
        <v>ATENDE</v>
      </c>
      <c r="CH614" s="26" t="str">
        <f>_xlfn.XLOOKUP(CI614,'Banco de dados'!$B:$B,'Banco de dados'!$D:$D)</f>
        <v>LEDSTAR</v>
      </c>
      <c r="CI614" s="47" t="str">
        <f>'Banco de dados'!B5</f>
        <v xml:space="preserve"> SL VT 9.1 28W</v>
      </c>
      <c r="CJ614" s="26" t="str">
        <f>_xlfn.XLOOKUP(CI614,'Banco de dados'!$B:$B,'Banco de dados'!$E:$E)</f>
        <v>LUM LED SL VT 9.1 28W</v>
      </c>
      <c r="CK614" s="26"/>
      <c r="CL614" s="26" t="e">
        <f>IF(CK614="-","-",_xlfn.XLOOKUP(CK614,'Banco de dados'!$B:$B,'Banco de dados'!$E:$E))</f>
        <v>#N/A</v>
      </c>
      <c r="CM614" s="28">
        <f t="shared" si="631"/>
        <v>1</v>
      </c>
      <c r="CN614" s="26">
        <f>_xlfn.XLOOKUP(CI614,'Banco de dados'!$B:$B,'Banco de dados'!$H:$H)</f>
        <v>28</v>
      </c>
      <c r="CO614" s="26" t="e">
        <f t="array" aca="1" ref="CO614" ca="1">_xludf.XLOOKUP(CK614,'Banco de dados'!$B:$B,'Banco de dados'!$H:$H)</f>
        <v>#NAME?</v>
      </c>
      <c r="CP614" s="51" t="e">
        <f t="array" aca="1" ref="CP614" ca="1">_xludf.XLOOKUP(CI614,'Banco de dados'!$B:$B,'Banco de dados'!$F:$F)</f>
        <v>#NAME?</v>
      </c>
      <c r="CQ614" s="26" t="e">
        <f t="array" aca="1" ref="CQ614" ca="1">_xludf.XLOOKUP(CK614,'Banco de dados'!$B:$B,'Banco de dados'!$F:$F)</f>
        <v>#NAME?</v>
      </c>
      <c r="CR614" s="27">
        <v>0</v>
      </c>
      <c r="CS614" s="27"/>
      <c r="CT614" s="26" t="str">
        <f>IF(AG614=0.5,"Suporte",IF(AND(AG614&gt;='Braços de IP'!$B$9,AG614&lt;='Braços de IP'!$D$9),'Braços de IP'!$E$9,IF(AND(AG614&gt;='Braços de IP'!$B$10,AG614&lt;='Braços de IP'!$D$10),'Braços de IP'!$E$10,IF(AND(AG614&gt;='Braços de IP'!$B$11,AG614&lt;='Braços de IP'!$D$11),'Braços de IP'!$E$11,IF(AND(AG614&gt;='Braços de IP'!$B$12,AG614&lt;='Braços de IP'!$D$12),'Braços de IP'!$E$12,IF(AND(AG614&gt;='Braços de IP'!$B$13,AG614&lt;='Braços de IP'!$D$13),'Braços de IP'!$E$13,IF(AND(AG614&gt;='Braços de IP'!$B$14,AG614&lt;='Braços de IP'!$D$14),'Braços de IP'!$E$14,"ERRO")))))))</f>
        <v>Médio I</v>
      </c>
      <c r="CU614" s="27"/>
      <c r="CV614" s="26" t="str">
        <f>IF($CU614="","",VLOOKUP($CU614,'Braços de IP'!$E$9:$I$15,2,0))</f>
        <v/>
      </c>
      <c r="CW614" s="29" t="str">
        <f>IF($CU614="","",VLOOKUP($CU614,'Braços de IP'!$E$9:$I$15,5,0))</f>
        <v/>
      </c>
      <c r="CX614" s="26"/>
      <c r="CY614" s="26"/>
      <c r="CZ614" s="26"/>
      <c r="DA614" s="26"/>
      <c r="DB614" s="26"/>
      <c r="DC614" s="26"/>
      <c r="DD614" s="30">
        <f t="shared" si="632"/>
        <v>28</v>
      </c>
      <c r="DE614" s="31">
        <f t="shared" si="633"/>
        <v>70</v>
      </c>
      <c r="DF614" s="30">
        <f t="shared" si="634"/>
        <v>98</v>
      </c>
      <c r="DG614" s="32">
        <f t="shared" si="635"/>
        <v>0.6</v>
      </c>
      <c r="DH614" s="33" t="s">
        <v>143</v>
      </c>
      <c r="DI614" s="34"/>
      <c r="DJ614" s="35"/>
      <c r="DK614" s="16" t="s">
        <v>144</v>
      </c>
      <c r="DL614" s="16"/>
      <c r="DN614" s="36" t="e">
        <f t="shared" si="675"/>
        <v>#VALUE!</v>
      </c>
    </row>
    <row r="615" spans="1:118" ht="15.75" customHeight="1" x14ac:dyDescent="0.25">
      <c r="B615" s="16">
        <v>117</v>
      </c>
      <c r="C615" s="16" t="s">
        <v>146</v>
      </c>
      <c r="D615" s="16" t="s">
        <v>600</v>
      </c>
      <c r="E615" s="16">
        <v>-8.0564490000000006</v>
      </c>
      <c r="F615" s="16">
        <v>-34.925322999999999</v>
      </c>
      <c r="G615" s="16" t="s">
        <v>160</v>
      </c>
      <c r="H615" s="17" t="s">
        <v>136</v>
      </c>
      <c r="I615" s="16" t="s">
        <v>135</v>
      </c>
      <c r="J615" s="17" t="s">
        <v>137</v>
      </c>
      <c r="K615" s="16">
        <v>70</v>
      </c>
      <c r="L615" s="17" t="s">
        <v>138</v>
      </c>
      <c r="M615" s="17">
        <v>0</v>
      </c>
      <c r="N615" s="16">
        <f t="shared" si="671"/>
        <v>140</v>
      </c>
      <c r="O615" s="17">
        <v>1</v>
      </c>
      <c r="P615" s="17">
        <v>1.98</v>
      </c>
      <c r="Q615" s="17">
        <v>5.98</v>
      </c>
      <c r="R615" s="16"/>
      <c r="S615" s="16"/>
      <c r="T615" s="16">
        <v>0</v>
      </c>
      <c r="U615" s="17">
        <v>1.98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 t="s">
        <v>139</v>
      </c>
      <c r="AB615" s="17" t="s">
        <v>140</v>
      </c>
      <c r="AC615" s="17">
        <v>22.5</v>
      </c>
      <c r="AD615" s="17">
        <v>5.56</v>
      </c>
      <c r="AE615" s="17">
        <v>1</v>
      </c>
      <c r="AF615" s="17">
        <v>0.72</v>
      </c>
      <c r="AG615" s="17">
        <v>1.8</v>
      </c>
      <c r="AH615" s="17">
        <f t="shared" si="672"/>
        <v>1.08</v>
      </c>
      <c r="AI615" s="17" t="s">
        <v>136</v>
      </c>
      <c r="AJ615" s="17" t="s">
        <v>136</v>
      </c>
      <c r="AK615" s="17" t="s">
        <v>141</v>
      </c>
      <c r="AL615" s="17">
        <f t="shared" si="673"/>
        <v>2</v>
      </c>
      <c r="AM615" s="17">
        <v>0</v>
      </c>
      <c r="AN615" s="17"/>
      <c r="AO615" s="17">
        <v>0</v>
      </c>
      <c r="AP615" s="17">
        <v>0</v>
      </c>
      <c r="AQ615" s="17">
        <v>0</v>
      </c>
      <c r="AR615" s="17" t="s">
        <v>136</v>
      </c>
      <c r="AS615" s="19">
        <f t="shared" si="614"/>
        <v>0</v>
      </c>
      <c r="AT615" s="19"/>
      <c r="AU615" s="19">
        <f>VLOOKUP(G615,ABNT5101!$I$3:$J$9,2)</f>
        <v>10</v>
      </c>
      <c r="AV615" s="19">
        <f>VLOOKUP(G615,ABNT5101!$I$3:$M$9,5)</f>
        <v>0.18</v>
      </c>
      <c r="AW615" s="17" t="str">
        <f>_xlfn.XLOOKUP(G615,ABNT5101!I:I,ABNT5101!L:L)</f>
        <v>-</v>
      </c>
      <c r="AX615" s="17">
        <f>_xlfn.XLOOKUP(G615,ABNT5101!$I:$I,ABNT5101!M:M)</f>
        <v>0.18</v>
      </c>
      <c r="AY615" s="17" t="str">
        <f>_xlfn.XLOOKUP(G615,ABNT5101!$I:$I,ABNT5101!N:N)</f>
        <v>-</v>
      </c>
      <c r="AZ615" s="17">
        <f>_xlfn.XLOOKUP(G615,ABNT5101!$I:$I,ABNT5101!O:O)</f>
        <v>16</v>
      </c>
      <c r="BA615" s="20" t="str">
        <f t="shared" si="615"/>
        <v>ATENDE</v>
      </c>
      <c r="BB615" s="21">
        <f t="shared" ref="BB615:BC615" si="745">BE615/AU615-1</f>
        <v>0.13800000000000012</v>
      </c>
      <c r="BC615" s="21">
        <f t="shared" si="745"/>
        <v>2.7222222222222228</v>
      </c>
      <c r="BD615" s="21" t="str">
        <f t="shared" si="617"/>
        <v>-</v>
      </c>
      <c r="BE615" s="22">
        <v>11.38</v>
      </c>
      <c r="BF615" s="22">
        <v>0.67</v>
      </c>
      <c r="BG615" s="22"/>
      <c r="BH615" s="22"/>
      <c r="BI615" s="23"/>
      <c r="BJ615" s="22"/>
      <c r="BK615" s="20" t="str">
        <f t="shared" si="618"/>
        <v>ATENDE</v>
      </c>
      <c r="BL615" s="20" t="str">
        <f t="shared" si="619"/>
        <v>ATENDE</v>
      </c>
      <c r="BM615" s="20" t="str">
        <f t="shared" si="620"/>
        <v>ATENDE</v>
      </c>
      <c r="BN615" s="20" t="str">
        <f t="shared" si="621"/>
        <v>ATENDE</v>
      </c>
      <c r="BO615" s="24" t="str">
        <f t="shared" si="622"/>
        <v>C4</v>
      </c>
      <c r="BP615" s="24" t="str">
        <f t="shared" si="725"/>
        <v>P6</v>
      </c>
      <c r="BQ615" s="25">
        <f t="shared" si="623"/>
        <v>1.7266666666666666</v>
      </c>
      <c r="BR615" s="22">
        <v>8.18</v>
      </c>
      <c r="BS615" s="22">
        <v>4.2699999999999996</v>
      </c>
      <c r="BT615" s="24">
        <f>IF(BP615="-","-",_xlfn.XLOOKUP(BP615,ABNT5101!$B$4:$B$9,ABNT5101!$C$4:$C$9))</f>
        <v>3</v>
      </c>
      <c r="BU615" s="24">
        <f>IF(BP615="-","-",_xlfn.XLOOKUP(BP615,ABNT5101!$B$4:$B$9,ABNT5101!$D$4:$D$9))</f>
        <v>0.6</v>
      </c>
      <c r="BV615" s="20" t="str">
        <f t="shared" si="624"/>
        <v>ATENDE</v>
      </c>
      <c r="BW615" s="20" t="str">
        <f t="shared" si="625"/>
        <v>ATENDE</v>
      </c>
      <c r="BX615" s="20" t="str">
        <f t="shared" si="626"/>
        <v>ATENDE</v>
      </c>
      <c r="BY615" s="24" t="str">
        <f t="shared" si="729"/>
        <v>P6</v>
      </c>
      <c r="BZ615" s="25">
        <f t="shared" si="627"/>
        <v>0.88666666666666671</v>
      </c>
      <c r="CA615" s="24">
        <v>5.66</v>
      </c>
      <c r="CB615" s="24">
        <v>3.32</v>
      </c>
      <c r="CC615" s="20">
        <f>IF(BY615="-","-",_xlfn.XLOOKUP(BY615,ABNT5101!$B$4:$B$9,ABNT5101!$C$4:$C$9))</f>
        <v>3</v>
      </c>
      <c r="CD615" s="24">
        <f>IF(BY615="-","-",_xlfn.XLOOKUP(BY615,ABNT5101!$B$4:$B$9,ABNT5101!$D$4:$D$9))</f>
        <v>0.6</v>
      </c>
      <c r="CE615" s="20" t="str">
        <f t="shared" si="628"/>
        <v>ATENDE</v>
      </c>
      <c r="CF615" s="20" t="str">
        <f t="shared" si="629"/>
        <v>ATENDE</v>
      </c>
      <c r="CG615" s="20" t="str">
        <f t="shared" si="630"/>
        <v>ATENDE</v>
      </c>
      <c r="CH615" s="26" t="str">
        <f>_xlfn.XLOOKUP(CI615,'Banco de dados'!$B:$B,'Banco de dados'!$D:$D)</f>
        <v>SX LIGHTING</v>
      </c>
      <c r="CI615" s="27" t="str">
        <f>'Banco de dados'!B53</f>
        <v>SX-INEVO020HF</v>
      </c>
      <c r="CJ615" s="26" t="str">
        <f>_xlfn.XLOOKUP(CI615,'Banco de dados'!$B:$B,'Banco de dados'!$E:$E)</f>
        <v>SXINEVO020K50L12CZF7PHF</v>
      </c>
      <c r="CK615" s="26"/>
      <c r="CL615" s="26" t="e">
        <f>IF(CK615="-","-",_xlfn.XLOOKUP(CK615,'Banco de dados'!$B:$B,'Banco de dados'!$E:$E))</f>
        <v>#N/A</v>
      </c>
      <c r="CM615" s="28">
        <f t="shared" si="631"/>
        <v>1</v>
      </c>
      <c r="CN615" s="26">
        <f>_xlfn.XLOOKUP(CI615,'Banco de dados'!$B:$B,'Banco de dados'!$H:$H)</f>
        <v>22.5</v>
      </c>
      <c r="CO615" s="26" t="e">
        <f t="array" aca="1" ref="CO615" ca="1">_xludf.XLOOKUP(CK615,'Banco de dados'!$B:$B,'Banco de dados'!$H:$H)</f>
        <v>#NAME?</v>
      </c>
      <c r="CP615" s="51" t="e">
        <f t="array" aca="1" ref="CP615" ca="1">_xludf.XLOOKUP(CI615,'Banco de dados'!$B:$B,'Banco de dados'!$F:$F)</f>
        <v>#NAME?</v>
      </c>
      <c r="CQ615" s="26" t="e">
        <f t="array" aca="1" ref="CQ615" ca="1">_xludf.XLOOKUP(CK615,'Banco de dados'!$B:$B,'Banco de dados'!$F:$F)</f>
        <v>#NAME?</v>
      </c>
      <c r="CR615" s="27">
        <v>0</v>
      </c>
      <c r="CS615" s="27"/>
      <c r="CT615" s="26" t="str">
        <f>IF(AG615=0.5,"Suporte",IF(AND(AG615&gt;='Braços de IP'!$B$9,AG615&lt;='Braços de IP'!$D$9),'Braços de IP'!$E$9,IF(AND(AG615&gt;='Braços de IP'!$B$10,AG615&lt;='Braços de IP'!$D$10),'Braços de IP'!$E$10,IF(AND(AG615&gt;='Braços de IP'!$B$11,AG615&lt;='Braços de IP'!$D$11),'Braços de IP'!$E$11,IF(AND(AG615&gt;='Braços de IP'!$B$12,AG615&lt;='Braços de IP'!$D$12),'Braços de IP'!$E$12,IF(AND(AG615&gt;='Braços de IP'!$B$13,AG615&lt;='Braços de IP'!$D$13),'Braços de IP'!$E$13,IF(AND(AG615&gt;='Braços de IP'!$B$14,AG615&lt;='Braços de IP'!$D$14),'Braços de IP'!$E$14,"ERRO")))))))</f>
        <v>Médio I</v>
      </c>
      <c r="CU615" s="27"/>
      <c r="CV615" s="26" t="str">
        <f>IF($CU615="","",VLOOKUP($CU615,'Braços de IP'!$E$9:$I$15,2,0))</f>
        <v/>
      </c>
      <c r="CW615" s="29" t="str">
        <f>IF($CU615="","",VLOOKUP($CU615,'Braços de IP'!$E$9:$I$15,5,0))</f>
        <v/>
      </c>
      <c r="CX615" s="26"/>
      <c r="CY615" s="26"/>
      <c r="CZ615" s="26"/>
      <c r="DA615" s="26"/>
      <c r="DB615" s="26"/>
      <c r="DC615" s="26"/>
      <c r="DD615" s="30">
        <f t="shared" si="632"/>
        <v>22.5</v>
      </c>
      <c r="DE615" s="31">
        <f t="shared" si="633"/>
        <v>70</v>
      </c>
      <c r="DF615" s="30">
        <f t="shared" si="634"/>
        <v>92.5</v>
      </c>
      <c r="DG615" s="32">
        <f t="shared" si="635"/>
        <v>0.6785714285714286</v>
      </c>
      <c r="DH615" s="33" t="s">
        <v>143</v>
      </c>
      <c r="DI615" s="34"/>
      <c r="DJ615" s="35"/>
      <c r="DK615" s="16" t="s">
        <v>144</v>
      </c>
      <c r="DL615" s="16"/>
      <c r="DN615" s="36" t="e">
        <f t="shared" si="675"/>
        <v>#VALUE!</v>
      </c>
    </row>
    <row r="616" spans="1:118" ht="15.75" customHeight="1" x14ac:dyDescent="0.25">
      <c r="B616" s="16">
        <v>117</v>
      </c>
      <c r="C616" s="16" t="s">
        <v>146</v>
      </c>
      <c r="D616" s="16" t="s">
        <v>600</v>
      </c>
      <c r="E616" s="16">
        <v>-8.0564490000000006</v>
      </c>
      <c r="F616" s="16">
        <v>-34.925322999999999</v>
      </c>
      <c r="G616" s="16" t="s">
        <v>160</v>
      </c>
      <c r="H616" s="17" t="s">
        <v>136</v>
      </c>
      <c r="I616" s="16" t="s">
        <v>135</v>
      </c>
      <c r="J616" s="17" t="s">
        <v>137</v>
      </c>
      <c r="K616" s="16">
        <v>70</v>
      </c>
      <c r="L616" s="17" t="s">
        <v>138</v>
      </c>
      <c r="M616" s="17">
        <v>0</v>
      </c>
      <c r="N616" s="16">
        <f t="shared" si="671"/>
        <v>140</v>
      </c>
      <c r="O616" s="17">
        <v>1</v>
      </c>
      <c r="P616" s="17">
        <v>1.98</v>
      </c>
      <c r="Q616" s="17">
        <v>5.98</v>
      </c>
      <c r="R616" s="16"/>
      <c r="S616" s="16"/>
      <c r="T616" s="16">
        <v>0</v>
      </c>
      <c r="U616" s="17">
        <v>1.98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 t="s">
        <v>139</v>
      </c>
      <c r="AB616" s="17" t="s">
        <v>140</v>
      </c>
      <c r="AC616" s="17">
        <v>22.5</v>
      </c>
      <c r="AD616" s="17">
        <v>5.56</v>
      </c>
      <c r="AE616" s="17">
        <v>1</v>
      </c>
      <c r="AF616" s="17">
        <v>0.72</v>
      </c>
      <c r="AG616" s="17">
        <v>1.8</v>
      </c>
      <c r="AH616" s="17">
        <f t="shared" si="672"/>
        <v>1.08</v>
      </c>
      <c r="AI616" s="17" t="s">
        <v>136</v>
      </c>
      <c r="AJ616" s="17" t="s">
        <v>136</v>
      </c>
      <c r="AK616" s="17" t="s">
        <v>141</v>
      </c>
      <c r="AL616" s="17">
        <f t="shared" si="673"/>
        <v>2</v>
      </c>
      <c r="AM616" s="17">
        <v>0</v>
      </c>
      <c r="AN616" s="17"/>
      <c r="AO616" s="17">
        <v>0</v>
      </c>
      <c r="AP616" s="17">
        <v>0</v>
      </c>
      <c r="AQ616" s="17">
        <v>0</v>
      </c>
      <c r="AR616" s="17" t="s">
        <v>136</v>
      </c>
      <c r="AS616" s="19">
        <f t="shared" si="614"/>
        <v>0</v>
      </c>
      <c r="AT616" s="19"/>
      <c r="AU616" s="19">
        <f>VLOOKUP(G616,ABNT5101!$I$3:$J$9,2)</f>
        <v>10</v>
      </c>
      <c r="AV616" s="19">
        <f>VLOOKUP(G616,ABNT5101!$I$3:$M$9,5)</f>
        <v>0.18</v>
      </c>
      <c r="AW616" s="17" t="str">
        <f>_xlfn.XLOOKUP(G616,ABNT5101!I:I,ABNT5101!L:L)</f>
        <v>-</v>
      </c>
      <c r="AX616" s="17">
        <f>_xlfn.XLOOKUP(G616,ABNT5101!$I:$I,ABNT5101!M:M)</f>
        <v>0.18</v>
      </c>
      <c r="AY616" s="17" t="str">
        <f>_xlfn.XLOOKUP(G616,ABNT5101!$I:$I,ABNT5101!N:N)</f>
        <v>-</v>
      </c>
      <c r="AZ616" s="17">
        <f>_xlfn.XLOOKUP(G616,ABNT5101!$I:$I,ABNT5101!O:O)</f>
        <v>16</v>
      </c>
      <c r="BA616" s="20" t="str">
        <f t="shared" si="615"/>
        <v>ATENDE</v>
      </c>
      <c r="BB616" s="21">
        <f t="shared" ref="BB616:BC616" si="746">BE616/AU616-1</f>
        <v>0.66400000000000015</v>
      </c>
      <c r="BC616" s="21">
        <f t="shared" si="746"/>
        <v>2.833333333333333</v>
      </c>
      <c r="BD616" s="21" t="str">
        <f t="shared" si="617"/>
        <v>-</v>
      </c>
      <c r="BE616" s="22">
        <v>16.64</v>
      </c>
      <c r="BF616" s="22">
        <v>0.69</v>
      </c>
      <c r="BG616" s="22"/>
      <c r="BH616" s="22"/>
      <c r="BI616" s="23"/>
      <c r="BJ616" s="22"/>
      <c r="BK616" s="20" t="str">
        <f t="shared" si="618"/>
        <v>ATENDE</v>
      </c>
      <c r="BL616" s="20" t="str">
        <f t="shared" si="619"/>
        <v>ATENDE</v>
      </c>
      <c r="BM616" s="20" t="str">
        <f t="shared" si="620"/>
        <v>ATENDE</v>
      </c>
      <c r="BN616" s="20" t="str">
        <f t="shared" si="621"/>
        <v>ATENDE</v>
      </c>
      <c r="BO616" s="24" t="str">
        <f t="shared" si="622"/>
        <v>C4</v>
      </c>
      <c r="BP616" s="24" t="str">
        <f t="shared" si="725"/>
        <v>P6</v>
      </c>
      <c r="BQ616" s="25">
        <f t="shared" si="623"/>
        <v>2.9533333333333331</v>
      </c>
      <c r="BR616" s="22">
        <v>11.86</v>
      </c>
      <c r="BS616" s="22">
        <v>7.14</v>
      </c>
      <c r="BT616" s="24">
        <f>IF(BP616="-","-",_xlfn.XLOOKUP(BP616,ABNT5101!$B$4:$B$9,ABNT5101!$C$4:$C$9))</f>
        <v>3</v>
      </c>
      <c r="BU616" s="24">
        <f>IF(BP616="-","-",_xlfn.XLOOKUP(BP616,ABNT5101!$B$4:$B$9,ABNT5101!$D$4:$D$9))</f>
        <v>0.6</v>
      </c>
      <c r="BV616" s="20" t="str">
        <f t="shared" si="624"/>
        <v>ATENDE</v>
      </c>
      <c r="BW616" s="20" t="str">
        <f t="shared" si="625"/>
        <v>ATENDE</v>
      </c>
      <c r="BX616" s="20" t="str">
        <f t="shared" si="626"/>
        <v>ATENDE</v>
      </c>
      <c r="BY616" s="24" t="str">
        <f t="shared" si="729"/>
        <v>P6</v>
      </c>
      <c r="BZ616" s="25">
        <f t="shared" si="627"/>
        <v>1.4633333333333334</v>
      </c>
      <c r="CA616" s="24">
        <v>7.39</v>
      </c>
      <c r="CB616" s="24">
        <v>5.05</v>
      </c>
      <c r="CC616" s="20">
        <f>IF(BY616="-","-",_xlfn.XLOOKUP(BY616,ABNT5101!$B$4:$B$9,ABNT5101!$C$4:$C$9))</f>
        <v>3</v>
      </c>
      <c r="CD616" s="24">
        <f>IF(BY616="-","-",_xlfn.XLOOKUP(BY616,ABNT5101!$B$4:$B$9,ABNT5101!$D$4:$D$9))</f>
        <v>0.6</v>
      </c>
      <c r="CE616" s="20" t="str">
        <f t="shared" si="628"/>
        <v>ATENDE</v>
      </c>
      <c r="CF616" s="20" t="str">
        <f t="shared" si="629"/>
        <v>ATENDE</v>
      </c>
      <c r="CG616" s="20" t="str">
        <f t="shared" si="630"/>
        <v>ATENDE</v>
      </c>
      <c r="CH616" s="26" t="str">
        <f>_xlfn.XLOOKUP(CI616,'Banco de dados'!$B:$B,'Banco de dados'!$D:$D)</f>
        <v>TECNOWATT</v>
      </c>
      <c r="CI616" s="27" t="str">
        <f>'Banco de dados'!B65</f>
        <v xml:space="preserve">SIGSAGPTLRRSSNDL_30W_38IBBRS
</v>
      </c>
      <c r="CJ616" s="26" t="str">
        <f>_xlfn.XLOOKUP(CI616,'Banco de dados'!$B:$B,'Banco de dados'!$E:$E)</f>
        <v>SIGSAGPTLRRSSNDL_30W_38IBBRS
1-10C1MUN6.5</v>
      </c>
      <c r="CK616" s="26"/>
      <c r="CL616" s="26" t="e">
        <f>IF(CK616="-","-",_xlfn.XLOOKUP(CK616,'Banco de dados'!$B:$B,'Banco de dados'!$E:$E))</f>
        <v>#N/A</v>
      </c>
      <c r="CM616" s="28">
        <f t="shared" si="631"/>
        <v>1</v>
      </c>
      <c r="CN616" s="26">
        <f>_xlfn.XLOOKUP(CI616,'Banco de dados'!$B:$B,'Banco de dados'!$H:$H)</f>
        <v>30</v>
      </c>
      <c r="CO616" s="26" t="e">
        <f t="array" aca="1" ref="CO616" ca="1">_xludf.XLOOKUP(CK616,'Banco de dados'!$B:$B,'Banco de dados'!$H:$H)</f>
        <v>#NAME?</v>
      </c>
      <c r="CP616" s="51" t="e">
        <f t="array" aca="1" ref="CP616" ca="1">_xludf.XLOOKUP(CI616,'Banco de dados'!$B:$B,'Banco de dados'!$F:$F)</f>
        <v>#NAME?</v>
      </c>
      <c r="CQ616" s="26" t="e">
        <f t="array" aca="1" ref="CQ616" ca="1">_xludf.XLOOKUP(CK616,'Banco de dados'!$B:$B,'Banco de dados'!$F:$F)</f>
        <v>#NAME?</v>
      </c>
      <c r="CR616" s="27">
        <v>0</v>
      </c>
      <c r="CS616" s="27"/>
      <c r="CT616" s="26" t="str">
        <f>IF(AG616=0.5,"Suporte",IF(AND(AG616&gt;='Braços de IP'!$B$9,AG616&lt;='Braços de IP'!$D$9),'Braços de IP'!$E$9,IF(AND(AG616&gt;='Braços de IP'!$B$10,AG616&lt;='Braços de IP'!$D$10),'Braços de IP'!$E$10,IF(AND(AG616&gt;='Braços de IP'!$B$11,AG616&lt;='Braços de IP'!$D$11),'Braços de IP'!$E$11,IF(AND(AG616&gt;='Braços de IP'!$B$12,AG616&lt;='Braços de IP'!$D$12),'Braços de IP'!$E$12,IF(AND(AG616&gt;='Braços de IP'!$B$13,AG616&lt;='Braços de IP'!$D$13),'Braços de IP'!$E$13,IF(AND(AG616&gt;='Braços de IP'!$B$14,AG616&lt;='Braços de IP'!$D$14),'Braços de IP'!$E$14,"ERRO")))))))</f>
        <v>Médio I</v>
      </c>
      <c r="CU616" s="27"/>
      <c r="CV616" s="26" t="str">
        <f>IF($CU616="","",VLOOKUP($CU616,'Braços de IP'!$E$9:$I$15,2,0))</f>
        <v/>
      </c>
      <c r="CW616" s="29" t="str">
        <f>IF($CU616="","",VLOOKUP($CU616,'Braços de IP'!$E$9:$I$15,5,0))</f>
        <v/>
      </c>
      <c r="CX616" s="26"/>
      <c r="CY616" s="26"/>
      <c r="CZ616" s="26"/>
      <c r="DA616" s="26"/>
      <c r="DB616" s="26"/>
      <c r="DC616" s="26"/>
      <c r="DD616" s="30">
        <f t="shared" si="632"/>
        <v>30</v>
      </c>
      <c r="DE616" s="31">
        <f t="shared" si="633"/>
        <v>70</v>
      </c>
      <c r="DF616" s="30">
        <f t="shared" si="634"/>
        <v>100</v>
      </c>
      <c r="DG616" s="32">
        <f t="shared" si="635"/>
        <v>0.5714285714285714</v>
      </c>
      <c r="DH616" s="33" t="s">
        <v>143</v>
      </c>
      <c r="DI616" s="34"/>
      <c r="DJ616" s="35"/>
      <c r="DK616" s="16" t="s">
        <v>144</v>
      </c>
      <c r="DL616" s="16"/>
      <c r="DN616" s="36" t="e">
        <f t="shared" si="675"/>
        <v>#VALUE!</v>
      </c>
    </row>
    <row r="617" spans="1:118" ht="15.75" customHeight="1" x14ac:dyDescent="0.25">
      <c r="B617" s="16">
        <v>118</v>
      </c>
      <c r="C617" s="16" t="s">
        <v>133</v>
      </c>
      <c r="D617" s="16" t="s">
        <v>601</v>
      </c>
      <c r="E617" s="16">
        <v>-8.0569939999999995</v>
      </c>
      <c r="F617" s="16">
        <v>-34.942062999999997</v>
      </c>
      <c r="G617" s="16" t="s">
        <v>153</v>
      </c>
      <c r="H617" s="17" t="s">
        <v>136</v>
      </c>
      <c r="I617" s="16" t="s">
        <v>149</v>
      </c>
      <c r="J617" s="17" t="s">
        <v>137</v>
      </c>
      <c r="K617" s="18">
        <v>110</v>
      </c>
      <c r="L617" s="17" t="s">
        <v>138</v>
      </c>
      <c r="M617" s="17">
        <v>0</v>
      </c>
      <c r="N617" s="16">
        <f t="shared" si="671"/>
        <v>220</v>
      </c>
      <c r="O617" s="17">
        <v>2</v>
      </c>
      <c r="P617" s="17">
        <v>3.19</v>
      </c>
      <c r="Q617" s="17">
        <v>11.3</v>
      </c>
      <c r="R617" s="16"/>
      <c r="S617" s="16"/>
      <c r="T617" s="16">
        <v>0</v>
      </c>
      <c r="U617" s="17">
        <v>2.2799999999999998</v>
      </c>
      <c r="V617" s="17">
        <v>0</v>
      </c>
      <c r="W617" s="17">
        <v>0</v>
      </c>
      <c r="X617" s="17">
        <v>2</v>
      </c>
      <c r="Y617" s="17">
        <v>0</v>
      </c>
      <c r="Z617" s="17">
        <v>0</v>
      </c>
      <c r="AA617" s="17" t="s">
        <v>139</v>
      </c>
      <c r="AB617" s="17" t="s">
        <v>140</v>
      </c>
      <c r="AC617" s="17">
        <v>18.46</v>
      </c>
      <c r="AD617" s="17">
        <v>7.46</v>
      </c>
      <c r="AE617" s="17">
        <v>1</v>
      </c>
      <c r="AF617" s="17">
        <v>1.91</v>
      </c>
      <c r="AG617" s="17">
        <v>2.4900000000000002</v>
      </c>
      <c r="AH617" s="17">
        <f t="shared" si="672"/>
        <v>0.58000000000000029</v>
      </c>
      <c r="AI617" s="17" t="s">
        <v>136</v>
      </c>
      <c r="AJ617" s="17" t="s">
        <v>136</v>
      </c>
      <c r="AK617" s="17" t="s">
        <v>141</v>
      </c>
      <c r="AL617" s="17">
        <f t="shared" si="673"/>
        <v>2</v>
      </c>
      <c r="AM617" s="17">
        <v>0</v>
      </c>
      <c r="AN617" s="17"/>
      <c r="AO617" s="17">
        <v>0</v>
      </c>
      <c r="AP617" s="17">
        <v>0</v>
      </c>
      <c r="AQ617" s="17">
        <v>0</v>
      </c>
      <c r="AR617" s="17" t="s">
        <v>136</v>
      </c>
      <c r="AS617" s="19">
        <f t="shared" si="614"/>
        <v>0</v>
      </c>
      <c r="AT617" s="19"/>
      <c r="AU617" s="19">
        <f>VLOOKUP(G617,ABNT5101!$I$3:$J$9,2)</f>
        <v>15</v>
      </c>
      <c r="AV617" s="19">
        <f>VLOOKUP(G617,ABNT5101!$I$3:$M$9,5)</f>
        <v>0.18</v>
      </c>
      <c r="AW617" s="17" t="str">
        <f>_xlfn.XLOOKUP(G617,ABNT5101!I:I,ABNT5101!L:L)</f>
        <v>-</v>
      </c>
      <c r="AX617" s="17">
        <f>_xlfn.XLOOKUP(G617,ABNT5101!$I:$I,ABNT5101!M:M)</f>
        <v>0.18</v>
      </c>
      <c r="AY617" s="17" t="str">
        <f>_xlfn.XLOOKUP(G617,ABNT5101!$I:$I,ABNT5101!N:N)</f>
        <v>-</v>
      </c>
      <c r="AZ617" s="17">
        <f>_xlfn.XLOOKUP(G617,ABNT5101!$I:$I,ABNT5101!O:O)</f>
        <v>15</v>
      </c>
      <c r="BA617" s="20" t="str">
        <f t="shared" si="615"/>
        <v>ATENDE</v>
      </c>
      <c r="BB617" s="21">
        <f t="shared" ref="BB617:BC617" si="747">BE617/AU617-1</f>
        <v>0.18266666666666653</v>
      </c>
      <c r="BC617" s="21">
        <f t="shared" si="747"/>
        <v>2.1111111111111116</v>
      </c>
      <c r="BD617" s="21" t="str">
        <f t="shared" si="617"/>
        <v>-</v>
      </c>
      <c r="BE617" s="22">
        <v>17.739999999999998</v>
      </c>
      <c r="BF617" s="22">
        <v>0.56000000000000005</v>
      </c>
      <c r="BG617" s="22"/>
      <c r="BH617" s="22"/>
      <c r="BI617" s="23"/>
      <c r="BJ617" s="22"/>
      <c r="BK617" s="20" t="str">
        <f t="shared" si="618"/>
        <v>ATENDE</v>
      </c>
      <c r="BL617" s="20" t="str">
        <f t="shared" si="619"/>
        <v>ATENDE</v>
      </c>
      <c r="BM617" s="20" t="str">
        <f t="shared" si="620"/>
        <v>ATENDE</v>
      </c>
      <c r="BN617" s="20" t="str">
        <f t="shared" si="621"/>
        <v>ATENDE</v>
      </c>
      <c r="BO617" s="24" t="str">
        <f t="shared" si="622"/>
        <v>C3</v>
      </c>
      <c r="BP617" s="24" t="str">
        <f t="shared" si="725"/>
        <v>P5</v>
      </c>
      <c r="BQ617" s="25">
        <f t="shared" si="623"/>
        <v>2.1819999999999999</v>
      </c>
      <c r="BR617" s="22">
        <v>15.91</v>
      </c>
      <c r="BS617" s="22">
        <v>11.21</v>
      </c>
      <c r="BT617" s="24">
        <f>IF(BP617="-","-",_xlfn.XLOOKUP(BP617,ABNT5101!$B$4:$B$9,ABNT5101!$C$4:$C$9))</f>
        <v>5</v>
      </c>
      <c r="BU617" s="24">
        <f>IF(BP617="-","-",_xlfn.XLOOKUP(BP617,ABNT5101!$B$4:$B$9,ABNT5101!$D$4:$D$9))</f>
        <v>1</v>
      </c>
      <c r="BV617" s="20" t="str">
        <f t="shared" si="624"/>
        <v>ATENDE</v>
      </c>
      <c r="BW617" s="20" t="str">
        <f t="shared" si="625"/>
        <v>ATENDE</v>
      </c>
      <c r="BX617" s="20" t="str">
        <f t="shared" si="626"/>
        <v>ATENDE</v>
      </c>
      <c r="BY617" s="24" t="str">
        <f t="shared" si="729"/>
        <v>P5</v>
      </c>
      <c r="BZ617" s="25">
        <f t="shared" si="627"/>
        <v>7.4000000000000066E-2</v>
      </c>
      <c r="CA617" s="24">
        <v>5.37</v>
      </c>
      <c r="CB617" s="24">
        <v>4.5999999999999996</v>
      </c>
      <c r="CC617" s="20">
        <f>IF(BY617="-","-",_xlfn.XLOOKUP(BY617,ABNT5101!$B$4:$B$9,ABNT5101!$C$4:$C$9))</f>
        <v>5</v>
      </c>
      <c r="CD617" s="24">
        <f>IF(BY617="-","-",_xlfn.XLOOKUP(BY617,ABNT5101!$B$4:$B$9,ABNT5101!$D$4:$D$9))</f>
        <v>1</v>
      </c>
      <c r="CE617" s="20" t="str">
        <f t="shared" si="628"/>
        <v>ATENDE</v>
      </c>
      <c r="CF617" s="20" t="str">
        <f t="shared" si="629"/>
        <v>ATENDE</v>
      </c>
      <c r="CG617" s="20" t="str">
        <f t="shared" si="630"/>
        <v>ATENDE</v>
      </c>
      <c r="CH617" s="26" t="str">
        <f>_xlfn.XLOOKUP(CI617,'Banco de dados'!$B:$B,'Banco de dados'!$D:$D)</f>
        <v>LEDSTAR</v>
      </c>
      <c r="CI617" s="47" t="str">
        <f>'Banco de dados'!B8</f>
        <v xml:space="preserve"> SL VT 9.1 52W</v>
      </c>
      <c r="CJ617" s="26" t="str">
        <f>_xlfn.XLOOKUP(CI617,'Banco de dados'!$B:$B,'Banco de dados'!$E:$E)</f>
        <v>LUM LED SL VT 9.1 52W</v>
      </c>
      <c r="CK617" s="26"/>
      <c r="CL617" s="26" t="e">
        <f>IF(CK617="-","-",_xlfn.XLOOKUP(CK617,'Banco de dados'!$B:$B,'Banco de dados'!$E:$E))</f>
        <v>#N/A</v>
      </c>
      <c r="CM617" s="28">
        <f t="shared" si="631"/>
        <v>1</v>
      </c>
      <c r="CN617" s="26">
        <f>_xlfn.XLOOKUP(CI617,'Banco de dados'!$B:$B,'Banco de dados'!$H:$H)</f>
        <v>52</v>
      </c>
      <c r="CO617" s="26" t="e">
        <f t="array" aca="1" ref="CO617" ca="1">_xludf.XLOOKUP(CK617,'Banco de dados'!$B:$B,'Banco de dados'!$H:$H)</f>
        <v>#NAME?</v>
      </c>
      <c r="CP617" s="51" t="e">
        <f t="array" aca="1" ref="CP617" ca="1">_xludf.XLOOKUP(CI617,'Banco de dados'!$B:$B,'Banco de dados'!$F:$F)</f>
        <v>#NAME?</v>
      </c>
      <c r="CQ617" s="26" t="e">
        <f t="array" aca="1" ref="CQ617" ca="1">_xludf.XLOOKUP(CK617,'Banco de dados'!$B:$B,'Banco de dados'!$F:$F)</f>
        <v>#NAME?</v>
      </c>
      <c r="CR617" s="27">
        <v>0</v>
      </c>
      <c r="CS617" s="27">
        <v>10</v>
      </c>
      <c r="CT617" s="26" t="str">
        <f>IF(AG617=0.5,"Suporte",IF(AND(AG617&gt;='Braços de IP'!$B$9,AG617&lt;='Braços de IP'!$D$9),'Braços de IP'!$E$9,IF(AND(AG617&gt;='Braços de IP'!$B$10,AG617&lt;='Braços de IP'!$D$10),'Braços de IP'!$E$10,IF(AND(AG617&gt;='Braços de IP'!$B$11,AG617&lt;='Braços de IP'!$D$11),'Braços de IP'!$E$11,IF(AND(AG617&gt;='Braços de IP'!$B$12,AG617&lt;='Braços de IP'!$D$12),'Braços de IP'!$E$12,IF(AND(AG617&gt;='Braços de IP'!$B$13,AG617&lt;='Braços de IP'!$D$13),'Braços de IP'!$E$13,IF(AND(AG617&gt;='Braços de IP'!$B$14,AG617&lt;='Braços de IP'!$D$14),'Braços de IP'!$E$14,"ERRO")))))))</f>
        <v>Médio II</v>
      </c>
      <c r="CU617" s="27"/>
      <c r="CV617" s="26" t="str">
        <f>IF($CU617="","",VLOOKUP($CU617,'Braços de IP'!$E$9:$I$15,2,0))</f>
        <v/>
      </c>
      <c r="CW617" s="29" t="str">
        <f>IF($CU617="","",VLOOKUP($CU617,'Braços de IP'!$E$9:$I$15,5,0))</f>
        <v/>
      </c>
      <c r="CX617" s="26"/>
      <c r="CY617" s="26"/>
      <c r="CZ617" s="26"/>
      <c r="DA617" s="26"/>
      <c r="DB617" s="26"/>
      <c r="DC617" s="26"/>
      <c r="DD617" s="30">
        <f t="shared" si="632"/>
        <v>52</v>
      </c>
      <c r="DE617" s="31">
        <f t="shared" si="633"/>
        <v>110</v>
      </c>
      <c r="DF617" s="30">
        <f t="shared" si="634"/>
        <v>162</v>
      </c>
      <c r="DG617" s="32">
        <f t="shared" si="635"/>
        <v>0.52727272727272734</v>
      </c>
      <c r="DH617" s="33" t="s">
        <v>143</v>
      </c>
      <c r="DI617" s="34"/>
      <c r="DJ617" s="35"/>
      <c r="DK617" s="16" t="s">
        <v>144</v>
      </c>
      <c r="DL617" s="16"/>
      <c r="DN617" s="36" t="e">
        <f t="shared" si="675"/>
        <v>#VALUE!</v>
      </c>
    </row>
    <row r="618" spans="1:118" ht="15.75" customHeight="1" x14ac:dyDescent="0.25">
      <c r="B618" s="16">
        <v>118</v>
      </c>
      <c r="C618" s="16" t="s">
        <v>133</v>
      </c>
      <c r="D618" s="16" t="s">
        <v>601</v>
      </c>
      <c r="E618" s="16">
        <v>-8.0569939999999995</v>
      </c>
      <c r="F618" s="16">
        <v>-34.942062999999997</v>
      </c>
      <c r="G618" s="16" t="s">
        <v>153</v>
      </c>
      <c r="H618" s="17" t="s">
        <v>136</v>
      </c>
      <c r="I618" s="16" t="s">
        <v>149</v>
      </c>
      <c r="J618" s="17" t="s">
        <v>137</v>
      </c>
      <c r="K618" s="18">
        <v>110</v>
      </c>
      <c r="L618" s="17" t="s">
        <v>138</v>
      </c>
      <c r="M618" s="17">
        <v>0</v>
      </c>
      <c r="N618" s="16">
        <f t="shared" si="671"/>
        <v>220</v>
      </c>
      <c r="O618" s="17">
        <v>2</v>
      </c>
      <c r="P618" s="17">
        <v>3.19</v>
      </c>
      <c r="Q618" s="17">
        <v>11.3</v>
      </c>
      <c r="R618" s="16"/>
      <c r="S618" s="16"/>
      <c r="T618" s="16">
        <v>0</v>
      </c>
      <c r="U618" s="17">
        <v>2.2799999999999998</v>
      </c>
      <c r="V618" s="17">
        <v>0</v>
      </c>
      <c r="W618" s="17">
        <v>0</v>
      </c>
      <c r="X618" s="17">
        <v>2</v>
      </c>
      <c r="Y618" s="17">
        <v>0</v>
      </c>
      <c r="Z618" s="17">
        <v>0</v>
      </c>
      <c r="AA618" s="17" t="s">
        <v>139</v>
      </c>
      <c r="AB618" s="17" t="s">
        <v>140</v>
      </c>
      <c r="AC618" s="17">
        <v>18.46</v>
      </c>
      <c r="AD618" s="17">
        <v>7.46</v>
      </c>
      <c r="AE618" s="17">
        <v>1</v>
      </c>
      <c r="AF618" s="17">
        <v>1.91</v>
      </c>
      <c r="AG618" s="17">
        <v>2.4900000000000002</v>
      </c>
      <c r="AH618" s="17">
        <f t="shared" si="672"/>
        <v>0.58000000000000029</v>
      </c>
      <c r="AI618" s="17" t="s">
        <v>136</v>
      </c>
      <c r="AJ618" s="17" t="s">
        <v>136</v>
      </c>
      <c r="AK618" s="17" t="s">
        <v>141</v>
      </c>
      <c r="AL618" s="17">
        <f t="shared" si="673"/>
        <v>2</v>
      </c>
      <c r="AM618" s="17">
        <v>0</v>
      </c>
      <c r="AN618" s="17"/>
      <c r="AO618" s="17">
        <v>0</v>
      </c>
      <c r="AP618" s="17">
        <v>0</v>
      </c>
      <c r="AQ618" s="17">
        <v>0</v>
      </c>
      <c r="AR618" s="17" t="s">
        <v>136</v>
      </c>
      <c r="AS618" s="19">
        <f t="shared" si="614"/>
        <v>0</v>
      </c>
      <c r="AT618" s="19"/>
      <c r="AU618" s="19">
        <f>VLOOKUP(G618,ABNT5101!$I$3:$J$9,2)</f>
        <v>15</v>
      </c>
      <c r="AV618" s="19">
        <f>VLOOKUP(G618,ABNT5101!$I$3:$M$9,5)</f>
        <v>0.18</v>
      </c>
      <c r="AW618" s="17" t="str">
        <f>_xlfn.XLOOKUP(G618,ABNT5101!I:I,ABNT5101!L:L)</f>
        <v>-</v>
      </c>
      <c r="AX618" s="17">
        <f>_xlfn.XLOOKUP(G618,ABNT5101!$I:$I,ABNT5101!M:M)</f>
        <v>0.18</v>
      </c>
      <c r="AY618" s="17" t="str">
        <f>_xlfn.XLOOKUP(G618,ABNT5101!$I:$I,ABNT5101!N:N)</f>
        <v>-</v>
      </c>
      <c r="AZ618" s="17">
        <f>_xlfn.XLOOKUP(G618,ABNT5101!$I:$I,ABNT5101!O:O)</f>
        <v>15</v>
      </c>
      <c r="BA618" s="20" t="str">
        <f t="shared" si="615"/>
        <v>ATENDE</v>
      </c>
      <c r="BB618" s="21">
        <f t="shared" ref="BB618:BC618" si="748">BE618/AU618-1</f>
        <v>0.34133333333333349</v>
      </c>
      <c r="BC618" s="21">
        <f t="shared" si="748"/>
        <v>2.9444444444444442</v>
      </c>
      <c r="BD618" s="21" t="str">
        <f t="shared" si="617"/>
        <v>-</v>
      </c>
      <c r="BE618" s="22">
        <v>20.12</v>
      </c>
      <c r="BF618" s="22">
        <v>0.71</v>
      </c>
      <c r="BG618" s="22"/>
      <c r="BH618" s="22"/>
      <c r="BI618" s="23"/>
      <c r="BJ618" s="22"/>
      <c r="BK618" s="20" t="str">
        <f t="shared" si="618"/>
        <v>ATENDE</v>
      </c>
      <c r="BL618" s="20" t="str">
        <f t="shared" si="619"/>
        <v>ATENDE</v>
      </c>
      <c r="BM618" s="20" t="str">
        <f t="shared" si="620"/>
        <v>ATENDE</v>
      </c>
      <c r="BN618" s="20" t="str">
        <f t="shared" si="621"/>
        <v>ATENDE</v>
      </c>
      <c r="BO618" s="24" t="str">
        <f t="shared" si="622"/>
        <v>C3</v>
      </c>
      <c r="BP618" s="24" t="str">
        <f t="shared" si="725"/>
        <v>P5</v>
      </c>
      <c r="BQ618" s="25">
        <f t="shared" si="623"/>
        <v>1.4260000000000002</v>
      </c>
      <c r="BR618" s="22">
        <v>12.13</v>
      </c>
      <c r="BS618" s="22">
        <v>8.1999999999999993</v>
      </c>
      <c r="BT618" s="24">
        <f>IF(BP618="-","-",_xlfn.XLOOKUP(BP618,ABNT5101!$B$4:$B$9,ABNT5101!$C$4:$C$9))</f>
        <v>5</v>
      </c>
      <c r="BU618" s="24">
        <f>IF(BP618="-","-",_xlfn.XLOOKUP(BP618,ABNT5101!$B$4:$B$9,ABNT5101!$D$4:$D$9))</f>
        <v>1</v>
      </c>
      <c r="BV618" s="20" t="str">
        <f t="shared" si="624"/>
        <v>ATENDE</v>
      </c>
      <c r="BW618" s="20" t="str">
        <f t="shared" si="625"/>
        <v>ATENDE</v>
      </c>
      <c r="BX618" s="20" t="str">
        <f t="shared" si="626"/>
        <v>ATENDE</v>
      </c>
      <c r="BY618" s="24" t="str">
        <f t="shared" si="729"/>
        <v>P5</v>
      </c>
      <c r="BZ618" s="25">
        <f t="shared" si="627"/>
        <v>0.65599999999999992</v>
      </c>
      <c r="CA618" s="24">
        <v>8.2799999999999994</v>
      </c>
      <c r="CB618" s="24">
        <v>7.11</v>
      </c>
      <c r="CC618" s="20">
        <f>IF(BY618="-","-",_xlfn.XLOOKUP(BY618,ABNT5101!$B$4:$B$9,ABNT5101!$C$4:$C$9))</f>
        <v>5</v>
      </c>
      <c r="CD618" s="24">
        <f>IF(BY618="-","-",_xlfn.XLOOKUP(BY618,ABNT5101!$B$4:$B$9,ABNT5101!$D$4:$D$9))</f>
        <v>1</v>
      </c>
      <c r="CE618" s="20" t="str">
        <f t="shared" si="628"/>
        <v>ATENDE</v>
      </c>
      <c r="CF618" s="20" t="str">
        <f t="shared" si="629"/>
        <v>ATENDE</v>
      </c>
      <c r="CG618" s="20" t="str">
        <f t="shared" si="630"/>
        <v>ATENDE</v>
      </c>
      <c r="CH618" s="26" t="str">
        <f>_xlfn.XLOOKUP(CI618,'Banco de dados'!$B:$B,'Banco de dados'!$D:$D)</f>
        <v>SX LIGHTING</v>
      </c>
      <c r="CI618" s="27" t="str">
        <f>'Banco de dados'!B56</f>
        <v>SX-INEVO050HF</v>
      </c>
      <c r="CJ618" s="26" t="str">
        <f>_xlfn.XLOOKUP(CI618,'Banco de dados'!$B:$B,'Banco de dados'!$E:$E)</f>
        <v>SXINEVO050K50L12CZF7PHF</v>
      </c>
      <c r="CK618" s="26"/>
      <c r="CL618" s="26" t="e">
        <f>IF(CK618="-","-",_xlfn.XLOOKUP(CK618,'Banco de dados'!$B:$B,'Banco de dados'!$E:$E))</f>
        <v>#N/A</v>
      </c>
      <c r="CM618" s="28">
        <f t="shared" si="631"/>
        <v>1</v>
      </c>
      <c r="CN618" s="26">
        <f>_xlfn.XLOOKUP(CI618,'Banco de dados'!$B:$B,'Banco de dados'!$H:$H)</f>
        <v>50</v>
      </c>
      <c r="CO618" s="26" t="e">
        <f t="array" aca="1" ref="CO618" ca="1">_xludf.XLOOKUP(CK618,'Banco de dados'!$B:$B,'Banco de dados'!$H:$H)</f>
        <v>#NAME?</v>
      </c>
      <c r="CP618" s="51" t="e">
        <f t="array" aca="1" ref="CP618" ca="1">_xludf.XLOOKUP(CI618,'Banco de dados'!$B:$B,'Banco de dados'!$F:$F)</f>
        <v>#NAME?</v>
      </c>
      <c r="CQ618" s="26" t="e">
        <f t="array" aca="1" ref="CQ618" ca="1">_xludf.XLOOKUP(CK618,'Banco de dados'!$B:$B,'Banco de dados'!$F:$F)</f>
        <v>#NAME?</v>
      </c>
      <c r="CR618" s="27">
        <v>0</v>
      </c>
      <c r="CS618" s="27">
        <v>10</v>
      </c>
      <c r="CT618" s="26" t="str">
        <f>IF(AG618=0.5,"Suporte",IF(AND(AG618&gt;='Braços de IP'!$B$9,AG618&lt;='Braços de IP'!$D$9),'Braços de IP'!$E$9,IF(AND(AG618&gt;='Braços de IP'!$B$10,AG618&lt;='Braços de IP'!$D$10),'Braços de IP'!$E$10,IF(AND(AG618&gt;='Braços de IP'!$B$11,AG618&lt;='Braços de IP'!$D$11),'Braços de IP'!$E$11,IF(AND(AG618&gt;='Braços de IP'!$B$12,AG618&lt;='Braços de IP'!$D$12),'Braços de IP'!$E$12,IF(AND(AG618&gt;='Braços de IP'!$B$13,AG618&lt;='Braços de IP'!$D$13),'Braços de IP'!$E$13,IF(AND(AG618&gt;='Braços de IP'!$B$14,AG618&lt;='Braços de IP'!$D$14),'Braços de IP'!$E$14,"ERRO")))))))</f>
        <v>Médio II</v>
      </c>
      <c r="CU618" s="27" t="s">
        <v>154</v>
      </c>
      <c r="CV618" s="26">
        <f>IF($CU618="","",VLOOKUP($CU618,'Braços de IP'!$E$9:$I$15,2,0))</f>
        <v>3.5</v>
      </c>
      <c r="CW618" s="29">
        <f>IF($CU618="","",VLOOKUP($CU618,'Braços de IP'!$E$9:$I$15,5,0))</f>
        <v>8.5</v>
      </c>
      <c r="CX618" s="26"/>
      <c r="CY618" s="26"/>
      <c r="CZ618" s="26"/>
      <c r="DA618" s="26"/>
      <c r="DB618" s="26"/>
      <c r="DC618" s="26"/>
      <c r="DD618" s="30">
        <f t="shared" si="632"/>
        <v>50</v>
      </c>
      <c r="DE618" s="31">
        <f t="shared" si="633"/>
        <v>110</v>
      </c>
      <c r="DF618" s="30">
        <f t="shared" si="634"/>
        <v>160</v>
      </c>
      <c r="DG618" s="32">
        <f t="shared" si="635"/>
        <v>0.54545454545454541</v>
      </c>
      <c r="DH618" s="33" t="s">
        <v>143</v>
      </c>
      <c r="DI618" s="34"/>
      <c r="DJ618" s="35"/>
      <c r="DK618" s="16" t="s">
        <v>144</v>
      </c>
      <c r="DL618" s="16"/>
      <c r="DN618" s="36" t="e">
        <f t="shared" si="675"/>
        <v>#VALUE!</v>
      </c>
    </row>
    <row r="619" spans="1:118" ht="15.75" customHeight="1" x14ac:dyDescent="0.25">
      <c r="B619" s="16">
        <v>118</v>
      </c>
      <c r="C619" s="16" t="s">
        <v>133</v>
      </c>
      <c r="D619" s="16" t="s">
        <v>601</v>
      </c>
      <c r="E619" s="16">
        <v>-8.0569939999999995</v>
      </c>
      <c r="F619" s="16">
        <v>-34.942062999999997</v>
      </c>
      <c r="G619" s="16" t="s">
        <v>153</v>
      </c>
      <c r="H619" s="17" t="s">
        <v>136</v>
      </c>
      <c r="I619" s="16" t="s">
        <v>149</v>
      </c>
      <c r="J619" s="17" t="s">
        <v>137</v>
      </c>
      <c r="K619" s="18">
        <v>110</v>
      </c>
      <c r="L619" s="17" t="s">
        <v>138</v>
      </c>
      <c r="M619" s="17">
        <v>0</v>
      </c>
      <c r="N619" s="16">
        <f t="shared" si="671"/>
        <v>220</v>
      </c>
      <c r="O619" s="17">
        <v>2</v>
      </c>
      <c r="P619" s="17">
        <v>3.19</v>
      </c>
      <c r="Q619" s="17">
        <v>11.3</v>
      </c>
      <c r="R619" s="16"/>
      <c r="S619" s="16"/>
      <c r="T619" s="16">
        <v>0</v>
      </c>
      <c r="U619" s="17">
        <v>2.2799999999999998</v>
      </c>
      <c r="V619" s="17">
        <v>0</v>
      </c>
      <c r="W619" s="17">
        <v>0</v>
      </c>
      <c r="X619" s="17">
        <v>2</v>
      </c>
      <c r="Y619" s="17">
        <v>0</v>
      </c>
      <c r="Z619" s="17">
        <v>0</v>
      </c>
      <c r="AA619" s="17" t="s">
        <v>139</v>
      </c>
      <c r="AB619" s="17" t="s">
        <v>140</v>
      </c>
      <c r="AC619" s="17">
        <v>18.46</v>
      </c>
      <c r="AD619" s="17">
        <v>7.46</v>
      </c>
      <c r="AE619" s="17">
        <v>1</v>
      </c>
      <c r="AF619" s="17">
        <v>1.91</v>
      </c>
      <c r="AG619" s="17">
        <v>2.4900000000000002</v>
      </c>
      <c r="AH619" s="17">
        <f t="shared" si="672"/>
        <v>0.58000000000000029</v>
      </c>
      <c r="AI619" s="17" t="s">
        <v>136</v>
      </c>
      <c r="AJ619" s="17" t="s">
        <v>136</v>
      </c>
      <c r="AK619" s="17" t="s">
        <v>141</v>
      </c>
      <c r="AL619" s="17">
        <f t="shared" si="673"/>
        <v>2</v>
      </c>
      <c r="AM619" s="17">
        <v>0</v>
      </c>
      <c r="AN619" s="17"/>
      <c r="AO619" s="17">
        <v>0</v>
      </c>
      <c r="AP619" s="17">
        <v>0</v>
      </c>
      <c r="AQ619" s="17">
        <v>0</v>
      </c>
      <c r="AR619" s="17" t="s">
        <v>136</v>
      </c>
      <c r="AS619" s="19">
        <f t="shared" si="614"/>
        <v>0</v>
      </c>
      <c r="AT619" s="19"/>
      <c r="AU619" s="19">
        <f>VLOOKUP(G619,ABNT5101!$I$3:$J$9,2)</f>
        <v>15</v>
      </c>
      <c r="AV619" s="19">
        <f>VLOOKUP(G619,ABNT5101!$I$3:$M$9,5)</f>
        <v>0.18</v>
      </c>
      <c r="AW619" s="17" t="str">
        <f>_xlfn.XLOOKUP(G619,ABNT5101!I:I,ABNT5101!L:L)</f>
        <v>-</v>
      </c>
      <c r="AX619" s="17">
        <f>_xlfn.XLOOKUP(G619,ABNT5101!$I:$I,ABNT5101!M:M)</f>
        <v>0.18</v>
      </c>
      <c r="AY619" s="17" t="str">
        <f>_xlfn.XLOOKUP(G619,ABNT5101!$I:$I,ABNT5101!N:N)</f>
        <v>-</v>
      </c>
      <c r="AZ619" s="17">
        <f>_xlfn.XLOOKUP(G619,ABNT5101!$I:$I,ABNT5101!O:O)</f>
        <v>15</v>
      </c>
      <c r="BA619" s="20" t="str">
        <f t="shared" si="615"/>
        <v>ATENDE</v>
      </c>
      <c r="BB619" s="21">
        <f t="shared" ref="BB619:BC619" si="749">BE619/AU619-1</f>
        <v>0.49333333333333318</v>
      </c>
      <c r="BC619" s="21">
        <f t="shared" si="749"/>
        <v>2.3888888888888888</v>
      </c>
      <c r="BD619" s="21" t="str">
        <f t="shared" si="617"/>
        <v>-</v>
      </c>
      <c r="BE619" s="22">
        <v>22.4</v>
      </c>
      <c r="BF619" s="22">
        <v>0.61</v>
      </c>
      <c r="BG619" s="22"/>
      <c r="BH619" s="22"/>
      <c r="BI619" s="23"/>
      <c r="BJ619" s="22"/>
      <c r="BK619" s="20" t="str">
        <f t="shared" si="618"/>
        <v>ATENDE</v>
      </c>
      <c r="BL619" s="20" t="str">
        <f t="shared" si="619"/>
        <v>ATENDE</v>
      </c>
      <c r="BM619" s="20" t="str">
        <f t="shared" si="620"/>
        <v>ATENDE</v>
      </c>
      <c r="BN619" s="20" t="str">
        <f t="shared" si="621"/>
        <v>ATENDE</v>
      </c>
      <c r="BO619" s="24" t="str">
        <f t="shared" si="622"/>
        <v>C3</v>
      </c>
      <c r="BP619" s="24" t="str">
        <f t="shared" si="725"/>
        <v>P5</v>
      </c>
      <c r="BQ619" s="25">
        <f t="shared" si="623"/>
        <v>1.8340000000000001</v>
      </c>
      <c r="BR619" s="22">
        <v>14.17</v>
      </c>
      <c r="BS619" s="22">
        <v>10.64</v>
      </c>
      <c r="BT619" s="24">
        <f>IF(BP619="-","-",_xlfn.XLOOKUP(BP619,ABNT5101!$B$4:$B$9,ABNT5101!$C$4:$C$9))</f>
        <v>5</v>
      </c>
      <c r="BU619" s="24">
        <f>IF(BP619="-","-",_xlfn.XLOOKUP(BP619,ABNT5101!$B$4:$B$9,ABNT5101!$D$4:$D$9))</f>
        <v>1</v>
      </c>
      <c r="BV619" s="20" t="str">
        <f t="shared" si="624"/>
        <v>ATENDE</v>
      </c>
      <c r="BW619" s="20" t="str">
        <f t="shared" si="625"/>
        <v>ATENDE</v>
      </c>
      <c r="BX619" s="20" t="str">
        <f t="shared" si="626"/>
        <v>ATENDE</v>
      </c>
      <c r="BY619" s="24" t="str">
        <f t="shared" si="729"/>
        <v>P5</v>
      </c>
      <c r="BZ619" s="25">
        <f t="shared" si="627"/>
        <v>0.30800000000000005</v>
      </c>
      <c r="CA619" s="24">
        <v>6.54</v>
      </c>
      <c r="CB619" s="24">
        <v>5.38</v>
      </c>
      <c r="CC619" s="20">
        <f>IF(BY619="-","-",_xlfn.XLOOKUP(BY619,ABNT5101!$B$4:$B$9,ABNT5101!$C$4:$C$9))</f>
        <v>5</v>
      </c>
      <c r="CD619" s="24">
        <f>IF(BY619="-","-",_xlfn.XLOOKUP(BY619,ABNT5101!$B$4:$B$9,ABNT5101!$D$4:$D$9))</f>
        <v>1</v>
      </c>
      <c r="CE619" s="20" t="str">
        <f t="shared" si="628"/>
        <v>ATENDE</v>
      </c>
      <c r="CF619" s="20" t="str">
        <f t="shared" si="629"/>
        <v>ATENDE</v>
      </c>
      <c r="CG619" s="20" t="str">
        <f t="shared" si="630"/>
        <v>ATENDE</v>
      </c>
      <c r="CH619" s="26" t="str">
        <f>_xlfn.XLOOKUP(CI619,'Banco de dados'!$B:$B,'Banco de dados'!$D:$D)</f>
        <v>TECNOWATT</v>
      </c>
      <c r="CI619" s="27" t="str">
        <f>'Banco de dados'!B68</f>
        <v xml:space="preserve">SIGSAGPTLRRSSNDL_60W_73IBBRS
</v>
      </c>
      <c r="CJ619" s="26" t="str">
        <f>_xlfn.XLOOKUP(CI619,'Banco de dados'!$B:$B,'Banco de dados'!$E:$E)</f>
        <v>SIGSAGPTLRRSSNDL_60W_73IBBRS
1-10C1MUN6.5</v>
      </c>
      <c r="CK619" s="26"/>
      <c r="CL619" s="26" t="e">
        <f>IF(CK619="-","-",_xlfn.XLOOKUP(CK619,'Banco de dados'!$B:$B,'Banco de dados'!$E:$E))</f>
        <v>#N/A</v>
      </c>
      <c r="CM619" s="28">
        <f t="shared" si="631"/>
        <v>1</v>
      </c>
      <c r="CN619" s="26">
        <f>_xlfn.XLOOKUP(CI619,'Banco de dados'!$B:$B,'Banco de dados'!$H:$H)</f>
        <v>60</v>
      </c>
      <c r="CO619" s="26" t="e">
        <f t="array" aca="1" ref="CO619" ca="1">_xludf.XLOOKUP(CK619,'Banco de dados'!$B:$B,'Banco de dados'!$H:$H)</f>
        <v>#NAME?</v>
      </c>
      <c r="CP619" s="51" t="e">
        <f t="array" aca="1" ref="CP619" ca="1">_xludf.XLOOKUP(CI619,'Banco de dados'!$B:$B,'Banco de dados'!$F:$F)</f>
        <v>#NAME?</v>
      </c>
      <c r="CQ619" s="26" t="e">
        <f t="array" aca="1" ref="CQ619" ca="1">_xludf.XLOOKUP(CK619,'Banco de dados'!$B:$B,'Banco de dados'!$F:$F)</f>
        <v>#NAME?</v>
      </c>
      <c r="CR619" s="27">
        <v>0</v>
      </c>
      <c r="CS619" s="27">
        <v>10</v>
      </c>
      <c r="CT619" s="26" t="str">
        <f>IF(AG619=0.5,"Suporte",IF(AND(AG619&gt;='Braços de IP'!$B$9,AG619&lt;='Braços de IP'!$D$9),'Braços de IP'!$E$9,IF(AND(AG619&gt;='Braços de IP'!$B$10,AG619&lt;='Braços de IP'!$D$10),'Braços de IP'!$E$10,IF(AND(AG619&gt;='Braços de IP'!$B$11,AG619&lt;='Braços de IP'!$D$11),'Braços de IP'!$E$11,IF(AND(AG619&gt;='Braços de IP'!$B$12,AG619&lt;='Braços de IP'!$D$12),'Braços de IP'!$E$12,IF(AND(AG619&gt;='Braços de IP'!$B$13,AG619&lt;='Braços de IP'!$D$13),'Braços de IP'!$E$13,IF(AND(AG619&gt;='Braços de IP'!$B$14,AG619&lt;='Braços de IP'!$D$14),'Braços de IP'!$E$14,"ERRO")))))))</f>
        <v>Médio II</v>
      </c>
      <c r="CU619" s="27" t="s">
        <v>154</v>
      </c>
      <c r="CV619" s="26">
        <f>IF($CU619="","",VLOOKUP($CU619,'Braços de IP'!$E$9:$I$15,2,0))</f>
        <v>3.5</v>
      </c>
      <c r="CW619" s="29">
        <f>IF($CU619="","",VLOOKUP($CU619,'Braços de IP'!$E$9:$I$15,5,0))</f>
        <v>8.5</v>
      </c>
      <c r="CX619" s="26"/>
      <c r="CY619" s="26"/>
      <c r="CZ619" s="26"/>
      <c r="DA619" s="26"/>
      <c r="DB619" s="26"/>
      <c r="DC619" s="26"/>
      <c r="DD619" s="30">
        <f t="shared" si="632"/>
        <v>60</v>
      </c>
      <c r="DE619" s="31">
        <f t="shared" si="633"/>
        <v>110</v>
      </c>
      <c r="DF619" s="30">
        <f t="shared" si="634"/>
        <v>170</v>
      </c>
      <c r="DG619" s="32">
        <f t="shared" si="635"/>
        <v>0.45454545454545459</v>
      </c>
      <c r="DH619" s="33" t="s">
        <v>143</v>
      </c>
      <c r="DI619" s="34"/>
      <c r="DJ619" s="35"/>
      <c r="DK619" s="16" t="s">
        <v>144</v>
      </c>
      <c r="DL619" s="16"/>
      <c r="DN619" s="36" t="e">
        <f t="shared" si="675"/>
        <v>#VALUE!</v>
      </c>
    </row>
    <row r="620" spans="1:118" ht="15.75" customHeight="1" x14ac:dyDescent="0.25">
      <c r="B620" s="16">
        <v>119</v>
      </c>
      <c r="C620" s="16" t="s">
        <v>146</v>
      </c>
      <c r="D620" s="16" t="s">
        <v>602</v>
      </c>
      <c r="E620" s="16">
        <v>-8.0424030000000002</v>
      </c>
      <c r="F620" s="16">
        <v>-34.928637999999999</v>
      </c>
      <c r="G620" s="16" t="s">
        <v>160</v>
      </c>
      <c r="H620" s="17" t="s">
        <v>136</v>
      </c>
      <c r="I620" s="16" t="s">
        <v>135</v>
      </c>
      <c r="J620" s="17" t="s">
        <v>137</v>
      </c>
      <c r="K620" s="18">
        <v>70</v>
      </c>
      <c r="L620" s="17" t="s">
        <v>138</v>
      </c>
      <c r="M620" s="17">
        <v>0</v>
      </c>
      <c r="N620" s="16">
        <f t="shared" si="671"/>
        <v>140</v>
      </c>
      <c r="O620" s="17">
        <v>1</v>
      </c>
      <c r="P620" s="17">
        <v>2.34</v>
      </c>
      <c r="Q620" s="17">
        <v>6.9</v>
      </c>
      <c r="R620" s="16"/>
      <c r="S620" s="16"/>
      <c r="T620" s="16">
        <v>0</v>
      </c>
      <c r="U620" s="17">
        <v>2.89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 t="s">
        <v>139</v>
      </c>
      <c r="AB620" s="17" t="s">
        <v>140</v>
      </c>
      <c r="AC620" s="17">
        <v>21.77</v>
      </c>
      <c r="AD620" s="17">
        <v>6.76</v>
      </c>
      <c r="AE620" s="17">
        <v>1</v>
      </c>
      <c r="AF620" s="17">
        <v>1.32</v>
      </c>
      <c r="AG620" s="17">
        <v>2.04</v>
      </c>
      <c r="AH620" s="17">
        <f t="shared" si="672"/>
        <v>0.72</v>
      </c>
      <c r="AI620" s="17" t="s">
        <v>136</v>
      </c>
      <c r="AJ620" s="17" t="s">
        <v>136</v>
      </c>
      <c r="AK620" s="17" t="s">
        <v>141</v>
      </c>
      <c r="AL620" s="17">
        <f t="shared" si="673"/>
        <v>2</v>
      </c>
      <c r="AM620" s="17">
        <v>0</v>
      </c>
      <c r="AN620" s="17"/>
      <c r="AO620" s="17">
        <v>0</v>
      </c>
      <c r="AP620" s="17">
        <v>0</v>
      </c>
      <c r="AQ620" s="17">
        <v>0</v>
      </c>
      <c r="AR620" s="17" t="s">
        <v>136</v>
      </c>
      <c r="AS620" s="19">
        <f t="shared" si="614"/>
        <v>0</v>
      </c>
      <c r="AT620" s="19"/>
      <c r="AU620" s="19">
        <f>VLOOKUP(G620,ABNT5101!$I$3:$J$9,2)</f>
        <v>10</v>
      </c>
      <c r="AV620" s="19">
        <f>VLOOKUP(G620,ABNT5101!$I$3:$M$9,5)</f>
        <v>0.18</v>
      </c>
      <c r="AW620" s="17" t="str">
        <f>_xlfn.XLOOKUP(G620,ABNT5101!I:I,ABNT5101!L:L)</f>
        <v>-</v>
      </c>
      <c r="AX620" s="17">
        <f>_xlfn.XLOOKUP(G620,ABNT5101!$I:$I,ABNT5101!M:M)</f>
        <v>0.18</v>
      </c>
      <c r="AY620" s="17" t="str">
        <f>_xlfn.XLOOKUP(G620,ABNT5101!$I:$I,ABNT5101!N:N)</f>
        <v>-</v>
      </c>
      <c r="AZ620" s="17">
        <f>_xlfn.XLOOKUP(G620,ABNT5101!$I:$I,ABNT5101!O:O)</f>
        <v>16</v>
      </c>
      <c r="BA620" s="20" t="str">
        <f t="shared" si="615"/>
        <v>ATENDE</v>
      </c>
      <c r="BB620" s="21">
        <f t="shared" ref="BB620:BC620" si="750">BE620/AU620-1</f>
        <v>0.14399999999999991</v>
      </c>
      <c r="BC620" s="21">
        <f t="shared" si="750"/>
        <v>2.3888888888888888</v>
      </c>
      <c r="BD620" s="21" t="str">
        <f t="shared" si="617"/>
        <v>-</v>
      </c>
      <c r="BE620" s="22">
        <v>11.44</v>
      </c>
      <c r="BF620" s="22">
        <v>0.61</v>
      </c>
      <c r="BG620" s="22"/>
      <c r="BH620" s="22"/>
      <c r="BI620" s="23"/>
      <c r="BJ620" s="22"/>
      <c r="BK620" s="20" t="str">
        <f t="shared" si="618"/>
        <v>ATENDE</v>
      </c>
      <c r="BL620" s="20" t="str">
        <f t="shared" si="619"/>
        <v>ATENDE</v>
      </c>
      <c r="BM620" s="20" t="str">
        <f t="shared" si="620"/>
        <v>ATENDE</v>
      </c>
      <c r="BN620" s="20" t="str">
        <f t="shared" si="621"/>
        <v>ATENDE</v>
      </c>
      <c r="BO620" s="24" t="str">
        <f t="shared" si="622"/>
        <v>C4</v>
      </c>
      <c r="BP620" s="24" t="str">
        <f t="shared" si="725"/>
        <v>P6</v>
      </c>
      <c r="BQ620" s="25">
        <f t="shared" si="623"/>
        <v>2.3033333333333332</v>
      </c>
      <c r="BR620" s="22">
        <v>9.91</v>
      </c>
      <c r="BS620" s="22">
        <v>6.06</v>
      </c>
      <c r="BT620" s="24">
        <f>IF(BP620="-","-",_xlfn.XLOOKUP(BP620,ABNT5101!$B$4:$B$9,ABNT5101!$C$4:$C$9))</f>
        <v>3</v>
      </c>
      <c r="BU620" s="24">
        <f>IF(BP620="-","-",_xlfn.XLOOKUP(BP620,ABNT5101!$B$4:$B$9,ABNT5101!$D$4:$D$9))</f>
        <v>0.6</v>
      </c>
      <c r="BV620" s="20" t="str">
        <f t="shared" si="624"/>
        <v>ATENDE</v>
      </c>
      <c r="BW620" s="20" t="str">
        <f t="shared" si="625"/>
        <v>ATENDE</v>
      </c>
      <c r="BX620" s="20" t="str">
        <f t="shared" si="626"/>
        <v>ATENDE</v>
      </c>
      <c r="BY620" s="24" t="str">
        <f t="shared" si="729"/>
        <v>P6</v>
      </c>
      <c r="BZ620" s="25">
        <f t="shared" si="627"/>
        <v>0.98666666666666658</v>
      </c>
      <c r="CA620" s="24">
        <v>5.96</v>
      </c>
      <c r="CB620" s="24">
        <v>3.87</v>
      </c>
      <c r="CC620" s="20">
        <f>IF(BY620="-","-",_xlfn.XLOOKUP(BY620,ABNT5101!$B$4:$B$9,ABNT5101!$C$4:$C$9))</f>
        <v>3</v>
      </c>
      <c r="CD620" s="24">
        <f>IF(BY620="-","-",_xlfn.XLOOKUP(BY620,ABNT5101!$B$4:$B$9,ABNT5101!$D$4:$D$9))</f>
        <v>0.6</v>
      </c>
      <c r="CE620" s="20" t="str">
        <f t="shared" si="628"/>
        <v>ATENDE</v>
      </c>
      <c r="CF620" s="20" t="str">
        <f t="shared" si="629"/>
        <v>ATENDE</v>
      </c>
      <c r="CG620" s="20" t="str">
        <f t="shared" si="630"/>
        <v>ATENDE</v>
      </c>
      <c r="CH620" s="26" t="str">
        <f>_xlfn.XLOOKUP(CI620,'Banco de dados'!$B:$B,'Banco de dados'!$D:$D)</f>
        <v>LEDSTAR</v>
      </c>
      <c r="CI620" s="47" t="str">
        <f>'Banco de dados'!B5</f>
        <v xml:space="preserve"> SL VT 9.1 28W</v>
      </c>
      <c r="CJ620" s="26" t="str">
        <f>_xlfn.XLOOKUP(CI620,'Banco de dados'!$B:$B,'Banco de dados'!$E:$E)</f>
        <v>LUM LED SL VT 9.1 28W</v>
      </c>
      <c r="CK620" s="26"/>
      <c r="CL620" s="26" t="e">
        <f>IF(CK620="-","-",_xlfn.XLOOKUP(CK620,'Banco de dados'!$B:$B,'Banco de dados'!$E:$E))</f>
        <v>#N/A</v>
      </c>
      <c r="CM620" s="28">
        <f t="shared" si="631"/>
        <v>1</v>
      </c>
      <c r="CN620" s="26">
        <f>_xlfn.XLOOKUP(CI620,'Banco de dados'!$B:$B,'Banco de dados'!$H:$H)</f>
        <v>28</v>
      </c>
      <c r="CO620" s="26" t="e">
        <f t="array" aca="1" ref="CO620" ca="1">_xludf.XLOOKUP(CK620,'Banco de dados'!$B:$B,'Banco de dados'!$H:$H)</f>
        <v>#NAME?</v>
      </c>
      <c r="CP620" s="51" t="e">
        <f t="array" aca="1" ref="CP620" ca="1">_xludf.XLOOKUP(CI620,'Banco de dados'!$B:$B,'Banco de dados'!$F:$F)</f>
        <v>#NAME?</v>
      </c>
      <c r="CQ620" s="26" t="e">
        <f t="array" aca="1" ref="CQ620" ca="1">_xludf.XLOOKUP(CK620,'Banco de dados'!$B:$B,'Banco de dados'!$F:$F)</f>
        <v>#NAME?</v>
      </c>
      <c r="CR620" s="27">
        <v>0</v>
      </c>
      <c r="CS620" s="27"/>
      <c r="CT620" s="26" t="str">
        <f>IF(AG620=0.5,"Suporte",IF(AND(AG620&gt;='Braços de IP'!$B$9,AG620&lt;='Braços de IP'!$D$9),'Braços de IP'!$E$9,IF(AND(AG620&gt;='Braços de IP'!$B$10,AG620&lt;='Braços de IP'!$D$10),'Braços de IP'!$E$10,IF(AND(AG620&gt;='Braços de IP'!$B$11,AG620&lt;='Braços de IP'!$D$11),'Braços de IP'!$E$11,IF(AND(AG620&gt;='Braços de IP'!$B$12,AG620&lt;='Braços de IP'!$D$12),'Braços de IP'!$E$12,IF(AND(AG620&gt;='Braços de IP'!$B$13,AG620&lt;='Braços de IP'!$D$13),'Braços de IP'!$E$13,IF(AND(AG620&gt;='Braços de IP'!$B$14,AG620&lt;='Braços de IP'!$D$14),'Braços de IP'!$E$14,"ERRO")))))))</f>
        <v>Médio I</v>
      </c>
      <c r="CU620" s="27"/>
      <c r="CV620" s="26" t="str">
        <f>IF($CU620="","",VLOOKUP($CU620,'Braços de IP'!$E$9:$I$15,2,0))</f>
        <v/>
      </c>
      <c r="CW620" s="29" t="str">
        <f>IF($CU620="","",VLOOKUP($CU620,'Braços de IP'!$E$9:$I$15,5,0))</f>
        <v/>
      </c>
      <c r="CX620" s="26"/>
      <c r="CY620" s="26"/>
      <c r="CZ620" s="26"/>
      <c r="DA620" s="26"/>
      <c r="DB620" s="26"/>
      <c r="DC620" s="26"/>
      <c r="DD620" s="30">
        <f t="shared" si="632"/>
        <v>28</v>
      </c>
      <c r="DE620" s="31">
        <f t="shared" si="633"/>
        <v>70</v>
      </c>
      <c r="DF620" s="30">
        <f t="shared" si="634"/>
        <v>98</v>
      </c>
      <c r="DG620" s="32">
        <f t="shared" si="635"/>
        <v>0.6</v>
      </c>
      <c r="DH620" s="33" t="s">
        <v>143</v>
      </c>
      <c r="DI620" s="34"/>
      <c r="DJ620" s="35"/>
      <c r="DK620" s="16" t="s">
        <v>144</v>
      </c>
      <c r="DL620" s="16"/>
      <c r="DN620" s="36" t="e">
        <f t="shared" si="675"/>
        <v>#VALUE!</v>
      </c>
    </row>
    <row r="621" spans="1:118" ht="15.75" customHeight="1" x14ac:dyDescent="0.25">
      <c r="B621" s="16">
        <v>119</v>
      </c>
      <c r="C621" s="16" t="s">
        <v>146</v>
      </c>
      <c r="D621" s="16" t="s">
        <v>602</v>
      </c>
      <c r="E621" s="16">
        <v>-8.0424030000000002</v>
      </c>
      <c r="F621" s="16">
        <v>-34.928637999999999</v>
      </c>
      <c r="G621" s="16" t="s">
        <v>160</v>
      </c>
      <c r="H621" s="17" t="s">
        <v>136</v>
      </c>
      <c r="I621" s="16" t="s">
        <v>135</v>
      </c>
      <c r="J621" s="17" t="s">
        <v>137</v>
      </c>
      <c r="K621" s="18">
        <v>70</v>
      </c>
      <c r="L621" s="17" t="s">
        <v>138</v>
      </c>
      <c r="M621" s="17">
        <v>0</v>
      </c>
      <c r="N621" s="16">
        <f t="shared" si="671"/>
        <v>140</v>
      </c>
      <c r="O621" s="17">
        <v>1</v>
      </c>
      <c r="P621" s="17">
        <v>2.34</v>
      </c>
      <c r="Q621" s="17">
        <v>6.9</v>
      </c>
      <c r="R621" s="16"/>
      <c r="S621" s="16"/>
      <c r="T621" s="16">
        <v>0</v>
      </c>
      <c r="U621" s="17">
        <v>2.89</v>
      </c>
      <c r="V621" s="17">
        <v>0</v>
      </c>
      <c r="W621" s="17">
        <v>0</v>
      </c>
      <c r="X621" s="17">
        <v>0</v>
      </c>
      <c r="Y621" s="17">
        <v>0</v>
      </c>
      <c r="Z621" s="17">
        <v>0</v>
      </c>
      <c r="AA621" s="17" t="s">
        <v>139</v>
      </c>
      <c r="AB621" s="17" t="s">
        <v>140</v>
      </c>
      <c r="AC621" s="17">
        <v>21.77</v>
      </c>
      <c r="AD621" s="17">
        <v>6.76</v>
      </c>
      <c r="AE621" s="17">
        <v>1</v>
      </c>
      <c r="AF621" s="17">
        <v>1.32</v>
      </c>
      <c r="AG621" s="17">
        <v>2.04</v>
      </c>
      <c r="AH621" s="17">
        <f t="shared" si="672"/>
        <v>0.72</v>
      </c>
      <c r="AI621" s="17" t="s">
        <v>136</v>
      </c>
      <c r="AJ621" s="17" t="s">
        <v>136</v>
      </c>
      <c r="AK621" s="17" t="s">
        <v>141</v>
      </c>
      <c r="AL621" s="17">
        <f t="shared" si="673"/>
        <v>2</v>
      </c>
      <c r="AM621" s="17">
        <v>0</v>
      </c>
      <c r="AN621" s="17"/>
      <c r="AO621" s="17">
        <v>0</v>
      </c>
      <c r="AP621" s="17">
        <v>0</v>
      </c>
      <c r="AQ621" s="17">
        <v>0</v>
      </c>
      <c r="AR621" s="17" t="s">
        <v>136</v>
      </c>
      <c r="AS621" s="19">
        <f t="shared" si="614"/>
        <v>0</v>
      </c>
      <c r="AT621" s="19"/>
      <c r="AU621" s="19">
        <f>VLOOKUP(G621,ABNT5101!$I$3:$J$9,2)</f>
        <v>10</v>
      </c>
      <c r="AV621" s="19">
        <f>VLOOKUP(G621,ABNT5101!$I$3:$M$9,5)</f>
        <v>0.18</v>
      </c>
      <c r="AW621" s="17" t="str">
        <f>_xlfn.XLOOKUP(G621,ABNT5101!I:I,ABNT5101!L:L)</f>
        <v>-</v>
      </c>
      <c r="AX621" s="17">
        <f>_xlfn.XLOOKUP(G621,ABNT5101!$I:$I,ABNT5101!M:M)</f>
        <v>0.18</v>
      </c>
      <c r="AY621" s="17" t="str">
        <f>_xlfn.XLOOKUP(G621,ABNT5101!$I:$I,ABNT5101!N:N)</f>
        <v>-</v>
      </c>
      <c r="AZ621" s="17">
        <f>_xlfn.XLOOKUP(G621,ABNT5101!$I:$I,ABNT5101!O:O)</f>
        <v>16</v>
      </c>
      <c r="BA621" s="20" t="str">
        <f t="shared" si="615"/>
        <v>ATENDE</v>
      </c>
      <c r="BB621" s="21">
        <f t="shared" ref="BB621:BC621" si="751">BE621/AU621-1</f>
        <v>0.41799999999999993</v>
      </c>
      <c r="BC621" s="21">
        <f t="shared" si="751"/>
        <v>3.3888888888888893</v>
      </c>
      <c r="BD621" s="21" t="str">
        <f t="shared" si="617"/>
        <v>-</v>
      </c>
      <c r="BE621" s="22">
        <v>14.18</v>
      </c>
      <c r="BF621" s="22">
        <v>0.79</v>
      </c>
      <c r="BG621" s="22"/>
      <c r="BH621" s="22"/>
      <c r="BI621" s="23"/>
      <c r="BJ621" s="22"/>
      <c r="BK621" s="20" t="str">
        <f t="shared" si="618"/>
        <v>ATENDE</v>
      </c>
      <c r="BL621" s="20" t="str">
        <f t="shared" si="619"/>
        <v>ATENDE</v>
      </c>
      <c r="BM621" s="20" t="str">
        <f t="shared" si="620"/>
        <v>ATENDE</v>
      </c>
      <c r="BN621" s="20" t="str">
        <f t="shared" si="621"/>
        <v>ATENDE</v>
      </c>
      <c r="BO621" s="24" t="str">
        <f t="shared" si="622"/>
        <v>C4</v>
      </c>
      <c r="BP621" s="24" t="str">
        <f t="shared" si="725"/>
        <v>P6</v>
      </c>
      <c r="BQ621" s="25">
        <f t="shared" si="623"/>
        <v>2.8733333333333331</v>
      </c>
      <c r="BR621" s="22">
        <v>11.62</v>
      </c>
      <c r="BS621" s="22">
        <v>8.14</v>
      </c>
      <c r="BT621" s="24">
        <f>IF(BP621="-","-",_xlfn.XLOOKUP(BP621,ABNT5101!$B$4:$B$9,ABNT5101!$C$4:$C$9))</f>
        <v>3</v>
      </c>
      <c r="BU621" s="24">
        <f>IF(BP621="-","-",_xlfn.XLOOKUP(BP621,ABNT5101!$B$4:$B$9,ABNT5101!$D$4:$D$9))</f>
        <v>0.6</v>
      </c>
      <c r="BV621" s="20" t="str">
        <f t="shared" si="624"/>
        <v>ATENDE</v>
      </c>
      <c r="BW621" s="20" t="str">
        <f t="shared" si="625"/>
        <v>ATENDE</v>
      </c>
      <c r="BX621" s="20" t="str">
        <f t="shared" si="626"/>
        <v>ATENDE</v>
      </c>
      <c r="BY621" s="24" t="str">
        <f t="shared" si="729"/>
        <v>P6</v>
      </c>
      <c r="BZ621" s="25">
        <f t="shared" si="627"/>
        <v>0.89333333333333331</v>
      </c>
      <c r="CA621" s="24">
        <v>5.68</v>
      </c>
      <c r="CB621" s="24">
        <v>2.8</v>
      </c>
      <c r="CC621" s="20">
        <f>IF(BY621="-","-",_xlfn.XLOOKUP(BY621,ABNT5101!$B$4:$B$9,ABNT5101!$C$4:$C$9))</f>
        <v>3</v>
      </c>
      <c r="CD621" s="24">
        <f>IF(BY621="-","-",_xlfn.XLOOKUP(BY621,ABNT5101!$B$4:$B$9,ABNT5101!$D$4:$D$9))</f>
        <v>0.6</v>
      </c>
      <c r="CE621" s="20" t="str">
        <f t="shared" si="628"/>
        <v>ATENDE</v>
      </c>
      <c r="CF621" s="20" t="str">
        <f t="shared" si="629"/>
        <v>ATENDE</v>
      </c>
      <c r="CG621" s="20" t="str">
        <f t="shared" si="630"/>
        <v>ATENDE</v>
      </c>
      <c r="CH621" s="26" t="str">
        <f>_xlfn.XLOOKUP(CI621,'Banco de dados'!$B:$B,'Banco de dados'!$D:$D)</f>
        <v>SX LIGHTING</v>
      </c>
      <c r="CI621" s="27" t="str">
        <f>'Banco de dados'!B54</f>
        <v>SX-INEVO030HF</v>
      </c>
      <c r="CJ621" s="26" t="str">
        <f>_xlfn.XLOOKUP(CI621,'Banco de dados'!$B:$B,'Banco de dados'!$E:$E)</f>
        <v>SXINEVO030K50L12CZF7PHF</v>
      </c>
      <c r="CK621" s="26"/>
      <c r="CL621" s="26" t="e">
        <f>IF(CK621="-","-",_xlfn.XLOOKUP(CK621,'Banco de dados'!$B:$B,'Banco de dados'!$E:$E))</f>
        <v>#N/A</v>
      </c>
      <c r="CM621" s="28">
        <f t="shared" si="631"/>
        <v>1</v>
      </c>
      <c r="CN621" s="26">
        <f>_xlfn.XLOOKUP(CI621,'Banco de dados'!$B:$B,'Banco de dados'!$H:$H)</f>
        <v>31</v>
      </c>
      <c r="CO621" s="26" t="e">
        <f t="array" aca="1" ref="CO621" ca="1">_xludf.XLOOKUP(CK621,'Banco de dados'!$B:$B,'Banco de dados'!$H:$H)</f>
        <v>#NAME?</v>
      </c>
      <c r="CP621" s="51" t="e">
        <f t="array" aca="1" ref="CP621" ca="1">_xludf.XLOOKUP(CI621,'Banco de dados'!$B:$B,'Banco de dados'!$F:$F)</f>
        <v>#NAME?</v>
      </c>
      <c r="CQ621" s="26" t="e">
        <f t="array" aca="1" ref="CQ621" ca="1">_xludf.XLOOKUP(CK621,'Banco de dados'!$B:$B,'Banco de dados'!$F:$F)</f>
        <v>#NAME?</v>
      </c>
      <c r="CR621" s="27">
        <v>0</v>
      </c>
      <c r="CS621" s="27"/>
      <c r="CT621" s="26" t="str">
        <f>IF(AG621=0.5,"Suporte",IF(AND(AG621&gt;='Braços de IP'!$B$9,AG621&lt;='Braços de IP'!$D$9),'Braços de IP'!$E$9,IF(AND(AG621&gt;='Braços de IP'!$B$10,AG621&lt;='Braços de IP'!$D$10),'Braços de IP'!$E$10,IF(AND(AG621&gt;='Braços de IP'!$B$11,AG621&lt;='Braços de IP'!$D$11),'Braços de IP'!$E$11,IF(AND(AG621&gt;='Braços de IP'!$B$12,AG621&lt;='Braços de IP'!$D$12),'Braços de IP'!$E$12,IF(AND(AG621&gt;='Braços de IP'!$B$13,AG621&lt;='Braços de IP'!$D$13),'Braços de IP'!$E$13,IF(AND(AG621&gt;='Braços de IP'!$B$14,AG621&lt;='Braços de IP'!$D$14),'Braços de IP'!$E$14,"ERRO")))))))</f>
        <v>Médio I</v>
      </c>
      <c r="CU621" s="27"/>
      <c r="CV621" s="26" t="str">
        <f>IF($CU621="","",VLOOKUP($CU621,'Braços de IP'!$E$9:$I$15,2,0))</f>
        <v/>
      </c>
      <c r="CW621" s="29" t="str">
        <f>IF($CU621="","",VLOOKUP($CU621,'Braços de IP'!$E$9:$I$15,5,0))</f>
        <v/>
      </c>
      <c r="CX621" s="26"/>
      <c r="CY621" s="26"/>
      <c r="CZ621" s="26"/>
      <c r="DA621" s="26"/>
      <c r="DB621" s="26"/>
      <c r="DC621" s="26"/>
      <c r="DD621" s="30">
        <f t="shared" si="632"/>
        <v>31</v>
      </c>
      <c r="DE621" s="31">
        <f t="shared" si="633"/>
        <v>70</v>
      </c>
      <c r="DF621" s="30">
        <f t="shared" si="634"/>
        <v>101</v>
      </c>
      <c r="DG621" s="32">
        <f t="shared" si="635"/>
        <v>0.55714285714285716</v>
      </c>
      <c r="DH621" s="33" t="s">
        <v>143</v>
      </c>
      <c r="DI621" s="34"/>
      <c r="DJ621" s="35"/>
      <c r="DK621" s="16" t="s">
        <v>144</v>
      </c>
      <c r="DL621" s="16"/>
      <c r="DN621" s="36" t="e">
        <f t="shared" si="675"/>
        <v>#VALUE!</v>
      </c>
    </row>
    <row r="622" spans="1:118" ht="15.75" customHeight="1" x14ac:dyDescent="0.25">
      <c r="B622" s="16">
        <v>119</v>
      </c>
      <c r="C622" s="16" t="s">
        <v>146</v>
      </c>
      <c r="D622" s="16" t="s">
        <v>602</v>
      </c>
      <c r="E622" s="16">
        <v>-8.0424030000000002</v>
      </c>
      <c r="F622" s="16">
        <v>-34.928637999999999</v>
      </c>
      <c r="G622" s="16" t="s">
        <v>160</v>
      </c>
      <c r="H622" s="17" t="s">
        <v>136</v>
      </c>
      <c r="I622" s="16" t="s">
        <v>135</v>
      </c>
      <c r="J622" s="17" t="s">
        <v>137</v>
      </c>
      <c r="K622" s="18">
        <v>70</v>
      </c>
      <c r="L622" s="17" t="s">
        <v>138</v>
      </c>
      <c r="M622" s="17">
        <v>0</v>
      </c>
      <c r="N622" s="16">
        <f t="shared" si="671"/>
        <v>140</v>
      </c>
      <c r="O622" s="17">
        <v>1</v>
      </c>
      <c r="P622" s="17">
        <v>2.34</v>
      </c>
      <c r="Q622" s="17">
        <v>6.9</v>
      </c>
      <c r="R622" s="16"/>
      <c r="S622" s="16"/>
      <c r="T622" s="16">
        <v>0</v>
      </c>
      <c r="U622" s="17">
        <v>2.89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 t="s">
        <v>139</v>
      </c>
      <c r="AB622" s="17" t="s">
        <v>140</v>
      </c>
      <c r="AC622" s="17">
        <v>21.77</v>
      </c>
      <c r="AD622" s="17">
        <v>6.76</v>
      </c>
      <c r="AE622" s="17">
        <v>1</v>
      </c>
      <c r="AF622" s="17">
        <v>1.32</v>
      </c>
      <c r="AG622" s="17">
        <v>2.04</v>
      </c>
      <c r="AH622" s="17">
        <f t="shared" si="672"/>
        <v>0.72</v>
      </c>
      <c r="AI622" s="17" t="s">
        <v>136</v>
      </c>
      <c r="AJ622" s="17" t="s">
        <v>136</v>
      </c>
      <c r="AK622" s="17" t="s">
        <v>141</v>
      </c>
      <c r="AL622" s="17">
        <f t="shared" si="673"/>
        <v>2</v>
      </c>
      <c r="AM622" s="17">
        <v>0</v>
      </c>
      <c r="AN622" s="17"/>
      <c r="AO622" s="17">
        <v>0</v>
      </c>
      <c r="AP622" s="17">
        <v>0</v>
      </c>
      <c r="AQ622" s="17">
        <v>0</v>
      </c>
      <c r="AR622" s="17" t="s">
        <v>136</v>
      </c>
      <c r="AS622" s="19">
        <f t="shared" si="614"/>
        <v>0</v>
      </c>
      <c r="AT622" s="19"/>
      <c r="AU622" s="19">
        <f>VLOOKUP(G622,ABNT5101!$I$3:$J$9,2)</f>
        <v>10</v>
      </c>
      <c r="AV622" s="19">
        <f>VLOOKUP(G622,ABNT5101!$I$3:$M$9,5)</f>
        <v>0.18</v>
      </c>
      <c r="AW622" s="17" t="str">
        <f>_xlfn.XLOOKUP(G622,ABNT5101!I:I,ABNT5101!L:L)</f>
        <v>-</v>
      </c>
      <c r="AX622" s="17">
        <f>_xlfn.XLOOKUP(G622,ABNT5101!$I:$I,ABNT5101!M:M)</f>
        <v>0.18</v>
      </c>
      <c r="AY622" s="17" t="str">
        <f>_xlfn.XLOOKUP(G622,ABNT5101!$I:$I,ABNT5101!N:N)</f>
        <v>-</v>
      </c>
      <c r="AZ622" s="17">
        <f>_xlfn.XLOOKUP(G622,ABNT5101!$I:$I,ABNT5101!O:O)</f>
        <v>16</v>
      </c>
      <c r="BA622" s="20" t="str">
        <f t="shared" si="615"/>
        <v>ATENDE</v>
      </c>
      <c r="BB622" s="21">
        <f t="shared" ref="BB622:BC622" si="752">BE622/AU622-1</f>
        <v>0.39700000000000002</v>
      </c>
      <c r="BC622" s="21">
        <f t="shared" si="752"/>
        <v>3.0555555555555554</v>
      </c>
      <c r="BD622" s="21" t="str">
        <f t="shared" si="617"/>
        <v>-</v>
      </c>
      <c r="BE622" s="22">
        <v>13.97</v>
      </c>
      <c r="BF622" s="22">
        <v>0.73</v>
      </c>
      <c r="BG622" s="22"/>
      <c r="BH622" s="22"/>
      <c r="BI622" s="23"/>
      <c r="BJ622" s="22"/>
      <c r="BK622" s="20" t="str">
        <f t="shared" si="618"/>
        <v>ATENDE</v>
      </c>
      <c r="BL622" s="20" t="str">
        <f t="shared" si="619"/>
        <v>ATENDE</v>
      </c>
      <c r="BM622" s="20" t="str">
        <f t="shared" si="620"/>
        <v>ATENDE</v>
      </c>
      <c r="BN622" s="20" t="str">
        <f t="shared" si="621"/>
        <v>ATENDE</v>
      </c>
      <c r="BO622" s="24" t="str">
        <f t="shared" si="622"/>
        <v>C4</v>
      </c>
      <c r="BP622" s="24" t="str">
        <f t="shared" si="725"/>
        <v>P6</v>
      </c>
      <c r="BQ622" s="25">
        <f t="shared" si="623"/>
        <v>2.8800000000000003</v>
      </c>
      <c r="BR622" s="22">
        <v>11.64</v>
      </c>
      <c r="BS622" s="22">
        <v>8.16</v>
      </c>
      <c r="BT622" s="24">
        <f>IF(BP622="-","-",_xlfn.XLOOKUP(BP622,ABNT5101!$B$4:$B$9,ABNT5101!$C$4:$C$9))</f>
        <v>3</v>
      </c>
      <c r="BU622" s="24">
        <f>IF(BP622="-","-",_xlfn.XLOOKUP(BP622,ABNT5101!$B$4:$B$9,ABNT5101!$D$4:$D$9))</f>
        <v>0.6</v>
      </c>
      <c r="BV622" s="20" t="str">
        <f t="shared" si="624"/>
        <v>ATENDE</v>
      </c>
      <c r="BW622" s="20" t="str">
        <f t="shared" si="625"/>
        <v>ATENDE</v>
      </c>
      <c r="BX622" s="20" t="str">
        <f t="shared" si="626"/>
        <v>ATENDE</v>
      </c>
      <c r="BY622" s="24" t="str">
        <f t="shared" si="729"/>
        <v>P6</v>
      </c>
      <c r="BZ622" s="25">
        <f t="shared" si="627"/>
        <v>0.83000000000000007</v>
      </c>
      <c r="CA622" s="24">
        <v>5.49</v>
      </c>
      <c r="CB622" s="24">
        <v>3.24</v>
      </c>
      <c r="CC622" s="20">
        <f>IF(BY622="-","-",_xlfn.XLOOKUP(BY622,ABNT5101!$B$4:$B$9,ABNT5101!$C$4:$C$9))</f>
        <v>3</v>
      </c>
      <c r="CD622" s="24">
        <f>IF(BY622="-","-",_xlfn.XLOOKUP(BY622,ABNT5101!$B$4:$B$9,ABNT5101!$D$4:$D$9))</f>
        <v>0.6</v>
      </c>
      <c r="CE622" s="20" t="str">
        <f t="shared" si="628"/>
        <v>ATENDE</v>
      </c>
      <c r="CF622" s="20" t="str">
        <f t="shared" si="629"/>
        <v>ATENDE</v>
      </c>
      <c r="CG622" s="20" t="str">
        <f t="shared" si="630"/>
        <v>ATENDE</v>
      </c>
      <c r="CH622" s="26" t="str">
        <f>_xlfn.XLOOKUP(CI622,'Banco de dados'!$B:$B,'Banco de dados'!$D:$D)</f>
        <v>TECNOWATT</v>
      </c>
      <c r="CI622" s="27" t="str">
        <f>'Banco de dados'!B65</f>
        <v xml:space="preserve">SIGSAGPTLRRSSNDL_30W_38IBBRS
</v>
      </c>
      <c r="CJ622" s="26" t="str">
        <f>_xlfn.XLOOKUP(CI622,'Banco de dados'!$B:$B,'Banco de dados'!$E:$E)</f>
        <v>SIGSAGPTLRRSSNDL_30W_38IBBRS
1-10C1MUN6.5</v>
      </c>
      <c r="CK622" s="26"/>
      <c r="CL622" s="26" t="e">
        <f>IF(CK622="-","-",_xlfn.XLOOKUP(CK622,'Banco de dados'!$B:$B,'Banco de dados'!$E:$E))</f>
        <v>#N/A</v>
      </c>
      <c r="CM622" s="28">
        <f t="shared" si="631"/>
        <v>1</v>
      </c>
      <c r="CN622" s="26">
        <f>_xlfn.XLOOKUP(CI622,'Banco de dados'!$B:$B,'Banco de dados'!$H:$H)</f>
        <v>30</v>
      </c>
      <c r="CO622" s="26" t="e">
        <f t="array" aca="1" ref="CO622" ca="1">_xludf.XLOOKUP(CK622,'Banco de dados'!$B:$B,'Banco de dados'!$H:$H)</f>
        <v>#NAME?</v>
      </c>
      <c r="CP622" s="51" t="e">
        <f t="array" aca="1" ref="CP622" ca="1">_xludf.XLOOKUP(CI622,'Banco de dados'!$B:$B,'Banco de dados'!$F:$F)</f>
        <v>#NAME?</v>
      </c>
      <c r="CQ622" s="26" t="e">
        <f t="array" aca="1" ref="CQ622" ca="1">_xludf.XLOOKUP(CK622,'Banco de dados'!$B:$B,'Banco de dados'!$F:$F)</f>
        <v>#NAME?</v>
      </c>
      <c r="CR622" s="27">
        <v>0</v>
      </c>
      <c r="CS622" s="27"/>
      <c r="CT622" s="26" t="str">
        <f>IF(AG622=0.5,"Suporte",IF(AND(AG622&gt;='Braços de IP'!$B$9,AG622&lt;='Braços de IP'!$D$9),'Braços de IP'!$E$9,IF(AND(AG622&gt;='Braços de IP'!$B$10,AG622&lt;='Braços de IP'!$D$10),'Braços de IP'!$E$10,IF(AND(AG622&gt;='Braços de IP'!$B$11,AG622&lt;='Braços de IP'!$D$11),'Braços de IP'!$E$11,IF(AND(AG622&gt;='Braços de IP'!$B$12,AG622&lt;='Braços de IP'!$D$12),'Braços de IP'!$E$12,IF(AND(AG622&gt;='Braços de IP'!$B$13,AG622&lt;='Braços de IP'!$D$13),'Braços de IP'!$E$13,IF(AND(AG622&gt;='Braços de IP'!$B$14,AG622&lt;='Braços de IP'!$D$14),'Braços de IP'!$E$14,"ERRO")))))))</f>
        <v>Médio I</v>
      </c>
      <c r="CU622" s="27"/>
      <c r="CV622" s="26" t="str">
        <f>IF($CU622="","",VLOOKUP($CU622,'Braços de IP'!$E$9:$I$15,2,0))</f>
        <v/>
      </c>
      <c r="CW622" s="29" t="str">
        <f>IF($CU622="","",VLOOKUP($CU622,'Braços de IP'!$E$9:$I$15,5,0))</f>
        <v/>
      </c>
      <c r="CX622" s="26"/>
      <c r="CY622" s="26"/>
      <c r="CZ622" s="26"/>
      <c r="DA622" s="26"/>
      <c r="DB622" s="26"/>
      <c r="DC622" s="26"/>
      <c r="DD622" s="30">
        <f t="shared" si="632"/>
        <v>30</v>
      </c>
      <c r="DE622" s="31">
        <f t="shared" si="633"/>
        <v>70</v>
      </c>
      <c r="DF622" s="30">
        <f t="shared" si="634"/>
        <v>100</v>
      </c>
      <c r="DG622" s="32">
        <f t="shared" si="635"/>
        <v>0.5714285714285714</v>
      </c>
      <c r="DH622" s="33" t="s">
        <v>143</v>
      </c>
      <c r="DI622" s="34"/>
      <c r="DJ622" s="35"/>
      <c r="DK622" s="16" t="s">
        <v>144</v>
      </c>
      <c r="DL622" s="16"/>
      <c r="DN622" s="36" t="e">
        <f t="shared" si="675"/>
        <v>#VALUE!</v>
      </c>
    </row>
    <row r="623" spans="1:118" ht="15.75" customHeight="1" x14ac:dyDescent="0.25">
      <c r="B623" s="16">
        <v>120</v>
      </c>
      <c r="C623" s="16" t="s">
        <v>146</v>
      </c>
      <c r="D623" s="16" t="s">
        <v>603</v>
      </c>
      <c r="E623" s="16">
        <v>-8.0438469999999995</v>
      </c>
      <c r="F623" s="16">
        <v>-34.957003</v>
      </c>
      <c r="G623" s="16" t="s">
        <v>157</v>
      </c>
      <c r="H623" s="17" t="s">
        <v>136</v>
      </c>
      <c r="I623" s="16" t="s">
        <v>135</v>
      </c>
      <c r="J623" s="17" t="s">
        <v>137</v>
      </c>
      <c r="K623" s="18">
        <v>70</v>
      </c>
      <c r="L623" s="17" t="s">
        <v>138</v>
      </c>
      <c r="M623" s="17">
        <v>0</v>
      </c>
      <c r="N623" s="16">
        <f t="shared" si="671"/>
        <v>140</v>
      </c>
      <c r="O623" s="17">
        <v>1</v>
      </c>
      <c r="P623" s="17">
        <v>2.06</v>
      </c>
      <c r="Q623" s="17">
        <v>7.23</v>
      </c>
      <c r="R623" s="16"/>
      <c r="S623" s="16"/>
      <c r="T623" s="16">
        <v>0</v>
      </c>
      <c r="U623" s="17">
        <v>2.06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 t="s">
        <v>139</v>
      </c>
      <c r="AB623" s="17" t="s">
        <v>140</v>
      </c>
      <c r="AC623" s="17">
        <v>36.99</v>
      </c>
      <c r="AD623" s="17">
        <v>7.57</v>
      </c>
      <c r="AE623" s="17">
        <v>1</v>
      </c>
      <c r="AF623" s="17">
        <v>1.1100000000000001</v>
      </c>
      <c r="AG623" s="17">
        <v>1.94</v>
      </c>
      <c r="AH623" s="17">
        <f t="shared" si="672"/>
        <v>0.82999999999999985</v>
      </c>
      <c r="AI623" s="17" t="s">
        <v>136</v>
      </c>
      <c r="AJ623" s="17" t="s">
        <v>136</v>
      </c>
      <c r="AK623" s="17" t="s">
        <v>141</v>
      </c>
      <c r="AL623" s="17">
        <f t="shared" si="673"/>
        <v>2</v>
      </c>
      <c r="AM623" s="17">
        <v>0</v>
      </c>
      <c r="AN623" s="17"/>
      <c r="AO623" s="17">
        <v>0</v>
      </c>
      <c r="AP623" s="17">
        <v>0</v>
      </c>
      <c r="AQ623" s="17">
        <v>0</v>
      </c>
      <c r="AR623" s="17" t="s">
        <v>136</v>
      </c>
      <c r="AS623" s="19">
        <f t="shared" si="614"/>
        <v>0</v>
      </c>
      <c r="AT623" s="19"/>
      <c r="AU623" s="19">
        <f>VLOOKUP(G623,ABNT5101!$I$3:$J$9,2)</f>
        <v>7.5</v>
      </c>
      <c r="AV623" s="19">
        <f>VLOOKUP(G623,ABNT5101!$I$3:$M$9,5)</f>
        <v>0.18</v>
      </c>
      <c r="AW623" s="17" t="str">
        <f>_xlfn.XLOOKUP(G623,ABNT5101!I:I,ABNT5101!L:L)</f>
        <v>-</v>
      </c>
      <c r="AX623" s="17">
        <f>_xlfn.XLOOKUP(G623,ABNT5101!$I:$I,ABNT5101!M:M)</f>
        <v>0.18</v>
      </c>
      <c r="AY623" s="17" t="str">
        <f>_xlfn.XLOOKUP(G623,ABNT5101!$I:$I,ABNT5101!N:N)</f>
        <v>-</v>
      </c>
      <c r="AZ623" s="17">
        <f>_xlfn.XLOOKUP(G623,ABNT5101!$I:$I,ABNT5101!O:O)</f>
        <v>16</v>
      </c>
      <c r="BA623" s="20" t="str">
        <f t="shared" si="615"/>
        <v>ATENDE</v>
      </c>
      <c r="BB623" s="21">
        <f t="shared" ref="BB623:BC623" si="753">BE623/AU623-1</f>
        <v>5.2000000000000046E-2</v>
      </c>
      <c r="BC623" s="21">
        <f t="shared" si="753"/>
        <v>1.2222222222222223</v>
      </c>
      <c r="BD623" s="21" t="str">
        <f t="shared" si="617"/>
        <v>-</v>
      </c>
      <c r="BE623" s="22">
        <v>7.89</v>
      </c>
      <c r="BF623" s="22">
        <v>0.4</v>
      </c>
      <c r="BG623" s="22"/>
      <c r="BH623" s="22"/>
      <c r="BI623" s="23"/>
      <c r="BJ623" s="22"/>
      <c r="BK623" s="20" t="str">
        <f t="shared" si="618"/>
        <v>ATENDE</v>
      </c>
      <c r="BL623" s="20" t="str">
        <f t="shared" si="619"/>
        <v>ATENDE</v>
      </c>
      <c r="BM623" s="20" t="str">
        <f t="shared" si="620"/>
        <v>ATENDE</v>
      </c>
      <c r="BN623" s="20" t="str">
        <f t="shared" si="621"/>
        <v>ATENDE</v>
      </c>
      <c r="BO623" s="24" t="str">
        <f t="shared" si="622"/>
        <v>C5</v>
      </c>
      <c r="BP623" s="24" t="str">
        <f t="shared" si="725"/>
        <v>P6</v>
      </c>
      <c r="BQ623" s="25">
        <f t="shared" si="623"/>
        <v>1.2833333333333332</v>
      </c>
      <c r="BR623" s="22">
        <v>6.85</v>
      </c>
      <c r="BS623" s="22">
        <v>2.2999999999999998</v>
      </c>
      <c r="BT623" s="24">
        <f>IF(BP623="-","-",_xlfn.XLOOKUP(BP623,ABNT5101!$B$4:$B$9,ABNT5101!$C$4:$C$9))</f>
        <v>3</v>
      </c>
      <c r="BU623" s="24">
        <f>IF(BP623="-","-",_xlfn.XLOOKUP(BP623,ABNT5101!$B$4:$B$9,ABNT5101!$D$4:$D$9))</f>
        <v>0.6</v>
      </c>
      <c r="BV623" s="20" t="str">
        <f t="shared" si="624"/>
        <v>ATENDE</v>
      </c>
      <c r="BW623" s="20" t="str">
        <f t="shared" si="625"/>
        <v>ATENDE</v>
      </c>
      <c r="BX623" s="20" t="str">
        <f t="shared" si="626"/>
        <v>ATENDE</v>
      </c>
      <c r="BY623" s="24" t="str">
        <f t="shared" si="729"/>
        <v>P6</v>
      </c>
      <c r="BZ623" s="25">
        <f t="shared" si="627"/>
        <v>0.64333333333333331</v>
      </c>
      <c r="CA623" s="24">
        <v>4.93</v>
      </c>
      <c r="CB623" s="24">
        <v>2.2400000000000002</v>
      </c>
      <c r="CC623" s="20">
        <f>IF(BY623="-","-",_xlfn.XLOOKUP(BY623,ABNT5101!$B$4:$B$9,ABNT5101!$C$4:$C$9))</f>
        <v>3</v>
      </c>
      <c r="CD623" s="24">
        <f>IF(BY623="-","-",_xlfn.XLOOKUP(BY623,ABNT5101!$B$4:$B$9,ABNT5101!$D$4:$D$9))</f>
        <v>0.6</v>
      </c>
      <c r="CE623" s="20" t="str">
        <f t="shared" si="628"/>
        <v>ATENDE</v>
      </c>
      <c r="CF623" s="20" t="str">
        <f t="shared" si="629"/>
        <v>ATENDE</v>
      </c>
      <c r="CG623" s="20" t="str">
        <f t="shared" si="630"/>
        <v>ATENDE</v>
      </c>
      <c r="CH623" s="26" t="str">
        <f>_xlfn.XLOOKUP(CI623,'Banco de dados'!$B:$B,'Banco de dados'!$D:$D)</f>
        <v>LEDSTAR</v>
      </c>
      <c r="CI623" s="47" t="str">
        <f>'Banco de dados'!B6</f>
        <v xml:space="preserve"> SL VT 9.1 35W</v>
      </c>
      <c r="CJ623" s="26" t="str">
        <f>_xlfn.XLOOKUP(CI623,'Banco de dados'!$B:$B,'Banco de dados'!$E:$E)</f>
        <v>LUM LED SL VT 9.1 35W</v>
      </c>
      <c r="CK623" s="26"/>
      <c r="CL623" s="26" t="e">
        <f>IF(CK623="-","-",_xlfn.XLOOKUP(CK623,'Banco de dados'!$B:$B,'Banco de dados'!$E:$E))</f>
        <v>#N/A</v>
      </c>
      <c r="CM623" s="28">
        <f t="shared" si="631"/>
        <v>1</v>
      </c>
      <c r="CN623" s="26">
        <f>_xlfn.XLOOKUP(CI623,'Banco de dados'!$B:$B,'Banco de dados'!$H:$H)</f>
        <v>35</v>
      </c>
      <c r="CO623" s="26" t="e">
        <f t="array" aca="1" ref="CO623" ca="1">_xludf.XLOOKUP(CK623,'Banco de dados'!$B:$B,'Banco de dados'!$H:$H)</f>
        <v>#NAME?</v>
      </c>
      <c r="CP623" s="51" t="e">
        <f t="array" aca="1" ref="CP623" ca="1">_xludf.XLOOKUP(CI623,'Banco de dados'!$B:$B,'Banco de dados'!$F:$F)</f>
        <v>#NAME?</v>
      </c>
      <c r="CQ623" s="26" t="e">
        <f t="array" aca="1" ref="CQ623" ca="1">_xludf.XLOOKUP(CK623,'Banco de dados'!$B:$B,'Banco de dados'!$F:$F)</f>
        <v>#NAME?</v>
      </c>
      <c r="CR623" s="27">
        <v>0</v>
      </c>
      <c r="CS623" s="27"/>
      <c r="CT623" s="26" t="str">
        <f>IF(AG623=0.5,"Suporte",IF(AND(AG623&gt;='Braços de IP'!$B$9,AG623&lt;='Braços de IP'!$D$9),'Braços de IP'!$E$9,IF(AND(AG623&gt;='Braços de IP'!$B$10,AG623&lt;='Braços de IP'!$D$10),'Braços de IP'!$E$10,IF(AND(AG623&gt;='Braços de IP'!$B$11,AG623&lt;='Braços de IP'!$D$11),'Braços de IP'!$E$11,IF(AND(AG623&gt;='Braços de IP'!$B$12,AG623&lt;='Braços de IP'!$D$12),'Braços de IP'!$E$12,IF(AND(AG623&gt;='Braços de IP'!$B$13,AG623&lt;='Braços de IP'!$D$13),'Braços de IP'!$E$13,IF(AND(AG623&gt;='Braços de IP'!$B$14,AG623&lt;='Braços de IP'!$D$14),'Braços de IP'!$E$14,"ERRO")))))))</f>
        <v>Médio I</v>
      </c>
      <c r="CU623" s="27"/>
      <c r="CV623" s="26" t="str">
        <f>IF($CU623="","",VLOOKUP($CU623,'Braços de IP'!$E$9:$I$15,2,0))</f>
        <v/>
      </c>
      <c r="CW623" s="29" t="str">
        <f>IF($CU623="","",VLOOKUP($CU623,'Braços de IP'!$E$9:$I$15,5,0))</f>
        <v/>
      </c>
      <c r="CX623" s="26"/>
      <c r="CY623" s="26"/>
      <c r="CZ623" s="26"/>
      <c r="DA623" s="26"/>
      <c r="DB623" s="26"/>
      <c r="DC623" s="26"/>
      <c r="DD623" s="30">
        <f t="shared" si="632"/>
        <v>35</v>
      </c>
      <c r="DE623" s="31">
        <f t="shared" si="633"/>
        <v>70</v>
      </c>
      <c r="DF623" s="30">
        <f t="shared" si="634"/>
        <v>105</v>
      </c>
      <c r="DG623" s="32">
        <f t="shared" si="635"/>
        <v>0.5</v>
      </c>
      <c r="DH623" s="33" t="s">
        <v>143</v>
      </c>
      <c r="DI623" s="34"/>
      <c r="DJ623" s="35"/>
      <c r="DK623" s="16" t="s">
        <v>144</v>
      </c>
      <c r="DL623" s="16"/>
      <c r="DN623" s="36" t="e">
        <f t="shared" si="675"/>
        <v>#VALUE!</v>
      </c>
    </row>
    <row r="624" spans="1:118" ht="15.75" customHeight="1" x14ac:dyDescent="0.25">
      <c r="B624" s="16">
        <v>120</v>
      </c>
      <c r="C624" s="16" t="s">
        <v>146</v>
      </c>
      <c r="D624" s="16" t="s">
        <v>603</v>
      </c>
      <c r="E624" s="16">
        <v>-8.0438469999999995</v>
      </c>
      <c r="F624" s="16">
        <v>-34.957003</v>
      </c>
      <c r="G624" s="16" t="s">
        <v>157</v>
      </c>
      <c r="H624" s="17" t="s">
        <v>136</v>
      </c>
      <c r="I624" s="16" t="s">
        <v>135</v>
      </c>
      <c r="J624" s="17" t="s">
        <v>137</v>
      </c>
      <c r="K624" s="18">
        <v>70</v>
      </c>
      <c r="L624" s="17" t="s">
        <v>138</v>
      </c>
      <c r="M624" s="17">
        <v>0</v>
      </c>
      <c r="N624" s="16">
        <f t="shared" si="671"/>
        <v>140</v>
      </c>
      <c r="O624" s="17">
        <v>1</v>
      </c>
      <c r="P624" s="17">
        <v>2.06</v>
      </c>
      <c r="Q624" s="17">
        <v>7.23</v>
      </c>
      <c r="R624" s="16"/>
      <c r="S624" s="16"/>
      <c r="T624" s="16">
        <v>0</v>
      </c>
      <c r="U624" s="17">
        <v>2.06</v>
      </c>
      <c r="V624" s="17">
        <v>0</v>
      </c>
      <c r="W624" s="17">
        <v>0</v>
      </c>
      <c r="X624" s="17">
        <v>0</v>
      </c>
      <c r="Y624" s="17">
        <v>0</v>
      </c>
      <c r="Z624" s="17">
        <v>0</v>
      </c>
      <c r="AA624" s="17" t="s">
        <v>139</v>
      </c>
      <c r="AB624" s="17" t="s">
        <v>140</v>
      </c>
      <c r="AC624" s="17">
        <v>36.99</v>
      </c>
      <c r="AD624" s="17">
        <v>7.57</v>
      </c>
      <c r="AE624" s="17">
        <v>1</v>
      </c>
      <c r="AF624" s="17">
        <v>1.1100000000000001</v>
      </c>
      <c r="AG624" s="17">
        <v>1.94</v>
      </c>
      <c r="AH624" s="17">
        <f t="shared" si="672"/>
        <v>0.82999999999999985</v>
      </c>
      <c r="AI624" s="17" t="s">
        <v>136</v>
      </c>
      <c r="AJ624" s="17" t="s">
        <v>136</v>
      </c>
      <c r="AK624" s="17" t="s">
        <v>141</v>
      </c>
      <c r="AL624" s="17">
        <f t="shared" si="673"/>
        <v>2</v>
      </c>
      <c r="AM624" s="17">
        <v>0</v>
      </c>
      <c r="AN624" s="17"/>
      <c r="AO624" s="17">
        <v>0</v>
      </c>
      <c r="AP624" s="17">
        <v>0</v>
      </c>
      <c r="AQ624" s="17">
        <v>0</v>
      </c>
      <c r="AR624" s="17" t="s">
        <v>136</v>
      </c>
      <c r="AS624" s="19">
        <f t="shared" si="614"/>
        <v>0</v>
      </c>
      <c r="AT624" s="19"/>
      <c r="AU624" s="19">
        <f>VLOOKUP(G624,ABNT5101!$I$3:$J$9,2)</f>
        <v>7.5</v>
      </c>
      <c r="AV624" s="19">
        <f>VLOOKUP(G624,ABNT5101!$I$3:$M$9,5)</f>
        <v>0.18</v>
      </c>
      <c r="AW624" s="17" t="str">
        <f>_xlfn.XLOOKUP(G624,ABNT5101!I:I,ABNT5101!L:L)</f>
        <v>-</v>
      </c>
      <c r="AX624" s="17">
        <f>_xlfn.XLOOKUP(G624,ABNT5101!$I:$I,ABNT5101!M:M)</f>
        <v>0.18</v>
      </c>
      <c r="AY624" s="17" t="str">
        <f>_xlfn.XLOOKUP(G624,ABNT5101!$I:$I,ABNT5101!N:N)</f>
        <v>-</v>
      </c>
      <c r="AZ624" s="17">
        <f>_xlfn.XLOOKUP(G624,ABNT5101!$I:$I,ABNT5101!O:O)</f>
        <v>16</v>
      </c>
      <c r="BA624" s="20" t="str">
        <f t="shared" si="615"/>
        <v>ATENDE</v>
      </c>
      <c r="BB624" s="21">
        <f t="shared" ref="BB624:BC624" si="754">BE624/AU624-1</f>
        <v>1.3333333333333197E-2</v>
      </c>
      <c r="BC624" s="21">
        <f t="shared" si="754"/>
        <v>1.5555555555555558</v>
      </c>
      <c r="BD624" s="21" t="str">
        <f t="shared" si="617"/>
        <v>-</v>
      </c>
      <c r="BE624" s="22">
        <v>7.6</v>
      </c>
      <c r="BF624" s="22">
        <v>0.46</v>
      </c>
      <c r="BG624" s="22"/>
      <c r="BH624" s="22"/>
      <c r="BI624" s="23"/>
      <c r="BJ624" s="22"/>
      <c r="BK624" s="20" t="str">
        <f t="shared" si="618"/>
        <v>ATENDE</v>
      </c>
      <c r="BL624" s="20" t="str">
        <f t="shared" si="619"/>
        <v>ATENDE</v>
      </c>
      <c r="BM624" s="20" t="str">
        <f t="shared" si="620"/>
        <v>ATENDE</v>
      </c>
      <c r="BN624" s="20" t="str">
        <f t="shared" si="621"/>
        <v>ATENDE</v>
      </c>
      <c r="BO624" s="24" t="str">
        <f t="shared" si="622"/>
        <v>C5</v>
      </c>
      <c r="BP624" s="24" t="str">
        <f t="shared" si="725"/>
        <v>P6</v>
      </c>
      <c r="BQ624" s="25">
        <f t="shared" si="623"/>
        <v>1.1466666666666669</v>
      </c>
      <c r="BR624" s="22">
        <v>6.44</v>
      </c>
      <c r="BS624" s="22">
        <v>1.63</v>
      </c>
      <c r="BT624" s="24">
        <f>IF(BP624="-","-",_xlfn.XLOOKUP(BP624,ABNT5101!$B$4:$B$9,ABNT5101!$C$4:$C$9))</f>
        <v>3</v>
      </c>
      <c r="BU624" s="24">
        <f>IF(BP624="-","-",_xlfn.XLOOKUP(BP624,ABNT5101!$B$4:$B$9,ABNT5101!$D$4:$D$9))</f>
        <v>0.6</v>
      </c>
      <c r="BV624" s="20" t="str">
        <f t="shared" si="624"/>
        <v>ATENDE</v>
      </c>
      <c r="BW624" s="20" t="str">
        <f t="shared" si="625"/>
        <v>ATENDE</v>
      </c>
      <c r="BX624" s="20" t="str">
        <f t="shared" si="626"/>
        <v>ATENDE</v>
      </c>
      <c r="BY624" s="24" t="str">
        <f t="shared" si="729"/>
        <v>P6</v>
      </c>
      <c r="BZ624" s="25">
        <f t="shared" si="627"/>
        <v>0.40333333333333332</v>
      </c>
      <c r="CA624" s="24">
        <v>4.21</v>
      </c>
      <c r="CB624" s="24">
        <v>2.21</v>
      </c>
      <c r="CC624" s="20">
        <f>IF(BY624="-","-",_xlfn.XLOOKUP(BY624,ABNT5101!$B$4:$B$9,ABNT5101!$C$4:$C$9))</f>
        <v>3</v>
      </c>
      <c r="CD624" s="24">
        <f>IF(BY624="-","-",_xlfn.XLOOKUP(BY624,ABNT5101!$B$4:$B$9,ABNT5101!$D$4:$D$9))</f>
        <v>0.6</v>
      </c>
      <c r="CE624" s="20" t="str">
        <f t="shared" si="628"/>
        <v>ATENDE</v>
      </c>
      <c r="CF624" s="20" t="str">
        <f t="shared" si="629"/>
        <v>ATENDE</v>
      </c>
      <c r="CG624" s="20" t="str">
        <f t="shared" si="630"/>
        <v>ATENDE</v>
      </c>
      <c r="CH624" s="26" t="str">
        <f>_xlfn.XLOOKUP(CI624,'Banco de dados'!$B:$B,'Banco de dados'!$D:$D)</f>
        <v>SX LIGHTING</v>
      </c>
      <c r="CI624" s="27" t="str">
        <f>'Banco de dados'!B54</f>
        <v>SX-INEVO030HF</v>
      </c>
      <c r="CJ624" s="26" t="str">
        <f>_xlfn.XLOOKUP(CI624,'Banco de dados'!$B:$B,'Banco de dados'!$E:$E)</f>
        <v>SXINEVO030K50L12CZF7PHF</v>
      </c>
      <c r="CK624" s="26"/>
      <c r="CL624" s="26" t="e">
        <f>IF(CK624="-","-",_xlfn.XLOOKUP(CK624,'Banco de dados'!$B:$B,'Banco de dados'!$E:$E))</f>
        <v>#N/A</v>
      </c>
      <c r="CM624" s="28">
        <f t="shared" si="631"/>
        <v>1</v>
      </c>
      <c r="CN624" s="26">
        <f>_xlfn.XLOOKUP(CI624,'Banco de dados'!$B:$B,'Banco de dados'!$H:$H)</f>
        <v>31</v>
      </c>
      <c r="CO624" s="26" t="e">
        <f t="array" aca="1" ref="CO624" ca="1">_xludf.XLOOKUP(CK624,'Banco de dados'!$B:$B,'Banco de dados'!$H:$H)</f>
        <v>#NAME?</v>
      </c>
      <c r="CP624" s="51" t="e">
        <f t="array" aca="1" ref="CP624" ca="1">_xludf.XLOOKUP(CI624,'Banco de dados'!$B:$B,'Banco de dados'!$F:$F)</f>
        <v>#NAME?</v>
      </c>
      <c r="CQ624" s="26" t="e">
        <f t="array" aca="1" ref="CQ624" ca="1">_xludf.XLOOKUP(CK624,'Banco de dados'!$B:$B,'Banco de dados'!$F:$F)</f>
        <v>#NAME?</v>
      </c>
      <c r="CR624" s="27">
        <v>0</v>
      </c>
      <c r="CS624" s="27"/>
      <c r="CT624" s="26" t="str">
        <f>IF(AG624=0.5,"Suporte",IF(AND(AG624&gt;='Braços de IP'!$B$9,AG624&lt;='Braços de IP'!$D$9),'Braços de IP'!$E$9,IF(AND(AG624&gt;='Braços de IP'!$B$10,AG624&lt;='Braços de IP'!$D$10),'Braços de IP'!$E$10,IF(AND(AG624&gt;='Braços de IP'!$B$11,AG624&lt;='Braços de IP'!$D$11),'Braços de IP'!$E$11,IF(AND(AG624&gt;='Braços de IP'!$B$12,AG624&lt;='Braços de IP'!$D$12),'Braços de IP'!$E$12,IF(AND(AG624&gt;='Braços de IP'!$B$13,AG624&lt;='Braços de IP'!$D$13),'Braços de IP'!$E$13,IF(AND(AG624&gt;='Braços de IP'!$B$14,AG624&lt;='Braços de IP'!$D$14),'Braços de IP'!$E$14,"ERRO")))))))</f>
        <v>Médio I</v>
      </c>
      <c r="CU624" s="27"/>
      <c r="CV624" s="26" t="str">
        <f>IF($CU624="","",VLOOKUP($CU624,'Braços de IP'!$E$9:$I$15,2,0))</f>
        <v/>
      </c>
      <c r="CW624" s="29" t="str">
        <f>IF($CU624="","",VLOOKUP($CU624,'Braços de IP'!$E$9:$I$15,5,0))</f>
        <v/>
      </c>
      <c r="CX624" s="26"/>
      <c r="CY624" s="26"/>
      <c r="CZ624" s="26"/>
      <c r="DA624" s="26"/>
      <c r="DB624" s="26"/>
      <c r="DC624" s="26"/>
      <c r="DD624" s="30">
        <f t="shared" si="632"/>
        <v>31</v>
      </c>
      <c r="DE624" s="31">
        <f t="shared" si="633"/>
        <v>70</v>
      </c>
      <c r="DF624" s="30">
        <f t="shared" si="634"/>
        <v>101</v>
      </c>
      <c r="DG624" s="32">
        <f t="shared" si="635"/>
        <v>0.55714285714285716</v>
      </c>
      <c r="DH624" s="33" t="s">
        <v>143</v>
      </c>
      <c r="DI624" s="34"/>
      <c r="DJ624" s="35"/>
      <c r="DK624" s="16" t="s">
        <v>144</v>
      </c>
      <c r="DL624" s="16"/>
      <c r="DN624" s="36" t="e">
        <f t="shared" si="675"/>
        <v>#VALUE!</v>
      </c>
    </row>
    <row r="625" spans="2:118" ht="15.75" customHeight="1" x14ac:dyDescent="0.25">
      <c r="B625" s="16">
        <v>120</v>
      </c>
      <c r="C625" s="16" t="s">
        <v>146</v>
      </c>
      <c r="D625" s="16" t="s">
        <v>603</v>
      </c>
      <c r="E625" s="16">
        <v>-8.0438469999999995</v>
      </c>
      <c r="F625" s="16">
        <v>-34.957003</v>
      </c>
      <c r="G625" s="16" t="s">
        <v>157</v>
      </c>
      <c r="H625" s="17" t="s">
        <v>136</v>
      </c>
      <c r="I625" s="16" t="s">
        <v>135</v>
      </c>
      <c r="J625" s="17" t="s">
        <v>137</v>
      </c>
      <c r="K625" s="18">
        <v>70</v>
      </c>
      <c r="L625" s="17" t="s">
        <v>138</v>
      </c>
      <c r="M625" s="17">
        <v>0</v>
      </c>
      <c r="N625" s="16">
        <f t="shared" si="671"/>
        <v>140</v>
      </c>
      <c r="O625" s="17">
        <v>1</v>
      </c>
      <c r="P625" s="17">
        <v>2.06</v>
      </c>
      <c r="Q625" s="17">
        <v>7.23</v>
      </c>
      <c r="R625" s="16"/>
      <c r="S625" s="16"/>
      <c r="T625" s="16">
        <v>0</v>
      </c>
      <c r="U625" s="17">
        <v>2.06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 t="s">
        <v>139</v>
      </c>
      <c r="AB625" s="17" t="s">
        <v>140</v>
      </c>
      <c r="AC625" s="17">
        <v>36.99</v>
      </c>
      <c r="AD625" s="17">
        <v>7.57</v>
      </c>
      <c r="AE625" s="17">
        <v>1</v>
      </c>
      <c r="AF625" s="17">
        <v>1.1100000000000001</v>
      </c>
      <c r="AG625" s="17">
        <v>1.94</v>
      </c>
      <c r="AH625" s="17">
        <f t="shared" si="672"/>
        <v>0.82999999999999985</v>
      </c>
      <c r="AI625" s="17" t="s">
        <v>136</v>
      </c>
      <c r="AJ625" s="17" t="s">
        <v>136</v>
      </c>
      <c r="AK625" s="17" t="s">
        <v>141</v>
      </c>
      <c r="AL625" s="17">
        <f t="shared" si="673"/>
        <v>2</v>
      </c>
      <c r="AM625" s="17">
        <v>0</v>
      </c>
      <c r="AN625" s="17"/>
      <c r="AO625" s="17">
        <v>0</v>
      </c>
      <c r="AP625" s="17">
        <v>0</v>
      </c>
      <c r="AQ625" s="17">
        <v>0</v>
      </c>
      <c r="AR625" s="17" t="s">
        <v>136</v>
      </c>
      <c r="AS625" s="19">
        <f t="shared" si="614"/>
        <v>0</v>
      </c>
      <c r="AT625" s="19"/>
      <c r="AU625" s="19">
        <f>VLOOKUP(G625,ABNT5101!$I$3:$J$9,2)</f>
        <v>7.5</v>
      </c>
      <c r="AV625" s="19">
        <f>VLOOKUP(G625,ABNT5101!$I$3:$M$9,5)</f>
        <v>0.18</v>
      </c>
      <c r="AW625" s="17" t="str">
        <f>_xlfn.XLOOKUP(G625,ABNT5101!I:I,ABNT5101!L:L)</f>
        <v>-</v>
      </c>
      <c r="AX625" s="17">
        <f>_xlfn.XLOOKUP(G625,ABNT5101!$I:$I,ABNT5101!M:M)</f>
        <v>0.18</v>
      </c>
      <c r="AY625" s="17" t="str">
        <f>_xlfn.XLOOKUP(G625,ABNT5101!$I:$I,ABNT5101!N:N)</f>
        <v>-</v>
      </c>
      <c r="AZ625" s="17">
        <f>_xlfn.XLOOKUP(G625,ABNT5101!$I:$I,ABNT5101!O:O)</f>
        <v>16</v>
      </c>
      <c r="BA625" s="20" t="str">
        <f t="shared" si="615"/>
        <v>ATENDE</v>
      </c>
      <c r="BB625" s="21">
        <f t="shared" ref="BB625:BC625" si="755">BE625/AU625-1</f>
        <v>2.666666666666595E-3</v>
      </c>
      <c r="BC625" s="21">
        <f t="shared" si="755"/>
        <v>1.8333333333333335</v>
      </c>
      <c r="BD625" s="21" t="str">
        <f t="shared" si="617"/>
        <v>-</v>
      </c>
      <c r="BE625" s="22">
        <v>7.52</v>
      </c>
      <c r="BF625" s="22">
        <v>0.51</v>
      </c>
      <c r="BG625" s="22"/>
      <c r="BH625" s="22"/>
      <c r="BI625" s="23"/>
      <c r="BJ625" s="22"/>
      <c r="BK625" s="20" t="str">
        <f t="shared" si="618"/>
        <v>ATENDE</v>
      </c>
      <c r="BL625" s="20" t="str">
        <f t="shared" si="619"/>
        <v>ATENDE</v>
      </c>
      <c r="BM625" s="20" t="str">
        <f t="shared" si="620"/>
        <v>ATENDE</v>
      </c>
      <c r="BN625" s="20" t="str">
        <f t="shared" si="621"/>
        <v>ATENDE</v>
      </c>
      <c r="BO625" s="24" t="str">
        <f t="shared" si="622"/>
        <v>C5</v>
      </c>
      <c r="BP625" s="24" t="str">
        <f t="shared" si="725"/>
        <v>P6</v>
      </c>
      <c r="BQ625" s="25">
        <f t="shared" si="623"/>
        <v>1.1366666666666667</v>
      </c>
      <c r="BR625" s="22">
        <v>6.41</v>
      </c>
      <c r="BS625" s="22">
        <v>2.73</v>
      </c>
      <c r="BT625" s="24">
        <f>IF(BP625="-","-",_xlfn.XLOOKUP(BP625,ABNT5101!$B$4:$B$9,ABNT5101!$C$4:$C$9))</f>
        <v>3</v>
      </c>
      <c r="BU625" s="24">
        <f>IF(BP625="-","-",_xlfn.XLOOKUP(BP625,ABNT5101!$B$4:$B$9,ABNT5101!$D$4:$D$9))</f>
        <v>0.6</v>
      </c>
      <c r="BV625" s="20" t="str">
        <f t="shared" si="624"/>
        <v>ATENDE</v>
      </c>
      <c r="BW625" s="20" t="str">
        <f t="shared" si="625"/>
        <v>ATENDE</v>
      </c>
      <c r="BX625" s="20" t="str">
        <f t="shared" si="626"/>
        <v>ATENDE</v>
      </c>
      <c r="BY625" s="24" t="str">
        <f t="shared" si="729"/>
        <v>P6</v>
      </c>
      <c r="BZ625" s="25">
        <f t="shared" si="627"/>
        <v>0.28333333333333344</v>
      </c>
      <c r="CA625" s="24">
        <v>3.85</v>
      </c>
      <c r="CB625" s="24">
        <v>2.7</v>
      </c>
      <c r="CC625" s="20">
        <f>IF(BY625="-","-",_xlfn.XLOOKUP(BY625,ABNT5101!$B$4:$B$9,ABNT5101!$C$4:$C$9))</f>
        <v>3</v>
      </c>
      <c r="CD625" s="24">
        <f>IF(BY625="-","-",_xlfn.XLOOKUP(BY625,ABNT5101!$B$4:$B$9,ABNT5101!$D$4:$D$9))</f>
        <v>0.6</v>
      </c>
      <c r="CE625" s="20" t="str">
        <f t="shared" si="628"/>
        <v>ATENDE</v>
      </c>
      <c r="CF625" s="20" t="str">
        <f t="shared" si="629"/>
        <v>ATENDE</v>
      </c>
      <c r="CG625" s="20" t="str">
        <f t="shared" si="630"/>
        <v>ATENDE</v>
      </c>
      <c r="CH625" s="26" t="str">
        <f>_xlfn.XLOOKUP(CI625,'Banco de dados'!$B:$B,'Banco de dados'!$D:$D)</f>
        <v>TECNOWATT</v>
      </c>
      <c r="CI625" s="27" t="str">
        <f>'Banco de dados'!B65</f>
        <v xml:space="preserve">SIGSAGPTLRRSSNDL_30W_38IBBRS
</v>
      </c>
      <c r="CJ625" s="26" t="str">
        <f>_xlfn.XLOOKUP(CI625,'Banco de dados'!$B:$B,'Banco de dados'!$E:$E)</f>
        <v>SIGSAGPTLRRSSNDL_30W_38IBBRS
1-10C1MUN6.5</v>
      </c>
      <c r="CK625" s="26"/>
      <c r="CL625" s="26" t="e">
        <f>IF(CK625="-","-",_xlfn.XLOOKUP(CK625,'Banco de dados'!$B:$B,'Banco de dados'!$E:$E))</f>
        <v>#N/A</v>
      </c>
      <c r="CM625" s="28">
        <f t="shared" si="631"/>
        <v>1</v>
      </c>
      <c r="CN625" s="26">
        <f>_xlfn.XLOOKUP(CI625,'Banco de dados'!$B:$B,'Banco de dados'!$H:$H)</f>
        <v>30</v>
      </c>
      <c r="CO625" s="26" t="e">
        <f t="array" aca="1" ref="CO625" ca="1">_xludf.XLOOKUP(CK625,'Banco de dados'!$B:$B,'Banco de dados'!$H:$H)</f>
        <v>#NAME?</v>
      </c>
      <c r="CP625" s="51" t="e">
        <f t="array" aca="1" ref="CP625" ca="1">_xludf.XLOOKUP(CI625,'Banco de dados'!$B:$B,'Banco de dados'!$F:$F)</f>
        <v>#NAME?</v>
      </c>
      <c r="CQ625" s="26" t="e">
        <f t="array" aca="1" ref="CQ625" ca="1">_xludf.XLOOKUP(CK625,'Banco de dados'!$B:$B,'Banco de dados'!$F:$F)</f>
        <v>#NAME?</v>
      </c>
      <c r="CR625" s="27">
        <v>0</v>
      </c>
      <c r="CS625" s="27"/>
      <c r="CT625" s="26" t="str">
        <f>IF(AG625=0.5,"Suporte",IF(AND(AG625&gt;='Braços de IP'!$B$9,AG625&lt;='Braços de IP'!$D$9),'Braços de IP'!$E$9,IF(AND(AG625&gt;='Braços de IP'!$B$10,AG625&lt;='Braços de IP'!$D$10),'Braços de IP'!$E$10,IF(AND(AG625&gt;='Braços de IP'!$B$11,AG625&lt;='Braços de IP'!$D$11),'Braços de IP'!$E$11,IF(AND(AG625&gt;='Braços de IP'!$B$12,AG625&lt;='Braços de IP'!$D$12),'Braços de IP'!$E$12,IF(AND(AG625&gt;='Braços de IP'!$B$13,AG625&lt;='Braços de IP'!$D$13),'Braços de IP'!$E$13,IF(AND(AG625&gt;='Braços de IP'!$B$14,AG625&lt;='Braços de IP'!$D$14),'Braços de IP'!$E$14,"ERRO")))))))</f>
        <v>Médio I</v>
      </c>
      <c r="CU625" s="27"/>
      <c r="CV625" s="26" t="str">
        <f>IF($CU625="","",VLOOKUP($CU625,'Braços de IP'!$E$9:$I$15,2,0))</f>
        <v/>
      </c>
      <c r="CW625" s="29" t="str">
        <f>IF($CU625="","",VLOOKUP($CU625,'Braços de IP'!$E$9:$I$15,5,0))</f>
        <v/>
      </c>
      <c r="CX625" s="26"/>
      <c r="CY625" s="26"/>
      <c r="CZ625" s="26"/>
      <c r="DA625" s="26"/>
      <c r="DB625" s="26"/>
      <c r="DC625" s="26"/>
      <c r="DD625" s="30">
        <f t="shared" si="632"/>
        <v>30</v>
      </c>
      <c r="DE625" s="31">
        <f t="shared" si="633"/>
        <v>70</v>
      </c>
      <c r="DF625" s="30">
        <f t="shared" si="634"/>
        <v>100</v>
      </c>
      <c r="DG625" s="32">
        <f t="shared" si="635"/>
        <v>0.5714285714285714</v>
      </c>
      <c r="DH625" s="33" t="s">
        <v>143</v>
      </c>
      <c r="DI625" s="34"/>
      <c r="DJ625" s="35"/>
      <c r="DK625" s="16" t="s">
        <v>144</v>
      </c>
      <c r="DL625" s="16"/>
      <c r="DN625" s="36" t="e">
        <f t="shared" si="675"/>
        <v>#VALUE!</v>
      </c>
    </row>
    <row r="626" spans="2:118" ht="15.75" customHeight="1" x14ac:dyDescent="0.25">
      <c r="B626" s="16">
        <v>121</v>
      </c>
      <c r="C626" s="16" t="s">
        <v>174</v>
      </c>
      <c r="D626" s="16" t="s">
        <v>604</v>
      </c>
      <c r="E626" s="16">
        <v>-8.0387570000000004</v>
      </c>
      <c r="F626" s="16">
        <v>-34.990839999999999</v>
      </c>
      <c r="G626" s="16" t="s">
        <v>157</v>
      </c>
      <c r="H626" s="17" t="s">
        <v>136</v>
      </c>
      <c r="I626" s="16" t="s">
        <v>136</v>
      </c>
      <c r="J626" s="17" t="s">
        <v>137</v>
      </c>
      <c r="K626" s="18">
        <v>76</v>
      </c>
      <c r="L626" s="17" t="s">
        <v>138</v>
      </c>
      <c r="M626" s="17">
        <v>0</v>
      </c>
      <c r="N626" s="16">
        <f t="shared" si="671"/>
        <v>152</v>
      </c>
      <c r="O626" s="17">
        <v>1</v>
      </c>
      <c r="P626" s="17">
        <v>0</v>
      </c>
      <c r="Q626" s="17">
        <v>3.86</v>
      </c>
      <c r="R626" s="16"/>
      <c r="S626" s="16"/>
      <c r="T626" s="16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 t="s">
        <v>139</v>
      </c>
      <c r="AB626" s="17" t="s">
        <v>140</v>
      </c>
      <c r="AC626" s="17">
        <v>38.619999999999997</v>
      </c>
      <c r="AD626" s="17">
        <v>6.92</v>
      </c>
      <c r="AE626" s="17">
        <v>1</v>
      </c>
      <c r="AF626" s="17">
        <v>4.37</v>
      </c>
      <c r="AG626" s="17">
        <v>1.98</v>
      </c>
      <c r="AH626" s="17">
        <f t="shared" si="672"/>
        <v>-2.39</v>
      </c>
      <c r="AI626" s="17" t="s">
        <v>136</v>
      </c>
      <c r="AJ626" s="17" t="s">
        <v>136</v>
      </c>
      <c r="AK626" s="17" t="s">
        <v>141</v>
      </c>
      <c r="AL626" s="17">
        <f t="shared" si="673"/>
        <v>2</v>
      </c>
      <c r="AM626" s="17">
        <v>0</v>
      </c>
      <c r="AN626" s="17"/>
      <c r="AO626" s="17">
        <v>0</v>
      </c>
      <c r="AP626" s="17">
        <v>0</v>
      </c>
      <c r="AQ626" s="17">
        <v>0</v>
      </c>
      <c r="AR626" s="17" t="s">
        <v>136</v>
      </c>
      <c r="AS626" s="19">
        <f t="shared" si="614"/>
        <v>0</v>
      </c>
      <c r="AT626" s="19"/>
      <c r="AU626" s="19">
        <f>VLOOKUP(G626,ABNT5101!$I$3:$J$9,2)</f>
        <v>7.5</v>
      </c>
      <c r="AV626" s="19">
        <f>VLOOKUP(G626,ABNT5101!$I$3:$M$9,5)</f>
        <v>0.18</v>
      </c>
      <c r="AW626" s="17" t="str">
        <f>_xlfn.XLOOKUP(G626,ABNT5101!I:I,ABNT5101!L:L)</f>
        <v>-</v>
      </c>
      <c r="AX626" s="17">
        <f>_xlfn.XLOOKUP(G626,ABNT5101!$I:$I,ABNT5101!M:M)</f>
        <v>0.18</v>
      </c>
      <c r="AY626" s="17" t="str">
        <f>_xlfn.XLOOKUP(G626,ABNT5101!$I:$I,ABNT5101!N:N)</f>
        <v>-</v>
      </c>
      <c r="AZ626" s="17">
        <f>_xlfn.XLOOKUP(G626,ABNT5101!$I:$I,ABNT5101!O:O)</f>
        <v>16</v>
      </c>
      <c r="BA626" s="20" t="str">
        <f t="shared" si="615"/>
        <v>ATENDE</v>
      </c>
      <c r="BB626" s="21">
        <f t="shared" ref="BB626:BC626" si="756">BE626/AU626-1</f>
        <v>9.3333333333334156E-3</v>
      </c>
      <c r="BC626" s="21">
        <f t="shared" si="756"/>
        <v>0.66666666666666674</v>
      </c>
      <c r="BD626" s="21" t="str">
        <f t="shared" si="617"/>
        <v>-</v>
      </c>
      <c r="BE626" s="22">
        <v>7.57</v>
      </c>
      <c r="BF626" s="22">
        <v>0.3</v>
      </c>
      <c r="BG626" s="22"/>
      <c r="BH626" s="22"/>
      <c r="BI626" s="23"/>
      <c r="BJ626" s="22"/>
      <c r="BK626" s="20" t="str">
        <f t="shared" si="618"/>
        <v>ATENDE</v>
      </c>
      <c r="BL626" s="20" t="str">
        <f t="shared" si="619"/>
        <v>ATENDE</v>
      </c>
      <c r="BM626" s="20" t="str">
        <f t="shared" si="620"/>
        <v>ATENDE</v>
      </c>
      <c r="BN626" s="20" t="str">
        <f t="shared" si="621"/>
        <v>ATENDE</v>
      </c>
      <c r="BO626" s="24" t="str">
        <f t="shared" si="622"/>
        <v>C5</v>
      </c>
      <c r="BP626" s="24" t="str">
        <f t="shared" si="725"/>
        <v>-</v>
      </c>
      <c r="BQ626" s="25" t="e">
        <f t="shared" si="623"/>
        <v>#VALUE!</v>
      </c>
      <c r="BR626" s="22"/>
      <c r="BS626" s="22"/>
      <c r="BT626" s="24" t="str">
        <f>IF(BP626="-","-",_xlfn.XLOOKUP(BP626,ABNT5101!$B$4:$B$9,ABNT5101!$C$4:$C$9))</f>
        <v>-</v>
      </c>
      <c r="BU626" s="24" t="str">
        <f>IF(BP626="-","-",_xlfn.XLOOKUP(BP626,ABNT5101!$B$4:$B$9,ABNT5101!$D$4:$D$9))</f>
        <v>-</v>
      </c>
      <c r="BV626" s="20" t="str">
        <f t="shared" si="624"/>
        <v>-</v>
      </c>
      <c r="BW626" s="20" t="str">
        <f t="shared" si="625"/>
        <v>-</v>
      </c>
      <c r="BX626" s="20" t="str">
        <f t="shared" si="626"/>
        <v>-</v>
      </c>
      <c r="BY626" s="24" t="str">
        <f t="shared" si="729"/>
        <v>-</v>
      </c>
      <c r="BZ626" s="25" t="e">
        <f t="shared" si="627"/>
        <v>#VALUE!</v>
      </c>
      <c r="CA626" s="24"/>
      <c r="CB626" s="24"/>
      <c r="CC626" s="20" t="str">
        <f>IF(BY626="-","-",_xlfn.XLOOKUP(BY626,ABNT5101!$B$4:$B$9,ABNT5101!$C$4:$C$9))</f>
        <v>-</v>
      </c>
      <c r="CD626" s="24" t="str">
        <f>IF(BY626="-","-",_xlfn.XLOOKUP(BY626,ABNT5101!$B$4:$B$9,ABNT5101!$D$4:$D$9))</f>
        <v>-</v>
      </c>
      <c r="CE626" s="20" t="str">
        <f t="shared" si="628"/>
        <v>-</v>
      </c>
      <c r="CF626" s="20" t="str">
        <f t="shared" si="629"/>
        <v>-</v>
      </c>
      <c r="CG626" s="20" t="str">
        <f t="shared" si="630"/>
        <v>-</v>
      </c>
      <c r="CH626" s="26" t="str">
        <f>_xlfn.XLOOKUP(CI626,'Banco de dados'!$B:$B,'Banco de dados'!$D:$D)</f>
        <v>LEDSTAR</v>
      </c>
      <c r="CI626" s="47" t="str">
        <f>'Banco de dados'!B6</f>
        <v xml:space="preserve"> SL VT 9.1 35W</v>
      </c>
      <c r="CJ626" s="26" t="str">
        <f>_xlfn.XLOOKUP(CI626,'Banco de dados'!$B:$B,'Banco de dados'!$E:$E)</f>
        <v>LUM LED SL VT 9.1 35W</v>
      </c>
      <c r="CK626" s="26"/>
      <c r="CL626" s="26" t="e">
        <f>IF(CK626="-","-",_xlfn.XLOOKUP(CK626,'Banco de dados'!$B:$B,'Banco de dados'!$E:$E))</f>
        <v>#N/A</v>
      </c>
      <c r="CM626" s="28">
        <f t="shared" si="631"/>
        <v>1</v>
      </c>
      <c r="CN626" s="26">
        <f>_xlfn.XLOOKUP(CI626,'Banco de dados'!$B:$B,'Banco de dados'!$H:$H)</f>
        <v>35</v>
      </c>
      <c r="CO626" s="26" t="e">
        <f t="array" aca="1" ref="CO626" ca="1">_xludf.XLOOKUP(CK626,'Banco de dados'!$B:$B,'Banco de dados'!$H:$H)</f>
        <v>#NAME?</v>
      </c>
      <c r="CP626" s="51" t="e">
        <f t="array" aca="1" ref="CP626" ca="1">_xludf.XLOOKUP(CI626,'Banco de dados'!$B:$B,'Banco de dados'!$F:$F)</f>
        <v>#NAME?</v>
      </c>
      <c r="CQ626" s="26" t="e">
        <f t="array" aca="1" ref="CQ626" ca="1">_xludf.XLOOKUP(CK626,'Banco de dados'!$B:$B,'Banco de dados'!$F:$F)</f>
        <v>#NAME?</v>
      </c>
      <c r="CR626" s="27">
        <v>0</v>
      </c>
      <c r="CS626" s="27"/>
      <c r="CT626" s="26" t="str">
        <f>IF(AG626=0.5,"Suporte",IF(AND(AG626&gt;='Braços de IP'!$B$9,AG626&lt;='Braços de IP'!$D$9),'Braços de IP'!$E$9,IF(AND(AG626&gt;='Braços de IP'!$B$10,AG626&lt;='Braços de IP'!$D$10),'Braços de IP'!$E$10,IF(AND(AG626&gt;='Braços de IP'!$B$11,AG626&lt;='Braços de IP'!$D$11),'Braços de IP'!$E$11,IF(AND(AG626&gt;='Braços de IP'!$B$12,AG626&lt;='Braços de IP'!$D$12),'Braços de IP'!$E$12,IF(AND(AG626&gt;='Braços de IP'!$B$13,AG626&lt;='Braços de IP'!$D$13),'Braços de IP'!$E$13,IF(AND(AG626&gt;='Braços de IP'!$B$14,AG626&lt;='Braços de IP'!$D$14),'Braços de IP'!$E$14,"ERRO")))))))</f>
        <v>Médio I</v>
      </c>
      <c r="CU626" s="27"/>
      <c r="CV626" s="26" t="str">
        <f>IF($CU626="","",VLOOKUP($CU626,'Braços de IP'!$E$9:$I$15,2,0))</f>
        <v/>
      </c>
      <c r="CW626" s="29" t="str">
        <f>IF($CU626="","",VLOOKUP($CU626,'Braços de IP'!$E$9:$I$15,5,0))</f>
        <v/>
      </c>
      <c r="CX626" s="26"/>
      <c r="CY626" s="26"/>
      <c r="CZ626" s="26"/>
      <c r="DA626" s="26"/>
      <c r="DB626" s="26"/>
      <c r="DC626" s="26"/>
      <c r="DD626" s="30">
        <f t="shared" si="632"/>
        <v>35</v>
      </c>
      <c r="DE626" s="31">
        <f t="shared" si="633"/>
        <v>76</v>
      </c>
      <c r="DF626" s="30">
        <f t="shared" si="634"/>
        <v>111</v>
      </c>
      <c r="DG626" s="32">
        <f t="shared" si="635"/>
        <v>0.53947368421052633</v>
      </c>
      <c r="DH626" s="33" t="s">
        <v>143</v>
      </c>
      <c r="DI626" s="34"/>
      <c r="DJ626" s="35"/>
      <c r="DK626" s="16" t="s">
        <v>144</v>
      </c>
      <c r="DL626" s="16"/>
      <c r="DN626" s="36" t="e">
        <f t="shared" si="675"/>
        <v>#VALUE!</v>
      </c>
    </row>
    <row r="627" spans="2:118" ht="15.75" customHeight="1" x14ac:dyDescent="0.25">
      <c r="B627" s="16">
        <v>121</v>
      </c>
      <c r="C627" s="16" t="s">
        <v>174</v>
      </c>
      <c r="D627" s="16" t="s">
        <v>604</v>
      </c>
      <c r="E627" s="16">
        <v>-8.0387570000000004</v>
      </c>
      <c r="F627" s="16">
        <v>-34.990839999999999</v>
      </c>
      <c r="G627" s="16" t="s">
        <v>157</v>
      </c>
      <c r="H627" s="17" t="s">
        <v>136</v>
      </c>
      <c r="I627" s="16" t="s">
        <v>136</v>
      </c>
      <c r="J627" s="17" t="s">
        <v>137</v>
      </c>
      <c r="K627" s="18">
        <v>76</v>
      </c>
      <c r="L627" s="17" t="s">
        <v>138</v>
      </c>
      <c r="M627" s="17">
        <v>0</v>
      </c>
      <c r="N627" s="16">
        <f t="shared" si="671"/>
        <v>152</v>
      </c>
      <c r="O627" s="17">
        <v>1</v>
      </c>
      <c r="P627" s="17">
        <v>0</v>
      </c>
      <c r="Q627" s="17">
        <v>3.86</v>
      </c>
      <c r="R627" s="16"/>
      <c r="S627" s="16"/>
      <c r="T627" s="16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 t="s">
        <v>139</v>
      </c>
      <c r="AB627" s="17" t="s">
        <v>140</v>
      </c>
      <c r="AC627" s="17">
        <v>38.619999999999997</v>
      </c>
      <c r="AD627" s="17">
        <v>6.92</v>
      </c>
      <c r="AE627" s="17">
        <v>1</v>
      </c>
      <c r="AF627" s="17">
        <v>4.37</v>
      </c>
      <c r="AG627" s="17">
        <v>1.98</v>
      </c>
      <c r="AH627" s="17">
        <f t="shared" si="672"/>
        <v>-2.39</v>
      </c>
      <c r="AI627" s="17" t="s">
        <v>136</v>
      </c>
      <c r="AJ627" s="17" t="s">
        <v>136</v>
      </c>
      <c r="AK627" s="17" t="s">
        <v>141</v>
      </c>
      <c r="AL627" s="17">
        <f t="shared" si="673"/>
        <v>2</v>
      </c>
      <c r="AM627" s="17">
        <v>0</v>
      </c>
      <c r="AN627" s="17"/>
      <c r="AO627" s="17">
        <v>0</v>
      </c>
      <c r="AP627" s="17">
        <v>0</v>
      </c>
      <c r="AQ627" s="17">
        <v>0</v>
      </c>
      <c r="AR627" s="17" t="s">
        <v>136</v>
      </c>
      <c r="AS627" s="19">
        <f t="shared" si="614"/>
        <v>0</v>
      </c>
      <c r="AT627" s="19"/>
      <c r="AU627" s="19">
        <f>VLOOKUP(G627,ABNT5101!$I$3:$J$9,2)</f>
        <v>7.5</v>
      </c>
      <c r="AV627" s="19">
        <f>VLOOKUP(G627,ABNT5101!$I$3:$M$9,5)</f>
        <v>0.18</v>
      </c>
      <c r="AW627" s="17" t="str">
        <f>_xlfn.XLOOKUP(G627,ABNT5101!I:I,ABNT5101!L:L)</f>
        <v>-</v>
      </c>
      <c r="AX627" s="17">
        <f>_xlfn.XLOOKUP(G627,ABNT5101!$I:$I,ABNT5101!M:M)</f>
        <v>0.18</v>
      </c>
      <c r="AY627" s="17" t="str">
        <f>_xlfn.XLOOKUP(G627,ABNT5101!$I:$I,ABNT5101!N:N)</f>
        <v>-</v>
      </c>
      <c r="AZ627" s="17">
        <f>_xlfn.XLOOKUP(G627,ABNT5101!$I:$I,ABNT5101!O:O)</f>
        <v>16</v>
      </c>
      <c r="BA627" s="20" t="str">
        <f t="shared" si="615"/>
        <v>ATENDE</v>
      </c>
      <c r="BB627" s="21">
        <f t="shared" ref="BB627:BC627" si="757">BE627/AU627-1</f>
        <v>0.12800000000000011</v>
      </c>
      <c r="BC627" s="21">
        <f t="shared" si="757"/>
        <v>1.4444444444444446</v>
      </c>
      <c r="BD627" s="21" t="str">
        <f t="shared" si="617"/>
        <v>-</v>
      </c>
      <c r="BE627" s="22">
        <v>8.4600000000000009</v>
      </c>
      <c r="BF627" s="22">
        <v>0.44</v>
      </c>
      <c r="BG627" s="22"/>
      <c r="BH627" s="22"/>
      <c r="BI627" s="23"/>
      <c r="BJ627" s="22"/>
      <c r="BK627" s="20" t="str">
        <f t="shared" si="618"/>
        <v>ATENDE</v>
      </c>
      <c r="BL627" s="20" t="str">
        <f t="shared" si="619"/>
        <v>ATENDE</v>
      </c>
      <c r="BM627" s="20" t="str">
        <f t="shared" si="620"/>
        <v>ATENDE</v>
      </c>
      <c r="BN627" s="20" t="str">
        <f t="shared" si="621"/>
        <v>ATENDE</v>
      </c>
      <c r="BO627" s="24" t="str">
        <f t="shared" si="622"/>
        <v>C5</v>
      </c>
      <c r="BP627" s="24" t="str">
        <f t="shared" si="725"/>
        <v>-</v>
      </c>
      <c r="BQ627" s="25" t="e">
        <f t="shared" si="623"/>
        <v>#VALUE!</v>
      </c>
      <c r="BR627" s="22"/>
      <c r="BS627" s="22"/>
      <c r="BT627" s="24" t="str">
        <f>IF(BP627="-","-",_xlfn.XLOOKUP(BP627,ABNT5101!$B$4:$B$9,ABNT5101!$C$4:$C$9))</f>
        <v>-</v>
      </c>
      <c r="BU627" s="24" t="str">
        <f>IF(BP627="-","-",_xlfn.XLOOKUP(BP627,ABNT5101!$B$4:$B$9,ABNT5101!$D$4:$D$9))</f>
        <v>-</v>
      </c>
      <c r="BV627" s="20" t="str">
        <f t="shared" si="624"/>
        <v>-</v>
      </c>
      <c r="BW627" s="20" t="str">
        <f t="shared" si="625"/>
        <v>-</v>
      </c>
      <c r="BX627" s="20" t="str">
        <f t="shared" si="626"/>
        <v>-</v>
      </c>
      <c r="BY627" s="24" t="str">
        <f t="shared" si="729"/>
        <v>-</v>
      </c>
      <c r="BZ627" s="25" t="e">
        <f t="shared" si="627"/>
        <v>#VALUE!</v>
      </c>
      <c r="CA627" s="24"/>
      <c r="CB627" s="24"/>
      <c r="CC627" s="20" t="str">
        <f>IF(BY627="-","-",_xlfn.XLOOKUP(BY627,ABNT5101!$B$4:$B$9,ABNT5101!$C$4:$C$9))</f>
        <v>-</v>
      </c>
      <c r="CD627" s="24" t="str">
        <f>IF(BY627="-","-",_xlfn.XLOOKUP(BY627,ABNT5101!$B$4:$B$9,ABNT5101!$D$4:$D$9))</f>
        <v>-</v>
      </c>
      <c r="CE627" s="20" t="str">
        <f t="shared" si="628"/>
        <v>-</v>
      </c>
      <c r="CF627" s="20" t="str">
        <f t="shared" si="629"/>
        <v>-</v>
      </c>
      <c r="CG627" s="20" t="str">
        <f t="shared" si="630"/>
        <v>-</v>
      </c>
      <c r="CH627" s="26" t="str">
        <f>_xlfn.XLOOKUP(CI627,'Banco de dados'!$B:$B,'Banco de dados'!$D:$D)</f>
        <v>SX LIGHTING</v>
      </c>
      <c r="CI627" s="27" t="str">
        <f>'Banco de dados'!B55</f>
        <v>SX-INEVO040HF</v>
      </c>
      <c r="CJ627" s="26" t="str">
        <f>_xlfn.XLOOKUP(CI627,'Banco de dados'!$B:$B,'Banco de dados'!$E:$E)</f>
        <v>SXINEVO040K50L12CZF7PHF</v>
      </c>
      <c r="CK627" s="26"/>
      <c r="CL627" s="26" t="e">
        <f>IF(CK627="-","-",_xlfn.XLOOKUP(CK627,'Banco de dados'!$B:$B,'Banco de dados'!$E:$E))</f>
        <v>#N/A</v>
      </c>
      <c r="CM627" s="28">
        <f t="shared" si="631"/>
        <v>1</v>
      </c>
      <c r="CN627" s="26">
        <f>_xlfn.XLOOKUP(CI627,'Banco de dados'!$B:$B,'Banco de dados'!$H:$H)</f>
        <v>39</v>
      </c>
      <c r="CO627" s="26" t="e">
        <f t="array" aca="1" ref="CO627" ca="1">_xludf.XLOOKUP(CK627,'Banco de dados'!$B:$B,'Banco de dados'!$H:$H)</f>
        <v>#NAME?</v>
      </c>
      <c r="CP627" s="51" t="e">
        <f t="array" aca="1" ref="CP627" ca="1">_xludf.XLOOKUP(CI627,'Banco de dados'!$B:$B,'Banco de dados'!$F:$F)</f>
        <v>#NAME?</v>
      </c>
      <c r="CQ627" s="26" t="e">
        <f t="array" aca="1" ref="CQ627" ca="1">_xludf.XLOOKUP(CK627,'Banco de dados'!$B:$B,'Banco de dados'!$F:$F)</f>
        <v>#NAME?</v>
      </c>
      <c r="CR627" s="27">
        <v>0</v>
      </c>
      <c r="CS627" s="27"/>
      <c r="CT627" s="26" t="str">
        <f>IF(AG627=0.5,"Suporte",IF(AND(AG627&gt;='Braços de IP'!$B$9,AG627&lt;='Braços de IP'!$D$9),'Braços de IP'!$E$9,IF(AND(AG627&gt;='Braços de IP'!$B$10,AG627&lt;='Braços de IP'!$D$10),'Braços de IP'!$E$10,IF(AND(AG627&gt;='Braços de IP'!$B$11,AG627&lt;='Braços de IP'!$D$11),'Braços de IP'!$E$11,IF(AND(AG627&gt;='Braços de IP'!$B$12,AG627&lt;='Braços de IP'!$D$12),'Braços de IP'!$E$12,IF(AND(AG627&gt;='Braços de IP'!$B$13,AG627&lt;='Braços de IP'!$D$13),'Braços de IP'!$E$13,IF(AND(AG627&gt;='Braços de IP'!$B$14,AG627&lt;='Braços de IP'!$D$14),'Braços de IP'!$E$14,"ERRO")))))))</f>
        <v>Médio I</v>
      </c>
      <c r="CU627" s="27"/>
      <c r="CV627" s="26" t="str">
        <f>IF($CU627="","",VLOOKUP($CU627,'Braços de IP'!$E$9:$I$15,2,0))</f>
        <v/>
      </c>
      <c r="CW627" s="29" t="str">
        <f>IF($CU627="","",VLOOKUP($CU627,'Braços de IP'!$E$9:$I$15,5,0))</f>
        <v/>
      </c>
      <c r="CX627" s="26"/>
      <c r="CY627" s="26"/>
      <c r="CZ627" s="26"/>
      <c r="DA627" s="26"/>
      <c r="DB627" s="26"/>
      <c r="DC627" s="26"/>
      <c r="DD627" s="30">
        <f t="shared" si="632"/>
        <v>39</v>
      </c>
      <c r="DE627" s="31">
        <f t="shared" si="633"/>
        <v>76</v>
      </c>
      <c r="DF627" s="30">
        <f t="shared" si="634"/>
        <v>115</v>
      </c>
      <c r="DG627" s="32">
        <f t="shared" si="635"/>
        <v>0.48684210526315785</v>
      </c>
      <c r="DH627" s="33" t="s">
        <v>143</v>
      </c>
      <c r="DI627" s="34"/>
      <c r="DJ627" s="35"/>
      <c r="DK627" s="16" t="s">
        <v>144</v>
      </c>
      <c r="DL627" s="16"/>
      <c r="DN627" s="36" t="e">
        <f t="shared" si="675"/>
        <v>#VALUE!</v>
      </c>
    </row>
    <row r="628" spans="2:118" ht="15.75" customHeight="1" x14ac:dyDescent="0.25">
      <c r="B628" s="16">
        <v>121</v>
      </c>
      <c r="C628" s="16" t="s">
        <v>174</v>
      </c>
      <c r="D628" s="16" t="s">
        <v>604</v>
      </c>
      <c r="E628" s="16">
        <v>-8.0387570000000004</v>
      </c>
      <c r="F628" s="16">
        <v>-34.990839999999999</v>
      </c>
      <c r="G628" s="16" t="s">
        <v>157</v>
      </c>
      <c r="H628" s="17" t="s">
        <v>136</v>
      </c>
      <c r="I628" s="16" t="s">
        <v>136</v>
      </c>
      <c r="J628" s="17" t="s">
        <v>137</v>
      </c>
      <c r="K628" s="18">
        <v>76</v>
      </c>
      <c r="L628" s="17" t="s">
        <v>138</v>
      </c>
      <c r="M628" s="17">
        <v>0</v>
      </c>
      <c r="N628" s="16">
        <f t="shared" si="671"/>
        <v>152</v>
      </c>
      <c r="O628" s="17">
        <v>1</v>
      </c>
      <c r="P628" s="17">
        <v>0</v>
      </c>
      <c r="Q628" s="17">
        <v>3.86</v>
      </c>
      <c r="R628" s="16"/>
      <c r="S628" s="16"/>
      <c r="T628" s="16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 t="s">
        <v>139</v>
      </c>
      <c r="AB628" s="17" t="s">
        <v>140</v>
      </c>
      <c r="AC628" s="17">
        <v>38.619999999999997</v>
      </c>
      <c r="AD628" s="17">
        <v>6.92</v>
      </c>
      <c r="AE628" s="17">
        <v>1</v>
      </c>
      <c r="AF628" s="17">
        <v>4.37</v>
      </c>
      <c r="AG628" s="17">
        <v>1.98</v>
      </c>
      <c r="AH628" s="17">
        <f t="shared" si="672"/>
        <v>-2.39</v>
      </c>
      <c r="AI628" s="17" t="s">
        <v>136</v>
      </c>
      <c r="AJ628" s="17" t="s">
        <v>136</v>
      </c>
      <c r="AK628" s="17" t="s">
        <v>141</v>
      </c>
      <c r="AL628" s="17">
        <f t="shared" si="673"/>
        <v>2</v>
      </c>
      <c r="AM628" s="17">
        <v>0</v>
      </c>
      <c r="AN628" s="17"/>
      <c r="AO628" s="17">
        <v>0</v>
      </c>
      <c r="AP628" s="17">
        <v>0</v>
      </c>
      <c r="AQ628" s="17">
        <v>0</v>
      </c>
      <c r="AR628" s="17" t="s">
        <v>136</v>
      </c>
      <c r="AS628" s="19">
        <f t="shared" si="614"/>
        <v>0</v>
      </c>
      <c r="AT628" s="19"/>
      <c r="AU628" s="19">
        <f>VLOOKUP(G628,ABNT5101!$I$3:$J$9,2)</f>
        <v>7.5</v>
      </c>
      <c r="AV628" s="19">
        <f>VLOOKUP(G628,ABNT5101!$I$3:$M$9,5)</f>
        <v>0.18</v>
      </c>
      <c r="AW628" s="17" t="str">
        <f>_xlfn.XLOOKUP(G628,ABNT5101!I:I,ABNT5101!L:L)</f>
        <v>-</v>
      </c>
      <c r="AX628" s="17">
        <f>_xlfn.XLOOKUP(G628,ABNT5101!$I:$I,ABNT5101!M:M)</f>
        <v>0.18</v>
      </c>
      <c r="AY628" s="17" t="str">
        <f>_xlfn.XLOOKUP(G628,ABNT5101!$I:$I,ABNT5101!N:N)</f>
        <v>-</v>
      </c>
      <c r="AZ628" s="17">
        <f>_xlfn.XLOOKUP(G628,ABNT5101!$I:$I,ABNT5101!O:O)</f>
        <v>16</v>
      </c>
      <c r="BA628" s="20" t="str">
        <f t="shared" si="615"/>
        <v>ATENDE</v>
      </c>
      <c r="BB628" s="21">
        <f t="shared" ref="BB628:BC628" si="758">BE628/AU628-1</f>
        <v>0.19333333333333313</v>
      </c>
      <c r="BC628" s="21">
        <f t="shared" si="758"/>
        <v>0.22222222222222232</v>
      </c>
      <c r="BD628" s="21" t="str">
        <f t="shared" si="617"/>
        <v>-</v>
      </c>
      <c r="BE628" s="22">
        <v>8.9499999999999993</v>
      </c>
      <c r="BF628" s="22">
        <v>0.22</v>
      </c>
      <c r="BG628" s="22"/>
      <c r="BH628" s="22"/>
      <c r="BI628" s="23"/>
      <c r="BJ628" s="22"/>
      <c r="BK628" s="20" t="str">
        <f t="shared" si="618"/>
        <v>ATENDE</v>
      </c>
      <c r="BL628" s="20" t="str">
        <f t="shared" si="619"/>
        <v>ATENDE</v>
      </c>
      <c r="BM628" s="20" t="str">
        <f t="shared" si="620"/>
        <v>ATENDE</v>
      </c>
      <c r="BN628" s="20" t="str">
        <f t="shared" si="621"/>
        <v>ATENDE</v>
      </c>
      <c r="BO628" s="24" t="str">
        <f t="shared" si="622"/>
        <v>C5</v>
      </c>
      <c r="BP628" s="24" t="str">
        <f t="shared" si="725"/>
        <v>-</v>
      </c>
      <c r="BQ628" s="25" t="e">
        <f t="shared" si="623"/>
        <v>#VALUE!</v>
      </c>
      <c r="BR628" s="22"/>
      <c r="BS628" s="22"/>
      <c r="BT628" s="24" t="str">
        <f>IF(BP628="-","-",_xlfn.XLOOKUP(BP628,ABNT5101!$B$4:$B$9,ABNT5101!$C$4:$C$9))</f>
        <v>-</v>
      </c>
      <c r="BU628" s="24" t="str">
        <f>IF(BP628="-","-",_xlfn.XLOOKUP(BP628,ABNT5101!$B$4:$B$9,ABNT5101!$D$4:$D$9))</f>
        <v>-</v>
      </c>
      <c r="BV628" s="20" t="str">
        <f t="shared" si="624"/>
        <v>-</v>
      </c>
      <c r="BW628" s="20" t="str">
        <f t="shared" si="625"/>
        <v>-</v>
      </c>
      <c r="BX628" s="20" t="str">
        <f t="shared" si="626"/>
        <v>-</v>
      </c>
      <c r="BY628" s="24" t="str">
        <f t="shared" si="729"/>
        <v>-</v>
      </c>
      <c r="BZ628" s="25" t="e">
        <f t="shared" si="627"/>
        <v>#VALUE!</v>
      </c>
      <c r="CA628" s="24"/>
      <c r="CB628" s="24"/>
      <c r="CC628" s="20" t="str">
        <f>IF(BY628="-","-",_xlfn.XLOOKUP(BY628,ABNT5101!$B$4:$B$9,ABNT5101!$C$4:$C$9))</f>
        <v>-</v>
      </c>
      <c r="CD628" s="24" t="str">
        <f>IF(BY628="-","-",_xlfn.XLOOKUP(BY628,ABNT5101!$B$4:$B$9,ABNT5101!$D$4:$D$9))</f>
        <v>-</v>
      </c>
      <c r="CE628" s="20" t="str">
        <f t="shared" si="628"/>
        <v>-</v>
      </c>
      <c r="CF628" s="20" t="str">
        <f t="shared" si="629"/>
        <v>-</v>
      </c>
      <c r="CG628" s="20" t="str">
        <f t="shared" si="630"/>
        <v>-</v>
      </c>
      <c r="CH628" s="26" t="str">
        <f>_xlfn.XLOOKUP(CI628,'Banco de dados'!$B:$B,'Banco de dados'!$D:$D)</f>
        <v>TECNOWATT</v>
      </c>
      <c r="CI628" s="27" t="str">
        <f>'Banco de dados'!B66</f>
        <v xml:space="preserve">SIGSAGPTLRRSSNDL_40W_50IBBRS
</v>
      </c>
      <c r="CJ628" s="26" t="str">
        <f>_xlfn.XLOOKUP(CI628,'Banco de dados'!$B:$B,'Banco de dados'!$E:$E)</f>
        <v>SIGSAGPTLRRSSNDL_40W_50IBBRS
1-10C1MUN6.5</v>
      </c>
      <c r="CK628" s="26"/>
      <c r="CL628" s="26" t="e">
        <f>IF(CK628="-","-",_xlfn.XLOOKUP(CK628,'Banco de dados'!$B:$B,'Banco de dados'!$E:$E))</f>
        <v>#N/A</v>
      </c>
      <c r="CM628" s="28">
        <f t="shared" si="631"/>
        <v>1</v>
      </c>
      <c r="CN628" s="26">
        <f>_xlfn.XLOOKUP(CI628,'Banco de dados'!$B:$B,'Banco de dados'!$H:$H)</f>
        <v>40</v>
      </c>
      <c r="CO628" s="26" t="e">
        <f t="array" aca="1" ref="CO628" ca="1">_xludf.XLOOKUP(CK628,'Banco de dados'!$B:$B,'Banco de dados'!$H:$H)</f>
        <v>#NAME?</v>
      </c>
      <c r="CP628" s="51" t="e">
        <f t="array" aca="1" ref="CP628" ca="1">_xludf.XLOOKUP(CI628,'Banco de dados'!$B:$B,'Banco de dados'!$F:$F)</f>
        <v>#NAME?</v>
      </c>
      <c r="CQ628" s="26" t="e">
        <f t="array" aca="1" ref="CQ628" ca="1">_xludf.XLOOKUP(CK628,'Banco de dados'!$B:$B,'Banco de dados'!$F:$F)</f>
        <v>#NAME?</v>
      </c>
      <c r="CR628" s="27">
        <v>0</v>
      </c>
      <c r="CS628" s="27"/>
      <c r="CT628" s="26" t="str">
        <f>IF(AG628=0.5,"Suporte",IF(AND(AG628&gt;='Braços de IP'!$B$9,AG628&lt;='Braços de IP'!$D$9),'Braços de IP'!$E$9,IF(AND(AG628&gt;='Braços de IP'!$B$10,AG628&lt;='Braços de IP'!$D$10),'Braços de IP'!$E$10,IF(AND(AG628&gt;='Braços de IP'!$B$11,AG628&lt;='Braços de IP'!$D$11),'Braços de IP'!$E$11,IF(AND(AG628&gt;='Braços de IP'!$B$12,AG628&lt;='Braços de IP'!$D$12),'Braços de IP'!$E$12,IF(AND(AG628&gt;='Braços de IP'!$B$13,AG628&lt;='Braços de IP'!$D$13),'Braços de IP'!$E$13,IF(AND(AG628&gt;='Braços de IP'!$B$14,AG628&lt;='Braços de IP'!$D$14),'Braços de IP'!$E$14,"ERRO")))))))</f>
        <v>Médio I</v>
      </c>
      <c r="CU628" s="27"/>
      <c r="CV628" s="26" t="str">
        <f>IF($CU628="","",VLOOKUP($CU628,'Braços de IP'!$E$9:$I$15,2,0))</f>
        <v/>
      </c>
      <c r="CW628" s="29" t="str">
        <f>IF($CU628="","",VLOOKUP($CU628,'Braços de IP'!$E$9:$I$15,5,0))</f>
        <v/>
      </c>
      <c r="CX628" s="26"/>
      <c r="CY628" s="26"/>
      <c r="CZ628" s="26"/>
      <c r="DA628" s="26"/>
      <c r="DB628" s="26"/>
      <c r="DC628" s="26"/>
      <c r="DD628" s="30">
        <f t="shared" si="632"/>
        <v>40</v>
      </c>
      <c r="DE628" s="31">
        <f t="shared" si="633"/>
        <v>76</v>
      </c>
      <c r="DF628" s="30">
        <f t="shared" si="634"/>
        <v>116</v>
      </c>
      <c r="DG628" s="32">
        <f t="shared" si="635"/>
        <v>0.47368421052631582</v>
      </c>
      <c r="DH628" s="33" t="s">
        <v>143</v>
      </c>
      <c r="DI628" s="34"/>
      <c r="DJ628" s="35"/>
      <c r="DK628" s="16" t="s">
        <v>144</v>
      </c>
      <c r="DL628" s="16"/>
      <c r="DN628" s="36" t="e">
        <f t="shared" si="675"/>
        <v>#VALUE!</v>
      </c>
    </row>
    <row r="629" spans="2:118" ht="15.75" customHeight="1" x14ac:dyDescent="0.25">
      <c r="B629" s="16">
        <v>122</v>
      </c>
      <c r="C629" s="16" t="s">
        <v>174</v>
      </c>
      <c r="D629" s="16" t="s">
        <v>596</v>
      </c>
      <c r="E629" s="16">
        <v>-8.0248010000000001</v>
      </c>
      <c r="F629" s="16">
        <v>-34.957571000000002</v>
      </c>
      <c r="G629" s="16" t="s">
        <v>157</v>
      </c>
      <c r="H629" s="17" t="s">
        <v>136</v>
      </c>
      <c r="I629" s="16" t="s">
        <v>136</v>
      </c>
      <c r="J629" s="17" t="s">
        <v>137</v>
      </c>
      <c r="K629" s="18">
        <v>76</v>
      </c>
      <c r="L629" s="17" t="s">
        <v>138</v>
      </c>
      <c r="M629" s="17">
        <v>0</v>
      </c>
      <c r="N629" s="16">
        <f t="shared" si="671"/>
        <v>152</v>
      </c>
      <c r="O629" s="17">
        <v>1</v>
      </c>
      <c r="P629" s="17">
        <v>0</v>
      </c>
      <c r="Q629" s="17">
        <v>3.03</v>
      </c>
      <c r="R629" s="16"/>
      <c r="S629" s="16"/>
      <c r="T629" s="16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 t="s">
        <v>139</v>
      </c>
      <c r="AB629" s="17" t="s">
        <v>140</v>
      </c>
      <c r="AC629" s="17">
        <v>19.399999999999999</v>
      </c>
      <c r="AD629" s="17">
        <v>6.42</v>
      </c>
      <c r="AE629" s="17">
        <v>1</v>
      </c>
      <c r="AF629" s="17">
        <v>0.66</v>
      </c>
      <c r="AG629" s="17">
        <v>1.66</v>
      </c>
      <c r="AH629" s="17">
        <f t="shared" si="672"/>
        <v>0.99999999999999989</v>
      </c>
      <c r="AI629" s="17" t="s">
        <v>136</v>
      </c>
      <c r="AJ629" s="17" t="s">
        <v>136</v>
      </c>
      <c r="AK629" s="17" t="s">
        <v>141</v>
      </c>
      <c r="AL629" s="17">
        <f t="shared" si="673"/>
        <v>2</v>
      </c>
      <c r="AM629" s="17">
        <v>0</v>
      </c>
      <c r="AN629" s="17"/>
      <c r="AO629" s="17">
        <v>0</v>
      </c>
      <c r="AP629" s="17">
        <v>0</v>
      </c>
      <c r="AQ629" s="17">
        <v>0</v>
      </c>
      <c r="AR629" s="17" t="s">
        <v>136</v>
      </c>
      <c r="AS629" s="19">
        <f t="shared" si="614"/>
        <v>0</v>
      </c>
      <c r="AT629" s="19"/>
      <c r="AU629" s="19">
        <f>VLOOKUP(G629,ABNT5101!$I$3:$J$9,2)</f>
        <v>7.5</v>
      </c>
      <c r="AV629" s="19">
        <f>VLOOKUP(G629,ABNT5101!$I$3:$M$9,5)</f>
        <v>0.18</v>
      </c>
      <c r="AW629" s="17" t="str">
        <f>_xlfn.XLOOKUP(G629,ABNT5101!I:I,ABNT5101!L:L)</f>
        <v>-</v>
      </c>
      <c r="AX629" s="17">
        <f>_xlfn.XLOOKUP(G629,ABNT5101!$I:$I,ABNT5101!M:M)</f>
        <v>0.18</v>
      </c>
      <c r="AY629" s="17" t="str">
        <f>_xlfn.XLOOKUP(G629,ABNT5101!$I:$I,ABNT5101!N:N)</f>
        <v>-</v>
      </c>
      <c r="AZ629" s="17">
        <f>_xlfn.XLOOKUP(G629,ABNT5101!$I:$I,ABNT5101!O:O)</f>
        <v>16</v>
      </c>
      <c r="BA629" s="20" t="str">
        <f t="shared" si="615"/>
        <v>ATENDE</v>
      </c>
      <c r="BB629" s="21">
        <f t="shared" ref="BB629:BC629" si="759">BE629/AU629-1</f>
        <v>0.17599999999999993</v>
      </c>
      <c r="BC629" s="21">
        <f t="shared" si="759"/>
        <v>2.6111111111111112</v>
      </c>
      <c r="BD629" s="21" t="str">
        <f t="shared" si="617"/>
        <v>-</v>
      </c>
      <c r="BE629" s="22">
        <v>8.82</v>
      </c>
      <c r="BF629" s="22">
        <v>0.65</v>
      </c>
      <c r="BG629" s="22"/>
      <c r="BH629" s="22"/>
      <c r="BI629" s="23"/>
      <c r="BJ629" s="22"/>
      <c r="BK629" s="20" t="str">
        <f t="shared" si="618"/>
        <v>ATENDE</v>
      </c>
      <c r="BL629" s="20" t="str">
        <f t="shared" si="619"/>
        <v>ATENDE</v>
      </c>
      <c r="BM629" s="20" t="str">
        <f t="shared" si="620"/>
        <v>ATENDE</v>
      </c>
      <c r="BN629" s="20" t="str">
        <f t="shared" si="621"/>
        <v>ATENDE</v>
      </c>
      <c r="BO629" s="24" t="str">
        <f t="shared" si="622"/>
        <v>C5</v>
      </c>
      <c r="BP629" s="24" t="str">
        <f t="shared" si="725"/>
        <v>-</v>
      </c>
      <c r="BQ629" s="25" t="e">
        <f t="shared" si="623"/>
        <v>#VALUE!</v>
      </c>
      <c r="BR629" s="22"/>
      <c r="BS629" s="22"/>
      <c r="BT629" s="24" t="str">
        <f>IF(BP629="-","-",_xlfn.XLOOKUP(BP629,ABNT5101!$B$4:$B$9,ABNT5101!$C$4:$C$9))</f>
        <v>-</v>
      </c>
      <c r="BU629" s="24" t="str">
        <f>IF(BP629="-","-",_xlfn.XLOOKUP(BP629,ABNT5101!$B$4:$B$9,ABNT5101!$D$4:$D$9))</f>
        <v>-</v>
      </c>
      <c r="BV629" s="20" t="str">
        <f t="shared" si="624"/>
        <v>-</v>
      </c>
      <c r="BW629" s="20" t="str">
        <f t="shared" si="625"/>
        <v>-</v>
      </c>
      <c r="BX629" s="20" t="str">
        <f t="shared" si="626"/>
        <v>-</v>
      </c>
      <c r="BY629" s="24" t="str">
        <f t="shared" si="729"/>
        <v>-</v>
      </c>
      <c r="BZ629" s="25" t="e">
        <f t="shared" si="627"/>
        <v>#VALUE!</v>
      </c>
      <c r="CA629" s="24"/>
      <c r="CB629" s="24"/>
      <c r="CC629" s="20" t="str">
        <f>IF(BY629="-","-",_xlfn.XLOOKUP(BY629,ABNT5101!$B$4:$B$9,ABNT5101!$C$4:$C$9))</f>
        <v>-</v>
      </c>
      <c r="CD629" s="24" t="str">
        <f>IF(BY629="-","-",_xlfn.XLOOKUP(BY629,ABNT5101!$B$4:$B$9,ABNT5101!$D$4:$D$9))</f>
        <v>-</v>
      </c>
      <c r="CE629" s="20" t="str">
        <f t="shared" si="628"/>
        <v>-</v>
      </c>
      <c r="CF629" s="20" t="str">
        <f t="shared" si="629"/>
        <v>-</v>
      </c>
      <c r="CG629" s="20" t="str">
        <f t="shared" si="630"/>
        <v>-</v>
      </c>
      <c r="CH629" s="26" t="str">
        <f>_xlfn.XLOOKUP(CI629,'Banco de dados'!$B:$B,'Banco de dados'!$D:$D)</f>
        <v>LEDSTAR</v>
      </c>
      <c r="CI629" s="47" t="str">
        <f>'Banco de dados'!B4</f>
        <v xml:space="preserve"> SL VT 9.1 17W</v>
      </c>
      <c r="CJ629" s="26" t="str">
        <f>_xlfn.XLOOKUP(CI629,'Banco de dados'!$B:$B,'Banco de dados'!$E:$E)</f>
        <v>LUM LED SL VT 9.1 17W</v>
      </c>
      <c r="CK629" s="26"/>
      <c r="CL629" s="26" t="e">
        <f>IF(CK629="-","-",_xlfn.XLOOKUP(CK629,'Banco de dados'!$B:$B,'Banco de dados'!$E:$E))</f>
        <v>#N/A</v>
      </c>
      <c r="CM629" s="28">
        <f t="shared" si="631"/>
        <v>1</v>
      </c>
      <c r="CN629" s="26">
        <f>_xlfn.XLOOKUP(CI629,'Banco de dados'!$B:$B,'Banco de dados'!$H:$H)</f>
        <v>17</v>
      </c>
      <c r="CO629" s="26" t="e">
        <f t="array" aca="1" ref="CO629" ca="1">_xludf.XLOOKUP(CK629,'Banco de dados'!$B:$B,'Banco de dados'!$H:$H)</f>
        <v>#NAME?</v>
      </c>
      <c r="CP629" s="51" t="e">
        <f t="array" aca="1" ref="CP629" ca="1">_xludf.XLOOKUP(CI629,'Banco de dados'!$B:$B,'Banco de dados'!$F:$F)</f>
        <v>#NAME?</v>
      </c>
      <c r="CQ629" s="26" t="e">
        <f t="array" aca="1" ref="CQ629" ca="1">_xludf.XLOOKUP(CK629,'Banco de dados'!$B:$B,'Banco de dados'!$F:$F)</f>
        <v>#NAME?</v>
      </c>
      <c r="CR629" s="27">
        <v>0</v>
      </c>
      <c r="CS629" s="27"/>
      <c r="CT629" s="26" t="str">
        <f>IF(AG629=0.5,"Suporte",IF(AND(AG629&gt;='Braços de IP'!$B$9,AG629&lt;='Braços de IP'!$D$9),'Braços de IP'!$E$9,IF(AND(AG629&gt;='Braços de IP'!$B$10,AG629&lt;='Braços de IP'!$D$10),'Braços de IP'!$E$10,IF(AND(AG629&gt;='Braços de IP'!$B$11,AG629&lt;='Braços de IP'!$D$11),'Braços de IP'!$E$11,IF(AND(AG629&gt;='Braços de IP'!$B$12,AG629&lt;='Braços de IP'!$D$12),'Braços de IP'!$E$12,IF(AND(AG629&gt;='Braços de IP'!$B$13,AG629&lt;='Braços de IP'!$D$13),'Braços de IP'!$E$13,IF(AND(AG629&gt;='Braços de IP'!$B$14,AG629&lt;='Braços de IP'!$D$14),'Braços de IP'!$E$14,"ERRO")))))))</f>
        <v>Médio I</v>
      </c>
      <c r="CU629" s="27"/>
      <c r="CV629" s="26" t="str">
        <f>IF($CU629="","",VLOOKUP($CU629,'Braços de IP'!$E$9:$I$15,2,0))</f>
        <v/>
      </c>
      <c r="CW629" s="29" t="str">
        <f>IF($CU629="","",VLOOKUP($CU629,'Braços de IP'!$E$9:$I$15,5,0))</f>
        <v/>
      </c>
      <c r="CX629" s="26"/>
      <c r="CY629" s="26"/>
      <c r="CZ629" s="26"/>
      <c r="DA629" s="26"/>
      <c r="DB629" s="26"/>
      <c r="DC629" s="26"/>
      <c r="DD629" s="30">
        <f t="shared" si="632"/>
        <v>17</v>
      </c>
      <c r="DE629" s="31">
        <f t="shared" si="633"/>
        <v>76</v>
      </c>
      <c r="DF629" s="30">
        <f t="shared" si="634"/>
        <v>93</v>
      </c>
      <c r="DG629" s="32">
        <f t="shared" si="635"/>
        <v>0.77631578947368418</v>
      </c>
      <c r="DH629" s="33" t="s">
        <v>143</v>
      </c>
      <c r="DI629" s="34"/>
      <c r="DJ629" s="35"/>
      <c r="DK629" s="16" t="s">
        <v>144</v>
      </c>
      <c r="DL629" s="16"/>
      <c r="DN629" s="36" t="e">
        <f t="shared" si="675"/>
        <v>#VALUE!</v>
      </c>
    </row>
    <row r="630" spans="2:118" ht="15.75" customHeight="1" x14ac:dyDescent="0.25">
      <c r="B630" s="16">
        <v>122</v>
      </c>
      <c r="C630" s="16" t="s">
        <v>174</v>
      </c>
      <c r="D630" s="16" t="s">
        <v>596</v>
      </c>
      <c r="E630" s="16">
        <v>-8.0248010000000001</v>
      </c>
      <c r="F630" s="16">
        <v>-34.957571000000002</v>
      </c>
      <c r="G630" s="16" t="s">
        <v>157</v>
      </c>
      <c r="H630" s="17" t="s">
        <v>136</v>
      </c>
      <c r="I630" s="16" t="s">
        <v>136</v>
      </c>
      <c r="J630" s="17" t="s">
        <v>137</v>
      </c>
      <c r="K630" s="18">
        <v>76</v>
      </c>
      <c r="L630" s="17" t="s">
        <v>138</v>
      </c>
      <c r="M630" s="17">
        <v>0</v>
      </c>
      <c r="N630" s="16">
        <f t="shared" si="671"/>
        <v>152</v>
      </c>
      <c r="O630" s="17">
        <v>1</v>
      </c>
      <c r="P630" s="17">
        <v>0</v>
      </c>
      <c r="Q630" s="17">
        <v>3.03</v>
      </c>
      <c r="R630" s="16"/>
      <c r="S630" s="16"/>
      <c r="T630" s="16">
        <v>0</v>
      </c>
      <c r="U630" s="17">
        <v>0</v>
      </c>
      <c r="V630" s="17">
        <v>0</v>
      </c>
      <c r="W630" s="17">
        <v>0</v>
      </c>
      <c r="X630" s="17">
        <v>0</v>
      </c>
      <c r="Y630" s="17">
        <v>0</v>
      </c>
      <c r="Z630" s="17">
        <v>0</v>
      </c>
      <c r="AA630" s="17" t="s">
        <v>139</v>
      </c>
      <c r="AB630" s="17" t="s">
        <v>140</v>
      </c>
      <c r="AC630" s="17">
        <v>19.399999999999999</v>
      </c>
      <c r="AD630" s="17">
        <v>6.42</v>
      </c>
      <c r="AE630" s="17">
        <v>1</v>
      </c>
      <c r="AF630" s="17">
        <v>0.66</v>
      </c>
      <c r="AG630" s="17">
        <v>1.66</v>
      </c>
      <c r="AH630" s="17">
        <f t="shared" si="672"/>
        <v>0.99999999999999989</v>
      </c>
      <c r="AI630" s="17" t="s">
        <v>136</v>
      </c>
      <c r="AJ630" s="17" t="s">
        <v>136</v>
      </c>
      <c r="AK630" s="17" t="s">
        <v>141</v>
      </c>
      <c r="AL630" s="17">
        <f t="shared" si="673"/>
        <v>2</v>
      </c>
      <c r="AM630" s="17">
        <v>0</v>
      </c>
      <c r="AN630" s="17"/>
      <c r="AO630" s="17">
        <v>0</v>
      </c>
      <c r="AP630" s="17">
        <v>0</v>
      </c>
      <c r="AQ630" s="17">
        <v>0</v>
      </c>
      <c r="AR630" s="17" t="s">
        <v>136</v>
      </c>
      <c r="AS630" s="19">
        <f t="shared" si="614"/>
        <v>0</v>
      </c>
      <c r="AT630" s="19"/>
      <c r="AU630" s="19">
        <f>VLOOKUP(G630,ABNT5101!$I$3:$J$9,2)</f>
        <v>7.5</v>
      </c>
      <c r="AV630" s="19">
        <f>VLOOKUP(G630,ABNT5101!$I$3:$M$9,5)</f>
        <v>0.18</v>
      </c>
      <c r="AW630" s="17" t="str">
        <f>_xlfn.XLOOKUP(G630,ABNT5101!I:I,ABNT5101!L:L)</f>
        <v>-</v>
      </c>
      <c r="AX630" s="17">
        <f>_xlfn.XLOOKUP(G630,ABNT5101!$I:$I,ABNT5101!M:M)</f>
        <v>0.18</v>
      </c>
      <c r="AY630" s="17" t="str">
        <f>_xlfn.XLOOKUP(G630,ABNT5101!$I:$I,ABNT5101!N:N)</f>
        <v>-</v>
      </c>
      <c r="AZ630" s="17">
        <f>_xlfn.XLOOKUP(G630,ABNT5101!$I:$I,ABNT5101!O:O)</f>
        <v>16</v>
      </c>
      <c r="BA630" s="20" t="str">
        <f t="shared" si="615"/>
        <v>ATENDE</v>
      </c>
      <c r="BB630" s="21">
        <f t="shared" ref="BB630:BC630" si="760">BE630/AU630-1</f>
        <v>0.62399999999999989</v>
      </c>
      <c r="BC630" s="21">
        <f t="shared" si="760"/>
        <v>3.2777777777777777</v>
      </c>
      <c r="BD630" s="21" t="str">
        <f t="shared" si="617"/>
        <v>-</v>
      </c>
      <c r="BE630" s="22">
        <v>12.18</v>
      </c>
      <c r="BF630" s="22">
        <v>0.77</v>
      </c>
      <c r="BG630" s="22"/>
      <c r="BH630" s="22"/>
      <c r="BI630" s="23"/>
      <c r="BJ630" s="22"/>
      <c r="BK630" s="20" t="str">
        <f t="shared" si="618"/>
        <v>ATENDE</v>
      </c>
      <c r="BL630" s="20" t="str">
        <f t="shared" si="619"/>
        <v>ATENDE</v>
      </c>
      <c r="BM630" s="20" t="str">
        <f t="shared" si="620"/>
        <v>ATENDE</v>
      </c>
      <c r="BN630" s="20" t="str">
        <f t="shared" si="621"/>
        <v>ATENDE</v>
      </c>
      <c r="BO630" s="24" t="str">
        <f t="shared" si="622"/>
        <v>C5</v>
      </c>
      <c r="BP630" s="24" t="str">
        <f t="shared" si="725"/>
        <v>-</v>
      </c>
      <c r="BQ630" s="25" t="e">
        <f t="shared" si="623"/>
        <v>#VALUE!</v>
      </c>
      <c r="BR630" s="22"/>
      <c r="BS630" s="22"/>
      <c r="BT630" s="24" t="str">
        <f>IF(BP630="-","-",_xlfn.XLOOKUP(BP630,ABNT5101!$B$4:$B$9,ABNT5101!$C$4:$C$9))</f>
        <v>-</v>
      </c>
      <c r="BU630" s="24" t="str">
        <f>IF(BP630="-","-",_xlfn.XLOOKUP(BP630,ABNT5101!$B$4:$B$9,ABNT5101!$D$4:$D$9))</f>
        <v>-</v>
      </c>
      <c r="BV630" s="20" t="str">
        <f t="shared" si="624"/>
        <v>-</v>
      </c>
      <c r="BW630" s="20" t="str">
        <f t="shared" si="625"/>
        <v>-</v>
      </c>
      <c r="BX630" s="20" t="str">
        <f t="shared" si="626"/>
        <v>-</v>
      </c>
      <c r="BY630" s="24" t="str">
        <f t="shared" si="729"/>
        <v>-</v>
      </c>
      <c r="BZ630" s="25" t="e">
        <f t="shared" si="627"/>
        <v>#VALUE!</v>
      </c>
      <c r="CA630" s="24"/>
      <c r="CB630" s="24"/>
      <c r="CC630" s="20" t="str">
        <f>IF(BY630="-","-",_xlfn.XLOOKUP(BY630,ABNT5101!$B$4:$B$9,ABNT5101!$C$4:$C$9))</f>
        <v>-</v>
      </c>
      <c r="CD630" s="24" t="str">
        <f>IF(BY630="-","-",_xlfn.XLOOKUP(BY630,ABNT5101!$B$4:$B$9,ABNT5101!$D$4:$D$9))</f>
        <v>-</v>
      </c>
      <c r="CE630" s="20" t="str">
        <f t="shared" si="628"/>
        <v>-</v>
      </c>
      <c r="CF630" s="20" t="str">
        <f t="shared" si="629"/>
        <v>-</v>
      </c>
      <c r="CG630" s="20" t="str">
        <f t="shared" si="630"/>
        <v>-</v>
      </c>
      <c r="CH630" s="26" t="str">
        <f>_xlfn.XLOOKUP(CI630,'Banco de dados'!$B:$B,'Banco de dados'!$D:$D)</f>
        <v>SX LIGHTING</v>
      </c>
      <c r="CI630" s="27" t="str">
        <f>'Banco de dados'!B53</f>
        <v>SX-INEVO020HF</v>
      </c>
      <c r="CJ630" s="26" t="str">
        <f>_xlfn.XLOOKUP(CI630,'Banco de dados'!$B:$B,'Banco de dados'!$E:$E)</f>
        <v>SXINEVO020K50L12CZF7PHF</v>
      </c>
      <c r="CK630" s="26"/>
      <c r="CL630" s="26" t="e">
        <f>IF(CK630="-","-",_xlfn.XLOOKUP(CK630,'Banco de dados'!$B:$B,'Banco de dados'!$E:$E))</f>
        <v>#N/A</v>
      </c>
      <c r="CM630" s="28">
        <f t="shared" si="631"/>
        <v>1</v>
      </c>
      <c r="CN630" s="26">
        <f>_xlfn.XLOOKUP(CI630,'Banco de dados'!$B:$B,'Banco de dados'!$H:$H)</f>
        <v>22.5</v>
      </c>
      <c r="CO630" s="26" t="e">
        <f t="array" aca="1" ref="CO630" ca="1">_xludf.XLOOKUP(CK630,'Banco de dados'!$B:$B,'Banco de dados'!$H:$H)</f>
        <v>#NAME?</v>
      </c>
      <c r="CP630" s="51" t="e">
        <f t="array" aca="1" ref="CP630" ca="1">_xludf.XLOOKUP(CI630,'Banco de dados'!$B:$B,'Banco de dados'!$F:$F)</f>
        <v>#NAME?</v>
      </c>
      <c r="CQ630" s="26" t="e">
        <f t="array" aca="1" ref="CQ630" ca="1">_xludf.XLOOKUP(CK630,'Banco de dados'!$B:$B,'Banco de dados'!$F:$F)</f>
        <v>#NAME?</v>
      </c>
      <c r="CR630" s="27">
        <v>0</v>
      </c>
      <c r="CS630" s="27"/>
      <c r="CT630" s="26" t="str">
        <f>IF(AG630=0.5,"Suporte",IF(AND(AG630&gt;='Braços de IP'!$B$9,AG630&lt;='Braços de IP'!$D$9),'Braços de IP'!$E$9,IF(AND(AG630&gt;='Braços de IP'!$B$10,AG630&lt;='Braços de IP'!$D$10),'Braços de IP'!$E$10,IF(AND(AG630&gt;='Braços de IP'!$B$11,AG630&lt;='Braços de IP'!$D$11),'Braços de IP'!$E$11,IF(AND(AG630&gt;='Braços de IP'!$B$12,AG630&lt;='Braços de IP'!$D$12),'Braços de IP'!$E$12,IF(AND(AG630&gt;='Braços de IP'!$B$13,AG630&lt;='Braços de IP'!$D$13),'Braços de IP'!$E$13,IF(AND(AG630&gt;='Braços de IP'!$B$14,AG630&lt;='Braços de IP'!$D$14),'Braços de IP'!$E$14,"ERRO")))))))</f>
        <v>Médio I</v>
      </c>
      <c r="CU630" s="27"/>
      <c r="CV630" s="26" t="str">
        <f>IF($CU630="","",VLOOKUP($CU630,'Braços de IP'!$E$9:$I$15,2,0))</f>
        <v/>
      </c>
      <c r="CW630" s="29" t="str">
        <f>IF($CU630="","",VLOOKUP($CU630,'Braços de IP'!$E$9:$I$15,5,0))</f>
        <v/>
      </c>
      <c r="CX630" s="26"/>
      <c r="CY630" s="26"/>
      <c r="CZ630" s="26"/>
      <c r="DA630" s="26"/>
      <c r="DB630" s="26"/>
      <c r="DC630" s="26"/>
      <c r="DD630" s="30">
        <f t="shared" si="632"/>
        <v>22.5</v>
      </c>
      <c r="DE630" s="31">
        <f t="shared" si="633"/>
        <v>76</v>
      </c>
      <c r="DF630" s="30">
        <f t="shared" si="634"/>
        <v>98.5</v>
      </c>
      <c r="DG630" s="32">
        <f t="shared" si="635"/>
        <v>0.70394736842105265</v>
      </c>
      <c r="DH630" s="33" t="s">
        <v>143</v>
      </c>
      <c r="DI630" s="34"/>
      <c r="DJ630" s="35"/>
      <c r="DK630" s="16" t="s">
        <v>144</v>
      </c>
      <c r="DL630" s="16"/>
      <c r="DN630" s="36" t="e">
        <f t="shared" si="675"/>
        <v>#VALUE!</v>
      </c>
    </row>
    <row r="631" spans="2:118" ht="15.75" customHeight="1" x14ac:dyDescent="0.25">
      <c r="B631" s="16">
        <v>122</v>
      </c>
      <c r="C631" s="16" t="s">
        <v>174</v>
      </c>
      <c r="D631" s="16" t="s">
        <v>596</v>
      </c>
      <c r="E631" s="16">
        <v>-8.0248010000000001</v>
      </c>
      <c r="F631" s="16">
        <v>-34.957571000000002</v>
      </c>
      <c r="G631" s="16" t="s">
        <v>157</v>
      </c>
      <c r="H631" s="17" t="s">
        <v>136</v>
      </c>
      <c r="I631" s="16" t="s">
        <v>136</v>
      </c>
      <c r="J631" s="17" t="s">
        <v>137</v>
      </c>
      <c r="K631" s="18">
        <v>76</v>
      </c>
      <c r="L631" s="17" t="s">
        <v>138</v>
      </c>
      <c r="M631" s="17">
        <v>0</v>
      </c>
      <c r="N631" s="16">
        <f t="shared" si="671"/>
        <v>152</v>
      </c>
      <c r="O631" s="17">
        <v>1</v>
      </c>
      <c r="P631" s="17">
        <v>0</v>
      </c>
      <c r="Q631" s="17">
        <v>3.03</v>
      </c>
      <c r="R631" s="16"/>
      <c r="S631" s="16"/>
      <c r="T631" s="16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 t="s">
        <v>139</v>
      </c>
      <c r="AB631" s="17" t="s">
        <v>140</v>
      </c>
      <c r="AC631" s="17">
        <v>19.399999999999999</v>
      </c>
      <c r="AD631" s="17">
        <v>6.42</v>
      </c>
      <c r="AE631" s="17">
        <v>1</v>
      </c>
      <c r="AF631" s="17">
        <v>0.66</v>
      </c>
      <c r="AG631" s="17">
        <v>1.66</v>
      </c>
      <c r="AH631" s="17">
        <f t="shared" si="672"/>
        <v>0.99999999999999989</v>
      </c>
      <c r="AI631" s="17" t="s">
        <v>136</v>
      </c>
      <c r="AJ631" s="17" t="s">
        <v>136</v>
      </c>
      <c r="AK631" s="17" t="s">
        <v>141</v>
      </c>
      <c r="AL631" s="17">
        <f t="shared" si="673"/>
        <v>2</v>
      </c>
      <c r="AM631" s="17">
        <v>0</v>
      </c>
      <c r="AN631" s="17"/>
      <c r="AO631" s="17">
        <v>0</v>
      </c>
      <c r="AP631" s="17">
        <v>0</v>
      </c>
      <c r="AQ631" s="17">
        <v>0</v>
      </c>
      <c r="AR631" s="17" t="s">
        <v>136</v>
      </c>
      <c r="AS631" s="19">
        <f t="shared" si="614"/>
        <v>0</v>
      </c>
      <c r="AT631" s="19"/>
      <c r="AU631" s="19">
        <f>VLOOKUP(G631,ABNT5101!$I$3:$J$9,2)</f>
        <v>7.5</v>
      </c>
      <c r="AV631" s="19">
        <f>VLOOKUP(G631,ABNT5101!$I$3:$M$9,5)</f>
        <v>0.18</v>
      </c>
      <c r="AW631" s="17" t="str">
        <f>_xlfn.XLOOKUP(G631,ABNT5101!I:I,ABNT5101!L:L)</f>
        <v>-</v>
      </c>
      <c r="AX631" s="17">
        <f>_xlfn.XLOOKUP(G631,ABNT5101!$I:$I,ABNT5101!M:M)</f>
        <v>0.18</v>
      </c>
      <c r="AY631" s="17" t="str">
        <f>_xlfn.XLOOKUP(G631,ABNT5101!$I:$I,ABNT5101!N:N)</f>
        <v>-</v>
      </c>
      <c r="AZ631" s="17">
        <f>_xlfn.XLOOKUP(G631,ABNT5101!$I:$I,ABNT5101!O:O)</f>
        <v>16</v>
      </c>
      <c r="BA631" s="20" t="str">
        <f t="shared" si="615"/>
        <v>ATENDE</v>
      </c>
      <c r="BB631" s="21">
        <f t="shared" ref="BB631:BC631" si="761">BE631/AU631-1</f>
        <v>1.4586666666666668</v>
      </c>
      <c r="BC631" s="21">
        <f t="shared" si="761"/>
        <v>3.1111111111111116</v>
      </c>
      <c r="BD631" s="21" t="str">
        <f t="shared" si="617"/>
        <v>-</v>
      </c>
      <c r="BE631" s="22">
        <v>18.440000000000001</v>
      </c>
      <c r="BF631" s="22">
        <v>0.74</v>
      </c>
      <c r="BG631" s="22"/>
      <c r="BH631" s="22"/>
      <c r="BI631" s="23"/>
      <c r="BJ631" s="22"/>
      <c r="BK631" s="20" t="str">
        <f t="shared" si="618"/>
        <v>ATENDE</v>
      </c>
      <c r="BL631" s="20" t="str">
        <f t="shared" si="619"/>
        <v>ATENDE</v>
      </c>
      <c r="BM631" s="20" t="str">
        <f t="shared" si="620"/>
        <v>ATENDE</v>
      </c>
      <c r="BN631" s="20" t="str">
        <f t="shared" si="621"/>
        <v>ATENDE</v>
      </c>
      <c r="BO631" s="24" t="str">
        <f t="shared" si="622"/>
        <v>C5</v>
      </c>
      <c r="BP631" s="24" t="str">
        <f t="shared" si="725"/>
        <v>-</v>
      </c>
      <c r="BQ631" s="25" t="e">
        <f t="shared" si="623"/>
        <v>#VALUE!</v>
      </c>
      <c r="BR631" s="22"/>
      <c r="BS631" s="22"/>
      <c r="BT631" s="24" t="str">
        <f>IF(BP631="-","-",_xlfn.XLOOKUP(BP631,ABNT5101!$B$4:$B$9,ABNT5101!$C$4:$C$9))</f>
        <v>-</v>
      </c>
      <c r="BU631" s="24" t="str">
        <f>IF(BP631="-","-",_xlfn.XLOOKUP(BP631,ABNT5101!$B$4:$B$9,ABNT5101!$D$4:$D$9))</f>
        <v>-</v>
      </c>
      <c r="BV631" s="20" t="str">
        <f t="shared" si="624"/>
        <v>-</v>
      </c>
      <c r="BW631" s="20" t="str">
        <f t="shared" si="625"/>
        <v>-</v>
      </c>
      <c r="BX631" s="20" t="str">
        <f t="shared" si="626"/>
        <v>-</v>
      </c>
      <c r="BY631" s="24" t="str">
        <f t="shared" si="729"/>
        <v>-</v>
      </c>
      <c r="BZ631" s="25" t="e">
        <f t="shared" si="627"/>
        <v>#VALUE!</v>
      </c>
      <c r="CA631" s="24"/>
      <c r="CB631" s="24"/>
      <c r="CC631" s="20" t="str">
        <f>IF(BY631="-","-",_xlfn.XLOOKUP(BY631,ABNT5101!$B$4:$B$9,ABNT5101!$C$4:$C$9))</f>
        <v>-</v>
      </c>
      <c r="CD631" s="24" t="str">
        <f>IF(BY631="-","-",_xlfn.XLOOKUP(BY631,ABNT5101!$B$4:$B$9,ABNT5101!$D$4:$D$9))</f>
        <v>-</v>
      </c>
      <c r="CE631" s="20" t="str">
        <f t="shared" si="628"/>
        <v>-</v>
      </c>
      <c r="CF631" s="20" t="str">
        <f t="shared" si="629"/>
        <v>-</v>
      </c>
      <c r="CG631" s="20" t="str">
        <f t="shared" si="630"/>
        <v>-</v>
      </c>
      <c r="CH631" s="26" t="str">
        <f>_xlfn.XLOOKUP(CI631,'Banco de dados'!$B:$B,'Banco de dados'!$D:$D)</f>
        <v>TECNOWATT</v>
      </c>
      <c r="CI631" s="27" t="str">
        <f>'Banco de dados'!B65</f>
        <v xml:space="preserve">SIGSAGPTLRRSSNDL_30W_38IBBRS
</v>
      </c>
      <c r="CJ631" s="26" t="str">
        <f>_xlfn.XLOOKUP(CI631,'Banco de dados'!$B:$B,'Banco de dados'!$E:$E)</f>
        <v>SIGSAGPTLRRSSNDL_30W_38IBBRS
1-10C1MUN6.5</v>
      </c>
      <c r="CK631" s="26"/>
      <c r="CL631" s="26" t="e">
        <f>IF(CK631="-","-",_xlfn.XLOOKUP(CK631,'Banco de dados'!$B:$B,'Banco de dados'!$E:$E))</f>
        <v>#N/A</v>
      </c>
      <c r="CM631" s="28">
        <f t="shared" si="631"/>
        <v>1</v>
      </c>
      <c r="CN631" s="26">
        <f>_xlfn.XLOOKUP(CI631,'Banco de dados'!$B:$B,'Banco de dados'!$H:$H)</f>
        <v>30</v>
      </c>
      <c r="CO631" s="26" t="e">
        <f t="array" aca="1" ref="CO631" ca="1">_xludf.XLOOKUP(CK631,'Banco de dados'!$B:$B,'Banco de dados'!$H:$H)</f>
        <v>#NAME?</v>
      </c>
      <c r="CP631" s="51" t="e">
        <f t="array" aca="1" ref="CP631" ca="1">_xludf.XLOOKUP(CI631,'Banco de dados'!$B:$B,'Banco de dados'!$F:$F)</f>
        <v>#NAME?</v>
      </c>
      <c r="CQ631" s="26" t="e">
        <f t="array" aca="1" ref="CQ631" ca="1">_xludf.XLOOKUP(CK631,'Banco de dados'!$B:$B,'Banco de dados'!$F:$F)</f>
        <v>#NAME?</v>
      </c>
      <c r="CR631" s="27">
        <v>0</v>
      </c>
      <c r="CS631" s="27"/>
      <c r="CT631" s="26" t="str">
        <f>IF(AG631=0.5,"Suporte",IF(AND(AG631&gt;='Braços de IP'!$B$9,AG631&lt;='Braços de IP'!$D$9),'Braços de IP'!$E$9,IF(AND(AG631&gt;='Braços de IP'!$B$10,AG631&lt;='Braços de IP'!$D$10),'Braços de IP'!$E$10,IF(AND(AG631&gt;='Braços de IP'!$B$11,AG631&lt;='Braços de IP'!$D$11),'Braços de IP'!$E$11,IF(AND(AG631&gt;='Braços de IP'!$B$12,AG631&lt;='Braços de IP'!$D$12),'Braços de IP'!$E$12,IF(AND(AG631&gt;='Braços de IP'!$B$13,AG631&lt;='Braços de IP'!$D$13),'Braços de IP'!$E$13,IF(AND(AG631&gt;='Braços de IP'!$B$14,AG631&lt;='Braços de IP'!$D$14),'Braços de IP'!$E$14,"ERRO")))))))</f>
        <v>Médio I</v>
      </c>
      <c r="CU631" s="27"/>
      <c r="CV631" s="26" t="str">
        <f>IF($CU631="","",VLOOKUP($CU631,'Braços de IP'!$E$9:$I$15,2,0))</f>
        <v/>
      </c>
      <c r="CW631" s="29" t="str">
        <f>IF($CU631="","",VLOOKUP($CU631,'Braços de IP'!$E$9:$I$15,5,0))</f>
        <v/>
      </c>
      <c r="CX631" s="26"/>
      <c r="CY631" s="26"/>
      <c r="CZ631" s="26"/>
      <c r="DA631" s="26"/>
      <c r="DB631" s="26"/>
      <c r="DC631" s="26"/>
      <c r="DD631" s="30">
        <f t="shared" si="632"/>
        <v>30</v>
      </c>
      <c r="DE631" s="31">
        <f t="shared" si="633"/>
        <v>76</v>
      </c>
      <c r="DF631" s="30">
        <f t="shared" si="634"/>
        <v>106</v>
      </c>
      <c r="DG631" s="32">
        <f t="shared" si="635"/>
        <v>0.60526315789473684</v>
      </c>
      <c r="DH631" s="33" t="s">
        <v>143</v>
      </c>
      <c r="DI631" s="34"/>
      <c r="DJ631" s="35"/>
      <c r="DK631" s="16" t="s">
        <v>144</v>
      </c>
      <c r="DL631" s="16"/>
      <c r="DN631" s="36" t="e">
        <f t="shared" si="675"/>
        <v>#VALUE!</v>
      </c>
    </row>
    <row r="632" spans="2:118" ht="15.75" customHeight="1" x14ac:dyDescent="0.25">
      <c r="B632" s="16">
        <v>123</v>
      </c>
      <c r="C632" s="16" t="s">
        <v>146</v>
      </c>
      <c r="D632" s="16" t="s">
        <v>605</v>
      </c>
      <c r="E632" s="16">
        <v>-8.0401170000000004</v>
      </c>
      <c r="F632" s="16">
        <v>-34.990316</v>
      </c>
      <c r="G632" s="16" t="s">
        <v>160</v>
      </c>
      <c r="H632" s="17" t="s">
        <v>136</v>
      </c>
      <c r="I632" s="16" t="s">
        <v>135</v>
      </c>
      <c r="J632" s="17" t="s">
        <v>137</v>
      </c>
      <c r="K632" s="18">
        <v>96</v>
      </c>
      <c r="L632" s="17" t="s">
        <v>138</v>
      </c>
      <c r="M632" s="17">
        <v>0</v>
      </c>
      <c r="N632" s="16">
        <f t="shared" si="671"/>
        <v>192</v>
      </c>
      <c r="O632" s="17">
        <v>1</v>
      </c>
      <c r="P632" s="17">
        <v>3.07</v>
      </c>
      <c r="Q632" s="17">
        <v>6.07</v>
      </c>
      <c r="R632" s="16"/>
      <c r="S632" s="16"/>
      <c r="T632" s="16">
        <v>0</v>
      </c>
      <c r="U632" s="17">
        <v>2.59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 t="s">
        <v>139</v>
      </c>
      <c r="AB632" s="17" t="s">
        <v>140</v>
      </c>
      <c r="AC632" s="17">
        <v>27.5</v>
      </c>
      <c r="AD632" s="17">
        <v>5.93</v>
      </c>
      <c r="AE632" s="17">
        <v>1</v>
      </c>
      <c r="AF632" s="17">
        <v>2.14</v>
      </c>
      <c r="AG632" s="17">
        <v>1.55</v>
      </c>
      <c r="AH632" s="17">
        <f t="shared" si="672"/>
        <v>-0.59000000000000008</v>
      </c>
      <c r="AI632" s="17" t="s">
        <v>136</v>
      </c>
      <c r="AJ632" s="17" t="s">
        <v>136</v>
      </c>
      <c r="AK632" s="17" t="s">
        <v>141</v>
      </c>
      <c r="AL632" s="17">
        <f t="shared" si="673"/>
        <v>2</v>
      </c>
      <c r="AM632" s="17">
        <v>0</v>
      </c>
      <c r="AN632" s="17"/>
      <c r="AO632" s="17">
        <v>0</v>
      </c>
      <c r="AP632" s="17">
        <v>0</v>
      </c>
      <c r="AQ632" s="17">
        <v>0</v>
      </c>
      <c r="AR632" s="17" t="s">
        <v>136</v>
      </c>
      <c r="AS632" s="19">
        <f t="shared" si="614"/>
        <v>0</v>
      </c>
      <c r="AT632" s="19"/>
      <c r="AU632" s="19">
        <f>VLOOKUP(G632,ABNT5101!$I$3:$J$9,2)</f>
        <v>10</v>
      </c>
      <c r="AV632" s="19">
        <f>VLOOKUP(G632,ABNT5101!$I$3:$M$9,5)</f>
        <v>0.18</v>
      </c>
      <c r="AW632" s="17" t="str">
        <f>_xlfn.XLOOKUP(G632,ABNT5101!I:I,ABNT5101!L:L)</f>
        <v>-</v>
      </c>
      <c r="AX632" s="17">
        <f>_xlfn.XLOOKUP(G632,ABNT5101!$I:$I,ABNT5101!M:M)</f>
        <v>0.18</v>
      </c>
      <c r="AY632" s="17" t="str">
        <f>_xlfn.XLOOKUP(G632,ABNT5101!$I:$I,ABNT5101!N:N)</f>
        <v>-</v>
      </c>
      <c r="AZ632" s="17">
        <f>_xlfn.XLOOKUP(G632,ABNT5101!$I:$I,ABNT5101!O:O)</f>
        <v>16</v>
      </c>
      <c r="BA632" s="20" t="str">
        <f t="shared" si="615"/>
        <v>ATENDE</v>
      </c>
      <c r="BB632" s="21">
        <f t="shared" ref="BB632:BC632" si="762">BE632/AU632-1</f>
        <v>0.20500000000000007</v>
      </c>
      <c r="BC632" s="21">
        <f t="shared" si="762"/>
        <v>1.3333333333333335</v>
      </c>
      <c r="BD632" s="21" t="str">
        <f t="shared" si="617"/>
        <v>-</v>
      </c>
      <c r="BE632" s="22">
        <v>12.05</v>
      </c>
      <c r="BF632" s="22">
        <v>0.42</v>
      </c>
      <c r="BG632" s="22"/>
      <c r="BH632" s="22"/>
      <c r="BI632" s="23"/>
      <c r="BJ632" s="22"/>
      <c r="BK632" s="20" t="str">
        <f t="shared" si="618"/>
        <v>ATENDE</v>
      </c>
      <c r="BL632" s="20" t="str">
        <f t="shared" si="619"/>
        <v>ATENDE</v>
      </c>
      <c r="BM632" s="20" t="str">
        <f t="shared" si="620"/>
        <v>ATENDE</v>
      </c>
      <c r="BN632" s="20" t="str">
        <f t="shared" si="621"/>
        <v>ATENDE</v>
      </c>
      <c r="BO632" s="24" t="str">
        <f t="shared" si="622"/>
        <v>C4</v>
      </c>
      <c r="BP632" s="24" t="str">
        <f t="shared" si="725"/>
        <v>P6</v>
      </c>
      <c r="BQ632" s="25">
        <f t="shared" si="623"/>
        <v>3.2166666666666668</v>
      </c>
      <c r="BR632" s="22">
        <v>12.65</v>
      </c>
      <c r="BS632" s="22">
        <v>4.5999999999999996</v>
      </c>
      <c r="BT632" s="24">
        <f>IF(BP632="-","-",_xlfn.XLOOKUP(BP632,ABNT5101!$B$4:$B$9,ABNT5101!$C$4:$C$9))</f>
        <v>3</v>
      </c>
      <c r="BU632" s="24">
        <f>IF(BP632="-","-",_xlfn.XLOOKUP(BP632,ABNT5101!$B$4:$B$9,ABNT5101!$D$4:$D$9))</f>
        <v>0.6</v>
      </c>
      <c r="BV632" s="20" t="str">
        <f t="shared" si="624"/>
        <v>ATENDE</v>
      </c>
      <c r="BW632" s="20" t="str">
        <f t="shared" si="625"/>
        <v>ATENDE</v>
      </c>
      <c r="BX632" s="20" t="str">
        <f t="shared" si="626"/>
        <v>ATENDE</v>
      </c>
      <c r="BY632" s="24" t="str">
        <f t="shared" si="729"/>
        <v>P6</v>
      </c>
      <c r="BZ632" s="25">
        <f t="shared" si="627"/>
        <v>0.33333333333333326</v>
      </c>
      <c r="CA632" s="24">
        <v>4</v>
      </c>
      <c r="CB632" s="24">
        <v>2.08</v>
      </c>
      <c r="CC632" s="20">
        <f>IF(BY632="-","-",_xlfn.XLOOKUP(BY632,ABNT5101!$B$4:$B$9,ABNT5101!$C$4:$C$9))</f>
        <v>3</v>
      </c>
      <c r="CD632" s="24">
        <f>IF(BY632="-","-",_xlfn.XLOOKUP(BY632,ABNT5101!$B$4:$B$9,ABNT5101!$D$4:$D$9))</f>
        <v>0.6</v>
      </c>
      <c r="CE632" s="20" t="str">
        <f t="shared" si="628"/>
        <v>ATENDE</v>
      </c>
      <c r="CF632" s="20" t="str">
        <f t="shared" si="629"/>
        <v>ATENDE</v>
      </c>
      <c r="CG632" s="20" t="str">
        <f t="shared" si="630"/>
        <v>ATENDE</v>
      </c>
      <c r="CH632" s="26" t="str">
        <f>_xlfn.XLOOKUP(CI632,'Banco de dados'!$B:$B,'Banco de dados'!$D:$D)</f>
        <v>LEDSTAR</v>
      </c>
      <c r="CI632" s="47" t="str">
        <f>'Banco de dados'!B6</f>
        <v xml:space="preserve"> SL VT 9.1 35W</v>
      </c>
      <c r="CJ632" s="26" t="str">
        <f>_xlfn.XLOOKUP(CI632,'Banco de dados'!$B:$B,'Banco de dados'!$E:$E)</f>
        <v>LUM LED SL VT 9.1 35W</v>
      </c>
      <c r="CK632" s="26"/>
      <c r="CL632" s="26" t="e">
        <f>IF(CK632="-","-",_xlfn.XLOOKUP(CK632,'Banco de dados'!$B:$B,'Banco de dados'!$E:$E))</f>
        <v>#N/A</v>
      </c>
      <c r="CM632" s="28">
        <f t="shared" si="631"/>
        <v>1</v>
      </c>
      <c r="CN632" s="26">
        <f>_xlfn.XLOOKUP(CI632,'Banco de dados'!$B:$B,'Banco de dados'!$H:$H)</f>
        <v>35</v>
      </c>
      <c r="CO632" s="26" t="e">
        <f t="array" aca="1" ref="CO632" ca="1">_xludf.XLOOKUP(CK632,'Banco de dados'!$B:$B,'Banco de dados'!$H:$H)</f>
        <v>#NAME?</v>
      </c>
      <c r="CP632" s="51" t="e">
        <f t="array" aca="1" ref="CP632" ca="1">_xludf.XLOOKUP(CI632,'Banco de dados'!$B:$B,'Banco de dados'!$F:$F)</f>
        <v>#NAME?</v>
      </c>
      <c r="CQ632" s="26" t="e">
        <f t="array" aca="1" ref="CQ632" ca="1">_xludf.XLOOKUP(CK632,'Banco de dados'!$B:$B,'Banco de dados'!$F:$F)</f>
        <v>#NAME?</v>
      </c>
      <c r="CR632" s="27">
        <v>0</v>
      </c>
      <c r="CS632" s="27"/>
      <c r="CT632" s="26" t="str">
        <f>IF(AG632=0.5,"Suporte",IF(AND(AG632&gt;='Braços de IP'!$B$9,AG632&lt;='Braços de IP'!$D$9),'Braços de IP'!$E$9,IF(AND(AG632&gt;='Braços de IP'!$B$10,AG632&lt;='Braços de IP'!$D$10),'Braços de IP'!$E$10,IF(AND(AG632&gt;='Braços de IP'!$B$11,AG632&lt;='Braços de IP'!$D$11),'Braços de IP'!$E$11,IF(AND(AG632&gt;='Braços de IP'!$B$12,AG632&lt;='Braços de IP'!$D$12),'Braços de IP'!$E$12,IF(AND(AG632&gt;='Braços de IP'!$B$13,AG632&lt;='Braços de IP'!$D$13),'Braços de IP'!$E$13,IF(AND(AG632&gt;='Braços de IP'!$B$14,AG632&lt;='Braços de IP'!$D$14),'Braços de IP'!$E$14,"ERRO")))))))</f>
        <v>Médio I</v>
      </c>
      <c r="CU632" s="27"/>
      <c r="CV632" s="26"/>
      <c r="CW632" s="29" t="str">
        <f>IF($CU632="","",VLOOKUP($CU632,'Braços de IP'!$E$9:$I$15,5,0))</f>
        <v/>
      </c>
      <c r="CX632" s="26"/>
      <c r="CY632" s="26"/>
      <c r="CZ632" s="26"/>
      <c r="DA632" s="26"/>
      <c r="DB632" s="26"/>
      <c r="DC632" s="26"/>
      <c r="DD632" s="30">
        <f t="shared" si="632"/>
        <v>35</v>
      </c>
      <c r="DE632" s="31">
        <f t="shared" si="633"/>
        <v>96</v>
      </c>
      <c r="DF632" s="30">
        <f t="shared" si="634"/>
        <v>131</v>
      </c>
      <c r="DG632" s="32">
        <f t="shared" si="635"/>
        <v>0.63541666666666674</v>
      </c>
      <c r="DH632" s="33" t="s">
        <v>143</v>
      </c>
      <c r="DI632" s="34"/>
      <c r="DJ632" s="35"/>
      <c r="DK632" s="16" t="s">
        <v>144</v>
      </c>
      <c r="DL632" s="16"/>
      <c r="DN632" s="36" t="e">
        <f t="shared" si="675"/>
        <v>#VALUE!</v>
      </c>
    </row>
    <row r="633" spans="2:118" ht="15.75" customHeight="1" x14ac:dyDescent="0.25">
      <c r="B633" s="16">
        <v>123</v>
      </c>
      <c r="C633" s="16" t="s">
        <v>146</v>
      </c>
      <c r="D633" s="16" t="s">
        <v>605</v>
      </c>
      <c r="E633" s="16">
        <v>-8.0401170000000004</v>
      </c>
      <c r="F633" s="16">
        <v>-34.990316</v>
      </c>
      <c r="G633" s="16" t="s">
        <v>160</v>
      </c>
      <c r="H633" s="17" t="s">
        <v>136</v>
      </c>
      <c r="I633" s="16" t="s">
        <v>135</v>
      </c>
      <c r="J633" s="17" t="s">
        <v>137</v>
      </c>
      <c r="K633" s="18">
        <v>96</v>
      </c>
      <c r="L633" s="17" t="s">
        <v>138</v>
      </c>
      <c r="M633" s="17">
        <v>0</v>
      </c>
      <c r="N633" s="16">
        <f t="shared" si="671"/>
        <v>192</v>
      </c>
      <c r="O633" s="17">
        <v>1</v>
      </c>
      <c r="P633" s="17">
        <v>3.07</v>
      </c>
      <c r="Q633" s="17">
        <v>6.07</v>
      </c>
      <c r="R633" s="16"/>
      <c r="S633" s="16"/>
      <c r="T633" s="16">
        <v>0</v>
      </c>
      <c r="U633" s="17">
        <v>2.59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 t="s">
        <v>139</v>
      </c>
      <c r="AB633" s="17" t="s">
        <v>140</v>
      </c>
      <c r="AC633" s="17">
        <v>27.5</v>
      </c>
      <c r="AD633" s="17">
        <v>5.93</v>
      </c>
      <c r="AE633" s="17">
        <v>1</v>
      </c>
      <c r="AF633" s="17">
        <v>2.14</v>
      </c>
      <c r="AG633" s="17">
        <v>1.55</v>
      </c>
      <c r="AH633" s="17">
        <f t="shared" si="672"/>
        <v>-0.59000000000000008</v>
      </c>
      <c r="AI633" s="17" t="s">
        <v>136</v>
      </c>
      <c r="AJ633" s="17" t="s">
        <v>136</v>
      </c>
      <c r="AK633" s="17" t="s">
        <v>141</v>
      </c>
      <c r="AL633" s="17">
        <f t="shared" si="673"/>
        <v>2</v>
      </c>
      <c r="AM633" s="17">
        <v>0</v>
      </c>
      <c r="AN633" s="17"/>
      <c r="AO633" s="17">
        <v>0</v>
      </c>
      <c r="AP633" s="17">
        <v>0</v>
      </c>
      <c r="AQ633" s="17">
        <v>0</v>
      </c>
      <c r="AR633" s="17" t="s">
        <v>136</v>
      </c>
      <c r="AS633" s="19">
        <f t="shared" si="614"/>
        <v>0</v>
      </c>
      <c r="AT633" s="19"/>
      <c r="AU633" s="19">
        <f>VLOOKUP(G633,ABNT5101!$I$3:$J$9,2)</f>
        <v>10</v>
      </c>
      <c r="AV633" s="19">
        <f>VLOOKUP(G633,ABNT5101!$I$3:$M$9,5)</f>
        <v>0.18</v>
      </c>
      <c r="AW633" s="17" t="str">
        <f>_xlfn.XLOOKUP(G633,ABNT5101!I:I,ABNT5101!L:L)</f>
        <v>-</v>
      </c>
      <c r="AX633" s="17">
        <f>_xlfn.XLOOKUP(G633,ABNT5101!$I:$I,ABNT5101!M:M)</f>
        <v>0.18</v>
      </c>
      <c r="AY633" s="17" t="str">
        <f>_xlfn.XLOOKUP(G633,ABNT5101!$I:$I,ABNT5101!N:N)</f>
        <v>-</v>
      </c>
      <c r="AZ633" s="17">
        <f>_xlfn.XLOOKUP(G633,ABNT5101!$I:$I,ABNT5101!O:O)</f>
        <v>16</v>
      </c>
      <c r="BA633" s="20" t="str">
        <f t="shared" si="615"/>
        <v>ATENDE</v>
      </c>
      <c r="BB633" s="21">
        <f t="shared" ref="BB633:BC633" si="763">BE633/AU633-1</f>
        <v>0.14300000000000002</v>
      </c>
      <c r="BC633" s="21">
        <f t="shared" si="763"/>
        <v>2.3888888888888888</v>
      </c>
      <c r="BD633" s="21" t="str">
        <f t="shared" si="617"/>
        <v>-</v>
      </c>
      <c r="BE633" s="22">
        <v>11.43</v>
      </c>
      <c r="BF633" s="22">
        <v>0.61</v>
      </c>
      <c r="BG633" s="22"/>
      <c r="BH633" s="22"/>
      <c r="BI633" s="23"/>
      <c r="BJ633" s="22"/>
      <c r="BK633" s="20" t="str">
        <f t="shared" si="618"/>
        <v>ATENDE</v>
      </c>
      <c r="BL633" s="20" t="str">
        <f t="shared" si="619"/>
        <v>ATENDE</v>
      </c>
      <c r="BM633" s="20" t="str">
        <f t="shared" si="620"/>
        <v>ATENDE</v>
      </c>
      <c r="BN633" s="20" t="str">
        <f t="shared" si="621"/>
        <v>ATENDE</v>
      </c>
      <c r="BO633" s="24" t="str">
        <f t="shared" si="622"/>
        <v>C4</v>
      </c>
      <c r="BP633" s="24" t="str">
        <f t="shared" si="725"/>
        <v>P6</v>
      </c>
      <c r="BQ633" s="25">
        <f t="shared" si="623"/>
        <v>2.6999999999999997</v>
      </c>
      <c r="BR633" s="22">
        <v>11.1</v>
      </c>
      <c r="BS633" s="22">
        <v>2.85</v>
      </c>
      <c r="BT633" s="24">
        <f>IF(BP633="-","-",_xlfn.XLOOKUP(BP633,ABNT5101!$B$4:$B$9,ABNT5101!$C$4:$C$9))</f>
        <v>3</v>
      </c>
      <c r="BU633" s="24">
        <f>IF(BP633="-","-",_xlfn.XLOOKUP(BP633,ABNT5101!$B$4:$B$9,ABNT5101!$D$4:$D$9))</f>
        <v>0.6</v>
      </c>
      <c r="BV633" s="20" t="str">
        <f t="shared" si="624"/>
        <v>ATENDE</v>
      </c>
      <c r="BW633" s="20" t="str">
        <f t="shared" si="625"/>
        <v>ATENDE</v>
      </c>
      <c r="BX633" s="20" t="str">
        <f t="shared" si="626"/>
        <v>ATENDE</v>
      </c>
      <c r="BY633" s="24" t="str">
        <f t="shared" si="729"/>
        <v>P6</v>
      </c>
      <c r="BZ633" s="25">
        <f t="shared" si="627"/>
        <v>0.39333333333333331</v>
      </c>
      <c r="CA633" s="24">
        <v>4.18</v>
      </c>
      <c r="CB633" s="24">
        <v>2.29</v>
      </c>
      <c r="CC633" s="20">
        <f>IF(BY633="-","-",_xlfn.XLOOKUP(BY633,ABNT5101!$B$4:$B$9,ABNT5101!$C$4:$C$9))</f>
        <v>3</v>
      </c>
      <c r="CD633" s="24">
        <f>IF(BY633="-","-",_xlfn.XLOOKUP(BY633,ABNT5101!$B$4:$B$9,ABNT5101!$D$4:$D$9))</f>
        <v>0.6</v>
      </c>
      <c r="CE633" s="20" t="str">
        <f t="shared" si="628"/>
        <v>ATENDE</v>
      </c>
      <c r="CF633" s="20" t="str">
        <f t="shared" si="629"/>
        <v>ATENDE</v>
      </c>
      <c r="CG633" s="20" t="str">
        <f t="shared" si="630"/>
        <v>ATENDE</v>
      </c>
      <c r="CH633" s="26" t="str">
        <f>_xlfn.XLOOKUP(CI633,'Banco de dados'!$B:$B,'Banco de dados'!$D:$D)</f>
        <v>SX LIGHTING</v>
      </c>
      <c r="CI633" s="27" t="str">
        <f>'Banco de dados'!B54</f>
        <v>SX-INEVO030HF</v>
      </c>
      <c r="CJ633" s="26" t="str">
        <f>_xlfn.XLOOKUP(CI633,'Banco de dados'!$B:$B,'Banco de dados'!$E:$E)</f>
        <v>SXINEVO030K50L12CZF7PHF</v>
      </c>
      <c r="CK633" s="26"/>
      <c r="CL633" s="26" t="e">
        <f>IF(CK633="-","-",_xlfn.XLOOKUP(CK633,'Banco de dados'!$B:$B,'Banco de dados'!$E:$E))</f>
        <v>#N/A</v>
      </c>
      <c r="CM633" s="28">
        <f t="shared" si="631"/>
        <v>1</v>
      </c>
      <c r="CN633" s="26">
        <f>_xlfn.XLOOKUP(CI633,'Banco de dados'!$B:$B,'Banco de dados'!$H:$H)</f>
        <v>31</v>
      </c>
      <c r="CO633" s="26" t="e">
        <f t="array" aca="1" ref="CO633" ca="1">_xludf.XLOOKUP(CK633,'Banco de dados'!$B:$B,'Banco de dados'!$H:$H)</f>
        <v>#NAME?</v>
      </c>
      <c r="CP633" s="51" t="e">
        <f t="array" aca="1" ref="CP633" ca="1">_xludf.XLOOKUP(CI633,'Banco de dados'!$B:$B,'Banco de dados'!$F:$F)</f>
        <v>#NAME?</v>
      </c>
      <c r="CQ633" s="26" t="e">
        <f t="array" aca="1" ref="CQ633" ca="1">_xludf.XLOOKUP(CK633,'Banco de dados'!$B:$B,'Banco de dados'!$F:$F)</f>
        <v>#NAME?</v>
      </c>
      <c r="CR633" s="27">
        <v>0</v>
      </c>
      <c r="CS633" s="27">
        <v>5</v>
      </c>
      <c r="CT633" s="26" t="str">
        <f>IF(AG633=0.5,"Suporte",IF(AND(AG633&gt;='Braços de IP'!$B$9,AG633&lt;='Braços de IP'!$D$9),'Braços de IP'!$E$9,IF(AND(AG633&gt;='Braços de IP'!$B$10,AG633&lt;='Braços de IP'!$D$10),'Braços de IP'!$E$10,IF(AND(AG633&gt;='Braços de IP'!$B$11,AG633&lt;='Braços de IP'!$D$11),'Braços de IP'!$E$11,IF(AND(AG633&gt;='Braços de IP'!$B$12,AG633&lt;='Braços de IP'!$D$12),'Braços de IP'!$E$12,IF(AND(AG633&gt;='Braços de IP'!$B$13,AG633&lt;='Braços de IP'!$D$13),'Braços de IP'!$E$13,IF(AND(AG633&gt;='Braços de IP'!$B$14,AG633&lt;='Braços de IP'!$D$14),'Braços de IP'!$E$14,"ERRO")))))))</f>
        <v>Médio I</v>
      </c>
      <c r="CU633" s="27"/>
      <c r="CV633" s="26"/>
      <c r="CW633" s="29" t="str">
        <f>IF($CU633="","",VLOOKUP($CU633,'Braços de IP'!$E$9:$I$15,5,0))</f>
        <v/>
      </c>
      <c r="CX633" s="26"/>
      <c r="CY633" s="26"/>
      <c r="CZ633" s="26"/>
      <c r="DA633" s="26"/>
      <c r="DB633" s="26"/>
      <c r="DC633" s="26"/>
      <c r="DD633" s="30">
        <f t="shared" si="632"/>
        <v>31</v>
      </c>
      <c r="DE633" s="31">
        <f t="shared" si="633"/>
        <v>96</v>
      </c>
      <c r="DF633" s="30">
        <f t="shared" si="634"/>
        <v>127</v>
      </c>
      <c r="DG633" s="32">
        <f t="shared" si="635"/>
        <v>0.67708333333333326</v>
      </c>
      <c r="DH633" s="33" t="s">
        <v>143</v>
      </c>
      <c r="DI633" s="34"/>
      <c r="DJ633" s="35"/>
      <c r="DK633" s="16" t="s">
        <v>144</v>
      </c>
      <c r="DL633" s="16"/>
      <c r="DN633" s="36" t="e">
        <f t="shared" si="675"/>
        <v>#VALUE!</v>
      </c>
    </row>
    <row r="634" spans="2:118" ht="15.75" customHeight="1" x14ac:dyDescent="0.25">
      <c r="B634" s="16">
        <v>123</v>
      </c>
      <c r="C634" s="16" t="s">
        <v>146</v>
      </c>
      <c r="D634" s="16" t="s">
        <v>605</v>
      </c>
      <c r="E634" s="16">
        <v>-8.0401170000000004</v>
      </c>
      <c r="F634" s="16">
        <v>-34.990316</v>
      </c>
      <c r="G634" s="16" t="s">
        <v>160</v>
      </c>
      <c r="H634" s="17" t="s">
        <v>136</v>
      </c>
      <c r="I634" s="16" t="s">
        <v>135</v>
      </c>
      <c r="J634" s="17" t="s">
        <v>137</v>
      </c>
      <c r="K634" s="18">
        <v>96</v>
      </c>
      <c r="L634" s="17" t="s">
        <v>138</v>
      </c>
      <c r="M634" s="17">
        <v>0</v>
      </c>
      <c r="N634" s="16">
        <f t="shared" si="671"/>
        <v>192</v>
      </c>
      <c r="O634" s="17">
        <v>1</v>
      </c>
      <c r="P634" s="17">
        <v>3.07</v>
      </c>
      <c r="Q634" s="17">
        <v>6.07</v>
      </c>
      <c r="R634" s="16"/>
      <c r="S634" s="16"/>
      <c r="T634" s="16">
        <v>0</v>
      </c>
      <c r="U634" s="17">
        <v>2.59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 t="s">
        <v>139</v>
      </c>
      <c r="AB634" s="17" t="s">
        <v>140</v>
      </c>
      <c r="AC634" s="17">
        <v>27.5</v>
      </c>
      <c r="AD634" s="17">
        <v>5.93</v>
      </c>
      <c r="AE634" s="17">
        <v>1</v>
      </c>
      <c r="AF634" s="17">
        <v>2.14</v>
      </c>
      <c r="AG634" s="17">
        <v>1.55</v>
      </c>
      <c r="AH634" s="17">
        <f t="shared" si="672"/>
        <v>-0.59000000000000008</v>
      </c>
      <c r="AI634" s="17" t="s">
        <v>136</v>
      </c>
      <c r="AJ634" s="17" t="s">
        <v>136</v>
      </c>
      <c r="AK634" s="17" t="s">
        <v>141</v>
      </c>
      <c r="AL634" s="17">
        <f t="shared" si="673"/>
        <v>2</v>
      </c>
      <c r="AM634" s="17">
        <v>0</v>
      </c>
      <c r="AN634" s="17"/>
      <c r="AO634" s="17">
        <v>0</v>
      </c>
      <c r="AP634" s="17">
        <v>0</v>
      </c>
      <c r="AQ634" s="17">
        <v>0</v>
      </c>
      <c r="AR634" s="17" t="s">
        <v>136</v>
      </c>
      <c r="AS634" s="19">
        <f t="shared" si="614"/>
        <v>0</v>
      </c>
      <c r="AT634" s="19"/>
      <c r="AU634" s="19">
        <f>VLOOKUP(G634,ABNT5101!$I$3:$J$9,2)</f>
        <v>10</v>
      </c>
      <c r="AV634" s="19">
        <f>VLOOKUP(G634,ABNT5101!$I$3:$M$9,5)</f>
        <v>0.18</v>
      </c>
      <c r="AW634" s="17" t="str">
        <f>_xlfn.XLOOKUP(G634,ABNT5101!I:I,ABNT5101!L:L)</f>
        <v>-</v>
      </c>
      <c r="AX634" s="17">
        <f>_xlfn.XLOOKUP(G634,ABNT5101!$I:$I,ABNT5101!M:M)</f>
        <v>0.18</v>
      </c>
      <c r="AY634" s="17" t="str">
        <f>_xlfn.XLOOKUP(G634,ABNT5101!$I:$I,ABNT5101!N:N)</f>
        <v>-</v>
      </c>
      <c r="AZ634" s="17">
        <f>_xlfn.XLOOKUP(G634,ABNT5101!$I:$I,ABNT5101!O:O)</f>
        <v>16</v>
      </c>
      <c r="BA634" s="20" t="str">
        <f t="shared" si="615"/>
        <v>ATENDE</v>
      </c>
      <c r="BB634" s="21">
        <f t="shared" ref="BB634:BC634" si="764">BE634/AU634-1</f>
        <v>0.11499999999999999</v>
      </c>
      <c r="BC634" s="21">
        <f t="shared" si="764"/>
        <v>2.2777777777777777</v>
      </c>
      <c r="BD634" s="21" t="str">
        <f t="shared" si="617"/>
        <v>-</v>
      </c>
      <c r="BE634" s="22">
        <v>11.15</v>
      </c>
      <c r="BF634" s="22">
        <v>0.59</v>
      </c>
      <c r="BG634" s="22"/>
      <c r="BH634" s="22"/>
      <c r="BI634" s="23"/>
      <c r="BJ634" s="22"/>
      <c r="BK634" s="20" t="str">
        <f t="shared" si="618"/>
        <v>ATENDE</v>
      </c>
      <c r="BL634" s="20" t="str">
        <f t="shared" si="619"/>
        <v>ATENDE</v>
      </c>
      <c r="BM634" s="20" t="str">
        <f t="shared" si="620"/>
        <v>ATENDE</v>
      </c>
      <c r="BN634" s="20" t="str">
        <f t="shared" si="621"/>
        <v>ATENDE</v>
      </c>
      <c r="BO634" s="24" t="str">
        <f t="shared" si="622"/>
        <v>C4</v>
      </c>
      <c r="BP634" s="24" t="str">
        <f t="shared" si="725"/>
        <v>P6</v>
      </c>
      <c r="BQ634" s="25">
        <f t="shared" si="623"/>
        <v>2.7433333333333336</v>
      </c>
      <c r="BR634" s="22">
        <v>11.23</v>
      </c>
      <c r="BS634" s="22">
        <v>4.78</v>
      </c>
      <c r="BT634" s="24">
        <f>IF(BP634="-","-",_xlfn.XLOOKUP(BP634,ABNT5101!$B$4:$B$9,ABNT5101!$C$4:$C$9))</f>
        <v>3</v>
      </c>
      <c r="BU634" s="24">
        <f>IF(BP634="-","-",_xlfn.XLOOKUP(BP634,ABNT5101!$B$4:$B$9,ABNT5101!$D$4:$D$9))</f>
        <v>0.6</v>
      </c>
      <c r="BV634" s="20" t="str">
        <f t="shared" si="624"/>
        <v>ATENDE</v>
      </c>
      <c r="BW634" s="20" t="str">
        <f t="shared" si="625"/>
        <v>ATENDE</v>
      </c>
      <c r="BX634" s="20" t="str">
        <f t="shared" si="626"/>
        <v>ATENDE</v>
      </c>
      <c r="BY634" s="24" t="str">
        <f t="shared" si="729"/>
        <v>P6</v>
      </c>
      <c r="BZ634" s="25">
        <f t="shared" si="627"/>
        <v>0.34333333333333349</v>
      </c>
      <c r="CA634" s="24">
        <v>4.03</v>
      </c>
      <c r="CB634" s="24">
        <v>2.64</v>
      </c>
      <c r="CC634" s="20">
        <f>IF(BY634="-","-",_xlfn.XLOOKUP(BY634,ABNT5101!$B$4:$B$9,ABNT5101!$C$4:$C$9))</f>
        <v>3</v>
      </c>
      <c r="CD634" s="24">
        <f>IF(BY634="-","-",_xlfn.XLOOKUP(BY634,ABNT5101!$B$4:$B$9,ABNT5101!$D$4:$D$9))</f>
        <v>0.6</v>
      </c>
      <c r="CE634" s="20" t="str">
        <f t="shared" si="628"/>
        <v>ATENDE</v>
      </c>
      <c r="CF634" s="20" t="str">
        <f t="shared" si="629"/>
        <v>ATENDE</v>
      </c>
      <c r="CG634" s="20" t="str">
        <f t="shared" si="630"/>
        <v>ATENDE</v>
      </c>
      <c r="CH634" s="26" t="str">
        <f>_xlfn.XLOOKUP(CI634,'Banco de dados'!$B:$B,'Banco de dados'!$D:$D)</f>
        <v>TECNOWATT</v>
      </c>
      <c r="CI634" s="27" t="str">
        <f>'Banco de dados'!B65</f>
        <v xml:space="preserve">SIGSAGPTLRRSSNDL_30W_38IBBRS
</v>
      </c>
      <c r="CJ634" s="26" t="str">
        <f>_xlfn.XLOOKUP(CI634,'Banco de dados'!$B:$B,'Banco de dados'!$E:$E)</f>
        <v>SIGSAGPTLRRSSNDL_30W_38IBBRS
1-10C1MUN6.5</v>
      </c>
      <c r="CK634" s="26"/>
      <c r="CL634" s="26" t="e">
        <f>IF(CK634="-","-",_xlfn.XLOOKUP(CK634,'Banco de dados'!$B:$B,'Banco de dados'!$E:$E))</f>
        <v>#N/A</v>
      </c>
      <c r="CM634" s="28">
        <f t="shared" si="631"/>
        <v>1</v>
      </c>
      <c r="CN634" s="26">
        <f>_xlfn.XLOOKUP(CI634,'Banco de dados'!$B:$B,'Banco de dados'!$H:$H)</f>
        <v>30</v>
      </c>
      <c r="CO634" s="26" t="e">
        <f t="array" aca="1" ref="CO634" ca="1">_xludf.XLOOKUP(CK634,'Banco de dados'!$B:$B,'Banco de dados'!$H:$H)</f>
        <v>#NAME?</v>
      </c>
      <c r="CP634" s="51" t="e">
        <f t="array" aca="1" ref="CP634" ca="1">_xludf.XLOOKUP(CI634,'Banco de dados'!$B:$B,'Banco de dados'!$F:$F)</f>
        <v>#NAME?</v>
      </c>
      <c r="CQ634" s="26" t="e">
        <f t="array" aca="1" ref="CQ634" ca="1">_xludf.XLOOKUP(CK634,'Banco de dados'!$B:$B,'Banco de dados'!$F:$F)</f>
        <v>#NAME?</v>
      </c>
      <c r="CR634" s="27">
        <v>0</v>
      </c>
      <c r="CS634" s="27">
        <v>5</v>
      </c>
      <c r="CT634" s="26" t="str">
        <f>IF(AG634=0.5,"Suporte",IF(AND(AG634&gt;='Braços de IP'!$B$9,AG634&lt;='Braços de IP'!$D$9),'Braços de IP'!$E$9,IF(AND(AG634&gt;='Braços de IP'!$B$10,AG634&lt;='Braços de IP'!$D$10),'Braços de IP'!$E$10,IF(AND(AG634&gt;='Braços de IP'!$B$11,AG634&lt;='Braços de IP'!$D$11),'Braços de IP'!$E$11,IF(AND(AG634&gt;='Braços de IP'!$B$12,AG634&lt;='Braços de IP'!$D$12),'Braços de IP'!$E$12,IF(AND(AG634&gt;='Braços de IP'!$B$13,AG634&lt;='Braços de IP'!$D$13),'Braços de IP'!$E$13,IF(AND(AG634&gt;='Braços de IP'!$B$14,AG634&lt;='Braços de IP'!$D$14),'Braços de IP'!$E$14,"ERRO")))))))</f>
        <v>Médio I</v>
      </c>
      <c r="CU634" s="27"/>
      <c r="CV634" s="26"/>
      <c r="CW634" s="29" t="str">
        <f>IF($CU634="","",VLOOKUP($CU634,'Braços de IP'!$E$9:$I$15,5,0))</f>
        <v/>
      </c>
      <c r="CX634" s="26"/>
      <c r="CY634" s="26"/>
      <c r="CZ634" s="26"/>
      <c r="DA634" s="26"/>
      <c r="DB634" s="26"/>
      <c r="DC634" s="26"/>
      <c r="DD634" s="30">
        <f t="shared" si="632"/>
        <v>30</v>
      </c>
      <c r="DE634" s="31">
        <f t="shared" si="633"/>
        <v>96</v>
      </c>
      <c r="DF634" s="30">
        <f t="shared" si="634"/>
        <v>126</v>
      </c>
      <c r="DG634" s="32">
        <f t="shared" si="635"/>
        <v>0.6875</v>
      </c>
      <c r="DH634" s="33" t="s">
        <v>143</v>
      </c>
      <c r="DI634" s="34"/>
      <c r="DJ634" s="35"/>
      <c r="DK634" s="16" t="s">
        <v>144</v>
      </c>
      <c r="DL634" s="16"/>
      <c r="DN634" s="36" t="e">
        <f t="shared" si="675"/>
        <v>#VALUE!</v>
      </c>
    </row>
    <row r="635" spans="2:118" ht="15.75" customHeight="1" x14ac:dyDescent="0.25">
      <c r="B635" s="16">
        <v>124</v>
      </c>
      <c r="C635" s="16" t="s">
        <v>176</v>
      </c>
      <c r="D635" s="16" t="s">
        <v>606</v>
      </c>
      <c r="E635" s="16">
        <v>-8.0249500000000005</v>
      </c>
      <c r="F635" s="16">
        <v>-34.949961000000002</v>
      </c>
      <c r="G635" s="16" t="s">
        <v>157</v>
      </c>
      <c r="H635" s="17" t="s">
        <v>136</v>
      </c>
      <c r="I635" s="16" t="s">
        <v>135</v>
      </c>
      <c r="J635" s="17" t="s">
        <v>137</v>
      </c>
      <c r="K635" s="18">
        <v>76</v>
      </c>
      <c r="L635" s="17" t="s">
        <v>138</v>
      </c>
      <c r="M635" s="17">
        <v>0</v>
      </c>
      <c r="N635" s="16">
        <f t="shared" si="671"/>
        <v>152</v>
      </c>
      <c r="O635" s="17">
        <v>1</v>
      </c>
      <c r="P635" s="17">
        <v>2.11</v>
      </c>
      <c r="Q635" s="17">
        <v>7.03</v>
      </c>
      <c r="R635" s="16"/>
      <c r="S635" s="16"/>
      <c r="T635" s="16">
        <v>0</v>
      </c>
      <c r="U635" s="17">
        <v>1.43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 t="s">
        <v>139</v>
      </c>
      <c r="AB635" s="17" t="s">
        <v>140</v>
      </c>
      <c r="AC635" s="17">
        <v>14.46</v>
      </c>
      <c r="AD635" s="17">
        <v>7.5</v>
      </c>
      <c r="AE635" s="17">
        <v>1</v>
      </c>
      <c r="AF635" s="17">
        <v>1.68</v>
      </c>
      <c r="AG635" s="17">
        <v>1.75</v>
      </c>
      <c r="AH635" s="17">
        <f t="shared" si="672"/>
        <v>7.0000000000000062E-2</v>
      </c>
      <c r="AI635" s="17" t="s">
        <v>136</v>
      </c>
      <c r="AJ635" s="17" t="s">
        <v>136</v>
      </c>
      <c r="AK635" s="17" t="s">
        <v>141</v>
      </c>
      <c r="AL635" s="17">
        <f t="shared" si="673"/>
        <v>2</v>
      </c>
      <c r="AM635" s="17">
        <v>0</v>
      </c>
      <c r="AN635" s="17"/>
      <c r="AO635" s="17">
        <v>0</v>
      </c>
      <c r="AP635" s="17">
        <v>0</v>
      </c>
      <c r="AQ635" s="17">
        <v>0</v>
      </c>
      <c r="AR635" s="17" t="s">
        <v>136</v>
      </c>
      <c r="AS635" s="19">
        <f t="shared" si="614"/>
        <v>0</v>
      </c>
      <c r="AT635" s="19"/>
      <c r="AU635" s="19">
        <f>VLOOKUP(G635,ABNT5101!$I$3:$J$9,2)</f>
        <v>7.5</v>
      </c>
      <c r="AV635" s="19">
        <f>VLOOKUP(G635,ABNT5101!$I$3:$M$9,5)</f>
        <v>0.18</v>
      </c>
      <c r="AW635" s="17" t="str">
        <f>_xlfn.XLOOKUP(G635,ABNT5101!I:I,ABNT5101!L:L)</f>
        <v>-</v>
      </c>
      <c r="AX635" s="17">
        <f>_xlfn.XLOOKUP(G635,ABNT5101!$I:$I,ABNT5101!M:M)</f>
        <v>0.18</v>
      </c>
      <c r="AY635" s="17" t="str">
        <f>_xlfn.XLOOKUP(G635,ABNT5101!$I:$I,ABNT5101!N:N)</f>
        <v>-</v>
      </c>
      <c r="AZ635" s="17">
        <f>_xlfn.XLOOKUP(G635,ABNT5101!$I:$I,ABNT5101!O:O)</f>
        <v>16</v>
      </c>
      <c r="BA635" s="20" t="str">
        <f t="shared" si="615"/>
        <v>ATENDE</v>
      </c>
      <c r="BB635" s="21">
        <f t="shared" ref="BB635:BC635" si="765">BE635/AU635-1</f>
        <v>0.23599999999999999</v>
      </c>
      <c r="BC635" s="21">
        <f t="shared" si="765"/>
        <v>3.3333333333333339</v>
      </c>
      <c r="BD635" s="21" t="str">
        <f t="shared" si="617"/>
        <v>-</v>
      </c>
      <c r="BE635" s="22">
        <v>9.27</v>
      </c>
      <c r="BF635" s="22">
        <v>0.78</v>
      </c>
      <c r="BG635" s="22"/>
      <c r="BH635" s="22"/>
      <c r="BI635" s="23"/>
      <c r="BJ635" s="22"/>
      <c r="BK635" s="20" t="str">
        <f t="shared" si="618"/>
        <v>ATENDE</v>
      </c>
      <c r="BL635" s="20" t="str">
        <f t="shared" si="619"/>
        <v>ATENDE</v>
      </c>
      <c r="BM635" s="20" t="str">
        <f t="shared" si="620"/>
        <v>ATENDE</v>
      </c>
      <c r="BN635" s="20" t="str">
        <f t="shared" si="621"/>
        <v>ATENDE</v>
      </c>
      <c r="BO635" s="24" t="str">
        <f t="shared" si="622"/>
        <v>C5</v>
      </c>
      <c r="BP635" s="24" t="str">
        <f t="shared" si="725"/>
        <v>P6</v>
      </c>
      <c r="BQ635" s="25">
        <f t="shared" si="623"/>
        <v>2.0866666666666664</v>
      </c>
      <c r="BR635" s="22">
        <v>9.26</v>
      </c>
      <c r="BS635" s="22">
        <v>7.66</v>
      </c>
      <c r="BT635" s="24">
        <f>IF(BP635="-","-",_xlfn.XLOOKUP(BP635,ABNT5101!$B$4:$B$9,ABNT5101!$C$4:$C$9))</f>
        <v>3</v>
      </c>
      <c r="BU635" s="24">
        <f>IF(BP635="-","-",_xlfn.XLOOKUP(BP635,ABNT5101!$B$4:$B$9,ABNT5101!$D$4:$D$9))</f>
        <v>0.6</v>
      </c>
      <c r="BV635" s="20" t="str">
        <f t="shared" si="624"/>
        <v>ATENDE</v>
      </c>
      <c r="BW635" s="20" t="str">
        <f t="shared" si="625"/>
        <v>ATENDE</v>
      </c>
      <c r="BX635" s="20" t="str">
        <f t="shared" si="626"/>
        <v>ATENDE</v>
      </c>
      <c r="BY635" s="24" t="str">
        <f t="shared" si="729"/>
        <v>P6</v>
      </c>
      <c r="BZ635" s="25">
        <f t="shared" si="627"/>
        <v>0.95666666666666678</v>
      </c>
      <c r="CA635" s="24">
        <v>5.87</v>
      </c>
      <c r="CB635" s="24">
        <v>5.18</v>
      </c>
      <c r="CC635" s="20">
        <f>IF(BY635="-","-",_xlfn.XLOOKUP(BY635,ABNT5101!$B$4:$B$9,ABNT5101!$C$4:$C$9))</f>
        <v>3</v>
      </c>
      <c r="CD635" s="24">
        <f>IF(BY635="-","-",_xlfn.XLOOKUP(BY635,ABNT5101!$B$4:$B$9,ABNT5101!$D$4:$D$9))</f>
        <v>0.6</v>
      </c>
      <c r="CE635" s="20" t="str">
        <f t="shared" si="628"/>
        <v>ATENDE</v>
      </c>
      <c r="CF635" s="20" t="str">
        <f t="shared" si="629"/>
        <v>ATENDE</v>
      </c>
      <c r="CG635" s="20" t="str">
        <f t="shared" si="630"/>
        <v>ATENDE</v>
      </c>
      <c r="CH635" s="26" t="str">
        <f>_xlfn.XLOOKUP(CI635,'Banco de dados'!$B:$B,'Banco de dados'!$D:$D)</f>
        <v>LEDSTAR</v>
      </c>
      <c r="CI635" s="47" t="str">
        <f>'Banco de dados'!B4</f>
        <v xml:space="preserve"> SL VT 9.1 17W</v>
      </c>
      <c r="CJ635" s="26" t="str">
        <f>_xlfn.XLOOKUP(CI635,'Banco de dados'!$B:$B,'Banco de dados'!$E:$E)</f>
        <v>LUM LED SL VT 9.1 17W</v>
      </c>
      <c r="CK635" s="26"/>
      <c r="CL635" s="26" t="e">
        <f>IF(CK635="-","-",_xlfn.XLOOKUP(CK635,'Banco de dados'!$B:$B,'Banco de dados'!$E:$E))</f>
        <v>#N/A</v>
      </c>
      <c r="CM635" s="28">
        <f t="shared" si="631"/>
        <v>1</v>
      </c>
      <c r="CN635" s="26">
        <f>_xlfn.XLOOKUP(CI635,'Banco de dados'!$B:$B,'Banco de dados'!$H:$H)</f>
        <v>17</v>
      </c>
      <c r="CO635" s="26" t="e">
        <f t="array" aca="1" ref="CO635" ca="1">_xludf.XLOOKUP(CK635,'Banco de dados'!$B:$B,'Banco de dados'!$H:$H)</f>
        <v>#NAME?</v>
      </c>
      <c r="CP635" s="51" t="e">
        <f t="array" aca="1" ref="CP635" ca="1">_xludf.XLOOKUP(CI635,'Banco de dados'!$B:$B,'Banco de dados'!$F:$F)</f>
        <v>#NAME?</v>
      </c>
      <c r="CQ635" s="26" t="e">
        <f t="array" aca="1" ref="CQ635" ca="1">_xludf.XLOOKUP(CK635,'Banco de dados'!$B:$B,'Banco de dados'!$F:$F)</f>
        <v>#NAME?</v>
      </c>
      <c r="CR635" s="27">
        <v>0</v>
      </c>
      <c r="CS635" s="27"/>
      <c r="CT635" s="26" t="str">
        <f>IF(AG635=0.5,"Suporte",IF(AND(AG635&gt;='Braços de IP'!$B$9,AG635&lt;='Braços de IP'!$D$9),'Braços de IP'!$E$9,IF(AND(AG635&gt;='Braços de IP'!$B$10,AG635&lt;='Braços de IP'!$D$10),'Braços de IP'!$E$10,IF(AND(AG635&gt;='Braços de IP'!$B$11,AG635&lt;='Braços de IP'!$D$11),'Braços de IP'!$E$11,IF(AND(AG635&gt;='Braços de IP'!$B$12,AG635&lt;='Braços de IP'!$D$12),'Braços de IP'!$E$12,IF(AND(AG635&gt;='Braços de IP'!$B$13,AG635&lt;='Braços de IP'!$D$13),'Braços de IP'!$E$13,IF(AND(AG635&gt;='Braços de IP'!$B$14,AG635&lt;='Braços de IP'!$D$14),'Braços de IP'!$E$14,"ERRO")))))))</f>
        <v>Médio I</v>
      </c>
      <c r="CU635" s="27"/>
      <c r="CV635" s="26" t="str">
        <f>IF($CU635="","",VLOOKUP($CU635,'Braços de IP'!$E$9:$I$15,2,0))</f>
        <v/>
      </c>
      <c r="CW635" s="29" t="str">
        <f>IF($CU635="","",VLOOKUP($CU635,'Braços de IP'!$E$9:$I$15,5,0))</f>
        <v/>
      </c>
      <c r="CX635" s="26"/>
      <c r="CY635" s="26"/>
      <c r="CZ635" s="26"/>
      <c r="DA635" s="26"/>
      <c r="DB635" s="26"/>
      <c r="DC635" s="26"/>
      <c r="DD635" s="30">
        <f t="shared" si="632"/>
        <v>17</v>
      </c>
      <c r="DE635" s="31">
        <f t="shared" si="633"/>
        <v>76</v>
      </c>
      <c r="DF635" s="30">
        <f t="shared" si="634"/>
        <v>93</v>
      </c>
      <c r="DG635" s="32">
        <f t="shared" si="635"/>
        <v>0.77631578947368418</v>
      </c>
      <c r="DH635" s="33" t="s">
        <v>143</v>
      </c>
      <c r="DI635" s="34"/>
      <c r="DJ635" s="35"/>
      <c r="DK635" s="16" t="s">
        <v>144</v>
      </c>
      <c r="DL635" s="16"/>
      <c r="DN635" s="36" t="e">
        <f t="shared" si="675"/>
        <v>#VALUE!</v>
      </c>
    </row>
    <row r="636" spans="2:118" ht="15.75" customHeight="1" x14ac:dyDescent="0.25">
      <c r="B636" s="16">
        <v>124</v>
      </c>
      <c r="C636" s="16" t="s">
        <v>176</v>
      </c>
      <c r="D636" s="16" t="s">
        <v>606</v>
      </c>
      <c r="E636" s="16">
        <v>-8.0249500000000005</v>
      </c>
      <c r="F636" s="16">
        <v>-34.949961000000002</v>
      </c>
      <c r="G636" s="16" t="s">
        <v>157</v>
      </c>
      <c r="H636" s="17" t="s">
        <v>136</v>
      </c>
      <c r="I636" s="16" t="s">
        <v>135</v>
      </c>
      <c r="J636" s="17" t="s">
        <v>137</v>
      </c>
      <c r="K636" s="18">
        <v>76</v>
      </c>
      <c r="L636" s="17" t="s">
        <v>138</v>
      </c>
      <c r="M636" s="17">
        <v>0</v>
      </c>
      <c r="N636" s="16">
        <f t="shared" si="671"/>
        <v>152</v>
      </c>
      <c r="O636" s="17">
        <v>1</v>
      </c>
      <c r="P636" s="17">
        <v>2.11</v>
      </c>
      <c r="Q636" s="17">
        <v>7.03</v>
      </c>
      <c r="R636" s="16"/>
      <c r="S636" s="16"/>
      <c r="T636" s="16">
        <v>0</v>
      </c>
      <c r="U636" s="17">
        <v>1.43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 t="s">
        <v>139</v>
      </c>
      <c r="AB636" s="17" t="s">
        <v>140</v>
      </c>
      <c r="AC636" s="17">
        <v>14.46</v>
      </c>
      <c r="AD636" s="17">
        <v>7.5</v>
      </c>
      <c r="AE636" s="17">
        <v>1</v>
      </c>
      <c r="AF636" s="17">
        <v>1.68</v>
      </c>
      <c r="AG636" s="17">
        <v>1.75</v>
      </c>
      <c r="AH636" s="17">
        <f t="shared" si="672"/>
        <v>7.0000000000000062E-2</v>
      </c>
      <c r="AI636" s="17" t="s">
        <v>136</v>
      </c>
      <c r="AJ636" s="17" t="s">
        <v>136</v>
      </c>
      <c r="AK636" s="17" t="s">
        <v>141</v>
      </c>
      <c r="AL636" s="17">
        <f t="shared" si="673"/>
        <v>2</v>
      </c>
      <c r="AM636" s="17">
        <v>0</v>
      </c>
      <c r="AN636" s="17"/>
      <c r="AO636" s="17">
        <v>0</v>
      </c>
      <c r="AP636" s="17">
        <v>0</v>
      </c>
      <c r="AQ636" s="17">
        <v>0</v>
      </c>
      <c r="AR636" s="17" t="s">
        <v>136</v>
      </c>
      <c r="AS636" s="19">
        <f t="shared" si="614"/>
        <v>0</v>
      </c>
      <c r="AT636" s="19"/>
      <c r="AU636" s="19">
        <f>VLOOKUP(G636,ABNT5101!$I$3:$J$9,2)</f>
        <v>7.5</v>
      </c>
      <c r="AV636" s="19">
        <f>VLOOKUP(G636,ABNT5101!$I$3:$M$9,5)</f>
        <v>0.18</v>
      </c>
      <c r="AW636" s="17" t="str">
        <f>_xlfn.XLOOKUP(G636,ABNT5101!I:I,ABNT5101!L:L)</f>
        <v>-</v>
      </c>
      <c r="AX636" s="17">
        <f>_xlfn.XLOOKUP(G636,ABNT5101!$I:$I,ABNT5101!M:M)</f>
        <v>0.18</v>
      </c>
      <c r="AY636" s="17" t="str">
        <f>_xlfn.XLOOKUP(G636,ABNT5101!$I:$I,ABNT5101!N:N)</f>
        <v>-</v>
      </c>
      <c r="AZ636" s="17">
        <f>_xlfn.XLOOKUP(G636,ABNT5101!$I:$I,ABNT5101!O:O)</f>
        <v>16</v>
      </c>
      <c r="BA636" s="20" t="str">
        <f t="shared" si="615"/>
        <v>ATENDE</v>
      </c>
      <c r="BB636" s="21">
        <f t="shared" ref="BB636:BC636" si="766">BE636/AU636-1</f>
        <v>0.70666666666666678</v>
      </c>
      <c r="BC636" s="21">
        <f t="shared" si="766"/>
        <v>3.5000000000000009</v>
      </c>
      <c r="BD636" s="21" t="str">
        <f t="shared" si="617"/>
        <v>-</v>
      </c>
      <c r="BE636" s="22">
        <v>12.8</v>
      </c>
      <c r="BF636" s="22">
        <v>0.81</v>
      </c>
      <c r="BG636" s="22"/>
      <c r="BH636" s="22"/>
      <c r="BI636" s="23"/>
      <c r="BJ636" s="22"/>
      <c r="BK636" s="20" t="str">
        <f t="shared" si="618"/>
        <v>ATENDE</v>
      </c>
      <c r="BL636" s="20" t="str">
        <f t="shared" si="619"/>
        <v>ATENDE</v>
      </c>
      <c r="BM636" s="20" t="str">
        <f t="shared" si="620"/>
        <v>ATENDE</v>
      </c>
      <c r="BN636" s="20" t="str">
        <f t="shared" si="621"/>
        <v>ATENDE</v>
      </c>
      <c r="BO636" s="24" t="str">
        <f t="shared" si="622"/>
        <v>C5</v>
      </c>
      <c r="BP636" s="24" t="str">
        <f t="shared" si="725"/>
        <v>P6</v>
      </c>
      <c r="BQ636" s="25">
        <f t="shared" si="623"/>
        <v>3.2700000000000005</v>
      </c>
      <c r="BR636" s="22">
        <v>12.81</v>
      </c>
      <c r="BS636" s="22">
        <v>10.65</v>
      </c>
      <c r="BT636" s="24">
        <f>IF(BP636="-","-",_xlfn.XLOOKUP(BP636,ABNT5101!$B$4:$B$9,ABNT5101!$C$4:$C$9))</f>
        <v>3</v>
      </c>
      <c r="BU636" s="24">
        <f>IF(BP636="-","-",_xlfn.XLOOKUP(BP636,ABNT5101!$B$4:$B$9,ABNT5101!$D$4:$D$9))</f>
        <v>0.6</v>
      </c>
      <c r="BV636" s="20" t="str">
        <f t="shared" si="624"/>
        <v>ATENDE</v>
      </c>
      <c r="BW636" s="20" t="str">
        <f t="shared" si="625"/>
        <v>ATENDE</v>
      </c>
      <c r="BX636" s="20" t="str">
        <f t="shared" si="626"/>
        <v>ATENDE</v>
      </c>
      <c r="BY636" s="24" t="str">
        <f t="shared" si="729"/>
        <v>P6</v>
      </c>
      <c r="BZ636" s="25">
        <f t="shared" si="627"/>
        <v>1.3666666666666667</v>
      </c>
      <c r="CA636" s="24">
        <v>7.1</v>
      </c>
      <c r="CB636" s="24">
        <v>6.07</v>
      </c>
      <c r="CC636" s="20">
        <f>IF(BY636="-","-",_xlfn.XLOOKUP(BY636,ABNT5101!$B$4:$B$9,ABNT5101!$C$4:$C$9))</f>
        <v>3</v>
      </c>
      <c r="CD636" s="24">
        <f>IF(BY636="-","-",_xlfn.XLOOKUP(BY636,ABNT5101!$B$4:$B$9,ABNT5101!$D$4:$D$9))</f>
        <v>0.6</v>
      </c>
      <c r="CE636" s="20" t="str">
        <f t="shared" si="628"/>
        <v>ATENDE</v>
      </c>
      <c r="CF636" s="20" t="str">
        <f t="shared" si="629"/>
        <v>ATENDE</v>
      </c>
      <c r="CG636" s="20" t="str">
        <f t="shared" si="630"/>
        <v>ATENDE</v>
      </c>
      <c r="CH636" s="26" t="str">
        <f>_xlfn.XLOOKUP(CI636,'Banco de dados'!$B:$B,'Banco de dados'!$D:$D)</f>
        <v>SX LIGHTING</v>
      </c>
      <c r="CI636" s="27" t="str">
        <f>'Banco de dados'!B53</f>
        <v>SX-INEVO020HF</v>
      </c>
      <c r="CJ636" s="26" t="str">
        <f>_xlfn.XLOOKUP(CI636,'Banco de dados'!$B:$B,'Banco de dados'!$E:$E)</f>
        <v>SXINEVO020K50L12CZF7PHF</v>
      </c>
      <c r="CK636" s="26"/>
      <c r="CL636" s="26" t="e">
        <f>IF(CK636="-","-",_xlfn.XLOOKUP(CK636,'Banco de dados'!$B:$B,'Banco de dados'!$E:$E))</f>
        <v>#N/A</v>
      </c>
      <c r="CM636" s="28">
        <f t="shared" si="631"/>
        <v>1</v>
      </c>
      <c r="CN636" s="26">
        <f>_xlfn.XLOOKUP(CI636,'Banco de dados'!$B:$B,'Banco de dados'!$H:$H)</f>
        <v>22.5</v>
      </c>
      <c r="CO636" s="26" t="e">
        <f t="array" aca="1" ref="CO636" ca="1">_xludf.XLOOKUP(CK636,'Banco de dados'!$B:$B,'Banco de dados'!$H:$H)</f>
        <v>#NAME?</v>
      </c>
      <c r="CP636" s="51" t="e">
        <f t="array" aca="1" ref="CP636" ca="1">_xludf.XLOOKUP(CI636,'Banco de dados'!$B:$B,'Banco de dados'!$F:$F)</f>
        <v>#NAME?</v>
      </c>
      <c r="CQ636" s="26" t="e">
        <f t="array" aca="1" ref="CQ636" ca="1">_xludf.XLOOKUP(CK636,'Banco de dados'!$B:$B,'Banco de dados'!$F:$F)</f>
        <v>#NAME?</v>
      </c>
      <c r="CR636" s="27">
        <v>0</v>
      </c>
      <c r="CS636" s="27"/>
      <c r="CT636" s="26" t="str">
        <f>IF(AG636=0.5,"Suporte",IF(AND(AG636&gt;='Braços de IP'!$B$9,AG636&lt;='Braços de IP'!$D$9),'Braços de IP'!$E$9,IF(AND(AG636&gt;='Braços de IP'!$B$10,AG636&lt;='Braços de IP'!$D$10),'Braços de IP'!$E$10,IF(AND(AG636&gt;='Braços de IP'!$B$11,AG636&lt;='Braços de IP'!$D$11),'Braços de IP'!$E$11,IF(AND(AG636&gt;='Braços de IP'!$B$12,AG636&lt;='Braços de IP'!$D$12),'Braços de IP'!$E$12,IF(AND(AG636&gt;='Braços de IP'!$B$13,AG636&lt;='Braços de IP'!$D$13),'Braços de IP'!$E$13,IF(AND(AG636&gt;='Braços de IP'!$B$14,AG636&lt;='Braços de IP'!$D$14),'Braços de IP'!$E$14,"ERRO")))))))</f>
        <v>Médio I</v>
      </c>
      <c r="CU636" s="27"/>
      <c r="CV636" s="26" t="str">
        <f>IF($CU636="","",VLOOKUP($CU636,'Braços de IP'!$E$9:$I$15,2,0))</f>
        <v/>
      </c>
      <c r="CW636" s="29" t="str">
        <f>IF($CU636="","",VLOOKUP($CU636,'Braços de IP'!$E$9:$I$15,5,0))</f>
        <v/>
      </c>
      <c r="CX636" s="26"/>
      <c r="CY636" s="26"/>
      <c r="CZ636" s="26"/>
      <c r="DA636" s="26"/>
      <c r="DB636" s="26"/>
      <c r="DC636" s="26"/>
      <c r="DD636" s="30">
        <f t="shared" si="632"/>
        <v>22.5</v>
      </c>
      <c r="DE636" s="31">
        <f t="shared" si="633"/>
        <v>76</v>
      </c>
      <c r="DF636" s="30">
        <f t="shared" si="634"/>
        <v>98.5</v>
      </c>
      <c r="DG636" s="32">
        <f t="shared" si="635"/>
        <v>0.70394736842105265</v>
      </c>
      <c r="DH636" s="33" t="s">
        <v>143</v>
      </c>
      <c r="DI636" s="34"/>
      <c r="DJ636" s="35"/>
      <c r="DK636" s="16" t="s">
        <v>144</v>
      </c>
      <c r="DL636" s="16"/>
      <c r="DN636" s="36" t="e">
        <f t="shared" si="675"/>
        <v>#VALUE!</v>
      </c>
    </row>
    <row r="637" spans="2:118" ht="15.75" customHeight="1" x14ac:dyDescent="0.25">
      <c r="B637" s="16">
        <v>124</v>
      </c>
      <c r="C637" s="16" t="s">
        <v>176</v>
      </c>
      <c r="D637" s="16" t="s">
        <v>606</v>
      </c>
      <c r="E637" s="16">
        <v>-8.0249500000000005</v>
      </c>
      <c r="F637" s="16">
        <v>-34.949961000000002</v>
      </c>
      <c r="G637" s="16" t="s">
        <v>157</v>
      </c>
      <c r="H637" s="17" t="s">
        <v>136</v>
      </c>
      <c r="I637" s="16" t="s">
        <v>135</v>
      </c>
      <c r="J637" s="17" t="s">
        <v>137</v>
      </c>
      <c r="K637" s="18">
        <v>76</v>
      </c>
      <c r="L637" s="17" t="s">
        <v>138</v>
      </c>
      <c r="M637" s="17">
        <v>0</v>
      </c>
      <c r="N637" s="16">
        <f t="shared" si="671"/>
        <v>152</v>
      </c>
      <c r="O637" s="17">
        <v>1</v>
      </c>
      <c r="P637" s="17">
        <v>2.11</v>
      </c>
      <c r="Q637" s="17">
        <v>7.03</v>
      </c>
      <c r="R637" s="16"/>
      <c r="S637" s="16"/>
      <c r="T637" s="16">
        <v>0</v>
      </c>
      <c r="U637" s="17">
        <v>1.43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 t="s">
        <v>139</v>
      </c>
      <c r="AB637" s="17" t="s">
        <v>140</v>
      </c>
      <c r="AC637" s="17">
        <v>14.46</v>
      </c>
      <c r="AD637" s="17">
        <v>7.5</v>
      </c>
      <c r="AE637" s="17">
        <v>1</v>
      </c>
      <c r="AF637" s="17">
        <v>1.68</v>
      </c>
      <c r="AG637" s="17">
        <v>1.75</v>
      </c>
      <c r="AH637" s="17">
        <f t="shared" si="672"/>
        <v>7.0000000000000062E-2</v>
      </c>
      <c r="AI637" s="17" t="s">
        <v>136</v>
      </c>
      <c r="AJ637" s="17" t="s">
        <v>136</v>
      </c>
      <c r="AK637" s="17" t="s">
        <v>141</v>
      </c>
      <c r="AL637" s="17">
        <f t="shared" si="673"/>
        <v>2</v>
      </c>
      <c r="AM637" s="17">
        <v>0</v>
      </c>
      <c r="AN637" s="17"/>
      <c r="AO637" s="17">
        <v>0</v>
      </c>
      <c r="AP637" s="17">
        <v>0</v>
      </c>
      <c r="AQ637" s="17">
        <v>0</v>
      </c>
      <c r="AR637" s="17" t="s">
        <v>136</v>
      </c>
      <c r="AS637" s="19">
        <f t="shared" si="614"/>
        <v>0</v>
      </c>
      <c r="AT637" s="19"/>
      <c r="AU637" s="19">
        <f>VLOOKUP(G637,ABNT5101!$I$3:$J$9,2)</f>
        <v>7.5</v>
      </c>
      <c r="AV637" s="19">
        <f>VLOOKUP(G637,ABNT5101!$I$3:$M$9,5)</f>
        <v>0.18</v>
      </c>
      <c r="AW637" s="17" t="str">
        <f>_xlfn.XLOOKUP(G637,ABNT5101!I:I,ABNT5101!L:L)</f>
        <v>-</v>
      </c>
      <c r="AX637" s="17">
        <f>_xlfn.XLOOKUP(G637,ABNT5101!$I:$I,ABNT5101!M:M)</f>
        <v>0.18</v>
      </c>
      <c r="AY637" s="17" t="str">
        <f>_xlfn.XLOOKUP(G637,ABNT5101!$I:$I,ABNT5101!N:N)</f>
        <v>-</v>
      </c>
      <c r="AZ637" s="17">
        <f>_xlfn.XLOOKUP(G637,ABNT5101!$I:$I,ABNT5101!O:O)</f>
        <v>16</v>
      </c>
      <c r="BA637" s="20" t="str">
        <f t="shared" si="615"/>
        <v>ATENDE</v>
      </c>
      <c r="BB637" s="21">
        <f t="shared" ref="BB637:BC637" si="767">BE637/AU637-1</f>
        <v>1.488</v>
      </c>
      <c r="BC637" s="21">
        <f t="shared" si="767"/>
        <v>3</v>
      </c>
      <c r="BD637" s="21" t="str">
        <f t="shared" si="617"/>
        <v>-</v>
      </c>
      <c r="BE637" s="22">
        <v>18.66</v>
      </c>
      <c r="BF637" s="22">
        <v>0.72</v>
      </c>
      <c r="BG637" s="22"/>
      <c r="BH637" s="22"/>
      <c r="BI637" s="23"/>
      <c r="BJ637" s="22"/>
      <c r="BK637" s="20" t="str">
        <f t="shared" si="618"/>
        <v>ATENDE</v>
      </c>
      <c r="BL637" s="20" t="str">
        <f t="shared" si="619"/>
        <v>ATENDE</v>
      </c>
      <c r="BM637" s="20" t="str">
        <f t="shared" si="620"/>
        <v>ATENDE</v>
      </c>
      <c r="BN637" s="20" t="str">
        <f t="shared" si="621"/>
        <v>ATENDE</v>
      </c>
      <c r="BO637" s="24" t="str">
        <f t="shared" si="622"/>
        <v>C5</v>
      </c>
      <c r="BP637" s="24" t="str">
        <f t="shared" si="725"/>
        <v>P6</v>
      </c>
      <c r="BQ637" s="25">
        <f t="shared" si="623"/>
        <v>5.21</v>
      </c>
      <c r="BR637" s="22">
        <v>18.63</v>
      </c>
      <c r="BS637" s="22">
        <v>14.95</v>
      </c>
      <c r="BT637" s="24">
        <f>IF(BP637="-","-",_xlfn.XLOOKUP(BP637,ABNT5101!$B$4:$B$9,ABNT5101!$C$4:$C$9))</f>
        <v>3</v>
      </c>
      <c r="BU637" s="24">
        <f>IF(BP637="-","-",_xlfn.XLOOKUP(BP637,ABNT5101!$B$4:$B$9,ABNT5101!$D$4:$D$9))</f>
        <v>0.6</v>
      </c>
      <c r="BV637" s="20" t="str">
        <f t="shared" si="624"/>
        <v>ATENDE</v>
      </c>
      <c r="BW637" s="20" t="str">
        <f t="shared" si="625"/>
        <v>ATENDE</v>
      </c>
      <c r="BX637" s="20" t="str">
        <f t="shared" si="626"/>
        <v>ATENDE</v>
      </c>
      <c r="BY637" s="24" t="str">
        <f t="shared" si="729"/>
        <v>P6</v>
      </c>
      <c r="BZ637" s="25">
        <f t="shared" si="627"/>
        <v>2.0500000000000003</v>
      </c>
      <c r="CA637" s="24">
        <v>9.15</v>
      </c>
      <c r="CB637" s="24">
        <v>7.93</v>
      </c>
      <c r="CC637" s="20">
        <f>IF(BY637="-","-",_xlfn.XLOOKUP(BY637,ABNT5101!$B$4:$B$9,ABNT5101!$C$4:$C$9))</f>
        <v>3</v>
      </c>
      <c r="CD637" s="24">
        <f>IF(BY637="-","-",_xlfn.XLOOKUP(BY637,ABNT5101!$B$4:$B$9,ABNT5101!$D$4:$D$9))</f>
        <v>0.6</v>
      </c>
      <c r="CE637" s="20" t="str">
        <f t="shared" si="628"/>
        <v>ATENDE</v>
      </c>
      <c r="CF637" s="20" t="str">
        <f t="shared" si="629"/>
        <v>ATENDE</v>
      </c>
      <c r="CG637" s="20" t="str">
        <f t="shared" si="630"/>
        <v>ATENDE</v>
      </c>
      <c r="CH637" s="26" t="str">
        <f>_xlfn.XLOOKUP(CI637,'Banco de dados'!$B:$B,'Banco de dados'!$D:$D)</f>
        <v>TECNOWATT</v>
      </c>
      <c r="CI637" s="27" t="str">
        <f>'Banco de dados'!B65</f>
        <v xml:space="preserve">SIGSAGPTLRRSSNDL_30W_38IBBRS
</v>
      </c>
      <c r="CJ637" s="26" t="str">
        <f>_xlfn.XLOOKUP(CI637,'Banco de dados'!$B:$B,'Banco de dados'!$E:$E)</f>
        <v>SIGSAGPTLRRSSNDL_30W_38IBBRS
1-10C1MUN6.5</v>
      </c>
      <c r="CK637" s="26"/>
      <c r="CL637" s="26" t="e">
        <f>IF(CK637="-","-",_xlfn.XLOOKUP(CK637,'Banco de dados'!$B:$B,'Banco de dados'!$E:$E))</f>
        <v>#N/A</v>
      </c>
      <c r="CM637" s="28">
        <f t="shared" si="631"/>
        <v>1</v>
      </c>
      <c r="CN637" s="26">
        <f>_xlfn.XLOOKUP(CI637,'Banco de dados'!$B:$B,'Banco de dados'!$H:$H)</f>
        <v>30</v>
      </c>
      <c r="CO637" s="26" t="e">
        <f t="array" aca="1" ref="CO637" ca="1">_xludf.XLOOKUP(CK637,'Banco de dados'!$B:$B,'Banco de dados'!$H:$H)</f>
        <v>#NAME?</v>
      </c>
      <c r="CP637" s="51" t="e">
        <f t="array" aca="1" ref="CP637" ca="1">_xludf.XLOOKUP(CI637,'Banco de dados'!$B:$B,'Banco de dados'!$F:$F)</f>
        <v>#NAME?</v>
      </c>
      <c r="CQ637" s="26" t="e">
        <f t="array" aca="1" ref="CQ637" ca="1">_xludf.XLOOKUP(CK637,'Banco de dados'!$B:$B,'Banco de dados'!$F:$F)</f>
        <v>#NAME?</v>
      </c>
      <c r="CR637" s="27">
        <v>0</v>
      </c>
      <c r="CS637" s="27"/>
      <c r="CT637" s="26" t="str">
        <f>IF(AG637=0.5,"Suporte",IF(AND(AG637&gt;='Braços de IP'!$B$9,AG637&lt;='Braços de IP'!$D$9),'Braços de IP'!$E$9,IF(AND(AG637&gt;='Braços de IP'!$B$10,AG637&lt;='Braços de IP'!$D$10),'Braços de IP'!$E$10,IF(AND(AG637&gt;='Braços de IP'!$B$11,AG637&lt;='Braços de IP'!$D$11),'Braços de IP'!$E$11,IF(AND(AG637&gt;='Braços de IP'!$B$12,AG637&lt;='Braços de IP'!$D$12),'Braços de IP'!$E$12,IF(AND(AG637&gt;='Braços de IP'!$B$13,AG637&lt;='Braços de IP'!$D$13),'Braços de IP'!$E$13,IF(AND(AG637&gt;='Braços de IP'!$B$14,AG637&lt;='Braços de IP'!$D$14),'Braços de IP'!$E$14,"ERRO")))))))</f>
        <v>Médio I</v>
      </c>
      <c r="CU637" s="27"/>
      <c r="CV637" s="26" t="str">
        <f>IF($CU637="","",VLOOKUP($CU637,'Braços de IP'!$E$9:$I$15,2,0))</f>
        <v/>
      </c>
      <c r="CW637" s="29" t="str">
        <f>IF($CU637="","",VLOOKUP($CU637,'Braços de IP'!$E$9:$I$15,5,0))</f>
        <v/>
      </c>
      <c r="CX637" s="26"/>
      <c r="CY637" s="26"/>
      <c r="CZ637" s="26"/>
      <c r="DA637" s="26"/>
      <c r="DB637" s="26"/>
      <c r="DC637" s="26"/>
      <c r="DD637" s="30">
        <f t="shared" si="632"/>
        <v>30</v>
      </c>
      <c r="DE637" s="31">
        <f t="shared" si="633"/>
        <v>76</v>
      </c>
      <c r="DF637" s="30">
        <f t="shared" si="634"/>
        <v>106</v>
      </c>
      <c r="DG637" s="32">
        <f t="shared" si="635"/>
        <v>0.60526315789473684</v>
      </c>
      <c r="DH637" s="33" t="s">
        <v>143</v>
      </c>
      <c r="DI637" s="34"/>
      <c r="DJ637" s="35"/>
      <c r="DK637" s="16" t="s">
        <v>144</v>
      </c>
      <c r="DL637" s="16"/>
      <c r="DN637" s="36" t="e">
        <f t="shared" si="675"/>
        <v>#VALUE!</v>
      </c>
    </row>
    <row r="638" spans="2:118" ht="15.75" customHeight="1" x14ac:dyDescent="0.25">
      <c r="B638" s="16">
        <v>125</v>
      </c>
      <c r="C638" s="16" t="s">
        <v>146</v>
      </c>
      <c r="D638" s="16" t="s">
        <v>607</v>
      </c>
      <c r="E638" s="16">
        <v>-8.0582630000000002</v>
      </c>
      <c r="F638" s="16">
        <v>-34.936776000000002</v>
      </c>
      <c r="G638" s="16" t="s">
        <v>160</v>
      </c>
      <c r="H638" s="17" t="s">
        <v>136</v>
      </c>
      <c r="I638" s="16" t="s">
        <v>135</v>
      </c>
      <c r="J638" s="17" t="s">
        <v>137</v>
      </c>
      <c r="K638" s="18">
        <v>72</v>
      </c>
      <c r="L638" s="17" t="s">
        <v>138</v>
      </c>
      <c r="M638" s="17">
        <v>0</v>
      </c>
      <c r="N638" s="16">
        <f t="shared" si="671"/>
        <v>144</v>
      </c>
      <c r="O638" s="17">
        <v>1</v>
      </c>
      <c r="P638" s="17">
        <v>2.11</v>
      </c>
      <c r="Q638" s="17">
        <v>6.8</v>
      </c>
      <c r="R638" s="16"/>
      <c r="S638" s="16"/>
      <c r="T638" s="16">
        <v>0</v>
      </c>
      <c r="U638" s="17">
        <v>1.4</v>
      </c>
      <c r="V638" s="17">
        <v>0</v>
      </c>
      <c r="W638" s="17">
        <v>0</v>
      </c>
      <c r="X638" s="17">
        <v>0</v>
      </c>
      <c r="Y638" s="17">
        <v>0</v>
      </c>
      <c r="Z638" s="17">
        <v>0</v>
      </c>
      <c r="AA638" s="17" t="s">
        <v>139</v>
      </c>
      <c r="AB638" s="17" t="s">
        <v>140</v>
      </c>
      <c r="AC638" s="17">
        <v>34.369999999999997</v>
      </c>
      <c r="AD638" s="17">
        <v>7.68</v>
      </c>
      <c r="AE638" s="17">
        <v>1</v>
      </c>
      <c r="AF638" s="17">
        <v>1.17</v>
      </c>
      <c r="AG638" s="17">
        <v>2</v>
      </c>
      <c r="AH638" s="17">
        <f t="shared" si="672"/>
        <v>0.83000000000000007</v>
      </c>
      <c r="AI638" s="17" t="s">
        <v>136</v>
      </c>
      <c r="AJ638" s="17" t="s">
        <v>136</v>
      </c>
      <c r="AK638" s="17" t="s">
        <v>141</v>
      </c>
      <c r="AL638" s="17">
        <f t="shared" si="673"/>
        <v>2</v>
      </c>
      <c r="AM638" s="17">
        <v>0</v>
      </c>
      <c r="AN638" s="17"/>
      <c r="AO638" s="17">
        <v>0</v>
      </c>
      <c r="AP638" s="17">
        <v>0</v>
      </c>
      <c r="AQ638" s="17">
        <v>0</v>
      </c>
      <c r="AR638" s="17" t="s">
        <v>136</v>
      </c>
      <c r="AS638" s="19">
        <f t="shared" si="614"/>
        <v>0</v>
      </c>
      <c r="AT638" s="19"/>
      <c r="AU638" s="19">
        <f>VLOOKUP(G638,ABNT5101!$I$3:$J$9,2)</f>
        <v>10</v>
      </c>
      <c r="AV638" s="19">
        <f>VLOOKUP(G638,ABNT5101!$I$3:$M$9,5)</f>
        <v>0.18</v>
      </c>
      <c r="AW638" s="17" t="str">
        <f>_xlfn.XLOOKUP(G638,ABNT5101!I:I,ABNT5101!L:L)</f>
        <v>-</v>
      </c>
      <c r="AX638" s="17">
        <f>_xlfn.XLOOKUP(G638,ABNT5101!$I:$I,ABNT5101!M:M)</f>
        <v>0.18</v>
      </c>
      <c r="AY638" s="17" t="str">
        <f>_xlfn.XLOOKUP(G638,ABNT5101!$I:$I,ABNT5101!N:N)</f>
        <v>-</v>
      </c>
      <c r="AZ638" s="17">
        <f>_xlfn.XLOOKUP(G638,ABNT5101!$I:$I,ABNT5101!O:O)</f>
        <v>16</v>
      </c>
      <c r="BA638" s="20" t="str">
        <f t="shared" si="615"/>
        <v>ATENDE</v>
      </c>
      <c r="BB638" s="21">
        <f t="shared" ref="BB638:BC638" si="768">BE638/AU638-1</f>
        <v>1.0000000000000009E-2</v>
      </c>
      <c r="BC638" s="21">
        <f t="shared" si="768"/>
        <v>1.5</v>
      </c>
      <c r="BD638" s="21" t="str">
        <f t="shared" si="617"/>
        <v>-</v>
      </c>
      <c r="BE638" s="22">
        <v>10.1</v>
      </c>
      <c r="BF638" s="22">
        <v>0.45</v>
      </c>
      <c r="BG638" s="22"/>
      <c r="BH638" s="22"/>
      <c r="BI638" s="23"/>
      <c r="BJ638" s="22"/>
      <c r="BK638" s="20" t="str">
        <f t="shared" si="618"/>
        <v>ATENDE</v>
      </c>
      <c r="BL638" s="20" t="str">
        <f t="shared" si="619"/>
        <v>ATENDE</v>
      </c>
      <c r="BM638" s="20" t="str">
        <f t="shared" si="620"/>
        <v>ATENDE</v>
      </c>
      <c r="BN638" s="20" t="str">
        <f t="shared" si="621"/>
        <v>ATENDE</v>
      </c>
      <c r="BO638" s="24" t="str">
        <f t="shared" si="622"/>
        <v>C4</v>
      </c>
      <c r="BP638" s="24" t="str">
        <f t="shared" si="725"/>
        <v>P6</v>
      </c>
      <c r="BQ638" s="25">
        <f t="shared" si="623"/>
        <v>1.9533333333333331</v>
      </c>
      <c r="BR638" s="22">
        <v>8.86</v>
      </c>
      <c r="BS638" s="22">
        <v>3.62</v>
      </c>
      <c r="BT638" s="24">
        <f>IF(BP638="-","-",_xlfn.XLOOKUP(BP638,ABNT5101!$B$4:$B$9,ABNT5101!$C$4:$C$9))</f>
        <v>3</v>
      </c>
      <c r="BU638" s="24">
        <f>IF(BP638="-","-",_xlfn.XLOOKUP(BP638,ABNT5101!$B$4:$B$9,ABNT5101!$D$4:$D$9))</f>
        <v>0.6</v>
      </c>
      <c r="BV638" s="20" t="str">
        <f t="shared" si="624"/>
        <v>ATENDE</v>
      </c>
      <c r="BW638" s="20" t="str">
        <f t="shared" si="625"/>
        <v>ATENDE</v>
      </c>
      <c r="BX638" s="20" t="str">
        <f t="shared" si="626"/>
        <v>ATENDE</v>
      </c>
      <c r="BY638" s="24" t="str">
        <f t="shared" si="729"/>
        <v>P6</v>
      </c>
      <c r="BZ638" s="25">
        <f t="shared" si="627"/>
        <v>1.4233333333333333</v>
      </c>
      <c r="CA638" s="24">
        <v>7.27</v>
      </c>
      <c r="CB638" s="24">
        <v>3.9</v>
      </c>
      <c r="CC638" s="20">
        <f>IF(BY638="-","-",_xlfn.XLOOKUP(BY638,ABNT5101!$B$4:$B$9,ABNT5101!$C$4:$C$9))</f>
        <v>3</v>
      </c>
      <c r="CD638" s="24">
        <f>IF(BY638="-","-",_xlfn.XLOOKUP(BY638,ABNT5101!$B$4:$B$9,ABNT5101!$D$4:$D$9))</f>
        <v>0.6</v>
      </c>
      <c r="CE638" s="20" t="str">
        <f t="shared" si="628"/>
        <v>ATENDE</v>
      </c>
      <c r="CF638" s="20" t="str">
        <f t="shared" si="629"/>
        <v>ATENDE</v>
      </c>
      <c r="CG638" s="20" t="str">
        <f t="shared" si="630"/>
        <v>ATENDE</v>
      </c>
      <c r="CH638" s="26" t="str">
        <f>_xlfn.XLOOKUP(CI638,'Banco de dados'!$B:$B,'Banco de dados'!$D:$D)</f>
        <v>LEDSTAR</v>
      </c>
      <c r="CI638" s="47" t="str">
        <f>'Banco de dados'!B7</f>
        <v xml:space="preserve"> SL VT 9.1 44W</v>
      </c>
      <c r="CJ638" s="26" t="str">
        <f>_xlfn.XLOOKUP(CI638,'Banco de dados'!$B:$B,'Banco de dados'!$E:$E)</f>
        <v>LUM LED SL VT 9.1 44W</v>
      </c>
      <c r="CK638" s="26"/>
      <c r="CL638" s="26" t="e">
        <f>IF(CK638="-","-",_xlfn.XLOOKUP(CK638,'Banco de dados'!$B:$B,'Banco de dados'!$E:$E))</f>
        <v>#N/A</v>
      </c>
      <c r="CM638" s="28">
        <f t="shared" si="631"/>
        <v>1</v>
      </c>
      <c r="CN638" s="26">
        <f>_xlfn.XLOOKUP(CI638,'Banco de dados'!$B:$B,'Banco de dados'!$H:$H)</f>
        <v>44</v>
      </c>
      <c r="CO638" s="26" t="e">
        <f t="array" aca="1" ref="CO638" ca="1">_xludf.XLOOKUP(CK638,'Banco de dados'!$B:$B,'Banco de dados'!$H:$H)</f>
        <v>#NAME?</v>
      </c>
      <c r="CP638" s="51" t="e">
        <f t="array" aca="1" ref="CP638" ca="1">_xludf.XLOOKUP(CI638,'Banco de dados'!$B:$B,'Banco de dados'!$F:$F)</f>
        <v>#NAME?</v>
      </c>
      <c r="CQ638" s="26" t="e">
        <f t="array" aca="1" ref="CQ638" ca="1">_xludf.XLOOKUP(CK638,'Banco de dados'!$B:$B,'Banco de dados'!$F:$F)</f>
        <v>#NAME?</v>
      </c>
      <c r="CR638" s="27">
        <v>0</v>
      </c>
      <c r="CS638" s="27"/>
      <c r="CT638" s="26" t="str">
        <f>IF(AG638=0.5,"Suporte",IF(AND(AG638&gt;='Braços de IP'!$B$9,AG638&lt;='Braços de IP'!$D$9),'Braços de IP'!$E$9,IF(AND(AG638&gt;='Braços de IP'!$B$10,AG638&lt;='Braços de IP'!$D$10),'Braços de IP'!$E$10,IF(AND(AG638&gt;='Braços de IP'!$B$11,AG638&lt;='Braços de IP'!$D$11),'Braços de IP'!$E$11,IF(AND(AG638&gt;='Braços de IP'!$B$12,AG638&lt;='Braços de IP'!$D$12),'Braços de IP'!$E$12,IF(AND(AG638&gt;='Braços de IP'!$B$13,AG638&lt;='Braços de IP'!$D$13),'Braços de IP'!$E$13,IF(AND(AG638&gt;='Braços de IP'!$B$14,AG638&lt;='Braços de IP'!$D$14),'Braços de IP'!$E$14,"ERRO")))))))</f>
        <v>Médio I</v>
      </c>
      <c r="CU638" s="27"/>
      <c r="CV638" s="26" t="str">
        <f>IF($CU638="","",VLOOKUP($CU638,'Braços de IP'!$E$9:$I$15,2,0))</f>
        <v/>
      </c>
      <c r="CW638" s="29" t="str">
        <f>IF($CU638="","",VLOOKUP($CU638,'Braços de IP'!$E$9:$I$15,5,0))</f>
        <v/>
      </c>
      <c r="CX638" s="26"/>
      <c r="CY638" s="26"/>
      <c r="CZ638" s="26"/>
      <c r="DA638" s="26"/>
      <c r="DB638" s="26"/>
      <c r="DC638" s="26"/>
      <c r="DD638" s="30">
        <f t="shared" si="632"/>
        <v>44</v>
      </c>
      <c r="DE638" s="31">
        <f t="shared" si="633"/>
        <v>72</v>
      </c>
      <c r="DF638" s="30">
        <f t="shared" si="634"/>
        <v>116</v>
      </c>
      <c r="DG638" s="32">
        <f t="shared" si="635"/>
        <v>0.38888888888888884</v>
      </c>
      <c r="DH638" s="33" t="s">
        <v>143</v>
      </c>
      <c r="DI638" s="34"/>
      <c r="DJ638" s="35"/>
      <c r="DK638" s="16" t="s">
        <v>144</v>
      </c>
      <c r="DL638" s="16"/>
      <c r="DN638" s="36" t="e">
        <f t="shared" si="675"/>
        <v>#VALUE!</v>
      </c>
    </row>
    <row r="639" spans="2:118" ht="15.75" customHeight="1" x14ac:dyDescent="0.25">
      <c r="B639" s="16">
        <v>125</v>
      </c>
      <c r="C639" s="16" t="s">
        <v>146</v>
      </c>
      <c r="D639" s="16" t="s">
        <v>607</v>
      </c>
      <c r="E639" s="16">
        <v>-8.0582630000000002</v>
      </c>
      <c r="F639" s="16">
        <v>-34.936776000000002</v>
      </c>
      <c r="G639" s="16" t="s">
        <v>160</v>
      </c>
      <c r="H639" s="17" t="s">
        <v>136</v>
      </c>
      <c r="I639" s="16" t="s">
        <v>135</v>
      </c>
      <c r="J639" s="17" t="s">
        <v>137</v>
      </c>
      <c r="K639" s="18">
        <v>72</v>
      </c>
      <c r="L639" s="17" t="s">
        <v>138</v>
      </c>
      <c r="M639" s="17">
        <v>0</v>
      </c>
      <c r="N639" s="16">
        <f t="shared" si="671"/>
        <v>144</v>
      </c>
      <c r="O639" s="17">
        <v>1</v>
      </c>
      <c r="P639" s="17">
        <v>2.11</v>
      </c>
      <c r="Q639" s="17">
        <v>6.8</v>
      </c>
      <c r="R639" s="16"/>
      <c r="S639" s="16"/>
      <c r="T639" s="16">
        <v>0</v>
      </c>
      <c r="U639" s="17">
        <v>1.4</v>
      </c>
      <c r="V639" s="17">
        <v>0</v>
      </c>
      <c r="W639" s="17">
        <v>0</v>
      </c>
      <c r="X639" s="17">
        <v>0</v>
      </c>
      <c r="Y639" s="17">
        <v>0</v>
      </c>
      <c r="Z639" s="17">
        <v>0</v>
      </c>
      <c r="AA639" s="17" t="s">
        <v>139</v>
      </c>
      <c r="AB639" s="17" t="s">
        <v>140</v>
      </c>
      <c r="AC639" s="17">
        <v>34.369999999999997</v>
      </c>
      <c r="AD639" s="17">
        <v>7.68</v>
      </c>
      <c r="AE639" s="17">
        <v>1</v>
      </c>
      <c r="AF639" s="17">
        <v>1.17</v>
      </c>
      <c r="AG639" s="17">
        <v>2</v>
      </c>
      <c r="AH639" s="17">
        <f t="shared" si="672"/>
        <v>0.83000000000000007</v>
      </c>
      <c r="AI639" s="17" t="s">
        <v>136</v>
      </c>
      <c r="AJ639" s="17" t="s">
        <v>136</v>
      </c>
      <c r="AK639" s="17" t="s">
        <v>141</v>
      </c>
      <c r="AL639" s="17">
        <f t="shared" si="673"/>
        <v>2</v>
      </c>
      <c r="AM639" s="17">
        <v>0</v>
      </c>
      <c r="AN639" s="17"/>
      <c r="AO639" s="17">
        <v>0</v>
      </c>
      <c r="AP639" s="17">
        <v>0</v>
      </c>
      <c r="AQ639" s="17">
        <v>0</v>
      </c>
      <c r="AR639" s="17" t="s">
        <v>136</v>
      </c>
      <c r="AS639" s="19">
        <f t="shared" si="614"/>
        <v>0</v>
      </c>
      <c r="AT639" s="19"/>
      <c r="AU639" s="19">
        <f>VLOOKUP(G639,ABNT5101!$I$3:$J$9,2)</f>
        <v>10</v>
      </c>
      <c r="AV639" s="19">
        <f>VLOOKUP(G639,ABNT5101!$I$3:$M$9,5)</f>
        <v>0.18</v>
      </c>
      <c r="AW639" s="17" t="str">
        <f>_xlfn.XLOOKUP(G639,ABNT5101!I:I,ABNT5101!L:L)</f>
        <v>-</v>
      </c>
      <c r="AX639" s="17">
        <f>_xlfn.XLOOKUP(G639,ABNT5101!$I:$I,ABNT5101!M:M)</f>
        <v>0.18</v>
      </c>
      <c r="AY639" s="17" t="str">
        <f>_xlfn.XLOOKUP(G639,ABNT5101!$I:$I,ABNT5101!N:N)</f>
        <v>-</v>
      </c>
      <c r="AZ639" s="17">
        <f>_xlfn.XLOOKUP(G639,ABNT5101!$I:$I,ABNT5101!O:O)</f>
        <v>16</v>
      </c>
      <c r="BA639" s="20" t="str">
        <f t="shared" si="615"/>
        <v>ATENDE</v>
      </c>
      <c r="BB639" s="21">
        <f t="shared" ref="BB639:BC639" si="769">BE639/AU639-1</f>
        <v>0.40399999999999991</v>
      </c>
      <c r="BC639" s="21">
        <f t="shared" si="769"/>
        <v>2.2777777777777777</v>
      </c>
      <c r="BD639" s="21" t="str">
        <f t="shared" si="617"/>
        <v>-</v>
      </c>
      <c r="BE639" s="22">
        <v>14.04</v>
      </c>
      <c r="BF639" s="22">
        <v>0.59</v>
      </c>
      <c r="BG639" s="22"/>
      <c r="BH639" s="22"/>
      <c r="BI639" s="23"/>
      <c r="BJ639" s="22"/>
      <c r="BK639" s="20" t="str">
        <f t="shared" si="618"/>
        <v>ATENDE</v>
      </c>
      <c r="BL639" s="20" t="str">
        <f t="shared" si="619"/>
        <v>ATENDE</v>
      </c>
      <c r="BM639" s="20" t="str">
        <f t="shared" si="620"/>
        <v>ATENDE</v>
      </c>
      <c r="BN639" s="20" t="str">
        <f t="shared" si="621"/>
        <v>ATENDE</v>
      </c>
      <c r="BO639" s="24" t="str">
        <f t="shared" si="622"/>
        <v>C4</v>
      </c>
      <c r="BP639" s="24" t="str">
        <f t="shared" si="725"/>
        <v>P6</v>
      </c>
      <c r="BQ639" s="25">
        <f t="shared" si="623"/>
        <v>2.9733333333333332</v>
      </c>
      <c r="BR639" s="22">
        <v>11.92</v>
      </c>
      <c r="BS639" s="22">
        <v>5.32</v>
      </c>
      <c r="BT639" s="24">
        <f>IF(BP639="-","-",_xlfn.XLOOKUP(BP639,ABNT5101!$B$4:$B$9,ABNT5101!$C$4:$C$9))</f>
        <v>3</v>
      </c>
      <c r="BU639" s="24">
        <f>IF(BP639="-","-",_xlfn.XLOOKUP(BP639,ABNT5101!$B$4:$B$9,ABNT5101!$D$4:$D$9))</f>
        <v>0.6</v>
      </c>
      <c r="BV639" s="20" t="str">
        <f t="shared" si="624"/>
        <v>ATENDE</v>
      </c>
      <c r="BW639" s="20" t="str">
        <f t="shared" si="625"/>
        <v>ATENDE</v>
      </c>
      <c r="BX639" s="20" t="str">
        <f t="shared" si="626"/>
        <v>ATENDE</v>
      </c>
      <c r="BY639" s="24" t="str">
        <f t="shared" si="729"/>
        <v>P6</v>
      </c>
      <c r="BZ639" s="25">
        <f t="shared" si="627"/>
        <v>2.3933333333333331</v>
      </c>
      <c r="CA639" s="24">
        <v>10.18</v>
      </c>
      <c r="CB639" s="24">
        <v>7.79</v>
      </c>
      <c r="CC639" s="20">
        <f>IF(BY639="-","-",_xlfn.XLOOKUP(BY639,ABNT5101!$B$4:$B$9,ABNT5101!$C$4:$C$9))</f>
        <v>3</v>
      </c>
      <c r="CD639" s="24">
        <f>IF(BY639="-","-",_xlfn.XLOOKUP(BY639,ABNT5101!$B$4:$B$9,ABNT5101!$D$4:$D$9))</f>
        <v>0.6</v>
      </c>
      <c r="CE639" s="20" t="str">
        <f t="shared" si="628"/>
        <v>ATENDE</v>
      </c>
      <c r="CF639" s="20" t="str">
        <f t="shared" si="629"/>
        <v>ATENDE</v>
      </c>
      <c r="CG639" s="20" t="str">
        <f t="shared" si="630"/>
        <v>ATENDE</v>
      </c>
      <c r="CH639" s="26" t="str">
        <f>_xlfn.XLOOKUP(CI639,'Banco de dados'!$B:$B,'Banco de dados'!$D:$D)</f>
        <v>SX LIGHTING</v>
      </c>
      <c r="CI639" s="27" t="str">
        <f>'Banco de dados'!B56</f>
        <v>SX-INEVO050HF</v>
      </c>
      <c r="CJ639" s="26" t="str">
        <f>_xlfn.XLOOKUP(CI639,'Banco de dados'!$B:$B,'Banco de dados'!$E:$E)</f>
        <v>SXINEVO050K50L12CZF7PHF</v>
      </c>
      <c r="CK639" s="26"/>
      <c r="CL639" s="26" t="e">
        <f>IF(CK639="-","-",_xlfn.XLOOKUP(CK639,'Banco de dados'!$B:$B,'Banco de dados'!$E:$E))</f>
        <v>#N/A</v>
      </c>
      <c r="CM639" s="28">
        <f t="shared" si="631"/>
        <v>1</v>
      </c>
      <c r="CN639" s="26">
        <f>_xlfn.XLOOKUP(CI639,'Banco de dados'!$B:$B,'Banco de dados'!$H:$H)</f>
        <v>50</v>
      </c>
      <c r="CO639" s="26" t="e">
        <f t="array" aca="1" ref="CO639" ca="1">_xludf.XLOOKUP(CK639,'Banco de dados'!$B:$B,'Banco de dados'!$H:$H)</f>
        <v>#NAME?</v>
      </c>
      <c r="CP639" s="51" t="e">
        <f t="array" aca="1" ref="CP639" ca="1">_xludf.XLOOKUP(CI639,'Banco de dados'!$B:$B,'Banco de dados'!$F:$F)</f>
        <v>#NAME?</v>
      </c>
      <c r="CQ639" s="26" t="e">
        <f t="array" aca="1" ref="CQ639" ca="1">_xludf.XLOOKUP(CK639,'Banco de dados'!$B:$B,'Banco de dados'!$F:$F)</f>
        <v>#NAME?</v>
      </c>
      <c r="CR639" s="27">
        <v>0</v>
      </c>
      <c r="CS639" s="27"/>
      <c r="CT639" s="26" t="str">
        <f>IF(AG639=0.5,"Suporte",IF(AND(AG639&gt;='Braços de IP'!$B$9,AG639&lt;='Braços de IP'!$D$9),'Braços de IP'!$E$9,IF(AND(AG639&gt;='Braços de IP'!$B$10,AG639&lt;='Braços de IP'!$D$10),'Braços de IP'!$E$10,IF(AND(AG639&gt;='Braços de IP'!$B$11,AG639&lt;='Braços de IP'!$D$11),'Braços de IP'!$E$11,IF(AND(AG639&gt;='Braços de IP'!$B$12,AG639&lt;='Braços de IP'!$D$12),'Braços de IP'!$E$12,IF(AND(AG639&gt;='Braços de IP'!$B$13,AG639&lt;='Braços de IP'!$D$13),'Braços de IP'!$E$13,IF(AND(AG639&gt;='Braços de IP'!$B$14,AG639&lt;='Braços de IP'!$D$14),'Braços de IP'!$E$14,"ERRO")))))))</f>
        <v>Médio I</v>
      </c>
      <c r="CU639" s="27"/>
      <c r="CV639" s="26" t="str">
        <f>IF($CU639="","",VLOOKUP($CU639,'Braços de IP'!$E$9:$I$15,2,0))</f>
        <v/>
      </c>
      <c r="CW639" s="29" t="str">
        <f>IF($CU639="","",VLOOKUP($CU639,'Braços de IP'!$E$9:$I$15,5,0))</f>
        <v/>
      </c>
      <c r="CX639" s="26"/>
      <c r="CY639" s="26"/>
      <c r="CZ639" s="26"/>
      <c r="DA639" s="26"/>
      <c r="DB639" s="26"/>
      <c r="DC639" s="26"/>
      <c r="DD639" s="30">
        <f t="shared" si="632"/>
        <v>50</v>
      </c>
      <c r="DE639" s="31">
        <f t="shared" si="633"/>
        <v>72</v>
      </c>
      <c r="DF639" s="30">
        <f t="shared" si="634"/>
        <v>122</v>
      </c>
      <c r="DG639" s="32">
        <f t="shared" si="635"/>
        <v>0.30555555555555558</v>
      </c>
      <c r="DH639" s="33" t="s">
        <v>143</v>
      </c>
      <c r="DI639" s="34"/>
      <c r="DJ639" s="35"/>
      <c r="DK639" s="16" t="s">
        <v>144</v>
      </c>
      <c r="DL639" s="16"/>
      <c r="DN639" s="36" t="e">
        <f t="shared" si="675"/>
        <v>#VALUE!</v>
      </c>
    </row>
    <row r="640" spans="2:118" ht="15.75" customHeight="1" x14ac:dyDescent="0.25">
      <c r="B640" s="16">
        <v>125</v>
      </c>
      <c r="C640" s="16" t="s">
        <v>146</v>
      </c>
      <c r="D640" s="16" t="s">
        <v>607</v>
      </c>
      <c r="E640" s="16">
        <v>-8.0582630000000002</v>
      </c>
      <c r="F640" s="16">
        <v>-34.936776000000002</v>
      </c>
      <c r="G640" s="16" t="s">
        <v>160</v>
      </c>
      <c r="H640" s="17" t="s">
        <v>136</v>
      </c>
      <c r="I640" s="16" t="s">
        <v>135</v>
      </c>
      <c r="J640" s="17" t="s">
        <v>137</v>
      </c>
      <c r="K640" s="18">
        <v>72</v>
      </c>
      <c r="L640" s="17" t="s">
        <v>138</v>
      </c>
      <c r="M640" s="17">
        <v>0</v>
      </c>
      <c r="N640" s="16">
        <f t="shared" si="671"/>
        <v>144</v>
      </c>
      <c r="O640" s="17">
        <v>1</v>
      </c>
      <c r="P640" s="17">
        <v>2.11</v>
      </c>
      <c r="Q640" s="17">
        <v>6.8</v>
      </c>
      <c r="R640" s="16"/>
      <c r="S640" s="16"/>
      <c r="T640" s="16">
        <v>0</v>
      </c>
      <c r="U640" s="17">
        <v>1.4</v>
      </c>
      <c r="V640" s="17">
        <v>0</v>
      </c>
      <c r="W640" s="17">
        <v>0</v>
      </c>
      <c r="X640" s="17">
        <v>0</v>
      </c>
      <c r="Y640" s="17">
        <v>0</v>
      </c>
      <c r="Z640" s="17">
        <v>0</v>
      </c>
      <c r="AA640" s="17" t="s">
        <v>139</v>
      </c>
      <c r="AB640" s="17" t="s">
        <v>140</v>
      </c>
      <c r="AC640" s="17">
        <v>34.369999999999997</v>
      </c>
      <c r="AD640" s="17">
        <v>7.68</v>
      </c>
      <c r="AE640" s="17">
        <v>1</v>
      </c>
      <c r="AF640" s="17">
        <v>1.17</v>
      </c>
      <c r="AG640" s="17">
        <v>2</v>
      </c>
      <c r="AH640" s="17">
        <f t="shared" si="672"/>
        <v>0.83000000000000007</v>
      </c>
      <c r="AI640" s="17" t="s">
        <v>136</v>
      </c>
      <c r="AJ640" s="17" t="s">
        <v>136</v>
      </c>
      <c r="AK640" s="17" t="s">
        <v>141</v>
      </c>
      <c r="AL640" s="17">
        <f t="shared" si="673"/>
        <v>2</v>
      </c>
      <c r="AM640" s="17">
        <v>0</v>
      </c>
      <c r="AN640" s="17"/>
      <c r="AO640" s="17">
        <v>0</v>
      </c>
      <c r="AP640" s="17">
        <v>0</v>
      </c>
      <c r="AQ640" s="17">
        <v>0</v>
      </c>
      <c r="AR640" s="17" t="s">
        <v>136</v>
      </c>
      <c r="AS640" s="19">
        <f t="shared" si="614"/>
        <v>0</v>
      </c>
      <c r="AT640" s="19"/>
      <c r="AU640" s="19">
        <f>VLOOKUP(G640,ABNT5101!$I$3:$J$9,2)</f>
        <v>10</v>
      </c>
      <c r="AV640" s="19">
        <f>VLOOKUP(G640,ABNT5101!$I$3:$M$9,5)</f>
        <v>0.18</v>
      </c>
      <c r="AW640" s="17" t="str">
        <f>_xlfn.XLOOKUP(G640,ABNT5101!I:I,ABNT5101!L:L)</f>
        <v>-</v>
      </c>
      <c r="AX640" s="17">
        <f>_xlfn.XLOOKUP(G640,ABNT5101!$I:$I,ABNT5101!M:M)</f>
        <v>0.18</v>
      </c>
      <c r="AY640" s="17" t="str">
        <f>_xlfn.XLOOKUP(G640,ABNT5101!$I:$I,ABNT5101!N:N)</f>
        <v>-</v>
      </c>
      <c r="AZ640" s="17">
        <f>_xlfn.XLOOKUP(G640,ABNT5101!$I:$I,ABNT5101!O:O)</f>
        <v>16</v>
      </c>
      <c r="BA640" s="20" t="str">
        <f t="shared" si="615"/>
        <v>ATENDE</v>
      </c>
      <c r="BB640" s="21">
        <f t="shared" ref="BB640:BC640" si="770">BE640/AU640-1</f>
        <v>0.10000000000000009</v>
      </c>
      <c r="BC640" s="21">
        <f t="shared" si="770"/>
        <v>2.1111111111111116</v>
      </c>
      <c r="BD640" s="21" t="str">
        <f t="shared" si="617"/>
        <v>-</v>
      </c>
      <c r="BE640" s="22">
        <v>11</v>
      </c>
      <c r="BF640" s="22">
        <v>0.56000000000000005</v>
      </c>
      <c r="BG640" s="22"/>
      <c r="BH640" s="22"/>
      <c r="BI640" s="23"/>
      <c r="BJ640" s="22"/>
      <c r="BK640" s="20" t="str">
        <f t="shared" si="618"/>
        <v>ATENDE</v>
      </c>
      <c r="BL640" s="20" t="str">
        <f t="shared" si="619"/>
        <v>ATENDE</v>
      </c>
      <c r="BM640" s="20" t="str">
        <f t="shared" si="620"/>
        <v>ATENDE</v>
      </c>
      <c r="BN640" s="20" t="str">
        <f t="shared" si="621"/>
        <v>ATENDE</v>
      </c>
      <c r="BO640" s="24" t="str">
        <f t="shared" si="622"/>
        <v>C4</v>
      </c>
      <c r="BP640" s="24" t="str">
        <f t="shared" si="725"/>
        <v>P6</v>
      </c>
      <c r="BQ640" s="25">
        <f t="shared" si="623"/>
        <v>2.0233333333333334</v>
      </c>
      <c r="BR640" s="22">
        <v>9.07</v>
      </c>
      <c r="BS640" s="22">
        <v>4.49</v>
      </c>
      <c r="BT640" s="24">
        <f>IF(BP640="-","-",_xlfn.XLOOKUP(BP640,ABNT5101!$B$4:$B$9,ABNT5101!$C$4:$C$9))</f>
        <v>3</v>
      </c>
      <c r="BU640" s="24">
        <f>IF(BP640="-","-",_xlfn.XLOOKUP(BP640,ABNT5101!$B$4:$B$9,ABNT5101!$D$4:$D$9))</f>
        <v>0.6</v>
      </c>
      <c r="BV640" s="20" t="str">
        <f t="shared" si="624"/>
        <v>ATENDE</v>
      </c>
      <c r="BW640" s="20" t="str">
        <f t="shared" si="625"/>
        <v>ATENDE</v>
      </c>
      <c r="BX640" s="20" t="str">
        <f t="shared" si="626"/>
        <v>ATENDE</v>
      </c>
      <c r="BY640" s="24" t="str">
        <f t="shared" si="729"/>
        <v>P6</v>
      </c>
      <c r="BZ640" s="25">
        <f t="shared" si="627"/>
        <v>1.0266666666666668</v>
      </c>
      <c r="CA640" s="24">
        <v>6.08</v>
      </c>
      <c r="CB640" s="24">
        <v>4.0999999999999996</v>
      </c>
      <c r="CC640" s="20">
        <f>IF(BY640="-","-",_xlfn.XLOOKUP(BY640,ABNT5101!$B$4:$B$9,ABNT5101!$C$4:$C$9))</f>
        <v>3</v>
      </c>
      <c r="CD640" s="24">
        <f>IF(BY640="-","-",_xlfn.XLOOKUP(BY640,ABNT5101!$B$4:$B$9,ABNT5101!$D$4:$D$9))</f>
        <v>0.6</v>
      </c>
      <c r="CE640" s="20" t="str">
        <f t="shared" si="628"/>
        <v>ATENDE</v>
      </c>
      <c r="CF640" s="20" t="str">
        <f t="shared" si="629"/>
        <v>ATENDE</v>
      </c>
      <c r="CG640" s="20" t="str">
        <f t="shared" si="630"/>
        <v>ATENDE</v>
      </c>
      <c r="CH640" s="26" t="str">
        <f>_xlfn.XLOOKUP(CI640,'Banco de dados'!$B:$B,'Banco de dados'!$D:$D)</f>
        <v>TECNOWATT</v>
      </c>
      <c r="CI640" s="27" t="str">
        <f>'Banco de dados'!B66</f>
        <v xml:space="preserve">SIGSAGPTLRRSSNDL_40W_50IBBRS
</v>
      </c>
      <c r="CJ640" s="26" t="str">
        <f>_xlfn.XLOOKUP(CI640,'Banco de dados'!$B:$B,'Banco de dados'!$E:$E)</f>
        <v>SIGSAGPTLRRSSNDL_40W_50IBBRS
1-10C1MUN6.5</v>
      </c>
      <c r="CK640" s="26"/>
      <c r="CL640" s="26" t="e">
        <f>IF(CK640="-","-",_xlfn.XLOOKUP(CK640,'Banco de dados'!$B:$B,'Banco de dados'!$E:$E))</f>
        <v>#N/A</v>
      </c>
      <c r="CM640" s="28">
        <f t="shared" si="631"/>
        <v>1</v>
      </c>
      <c r="CN640" s="26">
        <f>_xlfn.XLOOKUP(CI640,'Banco de dados'!$B:$B,'Banco de dados'!$H:$H)</f>
        <v>40</v>
      </c>
      <c r="CO640" s="26" t="e">
        <f t="array" aca="1" ref="CO640" ca="1">_xludf.XLOOKUP(CK640,'Banco de dados'!$B:$B,'Banco de dados'!$H:$H)</f>
        <v>#NAME?</v>
      </c>
      <c r="CP640" s="51" t="e">
        <f t="array" aca="1" ref="CP640" ca="1">_xludf.XLOOKUP(CI640,'Banco de dados'!$B:$B,'Banco de dados'!$F:$F)</f>
        <v>#NAME?</v>
      </c>
      <c r="CQ640" s="26" t="e">
        <f t="array" aca="1" ref="CQ640" ca="1">_xludf.XLOOKUP(CK640,'Banco de dados'!$B:$B,'Banco de dados'!$F:$F)</f>
        <v>#NAME?</v>
      </c>
      <c r="CR640" s="27">
        <v>0</v>
      </c>
      <c r="CS640" s="27"/>
      <c r="CT640" s="26" t="str">
        <f>IF(AG640=0.5,"Suporte",IF(AND(AG640&gt;='Braços de IP'!$B$9,AG640&lt;='Braços de IP'!$D$9),'Braços de IP'!$E$9,IF(AND(AG640&gt;='Braços de IP'!$B$10,AG640&lt;='Braços de IP'!$D$10),'Braços de IP'!$E$10,IF(AND(AG640&gt;='Braços de IP'!$B$11,AG640&lt;='Braços de IP'!$D$11),'Braços de IP'!$E$11,IF(AND(AG640&gt;='Braços de IP'!$B$12,AG640&lt;='Braços de IP'!$D$12),'Braços de IP'!$E$12,IF(AND(AG640&gt;='Braços de IP'!$B$13,AG640&lt;='Braços de IP'!$D$13),'Braços de IP'!$E$13,IF(AND(AG640&gt;='Braços de IP'!$B$14,AG640&lt;='Braços de IP'!$D$14),'Braços de IP'!$E$14,"ERRO")))))))</f>
        <v>Médio I</v>
      </c>
      <c r="CU640" s="27"/>
      <c r="CV640" s="26" t="str">
        <f>IF($CU640="","",VLOOKUP($CU640,'Braços de IP'!$E$9:$I$15,2,0))</f>
        <v/>
      </c>
      <c r="CW640" s="29" t="str">
        <f>IF($CU640="","",VLOOKUP($CU640,'Braços de IP'!$E$9:$I$15,5,0))</f>
        <v/>
      </c>
      <c r="CX640" s="26"/>
      <c r="CY640" s="26"/>
      <c r="CZ640" s="26"/>
      <c r="DA640" s="26"/>
      <c r="DB640" s="26"/>
      <c r="DC640" s="26"/>
      <c r="DD640" s="30">
        <f t="shared" si="632"/>
        <v>40</v>
      </c>
      <c r="DE640" s="31">
        <f t="shared" si="633"/>
        <v>72</v>
      </c>
      <c r="DF640" s="30">
        <f t="shared" si="634"/>
        <v>112</v>
      </c>
      <c r="DG640" s="32">
        <f t="shared" si="635"/>
        <v>0.44444444444444442</v>
      </c>
      <c r="DH640" s="33" t="s">
        <v>143</v>
      </c>
      <c r="DI640" s="34"/>
      <c r="DJ640" s="35"/>
      <c r="DK640" s="16" t="s">
        <v>144</v>
      </c>
      <c r="DL640" s="16"/>
      <c r="DN640" s="36" t="e">
        <f t="shared" si="675"/>
        <v>#VALUE!</v>
      </c>
    </row>
    <row r="641" spans="2:118" ht="15.75" customHeight="1" x14ac:dyDescent="0.25">
      <c r="B641" s="16">
        <v>126</v>
      </c>
      <c r="C641" s="16" t="s">
        <v>146</v>
      </c>
      <c r="D641" s="16" t="s">
        <v>608</v>
      </c>
      <c r="E641" s="16">
        <v>-8.0424930000000003</v>
      </c>
      <c r="F641" s="16">
        <v>-34.942371000000001</v>
      </c>
      <c r="G641" s="16" t="s">
        <v>160</v>
      </c>
      <c r="H641" s="17" t="s">
        <v>136</v>
      </c>
      <c r="I641" s="16" t="s">
        <v>135</v>
      </c>
      <c r="J641" s="17" t="s">
        <v>137</v>
      </c>
      <c r="K641" s="18">
        <v>96</v>
      </c>
      <c r="L641" s="17" t="s">
        <v>138</v>
      </c>
      <c r="M641" s="17">
        <v>0</v>
      </c>
      <c r="N641" s="16">
        <f t="shared" si="671"/>
        <v>192</v>
      </c>
      <c r="O641" s="17">
        <v>1</v>
      </c>
      <c r="P641" s="17">
        <v>4.08</v>
      </c>
      <c r="Q641" s="17">
        <v>9.06</v>
      </c>
      <c r="R641" s="16"/>
      <c r="S641" s="16"/>
      <c r="T641" s="16">
        <v>0</v>
      </c>
      <c r="U641" s="17">
        <v>2.58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 t="s">
        <v>139</v>
      </c>
      <c r="AB641" s="17" t="s">
        <v>140</v>
      </c>
      <c r="AC641" s="17">
        <v>36.29</v>
      </c>
      <c r="AD641" s="17">
        <v>6.61</v>
      </c>
      <c r="AE641" s="17">
        <v>1</v>
      </c>
      <c r="AF641" s="17">
        <v>1.65</v>
      </c>
      <c r="AG641" s="17">
        <v>1.85</v>
      </c>
      <c r="AH641" s="17">
        <f t="shared" si="672"/>
        <v>0.20000000000000018</v>
      </c>
      <c r="AI641" s="17" t="s">
        <v>136</v>
      </c>
      <c r="AJ641" s="17" t="s">
        <v>136</v>
      </c>
      <c r="AK641" s="17" t="s">
        <v>141</v>
      </c>
      <c r="AL641" s="17">
        <f t="shared" si="673"/>
        <v>2</v>
      </c>
      <c r="AM641" s="17">
        <v>0</v>
      </c>
      <c r="AN641" s="17"/>
      <c r="AO641" s="17">
        <v>0</v>
      </c>
      <c r="AP641" s="17">
        <v>0</v>
      </c>
      <c r="AQ641" s="17">
        <v>0</v>
      </c>
      <c r="AR641" s="17" t="s">
        <v>136</v>
      </c>
      <c r="AS641" s="19">
        <f t="shared" si="614"/>
        <v>0</v>
      </c>
      <c r="AT641" s="19"/>
      <c r="AU641" s="19">
        <f>VLOOKUP(G641,ABNT5101!$I$3:$J$9,2)</f>
        <v>10</v>
      </c>
      <c r="AV641" s="19">
        <f>VLOOKUP(G641,ABNT5101!$I$3:$M$9,5)</f>
        <v>0.18</v>
      </c>
      <c r="AW641" s="17" t="str">
        <f>_xlfn.XLOOKUP(G641,ABNT5101!I:I,ABNT5101!L:L)</f>
        <v>-</v>
      </c>
      <c r="AX641" s="17">
        <f>_xlfn.XLOOKUP(G641,ABNT5101!$I:$I,ABNT5101!M:M)</f>
        <v>0.18</v>
      </c>
      <c r="AY641" s="17" t="str">
        <f>_xlfn.XLOOKUP(G641,ABNT5101!$I:$I,ABNT5101!N:N)</f>
        <v>-</v>
      </c>
      <c r="AZ641" s="17">
        <f>_xlfn.XLOOKUP(G641,ABNT5101!$I:$I,ABNT5101!O:O)</f>
        <v>16</v>
      </c>
      <c r="BA641" s="20" t="str">
        <f t="shared" si="615"/>
        <v>ATENDE</v>
      </c>
      <c r="BB641" s="21">
        <f t="shared" ref="BB641:BC641" si="771">BE641/AU641-1</f>
        <v>7.2999999999999954E-2</v>
      </c>
      <c r="BC641" s="21">
        <f t="shared" si="771"/>
        <v>0.83333333333333348</v>
      </c>
      <c r="BD641" s="21" t="str">
        <f t="shared" si="617"/>
        <v>-</v>
      </c>
      <c r="BE641" s="22">
        <v>10.73</v>
      </c>
      <c r="BF641" s="22">
        <v>0.33</v>
      </c>
      <c r="BG641" s="22"/>
      <c r="BH641" s="22"/>
      <c r="BI641" s="23"/>
      <c r="BJ641" s="22"/>
      <c r="BK641" s="20" t="str">
        <f t="shared" si="618"/>
        <v>ATENDE</v>
      </c>
      <c r="BL641" s="20" t="str">
        <f t="shared" si="619"/>
        <v>ATENDE</v>
      </c>
      <c r="BM641" s="20" t="str">
        <f t="shared" si="620"/>
        <v>ATENDE</v>
      </c>
      <c r="BN641" s="20" t="str">
        <f t="shared" si="621"/>
        <v>ATENDE</v>
      </c>
      <c r="BO641" s="24" t="str">
        <f t="shared" si="622"/>
        <v>C4</v>
      </c>
      <c r="BP641" s="24" t="str">
        <f t="shared" si="725"/>
        <v>P6</v>
      </c>
      <c r="BQ641" s="25">
        <f t="shared" si="623"/>
        <v>2.1033333333333335</v>
      </c>
      <c r="BR641" s="22">
        <v>9.31</v>
      </c>
      <c r="BS641" s="22">
        <v>2.15</v>
      </c>
      <c r="BT641" s="24">
        <f>IF(BP641="-","-",_xlfn.XLOOKUP(BP641,ABNT5101!$B$4:$B$9,ABNT5101!$C$4:$C$9))</f>
        <v>3</v>
      </c>
      <c r="BU641" s="24">
        <f>IF(BP641="-","-",_xlfn.XLOOKUP(BP641,ABNT5101!$B$4:$B$9,ABNT5101!$D$4:$D$9))</f>
        <v>0.6</v>
      </c>
      <c r="BV641" s="20" t="str">
        <f t="shared" si="624"/>
        <v>ATENDE</v>
      </c>
      <c r="BW641" s="20" t="str">
        <f t="shared" si="625"/>
        <v>ATENDE</v>
      </c>
      <c r="BX641" s="20" t="str">
        <f t="shared" si="626"/>
        <v>ATENDE</v>
      </c>
      <c r="BY641" s="24" t="str">
        <f t="shared" si="729"/>
        <v>P6</v>
      </c>
      <c r="BZ641" s="25">
        <f t="shared" si="627"/>
        <v>0.34666666666666668</v>
      </c>
      <c r="CA641" s="24">
        <v>4.04</v>
      </c>
      <c r="CB641" s="24">
        <v>2.12</v>
      </c>
      <c r="CC641" s="20">
        <f>IF(BY641="-","-",_xlfn.XLOOKUP(BY641,ABNT5101!$B$4:$B$9,ABNT5101!$C$4:$C$9))</f>
        <v>3</v>
      </c>
      <c r="CD641" s="24">
        <f>IF(BY641="-","-",_xlfn.XLOOKUP(BY641,ABNT5101!$B$4:$B$9,ABNT5101!$D$4:$D$9))</f>
        <v>0.6</v>
      </c>
      <c r="CE641" s="20" t="str">
        <f t="shared" si="628"/>
        <v>ATENDE</v>
      </c>
      <c r="CF641" s="20" t="str">
        <f t="shared" si="629"/>
        <v>ATENDE</v>
      </c>
      <c r="CG641" s="20" t="str">
        <f t="shared" si="630"/>
        <v>ATENDE</v>
      </c>
      <c r="CH641" s="26" t="str">
        <f>_xlfn.XLOOKUP(CI641,'Banco de dados'!$B:$B,'Banco de dados'!$D:$D)</f>
        <v>LEDSTAR</v>
      </c>
      <c r="CI641" s="47" t="str">
        <f>'Banco de dados'!B8</f>
        <v xml:space="preserve"> SL VT 9.1 52W</v>
      </c>
      <c r="CJ641" s="26" t="str">
        <f>_xlfn.XLOOKUP(CI641,'Banco de dados'!$B:$B,'Banco de dados'!$E:$E)</f>
        <v>LUM LED SL VT 9.1 52W</v>
      </c>
      <c r="CK641" s="26"/>
      <c r="CL641" s="26" t="e">
        <f>IF(CK641="-","-",_xlfn.XLOOKUP(CK641,'Banco de dados'!$B:$B,'Banco de dados'!$E:$E))</f>
        <v>#N/A</v>
      </c>
      <c r="CM641" s="28">
        <f t="shared" si="631"/>
        <v>1</v>
      </c>
      <c r="CN641" s="26">
        <f>_xlfn.XLOOKUP(CI641,'Banco de dados'!$B:$B,'Banco de dados'!$H:$H)</f>
        <v>52</v>
      </c>
      <c r="CO641" s="26" t="e">
        <f t="array" aca="1" ref="CO641" ca="1">_xludf.XLOOKUP(CK641,'Banco de dados'!$B:$B,'Banco de dados'!$H:$H)</f>
        <v>#NAME?</v>
      </c>
      <c r="CP641" s="51" t="e">
        <f t="array" aca="1" ref="CP641" ca="1">_xludf.XLOOKUP(CI641,'Banco de dados'!$B:$B,'Banco de dados'!$F:$F)</f>
        <v>#NAME?</v>
      </c>
      <c r="CQ641" s="26" t="e">
        <f t="array" aca="1" ref="CQ641" ca="1">_xludf.XLOOKUP(CK641,'Banco de dados'!$B:$B,'Banco de dados'!$F:$F)</f>
        <v>#NAME?</v>
      </c>
      <c r="CR641" s="27">
        <v>0</v>
      </c>
      <c r="CS641" s="27">
        <v>5</v>
      </c>
      <c r="CT641" s="26" t="str">
        <f>IF(AG641=0.5,"Suporte",IF(AND(AG641&gt;='Braços de IP'!$B$9,AG641&lt;='Braços de IP'!$D$9),'Braços de IP'!$E$9,IF(AND(AG641&gt;='Braços de IP'!$B$10,AG641&lt;='Braços de IP'!$D$10),'Braços de IP'!$E$10,IF(AND(AG641&gt;='Braços de IP'!$B$11,AG641&lt;='Braços de IP'!$D$11),'Braços de IP'!$E$11,IF(AND(AG641&gt;='Braços de IP'!$B$12,AG641&lt;='Braços de IP'!$D$12),'Braços de IP'!$E$12,IF(AND(AG641&gt;='Braços de IP'!$B$13,AG641&lt;='Braços de IP'!$D$13),'Braços de IP'!$E$13,IF(AND(AG641&gt;='Braços de IP'!$B$14,AG641&lt;='Braços de IP'!$D$14),'Braços de IP'!$E$14,"ERRO")))))))</f>
        <v>Médio I</v>
      </c>
      <c r="CU641" s="27"/>
      <c r="CV641" s="26" t="str">
        <f>IF($CU641="","",VLOOKUP($CU641,'Braços de IP'!$E$9:$I$15,2,0))</f>
        <v/>
      </c>
      <c r="CW641" s="29" t="str">
        <f>IF($CU641="","",VLOOKUP($CU641,'Braços de IP'!$E$9:$I$15,5,0))</f>
        <v/>
      </c>
      <c r="CX641" s="26"/>
      <c r="CY641" s="26"/>
      <c r="CZ641" s="26"/>
      <c r="DA641" s="26"/>
      <c r="DB641" s="26"/>
      <c r="DC641" s="26"/>
      <c r="DD641" s="30">
        <f t="shared" si="632"/>
        <v>52</v>
      </c>
      <c r="DE641" s="31">
        <f t="shared" si="633"/>
        <v>96</v>
      </c>
      <c r="DF641" s="30">
        <f t="shared" si="634"/>
        <v>148</v>
      </c>
      <c r="DG641" s="32">
        <f t="shared" si="635"/>
        <v>0.45833333333333337</v>
      </c>
      <c r="DH641" s="33" t="s">
        <v>143</v>
      </c>
      <c r="DI641" s="34"/>
      <c r="DJ641" s="35"/>
      <c r="DK641" s="16" t="s">
        <v>144</v>
      </c>
      <c r="DL641" s="16"/>
      <c r="DN641" s="36" t="e">
        <f t="shared" si="675"/>
        <v>#VALUE!</v>
      </c>
    </row>
    <row r="642" spans="2:118" ht="15.75" customHeight="1" x14ac:dyDescent="0.25">
      <c r="B642" s="16">
        <v>126</v>
      </c>
      <c r="C642" s="16" t="s">
        <v>146</v>
      </c>
      <c r="D642" s="16" t="s">
        <v>608</v>
      </c>
      <c r="E642" s="16">
        <v>-8.0424930000000003</v>
      </c>
      <c r="F642" s="16">
        <v>-34.942371000000001</v>
      </c>
      <c r="G642" s="16" t="s">
        <v>160</v>
      </c>
      <c r="H642" s="17" t="s">
        <v>136</v>
      </c>
      <c r="I642" s="16" t="s">
        <v>135</v>
      </c>
      <c r="J642" s="17" t="s">
        <v>137</v>
      </c>
      <c r="K642" s="18">
        <v>96</v>
      </c>
      <c r="L642" s="17" t="s">
        <v>138</v>
      </c>
      <c r="M642" s="17">
        <v>0</v>
      </c>
      <c r="N642" s="16">
        <f t="shared" si="671"/>
        <v>192</v>
      </c>
      <c r="O642" s="17">
        <v>1</v>
      </c>
      <c r="P642" s="17">
        <v>4.08</v>
      </c>
      <c r="Q642" s="17">
        <v>9.06</v>
      </c>
      <c r="R642" s="16"/>
      <c r="S642" s="16"/>
      <c r="T642" s="16">
        <v>0</v>
      </c>
      <c r="U642" s="17">
        <v>2.58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 t="s">
        <v>139</v>
      </c>
      <c r="AB642" s="17" t="s">
        <v>140</v>
      </c>
      <c r="AC642" s="17">
        <v>36.29</v>
      </c>
      <c r="AD642" s="17">
        <v>6.61</v>
      </c>
      <c r="AE642" s="17">
        <v>1</v>
      </c>
      <c r="AF642" s="17">
        <v>1.65</v>
      </c>
      <c r="AG642" s="17">
        <v>1.85</v>
      </c>
      <c r="AH642" s="17">
        <f t="shared" si="672"/>
        <v>0.20000000000000018</v>
      </c>
      <c r="AI642" s="17" t="s">
        <v>136</v>
      </c>
      <c r="AJ642" s="17" t="s">
        <v>136</v>
      </c>
      <c r="AK642" s="17" t="s">
        <v>141</v>
      </c>
      <c r="AL642" s="17">
        <f t="shared" si="673"/>
        <v>2</v>
      </c>
      <c r="AM642" s="17">
        <v>0</v>
      </c>
      <c r="AN642" s="17"/>
      <c r="AO642" s="17">
        <v>0</v>
      </c>
      <c r="AP642" s="17">
        <v>0</v>
      </c>
      <c r="AQ642" s="17">
        <v>0</v>
      </c>
      <c r="AR642" s="17" t="s">
        <v>136</v>
      </c>
      <c r="AS642" s="19">
        <f t="shared" si="614"/>
        <v>0</v>
      </c>
      <c r="AT642" s="19"/>
      <c r="AU642" s="19">
        <f>VLOOKUP(G642,ABNT5101!$I$3:$J$9,2)</f>
        <v>10</v>
      </c>
      <c r="AV642" s="19">
        <f>VLOOKUP(G642,ABNT5101!$I$3:$M$9,5)</f>
        <v>0.18</v>
      </c>
      <c r="AW642" s="17" t="str">
        <f>_xlfn.XLOOKUP(G642,ABNT5101!I:I,ABNT5101!L:L)</f>
        <v>-</v>
      </c>
      <c r="AX642" s="17">
        <f>_xlfn.XLOOKUP(G642,ABNT5101!$I:$I,ABNT5101!M:M)</f>
        <v>0.18</v>
      </c>
      <c r="AY642" s="17" t="str">
        <f>_xlfn.XLOOKUP(G642,ABNT5101!$I:$I,ABNT5101!N:N)</f>
        <v>-</v>
      </c>
      <c r="AZ642" s="17">
        <f>_xlfn.XLOOKUP(G642,ABNT5101!$I:$I,ABNT5101!O:O)</f>
        <v>16</v>
      </c>
      <c r="BA642" s="20" t="str">
        <f t="shared" si="615"/>
        <v>ATENDE</v>
      </c>
      <c r="BB642" s="21">
        <f t="shared" ref="BB642:BC642" si="772">BE642/AU642-1</f>
        <v>0.26500000000000012</v>
      </c>
      <c r="BC642" s="21">
        <f t="shared" si="772"/>
        <v>1.5</v>
      </c>
      <c r="BD642" s="21" t="str">
        <f t="shared" si="617"/>
        <v>-</v>
      </c>
      <c r="BE642" s="22">
        <v>12.65</v>
      </c>
      <c r="BF642" s="22">
        <v>0.45</v>
      </c>
      <c r="BG642" s="22"/>
      <c r="BH642" s="22"/>
      <c r="BI642" s="23"/>
      <c r="BJ642" s="22"/>
      <c r="BK642" s="20" t="str">
        <f t="shared" si="618"/>
        <v>ATENDE</v>
      </c>
      <c r="BL642" s="20" t="str">
        <f t="shared" si="619"/>
        <v>ATENDE</v>
      </c>
      <c r="BM642" s="20" t="str">
        <f t="shared" si="620"/>
        <v>ATENDE</v>
      </c>
      <c r="BN642" s="20" t="str">
        <f t="shared" si="621"/>
        <v>ATENDE</v>
      </c>
      <c r="BO642" s="24" t="str">
        <f t="shared" si="622"/>
        <v>C4</v>
      </c>
      <c r="BP642" s="24" t="str">
        <f t="shared" si="725"/>
        <v>P6</v>
      </c>
      <c r="BQ642" s="25">
        <f t="shared" si="623"/>
        <v>2.3433333333333333</v>
      </c>
      <c r="BR642" s="22">
        <v>10.029999999999999</v>
      </c>
      <c r="BS642" s="22">
        <v>0.87</v>
      </c>
      <c r="BT642" s="24">
        <f>IF(BP642="-","-",_xlfn.XLOOKUP(BP642,ABNT5101!$B$4:$B$9,ABNT5101!$C$4:$C$9))</f>
        <v>3</v>
      </c>
      <c r="BU642" s="24">
        <f>IF(BP642="-","-",_xlfn.XLOOKUP(BP642,ABNT5101!$B$4:$B$9,ABNT5101!$D$4:$D$9))</f>
        <v>0.6</v>
      </c>
      <c r="BV642" s="20" t="str">
        <f t="shared" si="624"/>
        <v>ATENDE</v>
      </c>
      <c r="BW642" s="20" t="str">
        <f t="shared" si="625"/>
        <v>ATENDE</v>
      </c>
      <c r="BX642" s="20" t="str">
        <f t="shared" si="626"/>
        <v>ATENDE</v>
      </c>
      <c r="BY642" s="24" t="str">
        <f t="shared" si="729"/>
        <v>P6</v>
      </c>
      <c r="BZ642" s="25">
        <f t="shared" si="627"/>
        <v>0.36333333333333329</v>
      </c>
      <c r="CA642" s="24">
        <v>4.09</v>
      </c>
      <c r="CB642" s="24">
        <v>2.42</v>
      </c>
      <c r="CC642" s="20">
        <f>IF(BY642="-","-",_xlfn.XLOOKUP(BY642,ABNT5101!$B$4:$B$9,ABNT5101!$C$4:$C$9))</f>
        <v>3</v>
      </c>
      <c r="CD642" s="24">
        <f>IF(BY642="-","-",_xlfn.XLOOKUP(BY642,ABNT5101!$B$4:$B$9,ABNT5101!$D$4:$D$9))</f>
        <v>0.6</v>
      </c>
      <c r="CE642" s="20" t="str">
        <f t="shared" si="628"/>
        <v>ATENDE</v>
      </c>
      <c r="CF642" s="20" t="str">
        <f t="shared" si="629"/>
        <v>ATENDE</v>
      </c>
      <c r="CG642" s="20" t="str">
        <f t="shared" si="630"/>
        <v>ATENDE</v>
      </c>
      <c r="CH642" s="26" t="str">
        <f>_xlfn.XLOOKUP(CI642,'Banco de dados'!$B:$B,'Banco de dados'!$D:$D)</f>
        <v>SX LIGHTING</v>
      </c>
      <c r="CI642" s="27" t="str">
        <f>'Banco de dados'!B56</f>
        <v>SX-INEVO050HF</v>
      </c>
      <c r="CJ642" s="26" t="str">
        <f>_xlfn.XLOOKUP(CI642,'Banco de dados'!$B:$B,'Banco de dados'!$E:$E)</f>
        <v>SXINEVO050K50L12CZF7PHF</v>
      </c>
      <c r="CK642" s="26"/>
      <c r="CL642" s="26" t="e">
        <f>IF(CK642="-","-",_xlfn.XLOOKUP(CK642,'Banco de dados'!$B:$B,'Banco de dados'!$E:$E))</f>
        <v>#N/A</v>
      </c>
      <c r="CM642" s="28">
        <f t="shared" si="631"/>
        <v>1</v>
      </c>
      <c r="CN642" s="26">
        <f>_xlfn.XLOOKUP(CI642,'Banco de dados'!$B:$B,'Banco de dados'!$H:$H)</f>
        <v>50</v>
      </c>
      <c r="CO642" s="26" t="e">
        <f t="array" aca="1" ref="CO642" ca="1">_xludf.XLOOKUP(CK642,'Banco de dados'!$B:$B,'Banco de dados'!$H:$H)</f>
        <v>#NAME?</v>
      </c>
      <c r="CP642" s="51" t="e">
        <f t="array" aca="1" ref="CP642" ca="1">_xludf.XLOOKUP(CI642,'Banco de dados'!$B:$B,'Banco de dados'!$F:$F)</f>
        <v>#NAME?</v>
      </c>
      <c r="CQ642" s="26" t="e">
        <f t="array" aca="1" ref="CQ642" ca="1">_xludf.XLOOKUP(CK642,'Banco de dados'!$B:$B,'Banco de dados'!$F:$F)</f>
        <v>#NAME?</v>
      </c>
      <c r="CR642" s="27">
        <v>0</v>
      </c>
      <c r="CS642" s="27">
        <v>5</v>
      </c>
      <c r="CT642" s="26" t="str">
        <f>IF(AG642=0.5,"Suporte",IF(AND(AG642&gt;='Braços de IP'!$B$9,AG642&lt;='Braços de IP'!$D$9),'Braços de IP'!$E$9,IF(AND(AG642&gt;='Braços de IP'!$B$10,AG642&lt;='Braços de IP'!$D$10),'Braços de IP'!$E$10,IF(AND(AG642&gt;='Braços de IP'!$B$11,AG642&lt;='Braços de IP'!$D$11),'Braços de IP'!$E$11,IF(AND(AG642&gt;='Braços de IP'!$B$12,AG642&lt;='Braços de IP'!$D$12),'Braços de IP'!$E$12,IF(AND(AG642&gt;='Braços de IP'!$B$13,AG642&lt;='Braços de IP'!$D$13),'Braços de IP'!$E$13,IF(AND(AG642&gt;='Braços de IP'!$B$14,AG642&lt;='Braços de IP'!$D$14),'Braços de IP'!$E$14,"ERRO")))))))</f>
        <v>Médio I</v>
      </c>
      <c r="CU642" s="27"/>
      <c r="CV642" s="26" t="str">
        <f>IF($CU642="","",VLOOKUP($CU642,'Braços de IP'!$E$9:$I$15,2,0))</f>
        <v/>
      </c>
      <c r="CW642" s="29" t="str">
        <f>IF($CU642="","",VLOOKUP($CU642,'Braços de IP'!$E$9:$I$15,5,0))</f>
        <v/>
      </c>
      <c r="CX642" s="26"/>
      <c r="CY642" s="26"/>
      <c r="CZ642" s="26"/>
      <c r="DA642" s="26"/>
      <c r="DB642" s="26"/>
      <c r="DC642" s="26"/>
      <c r="DD642" s="30">
        <f t="shared" si="632"/>
        <v>50</v>
      </c>
      <c r="DE642" s="31">
        <f t="shared" si="633"/>
        <v>96</v>
      </c>
      <c r="DF642" s="30">
        <f t="shared" si="634"/>
        <v>146</v>
      </c>
      <c r="DG642" s="32">
        <f t="shared" si="635"/>
        <v>0.47916666666666663</v>
      </c>
      <c r="DH642" s="33" t="s">
        <v>143</v>
      </c>
      <c r="DI642" s="34"/>
      <c r="DJ642" s="35"/>
      <c r="DK642" s="16" t="s">
        <v>144</v>
      </c>
      <c r="DL642" s="16"/>
      <c r="DN642" s="36" t="e">
        <f t="shared" si="675"/>
        <v>#VALUE!</v>
      </c>
    </row>
    <row r="643" spans="2:118" ht="15.75" customHeight="1" x14ac:dyDescent="0.25">
      <c r="B643" s="16">
        <v>126</v>
      </c>
      <c r="C643" s="16" t="s">
        <v>146</v>
      </c>
      <c r="D643" s="16" t="s">
        <v>608</v>
      </c>
      <c r="E643" s="16">
        <v>-8.0424930000000003</v>
      </c>
      <c r="F643" s="16">
        <v>-34.942371000000001</v>
      </c>
      <c r="G643" s="16" t="s">
        <v>160</v>
      </c>
      <c r="H643" s="17" t="s">
        <v>136</v>
      </c>
      <c r="I643" s="16" t="s">
        <v>135</v>
      </c>
      <c r="J643" s="17" t="s">
        <v>137</v>
      </c>
      <c r="K643" s="18">
        <v>96</v>
      </c>
      <c r="L643" s="17" t="s">
        <v>138</v>
      </c>
      <c r="M643" s="17">
        <v>0</v>
      </c>
      <c r="N643" s="16">
        <f t="shared" si="671"/>
        <v>192</v>
      </c>
      <c r="O643" s="17">
        <v>1</v>
      </c>
      <c r="P643" s="17">
        <v>4.08</v>
      </c>
      <c r="Q643" s="17">
        <v>9.06</v>
      </c>
      <c r="R643" s="16"/>
      <c r="S643" s="16"/>
      <c r="T643" s="16">
        <v>0</v>
      </c>
      <c r="U643" s="17">
        <v>2.58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 t="s">
        <v>139</v>
      </c>
      <c r="AB643" s="17" t="s">
        <v>140</v>
      </c>
      <c r="AC643" s="17">
        <v>36.29</v>
      </c>
      <c r="AD643" s="17">
        <v>6.61</v>
      </c>
      <c r="AE643" s="17">
        <v>1</v>
      </c>
      <c r="AF643" s="17">
        <v>1.65</v>
      </c>
      <c r="AG643" s="17">
        <v>1.85</v>
      </c>
      <c r="AH643" s="17">
        <f t="shared" si="672"/>
        <v>0.20000000000000018</v>
      </c>
      <c r="AI643" s="17" t="s">
        <v>136</v>
      </c>
      <c r="AJ643" s="17" t="s">
        <v>136</v>
      </c>
      <c r="AK643" s="17" t="s">
        <v>141</v>
      </c>
      <c r="AL643" s="17">
        <f t="shared" si="673"/>
        <v>2</v>
      </c>
      <c r="AM643" s="17">
        <v>0</v>
      </c>
      <c r="AN643" s="17"/>
      <c r="AO643" s="17">
        <v>0</v>
      </c>
      <c r="AP643" s="17">
        <v>0</v>
      </c>
      <c r="AQ643" s="17">
        <v>0</v>
      </c>
      <c r="AR643" s="17" t="s">
        <v>136</v>
      </c>
      <c r="AS643" s="19">
        <f t="shared" si="614"/>
        <v>0</v>
      </c>
      <c r="AT643" s="19"/>
      <c r="AU643" s="19">
        <f>VLOOKUP(G643,ABNT5101!$I$3:$J$9,2)</f>
        <v>10</v>
      </c>
      <c r="AV643" s="19">
        <f>VLOOKUP(G643,ABNT5101!$I$3:$M$9,5)</f>
        <v>0.18</v>
      </c>
      <c r="AW643" s="17" t="str">
        <f>_xlfn.XLOOKUP(G643,ABNT5101!I:I,ABNT5101!L:L)</f>
        <v>-</v>
      </c>
      <c r="AX643" s="17">
        <f>_xlfn.XLOOKUP(G643,ABNT5101!$I:$I,ABNT5101!M:M)</f>
        <v>0.18</v>
      </c>
      <c r="AY643" s="17" t="str">
        <f>_xlfn.XLOOKUP(G643,ABNT5101!$I:$I,ABNT5101!N:N)</f>
        <v>-</v>
      </c>
      <c r="AZ643" s="17">
        <f>_xlfn.XLOOKUP(G643,ABNT5101!$I:$I,ABNT5101!O:O)</f>
        <v>16</v>
      </c>
      <c r="BA643" s="20" t="str">
        <f t="shared" si="615"/>
        <v>ATENDE</v>
      </c>
      <c r="BB643" s="21">
        <f t="shared" ref="BB643:BC643" si="773">BE643/AU643-1</f>
        <v>0.36099999999999999</v>
      </c>
      <c r="BC643" s="21">
        <f t="shared" si="773"/>
        <v>0.94444444444444442</v>
      </c>
      <c r="BD643" s="21" t="str">
        <f t="shared" si="617"/>
        <v>-</v>
      </c>
      <c r="BE643" s="22">
        <v>13.61</v>
      </c>
      <c r="BF643" s="22">
        <v>0.35</v>
      </c>
      <c r="BG643" s="22"/>
      <c r="BH643" s="22"/>
      <c r="BI643" s="23"/>
      <c r="BJ643" s="22"/>
      <c r="BK643" s="20" t="str">
        <f t="shared" si="618"/>
        <v>ATENDE</v>
      </c>
      <c r="BL643" s="20" t="str">
        <f t="shared" si="619"/>
        <v>ATENDE</v>
      </c>
      <c r="BM643" s="20" t="str">
        <f t="shared" si="620"/>
        <v>ATENDE</v>
      </c>
      <c r="BN643" s="20" t="str">
        <f t="shared" si="621"/>
        <v>ATENDE</v>
      </c>
      <c r="BO643" s="24" t="str">
        <f t="shared" si="622"/>
        <v>C4</v>
      </c>
      <c r="BP643" s="24" t="str">
        <f t="shared" si="725"/>
        <v>P6</v>
      </c>
      <c r="BQ643" s="25">
        <f t="shared" si="623"/>
        <v>2.69</v>
      </c>
      <c r="BR643" s="22">
        <v>11.07</v>
      </c>
      <c r="BS643" s="22">
        <v>1.47</v>
      </c>
      <c r="BT643" s="24">
        <f>IF(BP643="-","-",_xlfn.XLOOKUP(BP643,ABNT5101!$B$4:$B$9,ABNT5101!$C$4:$C$9))</f>
        <v>3</v>
      </c>
      <c r="BU643" s="24">
        <f>IF(BP643="-","-",_xlfn.XLOOKUP(BP643,ABNT5101!$B$4:$B$9,ABNT5101!$D$4:$D$9))</f>
        <v>0.6</v>
      </c>
      <c r="BV643" s="20" t="str">
        <f t="shared" si="624"/>
        <v>ATENDE</v>
      </c>
      <c r="BW643" s="20" t="str">
        <f t="shared" si="625"/>
        <v>ATENDE</v>
      </c>
      <c r="BX643" s="20" t="str">
        <f t="shared" si="626"/>
        <v>ATENDE</v>
      </c>
      <c r="BY643" s="24" t="str">
        <f t="shared" si="729"/>
        <v>P6</v>
      </c>
      <c r="BZ643" s="25">
        <f t="shared" si="627"/>
        <v>5.6666666666666643E-2</v>
      </c>
      <c r="CA643" s="24">
        <v>3.17</v>
      </c>
      <c r="CB643" s="24">
        <v>1.41</v>
      </c>
      <c r="CC643" s="20">
        <f>IF(BY643="-","-",_xlfn.XLOOKUP(BY643,ABNT5101!$B$4:$B$9,ABNT5101!$C$4:$C$9))</f>
        <v>3</v>
      </c>
      <c r="CD643" s="24">
        <f>IF(BY643="-","-",_xlfn.XLOOKUP(BY643,ABNT5101!$B$4:$B$9,ABNT5101!$D$4:$D$9))</f>
        <v>0.6</v>
      </c>
      <c r="CE643" s="20" t="str">
        <f t="shared" si="628"/>
        <v>ATENDE</v>
      </c>
      <c r="CF643" s="20" t="str">
        <f t="shared" si="629"/>
        <v>ATENDE</v>
      </c>
      <c r="CG643" s="20" t="str">
        <f t="shared" si="630"/>
        <v>ATENDE</v>
      </c>
      <c r="CH643" s="26" t="str">
        <f>_xlfn.XLOOKUP(CI643,'Banco de dados'!$B:$B,'Banco de dados'!$D:$D)</f>
        <v>TECNOWATT</v>
      </c>
      <c r="CI643" s="27" t="str">
        <f>'Banco de dados'!B68</f>
        <v xml:space="preserve">SIGSAGPTLRRSSNDL_60W_73IBBRS
</v>
      </c>
      <c r="CJ643" s="26" t="str">
        <f>_xlfn.XLOOKUP(CI643,'Banco de dados'!$B:$B,'Banco de dados'!$E:$E)</f>
        <v>SIGSAGPTLRRSSNDL_60W_73IBBRS
1-10C1MUN6.5</v>
      </c>
      <c r="CK643" s="26"/>
      <c r="CL643" s="26" t="e">
        <f>IF(CK643="-","-",_xlfn.XLOOKUP(CK643,'Banco de dados'!$B:$B,'Banco de dados'!$E:$E))</f>
        <v>#N/A</v>
      </c>
      <c r="CM643" s="28">
        <f t="shared" si="631"/>
        <v>1</v>
      </c>
      <c r="CN643" s="26">
        <f>_xlfn.XLOOKUP(CI643,'Banco de dados'!$B:$B,'Banco de dados'!$H:$H)</f>
        <v>60</v>
      </c>
      <c r="CO643" s="26" t="e">
        <f t="array" aca="1" ref="CO643" ca="1">_xludf.XLOOKUP(CK643,'Banco de dados'!$B:$B,'Banco de dados'!$H:$H)</f>
        <v>#NAME?</v>
      </c>
      <c r="CP643" s="51" t="e">
        <f t="array" aca="1" ref="CP643" ca="1">_xludf.XLOOKUP(CI643,'Banco de dados'!$B:$B,'Banco de dados'!$F:$F)</f>
        <v>#NAME?</v>
      </c>
      <c r="CQ643" s="26" t="e">
        <f t="array" aca="1" ref="CQ643" ca="1">_xludf.XLOOKUP(CK643,'Banco de dados'!$B:$B,'Banco de dados'!$F:$F)</f>
        <v>#NAME?</v>
      </c>
      <c r="CR643" s="27">
        <v>0</v>
      </c>
      <c r="CS643" s="27">
        <v>6</v>
      </c>
      <c r="CT643" s="26" t="str">
        <f>IF(AG643=0.5,"Suporte",IF(AND(AG643&gt;='Braços de IP'!$B$9,AG643&lt;='Braços de IP'!$D$9),'Braços de IP'!$E$9,IF(AND(AG643&gt;='Braços de IP'!$B$10,AG643&lt;='Braços de IP'!$D$10),'Braços de IP'!$E$10,IF(AND(AG643&gt;='Braços de IP'!$B$11,AG643&lt;='Braços de IP'!$D$11),'Braços de IP'!$E$11,IF(AND(AG643&gt;='Braços de IP'!$B$12,AG643&lt;='Braços de IP'!$D$12),'Braços de IP'!$E$12,IF(AND(AG643&gt;='Braços de IP'!$B$13,AG643&lt;='Braços de IP'!$D$13),'Braços de IP'!$E$13,IF(AND(AG643&gt;='Braços de IP'!$B$14,AG643&lt;='Braços de IP'!$D$14),'Braços de IP'!$E$14,"ERRO")))))))</f>
        <v>Médio I</v>
      </c>
      <c r="CU643" s="27"/>
      <c r="CV643" s="26" t="str">
        <f>IF($CU643="","",VLOOKUP($CU643,'Braços de IP'!$E$9:$I$15,2,0))</f>
        <v/>
      </c>
      <c r="CW643" s="29" t="str">
        <f>IF($CU643="","",VLOOKUP($CU643,'Braços de IP'!$E$9:$I$15,5,0))</f>
        <v/>
      </c>
      <c r="CX643" s="26"/>
      <c r="CY643" s="26"/>
      <c r="CZ643" s="26"/>
      <c r="DA643" s="26"/>
      <c r="DB643" s="26"/>
      <c r="DC643" s="26"/>
      <c r="DD643" s="30">
        <f t="shared" si="632"/>
        <v>60</v>
      </c>
      <c r="DE643" s="31">
        <f t="shared" si="633"/>
        <v>96</v>
      </c>
      <c r="DF643" s="30">
        <f t="shared" si="634"/>
        <v>156</v>
      </c>
      <c r="DG643" s="32">
        <f t="shared" si="635"/>
        <v>0.375</v>
      </c>
      <c r="DH643" s="33" t="s">
        <v>143</v>
      </c>
      <c r="DI643" s="34"/>
      <c r="DJ643" s="35"/>
      <c r="DK643" s="16" t="s">
        <v>144</v>
      </c>
      <c r="DL643" s="16"/>
      <c r="DN643" s="36" t="e">
        <f t="shared" si="675"/>
        <v>#VALUE!</v>
      </c>
    </row>
    <row r="644" spans="2:118" ht="15.75" customHeight="1" x14ac:dyDescent="0.25">
      <c r="B644" s="16">
        <v>127</v>
      </c>
      <c r="C644" s="16" t="s">
        <v>146</v>
      </c>
      <c r="D644" s="16" t="s">
        <v>609</v>
      </c>
      <c r="E644" s="16">
        <v>-8.0455100000000002</v>
      </c>
      <c r="F644" s="16">
        <v>-34.931457000000002</v>
      </c>
      <c r="G644" s="16" t="s">
        <v>160</v>
      </c>
      <c r="H644" s="17" t="s">
        <v>136</v>
      </c>
      <c r="I644" s="16" t="s">
        <v>135</v>
      </c>
      <c r="J644" s="17" t="s">
        <v>137</v>
      </c>
      <c r="K644" s="16">
        <v>70</v>
      </c>
      <c r="L644" s="17" t="s">
        <v>138</v>
      </c>
      <c r="M644" s="17">
        <v>0</v>
      </c>
      <c r="N644" s="16">
        <f t="shared" si="671"/>
        <v>140</v>
      </c>
      <c r="O644" s="17">
        <v>1</v>
      </c>
      <c r="P644" s="17">
        <v>2.09</v>
      </c>
      <c r="Q644" s="17">
        <v>5.1100000000000003</v>
      </c>
      <c r="R644" s="16"/>
      <c r="S644" s="16"/>
      <c r="T644" s="16">
        <v>0</v>
      </c>
      <c r="U644" s="17">
        <v>1.8</v>
      </c>
      <c r="V644" s="17">
        <v>0</v>
      </c>
      <c r="W644" s="17">
        <v>0</v>
      </c>
      <c r="X644" s="17">
        <v>1.71</v>
      </c>
      <c r="Y644" s="17">
        <v>0</v>
      </c>
      <c r="Z644" s="17">
        <v>0</v>
      </c>
      <c r="AA644" s="17" t="s">
        <v>139</v>
      </c>
      <c r="AB644" s="17" t="s">
        <v>140</v>
      </c>
      <c r="AC644" s="17">
        <v>29.15</v>
      </c>
      <c r="AD644" s="17">
        <v>7.85</v>
      </c>
      <c r="AE644" s="17">
        <v>1</v>
      </c>
      <c r="AF644" s="17">
        <v>0.87</v>
      </c>
      <c r="AG644" s="17">
        <v>2.0499999999999998</v>
      </c>
      <c r="AH644" s="17">
        <f t="shared" si="672"/>
        <v>1.1799999999999997</v>
      </c>
      <c r="AI644" s="17" t="s">
        <v>136</v>
      </c>
      <c r="AJ644" s="17" t="s">
        <v>136</v>
      </c>
      <c r="AK644" s="17" t="s">
        <v>141</v>
      </c>
      <c r="AL644" s="17">
        <f t="shared" si="673"/>
        <v>2</v>
      </c>
      <c r="AM644" s="17">
        <v>0</v>
      </c>
      <c r="AN644" s="17"/>
      <c r="AO644" s="17">
        <v>0</v>
      </c>
      <c r="AP644" s="17">
        <v>0</v>
      </c>
      <c r="AQ644" s="17">
        <v>0</v>
      </c>
      <c r="AR644" s="17" t="s">
        <v>136</v>
      </c>
      <c r="AS644" s="19">
        <f t="shared" si="614"/>
        <v>0</v>
      </c>
      <c r="AT644" s="19"/>
      <c r="AU644" s="19">
        <f>VLOOKUP(G644,ABNT5101!$I$3:$J$9,2)</f>
        <v>10</v>
      </c>
      <c r="AV644" s="19">
        <f>VLOOKUP(G644,ABNT5101!$I$3:$M$9,5)</f>
        <v>0.18</v>
      </c>
      <c r="AW644" s="17" t="str">
        <f>_xlfn.XLOOKUP(G644,ABNT5101!I:I,ABNT5101!L:L)</f>
        <v>-</v>
      </c>
      <c r="AX644" s="17">
        <f>_xlfn.XLOOKUP(G644,ABNT5101!$I:$I,ABNT5101!M:M)</f>
        <v>0.18</v>
      </c>
      <c r="AY644" s="17" t="str">
        <f>_xlfn.XLOOKUP(G644,ABNT5101!$I:$I,ABNT5101!N:N)</f>
        <v>-</v>
      </c>
      <c r="AZ644" s="17">
        <f>_xlfn.XLOOKUP(G644,ABNT5101!$I:$I,ABNT5101!O:O)</f>
        <v>16</v>
      </c>
      <c r="BA644" s="20" t="str">
        <f t="shared" si="615"/>
        <v>ATENDE</v>
      </c>
      <c r="BB644" s="21">
        <f t="shared" ref="BB644:BC644" si="774">BE644/AU644-1</f>
        <v>1.5000000000000124E-2</v>
      </c>
      <c r="BC644" s="21">
        <f t="shared" si="774"/>
        <v>2.2222222222222223</v>
      </c>
      <c r="BD644" s="21" t="str">
        <f t="shared" si="617"/>
        <v>-</v>
      </c>
      <c r="BE644" s="22">
        <v>10.15</v>
      </c>
      <c r="BF644" s="22">
        <v>0.57999999999999996</v>
      </c>
      <c r="BG644" s="22"/>
      <c r="BH644" s="22"/>
      <c r="BI644" s="23"/>
      <c r="BJ644" s="22"/>
      <c r="BK644" s="20" t="str">
        <f t="shared" si="618"/>
        <v>ATENDE</v>
      </c>
      <c r="BL644" s="20" t="str">
        <f t="shared" si="619"/>
        <v>ATENDE</v>
      </c>
      <c r="BM644" s="20" t="str">
        <f t="shared" si="620"/>
        <v>ATENDE</v>
      </c>
      <c r="BN644" s="20" t="str">
        <f t="shared" si="621"/>
        <v>ATENDE</v>
      </c>
      <c r="BO644" s="24" t="str">
        <f t="shared" si="622"/>
        <v>C4</v>
      </c>
      <c r="BP644" s="24" t="str">
        <f t="shared" si="725"/>
        <v>P6</v>
      </c>
      <c r="BQ644" s="25">
        <f t="shared" si="623"/>
        <v>1.6733333333333333</v>
      </c>
      <c r="BR644" s="22">
        <v>8.02</v>
      </c>
      <c r="BS644" s="22">
        <v>4.53</v>
      </c>
      <c r="BT644" s="24">
        <f>IF(BP644="-","-",_xlfn.XLOOKUP(BP644,ABNT5101!$B$4:$B$9,ABNT5101!$C$4:$C$9))</f>
        <v>3</v>
      </c>
      <c r="BU644" s="24">
        <f>IF(BP644="-","-",_xlfn.XLOOKUP(BP644,ABNT5101!$B$4:$B$9,ABNT5101!$D$4:$D$9))</f>
        <v>0.6</v>
      </c>
      <c r="BV644" s="20" t="str">
        <f t="shared" si="624"/>
        <v>ATENDE</v>
      </c>
      <c r="BW644" s="20" t="str">
        <f t="shared" si="625"/>
        <v>ATENDE</v>
      </c>
      <c r="BX644" s="20" t="str">
        <f t="shared" si="626"/>
        <v>ATENDE</v>
      </c>
      <c r="BY644" s="24" t="str">
        <f t="shared" si="729"/>
        <v>P6</v>
      </c>
      <c r="BZ644" s="25">
        <f t="shared" si="627"/>
        <v>1.46</v>
      </c>
      <c r="CA644" s="24">
        <v>7.38</v>
      </c>
      <c r="CB644" s="24">
        <v>4.82</v>
      </c>
      <c r="CC644" s="20">
        <f>IF(BY644="-","-",_xlfn.XLOOKUP(BY644,ABNT5101!$B$4:$B$9,ABNT5101!$C$4:$C$9))</f>
        <v>3</v>
      </c>
      <c r="CD644" s="24">
        <f>IF(BY644="-","-",_xlfn.XLOOKUP(BY644,ABNT5101!$B$4:$B$9,ABNT5101!$D$4:$D$9))</f>
        <v>0.6</v>
      </c>
      <c r="CE644" s="20" t="str">
        <f t="shared" si="628"/>
        <v>ATENDE</v>
      </c>
      <c r="CF644" s="20" t="str">
        <f t="shared" si="629"/>
        <v>ATENDE</v>
      </c>
      <c r="CG644" s="20" t="str">
        <f t="shared" si="630"/>
        <v>ATENDE</v>
      </c>
      <c r="CH644" s="26" t="str">
        <f>_xlfn.XLOOKUP(CI644,'Banco de dados'!$B:$B,'Banco de dados'!$D:$D)</f>
        <v>LEDSTAR</v>
      </c>
      <c r="CI644" s="47" t="str">
        <f>'Banco de dados'!B6</f>
        <v xml:space="preserve"> SL VT 9.1 35W</v>
      </c>
      <c r="CJ644" s="26" t="str">
        <f>_xlfn.XLOOKUP(CI644,'Banco de dados'!$B:$B,'Banco de dados'!$E:$E)</f>
        <v>LUM LED SL VT 9.1 35W</v>
      </c>
      <c r="CK644" s="26"/>
      <c r="CL644" s="26" t="e">
        <f>IF(CK644="-","-",_xlfn.XLOOKUP(CK644,'Banco de dados'!$B:$B,'Banco de dados'!$E:$E))</f>
        <v>#N/A</v>
      </c>
      <c r="CM644" s="28">
        <f t="shared" si="631"/>
        <v>1</v>
      </c>
      <c r="CN644" s="26">
        <f>_xlfn.XLOOKUP(CI644,'Banco de dados'!$B:$B,'Banco de dados'!$H:$H)</f>
        <v>35</v>
      </c>
      <c r="CO644" s="26" t="e">
        <f t="array" aca="1" ref="CO644" ca="1">_xludf.XLOOKUP(CK644,'Banco de dados'!$B:$B,'Banco de dados'!$H:$H)</f>
        <v>#NAME?</v>
      </c>
      <c r="CP644" s="51" t="e">
        <f t="array" aca="1" ref="CP644" ca="1">_xludf.XLOOKUP(CI644,'Banco de dados'!$B:$B,'Banco de dados'!$F:$F)</f>
        <v>#NAME?</v>
      </c>
      <c r="CQ644" s="26" t="e">
        <f t="array" aca="1" ref="CQ644" ca="1">_xludf.XLOOKUP(CK644,'Banco de dados'!$B:$B,'Banco de dados'!$F:$F)</f>
        <v>#NAME?</v>
      </c>
      <c r="CR644" s="27">
        <v>0</v>
      </c>
      <c r="CS644" s="27"/>
      <c r="CT644" s="26" t="str">
        <f>IF(AG644=0.5,"Suporte",IF(AND(AG644&gt;='Braços de IP'!$B$9,AG644&lt;='Braços de IP'!$D$9),'Braços de IP'!$E$9,IF(AND(AG644&gt;='Braços de IP'!$B$10,AG644&lt;='Braços de IP'!$D$10),'Braços de IP'!$E$10,IF(AND(AG644&gt;='Braços de IP'!$B$11,AG644&lt;='Braços de IP'!$D$11),'Braços de IP'!$E$11,IF(AND(AG644&gt;='Braços de IP'!$B$12,AG644&lt;='Braços de IP'!$D$12),'Braços de IP'!$E$12,IF(AND(AG644&gt;='Braços de IP'!$B$13,AG644&lt;='Braços de IP'!$D$13),'Braços de IP'!$E$13,IF(AND(AG644&gt;='Braços de IP'!$B$14,AG644&lt;='Braços de IP'!$D$14),'Braços de IP'!$E$14,"ERRO")))))))</f>
        <v>Médio I</v>
      </c>
      <c r="CU644" s="27"/>
      <c r="CV644" s="26" t="str">
        <f>IF($CU644="","",VLOOKUP($CU644,'Braços de IP'!$E$9:$I$15,2,0))</f>
        <v/>
      </c>
      <c r="CW644" s="29" t="str">
        <f>IF($CU644="","",VLOOKUP($CU644,'Braços de IP'!$E$9:$I$15,5,0))</f>
        <v/>
      </c>
      <c r="CX644" s="26"/>
      <c r="CY644" s="26"/>
      <c r="CZ644" s="26"/>
      <c r="DA644" s="26"/>
      <c r="DB644" s="26"/>
      <c r="DC644" s="26"/>
      <c r="DD644" s="30">
        <f t="shared" si="632"/>
        <v>35</v>
      </c>
      <c r="DE644" s="31">
        <f t="shared" si="633"/>
        <v>70</v>
      </c>
      <c r="DF644" s="30">
        <f t="shared" si="634"/>
        <v>105</v>
      </c>
      <c r="DG644" s="32">
        <f t="shared" si="635"/>
        <v>0.5</v>
      </c>
      <c r="DH644" s="33" t="s">
        <v>143</v>
      </c>
      <c r="DI644" s="34"/>
      <c r="DJ644" s="35"/>
      <c r="DK644" s="16" t="s">
        <v>144</v>
      </c>
      <c r="DL644" s="16"/>
      <c r="DN644" s="36" t="e">
        <f t="shared" si="675"/>
        <v>#VALUE!</v>
      </c>
    </row>
    <row r="645" spans="2:118" ht="15.75" customHeight="1" x14ac:dyDescent="0.25">
      <c r="B645" s="16">
        <v>127</v>
      </c>
      <c r="C645" s="16" t="s">
        <v>146</v>
      </c>
      <c r="D645" s="16" t="s">
        <v>609</v>
      </c>
      <c r="E645" s="16">
        <v>-8.0455100000000002</v>
      </c>
      <c r="F645" s="16">
        <v>-34.931457000000002</v>
      </c>
      <c r="G645" s="16" t="s">
        <v>160</v>
      </c>
      <c r="H645" s="17" t="s">
        <v>136</v>
      </c>
      <c r="I645" s="16" t="s">
        <v>135</v>
      </c>
      <c r="J645" s="17" t="s">
        <v>137</v>
      </c>
      <c r="K645" s="16">
        <v>70</v>
      </c>
      <c r="L645" s="17" t="s">
        <v>138</v>
      </c>
      <c r="M645" s="17">
        <v>0</v>
      </c>
      <c r="N645" s="16">
        <f t="shared" si="671"/>
        <v>140</v>
      </c>
      <c r="O645" s="17">
        <v>1</v>
      </c>
      <c r="P645" s="17">
        <v>2.09</v>
      </c>
      <c r="Q645" s="17">
        <v>5.1100000000000003</v>
      </c>
      <c r="R645" s="16"/>
      <c r="S645" s="16"/>
      <c r="T645" s="16">
        <v>0</v>
      </c>
      <c r="U645" s="17">
        <v>1.8</v>
      </c>
      <c r="V645" s="17">
        <v>0</v>
      </c>
      <c r="W645" s="17">
        <v>0</v>
      </c>
      <c r="X645" s="17">
        <v>1.71</v>
      </c>
      <c r="Y645" s="17">
        <v>0</v>
      </c>
      <c r="Z645" s="17">
        <v>0</v>
      </c>
      <c r="AA645" s="17" t="s">
        <v>139</v>
      </c>
      <c r="AB645" s="17" t="s">
        <v>140</v>
      </c>
      <c r="AC645" s="17">
        <v>29.15</v>
      </c>
      <c r="AD645" s="17">
        <v>7.85</v>
      </c>
      <c r="AE645" s="17">
        <v>1</v>
      </c>
      <c r="AF645" s="17">
        <v>0.87</v>
      </c>
      <c r="AG645" s="17">
        <v>2.0499999999999998</v>
      </c>
      <c r="AH645" s="17">
        <f t="shared" si="672"/>
        <v>1.1799999999999997</v>
      </c>
      <c r="AI645" s="17" t="s">
        <v>136</v>
      </c>
      <c r="AJ645" s="17" t="s">
        <v>136</v>
      </c>
      <c r="AK645" s="17" t="s">
        <v>141</v>
      </c>
      <c r="AL645" s="17">
        <f t="shared" si="673"/>
        <v>2</v>
      </c>
      <c r="AM645" s="17">
        <v>0</v>
      </c>
      <c r="AN645" s="17"/>
      <c r="AO645" s="17">
        <v>0</v>
      </c>
      <c r="AP645" s="17">
        <v>0</v>
      </c>
      <c r="AQ645" s="17">
        <v>0</v>
      </c>
      <c r="AR645" s="17" t="s">
        <v>136</v>
      </c>
      <c r="AS645" s="19">
        <f t="shared" si="614"/>
        <v>0</v>
      </c>
      <c r="AT645" s="19"/>
      <c r="AU645" s="19">
        <f>VLOOKUP(G645,ABNT5101!$I$3:$J$9,2)</f>
        <v>10</v>
      </c>
      <c r="AV645" s="19">
        <f>VLOOKUP(G645,ABNT5101!$I$3:$M$9,5)</f>
        <v>0.18</v>
      </c>
      <c r="AW645" s="17" t="str">
        <f>_xlfn.XLOOKUP(G645,ABNT5101!I:I,ABNT5101!L:L)</f>
        <v>-</v>
      </c>
      <c r="AX645" s="17">
        <f>_xlfn.XLOOKUP(G645,ABNT5101!$I:$I,ABNT5101!M:M)</f>
        <v>0.18</v>
      </c>
      <c r="AY645" s="17" t="str">
        <f>_xlfn.XLOOKUP(G645,ABNT5101!$I:$I,ABNT5101!N:N)</f>
        <v>-</v>
      </c>
      <c r="AZ645" s="17">
        <f>_xlfn.XLOOKUP(G645,ABNT5101!$I:$I,ABNT5101!O:O)</f>
        <v>16</v>
      </c>
      <c r="BA645" s="20" t="str">
        <f t="shared" si="615"/>
        <v>ATENDE</v>
      </c>
      <c r="BB645" s="21">
        <f t="shared" ref="BB645:BC645" si="775">BE645/AU645-1</f>
        <v>0.15500000000000003</v>
      </c>
      <c r="BC645" s="21">
        <f t="shared" si="775"/>
        <v>2.666666666666667</v>
      </c>
      <c r="BD645" s="21" t="str">
        <f t="shared" si="617"/>
        <v>-</v>
      </c>
      <c r="BE645" s="22">
        <v>11.55</v>
      </c>
      <c r="BF645" s="22">
        <v>0.66</v>
      </c>
      <c r="BG645" s="22"/>
      <c r="BH645" s="22"/>
      <c r="BI645" s="23"/>
      <c r="BJ645" s="22"/>
      <c r="BK645" s="20" t="str">
        <f t="shared" si="618"/>
        <v>ATENDE</v>
      </c>
      <c r="BL645" s="20" t="str">
        <f t="shared" si="619"/>
        <v>ATENDE</v>
      </c>
      <c r="BM645" s="20" t="str">
        <f t="shared" si="620"/>
        <v>ATENDE</v>
      </c>
      <c r="BN645" s="20" t="str">
        <f t="shared" si="621"/>
        <v>ATENDE</v>
      </c>
      <c r="BO645" s="24" t="str">
        <f t="shared" si="622"/>
        <v>C4</v>
      </c>
      <c r="BP645" s="24" t="str">
        <f t="shared" si="725"/>
        <v>P6</v>
      </c>
      <c r="BQ645" s="25">
        <f t="shared" si="623"/>
        <v>2.11</v>
      </c>
      <c r="BR645" s="22">
        <v>9.33</v>
      </c>
      <c r="BS645" s="22">
        <v>5.75</v>
      </c>
      <c r="BT645" s="24">
        <f>IF(BP645="-","-",_xlfn.XLOOKUP(BP645,ABNT5101!$B$4:$B$9,ABNT5101!$C$4:$C$9))</f>
        <v>3</v>
      </c>
      <c r="BU645" s="24">
        <f>IF(BP645="-","-",_xlfn.XLOOKUP(BP645,ABNT5101!$B$4:$B$9,ABNT5101!$D$4:$D$9))</f>
        <v>0.6</v>
      </c>
      <c r="BV645" s="20" t="str">
        <f t="shared" si="624"/>
        <v>ATENDE</v>
      </c>
      <c r="BW645" s="20" t="str">
        <f t="shared" si="625"/>
        <v>ATENDE</v>
      </c>
      <c r="BX645" s="20" t="str">
        <f t="shared" si="626"/>
        <v>ATENDE</v>
      </c>
      <c r="BY645" s="24" t="str">
        <f t="shared" si="729"/>
        <v>P6</v>
      </c>
      <c r="BZ645" s="25">
        <f t="shared" si="627"/>
        <v>1.7066666666666666</v>
      </c>
      <c r="CA645" s="24">
        <v>8.1199999999999992</v>
      </c>
      <c r="CB645" s="24">
        <v>6.64</v>
      </c>
      <c r="CC645" s="20">
        <f>IF(BY645="-","-",_xlfn.XLOOKUP(BY645,ABNT5101!$B$4:$B$9,ABNT5101!$C$4:$C$9))</f>
        <v>3</v>
      </c>
      <c r="CD645" s="24">
        <f>IF(BY645="-","-",_xlfn.XLOOKUP(BY645,ABNT5101!$B$4:$B$9,ABNT5101!$D$4:$D$9))</f>
        <v>0.6</v>
      </c>
      <c r="CE645" s="20" t="str">
        <f t="shared" si="628"/>
        <v>ATENDE</v>
      </c>
      <c r="CF645" s="20" t="str">
        <f t="shared" si="629"/>
        <v>ATENDE</v>
      </c>
      <c r="CG645" s="20" t="str">
        <f t="shared" si="630"/>
        <v>ATENDE</v>
      </c>
      <c r="CH645" s="26" t="str">
        <f>_xlfn.XLOOKUP(CI645,'Banco de dados'!$B:$B,'Banco de dados'!$D:$D)</f>
        <v>SX LIGHTING</v>
      </c>
      <c r="CI645" s="27" t="str">
        <f>'Banco de dados'!B55</f>
        <v>SX-INEVO040HF</v>
      </c>
      <c r="CJ645" s="26" t="str">
        <f>_xlfn.XLOOKUP(CI645,'Banco de dados'!$B:$B,'Banco de dados'!$E:$E)</f>
        <v>SXINEVO040K50L12CZF7PHF</v>
      </c>
      <c r="CK645" s="26"/>
      <c r="CL645" s="26" t="e">
        <f>IF(CK645="-","-",_xlfn.XLOOKUP(CK645,'Banco de dados'!$B:$B,'Banco de dados'!$E:$E))</f>
        <v>#N/A</v>
      </c>
      <c r="CM645" s="28">
        <f t="shared" si="631"/>
        <v>1</v>
      </c>
      <c r="CN645" s="26">
        <f>_xlfn.XLOOKUP(CI645,'Banco de dados'!$B:$B,'Banco de dados'!$H:$H)</f>
        <v>39</v>
      </c>
      <c r="CO645" s="26" t="e">
        <f t="array" aca="1" ref="CO645" ca="1">_xludf.XLOOKUP(CK645,'Banco de dados'!$B:$B,'Banco de dados'!$H:$H)</f>
        <v>#NAME?</v>
      </c>
      <c r="CP645" s="51" t="e">
        <f t="array" aca="1" ref="CP645" ca="1">_xludf.XLOOKUP(CI645,'Banco de dados'!$B:$B,'Banco de dados'!$F:$F)</f>
        <v>#NAME?</v>
      </c>
      <c r="CQ645" s="26" t="e">
        <f t="array" aca="1" ref="CQ645" ca="1">_xludf.XLOOKUP(CK645,'Banco de dados'!$B:$B,'Banco de dados'!$F:$F)</f>
        <v>#NAME?</v>
      </c>
      <c r="CR645" s="27">
        <v>0</v>
      </c>
      <c r="CS645" s="27"/>
      <c r="CT645" s="26" t="str">
        <f>IF(AG645=0.5,"Suporte",IF(AND(AG645&gt;='Braços de IP'!$B$9,AG645&lt;='Braços de IP'!$D$9),'Braços de IP'!$E$9,IF(AND(AG645&gt;='Braços de IP'!$B$10,AG645&lt;='Braços de IP'!$D$10),'Braços de IP'!$E$10,IF(AND(AG645&gt;='Braços de IP'!$B$11,AG645&lt;='Braços de IP'!$D$11),'Braços de IP'!$E$11,IF(AND(AG645&gt;='Braços de IP'!$B$12,AG645&lt;='Braços de IP'!$D$12),'Braços de IP'!$E$12,IF(AND(AG645&gt;='Braços de IP'!$B$13,AG645&lt;='Braços de IP'!$D$13),'Braços de IP'!$E$13,IF(AND(AG645&gt;='Braços de IP'!$B$14,AG645&lt;='Braços de IP'!$D$14),'Braços de IP'!$E$14,"ERRO")))))))</f>
        <v>Médio I</v>
      </c>
      <c r="CU645" s="27"/>
      <c r="CV645" s="26" t="str">
        <f>IF($CU645="","",VLOOKUP($CU645,'Braços de IP'!$E$9:$I$15,2,0))</f>
        <v/>
      </c>
      <c r="CW645" s="29" t="str">
        <f>IF($CU645="","",VLOOKUP($CU645,'Braços de IP'!$E$9:$I$15,5,0))</f>
        <v/>
      </c>
      <c r="CX645" s="26"/>
      <c r="CY645" s="26"/>
      <c r="CZ645" s="26"/>
      <c r="DA645" s="26"/>
      <c r="DB645" s="26"/>
      <c r="DC645" s="26"/>
      <c r="DD645" s="30">
        <f t="shared" si="632"/>
        <v>39</v>
      </c>
      <c r="DE645" s="31">
        <f t="shared" si="633"/>
        <v>70</v>
      </c>
      <c r="DF645" s="30">
        <f t="shared" si="634"/>
        <v>109</v>
      </c>
      <c r="DG645" s="32">
        <f t="shared" si="635"/>
        <v>0.44285714285714284</v>
      </c>
      <c r="DH645" s="33" t="s">
        <v>143</v>
      </c>
      <c r="DI645" s="34"/>
      <c r="DJ645" s="35"/>
      <c r="DK645" s="16" t="s">
        <v>144</v>
      </c>
      <c r="DL645" s="16"/>
      <c r="DN645" s="36" t="e">
        <f t="shared" si="675"/>
        <v>#VALUE!</v>
      </c>
    </row>
    <row r="646" spans="2:118" ht="15.75" customHeight="1" x14ac:dyDescent="0.25">
      <c r="B646" s="16">
        <v>127</v>
      </c>
      <c r="C646" s="16" t="s">
        <v>146</v>
      </c>
      <c r="D646" s="16" t="s">
        <v>609</v>
      </c>
      <c r="E646" s="16">
        <v>-8.0455100000000002</v>
      </c>
      <c r="F646" s="16">
        <v>-34.931457000000002</v>
      </c>
      <c r="G646" s="16" t="s">
        <v>160</v>
      </c>
      <c r="H646" s="17" t="s">
        <v>136</v>
      </c>
      <c r="I646" s="16" t="s">
        <v>135</v>
      </c>
      <c r="J646" s="17" t="s">
        <v>137</v>
      </c>
      <c r="K646" s="16">
        <v>70</v>
      </c>
      <c r="L646" s="17" t="s">
        <v>138</v>
      </c>
      <c r="M646" s="17">
        <v>0</v>
      </c>
      <c r="N646" s="16">
        <f t="shared" si="671"/>
        <v>140</v>
      </c>
      <c r="O646" s="17">
        <v>1</v>
      </c>
      <c r="P646" s="17">
        <v>2.09</v>
      </c>
      <c r="Q646" s="17">
        <v>5.1100000000000003</v>
      </c>
      <c r="R646" s="16"/>
      <c r="S646" s="16"/>
      <c r="T646" s="16">
        <v>0</v>
      </c>
      <c r="U646" s="17">
        <v>1.8</v>
      </c>
      <c r="V646" s="17">
        <v>0</v>
      </c>
      <c r="W646" s="17">
        <v>0</v>
      </c>
      <c r="X646" s="17">
        <v>1.71</v>
      </c>
      <c r="Y646" s="17">
        <v>0</v>
      </c>
      <c r="Z646" s="17">
        <v>0</v>
      </c>
      <c r="AA646" s="17" t="s">
        <v>139</v>
      </c>
      <c r="AB646" s="17" t="s">
        <v>140</v>
      </c>
      <c r="AC646" s="17">
        <v>29.15</v>
      </c>
      <c r="AD646" s="17">
        <v>7.85</v>
      </c>
      <c r="AE646" s="17">
        <v>1</v>
      </c>
      <c r="AF646" s="17">
        <v>0.87</v>
      </c>
      <c r="AG646" s="17">
        <v>2.0499999999999998</v>
      </c>
      <c r="AH646" s="17">
        <f t="shared" si="672"/>
        <v>1.1799999999999997</v>
      </c>
      <c r="AI646" s="17" t="s">
        <v>136</v>
      </c>
      <c r="AJ646" s="17" t="s">
        <v>136</v>
      </c>
      <c r="AK646" s="17" t="s">
        <v>141</v>
      </c>
      <c r="AL646" s="17">
        <f t="shared" si="673"/>
        <v>2</v>
      </c>
      <c r="AM646" s="17">
        <v>0</v>
      </c>
      <c r="AN646" s="17"/>
      <c r="AO646" s="17">
        <v>0</v>
      </c>
      <c r="AP646" s="17">
        <v>0</v>
      </c>
      <c r="AQ646" s="17">
        <v>0</v>
      </c>
      <c r="AR646" s="17" t="s">
        <v>136</v>
      </c>
      <c r="AS646" s="19">
        <f t="shared" si="614"/>
        <v>0</v>
      </c>
      <c r="AT646" s="19"/>
      <c r="AU646" s="19">
        <f>VLOOKUP(G646,ABNT5101!$I$3:$J$9,2)</f>
        <v>10</v>
      </c>
      <c r="AV646" s="19">
        <f>VLOOKUP(G646,ABNT5101!$I$3:$M$9,5)</f>
        <v>0.18</v>
      </c>
      <c r="AW646" s="17" t="str">
        <f>_xlfn.XLOOKUP(G646,ABNT5101!I:I,ABNT5101!L:L)</f>
        <v>-</v>
      </c>
      <c r="AX646" s="17">
        <f>_xlfn.XLOOKUP(G646,ABNT5101!$I:$I,ABNT5101!M:M)</f>
        <v>0.18</v>
      </c>
      <c r="AY646" s="17" t="str">
        <f>_xlfn.XLOOKUP(G646,ABNT5101!$I:$I,ABNT5101!N:N)</f>
        <v>-</v>
      </c>
      <c r="AZ646" s="17">
        <f>_xlfn.XLOOKUP(G646,ABNT5101!$I:$I,ABNT5101!O:O)</f>
        <v>16</v>
      </c>
      <c r="BA646" s="20" t="str">
        <f t="shared" si="615"/>
        <v>ATENDE</v>
      </c>
      <c r="BB646" s="21">
        <f t="shared" ref="BB646:BC646" si="776">BE646/AU646-1</f>
        <v>-1.0000000000000009E-3</v>
      </c>
      <c r="BC646" s="21">
        <f t="shared" si="776"/>
        <v>2.833333333333333</v>
      </c>
      <c r="BD646" s="21" t="str">
        <f t="shared" si="617"/>
        <v>-</v>
      </c>
      <c r="BE646" s="22">
        <v>9.99</v>
      </c>
      <c r="BF646" s="22">
        <v>0.69</v>
      </c>
      <c r="BG646" s="22"/>
      <c r="BH646" s="22"/>
      <c r="BI646" s="23"/>
      <c r="BJ646" s="22"/>
      <c r="BK646" s="20" t="str">
        <f t="shared" si="618"/>
        <v>ATENDE</v>
      </c>
      <c r="BL646" s="20" t="str">
        <f t="shared" si="619"/>
        <v>ATENDIMENTO LIMIAR</v>
      </c>
      <c r="BM646" s="20" t="str">
        <f t="shared" si="620"/>
        <v>ATENDE</v>
      </c>
      <c r="BN646" s="20" t="str">
        <f t="shared" si="621"/>
        <v>ATENDE</v>
      </c>
      <c r="BO646" s="24" t="str">
        <f t="shared" si="622"/>
        <v>C4</v>
      </c>
      <c r="BP646" s="24" t="str">
        <f t="shared" si="725"/>
        <v>P6</v>
      </c>
      <c r="BQ646" s="25">
        <f t="shared" si="623"/>
        <v>1.4666666666666668</v>
      </c>
      <c r="BR646" s="22">
        <v>7.4</v>
      </c>
      <c r="BS646" s="22">
        <v>5.0199999999999996</v>
      </c>
      <c r="BT646" s="24">
        <f>IF(BP646="-","-",_xlfn.XLOOKUP(BP646,ABNT5101!$B$4:$B$9,ABNT5101!$C$4:$C$9))</f>
        <v>3</v>
      </c>
      <c r="BU646" s="24">
        <f>IF(BP646="-","-",_xlfn.XLOOKUP(BP646,ABNT5101!$B$4:$B$9,ABNT5101!$D$4:$D$9))</f>
        <v>0.6</v>
      </c>
      <c r="BV646" s="20" t="str">
        <f t="shared" si="624"/>
        <v>ATENDE</v>
      </c>
      <c r="BW646" s="20" t="str">
        <f t="shared" si="625"/>
        <v>ATENDE</v>
      </c>
      <c r="BX646" s="20" t="str">
        <f t="shared" si="626"/>
        <v>ATENDE</v>
      </c>
      <c r="BY646" s="24" t="str">
        <f t="shared" si="729"/>
        <v>P6</v>
      </c>
      <c r="BZ646" s="25">
        <f t="shared" si="627"/>
        <v>1.0233333333333334</v>
      </c>
      <c r="CA646" s="24">
        <v>6.07</v>
      </c>
      <c r="CB646" s="24">
        <v>5.01</v>
      </c>
      <c r="CC646" s="20">
        <f>IF(BY646="-","-",_xlfn.XLOOKUP(BY646,ABNT5101!$B$4:$B$9,ABNT5101!$C$4:$C$9))</f>
        <v>3</v>
      </c>
      <c r="CD646" s="24">
        <f>IF(BY646="-","-",_xlfn.XLOOKUP(BY646,ABNT5101!$B$4:$B$9,ABNT5101!$D$4:$D$9))</f>
        <v>0.6</v>
      </c>
      <c r="CE646" s="20" t="str">
        <f t="shared" si="628"/>
        <v>ATENDE</v>
      </c>
      <c r="CF646" s="20" t="str">
        <f t="shared" si="629"/>
        <v>ATENDE</v>
      </c>
      <c r="CG646" s="20" t="str">
        <f t="shared" si="630"/>
        <v>ATENDE</v>
      </c>
      <c r="CH646" s="26" t="str">
        <f>_xlfn.XLOOKUP(CI646,'Banco de dados'!$B:$B,'Banco de dados'!$D:$D)</f>
        <v>TECNOWATT</v>
      </c>
      <c r="CI646" s="27" t="str">
        <f>'Banco de dados'!B65</f>
        <v xml:space="preserve">SIGSAGPTLRRSSNDL_30W_38IBBRS
</v>
      </c>
      <c r="CJ646" s="26" t="str">
        <f>_xlfn.XLOOKUP(CI646,'Banco de dados'!$B:$B,'Banco de dados'!$E:$E)</f>
        <v>SIGSAGPTLRRSSNDL_30W_38IBBRS
1-10C1MUN6.5</v>
      </c>
      <c r="CK646" s="26"/>
      <c r="CL646" s="26" t="e">
        <f>IF(CK646="-","-",_xlfn.XLOOKUP(CK646,'Banco de dados'!$B:$B,'Banco de dados'!$E:$E))</f>
        <v>#N/A</v>
      </c>
      <c r="CM646" s="28">
        <f t="shared" si="631"/>
        <v>1</v>
      </c>
      <c r="CN646" s="26">
        <f>_xlfn.XLOOKUP(CI646,'Banco de dados'!$B:$B,'Banco de dados'!$H:$H)</f>
        <v>30</v>
      </c>
      <c r="CO646" s="26" t="e">
        <f t="array" aca="1" ref="CO646" ca="1">_xludf.XLOOKUP(CK646,'Banco de dados'!$B:$B,'Banco de dados'!$H:$H)</f>
        <v>#NAME?</v>
      </c>
      <c r="CP646" s="51" t="e">
        <f t="array" aca="1" ref="CP646" ca="1">_xludf.XLOOKUP(CI646,'Banco de dados'!$B:$B,'Banco de dados'!$F:$F)</f>
        <v>#NAME?</v>
      </c>
      <c r="CQ646" s="26" t="e">
        <f t="array" aca="1" ref="CQ646" ca="1">_xludf.XLOOKUP(CK646,'Banco de dados'!$B:$B,'Banco de dados'!$F:$F)</f>
        <v>#NAME?</v>
      </c>
      <c r="CR646" s="27">
        <v>0</v>
      </c>
      <c r="CS646" s="27"/>
      <c r="CT646" s="26" t="str">
        <f>IF(AG646=0.5,"Suporte",IF(AND(AG646&gt;='Braços de IP'!$B$9,AG646&lt;='Braços de IP'!$D$9),'Braços de IP'!$E$9,IF(AND(AG646&gt;='Braços de IP'!$B$10,AG646&lt;='Braços de IP'!$D$10),'Braços de IP'!$E$10,IF(AND(AG646&gt;='Braços de IP'!$B$11,AG646&lt;='Braços de IP'!$D$11),'Braços de IP'!$E$11,IF(AND(AG646&gt;='Braços de IP'!$B$12,AG646&lt;='Braços de IP'!$D$12),'Braços de IP'!$E$12,IF(AND(AG646&gt;='Braços de IP'!$B$13,AG646&lt;='Braços de IP'!$D$13),'Braços de IP'!$E$13,IF(AND(AG646&gt;='Braços de IP'!$B$14,AG646&lt;='Braços de IP'!$D$14),'Braços de IP'!$E$14,"ERRO")))))))</f>
        <v>Médio I</v>
      </c>
      <c r="CU646" s="27"/>
      <c r="CV646" s="26" t="str">
        <f>IF($CU646="","",VLOOKUP($CU646,'Braços de IP'!$E$9:$I$15,2,0))</f>
        <v/>
      </c>
      <c r="CW646" s="29" t="str">
        <f>IF($CU646="","",VLOOKUP($CU646,'Braços de IP'!$E$9:$I$15,5,0))</f>
        <v/>
      </c>
      <c r="CX646" s="26"/>
      <c r="CY646" s="26"/>
      <c r="CZ646" s="26"/>
      <c r="DA646" s="26"/>
      <c r="DB646" s="26"/>
      <c r="DC646" s="26"/>
      <c r="DD646" s="30">
        <f t="shared" si="632"/>
        <v>30</v>
      </c>
      <c r="DE646" s="31">
        <f t="shared" si="633"/>
        <v>70</v>
      </c>
      <c r="DF646" s="30">
        <f t="shared" si="634"/>
        <v>100</v>
      </c>
      <c r="DG646" s="32">
        <f t="shared" si="635"/>
        <v>0.5714285714285714</v>
      </c>
      <c r="DH646" s="33" t="s">
        <v>143</v>
      </c>
      <c r="DI646" s="34"/>
      <c r="DJ646" s="35"/>
      <c r="DK646" s="16" t="s">
        <v>144</v>
      </c>
      <c r="DL646" s="16"/>
      <c r="DN646" s="36" t="e">
        <f t="shared" si="675"/>
        <v>#VALUE!</v>
      </c>
    </row>
    <row r="647" spans="2:118" ht="15.75" customHeight="1" x14ac:dyDescent="0.25">
      <c r="B647" s="16">
        <v>128</v>
      </c>
      <c r="C647" s="16" t="s">
        <v>174</v>
      </c>
      <c r="D647" s="16" t="s">
        <v>610</v>
      </c>
      <c r="E647" s="16">
        <v>-8.0378249999999998</v>
      </c>
      <c r="F647" s="16">
        <v>-34.990122</v>
      </c>
      <c r="G647" s="16" t="s">
        <v>157</v>
      </c>
      <c r="H647" s="17" t="s">
        <v>136</v>
      </c>
      <c r="I647" s="16" t="s">
        <v>136</v>
      </c>
      <c r="J647" s="17" t="s">
        <v>137</v>
      </c>
      <c r="K647" s="18">
        <v>70</v>
      </c>
      <c r="L647" s="17" t="s">
        <v>138</v>
      </c>
      <c r="M647" s="17">
        <v>0</v>
      </c>
      <c r="N647" s="16">
        <f t="shared" si="671"/>
        <v>140</v>
      </c>
      <c r="O647" s="17">
        <v>1</v>
      </c>
      <c r="P647" s="17">
        <v>0</v>
      </c>
      <c r="Q647" s="17">
        <v>4.63</v>
      </c>
      <c r="R647" s="16"/>
      <c r="S647" s="16"/>
      <c r="T647" s="16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 t="s">
        <v>139</v>
      </c>
      <c r="AB647" s="17" t="s">
        <v>140</v>
      </c>
      <c r="AC647" s="17">
        <v>11.46</v>
      </c>
      <c r="AD647" s="17">
        <v>7.58</v>
      </c>
      <c r="AE647" s="17">
        <v>1</v>
      </c>
      <c r="AF647" s="17">
        <v>0</v>
      </c>
      <c r="AG647" s="17">
        <v>1.69</v>
      </c>
      <c r="AH647" s="17">
        <f t="shared" si="672"/>
        <v>1.69</v>
      </c>
      <c r="AI647" s="17" t="s">
        <v>136</v>
      </c>
      <c r="AJ647" s="17" t="s">
        <v>136</v>
      </c>
      <c r="AK647" s="17" t="s">
        <v>141</v>
      </c>
      <c r="AL647" s="17">
        <f t="shared" si="673"/>
        <v>2</v>
      </c>
      <c r="AM647" s="17">
        <v>0</v>
      </c>
      <c r="AN647" s="17"/>
      <c r="AO647" s="17">
        <v>0</v>
      </c>
      <c r="AP647" s="17">
        <v>0</v>
      </c>
      <c r="AQ647" s="17">
        <v>0</v>
      </c>
      <c r="AR647" s="17" t="s">
        <v>136</v>
      </c>
      <c r="AS647" s="19">
        <f t="shared" si="614"/>
        <v>0</v>
      </c>
      <c r="AT647" s="19"/>
      <c r="AU647" s="19">
        <f>VLOOKUP(G647,ABNT5101!$I$3:$J$9,2)</f>
        <v>7.5</v>
      </c>
      <c r="AV647" s="19">
        <f>VLOOKUP(G647,ABNT5101!$I$3:$M$9,5)</f>
        <v>0.18</v>
      </c>
      <c r="AW647" s="17" t="str">
        <f>_xlfn.XLOOKUP(G647,ABNT5101!I:I,ABNT5101!L:L)</f>
        <v>-</v>
      </c>
      <c r="AX647" s="17">
        <f>_xlfn.XLOOKUP(G647,ABNT5101!$I:$I,ABNT5101!M:M)</f>
        <v>0.18</v>
      </c>
      <c r="AY647" s="17" t="str">
        <f>_xlfn.XLOOKUP(G647,ABNT5101!$I:$I,ABNT5101!N:N)</f>
        <v>-</v>
      </c>
      <c r="AZ647" s="17">
        <f>_xlfn.XLOOKUP(G647,ABNT5101!$I:$I,ABNT5101!O:O)</f>
        <v>16</v>
      </c>
      <c r="BA647" s="20" t="str">
        <f t="shared" si="615"/>
        <v>ATENDE</v>
      </c>
      <c r="BB647" s="21">
        <f t="shared" ref="BB647:BC647" si="777">BE647/AU647-1</f>
        <v>0.66666666666666674</v>
      </c>
      <c r="BC647" s="21">
        <f t="shared" si="777"/>
        <v>4</v>
      </c>
      <c r="BD647" s="21" t="str">
        <f t="shared" si="617"/>
        <v>-</v>
      </c>
      <c r="BE647" s="22">
        <v>12.5</v>
      </c>
      <c r="BF647" s="22">
        <v>0.9</v>
      </c>
      <c r="BG647" s="22"/>
      <c r="BH647" s="22"/>
      <c r="BI647" s="23"/>
      <c r="BJ647" s="22"/>
      <c r="BK647" s="20" t="str">
        <f t="shared" si="618"/>
        <v>ATENDE</v>
      </c>
      <c r="BL647" s="20" t="str">
        <f t="shared" si="619"/>
        <v>ATENDE</v>
      </c>
      <c r="BM647" s="20" t="str">
        <f t="shared" si="620"/>
        <v>ATENDE</v>
      </c>
      <c r="BN647" s="20" t="str">
        <f t="shared" si="621"/>
        <v>ATENDE</v>
      </c>
      <c r="BO647" s="24" t="str">
        <f t="shared" si="622"/>
        <v>C5</v>
      </c>
      <c r="BP647" s="24" t="str">
        <f t="shared" si="725"/>
        <v>-</v>
      </c>
      <c r="BQ647" s="25" t="e">
        <f t="shared" si="623"/>
        <v>#VALUE!</v>
      </c>
      <c r="BR647" s="22"/>
      <c r="BS647" s="22"/>
      <c r="BT647" s="24" t="str">
        <f>IF(BP647="-","-",_xlfn.XLOOKUP(BP647,ABNT5101!$B$4:$B$9,ABNT5101!$C$4:$C$9))</f>
        <v>-</v>
      </c>
      <c r="BU647" s="24" t="str">
        <f>IF(BP647="-","-",_xlfn.XLOOKUP(BP647,ABNT5101!$B$4:$B$9,ABNT5101!$D$4:$D$9))</f>
        <v>-</v>
      </c>
      <c r="BV647" s="20" t="str">
        <f t="shared" si="624"/>
        <v>-</v>
      </c>
      <c r="BW647" s="20" t="str">
        <f t="shared" si="625"/>
        <v>-</v>
      </c>
      <c r="BX647" s="20" t="str">
        <f t="shared" si="626"/>
        <v>-</v>
      </c>
      <c r="BY647" s="24" t="str">
        <f t="shared" si="729"/>
        <v>-</v>
      </c>
      <c r="BZ647" s="25" t="e">
        <f t="shared" si="627"/>
        <v>#VALUE!</v>
      </c>
      <c r="CA647" s="24"/>
      <c r="CB647" s="24"/>
      <c r="CC647" s="20" t="str">
        <f>IF(BY647="-","-",_xlfn.XLOOKUP(BY647,ABNT5101!$B$4:$B$9,ABNT5101!$C$4:$C$9))</f>
        <v>-</v>
      </c>
      <c r="CD647" s="24" t="str">
        <f>IF(BY647="-","-",_xlfn.XLOOKUP(BY647,ABNT5101!$B$4:$B$9,ABNT5101!$D$4:$D$9))</f>
        <v>-</v>
      </c>
      <c r="CE647" s="20" t="str">
        <f t="shared" si="628"/>
        <v>-</v>
      </c>
      <c r="CF647" s="20" t="str">
        <f t="shared" si="629"/>
        <v>-</v>
      </c>
      <c r="CG647" s="20" t="str">
        <f t="shared" si="630"/>
        <v>-</v>
      </c>
      <c r="CH647" s="26" t="str">
        <f>_xlfn.XLOOKUP(CI647,'Banco de dados'!$B:$B,'Banco de dados'!$D:$D)</f>
        <v>LEDSTAR</v>
      </c>
      <c r="CI647" s="47" t="str">
        <f>'Banco de dados'!B4</f>
        <v xml:space="preserve"> SL VT 9.1 17W</v>
      </c>
      <c r="CJ647" s="26" t="str">
        <f>_xlfn.XLOOKUP(CI647,'Banco de dados'!$B:$B,'Banco de dados'!$E:$E)</f>
        <v>LUM LED SL VT 9.1 17W</v>
      </c>
      <c r="CK647" s="26"/>
      <c r="CL647" s="26" t="e">
        <f>IF(CK647="-","-",_xlfn.XLOOKUP(CK647,'Banco de dados'!$B:$B,'Banco de dados'!$E:$E))</f>
        <v>#N/A</v>
      </c>
      <c r="CM647" s="28">
        <f t="shared" si="631"/>
        <v>1</v>
      </c>
      <c r="CN647" s="26">
        <f>_xlfn.XLOOKUP(CI647,'Banco de dados'!$B:$B,'Banco de dados'!$H:$H)</f>
        <v>17</v>
      </c>
      <c r="CO647" s="26" t="e">
        <f t="array" aca="1" ref="CO647" ca="1">_xludf.XLOOKUP(CK647,'Banco de dados'!$B:$B,'Banco de dados'!$H:$H)</f>
        <v>#NAME?</v>
      </c>
      <c r="CP647" s="51" t="e">
        <f t="array" aca="1" ref="CP647" ca="1">_xludf.XLOOKUP(CI647,'Banco de dados'!$B:$B,'Banco de dados'!$F:$F)</f>
        <v>#NAME?</v>
      </c>
      <c r="CQ647" s="26" t="e">
        <f t="array" aca="1" ref="CQ647" ca="1">_xludf.XLOOKUP(CK647,'Banco de dados'!$B:$B,'Banco de dados'!$F:$F)</f>
        <v>#NAME?</v>
      </c>
      <c r="CR647" s="27">
        <v>0</v>
      </c>
      <c r="CS647" s="27"/>
      <c r="CT647" s="26" t="str">
        <f>IF(AG647=0.5,"Suporte",IF(AND(AG647&gt;='Braços de IP'!$B$9,AG647&lt;='Braços de IP'!$D$9),'Braços de IP'!$E$9,IF(AND(AG647&gt;='Braços de IP'!$B$10,AG647&lt;='Braços de IP'!$D$10),'Braços de IP'!$E$10,IF(AND(AG647&gt;='Braços de IP'!$B$11,AG647&lt;='Braços de IP'!$D$11),'Braços de IP'!$E$11,IF(AND(AG647&gt;='Braços de IP'!$B$12,AG647&lt;='Braços de IP'!$D$12),'Braços de IP'!$E$12,IF(AND(AG647&gt;='Braços de IP'!$B$13,AG647&lt;='Braços de IP'!$D$13),'Braços de IP'!$E$13,IF(AND(AG647&gt;='Braços de IP'!$B$14,AG647&lt;='Braços de IP'!$D$14),'Braços de IP'!$E$14,"ERRO")))))))</f>
        <v>Médio I</v>
      </c>
      <c r="CU647" s="27"/>
      <c r="CV647" s="26" t="str">
        <f>IF($CU647="","",VLOOKUP($CU647,'Braços de IP'!$E$9:$I$15,2,0))</f>
        <v/>
      </c>
      <c r="CW647" s="29" t="str">
        <f>IF($CU647="","",VLOOKUP($CU647,'Braços de IP'!$E$9:$I$15,5,0))</f>
        <v/>
      </c>
      <c r="CX647" s="26"/>
      <c r="CY647" s="26"/>
      <c r="CZ647" s="26"/>
      <c r="DA647" s="26"/>
      <c r="DB647" s="26"/>
      <c r="DC647" s="26"/>
      <c r="DD647" s="30">
        <f t="shared" si="632"/>
        <v>17</v>
      </c>
      <c r="DE647" s="31">
        <f t="shared" si="633"/>
        <v>70</v>
      </c>
      <c r="DF647" s="30">
        <f t="shared" si="634"/>
        <v>87</v>
      </c>
      <c r="DG647" s="32">
        <f t="shared" si="635"/>
        <v>0.75714285714285712</v>
      </c>
      <c r="DH647" s="33" t="s">
        <v>143</v>
      </c>
      <c r="DI647" s="34"/>
      <c r="DJ647" s="35"/>
      <c r="DK647" s="16" t="s">
        <v>144</v>
      </c>
      <c r="DL647" s="16"/>
      <c r="DN647" s="36" t="e">
        <f t="shared" si="675"/>
        <v>#VALUE!</v>
      </c>
    </row>
    <row r="648" spans="2:118" ht="15.75" customHeight="1" x14ac:dyDescent="0.25">
      <c r="B648" s="16">
        <v>128</v>
      </c>
      <c r="C648" s="16" t="s">
        <v>174</v>
      </c>
      <c r="D648" s="16" t="s">
        <v>610</v>
      </c>
      <c r="E648" s="16">
        <v>-8.0378249999999998</v>
      </c>
      <c r="F648" s="16">
        <v>-34.990122</v>
      </c>
      <c r="G648" s="16" t="s">
        <v>157</v>
      </c>
      <c r="H648" s="17" t="s">
        <v>136</v>
      </c>
      <c r="I648" s="16" t="s">
        <v>136</v>
      </c>
      <c r="J648" s="17" t="s">
        <v>137</v>
      </c>
      <c r="K648" s="18">
        <v>70</v>
      </c>
      <c r="L648" s="17" t="s">
        <v>138</v>
      </c>
      <c r="M648" s="17">
        <v>0</v>
      </c>
      <c r="N648" s="16">
        <f t="shared" si="671"/>
        <v>140</v>
      </c>
      <c r="O648" s="17">
        <v>1</v>
      </c>
      <c r="P648" s="17">
        <v>0</v>
      </c>
      <c r="Q648" s="17">
        <v>4.63</v>
      </c>
      <c r="R648" s="16"/>
      <c r="S648" s="16"/>
      <c r="T648" s="16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 t="s">
        <v>139</v>
      </c>
      <c r="AB648" s="17" t="s">
        <v>140</v>
      </c>
      <c r="AC648" s="17">
        <v>11.46</v>
      </c>
      <c r="AD648" s="17">
        <v>7.58</v>
      </c>
      <c r="AE648" s="17">
        <v>1</v>
      </c>
      <c r="AF648" s="17">
        <v>0</v>
      </c>
      <c r="AG648" s="17">
        <v>1.69</v>
      </c>
      <c r="AH648" s="17">
        <f t="shared" si="672"/>
        <v>1.69</v>
      </c>
      <c r="AI648" s="17" t="s">
        <v>136</v>
      </c>
      <c r="AJ648" s="17" t="s">
        <v>136</v>
      </c>
      <c r="AK648" s="17" t="s">
        <v>141</v>
      </c>
      <c r="AL648" s="17">
        <f t="shared" si="673"/>
        <v>2</v>
      </c>
      <c r="AM648" s="17">
        <v>0</v>
      </c>
      <c r="AN648" s="17"/>
      <c r="AO648" s="17">
        <v>0</v>
      </c>
      <c r="AP648" s="17">
        <v>0</v>
      </c>
      <c r="AQ648" s="17">
        <v>0</v>
      </c>
      <c r="AR648" s="17" t="s">
        <v>136</v>
      </c>
      <c r="AS648" s="19">
        <f t="shared" si="614"/>
        <v>0</v>
      </c>
      <c r="AT648" s="19"/>
      <c r="AU648" s="19">
        <f>VLOOKUP(G648,ABNT5101!$I$3:$J$9,2)</f>
        <v>7.5</v>
      </c>
      <c r="AV648" s="19">
        <f>VLOOKUP(G648,ABNT5101!$I$3:$M$9,5)</f>
        <v>0.18</v>
      </c>
      <c r="AW648" s="17" t="str">
        <f>_xlfn.XLOOKUP(G648,ABNT5101!I:I,ABNT5101!L:L)</f>
        <v>-</v>
      </c>
      <c r="AX648" s="17">
        <f>_xlfn.XLOOKUP(G648,ABNT5101!$I:$I,ABNT5101!M:M)</f>
        <v>0.18</v>
      </c>
      <c r="AY648" s="17" t="str">
        <f>_xlfn.XLOOKUP(G648,ABNT5101!$I:$I,ABNT5101!N:N)</f>
        <v>-</v>
      </c>
      <c r="AZ648" s="17">
        <f>_xlfn.XLOOKUP(G648,ABNT5101!$I:$I,ABNT5101!O:O)</f>
        <v>16</v>
      </c>
      <c r="BA648" s="20" t="str">
        <f t="shared" si="615"/>
        <v>ATENDE</v>
      </c>
      <c r="BB648" s="21">
        <f t="shared" ref="BB648:BC648" si="778">BE648/AU648-1</f>
        <v>1.3026666666666666</v>
      </c>
      <c r="BC648" s="21">
        <f t="shared" si="778"/>
        <v>4.166666666666667</v>
      </c>
      <c r="BD648" s="21" t="str">
        <f t="shared" si="617"/>
        <v>-</v>
      </c>
      <c r="BE648" s="22">
        <v>17.27</v>
      </c>
      <c r="BF648" s="22">
        <v>0.93</v>
      </c>
      <c r="BG648" s="22"/>
      <c r="BH648" s="22"/>
      <c r="BI648" s="23"/>
      <c r="BJ648" s="22"/>
      <c r="BK648" s="20" t="str">
        <f t="shared" si="618"/>
        <v>ATENDE</v>
      </c>
      <c r="BL648" s="20" t="str">
        <f t="shared" si="619"/>
        <v>ATENDE</v>
      </c>
      <c r="BM648" s="20" t="str">
        <f t="shared" si="620"/>
        <v>ATENDE</v>
      </c>
      <c r="BN648" s="20" t="str">
        <f t="shared" si="621"/>
        <v>ATENDE</v>
      </c>
      <c r="BO648" s="24" t="str">
        <f t="shared" si="622"/>
        <v>C5</v>
      </c>
      <c r="BP648" s="24" t="str">
        <f t="shared" si="725"/>
        <v>-</v>
      </c>
      <c r="BQ648" s="25" t="e">
        <f t="shared" si="623"/>
        <v>#VALUE!</v>
      </c>
      <c r="BR648" s="22"/>
      <c r="BS648" s="22"/>
      <c r="BT648" s="24" t="str">
        <f>IF(BP648="-","-",_xlfn.XLOOKUP(BP648,ABNT5101!$B$4:$B$9,ABNT5101!$C$4:$C$9))</f>
        <v>-</v>
      </c>
      <c r="BU648" s="24" t="str">
        <f>IF(BP648="-","-",_xlfn.XLOOKUP(BP648,ABNT5101!$B$4:$B$9,ABNT5101!$D$4:$D$9))</f>
        <v>-</v>
      </c>
      <c r="BV648" s="20" t="str">
        <f t="shared" si="624"/>
        <v>-</v>
      </c>
      <c r="BW648" s="20" t="str">
        <f t="shared" si="625"/>
        <v>-</v>
      </c>
      <c r="BX648" s="20" t="str">
        <f t="shared" si="626"/>
        <v>-</v>
      </c>
      <c r="BY648" s="24" t="str">
        <f t="shared" si="729"/>
        <v>-</v>
      </c>
      <c r="BZ648" s="25" t="e">
        <f t="shared" si="627"/>
        <v>#VALUE!</v>
      </c>
      <c r="CA648" s="24"/>
      <c r="CB648" s="24"/>
      <c r="CC648" s="20" t="str">
        <f>IF(BY648="-","-",_xlfn.XLOOKUP(BY648,ABNT5101!$B$4:$B$9,ABNT5101!$C$4:$C$9))</f>
        <v>-</v>
      </c>
      <c r="CD648" s="24" t="str">
        <f>IF(BY648="-","-",_xlfn.XLOOKUP(BY648,ABNT5101!$B$4:$B$9,ABNT5101!$D$4:$D$9))</f>
        <v>-</v>
      </c>
      <c r="CE648" s="20" t="str">
        <f t="shared" si="628"/>
        <v>-</v>
      </c>
      <c r="CF648" s="20" t="str">
        <f t="shared" si="629"/>
        <v>-</v>
      </c>
      <c r="CG648" s="20" t="str">
        <f t="shared" si="630"/>
        <v>-</v>
      </c>
      <c r="CH648" s="26" t="str">
        <f>_xlfn.XLOOKUP(CI648,'Banco de dados'!$B:$B,'Banco de dados'!$D:$D)</f>
        <v>SX LIGHTING</v>
      </c>
      <c r="CI648" s="27" t="str">
        <f>'Banco de dados'!B53</f>
        <v>SX-INEVO020HF</v>
      </c>
      <c r="CJ648" s="26" t="str">
        <f>_xlfn.XLOOKUP(CI648,'Banco de dados'!$B:$B,'Banco de dados'!$E:$E)</f>
        <v>SXINEVO020K50L12CZF7PHF</v>
      </c>
      <c r="CK648" s="26"/>
      <c r="CL648" s="26" t="e">
        <f>IF(CK648="-","-",_xlfn.XLOOKUP(CK648,'Banco de dados'!$B:$B,'Banco de dados'!$E:$E))</f>
        <v>#N/A</v>
      </c>
      <c r="CM648" s="28">
        <f t="shared" si="631"/>
        <v>1</v>
      </c>
      <c r="CN648" s="26">
        <f>_xlfn.XLOOKUP(CI648,'Banco de dados'!$B:$B,'Banco de dados'!$H:$H)</f>
        <v>22.5</v>
      </c>
      <c r="CO648" s="26" t="e">
        <f t="array" aca="1" ref="CO648" ca="1">_xludf.XLOOKUP(CK648,'Banco de dados'!$B:$B,'Banco de dados'!$H:$H)</f>
        <v>#NAME?</v>
      </c>
      <c r="CP648" s="51" t="e">
        <f t="array" aca="1" ref="CP648" ca="1">_xludf.XLOOKUP(CI648,'Banco de dados'!$B:$B,'Banco de dados'!$F:$F)</f>
        <v>#NAME?</v>
      </c>
      <c r="CQ648" s="26" t="e">
        <f t="array" aca="1" ref="CQ648" ca="1">_xludf.XLOOKUP(CK648,'Banco de dados'!$B:$B,'Banco de dados'!$F:$F)</f>
        <v>#NAME?</v>
      </c>
      <c r="CR648" s="27">
        <v>0</v>
      </c>
      <c r="CS648" s="27"/>
      <c r="CT648" s="26" t="str">
        <f>IF(AG648=0.5,"Suporte",IF(AND(AG648&gt;='Braços de IP'!$B$9,AG648&lt;='Braços de IP'!$D$9),'Braços de IP'!$E$9,IF(AND(AG648&gt;='Braços de IP'!$B$10,AG648&lt;='Braços de IP'!$D$10),'Braços de IP'!$E$10,IF(AND(AG648&gt;='Braços de IP'!$B$11,AG648&lt;='Braços de IP'!$D$11),'Braços de IP'!$E$11,IF(AND(AG648&gt;='Braços de IP'!$B$12,AG648&lt;='Braços de IP'!$D$12),'Braços de IP'!$E$12,IF(AND(AG648&gt;='Braços de IP'!$B$13,AG648&lt;='Braços de IP'!$D$13),'Braços de IP'!$E$13,IF(AND(AG648&gt;='Braços de IP'!$B$14,AG648&lt;='Braços de IP'!$D$14),'Braços de IP'!$E$14,"ERRO")))))))</f>
        <v>Médio I</v>
      </c>
      <c r="CU648" s="27"/>
      <c r="CV648" s="26" t="str">
        <f>IF($CU648="","",VLOOKUP($CU648,'Braços de IP'!$E$9:$I$15,2,0))</f>
        <v/>
      </c>
      <c r="CW648" s="29" t="str">
        <f>IF($CU648="","",VLOOKUP($CU648,'Braços de IP'!$E$9:$I$15,5,0))</f>
        <v/>
      </c>
      <c r="CX648" s="26"/>
      <c r="CY648" s="26"/>
      <c r="CZ648" s="26"/>
      <c r="DA648" s="26"/>
      <c r="DB648" s="26"/>
      <c r="DC648" s="26"/>
      <c r="DD648" s="30">
        <f t="shared" si="632"/>
        <v>22.5</v>
      </c>
      <c r="DE648" s="31">
        <f t="shared" si="633"/>
        <v>70</v>
      </c>
      <c r="DF648" s="30">
        <f t="shared" si="634"/>
        <v>92.5</v>
      </c>
      <c r="DG648" s="32">
        <f t="shared" si="635"/>
        <v>0.6785714285714286</v>
      </c>
      <c r="DH648" s="33" t="s">
        <v>143</v>
      </c>
      <c r="DI648" s="34"/>
      <c r="DJ648" s="35"/>
      <c r="DK648" s="16" t="s">
        <v>144</v>
      </c>
      <c r="DL648" s="16"/>
      <c r="DN648" s="36" t="e">
        <f t="shared" si="675"/>
        <v>#VALUE!</v>
      </c>
    </row>
    <row r="649" spans="2:118" ht="15.75" customHeight="1" x14ac:dyDescent="0.25">
      <c r="B649" s="16">
        <v>128</v>
      </c>
      <c r="C649" s="16" t="s">
        <v>174</v>
      </c>
      <c r="D649" s="16" t="s">
        <v>610</v>
      </c>
      <c r="E649" s="16">
        <v>-8.0378249999999998</v>
      </c>
      <c r="F649" s="16">
        <v>-34.990122</v>
      </c>
      <c r="G649" s="16" t="s">
        <v>157</v>
      </c>
      <c r="H649" s="17" t="s">
        <v>136</v>
      </c>
      <c r="I649" s="16" t="s">
        <v>136</v>
      </c>
      <c r="J649" s="17" t="s">
        <v>137</v>
      </c>
      <c r="K649" s="18">
        <v>70</v>
      </c>
      <c r="L649" s="17" t="s">
        <v>138</v>
      </c>
      <c r="M649" s="17">
        <v>0</v>
      </c>
      <c r="N649" s="16">
        <f t="shared" si="671"/>
        <v>140</v>
      </c>
      <c r="O649" s="17">
        <v>1</v>
      </c>
      <c r="P649" s="17">
        <v>0</v>
      </c>
      <c r="Q649" s="17">
        <v>4.63</v>
      </c>
      <c r="R649" s="16"/>
      <c r="S649" s="16"/>
      <c r="T649" s="16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 t="s">
        <v>139</v>
      </c>
      <c r="AB649" s="17" t="s">
        <v>140</v>
      </c>
      <c r="AC649" s="17">
        <v>11.46</v>
      </c>
      <c r="AD649" s="17">
        <v>7.58</v>
      </c>
      <c r="AE649" s="17">
        <v>1</v>
      </c>
      <c r="AF649" s="17">
        <v>0</v>
      </c>
      <c r="AG649" s="17">
        <v>1.69</v>
      </c>
      <c r="AH649" s="17">
        <f t="shared" si="672"/>
        <v>1.69</v>
      </c>
      <c r="AI649" s="17" t="s">
        <v>136</v>
      </c>
      <c r="AJ649" s="17" t="s">
        <v>136</v>
      </c>
      <c r="AK649" s="17" t="s">
        <v>141</v>
      </c>
      <c r="AL649" s="17">
        <f t="shared" si="673"/>
        <v>2</v>
      </c>
      <c r="AM649" s="17">
        <v>0</v>
      </c>
      <c r="AN649" s="17"/>
      <c r="AO649" s="17">
        <v>0</v>
      </c>
      <c r="AP649" s="17">
        <v>0</v>
      </c>
      <c r="AQ649" s="17">
        <v>0</v>
      </c>
      <c r="AR649" s="17" t="s">
        <v>136</v>
      </c>
      <c r="AS649" s="19">
        <f t="shared" si="614"/>
        <v>0</v>
      </c>
      <c r="AT649" s="19"/>
      <c r="AU649" s="19">
        <f>VLOOKUP(G649,ABNT5101!$I$3:$J$9,2)</f>
        <v>7.5</v>
      </c>
      <c r="AV649" s="19">
        <f>VLOOKUP(G649,ABNT5101!$I$3:$M$9,5)</f>
        <v>0.18</v>
      </c>
      <c r="AW649" s="17" t="str">
        <f>_xlfn.XLOOKUP(G649,ABNT5101!I:I,ABNT5101!L:L)</f>
        <v>-</v>
      </c>
      <c r="AX649" s="17">
        <f>_xlfn.XLOOKUP(G649,ABNT5101!$I:$I,ABNT5101!M:M)</f>
        <v>0.18</v>
      </c>
      <c r="AY649" s="17" t="str">
        <f>_xlfn.XLOOKUP(G649,ABNT5101!$I:$I,ABNT5101!N:N)</f>
        <v>-</v>
      </c>
      <c r="AZ649" s="17">
        <f>_xlfn.XLOOKUP(G649,ABNT5101!$I:$I,ABNT5101!O:O)</f>
        <v>16</v>
      </c>
      <c r="BA649" s="20" t="str">
        <f t="shared" si="615"/>
        <v>ATENDE</v>
      </c>
      <c r="BB649" s="21">
        <f t="shared" ref="BB649:BC649" si="779">BE649/AU649-1</f>
        <v>2.4693333333333332</v>
      </c>
      <c r="BC649" s="21">
        <f t="shared" si="779"/>
        <v>3.8333333333333339</v>
      </c>
      <c r="BD649" s="21" t="str">
        <f t="shared" si="617"/>
        <v>-</v>
      </c>
      <c r="BE649" s="22">
        <v>26.02</v>
      </c>
      <c r="BF649" s="22">
        <v>0.87</v>
      </c>
      <c r="BG649" s="22"/>
      <c r="BH649" s="22"/>
      <c r="BI649" s="23"/>
      <c r="BJ649" s="22"/>
      <c r="BK649" s="20" t="str">
        <f t="shared" si="618"/>
        <v>ATENDE</v>
      </c>
      <c r="BL649" s="20" t="str">
        <f t="shared" si="619"/>
        <v>ATENDE</v>
      </c>
      <c r="BM649" s="20" t="str">
        <f t="shared" si="620"/>
        <v>ATENDE</v>
      </c>
      <c r="BN649" s="20" t="str">
        <f t="shared" si="621"/>
        <v>ATENDE</v>
      </c>
      <c r="BO649" s="24" t="str">
        <f t="shared" si="622"/>
        <v>C5</v>
      </c>
      <c r="BP649" s="24" t="str">
        <f t="shared" si="725"/>
        <v>-</v>
      </c>
      <c r="BQ649" s="25" t="e">
        <f t="shared" si="623"/>
        <v>#VALUE!</v>
      </c>
      <c r="BR649" s="22"/>
      <c r="BS649" s="22"/>
      <c r="BT649" s="24" t="str">
        <f>IF(BP649="-","-",_xlfn.XLOOKUP(BP649,ABNT5101!$B$4:$B$9,ABNT5101!$C$4:$C$9))</f>
        <v>-</v>
      </c>
      <c r="BU649" s="24" t="str">
        <f>IF(BP649="-","-",_xlfn.XLOOKUP(BP649,ABNT5101!$B$4:$B$9,ABNT5101!$D$4:$D$9))</f>
        <v>-</v>
      </c>
      <c r="BV649" s="20" t="str">
        <f t="shared" si="624"/>
        <v>-</v>
      </c>
      <c r="BW649" s="20" t="str">
        <f t="shared" si="625"/>
        <v>-</v>
      </c>
      <c r="BX649" s="20" t="str">
        <f t="shared" si="626"/>
        <v>-</v>
      </c>
      <c r="BY649" s="24" t="str">
        <f t="shared" si="729"/>
        <v>-</v>
      </c>
      <c r="BZ649" s="25" t="e">
        <f t="shared" si="627"/>
        <v>#VALUE!</v>
      </c>
      <c r="CA649" s="24"/>
      <c r="CB649" s="24"/>
      <c r="CC649" s="20" t="str">
        <f>IF(BY649="-","-",_xlfn.XLOOKUP(BY649,ABNT5101!$B$4:$B$9,ABNT5101!$C$4:$C$9))</f>
        <v>-</v>
      </c>
      <c r="CD649" s="24" t="str">
        <f>IF(BY649="-","-",_xlfn.XLOOKUP(BY649,ABNT5101!$B$4:$B$9,ABNT5101!$D$4:$D$9))</f>
        <v>-</v>
      </c>
      <c r="CE649" s="20" t="str">
        <f t="shared" si="628"/>
        <v>-</v>
      </c>
      <c r="CF649" s="20" t="str">
        <f t="shared" si="629"/>
        <v>-</v>
      </c>
      <c r="CG649" s="20" t="str">
        <f t="shared" si="630"/>
        <v>-</v>
      </c>
      <c r="CH649" s="26" t="str">
        <f>_xlfn.XLOOKUP(CI649,'Banco de dados'!$B:$B,'Banco de dados'!$D:$D)</f>
        <v>TECNOWATT</v>
      </c>
      <c r="CI649" s="27" t="str">
        <f>'Banco de dados'!B65</f>
        <v xml:space="preserve">SIGSAGPTLRRSSNDL_30W_38IBBRS
</v>
      </c>
      <c r="CJ649" s="26" t="str">
        <f>_xlfn.XLOOKUP(CI649,'Banco de dados'!$B:$B,'Banco de dados'!$E:$E)</f>
        <v>SIGSAGPTLRRSSNDL_30W_38IBBRS
1-10C1MUN6.5</v>
      </c>
      <c r="CK649" s="26"/>
      <c r="CL649" s="26" t="e">
        <f>IF(CK649="-","-",_xlfn.XLOOKUP(CK649,'Banco de dados'!$B:$B,'Banco de dados'!$E:$E))</f>
        <v>#N/A</v>
      </c>
      <c r="CM649" s="28">
        <f t="shared" si="631"/>
        <v>1</v>
      </c>
      <c r="CN649" s="26">
        <f>_xlfn.XLOOKUP(CI649,'Banco de dados'!$B:$B,'Banco de dados'!$H:$H)</f>
        <v>30</v>
      </c>
      <c r="CO649" s="26" t="e">
        <f t="array" aca="1" ref="CO649" ca="1">_xludf.XLOOKUP(CK649,'Banco de dados'!$B:$B,'Banco de dados'!$H:$H)</f>
        <v>#NAME?</v>
      </c>
      <c r="CP649" s="51" t="e">
        <f t="array" aca="1" ref="CP649" ca="1">_xludf.XLOOKUP(CI649,'Banco de dados'!$B:$B,'Banco de dados'!$F:$F)</f>
        <v>#NAME?</v>
      </c>
      <c r="CQ649" s="26" t="e">
        <f t="array" aca="1" ref="CQ649" ca="1">_xludf.XLOOKUP(CK649,'Banco de dados'!$B:$B,'Banco de dados'!$F:$F)</f>
        <v>#NAME?</v>
      </c>
      <c r="CR649" s="27">
        <v>0</v>
      </c>
      <c r="CS649" s="27"/>
      <c r="CT649" s="26" t="str">
        <f>IF(AG649=0.5,"Suporte",IF(AND(AG649&gt;='Braços de IP'!$B$9,AG649&lt;='Braços de IP'!$D$9),'Braços de IP'!$E$9,IF(AND(AG649&gt;='Braços de IP'!$B$10,AG649&lt;='Braços de IP'!$D$10),'Braços de IP'!$E$10,IF(AND(AG649&gt;='Braços de IP'!$B$11,AG649&lt;='Braços de IP'!$D$11),'Braços de IP'!$E$11,IF(AND(AG649&gt;='Braços de IP'!$B$12,AG649&lt;='Braços de IP'!$D$12),'Braços de IP'!$E$12,IF(AND(AG649&gt;='Braços de IP'!$B$13,AG649&lt;='Braços de IP'!$D$13),'Braços de IP'!$E$13,IF(AND(AG649&gt;='Braços de IP'!$B$14,AG649&lt;='Braços de IP'!$D$14),'Braços de IP'!$E$14,"ERRO")))))))</f>
        <v>Médio I</v>
      </c>
      <c r="CU649" s="27"/>
      <c r="CV649" s="26" t="str">
        <f>IF($CU649="","",VLOOKUP($CU649,'Braços de IP'!$E$9:$I$15,2,0))</f>
        <v/>
      </c>
      <c r="CW649" s="29" t="str">
        <f>IF($CU649="","",VLOOKUP($CU649,'Braços de IP'!$E$9:$I$15,5,0))</f>
        <v/>
      </c>
      <c r="CX649" s="26"/>
      <c r="CY649" s="26"/>
      <c r="CZ649" s="26"/>
      <c r="DA649" s="26"/>
      <c r="DB649" s="26"/>
      <c r="DC649" s="26"/>
      <c r="DD649" s="30">
        <f t="shared" si="632"/>
        <v>30</v>
      </c>
      <c r="DE649" s="31">
        <f t="shared" si="633"/>
        <v>70</v>
      </c>
      <c r="DF649" s="30">
        <f t="shared" si="634"/>
        <v>100</v>
      </c>
      <c r="DG649" s="32">
        <f t="shared" si="635"/>
        <v>0.5714285714285714</v>
      </c>
      <c r="DH649" s="33" t="s">
        <v>143</v>
      </c>
      <c r="DI649" s="34"/>
      <c r="DJ649" s="35"/>
      <c r="DK649" s="16" t="s">
        <v>144</v>
      </c>
      <c r="DL649" s="16"/>
      <c r="DN649" s="36" t="e">
        <f t="shared" si="675"/>
        <v>#VALUE!</v>
      </c>
    </row>
    <row r="650" spans="2:118" ht="15.75" customHeight="1" x14ac:dyDescent="0.25">
      <c r="B650" s="16">
        <v>129</v>
      </c>
      <c r="C650" s="16" t="s">
        <v>146</v>
      </c>
      <c r="D650" s="16" t="s">
        <v>611</v>
      </c>
      <c r="E650" s="16">
        <v>-8.0441880000000001</v>
      </c>
      <c r="F650" s="16">
        <v>-34.951715</v>
      </c>
      <c r="G650" s="16" t="s">
        <v>157</v>
      </c>
      <c r="H650" s="17" t="s">
        <v>136</v>
      </c>
      <c r="I650" s="16" t="s">
        <v>135</v>
      </c>
      <c r="J650" s="17" t="s">
        <v>137</v>
      </c>
      <c r="K650" s="18">
        <v>40</v>
      </c>
      <c r="L650" s="17" t="s">
        <v>138</v>
      </c>
      <c r="M650" s="17">
        <v>0</v>
      </c>
      <c r="N650" s="16">
        <f t="shared" si="671"/>
        <v>80</v>
      </c>
      <c r="O650" s="17">
        <v>1</v>
      </c>
      <c r="P650" s="17">
        <v>4449</v>
      </c>
      <c r="Q650" s="17">
        <v>6.87</v>
      </c>
      <c r="R650" s="16"/>
      <c r="S650" s="16"/>
      <c r="T650" s="16">
        <v>0</v>
      </c>
      <c r="U650" s="17">
        <v>3042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 t="s">
        <v>139</v>
      </c>
      <c r="AB650" s="17" t="s">
        <v>140</v>
      </c>
      <c r="AC650" s="17">
        <v>8.9700000000000006</v>
      </c>
      <c r="AD650" s="17">
        <v>6.8</v>
      </c>
      <c r="AE650" s="17">
        <v>1</v>
      </c>
      <c r="AF650" s="17">
        <v>3.63</v>
      </c>
      <c r="AG650" s="17">
        <v>2.5299999999999998</v>
      </c>
      <c r="AH650" s="17">
        <f t="shared" si="672"/>
        <v>-1.1000000000000001</v>
      </c>
      <c r="AI650" s="17" t="s">
        <v>136</v>
      </c>
      <c r="AJ650" s="17" t="s">
        <v>136</v>
      </c>
      <c r="AK650" s="17" t="s">
        <v>141</v>
      </c>
      <c r="AL650" s="17">
        <f t="shared" si="673"/>
        <v>2</v>
      </c>
      <c r="AM650" s="17">
        <v>0</v>
      </c>
      <c r="AN650" s="17"/>
      <c r="AO650" s="17">
        <v>0</v>
      </c>
      <c r="AP650" s="17">
        <v>0</v>
      </c>
      <c r="AQ650" s="17">
        <v>0</v>
      </c>
      <c r="AR650" s="17" t="s">
        <v>136</v>
      </c>
      <c r="AS650" s="19">
        <f t="shared" si="614"/>
        <v>0</v>
      </c>
      <c r="AT650" s="19"/>
      <c r="AU650" s="19">
        <f>VLOOKUP(G650,ABNT5101!$I$3:$J$9,2)</f>
        <v>7.5</v>
      </c>
      <c r="AV650" s="19">
        <f>VLOOKUP(G650,ABNT5101!$I$3:$M$9,5)</f>
        <v>0.18</v>
      </c>
      <c r="AW650" s="17" t="str">
        <f>_xlfn.XLOOKUP(G650,ABNT5101!I:I,ABNT5101!L:L)</f>
        <v>-</v>
      </c>
      <c r="AX650" s="17">
        <f>_xlfn.XLOOKUP(G650,ABNT5101!$I:$I,ABNT5101!M:M)</f>
        <v>0.18</v>
      </c>
      <c r="AY650" s="17" t="str">
        <f>_xlfn.XLOOKUP(G650,ABNT5101!$I:$I,ABNT5101!N:N)</f>
        <v>-</v>
      </c>
      <c r="AZ650" s="17">
        <f>_xlfn.XLOOKUP(G650,ABNT5101!$I:$I,ABNT5101!O:O)</f>
        <v>16</v>
      </c>
      <c r="BA650" s="20" t="str">
        <f t="shared" si="615"/>
        <v>ATENDE</v>
      </c>
      <c r="BB650" s="21">
        <f t="shared" ref="BB650:BC650" si="780">BE650/AU650-1</f>
        <v>0.94533333333333336</v>
      </c>
      <c r="BC650" s="21">
        <f t="shared" si="780"/>
        <v>3.0555555555555554</v>
      </c>
      <c r="BD650" s="21" t="str">
        <f t="shared" si="617"/>
        <v>-</v>
      </c>
      <c r="BE650" s="22">
        <v>14.59</v>
      </c>
      <c r="BF650" s="22">
        <v>0.73</v>
      </c>
      <c r="BG650" s="22"/>
      <c r="BH650" s="22"/>
      <c r="BI650" s="23"/>
      <c r="BJ650" s="22"/>
      <c r="BK650" s="20" t="str">
        <f t="shared" si="618"/>
        <v>ATENDE</v>
      </c>
      <c r="BL650" s="20" t="str">
        <f t="shared" si="619"/>
        <v>ATENDE</v>
      </c>
      <c r="BM650" s="20" t="str">
        <f t="shared" si="620"/>
        <v>ATENDE</v>
      </c>
      <c r="BN650" s="20" t="str">
        <f t="shared" si="621"/>
        <v>ATENDE</v>
      </c>
      <c r="BO650" s="24" t="str">
        <f t="shared" si="622"/>
        <v>C5</v>
      </c>
      <c r="BP650" s="24" t="str">
        <f t="shared" si="725"/>
        <v>P6</v>
      </c>
      <c r="BQ650" s="25">
        <f t="shared" si="623"/>
        <v>4.2766666666666664</v>
      </c>
      <c r="BR650" s="22">
        <v>15.83</v>
      </c>
      <c r="BS650" s="22">
        <v>12.46</v>
      </c>
      <c r="BT650" s="24">
        <f>IF(BP650="-","-",_xlfn.XLOOKUP(BP650,ABNT5101!$B$4:$B$9,ABNT5101!$C$4:$C$9))</f>
        <v>3</v>
      </c>
      <c r="BU650" s="24">
        <f>IF(BP650="-","-",_xlfn.XLOOKUP(BP650,ABNT5101!$B$4:$B$9,ABNT5101!$D$4:$D$9))</f>
        <v>0.6</v>
      </c>
      <c r="BV650" s="20" t="str">
        <f t="shared" si="624"/>
        <v>ATENDE</v>
      </c>
      <c r="BW650" s="20" t="str">
        <f t="shared" si="625"/>
        <v>ATENDE</v>
      </c>
      <c r="BX650" s="20" t="str">
        <f t="shared" si="626"/>
        <v>ATENDE</v>
      </c>
      <c r="BY650" s="24" t="str">
        <f t="shared" si="729"/>
        <v>P6</v>
      </c>
      <c r="BZ650" s="25">
        <f t="shared" si="627"/>
        <v>0.75333333333333319</v>
      </c>
      <c r="CA650" s="24">
        <v>5.26</v>
      </c>
      <c r="CB650" s="24">
        <v>3.27</v>
      </c>
      <c r="CC650" s="20">
        <f>IF(BY650="-","-",_xlfn.XLOOKUP(BY650,ABNT5101!$B$4:$B$9,ABNT5101!$C$4:$C$9))</f>
        <v>3</v>
      </c>
      <c r="CD650" s="24">
        <f>IF(BY650="-","-",_xlfn.XLOOKUP(BY650,ABNT5101!$B$4:$B$9,ABNT5101!$D$4:$D$9))</f>
        <v>0.6</v>
      </c>
      <c r="CE650" s="20" t="str">
        <f t="shared" si="628"/>
        <v>ATENDE</v>
      </c>
      <c r="CF650" s="20" t="str">
        <f t="shared" si="629"/>
        <v>ATENDE</v>
      </c>
      <c r="CG650" s="20" t="str">
        <f t="shared" si="630"/>
        <v>ATENDE</v>
      </c>
      <c r="CH650" s="26" t="str">
        <f>_xlfn.XLOOKUP(CI650,'Banco de dados'!$B:$B,'Banco de dados'!$D:$D)</f>
        <v>LEDSTAR</v>
      </c>
      <c r="CI650" s="47" t="str">
        <f>'Banco de dados'!B4</f>
        <v xml:space="preserve"> SL VT 9.1 17W</v>
      </c>
      <c r="CJ650" s="26" t="str">
        <f>_xlfn.XLOOKUP(CI650,'Banco de dados'!$B:$B,'Banco de dados'!$E:$E)</f>
        <v>LUM LED SL VT 9.1 17W</v>
      </c>
      <c r="CK650" s="26"/>
      <c r="CL650" s="26" t="e">
        <f>IF(CK650="-","-",_xlfn.XLOOKUP(CK650,'Banco de dados'!$B:$B,'Banco de dados'!$E:$E))</f>
        <v>#N/A</v>
      </c>
      <c r="CM650" s="28">
        <f t="shared" si="631"/>
        <v>1</v>
      </c>
      <c r="CN650" s="26">
        <f>_xlfn.XLOOKUP(CI650,'Banco de dados'!$B:$B,'Banco de dados'!$H:$H)</f>
        <v>17</v>
      </c>
      <c r="CO650" s="26" t="e">
        <f t="array" aca="1" ref="CO650" ca="1">_xludf.XLOOKUP(CK650,'Banco de dados'!$B:$B,'Banco de dados'!$H:$H)</f>
        <v>#NAME?</v>
      </c>
      <c r="CP650" s="51" t="e">
        <f t="array" aca="1" ref="CP650" ca="1">_xludf.XLOOKUP(CI650,'Banco de dados'!$B:$B,'Banco de dados'!$F:$F)</f>
        <v>#NAME?</v>
      </c>
      <c r="CQ650" s="26" t="e">
        <f t="array" aca="1" ref="CQ650" ca="1">_xludf.XLOOKUP(CK650,'Banco de dados'!$B:$B,'Banco de dados'!$F:$F)</f>
        <v>#NAME?</v>
      </c>
      <c r="CR650" s="27">
        <v>0</v>
      </c>
      <c r="CS650" s="27"/>
      <c r="CT650" s="26" t="str">
        <f>IF(AG650=0.5,"Suporte",IF(AND(AG650&gt;='Braços de IP'!$B$9,AG650&lt;='Braços de IP'!$D$9),'Braços de IP'!$E$9,IF(AND(AG650&gt;='Braços de IP'!$B$10,AG650&lt;='Braços de IP'!$D$10),'Braços de IP'!$E$10,IF(AND(AG650&gt;='Braços de IP'!$B$11,AG650&lt;='Braços de IP'!$D$11),'Braços de IP'!$E$11,IF(AND(AG650&gt;='Braços de IP'!$B$12,AG650&lt;='Braços de IP'!$D$12),'Braços de IP'!$E$12,IF(AND(AG650&gt;='Braços de IP'!$B$13,AG650&lt;='Braços de IP'!$D$13),'Braços de IP'!$E$13,IF(AND(AG650&gt;='Braços de IP'!$B$14,AG650&lt;='Braços de IP'!$D$14),'Braços de IP'!$E$14,"ERRO")))))))</f>
        <v>Longo I</v>
      </c>
      <c r="CU650" s="27"/>
      <c r="CV650" s="26" t="str">
        <f>IF($CU650="","",VLOOKUP($CU650,'Braços de IP'!$E$9:$I$15,2,0))</f>
        <v/>
      </c>
      <c r="CW650" s="29" t="str">
        <f>IF($CU650="","",VLOOKUP($CU650,'Braços de IP'!$E$9:$I$15,5,0))</f>
        <v/>
      </c>
      <c r="CX650" s="26"/>
      <c r="CY650" s="26"/>
      <c r="CZ650" s="26"/>
      <c r="DA650" s="26"/>
      <c r="DB650" s="26"/>
      <c r="DC650" s="26"/>
      <c r="DD650" s="30">
        <f t="shared" si="632"/>
        <v>17</v>
      </c>
      <c r="DE650" s="31">
        <f t="shared" si="633"/>
        <v>40</v>
      </c>
      <c r="DF650" s="30">
        <f t="shared" si="634"/>
        <v>57</v>
      </c>
      <c r="DG650" s="32">
        <f t="shared" si="635"/>
        <v>0.57499999999999996</v>
      </c>
      <c r="DH650" s="33" t="s">
        <v>143</v>
      </c>
      <c r="DI650" s="34"/>
      <c r="DJ650" s="35"/>
      <c r="DK650" s="16" t="s">
        <v>144</v>
      </c>
      <c r="DL650" s="16"/>
      <c r="DN650" s="36" t="e">
        <f t="shared" si="675"/>
        <v>#VALUE!</v>
      </c>
    </row>
    <row r="651" spans="2:118" ht="15.75" customHeight="1" x14ac:dyDescent="0.25">
      <c r="B651" s="16">
        <v>129</v>
      </c>
      <c r="C651" s="16" t="s">
        <v>146</v>
      </c>
      <c r="D651" s="16" t="s">
        <v>611</v>
      </c>
      <c r="E651" s="16">
        <v>-8.0441880000000001</v>
      </c>
      <c r="F651" s="16">
        <v>-34.951715</v>
      </c>
      <c r="G651" s="16" t="s">
        <v>157</v>
      </c>
      <c r="H651" s="17" t="s">
        <v>136</v>
      </c>
      <c r="I651" s="16" t="s">
        <v>135</v>
      </c>
      <c r="J651" s="17" t="s">
        <v>137</v>
      </c>
      <c r="K651" s="18">
        <v>40</v>
      </c>
      <c r="L651" s="17" t="s">
        <v>138</v>
      </c>
      <c r="M651" s="17">
        <v>0</v>
      </c>
      <c r="N651" s="16">
        <f t="shared" si="671"/>
        <v>80</v>
      </c>
      <c r="O651" s="17">
        <v>1</v>
      </c>
      <c r="P651" s="17">
        <v>4449</v>
      </c>
      <c r="Q651" s="17">
        <v>6.87</v>
      </c>
      <c r="R651" s="16"/>
      <c r="S651" s="16"/>
      <c r="T651" s="16">
        <v>0</v>
      </c>
      <c r="U651" s="17">
        <v>3042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 t="s">
        <v>139</v>
      </c>
      <c r="AB651" s="17" t="s">
        <v>140</v>
      </c>
      <c r="AC651" s="17">
        <v>8.9700000000000006</v>
      </c>
      <c r="AD651" s="17">
        <v>6.8</v>
      </c>
      <c r="AE651" s="17">
        <v>1</v>
      </c>
      <c r="AF651" s="17">
        <v>3.63</v>
      </c>
      <c r="AG651" s="17">
        <v>2.5299999999999998</v>
      </c>
      <c r="AH651" s="17">
        <f t="shared" si="672"/>
        <v>-1.1000000000000001</v>
      </c>
      <c r="AI651" s="17" t="s">
        <v>136</v>
      </c>
      <c r="AJ651" s="17" t="s">
        <v>136</v>
      </c>
      <c r="AK651" s="17" t="s">
        <v>141</v>
      </c>
      <c r="AL651" s="17">
        <f t="shared" si="673"/>
        <v>2</v>
      </c>
      <c r="AM651" s="17">
        <v>0</v>
      </c>
      <c r="AN651" s="17"/>
      <c r="AO651" s="17">
        <v>0</v>
      </c>
      <c r="AP651" s="17">
        <v>0</v>
      </c>
      <c r="AQ651" s="17">
        <v>0</v>
      </c>
      <c r="AR651" s="17" t="s">
        <v>136</v>
      </c>
      <c r="AS651" s="19">
        <f t="shared" si="614"/>
        <v>0</v>
      </c>
      <c r="AT651" s="19"/>
      <c r="AU651" s="19">
        <f>VLOOKUP(G651,ABNT5101!$I$3:$J$9,2)</f>
        <v>7.5</v>
      </c>
      <c r="AV651" s="19">
        <f>VLOOKUP(G651,ABNT5101!$I$3:$M$9,5)</f>
        <v>0.18</v>
      </c>
      <c r="AW651" s="17" t="str">
        <f>_xlfn.XLOOKUP(G651,ABNT5101!I:I,ABNT5101!L:L)</f>
        <v>-</v>
      </c>
      <c r="AX651" s="17">
        <f>_xlfn.XLOOKUP(G651,ABNT5101!$I:$I,ABNT5101!M:M)</f>
        <v>0.18</v>
      </c>
      <c r="AY651" s="17" t="str">
        <f>_xlfn.XLOOKUP(G651,ABNT5101!$I:$I,ABNT5101!N:N)</f>
        <v>-</v>
      </c>
      <c r="AZ651" s="17">
        <f>_xlfn.XLOOKUP(G651,ABNT5101!$I:$I,ABNT5101!O:O)</f>
        <v>16</v>
      </c>
      <c r="BA651" s="20" t="str">
        <f t="shared" si="615"/>
        <v>ATENDE</v>
      </c>
      <c r="BB651" s="21">
        <f t="shared" ref="BB651:BC651" si="781">BE651/AU651-1</f>
        <v>1.6386666666666665</v>
      </c>
      <c r="BC651" s="21">
        <f t="shared" si="781"/>
        <v>2.666666666666667</v>
      </c>
      <c r="BD651" s="21" t="str">
        <f t="shared" si="617"/>
        <v>-</v>
      </c>
      <c r="BE651" s="22">
        <v>19.79</v>
      </c>
      <c r="BF651" s="22">
        <v>0.66</v>
      </c>
      <c r="BG651" s="22"/>
      <c r="BH651" s="22"/>
      <c r="BI651" s="23"/>
      <c r="BJ651" s="22"/>
      <c r="BK651" s="20" t="str">
        <f t="shared" si="618"/>
        <v>ATENDE</v>
      </c>
      <c r="BL651" s="20" t="str">
        <f t="shared" si="619"/>
        <v>ATENDE</v>
      </c>
      <c r="BM651" s="20" t="str">
        <f t="shared" si="620"/>
        <v>ATENDE</v>
      </c>
      <c r="BN651" s="20" t="str">
        <f t="shared" si="621"/>
        <v>ATENDE</v>
      </c>
      <c r="BO651" s="24" t="str">
        <f t="shared" si="622"/>
        <v>C5</v>
      </c>
      <c r="BP651" s="24" t="str">
        <f t="shared" si="725"/>
        <v>P6</v>
      </c>
      <c r="BQ651" s="25">
        <f t="shared" si="623"/>
        <v>6.1533333333333333</v>
      </c>
      <c r="BR651" s="22">
        <v>21.46</v>
      </c>
      <c r="BS651" s="22">
        <v>16.059999999999999</v>
      </c>
      <c r="BT651" s="24">
        <f>IF(BP651="-","-",_xlfn.XLOOKUP(BP651,ABNT5101!$B$4:$B$9,ABNT5101!$C$4:$C$9))</f>
        <v>3</v>
      </c>
      <c r="BU651" s="24">
        <f>IF(BP651="-","-",_xlfn.XLOOKUP(BP651,ABNT5101!$B$4:$B$9,ABNT5101!$D$4:$D$9))</f>
        <v>0.6</v>
      </c>
      <c r="BV651" s="20" t="str">
        <f t="shared" si="624"/>
        <v>ATENDE</v>
      </c>
      <c r="BW651" s="20" t="str">
        <f t="shared" si="625"/>
        <v>ATENDE</v>
      </c>
      <c r="BX651" s="20" t="str">
        <f t="shared" si="626"/>
        <v>ATENDE</v>
      </c>
      <c r="BY651" s="24" t="str">
        <f t="shared" si="729"/>
        <v>P6</v>
      </c>
      <c r="BZ651" s="25">
        <f t="shared" si="627"/>
        <v>0.41000000000000014</v>
      </c>
      <c r="CA651" s="24">
        <v>4.2300000000000004</v>
      </c>
      <c r="CB651" s="24">
        <v>1.9</v>
      </c>
      <c r="CC651" s="20">
        <f>IF(BY651="-","-",_xlfn.XLOOKUP(BY651,ABNT5101!$B$4:$B$9,ABNT5101!$C$4:$C$9))</f>
        <v>3</v>
      </c>
      <c r="CD651" s="24">
        <f>IF(BY651="-","-",_xlfn.XLOOKUP(BY651,ABNT5101!$B$4:$B$9,ABNT5101!$D$4:$D$9))</f>
        <v>0.6</v>
      </c>
      <c r="CE651" s="20" t="str">
        <f t="shared" si="628"/>
        <v>ATENDE</v>
      </c>
      <c r="CF651" s="20" t="str">
        <f t="shared" si="629"/>
        <v>ATENDE</v>
      </c>
      <c r="CG651" s="20" t="str">
        <f t="shared" si="630"/>
        <v>ATENDE</v>
      </c>
      <c r="CH651" s="26" t="str">
        <f>_xlfn.XLOOKUP(CI651,'Banco de dados'!$B:$B,'Banco de dados'!$D:$D)</f>
        <v>SX LIGHTING</v>
      </c>
      <c r="CI651" s="27" t="str">
        <f>'Banco de dados'!B53</f>
        <v>SX-INEVO020HF</v>
      </c>
      <c r="CJ651" s="26" t="str">
        <f>_xlfn.XLOOKUP(CI651,'Banco de dados'!$B:$B,'Banco de dados'!$E:$E)</f>
        <v>SXINEVO020K50L12CZF7PHF</v>
      </c>
      <c r="CK651" s="26"/>
      <c r="CL651" s="26" t="e">
        <f>IF(CK651="-","-",_xlfn.XLOOKUP(CK651,'Banco de dados'!$B:$B,'Banco de dados'!$E:$E))</f>
        <v>#N/A</v>
      </c>
      <c r="CM651" s="28">
        <f t="shared" si="631"/>
        <v>1</v>
      </c>
      <c r="CN651" s="26">
        <f>_xlfn.XLOOKUP(CI651,'Banco de dados'!$B:$B,'Banco de dados'!$H:$H)</f>
        <v>22.5</v>
      </c>
      <c r="CO651" s="26" t="e">
        <f t="array" aca="1" ref="CO651" ca="1">_xludf.XLOOKUP(CK651,'Banco de dados'!$B:$B,'Banco de dados'!$H:$H)</f>
        <v>#NAME?</v>
      </c>
      <c r="CP651" s="51" t="e">
        <f t="array" aca="1" ref="CP651" ca="1">_xludf.XLOOKUP(CI651,'Banco de dados'!$B:$B,'Banco de dados'!$F:$F)</f>
        <v>#NAME?</v>
      </c>
      <c r="CQ651" s="26" t="e">
        <f t="array" aca="1" ref="CQ651" ca="1">_xludf.XLOOKUP(CK651,'Banco de dados'!$B:$B,'Banco de dados'!$F:$F)</f>
        <v>#NAME?</v>
      </c>
      <c r="CR651" s="27">
        <v>0</v>
      </c>
      <c r="CS651" s="27"/>
      <c r="CT651" s="26" t="str">
        <f>IF(AG651=0.5,"Suporte",IF(AND(AG651&gt;='Braços de IP'!$B$9,AG651&lt;='Braços de IP'!$D$9),'Braços de IP'!$E$9,IF(AND(AG651&gt;='Braços de IP'!$B$10,AG651&lt;='Braços de IP'!$D$10),'Braços de IP'!$E$10,IF(AND(AG651&gt;='Braços de IP'!$B$11,AG651&lt;='Braços de IP'!$D$11),'Braços de IP'!$E$11,IF(AND(AG651&gt;='Braços de IP'!$B$12,AG651&lt;='Braços de IP'!$D$12),'Braços de IP'!$E$12,IF(AND(AG651&gt;='Braços de IP'!$B$13,AG651&lt;='Braços de IP'!$D$13),'Braços de IP'!$E$13,IF(AND(AG651&gt;='Braços de IP'!$B$14,AG651&lt;='Braços de IP'!$D$14),'Braços de IP'!$E$14,"ERRO")))))))</f>
        <v>Longo I</v>
      </c>
      <c r="CU651" s="27"/>
      <c r="CV651" s="26" t="str">
        <f>IF($CU651="","",VLOOKUP($CU651,'Braços de IP'!$E$9:$I$15,2,0))</f>
        <v/>
      </c>
      <c r="CW651" s="29" t="str">
        <f>IF($CU651="","",VLOOKUP($CU651,'Braços de IP'!$E$9:$I$15,5,0))</f>
        <v/>
      </c>
      <c r="CX651" s="26"/>
      <c r="CY651" s="26"/>
      <c r="CZ651" s="26"/>
      <c r="DA651" s="26"/>
      <c r="DB651" s="26"/>
      <c r="DC651" s="26"/>
      <c r="DD651" s="30">
        <f t="shared" si="632"/>
        <v>22.5</v>
      </c>
      <c r="DE651" s="31">
        <f t="shared" si="633"/>
        <v>40</v>
      </c>
      <c r="DF651" s="30">
        <f t="shared" si="634"/>
        <v>62.5</v>
      </c>
      <c r="DG651" s="32">
        <f t="shared" si="635"/>
        <v>0.4375</v>
      </c>
      <c r="DH651" s="33" t="s">
        <v>143</v>
      </c>
      <c r="DI651" s="34"/>
      <c r="DJ651" s="35"/>
      <c r="DK651" s="16" t="s">
        <v>144</v>
      </c>
      <c r="DL651" s="16"/>
      <c r="DN651" s="36" t="e">
        <f t="shared" si="675"/>
        <v>#VALUE!</v>
      </c>
    </row>
    <row r="652" spans="2:118" ht="15.75" customHeight="1" x14ac:dyDescent="0.25">
      <c r="B652" s="16">
        <v>129</v>
      </c>
      <c r="C652" s="16" t="s">
        <v>146</v>
      </c>
      <c r="D652" s="16" t="s">
        <v>611</v>
      </c>
      <c r="E652" s="16">
        <v>-8.0441880000000001</v>
      </c>
      <c r="F652" s="16">
        <v>-34.951715</v>
      </c>
      <c r="G652" s="16" t="s">
        <v>157</v>
      </c>
      <c r="H652" s="17" t="s">
        <v>136</v>
      </c>
      <c r="I652" s="16" t="s">
        <v>135</v>
      </c>
      <c r="J652" s="17" t="s">
        <v>137</v>
      </c>
      <c r="K652" s="18">
        <v>40</v>
      </c>
      <c r="L652" s="17" t="s">
        <v>138</v>
      </c>
      <c r="M652" s="17">
        <v>0</v>
      </c>
      <c r="N652" s="16">
        <f t="shared" si="671"/>
        <v>80</v>
      </c>
      <c r="O652" s="17">
        <v>1</v>
      </c>
      <c r="P652" s="17">
        <v>4449</v>
      </c>
      <c r="Q652" s="17">
        <v>6.87</v>
      </c>
      <c r="R652" s="16"/>
      <c r="S652" s="16"/>
      <c r="T652" s="16">
        <v>0</v>
      </c>
      <c r="U652" s="17">
        <v>3042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 t="s">
        <v>139</v>
      </c>
      <c r="AB652" s="17" t="s">
        <v>140</v>
      </c>
      <c r="AC652" s="17">
        <v>8.9700000000000006</v>
      </c>
      <c r="AD652" s="17">
        <v>6.8</v>
      </c>
      <c r="AE652" s="17">
        <v>1</v>
      </c>
      <c r="AF652" s="17">
        <v>3.63</v>
      </c>
      <c r="AG652" s="17">
        <v>2.5299999999999998</v>
      </c>
      <c r="AH652" s="17">
        <f t="shared" si="672"/>
        <v>-1.1000000000000001</v>
      </c>
      <c r="AI652" s="17" t="s">
        <v>136</v>
      </c>
      <c r="AJ652" s="17" t="s">
        <v>136</v>
      </c>
      <c r="AK652" s="17" t="s">
        <v>141</v>
      </c>
      <c r="AL652" s="17">
        <f t="shared" si="673"/>
        <v>2</v>
      </c>
      <c r="AM652" s="17">
        <v>0</v>
      </c>
      <c r="AN652" s="17"/>
      <c r="AO652" s="17">
        <v>0</v>
      </c>
      <c r="AP652" s="17">
        <v>0</v>
      </c>
      <c r="AQ652" s="17">
        <v>0</v>
      </c>
      <c r="AR652" s="17" t="s">
        <v>136</v>
      </c>
      <c r="AS652" s="19">
        <f t="shared" si="614"/>
        <v>0</v>
      </c>
      <c r="AT652" s="19"/>
      <c r="AU652" s="19">
        <f>VLOOKUP(G652,ABNT5101!$I$3:$J$9,2)</f>
        <v>7.5</v>
      </c>
      <c r="AV652" s="19">
        <f>VLOOKUP(G652,ABNT5101!$I$3:$M$9,5)</f>
        <v>0.18</v>
      </c>
      <c r="AW652" s="17" t="str">
        <f>_xlfn.XLOOKUP(G652,ABNT5101!I:I,ABNT5101!L:L)</f>
        <v>-</v>
      </c>
      <c r="AX652" s="17">
        <f>_xlfn.XLOOKUP(G652,ABNT5101!$I:$I,ABNT5101!M:M)</f>
        <v>0.18</v>
      </c>
      <c r="AY652" s="17" t="str">
        <f>_xlfn.XLOOKUP(G652,ABNT5101!$I:$I,ABNT5101!N:N)</f>
        <v>-</v>
      </c>
      <c r="AZ652" s="17">
        <f>_xlfn.XLOOKUP(G652,ABNT5101!$I:$I,ABNT5101!O:O)</f>
        <v>16</v>
      </c>
      <c r="BA652" s="20" t="str">
        <f t="shared" si="615"/>
        <v>ATENDE</v>
      </c>
      <c r="BB652" s="21">
        <f t="shared" ref="BB652:BC652" si="782">BE652/AU652-1</f>
        <v>2.7306666666666666</v>
      </c>
      <c r="BC652" s="21">
        <f t="shared" si="782"/>
        <v>2.3333333333333335</v>
      </c>
      <c r="BD652" s="21" t="str">
        <f t="shared" si="617"/>
        <v>-</v>
      </c>
      <c r="BE652" s="22">
        <v>27.98</v>
      </c>
      <c r="BF652" s="22">
        <v>0.6</v>
      </c>
      <c r="BG652" s="22"/>
      <c r="BH652" s="22"/>
      <c r="BI652" s="23"/>
      <c r="BJ652" s="22"/>
      <c r="BK652" s="20" t="str">
        <f t="shared" si="618"/>
        <v>ATENDE</v>
      </c>
      <c r="BL652" s="20" t="str">
        <f t="shared" si="619"/>
        <v>ATENDE</v>
      </c>
      <c r="BM652" s="20" t="str">
        <f t="shared" si="620"/>
        <v>ATENDE</v>
      </c>
      <c r="BN652" s="20" t="str">
        <f t="shared" si="621"/>
        <v>ATENDE</v>
      </c>
      <c r="BO652" s="24" t="str">
        <f t="shared" si="622"/>
        <v>C5</v>
      </c>
      <c r="BP652" s="24" t="str">
        <f t="shared" si="725"/>
        <v>P6</v>
      </c>
      <c r="BQ652" s="25">
        <f t="shared" si="623"/>
        <v>9.5466666666666669</v>
      </c>
      <c r="BR652" s="22">
        <v>31.64</v>
      </c>
      <c r="BS652" s="22">
        <v>23.03</v>
      </c>
      <c r="BT652" s="24">
        <f>IF(BP652="-","-",_xlfn.XLOOKUP(BP652,ABNT5101!$B$4:$B$9,ABNT5101!$C$4:$C$9))</f>
        <v>3</v>
      </c>
      <c r="BU652" s="24">
        <f>IF(BP652="-","-",_xlfn.XLOOKUP(BP652,ABNT5101!$B$4:$B$9,ABNT5101!$D$4:$D$9))</f>
        <v>0.6</v>
      </c>
      <c r="BV652" s="20" t="str">
        <f t="shared" si="624"/>
        <v>ATENDE</v>
      </c>
      <c r="BW652" s="20" t="str">
        <f t="shared" si="625"/>
        <v>ATENDE</v>
      </c>
      <c r="BX652" s="20" t="str">
        <f t="shared" si="626"/>
        <v>ATENDE</v>
      </c>
      <c r="BY652" s="24" t="str">
        <f t="shared" si="729"/>
        <v>P6</v>
      </c>
      <c r="BZ652" s="25">
        <f t="shared" si="627"/>
        <v>1.1533333333333333</v>
      </c>
      <c r="CA652" s="24">
        <v>6.46</v>
      </c>
      <c r="CB652" s="24">
        <v>3.57</v>
      </c>
      <c r="CC652" s="20">
        <f>IF(BY652="-","-",_xlfn.XLOOKUP(BY652,ABNT5101!$B$4:$B$9,ABNT5101!$C$4:$C$9))</f>
        <v>3</v>
      </c>
      <c r="CD652" s="24">
        <f>IF(BY652="-","-",_xlfn.XLOOKUP(BY652,ABNT5101!$B$4:$B$9,ABNT5101!$D$4:$D$9))</f>
        <v>0.6</v>
      </c>
      <c r="CE652" s="20" t="str">
        <f t="shared" si="628"/>
        <v>ATENDE</v>
      </c>
      <c r="CF652" s="20" t="str">
        <f t="shared" si="629"/>
        <v>ATENDE</v>
      </c>
      <c r="CG652" s="20" t="str">
        <f t="shared" si="630"/>
        <v>ATENDE</v>
      </c>
      <c r="CH652" s="26" t="str">
        <f>_xlfn.XLOOKUP(CI652,'Banco de dados'!$B:$B,'Banco de dados'!$D:$D)</f>
        <v>TECNOWATT</v>
      </c>
      <c r="CI652" s="27" t="str">
        <f>'Banco de dados'!B65</f>
        <v xml:space="preserve">SIGSAGPTLRRSSNDL_30W_38IBBRS
</v>
      </c>
      <c r="CJ652" s="26" t="str">
        <f>_xlfn.XLOOKUP(CI652,'Banco de dados'!$B:$B,'Banco de dados'!$E:$E)</f>
        <v>SIGSAGPTLRRSSNDL_30W_38IBBRS
1-10C1MUN6.5</v>
      </c>
      <c r="CK652" s="26"/>
      <c r="CL652" s="26" t="e">
        <f>IF(CK652="-","-",_xlfn.XLOOKUP(CK652,'Banco de dados'!$B:$B,'Banco de dados'!$E:$E))</f>
        <v>#N/A</v>
      </c>
      <c r="CM652" s="28">
        <f t="shared" si="631"/>
        <v>1</v>
      </c>
      <c r="CN652" s="26">
        <f>_xlfn.XLOOKUP(CI652,'Banco de dados'!$B:$B,'Banco de dados'!$H:$H)</f>
        <v>30</v>
      </c>
      <c r="CO652" s="26" t="e">
        <f t="array" aca="1" ref="CO652" ca="1">_xludf.XLOOKUP(CK652,'Banco de dados'!$B:$B,'Banco de dados'!$H:$H)</f>
        <v>#NAME?</v>
      </c>
      <c r="CP652" s="51" t="e">
        <f t="array" aca="1" ref="CP652" ca="1">_xludf.XLOOKUP(CI652,'Banco de dados'!$B:$B,'Banco de dados'!$F:$F)</f>
        <v>#NAME?</v>
      </c>
      <c r="CQ652" s="26" t="e">
        <f t="array" aca="1" ref="CQ652" ca="1">_xludf.XLOOKUP(CK652,'Banco de dados'!$B:$B,'Banco de dados'!$F:$F)</f>
        <v>#NAME?</v>
      </c>
      <c r="CR652" s="27">
        <v>0</v>
      </c>
      <c r="CS652" s="27"/>
      <c r="CT652" s="26" t="str">
        <f>IF(AG652=0.5,"Suporte",IF(AND(AG652&gt;='Braços de IP'!$B$9,AG652&lt;='Braços de IP'!$D$9),'Braços de IP'!$E$9,IF(AND(AG652&gt;='Braços de IP'!$B$10,AG652&lt;='Braços de IP'!$D$10),'Braços de IP'!$E$10,IF(AND(AG652&gt;='Braços de IP'!$B$11,AG652&lt;='Braços de IP'!$D$11),'Braços de IP'!$E$11,IF(AND(AG652&gt;='Braços de IP'!$B$12,AG652&lt;='Braços de IP'!$D$12),'Braços de IP'!$E$12,IF(AND(AG652&gt;='Braços de IP'!$B$13,AG652&lt;='Braços de IP'!$D$13),'Braços de IP'!$E$13,IF(AND(AG652&gt;='Braços de IP'!$B$14,AG652&lt;='Braços de IP'!$D$14),'Braços de IP'!$E$14,"ERRO")))))))</f>
        <v>Longo I</v>
      </c>
      <c r="CU652" s="27"/>
      <c r="CV652" s="26" t="str">
        <f>IF($CU652="","",VLOOKUP($CU652,'Braços de IP'!$E$9:$I$15,2,0))</f>
        <v/>
      </c>
      <c r="CW652" s="29" t="str">
        <f>IF($CU652="","",VLOOKUP($CU652,'Braços de IP'!$E$9:$I$15,5,0))</f>
        <v/>
      </c>
      <c r="CX652" s="26"/>
      <c r="CY652" s="26"/>
      <c r="CZ652" s="26"/>
      <c r="DA652" s="26"/>
      <c r="DB652" s="26"/>
      <c r="DC652" s="26"/>
      <c r="DD652" s="30">
        <f t="shared" si="632"/>
        <v>30</v>
      </c>
      <c r="DE652" s="31">
        <f t="shared" si="633"/>
        <v>40</v>
      </c>
      <c r="DF652" s="30">
        <f t="shared" si="634"/>
        <v>70</v>
      </c>
      <c r="DG652" s="32">
        <f t="shared" si="635"/>
        <v>0.25</v>
      </c>
      <c r="DH652" s="33" t="s">
        <v>143</v>
      </c>
      <c r="DI652" s="34"/>
      <c r="DJ652" s="35"/>
      <c r="DK652" s="16" t="s">
        <v>144</v>
      </c>
      <c r="DL652" s="16"/>
      <c r="DN652" s="36" t="e">
        <f t="shared" si="675"/>
        <v>#VALUE!</v>
      </c>
    </row>
    <row r="653" spans="2:118" ht="15.75" customHeight="1" x14ac:dyDescent="0.25">
      <c r="B653" s="16">
        <v>130</v>
      </c>
      <c r="C653" s="16" t="s">
        <v>174</v>
      </c>
      <c r="D653" s="16" t="s">
        <v>612</v>
      </c>
      <c r="E653" s="16">
        <v>-8.0443680000000004</v>
      </c>
      <c r="F653" s="16">
        <v>-34.930343999999998</v>
      </c>
      <c r="G653" s="16" t="s">
        <v>157</v>
      </c>
      <c r="H653" s="17" t="s">
        <v>136</v>
      </c>
      <c r="I653" s="16" t="s">
        <v>136</v>
      </c>
      <c r="J653" s="17" t="s">
        <v>137</v>
      </c>
      <c r="K653" s="18">
        <v>70</v>
      </c>
      <c r="L653" s="17" t="s">
        <v>138</v>
      </c>
      <c r="M653" s="17">
        <v>0</v>
      </c>
      <c r="N653" s="16">
        <f t="shared" si="671"/>
        <v>140</v>
      </c>
      <c r="O653" s="17">
        <v>1</v>
      </c>
      <c r="P653" s="17">
        <v>0</v>
      </c>
      <c r="Q653" s="17">
        <v>4.0599999999999996</v>
      </c>
      <c r="R653" s="16"/>
      <c r="S653" s="16"/>
      <c r="T653" s="16">
        <v>0</v>
      </c>
      <c r="U653" s="17">
        <v>0</v>
      </c>
      <c r="V653" s="17">
        <v>0</v>
      </c>
      <c r="W653" s="17">
        <v>0</v>
      </c>
      <c r="X653" s="17">
        <v>0</v>
      </c>
      <c r="Y653" s="17">
        <v>0</v>
      </c>
      <c r="Z653" s="17">
        <v>0</v>
      </c>
      <c r="AA653" s="17" t="s">
        <v>139</v>
      </c>
      <c r="AB653" s="17" t="s">
        <v>140</v>
      </c>
      <c r="AC653" s="17">
        <v>29.33</v>
      </c>
      <c r="AD653" s="17">
        <v>5.95</v>
      </c>
      <c r="AE653" s="17">
        <v>1</v>
      </c>
      <c r="AF653" s="17">
        <v>0.69</v>
      </c>
      <c r="AG653" s="17">
        <v>1.68</v>
      </c>
      <c r="AH653" s="17">
        <f t="shared" si="672"/>
        <v>0.99</v>
      </c>
      <c r="AI653" s="17" t="s">
        <v>136</v>
      </c>
      <c r="AJ653" s="17" t="s">
        <v>136</v>
      </c>
      <c r="AK653" s="17" t="s">
        <v>141</v>
      </c>
      <c r="AL653" s="17">
        <f t="shared" si="673"/>
        <v>2</v>
      </c>
      <c r="AM653" s="17">
        <v>0</v>
      </c>
      <c r="AN653" s="17"/>
      <c r="AO653" s="17">
        <v>0</v>
      </c>
      <c r="AP653" s="17">
        <v>0</v>
      </c>
      <c r="AQ653" s="17">
        <v>0</v>
      </c>
      <c r="AR653" s="17" t="s">
        <v>136</v>
      </c>
      <c r="AS653" s="19">
        <f t="shared" si="614"/>
        <v>0</v>
      </c>
      <c r="AT653" s="19"/>
      <c r="AU653" s="19">
        <f>VLOOKUP(G653,ABNT5101!$I$3:$J$9,2)</f>
        <v>7.5</v>
      </c>
      <c r="AV653" s="19">
        <f>VLOOKUP(G653,ABNT5101!$I$3:$M$9,5)</f>
        <v>0.18</v>
      </c>
      <c r="AW653" s="17" t="str">
        <f>_xlfn.XLOOKUP(G653,ABNT5101!I:I,ABNT5101!L:L)</f>
        <v>-</v>
      </c>
      <c r="AX653" s="17">
        <f>_xlfn.XLOOKUP(G653,ABNT5101!$I:$I,ABNT5101!M:M)</f>
        <v>0.18</v>
      </c>
      <c r="AY653" s="17" t="str">
        <f>_xlfn.XLOOKUP(G653,ABNT5101!$I:$I,ABNT5101!N:N)</f>
        <v>-</v>
      </c>
      <c r="AZ653" s="17">
        <f>_xlfn.XLOOKUP(G653,ABNT5101!$I:$I,ABNT5101!O:O)</f>
        <v>16</v>
      </c>
      <c r="BA653" s="20" t="str">
        <f t="shared" si="615"/>
        <v>ATENDE</v>
      </c>
      <c r="BB653" s="21">
        <f t="shared" ref="BB653:BC653" si="783">BE653/AU653-1</f>
        <v>0.38266666666666649</v>
      </c>
      <c r="BC653" s="21">
        <f t="shared" si="783"/>
        <v>0.94444444444444442</v>
      </c>
      <c r="BD653" s="21" t="str">
        <f t="shared" si="617"/>
        <v>-</v>
      </c>
      <c r="BE653" s="22">
        <v>10.37</v>
      </c>
      <c r="BF653" s="22">
        <v>0.35</v>
      </c>
      <c r="BG653" s="22"/>
      <c r="BH653" s="22"/>
      <c r="BI653" s="23"/>
      <c r="BJ653" s="22"/>
      <c r="BK653" s="20" t="str">
        <f t="shared" si="618"/>
        <v>ATENDE</v>
      </c>
      <c r="BL653" s="20" t="str">
        <f t="shared" si="619"/>
        <v>ATENDE</v>
      </c>
      <c r="BM653" s="20" t="str">
        <f t="shared" si="620"/>
        <v>ATENDE</v>
      </c>
      <c r="BN653" s="20" t="str">
        <f t="shared" si="621"/>
        <v>ATENDE</v>
      </c>
      <c r="BO653" s="24" t="str">
        <f t="shared" si="622"/>
        <v>C5</v>
      </c>
      <c r="BP653" s="24" t="str">
        <f t="shared" si="725"/>
        <v>-</v>
      </c>
      <c r="BQ653" s="25" t="e">
        <f t="shared" si="623"/>
        <v>#VALUE!</v>
      </c>
      <c r="BR653" s="22"/>
      <c r="BS653" s="22"/>
      <c r="BT653" s="24" t="str">
        <f>IF(BP653="-","-",_xlfn.XLOOKUP(BP653,ABNT5101!$B$4:$B$9,ABNT5101!$C$4:$C$9))</f>
        <v>-</v>
      </c>
      <c r="BU653" s="24" t="str">
        <f>IF(BP653="-","-",_xlfn.XLOOKUP(BP653,ABNT5101!$B$4:$B$9,ABNT5101!$D$4:$D$9))</f>
        <v>-</v>
      </c>
      <c r="BV653" s="20" t="str">
        <f t="shared" si="624"/>
        <v>-</v>
      </c>
      <c r="BW653" s="20" t="str">
        <f t="shared" si="625"/>
        <v>-</v>
      </c>
      <c r="BX653" s="20" t="str">
        <f t="shared" si="626"/>
        <v>-</v>
      </c>
      <c r="BY653" s="24" t="str">
        <f t="shared" si="729"/>
        <v>-</v>
      </c>
      <c r="BZ653" s="25" t="e">
        <f t="shared" si="627"/>
        <v>#VALUE!</v>
      </c>
      <c r="CA653" s="24"/>
      <c r="CB653" s="24"/>
      <c r="CC653" s="20" t="str">
        <f>IF(BY653="-","-",_xlfn.XLOOKUP(BY653,ABNT5101!$B$4:$B$9,ABNT5101!$C$4:$C$9))</f>
        <v>-</v>
      </c>
      <c r="CD653" s="24" t="str">
        <f>IF(BY653="-","-",_xlfn.XLOOKUP(BY653,ABNT5101!$B$4:$B$9,ABNT5101!$D$4:$D$9))</f>
        <v>-</v>
      </c>
      <c r="CE653" s="20" t="str">
        <f t="shared" si="628"/>
        <v>-</v>
      </c>
      <c r="CF653" s="20" t="str">
        <f t="shared" si="629"/>
        <v>-</v>
      </c>
      <c r="CG653" s="20" t="str">
        <f t="shared" si="630"/>
        <v>-</v>
      </c>
      <c r="CH653" s="26" t="str">
        <f>_xlfn.XLOOKUP(CI653,'Banco de dados'!$B:$B,'Banco de dados'!$D:$D)</f>
        <v>LEDSTAR</v>
      </c>
      <c r="CI653" s="47" t="str">
        <f>'Banco de dados'!B5</f>
        <v xml:space="preserve"> SL VT 9.1 28W</v>
      </c>
      <c r="CJ653" s="26" t="str">
        <f>_xlfn.XLOOKUP(CI653,'Banco de dados'!$B:$B,'Banco de dados'!$E:$E)</f>
        <v>LUM LED SL VT 9.1 28W</v>
      </c>
      <c r="CK653" s="26"/>
      <c r="CL653" s="26" t="e">
        <f>IF(CK653="-","-",_xlfn.XLOOKUP(CK653,'Banco de dados'!$B:$B,'Banco de dados'!$E:$E))</f>
        <v>#N/A</v>
      </c>
      <c r="CM653" s="28">
        <f t="shared" si="631"/>
        <v>1</v>
      </c>
      <c r="CN653" s="26">
        <f>_xlfn.XLOOKUP(CI653,'Banco de dados'!$B:$B,'Banco de dados'!$H:$H)</f>
        <v>28</v>
      </c>
      <c r="CO653" s="26" t="e">
        <f t="array" aca="1" ref="CO653" ca="1">_xludf.XLOOKUP(CK653,'Banco de dados'!$B:$B,'Banco de dados'!$H:$H)</f>
        <v>#NAME?</v>
      </c>
      <c r="CP653" s="51" t="e">
        <f t="array" aca="1" ref="CP653" ca="1">_xludf.XLOOKUP(CI653,'Banco de dados'!$B:$B,'Banco de dados'!$F:$F)</f>
        <v>#NAME?</v>
      </c>
      <c r="CQ653" s="26" t="e">
        <f t="array" aca="1" ref="CQ653" ca="1">_xludf.XLOOKUP(CK653,'Banco de dados'!$B:$B,'Banco de dados'!$F:$F)</f>
        <v>#NAME?</v>
      </c>
      <c r="CR653" s="27">
        <v>0</v>
      </c>
      <c r="CS653" s="27"/>
      <c r="CT653" s="26" t="str">
        <f>IF(AG653=0.5,"Suporte",IF(AND(AG653&gt;='Braços de IP'!$B$9,AG653&lt;='Braços de IP'!$D$9),'Braços de IP'!$E$9,IF(AND(AG653&gt;='Braços de IP'!$B$10,AG653&lt;='Braços de IP'!$D$10),'Braços de IP'!$E$10,IF(AND(AG653&gt;='Braços de IP'!$B$11,AG653&lt;='Braços de IP'!$D$11),'Braços de IP'!$E$11,IF(AND(AG653&gt;='Braços de IP'!$B$12,AG653&lt;='Braços de IP'!$D$12),'Braços de IP'!$E$12,IF(AND(AG653&gt;='Braços de IP'!$B$13,AG653&lt;='Braços de IP'!$D$13),'Braços de IP'!$E$13,IF(AND(AG653&gt;='Braços de IP'!$B$14,AG653&lt;='Braços de IP'!$D$14),'Braços de IP'!$E$14,"ERRO")))))))</f>
        <v>Médio I</v>
      </c>
      <c r="CU653" s="27"/>
      <c r="CV653" s="26" t="str">
        <f>IF($CU653="","",VLOOKUP($CU653,'Braços de IP'!$E$9:$I$15,2,0))</f>
        <v/>
      </c>
      <c r="CW653" s="29" t="str">
        <f>IF($CU653="","",VLOOKUP($CU653,'Braços de IP'!$E$9:$I$15,5,0))</f>
        <v/>
      </c>
      <c r="CX653" s="26"/>
      <c r="CY653" s="26"/>
      <c r="CZ653" s="26"/>
      <c r="DA653" s="26"/>
      <c r="DB653" s="26"/>
      <c r="DC653" s="26"/>
      <c r="DD653" s="30">
        <f t="shared" si="632"/>
        <v>28</v>
      </c>
      <c r="DE653" s="31">
        <f t="shared" si="633"/>
        <v>70</v>
      </c>
      <c r="DF653" s="30">
        <f t="shared" si="634"/>
        <v>98</v>
      </c>
      <c r="DG653" s="32">
        <f t="shared" si="635"/>
        <v>0.6</v>
      </c>
      <c r="DH653" s="33" t="s">
        <v>143</v>
      </c>
      <c r="DI653" s="34"/>
      <c r="DJ653" s="35"/>
      <c r="DK653" s="16" t="s">
        <v>144</v>
      </c>
      <c r="DL653" s="16"/>
      <c r="DN653" s="36" t="e">
        <f t="shared" si="675"/>
        <v>#VALUE!</v>
      </c>
    </row>
    <row r="654" spans="2:118" ht="15.75" customHeight="1" x14ac:dyDescent="0.25">
      <c r="B654" s="16">
        <v>130</v>
      </c>
      <c r="C654" s="16" t="s">
        <v>174</v>
      </c>
      <c r="D654" s="16" t="s">
        <v>612</v>
      </c>
      <c r="E654" s="16">
        <v>-8.0443680000000004</v>
      </c>
      <c r="F654" s="16">
        <v>-34.930343999999998</v>
      </c>
      <c r="G654" s="16" t="s">
        <v>157</v>
      </c>
      <c r="H654" s="17" t="s">
        <v>136</v>
      </c>
      <c r="I654" s="16" t="s">
        <v>136</v>
      </c>
      <c r="J654" s="17" t="s">
        <v>137</v>
      </c>
      <c r="K654" s="18">
        <v>70</v>
      </c>
      <c r="L654" s="17" t="s">
        <v>138</v>
      </c>
      <c r="M654" s="17">
        <v>0</v>
      </c>
      <c r="N654" s="16">
        <f t="shared" si="671"/>
        <v>140</v>
      </c>
      <c r="O654" s="17">
        <v>1</v>
      </c>
      <c r="P654" s="17">
        <v>0</v>
      </c>
      <c r="Q654" s="17">
        <v>4.0599999999999996</v>
      </c>
      <c r="R654" s="16"/>
      <c r="S654" s="16"/>
      <c r="T654" s="16">
        <v>0</v>
      </c>
      <c r="U654" s="17">
        <v>0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 t="s">
        <v>139</v>
      </c>
      <c r="AB654" s="17" t="s">
        <v>140</v>
      </c>
      <c r="AC654" s="17">
        <v>29.33</v>
      </c>
      <c r="AD654" s="17">
        <v>5.95</v>
      </c>
      <c r="AE654" s="17">
        <v>1</v>
      </c>
      <c r="AF654" s="17">
        <v>0.69</v>
      </c>
      <c r="AG654" s="17">
        <v>1.68</v>
      </c>
      <c r="AH654" s="17">
        <f t="shared" si="672"/>
        <v>0.99</v>
      </c>
      <c r="AI654" s="17" t="s">
        <v>136</v>
      </c>
      <c r="AJ654" s="17" t="s">
        <v>136</v>
      </c>
      <c r="AK654" s="17" t="s">
        <v>141</v>
      </c>
      <c r="AL654" s="17">
        <f t="shared" si="673"/>
        <v>2</v>
      </c>
      <c r="AM654" s="17">
        <v>0</v>
      </c>
      <c r="AN654" s="17"/>
      <c r="AO654" s="17">
        <v>0</v>
      </c>
      <c r="AP654" s="17">
        <v>0</v>
      </c>
      <c r="AQ654" s="17">
        <v>0</v>
      </c>
      <c r="AR654" s="17" t="s">
        <v>136</v>
      </c>
      <c r="AS654" s="19">
        <f t="shared" si="614"/>
        <v>0</v>
      </c>
      <c r="AT654" s="19"/>
      <c r="AU654" s="19">
        <f>VLOOKUP(G654,ABNT5101!$I$3:$J$9,2)</f>
        <v>7.5</v>
      </c>
      <c r="AV654" s="19">
        <f>VLOOKUP(G654,ABNT5101!$I$3:$M$9,5)</f>
        <v>0.18</v>
      </c>
      <c r="AW654" s="17" t="str">
        <f>_xlfn.XLOOKUP(G654,ABNT5101!I:I,ABNT5101!L:L)</f>
        <v>-</v>
      </c>
      <c r="AX654" s="17">
        <f>_xlfn.XLOOKUP(G654,ABNT5101!$I:$I,ABNT5101!M:M)</f>
        <v>0.18</v>
      </c>
      <c r="AY654" s="17" t="str">
        <f>_xlfn.XLOOKUP(G654,ABNT5101!$I:$I,ABNT5101!N:N)</f>
        <v>-</v>
      </c>
      <c r="AZ654" s="17">
        <f>_xlfn.XLOOKUP(G654,ABNT5101!$I:$I,ABNT5101!O:O)</f>
        <v>16</v>
      </c>
      <c r="BA654" s="20" t="str">
        <f t="shared" si="615"/>
        <v>ATENDE</v>
      </c>
      <c r="BB654" s="21">
        <f t="shared" ref="BB654:BC654" si="784">BE654/AU654-1</f>
        <v>0.15466666666666673</v>
      </c>
      <c r="BC654" s="21">
        <f t="shared" si="784"/>
        <v>1.3333333333333335</v>
      </c>
      <c r="BD654" s="21" t="str">
        <f t="shared" si="617"/>
        <v>-</v>
      </c>
      <c r="BE654" s="22">
        <v>8.66</v>
      </c>
      <c r="BF654" s="22">
        <v>0.42</v>
      </c>
      <c r="BG654" s="22"/>
      <c r="BH654" s="22"/>
      <c r="BI654" s="23"/>
      <c r="BJ654" s="22"/>
      <c r="BK654" s="20" t="str">
        <f t="shared" si="618"/>
        <v>ATENDE</v>
      </c>
      <c r="BL654" s="20" t="str">
        <f t="shared" si="619"/>
        <v>ATENDE</v>
      </c>
      <c r="BM654" s="20" t="str">
        <f t="shared" si="620"/>
        <v>ATENDE</v>
      </c>
      <c r="BN654" s="20" t="str">
        <f t="shared" si="621"/>
        <v>ATENDE</v>
      </c>
      <c r="BO654" s="24" t="str">
        <f t="shared" si="622"/>
        <v>C5</v>
      </c>
      <c r="BP654" s="24" t="str">
        <f t="shared" si="725"/>
        <v>-</v>
      </c>
      <c r="BQ654" s="25" t="e">
        <f t="shared" si="623"/>
        <v>#VALUE!</v>
      </c>
      <c r="BR654" s="22"/>
      <c r="BS654" s="22"/>
      <c r="BT654" s="24" t="str">
        <f>IF(BP654="-","-",_xlfn.XLOOKUP(BP654,ABNT5101!$B$4:$B$9,ABNT5101!$C$4:$C$9))</f>
        <v>-</v>
      </c>
      <c r="BU654" s="24" t="str">
        <f>IF(BP654="-","-",_xlfn.XLOOKUP(BP654,ABNT5101!$B$4:$B$9,ABNT5101!$D$4:$D$9))</f>
        <v>-</v>
      </c>
      <c r="BV654" s="20" t="str">
        <f t="shared" si="624"/>
        <v>-</v>
      </c>
      <c r="BW654" s="20" t="str">
        <f t="shared" si="625"/>
        <v>-</v>
      </c>
      <c r="BX654" s="20" t="str">
        <f t="shared" si="626"/>
        <v>-</v>
      </c>
      <c r="BY654" s="24" t="str">
        <f t="shared" si="729"/>
        <v>-</v>
      </c>
      <c r="BZ654" s="25" t="e">
        <f t="shared" si="627"/>
        <v>#VALUE!</v>
      </c>
      <c r="CA654" s="24"/>
      <c r="CB654" s="24"/>
      <c r="CC654" s="20" t="str">
        <f>IF(BY654="-","-",_xlfn.XLOOKUP(BY654,ABNT5101!$B$4:$B$9,ABNT5101!$C$4:$C$9))</f>
        <v>-</v>
      </c>
      <c r="CD654" s="24" t="str">
        <f>IF(BY654="-","-",_xlfn.XLOOKUP(BY654,ABNT5101!$B$4:$B$9,ABNT5101!$D$4:$D$9))</f>
        <v>-</v>
      </c>
      <c r="CE654" s="20" t="str">
        <f t="shared" si="628"/>
        <v>-</v>
      </c>
      <c r="CF654" s="20" t="str">
        <f t="shared" si="629"/>
        <v>-</v>
      </c>
      <c r="CG654" s="20" t="str">
        <f t="shared" si="630"/>
        <v>-</v>
      </c>
      <c r="CH654" s="26" t="str">
        <f>_xlfn.XLOOKUP(CI654,'Banco de dados'!$B:$B,'Banco de dados'!$D:$D)</f>
        <v>SX LIGHTING</v>
      </c>
      <c r="CI654" s="27" t="str">
        <f>'Banco de dados'!B53</f>
        <v>SX-INEVO020HF</v>
      </c>
      <c r="CJ654" s="26" t="str">
        <f>_xlfn.XLOOKUP(CI654,'Banco de dados'!$B:$B,'Banco de dados'!$E:$E)</f>
        <v>SXINEVO020K50L12CZF7PHF</v>
      </c>
      <c r="CK654" s="26"/>
      <c r="CL654" s="26" t="e">
        <f>IF(CK654="-","-",_xlfn.XLOOKUP(CK654,'Banco de dados'!$B:$B,'Banco de dados'!$E:$E))</f>
        <v>#N/A</v>
      </c>
      <c r="CM654" s="28">
        <f t="shared" si="631"/>
        <v>1</v>
      </c>
      <c r="CN654" s="26">
        <f>_xlfn.XLOOKUP(CI654,'Banco de dados'!$B:$B,'Banco de dados'!$H:$H)</f>
        <v>22.5</v>
      </c>
      <c r="CO654" s="26" t="e">
        <f t="array" aca="1" ref="CO654" ca="1">_xludf.XLOOKUP(CK654,'Banco de dados'!$B:$B,'Banco de dados'!$H:$H)</f>
        <v>#NAME?</v>
      </c>
      <c r="CP654" s="51" t="e">
        <f t="array" aca="1" ref="CP654" ca="1">_xludf.XLOOKUP(CI654,'Banco de dados'!$B:$B,'Banco de dados'!$F:$F)</f>
        <v>#NAME?</v>
      </c>
      <c r="CQ654" s="26" t="e">
        <f t="array" aca="1" ref="CQ654" ca="1">_xludf.XLOOKUP(CK654,'Banco de dados'!$B:$B,'Banco de dados'!$F:$F)</f>
        <v>#NAME?</v>
      </c>
      <c r="CR654" s="27">
        <v>0</v>
      </c>
      <c r="CS654" s="27"/>
      <c r="CT654" s="26" t="str">
        <f>IF(AG654=0.5,"Suporte",IF(AND(AG654&gt;='Braços de IP'!$B$9,AG654&lt;='Braços de IP'!$D$9),'Braços de IP'!$E$9,IF(AND(AG654&gt;='Braços de IP'!$B$10,AG654&lt;='Braços de IP'!$D$10),'Braços de IP'!$E$10,IF(AND(AG654&gt;='Braços de IP'!$B$11,AG654&lt;='Braços de IP'!$D$11),'Braços de IP'!$E$11,IF(AND(AG654&gt;='Braços de IP'!$B$12,AG654&lt;='Braços de IP'!$D$12),'Braços de IP'!$E$12,IF(AND(AG654&gt;='Braços de IP'!$B$13,AG654&lt;='Braços de IP'!$D$13),'Braços de IP'!$E$13,IF(AND(AG654&gt;='Braços de IP'!$B$14,AG654&lt;='Braços de IP'!$D$14),'Braços de IP'!$E$14,"ERRO")))))))</f>
        <v>Médio I</v>
      </c>
      <c r="CU654" s="27"/>
      <c r="CV654" s="26" t="str">
        <f>IF($CU654="","",VLOOKUP($CU654,'Braços de IP'!$E$9:$I$15,2,0))</f>
        <v/>
      </c>
      <c r="CW654" s="29" t="str">
        <f>IF($CU654="","",VLOOKUP($CU654,'Braços de IP'!$E$9:$I$15,5,0))</f>
        <v/>
      </c>
      <c r="CX654" s="26"/>
      <c r="CY654" s="26"/>
      <c r="CZ654" s="26"/>
      <c r="DA654" s="26"/>
      <c r="DB654" s="26"/>
      <c r="DC654" s="26"/>
      <c r="DD654" s="30">
        <f t="shared" si="632"/>
        <v>22.5</v>
      </c>
      <c r="DE654" s="31">
        <f t="shared" si="633"/>
        <v>70</v>
      </c>
      <c r="DF654" s="30">
        <f t="shared" si="634"/>
        <v>92.5</v>
      </c>
      <c r="DG654" s="32">
        <f t="shared" si="635"/>
        <v>0.6785714285714286</v>
      </c>
      <c r="DH654" s="33" t="s">
        <v>143</v>
      </c>
      <c r="DI654" s="34"/>
      <c r="DJ654" s="35"/>
      <c r="DK654" s="16" t="s">
        <v>144</v>
      </c>
      <c r="DL654" s="16"/>
      <c r="DN654" s="36" t="e">
        <f t="shared" si="675"/>
        <v>#VALUE!</v>
      </c>
    </row>
    <row r="655" spans="2:118" ht="15.75" customHeight="1" x14ac:dyDescent="0.25">
      <c r="B655" s="16">
        <v>130</v>
      </c>
      <c r="C655" s="16" t="s">
        <v>174</v>
      </c>
      <c r="D655" s="16" t="s">
        <v>612</v>
      </c>
      <c r="E655" s="16">
        <v>-8.0443680000000004</v>
      </c>
      <c r="F655" s="16">
        <v>-34.930343999999998</v>
      </c>
      <c r="G655" s="16" t="s">
        <v>157</v>
      </c>
      <c r="H655" s="17" t="s">
        <v>136</v>
      </c>
      <c r="I655" s="16" t="s">
        <v>136</v>
      </c>
      <c r="J655" s="17" t="s">
        <v>137</v>
      </c>
      <c r="K655" s="18">
        <v>70</v>
      </c>
      <c r="L655" s="17" t="s">
        <v>138</v>
      </c>
      <c r="M655" s="17">
        <v>0</v>
      </c>
      <c r="N655" s="16">
        <f t="shared" si="671"/>
        <v>140</v>
      </c>
      <c r="O655" s="17">
        <v>1</v>
      </c>
      <c r="P655" s="17">
        <v>0</v>
      </c>
      <c r="Q655" s="17">
        <v>4.0599999999999996</v>
      </c>
      <c r="R655" s="16"/>
      <c r="S655" s="16"/>
      <c r="T655" s="16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 t="s">
        <v>139</v>
      </c>
      <c r="AB655" s="17" t="s">
        <v>140</v>
      </c>
      <c r="AC655" s="17">
        <v>29.33</v>
      </c>
      <c r="AD655" s="17">
        <v>5.95</v>
      </c>
      <c r="AE655" s="17">
        <v>1</v>
      </c>
      <c r="AF655" s="17">
        <v>0.69</v>
      </c>
      <c r="AG655" s="17">
        <v>1.68</v>
      </c>
      <c r="AH655" s="17">
        <f t="shared" si="672"/>
        <v>0.99</v>
      </c>
      <c r="AI655" s="17" t="s">
        <v>136</v>
      </c>
      <c r="AJ655" s="17" t="s">
        <v>136</v>
      </c>
      <c r="AK655" s="17" t="s">
        <v>141</v>
      </c>
      <c r="AL655" s="17">
        <f t="shared" si="673"/>
        <v>2</v>
      </c>
      <c r="AM655" s="17">
        <v>0</v>
      </c>
      <c r="AN655" s="17"/>
      <c r="AO655" s="17">
        <v>0</v>
      </c>
      <c r="AP655" s="17">
        <v>0</v>
      </c>
      <c r="AQ655" s="17">
        <v>0</v>
      </c>
      <c r="AR655" s="17" t="s">
        <v>136</v>
      </c>
      <c r="AS655" s="19">
        <f t="shared" si="614"/>
        <v>0</v>
      </c>
      <c r="AT655" s="19"/>
      <c r="AU655" s="19">
        <f>VLOOKUP(G655,ABNT5101!$I$3:$J$9,2)</f>
        <v>7.5</v>
      </c>
      <c r="AV655" s="19">
        <f>VLOOKUP(G655,ABNT5101!$I$3:$M$9,5)</f>
        <v>0.18</v>
      </c>
      <c r="AW655" s="17" t="str">
        <f>_xlfn.XLOOKUP(G655,ABNT5101!I:I,ABNT5101!L:L)</f>
        <v>-</v>
      </c>
      <c r="AX655" s="17">
        <f>_xlfn.XLOOKUP(G655,ABNT5101!$I:$I,ABNT5101!M:M)</f>
        <v>0.18</v>
      </c>
      <c r="AY655" s="17" t="str">
        <f>_xlfn.XLOOKUP(G655,ABNT5101!$I:$I,ABNT5101!N:N)</f>
        <v>-</v>
      </c>
      <c r="AZ655" s="17">
        <f>_xlfn.XLOOKUP(G655,ABNT5101!$I:$I,ABNT5101!O:O)</f>
        <v>16</v>
      </c>
      <c r="BA655" s="20" t="str">
        <f t="shared" si="615"/>
        <v>ATENDE</v>
      </c>
      <c r="BB655" s="21">
        <f t="shared" ref="BB655:BC655" si="785">BE655/AU655-1</f>
        <v>0.73866666666666658</v>
      </c>
      <c r="BC655" s="21">
        <f t="shared" si="785"/>
        <v>1.4444444444444446</v>
      </c>
      <c r="BD655" s="21" t="str">
        <f t="shared" si="617"/>
        <v>-</v>
      </c>
      <c r="BE655" s="22">
        <v>13.04</v>
      </c>
      <c r="BF655" s="22">
        <v>0.44</v>
      </c>
      <c r="BG655" s="22"/>
      <c r="BH655" s="22"/>
      <c r="BI655" s="23"/>
      <c r="BJ655" s="22"/>
      <c r="BK655" s="20" t="str">
        <f t="shared" si="618"/>
        <v>ATENDE</v>
      </c>
      <c r="BL655" s="20" t="str">
        <f t="shared" si="619"/>
        <v>ATENDE</v>
      </c>
      <c r="BM655" s="20" t="str">
        <f t="shared" si="620"/>
        <v>ATENDE</v>
      </c>
      <c r="BN655" s="20" t="str">
        <f t="shared" si="621"/>
        <v>ATENDE</v>
      </c>
      <c r="BO655" s="24" t="str">
        <f t="shared" si="622"/>
        <v>C5</v>
      </c>
      <c r="BP655" s="24" t="str">
        <f t="shared" si="725"/>
        <v>-</v>
      </c>
      <c r="BQ655" s="25" t="e">
        <f t="shared" si="623"/>
        <v>#VALUE!</v>
      </c>
      <c r="BR655" s="22"/>
      <c r="BS655" s="22"/>
      <c r="BT655" s="24" t="str">
        <f>IF(BP655="-","-",_xlfn.XLOOKUP(BP655,ABNT5101!$B$4:$B$9,ABNT5101!$C$4:$C$9))</f>
        <v>-</v>
      </c>
      <c r="BU655" s="24" t="str">
        <f>IF(BP655="-","-",_xlfn.XLOOKUP(BP655,ABNT5101!$B$4:$B$9,ABNT5101!$D$4:$D$9))</f>
        <v>-</v>
      </c>
      <c r="BV655" s="20" t="str">
        <f t="shared" si="624"/>
        <v>-</v>
      </c>
      <c r="BW655" s="20" t="str">
        <f t="shared" si="625"/>
        <v>-</v>
      </c>
      <c r="BX655" s="20" t="str">
        <f t="shared" si="626"/>
        <v>-</v>
      </c>
      <c r="BY655" s="24" t="str">
        <f t="shared" si="729"/>
        <v>-</v>
      </c>
      <c r="BZ655" s="25" t="e">
        <f t="shared" si="627"/>
        <v>#VALUE!</v>
      </c>
      <c r="CA655" s="24"/>
      <c r="CB655" s="24"/>
      <c r="CC655" s="20" t="str">
        <f>IF(BY655="-","-",_xlfn.XLOOKUP(BY655,ABNT5101!$B$4:$B$9,ABNT5101!$C$4:$C$9))</f>
        <v>-</v>
      </c>
      <c r="CD655" s="24" t="str">
        <f>IF(BY655="-","-",_xlfn.XLOOKUP(BY655,ABNT5101!$B$4:$B$9,ABNT5101!$D$4:$D$9))</f>
        <v>-</v>
      </c>
      <c r="CE655" s="20" t="str">
        <f t="shared" si="628"/>
        <v>-</v>
      </c>
      <c r="CF655" s="20" t="str">
        <f t="shared" si="629"/>
        <v>-</v>
      </c>
      <c r="CG655" s="20" t="str">
        <f t="shared" si="630"/>
        <v>-</v>
      </c>
      <c r="CH655" s="26" t="str">
        <f>_xlfn.XLOOKUP(CI655,'Banco de dados'!$B:$B,'Banco de dados'!$D:$D)</f>
        <v>TECNOWATT</v>
      </c>
      <c r="CI655" s="27" t="str">
        <f>'Banco de dados'!B65</f>
        <v xml:space="preserve">SIGSAGPTLRRSSNDL_30W_38IBBRS
</v>
      </c>
      <c r="CJ655" s="26" t="str">
        <f>_xlfn.XLOOKUP(CI655,'Banco de dados'!$B:$B,'Banco de dados'!$E:$E)</f>
        <v>SIGSAGPTLRRSSNDL_30W_38IBBRS
1-10C1MUN6.5</v>
      </c>
      <c r="CK655" s="26"/>
      <c r="CL655" s="26" t="e">
        <f>IF(CK655="-","-",_xlfn.XLOOKUP(CK655,'Banco de dados'!$B:$B,'Banco de dados'!$E:$E))</f>
        <v>#N/A</v>
      </c>
      <c r="CM655" s="28">
        <f t="shared" si="631"/>
        <v>1</v>
      </c>
      <c r="CN655" s="26">
        <f>_xlfn.XLOOKUP(CI655,'Banco de dados'!$B:$B,'Banco de dados'!$H:$H)</f>
        <v>30</v>
      </c>
      <c r="CO655" s="26" t="e">
        <f t="array" aca="1" ref="CO655" ca="1">_xludf.XLOOKUP(CK655,'Banco de dados'!$B:$B,'Banco de dados'!$H:$H)</f>
        <v>#NAME?</v>
      </c>
      <c r="CP655" s="51" t="e">
        <f t="array" aca="1" ref="CP655" ca="1">_xludf.XLOOKUP(CI655,'Banco de dados'!$B:$B,'Banco de dados'!$F:$F)</f>
        <v>#NAME?</v>
      </c>
      <c r="CQ655" s="26" t="e">
        <f t="array" aca="1" ref="CQ655" ca="1">_xludf.XLOOKUP(CK655,'Banco de dados'!$B:$B,'Banco de dados'!$F:$F)</f>
        <v>#NAME?</v>
      </c>
      <c r="CR655" s="27">
        <v>0</v>
      </c>
      <c r="CS655" s="27"/>
      <c r="CT655" s="26" t="str">
        <f>IF(AG655=0.5,"Suporte",IF(AND(AG655&gt;='Braços de IP'!$B$9,AG655&lt;='Braços de IP'!$D$9),'Braços de IP'!$E$9,IF(AND(AG655&gt;='Braços de IP'!$B$10,AG655&lt;='Braços de IP'!$D$10),'Braços de IP'!$E$10,IF(AND(AG655&gt;='Braços de IP'!$B$11,AG655&lt;='Braços de IP'!$D$11),'Braços de IP'!$E$11,IF(AND(AG655&gt;='Braços de IP'!$B$12,AG655&lt;='Braços de IP'!$D$12),'Braços de IP'!$E$12,IF(AND(AG655&gt;='Braços de IP'!$B$13,AG655&lt;='Braços de IP'!$D$13),'Braços de IP'!$E$13,IF(AND(AG655&gt;='Braços de IP'!$B$14,AG655&lt;='Braços de IP'!$D$14),'Braços de IP'!$E$14,"ERRO")))))))</f>
        <v>Médio I</v>
      </c>
      <c r="CU655" s="27"/>
      <c r="CV655" s="26" t="str">
        <f>IF($CU655="","",VLOOKUP($CU655,'Braços de IP'!$E$9:$I$15,2,0))</f>
        <v/>
      </c>
      <c r="CW655" s="29" t="str">
        <f>IF($CU655="","",VLOOKUP($CU655,'Braços de IP'!$E$9:$I$15,5,0))</f>
        <v/>
      </c>
      <c r="CX655" s="26"/>
      <c r="CY655" s="26"/>
      <c r="CZ655" s="26"/>
      <c r="DA655" s="26"/>
      <c r="DB655" s="26"/>
      <c r="DC655" s="26"/>
      <c r="DD655" s="30">
        <f t="shared" si="632"/>
        <v>30</v>
      </c>
      <c r="DE655" s="31">
        <f t="shared" si="633"/>
        <v>70</v>
      </c>
      <c r="DF655" s="30">
        <f t="shared" si="634"/>
        <v>100</v>
      </c>
      <c r="DG655" s="32">
        <f t="shared" si="635"/>
        <v>0.5714285714285714</v>
      </c>
      <c r="DH655" s="33" t="s">
        <v>143</v>
      </c>
      <c r="DI655" s="34"/>
      <c r="DJ655" s="35"/>
      <c r="DK655" s="16" t="s">
        <v>144</v>
      </c>
      <c r="DL655" s="16"/>
      <c r="DN655" s="36" t="e">
        <f t="shared" si="675"/>
        <v>#VALUE!</v>
      </c>
    </row>
    <row r="656" spans="2:118" ht="15.75" customHeight="1" x14ac:dyDescent="0.25">
      <c r="B656" s="16">
        <v>131</v>
      </c>
      <c r="C656" s="16" t="s">
        <v>146</v>
      </c>
      <c r="D656" s="16" t="s">
        <v>613</v>
      </c>
      <c r="E656" s="16">
        <v>-8.0396920000000005</v>
      </c>
      <c r="F656" s="16">
        <v>-34.949486</v>
      </c>
      <c r="G656" s="16" t="s">
        <v>160</v>
      </c>
      <c r="H656" s="17" t="s">
        <v>136</v>
      </c>
      <c r="I656" s="16" t="s">
        <v>135</v>
      </c>
      <c r="J656" s="17" t="s">
        <v>137</v>
      </c>
      <c r="K656" s="18">
        <v>72</v>
      </c>
      <c r="L656" s="17" t="s">
        <v>138</v>
      </c>
      <c r="M656" s="17">
        <v>0</v>
      </c>
      <c r="N656" s="16">
        <f t="shared" si="671"/>
        <v>144</v>
      </c>
      <c r="O656" s="17">
        <v>1</v>
      </c>
      <c r="P656" s="17">
        <v>3.32</v>
      </c>
      <c r="Q656" s="17">
        <v>7.55</v>
      </c>
      <c r="R656" s="16"/>
      <c r="S656" s="16"/>
      <c r="T656" s="16">
        <v>0</v>
      </c>
      <c r="U656" s="17">
        <v>3.18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 t="s">
        <v>139</v>
      </c>
      <c r="AB656" s="17" t="s">
        <v>140</v>
      </c>
      <c r="AC656" s="17">
        <v>14.62</v>
      </c>
      <c r="AD656" s="17">
        <v>6.85</v>
      </c>
      <c r="AE656" s="17">
        <v>1</v>
      </c>
      <c r="AF656" s="17">
        <v>1.4</v>
      </c>
      <c r="AG656" s="17">
        <v>1.7</v>
      </c>
      <c r="AH656" s="17">
        <f t="shared" si="672"/>
        <v>0.30000000000000004</v>
      </c>
      <c r="AI656" s="17" t="s">
        <v>136</v>
      </c>
      <c r="AJ656" s="17" t="s">
        <v>136</v>
      </c>
      <c r="AK656" s="17" t="s">
        <v>141</v>
      </c>
      <c r="AL656" s="17">
        <f t="shared" si="673"/>
        <v>2</v>
      </c>
      <c r="AM656" s="17">
        <v>0</v>
      </c>
      <c r="AN656" s="17"/>
      <c r="AO656" s="17">
        <v>0</v>
      </c>
      <c r="AP656" s="17">
        <v>0</v>
      </c>
      <c r="AQ656" s="17">
        <v>0</v>
      </c>
      <c r="AR656" s="17" t="s">
        <v>136</v>
      </c>
      <c r="AS656" s="19">
        <f t="shared" si="614"/>
        <v>0</v>
      </c>
      <c r="AT656" s="19"/>
      <c r="AU656" s="19">
        <f>VLOOKUP(G656,ABNT5101!$I$3:$J$9,2)</f>
        <v>10</v>
      </c>
      <c r="AV656" s="19">
        <f>VLOOKUP(G656,ABNT5101!$I$3:$M$9,5)</f>
        <v>0.18</v>
      </c>
      <c r="AW656" s="17" t="str">
        <f>_xlfn.XLOOKUP(G656,ABNT5101!I:I,ABNT5101!L:L)</f>
        <v>-</v>
      </c>
      <c r="AX656" s="17">
        <f>_xlfn.XLOOKUP(G656,ABNT5101!$I:$I,ABNT5101!M:M)</f>
        <v>0.18</v>
      </c>
      <c r="AY656" s="17" t="str">
        <f>_xlfn.XLOOKUP(G656,ABNT5101!$I:$I,ABNT5101!N:N)</f>
        <v>-</v>
      </c>
      <c r="AZ656" s="17">
        <f>_xlfn.XLOOKUP(G656,ABNT5101!$I:$I,ABNT5101!O:O)</f>
        <v>16</v>
      </c>
      <c r="BA656" s="20" t="str">
        <f t="shared" si="615"/>
        <v>ATENDE</v>
      </c>
      <c r="BB656" s="21">
        <f t="shared" ref="BB656:BC656" si="786">BE656/AU656-1</f>
        <v>0.59899999999999998</v>
      </c>
      <c r="BC656" s="21">
        <f t="shared" si="786"/>
        <v>3</v>
      </c>
      <c r="BD656" s="21" t="str">
        <f t="shared" si="617"/>
        <v>-</v>
      </c>
      <c r="BE656" s="22">
        <v>15.99</v>
      </c>
      <c r="BF656" s="22">
        <v>0.72</v>
      </c>
      <c r="BG656" s="22"/>
      <c r="BH656" s="22"/>
      <c r="BI656" s="23"/>
      <c r="BJ656" s="22"/>
      <c r="BK656" s="20" t="str">
        <f t="shared" si="618"/>
        <v>ATENDE</v>
      </c>
      <c r="BL656" s="20" t="str">
        <f t="shared" si="619"/>
        <v>ATENDE</v>
      </c>
      <c r="BM656" s="20" t="str">
        <f t="shared" si="620"/>
        <v>ATENDE</v>
      </c>
      <c r="BN656" s="20" t="str">
        <f t="shared" si="621"/>
        <v>ATENDE</v>
      </c>
      <c r="BO656" s="24" t="str">
        <f t="shared" si="622"/>
        <v>C4</v>
      </c>
      <c r="BP656" s="24" t="str">
        <f t="shared" si="725"/>
        <v>P6</v>
      </c>
      <c r="BQ656" s="25">
        <f t="shared" si="623"/>
        <v>3.7800000000000002</v>
      </c>
      <c r="BR656" s="22">
        <v>14.34</v>
      </c>
      <c r="BS656" s="22">
        <v>10.75</v>
      </c>
      <c r="BT656" s="24">
        <f>IF(BP656="-","-",_xlfn.XLOOKUP(BP656,ABNT5101!$B$4:$B$9,ABNT5101!$C$4:$C$9))</f>
        <v>3</v>
      </c>
      <c r="BU656" s="24">
        <f>IF(BP656="-","-",_xlfn.XLOOKUP(BP656,ABNT5101!$B$4:$B$9,ABNT5101!$D$4:$D$9))</f>
        <v>0.6</v>
      </c>
      <c r="BV656" s="20" t="str">
        <f t="shared" si="624"/>
        <v>ATENDE</v>
      </c>
      <c r="BW656" s="20" t="str">
        <f t="shared" si="625"/>
        <v>ATENDE</v>
      </c>
      <c r="BX656" s="20" t="str">
        <f t="shared" si="626"/>
        <v>ATENDE</v>
      </c>
      <c r="BY656" s="24" t="str">
        <f t="shared" si="729"/>
        <v>P6</v>
      </c>
      <c r="BZ656" s="25">
        <f t="shared" si="627"/>
        <v>1.2066666666666666</v>
      </c>
      <c r="CA656" s="24">
        <v>6.62</v>
      </c>
      <c r="CB656" s="24">
        <v>4.6399999999999997</v>
      </c>
      <c r="CC656" s="20">
        <f>IF(BY656="-","-",_xlfn.XLOOKUP(BY656,ABNT5101!$B$4:$B$9,ABNT5101!$C$4:$C$9))</f>
        <v>3</v>
      </c>
      <c r="CD656" s="24">
        <f>IF(BY656="-","-",_xlfn.XLOOKUP(BY656,ABNT5101!$B$4:$B$9,ABNT5101!$D$4:$D$9))</f>
        <v>0.6</v>
      </c>
      <c r="CE656" s="20" t="str">
        <f t="shared" si="628"/>
        <v>ATENDE</v>
      </c>
      <c r="CF656" s="20" t="str">
        <f t="shared" si="629"/>
        <v>ATENDE</v>
      </c>
      <c r="CG656" s="20" t="str">
        <f t="shared" si="630"/>
        <v>ATENDE</v>
      </c>
      <c r="CH656" s="26" t="str">
        <f>_xlfn.XLOOKUP(CI656,'Banco de dados'!$B:$B,'Banco de dados'!$D:$D)</f>
        <v>LEDSTAR</v>
      </c>
      <c r="CI656" s="47" t="str">
        <f>'Banco de dados'!B5</f>
        <v xml:space="preserve"> SL VT 9.1 28W</v>
      </c>
      <c r="CJ656" s="26" t="str">
        <f>_xlfn.XLOOKUP(CI656,'Banco de dados'!$B:$B,'Banco de dados'!$E:$E)</f>
        <v>LUM LED SL VT 9.1 28W</v>
      </c>
      <c r="CK656" s="26"/>
      <c r="CL656" s="26" t="e">
        <f>IF(CK656="-","-",_xlfn.XLOOKUP(CK656,'Banco de dados'!$B:$B,'Banco de dados'!$E:$E))</f>
        <v>#N/A</v>
      </c>
      <c r="CM656" s="28">
        <f t="shared" si="631"/>
        <v>1</v>
      </c>
      <c r="CN656" s="26">
        <f>_xlfn.XLOOKUP(CI656,'Banco de dados'!$B:$B,'Banco de dados'!$H:$H)</f>
        <v>28</v>
      </c>
      <c r="CO656" s="26" t="e">
        <f t="array" aca="1" ref="CO656" ca="1">_xludf.XLOOKUP(CK656,'Banco de dados'!$B:$B,'Banco de dados'!$H:$H)</f>
        <v>#NAME?</v>
      </c>
      <c r="CP656" s="51" t="e">
        <f t="array" aca="1" ref="CP656" ca="1">_xludf.XLOOKUP(CI656,'Banco de dados'!$B:$B,'Banco de dados'!$F:$F)</f>
        <v>#NAME?</v>
      </c>
      <c r="CQ656" s="26" t="e">
        <f t="array" aca="1" ref="CQ656" ca="1">_xludf.XLOOKUP(CK656,'Banco de dados'!$B:$B,'Banco de dados'!$F:$F)</f>
        <v>#NAME?</v>
      </c>
      <c r="CR656" s="27">
        <v>0</v>
      </c>
      <c r="CS656" s="27"/>
      <c r="CT656" s="26" t="str">
        <f>IF(AG656=0.5,"Suporte",IF(AND(AG656&gt;='Braços de IP'!$B$9,AG656&lt;='Braços de IP'!$D$9),'Braços de IP'!$E$9,IF(AND(AG656&gt;='Braços de IP'!$B$10,AG656&lt;='Braços de IP'!$D$10),'Braços de IP'!$E$10,IF(AND(AG656&gt;='Braços de IP'!$B$11,AG656&lt;='Braços de IP'!$D$11),'Braços de IP'!$E$11,IF(AND(AG656&gt;='Braços de IP'!$B$12,AG656&lt;='Braços de IP'!$D$12),'Braços de IP'!$E$12,IF(AND(AG656&gt;='Braços de IP'!$B$13,AG656&lt;='Braços de IP'!$D$13),'Braços de IP'!$E$13,IF(AND(AG656&gt;='Braços de IP'!$B$14,AG656&lt;='Braços de IP'!$D$14),'Braços de IP'!$E$14,"ERRO")))))))</f>
        <v>Médio I</v>
      </c>
      <c r="CU656" s="27"/>
      <c r="CV656" s="26" t="str">
        <f>IF($CU656="","",VLOOKUP($CU656,'Braços de IP'!$E$9:$I$15,2,0))</f>
        <v/>
      </c>
      <c r="CW656" s="29" t="str">
        <f>IF($CU656="","",VLOOKUP($CU656,'Braços de IP'!$E$9:$I$15,5,0))</f>
        <v/>
      </c>
      <c r="CX656" s="26"/>
      <c r="CY656" s="26"/>
      <c r="CZ656" s="26"/>
      <c r="DA656" s="26"/>
      <c r="DB656" s="26"/>
      <c r="DC656" s="26"/>
      <c r="DD656" s="30">
        <f t="shared" si="632"/>
        <v>28</v>
      </c>
      <c r="DE656" s="31">
        <f t="shared" si="633"/>
        <v>72</v>
      </c>
      <c r="DF656" s="30">
        <f t="shared" si="634"/>
        <v>100</v>
      </c>
      <c r="DG656" s="32">
        <f t="shared" si="635"/>
        <v>0.61111111111111116</v>
      </c>
      <c r="DH656" s="33" t="s">
        <v>143</v>
      </c>
      <c r="DI656" s="34"/>
      <c r="DJ656" s="35"/>
      <c r="DK656" s="16" t="s">
        <v>144</v>
      </c>
      <c r="DL656" s="16"/>
      <c r="DN656" s="36" t="e">
        <f t="shared" si="675"/>
        <v>#VALUE!</v>
      </c>
    </row>
    <row r="657" spans="2:118" ht="15.75" customHeight="1" x14ac:dyDescent="0.25">
      <c r="B657" s="16">
        <v>131</v>
      </c>
      <c r="C657" s="16" t="s">
        <v>146</v>
      </c>
      <c r="D657" s="16" t="s">
        <v>613</v>
      </c>
      <c r="E657" s="16">
        <v>-8.0396920000000005</v>
      </c>
      <c r="F657" s="16">
        <v>-34.949486</v>
      </c>
      <c r="G657" s="16" t="s">
        <v>160</v>
      </c>
      <c r="H657" s="17" t="s">
        <v>136</v>
      </c>
      <c r="I657" s="16" t="s">
        <v>135</v>
      </c>
      <c r="J657" s="17" t="s">
        <v>137</v>
      </c>
      <c r="K657" s="18">
        <v>72</v>
      </c>
      <c r="L657" s="17" t="s">
        <v>138</v>
      </c>
      <c r="M657" s="17">
        <v>0</v>
      </c>
      <c r="N657" s="16">
        <f t="shared" si="671"/>
        <v>144</v>
      </c>
      <c r="O657" s="17">
        <v>1</v>
      </c>
      <c r="P657" s="17">
        <v>3.32</v>
      </c>
      <c r="Q657" s="17">
        <v>7.55</v>
      </c>
      <c r="R657" s="16"/>
      <c r="S657" s="16"/>
      <c r="T657" s="16">
        <v>0</v>
      </c>
      <c r="U657" s="17">
        <v>3.18</v>
      </c>
      <c r="V657" s="17">
        <v>0</v>
      </c>
      <c r="W657" s="17">
        <v>0</v>
      </c>
      <c r="X657" s="17">
        <v>0</v>
      </c>
      <c r="Y657" s="17">
        <v>0</v>
      </c>
      <c r="Z657" s="17">
        <v>0</v>
      </c>
      <c r="AA657" s="17" t="s">
        <v>139</v>
      </c>
      <c r="AB657" s="17" t="s">
        <v>140</v>
      </c>
      <c r="AC657" s="17">
        <v>14.62</v>
      </c>
      <c r="AD657" s="17">
        <v>6.85</v>
      </c>
      <c r="AE657" s="17">
        <v>1</v>
      </c>
      <c r="AF657" s="17">
        <v>1.4</v>
      </c>
      <c r="AG657" s="17">
        <v>1.7</v>
      </c>
      <c r="AH657" s="17">
        <f t="shared" si="672"/>
        <v>0.30000000000000004</v>
      </c>
      <c r="AI657" s="17" t="s">
        <v>136</v>
      </c>
      <c r="AJ657" s="17" t="s">
        <v>136</v>
      </c>
      <c r="AK657" s="17" t="s">
        <v>141</v>
      </c>
      <c r="AL657" s="17">
        <f t="shared" si="673"/>
        <v>2</v>
      </c>
      <c r="AM657" s="17">
        <v>0</v>
      </c>
      <c r="AN657" s="17"/>
      <c r="AO657" s="17">
        <v>0</v>
      </c>
      <c r="AP657" s="17">
        <v>0</v>
      </c>
      <c r="AQ657" s="17">
        <v>0</v>
      </c>
      <c r="AR657" s="17" t="s">
        <v>136</v>
      </c>
      <c r="AS657" s="19">
        <f t="shared" si="614"/>
        <v>0</v>
      </c>
      <c r="AT657" s="19"/>
      <c r="AU657" s="19">
        <f>VLOOKUP(G657,ABNT5101!$I$3:$J$9,2)</f>
        <v>10</v>
      </c>
      <c r="AV657" s="19">
        <f>VLOOKUP(G657,ABNT5101!$I$3:$M$9,5)</f>
        <v>0.18</v>
      </c>
      <c r="AW657" s="17" t="str">
        <f>_xlfn.XLOOKUP(G657,ABNT5101!I:I,ABNT5101!L:L)</f>
        <v>-</v>
      </c>
      <c r="AX657" s="17">
        <f>_xlfn.XLOOKUP(G657,ABNT5101!$I:$I,ABNT5101!M:M)</f>
        <v>0.18</v>
      </c>
      <c r="AY657" s="17" t="str">
        <f>_xlfn.XLOOKUP(G657,ABNT5101!$I:$I,ABNT5101!N:N)</f>
        <v>-</v>
      </c>
      <c r="AZ657" s="17">
        <f>_xlfn.XLOOKUP(G657,ABNT5101!$I:$I,ABNT5101!O:O)</f>
        <v>16</v>
      </c>
      <c r="BA657" s="20" t="str">
        <f t="shared" si="615"/>
        <v>ATENDE</v>
      </c>
      <c r="BB657" s="21">
        <f t="shared" ref="BB657:BC657" si="787">BE657/AU657-1</f>
        <v>0.32600000000000007</v>
      </c>
      <c r="BC657" s="21">
        <f t="shared" si="787"/>
        <v>3.0555555555555554</v>
      </c>
      <c r="BD657" s="21" t="str">
        <f t="shared" si="617"/>
        <v>-</v>
      </c>
      <c r="BE657" s="22">
        <v>13.26</v>
      </c>
      <c r="BF657" s="22">
        <v>0.73</v>
      </c>
      <c r="BG657" s="22"/>
      <c r="BH657" s="22"/>
      <c r="BI657" s="23"/>
      <c r="BJ657" s="22"/>
      <c r="BK657" s="20" t="str">
        <f t="shared" si="618"/>
        <v>ATENDE</v>
      </c>
      <c r="BL657" s="20" t="str">
        <f t="shared" si="619"/>
        <v>ATENDE</v>
      </c>
      <c r="BM657" s="20" t="str">
        <f t="shared" si="620"/>
        <v>ATENDE</v>
      </c>
      <c r="BN657" s="20" t="str">
        <f t="shared" si="621"/>
        <v>ATENDE</v>
      </c>
      <c r="BO657" s="24" t="str">
        <f t="shared" si="622"/>
        <v>C4</v>
      </c>
      <c r="BP657" s="24" t="str">
        <f t="shared" si="725"/>
        <v>P6</v>
      </c>
      <c r="BQ657" s="25">
        <f t="shared" si="623"/>
        <v>2.89</v>
      </c>
      <c r="BR657" s="22">
        <v>11.67</v>
      </c>
      <c r="BS657" s="22">
        <v>8.3800000000000008</v>
      </c>
      <c r="BT657" s="24">
        <f>IF(BP657="-","-",_xlfn.XLOOKUP(BP657,ABNT5101!$B$4:$B$9,ABNT5101!$C$4:$C$9))</f>
        <v>3</v>
      </c>
      <c r="BU657" s="24">
        <f>IF(BP657="-","-",_xlfn.XLOOKUP(BP657,ABNT5101!$B$4:$B$9,ABNT5101!$D$4:$D$9))</f>
        <v>0.6</v>
      </c>
      <c r="BV657" s="20" t="str">
        <f t="shared" si="624"/>
        <v>ATENDE</v>
      </c>
      <c r="BW657" s="20" t="str">
        <f t="shared" si="625"/>
        <v>ATENDE</v>
      </c>
      <c r="BX657" s="20" t="str">
        <f t="shared" si="626"/>
        <v>ATENDE</v>
      </c>
      <c r="BY657" s="24" t="str">
        <f t="shared" si="729"/>
        <v>P6</v>
      </c>
      <c r="BZ657" s="25">
        <f t="shared" si="627"/>
        <v>0.30333333333333345</v>
      </c>
      <c r="CA657" s="24">
        <v>3.91</v>
      </c>
      <c r="CB657" s="24">
        <v>1.83</v>
      </c>
      <c r="CC657" s="20">
        <f>IF(BY657="-","-",_xlfn.XLOOKUP(BY657,ABNT5101!$B$4:$B$9,ABNT5101!$C$4:$C$9))</f>
        <v>3</v>
      </c>
      <c r="CD657" s="24">
        <f>IF(BY657="-","-",_xlfn.XLOOKUP(BY657,ABNT5101!$B$4:$B$9,ABNT5101!$D$4:$D$9))</f>
        <v>0.6</v>
      </c>
      <c r="CE657" s="20" t="str">
        <f t="shared" si="628"/>
        <v>ATENDE</v>
      </c>
      <c r="CF657" s="20" t="str">
        <f t="shared" si="629"/>
        <v>ATENDE</v>
      </c>
      <c r="CG657" s="20" t="str">
        <f t="shared" si="630"/>
        <v>ATENDE</v>
      </c>
      <c r="CH657" s="26" t="str">
        <f>_xlfn.XLOOKUP(CI657,'Banco de dados'!$B:$B,'Banco de dados'!$D:$D)</f>
        <v>SX LIGHTING</v>
      </c>
      <c r="CI657" s="27" t="str">
        <f>'Banco de dados'!B53</f>
        <v>SX-INEVO020HF</v>
      </c>
      <c r="CJ657" s="26" t="str">
        <f>_xlfn.XLOOKUP(CI657,'Banco de dados'!$B:$B,'Banco de dados'!$E:$E)</f>
        <v>SXINEVO020K50L12CZF7PHF</v>
      </c>
      <c r="CK657" s="26"/>
      <c r="CL657" s="26" t="e">
        <f>IF(CK657="-","-",_xlfn.XLOOKUP(CK657,'Banco de dados'!$B:$B,'Banco de dados'!$E:$E))</f>
        <v>#N/A</v>
      </c>
      <c r="CM657" s="28">
        <f t="shared" si="631"/>
        <v>1</v>
      </c>
      <c r="CN657" s="26">
        <f>_xlfn.XLOOKUP(CI657,'Banco de dados'!$B:$B,'Banco de dados'!$H:$H)</f>
        <v>22.5</v>
      </c>
      <c r="CO657" s="26" t="e">
        <f t="array" aca="1" ref="CO657" ca="1">_xludf.XLOOKUP(CK657,'Banco de dados'!$B:$B,'Banco de dados'!$H:$H)</f>
        <v>#NAME?</v>
      </c>
      <c r="CP657" s="51" t="e">
        <f t="array" aca="1" ref="CP657" ca="1">_xludf.XLOOKUP(CI657,'Banco de dados'!$B:$B,'Banco de dados'!$F:$F)</f>
        <v>#NAME?</v>
      </c>
      <c r="CQ657" s="26" t="e">
        <f t="array" aca="1" ref="CQ657" ca="1">_xludf.XLOOKUP(CK657,'Banco de dados'!$B:$B,'Banco de dados'!$F:$F)</f>
        <v>#NAME?</v>
      </c>
      <c r="CR657" s="27">
        <v>0</v>
      </c>
      <c r="CS657" s="27"/>
      <c r="CT657" s="26" t="str">
        <f>IF(AG657=0.5,"Suporte",IF(AND(AG657&gt;='Braços de IP'!$B$9,AG657&lt;='Braços de IP'!$D$9),'Braços de IP'!$E$9,IF(AND(AG657&gt;='Braços de IP'!$B$10,AG657&lt;='Braços de IP'!$D$10),'Braços de IP'!$E$10,IF(AND(AG657&gt;='Braços de IP'!$B$11,AG657&lt;='Braços de IP'!$D$11),'Braços de IP'!$E$11,IF(AND(AG657&gt;='Braços de IP'!$B$12,AG657&lt;='Braços de IP'!$D$12),'Braços de IP'!$E$12,IF(AND(AG657&gt;='Braços de IP'!$B$13,AG657&lt;='Braços de IP'!$D$13),'Braços de IP'!$E$13,IF(AND(AG657&gt;='Braços de IP'!$B$14,AG657&lt;='Braços de IP'!$D$14),'Braços de IP'!$E$14,"ERRO")))))))</f>
        <v>Médio I</v>
      </c>
      <c r="CU657" s="27"/>
      <c r="CV657" s="26" t="str">
        <f>IF($CU657="","",VLOOKUP($CU657,'Braços de IP'!$E$9:$I$15,2,0))</f>
        <v/>
      </c>
      <c r="CW657" s="29" t="str">
        <f>IF($CU657="","",VLOOKUP($CU657,'Braços de IP'!$E$9:$I$15,5,0))</f>
        <v/>
      </c>
      <c r="CX657" s="26"/>
      <c r="CY657" s="26"/>
      <c r="CZ657" s="26"/>
      <c r="DA657" s="26"/>
      <c r="DB657" s="26"/>
      <c r="DC657" s="26"/>
      <c r="DD657" s="30">
        <f t="shared" si="632"/>
        <v>22.5</v>
      </c>
      <c r="DE657" s="31">
        <f t="shared" si="633"/>
        <v>72</v>
      </c>
      <c r="DF657" s="30">
        <f t="shared" si="634"/>
        <v>94.5</v>
      </c>
      <c r="DG657" s="32">
        <f t="shared" si="635"/>
        <v>0.6875</v>
      </c>
      <c r="DH657" s="33" t="s">
        <v>143</v>
      </c>
      <c r="DI657" s="34"/>
      <c r="DJ657" s="35"/>
      <c r="DK657" s="16" t="s">
        <v>144</v>
      </c>
      <c r="DL657" s="16"/>
      <c r="DN657" s="36" t="e">
        <f t="shared" si="675"/>
        <v>#VALUE!</v>
      </c>
    </row>
    <row r="658" spans="2:118" ht="15.75" customHeight="1" x14ac:dyDescent="0.25">
      <c r="B658" s="16">
        <v>131</v>
      </c>
      <c r="C658" s="16" t="s">
        <v>146</v>
      </c>
      <c r="D658" s="16" t="s">
        <v>613</v>
      </c>
      <c r="E658" s="16">
        <v>-8.0396920000000005</v>
      </c>
      <c r="F658" s="16">
        <v>-34.949486</v>
      </c>
      <c r="G658" s="16" t="s">
        <v>160</v>
      </c>
      <c r="H658" s="17" t="s">
        <v>136</v>
      </c>
      <c r="I658" s="16" t="s">
        <v>135</v>
      </c>
      <c r="J658" s="17" t="s">
        <v>137</v>
      </c>
      <c r="K658" s="18">
        <v>72</v>
      </c>
      <c r="L658" s="17" t="s">
        <v>138</v>
      </c>
      <c r="M658" s="17">
        <v>0</v>
      </c>
      <c r="N658" s="16">
        <f t="shared" si="671"/>
        <v>144</v>
      </c>
      <c r="O658" s="17">
        <v>1</v>
      </c>
      <c r="P658" s="17">
        <v>3.32</v>
      </c>
      <c r="Q658" s="17">
        <v>7.55</v>
      </c>
      <c r="R658" s="16"/>
      <c r="S658" s="16"/>
      <c r="T658" s="16">
        <v>0</v>
      </c>
      <c r="U658" s="17">
        <v>3.18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 t="s">
        <v>139</v>
      </c>
      <c r="AB658" s="17" t="s">
        <v>140</v>
      </c>
      <c r="AC658" s="17">
        <v>14.62</v>
      </c>
      <c r="AD658" s="17">
        <v>6.85</v>
      </c>
      <c r="AE658" s="17">
        <v>1</v>
      </c>
      <c r="AF658" s="17">
        <v>1.4</v>
      </c>
      <c r="AG658" s="17">
        <v>1.7</v>
      </c>
      <c r="AH658" s="17">
        <f t="shared" si="672"/>
        <v>0.30000000000000004</v>
      </c>
      <c r="AI658" s="17" t="s">
        <v>136</v>
      </c>
      <c r="AJ658" s="17" t="s">
        <v>136</v>
      </c>
      <c r="AK658" s="17" t="s">
        <v>141</v>
      </c>
      <c r="AL658" s="17">
        <f t="shared" si="673"/>
        <v>2</v>
      </c>
      <c r="AM658" s="17">
        <v>0</v>
      </c>
      <c r="AN658" s="17"/>
      <c r="AO658" s="17">
        <v>0</v>
      </c>
      <c r="AP658" s="17">
        <v>0</v>
      </c>
      <c r="AQ658" s="17">
        <v>0</v>
      </c>
      <c r="AR658" s="17" t="s">
        <v>136</v>
      </c>
      <c r="AS658" s="19">
        <f t="shared" si="614"/>
        <v>0</v>
      </c>
      <c r="AT658" s="19"/>
      <c r="AU658" s="19">
        <f>VLOOKUP(G658,ABNT5101!$I$3:$J$9,2)</f>
        <v>10</v>
      </c>
      <c r="AV658" s="19">
        <f>VLOOKUP(G658,ABNT5101!$I$3:$M$9,5)</f>
        <v>0.18</v>
      </c>
      <c r="AW658" s="17" t="str">
        <f>_xlfn.XLOOKUP(G658,ABNT5101!I:I,ABNT5101!L:L)</f>
        <v>-</v>
      </c>
      <c r="AX658" s="17">
        <f>_xlfn.XLOOKUP(G658,ABNT5101!$I:$I,ABNT5101!M:M)</f>
        <v>0.18</v>
      </c>
      <c r="AY658" s="17" t="str">
        <f>_xlfn.XLOOKUP(G658,ABNT5101!$I:$I,ABNT5101!N:N)</f>
        <v>-</v>
      </c>
      <c r="AZ658" s="17">
        <f>_xlfn.XLOOKUP(G658,ABNT5101!$I:$I,ABNT5101!O:O)</f>
        <v>16</v>
      </c>
      <c r="BA658" s="20" t="str">
        <f t="shared" si="615"/>
        <v>ATENDE</v>
      </c>
      <c r="BB658" s="21">
        <f t="shared" ref="BB658:BC658" si="788">BE658/AU658-1</f>
        <v>0.91799999999999993</v>
      </c>
      <c r="BC658" s="21">
        <f t="shared" si="788"/>
        <v>2.5555555555555558</v>
      </c>
      <c r="BD658" s="21" t="str">
        <f t="shared" si="617"/>
        <v>-</v>
      </c>
      <c r="BE658" s="22">
        <v>19.18</v>
      </c>
      <c r="BF658" s="22">
        <v>0.64</v>
      </c>
      <c r="BG658" s="22"/>
      <c r="BH658" s="22"/>
      <c r="BI658" s="23"/>
      <c r="BJ658" s="22"/>
      <c r="BK658" s="20" t="str">
        <f t="shared" si="618"/>
        <v>ATENDE</v>
      </c>
      <c r="BL658" s="20" t="str">
        <f t="shared" si="619"/>
        <v>ATENDE</v>
      </c>
      <c r="BM658" s="20" t="str">
        <f t="shared" si="620"/>
        <v>ATENDE</v>
      </c>
      <c r="BN658" s="20" t="str">
        <f t="shared" si="621"/>
        <v>ATENDE</v>
      </c>
      <c r="BO658" s="24" t="str">
        <f t="shared" si="622"/>
        <v>C4</v>
      </c>
      <c r="BP658" s="24" t="str">
        <f t="shared" si="725"/>
        <v>P6</v>
      </c>
      <c r="BQ658" s="25">
        <f t="shared" si="623"/>
        <v>4.6333333333333329</v>
      </c>
      <c r="BR658" s="22">
        <v>16.899999999999999</v>
      </c>
      <c r="BS658" s="22">
        <v>11.83</v>
      </c>
      <c r="BT658" s="24">
        <f>IF(BP658="-","-",_xlfn.XLOOKUP(BP658,ABNT5101!$B$4:$B$9,ABNT5101!$C$4:$C$9))</f>
        <v>3</v>
      </c>
      <c r="BU658" s="24">
        <f>IF(BP658="-","-",_xlfn.XLOOKUP(BP658,ABNT5101!$B$4:$B$9,ABNT5101!$D$4:$D$9))</f>
        <v>0.6</v>
      </c>
      <c r="BV658" s="20" t="str">
        <f t="shared" si="624"/>
        <v>ATENDE</v>
      </c>
      <c r="BW658" s="20" t="str">
        <f t="shared" si="625"/>
        <v>ATENDE</v>
      </c>
      <c r="BX658" s="20" t="str">
        <f t="shared" si="626"/>
        <v>ATENDE</v>
      </c>
      <c r="BY658" s="24" t="str">
        <f t="shared" si="729"/>
        <v>P6</v>
      </c>
      <c r="BZ658" s="25">
        <f t="shared" si="627"/>
        <v>0.84333333333333349</v>
      </c>
      <c r="CA658" s="24">
        <v>5.53</v>
      </c>
      <c r="CB658" s="24">
        <v>3.26</v>
      </c>
      <c r="CC658" s="20">
        <f>IF(BY658="-","-",_xlfn.XLOOKUP(BY658,ABNT5101!$B$4:$B$9,ABNT5101!$C$4:$C$9))</f>
        <v>3</v>
      </c>
      <c r="CD658" s="24">
        <f>IF(BY658="-","-",_xlfn.XLOOKUP(BY658,ABNT5101!$B$4:$B$9,ABNT5101!$D$4:$D$9))</f>
        <v>0.6</v>
      </c>
      <c r="CE658" s="20" t="str">
        <f t="shared" si="628"/>
        <v>ATENDE</v>
      </c>
      <c r="CF658" s="20" t="str">
        <f t="shared" si="629"/>
        <v>ATENDE</v>
      </c>
      <c r="CG658" s="20" t="str">
        <f t="shared" si="630"/>
        <v>ATENDE</v>
      </c>
      <c r="CH658" s="26" t="str">
        <f>_xlfn.XLOOKUP(CI658,'Banco de dados'!$B:$B,'Banco de dados'!$D:$D)</f>
        <v>TECNOWATT</v>
      </c>
      <c r="CI658" s="27" t="str">
        <f>'Banco de dados'!B65</f>
        <v xml:space="preserve">SIGSAGPTLRRSSNDL_30W_38IBBRS
</v>
      </c>
      <c r="CJ658" s="26" t="str">
        <f>_xlfn.XLOOKUP(CI658,'Banco de dados'!$B:$B,'Banco de dados'!$E:$E)</f>
        <v>SIGSAGPTLRRSSNDL_30W_38IBBRS
1-10C1MUN6.5</v>
      </c>
      <c r="CK658" s="26"/>
      <c r="CL658" s="26" t="e">
        <f>IF(CK658="-","-",_xlfn.XLOOKUP(CK658,'Banco de dados'!$B:$B,'Banco de dados'!$E:$E))</f>
        <v>#N/A</v>
      </c>
      <c r="CM658" s="28">
        <f t="shared" si="631"/>
        <v>1</v>
      </c>
      <c r="CN658" s="26">
        <f>_xlfn.XLOOKUP(CI658,'Banco de dados'!$B:$B,'Banco de dados'!$H:$H)</f>
        <v>30</v>
      </c>
      <c r="CO658" s="26" t="e">
        <f t="array" aca="1" ref="CO658" ca="1">_xludf.XLOOKUP(CK658,'Banco de dados'!$B:$B,'Banco de dados'!$H:$H)</f>
        <v>#NAME?</v>
      </c>
      <c r="CP658" s="51" t="e">
        <f t="array" aca="1" ref="CP658" ca="1">_xludf.XLOOKUP(CI658,'Banco de dados'!$B:$B,'Banco de dados'!$F:$F)</f>
        <v>#NAME?</v>
      </c>
      <c r="CQ658" s="26" t="e">
        <f t="array" aca="1" ref="CQ658" ca="1">_xludf.XLOOKUP(CK658,'Banco de dados'!$B:$B,'Banco de dados'!$F:$F)</f>
        <v>#NAME?</v>
      </c>
      <c r="CR658" s="27">
        <v>0</v>
      </c>
      <c r="CS658" s="27"/>
      <c r="CT658" s="26" t="str">
        <f>IF(AG658=0.5,"Suporte",IF(AND(AG658&gt;='Braços de IP'!$B$9,AG658&lt;='Braços de IP'!$D$9),'Braços de IP'!$E$9,IF(AND(AG658&gt;='Braços de IP'!$B$10,AG658&lt;='Braços de IP'!$D$10),'Braços de IP'!$E$10,IF(AND(AG658&gt;='Braços de IP'!$B$11,AG658&lt;='Braços de IP'!$D$11),'Braços de IP'!$E$11,IF(AND(AG658&gt;='Braços de IP'!$B$12,AG658&lt;='Braços de IP'!$D$12),'Braços de IP'!$E$12,IF(AND(AG658&gt;='Braços de IP'!$B$13,AG658&lt;='Braços de IP'!$D$13),'Braços de IP'!$E$13,IF(AND(AG658&gt;='Braços de IP'!$B$14,AG658&lt;='Braços de IP'!$D$14),'Braços de IP'!$E$14,"ERRO")))))))</f>
        <v>Médio I</v>
      </c>
      <c r="CU658" s="27"/>
      <c r="CV658" s="26" t="str">
        <f>IF($CU658="","",VLOOKUP($CU658,'Braços de IP'!$E$9:$I$15,2,0))</f>
        <v/>
      </c>
      <c r="CW658" s="29" t="str">
        <f>IF($CU658="","",VLOOKUP($CU658,'Braços de IP'!$E$9:$I$15,5,0))</f>
        <v/>
      </c>
      <c r="CX658" s="26"/>
      <c r="CY658" s="26"/>
      <c r="CZ658" s="26"/>
      <c r="DA658" s="26"/>
      <c r="DB658" s="26"/>
      <c r="DC658" s="26"/>
      <c r="DD658" s="30">
        <f t="shared" si="632"/>
        <v>30</v>
      </c>
      <c r="DE658" s="31">
        <f t="shared" si="633"/>
        <v>72</v>
      </c>
      <c r="DF658" s="30">
        <f t="shared" si="634"/>
        <v>102</v>
      </c>
      <c r="DG658" s="32">
        <f t="shared" si="635"/>
        <v>0.58333333333333326</v>
      </c>
      <c r="DH658" s="33" t="s">
        <v>143</v>
      </c>
      <c r="DI658" s="34"/>
      <c r="DJ658" s="35"/>
      <c r="DK658" s="16" t="s">
        <v>144</v>
      </c>
      <c r="DL658" s="16"/>
      <c r="DN658" s="36" t="e">
        <f t="shared" si="675"/>
        <v>#VALUE!</v>
      </c>
    </row>
    <row r="659" spans="2:118" ht="15.75" customHeight="1" x14ac:dyDescent="0.25">
      <c r="B659" s="16">
        <v>132</v>
      </c>
      <c r="C659" s="16" t="s">
        <v>146</v>
      </c>
      <c r="D659" s="16" t="s">
        <v>614</v>
      </c>
      <c r="E659" s="16">
        <v>-8.0846440000000008</v>
      </c>
      <c r="F659" s="16">
        <v>-34.936535999999997</v>
      </c>
      <c r="G659" s="16" t="s">
        <v>157</v>
      </c>
      <c r="H659" s="17" t="s">
        <v>136</v>
      </c>
      <c r="I659" s="16" t="s">
        <v>135</v>
      </c>
      <c r="J659" s="17" t="s">
        <v>137</v>
      </c>
      <c r="K659" s="16">
        <v>50</v>
      </c>
      <c r="L659" s="17" t="s">
        <v>138</v>
      </c>
      <c r="M659" s="17">
        <v>0</v>
      </c>
      <c r="N659" s="16">
        <f t="shared" si="671"/>
        <v>100</v>
      </c>
      <c r="O659" s="17">
        <v>1</v>
      </c>
      <c r="P659" s="17">
        <v>0.55000000000000004</v>
      </c>
      <c r="Q659" s="17">
        <v>4</v>
      </c>
      <c r="R659" s="16"/>
      <c r="S659" s="16"/>
      <c r="T659" s="16">
        <v>0</v>
      </c>
      <c r="U659" s="17">
        <v>0.7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 t="s">
        <v>139</v>
      </c>
      <c r="AB659" s="17" t="s">
        <v>140</v>
      </c>
      <c r="AC659" s="17">
        <v>32</v>
      </c>
      <c r="AD659" s="17">
        <v>6.5</v>
      </c>
      <c r="AE659" s="17">
        <v>1</v>
      </c>
      <c r="AF659" s="17">
        <v>-0.55000000000000004</v>
      </c>
      <c r="AG659" s="17">
        <v>1.92</v>
      </c>
      <c r="AH659" s="17">
        <f t="shared" si="672"/>
        <v>2.4699999999999998</v>
      </c>
      <c r="AI659" s="17" t="s">
        <v>136</v>
      </c>
      <c r="AJ659" s="17" t="s">
        <v>136</v>
      </c>
      <c r="AK659" s="17" t="s">
        <v>141</v>
      </c>
      <c r="AL659" s="17">
        <f t="shared" si="673"/>
        <v>2</v>
      </c>
      <c r="AM659" s="17">
        <v>0</v>
      </c>
      <c r="AN659" s="17"/>
      <c r="AO659" s="17">
        <v>0</v>
      </c>
      <c r="AP659" s="17">
        <v>0</v>
      </c>
      <c r="AQ659" s="17">
        <v>0</v>
      </c>
      <c r="AR659" s="17" t="s">
        <v>136</v>
      </c>
      <c r="AS659" s="19">
        <f t="shared" si="614"/>
        <v>0</v>
      </c>
      <c r="AT659" s="19"/>
      <c r="AU659" s="19">
        <f>VLOOKUP(G659,ABNT5101!$I$3:$J$9,2)</f>
        <v>7.5</v>
      </c>
      <c r="AV659" s="19">
        <f>VLOOKUP(G659,ABNT5101!$I$3:$M$9,5)</f>
        <v>0.18</v>
      </c>
      <c r="AW659" s="17" t="str">
        <f>_xlfn.XLOOKUP(G659,ABNT5101!I:I,ABNT5101!L:L)</f>
        <v>-</v>
      </c>
      <c r="AX659" s="17">
        <f>_xlfn.XLOOKUP(G659,ABNT5101!$I:$I,ABNT5101!M:M)</f>
        <v>0.18</v>
      </c>
      <c r="AY659" s="17" t="str">
        <f>_xlfn.XLOOKUP(G659,ABNT5101!$I:$I,ABNT5101!N:N)</f>
        <v>-</v>
      </c>
      <c r="AZ659" s="17">
        <f>_xlfn.XLOOKUP(G659,ABNT5101!$I:$I,ABNT5101!O:O)</f>
        <v>16</v>
      </c>
      <c r="BA659" s="20" t="str">
        <f t="shared" si="615"/>
        <v>ATENDE</v>
      </c>
      <c r="BB659" s="21">
        <f t="shared" ref="BB659:BC659" si="789">BE659/AU659-1</f>
        <v>8.2666666666666666E-2</v>
      </c>
      <c r="BC659" s="21">
        <f t="shared" si="789"/>
        <v>0.7777777777777779</v>
      </c>
      <c r="BD659" s="21" t="str">
        <f t="shared" si="617"/>
        <v>-</v>
      </c>
      <c r="BE659" s="22">
        <v>8.1199999999999992</v>
      </c>
      <c r="BF659" s="22">
        <v>0.32</v>
      </c>
      <c r="BG659" s="22"/>
      <c r="BH659" s="22"/>
      <c r="BI659" s="23"/>
      <c r="BJ659" s="22"/>
      <c r="BK659" s="20" t="str">
        <f t="shared" si="618"/>
        <v>ATENDE</v>
      </c>
      <c r="BL659" s="20" t="str">
        <f t="shared" si="619"/>
        <v>ATENDE</v>
      </c>
      <c r="BM659" s="20" t="str">
        <f t="shared" si="620"/>
        <v>ATENDE</v>
      </c>
      <c r="BN659" s="20" t="str">
        <f t="shared" si="621"/>
        <v>ATENDE</v>
      </c>
      <c r="BO659" s="24" t="str">
        <f t="shared" si="622"/>
        <v>C5</v>
      </c>
      <c r="BP659" s="24" t="str">
        <f t="shared" si="725"/>
        <v>P6</v>
      </c>
      <c r="BQ659" s="25">
        <f t="shared" si="623"/>
        <v>2.0133333333333332</v>
      </c>
      <c r="BR659" s="22">
        <v>9.0399999999999991</v>
      </c>
      <c r="BS659" s="22">
        <v>3.3</v>
      </c>
      <c r="BT659" s="24">
        <f>IF(BP659="-","-",_xlfn.XLOOKUP(BP659,ABNT5101!$B$4:$B$9,ABNT5101!$C$4:$C$9))</f>
        <v>3</v>
      </c>
      <c r="BU659" s="24">
        <f>IF(BP659="-","-",_xlfn.XLOOKUP(BP659,ABNT5101!$B$4:$B$9,ABNT5101!$D$4:$D$9))</f>
        <v>0.6</v>
      </c>
      <c r="BV659" s="20" t="str">
        <f t="shared" si="624"/>
        <v>ATENDE</v>
      </c>
      <c r="BW659" s="20" t="str">
        <f t="shared" si="625"/>
        <v>ATENDE</v>
      </c>
      <c r="BX659" s="20" t="str">
        <f t="shared" si="626"/>
        <v>ATENDE</v>
      </c>
      <c r="BY659" s="24" t="str">
        <f t="shared" si="729"/>
        <v>P6</v>
      </c>
      <c r="BZ659" s="25">
        <f t="shared" si="627"/>
        <v>0.88666666666666671</v>
      </c>
      <c r="CA659" s="24">
        <v>5.66</v>
      </c>
      <c r="CB659" s="24">
        <v>2.21</v>
      </c>
      <c r="CC659" s="20">
        <f>IF(BY659="-","-",_xlfn.XLOOKUP(BY659,ABNT5101!$B$4:$B$9,ABNT5101!$C$4:$C$9))</f>
        <v>3</v>
      </c>
      <c r="CD659" s="24">
        <f>IF(BY659="-","-",_xlfn.XLOOKUP(BY659,ABNT5101!$B$4:$B$9,ABNT5101!$D$4:$D$9))</f>
        <v>0.6</v>
      </c>
      <c r="CE659" s="20" t="str">
        <f t="shared" si="628"/>
        <v>ATENDE</v>
      </c>
      <c r="CF659" s="20" t="str">
        <f t="shared" si="629"/>
        <v>ATENDE</v>
      </c>
      <c r="CG659" s="20" t="str">
        <f t="shared" si="630"/>
        <v>ATENDE</v>
      </c>
      <c r="CH659" s="26" t="str">
        <f>_xlfn.XLOOKUP(CI659,'Banco de dados'!$B:$B,'Banco de dados'!$D:$D)</f>
        <v>LEDSTAR</v>
      </c>
      <c r="CI659" s="47" t="str">
        <f>'Banco de dados'!B5</f>
        <v xml:space="preserve"> SL VT 9.1 28W</v>
      </c>
      <c r="CJ659" s="26" t="str">
        <f>_xlfn.XLOOKUP(CI659,'Banco de dados'!$B:$B,'Banco de dados'!$E:$E)</f>
        <v>LUM LED SL VT 9.1 28W</v>
      </c>
      <c r="CK659" s="26"/>
      <c r="CL659" s="26" t="e">
        <f>IF(CK659="-","-",_xlfn.XLOOKUP(CK659,'Banco de dados'!$B:$B,'Banco de dados'!$E:$E))</f>
        <v>#N/A</v>
      </c>
      <c r="CM659" s="28">
        <f t="shared" si="631"/>
        <v>1</v>
      </c>
      <c r="CN659" s="26">
        <f>_xlfn.XLOOKUP(CI659,'Banco de dados'!$B:$B,'Banco de dados'!$H:$H)</f>
        <v>28</v>
      </c>
      <c r="CO659" s="26" t="e">
        <f t="array" aca="1" ref="CO659" ca="1">_xludf.XLOOKUP(CK659,'Banco de dados'!$B:$B,'Banco de dados'!$H:$H)</f>
        <v>#NAME?</v>
      </c>
      <c r="CP659" s="51" t="e">
        <f t="array" aca="1" ref="CP659" ca="1">_xludf.XLOOKUP(CI659,'Banco de dados'!$B:$B,'Banco de dados'!$F:$F)</f>
        <v>#NAME?</v>
      </c>
      <c r="CQ659" s="26" t="e">
        <f t="array" aca="1" ref="CQ659" ca="1">_xludf.XLOOKUP(CK659,'Banco de dados'!$B:$B,'Banco de dados'!$F:$F)</f>
        <v>#NAME?</v>
      </c>
      <c r="CR659" s="27">
        <v>0</v>
      </c>
      <c r="CS659" s="27"/>
      <c r="CT659" s="26" t="str">
        <f>IF(AG659=0.5,"Suporte",IF(AND(AG659&gt;='Braços de IP'!$B$9,AG659&lt;='Braços de IP'!$D$9),'Braços de IP'!$E$9,IF(AND(AG659&gt;='Braços de IP'!$B$10,AG659&lt;='Braços de IP'!$D$10),'Braços de IP'!$E$10,IF(AND(AG659&gt;='Braços de IP'!$B$11,AG659&lt;='Braços de IP'!$D$11),'Braços de IP'!$E$11,IF(AND(AG659&gt;='Braços de IP'!$B$12,AG659&lt;='Braços de IP'!$D$12),'Braços de IP'!$E$12,IF(AND(AG659&gt;='Braços de IP'!$B$13,AG659&lt;='Braços de IP'!$D$13),'Braços de IP'!$E$13,IF(AND(AG659&gt;='Braços de IP'!$B$14,AG659&lt;='Braços de IP'!$D$14),'Braços de IP'!$E$14,"ERRO")))))))</f>
        <v>Médio I</v>
      </c>
      <c r="CU659" s="27"/>
      <c r="CV659" s="26" t="str">
        <f>IF($CU659="","",VLOOKUP($CU659,'Braços de IP'!$E$9:$I$15,2,0))</f>
        <v/>
      </c>
      <c r="CW659" s="29" t="str">
        <f>IF($CU659="","",VLOOKUP($CU659,'Braços de IP'!$E$9:$I$15,5,0))</f>
        <v/>
      </c>
      <c r="CX659" s="26"/>
      <c r="CY659" s="26"/>
      <c r="CZ659" s="26"/>
      <c r="DA659" s="26"/>
      <c r="DB659" s="26"/>
      <c r="DC659" s="26"/>
      <c r="DD659" s="30">
        <f t="shared" si="632"/>
        <v>28</v>
      </c>
      <c r="DE659" s="31">
        <f t="shared" si="633"/>
        <v>50</v>
      </c>
      <c r="DF659" s="30">
        <f t="shared" si="634"/>
        <v>78</v>
      </c>
      <c r="DG659" s="32">
        <f t="shared" si="635"/>
        <v>0.43999999999999995</v>
      </c>
      <c r="DH659" s="33" t="s">
        <v>143</v>
      </c>
      <c r="DI659" s="34"/>
      <c r="DJ659" s="35"/>
      <c r="DK659" s="16" t="s">
        <v>144</v>
      </c>
      <c r="DL659" s="16"/>
      <c r="DN659" s="36" t="e">
        <f t="shared" si="675"/>
        <v>#VALUE!</v>
      </c>
    </row>
    <row r="660" spans="2:118" ht="15.75" customHeight="1" x14ac:dyDescent="0.25">
      <c r="B660" s="16">
        <v>132</v>
      </c>
      <c r="C660" s="16" t="s">
        <v>146</v>
      </c>
      <c r="D660" s="16" t="s">
        <v>614</v>
      </c>
      <c r="E660" s="16">
        <v>-8.0846440000000008</v>
      </c>
      <c r="F660" s="16">
        <v>-34.936535999999997</v>
      </c>
      <c r="G660" s="16" t="s">
        <v>157</v>
      </c>
      <c r="H660" s="17" t="s">
        <v>136</v>
      </c>
      <c r="I660" s="16" t="s">
        <v>135</v>
      </c>
      <c r="J660" s="17" t="s">
        <v>137</v>
      </c>
      <c r="K660" s="16">
        <v>50</v>
      </c>
      <c r="L660" s="17" t="s">
        <v>138</v>
      </c>
      <c r="M660" s="17">
        <v>0</v>
      </c>
      <c r="N660" s="16">
        <f t="shared" si="671"/>
        <v>100</v>
      </c>
      <c r="O660" s="17">
        <v>1</v>
      </c>
      <c r="P660" s="17">
        <v>0.55000000000000004</v>
      </c>
      <c r="Q660" s="17">
        <v>4</v>
      </c>
      <c r="R660" s="16"/>
      <c r="S660" s="16"/>
      <c r="T660" s="16">
        <v>0</v>
      </c>
      <c r="U660" s="17">
        <v>0.7</v>
      </c>
      <c r="V660" s="17">
        <v>0</v>
      </c>
      <c r="W660" s="17">
        <v>0</v>
      </c>
      <c r="X660" s="17">
        <v>0</v>
      </c>
      <c r="Y660" s="17">
        <v>0</v>
      </c>
      <c r="Z660" s="17">
        <v>0</v>
      </c>
      <c r="AA660" s="17" t="s">
        <v>139</v>
      </c>
      <c r="AB660" s="17" t="s">
        <v>140</v>
      </c>
      <c r="AC660" s="17">
        <v>32</v>
      </c>
      <c r="AD660" s="17">
        <v>6.5</v>
      </c>
      <c r="AE660" s="17">
        <v>1</v>
      </c>
      <c r="AF660" s="17">
        <v>-0.55000000000000004</v>
      </c>
      <c r="AG660" s="17">
        <v>1.92</v>
      </c>
      <c r="AH660" s="17">
        <f t="shared" si="672"/>
        <v>2.4699999999999998</v>
      </c>
      <c r="AI660" s="17" t="s">
        <v>136</v>
      </c>
      <c r="AJ660" s="17" t="s">
        <v>136</v>
      </c>
      <c r="AK660" s="17" t="s">
        <v>141</v>
      </c>
      <c r="AL660" s="17">
        <f t="shared" si="673"/>
        <v>2</v>
      </c>
      <c r="AM660" s="17">
        <v>0</v>
      </c>
      <c r="AN660" s="17"/>
      <c r="AO660" s="17">
        <v>0</v>
      </c>
      <c r="AP660" s="17">
        <v>0</v>
      </c>
      <c r="AQ660" s="17">
        <v>0</v>
      </c>
      <c r="AR660" s="17" t="s">
        <v>136</v>
      </c>
      <c r="AS660" s="19">
        <f t="shared" si="614"/>
        <v>0</v>
      </c>
      <c r="AT660" s="19"/>
      <c r="AU660" s="19">
        <f>VLOOKUP(G660,ABNT5101!$I$3:$J$9,2)</f>
        <v>7.5</v>
      </c>
      <c r="AV660" s="19">
        <f>VLOOKUP(G660,ABNT5101!$I$3:$M$9,5)</f>
        <v>0.18</v>
      </c>
      <c r="AW660" s="17" t="str">
        <f>_xlfn.XLOOKUP(G660,ABNT5101!I:I,ABNT5101!L:L)</f>
        <v>-</v>
      </c>
      <c r="AX660" s="17">
        <f>_xlfn.XLOOKUP(G660,ABNT5101!$I:$I,ABNT5101!M:M)</f>
        <v>0.18</v>
      </c>
      <c r="AY660" s="17" t="str">
        <f>_xlfn.XLOOKUP(G660,ABNT5101!$I:$I,ABNT5101!N:N)</f>
        <v>-</v>
      </c>
      <c r="AZ660" s="17">
        <f>_xlfn.XLOOKUP(G660,ABNT5101!$I:$I,ABNT5101!O:O)</f>
        <v>16</v>
      </c>
      <c r="BA660" s="20" t="str">
        <f t="shared" si="615"/>
        <v>ATENDE</v>
      </c>
      <c r="BB660" s="21">
        <f t="shared" ref="BB660:BC660" si="790">BE660/AU660-1</f>
        <v>0.31866666666666665</v>
      </c>
      <c r="BC660" s="21">
        <f t="shared" si="790"/>
        <v>0.44444444444444464</v>
      </c>
      <c r="BD660" s="21" t="str">
        <f t="shared" si="617"/>
        <v>-</v>
      </c>
      <c r="BE660" s="22">
        <v>9.89</v>
      </c>
      <c r="BF660" s="22">
        <v>0.26</v>
      </c>
      <c r="BG660" s="22"/>
      <c r="BH660" s="22"/>
      <c r="BI660" s="23"/>
      <c r="BJ660" s="22"/>
      <c r="BK660" s="20" t="str">
        <f t="shared" si="618"/>
        <v>ATENDE</v>
      </c>
      <c r="BL660" s="20" t="str">
        <f t="shared" si="619"/>
        <v>ATENDE</v>
      </c>
      <c r="BM660" s="20" t="str">
        <f t="shared" si="620"/>
        <v>ATENDE</v>
      </c>
      <c r="BN660" s="20" t="str">
        <f t="shared" si="621"/>
        <v>ATENDE</v>
      </c>
      <c r="BO660" s="24" t="str">
        <f t="shared" si="622"/>
        <v>C5</v>
      </c>
      <c r="BP660" s="24" t="str">
        <f t="shared" si="725"/>
        <v>P6</v>
      </c>
      <c r="BQ660" s="25">
        <f t="shared" si="623"/>
        <v>2.76</v>
      </c>
      <c r="BR660" s="22">
        <v>11.28</v>
      </c>
      <c r="BS660" s="22">
        <v>5.38</v>
      </c>
      <c r="BT660" s="24">
        <f>IF(BP660="-","-",_xlfn.XLOOKUP(BP660,ABNT5101!$B$4:$B$9,ABNT5101!$C$4:$C$9))</f>
        <v>3</v>
      </c>
      <c r="BU660" s="24">
        <f>IF(BP660="-","-",_xlfn.XLOOKUP(BP660,ABNT5101!$B$4:$B$9,ABNT5101!$D$4:$D$9))</f>
        <v>0.6</v>
      </c>
      <c r="BV660" s="20" t="str">
        <f t="shared" si="624"/>
        <v>ATENDE</v>
      </c>
      <c r="BW660" s="20" t="str">
        <f t="shared" si="625"/>
        <v>ATENDE</v>
      </c>
      <c r="BX660" s="20" t="str">
        <f t="shared" si="626"/>
        <v>ATENDE</v>
      </c>
      <c r="BY660" s="24" t="str">
        <f t="shared" si="729"/>
        <v>P6</v>
      </c>
      <c r="BZ660" s="25">
        <f t="shared" si="627"/>
        <v>1.0366666666666666</v>
      </c>
      <c r="CA660" s="24">
        <v>6.11</v>
      </c>
      <c r="CB660" s="24">
        <v>1.48</v>
      </c>
      <c r="CC660" s="20">
        <f>IF(BY660="-","-",_xlfn.XLOOKUP(BY660,ABNT5101!$B$4:$B$9,ABNT5101!$C$4:$C$9))</f>
        <v>3</v>
      </c>
      <c r="CD660" s="24">
        <f>IF(BY660="-","-",_xlfn.XLOOKUP(BY660,ABNT5101!$B$4:$B$9,ABNT5101!$D$4:$D$9))</f>
        <v>0.6</v>
      </c>
      <c r="CE660" s="20" t="str">
        <f t="shared" si="628"/>
        <v>ATENDE</v>
      </c>
      <c r="CF660" s="20" t="str">
        <f t="shared" si="629"/>
        <v>ATENDE</v>
      </c>
      <c r="CG660" s="20" t="str">
        <f t="shared" si="630"/>
        <v>ATENDE</v>
      </c>
      <c r="CH660" s="26" t="str">
        <f>_xlfn.XLOOKUP(CI660,'Banco de dados'!$B:$B,'Banco de dados'!$D:$D)</f>
        <v>SX LIGHTING</v>
      </c>
      <c r="CI660" s="27" t="str">
        <f>'Banco de dados'!B54</f>
        <v>SX-INEVO030HF</v>
      </c>
      <c r="CJ660" s="26" t="str">
        <f>_xlfn.XLOOKUP(CI660,'Banco de dados'!$B:$B,'Banco de dados'!$E:$E)</f>
        <v>SXINEVO030K50L12CZF7PHF</v>
      </c>
      <c r="CK660" s="26"/>
      <c r="CL660" s="26" t="e">
        <f>IF(CK660="-","-",_xlfn.XLOOKUP(CK660,'Banco de dados'!$B:$B,'Banco de dados'!$E:$E))</f>
        <v>#N/A</v>
      </c>
      <c r="CM660" s="28">
        <f t="shared" si="631"/>
        <v>1</v>
      </c>
      <c r="CN660" s="26">
        <f>_xlfn.XLOOKUP(CI660,'Banco de dados'!$B:$B,'Banco de dados'!$H:$H)</f>
        <v>31</v>
      </c>
      <c r="CO660" s="26" t="e">
        <f t="array" aca="1" ref="CO660" ca="1">_xludf.XLOOKUP(CK660,'Banco de dados'!$B:$B,'Banco de dados'!$H:$H)</f>
        <v>#NAME?</v>
      </c>
      <c r="CP660" s="51" t="e">
        <f t="array" aca="1" ref="CP660" ca="1">_xludf.XLOOKUP(CI660,'Banco de dados'!$B:$B,'Banco de dados'!$F:$F)</f>
        <v>#NAME?</v>
      </c>
      <c r="CQ660" s="26" t="e">
        <f t="array" aca="1" ref="CQ660" ca="1">_xludf.XLOOKUP(CK660,'Banco de dados'!$B:$B,'Banco de dados'!$F:$F)</f>
        <v>#NAME?</v>
      </c>
      <c r="CR660" s="27">
        <v>0</v>
      </c>
      <c r="CS660" s="27"/>
      <c r="CT660" s="26" t="str">
        <f>IF(AG660=0.5,"Suporte",IF(AND(AG660&gt;='Braços de IP'!$B$9,AG660&lt;='Braços de IP'!$D$9),'Braços de IP'!$E$9,IF(AND(AG660&gt;='Braços de IP'!$B$10,AG660&lt;='Braços de IP'!$D$10),'Braços de IP'!$E$10,IF(AND(AG660&gt;='Braços de IP'!$B$11,AG660&lt;='Braços de IP'!$D$11),'Braços de IP'!$E$11,IF(AND(AG660&gt;='Braços de IP'!$B$12,AG660&lt;='Braços de IP'!$D$12),'Braços de IP'!$E$12,IF(AND(AG660&gt;='Braços de IP'!$B$13,AG660&lt;='Braços de IP'!$D$13),'Braços de IP'!$E$13,IF(AND(AG660&gt;='Braços de IP'!$B$14,AG660&lt;='Braços de IP'!$D$14),'Braços de IP'!$E$14,"ERRO")))))))</f>
        <v>Médio I</v>
      </c>
      <c r="CU660" s="27"/>
      <c r="CV660" s="26" t="str">
        <f>IF($CU660="","",VLOOKUP($CU660,'Braços de IP'!$E$9:$I$15,2,0))</f>
        <v/>
      </c>
      <c r="CW660" s="29" t="str">
        <f>IF($CU660="","",VLOOKUP($CU660,'Braços de IP'!$E$9:$I$15,5,0))</f>
        <v/>
      </c>
      <c r="CX660" s="26"/>
      <c r="CY660" s="26"/>
      <c r="CZ660" s="26"/>
      <c r="DA660" s="26"/>
      <c r="DB660" s="26"/>
      <c r="DC660" s="26"/>
      <c r="DD660" s="30">
        <f t="shared" si="632"/>
        <v>31</v>
      </c>
      <c r="DE660" s="31">
        <f t="shared" si="633"/>
        <v>50</v>
      </c>
      <c r="DF660" s="30">
        <f t="shared" si="634"/>
        <v>81</v>
      </c>
      <c r="DG660" s="32">
        <f t="shared" si="635"/>
        <v>0.38</v>
      </c>
      <c r="DH660" s="33" t="s">
        <v>143</v>
      </c>
      <c r="DI660" s="34"/>
      <c r="DJ660" s="35"/>
      <c r="DK660" s="16" t="s">
        <v>144</v>
      </c>
      <c r="DL660" s="16"/>
      <c r="DN660" s="36" t="e">
        <f t="shared" si="675"/>
        <v>#VALUE!</v>
      </c>
    </row>
    <row r="661" spans="2:118" ht="15.75" customHeight="1" x14ac:dyDescent="0.25">
      <c r="B661" s="16">
        <v>132</v>
      </c>
      <c r="C661" s="16" t="s">
        <v>146</v>
      </c>
      <c r="D661" s="16" t="s">
        <v>614</v>
      </c>
      <c r="E661" s="16">
        <v>-8.0846440000000008</v>
      </c>
      <c r="F661" s="16">
        <v>-34.936535999999997</v>
      </c>
      <c r="G661" s="16" t="s">
        <v>157</v>
      </c>
      <c r="H661" s="17" t="s">
        <v>136</v>
      </c>
      <c r="I661" s="16" t="s">
        <v>135</v>
      </c>
      <c r="J661" s="17" t="s">
        <v>137</v>
      </c>
      <c r="K661" s="16">
        <v>50</v>
      </c>
      <c r="L661" s="17" t="s">
        <v>138</v>
      </c>
      <c r="M661" s="17">
        <v>0</v>
      </c>
      <c r="N661" s="16">
        <f t="shared" si="671"/>
        <v>100</v>
      </c>
      <c r="O661" s="17">
        <v>1</v>
      </c>
      <c r="P661" s="17">
        <v>0.55000000000000004</v>
      </c>
      <c r="Q661" s="17">
        <v>4</v>
      </c>
      <c r="R661" s="16"/>
      <c r="S661" s="16"/>
      <c r="T661" s="16">
        <v>0</v>
      </c>
      <c r="U661" s="17">
        <v>0.7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 t="s">
        <v>139</v>
      </c>
      <c r="AB661" s="17" t="s">
        <v>140</v>
      </c>
      <c r="AC661" s="17">
        <v>32</v>
      </c>
      <c r="AD661" s="17">
        <v>6.5</v>
      </c>
      <c r="AE661" s="17">
        <v>1</v>
      </c>
      <c r="AF661" s="17">
        <v>-0.55000000000000004</v>
      </c>
      <c r="AG661" s="17">
        <v>1.92</v>
      </c>
      <c r="AH661" s="17">
        <f t="shared" si="672"/>
        <v>2.4699999999999998</v>
      </c>
      <c r="AI661" s="17" t="s">
        <v>136</v>
      </c>
      <c r="AJ661" s="17" t="s">
        <v>136</v>
      </c>
      <c r="AK661" s="17" t="s">
        <v>141</v>
      </c>
      <c r="AL661" s="17">
        <f t="shared" si="673"/>
        <v>2</v>
      </c>
      <c r="AM661" s="17">
        <v>0</v>
      </c>
      <c r="AN661" s="17"/>
      <c r="AO661" s="17">
        <v>0</v>
      </c>
      <c r="AP661" s="17">
        <v>0</v>
      </c>
      <c r="AQ661" s="17">
        <v>0</v>
      </c>
      <c r="AR661" s="17" t="s">
        <v>136</v>
      </c>
      <c r="AS661" s="19">
        <f t="shared" si="614"/>
        <v>0</v>
      </c>
      <c r="AT661" s="19"/>
      <c r="AU661" s="19">
        <f>VLOOKUP(G661,ABNT5101!$I$3:$J$9,2)</f>
        <v>7.5</v>
      </c>
      <c r="AV661" s="19">
        <f>VLOOKUP(G661,ABNT5101!$I$3:$M$9,5)</f>
        <v>0.18</v>
      </c>
      <c r="AW661" s="17" t="str">
        <f>_xlfn.XLOOKUP(G661,ABNT5101!I:I,ABNT5101!L:L)</f>
        <v>-</v>
      </c>
      <c r="AX661" s="17">
        <f>_xlfn.XLOOKUP(G661,ABNT5101!$I:$I,ABNT5101!M:M)</f>
        <v>0.18</v>
      </c>
      <c r="AY661" s="17" t="str">
        <f>_xlfn.XLOOKUP(G661,ABNT5101!$I:$I,ABNT5101!N:N)</f>
        <v>-</v>
      </c>
      <c r="AZ661" s="17">
        <f>_xlfn.XLOOKUP(G661,ABNT5101!$I:$I,ABNT5101!O:O)</f>
        <v>16</v>
      </c>
      <c r="BA661" s="20" t="str">
        <f t="shared" si="615"/>
        <v>ATENDE</v>
      </c>
      <c r="BB661" s="21">
        <f t="shared" ref="BB661:BC661" si="791">BE661/AU661-1</f>
        <v>0.33599999999999985</v>
      </c>
      <c r="BC661" s="21">
        <f t="shared" si="791"/>
        <v>1.2222222222222223</v>
      </c>
      <c r="BD661" s="21" t="str">
        <f t="shared" si="617"/>
        <v>-</v>
      </c>
      <c r="BE661" s="22">
        <v>10.02</v>
      </c>
      <c r="BF661" s="22">
        <v>0.4</v>
      </c>
      <c r="BG661" s="22"/>
      <c r="BH661" s="22"/>
      <c r="BI661" s="23"/>
      <c r="BJ661" s="22"/>
      <c r="BK661" s="20" t="str">
        <f t="shared" si="618"/>
        <v>ATENDE</v>
      </c>
      <c r="BL661" s="20" t="str">
        <f t="shared" si="619"/>
        <v>ATENDE</v>
      </c>
      <c r="BM661" s="20" t="str">
        <f t="shared" si="620"/>
        <v>ATENDE</v>
      </c>
      <c r="BN661" s="20" t="str">
        <f t="shared" si="621"/>
        <v>ATENDE</v>
      </c>
      <c r="BO661" s="24" t="str">
        <f t="shared" si="622"/>
        <v>C5</v>
      </c>
      <c r="BP661" s="24" t="str">
        <f t="shared" si="725"/>
        <v>P6</v>
      </c>
      <c r="BQ661" s="25">
        <f t="shared" si="623"/>
        <v>2.84</v>
      </c>
      <c r="BR661" s="22">
        <v>11.52</v>
      </c>
      <c r="BS661" s="22">
        <v>5.3</v>
      </c>
      <c r="BT661" s="24">
        <f>IF(BP661="-","-",_xlfn.XLOOKUP(BP661,ABNT5101!$B$4:$B$9,ABNT5101!$C$4:$C$9))</f>
        <v>3</v>
      </c>
      <c r="BU661" s="24">
        <f>IF(BP661="-","-",_xlfn.XLOOKUP(BP661,ABNT5101!$B$4:$B$9,ABNT5101!$D$4:$D$9))</f>
        <v>0.6</v>
      </c>
      <c r="BV661" s="20" t="str">
        <f t="shared" si="624"/>
        <v>ATENDE</v>
      </c>
      <c r="BW661" s="20" t="str">
        <f t="shared" si="625"/>
        <v>ATENDE</v>
      </c>
      <c r="BX661" s="20" t="str">
        <f t="shared" si="626"/>
        <v>ATENDE</v>
      </c>
      <c r="BY661" s="24" t="str">
        <f t="shared" si="729"/>
        <v>P6</v>
      </c>
      <c r="BZ661" s="25">
        <f t="shared" si="627"/>
        <v>1.1166666666666667</v>
      </c>
      <c r="CA661" s="24">
        <v>6.35</v>
      </c>
      <c r="CB661" s="24">
        <v>3.01</v>
      </c>
      <c r="CC661" s="20">
        <f>IF(BY661="-","-",_xlfn.XLOOKUP(BY661,ABNT5101!$B$4:$B$9,ABNT5101!$C$4:$C$9))</f>
        <v>3</v>
      </c>
      <c r="CD661" s="24">
        <f>IF(BY661="-","-",_xlfn.XLOOKUP(BY661,ABNT5101!$B$4:$B$9,ABNT5101!$D$4:$D$9))</f>
        <v>0.6</v>
      </c>
      <c r="CE661" s="20" t="str">
        <f t="shared" si="628"/>
        <v>ATENDE</v>
      </c>
      <c r="CF661" s="20" t="str">
        <f t="shared" si="629"/>
        <v>ATENDE</v>
      </c>
      <c r="CG661" s="20" t="str">
        <f t="shared" si="630"/>
        <v>ATENDE</v>
      </c>
      <c r="CH661" s="26" t="str">
        <f>_xlfn.XLOOKUP(CI661,'Banco de dados'!$B:$B,'Banco de dados'!$D:$D)</f>
        <v>TECNOWATT</v>
      </c>
      <c r="CI661" s="27" t="str">
        <f>'Banco de dados'!B65</f>
        <v xml:space="preserve">SIGSAGPTLRRSSNDL_30W_38IBBRS
</v>
      </c>
      <c r="CJ661" s="26" t="str">
        <f>_xlfn.XLOOKUP(CI661,'Banco de dados'!$B:$B,'Banco de dados'!$E:$E)</f>
        <v>SIGSAGPTLRRSSNDL_30W_38IBBRS
1-10C1MUN6.5</v>
      </c>
      <c r="CK661" s="26"/>
      <c r="CL661" s="26" t="e">
        <f>IF(CK661="-","-",_xlfn.XLOOKUP(CK661,'Banco de dados'!$B:$B,'Banco de dados'!$E:$E))</f>
        <v>#N/A</v>
      </c>
      <c r="CM661" s="28">
        <f t="shared" si="631"/>
        <v>1</v>
      </c>
      <c r="CN661" s="26">
        <f>_xlfn.XLOOKUP(CI661,'Banco de dados'!$B:$B,'Banco de dados'!$H:$H)</f>
        <v>30</v>
      </c>
      <c r="CO661" s="26" t="e">
        <f t="array" aca="1" ref="CO661" ca="1">_xludf.XLOOKUP(CK661,'Banco de dados'!$B:$B,'Banco de dados'!$H:$H)</f>
        <v>#NAME?</v>
      </c>
      <c r="CP661" s="51" t="e">
        <f t="array" aca="1" ref="CP661" ca="1">_xludf.XLOOKUP(CI661,'Banco de dados'!$B:$B,'Banco de dados'!$F:$F)</f>
        <v>#NAME?</v>
      </c>
      <c r="CQ661" s="26" t="e">
        <f t="array" aca="1" ref="CQ661" ca="1">_xludf.XLOOKUP(CK661,'Banco de dados'!$B:$B,'Banco de dados'!$F:$F)</f>
        <v>#NAME?</v>
      </c>
      <c r="CR661" s="27">
        <v>0</v>
      </c>
      <c r="CS661" s="27"/>
      <c r="CT661" s="26" t="str">
        <f>IF(AG661=0.5,"Suporte",IF(AND(AG661&gt;='Braços de IP'!$B$9,AG661&lt;='Braços de IP'!$D$9),'Braços de IP'!$E$9,IF(AND(AG661&gt;='Braços de IP'!$B$10,AG661&lt;='Braços de IP'!$D$10),'Braços de IP'!$E$10,IF(AND(AG661&gt;='Braços de IP'!$B$11,AG661&lt;='Braços de IP'!$D$11),'Braços de IP'!$E$11,IF(AND(AG661&gt;='Braços de IP'!$B$12,AG661&lt;='Braços de IP'!$D$12),'Braços de IP'!$E$12,IF(AND(AG661&gt;='Braços de IP'!$B$13,AG661&lt;='Braços de IP'!$D$13),'Braços de IP'!$E$13,IF(AND(AG661&gt;='Braços de IP'!$B$14,AG661&lt;='Braços de IP'!$D$14),'Braços de IP'!$E$14,"ERRO")))))))</f>
        <v>Médio I</v>
      </c>
      <c r="CU661" s="27"/>
      <c r="CV661" s="26" t="str">
        <f>IF($CU661="","",VLOOKUP($CU661,'Braços de IP'!$E$9:$I$15,2,0))</f>
        <v/>
      </c>
      <c r="CW661" s="29" t="str">
        <f>IF($CU661="","",VLOOKUP($CU661,'Braços de IP'!$E$9:$I$15,5,0))</f>
        <v/>
      </c>
      <c r="CX661" s="26"/>
      <c r="CY661" s="26"/>
      <c r="CZ661" s="26"/>
      <c r="DA661" s="26"/>
      <c r="DB661" s="26"/>
      <c r="DC661" s="26"/>
      <c r="DD661" s="30">
        <f t="shared" si="632"/>
        <v>30</v>
      </c>
      <c r="DE661" s="31">
        <f t="shared" si="633"/>
        <v>50</v>
      </c>
      <c r="DF661" s="30">
        <f t="shared" si="634"/>
        <v>80</v>
      </c>
      <c r="DG661" s="32">
        <f t="shared" si="635"/>
        <v>0.4</v>
      </c>
      <c r="DH661" s="33" t="s">
        <v>143</v>
      </c>
      <c r="DI661" s="34"/>
      <c r="DJ661" s="35"/>
      <c r="DK661" s="16" t="s">
        <v>144</v>
      </c>
      <c r="DL661" s="16"/>
      <c r="DN661" s="36" t="e">
        <f t="shared" si="675"/>
        <v>#VALUE!</v>
      </c>
    </row>
    <row r="662" spans="2:118" ht="15.75" customHeight="1" x14ac:dyDescent="0.25">
      <c r="B662" s="16">
        <v>133</v>
      </c>
      <c r="C662" s="16" t="s">
        <v>146</v>
      </c>
      <c r="D662" s="16" t="s">
        <v>615</v>
      </c>
      <c r="E662" s="16">
        <v>-8.0650639999999996</v>
      </c>
      <c r="F662" s="16">
        <v>-34.897593000000001</v>
      </c>
      <c r="G662" s="16" t="s">
        <v>157</v>
      </c>
      <c r="H662" s="17" t="s">
        <v>136</v>
      </c>
      <c r="I662" s="16" t="s">
        <v>135</v>
      </c>
      <c r="J662" s="17" t="s">
        <v>137</v>
      </c>
      <c r="K662" s="18">
        <v>165</v>
      </c>
      <c r="L662" s="17" t="s">
        <v>138</v>
      </c>
      <c r="M662" s="17">
        <v>0</v>
      </c>
      <c r="N662" s="16">
        <f t="shared" si="671"/>
        <v>330</v>
      </c>
      <c r="O662" s="17">
        <v>1</v>
      </c>
      <c r="P662" s="17">
        <v>1.07</v>
      </c>
      <c r="Q662" s="17">
        <v>7.14</v>
      </c>
      <c r="R662" s="16"/>
      <c r="S662" s="16"/>
      <c r="T662" s="16">
        <v>0</v>
      </c>
      <c r="U662" s="17">
        <v>1.25</v>
      </c>
      <c r="V662" s="17">
        <v>0</v>
      </c>
      <c r="W662" s="17">
        <v>0</v>
      </c>
      <c r="X662" s="17">
        <v>0</v>
      </c>
      <c r="Y662" s="17">
        <v>0</v>
      </c>
      <c r="Z662" s="17">
        <v>0</v>
      </c>
      <c r="AA662" s="17" t="s">
        <v>139</v>
      </c>
      <c r="AB662" s="17" t="s">
        <v>140</v>
      </c>
      <c r="AC662" s="17">
        <v>28.96</v>
      </c>
      <c r="AD662" s="17">
        <v>8.5</v>
      </c>
      <c r="AE662" s="17">
        <v>1</v>
      </c>
      <c r="AF662" s="17">
        <v>1.4319999999999999</v>
      </c>
      <c r="AG662" s="17">
        <v>3.1960000000000002</v>
      </c>
      <c r="AH662" s="17">
        <f t="shared" si="672"/>
        <v>1.7640000000000002</v>
      </c>
      <c r="AI662" s="17" t="s">
        <v>136</v>
      </c>
      <c r="AJ662" s="17" t="s">
        <v>136</v>
      </c>
      <c r="AK662" s="17" t="s">
        <v>141</v>
      </c>
      <c r="AL662" s="17">
        <f t="shared" si="673"/>
        <v>2</v>
      </c>
      <c r="AM662" s="17">
        <v>0</v>
      </c>
      <c r="AN662" s="17"/>
      <c r="AO662" s="17">
        <v>0</v>
      </c>
      <c r="AP662" s="17">
        <v>0</v>
      </c>
      <c r="AQ662" s="17">
        <v>0</v>
      </c>
      <c r="AR662" s="17" t="s">
        <v>136</v>
      </c>
      <c r="AS662" s="19">
        <f t="shared" si="614"/>
        <v>0</v>
      </c>
      <c r="AT662" s="19"/>
      <c r="AU662" s="19">
        <f>VLOOKUP(G662,ABNT5101!$I$3:$J$9,2)</f>
        <v>7.5</v>
      </c>
      <c r="AV662" s="19">
        <f>VLOOKUP(G662,ABNT5101!$I$3:$M$9,5)</f>
        <v>0.18</v>
      </c>
      <c r="AW662" s="17" t="str">
        <f>_xlfn.XLOOKUP(G662,ABNT5101!I:I,ABNT5101!L:L)</f>
        <v>-</v>
      </c>
      <c r="AX662" s="17">
        <f>_xlfn.XLOOKUP(G662,ABNT5101!$I:$I,ABNT5101!M:M)</f>
        <v>0.18</v>
      </c>
      <c r="AY662" s="17" t="str">
        <f>_xlfn.XLOOKUP(G662,ABNT5101!$I:$I,ABNT5101!N:N)</f>
        <v>-</v>
      </c>
      <c r="AZ662" s="17">
        <f>_xlfn.XLOOKUP(G662,ABNT5101!$I:$I,ABNT5101!O:O)</f>
        <v>16</v>
      </c>
      <c r="BA662" s="20" t="str">
        <f t="shared" si="615"/>
        <v>ATENDE</v>
      </c>
      <c r="BB662" s="21">
        <f t="shared" ref="BB662:BC662" si="792">BE662/AU662-1</f>
        <v>0.23466666666666658</v>
      </c>
      <c r="BC662" s="21">
        <f t="shared" si="792"/>
        <v>2.5</v>
      </c>
      <c r="BD662" s="21" t="str">
        <f t="shared" si="617"/>
        <v>-</v>
      </c>
      <c r="BE662" s="22">
        <v>9.26</v>
      </c>
      <c r="BF662" s="22">
        <v>0.63</v>
      </c>
      <c r="BG662" s="22"/>
      <c r="BH662" s="22"/>
      <c r="BI662" s="23"/>
      <c r="BJ662" s="22"/>
      <c r="BK662" s="20" t="str">
        <f t="shared" si="618"/>
        <v>ATENDE</v>
      </c>
      <c r="BL662" s="20" t="str">
        <f t="shared" si="619"/>
        <v>ATENDE</v>
      </c>
      <c r="BM662" s="20" t="str">
        <f t="shared" si="620"/>
        <v>ATENDE</v>
      </c>
      <c r="BN662" s="20" t="str">
        <f t="shared" si="621"/>
        <v>ATENDE</v>
      </c>
      <c r="BO662" s="24" t="str">
        <f t="shared" si="622"/>
        <v>C5</v>
      </c>
      <c r="BP662" s="24" t="str">
        <f t="shared" si="725"/>
        <v>P6</v>
      </c>
      <c r="BQ662" s="25">
        <f t="shared" si="623"/>
        <v>1.6333333333333333</v>
      </c>
      <c r="BR662" s="22">
        <v>7.9</v>
      </c>
      <c r="BS662" s="22">
        <v>5.72</v>
      </c>
      <c r="BT662" s="24">
        <f>IF(BP662="-","-",_xlfn.XLOOKUP(BP662,ABNT5101!$B$4:$B$9,ABNT5101!$C$4:$C$9))</f>
        <v>3</v>
      </c>
      <c r="BU662" s="24">
        <f>IF(BP662="-","-",_xlfn.XLOOKUP(BP662,ABNT5101!$B$4:$B$9,ABNT5101!$D$4:$D$9))</f>
        <v>0.6</v>
      </c>
      <c r="BV662" s="20" t="str">
        <f t="shared" si="624"/>
        <v>ATENDE</v>
      </c>
      <c r="BW662" s="20" t="str">
        <f t="shared" si="625"/>
        <v>ATENDE</v>
      </c>
      <c r="BX662" s="20" t="str">
        <f t="shared" si="626"/>
        <v>ATENDE</v>
      </c>
      <c r="BY662" s="24" t="str">
        <f t="shared" si="729"/>
        <v>P6</v>
      </c>
      <c r="BZ662" s="25">
        <f t="shared" si="627"/>
        <v>1.5033333333333334</v>
      </c>
      <c r="CA662" s="24">
        <v>7.51</v>
      </c>
      <c r="CB662" s="24">
        <v>4.8499999999999996</v>
      </c>
      <c r="CC662" s="20">
        <f>IF(BY662="-","-",_xlfn.XLOOKUP(BY662,ABNT5101!$B$4:$B$9,ABNT5101!$C$4:$C$9))</f>
        <v>3</v>
      </c>
      <c r="CD662" s="24">
        <f>IF(BY662="-","-",_xlfn.XLOOKUP(BY662,ABNT5101!$B$4:$B$9,ABNT5101!$D$4:$D$9))</f>
        <v>0.6</v>
      </c>
      <c r="CE662" s="20" t="str">
        <f t="shared" si="628"/>
        <v>ATENDE</v>
      </c>
      <c r="CF662" s="20" t="str">
        <f t="shared" si="629"/>
        <v>ATENDE</v>
      </c>
      <c r="CG662" s="20" t="str">
        <f t="shared" si="630"/>
        <v>ATENDE</v>
      </c>
      <c r="CH662" s="26" t="str">
        <f>_xlfn.XLOOKUP(CI662,'Banco de dados'!$B:$B,'Banco de dados'!$D:$D)</f>
        <v>LEDSTAR</v>
      </c>
      <c r="CI662" s="47" t="str">
        <f>'Banco de dados'!B6</f>
        <v xml:space="preserve"> SL VT 9.1 35W</v>
      </c>
      <c r="CJ662" s="26" t="str">
        <f>_xlfn.XLOOKUP(CI662,'Banco de dados'!$B:$B,'Banco de dados'!$E:$E)</f>
        <v>LUM LED SL VT 9.1 35W</v>
      </c>
      <c r="CK662" s="26"/>
      <c r="CL662" s="26" t="e">
        <f>IF(CK662="-","-",_xlfn.XLOOKUP(CK662,'Banco de dados'!$B:$B,'Banco de dados'!$E:$E))</f>
        <v>#N/A</v>
      </c>
      <c r="CM662" s="28">
        <f t="shared" si="631"/>
        <v>1</v>
      </c>
      <c r="CN662" s="26">
        <f>_xlfn.XLOOKUP(CI662,'Banco de dados'!$B:$B,'Banco de dados'!$H:$H)</f>
        <v>35</v>
      </c>
      <c r="CO662" s="26" t="e">
        <f t="array" aca="1" ref="CO662" ca="1">_xludf.XLOOKUP(CK662,'Banco de dados'!$B:$B,'Banco de dados'!$H:$H)</f>
        <v>#NAME?</v>
      </c>
      <c r="CP662" s="51" t="e">
        <f t="array" aca="1" ref="CP662" ca="1">_xludf.XLOOKUP(CI662,'Banco de dados'!$B:$B,'Banco de dados'!$F:$F)</f>
        <v>#NAME?</v>
      </c>
      <c r="CQ662" s="26" t="e">
        <f t="array" aca="1" ref="CQ662" ca="1">_xludf.XLOOKUP(CK662,'Banco de dados'!$B:$B,'Banco de dados'!$F:$F)</f>
        <v>#NAME?</v>
      </c>
      <c r="CR662" s="27">
        <v>0</v>
      </c>
      <c r="CS662" s="27"/>
      <c r="CT662" s="26" t="str">
        <f>IF(AG662=0.5,"Suporte",IF(AND(AG662&gt;='Braços de IP'!$B$9,AG662&lt;='Braços de IP'!$D$9),'Braços de IP'!$E$9,IF(AND(AG662&gt;='Braços de IP'!$B$10,AG662&lt;='Braços de IP'!$D$10),'Braços de IP'!$E$10,IF(AND(AG662&gt;='Braços de IP'!$B$11,AG662&lt;='Braços de IP'!$D$11),'Braços de IP'!$E$11,IF(AND(AG662&gt;='Braços de IP'!$B$12,AG662&lt;='Braços de IP'!$D$12),'Braços de IP'!$E$12,IF(AND(AG662&gt;='Braços de IP'!$B$13,AG662&lt;='Braços de IP'!$D$13),'Braços de IP'!$E$13,IF(AND(AG662&gt;='Braços de IP'!$B$14,AG662&lt;='Braços de IP'!$D$14),'Braços de IP'!$E$14,"ERRO")))))))</f>
        <v>Longo I</v>
      </c>
      <c r="CU662" s="27"/>
      <c r="CV662" s="26" t="str">
        <f>IF($CU662="","",VLOOKUP($CU662,'Braços de IP'!$E$9:$I$15,2,0))</f>
        <v/>
      </c>
      <c r="CW662" s="29" t="str">
        <f>IF($CU662="","",VLOOKUP($CU662,'Braços de IP'!$E$9:$I$15,5,0))</f>
        <v/>
      </c>
      <c r="CX662" s="26"/>
      <c r="CY662" s="26"/>
      <c r="CZ662" s="26"/>
      <c r="DA662" s="26"/>
      <c r="DB662" s="26"/>
      <c r="DC662" s="26"/>
      <c r="DD662" s="30">
        <f t="shared" si="632"/>
        <v>35</v>
      </c>
      <c r="DE662" s="31">
        <f t="shared" si="633"/>
        <v>165</v>
      </c>
      <c r="DF662" s="30">
        <f t="shared" si="634"/>
        <v>200</v>
      </c>
      <c r="DG662" s="32">
        <f t="shared" si="635"/>
        <v>0.78787878787878785</v>
      </c>
      <c r="DH662" s="33" t="s">
        <v>143</v>
      </c>
      <c r="DI662" s="34"/>
      <c r="DJ662" s="35"/>
      <c r="DK662" s="16" t="s">
        <v>144</v>
      </c>
      <c r="DL662" s="16"/>
      <c r="DN662" s="36" t="e">
        <f t="shared" si="675"/>
        <v>#VALUE!</v>
      </c>
    </row>
    <row r="663" spans="2:118" ht="15.75" customHeight="1" x14ac:dyDescent="0.25">
      <c r="B663" s="16">
        <v>133</v>
      </c>
      <c r="C663" s="16" t="s">
        <v>146</v>
      </c>
      <c r="D663" s="16" t="s">
        <v>615</v>
      </c>
      <c r="E663" s="16">
        <v>-8.0650639999999996</v>
      </c>
      <c r="F663" s="16">
        <v>-34.897593000000001</v>
      </c>
      <c r="G663" s="16" t="s">
        <v>157</v>
      </c>
      <c r="H663" s="17" t="s">
        <v>136</v>
      </c>
      <c r="I663" s="16" t="s">
        <v>135</v>
      </c>
      <c r="J663" s="17" t="s">
        <v>137</v>
      </c>
      <c r="K663" s="18">
        <v>165</v>
      </c>
      <c r="L663" s="17" t="s">
        <v>138</v>
      </c>
      <c r="M663" s="17">
        <v>0</v>
      </c>
      <c r="N663" s="16">
        <f t="shared" si="671"/>
        <v>330</v>
      </c>
      <c r="O663" s="17">
        <v>1</v>
      </c>
      <c r="P663" s="17">
        <v>1.07</v>
      </c>
      <c r="Q663" s="17">
        <v>7.14</v>
      </c>
      <c r="R663" s="16"/>
      <c r="S663" s="16"/>
      <c r="T663" s="16">
        <v>0</v>
      </c>
      <c r="U663" s="17">
        <v>1.25</v>
      </c>
      <c r="V663" s="17">
        <v>0</v>
      </c>
      <c r="W663" s="17">
        <v>0</v>
      </c>
      <c r="X663" s="17">
        <v>0</v>
      </c>
      <c r="Y663" s="17">
        <v>0</v>
      </c>
      <c r="Z663" s="17">
        <v>0</v>
      </c>
      <c r="AA663" s="17" t="s">
        <v>139</v>
      </c>
      <c r="AB663" s="17" t="s">
        <v>140</v>
      </c>
      <c r="AC663" s="17">
        <v>28.96</v>
      </c>
      <c r="AD663" s="17">
        <v>8.5</v>
      </c>
      <c r="AE663" s="17">
        <v>1</v>
      </c>
      <c r="AF663" s="17">
        <v>1.4319999999999999</v>
      </c>
      <c r="AG663" s="17">
        <v>3.1960000000000002</v>
      </c>
      <c r="AH663" s="17">
        <f t="shared" si="672"/>
        <v>1.7640000000000002</v>
      </c>
      <c r="AI663" s="17" t="s">
        <v>136</v>
      </c>
      <c r="AJ663" s="17" t="s">
        <v>136</v>
      </c>
      <c r="AK663" s="17" t="s">
        <v>141</v>
      </c>
      <c r="AL663" s="17">
        <f t="shared" si="673"/>
        <v>2</v>
      </c>
      <c r="AM663" s="17">
        <v>0</v>
      </c>
      <c r="AN663" s="17"/>
      <c r="AO663" s="17">
        <v>0</v>
      </c>
      <c r="AP663" s="17">
        <v>0</v>
      </c>
      <c r="AQ663" s="17">
        <v>0</v>
      </c>
      <c r="AR663" s="17" t="s">
        <v>136</v>
      </c>
      <c r="AS663" s="19">
        <f t="shared" si="614"/>
        <v>0</v>
      </c>
      <c r="AT663" s="19"/>
      <c r="AU663" s="19">
        <f>VLOOKUP(G663,ABNT5101!$I$3:$J$9,2)</f>
        <v>7.5</v>
      </c>
      <c r="AV663" s="19">
        <f>VLOOKUP(G663,ABNT5101!$I$3:$M$9,5)</f>
        <v>0.18</v>
      </c>
      <c r="AW663" s="17" t="str">
        <f>_xlfn.XLOOKUP(G663,ABNT5101!I:I,ABNT5101!L:L)</f>
        <v>-</v>
      </c>
      <c r="AX663" s="17">
        <f>_xlfn.XLOOKUP(G663,ABNT5101!$I:$I,ABNT5101!M:M)</f>
        <v>0.18</v>
      </c>
      <c r="AY663" s="17" t="str">
        <f>_xlfn.XLOOKUP(G663,ABNT5101!$I:$I,ABNT5101!N:N)</f>
        <v>-</v>
      </c>
      <c r="AZ663" s="17">
        <f>_xlfn.XLOOKUP(G663,ABNT5101!$I:$I,ABNT5101!O:O)</f>
        <v>16</v>
      </c>
      <c r="BA663" s="20" t="str">
        <f t="shared" si="615"/>
        <v>ATENDE</v>
      </c>
      <c r="BB663" s="21">
        <f t="shared" ref="BB663:BC663" si="793">BE663/AU663-1</f>
        <v>0.19999999999999996</v>
      </c>
      <c r="BC663" s="21">
        <f t="shared" si="793"/>
        <v>3.2222222222222223</v>
      </c>
      <c r="BD663" s="21" t="str">
        <f t="shared" si="617"/>
        <v>-</v>
      </c>
      <c r="BE663" s="22">
        <v>9</v>
      </c>
      <c r="BF663" s="22">
        <v>0.76</v>
      </c>
      <c r="BG663" s="22"/>
      <c r="BH663" s="22"/>
      <c r="BI663" s="23"/>
      <c r="BJ663" s="22"/>
      <c r="BK663" s="20" t="str">
        <f t="shared" si="618"/>
        <v>ATENDE</v>
      </c>
      <c r="BL663" s="20" t="str">
        <f t="shared" si="619"/>
        <v>ATENDE</v>
      </c>
      <c r="BM663" s="20" t="str">
        <f t="shared" si="620"/>
        <v>ATENDE</v>
      </c>
      <c r="BN663" s="20" t="str">
        <f t="shared" si="621"/>
        <v>ATENDE</v>
      </c>
      <c r="BO663" s="24" t="str">
        <f t="shared" si="622"/>
        <v>C5</v>
      </c>
      <c r="BP663" s="24" t="str">
        <f t="shared" si="725"/>
        <v>P6</v>
      </c>
      <c r="BQ663" s="25">
        <f t="shared" si="623"/>
        <v>1.5100000000000002</v>
      </c>
      <c r="BR663" s="22">
        <v>7.53</v>
      </c>
      <c r="BS663" s="22">
        <v>6.61</v>
      </c>
      <c r="BT663" s="24">
        <f>IF(BP663="-","-",_xlfn.XLOOKUP(BP663,ABNT5101!$B$4:$B$9,ABNT5101!$C$4:$C$9))</f>
        <v>3</v>
      </c>
      <c r="BU663" s="24">
        <f>IF(BP663="-","-",_xlfn.XLOOKUP(BP663,ABNT5101!$B$4:$B$9,ABNT5101!$D$4:$D$9))</f>
        <v>0.6</v>
      </c>
      <c r="BV663" s="20" t="str">
        <f t="shared" si="624"/>
        <v>ATENDE</v>
      </c>
      <c r="BW663" s="20" t="str">
        <f t="shared" si="625"/>
        <v>ATENDE</v>
      </c>
      <c r="BX663" s="20" t="str">
        <f t="shared" si="626"/>
        <v>ATENDE</v>
      </c>
      <c r="BY663" s="24" t="str">
        <f t="shared" si="729"/>
        <v>P6</v>
      </c>
      <c r="BZ663" s="25">
        <f t="shared" si="627"/>
        <v>1.3233333333333333</v>
      </c>
      <c r="CA663" s="24">
        <v>6.97</v>
      </c>
      <c r="CB663" s="24">
        <v>5.28</v>
      </c>
      <c r="CC663" s="20">
        <f>IF(BY663="-","-",_xlfn.XLOOKUP(BY663,ABNT5101!$B$4:$B$9,ABNT5101!$C$4:$C$9))</f>
        <v>3</v>
      </c>
      <c r="CD663" s="24">
        <f>IF(BY663="-","-",_xlfn.XLOOKUP(BY663,ABNT5101!$B$4:$B$9,ABNT5101!$D$4:$D$9))</f>
        <v>0.6</v>
      </c>
      <c r="CE663" s="20" t="str">
        <f t="shared" si="628"/>
        <v>ATENDE</v>
      </c>
      <c r="CF663" s="20" t="str">
        <f t="shared" si="629"/>
        <v>ATENDE</v>
      </c>
      <c r="CG663" s="20" t="str">
        <f t="shared" si="630"/>
        <v>ATENDE</v>
      </c>
      <c r="CH663" s="26" t="str">
        <f>_xlfn.XLOOKUP(CI663,'Banco de dados'!$B:$B,'Banco de dados'!$D:$D)</f>
        <v>SX LIGHTING</v>
      </c>
      <c r="CI663" s="27" t="str">
        <f>'Banco de dados'!B54</f>
        <v>SX-INEVO030HF</v>
      </c>
      <c r="CJ663" s="26" t="str">
        <f>_xlfn.XLOOKUP(CI663,'Banco de dados'!$B:$B,'Banco de dados'!$E:$E)</f>
        <v>SXINEVO030K50L12CZF7PHF</v>
      </c>
      <c r="CK663" s="26"/>
      <c r="CL663" s="26" t="e">
        <f>IF(CK663="-","-",_xlfn.XLOOKUP(CK663,'Banco de dados'!$B:$B,'Banco de dados'!$E:$E))</f>
        <v>#N/A</v>
      </c>
      <c r="CM663" s="28">
        <f t="shared" si="631"/>
        <v>1</v>
      </c>
      <c r="CN663" s="26">
        <f>_xlfn.XLOOKUP(CI663,'Banco de dados'!$B:$B,'Banco de dados'!$H:$H)</f>
        <v>31</v>
      </c>
      <c r="CO663" s="26" t="e">
        <f t="array" aca="1" ref="CO663" ca="1">_xludf.XLOOKUP(CK663,'Banco de dados'!$B:$B,'Banco de dados'!$H:$H)</f>
        <v>#NAME?</v>
      </c>
      <c r="CP663" s="51" t="e">
        <f t="array" aca="1" ref="CP663" ca="1">_xludf.XLOOKUP(CI663,'Banco de dados'!$B:$B,'Banco de dados'!$F:$F)</f>
        <v>#NAME?</v>
      </c>
      <c r="CQ663" s="26" t="e">
        <f t="array" aca="1" ref="CQ663" ca="1">_xludf.XLOOKUP(CK663,'Banco de dados'!$B:$B,'Banco de dados'!$F:$F)</f>
        <v>#NAME?</v>
      </c>
      <c r="CR663" s="27">
        <v>0</v>
      </c>
      <c r="CS663" s="27"/>
      <c r="CT663" s="26" t="str">
        <f>IF(AG663=0.5,"Suporte",IF(AND(AG663&gt;='Braços de IP'!$B$9,AG663&lt;='Braços de IP'!$D$9),'Braços de IP'!$E$9,IF(AND(AG663&gt;='Braços de IP'!$B$10,AG663&lt;='Braços de IP'!$D$10),'Braços de IP'!$E$10,IF(AND(AG663&gt;='Braços de IP'!$B$11,AG663&lt;='Braços de IP'!$D$11),'Braços de IP'!$E$11,IF(AND(AG663&gt;='Braços de IP'!$B$12,AG663&lt;='Braços de IP'!$D$12),'Braços de IP'!$E$12,IF(AND(AG663&gt;='Braços de IP'!$B$13,AG663&lt;='Braços de IP'!$D$13),'Braços de IP'!$E$13,IF(AND(AG663&gt;='Braços de IP'!$B$14,AG663&lt;='Braços de IP'!$D$14),'Braços de IP'!$E$14,"ERRO")))))))</f>
        <v>Longo I</v>
      </c>
      <c r="CU663" s="27"/>
      <c r="CV663" s="26" t="str">
        <f>IF($CU663="","",VLOOKUP($CU663,'Braços de IP'!$E$9:$I$15,2,0))</f>
        <v/>
      </c>
      <c r="CW663" s="29" t="str">
        <f>IF($CU663="","",VLOOKUP($CU663,'Braços de IP'!$E$9:$I$15,5,0))</f>
        <v/>
      </c>
      <c r="CX663" s="26"/>
      <c r="CY663" s="26"/>
      <c r="CZ663" s="26"/>
      <c r="DA663" s="26"/>
      <c r="DB663" s="26"/>
      <c r="DC663" s="26"/>
      <c r="DD663" s="30">
        <f t="shared" si="632"/>
        <v>31</v>
      </c>
      <c r="DE663" s="31">
        <f t="shared" si="633"/>
        <v>165</v>
      </c>
      <c r="DF663" s="30">
        <f t="shared" si="634"/>
        <v>196</v>
      </c>
      <c r="DG663" s="32">
        <f t="shared" si="635"/>
        <v>0.81212121212121213</v>
      </c>
      <c r="DH663" s="33" t="s">
        <v>143</v>
      </c>
      <c r="DI663" s="34"/>
      <c r="DJ663" s="35"/>
      <c r="DK663" s="16" t="s">
        <v>144</v>
      </c>
      <c r="DL663" s="16"/>
      <c r="DN663" s="36" t="e">
        <f t="shared" si="675"/>
        <v>#VALUE!</v>
      </c>
    </row>
    <row r="664" spans="2:118" ht="15.75" customHeight="1" x14ac:dyDescent="0.25">
      <c r="B664" s="16">
        <v>133</v>
      </c>
      <c r="C664" s="16" t="s">
        <v>146</v>
      </c>
      <c r="D664" s="16" t="s">
        <v>615</v>
      </c>
      <c r="E664" s="16">
        <v>-8.0650639999999996</v>
      </c>
      <c r="F664" s="16">
        <v>-34.897593000000001</v>
      </c>
      <c r="G664" s="16" t="s">
        <v>157</v>
      </c>
      <c r="H664" s="17" t="s">
        <v>136</v>
      </c>
      <c r="I664" s="16" t="s">
        <v>135</v>
      </c>
      <c r="J664" s="17" t="s">
        <v>137</v>
      </c>
      <c r="K664" s="18">
        <v>165</v>
      </c>
      <c r="L664" s="17" t="s">
        <v>138</v>
      </c>
      <c r="M664" s="17">
        <v>0</v>
      </c>
      <c r="N664" s="16">
        <f t="shared" si="671"/>
        <v>330</v>
      </c>
      <c r="O664" s="17">
        <v>1</v>
      </c>
      <c r="P664" s="17">
        <v>1.07</v>
      </c>
      <c r="Q664" s="17">
        <v>7.14</v>
      </c>
      <c r="R664" s="16"/>
      <c r="S664" s="16"/>
      <c r="T664" s="16">
        <v>0</v>
      </c>
      <c r="U664" s="17">
        <v>1.25</v>
      </c>
      <c r="V664" s="17">
        <v>0</v>
      </c>
      <c r="W664" s="17">
        <v>0</v>
      </c>
      <c r="X664" s="17">
        <v>0</v>
      </c>
      <c r="Y664" s="17">
        <v>0</v>
      </c>
      <c r="Z664" s="17">
        <v>0</v>
      </c>
      <c r="AA664" s="17" t="s">
        <v>139</v>
      </c>
      <c r="AB664" s="17" t="s">
        <v>140</v>
      </c>
      <c r="AC664" s="17">
        <v>28.96</v>
      </c>
      <c r="AD664" s="17">
        <v>8.5</v>
      </c>
      <c r="AE664" s="17">
        <v>1</v>
      </c>
      <c r="AF664" s="17">
        <v>1.4319999999999999</v>
      </c>
      <c r="AG664" s="17">
        <v>3.1960000000000002</v>
      </c>
      <c r="AH664" s="17">
        <f t="shared" si="672"/>
        <v>1.7640000000000002</v>
      </c>
      <c r="AI664" s="17" t="s">
        <v>136</v>
      </c>
      <c r="AJ664" s="17" t="s">
        <v>136</v>
      </c>
      <c r="AK664" s="17" t="s">
        <v>141</v>
      </c>
      <c r="AL664" s="17">
        <f t="shared" si="673"/>
        <v>2</v>
      </c>
      <c r="AM664" s="17">
        <v>0</v>
      </c>
      <c r="AN664" s="17"/>
      <c r="AO664" s="17">
        <v>0</v>
      </c>
      <c r="AP664" s="17">
        <v>0</v>
      </c>
      <c r="AQ664" s="17">
        <v>0</v>
      </c>
      <c r="AR664" s="17" t="s">
        <v>136</v>
      </c>
      <c r="AS664" s="19">
        <f t="shared" si="614"/>
        <v>0</v>
      </c>
      <c r="AT664" s="19"/>
      <c r="AU664" s="19">
        <f>VLOOKUP(G664,ABNT5101!$I$3:$J$9,2)</f>
        <v>7.5</v>
      </c>
      <c r="AV664" s="19">
        <f>VLOOKUP(G664,ABNT5101!$I$3:$M$9,5)</f>
        <v>0.18</v>
      </c>
      <c r="AW664" s="17" t="str">
        <f>_xlfn.XLOOKUP(G664,ABNT5101!I:I,ABNT5101!L:L)</f>
        <v>-</v>
      </c>
      <c r="AX664" s="17">
        <f>_xlfn.XLOOKUP(G664,ABNT5101!$I:$I,ABNT5101!M:M)</f>
        <v>0.18</v>
      </c>
      <c r="AY664" s="17" t="str">
        <f>_xlfn.XLOOKUP(G664,ABNT5101!$I:$I,ABNT5101!N:N)</f>
        <v>-</v>
      </c>
      <c r="AZ664" s="17">
        <f>_xlfn.XLOOKUP(G664,ABNT5101!$I:$I,ABNT5101!O:O)</f>
        <v>16</v>
      </c>
      <c r="BA664" s="20" t="str">
        <f t="shared" si="615"/>
        <v>ATENDE</v>
      </c>
      <c r="BB664" s="21">
        <f t="shared" ref="BB664:BC664" si="794">BE664/AU664-1</f>
        <v>0.20266666666666655</v>
      </c>
      <c r="BC664" s="21">
        <f t="shared" si="794"/>
        <v>3.1111111111111116</v>
      </c>
      <c r="BD664" s="21" t="str">
        <f t="shared" si="617"/>
        <v>-</v>
      </c>
      <c r="BE664" s="22">
        <v>9.02</v>
      </c>
      <c r="BF664" s="22">
        <v>0.74</v>
      </c>
      <c r="BG664" s="22"/>
      <c r="BH664" s="22"/>
      <c r="BI664" s="23"/>
      <c r="BJ664" s="22"/>
      <c r="BK664" s="20" t="str">
        <f t="shared" si="618"/>
        <v>ATENDE</v>
      </c>
      <c r="BL664" s="20" t="str">
        <f t="shared" si="619"/>
        <v>ATENDE</v>
      </c>
      <c r="BM664" s="20" t="str">
        <f t="shared" si="620"/>
        <v>ATENDE</v>
      </c>
      <c r="BN664" s="20" t="str">
        <f t="shared" si="621"/>
        <v>ATENDE</v>
      </c>
      <c r="BO664" s="24" t="str">
        <f t="shared" si="622"/>
        <v>C5</v>
      </c>
      <c r="BP664" s="24" t="str">
        <f t="shared" si="725"/>
        <v>P6</v>
      </c>
      <c r="BQ664" s="25">
        <f t="shared" si="623"/>
        <v>1.2933333333333334</v>
      </c>
      <c r="BR664" s="22">
        <v>6.88</v>
      </c>
      <c r="BS664" s="22">
        <v>6.03</v>
      </c>
      <c r="BT664" s="24">
        <f>IF(BP664="-","-",_xlfn.XLOOKUP(BP664,ABNT5101!$B$4:$B$9,ABNT5101!$C$4:$C$9))</f>
        <v>3</v>
      </c>
      <c r="BU664" s="24">
        <f>IF(BP664="-","-",_xlfn.XLOOKUP(BP664,ABNT5101!$B$4:$B$9,ABNT5101!$D$4:$D$9))</f>
        <v>0.6</v>
      </c>
      <c r="BV664" s="20" t="str">
        <f t="shared" si="624"/>
        <v>ATENDE</v>
      </c>
      <c r="BW664" s="20" t="str">
        <f t="shared" si="625"/>
        <v>ATENDE</v>
      </c>
      <c r="BX664" s="20" t="str">
        <f t="shared" si="626"/>
        <v>ATENDE</v>
      </c>
      <c r="BY664" s="24" t="str">
        <f t="shared" si="729"/>
        <v>P6</v>
      </c>
      <c r="BZ664" s="25">
        <f t="shared" si="627"/>
        <v>1.3166666666666669</v>
      </c>
      <c r="CA664" s="24">
        <v>6.95</v>
      </c>
      <c r="CB664" s="24">
        <v>5.18</v>
      </c>
      <c r="CC664" s="20">
        <f>IF(BY664="-","-",_xlfn.XLOOKUP(BY664,ABNT5101!$B$4:$B$9,ABNT5101!$C$4:$C$9))</f>
        <v>3</v>
      </c>
      <c r="CD664" s="24">
        <f>IF(BY664="-","-",_xlfn.XLOOKUP(BY664,ABNT5101!$B$4:$B$9,ABNT5101!$D$4:$D$9))</f>
        <v>0.6</v>
      </c>
      <c r="CE664" s="20" t="str">
        <f t="shared" si="628"/>
        <v>ATENDE</v>
      </c>
      <c r="CF664" s="20" t="str">
        <f t="shared" si="629"/>
        <v>ATENDE</v>
      </c>
      <c r="CG664" s="20" t="str">
        <f t="shared" si="630"/>
        <v>ATENDE</v>
      </c>
      <c r="CH664" s="26" t="str">
        <f>_xlfn.XLOOKUP(CI664,'Banco de dados'!$B:$B,'Banco de dados'!$D:$D)</f>
        <v>TECNOWATT</v>
      </c>
      <c r="CI664" s="27" t="str">
        <f>'Banco de dados'!B65</f>
        <v xml:space="preserve">SIGSAGPTLRRSSNDL_30W_38IBBRS
</v>
      </c>
      <c r="CJ664" s="26" t="str">
        <f>_xlfn.XLOOKUP(CI664,'Banco de dados'!$B:$B,'Banco de dados'!$E:$E)</f>
        <v>SIGSAGPTLRRSSNDL_30W_38IBBRS
1-10C1MUN6.5</v>
      </c>
      <c r="CK664" s="26"/>
      <c r="CL664" s="26" t="e">
        <f>IF(CK664="-","-",_xlfn.XLOOKUP(CK664,'Banco de dados'!$B:$B,'Banco de dados'!$E:$E))</f>
        <v>#N/A</v>
      </c>
      <c r="CM664" s="28">
        <f t="shared" si="631"/>
        <v>1</v>
      </c>
      <c r="CN664" s="26">
        <f>_xlfn.XLOOKUP(CI664,'Banco de dados'!$B:$B,'Banco de dados'!$H:$H)</f>
        <v>30</v>
      </c>
      <c r="CO664" s="26" t="e">
        <f t="array" aca="1" ref="CO664" ca="1">_xludf.XLOOKUP(CK664,'Banco de dados'!$B:$B,'Banco de dados'!$H:$H)</f>
        <v>#NAME?</v>
      </c>
      <c r="CP664" s="51" t="e">
        <f t="array" aca="1" ref="CP664" ca="1">_xludf.XLOOKUP(CI664,'Banco de dados'!$B:$B,'Banco de dados'!$F:$F)</f>
        <v>#NAME?</v>
      </c>
      <c r="CQ664" s="26" t="e">
        <f t="array" aca="1" ref="CQ664" ca="1">_xludf.XLOOKUP(CK664,'Banco de dados'!$B:$B,'Banco de dados'!$F:$F)</f>
        <v>#NAME?</v>
      </c>
      <c r="CR664" s="27">
        <v>0</v>
      </c>
      <c r="CS664" s="27"/>
      <c r="CT664" s="26" t="str">
        <f>IF(AG664=0.5,"Suporte",IF(AND(AG664&gt;='Braços de IP'!$B$9,AG664&lt;='Braços de IP'!$D$9),'Braços de IP'!$E$9,IF(AND(AG664&gt;='Braços de IP'!$B$10,AG664&lt;='Braços de IP'!$D$10),'Braços de IP'!$E$10,IF(AND(AG664&gt;='Braços de IP'!$B$11,AG664&lt;='Braços de IP'!$D$11),'Braços de IP'!$E$11,IF(AND(AG664&gt;='Braços de IP'!$B$12,AG664&lt;='Braços de IP'!$D$12),'Braços de IP'!$E$12,IF(AND(AG664&gt;='Braços de IP'!$B$13,AG664&lt;='Braços de IP'!$D$13),'Braços de IP'!$E$13,IF(AND(AG664&gt;='Braços de IP'!$B$14,AG664&lt;='Braços de IP'!$D$14),'Braços de IP'!$E$14,"ERRO")))))))</f>
        <v>Longo I</v>
      </c>
      <c r="CU664" s="27"/>
      <c r="CV664" s="26" t="str">
        <f>IF($CU664="","",VLOOKUP($CU664,'Braços de IP'!$E$9:$I$15,2,0))</f>
        <v/>
      </c>
      <c r="CW664" s="29" t="str">
        <f>IF($CU664="","",VLOOKUP($CU664,'Braços de IP'!$E$9:$I$15,5,0))</f>
        <v/>
      </c>
      <c r="CX664" s="26"/>
      <c r="CY664" s="26"/>
      <c r="CZ664" s="26"/>
      <c r="DA664" s="26"/>
      <c r="DB664" s="26"/>
      <c r="DC664" s="26"/>
      <c r="DD664" s="30">
        <f t="shared" si="632"/>
        <v>30</v>
      </c>
      <c r="DE664" s="31">
        <f t="shared" si="633"/>
        <v>165</v>
      </c>
      <c r="DF664" s="30">
        <f t="shared" si="634"/>
        <v>195</v>
      </c>
      <c r="DG664" s="32">
        <f t="shared" si="635"/>
        <v>0.81818181818181812</v>
      </c>
      <c r="DH664" s="33" t="s">
        <v>143</v>
      </c>
      <c r="DI664" s="34"/>
      <c r="DJ664" s="35"/>
      <c r="DK664" s="16" t="s">
        <v>144</v>
      </c>
      <c r="DL664" s="16"/>
      <c r="DN664" s="36" t="e">
        <f t="shared" si="675"/>
        <v>#VALUE!</v>
      </c>
    </row>
    <row r="665" spans="2:118" ht="15.75" customHeight="1" x14ac:dyDescent="0.25">
      <c r="B665" s="16">
        <v>134</v>
      </c>
      <c r="C665" s="16" t="s">
        <v>146</v>
      </c>
      <c r="D665" s="16" t="s">
        <v>616</v>
      </c>
      <c r="E665" s="16">
        <v>-8.0418869999999991</v>
      </c>
      <c r="F665" s="16">
        <v>-34.937125999999999</v>
      </c>
      <c r="G665" s="16" t="s">
        <v>160</v>
      </c>
      <c r="H665" s="17" t="s">
        <v>136</v>
      </c>
      <c r="I665" s="16" t="s">
        <v>135</v>
      </c>
      <c r="J665" s="17" t="s">
        <v>137</v>
      </c>
      <c r="K665" s="18">
        <v>96</v>
      </c>
      <c r="L665" s="17" t="s">
        <v>138</v>
      </c>
      <c r="M665" s="17">
        <v>0</v>
      </c>
      <c r="N665" s="16">
        <f t="shared" si="671"/>
        <v>192</v>
      </c>
      <c r="O665" s="17">
        <v>1</v>
      </c>
      <c r="P665" s="17">
        <v>1.95</v>
      </c>
      <c r="Q665" s="17">
        <v>6.85</v>
      </c>
      <c r="R665" s="16"/>
      <c r="S665" s="16"/>
      <c r="T665" s="16">
        <v>0</v>
      </c>
      <c r="U665" s="17">
        <v>2.2400000000000002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 t="s">
        <v>139</v>
      </c>
      <c r="AB665" s="17" t="s">
        <v>140</v>
      </c>
      <c r="AC665" s="17">
        <v>40.1</v>
      </c>
      <c r="AD665" s="17">
        <v>5.5</v>
      </c>
      <c r="AE665" s="17">
        <v>1</v>
      </c>
      <c r="AF665" s="17">
        <v>0.5</v>
      </c>
      <c r="AG665" s="17">
        <v>1.5</v>
      </c>
      <c r="AH665" s="17">
        <f t="shared" si="672"/>
        <v>1</v>
      </c>
      <c r="AI665" s="17" t="s">
        <v>136</v>
      </c>
      <c r="AJ665" s="17" t="s">
        <v>136</v>
      </c>
      <c r="AK665" s="17" t="s">
        <v>141</v>
      </c>
      <c r="AL665" s="17">
        <f t="shared" si="673"/>
        <v>2</v>
      </c>
      <c r="AM665" s="17">
        <v>0</v>
      </c>
      <c r="AN665" s="17"/>
      <c r="AO665" s="17">
        <v>0</v>
      </c>
      <c r="AP665" s="17">
        <v>0</v>
      </c>
      <c r="AQ665" s="17">
        <v>0</v>
      </c>
      <c r="AR665" s="17" t="s">
        <v>136</v>
      </c>
      <c r="AS665" s="19">
        <f t="shared" si="614"/>
        <v>0</v>
      </c>
      <c r="AT665" s="19"/>
      <c r="AU665" s="19">
        <f>VLOOKUP(G665,ABNT5101!$I$3:$J$9,2)</f>
        <v>10</v>
      </c>
      <c r="AV665" s="19">
        <f>VLOOKUP(G665,ABNT5101!$I$3:$M$9,5)</f>
        <v>0.18</v>
      </c>
      <c r="AW665" s="17" t="str">
        <f>_xlfn.XLOOKUP(G665,ABNT5101!I:I,ABNT5101!L:L)</f>
        <v>-</v>
      </c>
      <c r="AX665" s="17">
        <f>_xlfn.XLOOKUP(G665,ABNT5101!$I:$I,ABNT5101!M:M)</f>
        <v>0.18</v>
      </c>
      <c r="AY665" s="17" t="str">
        <f>_xlfn.XLOOKUP(G665,ABNT5101!$I:$I,ABNT5101!N:N)</f>
        <v>-</v>
      </c>
      <c r="AZ665" s="17">
        <f>_xlfn.XLOOKUP(G665,ABNT5101!$I:$I,ABNT5101!O:O)</f>
        <v>16</v>
      </c>
      <c r="BA665" s="20" t="str">
        <f t="shared" si="615"/>
        <v>ATENDE</v>
      </c>
      <c r="BB665" s="21">
        <f t="shared" ref="BB665:BC665" si="795">BE665/AU665-1</f>
        <v>0.11299999999999999</v>
      </c>
      <c r="BC665" s="21">
        <f t="shared" si="795"/>
        <v>0.50000000000000022</v>
      </c>
      <c r="BD665" s="21" t="str">
        <f t="shared" si="617"/>
        <v>-</v>
      </c>
      <c r="BE665" s="22">
        <v>11.13</v>
      </c>
      <c r="BF665" s="22">
        <v>0.27</v>
      </c>
      <c r="BG665" s="22"/>
      <c r="BH665" s="22"/>
      <c r="BI665" s="23"/>
      <c r="BJ665" s="22"/>
      <c r="BK665" s="20" t="str">
        <f t="shared" si="618"/>
        <v>ATENDE</v>
      </c>
      <c r="BL665" s="20" t="str">
        <f t="shared" si="619"/>
        <v>ATENDE</v>
      </c>
      <c r="BM665" s="20" t="str">
        <f t="shared" si="620"/>
        <v>ATENDE</v>
      </c>
      <c r="BN665" s="20" t="str">
        <f t="shared" si="621"/>
        <v>ATENDE</v>
      </c>
      <c r="BO665" s="24" t="str">
        <f t="shared" si="622"/>
        <v>C4</v>
      </c>
      <c r="BP665" s="24" t="str">
        <f t="shared" si="725"/>
        <v>P6</v>
      </c>
      <c r="BQ665" s="25">
        <f t="shared" si="623"/>
        <v>1.85</v>
      </c>
      <c r="BR665" s="22">
        <v>8.5500000000000007</v>
      </c>
      <c r="BS665" s="22">
        <v>2.21</v>
      </c>
      <c r="BT665" s="24">
        <f>IF(BP665="-","-",_xlfn.XLOOKUP(BP665,ABNT5101!$B$4:$B$9,ABNT5101!$C$4:$C$9))</f>
        <v>3</v>
      </c>
      <c r="BU665" s="24">
        <f>IF(BP665="-","-",_xlfn.XLOOKUP(BP665,ABNT5101!$B$4:$B$9,ABNT5101!$D$4:$D$9))</f>
        <v>0.6</v>
      </c>
      <c r="BV665" s="20" t="str">
        <f t="shared" si="624"/>
        <v>ATENDE</v>
      </c>
      <c r="BW665" s="20" t="str">
        <f t="shared" si="625"/>
        <v>ATENDE</v>
      </c>
      <c r="BX665" s="20" t="str">
        <f t="shared" si="626"/>
        <v>ATENDE</v>
      </c>
      <c r="BY665" s="24" t="str">
        <f t="shared" si="729"/>
        <v>P6</v>
      </c>
      <c r="BZ665" s="25">
        <f t="shared" si="627"/>
        <v>1.5066666666666664</v>
      </c>
      <c r="CA665" s="24">
        <v>7.52</v>
      </c>
      <c r="CB665" s="24">
        <v>2.63</v>
      </c>
      <c r="CC665" s="20">
        <f>IF(BY665="-","-",_xlfn.XLOOKUP(BY665,ABNT5101!$B$4:$B$9,ABNT5101!$C$4:$C$9))</f>
        <v>3</v>
      </c>
      <c r="CD665" s="24">
        <f>IF(BY665="-","-",_xlfn.XLOOKUP(BY665,ABNT5101!$B$4:$B$9,ABNT5101!$D$4:$D$9))</f>
        <v>0.6</v>
      </c>
      <c r="CE665" s="20" t="str">
        <f t="shared" si="628"/>
        <v>ATENDE</v>
      </c>
      <c r="CF665" s="20" t="str">
        <f t="shared" si="629"/>
        <v>ATENDE</v>
      </c>
      <c r="CG665" s="20" t="str">
        <f t="shared" si="630"/>
        <v>ATENDE</v>
      </c>
      <c r="CH665" s="26" t="str">
        <f>_xlfn.XLOOKUP(CI665,'Banco de dados'!$B:$B,'Banco de dados'!$D:$D)</f>
        <v>LEDSTAR</v>
      </c>
      <c r="CI665" s="47" t="str">
        <f>'Banco de dados'!B8</f>
        <v xml:space="preserve"> SL VT 9.1 52W</v>
      </c>
      <c r="CJ665" s="26" t="str">
        <f>_xlfn.XLOOKUP(CI665,'Banco de dados'!$B:$B,'Banco de dados'!$E:$E)</f>
        <v>LUM LED SL VT 9.1 52W</v>
      </c>
      <c r="CK665" s="26"/>
      <c r="CL665" s="26" t="e">
        <f>IF(CK665="-","-",_xlfn.XLOOKUP(CK665,'Banco de dados'!$B:$B,'Banco de dados'!$E:$E))</f>
        <v>#N/A</v>
      </c>
      <c r="CM665" s="28">
        <f t="shared" si="631"/>
        <v>1</v>
      </c>
      <c r="CN665" s="26">
        <f>_xlfn.XLOOKUP(CI665,'Banco de dados'!$B:$B,'Banco de dados'!$H:$H)</f>
        <v>52</v>
      </c>
      <c r="CO665" s="26" t="e">
        <f t="array" aca="1" ref="CO665" ca="1">_xludf.XLOOKUP(CK665,'Banco de dados'!$B:$B,'Banco de dados'!$H:$H)</f>
        <v>#NAME?</v>
      </c>
      <c r="CP665" s="51" t="e">
        <f t="array" aca="1" ref="CP665" ca="1">_xludf.XLOOKUP(CI665,'Banco de dados'!$B:$B,'Banco de dados'!$F:$F)</f>
        <v>#NAME?</v>
      </c>
      <c r="CQ665" s="26" t="e">
        <f t="array" aca="1" ref="CQ665" ca="1">_xludf.XLOOKUP(CK665,'Banco de dados'!$B:$B,'Banco de dados'!$F:$F)</f>
        <v>#NAME?</v>
      </c>
      <c r="CR665" s="27">
        <v>0</v>
      </c>
      <c r="CS665" s="27"/>
      <c r="CT665" s="26" t="str">
        <f>IF(AG665=0.5,"Suporte",IF(AND(AG665&gt;='Braços de IP'!$B$9,AG665&lt;='Braços de IP'!$D$9),'Braços de IP'!$E$9,IF(AND(AG665&gt;='Braços de IP'!$B$10,AG665&lt;='Braços de IP'!$D$10),'Braços de IP'!$E$10,IF(AND(AG665&gt;='Braços de IP'!$B$11,AG665&lt;='Braços de IP'!$D$11),'Braços de IP'!$E$11,IF(AND(AG665&gt;='Braços de IP'!$B$12,AG665&lt;='Braços de IP'!$D$12),'Braços de IP'!$E$12,IF(AND(AG665&gt;='Braços de IP'!$B$13,AG665&lt;='Braços de IP'!$D$13),'Braços de IP'!$E$13,IF(AND(AG665&gt;='Braços de IP'!$B$14,AG665&lt;='Braços de IP'!$D$14),'Braços de IP'!$E$14,"ERRO")))))))</f>
        <v>Curto II</v>
      </c>
      <c r="CU665" s="27" t="s">
        <v>142</v>
      </c>
      <c r="CV665" s="26">
        <f>IF($CU665="","",VLOOKUP($CU665,'Braços de IP'!$E$9:$I$15,2,0))</f>
        <v>1.8</v>
      </c>
      <c r="CW665" s="29">
        <f>IF($CU665="","",VLOOKUP($CU665,'Braços de IP'!$E$9:$I$15,5,0))</f>
        <v>7</v>
      </c>
      <c r="CX665" s="26"/>
      <c r="CY665" s="26"/>
      <c r="CZ665" s="26"/>
      <c r="DA665" s="26"/>
      <c r="DB665" s="26"/>
      <c r="DC665" s="26"/>
      <c r="DD665" s="30">
        <f t="shared" si="632"/>
        <v>52</v>
      </c>
      <c r="DE665" s="31">
        <f t="shared" si="633"/>
        <v>96</v>
      </c>
      <c r="DF665" s="30">
        <f t="shared" si="634"/>
        <v>148</v>
      </c>
      <c r="DG665" s="32">
        <f t="shared" si="635"/>
        <v>0.45833333333333337</v>
      </c>
      <c r="DH665" s="33" t="s">
        <v>143</v>
      </c>
      <c r="DI665" s="34"/>
      <c r="DJ665" s="35"/>
      <c r="DK665" s="16" t="s">
        <v>144</v>
      </c>
      <c r="DL665" s="16"/>
      <c r="DN665" s="36" t="e">
        <f t="shared" si="675"/>
        <v>#VALUE!</v>
      </c>
    </row>
    <row r="666" spans="2:118" ht="15.75" customHeight="1" x14ac:dyDescent="0.25">
      <c r="B666" s="16">
        <v>134</v>
      </c>
      <c r="C666" s="16" t="s">
        <v>146</v>
      </c>
      <c r="D666" s="16" t="s">
        <v>616</v>
      </c>
      <c r="E666" s="16">
        <v>-8.0418869999999991</v>
      </c>
      <c r="F666" s="16">
        <v>-34.937125999999999</v>
      </c>
      <c r="G666" s="16" t="s">
        <v>160</v>
      </c>
      <c r="H666" s="17" t="s">
        <v>136</v>
      </c>
      <c r="I666" s="16" t="s">
        <v>135</v>
      </c>
      <c r="J666" s="17" t="s">
        <v>137</v>
      </c>
      <c r="K666" s="18">
        <v>96</v>
      </c>
      <c r="L666" s="17" t="s">
        <v>138</v>
      </c>
      <c r="M666" s="17">
        <v>0</v>
      </c>
      <c r="N666" s="16">
        <f t="shared" si="671"/>
        <v>192</v>
      </c>
      <c r="O666" s="17">
        <v>1</v>
      </c>
      <c r="P666" s="17">
        <v>1.95</v>
      </c>
      <c r="Q666" s="17">
        <v>6.85</v>
      </c>
      <c r="R666" s="16"/>
      <c r="S666" s="16"/>
      <c r="T666" s="16">
        <v>0</v>
      </c>
      <c r="U666" s="17">
        <v>2.2400000000000002</v>
      </c>
      <c r="V666" s="17">
        <v>0</v>
      </c>
      <c r="W666" s="17">
        <v>0</v>
      </c>
      <c r="X666" s="17">
        <v>0</v>
      </c>
      <c r="Y666" s="17">
        <v>0</v>
      </c>
      <c r="Z666" s="17">
        <v>0</v>
      </c>
      <c r="AA666" s="17" t="s">
        <v>139</v>
      </c>
      <c r="AB666" s="17" t="s">
        <v>140</v>
      </c>
      <c r="AC666" s="17">
        <v>40.1</v>
      </c>
      <c r="AD666" s="17">
        <v>5.5</v>
      </c>
      <c r="AE666" s="17">
        <v>1</v>
      </c>
      <c r="AF666" s="17">
        <v>0.5</v>
      </c>
      <c r="AG666" s="17">
        <v>1.5</v>
      </c>
      <c r="AH666" s="17">
        <f t="shared" si="672"/>
        <v>1</v>
      </c>
      <c r="AI666" s="17" t="s">
        <v>136</v>
      </c>
      <c r="AJ666" s="17" t="s">
        <v>136</v>
      </c>
      <c r="AK666" s="17" t="s">
        <v>141</v>
      </c>
      <c r="AL666" s="17">
        <f t="shared" si="673"/>
        <v>2</v>
      </c>
      <c r="AM666" s="17">
        <v>0</v>
      </c>
      <c r="AN666" s="17"/>
      <c r="AO666" s="17">
        <v>0</v>
      </c>
      <c r="AP666" s="17">
        <v>0</v>
      </c>
      <c r="AQ666" s="17">
        <v>0</v>
      </c>
      <c r="AR666" s="17" t="s">
        <v>136</v>
      </c>
      <c r="AS666" s="19">
        <f t="shared" si="614"/>
        <v>0</v>
      </c>
      <c r="AT666" s="19"/>
      <c r="AU666" s="19">
        <f>VLOOKUP(G666,ABNT5101!$I$3:$J$9,2)</f>
        <v>10</v>
      </c>
      <c r="AV666" s="19">
        <f>VLOOKUP(G666,ABNT5101!$I$3:$M$9,5)</f>
        <v>0.18</v>
      </c>
      <c r="AW666" s="17" t="str">
        <f>_xlfn.XLOOKUP(G666,ABNT5101!I:I,ABNT5101!L:L)</f>
        <v>-</v>
      </c>
      <c r="AX666" s="17">
        <f>_xlfn.XLOOKUP(G666,ABNT5101!$I:$I,ABNT5101!M:M)</f>
        <v>0.18</v>
      </c>
      <c r="AY666" s="17" t="str">
        <f>_xlfn.XLOOKUP(G666,ABNT5101!$I:$I,ABNT5101!N:N)</f>
        <v>-</v>
      </c>
      <c r="AZ666" s="17">
        <f>_xlfn.XLOOKUP(G666,ABNT5101!$I:$I,ABNT5101!O:O)</f>
        <v>16</v>
      </c>
      <c r="BA666" s="20" t="str">
        <f t="shared" si="615"/>
        <v>ATENDE</v>
      </c>
      <c r="BB666" s="21">
        <f t="shared" ref="BB666:BC666" si="796">BE666/AU666-1</f>
        <v>0.31800000000000006</v>
      </c>
      <c r="BC666" s="21">
        <f t="shared" si="796"/>
        <v>0.50000000000000022</v>
      </c>
      <c r="BD666" s="21" t="str">
        <f t="shared" si="617"/>
        <v>-</v>
      </c>
      <c r="BE666" s="22">
        <v>13.18</v>
      </c>
      <c r="BF666" s="22">
        <v>0.27</v>
      </c>
      <c r="BG666" s="22"/>
      <c r="BH666" s="22"/>
      <c r="BI666" s="23"/>
      <c r="BJ666" s="22"/>
      <c r="BK666" s="20" t="str">
        <f t="shared" si="618"/>
        <v>ATENDE</v>
      </c>
      <c r="BL666" s="20" t="str">
        <f t="shared" si="619"/>
        <v>ATENDE</v>
      </c>
      <c r="BM666" s="20" t="str">
        <f t="shared" si="620"/>
        <v>ATENDE</v>
      </c>
      <c r="BN666" s="20" t="str">
        <f t="shared" si="621"/>
        <v>ATENDE</v>
      </c>
      <c r="BO666" s="24" t="str">
        <f t="shared" si="622"/>
        <v>C4</v>
      </c>
      <c r="BP666" s="24" t="str">
        <f t="shared" si="725"/>
        <v>P6</v>
      </c>
      <c r="BQ666" s="25">
        <f t="shared" si="623"/>
        <v>2.3066666666666666</v>
      </c>
      <c r="BR666" s="22">
        <v>9.92</v>
      </c>
      <c r="BS666" s="22">
        <v>1.45</v>
      </c>
      <c r="BT666" s="24">
        <f>IF(BP666="-","-",_xlfn.XLOOKUP(BP666,ABNT5101!$B$4:$B$9,ABNT5101!$C$4:$C$9))</f>
        <v>3</v>
      </c>
      <c r="BU666" s="24">
        <f>IF(BP666="-","-",_xlfn.XLOOKUP(BP666,ABNT5101!$B$4:$B$9,ABNT5101!$D$4:$D$9))</f>
        <v>0.6</v>
      </c>
      <c r="BV666" s="20" t="str">
        <f t="shared" si="624"/>
        <v>ATENDE</v>
      </c>
      <c r="BW666" s="20" t="str">
        <f t="shared" si="625"/>
        <v>ATENDE</v>
      </c>
      <c r="BX666" s="20" t="str">
        <f t="shared" si="626"/>
        <v>ATENDE</v>
      </c>
      <c r="BY666" s="24" t="str">
        <f t="shared" si="729"/>
        <v>P6</v>
      </c>
      <c r="BZ666" s="25">
        <f t="shared" si="627"/>
        <v>1.8333333333333335</v>
      </c>
      <c r="CA666" s="24">
        <v>8.5</v>
      </c>
      <c r="CB666" s="24">
        <v>4.09</v>
      </c>
      <c r="CC666" s="20">
        <f>IF(BY666="-","-",_xlfn.XLOOKUP(BY666,ABNT5101!$B$4:$B$9,ABNT5101!$C$4:$C$9))</f>
        <v>3</v>
      </c>
      <c r="CD666" s="24">
        <f>IF(BY666="-","-",_xlfn.XLOOKUP(BY666,ABNT5101!$B$4:$B$9,ABNT5101!$D$4:$D$9))</f>
        <v>0.6</v>
      </c>
      <c r="CE666" s="20" t="str">
        <f t="shared" si="628"/>
        <v>ATENDE</v>
      </c>
      <c r="CF666" s="20" t="str">
        <f t="shared" si="629"/>
        <v>ATENDE</v>
      </c>
      <c r="CG666" s="20" t="str">
        <f t="shared" si="630"/>
        <v>ATENDE</v>
      </c>
      <c r="CH666" s="26" t="str">
        <f>_xlfn.XLOOKUP(CI666,'Banco de dados'!$B:$B,'Banco de dados'!$D:$D)</f>
        <v>SX LIGHTING</v>
      </c>
      <c r="CI666" s="27" t="str">
        <f>'Banco de dados'!B56</f>
        <v>SX-INEVO050HF</v>
      </c>
      <c r="CJ666" s="26" t="str">
        <f>_xlfn.XLOOKUP(CI666,'Banco de dados'!$B:$B,'Banco de dados'!$E:$E)</f>
        <v>SXINEVO050K50L12CZF7PHF</v>
      </c>
      <c r="CK666" s="26"/>
      <c r="CL666" s="26" t="e">
        <f>IF(CK666="-","-",_xlfn.XLOOKUP(CK666,'Banco de dados'!$B:$B,'Banco de dados'!$E:$E))</f>
        <v>#N/A</v>
      </c>
      <c r="CM666" s="28">
        <f t="shared" si="631"/>
        <v>1</v>
      </c>
      <c r="CN666" s="26">
        <f>_xlfn.XLOOKUP(CI666,'Banco de dados'!$B:$B,'Banco de dados'!$H:$H)</f>
        <v>50</v>
      </c>
      <c r="CO666" s="26" t="e">
        <f t="array" aca="1" ref="CO666" ca="1">_xludf.XLOOKUP(CK666,'Banco de dados'!$B:$B,'Banco de dados'!$H:$H)</f>
        <v>#NAME?</v>
      </c>
      <c r="CP666" s="51" t="e">
        <f t="array" aca="1" ref="CP666" ca="1">_xludf.XLOOKUP(CI666,'Banco de dados'!$B:$B,'Banco de dados'!$F:$F)</f>
        <v>#NAME?</v>
      </c>
      <c r="CQ666" s="26" t="e">
        <f t="array" aca="1" ref="CQ666" ca="1">_xludf.XLOOKUP(CK666,'Banco de dados'!$B:$B,'Banco de dados'!$F:$F)</f>
        <v>#NAME?</v>
      </c>
      <c r="CR666" s="27">
        <v>0</v>
      </c>
      <c r="CS666" s="27"/>
      <c r="CT666" s="26" t="str">
        <f>IF(AG666=0.5,"Suporte",IF(AND(AG666&gt;='Braços de IP'!$B$9,AG666&lt;='Braços de IP'!$D$9),'Braços de IP'!$E$9,IF(AND(AG666&gt;='Braços de IP'!$B$10,AG666&lt;='Braços de IP'!$D$10),'Braços de IP'!$E$10,IF(AND(AG666&gt;='Braços de IP'!$B$11,AG666&lt;='Braços de IP'!$D$11),'Braços de IP'!$E$11,IF(AND(AG666&gt;='Braços de IP'!$B$12,AG666&lt;='Braços de IP'!$D$12),'Braços de IP'!$E$12,IF(AND(AG666&gt;='Braços de IP'!$B$13,AG666&lt;='Braços de IP'!$D$13),'Braços de IP'!$E$13,IF(AND(AG666&gt;='Braços de IP'!$B$14,AG666&lt;='Braços de IP'!$D$14),'Braços de IP'!$E$14,"ERRO")))))))</f>
        <v>Curto II</v>
      </c>
      <c r="CU666" s="27" t="s">
        <v>142</v>
      </c>
      <c r="CV666" s="26">
        <f>IF($CU666="","",VLOOKUP($CU666,'Braços de IP'!$E$9:$I$15,2,0))</f>
        <v>1.8</v>
      </c>
      <c r="CW666" s="29">
        <f>IF($CU666="","",VLOOKUP($CU666,'Braços de IP'!$E$9:$I$15,5,0))</f>
        <v>7</v>
      </c>
      <c r="CX666" s="26"/>
      <c r="CY666" s="26"/>
      <c r="CZ666" s="26"/>
      <c r="DA666" s="26"/>
      <c r="DB666" s="26"/>
      <c r="DC666" s="26"/>
      <c r="DD666" s="30">
        <f t="shared" si="632"/>
        <v>50</v>
      </c>
      <c r="DE666" s="31">
        <f t="shared" si="633"/>
        <v>96</v>
      </c>
      <c r="DF666" s="30">
        <f t="shared" si="634"/>
        <v>146</v>
      </c>
      <c r="DG666" s="32">
        <f t="shared" si="635"/>
        <v>0.47916666666666663</v>
      </c>
      <c r="DH666" s="33" t="s">
        <v>143</v>
      </c>
      <c r="DI666" s="34"/>
      <c r="DJ666" s="35"/>
      <c r="DK666" s="16" t="s">
        <v>144</v>
      </c>
      <c r="DL666" s="16"/>
      <c r="DN666" s="36" t="e">
        <f t="shared" si="675"/>
        <v>#VALUE!</v>
      </c>
    </row>
    <row r="667" spans="2:118" ht="15.75" customHeight="1" x14ac:dyDescent="0.25">
      <c r="B667" s="16">
        <v>134</v>
      </c>
      <c r="C667" s="16" t="s">
        <v>146</v>
      </c>
      <c r="D667" s="16" t="s">
        <v>616</v>
      </c>
      <c r="E667" s="16">
        <v>-8.0418869999999991</v>
      </c>
      <c r="F667" s="16">
        <v>-34.937125999999999</v>
      </c>
      <c r="G667" s="16" t="s">
        <v>160</v>
      </c>
      <c r="H667" s="17" t="s">
        <v>136</v>
      </c>
      <c r="I667" s="16" t="s">
        <v>135</v>
      </c>
      <c r="J667" s="17" t="s">
        <v>137</v>
      </c>
      <c r="K667" s="18">
        <v>96</v>
      </c>
      <c r="L667" s="17" t="s">
        <v>138</v>
      </c>
      <c r="M667" s="17">
        <v>0</v>
      </c>
      <c r="N667" s="16">
        <f t="shared" si="671"/>
        <v>192</v>
      </c>
      <c r="O667" s="17">
        <v>1</v>
      </c>
      <c r="P667" s="17">
        <v>1.95</v>
      </c>
      <c r="Q667" s="17">
        <v>6.85</v>
      </c>
      <c r="R667" s="16"/>
      <c r="S667" s="16"/>
      <c r="T667" s="16">
        <v>0</v>
      </c>
      <c r="U667" s="17">
        <v>2.2400000000000002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 t="s">
        <v>139</v>
      </c>
      <c r="AB667" s="17" t="s">
        <v>140</v>
      </c>
      <c r="AC667" s="17">
        <v>40.1</v>
      </c>
      <c r="AD667" s="17">
        <v>5.5</v>
      </c>
      <c r="AE667" s="17">
        <v>1</v>
      </c>
      <c r="AF667" s="17">
        <v>0.5</v>
      </c>
      <c r="AG667" s="17">
        <v>1.5</v>
      </c>
      <c r="AH667" s="17">
        <f t="shared" si="672"/>
        <v>1</v>
      </c>
      <c r="AI667" s="17" t="s">
        <v>136</v>
      </c>
      <c r="AJ667" s="17" t="s">
        <v>136</v>
      </c>
      <c r="AK667" s="17" t="s">
        <v>141</v>
      </c>
      <c r="AL667" s="17">
        <f t="shared" si="673"/>
        <v>2</v>
      </c>
      <c r="AM667" s="17">
        <v>0</v>
      </c>
      <c r="AN667" s="17"/>
      <c r="AO667" s="17">
        <v>0</v>
      </c>
      <c r="AP667" s="17">
        <v>0</v>
      </c>
      <c r="AQ667" s="17">
        <v>0</v>
      </c>
      <c r="AR667" s="17" t="s">
        <v>136</v>
      </c>
      <c r="AS667" s="19">
        <f t="shared" si="614"/>
        <v>0</v>
      </c>
      <c r="AT667" s="19"/>
      <c r="AU667" s="19">
        <f>VLOOKUP(G667,ABNT5101!$I$3:$J$9,2)</f>
        <v>10</v>
      </c>
      <c r="AV667" s="19">
        <f>VLOOKUP(G667,ABNT5101!$I$3:$M$9,5)</f>
        <v>0.18</v>
      </c>
      <c r="AW667" s="17" t="str">
        <f>_xlfn.XLOOKUP(G667,ABNT5101!I:I,ABNT5101!L:L)</f>
        <v>-</v>
      </c>
      <c r="AX667" s="17">
        <f>_xlfn.XLOOKUP(G667,ABNT5101!$I:$I,ABNT5101!M:M)</f>
        <v>0.18</v>
      </c>
      <c r="AY667" s="17" t="str">
        <f>_xlfn.XLOOKUP(G667,ABNT5101!$I:$I,ABNT5101!N:N)</f>
        <v>-</v>
      </c>
      <c r="AZ667" s="17">
        <f>_xlfn.XLOOKUP(G667,ABNT5101!$I:$I,ABNT5101!O:O)</f>
        <v>16</v>
      </c>
      <c r="BA667" s="20" t="str">
        <f t="shared" si="615"/>
        <v>ATENDE</v>
      </c>
      <c r="BB667" s="21">
        <f t="shared" ref="BB667:BC667" si="797">BE667/AU667-1</f>
        <v>2.6000000000000023E-2</v>
      </c>
      <c r="BC667" s="21">
        <f t="shared" si="797"/>
        <v>0</v>
      </c>
      <c r="BD667" s="21" t="str">
        <f t="shared" si="617"/>
        <v>-</v>
      </c>
      <c r="BE667" s="22">
        <v>10.26</v>
      </c>
      <c r="BF667" s="22">
        <v>0.18</v>
      </c>
      <c r="BG667" s="22"/>
      <c r="BH667" s="22"/>
      <c r="BI667" s="23"/>
      <c r="BJ667" s="22"/>
      <c r="BK667" s="20" t="str">
        <f t="shared" si="618"/>
        <v>ATENDE</v>
      </c>
      <c r="BL667" s="20" t="str">
        <f t="shared" si="619"/>
        <v>ATENDE</v>
      </c>
      <c r="BM667" s="20" t="str">
        <f t="shared" si="620"/>
        <v>ATENDE</v>
      </c>
      <c r="BN667" s="20" t="str">
        <f t="shared" si="621"/>
        <v>ATENDE</v>
      </c>
      <c r="BO667" s="24" t="str">
        <f t="shared" si="622"/>
        <v>C4</v>
      </c>
      <c r="BP667" s="24" t="str">
        <f t="shared" si="725"/>
        <v>P6</v>
      </c>
      <c r="BQ667" s="25">
        <f t="shared" si="623"/>
        <v>1.5133333333333332</v>
      </c>
      <c r="BR667" s="22">
        <v>7.54</v>
      </c>
      <c r="BS667" s="22">
        <v>1.31</v>
      </c>
      <c r="BT667" s="24">
        <f>IF(BP667="-","-",_xlfn.XLOOKUP(BP667,ABNT5101!$B$4:$B$9,ABNT5101!$C$4:$C$9))</f>
        <v>3</v>
      </c>
      <c r="BU667" s="24">
        <f>IF(BP667="-","-",_xlfn.XLOOKUP(BP667,ABNT5101!$B$4:$B$9,ABNT5101!$D$4:$D$9))</f>
        <v>0.6</v>
      </c>
      <c r="BV667" s="20" t="str">
        <f t="shared" si="624"/>
        <v>ATENDE</v>
      </c>
      <c r="BW667" s="20" t="str">
        <f t="shared" si="625"/>
        <v>ATENDE</v>
      </c>
      <c r="BX667" s="20" t="str">
        <f t="shared" si="626"/>
        <v>ATENDE</v>
      </c>
      <c r="BY667" s="24" t="str">
        <f t="shared" si="729"/>
        <v>P6</v>
      </c>
      <c r="BZ667" s="25">
        <f t="shared" si="627"/>
        <v>0.60333333333333328</v>
      </c>
      <c r="CA667" s="24">
        <v>4.8099999999999996</v>
      </c>
      <c r="CB667" s="24">
        <v>1.22</v>
      </c>
      <c r="CC667" s="20">
        <f>IF(BY667="-","-",_xlfn.XLOOKUP(BY667,ABNT5101!$B$4:$B$9,ABNT5101!$C$4:$C$9))</f>
        <v>3</v>
      </c>
      <c r="CD667" s="24">
        <f>IF(BY667="-","-",_xlfn.XLOOKUP(BY667,ABNT5101!$B$4:$B$9,ABNT5101!$D$4:$D$9))</f>
        <v>0.6</v>
      </c>
      <c r="CE667" s="20" t="str">
        <f t="shared" si="628"/>
        <v>ATENDE</v>
      </c>
      <c r="CF667" s="20" t="str">
        <f t="shared" si="629"/>
        <v>ATENDE</v>
      </c>
      <c r="CG667" s="20" t="str">
        <f t="shared" si="630"/>
        <v>ATENDE</v>
      </c>
      <c r="CH667" s="26" t="str">
        <f>_xlfn.XLOOKUP(CI667,'Banco de dados'!$B:$B,'Banco de dados'!$D:$D)</f>
        <v>TECNOWATT</v>
      </c>
      <c r="CI667" s="27" t="str">
        <f>'Banco de dados'!B66</f>
        <v xml:space="preserve">SIGSAGPTLRRSSNDL_40W_50IBBRS
</v>
      </c>
      <c r="CJ667" s="26" t="str">
        <f>_xlfn.XLOOKUP(CI667,'Banco de dados'!$B:$B,'Banco de dados'!$E:$E)</f>
        <v>SIGSAGPTLRRSSNDL_40W_50IBBRS
1-10C1MUN6.5</v>
      </c>
      <c r="CK667" s="26"/>
      <c r="CL667" s="26" t="e">
        <f>IF(CK667="-","-",_xlfn.XLOOKUP(CK667,'Banco de dados'!$B:$B,'Banco de dados'!$E:$E))</f>
        <v>#N/A</v>
      </c>
      <c r="CM667" s="28">
        <f t="shared" si="631"/>
        <v>1</v>
      </c>
      <c r="CN667" s="26">
        <f>_xlfn.XLOOKUP(CI667,'Banco de dados'!$B:$B,'Banco de dados'!$H:$H)</f>
        <v>40</v>
      </c>
      <c r="CO667" s="26" t="e">
        <f t="array" aca="1" ref="CO667" ca="1">_xludf.XLOOKUP(CK667,'Banco de dados'!$B:$B,'Banco de dados'!$H:$H)</f>
        <v>#NAME?</v>
      </c>
      <c r="CP667" s="51" t="e">
        <f t="array" aca="1" ref="CP667" ca="1">_xludf.XLOOKUP(CI667,'Banco de dados'!$B:$B,'Banco de dados'!$F:$F)</f>
        <v>#NAME?</v>
      </c>
      <c r="CQ667" s="26" t="e">
        <f t="array" aca="1" ref="CQ667" ca="1">_xludf.XLOOKUP(CK667,'Banco de dados'!$B:$B,'Banco de dados'!$F:$F)</f>
        <v>#NAME?</v>
      </c>
      <c r="CR667" s="27">
        <v>0</v>
      </c>
      <c r="CS667" s="27"/>
      <c r="CT667" s="26" t="str">
        <f>IF(AG667=0.5,"Suporte",IF(AND(AG667&gt;='Braços de IP'!$B$9,AG667&lt;='Braços de IP'!$D$9),'Braços de IP'!$E$9,IF(AND(AG667&gt;='Braços de IP'!$B$10,AG667&lt;='Braços de IP'!$D$10),'Braços de IP'!$E$10,IF(AND(AG667&gt;='Braços de IP'!$B$11,AG667&lt;='Braços de IP'!$D$11),'Braços de IP'!$E$11,IF(AND(AG667&gt;='Braços de IP'!$B$12,AG667&lt;='Braços de IP'!$D$12),'Braços de IP'!$E$12,IF(AND(AG667&gt;='Braços de IP'!$B$13,AG667&lt;='Braços de IP'!$D$13),'Braços de IP'!$E$13,IF(AND(AG667&gt;='Braços de IP'!$B$14,AG667&lt;='Braços de IP'!$D$14),'Braços de IP'!$E$14,"ERRO")))))))</f>
        <v>Curto II</v>
      </c>
      <c r="CU667" s="27" t="s">
        <v>142</v>
      </c>
      <c r="CV667" s="26">
        <f>IF($CU667="","",VLOOKUP($CU667,'Braços de IP'!$E$9:$I$15,2,0))</f>
        <v>1.8</v>
      </c>
      <c r="CW667" s="29">
        <f>IF($CU667="","",VLOOKUP($CU667,'Braços de IP'!$E$9:$I$15,5,0))</f>
        <v>7</v>
      </c>
      <c r="CX667" s="26"/>
      <c r="CY667" s="26"/>
      <c r="CZ667" s="26"/>
      <c r="DA667" s="26"/>
      <c r="DB667" s="26"/>
      <c r="DC667" s="26"/>
      <c r="DD667" s="30">
        <f t="shared" si="632"/>
        <v>40</v>
      </c>
      <c r="DE667" s="31">
        <f t="shared" si="633"/>
        <v>96</v>
      </c>
      <c r="DF667" s="30">
        <f t="shared" si="634"/>
        <v>136</v>
      </c>
      <c r="DG667" s="32">
        <f t="shared" si="635"/>
        <v>0.58333333333333326</v>
      </c>
      <c r="DH667" s="33" t="s">
        <v>143</v>
      </c>
      <c r="DI667" s="34"/>
      <c r="DJ667" s="35"/>
      <c r="DK667" s="16" t="s">
        <v>144</v>
      </c>
      <c r="DL667" s="16"/>
      <c r="DN667" s="36" t="e">
        <f t="shared" si="675"/>
        <v>#VALUE!</v>
      </c>
    </row>
    <row r="668" spans="2:118" ht="15.75" customHeight="1" x14ac:dyDescent="0.25">
      <c r="B668" s="16">
        <v>135</v>
      </c>
      <c r="C668" s="16" t="s">
        <v>176</v>
      </c>
      <c r="D668" s="16" t="s">
        <v>617</v>
      </c>
      <c r="E668" s="16">
        <v>-8.0766480000000005</v>
      </c>
      <c r="F668" s="16">
        <v>-34.891770999999999</v>
      </c>
      <c r="G668" s="16" t="s">
        <v>153</v>
      </c>
      <c r="H668" s="17" t="s">
        <v>136</v>
      </c>
      <c r="I668" s="16" t="s">
        <v>149</v>
      </c>
      <c r="J668" s="17" t="s">
        <v>137</v>
      </c>
      <c r="K668" s="18">
        <v>96</v>
      </c>
      <c r="L668" s="17" t="s">
        <v>138</v>
      </c>
      <c r="M668" s="17">
        <v>0</v>
      </c>
      <c r="N668" s="16">
        <f t="shared" si="671"/>
        <v>192</v>
      </c>
      <c r="O668" s="17">
        <v>1</v>
      </c>
      <c r="P668" s="17">
        <v>1.8</v>
      </c>
      <c r="Q668" s="17">
        <v>9.07</v>
      </c>
      <c r="R668" s="16"/>
      <c r="S668" s="16"/>
      <c r="T668" s="16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 t="s">
        <v>139</v>
      </c>
      <c r="AB668" s="17" t="s">
        <v>140</v>
      </c>
      <c r="AC668" s="17">
        <v>15.58</v>
      </c>
      <c r="AD668" s="17">
        <v>7.5</v>
      </c>
      <c r="AE668" s="17">
        <v>1</v>
      </c>
      <c r="AF668" s="17">
        <v>1.28</v>
      </c>
      <c r="AG668" s="17">
        <v>3.5</v>
      </c>
      <c r="AH668" s="17">
        <f t="shared" si="672"/>
        <v>2.2199999999999998</v>
      </c>
      <c r="AI668" s="17" t="s">
        <v>136</v>
      </c>
      <c r="AJ668" s="17" t="s">
        <v>136</v>
      </c>
      <c r="AK668" s="17" t="s">
        <v>141</v>
      </c>
      <c r="AL668" s="17">
        <f t="shared" si="673"/>
        <v>2</v>
      </c>
      <c r="AM668" s="17">
        <v>0</v>
      </c>
      <c r="AN668" s="17"/>
      <c r="AO668" s="17">
        <v>0</v>
      </c>
      <c r="AP668" s="17">
        <v>0</v>
      </c>
      <c r="AQ668" s="17">
        <v>0</v>
      </c>
      <c r="AR668" s="17" t="s">
        <v>136</v>
      </c>
      <c r="AS668" s="19">
        <f t="shared" si="614"/>
        <v>0</v>
      </c>
      <c r="AT668" s="19"/>
      <c r="AU668" s="19">
        <f>VLOOKUP(G668,ABNT5101!$I$3:$J$9,2)</f>
        <v>15</v>
      </c>
      <c r="AV668" s="19">
        <f>VLOOKUP(G668,ABNT5101!$I$3:$M$9,5)</f>
        <v>0.18</v>
      </c>
      <c r="AW668" s="17" t="str">
        <f>_xlfn.XLOOKUP(G668,ABNT5101!I:I,ABNT5101!L:L)</f>
        <v>-</v>
      </c>
      <c r="AX668" s="17">
        <f>_xlfn.XLOOKUP(G668,ABNT5101!$I:$I,ABNT5101!M:M)</f>
        <v>0.18</v>
      </c>
      <c r="AY668" s="17" t="str">
        <f>_xlfn.XLOOKUP(G668,ABNT5101!$I:$I,ABNT5101!N:N)</f>
        <v>-</v>
      </c>
      <c r="AZ668" s="17">
        <f>_xlfn.XLOOKUP(G668,ABNT5101!$I:$I,ABNT5101!O:O)</f>
        <v>15</v>
      </c>
      <c r="BA668" s="20" t="str">
        <f t="shared" si="615"/>
        <v>ATENDE</v>
      </c>
      <c r="BB668" s="21">
        <f t="shared" ref="BB668:BC668" si="798">BE668/AU668-1</f>
        <v>0.2280000000000002</v>
      </c>
      <c r="BC668" s="21">
        <f t="shared" si="798"/>
        <v>3.6111111111111107</v>
      </c>
      <c r="BD668" s="21" t="str">
        <f t="shared" si="617"/>
        <v>-</v>
      </c>
      <c r="BE668" s="22">
        <v>18.420000000000002</v>
      </c>
      <c r="BF668" s="22">
        <v>0.83</v>
      </c>
      <c r="BG668" s="22"/>
      <c r="BH668" s="22"/>
      <c r="BI668" s="23"/>
      <c r="BJ668" s="22"/>
      <c r="BK668" s="20" t="str">
        <f t="shared" si="618"/>
        <v>ATENDE</v>
      </c>
      <c r="BL668" s="20" t="str">
        <f t="shared" si="619"/>
        <v>ATENDE</v>
      </c>
      <c r="BM668" s="20" t="str">
        <f t="shared" si="620"/>
        <v>ATENDE</v>
      </c>
      <c r="BN668" s="20" t="str">
        <f t="shared" si="621"/>
        <v>ATENDE</v>
      </c>
      <c r="BO668" s="24" t="str">
        <f t="shared" si="622"/>
        <v>C3</v>
      </c>
      <c r="BP668" s="24" t="str">
        <f t="shared" si="725"/>
        <v>P5</v>
      </c>
      <c r="BQ668" s="25">
        <f t="shared" si="623"/>
        <v>1.5920000000000001</v>
      </c>
      <c r="BR668" s="22">
        <v>12.96</v>
      </c>
      <c r="BS668" s="22">
        <v>10.98</v>
      </c>
      <c r="BT668" s="24">
        <f>IF(BP668="-","-",_xlfn.XLOOKUP(BP668,ABNT5101!$B$4:$B$9,ABNT5101!$C$4:$C$9))</f>
        <v>5</v>
      </c>
      <c r="BU668" s="24">
        <f>IF(BP668="-","-",_xlfn.XLOOKUP(BP668,ABNT5101!$B$4:$B$9,ABNT5101!$D$4:$D$9))</f>
        <v>1</v>
      </c>
      <c r="BV668" s="20" t="str">
        <f t="shared" si="624"/>
        <v>ATENDE</v>
      </c>
      <c r="BW668" s="20" t="str">
        <f t="shared" si="625"/>
        <v>ATENDE</v>
      </c>
      <c r="BX668" s="20" t="str">
        <f t="shared" si="626"/>
        <v>ATENDE</v>
      </c>
      <c r="BY668" s="24" t="s">
        <v>136</v>
      </c>
      <c r="BZ668" s="25" t="e">
        <f t="shared" si="627"/>
        <v>#VALUE!</v>
      </c>
      <c r="CA668" s="24"/>
      <c r="CB668" s="24"/>
      <c r="CC668" s="20" t="str">
        <f>IF(BY668="-","-",_xlfn.XLOOKUP(BY668,ABNT5101!$B$4:$B$9,ABNT5101!$C$4:$C$9))</f>
        <v>-</v>
      </c>
      <c r="CD668" s="24" t="str">
        <f>IF(BY668="-","-",_xlfn.XLOOKUP(BY668,ABNT5101!$B$4:$B$9,ABNT5101!$D$4:$D$9))</f>
        <v>-</v>
      </c>
      <c r="CE668" s="20" t="str">
        <f t="shared" si="628"/>
        <v>-</v>
      </c>
      <c r="CF668" s="20" t="str">
        <f t="shared" si="629"/>
        <v>-</v>
      </c>
      <c r="CG668" s="20" t="str">
        <f t="shared" si="630"/>
        <v>-</v>
      </c>
      <c r="CH668" s="26" t="str">
        <f>_xlfn.XLOOKUP(CI668,'Banco de dados'!$B:$B,'Banco de dados'!$D:$D)</f>
        <v>LEDSTAR</v>
      </c>
      <c r="CI668" s="47" t="str">
        <f>'Banco de dados'!B6</f>
        <v xml:space="preserve"> SL VT 9.1 35W</v>
      </c>
      <c r="CJ668" s="26" t="str">
        <f>_xlfn.XLOOKUP(CI668,'Banco de dados'!$B:$B,'Banco de dados'!$E:$E)</f>
        <v>LUM LED SL VT 9.1 35W</v>
      </c>
      <c r="CK668" s="26"/>
      <c r="CL668" s="26" t="e">
        <f>IF(CK668="-","-",_xlfn.XLOOKUP(CK668,'Banco de dados'!$B:$B,'Banco de dados'!$E:$E))</f>
        <v>#N/A</v>
      </c>
      <c r="CM668" s="28">
        <f t="shared" si="631"/>
        <v>1</v>
      </c>
      <c r="CN668" s="26">
        <f>_xlfn.XLOOKUP(CI668,'Banco de dados'!$B:$B,'Banco de dados'!$H:$H)</f>
        <v>35</v>
      </c>
      <c r="CO668" s="26" t="e">
        <f t="array" aca="1" ref="CO668" ca="1">_xludf.XLOOKUP(CK668,'Banco de dados'!$B:$B,'Banco de dados'!$H:$H)</f>
        <v>#NAME?</v>
      </c>
      <c r="CP668" s="51" t="e">
        <f t="array" aca="1" ref="CP668" ca="1">_xludf.XLOOKUP(CI668,'Banco de dados'!$B:$B,'Banco de dados'!$F:$F)</f>
        <v>#NAME?</v>
      </c>
      <c r="CQ668" s="26" t="e">
        <f t="array" aca="1" ref="CQ668" ca="1">_xludf.XLOOKUP(CK668,'Banco de dados'!$B:$B,'Banco de dados'!$F:$F)</f>
        <v>#NAME?</v>
      </c>
      <c r="CR668" s="27">
        <v>0</v>
      </c>
      <c r="CS668" s="27"/>
      <c r="CT668" s="26" t="str">
        <f>IF(AG668=0.5,"Suporte",IF(AND(AG668&gt;='Braços de IP'!$B$9,AG668&lt;='Braços de IP'!$D$9),'Braços de IP'!$E$9,IF(AND(AG668&gt;='Braços de IP'!$B$10,AG668&lt;='Braços de IP'!$D$10),'Braços de IP'!$E$10,IF(AND(AG668&gt;='Braços de IP'!$B$11,AG668&lt;='Braços de IP'!$D$11),'Braços de IP'!$E$11,IF(AND(AG668&gt;='Braços de IP'!$B$12,AG668&lt;='Braços de IP'!$D$12),'Braços de IP'!$E$12,IF(AND(AG668&gt;='Braços de IP'!$B$13,AG668&lt;='Braços de IP'!$D$13),'Braços de IP'!$E$13,IF(AND(AG668&gt;='Braços de IP'!$B$14,AG668&lt;='Braços de IP'!$D$14),'Braços de IP'!$E$14,"ERRO")))))))</f>
        <v>Longo II</v>
      </c>
      <c r="CU668" s="27"/>
      <c r="CV668" s="26" t="str">
        <f>IF($CU668="","",VLOOKUP($CU668,'Braços de IP'!$E$9:$I$15,2,0))</f>
        <v/>
      </c>
      <c r="CW668" s="29" t="str">
        <f>IF($CU668="","",VLOOKUP($CU668,'Braços de IP'!$E$9:$I$15,5,0))</f>
        <v/>
      </c>
      <c r="CX668" s="26"/>
      <c r="CY668" s="26"/>
      <c r="CZ668" s="26"/>
      <c r="DA668" s="26"/>
      <c r="DB668" s="26"/>
      <c r="DC668" s="26"/>
      <c r="DD668" s="30">
        <f t="shared" si="632"/>
        <v>35</v>
      </c>
      <c r="DE668" s="31">
        <f t="shared" si="633"/>
        <v>96</v>
      </c>
      <c r="DF668" s="30">
        <f t="shared" si="634"/>
        <v>131</v>
      </c>
      <c r="DG668" s="32">
        <f t="shared" si="635"/>
        <v>0.63541666666666674</v>
      </c>
      <c r="DH668" s="33" t="s">
        <v>143</v>
      </c>
      <c r="DI668" s="34"/>
      <c r="DJ668" s="35"/>
      <c r="DK668" s="16" t="s">
        <v>144</v>
      </c>
      <c r="DL668" s="16"/>
      <c r="DN668" s="36" t="e">
        <f t="shared" si="675"/>
        <v>#VALUE!</v>
      </c>
    </row>
    <row r="669" spans="2:118" ht="15.75" customHeight="1" x14ac:dyDescent="0.25">
      <c r="B669" s="16">
        <v>135</v>
      </c>
      <c r="C669" s="16" t="s">
        <v>176</v>
      </c>
      <c r="D669" s="16" t="s">
        <v>617</v>
      </c>
      <c r="E669" s="16">
        <v>-8.0766480000000005</v>
      </c>
      <c r="F669" s="16">
        <v>-34.891770999999999</v>
      </c>
      <c r="G669" s="16" t="s">
        <v>153</v>
      </c>
      <c r="H669" s="17" t="s">
        <v>136</v>
      </c>
      <c r="I669" s="16" t="s">
        <v>149</v>
      </c>
      <c r="J669" s="17" t="s">
        <v>137</v>
      </c>
      <c r="K669" s="18">
        <v>96</v>
      </c>
      <c r="L669" s="17" t="s">
        <v>138</v>
      </c>
      <c r="M669" s="17">
        <v>0</v>
      </c>
      <c r="N669" s="16">
        <f t="shared" si="671"/>
        <v>192</v>
      </c>
      <c r="O669" s="17">
        <v>1</v>
      </c>
      <c r="P669" s="17">
        <v>1.8</v>
      </c>
      <c r="Q669" s="17">
        <v>9.07</v>
      </c>
      <c r="R669" s="16"/>
      <c r="S669" s="16"/>
      <c r="T669" s="16">
        <v>0</v>
      </c>
      <c r="U669" s="17">
        <v>0</v>
      </c>
      <c r="V669" s="17">
        <v>0</v>
      </c>
      <c r="W669" s="17">
        <v>0</v>
      </c>
      <c r="X669" s="17">
        <v>0</v>
      </c>
      <c r="Y669" s="17">
        <v>0</v>
      </c>
      <c r="Z669" s="17">
        <v>0</v>
      </c>
      <c r="AA669" s="17" t="s">
        <v>139</v>
      </c>
      <c r="AB669" s="17" t="s">
        <v>140</v>
      </c>
      <c r="AC669" s="17">
        <v>15.58</v>
      </c>
      <c r="AD669" s="17">
        <v>7.5</v>
      </c>
      <c r="AE669" s="17">
        <v>1</v>
      </c>
      <c r="AF669" s="17">
        <v>1.28</v>
      </c>
      <c r="AG669" s="17">
        <v>3.5</v>
      </c>
      <c r="AH669" s="17">
        <f t="shared" si="672"/>
        <v>2.2199999999999998</v>
      </c>
      <c r="AI669" s="17" t="s">
        <v>136</v>
      </c>
      <c r="AJ669" s="17" t="s">
        <v>136</v>
      </c>
      <c r="AK669" s="17" t="s">
        <v>141</v>
      </c>
      <c r="AL669" s="17">
        <f t="shared" si="673"/>
        <v>2</v>
      </c>
      <c r="AM669" s="17">
        <v>0</v>
      </c>
      <c r="AN669" s="17"/>
      <c r="AO669" s="17">
        <v>0</v>
      </c>
      <c r="AP669" s="17">
        <v>0</v>
      </c>
      <c r="AQ669" s="17">
        <v>0</v>
      </c>
      <c r="AR669" s="17" t="s">
        <v>136</v>
      </c>
      <c r="AS669" s="19">
        <f t="shared" si="614"/>
        <v>0</v>
      </c>
      <c r="AT669" s="19"/>
      <c r="AU669" s="19">
        <f>VLOOKUP(G669,ABNT5101!$I$3:$J$9,2)</f>
        <v>15</v>
      </c>
      <c r="AV669" s="19">
        <f>VLOOKUP(G669,ABNT5101!$I$3:$M$9,5)</f>
        <v>0.18</v>
      </c>
      <c r="AW669" s="17" t="str">
        <f>_xlfn.XLOOKUP(G669,ABNT5101!I:I,ABNT5101!L:L)</f>
        <v>-</v>
      </c>
      <c r="AX669" s="17">
        <f>_xlfn.XLOOKUP(G669,ABNT5101!$I:$I,ABNT5101!M:M)</f>
        <v>0.18</v>
      </c>
      <c r="AY669" s="17" t="str">
        <f>_xlfn.XLOOKUP(G669,ABNT5101!$I:$I,ABNT5101!N:N)</f>
        <v>-</v>
      </c>
      <c r="AZ669" s="17">
        <f>_xlfn.XLOOKUP(G669,ABNT5101!$I:$I,ABNT5101!O:O)</f>
        <v>15</v>
      </c>
      <c r="BA669" s="20" t="str">
        <f t="shared" si="615"/>
        <v>ATENDE</v>
      </c>
      <c r="BB669" s="21">
        <f t="shared" ref="BB669:BC669" si="799">BE669/AU669-1</f>
        <v>0.18666666666666676</v>
      </c>
      <c r="BC669" s="21">
        <f t="shared" si="799"/>
        <v>3.7222222222222223</v>
      </c>
      <c r="BD669" s="21" t="str">
        <f t="shared" si="617"/>
        <v>-</v>
      </c>
      <c r="BE669" s="22">
        <v>17.8</v>
      </c>
      <c r="BF669" s="22">
        <v>0.85</v>
      </c>
      <c r="BG669" s="22"/>
      <c r="BH669" s="22"/>
      <c r="BI669" s="23"/>
      <c r="BJ669" s="22"/>
      <c r="BK669" s="20" t="str">
        <f t="shared" si="618"/>
        <v>ATENDE</v>
      </c>
      <c r="BL669" s="20" t="str">
        <f t="shared" si="619"/>
        <v>ATENDE</v>
      </c>
      <c r="BM669" s="20" t="str">
        <f t="shared" si="620"/>
        <v>ATENDE</v>
      </c>
      <c r="BN669" s="20" t="str">
        <f t="shared" si="621"/>
        <v>ATENDE</v>
      </c>
      <c r="BO669" s="24" t="str">
        <f t="shared" si="622"/>
        <v>C3</v>
      </c>
      <c r="BP669" s="24" t="str">
        <f t="shared" si="725"/>
        <v>P5</v>
      </c>
      <c r="BQ669" s="25">
        <f t="shared" si="623"/>
        <v>1.27</v>
      </c>
      <c r="BR669" s="22">
        <v>11.35</v>
      </c>
      <c r="BS669" s="22">
        <v>8.9499999999999993</v>
      </c>
      <c r="BT669" s="24">
        <f>IF(BP669="-","-",_xlfn.XLOOKUP(BP669,ABNT5101!$B$4:$B$9,ABNT5101!$C$4:$C$9))</f>
        <v>5</v>
      </c>
      <c r="BU669" s="24">
        <f>IF(BP669="-","-",_xlfn.XLOOKUP(BP669,ABNT5101!$B$4:$B$9,ABNT5101!$D$4:$D$9))</f>
        <v>1</v>
      </c>
      <c r="BV669" s="20" t="str">
        <f t="shared" si="624"/>
        <v>ATENDE</v>
      </c>
      <c r="BW669" s="20" t="str">
        <f t="shared" si="625"/>
        <v>ATENDE</v>
      </c>
      <c r="BX669" s="20" t="str">
        <f t="shared" si="626"/>
        <v>ATENDE</v>
      </c>
      <c r="BY669" s="24" t="s">
        <v>136</v>
      </c>
      <c r="BZ669" s="25" t="e">
        <f t="shared" si="627"/>
        <v>#VALUE!</v>
      </c>
      <c r="CA669" s="24"/>
      <c r="CB669" s="24"/>
      <c r="CC669" s="20" t="str">
        <f>IF(BY669="-","-",_xlfn.XLOOKUP(BY669,ABNT5101!$B$4:$B$9,ABNT5101!$C$4:$C$9))</f>
        <v>-</v>
      </c>
      <c r="CD669" s="24" t="str">
        <f>IF(BY669="-","-",_xlfn.XLOOKUP(BY669,ABNT5101!$B$4:$B$9,ABNT5101!$D$4:$D$9))</f>
        <v>-</v>
      </c>
      <c r="CE669" s="20" t="str">
        <f t="shared" si="628"/>
        <v>-</v>
      </c>
      <c r="CF669" s="20" t="str">
        <f t="shared" si="629"/>
        <v>-</v>
      </c>
      <c r="CG669" s="20" t="str">
        <f t="shared" si="630"/>
        <v>-</v>
      </c>
      <c r="CH669" s="26" t="str">
        <f>_xlfn.XLOOKUP(CI669,'Banco de dados'!$B:$B,'Banco de dados'!$D:$D)</f>
        <v>SX LIGHTING</v>
      </c>
      <c r="CI669" s="27" t="str">
        <f>'Banco de dados'!B54</f>
        <v>SX-INEVO030HF</v>
      </c>
      <c r="CJ669" s="26" t="str">
        <f>_xlfn.XLOOKUP(CI669,'Banco de dados'!$B:$B,'Banco de dados'!$E:$E)</f>
        <v>SXINEVO030K50L12CZF7PHF</v>
      </c>
      <c r="CK669" s="26"/>
      <c r="CL669" s="26" t="e">
        <f>IF(CK669="-","-",_xlfn.XLOOKUP(CK669,'Banco de dados'!$B:$B,'Banco de dados'!$E:$E))</f>
        <v>#N/A</v>
      </c>
      <c r="CM669" s="28">
        <f t="shared" si="631"/>
        <v>1</v>
      </c>
      <c r="CN669" s="26">
        <f>_xlfn.XLOOKUP(CI669,'Banco de dados'!$B:$B,'Banco de dados'!$H:$H)</f>
        <v>31</v>
      </c>
      <c r="CO669" s="26" t="e">
        <f t="array" aca="1" ref="CO669" ca="1">_xludf.XLOOKUP(CK669,'Banco de dados'!$B:$B,'Banco de dados'!$H:$H)</f>
        <v>#NAME?</v>
      </c>
      <c r="CP669" s="51" t="e">
        <f t="array" aca="1" ref="CP669" ca="1">_xludf.XLOOKUP(CI669,'Banco de dados'!$B:$B,'Banco de dados'!$F:$F)</f>
        <v>#NAME?</v>
      </c>
      <c r="CQ669" s="26" t="e">
        <f t="array" aca="1" ref="CQ669" ca="1">_xludf.XLOOKUP(CK669,'Banco de dados'!$B:$B,'Banco de dados'!$F:$F)</f>
        <v>#NAME?</v>
      </c>
      <c r="CR669" s="27">
        <v>0</v>
      </c>
      <c r="CS669" s="27"/>
      <c r="CT669" s="26" t="str">
        <f>IF(AG669=0.5,"Suporte",IF(AND(AG669&gt;='Braços de IP'!$B$9,AG669&lt;='Braços de IP'!$D$9),'Braços de IP'!$E$9,IF(AND(AG669&gt;='Braços de IP'!$B$10,AG669&lt;='Braços de IP'!$D$10),'Braços de IP'!$E$10,IF(AND(AG669&gt;='Braços de IP'!$B$11,AG669&lt;='Braços de IP'!$D$11),'Braços de IP'!$E$11,IF(AND(AG669&gt;='Braços de IP'!$B$12,AG669&lt;='Braços de IP'!$D$12),'Braços de IP'!$E$12,IF(AND(AG669&gt;='Braços de IP'!$B$13,AG669&lt;='Braços de IP'!$D$13),'Braços de IP'!$E$13,IF(AND(AG669&gt;='Braços de IP'!$B$14,AG669&lt;='Braços de IP'!$D$14),'Braços de IP'!$E$14,"ERRO")))))))</f>
        <v>Longo II</v>
      </c>
      <c r="CU669" s="27"/>
      <c r="CV669" s="26" t="str">
        <f>IF($CU669="","",VLOOKUP($CU669,'Braços de IP'!$E$9:$I$15,2,0))</f>
        <v/>
      </c>
      <c r="CW669" s="29" t="str">
        <f>IF($CU669="","",VLOOKUP($CU669,'Braços de IP'!$E$9:$I$15,5,0))</f>
        <v/>
      </c>
      <c r="CX669" s="26"/>
      <c r="CY669" s="26"/>
      <c r="CZ669" s="26"/>
      <c r="DA669" s="26"/>
      <c r="DB669" s="26"/>
      <c r="DC669" s="26"/>
      <c r="DD669" s="30">
        <f t="shared" si="632"/>
        <v>31</v>
      </c>
      <c r="DE669" s="31">
        <f t="shared" si="633"/>
        <v>96</v>
      </c>
      <c r="DF669" s="30">
        <f t="shared" si="634"/>
        <v>127</v>
      </c>
      <c r="DG669" s="32">
        <f t="shared" si="635"/>
        <v>0.67708333333333326</v>
      </c>
      <c r="DH669" s="33" t="s">
        <v>143</v>
      </c>
      <c r="DI669" s="34"/>
      <c r="DJ669" s="35"/>
      <c r="DK669" s="16" t="s">
        <v>144</v>
      </c>
      <c r="DL669" s="16"/>
      <c r="DN669" s="36" t="e">
        <f t="shared" si="675"/>
        <v>#VALUE!</v>
      </c>
    </row>
    <row r="670" spans="2:118" ht="15.75" customHeight="1" x14ac:dyDescent="0.25">
      <c r="B670" s="16">
        <v>135</v>
      </c>
      <c r="C670" s="16" t="s">
        <v>176</v>
      </c>
      <c r="D670" s="16" t="s">
        <v>617</v>
      </c>
      <c r="E670" s="16">
        <v>-8.0766480000000005</v>
      </c>
      <c r="F670" s="16">
        <v>-34.891770999999999</v>
      </c>
      <c r="G670" s="16" t="s">
        <v>153</v>
      </c>
      <c r="H670" s="17" t="s">
        <v>136</v>
      </c>
      <c r="I670" s="16" t="s">
        <v>149</v>
      </c>
      <c r="J670" s="17" t="s">
        <v>137</v>
      </c>
      <c r="K670" s="18">
        <v>96</v>
      </c>
      <c r="L670" s="17" t="s">
        <v>138</v>
      </c>
      <c r="M670" s="17">
        <v>0</v>
      </c>
      <c r="N670" s="16">
        <f t="shared" si="671"/>
        <v>192</v>
      </c>
      <c r="O670" s="17">
        <v>1</v>
      </c>
      <c r="P670" s="17">
        <v>1.8</v>
      </c>
      <c r="Q670" s="17">
        <v>9.07</v>
      </c>
      <c r="R670" s="16"/>
      <c r="S670" s="16"/>
      <c r="T670" s="16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 t="s">
        <v>139</v>
      </c>
      <c r="AB670" s="17" t="s">
        <v>140</v>
      </c>
      <c r="AC670" s="17">
        <v>15.58</v>
      </c>
      <c r="AD670" s="17">
        <v>7.5</v>
      </c>
      <c r="AE670" s="17">
        <v>1</v>
      </c>
      <c r="AF670" s="17">
        <v>1.28</v>
      </c>
      <c r="AG670" s="17">
        <v>3.5</v>
      </c>
      <c r="AH670" s="17">
        <f t="shared" si="672"/>
        <v>2.2199999999999998</v>
      </c>
      <c r="AI670" s="17" t="s">
        <v>136</v>
      </c>
      <c r="AJ670" s="17" t="s">
        <v>136</v>
      </c>
      <c r="AK670" s="17" t="s">
        <v>141</v>
      </c>
      <c r="AL670" s="17">
        <f t="shared" si="673"/>
        <v>2</v>
      </c>
      <c r="AM670" s="17">
        <v>0</v>
      </c>
      <c r="AN670" s="17"/>
      <c r="AO670" s="17">
        <v>0</v>
      </c>
      <c r="AP670" s="17">
        <v>0</v>
      </c>
      <c r="AQ670" s="17">
        <v>0</v>
      </c>
      <c r="AR670" s="17" t="s">
        <v>136</v>
      </c>
      <c r="AS670" s="19">
        <f t="shared" si="614"/>
        <v>0</v>
      </c>
      <c r="AT670" s="19"/>
      <c r="AU670" s="19">
        <f>VLOOKUP(G670,ABNT5101!$I$3:$J$9,2)</f>
        <v>15</v>
      </c>
      <c r="AV670" s="19">
        <f>VLOOKUP(G670,ABNT5101!$I$3:$M$9,5)</f>
        <v>0.18</v>
      </c>
      <c r="AW670" s="17" t="str">
        <f>_xlfn.XLOOKUP(G670,ABNT5101!I:I,ABNT5101!L:L)</f>
        <v>-</v>
      </c>
      <c r="AX670" s="17">
        <f>_xlfn.XLOOKUP(G670,ABNT5101!$I:$I,ABNT5101!M:M)</f>
        <v>0.18</v>
      </c>
      <c r="AY670" s="17" t="str">
        <f>_xlfn.XLOOKUP(G670,ABNT5101!$I:$I,ABNT5101!N:N)</f>
        <v>-</v>
      </c>
      <c r="AZ670" s="17">
        <f>_xlfn.XLOOKUP(G670,ABNT5101!$I:$I,ABNT5101!O:O)</f>
        <v>15</v>
      </c>
      <c r="BA670" s="20" t="str">
        <f t="shared" si="615"/>
        <v>ATENDE</v>
      </c>
      <c r="BB670" s="21">
        <f t="shared" ref="BB670:BC670" si="800">BE670/AU670-1</f>
        <v>0.16466666666666652</v>
      </c>
      <c r="BC670" s="21">
        <f t="shared" si="800"/>
        <v>3.166666666666667</v>
      </c>
      <c r="BD670" s="21" t="str">
        <f t="shared" si="617"/>
        <v>-</v>
      </c>
      <c r="BE670" s="22">
        <v>17.47</v>
      </c>
      <c r="BF670" s="22">
        <v>0.75</v>
      </c>
      <c r="BG670" s="22"/>
      <c r="BH670" s="22"/>
      <c r="BI670" s="23"/>
      <c r="BJ670" s="22"/>
      <c r="BK670" s="20" t="str">
        <f t="shared" si="618"/>
        <v>ATENDE</v>
      </c>
      <c r="BL670" s="20" t="str">
        <f t="shared" si="619"/>
        <v>ATENDE</v>
      </c>
      <c r="BM670" s="20" t="str">
        <f t="shared" si="620"/>
        <v>ATENDE</v>
      </c>
      <c r="BN670" s="20" t="str">
        <f t="shared" si="621"/>
        <v>ATENDE</v>
      </c>
      <c r="BO670" s="24" t="str">
        <f t="shared" si="622"/>
        <v>C3</v>
      </c>
      <c r="BP670" s="24" t="str">
        <f t="shared" si="725"/>
        <v>P5</v>
      </c>
      <c r="BQ670" s="25">
        <f t="shared" si="623"/>
        <v>1.3440000000000003</v>
      </c>
      <c r="BR670" s="22">
        <v>11.72</v>
      </c>
      <c r="BS670" s="22">
        <v>9.33</v>
      </c>
      <c r="BT670" s="24">
        <f>IF(BP670="-","-",_xlfn.XLOOKUP(BP670,ABNT5101!$B$4:$B$9,ABNT5101!$C$4:$C$9))</f>
        <v>5</v>
      </c>
      <c r="BU670" s="24">
        <f>IF(BP670="-","-",_xlfn.XLOOKUP(BP670,ABNT5101!$B$4:$B$9,ABNT5101!$D$4:$D$9))</f>
        <v>1</v>
      </c>
      <c r="BV670" s="20" t="str">
        <f t="shared" si="624"/>
        <v>ATENDE</v>
      </c>
      <c r="BW670" s="20" t="str">
        <f t="shared" si="625"/>
        <v>ATENDE</v>
      </c>
      <c r="BX670" s="20" t="str">
        <f t="shared" si="626"/>
        <v>ATENDE</v>
      </c>
      <c r="BY670" s="24" t="s">
        <v>136</v>
      </c>
      <c r="BZ670" s="25" t="e">
        <f t="shared" si="627"/>
        <v>#VALUE!</v>
      </c>
      <c r="CA670" s="24"/>
      <c r="CB670" s="24"/>
      <c r="CC670" s="20" t="str">
        <f>IF(BY670="-","-",_xlfn.XLOOKUP(BY670,ABNT5101!$B$4:$B$9,ABNT5101!$C$4:$C$9))</f>
        <v>-</v>
      </c>
      <c r="CD670" s="24" t="str">
        <f>IF(BY670="-","-",_xlfn.XLOOKUP(BY670,ABNT5101!$B$4:$B$9,ABNT5101!$D$4:$D$9))</f>
        <v>-</v>
      </c>
      <c r="CE670" s="20" t="str">
        <f t="shared" si="628"/>
        <v>-</v>
      </c>
      <c r="CF670" s="20" t="str">
        <f t="shared" si="629"/>
        <v>-</v>
      </c>
      <c r="CG670" s="20" t="str">
        <f t="shared" si="630"/>
        <v>-</v>
      </c>
      <c r="CH670" s="26" t="str">
        <f>_xlfn.XLOOKUP(CI670,'Banco de dados'!$B:$B,'Banco de dados'!$D:$D)</f>
        <v>TECNOWATT</v>
      </c>
      <c r="CI670" s="27" t="str">
        <f>'Banco de dados'!B65</f>
        <v xml:space="preserve">SIGSAGPTLRRSSNDL_30W_38IBBRS
</v>
      </c>
      <c r="CJ670" s="26" t="str">
        <f>_xlfn.XLOOKUP(CI670,'Banco de dados'!$B:$B,'Banco de dados'!$E:$E)</f>
        <v>SIGSAGPTLRRSSNDL_30W_38IBBRS
1-10C1MUN6.5</v>
      </c>
      <c r="CK670" s="26"/>
      <c r="CL670" s="26" t="e">
        <f>IF(CK670="-","-",_xlfn.XLOOKUP(CK670,'Banco de dados'!$B:$B,'Banco de dados'!$E:$E))</f>
        <v>#N/A</v>
      </c>
      <c r="CM670" s="28">
        <f t="shared" si="631"/>
        <v>1</v>
      </c>
      <c r="CN670" s="26">
        <f>_xlfn.XLOOKUP(CI670,'Banco de dados'!$B:$B,'Banco de dados'!$H:$H)</f>
        <v>30</v>
      </c>
      <c r="CO670" s="26" t="e">
        <f t="array" aca="1" ref="CO670" ca="1">_xludf.XLOOKUP(CK670,'Banco de dados'!$B:$B,'Banco de dados'!$H:$H)</f>
        <v>#NAME?</v>
      </c>
      <c r="CP670" s="51" t="e">
        <f t="array" aca="1" ref="CP670" ca="1">_xludf.XLOOKUP(CI670,'Banco de dados'!$B:$B,'Banco de dados'!$F:$F)</f>
        <v>#NAME?</v>
      </c>
      <c r="CQ670" s="26" t="e">
        <f t="array" aca="1" ref="CQ670" ca="1">_xludf.XLOOKUP(CK670,'Banco de dados'!$B:$B,'Banco de dados'!$F:$F)</f>
        <v>#NAME?</v>
      </c>
      <c r="CR670" s="27">
        <v>0</v>
      </c>
      <c r="CS670" s="27"/>
      <c r="CT670" s="26" t="str">
        <f>IF(AG670=0.5,"Suporte",IF(AND(AG670&gt;='Braços de IP'!$B$9,AG670&lt;='Braços de IP'!$D$9),'Braços de IP'!$E$9,IF(AND(AG670&gt;='Braços de IP'!$B$10,AG670&lt;='Braços de IP'!$D$10),'Braços de IP'!$E$10,IF(AND(AG670&gt;='Braços de IP'!$B$11,AG670&lt;='Braços de IP'!$D$11),'Braços de IP'!$E$11,IF(AND(AG670&gt;='Braços de IP'!$B$12,AG670&lt;='Braços de IP'!$D$12),'Braços de IP'!$E$12,IF(AND(AG670&gt;='Braços de IP'!$B$13,AG670&lt;='Braços de IP'!$D$13),'Braços de IP'!$E$13,IF(AND(AG670&gt;='Braços de IP'!$B$14,AG670&lt;='Braços de IP'!$D$14),'Braços de IP'!$E$14,"ERRO")))))))</f>
        <v>Longo II</v>
      </c>
      <c r="CU670" s="27"/>
      <c r="CV670" s="26" t="str">
        <f>IF($CU670="","",VLOOKUP($CU670,'Braços de IP'!$E$9:$I$15,2,0))</f>
        <v/>
      </c>
      <c r="CW670" s="29" t="str">
        <f>IF($CU670="","",VLOOKUP($CU670,'Braços de IP'!$E$9:$I$15,5,0))</f>
        <v/>
      </c>
      <c r="CX670" s="26"/>
      <c r="CY670" s="26"/>
      <c r="CZ670" s="26"/>
      <c r="DA670" s="26"/>
      <c r="DB670" s="26"/>
      <c r="DC670" s="26"/>
      <c r="DD670" s="30">
        <f t="shared" si="632"/>
        <v>30</v>
      </c>
      <c r="DE670" s="31">
        <f t="shared" si="633"/>
        <v>96</v>
      </c>
      <c r="DF670" s="30">
        <f t="shared" si="634"/>
        <v>126</v>
      </c>
      <c r="DG670" s="32">
        <f t="shared" si="635"/>
        <v>0.6875</v>
      </c>
      <c r="DH670" s="33" t="s">
        <v>143</v>
      </c>
      <c r="DI670" s="34"/>
      <c r="DJ670" s="35"/>
      <c r="DK670" s="16" t="s">
        <v>144</v>
      </c>
      <c r="DL670" s="16"/>
      <c r="DN670" s="36" t="e">
        <f t="shared" si="675"/>
        <v>#VALUE!</v>
      </c>
    </row>
    <row r="671" spans="2:118" ht="15.75" customHeight="1" x14ac:dyDescent="0.25">
      <c r="B671" s="16">
        <v>136</v>
      </c>
      <c r="C671" s="16" t="s">
        <v>146</v>
      </c>
      <c r="D671" s="16" t="s">
        <v>618</v>
      </c>
      <c r="E671" s="16">
        <v>-8.0367259999999998</v>
      </c>
      <c r="F671" s="16">
        <v>-34.929912000000002</v>
      </c>
      <c r="G671" s="16" t="s">
        <v>160</v>
      </c>
      <c r="H671" s="17" t="s">
        <v>136</v>
      </c>
      <c r="I671" s="16" t="s">
        <v>135</v>
      </c>
      <c r="J671" s="17" t="s">
        <v>137</v>
      </c>
      <c r="K671" s="18">
        <v>70</v>
      </c>
      <c r="L671" s="17" t="s">
        <v>138</v>
      </c>
      <c r="M671" s="17">
        <v>0</v>
      </c>
      <c r="N671" s="16">
        <f t="shared" si="671"/>
        <v>140</v>
      </c>
      <c r="O671" s="17">
        <v>1</v>
      </c>
      <c r="P671" s="17">
        <v>1.2</v>
      </c>
      <c r="Q671" s="17">
        <v>7</v>
      </c>
      <c r="R671" s="16"/>
      <c r="S671" s="16"/>
      <c r="T671" s="16">
        <v>0</v>
      </c>
      <c r="U671" s="17">
        <v>1.7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 t="s">
        <v>139</v>
      </c>
      <c r="AB671" s="17" t="s">
        <v>140</v>
      </c>
      <c r="AC671" s="17">
        <v>19.93</v>
      </c>
      <c r="AD671" s="17">
        <v>7.3</v>
      </c>
      <c r="AE671" s="17">
        <v>1</v>
      </c>
      <c r="AF671" s="17">
        <v>0.6</v>
      </c>
      <c r="AG671" s="17">
        <v>2.2999999999999998</v>
      </c>
      <c r="AH671" s="17">
        <f t="shared" si="672"/>
        <v>1.6999999999999997</v>
      </c>
      <c r="AI671" s="17" t="s">
        <v>136</v>
      </c>
      <c r="AJ671" s="17" t="s">
        <v>136</v>
      </c>
      <c r="AK671" s="17" t="s">
        <v>141</v>
      </c>
      <c r="AL671" s="17">
        <f t="shared" si="673"/>
        <v>2</v>
      </c>
      <c r="AM671" s="17">
        <v>0</v>
      </c>
      <c r="AN671" s="17"/>
      <c r="AO671" s="17">
        <v>0</v>
      </c>
      <c r="AP671" s="17">
        <v>0</v>
      </c>
      <c r="AQ671" s="17">
        <v>0</v>
      </c>
      <c r="AR671" s="17" t="s">
        <v>136</v>
      </c>
      <c r="AS671" s="19">
        <f t="shared" si="614"/>
        <v>0</v>
      </c>
      <c r="AT671" s="19"/>
      <c r="AU671" s="19">
        <f>VLOOKUP(G671,ABNT5101!$I$3:$J$9,2)</f>
        <v>10</v>
      </c>
      <c r="AV671" s="19">
        <f>VLOOKUP(G671,ABNT5101!$I$3:$M$9,5)</f>
        <v>0.18</v>
      </c>
      <c r="AW671" s="17" t="str">
        <f>_xlfn.XLOOKUP(G671,ABNT5101!I:I,ABNT5101!L:L)</f>
        <v>-</v>
      </c>
      <c r="AX671" s="17">
        <f>_xlfn.XLOOKUP(G671,ABNT5101!$I:$I,ABNT5101!M:M)</f>
        <v>0.18</v>
      </c>
      <c r="AY671" s="17" t="str">
        <f>_xlfn.XLOOKUP(G671,ABNT5101!$I:$I,ABNT5101!N:N)</f>
        <v>-</v>
      </c>
      <c r="AZ671" s="17">
        <f>_xlfn.XLOOKUP(G671,ABNT5101!$I:$I,ABNT5101!O:O)</f>
        <v>16</v>
      </c>
      <c r="BA671" s="20" t="str">
        <f t="shared" si="615"/>
        <v>ATENDE</v>
      </c>
      <c r="BB671" s="21">
        <f t="shared" ref="BB671:BC671" si="801">BE671/AU671-1</f>
        <v>0.19999999999999996</v>
      </c>
      <c r="BC671" s="21">
        <f t="shared" si="801"/>
        <v>3.0555555555555554</v>
      </c>
      <c r="BD671" s="21" t="str">
        <f t="shared" si="617"/>
        <v>-</v>
      </c>
      <c r="BE671" s="22">
        <v>12</v>
      </c>
      <c r="BF671" s="22">
        <v>0.73</v>
      </c>
      <c r="BG671" s="22"/>
      <c r="BH671" s="22"/>
      <c r="BI671" s="23"/>
      <c r="BJ671" s="22"/>
      <c r="BK671" s="20" t="str">
        <f t="shared" si="618"/>
        <v>ATENDE</v>
      </c>
      <c r="BL671" s="20" t="str">
        <f t="shared" si="619"/>
        <v>ATENDE</v>
      </c>
      <c r="BM671" s="20" t="str">
        <f t="shared" si="620"/>
        <v>ATENDE</v>
      </c>
      <c r="BN671" s="20" t="str">
        <f t="shared" si="621"/>
        <v>ATENDE</v>
      </c>
      <c r="BO671" s="24" t="str">
        <f t="shared" si="622"/>
        <v>C4</v>
      </c>
      <c r="BP671" s="24" t="str">
        <f t="shared" si="725"/>
        <v>P6</v>
      </c>
      <c r="BQ671" s="25">
        <f t="shared" si="623"/>
        <v>2.2166666666666668</v>
      </c>
      <c r="BR671" s="22">
        <v>9.65</v>
      </c>
      <c r="BS671" s="22">
        <v>7.14</v>
      </c>
      <c r="BT671" s="24">
        <f>IF(BP671="-","-",_xlfn.XLOOKUP(BP671,ABNT5101!$B$4:$B$9,ABNT5101!$C$4:$C$9))</f>
        <v>3</v>
      </c>
      <c r="BU671" s="24">
        <f>IF(BP671="-","-",_xlfn.XLOOKUP(BP671,ABNT5101!$B$4:$B$9,ABNT5101!$D$4:$D$9))</f>
        <v>0.6</v>
      </c>
      <c r="BV671" s="20" t="str">
        <f t="shared" si="624"/>
        <v>ATENDE</v>
      </c>
      <c r="BW671" s="20" t="str">
        <f t="shared" si="625"/>
        <v>ATENDE</v>
      </c>
      <c r="BX671" s="20" t="str">
        <f t="shared" si="626"/>
        <v>ATENDE</v>
      </c>
      <c r="BY671" s="24" t="str">
        <f t="shared" ref="BY671:BY679" si="802">BP671</f>
        <v>P6</v>
      </c>
      <c r="BZ671" s="25">
        <f t="shared" si="627"/>
        <v>1.9333333333333336</v>
      </c>
      <c r="CA671" s="24">
        <v>8.8000000000000007</v>
      </c>
      <c r="CB671" s="24">
        <v>6.75</v>
      </c>
      <c r="CC671" s="20">
        <f>IF(BY671="-","-",_xlfn.XLOOKUP(BY671,ABNT5101!$B$4:$B$9,ABNT5101!$C$4:$C$9))</f>
        <v>3</v>
      </c>
      <c r="CD671" s="24">
        <f>IF(BY671="-","-",_xlfn.XLOOKUP(BY671,ABNT5101!$B$4:$B$9,ABNT5101!$D$4:$D$9))</f>
        <v>0.6</v>
      </c>
      <c r="CE671" s="20" t="str">
        <f t="shared" si="628"/>
        <v>ATENDE</v>
      </c>
      <c r="CF671" s="20" t="str">
        <f t="shared" si="629"/>
        <v>ATENDE</v>
      </c>
      <c r="CG671" s="20" t="str">
        <f t="shared" si="630"/>
        <v>ATENDE</v>
      </c>
      <c r="CH671" s="26" t="str">
        <f>_xlfn.XLOOKUP(CI671,'Banco de dados'!$B:$B,'Banco de dados'!$D:$D)</f>
        <v>LEDSTAR</v>
      </c>
      <c r="CI671" s="47" t="str">
        <f>'Banco de dados'!B5</f>
        <v xml:space="preserve"> SL VT 9.1 28W</v>
      </c>
      <c r="CJ671" s="26" t="str">
        <f>_xlfn.XLOOKUP(CI671,'Banco de dados'!$B:$B,'Banco de dados'!$E:$E)</f>
        <v>LUM LED SL VT 9.1 28W</v>
      </c>
      <c r="CK671" s="26"/>
      <c r="CL671" s="26" t="e">
        <f>IF(CK671="-","-",_xlfn.XLOOKUP(CK671,'Banco de dados'!$B:$B,'Banco de dados'!$E:$E))</f>
        <v>#N/A</v>
      </c>
      <c r="CM671" s="28">
        <f t="shared" si="631"/>
        <v>1</v>
      </c>
      <c r="CN671" s="26">
        <f>_xlfn.XLOOKUP(CI671,'Banco de dados'!$B:$B,'Banco de dados'!$H:$H)</f>
        <v>28</v>
      </c>
      <c r="CO671" s="26" t="e">
        <f t="array" aca="1" ref="CO671" ca="1">_xludf.XLOOKUP(CK671,'Banco de dados'!$B:$B,'Banco de dados'!$H:$H)</f>
        <v>#NAME?</v>
      </c>
      <c r="CP671" s="51" t="e">
        <f t="array" aca="1" ref="CP671" ca="1">_xludf.XLOOKUP(CI671,'Banco de dados'!$B:$B,'Banco de dados'!$F:$F)</f>
        <v>#NAME?</v>
      </c>
      <c r="CQ671" s="26" t="e">
        <f t="array" aca="1" ref="CQ671" ca="1">_xludf.XLOOKUP(CK671,'Banco de dados'!$B:$B,'Banco de dados'!$F:$F)</f>
        <v>#NAME?</v>
      </c>
      <c r="CR671" s="27">
        <v>0</v>
      </c>
      <c r="CS671" s="27"/>
      <c r="CT671" s="26" t="str">
        <f>IF(AG671=0.5,"Suporte",IF(AND(AG671&gt;='Braços de IP'!$B$9,AG671&lt;='Braços de IP'!$D$9),'Braços de IP'!$E$9,IF(AND(AG671&gt;='Braços de IP'!$B$10,AG671&lt;='Braços de IP'!$D$10),'Braços de IP'!$E$10,IF(AND(AG671&gt;='Braços de IP'!$B$11,AG671&lt;='Braços de IP'!$D$11),'Braços de IP'!$E$11,IF(AND(AG671&gt;='Braços de IP'!$B$12,AG671&lt;='Braços de IP'!$D$12),'Braços de IP'!$E$12,IF(AND(AG671&gt;='Braços de IP'!$B$13,AG671&lt;='Braços de IP'!$D$13),'Braços de IP'!$E$13,IF(AND(AG671&gt;='Braços de IP'!$B$14,AG671&lt;='Braços de IP'!$D$14),'Braços de IP'!$E$14,"ERRO")))))))</f>
        <v>Médio II</v>
      </c>
      <c r="CU671" s="27"/>
      <c r="CV671" s="26" t="str">
        <f>IF($CU671="","",VLOOKUP($CU671,'Braços de IP'!$E$9:$I$15,2,0))</f>
        <v/>
      </c>
      <c r="CW671" s="29" t="str">
        <f>IF($CU671="","",VLOOKUP($CU671,'Braços de IP'!$E$9:$I$15,5,0))</f>
        <v/>
      </c>
      <c r="CX671" s="26"/>
      <c r="CY671" s="26"/>
      <c r="CZ671" s="26"/>
      <c r="DA671" s="26"/>
      <c r="DB671" s="26"/>
      <c r="DC671" s="26"/>
      <c r="DD671" s="30">
        <f t="shared" si="632"/>
        <v>28</v>
      </c>
      <c r="DE671" s="31">
        <f t="shared" si="633"/>
        <v>70</v>
      </c>
      <c r="DF671" s="30">
        <f t="shared" si="634"/>
        <v>98</v>
      </c>
      <c r="DG671" s="32">
        <f t="shared" si="635"/>
        <v>0.6</v>
      </c>
      <c r="DH671" s="33" t="s">
        <v>143</v>
      </c>
      <c r="DI671" s="34"/>
      <c r="DJ671" s="35"/>
      <c r="DK671" s="16" t="s">
        <v>144</v>
      </c>
      <c r="DL671" s="16"/>
      <c r="DN671" s="36" t="e">
        <f t="shared" si="675"/>
        <v>#VALUE!</v>
      </c>
    </row>
    <row r="672" spans="2:118" ht="15.75" customHeight="1" x14ac:dyDescent="0.25">
      <c r="B672" s="16">
        <v>136</v>
      </c>
      <c r="C672" s="16" t="s">
        <v>146</v>
      </c>
      <c r="D672" s="16" t="s">
        <v>618</v>
      </c>
      <c r="E672" s="16">
        <v>-8.0367259999999998</v>
      </c>
      <c r="F672" s="16">
        <v>-34.929912000000002</v>
      </c>
      <c r="G672" s="16" t="s">
        <v>160</v>
      </c>
      <c r="H672" s="17" t="s">
        <v>136</v>
      </c>
      <c r="I672" s="16" t="s">
        <v>135</v>
      </c>
      <c r="J672" s="17" t="s">
        <v>137</v>
      </c>
      <c r="K672" s="18">
        <v>70</v>
      </c>
      <c r="L672" s="17" t="s">
        <v>138</v>
      </c>
      <c r="M672" s="17">
        <v>0</v>
      </c>
      <c r="N672" s="16">
        <f t="shared" si="671"/>
        <v>140</v>
      </c>
      <c r="O672" s="17">
        <v>1</v>
      </c>
      <c r="P672" s="17">
        <v>1.2</v>
      </c>
      <c r="Q672" s="17">
        <v>7</v>
      </c>
      <c r="R672" s="16"/>
      <c r="S672" s="16"/>
      <c r="T672" s="16">
        <v>0</v>
      </c>
      <c r="U672" s="17">
        <v>1.7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 t="s">
        <v>139</v>
      </c>
      <c r="AB672" s="17" t="s">
        <v>140</v>
      </c>
      <c r="AC672" s="17">
        <v>19.93</v>
      </c>
      <c r="AD672" s="17">
        <v>7.3</v>
      </c>
      <c r="AE672" s="17">
        <v>1</v>
      </c>
      <c r="AF672" s="17">
        <v>0.6</v>
      </c>
      <c r="AG672" s="17">
        <v>2.2999999999999998</v>
      </c>
      <c r="AH672" s="17">
        <f t="shared" si="672"/>
        <v>1.6999999999999997</v>
      </c>
      <c r="AI672" s="17" t="s">
        <v>136</v>
      </c>
      <c r="AJ672" s="17" t="s">
        <v>136</v>
      </c>
      <c r="AK672" s="17" t="s">
        <v>141</v>
      </c>
      <c r="AL672" s="17">
        <f t="shared" si="673"/>
        <v>2</v>
      </c>
      <c r="AM672" s="17">
        <v>0</v>
      </c>
      <c r="AN672" s="17"/>
      <c r="AO672" s="17">
        <v>0</v>
      </c>
      <c r="AP672" s="17">
        <v>0</v>
      </c>
      <c r="AQ672" s="17">
        <v>0</v>
      </c>
      <c r="AR672" s="17" t="s">
        <v>136</v>
      </c>
      <c r="AS672" s="19">
        <f t="shared" si="614"/>
        <v>0</v>
      </c>
      <c r="AT672" s="19"/>
      <c r="AU672" s="19">
        <f>VLOOKUP(G672,ABNT5101!$I$3:$J$9,2)</f>
        <v>10</v>
      </c>
      <c r="AV672" s="19">
        <f>VLOOKUP(G672,ABNT5101!$I$3:$M$9,5)</f>
        <v>0.18</v>
      </c>
      <c r="AW672" s="17" t="str">
        <f>_xlfn.XLOOKUP(G672,ABNT5101!I:I,ABNT5101!L:L)</f>
        <v>-</v>
      </c>
      <c r="AX672" s="17">
        <f>_xlfn.XLOOKUP(G672,ABNT5101!$I:$I,ABNT5101!M:M)</f>
        <v>0.18</v>
      </c>
      <c r="AY672" s="17" t="str">
        <f>_xlfn.XLOOKUP(G672,ABNT5101!$I:$I,ABNT5101!N:N)</f>
        <v>-</v>
      </c>
      <c r="AZ672" s="17">
        <f>_xlfn.XLOOKUP(G672,ABNT5101!$I:$I,ABNT5101!O:O)</f>
        <v>16</v>
      </c>
      <c r="BA672" s="20" t="str">
        <f t="shared" si="615"/>
        <v>ATENDE</v>
      </c>
      <c r="BB672" s="21">
        <f t="shared" ref="BB672:BC672" si="803">BE672/AU672-1</f>
        <v>8.0000000000000071E-3</v>
      </c>
      <c r="BC672" s="21">
        <f t="shared" si="803"/>
        <v>3.666666666666667</v>
      </c>
      <c r="BD672" s="21" t="str">
        <f t="shared" si="617"/>
        <v>-</v>
      </c>
      <c r="BE672" s="22">
        <v>10.08</v>
      </c>
      <c r="BF672" s="22">
        <v>0.84</v>
      </c>
      <c r="BG672" s="22"/>
      <c r="BH672" s="22"/>
      <c r="BI672" s="23"/>
      <c r="BJ672" s="22"/>
      <c r="BK672" s="20" t="str">
        <f t="shared" si="618"/>
        <v>ATENDE</v>
      </c>
      <c r="BL672" s="20" t="str">
        <f t="shared" si="619"/>
        <v>ATENDE</v>
      </c>
      <c r="BM672" s="20" t="str">
        <f t="shared" si="620"/>
        <v>ATENDE</v>
      </c>
      <c r="BN672" s="20" t="str">
        <f t="shared" si="621"/>
        <v>ATENDE</v>
      </c>
      <c r="BO672" s="24" t="str">
        <f t="shared" si="622"/>
        <v>C4</v>
      </c>
      <c r="BP672" s="24" t="str">
        <f t="shared" si="725"/>
        <v>P6</v>
      </c>
      <c r="BQ672" s="25">
        <f t="shared" si="623"/>
        <v>1.6</v>
      </c>
      <c r="BR672" s="22">
        <v>7.8</v>
      </c>
      <c r="BS672" s="22">
        <v>6.31</v>
      </c>
      <c r="BT672" s="24">
        <f>IF(BP672="-","-",_xlfn.XLOOKUP(BP672,ABNT5101!$B$4:$B$9,ABNT5101!$C$4:$C$9))</f>
        <v>3</v>
      </c>
      <c r="BU672" s="24">
        <f>IF(BP672="-","-",_xlfn.XLOOKUP(BP672,ABNT5101!$B$4:$B$9,ABNT5101!$D$4:$D$9))</f>
        <v>0.6</v>
      </c>
      <c r="BV672" s="20" t="str">
        <f t="shared" si="624"/>
        <v>ATENDE</v>
      </c>
      <c r="BW672" s="20" t="str">
        <f t="shared" si="625"/>
        <v>ATENDE</v>
      </c>
      <c r="BX672" s="20" t="str">
        <f t="shared" si="626"/>
        <v>ATENDE</v>
      </c>
      <c r="BY672" s="24" t="str">
        <f t="shared" si="802"/>
        <v>P6</v>
      </c>
      <c r="BZ672" s="25">
        <f t="shared" si="627"/>
        <v>1.4133333333333336</v>
      </c>
      <c r="CA672" s="24">
        <v>7.24</v>
      </c>
      <c r="CB672" s="24">
        <v>6.01</v>
      </c>
      <c r="CC672" s="20">
        <f>IF(BY672="-","-",_xlfn.XLOOKUP(BY672,ABNT5101!$B$4:$B$9,ABNT5101!$C$4:$C$9))</f>
        <v>3</v>
      </c>
      <c r="CD672" s="24">
        <f>IF(BY672="-","-",_xlfn.XLOOKUP(BY672,ABNT5101!$B$4:$B$9,ABNT5101!$D$4:$D$9))</f>
        <v>0.6</v>
      </c>
      <c r="CE672" s="20" t="str">
        <f t="shared" si="628"/>
        <v>ATENDE</v>
      </c>
      <c r="CF672" s="20" t="str">
        <f t="shared" si="629"/>
        <v>ATENDE</v>
      </c>
      <c r="CG672" s="20" t="str">
        <f t="shared" si="630"/>
        <v>ATENDE</v>
      </c>
      <c r="CH672" s="26" t="str">
        <f>_xlfn.XLOOKUP(CI672,'Banco de dados'!$B:$B,'Banco de dados'!$D:$D)</f>
        <v>SX LIGHTING</v>
      </c>
      <c r="CI672" s="27" t="str">
        <f>'Banco de dados'!B53</f>
        <v>SX-INEVO020HF</v>
      </c>
      <c r="CJ672" s="26" t="str">
        <f>_xlfn.XLOOKUP(CI672,'Banco de dados'!$B:$B,'Banco de dados'!$E:$E)</f>
        <v>SXINEVO020K50L12CZF7PHF</v>
      </c>
      <c r="CK672" s="26"/>
      <c r="CL672" s="26" t="e">
        <f>IF(CK672="-","-",_xlfn.XLOOKUP(CK672,'Banco de dados'!$B:$B,'Banco de dados'!$E:$E))</f>
        <v>#N/A</v>
      </c>
      <c r="CM672" s="28">
        <f t="shared" si="631"/>
        <v>1</v>
      </c>
      <c r="CN672" s="26">
        <f>_xlfn.XLOOKUP(CI672,'Banco de dados'!$B:$B,'Banco de dados'!$H:$H)</f>
        <v>22.5</v>
      </c>
      <c r="CO672" s="26" t="e">
        <f t="array" aca="1" ref="CO672" ca="1">_xludf.XLOOKUP(CK672,'Banco de dados'!$B:$B,'Banco de dados'!$H:$H)</f>
        <v>#NAME?</v>
      </c>
      <c r="CP672" s="51" t="e">
        <f t="array" aca="1" ref="CP672" ca="1">_xludf.XLOOKUP(CI672,'Banco de dados'!$B:$B,'Banco de dados'!$F:$F)</f>
        <v>#NAME?</v>
      </c>
      <c r="CQ672" s="26" t="e">
        <f t="array" aca="1" ref="CQ672" ca="1">_xludf.XLOOKUP(CK672,'Banco de dados'!$B:$B,'Banco de dados'!$F:$F)</f>
        <v>#NAME?</v>
      </c>
      <c r="CR672" s="27">
        <v>0</v>
      </c>
      <c r="CS672" s="27"/>
      <c r="CT672" s="26" t="str">
        <f>IF(AG672=0.5,"Suporte",IF(AND(AG672&gt;='Braços de IP'!$B$9,AG672&lt;='Braços de IP'!$D$9),'Braços de IP'!$E$9,IF(AND(AG672&gt;='Braços de IP'!$B$10,AG672&lt;='Braços de IP'!$D$10),'Braços de IP'!$E$10,IF(AND(AG672&gt;='Braços de IP'!$B$11,AG672&lt;='Braços de IP'!$D$11),'Braços de IP'!$E$11,IF(AND(AG672&gt;='Braços de IP'!$B$12,AG672&lt;='Braços de IP'!$D$12),'Braços de IP'!$E$12,IF(AND(AG672&gt;='Braços de IP'!$B$13,AG672&lt;='Braços de IP'!$D$13),'Braços de IP'!$E$13,IF(AND(AG672&gt;='Braços de IP'!$B$14,AG672&lt;='Braços de IP'!$D$14),'Braços de IP'!$E$14,"ERRO")))))))</f>
        <v>Médio II</v>
      </c>
      <c r="CU672" s="27"/>
      <c r="CV672" s="26" t="str">
        <f>IF($CU672="","",VLOOKUP($CU672,'Braços de IP'!$E$9:$I$15,2,0))</f>
        <v/>
      </c>
      <c r="CW672" s="29" t="str">
        <f>IF($CU672="","",VLOOKUP($CU672,'Braços de IP'!$E$9:$I$15,5,0))</f>
        <v/>
      </c>
      <c r="CX672" s="26"/>
      <c r="CY672" s="26"/>
      <c r="CZ672" s="26"/>
      <c r="DA672" s="26"/>
      <c r="DB672" s="26"/>
      <c r="DC672" s="26"/>
      <c r="DD672" s="30">
        <f t="shared" si="632"/>
        <v>22.5</v>
      </c>
      <c r="DE672" s="31">
        <f t="shared" si="633"/>
        <v>70</v>
      </c>
      <c r="DF672" s="30">
        <f t="shared" si="634"/>
        <v>92.5</v>
      </c>
      <c r="DG672" s="32">
        <f t="shared" si="635"/>
        <v>0.6785714285714286</v>
      </c>
      <c r="DH672" s="33" t="s">
        <v>143</v>
      </c>
      <c r="DI672" s="34"/>
      <c r="DJ672" s="35"/>
      <c r="DK672" s="16" t="s">
        <v>144</v>
      </c>
      <c r="DL672" s="16"/>
      <c r="DN672" s="36" t="e">
        <f t="shared" si="675"/>
        <v>#VALUE!</v>
      </c>
    </row>
    <row r="673" spans="2:118" ht="15.75" customHeight="1" x14ac:dyDescent="0.25">
      <c r="B673" s="16">
        <v>136</v>
      </c>
      <c r="C673" s="16" t="s">
        <v>146</v>
      </c>
      <c r="D673" s="16" t="s">
        <v>618</v>
      </c>
      <c r="E673" s="16">
        <v>-8.0367259999999998</v>
      </c>
      <c r="F673" s="16">
        <v>-34.929912000000002</v>
      </c>
      <c r="G673" s="16" t="s">
        <v>160</v>
      </c>
      <c r="H673" s="17" t="s">
        <v>136</v>
      </c>
      <c r="I673" s="16" t="s">
        <v>135</v>
      </c>
      <c r="J673" s="17" t="s">
        <v>137</v>
      </c>
      <c r="K673" s="18">
        <v>70</v>
      </c>
      <c r="L673" s="17" t="s">
        <v>138</v>
      </c>
      <c r="M673" s="17">
        <v>0</v>
      </c>
      <c r="N673" s="16">
        <f t="shared" si="671"/>
        <v>140</v>
      </c>
      <c r="O673" s="17">
        <v>1</v>
      </c>
      <c r="P673" s="17">
        <v>1.2</v>
      </c>
      <c r="Q673" s="17">
        <v>7</v>
      </c>
      <c r="R673" s="16"/>
      <c r="S673" s="16"/>
      <c r="T673" s="16">
        <v>0</v>
      </c>
      <c r="U673" s="17">
        <v>1.7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 t="s">
        <v>139</v>
      </c>
      <c r="AB673" s="17" t="s">
        <v>140</v>
      </c>
      <c r="AC673" s="17">
        <v>19.93</v>
      </c>
      <c r="AD673" s="17">
        <v>7.3</v>
      </c>
      <c r="AE673" s="17">
        <v>1</v>
      </c>
      <c r="AF673" s="17">
        <v>0.6</v>
      </c>
      <c r="AG673" s="17">
        <v>2.2999999999999998</v>
      </c>
      <c r="AH673" s="17">
        <f t="shared" si="672"/>
        <v>1.6999999999999997</v>
      </c>
      <c r="AI673" s="17" t="s">
        <v>136</v>
      </c>
      <c r="AJ673" s="17" t="s">
        <v>136</v>
      </c>
      <c r="AK673" s="17" t="s">
        <v>141</v>
      </c>
      <c r="AL673" s="17">
        <f t="shared" si="673"/>
        <v>2</v>
      </c>
      <c r="AM673" s="17">
        <v>0</v>
      </c>
      <c r="AN673" s="17"/>
      <c r="AO673" s="17">
        <v>0</v>
      </c>
      <c r="AP673" s="17">
        <v>0</v>
      </c>
      <c r="AQ673" s="17">
        <v>0</v>
      </c>
      <c r="AR673" s="17" t="s">
        <v>136</v>
      </c>
      <c r="AS673" s="19">
        <f t="shared" si="614"/>
        <v>0</v>
      </c>
      <c r="AT673" s="19"/>
      <c r="AU673" s="19">
        <f>VLOOKUP(G673,ABNT5101!$I$3:$J$9,2)</f>
        <v>10</v>
      </c>
      <c r="AV673" s="19">
        <f>VLOOKUP(G673,ABNT5101!$I$3:$M$9,5)</f>
        <v>0.18</v>
      </c>
      <c r="AW673" s="17" t="str">
        <f>_xlfn.XLOOKUP(G673,ABNT5101!I:I,ABNT5101!L:L)</f>
        <v>-</v>
      </c>
      <c r="AX673" s="17">
        <f>_xlfn.XLOOKUP(G673,ABNT5101!$I:$I,ABNT5101!M:M)</f>
        <v>0.18</v>
      </c>
      <c r="AY673" s="17" t="str">
        <f>_xlfn.XLOOKUP(G673,ABNT5101!$I:$I,ABNT5101!N:N)</f>
        <v>-</v>
      </c>
      <c r="AZ673" s="17">
        <f>_xlfn.XLOOKUP(G673,ABNT5101!$I:$I,ABNT5101!O:O)</f>
        <v>16</v>
      </c>
      <c r="BA673" s="20" t="str">
        <f t="shared" si="615"/>
        <v>ATENDE</v>
      </c>
      <c r="BB673" s="21">
        <f t="shared" ref="BB673:BC673" si="804">BE673/AU673-1</f>
        <v>0.49</v>
      </c>
      <c r="BC673" s="21">
        <f t="shared" si="804"/>
        <v>3.5000000000000009</v>
      </c>
      <c r="BD673" s="21" t="str">
        <f t="shared" si="617"/>
        <v>-</v>
      </c>
      <c r="BE673" s="22">
        <v>14.9</v>
      </c>
      <c r="BF673" s="22">
        <v>0.81</v>
      </c>
      <c r="BG673" s="22"/>
      <c r="BH673" s="22"/>
      <c r="BI673" s="23"/>
      <c r="BJ673" s="22"/>
      <c r="BK673" s="20" t="str">
        <f t="shared" si="618"/>
        <v>ATENDE</v>
      </c>
      <c r="BL673" s="20" t="str">
        <f t="shared" si="619"/>
        <v>ATENDE</v>
      </c>
      <c r="BM673" s="20" t="str">
        <f t="shared" si="620"/>
        <v>ATENDE</v>
      </c>
      <c r="BN673" s="20" t="str">
        <f t="shared" si="621"/>
        <v>ATENDE</v>
      </c>
      <c r="BO673" s="24" t="str">
        <f t="shared" si="622"/>
        <v>C4</v>
      </c>
      <c r="BP673" s="24" t="str">
        <f t="shared" si="725"/>
        <v>P6</v>
      </c>
      <c r="BQ673" s="25">
        <f t="shared" si="623"/>
        <v>2.7233333333333332</v>
      </c>
      <c r="BR673" s="22">
        <v>11.17</v>
      </c>
      <c r="BS673" s="22">
        <v>8.99</v>
      </c>
      <c r="BT673" s="24">
        <f>IF(BP673="-","-",_xlfn.XLOOKUP(BP673,ABNT5101!$B$4:$B$9,ABNT5101!$C$4:$C$9))</f>
        <v>3</v>
      </c>
      <c r="BU673" s="24">
        <f>IF(BP673="-","-",_xlfn.XLOOKUP(BP673,ABNT5101!$B$4:$B$9,ABNT5101!$D$4:$D$9))</f>
        <v>0.6</v>
      </c>
      <c r="BV673" s="20" t="str">
        <f t="shared" si="624"/>
        <v>ATENDE</v>
      </c>
      <c r="BW673" s="20" t="str">
        <f t="shared" si="625"/>
        <v>ATENDE</v>
      </c>
      <c r="BX673" s="20" t="str">
        <f t="shared" si="626"/>
        <v>ATENDE</v>
      </c>
      <c r="BY673" s="24" t="str">
        <f t="shared" si="802"/>
        <v>P6</v>
      </c>
      <c r="BZ673" s="25">
        <f t="shared" si="627"/>
        <v>2.1366666666666667</v>
      </c>
      <c r="CA673" s="24">
        <v>9.41</v>
      </c>
      <c r="CB673" s="24">
        <v>8</v>
      </c>
      <c r="CC673" s="20">
        <f>IF(BY673="-","-",_xlfn.XLOOKUP(BY673,ABNT5101!$B$4:$B$9,ABNT5101!$C$4:$C$9))</f>
        <v>3</v>
      </c>
      <c r="CD673" s="24">
        <f>IF(BY673="-","-",_xlfn.XLOOKUP(BY673,ABNT5101!$B$4:$B$9,ABNT5101!$D$4:$D$9))</f>
        <v>0.6</v>
      </c>
      <c r="CE673" s="20" t="str">
        <f t="shared" si="628"/>
        <v>ATENDE</v>
      </c>
      <c r="CF673" s="20" t="str">
        <f t="shared" si="629"/>
        <v>ATENDE</v>
      </c>
      <c r="CG673" s="20" t="str">
        <f t="shared" si="630"/>
        <v>ATENDE</v>
      </c>
      <c r="CH673" s="26" t="str">
        <f>_xlfn.XLOOKUP(CI673,'Banco de dados'!$B:$B,'Banco de dados'!$D:$D)</f>
        <v>TECNOWATT</v>
      </c>
      <c r="CI673" s="27" t="str">
        <f>'Banco de dados'!B65</f>
        <v xml:space="preserve">SIGSAGPTLRRSSNDL_30W_38IBBRS
</v>
      </c>
      <c r="CJ673" s="26" t="str">
        <f>_xlfn.XLOOKUP(CI673,'Banco de dados'!$B:$B,'Banco de dados'!$E:$E)</f>
        <v>SIGSAGPTLRRSSNDL_30W_38IBBRS
1-10C1MUN6.5</v>
      </c>
      <c r="CK673" s="26"/>
      <c r="CL673" s="26" t="e">
        <f>IF(CK673="-","-",_xlfn.XLOOKUP(CK673,'Banco de dados'!$B:$B,'Banco de dados'!$E:$E))</f>
        <v>#N/A</v>
      </c>
      <c r="CM673" s="28">
        <f t="shared" si="631"/>
        <v>1</v>
      </c>
      <c r="CN673" s="26">
        <f>_xlfn.XLOOKUP(CI673,'Banco de dados'!$B:$B,'Banco de dados'!$H:$H)</f>
        <v>30</v>
      </c>
      <c r="CO673" s="26" t="e">
        <f t="array" aca="1" ref="CO673" ca="1">_xludf.XLOOKUP(CK673,'Banco de dados'!$B:$B,'Banco de dados'!$H:$H)</f>
        <v>#NAME?</v>
      </c>
      <c r="CP673" s="51" t="e">
        <f t="array" aca="1" ref="CP673" ca="1">_xludf.XLOOKUP(CI673,'Banco de dados'!$B:$B,'Banco de dados'!$F:$F)</f>
        <v>#NAME?</v>
      </c>
      <c r="CQ673" s="26" t="e">
        <f t="array" aca="1" ref="CQ673" ca="1">_xludf.XLOOKUP(CK673,'Banco de dados'!$B:$B,'Banco de dados'!$F:$F)</f>
        <v>#NAME?</v>
      </c>
      <c r="CR673" s="27">
        <v>0</v>
      </c>
      <c r="CS673" s="27"/>
      <c r="CT673" s="26" t="str">
        <f>IF(AG673=0.5,"Suporte",IF(AND(AG673&gt;='Braços de IP'!$B$9,AG673&lt;='Braços de IP'!$D$9),'Braços de IP'!$E$9,IF(AND(AG673&gt;='Braços de IP'!$B$10,AG673&lt;='Braços de IP'!$D$10),'Braços de IP'!$E$10,IF(AND(AG673&gt;='Braços de IP'!$B$11,AG673&lt;='Braços de IP'!$D$11),'Braços de IP'!$E$11,IF(AND(AG673&gt;='Braços de IP'!$B$12,AG673&lt;='Braços de IP'!$D$12),'Braços de IP'!$E$12,IF(AND(AG673&gt;='Braços de IP'!$B$13,AG673&lt;='Braços de IP'!$D$13),'Braços de IP'!$E$13,IF(AND(AG673&gt;='Braços de IP'!$B$14,AG673&lt;='Braços de IP'!$D$14),'Braços de IP'!$E$14,"ERRO")))))))</f>
        <v>Médio II</v>
      </c>
      <c r="CU673" s="27"/>
      <c r="CV673" s="26" t="str">
        <f>IF($CU673="","",VLOOKUP($CU673,'Braços de IP'!$E$9:$I$15,2,0))</f>
        <v/>
      </c>
      <c r="CW673" s="29" t="str">
        <f>IF($CU673="","",VLOOKUP($CU673,'Braços de IP'!$E$9:$I$15,5,0))</f>
        <v/>
      </c>
      <c r="CX673" s="26"/>
      <c r="CY673" s="26"/>
      <c r="CZ673" s="26"/>
      <c r="DA673" s="26"/>
      <c r="DB673" s="26"/>
      <c r="DC673" s="26"/>
      <c r="DD673" s="30">
        <f t="shared" si="632"/>
        <v>30</v>
      </c>
      <c r="DE673" s="31">
        <f t="shared" si="633"/>
        <v>70</v>
      </c>
      <c r="DF673" s="30">
        <f t="shared" si="634"/>
        <v>100</v>
      </c>
      <c r="DG673" s="32">
        <f t="shared" si="635"/>
        <v>0.5714285714285714</v>
      </c>
      <c r="DH673" s="33" t="s">
        <v>143</v>
      </c>
      <c r="DI673" s="34"/>
      <c r="DJ673" s="35"/>
      <c r="DK673" s="16" t="s">
        <v>144</v>
      </c>
      <c r="DL673" s="16"/>
      <c r="DN673" s="36" t="e">
        <f t="shared" si="675"/>
        <v>#VALUE!</v>
      </c>
    </row>
    <row r="674" spans="2:118" ht="15.75" customHeight="1" x14ac:dyDescent="0.25">
      <c r="B674" s="16">
        <v>137</v>
      </c>
      <c r="C674" s="16" t="s">
        <v>146</v>
      </c>
      <c r="D674" s="16" t="s">
        <v>619</v>
      </c>
      <c r="E674" s="16">
        <v>-8.0823079999999994</v>
      </c>
      <c r="F674" s="16">
        <v>-34.913457000000001</v>
      </c>
      <c r="G674" s="16" t="s">
        <v>157</v>
      </c>
      <c r="H674" s="17" t="s">
        <v>136</v>
      </c>
      <c r="I674" s="16" t="s">
        <v>135</v>
      </c>
      <c r="J674" s="17" t="s">
        <v>137</v>
      </c>
      <c r="K674" s="18">
        <v>72</v>
      </c>
      <c r="L674" s="17" t="s">
        <v>138</v>
      </c>
      <c r="M674" s="17">
        <v>0</v>
      </c>
      <c r="N674" s="16">
        <f t="shared" si="671"/>
        <v>144</v>
      </c>
      <c r="O674" s="17">
        <v>1</v>
      </c>
      <c r="P674" s="17">
        <v>1</v>
      </c>
      <c r="Q674" s="17">
        <v>5.12</v>
      </c>
      <c r="R674" s="16"/>
      <c r="S674" s="16"/>
      <c r="T674" s="16">
        <v>0</v>
      </c>
      <c r="U674" s="17">
        <v>1.1200000000000001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 t="s">
        <v>139</v>
      </c>
      <c r="AB674" s="17" t="s">
        <v>140</v>
      </c>
      <c r="AC674" s="17">
        <v>24.8</v>
      </c>
      <c r="AD674" s="17">
        <v>5.5</v>
      </c>
      <c r="AE674" s="17">
        <v>1</v>
      </c>
      <c r="AF674" s="17">
        <v>0</v>
      </c>
      <c r="AG674" s="17">
        <v>1.52</v>
      </c>
      <c r="AH674" s="17">
        <f t="shared" si="672"/>
        <v>1.52</v>
      </c>
      <c r="AI674" s="17" t="s">
        <v>136</v>
      </c>
      <c r="AJ674" s="17" t="s">
        <v>136</v>
      </c>
      <c r="AK674" s="17" t="s">
        <v>141</v>
      </c>
      <c r="AL674" s="17">
        <f t="shared" si="673"/>
        <v>2</v>
      </c>
      <c r="AM674" s="17">
        <v>0</v>
      </c>
      <c r="AN674" s="17"/>
      <c r="AO674" s="17">
        <v>0</v>
      </c>
      <c r="AP674" s="17">
        <v>0</v>
      </c>
      <c r="AQ674" s="17">
        <v>0</v>
      </c>
      <c r="AR674" s="17" t="s">
        <v>136</v>
      </c>
      <c r="AS674" s="19">
        <f t="shared" si="614"/>
        <v>0</v>
      </c>
      <c r="AT674" s="19"/>
      <c r="AU674" s="19">
        <f>VLOOKUP(G674,ABNT5101!$I$3:$J$9,2)</f>
        <v>7.5</v>
      </c>
      <c r="AV674" s="19">
        <f>VLOOKUP(G674,ABNT5101!$I$3:$M$9,5)</f>
        <v>0.18</v>
      </c>
      <c r="AW674" s="17" t="str">
        <f>_xlfn.XLOOKUP(G674,ABNT5101!I:I,ABNT5101!L:L)</f>
        <v>-</v>
      </c>
      <c r="AX674" s="17">
        <f>_xlfn.XLOOKUP(G674,ABNT5101!$I:$I,ABNT5101!M:M)</f>
        <v>0.18</v>
      </c>
      <c r="AY674" s="17" t="str">
        <f>_xlfn.XLOOKUP(G674,ABNT5101!$I:$I,ABNT5101!N:N)</f>
        <v>-</v>
      </c>
      <c r="AZ674" s="17">
        <f>_xlfn.XLOOKUP(G674,ABNT5101!$I:$I,ABNT5101!O:O)</f>
        <v>16</v>
      </c>
      <c r="BA674" s="20" t="str">
        <f t="shared" si="615"/>
        <v>ATENDE</v>
      </c>
      <c r="BB674" s="21">
        <f t="shared" ref="BB674:BC674" si="805">BE674/AU674-1</f>
        <v>3.3333333333333437E-2</v>
      </c>
      <c r="BC674" s="21">
        <f t="shared" si="805"/>
        <v>1.3888888888888888</v>
      </c>
      <c r="BD674" s="21" t="str">
        <f t="shared" si="617"/>
        <v>-</v>
      </c>
      <c r="BE674" s="22">
        <v>7.75</v>
      </c>
      <c r="BF674" s="22">
        <v>0.43</v>
      </c>
      <c r="BG674" s="22"/>
      <c r="BH674" s="22"/>
      <c r="BI674" s="23"/>
      <c r="BJ674" s="22"/>
      <c r="BK674" s="20" t="str">
        <f t="shared" si="618"/>
        <v>ATENDE</v>
      </c>
      <c r="BL674" s="20" t="str">
        <f t="shared" si="619"/>
        <v>ATENDE</v>
      </c>
      <c r="BM674" s="20" t="str">
        <f t="shared" si="620"/>
        <v>ATENDE</v>
      </c>
      <c r="BN674" s="20" t="str">
        <f t="shared" si="621"/>
        <v>ATENDE</v>
      </c>
      <c r="BO674" s="24" t="str">
        <f t="shared" si="622"/>
        <v>C5</v>
      </c>
      <c r="BP674" s="24" t="str">
        <f t="shared" si="725"/>
        <v>P6</v>
      </c>
      <c r="BQ674" s="25">
        <f t="shared" si="623"/>
        <v>1.1099999999999999</v>
      </c>
      <c r="BR674" s="22">
        <v>6.33</v>
      </c>
      <c r="BS674" s="22">
        <v>3.47</v>
      </c>
      <c r="BT674" s="24">
        <f>IF(BP674="-","-",_xlfn.XLOOKUP(BP674,ABNT5101!$B$4:$B$9,ABNT5101!$C$4:$C$9))</f>
        <v>3</v>
      </c>
      <c r="BU674" s="24">
        <f>IF(BP674="-","-",_xlfn.XLOOKUP(BP674,ABNT5101!$B$4:$B$9,ABNT5101!$D$4:$D$9))</f>
        <v>0.6</v>
      </c>
      <c r="BV674" s="20" t="str">
        <f t="shared" si="624"/>
        <v>ATENDE</v>
      </c>
      <c r="BW674" s="20" t="str">
        <f t="shared" si="625"/>
        <v>ATENDE</v>
      </c>
      <c r="BX674" s="20" t="str">
        <f t="shared" si="626"/>
        <v>ATENDE</v>
      </c>
      <c r="BY674" s="24" t="str">
        <f t="shared" si="802"/>
        <v>P6</v>
      </c>
      <c r="BZ674" s="25">
        <f t="shared" si="627"/>
        <v>0.94333333333333336</v>
      </c>
      <c r="CA674" s="24">
        <v>5.83</v>
      </c>
      <c r="CB674" s="24">
        <v>2.59</v>
      </c>
      <c r="CC674" s="20">
        <f>IF(BY674="-","-",_xlfn.XLOOKUP(BY674,ABNT5101!$B$4:$B$9,ABNT5101!$C$4:$C$9))</f>
        <v>3</v>
      </c>
      <c r="CD674" s="24">
        <f>IF(BY674="-","-",_xlfn.XLOOKUP(BY674,ABNT5101!$B$4:$B$9,ABNT5101!$D$4:$D$9))</f>
        <v>0.6</v>
      </c>
      <c r="CE674" s="20" t="str">
        <f t="shared" si="628"/>
        <v>ATENDE</v>
      </c>
      <c r="CF674" s="20" t="str">
        <f t="shared" si="629"/>
        <v>ATENDE</v>
      </c>
      <c r="CG674" s="20" t="str">
        <f t="shared" si="630"/>
        <v>ATENDE</v>
      </c>
      <c r="CH674" s="26" t="str">
        <f>_xlfn.XLOOKUP(CI674,'Banco de dados'!$B:$B,'Banco de dados'!$D:$D)</f>
        <v>LEDSTAR</v>
      </c>
      <c r="CI674" s="47" t="str">
        <f>'Banco de dados'!B4</f>
        <v xml:space="preserve"> SL VT 9.1 17W</v>
      </c>
      <c r="CJ674" s="26" t="str">
        <f>_xlfn.XLOOKUP(CI674,'Banco de dados'!$B:$B,'Banco de dados'!$E:$E)</f>
        <v>LUM LED SL VT 9.1 17W</v>
      </c>
      <c r="CK674" s="26"/>
      <c r="CL674" s="26" t="e">
        <f>IF(CK674="-","-",_xlfn.XLOOKUP(CK674,'Banco de dados'!$B:$B,'Banco de dados'!$E:$E))</f>
        <v>#N/A</v>
      </c>
      <c r="CM674" s="28">
        <f t="shared" si="631"/>
        <v>1</v>
      </c>
      <c r="CN674" s="26">
        <f>_xlfn.XLOOKUP(CI674,'Banco de dados'!$B:$B,'Banco de dados'!$H:$H)</f>
        <v>17</v>
      </c>
      <c r="CO674" s="26" t="e">
        <f t="array" aca="1" ref="CO674" ca="1">_xludf.XLOOKUP(CK674,'Banco de dados'!$B:$B,'Banco de dados'!$H:$H)</f>
        <v>#NAME?</v>
      </c>
      <c r="CP674" s="51" t="e">
        <f t="array" aca="1" ref="CP674" ca="1">_xludf.XLOOKUP(CI674,'Banco de dados'!$B:$B,'Banco de dados'!$F:$F)</f>
        <v>#NAME?</v>
      </c>
      <c r="CQ674" s="26" t="e">
        <f t="array" aca="1" ref="CQ674" ca="1">_xludf.XLOOKUP(CK674,'Banco de dados'!$B:$B,'Banco de dados'!$F:$F)</f>
        <v>#NAME?</v>
      </c>
      <c r="CR674" s="27">
        <v>0</v>
      </c>
      <c r="CS674" s="27"/>
      <c r="CT674" s="26" t="str">
        <f>IF(AG674=0.5,"Suporte",IF(AND(AG674&gt;='Braços de IP'!$B$9,AG674&lt;='Braços de IP'!$D$9),'Braços de IP'!$E$9,IF(AND(AG674&gt;='Braços de IP'!$B$10,AG674&lt;='Braços de IP'!$D$10),'Braços de IP'!$E$10,IF(AND(AG674&gt;='Braços de IP'!$B$11,AG674&lt;='Braços de IP'!$D$11),'Braços de IP'!$E$11,IF(AND(AG674&gt;='Braços de IP'!$B$12,AG674&lt;='Braços de IP'!$D$12),'Braços de IP'!$E$12,IF(AND(AG674&gt;='Braços de IP'!$B$13,AG674&lt;='Braços de IP'!$D$13),'Braços de IP'!$E$13,IF(AND(AG674&gt;='Braços de IP'!$B$14,AG674&lt;='Braços de IP'!$D$14),'Braços de IP'!$E$14,"ERRO")))))))</f>
        <v>Médio I</v>
      </c>
      <c r="CU674" s="27"/>
      <c r="CV674" s="26" t="str">
        <f>IF($CU674="","",VLOOKUP($CU674,'Braços de IP'!$E$9:$I$15,2,0))</f>
        <v/>
      </c>
      <c r="CW674" s="29" t="str">
        <f>IF($CU674="","",VLOOKUP($CU674,'Braços de IP'!$E$9:$I$15,5,0))</f>
        <v/>
      </c>
      <c r="CX674" s="26"/>
      <c r="CY674" s="26"/>
      <c r="CZ674" s="26"/>
      <c r="DA674" s="26"/>
      <c r="DB674" s="26"/>
      <c r="DC674" s="26"/>
      <c r="DD674" s="30">
        <f t="shared" si="632"/>
        <v>17</v>
      </c>
      <c r="DE674" s="31">
        <f t="shared" si="633"/>
        <v>72</v>
      </c>
      <c r="DF674" s="30">
        <f t="shared" si="634"/>
        <v>89</v>
      </c>
      <c r="DG674" s="32">
        <f t="shared" si="635"/>
        <v>0.76388888888888884</v>
      </c>
      <c r="DH674" s="33" t="s">
        <v>143</v>
      </c>
      <c r="DI674" s="34"/>
      <c r="DJ674" s="35"/>
      <c r="DK674" s="16" t="s">
        <v>144</v>
      </c>
      <c r="DL674" s="16"/>
      <c r="DN674" s="36" t="e">
        <f t="shared" si="675"/>
        <v>#VALUE!</v>
      </c>
    </row>
    <row r="675" spans="2:118" ht="15.75" customHeight="1" x14ac:dyDescent="0.25">
      <c r="B675" s="16">
        <v>137</v>
      </c>
      <c r="C675" s="16" t="s">
        <v>146</v>
      </c>
      <c r="D675" s="16" t="s">
        <v>619</v>
      </c>
      <c r="E675" s="16">
        <v>-8.0823079999999994</v>
      </c>
      <c r="F675" s="16">
        <v>-34.913457000000001</v>
      </c>
      <c r="G675" s="16" t="s">
        <v>157</v>
      </c>
      <c r="H675" s="17" t="s">
        <v>136</v>
      </c>
      <c r="I675" s="16" t="s">
        <v>135</v>
      </c>
      <c r="J675" s="17" t="s">
        <v>137</v>
      </c>
      <c r="K675" s="18">
        <v>72</v>
      </c>
      <c r="L675" s="17" t="s">
        <v>138</v>
      </c>
      <c r="M675" s="17">
        <v>0</v>
      </c>
      <c r="N675" s="16">
        <f t="shared" si="671"/>
        <v>144</v>
      </c>
      <c r="O675" s="17">
        <v>1</v>
      </c>
      <c r="P675" s="17">
        <v>1</v>
      </c>
      <c r="Q675" s="17">
        <v>5.12</v>
      </c>
      <c r="R675" s="16"/>
      <c r="S675" s="16"/>
      <c r="T675" s="16">
        <v>0</v>
      </c>
      <c r="U675" s="17">
        <v>1.1200000000000001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 t="s">
        <v>139</v>
      </c>
      <c r="AB675" s="17" t="s">
        <v>140</v>
      </c>
      <c r="AC675" s="17">
        <v>24.8</v>
      </c>
      <c r="AD675" s="17">
        <v>5.5</v>
      </c>
      <c r="AE675" s="17">
        <v>1</v>
      </c>
      <c r="AF675" s="17">
        <v>0</v>
      </c>
      <c r="AG675" s="17">
        <v>1.52</v>
      </c>
      <c r="AH675" s="17">
        <f t="shared" si="672"/>
        <v>1.52</v>
      </c>
      <c r="AI675" s="17" t="s">
        <v>136</v>
      </c>
      <c r="AJ675" s="17" t="s">
        <v>136</v>
      </c>
      <c r="AK675" s="17" t="s">
        <v>141</v>
      </c>
      <c r="AL675" s="17">
        <f t="shared" si="673"/>
        <v>2</v>
      </c>
      <c r="AM675" s="17">
        <v>0</v>
      </c>
      <c r="AN675" s="17"/>
      <c r="AO675" s="17">
        <v>0</v>
      </c>
      <c r="AP675" s="17">
        <v>0</v>
      </c>
      <c r="AQ675" s="17">
        <v>0</v>
      </c>
      <c r="AR675" s="17" t="s">
        <v>136</v>
      </c>
      <c r="AS675" s="19">
        <f t="shared" si="614"/>
        <v>0</v>
      </c>
      <c r="AT675" s="19"/>
      <c r="AU675" s="19">
        <f>VLOOKUP(G675,ABNT5101!$I$3:$J$9,2)</f>
        <v>7.5</v>
      </c>
      <c r="AV675" s="19">
        <f>VLOOKUP(G675,ABNT5101!$I$3:$M$9,5)</f>
        <v>0.18</v>
      </c>
      <c r="AW675" s="17" t="str">
        <f>_xlfn.XLOOKUP(G675,ABNT5101!I:I,ABNT5101!L:L)</f>
        <v>-</v>
      </c>
      <c r="AX675" s="17">
        <f>_xlfn.XLOOKUP(G675,ABNT5101!$I:$I,ABNT5101!M:M)</f>
        <v>0.18</v>
      </c>
      <c r="AY675" s="17" t="str">
        <f>_xlfn.XLOOKUP(G675,ABNT5101!$I:$I,ABNT5101!N:N)</f>
        <v>-</v>
      </c>
      <c r="AZ675" s="17">
        <f>_xlfn.XLOOKUP(G675,ABNT5101!$I:$I,ABNT5101!O:O)</f>
        <v>16</v>
      </c>
      <c r="BA675" s="20" t="str">
        <f t="shared" si="615"/>
        <v>ATENDE</v>
      </c>
      <c r="BB675" s="21">
        <f t="shared" ref="BB675:BC675" si="806">BE675/AU675-1</f>
        <v>0.43599999999999994</v>
      </c>
      <c r="BC675" s="21">
        <f t="shared" si="806"/>
        <v>1.8333333333333335</v>
      </c>
      <c r="BD675" s="21" t="str">
        <f t="shared" si="617"/>
        <v>-</v>
      </c>
      <c r="BE675" s="22">
        <v>10.77</v>
      </c>
      <c r="BF675" s="22">
        <v>0.51</v>
      </c>
      <c r="BG675" s="22"/>
      <c r="BH675" s="22"/>
      <c r="BI675" s="23"/>
      <c r="BJ675" s="22"/>
      <c r="BK675" s="20" t="str">
        <f t="shared" si="618"/>
        <v>ATENDE</v>
      </c>
      <c r="BL675" s="20" t="str">
        <f t="shared" si="619"/>
        <v>ATENDE</v>
      </c>
      <c r="BM675" s="20" t="str">
        <f t="shared" si="620"/>
        <v>ATENDE</v>
      </c>
      <c r="BN675" s="20" t="str">
        <f t="shared" si="621"/>
        <v>ATENDE</v>
      </c>
      <c r="BO675" s="24" t="str">
        <f t="shared" si="622"/>
        <v>C5</v>
      </c>
      <c r="BP675" s="24" t="str">
        <f t="shared" si="725"/>
        <v>P6</v>
      </c>
      <c r="BQ675" s="25">
        <f t="shared" si="623"/>
        <v>1.9166666666666665</v>
      </c>
      <c r="BR675" s="22">
        <v>8.75</v>
      </c>
      <c r="BS675" s="22">
        <v>6.34</v>
      </c>
      <c r="BT675" s="24">
        <f>IF(BP675="-","-",_xlfn.XLOOKUP(BP675,ABNT5101!$B$4:$B$9,ABNT5101!$C$4:$C$9))</f>
        <v>3</v>
      </c>
      <c r="BU675" s="24">
        <f>IF(BP675="-","-",_xlfn.XLOOKUP(BP675,ABNT5101!$B$4:$B$9,ABNT5101!$D$4:$D$9))</f>
        <v>0.6</v>
      </c>
      <c r="BV675" s="20" t="str">
        <f t="shared" si="624"/>
        <v>ATENDE</v>
      </c>
      <c r="BW675" s="20" t="str">
        <f t="shared" si="625"/>
        <v>ATENDE</v>
      </c>
      <c r="BX675" s="20" t="str">
        <f t="shared" si="626"/>
        <v>ATENDE</v>
      </c>
      <c r="BY675" s="24" t="str">
        <f t="shared" si="802"/>
        <v>P6</v>
      </c>
      <c r="BZ675" s="25">
        <f t="shared" si="627"/>
        <v>1.54</v>
      </c>
      <c r="CA675" s="24">
        <v>7.62</v>
      </c>
      <c r="CB675" s="24">
        <v>3.31</v>
      </c>
      <c r="CC675" s="20">
        <f>IF(BY675="-","-",_xlfn.XLOOKUP(BY675,ABNT5101!$B$4:$B$9,ABNT5101!$C$4:$C$9))</f>
        <v>3</v>
      </c>
      <c r="CD675" s="24">
        <f>IF(BY675="-","-",_xlfn.XLOOKUP(BY675,ABNT5101!$B$4:$B$9,ABNT5101!$D$4:$D$9))</f>
        <v>0.6</v>
      </c>
      <c r="CE675" s="20" t="str">
        <f t="shared" si="628"/>
        <v>ATENDE</v>
      </c>
      <c r="CF675" s="20" t="str">
        <f t="shared" si="629"/>
        <v>ATENDE</v>
      </c>
      <c r="CG675" s="20" t="str">
        <f t="shared" si="630"/>
        <v>ATENDE</v>
      </c>
      <c r="CH675" s="26" t="str">
        <f>_xlfn.XLOOKUP(CI675,'Banco de dados'!$B:$B,'Banco de dados'!$D:$D)</f>
        <v>SX LIGHTING</v>
      </c>
      <c r="CI675" s="27" t="str">
        <f>'Banco de dados'!B53</f>
        <v>SX-INEVO020HF</v>
      </c>
      <c r="CJ675" s="26" t="str">
        <f>_xlfn.XLOOKUP(CI675,'Banco de dados'!$B:$B,'Banco de dados'!$E:$E)</f>
        <v>SXINEVO020K50L12CZF7PHF</v>
      </c>
      <c r="CK675" s="26"/>
      <c r="CL675" s="26" t="e">
        <f>IF(CK675="-","-",_xlfn.XLOOKUP(CK675,'Banco de dados'!$B:$B,'Banco de dados'!$E:$E))</f>
        <v>#N/A</v>
      </c>
      <c r="CM675" s="28">
        <f t="shared" si="631"/>
        <v>1</v>
      </c>
      <c r="CN675" s="26">
        <f>_xlfn.XLOOKUP(CI675,'Banco de dados'!$B:$B,'Banco de dados'!$H:$H)</f>
        <v>22.5</v>
      </c>
      <c r="CO675" s="26" t="e">
        <f t="array" aca="1" ref="CO675" ca="1">_xludf.XLOOKUP(CK675,'Banco de dados'!$B:$B,'Banco de dados'!$H:$H)</f>
        <v>#NAME?</v>
      </c>
      <c r="CP675" s="51" t="e">
        <f t="array" aca="1" ref="CP675" ca="1">_xludf.XLOOKUP(CI675,'Banco de dados'!$B:$B,'Banco de dados'!$F:$F)</f>
        <v>#NAME?</v>
      </c>
      <c r="CQ675" s="26" t="e">
        <f t="array" aca="1" ref="CQ675" ca="1">_xludf.XLOOKUP(CK675,'Banco de dados'!$B:$B,'Banco de dados'!$F:$F)</f>
        <v>#NAME?</v>
      </c>
      <c r="CR675" s="27">
        <v>0</v>
      </c>
      <c r="CS675" s="27"/>
      <c r="CT675" s="26" t="str">
        <f>IF(AG675=0.5,"Suporte",IF(AND(AG675&gt;='Braços de IP'!$B$9,AG675&lt;='Braços de IP'!$D$9),'Braços de IP'!$E$9,IF(AND(AG675&gt;='Braços de IP'!$B$10,AG675&lt;='Braços de IP'!$D$10),'Braços de IP'!$E$10,IF(AND(AG675&gt;='Braços de IP'!$B$11,AG675&lt;='Braços de IP'!$D$11),'Braços de IP'!$E$11,IF(AND(AG675&gt;='Braços de IP'!$B$12,AG675&lt;='Braços de IP'!$D$12),'Braços de IP'!$E$12,IF(AND(AG675&gt;='Braços de IP'!$B$13,AG675&lt;='Braços de IP'!$D$13),'Braços de IP'!$E$13,IF(AND(AG675&gt;='Braços de IP'!$B$14,AG675&lt;='Braços de IP'!$D$14),'Braços de IP'!$E$14,"ERRO")))))))</f>
        <v>Médio I</v>
      </c>
      <c r="CU675" s="27"/>
      <c r="CV675" s="26" t="str">
        <f>IF($CU675="","",VLOOKUP($CU675,'Braços de IP'!$E$9:$I$15,2,0))</f>
        <v/>
      </c>
      <c r="CW675" s="29" t="str">
        <f>IF($CU675="","",VLOOKUP($CU675,'Braços de IP'!$E$9:$I$15,5,0))</f>
        <v/>
      </c>
      <c r="CX675" s="26"/>
      <c r="CY675" s="26"/>
      <c r="CZ675" s="26"/>
      <c r="DA675" s="26"/>
      <c r="DB675" s="26"/>
      <c r="DC675" s="26"/>
      <c r="DD675" s="30">
        <f t="shared" si="632"/>
        <v>22.5</v>
      </c>
      <c r="DE675" s="31">
        <f t="shared" si="633"/>
        <v>72</v>
      </c>
      <c r="DF675" s="30">
        <f t="shared" si="634"/>
        <v>94.5</v>
      </c>
      <c r="DG675" s="32">
        <f t="shared" si="635"/>
        <v>0.6875</v>
      </c>
      <c r="DH675" s="33" t="s">
        <v>143</v>
      </c>
      <c r="DI675" s="34"/>
      <c r="DJ675" s="35"/>
      <c r="DK675" s="16" t="s">
        <v>144</v>
      </c>
      <c r="DL675" s="16"/>
      <c r="DN675" s="36" t="e">
        <f t="shared" si="675"/>
        <v>#VALUE!</v>
      </c>
    </row>
    <row r="676" spans="2:118" ht="15.75" customHeight="1" x14ac:dyDescent="0.25">
      <c r="B676" s="16">
        <v>137</v>
      </c>
      <c r="C676" s="16" t="s">
        <v>146</v>
      </c>
      <c r="D676" s="16" t="s">
        <v>619</v>
      </c>
      <c r="E676" s="16">
        <v>-8.0823079999999994</v>
      </c>
      <c r="F676" s="16">
        <v>-34.913457000000001</v>
      </c>
      <c r="G676" s="16" t="s">
        <v>157</v>
      </c>
      <c r="H676" s="17" t="s">
        <v>136</v>
      </c>
      <c r="I676" s="16" t="s">
        <v>135</v>
      </c>
      <c r="J676" s="17" t="s">
        <v>137</v>
      </c>
      <c r="K676" s="18">
        <v>72</v>
      </c>
      <c r="L676" s="17" t="s">
        <v>138</v>
      </c>
      <c r="M676" s="17">
        <v>0</v>
      </c>
      <c r="N676" s="16">
        <f t="shared" si="671"/>
        <v>144</v>
      </c>
      <c r="O676" s="17">
        <v>1</v>
      </c>
      <c r="P676" s="17">
        <v>1</v>
      </c>
      <c r="Q676" s="17">
        <v>5.12</v>
      </c>
      <c r="R676" s="16"/>
      <c r="S676" s="16"/>
      <c r="T676" s="16">
        <v>0</v>
      </c>
      <c r="U676" s="17">
        <v>1.1200000000000001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 t="s">
        <v>139</v>
      </c>
      <c r="AB676" s="17" t="s">
        <v>140</v>
      </c>
      <c r="AC676" s="17">
        <v>24.8</v>
      </c>
      <c r="AD676" s="17">
        <v>5.5</v>
      </c>
      <c r="AE676" s="17">
        <v>1</v>
      </c>
      <c r="AF676" s="17">
        <v>0</v>
      </c>
      <c r="AG676" s="17">
        <v>1.52</v>
      </c>
      <c r="AH676" s="17">
        <f t="shared" si="672"/>
        <v>1.52</v>
      </c>
      <c r="AI676" s="17" t="s">
        <v>136</v>
      </c>
      <c r="AJ676" s="17" t="s">
        <v>136</v>
      </c>
      <c r="AK676" s="17" t="s">
        <v>141</v>
      </c>
      <c r="AL676" s="17">
        <f t="shared" si="673"/>
        <v>2</v>
      </c>
      <c r="AM676" s="17">
        <v>0</v>
      </c>
      <c r="AN676" s="17"/>
      <c r="AO676" s="17">
        <v>0</v>
      </c>
      <c r="AP676" s="17">
        <v>0</v>
      </c>
      <c r="AQ676" s="17">
        <v>0</v>
      </c>
      <c r="AR676" s="17" t="s">
        <v>136</v>
      </c>
      <c r="AS676" s="19">
        <f t="shared" si="614"/>
        <v>0</v>
      </c>
      <c r="AT676" s="19"/>
      <c r="AU676" s="19">
        <f>VLOOKUP(G676,ABNT5101!$I$3:$J$9,2)</f>
        <v>7.5</v>
      </c>
      <c r="AV676" s="19">
        <f>VLOOKUP(G676,ABNT5101!$I$3:$M$9,5)</f>
        <v>0.18</v>
      </c>
      <c r="AW676" s="17" t="str">
        <f>_xlfn.XLOOKUP(G676,ABNT5101!I:I,ABNT5101!L:L)</f>
        <v>-</v>
      </c>
      <c r="AX676" s="17">
        <f>_xlfn.XLOOKUP(G676,ABNT5101!$I:$I,ABNT5101!M:M)</f>
        <v>0.18</v>
      </c>
      <c r="AY676" s="17" t="str">
        <f>_xlfn.XLOOKUP(G676,ABNT5101!$I:$I,ABNT5101!N:N)</f>
        <v>-</v>
      </c>
      <c r="AZ676" s="17">
        <f>_xlfn.XLOOKUP(G676,ABNT5101!$I:$I,ABNT5101!O:O)</f>
        <v>16</v>
      </c>
      <c r="BA676" s="20" t="str">
        <f t="shared" si="615"/>
        <v>ATENDE</v>
      </c>
      <c r="BB676" s="21">
        <f t="shared" ref="BB676:BC676" si="807">BE676/AU676-1</f>
        <v>1.1333333333333333</v>
      </c>
      <c r="BC676" s="21">
        <f t="shared" si="807"/>
        <v>1.9444444444444446</v>
      </c>
      <c r="BD676" s="21" t="str">
        <f t="shared" si="617"/>
        <v>-</v>
      </c>
      <c r="BE676" s="22">
        <v>16</v>
      </c>
      <c r="BF676" s="22">
        <v>0.53</v>
      </c>
      <c r="BG676" s="22"/>
      <c r="BH676" s="22"/>
      <c r="BI676" s="23"/>
      <c r="BJ676" s="22"/>
      <c r="BK676" s="20" t="str">
        <f t="shared" si="618"/>
        <v>ATENDE</v>
      </c>
      <c r="BL676" s="20" t="str">
        <f t="shared" si="619"/>
        <v>ATENDE</v>
      </c>
      <c r="BM676" s="20" t="str">
        <f t="shared" si="620"/>
        <v>ATENDE</v>
      </c>
      <c r="BN676" s="20" t="str">
        <f t="shared" si="621"/>
        <v>ATENDE</v>
      </c>
      <c r="BO676" s="24" t="str">
        <f t="shared" si="622"/>
        <v>C5</v>
      </c>
      <c r="BP676" s="24" t="str">
        <f t="shared" si="725"/>
        <v>P6</v>
      </c>
      <c r="BQ676" s="25">
        <f t="shared" si="623"/>
        <v>2.8633333333333333</v>
      </c>
      <c r="BR676" s="22">
        <v>11.59</v>
      </c>
      <c r="BS676" s="22">
        <v>8.5500000000000007</v>
      </c>
      <c r="BT676" s="24">
        <f>IF(BP676="-","-",_xlfn.XLOOKUP(BP676,ABNT5101!$B$4:$B$9,ABNT5101!$C$4:$C$9))</f>
        <v>3</v>
      </c>
      <c r="BU676" s="24">
        <f>IF(BP676="-","-",_xlfn.XLOOKUP(BP676,ABNT5101!$B$4:$B$9,ABNT5101!$D$4:$D$9))</f>
        <v>0.6</v>
      </c>
      <c r="BV676" s="20" t="str">
        <f t="shared" si="624"/>
        <v>ATENDE</v>
      </c>
      <c r="BW676" s="20" t="str">
        <f t="shared" si="625"/>
        <v>ATENDE</v>
      </c>
      <c r="BX676" s="20" t="str">
        <f t="shared" si="626"/>
        <v>ATENDE</v>
      </c>
      <c r="BY676" s="24" t="str">
        <f t="shared" si="802"/>
        <v>P6</v>
      </c>
      <c r="BZ676" s="25">
        <f t="shared" si="627"/>
        <v>2.6466666666666665</v>
      </c>
      <c r="CA676" s="24">
        <v>10.94</v>
      </c>
      <c r="CB676" s="24">
        <v>6.04</v>
      </c>
      <c r="CC676" s="20">
        <f>IF(BY676="-","-",_xlfn.XLOOKUP(BY676,ABNT5101!$B$4:$B$9,ABNT5101!$C$4:$C$9))</f>
        <v>3</v>
      </c>
      <c r="CD676" s="24">
        <f>IF(BY676="-","-",_xlfn.XLOOKUP(BY676,ABNT5101!$B$4:$B$9,ABNT5101!$D$4:$D$9))</f>
        <v>0.6</v>
      </c>
      <c r="CE676" s="20" t="str">
        <f t="shared" si="628"/>
        <v>ATENDE</v>
      </c>
      <c r="CF676" s="20" t="str">
        <f t="shared" si="629"/>
        <v>ATENDE</v>
      </c>
      <c r="CG676" s="20" t="str">
        <f t="shared" si="630"/>
        <v>ATENDE</v>
      </c>
      <c r="CH676" s="26" t="str">
        <f>_xlfn.XLOOKUP(CI676,'Banco de dados'!$B:$B,'Banco de dados'!$D:$D)</f>
        <v>TECNOWATT</v>
      </c>
      <c r="CI676" s="27" t="str">
        <f>'Banco de dados'!B65</f>
        <v xml:space="preserve">SIGSAGPTLRRSSNDL_30W_38IBBRS
</v>
      </c>
      <c r="CJ676" s="26" t="str">
        <f>_xlfn.XLOOKUP(CI676,'Banco de dados'!$B:$B,'Banco de dados'!$E:$E)</f>
        <v>SIGSAGPTLRRSSNDL_30W_38IBBRS
1-10C1MUN6.5</v>
      </c>
      <c r="CK676" s="26"/>
      <c r="CL676" s="26" t="e">
        <f>IF(CK676="-","-",_xlfn.XLOOKUP(CK676,'Banco de dados'!$B:$B,'Banco de dados'!$E:$E))</f>
        <v>#N/A</v>
      </c>
      <c r="CM676" s="28">
        <f t="shared" si="631"/>
        <v>1</v>
      </c>
      <c r="CN676" s="26">
        <f>_xlfn.XLOOKUP(CI676,'Banco de dados'!$B:$B,'Banco de dados'!$H:$H)</f>
        <v>30</v>
      </c>
      <c r="CO676" s="26" t="e">
        <f t="array" aca="1" ref="CO676" ca="1">_xludf.XLOOKUP(CK676,'Banco de dados'!$B:$B,'Banco de dados'!$H:$H)</f>
        <v>#NAME?</v>
      </c>
      <c r="CP676" s="51" t="e">
        <f t="array" aca="1" ref="CP676" ca="1">_xludf.XLOOKUP(CI676,'Banco de dados'!$B:$B,'Banco de dados'!$F:$F)</f>
        <v>#NAME?</v>
      </c>
      <c r="CQ676" s="26" t="e">
        <f t="array" aca="1" ref="CQ676" ca="1">_xludf.XLOOKUP(CK676,'Banco de dados'!$B:$B,'Banco de dados'!$F:$F)</f>
        <v>#NAME?</v>
      </c>
      <c r="CR676" s="27">
        <v>0</v>
      </c>
      <c r="CS676" s="27"/>
      <c r="CT676" s="26" t="str">
        <f>IF(AG676=0.5,"Suporte",IF(AND(AG676&gt;='Braços de IP'!$B$9,AG676&lt;='Braços de IP'!$D$9),'Braços de IP'!$E$9,IF(AND(AG676&gt;='Braços de IP'!$B$10,AG676&lt;='Braços de IP'!$D$10),'Braços de IP'!$E$10,IF(AND(AG676&gt;='Braços de IP'!$B$11,AG676&lt;='Braços de IP'!$D$11),'Braços de IP'!$E$11,IF(AND(AG676&gt;='Braços de IP'!$B$12,AG676&lt;='Braços de IP'!$D$12),'Braços de IP'!$E$12,IF(AND(AG676&gt;='Braços de IP'!$B$13,AG676&lt;='Braços de IP'!$D$13),'Braços de IP'!$E$13,IF(AND(AG676&gt;='Braços de IP'!$B$14,AG676&lt;='Braços de IP'!$D$14),'Braços de IP'!$E$14,"ERRO")))))))</f>
        <v>Médio I</v>
      </c>
      <c r="CU676" s="27"/>
      <c r="CV676" s="26" t="str">
        <f>IF($CU676="","",VLOOKUP($CU676,'Braços de IP'!$E$9:$I$15,2,0))</f>
        <v/>
      </c>
      <c r="CW676" s="29" t="str">
        <f>IF($CU676="","",VLOOKUP($CU676,'Braços de IP'!$E$9:$I$15,5,0))</f>
        <v/>
      </c>
      <c r="CX676" s="26"/>
      <c r="CY676" s="26"/>
      <c r="CZ676" s="26"/>
      <c r="DA676" s="26"/>
      <c r="DB676" s="26"/>
      <c r="DC676" s="26"/>
      <c r="DD676" s="30">
        <f t="shared" si="632"/>
        <v>30</v>
      </c>
      <c r="DE676" s="31">
        <f t="shared" si="633"/>
        <v>72</v>
      </c>
      <c r="DF676" s="30">
        <f t="shared" si="634"/>
        <v>102</v>
      </c>
      <c r="DG676" s="32">
        <f t="shared" si="635"/>
        <v>0.58333333333333326</v>
      </c>
      <c r="DH676" s="33" t="s">
        <v>143</v>
      </c>
      <c r="DI676" s="34"/>
      <c r="DJ676" s="35"/>
      <c r="DK676" s="16" t="s">
        <v>144</v>
      </c>
      <c r="DL676" s="16"/>
      <c r="DN676" s="36" t="e">
        <f t="shared" si="675"/>
        <v>#VALUE!</v>
      </c>
    </row>
    <row r="677" spans="2:118" ht="15.75" customHeight="1" x14ac:dyDescent="0.25">
      <c r="B677" s="16">
        <v>138</v>
      </c>
      <c r="C677" s="16" t="s">
        <v>146</v>
      </c>
      <c r="D677" s="16" t="s">
        <v>620</v>
      </c>
      <c r="E677" s="16">
        <v>-8.0875590000000006</v>
      </c>
      <c r="F677" s="16">
        <v>-34.963957999999998</v>
      </c>
      <c r="G677" s="16" t="s">
        <v>157</v>
      </c>
      <c r="H677" s="17" t="s">
        <v>136</v>
      </c>
      <c r="I677" s="16" t="s">
        <v>135</v>
      </c>
      <c r="J677" s="17" t="s">
        <v>137</v>
      </c>
      <c r="K677" s="18">
        <v>70</v>
      </c>
      <c r="L677" s="17" t="s">
        <v>138</v>
      </c>
      <c r="M677" s="17">
        <v>0</v>
      </c>
      <c r="N677" s="16">
        <f t="shared" si="671"/>
        <v>140</v>
      </c>
      <c r="O677" s="17">
        <v>1</v>
      </c>
      <c r="P677" s="17">
        <v>1</v>
      </c>
      <c r="Q677" s="17">
        <v>5</v>
      </c>
      <c r="R677" s="16"/>
      <c r="S677" s="16"/>
      <c r="T677" s="16">
        <v>0</v>
      </c>
      <c r="U677" s="17">
        <v>0.95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 t="s">
        <v>139</v>
      </c>
      <c r="AB677" s="17" t="s">
        <v>140</v>
      </c>
      <c r="AC677" s="17">
        <v>33.83</v>
      </c>
      <c r="AD677" s="17">
        <v>6.7</v>
      </c>
      <c r="AE677" s="17">
        <v>1</v>
      </c>
      <c r="AF677" s="17">
        <v>0.64</v>
      </c>
      <c r="AG677" s="17">
        <v>2.23</v>
      </c>
      <c r="AH677" s="17">
        <f t="shared" si="672"/>
        <v>1.5899999999999999</v>
      </c>
      <c r="AI677" s="17" t="s">
        <v>136</v>
      </c>
      <c r="AJ677" s="17" t="s">
        <v>136</v>
      </c>
      <c r="AK677" s="17" t="s">
        <v>141</v>
      </c>
      <c r="AL677" s="17">
        <f t="shared" si="673"/>
        <v>2</v>
      </c>
      <c r="AM677" s="17">
        <v>0</v>
      </c>
      <c r="AN677" s="17"/>
      <c r="AO677" s="17">
        <v>0</v>
      </c>
      <c r="AP677" s="17">
        <v>0</v>
      </c>
      <c r="AQ677" s="17">
        <v>0</v>
      </c>
      <c r="AR677" s="17" t="s">
        <v>136</v>
      </c>
      <c r="AS677" s="19">
        <f t="shared" si="614"/>
        <v>0</v>
      </c>
      <c r="AT677" s="19"/>
      <c r="AU677" s="19">
        <f>VLOOKUP(G677,ABNT5101!$I$3:$J$9,2)</f>
        <v>7.5</v>
      </c>
      <c r="AV677" s="19">
        <f>VLOOKUP(G677,ABNT5101!$I$3:$M$9,5)</f>
        <v>0.18</v>
      </c>
      <c r="AW677" s="17" t="str">
        <f>_xlfn.XLOOKUP(G677,ABNT5101!I:I,ABNT5101!L:L)</f>
        <v>-</v>
      </c>
      <c r="AX677" s="17">
        <f>_xlfn.XLOOKUP(G677,ABNT5101!$I:$I,ABNT5101!M:M)</f>
        <v>0.18</v>
      </c>
      <c r="AY677" s="17" t="str">
        <f>_xlfn.XLOOKUP(G677,ABNT5101!$I:$I,ABNT5101!N:N)</f>
        <v>-</v>
      </c>
      <c r="AZ677" s="17">
        <f>_xlfn.XLOOKUP(G677,ABNT5101!$I:$I,ABNT5101!O:O)</f>
        <v>16</v>
      </c>
      <c r="BA677" s="20" t="str">
        <f t="shared" si="615"/>
        <v>ATENDE</v>
      </c>
      <c r="BB677" s="21">
        <f t="shared" ref="BB677:BC677" si="808">BE677/AU677-1</f>
        <v>5.3333333333333455E-2</v>
      </c>
      <c r="BC677" s="21">
        <f t="shared" si="808"/>
        <v>0.83333333333333348</v>
      </c>
      <c r="BD677" s="21" t="str">
        <f t="shared" si="617"/>
        <v>-</v>
      </c>
      <c r="BE677" s="22">
        <v>7.9</v>
      </c>
      <c r="BF677" s="22">
        <v>0.33</v>
      </c>
      <c r="BG677" s="22"/>
      <c r="BH677" s="22"/>
      <c r="BI677" s="23"/>
      <c r="BJ677" s="22"/>
      <c r="BK677" s="20" t="str">
        <f t="shared" si="618"/>
        <v>ATENDE</v>
      </c>
      <c r="BL677" s="20" t="str">
        <f t="shared" si="619"/>
        <v>ATENDE</v>
      </c>
      <c r="BM677" s="20" t="str">
        <f t="shared" si="620"/>
        <v>ATENDE</v>
      </c>
      <c r="BN677" s="20" t="str">
        <f t="shared" si="621"/>
        <v>ATENDE</v>
      </c>
      <c r="BO677" s="24" t="str">
        <f t="shared" si="622"/>
        <v>C5</v>
      </c>
      <c r="BP677" s="24" t="str">
        <f t="shared" si="725"/>
        <v>P6</v>
      </c>
      <c r="BQ677" s="25">
        <f t="shared" si="623"/>
        <v>1.3866666666666667</v>
      </c>
      <c r="BR677" s="22">
        <v>7.16</v>
      </c>
      <c r="BS677" s="22">
        <v>2.85</v>
      </c>
      <c r="BT677" s="24">
        <f>IF(BP677="-","-",_xlfn.XLOOKUP(BP677,ABNT5101!$B$4:$B$9,ABNT5101!$C$4:$C$9))</f>
        <v>3</v>
      </c>
      <c r="BU677" s="24">
        <f>IF(BP677="-","-",_xlfn.XLOOKUP(BP677,ABNT5101!$B$4:$B$9,ABNT5101!$D$4:$D$9))</f>
        <v>0.6</v>
      </c>
      <c r="BV677" s="20" t="str">
        <f t="shared" si="624"/>
        <v>ATENDE</v>
      </c>
      <c r="BW677" s="20" t="str">
        <f t="shared" si="625"/>
        <v>ATENDE</v>
      </c>
      <c r="BX677" s="20" t="str">
        <f t="shared" si="626"/>
        <v>ATENDE</v>
      </c>
      <c r="BY677" s="24" t="str">
        <f t="shared" si="802"/>
        <v>P6</v>
      </c>
      <c r="BZ677" s="25">
        <f t="shared" si="627"/>
        <v>1.1133333333333333</v>
      </c>
      <c r="CA677" s="24">
        <v>6.34</v>
      </c>
      <c r="CB677" s="24">
        <v>2.1</v>
      </c>
      <c r="CC677" s="20">
        <f>IF(BY677="-","-",_xlfn.XLOOKUP(BY677,ABNT5101!$B$4:$B$9,ABNT5101!$C$4:$C$9))</f>
        <v>3</v>
      </c>
      <c r="CD677" s="24">
        <f>IF(BY677="-","-",_xlfn.XLOOKUP(BY677,ABNT5101!$B$4:$B$9,ABNT5101!$D$4:$D$9))</f>
        <v>0.6</v>
      </c>
      <c r="CE677" s="20" t="str">
        <f t="shared" si="628"/>
        <v>ATENDE</v>
      </c>
      <c r="CF677" s="20" t="str">
        <f t="shared" si="629"/>
        <v>ATENDE</v>
      </c>
      <c r="CG677" s="20" t="str">
        <f t="shared" si="630"/>
        <v>ATENDE</v>
      </c>
      <c r="CH677" s="26" t="str">
        <f>_xlfn.XLOOKUP(CI677,'Banco de dados'!$B:$B,'Banco de dados'!$D:$D)</f>
        <v>LEDSTAR</v>
      </c>
      <c r="CI677" s="47" t="str">
        <f>'Banco de dados'!B5</f>
        <v xml:space="preserve"> SL VT 9.1 28W</v>
      </c>
      <c r="CJ677" s="26" t="str">
        <f>_xlfn.XLOOKUP(CI677,'Banco de dados'!$B:$B,'Banco de dados'!$E:$E)</f>
        <v>LUM LED SL VT 9.1 28W</v>
      </c>
      <c r="CK677" s="26"/>
      <c r="CL677" s="26" t="e">
        <f>IF(CK677="-","-",_xlfn.XLOOKUP(CK677,'Banco de dados'!$B:$B,'Banco de dados'!$E:$E))</f>
        <v>#N/A</v>
      </c>
      <c r="CM677" s="28">
        <f t="shared" si="631"/>
        <v>1</v>
      </c>
      <c r="CN677" s="26">
        <f>_xlfn.XLOOKUP(CI677,'Banco de dados'!$B:$B,'Banco de dados'!$H:$H)</f>
        <v>28</v>
      </c>
      <c r="CO677" s="26" t="e">
        <f t="array" aca="1" ref="CO677" ca="1">_xludf.XLOOKUP(CK677,'Banco de dados'!$B:$B,'Banco de dados'!$H:$H)</f>
        <v>#NAME?</v>
      </c>
      <c r="CP677" s="51" t="e">
        <f t="array" aca="1" ref="CP677" ca="1">_xludf.XLOOKUP(CI677,'Banco de dados'!$B:$B,'Banco de dados'!$F:$F)</f>
        <v>#NAME?</v>
      </c>
      <c r="CQ677" s="26" t="e">
        <f t="array" aca="1" ref="CQ677" ca="1">_xludf.XLOOKUP(CK677,'Banco de dados'!$B:$B,'Banco de dados'!$F:$F)</f>
        <v>#NAME?</v>
      </c>
      <c r="CR677" s="27">
        <v>0</v>
      </c>
      <c r="CS677" s="27"/>
      <c r="CT677" s="26" t="str">
        <f>IF(AG677=0.5,"Suporte",IF(AND(AG677&gt;='Braços de IP'!$B$9,AG677&lt;='Braços de IP'!$D$9),'Braços de IP'!$E$9,IF(AND(AG677&gt;='Braços de IP'!$B$10,AG677&lt;='Braços de IP'!$D$10),'Braços de IP'!$E$10,IF(AND(AG677&gt;='Braços de IP'!$B$11,AG677&lt;='Braços de IP'!$D$11),'Braços de IP'!$E$11,IF(AND(AG677&gt;='Braços de IP'!$B$12,AG677&lt;='Braços de IP'!$D$12),'Braços de IP'!$E$12,IF(AND(AG677&gt;='Braços de IP'!$B$13,AG677&lt;='Braços de IP'!$D$13),'Braços de IP'!$E$13,IF(AND(AG677&gt;='Braços de IP'!$B$14,AG677&lt;='Braços de IP'!$D$14),'Braços de IP'!$E$14,"ERRO")))))))</f>
        <v>Médio II</v>
      </c>
      <c r="CU677" s="27"/>
      <c r="CV677" s="26" t="str">
        <f>IF($CU677="","",VLOOKUP($CU677,'Braços de IP'!$E$9:$I$15,2,0))</f>
        <v/>
      </c>
      <c r="CW677" s="29" t="str">
        <f>IF($CU677="","",VLOOKUP($CU677,'Braços de IP'!$E$9:$I$15,5,0))</f>
        <v/>
      </c>
      <c r="CX677" s="26"/>
      <c r="CY677" s="26"/>
      <c r="CZ677" s="26"/>
      <c r="DA677" s="26"/>
      <c r="DB677" s="26"/>
      <c r="DC677" s="26"/>
      <c r="DD677" s="30">
        <f t="shared" si="632"/>
        <v>28</v>
      </c>
      <c r="DE677" s="31">
        <f t="shared" si="633"/>
        <v>70</v>
      </c>
      <c r="DF677" s="30">
        <f t="shared" si="634"/>
        <v>98</v>
      </c>
      <c r="DG677" s="32">
        <f t="shared" si="635"/>
        <v>0.6</v>
      </c>
      <c r="DH677" s="33" t="s">
        <v>143</v>
      </c>
      <c r="DI677" s="34"/>
      <c r="DJ677" s="35"/>
      <c r="DK677" s="16" t="s">
        <v>144</v>
      </c>
      <c r="DL677" s="16"/>
      <c r="DN677" s="36" t="e">
        <f t="shared" si="675"/>
        <v>#VALUE!</v>
      </c>
    </row>
    <row r="678" spans="2:118" ht="15.75" customHeight="1" x14ac:dyDescent="0.25">
      <c r="B678" s="16">
        <v>138</v>
      </c>
      <c r="C678" s="16" t="s">
        <v>146</v>
      </c>
      <c r="D678" s="16" t="s">
        <v>620</v>
      </c>
      <c r="E678" s="16">
        <v>-8.0875590000000006</v>
      </c>
      <c r="F678" s="16">
        <v>-34.963957999999998</v>
      </c>
      <c r="G678" s="16" t="s">
        <v>157</v>
      </c>
      <c r="H678" s="17" t="s">
        <v>136</v>
      </c>
      <c r="I678" s="16" t="s">
        <v>135</v>
      </c>
      <c r="J678" s="17" t="s">
        <v>137</v>
      </c>
      <c r="K678" s="18">
        <v>70</v>
      </c>
      <c r="L678" s="17" t="s">
        <v>138</v>
      </c>
      <c r="M678" s="17">
        <v>0</v>
      </c>
      <c r="N678" s="16">
        <f t="shared" si="671"/>
        <v>140</v>
      </c>
      <c r="O678" s="17">
        <v>1</v>
      </c>
      <c r="P678" s="17">
        <v>1</v>
      </c>
      <c r="Q678" s="17">
        <v>5</v>
      </c>
      <c r="R678" s="16"/>
      <c r="S678" s="16"/>
      <c r="T678" s="16">
        <v>0</v>
      </c>
      <c r="U678" s="17">
        <v>0.95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 t="s">
        <v>139</v>
      </c>
      <c r="AB678" s="17" t="s">
        <v>140</v>
      </c>
      <c r="AC678" s="17">
        <v>33.83</v>
      </c>
      <c r="AD678" s="17">
        <v>6.7</v>
      </c>
      <c r="AE678" s="17">
        <v>1</v>
      </c>
      <c r="AF678" s="17">
        <v>0.64</v>
      </c>
      <c r="AG678" s="17">
        <v>2.23</v>
      </c>
      <c r="AH678" s="17">
        <f t="shared" si="672"/>
        <v>1.5899999999999999</v>
      </c>
      <c r="AI678" s="17" t="s">
        <v>136</v>
      </c>
      <c r="AJ678" s="17" t="s">
        <v>136</v>
      </c>
      <c r="AK678" s="17" t="s">
        <v>141</v>
      </c>
      <c r="AL678" s="17">
        <f t="shared" si="673"/>
        <v>2</v>
      </c>
      <c r="AM678" s="17">
        <v>0</v>
      </c>
      <c r="AN678" s="17"/>
      <c r="AO678" s="17">
        <v>0</v>
      </c>
      <c r="AP678" s="17">
        <v>0</v>
      </c>
      <c r="AQ678" s="17">
        <v>0</v>
      </c>
      <c r="AR678" s="17" t="s">
        <v>136</v>
      </c>
      <c r="AS678" s="19">
        <f t="shared" si="614"/>
        <v>0</v>
      </c>
      <c r="AT678" s="19"/>
      <c r="AU678" s="19">
        <f>VLOOKUP(G678,ABNT5101!$I$3:$J$9,2)</f>
        <v>7.5</v>
      </c>
      <c r="AV678" s="19">
        <f>VLOOKUP(G678,ABNT5101!$I$3:$M$9,5)</f>
        <v>0.18</v>
      </c>
      <c r="AW678" s="17" t="str">
        <f>_xlfn.XLOOKUP(G678,ABNT5101!I:I,ABNT5101!L:L)</f>
        <v>-</v>
      </c>
      <c r="AX678" s="17">
        <f>_xlfn.XLOOKUP(G678,ABNT5101!$I:$I,ABNT5101!M:M)</f>
        <v>0.18</v>
      </c>
      <c r="AY678" s="17" t="str">
        <f>_xlfn.XLOOKUP(G678,ABNT5101!$I:$I,ABNT5101!N:N)</f>
        <v>-</v>
      </c>
      <c r="AZ678" s="17">
        <f>_xlfn.XLOOKUP(G678,ABNT5101!$I:$I,ABNT5101!O:O)</f>
        <v>16</v>
      </c>
      <c r="BA678" s="20" t="str">
        <f t="shared" si="615"/>
        <v>ATENDE</v>
      </c>
      <c r="BB678" s="21">
        <f t="shared" ref="BB678:BC678" si="809">BE678/AU678-1</f>
        <v>0.30666666666666687</v>
      </c>
      <c r="BC678" s="21">
        <f t="shared" si="809"/>
        <v>0.7777777777777779</v>
      </c>
      <c r="BD678" s="21" t="str">
        <f t="shared" si="617"/>
        <v>-</v>
      </c>
      <c r="BE678" s="22">
        <v>9.8000000000000007</v>
      </c>
      <c r="BF678" s="22">
        <v>0.32</v>
      </c>
      <c r="BG678" s="22"/>
      <c r="BH678" s="22"/>
      <c r="BI678" s="23"/>
      <c r="BJ678" s="22"/>
      <c r="BK678" s="20" t="str">
        <f t="shared" si="618"/>
        <v>ATENDE</v>
      </c>
      <c r="BL678" s="20" t="str">
        <f t="shared" si="619"/>
        <v>ATENDE</v>
      </c>
      <c r="BM678" s="20" t="str">
        <f t="shared" si="620"/>
        <v>ATENDE</v>
      </c>
      <c r="BN678" s="20" t="str">
        <f t="shared" si="621"/>
        <v>ATENDE</v>
      </c>
      <c r="BO678" s="24" t="str">
        <f t="shared" si="622"/>
        <v>C5</v>
      </c>
      <c r="BP678" s="24" t="str">
        <f t="shared" si="725"/>
        <v>P6</v>
      </c>
      <c r="BQ678" s="25">
        <f t="shared" si="623"/>
        <v>2.0299999999999998</v>
      </c>
      <c r="BR678" s="22">
        <v>9.09</v>
      </c>
      <c r="BS678" s="22">
        <v>4.3</v>
      </c>
      <c r="BT678" s="24">
        <f>IF(BP678="-","-",_xlfn.XLOOKUP(BP678,ABNT5101!$B$4:$B$9,ABNT5101!$C$4:$C$9))</f>
        <v>3</v>
      </c>
      <c r="BU678" s="24">
        <f>IF(BP678="-","-",_xlfn.XLOOKUP(BP678,ABNT5101!$B$4:$B$9,ABNT5101!$D$4:$D$9))</f>
        <v>0.6</v>
      </c>
      <c r="BV678" s="20" t="str">
        <f t="shared" si="624"/>
        <v>ATENDE</v>
      </c>
      <c r="BW678" s="20" t="str">
        <f t="shared" si="625"/>
        <v>ATENDE</v>
      </c>
      <c r="BX678" s="20" t="str">
        <f t="shared" si="626"/>
        <v>ATENDE</v>
      </c>
      <c r="BY678" s="24" t="str">
        <f t="shared" si="802"/>
        <v>P6</v>
      </c>
      <c r="BZ678" s="25">
        <f t="shared" si="627"/>
        <v>1.4533333333333336</v>
      </c>
      <c r="CA678" s="24">
        <v>7.36</v>
      </c>
      <c r="CB678" s="24">
        <v>1.46</v>
      </c>
      <c r="CC678" s="20">
        <f>IF(BY678="-","-",_xlfn.XLOOKUP(BY678,ABNT5101!$B$4:$B$9,ABNT5101!$C$4:$C$9))</f>
        <v>3</v>
      </c>
      <c r="CD678" s="24">
        <f>IF(BY678="-","-",_xlfn.XLOOKUP(BY678,ABNT5101!$B$4:$B$9,ABNT5101!$D$4:$D$9))</f>
        <v>0.6</v>
      </c>
      <c r="CE678" s="20" t="str">
        <f t="shared" si="628"/>
        <v>ATENDE</v>
      </c>
      <c r="CF678" s="20" t="str">
        <f t="shared" si="629"/>
        <v>ATENDE</v>
      </c>
      <c r="CG678" s="20" t="str">
        <f t="shared" si="630"/>
        <v>ATENDE</v>
      </c>
      <c r="CH678" s="26" t="str">
        <f>_xlfn.XLOOKUP(CI678,'Banco de dados'!$B:$B,'Banco de dados'!$D:$D)</f>
        <v>SX LIGHTING</v>
      </c>
      <c r="CI678" s="27" t="str">
        <f>'Banco de dados'!B54</f>
        <v>SX-INEVO030HF</v>
      </c>
      <c r="CJ678" s="26" t="str">
        <f>_xlfn.XLOOKUP(CI678,'Banco de dados'!$B:$B,'Banco de dados'!$E:$E)</f>
        <v>SXINEVO030K50L12CZF7PHF</v>
      </c>
      <c r="CK678" s="26"/>
      <c r="CL678" s="26" t="e">
        <f>IF(CK678="-","-",_xlfn.XLOOKUP(CK678,'Banco de dados'!$B:$B,'Banco de dados'!$E:$E))</f>
        <v>#N/A</v>
      </c>
      <c r="CM678" s="28">
        <f t="shared" si="631"/>
        <v>1</v>
      </c>
      <c r="CN678" s="26">
        <f>_xlfn.XLOOKUP(CI678,'Banco de dados'!$B:$B,'Banco de dados'!$H:$H)</f>
        <v>31</v>
      </c>
      <c r="CO678" s="26" t="e">
        <f t="array" aca="1" ref="CO678" ca="1">_xludf.XLOOKUP(CK678,'Banco de dados'!$B:$B,'Banco de dados'!$H:$H)</f>
        <v>#NAME?</v>
      </c>
      <c r="CP678" s="51" t="e">
        <f t="array" aca="1" ref="CP678" ca="1">_xludf.XLOOKUP(CI678,'Banco de dados'!$B:$B,'Banco de dados'!$F:$F)</f>
        <v>#NAME?</v>
      </c>
      <c r="CQ678" s="26" t="e">
        <f t="array" aca="1" ref="CQ678" ca="1">_xludf.XLOOKUP(CK678,'Banco de dados'!$B:$B,'Banco de dados'!$F:$F)</f>
        <v>#NAME?</v>
      </c>
      <c r="CR678" s="27">
        <v>0</v>
      </c>
      <c r="CS678" s="27"/>
      <c r="CT678" s="26" t="str">
        <f>IF(AG678=0.5,"Suporte",IF(AND(AG678&gt;='Braços de IP'!$B$9,AG678&lt;='Braços de IP'!$D$9),'Braços de IP'!$E$9,IF(AND(AG678&gt;='Braços de IP'!$B$10,AG678&lt;='Braços de IP'!$D$10),'Braços de IP'!$E$10,IF(AND(AG678&gt;='Braços de IP'!$B$11,AG678&lt;='Braços de IP'!$D$11),'Braços de IP'!$E$11,IF(AND(AG678&gt;='Braços de IP'!$B$12,AG678&lt;='Braços de IP'!$D$12),'Braços de IP'!$E$12,IF(AND(AG678&gt;='Braços de IP'!$B$13,AG678&lt;='Braços de IP'!$D$13),'Braços de IP'!$E$13,IF(AND(AG678&gt;='Braços de IP'!$B$14,AG678&lt;='Braços de IP'!$D$14),'Braços de IP'!$E$14,"ERRO")))))))</f>
        <v>Médio II</v>
      </c>
      <c r="CU678" s="27"/>
      <c r="CV678" s="26" t="str">
        <f>IF($CU678="","",VLOOKUP($CU678,'Braços de IP'!$E$9:$I$15,2,0))</f>
        <v/>
      </c>
      <c r="CW678" s="29" t="str">
        <f>IF($CU678="","",VLOOKUP($CU678,'Braços de IP'!$E$9:$I$15,5,0))</f>
        <v/>
      </c>
      <c r="CX678" s="26"/>
      <c r="CY678" s="26"/>
      <c r="CZ678" s="26"/>
      <c r="DA678" s="26"/>
      <c r="DB678" s="26"/>
      <c r="DC678" s="26"/>
      <c r="DD678" s="30">
        <f t="shared" si="632"/>
        <v>31</v>
      </c>
      <c r="DE678" s="31">
        <f t="shared" si="633"/>
        <v>70</v>
      </c>
      <c r="DF678" s="30">
        <f t="shared" si="634"/>
        <v>101</v>
      </c>
      <c r="DG678" s="32">
        <f t="shared" si="635"/>
        <v>0.55714285714285716</v>
      </c>
      <c r="DH678" s="33" t="s">
        <v>143</v>
      </c>
      <c r="DI678" s="34"/>
      <c r="DJ678" s="35"/>
      <c r="DK678" s="16" t="s">
        <v>144</v>
      </c>
      <c r="DL678" s="16"/>
      <c r="DN678" s="36" t="e">
        <f t="shared" si="675"/>
        <v>#VALUE!</v>
      </c>
    </row>
    <row r="679" spans="2:118" ht="15.75" customHeight="1" x14ac:dyDescent="0.25">
      <c r="B679" s="16">
        <v>138</v>
      </c>
      <c r="C679" s="16" t="s">
        <v>146</v>
      </c>
      <c r="D679" s="16" t="s">
        <v>620</v>
      </c>
      <c r="E679" s="16">
        <v>-8.0875590000000006</v>
      </c>
      <c r="F679" s="16">
        <v>-34.963957999999998</v>
      </c>
      <c r="G679" s="16" t="s">
        <v>157</v>
      </c>
      <c r="H679" s="17" t="s">
        <v>136</v>
      </c>
      <c r="I679" s="16" t="s">
        <v>135</v>
      </c>
      <c r="J679" s="17" t="s">
        <v>137</v>
      </c>
      <c r="K679" s="18">
        <v>70</v>
      </c>
      <c r="L679" s="17" t="s">
        <v>138</v>
      </c>
      <c r="M679" s="17">
        <v>0</v>
      </c>
      <c r="N679" s="16">
        <f t="shared" si="671"/>
        <v>140</v>
      </c>
      <c r="O679" s="17">
        <v>1</v>
      </c>
      <c r="P679" s="17">
        <v>1</v>
      </c>
      <c r="Q679" s="17">
        <v>5</v>
      </c>
      <c r="R679" s="16"/>
      <c r="S679" s="16"/>
      <c r="T679" s="16">
        <v>0</v>
      </c>
      <c r="U679" s="17">
        <v>0.95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 t="s">
        <v>139</v>
      </c>
      <c r="AB679" s="17" t="s">
        <v>140</v>
      </c>
      <c r="AC679" s="17">
        <v>33.83</v>
      </c>
      <c r="AD679" s="17">
        <v>6.7</v>
      </c>
      <c r="AE679" s="17">
        <v>1</v>
      </c>
      <c r="AF679" s="17">
        <v>0.64</v>
      </c>
      <c r="AG679" s="17">
        <v>2.23</v>
      </c>
      <c r="AH679" s="17">
        <f t="shared" si="672"/>
        <v>1.5899999999999999</v>
      </c>
      <c r="AI679" s="17" t="s">
        <v>136</v>
      </c>
      <c r="AJ679" s="17" t="s">
        <v>136</v>
      </c>
      <c r="AK679" s="17" t="s">
        <v>141</v>
      </c>
      <c r="AL679" s="17">
        <f t="shared" si="673"/>
        <v>2</v>
      </c>
      <c r="AM679" s="17">
        <v>0</v>
      </c>
      <c r="AN679" s="17"/>
      <c r="AO679" s="17">
        <v>0</v>
      </c>
      <c r="AP679" s="17">
        <v>0</v>
      </c>
      <c r="AQ679" s="17">
        <v>0</v>
      </c>
      <c r="AR679" s="17" t="s">
        <v>136</v>
      </c>
      <c r="AS679" s="19">
        <f t="shared" si="614"/>
        <v>0</v>
      </c>
      <c r="AT679" s="19"/>
      <c r="AU679" s="19">
        <f>VLOOKUP(G679,ABNT5101!$I$3:$J$9,2)</f>
        <v>7.5</v>
      </c>
      <c r="AV679" s="19">
        <f>VLOOKUP(G679,ABNT5101!$I$3:$M$9,5)</f>
        <v>0.18</v>
      </c>
      <c r="AW679" s="17" t="str">
        <f>_xlfn.XLOOKUP(G679,ABNT5101!I:I,ABNT5101!L:L)</f>
        <v>-</v>
      </c>
      <c r="AX679" s="17">
        <f>_xlfn.XLOOKUP(G679,ABNT5101!$I:$I,ABNT5101!M:M)</f>
        <v>0.18</v>
      </c>
      <c r="AY679" s="17" t="str">
        <f>_xlfn.XLOOKUP(G679,ABNT5101!$I:$I,ABNT5101!N:N)</f>
        <v>-</v>
      </c>
      <c r="AZ679" s="17">
        <f>_xlfn.XLOOKUP(G679,ABNT5101!$I:$I,ABNT5101!O:O)</f>
        <v>16</v>
      </c>
      <c r="BA679" s="20" t="str">
        <f t="shared" si="615"/>
        <v>ATENDE</v>
      </c>
      <c r="BB679" s="21">
        <f t="shared" ref="BB679:BC679" si="810">BE679/AU679-1</f>
        <v>0.32000000000000006</v>
      </c>
      <c r="BC679" s="21">
        <f t="shared" si="810"/>
        <v>1.2222222222222223</v>
      </c>
      <c r="BD679" s="21" t="str">
        <f t="shared" si="617"/>
        <v>-</v>
      </c>
      <c r="BE679" s="22">
        <v>9.9</v>
      </c>
      <c r="BF679" s="22">
        <v>0.4</v>
      </c>
      <c r="BG679" s="22"/>
      <c r="BH679" s="22"/>
      <c r="BI679" s="23"/>
      <c r="BJ679" s="22"/>
      <c r="BK679" s="20" t="str">
        <f t="shared" si="618"/>
        <v>ATENDE</v>
      </c>
      <c r="BL679" s="20" t="str">
        <f t="shared" si="619"/>
        <v>ATENDE</v>
      </c>
      <c r="BM679" s="20" t="str">
        <f t="shared" si="620"/>
        <v>ATENDE</v>
      </c>
      <c r="BN679" s="20" t="str">
        <f t="shared" si="621"/>
        <v>ATENDE</v>
      </c>
      <c r="BO679" s="24" t="str">
        <f t="shared" si="622"/>
        <v>C5</v>
      </c>
      <c r="BP679" s="24" t="str">
        <f t="shared" si="725"/>
        <v>P6</v>
      </c>
      <c r="BQ679" s="25">
        <f t="shared" si="623"/>
        <v>1.8466666666666662</v>
      </c>
      <c r="BR679" s="22">
        <v>8.5399999999999991</v>
      </c>
      <c r="BS679" s="22">
        <v>4.5999999999999996</v>
      </c>
      <c r="BT679" s="24">
        <f>IF(BP679="-","-",_xlfn.XLOOKUP(BP679,ABNT5101!$B$4:$B$9,ABNT5101!$C$4:$C$9))</f>
        <v>3</v>
      </c>
      <c r="BU679" s="24">
        <f>IF(BP679="-","-",_xlfn.XLOOKUP(BP679,ABNT5101!$B$4:$B$9,ABNT5101!$D$4:$D$9))</f>
        <v>0.6</v>
      </c>
      <c r="BV679" s="20" t="str">
        <f t="shared" si="624"/>
        <v>ATENDE</v>
      </c>
      <c r="BW679" s="20" t="str">
        <f t="shared" si="625"/>
        <v>ATENDE</v>
      </c>
      <c r="BX679" s="20" t="str">
        <f t="shared" si="626"/>
        <v>ATENDE</v>
      </c>
      <c r="BY679" s="24" t="str">
        <f t="shared" si="802"/>
        <v>P6</v>
      </c>
      <c r="BZ679" s="25">
        <f t="shared" si="627"/>
        <v>1.4533333333333336</v>
      </c>
      <c r="CA679" s="24">
        <v>7.36</v>
      </c>
      <c r="CB679" s="24">
        <v>2.85</v>
      </c>
      <c r="CC679" s="20">
        <f>IF(BY679="-","-",_xlfn.XLOOKUP(BY679,ABNT5101!$B$4:$B$9,ABNT5101!$C$4:$C$9))</f>
        <v>3</v>
      </c>
      <c r="CD679" s="24">
        <f>IF(BY679="-","-",_xlfn.XLOOKUP(BY679,ABNT5101!$B$4:$B$9,ABNT5101!$D$4:$D$9))</f>
        <v>0.6</v>
      </c>
      <c r="CE679" s="20" t="str">
        <f t="shared" si="628"/>
        <v>ATENDE</v>
      </c>
      <c r="CF679" s="20" t="str">
        <f t="shared" si="629"/>
        <v>ATENDE</v>
      </c>
      <c r="CG679" s="20" t="str">
        <f t="shared" si="630"/>
        <v>ATENDE</v>
      </c>
      <c r="CH679" s="26" t="str">
        <f>_xlfn.XLOOKUP(CI679,'Banco de dados'!$B:$B,'Banco de dados'!$D:$D)</f>
        <v>TECNOWATT</v>
      </c>
      <c r="CI679" s="27" t="str">
        <f>'Banco de dados'!B65</f>
        <v xml:space="preserve">SIGSAGPTLRRSSNDL_30W_38IBBRS
</v>
      </c>
      <c r="CJ679" s="26" t="str">
        <f>_xlfn.XLOOKUP(CI679,'Banco de dados'!$B:$B,'Banco de dados'!$E:$E)</f>
        <v>SIGSAGPTLRRSSNDL_30W_38IBBRS
1-10C1MUN6.5</v>
      </c>
      <c r="CK679" s="26"/>
      <c r="CL679" s="26" t="e">
        <f>IF(CK679="-","-",_xlfn.XLOOKUP(CK679,'Banco de dados'!$B:$B,'Banco de dados'!$E:$E))</f>
        <v>#N/A</v>
      </c>
      <c r="CM679" s="28">
        <f t="shared" si="631"/>
        <v>1</v>
      </c>
      <c r="CN679" s="26">
        <f>_xlfn.XLOOKUP(CI679,'Banco de dados'!$B:$B,'Banco de dados'!$H:$H)</f>
        <v>30</v>
      </c>
      <c r="CO679" s="26" t="e">
        <f t="array" aca="1" ref="CO679" ca="1">_xludf.XLOOKUP(CK679,'Banco de dados'!$B:$B,'Banco de dados'!$H:$H)</f>
        <v>#NAME?</v>
      </c>
      <c r="CP679" s="51" t="e">
        <f t="array" aca="1" ref="CP679" ca="1">_xludf.XLOOKUP(CI679,'Banco de dados'!$B:$B,'Banco de dados'!$F:$F)</f>
        <v>#NAME?</v>
      </c>
      <c r="CQ679" s="26" t="e">
        <f t="array" aca="1" ref="CQ679" ca="1">_xludf.XLOOKUP(CK679,'Banco de dados'!$B:$B,'Banco de dados'!$F:$F)</f>
        <v>#NAME?</v>
      </c>
      <c r="CR679" s="27">
        <v>0</v>
      </c>
      <c r="CS679" s="27"/>
      <c r="CT679" s="26" t="str">
        <f>IF(AG679=0.5,"Suporte",IF(AND(AG679&gt;='Braços de IP'!$B$9,AG679&lt;='Braços de IP'!$D$9),'Braços de IP'!$E$9,IF(AND(AG679&gt;='Braços de IP'!$B$10,AG679&lt;='Braços de IP'!$D$10),'Braços de IP'!$E$10,IF(AND(AG679&gt;='Braços de IP'!$B$11,AG679&lt;='Braços de IP'!$D$11),'Braços de IP'!$E$11,IF(AND(AG679&gt;='Braços de IP'!$B$12,AG679&lt;='Braços de IP'!$D$12),'Braços de IP'!$E$12,IF(AND(AG679&gt;='Braços de IP'!$B$13,AG679&lt;='Braços de IP'!$D$13),'Braços de IP'!$E$13,IF(AND(AG679&gt;='Braços de IP'!$B$14,AG679&lt;='Braços de IP'!$D$14),'Braços de IP'!$E$14,"ERRO")))))))</f>
        <v>Médio II</v>
      </c>
      <c r="CU679" s="27"/>
      <c r="CV679" s="26" t="str">
        <f>IF($CU679="","",VLOOKUP($CU679,'Braços de IP'!$E$9:$I$15,2,0))</f>
        <v/>
      </c>
      <c r="CW679" s="29" t="str">
        <f>IF($CU679="","",VLOOKUP($CU679,'Braços de IP'!$E$9:$I$15,5,0))</f>
        <v/>
      </c>
      <c r="CX679" s="26"/>
      <c r="CY679" s="26"/>
      <c r="CZ679" s="26"/>
      <c r="DA679" s="26"/>
      <c r="DB679" s="26"/>
      <c r="DC679" s="26"/>
      <c r="DD679" s="30">
        <f t="shared" si="632"/>
        <v>30</v>
      </c>
      <c r="DE679" s="31">
        <f t="shared" si="633"/>
        <v>70</v>
      </c>
      <c r="DF679" s="30">
        <f t="shared" si="634"/>
        <v>100</v>
      </c>
      <c r="DG679" s="32">
        <f t="shared" si="635"/>
        <v>0.5714285714285714</v>
      </c>
      <c r="DH679" s="33" t="s">
        <v>143</v>
      </c>
      <c r="DI679" s="34"/>
      <c r="DJ679" s="35"/>
      <c r="DK679" s="16" t="s">
        <v>144</v>
      </c>
      <c r="DL679" s="16"/>
      <c r="DN679" s="36" t="e">
        <f t="shared" si="675"/>
        <v>#VALUE!</v>
      </c>
    </row>
    <row r="680" spans="2:118" ht="15.75" customHeight="1" x14ac:dyDescent="0.25">
      <c r="B680" s="16">
        <v>139</v>
      </c>
      <c r="C680" s="16" t="s">
        <v>146</v>
      </c>
      <c r="D680" s="16" t="s">
        <v>621</v>
      </c>
      <c r="E680" s="16">
        <v>-8.0554679999999994</v>
      </c>
      <c r="F680" s="16">
        <v>-34.939543999999998</v>
      </c>
      <c r="G680" s="16" t="s">
        <v>157</v>
      </c>
      <c r="H680" s="17" t="s">
        <v>136</v>
      </c>
      <c r="I680" s="16" t="s">
        <v>135</v>
      </c>
      <c r="J680" s="17" t="s">
        <v>137</v>
      </c>
      <c r="K680" s="18">
        <v>72</v>
      </c>
      <c r="L680" s="17" t="s">
        <v>138</v>
      </c>
      <c r="M680" s="17">
        <v>0</v>
      </c>
      <c r="N680" s="16">
        <f t="shared" si="671"/>
        <v>144</v>
      </c>
      <c r="O680" s="17">
        <v>1</v>
      </c>
      <c r="P680" s="17">
        <v>0</v>
      </c>
      <c r="Q680" s="17">
        <v>3.87</v>
      </c>
      <c r="R680" s="16"/>
      <c r="S680" s="16"/>
      <c r="T680" s="16">
        <v>0</v>
      </c>
      <c r="U680" s="17">
        <v>0.97</v>
      </c>
      <c r="V680" s="17">
        <v>0</v>
      </c>
      <c r="W680" s="17">
        <v>0</v>
      </c>
      <c r="X680" s="17">
        <v>0</v>
      </c>
      <c r="Y680" s="17">
        <v>0</v>
      </c>
      <c r="Z680" s="17">
        <v>0</v>
      </c>
      <c r="AA680" s="17" t="s">
        <v>139</v>
      </c>
      <c r="AB680" s="17" t="s">
        <v>140</v>
      </c>
      <c r="AC680" s="17">
        <v>27.52</v>
      </c>
      <c r="AD680" s="17">
        <v>5.5</v>
      </c>
      <c r="AE680" s="17">
        <v>1</v>
      </c>
      <c r="AF680" s="17">
        <v>0</v>
      </c>
      <c r="AG680" s="17">
        <v>2.0499999999999998</v>
      </c>
      <c r="AH680" s="17">
        <f t="shared" si="672"/>
        <v>2.0499999999999998</v>
      </c>
      <c r="AI680" s="17" t="s">
        <v>136</v>
      </c>
      <c r="AJ680" s="17" t="s">
        <v>136</v>
      </c>
      <c r="AK680" s="17" t="s">
        <v>141</v>
      </c>
      <c r="AL680" s="17">
        <f t="shared" si="673"/>
        <v>2</v>
      </c>
      <c r="AM680" s="17">
        <v>0</v>
      </c>
      <c r="AN680" s="17"/>
      <c r="AO680" s="17">
        <v>0</v>
      </c>
      <c r="AP680" s="17">
        <v>0</v>
      </c>
      <c r="AQ680" s="17">
        <v>0</v>
      </c>
      <c r="AR680" s="17" t="s">
        <v>136</v>
      </c>
      <c r="AS680" s="19">
        <f t="shared" si="614"/>
        <v>0</v>
      </c>
      <c r="AT680" s="19"/>
      <c r="AU680" s="19">
        <f>VLOOKUP(G680,ABNT5101!$I$3:$J$9,2)</f>
        <v>7.5</v>
      </c>
      <c r="AV680" s="19">
        <f>VLOOKUP(G680,ABNT5101!$I$3:$M$9,5)</f>
        <v>0.18</v>
      </c>
      <c r="AW680" s="17" t="str">
        <f>_xlfn.XLOOKUP(G680,ABNT5101!I:I,ABNT5101!L:L)</f>
        <v>-</v>
      </c>
      <c r="AX680" s="17">
        <f>_xlfn.XLOOKUP(G680,ABNT5101!$I:$I,ABNT5101!M:M)</f>
        <v>0.18</v>
      </c>
      <c r="AY680" s="17" t="str">
        <f>_xlfn.XLOOKUP(G680,ABNT5101!$I:$I,ABNT5101!N:N)</f>
        <v>-</v>
      </c>
      <c r="AZ680" s="17">
        <f>_xlfn.XLOOKUP(G680,ABNT5101!$I:$I,ABNT5101!O:O)</f>
        <v>16</v>
      </c>
      <c r="BA680" s="20" t="str">
        <f t="shared" si="615"/>
        <v>ATENDE</v>
      </c>
      <c r="BB680" s="21">
        <f t="shared" ref="BB680:BC680" si="811">BE680/AU680-1</f>
        <v>0.5133333333333332</v>
      </c>
      <c r="BC680" s="21">
        <f t="shared" si="811"/>
        <v>0.7777777777777779</v>
      </c>
      <c r="BD680" s="21" t="str">
        <f t="shared" si="617"/>
        <v>-</v>
      </c>
      <c r="BE680" s="22">
        <v>11.35</v>
      </c>
      <c r="BF680" s="22">
        <v>0.32</v>
      </c>
      <c r="BG680" s="22"/>
      <c r="BH680" s="22"/>
      <c r="BI680" s="23"/>
      <c r="BJ680" s="22"/>
      <c r="BK680" s="20" t="str">
        <f t="shared" si="618"/>
        <v>ATENDE</v>
      </c>
      <c r="BL680" s="20" t="str">
        <f t="shared" si="619"/>
        <v>ATENDE</v>
      </c>
      <c r="BM680" s="20" t="str">
        <f t="shared" si="620"/>
        <v>ATENDE</v>
      </c>
      <c r="BN680" s="20" t="str">
        <f t="shared" si="621"/>
        <v>ATENDE</v>
      </c>
      <c r="BO680" s="24" t="str">
        <f t="shared" si="622"/>
        <v>C5</v>
      </c>
      <c r="BP680" s="24" t="s">
        <v>136</v>
      </c>
      <c r="BQ680" s="25" t="e">
        <f t="shared" si="623"/>
        <v>#VALUE!</v>
      </c>
      <c r="BR680" s="22"/>
      <c r="BS680" s="22"/>
      <c r="BT680" s="24" t="str">
        <f>IF(BP680="-","-",_xlfn.XLOOKUP(BP680,ABNT5101!$B$4:$B$9,ABNT5101!$C$4:$C$9))</f>
        <v>-</v>
      </c>
      <c r="BU680" s="24" t="str">
        <f>IF(BP680="-","-",_xlfn.XLOOKUP(BP680,ABNT5101!$B$4:$B$9,ABNT5101!$D$4:$D$9))</f>
        <v>-</v>
      </c>
      <c r="BV680" s="20" t="str">
        <f t="shared" si="624"/>
        <v>-</v>
      </c>
      <c r="BW680" s="20" t="str">
        <f t="shared" si="625"/>
        <v>-</v>
      </c>
      <c r="BX680" s="20" t="str">
        <f t="shared" si="626"/>
        <v>-</v>
      </c>
      <c r="BY680" s="24" t="s">
        <v>135</v>
      </c>
      <c r="BZ680" s="25">
        <f t="shared" si="627"/>
        <v>2.9666666666666668</v>
      </c>
      <c r="CA680" s="24">
        <v>11.9</v>
      </c>
      <c r="CB680" s="24">
        <v>4.54</v>
      </c>
      <c r="CC680" s="20">
        <f>IF(BY680="-","-",_xlfn.XLOOKUP(BY680,ABNT5101!$B$4:$B$9,ABNT5101!$C$4:$C$9))</f>
        <v>3</v>
      </c>
      <c r="CD680" s="24">
        <f>IF(BY680="-","-",_xlfn.XLOOKUP(BY680,ABNT5101!$B$4:$B$9,ABNT5101!$D$4:$D$9))</f>
        <v>0.6</v>
      </c>
      <c r="CE680" s="20" t="str">
        <f t="shared" si="628"/>
        <v>ATENDE</v>
      </c>
      <c r="CF680" s="20" t="str">
        <f t="shared" si="629"/>
        <v>ATENDE</v>
      </c>
      <c r="CG680" s="20" t="str">
        <f t="shared" si="630"/>
        <v>ATENDE</v>
      </c>
      <c r="CH680" s="26" t="str">
        <f>_xlfn.XLOOKUP(CI680,'Banco de dados'!$B:$B,'Banco de dados'!$D:$D)</f>
        <v>LEDSTAR</v>
      </c>
      <c r="CI680" s="47" t="str">
        <f>'Banco de dados'!B5</f>
        <v xml:space="preserve"> SL VT 9.1 28W</v>
      </c>
      <c r="CJ680" s="26" t="str">
        <f>_xlfn.XLOOKUP(CI680,'Banco de dados'!$B:$B,'Banco de dados'!$E:$E)</f>
        <v>LUM LED SL VT 9.1 28W</v>
      </c>
      <c r="CK680" s="26"/>
      <c r="CL680" s="26" t="e">
        <f>IF(CK680="-","-",_xlfn.XLOOKUP(CK680,'Banco de dados'!$B:$B,'Banco de dados'!$E:$E))</f>
        <v>#N/A</v>
      </c>
      <c r="CM680" s="28">
        <f t="shared" si="631"/>
        <v>1</v>
      </c>
      <c r="CN680" s="26">
        <f>_xlfn.XLOOKUP(CI680,'Banco de dados'!$B:$B,'Banco de dados'!$H:$H)</f>
        <v>28</v>
      </c>
      <c r="CO680" s="26" t="e">
        <f t="array" aca="1" ref="CO680" ca="1">_xludf.XLOOKUP(CK680,'Banco de dados'!$B:$B,'Banco de dados'!$H:$H)</f>
        <v>#NAME?</v>
      </c>
      <c r="CP680" s="51" t="e">
        <f t="array" aca="1" ref="CP680" ca="1">_xludf.XLOOKUP(CI680,'Banco de dados'!$B:$B,'Banco de dados'!$F:$F)</f>
        <v>#NAME?</v>
      </c>
      <c r="CQ680" s="26" t="e">
        <f t="array" aca="1" ref="CQ680" ca="1">_xludf.XLOOKUP(CK680,'Banco de dados'!$B:$B,'Banco de dados'!$F:$F)</f>
        <v>#NAME?</v>
      </c>
      <c r="CR680" s="27">
        <v>0</v>
      </c>
      <c r="CS680" s="27"/>
      <c r="CT680" s="26" t="str">
        <f>IF(AG680=0.5,"Suporte",IF(AND(AG680&gt;='Braços de IP'!$B$9,AG680&lt;='Braços de IP'!$D$9),'Braços de IP'!$E$9,IF(AND(AG680&gt;='Braços de IP'!$B$10,AG680&lt;='Braços de IP'!$D$10),'Braços de IP'!$E$10,IF(AND(AG680&gt;='Braços de IP'!$B$11,AG680&lt;='Braços de IP'!$D$11),'Braços de IP'!$E$11,IF(AND(AG680&gt;='Braços de IP'!$B$12,AG680&lt;='Braços de IP'!$D$12),'Braços de IP'!$E$12,IF(AND(AG680&gt;='Braços de IP'!$B$13,AG680&lt;='Braços de IP'!$D$13),'Braços de IP'!$E$13,IF(AND(AG680&gt;='Braços de IP'!$B$14,AG680&lt;='Braços de IP'!$D$14),'Braços de IP'!$E$14,"ERRO")))))))</f>
        <v>Médio I</v>
      </c>
      <c r="CU680" s="27"/>
      <c r="CV680" s="26" t="str">
        <f>IF($CU680="","",VLOOKUP($CU680,'Braços de IP'!$E$9:$I$15,2,0))</f>
        <v/>
      </c>
      <c r="CW680" s="29" t="str">
        <f>IF($CU680="","",VLOOKUP($CU680,'Braços de IP'!$E$9:$I$15,5,0))</f>
        <v/>
      </c>
      <c r="CX680" s="26"/>
      <c r="CY680" s="26"/>
      <c r="CZ680" s="26"/>
      <c r="DA680" s="26"/>
      <c r="DB680" s="26"/>
      <c r="DC680" s="26"/>
      <c r="DD680" s="30">
        <f t="shared" si="632"/>
        <v>28</v>
      </c>
      <c r="DE680" s="31">
        <f t="shared" si="633"/>
        <v>72</v>
      </c>
      <c r="DF680" s="30">
        <f t="shared" si="634"/>
        <v>100</v>
      </c>
      <c r="DG680" s="32">
        <f t="shared" si="635"/>
        <v>0.61111111111111116</v>
      </c>
      <c r="DH680" s="33" t="s">
        <v>143</v>
      </c>
      <c r="DI680" s="34"/>
      <c r="DJ680" s="35"/>
      <c r="DK680" s="16" t="s">
        <v>144</v>
      </c>
      <c r="DL680" s="16"/>
      <c r="DN680" s="36" t="e">
        <f t="shared" si="675"/>
        <v>#VALUE!</v>
      </c>
    </row>
    <row r="681" spans="2:118" ht="15.75" customHeight="1" x14ac:dyDescent="0.25">
      <c r="B681" s="16">
        <v>139</v>
      </c>
      <c r="C681" s="16" t="s">
        <v>146</v>
      </c>
      <c r="D681" s="16" t="s">
        <v>621</v>
      </c>
      <c r="E681" s="16">
        <v>-8.0554679999999994</v>
      </c>
      <c r="F681" s="16">
        <v>-34.939543999999998</v>
      </c>
      <c r="G681" s="16" t="s">
        <v>157</v>
      </c>
      <c r="H681" s="17" t="s">
        <v>136</v>
      </c>
      <c r="I681" s="16" t="s">
        <v>135</v>
      </c>
      <c r="J681" s="17" t="s">
        <v>137</v>
      </c>
      <c r="K681" s="18">
        <v>72</v>
      </c>
      <c r="L681" s="17" t="s">
        <v>138</v>
      </c>
      <c r="M681" s="17">
        <v>0</v>
      </c>
      <c r="N681" s="16">
        <f t="shared" si="671"/>
        <v>144</v>
      </c>
      <c r="O681" s="17">
        <v>1</v>
      </c>
      <c r="P681" s="17">
        <v>0</v>
      </c>
      <c r="Q681" s="17">
        <v>3.87</v>
      </c>
      <c r="R681" s="16"/>
      <c r="S681" s="16"/>
      <c r="T681" s="16">
        <v>0</v>
      </c>
      <c r="U681" s="17">
        <v>0.97</v>
      </c>
      <c r="V681" s="17">
        <v>0</v>
      </c>
      <c r="W681" s="17">
        <v>0</v>
      </c>
      <c r="X681" s="17">
        <v>0</v>
      </c>
      <c r="Y681" s="17">
        <v>0</v>
      </c>
      <c r="Z681" s="17">
        <v>0</v>
      </c>
      <c r="AA681" s="17" t="s">
        <v>139</v>
      </c>
      <c r="AB681" s="17" t="s">
        <v>140</v>
      </c>
      <c r="AC681" s="17">
        <v>27.52</v>
      </c>
      <c r="AD681" s="17">
        <v>5.5</v>
      </c>
      <c r="AE681" s="17">
        <v>1</v>
      </c>
      <c r="AF681" s="17">
        <v>0</v>
      </c>
      <c r="AG681" s="17">
        <v>2.0499999999999998</v>
      </c>
      <c r="AH681" s="17">
        <f t="shared" si="672"/>
        <v>2.0499999999999998</v>
      </c>
      <c r="AI681" s="17" t="s">
        <v>136</v>
      </c>
      <c r="AJ681" s="17" t="s">
        <v>136</v>
      </c>
      <c r="AK681" s="17" t="s">
        <v>141</v>
      </c>
      <c r="AL681" s="17">
        <f t="shared" si="673"/>
        <v>2</v>
      </c>
      <c r="AM681" s="17">
        <v>0</v>
      </c>
      <c r="AN681" s="17"/>
      <c r="AO681" s="17">
        <v>0</v>
      </c>
      <c r="AP681" s="17">
        <v>0</v>
      </c>
      <c r="AQ681" s="17">
        <v>0</v>
      </c>
      <c r="AR681" s="17" t="s">
        <v>136</v>
      </c>
      <c r="AS681" s="19">
        <f t="shared" si="614"/>
        <v>0</v>
      </c>
      <c r="AT681" s="19"/>
      <c r="AU681" s="19">
        <f>VLOOKUP(G681,ABNT5101!$I$3:$J$9,2)</f>
        <v>7.5</v>
      </c>
      <c r="AV681" s="19">
        <f>VLOOKUP(G681,ABNT5101!$I$3:$M$9,5)</f>
        <v>0.18</v>
      </c>
      <c r="AW681" s="17" t="str">
        <f>_xlfn.XLOOKUP(G681,ABNT5101!I:I,ABNT5101!L:L)</f>
        <v>-</v>
      </c>
      <c r="AX681" s="17">
        <f>_xlfn.XLOOKUP(G681,ABNT5101!$I:$I,ABNT5101!M:M)</f>
        <v>0.18</v>
      </c>
      <c r="AY681" s="17" t="str">
        <f>_xlfn.XLOOKUP(G681,ABNT5101!$I:$I,ABNT5101!N:N)</f>
        <v>-</v>
      </c>
      <c r="AZ681" s="17">
        <f>_xlfn.XLOOKUP(G681,ABNT5101!$I:$I,ABNT5101!O:O)</f>
        <v>16</v>
      </c>
      <c r="BA681" s="20" t="str">
        <f t="shared" si="615"/>
        <v>ATENDE</v>
      </c>
      <c r="BB681" s="21">
        <f t="shared" ref="BB681:BC681" si="812">BE681/AU681-1</f>
        <v>0.2586666666666666</v>
      </c>
      <c r="BC681" s="21">
        <f t="shared" si="812"/>
        <v>0.7777777777777779</v>
      </c>
      <c r="BD681" s="21" t="str">
        <f t="shared" si="617"/>
        <v>-</v>
      </c>
      <c r="BE681" s="22">
        <v>9.44</v>
      </c>
      <c r="BF681" s="22">
        <v>0.32</v>
      </c>
      <c r="BG681" s="22"/>
      <c r="BH681" s="22"/>
      <c r="BI681" s="23"/>
      <c r="BJ681" s="22"/>
      <c r="BK681" s="20" t="str">
        <f t="shared" si="618"/>
        <v>ATENDE</v>
      </c>
      <c r="BL681" s="20" t="str">
        <f t="shared" si="619"/>
        <v>ATENDE</v>
      </c>
      <c r="BM681" s="20" t="str">
        <f t="shared" si="620"/>
        <v>ATENDE</v>
      </c>
      <c r="BN681" s="20" t="str">
        <f t="shared" si="621"/>
        <v>ATENDE</v>
      </c>
      <c r="BO681" s="24" t="str">
        <f t="shared" si="622"/>
        <v>C5</v>
      </c>
      <c r="BP681" s="24" t="s">
        <v>136</v>
      </c>
      <c r="BQ681" s="25" t="e">
        <f t="shared" si="623"/>
        <v>#VALUE!</v>
      </c>
      <c r="BR681" s="22"/>
      <c r="BS681" s="22"/>
      <c r="BT681" s="24" t="str">
        <f>IF(BP681="-","-",_xlfn.XLOOKUP(BP681,ABNT5101!$B$4:$B$9,ABNT5101!$C$4:$C$9))</f>
        <v>-</v>
      </c>
      <c r="BU681" s="24" t="str">
        <f>IF(BP681="-","-",_xlfn.XLOOKUP(BP681,ABNT5101!$B$4:$B$9,ABNT5101!$D$4:$D$9))</f>
        <v>-</v>
      </c>
      <c r="BV681" s="20" t="str">
        <f t="shared" si="624"/>
        <v>-</v>
      </c>
      <c r="BW681" s="20" t="str">
        <f t="shared" si="625"/>
        <v>-</v>
      </c>
      <c r="BX681" s="20" t="str">
        <f t="shared" si="626"/>
        <v>-</v>
      </c>
      <c r="BY681" s="24" t="s">
        <v>135</v>
      </c>
      <c r="BZ681" s="25">
        <f t="shared" si="627"/>
        <v>2.3200000000000003</v>
      </c>
      <c r="CA681" s="24">
        <v>9.9600000000000009</v>
      </c>
      <c r="CB681" s="24">
        <v>5.19</v>
      </c>
      <c r="CC681" s="20">
        <f>IF(BY681="-","-",_xlfn.XLOOKUP(BY681,ABNT5101!$B$4:$B$9,ABNT5101!$C$4:$C$9))</f>
        <v>3</v>
      </c>
      <c r="CD681" s="24">
        <f>IF(BY681="-","-",_xlfn.XLOOKUP(BY681,ABNT5101!$B$4:$B$9,ABNT5101!$D$4:$D$9))</f>
        <v>0.6</v>
      </c>
      <c r="CE681" s="20" t="str">
        <f t="shared" si="628"/>
        <v>ATENDE</v>
      </c>
      <c r="CF681" s="20" t="str">
        <f t="shared" si="629"/>
        <v>ATENDE</v>
      </c>
      <c r="CG681" s="20" t="str">
        <f t="shared" si="630"/>
        <v>ATENDE</v>
      </c>
      <c r="CH681" s="26" t="str">
        <f>_xlfn.XLOOKUP(CI681,'Banco de dados'!$B:$B,'Banco de dados'!$D:$D)</f>
        <v>SX LIGHTING</v>
      </c>
      <c r="CI681" s="27" t="str">
        <f>'Banco de dados'!B53</f>
        <v>SX-INEVO020HF</v>
      </c>
      <c r="CJ681" s="26" t="str">
        <f>_xlfn.XLOOKUP(CI681,'Banco de dados'!$B:$B,'Banco de dados'!$E:$E)</f>
        <v>SXINEVO020K50L12CZF7PHF</v>
      </c>
      <c r="CK681" s="26"/>
      <c r="CL681" s="26" t="e">
        <f>IF(CK681="-","-",_xlfn.XLOOKUP(CK681,'Banco de dados'!$B:$B,'Banco de dados'!$E:$E))</f>
        <v>#N/A</v>
      </c>
      <c r="CM681" s="28">
        <f t="shared" si="631"/>
        <v>1</v>
      </c>
      <c r="CN681" s="26">
        <f>_xlfn.XLOOKUP(CI681,'Banco de dados'!$B:$B,'Banco de dados'!$H:$H)</f>
        <v>22.5</v>
      </c>
      <c r="CO681" s="26" t="e">
        <f t="array" aca="1" ref="CO681" ca="1">_xludf.XLOOKUP(CK681,'Banco de dados'!$B:$B,'Banco de dados'!$H:$H)</f>
        <v>#NAME?</v>
      </c>
      <c r="CP681" s="51" t="e">
        <f t="array" aca="1" ref="CP681" ca="1">_xludf.XLOOKUP(CI681,'Banco de dados'!$B:$B,'Banco de dados'!$F:$F)</f>
        <v>#NAME?</v>
      </c>
      <c r="CQ681" s="26" t="e">
        <f t="array" aca="1" ref="CQ681" ca="1">_xludf.XLOOKUP(CK681,'Banco de dados'!$B:$B,'Banco de dados'!$F:$F)</f>
        <v>#NAME?</v>
      </c>
      <c r="CR681" s="27">
        <v>0</v>
      </c>
      <c r="CS681" s="27"/>
      <c r="CT681" s="26" t="str">
        <f>IF(AG681=0.5,"Suporte",IF(AND(AG681&gt;='Braços de IP'!$B$9,AG681&lt;='Braços de IP'!$D$9),'Braços de IP'!$E$9,IF(AND(AG681&gt;='Braços de IP'!$B$10,AG681&lt;='Braços de IP'!$D$10),'Braços de IP'!$E$10,IF(AND(AG681&gt;='Braços de IP'!$B$11,AG681&lt;='Braços de IP'!$D$11),'Braços de IP'!$E$11,IF(AND(AG681&gt;='Braços de IP'!$B$12,AG681&lt;='Braços de IP'!$D$12),'Braços de IP'!$E$12,IF(AND(AG681&gt;='Braços de IP'!$B$13,AG681&lt;='Braços de IP'!$D$13),'Braços de IP'!$E$13,IF(AND(AG681&gt;='Braços de IP'!$B$14,AG681&lt;='Braços de IP'!$D$14),'Braços de IP'!$E$14,"ERRO")))))))</f>
        <v>Médio I</v>
      </c>
      <c r="CU681" s="27"/>
      <c r="CV681" s="26" t="str">
        <f>IF($CU681="","",VLOOKUP($CU681,'Braços de IP'!$E$9:$I$15,2,0))</f>
        <v/>
      </c>
      <c r="CW681" s="29" t="str">
        <f>IF($CU681="","",VLOOKUP($CU681,'Braços de IP'!$E$9:$I$15,5,0))</f>
        <v/>
      </c>
      <c r="CX681" s="26"/>
      <c r="CY681" s="26"/>
      <c r="CZ681" s="26"/>
      <c r="DA681" s="26"/>
      <c r="DB681" s="26"/>
      <c r="DC681" s="26"/>
      <c r="DD681" s="30">
        <f t="shared" si="632"/>
        <v>22.5</v>
      </c>
      <c r="DE681" s="31">
        <f t="shared" si="633"/>
        <v>72</v>
      </c>
      <c r="DF681" s="30">
        <f t="shared" si="634"/>
        <v>94.5</v>
      </c>
      <c r="DG681" s="32">
        <f t="shared" si="635"/>
        <v>0.6875</v>
      </c>
      <c r="DH681" s="33" t="s">
        <v>143</v>
      </c>
      <c r="DI681" s="34"/>
      <c r="DJ681" s="35"/>
      <c r="DK681" s="16" t="s">
        <v>144</v>
      </c>
      <c r="DL681" s="16"/>
      <c r="DN681" s="36" t="e">
        <f t="shared" si="675"/>
        <v>#VALUE!</v>
      </c>
    </row>
    <row r="682" spans="2:118" ht="15.75" customHeight="1" x14ac:dyDescent="0.25">
      <c r="B682" s="16">
        <v>139</v>
      </c>
      <c r="C682" s="16" t="s">
        <v>146</v>
      </c>
      <c r="D682" s="16" t="s">
        <v>621</v>
      </c>
      <c r="E682" s="16">
        <v>-8.0554679999999994</v>
      </c>
      <c r="F682" s="16">
        <v>-34.939543999999998</v>
      </c>
      <c r="G682" s="16" t="s">
        <v>157</v>
      </c>
      <c r="H682" s="17" t="s">
        <v>136</v>
      </c>
      <c r="I682" s="16" t="s">
        <v>135</v>
      </c>
      <c r="J682" s="17" t="s">
        <v>137</v>
      </c>
      <c r="K682" s="18">
        <v>72</v>
      </c>
      <c r="L682" s="17" t="s">
        <v>138</v>
      </c>
      <c r="M682" s="17">
        <v>0</v>
      </c>
      <c r="N682" s="16">
        <f t="shared" si="671"/>
        <v>144</v>
      </c>
      <c r="O682" s="17">
        <v>1</v>
      </c>
      <c r="P682" s="17">
        <v>0</v>
      </c>
      <c r="Q682" s="17">
        <v>3.87</v>
      </c>
      <c r="R682" s="16"/>
      <c r="S682" s="16"/>
      <c r="T682" s="16">
        <v>0</v>
      </c>
      <c r="U682" s="17">
        <v>0.97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 t="s">
        <v>139</v>
      </c>
      <c r="AB682" s="17" t="s">
        <v>140</v>
      </c>
      <c r="AC682" s="17">
        <v>27.52</v>
      </c>
      <c r="AD682" s="17">
        <v>5.5</v>
      </c>
      <c r="AE682" s="17">
        <v>1</v>
      </c>
      <c r="AF682" s="17">
        <v>0</v>
      </c>
      <c r="AG682" s="17">
        <v>2.0499999999999998</v>
      </c>
      <c r="AH682" s="17">
        <f t="shared" si="672"/>
        <v>2.0499999999999998</v>
      </c>
      <c r="AI682" s="17" t="s">
        <v>136</v>
      </c>
      <c r="AJ682" s="17" t="s">
        <v>136</v>
      </c>
      <c r="AK682" s="17" t="s">
        <v>141</v>
      </c>
      <c r="AL682" s="17">
        <f t="shared" si="673"/>
        <v>2</v>
      </c>
      <c r="AM682" s="17">
        <v>0</v>
      </c>
      <c r="AN682" s="17"/>
      <c r="AO682" s="17">
        <v>0</v>
      </c>
      <c r="AP682" s="17">
        <v>0</v>
      </c>
      <c r="AQ682" s="17">
        <v>0</v>
      </c>
      <c r="AR682" s="17" t="s">
        <v>136</v>
      </c>
      <c r="AS682" s="19">
        <f t="shared" si="614"/>
        <v>0</v>
      </c>
      <c r="AT682" s="19"/>
      <c r="AU682" s="19">
        <f>VLOOKUP(G682,ABNT5101!$I$3:$J$9,2)</f>
        <v>7.5</v>
      </c>
      <c r="AV682" s="19">
        <f>VLOOKUP(G682,ABNT5101!$I$3:$M$9,5)</f>
        <v>0.18</v>
      </c>
      <c r="AW682" s="17" t="str">
        <f>_xlfn.XLOOKUP(G682,ABNT5101!I:I,ABNT5101!L:L)</f>
        <v>-</v>
      </c>
      <c r="AX682" s="17">
        <f>_xlfn.XLOOKUP(G682,ABNT5101!$I:$I,ABNT5101!M:M)</f>
        <v>0.18</v>
      </c>
      <c r="AY682" s="17" t="str">
        <f>_xlfn.XLOOKUP(G682,ABNT5101!$I:$I,ABNT5101!N:N)</f>
        <v>-</v>
      </c>
      <c r="AZ682" s="17">
        <f>_xlfn.XLOOKUP(G682,ABNT5101!$I:$I,ABNT5101!O:O)</f>
        <v>16</v>
      </c>
      <c r="BA682" s="20" t="str">
        <f t="shared" si="615"/>
        <v>ATENDE</v>
      </c>
      <c r="BB682" s="21">
        <f t="shared" ref="BB682:BC682" si="813">BE682/AU682-1</f>
        <v>0.8773333333333333</v>
      </c>
      <c r="BC682" s="21">
        <f t="shared" si="813"/>
        <v>1.166666666666667</v>
      </c>
      <c r="BD682" s="21" t="str">
        <f t="shared" si="617"/>
        <v>-</v>
      </c>
      <c r="BE682" s="22">
        <v>14.08</v>
      </c>
      <c r="BF682" s="22">
        <v>0.39</v>
      </c>
      <c r="BG682" s="22"/>
      <c r="BH682" s="22"/>
      <c r="BI682" s="23"/>
      <c r="BJ682" s="22"/>
      <c r="BK682" s="20" t="str">
        <f t="shared" si="618"/>
        <v>ATENDE</v>
      </c>
      <c r="BL682" s="20" t="str">
        <f t="shared" si="619"/>
        <v>ATENDE</v>
      </c>
      <c r="BM682" s="20" t="str">
        <f t="shared" si="620"/>
        <v>ATENDE</v>
      </c>
      <c r="BN682" s="20" t="str">
        <f t="shared" si="621"/>
        <v>ATENDE</v>
      </c>
      <c r="BO682" s="24" t="str">
        <f t="shared" si="622"/>
        <v>C5</v>
      </c>
      <c r="BP682" s="24" t="s">
        <v>136</v>
      </c>
      <c r="BQ682" s="25" t="e">
        <f t="shared" si="623"/>
        <v>#VALUE!</v>
      </c>
      <c r="BR682" s="22"/>
      <c r="BS682" s="22"/>
      <c r="BT682" s="24" t="str">
        <f>IF(BP682="-","-",_xlfn.XLOOKUP(BP682,ABNT5101!$B$4:$B$9,ABNT5101!$C$4:$C$9))</f>
        <v>-</v>
      </c>
      <c r="BU682" s="24" t="str">
        <f>IF(BP682="-","-",_xlfn.XLOOKUP(BP682,ABNT5101!$B$4:$B$9,ABNT5101!$D$4:$D$9))</f>
        <v>-</v>
      </c>
      <c r="BV682" s="20" t="str">
        <f t="shared" si="624"/>
        <v>-</v>
      </c>
      <c r="BW682" s="20" t="str">
        <f t="shared" si="625"/>
        <v>-</v>
      </c>
      <c r="BX682" s="20" t="str">
        <f t="shared" si="626"/>
        <v>-</v>
      </c>
      <c r="BY682" s="24" t="s">
        <v>135</v>
      </c>
      <c r="BZ682" s="25">
        <f t="shared" si="627"/>
        <v>3.9366666666666665</v>
      </c>
      <c r="CA682" s="24">
        <v>14.81</v>
      </c>
      <c r="CB682" s="24">
        <v>7.37</v>
      </c>
      <c r="CC682" s="20">
        <f>IF(BY682="-","-",_xlfn.XLOOKUP(BY682,ABNT5101!$B$4:$B$9,ABNT5101!$C$4:$C$9))</f>
        <v>3</v>
      </c>
      <c r="CD682" s="24">
        <f>IF(BY682="-","-",_xlfn.XLOOKUP(BY682,ABNT5101!$B$4:$B$9,ABNT5101!$D$4:$D$9))</f>
        <v>0.6</v>
      </c>
      <c r="CE682" s="20" t="str">
        <f t="shared" si="628"/>
        <v>ATENDE</v>
      </c>
      <c r="CF682" s="20" t="str">
        <f t="shared" si="629"/>
        <v>ATENDE</v>
      </c>
      <c r="CG682" s="20" t="str">
        <f t="shared" si="630"/>
        <v>ATENDE</v>
      </c>
      <c r="CH682" s="26" t="str">
        <f>_xlfn.XLOOKUP(CI682,'Banco de dados'!$B:$B,'Banco de dados'!$D:$D)</f>
        <v>TECNOWATT</v>
      </c>
      <c r="CI682" s="27" t="str">
        <f>'Banco de dados'!B65</f>
        <v xml:space="preserve">SIGSAGPTLRRSSNDL_30W_38IBBRS
</v>
      </c>
      <c r="CJ682" s="26" t="str">
        <f>_xlfn.XLOOKUP(CI682,'Banco de dados'!$B:$B,'Banco de dados'!$E:$E)</f>
        <v>SIGSAGPTLRRSSNDL_30W_38IBBRS
1-10C1MUN6.5</v>
      </c>
      <c r="CK682" s="26"/>
      <c r="CL682" s="26" t="e">
        <f>IF(CK682="-","-",_xlfn.XLOOKUP(CK682,'Banco de dados'!$B:$B,'Banco de dados'!$E:$E))</f>
        <v>#N/A</v>
      </c>
      <c r="CM682" s="28">
        <f t="shared" si="631"/>
        <v>1</v>
      </c>
      <c r="CN682" s="26">
        <f>_xlfn.XLOOKUP(CI682,'Banco de dados'!$B:$B,'Banco de dados'!$H:$H)</f>
        <v>30</v>
      </c>
      <c r="CO682" s="26" t="e">
        <f t="array" aca="1" ref="CO682" ca="1">_xludf.XLOOKUP(CK682,'Banco de dados'!$B:$B,'Banco de dados'!$H:$H)</f>
        <v>#NAME?</v>
      </c>
      <c r="CP682" s="51" t="e">
        <f t="array" aca="1" ref="CP682" ca="1">_xludf.XLOOKUP(CI682,'Banco de dados'!$B:$B,'Banco de dados'!$F:$F)</f>
        <v>#NAME?</v>
      </c>
      <c r="CQ682" s="26" t="e">
        <f t="array" aca="1" ref="CQ682" ca="1">_xludf.XLOOKUP(CK682,'Banco de dados'!$B:$B,'Banco de dados'!$F:$F)</f>
        <v>#NAME?</v>
      </c>
      <c r="CR682" s="27">
        <v>0</v>
      </c>
      <c r="CS682" s="27"/>
      <c r="CT682" s="26" t="str">
        <f>IF(AG682=0.5,"Suporte",IF(AND(AG682&gt;='Braços de IP'!$B$9,AG682&lt;='Braços de IP'!$D$9),'Braços de IP'!$E$9,IF(AND(AG682&gt;='Braços de IP'!$B$10,AG682&lt;='Braços de IP'!$D$10),'Braços de IP'!$E$10,IF(AND(AG682&gt;='Braços de IP'!$B$11,AG682&lt;='Braços de IP'!$D$11),'Braços de IP'!$E$11,IF(AND(AG682&gt;='Braços de IP'!$B$12,AG682&lt;='Braços de IP'!$D$12),'Braços de IP'!$E$12,IF(AND(AG682&gt;='Braços de IP'!$B$13,AG682&lt;='Braços de IP'!$D$13),'Braços de IP'!$E$13,IF(AND(AG682&gt;='Braços de IP'!$B$14,AG682&lt;='Braços de IP'!$D$14),'Braços de IP'!$E$14,"ERRO")))))))</f>
        <v>Médio I</v>
      </c>
      <c r="CU682" s="27"/>
      <c r="CV682" s="26" t="str">
        <f>IF($CU682="","",VLOOKUP($CU682,'Braços de IP'!$E$9:$I$15,2,0))</f>
        <v/>
      </c>
      <c r="CW682" s="29" t="str">
        <f>IF($CU682="","",VLOOKUP($CU682,'Braços de IP'!$E$9:$I$15,5,0))</f>
        <v/>
      </c>
      <c r="CX682" s="26"/>
      <c r="CY682" s="26"/>
      <c r="CZ682" s="26"/>
      <c r="DA682" s="26"/>
      <c r="DB682" s="26"/>
      <c r="DC682" s="26"/>
      <c r="DD682" s="30">
        <f t="shared" si="632"/>
        <v>30</v>
      </c>
      <c r="DE682" s="31">
        <f t="shared" si="633"/>
        <v>72</v>
      </c>
      <c r="DF682" s="30">
        <f t="shared" si="634"/>
        <v>102</v>
      </c>
      <c r="DG682" s="32">
        <f t="shared" si="635"/>
        <v>0.58333333333333326</v>
      </c>
      <c r="DH682" s="33" t="s">
        <v>143</v>
      </c>
      <c r="DI682" s="34"/>
      <c r="DJ682" s="35"/>
      <c r="DK682" s="16" t="s">
        <v>144</v>
      </c>
      <c r="DL682" s="16"/>
      <c r="DN682" s="36" t="e">
        <f t="shared" si="675"/>
        <v>#VALUE!</v>
      </c>
    </row>
    <row r="683" spans="2:118" ht="15.75" customHeight="1" x14ac:dyDescent="0.25">
      <c r="B683" s="16">
        <v>140</v>
      </c>
      <c r="C683" s="16" t="s">
        <v>146</v>
      </c>
      <c r="D683" s="16" t="s">
        <v>622</v>
      </c>
      <c r="E683" s="16">
        <v>-8.0346279999999997</v>
      </c>
      <c r="F683" s="16">
        <v>-34.959156999999998</v>
      </c>
      <c r="G683" s="16" t="s">
        <v>157</v>
      </c>
      <c r="H683" s="17" t="s">
        <v>136</v>
      </c>
      <c r="I683" s="16" t="s">
        <v>135</v>
      </c>
      <c r="J683" s="17" t="s">
        <v>137</v>
      </c>
      <c r="K683" s="18">
        <v>90</v>
      </c>
      <c r="L683" s="17" t="s">
        <v>138</v>
      </c>
      <c r="M683" s="17">
        <v>0</v>
      </c>
      <c r="N683" s="16">
        <f t="shared" si="671"/>
        <v>180</v>
      </c>
      <c r="O683" s="17">
        <v>1</v>
      </c>
      <c r="P683" s="17">
        <v>2.37</v>
      </c>
      <c r="Q683" s="17">
        <v>6.92</v>
      </c>
      <c r="R683" s="16"/>
      <c r="S683" s="16"/>
      <c r="T683" s="16">
        <v>0</v>
      </c>
      <c r="U683" s="17">
        <v>1.28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 t="s">
        <v>139</v>
      </c>
      <c r="AB683" s="17" t="s">
        <v>140</v>
      </c>
      <c r="AC683" s="17">
        <v>40.75</v>
      </c>
      <c r="AD683" s="17">
        <v>6.2</v>
      </c>
      <c r="AE683" s="17">
        <v>1</v>
      </c>
      <c r="AF683" s="17">
        <v>1.55</v>
      </c>
      <c r="AG683" s="17">
        <v>2.2999999999999998</v>
      </c>
      <c r="AH683" s="17">
        <f t="shared" si="672"/>
        <v>0.74999999999999978</v>
      </c>
      <c r="AI683" s="17" t="s">
        <v>136</v>
      </c>
      <c r="AJ683" s="17" t="s">
        <v>136</v>
      </c>
      <c r="AK683" s="17" t="s">
        <v>141</v>
      </c>
      <c r="AL683" s="17">
        <f t="shared" si="673"/>
        <v>2</v>
      </c>
      <c r="AM683" s="17">
        <v>0</v>
      </c>
      <c r="AN683" s="17"/>
      <c r="AO683" s="17">
        <v>0</v>
      </c>
      <c r="AP683" s="17">
        <v>0</v>
      </c>
      <c r="AQ683" s="17">
        <v>0</v>
      </c>
      <c r="AR683" s="17" t="s">
        <v>136</v>
      </c>
      <c r="AS683" s="19">
        <f t="shared" si="614"/>
        <v>0</v>
      </c>
      <c r="AT683" s="19"/>
      <c r="AU683" s="19">
        <f>VLOOKUP(G683,ABNT5101!$I$3:$J$9,2)</f>
        <v>7.5</v>
      </c>
      <c r="AV683" s="19">
        <f>VLOOKUP(G683,ABNT5101!$I$3:$M$9,5)</f>
        <v>0.18</v>
      </c>
      <c r="AW683" s="17" t="str">
        <f>_xlfn.XLOOKUP(G683,ABNT5101!I:I,ABNT5101!L:L)</f>
        <v>-</v>
      </c>
      <c r="AX683" s="17">
        <f>_xlfn.XLOOKUP(G683,ABNT5101!$I:$I,ABNT5101!M:M)</f>
        <v>0.18</v>
      </c>
      <c r="AY683" s="17" t="str">
        <f>_xlfn.XLOOKUP(G683,ABNT5101!$I:$I,ABNT5101!N:N)</f>
        <v>-</v>
      </c>
      <c r="AZ683" s="17">
        <f>_xlfn.XLOOKUP(G683,ABNT5101!$I:$I,ABNT5101!O:O)</f>
        <v>16</v>
      </c>
      <c r="BA683" s="20" t="str">
        <f t="shared" si="615"/>
        <v>ATENDE</v>
      </c>
      <c r="BB683" s="21">
        <f t="shared" ref="BB683:BC683" si="814">BE683/AU683-1</f>
        <v>1.3333333333334085E-3</v>
      </c>
      <c r="BC683" s="21">
        <f t="shared" si="814"/>
        <v>0.44444444444444464</v>
      </c>
      <c r="BD683" s="21" t="str">
        <f t="shared" si="617"/>
        <v>-</v>
      </c>
      <c r="BE683" s="22">
        <v>7.51</v>
      </c>
      <c r="BF683" s="22">
        <v>0.26</v>
      </c>
      <c r="BG683" s="22"/>
      <c r="BH683" s="22"/>
      <c r="BI683" s="23"/>
      <c r="BJ683" s="22"/>
      <c r="BK683" s="20" t="str">
        <f t="shared" si="618"/>
        <v>ATENDE</v>
      </c>
      <c r="BL683" s="20" t="str">
        <f t="shared" si="619"/>
        <v>ATENDE</v>
      </c>
      <c r="BM683" s="20" t="str">
        <f t="shared" si="620"/>
        <v>ATENDE</v>
      </c>
      <c r="BN683" s="20" t="str">
        <f t="shared" si="621"/>
        <v>ATENDE</v>
      </c>
      <c r="BO683" s="24" t="str">
        <f t="shared" si="622"/>
        <v>C5</v>
      </c>
      <c r="BP683" s="24" t="str">
        <f t="shared" ref="BP683:BP733" si="815">I683</f>
        <v>P6</v>
      </c>
      <c r="BQ683" s="25">
        <f t="shared" si="623"/>
        <v>1.5133333333333332</v>
      </c>
      <c r="BR683" s="22">
        <v>7.54</v>
      </c>
      <c r="BS683" s="22">
        <v>1.58</v>
      </c>
      <c r="BT683" s="24">
        <f>IF(BP683="-","-",_xlfn.XLOOKUP(BP683,ABNT5101!$B$4:$B$9,ABNT5101!$C$4:$C$9))</f>
        <v>3</v>
      </c>
      <c r="BU683" s="24">
        <f>IF(BP683="-","-",_xlfn.XLOOKUP(BP683,ABNT5101!$B$4:$B$9,ABNT5101!$D$4:$D$9))</f>
        <v>0.6</v>
      </c>
      <c r="BV683" s="20" t="str">
        <f t="shared" si="624"/>
        <v>ATENDE</v>
      </c>
      <c r="BW683" s="20" t="str">
        <f t="shared" si="625"/>
        <v>ATENDE</v>
      </c>
      <c r="BX683" s="20" t="str">
        <f t="shared" si="626"/>
        <v>ATENDE</v>
      </c>
      <c r="BY683" s="24" t="str">
        <f t="shared" ref="BY683:BY688" si="816">BP683</f>
        <v>P6</v>
      </c>
      <c r="BZ683" s="25">
        <f t="shared" si="627"/>
        <v>0.27</v>
      </c>
      <c r="CA683" s="24">
        <v>3.81</v>
      </c>
      <c r="CB683" s="24">
        <v>1.1499999999999999</v>
      </c>
      <c r="CC683" s="20">
        <f>IF(BY683="-","-",_xlfn.XLOOKUP(BY683,ABNT5101!$B$4:$B$9,ABNT5101!$C$4:$C$9))</f>
        <v>3</v>
      </c>
      <c r="CD683" s="24">
        <f>IF(BY683="-","-",_xlfn.XLOOKUP(BY683,ABNT5101!$B$4:$B$9,ABNT5101!$D$4:$D$9))</f>
        <v>0.6</v>
      </c>
      <c r="CE683" s="20" t="str">
        <f t="shared" si="628"/>
        <v>ATENDE</v>
      </c>
      <c r="CF683" s="20" t="str">
        <f t="shared" si="629"/>
        <v>ATENDE</v>
      </c>
      <c r="CG683" s="20" t="str">
        <f t="shared" si="630"/>
        <v>ATENDE</v>
      </c>
      <c r="CH683" s="26" t="str">
        <f>_xlfn.XLOOKUP(CI683,'Banco de dados'!$B:$B,'Banco de dados'!$D:$D)</f>
        <v>LEDSTAR</v>
      </c>
      <c r="CI683" s="47" t="str">
        <f>'Banco de dados'!B6</f>
        <v xml:space="preserve"> SL VT 9.1 35W</v>
      </c>
      <c r="CJ683" s="26" t="str">
        <f>_xlfn.XLOOKUP(CI683,'Banco de dados'!$B:$B,'Banco de dados'!$E:$E)</f>
        <v>LUM LED SL VT 9.1 35W</v>
      </c>
      <c r="CK683" s="26"/>
      <c r="CL683" s="26" t="e">
        <f>IF(CK683="-","-",_xlfn.XLOOKUP(CK683,'Banco de dados'!$B:$B,'Banco de dados'!$E:$E))</f>
        <v>#N/A</v>
      </c>
      <c r="CM683" s="28">
        <f t="shared" si="631"/>
        <v>1</v>
      </c>
      <c r="CN683" s="26">
        <f>_xlfn.XLOOKUP(CI683,'Banco de dados'!$B:$B,'Banco de dados'!$H:$H)</f>
        <v>35</v>
      </c>
      <c r="CO683" s="26" t="e">
        <f t="array" aca="1" ref="CO683" ca="1">_xludf.XLOOKUP(CK683,'Banco de dados'!$B:$B,'Banco de dados'!$H:$H)</f>
        <v>#NAME?</v>
      </c>
      <c r="CP683" s="51" t="e">
        <f t="array" aca="1" ref="CP683" ca="1">_xludf.XLOOKUP(CI683,'Banco de dados'!$B:$B,'Banco de dados'!$F:$F)</f>
        <v>#NAME?</v>
      </c>
      <c r="CQ683" s="26" t="e">
        <f t="array" aca="1" ref="CQ683" ca="1">_xludf.XLOOKUP(CK683,'Banco de dados'!$B:$B,'Banco de dados'!$F:$F)</f>
        <v>#NAME?</v>
      </c>
      <c r="CR683" s="27">
        <v>0</v>
      </c>
      <c r="CS683" s="27"/>
      <c r="CT683" s="26" t="str">
        <f>IF(AG683=0.5,"Suporte",IF(AND(AG683&gt;='Braços de IP'!$B$9,AG683&lt;='Braços de IP'!$D$9),'Braços de IP'!$E$9,IF(AND(AG683&gt;='Braços de IP'!$B$10,AG683&lt;='Braços de IP'!$D$10),'Braços de IP'!$E$10,IF(AND(AG683&gt;='Braços de IP'!$B$11,AG683&lt;='Braços de IP'!$D$11),'Braços de IP'!$E$11,IF(AND(AG683&gt;='Braços de IP'!$B$12,AG683&lt;='Braços de IP'!$D$12),'Braços de IP'!$E$12,IF(AND(AG683&gt;='Braços de IP'!$B$13,AG683&lt;='Braços de IP'!$D$13),'Braços de IP'!$E$13,IF(AND(AG683&gt;='Braços de IP'!$B$14,AG683&lt;='Braços de IP'!$D$14),'Braços de IP'!$E$14,"ERRO")))))))</f>
        <v>Médio II</v>
      </c>
      <c r="CU683" s="27" t="s">
        <v>142</v>
      </c>
      <c r="CV683" s="26">
        <f>IF($CU683="","",VLOOKUP($CU683,'Braços de IP'!$E$9:$I$15,2,0))</f>
        <v>1.8</v>
      </c>
      <c r="CW683" s="29">
        <f>IF($CU683="","",VLOOKUP($CU683,'Braços de IP'!$E$9:$I$15,5,0))</f>
        <v>7</v>
      </c>
      <c r="CX683" s="26"/>
      <c r="CY683" s="26"/>
      <c r="CZ683" s="26"/>
      <c r="DA683" s="26"/>
      <c r="DB683" s="26"/>
      <c r="DC683" s="26"/>
      <c r="DD683" s="30">
        <f t="shared" si="632"/>
        <v>35</v>
      </c>
      <c r="DE683" s="31">
        <f t="shared" si="633"/>
        <v>90</v>
      </c>
      <c r="DF683" s="30">
        <f t="shared" si="634"/>
        <v>125</v>
      </c>
      <c r="DG683" s="32">
        <f t="shared" si="635"/>
        <v>0.61111111111111116</v>
      </c>
      <c r="DH683" s="33" t="s">
        <v>143</v>
      </c>
      <c r="DI683" s="34"/>
      <c r="DJ683" s="35"/>
      <c r="DK683" s="16" t="s">
        <v>144</v>
      </c>
      <c r="DL683" s="16"/>
      <c r="DN683" s="36" t="e">
        <f t="shared" si="675"/>
        <v>#VALUE!</v>
      </c>
    </row>
    <row r="684" spans="2:118" ht="15.75" customHeight="1" x14ac:dyDescent="0.25">
      <c r="B684" s="16">
        <v>140</v>
      </c>
      <c r="C684" s="16" t="s">
        <v>146</v>
      </c>
      <c r="D684" s="16" t="s">
        <v>622</v>
      </c>
      <c r="E684" s="16">
        <v>-8.0346279999999997</v>
      </c>
      <c r="F684" s="16">
        <v>-34.959156999999998</v>
      </c>
      <c r="G684" s="16" t="s">
        <v>157</v>
      </c>
      <c r="H684" s="17" t="s">
        <v>136</v>
      </c>
      <c r="I684" s="16" t="s">
        <v>135</v>
      </c>
      <c r="J684" s="17" t="s">
        <v>137</v>
      </c>
      <c r="K684" s="18">
        <v>90</v>
      </c>
      <c r="L684" s="17" t="s">
        <v>138</v>
      </c>
      <c r="M684" s="17">
        <v>0</v>
      </c>
      <c r="N684" s="16">
        <f t="shared" si="671"/>
        <v>180</v>
      </c>
      <c r="O684" s="17">
        <v>1</v>
      </c>
      <c r="P684" s="17">
        <v>2.37</v>
      </c>
      <c r="Q684" s="17">
        <v>6.92</v>
      </c>
      <c r="R684" s="16"/>
      <c r="S684" s="16"/>
      <c r="T684" s="16">
        <v>0</v>
      </c>
      <c r="U684" s="17">
        <v>1.28</v>
      </c>
      <c r="V684" s="17">
        <v>0</v>
      </c>
      <c r="W684" s="17">
        <v>0</v>
      </c>
      <c r="X684" s="17">
        <v>0</v>
      </c>
      <c r="Y684" s="17">
        <v>0</v>
      </c>
      <c r="Z684" s="17">
        <v>0</v>
      </c>
      <c r="AA684" s="17" t="s">
        <v>139</v>
      </c>
      <c r="AB684" s="17" t="s">
        <v>140</v>
      </c>
      <c r="AC684" s="17">
        <v>40.75</v>
      </c>
      <c r="AD684" s="17">
        <v>6.2</v>
      </c>
      <c r="AE684" s="17">
        <v>1</v>
      </c>
      <c r="AF684" s="17">
        <v>1.55</v>
      </c>
      <c r="AG684" s="17">
        <v>2.2999999999999998</v>
      </c>
      <c r="AH684" s="17">
        <f t="shared" si="672"/>
        <v>0.74999999999999978</v>
      </c>
      <c r="AI684" s="17" t="s">
        <v>136</v>
      </c>
      <c r="AJ684" s="17" t="s">
        <v>136</v>
      </c>
      <c r="AK684" s="17" t="s">
        <v>141</v>
      </c>
      <c r="AL684" s="17">
        <f t="shared" si="673"/>
        <v>2</v>
      </c>
      <c r="AM684" s="17">
        <v>0</v>
      </c>
      <c r="AN684" s="17"/>
      <c r="AO684" s="17">
        <v>0</v>
      </c>
      <c r="AP684" s="17">
        <v>0</v>
      </c>
      <c r="AQ684" s="17">
        <v>0</v>
      </c>
      <c r="AR684" s="17" t="s">
        <v>136</v>
      </c>
      <c r="AS684" s="19">
        <f t="shared" si="614"/>
        <v>0</v>
      </c>
      <c r="AT684" s="19"/>
      <c r="AU684" s="19">
        <f>VLOOKUP(G684,ABNT5101!$I$3:$J$9,2)</f>
        <v>7.5</v>
      </c>
      <c r="AV684" s="19">
        <f>VLOOKUP(G684,ABNT5101!$I$3:$M$9,5)</f>
        <v>0.18</v>
      </c>
      <c r="AW684" s="17" t="str">
        <f>_xlfn.XLOOKUP(G684,ABNT5101!I:I,ABNT5101!L:L)</f>
        <v>-</v>
      </c>
      <c r="AX684" s="17">
        <f>_xlfn.XLOOKUP(G684,ABNT5101!$I:$I,ABNT5101!M:M)</f>
        <v>0.18</v>
      </c>
      <c r="AY684" s="17" t="str">
        <f>_xlfn.XLOOKUP(G684,ABNT5101!$I:$I,ABNT5101!N:N)</f>
        <v>-</v>
      </c>
      <c r="AZ684" s="17">
        <f>_xlfn.XLOOKUP(G684,ABNT5101!$I:$I,ABNT5101!O:O)</f>
        <v>16</v>
      </c>
      <c r="BA684" s="20" t="str">
        <f t="shared" si="615"/>
        <v>ATENDE</v>
      </c>
      <c r="BB684" s="21">
        <f t="shared" ref="BB684:BC684" si="817">BE684/AU684-1</f>
        <v>0.12399999999999989</v>
      </c>
      <c r="BC684" s="21">
        <f t="shared" si="817"/>
        <v>0.94444444444444442</v>
      </c>
      <c r="BD684" s="21" t="str">
        <f t="shared" si="617"/>
        <v>-</v>
      </c>
      <c r="BE684" s="22">
        <v>8.43</v>
      </c>
      <c r="BF684" s="22">
        <v>0.35</v>
      </c>
      <c r="BG684" s="22"/>
      <c r="BH684" s="22"/>
      <c r="BI684" s="23"/>
      <c r="BJ684" s="22"/>
      <c r="BK684" s="20" t="str">
        <f t="shared" si="618"/>
        <v>ATENDE</v>
      </c>
      <c r="BL684" s="20" t="str">
        <f t="shared" si="619"/>
        <v>ATENDE</v>
      </c>
      <c r="BM684" s="20" t="str">
        <f t="shared" si="620"/>
        <v>ATENDE</v>
      </c>
      <c r="BN684" s="20" t="str">
        <f t="shared" si="621"/>
        <v>ATENDE</v>
      </c>
      <c r="BO684" s="24" t="str">
        <f t="shared" si="622"/>
        <v>C5</v>
      </c>
      <c r="BP684" s="24" t="str">
        <f t="shared" si="815"/>
        <v>P6</v>
      </c>
      <c r="BQ684" s="25">
        <f t="shared" si="623"/>
        <v>1.9533333333333331</v>
      </c>
      <c r="BR684" s="22">
        <v>8.86</v>
      </c>
      <c r="BS684" s="22">
        <v>1.89</v>
      </c>
      <c r="BT684" s="24">
        <f>IF(BP684="-","-",_xlfn.XLOOKUP(BP684,ABNT5101!$B$4:$B$9,ABNT5101!$C$4:$C$9))</f>
        <v>3</v>
      </c>
      <c r="BU684" s="24">
        <f>IF(BP684="-","-",_xlfn.XLOOKUP(BP684,ABNT5101!$B$4:$B$9,ABNT5101!$D$4:$D$9))</f>
        <v>0.6</v>
      </c>
      <c r="BV684" s="20" t="str">
        <f t="shared" si="624"/>
        <v>ATENDE</v>
      </c>
      <c r="BW684" s="20" t="str">
        <f t="shared" si="625"/>
        <v>ATENDE</v>
      </c>
      <c r="BX684" s="20" t="str">
        <f t="shared" si="626"/>
        <v>ATENDE</v>
      </c>
      <c r="BY684" s="24" t="str">
        <f t="shared" si="816"/>
        <v>P6</v>
      </c>
      <c r="BZ684" s="25">
        <f t="shared" si="627"/>
        <v>0.27</v>
      </c>
      <c r="CA684" s="24">
        <v>3.81</v>
      </c>
      <c r="CB684" s="24">
        <v>1.5</v>
      </c>
      <c r="CC684" s="20">
        <f>IF(BY684="-","-",_xlfn.XLOOKUP(BY684,ABNT5101!$B$4:$B$9,ABNT5101!$C$4:$C$9))</f>
        <v>3</v>
      </c>
      <c r="CD684" s="24">
        <f>IF(BY684="-","-",_xlfn.XLOOKUP(BY684,ABNT5101!$B$4:$B$9,ABNT5101!$D$4:$D$9))</f>
        <v>0.6</v>
      </c>
      <c r="CE684" s="20" t="str">
        <f t="shared" si="628"/>
        <v>ATENDE</v>
      </c>
      <c r="CF684" s="20" t="str">
        <f t="shared" si="629"/>
        <v>ATENDE</v>
      </c>
      <c r="CG684" s="20" t="str">
        <f t="shared" si="630"/>
        <v>ATENDE</v>
      </c>
      <c r="CH684" s="26" t="str">
        <f>_xlfn.XLOOKUP(CI684,'Banco de dados'!$B:$B,'Banco de dados'!$D:$D)</f>
        <v>SX LIGHTING</v>
      </c>
      <c r="CI684" s="27" t="str">
        <f>'Banco de dados'!B55</f>
        <v>SX-INEVO040HF</v>
      </c>
      <c r="CJ684" s="26" t="str">
        <f>_xlfn.XLOOKUP(CI684,'Banco de dados'!$B:$B,'Banco de dados'!$E:$E)</f>
        <v>SXINEVO040K50L12CZF7PHF</v>
      </c>
      <c r="CK684" s="26"/>
      <c r="CL684" s="26" t="e">
        <f>IF(CK684="-","-",_xlfn.XLOOKUP(CK684,'Banco de dados'!$B:$B,'Banco de dados'!$E:$E))</f>
        <v>#N/A</v>
      </c>
      <c r="CM684" s="28">
        <f t="shared" si="631"/>
        <v>1</v>
      </c>
      <c r="CN684" s="26">
        <f>_xlfn.XLOOKUP(CI684,'Banco de dados'!$B:$B,'Banco de dados'!$H:$H)</f>
        <v>39</v>
      </c>
      <c r="CO684" s="26" t="e">
        <f t="array" aca="1" ref="CO684" ca="1">_xludf.XLOOKUP(CK684,'Banco de dados'!$B:$B,'Banco de dados'!$H:$H)</f>
        <v>#NAME?</v>
      </c>
      <c r="CP684" s="51" t="e">
        <f t="array" aca="1" ref="CP684" ca="1">_xludf.XLOOKUP(CI684,'Banco de dados'!$B:$B,'Banco de dados'!$F:$F)</f>
        <v>#NAME?</v>
      </c>
      <c r="CQ684" s="26" t="e">
        <f t="array" aca="1" ref="CQ684" ca="1">_xludf.XLOOKUP(CK684,'Banco de dados'!$B:$B,'Banco de dados'!$F:$F)</f>
        <v>#NAME?</v>
      </c>
      <c r="CR684" s="27">
        <v>0</v>
      </c>
      <c r="CS684" s="27"/>
      <c r="CT684" s="26" t="str">
        <f>IF(AG684=0.5,"Suporte",IF(AND(AG684&gt;='Braços de IP'!$B$9,AG684&lt;='Braços de IP'!$D$9),'Braços de IP'!$E$9,IF(AND(AG684&gt;='Braços de IP'!$B$10,AG684&lt;='Braços de IP'!$D$10),'Braços de IP'!$E$10,IF(AND(AG684&gt;='Braços de IP'!$B$11,AG684&lt;='Braços de IP'!$D$11),'Braços de IP'!$E$11,IF(AND(AG684&gt;='Braços de IP'!$B$12,AG684&lt;='Braços de IP'!$D$12),'Braços de IP'!$E$12,IF(AND(AG684&gt;='Braços de IP'!$B$13,AG684&lt;='Braços de IP'!$D$13),'Braços de IP'!$E$13,IF(AND(AG684&gt;='Braços de IP'!$B$14,AG684&lt;='Braços de IP'!$D$14),'Braços de IP'!$E$14,"ERRO")))))))</f>
        <v>Médio II</v>
      </c>
      <c r="CU684" s="27" t="s">
        <v>142</v>
      </c>
      <c r="CV684" s="26">
        <f>IF($CU684="","",VLOOKUP($CU684,'Braços de IP'!$E$9:$I$15,2,0))</f>
        <v>1.8</v>
      </c>
      <c r="CW684" s="29">
        <f>IF($CU684="","",VLOOKUP($CU684,'Braços de IP'!$E$9:$I$15,5,0))</f>
        <v>7</v>
      </c>
      <c r="CX684" s="26"/>
      <c r="CY684" s="26"/>
      <c r="CZ684" s="26"/>
      <c r="DA684" s="26"/>
      <c r="DB684" s="26"/>
      <c r="DC684" s="26"/>
      <c r="DD684" s="30">
        <f t="shared" si="632"/>
        <v>39</v>
      </c>
      <c r="DE684" s="31">
        <f t="shared" si="633"/>
        <v>90</v>
      </c>
      <c r="DF684" s="30">
        <f t="shared" si="634"/>
        <v>129</v>
      </c>
      <c r="DG684" s="32">
        <f t="shared" si="635"/>
        <v>0.56666666666666665</v>
      </c>
      <c r="DH684" s="33" t="s">
        <v>143</v>
      </c>
      <c r="DI684" s="34"/>
      <c r="DJ684" s="35"/>
      <c r="DK684" s="16" t="s">
        <v>144</v>
      </c>
      <c r="DL684" s="16"/>
      <c r="DN684" s="36" t="e">
        <f t="shared" si="675"/>
        <v>#VALUE!</v>
      </c>
    </row>
    <row r="685" spans="2:118" ht="15.75" customHeight="1" x14ac:dyDescent="0.25">
      <c r="B685" s="16">
        <v>140</v>
      </c>
      <c r="C685" s="16" t="s">
        <v>146</v>
      </c>
      <c r="D685" s="16" t="s">
        <v>622</v>
      </c>
      <c r="E685" s="16">
        <v>-8.0346279999999997</v>
      </c>
      <c r="F685" s="16">
        <v>-34.959156999999998</v>
      </c>
      <c r="G685" s="16" t="s">
        <v>157</v>
      </c>
      <c r="H685" s="17" t="s">
        <v>136</v>
      </c>
      <c r="I685" s="16" t="s">
        <v>135</v>
      </c>
      <c r="J685" s="17" t="s">
        <v>137</v>
      </c>
      <c r="K685" s="18">
        <v>90</v>
      </c>
      <c r="L685" s="17" t="s">
        <v>138</v>
      </c>
      <c r="M685" s="17">
        <v>0</v>
      </c>
      <c r="N685" s="16">
        <f t="shared" si="671"/>
        <v>180</v>
      </c>
      <c r="O685" s="17">
        <v>1</v>
      </c>
      <c r="P685" s="17">
        <v>2.37</v>
      </c>
      <c r="Q685" s="17">
        <v>6.92</v>
      </c>
      <c r="R685" s="16"/>
      <c r="S685" s="16"/>
      <c r="T685" s="16">
        <v>0</v>
      </c>
      <c r="U685" s="17">
        <v>1.28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 t="s">
        <v>139</v>
      </c>
      <c r="AB685" s="17" t="s">
        <v>140</v>
      </c>
      <c r="AC685" s="17">
        <v>40.75</v>
      </c>
      <c r="AD685" s="17">
        <v>6.2</v>
      </c>
      <c r="AE685" s="17">
        <v>1</v>
      </c>
      <c r="AF685" s="17">
        <v>1.55</v>
      </c>
      <c r="AG685" s="17">
        <v>2.2999999999999998</v>
      </c>
      <c r="AH685" s="17">
        <f t="shared" si="672"/>
        <v>0.74999999999999978</v>
      </c>
      <c r="AI685" s="17" t="s">
        <v>136</v>
      </c>
      <c r="AJ685" s="17" t="s">
        <v>136</v>
      </c>
      <c r="AK685" s="17" t="s">
        <v>141</v>
      </c>
      <c r="AL685" s="17">
        <f t="shared" si="673"/>
        <v>2</v>
      </c>
      <c r="AM685" s="17">
        <v>0</v>
      </c>
      <c r="AN685" s="17"/>
      <c r="AO685" s="17">
        <v>0</v>
      </c>
      <c r="AP685" s="17">
        <v>0</v>
      </c>
      <c r="AQ685" s="17">
        <v>0</v>
      </c>
      <c r="AR685" s="17" t="s">
        <v>136</v>
      </c>
      <c r="AS685" s="19">
        <f t="shared" si="614"/>
        <v>0</v>
      </c>
      <c r="AT685" s="19"/>
      <c r="AU685" s="19">
        <f>VLOOKUP(G685,ABNT5101!$I$3:$J$9,2)</f>
        <v>7.5</v>
      </c>
      <c r="AV685" s="19">
        <f>VLOOKUP(G685,ABNT5101!$I$3:$M$9,5)</f>
        <v>0.18</v>
      </c>
      <c r="AW685" s="17" t="str">
        <f>_xlfn.XLOOKUP(G685,ABNT5101!I:I,ABNT5101!L:L)</f>
        <v>-</v>
      </c>
      <c r="AX685" s="17">
        <f>_xlfn.XLOOKUP(G685,ABNT5101!$I:$I,ABNT5101!M:M)</f>
        <v>0.18</v>
      </c>
      <c r="AY685" s="17" t="str">
        <f>_xlfn.XLOOKUP(G685,ABNT5101!$I:$I,ABNT5101!N:N)</f>
        <v>-</v>
      </c>
      <c r="AZ685" s="17">
        <f>_xlfn.XLOOKUP(G685,ABNT5101!$I:$I,ABNT5101!O:O)</f>
        <v>16</v>
      </c>
      <c r="BA685" s="20" t="str">
        <f t="shared" si="615"/>
        <v>ATENDE</v>
      </c>
      <c r="BB685" s="21">
        <f t="shared" ref="BB685:BC685" si="818">BE685/AU685-1</f>
        <v>0.252</v>
      </c>
      <c r="BC685" s="21">
        <f t="shared" si="818"/>
        <v>-5.5555555555555469E-2</v>
      </c>
      <c r="BD685" s="21" t="str">
        <f t="shared" si="617"/>
        <v>-</v>
      </c>
      <c r="BE685" s="22">
        <v>9.39</v>
      </c>
      <c r="BF685" s="22">
        <v>0.17</v>
      </c>
      <c r="BG685" s="22"/>
      <c r="BH685" s="22"/>
      <c r="BI685" s="23"/>
      <c r="BJ685" s="22"/>
      <c r="BK685" s="20" t="str">
        <f t="shared" si="618"/>
        <v>ATENDE</v>
      </c>
      <c r="BL685" s="20" t="str">
        <f t="shared" si="619"/>
        <v>ATENDE</v>
      </c>
      <c r="BM685" s="20" t="str">
        <f t="shared" si="620"/>
        <v>ATENDIMENTO LIMIAR</v>
      </c>
      <c r="BN685" s="20" t="str">
        <f t="shared" si="621"/>
        <v>ATENDE</v>
      </c>
      <c r="BO685" s="24" t="str">
        <f t="shared" si="622"/>
        <v>C5</v>
      </c>
      <c r="BP685" s="24" t="str">
        <f t="shared" si="815"/>
        <v>P6</v>
      </c>
      <c r="BQ685" s="25">
        <f t="shared" si="623"/>
        <v>2.2566666666666664</v>
      </c>
      <c r="BR685" s="22">
        <v>9.77</v>
      </c>
      <c r="BS685" s="22">
        <v>1.39</v>
      </c>
      <c r="BT685" s="24">
        <f>IF(BP685="-","-",_xlfn.XLOOKUP(BP685,ABNT5101!$B$4:$B$9,ABNT5101!$C$4:$C$9))</f>
        <v>3</v>
      </c>
      <c r="BU685" s="24">
        <f>IF(BP685="-","-",_xlfn.XLOOKUP(BP685,ABNT5101!$B$4:$B$9,ABNT5101!$D$4:$D$9))</f>
        <v>0.6</v>
      </c>
      <c r="BV685" s="20" t="str">
        <f t="shared" si="624"/>
        <v>ATENDE</v>
      </c>
      <c r="BW685" s="20" t="str">
        <f t="shared" si="625"/>
        <v>ATENDE</v>
      </c>
      <c r="BX685" s="20" t="str">
        <f t="shared" si="626"/>
        <v>ATENDE</v>
      </c>
      <c r="BY685" s="24" t="str">
        <f t="shared" si="816"/>
        <v>P6</v>
      </c>
      <c r="BZ685" s="25">
        <f t="shared" si="627"/>
        <v>4.6666666666666634E-2</v>
      </c>
      <c r="CA685" s="24">
        <v>3.14</v>
      </c>
      <c r="CB685" s="24">
        <v>0.8</v>
      </c>
      <c r="CC685" s="20">
        <f>IF(BY685="-","-",_xlfn.XLOOKUP(BY685,ABNT5101!$B$4:$B$9,ABNT5101!$C$4:$C$9))</f>
        <v>3</v>
      </c>
      <c r="CD685" s="24">
        <f>IF(BY685="-","-",_xlfn.XLOOKUP(BY685,ABNT5101!$B$4:$B$9,ABNT5101!$D$4:$D$9))</f>
        <v>0.6</v>
      </c>
      <c r="CE685" s="20" t="str">
        <f t="shared" si="628"/>
        <v>ATENDE</v>
      </c>
      <c r="CF685" s="20" t="str">
        <f t="shared" si="629"/>
        <v>ATENDE</v>
      </c>
      <c r="CG685" s="20" t="str">
        <f t="shared" si="630"/>
        <v>ATENDE</v>
      </c>
      <c r="CH685" s="26" t="str">
        <f>_xlfn.XLOOKUP(CI685,'Banco de dados'!$B:$B,'Banco de dados'!$D:$D)</f>
        <v>TECNOWATT</v>
      </c>
      <c r="CI685" s="27" t="str">
        <f>'Banco de dados'!B66</f>
        <v xml:space="preserve">SIGSAGPTLRRSSNDL_40W_50IBBRS
</v>
      </c>
      <c r="CJ685" s="26" t="str">
        <f>_xlfn.XLOOKUP(CI685,'Banco de dados'!$B:$B,'Banco de dados'!$E:$E)</f>
        <v>SIGSAGPTLRRSSNDL_40W_50IBBRS
1-10C1MUN6.5</v>
      </c>
      <c r="CK685" s="26"/>
      <c r="CL685" s="26" t="e">
        <f>IF(CK685="-","-",_xlfn.XLOOKUP(CK685,'Banco de dados'!$B:$B,'Banco de dados'!$E:$E))</f>
        <v>#N/A</v>
      </c>
      <c r="CM685" s="28">
        <f t="shared" si="631"/>
        <v>1</v>
      </c>
      <c r="CN685" s="26">
        <f>_xlfn.XLOOKUP(CI685,'Banco de dados'!$B:$B,'Banco de dados'!$H:$H)</f>
        <v>40</v>
      </c>
      <c r="CO685" s="26" t="e">
        <f t="array" aca="1" ref="CO685" ca="1">_xludf.XLOOKUP(CK685,'Banco de dados'!$B:$B,'Banco de dados'!$H:$H)</f>
        <v>#NAME?</v>
      </c>
      <c r="CP685" s="51" t="e">
        <f t="array" aca="1" ref="CP685" ca="1">_xludf.XLOOKUP(CI685,'Banco de dados'!$B:$B,'Banco de dados'!$F:$F)</f>
        <v>#NAME?</v>
      </c>
      <c r="CQ685" s="26" t="e">
        <f t="array" aca="1" ref="CQ685" ca="1">_xludf.XLOOKUP(CK685,'Banco de dados'!$B:$B,'Banco de dados'!$F:$F)</f>
        <v>#NAME?</v>
      </c>
      <c r="CR685" s="27">
        <v>0</v>
      </c>
      <c r="CS685" s="27"/>
      <c r="CT685" s="26" t="str">
        <f>IF(AG685=0.5,"Suporte",IF(AND(AG685&gt;='Braços de IP'!$B$9,AG685&lt;='Braços de IP'!$D$9),'Braços de IP'!$E$9,IF(AND(AG685&gt;='Braços de IP'!$B$10,AG685&lt;='Braços de IP'!$D$10),'Braços de IP'!$E$10,IF(AND(AG685&gt;='Braços de IP'!$B$11,AG685&lt;='Braços de IP'!$D$11),'Braços de IP'!$E$11,IF(AND(AG685&gt;='Braços de IP'!$B$12,AG685&lt;='Braços de IP'!$D$12),'Braços de IP'!$E$12,IF(AND(AG685&gt;='Braços de IP'!$B$13,AG685&lt;='Braços de IP'!$D$13),'Braços de IP'!$E$13,IF(AND(AG685&gt;='Braços de IP'!$B$14,AG685&lt;='Braços de IP'!$D$14),'Braços de IP'!$E$14,"ERRO")))))))</f>
        <v>Médio II</v>
      </c>
      <c r="CU685" s="27" t="s">
        <v>142</v>
      </c>
      <c r="CV685" s="26">
        <f>IF($CU685="","",VLOOKUP($CU685,'Braços de IP'!$E$9:$I$15,2,0))</f>
        <v>1.8</v>
      </c>
      <c r="CW685" s="29">
        <f>IF($CU685="","",VLOOKUP($CU685,'Braços de IP'!$E$9:$I$15,5,0))</f>
        <v>7</v>
      </c>
      <c r="CX685" s="26"/>
      <c r="CY685" s="26"/>
      <c r="CZ685" s="26"/>
      <c r="DA685" s="26"/>
      <c r="DB685" s="26"/>
      <c r="DC685" s="26"/>
      <c r="DD685" s="30">
        <f t="shared" si="632"/>
        <v>40</v>
      </c>
      <c r="DE685" s="31">
        <f t="shared" si="633"/>
        <v>90</v>
      </c>
      <c r="DF685" s="30">
        <f t="shared" si="634"/>
        <v>130</v>
      </c>
      <c r="DG685" s="32">
        <f t="shared" si="635"/>
        <v>0.55555555555555558</v>
      </c>
      <c r="DH685" s="33" t="s">
        <v>143</v>
      </c>
      <c r="DI685" s="34"/>
      <c r="DJ685" s="35"/>
      <c r="DK685" s="16" t="s">
        <v>144</v>
      </c>
      <c r="DL685" s="16"/>
      <c r="DN685" s="36" t="e">
        <f t="shared" si="675"/>
        <v>#VALUE!</v>
      </c>
    </row>
    <row r="686" spans="2:118" ht="15.75" customHeight="1" x14ac:dyDescent="0.25">
      <c r="B686" s="16">
        <v>141</v>
      </c>
      <c r="C686" s="16" t="s">
        <v>146</v>
      </c>
      <c r="D686" s="16" t="s">
        <v>623</v>
      </c>
      <c r="E686" s="16">
        <v>-8.0542879999999997</v>
      </c>
      <c r="F686" s="16">
        <v>-34.938862</v>
      </c>
      <c r="G686" s="16" t="s">
        <v>160</v>
      </c>
      <c r="H686" s="17" t="s">
        <v>136</v>
      </c>
      <c r="I686" s="16" t="s">
        <v>135</v>
      </c>
      <c r="J686" s="17" t="s">
        <v>137</v>
      </c>
      <c r="K686" s="18">
        <v>72</v>
      </c>
      <c r="L686" s="17" t="s">
        <v>138</v>
      </c>
      <c r="M686" s="17">
        <v>0</v>
      </c>
      <c r="N686" s="16">
        <f t="shared" si="671"/>
        <v>144</v>
      </c>
      <c r="O686" s="17">
        <v>1</v>
      </c>
      <c r="P686" s="17">
        <v>1.84</v>
      </c>
      <c r="Q686" s="17">
        <v>5.97</v>
      </c>
      <c r="R686" s="16"/>
      <c r="S686" s="16"/>
      <c r="T686" s="16">
        <v>0</v>
      </c>
      <c r="U686" s="17">
        <v>1.8</v>
      </c>
      <c r="V686" s="17">
        <v>0</v>
      </c>
      <c r="W686" s="17">
        <v>0</v>
      </c>
      <c r="X686" s="17">
        <v>0</v>
      </c>
      <c r="Y686" s="17">
        <v>0</v>
      </c>
      <c r="Z686" s="17">
        <v>0</v>
      </c>
      <c r="AA686" s="17" t="s">
        <v>139</v>
      </c>
      <c r="AB686" s="17" t="s">
        <v>140</v>
      </c>
      <c r="AC686" s="17">
        <v>28.03</v>
      </c>
      <c r="AD686" s="17">
        <v>6.8</v>
      </c>
      <c r="AE686" s="17">
        <v>1</v>
      </c>
      <c r="AF686" s="17">
        <v>0.8</v>
      </c>
      <c r="AG686" s="17">
        <v>2.2000000000000002</v>
      </c>
      <c r="AH686" s="17">
        <f t="shared" si="672"/>
        <v>1.4000000000000001</v>
      </c>
      <c r="AI686" s="17" t="s">
        <v>136</v>
      </c>
      <c r="AJ686" s="17" t="s">
        <v>136</v>
      </c>
      <c r="AK686" s="17" t="s">
        <v>141</v>
      </c>
      <c r="AL686" s="17">
        <f t="shared" si="673"/>
        <v>2</v>
      </c>
      <c r="AM686" s="17">
        <v>0</v>
      </c>
      <c r="AN686" s="17"/>
      <c r="AO686" s="17">
        <v>0</v>
      </c>
      <c r="AP686" s="17">
        <v>0</v>
      </c>
      <c r="AQ686" s="17">
        <v>0</v>
      </c>
      <c r="AR686" s="17" t="s">
        <v>136</v>
      </c>
      <c r="AS686" s="19">
        <f t="shared" si="614"/>
        <v>0</v>
      </c>
      <c r="AT686" s="19"/>
      <c r="AU686" s="19">
        <f>VLOOKUP(G686,ABNT5101!$I$3:$J$9,2)</f>
        <v>10</v>
      </c>
      <c r="AV686" s="19">
        <f>VLOOKUP(G686,ABNT5101!$I$3:$M$9,5)</f>
        <v>0.18</v>
      </c>
      <c r="AW686" s="17" t="str">
        <f>_xlfn.XLOOKUP(G686,ABNT5101!I:I,ABNT5101!L:L)</f>
        <v>-</v>
      </c>
      <c r="AX686" s="17">
        <f>_xlfn.XLOOKUP(G686,ABNT5101!$I:$I,ABNT5101!M:M)</f>
        <v>0.18</v>
      </c>
      <c r="AY686" s="17" t="str">
        <f>_xlfn.XLOOKUP(G686,ABNT5101!$I:$I,ABNT5101!N:N)</f>
        <v>-</v>
      </c>
      <c r="AZ686" s="17">
        <f>_xlfn.XLOOKUP(G686,ABNT5101!$I:$I,ABNT5101!O:O)</f>
        <v>16</v>
      </c>
      <c r="BA686" s="20" t="str">
        <f t="shared" si="615"/>
        <v>ATENDE</v>
      </c>
      <c r="BB686" s="21">
        <f t="shared" ref="BB686:BC686" si="819">BE686/AU686-1</f>
        <v>0.19100000000000006</v>
      </c>
      <c r="BC686" s="21">
        <f t="shared" si="819"/>
        <v>1.8333333333333335</v>
      </c>
      <c r="BD686" s="21" t="str">
        <f t="shared" si="617"/>
        <v>-</v>
      </c>
      <c r="BE686" s="22">
        <v>11.91</v>
      </c>
      <c r="BF686" s="22">
        <v>0.51</v>
      </c>
      <c r="BG686" s="22"/>
      <c r="BH686" s="22"/>
      <c r="BI686" s="23"/>
      <c r="BJ686" s="22"/>
      <c r="BK686" s="20" t="str">
        <f t="shared" si="618"/>
        <v>ATENDE</v>
      </c>
      <c r="BL686" s="20" t="str">
        <f t="shared" si="619"/>
        <v>ATENDE</v>
      </c>
      <c r="BM686" s="20" t="str">
        <f t="shared" si="620"/>
        <v>ATENDE</v>
      </c>
      <c r="BN686" s="20" t="str">
        <f t="shared" si="621"/>
        <v>ATENDE</v>
      </c>
      <c r="BO686" s="24" t="str">
        <f t="shared" si="622"/>
        <v>C4</v>
      </c>
      <c r="BP686" s="24" t="str">
        <f t="shared" si="815"/>
        <v>P6</v>
      </c>
      <c r="BQ686" s="25">
        <f t="shared" si="623"/>
        <v>2.0500000000000003</v>
      </c>
      <c r="BR686" s="22">
        <v>9.15</v>
      </c>
      <c r="BS686" s="22">
        <v>5.32</v>
      </c>
      <c r="BT686" s="24">
        <f>IF(BP686="-","-",_xlfn.XLOOKUP(BP686,ABNT5101!$B$4:$B$9,ABNT5101!$C$4:$C$9))</f>
        <v>3</v>
      </c>
      <c r="BU686" s="24">
        <f>IF(BP686="-","-",_xlfn.XLOOKUP(BP686,ABNT5101!$B$4:$B$9,ABNT5101!$D$4:$D$9))</f>
        <v>0.6</v>
      </c>
      <c r="BV686" s="20" t="str">
        <f t="shared" si="624"/>
        <v>ATENDE</v>
      </c>
      <c r="BW686" s="20" t="str">
        <f t="shared" si="625"/>
        <v>ATENDE</v>
      </c>
      <c r="BX686" s="20" t="str">
        <f t="shared" si="626"/>
        <v>ATENDE</v>
      </c>
      <c r="BY686" s="24" t="str">
        <f t="shared" si="816"/>
        <v>P6</v>
      </c>
      <c r="BZ686" s="25">
        <f t="shared" si="627"/>
        <v>1.9766666666666666</v>
      </c>
      <c r="CA686" s="24">
        <v>8.93</v>
      </c>
      <c r="CB686" s="24">
        <v>4.42</v>
      </c>
      <c r="CC686" s="20">
        <f>IF(BY686="-","-",_xlfn.XLOOKUP(BY686,ABNT5101!$B$4:$B$9,ABNT5101!$C$4:$C$9))</f>
        <v>3</v>
      </c>
      <c r="CD686" s="24">
        <f>IF(BY686="-","-",_xlfn.XLOOKUP(BY686,ABNT5101!$B$4:$B$9,ABNT5101!$D$4:$D$9))</f>
        <v>0.6</v>
      </c>
      <c r="CE686" s="20" t="str">
        <f t="shared" si="628"/>
        <v>ATENDE</v>
      </c>
      <c r="CF686" s="20" t="str">
        <f t="shared" si="629"/>
        <v>ATENDE</v>
      </c>
      <c r="CG686" s="20" t="str">
        <f t="shared" si="630"/>
        <v>ATENDE</v>
      </c>
      <c r="CH686" s="26" t="str">
        <f>_xlfn.XLOOKUP(CI686,'Banco de dados'!$B:$B,'Banco de dados'!$D:$D)</f>
        <v>LEDSTAR</v>
      </c>
      <c r="CI686" s="47" t="str">
        <f>'Banco de dados'!B6</f>
        <v xml:space="preserve"> SL VT 9.1 35W</v>
      </c>
      <c r="CJ686" s="26" t="str">
        <f>_xlfn.XLOOKUP(CI686,'Banco de dados'!$B:$B,'Banco de dados'!$E:$E)</f>
        <v>LUM LED SL VT 9.1 35W</v>
      </c>
      <c r="CK686" s="26"/>
      <c r="CL686" s="26" t="e">
        <f>IF(CK686="-","-",_xlfn.XLOOKUP(CK686,'Banco de dados'!$B:$B,'Banco de dados'!$E:$E))</f>
        <v>#N/A</v>
      </c>
      <c r="CM686" s="28">
        <f t="shared" si="631"/>
        <v>1</v>
      </c>
      <c r="CN686" s="26">
        <f>_xlfn.XLOOKUP(CI686,'Banco de dados'!$B:$B,'Banco de dados'!$H:$H)</f>
        <v>35</v>
      </c>
      <c r="CO686" s="26" t="e">
        <f t="array" aca="1" ref="CO686" ca="1">_xludf.XLOOKUP(CK686,'Banco de dados'!$B:$B,'Banco de dados'!$H:$H)</f>
        <v>#NAME?</v>
      </c>
      <c r="CP686" s="51" t="e">
        <f t="array" aca="1" ref="CP686" ca="1">_xludf.XLOOKUP(CI686,'Banco de dados'!$B:$B,'Banco de dados'!$F:$F)</f>
        <v>#NAME?</v>
      </c>
      <c r="CQ686" s="26" t="e">
        <f t="array" aca="1" ref="CQ686" ca="1">_xludf.XLOOKUP(CK686,'Banco de dados'!$B:$B,'Banco de dados'!$F:$F)</f>
        <v>#NAME?</v>
      </c>
      <c r="CR686" s="27">
        <v>0</v>
      </c>
      <c r="CS686" s="27"/>
      <c r="CT686" s="26" t="str">
        <f>IF(AG686=0.5,"Suporte",IF(AND(AG686&gt;='Braços de IP'!$B$9,AG686&lt;='Braços de IP'!$D$9),'Braços de IP'!$E$9,IF(AND(AG686&gt;='Braços de IP'!$B$10,AG686&lt;='Braços de IP'!$D$10),'Braços de IP'!$E$10,IF(AND(AG686&gt;='Braços de IP'!$B$11,AG686&lt;='Braços de IP'!$D$11),'Braços de IP'!$E$11,IF(AND(AG686&gt;='Braços de IP'!$B$12,AG686&lt;='Braços de IP'!$D$12),'Braços de IP'!$E$12,IF(AND(AG686&gt;='Braços de IP'!$B$13,AG686&lt;='Braços de IP'!$D$13),'Braços de IP'!$E$13,IF(AND(AG686&gt;='Braços de IP'!$B$14,AG686&lt;='Braços de IP'!$D$14),'Braços de IP'!$E$14,"ERRO")))))))</f>
        <v>Médio I</v>
      </c>
      <c r="CU686" s="27"/>
      <c r="CV686" s="26" t="str">
        <f>IF($CU686="","",VLOOKUP($CU686,'Braços de IP'!$E$9:$I$15,2,0))</f>
        <v/>
      </c>
      <c r="CW686" s="29" t="str">
        <f>IF($CU686="","",VLOOKUP($CU686,'Braços de IP'!$E$9:$I$15,5,0))</f>
        <v/>
      </c>
      <c r="CX686" s="26"/>
      <c r="CY686" s="26"/>
      <c r="CZ686" s="26"/>
      <c r="DA686" s="26"/>
      <c r="DB686" s="26"/>
      <c r="DC686" s="26"/>
      <c r="DD686" s="30">
        <f t="shared" si="632"/>
        <v>35</v>
      </c>
      <c r="DE686" s="31">
        <f t="shared" si="633"/>
        <v>72</v>
      </c>
      <c r="DF686" s="30">
        <f t="shared" si="634"/>
        <v>107</v>
      </c>
      <c r="DG686" s="32">
        <f t="shared" si="635"/>
        <v>0.51388888888888884</v>
      </c>
      <c r="DH686" s="33" t="s">
        <v>143</v>
      </c>
      <c r="DI686" s="34"/>
      <c r="DJ686" s="35"/>
      <c r="DK686" s="16" t="s">
        <v>144</v>
      </c>
      <c r="DL686" s="16"/>
      <c r="DN686" s="36" t="e">
        <f t="shared" si="675"/>
        <v>#VALUE!</v>
      </c>
    </row>
    <row r="687" spans="2:118" ht="15.75" customHeight="1" x14ac:dyDescent="0.25">
      <c r="B687" s="16">
        <v>141</v>
      </c>
      <c r="C687" s="16" t="s">
        <v>146</v>
      </c>
      <c r="D687" s="16" t="s">
        <v>623</v>
      </c>
      <c r="E687" s="16">
        <v>-8.0542879999999997</v>
      </c>
      <c r="F687" s="16">
        <v>-34.938862</v>
      </c>
      <c r="G687" s="16" t="s">
        <v>160</v>
      </c>
      <c r="H687" s="17" t="s">
        <v>136</v>
      </c>
      <c r="I687" s="16" t="s">
        <v>135</v>
      </c>
      <c r="J687" s="17" t="s">
        <v>137</v>
      </c>
      <c r="K687" s="18">
        <v>72</v>
      </c>
      <c r="L687" s="17" t="s">
        <v>138</v>
      </c>
      <c r="M687" s="17">
        <v>0</v>
      </c>
      <c r="N687" s="16">
        <f t="shared" si="671"/>
        <v>144</v>
      </c>
      <c r="O687" s="17">
        <v>1</v>
      </c>
      <c r="P687" s="17">
        <v>1.84</v>
      </c>
      <c r="Q687" s="17">
        <v>5.97</v>
      </c>
      <c r="R687" s="16"/>
      <c r="S687" s="16"/>
      <c r="T687" s="16">
        <v>0</v>
      </c>
      <c r="U687" s="17">
        <v>1.8</v>
      </c>
      <c r="V687" s="17">
        <v>0</v>
      </c>
      <c r="W687" s="17">
        <v>0</v>
      </c>
      <c r="X687" s="17">
        <v>0</v>
      </c>
      <c r="Y687" s="17">
        <v>0</v>
      </c>
      <c r="Z687" s="17">
        <v>0</v>
      </c>
      <c r="AA687" s="17" t="s">
        <v>139</v>
      </c>
      <c r="AB687" s="17" t="s">
        <v>140</v>
      </c>
      <c r="AC687" s="17">
        <v>28.03</v>
      </c>
      <c r="AD687" s="17">
        <v>6.8</v>
      </c>
      <c r="AE687" s="17">
        <v>1</v>
      </c>
      <c r="AF687" s="17">
        <v>0.8</v>
      </c>
      <c r="AG687" s="17">
        <v>2.2000000000000002</v>
      </c>
      <c r="AH687" s="17">
        <f t="shared" si="672"/>
        <v>1.4000000000000001</v>
      </c>
      <c r="AI687" s="17" t="s">
        <v>136</v>
      </c>
      <c r="AJ687" s="17" t="s">
        <v>136</v>
      </c>
      <c r="AK687" s="17" t="s">
        <v>141</v>
      </c>
      <c r="AL687" s="17">
        <f t="shared" si="673"/>
        <v>2</v>
      </c>
      <c r="AM687" s="17">
        <v>0</v>
      </c>
      <c r="AN687" s="17"/>
      <c r="AO687" s="17">
        <v>0</v>
      </c>
      <c r="AP687" s="17">
        <v>0</v>
      </c>
      <c r="AQ687" s="17">
        <v>0</v>
      </c>
      <c r="AR687" s="17" t="s">
        <v>136</v>
      </c>
      <c r="AS687" s="19">
        <f t="shared" si="614"/>
        <v>0</v>
      </c>
      <c r="AT687" s="19"/>
      <c r="AU687" s="19">
        <f>VLOOKUP(G687,ABNT5101!$I$3:$J$9,2)</f>
        <v>10</v>
      </c>
      <c r="AV687" s="19">
        <f>VLOOKUP(G687,ABNT5101!$I$3:$M$9,5)</f>
        <v>0.18</v>
      </c>
      <c r="AW687" s="17" t="str">
        <f>_xlfn.XLOOKUP(G687,ABNT5101!I:I,ABNT5101!L:L)</f>
        <v>-</v>
      </c>
      <c r="AX687" s="17">
        <f>_xlfn.XLOOKUP(G687,ABNT5101!$I:$I,ABNT5101!M:M)</f>
        <v>0.18</v>
      </c>
      <c r="AY687" s="17" t="str">
        <f>_xlfn.XLOOKUP(G687,ABNT5101!$I:$I,ABNT5101!N:N)</f>
        <v>-</v>
      </c>
      <c r="AZ687" s="17">
        <f>_xlfn.XLOOKUP(G687,ABNT5101!$I:$I,ABNT5101!O:O)</f>
        <v>16</v>
      </c>
      <c r="BA687" s="20" t="str">
        <f t="shared" si="615"/>
        <v>ATENDE</v>
      </c>
      <c r="BB687" s="21">
        <f t="shared" ref="BB687:BC687" si="820">BE687/AU687-1</f>
        <v>0.15799999999999992</v>
      </c>
      <c r="BC687" s="21">
        <f t="shared" si="820"/>
        <v>2.5</v>
      </c>
      <c r="BD687" s="21" t="str">
        <f t="shared" si="617"/>
        <v>-</v>
      </c>
      <c r="BE687" s="22">
        <v>11.58</v>
      </c>
      <c r="BF687" s="22">
        <v>0.63</v>
      </c>
      <c r="BG687" s="22"/>
      <c r="BH687" s="22"/>
      <c r="BI687" s="23"/>
      <c r="BJ687" s="22"/>
      <c r="BK687" s="20" t="str">
        <f t="shared" si="618"/>
        <v>ATENDE</v>
      </c>
      <c r="BL687" s="20" t="str">
        <f t="shared" si="619"/>
        <v>ATENDE</v>
      </c>
      <c r="BM687" s="20" t="str">
        <f t="shared" si="620"/>
        <v>ATENDE</v>
      </c>
      <c r="BN687" s="20" t="str">
        <f t="shared" si="621"/>
        <v>ATENDE</v>
      </c>
      <c r="BO687" s="24" t="str">
        <f t="shared" si="622"/>
        <v>C4</v>
      </c>
      <c r="BP687" s="24" t="str">
        <f t="shared" si="815"/>
        <v>P6</v>
      </c>
      <c r="BQ687" s="25">
        <f t="shared" si="623"/>
        <v>1.813333333333333</v>
      </c>
      <c r="BR687" s="22">
        <v>8.44</v>
      </c>
      <c r="BS687" s="22">
        <v>6.41</v>
      </c>
      <c r="BT687" s="24">
        <f>IF(BP687="-","-",_xlfn.XLOOKUP(BP687,ABNT5101!$B$4:$B$9,ABNT5101!$C$4:$C$9))</f>
        <v>3</v>
      </c>
      <c r="BU687" s="24">
        <f>IF(BP687="-","-",_xlfn.XLOOKUP(BP687,ABNT5101!$B$4:$B$9,ABNT5101!$D$4:$D$9))</f>
        <v>0.6</v>
      </c>
      <c r="BV687" s="20" t="str">
        <f t="shared" si="624"/>
        <v>ATENDE</v>
      </c>
      <c r="BW687" s="20" t="str">
        <f t="shared" si="625"/>
        <v>ATENDE</v>
      </c>
      <c r="BX687" s="20" t="str">
        <f t="shared" si="626"/>
        <v>ATENDE</v>
      </c>
      <c r="BY687" s="24" t="str">
        <f t="shared" si="816"/>
        <v>P6</v>
      </c>
      <c r="BZ687" s="25">
        <f t="shared" si="627"/>
        <v>1.7033333333333331</v>
      </c>
      <c r="CA687" s="24">
        <v>8.11</v>
      </c>
      <c r="CB687" s="24">
        <v>3.93</v>
      </c>
      <c r="CC687" s="20">
        <f>IF(BY687="-","-",_xlfn.XLOOKUP(BY687,ABNT5101!$B$4:$B$9,ABNT5101!$C$4:$C$9))</f>
        <v>3</v>
      </c>
      <c r="CD687" s="24">
        <f>IF(BY687="-","-",_xlfn.XLOOKUP(BY687,ABNT5101!$B$4:$B$9,ABNT5101!$D$4:$D$9))</f>
        <v>0.6</v>
      </c>
      <c r="CE687" s="20" t="str">
        <f t="shared" si="628"/>
        <v>ATENDE</v>
      </c>
      <c r="CF687" s="20" t="str">
        <f t="shared" si="629"/>
        <v>ATENDE</v>
      </c>
      <c r="CG687" s="20" t="str">
        <f t="shared" si="630"/>
        <v>ATENDE</v>
      </c>
      <c r="CH687" s="26" t="str">
        <f>_xlfn.XLOOKUP(CI687,'Banco de dados'!$B:$B,'Banco de dados'!$D:$D)</f>
        <v>SX LIGHTING</v>
      </c>
      <c r="CI687" s="27" t="str">
        <f>'Banco de dados'!B54</f>
        <v>SX-INEVO030HF</v>
      </c>
      <c r="CJ687" s="26" t="str">
        <f>_xlfn.XLOOKUP(CI687,'Banco de dados'!$B:$B,'Banco de dados'!$E:$E)</f>
        <v>SXINEVO030K50L12CZF7PHF</v>
      </c>
      <c r="CK687" s="26"/>
      <c r="CL687" s="26" t="e">
        <f>IF(CK687="-","-",_xlfn.XLOOKUP(CK687,'Banco de dados'!$B:$B,'Banco de dados'!$E:$E))</f>
        <v>#N/A</v>
      </c>
      <c r="CM687" s="28">
        <f t="shared" si="631"/>
        <v>1</v>
      </c>
      <c r="CN687" s="26">
        <f>_xlfn.XLOOKUP(CI687,'Banco de dados'!$B:$B,'Banco de dados'!$H:$H)</f>
        <v>31</v>
      </c>
      <c r="CO687" s="26" t="e">
        <f t="array" aca="1" ref="CO687" ca="1">_xludf.XLOOKUP(CK687,'Banco de dados'!$B:$B,'Banco de dados'!$H:$H)</f>
        <v>#NAME?</v>
      </c>
      <c r="CP687" s="51" t="e">
        <f t="array" aca="1" ref="CP687" ca="1">_xludf.XLOOKUP(CI687,'Banco de dados'!$B:$B,'Banco de dados'!$F:$F)</f>
        <v>#NAME?</v>
      </c>
      <c r="CQ687" s="26" t="e">
        <f t="array" aca="1" ref="CQ687" ca="1">_xludf.XLOOKUP(CK687,'Banco de dados'!$B:$B,'Banco de dados'!$F:$F)</f>
        <v>#NAME?</v>
      </c>
      <c r="CR687" s="27">
        <v>0</v>
      </c>
      <c r="CS687" s="27"/>
      <c r="CT687" s="26" t="str">
        <f>IF(AG687=0.5,"Suporte",IF(AND(AG687&gt;='Braços de IP'!$B$9,AG687&lt;='Braços de IP'!$D$9),'Braços de IP'!$E$9,IF(AND(AG687&gt;='Braços de IP'!$B$10,AG687&lt;='Braços de IP'!$D$10),'Braços de IP'!$E$10,IF(AND(AG687&gt;='Braços de IP'!$B$11,AG687&lt;='Braços de IP'!$D$11),'Braços de IP'!$E$11,IF(AND(AG687&gt;='Braços de IP'!$B$12,AG687&lt;='Braços de IP'!$D$12),'Braços de IP'!$E$12,IF(AND(AG687&gt;='Braços de IP'!$B$13,AG687&lt;='Braços de IP'!$D$13),'Braços de IP'!$E$13,IF(AND(AG687&gt;='Braços de IP'!$B$14,AG687&lt;='Braços de IP'!$D$14),'Braços de IP'!$E$14,"ERRO")))))))</f>
        <v>Médio I</v>
      </c>
      <c r="CU687" s="27"/>
      <c r="CV687" s="26" t="str">
        <f>IF($CU687="","",VLOOKUP($CU687,'Braços de IP'!$E$9:$I$15,2,0))</f>
        <v/>
      </c>
      <c r="CW687" s="29" t="str">
        <f>IF($CU687="","",VLOOKUP($CU687,'Braços de IP'!$E$9:$I$15,5,0))</f>
        <v/>
      </c>
      <c r="CX687" s="26"/>
      <c r="CY687" s="26"/>
      <c r="CZ687" s="26"/>
      <c r="DA687" s="26"/>
      <c r="DB687" s="26"/>
      <c r="DC687" s="26"/>
      <c r="DD687" s="30">
        <f t="shared" si="632"/>
        <v>31</v>
      </c>
      <c r="DE687" s="31">
        <f t="shared" si="633"/>
        <v>72</v>
      </c>
      <c r="DF687" s="30">
        <f t="shared" si="634"/>
        <v>103</v>
      </c>
      <c r="DG687" s="32">
        <f t="shared" si="635"/>
        <v>0.56944444444444442</v>
      </c>
      <c r="DH687" s="33" t="s">
        <v>143</v>
      </c>
      <c r="DI687" s="34"/>
      <c r="DJ687" s="35"/>
      <c r="DK687" s="16" t="s">
        <v>144</v>
      </c>
      <c r="DL687" s="16"/>
      <c r="DN687" s="36" t="e">
        <f t="shared" si="675"/>
        <v>#VALUE!</v>
      </c>
    </row>
    <row r="688" spans="2:118" ht="15.75" customHeight="1" x14ac:dyDescent="0.25">
      <c r="B688" s="16">
        <v>141</v>
      </c>
      <c r="C688" s="16" t="s">
        <v>146</v>
      </c>
      <c r="D688" s="16" t="s">
        <v>623</v>
      </c>
      <c r="E688" s="16">
        <v>-8.0542879999999997</v>
      </c>
      <c r="F688" s="16">
        <v>-34.938862</v>
      </c>
      <c r="G688" s="16" t="s">
        <v>160</v>
      </c>
      <c r="H688" s="17" t="s">
        <v>136</v>
      </c>
      <c r="I688" s="16" t="s">
        <v>135</v>
      </c>
      <c r="J688" s="17" t="s">
        <v>137</v>
      </c>
      <c r="K688" s="18">
        <v>72</v>
      </c>
      <c r="L688" s="17" t="s">
        <v>138</v>
      </c>
      <c r="M688" s="17">
        <v>0</v>
      </c>
      <c r="N688" s="16">
        <f t="shared" si="671"/>
        <v>144</v>
      </c>
      <c r="O688" s="17">
        <v>1</v>
      </c>
      <c r="P688" s="17">
        <v>1.84</v>
      </c>
      <c r="Q688" s="17">
        <v>5.97</v>
      </c>
      <c r="R688" s="16"/>
      <c r="S688" s="16"/>
      <c r="T688" s="16">
        <v>0</v>
      </c>
      <c r="U688" s="17">
        <v>1.8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 t="s">
        <v>139</v>
      </c>
      <c r="AB688" s="17" t="s">
        <v>140</v>
      </c>
      <c r="AC688" s="17">
        <v>28.03</v>
      </c>
      <c r="AD688" s="17">
        <v>6.8</v>
      </c>
      <c r="AE688" s="17">
        <v>1</v>
      </c>
      <c r="AF688" s="17">
        <v>0.8</v>
      </c>
      <c r="AG688" s="17">
        <v>2.2000000000000002</v>
      </c>
      <c r="AH688" s="17">
        <f t="shared" si="672"/>
        <v>1.4000000000000001</v>
      </c>
      <c r="AI688" s="17" t="s">
        <v>136</v>
      </c>
      <c r="AJ688" s="17" t="s">
        <v>136</v>
      </c>
      <c r="AK688" s="17" t="s">
        <v>141</v>
      </c>
      <c r="AL688" s="17">
        <f t="shared" si="673"/>
        <v>2</v>
      </c>
      <c r="AM688" s="17">
        <v>0</v>
      </c>
      <c r="AN688" s="17"/>
      <c r="AO688" s="17">
        <v>0</v>
      </c>
      <c r="AP688" s="17">
        <v>0</v>
      </c>
      <c r="AQ688" s="17">
        <v>0</v>
      </c>
      <c r="AR688" s="17" t="s">
        <v>136</v>
      </c>
      <c r="AS688" s="19">
        <f t="shared" si="614"/>
        <v>0</v>
      </c>
      <c r="AT688" s="19"/>
      <c r="AU688" s="19">
        <f>VLOOKUP(G688,ABNT5101!$I$3:$J$9,2)</f>
        <v>10</v>
      </c>
      <c r="AV688" s="19">
        <f>VLOOKUP(G688,ABNT5101!$I$3:$M$9,5)</f>
        <v>0.18</v>
      </c>
      <c r="AW688" s="17" t="str">
        <f>_xlfn.XLOOKUP(G688,ABNT5101!I:I,ABNT5101!L:L)</f>
        <v>-</v>
      </c>
      <c r="AX688" s="17">
        <f>_xlfn.XLOOKUP(G688,ABNT5101!$I:$I,ABNT5101!M:M)</f>
        <v>0.18</v>
      </c>
      <c r="AY688" s="17" t="str">
        <f>_xlfn.XLOOKUP(G688,ABNT5101!$I:$I,ABNT5101!N:N)</f>
        <v>-</v>
      </c>
      <c r="AZ688" s="17">
        <f>_xlfn.XLOOKUP(G688,ABNT5101!$I:$I,ABNT5101!O:O)</f>
        <v>16</v>
      </c>
      <c r="BA688" s="20" t="str">
        <f t="shared" si="615"/>
        <v>ATENDE</v>
      </c>
      <c r="BB688" s="21">
        <f t="shared" ref="BB688:BC688" si="821">BE688/AU688-1</f>
        <v>0.15600000000000014</v>
      </c>
      <c r="BC688" s="21">
        <f t="shared" si="821"/>
        <v>2.5</v>
      </c>
      <c r="BD688" s="21" t="str">
        <f t="shared" si="617"/>
        <v>-</v>
      </c>
      <c r="BE688" s="22">
        <v>11.56</v>
      </c>
      <c r="BF688" s="22">
        <v>0.63</v>
      </c>
      <c r="BG688" s="22"/>
      <c r="BH688" s="22"/>
      <c r="BI688" s="23"/>
      <c r="BJ688" s="22"/>
      <c r="BK688" s="20" t="str">
        <f t="shared" si="618"/>
        <v>ATENDE</v>
      </c>
      <c r="BL688" s="20" t="str">
        <f t="shared" si="619"/>
        <v>ATENDE</v>
      </c>
      <c r="BM688" s="20" t="str">
        <f t="shared" si="620"/>
        <v>ATENDE</v>
      </c>
      <c r="BN688" s="20" t="str">
        <f t="shared" si="621"/>
        <v>ATENDE</v>
      </c>
      <c r="BO688" s="24" t="str">
        <f t="shared" si="622"/>
        <v>C4</v>
      </c>
      <c r="BP688" s="24" t="str">
        <f t="shared" si="815"/>
        <v>P6</v>
      </c>
      <c r="BQ688" s="25">
        <f t="shared" si="623"/>
        <v>1.5366666666666666</v>
      </c>
      <c r="BR688" s="22">
        <v>7.61</v>
      </c>
      <c r="BS688" s="22">
        <v>5.94</v>
      </c>
      <c r="BT688" s="24">
        <f>IF(BP688="-","-",_xlfn.XLOOKUP(BP688,ABNT5101!$B$4:$B$9,ABNT5101!$C$4:$C$9))</f>
        <v>3</v>
      </c>
      <c r="BU688" s="24">
        <f>IF(BP688="-","-",_xlfn.XLOOKUP(BP688,ABNT5101!$B$4:$B$9,ABNT5101!$D$4:$D$9))</f>
        <v>0.6</v>
      </c>
      <c r="BV688" s="20" t="str">
        <f t="shared" si="624"/>
        <v>ATENDE</v>
      </c>
      <c r="BW688" s="20" t="str">
        <f t="shared" si="625"/>
        <v>ATENDE</v>
      </c>
      <c r="BX688" s="20" t="str">
        <f t="shared" si="626"/>
        <v>ATENDE</v>
      </c>
      <c r="BY688" s="24" t="str">
        <f t="shared" si="816"/>
        <v>P6</v>
      </c>
      <c r="BZ688" s="25">
        <f t="shared" si="627"/>
        <v>1.7233333333333332</v>
      </c>
      <c r="CA688" s="24">
        <v>8.17</v>
      </c>
      <c r="CB688" s="24">
        <v>4.9800000000000004</v>
      </c>
      <c r="CC688" s="20">
        <f>IF(BY688="-","-",_xlfn.XLOOKUP(BY688,ABNT5101!$B$4:$B$9,ABNT5101!$C$4:$C$9))</f>
        <v>3</v>
      </c>
      <c r="CD688" s="24">
        <f>IF(BY688="-","-",_xlfn.XLOOKUP(BY688,ABNT5101!$B$4:$B$9,ABNT5101!$D$4:$D$9))</f>
        <v>0.6</v>
      </c>
      <c r="CE688" s="20" t="str">
        <f t="shared" si="628"/>
        <v>ATENDE</v>
      </c>
      <c r="CF688" s="20" t="str">
        <f t="shared" si="629"/>
        <v>ATENDE</v>
      </c>
      <c r="CG688" s="20" t="str">
        <f t="shared" si="630"/>
        <v>ATENDE</v>
      </c>
      <c r="CH688" s="26" t="str">
        <f>_xlfn.XLOOKUP(CI688,'Banco de dados'!$B:$B,'Banco de dados'!$D:$D)</f>
        <v>TECNOWATT</v>
      </c>
      <c r="CI688" s="27" t="str">
        <f>'Banco de dados'!B65</f>
        <v xml:space="preserve">SIGSAGPTLRRSSNDL_30W_38IBBRS
</v>
      </c>
      <c r="CJ688" s="26" t="str">
        <f>_xlfn.XLOOKUP(CI688,'Banco de dados'!$B:$B,'Banco de dados'!$E:$E)</f>
        <v>SIGSAGPTLRRSSNDL_30W_38IBBRS
1-10C1MUN6.5</v>
      </c>
      <c r="CK688" s="26"/>
      <c r="CL688" s="26" t="e">
        <f>IF(CK688="-","-",_xlfn.XLOOKUP(CK688,'Banco de dados'!$B:$B,'Banco de dados'!$E:$E))</f>
        <v>#N/A</v>
      </c>
      <c r="CM688" s="28">
        <f t="shared" si="631"/>
        <v>1</v>
      </c>
      <c r="CN688" s="26">
        <f>_xlfn.XLOOKUP(CI688,'Banco de dados'!$B:$B,'Banco de dados'!$H:$H)</f>
        <v>30</v>
      </c>
      <c r="CO688" s="26" t="e">
        <f t="array" aca="1" ref="CO688" ca="1">_xludf.XLOOKUP(CK688,'Banco de dados'!$B:$B,'Banco de dados'!$H:$H)</f>
        <v>#NAME?</v>
      </c>
      <c r="CP688" s="51" t="e">
        <f t="array" aca="1" ref="CP688" ca="1">_xludf.XLOOKUP(CI688,'Banco de dados'!$B:$B,'Banco de dados'!$F:$F)</f>
        <v>#NAME?</v>
      </c>
      <c r="CQ688" s="26" t="e">
        <f t="array" aca="1" ref="CQ688" ca="1">_xludf.XLOOKUP(CK688,'Banco de dados'!$B:$B,'Banco de dados'!$F:$F)</f>
        <v>#NAME?</v>
      </c>
      <c r="CR688" s="27">
        <v>0</v>
      </c>
      <c r="CS688" s="27"/>
      <c r="CT688" s="26" t="str">
        <f>IF(AG688=0.5,"Suporte",IF(AND(AG688&gt;='Braços de IP'!$B$9,AG688&lt;='Braços de IP'!$D$9),'Braços de IP'!$E$9,IF(AND(AG688&gt;='Braços de IP'!$B$10,AG688&lt;='Braços de IP'!$D$10),'Braços de IP'!$E$10,IF(AND(AG688&gt;='Braços de IP'!$B$11,AG688&lt;='Braços de IP'!$D$11),'Braços de IP'!$E$11,IF(AND(AG688&gt;='Braços de IP'!$B$12,AG688&lt;='Braços de IP'!$D$12),'Braços de IP'!$E$12,IF(AND(AG688&gt;='Braços de IP'!$B$13,AG688&lt;='Braços de IP'!$D$13),'Braços de IP'!$E$13,IF(AND(AG688&gt;='Braços de IP'!$B$14,AG688&lt;='Braços de IP'!$D$14),'Braços de IP'!$E$14,"ERRO")))))))</f>
        <v>Médio I</v>
      </c>
      <c r="CU688" s="27"/>
      <c r="CV688" s="26" t="str">
        <f>IF($CU688="","",VLOOKUP($CU688,'Braços de IP'!$E$9:$I$15,2,0))</f>
        <v/>
      </c>
      <c r="CW688" s="29" t="str">
        <f>IF($CU688="","",VLOOKUP($CU688,'Braços de IP'!$E$9:$I$15,5,0))</f>
        <v/>
      </c>
      <c r="CX688" s="26"/>
      <c r="CY688" s="26"/>
      <c r="CZ688" s="26"/>
      <c r="DA688" s="26"/>
      <c r="DB688" s="26"/>
      <c r="DC688" s="26"/>
      <c r="DD688" s="30">
        <f t="shared" si="632"/>
        <v>30</v>
      </c>
      <c r="DE688" s="31">
        <f t="shared" si="633"/>
        <v>72</v>
      </c>
      <c r="DF688" s="30">
        <f t="shared" si="634"/>
        <v>102</v>
      </c>
      <c r="DG688" s="32">
        <f t="shared" si="635"/>
        <v>0.58333333333333326</v>
      </c>
      <c r="DH688" s="33" t="s">
        <v>143</v>
      </c>
      <c r="DI688" s="34"/>
      <c r="DJ688" s="35"/>
      <c r="DK688" s="16" t="s">
        <v>144</v>
      </c>
      <c r="DL688" s="16"/>
      <c r="DN688" s="36" t="e">
        <f t="shared" si="675"/>
        <v>#VALUE!</v>
      </c>
    </row>
    <row r="689" spans="2:118" ht="15.75" customHeight="1" x14ac:dyDescent="0.25">
      <c r="B689" s="16">
        <v>142</v>
      </c>
      <c r="C689" s="16" t="s">
        <v>176</v>
      </c>
      <c r="D689" s="16" t="s">
        <v>624</v>
      </c>
      <c r="E689" s="16">
        <v>-8.0474689999999995</v>
      </c>
      <c r="F689" s="16">
        <v>-34.945359000000003</v>
      </c>
      <c r="G689" s="16" t="s">
        <v>160</v>
      </c>
      <c r="H689" s="17" t="s">
        <v>136</v>
      </c>
      <c r="I689" s="16" t="s">
        <v>135</v>
      </c>
      <c r="J689" s="17" t="s">
        <v>137</v>
      </c>
      <c r="K689" s="18">
        <v>186</v>
      </c>
      <c r="L689" s="17" t="s">
        <v>138</v>
      </c>
      <c r="M689" s="17">
        <v>0</v>
      </c>
      <c r="N689" s="16">
        <f t="shared" si="671"/>
        <v>372</v>
      </c>
      <c r="O689" s="17">
        <v>1</v>
      </c>
      <c r="P689" s="17">
        <v>4.7</v>
      </c>
      <c r="Q689" s="17">
        <v>6.77</v>
      </c>
      <c r="R689" s="16"/>
      <c r="S689" s="16"/>
      <c r="T689" s="16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 t="s">
        <v>139</v>
      </c>
      <c r="AB689" s="17" t="s">
        <v>140</v>
      </c>
      <c r="AC689" s="17">
        <v>40.799999999999997</v>
      </c>
      <c r="AD689" s="17">
        <v>7.5</v>
      </c>
      <c r="AE689" s="17">
        <v>1</v>
      </c>
      <c r="AF689" s="17">
        <v>3.45</v>
      </c>
      <c r="AG689" s="17">
        <v>2.11</v>
      </c>
      <c r="AH689" s="17">
        <f t="shared" si="672"/>
        <v>-1.3400000000000003</v>
      </c>
      <c r="AI689" s="17" t="s">
        <v>136</v>
      </c>
      <c r="AJ689" s="17" t="s">
        <v>136</v>
      </c>
      <c r="AK689" s="17" t="s">
        <v>141</v>
      </c>
      <c r="AL689" s="17">
        <f t="shared" si="673"/>
        <v>2</v>
      </c>
      <c r="AM689" s="17">
        <v>0</v>
      </c>
      <c r="AN689" s="17"/>
      <c r="AO689" s="17">
        <v>0</v>
      </c>
      <c r="AP689" s="17">
        <v>0</v>
      </c>
      <c r="AQ689" s="17">
        <v>0</v>
      </c>
      <c r="AR689" s="17" t="s">
        <v>136</v>
      </c>
      <c r="AS689" s="19">
        <f t="shared" si="614"/>
        <v>0</v>
      </c>
      <c r="AT689" s="19"/>
      <c r="AU689" s="19">
        <f>VLOOKUP(G689,ABNT5101!$I$3:$J$9,2)</f>
        <v>10</v>
      </c>
      <c r="AV689" s="19">
        <f>VLOOKUP(G689,ABNT5101!$I$3:$M$9,5)</f>
        <v>0.18</v>
      </c>
      <c r="AW689" s="17" t="str">
        <f>_xlfn.XLOOKUP(G689,ABNT5101!I:I,ABNT5101!L:L)</f>
        <v>-</v>
      </c>
      <c r="AX689" s="17">
        <f>_xlfn.XLOOKUP(G689,ABNT5101!$I:$I,ABNT5101!M:M)</f>
        <v>0.18</v>
      </c>
      <c r="AY689" s="17" t="str">
        <f>_xlfn.XLOOKUP(G689,ABNT5101!$I:$I,ABNT5101!N:N)</f>
        <v>-</v>
      </c>
      <c r="AZ689" s="17">
        <f>_xlfn.XLOOKUP(G689,ABNT5101!$I:$I,ABNT5101!O:O)</f>
        <v>16</v>
      </c>
      <c r="BA689" s="20" t="str">
        <f t="shared" si="615"/>
        <v>ATENDE</v>
      </c>
      <c r="BB689" s="21">
        <f t="shared" ref="BB689:BC689" si="822">BE689/AU689-1</f>
        <v>0.18999999999999995</v>
      </c>
      <c r="BC689" s="21">
        <f t="shared" si="822"/>
        <v>0.50000000000000022</v>
      </c>
      <c r="BD689" s="21" t="str">
        <f t="shared" si="617"/>
        <v>-</v>
      </c>
      <c r="BE689" s="22">
        <v>11.9</v>
      </c>
      <c r="BF689" s="22">
        <v>0.27</v>
      </c>
      <c r="BG689" s="22"/>
      <c r="BH689" s="22"/>
      <c r="BI689" s="23"/>
      <c r="BJ689" s="22"/>
      <c r="BK689" s="20" t="str">
        <f t="shared" si="618"/>
        <v>ATENDE</v>
      </c>
      <c r="BL689" s="20" t="str">
        <f t="shared" si="619"/>
        <v>ATENDE</v>
      </c>
      <c r="BM689" s="20" t="str">
        <f t="shared" si="620"/>
        <v>ATENDE</v>
      </c>
      <c r="BN689" s="20" t="str">
        <f t="shared" si="621"/>
        <v>ATENDE</v>
      </c>
      <c r="BO689" s="24" t="str">
        <f t="shared" si="622"/>
        <v>C4</v>
      </c>
      <c r="BP689" s="24" t="str">
        <f t="shared" si="815"/>
        <v>P6</v>
      </c>
      <c r="BQ689" s="25">
        <f t="shared" si="623"/>
        <v>3.05</v>
      </c>
      <c r="BR689" s="22">
        <v>12.15</v>
      </c>
      <c r="BS689" s="22">
        <v>4.3499999999999996</v>
      </c>
      <c r="BT689" s="24">
        <f>IF(BP689="-","-",_xlfn.XLOOKUP(BP689,ABNT5101!$B$4:$B$9,ABNT5101!$C$4:$C$9))</f>
        <v>3</v>
      </c>
      <c r="BU689" s="24">
        <f>IF(BP689="-","-",_xlfn.XLOOKUP(BP689,ABNT5101!$B$4:$B$9,ABNT5101!$D$4:$D$9))</f>
        <v>0.6</v>
      </c>
      <c r="BV689" s="20" t="str">
        <f t="shared" si="624"/>
        <v>ATENDE</v>
      </c>
      <c r="BW689" s="20" t="str">
        <f t="shared" si="625"/>
        <v>ATENDE</v>
      </c>
      <c r="BX689" s="20" t="str">
        <f t="shared" si="626"/>
        <v>ATENDE</v>
      </c>
      <c r="BY689" s="24" t="s">
        <v>136</v>
      </c>
      <c r="BZ689" s="25" t="e">
        <f t="shared" si="627"/>
        <v>#VALUE!</v>
      </c>
      <c r="CA689" s="24"/>
      <c r="CB689" s="24"/>
      <c r="CC689" s="20" t="str">
        <f>IF(BY689="-","-",_xlfn.XLOOKUP(BY689,ABNT5101!$B$4:$B$9,ABNT5101!$C$4:$C$9))</f>
        <v>-</v>
      </c>
      <c r="CD689" s="24" t="str">
        <f>IF(BY689="-","-",_xlfn.XLOOKUP(BY689,ABNT5101!$B$4:$B$9,ABNT5101!$D$4:$D$9))</f>
        <v>-</v>
      </c>
      <c r="CE689" s="20" t="str">
        <f t="shared" si="628"/>
        <v>-</v>
      </c>
      <c r="CF689" s="20" t="str">
        <f t="shared" si="629"/>
        <v>-</v>
      </c>
      <c r="CG689" s="20" t="str">
        <f t="shared" si="630"/>
        <v>-</v>
      </c>
      <c r="CH689" s="26" t="str">
        <f>_xlfn.XLOOKUP(CI689,'Banco de dados'!$B:$B,'Banco de dados'!$D:$D)</f>
        <v>LEDSTAR</v>
      </c>
      <c r="CI689" s="47" t="str">
        <f>'Banco de dados'!B9</f>
        <v xml:space="preserve"> SL VT 9.1 65W</v>
      </c>
      <c r="CJ689" s="26" t="str">
        <f>_xlfn.XLOOKUP(CI689,'Banco de dados'!$B:$B,'Banco de dados'!$E:$E)</f>
        <v>LUM LED SL VT 9.1 65W</v>
      </c>
      <c r="CK689" s="26"/>
      <c r="CL689" s="26" t="e">
        <f>IF(CK689="-","-",_xlfn.XLOOKUP(CK689,'Banco de dados'!$B:$B,'Banco de dados'!$E:$E))</f>
        <v>#N/A</v>
      </c>
      <c r="CM689" s="28">
        <f t="shared" si="631"/>
        <v>1</v>
      </c>
      <c r="CN689" s="26">
        <f>_xlfn.XLOOKUP(CI689,'Banco de dados'!$B:$B,'Banco de dados'!$H:$H)</f>
        <v>65</v>
      </c>
      <c r="CO689" s="26" t="e">
        <f t="array" aca="1" ref="CO689" ca="1">_xludf.XLOOKUP(CK689,'Banco de dados'!$B:$B,'Banco de dados'!$H:$H)</f>
        <v>#NAME?</v>
      </c>
      <c r="CP689" s="51" t="e">
        <f t="array" aca="1" ref="CP689" ca="1">_xludf.XLOOKUP(CI689,'Banco de dados'!$B:$B,'Banco de dados'!$F:$F)</f>
        <v>#NAME?</v>
      </c>
      <c r="CQ689" s="26" t="e">
        <f t="array" aca="1" ref="CQ689" ca="1">_xludf.XLOOKUP(CK689,'Banco de dados'!$B:$B,'Banco de dados'!$F:$F)</f>
        <v>#NAME?</v>
      </c>
      <c r="CR689" s="27">
        <v>0</v>
      </c>
      <c r="CS689" s="27"/>
      <c r="CT689" s="26" t="str">
        <f>IF(AG689=0.5,"Suporte",IF(AND(AG689&gt;='Braços de IP'!$B$9,AG689&lt;='Braços de IP'!$D$9),'Braços de IP'!$E$9,IF(AND(AG689&gt;='Braços de IP'!$B$10,AG689&lt;='Braços de IP'!$D$10),'Braços de IP'!$E$10,IF(AND(AG689&gt;='Braços de IP'!$B$11,AG689&lt;='Braços de IP'!$D$11),'Braços de IP'!$E$11,IF(AND(AG689&gt;='Braços de IP'!$B$12,AG689&lt;='Braços de IP'!$D$12),'Braços de IP'!$E$12,IF(AND(AG689&gt;='Braços de IP'!$B$13,AG689&lt;='Braços de IP'!$D$13),'Braços de IP'!$E$13,IF(AND(AG689&gt;='Braços de IP'!$B$14,AG689&lt;='Braços de IP'!$D$14),'Braços de IP'!$E$14,"ERRO")))))))</f>
        <v>Médio I</v>
      </c>
      <c r="CU689" s="27"/>
      <c r="CV689" s="26" t="str">
        <f>IF($CU689="","",VLOOKUP($CU689,'Braços de IP'!$E$9:$I$15,2,0))</f>
        <v/>
      </c>
      <c r="CW689" s="29" t="str">
        <f>IF($CU689="","",VLOOKUP($CU689,'Braços de IP'!$E$9:$I$15,5,0))</f>
        <v/>
      </c>
      <c r="CX689" s="26"/>
      <c r="CY689" s="26"/>
      <c r="CZ689" s="26"/>
      <c r="DA689" s="26"/>
      <c r="DB689" s="26"/>
      <c r="DC689" s="26"/>
      <c r="DD689" s="30">
        <f t="shared" si="632"/>
        <v>65</v>
      </c>
      <c r="DE689" s="31">
        <f t="shared" si="633"/>
        <v>186</v>
      </c>
      <c r="DF689" s="30">
        <f t="shared" si="634"/>
        <v>251</v>
      </c>
      <c r="DG689" s="32">
        <f t="shared" si="635"/>
        <v>0.65053763440860213</v>
      </c>
      <c r="DH689" s="33" t="s">
        <v>143</v>
      </c>
      <c r="DI689" s="34"/>
      <c r="DJ689" s="35"/>
      <c r="DK689" s="16" t="s">
        <v>144</v>
      </c>
      <c r="DL689" s="16"/>
      <c r="DN689" s="36" t="e">
        <f t="shared" si="675"/>
        <v>#VALUE!</v>
      </c>
    </row>
    <row r="690" spans="2:118" ht="15.75" customHeight="1" x14ac:dyDescent="0.25">
      <c r="B690" s="16">
        <v>142</v>
      </c>
      <c r="C690" s="16" t="s">
        <v>176</v>
      </c>
      <c r="D690" s="16" t="s">
        <v>624</v>
      </c>
      <c r="E690" s="16">
        <v>-8.0474689999999995</v>
      </c>
      <c r="F690" s="16">
        <v>-34.945359000000003</v>
      </c>
      <c r="G690" s="16" t="s">
        <v>160</v>
      </c>
      <c r="H690" s="17" t="s">
        <v>136</v>
      </c>
      <c r="I690" s="16" t="s">
        <v>135</v>
      </c>
      <c r="J690" s="17" t="s">
        <v>137</v>
      </c>
      <c r="K690" s="18">
        <v>186</v>
      </c>
      <c r="L690" s="17" t="s">
        <v>138</v>
      </c>
      <c r="M690" s="17">
        <v>0</v>
      </c>
      <c r="N690" s="16">
        <f t="shared" si="671"/>
        <v>372</v>
      </c>
      <c r="O690" s="17">
        <v>1</v>
      </c>
      <c r="P690" s="17">
        <v>4.7</v>
      </c>
      <c r="Q690" s="17">
        <v>6.77</v>
      </c>
      <c r="R690" s="16"/>
      <c r="S690" s="16"/>
      <c r="T690" s="16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 t="s">
        <v>139</v>
      </c>
      <c r="AB690" s="17" t="s">
        <v>140</v>
      </c>
      <c r="AC690" s="17">
        <v>40.799999999999997</v>
      </c>
      <c r="AD690" s="17">
        <v>7.5</v>
      </c>
      <c r="AE690" s="17">
        <v>1</v>
      </c>
      <c r="AF690" s="17">
        <v>3.45</v>
      </c>
      <c r="AG690" s="17">
        <v>2.11</v>
      </c>
      <c r="AH690" s="17">
        <f t="shared" si="672"/>
        <v>-1.3400000000000003</v>
      </c>
      <c r="AI690" s="17" t="s">
        <v>136</v>
      </c>
      <c r="AJ690" s="17" t="s">
        <v>136</v>
      </c>
      <c r="AK690" s="17" t="s">
        <v>141</v>
      </c>
      <c r="AL690" s="17">
        <f t="shared" si="673"/>
        <v>2</v>
      </c>
      <c r="AM690" s="17">
        <v>0</v>
      </c>
      <c r="AN690" s="17"/>
      <c r="AO690" s="17">
        <v>0</v>
      </c>
      <c r="AP690" s="17">
        <v>0</v>
      </c>
      <c r="AQ690" s="17">
        <v>0</v>
      </c>
      <c r="AR690" s="17" t="s">
        <v>136</v>
      </c>
      <c r="AS690" s="19">
        <f t="shared" si="614"/>
        <v>0</v>
      </c>
      <c r="AT690" s="19"/>
      <c r="AU690" s="19">
        <f>VLOOKUP(G690,ABNT5101!$I$3:$J$9,2)</f>
        <v>10</v>
      </c>
      <c r="AV690" s="19">
        <f>VLOOKUP(G690,ABNT5101!$I$3:$M$9,5)</f>
        <v>0.18</v>
      </c>
      <c r="AW690" s="17" t="str">
        <f>_xlfn.XLOOKUP(G690,ABNT5101!I:I,ABNT5101!L:L)</f>
        <v>-</v>
      </c>
      <c r="AX690" s="17">
        <f>_xlfn.XLOOKUP(G690,ABNT5101!$I:$I,ABNT5101!M:M)</f>
        <v>0.18</v>
      </c>
      <c r="AY690" s="17" t="str">
        <f>_xlfn.XLOOKUP(G690,ABNT5101!$I:$I,ABNT5101!N:N)</f>
        <v>-</v>
      </c>
      <c r="AZ690" s="17">
        <f>_xlfn.XLOOKUP(G690,ABNT5101!$I:$I,ABNT5101!O:O)</f>
        <v>16</v>
      </c>
      <c r="BA690" s="20" t="str">
        <f t="shared" si="615"/>
        <v>ATENDE</v>
      </c>
      <c r="BB690" s="21">
        <f t="shared" ref="BB690:BC690" si="823">BE690/AU690-1</f>
        <v>5.8999999999999941E-2</v>
      </c>
      <c r="BC690" s="21">
        <f t="shared" si="823"/>
        <v>1.6666666666666665</v>
      </c>
      <c r="BD690" s="21" t="str">
        <f t="shared" si="617"/>
        <v>-</v>
      </c>
      <c r="BE690" s="22">
        <v>10.59</v>
      </c>
      <c r="BF690" s="22">
        <v>0.48</v>
      </c>
      <c r="BG690" s="22"/>
      <c r="BH690" s="22"/>
      <c r="BI690" s="23"/>
      <c r="BJ690" s="22"/>
      <c r="BK690" s="20" t="str">
        <f t="shared" si="618"/>
        <v>ATENDE</v>
      </c>
      <c r="BL690" s="20" t="str">
        <f t="shared" si="619"/>
        <v>ATENDE</v>
      </c>
      <c r="BM690" s="20" t="str">
        <f t="shared" si="620"/>
        <v>ATENDE</v>
      </c>
      <c r="BN690" s="20" t="str">
        <f t="shared" si="621"/>
        <v>ATENDE</v>
      </c>
      <c r="BO690" s="24" t="str">
        <f t="shared" si="622"/>
        <v>C4</v>
      </c>
      <c r="BP690" s="24" t="str">
        <f t="shared" si="815"/>
        <v>P6</v>
      </c>
      <c r="BQ690" s="25">
        <f t="shared" si="623"/>
        <v>2.72</v>
      </c>
      <c r="BR690" s="22">
        <v>11.16</v>
      </c>
      <c r="BS690" s="22">
        <v>1.98</v>
      </c>
      <c r="BT690" s="24">
        <f>IF(BP690="-","-",_xlfn.XLOOKUP(BP690,ABNT5101!$B$4:$B$9,ABNT5101!$C$4:$C$9))</f>
        <v>3</v>
      </c>
      <c r="BU690" s="24">
        <f>IF(BP690="-","-",_xlfn.XLOOKUP(BP690,ABNT5101!$B$4:$B$9,ABNT5101!$D$4:$D$9))</f>
        <v>0.6</v>
      </c>
      <c r="BV690" s="20" t="str">
        <f t="shared" si="624"/>
        <v>ATENDE</v>
      </c>
      <c r="BW690" s="20" t="str">
        <f t="shared" si="625"/>
        <v>ATENDE</v>
      </c>
      <c r="BX690" s="20" t="str">
        <f t="shared" si="626"/>
        <v>ATENDE</v>
      </c>
      <c r="BY690" s="24" t="s">
        <v>136</v>
      </c>
      <c r="BZ690" s="25" t="e">
        <f t="shared" si="627"/>
        <v>#VALUE!</v>
      </c>
      <c r="CA690" s="24"/>
      <c r="CB690" s="24"/>
      <c r="CC690" s="20" t="str">
        <f>IF(BY690="-","-",_xlfn.XLOOKUP(BY690,ABNT5101!$B$4:$B$9,ABNT5101!$C$4:$C$9))</f>
        <v>-</v>
      </c>
      <c r="CD690" s="24" t="str">
        <f>IF(BY690="-","-",_xlfn.XLOOKUP(BY690,ABNT5101!$B$4:$B$9,ABNT5101!$D$4:$D$9))</f>
        <v>-</v>
      </c>
      <c r="CE690" s="20" t="str">
        <f t="shared" si="628"/>
        <v>-</v>
      </c>
      <c r="CF690" s="20" t="str">
        <f t="shared" si="629"/>
        <v>-</v>
      </c>
      <c r="CG690" s="20" t="str">
        <f t="shared" si="630"/>
        <v>-</v>
      </c>
      <c r="CH690" s="26" t="str">
        <f>_xlfn.XLOOKUP(CI690,'Banco de dados'!$B:$B,'Banco de dados'!$D:$D)</f>
        <v>SX LIGHTING</v>
      </c>
      <c r="CI690" s="27" t="str">
        <f>'Banco de dados'!B56</f>
        <v>SX-INEVO050HF</v>
      </c>
      <c r="CJ690" s="26" t="str">
        <f>_xlfn.XLOOKUP(CI690,'Banco de dados'!$B:$B,'Banco de dados'!$E:$E)</f>
        <v>SXINEVO050K50L12CZF7PHF</v>
      </c>
      <c r="CK690" s="26"/>
      <c r="CL690" s="26" t="e">
        <f>IF(CK690="-","-",_xlfn.XLOOKUP(CK690,'Banco de dados'!$B:$B,'Banco de dados'!$E:$E))</f>
        <v>#N/A</v>
      </c>
      <c r="CM690" s="28">
        <f t="shared" si="631"/>
        <v>1</v>
      </c>
      <c r="CN690" s="26">
        <f>_xlfn.XLOOKUP(CI690,'Banco de dados'!$B:$B,'Banco de dados'!$H:$H)</f>
        <v>50</v>
      </c>
      <c r="CO690" s="26" t="e">
        <f t="array" aca="1" ref="CO690" ca="1">_xludf.XLOOKUP(CK690,'Banco de dados'!$B:$B,'Banco de dados'!$H:$H)</f>
        <v>#NAME?</v>
      </c>
      <c r="CP690" s="51" t="e">
        <f t="array" aca="1" ref="CP690" ca="1">_xludf.XLOOKUP(CI690,'Banco de dados'!$B:$B,'Banco de dados'!$F:$F)</f>
        <v>#NAME?</v>
      </c>
      <c r="CQ690" s="26" t="e">
        <f t="array" aca="1" ref="CQ690" ca="1">_xludf.XLOOKUP(CK690,'Banco de dados'!$B:$B,'Banco de dados'!$F:$F)</f>
        <v>#NAME?</v>
      </c>
      <c r="CR690" s="27">
        <v>0</v>
      </c>
      <c r="CS690" s="27"/>
      <c r="CT690" s="26" t="str">
        <f>IF(AG690=0.5,"Suporte",IF(AND(AG690&gt;='Braços de IP'!$B$9,AG690&lt;='Braços de IP'!$D$9),'Braços de IP'!$E$9,IF(AND(AG690&gt;='Braços de IP'!$B$10,AG690&lt;='Braços de IP'!$D$10),'Braços de IP'!$E$10,IF(AND(AG690&gt;='Braços de IP'!$B$11,AG690&lt;='Braços de IP'!$D$11),'Braços de IP'!$E$11,IF(AND(AG690&gt;='Braços de IP'!$B$12,AG690&lt;='Braços de IP'!$D$12),'Braços de IP'!$E$12,IF(AND(AG690&gt;='Braços de IP'!$B$13,AG690&lt;='Braços de IP'!$D$13),'Braços de IP'!$E$13,IF(AND(AG690&gt;='Braços de IP'!$B$14,AG690&lt;='Braços de IP'!$D$14),'Braços de IP'!$E$14,"ERRO")))))))</f>
        <v>Médio I</v>
      </c>
      <c r="CU690" s="27"/>
      <c r="CV690" s="26" t="str">
        <f>IF($CU690="","",VLOOKUP($CU690,'Braços de IP'!$E$9:$I$15,2,0))</f>
        <v/>
      </c>
      <c r="CW690" s="29" t="str">
        <f>IF($CU690="","",VLOOKUP($CU690,'Braços de IP'!$E$9:$I$15,5,0))</f>
        <v/>
      </c>
      <c r="CX690" s="26"/>
      <c r="CY690" s="26"/>
      <c r="CZ690" s="26"/>
      <c r="DA690" s="26"/>
      <c r="DB690" s="26"/>
      <c r="DC690" s="26"/>
      <c r="DD690" s="30">
        <f t="shared" si="632"/>
        <v>50</v>
      </c>
      <c r="DE690" s="31">
        <f t="shared" si="633"/>
        <v>186</v>
      </c>
      <c r="DF690" s="30">
        <f t="shared" si="634"/>
        <v>236</v>
      </c>
      <c r="DG690" s="32">
        <f t="shared" si="635"/>
        <v>0.73118279569892475</v>
      </c>
      <c r="DH690" s="33" t="s">
        <v>143</v>
      </c>
      <c r="DI690" s="34"/>
      <c r="DJ690" s="35"/>
      <c r="DK690" s="16" t="s">
        <v>144</v>
      </c>
      <c r="DL690" s="16"/>
      <c r="DN690" s="36" t="e">
        <f t="shared" si="675"/>
        <v>#VALUE!</v>
      </c>
    </row>
    <row r="691" spans="2:118" ht="15.75" customHeight="1" x14ac:dyDescent="0.25">
      <c r="B691" s="16">
        <v>142</v>
      </c>
      <c r="C691" s="16" t="s">
        <v>176</v>
      </c>
      <c r="D691" s="16" t="s">
        <v>624</v>
      </c>
      <c r="E691" s="16">
        <v>-8.0474689999999995</v>
      </c>
      <c r="F691" s="16">
        <v>-34.945359000000003</v>
      </c>
      <c r="G691" s="16" t="s">
        <v>160</v>
      </c>
      <c r="H691" s="17" t="s">
        <v>136</v>
      </c>
      <c r="I691" s="16" t="s">
        <v>135</v>
      </c>
      <c r="J691" s="17" t="s">
        <v>137</v>
      </c>
      <c r="K691" s="18">
        <v>186</v>
      </c>
      <c r="L691" s="17" t="s">
        <v>138</v>
      </c>
      <c r="M691" s="17">
        <v>0</v>
      </c>
      <c r="N691" s="16">
        <f t="shared" si="671"/>
        <v>372</v>
      </c>
      <c r="O691" s="17">
        <v>1</v>
      </c>
      <c r="P691" s="17">
        <v>4.7</v>
      </c>
      <c r="Q691" s="17">
        <v>6.77</v>
      </c>
      <c r="R691" s="16"/>
      <c r="S691" s="16"/>
      <c r="T691" s="16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 t="s">
        <v>139</v>
      </c>
      <c r="AB691" s="17" t="s">
        <v>140</v>
      </c>
      <c r="AC691" s="17">
        <v>40.799999999999997</v>
      </c>
      <c r="AD691" s="17">
        <v>7.5</v>
      </c>
      <c r="AE691" s="17">
        <v>1</v>
      </c>
      <c r="AF691" s="17">
        <v>3.45</v>
      </c>
      <c r="AG691" s="17">
        <v>2.11</v>
      </c>
      <c r="AH691" s="17">
        <f t="shared" si="672"/>
        <v>-1.3400000000000003</v>
      </c>
      <c r="AI691" s="17" t="s">
        <v>136</v>
      </c>
      <c r="AJ691" s="17" t="s">
        <v>136</v>
      </c>
      <c r="AK691" s="17" t="s">
        <v>141</v>
      </c>
      <c r="AL691" s="17">
        <f t="shared" si="673"/>
        <v>2</v>
      </c>
      <c r="AM691" s="17">
        <v>0</v>
      </c>
      <c r="AN691" s="17"/>
      <c r="AO691" s="17">
        <v>0</v>
      </c>
      <c r="AP691" s="17">
        <v>0</v>
      </c>
      <c r="AQ691" s="17">
        <v>0</v>
      </c>
      <c r="AR691" s="17" t="s">
        <v>136</v>
      </c>
      <c r="AS691" s="19">
        <f t="shared" si="614"/>
        <v>0</v>
      </c>
      <c r="AT691" s="19"/>
      <c r="AU691" s="19">
        <f>VLOOKUP(G691,ABNT5101!$I$3:$J$9,2)</f>
        <v>10</v>
      </c>
      <c r="AV691" s="19">
        <f>VLOOKUP(G691,ABNT5101!$I$3:$M$9,5)</f>
        <v>0.18</v>
      </c>
      <c r="AW691" s="17" t="str">
        <f>_xlfn.XLOOKUP(G691,ABNT5101!I:I,ABNT5101!L:L)</f>
        <v>-</v>
      </c>
      <c r="AX691" s="17">
        <f>_xlfn.XLOOKUP(G691,ABNT5101!$I:$I,ABNT5101!M:M)</f>
        <v>0.18</v>
      </c>
      <c r="AY691" s="17" t="str">
        <f>_xlfn.XLOOKUP(G691,ABNT5101!$I:$I,ABNT5101!N:N)</f>
        <v>-</v>
      </c>
      <c r="AZ691" s="17">
        <f>_xlfn.XLOOKUP(G691,ABNT5101!$I:$I,ABNT5101!O:O)</f>
        <v>16</v>
      </c>
      <c r="BA691" s="20" t="str">
        <f t="shared" si="615"/>
        <v>ATENDE</v>
      </c>
      <c r="BB691" s="21">
        <f t="shared" ref="BB691:BC691" si="824">BE691/AU691-1</f>
        <v>0.10199999999999987</v>
      </c>
      <c r="BC691" s="21">
        <f t="shared" si="824"/>
        <v>0.61111111111111116</v>
      </c>
      <c r="BD691" s="21" t="str">
        <f t="shared" si="617"/>
        <v>-</v>
      </c>
      <c r="BE691" s="22">
        <v>11.02</v>
      </c>
      <c r="BF691" s="22">
        <v>0.28999999999999998</v>
      </c>
      <c r="BG691" s="22"/>
      <c r="BH691" s="22"/>
      <c r="BI691" s="23"/>
      <c r="BJ691" s="22"/>
      <c r="BK691" s="20" t="str">
        <f t="shared" si="618"/>
        <v>ATENDE</v>
      </c>
      <c r="BL691" s="20" t="str">
        <f t="shared" si="619"/>
        <v>ATENDE</v>
      </c>
      <c r="BM691" s="20" t="str">
        <f t="shared" si="620"/>
        <v>ATENDE</v>
      </c>
      <c r="BN691" s="20" t="str">
        <f t="shared" si="621"/>
        <v>ATENDE</v>
      </c>
      <c r="BO691" s="24" t="str">
        <f t="shared" si="622"/>
        <v>C4</v>
      </c>
      <c r="BP691" s="24" t="str">
        <f t="shared" si="815"/>
        <v>P6</v>
      </c>
      <c r="BQ691" s="25">
        <f t="shared" si="623"/>
        <v>3.2066666666666661</v>
      </c>
      <c r="BR691" s="22">
        <v>12.62</v>
      </c>
      <c r="BS691" s="22">
        <v>2.69</v>
      </c>
      <c r="BT691" s="24">
        <f>IF(BP691="-","-",_xlfn.XLOOKUP(BP691,ABNT5101!$B$4:$B$9,ABNT5101!$C$4:$C$9))</f>
        <v>3</v>
      </c>
      <c r="BU691" s="24">
        <f>IF(BP691="-","-",_xlfn.XLOOKUP(BP691,ABNT5101!$B$4:$B$9,ABNT5101!$D$4:$D$9))</f>
        <v>0.6</v>
      </c>
      <c r="BV691" s="20" t="str">
        <f t="shared" si="624"/>
        <v>ATENDE</v>
      </c>
      <c r="BW691" s="20" t="str">
        <f t="shared" si="625"/>
        <v>ATENDE</v>
      </c>
      <c r="BX691" s="20" t="str">
        <f t="shared" si="626"/>
        <v>ATENDE</v>
      </c>
      <c r="BY691" s="24" t="s">
        <v>136</v>
      </c>
      <c r="BZ691" s="25" t="e">
        <f t="shared" si="627"/>
        <v>#VALUE!</v>
      </c>
      <c r="CA691" s="24"/>
      <c r="CB691" s="24"/>
      <c r="CC691" s="20" t="str">
        <f>IF(BY691="-","-",_xlfn.XLOOKUP(BY691,ABNT5101!$B$4:$B$9,ABNT5101!$C$4:$C$9))</f>
        <v>-</v>
      </c>
      <c r="CD691" s="24" t="str">
        <f>IF(BY691="-","-",_xlfn.XLOOKUP(BY691,ABNT5101!$B$4:$B$9,ABNT5101!$D$4:$D$9))</f>
        <v>-</v>
      </c>
      <c r="CE691" s="20" t="str">
        <f t="shared" si="628"/>
        <v>-</v>
      </c>
      <c r="CF691" s="20" t="str">
        <f t="shared" si="629"/>
        <v>-</v>
      </c>
      <c r="CG691" s="20" t="str">
        <f t="shared" si="630"/>
        <v>-</v>
      </c>
      <c r="CH691" s="26" t="str">
        <f>_xlfn.XLOOKUP(CI691,'Banco de dados'!$B:$B,'Banco de dados'!$D:$D)</f>
        <v>TECNOWATT</v>
      </c>
      <c r="CI691" s="27" t="str">
        <f>'Banco de dados'!B68</f>
        <v xml:space="preserve">SIGSAGPTLRRSSNDL_60W_73IBBRS
</v>
      </c>
      <c r="CJ691" s="26" t="str">
        <f>_xlfn.XLOOKUP(CI691,'Banco de dados'!$B:$B,'Banco de dados'!$E:$E)</f>
        <v>SIGSAGPTLRRSSNDL_60W_73IBBRS
1-10C1MUN6.5</v>
      </c>
      <c r="CK691" s="26"/>
      <c r="CL691" s="26" t="e">
        <f>IF(CK691="-","-",_xlfn.XLOOKUP(CK691,'Banco de dados'!$B:$B,'Banco de dados'!$E:$E))</f>
        <v>#N/A</v>
      </c>
      <c r="CM691" s="28">
        <f t="shared" si="631"/>
        <v>1</v>
      </c>
      <c r="CN691" s="26">
        <f>_xlfn.XLOOKUP(CI691,'Banco de dados'!$B:$B,'Banco de dados'!$H:$H)</f>
        <v>60</v>
      </c>
      <c r="CO691" s="26" t="e">
        <f t="array" aca="1" ref="CO691" ca="1">_xludf.XLOOKUP(CK691,'Banco de dados'!$B:$B,'Banco de dados'!$H:$H)</f>
        <v>#NAME?</v>
      </c>
      <c r="CP691" s="51" t="e">
        <f t="array" aca="1" ref="CP691" ca="1">_xludf.XLOOKUP(CI691,'Banco de dados'!$B:$B,'Banco de dados'!$F:$F)</f>
        <v>#NAME?</v>
      </c>
      <c r="CQ691" s="26" t="e">
        <f t="array" aca="1" ref="CQ691" ca="1">_xludf.XLOOKUP(CK691,'Banco de dados'!$B:$B,'Banco de dados'!$F:$F)</f>
        <v>#NAME?</v>
      </c>
      <c r="CR691" s="27">
        <v>0</v>
      </c>
      <c r="CS691" s="27"/>
      <c r="CT691" s="26" t="str">
        <f>IF(AG691=0.5,"Suporte",IF(AND(AG691&gt;='Braços de IP'!$B$9,AG691&lt;='Braços de IP'!$D$9),'Braços de IP'!$E$9,IF(AND(AG691&gt;='Braços de IP'!$B$10,AG691&lt;='Braços de IP'!$D$10),'Braços de IP'!$E$10,IF(AND(AG691&gt;='Braços de IP'!$B$11,AG691&lt;='Braços de IP'!$D$11),'Braços de IP'!$E$11,IF(AND(AG691&gt;='Braços de IP'!$B$12,AG691&lt;='Braços de IP'!$D$12),'Braços de IP'!$E$12,IF(AND(AG691&gt;='Braços de IP'!$B$13,AG691&lt;='Braços de IP'!$D$13),'Braços de IP'!$E$13,IF(AND(AG691&gt;='Braços de IP'!$B$14,AG691&lt;='Braços de IP'!$D$14),'Braços de IP'!$E$14,"ERRO")))))))</f>
        <v>Médio I</v>
      </c>
      <c r="CU691" s="27"/>
      <c r="CV691" s="26" t="str">
        <f>IF($CU691="","",VLOOKUP($CU691,'Braços de IP'!$E$9:$I$15,2,0))</f>
        <v/>
      </c>
      <c r="CW691" s="29" t="str">
        <f>IF($CU691="","",VLOOKUP($CU691,'Braços de IP'!$E$9:$I$15,5,0))</f>
        <v/>
      </c>
      <c r="CX691" s="26"/>
      <c r="CY691" s="26"/>
      <c r="CZ691" s="26"/>
      <c r="DA691" s="26"/>
      <c r="DB691" s="26"/>
      <c r="DC691" s="26"/>
      <c r="DD691" s="30">
        <f t="shared" si="632"/>
        <v>60</v>
      </c>
      <c r="DE691" s="31">
        <f t="shared" si="633"/>
        <v>186</v>
      </c>
      <c r="DF691" s="30">
        <f t="shared" si="634"/>
        <v>246</v>
      </c>
      <c r="DG691" s="32">
        <f t="shared" si="635"/>
        <v>0.67741935483870974</v>
      </c>
      <c r="DH691" s="33" t="s">
        <v>143</v>
      </c>
      <c r="DI691" s="34"/>
      <c r="DJ691" s="35"/>
      <c r="DK691" s="16" t="s">
        <v>144</v>
      </c>
      <c r="DL691" s="16"/>
      <c r="DN691" s="36" t="e">
        <f t="shared" si="675"/>
        <v>#VALUE!</v>
      </c>
    </row>
    <row r="692" spans="2:118" ht="15.75" customHeight="1" x14ac:dyDescent="0.25">
      <c r="B692" s="16">
        <v>143</v>
      </c>
      <c r="C692" s="16" t="s">
        <v>146</v>
      </c>
      <c r="D692" s="16" t="s">
        <v>625</v>
      </c>
      <c r="E692" s="16">
        <v>-8.0652220000000003</v>
      </c>
      <c r="F692" s="16">
        <v>-34.918599</v>
      </c>
      <c r="G692" s="16" t="s">
        <v>160</v>
      </c>
      <c r="H692" s="17" t="s">
        <v>136</v>
      </c>
      <c r="I692" s="16" t="s">
        <v>135</v>
      </c>
      <c r="J692" s="17" t="s">
        <v>137</v>
      </c>
      <c r="K692" s="18">
        <v>96</v>
      </c>
      <c r="L692" s="17" t="s">
        <v>138</v>
      </c>
      <c r="M692" s="17">
        <v>0</v>
      </c>
      <c r="N692" s="16">
        <f t="shared" si="671"/>
        <v>192</v>
      </c>
      <c r="O692" s="17">
        <v>1</v>
      </c>
      <c r="P692" s="17">
        <v>2.73</v>
      </c>
      <c r="Q692" s="17">
        <v>6</v>
      </c>
      <c r="R692" s="16"/>
      <c r="S692" s="16"/>
      <c r="T692" s="16">
        <v>0</v>
      </c>
      <c r="U692" s="17">
        <v>5.27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 t="s">
        <v>139</v>
      </c>
      <c r="AB692" s="17" t="s">
        <v>140</v>
      </c>
      <c r="AC692" s="17">
        <v>39.909999999999997</v>
      </c>
      <c r="AD692" s="17">
        <v>8.1999999999999993</v>
      </c>
      <c r="AE692" s="17">
        <v>1</v>
      </c>
      <c r="AF692" s="17">
        <v>2.04</v>
      </c>
      <c r="AG692" s="17">
        <v>3.15</v>
      </c>
      <c r="AH692" s="17">
        <f t="shared" si="672"/>
        <v>1.1099999999999999</v>
      </c>
      <c r="AI692" s="17" t="s">
        <v>136</v>
      </c>
      <c r="AJ692" s="17" t="s">
        <v>136</v>
      </c>
      <c r="AK692" s="17" t="s">
        <v>141</v>
      </c>
      <c r="AL692" s="17">
        <f t="shared" si="673"/>
        <v>2</v>
      </c>
      <c r="AM692" s="17">
        <v>0</v>
      </c>
      <c r="AN692" s="17"/>
      <c r="AO692" s="17">
        <v>0</v>
      </c>
      <c r="AP692" s="17">
        <v>0</v>
      </c>
      <c r="AQ692" s="17">
        <v>0</v>
      </c>
      <c r="AR692" s="17" t="s">
        <v>136</v>
      </c>
      <c r="AS692" s="19">
        <f t="shared" si="614"/>
        <v>0</v>
      </c>
      <c r="AT692" s="19"/>
      <c r="AU692" s="19">
        <f>VLOOKUP(G692,ABNT5101!$I$3:$J$9,2)</f>
        <v>10</v>
      </c>
      <c r="AV692" s="19">
        <f>VLOOKUP(G692,ABNT5101!$I$3:$M$9,5)</f>
        <v>0.18</v>
      </c>
      <c r="AW692" s="17" t="str">
        <f>_xlfn.XLOOKUP(G692,ABNT5101!I:I,ABNT5101!L:L)</f>
        <v>-</v>
      </c>
      <c r="AX692" s="17">
        <f>_xlfn.XLOOKUP(G692,ABNT5101!$I:$I,ABNT5101!M:M)</f>
        <v>0.18</v>
      </c>
      <c r="AY692" s="17" t="str">
        <f>_xlfn.XLOOKUP(G692,ABNT5101!$I:$I,ABNT5101!N:N)</f>
        <v>-</v>
      </c>
      <c r="AZ692" s="17">
        <f>_xlfn.XLOOKUP(G692,ABNT5101!$I:$I,ABNT5101!O:O)</f>
        <v>16</v>
      </c>
      <c r="BA692" s="20" t="str">
        <f t="shared" si="615"/>
        <v>ATENDE</v>
      </c>
      <c r="BB692" s="21">
        <f t="shared" ref="BB692:BC692" si="825">BE692/AU692-1</f>
        <v>0.24499999999999988</v>
      </c>
      <c r="BC692" s="21">
        <f t="shared" si="825"/>
        <v>1.4444444444444446</v>
      </c>
      <c r="BD692" s="21" t="str">
        <f t="shared" si="617"/>
        <v>-</v>
      </c>
      <c r="BE692" s="22">
        <v>12.45</v>
      </c>
      <c r="BF692" s="22">
        <v>0.44</v>
      </c>
      <c r="BG692" s="22"/>
      <c r="BH692" s="22"/>
      <c r="BI692" s="23"/>
      <c r="BJ692" s="22"/>
      <c r="BK692" s="20" t="str">
        <f t="shared" si="618"/>
        <v>ATENDE</v>
      </c>
      <c r="BL692" s="20" t="str">
        <f t="shared" si="619"/>
        <v>ATENDE</v>
      </c>
      <c r="BM692" s="20" t="str">
        <f t="shared" si="620"/>
        <v>ATENDE</v>
      </c>
      <c r="BN692" s="20" t="str">
        <f t="shared" si="621"/>
        <v>ATENDE</v>
      </c>
      <c r="BO692" s="24" t="str">
        <f t="shared" si="622"/>
        <v>C4</v>
      </c>
      <c r="BP692" s="24" t="str">
        <f t="shared" si="815"/>
        <v>P6</v>
      </c>
      <c r="BQ692" s="25">
        <f t="shared" si="623"/>
        <v>2.0566666666666666</v>
      </c>
      <c r="BR692" s="22">
        <v>9.17</v>
      </c>
      <c r="BS692" s="22">
        <v>4.3099999999999996</v>
      </c>
      <c r="BT692" s="24">
        <f>IF(BP692="-","-",_xlfn.XLOOKUP(BP692,ABNT5101!$B$4:$B$9,ABNT5101!$C$4:$C$9))</f>
        <v>3</v>
      </c>
      <c r="BU692" s="24">
        <f>IF(BP692="-","-",_xlfn.XLOOKUP(BP692,ABNT5101!$B$4:$B$9,ABNT5101!$D$4:$D$9))</f>
        <v>0.6</v>
      </c>
      <c r="BV692" s="20" t="str">
        <f t="shared" si="624"/>
        <v>ATENDE</v>
      </c>
      <c r="BW692" s="20" t="str">
        <f t="shared" si="625"/>
        <v>ATENDE</v>
      </c>
      <c r="BX692" s="20" t="str">
        <f t="shared" si="626"/>
        <v>ATENDE</v>
      </c>
      <c r="BY692" s="24" t="str">
        <f t="shared" ref="BY692:BY724" si="826">BP692</f>
        <v>P6</v>
      </c>
      <c r="BZ692" s="25">
        <f t="shared" si="627"/>
        <v>1.8966666666666665</v>
      </c>
      <c r="CA692" s="24">
        <v>8.69</v>
      </c>
      <c r="CB692" s="24">
        <v>2.97</v>
      </c>
      <c r="CC692" s="20">
        <f>IF(BY692="-","-",_xlfn.XLOOKUP(BY692,ABNT5101!$B$4:$B$9,ABNT5101!$C$4:$C$9))</f>
        <v>3</v>
      </c>
      <c r="CD692" s="24">
        <f>IF(BY692="-","-",_xlfn.XLOOKUP(BY692,ABNT5101!$B$4:$B$9,ABNT5101!$D$4:$D$9))</f>
        <v>0.6</v>
      </c>
      <c r="CE692" s="20" t="str">
        <f t="shared" si="628"/>
        <v>ATENDE</v>
      </c>
      <c r="CF692" s="20" t="str">
        <f t="shared" si="629"/>
        <v>ATENDE</v>
      </c>
      <c r="CG692" s="20" t="str">
        <f t="shared" si="630"/>
        <v>ATENDE</v>
      </c>
      <c r="CH692" s="26" t="str">
        <f>_xlfn.XLOOKUP(CI692,'Banco de dados'!$B:$B,'Banco de dados'!$D:$D)</f>
        <v>LEDSTAR</v>
      </c>
      <c r="CI692" s="47" t="str">
        <f>'Banco de dados'!B9</f>
        <v xml:space="preserve"> SL VT 9.1 65W</v>
      </c>
      <c r="CJ692" s="26" t="str">
        <f>_xlfn.XLOOKUP(CI692,'Banco de dados'!$B:$B,'Banco de dados'!$E:$E)</f>
        <v>LUM LED SL VT 9.1 65W</v>
      </c>
      <c r="CK692" s="26"/>
      <c r="CL692" s="26" t="e">
        <f>IF(CK692="-","-",_xlfn.XLOOKUP(CK692,'Banco de dados'!$B:$B,'Banco de dados'!$E:$E))</f>
        <v>#N/A</v>
      </c>
      <c r="CM692" s="28">
        <f t="shared" si="631"/>
        <v>1</v>
      </c>
      <c r="CN692" s="26">
        <f>_xlfn.XLOOKUP(CI692,'Banco de dados'!$B:$B,'Banco de dados'!$H:$H)</f>
        <v>65</v>
      </c>
      <c r="CO692" s="26" t="e">
        <f t="array" aca="1" ref="CO692" ca="1">_xludf.XLOOKUP(CK692,'Banco de dados'!$B:$B,'Banco de dados'!$H:$H)</f>
        <v>#NAME?</v>
      </c>
      <c r="CP692" s="51" t="e">
        <f t="array" aca="1" ref="CP692" ca="1">_xludf.XLOOKUP(CI692,'Banco de dados'!$B:$B,'Banco de dados'!$F:$F)</f>
        <v>#NAME?</v>
      </c>
      <c r="CQ692" s="26" t="e">
        <f t="array" aca="1" ref="CQ692" ca="1">_xludf.XLOOKUP(CK692,'Banco de dados'!$B:$B,'Banco de dados'!$F:$F)</f>
        <v>#NAME?</v>
      </c>
      <c r="CR692" s="27">
        <v>0</v>
      </c>
      <c r="CS692" s="27"/>
      <c r="CT692" s="26" t="str">
        <f>IF(AG692=0.5,"Suporte",IF(AND(AG692&gt;='Braços de IP'!$B$9,AG692&lt;='Braços de IP'!$D$9),'Braços de IP'!$E$9,IF(AND(AG692&gt;='Braços de IP'!$B$10,AG692&lt;='Braços de IP'!$D$10),'Braços de IP'!$E$10,IF(AND(AG692&gt;='Braços de IP'!$B$11,AG692&lt;='Braços de IP'!$D$11),'Braços de IP'!$E$11,IF(AND(AG692&gt;='Braços de IP'!$B$12,AG692&lt;='Braços de IP'!$D$12),'Braços de IP'!$E$12,IF(AND(AG692&gt;='Braços de IP'!$B$13,AG692&lt;='Braços de IP'!$D$13),'Braços de IP'!$E$13,IF(AND(AG692&gt;='Braços de IP'!$B$14,AG692&lt;='Braços de IP'!$D$14),'Braços de IP'!$E$14,"ERRO")))))))</f>
        <v>Longo I</v>
      </c>
      <c r="CU692" s="27"/>
      <c r="CV692" s="26" t="str">
        <f>IF($CU692="","",VLOOKUP($CU692,'Braços de IP'!$E$9:$I$15,2,0))</f>
        <v/>
      </c>
      <c r="CW692" s="29" t="str">
        <f>IF($CU692="","",VLOOKUP($CU692,'Braços de IP'!$E$9:$I$15,5,0))</f>
        <v/>
      </c>
      <c r="CX692" s="26"/>
      <c r="CY692" s="26"/>
      <c r="CZ692" s="26"/>
      <c r="DA692" s="26"/>
      <c r="DB692" s="26"/>
      <c r="DC692" s="26"/>
      <c r="DD692" s="30">
        <f t="shared" si="632"/>
        <v>65</v>
      </c>
      <c r="DE692" s="31">
        <f t="shared" si="633"/>
        <v>96</v>
      </c>
      <c r="DF692" s="30">
        <f t="shared" si="634"/>
        <v>161</v>
      </c>
      <c r="DG692" s="32">
        <f t="shared" si="635"/>
        <v>0.32291666666666663</v>
      </c>
      <c r="DH692" s="33" t="s">
        <v>143</v>
      </c>
      <c r="DI692" s="34"/>
      <c r="DJ692" s="35"/>
      <c r="DK692" s="16" t="s">
        <v>144</v>
      </c>
      <c r="DL692" s="16"/>
      <c r="DN692" s="36" t="e">
        <f t="shared" si="675"/>
        <v>#VALUE!</v>
      </c>
    </row>
    <row r="693" spans="2:118" ht="15.75" customHeight="1" x14ac:dyDescent="0.25">
      <c r="B693" s="16">
        <v>143</v>
      </c>
      <c r="C693" s="16" t="s">
        <v>146</v>
      </c>
      <c r="D693" s="16" t="s">
        <v>625</v>
      </c>
      <c r="E693" s="16">
        <v>-8.0652220000000003</v>
      </c>
      <c r="F693" s="16">
        <v>-34.918599</v>
      </c>
      <c r="G693" s="16" t="s">
        <v>160</v>
      </c>
      <c r="H693" s="17" t="s">
        <v>136</v>
      </c>
      <c r="I693" s="16" t="s">
        <v>135</v>
      </c>
      <c r="J693" s="17" t="s">
        <v>137</v>
      </c>
      <c r="K693" s="18">
        <v>96</v>
      </c>
      <c r="L693" s="17" t="s">
        <v>138</v>
      </c>
      <c r="M693" s="17">
        <v>0</v>
      </c>
      <c r="N693" s="16">
        <f t="shared" si="671"/>
        <v>192</v>
      </c>
      <c r="O693" s="17">
        <v>1</v>
      </c>
      <c r="P693" s="17">
        <v>2.73</v>
      </c>
      <c r="Q693" s="17">
        <v>6</v>
      </c>
      <c r="R693" s="16"/>
      <c r="S693" s="16"/>
      <c r="T693" s="16">
        <v>0</v>
      </c>
      <c r="U693" s="17">
        <v>5.27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 t="s">
        <v>139</v>
      </c>
      <c r="AB693" s="17" t="s">
        <v>140</v>
      </c>
      <c r="AC693" s="17">
        <v>39.909999999999997</v>
      </c>
      <c r="AD693" s="17">
        <v>8.1999999999999993</v>
      </c>
      <c r="AE693" s="17">
        <v>1</v>
      </c>
      <c r="AF693" s="17">
        <v>2.04</v>
      </c>
      <c r="AG693" s="17">
        <v>3.15</v>
      </c>
      <c r="AH693" s="17">
        <f t="shared" si="672"/>
        <v>1.1099999999999999</v>
      </c>
      <c r="AI693" s="17" t="s">
        <v>136</v>
      </c>
      <c r="AJ693" s="17" t="s">
        <v>136</v>
      </c>
      <c r="AK693" s="17" t="s">
        <v>141</v>
      </c>
      <c r="AL693" s="17">
        <f t="shared" si="673"/>
        <v>2</v>
      </c>
      <c r="AM693" s="17">
        <v>0</v>
      </c>
      <c r="AN693" s="17"/>
      <c r="AO693" s="17">
        <v>0</v>
      </c>
      <c r="AP693" s="17">
        <v>0</v>
      </c>
      <c r="AQ693" s="17">
        <v>0</v>
      </c>
      <c r="AR693" s="17" t="s">
        <v>136</v>
      </c>
      <c r="AS693" s="19">
        <f t="shared" si="614"/>
        <v>0</v>
      </c>
      <c r="AT693" s="19"/>
      <c r="AU693" s="19">
        <f>VLOOKUP(G693,ABNT5101!$I$3:$J$9,2)</f>
        <v>10</v>
      </c>
      <c r="AV693" s="19">
        <f>VLOOKUP(G693,ABNT5101!$I$3:$M$9,5)</f>
        <v>0.18</v>
      </c>
      <c r="AW693" s="17" t="str">
        <f>_xlfn.XLOOKUP(G693,ABNT5101!I:I,ABNT5101!L:L)</f>
        <v>-</v>
      </c>
      <c r="AX693" s="17">
        <f>_xlfn.XLOOKUP(G693,ABNT5101!$I:$I,ABNT5101!M:M)</f>
        <v>0.18</v>
      </c>
      <c r="AY693" s="17" t="str">
        <f>_xlfn.XLOOKUP(G693,ABNT5101!$I:$I,ABNT5101!N:N)</f>
        <v>-</v>
      </c>
      <c r="AZ693" s="17">
        <f>_xlfn.XLOOKUP(G693,ABNT5101!$I:$I,ABNT5101!O:O)</f>
        <v>16</v>
      </c>
      <c r="BA693" s="20" t="str">
        <f t="shared" si="615"/>
        <v>ATENDE</v>
      </c>
      <c r="BB693" s="21">
        <f t="shared" ref="BB693:BC693" si="827">BE693/AU693-1</f>
        <v>0.16700000000000004</v>
      </c>
      <c r="BC693" s="21">
        <f t="shared" si="827"/>
        <v>1.5</v>
      </c>
      <c r="BD693" s="21" t="str">
        <f t="shared" si="617"/>
        <v>-</v>
      </c>
      <c r="BE693" s="22">
        <v>11.67</v>
      </c>
      <c r="BF693" s="22">
        <v>0.45</v>
      </c>
      <c r="BG693" s="22"/>
      <c r="BH693" s="22"/>
      <c r="BI693" s="23"/>
      <c r="BJ693" s="22"/>
      <c r="BK693" s="20" t="str">
        <f t="shared" si="618"/>
        <v>ATENDE</v>
      </c>
      <c r="BL693" s="20" t="str">
        <f t="shared" si="619"/>
        <v>ATENDE</v>
      </c>
      <c r="BM693" s="20" t="str">
        <f t="shared" si="620"/>
        <v>ATENDE</v>
      </c>
      <c r="BN693" s="20" t="str">
        <f t="shared" si="621"/>
        <v>ATENDE</v>
      </c>
      <c r="BO693" s="24" t="str">
        <f t="shared" si="622"/>
        <v>C4</v>
      </c>
      <c r="BP693" s="24" t="str">
        <f t="shared" si="815"/>
        <v>P6</v>
      </c>
      <c r="BQ693" s="25">
        <f t="shared" si="623"/>
        <v>1.936666666666667</v>
      </c>
      <c r="BR693" s="22">
        <v>8.81</v>
      </c>
      <c r="BS693" s="22">
        <v>2.79</v>
      </c>
      <c r="BT693" s="24">
        <f>IF(BP693="-","-",_xlfn.XLOOKUP(BP693,ABNT5101!$B$4:$B$9,ABNT5101!$C$4:$C$9))</f>
        <v>3</v>
      </c>
      <c r="BU693" s="24">
        <f>IF(BP693="-","-",_xlfn.XLOOKUP(BP693,ABNT5101!$B$4:$B$9,ABNT5101!$D$4:$D$9))</f>
        <v>0.6</v>
      </c>
      <c r="BV693" s="20" t="str">
        <f t="shared" si="624"/>
        <v>ATENDE</v>
      </c>
      <c r="BW693" s="20" t="str">
        <f t="shared" si="625"/>
        <v>ATENDE</v>
      </c>
      <c r="BX693" s="20" t="str">
        <f t="shared" si="626"/>
        <v>ATENDE</v>
      </c>
      <c r="BY693" s="24" t="str">
        <f t="shared" si="826"/>
        <v>P6</v>
      </c>
      <c r="BZ693" s="25">
        <f t="shared" si="627"/>
        <v>1.5299999999999998</v>
      </c>
      <c r="CA693" s="24">
        <v>7.59</v>
      </c>
      <c r="CB693" s="24">
        <v>4.4800000000000004</v>
      </c>
      <c r="CC693" s="20">
        <f>IF(BY693="-","-",_xlfn.XLOOKUP(BY693,ABNT5101!$B$4:$B$9,ABNT5101!$C$4:$C$9))</f>
        <v>3</v>
      </c>
      <c r="CD693" s="24">
        <f>IF(BY693="-","-",_xlfn.XLOOKUP(BY693,ABNT5101!$B$4:$B$9,ABNT5101!$D$4:$D$9))</f>
        <v>0.6</v>
      </c>
      <c r="CE693" s="20" t="str">
        <f t="shared" si="628"/>
        <v>ATENDE</v>
      </c>
      <c r="CF693" s="20" t="str">
        <f t="shared" si="629"/>
        <v>ATENDE</v>
      </c>
      <c r="CG693" s="20" t="str">
        <f t="shared" si="630"/>
        <v>ATENDE</v>
      </c>
      <c r="CH693" s="26" t="str">
        <f>_xlfn.XLOOKUP(CI693,'Banco de dados'!$B:$B,'Banco de dados'!$D:$D)</f>
        <v>SX LIGHTING</v>
      </c>
      <c r="CI693" s="27" t="str">
        <f>'Banco de dados'!B56</f>
        <v>SX-INEVO050HF</v>
      </c>
      <c r="CJ693" s="26" t="str">
        <f>_xlfn.XLOOKUP(CI693,'Banco de dados'!$B:$B,'Banco de dados'!$E:$E)</f>
        <v>SXINEVO050K50L12CZF7PHF</v>
      </c>
      <c r="CK693" s="26"/>
      <c r="CL693" s="26" t="e">
        <f>IF(CK693="-","-",_xlfn.XLOOKUP(CK693,'Banco de dados'!$B:$B,'Banco de dados'!$E:$E))</f>
        <v>#N/A</v>
      </c>
      <c r="CM693" s="28">
        <f t="shared" si="631"/>
        <v>1</v>
      </c>
      <c r="CN693" s="26">
        <f>_xlfn.XLOOKUP(CI693,'Banco de dados'!$B:$B,'Banco de dados'!$H:$H)</f>
        <v>50</v>
      </c>
      <c r="CO693" s="26" t="e">
        <f t="array" aca="1" ref="CO693" ca="1">_xludf.XLOOKUP(CK693,'Banco de dados'!$B:$B,'Banco de dados'!$H:$H)</f>
        <v>#NAME?</v>
      </c>
      <c r="CP693" s="51" t="e">
        <f t="array" aca="1" ref="CP693" ca="1">_xludf.XLOOKUP(CI693,'Banco de dados'!$B:$B,'Banco de dados'!$F:$F)</f>
        <v>#NAME?</v>
      </c>
      <c r="CQ693" s="26" t="e">
        <f t="array" aca="1" ref="CQ693" ca="1">_xludf.XLOOKUP(CK693,'Banco de dados'!$B:$B,'Banco de dados'!$F:$F)</f>
        <v>#NAME?</v>
      </c>
      <c r="CR693" s="27">
        <v>0</v>
      </c>
      <c r="CS693" s="27"/>
      <c r="CT693" s="26" t="str">
        <f>IF(AG693=0.5,"Suporte",IF(AND(AG693&gt;='Braços de IP'!$B$9,AG693&lt;='Braços de IP'!$D$9),'Braços de IP'!$E$9,IF(AND(AG693&gt;='Braços de IP'!$B$10,AG693&lt;='Braços de IP'!$D$10),'Braços de IP'!$E$10,IF(AND(AG693&gt;='Braços de IP'!$B$11,AG693&lt;='Braços de IP'!$D$11),'Braços de IP'!$E$11,IF(AND(AG693&gt;='Braços de IP'!$B$12,AG693&lt;='Braços de IP'!$D$12),'Braços de IP'!$E$12,IF(AND(AG693&gt;='Braços de IP'!$B$13,AG693&lt;='Braços de IP'!$D$13),'Braços de IP'!$E$13,IF(AND(AG693&gt;='Braços de IP'!$B$14,AG693&lt;='Braços de IP'!$D$14),'Braços de IP'!$E$14,"ERRO")))))))</f>
        <v>Longo I</v>
      </c>
      <c r="CU693" s="27"/>
      <c r="CV693" s="26" t="str">
        <f>IF($CU693="","",VLOOKUP($CU693,'Braços de IP'!$E$9:$I$15,2,0))</f>
        <v/>
      </c>
      <c r="CW693" s="29" t="str">
        <f>IF($CU693="","",VLOOKUP($CU693,'Braços de IP'!$E$9:$I$15,5,0))</f>
        <v/>
      </c>
      <c r="CX693" s="26"/>
      <c r="CY693" s="26"/>
      <c r="CZ693" s="26"/>
      <c r="DA693" s="26"/>
      <c r="DB693" s="26"/>
      <c r="DC693" s="26"/>
      <c r="DD693" s="30">
        <f t="shared" si="632"/>
        <v>50</v>
      </c>
      <c r="DE693" s="31">
        <f t="shared" si="633"/>
        <v>96</v>
      </c>
      <c r="DF693" s="30">
        <f t="shared" si="634"/>
        <v>146</v>
      </c>
      <c r="DG693" s="32">
        <f t="shared" si="635"/>
        <v>0.47916666666666663</v>
      </c>
      <c r="DH693" s="33" t="s">
        <v>143</v>
      </c>
      <c r="DI693" s="34"/>
      <c r="DJ693" s="35"/>
      <c r="DK693" s="16" t="s">
        <v>144</v>
      </c>
      <c r="DL693" s="16"/>
      <c r="DN693" s="36" t="e">
        <f t="shared" si="675"/>
        <v>#VALUE!</v>
      </c>
    </row>
    <row r="694" spans="2:118" ht="15.75" customHeight="1" x14ac:dyDescent="0.25">
      <c r="B694" s="16">
        <v>143</v>
      </c>
      <c r="C694" s="16" t="s">
        <v>146</v>
      </c>
      <c r="D694" s="16" t="s">
        <v>625</v>
      </c>
      <c r="E694" s="16">
        <v>-8.0652220000000003</v>
      </c>
      <c r="F694" s="16">
        <v>-34.918599</v>
      </c>
      <c r="G694" s="16" t="s">
        <v>160</v>
      </c>
      <c r="H694" s="17" t="s">
        <v>136</v>
      </c>
      <c r="I694" s="16" t="s">
        <v>135</v>
      </c>
      <c r="J694" s="17" t="s">
        <v>137</v>
      </c>
      <c r="K694" s="18">
        <v>96</v>
      </c>
      <c r="L694" s="17" t="s">
        <v>138</v>
      </c>
      <c r="M694" s="17">
        <v>0</v>
      </c>
      <c r="N694" s="16">
        <f t="shared" si="671"/>
        <v>192</v>
      </c>
      <c r="O694" s="17">
        <v>1</v>
      </c>
      <c r="P694" s="17">
        <v>2.73</v>
      </c>
      <c r="Q694" s="17">
        <v>6</v>
      </c>
      <c r="R694" s="16"/>
      <c r="S694" s="16"/>
      <c r="T694" s="16">
        <v>0</v>
      </c>
      <c r="U694" s="17">
        <v>5.27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 t="s">
        <v>139</v>
      </c>
      <c r="AB694" s="17" t="s">
        <v>140</v>
      </c>
      <c r="AC694" s="17">
        <v>39.909999999999997</v>
      </c>
      <c r="AD694" s="17">
        <v>8.1999999999999993</v>
      </c>
      <c r="AE694" s="17">
        <v>1</v>
      </c>
      <c r="AF694" s="17">
        <v>2.04</v>
      </c>
      <c r="AG694" s="17">
        <v>3.15</v>
      </c>
      <c r="AH694" s="17">
        <f t="shared" si="672"/>
        <v>1.1099999999999999</v>
      </c>
      <c r="AI694" s="17" t="s">
        <v>136</v>
      </c>
      <c r="AJ694" s="17" t="s">
        <v>136</v>
      </c>
      <c r="AK694" s="17" t="s">
        <v>141</v>
      </c>
      <c r="AL694" s="17">
        <f t="shared" si="673"/>
        <v>2</v>
      </c>
      <c r="AM694" s="17">
        <v>0</v>
      </c>
      <c r="AN694" s="17"/>
      <c r="AO694" s="17">
        <v>0</v>
      </c>
      <c r="AP694" s="17">
        <v>0</v>
      </c>
      <c r="AQ694" s="17">
        <v>0</v>
      </c>
      <c r="AR694" s="17" t="s">
        <v>136</v>
      </c>
      <c r="AS694" s="19">
        <f t="shared" si="614"/>
        <v>0</v>
      </c>
      <c r="AT694" s="19"/>
      <c r="AU694" s="19">
        <f>VLOOKUP(G694,ABNT5101!$I$3:$J$9,2)</f>
        <v>10</v>
      </c>
      <c r="AV694" s="19">
        <f>VLOOKUP(G694,ABNT5101!$I$3:$M$9,5)</f>
        <v>0.18</v>
      </c>
      <c r="AW694" s="17" t="str">
        <f>_xlfn.XLOOKUP(G694,ABNT5101!I:I,ABNT5101!L:L)</f>
        <v>-</v>
      </c>
      <c r="AX694" s="17">
        <f>_xlfn.XLOOKUP(G694,ABNT5101!$I:$I,ABNT5101!M:M)</f>
        <v>0.18</v>
      </c>
      <c r="AY694" s="17" t="str">
        <f>_xlfn.XLOOKUP(G694,ABNT5101!$I:$I,ABNT5101!N:N)</f>
        <v>-</v>
      </c>
      <c r="AZ694" s="17">
        <f>_xlfn.XLOOKUP(G694,ABNT5101!$I:$I,ABNT5101!O:O)</f>
        <v>16</v>
      </c>
      <c r="BA694" s="20" t="str">
        <f t="shared" si="615"/>
        <v>ATENDE</v>
      </c>
      <c r="BB694" s="21">
        <f t="shared" ref="BB694:BC694" si="828">BE694/AU694-1</f>
        <v>0.11999999999999988</v>
      </c>
      <c r="BC694" s="21">
        <f t="shared" si="828"/>
        <v>1.3888888888888888</v>
      </c>
      <c r="BD694" s="21" t="str">
        <f t="shared" si="617"/>
        <v>-</v>
      </c>
      <c r="BE694" s="22">
        <v>11.2</v>
      </c>
      <c r="BF694" s="22">
        <v>0.43</v>
      </c>
      <c r="BG694" s="22"/>
      <c r="BH694" s="22"/>
      <c r="BI694" s="23"/>
      <c r="BJ694" s="22"/>
      <c r="BK694" s="20" t="str">
        <f t="shared" si="618"/>
        <v>ATENDE</v>
      </c>
      <c r="BL694" s="20" t="str">
        <f t="shared" si="619"/>
        <v>ATENDE</v>
      </c>
      <c r="BM694" s="20" t="str">
        <f t="shared" si="620"/>
        <v>ATENDE</v>
      </c>
      <c r="BN694" s="20" t="str">
        <f t="shared" si="621"/>
        <v>ATENDE</v>
      </c>
      <c r="BO694" s="24" t="str">
        <f t="shared" si="622"/>
        <v>C4</v>
      </c>
      <c r="BP694" s="24" t="str">
        <f t="shared" si="815"/>
        <v>P6</v>
      </c>
      <c r="BQ694" s="25">
        <f t="shared" si="623"/>
        <v>1.7633333333333332</v>
      </c>
      <c r="BR694" s="22">
        <v>8.2899999999999991</v>
      </c>
      <c r="BS694" s="22">
        <v>3.45</v>
      </c>
      <c r="BT694" s="24">
        <f>IF(BP694="-","-",_xlfn.XLOOKUP(BP694,ABNT5101!$B$4:$B$9,ABNT5101!$C$4:$C$9))</f>
        <v>3</v>
      </c>
      <c r="BU694" s="24">
        <f>IF(BP694="-","-",_xlfn.XLOOKUP(BP694,ABNT5101!$B$4:$B$9,ABNT5101!$D$4:$D$9))</f>
        <v>0.6</v>
      </c>
      <c r="BV694" s="20" t="str">
        <f t="shared" si="624"/>
        <v>ATENDE</v>
      </c>
      <c r="BW694" s="20" t="str">
        <f t="shared" si="625"/>
        <v>ATENDE</v>
      </c>
      <c r="BX694" s="20" t="str">
        <f t="shared" si="626"/>
        <v>ATENDE</v>
      </c>
      <c r="BY694" s="24" t="str">
        <f t="shared" si="826"/>
        <v>P6</v>
      </c>
      <c r="BZ694" s="25">
        <f t="shared" si="627"/>
        <v>0.68333333333333335</v>
      </c>
      <c r="CA694" s="24">
        <v>5.05</v>
      </c>
      <c r="CB694" s="24">
        <v>1.69</v>
      </c>
      <c r="CC694" s="20">
        <f>IF(BY694="-","-",_xlfn.XLOOKUP(BY694,ABNT5101!$B$4:$B$9,ABNT5101!$C$4:$C$9))</f>
        <v>3</v>
      </c>
      <c r="CD694" s="24">
        <f>IF(BY694="-","-",_xlfn.XLOOKUP(BY694,ABNT5101!$B$4:$B$9,ABNT5101!$D$4:$D$9))</f>
        <v>0.6</v>
      </c>
      <c r="CE694" s="20" t="str">
        <f t="shared" si="628"/>
        <v>ATENDE</v>
      </c>
      <c r="CF694" s="20" t="str">
        <f t="shared" si="629"/>
        <v>ATENDE</v>
      </c>
      <c r="CG694" s="20" t="str">
        <f t="shared" si="630"/>
        <v>ATENDE</v>
      </c>
      <c r="CH694" s="26" t="str">
        <f>_xlfn.XLOOKUP(CI694,'Banco de dados'!$B:$B,'Banco de dados'!$D:$D)</f>
        <v>TECNOWATT</v>
      </c>
      <c r="CI694" s="27" t="str">
        <f>'Banco de dados'!B67</f>
        <v xml:space="preserve">SIGSAGPTLRRSSNDL_50W_61IBBRS
</v>
      </c>
      <c r="CJ694" s="26" t="str">
        <f>_xlfn.XLOOKUP(CI694,'Banco de dados'!$B:$B,'Banco de dados'!$E:$E)</f>
        <v>SIGSAGPTLRRSSNDL_50W_61IBBRS
1-10C1MUN6.5</v>
      </c>
      <c r="CK694" s="26"/>
      <c r="CL694" s="26" t="e">
        <f>IF(CK694="-","-",_xlfn.XLOOKUP(CK694,'Banco de dados'!$B:$B,'Banco de dados'!$E:$E))</f>
        <v>#N/A</v>
      </c>
      <c r="CM694" s="28">
        <f t="shared" si="631"/>
        <v>1</v>
      </c>
      <c r="CN694" s="26">
        <f>_xlfn.XLOOKUP(CI694,'Banco de dados'!$B:$B,'Banco de dados'!$H:$H)</f>
        <v>50</v>
      </c>
      <c r="CO694" s="26" t="e">
        <f t="array" aca="1" ref="CO694" ca="1">_xludf.XLOOKUP(CK694,'Banco de dados'!$B:$B,'Banco de dados'!$H:$H)</f>
        <v>#NAME?</v>
      </c>
      <c r="CP694" s="51" t="e">
        <f t="array" aca="1" ref="CP694" ca="1">_xludf.XLOOKUP(CI694,'Banco de dados'!$B:$B,'Banco de dados'!$F:$F)</f>
        <v>#NAME?</v>
      </c>
      <c r="CQ694" s="26" t="e">
        <f t="array" aca="1" ref="CQ694" ca="1">_xludf.XLOOKUP(CK694,'Banco de dados'!$B:$B,'Banco de dados'!$F:$F)</f>
        <v>#NAME?</v>
      </c>
      <c r="CR694" s="27">
        <v>0</v>
      </c>
      <c r="CS694" s="27"/>
      <c r="CT694" s="26" t="str">
        <f>IF(AG694=0.5,"Suporte",IF(AND(AG694&gt;='Braços de IP'!$B$9,AG694&lt;='Braços de IP'!$D$9),'Braços de IP'!$E$9,IF(AND(AG694&gt;='Braços de IP'!$B$10,AG694&lt;='Braços de IP'!$D$10),'Braços de IP'!$E$10,IF(AND(AG694&gt;='Braços de IP'!$B$11,AG694&lt;='Braços de IP'!$D$11),'Braços de IP'!$E$11,IF(AND(AG694&gt;='Braços de IP'!$B$12,AG694&lt;='Braços de IP'!$D$12),'Braços de IP'!$E$12,IF(AND(AG694&gt;='Braços de IP'!$B$13,AG694&lt;='Braços de IP'!$D$13),'Braços de IP'!$E$13,IF(AND(AG694&gt;='Braços de IP'!$B$14,AG694&lt;='Braços de IP'!$D$14),'Braços de IP'!$E$14,"ERRO")))))))</f>
        <v>Longo I</v>
      </c>
      <c r="CU694" s="27"/>
      <c r="CV694" s="26" t="str">
        <f>IF($CU694="","",VLOOKUP($CU694,'Braços de IP'!$E$9:$I$15,2,0))</f>
        <v/>
      </c>
      <c r="CW694" s="29" t="str">
        <f>IF($CU694="","",VLOOKUP($CU694,'Braços de IP'!$E$9:$I$15,5,0))</f>
        <v/>
      </c>
      <c r="CX694" s="26"/>
      <c r="CY694" s="26"/>
      <c r="CZ694" s="26"/>
      <c r="DA694" s="26"/>
      <c r="DB694" s="26"/>
      <c r="DC694" s="26"/>
      <c r="DD694" s="30">
        <f t="shared" si="632"/>
        <v>50</v>
      </c>
      <c r="DE694" s="31">
        <f t="shared" si="633"/>
        <v>96</v>
      </c>
      <c r="DF694" s="30">
        <f t="shared" si="634"/>
        <v>146</v>
      </c>
      <c r="DG694" s="32">
        <f t="shared" si="635"/>
        <v>0.47916666666666663</v>
      </c>
      <c r="DH694" s="33" t="s">
        <v>143</v>
      </c>
      <c r="DI694" s="34"/>
      <c r="DJ694" s="35"/>
      <c r="DK694" s="16" t="s">
        <v>144</v>
      </c>
      <c r="DL694" s="16"/>
      <c r="DN694" s="36" t="e">
        <f t="shared" si="675"/>
        <v>#VALUE!</v>
      </c>
    </row>
    <row r="695" spans="2:118" ht="15.75" customHeight="1" x14ac:dyDescent="0.25">
      <c r="B695" s="16">
        <v>144</v>
      </c>
      <c r="C695" s="16" t="s">
        <v>146</v>
      </c>
      <c r="D695" s="16" t="s">
        <v>626</v>
      </c>
      <c r="E695" s="16">
        <v>-8.0856600000000007</v>
      </c>
      <c r="F695" s="16">
        <v>-34.932856000000001</v>
      </c>
      <c r="G695" s="16" t="s">
        <v>160</v>
      </c>
      <c r="H695" s="17" t="s">
        <v>136</v>
      </c>
      <c r="I695" s="16" t="s">
        <v>135</v>
      </c>
      <c r="J695" s="17" t="s">
        <v>137</v>
      </c>
      <c r="K695" s="18">
        <v>70</v>
      </c>
      <c r="L695" s="17" t="s">
        <v>138</v>
      </c>
      <c r="M695" s="17">
        <v>0</v>
      </c>
      <c r="N695" s="16">
        <f t="shared" si="671"/>
        <v>140</v>
      </c>
      <c r="O695" s="17">
        <v>1</v>
      </c>
      <c r="P695" s="17">
        <v>1.07</v>
      </c>
      <c r="Q695" s="17">
        <v>7.55</v>
      </c>
      <c r="R695" s="16"/>
      <c r="S695" s="16"/>
      <c r="T695" s="16">
        <v>0</v>
      </c>
      <c r="U695" s="17">
        <v>1.07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 t="s">
        <v>139</v>
      </c>
      <c r="AB695" s="17" t="s">
        <v>140</v>
      </c>
      <c r="AC695" s="17">
        <v>27</v>
      </c>
      <c r="AD695" s="17">
        <v>6.5</v>
      </c>
      <c r="AE695" s="17">
        <v>1</v>
      </c>
      <c r="AF695" s="17">
        <v>0.26</v>
      </c>
      <c r="AG695" s="17">
        <v>2.54</v>
      </c>
      <c r="AH695" s="17">
        <f t="shared" si="672"/>
        <v>2.2800000000000002</v>
      </c>
      <c r="AI695" s="17" t="s">
        <v>136</v>
      </c>
      <c r="AJ695" s="17" t="s">
        <v>136</v>
      </c>
      <c r="AK695" s="17" t="s">
        <v>141</v>
      </c>
      <c r="AL695" s="17">
        <f t="shared" si="673"/>
        <v>2</v>
      </c>
      <c r="AM695" s="17">
        <v>0</v>
      </c>
      <c r="AN695" s="17"/>
      <c r="AO695" s="17">
        <v>0</v>
      </c>
      <c r="AP695" s="17">
        <v>0</v>
      </c>
      <c r="AQ695" s="17">
        <v>0</v>
      </c>
      <c r="AR695" s="17" t="s">
        <v>136</v>
      </c>
      <c r="AS695" s="19">
        <f t="shared" si="614"/>
        <v>0</v>
      </c>
      <c r="AT695" s="19"/>
      <c r="AU695" s="19">
        <f>VLOOKUP(G695,ABNT5101!$I$3:$J$9,2)</f>
        <v>10</v>
      </c>
      <c r="AV695" s="19">
        <f>VLOOKUP(G695,ABNT5101!$I$3:$M$9,5)</f>
        <v>0.18</v>
      </c>
      <c r="AW695" s="17" t="str">
        <f>_xlfn.XLOOKUP(G695,ABNT5101!I:I,ABNT5101!L:L)</f>
        <v>-</v>
      </c>
      <c r="AX695" s="17">
        <f>_xlfn.XLOOKUP(G695,ABNT5101!$I:$I,ABNT5101!M:M)</f>
        <v>0.18</v>
      </c>
      <c r="AY695" s="17" t="str">
        <f>_xlfn.XLOOKUP(G695,ABNT5101!$I:$I,ABNT5101!N:N)</f>
        <v>-</v>
      </c>
      <c r="AZ695" s="17">
        <f>_xlfn.XLOOKUP(G695,ABNT5101!$I:$I,ABNT5101!O:O)</f>
        <v>16</v>
      </c>
      <c r="BA695" s="20" t="str">
        <f t="shared" si="615"/>
        <v>ATENDE</v>
      </c>
      <c r="BB695" s="21">
        <f t="shared" ref="BB695:BC695" si="829">BE695/AU695-1</f>
        <v>0.24</v>
      </c>
      <c r="BC695" s="21">
        <f t="shared" si="829"/>
        <v>1.7222222222222223</v>
      </c>
      <c r="BD695" s="21" t="str">
        <f t="shared" si="617"/>
        <v>-</v>
      </c>
      <c r="BE695" s="22">
        <v>12.4</v>
      </c>
      <c r="BF695" s="22">
        <v>0.49</v>
      </c>
      <c r="BG695" s="22"/>
      <c r="BH695" s="22"/>
      <c r="BI695" s="23"/>
      <c r="BJ695" s="22"/>
      <c r="BK695" s="20" t="str">
        <f t="shared" si="618"/>
        <v>ATENDE</v>
      </c>
      <c r="BL695" s="20" t="str">
        <f t="shared" si="619"/>
        <v>ATENDE</v>
      </c>
      <c r="BM695" s="20" t="str">
        <f t="shared" si="620"/>
        <v>ATENDE</v>
      </c>
      <c r="BN695" s="20" t="str">
        <f t="shared" si="621"/>
        <v>ATENDE</v>
      </c>
      <c r="BO695" s="24" t="str">
        <f t="shared" si="622"/>
        <v>C4</v>
      </c>
      <c r="BP695" s="24" t="str">
        <f t="shared" si="815"/>
        <v>P6</v>
      </c>
      <c r="BQ695" s="25">
        <f t="shared" si="623"/>
        <v>1.9766666666666666</v>
      </c>
      <c r="BR695" s="22">
        <v>8.93</v>
      </c>
      <c r="BS695" s="22">
        <v>5.37</v>
      </c>
      <c r="BT695" s="24">
        <f>IF(BP695="-","-",_xlfn.XLOOKUP(BP695,ABNT5101!$B$4:$B$9,ABNT5101!$C$4:$C$9))</f>
        <v>3</v>
      </c>
      <c r="BU695" s="24">
        <f>IF(BP695="-","-",_xlfn.XLOOKUP(BP695,ABNT5101!$B$4:$B$9,ABNT5101!$D$4:$D$9))</f>
        <v>0.6</v>
      </c>
      <c r="BV695" s="20" t="str">
        <f t="shared" si="624"/>
        <v>ATENDE</v>
      </c>
      <c r="BW695" s="20" t="str">
        <f t="shared" si="625"/>
        <v>ATENDE</v>
      </c>
      <c r="BX695" s="20" t="str">
        <f t="shared" si="626"/>
        <v>ATENDE</v>
      </c>
      <c r="BY695" s="24" t="str">
        <f t="shared" si="826"/>
        <v>P6</v>
      </c>
      <c r="BZ695" s="25">
        <f t="shared" si="627"/>
        <v>1.8000000000000003</v>
      </c>
      <c r="CA695" s="24">
        <v>8.4</v>
      </c>
      <c r="CB695" s="24">
        <v>4.45</v>
      </c>
      <c r="CC695" s="20">
        <f>IF(BY695="-","-",_xlfn.XLOOKUP(BY695,ABNT5101!$B$4:$B$9,ABNT5101!$C$4:$C$9))</f>
        <v>3</v>
      </c>
      <c r="CD695" s="24">
        <f>IF(BY695="-","-",_xlfn.XLOOKUP(BY695,ABNT5101!$B$4:$B$9,ABNT5101!$D$4:$D$9))</f>
        <v>0.6</v>
      </c>
      <c r="CE695" s="20" t="str">
        <f t="shared" si="628"/>
        <v>ATENDE</v>
      </c>
      <c r="CF695" s="20" t="str">
        <f t="shared" si="629"/>
        <v>ATENDE</v>
      </c>
      <c r="CG695" s="20" t="str">
        <f t="shared" si="630"/>
        <v>ATENDE</v>
      </c>
      <c r="CH695" s="26" t="str">
        <f>_xlfn.XLOOKUP(CI695,'Banco de dados'!$B:$B,'Banco de dados'!$D:$D)</f>
        <v>LEDSTAR</v>
      </c>
      <c r="CI695" s="47" t="str">
        <f>'Banco de dados'!B6</f>
        <v xml:space="preserve"> SL VT 9.1 35W</v>
      </c>
      <c r="CJ695" s="26" t="str">
        <f>_xlfn.XLOOKUP(CI695,'Banco de dados'!$B:$B,'Banco de dados'!$E:$E)</f>
        <v>LUM LED SL VT 9.1 35W</v>
      </c>
      <c r="CK695" s="26"/>
      <c r="CL695" s="26" t="e">
        <f>IF(CK695="-","-",_xlfn.XLOOKUP(CK695,'Banco de dados'!$B:$B,'Banco de dados'!$E:$E))</f>
        <v>#N/A</v>
      </c>
      <c r="CM695" s="28">
        <f t="shared" si="631"/>
        <v>1</v>
      </c>
      <c r="CN695" s="26">
        <f>_xlfn.XLOOKUP(CI695,'Banco de dados'!$B:$B,'Banco de dados'!$H:$H)</f>
        <v>35</v>
      </c>
      <c r="CO695" s="26" t="e">
        <f t="array" aca="1" ref="CO695" ca="1">_xludf.XLOOKUP(CK695,'Banco de dados'!$B:$B,'Banco de dados'!$H:$H)</f>
        <v>#NAME?</v>
      </c>
      <c r="CP695" s="51" t="e">
        <f t="array" aca="1" ref="CP695" ca="1">_xludf.XLOOKUP(CI695,'Banco de dados'!$B:$B,'Banco de dados'!$F:$F)</f>
        <v>#NAME?</v>
      </c>
      <c r="CQ695" s="26" t="e">
        <f t="array" aca="1" ref="CQ695" ca="1">_xludf.XLOOKUP(CK695,'Banco de dados'!$B:$B,'Banco de dados'!$F:$F)</f>
        <v>#NAME?</v>
      </c>
      <c r="CR695" s="27">
        <v>0</v>
      </c>
      <c r="CS695" s="27"/>
      <c r="CT695" s="26" t="str">
        <f>IF(AG695=0.5,"Suporte",IF(AND(AG695&gt;='Braços de IP'!$B$9,AG695&lt;='Braços de IP'!$D$9),'Braços de IP'!$E$9,IF(AND(AG695&gt;='Braços de IP'!$B$10,AG695&lt;='Braços de IP'!$D$10),'Braços de IP'!$E$10,IF(AND(AG695&gt;='Braços de IP'!$B$11,AG695&lt;='Braços de IP'!$D$11),'Braços de IP'!$E$11,IF(AND(AG695&gt;='Braços de IP'!$B$12,AG695&lt;='Braços de IP'!$D$12),'Braços de IP'!$E$12,IF(AND(AG695&gt;='Braços de IP'!$B$13,AG695&lt;='Braços de IP'!$D$13),'Braços de IP'!$E$13,IF(AND(AG695&gt;='Braços de IP'!$B$14,AG695&lt;='Braços de IP'!$D$14),'Braços de IP'!$E$14,"ERRO")))))))</f>
        <v>Longo I</v>
      </c>
      <c r="CU695" s="27"/>
      <c r="CV695" s="26" t="str">
        <f>IF($CU695="","",VLOOKUP($CU695,'Braços de IP'!$E$9:$I$15,2,0))</f>
        <v/>
      </c>
      <c r="CW695" s="29" t="str">
        <f>IF($CU695="","",VLOOKUP($CU695,'Braços de IP'!$E$9:$I$15,5,0))</f>
        <v/>
      </c>
      <c r="CX695" s="26"/>
      <c r="CY695" s="26"/>
      <c r="CZ695" s="26"/>
      <c r="DA695" s="26"/>
      <c r="DB695" s="26"/>
      <c r="DC695" s="26"/>
      <c r="DD695" s="30">
        <f t="shared" si="632"/>
        <v>35</v>
      </c>
      <c r="DE695" s="31">
        <f t="shared" si="633"/>
        <v>70</v>
      </c>
      <c r="DF695" s="30">
        <f t="shared" si="634"/>
        <v>105</v>
      </c>
      <c r="DG695" s="32">
        <f t="shared" si="635"/>
        <v>0.5</v>
      </c>
      <c r="DH695" s="33" t="s">
        <v>143</v>
      </c>
      <c r="DI695" s="34"/>
      <c r="DJ695" s="35"/>
      <c r="DK695" s="16" t="s">
        <v>144</v>
      </c>
      <c r="DL695" s="16"/>
      <c r="DN695" s="36" t="e">
        <f t="shared" si="675"/>
        <v>#VALUE!</v>
      </c>
    </row>
    <row r="696" spans="2:118" ht="15.75" customHeight="1" x14ac:dyDescent="0.25">
      <c r="B696" s="16">
        <v>144</v>
      </c>
      <c r="C696" s="16" t="s">
        <v>146</v>
      </c>
      <c r="D696" s="16" t="s">
        <v>626</v>
      </c>
      <c r="E696" s="16">
        <v>-8.0856600000000007</v>
      </c>
      <c r="F696" s="16">
        <v>-34.932856000000001</v>
      </c>
      <c r="G696" s="16" t="s">
        <v>160</v>
      </c>
      <c r="H696" s="17" t="s">
        <v>136</v>
      </c>
      <c r="I696" s="16" t="s">
        <v>135</v>
      </c>
      <c r="J696" s="17" t="s">
        <v>137</v>
      </c>
      <c r="K696" s="18">
        <v>70</v>
      </c>
      <c r="L696" s="17" t="s">
        <v>138</v>
      </c>
      <c r="M696" s="17">
        <v>0</v>
      </c>
      <c r="N696" s="16">
        <f t="shared" si="671"/>
        <v>140</v>
      </c>
      <c r="O696" s="17">
        <v>1</v>
      </c>
      <c r="P696" s="17">
        <v>1.07</v>
      </c>
      <c r="Q696" s="17">
        <v>7.55</v>
      </c>
      <c r="R696" s="16"/>
      <c r="S696" s="16"/>
      <c r="T696" s="16">
        <v>0</v>
      </c>
      <c r="U696" s="17">
        <v>1.07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 t="s">
        <v>139</v>
      </c>
      <c r="AB696" s="17" t="s">
        <v>140</v>
      </c>
      <c r="AC696" s="17">
        <v>27</v>
      </c>
      <c r="AD696" s="17">
        <v>6.5</v>
      </c>
      <c r="AE696" s="17">
        <v>1</v>
      </c>
      <c r="AF696" s="17">
        <v>0.26</v>
      </c>
      <c r="AG696" s="17">
        <v>2.54</v>
      </c>
      <c r="AH696" s="17">
        <f t="shared" si="672"/>
        <v>2.2800000000000002</v>
      </c>
      <c r="AI696" s="17" t="s">
        <v>136</v>
      </c>
      <c r="AJ696" s="17" t="s">
        <v>136</v>
      </c>
      <c r="AK696" s="17" t="s">
        <v>141</v>
      </c>
      <c r="AL696" s="17">
        <f t="shared" si="673"/>
        <v>2</v>
      </c>
      <c r="AM696" s="17">
        <v>0</v>
      </c>
      <c r="AN696" s="17"/>
      <c r="AO696" s="17">
        <v>0</v>
      </c>
      <c r="AP696" s="17">
        <v>0</v>
      </c>
      <c r="AQ696" s="17">
        <v>0</v>
      </c>
      <c r="AR696" s="17" t="s">
        <v>136</v>
      </c>
      <c r="AS696" s="19">
        <f t="shared" si="614"/>
        <v>0</v>
      </c>
      <c r="AT696" s="19"/>
      <c r="AU696" s="19">
        <f>VLOOKUP(G696,ABNT5101!$I$3:$J$9,2)</f>
        <v>10</v>
      </c>
      <c r="AV696" s="19">
        <f>VLOOKUP(G696,ABNT5101!$I$3:$M$9,5)</f>
        <v>0.18</v>
      </c>
      <c r="AW696" s="17" t="str">
        <f>_xlfn.XLOOKUP(G696,ABNT5101!I:I,ABNT5101!L:L)</f>
        <v>-</v>
      </c>
      <c r="AX696" s="17">
        <f>_xlfn.XLOOKUP(G696,ABNT5101!$I:$I,ABNT5101!M:M)</f>
        <v>0.18</v>
      </c>
      <c r="AY696" s="17" t="str">
        <f>_xlfn.XLOOKUP(G696,ABNT5101!$I:$I,ABNT5101!N:N)</f>
        <v>-</v>
      </c>
      <c r="AZ696" s="17">
        <f>_xlfn.XLOOKUP(G696,ABNT5101!$I:$I,ABNT5101!O:O)</f>
        <v>16</v>
      </c>
      <c r="BA696" s="20" t="str">
        <f t="shared" si="615"/>
        <v>ATENDE</v>
      </c>
      <c r="BB696" s="21">
        <f t="shared" ref="BB696:BC696" si="830">BE696/AU696-1</f>
        <v>0.20199999999999996</v>
      </c>
      <c r="BC696" s="21">
        <f t="shared" si="830"/>
        <v>2.1666666666666665</v>
      </c>
      <c r="BD696" s="21" t="str">
        <f t="shared" si="617"/>
        <v>-</v>
      </c>
      <c r="BE696" s="22">
        <v>12.02</v>
      </c>
      <c r="BF696" s="22">
        <v>0.56999999999999995</v>
      </c>
      <c r="BG696" s="22"/>
      <c r="BH696" s="22"/>
      <c r="BI696" s="23"/>
      <c r="BJ696" s="22"/>
      <c r="BK696" s="20" t="str">
        <f t="shared" si="618"/>
        <v>ATENDE</v>
      </c>
      <c r="BL696" s="20" t="str">
        <f t="shared" si="619"/>
        <v>ATENDE</v>
      </c>
      <c r="BM696" s="20" t="str">
        <f t="shared" si="620"/>
        <v>ATENDE</v>
      </c>
      <c r="BN696" s="20" t="str">
        <f t="shared" si="621"/>
        <v>ATENDE</v>
      </c>
      <c r="BO696" s="24" t="str">
        <f t="shared" si="622"/>
        <v>C4</v>
      </c>
      <c r="BP696" s="24" t="str">
        <f t="shared" si="815"/>
        <v>P6</v>
      </c>
      <c r="BQ696" s="25">
        <f t="shared" si="623"/>
        <v>1.6533333333333333</v>
      </c>
      <c r="BR696" s="22">
        <v>7.96</v>
      </c>
      <c r="BS696" s="22">
        <v>6.31</v>
      </c>
      <c r="BT696" s="24">
        <f>IF(BP696="-","-",_xlfn.XLOOKUP(BP696,ABNT5101!$B$4:$B$9,ABNT5101!$C$4:$C$9))</f>
        <v>3</v>
      </c>
      <c r="BU696" s="24">
        <f>IF(BP696="-","-",_xlfn.XLOOKUP(BP696,ABNT5101!$B$4:$B$9,ABNT5101!$D$4:$D$9))</f>
        <v>0.6</v>
      </c>
      <c r="BV696" s="20" t="str">
        <f t="shared" si="624"/>
        <v>ATENDE</v>
      </c>
      <c r="BW696" s="20" t="str">
        <f t="shared" si="625"/>
        <v>ATENDE</v>
      </c>
      <c r="BX696" s="20" t="str">
        <f t="shared" si="626"/>
        <v>ATENDE</v>
      </c>
      <c r="BY696" s="24" t="str">
        <f t="shared" si="826"/>
        <v>P6</v>
      </c>
      <c r="BZ696" s="25">
        <f t="shared" si="627"/>
        <v>1.4233333333333333</v>
      </c>
      <c r="CA696" s="24">
        <v>7.27</v>
      </c>
      <c r="CB696" s="24">
        <v>3.64</v>
      </c>
      <c r="CC696" s="20">
        <f>IF(BY696="-","-",_xlfn.XLOOKUP(BY696,ABNT5101!$B$4:$B$9,ABNT5101!$C$4:$C$9))</f>
        <v>3</v>
      </c>
      <c r="CD696" s="24">
        <f>IF(BY696="-","-",_xlfn.XLOOKUP(BY696,ABNT5101!$B$4:$B$9,ABNT5101!$D$4:$D$9))</f>
        <v>0.6</v>
      </c>
      <c r="CE696" s="20" t="str">
        <f t="shared" si="628"/>
        <v>ATENDE</v>
      </c>
      <c r="CF696" s="20" t="str">
        <f t="shared" si="629"/>
        <v>ATENDE</v>
      </c>
      <c r="CG696" s="20" t="str">
        <f t="shared" si="630"/>
        <v>ATENDE</v>
      </c>
      <c r="CH696" s="26" t="str">
        <f>_xlfn.XLOOKUP(CI696,'Banco de dados'!$B:$B,'Banco de dados'!$D:$D)</f>
        <v>SX LIGHTING</v>
      </c>
      <c r="CI696" s="27" t="str">
        <f>'Banco de dados'!B54</f>
        <v>SX-INEVO030HF</v>
      </c>
      <c r="CJ696" s="26" t="str">
        <f>_xlfn.XLOOKUP(CI696,'Banco de dados'!$B:$B,'Banco de dados'!$E:$E)</f>
        <v>SXINEVO030K50L12CZF7PHF</v>
      </c>
      <c r="CK696" s="26"/>
      <c r="CL696" s="26" t="e">
        <f>IF(CK696="-","-",_xlfn.XLOOKUP(CK696,'Banco de dados'!$B:$B,'Banco de dados'!$E:$E))</f>
        <v>#N/A</v>
      </c>
      <c r="CM696" s="28">
        <f t="shared" si="631"/>
        <v>1</v>
      </c>
      <c r="CN696" s="26">
        <f>_xlfn.XLOOKUP(CI696,'Banco de dados'!$B:$B,'Banco de dados'!$H:$H)</f>
        <v>31</v>
      </c>
      <c r="CO696" s="26" t="e">
        <f t="array" aca="1" ref="CO696" ca="1">_xludf.XLOOKUP(CK696,'Banco de dados'!$B:$B,'Banco de dados'!$H:$H)</f>
        <v>#NAME?</v>
      </c>
      <c r="CP696" s="51" t="e">
        <f t="array" aca="1" ref="CP696" ca="1">_xludf.XLOOKUP(CI696,'Banco de dados'!$B:$B,'Banco de dados'!$F:$F)</f>
        <v>#NAME?</v>
      </c>
      <c r="CQ696" s="26" t="e">
        <f t="array" aca="1" ref="CQ696" ca="1">_xludf.XLOOKUP(CK696,'Banco de dados'!$B:$B,'Banco de dados'!$F:$F)</f>
        <v>#NAME?</v>
      </c>
      <c r="CR696" s="27">
        <v>0</v>
      </c>
      <c r="CS696" s="27"/>
      <c r="CT696" s="26" t="str">
        <f>IF(AG696=0.5,"Suporte",IF(AND(AG696&gt;='Braços de IP'!$B$9,AG696&lt;='Braços de IP'!$D$9),'Braços de IP'!$E$9,IF(AND(AG696&gt;='Braços de IP'!$B$10,AG696&lt;='Braços de IP'!$D$10),'Braços de IP'!$E$10,IF(AND(AG696&gt;='Braços de IP'!$B$11,AG696&lt;='Braços de IP'!$D$11),'Braços de IP'!$E$11,IF(AND(AG696&gt;='Braços de IP'!$B$12,AG696&lt;='Braços de IP'!$D$12),'Braços de IP'!$E$12,IF(AND(AG696&gt;='Braços de IP'!$B$13,AG696&lt;='Braços de IP'!$D$13),'Braços de IP'!$E$13,IF(AND(AG696&gt;='Braços de IP'!$B$14,AG696&lt;='Braços de IP'!$D$14),'Braços de IP'!$E$14,"ERRO")))))))</f>
        <v>Longo I</v>
      </c>
      <c r="CU696" s="27"/>
      <c r="CV696" s="26" t="str">
        <f>IF($CU696="","",VLOOKUP($CU696,'Braços de IP'!$E$9:$I$15,2,0))</f>
        <v/>
      </c>
      <c r="CW696" s="29" t="str">
        <f>IF($CU696="","",VLOOKUP($CU696,'Braços de IP'!$E$9:$I$15,5,0))</f>
        <v/>
      </c>
      <c r="CX696" s="26"/>
      <c r="CY696" s="26"/>
      <c r="CZ696" s="26"/>
      <c r="DA696" s="26"/>
      <c r="DB696" s="26"/>
      <c r="DC696" s="26"/>
      <c r="DD696" s="30">
        <f t="shared" si="632"/>
        <v>31</v>
      </c>
      <c r="DE696" s="31">
        <f t="shared" si="633"/>
        <v>70</v>
      </c>
      <c r="DF696" s="30">
        <f t="shared" si="634"/>
        <v>101</v>
      </c>
      <c r="DG696" s="32">
        <f t="shared" si="635"/>
        <v>0.55714285714285716</v>
      </c>
      <c r="DH696" s="33" t="s">
        <v>143</v>
      </c>
      <c r="DI696" s="34"/>
      <c r="DJ696" s="35"/>
      <c r="DK696" s="16" t="s">
        <v>144</v>
      </c>
      <c r="DL696" s="16"/>
      <c r="DN696" s="36" t="e">
        <f t="shared" si="675"/>
        <v>#VALUE!</v>
      </c>
    </row>
    <row r="697" spans="2:118" ht="15.75" customHeight="1" x14ac:dyDescent="0.25">
      <c r="B697" s="16">
        <v>144</v>
      </c>
      <c r="C697" s="16" t="s">
        <v>146</v>
      </c>
      <c r="D697" s="16" t="s">
        <v>626</v>
      </c>
      <c r="E697" s="16">
        <v>-8.0856600000000007</v>
      </c>
      <c r="F697" s="16">
        <v>-34.932856000000001</v>
      </c>
      <c r="G697" s="16" t="s">
        <v>160</v>
      </c>
      <c r="H697" s="17" t="s">
        <v>136</v>
      </c>
      <c r="I697" s="16" t="s">
        <v>135</v>
      </c>
      <c r="J697" s="17" t="s">
        <v>137</v>
      </c>
      <c r="K697" s="18">
        <v>70</v>
      </c>
      <c r="L697" s="17" t="s">
        <v>138</v>
      </c>
      <c r="M697" s="17">
        <v>0</v>
      </c>
      <c r="N697" s="16">
        <f t="shared" si="671"/>
        <v>140</v>
      </c>
      <c r="O697" s="17">
        <v>1</v>
      </c>
      <c r="P697" s="17">
        <v>1.07</v>
      </c>
      <c r="Q697" s="17">
        <v>7.55</v>
      </c>
      <c r="R697" s="16"/>
      <c r="S697" s="16"/>
      <c r="T697" s="16">
        <v>0</v>
      </c>
      <c r="U697" s="17">
        <v>1.07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 t="s">
        <v>139</v>
      </c>
      <c r="AB697" s="17" t="s">
        <v>140</v>
      </c>
      <c r="AC697" s="17">
        <v>27</v>
      </c>
      <c r="AD697" s="17">
        <v>6.5</v>
      </c>
      <c r="AE697" s="17">
        <v>1</v>
      </c>
      <c r="AF697" s="17">
        <v>0.26</v>
      </c>
      <c r="AG697" s="17">
        <v>2.54</v>
      </c>
      <c r="AH697" s="17">
        <f t="shared" si="672"/>
        <v>2.2800000000000002</v>
      </c>
      <c r="AI697" s="17" t="s">
        <v>136</v>
      </c>
      <c r="AJ697" s="17" t="s">
        <v>136</v>
      </c>
      <c r="AK697" s="17" t="s">
        <v>141</v>
      </c>
      <c r="AL697" s="17">
        <f t="shared" si="673"/>
        <v>2</v>
      </c>
      <c r="AM697" s="17">
        <v>0</v>
      </c>
      <c r="AN697" s="17"/>
      <c r="AO697" s="17">
        <v>0</v>
      </c>
      <c r="AP697" s="17">
        <v>0</v>
      </c>
      <c r="AQ697" s="17">
        <v>0</v>
      </c>
      <c r="AR697" s="17" t="s">
        <v>136</v>
      </c>
      <c r="AS697" s="19">
        <f t="shared" si="614"/>
        <v>0</v>
      </c>
      <c r="AT697" s="19"/>
      <c r="AU697" s="19">
        <f>VLOOKUP(G697,ABNT5101!$I$3:$J$9,2)</f>
        <v>10</v>
      </c>
      <c r="AV697" s="19">
        <f>VLOOKUP(G697,ABNT5101!$I$3:$M$9,5)</f>
        <v>0.18</v>
      </c>
      <c r="AW697" s="17" t="str">
        <f>_xlfn.XLOOKUP(G697,ABNT5101!I:I,ABNT5101!L:L)</f>
        <v>-</v>
      </c>
      <c r="AX697" s="17">
        <f>_xlfn.XLOOKUP(G697,ABNT5101!$I:$I,ABNT5101!M:M)</f>
        <v>0.18</v>
      </c>
      <c r="AY697" s="17" t="str">
        <f>_xlfn.XLOOKUP(G697,ABNT5101!$I:$I,ABNT5101!N:N)</f>
        <v>-</v>
      </c>
      <c r="AZ697" s="17">
        <f>_xlfn.XLOOKUP(G697,ABNT5101!$I:$I,ABNT5101!O:O)</f>
        <v>16</v>
      </c>
      <c r="BA697" s="20" t="str">
        <f t="shared" si="615"/>
        <v>ATENDE</v>
      </c>
      <c r="BB697" s="21">
        <f t="shared" ref="BB697:BC697" si="831">BE697/AU697-1</f>
        <v>0.18300000000000005</v>
      </c>
      <c r="BC697" s="21">
        <f t="shared" si="831"/>
        <v>2.3888888888888888</v>
      </c>
      <c r="BD697" s="21" t="str">
        <f t="shared" si="617"/>
        <v>-</v>
      </c>
      <c r="BE697" s="22">
        <v>11.83</v>
      </c>
      <c r="BF697" s="22">
        <v>0.61</v>
      </c>
      <c r="BG697" s="22"/>
      <c r="BH697" s="22"/>
      <c r="BI697" s="23"/>
      <c r="BJ697" s="22"/>
      <c r="BK697" s="20" t="str">
        <f t="shared" si="618"/>
        <v>ATENDE</v>
      </c>
      <c r="BL697" s="20" t="str">
        <f t="shared" si="619"/>
        <v>ATENDE</v>
      </c>
      <c r="BM697" s="20" t="str">
        <f t="shared" si="620"/>
        <v>ATENDE</v>
      </c>
      <c r="BN697" s="20" t="str">
        <f t="shared" si="621"/>
        <v>ATENDE</v>
      </c>
      <c r="BO697" s="24" t="str">
        <f t="shared" si="622"/>
        <v>C4</v>
      </c>
      <c r="BP697" s="24" t="str">
        <f t="shared" si="815"/>
        <v>P6</v>
      </c>
      <c r="BQ697" s="25">
        <f t="shared" si="623"/>
        <v>1.3866666666666667</v>
      </c>
      <c r="BR697" s="22">
        <v>7.16</v>
      </c>
      <c r="BS697" s="22">
        <v>5.94</v>
      </c>
      <c r="BT697" s="24">
        <f>IF(BP697="-","-",_xlfn.XLOOKUP(BP697,ABNT5101!$B$4:$B$9,ABNT5101!$C$4:$C$9))</f>
        <v>3</v>
      </c>
      <c r="BU697" s="24">
        <f>IF(BP697="-","-",_xlfn.XLOOKUP(BP697,ABNT5101!$B$4:$B$9,ABNT5101!$D$4:$D$9))</f>
        <v>0.6</v>
      </c>
      <c r="BV697" s="20" t="str">
        <f t="shared" si="624"/>
        <v>ATENDE</v>
      </c>
      <c r="BW697" s="20" t="str">
        <f t="shared" si="625"/>
        <v>ATENDE</v>
      </c>
      <c r="BX697" s="20" t="str">
        <f t="shared" si="626"/>
        <v>ATENDE</v>
      </c>
      <c r="BY697" s="24" t="str">
        <f t="shared" si="826"/>
        <v>P6</v>
      </c>
      <c r="BZ697" s="25">
        <f t="shared" si="627"/>
        <v>1.5166666666666666</v>
      </c>
      <c r="CA697" s="24">
        <v>7.55</v>
      </c>
      <c r="CB697" s="24">
        <v>4.95</v>
      </c>
      <c r="CC697" s="20">
        <f>IF(BY697="-","-",_xlfn.XLOOKUP(BY697,ABNT5101!$B$4:$B$9,ABNT5101!$C$4:$C$9))</f>
        <v>3</v>
      </c>
      <c r="CD697" s="24">
        <f>IF(BY697="-","-",_xlfn.XLOOKUP(BY697,ABNT5101!$B$4:$B$9,ABNT5101!$D$4:$D$9))</f>
        <v>0.6</v>
      </c>
      <c r="CE697" s="20" t="str">
        <f t="shared" si="628"/>
        <v>ATENDE</v>
      </c>
      <c r="CF697" s="20" t="str">
        <f t="shared" si="629"/>
        <v>ATENDE</v>
      </c>
      <c r="CG697" s="20" t="str">
        <f t="shared" si="630"/>
        <v>ATENDE</v>
      </c>
      <c r="CH697" s="26" t="str">
        <f>_xlfn.XLOOKUP(CI697,'Banco de dados'!$B:$B,'Banco de dados'!$D:$D)</f>
        <v>TECNOWATT</v>
      </c>
      <c r="CI697" s="27" t="str">
        <f>'Banco de dados'!B65</f>
        <v xml:space="preserve">SIGSAGPTLRRSSNDL_30W_38IBBRS
</v>
      </c>
      <c r="CJ697" s="26" t="str">
        <f>_xlfn.XLOOKUP(CI697,'Banco de dados'!$B:$B,'Banco de dados'!$E:$E)</f>
        <v>SIGSAGPTLRRSSNDL_30W_38IBBRS
1-10C1MUN6.5</v>
      </c>
      <c r="CK697" s="26"/>
      <c r="CL697" s="26" t="e">
        <f>IF(CK697="-","-",_xlfn.XLOOKUP(CK697,'Banco de dados'!$B:$B,'Banco de dados'!$E:$E))</f>
        <v>#N/A</v>
      </c>
      <c r="CM697" s="28">
        <f t="shared" si="631"/>
        <v>1</v>
      </c>
      <c r="CN697" s="26">
        <f>_xlfn.XLOOKUP(CI697,'Banco de dados'!$B:$B,'Banco de dados'!$H:$H)</f>
        <v>30</v>
      </c>
      <c r="CO697" s="26" t="e">
        <f t="array" aca="1" ref="CO697" ca="1">_xludf.XLOOKUP(CK697,'Banco de dados'!$B:$B,'Banco de dados'!$H:$H)</f>
        <v>#NAME?</v>
      </c>
      <c r="CP697" s="51" t="e">
        <f t="array" aca="1" ref="CP697" ca="1">_xludf.XLOOKUP(CI697,'Banco de dados'!$B:$B,'Banco de dados'!$F:$F)</f>
        <v>#NAME?</v>
      </c>
      <c r="CQ697" s="26" t="e">
        <f t="array" aca="1" ref="CQ697" ca="1">_xludf.XLOOKUP(CK697,'Banco de dados'!$B:$B,'Banco de dados'!$F:$F)</f>
        <v>#NAME?</v>
      </c>
      <c r="CR697" s="27">
        <v>0</v>
      </c>
      <c r="CS697" s="27"/>
      <c r="CT697" s="26" t="str">
        <f>IF(AG697=0.5,"Suporte",IF(AND(AG697&gt;='Braços de IP'!$B$9,AG697&lt;='Braços de IP'!$D$9),'Braços de IP'!$E$9,IF(AND(AG697&gt;='Braços de IP'!$B$10,AG697&lt;='Braços de IP'!$D$10),'Braços de IP'!$E$10,IF(AND(AG697&gt;='Braços de IP'!$B$11,AG697&lt;='Braços de IP'!$D$11),'Braços de IP'!$E$11,IF(AND(AG697&gt;='Braços de IP'!$B$12,AG697&lt;='Braços de IP'!$D$12),'Braços de IP'!$E$12,IF(AND(AG697&gt;='Braços de IP'!$B$13,AG697&lt;='Braços de IP'!$D$13),'Braços de IP'!$E$13,IF(AND(AG697&gt;='Braços de IP'!$B$14,AG697&lt;='Braços de IP'!$D$14),'Braços de IP'!$E$14,"ERRO")))))))</f>
        <v>Longo I</v>
      </c>
      <c r="CU697" s="27"/>
      <c r="CV697" s="26" t="str">
        <f>IF($CU697="","",VLOOKUP($CU697,'Braços de IP'!$E$9:$I$15,2,0))</f>
        <v/>
      </c>
      <c r="CW697" s="29" t="str">
        <f>IF($CU697="","",VLOOKUP($CU697,'Braços de IP'!$E$9:$I$15,5,0))</f>
        <v/>
      </c>
      <c r="CX697" s="26"/>
      <c r="CY697" s="26"/>
      <c r="CZ697" s="26"/>
      <c r="DA697" s="26"/>
      <c r="DB697" s="26"/>
      <c r="DC697" s="26"/>
      <c r="DD697" s="30">
        <f t="shared" si="632"/>
        <v>30</v>
      </c>
      <c r="DE697" s="31">
        <f t="shared" si="633"/>
        <v>70</v>
      </c>
      <c r="DF697" s="30">
        <f t="shared" si="634"/>
        <v>100</v>
      </c>
      <c r="DG697" s="32">
        <f t="shared" si="635"/>
        <v>0.5714285714285714</v>
      </c>
      <c r="DH697" s="33" t="s">
        <v>143</v>
      </c>
      <c r="DI697" s="34"/>
      <c r="DJ697" s="35"/>
      <c r="DK697" s="16" t="s">
        <v>144</v>
      </c>
      <c r="DL697" s="16"/>
      <c r="DN697" s="36" t="e">
        <f t="shared" si="675"/>
        <v>#VALUE!</v>
      </c>
    </row>
    <row r="698" spans="2:118" ht="15.75" customHeight="1" x14ac:dyDescent="0.25">
      <c r="B698" s="16">
        <v>145</v>
      </c>
      <c r="C698" s="16" t="s">
        <v>146</v>
      </c>
      <c r="D698" s="16" t="s">
        <v>627</v>
      </c>
      <c r="E698" s="16">
        <v>-8.0624199999999995</v>
      </c>
      <c r="F698" s="16">
        <v>-34.905560000000001</v>
      </c>
      <c r="G698" s="16" t="s">
        <v>160</v>
      </c>
      <c r="H698" s="17" t="s">
        <v>136</v>
      </c>
      <c r="I698" s="16" t="s">
        <v>135</v>
      </c>
      <c r="J698" s="17" t="s">
        <v>137</v>
      </c>
      <c r="K698" s="16">
        <v>70</v>
      </c>
      <c r="L698" s="17" t="s">
        <v>138</v>
      </c>
      <c r="M698" s="17">
        <v>0</v>
      </c>
      <c r="N698" s="16">
        <f t="shared" si="671"/>
        <v>140</v>
      </c>
      <c r="O698" s="17">
        <v>1</v>
      </c>
      <c r="P698" s="17">
        <v>1.98</v>
      </c>
      <c r="Q698" s="17">
        <v>6.01</v>
      </c>
      <c r="R698" s="16"/>
      <c r="S698" s="16"/>
      <c r="T698" s="16">
        <v>0</v>
      </c>
      <c r="U698" s="17">
        <v>1.78</v>
      </c>
      <c r="V698" s="17">
        <v>0</v>
      </c>
      <c r="W698" s="17">
        <v>0</v>
      </c>
      <c r="X698" s="17">
        <v>0</v>
      </c>
      <c r="Y698" s="17">
        <v>0</v>
      </c>
      <c r="Z698" s="17">
        <v>0</v>
      </c>
      <c r="AA698" s="17" t="s">
        <v>139</v>
      </c>
      <c r="AB698" s="17" t="s">
        <v>140</v>
      </c>
      <c r="AC698" s="17">
        <v>40.700000000000003</v>
      </c>
      <c r="AD698" s="17">
        <v>7.52</v>
      </c>
      <c r="AE698" s="17">
        <v>1</v>
      </c>
      <c r="AF698" s="17">
        <v>0.51200000000000001</v>
      </c>
      <c r="AG698" s="17">
        <v>1.8420000000000001</v>
      </c>
      <c r="AH698" s="17">
        <f t="shared" si="672"/>
        <v>1.33</v>
      </c>
      <c r="AI698" s="17" t="s">
        <v>136</v>
      </c>
      <c r="AJ698" s="17" t="s">
        <v>136</v>
      </c>
      <c r="AK698" s="17" t="s">
        <v>141</v>
      </c>
      <c r="AL698" s="17">
        <f t="shared" si="673"/>
        <v>2</v>
      </c>
      <c r="AM698" s="17">
        <v>0</v>
      </c>
      <c r="AN698" s="17"/>
      <c r="AO698" s="17">
        <v>0</v>
      </c>
      <c r="AP698" s="17">
        <v>0</v>
      </c>
      <c r="AQ698" s="17">
        <v>0</v>
      </c>
      <c r="AR698" s="17" t="s">
        <v>136</v>
      </c>
      <c r="AS698" s="19">
        <f t="shared" si="614"/>
        <v>0</v>
      </c>
      <c r="AT698" s="19"/>
      <c r="AU698" s="19">
        <f>VLOOKUP(G698,ABNT5101!$I$3:$J$9,2)</f>
        <v>10</v>
      </c>
      <c r="AV698" s="19">
        <f>VLOOKUP(G698,ABNT5101!$I$3:$M$9,5)</f>
        <v>0.18</v>
      </c>
      <c r="AW698" s="17" t="str">
        <f>_xlfn.XLOOKUP(G698,ABNT5101!I:I,ABNT5101!L:L)</f>
        <v>-</v>
      </c>
      <c r="AX698" s="17">
        <f>_xlfn.XLOOKUP(G698,ABNT5101!$I:$I,ABNT5101!M:M)</f>
        <v>0.18</v>
      </c>
      <c r="AY698" s="17" t="str">
        <f>_xlfn.XLOOKUP(G698,ABNT5101!$I:$I,ABNT5101!N:N)</f>
        <v>-</v>
      </c>
      <c r="AZ698" s="17">
        <f>_xlfn.XLOOKUP(G698,ABNT5101!$I:$I,ABNT5101!O:O)</f>
        <v>16</v>
      </c>
      <c r="BA698" s="20" t="str">
        <f t="shared" si="615"/>
        <v>ATENDE</v>
      </c>
      <c r="BB698" s="21">
        <f t="shared" ref="BB698:BC698" si="832">BE698/AU698-1</f>
        <v>4.8999999999999932E-2</v>
      </c>
      <c r="BC698" s="21">
        <f t="shared" si="832"/>
        <v>0.66666666666666674</v>
      </c>
      <c r="BD698" s="21" t="str">
        <f t="shared" si="617"/>
        <v>-</v>
      </c>
      <c r="BE698" s="22">
        <v>10.49</v>
      </c>
      <c r="BF698" s="22">
        <v>0.3</v>
      </c>
      <c r="BG698" s="22"/>
      <c r="BH698" s="22"/>
      <c r="BI698" s="23"/>
      <c r="BJ698" s="22"/>
      <c r="BK698" s="20" t="str">
        <f t="shared" si="618"/>
        <v>ATENDE</v>
      </c>
      <c r="BL698" s="20" t="str">
        <f t="shared" si="619"/>
        <v>ATENDE</v>
      </c>
      <c r="BM698" s="20" t="str">
        <f t="shared" si="620"/>
        <v>ATENDE</v>
      </c>
      <c r="BN698" s="20" t="str">
        <f t="shared" si="621"/>
        <v>ATENDE</v>
      </c>
      <c r="BO698" s="24" t="str">
        <f t="shared" si="622"/>
        <v>C4</v>
      </c>
      <c r="BP698" s="24" t="str">
        <f t="shared" si="815"/>
        <v>P6</v>
      </c>
      <c r="BQ698" s="25">
        <f t="shared" si="623"/>
        <v>1.7933333333333334</v>
      </c>
      <c r="BR698" s="22">
        <v>8.3800000000000008</v>
      </c>
      <c r="BS698" s="22">
        <v>3.1</v>
      </c>
      <c r="BT698" s="24">
        <f>IF(BP698="-","-",_xlfn.XLOOKUP(BP698,ABNT5101!$B$4:$B$9,ABNT5101!$C$4:$C$9))</f>
        <v>3</v>
      </c>
      <c r="BU698" s="24">
        <f>IF(BP698="-","-",_xlfn.XLOOKUP(BP698,ABNT5101!$B$4:$B$9,ABNT5101!$D$4:$D$9))</f>
        <v>0.6</v>
      </c>
      <c r="BV698" s="20" t="str">
        <f t="shared" si="624"/>
        <v>ATENDE</v>
      </c>
      <c r="BW698" s="20" t="str">
        <f t="shared" si="625"/>
        <v>ATENDE</v>
      </c>
      <c r="BX698" s="20" t="str">
        <f t="shared" si="626"/>
        <v>ATENDE</v>
      </c>
      <c r="BY698" s="24" t="str">
        <f t="shared" si="826"/>
        <v>P6</v>
      </c>
      <c r="BZ698" s="25">
        <f t="shared" si="627"/>
        <v>1.7733333333333334</v>
      </c>
      <c r="CA698" s="24">
        <v>8.32</v>
      </c>
      <c r="CB698" s="24">
        <v>2.44</v>
      </c>
      <c r="CC698" s="20">
        <f>IF(BY698="-","-",_xlfn.XLOOKUP(BY698,ABNT5101!$B$4:$B$9,ABNT5101!$C$4:$C$9))</f>
        <v>3</v>
      </c>
      <c r="CD698" s="24">
        <f>IF(BY698="-","-",_xlfn.XLOOKUP(BY698,ABNT5101!$B$4:$B$9,ABNT5101!$D$4:$D$9))</f>
        <v>0.6</v>
      </c>
      <c r="CE698" s="20" t="str">
        <f t="shared" si="628"/>
        <v>ATENDE</v>
      </c>
      <c r="CF698" s="20" t="str">
        <f t="shared" si="629"/>
        <v>ATENDE</v>
      </c>
      <c r="CG698" s="20" t="str">
        <f t="shared" si="630"/>
        <v>ATENDE</v>
      </c>
      <c r="CH698" s="26" t="str">
        <f>_xlfn.XLOOKUP(CI698,'Banco de dados'!$B:$B,'Banco de dados'!$D:$D)</f>
        <v>LEDSTAR</v>
      </c>
      <c r="CI698" s="47" t="str">
        <f>'Banco de dados'!B8</f>
        <v xml:space="preserve"> SL VT 9.1 52W</v>
      </c>
      <c r="CJ698" s="26" t="str">
        <f>_xlfn.XLOOKUP(CI698,'Banco de dados'!$B:$B,'Banco de dados'!$E:$E)</f>
        <v>LUM LED SL VT 9.1 52W</v>
      </c>
      <c r="CK698" s="26"/>
      <c r="CL698" s="26" t="e">
        <f>IF(CK698="-","-",_xlfn.XLOOKUP(CK698,'Banco de dados'!$B:$B,'Banco de dados'!$E:$E))</f>
        <v>#N/A</v>
      </c>
      <c r="CM698" s="28">
        <f t="shared" si="631"/>
        <v>1</v>
      </c>
      <c r="CN698" s="26">
        <f>_xlfn.XLOOKUP(CI698,'Banco de dados'!$B:$B,'Banco de dados'!$H:$H)</f>
        <v>52</v>
      </c>
      <c r="CO698" s="26" t="e">
        <f t="array" aca="1" ref="CO698" ca="1">_xludf.XLOOKUP(CK698,'Banco de dados'!$B:$B,'Banco de dados'!$H:$H)</f>
        <v>#NAME?</v>
      </c>
      <c r="CP698" s="51" t="e">
        <f t="array" aca="1" ref="CP698" ca="1">_xludf.XLOOKUP(CI698,'Banco de dados'!$B:$B,'Banco de dados'!$F:$F)</f>
        <v>#NAME?</v>
      </c>
      <c r="CQ698" s="26" t="e">
        <f t="array" aca="1" ref="CQ698" ca="1">_xludf.XLOOKUP(CK698,'Banco de dados'!$B:$B,'Banco de dados'!$F:$F)</f>
        <v>#NAME?</v>
      </c>
      <c r="CR698" s="27">
        <v>0</v>
      </c>
      <c r="CS698" s="27"/>
      <c r="CT698" s="26" t="str">
        <f>IF(AG698=0.5,"Suporte",IF(AND(AG698&gt;='Braços de IP'!$B$9,AG698&lt;='Braços de IP'!$D$9),'Braços de IP'!$E$9,IF(AND(AG698&gt;='Braços de IP'!$B$10,AG698&lt;='Braços de IP'!$D$10),'Braços de IP'!$E$10,IF(AND(AG698&gt;='Braços de IP'!$B$11,AG698&lt;='Braços de IP'!$D$11),'Braços de IP'!$E$11,IF(AND(AG698&gt;='Braços de IP'!$B$12,AG698&lt;='Braços de IP'!$D$12),'Braços de IP'!$E$12,IF(AND(AG698&gt;='Braços de IP'!$B$13,AG698&lt;='Braços de IP'!$D$13),'Braços de IP'!$E$13,IF(AND(AG698&gt;='Braços de IP'!$B$14,AG698&lt;='Braços de IP'!$D$14),'Braços de IP'!$E$14,"ERRO")))))))</f>
        <v>Médio I</v>
      </c>
      <c r="CU698" s="27"/>
      <c r="CV698" s="26" t="str">
        <f>IF($CU698="","",VLOOKUP($CU698,'Braços de IP'!$E$9:$I$15,2,0))</f>
        <v/>
      </c>
      <c r="CW698" s="29" t="str">
        <f>IF($CU698="","",VLOOKUP($CU698,'Braços de IP'!$E$9:$I$15,5,0))</f>
        <v/>
      </c>
      <c r="CX698" s="26"/>
      <c r="CY698" s="26"/>
      <c r="CZ698" s="26"/>
      <c r="DA698" s="26"/>
      <c r="DB698" s="26"/>
      <c r="DC698" s="26"/>
      <c r="DD698" s="30">
        <f t="shared" si="632"/>
        <v>52</v>
      </c>
      <c r="DE698" s="31">
        <f t="shared" si="633"/>
        <v>70</v>
      </c>
      <c r="DF698" s="30">
        <f t="shared" si="634"/>
        <v>122</v>
      </c>
      <c r="DG698" s="32">
        <f t="shared" si="635"/>
        <v>0.25714285714285712</v>
      </c>
      <c r="DH698" s="33" t="s">
        <v>143</v>
      </c>
      <c r="DI698" s="34"/>
      <c r="DJ698" s="35"/>
      <c r="DK698" s="16" t="s">
        <v>144</v>
      </c>
      <c r="DL698" s="16"/>
      <c r="DN698" s="36" t="e">
        <f t="shared" si="675"/>
        <v>#VALUE!</v>
      </c>
    </row>
    <row r="699" spans="2:118" ht="15.75" customHeight="1" x14ac:dyDescent="0.25">
      <c r="B699" s="16">
        <v>145</v>
      </c>
      <c r="C699" s="16" t="s">
        <v>146</v>
      </c>
      <c r="D699" s="16" t="s">
        <v>627</v>
      </c>
      <c r="E699" s="16">
        <v>-8.0624199999999995</v>
      </c>
      <c r="F699" s="16">
        <v>-34.905560000000001</v>
      </c>
      <c r="G699" s="16" t="s">
        <v>160</v>
      </c>
      <c r="H699" s="17" t="s">
        <v>136</v>
      </c>
      <c r="I699" s="16" t="s">
        <v>135</v>
      </c>
      <c r="J699" s="17" t="s">
        <v>137</v>
      </c>
      <c r="K699" s="16">
        <v>70</v>
      </c>
      <c r="L699" s="17" t="s">
        <v>138</v>
      </c>
      <c r="M699" s="17">
        <v>0</v>
      </c>
      <c r="N699" s="16">
        <f t="shared" si="671"/>
        <v>140</v>
      </c>
      <c r="O699" s="17">
        <v>1</v>
      </c>
      <c r="P699" s="17">
        <v>1.98</v>
      </c>
      <c r="Q699" s="17">
        <v>6.01</v>
      </c>
      <c r="R699" s="16"/>
      <c r="S699" s="16"/>
      <c r="T699" s="16">
        <v>0</v>
      </c>
      <c r="U699" s="17">
        <v>1.78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 t="s">
        <v>139</v>
      </c>
      <c r="AB699" s="17" t="s">
        <v>140</v>
      </c>
      <c r="AC699" s="17">
        <v>40.700000000000003</v>
      </c>
      <c r="AD699" s="17">
        <v>7.52</v>
      </c>
      <c r="AE699" s="17">
        <v>1</v>
      </c>
      <c r="AF699" s="17">
        <v>0.51200000000000001</v>
      </c>
      <c r="AG699" s="17">
        <v>1.8420000000000001</v>
      </c>
      <c r="AH699" s="17">
        <f t="shared" si="672"/>
        <v>1.33</v>
      </c>
      <c r="AI699" s="17" t="s">
        <v>136</v>
      </c>
      <c r="AJ699" s="17" t="s">
        <v>136</v>
      </c>
      <c r="AK699" s="17" t="s">
        <v>141</v>
      </c>
      <c r="AL699" s="17">
        <f t="shared" si="673"/>
        <v>2</v>
      </c>
      <c r="AM699" s="17">
        <v>0</v>
      </c>
      <c r="AN699" s="17"/>
      <c r="AO699" s="17">
        <v>0</v>
      </c>
      <c r="AP699" s="17">
        <v>0</v>
      </c>
      <c r="AQ699" s="17">
        <v>0</v>
      </c>
      <c r="AR699" s="17" t="s">
        <v>136</v>
      </c>
      <c r="AS699" s="19">
        <f t="shared" si="614"/>
        <v>0</v>
      </c>
      <c r="AT699" s="19"/>
      <c r="AU699" s="19">
        <f>VLOOKUP(G699,ABNT5101!$I$3:$J$9,2)</f>
        <v>10</v>
      </c>
      <c r="AV699" s="19">
        <f>VLOOKUP(G699,ABNT5101!$I$3:$M$9,5)</f>
        <v>0.18</v>
      </c>
      <c r="AW699" s="17" t="str">
        <f>_xlfn.XLOOKUP(G699,ABNT5101!I:I,ABNT5101!L:L)</f>
        <v>-</v>
      </c>
      <c r="AX699" s="17">
        <f>_xlfn.XLOOKUP(G699,ABNT5101!$I:$I,ABNT5101!M:M)</f>
        <v>0.18</v>
      </c>
      <c r="AY699" s="17" t="str">
        <f>_xlfn.XLOOKUP(G699,ABNT5101!$I:$I,ABNT5101!N:N)</f>
        <v>-</v>
      </c>
      <c r="AZ699" s="17">
        <f>_xlfn.XLOOKUP(G699,ABNT5101!$I:$I,ABNT5101!O:O)</f>
        <v>16</v>
      </c>
      <c r="BA699" s="20" t="str">
        <f t="shared" si="615"/>
        <v>ATENDE</v>
      </c>
      <c r="BB699" s="21">
        <f t="shared" ref="BB699:BC699" si="833">BE699/AU699-1</f>
        <v>0.2410000000000001</v>
      </c>
      <c r="BC699" s="21">
        <f t="shared" si="833"/>
        <v>0.7777777777777779</v>
      </c>
      <c r="BD699" s="21" t="str">
        <f t="shared" si="617"/>
        <v>-</v>
      </c>
      <c r="BE699" s="22">
        <v>12.41</v>
      </c>
      <c r="BF699" s="22">
        <v>0.32</v>
      </c>
      <c r="BG699" s="22"/>
      <c r="BH699" s="22"/>
      <c r="BI699" s="23"/>
      <c r="BJ699" s="22"/>
      <c r="BK699" s="20" t="str">
        <f t="shared" si="618"/>
        <v>ATENDE</v>
      </c>
      <c r="BL699" s="20" t="str">
        <f t="shared" si="619"/>
        <v>ATENDE</v>
      </c>
      <c r="BM699" s="20" t="str">
        <f t="shared" si="620"/>
        <v>ATENDE</v>
      </c>
      <c r="BN699" s="20" t="str">
        <f t="shared" si="621"/>
        <v>ATENDE</v>
      </c>
      <c r="BO699" s="24" t="str">
        <f t="shared" si="622"/>
        <v>C4</v>
      </c>
      <c r="BP699" s="24" t="str">
        <f t="shared" si="815"/>
        <v>P6</v>
      </c>
      <c r="BQ699" s="25">
        <f t="shared" si="623"/>
        <v>2.36</v>
      </c>
      <c r="BR699" s="22">
        <v>10.08</v>
      </c>
      <c r="BS699" s="22">
        <v>5.28</v>
      </c>
      <c r="BT699" s="24">
        <f>IF(BP699="-","-",_xlfn.XLOOKUP(BP699,ABNT5101!$B$4:$B$9,ABNT5101!$C$4:$C$9))</f>
        <v>3</v>
      </c>
      <c r="BU699" s="24">
        <f>IF(BP699="-","-",_xlfn.XLOOKUP(BP699,ABNT5101!$B$4:$B$9,ABNT5101!$D$4:$D$9))</f>
        <v>0.6</v>
      </c>
      <c r="BV699" s="20" t="str">
        <f t="shared" si="624"/>
        <v>ATENDE</v>
      </c>
      <c r="BW699" s="20" t="str">
        <f t="shared" si="625"/>
        <v>ATENDE</v>
      </c>
      <c r="BX699" s="20" t="str">
        <f t="shared" si="626"/>
        <v>ATENDE</v>
      </c>
      <c r="BY699" s="24" t="str">
        <f t="shared" si="826"/>
        <v>P6</v>
      </c>
      <c r="BZ699" s="25">
        <f t="shared" si="627"/>
        <v>2.1166666666666667</v>
      </c>
      <c r="CA699" s="24">
        <v>9.35</v>
      </c>
      <c r="CB699" s="24">
        <v>1.92</v>
      </c>
      <c r="CC699" s="20">
        <f>IF(BY699="-","-",_xlfn.XLOOKUP(BY699,ABNT5101!$B$4:$B$9,ABNT5101!$C$4:$C$9))</f>
        <v>3</v>
      </c>
      <c r="CD699" s="24">
        <f>IF(BY699="-","-",_xlfn.XLOOKUP(BY699,ABNT5101!$B$4:$B$9,ABNT5101!$D$4:$D$9))</f>
        <v>0.6</v>
      </c>
      <c r="CE699" s="20" t="str">
        <f t="shared" si="628"/>
        <v>ATENDE</v>
      </c>
      <c r="CF699" s="20" t="str">
        <f t="shared" si="629"/>
        <v>ATENDE</v>
      </c>
      <c r="CG699" s="20" t="str">
        <f t="shared" si="630"/>
        <v>ATENDE</v>
      </c>
      <c r="CH699" s="26" t="str">
        <f>_xlfn.XLOOKUP(CI699,'Banco de dados'!$B:$B,'Banco de dados'!$D:$D)</f>
        <v>SX LIGHTING</v>
      </c>
      <c r="CI699" s="27" t="str">
        <f>'Banco de dados'!B56</f>
        <v>SX-INEVO050HF</v>
      </c>
      <c r="CJ699" s="26" t="str">
        <f>_xlfn.XLOOKUP(CI699,'Banco de dados'!$B:$B,'Banco de dados'!$E:$E)</f>
        <v>SXINEVO050K50L12CZF7PHF</v>
      </c>
      <c r="CK699" s="26"/>
      <c r="CL699" s="26" t="e">
        <f>IF(CK699="-","-",_xlfn.XLOOKUP(CK699,'Banco de dados'!$B:$B,'Banco de dados'!$E:$E))</f>
        <v>#N/A</v>
      </c>
      <c r="CM699" s="28">
        <f t="shared" si="631"/>
        <v>1</v>
      </c>
      <c r="CN699" s="26">
        <f>_xlfn.XLOOKUP(CI699,'Banco de dados'!$B:$B,'Banco de dados'!$H:$H)</f>
        <v>50</v>
      </c>
      <c r="CO699" s="26" t="e">
        <f t="array" aca="1" ref="CO699" ca="1">_xludf.XLOOKUP(CK699,'Banco de dados'!$B:$B,'Banco de dados'!$H:$H)</f>
        <v>#NAME?</v>
      </c>
      <c r="CP699" s="51" t="e">
        <f t="array" aca="1" ref="CP699" ca="1">_xludf.XLOOKUP(CI699,'Banco de dados'!$B:$B,'Banco de dados'!$F:$F)</f>
        <v>#NAME?</v>
      </c>
      <c r="CQ699" s="26" t="e">
        <f t="array" aca="1" ref="CQ699" ca="1">_xludf.XLOOKUP(CK699,'Banco de dados'!$B:$B,'Banco de dados'!$F:$F)</f>
        <v>#NAME?</v>
      </c>
      <c r="CR699" s="27">
        <v>0</v>
      </c>
      <c r="CS699" s="27"/>
      <c r="CT699" s="26" t="str">
        <f>IF(AG699=0.5,"Suporte",IF(AND(AG699&gt;='Braços de IP'!$B$9,AG699&lt;='Braços de IP'!$D$9),'Braços de IP'!$E$9,IF(AND(AG699&gt;='Braços de IP'!$B$10,AG699&lt;='Braços de IP'!$D$10),'Braços de IP'!$E$10,IF(AND(AG699&gt;='Braços de IP'!$B$11,AG699&lt;='Braços de IP'!$D$11),'Braços de IP'!$E$11,IF(AND(AG699&gt;='Braços de IP'!$B$12,AG699&lt;='Braços de IP'!$D$12),'Braços de IP'!$E$12,IF(AND(AG699&gt;='Braços de IP'!$B$13,AG699&lt;='Braços de IP'!$D$13),'Braços de IP'!$E$13,IF(AND(AG699&gt;='Braços de IP'!$B$14,AG699&lt;='Braços de IP'!$D$14),'Braços de IP'!$E$14,"ERRO")))))))</f>
        <v>Médio I</v>
      </c>
      <c r="CU699" s="27"/>
      <c r="CV699" s="26" t="str">
        <f>IF($CU699="","",VLOOKUP($CU699,'Braços de IP'!$E$9:$I$15,2,0))</f>
        <v/>
      </c>
      <c r="CW699" s="29" t="str">
        <f>IF($CU699="","",VLOOKUP($CU699,'Braços de IP'!$E$9:$I$15,5,0))</f>
        <v/>
      </c>
      <c r="CX699" s="26"/>
      <c r="CY699" s="26"/>
      <c r="CZ699" s="26"/>
      <c r="DA699" s="26"/>
      <c r="DB699" s="26"/>
      <c r="DC699" s="26"/>
      <c r="DD699" s="30">
        <f t="shared" si="632"/>
        <v>50</v>
      </c>
      <c r="DE699" s="31">
        <f t="shared" si="633"/>
        <v>70</v>
      </c>
      <c r="DF699" s="30">
        <f t="shared" si="634"/>
        <v>120</v>
      </c>
      <c r="DG699" s="32">
        <f t="shared" si="635"/>
        <v>0.2857142857142857</v>
      </c>
      <c r="DH699" s="33" t="s">
        <v>143</v>
      </c>
      <c r="DI699" s="34"/>
      <c r="DJ699" s="35"/>
      <c r="DK699" s="16" t="s">
        <v>144</v>
      </c>
      <c r="DL699" s="16"/>
      <c r="DN699" s="36" t="e">
        <f t="shared" si="675"/>
        <v>#VALUE!</v>
      </c>
    </row>
    <row r="700" spans="2:118" ht="15.75" customHeight="1" x14ac:dyDescent="0.25">
      <c r="B700" s="16">
        <v>145</v>
      </c>
      <c r="C700" s="16" t="s">
        <v>146</v>
      </c>
      <c r="D700" s="16" t="s">
        <v>627</v>
      </c>
      <c r="E700" s="16">
        <v>-8.0624199999999995</v>
      </c>
      <c r="F700" s="16">
        <v>-34.905560000000001</v>
      </c>
      <c r="G700" s="16" t="s">
        <v>160</v>
      </c>
      <c r="H700" s="17" t="s">
        <v>136</v>
      </c>
      <c r="I700" s="16" t="s">
        <v>135</v>
      </c>
      <c r="J700" s="17" t="s">
        <v>137</v>
      </c>
      <c r="K700" s="16">
        <v>70</v>
      </c>
      <c r="L700" s="17" t="s">
        <v>138</v>
      </c>
      <c r="M700" s="17">
        <v>0</v>
      </c>
      <c r="N700" s="16">
        <f t="shared" si="671"/>
        <v>140</v>
      </c>
      <c r="O700" s="17">
        <v>1</v>
      </c>
      <c r="P700" s="17">
        <v>1.98</v>
      </c>
      <c r="Q700" s="17">
        <v>6.01</v>
      </c>
      <c r="R700" s="16"/>
      <c r="S700" s="16"/>
      <c r="T700" s="16">
        <v>0</v>
      </c>
      <c r="U700" s="17">
        <v>1.78</v>
      </c>
      <c r="V700" s="17">
        <v>0</v>
      </c>
      <c r="W700" s="17">
        <v>0</v>
      </c>
      <c r="X700" s="17">
        <v>0</v>
      </c>
      <c r="Y700" s="17">
        <v>0</v>
      </c>
      <c r="Z700" s="17">
        <v>0</v>
      </c>
      <c r="AA700" s="17" t="s">
        <v>139</v>
      </c>
      <c r="AB700" s="17" t="s">
        <v>140</v>
      </c>
      <c r="AC700" s="17">
        <v>40.700000000000003</v>
      </c>
      <c r="AD700" s="17">
        <v>7.52</v>
      </c>
      <c r="AE700" s="17">
        <v>1</v>
      </c>
      <c r="AF700" s="17">
        <v>0.51200000000000001</v>
      </c>
      <c r="AG700" s="17">
        <v>1.8420000000000001</v>
      </c>
      <c r="AH700" s="17">
        <f t="shared" si="672"/>
        <v>1.33</v>
      </c>
      <c r="AI700" s="17" t="s">
        <v>136</v>
      </c>
      <c r="AJ700" s="17" t="s">
        <v>136</v>
      </c>
      <c r="AK700" s="17" t="s">
        <v>141</v>
      </c>
      <c r="AL700" s="17">
        <f t="shared" si="673"/>
        <v>2</v>
      </c>
      <c r="AM700" s="17">
        <v>0</v>
      </c>
      <c r="AN700" s="17"/>
      <c r="AO700" s="17">
        <v>0</v>
      </c>
      <c r="AP700" s="17">
        <v>0</v>
      </c>
      <c r="AQ700" s="17">
        <v>0</v>
      </c>
      <c r="AR700" s="17" t="s">
        <v>136</v>
      </c>
      <c r="AS700" s="19">
        <f t="shared" si="614"/>
        <v>0</v>
      </c>
      <c r="AT700" s="19"/>
      <c r="AU700" s="19">
        <f>VLOOKUP(G700,ABNT5101!$I$3:$J$9,2)</f>
        <v>10</v>
      </c>
      <c r="AV700" s="19">
        <f>VLOOKUP(G700,ABNT5101!$I$3:$M$9,5)</f>
        <v>0.18</v>
      </c>
      <c r="AW700" s="17" t="str">
        <f>_xlfn.XLOOKUP(G700,ABNT5101!I:I,ABNT5101!L:L)</f>
        <v>-</v>
      </c>
      <c r="AX700" s="17">
        <f>_xlfn.XLOOKUP(G700,ABNT5101!$I:$I,ABNT5101!M:M)</f>
        <v>0.18</v>
      </c>
      <c r="AY700" s="17" t="str">
        <f>_xlfn.XLOOKUP(G700,ABNT5101!$I:$I,ABNT5101!N:N)</f>
        <v>-</v>
      </c>
      <c r="AZ700" s="17">
        <f>_xlfn.XLOOKUP(G700,ABNT5101!$I:$I,ABNT5101!O:O)</f>
        <v>16</v>
      </c>
      <c r="BA700" s="20" t="str">
        <f t="shared" si="615"/>
        <v>ATENDE</v>
      </c>
      <c r="BB700" s="21">
        <f t="shared" ref="BB700:BC700" si="834">BE700/AU700-1</f>
        <v>0.18300000000000005</v>
      </c>
      <c r="BC700" s="21">
        <f t="shared" si="834"/>
        <v>0.50000000000000022</v>
      </c>
      <c r="BD700" s="21" t="str">
        <f t="shared" si="617"/>
        <v>-</v>
      </c>
      <c r="BE700" s="22">
        <v>11.83</v>
      </c>
      <c r="BF700" s="22">
        <v>0.27</v>
      </c>
      <c r="BG700" s="22"/>
      <c r="BH700" s="22"/>
      <c r="BI700" s="23"/>
      <c r="BJ700" s="22"/>
      <c r="BK700" s="20" t="str">
        <f t="shared" si="618"/>
        <v>ATENDE</v>
      </c>
      <c r="BL700" s="20" t="str">
        <f t="shared" si="619"/>
        <v>ATENDE</v>
      </c>
      <c r="BM700" s="20" t="str">
        <f t="shared" si="620"/>
        <v>ATENDE</v>
      </c>
      <c r="BN700" s="20" t="str">
        <f t="shared" si="621"/>
        <v>ATENDE</v>
      </c>
      <c r="BO700" s="24" t="str">
        <f t="shared" si="622"/>
        <v>C4</v>
      </c>
      <c r="BP700" s="24" t="str">
        <f t="shared" si="815"/>
        <v>P6</v>
      </c>
      <c r="BQ700" s="25">
        <f t="shared" si="623"/>
        <v>1.48</v>
      </c>
      <c r="BR700" s="22">
        <v>7.44</v>
      </c>
      <c r="BS700" s="22">
        <v>2.27</v>
      </c>
      <c r="BT700" s="24">
        <f>IF(BP700="-","-",_xlfn.XLOOKUP(BP700,ABNT5101!$B$4:$B$9,ABNT5101!$C$4:$C$9))</f>
        <v>3</v>
      </c>
      <c r="BU700" s="24">
        <f>IF(BP700="-","-",_xlfn.XLOOKUP(BP700,ABNT5101!$B$4:$B$9,ABNT5101!$D$4:$D$9))</f>
        <v>0.6</v>
      </c>
      <c r="BV700" s="20" t="str">
        <f t="shared" si="624"/>
        <v>ATENDE</v>
      </c>
      <c r="BW700" s="20" t="str">
        <f t="shared" si="625"/>
        <v>ATENDE</v>
      </c>
      <c r="BX700" s="20" t="str">
        <f t="shared" si="626"/>
        <v>ATENDE</v>
      </c>
      <c r="BY700" s="24" t="str">
        <f t="shared" si="826"/>
        <v>P6</v>
      </c>
      <c r="BZ700" s="25">
        <f t="shared" si="627"/>
        <v>1.9299999999999997</v>
      </c>
      <c r="CA700" s="24">
        <v>8.7899999999999991</v>
      </c>
      <c r="CB700" s="24">
        <v>2.41</v>
      </c>
      <c r="CC700" s="20">
        <f>IF(BY700="-","-",_xlfn.XLOOKUP(BY700,ABNT5101!$B$4:$B$9,ABNT5101!$C$4:$C$9))</f>
        <v>3</v>
      </c>
      <c r="CD700" s="24">
        <f>IF(BY700="-","-",_xlfn.XLOOKUP(BY700,ABNT5101!$B$4:$B$9,ABNT5101!$D$4:$D$9))</f>
        <v>0.6</v>
      </c>
      <c r="CE700" s="20" t="str">
        <f t="shared" si="628"/>
        <v>ATENDE</v>
      </c>
      <c r="CF700" s="20" t="str">
        <f t="shared" si="629"/>
        <v>ATENDE</v>
      </c>
      <c r="CG700" s="20" t="str">
        <f t="shared" si="630"/>
        <v>ATENDE</v>
      </c>
      <c r="CH700" s="26" t="str">
        <f>_xlfn.XLOOKUP(CI700,'Banco de dados'!$B:$B,'Banco de dados'!$D:$D)</f>
        <v>TECNOWATT</v>
      </c>
      <c r="CI700" s="27" t="str">
        <f>'Banco de dados'!B67</f>
        <v xml:space="preserve">SIGSAGPTLRRSSNDL_50W_61IBBRS
</v>
      </c>
      <c r="CJ700" s="26" t="str">
        <f>_xlfn.XLOOKUP(CI700,'Banco de dados'!$B:$B,'Banco de dados'!$E:$E)</f>
        <v>SIGSAGPTLRRSSNDL_50W_61IBBRS
1-10C1MUN6.5</v>
      </c>
      <c r="CK700" s="26"/>
      <c r="CL700" s="26" t="e">
        <f>IF(CK700="-","-",_xlfn.XLOOKUP(CK700,'Banco de dados'!$B:$B,'Banco de dados'!$E:$E))</f>
        <v>#N/A</v>
      </c>
      <c r="CM700" s="28">
        <f t="shared" si="631"/>
        <v>1</v>
      </c>
      <c r="CN700" s="26">
        <f>_xlfn.XLOOKUP(CI700,'Banco de dados'!$B:$B,'Banco de dados'!$H:$H)</f>
        <v>50</v>
      </c>
      <c r="CO700" s="26" t="e">
        <f t="array" aca="1" ref="CO700" ca="1">_xludf.XLOOKUP(CK700,'Banco de dados'!$B:$B,'Banco de dados'!$H:$H)</f>
        <v>#NAME?</v>
      </c>
      <c r="CP700" s="51" t="e">
        <f t="array" aca="1" ref="CP700" ca="1">_xludf.XLOOKUP(CI700,'Banco de dados'!$B:$B,'Banco de dados'!$F:$F)</f>
        <v>#NAME?</v>
      </c>
      <c r="CQ700" s="26" t="e">
        <f t="array" aca="1" ref="CQ700" ca="1">_xludf.XLOOKUP(CK700,'Banco de dados'!$B:$B,'Banco de dados'!$F:$F)</f>
        <v>#NAME?</v>
      </c>
      <c r="CR700" s="27">
        <v>0</v>
      </c>
      <c r="CS700" s="27"/>
      <c r="CT700" s="26" t="str">
        <f>IF(AG700=0.5,"Suporte",IF(AND(AG700&gt;='Braços de IP'!$B$9,AG700&lt;='Braços de IP'!$D$9),'Braços de IP'!$E$9,IF(AND(AG700&gt;='Braços de IP'!$B$10,AG700&lt;='Braços de IP'!$D$10),'Braços de IP'!$E$10,IF(AND(AG700&gt;='Braços de IP'!$B$11,AG700&lt;='Braços de IP'!$D$11),'Braços de IP'!$E$11,IF(AND(AG700&gt;='Braços de IP'!$B$12,AG700&lt;='Braços de IP'!$D$12),'Braços de IP'!$E$12,IF(AND(AG700&gt;='Braços de IP'!$B$13,AG700&lt;='Braços de IP'!$D$13),'Braços de IP'!$E$13,IF(AND(AG700&gt;='Braços de IP'!$B$14,AG700&lt;='Braços de IP'!$D$14),'Braços de IP'!$E$14,"ERRO")))))))</f>
        <v>Médio I</v>
      </c>
      <c r="CU700" s="27"/>
      <c r="CV700" s="26" t="str">
        <f>IF($CU700="","",VLOOKUP($CU700,'Braços de IP'!$E$9:$I$15,2,0))</f>
        <v/>
      </c>
      <c r="CW700" s="29" t="str">
        <f>IF($CU700="","",VLOOKUP($CU700,'Braços de IP'!$E$9:$I$15,5,0))</f>
        <v/>
      </c>
      <c r="CX700" s="26"/>
      <c r="CY700" s="26"/>
      <c r="CZ700" s="26"/>
      <c r="DA700" s="26"/>
      <c r="DB700" s="26"/>
      <c r="DC700" s="26"/>
      <c r="DD700" s="30">
        <f t="shared" si="632"/>
        <v>50</v>
      </c>
      <c r="DE700" s="31">
        <f t="shared" si="633"/>
        <v>70</v>
      </c>
      <c r="DF700" s="30">
        <f t="shared" si="634"/>
        <v>120</v>
      </c>
      <c r="DG700" s="32">
        <f t="shared" si="635"/>
        <v>0.2857142857142857</v>
      </c>
      <c r="DH700" s="33" t="s">
        <v>143</v>
      </c>
      <c r="DI700" s="34"/>
      <c r="DJ700" s="35"/>
      <c r="DK700" s="16" t="s">
        <v>144</v>
      </c>
      <c r="DL700" s="16"/>
      <c r="DN700" s="36" t="e">
        <f t="shared" si="675"/>
        <v>#VALUE!</v>
      </c>
    </row>
    <row r="701" spans="2:118" ht="15.75" customHeight="1" x14ac:dyDescent="0.25">
      <c r="B701" s="16">
        <v>146</v>
      </c>
      <c r="C701" s="16" t="s">
        <v>146</v>
      </c>
      <c r="D701" s="16" t="s">
        <v>628</v>
      </c>
      <c r="E701" s="16">
        <v>-8.0923890000000007</v>
      </c>
      <c r="F701" s="16">
        <v>-34.932355000000001</v>
      </c>
      <c r="G701" s="16" t="s">
        <v>160</v>
      </c>
      <c r="H701" s="17" t="s">
        <v>136</v>
      </c>
      <c r="I701" s="16" t="s">
        <v>135</v>
      </c>
      <c r="J701" s="17" t="s">
        <v>137</v>
      </c>
      <c r="K701" s="18">
        <v>96</v>
      </c>
      <c r="L701" s="17" t="s">
        <v>138</v>
      </c>
      <c r="M701" s="17">
        <v>0</v>
      </c>
      <c r="N701" s="16">
        <f t="shared" si="671"/>
        <v>192</v>
      </c>
      <c r="O701" s="17">
        <v>1</v>
      </c>
      <c r="P701" s="17">
        <v>2.4</v>
      </c>
      <c r="Q701" s="17">
        <v>6.94</v>
      </c>
      <c r="R701" s="16"/>
      <c r="S701" s="16"/>
      <c r="T701" s="16">
        <v>0</v>
      </c>
      <c r="U701" s="17">
        <v>2.25</v>
      </c>
      <c r="V701" s="17">
        <v>0</v>
      </c>
      <c r="W701" s="17">
        <v>0</v>
      </c>
      <c r="X701" s="17">
        <v>0</v>
      </c>
      <c r="Y701" s="17">
        <v>0</v>
      </c>
      <c r="Z701" s="17">
        <v>0</v>
      </c>
      <c r="AA701" s="17" t="s">
        <v>139</v>
      </c>
      <c r="AB701" s="17" t="s">
        <v>140</v>
      </c>
      <c r="AC701" s="17">
        <v>25.7</v>
      </c>
      <c r="AD701" s="17">
        <v>7.5</v>
      </c>
      <c r="AE701" s="17">
        <v>1</v>
      </c>
      <c r="AF701" s="17">
        <v>0.76</v>
      </c>
      <c r="AG701" s="17">
        <v>2.78</v>
      </c>
      <c r="AH701" s="17">
        <f t="shared" si="672"/>
        <v>2.0199999999999996</v>
      </c>
      <c r="AI701" s="17" t="s">
        <v>136</v>
      </c>
      <c r="AJ701" s="17" t="s">
        <v>136</v>
      </c>
      <c r="AK701" s="17" t="s">
        <v>141</v>
      </c>
      <c r="AL701" s="17">
        <f t="shared" si="673"/>
        <v>2</v>
      </c>
      <c r="AM701" s="17">
        <v>0</v>
      </c>
      <c r="AN701" s="17"/>
      <c r="AO701" s="17">
        <v>0</v>
      </c>
      <c r="AP701" s="17">
        <v>0</v>
      </c>
      <c r="AQ701" s="17">
        <v>0</v>
      </c>
      <c r="AR701" s="17" t="s">
        <v>136</v>
      </c>
      <c r="AS701" s="19">
        <f t="shared" si="614"/>
        <v>0</v>
      </c>
      <c r="AT701" s="19"/>
      <c r="AU701" s="19">
        <f>VLOOKUP(G701,ABNT5101!$I$3:$J$9,2)</f>
        <v>10</v>
      </c>
      <c r="AV701" s="19">
        <f>VLOOKUP(G701,ABNT5101!$I$3:$M$9,5)</f>
        <v>0.18</v>
      </c>
      <c r="AW701" s="17" t="str">
        <f>_xlfn.XLOOKUP(G701,ABNT5101!I:I,ABNT5101!L:L)</f>
        <v>-</v>
      </c>
      <c r="AX701" s="17">
        <f>_xlfn.XLOOKUP(G701,ABNT5101!$I:$I,ABNT5101!M:M)</f>
        <v>0.18</v>
      </c>
      <c r="AY701" s="17" t="str">
        <f>_xlfn.XLOOKUP(G701,ABNT5101!$I:$I,ABNT5101!N:N)</f>
        <v>-</v>
      </c>
      <c r="AZ701" s="17">
        <f>_xlfn.XLOOKUP(G701,ABNT5101!$I:$I,ABNT5101!O:O)</f>
        <v>16</v>
      </c>
      <c r="BA701" s="20" t="str">
        <f t="shared" si="615"/>
        <v>ATENDE</v>
      </c>
      <c r="BB701" s="21">
        <f t="shared" ref="BB701:BC701" si="835">BE701/AU701-1</f>
        <v>0.16900000000000004</v>
      </c>
      <c r="BC701" s="21">
        <f t="shared" si="835"/>
        <v>2.4444444444444446</v>
      </c>
      <c r="BD701" s="21" t="str">
        <f t="shared" si="617"/>
        <v>-</v>
      </c>
      <c r="BE701" s="22">
        <v>11.69</v>
      </c>
      <c r="BF701" s="22">
        <v>0.62</v>
      </c>
      <c r="BG701" s="22"/>
      <c r="BH701" s="22"/>
      <c r="BI701" s="23"/>
      <c r="BJ701" s="22"/>
      <c r="BK701" s="20" t="str">
        <f t="shared" si="618"/>
        <v>ATENDE</v>
      </c>
      <c r="BL701" s="20" t="str">
        <f t="shared" si="619"/>
        <v>ATENDE</v>
      </c>
      <c r="BM701" s="20" t="str">
        <f t="shared" si="620"/>
        <v>ATENDE</v>
      </c>
      <c r="BN701" s="20" t="str">
        <f t="shared" si="621"/>
        <v>ATENDE</v>
      </c>
      <c r="BO701" s="24" t="str">
        <f t="shared" si="622"/>
        <v>C4</v>
      </c>
      <c r="BP701" s="24" t="str">
        <f t="shared" si="815"/>
        <v>P6</v>
      </c>
      <c r="BQ701" s="25">
        <f t="shared" si="623"/>
        <v>2.0099999999999998</v>
      </c>
      <c r="BR701" s="22">
        <v>9.0299999999999994</v>
      </c>
      <c r="BS701" s="22">
        <v>6.11</v>
      </c>
      <c r="BT701" s="24">
        <f>IF(BP701="-","-",_xlfn.XLOOKUP(BP701,ABNT5101!$B$4:$B$9,ABNT5101!$C$4:$C$9))</f>
        <v>3</v>
      </c>
      <c r="BU701" s="24">
        <f>IF(BP701="-","-",_xlfn.XLOOKUP(BP701,ABNT5101!$B$4:$B$9,ABNT5101!$D$4:$D$9))</f>
        <v>0.6</v>
      </c>
      <c r="BV701" s="20" t="str">
        <f t="shared" si="624"/>
        <v>ATENDE</v>
      </c>
      <c r="BW701" s="20" t="str">
        <f t="shared" si="625"/>
        <v>ATENDE</v>
      </c>
      <c r="BX701" s="20" t="str">
        <f t="shared" si="626"/>
        <v>ATENDE</v>
      </c>
      <c r="BY701" s="24" t="str">
        <f t="shared" si="826"/>
        <v>P6</v>
      </c>
      <c r="BZ701" s="25">
        <f t="shared" si="627"/>
        <v>1.56</v>
      </c>
      <c r="CA701" s="24">
        <v>7.68</v>
      </c>
      <c r="CB701" s="24">
        <v>4.92</v>
      </c>
      <c r="CC701" s="20">
        <f>IF(BY701="-","-",_xlfn.XLOOKUP(BY701,ABNT5101!$B$4:$B$9,ABNT5101!$C$4:$C$9))</f>
        <v>3</v>
      </c>
      <c r="CD701" s="24">
        <f>IF(BY701="-","-",_xlfn.XLOOKUP(BY701,ABNT5101!$B$4:$B$9,ABNT5101!$D$4:$D$9))</f>
        <v>0.6</v>
      </c>
      <c r="CE701" s="20" t="str">
        <f t="shared" si="628"/>
        <v>ATENDE</v>
      </c>
      <c r="CF701" s="20" t="str">
        <f t="shared" si="629"/>
        <v>ATENDE</v>
      </c>
      <c r="CG701" s="20" t="str">
        <f t="shared" si="630"/>
        <v>ATENDE</v>
      </c>
      <c r="CH701" s="26" t="str">
        <f>_xlfn.XLOOKUP(CI701,'Banco de dados'!$B:$B,'Banco de dados'!$D:$D)</f>
        <v>LEDSTAR</v>
      </c>
      <c r="CI701" s="47" t="str">
        <f>'Banco de dados'!B6</f>
        <v xml:space="preserve"> SL VT 9.1 35W</v>
      </c>
      <c r="CJ701" s="26" t="str">
        <f>_xlfn.XLOOKUP(CI701,'Banco de dados'!$B:$B,'Banco de dados'!$E:$E)</f>
        <v>LUM LED SL VT 9.1 35W</v>
      </c>
      <c r="CK701" s="26"/>
      <c r="CL701" s="26" t="e">
        <f>IF(CK701="-","-",_xlfn.XLOOKUP(CK701,'Banco de dados'!$B:$B,'Banco de dados'!$E:$E))</f>
        <v>#N/A</v>
      </c>
      <c r="CM701" s="28">
        <f t="shared" si="631"/>
        <v>1</v>
      </c>
      <c r="CN701" s="26">
        <f>_xlfn.XLOOKUP(CI701,'Banco de dados'!$B:$B,'Banco de dados'!$H:$H)</f>
        <v>35</v>
      </c>
      <c r="CO701" s="26" t="e">
        <f t="array" aca="1" ref="CO701" ca="1">_xludf.XLOOKUP(CK701,'Banco de dados'!$B:$B,'Banco de dados'!$H:$H)</f>
        <v>#NAME?</v>
      </c>
      <c r="CP701" s="51" t="e">
        <f t="array" aca="1" ref="CP701" ca="1">_xludf.XLOOKUP(CI701,'Banco de dados'!$B:$B,'Banco de dados'!$F:$F)</f>
        <v>#NAME?</v>
      </c>
      <c r="CQ701" s="26" t="e">
        <f t="array" aca="1" ref="CQ701" ca="1">_xludf.XLOOKUP(CK701,'Banco de dados'!$B:$B,'Banco de dados'!$F:$F)</f>
        <v>#NAME?</v>
      </c>
      <c r="CR701" s="27">
        <v>0</v>
      </c>
      <c r="CS701" s="27"/>
      <c r="CT701" s="26" t="str">
        <f>IF(AG701=0.5,"Suporte",IF(AND(AG701&gt;='Braços de IP'!$B$9,AG701&lt;='Braços de IP'!$D$9),'Braços de IP'!$E$9,IF(AND(AG701&gt;='Braços de IP'!$B$10,AG701&lt;='Braços de IP'!$D$10),'Braços de IP'!$E$10,IF(AND(AG701&gt;='Braços de IP'!$B$11,AG701&lt;='Braços de IP'!$D$11),'Braços de IP'!$E$11,IF(AND(AG701&gt;='Braços de IP'!$B$12,AG701&lt;='Braços de IP'!$D$12),'Braços de IP'!$E$12,IF(AND(AG701&gt;='Braços de IP'!$B$13,AG701&lt;='Braços de IP'!$D$13),'Braços de IP'!$E$13,IF(AND(AG701&gt;='Braços de IP'!$B$14,AG701&lt;='Braços de IP'!$D$14),'Braços de IP'!$E$14,"ERRO")))))))</f>
        <v>Longo I</v>
      </c>
      <c r="CU701" s="27"/>
      <c r="CV701" s="26" t="str">
        <f>IF($CU701="","",VLOOKUP($CU701,'Braços de IP'!$E$9:$I$15,2,0))</f>
        <v/>
      </c>
      <c r="CW701" s="29" t="str">
        <f>IF($CU701="","",VLOOKUP($CU701,'Braços de IP'!$E$9:$I$15,5,0))</f>
        <v/>
      </c>
      <c r="CX701" s="26"/>
      <c r="CY701" s="26"/>
      <c r="CZ701" s="26"/>
      <c r="DA701" s="26"/>
      <c r="DB701" s="26"/>
      <c r="DC701" s="26"/>
      <c r="DD701" s="30">
        <f t="shared" si="632"/>
        <v>35</v>
      </c>
      <c r="DE701" s="31">
        <f t="shared" si="633"/>
        <v>96</v>
      </c>
      <c r="DF701" s="30">
        <f t="shared" si="634"/>
        <v>131</v>
      </c>
      <c r="DG701" s="32">
        <f t="shared" si="635"/>
        <v>0.63541666666666674</v>
      </c>
      <c r="DH701" s="33" t="s">
        <v>143</v>
      </c>
      <c r="DI701" s="34"/>
      <c r="DJ701" s="35"/>
      <c r="DK701" s="16" t="s">
        <v>144</v>
      </c>
      <c r="DL701" s="16"/>
      <c r="DN701" s="36" t="e">
        <f t="shared" si="675"/>
        <v>#VALUE!</v>
      </c>
    </row>
    <row r="702" spans="2:118" ht="15.75" customHeight="1" x14ac:dyDescent="0.25">
      <c r="B702" s="16">
        <v>146</v>
      </c>
      <c r="C702" s="16" t="s">
        <v>146</v>
      </c>
      <c r="D702" s="16" t="s">
        <v>628</v>
      </c>
      <c r="E702" s="16">
        <v>-8.0923890000000007</v>
      </c>
      <c r="F702" s="16">
        <v>-34.932355000000001</v>
      </c>
      <c r="G702" s="16" t="s">
        <v>160</v>
      </c>
      <c r="H702" s="17" t="s">
        <v>136</v>
      </c>
      <c r="I702" s="16" t="s">
        <v>135</v>
      </c>
      <c r="J702" s="17" t="s">
        <v>137</v>
      </c>
      <c r="K702" s="18">
        <v>96</v>
      </c>
      <c r="L702" s="17" t="s">
        <v>138</v>
      </c>
      <c r="M702" s="17">
        <v>0</v>
      </c>
      <c r="N702" s="16">
        <f t="shared" si="671"/>
        <v>192</v>
      </c>
      <c r="O702" s="17">
        <v>1</v>
      </c>
      <c r="P702" s="17">
        <v>2.4</v>
      </c>
      <c r="Q702" s="17">
        <v>6.94</v>
      </c>
      <c r="R702" s="16"/>
      <c r="S702" s="16"/>
      <c r="T702" s="16">
        <v>0</v>
      </c>
      <c r="U702" s="17">
        <v>2.25</v>
      </c>
      <c r="V702" s="17">
        <v>0</v>
      </c>
      <c r="W702" s="17">
        <v>0</v>
      </c>
      <c r="X702" s="17">
        <v>0</v>
      </c>
      <c r="Y702" s="17">
        <v>0</v>
      </c>
      <c r="Z702" s="17">
        <v>0</v>
      </c>
      <c r="AA702" s="17" t="s">
        <v>139</v>
      </c>
      <c r="AB702" s="17" t="s">
        <v>140</v>
      </c>
      <c r="AC702" s="17">
        <v>25.7</v>
      </c>
      <c r="AD702" s="17">
        <v>7.5</v>
      </c>
      <c r="AE702" s="17">
        <v>1</v>
      </c>
      <c r="AF702" s="17">
        <v>0.76</v>
      </c>
      <c r="AG702" s="17">
        <v>2.78</v>
      </c>
      <c r="AH702" s="17">
        <f t="shared" si="672"/>
        <v>2.0199999999999996</v>
      </c>
      <c r="AI702" s="17" t="s">
        <v>136</v>
      </c>
      <c r="AJ702" s="17" t="s">
        <v>136</v>
      </c>
      <c r="AK702" s="17" t="s">
        <v>141</v>
      </c>
      <c r="AL702" s="17">
        <f t="shared" si="673"/>
        <v>2</v>
      </c>
      <c r="AM702" s="17">
        <v>0</v>
      </c>
      <c r="AN702" s="17"/>
      <c r="AO702" s="17">
        <v>0</v>
      </c>
      <c r="AP702" s="17">
        <v>0</v>
      </c>
      <c r="AQ702" s="17">
        <v>0</v>
      </c>
      <c r="AR702" s="17" t="s">
        <v>136</v>
      </c>
      <c r="AS702" s="19">
        <f t="shared" si="614"/>
        <v>0</v>
      </c>
      <c r="AT702" s="19"/>
      <c r="AU702" s="19">
        <f>VLOOKUP(G702,ABNT5101!$I$3:$J$9,2)</f>
        <v>10</v>
      </c>
      <c r="AV702" s="19">
        <f>VLOOKUP(G702,ABNT5101!$I$3:$M$9,5)</f>
        <v>0.18</v>
      </c>
      <c r="AW702" s="17" t="str">
        <f>_xlfn.XLOOKUP(G702,ABNT5101!I:I,ABNT5101!L:L)</f>
        <v>-</v>
      </c>
      <c r="AX702" s="17">
        <f>_xlfn.XLOOKUP(G702,ABNT5101!$I:$I,ABNT5101!M:M)</f>
        <v>0.18</v>
      </c>
      <c r="AY702" s="17" t="str">
        <f>_xlfn.XLOOKUP(G702,ABNT5101!$I:$I,ABNT5101!N:N)</f>
        <v>-</v>
      </c>
      <c r="AZ702" s="17">
        <f>_xlfn.XLOOKUP(G702,ABNT5101!$I:$I,ABNT5101!O:O)</f>
        <v>16</v>
      </c>
      <c r="BA702" s="20" t="str">
        <f t="shared" si="615"/>
        <v>ATENDE</v>
      </c>
      <c r="BB702" s="21">
        <f t="shared" ref="BB702:BC702" si="836">BE702/AU702-1</f>
        <v>0.1339999999999999</v>
      </c>
      <c r="BC702" s="21">
        <f t="shared" si="836"/>
        <v>3.2222222222222223</v>
      </c>
      <c r="BD702" s="21" t="str">
        <f t="shared" si="617"/>
        <v>-</v>
      </c>
      <c r="BE702" s="22">
        <v>11.34</v>
      </c>
      <c r="BF702" s="22">
        <v>0.76</v>
      </c>
      <c r="BG702" s="22"/>
      <c r="BH702" s="22"/>
      <c r="BI702" s="23"/>
      <c r="BJ702" s="22"/>
      <c r="BK702" s="20" t="str">
        <f t="shared" si="618"/>
        <v>ATENDE</v>
      </c>
      <c r="BL702" s="20" t="str">
        <f t="shared" si="619"/>
        <v>ATENDE</v>
      </c>
      <c r="BM702" s="20" t="str">
        <f t="shared" si="620"/>
        <v>ATENDE</v>
      </c>
      <c r="BN702" s="20" t="str">
        <f t="shared" si="621"/>
        <v>ATENDE</v>
      </c>
      <c r="BO702" s="24" t="str">
        <f t="shared" si="622"/>
        <v>C4</v>
      </c>
      <c r="BP702" s="24" t="str">
        <f t="shared" si="815"/>
        <v>P6</v>
      </c>
      <c r="BQ702" s="25">
        <f t="shared" si="623"/>
        <v>1.7733333333333334</v>
      </c>
      <c r="BR702" s="22">
        <v>8.32</v>
      </c>
      <c r="BS702" s="22">
        <v>6.59</v>
      </c>
      <c r="BT702" s="24">
        <f>IF(BP702="-","-",_xlfn.XLOOKUP(BP702,ABNT5101!$B$4:$B$9,ABNT5101!$C$4:$C$9))</f>
        <v>3</v>
      </c>
      <c r="BU702" s="24">
        <f>IF(BP702="-","-",_xlfn.XLOOKUP(BP702,ABNT5101!$B$4:$B$9,ABNT5101!$D$4:$D$9))</f>
        <v>0.6</v>
      </c>
      <c r="BV702" s="20" t="str">
        <f t="shared" si="624"/>
        <v>ATENDE</v>
      </c>
      <c r="BW702" s="20" t="str">
        <f t="shared" si="625"/>
        <v>ATENDE</v>
      </c>
      <c r="BX702" s="20" t="str">
        <f t="shared" si="626"/>
        <v>ATENDE</v>
      </c>
      <c r="BY702" s="24" t="str">
        <f t="shared" si="826"/>
        <v>P6</v>
      </c>
      <c r="BZ702" s="25">
        <f t="shared" si="627"/>
        <v>1.23</v>
      </c>
      <c r="CA702" s="24">
        <v>6.69</v>
      </c>
      <c r="CB702" s="24">
        <v>4.43</v>
      </c>
      <c r="CC702" s="20">
        <f>IF(BY702="-","-",_xlfn.XLOOKUP(BY702,ABNT5101!$B$4:$B$9,ABNT5101!$C$4:$C$9))</f>
        <v>3</v>
      </c>
      <c r="CD702" s="24">
        <f>IF(BY702="-","-",_xlfn.XLOOKUP(BY702,ABNT5101!$B$4:$B$9,ABNT5101!$D$4:$D$9))</f>
        <v>0.6</v>
      </c>
      <c r="CE702" s="20" t="str">
        <f t="shared" si="628"/>
        <v>ATENDE</v>
      </c>
      <c r="CF702" s="20" t="str">
        <f t="shared" si="629"/>
        <v>ATENDE</v>
      </c>
      <c r="CG702" s="20" t="str">
        <f t="shared" si="630"/>
        <v>ATENDE</v>
      </c>
      <c r="CH702" s="26" t="str">
        <f>_xlfn.XLOOKUP(CI702,'Banco de dados'!$B:$B,'Banco de dados'!$D:$D)</f>
        <v>SX LIGHTING</v>
      </c>
      <c r="CI702" s="27" t="str">
        <f>'Banco de dados'!B54</f>
        <v>SX-INEVO030HF</v>
      </c>
      <c r="CJ702" s="26" t="str">
        <f>_xlfn.XLOOKUP(CI702,'Banco de dados'!$B:$B,'Banco de dados'!$E:$E)</f>
        <v>SXINEVO030K50L12CZF7PHF</v>
      </c>
      <c r="CK702" s="26"/>
      <c r="CL702" s="26" t="e">
        <f>IF(CK702="-","-",_xlfn.XLOOKUP(CK702,'Banco de dados'!$B:$B,'Banco de dados'!$E:$E))</f>
        <v>#N/A</v>
      </c>
      <c r="CM702" s="28">
        <f t="shared" si="631"/>
        <v>1</v>
      </c>
      <c r="CN702" s="26">
        <f>_xlfn.XLOOKUP(CI702,'Banco de dados'!$B:$B,'Banco de dados'!$H:$H)</f>
        <v>31</v>
      </c>
      <c r="CO702" s="26" t="e">
        <f t="array" aca="1" ref="CO702" ca="1">_xludf.XLOOKUP(CK702,'Banco de dados'!$B:$B,'Banco de dados'!$H:$H)</f>
        <v>#NAME?</v>
      </c>
      <c r="CP702" s="51" t="e">
        <f t="array" aca="1" ref="CP702" ca="1">_xludf.XLOOKUP(CI702,'Banco de dados'!$B:$B,'Banco de dados'!$F:$F)</f>
        <v>#NAME?</v>
      </c>
      <c r="CQ702" s="26" t="e">
        <f t="array" aca="1" ref="CQ702" ca="1">_xludf.XLOOKUP(CK702,'Banco de dados'!$B:$B,'Banco de dados'!$F:$F)</f>
        <v>#NAME?</v>
      </c>
      <c r="CR702" s="27">
        <v>0</v>
      </c>
      <c r="CS702" s="27"/>
      <c r="CT702" s="26" t="str">
        <f>IF(AG702=0.5,"Suporte",IF(AND(AG702&gt;='Braços de IP'!$B$9,AG702&lt;='Braços de IP'!$D$9),'Braços de IP'!$E$9,IF(AND(AG702&gt;='Braços de IP'!$B$10,AG702&lt;='Braços de IP'!$D$10),'Braços de IP'!$E$10,IF(AND(AG702&gt;='Braços de IP'!$B$11,AG702&lt;='Braços de IP'!$D$11),'Braços de IP'!$E$11,IF(AND(AG702&gt;='Braços de IP'!$B$12,AG702&lt;='Braços de IP'!$D$12),'Braços de IP'!$E$12,IF(AND(AG702&gt;='Braços de IP'!$B$13,AG702&lt;='Braços de IP'!$D$13),'Braços de IP'!$E$13,IF(AND(AG702&gt;='Braços de IP'!$B$14,AG702&lt;='Braços de IP'!$D$14),'Braços de IP'!$E$14,"ERRO")))))))</f>
        <v>Longo I</v>
      </c>
      <c r="CU702" s="27"/>
      <c r="CV702" s="26" t="str">
        <f>IF($CU702="","",VLOOKUP($CU702,'Braços de IP'!$E$9:$I$15,2,0))</f>
        <v/>
      </c>
      <c r="CW702" s="29" t="str">
        <f>IF($CU702="","",VLOOKUP($CU702,'Braços de IP'!$E$9:$I$15,5,0))</f>
        <v/>
      </c>
      <c r="CX702" s="26"/>
      <c r="CY702" s="26"/>
      <c r="CZ702" s="26"/>
      <c r="DA702" s="26"/>
      <c r="DB702" s="26"/>
      <c r="DC702" s="26"/>
      <c r="DD702" s="30">
        <f t="shared" si="632"/>
        <v>31</v>
      </c>
      <c r="DE702" s="31">
        <f t="shared" si="633"/>
        <v>96</v>
      </c>
      <c r="DF702" s="30">
        <f t="shared" si="634"/>
        <v>127</v>
      </c>
      <c r="DG702" s="32">
        <f t="shared" si="635"/>
        <v>0.67708333333333326</v>
      </c>
      <c r="DH702" s="33" t="s">
        <v>143</v>
      </c>
      <c r="DI702" s="34"/>
      <c r="DJ702" s="35"/>
      <c r="DK702" s="16" t="s">
        <v>144</v>
      </c>
      <c r="DL702" s="16"/>
      <c r="DN702" s="36" t="e">
        <f t="shared" si="675"/>
        <v>#VALUE!</v>
      </c>
    </row>
    <row r="703" spans="2:118" ht="15.75" customHeight="1" x14ac:dyDescent="0.25">
      <c r="B703" s="16">
        <v>146</v>
      </c>
      <c r="C703" s="16" t="s">
        <v>146</v>
      </c>
      <c r="D703" s="16" t="s">
        <v>628</v>
      </c>
      <c r="E703" s="16">
        <v>-8.0923890000000007</v>
      </c>
      <c r="F703" s="16">
        <v>-34.932355000000001</v>
      </c>
      <c r="G703" s="16" t="s">
        <v>160</v>
      </c>
      <c r="H703" s="17" t="s">
        <v>136</v>
      </c>
      <c r="I703" s="16" t="s">
        <v>135</v>
      </c>
      <c r="J703" s="17" t="s">
        <v>137</v>
      </c>
      <c r="K703" s="18">
        <v>96</v>
      </c>
      <c r="L703" s="17" t="s">
        <v>138</v>
      </c>
      <c r="M703" s="17">
        <v>0</v>
      </c>
      <c r="N703" s="16">
        <f t="shared" si="671"/>
        <v>192</v>
      </c>
      <c r="O703" s="17">
        <v>1</v>
      </c>
      <c r="P703" s="17">
        <v>2.4</v>
      </c>
      <c r="Q703" s="17">
        <v>6.94</v>
      </c>
      <c r="R703" s="16"/>
      <c r="S703" s="16"/>
      <c r="T703" s="16">
        <v>0</v>
      </c>
      <c r="U703" s="17">
        <v>2.25</v>
      </c>
      <c r="V703" s="17">
        <v>0</v>
      </c>
      <c r="W703" s="17">
        <v>0</v>
      </c>
      <c r="X703" s="17">
        <v>0</v>
      </c>
      <c r="Y703" s="17">
        <v>0</v>
      </c>
      <c r="Z703" s="17">
        <v>0</v>
      </c>
      <c r="AA703" s="17" t="s">
        <v>139</v>
      </c>
      <c r="AB703" s="17" t="s">
        <v>140</v>
      </c>
      <c r="AC703" s="17">
        <v>25.7</v>
      </c>
      <c r="AD703" s="17">
        <v>7.5</v>
      </c>
      <c r="AE703" s="17">
        <v>1</v>
      </c>
      <c r="AF703" s="17">
        <v>0.76</v>
      </c>
      <c r="AG703" s="17">
        <v>2.78</v>
      </c>
      <c r="AH703" s="17">
        <f t="shared" si="672"/>
        <v>2.0199999999999996</v>
      </c>
      <c r="AI703" s="17" t="s">
        <v>136</v>
      </c>
      <c r="AJ703" s="17" t="s">
        <v>136</v>
      </c>
      <c r="AK703" s="17" t="s">
        <v>141</v>
      </c>
      <c r="AL703" s="17">
        <f t="shared" si="673"/>
        <v>2</v>
      </c>
      <c r="AM703" s="17">
        <v>0</v>
      </c>
      <c r="AN703" s="17"/>
      <c r="AO703" s="17">
        <v>0</v>
      </c>
      <c r="AP703" s="17">
        <v>0</v>
      </c>
      <c r="AQ703" s="17">
        <v>0</v>
      </c>
      <c r="AR703" s="17" t="s">
        <v>136</v>
      </c>
      <c r="AS703" s="19">
        <f t="shared" si="614"/>
        <v>0</v>
      </c>
      <c r="AT703" s="19"/>
      <c r="AU703" s="19">
        <f>VLOOKUP(G703,ABNT5101!$I$3:$J$9,2)</f>
        <v>10</v>
      </c>
      <c r="AV703" s="19">
        <f>VLOOKUP(G703,ABNT5101!$I$3:$M$9,5)</f>
        <v>0.18</v>
      </c>
      <c r="AW703" s="17" t="str">
        <f>_xlfn.XLOOKUP(G703,ABNT5101!I:I,ABNT5101!L:L)</f>
        <v>-</v>
      </c>
      <c r="AX703" s="17">
        <f>_xlfn.XLOOKUP(G703,ABNT5101!$I:$I,ABNT5101!M:M)</f>
        <v>0.18</v>
      </c>
      <c r="AY703" s="17" t="str">
        <f>_xlfn.XLOOKUP(G703,ABNT5101!$I:$I,ABNT5101!N:N)</f>
        <v>-</v>
      </c>
      <c r="AZ703" s="17">
        <f>_xlfn.XLOOKUP(G703,ABNT5101!$I:$I,ABNT5101!O:O)</f>
        <v>16</v>
      </c>
      <c r="BA703" s="20" t="str">
        <f t="shared" si="615"/>
        <v>ATENDE</v>
      </c>
      <c r="BB703" s="21">
        <f t="shared" ref="BB703:BC703" si="837">BE703/AU703-1</f>
        <v>0.13300000000000001</v>
      </c>
      <c r="BC703" s="21">
        <f t="shared" si="837"/>
        <v>3</v>
      </c>
      <c r="BD703" s="21" t="str">
        <f t="shared" si="617"/>
        <v>-</v>
      </c>
      <c r="BE703" s="22">
        <v>11.33</v>
      </c>
      <c r="BF703" s="22">
        <v>0.72</v>
      </c>
      <c r="BG703" s="22"/>
      <c r="BH703" s="22"/>
      <c r="BI703" s="23"/>
      <c r="BJ703" s="22"/>
      <c r="BK703" s="20" t="str">
        <f t="shared" si="618"/>
        <v>ATENDE</v>
      </c>
      <c r="BL703" s="20" t="str">
        <f t="shared" si="619"/>
        <v>ATENDE</v>
      </c>
      <c r="BM703" s="20" t="str">
        <f t="shared" si="620"/>
        <v>ATENDE</v>
      </c>
      <c r="BN703" s="20" t="str">
        <f t="shared" si="621"/>
        <v>ATENDE</v>
      </c>
      <c r="BO703" s="24" t="str">
        <f t="shared" si="622"/>
        <v>C4</v>
      </c>
      <c r="BP703" s="24" t="str">
        <f t="shared" si="815"/>
        <v>P6</v>
      </c>
      <c r="BQ703" s="25">
        <f t="shared" si="623"/>
        <v>1.5066666666666664</v>
      </c>
      <c r="BR703" s="22">
        <v>7.52</v>
      </c>
      <c r="BS703" s="22">
        <v>6</v>
      </c>
      <c r="BT703" s="24">
        <f>IF(BP703="-","-",_xlfn.XLOOKUP(BP703,ABNT5101!$B$4:$B$9,ABNT5101!$C$4:$C$9))</f>
        <v>3</v>
      </c>
      <c r="BU703" s="24">
        <f>IF(BP703="-","-",_xlfn.XLOOKUP(BP703,ABNT5101!$B$4:$B$9,ABNT5101!$D$4:$D$9))</f>
        <v>0.6</v>
      </c>
      <c r="BV703" s="20" t="str">
        <f t="shared" si="624"/>
        <v>ATENDE</v>
      </c>
      <c r="BW703" s="20" t="str">
        <f t="shared" si="625"/>
        <v>ATENDE</v>
      </c>
      <c r="BX703" s="20" t="str">
        <f t="shared" si="626"/>
        <v>ATENDE</v>
      </c>
      <c r="BY703" s="24" t="str">
        <f t="shared" si="826"/>
        <v>P6</v>
      </c>
      <c r="BZ703" s="25">
        <f t="shared" si="627"/>
        <v>1.3199999999999998</v>
      </c>
      <c r="CA703" s="24">
        <v>6.96</v>
      </c>
      <c r="CB703" s="24">
        <v>4.8499999999999996</v>
      </c>
      <c r="CC703" s="20">
        <f>IF(BY703="-","-",_xlfn.XLOOKUP(BY703,ABNT5101!$B$4:$B$9,ABNT5101!$C$4:$C$9))</f>
        <v>3</v>
      </c>
      <c r="CD703" s="24">
        <f>IF(BY703="-","-",_xlfn.XLOOKUP(BY703,ABNT5101!$B$4:$B$9,ABNT5101!$D$4:$D$9))</f>
        <v>0.6</v>
      </c>
      <c r="CE703" s="20" t="str">
        <f t="shared" si="628"/>
        <v>ATENDE</v>
      </c>
      <c r="CF703" s="20" t="str">
        <f t="shared" si="629"/>
        <v>ATENDE</v>
      </c>
      <c r="CG703" s="20" t="str">
        <f t="shared" si="630"/>
        <v>ATENDE</v>
      </c>
      <c r="CH703" s="26" t="str">
        <f>_xlfn.XLOOKUP(CI703,'Banco de dados'!$B:$B,'Banco de dados'!$D:$D)</f>
        <v>TECNOWATT</v>
      </c>
      <c r="CI703" s="27" t="str">
        <f>'Banco de dados'!B65</f>
        <v xml:space="preserve">SIGSAGPTLRRSSNDL_30W_38IBBRS
</v>
      </c>
      <c r="CJ703" s="26" t="str">
        <f>_xlfn.XLOOKUP(CI703,'Banco de dados'!$B:$B,'Banco de dados'!$E:$E)</f>
        <v>SIGSAGPTLRRSSNDL_30W_38IBBRS
1-10C1MUN6.5</v>
      </c>
      <c r="CK703" s="26"/>
      <c r="CL703" s="26" t="e">
        <f>IF(CK703="-","-",_xlfn.XLOOKUP(CK703,'Banco de dados'!$B:$B,'Banco de dados'!$E:$E))</f>
        <v>#N/A</v>
      </c>
      <c r="CM703" s="28">
        <f t="shared" si="631"/>
        <v>1</v>
      </c>
      <c r="CN703" s="26">
        <f>_xlfn.XLOOKUP(CI703,'Banco de dados'!$B:$B,'Banco de dados'!$H:$H)</f>
        <v>30</v>
      </c>
      <c r="CO703" s="26" t="e">
        <f t="array" aca="1" ref="CO703" ca="1">_xludf.XLOOKUP(CK703,'Banco de dados'!$B:$B,'Banco de dados'!$H:$H)</f>
        <v>#NAME?</v>
      </c>
      <c r="CP703" s="51" t="e">
        <f t="array" aca="1" ref="CP703" ca="1">_xludf.XLOOKUP(CI703,'Banco de dados'!$B:$B,'Banco de dados'!$F:$F)</f>
        <v>#NAME?</v>
      </c>
      <c r="CQ703" s="26" t="e">
        <f t="array" aca="1" ref="CQ703" ca="1">_xludf.XLOOKUP(CK703,'Banco de dados'!$B:$B,'Banco de dados'!$F:$F)</f>
        <v>#NAME?</v>
      </c>
      <c r="CR703" s="27">
        <v>0</v>
      </c>
      <c r="CS703" s="27"/>
      <c r="CT703" s="26" t="str">
        <f>IF(AG703=0.5,"Suporte",IF(AND(AG703&gt;='Braços de IP'!$B$9,AG703&lt;='Braços de IP'!$D$9),'Braços de IP'!$E$9,IF(AND(AG703&gt;='Braços de IP'!$B$10,AG703&lt;='Braços de IP'!$D$10),'Braços de IP'!$E$10,IF(AND(AG703&gt;='Braços de IP'!$B$11,AG703&lt;='Braços de IP'!$D$11),'Braços de IP'!$E$11,IF(AND(AG703&gt;='Braços de IP'!$B$12,AG703&lt;='Braços de IP'!$D$12),'Braços de IP'!$E$12,IF(AND(AG703&gt;='Braços de IP'!$B$13,AG703&lt;='Braços de IP'!$D$13),'Braços de IP'!$E$13,IF(AND(AG703&gt;='Braços de IP'!$B$14,AG703&lt;='Braços de IP'!$D$14),'Braços de IP'!$E$14,"ERRO")))))))</f>
        <v>Longo I</v>
      </c>
      <c r="CU703" s="27"/>
      <c r="CV703" s="26" t="str">
        <f>IF($CU703="","",VLOOKUP($CU703,'Braços de IP'!$E$9:$I$15,2,0))</f>
        <v/>
      </c>
      <c r="CW703" s="29" t="str">
        <f>IF($CU703="","",VLOOKUP($CU703,'Braços de IP'!$E$9:$I$15,5,0))</f>
        <v/>
      </c>
      <c r="CX703" s="26"/>
      <c r="CY703" s="26"/>
      <c r="CZ703" s="26"/>
      <c r="DA703" s="26"/>
      <c r="DB703" s="26"/>
      <c r="DC703" s="26"/>
      <c r="DD703" s="30">
        <f t="shared" si="632"/>
        <v>30</v>
      </c>
      <c r="DE703" s="31">
        <f t="shared" si="633"/>
        <v>96</v>
      </c>
      <c r="DF703" s="30">
        <f t="shared" si="634"/>
        <v>126</v>
      </c>
      <c r="DG703" s="32">
        <f t="shared" si="635"/>
        <v>0.6875</v>
      </c>
      <c r="DH703" s="33" t="s">
        <v>143</v>
      </c>
      <c r="DI703" s="34"/>
      <c r="DJ703" s="35"/>
      <c r="DK703" s="16" t="s">
        <v>144</v>
      </c>
      <c r="DL703" s="16"/>
      <c r="DN703" s="36" t="e">
        <f t="shared" si="675"/>
        <v>#VALUE!</v>
      </c>
    </row>
    <row r="704" spans="2:118" ht="15.75" customHeight="1" x14ac:dyDescent="0.25">
      <c r="B704" s="16">
        <v>147</v>
      </c>
      <c r="C704" s="16" t="s">
        <v>174</v>
      </c>
      <c r="D704" s="16" t="s">
        <v>629</v>
      </c>
      <c r="E704" s="16">
        <v>-8.0396739999999998</v>
      </c>
      <c r="F704" s="16">
        <v>-34.964886</v>
      </c>
      <c r="G704" s="16" t="s">
        <v>160</v>
      </c>
      <c r="H704" s="17" t="s">
        <v>136</v>
      </c>
      <c r="I704" s="16" t="s">
        <v>136</v>
      </c>
      <c r="J704" s="17" t="s">
        <v>137</v>
      </c>
      <c r="K704" s="16">
        <v>40</v>
      </c>
      <c r="L704" s="17" t="s">
        <v>138</v>
      </c>
      <c r="M704" s="17">
        <v>0</v>
      </c>
      <c r="N704" s="16">
        <f t="shared" si="671"/>
        <v>80</v>
      </c>
      <c r="O704" s="17">
        <v>1</v>
      </c>
      <c r="P704" s="17">
        <v>0</v>
      </c>
      <c r="Q704" s="17">
        <v>3.32</v>
      </c>
      <c r="R704" s="16"/>
      <c r="S704" s="16"/>
      <c r="T704" s="16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 t="s">
        <v>139</v>
      </c>
      <c r="AB704" s="17" t="s">
        <v>140</v>
      </c>
      <c r="AC704" s="17">
        <v>19.32</v>
      </c>
      <c r="AD704" s="17">
        <v>8.5</v>
      </c>
      <c r="AE704" s="17">
        <v>1</v>
      </c>
      <c r="AF704" s="17">
        <v>1.9</v>
      </c>
      <c r="AG704" s="17">
        <v>2.1</v>
      </c>
      <c r="AH704" s="17">
        <f t="shared" si="672"/>
        <v>0.20000000000000018</v>
      </c>
      <c r="AI704" s="17" t="s">
        <v>136</v>
      </c>
      <c r="AJ704" s="17" t="s">
        <v>136</v>
      </c>
      <c r="AK704" s="17" t="s">
        <v>141</v>
      </c>
      <c r="AL704" s="17">
        <f t="shared" si="673"/>
        <v>2</v>
      </c>
      <c r="AM704" s="17">
        <v>0</v>
      </c>
      <c r="AN704" s="17"/>
      <c r="AO704" s="17">
        <v>0</v>
      </c>
      <c r="AP704" s="17">
        <v>0</v>
      </c>
      <c r="AQ704" s="17">
        <v>0</v>
      </c>
      <c r="AR704" s="17" t="s">
        <v>136</v>
      </c>
      <c r="AS704" s="19">
        <f t="shared" si="614"/>
        <v>0</v>
      </c>
      <c r="AT704" s="19"/>
      <c r="AU704" s="19">
        <f>VLOOKUP(G704,ABNT5101!$I$3:$J$9,2)</f>
        <v>10</v>
      </c>
      <c r="AV704" s="19">
        <f>VLOOKUP(G704,ABNT5101!$I$3:$M$9,5)</f>
        <v>0.18</v>
      </c>
      <c r="AW704" s="17" t="str">
        <f>_xlfn.XLOOKUP(G704,ABNT5101!I:I,ABNT5101!L:L)</f>
        <v>-</v>
      </c>
      <c r="AX704" s="17">
        <f>_xlfn.XLOOKUP(G704,ABNT5101!$I:$I,ABNT5101!M:M)</f>
        <v>0.18</v>
      </c>
      <c r="AY704" s="17" t="str">
        <f>_xlfn.XLOOKUP(G704,ABNT5101!$I:$I,ABNT5101!N:N)</f>
        <v>-</v>
      </c>
      <c r="AZ704" s="17">
        <f>_xlfn.XLOOKUP(G704,ABNT5101!$I:$I,ABNT5101!O:O)</f>
        <v>16</v>
      </c>
      <c r="BA704" s="20" t="str">
        <f t="shared" si="615"/>
        <v>ATENDE</v>
      </c>
      <c r="BB704" s="21">
        <f t="shared" ref="BB704:BC704" si="838">BE704/AU704-1</f>
        <v>0.12799999999999989</v>
      </c>
      <c r="BC704" s="21">
        <f t="shared" si="838"/>
        <v>3.5000000000000009</v>
      </c>
      <c r="BD704" s="21" t="str">
        <f t="shared" si="617"/>
        <v>-</v>
      </c>
      <c r="BE704" s="22">
        <v>11.28</v>
      </c>
      <c r="BF704" s="22">
        <v>0.81</v>
      </c>
      <c r="BG704" s="22"/>
      <c r="BH704" s="22"/>
      <c r="BI704" s="23"/>
      <c r="BJ704" s="22"/>
      <c r="BK704" s="20" t="str">
        <f t="shared" si="618"/>
        <v>ATENDE</v>
      </c>
      <c r="BL704" s="20" t="str">
        <f t="shared" si="619"/>
        <v>ATENDE</v>
      </c>
      <c r="BM704" s="20" t="str">
        <f t="shared" si="620"/>
        <v>ATENDE</v>
      </c>
      <c r="BN704" s="20" t="str">
        <f t="shared" si="621"/>
        <v>ATENDE</v>
      </c>
      <c r="BO704" s="24" t="str">
        <f t="shared" si="622"/>
        <v>C4</v>
      </c>
      <c r="BP704" s="24" t="str">
        <f t="shared" si="815"/>
        <v>-</v>
      </c>
      <c r="BQ704" s="25" t="e">
        <f t="shared" si="623"/>
        <v>#VALUE!</v>
      </c>
      <c r="BR704" s="22"/>
      <c r="BS704" s="22"/>
      <c r="BT704" s="24" t="str">
        <f>IF(BP704="-","-",_xlfn.XLOOKUP(BP704,ABNT5101!$B$4:$B$9,ABNT5101!$C$4:$C$9))</f>
        <v>-</v>
      </c>
      <c r="BU704" s="24" t="str">
        <f>IF(BP704="-","-",_xlfn.XLOOKUP(BP704,ABNT5101!$B$4:$B$9,ABNT5101!$D$4:$D$9))</f>
        <v>-</v>
      </c>
      <c r="BV704" s="20" t="str">
        <f t="shared" si="624"/>
        <v>-</v>
      </c>
      <c r="BW704" s="20" t="str">
        <f t="shared" si="625"/>
        <v>-</v>
      </c>
      <c r="BX704" s="20" t="str">
        <f t="shared" si="626"/>
        <v>-</v>
      </c>
      <c r="BY704" s="24" t="str">
        <f t="shared" si="826"/>
        <v>-</v>
      </c>
      <c r="BZ704" s="25" t="e">
        <f t="shared" si="627"/>
        <v>#VALUE!</v>
      </c>
      <c r="CA704" s="24"/>
      <c r="CB704" s="24"/>
      <c r="CC704" s="20" t="str">
        <f>IF(BY704="-","-",_xlfn.XLOOKUP(BY704,ABNT5101!$B$4:$B$9,ABNT5101!$C$4:$C$9))</f>
        <v>-</v>
      </c>
      <c r="CD704" s="24" t="str">
        <f>IF(BY704="-","-",_xlfn.XLOOKUP(BY704,ABNT5101!$B$4:$B$9,ABNT5101!$D$4:$D$9))</f>
        <v>-</v>
      </c>
      <c r="CE704" s="20" t="str">
        <f t="shared" si="628"/>
        <v>-</v>
      </c>
      <c r="CF704" s="20" t="str">
        <f t="shared" si="629"/>
        <v>-</v>
      </c>
      <c r="CG704" s="20" t="str">
        <f t="shared" si="630"/>
        <v>-</v>
      </c>
      <c r="CH704" s="26" t="str">
        <f>_xlfn.XLOOKUP(CI704,'Banco de dados'!$B:$B,'Banco de dados'!$D:$D)</f>
        <v>LEDSTAR</v>
      </c>
      <c r="CI704" s="47" t="str">
        <f>'Banco de dados'!B5</f>
        <v xml:space="preserve"> SL VT 9.1 28W</v>
      </c>
      <c r="CJ704" s="26" t="str">
        <f>_xlfn.XLOOKUP(CI704,'Banco de dados'!$B:$B,'Banco de dados'!$E:$E)</f>
        <v>LUM LED SL VT 9.1 28W</v>
      </c>
      <c r="CK704" s="26"/>
      <c r="CL704" s="26" t="e">
        <f>IF(CK704="-","-",_xlfn.XLOOKUP(CK704,'Banco de dados'!$B:$B,'Banco de dados'!$E:$E))</f>
        <v>#N/A</v>
      </c>
      <c r="CM704" s="28">
        <f t="shared" si="631"/>
        <v>1</v>
      </c>
      <c r="CN704" s="26">
        <f>_xlfn.XLOOKUP(CI704,'Banco de dados'!$B:$B,'Banco de dados'!$H:$H)</f>
        <v>28</v>
      </c>
      <c r="CO704" s="26" t="e">
        <f t="array" aca="1" ref="CO704" ca="1">_xludf.XLOOKUP(CK704,'Banco de dados'!$B:$B,'Banco de dados'!$H:$H)</f>
        <v>#NAME?</v>
      </c>
      <c r="CP704" s="51" t="e">
        <f t="array" aca="1" ref="CP704" ca="1">_xludf.XLOOKUP(CI704,'Banco de dados'!$B:$B,'Banco de dados'!$F:$F)</f>
        <v>#NAME?</v>
      </c>
      <c r="CQ704" s="26" t="e">
        <f t="array" aca="1" ref="CQ704" ca="1">_xludf.XLOOKUP(CK704,'Banco de dados'!$B:$B,'Banco de dados'!$F:$F)</f>
        <v>#NAME?</v>
      </c>
      <c r="CR704" s="27">
        <v>0</v>
      </c>
      <c r="CS704" s="27"/>
      <c r="CT704" s="26" t="str">
        <f>IF(AG704=0.5,"Suporte",IF(AND(AG704&gt;='Braços de IP'!$B$9,AG704&lt;='Braços de IP'!$D$9),'Braços de IP'!$E$9,IF(AND(AG704&gt;='Braços de IP'!$B$10,AG704&lt;='Braços de IP'!$D$10),'Braços de IP'!$E$10,IF(AND(AG704&gt;='Braços de IP'!$B$11,AG704&lt;='Braços de IP'!$D$11),'Braços de IP'!$E$11,IF(AND(AG704&gt;='Braços de IP'!$B$12,AG704&lt;='Braços de IP'!$D$12),'Braços de IP'!$E$12,IF(AND(AG704&gt;='Braços de IP'!$B$13,AG704&lt;='Braços de IP'!$D$13),'Braços de IP'!$E$13,IF(AND(AG704&gt;='Braços de IP'!$B$14,AG704&lt;='Braços de IP'!$D$14),'Braços de IP'!$E$14,"ERRO")))))))</f>
        <v>Médio I</v>
      </c>
      <c r="CU704" s="27"/>
      <c r="CV704" s="26" t="str">
        <f>IF($CU704="","",VLOOKUP($CU704,'Braços de IP'!$E$9:$I$15,2,0))</f>
        <v/>
      </c>
      <c r="CW704" s="29" t="str">
        <f>IF($CU704="","",VLOOKUP($CU704,'Braços de IP'!$E$9:$I$15,5,0))</f>
        <v/>
      </c>
      <c r="CX704" s="26"/>
      <c r="CY704" s="26"/>
      <c r="CZ704" s="26"/>
      <c r="DA704" s="26"/>
      <c r="DB704" s="26"/>
      <c r="DC704" s="26"/>
      <c r="DD704" s="30">
        <f t="shared" si="632"/>
        <v>28</v>
      </c>
      <c r="DE704" s="31">
        <f t="shared" si="633"/>
        <v>40</v>
      </c>
      <c r="DF704" s="30">
        <f t="shared" si="634"/>
        <v>68</v>
      </c>
      <c r="DG704" s="32">
        <f t="shared" si="635"/>
        <v>0.30000000000000004</v>
      </c>
      <c r="DH704" s="33" t="s">
        <v>143</v>
      </c>
      <c r="DI704" s="34"/>
      <c r="DJ704" s="35"/>
      <c r="DK704" s="16" t="s">
        <v>144</v>
      </c>
      <c r="DL704" s="16"/>
      <c r="DN704" s="36" t="e">
        <f t="shared" si="675"/>
        <v>#VALUE!</v>
      </c>
    </row>
    <row r="705" spans="2:118" ht="15.75" customHeight="1" x14ac:dyDescent="0.25">
      <c r="B705" s="16">
        <v>147</v>
      </c>
      <c r="C705" s="16" t="s">
        <v>174</v>
      </c>
      <c r="D705" s="16" t="s">
        <v>629</v>
      </c>
      <c r="E705" s="16">
        <v>-8.0396739999999998</v>
      </c>
      <c r="F705" s="16">
        <v>-34.964886</v>
      </c>
      <c r="G705" s="16" t="s">
        <v>160</v>
      </c>
      <c r="H705" s="17" t="s">
        <v>136</v>
      </c>
      <c r="I705" s="16" t="s">
        <v>136</v>
      </c>
      <c r="J705" s="17" t="s">
        <v>137</v>
      </c>
      <c r="K705" s="16">
        <v>40</v>
      </c>
      <c r="L705" s="17" t="s">
        <v>138</v>
      </c>
      <c r="M705" s="17">
        <v>0</v>
      </c>
      <c r="N705" s="16">
        <f t="shared" si="671"/>
        <v>80</v>
      </c>
      <c r="O705" s="17">
        <v>1</v>
      </c>
      <c r="P705" s="17">
        <v>0</v>
      </c>
      <c r="Q705" s="17">
        <v>3.32</v>
      </c>
      <c r="R705" s="16"/>
      <c r="S705" s="16"/>
      <c r="T705" s="16">
        <v>0</v>
      </c>
      <c r="U705" s="17">
        <v>0</v>
      </c>
      <c r="V705" s="17">
        <v>0</v>
      </c>
      <c r="W705" s="17">
        <v>0</v>
      </c>
      <c r="X705" s="17">
        <v>0</v>
      </c>
      <c r="Y705" s="17">
        <v>0</v>
      </c>
      <c r="Z705" s="17">
        <v>0</v>
      </c>
      <c r="AA705" s="17" t="s">
        <v>139</v>
      </c>
      <c r="AB705" s="17" t="s">
        <v>140</v>
      </c>
      <c r="AC705" s="17">
        <v>19.32</v>
      </c>
      <c r="AD705" s="17">
        <v>8.5</v>
      </c>
      <c r="AE705" s="17">
        <v>1</v>
      </c>
      <c r="AF705" s="17">
        <v>1.9</v>
      </c>
      <c r="AG705" s="17">
        <v>2.1</v>
      </c>
      <c r="AH705" s="17">
        <f t="shared" si="672"/>
        <v>0.20000000000000018</v>
      </c>
      <c r="AI705" s="17" t="s">
        <v>136</v>
      </c>
      <c r="AJ705" s="17" t="s">
        <v>136</v>
      </c>
      <c r="AK705" s="17" t="s">
        <v>141</v>
      </c>
      <c r="AL705" s="17">
        <f t="shared" si="673"/>
        <v>2</v>
      </c>
      <c r="AM705" s="17">
        <v>0</v>
      </c>
      <c r="AN705" s="17"/>
      <c r="AO705" s="17">
        <v>0</v>
      </c>
      <c r="AP705" s="17">
        <v>0</v>
      </c>
      <c r="AQ705" s="17">
        <v>0</v>
      </c>
      <c r="AR705" s="17" t="s">
        <v>136</v>
      </c>
      <c r="AS705" s="19">
        <f t="shared" si="614"/>
        <v>0</v>
      </c>
      <c r="AT705" s="19"/>
      <c r="AU705" s="19">
        <f>VLOOKUP(G705,ABNT5101!$I$3:$J$9,2)</f>
        <v>10</v>
      </c>
      <c r="AV705" s="19">
        <f>VLOOKUP(G705,ABNT5101!$I$3:$M$9,5)</f>
        <v>0.18</v>
      </c>
      <c r="AW705" s="17" t="str">
        <f>_xlfn.XLOOKUP(G705,ABNT5101!I:I,ABNT5101!L:L)</f>
        <v>-</v>
      </c>
      <c r="AX705" s="17">
        <f>_xlfn.XLOOKUP(G705,ABNT5101!$I:$I,ABNT5101!M:M)</f>
        <v>0.18</v>
      </c>
      <c r="AY705" s="17" t="str">
        <f>_xlfn.XLOOKUP(G705,ABNT5101!$I:$I,ABNT5101!N:N)</f>
        <v>-</v>
      </c>
      <c r="AZ705" s="17">
        <f>_xlfn.XLOOKUP(G705,ABNT5101!$I:$I,ABNT5101!O:O)</f>
        <v>16</v>
      </c>
      <c r="BA705" s="20" t="str">
        <f t="shared" si="615"/>
        <v>ATENDE</v>
      </c>
      <c r="BB705" s="21">
        <f t="shared" ref="BB705:BC705" si="839">BE705/AU705-1</f>
        <v>0.39399999999999991</v>
      </c>
      <c r="BC705" s="21">
        <f t="shared" si="839"/>
        <v>4.0555555555555562</v>
      </c>
      <c r="BD705" s="21" t="str">
        <f t="shared" si="617"/>
        <v>-</v>
      </c>
      <c r="BE705" s="22">
        <v>13.94</v>
      </c>
      <c r="BF705" s="22">
        <v>0.91</v>
      </c>
      <c r="BG705" s="22"/>
      <c r="BH705" s="22"/>
      <c r="BI705" s="23"/>
      <c r="BJ705" s="22"/>
      <c r="BK705" s="20" t="str">
        <f t="shared" si="618"/>
        <v>ATENDE</v>
      </c>
      <c r="BL705" s="20" t="str">
        <f t="shared" si="619"/>
        <v>ATENDE</v>
      </c>
      <c r="BM705" s="20" t="str">
        <f t="shared" si="620"/>
        <v>ATENDE</v>
      </c>
      <c r="BN705" s="20" t="str">
        <f t="shared" si="621"/>
        <v>ATENDE</v>
      </c>
      <c r="BO705" s="24" t="str">
        <f t="shared" si="622"/>
        <v>C4</v>
      </c>
      <c r="BP705" s="24" t="str">
        <f t="shared" si="815"/>
        <v>-</v>
      </c>
      <c r="BQ705" s="25" t="e">
        <f t="shared" si="623"/>
        <v>#VALUE!</v>
      </c>
      <c r="BR705" s="22"/>
      <c r="BS705" s="22"/>
      <c r="BT705" s="24" t="str">
        <f>IF(BP705="-","-",_xlfn.XLOOKUP(BP705,ABNT5101!$B$4:$B$9,ABNT5101!$C$4:$C$9))</f>
        <v>-</v>
      </c>
      <c r="BU705" s="24" t="str">
        <f>IF(BP705="-","-",_xlfn.XLOOKUP(BP705,ABNT5101!$B$4:$B$9,ABNT5101!$D$4:$D$9))</f>
        <v>-</v>
      </c>
      <c r="BV705" s="20" t="str">
        <f t="shared" si="624"/>
        <v>-</v>
      </c>
      <c r="BW705" s="20" t="str">
        <f t="shared" si="625"/>
        <v>-</v>
      </c>
      <c r="BX705" s="20" t="str">
        <f t="shared" si="626"/>
        <v>-</v>
      </c>
      <c r="BY705" s="24" t="str">
        <f t="shared" si="826"/>
        <v>-</v>
      </c>
      <c r="BZ705" s="25" t="e">
        <f t="shared" si="627"/>
        <v>#VALUE!</v>
      </c>
      <c r="CA705" s="24"/>
      <c r="CB705" s="24"/>
      <c r="CC705" s="20" t="str">
        <f>IF(BY705="-","-",_xlfn.XLOOKUP(BY705,ABNT5101!$B$4:$B$9,ABNT5101!$C$4:$C$9))</f>
        <v>-</v>
      </c>
      <c r="CD705" s="24" t="str">
        <f>IF(BY705="-","-",_xlfn.XLOOKUP(BY705,ABNT5101!$B$4:$B$9,ABNT5101!$D$4:$D$9))</f>
        <v>-</v>
      </c>
      <c r="CE705" s="20" t="str">
        <f t="shared" si="628"/>
        <v>-</v>
      </c>
      <c r="CF705" s="20" t="str">
        <f t="shared" si="629"/>
        <v>-</v>
      </c>
      <c r="CG705" s="20" t="str">
        <f t="shared" si="630"/>
        <v>-</v>
      </c>
      <c r="CH705" s="26" t="str">
        <f>_xlfn.XLOOKUP(CI705,'Banco de dados'!$B:$B,'Banco de dados'!$D:$D)</f>
        <v>SX LIGHTING</v>
      </c>
      <c r="CI705" s="27" t="str">
        <f>'Banco de dados'!B54</f>
        <v>SX-INEVO030HF</v>
      </c>
      <c r="CJ705" s="26" t="str">
        <f>_xlfn.XLOOKUP(CI705,'Banco de dados'!$B:$B,'Banco de dados'!$E:$E)</f>
        <v>SXINEVO030K50L12CZF7PHF</v>
      </c>
      <c r="CK705" s="26"/>
      <c r="CL705" s="26" t="e">
        <f>IF(CK705="-","-",_xlfn.XLOOKUP(CK705,'Banco de dados'!$B:$B,'Banco de dados'!$E:$E))</f>
        <v>#N/A</v>
      </c>
      <c r="CM705" s="28">
        <f t="shared" si="631"/>
        <v>1</v>
      </c>
      <c r="CN705" s="26">
        <f>_xlfn.XLOOKUP(CI705,'Banco de dados'!$B:$B,'Banco de dados'!$H:$H)</f>
        <v>31</v>
      </c>
      <c r="CO705" s="26" t="e">
        <f t="array" aca="1" ref="CO705" ca="1">_xludf.XLOOKUP(CK705,'Banco de dados'!$B:$B,'Banco de dados'!$H:$H)</f>
        <v>#NAME?</v>
      </c>
      <c r="CP705" s="51" t="e">
        <f t="array" aca="1" ref="CP705" ca="1">_xludf.XLOOKUP(CI705,'Banco de dados'!$B:$B,'Banco de dados'!$F:$F)</f>
        <v>#NAME?</v>
      </c>
      <c r="CQ705" s="26" t="e">
        <f t="array" aca="1" ref="CQ705" ca="1">_xludf.XLOOKUP(CK705,'Banco de dados'!$B:$B,'Banco de dados'!$F:$F)</f>
        <v>#NAME?</v>
      </c>
      <c r="CR705" s="27">
        <v>0</v>
      </c>
      <c r="CS705" s="27"/>
      <c r="CT705" s="26" t="str">
        <f>IF(AG705=0.5,"Suporte",IF(AND(AG705&gt;='Braços de IP'!$B$9,AG705&lt;='Braços de IP'!$D$9),'Braços de IP'!$E$9,IF(AND(AG705&gt;='Braços de IP'!$B$10,AG705&lt;='Braços de IP'!$D$10),'Braços de IP'!$E$10,IF(AND(AG705&gt;='Braços de IP'!$B$11,AG705&lt;='Braços de IP'!$D$11),'Braços de IP'!$E$11,IF(AND(AG705&gt;='Braços de IP'!$B$12,AG705&lt;='Braços de IP'!$D$12),'Braços de IP'!$E$12,IF(AND(AG705&gt;='Braços de IP'!$B$13,AG705&lt;='Braços de IP'!$D$13),'Braços de IP'!$E$13,IF(AND(AG705&gt;='Braços de IP'!$B$14,AG705&lt;='Braços de IP'!$D$14),'Braços de IP'!$E$14,"ERRO")))))))</f>
        <v>Médio I</v>
      </c>
      <c r="CU705" s="27"/>
      <c r="CV705" s="26" t="str">
        <f>IF($CU705="","",VLOOKUP($CU705,'Braços de IP'!$E$9:$I$15,2,0))</f>
        <v/>
      </c>
      <c r="CW705" s="29" t="str">
        <f>IF($CU705="","",VLOOKUP($CU705,'Braços de IP'!$E$9:$I$15,5,0))</f>
        <v/>
      </c>
      <c r="CX705" s="26"/>
      <c r="CY705" s="26"/>
      <c r="CZ705" s="26"/>
      <c r="DA705" s="26"/>
      <c r="DB705" s="26"/>
      <c r="DC705" s="26"/>
      <c r="DD705" s="30">
        <f t="shared" si="632"/>
        <v>31</v>
      </c>
      <c r="DE705" s="31">
        <f t="shared" si="633"/>
        <v>40</v>
      </c>
      <c r="DF705" s="30">
        <f t="shared" si="634"/>
        <v>71</v>
      </c>
      <c r="DG705" s="32">
        <f t="shared" si="635"/>
        <v>0.22499999999999998</v>
      </c>
      <c r="DH705" s="33" t="s">
        <v>143</v>
      </c>
      <c r="DI705" s="34"/>
      <c r="DJ705" s="35"/>
      <c r="DK705" s="16" t="s">
        <v>144</v>
      </c>
      <c r="DL705" s="16"/>
      <c r="DN705" s="36" t="e">
        <f t="shared" si="675"/>
        <v>#VALUE!</v>
      </c>
    </row>
    <row r="706" spans="2:118" ht="15.75" customHeight="1" x14ac:dyDescent="0.25">
      <c r="B706" s="16">
        <v>147</v>
      </c>
      <c r="C706" s="16" t="s">
        <v>174</v>
      </c>
      <c r="D706" s="16" t="s">
        <v>629</v>
      </c>
      <c r="E706" s="16">
        <v>-8.0396739999999998</v>
      </c>
      <c r="F706" s="16">
        <v>-34.964886</v>
      </c>
      <c r="G706" s="16" t="s">
        <v>160</v>
      </c>
      <c r="H706" s="17" t="s">
        <v>136</v>
      </c>
      <c r="I706" s="16" t="s">
        <v>136</v>
      </c>
      <c r="J706" s="17" t="s">
        <v>137</v>
      </c>
      <c r="K706" s="16">
        <v>40</v>
      </c>
      <c r="L706" s="17" t="s">
        <v>138</v>
      </c>
      <c r="M706" s="17">
        <v>0</v>
      </c>
      <c r="N706" s="16">
        <f t="shared" si="671"/>
        <v>80</v>
      </c>
      <c r="O706" s="17">
        <v>1</v>
      </c>
      <c r="P706" s="17">
        <v>0</v>
      </c>
      <c r="Q706" s="17">
        <v>3.32</v>
      </c>
      <c r="R706" s="16"/>
      <c r="S706" s="16"/>
      <c r="T706" s="16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 t="s">
        <v>139</v>
      </c>
      <c r="AB706" s="17" t="s">
        <v>140</v>
      </c>
      <c r="AC706" s="17">
        <v>19.32</v>
      </c>
      <c r="AD706" s="17">
        <v>8.5</v>
      </c>
      <c r="AE706" s="17">
        <v>1</v>
      </c>
      <c r="AF706" s="17">
        <v>1.9</v>
      </c>
      <c r="AG706" s="17">
        <v>2.1</v>
      </c>
      <c r="AH706" s="17">
        <f t="shared" si="672"/>
        <v>0.20000000000000018</v>
      </c>
      <c r="AI706" s="17" t="s">
        <v>136</v>
      </c>
      <c r="AJ706" s="17" t="s">
        <v>136</v>
      </c>
      <c r="AK706" s="17" t="s">
        <v>141</v>
      </c>
      <c r="AL706" s="17">
        <f t="shared" si="673"/>
        <v>2</v>
      </c>
      <c r="AM706" s="17">
        <v>0</v>
      </c>
      <c r="AN706" s="17"/>
      <c r="AO706" s="17">
        <v>0</v>
      </c>
      <c r="AP706" s="17">
        <v>0</v>
      </c>
      <c r="AQ706" s="17">
        <v>0</v>
      </c>
      <c r="AR706" s="17" t="s">
        <v>136</v>
      </c>
      <c r="AS706" s="19">
        <f t="shared" si="614"/>
        <v>0</v>
      </c>
      <c r="AT706" s="19"/>
      <c r="AU706" s="19">
        <f>VLOOKUP(G706,ABNT5101!$I$3:$J$9,2)</f>
        <v>10</v>
      </c>
      <c r="AV706" s="19">
        <f>VLOOKUP(G706,ABNT5101!$I$3:$M$9,5)</f>
        <v>0.18</v>
      </c>
      <c r="AW706" s="17" t="str">
        <f>_xlfn.XLOOKUP(G706,ABNT5101!I:I,ABNT5101!L:L)</f>
        <v>-</v>
      </c>
      <c r="AX706" s="17">
        <f>_xlfn.XLOOKUP(G706,ABNT5101!$I:$I,ABNT5101!M:M)</f>
        <v>0.18</v>
      </c>
      <c r="AY706" s="17" t="str">
        <f>_xlfn.XLOOKUP(G706,ABNT5101!$I:$I,ABNT5101!N:N)</f>
        <v>-</v>
      </c>
      <c r="AZ706" s="17">
        <f>_xlfn.XLOOKUP(G706,ABNT5101!$I:$I,ABNT5101!O:O)</f>
        <v>16</v>
      </c>
      <c r="BA706" s="20" t="str">
        <f t="shared" si="615"/>
        <v>ATENDE</v>
      </c>
      <c r="BB706" s="21">
        <f t="shared" ref="BB706:BC706" si="840">BE706/AU706-1</f>
        <v>0.43300000000000005</v>
      </c>
      <c r="BC706" s="21">
        <f t="shared" si="840"/>
        <v>3.6111111111111107</v>
      </c>
      <c r="BD706" s="21" t="str">
        <f t="shared" si="617"/>
        <v>-</v>
      </c>
      <c r="BE706" s="22">
        <v>14.33</v>
      </c>
      <c r="BF706" s="22">
        <v>0.83</v>
      </c>
      <c r="BG706" s="22"/>
      <c r="BH706" s="22"/>
      <c r="BI706" s="23"/>
      <c r="BJ706" s="22"/>
      <c r="BK706" s="20" t="str">
        <f t="shared" si="618"/>
        <v>ATENDE</v>
      </c>
      <c r="BL706" s="20" t="str">
        <f t="shared" si="619"/>
        <v>ATENDE</v>
      </c>
      <c r="BM706" s="20" t="str">
        <f t="shared" si="620"/>
        <v>ATENDE</v>
      </c>
      <c r="BN706" s="20" t="str">
        <f t="shared" si="621"/>
        <v>ATENDE</v>
      </c>
      <c r="BO706" s="24" t="str">
        <f t="shared" si="622"/>
        <v>C4</v>
      </c>
      <c r="BP706" s="24" t="str">
        <f t="shared" si="815"/>
        <v>-</v>
      </c>
      <c r="BQ706" s="25" t="e">
        <f t="shared" si="623"/>
        <v>#VALUE!</v>
      </c>
      <c r="BR706" s="22"/>
      <c r="BS706" s="22"/>
      <c r="BT706" s="24" t="str">
        <f>IF(BP706="-","-",_xlfn.XLOOKUP(BP706,ABNT5101!$B$4:$B$9,ABNT5101!$C$4:$C$9))</f>
        <v>-</v>
      </c>
      <c r="BU706" s="24" t="str">
        <f>IF(BP706="-","-",_xlfn.XLOOKUP(BP706,ABNT5101!$B$4:$B$9,ABNT5101!$D$4:$D$9))</f>
        <v>-</v>
      </c>
      <c r="BV706" s="20" t="str">
        <f t="shared" si="624"/>
        <v>-</v>
      </c>
      <c r="BW706" s="20" t="str">
        <f t="shared" si="625"/>
        <v>-</v>
      </c>
      <c r="BX706" s="20" t="str">
        <f t="shared" si="626"/>
        <v>-</v>
      </c>
      <c r="BY706" s="24" t="str">
        <f t="shared" si="826"/>
        <v>-</v>
      </c>
      <c r="BZ706" s="25" t="e">
        <f t="shared" si="627"/>
        <v>#VALUE!</v>
      </c>
      <c r="CA706" s="24"/>
      <c r="CB706" s="24"/>
      <c r="CC706" s="20" t="str">
        <f>IF(BY706="-","-",_xlfn.XLOOKUP(BY706,ABNT5101!$B$4:$B$9,ABNT5101!$C$4:$C$9))</f>
        <v>-</v>
      </c>
      <c r="CD706" s="24" t="str">
        <f>IF(BY706="-","-",_xlfn.XLOOKUP(BY706,ABNT5101!$B$4:$B$9,ABNT5101!$D$4:$D$9))</f>
        <v>-</v>
      </c>
      <c r="CE706" s="20" t="str">
        <f t="shared" si="628"/>
        <v>-</v>
      </c>
      <c r="CF706" s="20" t="str">
        <f t="shared" si="629"/>
        <v>-</v>
      </c>
      <c r="CG706" s="20" t="str">
        <f t="shared" si="630"/>
        <v>-</v>
      </c>
      <c r="CH706" s="26" t="str">
        <f>_xlfn.XLOOKUP(CI706,'Banco de dados'!$B:$B,'Banco de dados'!$D:$D)</f>
        <v>TECNOWATT</v>
      </c>
      <c r="CI706" s="27" t="str">
        <f>'Banco de dados'!B65</f>
        <v xml:space="preserve">SIGSAGPTLRRSSNDL_30W_38IBBRS
</v>
      </c>
      <c r="CJ706" s="26" t="str">
        <f>_xlfn.XLOOKUP(CI706,'Banco de dados'!$B:$B,'Banco de dados'!$E:$E)</f>
        <v>SIGSAGPTLRRSSNDL_30W_38IBBRS
1-10C1MUN6.5</v>
      </c>
      <c r="CK706" s="26"/>
      <c r="CL706" s="26" t="e">
        <f>IF(CK706="-","-",_xlfn.XLOOKUP(CK706,'Banco de dados'!$B:$B,'Banco de dados'!$E:$E))</f>
        <v>#N/A</v>
      </c>
      <c r="CM706" s="28">
        <f t="shared" si="631"/>
        <v>1</v>
      </c>
      <c r="CN706" s="26">
        <f>_xlfn.XLOOKUP(CI706,'Banco de dados'!$B:$B,'Banco de dados'!$H:$H)</f>
        <v>30</v>
      </c>
      <c r="CO706" s="26" t="e">
        <f t="array" aca="1" ref="CO706" ca="1">_xludf.XLOOKUP(CK706,'Banco de dados'!$B:$B,'Banco de dados'!$H:$H)</f>
        <v>#NAME?</v>
      </c>
      <c r="CP706" s="51" t="e">
        <f t="array" aca="1" ref="CP706" ca="1">_xludf.XLOOKUP(CI706,'Banco de dados'!$B:$B,'Banco de dados'!$F:$F)</f>
        <v>#NAME?</v>
      </c>
      <c r="CQ706" s="26" t="e">
        <f t="array" aca="1" ref="CQ706" ca="1">_xludf.XLOOKUP(CK706,'Banco de dados'!$B:$B,'Banco de dados'!$F:$F)</f>
        <v>#NAME?</v>
      </c>
      <c r="CR706" s="27">
        <v>0</v>
      </c>
      <c r="CS706" s="27"/>
      <c r="CT706" s="26" t="str">
        <f>IF(AG706=0.5,"Suporte",IF(AND(AG706&gt;='Braços de IP'!$B$9,AG706&lt;='Braços de IP'!$D$9),'Braços de IP'!$E$9,IF(AND(AG706&gt;='Braços de IP'!$B$10,AG706&lt;='Braços de IP'!$D$10),'Braços de IP'!$E$10,IF(AND(AG706&gt;='Braços de IP'!$B$11,AG706&lt;='Braços de IP'!$D$11),'Braços de IP'!$E$11,IF(AND(AG706&gt;='Braços de IP'!$B$12,AG706&lt;='Braços de IP'!$D$12),'Braços de IP'!$E$12,IF(AND(AG706&gt;='Braços de IP'!$B$13,AG706&lt;='Braços de IP'!$D$13),'Braços de IP'!$E$13,IF(AND(AG706&gt;='Braços de IP'!$B$14,AG706&lt;='Braços de IP'!$D$14),'Braços de IP'!$E$14,"ERRO")))))))</f>
        <v>Médio I</v>
      </c>
      <c r="CU706" s="27"/>
      <c r="CV706" s="26" t="str">
        <f>IF($CU706="","",VLOOKUP($CU706,'Braços de IP'!$E$9:$I$15,2,0))</f>
        <v/>
      </c>
      <c r="CW706" s="29" t="str">
        <f>IF($CU706="","",VLOOKUP($CU706,'Braços de IP'!$E$9:$I$15,5,0))</f>
        <v/>
      </c>
      <c r="CX706" s="26"/>
      <c r="CY706" s="26"/>
      <c r="CZ706" s="26"/>
      <c r="DA706" s="26"/>
      <c r="DB706" s="26"/>
      <c r="DC706" s="26"/>
      <c r="DD706" s="30">
        <f t="shared" si="632"/>
        <v>30</v>
      </c>
      <c r="DE706" s="31">
        <f t="shared" si="633"/>
        <v>40</v>
      </c>
      <c r="DF706" s="30">
        <f t="shared" si="634"/>
        <v>70</v>
      </c>
      <c r="DG706" s="32">
        <f t="shared" si="635"/>
        <v>0.25</v>
      </c>
      <c r="DH706" s="33" t="s">
        <v>143</v>
      </c>
      <c r="DI706" s="34"/>
      <c r="DJ706" s="35"/>
      <c r="DK706" s="16" t="s">
        <v>144</v>
      </c>
      <c r="DL706" s="16"/>
      <c r="DN706" s="36" t="e">
        <f t="shared" si="675"/>
        <v>#VALUE!</v>
      </c>
    </row>
    <row r="707" spans="2:118" ht="15.75" customHeight="1" x14ac:dyDescent="0.25">
      <c r="B707" s="16">
        <v>148</v>
      </c>
      <c r="C707" s="16" t="s">
        <v>146</v>
      </c>
      <c r="D707" s="16" t="s">
        <v>630</v>
      </c>
      <c r="E707" s="16">
        <v>-8.0748169999999995</v>
      </c>
      <c r="F707" s="16">
        <v>-34.952052000000002</v>
      </c>
      <c r="G707" s="16" t="s">
        <v>160</v>
      </c>
      <c r="H707" s="17" t="s">
        <v>136</v>
      </c>
      <c r="I707" s="16" t="s">
        <v>135</v>
      </c>
      <c r="J707" s="17" t="s">
        <v>137</v>
      </c>
      <c r="K707" s="18">
        <v>96</v>
      </c>
      <c r="L707" s="17" t="s">
        <v>138</v>
      </c>
      <c r="M707" s="17">
        <v>0</v>
      </c>
      <c r="N707" s="16">
        <f t="shared" si="671"/>
        <v>192</v>
      </c>
      <c r="O707" s="17">
        <v>1</v>
      </c>
      <c r="P707" s="17">
        <v>1.49</v>
      </c>
      <c r="Q707" s="17">
        <v>4.99</v>
      </c>
      <c r="R707" s="16"/>
      <c r="S707" s="16"/>
      <c r="T707" s="16">
        <v>0</v>
      </c>
      <c r="U707" s="17">
        <v>2.66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 t="s">
        <v>139</v>
      </c>
      <c r="AB707" s="17" t="s">
        <v>140</v>
      </c>
      <c r="AC707" s="17">
        <v>37.71</v>
      </c>
      <c r="AD707" s="17">
        <v>6.2</v>
      </c>
      <c r="AE707" s="17">
        <v>1</v>
      </c>
      <c r="AF707" s="17">
        <v>0.55000000000000004</v>
      </c>
      <c r="AG707" s="17">
        <v>1.92</v>
      </c>
      <c r="AH707" s="17">
        <f t="shared" si="672"/>
        <v>1.3699999999999999</v>
      </c>
      <c r="AI707" s="17" t="s">
        <v>136</v>
      </c>
      <c r="AJ707" s="17" t="s">
        <v>136</v>
      </c>
      <c r="AK707" s="17" t="s">
        <v>141</v>
      </c>
      <c r="AL707" s="17">
        <f t="shared" si="673"/>
        <v>2</v>
      </c>
      <c r="AM707" s="17">
        <v>0</v>
      </c>
      <c r="AN707" s="17"/>
      <c r="AO707" s="17">
        <v>0</v>
      </c>
      <c r="AP707" s="17">
        <v>0</v>
      </c>
      <c r="AQ707" s="17">
        <v>0</v>
      </c>
      <c r="AR707" s="17" t="s">
        <v>136</v>
      </c>
      <c r="AS707" s="19">
        <f t="shared" si="614"/>
        <v>0</v>
      </c>
      <c r="AT707" s="19"/>
      <c r="AU707" s="19">
        <f>VLOOKUP(G707,ABNT5101!$I$3:$J$9,2)</f>
        <v>10</v>
      </c>
      <c r="AV707" s="19">
        <f>VLOOKUP(G707,ABNT5101!$I$3:$M$9,5)</f>
        <v>0.18</v>
      </c>
      <c r="AW707" s="17" t="str">
        <f>_xlfn.XLOOKUP(G707,ABNT5101!I:I,ABNT5101!L:L)</f>
        <v>-</v>
      </c>
      <c r="AX707" s="17">
        <f>_xlfn.XLOOKUP(G707,ABNT5101!$I:$I,ABNT5101!M:M)</f>
        <v>0.18</v>
      </c>
      <c r="AY707" s="17" t="str">
        <f>_xlfn.XLOOKUP(G707,ABNT5101!$I:$I,ABNT5101!N:N)</f>
        <v>-</v>
      </c>
      <c r="AZ707" s="17">
        <f>_xlfn.XLOOKUP(G707,ABNT5101!$I:$I,ABNT5101!O:O)</f>
        <v>16</v>
      </c>
      <c r="BA707" s="20" t="str">
        <f t="shared" si="615"/>
        <v>ATENDE</v>
      </c>
      <c r="BB707" s="21">
        <f t="shared" ref="BB707:BC707" si="841">BE707/AU707-1</f>
        <v>0.17100000000000004</v>
      </c>
      <c r="BC707" s="21">
        <f t="shared" si="841"/>
        <v>0.2777777777777779</v>
      </c>
      <c r="BD707" s="21" t="str">
        <f t="shared" si="617"/>
        <v>-</v>
      </c>
      <c r="BE707" s="22">
        <v>11.71</v>
      </c>
      <c r="BF707" s="22">
        <v>0.23</v>
      </c>
      <c r="BG707" s="22"/>
      <c r="BH707" s="22"/>
      <c r="BI707" s="23"/>
      <c r="BJ707" s="22"/>
      <c r="BK707" s="20" t="str">
        <f t="shared" si="618"/>
        <v>ATENDE</v>
      </c>
      <c r="BL707" s="20" t="str">
        <f t="shared" si="619"/>
        <v>ATENDE</v>
      </c>
      <c r="BM707" s="20" t="str">
        <f t="shared" si="620"/>
        <v>ATENDE</v>
      </c>
      <c r="BN707" s="20" t="str">
        <f t="shared" si="621"/>
        <v>ATENDE</v>
      </c>
      <c r="BO707" s="24" t="str">
        <f t="shared" si="622"/>
        <v>C4</v>
      </c>
      <c r="BP707" s="24" t="str">
        <f t="shared" si="815"/>
        <v>P6</v>
      </c>
      <c r="BQ707" s="25">
        <f t="shared" si="623"/>
        <v>1.936666666666667</v>
      </c>
      <c r="BR707" s="22">
        <v>8.81</v>
      </c>
      <c r="BS707" s="22">
        <v>2.59</v>
      </c>
      <c r="BT707" s="24">
        <f>IF(BP707="-","-",_xlfn.XLOOKUP(BP707,ABNT5101!$B$4:$B$9,ABNT5101!$C$4:$C$9))</f>
        <v>3</v>
      </c>
      <c r="BU707" s="24">
        <f>IF(BP707="-","-",_xlfn.XLOOKUP(BP707,ABNT5101!$B$4:$B$9,ABNT5101!$D$4:$D$9))</f>
        <v>0.6</v>
      </c>
      <c r="BV707" s="20" t="str">
        <f t="shared" si="624"/>
        <v>ATENDE</v>
      </c>
      <c r="BW707" s="20" t="str">
        <f t="shared" si="625"/>
        <v>ATENDE</v>
      </c>
      <c r="BX707" s="20" t="str">
        <f t="shared" si="626"/>
        <v>ATENDE</v>
      </c>
      <c r="BY707" s="24" t="str">
        <f t="shared" si="826"/>
        <v>P6</v>
      </c>
      <c r="BZ707" s="25">
        <f t="shared" si="627"/>
        <v>1.98</v>
      </c>
      <c r="CA707" s="24">
        <v>8.94</v>
      </c>
      <c r="CB707" s="24">
        <v>2.0299999999999998</v>
      </c>
      <c r="CC707" s="20">
        <f>IF(BY707="-","-",_xlfn.XLOOKUP(BY707,ABNT5101!$B$4:$B$9,ABNT5101!$C$4:$C$9))</f>
        <v>3</v>
      </c>
      <c r="CD707" s="24">
        <f>IF(BY707="-","-",_xlfn.XLOOKUP(BY707,ABNT5101!$B$4:$B$9,ABNT5101!$D$4:$D$9))</f>
        <v>0.6</v>
      </c>
      <c r="CE707" s="20" t="str">
        <f t="shared" si="628"/>
        <v>ATENDE</v>
      </c>
      <c r="CF707" s="20" t="str">
        <f t="shared" si="629"/>
        <v>ATENDE</v>
      </c>
      <c r="CG707" s="20" t="str">
        <f t="shared" si="630"/>
        <v>ATENDE</v>
      </c>
      <c r="CH707" s="26" t="str">
        <f>_xlfn.XLOOKUP(CI707,'Banco de dados'!$B:$B,'Banco de dados'!$D:$D)</f>
        <v>LEDSTAR</v>
      </c>
      <c r="CI707" s="47" t="str">
        <f>'Banco de dados'!B7</f>
        <v xml:space="preserve"> SL VT 9.1 44W</v>
      </c>
      <c r="CJ707" s="26" t="str">
        <f>_xlfn.XLOOKUP(CI707,'Banco de dados'!$B:$B,'Banco de dados'!$E:$E)</f>
        <v>LUM LED SL VT 9.1 44W</v>
      </c>
      <c r="CK707" s="26"/>
      <c r="CL707" s="26" t="e">
        <f>IF(CK707="-","-",_xlfn.XLOOKUP(CK707,'Banco de dados'!$B:$B,'Banco de dados'!$E:$E))</f>
        <v>#N/A</v>
      </c>
      <c r="CM707" s="28">
        <f t="shared" si="631"/>
        <v>1</v>
      </c>
      <c r="CN707" s="26">
        <f>_xlfn.XLOOKUP(CI707,'Banco de dados'!$B:$B,'Banco de dados'!$H:$H)</f>
        <v>44</v>
      </c>
      <c r="CO707" s="26" t="e">
        <f t="array" aca="1" ref="CO707" ca="1">_xludf.XLOOKUP(CK707,'Banco de dados'!$B:$B,'Banco de dados'!$H:$H)</f>
        <v>#NAME?</v>
      </c>
      <c r="CP707" s="51" t="e">
        <f t="array" aca="1" ref="CP707" ca="1">_xludf.XLOOKUP(CI707,'Banco de dados'!$B:$B,'Banco de dados'!$F:$F)</f>
        <v>#NAME?</v>
      </c>
      <c r="CQ707" s="26" t="e">
        <f t="array" aca="1" ref="CQ707" ca="1">_xludf.XLOOKUP(CK707,'Banco de dados'!$B:$B,'Banco de dados'!$F:$F)</f>
        <v>#NAME?</v>
      </c>
      <c r="CR707" s="27">
        <v>0</v>
      </c>
      <c r="CS707" s="27"/>
      <c r="CT707" s="26" t="str">
        <f>IF(AG707=0.5,"Suporte",IF(AND(AG707&gt;='Braços de IP'!$B$9,AG707&lt;='Braços de IP'!$D$9),'Braços de IP'!$E$9,IF(AND(AG707&gt;='Braços de IP'!$B$10,AG707&lt;='Braços de IP'!$D$10),'Braços de IP'!$E$10,IF(AND(AG707&gt;='Braços de IP'!$B$11,AG707&lt;='Braços de IP'!$D$11),'Braços de IP'!$E$11,IF(AND(AG707&gt;='Braços de IP'!$B$12,AG707&lt;='Braços de IP'!$D$12),'Braços de IP'!$E$12,IF(AND(AG707&gt;='Braços de IP'!$B$13,AG707&lt;='Braços de IP'!$D$13),'Braços de IP'!$E$13,IF(AND(AG707&gt;='Braços de IP'!$B$14,AG707&lt;='Braços de IP'!$D$14),'Braços de IP'!$E$14,"ERRO")))))))</f>
        <v>Médio I</v>
      </c>
      <c r="CU707" s="27"/>
      <c r="CV707" s="26" t="str">
        <f>IF($CU707="","",VLOOKUP($CU707,'Braços de IP'!$E$9:$I$15,2,0))</f>
        <v/>
      </c>
      <c r="CW707" s="29" t="str">
        <f>IF($CU707="","",VLOOKUP($CU707,'Braços de IP'!$E$9:$I$15,5,0))</f>
        <v/>
      </c>
      <c r="CX707" s="26"/>
      <c r="CY707" s="26"/>
      <c r="CZ707" s="26"/>
      <c r="DA707" s="26"/>
      <c r="DB707" s="26"/>
      <c r="DC707" s="26"/>
      <c r="DD707" s="30">
        <f t="shared" si="632"/>
        <v>44</v>
      </c>
      <c r="DE707" s="31">
        <f t="shared" si="633"/>
        <v>96</v>
      </c>
      <c r="DF707" s="30">
        <f t="shared" si="634"/>
        <v>140</v>
      </c>
      <c r="DG707" s="32">
        <f t="shared" si="635"/>
        <v>0.54166666666666674</v>
      </c>
      <c r="DH707" s="33" t="s">
        <v>143</v>
      </c>
      <c r="DI707" s="34"/>
      <c r="DJ707" s="35"/>
      <c r="DK707" s="16" t="s">
        <v>144</v>
      </c>
      <c r="DL707" s="16"/>
      <c r="DN707" s="36" t="e">
        <f t="shared" si="675"/>
        <v>#VALUE!</v>
      </c>
    </row>
    <row r="708" spans="2:118" ht="15.75" customHeight="1" x14ac:dyDescent="0.25">
      <c r="B708" s="16">
        <v>148</v>
      </c>
      <c r="C708" s="16" t="s">
        <v>146</v>
      </c>
      <c r="D708" s="16" t="s">
        <v>630</v>
      </c>
      <c r="E708" s="16">
        <v>-8.0748169999999995</v>
      </c>
      <c r="F708" s="16">
        <v>-34.952052000000002</v>
      </c>
      <c r="G708" s="16" t="s">
        <v>160</v>
      </c>
      <c r="H708" s="17" t="s">
        <v>136</v>
      </c>
      <c r="I708" s="16" t="s">
        <v>135</v>
      </c>
      <c r="J708" s="17" t="s">
        <v>137</v>
      </c>
      <c r="K708" s="18">
        <v>96</v>
      </c>
      <c r="L708" s="17" t="s">
        <v>138</v>
      </c>
      <c r="M708" s="17">
        <v>0</v>
      </c>
      <c r="N708" s="16">
        <f t="shared" si="671"/>
        <v>192</v>
      </c>
      <c r="O708" s="17">
        <v>1</v>
      </c>
      <c r="P708" s="17">
        <v>1.49</v>
      </c>
      <c r="Q708" s="17">
        <v>4.99</v>
      </c>
      <c r="R708" s="16"/>
      <c r="S708" s="16"/>
      <c r="T708" s="16">
        <v>0</v>
      </c>
      <c r="U708" s="17">
        <v>2.66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 t="s">
        <v>139</v>
      </c>
      <c r="AB708" s="17" t="s">
        <v>140</v>
      </c>
      <c r="AC708" s="17">
        <v>37.71</v>
      </c>
      <c r="AD708" s="17">
        <v>6.2</v>
      </c>
      <c r="AE708" s="17">
        <v>1</v>
      </c>
      <c r="AF708" s="17">
        <v>0.55000000000000004</v>
      </c>
      <c r="AG708" s="17">
        <v>1.92</v>
      </c>
      <c r="AH708" s="17">
        <f t="shared" si="672"/>
        <v>1.3699999999999999</v>
      </c>
      <c r="AI708" s="17" t="s">
        <v>136</v>
      </c>
      <c r="AJ708" s="17" t="s">
        <v>136</v>
      </c>
      <c r="AK708" s="17" t="s">
        <v>141</v>
      </c>
      <c r="AL708" s="17">
        <f t="shared" si="673"/>
        <v>2</v>
      </c>
      <c r="AM708" s="17">
        <v>0</v>
      </c>
      <c r="AN708" s="17"/>
      <c r="AO708" s="17">
        <v>0</v>
      </c>
      <c r="AP708" s="17">
        <v>0</v>
      </c>
      <c r="AQ708" s="17">
        <v>0</v>
      </c>
      <c r="AR708" s="17" t="s">
        <v>136</v>
      </c>
      <c r="AS708" s="19">
        <f t="shared" si="614"/>
        <v>0</v>
      </c>
      <c r="AT708" s="19"/>
      <c r="AU708" s="19">
        <f>VLOOKUP(G708,ABNT5101!$I$3:$J$9,2)</f>
        <v>10</v>
      </c>
      <c r="AV708" s="19">
        <f>VLOOKUP(G708,ABNT5101!$I$3:$M$9,5)</f>
        <v>0.18</v>
      </c>
      <c r="AW708" s="17" t="str">
        <f>_xlfn.XLOOKUP(G708,ABNT5101!I:I,ABNT5101!L:L)</f>
        <v>-</v>
      </c>
      <c r="AX708" s="17">
        <f>_xlfn.XLOOKUP(G708,ABNT5101!$I:$I,ABNT5101!M:M)</f>
        <v>0.18</v>
      </c>
      <c r="AY708" s="17" t="str">
        <f>_xlfn.XLOOKUP(G708,ABNT5101!$I:$I,ABNT5101!N:N)</f>
        <v>-</v>
      </c>
      <c r="AZ708" s="17">
        <f>_xlfn.XLOOKUP(G708,ABNT5101!$I:$I,ABNT5101!O:O)</f>
        <v>16</v>
      </c>
      <c r="BA708" s="20" t="str">
        <f t="shared" si="615"/>
        <v>ATENDE</v>
      </c>
      <c r="BB708" s="21">
        <f t="shared" ref="BB708:BC708" si="842">BE708/AU708-1</f>
        <v>0.11499999999999999</v>
      </c>
      <c r="BC708" s="21">
        <f t="shared" si="842"/>
        <v>0.11111111111111116</v>
      </c>
      <c r="BD708" s="21" t="str">
        <f t="shared" si="617"/>
        <v>-</v>
      </c>
      <c r="BE708" s="22">
        <v>11.15</v>
      </c>
      <c r="BF708" s="22">
        <v>0.2</v>
      </c>
      <c r="BG708" s="22"/>
      <c r="BH708" s="22"/>
      <c r="BI708" s="23"/>
      <c r="BJ708" s="22"/>
      <c r="BK708" s="20" t="str">
        <f t="shared" si="618"/>
        <v>ATENDE</v>
      </c>
      <c r="BL708" s="20" t="str">
        <f t="shared" si="619"/>
        <v>ATENDE</v>
      </c>
      <c r="BM708" s="20" t="str">
        <f t="shared" si="620"/>
        <v>ATENDE</v>
      </c>
      <c r="BN708" s="20" t="str">
        <f t="shared" si="621"/>
        <v>ATENDE</v>
      </c>
      <c r="BO708" s="24" t="str">
        <f t="shared" si="622"/>
        <v>C4</v>
      </c>
      <c r="BP708" s="24" t="str">
        <f t="shared" si="815"/>
        <v>P6</v>
      </c>
      <c r="BQ708" s="25">
        <f t="shared" si="623"/>
        <v>1.7466666666666666</v>
      </c>
      <c r="BR708" s="22">
        <v>8.24</v>
      </c>
      <c r="BS708" s="22">
        <v>2.4300000000000002</v>
      </c>
      <c r="BT708" s="24">
        <f>IF(BP708="-","-",_xlfn.XLOOKUP(BP708,ABNT5101!$B$4:$B$9,ABNT5101!$C$4:$C$9))</f>
        <v>3</v>
      </c>
      <c r="BU708" s="24">
        <f>IF(BP708="-","-",_xlfn.XLOOKUP(BP708,ABNT5101!$B$4:$B$9,ABNT5101!$D$4:$D$9))</f>
        <v>0.6</v>
      </c>
      <c r="BV708" s="20" t="str">
        <f t="shared" si="624"/>
        <v>ATENDE</v>
      </c>
      <c r="BW708" s="20" t="str">
        <f t="shared" si="625"/>
        <v>ATENDE</v>
      </c>
      <c r="BX708" s="20" t="str">
        <f t="shared" si="626"/>
        <v>ATENDE</v>
      </c>
      <c r="BY708" s="24" t="str">
        <f t="shared" si="826"/>
        <v>P6</v>
      </c>
      <c r="BZ708" s="25">
        <f t="shared" si="627"/>
        <v>1.8066666666666666</v>
      </c>
      <c r="CA708" s="24">
        <v>8.42</v>
      </c>
      <c r="CB708" s="24">
        <v>1.1299999999999999</v>
      </c>
      <c r="CC708" s="20">
        <f>IF(BY708="-","-",_xlfn.XLOOKUP(BY708,ABNT5101!$B$4:$B$9,ABNT5101!$C$4:$C$9))</f>
        <v>3</v>
      </c>
      <c r="CD708" s="24">
        <f>IF(BY708="-","-",_xlfn.XLOOKUP(BY708,ABNT5101!$B$4:$B$9,ABNT5101!$D$4:$D$9))</f>
        <v>0.6</v>
      </c>
      <c r="CE708" s="20" t="str">
        <f t="shared" si="628"/>
        <v>ATENDE</v>
      </c>
      <c r="CF708" s="20" t="str">
        <f t="shared" si="629"/>
        <v>ATENDE</v>
      </c>
      <c r="CG708" s="20" t="str">
        <f t="shared" si="630"/>
        <v>ATENDE</v>
      </c>
      <c r="CH708" s="26" t="str">
        <f>_xlfn.XLOOKUP(CI708,'Banco de dados'!$B:$B,'Banco de dados'!$D:$D)</f>
        <v>SX LIGHTING</v>
      </c>
      <c r="CI708" s="27" t="str">
        <f>'Banco de dados'!B55</f>
        <v>SX-INEVO040HF</v>
      </c>
      <c r="CJ708" s="26" t="str">
        <f>_xlfn.XLOOKUP(CI708,'Banco de dados'!$B:$B,'Banco de dados'!$E:$E)</f>
        <v>SXINEVO040K50L12CZF7PHF</v>
      </c>
      <c r="CK708" s="26"/>
      <c r="CL708" s="26" t="e">
        <f>IF(CK708="-","-",_xlfn.XLOOKUP(CK708,'Banco de dados'!$B:$B,'Banco de dados'!$E:$E))</f>
        <v>#N/A</v>
      </c>
      <c r="CM708" s="28">
        <f t="shared" si="631"/>
        <v>1</v>
      </c>
      <c r="CN708" s="26">
        <f>_xlfn.XLOOKUP(CI708,'Banco de dados'!$B:$B,'Banco de dados'!$H:$H)</f>
        <v>39</v>
      </c>
      <c r="CO708" s="26" t="e">
        <f t="array" aca="1" ref="CO708" ca="1">_xludf.XLOOKUP(CK708,'Banco de dados'!$B:$B,'Banco de dados'!$H:$H)</f>
        <v>#NAME?</v>
      </c>
      <c r="CP708" s="51" t="e">
        <f t="array" aca="1" ref="CP708" ca="1">_xludf.XLOOKUP(CI708,'Banco de dados'!$B:$B,'Banco de dados'!$F:$F)</f>
        <v>#NAME?</v>
      </c>
      <c r="CQ708" s="26" t="e">
        <f t="array" aca="1" ref="CQ708" ca="1">_xludf.XLOOKUP(CK708,'Banco de dados'!$B:$B,'Banco de dados'!$F:$F)</f>
        <v>#NAME?</v>
      </c>
      <c r="CR708" s="27">
        <v>0</v>
      </c>
      <c r="CS708" s="27"/>
      <c r="CT708" s="26" t="str">
        <f>IF(AG708=0.5,"Suporte",IF(AND(AG708&gt;='Braços de IP'!$B$9,AG708&lt;='Braços de IP'!$D$9),'Braços de IP'!$E$9,IF(AND(AG708&gt;='Braços de IP'!$B$10,AG708&lt;='Braços de IP'!$D$10),'Braços de IP'!$E$10,IF(AND(AG708&gt;='Braços de IP'!$B$11,AG708&lt;='Braços de IP'!$D$11),'Braços de IP'!$E$11,IF(AND(AG708&gt;='Braços de IP'!$B$12,AG708&lt;='Braços de IP'!$D$12),'Braços de IP'!$E$12,IF(AND(AG708&gt;='Braços de IP'!$B$13,AG708&lt;='Braços de IP'!$D$13),'Braços de IP'!$E$13,IF(AND(AG708&gt;='Braços de IP'!$B$14,AG708&lt;='Braços de IP'!$D$14),'Braços de IP'!$E$14,"ERRO")))))))</f>
        <v>Médio I</v>
      </c>
      <c r="CU708" s="27"/>
      <c r="CV708" s="26" t="str">
        <f>IF($CU708="","",VLOOKUP($CU708,'Braços de IP'!$E$9:$I$15,2,0))</f>
        <v/>
      </c>
      <c r="CW708" s="29" t="str">
        <f>IF($CU708="","",VLOOKUP($CU708,'Braços de IP'!$E$9:$I$15,5,0))</f>
        <v/>
      </c>
      <c r="CX708" s="26"/>
      <c r="CY708" s="26"/>
      <c r="CZ708" s="26"/>
      <c r="DA708" s="26"/>
      <c r="DB708" s="26"/>
      <c r="DC708" s="26"/>
      <c r="DD708" s="30">
        <f t="shared" si="632"/>
        <v>39</v>
      </c>
      <c r="DE708" s="31">
        <f t="shared" si="633"/>
        <v>96</v>
      </c>
      <c r="DF708" s="30">
        <f t="shared" si="634"/>
        <v>135</v>
      </c>
      <c r="DG708" s="32">
        <f t="shared" si="635"/>
        <v>0.59375</v>
      </c>
      <c r="DH708" s="33" t="s">
        <v>143</v>
      </c>
      <c r="DI708" s="34"/>
      <c r="DJ708" s="35"/>
      <c r="DK708" s="16" t="s">
        <v>144</v>
      </c>
      <c r="DL708" s="16"/>
      <c r="DN708" s="36" t="e">
        <f t="shared" si="675"/>
        <v>#VALUE!</v>
      </c>
    </row>
    <row r="709" spans="2:118" ht="15.75" customHeight="1" x14ac:dyDescent="0.25">
      <c r="B709" s="16">
        <v>148</v>
      </c>
      <c r="C709" s="16" t="s">
        <v>146</v>
      </c>
      <c r="D709" s="16" t="s">
        <v>630</v>
      </c>
      <c r="E709" s="16">
        <v>-8.0748169999999995</v>
      </c>
      <c r="F709" s="16">
        <v>-34.952052000000002</v>
      </c>
      <c r="G709" s="16" t="s">
        <v>160</v>
      </c>
      <c r="H709" s="17" t="s">
        <v>136</v>
      </c>
      <c r="I709" s="16" t="s">
        <v>135</v>
      </c>
      <c r="J709" s="17" t="s">
        <v>137</v>
      </c>
      <c r="K709" s="18">
        <v>96</v>
      </c>
      <c r="L709" s="17" t="s">
        <v>138</v>
      </c>
      <c r="M709" s="17">
        <v>0</v>
      </c>
      <c r="N709" s="16">
        <f t="shared" si="671"/>
        <v>192</v>
      </c>
      <c r="O709" s="17">
        <v>1</v>
      </c>
      <c r="P709" s="17">
        <v>1.49</v>
      </c>
      <c r="Q709" s="17">
        <v>4.99</v>
      </c>
      <c r="R709" s="16"/>
      <c r="S709" s="16"/>
      <c r="T709" s="16">
        <v>0</v>
      </c>
      <c r="U709" s="17">
        <v>2.66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 t="s">
        <v>139</v>
      </c>
      <c r="AB709" s="17" t="s">
        <v>140</v>
      </c>
      <c r="AC709" s="17">
        <v>37.71</v>
      </c>
      <c r="AD709" s="17">
        <v>6.2</v>
      </c>
      <c r="AE709" s="17">
        <v>1</v>
      </c>
      <c r="AF709" s="17">
        <v>0.55000000000000004</v>
      </c>
      <c r="AG709" s="17">
        <v>1.92</v>
      </c>
      <c r="AH709" s="17">
        <f t="shared" si="672"/>
        <v>1.3699999999999999</v>
      </c>
      <c r="AI709" s="17" t="s">
        <v>136</v>
      </c>
      <c r="AJ709" s="17" t="s">
        <v>136</v>
      </c>
      <c r="AK709" s="17" t="s">
        <v>141</v>
      </c>
      <c r="AL709" s="17">
        <f t="shared" si="673"/>
        <v>2</v>
      </c>
      <c r="AM709" s="17">
        <v>0</v>
      </c>
      <c r="AN709" s="17"/>
      <c r="AO709" s="17">
        <v>0</v>
      </c>
      <c r="AP709" s="17">
        <v>0</v>
      </c>
      <c r="AQ709" s="17">
        <v>0</v>
      </c>
      <c r="AR709" s="17" t="s">
        <v>136</v>
      </c>
      <c r="AS709" s="19">
        <f t="shared" si="614"/>
        <v>0</v>
      </c>
      <c r="AT709" s="19"/>
      <c r="AU709" s="19">
        <f>VLOOKUP(G709,ABNT5101!$I$3:$J$9,2)</f>
        <v>10</v>
      </c>
      <c r="AV709" s="19">
        <f>VLOOKUP(G709,ABNT5101!$I$3:$M$9,5)</f>
        <v>0.18</v>
      </c>
      <c r="AW709" s="17" t="str">
        <f>_xlfn.XLOOKUP(G709,ABNT5101!I:I,ABNT5101!L:L)</f>
        <v>-</v>
      </c>
      <c r="AX709" s="17">
        <f>_xlfn.XLOOKUP(G709,ABNT5101!$I:$I,ABNT5101!M:M)</f>
        <v>0.18</v>
      </c>
      <c r="AY709" s="17" t="str">
        <f>_xlfn.XLOOKUP(G709,ABNT5101!$I:$I,ABNT5101!N:N)</f>
        <v>-</v>
      </c>
      <c r="AZ709" s="17">
        <f>_xlfn.XLOOKUP(G709,ABNT5101!$I:$I,ABNT5101!O:O)</f>
        <v>16</v>
      </c>
      <c r="BA709" s="20" t="str">
        <f t="shared" si="615"/>
        <v>ATENDE</v>
      </c>
      <c r="BB709" s="21">
        <f t="shared" ref="BB709:BC709" si="843">BE709/AU709-1</f>
        <v>0.16500000000000004</v>
      </c>
      <c r="BC709" s="21">
        <f t="shared" si="843"/>
        <v>0.2777777777777779</v>
      </c>
      <c r="BD709" s="21" t="str">
        <f t="shared" si="617"/>
        <v>-</v>
      </c>
      <c r="BE709" s="22">
        <v>11.65</v>
      </c>
      <c r="BF709" s="22">
        <v>0.23</v>
      </c>
      <c r="BG709" s="22"/>
      <c r="BH709" s="22"/>
      <c r="BI709" s="23"/>
      <c r="BJ709" s="22"/>
      <c r="BK709" s="20" t="str">
        <f t="shared" si="618"/>
        <v>ATENDE</v>
      </c>
      <c r="BL709" s="20" t="str">
        <f t="shared" si="619"/>
        <v>ATENDE</v>
      </c>
      <c r="BM709" s="20" t="str">
        <f t="shared" si="620"/>
        <v>ATENDE</v>
      </c>
      <c r="BN709" s="20" t="str">
        <f t="shared" si="621"/>
        <v>ATENDE</v>
      </c>
      <c r="BO709" s="24" t="str">
        <f t="shared" si="622"/>
        <v>C4</v>
      </c>
      <c r="BP709" s="24" t="str">
        <f t="shared" si="815"/>
        <v>P6</v>
      </c>
      <c r="BQ709" s="25">
        <f t="shared" si="623"/>
        <v>1.6333333333333333</v>
      </c>
      <c r="BR709" s="22">
        <v>7.9</v>
      </c>
      <c r="BS709" s="22">
        <v>2.21</v>
      </c>
      <c r="BT709" s="24">
        <f>IF(BP709="-","-",_xlfn.XLOOKUP(BP709,ABNT5101!$B$4:$B$9,ABNT5101!$C$4:$C$9))</f>
        <v>3</v>
      </c>
      <c r="BU709" s="24">
        <f>IF(BP709="-","-",_xlfn.XLOOKUP(BP709,ABNT5101!$B$4:$B$9,ABNT5101!$D$4:$D$9))</f>
        <v>0.6</v>
      </c>
      <c r="BV709" s="20" t="str">
        <f t="shared" si="624"/>
        <v>ATENDE</v>
      </c>
      <c r="BW709" s="20" t="str">
        <f t="shared" si="625"/>
        <v>ATENDE</v>
      </c>
      <c r="BX709" s="20" t="str">
        <f t="shared" si="626"/>
        <v>ATENDE</v>
      </c>
      <c r="BY709" s="24" t="str">
        <f t="shared" si="826"/>
        <v>P6</v>
      </c>
      <c r="BZ709" s="25">
        <f t="shared" si="627"/>
        <v>1.8566666666666669</v>
      </c>
      <c r="CA709" s="24">
        <v>8.57</v>
      </c>
      <c r="CB709" s="24">
        <v>2</v>
      </c>
      <c r="CC709" s="20">
        <f>IF(BY709="-","-",_xlfn.XLOOKUP(BY709,ABNT5101!$B$4:$B$9,ABNT5101!$C$4:$C$9))</f>
        <v>3</v>
      </c>
      <c r="CD709" s="24">
        <f>IF(BY709="-","-",_xlfn.XLOOKUP(BY709,ABNT5101!$B$4:$B$9,ABNT5101!$D$4:$D$9))</f>
        <v>0.6</v>
      </c>
      <c r="CE709" s="20" t="str">
        <f t="shared" si="628"/>
        <v>ATENDE</v>
      </c>
      <c r="CF709" s="20" t="str">
        <f t="shared" si="629"/>
        <v>ATENDE</v>
      </c>
      <c r="CG709" s="20" t="str">
        <f t="shared" si="630"/>
        <v>ATENDE</v>
      </c>
      <c r="CH709" s="26" t="str">
        <f>_xlfn.XLOOKUP(CI709,'Banco de dados'!$B:$B,'Banco de dados'!$D:$D)</f>
        <v>TECNOWATT</v>
      </c>
      <c r="CI709" s="27" t="str">
        <f>'Banco de dados'!B66</f>
        <v xml:space="preserve">SIGSAGPTLRRSSNDL_40W_50IBBRS
</v>
      </c>
      <c r="CJ709" s="26" t="str">
        <f>_xlfn.XLOOKUP(CI709,'Banco de dados'!$B:$B,'Banco de dados'!$E:$E)</f>
        <v>SIGSAGPTLRRSSNDL_40W_50IBBRS
1-10C1MUN6.5</v>
      </c>
      <c r="CK709" s="26"/>
      <c r="CL709" s="26" t="e">
        <f>IF(CK709="-","-",_xlfn.XLOOKUP(CK709,'Banco de dados'!$B:$B,'Banco de dados'!$E:$E))</f>
        <v>#N/A</v>
      </c>
      <c r="CM709" s="28">
        <f t="shared" si="631"/>
        <v>1</v>
      </c>
      <c r="CN709" s="26">
        <f>_xlfn.XLOOKUP(CI709,'Banco de dados'!$B:$B,'Banco de dados'!$H:$H)</f>
        <v>40</v>
      </c>
      <c r="CO709" s="26" t="e">
        <f t="array" aca="1" ref="CO709" ca="1">_xludf.XLOOKUP(CK709,'Banco de dados'!$B:$B,'Banco de dados'!$H:$H)</f>
        <v>#NAME?</v>
      </c>
      <c r="CP709" s="51" t="e">
        <f t="array" aca="1" ref="CP709" ca="1">_xludf.XLOOKUP(CI709,'Banco de dados'!$B:$B,'Banco de dados'!$F:$F)</f>
        <v>#NAME?</v>
      </c>
      <c r="CQ709" s="26" t="e">
        <f t="array" aca="1" ref="CQ709" ca="1">_xludf.XLOOKUP(CK709,'Banco de dados'!$B:$B,'Banco de dados'!$F:$F)</f>
        <v>#NAME?</v>
      </c>
      <c r="CR709" s="27">
        <v>0</v>
      </c>
      <c r="CS709" s="27"/>
      <c r="CT709" s="26" t="str">
        <f>IF(AG709=0.5,"Suporte",IF(AND(AG709&gt;='Braços de IP'!$B$9,AG709&lt;='Braços de IP'!$D$9),'Braços de IP'!$E$9,IF(AND(AG709&gt;='Braços de IP'!$B$10,AG709&lt;='Braços de IP'!$D$10),'Braços de IP'!$E$10,IF(AND(AG709&gt;='Braços de IP'!$B$11,AG709&lt;='Braços de IP'!$D$11),'Braços de IP'!$E$11,IF(AND(AG709&gt;='Braços de IP'!$B$12,AG709&lt;='Braços de IP'!$D$12),'Braços de IP'!$E$12,IF(AND(AG709&gt;='Braços de IP'!$B$13,AG709&lt;='Braços de IP'!$D$13),'Braços de IP'!$E$13,IF(AND(AG709&gt;='Braços de IP'!$B$14,AG709&lt;='Braços de IP'!$D$14),'Braços de IP'!$E$14,"ERRO")))))))</f>
        <v>Médio I</v>
      </c>
      <c r="CU709" s="27"/>
      <c r="CV709" s="26" t="str">
        <f>IF($CU709="","",VLOOKUP($CU709,'Braços de IP'!$E$9:$I$15,2,0))</f>
        <v/>
      </c>
      <c r="CW709" s="29" t="str">
        <f>IF($CU709="","",VLOOKUP($CU709,'Braços de IP'!$E$9:$I$15,5,0))</f>
        <v/>
      </c>
      <c r="CX709" s="26"/>
      <c r="CY709" s="26"/>
      <c r="CZ709" s="26"/>
      <c r="DA709" s="26"/>
      <c r="DB709" s="26"/>
      <c r="DC709" s="26"/>
      <c r="DD709" s="30">
        <f t="shared" si="632"/>
        <v>40</v>
      </c>
      <c r="DE709" s="31">
        <f t="shared" si="633"/>
        <v>96</v>
      </c>
      <c r="DF709" s="30">
        <f t="shared" si="634"/>
        <v>136</v>
      </c>
      <c r="DG709" s="32">
        <f t="shared" si="635"/>
        <v>0.58333333333333326</v>
      </c>
      <c r="DH709" s="33" t="s">
        <v>143</v>
      </c>
      <c r="DI709" s="34"/>
      <c r="DJ709" s="35"/>
      <c r="DK709" s="16" t="s">
        <v>144</v>
      </c>
      <c r="DL709" s="16"/>
      <c r="DN709" s="36" t="e">
        <f t="shared" si="675"/>
        <v>#VALUE!</v>
      </c>
    </row>
    <row r="710" spans="2:118" ht="15.75" customHeight="1" x14ac:dyDescent="0.25">
      <c r="B710" s="16">
        <v>149</v>
      </c>
      <c r="C710" s="16" t="s">
        <v>167</v>
      </c>
      <c r="D710" s="16" t="s">
        <v>631</v>
      </c>
      <c r="E710" s="16">
        <v>-8.0716979999999996</v>
      </c>
      <c r="F710" s="16">
        <v>-34.914732000000001</v>
      </c>
      <c r="G710" s="16" t="s">
        <v>136</v>
      </c>
      <c r="H710" s="17" t="s">
        <v>136</v>
      </c>
      <c r="I710" s="16" t="s">
        <v>135</v>
      </c>
      <c r="J710" s="17" t="s">
        <v>137</v>
      </c>
      <c r="K710" s="18">
        <v>50</v>
      </c>
      <c r="L710" s="17" t="s">
        <v>138</v>
      </c>
      <c r="M710" s="17">
        <v>0</v>
      </c>
      <c r="N710" s="16">
        <f t="shared" si="671"/>
        <v>100</v>
      </c>
      <c r="O710" s="17">
        <v>1</v>
      </c>
      <c r="P710" s="17">
        <v>2.2999999999999998</v>
      </c>
      <c r="Q710" s="17"/>
      <c r="R710" s="16"/>
      <c r="S710" s="16"/>
      <c r="T710" s="16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 t="s">
        <v>139</v>
      </c>
      <c r="AB710" s="17" t="s">
        <v>140</v>
      </c>
      <c r="AC710" s="17">
        <v>0</v>
      </c>
      <c r="AD710" s="17">
        <v>5.8</v>
      </c>
      <c r="AE710" s="17">
        <v>1</v>
      </c>
      <c r="AF710" s="17">
        <v>0</v>
      </c>
      <c r="AG710" s="17">
        <v>1.6</v>
      </c>
      <c r="AH710" s="17">
        <f t="shared" si="672"/>
        <v>1.6</v>
      </c>
      <c r="AI710" s="17" t="s">
        <v>136</v>
      </c>
      <c r="AJ710" s="17" t="s">
        <v>136</v>
      </c>
      <c r="AK710" s="17" t="s">
        <v>141</v>
      </c>
      <c r="AL710" s="17">
        <f t="shared" si="673"/>
        <v>2</v>
      </c>
      <c r="AM710" s="17">
        <v>0</v>
      </c>
      <c r="AN710" s="17"/>
      <c r="AO710" s="17">
        <v>0</v>
      </c>
      <c r="AP710" s="17">
        <v>0</v>
      </c>
      <c r="AQ710" s="17">
        <v>0</v>
      </c>
      <c r="AR710" s="17" t="s">
        <v>136</v>
      </c>
      <c r="AS710" s="19">
        <f t="shared" si="614"/>
        <v>0</v>
      </c>
      <c r="AT710" s="19"/>
      <c r="AU710" s="19" t="e">
        <f>VLOOKUP(G710,ABNT5101!$I$3:$J$9,2)</f>
        <v>#N/A</v>
      </c>
      <c r="AV710" s="19" t="e">
        <f>VLOOKUP(G710,ABNT5101!$I$3:$M$9,5)</f>
        <v>#N/A</v>
      </c>
      <c r="AW710" s="17" t="str">
        <f>_xlfn.XLOOKUP(G710,ABNT5101!I:I,ABNT5101!L:L)</f>
        <v>-</v>
      </c>
      <c r="AX710" s="17" t="str">
        <f>_xlfn.XLOOKUP(G710,ABNT5101!$I:$I,ABNT5101!M:M)</f>
        <v>-</v>
      </c>
      <c r="AY710" s="17" t="str">
        <f>_xlfn.XLOOKUP(G710,ABNT5101!$I:$I,ABNT5101!N:N)</f>
        <v>-</v>
      </c>
      <c r="AZ710" s="17" t="str">
        <f>_xlfn.XLOOKUP(G710,ABNT5101!$I:$I,ABNT5101!O:O)</f>
        <v>-</v>
      </c>
      <c r="BA710" s="20" t="e">
        <f t="shared" si="615"/>
        <v>#N/A</v>
      </c>
      <c r="BB710" s="21" t="e">
        <f t="shared" ref="BB710:BC710" si="844">BE710/AU710-1</f>
        <v>#N/A</v>
      </c>
      <c r="BC710" s="21" t="e">
        <f t="shared" si="844"/>
        <v>#N/A</v>
      </c>
      <c r="BD710" s="21" t="str">
        <f t="shared" si="617"/>
        <v>-</v>
      </c>
      <c r="BE710" s="22"/>
      <c r="BF710" s="22"/>
      <c r="BG710" s="22"/>
      <c r="BH710" s="22"/>
      <c r="BI710" s="23"/>
      <c r="BJ710" s="22"/>
      <c r="BK710" s="20" t="e">
        <f t="shared" si="618"/>
        <v>#N/A</v>
      </c>
      <c r="BL710" s="20" t="e">
        <f t="shared" si="619"/>
        <v>#N/A</v>
      </c>
      <c r="BM710" s="20" t="e">
        <f t="shared" si="620"/>
        <v>#N/A</v>
      </c>
      <c r="BN710" s="20" t="str">
        <f t="shared" si="621"/>
        <v>ATENDE</v>
      </c>
      <c r="BO710" s="24" t="str">
        <f t="shared" si="622"/>
        <v>-</v>
      </c>
      <c r="BP710" s="24" t="str">
        <f t="shared" si="815"/>
        <v>P6</v>
      </c>
      <c r="BQ710" s="25">
        <f t="shared" si="623"/>
        <v>0.66666666666666674</v>
      </c>
      <c r="BR710" s="22">
        <v>5</v>
      </c>
      <c r="BS710" s="22">
        <v>0.92</v>
      </c>
      <c r="BT710" s="24">
        <f>IF(BP710="-","-",_xlfn.XLOOKUP(BP710,ABNT5101!$B$4:$B$9,ABNT5101!$C$4:$C$9))</f>
        <v>3</v>
      </c>
      <c r="BU710" s="24">
        <f>IF(BP710="-","-",_xlfn.XLOOKUP(BP710,ABNT5101!$B$4:$B$9,ABNT5101!$D$4:$D$9))</f>
        <v>0.6</v>
      </c>
      <c r="BV710" s="20" t="str">
        <f t="shared" si="624"/>
        <v>ATENDE</v>
      </c>
      <c r="BW710" s="20" t="str">
        <f t="shared" si="625"/>
        <v>ATENDE</v>
      </c>
      <c r="BX710" s="20" t="str">
        <f t="shared" si="626"/>
        <v>ATENDE</v>
      </c>
      <c r="BY710" s="24" t="str">
        <f t="shared" si="826"/>
        <v>P6</v>
      </c>
      <c r="BZ710" s="25">
        <f t="shared" si="627"/>
        <v>-1</v>
      </c>
      <c r="CA710" s="24"/>
      <c r="CB710" s="24"/>
      <c r="CC710" s="20">
        <f>IF(BY710="-","-",_xlfn.XLOOKUP(BY710,ABNT5101!$B$4:$B$9,ABNT5101!$C$4:$C$9))</f>
        <v>3</v>
      </c>
      <c r="CD710" s="24">
        <f>IF(BY710="-","-",_xlfn.XLOOKUP(BY710,ABNT5101!$B$4:$B$9,ABNT5101!$D$4:$D$9))</f>
        <v>0.6</v>
      </c>
      <c r="CE710" s="20" t="str">
        <f t="shared" si="628"/>
        <v>NÃO ATENDE</v>
      </c>
      <c r="CF710" s="20" t="str">
        <f t="shared" si="629"/>
        <v>NÃO ATENDE</v>
      </c>
      <c r="CG710" s="20" t="str">
        <f t="shared" si="630"/>
        <v>NÃO ATENDE</v>
      </c>
      <c r="CH710" s="26" t="str">
        <f>_xlfn.XLOOKUP(CI710,'Banco de dados'!$B:$B,'Banco de dados'!$D:$D)</f>
        <v>LEDSTAR</v>
      </c>
      <c r="CI710" s="47" t="str">
        <f>'Banco de dados'!B4</f>
        <v xml:space="preserve"> SL VT 9.1 17W</v>
      </c>
      <c r="CJ710" s="26" t="str">
        <f>_xlfn.XLOOKUP(CI710,'Banco de dados'!$B:$B,'Banco de dados'!$E:$E)</f>
        <v>LUM LED SL VT 9.1 17W</v>
      </c>
      <c r="CK710" s="26"/>
      <c r="CL710" s="26" t="e">
        <f>IF(CK710="-","-",_xlfn.XLOOKUP(CK710,'Banco de dados'!$B:$B,'Banco de dados'!$E:$E))</f>
        <v>#N/A</v>
      </c>
      <c r="CM710" s="28">
        <f t="shared" si="631"/>
        <v>1</v>
      </c>
      <c r="CN710" s="26">
        <f>_xlfn.XLOOKUP(CI710,'Banco de dados'!$B:$B,'Banco de dados'!$H:$H)</f>
        <v>17</v>
      </c>
      <c r="CO710" s="26" t="e">
        <f t="array" aca="1" ref="CO710" ca="1">_xludf.XLOOKUP(CK710,'Banco de dados'!$B:$B,'Banco de dados'!$H:$H)</f>
        <v>#NAME?</v>
      </c>
      <c r="CP710" s="51" t="e">
        <f t="array" aca="1" ref="CP710" ca="1">_xludf.XLOOKUP(CI710,'Banco de dados'!$B:$B,'Banco de dados'!$F:$F)</f>
        <v>#NAME?</v>
      </c>
      <c r="CQ710" s="26" t="e">
        <f t="array" aca="1" ref="CQ710" ca="1">_xludf.XLOOKUP(CK710,'Banco de dados'!$B:$B,'Banco de dados'!$F:$F)</f>
        <v>#NAME?</v>
      </c>
      <c r="CR710" s="27">
        <v>0</v>
      </c>
      <c r="CS710" s="27"/>
      <c r="CT710" s="26" t="str">
        <f>IF(AG710=0.5,"Suporte",IF(AND(AG710&gt;='Braços de IP'!$B$9,AG710&lt;='Braços de IP'!$D$9),'Braços de IP'!$E$9,IF(AND(AG710&gt;='Braços de IP'!$B$10,AG710&lt;='Braços de IP'!$D$10),'Braços de IP'!$E$10,IF(AND(AG710&gt;='Braços de IP'!$B$11,AG710&lt;='Braços de IP'!$D$11),'Braços de IP'!$E$11,IF(AND(AG710&gt;='Braços de IP'!$B$12,AG710&lt;='Braços de IP'!$D$12),'Braços de IP'!$E$12,IF(AND(AG710&gt;='Braços de IP'!$B$13,AG710&lt;='Braços de IP'!$D$13),'Braços de IP'!$E$13,IF(AND(AG710&gt;='Braços de IP'!$B$14,AG710&lt;='Braços de IP'!$D$14),'Braços de IP'!$E$14,"ERRO")))))))</f>
        <v>Médio I</v>
      </c>
      <c r="CU710" s="27"/>
      <c r="CV710" s="26" t="str">
        <f>IF($CU710="","",VLOOKUP($CU710,'Braços de IP'!$E$9:$I$15,2,0))</f>
        <v/>
      </c>
      <c r="CW710" s="29" t="str">
        <f>IF($CU710="","",VLOOKUP($CU710,'Braços de IP'!$E$9:$I$15,5,0))</f>
        <v/>
      </c>
      <c r="CX710" s="26"/>
      <c r="CY710" s="26"/>
      <c r="CZ710" s="26"/>
      <c r="DA710" s="26"/>
      <c r="DB710" s="26"/>
      <c r="DC710" s="26"/>
      <c r="DD710" s="30">
        <f t="shared" si="632"/>
        <v>17</v>
      </c>
      <c r="DE710" s="31">
        <f t="shared" si="633"/>
        <v>50</v>
      </c>
      <c r="DF710" s="30">
        <f t="shared" si="634"/>
        <v>67</v>
      </c>
      <c r="DG710" s="32">
        <f t="shared" si="635"/>
        <v>0.65999999999999992</v>
      </c>
      <c r="DH710" s="33" t="s">
        <v>143</v>
      </c>
      <c r="DI710" s="34"/>
      <c r="DJ710" s="35"/>
      <c r="DK710" s="16" t="s">
        <v>144</v>
      </c>
      <c r="DL710" s="16"/>
      <c r="DN710" s="36" t="e">
        <f t="shared" si="675"/>
        <v>#VALUE!</v>
      </c>
    </row>
    <row r="711" spans="2:118" ht="15.75" customHeight="1" x14ac:dyDescent="0.25">
      <c r="B711" s="16">
        <v>149</v>
      </c>
      <c r="C711" s="16" t="s">
        <v>167</v>
      </c>
      <c r="D711" s="16" t="s">
        <v>631</v>
      </c>
      <c r="E711" s="16">
        <v>-8.0716979999999996</v>
      </c>
      <c r="F711" s="16">
        <v>-34.914732000000001</v>
      </c>
      <c r="G711" s="16" t="s">
        <v>136</v>
      </c>
      <c r="H711" s="17" t="s">
        <v>136</v>
      </c>
      <c r="I711" s="16" t="s">
        <v>135</v>
      </c>
      <c r="J711" s="17" t="s">
        <v>137</v>
      </c>
      <c r="K711" s="18">
        <v>50</v>
      </c>
      <c r="L711" s="17" t="s">
        <v>138</v>
      </c>
      <c r="M711" s="17">
        <v>0</v>
      </c>
      <c r="N711" s="16">
        <f t="shared" si="671"/>
        <v>100</v>
      </c>
      <c r="O711" s="17">
        <v>1</v>
      </c>
      <c r="P711" s="17">
        <v>2.2999999999999998</v>
      </c>
      <c r="Q711" s="17"/>
      <c r="R711" s="16"/>
      <c r="S711" s="16"/>
      <c r="T711" s="16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 t="s">
        <v>139</v>
      </c>
      <c r="AB711" s="17" t="s">
        <v>140</v>
      </c>
      <c r="AC711" s="17">
        <v>0</v>
      </c>
      <c r="AD711" s="17">
        <v>5.8</v>
      </c>
      <c r="AE711" s="17">
        <v>1</v>
      </c>
      <c r="AF711" s="17">
        <v>0</v>
      </c>
      <c r="AG711" s="17">
        <v>1.6</v>
      </c>
      <c r="AH711" s="17">
        <f t="shared" si="672"/>
        <v>1.6</v>
      </c>
      <c r="AI711" s="17" t="s">
        <v>136</v>
      </c>
      <c r="AJ711" s="17" t="s">
        <v>136</v>
      </c>
      <c r="AK711" s="17" t="s">
        <v>141</v>
      </c>
      <c r="AL711" s="17">
        <f t="shared" si="673"/>
        <v>2</v>
      </c>
      <c r="AM711" s="17">
        <v>0</v>
      </c>
      <c r="AN711" s="17"/>
      <c r="AO711" s="17">
        <v>0</v>
      </c>
      <c r="AP711" s="17">
        <v>0</v>
      </c>
      <c r="AQ711" s="17">
        <v>0</v>
      </c>
      <c r="AR711" s="17" t="s">
        <v>136</v>
      </c>
      <c r="AS711" s="19">
        <f t="shared" si="614"/>
        <v>0</v>
      </c>
      <c r="AT711" s="19"/>
      <c r="AU711" s="19" t="e">
        <f>VLOOKUP(G711,ABNT5101!$I$3:$J$9,2)</f>
        <v>#N/A</v>
      </c>
      <c r="AV711" s="19" t="e">
        <f>VLOOKUP(G711,ABNT5101!$I$3:$M$9,5)</f>
        <v>#N/A</v>
      </c>
      <c r="AW711" s="17" t="str">
        <f>_xlfn.XLOOKUP(G711,ABNT5101!I:I,ABNT5101!L:L)</f>
        <v>-</v>
      </c>
      <c r="AX711" s="17" t="str">
        <f>_xlfn.XLOOKUP(G711,ABNT5101!$I:$I,ABNT5101!M:M)</f>
        <v>-</v>
      </c>
      <c r="AY711" s="17" t="str">
        <f>_xlfn.XLOOKUP(G711,ABNT5101!$I:$I,ABNT5101!N:N)</f>
        <v>-</v>
      </c>
      <c r="AZ711" s="17" t="str">
        <f>_xlfn.XLOOKUP(G711,ABNT5101!$I:$I,ABNT5101!O:O)</f>
        <v>-</v>
      </c>
      <c r="BA711" s="20" t="e">
        <f t="shared" si="615"/>
        <v>#N/A</v>
      </c>
      <c r="BB711" s="21" t="e">
        <f t="shared" ref="BB711:BC711" si="845">BE711/AU711-1</f>
        <v>#N/A</v>
      </c>
      <c r="BC711" s="21" t="e">
        <f t="shared" si="845"/>
        <v>#N/A</v>
      </c>
      <c r="BD711" s="21" t="str">
        <f t="shared" si="617"/>
        <v>-</v>
      </c>
      <c r="BE711" s="22"/>
      <c r="BF711" s="22"/>
      <c r="BG711" s="22"/>
      <c r="BH711" s="22"/>
      <c r="BI711" s="23"/>
      <c r="BJ711" s="22"/>
      <c r="BK711" s="20" t="e">
        <f t="shared" si="618"/>
        <v>#N/A</v>
      </c>
      <c r="BL711" s="20" t="e">
        <f t="shared" si="619"/>
        <v>#N/A</v>
      </c>
      <c r="BM711" s="20" t="e">
        <f t="shared" si="620"/>
        <v>#N/A</v>
      </c>
      <c r="BN711" s="20" t="str">
        <f t="shared" si="621"/>
        <v>ATENDE</v>
      </c>
      <c r="BO711" s="24" t="str">
        <f t="shared" si="622"/>
        <v>-</v>
      </c>
      <c r="BP711" s="24" t="str">
        <f t="shared" si="815"/>
        <v>P6</v>
      </c>
      <c r="BQ711" s="25">
        <f t="shared" si="623"/>
        <v>1.3033333333333332</v>
      </c>
      <c r="BR711" s="22">
        <v>6.91</v>
      </c>
      <c r="BS711" s="22">
        <v>0.6</v>
      </c>
      <c r="BT711" s="24">
        <f>IF(BP711="-","-",_xlfn.XLOOKUP(BP711,ABNT5101!$B$4:$B$9,ABNT5101!$C$4:$C$9))</f>
        <v>3</v>
      </c>
      <c r="BU711" s="24">
        <f>IF(BP711="-","-",_xlfn.XLOOKUP(BP711,ABNT5101!$B$4:$B$9,ABNT5101!$D$4:$D$9))</f>
        <v>0.6</v>
      </c>
      <c r="BV711" s="20" t="str">
        <f t="shared" si="624"/>
        <v>ATENDE</v>
      </c>
      <c r="BW711" s="20" t="str">
        <f t="shared" si="625"/>
        <v>ATENDE</v>
      </c>
      <c r="BX711" s="20" t="str">
        <f t="shared" si="626"/>
        <v>ATENDE</v>
      </c>
      <c r="BY711" s="24" t="str">
        <f t="shared" si="826"/>
        <v>P6</v>
      </c>
      <c r="BZ711" s="25">
        <f t="shared" si="627"/>
        <v>-1</v>
      </c>
      <c r="CA711" s="24"/>
      <c r="CB711" s="24"/>
      <c r="CC711" s="20">
        <f>IF(BY711="-","-",_xlfn.XLOOKUP(BY711,ABNT5101!$B$4:$B$9,ABNT5101!$C$4:$C$9))</f>
        <v>3</v>
      </c>
      <c r="CD711" s="24">
        <f>IF(BY711="-","-",_xlfn.XLOOKUP(BY711,ABNT5101!$B$4:$B$9,ABNT5101!$D$4:$D$9))</f>
        <v>0.6</v>
      </c>
      <c r="CE711" s="20" t="str">
        <f t="shared" si="628"/>
        <v>NÃO ATENDE</v>
      </c>
      <c r="CF711" s="20" t="str">
        <f t="shared" si="629"/>
        <v>NÃO ATENDE</v>
      </c>
      <c r="CG711" s="20" t="str">
        <f t="shared" si="630"/>
        <v>NÃO ATENDE</v>
      </c>
      <c r="CH711" s="26" t="str">
        <f>_xlfn.XLOOKUP(CI711,'Banco de dados'!$B:$B,'Banco de dados'!$D:$D)</f>
        <v>SX LIGHTING</v>
      </c>
      <c r="CI711" s="27" t="str">
        <f>'Banco de dados'!B53</f>
        <v>SX-INEVO020HF</v>
      </c>
      <c r="CJ711" s="26" t="str">
        <f>_xlfn.XLOOKUP(CI711,'Banco de dados'!$B:$B,'Banco de dados'!$E:$E)</f>
        <v>SXINEVO020K50L12CZF7PHF</v>
      </c>
      <c r="CK711" s="26"/>
      <c r="CL711" s="26" t="e">
        <f>IF(CK711="-","-",_xlfn.XLOOKUP(CK711,'Banco de dados'!$B:$B,'Banco de dados'!$E:$E))</f>
        <v>#N/A</v>
      </c>
      <c r="CM711" s="28">
        <f t="shared" si="631"/>
        <v>1</v>
      </c>
      <c r="CN711" s="26">
        <f>_xlfn.XLOOKUP(CI711,'Banco de dados'!$B:$B,'Banco de dados'!$H:$H)</f>
        <v>22.5</v>
      </c>
      <c r="CO711" s="26" t="e">
        <f t="array" aca="1" ref="CO711" ca="1">_xludf.XLOOKUP(CK711,'Banco de dados'!$B:$B,'Banco de dados'!$H:$H)</f>
        <v>#NAME?</v>
      </c>
      <c r="CP711" s="51" t="e">
        <f t="array" aca="1" ref="CP711" ca="1">_xludf.XLOOKUP(CI711,'Banco de dados'!$B:$B,'Banco de dados'!$F:$F)</f>
        <v>#NAME?</v>
      </c>
      <c r="CQ711" s="26" t="e">
        <f t="array" aca="1" ref="CQ711" ca="1">_xludf.XLOOKUP(CK711,'Banco de dados'!$B:$B,'Banco de dados'!$F:$F)</f>
        <v>#NAME?</v>
      </c>
      <c r="CR711" s="27">
        <v>0</v>
      </c>
      <c r="CS711" s="27"/>
      <c r="CT711" s="26" t="str">
        <f>IF(AG711=0.5,"Suporte",IF(AND(AG711&gt;='Braços de IP'!$B$9,AG711&lt;='Braços de IP'!$D$9),'Braços de IP'!$E$9,IF(AND(AG711&gt;='Braços de IP'!$B$10,AG711&lt;='Braços de IP'!$D$10),'Braços de IP'!$E$10,IF(AND(AG711&gt;='Braços de IP'!$B$11,AG711&lt;='Braços de IP'!$D$11),'Braços de IP'!$E$11,IF(AND(AG711&gt;='Braços de IP'!$B$12,AG711&lt;='Braços de IP'!$D$12),'Braços de IP'!$E$12,IF(AND(AG711&gt;='Braços de IP'!$B$13,AG711&lt;='Braços de IP'!$D$13),'Braços de IP'!$E$13,IF(AND(AG711&gt;='Braços de IP'!$B$14,AG711&lt;='Braços de IP'!$D$14),'Braços de IP'!$E$14,"ERRO")))))))</f>
        <v>Médio I</v>
      </c>
      <c r="CU711" s="27"/>
      <c r="CV711" s="26" t="str">
        <f>IF($CU711="","",VLOOKUP($CU711,'Braços de IP'!$E$9:$I$15,2,0))</f>
        <v/>
      </c>
      <c r="CW711" s="29" t="str">
        <f>IF($CU711="","",VLOOKUP($CU711,'Braços de IP'!$E$9:$I$15,5,0))</f>
        <v/>
      </c>
      <c r="CX711" s="26"/>
      <c r="CY711" s="26"/>
      <c r="CZ711" s="26"/>
      <c r="DA711" s="26"/>
      <c r="DB711" s="26"/>
      <c r="DC711" s="26"/>
      <c r="DD711" s="30">
        <f t="shared" si="632"/>
        <v>22.5</v>
      </c>
      <c r="DE711" s="31">
        <f t="shared" si="633"/>
        <v>50</v>
      </c>
      <c r="DF711" s="30">
        <f t="shared" si="634"/>
        <v>72.5</v>
      </c>
      <c r="DG711" s="32">
        <f t="shared" si="635"/>
        <v>0.55000000000000004</v>
      </c>
      <c r="DH711" s="33" t="s">
        <v>143</v>
      </c>
      <c r="DI711" s="34"/>
      <c r="DJ711" s="35"/>
      <c r="DK711" s="16" t="s">
        <v>144</v>
      </c>
      <c r="DL711" s="16"/>
      <c r="DN711" s="36" t="e">
        <f t="shared" si="675"/>
        <v>#VALUE!</v>
      </c>
    </row>
    <row r="712" spans="2:118" ht="15.75" customHeight="1" x14ac:dyDescent="0.25">
      <c r="B712" s="16">
        <v>149</v>
      </c>
      <c r="C712" s="16" t="s">
        <v>167</v>
      </c>
      <c r="D712" s="16" t="s">
        <v>631</v>
      </c>
      <c r="E712" s="16">
        <v>-8.0716979999999996</v>
      </c>
      <c r="F712" s="16">
        <v>-34.914732000000001</v>
      </c>
      <c r="G712" s="16" t="s">
        <v>136</v>
      </c>
      <c r="H712" s="17" t="s">
        <v>136</v>
      </c>
      <c r="I712" s="16" t="s">
        <v>135</v>
      </c>
      <c r="J712" s="17" t="s">
        <v>137</v>
      </c>
      <c r="K712" s="18">
        <v>50</v>
      </c>
      <c r="L712" s="17" t="s">
        <v>138</v>
      </c>
      <c r="M712" s="17">
        <v>0</v>
      </c>
      <c r="N712" s="16">
        <f t="shared" si="671"/>
        <v>100</v>
      </c>
      <c r="O712" s="17">
        <v>1</v>
      </c>
      <c r="P712" s="17">
        <v>2.2999999999999998</v>
      </c>
      <c r="Q712" s="17"/>
      <c r="R712" s="16"/>
      <c r="S712" s="16"/>
      <c r="T712" s="16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 t="s">
        <v>139</v>
      </c>
      <c r="AB712" s="17" t="s">
        <v>140</v>
      </c>
      <c r="AC712" s="17">
        <v>0</v>
      </c>
      <c r="AD712" s="17">
        <v>5.8</v>
      </c>
      <c r="AE712" s="17">
        <v>1</v>
      </c>
      <c r="AF712" s="17">
        <v>0</v>
      </c>
      <c r="AG712" s="17">
        <v>1.6</v>
      </c>
      <c r="AH712" s="17">
        <f t="shared" si="672"/>
        <v>1.6</v>
      </c>
      <c r="AI712" s="17" t="s">
        <v>136</v>
      </c>
      <c r="AJ712" s="17" t="s">
        <v>136</v>
      </c>
      <c r="AK712" s="17" t="s">
        <v>141</v>
      </c>
      <c r="AL712" s="17">
        <f t="shared" si="673"/>
        <v>2</v>
      </c>
      <c r="AM712" s="17">
        <v>0</v>
      </c>
      <c r="AN712" s="17"/>
      <c r="AO712" s="17">
        <v>0</v>
      </c>
      <c r="AP712" s="17">
        <v>0</v>
      </c>
      <c r="AQ712" s="17">
        <v>0</v>
      </c>
      <c r="AR712" s="17" t="s">
        <v>136</v>
      </c>
      <c r="AS712" s="19">
        <f t="shared" si="614"/>
        <v>0</v>
      </c>
      <c r="AT712" s="19"/>
      <c r="AU712" s="19" t="e">
        <f>VLOOKUP(G712,ABNT5101!$I$3:$J$9,2)</f>
        <v>#N/A</v>
      </c>
      <c r="AV712" s="19" t="e">
        <f>VLOOKUP(G712,ABNT5101!$I$3:$M$9,5)</f>
        <v>#N/A</v>
      </c>
      <c r="AW712" s="17" t="str">
        <f>_xlfn.XLOOKUP(G712,ABNT5101!I:I,ABNT5101!L:L)</f>
        <v>-</v>
      </c>
      <c r="AX712" s="17" t="str">
        <f>_xlfn.XLOOKUP(G712,ABNT5101!$I:$I,ABNT5101!M:M)</f>
        <v>-</v>
      </c>
      <c r="AY712" s="17" t="str">
        <f>_xlfn.XLOOKUP(G712,ABNT5101!$I:$I,ABNT5101!N:N)</f>
        <v>-</v>
      </c>
      <c r="AZ712" s="17" t="str">
        <f>_xlfn.XLOOKUP(G712,ABNT5101!$I:$I,ABNT5101!O:O)</f>
        <v>-</v>
      </c>
      <c r="BA712" s="20" t="e">
        <f t="shared" si="615"/>
        <v>#N/A</v>
      </c>
      <c r="BB712" s="21" t="e">
        <f t="shared" ref="BB712:BC712" si="846">BE712/AU712-1</f>
        <v>#N/A</v>
      </c>
      <c r="BC712" s="21" t="e">
        <f t="shared" si="846"/>
        <v>#N/A</v>
      </c>
      <c r="BD712" s="21" t="str">
        <f t="shared" si="617"/>
        <v>-</v>
      </c>
      <c r="BE712" s="22"/>
      <c r="BF712" s="22"/>
      <c r="BG712" s="22"/>
      <c r="BH712" s="22"/>
      <c r="BI712" s="23"/>
      <c r="BJ712" s="22"/>
      <c r="BK712" s="20" t="e">
        <f t="shared" si="618"/>
        <v>#N/A</v>
      </c>
      <c r="BL712" s="20" t="e">
        <f t="shared" si="619"/>
        <v>#N/A</v>
      </c>
      <c r="BM712" s="20" t="e">
        <f t="shared" si="620"/>
        <v>#N/A</v>
      </c>
      <c r="BN712" s="20" t="str">
        <f t="shared" si="621"/>
        <v>ATENDE</v>
      </c>
      <c r="BO712" s="24" t="str">
        <f t="shared" si="622"/>
        <v>-</v>
      </c>
      <c r="BP712" s="24" t="str">
        <f t="shared" si="815"/>
        <v>P6</v>
      </c>
      <c r="BQ712" s="25">
        <f t="shared" si="623"/>
        <v>2.4066666666666667</v>
      </c>
      <c r="BR712" s="22">
        <v>10.220000000000001</v>
      </c>
      <c r="BS712" s="22">
        <v>1.24</v>
      </c>
      <c r="BT712" s="24">
        <f>IF(BP712="-","-",_xlfn.XLOOKUP(BP712,ABNT5101!$B$4:$B$9,ABNT5101!$C$4:$C$9))</f>
        <v>3</v>
      </c>
      <c r="BU712" s="24">
        <f>IF(BP712="-","-",_xlfn.XLOOKUP(BP712,ABNT5101!$B$4:$B$9,ABNT5101!$D$4:$D$9))</f>
        <v>0.6</v>
      </c>
      <c r="BV712" s="20" t="str">
        <f t="shared" si="624"/>
        <v>ATENDE</v>
      </c>
      <c r="BW712" s="20" t="str">
        <f t="shared" si="625"/>
        <v>ATENDE</v>
      </c>
      <c r="BX712" s="20" t="str">
        <f t="shared" si="626"/>
        <v>ATENDE</v>
      </c>
      <c r="BY712" s="24" t="str">
        <f t="shared" si="826"/>
        <v>P6</v>
      </c>
      <c r="BZ712" s="25">
        <f t="shared" si="627"/>
        <v>-1</v>
      </c>
      <c r="CA712" s="24"/>
      <c r="CB712" s="24"/>
      <c r="CC712" s="20">
        <f>IF(BY712="-","-",_xlfn.XLOOKUP(BY712,ABNT5101!$B$4:$B$9,ABNT5101!$C$4:$C$9))</f>
        <v>3</v>
      </c>
      <c r="CD712" s="24">
        <f>IF(BY712="-","-",_xlfn.XLOOKUP(BY712,ABNT5101!$B$4:$B$9,ABNT5101!$D$4:$D$9))</f>
        <v>0.6</v>
      </c>
      <c r="CE712" s="20" t="str">
        <f t="shared" si="628"/>
        <v>NÃO ATENDE</v>
      </c>
      <c r="CF712" s="20" t="str">
        <f t="shared" si="629"/>
        <v>NÃO ATENDE</v>
      </c>
      <c r="CG712" s="20" t="str">
        <f t="shared" si="630"/>
        <v>NÃO ATENDE</v>
      </c>
      <c r="CH712" s="26" t="str">
        <f>_xlfn.XLOOKUP(CI712,'Banco de dados'!$B:$B,'Banco de dados'!$D:$D)</f>
        <v>TECNOWATT</v>
      </c>
      <c r="CI712" s="27" t="str">
        <f>'Banco de dados'!B65</f>
        <v xml:space="preserve">SIGSAGPTLRRSSNDL_30W_38IBBRS
</v>
      </c>
      <c r="CJ712" s="26" t="str">
        <f>_xlfn.XLOOKUP(CI712,'Banco de dados'!$B:$B,'Banco de dados'!$E:$E)</f>
        <v>SIGSAGPTLRRSSNDL_30W_38IBBRS
1-10C1MUN6.5</v>
      </c>
      <c r="CK712" s="26"/>
      <c r="CL712" s="26" t="e">
        <f>IF(CK712="-","-",_xlfn.XLOOKUP(CK712,'Banco de dados'!$B:$B,'Banco de dados'!$E:$E))</f>
        <v>#N/A</v>
      </c>
      <c r="CM712" s="28">
        <f t="shared" si="631"/>
        <v>1</v>
      </c>
      <c r="CN712" s="26">
        <f>_xlfn.XLOOKUP(CI712,'Banco de dados'!$B:$B,'Banco de dados'!$H:$H)</f>
        <v>30</v>
      </c>
      <c r="CO712" s="26" t="e">
        <f t="array" aca="1" ref="CO712" ca="1">_xludf.XLOOKUP(CK712,'Banco de dados'!$B:$B,'Banco de dados'!$H:$H)</f>
        <v>#NAME?</v>
      </c>
      <c r="CP712" s="51" t="e">
        <f t="array" aca="1" ref="CP712" ca="1">_xludf.XLOOKUP(CI712,'Banco de dados'!$B:$B,'Banco de dados'!$F:$F)</f>
        <v>#NAME?</v>
      </c>
      <c r="CQ712" s="26" t="e">
        <f t="array" aca="1" ref="CQ712" ca="1">_xludf.XLOOKUP(CK712,'Banco de dados'!$B:$B,'Banco de dados'!$F:$F)</f>
        <v>#NAME?</v>
      </c>
      <c r="CR712" s="27">
        <v>0</v>
      </c>
      <c r="CS712" s="27"/>
      <c r="CT712" s="26" t="str">
        <f>IF(AG712=0.5,"Suporte",IF(AND(AG712&gt;='Braços de IP'!$B$9,AG712&lt;='Braços de IP'!$D$9),'Braços de IP'!$E$9,IF(AND(AG712&gt;='Braços de IP'!$B$10,AG712&lt;='Braços de IP'!$D$10),'Braços de IP'!$E$10,IF(AND(AG712&gt;='Braços de IP'!$B$11,AG712&lt;='Braços de IP'!$D$11),'Braços de IP'!$E$11,IF(AND(AG712&gt;='Braços de IP'!$B$12,AG712&lt;='Braços de IP'!$D$12),'Braços de IP'!$E$12,IF(AND(AG712&gt;='Braços de IP'!$B$13,AG712&lt;='Braços de IP'!$D$13),'Braços de IP'!$E$13,IF(AND(AG712&gt;='Braços de IP'!$B$14,AG712&lt;='Braços de IP'!$D$14),'Braços de IP'!$E$14,"ERRO")))))))</f>
        <v>Médio I</v>
      </c>
      <c r="CU712" s="27"/>
      <c r="CV712" s="26" t="str">
        <f>IF($CU712="","",VLOOKUP($CU712,'Braços de IP'!$E$9:$I$15,2,0))</f>
        <v/>
      </c>
      <c r="CW712" s="29" t="str">
        <f>IF($CU712="","",VLOOKUP($CU712,'Braços de IP'!$E$9:$I$15,5,0))</f>
        <v/>
      </c>
      <c r="CX712" s="26"/>
      <c r="CY712" s="26"/>
      <c r="CZ712" s="26"/>
      <c r="DA712" s="26"/>
      <c r="DB712" s="26"/>
      <c r="DC712" s="26"/>
      <c r="DD712" s="30">
        <f t="shared" si="632"/>
        <v>30</v>
      </c>
      <c r="DE712" s="31">
        <f t="shared" si="633"/>
        <v>50</v>
      </c>
      <c r="DF712" s="30">
        <f t="shared" si="634"/>
        <v>80</v>
      </c>
      <c r="DG712" s="32">
        <f t="shared" si="635"/>
        <v>0.4</v>
      </c>
      <c r="DH712" s="33" t="s">
        <v>143</v>
      </c>
      <c r="DI712" s="34"/>
      <c r="DJ712" s="35"/>
      <c r="DK712" s="16" t="s">
        <v>144</v>
      </c>
      <c r="DL712" s="16"/>
      <c r="DN712" s="36" t="e">
        <f t="shared" si="675"/>
        <v>#VALUE!</v>
      </c>
    </row>
    <row r="713" spans="2:118" ht="15.75" customHeight="1" x14ac:dyDescent="0.25">
      <c r="B713" s="16">
        <v>150</v>
      </c>
      <c r="C713" s="16" t="s">
        <v>146</v>
      </c>
      <c r="D713" s="16" t="s">
        <v>632</v>
      </c>
      <c r="E713" s="16">
        <v>-8.0754719999999995</v>
      </c>
      <c r="F713" s="16">
        <v>-34.895381999999998</v>
      </c>
      <c r="G713" s="16" t="s">
        <v>157</v>
      </c>
      <c r="H713" s="17" t="s">
        <v>136</v>
      </c>
      <c r="I713" s="16" t="s">
        <v>135</v>
      </c>
      <c r="J713" s="17" t="s">
        <v>137</v>
      </c>
      <c r="K713" s="18">
        <v>70</v>
      </c>
      <c r="L713" s="17" t="s">
        <v>138</v>
      </c>
      <c r="M713" s="17">
        <v>0</v>
      </c>
      <c r="N713" s="16">
        <f t="shared" si="671"/>
        <v>140</v>
      </c>
      <c r="O713" s="17">
        <v>1</v>
      </c>
      <c r="P713" s="17">
        <v>2.97</v>
      </c>
      <c r="Q713" s="17">
        <v>12.6</v>
      </c>
      <c r="R713" s="16"/>
      <c r="S713" s="16"/>
      <c r="T713" s="16">
        <v>0</v>
      </c>
      <c r="U713" s="17">
        <v>3.98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 t="s">
        <v>139</v>
      </c>
      <c r="AB713" s="17" t="s">
        <v>140</v>
      </c>
      <c r="AC713" s="17">
        <v>26.53</v>
      </c>
      <c r="AD713" s="17">
        <v>7.5</v>
      </c>
      <c r="AE713" s="17">
        <v>1</v>
      </c>
      <c r="AF713" s="17">
        <v>0.2</v>
      </c>
      <c r="AG713" s="17">
        <v>2.7</v>
      </c>
      <c r="AH713" s="17">
        <f t="shared" si="672"/>
        <v>2.5</v>
      </c>
      <c r="AI713" s="17" t="s">
        <v>136</v>
      </c>
      <c r="AJ713" s="17" t="s">
        <v>136</v>
      </c>
      <c r="AK713" s="17" t="s">
        <v>141</v>
      </c>
      <c r="AL713" s="17">
        <f t="shared" si="673"/>
        <v>2</v>
      </c>
      <c r="AM713" s="17">
        <v>1</v>
      </c>
      <c r="AN713" s="17" t="s">
        <v>139</v>
      </c>
      <c r="AO713" s="17">
        <v>26.53</v>
      </c>
      <c r="AP713" s="17">
        <v>3.22</v>
      </c>
      <c r="AQ713" s="17">
        <v>0</v>
      </c>
      <c r="AR713" s="17" t="s">
        <v>136</v>
      </c>
      <c r="AS713" s="19">
        <f t="shared" si="614"/>
        <v>2</v>
      </c>
      <c r="AT713" s="19"/>
      <c r="AU713" s="19">
        <f>VLOOKUP(G713,ABNT5101!$I$3:$J$9,2)</f>
        <v>7.5</v>
      </c>
      <c r="AV713" s="19">
        <f>VLOOKUP(G713,ABNT5101!$I$3:$M$9,5)</f>
        <v>0.18</v>
      </c>
      <c r="AW713" s="17" t="str">
        <f>_xlfn.XLOOKUP(G713,ABNT5101!I:I,ABNT5101!L:L)</f>
        <v>-</v>
      </c>
      <c r="AX713" s="17">
        <f>_xlfn.XLOOKUP(G713,ABNT5101!$I:$I,ABNT5101!M:M)</f>
        <v>0.18</v>
      </c>
      <c r="AY713" s="17" t="str">
        <f>_xlfn.XLOOKUP(G713,ABNT5101!$I:$I,ABNT5101!N:N)</f>
        <v>-</v>
      </c>
      <c r="AZ713" s="17">
        <f>_xlfn.XLOOKUP(G713,ABNT5101!$I:$I,ABNT5101!O:O)</f>
        <v>16</v>
      </c>
      <c r="BA713" s="20" t="str">
        <f t="shared" si="615"/>
        <v>ATENDE</v>
      </c>
      <c r="BB713" s="21">
        <f t="shared" ref="BB713:BC713" si="847">BE713/AU713-1</f>
        <v>0.25066666666666682</v>
      </c>
      <c r="BC713" s="21">
        <f t="shared" si="847"/>
        <v>2.1111111111111116</v>
      </c>
      <c r="BD713" s="21" t="str">
        <f t="shared" si="617"/>
        <v>-</v>
      </c>
      <c r="BE713" s="22">
        <v>9.3800000000000008</v>
      </c>
      <c r="BF713" s="22">
        <v>0.56000000000000005</v>
      </c>
      <c r="BG713" s="22"/>
      <c r="BH713" s="22"/>
      <c r="BI713" s="23"/>
      <c r="BJ713" s="22"/>
      <c r="BK713" s="20" t="str">
        <f t="shared" si="618"/>
        <v>ATENDE</v>
      </c>
      <c r="BL713" s="20" t="str">
        <f t="shared" si="619"/>
        <v>ATENDE</v>
      </c>
      <c r="BM713" s="20" t="str">
        <f t="shared" si="620"/>
        <v>ATENDE</v>
      </c>
      <c r="BN713" s="20" t="str">
        <f t="shared" si="621"/>
        <v>ATENDE</v>
      </c>
      <c r="BO713" s="24" t="str">
        <f t="shared" si="622"/>
        <v>C5</v>
      </c>
      <c r="BP713" s="24" t="str">
        <f t="shared" si="815"/>
        <v>P6</v>
      </c>
      <c r="BQ713" s="25">
        <f t="shared" si="623"/>
        <v>0.60333333333333328</v>
      </c>
      <c r="BR713" s="22">
        <v>4.8099999999999996</v>
      </c>
      <c r="BS713" s="22">
        <v>2.15</v>
      </c>
      <c r="BT713" s="24">
        <f>IF(BP713="-","-",_xlfn.XLOOKUP(BP713,ABNT5101!$B$4:$B$9,ABNT5101!$C$4:$C$9))</f>
        <v>3</v>
      </c>
      <c r="BU713" s="24">
        <f>IF(BP713="-","-",_xlfn.XLOOKUP(BP713,ABNT5101!$B$4:$B$9,ABNT5101!$D$4:$D$9))</f>
        <v>0.6</v>
      </c>
      <c r="BV713" s="20" t="str">
        <f t="shared" si="624"/>
        <v>ATENDE</v>
      </c>
      <c r="BW713" s="20" t="str">
        <f t="shared" si="625"/>
        <v>ATENDE</v>
      </c>
      <c r="BX713" s="20" t="str">
        <f t="shared" si="626"/>
        <v>ATENDE</v>
      </c>
      <c r="BY713" s="24" t="str">
        <f t="shared" si="826"/>
        <v>P6</v>
      </c>
      <c r="BZ713" s="25">
        <f t="shared" si="627"/>
        <v>1.0000000000000009E-2</v>
      </c>
      <c r="CA713" s="24">
        <v>3.03</v>
      </c>
      <c r="CB713" s="24">
        <v>2.13</v>
      </c>
      <c r="CC713" s="20">
        <f>IF(BY713="-","-",_xlfn.XLOOKUP(BY713,ABNT5101!$B$4:$B$9,ABNT5101!$C$4:$C$9))</f>
        <v>3</v>
      </c>
      <c r="CD713" s="24">
        <f>IF(BY713="-","-",_xlfn.XLOOKUP(BY713,ABNT5101!$B$4:$B$9,ABNT5101!$D$4:$D$9))</f>
        <v>0.6</v>
      </c>
      <c r="CE713" s="20" t="str">
        <f t="shared" si="628"/>
        <v>ATENDE</v>
      </c>
      <c r="CF713" s="20" t="str">
        <f t="shared" si="629"/>
        <v>ATENDE</v>
      </c>
      <c r="CG713" s="20" t="str">
        <f t="shared" si="630"/>
        <v>ATENDE</v>
      </c>
      <c r="CH713" s="26" t="str">
        <f>_xlfn.XLOOKUP(CI713,'Banco de dados'!$B:$B,'Banco de dados'!$D:$D)</f>
        <v>LEDSTAR</v>
      </c>
      <c r="CI713" s="47" t="str">
        <f>'Banco de dados'!B6</f>
        <v xml:space="preserve"> SL VT 9.1 35W</v>
      </c>
      <c r="CJ713" s="26" t="str">
        <f>_xlfn.XLOOKUP(CI713,'Banco de dados'!$B:$B,'Banco de dados'!$E:$E)</f>
        <v>LUM LED SL VT 9.1 35W</v>
      </c>
      <c r="CK713" s="26"/>
      <c r="CL713" s="26" t="e">
        <f>IF(CK713="-","-",_xlfn.XLOOKUP(CK713,'Banco de dados'!$B:$B,'Banco de dados'!$E:$E))</f>
        <v>#N/A</v>
      </c>
      <c r="CM713" s="28">
        <f t="shared" si="631"/>
        <v>1</v>
      </c>
      <c r="CN713" s="26">
        <f>_xlfn.XLOOKUP(CI713,'Banco de dados'!$B:$B,'Banco de dados'!$H:$H)</f>
        <v>35</v>
      </c>
      <c r="CO713" s="26" t="e">
        <f t="array" aca="1" ref="CO713" ca="1">_xludf.XLOOKUP(CK713,'Banco de dados'!$B:$B,'Banco de dados'!$H:$H)</f>
        <v>#NAME?</v>
      </c>
      <c r="CP713" s="51" t="e">
        <f t="array" aca="1" ref="CP713" ca="1">_xludf.XLOOKUP(CI713,'Banco de dados'!$B:$B,'Banco de dados'!$F:$F)</f>
        <v>#NAME?</v>
      </c>
      <c r="CQ713" s="26" t="e">
        <f t="array" aca="1" ref="CQ713" ca="1">_xludf.XLOOKUP(CK713,'Banco de dados'!$B:$B,'Banco de dados'!$F:$F)</f>
        <v>#NAME?</v>
      </c>
      <c r="CR713" s="27">
        <v>0</v>
      </c>
      <c r="CS713" s="27">
        <v>5</v>
      </c>
      <c r="CT713" s="26" t="str">
        <f>IF(AG713=0.5,"Suporte",IF(AND(AG713&gt;='Braços de IP'!$B$9,AG713&lt;='Braços de IP'!$D$9),'Braços de IP'!$E$9,IF(AND(AG713&gt;='Braços de IP'!$B$10,AG713&lt;='Braços de IP'!$D$10),'Braços de IP'!$E$10,IF(AND(AG713&gt;='Braços de IP'!$B$11,AG713&lt;='Braços de IP'!$D$11),'Braços de IP'!$E$11,IF(AND(AG713&gt;='Braços de IP'!$B$12,AG713&lt;='Braços de IP'!$D$12),'Braços de IP'!$E$12,IF(AND(AG713&gt;='Braços de IP'!$B$13,AG713&lt;='Braços de IP'!$D$13),'Braços de IP'!$E$13,IF(AND(AG713&gt;='Braços de IP'!$B$14,AG713&lt;='Braços de IP'!$D$14),'Braços de IP'!$E$14,"ERRO")))))))</f>
        <v>Longo I</v>
      </c>
      <c r="CU713" s="27"/>
      <c r="CV713" s="26" t="str">
        <f>IF($CU713="","",VLOOKUP($CU713,'Braços de IP'!$E$9:$I$15,2,0))</f>
        <v/>
      </c>
      <c r="CW713" s="29" t="str">
        <f>IF($CU713="","",VLOOKUP($CU713,'Braços de IP'!$E$9:$I$15,5,0))</f>
        <v/>
      </c>
      <c r="CX713" s="26"/>
      <c r="CY713" s="26"/>
      <c r="CZ713" s="26"/>
      <c r="DA713" s="26"/>
      <c r="DB713" s="26"/>
      <c r="DC713" s="26"/>
      <c r="DD713" s="30">
        <f t="shared" si="632"/>
        <v>35</v>
      </c>
      <c r="DE713" s="31">
        <f t="shared" si="633"/>
        <v>70</v>
      </c>
      <c r="DF713" s="30">
        <f t="shared" si="634"/>
        <v>105</v>
      </c>
      <c r="DG713" s="32">
        <f t="shared" si="635"/>
        <v>0.5</v>
      </c>
      <c r="DH713" s="33" t="s">
        <v>143</v>
      </c>
      <c r="DI713" s="34"/>
      <c r="DJ713" s="35"/>
      <c r="DK713" s="16" t="s">
        <v>144</v>
      </c>
      <c r="DL713" s="16"/>
      <c r="DN713" s="36" t="e">
        <f t="shared" si="675"/>
        <v>#VALUE!</v>
      </c>
    </row>
    <row r="714" spans="2:118" ht="15.75" customHeight="1" x14ac:dyDescent="0.25">
      <c r="B714" s="16">
        <v>150</v>
      </c>
      <c r="C714" s="16" t="s">
        <v>146</v>
      </c>
      <c r="D714" s="16" t="s">
        <v>632</v>
      </c>
      <c r="E714" s="16">
        <v>-8.0754719999999995</v>
      </c>
      <c r="F714" s="16">
        <v>-34.895381999999998</v>
      </c>
      <c r="G714" s="16" t="s">
        <v>157</v>
      </c>
      <c r="H714" s="17" t="s">
        <v>136</v>
      </c>
      <c r="I714" s="16" t="s">
        <v>135</v>
      </c>
      <c r="J714" s="17" t="s">
        <v>137</v>
      </c>
      <c r="K714" s="18">
        <v>70</v>
      </c>
      <c r="L714" s="17" t="s">
        <v>138</v>
      </c>
      <c r="M714" s="17">
        <v>0</v>
      </c>
      <c r="N714" s="16">
        <f t="shared" si="671"/>
        <v>140</v>
      </c>
      <c r="O714" s="17">
        <v>1</v>
      </c>
      <c r="P714" s="17">
        <v>2.97</v>
      </c>
      <c r="Q714" s="17">
        <v>12.6</v>
      </c>
      <c r="R714" s="16"/>
      <c r="S714" s="16"/>
      <c r="T714" s="16">
        <v>0</v>
      </c>
      <c r="U714" s="17">
        <v>3.98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 t="s">
        <v>139</v>
      </c>
      <c r="AB714" s="17" t="s">
        <v>140</v>
      </c>
      <c r="AC714" s="17">
        <v>26.53</v>
      </c>
      <c r="AD714" s="17">
        <v>7.5</v>
      </c>
      <c r="AE714" s="17">
        <v>1</v>
      </c>
      <c r="AF714" s="17">
        <v>0.2</v>
      </c>
      <c r="AG714" s="17">
        <v>2.7</v>
      </c>
      <c r="AH714" s="17">
        <f t="shared" si="672"/>
        <v>2.5</v>
      </c>
      <c r="AI714" s="17" t="s">
        <v>136</v>
      </c>
      <c r="AJ714" s="17" t="s">
        <v>136</v>
      </c>
      <c r="AK714" s="17" t="s">
        <v>141</v>
      </c>
      <c r="AL714" s="17">
        <f t="shared" si="673"/>
        <v>2</v>
      </c>
      <c r="AM714" s="17">
        <v>1</v>
      </c>
      <c r="AN714" s="17" t="s">
        <v>139</v>
      </c>
      <c r="AO714" s="17">
        <v>26.53</v>
      </c>
      <c r="AP714" s="17">
        <v>3.22</v>
      </c>
      <c r="AQ714" s="17">
        <v>0</v>
      </c>
      <c r="AR714" s="17" t="s">
        <v>136</v>
      </c>
      <c r="AS714" s="19">
        <f t="shared" si="614"/>
        <v>2</v>
      </c>
      <c r="AT714" s="19"/>
      <c r="AU714" s="19">
        <f>VLOOKUP(G714,ABNT5101!$I$3:$J$9,2)</f>
        <v>7.5</v>
      </c>
      <c r="AV714" s="19">
        <f>VLOOKUP(G714,ABNT5101!$I$3:$M$9,5)</f>
        <v>0.18</v>
      </c>
      <c r="AW714" s="17" t="str">
        <f>_xlfn.XLOOKUP(G714,ABNT5101!I:I,ABNT5101!L:L)</f>
        <v>-</v>
      </c>
      <c r="AX714" s="17">
        <f>_xlfn.XLOOKUP(G714,ABNT5101!$I:$I,ABNT5101!M:M)</f>
        <v>0.18</v>
      </c>
      <c r="AY714" s="17" t="str">
        <f>_xlfn.XLOOKUP(G714,ABNT5101!$I:$I,ABNT5101!N:N)</f>
        <v>-</v>
      </c>
      <c r="AZ714" s="17">
        <f>_xlfn.XLOOKUP(G714,ABNT5101!$I:$I,ABNT5101!O:O)</f>
        <v>16</v>
      </c>
      <c r="BA714" s="20" t="str">
        <f t="shared" si="615"/>
        <v>ATENDE</v>
      </c>
      <c r="BB714" s="21">
        <f t="shared" ref="BB714:BC714" si="848">BE714/AU714-1</f>
        <v>0.38533333333333331</v>
      </c>
      <c r="BC714" s="21">
        <f t="shared" si="848"/>
        <v>2.7777777777777781</v>
      </c>
      <c r="BD714" s="21" t="str">
        <f t="shared" si="617"/>
        <v>-</v>
      </c>
      <c r="BE714" s="22">
        <v>10.39</v>
      </c>
      <c r="BF714" s="22">
        <v>0.68</v>
      </c>
      <c r="BG714" s="22"/>
      <c r="BH714" s="22"/>
      <c r="BI714" s="23"/>
      <c r="BJ714" s="22"/>
      <c r="BK714" s="20" t="str">
        <f t="shared" si="618"/>
        <v>ATENDE</v>
      </c>
      <c r="BL714" s="20" t="str">
        <f t="shared" si="619"/>
        <v>ATENDE</v>
      </c>
      <c r="BM714" s="20" t="str">
        <f t="shared" si="620"/>
        <v>ATENDE</v>
      </c>
      <c r="BN714" s="20" t="str">
        <f t="shared" si="621"/>
        <v>ATENDE</v>
      </c>
      <c r="BO714" s="24" t="str">
        <f t="shared" si="622"/>
        <v>C5</v>
      </c>
      <c r="BP714" s="24" t="str">
        <f t="shared" si="815"/>
        <v>P6</v>
      </c>
      <c r="BQ714" s="25">
        <f t="shared" si="623"/>
        <v>0.44333333333333336</v>
      </c>
      <c r="BR714" s="22">
        <v>4.33</v>
      </c>
      <c r="BS714" s="22">
        <v>1.49</v>
      </c>
      <c r="BT714" s="24">
        <f>IF(BP714="-","-",_xlfn.XLOOKUP(BP714,ABNT5101!$B$4:$B$9,ABNT5101!$C$4:$C$9))</f>
        <v>3</v>
      </c>
      <c r="BU714" s="24">
        <f>IF(BP714="-","-",_xlfn.XLOOKUP(BP714,ABNT5101!$B$4:$B$9,ABNT5101!$D$4:$D$9))</f>
        <v>0.6</v>
      </c>
      <c r="BV714" s="20" t="str">
        <f t="shared" si="624"/>
        <v>ATENDE</v>
      </c>
      <c r="BW714" s="20" t="str">
        <f t="shared" si="625"/>
        <v>ATENDE</v>
      </c>
      <c r="BX714" s="20" t="str">
        <f t="shared" si="626"/>
        <v>ATENDE</v>
      </c>
      <c r="BY714" s="24" t="str">
        <f t="shared" si="826"/>
        <v>P6</v>
      </c>
      <c r="BZ714" s="25">
        <f t="shared" si="627"/>
        <v>0.30000000000000004</v>
      </c>
      <c r="CA714" s="24">
        <v>3.9</v>
      </c>
      <c r="CB714" s="24">
        <v>2.57</v>
      </c>
      <c r="CC714" s="20">
        <f>IF(BY714="-","-",_xlfn.XLOOKUP(BY714,ABNT5101!$B$4:$B$9,ABNT5101!$C$4:$C$9))</f>
        <v>3</v>
      </c>
      <c r="CD714" s="24">
        <f>IF(BY714="-","-",_xlfn.XLOOKUP(BY714,ABNT5101!$B$4:$B$9,ABNT5101!$D$4:$D$9))</f>
        <v>0.6</v>
      </c>
      <c r="CE714" s="20" t="str">
        <f t="shared" si="628"/>
        <v>ATENDE</v>
      </c>
      <c r="CF714" s="20" t="str">
        <f t="shared" si="629"/>
        <v>ATENDE</v>
      </c>
      <c r="CG714" s="20" t="str">
        <f t="shared" si="630"/>
        <v>ATENDE</v>
      </c>
      <c r="CH714" s="26" t="str">
        <f>_xlfn.XLOOKUP(CI714,'Banco de dados'!$B:$B,'Banco de dados'!$D:$D)</f>
        <v>SX LIGHTING</v>
      </c>
      <c r="CI714" s="27" t="str">
        <f>'Banco de dados'!B55</f>
        <v>SX-INEVO040HF</v>
      </c>
      <c r="CJ714" s="26" t="str">
        <f>_xlfn.XLOOKUP(CI714,'Banco de dados'!$B:$B,'Banco de dados'!$E:$E)</f>
        <v>SXINEVO040K50L12CZF7PHF</v>
      </c>
      <c r="CK714" s="26"/>
      <c r="CL714" s="26" t="e">
        <f>IF(CK714="-","-",_xlfn.XLOOKUP(CK714,'Banco de dados'!$B:$B,'Banco de dados'!$E:$E))</f>
        <v>#N/A</v>
      </c>
      <c r="CM714" s="28">
        <f t="shared" si="631"/>
        <v>1</v>
      </c>
      <c r="CN714" s="26">
        <f>_xlfn.XLOOKUP(CI714,'Banco de dados'!$B:$B,'Banco de dados'!$H:$H)</f>
        <v>39</v>
      </c>
      <c r="CO714" s="26" t="e">
        <f t="array" aca="1" ref="CO714" ca="1">_xludf.XLOOKUP(CK714,'Banco de dados'!$B:$B,'Banco de dados'!$H:$H)</f>
        <v>#NAME?</v>
      </c>
      <c r="CP714" s="51" t="e">
        <f t="array" aca="1" ref="CP714" ca="1">_xludf.XLOOKUP(CI714,'Banco de dados'!$B:$B,'Banco de dados'!$F:$F)</f>
        <v>#NAME?</v>
      </c>
      <c r="CQ714" s="26" t="e">
        <f t="array" aca="1" ref="CQ714" ca="1">_xludf.XLOOKUP(CK714,'Banco de dados'!$B:$B,'Banco de dados'!$F:$F)</f>
        <v>#NAME?</v>
      </c>
      <c r="CR714" s="27">
        <v>0</v>
      </c>
      <c r="CS714" s="27">
        <v>10</v>
      </c>
      <c r="CT714" s="26" t="str">
        <f>IF(AG714=0.5,"Suporte",IF(AND(AG714&gt;='Braços de IP'!$B$9,AG714&lt;='Braços de IP'!$D$9),'Braços de IP'!$E$9,IF(AND(AG714&gt;='Braços de IP'!$B$10,AG714&lt;='Braços de IP'!$D$10),'Braços de IP'!$E$10,IF(AND(AG714&gt;='Braços de IP'!$B$11,AG714&lt;='Braços de IP'!$D$11),'Braços de IP'!$E$11,IF(AND(AG714&gt;='Braços de IP'!$B$12,AG714&lt;='Braços de IP'!$D$12),'Braços de IP'!$E$12,IF(AND(AG714&gt;='Braços de IP'!$B$13,AG714&lt;='Braços de IP'!$D$13),'Braços de IP'!$E$13,IF(AND(AG714&gt;='Braços de IP'!$B$14,AG714&lt;='Braços de IP'!$D$14),'Braços de IP'!$E$14,"ERRO")))))))</f>
        <v>Longo I</v>
      </c>
      <c r="CU714" s="27"/>
      <c r="CV714" s="26" t="str">
        <f>IF($CU714="","",VLOOKUP($CU714,'Braços de IP'!$E$9:$I$15,2,0))</f>
        <v/>
      </c>
      <c r="CW714" s="29" t="str">
        <f>IF($CU714="","",VLOOKUP($CU714,'Braços de IP'!$E$9:$I$15,5,0))</f>
        <v/>
      </c>
      <c r="CX714" s="26"/>
      <c r="CY714" s="26"/>
      <c r="CZ714" s="26"/>
      <c r="DA714" s="26"/>
      <c r="DB714" s="26"/>
      <c r="DC714" s="26"/>
      <c r="DD714" s="30">
        <f t="shared" si="632"/>
        <v>39</v>
      </c>
      <c r="DE714" s="31">
        <f t="shared" si="633"/>
        <v>70</v>
      </c>
      <c r="DF714" s="30">
        <f t="shared" si="634"/>
        <v>109</v>
      </c>
      <c r="DG714" s="32">
        <f t="shared" si="635"/>
        <v>0.44285714285714284</v>
      </c>
      <c r="DH714" s="33" t="s">
        <v>143</v>
      </c>
      <c r="DI714" s="34"/>
      <c r="DJ714" s="35"/>
      <c r="DK714" s="16" t="s">
        <v>144</v>
      </c>
      <c r="DL714" s="16"/>
      <c r="DN714" s="36" t="e">
        <f t="shared" si="675"/>
        <v>#VALUE!</v>
      </c>
    </row>
    <row r="715" spans="2:118" ht="15.75" customHeight="1" x14ac:dyDescent="0.25">
      <c r="B715" s="16">
        <v>150</v>
      </c>
      <c r="C715" s="16" t="s">
        <v>146</v>
      </c>
      <c r="D715" s="16" t="s">
        <v>632</v>
      </c>
      <c r="E715" s="16">
        <v>-8.0754719999999995</v>
      </c>
      <c r="F715" s="16">
        <v>-34.895381999999998</v>
      </c>
      <c r="G715" s="16" t="s">
        <v>157</v>
      </c>
      <c r="H715" s="17" t="s">
        <v>136</v>
      </c>
      <c r="I715" s="16" t="s">
        <v>135</v>
      </c>
      <c r="J715" s="17" t="s">
        <v>137</v>
      </c>
      <c r="K715" s="18">
        <v>70</v>
      </c>
      <c r="L715" s="17" t="s">
        <v>138</v>
      </c>
      <c r="M715" s="17">
        <v>0</v>
      </c>
      <c r="N715" s="16">
        <f t="shared" si="671"/>
        <v>140</v>
      </c>
      <c r="O715" s="17">
        <v>1</v>
      </c>
      <c r="P715" s="17">
        <v>2.97</v>
      </c>
      <c r="Q715" s="17">
        <v>12.6</v>
      </c>
      <c r="R715" s="16"/>
      <c r="S715" s="16"/>
      <c r="T715" s="16">
        <v>0</v>
      </c>
      <c r="U715" s="17">
        <v>3.98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 t="s">
        <v>139</v>
      </c>
      <c r="AB715" s="17" t="s">
        <v>140</v>
      </c>
      <c r="AC715" s="17">
        <v>26.53</v>
      </c>
      <c r="AD715" s="17">
        <v>7.5</v>
      </c>
      <c r="AE715" s="17">
        <v>1</v>
      </c>
      <c r="AF715" s="17">
        <v>0.2</v>
      </c>
      <c r="AG715" s="17">
        <v>2.7</v>
      </c>
      <c r="AH715" s="17">
        <f t="shared" si="672"/>
        <v>2.5</v>
      </c>
      <c r="AI715" s="17" t="s">
        <v>136</v>
      </c>
      <c r="AJ715" s="17" t="s">
        <v>136</v>
      </c>
      <c r="AK715" s="17" t="s">
        <v>141</v>
      </c>
      <c r="AL715" s="17">
        <f t="shared" si="673"/>
        <v>2</v>
      </c>
      <c r="AM715" s="17">
        <v>1</v>
      </c>
      <c r="AN715" s="17" t="s">
        <v>139</v>
      </c>
      <c r="AO715" s="17">
        <v>26.53</v>
      </c>
      <c r="AP715" s="17">
        <v>3.22</v>
      </c>
      <c r="AQ715" s="17">
        <v>0</v>
      </c>
      <c r="AR715" s="17" t="s">
        <v>136</v>
      </c>
      <c r="AS715" s="19">
        <f t="shared" si="614"/>
        <v>2</v>
      </c>
      <c r="AT715" s="19"/>
      <c r="AU715" s="19">
        <f>VLOOKUP(G715,ABNT5101!$I$3:$J$9,2)</f>
        <v>7.5</v>
      </c>
      <c r="AV715" s="19">
        <f>VLOOKUP(G715,ABNT5101!$I$3:$M$9,5)</f>
        <v>0.18</v>
      </c>
      <c r="AW715" s="17" t="str">
        <f>_xlfn.XLOOKUP(G715,ABNT5101!I:I,ABNT5101!L:L)</f>
        <v>-</v>
      </c>
      <c r="AX715" s="17">
        <f>_xlfn.XLOOKUP(G715,ABNT5101!$I:$I,ABNT5101!M:M)</f>
        <v>0.18</v>
      </c>
      <c r="AY715" s="17" t="str">
        <f>_xlfn.XLOOKUP(G715,ABNT5101!$I:$I,ABNT5101!N:N)</f>
        <v>-</v>
      </c>
      <c r="AZ715" s="17">
        <f>_xlfn.XLOOKUP(G715,ABNT5101!$I:$I,ABNT5101!O:O)</f>
        <v>16</v>
      </c>
      <c r="BA715" s="20" t="str">
        <f t="shared" si="615"/>
        <v>ATENDE</v>
      </c>
      <c r="BB715" s="21">
        <f t="shared" ref="BB715:BC715" si="849">BE715/AU715-1</f>
        <v>0.51866666666666683</v>
      </c>
      <c r="BC715" s="21">
        <f t="shared" si="849"/>
        <v>2.3888888888888888</v>
      </c>
      <c r="BD715" s="21" t="str">
        <f t="shared" si="617"/>
        <v>-</v>
      </c>
      <c r="BE715" s="22">
        <v>11.39</v>
      </c>
      <c r="BF715" s="22">
        <v>0.61</v>
      </c>
      <c r="BG715" s="22"/>
      <c r="BH715" s="22"/>
      <c r="BI715" s="23"/>
      <c r="BJ715" s="22"/>
      <c r="BK715" s="20" t="str">
        <f t="shared" si="618"/>
        <v>ATENDE</v>
      </c>
      <c r="BL715" s="20" t="str">
        <f t="shared" si="619"/>
        <v>ATENDE</v>
      </c>
      <c r="BM715" s="20" t="str">
        <f t="shared" si="620"/>
        <v>ATENDE</v>
      </c>
      <c r="BN715" s="20" t="str">
        <f t="shared" si="621"/>
        <v>ATENDE</v>
      </c>
      <c r="BO715" s="24" t="str">
        <f t="shared" si="622"/>
        <v>C5</v>
      </c>
      <c r="BP715" s="24" t="str">
        <f t="shared" si="815"/>
        <v>P6</v>
      </c>
      <c r="BQ715" s="25">
        <f t="shared" si="623"/>
        <v>0.69333333333333336</v>
      </c>
      <c r="BR715" s="22">
        <v>5.08</v>
      </c>
      <c r="BS715" s="22">
        <v>2.0299999999999998</v>
      </c>
      <c r="BT715" s="24">
        <f>IF(BP715="-","-",_xlfn.XLOOKUP(BP715,ABNT5101!$B$4:$B$9,ABNT5101!$C$4:$C$9))</f>
        <v>3</v>
      </c>
      <c r="BU715" s="24">
        <f>IF(BP715="-","-",_xlfn.XLOOKUP(BP715,ABNT5101!$B$4:$B$9,ABNT5101!$D$4:$D$9))</f>
        <v>0.6</v>
      </c>
      <c r="BV715" s="20" t="str">
        <f t="shared" si="624"/>
        <v>ATENDE</v>
      </c>
      <c r="BW715" s="20" t="str">
        <f t="shared" si="625"/>
        <v>ATENDE</v>
      </c>
      <c r="BX715" s="20" t="str">
        <f t="shared" si="626"/>
        <v>ATENDE</v>
      </c>
      <c r="BY715" s="24" t="str">
        <f t="shared" si="826"/>
        <v>P6</v>
      </c>
      <c r="BZ715" s="25">
        <f t="shared" si="627"/>
        <v>8.0000000000000071E-2</v>
      </c>
      <c r="CA715" s="24">
        <v>3.24</v>
      </c>
      <c r="CB715" s="24">
        <v>2.2200000000000002</v>
      </c>
      <c r="CC715" s="20">
        <f>IF(BY715="-","-",_xlfn.XLOOKUP(BY715,ABNT5101!$B$4:$B$9,ABNT5101!$C$4:$C$9))</f>
        <v>3</v>
      </c>
      <c r="CD715" s="24">
        <f>IF(BY715="-","-",_xlfn.XLOOKUP(BY715,ABNT5101!$B$4:$B$9,ABNT5101!$D$4:$D$9))</f>
        <v>0.6</v>
      </c>
      <c r="CE715" s="20" t="str">
        <f t="shared" si="628"/>
        <v>ATENDE</v>
      </c>
      <c r="CF715" s="20" t="str">
        <f t="shared" si="629"/>
        <v>ATENDE</v>
      </c>
      <c r="CG715" s="20" t="str">
        <f t="shared" si="630"/>
        <v>ATENDE</v>
      </c>
      <c r="CH715" s="26" t="str">
        <f>_xlfn.XLOOKUP(CI715,'Banco de dados'!$B:$B,'Banco de dados'!$D:$D)</f>
        <v>TECNOWATT</v>
      </c>
      <c r="CI715" s="27" t="str">
        <f>'Banco de dados'!B66</f>
        <v xml:space="preserve">SIGSAGPTLRRSSNDL_40W_50IBBRS
</v>
      </c>
      <c r="CJ715" s="26" t="str">
        <f>_xlfn.XLOOKUP(CI715,'Banco de dados'!$B:$B,'Banco de dados'!$E:$E)</f>
        <v>SIGSAGPTLRRSSNDL_40W_50IBBRS
1-10C1MUN6.5</v>
      </c>
      <c r="CK715" s="26"/>
      <c r="CL715" s="26" t="e">
        <f>IF(CK715="-","-",_xlfn.XLOOKUP(CK715,'Banco de dados'!$B:$B,'Banco de dados'!$E:$E))</f>
        <v>#N/A</v>
      </c>
      <c r="CM715" s="28">
        <f t="shared" si="631"/>
        <v>1</v>
      </c>
      <c r="CN715" s="26">
        <f>_xlfn.XLOOKUP(CI715,'Banco de dados'!$B:$B,'Banco de dados'!$H:$H)</f>
        <v>40</v>
      </c>
      <c r="CO715" s="26" t="e">
        <f t="array" aca="1" ref="CO715" ca="1">_xludf.XLOOKUP(CK715,'Banco de dados'!$B:$B,'Banco de dados'!$H:$H)</f>
        <v>#NAME?</v>
      </c>
      <c r="CP715" s="51" t="e">
        <f t="array" aca="1" ref="CP715" ca="1">_xludf.XLOOKUP(CI715,'Banco de dados'!$B:$B,'Banco de dados'!$F:$F)</f>
        <v>#NAME?</v>
      </c>
      <c r="CQ715" s="26" t="e">
        <f t="array" aca="1" ref="CQ715" ca="1">_xludf.XLOOKUP(CK715,'Banco de dados'!$B:$B,'Banco de dados'!$F:$F)</f>
        <v>#NAME?</v>
      </c>
      <c r="CR715" s="27">
        <v>0</v>
      </c>
      <c r="CS715" s="27">
        <v>10</v>
      </c>
      <c r="CT715" s="26" t="str">
        <f>IF(AG715=0.5,"Suporte",IF(AND(AG715&gt;='Braços de IP'!$B$9,AG715&lt;='Braços de IP'!$D$9),'Braços de IP'!$E$9,IF(AND(AG715&gt;='Braços de IP'!$B$10,AG715&lt;='Braços de IP'!$D$10),'Braços de IP'!$E$10,IF(AND(AG715&gt;='Braços de IP'!$B$11,AG715&lt;='Braços de IP'!$D$11),'Braços de IP'!$E$11,IF(AND(AG715&gt;='Braços de IP'!$B$12,AG715&lt;='Braços de IP'!$D$12),'Braços de IP'!$E$12,IF(AND(AG715&gt;='Braços de IP'!$B$13,AG715&lt;='Braços de IP'!$D$13),'Braços de IP'!$E$13,IF(AND(AG715&gt;='Braços de IP'!$B$14,AG715&lt;='Braços de IP'!$D$14),'Braços de IP'!$E$14,"ERRO")))))))</f>
        <v>Longo I</v>
      </c>
      <c r="CU715" s="27"/>
      <c r="CV715" s="26" t="str">
        <f>IF($CU715="","",VLOOKUP($CU715,'Braços de IP'!$E$9:$I$15,2,0))</f>
        <v/>
      </c>
      <c r="CW715" s="29" t="str">
        <f>IF($CU715="","",VLOOKUP($CU715,'Braços de IP'!$E$9:$I$15,5,0))</f>
        <v/>
      </c>
      <c r="CX715" s="26"/>
      <c r="CY715" s="26"/>
      <c r="CZ715" s="26"/>
      <c r="DA715" s="26"/>
      <c r="DB715" s="26"/>
      <c r="DC715" s="26"/>
      <c r="DD715" s="30">
        <f t="shared" si="632"/>
        <v>40</v>
      </c>
      <c r="DE715" s="31">
        <f t="shared" si="633"/>
        <v>70</v>
      </c>
      <c r="DF715" s="30">
        <f t="shared" si="634"/>
        <v>110</v>
      </c>
      <c r="DG715" s="32">
        <f t="shared" si="635"/>
        <v>0.4285714285714286</v>
      </c>
      <c r="DH715" s="33" t="s">
        <v>143</v>
      </c>
      <c r="DI715" s="34"/>
      <c r="DJ715" s="35"/>
      <c r="DK715" s="16" t="s">
        <v>144</v>
      </c>
      <c r="DL715" s="16"/>
      <c r="DN715" s="36" t="e">
        <f t="shared" si="675"/>
        <v>#VALUE!</v>
      </c>
    </row>
    <row r="716" spans="2:118" ht="15.75" customHeight="1" x14ac:dyDescent="0.25">
      <c r="B716" s="16">
        <v>151</v>
      </c>
      <c r="C716" s="16" t="s">
        <v>146</v>
      </c>
      <c r="D716" s="16" t="s">
        <v>633</v>
      </c>
      <c r="E716" s="16">
        <v>-8.0494009999999996</v>
      </c>
      <c r="F716" s="16">
        <v>-34.932519999999997</v>
      </c>
      <c r="G716" s="16" t="s">
        <v>160</v>
      </c>
      <c r="H716" s="17" t="s">
        <v>136</v>
      </c>
      <c r="I716" s="16" t="s">
        <v>135</v>
      </c>
      <c r="J716" s="17" t="s">
        <v>137</v>
      </c>
      <c r="K716" s="18">
        <v>70</v>
      </c>
      <c r="L716" s="17" t="s">
        <v>138</v>
      </c>
      <c r="M716" s="17">
        <v>0</v>
      </c>
      <c r="N716" s="16">
        <f t="shared" si="671"/>
        <v>140</v>
      </c>
      <c r="O716" s="17">
        <v>1</v>
      </c>
      <c r="P716" s="17">
        <v>2.3199999999999998</v>
      </c>
      <c r="Q716" s="17">
        <v>6.82</v>
      </c>
      <c r="R716" s="16"/>
      <c r="S716" s="16"/>
      <c r="T716" s="16">
        <v>0</v>
      </c>
      <c r="U716" s="17">
        <v>2.04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 t="s">
        <v>139</v>
      </c>
      <c r="AB716" s="17" t="s">
        <v>140</v>
      </c>
      <c r="AC716" s="17">
        <v>22.94</v>
      </c>
      <c r="AD716" s="17">
        <v>6.5</v>
      </c>
      <c r="AE716" s="17">
        <v>1</v>
      </c>
      <c r="AF716" s="17">
        <v>1.22</v>
      </c>
      <c r="AG716" s="17">
        <v>2.4300000000000002</v>
      </c>
      <c r="AH716" s="17">
        <f t="shared" si="672"/>
        <v>1.2100000000000002</v>
      </c>
      <c r="AI716" s="17" t="s">
        <v>136</v>
      </c>
      <c r="AJ716" s="17" t="s">
        <v>136</v>
      </c>
      <c r="AK716" s="17" t="s">
        <v>141</v>
      </c>
      <c r="AL716" s="17">
        <f t="shared" si="673"/>
        <v>2</v>
      </c>
      <c r="AM716" s="17">
        <v>0</v>
      </c>
      <c r="AN716" s="17"/>
      <c r="AO716" s="17">
        <v>0</v>
      </c>
      <c r="AP716" s="17">
        <v>0</v>
      </c>
      <c r="AQ716" s="17">
        <v>0</v>
      </c>
      <c r="AR716" s="17" t="s">
        <v>136</v>
      </c>
      <c r="AS716" s="19">
        <f t="shared" si="614"/>
        <v>0</v>
      </c>
      <c r="AT716" s="19"/>
      <c r="AU716" s="19">
        <f>VLOOKUP(G716,ABNT5101!$I$3:$J$9,2)</f>
        <v>10</v>
      </c>
      <c r="AV716" s="19">
        <f>VLOOKUP(G716,ABNT5101!$I$3:$M$9,5)</f>
        <v>0.18</v>
      </c>
      <c r="AW716" s="17" t="str">
        <f>_xlfn.XLOOKUP(G716,ABNT5101!I:I,ABNT5101!L:L)</f>
        <v>-</v>
      </c>
      <c r="AX716" s="17">
        <f>_xlfn.XLOOKUP(G716,ABNT5101!$I:$I,ABNT5101!M:M)</f>
        <v>0.18</v>
      </c>
      <c r="AY716" s="17" t="str">
        <f>_xlfn.XLOOKUP(G716,ABNT5101!$I:$I,ABNT5101!N:N)</f>
        <v>-</v>
      </c>
      <c r="AZ716" s="17">
        <f>_xlfn.XLOOKUP(G716,ABNT5101!$I:$I,ABNT5101!O:O)</f>
        <v>16</v>
      </c>
      <c r="BA716" s="20" t="str">
        <f t="shared" si="615"/>
        <v>ATENDE</v>
      </c>
      <c r="BB716" s="21">
        <f t="shared" ref="BB716:BC716" si="850">BE716/AU716-1</f>
        <v>0.14300000000000002</v>
      </c>
      <c r="BC716" s="21">
        <f t="shared" si="850"/>
        <v>2.2222222222222223</v>
      </c>
      <c r="BD716" s="21" t="str">
        <f t="shared" si="617"/>
        <v>-</v>
      </c>
      <c r="BE716" s="22">
        <v>11.43</v>
      </c>
      <c r="BF716" s="22">
        <v>0.57999999999999996</v>
      </c>
      <c r="BG716" s="22"/>
      <c r="BH716" s="22"/>
      <c r="BI716" s="23"/>
      <c r="BJ716" s="22"/>
      <c r="BK716" s="20" t="str">
        <f t="shared" si="618"/>
        <v>ATENDE</v>
      </c>
      <c r="BL716" s="20" t="str">
        <f t="shared" si="619"/>
        <v>ATENDE</v>
      </c>
      <c r="BM716" s="20" t="str">
        <f t="shared" si="620"/>
        <v>ATENDE</v>
      </c>
      <c r="BN716" s="20" t="str">
        <f t="shared" si="621"/>
        <v>ATENDE</v>
      </c>
      <c r="BO716" s="24" t="str">
        <f t="shared" si="622"/>
        <v>C4</v>
      </c>
      <c r="BP716" s="24" t="str">
        <f t="shared" si="815"/>
        <v>P6</v>
      </c>
      <c r="BQ716" s="25">
        <f t="shared" si="623"/>
        <v>1.9166666666666665</v>
      </c>
      <c r="BR716" s="22">
        <v>8.75</v>
      </c>
      <c r="BS716" s="22">
        <v>5</v>
      </c>
      <c r="BT716" s="24">
        <f>IF(BP716="-","-",_xlfn.XLOOKUP(BP716,ABNT5101!$B$4:$B$9,ABNT5101!$C$4:$C$9))</f>
        <v>3</v>
      </c>
      <c r="BU716" s="24">
        <f>IF(BP716="-","-",_xlfn.XLOOKUP(BP716,ABNT5101!$B$4:$B$9,ABNT5101!$D$4:$D$9))</f>
        <v>0.6</v>
      </c>
      <c r="BV716" s="20" t="str">
        <f t="shared" si="624"/>
        <v>ATENDE</v>
      </c>
      <c r="BW716" s="20" t="str">
        <f t="shared" si="625"/>
        <v>ATENDE</v>
      </c>
      <c r="BX716" s="20" t="str">
        <f t="shared" si="626"/>
        <v>ATENDE</v>
      </c>
      <c r="BY716" s="24" t="str">
        <f t="shared" si="826"/>
        <v>P6</v>
      </c>
      <c r="BZ716" s="25">
        <f t="shared" si="627"/>
        <v>1.2933333333333334</v>
      </c>
      <c r="CA716" s="24">
        <v>6.88</v>
      </c>
      <c r="CB716" s="24">
        <v>4.3899999999999997</v>
      </c>
      <c r="CC716" s="20">
        <f>IF(BY716="-","-",_xlfn.XLOOKUP(BY716,ABNT5101!$B$4:$B$9,ABNT5101!$C$4:$C$9))</f>
        <v>3</v>
      </c>
      <c r="CD716" s="24">
        <f>IF(BY716="-","-",_xlfn.XLOOKUP(BY716,ABNT5101!$B$4:$B$9,ABNT5101!$D$4:$D$9))</f>
        <v>0.6</v>
      </c>
      <c r="CE716" s="20" t="str">
        <f t="shared" si="628"/>
        <v>ATENDE</v>
      </c>
      <c r="CF716" s="20" t="str">
        <f t="shared" si="629"/>
        <v>ATENDE</v>
      </c>
      <c r="CG716" s="20" t="str">
        <f t="shared" si="630"/>
        <v>ATENDE</v>
      </c>
      <c r="CH716" s="26" t="str">
        <f>_xlfn.XLOOKUP(CI716,'Banco de dados'!$B:$B,'Banco de dados'!$D:$D)</f>
        <v>LEDSTAR</v>
      </c>
      <c r="CI716" s="47" t="str">
        <f>'Banco de dados'!B5</f>
        <v xml:space="preserve"> SL VT 9.1 28W</v>
      </c>
      <c r="CJ716" s="26" t="str">
        <f>_xlfn.XLOOKUP(CI716,'Banco de dados'!$B:$B,'Banco de dados'!$E:$E)</f>
        <v>LUM LED SL VT 9.1 28W</v>
      </c>
      <c r="CK716" s="26"/>
      <c r="CL716" s="26" t="e">
        <f>IF(CK716="-","-",_xlfn.XLOOKUP(CK716,'Banco de dados'!$B:$B,'Banco de dados'!$E:$E))</f>
        <v>#N/A</v>
      </c>
      <c r="CM716" s="28">
        <f t="shared" si="631"/>
        <v>1</v>
      </c>
      <c r="CN716" s="26">
        <f>_xlfn.XLOOKUP(CI716,'Banco de dados'!$B:$B,'Banco de dados'!$H:$H)</f>
        <v>28</v>
      </c>
      <c r="CO716" s="26" t="e">
        <f t="array" aca="1" ref="CO716" ca="1">_xludf.XLOOKUP(CK716,'Banco de dados'!$B:$B,'Banco de dados'!$H:$H)</f>
        <v>#NAME?</v>
      </c>
      <c r="CP716" s="51" t="e">
        <f t="array" aca="1" ref="CP716" ca="1">_xludf.XLOOKUP(CI716,'Banco de dados'!$B:$B,'Banco de dados'!$F:$F)</f>
        <v>#NAME?</v>
      </c>
      <c r="CQ716" s="26" t="e">
        <f t="array" aca="1" ref="CQ716" ca="1">_xludf.XLOOKUP(CK716,'Banco de dados'!$B:$B,'Banco de dados'!$F:$F)</f>
        <v>#NAME?</v>
      </c>
      <c r="CR716" s="27">
        <v>0</v>
      </c>
      <c r="CS716" s="27"/>
      <c r="CT716" s="26" t="str">
        <f>IF(AG716=0.5,"Suporte",IF(AND(AG716&gt;='Braços de IP'!$B$9,AG716&lt;='Braços de IP'!$D$9),'Braços de IP'!$E$9,IF(AND(AG716&gt;='Braços de IP'!$B$10,AG716&lt;='Braços de IP'!$D$10),'Braços de IP'!$E$10,IF(AND(AG716&gt;='Braços de IP'!$B$11,AG716&lt;='Braços de IP'!$D$11),'Braços de IP'!$E$11,IF(AND(AG716&gt;='Braços de IP'!$B$12,AG716&lt;='Braços de IP'!$D$12),'Braços de IP'!$E$12,IF(AND(AG716&gt;='Braços de IP'!$B$13,AG716&lt;='Braços de IP'!$D$13),'Braços de IP'!$E$13,IF(AND(AG716&gt;='Braços de IP'!$B$14,AG716&lt;='Braços de IP'!$D$14),'Braços de IP'!$E$14,"ERRO")))))))</f>
        <v>Médio II</v>
      </c>
      <c r="CU716" s="27"/>
      <c r="CV716" s="26" t="str">
        <f>IF($CU716="","",VLOOKUP($CU716,'Braços de IP'!$E$9:$I$15,2,0))</f>
        <v/>
      </c>
      <c r="CW716" s="29" t="str">
        <f>IF($CU716="","",VLOOKUP($CU716,'Braços de IP'!$E$9:$I$15,5,0))</f>
        <v/>
      </c>
      <c r="CX716" s="26"/>
      <c r="CY716" s="26"/>
      <c r="CZ716" s="26"/>
      <c r="DA716" s="26"/>
      <c r="DB716" s="26"/>
      <c r="DC716" s="26"/>
      <c r="DD716" s="30">
        <f t="shared" si="632"/>
        <v>28</v>
      </c>
      <c r="DE716" s="31">
        <f t="shared" si="633"/>
        <v>70</v>
      </c>
      <c r="DF716" s="30">
        <f t="shared" si="634"/>
        <v>98</v>
      </c>
      <c r="DG716" s="32">
        <f t="shared" si="635"/>
        <v>0.6</v>
      </c>
      <c r="DH716" s="33" t="s">
        <v>143</v>
      </c>
      <c r="DI716" s="34"/>
      <c r="DJ716" s="35"/>
      <c r="DK716" s="16" t="s">
        <v>144</v>
      </c>
      <c r="DL716" s="16"/>
      <c r="DN716" s="36" t="e">
        <f t="shared" si="675"/>
        <v>#VALUE!</v>
      </c>
    </row>
    <row r="717" spans="2:118" ht="15.75" customHeight="1" x14ac:dyDescent="0.25">
      <c r="B717" s="16">
        <v>151</v>
      </c>
      <c r="C717" s="16" t="s">
        <v>146</v>
      </c>
      <c r="D717" s="16" t="s">
        <v>633</v>
      </c>
      <c r="E717" s="16">
        <v>-8.0494009999999996</v>
      </c>
      <c r="F717" s="16">
        <v>-34.932519999999997</v>
      </c>
      <c r="G717" s="16" t="s">
        <v>160</v>
      </c>
      <c r="H717" s="17" t="s">
        <v>136</v>
      </c>
      <c r="I717" s="16" t="s">
        <v>135</v>
      </c>
      <c r="J717" s="17" t="s">
        <v>137</v>
      </c>
      <c r="K717" s="18">
        <v>70</v>
      </c>
      <c r="L717" s="17" t="s">
        <v>138</v>
      </c>
      <c r="M717" s="17">
        <v>0</v>
      </c>
      <c r="N717" s="16">
        <f t="shared" si="671"/>
        <v>140</v>
      </c>
      <c r="O717" s="17">
        <v>1</v>
      </c>
      <c r="P717" s="17">
        <v>2.3199999999999998</v>
      </c>
      <c r="Q717" s="17">
        <v>6.82</v>
      </c>
      <c r="R717" s="16"/>
      <c r="S717" s="16"/>
      <c r="T717" s="16">
        <v>0</v>
      </c>
      <c r="U717" s="17">
        <v>2.04</v>
      </c>
      <c r="V717" s="17">
        <v>0</v>
      </c>
      <c r="W717" s="17">
        <v>0</v>
      </c>
      <c r="X717" s="17">
        <v>0</v>
      </c>
      <c r="Y717" s="17">
        <v>0</v>
      </c>
      <c r="Z717" s="17">
        <v>0</v>
      </c>
      <c r="AA717" s="17" t="s">
        <v>139</v>
      </c>
      <c r="AB717" s="17" t="s">
        <v>140</v>
      </c>
      <c r="AC717" s="17">
        <v>22.94</v>
      </c>
      <c r="AD717" s="17">
        <v>6.5</v>
      </c>
      <c r="AE717" s="17">
        <v>1</v>
      </c>
      <c r="AF717" s="17">
        <v>1.22</v>
      </c>
      <c r="AG717" s="17">
        <v>2.4300000000000002</v>
      </c>
      <c r="AH717" s="17">
        <f t="shared" si="672"/>
        <v>1.2100000000000002</v>
      </c>
      <c r="AI717" s="17" t="s">
        <v>136</v>
      </c>
      <c r="AJ717" s="17" t="s">
        <v>136</v>
      </c>
      <c r="AK717" s="17" t="s">
        <v>141</v>
      </c>
      <c r="AL717" s="17">
        <f t="shared" si="673"/>
        <v>2</v>
      </c>
      <c r="AM717" s="17">
        <v>0</v>
      </c>
      <c r="AN717" s="17"/>
      <c r="AO717" s="17">
        <v>0</v>
      </c>
      <c r="AP717" s="17">
        <v>0</v>
      </c>
      <c r="AQ717" s="17">
        <v>0</v>
      </c>
      <c r="AR717" s="17" t="s">
        <v>136</v>
      </c>
      <c r="AS717" s="19">
        <f t="shared" si="614"/>
        <v>0</v>
      </c>
      <c r="AT717" s="19"/>
      <c r="AU717" s="19">
        <f>VLOOKUP(G717,ABNT5101!$I$3:$J$9,2)</f>
        <v>10</v>
      </c>
      <c r="AV717" s="19">
        <f>VLOOKUP(G717,ABNT5101!$I$3:$M$9,5)</f>
        <v>0.18</v>
      </c>
      <c r="AW717" s="17" t="str">
        <f>_xlfn.XLOOKUP(G717,ABNT5101!I:I,ABNT5101!L:L)</f>
        <v>-</v>
      </c>
      <c r="AX717" s="17">
        <f>_xlfn.XLOOKUP(G717,ABNT5101!$I:$I,ABNT5101!M:M)</f>
        <v>0.18</v>
      </c>
      <c r="AY717" s="17" t="str">
        <f>_xlfn.XLOOKUP(G717,ABNT5101!$I:$I,ABNT5101!N:N)</f>
        <v>-</v>
      </c>
      <c r="AZ717" s="17">
        <f>_xlfn.XLOOKUP(G717,ABNT5101!$I:$I,ABNT5101!O:O)</f>
        <v>16</v>
      </c>
      <c r="BA717" s="20" t="str">
        <f t="shared" si="615"/>
        <v>ATENDE</v>
      </c>
      <c r="BB717" s="21">
        <f t="shared" ref="BB717:BC717" si="851">BE717/AU717-1</f>
        <v>0.42300000000000004</v>
      </c>
      <c r="BC717" s="21">
        <f t="shared" si="851"/>
        <v>3.3888888888888893</v>
      </c>
      <c r="BD717" s="21" t="str">
        <f t="shared" si="617"/>
        <v>-</v>
      </c>
      <c r="BE717" s="22">
        <v>14.23</v>
      </c>
      <c r="BF717" s="22">
        <v>0.79</v>
      </c>
      <c r="BG717" s="22"/>
      <c r="BH717" s="22"/>
      <c r="BI717" s="23"/>
      <c r="BJ717" s="22"/>
      <c r="BK717" s="20" t="str">
        <f t="shared" si="618"/>
        <v>ATENDE</v>
      </c>
      <c r="BL717" s="20" t="str">
        <f t="shared" si="619"/>
        <v>ATENDE</v>
      </c>
      <c r="BM717" s="20" t="str">
        <f t="shared" si="620"/>
        <v>ATENDE</v>
      </c>
      <c r="BN717" s="20" t="str">
        <f t="shared" si="621"/>
        <v>ATENDE</v>
      </c>
      <c r="BO717" s="24" t="str">
        <f t="shared" si="622"/>
        <v>C4</v>
      </c>
      <c r="BP717" s="24" t="str">
        <f t="shared" si="815"/>
        <v>P6</v>
      </c>
      <c r="BQ717" s="25">
        <f t="shared" si="623"/>
        <v>2.2899999999999996</v>
      </c>
      <c r="BR717" s="22">
        <v>9.8699999999999992</v>
      </c>
      <c r="BS717" s="22">
        <v>6.42</v>
      </c>
      <c r="BT717" s="24">
        <f>IF(BP717="-","-",_xlfn.XLOOKUP(BP717,ABNT5101!$B$4:$B$9,ABNT5101!$C$4:$C$9))</f>
        <v>3</v>
      </c>
      <c r="BU717" s="24">
        <f>IF(BP717="-","-",_xlfn.XLOOKUP(BP717,ABNT5101!$B$4:$B$9,ABNT5101!$D$4:$D$9))</f>
        <v>0.6</v>
      </c>
      <c r="BV717" s="20" t="str">
        <f t="shared" si="624"/>
        <v>ATENDE</v>
      </c>
      <c r="BW717" s="20" t="str">
        <f t="shared" si="625"/>
        <v>ATENDE</v>
      </c>
      <c r="BX717" s="20" t="str">
        <f t="shared" si="626"/>
        <v>ATENDE</v>
      </c>
      <c r="BY717" s="24" t="str">
        <f t="shared" si="826"/>
        <v>P6</v>
      </c>
      <c r="BZ717" s="25">
        <f t="shared" si="627"/>
        <v>1.4166666666666665</v>
      </c>
      <c r="CA717" s="24">
        <v>7.25</v>
      </c>
      <c r="CB717" s="24">
        <v>4.59</v>
      </c>
      <c r="CC717" s="20">
        <f>IF(BY717="-","-",_xlfn.XLOOKUP(BY717,ABNT5101!$B$4:$B$9,ABNT5101!$C$4:$C$9))</f>
        <v>3</v>
      </c>
      <c r="CD717" s="24">
        <f>IF(BY717="-","-",_xlfn.XLOOKUP(BY717,ABNT5101!$B$4:$B$9,ABNT5101!$D$4:$D$9))</f>
        <v>0.6</v>
      </c>
      <c r="CE717" s="20" t="str">
        <f t="shared" si="628"/>
        <v>ATENDE</v>
      </c>
      <c r="CF717" s="20" t="str">
        <f t="shared" si="629"/>
        <v>ATENDE</v>
      </c>
      <c r="CG717" s="20" t="str">
        <f t="shared" si="630"/>
        <v>ATENDE</v>
      </c>
      <c r="CH717" s="26" t="str">
        <f>_xlfn.XLOOKUP(CI717,'Banco de dados'!$B:$B,'Banco de dados'!$D:$D)</f>
        <v>SX LIGHTING</v>
      </c>
      <c r="CI717" s="27" t="str">
        <f>'Banco de dados'!B54</f>
        <v>SX-INEVO030HF</v>
      </c>
      <c r="CJ717" s="26" t="str">
        <f>_xlfn.XLOOKUP(CI717,'Banco de dados'!$B:$B,'Banco de dados'!$E:$E)</f>
        <v>SXINEVO030K50L12CZF7PHF</v>
      </c>
      <c r="CK717" s="26"/>
      <c r="CL717" s="26" t="e">
        <f>IF(CK717="-","-",_xlfn.XLOOKUP(CK717,'Banco de dados'!$B:$B,'Banco de dados'!$E:$E))</f>
        <v>#N/A</v>
      </c>
      <c r="CM717" s="28">
        <f t="shared" si="631"/>
        <v>1</v>
      </c>
      <c r="CN717" s="26">
        <f>_xlfn.XLOOKUP(CI717,'Banco de dados'!$B:$B,'Banco de dados'!$H:$H)</f>
        <v>31</v>
      </c>
      <c r="CO717" s="26" t="e">
        <f t="array" aca="1" ref="CO717" ca="1">_xludf.XLOOKUP(CK717,'Banco de dados'!$B:$B,'Banco de dados'!$H:$H)</f>
        <v>#NAME?</v>
      </c>
      <c r="CP717" s="51" t="e">
        <f t="array" aca="1" ref="CP717" ca="1">_xludf.XLOOKUP(CI717,'Banco de dados'!$B:$B,'Banco de dados'!$F:$F)</f>
        <v>#NAME?</v>
      </c>
      <c r="CQ717" s="26" t="e">
        <f t="array" aca="1" ref="CQ717" ca="1">_xludf.XLOOKUP(CK717,'Banco de dados'!$B:$B,'Banco de dados'!$F:$F)</f>
        <v>#NAME?</v>
      </c>
      <c r="CR717" s="27">
        <v>0</v>
      </c>
      <c r="CS717" s="27"/>
      <c r="CT717" s="26" t="str">
        <f>IF(AG717=0.5,"Suporte",IF(AND(AG717&gt;='Braços de IP'!$B$9,AG717&lt;='Braços de IP'!$D$9),'Braços de IP'!$E$9,IF(AND(AG717&gt;='Braços de IP'!$B$10,AG717&lt;='Braços de IP'!$D$10),'Braços de IP'!$E$10,IF(AND(AG717&gt;='Braços de IP'!$B$11,AG717&lt;='Braços de IP'!$D$11),'Braços de IP'!$E$11,IF(AND(AG717&gt;='Braços de IP'!$B$12,AG717&lt;='Braços de IP'!$D$12),'Braços de IP'!$E$12,IF(AND(AG717&gt;='Braços de IP'!$B$13,AG717&lt;='Braços de IP'!$D$13),'Braços de IP'!$E$13,IF(AND(AG717&gt;='Braços de IP'!$B$14,AG717&lt;='Braços de IP'!$D$14),'Braços de IP'!$E$14,"ERRO")))))))</f>
        <v>Médio II</v>
      </c>
      <c r="CU717" s="27"/>
      <c r="CV717" s="26" t="str">
        <f>IF($CU717="","",VLOOKUP($CU717,'Braços de IP'!$E$9:$I$15,2,0))</f>
        <v/>
      </c>
      <c r="CW717" s="29" t="str">
        <f>IF($CU717="","",VLOOKUP($CU717,'Braços de IP'!$E$9:$I$15,5,0))</f>
        <v/>
      </c>
      <c r="CX717" s="26"/>
      <c r="CY717" s="26"/>
      <c r="CZ717" s="26"/>
      <c r="DA717" s="26"/>
      <c r="DB717" s="26"/>
      <c r="DC717" s="26"/>
      <c r="DD717" s="30">
        <f t="shared" si="632"/>
        <v>31</v>
      </c>
      <c r="DE717" s="31">
        <f t="shared" si="633"/>
        <v>70</v>
      </c>
      <c r="DF717" s="30">
        <f t="shared" si="634"/>
        <v>101</v>
      </c>
      <c r="DG717" s="32">
        <f t="shared" si="635"/>
        <v>0.55714285714285716</v>
      </c>
      <c r="DH717" s="33" t="s">
        <v>143</v>
      </c>
      <c r="DI717" s="34"/>
      <c r="DJ717" s="35"/>
      <c r="DK717" s="16" t="s">
        <v>144</v>
      </c>
      <c r="DL717" s="16"/>
      <c r="DN717" s="36" t="e">
        <f t="shared" si="675"/>
        <v>#VALUE!</v>
      </c>
    </row>
    <row r="718" spans="2:118" ht="15.75" customHeight="1" x14ac:dyDescent="0.25">
      <c r="B718" s="16">
        <v>151</v>
      </c>
      <c r="C718" s="16" t="s">
        <v>146</v>
      </c>
      <c r="D718" s="16" t="s">
        <v>633</v>
      </c>
      <c r="E718" s="16">
        <v>-8.0494009999999996</v>
      </c>
      <c r="F718" s="16">
        <v>-34.932519999999997</v>
      </c>
      <c r="G718" s="16" t="s">
        <v>160</v>
      </c>
      <c r="H718" s="17" t="s">
        <v>136</v>
      </c>
      <c r="I718" s="16" t="s">
        <v>135</v>
      </c>
      <c r="J718" s="17" t="s">
        <v>137</v>
      </c>
      <c r="K718" s="18">
        <v>70</v>
      </c>
      <c r="L718" s="17" t="s">
        <v>138</v>
      </c>
      <c r="M718" s="17">
        <v>0</v>
      </c>
      <c r="N718" s="16">
        <f t="shared" si="671"/>
        <v>140</v>
      </c>
      <c r="O718" s="17">
        <v>1</v>
      </c>
      <c r="P718" s="17">
        <v>2.3199999999999998</v>
      </c>
      <c r="Q718" s="17">
        <v>6.82</v>
      </c>
      <c r="R718" s="16"/>
      <c r="S718" s="16"/>
      <c r="T718" s="16">
        <v>0</v>
      </c>
      <c r="U718" s="17">
        <v>2.04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 t="s">
        <v>139</v>
      </c>
      <c r="AB718" s="17" t="s">
        <v>140</v>
      </c>
      <c r="AC718" s="17">
        <v>22.94</v>
      </c>
      <c r="AD718" s="17">
        <v>6.5</v>
      </c>
      <c r="AE718" s="17">
        <v>1</v>
      </c>
      <c r="AF718" s="17">
        <v>1.22</v>
      </c>
      <c r="AG718" s="17">
        <v>2.4300000000000002</v>
      </c>
      <c r="AH718" s="17">
        <f t="shared" si="672"/>
        <v>1.2100000000000002</v>
      </c>
      <c r="AI718" s="17" t="s">
        <v>136</v>
      </c>
      <c r="AJ718" s="17" t="s">
        <v>136</v>
      </c>
      <c r="AK718" s="17" t="s">
        <v>141</v>
      </c>
      <c r="AL718" s="17">
        <f t="shared" si="673"/>
        <v>2</v>
      </c>
      <c r="AM718" s="17">
        <v>0</v>
      </c>
      <c r="AN718" s="17"/>
      <c r="AO718" s="17">
        <v>0</v>
      </c>
      <c r="AP718" s="17">
        <v>0</v>
      </c>
      <c r="AQ718" s="17">
        <v>0</v>
      </c>
      <c r="AR718" s="17" t="s">
        <v>136</v>
      </c>
      <c r="AS718" s="19">
        <f t="shared" si="614"/>
        <v>0</v>
      </c>
      <c r="AT718" s="19"/>
      <c r="AU718" s="19">
        <f>VLOOKUP(G718,ABNT5101!$I$3:$J$9,2)</f>
        <v>10</v>
      </c>
      <c r="AV718" s="19">
        <f>VLOOKUP(G718,ABNT5101!$I$3:$M$9,5)</f>
        <v>0.18</v>
      </c>
      <c r="AW718" s="17" t="str">
        <f>_xlfn.XLOOKUP(G718,ABNT5101!I:I,ABNT5101!L:L)</f>
        <v>-</v>
      </c>
      <c r="AX718" s="17">
        <f>_xlfn.XLOOKUP(G718,ABNT5101!$I:$I,ABNT5101!M:M)</f>
        <v>0.18</v>
      </c>
      <c r="AY718" s="17" t="str">
        <f>_xlfn.XLOOKUP(G718,ABNT5101!$I:$I,ABNT5101!N:N)</f>
        <v>-</v>
      </c>
      <c r="AZ718" s="17">
        <f>_xlfn.XLOOKUP(G718,ABNT5101!$I:$I,ABNT5101!O:O)</f>
        <v>16</v>
      </c>
      <c r="BA718" s="20" t="str">
        <f t="shared" si="615"/>
        <v>ATENDE</v>
      </c>
      <c r="BB718" s="21">
        <f t="shared" ref="BB718:BC718" si="852">BE718/AU718-1</f>
        <v>0.40500000000000003</v>
      </c>
      <c r="BC718" s="21">
        <f t="shared" si="852"/>
        <v>3.1111111111111116</v>
      </c>
      <c r="BD718" s="21" t="str">
        <f t="shared" si="617"/>
        <v>-</v>
      </c>
      <c r="BE718" s="22">
        <v>14.05</v>
      </c>
      <c r="BF718" s="22">
        <v>0.74</v>
      </c>
      <c r="BG718" s="22"/>
      <c r="BH718" s="22"/>
      <c r="BI718" s="23"/>
      <c r="BJ718" s="22"/>
      <c r="BK718" s="20" t="str">
        <f t="shared" si="618"/>
        <v>ATENDE</v>
      </c>
      <c r="BL718" s="20" t="str">
        <f t="shared" si="619"/>
        <v>ATENDE</v>
      </c>
      <c r="BM718" s="20" t="str">
        <f t="shared" si="620"/>
        <v>ATENDE</v>
      </c>
      <c r="BN718" s="20" t="str">
        <f t="shared" si="621"/>
        <v>ATENDE</v>
      </c>
      <c r="BO718" s="24" t="str">
        <f t="shared" si="622"/>
        <v>C4</v>
      </c>
      <c r="BP718" s="24" t="str">
        <f t="shared" si="815"/>
        <v>P6</v>
      </c>
      <c r="BQ718" s="25">
        <f t="shared" si="623"/>
        <v>2.3533333333333335</v>
      </c>
      <c r="BR718" s="22">
        <v>10.06</v>
      </c>
      <c r="BS718" s="22">
        <v>6.73</v>
      </c>
      <c r="BT718" s="24">
        <f>IF(BP718="-","-",_xlfn.XLOOKUP(BP718,ABNT5101!$B$4:$B$9,ABNT5101!$C$4:$C$9))</f>
        <v>3</v>
      </c>
      <c r="BU718" s="24">
        <f>IF(BP718="-","-",_xlfn.XLOOKUP(BP718,ABNT5101!$B$4:$B$9,ABNT5101!$D$4:$D$9))</f>
        <v>0.6</v>
      </c>
      <c r="BV718" s="20" t="str">
        <f t="shared" si="624"/>
        <v>ATENDE</v>
      </c>
      <c r="BW718" s="20" t="str">
        <f t="shared" si="625"/>
        <v>ATENDE</v>
      </c>
      <c r="BX718" s="20" t="str">
        <f t="shared" si="626"/>
        <v>ATENDE</v>
      </c>
      <c r="BY718" s="24" t="str">
        <f t="shared" si="826"/>
        <v>P6</v>
      </c>
      <c r="BZ718" s="25">
        <f t="shared" si="627"/>
        <v>1.2366666666666668</v>
      </c>
      <c r="CA718" s="24">
        <v>6.71</v>
      </c>
      <c r="CB718" s="24">
        <v>4.55</v>
      </c>
      <c r="CC718" s="20">
        <f>IF(BY718="-","-",_xlfn.XLOOKUP(BY718,ABNT5101!$B$4:$B$9,ABNT5101!$C$4:$C$9))</f>
        <v>3</v>
      </c>
      <c r="CD718" s="24">
        <f>IF(BY718="-","-",_xlfn.XLOOKUP(BY718,ABNT5101!$B$4:$B$9,ABNT5101!$D$4:$D$9))</f>
        <v>0.6</v>
      </c>
      <c r="CE718" s="20" t="str">
        <f t="shared" si="628"/>
        <v>ATENDE</v>
      </c>
      <c r="CF718" s="20" t="str">
        <f t="shared" si="629"/>
        <v>ATENDE</v>
      </c>
      <c r="CG718" s="20" t="str">
        <f t="shared" si="630"/>
        <v>ATENDE</v>
      </c>
      <c r="CH718" s="26" t="str">
        <f>_xlfn.XLOOKUP(CI718,'Banco de dados'!$B:$B,'Banco de dados'!$D:$D)</f>
        <v>TECNOWATT</v>
      </c>
      <c r="CI718" s="27" t="str">
        <f>'Banco de dados'!B65</f>
        <v xml:space="preserve">SIGSAGPTLRRSSNDL_30W_38IBBRS
</v>
      </c>
      <c r="CJ718" s="26" t="str">
        <f>_xlfn.XLOOKUP(CI718,'Banco de dados'!$B:$B,'Banco de dados'!$E:$E)</f>
        <v>SIGSAGPTLRRSSNDL_30W_38IBBRS
1-10C1MUN6.5</v>
      </c>
      <c r="CK718" s="26"/>
      <c r="CL718" s="26" t="e">
        <f>IF(CK718="-","-",_xlfn.XLOOKUP(CK718,'Banco de dados'!$B:$B,'Banco de dados'!$E:$E))</f>
        <v>#N/A</v>
      </c>
      <c r="CM718" s="28">
        <f t="shared" si="631"/>
        <v>1</v>
      </c>
      <c r="CN718" s="26">
        <f>_xlfn.XLOOKUP(CI718,'Banco de dados'!$B:$B,'Banco de dados'!$H:$H)</f>
        <v>30</v>
      </c>
      <c r="CO718" s="26" t="e">
        <f t="array" aca="1" ref="CO718" ca="1">_xludf.XLOOKUP(CK718,'Banco de dados'!$B:$B,'Banco de dados'!$H:$H)</f>
        <v>#NAME?</v>
      </c>
      <c r="CP718" s="51" t="e">
        <f t="array" aca="1" ref="CP718" ca="1">_xludf.XLOOKUP(CI718,'Banco de dados'!$B:$B,'Banco de dados'!$F:$F)</f>
        <v>#NAME?</v>
      </c>
      <c r="CQ718" s="26" t="e">
        <f t="array" aca="1" ref="CQ718" ca="1">_xludf.XLOOKUP(CK718,'Banco de dados'!$B:$B,'Banco de dados'!$F:$F)</f>
        <v>#NAME?</v>
      </c>
      <c r="CR718" s="27">
        <v>0</v>
      </c>
      <c r="CS718" s="27"/>
      <c r="CT718" s="26" t="str">
        <f>IF(AG718=0.5,"Suporte",IF(AND(AG718&gt;='Braços de IP'!$B$9,AG718&lt;='Braços de IP'!$D$9),'Braços de IP'!$E$9,IF(AND(AG718&gt;='Braços de IP'!$B$10,AG718&lt;='Braços de IP'!$D$10),'Braços de IP'!$E$10,IF(AND(AG718&gt;='Braços de IP'!$B$11,AG718&lt;='Braços de IP'!$D$11),'Braços de IP'!$E$11,IF(AND(AG718&gt;='Braços de IP'!$B$12,AG718&lt;='Braços de IP'!$D$12),'Braços de IP'!$E$12,IF(AND(AG718&gt;='Braços de IP'!$B$13,AG718&lt;='Braços de IP'!$D$13),'Braços de IP'!$E$13,IF(AND(AG718&gt;='Braços de IP'!$B$14,AG718&lt;='Braços de IP'!$D$14),'Braços de IP'!$E$14,"ERRO")))))))</f>
        <v>Médio II</v>
      </c>
      <c r="CU718" s="27"/>
      <c r="CV718" s="26" t="str">
        <f>IF($CU718="","",VLOOKUP($CU718,'Braços de IP'!$E$9:$I$15,2,0))</f>
        <v/>
      </c>
      <c r="CW718" s="29" t="str">
        <f>IF($CU718="","",VLOOKUP($CU718,'Braços de IP'!$E$9:$I$15,5,0))</f>
        <v/>
      </c>
      <c r="CX718" s="26"/>
      <c r="CY718" s="26"/>
      <c r="CZ718" s="26"/>
      <c r="DA718" s="26"/>
      <c r="DB718" s="26"/>
      <c r="DC718" s="26"/>
      <c r="DD718" s="30">
        <f t="shared" si="632"/>
        <v>30</v>
      </c>
      <c r="DE718" s="31">
        <f t="shared" si="633"/>
        <v>70</v>
      </c>
      <c r="DF718" s="30">
        <f t="shared" si="634"/>
        <v>100</v>
      </c>
      <c r="DG718" s="32">
        <f t="shared" si="635"/>
        <v>0.5714285714285714</v>
      </c>
      <c r="DH718" s="33" t="s">
        <v>143</v>
      </c>
      <c r="DI718" s="34"/>
      <c r="DJ718" s="35"/>
      <c r="DK718" s="16" t="s">
        <v>144</v>
      </c>
      <c r="DL718" s="16"/>
      <c r="DN718" s="36" t="e">
        <f t="shared" si="675"/>
        <v>#VALUE!</v>
      </c>
    </row>
    <row r="719" spans="2:118" ht="15.75" customHeight="1" x14ac:dyDescent="0.25">
      <c r="B719" s="16">
        <v>152</v>
      </c>
      <c r="C719" s="16" t="s">
        <v>146</v>
      </c>
      <c r="D719" s="16" t="s">
        <v>634</v>
      </c>
      <c r="E719" s="16">
        <v>-8.1415299999999995</v>
      </c>
      <c r="F719" s="16">
        <v>-34.910215999999998</v>
      </c>
      <c r="G719" s="16" t="s">
        <v>153</v>
      </c>
      <c r="H719" s="17" t="s">
        <v>136</v>
      </c>
      <c r="I719" s="16" t="s">
        <v>149</v>
      </c>
      <c r="J719" s="17" t="s">
        <v>137</v>
      </c>
      <c r="K719" s="18">
        <v>115</v>
      </c>
      <c r="L719" s="17" t="s">
        <v>138</v>
      </c>
      <c r="M719" s="17">
        <v>0</v>
      </c>
      <c r="N719" s="16">
        <f t="shared" si="671"/>
        <v>230</v>
      </c>
      <c r="O719" s="17">
        <v>1</v>
      </c>
      <c r="P719" s="17">
        <v>3.5</v>
      </c>
      <c r="Q719" s="17">
        <v>6.7</v>
      </c>
      <c r="R719" s="16"/>
      <c r="S719" s="16"/>
      <c r="T719" s="16">
        <v>0</v>
      </c>
      <c r="U719" s="17">
        <v>3.83</v>
      </c>
      <c r="V719" s="17">
        <v>0</v>
      </c>
      <c r="W719" s="17">
        <v>0</v>
      </c>
      <c r="X719" s="17">
        <v>0</v>
      </c>
      <c r="Y719" s="17">
        <v>0</v>
      </c>
      <c r="Z719" s="17">
        <v>0</v>
      </c>
      <c r="AA719" s="17" t="s">
        <v>139</v>
      </c>
      <c r="AB719" s="17" t="s">
        <v>140</v>
      </c>
      <c r="AC719" s="17">
        <v>20</v>
      </c>
      <c r="AD719" s="17">
        <v>6.7</v>
      </c>
      <c r="AE719" s="17">
        <v>1</v>
      </c>
      <c r="AF719" s="17">
        <v>2.34</v>
      </c>
      <c r="AG719" s="17">
        <v>3.62</v>
      </c>
      <c r="AH719" s="17">
        <f t="shared" si="672"/>
        <v>1.2800000000000002</v>
      </c>
      <c r="AI719" s="17" t="s">
        <v>136</v>
      </c>
      <c r="AJ719" s="17" t="s">
        <v>136</v>
      </c>
      <c r="AK719" s="17" t="s">
        <v>141</v>
      </c>
      <c r="AL719" s="17">
        <f t="shared" si="673"/>
        <v>2</v>
      </c>
      <c r="AM719" s="17">
        <v>0</v>
      </c>
      <c r="AN719" s="17"/>
      <c r="AO719" s="17">
        <v>0</v>
      </c>
      <c r="AP719" s="17">
        <v>0</v>
      </c>
      <c r="AQ719" s="17">
        <v>0</v>
      </c>
      <c r="AR719" s="17" t="s">
        <v>136</v>
      </c>
      <c r="AS719" s="19">
        <f t="shared" si="614"/>
        <v>0</v>
      </c>
      <c r="AT719" s="19"/>
      <c r="AU719" s="19">
        <f>VLOOKUP(G719,ABNT5101!$I$3:$J$9,2)</f>
        <v>15</v>
      </c>
      <c r="AV719" s="19">
        <f>VLOOKUP(G719,ABNT5101!$I$3:$M$9,5)</f>
        <v>0.18</v>
      </c>
      <c r="AW719" s="17" t="str">
        <f>_xlfn.XLOOKUP(G719,ABNT5101!I:I,ABNT5101!L:L)</f>
        <v>-</v>
      </c>
      <c r="AX719" s="17">
        <f>_xlfn.XLOOKUP(G719,ABNT5101!$I:$I,ABNT5101!M:M)</f>
        <v>0.18</v>
      </c>
      <c r="AY719" s="17" t="str">
        <f>_xlfn.XLOOKUP(G719,ABNT5101!$I:$I,ABNT5101!N:N)</f>
        <v>-</v>
      </c>
      <c r="AZ719" s="17">
        <f>_xlfn.XLOOKUP(G719,ABNT5101!$I:$I,ABNT5101!O:O)</f>
        <v>15</v>
      </c>
      <c r="BA719" s="20" t="str">
        <f t="shared" si="615"/>
        <v>ATENDE</v>
      </c>
      <c r="BB719" s="21">
        <f t="shared" ref="BB719:BC719" si="853">BE719/AU719-1</f>
        <v>0.10533333333333328</v>
      </c>
      <c r="BC719" s="21">
        <f t="shared" si="853"/>
        <v>3.1111111111111116</v>
      </c>
      <c r="BD719" s="21" t="str">
        <f t="shared" si="617"/>
        <v>-</v>
      </c>
      <c r="BE719" s="22">
        <v>16.579999999999998</v>
      </c>
      <c r="BF719" s="22">
        <v>0.74</v>
      </c>
      <c r="BG719" s="22"/>
      <c r="BH719" s="22"/>
      <c r="BI719" s="23"/>
      <c r="BJ719" s="22"/>
      <c r="BK719" s="20" t="str">
        <f t="shared" si="618"/>
        <v>ATENDE</v>
      </c>
      <c r="BL719" s="20" t="str">
        <f t="shared" si="619"/>
        <v>ATENDE</v>
      </c>
      <c r="BM719" s="20" t="str">
        <f t="shared" si="620"/>
        <v>ATENDE</v>
      </c>
      <c r="BN719" s="20" t="str">
        <f t="shared" si="621"/>
        <v>ATENDE</v>
      </c>
      <c r="BO719" s="24" t="str">
        <f t="shared" si="622"/>
        <v>C3</v>
      </c>
      <c r="BP719" s="24" t="str">
        <f t="shared" si="815"/>
        <v>P5</v>
      </c>
      <c r="BQ719" s="25">
        <f t="shared" si="623"/>
        <v>1.1280000000000001</v>
      </c>
      <c r="BR719" s="22">
        <v>10.64</v>
      </c>
      <c r="BS719" s="22">
        <v>6.81</v>
      </c>
      <c r="BT719" s="24">
        <f>IF(BP719="-","-",_xlfn.XLOOKUP(BP719,ABNT5101!$B$4:$B$9,ABNT5101!$C$4:$C$9))</f>
        <v>5</v>
      </c>
      <c r="BU719" s="24">
        <f>IF(BP719="-","-",_xlfn.XLOOKUP(BP719,ABNT5101!$B$4:$B$9,ABNT5101!$D$4:$D$9))</f>
        <v>1</v>
      </c>
      <c r="BV719" s="20" t="str">
        <f t="shared" si="624"/>
        <v>ATENDE</v>
      </c>
      <c r="BW719" s="20" t="str">
        <f t="shared" si="625"/>
        <v>ATENDE</v>
      </c>
      <c r="BX719" s="20" t="str">
        <f t="shared" si="626"/>
        <v>ATENDE</v>
      </c>
      <c r="BY719" s="24" t="str">
        <f t="shared" si="826"/>
        <v>P5</v>
      </c>
      <c r="BZ719" s="25">
        <f t="shared" si="627"/>
        <v>0.71200000000000019</v>
      </c>
      <c r="CA719" s="24">
        <v>8.56</v>
      </c>
      <c r="CB719" s="24">
        <v>5.18</v>
      </c>
      <c r="CC719" s="20">
        <f>IF(BY719="-","-",_xlfn.XLOOKUP(BY719,ABNT5101!$B$4:$B$9,ABNT5101!$C$4:$C$9))</f>
        <v>5</v>
      </c>
      <c r="CD719" s="24">
        <f>IF(BY719="-","-",_xlfn.XLOOKUP(BY719,ABNT5101!$B$4:$B$9,ABNT5101!$D$4:$D$9))</f>
        <v>1</v>
      </c>
      <c r="CE719" s="20" t="str">
        <f t="shared" si="628"/>
        <v>ATENDE</v>
      </c>
      <c r="CF719" s="20" t="str">
        <f t="shared" si="629"/>
        <v>ATENDE</v>
      </c>
      <c r="CG719" s="20" t="str">
        <f t="shared" si="630"/>
        <v>ATENDE</v>
      </c>
      <c r="CH719" s="26" t="str">
        <f>_xlfn.XLOOKUP(CI719,'Banco de dados'!$B:$B,'Banco de dados'!$D:$D)</f>
        <v>LEDSTAR</v>
      </c>
      <c r="CI719" s="47" t="str">
        <f>'Banco de dados'!B6</f>
        <v xml:space="preserve"> SL VT 9.1 35W</v>
      </c>
      <c r="CJ719" s="26" t="str">
        <f>_xlfn.XLOOKUP(CI719,'Banco de dados'!$B:$B,'Banco de dados'!$E:$E)</f>
        <v>LUM LED SL VT 9.1 35W</v>
      </c>
      <c r="CK719" s="26"/>
      <c r="CL719" s="26" t="e">
        <f>IF(CK719="-","-",_xlfn.XLOOKUP(CK719,'Banco de dados'!$B:$B,'Banco de dados'!$E:$E))</f>
        <v>#N/A</v>
      </c>
      <c r="CM719" s="28">
        <f t="shared" si="631"/>
        <v>1</v>
      </c>
      <c r="CN719" s="26">
        <f>_xlfn.XLOOKUP(CI719,'Banco de dados'!$B:$B,'Banco de dados'!$H:$H)</f>
        <v>35</v>
      </c>
      <c r="CO719" s="26" t="e">
        <f t="array" aca="1" ref="CO719" ca="1">_xludf.XLOOKUP(CK719,'Banco de dados'!$B:$B,'Banco de dados'!$H:$H)</f>
        <v>#NAME?</v>
      </c>
      <c r="CP719" s="51" t="e">
        <f t="array" aca="1" ref="CP719" ca="1">_xludf.XLOOKUP(CI719,'Banco de dados'!$B:$B,'Banco de dados'!$F:$F)</f>
        <v>#NAME?</v>
      </c>
      <c r="CQ719" s="26" t="e">
        <f t="array" aca="1" ref="CQ719" ca="1">_xludf.XLOOKUP(CK719,'Banco de dados'!$B:$B,'Banco de dados'!$F:$F)</f>
        <v>#NAME?</v>
      </c>
      <c r="CR719" s="27">
        <v>0</v>
      </c>
      <c r="CS719" s="27"/>
      <c r="CT719" s="26" t="str">
        <f>IF(AG719=0.5,"Suporte",IF(AND(AG719&gt;='Braços de IP'!$B$9,AG719&lt;='Braços de IP'!$D$9),'Braços de IP'!$E$9,IF(AND(AG719&gt;='Braços de IP'!$B$10,AG719&lt;='Braços de IP'!$D$10),'Braços de IP'!$E$10,IF(AND(AG719&gt;='Braços de IP'!$B$11,AG719&lt;='Braços de IP'!$D$11),'Braços de IP'!$E$11,IF(AND(AG719&gt;='Braços de IP'!$B$12,AG719&lt;='Braços de IP'!$D$12),'Braços de IP'!$E$12,IF(AND(AG719&gt;='Braços de IP'!$B$13,AG719&lt;='Braços de IP'!$D$13),'Braços de IP'!$E$13,IF(AND(AG719&gt;='Braços de IP'!$B$14,AG719&lt;='Braços de IP'!$D$14),'Braços de IP'!$E$14,"ERRO")))))))</f>
        <v>Longo II</v>
      </c>
      <c r="CU719" s="27"/>
      <c r="CV719" s="26" t="str">
        <f>IF($CU719="","",VLOOKUP($CU719,'Braços de IP'!$E$9:$I$15,2,0))</f>
        <v/>
      </c>
      <c r="CW719" s="29" t="str">
        <f>IF($CU719="","",VLOOKUP($CU719,'Braços de IP'!$E$9:$I$15,5,0))</f>
        <v/>
      </c>
      <c r="CX719" s="26"/>
      <c r="CY719" s="26"/>
      <c r="CZ719" s="26"/>
      <c r="DA719" s="26"/>
      <c r="DB719" s="26"/>
      <c r="DC719" s="26"/>
      <c r="DD719" s="30">
        <f t="shared" si="632"/>
        <v>35</v>
      </c>
      <c r="DE719" s="31">
        <f t="shared" si="633"/>
        <v>115</v>
      </c>
      <c r="DF719" s="30">
        <f t="shared" si="634"/>
        <v>150</v>
      </c>
      <c r="DG719" s="32">
        <f t="shared" si="635"/>
        <v>0.69565217391304346</v>
      </c>
      <c r="DH719" s="33" t="s">
        <v>143</v>
      </c>
      <c r="DI719" s="34"/>
      <c r="DJ719" s="35"/>
      <c r="DK719" s="16" t="s">
        <v>144</v>
      </c>
      <c r="DL719" s="16"/>
      <c r="DN719" s="36" t="e">
        <f t="shared" si="675"/>
        <v>#VALUE!</v>
      </c>
    </row>
    <row r="720" spans="2:118" ht="15.75" customHeight="1" x14ac:dyDescent="0.25">
      <c r="B720" s="16">
        <v>152</v>
      </c>
      <c r="C720" s="16" t="s">
        <v>146</v>
      </c>
      <c r="D720" s="16" t="s">
        <v>634</v>
      </c>
      <c r="E720" s="16">
        <v>-8.1415299999999995</v>
      </c>
      <c r="F720" s="16">
        <v>-34.910215999999998</v>
      </c>
      <c r="G720" s="16" t="s">
        <v>153</v>
      </c>
      <c r="H720" s="17" t="s">
        <v>136</v>
      </c>
      <c r="I720" s="16" t="s">
        <v>149</v>
      </c>
      <c r="J720" s="17" t="s">
        <v>137</v>
      </c>
      <c r="K720" s="18">
        <v>115</v>
      </c>
      <c r="L720" s="17" t="s">
        <v>138</v>
      </c>
      <c r="M720" s="17">
        <v>0</v>
      </c>
      <c r="N720" s="16">
        <f t="shared" si="671"/>
        <v>230</v>
      </c>
      <c r="O720" s="17">
        <v>1</v>
      </c>
      <c r="P720" s="17">
        <v>3.5</v>
      </c>
      <c r="Q720" s="17">
        <v>6.7</v>
      </c>
      <c r="R720" s="16"/>
      <c r="S720" s="16"/>
      <c r="T720" s="16">
        <v>0</v>
      </c>
      <c r="U720" s="17">
        <v>3.83</v>
      </c>
      <c r="V720" s="17">
        <v>0</v>
      </c>
      <c r="W720" s="17">
        <v>0</v>
      </c>
      <c r="X720" s="17">
        <v>0</v>
      </c>
      <c r="Y720" s="17">
        <v>0</v>
      </c>
      <c r="Z720" s="17">
        <v>0</v>
      </c>
      <c r="AA720" s="17" t="s">
        <v>139</v>
      </c>
      <c r="AB720" s="17" t="s">
        <v>140</v>
      </c>
      <c r="AC720" s="17">
        <v>20</v>
      </c>
      <c r="AD720" s="17">
        <v>6.7</v>
      </c>
      <c r="AE720" s="17">
        <v>1</v>
      </c>
      <c r="AF720" s="17">
        <v>2.34</v>
      </c>
      <c r="AG720" s="17">
        <v>3.62</v>
      </c>
      <c r="AH720" s="17">
        <f t="shared" si="672"/>
        <v>1.2800000000000002</v>
      </c>
      <c r="AI720" s="17" t="s">
        <v>136</v>
      </c>
      <c r="AJ720" s="17" t="s">
        <v>136</v>
      </c>
      <c r="AK720" s="17" t="s">
        <v>141</v>
      </c>
      <c r="AL720" s="17">
        <f t="shared" si="673"/>
        <v>2</v>
      </c>
      <c r="AM720" s="17">
        <v>0</v>
      </c>
      <c r="AN720" s="17"/>
      <c r="AO720" s="17">
        <v>0</v>
      </c>
      <c r="AP720" s="17">
        <v>0</v>
      </c>
      <c r="AQ720" s="17">
        <v>0</v>
      </c>
      <c r="AR720" s="17" t="s">
        <v>136</v>
      </c>
      <c r="AS720" s="19">
        <f t="shared" si="614"/>
        <v>0</v>
      </c>
      <c r="AT720" s="19"/>
      <c r="AU720" s="19">
        <f>VLOOKUP(G720,ABNT5101!$I$3:$J$9,2)</f>
        <v>15</v>
      </c>
      <c r="AV720" s="19">
        <f>VLOOKUP(G720,ABNT5101!$I$3:$M$9,5)</f>
        <v>0.18</v>
      </c>
      <c r="AW720" s="17" t="str">
        <f>_xlfn.XLOOKUP(G720,ABNT5101!I:I,ABNT5101!L:L)</f>
        <v>-</v>
      </c>
      <c r="AX720" s="17">
        <f>_xlfn.XLOOKUP(G720,ABNT5101!$I:$I,ABNT5101!M:M)</f>
        <v>0.18</v>
      </c>
      <c r="AY720" s="17" t="str">
        <f>_xlfn.XLOOKUP(G720,ABNT5101!$I:$I,ABNT5101!N:N)</f>
        <v>-</v>
      </c>
      <c r="AZ720" s="17">
        <f>_xlfn.XLOOKUP(G720,ABNT5101!$I:$I,ABNT5101!O:O)</f>
        <v>15</v>
      </c>
      <c r="BA720" s="20" t="str">
        <f t="shared" si="615"/>
        <v>ATENDE</v>
      </c>
      <c r="BB720" s="21">
        <f t="shared" ref="BB720:BC720" si="854">BE720/AU720-1</f>
        <v>7.0000000000000062E-2</v>
      </c>
      <c r="BC720" s="21">
        <f t="shared" si="854"/>
        <v>3.7222222222222223</v>
      </c>
      <c r="BD720" s="21" t="str">
        <f t="shared" si="617"/>
        <v>-</v>
      </c>
      <c r="BE720" s="22">
        <v>16.05</v>
      </c>
      <c r="BF720" s="22">
        <v>0.85</v>
      </c>
      <c r="BG720" s="22"/>
      <c r="BH720" s="22"/>
      <c r="BI720" s="23"/>
      <c r="BJ720" s="22"/>
      <c r="BK720" s="20" t="str">
        <f t="shared" si="618"/>
        <v>ATENDE</v>
      </c>
      <c r="BL720" s="20" t="str">
        <f t="shared" si="619"/>
        <v>ATENDE</v>
      </c>
      <c r="BM720" s="20" t="str">
        <f t="shared" si="620"/>
        <v>ATENDE</v>
      </c>
      <c r="BN720" s="20" t="str">
        <f t="shared" si="621"/>
        <v>ATENDE</v>
      </c>
      <c r="BO720" s="24" t="str">
        <f t="shared" si="622"/>
        <v>C3</v>
      </c>
      <c r="BP720" s="24" t="str">
        <f t="shared" si="815"/>
        <v>P5</v>
      </c>
      <c r="BQ720" s="25">
        <f t="shared" si="623"/>
        <v>0.85399999999999987</v>
      </c>
      <c r="BR720" s="22">
        <v>9.27</v>
      </c>
      <c r="BS720" s="22">
        <v>5.17</v>
      </c>
      <c r="BT720" s="24">
        <f>IF(BP720="-","-",_xlfn.XLOOKUP(BP720,ABNT5101!$B$4:$B$9,ABNT5101!$C$4:$C$9))</f>
        <v>5</v>
      </c>
      <c r="BU720" s="24">
        <f>IF(BP720="-","-",_xlfn.XLOOKUP(BP720,ABNT5101!$B$4:$B$9,ABNT5101!$D$4:$D$9))</f>
        <v>1</v>
      </c>
      <c r="BV720" s="20" t="str">
        <f t="shared" si="624"/>
        <v>ATENDE</v>
      </c>
      <c r="BW720" s="20" t="str">
        <f t="shared" si="625"/>
        <v>ATENDE</v>
      </c>
      <c r="BX720" s="20" t="str">
        <f t="shared" si="626"/>
        <v>ATENDE</v>
      </c>
      <c r="BY720" s="24" t="str">
        <f t="shared" si="826"/>
        <v>P5</v>
      </c>
      <c r="BZ720" s="25">
        <f t="shared" si="627"/>
        <v>0.37200000000000011</v>
      </c>
      <c r="CA720" s="24">
        <v>6.86</v>
      </c>
      <c r="CB720" s="24">
        <v>2.92</v>
      </c>
      <c r="CC720" s="20">
        <f>IF(BY720="-","-",_xlfn.XLOOKUP(BY720,ABNT5101!$B$4:$B$9,ABNT5101!$C$4:$C$9))</f>
        <v>5</v>
      </c>
      <c r="CD720" s="24">
        <f>IF(BY720="-","-",_xlfn.XLOOKUP(BY720,ABNT5101!$B$4:$B$9,ABNT5101!$D$4:$D$9))</f>
        <v>1</v>
      </c>
      <c r="CE720" s="20" t="str">
        <f t="shared" si="628"/>
        <v>ATENDE</v>
      </c>
      <c r="CF720" s="20" t="str">
        <f t="shared" si="629"/>
        <v>ATENDE</v>
      </c>
      <c r="CG720" s="20" t="str">
        <f t="shared" si="630"/>
        <v>ATENDE</v>
      </c>
      <c r="CH720" s="26" t="str">
        <f>_xlfn.XLOOKUP(CI720,'Banco de dados'!$B:$B,'Banco de dados'!$D:$D)</f>
        <v>SX LIGHTING</v>
      </c>
      <c r="CI720" s="27" t="str">
        <f>'Banco de dados'!B54</f>
        <v>SX-INEVO030HF</v>
      </c>
      <c r="CJ720" s="26" t="str">
        <f>_xlfn.XLOOKUP(CI720,'Banco de dados'!$B:$B,'Banco de dados'!$E:$E)</f>
        <v>SXINEVO030K50L12CZF7PHF</v>
      </c>
      <c r="CK720" s="26"/>
      <c r="CL720" s="26" t="e">
        <f>IF(CK720="-","-",_xlfn.XLOOKUP(CK720,'Banco de dados'!$B:$B,'Banco de dados'!$E:$E))</f>
        <v>#N/A</v>
      </c>
      <c r="CM720" s="28">
        <f t="shared" si="631"/>
        <v>1</v>
      </c>
      <c r="CN720" s="26">
        <f>_xlfn.XLOOKUP(CI720,'Banco de dados'!$B:$B,'Banco de dados'!$H:$H)</f>
        <v>31</v>
      </c>
      <c r="CO720" s="26" t="e">
        <f t="array" aca="1" ref="CO720" ca="1">_xludf.XLOOKUP(CK720,'Banco de dados'!$B:$B,'Banco de dados'!$H:$H)</f>
        <v>#NAME?</v>
      </c>
      <c r="CP720" s="51" t="e">
        <f t="array" aca="1" ref="CP720" ca="1">_xludf.XLOOKUP(CI720,'Banco de dados'!$B:$B,'Banco de dados'!$F:$F)</f>
        <v>#NAME?</v>
      </c>
      <c r="CQ720" s="26" t="e">
        <f t="array" aca="1" ref="CQ720" ca="1">_xludf.XLOOKUP(CK720,'Banco de dados'!$B:$B,'Banco de dados'!$F:$F)</f>
        <v>#NAME?</v>
      </c>
      <c r="CR720" s="27">
        <v>0</v>
      </c>
      <c r="CS720" s="27"/>
      <c r="CT720" s="26" t="str">
        <f>IF(AG720=0.5,"Suporte",IF(AND(AG720&gt;='Braços de IP'!$B$9,AG720&lt;='Braços de IP'!$D$9),'Braços de IP'!$E$9,IF(AND(AG720&gt;='Braços de IP'!$B$10,AG720&lt;='Braços de IP'!$D$10),'Braços de IP'!$E$10,IF(AND(AG720&gt;='Braços de IP'!$B$11,AG720&lt;='Braços de IP'!$D$11),'Braços de IP'!$E$11,IF(AND(AG720&gt;='Braços de IP'!$B$12,AG720&lt;='Braços de IP'!$D$12),'Braços de IP'!$E$12,IF(AND(AG720&gt;='Braços de IP'!$B$13,AG720&lt;='Braços de IP'!$D$13),'Braços de IP'!$E$13,IF(AND(AG720&gt;='Braços de IP'!$B$14,AG720&lt;='Braços de IP'!$D$14),'Braços de IP'!$E$14,"ERRO")))))))</f>
        <v>Longo II</v>
      </c>
      <c r="CU720" s="27"/>
      <c r="CV720" s="26" t="str">
        <f>IF($CU720="","",VLOOKUP($CU720,'Braços de IP'!$E$9:$I$15,2,0))</f>
        <v/>
      </c>
      <c r="CW720" s="29" t="str">
        <f>IF($CU720="","",VLOOKUP($CU720,'Braços de IP'!$E$9:$I$15,5,0))</f>
        <v/>
      </c>
      <c r="CX720" s="26"/>
      <c r="CY720" s="26"/>
      <c r="CZ720" s="26"/>
      <c r="DA720" s="26"/>
      <c r="DB720" s="26"/>
      <c r="DC720" s="26"/>
      <c r="DD720" s="30">
        <f t="shared" si="632"/>
        <v>31</v>
      </c>
      <c r="DE720" s="31">
        <f t="shared" si="633"/>
        <v>115</v>
      </c>
      <c r="DF720" s="30">
        <f t="shared" si="634"/>
        <v>146</v>
      </c>
      <c r="DG720" s="32">
        <f t="shared" si="635"/>
        <v>0.73043478260869565</v>
      </c>
      <c r="DH720" s="33" t="s">
        <v>143</v>
      </c>
      <c r="DI720" s="34"/>
      <c r="DJ720" s="35"/>
      <c r="DK720" s="16" t="s">
        <v>144</v>
      </c>
      <c r="DL720" s="16"/>
      <c r="DN720" s="36" t="e">
        <f t="shared" si="675"/>
        <v>#VALUE!</v>
      </c>
    </row>
    <row r="721" spans="1:118" ht="15.75" customHeight="1" x14ac:dyDescent="0.25">
      <c r="B721" s="16">
        <v>152</v>
      </c>
      <c r="C721" s="16" t="s">
        <v>146</v>
      </c>
      <c r="D721" s="16" t="s">
        <v>634</v>
      </c>
      <c r="E721" s="16">
        <v>-8.1415299999999995</v>
      </c>
      <c r="F721" s="16">
        <v>-34.910215999999998</v>
      </c>
      <c r="G721" s="16" t="s">
        <v>153</v>
      </c>
      <c r="H721" s="17" t="s">
        <v>136</v>
      </c>
      <c r="I721" s="16" t="s">
        <v>149</v>
      </c>
      <c r="J721" s="17" t="s">
        <v>137</v>
      </c>
      <c r="K721" s="18">
        <v>115</v>
      </c>
      <c r="L721" s="17" t="s">
        <v>138</v>
      </c>
      <c r="M721" s="17">
        <v>0</v>
      </c>
      <c r="N721" s="16">
        <f t="shared" si="671"/>
        <v>230</v>
      </c>
      <c r="O721" s="17">
        <v>1</v>
      </c>
      <c r="P721" s="17">
        <v>3.5</v>
      </c>
      <c r="Q721" s="17">
        <v>6.7</v>
      </c>
      <c r="R721" s="16"/>
      <c r="S721" s="16"/>
      <c r="T721" s="16">
        <v>0</v>
      </c>
      <c r="U721" s="17">
        <v>3.83</v>
      </c>
      <c r="V721" s="17">
        <v>0</v>
      </c>
      <c r="W721" s="17">
        <v>0</v>
      </c>
      <c r="X721" s="17">
        <v>0</v>
      </c>
      <c r="Y721" s="17">
        <v>0</v>
      </c>
      <c r="Z721" s="17">
        <v>0</v>
      </c>
      <c r="AA721" s="17" t="s">
        <v>139</v>
      </c>
      <c r="AB721" s="17" t="s">
        <v>140</v>
      </c>
      <c r="AC721" s="17">
        <v>20</v>
      </c>
      <c r="AD721" s="17">
        <v>6.7</v>
      </c>
      <c r="AE721" s="17">
        <v>1</v>
      </c>
      <c r="AF721" s="17">
        <v>2.34</v>
      </c>
      <c r="AG721" s="17">
        <v>3.62</v>
      </c>
      <c r="AH721" s="17">
        <f t="shared" si="672"/>
        <v>1.2800000000000002</v>
      </c>
      <c r="AI721" s="17" t="s">
        <v>136</v>
      </c>
      <c r="AJ721" s="17" t="s">
        <v>136</v>
      </c>
      <c r="AK721" s="17" t="s">
        <v>141</v>
      </c>
      <c r="AL721" s="17">
        <f t="shared" si="673"/>
        <v>2</v>
      </c>
      <c r="AM721" s="17">
        <v>0</v>
      </c>
      <c r="AN721" s="17"/>
      <c r="AO721" s="17">
        <v>0</v>
      </c>
      <c r="AP721" s="17">
        <v>0</v>
      </c>
      <c r="AQ721" s="17">
        <v>0</v>
      </c>
      <c r="AR721" s="17" t="s">
        <v>136</v>
      </c>
      <c r="AS721" s="19">
        <f t="shared" si="614"/>
        <v>0</v>
      </c>
      <c r="AT721" s="19"/>
      <c r="AU721" s="19">
        <f>VLOOKUP(G721,ABNT5101!$I$3:$J$9,2)</f>
        <v>15</v>
      </c>
      <c r="AV721" s="19">
        <f>VLOOKUP(G721,ABNT5101!$I$3:$M$9,5)</f>
        <v>0.18</v>
      </c>
      <c r="AW721" s="17" t="str">
        <f>_xlfn.XLOOKUP(G721,ABNT5101!I:I,ABNT5101!L:L)</f>
        <v>-</v>
      </c>
      <c r="AX721" s="17">
        <f>_xlfn.XLOOKUP(G721,ABNT5101!$I:$I,ABNT5101!M:M)</f>
        <v>0.18</v>
      </c>
      <c r="AY721" s="17" t="str">
        <f>_xlfn.XLOOKUP(G721,ABNT5101!$I:$I,ABNT5101!N:N)</f>
        <v>-</v>
      </c>
      <c r="AZ721" s="17">
        <f>_xlfn.XLOOKUP(G721,ABNT5101!$I:$I,ABNT5101!O:O)</f>
        <v>15</v>
      </c>
      <c r="BA721" s="20" t="str">
        <f t="shared" si="615"/>
        <v>ATENDE</v>
      </c>
      <c r="BB721" s="21">
        <f t="shared" ref="BB721:BC721" si="855">BE721/AU721-1</f>
        <v>5.933333333333346E-2</v>
      </c>
      <c r="BC721" s="21">
        <f t="shared" si="855"/>
        <v>3.3888888888888893</v>
      </c>
      <c r="BD721" s="21" t="str">
        <f t="shared" si="617"/>
        <v>-</v>
      </c>
      <c r="BE721" s="22">
        <v>15.89</v>
      </c>
      <c r="BF721" s="22">
        <v>0.79</v>
      </c>
      <c r="BG721" s="22"/>
      <c r="BH721" s="22"/>
      <c r="BI721" s="23"/>
      <c r="BJ721" s="22"/>
      <c r="BK721" s="20" t="str">
        <f t="shared" si="618"/>
        <v>ATENDE</v>
      </c>
      <c r="BL721" s="20" t="str">
        <f t="shared" si="619"/>
        <v>ATENDE</v>
      </c>
      <c r="BM721" s="20" t="str">
        <f t="shared" si="620"/>
        <v>ATENDE</v>
      </c>
      <c r="BN721" s="20" t="str">
        <f t="shared" si="621"/>
        <v>ATENDE</v>
      </c>
      <c r="BO721" s="24" t="str">
        <f t="shared" si="622"/>
        <v>C3</v>
      </c>
      <c r="BP721" s="24" t="str">
        <f t="shared" si="815"/>
        <v>P5</v>
      </c>
      <c r="BQ721" s="25">
        <f t="shared" si="623"/>
        <v>0.94600000000000017</v>
      </c>
      <c r="BR721" s="22">
        <v>9.73</v>
      </c>
      <c r="BS721" s="22">
        <v>6.31</v>
      </c>
      <c r="BT721" s="24">
        <f>IF(BP721="-","-",_xlfn.XLOOKUP(BP721,ABNT5101!$B$4:$B$9,ABNT5101!$C$4:$C$9))</f>
        <v>5</v>
      </c>
      <c r="BU721" s="24">
        <f>IF(BP721="-","-",_xlfn.XLOOKUP(BP721,ABNT5101!$B$4:$B$9,ABNT5101!$D$4:$D$9))</f>
        <v>1</v>
      </c>
      <c r="BV721" s="20" t="str">
        <f t="shared" si="624"/>
        <v>ATENDE</v>
      </c>
      <c r="BW721" s="20" t="str">
        <f t="shared" si="625"/>
        <v>ATENDE</v>
      </c>
      <c r="BX721" s="20" t="str">
        <f t="shared" si="626"/>
        <v>ATENDE</v>
      </c>
      <c r="BY721" s="24" t="str">
        <f t="shared" si="826"/>
        <v>P5</v>
      </c>
      <c r="BZ721" s="25">
        <f t="shared" si="627"/>
        <v>0.30600000000000005</v>
      </c>
      <c r="CA721" s="24">
        <v>6.53</v>
      </c>
      <c r="CB721" s="24">
        <v>3.6</v>
      </c>
      <c r="CC721" s="20">
        <f>IF(BY721="-","-",_xlfn.XLOOKUP(BY721,ABNT5101!$B$4:$B$9,ABNT5101!$C$4:$C$9))</f>
        <v>5</v>
      </c>
      <c r="CD721" s="24">
        <f>IF(BY721="-","-",_xlfn.XLOOKUP(BY721,ABNT5101!$B$4:$B$9,ABNT5101!$D$4:$D$9))</f>
        <v>1</v>
      </c>
      <c r="CE721" s="20" t="str">
        <f t="shared" si="628"/>
        <v>ATENDE</v>
      </c>
      <c r="CF721" s="20" t="str">
        <f t="shared" si="629"/>
        <v>ATENDE</v>
      </c>
      <c r="CG721" s="20" t="str">
        <f t="shared" si="630"/>
        <v>ATENDE</v>
      </c>
      <c r="CH721" s="26" t="str">
        <f>_xlfn.XLOOKUP(CI721,'Banco de dados'!$B:$B,'Banco de dados'!$D:$D)</f>
        <v>TECNOWATT</v>
      </c>
      <c r="CI721" s="27" t="str">
        <f>'Banco de dados'!B65</f>
        <v xml:space="preserve">SIGSAGPTLRRSSNDL_30W_38IBBRS
</v>
      </c>
      <c r="CJ721" s="26" t="str">
        <f>_xlfn.XLOOKUP(CI721,'Banco de dados'!$B:$B,'Banco de dados'!$E:$E)</f>
        <v>SIGSAGPTLRRSSNDL_30W_38IBBRS
1-10C1MUN6.5</v>
      </c>
      <c r="CK721" s="26"/>
      <c r="CL721" s="26" t="e">
        <f>IF(CK721="-","-",_xlfn.XLOOKUP(CK721,'Banco de dados'!$B:$B,'Banco de dados'!$E:$E))</f>
        <v>#N/A</v>
      </c>
      <c r="CM721" s="28">
        <f t="shared" si="631"/>
        <v>1</v>
      </c>
      <c r="CN721" s="26">
        <f>_xlfn.XLOOKUP(CI721,'Banco de dados'!$B:$B,'Banco de dados'!$H:$H)</f>
        <v>30</v>
      </c>
      <c r="CO721" s="26" t="e">
        <f t="array" aca="1" ref="CO721" ca="1">_xludf.XLOOKUP(CK721,'Banco de dados'!$B:$B,'Banco de dados'!$H:$H)</f>
        <v>#NAME?</v>
      </c>
      <c r="CP721" s="51" t="e">
        <f t="array" aca="1" ref="CP721" ca="1">_xludf.XLOOKUP(CI721,'Banco de dados'!$B:$B,'Banco de dados'!$F:$F)</f>
        <v>#NAME?</v>
      </c>
      <c r="CQ721" s="26" t="e">
        <f t="array" aca="1" ref="CQ721" ca="1">_xludf.XLOOKUP(CK721,'Banco de dados'!$B:$B,'Banco de dados'!$F:$F)</f>
        <v>#NAME?</v>
      </c>
      <c r="CR721" s="27">
        <v>0</v>
      </c>
      <c r="CS721" s="27"/>
      <c r="CT721" s="26" t="str">
        <f>IF(AG721=0.5,"Suporte",IF(AND(AG721&gt;='Braços de IP'!$B$9,AG721&lt;='Braços de IP'!$D$9),'Braços de IP'!$E$9,IF(AND(AG721&gt;='Braços de IP'!$B$10,AG721&lt;='Braços de IP'!$D$10),'Braços de IP'!$E$10,IF(AND(AG721&gt;='Braços de IP'!$B$11,AG721&lt;='Braços de IP'!$D$11),'Braços de IP'!$E$11,IF(AND(AG721&gt;='Braços de IP'!$B$12,AG721&lt;='Braços de IP'!$D$12),'Braços de IP'!$E$12,IF(AND(AG721&gt;='Braços de IP'!$B$13,AG721&lt;='Braços de IP'!$D$13),'Braços de IP'!$E$13,IF(AND(AG721&gt;='Braços de IP'!$B$14,AG721&lt;='Braços de IP'!$D$14),'Braços de IP'!$E$14,"ERRO")))))))</f>
        <v>Longo II</v>
      </c>
      <c r="CU721" s="27"/>
      <c r="CV721" s="26" t="str">
        <f>IF($CU721="","",VLOOKUP($CU721,'Braços de IP'!$E$9:$I$15,2,0))</f>
        <v/>
      </c>
      <c r="CW721" s="29" t="str">
        <f>IF($CU721="","",VLOOKUP($CU721,'Braços de IP'!$E$9:$I$15,5,0))</f>
        <v/>
      </c>
      <c r="CX721" s="26"/>
      <c r="CY721" s="26"/>
      <c r="CZ721" s="26"/>
      <c r="DA721" s="26"/>
      <c r="DB721" s="26"/>
      <c r="DC721" s="26"/>
      <c r="DD721" s="30">
        <f t="shared" si="632"/>
        <v>30</v>
      </c>
      <c r="DE721" s="31">
        <f t="shared" si="633"/>
        <v>115</v>
      </c>
      <c r="DF721" s="30">
        <f t="shared" si="634"/>
        <v>145</v>
      </c>
      <c r="DG721" s="32">
        <f t="shared" si="635"/>
        <v>0.73913043478260865</v>
      </c>
      <c r="DH721" s="33" t="s">
        <v>143</v>
      </c>
      <c r="DI721" s="34"/>
      <c r="DJ721" s="35"/>
      <c r="DK721" s="16" t="s">
        <v>144</v>
      </c>
      <c r="DL721" s="16"/>
      <c r="DN721" s="36" t="e">
        <f t="shared" si="675"/>
        <v>#VALUE!</v>
      </c>
    </row>
    <row r="722" spans="1:118" ht="15.75" customHeight="1" x14ac:dyDescent="0.25">
      <c r="B722" s="16">
        <v>153</v>
      </c>
      <c r="C722" s="16" t="s">
        <v>146</v>
      </c>
      <c r="D722" s="16" t="s">
        <v>635</v>
      </c>
      <c r="E722" s="16">
        <v>-8.1389460000000007</v>
      </c>
      <c r="F722" s="16">
        <v>-34.906588999999997</v>
      </c>
      <c r="G722" s="16" t="s">
        <v>153</v>
      </c>
      <c r="H722" s="17" t="s">
        <v>136</v>
      </c>
      <c r="I722" s="16" t="s">
        <v>149</v>
      </c>
      <c r="J722" s="17" t="s">
        <v>137</v>
      </c>
      <c r="K722" s="18">
        <v>70</v>
      </c>
      <c r="L722" s="17" t="s">
        <v>138</v>
      </c>
      <c r="M722" s="17">
        <v>0</v>
      </c>
      <c r="N722" s="16">
        <f t="shared" si="671"/>
        <v>140</v>
      </c>
      <c r="O722" s="17">
        <v>1</v>
      </c>
      <c r="P722" s="17">
        <v>2.58</v>
      </c>
      <c r="Q722" s="17">
        <v>6.8</v>
      </c>
      <c r="R722" s="16"/>
      <c r="S722" s="16"/>
      <c r="T722" s="16">
        <v>0</v>
      </c>
      <c r="U722" s="17">
        <v>1.74</v>
      </c>
      <c r="V722" s="17">
        <v>0</v>
      </c>
      <c r="W722" s="17">
        <v>0</v>
      </c>
      <c r="X722" s="17">
        <v>0</v>
      </c>
      <c r="Y722" s="17">
        <v>0</v>
      </c>
      <c r="Z722" s="17">
        <v>0</v>
      </c>
      <c r="AA722" s="17" t="s">
        <v>139</v>
      </c>
      <c r="AB722" s="17" t="s">
        <v>140</v>
      </c>
      <c r="AC722" s="17">
        <v>21.71</v>
      </c>
      <c r="AD722" s="17">
        <v>7.1</v>
      </c>
      <c r="AE722" s="17">
        <v>1</v>
      </c>
      <c r="AF722" s="17">
        <v>1.1299999999999999</v>
      </c>
      <c r="AG722" s="17">
        <v>2.6</v>
      </c>
      <c r="AH722" s="17">
        <f t="shared" si="672"/>
        <v>1.4700000000000002</v>
      </c>
      <c r="AI722" s="17" t="s">
        <v>136</v>
      </c>
      <c r="AJ722" s="17" t="s">
        <v>136</v>
      </c>
      <c r="AK722" s="17" t="s">
        <v>141</v>
      </c>
      <c r="AL722" s="17">
        <f t="shared" si="673"/>
        <v>2</v>
      </c>
      <c r="AM722" s="17">
        <v>0</v>
      </c>
      <c r="AN722" s="17"/>
      <c r="AO722" s="17">
        <v>0</v>
      </c>
      <c r="AP722" s="17">
        <v>0</v>
      </c>
      <c r="AQ722" s="17">
        <v>0</v>
      </c>
      <c r="AR722" s="17" t="s">
        <v>136</v>
      </c>
      <c r="AS722" s="19">
        <f t="shared" si="614"/>
        <v>0</v>
      </c>
      <c r="AT722" s="19"/>
      <c r="AU722" s="19">
        <f>VLOOKUP(G722,ABNT5101!$I$3:$J$9,2)</f>
        <v>15</v>
      </c>
      <c r="AV722" s="19">
        <f>VLOOKUP(G722,ABNT5101!$I$3:$M$9,5)</f>
        <v>0.18</v>
      </c>
      <c r="AW722" s="17" t="str">
        <f>_xlfn.XLOOKUP(G722,ABNT5101!I:I,ABNT5101!L:L)</f>
        <v>-</v>
      </c>
      <c r="AX722" s="17">
        <f>_xlfn.XLOOKUP(G722,ABNT5101!$I:$I,ABNT5101!M:M)</f>
        <v>0.18</v>
      </c>
      <c r="AY722" s="17" t="str">
        <f>_xlfn.XLOOKUP(G722,ABNT5101!$I:$I,ABNT5101!N:N)</f>
        <v>-</v>
      </c>
      <c r="AZ722" s="17">
        <f>_xlfn.XLOOKUP(G722,ABNT5101!$I:$I,ABNT5101!O:O)</f>
        <v>15</v>
      </c>
      <c r="BA722" s="20" t="str">
        <f t="shared" si="615"/>
        <v>ATENDE</v>
      </c>
      <c r="BB722" s="21">
        <f t="shared" ref="BB722:BC722" si="856">BE722/AU722-1</f>
        <v>0.15666666666666673</v>
      </c>
      <c r="BC722" s="21">
        <f t="shared" si="856"/>
        <v>2.666666666666667</v>
      </c>
      <c r="BD722" s="21" t="str">
        <f t="shared" si="617"/>
        <v>-</v>
      </c>
      <c r="BE722" s="22">
        <v>17.350000000000001</v>
      </c>
      <c r="BF722" s="22">
        <v>0.66</v>
      </c>
      <c r="BG722" s="22"/>
      <c r="BH722" s="22"/>
      <c r="BI722" s="23"/>
      <c r="BJ722" s="22"/>
      <c r="BK722" s="20" t="str">
        <f t="shared" si="618"/>
        <v>ATENDE</v>
      </c>
      <c r="BL722" s="20" t="str">
        <f t="shared" si="619"/>
        <v>ATENDE</v>
      </c>
      <c r="BM722" s="20" t="str">
        <f t="shared" si="620"/>
        <v>ATENDE</v>
      </c>
      <c r="BN722" s="20" t="str">
        <f t="shared" si="621"/>
        <v>ATENDE</v>
      </c>
      <c r="BO722" s="24" t="str">
        <f t="shared" si="622"/>
        <v>C3</v>
      </c>
      <c r="BP722" s="24" t="str">
        <f t="shared" si="815"/>
        <v>P5</v>
      </c>
      <c r="BQ722" s="25">
        <f t="shared" si="623"/>
        <v>1.524</v>
      </c>
      <c r="BR722" s="22">
        <v>12.62</v>
      </c>
      <c r="BS722" s="22">
        <v>8.1</v>
      </c>
      <c r="BT722" s="24">
        <f>IF(BP722="-","-",_xlfn.XLOOKUP(BP722,ABNT5101!$B$4:$B$9,ABNT5101!$C$4:$C$9))</f>
        <v>5</v>
      </c>
      <c r="BU722" s="24">
        <f>IF(BP722="-","-",_xlfn.XLOOKUP(BP722,ABNT5101!$B$4:$B$9,ABNT5101!$D$4:$D$9))</f>
        <v>1</v>
      </c>
      <c r="BV722" s="20" t="str">
        <f t="shared" si="624"/>
        <v>ATENDE</v>
      </c>
      <c r="BW722" s="20" t="str">
        <f t="shared" si="625"/>
        <v>ATENDE</v>
      </c>
      <c r="BX722" s="20" t="str">
        <f t="shared" si="626"/>
        <v>ATENDE</v>
      </c>
      <c r="BY722" s="24" t="str">
        <f t="shared" si="826"/>
        <v>P5</v>
      </c>
      <c r="BZ722" s="25">
        <f t="shared" si="627"/>
        <v>1.4780000000000002</v>
      </c>
      <c r="CA722" s="24">
        <v>12.39</v>
      </c>
      <c r="CB722" s="24">
        <v>9.01</v>
      </c>
      <c r="CC722" s="20">
        <f>IF(BY722="-","-",_xlfn.XLOOKUP(BY722,ABNT5101!$B$4:$B$9,ABNT5101!$C$4:$C$9))</f>
        <v>5</v>
      </c>
      <c r="CD722" s="24">
        <f>IF(BY722="-","-",_xlfn.XLOOKUP(BY722,ABNT5101!$B$4:$B$9,ABNT5101!$D$4:$D$9))</f>
        <v>1</v>
      </c>
      <c r="CE722" s="20" t="str">
        <f t="shared" si="628"/>
        <v>ATENDE</v>
      </c>
      <c r="CF722" s="20" t="str">
        <f t="shared" si="629"/>
        <v>ATENDE</v>
      </c>
      <c r="CG722" s="20" t="str">
        <f t="shared" si="630"/>
        <v>ATENDE</v>
      </c>
      <c r="CH722" s="26" t="str">
        <f>_xlfn.XLOOKUP(CI722,'Banco de dados'!$B:$B,'Banco de dados'!$D:$D)</f>
        <v>LEDSTAR</v>
      </c>
      <c r="CI722" s="47" t="str">
        <f>'Banco de dados'!B7</f>
        <v xml:space="preserve"> SL VT 9.1 44W</v>
      </c>
      <c r="CJ722" s="26" t="str">
        <f>_xlfn.XLOOKUP(CI722,'Banco de dados'!$B:$B,'Banco de dados'!$E:$E)</f>
        <v>LUM LED SL VT 9.1 44W</v>
      </c>
      <c r="CK722" s="26"/>
      <c r="CL722" s="26" t="e">
        <f>IF(CK722="-","-",_xlfn.XLOOKUP(CK722,'Banco de dados'!$B:$B,'Banco de dados'!$E:$E))</f>
        <v>#N/A</v>
      </c>
      <c r="CM722" s="28">
        <f t="shared" si="631"/>
        <v>1</v>
      </c>
      <c r="CN722" s="26">
        <f>_xlfn.XLOOKUP(CI722,'Banco de dados'!$B:$B,'Banco de dados'!$H:$H)</f>
        <v>44</v>
      </c>
      <c r="CO722" s="26" t="e">
        <f t="array" aca="1" ref="CO722" ca="1">_xludf.XLOOKUP(CK722,'Banco de dados'!$B:$B,'Banco de dados'!$H:$H)</f>
        <v>#NAME?</v>
      </c>
      <c r="CP722" s="51" t="e">
        <f t="array" aca="1" ref="CP722" ca="1">_xludf.XLOOKUP(CI722,'Banco de dados'!$B:$B,'Banco de dados'!$F:$F)</f>
        <v>#NAME?</v>
      </c>
      <c r="CQ722" s="26" t="e">
        <f t="array" aca="1" ref="CQ722" ca="1">_xludf.XLOOKUP(CK722,'Banco de dados'!$B:$B,'Banco de dados'!$F:$F)</f>
        <v>#NAME?</v>
      </c>
      <c r="CR722" s="27">
        <v>0</v>
      </c>
      <c r="CS722" s="27"/>
      <c r="CT722" s="26" t="str">
        <f>IF(AG722=0.5,"Suporte",IF(AND(AG722&gt;='Braços de IP'!$B$9,AG722&lt;='Braços de IP'!$D$9),'Braços de IP'!$E$9,IF(AND(AG722&gt;='Braços de IP'!$B$10,AG722&lt;='Braços de IP'!$D$10),'Braços de IP'!$E$10,IF(AND(AG722&gt;='Braços de IP'!$B$11,AG722&lt;='Braços de IP'!$D$11),'Braços de IP'!$E$11,IF(AND(AG722&gt;='Braços de IP'!$B$12,AG722&lt;='Braços de IP'!$D$12),'Braços de IP'!$E$12,IF(AND(AG722&gt;='Braços de IP'!$B$13,AG722&lt;='Braços de IP'!$D$13),'Braços de IP'!$E$13,IF(AND(AG722&gt;='Braços de IP'!$B$14,AG722&lt;='Braços de IP'!$D$14),'Braços de IP'!$E$14,"ERRO")))))))</f>
        <v>Longo I</v>
      </c>
      <c r="CU722" s="27"/>
      <c r="CV722" s="26" t="str">
        <f>IF($CU722="","",VLOOKUP($CU722,'Braços de IP'!$E$9:$I$15,2,0))</f>
        <v/>
      </c>
      <c r="CW722" s="29" t="str">
        <f>IF($CU722="","",VLOOKUP($CU722,'Braços de IP'!$E$9:$I$15,5,0))</f>
        <v/>
      </c>
      <c r="CX722" s="26"/>
      <c r="CY722" s="26"/>
      <c r="CZ722" s="26"/>
      <c r="DA722" s="26"/>
      <c r="DB722" s="26"/>
      <c r="DC722" s="26"/>
      <c r="DD722" s="30">
        <f t="shared" si="632"/>
        <v>44</v>
      </c>
      <c r="DE722" s="31">
        <f t="shared" si="633"/>
        <v>70</v>
      </c>
      <c r="DF722" s="30">
        <f t="shared" si="634"/>
        <v>114</v>
      </c>
      <c r="DG722" s="32">
        <f t="shared" si="635"/>
        <v>0.37142857142857144</v>
      </c>
      <c r="DH722" s="33" t="s">
        <v>143</v>
      </c>
      <c r="DI722" s="34"/>
      <c r="DJ722" s="35"/>
      <c r="DK722" s="16" t="s">
        <v>144</v>
      </c>
      <c r="DL722" s="16"/>
      <c r="DN722" s="36" t="e">
        <f t="shared" si="675"/>
        <v>#VALUE!</v>
      </c>
    </row>
    <row r="723" spans="1:118" ht="15.75" customHeight="1" x14ac:dyDescent="0.25">
      <c r="B723" s="16">
        <v>153</v>
      </c>
      <c r="C723" s="16" t="s">
        <v>146</v>
      </c>
      <c r="D723" s="16" t="s">
        <v>635</v>
      </c>
      <c r="E723" s="16">
        <v>-8.1389460000000007</v>
      </c>
      <c r="F723" s="16">
        <v>-34.906588999999997</v>
      </c>
      <c r="G723" s="16" t="s">
        <v>153</v>
      </c>
      <c r="H723" s="17" t="s">
        <v>136</v>
      </c>
      <c r="I723" s="16" t="s">
        <v>149</v>
      </c>
      <c r="J723" s="17" t="s">
        <v>137</v>
      </c>
      <c r="K723" s="18">
        <v>70</v>
      </c>
      <c r="L723" s="17" t="s">
        <v>138</v>
      </c>
      <c r="M723" s="17">
        <v>0</v>
      </c>
      <c r="N723" s="16">
        <f t="shared" si="671"/>
        <v>140</v>
      </c>
      <c r="O723" s="17">
        <v>1</v>
      </c>
      <c r="P723" s="17">
        <v>2.58</v>
      </c>
      <c r="Q723" s="17">
        <v>6.8</v>
      </c>
      <c r="R723" s="16"/>
      <c r="S723" s="16"/>
      <c r="T723" s="16">
        <v>0</v>
      </c>
      <c r="U723" s="17">
        <v>1.74</v>
      </c>
      <c r="V723" s="17">
        <v>0</v>
      </c>
      <c r="W723" s="17">
        <v>0</v>
      </c>
      <c r="X723" s="17">
        <v>0</v>
      </c>
      <c r="Y723" s="17">
        <v>0</v>
      </c>
      <c r="Z723" s="17">
        <v>0</v>
      </c>
      <c r="AA723" s="17" t="s">
        <v>139</v>
      </c>
      <c r="AB723" s="17" t="s">
        <v>140</v>
      </c>
      <c r="AC723" s="17">
        <v>21.71</v>
      </c>
      <c r="AD723" s="17">
        <v>7.1</v>
      </c>
      <c r="AE723" s="17">
        <v>1</v>
      </c>
      <c r="AF723" s="17">
        <v>1.1299999999999999</v>
      </c>
      <c r="AG723" s="17">
        <v>2.6</v>
      </c>
      <c r="AH723" s="17">
        <f t="shared" si="672"/>
        <v>1.4700000000000002</v>
      </c>
      <c r="AI723" s="17" t="s">
        <v>136</v>
      </c>
      <c r="AJ723" s="17" t="s">
        <v>136</v>
      </c>
      <c r="AK723" s="17" t="s">
        <v>141</v>
      </c>
      <c r="AL723" s="17">
        <f t="shared" si="673"/>
        <v>2</v>
      </c>
      <c r="AM723" s="17">
        <v>0</v>
      </c>
      <c r="AN723" s="17"/>
      <c r="AO723" s="17">
        <v>0</v>
      </c>
      <c r="AP723" s="17">
        <v>0</v>
      </c>
      <c r="AQ723" s="17">
        <v>0</v>
      </c>
      <c r="AR723" s="17" t="s">
        <v>136</v>
      </c>
      <c r="AS723" s="19">
        <f t="shared" si="614"/>
        <v>0</v>
      </c>
      <c r="AT723" s="19"/>
      <c r="AU723" s="19">
        <f>VLOOKUP(G723,ABNT5101!$I$3:$J$9,2)</f>
        <v>15</v>
      </c>
      <c r="AV723" s="19">
        <f>VLOOKUP(G723,ABNT5101!$I$3:$M$9,5)</f>
        <v>0.18</v>
      </c>
      <c r="AW723" s="17" t="str">
        <f>_xlfn.XLOOKUP(G723,ABNT5101!I:I,ABNT5101!L:L)</f>
        <v>-</v>
      </c>
      <c r="AX723" s="17">
        <f>_xlfn.XLOOKUP(G723,ABNT5101!$I:$I,ABNT5101!M:M)</f>
        <v>0.18</v>
      </c>
      <c r="AY723" s="17" t="str">
        <f>_xlfn.XLOOKUP(G723,ABNT5101!$I:$I,ABNT5101!N:N)</f>
        <v>-</v>
      </c>
      <c r="AZ723" s="17">
        <f>_xlfn.XLOOKUP(G723,ABNT5101!$I:$I,ABNT5101!O:O)</f>
        <v>15</v>
      </c>
      <c r="BA723" s="20" t="str">
        <f t="shared" si="615"/>
        <v>ATENDE</v>
      </c>
      <c r="BB723" s="21">
        <f t="shared" ref="BB723:BC723" si="857">BE723/AU723-1</f>
        <v>0.10399999999999987</v>
      </c>
      <c r="BC723" s="21">
        <f t="shared" si="857"/>
        <v>3.4444444444444446</v>
      </c>
      <c r="BD723" s="21" t="str">
        <f t="shared" si="617"/>
        <v>-</v>
      </c>
      <c r="BE723" s="22">
        <v>16.559999999999999</v>
      </c>
      <c r="BF723" s="22">
        <v>0.8</v>
      </c>
      <c r="BG723" s="22"/>
      <c r="BH723" s="22"/>
      <c r="BI723" s="23"/>
      <c r="BJ723" s="22"/>
      <c r="BK723" s="20" t="str">
        <f t="shared" si="618"/>
        <v>ATENDE</v>
      </c>
      <c r="BL723" s="20" t="str">
        <f t="shared" si="619"/>
        <v>ATENDE</v>
      </c>
      <c r="BM723" s="20" t="str">
        <f t="shared" si="620"/>
        <v>ATENDE</v>
      </c>
      <c r="BN723" s="20" t="str">
        <f t="shared" si="621"/>
        <v>ATENDE</v>
      </c>
      <c r="BO723" s="24" t="str">
        <f t="shared" si="622"/>
        <v>C3</v>
      </c>
      <c r="BP723" s="24" t="str">
        <f t="shared" si="815"/>
        <v>P5</v>
      </c>
      <c r="BQ723" s="25">
        <f t="shared" si="623"/>
        <v>1.3519999999999999</v>
      </c>
      <c r="BR723" s="22">
        <v>11.76</v>
      </c>
      <c r="BS723" s="22">
        <v>7.96</v>
      </c>
      <c r="BT723" s="24">
        <f>IF(BP723="-","-",_xlfn.XLOOKUP(BP723,ABNT5101!$B$4:$B$9,ABNT5101!$C$4:$C$9))</f>
        <v>5</v>
      </c>
      <c r="BU723" s="24">
        <f>IF(BP723="-","-",_xlfn.XLOOKUP(BP723,ABNT5101!$B$4:$B$9,ABNT5101!$D$4:$D$9))</f>
        <v>1</v>
      </c>
      <c r="BV723" s="20" t="str">
        <f t="shared" si="624"/>
        <v>ATENDE</v>
      </c>
      <c r="BW723" s="20" t="str">
        <f t="shared" si="625"/>
        <v>ATENDE</v>
      </c>
      <c r="BX723" s="20" t="str">
        <f t="shared" si="626"/>
        <v>ATENDE</v>
      </c>
      <c r="BY723" s="24" t="str">
        <f t="shared" si="826"/>
        <v>P5</v>
      </c>
      <c r="BZ723" s="25">
        <f t="shared" si="627"/>
        <v>1.2800000000000002</v>
      </c>
      <c r="CA723" s="24">
        <v>11.4</v>
      </c>
      <c r="CB723" s="24">
        <v>9.09</v>
      </c>
      <c r="CC723" s="20">
        <f>IF(BY723="-","-",_xlfn.XLOOKUP(BY723,ABNT5101!$B$4:$B$9,ABNT5101!$C$4:$C$9))</f>
        <v>5</v>
      </c>
      <c r="CD723" s="24">
        <f>IF(BY723="-","-",_xlfn.XLOOKUP(BY723,ABNT5101!$B$4:$B$9,ABNT5101!$D$4:$D$9))</f>
        <v>1</v>
      </c>
      <c r="CE723" s="20" t="str">
        <f t="shared" si="628"/>
        <v>ATENDE</v>
      </c>
      <c r="CF723" s="20" t="str">
        <f t="shared" si="629"/>
        <v>ATENDE</v>
      </c>
      <c r="CG723" s="20" t="str">
        <f t="shared" si="630"/>
        <v>ATENDE</v>
      </c>
      <c r="CH723" s="26" t="str">
        <f>_xlfn.XLOOKUP(CI723,'Banco de dados'!$B:$B,'Banco de dados'!$D:$D)</f>
        <v>SX LIGHTING</v>
      </c>
      <c r="CI723" s="27" t="str">
        <f>'Banco de dados'!B55</f>
        <v>SX-INEVO040HF</v>
      </c>
      <c r="CJ723" s="26" t="str">
        <f>_xlfn.XLOOKUP(CI723,'Banco de dados'!$B:$B,'Banco de dados'!$E:$E)</f>
        <v>SXINEVO040K50L12CZF7PHF</v>
      </c>
      <c r="CK723" s="26"/>
      <c r="CL723" s="26" t="e">
        <f>IF(CK723="-","-",_xlfn.XLOOKUP(CK723,'Banco de dados'!$B:$B,'Banco de dados'!$E:$E))</f>
        <v>#N/A</v>
      </c>
      <c r="CM723" s="28">
        <f t="shared" si="631"/>
        <v>1</v>
      </c>
      <c r="CN723" s="26">
        <f>_xlfn.XLOOKUP(CI723,'Banco de dados'!$B:$B,'Banco de dados'!$H:$H)</f>
        <v>39</v>
      </c>
      <c r="CO723" s="26" t="e">
        <f t="array" aca="1" ref="CO723" ca="1">_xludf.XLOOKUP(CK723,'Banco de dados'!$B:$B,'Banco de dados'!$H:$H)</f>
        <v>#NAME?</v>
      </c>
      <c r="CP723" s="51" t="e">
        <f t="array" aca="1" ref="CP723" ca="1">_xludf.XLOOKUP(CI723,'Banco de dados'!$B:$B,'Banco de dados'!$F:$F)</f>
        <v>#NAME?</v>
      </c>
      <c r="CQ723" s="26" t="e">
        <f t="array" aca="1" ref="CQ723" ca="1">_xludf.XLOOKUP(CK723,'Banco de dados'!$B:$B,'Banco de dados'!$F:$F)</f>
        <v>#NAME?</v>
      </c>
      <c r="CR723" s="27">
        <v>0</v>
      </c>
      <c r="CS723" s="27"/>
      <c r="CT723" s="26" t="str">
        <f>IF(AG723=0.5,"Suporte",IF(AND(AG723&gt;='Braços de IP'!$B$9,AG723&lt;='Braços de IP'!$D$9),'Braços de IP'!$E$9,IF(AND(AG723&gt;='Braços de IP'!$B$10,AG723&lt;='Braços de IP'!$D$10),'Braços de IP'!$E$10,IF(AND(AG723&gt;='Braços de IP'!$B$11,AG723&lt;='Braços de IP'!$D$11),'Braços de IP'!$E$11,IF(AND(AG723&gt;='Braços de IP'!$B$12,AG723&lt;='Braços de IP'!$D$12),'Braços de IP'!$E$12,IF(AND(AG723&gt;='Braços de IP'!$B$13,AG723&lt;='Braços de IP'!$D$13),'Braços de IP'!$E$13,IF(AND(AG723&gt;='Braços de IP'!$B$14,AG723&lt;='Braços de IP'!$D$14),'Braços de IP'!$E$14,"ERRO")))))))</f>
        <v>Longo I</v>
      </c>
      <c r="CU723" s="27"/>
      <c r="CV723" s="26" t="str">
        <f>IF($CU723="","",VLOOKUP($CU723,'Braços de IP'!$E$9:$I$15,2,0))</f>
        <v/>
      </c>
      <c r="CW723" s="29" t="str">
        <f>IF($CU723="","",VLOOKUP($CU723,'Braços de IP'!$E$9:$I$15,5,0))</f>
        <v/>
      </c>
      <c r="CX723" s="26"/>
      <c r="CY723" s="26"/>
      <c r="CZ723" s="26"/>
      <c r="DA723" s="26"/>
      <c r="DB723" s="26"/>
      <c r="DC723" s="26"/>
      <c r="DD723" s="30">
        <f t="shared" si="632"/>
        <v>39</v>
      </c>
      <c r="DE723" s="31">
        <f t="shared" si="633"/>
        <v>70</v>
      </c>
      <c r="DF723" s="30">
        <f t="shared" si="634"/>
        <v>109</v>
      </c>
      <c r="DG723" s="32">
        <f t="shared" si="635"/>
        <v>0.44285714285714284</v>
      </c>
      <c r="DH723" s="33" t="s">
        <v>143</v>
      </c>
      <c r="DI723" s="34"/>
      <c r="DJ723" s="35"/>
      <c r="DK723" s="16" t="s">
        <v>144</v>
      </c>
      <c r="DL723" s="16"/>
      <c r="DN723" s="36" t="e">
        <f t="shared" si="675"/>
        <v>#VALUE!</v>
      </c>
    </row>
    <row r="724" spans="1:118" ht="15.75" customHeight="1" x14ac:dyDescent="0.25">
      <c r="B724" s="16">
        <v>153</v>
      </c>
      <c r="C724" s="16" t="s">
        <v>146</v>
      </c>
      <c r="D724" s="16" t="s">
        <v>635</v>
      </c>
      <c r="E724" s="16">
        <v>-8.1389460000000007</v>
      </c>
      <c r="F724" s="16">
        <v>-34.906588999999997</v>
      </c>
      <c r="G724" s="16" t="s">
        <v>153</v>
      </c>
      <c r="H724" s="17" t="s">
        <v>136</v>
      </c>
      <c r="I724" s="16" t="s">
        <v>149</v>
      </c>
      <c r="J724" s="17" t="s">
        <v>137</v>
      </c>
      <c r="K724" s="18">
        <v>70</v>
      </c>
      <c r="L724" s="17" t="s">
        <v>138</v>
      </c>
      <c r="M724" s="17">
        <v>0</v>
      </c>
      <c r="N724" s="16">
        <f t="shared" si="671"/>
        <v>140</v>
      </c>
      <c r="O724" s="17">
        <v>1</v>
      </c>
      <c r="P724" s="17">
        <v>2.58</v>
      </c>
      <c r="Q724" s="17">
        <v>6.8</v>
      </c>
      <c r="R724" s="16"/>
      <c r="S724" s="16"/>
      <c r="T724" s="16">
        <v>0</v>
      </c>
      <c r="U724" s="17">
        <v>1.74</v>
      </c>
      <c r="V724" s="17">
        <v>0</v>
      </c>
      <c r="W724" s="17">
        <v>0</v>
      </c>
      <c r="X724" s="17">
        <v>0</v>
      </c>
      <c r="Y724" s="17">
        <v>0</v>
      </c>
      <c r="Z724" s="17">
        <v>0</v>
      </c>
      <c r="AA724" s="17" t="s">
        <v>139</v>
      </c>
      <c r="AB724" s="17" t="s">
        <v>140</v>
      </c>
      <c r="AC724" s="17">
        <v>21.71</v>
      </c>
      <c r="AD724" s="17">
        <v>7.1</v>
      </c>
      <c r="AE724" s="17">
        <v>1</v>
      </c>
      <c r="AF724" s="17">
        <v>1.1299999999999999</v>
      </c>
      <c r="AG724" s="17">
        <v>2.6</v>
      </c>
      <c r="AH724" s="17">
        <f t="shared" si="672"/>
        <v>1.4700000000000002</v>
      </c>
      <c r="AI724" s="17" t="s">
        <v>136</v>
      </c>
      <c r="AJ724" s="17" t="s">
        <v>136</v>
      </c>
      <c r="AK724" s="17" t="s">
        <v>141</v>
      </c>
      <c r="AL724" s="17">
        <f t="shared" si="673"/>
        <v>2</v>
      </c>
      <c r="AM724" s="17">
        <v>0</v>
      </c>
      <c r="AN724" s="17"/>
      <c r="AO724" s="17">
        <v>0</v>
      </c>
      <c r="AP724" s="17">
        <v>0</v>
      </c>
      <c r="AQ724" s="17">
        <v>0</v>
      </c>
      <c r="AR724" s="17" t="s">
        <v>136</v>
      </c>
      <c r="AS724" s="19">
        <f t="shared" si="614"/>
        <v>0</v>
      </c>
      <c r="AT724" s="19"/>
      <c r="AU724" s="19">
        <f>VLOOKUP(G724,ABNT5101!$I$3:$J$9,2)</f>
        <v>15</v>
      </c>
      <c r="AV724" s="19">
        <f>VLOOKUP(G724,ABNT5101!$I$3:$M$9,5)</f>
        <v>0.18</v>
      </c>
      <c r="AW724" s="17" t="str">
        <f>_xlfn.XLOOKUP(G724,ABNT5101!I:I,ABNT5101!L:L)</f>
        <v>-</v>
      </c>
      <c r="AX724" s="17">
        <f>_xlfn.XLOOKUP(G724,ABNT5101!$I:$I,ABNT5101!M:M)</f>
        <v>0.18</v>
      </c>
      <c r="AY724" s="17" t="str">
        <f>_xlfn.XLOOKUP(G724,ABNT5101!$I:$I,ABNT5101!N:N)</f>
        <v>-</v>
      </c>
      <c r="AZ724" s="17">
        <f>_xlfn.XLOOKUP(G724,ABNT5101!$I:$I,ABNT5101!O:O)</f>
        <v>15</v>
      </c>
      <c r="BA724" s="20" t="str">
        <f t="shared" si="615"/>
        <v>ATENDE</v>
      </c>
      <c r="BB724" s="21">
        <f t="shared" ref="BB724:BC724" si="858">BE724/AU724-1</f>
        <v>0.25933333333333342</v>
      </c>
      <c r="BC724" s="21">
        <f t="shared" si="858"/>
        <v>3.4444444444444446</v>
      </c>
      <c r="BD724" s="21" t="str">
        <f t="shared" si="617"/>
        <v>-</v>
      </c>
      <c r="BE724" s="22">
        <v>18.89</v>
      </c>
      <c r="BF724" s="22">
        <v>0.8</v>
      </c>
      <c r="BG724" s="22"/>
      <c r="BH724" s="22"/>
      <c r="BI724" s="23"/>
      <c r="BJ724" s="22"/>
      <c r="BK724" s="20" t="str">
        <f t="shared" si="618"/>
        <v>ATENDE</v>
      </c>
      <c r="BL724" s="20" t="str">
        <f t="shared" si="619"/>
        <v>ATENDE</v>
      </c>
      <c r="BM724" s="20" t="str">
        <f t="shared" si="620"/>
        <v>ATENDE</v>
      </c>
      <c r="BN724" s="20" t="str">
        <f t="shared" si="621"/>
        <v>ATENDE</v>
      </c>
      <c r="BO724" s="24" t="str">
        <f t="shared" si="622"/>
        <v>C3</v>
      </c>
      <c r="BP724" s="24" t="str">
        <f t="shared" si="815"/>
        <v>P5</v>
      </c>
      <c r="BQ724" s="25">
        <f t="shared" si="623"/>
        <v>1.464</v>
      </c>
      <c r="BR724" s="22">
        <v>12.32</v>
      </c>
      <c r="BS724" s="22">
        <v>8.6999999999999993</v>
      </c>
      <c r="BT724" s="24">
        <f>IF(BP724="-","-",_xlfn.XLOOKUP(BP724,ABNT5101!$B$4:$B$9,ABNT5101!$C$4:$C$9))</f>
        <v>5</v>
      </c>
      <c r="BU724" s="24">
        <f>IF(BP724="-","-",_xlfn.XLOOKUP(BP724,ABNT5101!$B$4:$B$9,ABNT5101!$D$4:$D$9))</f>
        <v>1</v>
      </c>
      <c r="BV724" s="20" t="str">
        <f t="shared" si="624"/>
        <v>ATENDE</v>
      </c>
      <c r="BW724" s="20" t="str">
        <f t="shared" si="625"/>
        <v>ATENDE</v>
      </c>
      <c r="BX724" s="20" t="str">
        <f t="shared" si="626"/>
        <v>ATENDE</v>
      </c>
      <c r="BY724" s="24" t="str">
        <f t="shared" si="826"/>
        <v>P5</v>
      </c>
      <c r="BZ724" s="25">
        <f t="shared" si="627"/>
        <v>1.0640000000000001</v>
      </c>
      <c r="CA724" s="24">
        <v>10.32</v>
      </c>
      <c r="CB724" s="24">
        <v>7.56</v>
      </c>
      <c r="CC724" s="20">
        <f>IF(BY724="-","-",_xlfn.XLOOKUP(BY724,ABNT5101!$B$4:$B$9,ABNT5101!$C$4:$C$9))</f>
        <v>5</v>
      </c>
      <c r="CD724" s="24">
        <f>IF(BY724="-","-",_xlfn.XLOOKUP(BY724,ABNT5101!$B$4:$B$9,ABNT5101!$D$4:$D$9))</f>
        <v>1</v>
      </c>
      <c r="CE724" s="20" t="str">
        <f t="shared" si="628"/>
        <v>ATENDE</v>
      </c>
      <c r="CF724" s="20" t="str">
        <f t="shared" si="629"/>
        <v>ATENDE</v>
      </c>
      <c r="CG724" s="20" t="str">
        <f t="shared" si="630"/>
        <v>ATENDE</v>
      </c>
      <c r="CH724" s="26" t="str">
        <f>_xlfn.XLOOKUP(CI724,'Banco de dados'!$B:$B,'Banco de dados'!$D:$D)</f>
        <v>TECNOWATT</v>
      </c>
      <c r="CI724" s="27" t="str">
        <f>'Banco de dados'!B66</f>
        <v xml:space="preserve">SIGSAGPTLRRSSNDL_40W_50IBBRS
</v>
      </c>
      <c r="CJ724" s="26" t="str">
        <f>_xlfn.XLOOKUP(CI724,'Banco de dados'!$B:$B,'Banco de dados'!$E:$E)</f>
        <v>SIGSAGPTLRRSSNDL_40W_50IBBRS
1-10C1MUN6.5</v>
      </c>
      <c r="CK724" s="26"/>
      <c r="CL724" s="26" t="e">
        <f>IF(CK724="-","-",_xlfn.XLOOKUP(CK724,'Banco de dados'!$B:$B,'Banco de dados'!$E:$E))</f>
        <v>#N/A</v>
      </c>
      <c r="CM724" s="28">
        <f t="shared" si="631"/>
        <v>1</v>
      </c>
      <c r="CN724" s="26">
        <f>_xlfn.XLOOKUP(CI724,'Banco de dados'!$B:$B,'Banco de dados'!$H:$H)</f>
        <v>40</v>
      </c>
      <c r="CO724" s="26" t="e">
        <f t="array" aca="1" ref="CO724" ca="1">_xludf.XLOOKUP(CK724,'Banco de dados'!$B:$B,'Banco de dados'!$H:$H)</f>
        <v>#NAME?</v>
      </c>
      <c r="CP724" s="51" t="e">
        <f t="array" aca="1" ref="CP724" ca="1">_xludf.XLOOKUP(CI724,'Banco de dados'!$B:$B,'Banco de dados'!$F:$F)</f>
        <v>#NAME?</v>
      </c>
      <c r="CQ724" s="26" t="e">
        <f t="array" aca="1" ref="CQ724" ca="1">_xludf.XLOOKUP(CK724,'Banco de dados'!$B:$B,'Banco de dados'!$F:$F)</f>
        <v>#NAME?</v>
      </c>
      <c r="CR724" s="27">
        <v>0</v>
      </c>
      <c r="CS724" s="27"/>
      <c r="CT724" s="26" t="str">
        <f>IF(AG724=0.5,"Suporte",IF(AND(AG724&gt;='Braços de IP'!$B$9,AG724&lt;='Braços de IP'!$D$9),'Braços de IP'!$E$9,IF(AND(AG724&gt;='Braços de IP'!$B$10,AG724&lt;='Braços de IP'!$D$10),'Braços de IP'!$E$10,IF(AND(AG724&gt;='Braços de IP'!$B$11,AG724&lt;='Braços de IP'!$D$11),'Braços de IP'!$E$11,IF(AND(AG724&gt;='Braços de IP'!$B$12,AG724&lt;='Braços de IP'!$D$12),'Braços de IP'!$E$12,IF(AND(AG724&gt;='Braços de IP'!$B$13,AG724&lt;='Braços de IP'!$D$13),'Braços de IP'!$E$13,IF(AND(AG724&gt;='Braços de IP'!$B$14,AG724&lt;='Braços de IP'!$D$14),'Braços de IP'!$E$14,"ERRO")))))))</f>
        <v>Longo I</v>
      </c>
      <c r="CU724" s="27"/>
      <c r="CV724" s="26" t="str">
        <f>IF($CU724="","",VLOOKUP($CU724,'Braços de IP'!$E$9:$I$15,2,0))</f>
        <v/>
      </c>
      <c r="CW724" s="29" t="str">
        <f>IF($CU724="","",VLOOKUP($CU724,'Braços de IP'!$E$9:$I$15,5,0))</f>
        <v/>
      </c>
      <c r="CX724" s="26"/>
      <c r="CY724" s="26"/>
      <c r="CZ724" s="26"/>
      <c r="DA724" s="26"/>
      <c r="DB724" s="26"/>
      <c r="DC724" s="26"/>
      <c r="DD724" s="30">
        <f t="shared" si="632"/>
        <v>40</v>
      </c>
      <c r="DE724" s="31">
        <f t="shared" si="633"/>
        <v>70</v>
      </c>
      <c r="DF724" s="30">
        <f t="shared" si="634"/>
        <v>110</v>
      </c>
      <c r="DG724" s="32">
        <f t="shared" si="635"/>
        <v>0.4285714285714286</v>
      </c>
      <c r="DH724" s="33" t="s">
        <v>143</v>
      </c>
      <c r="DI724" s="34"/>
      <c r="DJ724" s="35"/>
      <c r="DK724" s="16" t="s">
        <v>144</v>
      </c>
      <c r="DL724" s="16"/>
      <c r="DN724" s="36" t="e">
        <f t="shared" si="675"/>
        <v>#VALUE!</v>
      </c>
    </row>
    <row r="725" spans="1:118" ht="15.75" customHeight="1" x14ac:dyDescent="0.25">
      <c r="A725" s="1"/>
      <c r="B725" s="16">
        <v>154</v>
      </c>
      <c r="C725" s="16" t="s">
        <v>146</v>
      </c>
      <c r="D725" s="16" t="s">
        <v>636</v>
      </c>
      <c r="E725" s="16">
        <v>-8.0418149999999997</v>
      </c>
      <c r="F725" s="16">
        <v>-34.933869999999999</v>
      </c>
      <c r="G725" s="16" t="s">
        <v>160</v>
      </c>
      <c r="H725" s="17" t="s">
        <v>136</v>
      </c>
      <c r="I725" s="16" t="s">
        <v>135</v>
      </c>
      <c r="J725" s="17" t="s">
        <v>137</v>
      </c>
      <c r="K725" s="18">
        <v>72</v>
      </c>
      <c r="L725" s="17" t="s">
        <v>138</v>
      </c>
      <c r="M725" s="17">
        <v>0</v>
      </c>
      <c r="N725" s="16">
        <f t="shared" si="671"/>
        <v>144</v>
      </c>
      <c r="O725" s="17">
        <v>1</v>
      </c>
      <c r="P725" s="17">
        <v>3.6</v>
      </c>
      <c r="Q725" s="17">
        <v>5.94</v>
      </c>
      <c r="R725" s="16"/>
      <c r="S725" s="16"/>
      <c r="T725" s="16">
        <v>0</v>
      </c>
      <c r="U725" s="17">
        <v>2.5499999999999998</v>
      </c>
      <c r="V725" s="17">
        <v>0</v>
      </c>
      <c r="W725" s="17">
        <v>0</v>
      </c>
      <c r="X725" s="17">
        <v>0</v>
      </c>
      <c r="Y725" s="17">
        <v>0</v>
      </c>
      <c r="Z725" s="17">
        <v>0</v>
      </c>
      <c r="AA725" s="17" t="s">
        <v>139</v>
      </c>
      <c r="AB725" s="17" t="s">
        <v>140</v>
      </c>
      <c r="AC725" s="17">
        <v>40.869999999999997</v>
      </c>
      <c r="AD725" s="17">
        <v>7.1</v>
      </c>
      <c r="AE725" s="17">
        <v>1</v>
      </c>
      <c r="AF725" s="17">
        <v>2.0699999999999998</v>
      </c>
      <c r="AG725" s="17">
        <v>3.13</v>
      </c>
      <c r="AH725" s="17">
        <f t="shared" si="672"/>
        <v>1.06</v>
      </c>
      <c r="AI725" s="17" t="s">
        <v>136</v>
      </c>
      <c r="AJ725" s="17" t="s">
        <v>136</v>
      </c>
      <c r="AK725" s="17" t="s">
        <v>141</v>
      </c>
      <c r="AL725" s="17">
        <f t="shared" si="673"/>
        <v>2</v>
      </c>
      <c r="AM725" s="17">
        <v>0</v>
      </c>
      <c r="AN725" s="17"/>
      <c r="AO725" s="17">
        <v>0</v>
      </c>
      <c r="AP725" s="17">
        <v>0</v>
      </c>
      <c r="AQ725" s="17">
        <v>0</v>
      </c>
      <c r="AR725" s="17" t="s">
        <v>136</v>
      </c>
      <c r="AS725" s="19">
        <f t="shared" si="614"/>
        <v>0</v>
      </c>
      <c r="AT725" s="19"/>
      <c r="AU725" s="19">
        <f>VLOOKUP(G725,ABNT5101!$I$3:$J$9,2)</f>
        <v>10</v>
      </c>
      <c r="AV725" s="19">
        <f>VLOOKUP(G725,ABNT5101!$I$3:$M$9,5)</f>
        <v>0.18</v>
      </c>
      <c r="AW725" s="17" t="str">
        <f>_xlfn.XLOOKUP(G725,ABNT5101!I:I,ABNT5101!L:L)</f>
        <v>-</v>
      </c>
      <c r="AX725" s="17">
        <f>_xlfn.XLOOKUP(G725,ABNT5101!$I:$I,ABNT5101!M:M)</f>
        <v>0.18</v>
      </c>
      <c r="AY725" s="17" t="str">
        <f>_xlfn.XLOOKUP(G725,ABNT5101!$I:$I,ABNT5101!N:N)</f>
        <v>-</v>
      </c>
      <c r="AZ725" s="17">
        <f>_xlfn.XLOOKUP(G725,ABNT5101!$I:$I,ABNT5101!O:O)</f>
        <v>16</v>
      </c>
      <c r="BA725" s="20" t="str">
        <f t="shared" si="615"/>
        <v>ATENDE</v>
      </c>
      <c r="BB725" s="21">
        <f t="shared" ref="BB725:BC725" si="859">BE725/AU725-1</f>
        <v>9.6000000000000085E-2</v>
      </c>
      <c r="BC725" s="21">
        <f t="shared" si="859"/>
        <v>0.50000000000000022</v>
      </c>
      <c r="BD725" s="21" t="str">
        <f t="shared" si="617"/>
        <v>-</v>
      </c>
      <c r="BE725" s="22">
        <v>10.96</v>
      </c>
      <c r="BF725" s="22">
        <v>0.27</v>
      </c>
      <c r="BG725" s="22"/>
      <c r="BH725" s="22"/>
      <c r="BI725" s="23"/>
      <c r="BJ725" s="22"/>
      <c r="BK725" s="20" t="str">
        <f t="shared" si="618"/>
        <v>ATENDE</v>
      </c>
      <c r="BL725" s="20" t="str">
        <f t="shared" si="619"/>
        <v>ATENDE</v>
      </c>
      <c r="BM725" s="20" t="str">
        <f t="shared" si="620"/>
        <v>ATENDE</v>
      </c>
      <c r="BN725" s="20" t="str">
        <f t="shared" si="621"/>
        <v>ATENDE</v>
      </c>
      <c r="BO725" s="24" t="str">
        <f t="shared" si="622"/>
        <v>C4</v>
      </c>
      <c r="BP725" s="24" t="str">
        <f t="shared" si="815"/>
        <v>P6</v>
      </c>
      <c r="BQ725" s="25">
        <f t="shared" si="623"/>
        <v>1.5899999999999999</v>
      </c>
      <c r="BR725" s="22">
        <v>7.77</v>
      </c>
      <c r="BS725" s="22">
        <v>2.61</v>
      </c>
      <c r="BT725" s="24">
        <f>IF(BP725="-","-",_xlfn.XLOOKUP(BP725,ABNT5101!$B$4:$B$9,ABNT5101!$C$4:$C$9))</f>
        <v>3</v>
      </c>
      <c r="BU725" s="24">
        <f>IF(BP725="-","-",_xlfn.XLOOKUP(BP725,ABNT5101!$B$4:$B$9,ABNT5101!$D$4:$D$9))</f>
        <v>0.6</v>
      </c>
      <c r="BV725" s="20" t="str">
        <f t="shared" si="624"/>
        <v>ATENDE</v>
      </c>
      <c r="BW725" s="20" t="str">
        <f t="shared" si="625"/>
        <v>ATENDE</v>
      </c>
      <c r="BX725" s="20" t="str">
        <f t="shared" si="626"/>
        <v>ATENDE</v>
      </c>
      <c r="BY725" s="24" t="str">
        <f t="shared" ref="BY725:BY727" si="860">I725</f>
        <v>P6</v>
      </c>
      <c r="BZ725" s="25">
        <f t="shared" si="627"/>
        <v>1.5533333333333332</v>
      </c>
      <c r="CA725" s="24">
        <v>7.66</v>
      </c>
      <c r="CB725" s="24">
        <v>1.86</v>
      </c>
      <c r="CC725" s="20">
        <f>IF(BY725="-","-",_xlfn.XLOOKUP(BY725,ABNT5101!$B$4:$B$9,ABNT5101!$C$4:$C$9))</f>
        <v>3</v>
      </c>
      <c r="CD725" s="24">
        <f>IF(BY725="-","-",_xlfn.XLOOKUP(BY725,ABNT5101!$B$4:$B$9,ABNT5101!$D$4:$D$9))</f>
        <v>0.6</v>
      </c>
      <c r="CE725" s="20" t="str">
        <f t="shared" si="628"/>
        <v>ATENDE</v>
      </c>
      <c r="CF725" s="20" t="str">
        <f t="shared" si="629"/>
        <v>ATENDE</v>
      </c>
      <c r="CG725" s="20" t="str">
        <f t="shared" si="630"/>
        <v>ATENDE</v>
      </c>
      <c r="CH725" s="26" t="str">
        <f>_xlfn.XLOOKUP(CI725,'Banco de dados'!$B:$B,'Banco de dados'!$D:$D)</f>
        <v>LEDSTAR</v>
      </c>
      <c r="CI725" s="47" t="str">
        <f>'Banco de dados'!B8</f>
        <v xml:space="preserve"> SL VT 9.1 52W</v>
      </c>
      <c r="CJ725" s="26" t="str">
        <f>_xlfn.XLOOKUP(CI725,'Banco de dados'!$B:$B,'Banco de dados'!$E:$E)</f>
        <v>LUM LED SL VT 9.1 52W</v>
      </c>
      <c r="CK725" s="26"/>
      <c r="CL725" s="26" t="e">
        <f>IF(CK725="-","-",_xlfn.XLOOKUP(CK725,'Banco de dados'!$B:$B,'Banco de dados'!$E:$E))</f>
        <v>#N/A</v>
      </c>
      <c r="CM725" s="28">
        <f t="shared" si="631"/>
        <v>1</v>
      </c>
      <c r="CN725" s="26">
        <f>_xlfn.XLOOKUP(CI725,'Banco de dados'!$B:$B,'Banco de dados'!$H:$H)</f>
        <v>52</v>
      </c>
      <c r="CO725" s="26" t="e">
        <f t="array" aca="1" ref="CO725" ca="1">_xludf.XLOOKUP(CK725,'Banco de dados'!$B:$B,'Banco de dados'!$H:$H)</f>
        <v>#NAME?</v>
      </c>
      <c r="CP725" s="51" t="e">
        <f t="array" aca="1" ref="CP725" ca="1">_xludf.XLOOKUP(CI725,'Banco de dados'!$B:$B,'Banco de dados'!$F:$F)</f>
        <v>#NAME?</v>
      </c>
      <c r="CQ725" s="26" t="e">
        <f t="array" aca="1" ref="CQ725" ca="1">_xludf.XLOOKUP(CK725,'Banco de dados'!$B:$B,'Banco de dados'!$F:$F)</f>
        <v>#NAME?</v>
      </c>
      <c r="CR725" s="27">
        <v>0</v>
      </c>
      <c r="CS725" s="27"/>
      <c r="CT725" s="26" t="str">
        <f>IF(AG725=0.5,"Suporte",IF(AND(AG725&gt;='Braços de IP'!$B$9,AG725&lt;='Braços de IP'!$D$9),'Braços de IP'!$E$9,IF(AND(AG725&gt;='Braços de IP'!$B$10,AG725&lt;='Braços de IP'!$D$10),'Braços de IP'!$E$10,IF(AND(AG725&gt;='Braços de IP'!$B$11,AG725&lt;='Braços de IP'!$D$11),'Braços de IP'!$E$11,IF(AND(AG725&gt;='Braços de IP'!$B$12,AG725&lt;='Braços de IP'!$D$12),'Braços de IP'!$E$12,IF(AND(AG725&gt;='Braços de IP'!$B$13,AG725&lt;='Braços de IP'!$D$13),'Braços de IP'!$E$13,IF(AND(AG725&gt;='Braços de IP'!$B$14,AG725&lt;='Braços de IP'!$D$14),'Braços de IP'!$E$14,"ERRO")))))))</f>
        <v>Longo I</v>
      </c>
      <c r="CU725" s="27"/>
      <c r="CV725" s="26" t="str">
        <f>IF($CU725="","",VLOOKUP($CU725,'Braços de IP'!$E$9:$I$15,2,0))</f>
        <v/>
      </c>
      <c r="CW725" s="29" t="str">
        <f>IF($CU725="","",VLOOKUP($CU725,'Braços de IP'!$E$9:$I$15,5,0))</f>
        <v/>
      </c>
      <c r="CX725" s="26"/>
      <c r="CY725" s="26"/>
      <c r="CZ725" s="26"/>
      <c r="DA725" s="26"/>
      <c r="DB725" s="26"/>
      <c r="DC725" s="26"/>
      <c r="DD725" s="30">
        <f t="shared" si="632"/>
        <v>52</v>
      </c>
      <c r="DE725" s="31">
        <f t="shared" si="633"/>
        <v>72</v>
      </c>
      <c r="DF725" s="30">
        <f t="shared" si="634"/>
        <v>124</v>
      </c>
      <c r="DG725" s="32">
        <f t="shared" si="635"/>
        <v>0.27777777777777779</v>
      </c>
      <c r="DH725" s="33" t="s">
        <v>143</v>
      </c>
      <c r="DI725" s="34"/>
      <c r="DJ725" s="35"/>
      <c r="DK725" s="16" t="s">
        <v>144</v>
      </c>
      <c r="DL725" s="16"/>
      <c r="DN725" s="36" t="e">
        <f t="shared" si="675"/>
        <v>#VALUE!</v>
      </c>
    </row>
    <row r="726" spans="1:118" ht="15.75" customHeight="1" x14ac:dyDescent="0.25">
      <c r="A726" s="1"/>
      <c r="B726" s="16">
        <v>154</v>
      </c>
      <c r="C726" s="16" t="s">
        <v>146</v>
      </c>
      <c r="D726" s="16" t="s">
        <v>636</v>
      </c>
      <c r="E726" s="16">
        <v>-8.0418149999999997</v>
      </c>
      <c r="F726" s="16">
        <v>-34.933869999999999</v>
      </c>
      <c r="G726" s="16" t="s">
        <v>160</v>
      </c>
      <c r="H726" s="17" t="s">
        <v>136</v>
      </c>
      <c r="I726" s="16" t="s">
        <v>135</v>
      </c>
      <c r="J726" s="17" t="s">
        <v>137</v>
      </c>
      <c r="K726" s="18">
        <v>72</v>
      </c>
      <c r="L726" s="17" t="s">
        <v>138</v>
      </c>
      <c r="M726" s="17">
        <v>0</v>
      </c>
      <c r="N726" s="16">
        <f t="shared" si="671"/>
        <v>144</v>
      </c>
      <c r="O726" s="17">
        <v>1</v>
      </c>
      <c r="P726" s="17">
        <v>3.6</v>
      </c>
      <c r="Q726" s="17">
        <v>5.94</v>
      </c>
      <c r="R726" s="16"/>
      <c r="S726" s="16"/>
      <c r="T726" s="16">
        <v>0</v>
      </c>
      <c r="U726" s="17">
        <v>2.5499999999999998</v>
      </c>
      <c r="V726" s="17">
        <v>0</v>
      </c>
      <c r="W726" s="17">
        <v>0</v>
      </c>
      <c r="X726" s="17">
        <v>0</v>
      </c>
      <c r="Y726" s="17">
        <v>0</v>
      </c>
      <c r="Z726" s="17">
        <v>0</v>
      </c>
      <c r="AA726" s="17" t="s">
        <v>139</v>
      </c>
      <c r="AB726" s="17" t="s">
        <v>140</v>
      </c>
      <c r="AC726" s="17">
        <v>40.869999999999997</v>
      </c>
      <c r="AD726" s="17">
        <v>7.1</v>
      </c>
      <c r="AE726" s="17">
        <v>1</v>
      </c>
      <c r="AF726" s="17">
        <v>2.0699999999999998</v>
      </c>
      <c r="AG726" s="17">
        <v>3.13</v>
      </c>
      <c r="AH726" s="17">
        <f t="shared" si="672"/>
        <v>1.06</v>
      </c>
      <c r="AI726" s="17" t="s">
        <v>136</v>
      </c>
      <c r="AJ726" s="17" t="s">
        <v>136</v>
      </c>
      <c r="AK726" s="17" t="s">
        <v>141</v>
      </c>
      <c r="AL726" s="17">
        <f t="shared" si="673"/>
        <v>2</v>
      </c>
      <c r="AM726" s="17">
        <v>0</v>
      </c>
      <c r="AN726" s="17"/>
      <c r="AO726" s="17">
        <v>0</v>
      </c>
      <c r="AP726" s="17">
        <v>0</v>
      </c>
      <c r="AQ726" s="17">
        <v>0</v>
      </c>
      <c r="AR726" s="17" t="s">
        <v>136</v>
      </c>
      <c r="AS726" s="19">
        <f t="shared" si="614"/>
        <v>0</v>
      </c>
      <c r="AT726" s="19"/>
      <c r="AU726" s="19">
        <f>VLOOKUP(G726,ABNT5101!$I$3:$J$9,2)</f>
        <v>10</v>
      </c>
      <c r="AV726" s="19">
        <f>VLOOKUP(G726,ABNT5101!$I$3:$M$9,5)</f>
        <v>0.18</v>
      </c>
      <c r="AW726" s="17" t="str">
        <f>_xlfn.XLOOKUP(G726,ABNT5101!I:I,ABNT5101!L:L)</f>
        <v>-</v>
      </c>
      <c r="AX726" s="17">
        <f>_xlfn.XLOOKUP(G726,ABNT5101!$I:$I,ABNT5101!M:M)</f>
        <v>0.18</v>
      </c>
      <c r="AY726" s="17" t="str">
        <f>_xlfn.XLOOKUP(G726,ABNT5101!$I:$I,ABNT5101!N:N)</f>
        <v>-</v>
      </c>
      <c r="AZ726" s="17">
        <f>_xlfn.XLOOKUP(G726,ABNT5101!$I:$I,ABNT5101!O:O)</f>
        <v>16</v>
      </c>
      <c r="BA726" s="20" t="str">
        <f t="shared" si="615"/>
        <v>ATENDE</v>
      </c>
      <c r="BB726" s="21">
        <f t="shared" ref="BB726:BC726" si="861">BE726/AU726-1</f>
        <v>0.30000000000000004</v>
      </c>
      <c r="BC726" s="21">
        <f t="shared" si="861"/>
        <v>0.44444444444444464</v>
      </c>
      <c r="BD726" s="21" t="str">
        <f t="shared" si="617"/>
        <v>-</v>
      </c>
      <c r="BE726" s="22">
        <v>13</v>
      </c>
      <c r="BF726" s="22">
        <v>0.26</v>
      </c>
      <c r="BG726" s="22"/>
      <c r="BH726" s="22"/>
      <c r="BI726" s="23"/>
      <c r="BJ726" s="22"/>
      <c r="BK726" s="20" t="str">
        <f t="shared" si="618"/>
        <v>ATENDE</v>
      </c>
      <c r="BL726" s="20" t="str">
        <f t="shared" si="619"/>
        <v>ATENDE</v>
      </c>
      <c r="BM726" s="20" t="str">
        <f t="shared" si="620"/>
        <v>ATENDE</v>
      </c>
      <c r="BN726" s="20" t="str">
        <f t="shared" si="621"/>
        <v>ATENDE</v>
      </c>
      <c r="BO726" s="24" t="str">
        <f t="shared" si="622"/>
        <v>C4</v>
      </c>
      <c r="BP726" s="24" t="str">
        <f t="shared" si="815"/>
        <v>P6</v>
      </c>
      <c r="BQ726" s="25">
        <f t="shared" si="623"/>
        <v>2.08</v>
      </c>
      <c r="BR726" s="22">
        <v>9.24</v>
      </c>
      <c r="BS726" s="22">
        <v>4.1900000000000004</v>
      </c>
      <c r="BT726" s="24">
        <f>IF(BP726="-","-",_xlfn.XLOOKUP(BP726,ABNT5101!$B$4:$B$9,ABNT5101!$C$4:$C$9))</f>
        <v>3</v>
      </c>
      <c r="BU726" s="24">
        <f>IF(BP726="-","-",_xlfn.XLOOKUP(BP726,ABNT5101!$B$4:$B$9,ABNT5101!$D$4:$D$9))</f>
        <v>0.6</v>
      </c>
      <c r="BV726" s="20" t="str">
        <f t="shared" si="624"/>
        <v>ATENDE</v>
      </c>
      <c r="BW726" s="20" t="str">
        <f t="shared" si="625"/>
        <v>ATENDE</v>
      </c>
      <c r="BX726" s="20" t="str">
        <f t="shared" si="626"/>
        <v>ATENDE</v>
      </c>
      <c r="BY726" s="24" t="str">
        <f t="shared" si="860"/>
        <v>P6</v>
      </c>
      <c r="BZ726" s="25">
        <f t="shared" si="627"/>
        <v>1.7799999999999998</v>
      </c>
      <c r="CA726" s="24">
        <v>8.34</v>
      </c>
      <c r="CB726" s="24">
        <v>0.9</v>
      </c>
      <c r="CC726" s="20">
        <f>IF(BY726="-","-",_xlfn.XLOOKUP(BY726,ABNT5101!$B$4:$B$9,ABNT5101!$C$4:$C$9))</f>
        <v>3</v>
      </c>
      <c r="CD726" s="24">
        <f>IF(BY726="-","-",_xlfn.XLOOKUP(BY726,ABNT5101!$B$4:$B$9,ABNT5101!$D$4:$D$9))</f>
        <v>0.6</v>
      </c>
      <c r="CE726" s="20" t="str">
        <f t="shared" si="628"/>
        <v>ATENDE</v>
      </c>
      <c r="CF726" s="20" t="str">
        <f t="shared" si="629"/>
        <v>ATENDE</v>
      </c>
      <c r="CG726" s="20" t="str">
        <f t="shared" si="630"/>
        <v>ATENDE</v>
      </c>
      <c r="CH726" s="26" t="str">
        <f>_xlfn.XLOOKUP(CI726,'Banco de dados'!$B:$B,'Banco de dados'!$D:$D)</f>
        <v>SX LIGHTING</v>
      </c>
      <c r="CI726" s="27" t="str">
        <f>'Banco de dados'!B56</f>
        <v>SX-INEVO050HF</v>
      </c>
      <c r="CJ726" s="26" t="str">
        <f>_xlfn.XLOOKUP(CI726,'Banco de dados'!$B:$B,'Banco de dados'!$E:$E)</f>
        <v>SXINEVO050K50L12CZF7PHF</v>
      </c>
      <c r="CK726" s="26"/>
      <c r="CL726" s="26" t="e">
        <f>IF(CK726="-","-",_xlfn.XLOOKUP(CK726,'Banco de dados'!$B:$B,'Banco de dados'!$E:$E))</f>
        <v>#N/A</v>
      </c>
      <c r="CM726" s="28">
        <f t="shared" si="631"/>
        <v>1</v>
      </c>
      <c r="CN726" s="26">
        <f>_xlfn.XLOOKUP(CI726,'Banco de dados'!$B:$B,'Banco de dados'!$H:$H)</f>
        <v>50</v>
      </c>
      <c r="CO726" s="26" t="e">
        <f t="array" aca="1" ref="CO726" ca="1">_xludf.XLOOKUP(CK726,'Banco de dados'!$B:$B,'Banco de dados'!$H:$H)</f>
        <v>#NAME?</v>
      </c>
      <c r="CP726" s="51" t="e">
        <f t="array" aca="1" ref="CP726" ca="1">_xludf.XLOOKUP(CI726,'Banco de dados'!$B:$B,'Banco de dados'!$F:$F)</f>
        <v>#NAME?</v>
      </c>
      <c r="CQ726" s="26" t="e">
        <f t="array" aca="1" ref="CQ726" ca="1">_xludf.XLOOKUP(CK726,'Banco de dados'!$B:$B,'Banco de dados'!$F:$F)</f>
        <v>#NAME?</v>
      </c>
      <c r="CR726" s="27">
        <v>0</v>
      </c>
      <c r="CS726" s="27"/>
      <c r="CT726" s="26" t="str">
        <f>IF(AG726=0.5,"Suporte",IF(AND(AG726&gt;='Braços de IP'!$B$9,AG726&lt;='Braços de IP'!$D$9),'Braços de IP'!$E$9,IF(AND(AG726&gt;='Braços de IP'!$B$10,AG726&lt;='Braços de IP'!$D$10),'Braços de IP'!$E$10,IF(AND(AG726&gt;='Braços de IP'!$B$11,AG726&lt;='Braços de IP'!$D$11),'Braços de IP'!$E$11,IF(AND(AG726&gt;='Braços de IP'!$B$12,AG726&lt;='Braços de IP'!$D$12),'Braços de IP'!$E$12,IF(AND(AG726&gt;='Braços de IP'!$B$13,AG726&lt;='Braços de IP'!$D$13),'Braços de IP'!$E$13,IF(AND(AG726&gt;='Braços de IP'!$B$14,AG726&lt;='Braços de IP'!$D$14),'Braços de IP'!$E$14,"ERRO")))))))</f>
        <v>Longo I</v>
      </c>
      <c r="CU726" s="27"/>
      <c r="CV726" s="26" t="str">
        <f>IF($CU726="","",VLOOKUP($CU726,'Braços de IP'!$E$9:$I$15,2,0))</f>
        <v/>
      </c>
      <c r="CW726" s="29" t="str">
        <f>IF($CU726="","",VLOOKUP($CU726,'Braços de IP'!$E$9:$I$15,5,0))</f>
        <v/>
      </c>
      <c r="CX726" s="26"/>
      <c r="CY726" s="26"/>
      <c r="CZ726" s="26"/>
      <c r="DA726" s="26"/>
      <c r="DB726" s="26"/>
      <c r="DC726" s="26"/>
      <c r="DD726" s="30">
        <f t="shared" si="632"/>
        <v>50</v>
      </c>
      <c r="DE726" s="31">
        <f t="shared" si="633"/>
        <v>72</v>
      </c>
      <c r="DF726" s="30">
        <f t="shared" si="634"/>
        <v>122</v>
      </c>
      <c r="DG726" s="32">
        <f t="shared" si="635"/>
        <v>0.30555555555555558</v>
      </c>
      <c r="DH726" s="33" t="s">
        <v>143</v>
      </c>
      <c r="DI726" s="34"/>
      <c r="DJ726" s="35"/>
      <c r="DK726" s="16" t="s">
        <v>144</v>
      </c>
      <c r="DL726" s="16"/>
      <c r="DN726" s="36" t="e">
        <f t="shared" si="675"/>
        <v>#VALUE!</v>
      </c>
    </row>
    <row r="727" spans="1:118" ht="15.75" customHeight="1" x14ac:dyDescent="0.25">
      <c r="A727" s="1"/>
      <c r="B727" s="16">
        <v>154</v>
      </c>
      <c r="C727" s="16" t="s">
        <v>146</v>
      </c>
      <c r="D727" s="16" t="s">
        <v>636</v>
      </c>
      <c r="E727" s="16">
        <v>-8.0418149999999997</v>
      </c>
      <c r="F727" s="16">
        <v>-34.933869999999999</v>
      </c>
      <c r="G727" s="16" t="s">
        <v>160</v>
      </c>
      <c r="H727" s="17" t="s">
        <v>136</v>
      </c>
      <c r="I727" s="16" t="s">
        <v>135</v>
      </c>
      <c r="J727" s="17" t="s">
        <v>137</v>
      </c>
      <c r="K727" s="18">
        <v>72</v>
      </c>
      <c r="L727" s="17" t="s">
        <v>138</v>
      </c>
      <c r="M727" s="17">
        <v>0</v>
      </c>
      <c r="N727" s="16">
        <f t="shared" si="671"/>
        <v>144</v>
      </c>
      <c r="O727" s="17">
        <v>1</v>
      </c>
      <c r="P727" s="17">
        <v>3.6</v>
      </c>
      <c r="Q727" s="17">
        <v>5.94</v>
      </c>
      <c r="R727" s="16"/>
      <c r="S727" s="16"/>
      <c r="T727" s="16">
        <v>0</v>
      </c>
      <c r="U727" s="17">
        <v>2.5499999999999998</v>
      </c>
      <c r="V727" s="17">
        <v>0</v>
      </c>
      <c r="W727" s="17">
        <v>0</v>
      </c>
      <c r="X727" s="17">
        <v>0</v>
      </c>
      <c r="Y727" s="17">
        <v>0</v>
      </c>
      <c r="Z727" s="17">
        <v>0</v>
      </c>
      <c r="AA727" s="17" t="s">
        <v>139</v>
      </c>
      <c r="AB727" s="17" t="s">
        <v>140</v>
      </c>
      <c r="AC727" s="17">
        <v>40.869999999999997</v>
      </c>
      <c r="AD727" s="17">
        <v>7.1</v>
      </c>
      <c r="AE727" s="17">
        <v>1</v>
      </c>
      <c r="AF727" s="17">
        <v>2.0699999999999998</v>
      </c>
      <c r="AG727" s="17">
        <v>3.13</v>
      </c>
      <c r="AH727" s="17">
        <f t="shared" si="672"/>
        <v>1.06</v>
      </c>
      <c r="AI727" s="17" t="s">
        <v>136</v>
      </c>
      <c r="AJ727" s="17" t="s">
        <v>136</v>
      </c>
      <c r="AK727" s="17" t="s">
        <v>141</v>
      </c>
      <c r="AL727" s="17">
        <f t="shared" si="673"/>
        <v>2</v>
      </c>
      <c r="AM727" s="17">
        <v>0</v>
      </c>
      <c r="AN727" s="17"/>
      <c r="AO727" s="17">
        <v>0</v>
      </c>
      <c r="AP727" s="17">
        <v>0</v>
      </c>
      <c r="AQ727" s="17">
        <v>0</v>
      </c>
      <c r="AR727" s="17" t="s">
        <v>136</v>
      </c>
      <c r="AS727" s="19">
        <f t="shared" si="614"/>
        <v>0</v>
      </c>
      <c r="AT727" s="19"/>
      <c r="AU727" s="19">
        <f>VLOOKUP(G727,ABNT5101!$I$3:$J$9,2)</f>
        <v>10</v>
      </c>
      <c r="AV727" s="19">
        <f>VLOOKUP(G727,ABNT5101!$I$3:$M$9,5)</f>
        <v>0.18</v>
      </c>
      <c r="AW727" s="17" t="str">
        <f>_xlfn.XLOOKUP(G727,ABNT5101!I:I,ABNT5101!L:L)</f>
        <v>-</v>
      </c>
      <c r="AX727" s="17">
        <f>_xlfn.XLOOKUP(G727,ABNT5101!$I:$I,ABNT5101!M:M)</f>
        <v>0.18</v>
      </c>
      <c r="AY727" s="17" t="str">
        <f>_xlfn.XLOOKUP(G727,ABNT5101!$I:$I,ABNT5101!N:N)</f>
        <v>-</v>
      </c>
      <c r="AZ727" s="17">
        <f>_xlfn.XLOOKUP(G727,ABNT5101!$I:$I,ABNT5101!O:O)</f>
        <v>16</v>
      </c>
      <c r="BA727" s="20" t="str">
        <f t="shared" si="615"/>
        <v>ATENDE</v>
      </c>
      <c r="BB727" s="21">
        <f t="shared" ref="BB727:BC727" si="862">BE727/AU727-1</f>
        <v>2.8999999999999915E-2</v>
      </c>
      <c r="BC727" s="21">
        <f t="shared" si="862"/>
        <v>-5.5555555555555469E-2</v>
      </c>
      <c r="BD727" s="21" t="str">
        <f t="shared" si="617"/>
        <v>-</v>
      </c>
      <c r="BE727" s="22">
        <v>10.29</v>
      </c>
      <c r="BF727" s="22">
        <v>0.17</v>
      </c>
      <c r="BG727" s="22"/>
      <c r="BH727" s="22"/>
      <c r="BI727" s="23"/>
      <c r="BJ727" s="22"/>
      <c r="BK727" s="20" t="str">
        <f t="shared" si="618"/>
        <v>ATENDE</v>
      </c>
      <c r="BL727" s="20" t="str">
        <f t="shared" si="619"/>
        <v>ATENDE</v>
      </c>
      <c r="BM727" s="20" t="str">
        <f t="shared" si="620"/>
        <v>ATENDIMENTO LIMIAR</v>
      </c>
      <c r="BN727" s="20" t="str">
        <f t="shared" si="621"/>
        <v>ATENDE</v>
      </c>
      <c r="BO727" s="24" t="str">
        <f t="shared" si="622"/>
        <v>C4</v>
      </c>
      <c r="BP727" s="24" t="str">
        <f t="shared" si="815"/>
        <v>P6</v>
      </c>
      <c r="BQ727" s="25">
        <f t="shared" si="623"/>
        <v>0.85666666666666669</v>
      </c>
      <c r="BR727" s="22">
        <v>5.57</v>
      </c>
      <c r="BS727" s="22">
        <v>1.28</v>
      </c>
      <c r="BT727" s="24">
        <f>IF(BP727="-","-",_xlfn.XLOOKUP(BP727,ABNT5101!$B$4:$B$9,ABNT5101!$C$4:$C$9))</f>
        <v>3</v>
      </c>
      <c r="BU727" s="24">
        <f>IF(BP727="-","-",_xlfn.XLOOKUP(BP727,ABNT5101!$B$4:$B$9,ABNT5101!$D$4:$D$9))</f>
        <v>0.6</v>
      </c>
      <c r="BV727" s="20" t="str">
        <f t="shared" si="624"/>
        <v>ATENDE</v>
      </c>
      <c r="BW727" s="20" t="str">
        <f t="shared" si="625"/>
        <v>ATENDE</v>
      </c>
      <c r="BX727" s="20" t="str">
        <f t="shared" si="626"/>
        <v>ATENDE</v>
      </c>
      <c r="BY727" s="24" t="str">
        <f t="shared" si="860"/>
        <v>P6</v>
      </c>
      <c r="BZ727" s="25">
        <f t="shared" si="627"/>
        <v>1.1433333333333331</v>
      </c>
      <c r="CA727" s="24">
        <v>6.43</v>
      </c>
      <c r="CB727" s="24">
        <v>1</v>
      </c>
      <c r="CC727" s="20">
        <f>IF(BY727="-","-",_xlfn.XLOOKUP(BY727,ABNT5101!$B$4:$B$9,ABNT5101!$C$4:$C$9))</f>
        <v>3</v>
      </c>
      <c r="CD727" s="24">
        <f>IF(BY727="-","-",_xlfn.XLOOKUP(BY727,ABNT5101!$B$4:$B$9,ABNT5101!$D$4:$D$9))</f>
        <v>0.6</v>
      </c>
      <c r="CE727" s="20" t="str">
        <f t="shared" si="628"/>
        <v>ATENDE</v>
      </c>
      <c r="CF727" s="20" t="str">
        <f t="shared" si="629"/>
        <v>ATENDE</v>
      </c>
      <c r="CG727" s="20" t="str">
        <f t="shared" si="630"/>
        <v>ATENDE</v>
      </c>
      <c r="CH727" s="26" t="str">
        <f>_xlfn.XLOOKUP(CI727,'Banco de dados'!$B:$B,'Banco de dados'!$D:$D)</f>
        <v>TECNOWATT</v>
      </c>
      <c r="CI727" s="27" t="str">
        <f>'Banco de dados'!B66</f>
        <v xml:space="preserve">SIGSAGPTLRRSSNDL_40W_50IBBRS
</v>
      </c>
      <c r="CJ727" s="26" t="str">
        <f>_xlfn.XLOOKUP(CI727,'Banco de dados'!$B:$B,'Banco de dados'!$E:$E)</f>
        <v>SIGSAGPTLRRSSNDL_40W_50IBBRS
1-10C1MUN6.5</v>
      </c>
      <c r="CK727" s="26"/>
      <c r="CL727" s="26" t="e">
        <f>IF(CK727="-","-",_xlfn.XLOOKUP(CK727,'Banco de dados'!$B:$B,'Banco de dados'!$E:$E))</f>
        <v>#N/A</v>
      </c>
      <c r="CM727" s="28">
        <f t="shared" si="631"/>
        <v>1</v>
      </c>
      <c r="CN727" s="26">
        <f>_xlfn.XLOOKUP(CI727,'Banco de dados'!$B:$B,'Banco de dados'!$H:$H)</f>
        <v>40</v>
      </c>
      <c r="CO727" s="26" t="e">
        <f t="array" aca="1" ref="CO727" ca="1">_xludf.XLOOKUP(CK727,'Banco de dados'!$B:$B,'Banco de dados'!$H:$H)</f>
        <v>#NAME?</v>
      </c>
      <c r="CP727" s="51" t="e">
        <f t="array" aca="1" ref="CP727" ca="1">_xludf.XLOOKUP(CI727,'Banco de dados'!$B:$B,'Banco de dados'!$F:$F)</f>
        <v>#NAME?</v>
      </c>
      <c r="CQ727" s="26" t="e">
        <f t="array" aca="1" ref="CQ727" ca="1">_xludf.XLOOKUP(CK727,'Banco de dados'!$B:$B,'Banco de dados'!$F:$F)</f>
        <v>#NAME?</v>
      </c>
      <c r="CR727" s="27">
        <v>0</v>
      </c>
      <c r="CS727" s="27"/>
      <c r="CT727" s="26" t="str">
        <f>IF(AG727=0.5,"Suporte",IF(AND(AG727&gt;='Braços de IP'!$B$9,AG727&lt;='Braços de IP'!$D$9),'Braços de IP'!$E$9,IF(AND(AG727&gt;='Braços de IP'!$B$10,AG727&lt;='Braços de IP'!$D$10),'Braços de IP'!$E$10,IF(AND(AG727&gt;='Braços de IP'!$B$11,AG727&lt;='Braços de IP'!$D$11),'Braços de IP'!$E$11,IF(AND(AG727&gt;='Braços de IP'!$B$12,AG727&lt;='Braços de IP'!$D$12),'Braços de IP'!$E$12,IF(AND(AG727&gt;='Braços de IP'!$B$13,AG727&lt;='Braços de IP'!$D$13),'Braços de IP'!$E$13,IF(AND(AG727&gt;='Braços de IP'!$B$14,AG727&lt;='Braços de IP'!$D$14),'Braços de IP'!$E$14,"ERRO")))))))</f>
        <v>Longo I</v>
      </c>
      <c r="CU727" s="27"/>
      <c r="CV727" s="26" t="str">
        <f>IF($CU727="","",VLOOKUP($CU727,'Braços de IP'!$E$9:$I$15,2,0))</f>
        <v/>
      </c>
      <c r="CW727" s="29" t="str">
        <f>IF($CU727="","",VLOOKUP($CU727,'Braços de IP'!$E$9:$I$15,5,0))</f>
        <v/>
      </c>
      <c r="CX727" s="26"/>
      <c r="CY727" s="26"/>
      <c r="CZ727" s="26"/>
      <c r="DA727" s="26"/>
      <c r="DB727" s="26"/>
      <c r="DC727" s="26"/>
      <c r="DD727" s="30">
        <f t="shared" si="632"/>
        <v>40</v>
      </c>
      <c r="DE727" s="31">
        <f t="shared" si="633"/>
        <v>72</v>
      </c>
      <c r="DF727" s="30">
        <f t="shared" si="634"/>
        <v>112</v>
      </c>
      <c r="DG727" s="32">
        <f t="shared" si="635"/>
        <v>0.44444444444444442</v>
      </c>
      <c r="DH727" s="33" t="s">
        <v>143</v>
      </c>
      <c r="DI727" s="34"/>
      <c r="DJ727" s="35"/>
      <c r="DK727" s="16" t="s">
        <v>144</v>
      </c>
      <c r="DL727" s="16"/>
      <c r="DN727" s="36" t="e">
        <f t="shared" si="675"/>
        <v>#VALUE!</v>
      </c>
    </row>
    <row r="728" spans="1:118" ht="15.75" customHeight="1" x14ac:dyDescent="0.25">
      <c r="A728" s="38" t="s">
        <v>158</v>
      </c>
      <c r="B728" s="16">
        <v>155</v>
      </c>
      <c r="C728" s="16" t="s">
        <v>146</v>
      </c>
      <c r="D728" s="16" t="s">
        <v>637</v>
      </c>
      <c r="E728" s="16">
        <v>-8.0620630000000002</v>
      </c>
      <c r="F728" s="16">
        <v>-34.901992</v>
      </c>
      <c r="G728" s="27" t="s">
        <v>160</v>
      </c>
      <c r="H728" s="17" t="s">
        <v>136</v>
      </c>
      <c r="I728" s="16" t="s">
        <v>149</v>
      </c>
      <c r="J728" s="17" t="s">
        <v>137</v>
      </c>
      <c r="K728" s="16">
        <v>60</v>
      </c>
      <c r="L728" s="17" t="s">
        <v>138</v>
      </c>
      <c r="M728" s="17">
        <v>0</v>
      </c>
      <c r="N728" s="16">
        <f t="shared" si="671"/>
        <v>120</v>
      </c>
      <c r="O728" s="17">
        <v>1</v>
      </c>
      <c r="P728" s="17">
        <v>1.67</v>
      </c>
      <c r="Q728" s="17">
        <v>14.66</v>
      </c>
      <c r="R728" s="16"/>
      <c r="S728" s="16"/>
      <c r="T728" s="16">
        <v>0</v>
      </c>
      <c r="U728" s="17">
        <v>1.67</v>
      </c>
      <c r="V728" s="17">
        <v>0</v>
      </c>
      <c r="W728" s="17">
        <v>0</v>
      </c>
      <c r="X728" s="17">
        <v>0</v>
      </c>
      <c r="Y728" s="17">
        <v>0</v>
      </c>
      <c r="Z728" s="17">
        <v>0</v>
      </c>
      <c r="AA728" s="17" t="s">
        <v>150</v>
      </c>
      <c r="AB728" s="17" t="s">
        <v>169</v>
      </c>
      <c r="AC728" s="17">
        <v>3.98</v>
      </c>
      <c r="AD728" s="17">
        <v>4.1500000000000004</v>
      </c>
      <c r="AE728" s="17">
        <v>1</v>
      </c>
      <c r="AF728" s="17">
        <v>3.98</v>
      </c>
      <c r="AG728" s="17">
        <v>0</v>
      </c>
      <c r="AH728" s="17">
        <f t="shared" si="672"/>
        <v>-3.98</v>
      </c>
      <c r="AI728" s="17" t="s">
        <v>136</v>
      </c>
      <c r="AJ728" s="17" t="s">
        <v>136</v>
      </c>
      <c r="AK728" s="17" t="s">
        <v>141</v>
      </c>
      <c r="AL728" s="17">
        <f t="shared" si="673"/>
        <v>4</v>
      </c>
      <c r="AM728" s="17">
        <v>0</v>
      </c>
      <c r="AN728" s="17"/>
      <c r="AO728" s="17">
        <v>0</v>
      </c>
      <c r="AP728" s="17">
        <v>0</v>
      </c>
      <c r="AQ728" s="17">
        <v>0</v>
      </c>
      <c r="AR728" s="17" t="s">
        <v>136</v>
      </c>
      <c r="AS728" s="19">
        <f t="shared" si="614"/>
        <v>0</v>
      </c>
      <c r="AT728" s="19"/>
      <c r="AU728" s="19">
        <f>VLOOKUP(G728,ABNT5101!$I$3:$J$9,2)</f>
        <v>10</v>
      </c>
      <c r="AV728" s="19">
        <f>VLOOKUP(G728,ABNT5101!$I$3:$M$9,5)</f>
        <v>0.18</v>
      </c>
      <c r="AW728" s="17" t="str">
        <f>_xlfn.XLOOKUP(G728,ABNT5101!I:I,ABNT5101!L:L)</f>
        <v>-</v>
      </c>
      <c r="AX728" s="17">
        <f>_xlfn.XLOOKUP(G728,ABNT5101!$I:$I,ABNT5101!M:M)</f>
        <v>0.18</v>
      </c>
      <c r="AY728" s="17" t="str">
        <f>_xlfn.XLOOKUP(G728,ABNT5101!$I:$I,ABNT5101!N:N)</f>
        <v>-</v>
      </c>
      <c r="AZ728" s="17">
        <f>_xlfn.XLOOKUP(G728,ABNT5101!$I:$I,ABNT5101!O:O)</f>
        <v>16</v>
      </c>
      <c r="BA728" s="20" t="str">
        <f t="shared" si="615"/>
        <v>ATENDE</v>
      </c>
      <c r="BB728" s="21" t="e">
        <f t="shared" ref="BB728:BC728" si="863">BE728/AU728-1</f>
        <v>#VALUE!</v>
      </c>
      <c r="BC728" s="21" t="e">
        <f t="shared" si="863"/>
        <v>#VALUE!</v>
      </c>
      <c r="BD728" s="21" t="str">
        <f t="shared" si="617"/>
        <v>-</v>
      </c>
      <c r="BE728" s="22" t="s">
        <v>906</v>
      </c>
      <c r="BF728" s="22" t="s">
        <v>1089</v>
      </c>
      <c r="BG728" s="22"/>
      <c r="BH728" s="22"/>
      <c r="BI728" s="23"/>
      <c r="BJ728" s="22"/>
      <c r="BK728" s="20" t="str">
        <f t="shared" si="618"/>
        <v>ATENDE</v>
      </c>
      <c r="BL728" s="20" t="str">
        <f t="shared" si="619"/>
        <v>ATENDE</v>
      </c>
      <c r="BM728" s="20" t="str">
        <f t="shared" si="620"/>
        <v>ATENDE</v>
      </c>
      <c r="BN728" s="20" t="str">
        <f t="shared" si="621"/>
        <v>ATENDE</v>
      </c>
      <c r="BO728" s="24" t="str">
        <f t="shared" si="622"/>
        <v>C4</v>
      </c>
      <c r="BP728" s="24" t="str">
        <f t="shared" si="815"/>
        <v>P5</v>
      </c>
      <c r="BQ728" s="25" t="e">
        <f t="shared" si="623"/>
        <v>#VALUE!</v>
      </c>
      <c r="BR728" s="22" t="s">
        <v>1795</v>
      </c>
      <c r="BS728" s="22" t="s">
        <v>1796</v>
      </c>
      <c r="BT728" s="24">
        <f>IF(BP728="-","-",_xlfn.XLOOKUP(BP728,ABNT5101!$B$4:$B$9,ABNT5101!$C$4:$C$9))</f>
        <v>5</v>
      </c>
      <c r="BU728" s="24">
        <f>IF(BP728="-","-",_xlfn.XLOOKUP(BP728,ABNT5101!$B$4:$B$9,ABNT5101!$D$4:$D$9))</f>
        <v>1</v>
      </c>
      <c r="BV728" s="20" t="str">
        <f t="shared" si="624"/>
        <v>ATENDE</v>
      </c>
      <c r="BW728" s="20" t="str">
        <f t="shared" si="625"/>
        <v>ATENDE</v>
      </c>
      <c r="BX728" s="20" t="str">
        <f t="shared" si="626"/>
        <v>ATENDE</v>
      </c>
      <c r="BY728" s="24" t="str">
        <f t="shared" ref="BY728:BY733" si="864">BP728</f>
        <v>P5</v>
      </c>
      <c r="BZ728" s="25" t="e">
        <f t="shared" si="627"/>
        <v>#VALUE!</v>
      </c>
      <c r="CA728" s="24" t="s">
        <v>1795</v>
      </c>
      <c r="CB728" s="24" t="s">
        <v>1796</v>
      </c>
      <c r="CC728" s="20">
        <f>IF(BY728="-","-",_xlfn.XLOOKUP(BY728,ABNT5101!$B$4:$B$9,ABNT5101!$C$4:$C$9))</f>
        <v>5</v>
      </c>
      <c r="CD728" s="24">
        <f>IF(BY728="-","-",_xlfn.XLOOKUP(BY728,ABNT5101!$B$4:$B$9,ABNT5101!$D$4:$D$9))</f>
        <v>1</v>
      </c>
      <c r="CE728" s="20" t="str">
        <f t="shared" si="628"/>
        <v>ATENDE</v>
      </c>
      <c r="CF728" s="20" t="str">
        <f t="shared" si="629"/>
        <v>ATENDE</v>
      </c>
      <c r="CG728" s="20" t="str">
        <f t="shared" si="630"/>
        <v>ATENDE</v>
      </c>
      <c r="CH728" s="26" t="str">
        <f>_xlfn.XLOOKUP(CI728,'Banco de dados'!$B:$B,'Banco de dados'!$D:$D)</f>
        <v>LEDSTAR</v>
      </c>
      <c r="CI728" s="27" t="s">
        <v>487</v>
      </c>
      <c r="CJ728" s="26" t="str">
        <f>_xlfn.XLOOKUP(CI728,'Banco de dados'!$B:$B,'Banco de dados'!$E:$E)</f>
        <v>LUM LED SL VT 9.1 17W</v>
      </c>
      <c r="CK728" s="26"/>
      <c r="CL728" s="26" t="e">
        <f>IF(CK728="-","-",_xlfn.XLOOKUP(CK728,'Banco de dados'!$B:$B,'Banco de dados'!$E:$E))</f>
        <v>#N/A</v>
      </c>
      <c r="CM728" s="28">
        <f t="shared" si="631"/>
        <v>1</v>
      </c>
      <c r="CN728" s="26">
        <f>_xlfn.XLOOKUP(CI728,'Banco de dados'!$B:$B,'Banco de dados'!$H:$H)</f>
        <v>17</v>
      </c>
      <c r="CO728" s="26" t="e">
        <f t="array" aca="1" ref="CO728" ca="1">_xludf.XLOOKUP(CK728,'Banco de dados'!$B:$B,'Banco de dados'!$H:$H)</f>
        <v>#NAME?</v>
      </c>
      <c r="CP728" s="26" t="e">
        <f t="array" aca="1" ref="CP728" ca="1">_xludf.XLOOKUP(CI728,'Banco de dados'!$B:$B,'Banco de dados'!$F:$F)</f>
        <v>#NAME?</v>
      </c>
      <c r="CQ728" s="26" t="e">
        <f t="array" aca="1" ref="CQ728" ca="1">_xludf.XLOOKUP(CK728,'Banco de dados'!$B:$B,'Banco de dados'!$F:$F)</f>
        <v>#NAME?</v>
      </c>
      <c r="CR728" s="27">
        <v>0</v>
      </c>
      <c r="CS728" s="27">
        <v>10</v>
      </c>
      <c r="CT728" s="26" t="str">
        <f>IF(AG728=0.5,"Suporte",IF(AND(AG728&gt;='Braços de IP'!$B$9,AG728&lt;='Braços de IP'!$D$9),'Braços de IP'!$E$9,IF(AND(AG728&gt;='Braços de IP'!$B$10,AG728&lt;='Braços de IP'!$D$10),'Braços de IP'!$E$10,IF(AND(AG728&gt;='Braços de IP'!$B$11,AG728&lt;='Braços de IP'!$D$11),'Braços de IP'!$E$11,IF(AND(AG728&gt;='Braços de IP'!$B$12,AG728&lt;='Braços de IP'!$D$12),'Braços de IP'!$E$12,IF(AND(AG728&gt;='Braços de IP'!$B$13,AG728&lt;='Braços de IP'!$D$13),'Braços de IP'!$E$13,IF(AND(AG728&gt;='Braços de IP'!$B$14,AG728&lt;='Braços de IP'!$D$14),'Braços de IP'!$E$14,"ERRO")))))))</f>
        <v>ERRO</v>
      </c>
      <c r="CU728" s="27"/>
      <c r="CV728" s="26" t="str">
        <f>IF($CU728="","",VLOOKUP($CU728,'Braços de IP'!$E$9:$I$15,2,0))</f>
        <v/>
      </c>
      <c r="CW728" s="29" t="str">
        <f>IF($CU728="","",VLOOKUP($CU728,'Braços de IP'!$E$9:$I$15,5,0))</f>
        <v/>
      </c>
      <c r="CX728" s="26"/>
      <c r="CY728" s="26"/>
      <c r="CZ728" s="26"/>
      <c r="DA728" s="26"/>
      <c r="DB728" s="26"/>
      <c r="DC728" s="26"/>
      <c r="DD728" s="30">
        <f t="shared" si="632"/>
        <v>17</v>
      </c>
      <c r="DE728" s="31">
        <f t="shared" si="633"/>
        <v>60</v>
      </c>
      <c r="DF728" s="30">
        <f t="shared" si="634"/>
        <v>77</v>
      </c>
      <c r="DG728" s="32">
        <f t="shared" si="635"/>
        <v>0.71666666666666667</v>
      </c>
      <c r="DH728" s="33" t="s">
        <v>143</v>
      </c>
      <c r="DI728" s="34"/>
      <c r="DJ728" s="35"/>
      <c r="DK728" s="16" t="s">
        <v>144</v>
      </c>
      <c r="DL728" s="16"/>
      <c r="DN728" s="36" t="e">
        <f t="shared" si="675"/>
        <v>#VALUE!</v>
      </c>
    </row>
    <row r="729" spans="1:118" ht="15.75" customHeight="1" x14ac:dyDescent="0.25">
      <c r="A729" s="38" t="s">
        <v>158</v>
      </c>
      <c r="B729" s="16">
        <v>155</v>
      </c>
      <c r="C729" s="16" t="s">
        <v>146</v>
      </c>
      <c r="D729" s="16" t="s">
        <v>637</v>
      </c>
      <c r="E729" s="16">
        <v>-8.0620630000000002</v>
      </c>
      <c r="F729" s="16">
        <v>-34.901992</v>
      </c>
      <c r="G729" s="27" t="s">
        <v>160</v>
      </c>
      <c r="H729" s="17" t="s">
        <v>136</v>
      </c>
      <c r="I729" s="16" t="s">
        <v>149</v>
      </c>
      <c r="J729" s="17" t="s">
        <v>137</v>
      </c>
      <c r="K729" s="16">
        <v>60</v>
      </c>
      <c r="L729" s="17" t="s">
        <v>138</v>
      </c>
      <c r="M729" s="17">
        <v>0</v>
      </c>
      <c r="N729" s="16">
        <f t="shared" si="671"/>
        <v>120</v>
      </c>
      <c r="O729" s="17">
        <v>1</v>
      </c>
      <c r="P729" s="17">
        <v>1.67</v>
      </c>
      <c r="Q729" s="17">
        <v>14.66</v>
      </c>
      <c r="R729" s="16"/>
      <c r="S729" s="16"/>
      <c r="T729" s="16">
        <v>0</v>
      </c>
      <c r="U729" s="17">
        <v>1.67</v>
      </c>
      <c r="V729" s="17">
        <v>0</v>
      </c>
      <c r="W729" s="17">
        <v>0</v>
      </c>
      <c r="X729" s="17">
        <v>0</v>
      </c>
      <c r="Y729" s="17">
        <v>0</v>
      </c>
      <c r="Z729" s="17">
        <v>0</v>
      </c>
      <c r="AA729" s="17" t="s">
        <v>150</v>
      </c>
      <c r="AB729" s="17" t="s">
        <v>169</v>
      </c>
      <c r="AC729" s="17">
        <v>3.98</v>
      </c>
      <c r="AD729" s="17">
        <v>4.1500000000000004</v>
      </c>
      <c r="AE729" s="17">
        <v>1</v>
      </c>
      <c r="AF729" s="17">
        <v>3.98</v>
      </c>
      <c r="AG729" s="17">
        <v>0</v>
      </c>
      <c r="AH729" s="17">
        <f t="shared" si="672"/>
        <v>-3.98</v>
      </c>
      <c r="AI729" s="17" t="s">
        <v>136</v>
      </c>
      <c r="AJ729" s="17" t="s">
        <v>136</v>
      </c>
      <c r="AK729" s="17" t="s">
        <v>141</v>
      </c>
      <c r="AL729" s="17">
        <f t="shared" si="673"/>
        <v>4</v>
      </c>
      <c r="AM729" s="17">
        <v>0</v>
      </c>
      <c r="AN729" s="17"/>
      <c r="AO729" s="17">
        <v>0</v>
      </c>
      <c r="AP729" s="17">
        <v>0</v>
      </c>
      <c r="AQ729" s="17">
        <v>0</v>
      </c>
      <c r="AR729" s="17" t="s">
        <v>136</v>
      </c>
      <c r="AS729" s="19">
        <f t="shared" si="614"/>
        <v>0</v>
      </c>
      <c r="AT729" s="19"/>
      <c r="AU729" s="19">
        <f>VLOOKUP(G729,ABNT5101!$I$3:$J$9,2)</f>
        <v>10</v>
      </c>
      <c r="AV729" s="19">
        <f>VLOOKUP(G729,ABNT5101!$I$3:$M$9,5)</f>
        <v>0.18</v>
      </c>
      <c r="AW729" s="17" t="str">
        <f>_xlfn.XLOOKUP(G729,ABNT5101!I:I,ABNT5101!L:L)</f>
        <v>-</v>
      </c>
      <c r="AX729" s="17">
        <f>_xlfn.XLOOKUP(G729,ABNT5101!$I:$I,ABNT5101!M:M)</f>
        <v>0.18</v>
      </c>
      <c r="AY729" s="17" t="str">
        <f>_xlfn.XLOOKUP(G729,ABNT5101!$I:$I,ABNT5101!N:N)</f>
        <v>-</v>
      </c>
      <c r="AZ729" s="17">
        <f>_xlfn.XLOOKUP(G729,ABNT5101!$I:$I,ABNT5101!O:O)</f>
        <v>16</v>
      </c>
      <c r="BA729" s="20" t="str">
        <f t="shared" si="615"/>
        <v>ATENDE</v>
      </c>
      <c r="BB729" s="21" t="e">
        <f t="shared" ref="BB729:BC729" si="865">BE729/AU729-1</f>
        <v>#VALUE!</v>
      </c>
      <c r="BC729" s="21" t="e">
        <f t="shared" si="865"/>
        <v>#VALUE!</v>
      </c>
      <c r="BD729" s="21" t="str">
        <f t="shared" si="617"/>
        <v>-</v>
      </c>
      <c r="BE729" s="22" t="s">
        <v>1793</v>
      </c>
      <c r="BF729" s="22" t="s">
        <v>340</v>
      </c>
      <c r="BG729" s="22"/>
      <c r="BH729" s="22"/>
      <c r="BI729" s="23"/>
      <c r="BJ729" s="22"/>
      <c r="BK729" s="20" t="str">
        <f t="shared" si="618"/>
        <v>ATENDE</v>
      </c>
      <c r="BL729" s="20" t="str">
        <f t="shared" si="619"/>
        <v>ATENDE</v>
      </c>
      <c r="BM729" s="20" t="str">
        <f t="shared" si="620"/>
        <v>ATENDE</v>
      </c>
      <c r="BN729" s="20" t="str">
        <f t="shared" si="621"/>
        <v>ATENDE</v>
      </c>
      <c r="BO729" s="24" t="str">
        <f t="shared" si="622"/>
        <v>C4</v>
      </c>
      <c r="BP729" s="24" t="str">
        <f t="shared" si="815"/>
        <v>P5</v>
      </c>
      <c r="BQ729" s="25" t="e">
        <f t="shared" si="623"/>
        <v>#VALUE!</v>
      </c>
      <c r="BR729" s="22" t="s">
        <v>1798</v>
      </c>
      <c r="BS729" s="22" t="s">
        <v>1797</v>
      </c>
      <c r="BT729" s="24">
        <f>IF(BP729="-","-",_xlfn.XLOOKUP(BP729,ABNT5101!$B$4:$B$9,ABNT5101!$C$4:$C$9))</f>
        <v>5</v>
      </c>
      <c r="BU729" s="24">
        <f>IF(BP729="-","-",_xlfn.XLOOKUP(BP729,ABNT5101!$B$4:$B$9,ABNT5101!$D$4:$D$9))</f>
        <v>1</v>
      </c>
      <c r="BV729" s="20" t="str">
        <f t="shared" si="624"/>
        <v>ATENDE</v>
      </c>
      <c r="BW729" s="20" t="str">
        <f t="shared" si="625"/>
        <v>ATENDE</v>
      </c>
      <c r="BX729" s="20" t="str">
        <f t="shared" si="626"/>
        <v>ATENDE</v>
      </c>
      <c r="BY729" s="24" t="str">
        <f t="shared" si="864"/>
        <v>P5</v>
      </c>
      <c r="BZ729" s="25" t="e">
        <f t="shared" si="627"/>
        <v>#VALUE!</v>
      </c>
      <c r="CA729" s="24" t="s">
        <v>1798</v>
      </c>
      <c r="CB729" s="24" t="s">
        <v>1797</v>
      </c>
      <c r="CC729" s="20">
        <f>IF(BY729="-","-",_xlfn.XLOOKUP(BY729,ABNT5101!$B$4:$B$9,ABNT5101!$C$4:$C$9))</f>
        <v>5</v>
      </c>
      <c r="CD729" s="24">
        <f>IF(BY729="-","-",_xlfn.XLOOKUP(BY729,ABNT5101!$B$4:$B$9,ABNT5101!$D$4:$D$9))</f>
        <v>1</v>
      </c>
      <c r="CE729" s="20" t="str">
        <f t="shared" si="628"/>
        <v>ATENDE</v>
      </c>
      <c r="CF729" s="20" t="str">
        <f t="shared" si="629"/>
        <v>ATENDE</v>
      </c>
      <c r="CG729" s="20" t="str">
        <f t="shared" si="630"/>
        <v>ATENDE</v>
      </c>
      <c r="CH729" s="26" t="str">
        <f>_xlfn.XLOOKUP(CI729,'Banco de dados'!$B:$B,'Banco de dados'!$D:$D)</f>
        <v>SX LIGHTING</v>
      </c>
      <c r="CI729" s="27" t="s">
        <v>271</v>
      </c>
      <c r="CJ729" s="26" t="str">
        <f>_xlfn.XLOOKUP(CI729,'Banco de dados'!$B:$B,'Banco de dados'!$E:$E)</f>
        <v>SXINEVO020K50L12CZF7PHF</v>
      </c>
      <c r="CK729" s="26"/>
      <c r="CL729" s="26" t="e">
        <f>IF(CK729="-","-",_xlfn.XLOOKUP(CK729,'Banco de dados'!$B:$B,'Banco de dados'!$E:$E))</f>
        <v>#N/A</v>
      </c>
      <c r="CM729" s="28">
        <f t="shared" si="631"/>
        <v>1</v>
      </c>
      <c r="CN729" s="26">
        <f>_xlfn.XLOOKUP(CI729,'Banco de dados'!$B:$B,'Banco de dados'!$H:$H)</f>
        <v>22.5</v>
      </c>
      <c r="CO729" s="26" t="e">
        <f t="array" aca="1" ref="CO729" ca="1">_xludf.XLOOKUP(CK729,'Banco de dados'!$B:$B,'Banco de dados'!$H:$H)</f>
        <v>#NAME?</v>
      </c>
      <c r="CP729" s="26" t="e">
        <f t="array" aca="1" ref="CP729" ca="1">_xludf.XLOOKUP(CI729,'Banco de dados'!$B:$B,'Banco de dados'!$F:$F)</f>
        <v>#NAME?</v>
      </c>
      <c r="CQ729" s="26" t="e">
        <f t="array" aca="1" ref="CQ729" ca="1">_xludf.XLOOKUP(CK729,'Banco de dados'!$B:$B,'Banco de dados'!$F:$F)</f>
        <v>#NAME?</v>
      </c>
      <c r="CR729" s="27">
        <v>0</v>
      </c>
      <c r="CS729" s="27">
        <v>10</v>
      </c>
      <c r="CT729" s="26" t="str">
        <f>IF(AG729=0.5,"Suporte",IF(AND(AG729&gt;='Braços de IP'!$B$9,AG729&lt;='Braços de IP'!$D$9),'Braços de IP'!$E$9,IF(AND(AG729&gt;='Braços de IP'!$B$10,AG729&lt;='Braços de IP'!$D$10),'Braços de IP'!$E$10,IF(AND(AG729&gt;='Braços de IP'!$B$11,AG729&lt;='Braços de IP'!$D$11),'Braços de IP'!$E$11,IF(AND(AG729&gt;='Braços de IP'!$B$12,AG729&lt;='Braços de IP'!$D$12),'Braços de IP'!$E$12,IF(AND(AG729&gt;='Braços de IP'!$B$13,AG729&lt;='Braços de IP'!$D$13),'Braços de IP'!$E$13,IF(AND(AG729&gt;='Braços de IP'!$B$14,AG729&lt;='Braços de IP'!$D$14),'Braços de IP'!$E$14,"ERRO")))))))</f>
        <v>ERRO</v>
      </c>
      <c r="CU729" s="27"/>
      <c r="CV729" s="26" t="str">
        <f>IF($CU729="","",VLOOKUP($CU729,'Braços de IP'!$E$9:$I$15,2,0))</f>
        <v/>
      </c>
      <c r="CW729" s="29" t="str">
        <f>IF($CU729="","",VLOOKUP($CU729,'Braços de IP'!$E$9:$I$15,5,0))</f>
        <v/>
      </c>
      <c r="CX729" s="26"/>
      <c r="CY729" s="26"/>
      <c r="CZ729" s="26"/>
      <c r="DA729" s="26"/>
      <c r="DB729" s="26"/>
      <c r="DC729" s="26"/>
      <c r="DD729" s="30">
        <f t="shared" si="632"/>
        <v>22.5</v>
      </c>
      <c r="DE729" s="31">
        <f t="shared" si="633"/>
        <v>60</v>
      </c>
      <c r="DF729" s="30">
        <f t="shared" si="634"/>
        <v>82.5</v>
      </c>
      <c r="DG729" s="32">
        <f t="shared" si="635"/>
        <v>0.625</v>
      </c>
      <c r="DH729" s="33" t="s">
        <v>143</v>
      </c>
      <c r="DI729" s="34"/>
      <c r="DJ729" s="35"/>
      <c r="DK729" s="16" t="s">
        <v>144</v>
      </c>
      <c r="DL729" s="16"/>
      <c r="DN729" s="36" t="e">
        <f t="shared" si="675"/>
        <v>#VALUE!</v>
      </c>
    </row>
    <row r="730" spans="1:118" ht="15.75" customHeight="1" x14ac:dyDescent="0.25">
      <c r="A730" s="38" t="s">
        <v>158</v>
      </c>
      <c r="B730" s="16">
        <v>155</v>
      </c>
      <c r="C730" s="16" t="s">
        <v>146</v>
      </c>
      <c r="D730" s="16" t="s">
        <v>637</v>
      </c>
      <c r="E730" s="16">
        <v>-8.0620630000000002</v>
      </c>
      <c r="F730" s="16">
        <v>-34.901992</v>
      </c>
      <c r="G730" s="27" t="s">
        <v>160</v>
      </c>
      <c r="H730" s="17" t="s">
        <v>136</v>
      </c>
      <c r="I730" s="16" t="s">
        <v>149</v>
      </c>
      <c r="J730" s="17" t="s">
        <v>137</v>
      </c>
      <c r="K730" s="16">
        <v>60</v>
      </c>
      <c r="L730" s="17" t="s">
        <v>138</v>
      </c>
      <c r="M730" s="17">
        <v>0</v>
      </c>
      <c r="N730" s="16">
        <f t="shared" si="671"/>
        <v>120</v>
      </c>
      <c r="O730" s="17">
        <v>1</v>
      </c>
      <c r="P730" s="17">
        <v>1.67</v>
      </c>
      <c r="Q730" s="17">
        <v>14.66</v>
      </c>
      <c r="R730" s="16"/>
      <c r="S730" s="16"/>
      <c r="T730" s="16">
        <v>0</v>
      </c>
      <c r="U730" s="17">
        <v>1.67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 t="s">
        <v>150</v>
      </c>
      <c r="AB730" s="17" t="s">
        <v>169</v>
      </c>
      <c r="AC730" s="17">
        <v>3.98</v>
      </c>
      <c r="AD730" s="17">
        <v>4.1500000000000004</v>
      </c>
      <c r="AE730" s="17">
        <v>1</v>
      </c>
      <c r="AF730" s="17">
        <v>3.98</v>
      </c>
      <c r="AG730" s="17">
        <v>0</v>
      </c>
      <c r="AH730" s="17">
        <f t="shared" si="672"/>
        <v>-3.98</v>
      </c>
      <c r="AI730" s="17" t="s">
        <v>136</v>
      </c>
      <c r="AJ730" s="17" t="s">
        <v>136</v>
      </c>
      <c r="AK730" s="17" t="s">
        <v>141</v>
      </c>
      <c r="AL730" s="17">
        <f t="shared" si="673"/>
        <v>4</v>
      </c>
      <c r="AM730" s="17">
        <v>0</v>
      </c>
      <c r="AN730" s="17"/>
      <c r="AO730" s="17">
        <v>0</v>
      </c>
      <c r="AP730" s="17">
        <v>0</v>
      </c>
      <c r="AQ730" s="17">
        <v>0</v>
      </c>
      <c r="AR730" s="17" t="s">
        <v>136</v>
      </c>
      <c r="AS730" s="19">
        <f t="shared" si="614"/>
        <v>0</v>
      </c>
      <c r="AT730" s="19"/>
      <c r="AU730" s="19">
        <f>VLOOKUP(G730,ABNT5101!$I$3:$J$9,2)</f>
        <v>10</v>
      </c>
      <c r="AV730" s="19">
        <f>VLOOKUP(G730,ABNT5101!$I$3:$M$9,5)</f>
        <v>0.18</v>
      </c>
      <c r="AW730" s="17" t="str">
        <f>_xlfn.XLOOKUP(G730,ABNT5101!I:I,ABNT5101!L:L)</f>
        <v>-</v>
      </c>
      <c r="AX730" s="17">
        <f>_xlfn.XLOOKUP(G730,ABNT5101!$I:$I,ABNT5101!M:M)</f>
        <v>0.18</v>
      </c>
      <c r="AY730" s="17" t="str">
        <f>_xlfn.XLOOKUP(G730,ABNT5101!$I:$I,ABNT5101!N:N)</f>
        <v>-</v>
      </c>
      <c r="AZ730" s="17">
        <f>_xlfn.XLOOKUP(G730,ABNT5101!$I:$I,ABNT5101!O:O)</f>
        <v>16</v>
      </c>
      <c r="BA730" s="20" t="str">
        <f t="shared" si="615"/>
        <v>ATENDE</v>
      </c>
      <c r="BB730" s="21" t="e">
        <f t="shared" ref="BB730:BC730" si="866">BE730/AU730-1</f>
        <v>#VALUE!</v>
      </c>
      <c r="BC730" s="21" t="e">
        <f t="shared" si="866"/>
        <v>#VALUE!</v>
      </c>
      <c r="BD730" s="21" t="str">
        <f t="shared" si="617"/>
        <v>-</v>
      </c>
      <c r="BE730" s="22" t="s">
        <v>1794</v>
      </c>
      <c r="BF730" s="22" t="s">
        <v>1097</v>
      </c>
      <c r="BG730" s="22"/>
      <c r="BH730" s="22"/>
      <c r="BI730" s="23"/>
      <c r="BJ730" s="22"/>
      <c r="BK730" s="20" t="str">
        <f t="shared" si="618"/>
        <v>ATENDE</v>
      </c>
      <c r="BL730" s="20" t="str">
        <f t="shared" si="619"/>
        <v>ATENDE</v>
      </c>
      <c r="BM730" s="20" t="str">
        <f t="shared" si="620"/>
        <v>ATENDE</v>
      </c>
      <c r="BN730" s="20" t="str">
        <f t="shared" si="621"/>
        <v>ATENDE</v>
      </c>
      <c r="BO730" s="24" t="str">
        <f t="shared" si="622"/>
        <v>C4</v>
      </c>
      <c r="BP730" s="24" t="str">
        <f t="shared" si="815"/>
        <v>P5</v>
      </c>
      <c r="BQ730" s="25" t="e">
        <f t="shared" si="623"/>
        <v>#VALUE!</v>
      </c>
      <c r="BR730" s="22" t="s">
        <v>1799</v>
      </c>
      <c r="BS730" s="22" t="s">
        <v>1800</v>
      </c>
      <c r="BT730" s="24">
        <f>IF(BP730="-","-",_xlfn.XLOOKUP(BP730,ABNT5101!$B$4:$B$9,ABNT5101!$C$4:$C$9))</f>
        <v>5</v>
      </c>
      <c r="BU730" s="24">
        <f>IF(BP730="-","-",_xlfn.XLOOKUP(BP730,ABNT5101!$B$4:$B$9,ABNT5101!$D$4:$D$9))</f>
        <v>1</v>
      </c>
      <c r="BV730" s="20" t="str">
        <f t="shared" si="624"/>
        <v>ATENDE</v>
      </c>
      <c r="BW730" s="20" t="str">
        <f t="shared" si="625"/>
        <v>ATENDE</v>
      </c>
      <c r="BX730" s="20" t="str">
        <f t="shared" si="626"/>
        <v>ATENDE</v>
      </c>
      <c r="BY730" s="24" t="str">
        <f t="shared" si="864"/>
        <v>P5</v>
      </c>
      <c r="BZ730" s="25" t="e">
        <f t="shared" si="627"/>
        <v>#VALUE!</v>
      </c>
      <c r="CA730" s="24" t="s">
        <v>1799</v>
      </c>
      <c r="CB730" s="24" t="s">
        <v>1800</v>
      </c>
      <c r="CC730" s="20">
        <f>IF(BY730="-","-",_xlfn.XLOOKUP(BY730,ABNT5101!$B$4:$B$9,ABNT5101!$C$4:$C$9))</f>
        <v>5</v>
      </c>
      <c r="CD730" s="24">
        <f>IF(BY730="-","-",_xlfn.XLOOKUP(BY730,ABNT5101!$B$4:$B$9,ABNT5101!$D$4:$D$9))</f>
        <v>1</v>
      </c>
      <c r="CE730" s="20" t="str">
        <f t="shared" si="628"/>
        <v>ATENDE</v>
      </c>
      <c r="CF730" s="20" t="str">
        <f t="shared" si="629"/>
        <v>ATENDE</v>
      </c>
      <c r="CG730" s="20" t="str">
        <f t="shared" si="630"/>
        <v>ATENDE</v>
      </c>
      <c r="CH730" s="26" t="e">
        <f>_xlfn.XLOOKUP(CI730,'Banco de dados'!$B:$B,'Banco de dados'!$D:$D)</f>
        <v>#N/A</v>
      </c>
      <c r="CI730" s="27" t="s">
        <v>273</v>
      </c>
      <c r="CJ730" s="26" t="e">
        <f>_xlfn.XLOOKUP(CI730,'Banco de dados'!$B:$B,'Banco de dados'!$E:$E)</f>
        <v>#N/A</v>
      </c>
      <c r="CK730" s="26"/>
      <c r="CL730" s="26" t="e">
        <f>IF(CK730="-","-",_xlfn.XLOOKUP(CK730,'Banco de dados'!$B:$B,'Banco de dados'!$E:$E))</f>
        <v>#N/A</v>
      </c>
      <c r="CM730" s="28">
        <f t="shared" si="631"/>
        <v>1</v>
      </c>
      <c r="CN730" s="26" t="e">
        <f>_xlfn.XLOOKUP(CI730,'Banco de dados'!$B:$B,'Banco de dados'!$H:$H)</f>
        <v>#N/A</v>
      </c>
      <c r="CO730" s="26" t="e">
        <f t="array" aca="1" ref="CO730" ca="1">_xludf.XLOOKUP(CK730,'Banco de dados'!$B:$B,'Banco de dados'!$H:$H)</f>
        <v>#NAME?</v>
      </c>
      <c r="CP730" s="26" t="e">
        <f t="array" aca="1" ref="CP730" ca="1">_xludf.XLOOKUP(CI730,'Banco de dados'!$B:$B,'Banco de dados'!$F:$F)</f>
        <v>#NAME?</v>
      </c>
      <c r="CQ730" s="26" t="e">
        <f t="array" aca="1" ref="CQ730" ca="1">_xludf.XLOOKUP(CK730,'Banco de dados'!$B:$B,'Banco de dados'!$F:$F)</f>
        <v>#NAME?</v>
      </c>
      <c r="CR730" s="27">
        <v>0</v>
      </c>
      <c r="CS730" s="27">
        <v>10</v>
      </c>
      <c r="CT730" s="26" t="str">
        <f>IF(AG730=0.5,"Suporte",IF(AND(AG730&gt;='Braços de IP'!$B$9,AG730&lt;='Braços de IP'!$D$9),'Braços de IP'!$E$9,IF(AND(AG730&gt;='Braços de IP'!$B$10,AG730&lt;='Braços de IP'!$D$10),'Braços de IP'!$E$10,IF(AND(AG730&gt;='Braços de IP'!$B$11,AG730&lt;='Braços de IP'!$D$11),'Braços de IP'!$E$11,IF(AND(AG730&gt;='Braços de IP'!$B$12,AG730&lt;='Braços de IP'!$D$12),'Braços de IP'!$E$12,IF(AND(AG730&gt;='Braços de IP'!$B$13,AG730&lt;='Braços de IP'!$D$13),'Braços de IP'!$E$13,IF(AND(AG730&gt;='Braços de IP'!$B$14,AG730&lt;='Braços de IP'!$D$14),'Braços de IP'!$E$14,"ERRO")))))))</f>
        <v>ERRO</v>
      </c>
      <c r="CU730" s="27"/>
      <c r="CV730" s="26" t="str">
        <f>IF($CU730="","",VLOOKUP($CU730,'Braços de IP'!$E$9:$I$15,2,0))</f>
        <v/>
      </c>
      <c r="CW730" s="29" t="str">
        <f>IF($CU730="","",VLOOKUP($CU730,'Braços de IP'!$E$9:$I$15,5,0))</f>
        <v/>
      </c>
      <c r="CX730" s="26"/>
      <c r="CY730" s="26"/>
      <c r="CZ730" s="26"/>
      <c r="DA730" s="26"/>
      <c r="DB730" s="26"/>
      <c r="DC730" s="26"/>
      <c r="DD730" s="30" t="e">
        <f t="shared" si="632"/>
        <v>#N/A</v>
      </c>
      <c r="DE730" s="31">
        <f t="shared" si="633"/>
        <v>60</v>
      </c>
      <c r="DF730" s="30" t="e">
        <f t="shared" si="634"/>
        <v>#N/A</v>
      </c>
      <c r="DG730" s="32" t="e">
        <f t="shared" si="635"/>
        <v>#N/A</v>
      </c>
      <c r="DH730" s="33" t="s">
        <v>143</v>
      </c>
      <c r="DI730" s="34"/>
      <c r="DJ730" s="35"/>
      <c r="DK730" s="16" t="s">
        <v>144</v>
      </c>
      <c r="DL730" s="16"/>
      <c r="DN730" s="36" t="e">
        <f t="shared" si="675"/>
        <v>#VALUE!</v>
      </c>
    </row>
    <row r="731" spans="1:118" ht="15.75" customHeight="1" x14ac:dyDescent="0.25">
      <c r="B731" s="16">
        <v>156</v>
      </c>
      <c r="C731" s="16" t="s">
        <v>146</v>
      </c>
      <c r="D731" s="16" t="s">
        <v>638</v>
      </c>
      <c r="E731" s="16">
        <v>-8.0552849999999996</v>
      </c>
      <c r="F731" s="16">
        <v>-34.956814000000001</v>
      </c>
      <c r="G731" s="16" t="s">
        <v>160</v>
      </c>
      <c r="H731" s="17" t="s">
        <v>136</v>
      </c>
      <c r="I731" s="16" t="s">
        <v>135</v>
      </c>
      <c r="J731" s="17" t="s">
        <v>137</v>
      </c>
      <c r="K731" s="18">
        <v>70</v>
      </c>
      <c r="L731" s="17" t="s">
        <v>138</v>
      </c>
      <c r="M731" s="17">
        <v>0</v>
      </c>
      <c r="N731" s="16">
        <f t="shared" si="671"/>
        <v>140</v>
      </c>
      <c r="O731" s="17">
        <v>1</v>
      </c>
      <c r="P731" s="17">
        <v>1.87</v>
      </c>
      <c r="Q731" s="17">
        <v>7</v>
      </c>
      <c r="R731" s="16"/>
      <c r="S731" s="16"/>
      <c r="T731" s="16">
        <v>0</v>
      </c>
      <c r="U731" s="17">
        <v>2.2999999999999998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 t="s">
        <v>139</v>
      </c>
      <c r="AB731" s="17" t="s">
        <v>140</v>
      </c>
      <c r="AC731" s="17">
        <v>22.29</v>
      </c>
      <c r="AD731" s="17">
        <v>6.1</v>
      </c>
      <c r="AE731" s="17">
        <v>1</v>
      </c>
      <c r="AF731" s="17">
        <v>0.6</v>
      </c>
      <c r="AG731" s="17">
        <v>1.96</v>
      </c>
      <c r="AH731" s="17">
        <f t="shared" si="672"/>
        <v>1.3599999999999999</v>
      </c>
      <c r="AI731" s="17" t="s">
        <v>136</v>
      </c>
      <c r="AJ731" s="17" t="s">
        <v>136</v>
      </c>
      <c r="AK731" s="17" t="s">
        <v>141</v>
      </c>
      <c r="AL731" s="17">
        <f t="shared" si="673"/>
        <v>2</v>
      </c>
      <c r="AM731" s="17">
        <v>0</v>
      </c>
      <c r="AN731" s="17"/>
      <c r="AO731" s="17">
        <v>0</v>
      </c>
      <c r="AP731" s="17">
        <v>0</v>
      </c>
      <c r="AQ731" s="17">
        <v>0</v>
      </c>
      <c r="AR731" s="17" t="s">
        <v>136</v>
      </c>
      <c r="AS731" s="19">
        <f t="shared" si="614"/>
        <v>0</v>
      </c>
      <c r="AT731" s="19"/>
      <c r="AU731" s="19">
        <f>VLOOKUP(G731,ABNT5101!$I$3:$J$9,2)</f>
        <v>10</v>
      </c>
      <c r="AV731" s="19">
        <f>VLOOKUP(G731,ABNT5101!$I$3:$M$9,5)</f>
        <v>0.18</v>
      </c>
      <c r="AW731" s="17" t="str">
        <f>_xlfn.XLOOKUP(G731,ABNT5101!I:I,ABNT5101!L:L)</f>
        <v>-</v>
      </c>
      <c r="AX731" s="17">
        <f>_xlfn.XLOOKUP(G731,ABNT5101!$I:$I,ABNT5101!M:M)</f>
        <v>0.18</v>
      </c>
      <c r="AY731" s="17" t="str">
        <f>_xlfn.XLOOKUP(G731,ABNT5101!$I:$I,ABNT5101!N:N)</f>
        <v>-</v>
      </c>
      <c r="AZ731" s="17">
        <f>_xlfn.XLOOKUP(G731,ABNT5101!$I:$I,ABNT5101!O:O)</f>
        <v>16</v>
      </c>
      <c r="BA731" s="20" t="str">
        <f t="shared" si="615"/>
        <v>ATENDE</v>
      </c>
      <c r="BB731" s="21">
        <f t="shared" ref="BB731:BC731" si="867">BE731/AU731-1</f>
        <v>0.2330000000000001</v>
      </c>
      <c r="BC731" s="21">
        <f t="shared" si="867"/>
        <v>2.1111111111111116</v>
      </c>
      <c r="BD731" s="21" t="str">
        <f t="shared" si="617"/>
        <v>-</v>
      </c>
      <c r="BE731" s="22">
        <v>12.33</v>
      </c>
      <c r="BF731" s="22">
        <v>0.56000000000000005</v>
      </c>
      <c r="BG731" s="22"/>
      <c r="BH731" s="22"/>
      <c r="BI731" s="23"/>
      <c r="BJ731" s="22"/>
      <c r="BK731" s="20" t="str">
        <f t="shared" si="618"/>
        <v>ATENDE</v>
      </c>
      <c r="BL731" s="20" t="str">
        <f t="shared" si="619"/>
        <v>ATENDE</v>
      </c>
      <c r="BM731" s="20" t="str">
        <f t="shared" si="620"/>
        <v>ATENDE</v>
      </c>
      <c r="BN731" s="20" t="str">
        <f t="shared" si="621"/>
        <v>ATENDE</v>
      </c>
      <c r="BO731" s="24" t="str">
        <f t="shared" si="622"/>
        <v>C4</v>
      </c>
      <c r="BP731" s="24" t="str">
        <f t="shared" si="815"/>
        <v>P6</v>
      </c>
      <c r="BQ731" s="25">
        <f t="shared" si="623"/>
        <v>2.15</v>
      </c>
      <c r="BR731" s="22">
        <v>9.4499999999999993</v>
      </c>
      <c r="BS731" s="22">
        <v>5.3</v>
      </c>
      <c r="BT731" s="24">
        <f>IF(BP731="-","-",_xlfn.XLOOKUP(BP731,ABNT5101!$B$4:$B$9,ABNT5101!$C$4:$C$9))</f>
        <v>3</v>
      </c>
      <c r="BU731" s="24">
        <f>IF(BP731="-","-",_xlfn.XLOOKUP(BP731,ABNT5101!$B$4:$B$9,ABNT5101!$D$4:$D$9))</f>
        <v>0.6</v>
      </c>
      <c r="BV731" s="20" t="str">
        <f t="shared" si="624"/>
        <v>ATENDE</v>
      </c>
      <c r="BW731" s="20" t="str">
        <f t="shared" si="625"/>
        <v>ATENDE</v>
      </c>
      <c r="BX731" s="20" t="str">
        <f t="shared" si="626"/>
        <v>ATENDE</v>
      </c>
      <c r="BY731" s="24" t="str">
        <f t="shared" si="864"/>
        <v>P6</v>
      </c>
      <c r="BZ731" s="25">
        <f t="shared" si="627"/>
        <v>1.1933333333333334</v>
      </c>
      <c r="CA731" s="24">
        <v>6.58</v>
      </c>
      <c r="CB731" s="24">
        <v>4.05</v>
      </c>
      <c r="CC731" s="20">
        <f>IF(BY731="-","-",_xlfn.XLOOKUP(BY731,ABNT5101!$B$4:$B$9,ABNT5101!$C$4:$C$9))</f>
        <v>3</v>
      </c>
      <c r="CD731" s="24">
        <f>IF(BY731="-","-",_xlfn.XLOOKUP(BY731,ABNT5101!$B$4:$B$9,ABNT5101!$D$4:$D$9))</f>
        <v>0.6</v>
      </c>
      <c r="CE731" s="20" t="str">
        <f t="shared" si="628"/>
        <v>ATENDE</v>
      </c>
      <c r="CF731" s="20" t="str">
        <f t="shared" si="629"/>
        <v>ATENDE</v>
      </c>
      <c r="CG731" s="20" t="str">
        <f t="shared" si="630"/>
        <v>ATENDE</v>
      </c>
      <c r="CH731" s="26" t="str">
        <f>_xlfn.XLOOKUP(CI731,'Banco de dados'!$B:$B,'Banco de dados'!$D:$D)</f>
        <v>LEDSTAR</v>
      </c>
      <c r="CI731" s="47" t="str">
        <f>'Banco de dados'!B5</f>
        <v xml:space="preserve"> SL VT 9.1 28W</v>
      </c>
      <c r="CJ731" s="26" t="str">
        <f>_xlfn.XLOOKUP(CI731,'Banco de dados'!$B:$B,'Banco de dados'!$E:$E)</f>
        <v>LUM LED SL VT 9.1 28W</v>
      </c>
      <c r="CK731" s="26"/>
      <c r="CL731" s="26" t="e">
        <f>IF(CK731="-","-",_xlfn.XLOOKUP(CK731,'Banco de dados'!$B:$B,'Banco de dados'!$E:$E))</f>
        <v>#N/A</v>
      </c>
      <c r="CM731" s="28">
        <f t="shared" si="631"/>
        <v>1</v>
      </c>
      <c r="CN731" s="26">
        <f>_xlfn.XLOOKUP(CI731,'Banco de dados'!$B:$B,'Banco de dados'!$H:$H)</f>
        <v>28</v>
      </c>
      <c r="CO731" s="26" t="e">
        <f t="array" aca="1" ref="CO731" ca="1">_xludf.XLOOKUP(CK731,'Banco de dados'!$B:$B,'Banco de dados'!$H:$H)</f>
        <v>#NAME?</v>
      </c>
      <c r="CP731" s="51" t="e">
        <f t="array" aca="1" ref="CP731" ca="1">_xludf.XLOOKUP(CI731,'Banco de dados'!$B:$B,'Banco de dados'!$F:$F)</f>
        <v>#NAME?</v>
      </c>
      <c r="CQ731" s="26" t="e">
        <f t="array" aca="1" ref="CQ731" ca="1">_xludf.XLOOKUP(CK731,'Banco de dados'!$B:$B,'Banco de dados'!$F:$F)</f>
        <v>#NAME?</v>
      </c>
      <c r="CR731" s="27">
        <v>0</v>
      </c>
      <c r="CS731" s="27"/>
      <c r="CT731" s="26" t="str">
        <f>IF(AG731=0.5,"Suporte",IF(AND(AG731&gt;='Braços de IP'!$B$9,AG731&lt;='Braços de IP'!$D$9),'Braços de IP'!$E$9,IF(AND(AG731&gt;='Braços de IP'!$B$10,AG731&lt;='Braços de IP'!$D$10),'Braços de IP'!$E$10,IF(AND(AG731&gt;='Braços de IP'!$B$11,AG731&lt;='Braços de IP'!$D$11),'Braços de IP'!$E$11,IF(AND(AG731&gt;='Braços de IP'!$B$12,AG731&lt;='Braços de IP'!$D$12),'Braços de IP'!$E$12,IF(AND(AG731&gt;='Braços de IP'!$B$13,AG731&lt;='Braços de IP'!$D$13),'Braços de IP'!$E$13,IF(AND(AG731&gt;='Braços de IP'!$B$14,AG731&lt;='Braços de IP'!$D$14),'Braços de IP'!$E$14,"ERRO")))))))</f>
        <v>Médio I</v>
      </c>
      <c r="CU731" s="27"/>
      <c r="CV731" s="26" t="str">
        <f>IF($CU731="","",VLOOKUP($CU731,'Braços de IP'!$E$9:$I$15,2,0))</f>
        <v/>
      </c>
      <c r="CW731" s="29" t="str">
        <f>IF($CU731="","",VLOOKUP($CU731,'Braços de IP'!$E$9:$I$15,5,0))</f>
        <v/>
      </c>
      <c r="CX731" s="26"/>
      <c r="CY731" s="26"/>
      <c r="CZ731" s="26"/>
      <c r="DA731" s="26"/>
      <c r="DB731" s="26"/>
      <c r="DC731" s="26"/>
      <c r="DD731" s="30">
        <f t="shared" si="632"/>
        <v>28</v>
      </c>
      <c r="DE731" s="31">
        <f t="shared" si="633"/>
        <v>70</v>
      </c>
      <c r="DF731" s="30">
        <f t="shared" si="634"/>
        <v>98</v>
      </c>
      <c r="DG731" s="32">
        <f t="shared" si="635"/>
        <v>0.6</v>
      </c>
      <c r="DH731" s="33" t="s">
        <v>143</v>
      </c>
      <c r="DI731" s="34"/>
      <c r="DJ731" s="35"/>
      <c r="DK731" s="16" t="s">
        <v>144</v>
      </c>
      <c r="DL731" s="16"/>
      <c r="DN731" s="36" t="e">
        <f t="shared" si="675"/>
        <v>#VALUE!</v>
      </c>
    </row>
    <row r="732" spans="1:118" ht="15.75" customHeight="1" x14ac:dyDescent="0.25">
      <c r="B732" s="16">
        <v>156</v>
      </c>
      <c r="C732" s="16" t="s">
        <v>146</v>
      </c>
      <c r="D732" s="16" t="s">
        <v>638</v>
      </c>
      <c r="E732" s="16">
        <v>-8.0552849999999996</v>
      </c>
      <c r="F732" s="16">
        <v>-34.956814000000001</v>
      </c>
      <c r="G732" s="16" t="s">
        <v>160</v>
      </c>
      <c r="H732" s="17" t="s">
        <v>136</v>
      </c>
      <c r="I732" s="16" t="s">
        <v>135</v>
      </c>
      <c r="J732" s="17" t="s">
        <v>137</v>
      </c>
      <c r="K732" s="18">
        <v>70</v>
      </c>
      <c r="L732" s="17" t="s">
        <v>138</v>
      </c>
      <c r="M732" s="17">
        <v>0</v>
      </c>
      <c r="N732" s="16">
        <f t="shared" si="671"/>
        <v>140</v>
      </c>
      <c r="O732" s="17">
        <v>1</v>
      </c>
      <c r="P732" s="17">
        <v>1.87</v>
      </c>
      <c r="Q732" s="17">
        <v>7</v>
      </c>
      <c r="R732" s="16"/>
      <c r="S732" s="16"/>
      <c r="T732" s="16">
        <v>0</v>
      </c>
      <c r="U732" s="17">
        <v>2.2999999999999998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 t="s">
        <v>139</v>
      </c>
      <c r="AB732" s="17" t="s">
        <v>140</v>
      </c>
      <c r="AC732" s="17">
        <v>22.29</v>
      </c>
      <c r="AD732" s="17">
        <v>6.1</v>
      </c>
      <c r="AE732" s="17">
        <v>1</v>
      </c>
      <c r="AF732" s="17">
        <v>0.6</v>
      </c>
      <c r="AG732" s="17">
        <v>1.96</v>
      </c>
      <c r="AH732" s="17">
        <f t="shared" si="672"/>
        <v>1.3599999999999999</v>
      </c>
      <c r="AI732" s="17" t="s">
        <v>136</v>
      </c>
      <c r="AJ732" s="17" t="s">
        <v>136</v>
      </c>
      <c r="AK732" s="17" t="s">
        <v>141</v>
      </c>
      <c r="AL732" s="17">
        <f t="shared" si="673"/>
        <v>2</v>
      </c>
      <c r="AM732" s="17">
        <v>0</v>
      </c>
      <c r="AN732" s="17"/>
      <c r="AO732" s="17">
        <v>0</v>
      </c>
      <c r="AP732" s="17">
        <v>0</v>
      </c>
      <c r="AQ732" s="17">
        <v>0</v>
      </c>
      <c r="AR732" s="17" t="s">
        <v>136</v>
      </c>
      <c r="AS732" s="19">
        <f t="shared" si="614"/>
        <v>0</v>
      </c>
      <c r="AT732" s="19"/>
      <c r="AU732" s="19">
        <f>VLOOKUP(G732,ABNT5101!$I$3:$J$9,2)</f>
        <v>10</v>
      </c>
      <c r="AV732" s="19">
        <f>VLOOKUP(G732,ABNT5101!$I$3:$M$9,5)</f>
        <v>0.18</v>
      </c>
      <c r="AW732" s="17" t="str">
        <f>_xlfn.XLOOKUP(G732,ABNT5101!I:I,ABNT5101!L:L)</f>
        <v>-</v>
      </c>
      <c r="AX732" s="17">
        <f>_xlfn.XLOOKUP(G732,ABNT5101!$I:$I,ABNT5101!M:M)</f>
        <v>0.18</v>
      </c>
      <c r="AY732" s="17" t="str">
        <f>_xlfn.XLOOKUP(G732,ABNT5101!$I:$I,ABNT5101!N:N)</f>
        <v>-</v>
      </c>
      <c r="AZ732" s="17">
        <f>_xlfn.XLOOKUP(G732,ABNT5101!$I:$I,ABNT5101!O:O)</f>
        <v>16</v>
      </c>
      <c r="BA732" s="20" t="str">
        <f t="shared" si="615"/>
        <v>ATENDE</v>
      </c>
      <c r="BB732" s="21">
        <f t="shared" ref="BB732:BC732" si="868">BE732/AU732-1</f>
        <v>3.499999999999992E-2</v>
      </c>
      <c r="BC732" s="21">
        <f t="shared" si="868"/>
        <v>3.0555555555555554</v>
      </c>
      <c r="BD732" s="21" t="str">
        <f t="shared" si="617"/>
        <v>-</v>
      </c>
      <c r="BE732" s="22">
        <v>10.35</v>
      </c>
      <c r="BF732" s="22">
        <v>0.73</v>
      </c>
      <c r="BG732" s="22"/>
      <c r="BH732" s="22"/>
      <c r="BI732" s="23"/>
      <c r="BJ732" s="22"/>
      <c r="BK732" s="20" t="str">
        <f t="shared" si="618"/>
        <v>ATENDE</v>
      </c>
      <c r="BL732" s="20" t="str">
        <f t="shared" si="619"/>
        <v>ATENDE</v>
      </c>
      <c r="BM732" s="20" t="str">
        <f t="shared" si="620"/>
        <v>ATENDE</v>
      </c>
      <c r="BN732" s="20" t="str">
        <f t="shared" si="621"/>
        <v>ATENDE</v>
      </c>
      <c r="BO732" s="24" t="str">
        <f t="shared" si="622"/>
        <v>C4</v>
      </c>
      <c r="BP732" s="24" t="str">
        <f t="shared" si="815"/>
        <v>P6</v>
      </c>
      <c r="BQ732" s="25">
        <f t="shared" si="623"/>
        <v>1.4933333333333336</v>
      </c>
      <c r="BR732" s="22">
        <v>7.48</v>
      </c>
      <c r="BS732" s="22">
        <v>4.6100000000000003</v>
      </c>
      <c r="BT732" s="24">
        <f>IF(BP732="-","-",_xlfn.XLOOKUP(BP732,ABNT5101!$B$4:$B$9,ABNT5101!$C$4:$C$9))</f>
        <v>3</v>
      </c>
      <c r="BU732" s="24">
        <f>IF(BP732="-","-",_xlfn.XLOOKUP(BP732,ABNT5101!$B$4:$B$9,ABNT5101!$D$4:$D$9))</f>
        <v>0.6</v>
      </c>
      <c r="BV732" s="20" t="str">
        <f t="shared" si="624"/>
        <v>ATENDE</v>
      </c>
      <c r="BW732" s="20" t="str">
        <f t="shared" si="625"/>
        <v>ATENDE</v>
      </c>
      <c r="BX732" s="20" t="str">
        <f t="shared" si="626"/>
        <v>ATENDE</v>
      </c>
      <c r="BY732" s="24" t="str">
        <f t="shared" si="864"/>
        <v>P6</v>
      </c>
      <c r="BZ732" s="25">
        <f t="shared" si="627"/>
        <v>0.54</v>
      </c>
      <c r="CA732" s="24">
        <v>4.62</v>
      </c>
      <c r="CB732" s="24">
        <v>2.37</v>
      </c>
      <c r="CC732" s="20">
        <f>IF(BY732="-","-",_xlfn.XLOOKUP(BY732,ABNT5101!$B$4:$B$9,ABNT5101!$C$4:$C$9))</f>
        <v>3</v>
      </c>
      <c r="CD732" s="24">
        <f>IF(BY732="-","-",_xlfn.XLOOKUP(BY732,ABNT5101!$B$4:$B$9,ABNT5101!$D$4:$D$9))</f>
        <v>0.6</v>
      </c>
      <c r="CE732" s="20" t="str">
        <f t="shared" si="628"/>
        <v>ATENDE</v>
      </c>
      <c r="CF732" s="20" t="str">
        <f t="shared" si="629"/>
        <v>ATENDE</v>
      </c>
      <c r="CG732" s="20" t="str">
        <f t="shared" si="630"/>
        <v>ATENDE</v>
      </c>
      <c r="CH732" s="26" t="str">
        <f>_xlfn.XLOOKUP(CI732,'Banco de dados'!$B:$B,'Banco de dados'!$D:$D)</f>
        <v>SX LIGHTING</v>
      </c>
      <c r="CI732" s="27" t="str">
        <f>'Banco de dados'!B53</f>
        <v>SX-INEVO020HF</v>
      </c>
      <c r="CJ732" s="26" t="str">
        <f>_xlfn.XLOOKUP(CI732,'Banco de dados'!$B:$B,'Banco de dados'!$E:$E)</f>
        <v>SXINEVO020K50L12CZF7PHF</v>
      </c>
      <c r="CK732" s="26"/>
      <c r="CL732" s="26" t="e">
        <f>IF(CK732="-","-",_xlfn.XLOOKUP(CK732,'Banco de dados'!$B:$B,'Banco de dados'!$E:$E))</f>
        <v>#N/A</v>
      </c>
      <c r="CM732" s="28">
        <f t="shared" si="631"/>
        <v>1</v>
      </c>
      <c r="CN732" s="26">
        <f>_xlfn.XLOOKUP(CI732,'Banco de dados'!$B:$B,'Banco de dados'!$H:$H)</f>
        <v>22.5</v>
      </c>
      <c r="CO732" s="26" t="e">
        <f t="array" aca="1" ref="CO732" ca="1">_xludf.XLOOKUP(CK732,'Banco de dados'!$B:$B,'Banco de dados'!$H:$H)</f>
        <v>#NAME?</v>
      </c>
      <c r="CP732" s="51" t="e">
        <f t="array" aca="1" ref="CP732" ca="1">_xludf.XLOOKUP(CI732,'Banco de dados'!$B:$B,'Banco de dados'!$F:$F)</f>
        <v>#NAME?</v>
      </c>
      <c r="CQ732" s="26" t="e">
        <f t="array" aca="1" ref="CQ732" ca="1">_xludf.XLOOKUP(CK732,'Banco de dados'!$B:$B,'Banco de dados'!$F:$F)</f>
        <v>#NAME?</v>
      </c>
      <c r="CR732" s="27">
        <v>0</v>
      </c>
      <c r="CS732" s="27"/>
      <c r="CT732" s="26" t="str">
        <f>IF(AG732=0.5,"Suporte",IF(AND(AG732&gt;='Braços de IP'!$B$9,AG732&lt;='Braços de IP'!$D$9),'Braços de IP'!$E$9,IF(AND(AG732&gt;='Braços de IP'!$B$10,AG732&lt;='Braços de IP'!$D$10),'Braços de IP'!$E$10,IF(AND(AG732&gt;='Braços de IP'!$B$11,AG732&lt;='Braços de IP'!$D$11),'Braços de IP'!$E$11,IF(AND(AG732&gt;='Braços de IP'!$B$12,AG732&lt;='Braços de IP'!$D$12),'Braços de IP'!$E$12,IF(AND(AG732&gt;='Braços de IP'!$B$13,AG732&lt;='Braços de IP'!$D$13),'Braços de IP'!$E$13,IF(AND(AG732&gt;='Braços de IP'!$B$14,AG732&lt;='Braços de IP'!$D$14),'Braços de IP'!$E$14,"ERRO")))))))</f>
        <v>Médio I</v>
      </c>
      <c r="CU732" s="27"/>
      <c r="CV732" s="26" t="str">
        <f>IF($CU732="","",VLOOKUP($CU732,'Braços de IP'!$E$9:$I$15,2,0))</f>
        <v/>
      </c>
      <c r="CW732" s="29" t="str">
        <f>IF($CU732="","",VLOOKUP($CU732,'Braços de IP'!$E$9:$I$15,5,0))</f>
        <v/>
      </c>
      <c r="CX732" s="26"/>
      <c r="CY732" s="26"/>
      <c r="CZ732" s="26"/>
      <c r="DA732" s="26"/>
      <c r="DB732" s="26"/>
      <c r="DC732" s="26"/>
      <c r="DD732" s="30">
        <f t="shared" si="632"/>
        <v>22.5</v>
      </c>
      <c r="DE732" s="31">
        <f t="shared" si="633"/>
        <v>70</v>
      </c>
      <c r="DF732" s="30">
        <f t="shared" si="634"/>
        <v>92.5</v>
      </c>
      <c r="DG732" s="32">
        <f t="shared" si="635"/>
        <v>0.6785714285714286</v>
      </c>
      <c r="DH732" s="33" t="s">
        <v>143</v>
      </c>
      <c r="DI732" s="34"/>
      <c r="DJ732" s="35"/>
      <c r="DK732" s="16" t="s">
        <v>144</v>
      </c>
      <c r="DL732" s="16"/>
      <c r="DN732" s="36" t="e">
        <f t="shared" si="675"/>
        <v>#VALUE!</v>
      </c>
    </row>
    <row r="733" spans="1:118" ht="15.75" customHeight="1" x14ac:dyDescent="0.25">
      <c r="B733" s="16">
        <v>156</v>
      </c>
      <c r="C733" s="16" t="s">
        <v>146</v>
      </c>
      <c r="D733" s="16" t="s">
        <v>638</v>
      </c>
      <c r="E733" s="16">
        <v>-8.0552849999999996</v>
      </c>
      <c r="F733" s="16">
        <v>-34.956814000000001</v>
      </c>
      <c r="G733" s="16" t="s">
        <v>160</v>
      </c>
      <c r="H733" s="17" t="s">
        <v>136</v>
      </c>
      <c r="I733" s="16" t="s">
        <v>135</v>
      </c>
      <c r="J733" s="17" t="s">
        <v>137</v>
      </c>
      <c r="K733" s="18">
        <v>70</v>
      </c>
      <c r="L733" s="17" t="s">
        <v>138</v>
      </c>
      <c r="M733" s="17">
        <v>0</v>
      </c>
      <c r="N733" s="16">
        <f t="shared" si="671"/>
        <v>140</v>
      </c>
      <c r="O733" s="17">
        <v>1</v>
      </c>
      <c r="P733" s="17">
        <v>1.87</v>
      </c>
      <c r="Q733" s="17">
        <v>7</v>
      </c>
      <c r="R733" s="16"/>
      <c r="S733" s="16"/>
      <c r="T733" s="16">
        <v>0</v>
      </c>
      <c r="U733" s="17">
        <v>2.2999999999999998</v>
      </c>
      <c r="V733" s="17">
        <v>0</v>
      </c>
      <c r="W733" s="17">
        <v>0</v>
      </c>
      <c r="X733" s="17">
        <v>0</v>
      </c>
      <c r="Y733" s="17">
        <v>0</v>
      </c>
      <c r="Z733" s="17">
        <v>0</v>
      </c>
      <c r="AA733" s="17" t="s">
        <v>139</v>
      </c>
      <c r="AB733" s="17" t="s">
        <v>140</v>
      </c>
      <c r="AC733" s="17">
        <v>22.29</v>
      </c>
      <c r="AD733" s="17">
        <v>6.1</v>
      </c>
      <c r="AE733" s="17">
        <v>1</v>
      </c>
      <c r="AF733" s="17">
        <v>0.6</v>
      </c>
      <c r="AG733" s="17">
        <v>1.96</v>
      </c>
      <c r="AH733" s="17">
        <f t="shared" si="672"/>
        <v>1.3599999999999999</v>
      </c>
      <c r="AI733" s="17" t="s">
        <v>136</v>
      </c>
      <c r="AJ733" s="17" t="s">
        <v>136</v>
      </c>
      <c r="AK733" s="17" t="s">
        <v>141</v>
      </c>
      <c r="AL733" s="17">
        <f t="shared" si="673"/>
        <v>2</v>
      </c>
      <c r="AM733" s="17">
        <v>0</v>
      </c>
      <c r="AN733" s="17"/>
      <c r="AO733" s="17">
        <v>0</v>
      </c>
      <c r="AP733" s="17">
        <v>0</v>
      </c>
      <c r="AQ733" s="17">
        <v>0</v>
      </c>
      <c r="AR733" s="17" t="s">
        <v>136</v>
      </c>
      <c r="AS733" s="19">
        <f t="shared" si="614"/>
        <v>0</v>
      </c>
      <c r="AT733" s="19"/>
      <c r="AU733" s="19">
        <f>VLOOKUP(G733,ABNT5101!$I$3:$J$9,2)</f>
        <v>10</v>
      </c>
      <c r="AV733" s="19">
        <f>VLOOKUP(G733,ABNT5101!$I$3:$M$9,5)</f>
        <v>0.18</v>
      </c>
      <c r="AW733" s="17" t="str">
        <f>_xlfn.XLOOKUP(G733,ABNT5101!I:I,ABNT5101!L:L)</f>
        <v>-</v>
      </c>
      <c r="AX733" s="17">
        <f>_xlfn.XLOOKUP(G733,ABNT5101!$I:$I,ABNT5101!M:M)</f>
        <v>0.18</v>
      </c>
      <c r="AY733" s="17" t="str">
        <f>_xlfn.XLOOKUP(G733,ABNT5101!$I:$I,ABNT5101!N:N)</f>
        <v>-</v>
      </c>
      <c r="AZ733" s="17">
        <f>_xlfn.XLOOKUP(G733,ABNT5101!$I:$I,ABNT5101!O:O)</f>
        <v>16</v>
      </c>
      <c r="BA733" s="20" t="str">
        <f t="shared" si="615"/>
        <v>ATENDE</v>
      </c>
      <c r="BB733" s="21">
        <f t="shared" ref="BB733:BC733" si="869">BE733/AU733-1</f>
        <v>0.50700000000000012</v>
      </c>
      <c r="BC733" s="21">
        <f t="shared" si="869"/>
        <v>2.9444444444444442</v>
      </c>
      <c r="BD733" s="21" t="str">
        <f t="shared" si="617"/>
        <v>-</v>
      </c>
      <c r="BE733" s="22">
        <v>15.07</v>
      </c>
      <c r="BF733" s="22">
        <v>0.71</v>
      </c>
      <c r="BG733" s="22"/>
      <c r="BH733" s="22"/>
      <c r="BI733" s="23"/>
      <c r="BJ733" s="22"/>
      <c r="BK733" s="20" t="str">
        <f t="shared" si="618"/>
        <v>ATENDE</v>
      </c>
      <c r="BL733" s="20" t="str">
        <f t="shared" si="619"/>
        <v>ATENDE</v>
      </c>
      <c r="BM733" s="20" t="str">
        <f t="shared" si="620"/>
        <v>ATENDE</v>
      </c>
      <c r="BN733" s="20" t="str">
        <f t="shared" si="621"/>
        <v>ATENDE</v>
      </c>
      <c r="BO733" s="24" t="str">
        <f t="shared" si="622"/>
        <v>C4</v>
      </c>
      <c r="BP733" s="24" t="str">
        <f t="shared" si="815"/>
        <v>P6</v>
      </c>
      <c r="BQ733" s="25">
        <f t="shared" si="623"/>
        <v>2.6066666666666669</v>
      </c>
      <c r="BR733" s="22">
        <v>10.82</v>
      </c>
      <c r="BS733" s="22">
        <v>7.29</v>
      </c>
      <c r="BT733" s="24">
        <f>IF(BP733="-","-",_xlfn.XLOOKUP(BP733,ABNT5101!$B$4:$B$9,ABNT5101!$C$4:$C$9))</f>
        <v>3</v>
      </c>
      <c r="BU733" s="24">
        <f>IF(BP733="-","-",_xlfn.XLOOKUP(BP733,ABNT5101!$B$4:$B$9,ABNT5101!$D$4:$D$9))</f>
        <v>0.6</v>
      </c>
      <c r="BV733" s="20" t="str">
        <f t="shared" si="624"/>
        <v>ATENDE</v>
      </c>
      <c r="BW733" s="20" t="str">
        <f t="shared" si="625"/>
        <v>ATENDE</v>
      </c>
      <c r="BX733" s="20" t="str">
        <f t="shared" si="626"/>
        <v>ATENDE</v>
      </c>
      <c r="BY733" s="24" t="str">
        <f t="shared" si="864"/>
        <v>P6</v>
      </c>
      <c r="BZ733" s="25">
        <f t="shared" si="627"/>
        <v>1.0299999999999998</v>
      </c>
      <c r="CA733" s="24">
        <v>6.09</v>
      </c>
      <c r="CB733" s="24">
        <v>3.75</v>
      </c>
      <c r="CC733" s="20">
        <f>IF(BY733="-","-",_xlfn.XLOOKUP(BY733,ABNT5101!$B$4:$B$9,ABNT5101!$C$4:$C$9))</f>
        <v>3</v>
      </c>
      <c r="CD733" s="24">
        <f>IF(BY733="-","-",_xlfn.XLOOKUP(BY733,ABNT5101!$B$4:$B$9,ABNT5101!$D$4:$D$9))</f>
        <v>0.6</v>
      </c>
      <c r="CE733" s="20" t="str">
        <f t="shared" si="628"/>
        <v>ATENDE</v>
      </c>
      <c r="CF733" s="20" t="str">
        <f t="shared" si="629"/>
        <v>ATENDE</v>
      </c>
      <c r="CG733" s="20" t="str">
        <f t="shared" si="630"/>
        <v>ATENDE</v>
      </c>
      <c r="CH733" s="26" t="str">
        <f>_xlfn.XLOOKUP(CI733,'Banco de dados'!$B:$B,'Banco de dados'!$D:$D)</f>
        <v>TECNOWATT</v>
      </c>
      <c r="CI733" s="27" t="str">
        <f>'Banco de dados'!B65</f>
        <v xml:space="preserve">SIGSAGPTLRRSSNDL_30W_38IBBRS
</v>
      </c>
      <c r="CJ733" s="26" t="str">
        <f>_xlfn.XLOOKUP(CI733,'Banco de dados'!$B:$B,'Banco de dados'!$E:$E)</f>
        <v>SIGSAGPTLRRSSNDL_30W_38IBBRS
1-10C1MUN6.5</v>
      </c>
      <c r="CK733" s="26"/>
      <c r="CL733" s="26" t="e">
        <f>IF(CK733="-","-",_xlfn.XLOOKUP(CK733,'Banco de dados'!$B:$B,'Banco de dados'!$E:$E))</f>
        <v>#N/A</v>
      </c>
      <c r="CM733" s="28">
        <f t="shared" si="631"/>
        <v>1</v>
      </c>
      <c r="CN733" s="26">
        <f>_xlfn.XLOOKUP(CI733,'Banco de dados'!$B:$B,'Banco de dados'!$H:$H)</f>
        <v>30</v>
      </c>
      <c r="CO733" s="26" t="e">
        <f t="array" aca="1" ref="CO733" ca="1">_xludf.XLOOKUP(CK733,'Banco de dados'!$B:$B,'Banco de dados'!$H:$H)</f>
        <v>#NAME?</v>
      </c>
      <c r="CP733" s="51" t="e">
        <f t="array" aca="1" ref="CP733" ca="1">_xludf.XLOOKUP(CI733,'Banco de dados'!$B:$B,'Banco de dados'!$F:$F)</f>
        <v>#NAME?</v>
      </c>
      <c r="CQ733" s="26" t="e">
        <f t="array" aca="1" ref="CQ733" ca="1">_xludf.XLOOKUP(CK733,'Banco de dados'!$B:$B,'Banco de dados'!$F:$F)</f>
        <v>#NAME?</v>
      </c>
      <c r="CR733" s="27">
        <v>0</v>
      </c>
      <c r="CS733" s="27"/>
      <c r="CT733" s="26" t="str">
        <f>IF(AG733=0.5,"Suporte",IF(AND(AG733&gt;='Braços de IP'!$B$9,AG733&lt;='Braços de IP'!$D$9),'Braços de IP'!$E$9,IF(AND(AG733&gt;='Braços de IP'!$B$10,AG733&lt;='Braços de IP'!$D$10),'Braços de IP'!$E$10,IF(AND(AG733&gt;='Braços de IP'!$B$11,AG733&lt;='Braços de IP'!$D$11),'Braços de IP'!$E$11,IF(AND(AG733&gt;='Braços de IP'!$B$12,AG733&lt;='Braços de IP'!$D$12),'Braços de IP'!$E$12,IF(AND(AG733&gt;='Braços de IP'!$B$13,AG733&lt;='Braços de IP'!$D$13),'Braços de IP'!$E$13,IF(AND(AG733&gt;='Braços de IP'!$B$14,AG733&lt;='Braços de IP'!$D$14),'Braços de IP'!$E$14,"ERRO")))))))</f>
        <v>Médio I</v>
      </c>
      <c r="CU733" s="27"/>
      <c r="CV733" s="26" t="str">
        <f>IF($CU733="","",VLOOKUP($CU733,'Braços de IP'!$E$9:$I$15,2,0))</f>
        <v/>
      </c>
      <c r="CW733" s="29" t="str">
        <f>IF($CU733="","",VLOOKUP($CU733,'Braços de IP'!$E$9:$I$15,5,0))</f>
        <v/>
      </c>
      <c r="CX733" s="26"/>
      <c r="CY733" s="26"/>
      <c r="CZ733" s="26"/>
      <c r="DA733" s="26"/>
      <c r="DB733" s="26"/>
      <c r="DC733" s="26"/>
      <c r="DD733" s="30">
        <f t="shared" si="632"/>
        <v>30</v>
      </c>
      <c r="DE733" s="31">
        <f t="shared" si="633"/>
        <v>70</v>
      </c>
      <c r="DF733" s="30">
        <f t="shared" si="634"/>
        <v>100</v>
      </c>
      <c r="DG733" s="32">
        <f t="shared" si="635"/>
        <v>0.5714285714285714</v>
      </c>
      <c r="DH733" s="33" t="s">
        <v>143</v>
      </c>
      <c r="DI733" s="34"/>
      <c r="DJ733" s="35"/>
      <c r="DK733" s="16" t="s">
        <v>144</v>
      </c>
      <c r="DL733" s="16"/>
      <c r="DN733" s="36" t="e">
        <f t="shared" si="675"/>
        <v>#VALUE!</v>
      </c>
    </row>
    <row r="734" spans="1:118" ht="15.75" customHeight="1" x14ac:dyDescent="0.25">
      <c r="B734" s="16">
        <v>157</v>
      </c>
      <c r="C734" s="16" t="s">
        <v>583</v>
      </c>
      <c r="D734" s="16" t="s">
        <v>639</v>
      </c>
      <c r="E734" s="16">
        <v>-8.0384700000000002</v>
      </c>
      <c r="F734" s="16">
        <v>-34.962415999999997</v>
      </c>
      <c r="G734" s="16" t="s">
        <v>160</v>
      </c>
      <c r="H734" s="17" t="s">
        <v>136</v>
      </c>
      <c r="I734" s="16" t="s">
        <v>135</v>
      </c>
      <c r="J734" s="17" t="s">
        <v>137</v>
      </c>
      <c r="K734" s="18">
        <v>52</v>
      </c>
      <c r="L734" s="17" t="s">
        <v>138</v>
      </c>
      <c r="M734" s="17">
        <v>0</v>
      </c>
      <c r="N734" s="16">
        <f t="shared" si="671"/>
        <v>104</v>
      </c>
      <c r="O734" s="17">
        <v>1</v>
      </c>
      <c r="P734" s="17">
        <v>0</v>
      </c>
      <c r="Q734" s="17">
        <v>6.28</v>
      </c>
      <c r="R734" s="16"/>
      <c r="S734" s="16"/>
      <c r="T734" s="16">
        <v>0</v>
      </c>
      <c r="U734" s="17">
        <v>2.4900000000000002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 t="s">
        <v>139</v>
      </c>
      <c r="AB734" s="17" t="s">
        <v>140</v>
      </c>
      <c r="AC734" s="17">
        <v>36.6</v>
      </c>
      <c r="AD734" s="17">
        <v>6.3</v>
      </c>
      <c r="AE734" s="17">
        <v>1</v>
      </c>
      <c r="AF734" s="17">
        <v>0</v>
      </c>
      <c r="AG734" s="17">
        <v>2.0099999999999998</v>
      </c>
      <c r="AH734" s="17">
        <f t="shared" si="672"/>
        <v>2.0099999999999998</v>
      </c>
      <c r="AI734" s="17" t="s">
        <v>136</v>
      </c>
      <c r="AJ734" s="17" t="s">
        <v>136</v>
      </c>
      <c r="AK734" s="17" t="s">
        <v>141</v>
      </c>
      <c r="AL734" s="17">
        <f t="shared" si="673"/>
        <v>2</v>
      </c>
      <c r="AM734" s="17">
        <v>0</v>
      </c>
      <c r="AN734" s="17"/>
      <c r="AO734" s="17">
        <v>0</v>
      </c>
      <c r="AP734" s="17">
        <v>0</v>
      </c>
      <c r="AQ734" s="17">
        <v>0</v>
      </c>
      <c r="AR734" s="17" t="s">
        <v>136</v>
      </c>
      <c r="AS734" s="19">
        <f t="shared" si="614"/>
        <v>0</v>
      </c>
      <c r="AT734" s="19"/>
      <c r="AU734" s="19">
        <f>VLOOKUP(G734,ABNT5101!$I$3:$J$9,2)</f>
        <v>10</v>
      </c>
      <c r="AV734" s="19">
        <f>VLOOKUP(G734,ABNT5101!$I$3:$M$9,5)</f>
        <v>0.18</v>
      </c>
      <c r="AW734" s="17" t="str">
        <f>_xlfn.XLOOKUP(G734,ABNT5101!I:I,ABNT5101!L:L)</f>
        <v>-</v>
      </c>
      <c r="AX734" s="17">
        <f>_xlfn.XLOOKUP(G734,ABNT5101!$I:$I,ABNT5101!M:M)</f>
        <v>0.18</v>
      </c>
      <c r="AY734" s="17" t="str">
        <f>_xlfn.XLOOKUP(G734,ABNT5101!$I:$I,ABNT5101!N:N)</f>
        <v>-</v>
      </c>
      <c r="AZ734" s="17">
        <f>_xlfn.XLOOKUP(G734,ABNT5101!$I:$I,ABNT5101!O:O)</f>
        <v>16</v>
      </c>
      <c r="BA734" s="20" t="str">
        <f t="shared" si="615"/>
        <v>ATENDE</v>
      </c>
      <c r="BB734" s="21">
        <f t="shared" ref="BB734:BC734" si="870">BE734/AU734-1</f>
        <v>0.15600000000000014</v>
      </c>
      <c r="BC734" s="21">
        <f t="shared" si="870"/>
        <v>0.38888888888888884</v>
      </c>
      <c r="BD734" s="21" t="str">
        <f t="shared" si="617"/>
        <v>-</v>
      </c>
      <c r="BE734" s="22">
        <v>11.56</v>
      </c>
      <c r="BF734" s="22">
        <v>0.25</v>
      </c>
      <c r="BG734" s="22"/>
      <c r="BH734" s="22"/>
      <c r="BI734" s="23"/>
      <c r="BJ734" s="22"/>
      <c r="BK734" s="20" t="str">
        <f t="shared" si="618"/>
        <v>ATENDE</v>
      </c>
      <c r="BL734" s="20" t="str">
        <f t="shared" si="619"/>
        <v>ATENDE</v>
      </c>
      <c r="BM734" s="20" t="str">
        <f t="shared" si="620"/>
        <v>ATENDE</v>
      </c>
      <c r="BN734" s="20" t="str">
        <f t="shared" si="621"/>
        <v>ATENDE</v>
      </c>
      <c r="BO734" s="24" t="str">
        <f t="shared" si="622"/>
        <v>C4</v>
      </c>
      <c r="BP734" s="24" t="s">
        <v>136</v>
      </c>
      <c r="BQ734" s="25" t="e">
        <f t="shared" si="623"/>
        <v>#VALUE!</v>
      </c>
      <c r="BR734" s="22"/>
      <c r="BS734" s="22"/>
      <c r="BT734" s="24" t="str">
        <f>IF(BP734="-","-",_xlfn.XLOOKUP(BP734,ABNT5101!$B$4:$B$9,ABNT5101!$C$4:$C$9))</f>
        <v>-</v>
      </c>
      <c r="BU734" s="24" t="str">
        <f>IF(BP734="-","-",_xlfn.XLOOKUP(BP734,ABNT5101!$B$4:$B$9,ABNT5101!$D$4:$D$9))</f>
        <v>-</v>
      </c>
      <c r="BV734" s="20" t="str">
        <f t="shared" si="624"/>
        <v>-</v>
      </c>
      <c r="BW734" s="20" t="str">
        <f t="shared" si="625"/>
        <v>-</v>
      </c>
      <c r="BX734" s="20" t="str">
        <f t="shared" si="626"/>
        <v>-</v>
      </c>
      <c r="BY734" s="24" t="s">
        <v>135</v>
      </c>
      <c r="BZ734" s="25">
        <f t="shared" si="627"/>
        <v>1.7466666666666666</v>
      </c>
      <c r="CA734" s="24">
        <v>8.24</v>
      </c>
      <c r="CB734" s="24">
        <v>2.77</v>
      </c>
      <c r="CC734" s="20">
        <f>IF(BY734="-","-",_xlfn.XLOOKUP(BY734,ABNT5101!$B$4:$B$9,ABNT5101!$C$4:$C$9))</f>
        <v>3</v>
      </c>
      <c r="CD734" s="24">
        <f>IF(BY734="-","-",_xlfn.XLOOKUP(BY734,ABNT5101!$B$4:$B$9,ABNT5101!$D$4:$D$9))</f>
        <v>0.6</v>
      </c>
      <c r="CE734" s="20" t="str">
        <f t="shared" si="628"/>
        <v>ATENDE</v>
      </c>
      <c r="CF734" s="20" t="str">
        <f t="shared" si="629"/>
        <v>ATENDE</v>
      </c>
      <c r="CG734" s="20" t="str">
        <f t="shared" si="630"/>
        <v>ATENDE</v>
      </c>
      <c r="CH734" s="26" t="str">
        <f>_xlfn.XLOOKUP(CI734,'Banco de dados'!$B:$B,'Banco de dados'!$D:$D)</f>
        <v>LEDSTAR</v>
      </c>
      <c r="CI734" s="47" t="str">
        <f>'Banco de dados'!B7</f>
        <v xml:space="preserve"> SL VT 9.1 44W</v>
      </c>
      <c r="CJ734" s="26" t="str">
        <f>_xlfn.XLOOKUP(CI734,'Banco de dados'!$B:$B,'Banco de dados'!$E:$E)</f>
        <v>LUM LED SL VT 9.1 44W</v>
      </c>
      <c r="CK734" s="26"/>
      <c r="CL734" s="26" t="e">
        <f>IF(CK734="-","-",_xlfn.XLOOKUP(CK734,'Banco de dados'!$B:$B,'Banco de dados'!$E:$E))</f>
        <v>#N/A</v>
      </c>
      <c r="CM734" s="28">
        <f t="shared" si="631"/>
        <v>1</v>
      </c>
      <c r="CN734" s="26">
        <f>_xlfn.XLOOKUP(CI734,'Banco de dados'!$B:$B,'Banco de dados'!$H:$H)</f>
        <v>44</v>
      </c>
      <c r="CO734" s="26" t="e">
        <f t="array" aca="1" ref="CO734" ca="1">_xludf.XLOOKUP(CK734,'Banco de dados'!$B:$B,'Banco de dados'!$H:$H)</f>
        <v>#NAME?</v>
      </c>
      <c r="CP734" s="51" t="e">
        <f t="array" aca="1" ref="CP734" ca="1">_xludf.XLOOKUP(CI734,'Banco de dados'!$B:$B,'Banco de dados'!$F:$F)</f>
        <v>#NAME?</v>
      </c>
      <c r="CQ734" s="26" t="e">
        <f t="array" aca="1" ref="CQ734" ca="1">_xludf.XLOOKUP(CK734,'Banco de dados'!$B:$B,'Banco de dados'!$F:$F)</f>
        <v>#NAME?</v>
      </c>
      <c r="CR734" s="27">
        <v>0</v>
      </c>
      <c r="CS734" s="27"/>
      <c r="CT734" s="26" t="str">
        <f>IF(AG734=0.5,"Suporte",IF(AND(AG734&gt;='Braços de IP'!$B$9,AG734&lt;='Braços de IP'!$D$9),'Braços de IP'!$E$9,IF(AND(AG734&gt;='Braços de IP'!$B$10,AG734&lt;='Braços de IP'!$D$10),'Braços de IP'!$E$10,IF(AND(AG734&gt;='Braços de IP'!$B$11,AG734&lt;='Braços de IP'!$D$11),'Braços de IP'!$E$11,IF(AND(AG734&gt;='Braços de IP'!$B$12,AG734&lt;='Braços de IP'!$D$12),'Braços de IP'!$E$12,IF(AND(AG734&gt;='Braços de IP'!$B$13,AG734&lt;='Braços de IP'!$D$13),'Braços de IP'!$E$13,IF(AND(AG734&gt;='Braços de IP'!$B$14,AG734&lt;='Braços de IP'!$D$14),'Braços de IP'!$E$14,"ERRO")))))))</f>
        <v>Médio I</v>
      </c>
      <c r="CU734" s="27"/>
      <c r="CV734" s="26" t="str">
        <f>IF($CU734="","",VLOOKUP($CU734,'Braços de IP'!$E$9:$I$15,2,0))</f>
        <v/>
      </c>
      <c r="CW734" s="29" t="str">
        <f>IF($CU734="","",VLOOKUP($CU734,'Braços de IP'!$E$9:$I$15,5,0))</f>
        <v/>
      </c>
      <c r="CX734" s="26"/>
      <c r="CY734" s="26"/>
      <c r="CZ734" s="26"/>
      <c r="DA734" s="26"/>
      <c r="DB734" s="26"/>
      <c r="DC734" s="26"/>
      <c r="DD734" s="30">
        <f t="shared" si="632"/>
        <v>44</v>
      </c>
      <c r="DE734" s="31">
        <f t="shared" si="633"/>
        <v>52</v>
      </c>
      <c r="DF734" s="30">
        <f t="shared" si="634"/>
        <v>96</v>
      </c>
      <c r="DG734" s="32">
        <f t="shared" si="635"/>
        <v>0.15384615384615385</v>
      </c>
      <c r="DH734" s="33" t="s">
        <v>143</v>
      </c>
      <c r="DI734" s="34"/>
      <c r="DJ734" s="35"/>
      <c r="DK734" s="16" t="s">
        <v>144</v>
      </c>
      <c r="DL734" s="16"/>
      <c r="DN734" s="36" t="e">
        <f t="shared" si="675"/>
        <v>#VALUE!</v>
      </c>
    </row>
    <row r="735" spans="1:118" ht="15.75" customHeight="1" x14ac:dyDescent="0.25">
      <c r="B735" s="16">
        <v>157</v>
      </c>
      <c r="C735" s="16" t="s">
        <v>583</v>
      </c>
      <c r="D735" s="16" t="s">
        <v>639</v>
      </c>
      <c r="E735" s="16">
        <v>-8.0384700000000002</v>
      </c>
      <c r="F735" s="16">
        <v>-34.962415999999997</v>
      </c>
      <c r="G735" s="16" t="s">
        <v>160</v>
      </c>
      <c r="H735" s="17" t="s">
        <v>136</v>
      </c>
      <c r="I735" s="16" t="s">
        <v>135</v>
      </c>
      <c r="J735" s="17" t="s">
        <v>137</v>
      </c>
      <c r="K735" s="18">
        <v>52</v>
      </c>
      <c r="L735" s="17" t="s">
        <v>138</v>
      </c>
      <c r="M735" s="17">
        <v>0</v>
      </c>
      <c r="N735" s="16">
        <f t="shared" si="671"/>
        <v>104</v>
      </c>
      <c r="O735" s="17">
        <v>1</v>
      </c>
      <c r="P735" s="17">
        <v>0</v>
      </c>
      <c r="Q735" s="17">
        <v>6.28</v>
      </c>
      <c r="R735" s="16"/>
      <c r="S735" s="16"/>
      <c r="T735" s="16">
        <v>0</v>
      </c>
      <c r="U735" s="17">
        <v>2.4900000000000002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 t="s">
        <v>139</v>
      </c>
      <c r="AB735" s="17" t="s">
        <v>140</v>
      </c>
      <c r="AC735" s="17">
        <v>36.6</v>
      </c>
      <c r="AD735" s="17">
        <v>6.3</v>
      </c>
      <c r="AE735" s="17">
        <v>1</v>
      </c>
      <c r="AF735" s="17">
        <v>0</v>
      </c>
      <c r="AG735" s="17">
        <v>2.0099999999999998</v>
      </c>
      <c r="AH735" s="17">
        <f t="shared" si="672"/>
        <v>2.0099999999999998</v>
      </c>
      <c r="AI735" s="17" t="s">
        <v>136</v>
      </c>
      <c r="AJ735" s="17" t="s">
        <v>136</v>
      </c>
      <c r="AK735" s="17" t="s">
        <v>141</v>
      </c>
      <c r="AL735" s="17">
        <f t="shared" si="673"/>
        <v>2</v>
      </c>
      <c r="AM735" s="17">
        <v>0</v>
      </c>
      <c r="AN735" s="17"/>
      <c r="AO735" s="17">
        <v>0</v>
      </c>
      <c r="AP735" s="17">
        <v>0</v>
      </c>
      <c r="AQ735" s="17">
        <v>0</v>
      </c>
      <c r="AR735" s="17" t="s">
        <v>136</v>
      </c>
      <c r="AS735" s="19">
        <f t="shared" si="614"/>
        <v>0</v>
      </c>
      <c r="AT735" s="19"/>
      <c r="AU735" s="19">
        <f>VLOOKUP(G735,ABNT5101!$I$3:$J$9,2)</f>
        <v>10</v>
      </c>
      <c r="AV735" s="19">
        <f>VLOOKUP(G735,ABNT5101!$I$3:$M$9,5)</f>
        <v>0.18</v>
      </c>
      <c r="AW735" s="17" t="str">
        <f>_xlfn.XLOOKUP(G735,ABNT5101!I:I,ABNT5101!L:L)</f>
        <v>-</v>
      </c>
      <c r="AX735" s="17">
        <f>_xlfn.XLOOKUP(G735,ABNT5101!$I:$I,ABNT5101!M:M)</f>
        <v>0.18</v>
      </c>
      <c r="AY735" s="17" t="str">
        <f>_xlfn.XLOOKUP(G735,ABNT5101!$I:$I,ABNT5101!N:N)</f>
        <v>-</v>
      </c>
      <c r="AZ735" s="17">
        <f>_xlfn.XLOOKUP(G735,ABNT5101!$I:$I,ABNT5101!O:O)</f>
        <v>16</v>
      </c>
      <c r="BA735" s="20" t="str">
        <f t="shared" si="615"/>
        <v>ATENDE</v>
      </c>
      <c r="BB735" s="21">
        <f t="shared" ref="BB735:BC735" si="871">BE735/AU735-1</f>
        <v>0.10399999999999987</v>
      </c>
      <c r="BC735" s="21">
        <f t="shared" si="871"/>
        <v>0.2777777777777779</v>
      </c>
      <c r="BD735" s="21" t="str">
        <f t="shared" si="617"/>
        <v>-</v>
      </c>
      <c r="BE735" s="22">
        <v>11.04</v>
      </c>
      <c r="BF735" s="22">
        <v>0.23</v>
      </c>
      <c r="BG735" s="22"/>
      <c r="BH735" s="22"/>
      <c r="BI735" s="23"/>
      <c r="BJ735" s="22"/>
      <c r="BK735" s="20" t="str">
        <f t="shared" si="618"/>
        <v>ATENDE</v>
      </c>
      <c r="BL735" s="20" t="str">
        <f t="shared" si="619"/>
        <v>ATENDE</v>
      </c>
      <c r="BM735" s="20" t="str">
        <f t="shared" si="620"/>
        <v>ATENDE</v>
      </c>
      <c r="BN735" s="20" t="str">
        <f t="shared" si="621"/>
        <v>ATENDE</v>
      </c>
      <c r="BO735" s="24" t="str">
        <f t="shared" si="622"/>
        <v>C4</v>
      </c>
      <c r="BP735" s="24" t="s">
        <v>136</v>
      </c>
      <c r="BQ735" s="25" t="e">
        <f t="shared" si="623"/>
        <v>#VALUE!</v>
      </c>
      <c r="BR735" s="22"/>
      <c r="BS735" s="22"/>
      <c r="BT735" s="24" t="str">
        <f>IF(BP735="-","-",_xlfn.XLOOKUP(BP735,ABNT5101!$B$4:$B$9,ABNT5101!$C$4:$C$9))</f>
        <v>-</v>
      </c>
      <c r="BU735" s="24" t="str">
        <f>IF(BP735="-","-",_xlfn.XLOOKUP(BP735,ABNT5101!$B$4:$B$9,ABNT5101!$D$4:$D$9))</f>
        <v>-</v>
      </c>
      <c r="BV735" s="20" t="str">
        <f t="shared" si="624"/>
        <v>-</v>
      </c>
      <c r="BW735" s="20" t="str">
        <f t="shared" si="625"/>
        <v>-</v>
      </c>
      <c r="BX735" s="20" t="str">
        <f t="shared" si="626"/>
        <v>-</v>
      </c>
      <c r="BY735" s="24" t="s">
        <v>135</v>
      </c>
      <c r="BZ735" s="25">
        <f t="shared" si="627"/>
        <v>1.5166666666666666</v>
      </c>
      <c r="CA735" s="24">
        <v>7.55</v>
      </c>
      <c r="CB735" s="24">
        <v>2.89</v>
      </c>
      <c r="CC735" s="20">
        <f>IF(BY735="-","-",_xlfn.XLOOKUP(BY735,ABNT5101!$B$4:$B$9,ABNT5101!$C$4:$C$9))</f>
        <v>3</v>
      </c>
      <c r="CD735" s="24">
        <f>IF(BY735="-","-",_xlfn.XLOOKUP(BY735,ABNT5101!$B$4:$B$9,ABNT5101!$D$4:$D$9))</f>
        <v>0.6</v>
      </c>
      <c r="CE735" s="20" t="str">
        <f t="shared" si="628"/>
        <v>ATENDE</v>
      </c>
      <c r="CF735" s="20" t="str">
        <f t="shared" si="629"/>
        <v>ATENDE</v>
      </c>
      <c r="CG735" s="20" t="str">
        <f t="shared" si="630"/>
        <v>ATENDE</v>
      </c>
      <c r="CH735" s="26" t="str">
        <f>_xlfn.XLOOKUP(CI735,'Banco de dados'!$B:$B,'Banco de dados'!$D:$D)</f>
        <v>SX LIGHTING</v>
      </c>
      <c r="CI735" s="27" t="str">
        <f>'Banco de dados'!B55</f>
        <v>SX-INEVO040HF</v>
      </c>
      <c r="CJ735" s="26" t="str">
        <f>_xlfn.XLOOKUP(CI735,'Banco de dados'!$B:$B,'Banco de dados'!$E:$E)</f>
        <v>SXINEVO040K50L12CZF7PHF</v>
      </c>
      <c r="CK735" s="26"/>
      <c r="CL735" s="26" t="e">
        <f>IF(CK735="-","-",_xlfn.XLOOKUP(CK735,'Banco de dados'!$B:$B,'Banco de dados'!$E:$E))</f>
        <v>#N/A</v>
      </c>
      <c r="CM735" s="28">
        <f t="shared" si="631"/>
        <v>1</v>
      </c>
      <c r="CN735" s="26">
        <f>_xlfn.XLOOKUP(CI735,'Banco de dados'!$B:$B,'Banco de dados'!$H:$H)</f>
        <v>39</v>
      </c>
      <c r="CO735" s="26" t="e">
        <f t="array" aca="1" ref="CO735" ca="1">_xludf.XLOOKUP(CK735,'Banco de dados'!$B:$B,'Banco de dados'!$H:$H)</f>
        <v>#NAME?</v>
      </c>
      <c r="CP735" s="51" t="e">
        <f t="array" aca="1" ref="CP735" ca="1">_xludf.XLOOKUP(CI735,'Banco de dados'!$B:$B,'Banco de dados'!$F:$F)</f>
        <v>#NAME?</v>
      </c>
      <c r="CQ735" s="26" t="e">
        <f t="array" aca="1" ref="CQ735" ca="1">_xludf.XLOOKUP(CK735,'Banco de dados'!$B:$B,'Banco de dados'!$F:$F)</f>
        <v>#NAME?</v>
      </c>
      <c r="CR735" s="27">
        <v>0</v>
      </c>
      <c r="CS735" s="27"/>
      <c r="CT735" s="26" t="str">
        <f>IF(AG735=0.5,"Suporte",IF(AND(AG735&gt;='Braços de IP'!$B$9,AG735&lt;='Braços de IP'!$D$9),'Braços de IP'!$E$9,IF(AND(AG735&gt;='Braços de IP'!$B$10,AG735&lt;='Braços de IP'!$D$10),'Braços de IP'!$E$10,IF(AND(AG735&gt;='Braços de IP'!$B$11,AG735&lt;='Braços de IP'!$D$11),'Braços de IP'!$E$11,IF(AND(AG735&gt;='Braços de IP'!$B$12,AG735&lt;='Braços de IP'!$D$12),'Braços de IP'!$E$12,IF(AND(AG735&gt;='Braços de IP'!$B$13,AG735&lt;='Braços de IP'!$D$13),'Braços de IP'!$E$13,IF(AND(AG735&gt;='Braços de IP'!$B$14,AG735&lt;='Braços de IP'!$D$14),'Braços de IP'!$E$14,"ERRO")))))))</f>
        <v>Médio I</v>
      </c>
      <c r="CU735" s="27"/>
      <c r="CV735" s="26" t="str">
        <f>IF($CU735="","",VLOOKUP($CU735,'Braços de IP'!$E$9:$I$15,2,0))</f>
        <v/>
      </c>
      <c r="CW735" s="29" t="str">
        <f>IF($CU735="","",VLOOKUP($CU735,'Braços de IP'!$E$9:$I$15,5,0))</f>
        <v/>
      </c>
      <c r="CX735" s="26"/>
      <c r="CY735" s="26"/>
      <c r="CZ735" s="26"/>
      <c r="DA735" s="26"/>
      <c r="DB735" s="26"/>
      <c r="DC735" s="26"/>
      <c r="DD735" s="30">
        <f t="shared" si="632"/>
        <v>39</v>
      </c>
      <c r="DE735" s="31">
        <f t="shared" si="633"/>
        <v>52</v>
      </c>
      <c r="DF735" s="30">
        <f t="shared" si="634"/>
        <v>91</v>
      </c>
      <c r="DG735" s="32">
        <f t="shared" si="635"/>
        <v>0.25</v>
      </c>
      <c r="DH735" s="33" t="s">
        <v>143</v>
      </c>
      <c r="DI735" s="34"/>
      <c r="DJ735" s="35"/>
      <c r="DK735" s="16" t="s">
        <v>144</v>
      </c>
      <c r="DL735" s="16"/>
      <c r="DN735" s="36" t="e">
        <f t="shared" si="675"/>
        <v>#VALUE!</v>
      </c>
    </row>
    <row r="736" spans="1:118" ht="15.75" customHeight="1" x14ac:dyDescent="0.25">
      <c r="B736" s="16">
        <v>157</v>
      </c>
      <c r="C736" s="16" t="s">
        <v>583</v>
      </c>
      <c r="D736" s="16" t="s">
        <v>639</v>
      </c>
      <c r="E736" s="16">
        <v>-8.0384700000000002</v>
      </c>
      <c r="F736" s="16">
        <v>-34.962415999999997</v>
      </c>
      <c r="G736" s="16" t="s">
        <v>160</v>
      </c>
      <c r="H736" s="17" t="s">
        <v>136</v>
      </c>
      <c r="I736" s="16" t="s">
        <v>135</v>
      </c>
      <c r="J736" s="17" t="s">
        <v>137</v>
      </c>
      <c r="K736" s="18">
        <v>52</v>
      </c>
      <c r="L736" s="17" t="s">
        <v>138</v>
      </c>
      <c r="M736" s="17">
        <v>0</v>
      </c>
      <c r="N736" s="16">
        <f t="shared" si="671"/>
        <v>104</v>
      </c>
      <c r="O736" s="17">
        <v>1</v>
      </c>
      <c r="P736" s="17">
        <v>0</v>
      </c>
      <c r="Q736" s="17">
        <v>6.28</v>
      </c>
      <c r="R736" s="16"/>
      <c r="S736" s="16"/>
      <c r="T736" s="16">
        <v>0</v>
      </c>
      <c r="U736" s="17">
        <v>2.4900000000000002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 t="s">
        <v>139</v>
      </c>
      <c r="AB736" s="17" t="s">
        <v>140</v>
      </c>
      <c r="AC736" s="17">
        <v>36.6</v>
      </c>
      <c r="AD736" s="17">
        <v>6.3</v>
      </c>
      <c r="AE736" s="17">
        <v>1</v>
      </c>
      <c r="AF736" s="17">
        <v>0</v>
      </c>
      <c r="AG736" s="17">
        <v>2.0099999999999998</v>
      </c>
      <c r="AH736" s="17">
        <f t="shared" si="672"/>
        <v>2.0099999999999998</v>
      </c>
      <c r="AI736" s="17" t="s">
        <v>136</v>
      </c>
      <c r="AJ736" s="17" t="s">
        <v>136</v>
      </c>
      <c r="AK736" s="17" t="s">
        <v>141</v>
      </c>
      <c r="AL736" s="17">
        <f t="shared" si="673"/>
        <v>2</v>
      </c>
      <c r="AM736" s="17">
        <v>0</v>
      </c>
      <c r="AN736" s="17"/>
      <c r="AO736" s="17">
        <v>0</v>
      </c>
      <c r="AP736" s="17">
        <v>0</v>
      </c>
      <c r="AQ736" s="17">
        <v>0</v>
      </c>
      <c r="AR736" s="17" t="s">
        <v>136</v>
      </c>
      <c r="AS736" s="19">
        <f t="shared" si="614"/>
        <v>0</v>
      </c>
      <c r="AT736" s="19"/>
      <c r="AU736" s="19">
        <f>VLOOKUP(G736,ABNT5101!$I$3:$J$9,2)</f>
        <v>10</v>
      </c>
      <c r="AV736" s="19">
        <f>VLOOKUP(G736,ABNT5101!$I$3:$M$9,5)</f>
        <v>0.18</v>
      </c>
      <c r="AW736" s="17" t="str">
        <f>_xlfn.XLOOKUP(G736,ABNT5101!I:I,ABNT5101!L:L)</f>
        <v>-</v>
      </c>
      <c r="AX736" s="17">
        <f>_xlfn.XLOOKUP(G736,ABNT5101!$I:$I,ABNT5101!M:M)</f>
        <v>0.18</v>
      </c>
      <c r="AY736" s="17" t="str">
        <f>_xlfn.XLOOKUP(G736,ABNT5101!$I:$I,ABNT5101!N:N)</f>
        <v>-</v>
      </c>
      <c r="AZ736" s="17">
        <f>_xlfn.XLOOKUP(G736,ABNT5101!$I:$I,ABNT5101!O:O)</f>
        <v>16</v>
      </c>
      <c r="BA736" s="20" t="str">
        <f t="shared" si="615"/>
        <v>ATENDE</v>
      </c>
      <c r="BB736" s="21">
        <f t="shared" ref="BB736:BC736" si="872">BE736/AU736-1</f>
        <v>8.2000000000000073E-2</v>
      </c>
      <c r="BC736" s="21">
        <f t="shared" si="872"/>
        <v>1</v>
      </c>
      <c r="BD736" s="21" t="str">
        <f t="shared" si="617"/>
        <v>-</v>
      </c>
      <c r="BE736" s="22">
        <v>10.82</v>
      </c>
      <c r="BF736" s="22">
        <v>0.36</v>
      </c>
      <c r="BG736" s="22"/>
      <c r="BH736" s="22"/>
      <c r="BI736" s="23"/>
      <c r="BJ736" s="22"/>
      <c r="BK736" s="20" t="str">
        <f t="shared" si="618"/>
        <v>ATENDE</v>
      </c>
      <c r="BL736" s="20" t="str">
        <f t="shared" si="619"/>
        <v>ATENDE</v>
      </c>
      <c r="BM736" s="20" t="str">
        <f t="shared" si="620"/>
        <v>ATENDE</v>
      </c>
      <c r="BN736" s="20" t="str">
        <f t="shared" si="621"/>
        <v>ATENDE</v>
      </c>
      <c r="BO736" s="24" t="str">
        <f t="shared" si="622"/>
        <v>C4</v>
      </c>
      <c r="BP736" s="24" t="s">
        <v>136</v>
      </c>
      <c r="BQ736" s="25" t="e">
        <f t="shared" si="623"/>
        <v>#VALUE!</v>
      </c>
      <c r="BR736" s="22"/>
      <c r="BS736" s="22"/>
      <c r="BT736" s="24" t="str">
        <f>IF(BP736="-","-",_xlfn.XLOOKUP(BP736,ABNT5101!$B$4:$B$9,ABNT5101!$C$4:$C$9))</f>
        <v>-</v>
      </c>
      <c r="BU736" s="24" t="str">
        <f>IF(BP736="-","-",_xlfn.XLOOKUP(BP736,ABNT5101!$B$4:$B$9,ABNT5101!$D$4:$D$9))</f>
        <v>-</v>
      </c>
      <c r="BV736" s="20" t="str">
        <f t="shared" si="624"/>
        <v>-</v>
      </c>
      <c r="BW736" s="20" t="str">
        <f t="shared" si="625"/>
        <v>-</v>
      </c>
      <c r="BX736" s="20" t="str">
        <f t="shared" si="626"/>
        <v>-</v>
      </c>
      <c r="BY736" s="24" t="s">
        <v>135</v>
      </c>
      <c r="BZ736" s="25">
        <f t="shared" si="627"/>
        <v>1.6966666666666668</v>
      </c>
      <c r="CA736" s="24">
        <v>8.09</v>
      </c>
      <c r="CB736" s="24">
        <v>3.71</v>
      </c>
      <c r="CC736" s="20">
        <f>IF(BY736="-","-",_xlfn.XLOOKUP(BY736,ABNT5101!$B$4:$B$9,ABNT5101!$C$4:$C$9))</f>
        <v>3</v>
      </c>
      <c r="CD736" s="24">
        <f>IF(BY736="-","-",_xlfn.XLOOKUP(BY736,ABNT5101!$B$4:$B$9,ABNT5101!$D$4:$D$9))</f>
        <v>0.6</v>
      </c>
      <c r="CE736" s="20" t="str">
        <f t="shared" si="628"/>
        <v>ATENDE</v>
      </c>
      <c r="CF736" s="20" t="str">
        <f t="shared" si="629"/>
        <v>ATENDE</v>
      </c>
      <c r="CG736" s="20" t="str">
        <f t="shared" si="630"/>
        <v>ATENDE</v>
      </c>
      <c r="CH736" s="26" t="str">
        <f>_xlfn.XLOOKUP(CI736,'Banco de dados'!$B:$B,'Banco de dados'!$D:$D)</f>
        <v>TECNOWATT</v>
      </c>
      <c r="CI736" s="27" t="str">
        <f>'Banco de dados'!B66</f>
        <v xml:space="preserve">SIGSAGPTLRRSSNDL_40W_50IBBRS
</v>
      </c>
      <c r="CJ736" s="26" t="str">
        <f>_xlfn.XLOOKUP(CI736,'Banco de dados'!$B:$B,'Banco de dados'!$E:$E)</f>
        <v>SIGSAGPTLRRSSNDL_40W_50IBBRS
1-10C1MUN6.5</v>
      </c>
      <c r="CK736" s="26"/>
      <c r="CL736" s="26" t="e">
        <f>IF(CK736="-","-",_xlfn.XLOOKUP(CK736,'Banco de dados'!$B:$B,'Banco de dados'!$E:$E))</f>
        <v>#N/A</v>
      </c>
      <c r="CM736" s="28">
        <f t="shared" si="631"/>
        <v>1</v>
      </c>
      <c r="CN736" s="26">
        <f>_xlfn.XLOOKUP(CI736,'Banco de dados'!$B:$B,'Banco de dados'!$H:$H)</f>
        <v>40</v>
      </c>
      <c r="CO736" s="26" t="e">
        <f t="array" aca="1" ref="CO736" ca="1">_xludf.XLOOKUP(CK736,'Banco de dados'!$B:$B,'Banco de dados'!$H:$H)</f>
        <v>#NAME?</v>
      </c>
      <c r="CP736" s="51" t="e">
        <f t="array" aca="1" ref="CP736" ca="1">_xludf.XLOOKUP(CI736,'Banco de dados'!$B:$B,'Banco de dados'!$F:$F)</f>
        <v>#NAME?</v>
      </c>
      <c r="CQ736" s="26" t="e">
        <f t="array" aca="1" ref="CQ736" ca="1">_xludf.XLOOKUP(CK736,'Banco de dados'!$B:$B,'Banco de dados'!$F:$F)</f>
        <v>#NAME?</v>
      </c>
      <c r="CR736" s="27">
        <v>0</v>
      </c>
      <c r="CS736" s="27"/>
      <c r="CT736" s="26" t="str">
        <f>IF(AG736=0.5,"Suporte",IF(AND(AG736&gt;='Braços de IP'!$B$9,AG736&lt;='Braços de IP'!$D$9),'Braços de IP'!$E$9,IF(AND(AG736&gt;='Braços de IP'!$B$10,AG736&lt;='Braços de IP'!$D$10),'Braços de IP'!$E$10,IF(AND(AG736&gt;='Braços de IP'!$B$11,AG736&lt;='Braços de IP'!$D$11),'Braços de IP'!$E$11,IF(AND(AG736&gt;='Braços de IP'!$B$12,AG736&lt;='Braços de IP'!$D$12),'Braços de IP'!$E$12,IF(AND(AG736&gt;='Braços de IP'!$B$13,AG736&lt;='Braços de IP'!$D$13),'Braços de IP'!$E$13,IF(AND(AG736&gt;='Braços de IP'!$B$14,AG736&lt;='Braços de IP'!$D$14),'Braços de IP'!$E$14,"ERRO")))))))</f>
        <v>Médio I</v>
      </c>
      <c r="CU736" s="27" t="s">
        <v>178</v>
      </c>
      <c r="CV736" s="26">
        <f>IF($CU736="","",VLOOKUP($CU736,'Braços de IP'!$E$9:$I$15,2,0))</f>
        <v>2.4</v>
      </c>
      <c r="CW736" s="29">
        <f>IF($CU736="","",VLOOKUP($CU736,'Braços de IP'!$E$9:$I$15,5,0))</f>
        <v>7.5</v>
      </c>
      <c r="CX736" s="26"/>
      <c r="CY736" s="26"/>
      <c r="CZ736" s="26"/>
      <c r="DA736" s="26"/>
      <c r="DB736" s="26"/>
      <c r="DC736" s="26"/>
      <c r="DD736" s="30">
        <f t="shared" si="632"/>
        <v>40</v>
      </c>
      <c r="DE736" s="31">
        <f t="shared" si="633"/>
        <v>52</v>
      </c>
      <c r="DF736" s="30">
        <f t="shared" si="634"/>
        <v>92</v>
      </c>
      <c r="DG736" s="32">
        <f t="shared" si="635"/>
        <v>0.23076923076923073</v>
      </c>
      <c r="DH736" s="33" t="s">
        <v>143</v>
      </c>
      <c r="DI736" s="34"/>
      <c r="DJ736" s="35"/>
      <c r="DK736" s="16" t="s">
        <v>144</v>
      </c>
      <c r="DL736" s="16"/>
      <c r="DN736" s="36" t="e">
        <f t="shared" si="675"/>
        <v>#VALUE!</v>
      </c>
    </row>
    <row r="737" spans="2:118" ht="15.75" customHeight="1" x14ac:dyDescent="0.25">
      <c r="B737" s="16">
        <v>158</v>
      </c>
      <c r="C737" s="16" t="s">
        <v>146</v>
      </c>
      <c r="D737" s="16" t="s">
        <v>640</v>
      </c>
      <c r="E737" s="16">
        <v>-8.0376619999999992</v>
      </c>
      <c r="F737" s="16">
        <v>-34.980459000000003</v>
      </c>
      <c r="G737" s="16" t="s">
        <v>160</v>
      </c>
      <c r="H737" s="17" t="s">
        <v>136</v>
      </c>
      <c r="I737" s="16" t="s">
        <v>135</v>
      </c>
      <c r="J737" s="17" t="s">
        <v>137</v>
      </c>
      <c r="K737" s="18">
        <v>72</v>
      </c>
      <c r="L737" s="17" t="s">
        <v>138</v>
      </c>
      <c r="M737" s="17">
        <v>0</v>
      </c>
      <c r="N737" s="16">
        <f t="shared" si="671"/>
        <v>144</v>
      </c>
      <c r="O737" s="17">
        <v>1</v>
      </c>
      <c r="P737" s="17">
        <v>2.06</v>
      </c>
      <c r="Q737" s="17">
        <v>6.9</v>
      </c>
      <c r="R737" s="16"/>
      <c r="S737" s="16"/>
      <c r="T737" s="16">
        <v>0</v>
      </c>
      <c r="U737" s="17">
        <v>2.3199999999999998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 t="s">
        <v>139</v>
      </c>
      <c r="AB737" s="17" t="s">
        <v>140</v>
      </c>
      <c r="AC737" s="17">
        <v>30.23</v>
      </c>
      <c r="AD737" s="17">
        <v>6.5</v>
      </c>
      <c r="AE737" s="17">
        <v>1</v>
      </c>
      <c r="AF737" s="17">
        <v>0.36</v>
      </c>
      <c r="AG737" s="17">
        <v>1.8</v>
      </c>
      <c r="AH737" s="17">
        <f t="shared" si="672"/>
        <v>1.44</v>
      </c>
      <c r="AI737" s="17" t="s">
        <v>136</v>
      </c>
      <c r="AJ737" s="17" t="s">
        <v>136</v>
      </c>
      <c r="AK737" s="17" t="s">
        <v>141</v>
      </c>
      <c r="AL737" s="17">
        <f t="shared" si="673"/>
        <v>2</v>
      </c>
      <c r="AM737" s="17">
        <v>0</v>
      </c>
      <c r="AN737" s="17"/>
      <c r="AO737" s="17">
        <v>0</v>
      </c>
      <c r="AP737" s="17">
        <v>0</v>
      </c>
      <c r="AQ737" s="17">
        <v>0</v>
      </c>
      <c r="AR737" s="17" t="s">
        <v>136</v>
      </c>
      <c r="AS737" s="19">
        <f t="shared" si="614"/>
        <v>0</v>
      </c>
      <c r="AT737" s="19"/>
      <c r="AU737" s="19">
        <f>VLOOKUP(G737,ABNT5101!$I$3:$J$9,2)</f>
        <v>10</v>
      </c>
      <c r="AV737" s="19">
        <f>VLOOKUP(G737,ABNT5101!$I$3:$M$9,5)</f>
        <v>0.18</v>
      </c>
      <c r="AW737" s="17" t="str">
        <f>_xlfn.XLOOKUP(G737,ABNT5101!I:I,ABNT5101!L:L)</f>
        <v>-</v>
      </c>
      <c r="AX737" s="17">
        <f>_xlfn.XLOOKUP(G737,ABNT5101!$I:$I,ABNT5101!M:M)</f>
        <v>0.18</v>
      </c>
      <c r="AY737" s="17" t="str">
        <f>_xlfn.XLOOKUP(G737,ABNT5101!$I:$I,ABNT5101!N:N)</f>
        <v>-</v>
      </c>
      <c r="AZ737" s="17">
        <f>_xlfn.XLOOKUP(G737,ABNT5101!$I:$I,ABNT5101!O:O)</f>
        <v>16</v>
      </c>
      <c r="BA737" s="20" t="str">
        <f t="shared" si="615"/>
        <v>ATENDE</v>
      </c>
      <c r="BB737" s="21">
        <f t="shared" ref="BB737:BC737" si="873">BE737/AU737-1</f>
        <v>0.11999999999999988</v>
      </c>
      <c r="BC737" s="21">
        <f t="shared" si="873"/>
        <v>1.3333333333333335</v>
      </c>
      <c r="BD737" s="21" t="str">
        <f t="shared" si="617"/>
        <v>-</v>
      </c>
      <c r="BE737" s="22">
        <v>11.2</v>
      </c>
      <c r="BF737" s="22">
        <v>0.42</v>
      </c>
      <c r="BG737" s="22"/>
      <c r="BH737" s="22"/>
      <c r="BI737" s="23"/>
      <c r="BJ737" s="22"/>
      <c r="BK737" s="20" t="str">
        <f t="shared" si="618"/>
        <v>ATENDE</v>
      </c>
      <c r="BL737" s="20" t="str">
        <f t="shared" si="619"/>
        <v>ATENDE</v>
      </c>
      <c r="BM737" s="20" t="str">
        <f t="shared" si="620"/>
        <v>ATENDE</v>
      </c>
      <c r="BN737" s="20" t="str">
        <f t="shared" si="621"/>
        <v>ATENDE</v>
      </c>
      <c r="BO737" s="24" t="str">
        <f t="shared" si="622"/>
        <v>C4</v>
      </c>
      <c r="BP737" s="24" t="str">
        <f t="shared" ref="BP737:BP745" si="874">I737</f>
        <v>P6</v>
      </c>
      <c r="BQ737" s="25">
        <f t="shared" si="623"/>
        <v>1.7233333333333332</v>
      </c>
      <c r="BR737" s="22">
        <v>8.17</v>
      </c>
      <c r="BS737" s="22">
        <v>3.12</v>
      </c>
      <c r="BT737" s="24">
        <f>IF(BP737="-","-",_xlfn.XLOOKUP(BP737,ABNT5101!$B$4:$B$9,ABNT5101!$C$4:$C$9))</f>
        <v>3</v>
      </c>
      <c r="BU737" s="24">
        <f>IF(BP737="-","-",_xlfn.XLOOKUP(BP737,ABNT5101!$B$4:$B$9,ABNT5101!$D$4:$D$9))</f>
        <v>0.6</v>
      </c>
      <c r="BV737" s="20" t="str">
        <f t="shared" si="624"/>
        <v>ATENDE</v>
      </c>
      <c r="BW737" s="20" t="str">
        <f t="shared" si="625"/>
        <v>ATENDE</v>
      </c>
      <c r="BX737" s="20" t="str">
        <f t="shared" si="626"/>
        <v>ATENDE</v>
      </c>
      <c r="BY737" s="24" t="str">
        <f t="shared" ref="BY737:BY745" si="875">BP737</f>
        <v>P6</v>
      </c>
      <c r="BZ737" s="25">
        <f t="shared" si="627"/>
        <v>1.2066666666666666</v>
      </c>
      <c r="CA737" s="24">
        <v>6.62</v>
      </c>
      <c r="CB737" s="24">
        <v>3.18</v>
      </c>
      <c r="CC737" s="20">
        <f>IF(BY737="-","-",_xlfn.XLOOKUP(BY737,ABNT5101!$B$4:$B$9,ABNT5101!$C$4:$C$9))</f>
        <v>3</v>
      </c>
      <c r="CD737" s="24">
        <f>IF(BY737="-","-",_xlfn.XLOOKUP(BY737,ABNT5101!$B$4:$B$9,ABNT5101!$D$4:$D$9))</f>
        <v>0.6</v>
      </c>
      <c r="CE737" s="20" t="str">
        <f t="shared" si="628"/>
        <v>ATENDE</v>
      </c>
      <c r="CF737" s="20" t="str">
        <f t="shared" si="629"/>
        <v>ATENDE</v>
      </c>
      <c r="CG737" s="20" t="str">
        <f t="shared" si="630"/>
        <v>ATENDE</v>
      </c>
      <c r="CH737" s="26" t="str">
        <f>_xlfn.XLOOKUP(CI737,'Banco de dados'!$B:$B,'Banco de dados'!$D:$D)</f>
        <v>LEDSTAR</v>
      </c>
      <c r="CI737" s="47" t="str">
        <f>'Banco de dados'!B6</f>
        <v xml:space="preserve"> SL VT 9.1 35W</v>
      </c>
      <c r="CJ737" s="26" t="str">
        <f>_xlfn.XLOOKUP(CI737,'Banco de dados'!$B:$B,'Banco de dados'!$E:$E)</f>
        <v>LUM LED SL VT 9.1 35W</v>
      </c>
      <c r="CK737" s="26"/>
      <c r="CL737" s="26" t="e">
        <f>IF(CK737="-","-",_xlfn.XLOOKUP(CK737,'Banco de dados'!$B:$B,'Banco de dados'!$E:$E))</f>
        <v>#N/A</v>
      </c>
      <c r="CM737" s="28">
        <f t="shared" si="631"/>
        <v>1</v>
      </c>
      <c r="CN737" s="26">
        <f>_xlfn.XLOOKUP(CI737,'Banco de dados'!$B:$B,'Banco de dados'!$H:$H)</f>
        <v>35</v>
      </c>
      <c r="CO737" s="26" t="e">
        <f t="array" aca="1" ref="CO737" ca="1">_xludf.XLOOKUP(CK737,'Banco de dados'!$B:$B,'Banco de dados'!$H:$H)</f>
        <v>#NAME?</v>
      </c>
      <c r="CP737" s="51" t="e">
        <f t="array" aca="1" ref="CP737" ca="1">_xludf.XLOOKUP(CI737,'Banco de dados'!$B:$B,'Banco de dados'!$F:$F)</f>
        <v>#NAME?</v>
      </c>
      <c r="CQ737" s="26" t="e">
        <f t="array" aca="1" ref="CQ737" ca="1">_xludf.XLOOKUP(CK737,'Banco de dados'!$B:$B,'Banco de dados'!$F:$F)</f>
        <v>#NAME?</v>
      </c>
      <c r="CR737" s="27">
        <v>0</v>
      </c>
      <c r="CS737" s="27"/>
      <c r="CT737" s="26" t="str">
        <f>IF(AG737=0.5,"Suporte",IF(AND(AG737&gt;='Braços de IP'!$B$9,AG737&lt;='Braços de IP'!$D$9),'Braços de IP'!$E$9,IF(AND(AG737&gt;='Braços de IP'!$B$10,AG737&lt;='Braços de IP'!$D$10),'Braços de IP'!$E$10,IF(AND(AG737&gt;='Braços de IP'!$B$11,AG737&lt;='Braços de IP'!$D$11),'Braços de IP'!$E$11,IF(AND(AG737&gt;='Braços de IP'!$B$12,AG737&lt;='Braços de IP'!$D$12),'Braços de IP'!$E$12,IF(AND(AG737&gt;='Braços de IP'!$B$13,AG737&lt;='Braços de IP'!$D$13),'Braços de IP'!$E$13,IF(AND(AG737&gt;='Braços de IP'!$B$14,AG737&lt;='Braços de IP'!$D$14),'Braços de IP'!$E$14,"ERRO")))))))</f>
        <v>Médio I</v>
      </c>
      <c r="CU737" s="27"/>
      <c r="CV737" s="26" t="str">
        <f>IF($CU737="","",VLOOKUP($CU737,'Braços de IP'!$E$9:$I$15,2,0))</f>
        <v/>
      </c>
      <c r="CW737" s="29" t="str">
        <f>IF($CU737="","",VLOOKUP($CU737,'Braços de IP'!$E$9:$I$15,5,0))</f>
        <v/>
      </c>
      <c r="CX737" s="26"/>
      <c r="CY737" s="26"/>
      <c r="CZ737" s="26"/>
      <c r="DA737" s="26"/>
      <c r="DB737" s="26"/>
      <c r="DC737" s="26"/>
      <c r="DD737" s="30">
        <f t="shared" si="632"/>
        <v>35</v>
      </c>
      <c r="DE737" s="31">
        <f t="shared" si="633"/>
        <v>72</v>
      </c>
      <c r="DF737" s="30">
        <f t="shared" si="634"/>
        <v>107</v>
      </c>
      <c r="DG737" s="32">
        <f t="shared" si="635"/>
        <v>0.51388888888888884</v>
      </c>
      <c r="DH737" s="33" t="s">
        <v>143</v>
      </c>
      <c r="DI737" s="34"/>
      <c r="DJ737" s="35"/>
      <c r="DK737" s="16" t="s">
        <v>144</v>
      </c>
      <c r="DL737" s="16"/>
      <c r="DN737" s="36" t="e">
        <f t="shared" si="675"/>
        <v>#VALUE!</v>
      </c>
    </row>
    <row r="738" spans="2:118" ht="15.75" customHeight="1" x14ac:dyDescent="0.25">
      <c r="B738" s="16">
        <v>158</v>
      </c>
      <c r="C738" s="16" t="s">
        <v>146</v>
      </c>
      <c r="D738" s="16" t="s">
        <v>640</v>
      </c>
      <c r="E738" s="16">
        <v>-8.0376619999999992</v>
      </c>
      <c r="F738" s="16">
        <v>-34.980459000000003</v>
      </c>
      <c r="G738" s="16" t="s">
        <v>160</v>
      </c>
      <c r="H738" s="17" t="s">
        <v>136</v>
      </c>
      <c r="I738" s="16" t="s">
        <v>135</v>
      </c>
      <c r="J738" s="17" t="s">
        <v>137</v>
      </c>
      <c r="K738" s="18">
        <v>72</v>
      </c>
      <c r="L738" s="17" t="s">
        <v>138</v>
      </c>
      <c r="M738" s="17">
        <v>0</v>
      </c>
      <c r="N738" s="16">
        <f t="shared" si="671"/>
        <v>144</v>
      </c>
      <c r="O738" s="17">
        <v>1</v>
      </c>
      <c r="P738" s="17">
        <v>2.06</v>
      </c>
      <c r="Q738" s="17">
        <v>6.9</v>
      </c>
      <c r="R738" s="16"/>
      <c r="S738" s="16"/>
      <c r="T738" s="16">
        <v>0</v>
      </c>
      <c r="U738" s="17">
        <v>2.3199999999999998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 t="s">
        <v>139</v>
      </c>
      <c r="AB738" s="17" t="s">
        <v>140</v>
      </c>
      <c r="AC738" s="17">
        <v>30.23</v>
      </c>
      <c r="AD738" s="17">
        <v>6.5</v>
      </c>
      <c r="AE738" s="17">
        <v>1</v>
      </c>
      <c r="AF738" s="17">
        <v>0.36</v>
      </c>
      <c r="AG738" s="17">
        <v>1.8</v>
      </c>
      <c r="AH738" s="17">
        <f t="shared" si="672"/>
        <v>1.44</v>
      </c>
      <c r="AI738" s="17" t="s">
        <v>136</v>
      </c>
      <c r="AJ738" s="17" t="s">
        <v>136</v>
      </c>
      <c r="AK738" s="17" t="s">
        <v>141</v>
      </c>
      <c r="AL738" s="17">
        <f t="shared" si="673"/>
        <v>2</v>
      </c>
      <c r="AM738" s="17">
        <v>0</v>
      </c>
      <c r="AN738" s="17"/>
      <c r="AO738" s="17">
        <v>0</v>
      </c>
      <c r="AP738" s="17">
        <v>0</v>
      </c>
      <c r="AQ738" s="17">
        <v>0</v>
      </c>
      <c r="AR738" s="17" t="s">
        <v>136</v>
      </c>
      <c r="AS738" s="19">
        <f t="shared" si="614"/>
        <v>0</v>
      </c>
      <c r="AT738" s="19"/>
      <c r="AU738" s="19">
        <f>VLOOKUP(G738,ABNT5101!$I$3:$J$9,2)</f>
        <v>10</v>
      </c>
      <c r="AV738" s="19">
        <f>VLOOKUP(G738,ABNT5101!$I$3:$M$9,5)</f>
        <v>0.18</v>
      </c>
      <c r="AW738" s="17" t="str">
        <f>_xlfn.XLOOKUP(G738,ABNT5101!I:I,ABNT5101!L:L)</f>
        <v>-</v>
      </c>
      <c r="AX738" s="17">
        <f>_xlfn.XLOOKUP(G738,ABNT5101!$I:$I,ABNT5101!M:M)</f>
        <v>0.18</v>
      </c>
      <c r="AY738" s="17" t="str">
        <f>_xlfn.XLOOKUP(G738,ABNT5101!$I:$I,ABNT5101!N:N)</f>
        <v>-</v>
      </c>
      <c r="AZ738" s="17">
        <f>_xlfn.XLOOKUP(G738,ABNT5101!$I:$I,ABNT5101!O:O)</f>
        <v>16</v>
      </c>
      <c r="BA738" s="20" t="str">
        <f t="shared" si="615"/>
        <v>ATENDE</v>
      </c>
      <c r="BB738" s="21">
        <f t="shared" ref="BB738:BC738" si="876">BE738/AU738-1</f>
        <v>8.6999999999999966E-2</v>
      </c>
      <c r="BC738" s="21">
        <f t="shared" si="876"/>
        <v>1.6111111111111112</v>
      </c>
      <c r="BD738" s="21" t="str">
        <f t="shared" si="617"/>
        <v>-</v>
      </c>
      <c r="BE738" s="22">
        <v>10.87</v>
      </c>
      <c r="BF738" s="22">
        <v>0.47</v>
      </c>
      <c r="BG738" s="22"/>
      <c r="BH738" s="22"/>
      <c r="BI738" s="23"/>
      <c r="BJ738" s="22"/>
      <c r="BK738" s="20" t="str">
        <f t="shared" si="618"/>
        <v>ATENDE</v>
      </c>
      <c r="BL738" s="20" t="str">
        <f t="shared" si="619"/>
        <v>ATENDE</v>
      </c>
      <c r="BM738" s="20" t="str">
        <f t="shared" si="620"/>
        <v>ATENDE</v>
      </c>
      <c r="BN738" s="20" t="str">
        <f t="shared" si="621"/>
        <v>ATENDE</v>
      </c>
      <c r="BO738" s="24" t="str">
        <f t="shared" si="622"/>
        <v>C4</v>
      </c>
      <c r="BP738" s="24" t="str">
        <f t="shared" si="874"/>
        <v>P6</v>
      </c>
      <c r="BQ738" s="25">
        <f t="shared" si="623"/>
        <v>1.4333333333333331</v>
      </c>
      <c r="BR738" s="22">
        <v>7.3</v>
      </c>
      <c r="BS738" s="22">
        <v>1.97</v>
      </c>
      <c r="BT738" s="24">
        <f>IF(BP738="-","-",_xlfn.XLOOKUP(BP738,ABNT5101!$B$4:$B$9,ABNT5101!$C$4:$C$9))</f>
        <v>3</v>
      </c>
      <c r="BU738" s="24">
        <f>IF(BP738="-","-",_xlfn.XLOOKUP(BP738,ABNT5101!$B$4:$B$9,ABNT5101!$D$4:$D$9))</f>
        <v>0.6</v>
      </c>
      <c r="BV738" s="20" t="str">
        <f t="shared" si="624"/>
        <v>ATENDE</v>
      </c>
      <c r="BW738" s="20" t="str">
        <f t="shared" si="625"/>
        <v>ATENDE</v>
      </c>
      <c r="BX738" s="20" t="str">
        <f t="shared" si="626"/>
        <v>ATENDE</v>
      </c>
      <c r="BY738" s="24" t="str">
        <f t="shared" si="875"/>
        <v>P6</v>
      </c>
      <c r="BZ738" s="25">
        <f t="shared" si="627"/>
        <v>0.84333333333333349</v>
      </c>
      <c r="CA738" s="24">
        <v>5.53</v>
      </c>
      <c r="CB738" s="24">
        <v>3.07</v>
      </c>
      <c r="CC738" s="20">
        <f>IF(BY738="-","-",_xlfn.XLOOKUP(BY738,ABNT5101!$B$4:$B$9,ABNT5101!$C$4:$C$9))</f>
        <v>3</v>
      </c>
      <c r="CD738" s="24">
        <f>IF(BY738="-","-",_xlfn.XLOOKUP(BY738,ABNT5101!$B$4:$B$9,ABNT5101!$D$4:$D$9))</f>
        <v>0.6</v>
      </c>
      <c r="CE738" s="20" t="str">
        <f t="shared" si="628"/>
        <v>ATENDE</v>
      </c>
      <c r="CF738" s="20" t="str">
        <f t="shared" si="629"/>
        <v>ATENDE</v>
      </c>
      <c r="CG738" s="20" t="str">
        <f t="shared" si="630"/>
        <v>ATENDE</v>
      </c>
      <c r="CH738" s="26" t="str">
        <f>_xlfn.XLOOKUP(CI738,'Banco de dados'!$B:$B,'Banco de dados'!$D:$D)</f>
        <v>SX LIGHTING</v>
      </c>
      <c r="CI738" s="27" t="str">
        <f>'Banco de dados'!B54</f>
        <v>SX-INEVO030HF</v>
      </c>
      <c r="CJ738" s="26" t="str">
        <f>_xlfn.XLOOKUP(CI738,'Banco de dados'!$B:$B,'Banco de dados'!$E:$E)</f>
        <v>SXINEVO030K50L12CZF7PHF</v>
      </c>
      <c r="CK738" s="26"/>
      <c r="CL738" s="26" t="e">
        <f>IF(CK738="-","-",_xlfn.XLOOKUP(CK738,'Banco de dados'!$B:$B,'Banco de dados'!$E:$E))</f>
        <v>#N/A</v>
      </c>
      <c r="CM738" s="28">
        <f t="shared" si="631"/>
        <v>1</v>
      </c>
      <c r="CN738" s="26">
        <f>_xlfn.XLOOKUP(CI738,'Banco de dados'!$B:$B,'Banco de dados'!$H:$H)</f>
        <v>31</v>
      </c>
      <c r="CO738" s="26" t="e">
        <f t="array" aca="1" ref="CO738" ca="1">_xludf.XLOOKUP(CK738,'Banco de dados'!$B:$B,'Banco de dados'!$H:$H)</f>
        <v>#NAME?</v>
      </c>
      <c r="CP738" s="51" t="e">
        <f t="array" aca="1" ref="CP738" ca="1">_xludf.XLOOKUP(CI738,'Banco de dados'!$B:$B,'Banco de dados'!$F:$F)</f>
        <v>#NAME?</v>
      </c>
      <c r="CQ738" s="26" t="e">
        <f t="array" aca="1" ref="CQ738" ca="1">_xludf.XLOOKUP(CK738,'Banco de dados'!$B:$B,'Banco de dados'!$F:$F)</f>
        <v>#NAME?</v>
      </c>
      <c r="CR738" s="27">
        <v>0</v>
      </c>
      <c r="CS738" s="27"/>
      <c r="CT738" s="26" t="str">
        <f>IF(AG738=0.5,"Suporte",IF(AND(AG738&gt;='Braços de IP'!$B$9,AG738&lt;='Braços de IP'!$D$9),'Braços de IP'!$E$9,IF(AND(AG738&gt;='Braços de IP'!$B$10,AG738&lt;='Braços de IP'!$D$10),'Braços de IP'!$E$10,IF(AND(AG738&gt;='Braços de IP'!$B$11,AG738&lt;='Braços de IP'!$D$11),'Braços de IP'!$E$11,IF(AND(AG738&gt;='Braços de IP'!$B$12,AG738&lt;='Braços de IP'!$D$12),'Braços de IP'!$E$12,IF(AND(AG738&gt;='Braços de IP'!$B$13,AG738&lt;='Braços de IP'!$D$13),'Braços de IP'!$E$13,IF(AND(AG738&gt;='Braços de IP'!$B$14,AG738&lt;='Braços de IP'!$D$14),'Braços de IP'!$E$14,"ERRO")))))))</f>
        <v>Médio I</v>
      </c>
      <c r="CU738" s="27"/>
      <c r="CV738" s="26" t="str">
        <f>IF($CU738="","",VLOOKUP($CU738,'Braços de IP'!$E$9:$I$15,2,0))</f>
        <v/>
      </c>
      <c r="CW738" s="29" t="str">
        <f>IF($CU738="","",VLOOKUP($CU738,'Braços de IP'!$E$9:$I$15,5,0))</f>
        <v/>
      </c>
      <c r="CX738" s="26"/>
      <c r="CY738" s="26"/>
      <c r="CZ738" s="26"/>
      <c r="DA738" s="26"/>
      <c r="DB738" s="26"/>
      <c r="DC738" s="26"/>
      <c r="DD738" s="30">
        <f t="shared" si="632"/>
        <v>31</v>
      </c>
      <c r="DE738" s="31">
        <f t="shared" si="633"/>
        <v>72</v>
      </c>
      <c r="DF738" s="30">
        <f t="shared" si="634"/>
        <v>103</v>
      </c>
      <c r="DG738" s="32">
        <f t="shared" si="635"/>
        <v>0.56944444444444442</v>
      </c>
      <c r="DH738" s="33" t="s">
        <v>143</v>
      </c>
      <c r="DI738" s="34"/>
      <c r="DJ738" s="35"/>
      <c r="DK738" s="16" t="s">
        <v>144</v>
      </c>
      <c r="DL738" s="16"/>
      <c r="DN738" s="36" t="e">
        <f t="shared" si="675"/>
        <v>#VALUE!</v>
      </c>
    </row>
    <row r="739" spans="2:118" ht="15.75" customHeight="1" x14ac:dyDescent="0.25">
      <c r="B739" s="16">
        <v>158</v>
      </c>
      <c r="C739" s="16" t="s">
        <v>146</v>
      </c>
      <c r="D739" s="16" t="s">
        <v>640</v>
      </c>
      <c r="E739" s="16">
        <v>-8.0376619999999992</v>
      </c>
      <c r="F739" s="16">
        <v>-34.980459000000003</v>
      </c>
      <c r="G739" s="16" t="s">
        <v>160</v>
      </c>
      <c r="H739" s="17" t="s">
        <v>136</v>
      </c>
      <c r="I739" s="16" t="s">
        <v>135</v>
      </c>
      <c r="J739" s="17" t="s">
        <v>137</v>
      </c>
      <c r="K739" s="18">
        <v>72</v>
      </c>
      <c r="L739" s="17" t="s">
        <v>138</v>
      </c>
      <c r="M739" s="17">
        <v>0</v>
      </c>
      <c r="N739" s="16">
        <f t="shared" si="671"/>
        <v>144</v>
      </c>
      <c r="O739" s="17">
        <v>1</v>
      </c>
      <c r="P739" s="17">
        <v>2.06</v>
      </c>
      <c r="Q739" s="17">
        <v>6.9</v>
      </c>
      <c r="R739" s="16"/>
      <c r="S739" s="16"/>
      <c r="T739" s="16">
        <v>0</v>
      </c>
      <c r="U739" s="17">
        <v>2.3199999999999998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 t="s">
        <v>139</v>
      </c>
      <c r="AB739" s="17" t="s">
        <v>140</v>
      </c>
      <c r="AC739" s="17">
        <v>30.23</v>
      </c>
      <c r="AD739" s="17">
        <v>6.5</v>
      </c>
      <c r="AE739" s="17">
        <v>1</v>
      </c>
      <c r="AF739" s="17">
        <v>0.36</v>
      </c>
      <c r="AG739" s="17">
        <v>1.8</v>
      </c>
      <c r="AH739" s="17">
        <f t="shared" si="672"/>
        <v>1.44</v>
      </c>
      <c r="AI739" s="17" t="s">
        <v>136</v>
      </c>
      <c r="AJ739" s="17" t="s">
        <v>136</v>
      </c>
      <c r="AK739" s="17" t="s">
        <v>141</v>
      </c>
      <c r="AL739" s="17">
        <f t="shared" si="673"/>
        <v>2</v>
      </c>
      <c r="AM739" s="17">
        <v>0</v>
      </c>
      <c r="AN739" s="17"/>
      <c r="AO739" s="17">
        <v>0</v>
      </c>
      <c r="AP739" s="17">
        <v>0</v>
      </c>
      <c r="AQ739" s="17">
        <v>0</v>
      </c>
      <c r="AR739" s="17" t="s">
        <v>136</v>
      </c>
      <c r="AS739" s="19">
        <f t="shared" si="614"/>
        <v>0</v>
      </c>
      <c r="AT739" s="19"/>
      <c r="AU739" s="19">
        <f>VLOOKUP(G739,ABNT5101!$I$3:$J$9,2)</f>
        <v>10</v>
      </c>
      <c r="AV739" s="19">
        <f>VLOOKUP(G739,ABNT5101!$I$3:$M$9,5)</f>
        <v>0.18</v>
      </c>
      <c r="AW739" s="17" t="str">
        <f>_xlfn.XLOOKUP(G739,ABNT5101!I:I,ABNT5101!L:L)</f>
        <v>-</v>
      </c>
      <c r="AX739" s="17">
        <f>_xlfn.XLOOKUP(G739,ABNT5101!$I:$I,ABNT5101!M:M)</f>
        <v>0.18</v>
      </c>
      <c r="AY739" s="17" t="str">
        <f>_xlfn.XLOOKUP(G739,ABNT5101!$I:$I,ABNT5101!N:N)</f>
        <v>-</v>
      </c>
      <c r="AZ739" s="17">
        <f>_xlfn.XLOOKUP(G739,ABNT5101!$I:$I,ABNT5101!O:O)</f>
        <v>16</v>
      </c>
      <c r="BA739" s="20" t="str">
        <f t="shared" si="615"/>
        <v>ATENDE</v>
      </c>
      <c r="BB739" s="21">
        <f t="shared" ref="BB739:BC739" si="877">BE739/AU739-1</f>
        <v>7.1000000000000174E-2</v>
      </c>
      <c r="BC739" s="21">
        <f t="shared" si="877"/>
        <v>2.0555555555555558</v>
      </c>
      <c r="BD739" s="21" t="str">
        <f t="shared" si="617"/>
        <v>-</v>
      </c>
      <c r="BE739" s="22">
        <v>10.71</v>
      </c>
      <c r="BF739" s="22">
        <v>0.55000000000000004</v>
      </c>
      <c r="BG739" s="22"/>
      <c r="BH739" s="22"/>
      <c r="BI739" s="23"/>
      <c r="BJ739" s="22"/>
      <c r="BK739" s="20" t="str">
        <f t="shared" si="618"/>
        <v>ATENDE</v>
      </c>
      <c r="BL739" s="20" t="str">
        <f t="shared" si="619"/>
        <v>ATENDE</v>
      </c>
      <c r="BM739" s="20" t="str">
        <f t="shared" si="620"/>
        <v>ATENDE</v>
      </c>
      <c r="BN739" s="20" t="str">
        <f t="shared" si="621"/>
        <v>ATENDE</v>
      </c>
      <c r="BO739" s="24" t="str">
        <f t="shared" si="622"/>
        <v>C4</v>
      </c>
      <c r="BP739" s="24" t="str">
        <f t="shared" si="874"/>
        <v>P6</v>
      </c>
      <c r="BQ739" s="25">
        <f t="shared" si="623"/>
        <v>1.48</v>
      </c>
      <c r="BR739" s="22">
        <v>7.44</v>
      </c>
      <c r="BS739" s="22">
        <v>3.61</v>
      </c>
      <c r="BT739" s="24">
        <f>IF(BP739="-","-",_xlfn.XLOOKUP(BP739,ABNT5101!$B$4:$B$9,ABNT5101!$C$4:$C$9))</f>
        <v>3</v>
      </c>
      <c r="BU739" s="24">
        <f>IF(BP739="-","-",_xlfn.XLOOKUP(BP739,ABNT5101!$B$4:$B$9,ABNT5101!$D$4:$D$9))</f>
        <v>0.6</v>
      </c>
      <c r="BV739" s="20" t="str">
        <f t="shared" si="624"/>
        <v>ATENDE</v>
      </c>
      <c r="BW739" s="20" t="str">
        <f t="shared" si="625"/>
        <v>ATENDE</v>
      </c>
      <c r="BX739" s="20" t="str">
        <f t="shared" si="626"/>
        <v>ATENDE</v>
      </c>
      <c r="BY739" s="24" t="str">
        <f t="shared" si="875"/>
        <v>P6</v>
      </c>
      <c r="BZ739" s="25">
        <f t="shared" si="627"/>
        <v>0.70666666666666678</v>
      </c>
      <c r="CA739" s="24">
        <v>5.12</v>
      </c>
      <c r="CB739" s="24">
        <v>3.52</v>
      </c>
      <c r="CC739" s="20">
        <f>IF(BY739="-","-",_xlfn.XLOOKUP(BY739,ABNT5101!$B$4:$B$9,ABNT5101!$C$4:$C$9))</f>
        <v>3</v>
      </c>
      <c r="CD739" s="24">
        <f>IF(BY739="-","-",_xlfn.XLOOKUP(BY739,ABNT5101!$B$4:$B$9,ABNT5101!$D$4:$D$9))</f>
        <v>0.6</v>
      </c>
      <c r="CE739" s="20" t="str">
        <f t="shared" si="628"/>
        <v>ATENDE</v>
      </c>
      <c r="CF739" s="20" t="str">
        <f t="shared" si="629"/>
        <v>ATENDE</v>
      </c>
      <c r="CG739" s="20" t="str">
        <f t="shared" si="630"/>
        <v>ATENDE</v>
      </c>
      <c r="CH739" s="26" t="str">
        <f>_xlfn.XLOOKUP(CI739,'Banco de dados'!$B:$B,'Banco de dados'!$D:$D)</f>
        <v>TECNOWATT</v>
      </c>
      <c r="CI739" s="27" t="str">
        <f>'Banco de dados'!B65</f>
        <v xml:space="preserve">SIGSAGPTLRRSSNDL_30W_38IBBRS
</v>
      </c>
      <c r="CJ739" s="26" t="str">
        <f>_xlfn.XLOOKUP(CI739,'Banco de dados'!$B:$B,'Banco de dados'!$E:$E)</f>
        <v>SIGSAGPTLRRSSNDL_30W_38IBBRS
1-10C1MUN6.5</v>
      </c>
      <c r="CK739" s="26"/>
      <c r="CL739" s="26" t="e">
        <f>IF(CK739="-","-",_xlfn.XLOOKUP(CK739,'Banco de dados'!$B:$B,'Banco de dados'!$E:$E))</f>
        <v>#N/A</v>
      </c>
      <c r="CM739" s="28">
        <f t="shared" si="631"/>
        <v>1</v>
      </c>
      <c r="CN739" s="26">
        <f>_xlfn.XLOOKUP(CI739,'Banco de dados'!$B:$B,'Banco de dados'!$H:$H)</f>
        <v>30</v>
      </c>
      <c r="CO739" s="26" t="e">
        <f t="array" aca="1" ref="CO739" ca="1">_xludf.XLOOKUP(CK739,'Banco de dados'!$B:$B,'Banco de dados'!$H:$H)</f>
        <v>#NAME?</v>
      </c>
      <c r="CP739" s="51" t="e">
        <f t="array" aca="1" ref="CP739" ca="1">_xludf.XLOOKUP(CI739,'Banco de dados'!$B:$B,'Banco de dados'!$F:$F)</f>
        <v>#NAME?</v>
      </c>
      <c r="CQ739" s="26" t="e">
        <f t="array" aca="1" ref="CQ739" ca="1">_xludf.XLOOKUP(CK739,'Banco de dados'!$B:$B,'Banco de dados'!$F:$F)</f>
        <v>#NAME?</v>
      </c>
      <c r="CR739" s="27">
        <v>0</v>
      </c>
      <c r="CS739" s="27"/>
      <c r="CT739" s="26" t="str">
        <f>IF(AG739=0.5,"Suporte",IF(AND(AG739&gt;='Braços de IP'!$B$9,AG739&lt;='Braços de IP'!$D$9),'Braços de IP'!$E$9,IF(AND(AG739&gt;='Braços de IP'!$B$10,AG739&lt;='Braços de IP'!$D$10),'Braços de IP'!$E$10,IF(AND(AG739&gt;='Braços de IP'!$B$11,AG739&lt;='Braços de IP'!$D$11),'Braços de IP'!$E$11,IF(AND(AG739&gt;='Braços de IP'!$B$12,AG739&lt;='Braços de IP'!$D$12),'Braços de IP'!$E$12,IF(AND(AG739&gt;='Braços de IP'!$B$13,AG739&lt;='Braços de IP'!$D$13),'Braços de IP'!$E$13,IF(AND(AG739&gt;='Braços de IP'!$B$14,AG739&lt;='Braços de IP'!$D$14),'Braços de IP'!$E$14,"ERRO")))))))</f>
        <v>Médio I</v>
      </c>
      <c r="CU739" s="27"/>
      <c r="CV739" s="26" t="str">
        <f>IF($CU739="","",VLOOKUP($CU739,'Braços de IP'!$E$9:$I$15,2,0))</f>
        <v/>
      </c>
      <c r="CW739" s="29" t="str">
        <f>IF($CU739="","",VLOOKUP($CU739,'Braços de IP'!$E$9:$I$15,5,0))</f>
        <v/>
      </c>
      <c r="CX739" s="26"/>
      <c r="CY739" s="26"/>
      <c r="CZ739" s="26"/>
      <c r="DA739" s="26"/>
      <c r="DB739" s="26"/>
      <c r="DC739" s="26"/>
      <c r="DD739" s="30">
        <f t="shared" si="632"/>
        <v>30</v>
      </c>
      <c r="DE739" s="31">
        <f t="shared" si="633"/>
        <v>72</v>
      </c>
      <c r="DF739" s="30">
        <f t="shared" si="634"/>
        <v>102</v>
      </c>
      <c r="DG739" s="32">
        <f t="shared" si="635"/>
        <v>0.58333333333333326</v>
      </c>
      <c r="DH739" s="33" t="s">
        <v>143</v>
      </c>
      <c r="DI739" s="34"/>
      <c r="DJ739" s="35"/>
      <c r="DK739" s="16" t="s">
        <v>144</v>
      </c>
      <c r="DL739" s="16"/>
      <c r="DN739" s="36" t="e">
        <f t="shared" si="675"/>
        <v>#VALUE!</v>
      </c>
    </row>
    <row r="740" spans="2:118" ht="15.75" customHeight="1" x14ac:dyDescent="0.25">
      <c r="B740" s="16">
        <v>159</v>
      </c>
      <c r="C740" s="16" t="s">
        <v>146</v>
      </c>
      <c r="D740" s="16" t="s">
        <v>641</v>
      </c>
      <c r="E740" s="16">
        <v>-8.0551840000000006</v>
      </c>
      <c r="F740" s="16">
        <v>-34.928328</v>
      </c>
      <c r="G740" s="16" t="s">
        <v>160</v>
      </c>
      <c r="H740" s="17" t="s">
        <v>136</v>
      </c>
      <c r="I740" s="16" t="s">
        <v>135</v>
      </c>
      <c r="J740" s="17" t="s">
        <v>137</v>
      </c>
      <c r="K740" s="18">
        <v>96</v>
      </c>
      <c r="L740" s="17" t="s">
        <v>138</v>
      </c>
      <c r="M740" s="17">
        <v>0</v>
      </c>
      <c r="N740" s="16">
        <f t="shared" si="671"/>
        <v>192</v>
      </c>
      <c r="O740" s="17">
        <v>1</v>
      </c>
      <c r="P740" s="17">
        <v>3.18</v>
      </c>
      <c r="Q740" s="17">
        <v>5.42</v>
      </c>
      <c r="R740" s="16"/>
      <c r="S740" s="16"/>
      <c r="T740" s="16">
        <v>0</v>
      </c>
      <c r="U740" s="17">
        <v>3.09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 t="s">
        <v>139</v>
      </c>
      <c r="AB740" s="17" t="s">
        <v>140</v>
      </c>
      <c r="AC740" s="17">
        <v>32.090000000000003</v>
      </c>
      <c r="AD740" s="17">
        <v>7.3</v>
      </c>
      <c r="AE740" s="17">
        <v>1</v>
      </c>
      <c r="AF740" s="17">
        <v>1.9</v>
      </c>
      <c r="AG740" s="17">
        <v>1.8</v>
      </c>
      <c r="AH740" s="17">
        <f t="shared" si="672"/>
        <v>-9.9999999999999867E-2</v>
      </c>
      <c r="AI740" s="17" t="s">
        <v>136</v>
      </c>
      <c r="AJ740" s="17" t="s">
        <v>136</v>
      </c>
      <c r="AK740" s="17" t="s">
        <v>141</v>
      </c>
      <c r="AL740" s="17">
        <f t="shared" si="673"/>
        <v>2</v>
      </c>
      <c r="AM740" s="17">
        <v>0</v>
      </c>
      <c r="AN740" s="17"/>
      <c r="AO740" s="17">
        <v>0</v>
      </c>
      <c r="AP740" s="17">
        <v>0</v>
      </c>
      <c r="AQ740" s="17">
        <v>0</v>
      </c>
      <c r="AR740" s="17" t="s">
        <v>136</v>
      </c>
      <c r="AS740" s="19">
        <f t="shared" si="614"/>
        <v>0</v>
      </c>
      <c r="AT740" s="19"/>
      <c r="AU740" s="19">
        <f>VLOOKUP(G740,ABNT5101!$I$3:$J$9,2)</f>
        <v>10</v>
      </c>
      <c r="AV740" s="19">
        <f>VLOOKUP(G740,ABNT5101!$I$3:$M$9,5)</f>
        <v>0.18</v>
      </c>
      <c r="AW740" s="17" t="str">
        <f>_xlfn.XLOOKUP(G740,ABNT5101!I:I,ABNT5101!L:L)</f>
        <v>-</v>
      </c>
      <c r="AX740" s="17">
        <f>_xlfn.XLOOKUP(G740,ABNT5101!$I:$I,ABNT5101!M:M)</f>
        <v>0.18</v>
      </c>
      <c r="AY740" s="17" t="str">
        <f>_xlfn.XLOOKUP(G740,ABNT5101!$I:$I,ABNT5101!N:N)</f>
        <v>-</v>
      </c>
      <c r="AZ740" s="17">
        <f>_xlfn.XLOOKUP(G740,ABNT5101!$I:$I,ABNT5101!O:O)</f>
        <v>16</v>
      </c>
      <c r="BA740" s="20" t="str">
        <f t="shared" si="615"/>
        <v>ATENDE</v>
      </c>
      <c r="BB740" s="21">
        <f t="shared" ref="BB740:BC740" si="878">BE740/AU740-1</f>
        <v>0.13800000000000012</v>
      </c>
      <c r="BC740" s="21">
        <f t="shared" si="878"/>
        <v>1.6111111111111112</v>
      </c>
      <c r="BD740" s="21" t="str">
        <f t="shared" si="617"/>
        <v>-</v>
      </c>
      <c r="BE740" s="22">
        <v>11.38</v>
      </c>
      <c r="BF740" s="22">
        <v>0.47</v>
      </c>
      <c r="BG740" s="22"/>
      <c r="BH740" s="22"/>
      <c r="BI740" s="23"/>
      <c r="BJ740" s="22"/>
      <c r="BK740" s="20" t="str">
        <f t="shared" si="618"/>
        <v>ATENDE</v>
      </c>
      <c r="BL740" s="20" t="str">
        <f t="shared" si="619"/>
        <v>ATENDE</v>
      </c>
      <c r="BM740" s="20" t="str">
        <f t="shared" si="620"/>
        <v>ATENDE</v>
      </c>
      <c r="BN740" s="20" t="str">
        <f t="shared" si="621"/>
        <v>ATENDE</v>
      </c>
      <c r="BO740" s="24" t="str">
        <f t="shared" si="622"/>
        <v>C4</v>
      </c>
      <c r="BP740" s="24" t="str">
        <f t="shared" si="874"/>
        <v>P6</v>
      </c>
      <c r="BQ740" s="25">
        <f t="shared" si="623"/>
        <v>2.4499999999999997</v>
      </c>
      <c r="BR740" s="22">
        <v>10.35</v>
      </c>
      <c r="BS740" s="22">
        <v>4.08</v>
      </c>
      <c r="BT740" s="24">
        <f>IF(BP740="-","-",_xlfn.XLOOKUP(BP740,ABNT5101!$B$4:$B$9,ABNT5101!$C$4:$C$9))</f>
        <v>3</v>
      </c>
      <c r="BU740" s="24">
        <f>IF(BP740="-","-",_xlfn.XLOOKUP(BP740,ABNT5101!$B$4:$B$9,ABNT5101!$D$4:$D$9))</f>
        <v>0.6</v>
      </c>
      <c r="BV740" s="20" t="str">
        <f t="shared" si="624"/>
        <v>ATENDE</v>
      </c>
      <c r="BW740" s="20" t="str">
        <f t="shared" si="625"/>
        <v>ATENDE</v>
      </c>
      <c r="BX740" s="20" t="str">
        <f t="shared" si="626"/>
        <v>ATENDE</v>
      </c>
      <c r="BY740" s="24" t="str">
        <f t="shared" si="875"/>
        <v>P6</v>
      </c>
      <c r="BZ740" s="25">
        <f t="shared" si="627"/>
        <v>1.4266666666666667</v>
      </c>
      <c r="CA740" s="24">
        <v>7.28</v>
      </c>
      <c r="CB740" s="24">
        <v>3.77</v>
      </c>
      <c r="CC740" s="20">
        <f>IF(BY740="-","-",_xlfn.XLOOKUP(BY740,ABNT5101!$B$4:$B$9,ABNT5101!$C$4:$C$9))</f>
        <v>3</v>
      </c>
      <c r="CD740" s="24">
        <f>IF(BY740="-","-",_xlfn.XLOOKUP(BY740,ABNT5101!$B$4:$B$9,ABNT5101!$D$4:$D$9))</f>
        <v>0.6</v>
      </c>
      <c r="CE740" s="20" t="str">
        <f t="shared" si="628"/>
        <v>ATENDE</v>
      </c>
      <c r="CF740" s="20" t="str">
        <f t="shared" si="629"/>
        <v>ATENDE</v>
      </c>
      <c r="CG740" s="20" t="str">
        <f t="shared" si="630"/>
        <v>ATENDE</v>
      </c>
      <c r="CH740" s="26" t="str">
        <f>_xlfn.XLOOKUP(CI740,'Banco de dados'!$B:$B,'Banco de dados'!$D:$D)</f>
        <v>LEDSTAR</v>
      </c>
      <c r="CI740" s="47" t="str">
        <f>'Banco de dados'!B7</f>
        <v xml:space="preserve"> SL VT 9.1 44W</v>
      </c>
      <c r="CJ740" s="26" t="str">
        <f>_xlfn.XLOOKUP(CI740,'Banco de dados'!$B:$B,'Banco de dados'!$E:$E)</f>
        <v>LUM LED SL VT 9.1 44W</v>
      </c>
      <c r="CK740" s="26"/>
      <c r="CL740" s="26" t="e">
        <f>IF(CK740="-","-",_xlfn.XLOOKUP(CK740,'Banco de dados'!$B:$B,'Banco de dados'!$E:$E))</f>
        <v>#N/A</v>
      </c>
      <c r="CM740" s="28">
        <f t="shared" si="631"/>
        <v>1</v>
      </c>
      <c r="CN740" s="26">
        <f>_xlfn.XLOOKUP(CI740,'Banco de dados'!$B:$B,'Banco de dados'!$H:$H)</f>
        <v>44</v>
      </c>
      <c r="CO740" s="26" t="e">
        <f t="array" aca="1" ref="CO740" ca="1">_xludf.XLOOKUP(CK740,'Banco de dados'!$B:$B,'Banco de dados'!$H:$H)</f>
        <v>#NAME?</v>
      </c>
      <c r="CP740" s="51" t="e">
        <f t="array" aca="1" ref="CP740" ca="1">_xludf.XLOOKUP(CI740,'Banco de dados'!$B:$B,'Banco de dados'!$F:$F)</f>
        <v>#NAME?</v>
      </c>
      <c r="CQ740" s="26" t="e">
        <f t="array" aca="1" ref="CQ740" ca="1">_xludf.XLOOKUP(CK740,'Banco de dados'!$B:$B,'Banco de dados'!$F:$F)</f>
        <v>#NAME?</v>
      </c>
      <c r="CR740" s="27">
        <v>0</v>
      </c>
      <c r="CS740" s="27"/>
      <c r="CT740" s="26" t="str">
        <f>IF(AG740=0.5,"Suporte",IF(AND(AG740&gt;='Braços de IP'!$B$9,AG740&lt;='Braços de IP'!$D$9),'Braços de IP'!$E$9,IF(AND(AG740&gt;='Braços de IP'!$B$10,AG740&lt;='Braços de IP'!$D$10),'Braços de IP'!$E$10,IF(AND(AG740&gt;='Braços de IP'!$B$11,AG740&lt;='Braços de IP'!$D$11),'Braços de IP'!$E$11,IF(AND(AG740&gt;='Braços de IP'!$B$12,AG740&lt;='Braços de IP'!$D$12),'Braços de IP'!$E$12,IF(AND(AG740&gt;='Braços de IP'!$B$13,AG740&lt;='Braços de IP'!$D$13),'Braços de IP'!$E$13,IF(AND(AG740&gt;='Braços de IP'!$B$14,AG740&lt;='Braços de IP'!$D$14),'Braços de IP'!$E$14,"ERRO")))))))</f>
        <v>Médio I</v>
      </c>
      <c r="CU740" s="27"/>
      <c r="CV740" s="26" t="str">
        <f>IF($CU740="","",VLOOKUP($CU740,'Braços de IP'!$E$9:$I$15,2,0))</f>
        <v/>
      </c>
      <c r="CW740" s="29" t="str">
        <f>IF($CU740="","",VLOOKUP($CU740,'Braços de IP'!$E$9:$I$15,5,0))</f>
        <v/>
      </c>
      <c r="CX740" s="26"/>
      <c r="CY740" s="26"/>
      <c r="CZ740" s="26"/>
      <c r="DA740" s="26"/>
      <c r="DB740" s="26"/>
      <c r="DC740" s="26"/>
      <c r="DD740" s="30">
        <f t="shared" si="632"/>
        <v>44</v>
      </c>
      <c r="DE740" s="31">
        <f t="shared" si="633"/>
        <v>96</v>
      </c>
      <c r="DF740" s="30">
        <f t="shared" si="634"/>
        <v>140</v>
      </c>
      <c r="DG740" s="32">
        <f t="shared" si="635"/>
        <v>0.54166666666666674</v>
      </c>
      <c r="DH740" s="33" t="s">
        <v>143</v>
      </c>
      <c r="DI740" s="34"/>
      <c r="DJ740" s="35"/>
      <c r="DK740" s="16" t="s">
        <v>144</v>
      </c>
      <c r="DL740" s="16"/>
      <c r="DN740" s="36" t="e">
        <f t="shared" si="675"/>
        <v>#VALUE!</v>
      </c>
    </row>
    <row r="741" spans="2:118" ht="15.75" customHeight="1" x14ac:dyDescent="0.25">
      <c r="B741" s="16">
        <v>159</v>
      </c>
      <c r="C741" s="16" t="s">
        <v>146</v>
      </c>
      <c r="D741" s="16" t="s">
        <v>641</v>
      </c>
      <c r="E741" s="16">
        <v>-8.0551840000000006</v>
      </c>
      <c r="F741" s="16">
        <v>-34.928328</v>
      </c>
      <c r="G741" s="16" t="s">
        <v>160</v>
      </c>
      <c r="H741" s="17" t="s">
        <v>136</v>
      </c>
      <c r="I741" s="16" t="s">
        <v>135</v>
      </c>
      <c r="J741" s="17" t="s">
        <v>137</v>
      </c>
      <c r="K741" s="18">
        <v>96</v>
      </c>
      <c r="L741" s="17" t="s">
        <v>138</v>
      </c>
      <c r="M741" s="17">
        <v>0</v>
      </c>
      <c r="N741" s="16">
        <f t="shared" si="671"/>
        <v>192</v>
      </c>
      <c r="O741" s="17">
        <v>1</v>
      </c>
      <c r="P741" s="17">
        <v>3.18</v>
      </c>
      <c r="Q741" s="17">
        <v>5.42</v>
      </c>
      <c r="R741" s="16"/>
      <c r="S741" s="16"/>
      <c r="T741" s="16">
        <v>0</v>
      </c>
      <c r="U741" s="17">
        <v>3.09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 t="s">
        <v>139</v>
      </c>
      <c r="AB741" s="17" t="s">
        <v>140</v>
      </c>
      <c r="AC741" s="17">
        <v>32.090000000000003</v>
      </c>
      <c r="AD741" s="17">
        <v>7.3</v>
      </c>
      <c r="AE741" s="17">
        <v>1</v>
      </c>
      <c r="AF741" s="17">
        <v>1.9</v>
      </c>
      <c r="AG741" s="17">
        <v>1.8</v>
      </c>
      <c r="AH741" s="17">
        <f t="shared" si="672"/>
        <v>-9.9999999999999867E-2</v>
      </c>
      <c r="AI741" s="17" t="s">
        <v>136</v>
      </c>
      <c r="AJ741" s="17" t="s">
        <v>136</v>
      </c>
      <c r="AK741" s="17" t="s">
        <v>141</v>
      </c>
      <c r="AL741" s="17">
        <f t="shared" si="673"/>
        <v>2</v>
      </c>
      <c r="AM741" s="17">
        <v>0</v>
      </c>
      <c r="AN741" s="17"/>
      <c r="AO741" s="17">
        <v>0</v>
      </c>
      <c r="AP741" s="17">
        <v>0</v>
      </c>
      <c r="AQ741" s="17">
        <v>0</v>
      </c>
      <c r="AR741" s="17" t="s">
        <v>136</v>
      </c>
      <c r="AS741" s="19">
        <f t="shared" si="614"/>
        <v>0</v>
      </c>
      <c r="AT741" s="19"/>
      <c r="AU741" s="19">
        <f>VLOOKUP(G741,ABNT5101!$I$3:$J$9,2)</f>
        <v>10</v>
      </c>
      <c r="AV741" s="19">
        <f>VLOOKUP(G741,ABNT5101!$I$3:$M$9,5)</f>
        <v>0.18</v>
      </c>
      <c r="AW741" s="17" t="str">
        <f>_xlfn.XLOOKUP(G741,ABNT5101!I:I,ABNT5101!L:L)</f>
        <v>-</v>
      </c>
      <c r="AX741" s="17">
        <f>_xlfn.XLOOKUP(G741,ABNT5101!$I:$I,ABNT5101!M:M)</f>
        <v>0.18</v>
      </c>
      <c r="AY741" s="17" t="str">
        <f>_xlfn.XLOOKUP(G741,ABNT5101!$I:$I,ABNT5101!N:N)</f>
        <v>-</v>
      </c>
      <c r="AZ741" s="17">
        <f>_xlfn.XLOOKUP(G741,ABNT5101!$I:$I,ABNT5101!O:O)</f>
        <v>16</v>
      </c>
      <c r="BA741" s="20" t="str">
        <f t="shared" si="615"/>
        <v>ATENDE</v>
      </c>
      <c r="BB741" s="21">
        <f t="shared" ref="BB741:BC741" si="879">BE741/AU741-1</f>
        <v>8.0000000000000071E-2</v>
      </c>
      <c r="BC741" s="21">
        <f t="shared" si="879"/>
        <v>2.7222222222222228</v>
      </c>
      <c r="BD741" s="21" t="str">
        <f t="shared" si="617"/>
        <v>-</v>
      </c>
      <c r="BE741" s="22">
        <v>10.8</v>
      </c>
      <c r="BF741" s="22">
        <v>0.67</v>
      </c>
      <c r="BG741" s="22"/>
      <c r="BH741" s="22"/>
      <c r="BI741" s="23"/>
      <c r="BJ741" s="22"/>
      <c r="BK741" s="20" t="str">
        <f t="shared" si="618"/>
        <v>ATENDE</v>
      </c>
      <c r="BL741" s="20" t="str">
        <f t="shared" si="619"/>
        <v>ATENDE</v>
      </c>
      <c r="BM741" s="20" t="str">
        <f t="shared" si="620"/>
        <v>ATENDE</v>
      </c>
      <c r="BN741" s="20" t="str">
        <f t="shared" si="621"/>
        <v>ATENDE</v>
      </c>
      <c r="BO741" s="24" t="str">
        <f t="shared" si="622"/>
        <v>C4</v>
      </c>
      <c r="BP741" s="24" t="str">
        <f t="shared" si="874"/>
        <v>P6</v>
      </c>
      <c r="BQ741" s="25">
        <f t="shared" si="623"/>
        <v>2.2966666666666669</v>
      </c>
      <c r="BR741" s="22">
        <v>9.89</v>
      </c>
      <c r="BS741" s="22">
        <v>4.7300000000000004</v>
      </c>
      <c r="BT741" s="24">
        <f>IF(BP741="-","-",_xlfn.XLOOKUP(BP741,ABNT5101!$B$4:$B$9,ABNT5101!$C$4:$C$9))</f>
        <v>3</v>
      </c>
      <c r="BU741" s="24">
        <f>IF(BP741="-","-",_xlfn.XLOOKUP(BP741,ABNT5101!$B$4:$B$9,ABNT5101!$D$4:$D$9))</f>
        <v>0.6</v>
      </c>
      <c r="BV741" s="20" t="str">
        <f t="shared" si="624"/>
        <v>ATENDE</v>
      </c>
      <c r="BW741" s="20" t="str">
        <f t="shared" si="625"/>
        <v>ATENDE</v>
      </c>
      <c r="BX741" s="20" t="str">
        <f t="shared" si="626"/>
        <v>ATENDE</v>
      </c>
      <c r="BY741" s="24" t="str">
        <f t="shared" si="875"/>
        <v>P6</v>
      </c>
      <c r="BZ741" s="25">
        <f t="shared" si="627"/>
        <v>1.1400000000000001</v>
      </c>
      <c r="CA741" s="24">
        <v>6.42</v>
      </c>
      <c r="CB741" s="24">
        <v>4.32</v>
      </c>
      <c r="CC741" s="20">
        <f>IF(BY741="-","-",_xlfn.XLOOKUP(BY741,ABNT5101!$B$4:$B$9,ABNT5101!$C$4:$C$9))</f>
        <v>3</v>
      </c>
      <c r="CD741" s="24">
        <f>IF(BY741="-","-",_xlfn.XLOOKUP(BY741,ABNT5101!$B$4:$B$9,ABNT5101!$D$4:$D$9))</f>
        <v>0.6</v>
      </c>
      <c r="CE741" s="20" t="str">
        <f t="shared" si="628"/>
        <v>ATENDE</v>
      </c>
      <c r="CF741" s="20" t="str">
        <f t="shared" si="629"/>
        <v>ATENDE</v>
      </c>
      <c r="CG741" s="20" t="str">
        <f t="shared" si="630"/>
        <v>ATENDE</v>
      </c>
      <c r="CH741" s="26" t="str">
        <f>_xlfn.XLOOKUP(CI741,'Banco de dados'!$B:$B,'Banco de dados'!$D:$D)</f>
        <v>SX LIGHTING</v>
      </c>
      <c r="CI741" s="27" t="str">
        <f>'Banco de dados'!B55</f>
        <v>SX-INEVO040HF</v>
      </c>
      <c r="CJ741" s="26" t="str">
        <f>_xlfn.XLOOKUP(CI741,'Banco de dados'!$B:$B,'Banco de dados'!$E:$E)</f>
        <v>SXINEVO040K50L12CZF7PHF</v>
      </c>
      <c r="CK741" s="26"/>
      <c r="CL741" s="26" t="e">
        <f>IF(CK741="-","-",_xlfn.XLOOKUP(CK741,'Banco de dados'!$B:$B,'Banco de dados'!$E:$E))</f>
        <v>#N/A</v>
      </c>
      <c r="CM741" s="28">
        <f t="shared" si="631"/>
        <v>1</v>
      </c>
      <c r="CN741" s="26">
        <f>_xlfn.XLOOKUP(CI741,'Banco de dados'!$B:$B,'Banco de dados'!$H:$H)</f>
        <v>39</v>
      </c>
      <c r="CO741" s="26" t="e">
        <f t="array" aca="1" ref="CO741" ca="1">_xludf.XLOOKUP(CK741,'Banco de dados'!$B:$B,'Banco de dados'!$H:$H)</f>
        <v>#NAME?</v>
      </c>
      <c r="CP741" s="51" t="e">
        <f t="array" aca="1" ref="CP741" ca="1">_xludf.XLOOKUP(CI741,'Banco de dados'!$B:$B,'Banco de dados'!$F:$F)</f>
        <v>#NAME?</v>
      </c>
      <c r="CQ741" s="26" t="e">
        <f t="array" aca="1" ref="CQ741" ca="1">_xludf.XLOOKUP(CK741,'Banco de dados'!$B:$B,'Banco de dados'!$F:$F)</f>
        <v>#NAME?</v>
      </c>
      <c r="CR741" s="27">
        <v>0</v>
      </c>
      <c r="CS741" s="27"/>
      <c r="CT741" s="26" t="str">
        <f>IF(AG741=0.5,"Suporte",IF(AND(AG741&gt;='Braços de IP'!$B$9,AG741&lt;='Braços de IP'!$D$9),'Braços de IP'!$E$9,IF(AND(AG741&gt;='Braços de IP'!$B$10,AG741&lt;='Braços de IP'!$D$10),'Braços de IP'!$E$10,IF(AND(AG741&gt;='Braços de IP'!$B$11,AG741&lt;='Braços de IP'!$D$11),'Braços de IP'!$E$11,IF(AND(AG741&gt;='Braços de IP'!$B$12,AG741&lt;='Braços de IP'!$D$12),'Braços de IP'!$E$12,IF(AND(AG741&gt;='Braços de IP'!$B$13,AG741&lt;='Braços de IP'!$D$13),'Braços de IP'!$E$13,IF(AND(AG741&gt;='Braços de IP'!$B$14,AG741&lt;='Braços de IP'!$D$14),'Braços de IP'!$E$14,"ERRO")))))))</f>
        <v>Médio I</v>
      </c>
      <c r="CU741" s="27"/>
      <c r="CV741" s="26" t="str">
        <f>IF($CU741="","",VLOOKUP($CU741,'Braços de IP'!$E$9:$I$15,2,0))</f>
        <v/>
      </c>
      <c r="CW741" s="29" t="str">
        <f>IF($CU741="","",VLOOKUP($CU741,'Braços de IP'!$E$9:$I$15,5,0))</f>
        <v/>
      </c>
      <c r="CX741" s="26"/>
      <c r="CY741" s="26"/>
      <c r="CZ741" s="26"/>
      <c r="DA741" s="26"/>
      <c r="DB741" s="26"/>
      <c r="DC741" s="26"/>
      <c r="DD741" s="30">
        <f t="shared" si="632"/>
        <v>39</v>
      </c>
      <c r="DE741" s="31">
        <f t="shared" si="633"/>
        <v>96</v>
      </c>
      <c r="DF741" s="30">
        <f t="shared" si="634"/>
        <v>135</v>
      </c>
      <c r="DG741" s="32">
        <f t="shared" si="635"/>
        <v>0.59375</v>
      </c>
      <c r="DH741" s="33" t="s">
        <v>143</v>
      </c>
      <c r="DI741" s="34"/>
      <c r="DJ741" s="35"/>
      <c r="DK741" s="16" t="s">
        <v>144</v>
      </c>
      <c r="DL741" s="16"/>
      <c r="DN741" s="36" t="e">
        <f t="shared" si="675"/>
        <v>#VALUE!</v>
      </c>
    </row>
    <row r="742" spans="2:118" ht="15.75" customHeight="1" x14ac:dyDescent="0.25">
      <c r="B742" s="16">
        <v>159</v>
      </c>
      <c r="C742" s="16" t="s">
        <v>146</v>
      </c>
      <c r="D742" s="16" t="s">
        <v>641</v>
      </c>
      <c r="E742" s="16">
        <v>-8.0551840000000006</v>
      </c>
      <c r="F742" s="16">
        <v>-34.928328</v>
      </c>
      <c r="G742" s="16" t="s">
        <v>160</v>
      </c>
      <c r="H742" s="17" t="s">
        <v>136</v>
      </c>
      <c r="I742" s="16" t="s">
        <v>135</v>
      </c>
      <c r="J742" s="17" t="s">
        <v>137</v>
      </c>
      <c r="K742" s="18">
        <v>96</v>
      </c>
      <c r="L742" s="17" t="s">
        <v>138</v>
      </c>
      <c r="M742" s="17">
        <v>0</v>
      </c>
      <c r="N742" s="16">
        <f t="shared" si="671"/>
        <v>192</v>
      </c>
      <c r="O742" s="17">
        <v>1</v>
      </c>
      <c r="P742" s="17">
        <v>3.18</v>
      </c>
      <c r="Q742" s="17">
        <v>5.42</v>
      </c>
      <c r="R742" s="16"/>
      <c r="S742" s="16"/>
      <c r="T742" s="16">
        <v>0</v>
      </c>
      <c r="U742" s="17">
        <v>3.09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 t="s">
        <v>139</v>
      </c>
      <c r="AB742" s="17" t="s">
        <v>140</v>
      </c>
      <c r="AC742" s="17">
        <v>32.090000000000003</v>
      </c>
      <c r="AD742" s="17">
        <v>7.3</v>
      </c>
      <c r="AE742" s="17">
        <v>1</v>
      </c>
      <c r="AF742" s="17">
        <v>1.9</v>
      </c>
      <c r="AG742" s="17">
        <v>1.8</v>
      </c>
      <c r="AH742" s="17">
        <f t="shared" si="672"/>
        <v>-9.9999999999999867E-2</v>
      </c>
      <c r="AI742" s="17" t="s">
        <v>136</v>
      </c>
      <c r="AJ742" s="17" t="s">
        <v>136</v>
      </c>
      <c r="AK742" s="17" t="s">
        <v>141</v>
      </c>
      <c r="AL742" s="17">
        <f t="shared" si="673"/>
        <v>2</v>
      </c>
      <c r="AM742" s="17">
        <v>0</v>
      </c>
      <c r="AN742" s="17"/>
      <c r="AO742" s="17">
        <v>0</v>
      </c>
      <c r="AP742" s="17">
        <v>0</v>
      </c>
      <c r="AQ742" s="17">
        <v>0</v>
      </c>
      <c r="AR742" s="17" t="s">
        <v>136</v>
      </c>
      <c r="AS742" s="19">
        <f t="shared" si="614"/>
        <v>0</v>
      </c>
      <c r="AT742" s="19"/>
      <c r="AU742" s="19">
        <f>VLOOKUP(G742,ABNT5101!$I$3:$J$9,2)</f>
        <v>10</v>
      </c>
      <c r="AV742" s="19">
        <f>VLOOKUP(G742,ABNT5101!$I$3:$M$9,5)</f>
        <v>0.18</v>
      </c>
      <c r="AW742" s="17" t="str">
        <f>_xlfn.XLOOKUP(G742,ABNT5101!I:I,ABNT5101!L:L)</f>
        <v>-</v>
      </c>
      <c r="AX742" s="17">
        <f>_xlfn.XLOOKUP(G742,ABNT5101!$I:$I,ABNT5101!M:M)</f>
        <v>0.18</v>
      </c>
      <c r="AY742" s="17" t="str">
        <f>_xlfn.XLOOKUP(G742,ABNT5101!$I:$I,ABNT5101!N:N)</f>
        <v>-</v>
      </c>
      <c r="AZ742" s="17">
        <f>_xlfn.XLOOKUP(G742,ABNT5101!$I:$I,ABNT5101!O:O)</f>
        <v>16</v>
      </c>
      <c r="BA742" s="20" t="str">
        <f t="shared" si="615"/>
        <v>ATENDE</v>
      </c>
      <c r="BB742" s="21">
        <f t="shared" ref="BB742:BC742" si="880">BE742/AU742-1</f>
        <v>0.2410000000000001</v>
      </c>
      <c r="BC742" s="21">
        <f t="shared" si="880"/>
        <v>2.2222222222222223</v>
      </c>
      <c r="BD742" s="21" t="str">
        <f t="shared" si="617"/>
        <v>-</v>
      </c>
      <c r="BE742" s="22">
        <v>12.41</v>
      </c>
      <c r="BF742" s="22">
        <v>0.57999999999999996</v>
      </c>
      <c r="BG742" s="22"/>
      <c r="BH742" s="22"/>
      <c r="BI742" s="23"/>
      <c r="BJ742" s="22"/>
      <c r="BK742" s="20" t="str">
        <f t="shared" si="618"/>
        <v>ATENDE</v>
      </c>
      <c r="BL742" s="20" t="str">
        <f t="shared" si="619"/>
        <v>ATENDE</v>
      </c>
      <c r="BM742" s="20" t="str">
        <f t="shared" si="620"/>
        <v>ATENDE</v>
      </c>
      <c r="BN742" s="20" t="str">
        <f t="shared" si="621"/>
        <v>ATENDE</v>
      </c>
      <c r="BO742" s="24" t="str">
        <f t="shared" si="622"/>
        <v>C4</v>
      </c>
      <c r="BP742" s="24" t="str">
        <f t="shared" si="874"/>
        <v>P6</v>
      </c>
      <c r="BQ742" s="25">
        <f t="shared" si="623"/>
        <v>2.5833333333333335</v>
      </c>
      <c r="BR742" s="22">
        <v>10.75</v>
      </c>
      <c r="BS742" s="22">
        <v>5.1100000000000003</v>
      </c>
      <c r="BT742" s="24">
        <f>IF(BP742="-","-",_xlfn.XLOOKUP(BP742,ABNT5101!$B$4:$B$9,ABNT5101!$C$4:$C$9))</f>
        <v>3</v>
      </c>
      <c r="BU742" s="24">
        <f>IF(BP742="-","-",_xlfn.XLOOKUP(BP742,ABNT5101!$B$4:$B$9,ABNT5101!$D$4:$D$9))</f>
        <v>0.6</v>
      </c>
      <c r="BV742" s="20" t="str">
        <f t="shared" si="624"/>
        <v>ATENDE</v>
      </c>
      <c r="BW742" s="20" t="str">
        <f t="shared" si="625"/>
        <v>ATENDE</v>
      </c>
      <c r="BX742" s="20" t="str">
        <f t="shared" si="626"/>
        <v>ATENDE</v>
      </c>
      <c r="BY742" s="24" t="str">
        <f t="shared" si="875"/>
        <v>P6</v>
      </c>
      <c r="BZ742" s="25">
        <f t="shared" si="627"/>
        <v>0.87000000000000011</v>
      </c>
      <c r="CA742" s="24">
        <v>5.61</v>
      </c>
      <c r="CB742" s="24">
        <v>3.14</v>
      </c>
      <c r="CC742" s="20">
        <f>IF(BY742="-","-",_xlfn.XLOOKUP(BY742,ABNT5101!$B$4:$B$9,ABNT5101!$C$4:$C$9))</f>
        <v>3</v>
      </c>
      <c r="CD742" s="24">
        <f>IF(BY742="-","-",_xlfn.XLOOKUP(BY742,ABNT5101!$B$4:$B$9,ABNT5101!$D$4:$D$9))</f>
        <v>0.6</v>
      </c>
      <c r="CE742" s="20" t="str">
        <f t="shared" si="628"/>
        <v>ATENDE</v>
      </c>
      <c r="CF742" s="20" t="str">
        <f t="shared" si="629"/>
        <v>ATENDE</v>
      </c>
      <c r="CG742" s="20" t="str">
        <f t="shared" si="630"/>
        <v>ATENDE</v>
      </c>
      <c r="CH742" s="26" t="str">
        <f>_xlfn.XLOOKUP(CI742,'Banco de dados'!$B:$B,'Banco de dados'!$D:$D)</f>
        <v>TECNOWATT</v>
      </c>
      <c r="CI742" s="27" t="str">
        <f>'Banco de dados'!B66</f>
        <v xml:space="preserve">SIGSAGPTLRRSSNDL_40W_50IBBRS
</v>
      </c>
      <c r="CJ742" s="26" t="str">
        <f>_xlfn.XLOOKUP(CI742,'Banco de dados'!$B:$B,'Banco de dados'!$E:$E)</f>
        <v>SIGSAGPTLRRSSNDL_40W_50IBBRS
1-10C1MUN6.5</v>
      </c>
      <c r="CK742" s="26"/>
      <c r="CL742" s="26" t="e">
        <f>IF(CK742="-","-",_xlfn.XLOOKUP(CK742,'Banco de dados'!$B:$B,'Banco de dados'!$E:$E))</f>
        <v>#N/A</v>
      </c>
      <c r="CM742" s="28">
        <f t="shared" si="631"/>
        <v>1</v>
      </c>
      <c r="CN742" s="26">
        <f>_xlfn.XLOOKUP(CI742,'Banco de dados'!$B:$B,'Banco de dados'!$H:$H)</f>
        <v>40</v>
      </c>
      <c r="CO742" s="26" t="e">
        <f t="array" aca="1" ref="CO742" ca="1">_xludf.XLOOKUP(CK742,'Banco de dados'!$B:$B,'Banco de dados'!$H:$H)</f>
        <v>#NAME?</v>
      </c>
      <c r="CP742" s="51" t="e">
        <f t="array" aca="1" ref="CP742" ca="1">_xludf.XLOOKUP(CI742,'Banco de dados'!$B:$B,'Banco de dados'!$F:$F)</f>
        <v>#NAME?</v>
      </c>
      <c r="CQ742" s="26" t="e">
        <f t="array" aca="1" ref="CQ742" ca="1">_xludf.XLOOKUP(CK742,'Banco de dados'!$B:$B,'Banco de dados'!$F:$F)</f>
        <v>#NAME?</v>
      </c>
      <c r="CR742" s="27">
        <v>0</v>
      </c>
      <c r="CS742" s="27"/>
      <c r="CT742" s="26" t="str">
        <f>IF(AG742=0.5,"Suporte",IF(AND(AG742&gt;='Braços de IP'!$B$9,AG742&lt;='Braços de IP'!$D$9),'Braços de IP'!$E$9,IF(AND(AG742&gt;='Braços de IP'!$B$10,AG742&lt;='Braços de IP'!$D$10),'Braços de IP'!$E$10,IF(AND(AG742&gt;='Braços de IP'!$B$11,AG742&lt;='Braços de IP'!$D$11),'Braços de IP'!$E$11,IF(AND(AG742&gt;='Braços de IP'!$B$12,AG742&lt;='Braços de IP'!$D$12),'Braços de IP'!$E$12,IF(AND(AG742&gt;='Braços de IP'!$B$13,AG742&lt;='Braços de IP'!$D$13),'Braços de IP'!$E$13,IF(AND(AG742&gt;='Braços de IP'!$B$14,AG742&lt;='Braços de IP'!$D$14),'Braços de IP'!$E$14,"ERRO")))))))</f>
        <v>Médio I</v>
      </c>
      <c r="CU742" s="27"/>
      <c r="CV742" s="26" t="str">
        <f>IF($CU742="","",VLOOKUP($CU742,'Braços de IP'!$E$9:$I$15,2,0))</f>
        <v/>
      </c>
      <c r="CW742" s="29" t="str">
        <f>IF($CU742="","",VLOOKUP($CU742,'Braços de IP'!$E$9:$I$15,5,0))</f>
        <v/>
      </c>
      <c r="CX742" s="26"/>
      <c r="CY742" s="26"/>
      <c r="CZ742" s="26"/>
      <c r="DA742" s="26"/>
      <c r="DB742" s="26"/>
      <c r="DC742" s="26"/>
      <c r="DD742" s="30">
        <f t="shared" si="632"/>
        <v>40</v>
      </c>
      <c r="DE742" s="31">
        <f t="shared" si="633"/>
        <v>96</v>
      </c>
      <c r="DF742" s="30">
        <f t="shared" si="634"/>
        <v>136</v>
      </c>
      <c r="DG742" s="32">
        <f t="shared" si="635"/>
        <v>0.58333333333333326</v>
      </c>
      <c r="DH742" s="33" t="s">
        <v>143</v>
      </c>
      <c r="DI742" s="34"/>
      <c r="DJ742" s="35"/>
      <c r="DK742" s="16" t="s">
        <v>144</v>
      </c>
      <c r="DL742" s="16"/>
      <c r="DN742" s="36" t="e">
        <f t="shared" si="675"/>
        <v>#VALUE!</v>
      </c>
    </row>
    <row r="743" spans="2:118" ht="15.75" customHeight="1" x14ac:dyDescent="0.25">
      <c r="B743" s="16">
        <v>160</v>
      </c>
      <c r="C743" s="16" t="s">
        <v>146</v>
      </c>
      <c r="D743" s="16" t="s">
        <v>642</v>
      </c>
      <c r="E743" s="16">
        <v>-8.0955729999999999</v>
      </c>
      <c r="F743" s="16">
        <v>-34.939368000000002</v>
      </c>
      <c r="G743" s="16" t="s">
        <v>160</v>
      </c>
      <c r="H743" s="17" t="s">
        <v>136</v>
      </c>
      <c r="I743" s="16" t="s">
        <v>135</v>
      </c>
      <c r="J743" s="17" t="s">
        <v>137</v>
      </c>
      <c r="K743" s="18">
        <v>55</v>
      </c>
      <c r="L743" s="17" t="s">
        <v>138</v>
      </c>
      <c r="M743" s="17">
        <v>0</v>
      </c>
      <c r="N743" s="16">
        <f t="shared" si="671"/>
        <v>110</v>
      </c>
      <c r="O743" s="17">
        <v>1</v>
      </c>
      <c r="P743" s="17">
        <v>1.4</v>
      </c>
      <c r="Q743" s="17">
        <v>6.04</v>
      </c>
      <c r="R743" s="16"/>
      <c r="S743" s="16"/>
      <c r="T743" s="16">
        <v>0</v>
      </c>
      <c r="U743" s="17">
        <v>1.81</v>
      </c>
      <c r="V743" s="17">
        <v>0</v>
      </c>
      <c r="W743" s="17">
        <v>0</v>
      </c>
      <c r="X743" s="17">
        <v>0</v>
      </c>
      <c r="Y743" s="17">
        <v>0</v>
      </c>
      <c r="Z743" s="17">
        <v>0</v>
      </c>
      <c r="AA743" s="17" t="s">
        <v>139</v>
      </c>
      <c r="AB743" s="17" t="s">
        <v>140</v>
      </c>
      <c r="AC743" s="17">
        <v>28.46</v>
      </c>
      <c r="AD743" s="17">
        <v>6</v>
      </c>
      <c r="AE743" s="17">
        <v>1</v>
      </c>
      <c r="AF743" s="17">
        <v>0.89</v>
      </c>
      <c r="AG743" s="17">
        <v>2.2999999999999998</v>
      </c>
      <c r="AH743" s="17">
        <f t="shared" si="672"/>
        <v>1.4099999999999997</v>
      </c>
      <c r="AI743" s="17" t="s">
        <v>136</v>
      </c>
      <c r="AJ743" s="17" t="s">
        <v>136</v>
      </c>
      <c r="AK743" s="17" t="s">
        <v>141</v>
      </c>
      <c r="AL743" s="17">
        <f t="shared" si="673"/>
        <v>2</v>
      </c>
      <c r="AM743" s="17">
        <v>0</v>
      </c>
      <c r="AN743" s="17"/>
      <c r="AO743" s="17">
        <v>0</v>
      </c>
      <c r="AP743" s="17">
        <v>0</v>
      </c>
      <c r="AQ743" s="17">
        <v>0</v>
      </c>
      <c r="AR743" s="17" t="s">
        <v>136</v>
      </c>
      <c r="AS743" s="19">
        <f t="shared" si="614"/>
        <v>0</v>
      </c>
      <c r="AT743" s="19"/>
      <c r="AU743" s="19">
        <f>VLOOKUP(G743,ABNT5101!$I$3:$J$9,2)</f>
        <v>10</v>
      </c>
      <c r="AV743" s="19">
        <f>VLOOKUP(G743,ABNT5101!$I$3:$M$9,5)</f>
        <v>0.18</v>
      </c>
      <c r="AW743" s="17" t="str">
        <f>_xlfn.XLOOKUP(G743,ABNT5101!I:I,ABNT5101!L:L)</f>
        <v>-</v>
      </c>
      <c r="AX743" s="17">
        <f>_xlfn.XLOOKUP(G743,ABNT5101!$I:$I,ABNT5101!M:M)</f>
        <v>0.18</v>
      </c>
      <c r="AY743" s="17" t="str">
        <f>_xlfn.XLOOKUP(G743,ABNT5101!$I:$I,ABNT5101!N:N)</f>
        <v>-</v>
      </c>
      <c r="AZ743" s="17">
        <f>_xlfn.XLOOKUP(G743,ABNT5101!$I:$I,ABNT5101!O:O)</f>
        <v>16</v>
      </c>
      <c r="BA743" s="20" t="str">
        <f t="shared" si="615"/>
        <v>ATENDE</v>
      </c>
      <c r="BB743" s="21">
        <f t="shared" ref="BB743:BC743" si="881">BE743/AU743-1</f>
        <v>1.5000000000000124E-2</v>
      </c>
      <c r="BC743" s="21">
        <f t="shared" si="881"/>
        <v>1.166666666666667</v>
      </c>
      <c r="BD743" s="21" t="str">
        <f t="shared" si="617"/>
        <v>-</v>
      </c>
      <c r="BE743" s="22">
        <v>10.15</v>
      </c>
      <c r="BF743" s="22">
        <v>0.39</v>
      </c>
      <c r="BG743" s="22"/>
      <c r="BH743" s="22"/>
      <c r="BI743" s="23"/>
      <c r="BJ743" s="22"/>
      <c r="BK743" s="20" t="str">
        <f t="shared" si="618"/>
        <v>ATENDE</v>
      </c>
      <c r="BL743" s="20" t="str">
        <f t="shared" si="619"/>
        <v>ATENDE</v>
      </c>
      <c r="BM743" s="20" t="str">
        <f t="shared" si="620"/>
        <v>ATENDE</v>
      </c>
      <c r="BN743" s="20" t="str">
        <f t="shared" si="621"/>
        <v>ATENDE</v>
      </c>
      <c r="BO743" s="24" t="str">
        <f t="shared" si="622"/>
        <v>C4</v>
      </c>
      <c r="BP743" s="24" t="str">
        <f t="shared" si="874"/>
        <v>P6</v>
      </c>
      <c r="BQ743" s="25">
        <f t="shared" si="623"/>
        <v>1.6</v>
      </c>
      <c r="BR743" s="22">
        <v>7.8</v>
      </c>
      <c r="BS743" s="22">
        <v>3.07</v>
      </c>
      <c r="BT743" s="24">
        <f>IF(BP743="-","-",_xlfn.XLOOKUP(BP743,ABNT5101!$B$4:$B$9,ABNT5101!$C$4:$C$9))</f>
        <v>3</v>
      </c>
      <c r="BU743" s="24">
        <f>IF(BP743="-","-",_xlfn.XLOOKUP(BP743,ABNT5101!$B$4:$B$9,ABNT5101!$D$4:$D$9))</f>
        <v>0.6</v>
      </c>
      <c r="BV743" s="20" t="str">
        <f t="shared" si="624"/>
        <v>ATENDE</v>
      </c>
      <c r="BW743" s="20" t="str">
        <f t="shared" si="625"/>
        <v>ATENDE</v>
      </c>
      <c r="BX743" s="20" t="str">
        <f t="shared" si="626"/>
        <v>ATENDE</v>
      </c>
      <c r="BY743" s="24" t="str">
        <f t="shared" si="875"/>
        <v>P6</v>
      </c>
      <c r="BZ743" s="25">
        <f t="shared" si="627"/>
        <v>1.2733333333333334</v>
      </c>
      <c r="CA743" s="24">
        <v>6.82</v>
      </c>
      <c r="CB743" s="24">
        <v>3.25</v>
      </c>
      <c r="CC743" s="20">
        <f>IF(BY743="-","-",_xlfn.XLOOKUP(BY743,ABNT5101!$B$4:$B$9,ABNT5101!$C$4:$C$9))</f>
        <v>3</v>
      </c>
      <c r="CD743" s="24">
        <f>IF(BY743="-","-",_xlfn.XLOOKUP(BY743,ABNT5101!$B$4:$B$9,ABNT5101!$D$4:$D$9))</f>
        <v>0.6</v>
      </c>
      <c r="CE743" s="20" t="str">
        <f t="shared" si="628"/>
        <v>ATENDE</v>
      </c>
      <c r="CF743" s="20" t="str">
        <f t="shared" si="629"/>
        <v>ATENDE</v>
      </c>
      <c r="CG743" s="20" t="str">
        <f t="shared" si="630"/>
        <v>ATENDE</v>
      </c>
      <c r="CH743" s="26" t="str">
        <f>_xlfn.XLOOKUP(CI743,'Banco de dados'!$B:$B,'Banco de dados'!$D:$D)</f>
        <v>LEDSTAR</v>
      </c>
      <c r="CI743" s="47" t="str">
        <f>'Banco de dados'!B5</f>
        <v xml:space="preserve"> SL VT 9.1 28W</v>
      </c>
      <c r="CJ743" s="26" t="str">
        <f>_xlfn.XLOOKUP(CI743,'Banco de dados'!$B:$B,'Banco de dados'!$E:$E)</f>
        <v>LUM LED SL VT 9.1 28W</v>
      </c>
      <c r="CK743" s="26"/>
      <c r="CL743" s="26" t="e">
        <f>IF(CK743="-","-",_xlfn.XLOOKUP(CK743,'Banco de dados'!$B:$B,'Banco de dados'!$E:$E))</f>
        <v>#N/A</v>
      </c>
      <c r="CM743" s="28">
        <f t="shared" si="631"/>
        <v>1</v>
      </c>
      <c r="CN743" s="26">
        <f>_xlfn.XLOOKUP(CI743,'Banco de dados'!$B:$B,'Banco de dados'!$H:$H)</f>
        <v>28</v>
      </c>
      <c r="CO743" s="26" t="e">
        <f t="array" aca="1" ref="CO743" ca="1">_xludf.XLOOKUP(CK743,'Banco de dados'!$B:$B,'Banco de dados'!$H:$H)</f>
        <v>#NAME?</v>
      </c>
      <c r="CP743" s="51" t="e">
        <f t="array" aca="1" ref="CP743" ca="1">_xludf.XLOOKUP(CI743,'Banco de dados'!$B:$B,'Banco de dados'!$F:$F)</f>
        <v>#NAME?</v>
      </c>
      <c r="CQ743" s="26" t="e">
        <f t="array" aca="1" ref="CQ743" ca="1">_xludf.XLOOKUP(CK743,'Banco de dados'!$B:$B,'Banco de dados'!$F:$F)</f>
        <v>#NAME?</v>
      </c>
      <c r="CR743" s="27">
        <v>0</v>
      </c>
      <c r="CS743" s="27"/>
      <c r="CT743" s="26" t="str">
        <f>IF(AG743=0.5,"Suporte",IF(AND(AG743&gt;='Braços de IP'!$B$9,AG743&lt;='Braços de IP'!$D$9),'Braços de IP'!$E$9,IF(AND(AG743&gt;='Braços de IP'!$B$10,AG743&lt;='Braços de IP'!$D$10),'Braços de IP'!$E$10,IF(AND(AG743&gt;='Braços de IP'!$B$11,AG743&lt;='Braços de IP'!$D$11),'Braços de IP'!$E$11,IF(AND(AG743&gt;='Braços de IP'!$B$12,AG743&lt;='Braços de IP'!$D$12),'Braços de IP'!$E$12,IF(AND(AG743&gt;='Braços de IP'!$B$13,AG743&lt;='Braços de IP'!$D$13),'Braços de IP'!$E$13,IF(AND(AG743&gt;='Braços de IP'!$B$14,AG743&lt;='Braços de IP'!$D$14),'Braços de IP'!$E$14,"ERRO")))))))</f>
        <v>Médio II</v>
      </c>
      <c r="CU743" s="27"/>
      <c r="CV743" s="26" t="str">
        <f>IF($CU743="","",VLOOKUP($CU743,'Braços de IP'!$E$9:$I$15,2,0))</f>
        <v/>
      </c>
      <c r="CW743" s="29" t="str">
        <f>IF($CU743="","",VLOOKUP($CU743,'Braços de IP'!$E$9:$I$15,5,0))</f>
        <v/>
      </c>
      <c r="CX743" s="26"/>
      <c r="CY743" s="26"/>
      <c r="CZ743" s="26"/>
      <c r="DA743" s="26"/>
      <c r="DB743" s="26"/>
      <c r="DC743" s="26"/>
      <c r="DD743" s="30">
        <f t="shared" si="632"/>
        <v>28</v>
      </c>
      <c r="DE743" s="31">
        <f t="shared" si="633"/>
        <v>55</v>
      </c>
      <c r="DF743" s="30">
        <f t="shared" si="634"/>
        <v>83</v>
      </c>
      <c r="DG743" s="32">
        <f t="shared" si="635"/>
        <v>0.49090909090909096</v>
      </c>
      <c r="DH743" s="33" t="s">
        <v>143</v>
      </c>
      <c r="DI743" s="34"/>
      <c r="DJ743" s="35"/>
      <c r="DK743" s="16" t="s">
        <v>144</v>
      </c>
      <c r="DL743" s="16"/>
      <c r="DN743" s="36" t="e">
        <f t="shared" si="675"/>
        <v>#VALUE!</v>
      </c>
    </row>
    <row r="744" spans="2:118" ht="15.75" customHeight="1" x14ac:dyDescent="0.25">
      <c r="B744" s="16">
        <v>160</v>
      </c>
      <c r="C744" s="16" t="s">
        <v>146</v>
      </c>
      <c r="D744" s="16" t="s">
        <v>642</v>
      </c>
      <c r="E744" s="16">
        <v>-8.0955729999999999</v>
      </c>
      <c r="F744" s="16">
        <v>-34.939368000000002</v>
      </c>
      <c r="G744" s="16" t="s">
        <v>160</v>
      </c>
      <c r="H744" s="17" t="s">
        <v>136</v>
      </c>
      <c r="I744" s="16" t="s">
        <v>135</v>
      </c>
      <c r="J744" s="17" t="s">
        <v>137</v>
      </c>
      <c r="K744" s="18">
        <v>55</v>
      </c>
      <c r="L744" s="17" t="s">
        <v>138</v>
      </c>
      <c r="M744" s="17">
        <v>0</v>
      </c>
      <c r="N744" s="16">
        <f t="shared" si="671"/>
        <v>110</v>
      </c>
      <c r="O744" s="17">
        <v>1</v>
      </c>
      <c r="P744" s="17">
        <v>1.4</v>
      </c>
      <c r="Q744" s="17">
        <v>6.04</v>
      </c>
      <c r="R744" s="16"/>
      <c r="S744" s="16"/>
      <c r="T744" s="16">
        <v>0</v>
      </c>
      <c r="U744" s="17">
        <v>1.81</v>
      </c>
      <c r="V744" s="17">
        <v>0</v>
      </c>
      <c r="W744" s="17">
        <v>0</v>
      </c>
      <c r="X744" s="17">
        <v>0</v>
      </c>
      <c r="Y744" s="17">
        <v>0</v>
      </c>
      <c r="Z744" s="17">
        <v>0</v>
      </c>
      <c r="AA744" s="17" t="s">
        <v>139</v>
      </c>
      <c r="AB744" s="17" t="s">
        <v>140</v>
      </c>
      <c r="AC744" s="17">
        <v>28.46</v>
      </c>
      <c r="AD744" s="17">
        <v>6</v>
      </c>
      <c r="AE744" s="17">
        <v>1</v>
      </c>
      <c r="AF744" s="17">
        <v>0.89</v>
      </c>
      <c r="AG744" s="17">
        <v>2.2999999999999998</v>
      </c>
      <c r="AH744" s="17">
        <f t="shared" si="672"/>
        <v>1.4099999999999997</v>
      </c>
      <c r="AI744" s="17" t="s">
        <v>136</v>
      </c>
      <c r="AJ744" s="17" t="s">
        <v>136</v>
      </c>
      <c r="AK744" s="17" t="s">
        <v>141</v>
      </c>
      <c r="AL744" s="17">
        <f t="shared" si="673"/>
        <v>2</v>
      </c>
      <c r="AM744" s="17">
        <v>0</v>
      </c>
      <c r="AN744" s="17"/>
      <c r="AO744" s="17">
        <v>0</v>
      </c>
      <c r="AP744" s="17">
        <v>0</v>
      </c>
      <c r="AQ744" s="17">
        <v>0</v>
      </c>
      <c r="AR744" s="17" t="s">
        <v>136</v>
      </c>
      <c r="AS744" s="19">
        <f t="shared" si="614"/>
        <v>0</v>
      </c>
      <c r="AT744" s="19"/>
      <c r="AU744" s="19">
        <f>VLOOKUP(G744,ABNT5101!$I$3:$J$9,2)</f>
        <v>10</v>
      </c>
      <c r="AV744" s="19">
        <f>VLOOKUP(G744,ABNT5101!$I$3:$M$9,5)</f>
        <v>0.18</v>
      </c>
      <c r="AW744" s="17" t="str">
        <f>_xlfn.XLOOKUP(G744,ABNT5101!I:I,ABNT5101!L:L)</f>
        <v>-</v>
      </c>
      <c r="AX744" s="17">
        <f>_xlfn.XLOOKUP(G744,ABNT5101!$I:$I,ABNT5101!M:M)</f>
        <v>0.18</v>
      </c>
      <c r="AY744" s="17" t="str">
        <f>_xlfn.XLOOKUP(G744,ABNT5101!$I:$I,ABNT5101!N:N)</f>
        <v>-</v>
      </c>
      <c r="AZ744" s="17">
        <f>_xlfn.XLOOKUP(G744,ABNT5101!$I:$I,ABNT5101!O:O)</f>
        <v>16</v>
      </c>
      <c r="BA744" s="20" t="str">
        <f t="shared" si="615"/>
        <v>ATENDE</v>
      </c>
      <c r="BB744" s="21">
        <f t="shared" ref="BB744:BC744" si="882">BE744/AU744-1</f>
        <v>0.26500000000000012</v>
      </c>
      <c r="BC744" s="21">
        <f t="shared" si="882"/>
        <v>1.4444444444444446</v>
      </c>
      <c r="BD744" s="21" t="str">
        <f t="shared" si="617"/>
        <v>-</v>
      </c>
      <c r="BE744" s="22">
        <v>12.65</v>
      </c>
      <c r="BF744" s="22">
        <v>0.44</v>
      </c>
      <c r="BG744" s="22"/>
      <c r="BH744" s="22"/>
      <c r="BI744" s="23"/>
      <c r="BJ744" s="22"/>
      <c r="BK744" s="20" t="str">
        <f t="shared" si="618"/>
        <v>ATENDE</v>
      </c>
      <c r="BL744" s="20" t="str">
        <f t="shared" si="619"/>
        <v>ATENDE</v>
      </c>
      <c r="BM744" s="20" t="str">
        <f t="shared" si="620"/>
        <v>ATENDE</v>
      </c>
      <c r="BN744" s="20" t="str">
        <f t="shared" si="621"/>
        <v>ATENDE</v>
      </c>
      <c r="BO744" s="24" t="str">
        <f t="shared" si="622"/>
        <v>C4</v>
      </c>
      <c r="BP744" s="24" t="str">
        <f t="shared" si="874"/>
        <v>P6</v>
      </c>
      <c r="BQ744" s="25">
        <f t="shared" si="623"/>
        <v>1.9499999999999997</v>
      </c>
      <c r="BR744" s="22">
        <v>8.85</v>
      </c>
      <c r="BS744" s="22">
        <v>2.71</v>
      </c>
      <c r="BT744" s="24">
        <f>IF(BP744="-","-",_xlfn.XLOOKUP(BP744,ABNT5101!$B$4:$B$9,ABNT5101!$C$4:$C$9))</f>
        <v>3</v>
      </c>
      <c r="BU744" s="24">
        <f>IF(BP744="-","-",_xlfn.XLOOKUP(BP744,ABNT5101!$B$4:$B$9,ABNT5101!$D$4:$D$9))</f>
        <v>0.6</v>
      </c>
      <c r="BV744" s="20" t="str">
        <f t="shared" si="624"/>
        <v>ATENDE</v>
      </c>
      <c r="BW744" s="20" t="str">
        <f t="shared" si="625"/>
        <v>ATENDE</v>
      </c>
      <c r="BX744" s="20" t="str">
        <f t="shared" si="626"/>
        <v>ATENDE</v>
      </c>
      <c r="BY744" s="24" t="str">
        <f t="shared" si="875"/>
        <v>P6</v>
      </c>
      <c r="BZ744" s="25">
        <f t="shared" si="627"/>
        <v>1.5766666666666667</v>
      </c>
      <c r="CA744" s="24">
        <v>7.73</v>
      </c>
      <c r="CB744" s="24">
        <v>4.42</v>
      </c>
      <c r="CC744" s="20">
        <f>IF(BY744="-","-",_xlfn.XLOOKUP(BY744,ABNT5101!$B$4:$B$9,ABNT5101!$C$4:$C$9))</f>
        <v>3</v>
      </c>
      <c r="CD744" s="24">
        <f>IF(BY744="-","-",_xlfn.XLOOKUP(BY744,ABNT5101!$B$4:$B$9,ABNT5101!$D$4:$D$9))</f>
        <v>0.6</v>
      </c>
      <c r="CE744" s="20" t="str">
        <f t="shared" si="628"/>
        <v>ATENDE</v>
      </c>
      <c r="CF744" s="20" t="str">
        <f t="shared" si="629"/>
        <v>ATENDE</v>
      </c>
      <c r="CG744" s="20" t="str">
        <f t="shared" si="630"/>
        <v>ATENDE</v>
      </c>
      <c r="CH744" s="26" t="str">
        <f>_xlfn.XLOOKUP(CI744,'Banco de dados'!$B:$B,'Banco de dados'!$D:$D)</f>
        <v>SX LIGHTING</v>
      </c>
      <c r="CI744" s="27" t="str">
        <f>'Banco de dados'!B54</f>
        <v>SX-INEVO030HF</v>
      </c>
      <c r="CJ744" s="26" t="str">
        <f>_xlfn.XLOOKUP(CI744,'Banco de dados'!$B:$B,'Banco de dados'!$E:$E)</f>
        <v>SXINEVO030K50L12CZF7PHF</v>
      </c>
      <c r="CK744" s="26"/>
      <c r="CL744" s="26" t="e">
        <f>IF(CK744="-","-",_xlfn.XLOOKUP(CK744,'Banco de dados'!$B:$B,'Banco de dados'!$E:$E))</f>
        <v>#N/A</v>
      </c>
      <c r="CM744" s="28">
        <f t="shared" si="631"/>
        <v>1</v>
      </c>
      <c r="CN744" s="26">
        <f>_xlfn.XLOOKUP(CI744,'Banco de dados'!$B:$B,'Banco de dados'!$H:$H)</f>
        <v>31</v>
      </c>
      <c r="CO744" s="26" t="e">
        <f t="array" aca="1" ref="CO744" ca="1">_xludf.XLOOKUP(CK744,'Banco de dados'!$B:$B,'Banco de dados'!$H:$H)</f>
        <v>#NAME?</v>
      </c>
      <c r="CP744" s="51" t="e">
        <f t="array" aca="1" ref="CP744" ca="1">_xludf.XLOOKUP(CI744,'Banco de dados'!$B:$B,'Banco de dados'!$F:$F)</f>
        <v>#NAME?</v>
      </c>
      <c r="CQ744" s="26" t="e">
        <f t="array" aca="1" ref="CQ744" ca="1">_xludf.XLOOKUP(CK744,'Banco de dados'!$B:$B,'Banco de dados'!$F:$F)</f>
        <v>#NAME?</v>
      </c>
      <c r="CR744" s="27">
        <v>0</v>
      </c>
      <c r="CS744" s="27"/>
      <c r="CT744" s="26" t="str">
        <f>IF(AG744=0.5,"Suporte",IF(AND(AG744&gt;='Braços de IP'!$B$9,AG744&lt;='Braços de IP'!$D$9),'Braços de IP'!$E$9,IF(AND(AG744&gt;='Braços de IP'!$B$10,AG744&lt;='Braços de IP'!$D$10),'Braços de IP'!$E$10,IF(AND(AG744&gt;='Braços de IP'!$B$11,AG744&lt;='Braços de IP'!$D$11),'Braços de IP'!$E$11,IF(AND(AG744&gt;='Braços de IP'!$B$12,AG744&lt;='Braços de IP'!$D$12),'Braços de IP'!$E$12,IF(AND(AG744&gt;='Braços de IP'!$B$13,AG744&lt;='Braços de IP'!$D$13),'Braços de IP'!$E$13,IF(AND(AG744&gt;='Braços de IP'!$B$14,AG744&lt;='Braços de IP'!$D$14),'Braços de IP'!$E$14,"ERRO")))))))</f>
        <v>Médio II</v>
      </c>
      <c r="CU744" s="27"/>
      <c r="CV744" s="26" t="str">
        <f>IF($CU744="","",VLOOKUP($CU744,'Braços de IP'!$E$9:$I$15,2,0))</f>
        <v/>
      </c>
      <c r="CW744" s="29" t="str">
        <f>IF($CU744="","",VLOOKUP($CU744,'Braços de IP'!$E$9:$I$15,5,0))</f>
        <v/>
      </c>
      <c r="CX744" s="26"/>
      <c r="CY744" s="26"/>
      <c r="CZ744" s="26"/>
      <c r="DA744" s="26"/>
      <c r="DB744" s="26"/>
      <c r="DC744" s="26"/>
      <c r="DD744" s="30">
        <f t="shared" si="632"/>
        <v>31</v>
      </c>
      <c r="DE744" s="31">
        <f t="shared" si="633"/>
        <v>55</v>
      </c>
      <c r="DF744" s="30">
        <f t="shared" si="634"/>
        <v>86</v>
      </c>
      <c r="DG744" s="32">
        <f t="shared" si="635"/>
        <v>0.4363636363636364</v>
      </c>
      <c r="DH744" s="33" t="s">
        <v>143</v>
      </c>
      <c r="DI744" s="34"/>
      <c r="DJ744" s="35"/>
      <c r="DK744" s="16" t="s">
        <v>144</v>
      </c>
      <c r="DL744" s="16"/>
      <c r="DN744" s="36" t="e">
        <f t="shared" si="675"/>
        <v>#VALUE!</v>
      </c>
    </row>
    <row r="745" spans="2:118" ht="15.75" customHeight="1" x14ac:dyDescent="0.25">
      <c r="B745" s="16">
        <v>160</v>
      </c>
      <c r="C745" s="16" t="s">
        <v>146</v>
      </c>
      <c r="D745" s="16" t="s">
        <v>642</v>
      </c>
      <c r="E745" s="16">
        <v>-8.0955729999999999</v>
      </c>
      <c r="F745" s="16">
        <v>-34.939368000000002</v>
      </c>
      <c r="G745" s="16" t="s">
        <v>160</v>
      </c>
      <c r="H745" s="17" t="s">
        <v>136</v>
      </c>
      <c r="I745" s="16" t="s">
        <v>135</v>
      </c>
      <c r="J745" s="17" t="s">
        <v>137</v>
      </c>
      <c r="K745" s="18">
        <v>55</v>
      </c>
      <c r="L745" s="17" t="s">
        <v>138</v>
      </c>
      <c r="M745" s="17">
        <v>0</v>
      </c>
      <c r="N745" s="16">
        <f t="shared" si="671"/>
        <v>110</v>
      </c>
      <c r="O745" s="17">
        <v>1</v>
      </c>
      <c r="P745" s="17">
        <v>1.4</v>
      </c>
      <c r="Q745" s="17">
        <v>6.04</v>
      </c>
      <c r="R745" s="16"/>
      <c r="S745" s="16"/>
      <c r="T745" s="16">
        <v>0</v>
      </c>
      <c r="U745" s="17">
        <v>1.81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 t="s">
        <v>139</v>
      </c>
      <c r="AB745" s="17" t="s">
        <v>140</v>
      </c>
      <c r="AC745" s="17">
        <v>28.46</v>
      </c>
      <c r="AD745" s="17">
        <v>6</v>
      </c>
      <c r="AE745" s="17">
        <v>1</v>
      </c>
      <c r="AF745" s="17">
        <v>0.89</v>
      </c>
      <c r="AG745" s="17">
        <v>2.2999999999999998</v>
      </c>
      <c r="AH745" s="17">
        <f t="shared" si="672"/>
        <v>1.4099999999999997</v>
      </c>
      <c r="AI745" s="17" t="s">
        <v>136</v>
      </c>
      <c r="AJ745" s="17" t="s">
        <v>136</v>
      </c>
      <c r="AK745" s="17" t="s">
        <v>141</v>
      </c>
      <c r="AL745" s="17">
        <f t="shared" si="673"/>
        <v>2</v>
      </c>
      <c r="AM745" s="17">
        <v>0</v>
      </c>
      <c r="AN745" s="17"/>
      <c r="AO745" s="17">
        <v>0</v>
      </c>
      <c r="AP745" s="17">
        <v>0</v>
      </c>
      <c r="AQ745" s="17">
        <v>0</v>
      </c>
      <c r="AR745" s="17" t="s">
        <v>136</v>
      </c>
      <c r="AS745" s="19">
        <f t="shared" si="614"/>
        <v>0</v>
      </c>
      <c r="AT745" s="19"/>
      <c r="AU745" s="19">
        <f>VLOOKUP(G745,ABNT5101!$I$3:$J$9,2)</f>
        <v>10</v>
      </c>
      <c r="AV745" s="19">
        <f>VLOOKUP(G745,ABNT5101!$I$3:$M$9,5)</f>
        <v>0.18</v>
      </c>
      <c r="AW745" s="17" t="str">
        <f>_xlfn.XLOOKUP(G745,ABNT5101!I:I,ABNT5101!L:L)</f>
        <v>-</v>
      </c>
      <c r="AX745" s="17">
        <f>_xlfn.XLOOKUP(G745,ABNT5101!$I:$I,ABNT5101!M:M)</f>
        <v>0.18</v>
      </c>
      <c r="AY745" s="17" t="str">
        <f>_xlfn.XLOOKUP(G745,ABNT5101!$I:$I,ABNT5101!N:N)</f>
        <v>-</v>
      </c>
      <c r="AZ745" s="17">
        <f>_xlfn.XLOOKUP(G745,ABNT5101!$I:$I,ABNT5101!O:O)</f>
        <v>16</v>
      </c>
      <c r="BA745" s="20" t="str">
        <f t="shared" si="615"/>
        <v>ATENDE</v>
      </c>
      <c r="BB745" s="21">
        <f t="shared" ref="BB745:BC745" si="883">BE745/AU745-1</f>
        <v>0.25500000000000012</v>
      </c>
      <c r="BC745" s="21">
        <f t="shared" si="883"/>
        <v>1.8333333333333335</v>
      </c>
      <c r="BD745" s="21" t="str">
        <f t="shared" si="617"/>
        <v>-</v>
      </c>
      <c r="BE745" s="22">
        <v>12.55</v>
      </c>
      <c r="BF745" s="22">
        <v>0.51</v>
      </c>
      <c r="BG745" s="22"/>
      <c r="BH745" s="22"/>
      <c r="BI745" s="23"/>
      <c r="BJ745" s="22"/>
      <c r="BK745" s="20" t="str">
        <f t="shared" si="618"/>
        <v>ATENDE</v>
      </c>
      <c r="BL745" s="20" t="str">
        <f t="shared" si="619"/>
        <v>ATENDE</v>
      </c>
      <c r="BM745" s="20" t="str">
        <f t="shared" si="620"/>
        <v>ATENDE</v>
      </c>
      <c r="BN745" s="20" t="str">
        <f t="shared" si="621"/>
        <v>ATENDE</v>
      </c>
      <c r="BO745" s="24" t="str">
        <f t="shared" si="622"/>
        <v>C4</v>
      </c>
      <c r="BP745" s="24" t="str">
        <f t="shared" si="874"/>
        <v>P6</v>
      </c>
      <c r="BQ745" s="25">
        <f t="shared" si="623"/>
        <v>1.9900000000000002</v>
      </c>
      <c r="BR745" s="22">
        <v>8.9700000000000006</v>
      </c>
      <c r="BS745" s="22">
        <v>4.37</v>
      </c>
      <c r="BT745" s="24">
        <f>IF(BP745="-","-",_xlfn.XLOOKUP(BP745,ABNT5101!$B$4:$B$9,ABNT5101!$C$4:$C$9))</f>
        <v>3</v>
      </c>
      <c r="BU745" s="24">
        <f>IF(BP745="-","-",_xlfn.XLOOKUP(BP745,ABNT5101!$B$4:$B$9,ABNT5101!$D$4:$D$9))</f>
        <v>0.6</v>
      </c>
      <c r="BV745" s="20" t="str">
        <f t="shared" si="624"/>
        <v>ATENDE</v>
      </c>
      <c r="BW745" s="20" t="str">
        <f t="shared" si="625"/>
        <v>ATENDE</v>
      </c>
      <c r="BX745" s="20" t="str">
        <f t="shared" si="626"/>
        <v>ATENDE</v>
      </c>
      <c r="BY745" s="24" t="str">
        <f t="shared" si="875"/>
        <v>P6</v>
      </c>
      <c r="BZ745" s="25">
        <f t="shared" si="627"/>
        <v>1.3366666666666664</v>
      </c>
      <c r="CA745" s="24">
        <v>7.01</v>
      </c>
      <c r="CB745" s="24">
        <v>4.93</v>
      </c>
      <c r="CC745" s="20">
        <f>IF(BY745="-","-",_xlfn.XLOOKUP(BY745,ABNT5101!$B$4:$B$9,ABNT5101!$C$4:$C$9))</f>
        <v>3</v>
      </c>
      <c r="CD745" s="24">
        <f>IF(BY745="-","-",_xlfn.XLOOKUP(BY745,ABNT5101!$B$4:$B$9,ABNT5101!$D$4:$D$9))</f>
        <v>0.6</v>
      </c>
      <c r="CE745" s="20" t="str">
        <f t="shared" si="628"/>
        <v>ATENDE</v>
      </c>
      <c r="CF745" s="20" t="str">
        <f t="shared" si="629"/>
        <v>ATENDE</v>
      </c>
      <c r="CG745" s="20" t="str">
        <f t="shared" si="630"/>
        <v>ATENDE</v>
      </c>
      <c r="CH745" s="26" t="str">
        <f>_xlfn.XLOOKUP(CI745,'Banco de dados'!$B:$B,'Banco de dados'!$D:$D)</f>
        <v>TECNOWATT</v>
      </c>
      <c r="CI745" s="27" t="str">
        <f>'Banco de dados'!B65</f>
        <v xml:space="preserve">SIGSAGPTLRRSSNDL_30W_38IBBRS
</v>
      </c>
      <c r="CJ745" s="26" t="str">
        <f>_xlfn.XLOOKUP(CI745,'Banco de dados'!$B:$B,'Banco de dados'!$E:$E)</f>
        <v>SIGSAGPTLRRSSNDL_30W_38IBBRS
1-10C1MUN6.5</v>
      </c>
      <c r="CK745" s="26"/>
      <c r="CL745" s="26" t="e">
        <f>IF(CK745="-","-",_xlfn.XLOOKUP(CK745,'Banco de dados'!$B:$B,'Banco de dados'!$E:$E))</f>
        <v>#N/A</v>
      </c>
      <c r="CM745" s="28">
        <f t="shared" si="631"/>
        <v>1</v>
      </c>
      <c r="CN745" s="26">
        <f>_xlfn.XLOOKUP(CI745,'Banco de dados'!$B:$B,'Banco de dados'!$H:$H)</f>
        <v>30</v>
      </c>
      <c r="CO745" s="26" t="e">
        <f t="array" aca="1" ref="CO745" ca="1">_xludf.XLOOKUP(CK745,'Banco de dados'!$B:$B,'Banco de dados'!$H:$H)</f>
        <v>#NAME?</v>
      </c>
      <c r="CP745" s="51" t="e">
        <f t="array" aca="1" ref="CP745" ca="1">_xludf.XLOOKUP(CI745,'Banco de dados'!$B:$B,'Banco de dados'!$F:$F)</f>
        <v>#NAME?</v>
      </c>
      <c r="CQ745" s="26" t="e">
        <f t="array" aca="1" ref="CQ745" ca="1">_xludf.XLOOKUP(CK745,'Banco de dados'!$B:$B,'Banco de dados'!$F:$F)</f>
        <v>#NAME?</v>
      </c>
      <c r="CR745" s="27">
        <v>0</v>
      </c>
      <c r="CS745" s="27"/>
      <c r="CT745" s="26" t="str">
        <f>IF(AG745=0.5,"Suporte",IF(AND(AG745&gt;='Braços de IP'!$B$9,AG745&lt;='Braços de IP'!$D$9),'Braços de IP'!$E$9,IF(AND(AG745&gt;='Braços de IP'!$B$10,AG745&lt;='Braços de IP'!$D$10),'Braços de IP'!$E$10,IF(AND(AG745&gt;='Braços de IP'!$B$11,AG745&lt;='Braços de IP'!$D$11),'Braços de IP'!$E$11,IF(AND(AG745&gt;='Braços de IP'!$B$12,AG745&lt;='Braços de IP'!$D$12),'Braços de IP'!$E$12,IF(AND(AG745&gt;='Braços de IP'!$B$13,AG745&lt;='Braços de IP'!$D$13),'Braços de IP'!$E$13,IF(AND(AG745&gt;='Braços de IP'!$B$14,AG745&lt;='Braços de IP'!$D$14),'Braços de IP'!$E$14,"ERRO")))))))</f>
        <v>Médio II</v>
      </c>
      <c r="CU745" s="27"/>
      <c r="CV745" s="26" t="str">
        <f>IF($CU745="","",VLOOKUP($CU745,'Braços de IP'!$E$9:$I$15,2,0))</f>
        <v/>
      </c>
      <c r="CW745" s="29" t="str">
        <f>IF($CU745="","",VLOOKUP($CU745,'Braços de IP'!$E$9:$I$15,5,0))</f>
        <v/>
      </c>
      <c r="CX745" s="26"/>
      <c r="CY745" s="26"/>
      <c r="CZ745" s="26"/>
      <c r="DA745" s="26"/>
      <c r="DB745" s="26"/>
      <c r="DC745" s="26"/>
      <c r="DD745" s="30">
        <f t="shared" si="632"/>
        <v>30</v>
      </c>
      <c r="DE745" s="31">
        <f t="shared" si="633"/>
        <v>55</v>
      </c>
      <c r="DF745" s="30">
        <f t="shared" si="634"/>
        <v>85</v>
      </c>
      <c r="DG745" s="32">
        <f t="shared" si="635"/>
        <v>0.45454545454545459</v>
      </c>
      <c r="DH745" s="33" t="s">
        <v>143</v>
      </c>
      <c r="DI745" s="34"/>
      <c r="DJ745" s="35"/>
      <c r="DK745" s="16" t="s">
        <v>144</v>
      </c>
      <c r="DL745" s="16"/>
      <c r="DN745" s="36" t="e">
        <f t="shared" si="675"/>
        <v>#VALUE!</v>
      </c>
    </row>
    <row r="746" spans="2:118" ht="15.75" customHeight="1" x14ac:dyDescent="0.25">
      <c r="B746" s="16">
        <v>161</v>
      </c>
      <c r="C746" s="16" t="s">
        <v>583</v>
      </c>
      <c r="D746" s="16" t="s">
        <v>643</v>
      </c>
      <c r="E746" s="16">
        <v>-8.0246479999999991</v>
      </c>
      <c r="F746" s="16">
        <v>-34.967689999999997</v>
      </c>
      <c r="G746" s="16" t="s">
        <v>157</v>
      </c>
      <c r="H746" s="17" t="s">
        <v>136</v>
      </c>
      <c r="I746" s="16" t="s">
        <v>135</v>
      </c>
      <c r="J746" s="17" t="s">
        <v>137</v>
      </c>
      <c r="K746" s="18">
        <v>40</v>
      </c>
      <c r="L746" s="17" t="s">
        <v>138</v>
      </c>
      <c r="M746" s="17">
        <v>0</v>
      </c>
      <c r="N746" s="16">
        <f t="shared" si="671"/>
        <v>80</v>
      </c>
      <c r="O746" s="17">
        <v>1</v>
      </c>
      <c r="P746" s="17">
        <v>0</v>
      </c>
      <c r="Q746" s="17">
        <v>3.88</v>
      </c>
      <c r="R746" s="16"/>
      <c r="S746" s="16"/>
      <c r="T746" s="16">
        <v>0</v>
      </c>
      <c r="U746" s="17">
        <v>1.45</v>
      </c>
      <c r="V746" s="17">
        <v>0</v>
      </c>
      <c r="W746" s="17">
        <v>0</v>
      </c>
      <c r="X746" s="17">
        <v>0</v>
      </c>
      <c r="Y746" s="17">
        <v>0</v>
      </c>
      <c r="Z746" s="17">
        <v>0</v>
      </c>
      <c r="AA746" s="17" t="s">
        <v>139</v>
      </c>
      <c r="AB746" s="17" t="s">
        <v>140</v>
      </c>
      <c r="AC746" s="17">
        <v>31.67</v>
      </c>
      <c r="AD746" s="17">
        <v>5.8</v>
      </c>
      <c r="AE746" s="17">
        <v>1</v>
      </c>
      <c r="AF746" s="17">
        <v>0</v>
      </c>
      <c r="AG746" s="17">
        <v>1.95</v>
      </c>
      <c r="AH746" s="17">
        <f t="shared" si="672"/>
        <v>1.95</v>
      </c>
      <c r="AI746" s="17" t="s">
        <v>136</v>
      </c>
      <c r="AJ746" s="17" t="s">
        <v>136</v>
      </c>
      <c r="AK746" s="17" t="s">
        <v>141</v>
      </c>
      <c r="AL746" s="17">
        <f t="shared" si="673"/>
        <v>2</v>
      </c>
      <c r="AM746" s="17">
        <v>0</v>
      </c>
      <c r="AN746" s="17"/>
      <c r="AO746" s="17">
        <v>0</v>
      </c>
      <c r="AP746" s="17">
        <v>0</v>
      </c>
      <c r="AQ746" s="17">
        <v>0</v>
      </c>
      <c r="AR746" s="17" t="s">
        <v>136</v>
      </c>
      <c r="AS746" s="19">
        <f t="shared" si="614"/>
        <v>0</v>
      </c>
      <c r="AT746" s="19"/>
      <c r="AU746" s="19">
        <f>VLOOKUP(G746,ABNT5101!$I$3:$J$9,2)</f>
        <v>7.5</v>
      </c>
      <c r="AV746" s="19">
        <f>VLOOKUP(G746,ABNT5101!$I$3:$M$9,5)</f>
        <v>0.18</v>
      </c>
      <c r="AW746" s="17" t="str">
        <f>_xlfn.XLOOKUP(G746,ABNT5101!I:I,ABNT5101!L:L)</f>
        <v>-</v>
      </c>
      <c r="AX746" s="17">
        <f>_xlfn.XLOOKUP(G746,ABNT5101!$I:$I,ABNT5101!M:M)</f>
        <v>0.18</v>
      </c>
      <c r="AY746" s="17" t="str">
        <f>_xlfn.XLOOKUP(G746,ABNT5101!$I:$I,ABNT5101!N:N)</f>
        <v>-</v>
      </c>
      <c r="AZ746" s="17">
        <f>_xlfn.XLOOKUP(G746,ABNT5101!$I:$I,ABNT5101!O:O)</f>
        <v>16</v>
      </c>
      <c r="BA746" s="20" t="str">
        <f t="shared" si="615"/>
        <v>ATENDE</v>
      </c>
      <c r="BB746" s="21">
        <f t="shared" ref="BB746:BC746" si="884">BE746/AU746-1</f>
        <v>0.26400000000000001</v>
      </c>
      <c r="BC746" s="21">
        <f t="shared" si="884"/>
        <v>0.50000000000000022</v>
      </c>
      <c r="BD746" s="21" t="str">
        <f t="shared" si="617"/>
        <v>-</v>
      </c>
      <c r="BE746" s="22">
        <v>9.48</v>
      </c>
      <c r="BF746" s="22">
        <v>0.27</v>
      </c>
      <c r="BG746" s="22"/>
      <c r="BH746" s="22"/>
      <c r="BI746" s="23"/>
      <c r="BJ746" s="22"/>
      <c r="BK746" s="20" t="str">
        <f t="shared" si="618"/>
        <v>ATENDE</v>
      </c>
      <c r="BL746" s="20" t="str">
        <f t="shared" si="619"/>
        <v>ATENDE</v>
      </c>
      <c r="BM746" s="20" t="str">
        <f t="shared" si="620"/>
        <v>ATENDE</v>
      </c>
      <c r="BN746" s="20" t="str">
        <f t="shared" si="621"/>
        <v>ATENDE</v>
      </c>
      <c r="BO746" s="24" t="str">
        <f t="shared" si="622"/>
        <v>C5</v>
      </c>
      <c r="BP746" s="24" t="s">
        <v>136</v>
      </c>
      <c r="BQ746" s="25" t="e">
        <f t="shared" si="623"/>
        <v>#VALUE!</v>
      </c>
      <c r="BR746" s="22"/>
      <c r="BS746" s="22"/>
      <c r="BT746" s="24" t="str">
        <f>IF(BP746="-","-",_xlfn.XLOOKUP(BP746,ABNT5101!$B$4:$B$9,ABNT5101!$C$4:$C$9))</f>
        <v>-</v>
      </c>
      <c r="BU746" s="24" t="str">
        <f>IF(BP746="-","-",_xlfn.XLOOKUP(BP746,ABNT5101!$B$4:$B$9,ABNT5101!$D$4:$D$9))</f>
        <v>-</v>
      </c>
      <c r="BV746" s="20" t="str">
        <f t="shared" si="624"/>
        <v>-</v>
      </c>
      <c r="BW746" s="20" t="str">
        <f t="shared" si="625"/>
        <v>-</v>
      </c>
      <c r="BX746" s="20" t="str">
        <f t="shared" si="626"/>
        <v>-</v>
      </c>
      <c r="BY746" s="24" t="s">
        <v>135</v>
      </c>
      <c r="BZ746" s="25">
        <f t="shared" si="627"/>
        <v>2.1999999999999997</v>
      </c>
      <c r="CA746" s="24">
        <v>9.6</v>
      </c>
      <c r="CB746" s="24">
        <v>3.06</v>
      </c>
      <c r="CC746" s="20">
        <f>IF(BY746="-","-",_xlfn.XLOOKUP(BY746,ABNT5101!$B$4:$B$9,ABNT5101!$C$4:$C$9))</f>
        <v>3</v>
      </c>
      <c r="CD746" s="24">
        <f>IF(BY746="-","-",_xlfn.XLOOKUP(BY746,ABNT5101!$B$4:$B$9,ABNT5101!$D$4:$D$9))</f>
        <v>0.6</v>
      </c>
      <c r="CE746" s="20" t="str">
        <f t="shared" si="628"/>
        <v>ATENDE</v>
      </c>
      <c r="CF746" s="20" t="str">
        <f t="shared" si="629"/>
        <v>ATENDE</v>
      </c>
      <c r="CG746" s="20" t="str">
        <f t="shared" si="630"/>
        <v>ATENDE</v>
      </c>
      <c r="CH746" s="26" t="str">
        <f>_xlfn.XLOOKUP(CI746,'Banco de dados'!$B:$B,'Banco de dados'!$D:$D)</f>
        <v>LEDSTAR</v>
      </c>
      <c r="CI746" s="47" t="str">
        <f>'Banco de dados'!B5</f>
        <v xml:space="preserve"> SL VT 9.1 28W</v>
      </c>
      <c r="CJ746" s="26" t="str">
        <f>_xlfn.XLOOKUP(CI746,'Banco de dados'!$B:$B,'Banco de dados'!$E:$E)</f>
        <v>LUM LED SL VT 9.1 28W</v>
      </c>
      <c r="CK746" s="26"/>
      <c r="CL746" s="26" t="e">
        <f>IF(CK746="-","-",_xlfn.XLOOKUP(CK746,'Banco de dados'!$B:$B,'Banco de dados'!$E:$E))</f>
        <v>#N/A</v>
      </c>
      <c r="CM746" s="28">
        <f t="shared" si="631"/>
        <v>1</v>
      </c>
      <c r="CN746" s="26">
        <f>_xlfn.XLOOKUP(CI746,'Banco de dados'!$B:$B,'Banco de dados'!$H:$H)</f>
        <v>28</v>
      </c>
      <c r="CO746" s="26" t="e">
        <f t="array" aca="1" ref="CO746" ca="1">_xludf.XLOOKUP(CK746,'Banco de dados'!$B:$B,'Banco de dados'!$H:$H)</f>
        <v>#NAME?</v>
      </c>
      <c r="CP746" s="51" t="e">
        <f t="array" aca="1" ref="CP746" ca="1">_xludf.XLOOKUP(CI746,'Banco de dados'!$B:$B,'Banco de dados'!$F:$F)</f>
        <v>#NAME?</v>
      </c>
      <c r="CQ746" s="26" t="e">
        <f t="array" aca="1" ref="CQ746" ca="1">_xludf.XLOOKUP(CK746,'Banco de dados'!$B:$B,'Banco de dados'!$F:$F)</f>
        <v>#NAME?</v>
      </c>
      <c r="CR746" s="27">
        <v>0</v>
      </c>
      <c r="CS746" s="27"/>
      <c r="CT746" s="26" t="str">
        <f>IF(AG746=0.5,"Suporte",IF(AND(AG746&gt;='Braços de IP'!$B$9,AG746&lt;='Braços de IP'!$D$9),'Braços de IP'!$E$9,IF(AND(AG746&gt;='Braços de IP'!$B$10,AG746&lt;='Braços de IP'!$D$10),'Braços de IP'!$E$10,IF(AND(AG746&gt;='Braços de IP'!$B$11,AG746&lt;='Braços de IP'!$D$11),'Braços de IP'!$E$11,IF(AND(AG746&gt;='Braços de IP'!$B$12,AG746&lt;='Braços de IP'!$D$12),'Braços de IP'!$E$12,IF(AND(AG746&gt;='Braços de IP'!$B$13,AG746&lt;='Braços de IP'!$D$13),'Braços de IP'!$E$13,IF(AND(AG746&gt;='Braços de IP'!$B$14,AG746&lt;='Braços de IP'!$D$14),'Braços de IP'!$E$14,"ERRO")))))))</f>
        <v>Médio I</v>
      </c>
      <c r="CU746" s="27"/>
      <c r="CV746" s="26" t="str">
        <f>IF($CU746="","",VLOOKUP($CU746,'Braços de IP'!$E$9:$I$15,2,0))</f>
        <v/>
      </c>
      <c r="CW746" s="29" t="str">
        <f>IF($CU746="","",VLOOKUP($CU746,'Braços de IP'!$E$9:$I$15,5,0))</f>
        <v/>
      </c>
      <c r="CX746" s="26"/>
      <c r="CY746" s="26"/>
      <c r="CZ746" s="26"/>
      <c r="DA746" s="26"/>
      <c r="DB746" s="26"/>
      <c r="DC746" s="26"/>
      <c r="DD746" s="30">
        <f t="shared" si="632"/>
        <v>28</v>
      </c>
      <c r="DE746" s="31">
        <f t="shared" si="633"/>
        <v>40</v>
      </c>
      <c r="DF746" s="30">
        <f t="shared" si="634"/>
        <v>68</v>
      </c>
      <c r="DG746" s="32">
        <f t="shared" si="635"/>
        <v>0.30000000000000004</v>
      </c>
      <c r="DH746" s="33" t="s">
        <v>143</v>
      </c>
      <c r="DI746" s="34"/>
      <c r="DJ746" s="35"/>
      <c r="DK746" s="16" t="s">
        <v>144</v>
      </c>
      <c r="DL746" s="16"/>
      <c r="DN746" s="36" t="e">
        <f t="shared" si="675"/>
        <v>#VALUE!</v>
      </c>
    </row>
    <row r="747" spans="2:118" ht="15.75" customHeight="1" x14ac:dyDescent="0.25">
      <c r="B747" s="16">
        <v>161</v>
      </c>
      <c r="C747" s="16" t="s">
        <v>583</v>
      </c>
      <c r="D747" s="16" t="s">
        <v>643</v>
      </c>
      <c r="E747" s="16">
        <v>-8.0246479999999991</v>
      </c>
      <c r="F747" s="16">
        <v>-34.967689999999997</v>
      </c>
      <c r="G747" s="16" t="s">
        <v>157</v>
      </c>
      <c r="H747" s="17" t="s">
        <v>136</v>
      </c>
      <c r="I747" s="16" t="s">
        <v>135</v>
      </c>
      <c r="J747" s="17" t="s">
        <v>137</v>
      </c>
      <c r="K747" s="18">
        <v>40</v>
      </c>
      <c r="L747" s="17" t="s">
        <v>138</v>
      </c>
      <c r="M747" s="17">
        <v>0</v>
      </c>
      <c r="N747" s="16">
        <f t="shared" si="671"/>
        <v>80</v>
      </c>
      <c r="O747" s="17">
        <v>1</v>
      </c>
      <c r="P747" s="17">
        <v>0</v>
      </c>
      <c r="Q747" s="17">
        <v>3.88</v>
      </c>
      <c r="R747" s="16"/>
      <c r="S747" s="16"/>
      <c r="T747" s="16">
        <v>0</v>
      </c>
      <c r="U747" s="17">
        <v>1.45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 t="s">
        <v>139</v>
      </c>
      <c r="AB747" s="17" t="s">
        <v>140</v>
      </c>
      <c r="AC747" s="17">
        <v>31.67</v>
      </c>
      <c r="AD747" s="17">
        <v>5.8</v>
      </c>
      <c r="AE747" s="17">
        <v>1</v>
      </c>
      <c r="AF747" s="17">
        <v>0</v>
      </c>
      <c r="AG747" s="17">
        <v>1.95</v>
      </c>
      <c r="AH747" s="17">
        <f t="shared" si="672"/>
        <v>1.95</v>
      </c>
      <c r="AI747" s="17" t="s">
        <v>136</v>
      </c>
      <c r="AJ747" s="17" t="s">
        <v>136</v>
      </c>
      <c r="AK747" s="17" t="s">
        <v>141</v>
      </c>
      <c r="AL747" s="17">
        <f t="shared" si="673"/>
        <v>2</v>
      </c>
      <c r="AM747" s="17">
        <v>0</v>
      </c>
      <c r="AN747" s="17"/>
      <c r="AO747" s="17">
        <v>0</v>
      </c>
      <c r="AP747" s="17">
        <v>0</v>
      </c>
      <c r="AQ747" s="17">
        <v>0</v>
      </c>
      <c r="AR747" s="17" t="s">
        <v>136</v>
      </c>
      <c r="AS747" s="19">
        <f t="shared" si="614"/>
        <v>0</v>
      </c>
      <c r="AT747" s="19"/>
      <c r="AU747" s="19">
        <f>VLOOKUP(G747,ABNT5101!$I$3:$J$9,2)</f>
        <v>7.5</v>
      </c>
      <c r="AV747" s="19">
        <f>VLOOKUP(G747,ABNT5101!$I$3:$M$9,5)</f>
        <v>0.18</v>
      </c>
      <c r="AW747" s="17" t="str">
        <f>_xlfn.XLOOKUP(G747,ABNT5101!I:I,ABNT5101!L:L)</f>
        <v>-</v>
      </c>
      <c r="AX747" s="17">
        <f>_xlfn.XLOOKUP(G747,ABNT5101!$I:$I,ABNT5101!M:M)</f>
        <v>0.18</v>
      </c>
      <c r="AY747" s="17" t="str">
        <f>_xlfn.XLOOKUP(G747,ABNT5101!$I:$I,ABNT5101!N:N)</f>
        <v>-</v>
      </c>
      <c r="AZ747" s="17">
        <f>_xlfn.XLOOKUP(G747,ABNT5101!$I:$I,ABNT5101!O:O)</f>
        <v>16</v>
      </c>
      <c r="BA747" s="20" t="str">
        <f t="shared" si="615"/>
        <v>ATENDE</v>
      </c>
      <c r="BB747" s="21">
        <f t="shared" ref="BB747:BC747" si="885">BE747/AU747-1</f>
        <v>5.2000000000000046E-2</v>
      </c>
      <c r="BC747" s="21">
        <f t="shared" si="885"/>
        <v>0.11111111111111116</v>
      </c>
      <c r="BD747" s="21" t="str">
        <f t="shared" si="617"/>
        <v>-</v>
      </c>
      <c r="BE747" s="22">
        <v>7.89</v>
      </c>
      <c r="BF747" s="22">
        <v>0.2</v>
      </c>
      <c r="BG747" s="22"/>
      <c r="BH747" s="22"/>
      <c r="BI747" s="23"/>
      <c r="BJ747" s="22"/>
      <c r="BK747" s="20" t="str">
        <f t="shared" si="618"/>
        <v>ATENDE</v>
      </c>
      <c r="BL747" s="20" t="str">
        <f t="shared" si="619"/>
        <v>ATENDE</v>
      </c>
      <c r="BM747" s="20" t="str">
        <f t="shared" si="620"/>
        <v>ATENDE</v>
      </c>
      <c r="BN747" s="20" t="str">
        <f t="shared" si="621"/>
        <v>ATENDE</v>
      </c>
      <c r="BO747" s="24" t="str">
        <f t="shared" si="622"/>
        <v>C5</v>
      </c>
      <c r="BP747" s="24" t="s">
        <v>136</v>
      </c>
      <c r="BQ747" s="25" t="e">
        <f t="shared" si="623"/>
        <v>#VALUE!</v>
      </c>
      <c r="BR747" s="22"/>
      <c r="BS747" s="22"/>
      <c r="BT747" s="24" t="str">
        <f>IF(BP747="-","-",_xlfn.XLOOKUP(BP747,ABNT5101!$B$4:$B$9,ABNT5101!$C$4:$C$9))</f>
        <v>-</v>
      </c>
      <c r="BU747" s="24" t="str">
        <f>IF(BP747="-","-",_xlfn.XLOOKUP(BP747,ABNT5101!$B$4:$B$9,ABNT5101!$D$4:$D$9))</f>
        <v>-</v>
      </c>
      <c r="BV747" s="20" t="str">
        <f t="shared" si="624"/>
        <v>-</v>
      </c>
      <c r="BW747" s="20" t="str">
        <f t="shared" si="625"/>
        <v>-</v>
      </c>
      <c r="BX747" s="20" t="str">
        <f t="shared" si="626"/>
        <v>-</v>
      </c>
      <c r="BY747" s="24" t="s">
        <v>135</v>
      </c>
      <c r="BZ747" s="25">
        <f t="shared" si="627"/>
        <v>1.6833333333333336</v>
      </c>
      <c r="CA747" s="24">
        <v>8.0500000000000007</v>
      </c>
      <c r="CB747" s="24">
        <v>3.21</v>
      </c>
      <c r="CC747" s="20">
        <f>IF(BY747="-","-",_xlfn.XLOOKUP(BY747,ABNT5101!$B$4:$B$9,ABNT5101!$C$4:$C$9))</f>
        <v>3</v>
      </c>
      <c r="CD747" s="24">
        <f>IF(BY747="-","-",_xlfn.XLOOKUP(BY747,ABNT5101!$B$4:$B$9,ABNT5101!$D$4:$D$9))</f>
        <v>0.6</v>
      </c>
      <c r="CE747" s="20" t="str">
        <f t="shared" si="628"/>
        <v>ATENDE</v>
      </c>
      <c r="CF747" s="20" t="str">
        <f t="shared" si="629"/>
        <v>ATENDE</v>
      </c>
      <c r="CG747" s="20" t="str">
        <f t="shared" si="630"/>
        <v>ATENDE</v>
      </c>
      <c r="CH747" s="26" t="str">
        <f>_xlfn.XLOOKUP(CI747,'Banco de dados'!$B:$B,'Banco de dados'!$D:$D)</f>
        <v>SX LIGHTING</v>
      </c>
      <c r="CI747" s="27" t="str">
        <f>'Banco de dados'!B53</f>
        <v>SX-INEVO020HF</v>
      </c>
      <c r="CJ747" s="26" t="str">
        <f>_xlfn.XLOOKUP(CI747,'Banco de dados'!$B:$B,'Banco de dados'!$E:$E)</f>
        <v>SXINEVO020K50L12CZF7PHF</v>
      </c>
      <c r="CK747" s="26"/>
      <c r="CL747" s="26" t="e">
        <f>IF(CK747="-","-",_xlfn.XLOOKUP(CK747,'Banco de dados'!$B:$B,'Banco de dados'!$E:$E))</f>
        <v>#N/A</v>
      </c>
      <c r="CM747" s="28">
        <f t="shared" si="631"/>
        <v>1</v>
      </c>
      <c r="CN747" s="26">
        <f>_xlfn.XLOOKUP(CI747,'Banco de dados'!$B:$B,'Banco de dados'!$H:$H)</f>
        <v>22.5</v>
      </c>
      <c r="CO747" s="26" t="e">
        <f t="array" aca="1" ref="CO747" ca="1">_xludf.XLOOKUP(CK747,'Banco de dados'!$B:$B,'Banco de dados'!$H:$H)</f>
        <v>#NAME?</v>
      </c>
      <c r="CP747" s="51" t="e">
        <f t="array" aca="1" ref="CP747" ca="1">_xludf.XLOOKUP(CI747,'Banco de dados'!$B:$B,'Banco de dados'!$F:$F)</f>
        <v>#NAME?</v>
      </c>
      <c r="CQ747" s="26" t="e">
        <f t="array" aca="1" ref="CQ747" ca="1">_xludf.XLOOKUP(CK747,'Banco de dados'!$B:$B,'Banco de dados'!$F:$F)</f>
        <v>#NAME?</v>
      </c>
      <c r="CR747" s="27">
        <v>0</v>
      </c>
      <c r="CS747" s="27"/>
      <c r="CT747" s="26" t="str">
        <f>IF(AG747=0.5,"Suporte",IF(AND(AG747&gt;='Braços de IP'!$B$9,AG747&lt;='Braços de IP'!$D$9),'Braços de IP'!$E$9,IF(AND(AG747&gt;='Braços de IP'!$B$10,AG747&lt;='Braços de IP'!$D$10),'Braços de IP'!$E$10,IF(AND(AG747&gt;='Braços de IP'!$B$11,AG747&lt;='Braços de IP'!$D$11),'Braços de IP'!$E$11,IF(AND(AG747&gt;='Braços de IP'!$B$12,AG747&lt;='Braços de IP'!$D$12),'Braços de IP'!$E$12,IF(AND(AG747&gt;='Braços de IP'!$B$13,AG747&lt;='Braços de IP'!$D$13),'Braços de IP'!$E$13,IF(AND(AG747&gt;='Braços de IP'!$B$14,AG747&lt;='Braços de IP'!$D$14),'Braços de IP'!$E$14,"ERRO")))))))</f>
        <v>Médio I</v>
      </c>
      <c r="CU747" s="27"/>
      <c r="CV747" s="26" t="str">
        <f>IF($CU747="","",VLOOKUP($CU747,'Braços de IP'!$E$9:$I$15,2,0))</f>
        <v/>
      </c>
      <c r="CW747" s="29" t="str">
        <f>IF($CU747="","",VLOOKUP($CU747,'Braços de IP'!$E$9:$I$15,5,0))</f>
        <v/>
      </c>
      <c r="CX747" s="26"/>
      <c r="CY747" s="26"/>
      <c r="CZ747" s="26"/>
      <c r="DA747" s="26"/>
      <c r="DB747" s="26"/>
      <c r="DC747" s="26"/>
      <c r="DD747" s="30">
        <f t="shared" si="632"/>
        <v>22.5</v>
      </c>
      <c r="DE747" s="31">
        <f t="shared" si="633"/>
        <v>40</v>
      </c>
      <c r="DF747" s="30">
        <f t="shared" si="634"/>
        <v>62.5</v>
      </c>
      <c r="DG747" s="32">
        <f t="shared" si="635"/>
        <v>0.4375</v>
      </c>
      <c r="DH747" s="33" t="s">
        <v>143</v>
      </c>
      <c r="DI747" s="34"/>
      <c r="DJ747" s="35"/>
      <c r="DK747" s="16" t="s">
        <v>144</v>
      </c>
      <c r="DL747" s="16"/>
      <c r="DN747" s="36" t="e">
        <f t="shared" si="675"/>
        <v>#VALUE!</v>
      </c>
    </row>
    <row r="748" spans="2:118" ht="15.75" customHeight="1" x14ac:dyDescent="0.25">
      <c r="B748" s="16">
        <v>161</v>
      </c>
      <c r="C748" s="16" t="s">
        <v>583</v>
      </c>
      <c r="D748" s="16" t="s">
        <v>643</v>
      </c>
      <c r="E748" s="16">
        <v>-8.0246479999999991</v>
      </c>
      <c r="F748" s="16">
        <v>-34.967689999999997</v>
      </c>
      <c r="G748" s="16" t="s">
        <v>157</v>
      </c>
      <c r="H748" s="17" t="s">
        <v>136</v>
      </c>
      <c r="I748" s="16" t="s">
        <v>135</v>
      </c>
      <c r="J748" s="17" t="s">
        <v>137</v>
      </c>
      <c r="K748" s="18">
        <v>40</v>
      </c>
      <c r="L748" s="17" t="s">
        <v>138</v>
      </c>
      <c r="M748" s="17">
        <v>0</v>
      </c>
      <c r="N748" s="16">
        <f t="shared" si="671"/>
        <v>80</v>
      </c>
      <c r="O748" s="17">
        <v>1</v>
      </c>
      <c r="P748" s="17">
        <v>0</v>
      </c>
      <c r="Q748" s="17">
        <v>3.88</v>
      </c>
      <c r="R748" s="16"/>
      <c r="S748" s="16"/>
      <c r="T748" s="16">
        <v>0</v>
      </c>
      <c r="U748" s="17">
        <v>1.45</v>
      </c>
      <c r="V748" s="17">
        <v>0</v>
      </c>
      <c r="W748" s="17">
        <v>0</v>
      </c>
      <c r="X748" s="17">
        <v>0</v>
      </c>
      <c r="Y748" s="17">
        <v>0</v>
      </c>
      <c r="Z748" s="17">
        <v>0</v>
      </c>
      <c r="AA748" s="17" t="s">
        <v>139</v>
      </c>
      <c r="AB748" s="17" t="s">
        <v>140</v>
      </c>
      <c r="AC748" s="17">
        <v>31.67</v>
      </c>
      <c r="AD748" s="17">
        <v>5.8</v>
      </c>
      <c r="AE748" s="17">
        <v>1</v>
      </c>
      <c r="AF748" s="17">
        <v>0</v>
      </c>
      <c r="AG748" s="17">
        <v>1.95</v>
      </c>
      <c r="AH748" s="17">
        <f t="shared" si="672"/>
        <v>1.95</v>
      </c>
      <c r="AI748" s="17" t="s">
        <v>136</v>
      </c>
      <c r="AJ748" s="17" t="s">
        <v>136</v>
      </c>
      <c r="AK748" s="17" t="s">
        <v>141</v>
      </c>
      <c r="AL748" s="17">
        <f t="shared" si="673"/>
        <v>2</v>
      </c>
      <c r="AM748" s="17">
        <v>0</v>
      </c>
      <c r="AN748" s="17"/>
      <c r="AO748" s="17">
        <v>0</v>
      </c>
      <c r="AP748" s="17">
        <v>0</v>
      </c>
      <c r="AQ748" s="17">
        <v>0</v>
      </c>
      <c r="AR748" s="17" t="s">
        <v>136</v>
      </c>
      <c r="AS748" s="19">
        <f t="shared" si="614"/>
        <v>0</v>
      </c>
      <c r="AT748" s="19"/>
      <c r="AU748" s="19">
        <f>VLOOKUP(G748,ABNT5101!$I$3:$J$9,2)</f>
        <v>7.5</v>
      </c>
      <c r="AV748" s="19">
        <f>VLOOKUP(G748,ABNT5101!$I$3:$M$9,5)</f>
        <v>0.18</v>
      </c>
      <c r="AW748" s="17" t="str">
        <f>_xlfn.XLOOKUP(G748,ABNT5101!I:I,ABNT5101!L:L)</f>
        <v>-</v>
      </c>
      <c r="AX748" s="17">
        <f>_xlfn.XLOOKUP(G748,ABNT5101!$I:$I,ABNT5101!M:M)</f>
        <v>0.18</v>
      </c>
      <c r="AY748" s="17" t="str">
        <f>_xlfn.XLOOKUP(G748,ABNT5101!$I:$I,ABNT5101!N:N)</f>
        <v>-</v>
      </c>
      <c r="AZ748" s="17">
        <f>_xlfn.XLOOKUP(G748,ABNT5101!$I:$I,ABNT5101!O:O)</f>
        <v>16</v>
      </c>
      <c r="BA748" s="20" t="str">
        <f t="shared" si="615"/>
        <v>ATENDE</v>
      </c>
      <c r="BB748" s="21">
        <f t="shared" ref="BB748:BC748" si="886">BE748/AU748-1</f>
        <v>0.57199999999999984</v>
      </c>
      <c r="BC748" s="21">
        <f t="shared" si="886"/>
        <v>0.5555555555555558</v>
      </c>
      <c r="BD748" s="21" t="str">
        <f t="shared" si="617"/>
        <v>-</v>
      </c>
      <c r="BE748" s="22">
        <v>11.79</v>
      </c>
      <c r="BF748" s="22">
        <v>0.28000000000000003</v>
      </c>
      <c r="BG748" s="22"/>
      <c r="BH748" s="22"/>
      <c r="BI748" s="23"/>
      <c r="BJ748" s="22"/>
      <c r="BK748" s="20" t="str">
        <f t="shared" si="618"/>
        <v>ATENDE</v>
      </c>
      <c r="BL748" s="20" t="str">
        <f t="shared" si="619"/>
        <v>ATENDE</v>
      </c>
      <c r="BM748" s="20" t="str">
        <f t="shared" si="620"/>
        <v>ATENDE</v>
      </c>
      <c r="BN748" s="20" t="str">
        <f t="shared" si="621"/>
        <v>ATENDE</v>
      </c>
      <c r="BO748" s="24" t="str">
        <f t="shared" si="622"/>
        <v>C5</v>
      </c>
      <c r="BP748" s="24" t="s">
        <v>136</v>
      </c>
      <c r="BQ748" s="25" t="e">
        <f t="shared" si="623"/>
        <v>#VALUE!</v>
      </c>
      <c r="BR748" s="22"/>
      <c r="BS748" s="22"/>
      <c r="BT748" s="24" t="str">
        <f>IF(BP748="-","-",_xlfn.XLOOKUP(BP748,ABNT5101!$B$4:$B$9,ABNT5101!$C$4:$C$9))</f>
        <v>-</v>
      </c>
      <c r="BU748" s="24" t="str">
        <f>IF(BP748="-","-",_xlfn.XLOOKUP(BP748,ABNT5101!$B$4:$B$9,ABNT5101!$D$4:$D$9))</f>
        <v>-</v>
      </c>
      <c r="BV748" s="20" t="str">
        <f t="shared" si="624"/>
        <v>-</v>
      </c>
      <c r="BW748" s="20" t="str">
        <f t="shared" si="625"/>
        <v>-</v>
      </c>
      <c r="BX748" s="20" t="str">
        <f t="shared" si="626"/>
        <v>-</v>
      </c>
      <c r="BY748" s="24" t="s">
        <v>135</v>
      </c>
      <c r="BZ748" s="25">
        <f t="shared" si="627"/>
        <v>2.9433333333333334</v>
      </c>
      <c r="CA748" s="24">
        <v>11.83</v>
      </c>
      <c r="CB748" s="24">
        <v>4.17</v>
      </c>
      <c r="CC748" s="20">
        <f>IF(BY748="-","-",_xlfn.XLOOKUP(BY748,ABNT5101!$B$4:$B$9,ABNT5101!$C$4:$C$9))</f>
        <v>3</v>
      </c>
      <c r="CD748" s="24">
        <f>IF(BY748="-","-",_xlfn.XLOOKUP(BY748,ABNT5101!$B$4:$B$9,ABNT5101!$D$4:$D$9))</f>
        <v>0.6</v>
      </c>
      <c r="CE748" s="20" t="str">
        <f t="shared" si="628"/>
        <v>ATENDE</v>
      </c>
      <c r="CF748" s="20" t="str">
        <f t="shared" si="629"/>
        <v>ATENDE</v>
      </c>
      <c r="CG748" s="20" t="str">
        <f t="shared" si="630"/>
        <v>ATENDE</v>
      </c>
      <c r="CH748" s="26" t="str">
        <f>_xlfn.XLOOKUP(CI748,'Banco de dados'!$B:$B,'Banco de dados'!$D:$D)</f>
        <v>TECNOWATT</v>
      </c>
      <c r="CI748" s="27" t="str">
        <f>'Banco de dados'!B65</f>
        <v xml:space="preserve">SIGSAGPTLRRSSNDL_30W_38IBBRS
</v>
      </c>
      <c r="CJ748" s="26" t="str">
        <f>_xlfn.XLOOKUP(CI748,'Banco de dados'!$B:$B,'Banco de dados'!$E:$E)</f>
        <v>SIGSAGPTLRRSSNDL_30W_38IBBRS
1-10C1MUN6.5</v>
      </c>
      <c r="CK748" s="26"/>
      <c r="CL748" s="26" t="e">
        <f>IF(CK748="-","-",_xlfn.XLOOKUP(CK748,'Banco de dados'!$B:$B,'Banco de dados'!$E:$E))</f>
        <v>#N/A</v>
      </c>
      <c r="CM748" s="28">
        <f t="shared" si="631"/>
        <v>1</v>
      </c>
      <c r="CN748" s="26">
        <f>_xlfn.XLOOKUP(CI748,'Banco de dados'!$B:$B,'Banco de dados'!$H:$H)</f>
        <v>30</v>
      </c>
      <c r="CO748" s="26" t="e">
        <f t="array" aca="1" ref="CO748" ca="1">_xludf.XLOOKUP(CK748,'Banco de dados'!$B:$B,'Banco de dados'!$H:$H)</f>
        <v>#NAME?</v>
      </c>
      <c r="CP748" s="51" t="e">
        <f t="array" aca="1" ref="CP748" ca="1">_xludf.XLOOKUP(CI748,'Banco de dados'!$B:$B,'Banco de dados'!$F:$F)</f>
        <v>#NAME?</v>
      </c>
      <c r="CQ748" s="26" t="e">
        <f t="array" aca="1" ref="CQ748" ca="1">_xludf.XLOOKUP(CK748,'Banco de dados'!$B:$B,'Banco de dados'!$F:$F)</f>
        <v>#NAME?</v>
      </c>
      <c r="CR748" s="27">
        <v>0</v>
      </c>
      <c r="CS748" s="27"/>
      <c r="CT748" s="26" t="str">
        <f>IF(AG748=0.5,"Suporte",IF(AND(AG748&gt;='Braços de IP'!$B$9,AG748&lt;='Braços de IP'!$D$9),'Braços de IP'!$E$9,IF(AND(AG748&gt;='Braços de IP'!$B$10,AG748&lt;='Braços de IP'!$D$10),'Braços de IP'!$E$10,IF(AND(AG748&gt;='Braços de IP'!$B$11,AG748&lt;='Braços de IP'!$D$11),'Braços de IP'!$E$11,IF(AND(AG748&gt;='Braços de IP'!$B$12,AG748&lt;='Braços de IP'!$D$12),'Braços de IP'!$E$12,IF(AND(AG748&gt;='Braços de IP'!$B$13,AG748&lt;='Braços de IP'!$D$13),'Braços de IP'!$E$13,IF(AND(AG748&gt;='Braços de IP'!$B$14,AG748&lt;='Braços de IP'!$D$14),'Braços de IP'!$E$14,"ERRO")))))))</f>
        <v>Médio I</v>
      </c>
      <c r="CU748" s="27"/>
      <c r="CV748" s="26" t="str">
        <f>IF($CU748="","",VLOOKUP($CU748,'Braços de IP'!$E$9:$I$15,2,0))</f>
        <v/>
      </c>
      <c r="CW748" s="29" t="str">
        <f>IF($CU748="","",VLOOKUP($CU748,'Braços de IP'!$E$9:$I$15,5,0))</f>
        <v/>
      </c>
      <c r="CX748" s="26"/>
      <c r="CY748" s="26"/>
      <c r="CZ748" s="26"/>
      <c r="DA748" s="26"/>
      <c r="DB748" s="26"/>
      <c r="DC748" s="26"/>
      <c r="DD748" s="30">
        <f t="shared" si="632"/>
        <v>30</v>
      </c>
      <c r="DE748" s="31">
        <f t="shared" si="633"/>
        <v>40</v>
      </c>
      <c r="DF748" s="30">
        <f t="shared" si="634"/>
        <v>70</v>
      </c>
      <c r="DG748" s="32">
        <f t="shared" si="635"/>
        <v>0.25</v>
      </c>
      <c r="DH748" s="33" t="s">
        <v>143</v>
      </c>
      <c r="DI748" s="34"/>
      <c r="DJ748" s="35"/>
      <c r="DK748" s="16" t="s">
        <v>144</v>
      </c>
      <c r="DL748" s="16"/>
      <c r="DN748" s="36" t="e">
        <f t="shared" si="675"/>
        <v>#VALUE!</v>
      </c>
    </row>
    <row r="749" spans="2:118" ht="15.75" customHeight="1" x14ac:dyDescent="0.25">
      <c r="B749" s="16">
        <v>162</v>
      </c>
      <c r="C749" s="16" t="s">
        <v>583</v>
      </c>
      <c r="D749" s="16" t="s">
        <v>644</v>
      </c>
      <c r="E749" s="16">
        <v>-8.0323060000000002</v>
      </c>
      <c r="F749" s="16">
        <v>-34.991838000000001</v>
      </c>
      <c r="G749" s="16" t="s">
        <v>160</v>
      </c>
      <c r="H749" s="17" t="s">
        <v>136</v>
      </c>
      <c r="I749" s="16" t="s">
        <v>135</v>
      </c>
      <c r="J749" s="17" t="s">
        <v>137</v>
      </c>
      <c r="K749" s="18">
        <v>70</v>
      </c>
      <c r="L749" s="17" t="s">
        <v>138</v>
      </c>
      <c r="M749" s="17">
        <v>0</v>
      </c>
      <c r="N749" s="16">
        <f t="shared" si="671"/>
        <v>140</v>
      </c>
      <c r="O749" s="17">
        <v>1</v>
      </c>
      <c r="P749" s="17">
        <v>0</v>
      </c>
      <c r="Q749" s="17">
        <v>6.45</v>
      </c>
      <c r="R749" s="16"/>
      <c r="S749" s="16"/>
      <c r="T749" s="16">
        <v>0</v>
      </c>
      <c r="U749" s="17">
        <v>2.31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 t="s">
        <v>139</v>
      </c>
      <c r="AB749" s="17" t="s">
        <v>140</v>
      </c>
      <c r="AC749" s="17">
        <v>27.86</v>
      </c>
      <c r="AD749" s="17">
        <v>6.5</v>
      </c>
      <c r="AE749" s="17">
        <v>1</v>
      </c>
      <c r="AF749" s="17">
        <v>3</v>
      </c>
      <c r="AG749" s="17">
        <v>1.5</v>
      </c>
      <c r="AH749" s="17">
        <f t="shared" si="672"/>
        <v>-1.5</v>
      </c>
      <c r="AI749" s="17" t="s">
        <v>136</v>
      </c>
      <c r="AJ749" s="17" t="s">
        <v>136</v>
      </c>
      <c r="AK749" s="17" t="s">
        <v>141</v>
      </c>
      <c r="AL749" s="17">
        <f t="shared" si="673"/>
        <v>2</v>
      </c>
      <c r="AM749" s="17">
        <v>0</v>
      </c>
      <c r="AN749" s="17"/>
      <c r="AO749" s="17">
        <v>0</v>
      </c>
      <c r="AP749" s="17">
        <v>0</v>
      </c>
      <c r="AQ749" s="17">
        <v>0</v>
      </c>
      <c r="AR749" s="17" t="s">
        <v>136</v>
      </c>
      <c r="AS749" s="19">
        <f t="shared" si="614"/>
        <v>0</v>
      </c>
      <c r="AT749" s="19"/>
      <c r="AU749" s="19">
        <f>VLOOKUP(G749,ABNT5101!$I$3:$J$9,2)</f>
        <v>10</v>
      </c>
      <c r="AV749" s="19">
        <f>VLOOKUP(G749,ABNT5101!$I$3:$M$9,5)</f>
        <v>0.18</v>
      </c>
      <c r="AW749" s="17" t="str">
        <f>_xlfn.XLOOKUP(G749,ABNT5101!I:I,ABNT5101!L:L)</f>
        <v>-</v>
      </c>
      <c r="AX749" s="17">
        <f>_xlfn.XLOOKUP(G749,ABNT5101!$I:$I,ABNT5101!M:M)</f>
        <v>0.18</v>
      </c>
      <c r="AY749" s="17" t="str">
        <f>_xlfn.XLOOKUP(G749,ABNT5101!$I:$I,ABNT5101!N:N)</f>
        <v>-</v>
      </c>
      <c r="AZ749" s="17">
        <f>_xlfn.XLOOKUP(G749,ABNT5101!$I:$I,ABNT5101!O:O)</f>
        <v>16</v>
      </c>
      <c r="BA749" s="20" t="str">
        <f t="shared" si="615"/>
        <v>ATENDE</v>
      </c>
      <c r="BB749" s="21">
        <f t="shared" ref="BB749:BC749" si="887">BE749/AU749-1</f>
        <v>0</v>
      </c>
      <c r="BC749" s="21">
        <f t="shared" si="887"/>
        <v>1.5</v>
      </c>
      <c r="BD749" s="21" t="str">
        <f t="shared" si="617"/>
        <v>-</v>
      </c>
      <c r="BE749" s="22">
        <v>10</v>
      </c>
      <c r="BF749" s="22">
        <v>0.45</v>
      </c>
      <c r="BG749" s="22"/>
      <c r="BH749" s="22"/>
      <c r="BI749" s="23"/>
      <c r="BJ749" s="22"/>
      <c r="BK749" s="20" t="str">
        <f t="shared" si="618"/>
        <v>ATENDE</v>
      </c>
      <c r="BL749" s="20" t="str">
        <f t="shared" si="619"/>
        <v>ATENDE</v>
      </c>
      <c r="BM749" s="20" t="str">
        <f t="shared" si="620"/>
        <v>ATENDE</v>
      </c>
      <c r="BN749" s="20" t="str">
        <f t="shared" si="621"/>
        <v>ATENDE</v>
      </c>
      <c r="BO749" s="24" t="str">
        <f t="shared" si="622"/>
        <v>C4</v>
      </c>
      <c r="BP749" s="24" t="s">
        <v>136</v>
      </c>
      <c r="BQ749" s="25" t="e">
        <f t="shared" si="623"/>
        <v>#VALUE!</v>
      </c>
      <c r="BR749" s="22"/>
      <c r="BS749" s="22"/>
      <c r="BT749" s="24" t="str">
        <f>IF(BP749="-","-",_xlfn.XLOOKUP(BP749,ABNT5101!$B$4:$B$9,ABNT5101!$C$4:$C$9))</f>
        <v>-</v>
      </c>
      <c r="BU749" s="24" t="str">
        <f>IF(BP749="-","-",_xlfn.XLOOKUP(BP749,ABNT5101!$B$4:$B$9,ABNT5101!$D$4:$D$9))</f>
        <v>-</v>
      </c>
      <c r="BV749" s="20" t="str">
        <f t="shared" si="624"/>
        <v>-</v>
      </c>
      <c r="BW749" s="20" t="str">
        <f t="shared" si="625"/>
        <v>-</v>
      </c>
      <c r="BX749" s="20" t="str">
        <f t="shared" si="626"/>
        <v>-</v>
      </c>
      <c r="BY749" s="24" t="s">
        <v>135</v>
      </c>
      <c r="BZ749" s="25">
        <f t="shared" si="627"/>
        <v>0</v>
      </c>
      <c r="CA749" s="24">
        <v>3</v>
      </c>
      <c r="CB749" s="24">
        <v>1.68</v>
      </c>
      <c r="CC749" s="20">
        <f>IF(BY749="-","-",_xlfn.XLOOKUP(BY749,ABNT5101!$B$4:$B$9,ABNT5101!$C$4:$C$9))</f>
        <v>3</v>
      </c>
      <c r="CD749" s="24">
        <f>IF(BY749="-","-",_xlfn.XLOOKUP(BY749,ABNT5101!$B$4:$B$9,ABNT5101!$D$4:$D$9))</f>
        <v>0.6</v>
      </c>
      <c r="CE749" s="20" t="str">
        <f t="shared" si="628"/>
        <v>ATENDE</v>
      </c>
      <c r="CF749" s="20" t="str">
        <f t="shared" si="629"/>
        <v>ATENDE</v>
      </c>
      <c r="CG749" s="20" t="str">
        <f t="shared" si="630"/>
        <v>ATENDE</v>
      </c>
      <c r="CH749" s="26" t="str">
        <f>_xlfn.XLOOKUP(CI749,'Banco de dados'!$B:$B,'Banco de dados'!$D:$D)</f>
        <v>LEDSTAR</v>
      </c>
      <c r="CI749" s="47" t="str">
        <f>'Banco de dados'!B6</f>
        <v xml:space="preserve"> SL VT 9.1 35W</v>
      </c>
      <c r="CJ749" s="26" t="str">
        <f>_xlfn.XLOOKUP(CI749,'Banco de dados'!$B:$B,'Banco de dados'!$E:$E)</f>
        <v>LUM LED SL VT 9.1 35W</v>
      </c>
      <c r="CK749" s="26"/>
      <c r="CL749" s="26" t="e">
        <f>IF(CK749="-","-",_xlfn.XLOOKUP(CK749,'Banco de dados'!$B:$B,'Banco de dados'!$E:$E))</f>
        <v>#N/A</v>
      </c>
      <c r="CM749" s="28">
        <f t="shared" si="631"/>
        <v>1</v>
      </c>
      <c r="CN749" s="26">
        <f>_xlfn.XLOOKUP(CI749,'Banco de dados'!$B:$B,'Banco de dados'!$H:$H)</f>
        <v>35</v>
      </c>
      <c r="CO749" s="26" t="e">
        <f t="array" aca="1" ref="CO749" ca="1">_xludf.XLOOKUP(CK749,'Banco de dados'!$B:$B,'Banco de dados'!$H:$H)</f>
        <v>#NAME?</v>
      </c>
      <c r="CP749" s="51" t="e">
        <f t="array" aca="1" ref="CP749" ca="1">_xludf.XLOOKUP(CI749,'Banco de dados'!$B:$B,'Banco de dados'!$F:$F)</f>
        <v>#NAME?</v>
      </c>
      <c r="CQ749" s="26" t="e">
        <f t="array" aca="1" ref="CQ749" ca="1">_xludf.XLOOKUP(CK749,'Banco de dados'!$B:$B,'Banco de dados'!$F:$F)</f>
        <v>#NAME?</v>
      </c>
      <c r="CR749" s="27">
        <v>0</v>
      </c>
      <c r="CS749" s="27"/>
      <c r="CT749" s="26" t="str">
        <f>IF(AG749=0.5,"Suporte",IF(AND(AG749&gt;='Braços de IP'!$B$9,AG749&lt;='Braços de IP'!$D$9),'Braços de IP'!$E$9,IF(AND(AG749&gt;='Braços de IP'!$B$10,AG749&lt;='Braços de IP'!$D$10),'Braços de IP'!$E$10,IF(AND(AG749&gt;='Braços de IP'!$B$11,AG749&lt;='Braços de IP'!$D$11),'Braços de IP'!$E$11,IF(AND(AG749&gt;='Braços de IP'!$B$12,AG749&lt;='Braços de IP'!$D$12),'Braços de IP'!$E$12,IF(AND(AG749&gt;='Braços de IP'!$B$13,AG749&lt;='Braços de IP'!$D$13),'Braços de IP'!$E$13,IF(AND(AG749&gt;='Braços de IP'!$B$14,AG749&lt;='Braços de IP'!$D$14),'Braços de IP'!$E$14,"ERRO")))))))</f>
        <v>Curto II</v>
      </c>
      <c r="CU749" s="27"/>
      <c r="CV749" s="26" t="str">
        <f>IF($CU749="","",VLOOKUP($CU749,'Braços de IP'!$E$9:$I$15,2,0))</f>
        <v/>
      </c>
      <c r="CW749" s="29" t="str">
        <f>IF($CU749="","",VLOOKUP($CU749,'Braços de IP'!$E$9:$I$15,5,0))</f>
        <v/>
      </c>
      <c r="CX749" s="26"/>
      <c r="CY749" s="26"/>
      <c r="CZ749" s="26"/>
      <c r="DA749" s="26"/>
      <c r="DB749" s="26"/>
      <c r="DC749" s="26"/>
      <c r="DD749" s="30">
        <f t="shared" si="632"/>
        <v>35</v>
      </c>
      <c r="DE749" s="31">
        <f t="shared" si="633"/>
        <v>70</v>
      </c>
      <c r="DF749" s="30">
        <f t="shared" si="634"/>
        <v>105</v>
      </c>
      <c r="DG749" s="32">
        <f t="shared" si="635"/>
        <v>0.5</v>
      </c>
      <c r="DH749" s="33" t="s">
        <v>143</v>
      </c>
      <c r="DI749" s="34"/>
      <c r="DJ749" s="35"/>
      <c r="DK749" s="16" t="s">
        <v>144</v>
      </c>
      <c r="DL749" s="16"/>
      <c r="DN749" s="36" t="e">
        <f t="shared" si="675"/>
        <v>#VALUE!</v>
      </c>
    </row>
    <row r="750" spans="2:118" ht="15.75" customHeight="1" x14ac:dyDescent="0.25">
      <c r="B750" s="16">
        <v>162</v>
      </c>
      <c r="C750" s="16" t="s">
        <v>583</v>
      </c>
      <c r="D750" s="16" t="s">
        <v>644</v>
      </c>
      <c r="E750" s="16">
        <v>-8.0323060000000002</v>
      </c>
      <c r="F750" s="16">
        <v>-34.991838000000001</v>
      </c>
      <c r="G750" s="16" t="s">
        <v>160</v>
      </c>
      <c r="H750" s="17" t="s">
        <v>136</v>
      </c>
      <c r="I750" s="16" t="s">
        <v>135</v>
      </c>
      <c r="J750" s="17" t="s">
        <v>137</v>
      </c>
      <c r="K750" s="18">
        <v>70</v>
      </c>
      <c r="L750" s="17" t="s">
        <v>138</v>
      </c>
      <c r="M750" s="17">
        <v>0</v>
      </c>
      <c r="N750" s="16">
        <f t="shared" si="671"/>
        <v>140</v>
      </c>
      <c r="O750" s="17">
        <v>1</v>
      </c>
      <c r="P750" s="17">
        <v>0</v>
      </c>
      <c r="Q750" s="17">
        <v>6.45</v>
      </c>
      <c r="R750" s="16"/>
      <c r="S750" s="16"/>
      <c r="T750" s="16">
        <v>0</v>
      </c>
      <c r="U750" s="17">
        <v>2.31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 t="s">
        <v>139</v>
      </c>
      <c r="AB750" s="17" t="s">
        <v>140</v>
      </c>
      <c r="AC750" s="17">
        <v>27.86</v>
      </c>
      <c r="AD750" s="17">
        <v>6.5</v>
      </c>
      <c r="AE750" s="17">
        <v>1</v>
      </c>
      <c r="AF750" s="17">
        <v>3</v>
      </c>
      <c r="AG750" s="17">
        <v>1.5</v>
      </c>
      <c r="AH750" s="17">
        <f t="shared" si="672"/>
        <v>-1.5</v>
      </c>
      <c r="AI750" s="17" t="s">
        <v>136</v>
      </c>
      <c r="AJ750" s="17" t="s">
        <v>136</v>
      </c>
      <c r="AK750" s="17" t="s">
        <v>141</v>
      </c>
      <c r="AL750" s="17">
        <f t="shared" si="673"/>
        <v>2</v>
      </c>
      <c r="AM750" s="17">
        <v>0</v>
      </c>
      <c r="AN750" s="17"/>
      <c r="AO750" s="17">
        <v>0</v>
      </c>
      <c r="AP750" s="17">
        <v>0</v>
      </c>
      <c r="AQ750" s="17">
        <v>0</v>
      </c>
      <c r="AR750" s="17" t="s">
        <v>136</v>
      </c>
      <c r="AS750" s="19">
        <f t="shared" si="614"/>
        <v>0</v>
      </c>
      <c r="AT750" s="19"/>
      <c r="AU750" s="19">
        <f>VLOOKUP(G750,ABNT5101!$I$3:$J$9,2)</f>
        <v>10</v>
      </c>
      <c r="AV750" s="19">
        <f>VLOOKUP(G750,ABNT5101!$I$3:$M$9,5)</f>
        <v>0.18</v>
      </c>
      <c r="AW750" s="17" t="str">
        <f>_xlfn.XLOOKUP(G750,ABNT5101!I:I,ABNT5101!L:L)</f>
        <v>-</v>
      </c>
      <c r="AX750" s="17">
        <f>_xlfn.XLOOKUP(G750,ABNT5101!$I:$I,ABNT5101!M:M)</f>
        <v>0.18</v>
      </c>
      <c r="AY750" s="17" t="str">
        <f>_xlfn.XLOOKUP(G750,ABNT5101!$I:$I,ABNT5101!N:N)</f>
        <v>-</v>
      </c>
      <c r="AZ750" s="17">
        <f>_xlfn.XLOOKUP(G750,ABNT5101!$I:$I,ABNT5101!O:O)</f>
        <v>16</v>
      </c>
      <c r="BA750" s="20" t="str">
        <f t="shared" si="615"/>
        <v>ATENDE</v>
      </c>
      <c r="BB750" s="21">
        <f t="shared" ref="BB750:BC750" si="888">BE750/AU750-1</f>
        <v>0.1160000000000001</v>
      </c>
      <c r="BC750" s="21">
        <f t="shared" si="888"/>
        <v>2.5</v>
      </c>
      <c r="BD750" s="21" t="str">
        <f t="shared" si="617"/>
        <v>-</v>
      </c>
      <c r="BE750" s="22">
        <v>11.16</v>
      </c>
      <c r="BF750" s="22">
        <v>0.63</v>
      </c>
      <c r="BG750" s="22"/>
      <c r="BH750" s="22"/>
      <c r="BI750" s="23"/>
      <c r="BJ750" s="22"/>
      <c r="BK750" s="20" t="str">
        <f t="shared" si="618"/>
        <v>ATENDE</v>
      </c>
      <c r="BL750" s="20" t="str">
        <f t="shared" si="619"/>
        <v>ATENDE</v>
      </c>
      <c r="BM750" s="20" t="str">
        <f t="shared" si="620"/>
        <v>ATENDE</v>
      </c>
      <c r="BN750" s="20" t="str">
        <f t="shared" si="621"/>
        <v>ATENDE</v>
      </c>
      <c r="BO750" s="24" t="str">
        <f t="shared" si="622"/>
        <v>C4</v>
      </c>
      <c r="BP750" s="24" t="s">
        <v>136</v>
      </c>
      <c r="BQ750" s="25" t="e">
        <f t="shared" si="623"/>
        <v>#VALUE!</v>
      </c>
      <c r="BR750" s="22"/>
      <c r="BS750" s="22"/>
      <c r="BT750" s="24" t="str">
        <f>IF(BP750="-","-",_xlfn.XLOOKUP(BP750,ABNT5101!$B$4:$B$9,ABNT5101!$C$4:$C$9))</f>
        <v>-</v>
      </c>
      <c r="BU750" s="24" t="str">
        <f>IF(BP750="-","-",_xlfn.XLOOKUP(BP750,ABNT5101!$B$4:$B$9,ABNT5101!$D$4:$D$9))</f>
        <v>-</v>
      </c>
      <c r="BV750" s="20" t="str">
        <f t="shared" si="624"/>
        <v>-</v>
      </c>
      <c r="BW750" s="20" t="str">
        <f t="shared" si="625"/>
        <v>-</v>
      </c>
      <c r="BX750" s="20" t="str">
        <f t="shared" si="626"/>
        <v>-</v>
      </c>
      <c r="BY750" s="24" t="s">
        <v>135</v>
      </c>
      <c r="BZ750" s="25">
        <f t="shared" si="627"/>
        <v>0.41000000000000014</v>
      </c>
      <c r="CA750" s="24">
        <v>4.2300000000000004</v>
      </c>
      <c r="CB750" s="24">
        <v>2.25</v>
      </c>
      <c r="CC750" s="20">
        <f>IF(BY750="-","-",_xlfn.XLOOKUP(BY750,ABNT5101!$B$4:$B$9,ABNT5101!$C$4:$C$9))</f>
        <v>3</v>
      </c>
      <c r="CD750" s="24">
        <f>IF(BY750="-","-",_xlfn.XLOOKUP(BY750,ABNT5101!$B$4:$B$9,ABNT5101!$D$4:$D$9))</f>
        <v>0.6</v>
      </c>
      <c r="CE750" s="20" t="str">
        <f t="shared" si="628"/>
        <v>ATENDE</v>
      </c>
      <c r="CF750" s="20" t="str">
        <f t="shared" si="629"/>
        <v>ATENDE</v>
      </c>
      <c r="CG750" s="20" t="str">
        <f t="shared" si="630"/>
        <v>ATENDE</v>
      </c>
      <c r="CH750" s="26" t="str">
        <f>_xlfn.XLOOKUP(CI750,'Banco de dados'!$B:$B,'Banco de dados'!$D:$D)</f>
        <v>SX LIGHTING</v>
      </c>
      <c r="CI750" s="27" t="str">
        <f>'Banco de dados'!B55</f>
        <v>SX-INEVO040HF</v>
      </c>
      <c r="CJ750" s="26" t="str">
        <f>_xlfn.XLOOKUP(CI750,'Banco de dados'!$B:$B,'Banco de dados'!$E:$E)</f>
        <v>SXINEVO040K50L12CZF7PHF</v>
      </c>
      <c r="CK750" s="26"/>
      <c r="CL750" s="26" t="e">
        <f>IF(CK750="-","-",_xlfn.XLOOKUP(CK750,'Banco de dados'!$B:$B,'Banco de dados'!$E:$E))</f>
        <v>#N/A</v>
      </c>
      <c r="CM750" s="28">
        <f t="shared" si="631"/>
        <v>1</v>
      </c>
      <c r="CN750" s="26">
        <f>_xlfn.XLOOKUP(CI750,'Banco de dados'!$B:$B,'Banco de dados'!$H:$H)</f>
        <v>39</v>
      </c>
      <c r="CO750" s="26" t="e">
        <f t="array" aca="1" ref="CO750" ca="1">_xludf.XLOOKUP(CK750,'Banco de dados'!$B:$B,'Banco de dados'!$H:$H)</f>
        <v>#NAME?</v>
      </c>
      <c r="CP750" s="51" t="e">
        <f t="array" aca="1" ref="CP750" ca="1">_xludf.XLOOKUP(CI750,'Banco de dados'!$B:$B,'Banco de dados'!$F:$F)</f>
        <v>#NAME?</v>
      </c>
      <c r="CQ750" s="26" t="e">
        <f t="array" aca="1" ref="CQ750" ca="1">_xludf.XLOOKUP(CK750,'Banco de dados'!$B:$B,'Banco de dados'!$F:$F)</f>
        <v>#NAME?</v>
      </c>
      <c r="CR750" s="27">
        <v>0</v>
      </c>
      <c r="CS750" s="27">
        <v>5</v>
      </c>
      <c r="CT750" s="26" t="str">
        <f>IF(AG750=0.5,"Suporte",IF(AND(AG750&gt;='Braços de IP'!$B$9,AG750&lt;='Braços de IP'!$D$9),'Braços de IP'!$E$9,IF(AND(AG750&gt;='Braços de IP'!$B$10,AG750&lt;='Braços de IP'!$D$10),'Braços de IP'!$E$10,IF(AND(AG750&gt;='Braços de IP'!$B$11,AG750&lt;='Braços de IP'!$D$11),'Braços de IP'!$E$11,IF(AND(AG750&gt;='Braços de IP'!$B$12,AG750&lt;='Braços de IP'!$D$12),'Braços de IP'!$E$12,IF(AND(AG750&gt;='Braços de IP'!$B$13,AG750&lt;='Braços de IP'!$D$13),'Braços de IP'!$E$13,IF(AND(AG750&gt;='Braços de IP'!$B$14,AG750&lt;='Braços de IP'!$D$14),'Braços de IP'!$E$14,"ERRO")))))))</f>
        <v>Curto II</v>
      </c>
      <c r="CU750" s="27"/>
      <c r="CV750" s="26" t="str">
        <f>IF($CU750="","",VLOOKUP($CU750,'Braços de IP'!$E$9:$I$15,2,0))</f>
        <v/>
      </c>
      <c r="CW750" s="29" t="str">
        <f>IF($CU750="","",VLOOKUP($CU750,'Braços de IP'!$E$9:$I$15,5,0))</f>
        <v/>
      </c>
      <c r="CX750" s="26"/>
      <c r="CY750" s="26"/>
      <c r="CZ750" s="26"/>
      <c r="DA750" s="26"/>
      <c r="DB750" s="26"/>
      <c r="DC750" s="26"/>
      <c r="DD750" s="30">
        <f t="shared" si="632"/>
        <v>39</v>
      </c>
      <c r="DE750" s="31">
        <f t="shared" si="633"/>
        <v>70</v>
      </c>
      <c r="DF750" s="30">
        <f t="shared" si="634"/>
        <v>109</v>
      </c>
      <c r="DG750" s="32">
        <f t="shared" si="635"/>
        <v>0.44285714285714284</v>
      </c>
      <c r="DH750" s="33" t="s">
        <v>143</v>
      </c>
      <c r="DI750" s="34"/>
      <c r="DJ750" s="35"/>
      <c r="DK750" s="16" t="s">
        <v>144</v>
      </c>
      <c r="DL750" s="16"/>
      <c r="DN750" s="36" t="e">
        <f t="shared" si="675"/>
        <v>#VALUE!</v>
      </c>
    </row>
    <row r="751" spans="2:118" ht="15.75" customHeight="1" x14ac:dyDescent="0.25">
      <c r="B751" s="16">
        <v>162</v>
      </c>
      <c r="C751" s="16" t="s">
        <v>583</v>
      </c>
      <c r="D751" s="16" t="s">
        <v>644</v>
      </c>
      <c r="E751" s="16">
        <v>-8.0323060000000002</v>
      </c>
      <c r="F751" s="16">
        <v>-34.991838000000001</v>
      </c>
      <c r="G751" s="16" t="s">
        <v>160</v>
      </c>
      <c r="H751" s="17" t="s">
        <v>136</v>
      </c>
      <c r="I751" s="16" t="s">
        <v>135</v>
      </c>
      <c r="J751" s="17" t="s">
        <v>137</v>
      </c>
      <c r="K751" s="18">
        <v>70</v>
      </c>
      <c r="L751" s="17" t="s">
        <v>138</v>
      </c>
      <c r="M751" s="17">
        <v>0</v>
      </c>
      <c r="N751" s="16">
        <f t="shared" si="671"/>
        <v>140</v>
      </c>
      <c r="O751" s="17">
        <v>1</v>
      </c>
      <c r="P751" s="17">
        <v>0</v>
      </c>
      <c r="Q751" s="17">
        <v>6.45</v>
      </c>
      <c r="R751" s="16"/>
      <c r="S751" s="16"/>
      <c r="T751" s="16">
        <v>0</v>
      </c>
      <c r="U751" s="17">
        <v>2.31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 t="s">
        <v>139</v>
      </c>
      <c r="AB751" s="17" t="s">
        <v>140</v>
      </c>
      <c r="AC751" s="17">
        <v>27.86</v>
      </c>
      <c r="AD751" s="17">
        <v>6.5</v>
      </c>
      <c r="AE751" s="17">
        <v>1</v>
      </c>
      <c r="AF751" s="17">
        <v>3</v>
      </c>
      <c r="AG751" s="17">
        <v>1.5</v>
      </c>
      <c r="AH751" s="17">
        <f t="shared" si="672"/>
        <v>-1.5</v>
      </c>
      <c r="AI751" s="17" t="s">
        <v>136</v>
      </c>
      <c r="AJ751" s="17" t="s">
        <v>136</v>
      </c>
      <c r="AK751" s="17" t="s">
        <v>141</v>
      </c>
      <c r="AL751" s="17">
        <f t="shared" si="673"/>
        <v>2</v>
      </c>
      <c r="AM751" s="17">
        <v>0</v>
      </c>
      <c r="AN751" s="17"/>
      <c r="AO751" s="17">
        <v>0</v>
      </c>
      <c r="AP751" s="17">
        <v>0</v>
      </c>
      <c r="AQ751" s="17">
        <v>0</v>
      </c>
      <c r="AR751" s="17" t="s">
        <v>136</v>
      </c>
      <c r="AS751" s="19">
        <f t="shared" si="614"/>
        <v>0</v>
      </c>
      <c r="AT751" s="19"/>
      <c r="AU751" s="19">
        <f>VLOOKUP(G751,ABNT5101!$I$3:$J$9,2)</f>
        <v>10</v>
      </c>
      <c r="AV751" s="19">
        <f>VLOOKUP(G751,ABNT5101!$I$3:$M$9,5)</f>
        <v>0.18</v>
      </c>
      <c r="AW751" s="17" t="str">
        <f>_xlfn.XLOOKUP(G751,ABNT5101!I:I,ABNT5101!L:L)</f>
        <v>-</v>
      </c>
      <c r="AX751" s="17">
        <f>_xlfn.XLOOKUP(G751,ABNT5101!$I:$I,ABNT5101!M:M)</f>
        <v>0.18</v>
      </c>
      <c r="AY751" s="17" t="str">
        <f>_xlfn.XLOOKUP(G751,ABNT5101!$I:$I,ABNT5101!N:N)</f>
        <v>-</v>
      </c>
      <c r="AZ751" s="17">
        <f>_xlfn.XLOOKUP(G751,ABNT5101!$I:$I,ABNT5101!O:O)</f>
        <v>16</v>
      </c>
      <c r="BA751" s="20" t="str">
        <f t="shared" si="615"/>
        <v>ATENDE</v>
      </c>
      <c r="BB751" s="21">
        <f t="shared" ref="BB751:BC751" si="889">BE751/AU751-1</f>
        <v>0.20700000000000007</v>
      </c>
      <c r="BC751" s="21">
        <f t="shared" si="889"/>
        <v>1.9444444444444446</v>
      </c>
      <c r="BD751" s="21" t="str">
        <f t="shared" si="617"/>
        <v>-</v>
      </c>
      <c r="BE751" s="22">
        <v>12.07</v>
      </c>
      <c r="BF751" s="22">
        <v>0.53</v>
      </c>
      <c r="BG751" s="22"/>
      <c r="BH751" s="22"/>
      <c r="BI751" s="23"/>
      <c r="BJ751" s="22"/>
      <c r="BK751" s="20" t="str">
        <f t="shared" si="618"/>
        <v>ATENDE</v>
      </c>
      <c r="BL751" s="20" t="str">
        <f t="shared" si="619"/>
        <v>ATENDE</v>
      </c>
      <c r="BM751" s="20" t="str">
        <f t="shared" si="620"/>
        <v>ATENDE</v>
      </c>
      <c r="BN751" s="20" t="str">
        <f t="shared" si="621"/>
        <v>ATENDE</v>
      </c>
      <c r="BO751" s="24" t="str">
        <f t="shared" si="622"/>
        <v>C4</v>
      </c>
      <c r="BP751" s="24" t="s">
        <v>136</v>
      </c>
      <c r="BQ751" s="25" t="e">
        <f t="shared" si="623"/>
        <v>#VALUE!</v>
      </c>
      <c r="BR751" s="22"/>
      <c r="BS751" s="22"/>
      <c r="BT751" s="24" t="str">
        <f>IF(BP751="-","-",_xlfn.XLOOKUP(BP751,ABNT5101!$B$4:$B$9,ABNT5101!$C$4:$C$9))</f>
        <v>-</v>
      </c>
      <c r="BU751" s="24" t="str">
        <f>IF(BP751="-","-",_xlfn.XLOOKUP(BP751,ABNT5101!$B$4:$B$9,ABNT5101!$D$4:$D$9))</f>
        <v>-</v>
      </c>
      <c r="BV751" s="20" t="str">
        <f t="shared" si="624"/>
        <v>-</v>
      </c>
      <c r="BW751" s="20" t="str">
        <f t="shared" si="625"/>
        <v>-</v>
      </c>
      <c r="BX751" s="20" t="str">
        <f t="shared" si="626"/>
        <v>-</v>
      </c>
      <c r="BY751" s="24" t="s">
        <v>135</v>
      </c>
      <c r="BZ751" s="25">
        <f t="shared" si="627"/>
        <v>0.15000000000000013</v>
      </c>
      <c r="CA751" s="24">
        <v>3.45</v>
      </c>
      <c r="CB751" s="24">
        <v>2.16</v>
      </c>
      <c r="CC751" s="20">
        <f>IF(BY751="-","-",_xlfn.XLOOKUP(BY751,ABNT5101!$B$4:$B$9,ABNT5101!$C$4:$C$9))</f>
        <v>3</v>
      </c>
      <c r="CD751" s="24">
        <f>IF(BY751="-","-",_xlfn.XLOOKUP(BY751,ABNT5101!$B$4:$B$9,ABNT5101!$D$4:$D$9))</f>
        <v>0.6</v>
      </c>
      <c r="CE751" s="20" t="str">
        <f t="shared" si="628"/>
        <v>ATENDE</v>
      </c>
      <c r="CF751" s="20" t="str">
        <f t="shared" si="629"/>
        <v>ATENDE</v>
      </c>
      <c r="CG751" s="20" t="str">
        <f t="shared" si="630"/>
        <v>ATENDE</v>
      </c>
      <c r="CH751" s="26" t="str">
        <f>_xlfn.XLOOKUP(CI751,'Banco de dados'!$B:$B,'Banco de dados'!$D:$D)</f>
        <v>TECNOWATT</v>
      </c>
      <c r="CI751" s="27" t="str">
        <f>'Banco de dados'!B66</f>
        <v xml:space="preserve">SIGSAGPTLRRSSNDL_40W_50IBBRS
</v>
      </c>
      <c r="CJ751" s="26" t="str">
        <f>_xlfn.XLOOKUP(CI751,'Banco de dados'!$B:$B,'Banco de dados'!$E:$E)</f>
        <v>SIGSAGPTLRRSSNDL_40W_50IBBRS
1-10C1MUN6.5</v>
      </c>
      <c r="CK751" s="26"/>
      <c r="CL751" s="26" t="e">
        <f>IF(CK751="-","-",_xlfn.XLOOKUP(CK751,'Banco de dados'!$B:$B,'Banco de dados'!$E:$E))</f>
        <v>#N/A</v>
      </c>
      <c r="CM751" s="28">
        <f t="shared" si="631"/>
        <v>1</v>
      </c>
      <c r="CN751" s="26">
        <f>_xlfn.XLOOKUP(CI751,'Banco de dados'!$B:$B,'Banco de dados'!$H:$H)</f>
        <v>40</v>
      </c>
      <c r="CO751" s="26" t="e">
        <f t="array" aca="1" ref="CO751" ca="1">_xludf.XLOOKUP(CK751,'Banco de dados'!$B:$B,'Banco de dados'!$H:$H)</f>
        <v>#NAME?</v>
      </c>
      <c r="CP751" s="51" t="e">
        <f t="array" aca="1" ref="CP751" ca="1">_xludf.XLOOKUP(CI751,'Banco de dados'!$B:$B,'Banco de dados'!$F:$F)</f>
        <v>#NAME?</v>
      </c>
      <c r="CQ751" s="26" t="e">
        <f t="array" aca="1" ref="CQ751" ca="1">_xludf.XLOOKUP(CK751,'Banco de dados'!$B:$B,'Banco de dados'!$F:$F)</f>
        <v>#NAME?</v>
      </c>
      <c r="CR751" s="27">
        <v>0</v>
      </c>
      <c r="CS751" s="27">
        <v>5</v>
      </c>
      <c r="CT751" s="26" t="str">
        <f>IF(AG751=0.5,"Suporte",IF(AND(AG751&gt;='Braços de IP'!$B$9,AG751&lt;='Braços de IP'!$D$9),'Braços de IP'!$E$9,IF(AND(AG751&gt;='Braços de IP'!$B$10,AG751&lt;='Braços de IP'!$D$10),'Braços de IP'!$E$10,IF(AND(AG751&gt;='Braços de IP'!$B$11,AG751&lt;='Braços de IP'!$D$11),'Braços de IP'!$E$11,IF(AND(AG751&gt;='Braços de IP'!$B$12,AG751&lt;='Braços de IP'!$D$12),'Braços de IP'!$E$12,IF(AND(AG751&gt;='Braços de IP'!$B$13,AG751&lt;='Braços de IP'!$D$13),'Braços de IP'!$E$13,IF(AND(AG751&gt;='Braços de IP'!$B$14,AG751&lt;='Braços de IP'!$D$14),'Braços de IP'!$E$14,"ERRO")))))))</f>
        <v>Curto II</v>
      </c>
      <c r="CU751" s="27"/>
      <c r="CV751" s="26" t="str">
        <f>IF($CU751="","",VLOOKUP($CU751,'Braços de IP'!$E$9:$I$15,2,0))</f>
        <v/>
      </c>
      <c r="CW751" s="29" t="str">
        <f>IF($CU751="","",VLOOKUP($CU751,'Braços de IP'!$E$9:$I$15,5,0))</f>
        <v/>
      </c>
      <c r="CX751" s="26"/>
      <c r="CY751" s="26"/>
      <c r="CZ751" s="26"/>
      <c r="DA751" s="26"/>
      <c r="DB751" s="26"/>
      <c r="DC751" s="26"/>
      <c r="DD751" s="30">
        <f t="shared" si="632"/>
        <v>40</v>
      </c>
      <c r="DE751" s="31">
        <f t="shared" si="633"/>
        <v>70</v>
      </c>
      <c r="DF751" s="30">
        <f t="shared" si="634"/>
        <v>110</v>
      </c>
      <c r="DG751" s="32">
        <f t="shared" si="635"/>
        <v>0.4285714285714286</v>
      </c>
      <c r="DH751" s="33" t="s">
        <v>143</v>
      </c>
      <c r="DI751" s="34"/>
      <c r="DJ751" s="35"/>
      <c r="DK751" s="16" t="s">
        <v>144</v>
      </c>
      <c r="DL751" s="16"/>
      <c r="DN751" s="36" t="e">
        <f t="shared" si="675"/>
        <v>#VALUE!</v>
      </c>
    </row>
    <row r="752" spans="2:118" ht="15.75" customHeight="1" x14ac:dyDescent="0.25">
      <c r="B752" s="16">
        <v>163</v>
      </c>
      <c r="C752" s="16" t="s">
        <v>146</v>
      </c>
      <c r="D752" s="16" t="s">
        <v>645</v>
      </c>
      <c r="E752" s="16">
        <v>-8.0392159999999997</v>
      </c>
      <c r="F752" s="16">
        <v>-34.946263000000002</v>
      </c>
      <c r="G752" s="16" t="s">
        <v>160</v>
      </c>
      <c r="H752" s="17" t="s">
        <v>136</v>
      </c>
      <c r="I752" s="16" t="s">
        <v>135</v>
      </c>
      <c r="J752" s="17" t="s">
        <v>137</v>
      </c>
      <c r="K752" s="18">
        <v>135</v>
      </c>
      <c r="L752" s="17" t="s">
        <v>138</v>
      </c>
      <c r="M752" s="17">
        <v>0</v>
      </c>
      <c r="N752" s="16">
        <f t="shared" si="671"/>
        <v>270</v>
      </c>
      <c r="O752" s="17">
        <v>1</v>
      </c>
      <c r="P752" s="17">
        <v>2.87</v>
      </c>
      <c r="Q752" s="17">
        <v>11.88</v>
      </c>
      <c r="R752" s="16"/>
      <c r="S752" s="16"/>
      <c r="T752" s="16">
        <v>0</v>
      </c>
      <c r="U752" s="17">
        <v>3.14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 t="s">
        <v>139</v>
      </c>
      <c r="AB752" s="17" t="s">
        <v>140</v>
      </c>
      <c r="AC752" s="17">
        <v>35.68</v>
      </c>
      <c r="AD752" s="17">
        <v>6.5</v>
      </c>
      <c r="AE752" s="17">
        <v>1</v>
      </c>
      <c r="AF752" s="17">
        <v>0.2</v>
      </c>
      <c r="AG752" s="17">
        <v>2.97</v>
      </c>
      <c r="AH752" s="17">
        <f t="shared" si="672"/>
        <v>2.77</v>
      </c>
      <c r="AI752" s="17" t="s">
        <v>136</v>
      </c>
      <c r="AJ752" s="17" t="s">
        <v>136</v>
      </c>
      <c r="AK752" s="17" t="s">
        <v>141</v>
      </c>
      <c r="AL752" s="17">
        <f t="shared" si="673"/>
        <v>2</v>
      </c>
      <c r="AM752" s="17">
        <v>0</v>
      </c>
      <c r="AN752" s="17"/>
      <c r="AO752" s="17">
        <v>0</v>
      </c>
      <c r="AP752" s="17">
        <v>0</v>
      </c>
      <c r="AQ752" s="17">
        <v>0</v>
      </c>
      <c r="AR752" s="17" t="s">
        <v>136</v>
      </c>
      <c r="AS752" s="19">
        <f t="shared" si="614"/>
        <v>0</v>
      </c>
      <c r="AT752" s="19"/>
      <c r="AU752" s="19">
        <f>VLOOKUP(G752,ABNT5101!$I$3:$J$9,2)</f>
        <v>10</v>
      </c>
      <c r="AV752" s="19">
        <f>VLOOKUP(G752,ABNT5101!$I$3:$M$9,5)</f>
        <v>0.18</v>
      </c>
      <c r="AW752" s="17" t="str">
        <f>_xlfn.XLOOKUP(G752,ABNT5101!I:I,ABNT5101!L:L)</f>
        <v>-</v>
      </c>
      <c r="AX752" s="17">
        <f>_xlfn.XLOOKUP(G752,ABNT5101!$I:$I,ABNT5101!M:M)</f>
        <v>0.18</v>
      </c>
      <c r="AY752" s="17" t="str">
        <f>_xlfn.XLOOKUP(G752,ABNT5101!$I:$I,ABNT5101!N:N)</f>
        <v>-</v>
      </c>
      <c r="AZ752" s="17">
        <f>_xlfn.XLOOKUP(G752,ABNT5101!$I:$I,ABNT5101!O:O)</f>
        <v>16</v>
      </c>
      <c r="BA752" s="20" t="str">
        <f t="shared" si="615"/>
        <v>ATENDE</v>
      </c>
      <c r="BB752" s="21">
        <f t="shared" ref="BB752:BC752" si="890">BE752/AU752-1</f>
        <v>0.10399999999999987</v>
      </c>
      <c r="BC752" s="21">
        <f t="shared" si="890"/>
        <v>0.83333333333333348</v>
      </c>
      <c r="BD752" s="21" t="str">
        <f t="shared" si="617"/>
        <v>-</v>
      </c>
      <c r="BE752" s="22">
        <v>11.04</v>
      </c>
      <c r="BF752" s="22">
        <v>0.33</v>
      </c>
      <c r="BG752" s="22"/>
      <c r="BH752" s="22"/>
      <c r="BI752" s="23"/>
      <c r="BJ752" s="22"/>
      <c r="BK752" s="20" t="str">
        <f t="shared" si="618"/>
        <v>ATENDE</v>
      </c>
      <c r="BL752" s="20" t="str">
        <f t="shared" si="619"/>
        <v>ATENDE</v>
      </c>
      <c r="BM752" s="20" t="str">
        <f t="shared" si="620"/>
        <v>ATENDE</v>
      </c>
      <c r="BN752" s="20" t="str">
        <f t="shared" si="621"/>
        <v>ATENDE</v>
      </c>
      <c r="BO752" s="24" t="str">
        <f t="shared" si="622"/>
        <v>C4</v>
      </c>
      <c r="BP752" s="24" t="str">
        <f t="shared" ref="BP752:BP814" si="891">I752</f>
        <v>P6</v>
      </c>
      <c r="BQ752" s="25">
        <f t="shared" si="623"/>
        <v>0.82666666666666688</v>
      </c>
      <c r="BR752" s="22">
        <v>5.48</v>
      </c>
      <c r="BS752" s="22">
        <v>1.32</v>
      </c>
      <c r="BT752" s="24">
        <f>IF(BP752="-","-",_xlfn.XLOOKUP(BP752,ABNT5101!$B$4:$B$9,ABNT5101!$C$4:$C$9))</f>
        <v>3</v>
      </c>
      <c r="BU752" s="24">
        <f>IF(BP752="-","-",_xlfn.XLOOKUP(BP752,ABNT5101!$B$4:$B$9,ABNT5101!$D$4:$D$9))</f>
        <v>0.6</v>
      </c>
      <c r="BV752" s="20" t="str">
        <f t="shared" si="624"/>
        <v>ATENDE</v>
      </c>
      <c r="BW752" s="20" t="str">
        <f t="shared" si="625"/>
        <v>ATENDE</v>
      </c>
      <c r="BX752" s="20" t="str">
        <f t="shared" si="626"/>
        <v>ATENDE</v>
      </c>
      <c r="BY752" s="24" t="str">
        <f t="shared" ref="BY752:BY760" si="892">BP752</f>
        <v>P6</v>
      </c>
      <c r="BZ752" s="25">
        <f t="shared" si="627"/>
        <v>0.16999999999999993</v>
      </c>
      <c r="CA752" s="24">
        <v>3.51</v>
      </c>
      <c r="CB752" s="24">
        <v>1.92</v>
      </c>
      <c r="CC752" s="20">
        <f>IF(BY752="-","-",_xlfn.XLOOKUP(BY752,ABNT5101!$B$4:$B$9,ABNT5101!$C$4:$C$9))</f>
        <v>3</v>
      </c>
      <c r="CD752" s="24">
        <f>IF(BY752="-","-",_xlfn.XLOOKUP(BY752,ABNT5101!$B$4:$B$9,ABNT5101!$D$4:$D$9))</f>
        <v>0.6</v>
      </c>
      <c r="CE752" s="20" t="str">
        <f t="shared" si="628"/>
        <v>ATENDE</v>
      </c>
      <c r="CF752" s="20" t="str">
        <f t="shared" si="629"/>
        <v>ATENDE</v>
      </c>
      <c r="CG752" s="20" t="str">
        <f t="shared" si="630"/>
        <v>ATENDE</v>
      </c>
      <c r="CH752" s="26" t="str">
        <f>_xlfn.XLOOKUP(CI752,'Banco de dados'!$B:$B,'Banco de dados'!$D:$D)</f>
        <v>LEDSTAR</v>
      </c>
      <c r="CI752" s="47" t="str">
        <f>'Banco de dados'!B8</f>
        <v xml:space="preserve"> SL VT 9.1 52W</v>
      </c>
      <c r="CJ752" s="26" t="str">
        <f>_xlfn.XLOOKUP(CI752,'Banco de dados'!$B:$B,'Banco de dados'!$E:$E)</f>
        <v>LUM LED SL VT 9.1 52W</v>
      </c>
      <c r="CK752" s="26"/>
      <c r="CL752" s="26" t="e">
        <f>IF(CK752="-","-",_xlfn.XLOOKUP(CK752,'Banco de dados'!$B:$B,'Banco de dados'!$E:$E))</f>
        <v>#N/A</v>
      </c>
      <c r="CM752" s="28">
        <f t="shared" si="631"/>
        <v>1</v>
      </c>
      <c r="CN752" s="26">
        <f>_xlfn.XLOOKUP(CI752,'Banco de dados'!$B:$B,'Banco de dados'!$H:$H)</f>
        <v>52</v>
      </c>
      <c r="CO752" s="26" t="e">
        <f t="array" aca="1" ref="CO752" ca="1">_xludf.XLOOKUP(CK752,'Banco de dados'!$B:$B,'Banco de dados'!$H:$H)</f>
        <v>#NAME?</v>
      </c>
      <c r="CP752" s="51" t="e">
        <f t="array" aca="1" ref="CP752" ca="1">_xludf.XLOOKUP(CI752,'Banco de dados'!$B:$B,'Banco de dados'!$F:$F)</f>
        <v>#NAME?</v>
      </c>
      <c r="CQ752" s="26" t="e">
        <f t="array" aca="1" ref="CQ752" ca="1">_xludf.XLOOKUP(CK752,'Banco de dados'!$B:$B,'Banco de dados'!$F:$F)</f>
        <v>#NAME?</v>
      </c>
      <c r="CR752" s="27">
        <v>0</v>
      </c>
      <c r="CS752" s="27">
        <v>5</v>
      </c>
      <c r="CT752" s="26" t="str">
        <f>IF(AG752=0.5,"Suporte",IF(AND(AG752&gt;='Braços de IP'!$B$9,AG752&lt;='Braços de IP'!$D$9),'Braços de IP'!$E$9,IF(AND(AG752&gt;='Braços de IP'!$B$10,AG752&lt;='Braços de IP'!$D$10),'Braços de IP'!$E$10,IF(AND(AG752&gt;='Braços de IP'!$B$11,AG752&lt;='Braços de IP'!$D$11),'Braços de IP'!$E$11,IF(AND(AG752&gt;='Braços de IP'!$B$12,AG752&lt;='Braços de IP'!$D$12),'Braços de IP'!$E$12,IF(AND(AG752&gt;='Braços de IP'!$B$13,AG752&lt;='Braços de IP'!$D$13),'Braços de IP'!$E$13,IF(AND(AG752&gt;='Braços de IP'!$B$14,AG752&lt;='Braços de IP'!$D$14),'Braços de IP'!$E$14,"ERRO")))))))</f>
        <v>Longo I</v>
      </c>
      <c r="CU752" s="27"/>
      <c r="CV752" s="26" t="str">
        <f>IF($CU752="","",VLOOKUP($CU752,'Braços de IP'!$E$9:$I$15,2,0))</f>
        <v/>
      </c>
      <c r="CW752" s="29" t="str">
        <f>IF($CU752="","",VLOOKUP($CU752,'Braços de IP'!$E$9:$I$15,5,0))</f>
        <v/>
      </c>
      <c r="CX752" s="26"/>
      <c r="CY752" s="26"/>
      <c r="CZ752" s="26"/>
      <c r="DA752" s="26"/>
      <c r="DB752" s="26"/>
      <c r="DC752" s="26"/>
      <c r="DD752" s="30">
        <f t="shared" si="632"/>
        <v>52</v>
      </c>
      <c r="DE752" s="31">
        <f t="shared" si="633"/>
        <v>135</v>
      </c>
      <c r="DF752" s="30">
        <f t="shared" si="634"/>
        <v>187</v>
      </c>
      <c r="DG752" s="32">
        <f t="shared" si="635"/>
        <v>0.61481481481481481</v>
      </c>
      <c r="DH752" s="33" t="s">
        <v>143</v>
      </c>
      <c r="DI752" s="34"/>
      <c r="DJ752" s="35"/>
      <c r="DK752" s="16" t="s">
        <v>144</v>
      </c>
      <c r="DL752" s="16"/>
      <c r="DN752" s="36" t="e">
        <f t="shared" si="675"/>
        <v>#VALUE!</v>
      </c>
    </row>
    <row r="753" spans="2:118" ht="15.75" customHeight="1" x14ac:dyDescent="0.25">
      <c r="B753" s="16">
        <v>163</v>
      </c>
      <c r="C753" s="16" t="s">
        <v>146</v>
      </c>
      <c r="D753" s="16" t="s">
        <v>645</v>
      </c>
      <c r="E753" s="16">
        <v>-8.0392159999999997</v>
      </c>
      <c r="F753" s="16">
        <v>-34.946263000000002</v>
      </c>
      <c r="G753" s="16" t="s">
        <v>160</v>
      </c>
      <c r="H753" s="17" t="s">
        <v>136</v>
      </c>
      <c r="I753" s="16" t="s">
        <v>135</v>
      </c>
      <c r="J753" s="17" t="s">
        <v>137</v>
      </c>
      <c r="K753" s="18">
        <v>135</v>
      </c>
      <c r="L753" s="17" t="s">
        <v>138</v>
      </c>
      <c r="M753" s="17">
        <v>0</v>
      </c>
      <c r="N753" s="16">
        <f t="shared" si="671"/>
        <v>270</v>
      </c>
      <c r="O753" s="17">
        <v>1</v>
      </c>
      <c r="P753" s="17">
        <v>2.87</v>
      </c>
      <c r="Q753" s="17">
        <v>11.88</v>
      </c>
      <c r="R753" s="16"/>
      <c r="S753" s="16"/>
      <c r="T753" s="16">
        <v>0</v>
      </c>
      <c r="U753" s="17">
        <v>3.14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 t="s">
        <v>139</v>
      </c>
      <c r="AB753" s="17" t="s">
        <v>140</v>
      </c>
      <c r="AC753" s="17">
        <v>35.68</v>
      </c>
      <c r="AD753" s="17">
        <v>6.5</v>
      </c>
      <c r="AE753" s="17">
        <v>1</v>
      </c>
      <c r="AF753" s="17">
        <v>0.2</v>
      </c>
      <c r="AG753" s="17">
        <v>2.97</v>
      </c>
      <c r="AH753" s="17">
        <f t="shared" si="672"/>
        <v>2.77</v>
      </c>
      <c r="AI753" s="17" t="s">
        <v>136</v>
      </c>
      <c r="AJ753" s="17" t="s">
        <v>136</v>
      </c>
      <c r="AK753" s="17" t="s">
        <v>141</v>
      </c>
      <c r="AL753" s="17">
        <f t="shared" si="673"/>
        <v>2</v>
      </c>
      <c r="AM753" s="17">
        <v>0</v>
      </c>
      <c r="AN753" s="17"/>
      <c r="AO753" s="17">
        <v>0</v>
      </c>
      <c r="AP753" s="17">
        <v>0</v>
      </c>
      <c r="AQ753" s="17">
        <v>0</v>
      </c>
      <c r="AR753" s="17" t="s">
        <v>136</v>
      </c>
      <c r="AS753" s="19">
        <f t="shared" si="614"/>
        <v>0</v>
      </c>
      <c r="AT753" s="19"/>
      <c r="AU753" s="19">
        <f>VLOOKUP(G753,ABNT5101!$I$3:$J$9,2)</f>
        <v>10</v>
      </c>
      <c r="AV753" s="19">
        <f>VLOOKUP(G753,ABNT5101!$I$3:$M$9,5)</f>
        <v>0.18</v>
      </c>
      <c r="AW753" s="17" t="str">
        <f>_xlfn.XLOOKUP(G753,ABNT5101!I:I,ABNT5101!L:L)</f>
        <v>-</v>
      </c>
      <c r="AX753" s="17">
        <f>_xlfn.XLOOKUP(G753,ABNT5101!$I:$I,ABNT5101!M:M)</f>
        <v>0.18</v>
      </c>
      <c r="AY753" s="17" t="str">
        <f>_xlfn.XLOOKUP(G753,ABNT5101!$I:$I,ABNT5101!N:N)</f>
        <v>-</v>
      </c>
      <c r="AZ753" s="17">
        <f>_xlfn.XLOOKUP(G753,ABNT5101!$I:$I,ABNT5101!O:O)</f>
        <v>16</v>
      </c>
      <c r="BA753" s="20" t="str">
        <f t="shared" si="615"/>
        <v>ATENDE</v>
      </c>
      <c r="BB753" s="21">
        <f t="shared" ref="BB753:BC753" si="893">BE753/AU753-1</f>
        <v>0.19399999999999995</v>
      </c>
      <c r="BC753" s="21">
        <f t="shared" si="893"/>
        <v>1.7222222222222223</v>
      </c>
      <c r="BD753" s="21" t="str">
        <f t="shared" si="617"/>
        <v>-</v>
      </c>
      <c r="BE753" s="22">
        <v>11.94</v>
      </c>
      <c r="BF753" s="22">
        <v>0.49</v>
      </c>
      <c r="BG753" s="22"/>
      <c r="BH753" s="22"/>
      <c r="BI753" s="23"/>
      <c r="BJ753" s="22"/>
      <c r="BK753" s="20" t="str">
        <f t="shared" si="618"/>
        <v>ATENDE</v>
      </c>
      <c r="BL753" s="20" t="str">
        <f t="shared" si="619"/>
        <v>ATENDE</v>
      </c>
      <c r="BM753" s="20" t="str">
        <f t="shared" si="620"/>
        <v>ATENDE</v>
      </c>
      <c r="BN753" s="20" t="str">
        <f t="shared" si="621"/>
        <v>ATENDE</v>
      </c>
      <c r="BO753" s="24" t="str">
        <f t="shared" si="622"/>
        <v>C4</v>
      </c>
      <c r="BP753" s="24" t="str">
        <f t="shared" si="891"/>
        <v>P6</v>
      </c>
      <c r="BQ753" s="25">
        <f t="shared" si="623"/>
        <v>1.54</v>
      </c>
      <c r="BR753" s="22">
        <v>7.62</v>
      </c>
      <c r="BS753" s="22">
        <v>1.07</v>
      </c>
      <c r="BT753" s="24">
        <f>IF(BP753="-","-",_xlfn.XLOOKUP(BP753,ABNT5101!$B$4:$B$9,ABNT5101!$C$4:$C$9))</f>
        <v>3</v>
      </c>
      <c r="BU753" s="24">
        <f>IF(BP753="-","-",_xlfn.XLOOKUP(BP753,ABNT5101!$B$4:$B$9,ABNT5101!$D$4:$D$9))</f>
        <v>0.6</v>
      </c>
      <c r="BV753" s="20" t="str">
        <f t="shared" si="624"/>
        <v>ATENDE</v>
      </c>
      <c r="BW753" s="20" t="str">
        <f t="shared" si="625"/>
        <v>ATENDE</v>
      </c>
      <c r="BX753" s="20" t="str">
        <f t="shared" si="626"/>
        <v>ATENDE</v>
      </c>
      <c r="BY753" s="24" t="str">
        <f t="shared" si="892"/>
        <v>P6</v>
      </c>
      <c r="BZ753" s="25">
        <f t="shared" si="627"/>
        <v>1.3333333333333419E-2</v>
      </c>
      <c r="CA753" s="24">
        <v>3.04</v>
      </c>
      <c r="CB753" s="24">
        <v>1.53</v>
      </c>
      <c r="CC753" s="20">
        <f>IF(BY753="-","-",_xlfn.XLOOKUP(BY753,ABNT5101!$B$4:$B$9,ABNT5101!$C$4:$C$9))</f>
        <v>3</v>
      </c>
      <c r="CD753" s="24">
        <f>IF(BY753="-","-",_xlfn.XLOOKUP(BY753,ABNT5101!$B$4:$B$9,ABNT5101!$D$4:$D$9))</f>
        <v>0.6</v>
      </c>
      <c r="CE753" s="20" t="str">
        <f t="shared" si="628"/>
        <v>ATENDE</v>
      </c>
      <c r="CF753" s="20" t="str">
        <f t="shared" si="629"/>
        <v>ATENDE</v>
      </c>
      <c r="CG753" s="20" t="str">
        <f t="shared" si="630"/>
        <v>ATENDE</v>
      </c>
      <c r="CH753" s="26" t="str">
        <f>_xlfn.XLOOKUP(CI753,'Banco de dados'!$B:$B,'Banco de dados'!$D:$D)</f>
        <v>SX LIGHTING</v>
      </c>
      <c r="CI753" s="27" t="str">
        <f>'Banco de dados'!B56</f>
        <v>SX-INEVO050HF</v>
      </c>
      <c r="CJ753" s="26" t="str">
        <f>_xlfn.XLOOKUP(CI753,'Banco de dados'!$B:$B,'Banco de dados'!$E:$E)</f>
        <v>SXINEVO050K50L12CZF7PHF</v>
      </c>
      <c r="CK753" s="26"/>
      <c r="CL753" s="26" t="e">
        <f>IF(CK753="-","-",_xlfn.XLOOKUP(CK753,'Banco de dados'!$B:$B,'Banco de dados'!$E:$E))</f>
        <v>#N/A</v>
      </c>
      <c r="CM753" s="28">
        <f t="shared" si="631"/>
        <v>1</v>
      </c>
      <c r="CN753" s="26">
        <f>_xlfn.XLOOKUP(CI753,'Banco de dados'!$B:$B,'Banco de dados'!$H:$H)</f>
        <v>50</v>
      </c>
      <c r="CO753" s="26" t="e">
        <f t="array" aca="1" ref="CO753" ca="1">_xludf.XLOOKUP(CK753,'Banco de dados'!$B:$B,'Banco de dados'!$H:$H)</f>
        <v>#NAME?</v>
      </c>
      <c r="CP753" s="51" t="e">
        <f t="array" aca="1" ref="CP753" ca="1">_xludf.XLOOKUP(CI753,'Banco de dados'!$B:$B,'Banco de dados'!$F:$F)</f>
        <v>#NAME?</v>
      </c>
      <c r="CQ753" s="26" t="e">
        <f t="array" aca="1" ref="CQ753" ca="1">_xludf.XLOOKUP(CK753,'Banco de dados'!$B:$B,'Banco de dados'!$F:$F)</f>
        <v>#NAME?</v>
      </c>
      <c r="CR753" s="27">
        <v>0</v>
      </c>
      <c r="CS753" s="27">
        <v>6</v>
      </c>
      <c r="CT753" s="26" t="str">
        <f>IF(AG753=0.5,"Suporte",IF(AND(AG753&gt;='Braços de IP'!$B$9,AG753&lt;='Braços de IP'!$D$9),'Braços de IP'!$E$9,IF(AND(AG753&gt;='Braços de IP'!$B$10,AG753&lt;='Braços de IP'!$D$10),'Braços de IP'!$E$10,IF(AND(AG753&gt;='Braços de IP'!$B$11,AG753&lt;='Braços de IP'!$D$11),'Braços de IP'!$E$11,IF(AND(AG753&gt;='Braços de IP'!$B$12,AG753&lt;='Braços de IP'!$D$12),'Braços de IP'!$E$12,IF(AND(AG753&gt;='Braços de IP'!$B$13,AG753&lt;='Braços de IP'!$D$13),'Braços de IP'!$E$13,IF(AND(AG753&gt;='Braços de IP'!$B$14,AG753&lt;='Braços de IP'!$D$14),'Braços de IP'!$E$14,"ERRO")))))))</f>
        <v>Longo I</v>
      </c>
      <c r="CU753" s="27" t="s">
        <v>142</v>
      </c>
      <c r="CV753" s="26">
        <f>IF($CU753="","",VLOOKUP($CU753,'Braços de IP'!$E$9:$I$15,2,0))</f>
        <v>1.8</v>
      </c>
      <c r="CW753" s="29">
        <f>IF($CU753="","",VLOOKUP($CU753,'Braços de IP'!$E$9:$I$15,5,0))</f>
        <v>7</v>
      </c>
      <c r="CX753" s="26"/>
      <c r="CY753" s="26"/>
      <c r="CZ753" s="26"/>
      <c r="DA753" s="26"/>
      <c r="DB753" s="26"/>
      <c r="DC753" s="26"/>
      <c r="DD753" s="30">
        <f t="shared" si="632"/>
        <v>50</v>
      </c>
      <c r="DE753" s="31">
        <f t="shared" si="633"/>
        <v>135</v>
      </c>
      <c r="DF753" s="30">
        <f t="shared" si="634"/>
        <v>185</v>
      </c>
      <c r="DG753" s="32">
        <f t="shared" si="635"/>
        <v>0.62962962962962965</v>
      </c>
      <c r="DH753" s="33" t="s">
        <v>143</v>
      </c>
      <c r="DI753" s="34"/>
      <c r="DJ753" s="35"/>
      <c r="DK753" s="16" t="s">
        <v>144</v>
      </c>
      <c r="DL753" s="16"/>
      <c r="DN753" s="36" t="e">
        <f t="shared" si="675"/>
        <v>#VALUE!</v>
      </c>
    </row>
    <row r="754" spans="2:118" ht="15.75" customHeight="1" x14ac:dyDescent="0.25">
      <c r="B754" s="16">
        <v>163</v>
      </c>
      <c r="C754" s="16" t="s">
        <v>146</v>
      </c>
      <c r="D754" s="16" t="s">
        <v>645</v>
      </c>
      <c r="E754" s="16">
        <v>-8.0392159999999997</v>
      </c>
      <c r="F754" s="16">
        <v>-34.946263000000002</v>
      </c>
      <c r="G754" s="16" t="s">
        <v>160</v>
      </c>
      <c r="H754" s="17" t="s">
        <v>136</v>
      </c>
      <c r="I754" s="16" t="s">
        <v>135</v>
      </c>
      <c r="J754" s="17" t="s">
        <v>137</v>
      </c>
      <c r="K754" s="18">
        <v>135</v>
      </c>
      <c r="L754" s="17" t="s">
        <v>138</v>
      </c>
      <c r="M754" s="17">
        <v>0</v>
      </c>
      <c r="N754" s="16">
        <f t="shared" si="671"/>
        <v>270</v>
      </c>
      <c r="O754" s="17">
        <v>1</v>
      </c>
      <c r="P754" s="17">
        <v>2.87</v>
      </c>
      <c r="Q754" s="17">
        <v>11.88</v>
      </c>
      <c r="R754" s="16"/>
      <c r="S754" s="16"/>
      <c r="T754" s="16">
        <v>0</v>
      </c>
      <c r="U754" s="17">
        <v>3.14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 t="s">
        <v>139</v>
      </c>
      <c r="AB754" s="17" t="s">
        <v>140</v>
      </c>
      <c r="AC754" s="17">
        <v>35.68</v>
      </c>
      <c r="AD754" s="17">
        <v>6.5</v>
      </c>
      <c r="AE754" s="17">
        <v>1</v>
      </c>
      <c r="AF754" s="17">
        <v>0.2</v>
      </c>
      <c r="AG754" s="17">
        <v>2.97</v>
      </c>
      <c r="AH754" s="17">
        <f t="shared" si="672"/>
        <v>2.77</v>
      </c>
      <c r="AI754" s="17" t="s">
        <v>136</v>
      </c>
      <c r="AJ754" s="17" t="s">
        <v>136</v>
      </c>
      <c r="AK754" s="17" t="s">
        <v>141</v>
      </c>
      <c r="AL754" s="17">
        <f t="shared" si="673"/>
        <v>2</v>
      </c>
      <c r="AM754" s="17">
        <v>0</v>
      </c>
      <c r="AN754" s="17"/>
      <c r="AO754" s="17">
        <v>0</v>
      </c>
      <c r="AP754" s="17">
        <v>0</v>
      </c>
      <c r="AQ754" s="17">
        <v>0</v>
      </c>
      <c r="AR754" s="17" t="s">
        <v>136</v>
      </c>
      <c r="AS754" s="19">
        <f t="shared" si="614"/>
        <v>0</v>
      </c>
      <c r="AT754" s="19"/>
      <c r="AU754" s="19">
        <f>VLOOKUP(G754,ABNT5101!$I$3:$J$9,2)</f>
        <v>10</v>
      </c>
      <c r="AV754" s="19">
        <f>VLOOKUP(G754,ABNT5101!$I$3:$M$9,5)</f>
        <v>0.18</v>
      </c>
      <c r="AW754" s="17" t="str">
        <f>_xlfn.XLOOKUP(G754,ABNT5101!I:I,ABNT5101!L:L)</f>
        <v>-</v>
      </c>
      <c r="AX754" s="17">
        <f>_xlfn.XLOOKUP(G754,ABNT5101!$I:$I,ABNT5101!M:M)</f>
        <v>0.18</v>
      </c>
      <c r="AY754" s="17" t="str">
        <f>_xlfn.XLOOKUP(G754,ABNT5101!$I:$I,ABNT5101!N:N)</f>
        <v>-</v>
      </c>
      <c r="AZ754" s="17">
        <f>_xlfn.XLOOKUP(G754,ABNT5101!$I:$I,ABNT5101!O:O)</f>
        <v>16</v>
      </c>
      <c r="BA754" s="20" t="str">
        <f t="shared" si="615"/>
        <v>ATENDE</v>
      </c>
      <c r="BB754" s="21">
        <f t="shared" ref="BB754:BC754" si="894">BE754/AU754-1</f>
        <v>0.3660000000000001</v>
      </c>
      <c r="BC754" s="21">
        <f t="shared" si="894"/>
        <v>0.44444444444444464</v>
      </c>
      <c r="BD754" s="21" t="str">
        <f t="shared" si="617"/>
        <v>-</v>
      </c>
      <c r="BE754" s="22">
        <v>13.66</v>
      </c>
      <c r="BF754" s="22">
        <v>0.26</v>
      </c>
      <c r="BG754" s="22"/>
      <c r="BH754" s="22"/>
      <c r="BI754" s="23"/>
      <c r="BJ754" s="22"/>
      <c r="BK754" s="20" t="str">
        <f t="shared" si="618"/>
        <v>ATENDE</v>
      </c>
      <c r="BL754" s="20" t="str">
        <f t="shared" si="619"/>
        <v>ATENDE</v>
      </c>
      <c r="BM754" s="20" t="str">
        <f t="shared" si="620"/>
        <v>ATENDE</v>
      </c>
      <c r="BN754" s="20" t="str">
        <f t="shared" si="621"/>
        <v>ATENDE</v>
      </c>
      <c r="BO754" s="24" t="str">
        <f t="shared" si="622"/>
        <v>C4</v>
      </c>
      <c r="BP754" s="24" t="str">
        <f t="shared" si="891"/>
        <v>P6</v>
      </c>
      <c r="BQ754" s="25">
        <f t="shared" si="623"/>
        <v>0.94000000000000017</v>
      </c>
      <c r="BR754" s="22">
        <v>5.82</v>
      </c>
      <c r="BS754" s="22">
        <v>0.64</v>
      </c>
      <c r="BT754" s="24">
        <f>IF(BP754="-","-",_xlfn.XLOOKUP(BP754,ABNT5101!$B$4:$B$9,ABNT5101!$C$4:$C$9))</f>
        <v>3</v>
      </c>
      <c r="BU754" s="24">
        <f>IF(BP754="-","-",_xlfn.XLOOKUP(BP754,ABNT5101!$B$4:$B$9,ABNT5101!$D$4:$D$9))</f>
        <v>0.6</v>
      </c>
      <c r="BV754" s="20" t="str">
        <f t="shared" si="624"/>
        <v>ATENDE</v>
      </c>
      <c r="BW754" s="20" t="str">
        <f t="shared" si="625"/>
        <v>ATENDE</v>
      </c>
      <c r="BX754" s="20" t="str">
        <f t="shared" si="626"/>
        <v>ATENDE</v>
      </c>
      <c r="BY754" s="24" t="str">
        <f t="shared" si="892"/>
        <v>P6</v>
      </c>
      <c r="BZ754" s="25">
        <f t="shared" si="627"/>
        <v>9.6666666666666679E-2</v>
      </c>
      <c r="CA754" s="24">
        <v>3.29</v>
      </c>
      <c r="CB754" s="24">
        <v>1.75</v>
      </c>
      <c r="CC754" s="20">
        <f>IF(BY754="-","-",_xlfn.XLOOKUP(BY754,ABNT5101!$B$4:$B$9,ABNT5101!$C$4:$C$9))</f>
        <v>3</v>
      </c>
      <c r="CD754" s="24">
        <f>IF(BY754="-","-",_xlfn.XLOOKUP(BY754,ABNT5101!$B$4:$B$9,ABNT5101!$D$4:$D$9))</f>
        <v>0.6</v>
      </c>
      <c r="CE754" s="20" t="str">
        <f t="shared" si="628"/>
        <v>ATENDE</v>
      </c>
      <c r="CF754" s="20" t="str">
        <f t="shared" si="629"/>
        <v>ATENDE</v>
      </c>
      <c r="CG754" s="20" t="str">
        <f t="shared" si="630"/>
        <v>ATENDE</v>
      </c>
      <c r="CH754" s="26" t="str">
        <f>_xlfn.XLOOKUP(CI754,'Banco de dados'!$B:$B,'Banco de dados'!$D:$D)</f>
        <v>TECNOWATT</v>
      </c>
      <c r="CI754" s="27" t="str">
        <f>'Banco de dados'!B68</f>
        <v xml:space="preserve">SIGSAGPTLRRSSNDL_60W_73IBBRS
</v>
      </c>
      <c r="CJ754" s="26" t="str">
        <f>_xlfn.XLOOKUP(CI754,'Banco de dados'!$B:$B,'Banco de dados'!$E:$E)</f>
        <v>SIGSAGPTLRRSSNDL_60W_73IBBRS
1-10C1MUN6.5</v>
      </c>
      <c r="CK754" s="26"/>
      <c r="CL754" s="26" t="e">
        <f>IF(CK754="-","-",_xlfn.XLOOKUP(CK754,'Banco de dados'!$B:$B,'Banco de dados'!$E:$E))</f>
        <v>#N/A</v>
      </c>
      <c r="CM754" s="28">
        <f t="shared" si="631"/>
        <v>1</v>
      </c>
      <c r="CN754" s="26">
        <f>_xlfn.XLOOKUP(CI754,'Banco de dados'!$B:$B,'Banco de dados'!$H:$H)</f>
        <v>60</v>
      </c>
      <c r="CO754" s="26" t="e">
        <f t="array" aca="1" ref="CO754" ca="1">_xludf.XLOOKUP(CK754,'Banco de dados'!$B:$B,'Banco de dados'!$H:$H)</f>
        <v>#NAME?</v>
      </c>
      <c r="CP754" s="51" t="e">
        <f t="array" aca="1" ref="CP754" ca="1">_xludf.XLOOKUP(CI754,'Banco de dados'!$B:$B,'Banco de dados'!$F:$F)</f>
        <v>#NAME?</v>
      </c>
      <c r="CQ754" s="26" t="e">
        <f t="array" aca="1" ref="CQ754" ca="1">_xludf.XLOOKUP(CK754,'Banco de dados'!$B:$B,'Banco de dados'!$F:$F)</f>
        <v>#NAME?</v>
      </c>
      <c r="CR754" s="27">
        <v>0</v>
      </c>
      <c r="CS754" s="27">
        <v>9</v>
      </c>
      <c r="CT754" s="26" t="str">
        <f>IF(AG754=0.5,"Suporte",IF(AND(AG754&gt;='Braços de IP'!$B$9,AG754&lt;='Braços de IP'!$D$9),'Braços de IP'!$E$9,IF(AND(AG754&gt;='Braços de IP'!$B$10,AG754&lt;='Braços de IP'!$D$10),'Braços de IP'!$E$10,IF(AND(AG754&gt;='Braços de IP'!$B$11,AG754&lt;='Braços de IP'!$D$11),'Braços de IP'!$E$11,IF(AND(AG754&gt;='Braços de IP'!$B$12,AG754&lt;='Braços de IP'!$D$12),'Braços de IP'!$E$12,IF(AND(AG754&gt;='Braços de IP'!$B$13,AG754&lt;='Braços de IP'!$D$13),'Braços de IP'!$E$13,IF(AND(AG754&gt;='Braços de IP'!$B$14,AG754&lt;='Braços de IP'!$D$14),'Braços de IP'!$E$14,"ERRO")))))))</f>
        <v>Longo I</v>
      </c>
      <c r="CU754" s="27"/>
      <c r="CV754" s="26" t="str">
        <f>IF($CU754="","",VLOOKUP($CU754,'Braços de IP'!$E$9:$I$15,2,0))</f>
        <v/>
      </c>
      <c r="CW754" s="29" t="str">
        <f>IF($CU754="","",VLOOKUP($CU754,'Braços de IP'!$E$9:$I$15,5,0))</f>
        <v/>
      </c>
      <c r="CX754" s="26"/>
      <c r="CY754" s="26"/>
      <c r="CZ754" s="26"/>
      <c r="DA754" s="26"/>
      <c r="DB754" s="26"/>
      <c r="DC754" s="26"/>
      <c r="DD754" s="30">
        <f t="shared" si="632"/>
        <v>60</v>
      </c>
      <c r="DE754" s="31">
        <f t="shared" si="633"/>
        <v>135</v>
      </c>
      <c r="DF754" s="30">
        <f t="shared" si="634"/>
        <v>195</v>
      </c>
      <c r="DG754" s="32">
        <f t="shared" si="635"/>
        <v>0.55555555555555558</v>
      </c>
      <c r="DH754" s="33" t="s">
        <v>143</v>
      </c>
      <c r="DI754" s="34"/>
      <c r="DJ754" s="35"/>
      <c r="DK754" s="16" t="s">
        <v>144</v>
      </c>
      <c r="DL754" s="16"/>
      <c r="DN754" s="36" t="e">
        <f t="shared" si="675"/>
        <v>#VALUE!</v>
      </c>
    </row>
    <row r="755" spans="2:118" ht="15.75" customHeight="1" x14ac:dyDescent="0.25">
      <c r="B755" s="16">
        <v>164</v>
      </c>
      <c r="C755" s="16" t="s">
        <v>146</v>
      </c>
      <c r="D755" s="16" t="s">
        <v>646</v>
      </c>
      <c r="E755" s="16">
        <v>-8.0414309999999993</v>
      </c>
      <c r="F755" s="16">
        <v>-34.958716000000003</v>
      </c>
      <c r="G755" s="16" t="s">
        <v>160</v>
      </c>
      <c r="H755" s="17" t="s">
        <v>136</v>
      </c>
      <c r="I755" s="16" t="s">
        <v>135</v>
      </c>
      <c r="J755" s="17" t="s">
        <v>137</v>
      </c>
      <c r="K755" s="18">
        <v>70</v>
      </c>
      <c r="L755" s="17" t="s">
        <v>138</v>
      </c>
      <c r="M755" s="17">
        <v>0</v>
      </c>
      <c r="N755" s="16">
        <f t="shared" si="671"/>
        <v>140</v>
      </c>
      <c r="O755" s="17">
        <v>1</v>
      </c>
      <c r="P755" s="17">
        <v>1.97</v>
      </c>
      <c r="Q755" s="17">
        <v>7.8</v>
      </c>
      <c r="R755" s="16"/>
      <c r="S755" s="16"/>
      <c r="T755" s="16">
        <v>0</v>
      </c>
      <c r="U755" s="17">
        <v>1.6</v>
      </c>
      <c r="V755" s="17">
        <v>0</v>
      </c>
      <c r="W755" s="17">
        <v>0</v>
      </c>
      <c r="X755" s="17">
        <v>0</v>
      </c>
      <c r="Y755" s="17">
        <v>0</v>
      </c>
      <c r="Z755" s="17">
        <v>0</v>
      </c>
      <c r="AA755" s="17" t="s">
        <v>161</v>
      </c>
      <c r="AB755" s="17" t="s">
        <v>140</v>
      </c>
      <c r="AC755" s="17">
        <v>25.44</v>
      </c>
      <c r="AD755" s="17">
        <v>5.7</v>
      </c>
      <c r="AE755" s="17">
        <v>1</v>
      </c>
      <c r="AF755" s="17">
        <v>0.76</v>
      </c>
      <c r="AG755" s="17">
        <v>2.64</v>
      </c>
      <c r="AH755" s="17">
        <f t="shared" si="672"/>
        <v>1.8800000000000001</v>
      </c>
      <c r="AI755" s="17" t="s">
        <v>136</v>
      </c>
      <c r="AJ755" s="17" t="s">
        <v>136</v>
      </c>
      <c r="AK755" s="17" t="s">
        <v>141</v>
      </c>
      <c r="AL755" s="17" t="str">
        <f t="shared" si="673"/>
        <v>erro</v>
      </c>
      <c r="AM755" s="17">
        <v>0</v>
      </c>
      <c r="AN755" s="17"/>
      <c r="AO755" s="17">
        <v>0</v>
      </c>
      <c r="AP755" s="17">
        <v>0</v>
      </c>
      <c r="AQ755" s="17">
        <v>0</v>
      </c>
      <c r="AR755" s="17" t="s">
        <v>136</v>
      </c>
      <c r="AS755" s="19">
        <f t="shared" si="614"/>
        <v>0</v>
      </c>
      <c r="AT755" s="19"/>
      <c r="AU755" s="19">
        <f>VLOOKUP(G755,ABNT5101!$I$3:$J$9,2)</f>
        <v>10</v>
      </c>
      <c r="AV755" s="19">
        <f>VLOOKUP(G755,ABNT5101!$I$3:$M$9,5)</f>
        <v>0.18</v>
      </c>
      <c r="AW755" s="17" t="str">
        <f>_xlfn.XLOOKUP(G755,ABNT5101!I:I,ABNT5101!L:L)</f>
        <v>-</v>
      </c>
      <c r="AX755" s="17">
        <f>_xlfn.XLOOKUP(G755,ABNT5101!$I:$I,ABNT5101!M:M)</f>
        <v>0.18</v>
      </c>
      <c r="AY755" s="17" t="str">
        <f>_xlfn.XLOOKUP(G755,ABNT5101!$I:$I,ABNT5101!N:N)</f>
        <v>-</v>
      </c>
      <c r="AZ755" s="17">
        <f>_xlfn.XLOOKUP(G755,ABNT5101!$I:$I,ABNT5101!O:O)</f>
        <v>16</v>
      </c>
      <c r="BA755" s="20" t="str">
        <f t="shared" si="615"/>
        <v>ATENDE</v>
      </c>
      <c r="BB755" s="21">
        <f t="shared" ref="BB755:BC755" si="895">BE755/AU755-1</f>
        <v>0.35000000000000009</v>
      </c>
      <c r="BC755" s="21">
        <f t="shared" si="895"/>
        <v>3.4444444444444446</v>
      </c>
      <c r="BD755" s="21" t="str">
        <f t="shared" si="617"/>
        <v>-</v>
      </c>
      <c r="BE755" s="22">
        <v>13.5</v>
      </c>
      <c r="BF755" s="22">
        <v>0.8</v>
      </c>
      <c r="BG755" s="22"/>
      <c r="BH755" s="22"/>
      <c r="BI755" s="23"/>
      <c r="BJ755" s="22"/>
      <c r="BK755" s="20" t="str">
        <f t="shared" si="618"/>
        <v>ATENDE</v>
      </c>
      <c r="BL755" s="20" t="str">
        <f t="shared" si="619"/>
        <v>ATENDE</v>
      </c>
      <c r="BM755" s="20" t="str">
        <f t="shared" si="620"/>
        <v>ATENDE</v>
      </c>
      <c r="BN755" s="20" t="str">
        <f t="shared" si="621"/>
        <v>ATENDE</v>
      </c>
      <c r="BO755" s="24" t="str">
        <f t="shared" si="622"/>
        <v>C4</v>
      </c>
      <c r="BP755" s="24" t="str">
        <f t="shared" si="891"/>
        <v>P6</v>
      </c>
      <c r="BQ755" s="25">
        <f t="shared" si="623"/>
        <v>1.7066666666666666</v>
      </c>
      <c r="BR755" s="22">
        <v>8.1199999999999992</v>
      </c>
      <c r="BS755" s="22">
        <v>6.1</v>
      </c>
      <c r="BT755" s="24">
        <f>IF(BP755="-","-",_xlfn.XLOOKUP(BP755,ABNT5101!$B$4:$B$9,ABNT5101!$C$4:$C$9))</f>
        <v>3</v>
      </c>
      <c r="BU755" s="24">
        <f>IF(BP755="-","-",_xlfn.XLOOKUP(BP755,ABNT5101!$B$4:$B$9,ABNT5101!$D$4:$D$9))</f>
        <v>0.6</v>
      </c>
      <c r="BV755" s="20" t="str">
        <f t="shared" si="624"/>
        <v>ATENDE</v>
      </c>
      <c r="BW755" s="20" t="str">
        <f t="shared" si="625"/>
        <v>ATENDE</v>
      </c>
      <c r="BX755" s="20" t="str">
        <f t="shared" si="626"/>
        <v>ATENDE</v>
      </c>
      <c r="BY755" s="24" t="str">
        <f t="shared" si="892"/>
        <v>P6</v>
      </c>
      <c r="BZ755" s="25">
        <f t="shared" si="627"/>
        <v>1.5633333333333335</v>
      </c>
      <c r="CA755" s="24">
        <v>7.69</v>
      </c>
      <c r="CB755" s="24">
        <v>5.5</v>
      </c>
      <c r="CC755" s="20">
        <f>IF(BY755="-","-",_xlfn.XLOOKUP(BY755,ABNT5101!$B$4:$B$9,ABNT5101!$C$4:$C$9))</f>
        <v>3</v>
      </c>
      <c r="CD755" s="24">
        <f>IF(BY755="-","-",_xlfn.XLOOKUP(BY755,ABNT5101!$B$4:$B$9,ABNT5101!$D$4:$D$9))</f>
        <v>0.6</v>
      </c>
      <c r="CE755" s="20" t="str">
        <f t="shared" si="628"/>
        <v>ATENDE</v>
      </c>
      <c r="CF755" s="20" t="str">
        <f t="shared" si="629"/>
        <v>ATENDE</v>
      </c>
      <c r="CG755" s="20" t="str">
        <f t="shared" si="630"/>
        <v>ATENDE</v>
      </c>
      <c r="CH755" s="26" t="str">
        <f>_xlfn.XLOOKUP(CI755,'Banco de dados'!$B:$B,'Banco de dados'!$D:$D)</f>
        <v>LEDSTAR</v>
      </c>
      <c r="CI755" s="47" t="str">
        <f>'Banco de dados'!B4</f>
        <v xml:space="preserve"> SL VT 9.1 17W</v>
      </c>
      <c r="CJ755" s="26" t="str">
        <f>_xlfn.XLOOKUP(CI755,'Banco de dados'!$B:$B,'Banco de dados'!$E:$E)</f>
        <v>LUM LED SL VT 9.1 17W</v>
      </c>
      <c r="CK755" s="26"/>
      <c r="CL755" s="26" t="e">
        <f>IF(CK755="-","-",_xlfn.XLOOKUP(CK755,'Banco de dados'!$B:$B,'Banco de dados'!$E:$E))</f>
        <v>#N/A</v>
      </c>
      <c r="CM755" s="28">
        <f t="shared" si="631"/>
        <v>1</v>
      </c>
      <c r="CN755" s="26">
        <f>_xlfn.XLOOKUP(CI755,'Banco de dados'!$B:$B,'Banco de dados'!$H:$H)</f>
        <v>17</v>
      </c>
      <c r="CO755" s="26" t="e">
        <f t="array" aca="1" ref="CO755" ca="1">_xludf.XLOOKUP(CK755,'Banco de dados'!$B:$B,'Banco de dados'!$H:$H)</f>
        <v>#NAME?</v>
      </c>
      <c r="CP755" s="51" t="e">
        <f t="array" aca="1" ref="CP755" ca="1">_xludf.XLOOKUP(CI755,'Banco de dados'!$B:$B,'Banco de dados'!$F:$F)</f>
        <v>#NAME?</v>
      </c>
      <c r="CQ755" s="26" t="e">
        <f t="array" aca="1" ref="CQ755" ca="1">_xludf.XLOOKUP(CK755,'Banco de dados'!$B:$B,'Banco de dados'!$F:$F)</f>
        <v>#NAME?</v>
      </c>
      <c r="CR755" s="27">
        <v>0</v>
      </c>
      <c r="CS755" s="27"/>
      <c r="CT755" s="26" t="str">
        <f>IF(AG755=0.5,"Suporte",IF(AND(AG755&gt;='Braços de IP'!$B$9,AG755&lt;='Braços de IP'!$D$9),'Braços de IP'!$E$9,IF(AND(AG755&gt;='Braços de IP'!$B$10,AG755&lt;='Braços de IP'!$D$10),'Braços de IP'!$E$10,IF(AND(AG755&gt;='Braços de IP'!$B$11,AG755&lt;='Braços de IP'!$D$11),'Braços de IP'!$E$11,IF(AND(AG755&gt;='Braços de IP'!$B$12,AG755&lt;='Braços de IP'!$D$12),'Braços de IP'!$E$12,IF(AND(AG755&gt;='Braços de IP'!$B$13,AG755&lt;='Braços de IP'!$D$13),'Braços de IP'!$E$13,IF(AND(AG755&gt;='Braços de IP'!$B$14,AG755&lt;='Braços de IP'!$D$14),'Braços de IP'!$E$14,"ERRO")))))))</f>
        <v>Longo I</v>
      </c>
      <c r="CU755" s="27"/>
      <c r="CV755" s="26" t="str">
        <f>IF($CU755="","",VLOOKUP($CU755,'Braços de IP'!$E$9:$I$15,2,0))</f>
        <v/>
      </c>
      <c r="CW755" s="29" t="str">
        <f>IF($CU755="","",VLOOKUP($CU755,'Braços de IP'!$E$9:$I$15,5,0))</f>
        <v/>
      </c>
      <c r="CX755" s="26"/>
      <c r="CY755" s="26"/>
      <c r="CZ755" s="26"/>
      <c r="DA755" s="26"/>
      <c r="DB755" s="26"/>
      <c r="DC755" s="26"/>
      <c r="DD755" s="30">
        <f t="shared" si="632"/>
        <v>17</v>
      </c>
      <c r="DE755" s="31">
        <f t="shared" si="633"/>
        <v>70</v>
      </c>
      <c r="DF755" s="30">
        <f t="shared" si="634"/>
        <v>87</v>
      </c>
      <c r="DG755" s="32">
        <f t="shared" si="635"/>
        <v>0.75714285714285712</v>
      </c>
      <c r="DH755" s="33" t="s">
        <v>143</v>
      </c>
      <c r="DI755" s="34"/>
      <c r="DJ755" s="35"/>
      <c r="DK755" s="16" t="s">
        <v>144</v>
      </c>
      <c r="DL755" s="16"/>
      <c r="DN755" s="36" t="e">
        <f t="shared" si="675"/>
        <v>#VALUE!</v>
      </c>
    </row>
    <row r="756" spans="2:118" ht="15.75" customHeight="1" x14ac:dyDescent="0.25">
      <c r="B756" s="16">
        <v>164</v>
      </c>
      <c r="C756" s="16" t="s">
        <v>146</v>
      </c>
      <c r="D756" s="16" t="s">
        <v>646</v>
      </c>
      <c r="E756" s="16">
        <v>-8.0414309999999993</v>
      </c>
      <c r="F756" s="16">
        <v>-34.958716000000003</v>
      </c>
      <c r="G756" s="16" t="s">
        <v>160</v>
      </c>
      <c r="H756" s="17" t="s">
        <v>136</v>
      </c>
      <c r="I756" s="16" t="s">
        <v>135</v>
      </c>
      <c r="J756" s="17" t="s">
        <v>137</v>
      </c>
      <c r="K756" s="18">
        <v>70</v>
      </c>
      <c r="L756" s="17" t="s">
        <v>138</v>
      </c>
      <c r="M756" s="17">
        <v>0</v>
      </c>
      <c r="N756" s="16">
        <f t="shared" si="671"/>
        <v>140</v>
      </c>
      <c r="O756" s="17">
        <v>1</v>
      </c>
      <c r="P756" s="17">
        <v>1.97</v>
      </c>
      <c r="Q756" s="17">
        <v>7.8</v>
      </c>
      <c r="R756" s="16"/>
      <c r="S756" s="16"/>
      <c r="T756" s="16">
        <v>0</v>
      </c>
      <c r="U756" s="17">
        <v>1.6</v>
      </c>
      <c r="V756" s="17">
        <v>0</v>
      </c>
      <c r="W756" s="17">
        <v>0</v>
      </c>
      <c r="X756" s="17">
        <v>0</v>
      </c>
      <c r="Y756" s="17">
        <v>0</v>
      </c>
      <c r="Z756" s="17">
        <v>0</v>
      </c>
      <c r="AA756" s="17" t="s">
        <v>161</v>
      </c>
      <c r="AB756" s="17" t="s">
        <v>140</v>
      </c>
      <c r="AC756" s="17">
        <v>25.44</v>
      </c>
      <c r="AD756" s="17">
        <v>5.7</v>
      </c>
      <c r="AE756" s="17">
        <v>1</v>
      </c>
      <c r="AF756" s="17">
        <v>0.76</v>
      </c>
      <c r="AG756" s="17">
        <v>2.64</v>
      </c>
      <c r="AH756" s="17">
        <f t="shared" si="672"/>
        <v>1.8800000000000001</v>
      </c>
      <c r="AI756" s="17" t="s">
        <v>136</v>
      </c>
      <c r="AJ756" s="17" t="s">
        <v>136</v>
      </c>
      <c r="AK756" s="17" t="s">
        <v>141</v>
      </c>
      <c r="AL756" s="17" t="str">
        <f t="shared" si="673"/>
        <v>erro</v>
      </c>
      <c r="AM756" s="17">
        <v>0</v>
      </c>
      <c r="AN756" s="17"/>
      <c r="AO756" s="17">
        <v>0</v>
      </c>
      <c r="AP756" s="17">
        <v>0</v>
      </c>
      <c r="AQ756" s="17">
        <v>0</v>
      </c>
      <c r="AR756" s="17" t="s">
        <v>136</v>
      </c>
      <c r="AS756" s="19">
        <f t="shared" si="614"/>
        <v>0</v>
      </c>
      <c r="AT756" s="19"/>
      <c r="AU756" s="19">
        <f>VLOOKUP(G756,ABNT5101!$I$3:$J$9,2)</f>
        <v>10</v>
      </c>
      <c r="AV756" s="19">
        <f>VLOOKUP(G756,ABNT5101!$I$3:$M$9,5)</f>
        <v>0.18</v>
      </c>
      <c r="AW756" s="17" t="str">
        <f>_xlfn.XLOOKUP(G756,ABNT5101!I:I,ABNT5101!L:L)</f>
        <v>-</v>
      </c>
      <c r="AX756" s="17">
        <f>_xlfn.XLOOKUP(G756,ABNT5101!$I:$I,ABNT5101!M:M)</f>
        <v>0.18</v>
      </c>
      <c r="AY756" s="17" t="str">
        <f>_xlfn.XLOOKUP(G756,ABNT5101!$I:$I,ABNT5101!N:N)</f>
        <v>-</v>
      </c>
      <c r="AZ756" s="17">
        <f>_xlfn.XLOOKUP(G756,ABNT5101!$I:$I,ABNT5101!O:O)</f>
        <v>16</v>
      </c>
      <c r="BA756" s="20" t="str">
        <f t="shared" si="615"/>
        <v>ATENDE</v>
      </c>
      <c r="BB756" s="21">
        <f t="shared" ref="BB756:BC756" si="896">BE756/AU756-1</f>
        <v>0.86799999999999988</v>
      </c>
      <c r="BC756" s="21">
        <f t="shared" si="896"/>
        <v>3.2777777777777777</v>
      </c>
      <c r="BD756" s="21" t="str">
        <f t="shared" si="617"/>
        <v>-</v>
      </c>
      <c r="BE756" s="22">
        <v>18.68</v>
      </c>
      <c r="BF756" s="22">
        <v>0.77</v>
      </c>
      <c r="BG756" s="22"/>
      <c r="BH756" s="22"/>
      <c r="BI756" s="23"/>
      <c r="BJ756" s="22"/>
      <c r="BK756" s="20" t="str">
        <f t="shared" si="618"/>
        <v>ATENDE</v>
      </c>
      <c r="BL756" s="20" t="str">
        <f t="shared" si="619"/>
        <v>ATENDE</v>
      </c>
      <c r="BM756" s="20" t="str">
        <f t="shared" si="620"/>
        <v>ATENDE</v>
      </c>
      <c r="BN756" s="20" t="str">
        <f t="shared" si="621"/>
        <v>ATENDE</v>
      </c>
      <c r="BO756" s="24" t="str">
        <f t="shared" si="622"/>
        <v>C4</v>
      </c>
      <c r="BP756" s="24" t="str">
        <f t="shared" si="891"/>
        <v>P6</v>
      </c>
      <c r="BQ756" s="25">
        <f t="shared" si="623"/>
        <v>2.1433333333333331</v>
      </c>
      <c r="BR756" s="22">
        <v>9.43</v>
      </c>
      <c r="BS756" s="22" t="s">
        <v>647</v>
      </c>
      <c r="BT756" s="24">
        <f>IF(BP756="-","-",_xlfn.XLOOKUP(BP756,ABNT5101!$B$4:$B$9,ABNT5101!$C$4:$C$9))</f>
        <v>3</v>
      </c>
      <c r="BU756" s="24">
        <f>IF(BP756="-","-",_xlfn.XLOOKUP(BP756,ABNT5101!$B$4:$B$9,ABNT5101!$D$4:$D$9))</f>
        <v>0.6</v>
      </c>
      <c r="BV756" s="20" t="str">
        <f t="shared" si="624"/>
        <v>ATENDE</v>
      </c>
      <c r="BW756" s="20" t="str">
        <f t="shared" si="625"/>
        <v>ATENDE</v>
      </c>
      <c r="BX756" s="20" t="str">
        <f t="shared" si="626"/>
        <v>ATENDE</v>
      </c>
      <c r="BY756" s="24" t="str">
        <f t="shared" si="892"/>
        <v>P6</v>
      </c>
      <c r="BZ756" s="25">
        <f t="shared" si="627"/>
        <v>1.9166666666666665</v>
      </c>
      <c r="CA756" s="24">
        <v>8.75</v>
      </c>
      <c r="CB756" s="24">
        <v>3.68</v>
      </c>
      <c r="CC756" s="20">
        <f>IF(BY756="-","-",_xlfn.XLOOKUP(BY756,ABNT5101!$B$4:$B$9,ABNT5101!$C$4:$C$9))</f>
        <v>3</v>
      </c>
      <c r="CD756" s="24">
        <f>IF(BY756="-","-",_xlfn.XLOOKUP(BY756,ABNT5101!$B$4:$B$9,ABNT5101!$D$4:$D$9))</f>
        <v>0.6</v>
      </c>
      <c r="CE756" s="20" t="str">
        <f t="shared" si="628"/>
        <v>ATENDE</v>
      </c>
      <c r="CF756" s="20" t="str">
        <f t="shared" si="629"/>
        <v>ATENDE</v>
      </c>
      <c r="CG756" s="20" t="str">
        <f t="shared" si="630"/>
        <v>ATENDE</v>
      </c>
      <c r="CH756" s="26" t="str">
        <f>_xlfn.XLOOKUP(CI756,'Banco de dados'!$B:$B,'Banco de dados'!$D:$D)</f>
        <v>SX LIGHTING</v>
      </c>
      <c r="CI756" s="27" t="str">
        <f>'Banco de dados'!B53</f>
        <v>SX-INEVO020HF</v>
      </c>
      <c r="CJ756" s="26" t="str">
        <f>_xlfn.XLOOKUP(CI756,'Banco de dados'!$B:$B,'Banco de dados'!$E:$E)</f>
        <v>SXINEVO020K50L12CZF7PHF</v>
      </c>
      <c r="CK756" s="26"/>
      <c r="CL756" s="26" t="e">
        <f>IF(CK756="-","-",_xlfn.XLOOKUP(CK756,'Banco de dados'!$B:$B,'Banco de dados'!$E:$E))</f>
        <v>#N/A</v>
      </c>
      <c r="CM756" s="28">
        <f t="shared" si="631"/>
        <v>1</v>
      </c>
      <c r="CN756" s="26">
        <f>_xlfn.XLOOKUP(CI756,'Banco de dados'!$B:$B,'Banco de dados'!$H:$H)</f>
        <v>22.5</v>
      </c>
      <c r="CO756" s="26" t="e">
        <f t="array" aca="1" ref="CO756" ca="1">_xludf.XLOOKUP(CK756,'Banco de dados'!$B:$B,'Banco de dados'!$H:$H)</f>
        <v>#NAME?</v>
      </c>
      <c r="CP756" s="51" t="e">
        <f t="array" aca="1" ref="CP756" ca="1">_xludf.XLOOKUP(CI756,'Banco de dados'!$B:$B,'Banco de dados'!$F:$F)</f>
        <v>#NAME?</v>
      </c>
      <c r="CQ756" s="26" t="e">
        <f t="array" aca="1" ref="CQ756" ca="1">_xludf.XLOOKUP(CK756,'Banco de dados'!$B:$B,'Banco de dados'!$F:$F)</f>
        <v>#NAME?</v>
      </c>
      <c r="CR756" s="27">
        <v>0</v>
      </c>
      <c r="CS756" s="27"/>
      <c r="CT756" s="26" t="str">
        <f>IF(AG756=0.5,"Suporte",IF(AND(AG756&gt;='Braços de IP'!$B$9,AG756&lt;='Braços de IP'!$D$9),'Braços de IP'!$E$9,IF(AND(AG756&gt;='Braços de IP'!$B$10,AG756&lt;='Braços de IP'!$D$10),'Braços de IP'!$E$10,IF(AND(AG756&gt;='Braços de IP'!$B$11,AG756&lt;='Braços de IP'!$D$11),'Braços de IP'!$E$11,IF(AND(AG756&gt;='Braços de IP'!$B$12,AG756&lt;='Braços de IP'!$D$12),'Braços de IP'!$E$12,IF(AND(AG756&gt;='Braços de IP'!$B$13,AG756&lt;='Braços de IP'!$D$13),'Braços de IP'!$E$13,IF(AND(AG756&gt;='Braços de IP'!$B$14,AG756&lt;='Braços de IP'!$D$14),'Braços de IP'!$E$14,"ERRO")))))))</f>
        <v>Longo I</v>
      </c>
      <c r="CU756" s="27"/>
      <c r="CV756" s="26" t="str">
        <f>IF($CU756="","",VLOOKUP($CU756,'Braços de IP'!$E$9:$I$15,2,0))</f>
        <v/>
      </c>
      <c r="CW756" s="29" t="str">
        <f>IF($CU756="","",VLOOKUP($CU756,'Braços de IP'!$E$9:$I$15,5,0))</f>
        <v/>
      </c>
      <c r="CX756" s="26"/>
      <c r="CY756" s="26"/>
      <c r="CZ756" s="26"/>
      <c r="DA756" s="26"/>
      <c r="DB756" s="26"/>
      <c r="DC756" s="26"/>
      <c r="DD756" s="62">
        <f t="shared" si="632"/>
        <v>22.5</v>
      </c>
      <c r="DE756" s="31">
        <f t="shared" si="633"/>
        <v>70</v>
      </c>
      <c r="DF756" s="30">
        <f t="shared" si="634"/>
        <v>92.5</v>
      </c>
      <c r="DG756" s="32">
        <f t="shared" si="635"/>
        <v>0.6785714285714286</v>
      </c>
      <c r="DH756" s="33" t="s">
        <v>143</v>
      </c>
      <c r="DI756" s="34"/>
      <c r="DJ756" s="35"/>
      <c r="DK756" s="16" t="s">
        <v>144</v>
      </c>
      <c r="DL756" s="16"/>
      <c r="DN756" s="36" t="e">
        <f t="shared" si="675"/>
        <v>#VALUE!</v>
      </c>
    </row>
    <row r="757" spans="2:118" ht="15.75" customHeight="1" x14ac:dyDescent="0.25">
      <c r="B757" s="16">
        <v>164</v>
      </c>
      <c r="C757" s="16" t="s">
        <v>146</v>
      </c>
      <c r="D757" s="16" t="s">
        <v>646</v>
      </c>
      <c r="E757" s="16">
        <v>-8.0414309999999993</v>
      </c>
      <c r="F757" s="16">
        <v>-34.958716000000003</v>
      </c>
      <c r="G757" s="16" t="s">
        <v>160</v>
      </c>
      <c r="H757" s="17" t="s">
        <v>136</v>
      </c>
      <c r="I757" s="16" t="s">
        <v>135</v>
      </c>
      <c r="J757" s="17" t="s">
        <v>137</v>
      </c>
      <c r="K757" s="18">
        <v>70</v>
      </c>
      <c r="L757" s="17" t="s">
        <v>138</v>
      </c>
      <c r="M757" s="17">
        <v>0</v>
      </c>
      <c r="N757" s="16">
        <f t="shared" si="671"/>
        <v>140</v>
      </c>
      <c r="O757" s="17">
        <v>1</v>
      </c>
      <c r="P757" s="17">
        <v>1.97</v>
      </c>
      <c r="Q757" s="17">
        <v>7.8</v>
      </c>
      <c r="R757" s="16"/>
      <c r="S757" s="16"/>
      <c r="T757" s="16">
        <v>0</v>
      </c>
      <c r="U757" s="17">
        <v>1.6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 t="s">
        <v>161</v>
      </c>
      <c r="AB757" s="17" t="s">
        <v>140</v>
      </c>
      <c r="AC757" s="17">
        <v>25.44</v>
      </c>
      <c r="AD757" s="17">
        <v>5.7</v>
      </c>
      <c r="AE757" s="17">
        <v>1</v>
      </c>
      <c r="AF757" s="17">
        <v>0.76</v>
      </c>
      <c r="AG757" s="17">
        <v>2.64</v>
      </c>
      <c r="AH757" s="17">
        <f t="shared" si="672"/>
        <v>1.8800000000000001</v>
      </c>
      <c r="AI757" s="17" t="s">
        <v>136</v>
      </c>
      <c r="AJ757" s="17" t="s">
        <v>136</v>
      </c>
      <c r="AK757" s="17" t="s">
        <v>141</v>
      </c>
      <c r="AL757" s="17" t="str">
        <f t="shared" si="673"/>
        <v>erro</v>
      </c>
      <c r="AM757" s="17">
        <v>0</v>
      </c>
      <c r="AN757" s="17"/>
      <c r="AO757" s="17">
        <v>0</v>
      </c>
      <c r="AP757" s="17">
        <v>0</v>
      </c>
      <c r="AQ757" s="17">
        <v>0</v>
      </c>
      <c r="AR757" s="17" t="s">
        <v>136</v>
      </c>
      <c r="AS757" s="19">
        <f t="shared" si="614"/>
        <v>0</v>
      </c>
      <c r="AT757" s="19"/>
      <c r="AU757" s="19">
        <f>VLOOKUP(G757,ABNT5101!$I$3:$J$9,2)</f>
        <v>10</v>
      </c>
      <c r="AV757" s="19">
        <f>VLOOKUP(G757,ABNT5101!$I$3:$M$9,5)</f>
        <v>0.18</v>
      </c>
      <c r="AW757" s="17" t="str">
        <f>_xlfn.XLOOKUP(G757,ABNT5101!I:I,ABNT5101!L:L)</f>
        <v>-</v>
      </c>
      <c r="AX757" s="17">
        <f>_xlfn.XLOOKUP(G757,ABNT5101!$I:$I,ABNT5101!M:M)</f>
        <v>0.18</v>
      </c>
      <c r="AY757" s="17" t="str">
        <f>_xlfn.XLOOKUP(G757,ABNT5101!$I:$I,ABNT5101!N:N)</f>
        <v>-</v>
      </c>
      <c r="AZ757" s="17">
        <f>_xlfn.XLOOKUP(G757,ABNT5101!$I:$I,ABNT5101!O:O)</f>
        <v>16</v>
      </c>
      <c r="BA757" s="20" t="str">
        <f t="shared" si="615"/>
        <v>ATENDE</v>
      </c>
      <c r="BB757" s="21">
        <f t="shared" ref="BB757:BC757" si="897">BE757/AU757-1</f>
        <v>1.6890000000000001</v>
      </c>
      <c r="BC757" s="21">
        <f t="shared" si="897"/>
        <v>3.0555555555555554</v>
      </c>
      <c r="BD757" s="21" t="str">
        <f t="shared" si="617"/>
        <v>-</v>
      </c>
      <c r="BE757" s="22">
        <v>26.89</v>
      </c>
      <c r="BF757" s="22">
        <v>0.73</v>
      </c>
      <c r="BG757" s="22"/>
      <c r="BH757" s="22"/>
      <c r="BI757" s="23"/>
      <c r="BJ757" s="22"/>
      <c r="BK757" s="20" t="str">
        <f t="shared" si="618"/>
        <v>ATENDE</v>
      </c>
      <c r="BL757" s="20" t="str">
        <f t="shared" si="619"/>
        <v>ATENDE</v>
      </c>
      <c r="BM757" s="20" t="str">
        <f t="shared" si="620"/>
        <v>ATENDE</v>
      </c>
      <c r="BN757" s="20" t="str">
        <f t="shared" si="621"/>
        <v>ATENDE</v>
      </c>
      <c r="BO757" s="24" t="str">
        <f t="shared" si="622"/>
        <v>C4</v>
      </c>
      <c r="BP757" s="24" t="str">
        <f t="shared" si="891"/>
        <v>P6</v>
      </c>
      <c r="BQ757" s="25">
        <f t="shared" si="623"/>
        <v>3.4833333333333334</v>
      </c>
      <c r="BR757" s="22">
        <v>13.45</v>
      </c>
      <c r="BS757" s="22">
        <v>8.4</v>
      </c>
      <c r="BT757" s="24">
        <f>IF(BP757="-","-",_xlfn.XLOOKUP(BP757,ABNT5101!$B$4:$B$9,ABNT5101!$C$4:$C$9))</f>
        <v>3</v>
      </c>
      <c r="BU757" s="24">
        <f>IF(BP757="-","-",_xlfn.XLOOKUP(BP757,ABNT5101!$B$4:$B$9,ABNT5101!$D$4:$D$9))</f>
        <v>0.6</v>
      </c>
      <c r="BV757" s="20" t="str">
        <f t="shared" si="624"/>
        <v>ATENDE</v>
      </c>
      <c r="BW757" s="20" t="str">
        <f t="shared" si="625"/>
        <v>ATENDE</v>
      </c>
      <c r="BX757" s="20" t="str">
        <f t="shared" si="626"/>
        <v>ATENDE</v>
      </c>
      <c r="BY757" s="24" t="str">
        <f t="shared" si="892"/>
        <v>P6</v>
      </c>
      <c r="BZ757" s="25">
        <f t="shared" si="627"/>
        <v>3.2133333333333338</v>
      </c>
      <c r="CA757" s="24">
        <v>12.64</v>
      </c>
      <c r="CB757" s="24">
        <v>7.52</v>
      </c>
      <c r="CC757" s="20">
        <f>IF(BY757="-","-",_xlfn.XLOOKUP(BY757,ABNT5101!$B$4:$B$9,ABNT5101!$C$4:$C$9))</f>
        <v>3</v>
      </c>
      <c r="CD757" s="24">
        <f>IF(BY757="-","-",_xlfn.XLOOKUP(BY757,ABNT5101!$B$4:$B$9,ABNT5101!$D$4:$D$9))</f>
        <v>0.6</v>
      </c>
      <c r="CE757" s="20" t="str">
        <f t="shared" si="628"/>
        <v>ATENDE</v>
      </c>
      <c r="CF757" s="20" t="str">
        <f t="shared" si="629"/>
        <v>ATENDE</v>
      </c>
      <c r="CG757" s="20" t="str">
        <f t="shared" si="630"/>
        <v>ATENDE</v>
      </c>
      <c r="CH757" s="26" t="str">
        <f>_xlfn.XLOOKUP(CI757,'Banco de dados'!$B:$B,'Banco de dados'!$D:$D)</f>
        <v>TECNOWATT</v>
      </c>
      <c r="CI757" s="27" t="str">
        <f>'Banco de dados'!B65</f>
        <v xml:space="preserve">SIGSAGPTLRRSSNDL_30W_38IBBRS
</v>
      </c>
      <c r="CJ757" s="26" t="str">
        <f>_xlfn.XLOOKUP(CI757,'Banco de dados'!$B:$B,'Banco de dados'!$E:$E)</f>
        <v>SIGSAGPTLRRSSNDL_30W_38IBBRS
1-10C1MUN6.5</v>
      </c>
      <c r="CK757" s="26"/>
      <c r="CL757" s="26" t="e">
        <f>IF(CK757="-","-",_xlfn.XLOOKUP(CK757,'Banco de dados'!$B:$B,'Banco de dados'!$E:$E))</f>
        <v>#N/A</v>
      </c>
      <c r="CM757" s="28">
        <f t="shared" si="631"/>
        <v>1</v>
      </c>
      <c r="CN757" s="26">
        <f>_xlfn.XLOOKUP(CI757,'Banco de dados'!$B:$B,'Banco de dados'!$H:$H)</f>
        <v>30</v>
      </c>
      <c r="CO757" s="26" t="e">
        <f t="array" aca="1" ref="CO757" ca="1">_xludf.XLOOKUP(CK757,'Banco de dados'!$B:$B,'Banco de dados'!$H:$H)</f>
        <v>#NAME?</v>
      </c>
      <c r="CP757" s="51" t="e">
        <f t="array" aca="1" ref="CP757" ca="1">_xludf.XLOOKUP(CI757,'Banco de dados'!$B:$B,'Banco de dados'!$F:$F)</f>
        <v>#NAME?</v>
      </c>
      <c r="CQ757" s="26" t="e">
        <f t="array" aca="1" ref="CQ757" ca="1">_xludf.XLOOKUP(CK757,'Banco de dados'!$B:$B,'Banco de dados'!$F:$F)</f>
        <v>#NAME?</v>
      </c>
      <c r="CR757" s="27">
        <v>0</v>
      </c>
      <c r="CS757" s="27"/>
      <c r="CT757" s="26" t="str">
        <f>IF(AG757=0.5,"Suporte",IF(AND(AG757&gt;='Braços de IP'!$B$9,AG757&lt;='Braços de IP'!$D$9),'Braços de IP'!$E$9,IF(AND(AG757&gt;='Braços de IP'!$B$10,AG757&lt;='Braços de IP'!$D$10),'Braços de IP'!$E$10,IF(AND(AG757&gt;='Braços de IP'!$B$11,AG757&lt;='Braços de IP'!$D$11),'Braços de IP'!$E$11,IF(AND(AG757&gt;='Braços de IP'!$B$12,AG757&lt;='Braços de IP'!$D$12),'Braços de IP'!$E$12,IF(AND(AG757&gt;='Braços de IP'!$B$13,AG757&lt;='Braços de IP'!$D$13),'Braços de IP'!$E$13,IF(AND(AG757&gt;='Braços de IP'!$B$14,AG757&lt;='Braços de IP'!$D$14),'Braços de IP'!$E$14,"ERRO")))))))</f>
        <v>Longo I</v>
      </c>
      <c r="CU757" s="27"/>
      <c r="CV757" s="26" t="str">
        <f>IF($CU757="","",VLOOKUP($CU757,'Braços de IP'!$E$9:$I$15,2,0))</f>
        <v/>
      </c>
      <c r="CW757" s="29" t="str">
        <f>IF($CU757="","",VLOOKUP($CU757,'Braços de IP'!$E$9:$I$15,5,0))</f>
        <v/>
      </c>
      <c r="CX757" s="26"/>
      <c r="CY757" s="26"/>
      <c r="CZ757" s="26"/>
      <c r="DA757" s="26"/>
      <c r="DB757" s="26"/>
      <c r="DC757" s="26"/>
      <c r="DD757" s="30">
        <f t="shared" si="632"/>
        <v>30</v>
      </c>
      <c r="DE757" s="31">
        <f t="shared" si="633"/>
        <v>70</v>
      </c>
      <c r="DF757" s="30">
        <f t="shared" si="634"/>
        <v>100</v>
      </c>
      <c r="DG757" s="32">
        <f t="shared" si="635"/>
        <v>0.5714285714285714</v>
      </c>
      <c r="DH757" s="33" t="s">
        <v>143</v>
      </c>
      <c r="DI757" s="34"/>
      <c r="DJ757" s="35"/>
      <c r="DK757" s="16" t="s">
        <v>144</v>
      </c>
      <c r="DL757" s="16"/>
      <c r="DN757" s="36" t="e">
        <f t="shared" si="675"/>
        <v>#VALUE!</v>
      </c>
    </row>
    <row r="758" spans="2:118" ht="15.75" customHeight="1" x14ac:dyDescent="0.25">
      <c r="B758" s="16">
        <v>165</v>
      </c>
      <c r="C758" s="16" t="s">
        <v>146</v>
      </c>
      <c r="D758" s="16" t="s">
        <v>648</v>
      </c>
      <c r="E758" s="16">
        <v>-8.0382390000000008</v>
      </c>
      <c r="F758" s="16">
        <v>-34.957788999999998</v>
      </c>
      <c r="G758" s="16" t="s">
        <v>160</v>
      </c>
      <c r="H758" s="17" t="s">
        <v>136</v>
      </c>
      <c r="I758" s="16" t="s">
        <v>149</v>
      </c>
      <c r="J758" s="17" t="s">
        <v>137</v>
      </c>
      <c r="K758" s="18">
        <v>70</v>
      </c>
      <c r="L758" s="17" t="s">
        <v>138</v>
      </c>
      <c r="M758" s="17">
        <v>0</v>
      </c>
      <c r="N758" s="16">
        <f t="shared" si="671"/>
        <v>140</v>
      </c>
      <c r="O758" s="17">
        <v>2</v>
      </c>
      <c r="P758" s="17">
        <v>2.48</v>
      </c>
      <c r="Q758" s="17">
        <v>6.97</v>
      </c>
      <c r="R758" s="16"/>
      <c r="S758" s="16"/>
      <c r="T758" s="16">
        <v>0</v>
      </c>
      <c r="U758" s="17">
        <v>2.4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 t="s">
        <v>139</v>
      </c>
      <c r="AB758" s="17" t="s">
        <v>140</v>
      </c>
      <c r="AC758" s="17">
        <v>39.549999999999997</v>
      </c>
      <c r="AD758" s="17">
        <v>6.6</v>
      </c>
      <c r="AE758" s="17">
        <v>1</v>
      </c>
      <c r="AF758" s="17">
        <v>1.3</v>
      </c>
      <c r="AG758" s="17">
        <v>1.63</v>
      </c>
      <c r="AH758" s="17">
        <f t="shared" si="672"/>
        <v>0.32999999999999985</v>
      </c>
      <c r="AI758" s="17" t="s">
        <v>136</v>
      </c>
      <c r="AJ758" s="17" t="s">
        <v>136</v>
      </c>
      <c r="AK758" s="17" t="s">
        <v>141</v>
      </c>
      <c r="AL758" s="17">
        <f t="shared" si="673"/>
        <v>2</v>
      </c>
      <c r="AM758" s="17">
        <v>0</v>
      </c>
      <c r="AN758" s="17"/>
      <c r="AO758" s="17">
        <v>0</v>
      </c>
      <c r="AP758" s="17">
        <v>0</v>
      </c>
      <c r="AQ758" s="17">
        <v>0</v>
      </c>
      <c r="AR758" s="17" t="s">
        <v>136</v>
      </c>
      <c r="AS758" s="19">
        <f t="shared" si="614"/>
        <v>0</v>
      </c>
      <c r="AT758" s="19"/>
      <c r="AU758" s="19">
        <f>VLOOKUP(G758,ABNT5101!$I$3:$J$9,2)</f>
        <v>10</v>
      </c>
      <c r="AV758" s="19">
        <f>VLOOKUP(G758,ABNT5101!$I$3:$M$9,5)</f>
        <v>0.18</v>
      </c>
      <c r="AW758" s="17" t="str">
        <f>_xlfn.XLOOKUP(G758,ABNT5101!I:I,ABNT5101!L:L)</f>
        <v>-</v>
      </c>
      <c r="AX758" s="17">
        <f>_xlfn.XLOOKUP(G758,ABNT5101!$I:$I,ABNT5101!M:M)</f>
        <v>0.18</v>
      </c>
      <c r="AY758" s="17" t="str">
        <f>_xlfn.XLOOKUP(G758,ABNT5101!$I:$I,ABNT5101!N:N)</f>
        <v>-</v>
      </c>
      <c r="AZ758" s="17">
        <f>_xlfn.XLOOKUP(G758,ABNT5101!$I:$I,ABNT5101!O:O)</f>
        <v>16</v>
      </c>
      <c r="BA758" s="20" t="str">
        <f t="shared" si="615"/>
        <v>ATENDE</v>
      </c>
      <c r="BB758" s="21">
        <f t="shared" ref="BB758:BC758" si="898">BE758/AU758-1</f>
        <v>0.125</v>
      </c>
      <c r="BC758" s="21">
        <f t="shared" si="898"/>
        <v>0.50000000000000022</v>
      </c>
      <c r="BD758" s="21" t="str">
        <f t="shared" si="617"/>
        <v>-</v>
      </c>
      <c r="BE758" s="22">
        <v>11.25</v>
      </c>
      <c r="BF758" s="22">
        <v>0.27</v>
      </c>
      <c r="BG758" s="22"/>
      <c r="BH758" s="22"/>
      <c r="BI758" s="23"/>
      <c r="BJ758" s="22"/>
      <c r="BK758" s="20" t="str">
        <f t="shared" si="618"/>
        <v>ATENDE</v>
      </c>
      <c r="BL758" s="20" t="str">
        <f t="shared" si="619"/>
        <v>ATENDE</v>
      </c>
      <c r="BM758" s="20" t="str">
        <f t="shared" si="620"/>
        <v>ATENDE</v>
      </c>
      <c r="BN758" s="20" t="str">
        <f t="shared" si="621"/>
        <v>ATENDE</v>
      </c>
      <c r="BO758" s="24" t="str">
        <f t="shared" si="622"/>
        <v>C4</v>
      </c>
      <c r="BP758" s="24" t="str">
        <f t="shared" si="891"/>
        <v>P5</v>
      </c>
      <c r="BQ758" s="25">
        <f t="shared" si="623"/>
        <v>1.1079999999999997</v>
      </c>
      <c r="BR758" s="22">
        <v>10.54</v>
      </c>
      <c r="BS758" s="22">
        <v>2.27</v>
      </c>
      <c r="BT758" s="24">
        <f>IF(BP758="-","-",_xlfn.XLOOKUP(BP758,ABNT5101!$B$4:$B$9,ABNT5101!$C$4:$C$9))</f>
        <v>5</v>
      </c>
      <c r="BU758" s="24">
        <f>IF(BP758="-","-",_xlfn.XLOOKUP(BP758,ABNT5101!$B$4:$B$9,ABNT5101!$D$4:$D$9))</f>
        <v>1</v>
      </c>
      <c r="BV758" s="20" t="str">
        <f t="shared" si="624"/>
        <v>ATENDE</v>
      </c>
      <c r="BW758" s="20" t="str">
        <f t="shared" si="625"/>
        <v>ATENDE</v>
      </c>
      <c r="BX758" s="20" t="str">
        <f t="shared" si="626"/>
        <v>ATENDE</v>
      </c>
      <c r="BY758" s="24" t="str">
        <f t="shared" si="892"/>
        <v>P5</v>
      </c>
      <c r="BZ758" s="25">
        <f t="shared" si="627"/>
        <v>0.1080000000000001</v>
      </c>
      <c r="CA758" s="24">
        <v>5.54</v>
      </c>
      <c r="CB758" s="24">
        <v>1.99</v>
      </c>
      <c r="CC758" s="20">
        <f>IF(BY758="-","-",_xlfn.XLOOKUP(BY758,ABNT5101!$B$4:$B$9,ABNT5101!$C$4:$C$9))</f>
        <v>5</v>
      </c>
      <c r="CD758" s="24">
        <f>IF(BY758="-","-",_xlfn.XLOOKUP(BY758,ABNT5101!$B$4:$B$9,ABNT5101!$D$4:$D$9))</f>
        <v>1</v>
      </c>
      <c r="CE758" s="20" t="str">
        <f t="shared" si="628"/>
        <v>ATENDE</v>
      </c>
      <c r="CF758" s="20" t="str">
        <f t="shared" si="629"/>
        <v>ATENDE</v>
      </c>
      <c r="CG758" s="20" t="str">
        <f t="shared" si="630"/>
        <v>ATENDE</v>
      </c>
      <c r="CH758" s="26" t="str">
        <f>_xlfn.XLOOKUP(CI758,'Banco de dados'!$B:$B,'Banco de dados'!$D:$D)</f>
        <v>LEDSTAR</v>
      </c>
      <c r="CI758" s="47" t="str">
        <f>'Banco de dados'!B8</f>
        <v xml:space="preserve"> SL VT 9.1 52W</v>
      </c>
      <c r="CJ758" s="26" t="str">
        <f>_xlfn.XLOOKUP(CI758,'Banco de dados'!$B:$B,'Banco de dados'!$E:$E)</f>
        <v>LUM LED SL VT 9.1 52W</v>
      </c>
      <c r="CK758" s="26"/>
      <c r="CL758" s="26" t="e">
        <f>IF(CK758="-","-",_xlfn.XLOOKUP(CK758,'Banco de dados'!$B:$B,'Banco de dados'!$E:$E))</f>
        <v>#N/A</v>
      </c>
      <c r="CM758" s="28">
        <f t="shared" si="631"/>
        <v>1</v>
      </c>
      <c r="CN758" s="26">
        <f>_xlfn.XLOOKUP(CI758,'Banco de dados'!$B:$B,'Banco de dados'!$H:$H)</f>
        <v>52</v>
      </c>
      <c r="CO758" s="26" t="e">
        <f t="array" aca="1" ref="CO758" ca="1">_xludf.XLOOKUP(CK758,'Banco de dados'!$B:$B,'Banco de dados'!$H:$H)</f>
        <v>#NAME?</v>
      </c>
      <c r="CP758" s="51" t="e">
        <f t="array" aca="1" ref="CP758" ca="1">_xludf.XLOOKUP(CI758,'Banco de dados'!$B:$B,'Banco de dados'!$F:$F)</f>
        <v>#NAME?</v>
      </c>
      <c r="CQ758" s="26" t="e">
        <f t="array" aca="1" ref="CQ758" ca="1">_xludf.XLOOKUP(CK758,'Banco de dados'!$B:$B,'Banco de dados'!$F:$F)</f>
        <v>#NAME?</v>
      </c>
      <c r="CR758" s="27">
        <v>0</v>
      </c>
      <c r="CS758" s="27"/>
      <c r="CT758" s="26" t="str">
        <f>IF(AG758=0.5,"Suporte",IF(AND(AG758&gt;='Braços de IP'!$B$9,AG758&lt;='Braços de IP'!$D$9),'Braços de IP'!$E$9,IF(AND(AG758&gt;='Braços de IP'!$B$10,AG758&lt;='Braços de IP'!$D$10),'Braços de IP'!$E$10,IF(AND(AG758&gt;='Braços de IP'!$B$11,AG758&lt;='Braços de IP'!$D$11),'Braços de IP'!$E$11,IF(AND(AG758&gt;='Braços de IP'!$B$12,AG758&lt;='Braços de IP'!$D$12),'Braços de IP'!$E$12,IF(AND(AG758&gt;='Braços de IP'!$B$13,AG758&lt;='Braços de IP'!$D$13),'Braços de IP'!$E$13,IF(AND(AG758&gt;='Braços de IP'!$B$14,AG758&lt;='Braços de IP'!$D$14),'Braços de IP'!$E$14,"ERRO")))))))</f>
        <v>Médio I</v>
      </c>
      <c r="CU758" s="27"/>
      <c r="CV758" s="26" t="str">
        <f>IF($CU758="","",VLOOKUP($CU758,'Braços de IP'!$E$9:$I$15,2,0))</f>
        <v/>
      </c>
      <c r="CW758" s="29" t="str">
        <f>IF($CU758="","",VLOOKUP($CU758,'Braços de IP'!$E$9:$I$15,5,0))</f>
        <v/>
      </c>
      <c r="CX758" s="26"/>
      <c r="CY758" s="26"/>
      <c r="CZ758" s="26"/>
      <c r="DA758" s="26"/>
      <c r="DB758" s="26"/>
      <c r="DC758" s="26"/>
      <c r="DD758" s="30">
        <f t="shared" si="632"/>
        <v>52</v>
      </c>
      <c r="DE758" s="31">
        <f t="shared" si="633"/>
        <v>70</v>
      </c>
      <c r="DF758" s="30">
        <f t="shared" si="634"/>
        <v>122</v>
      </c>
      <c r="DG758" s="32">
        <f t="shared" si="635"/>
        <v>0.25714285714285712</v>
      </c>
      <c r="DH758" s="33" t="s">
        <v>143</v>
      </c>
      <c r="DI758" s="34"/>
      <c r="DJ758" s="35"/>
      <c r="DK758" s="16" t="s">
        <v>144</v>
      </c>
      <c r="DL758" s="16"/>
      <c r="DN758" s="36" t="e">
        <f t="shared" si="675"/>
        <v>#VALUE!</v>
      </c>
    </row>
    <row r="759" spans="2:118" ht="15.75" customHeight="1" x14ac:dyDescent="0.25">
      <c r="B759" s="16">
        <v>165</v>
      </c>
      <c r="C759" s="16" t="s">
        <v>146</v>
      </c>
      <c r="D759" s="16" t="s">
        <v>648</v>
      </c>
      <c r="E759" s="16">
        <v>-8.0382390000000008</v>
      </c>
      <c r="F759" s="16">
        <v>-34.957788999999998</v>
      </c>
      <c r="G759" s="16" t="s">
        <v>160</v>
      </c>
      <c r="H759" s="17" t="s">
        <v>136</v>
      </c>
      <c r="I759" s="16" t="s">
        <v>149</v>
      </c>
      <c r="J759" s="17" t="s">
        <v>137</v>
      </c>
      <c r="K759" s="18">
        <v>70</v>
      </c>
      <c r="L759" s="17" t="s">
        <v>138</v>
      </c>
      <c r="M759" s="17">
        <v>0</v>
      </c>
      <c r="N759" s="16">
        <f t="shared" si="671"/>
        <v>140</v>
      </c>
      <c r="O759" s="17">
        <v>2</v>
      </c>
      <c r="P759" s="17">
        <v>2.48</v>
      </c>
      <c r="Q759" s="17">
        <v>6.97</v>
      </c>
      <c r="R759" s="16"/>
      <c r="S759" s="16"/>
      <c r="T759" s="16">
        <v>0</v>
      </c>
      <c r="U759" s="17">
        <v>2.4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 t="s">
        <v>139</v>
      </c>
      <c r="AB759" s="17" t="s">
        <v>140</v>
      </c>
      <c r="AC759" s="17">
        <v>39.549999999999997</v>
      </c>
      <c r="AD759" s="17">
        <v>6.6</v>
      </c>
      <c r="AE759" s="17">
        <v>1</v>
      </c>
      <c r="AF759" s="17">
        <v>1.3</v>
      </c>
      <c r="AG759" s="17">
        <v>1.63</v>
      </c>
      <c r="AH759" s="17">
        <f t="shared" si="672"/>
        <v>0.32999999999999985</v>
      </c>
      <c r="AI759" s="17" t="s">
        <v>136</v>
      </c>
      <c r="AJ759" s="17" t="s">
        <v>136</v>
      </c>
      <c r="AK759" s="17" t="s">
        <v>141</v>
      </c>
      <c r="AL759" s="17">
        <f t="shared" si="673"/>
        <v>2</v>
      </c>
      <c r="AM759" s="17">
        <v>0</v>
      </c>
      <c r="AN759" s="17"/>
      <c r="AO759" s="17">
        <v>0</v>
      </c>
      <c r="AP759" s="17">
        <v>0</v>
      </c>
      <c r="AQ759" s="17">
        <v>0</v>
      </c>
      <c r="AR759" s="17" t="s">
        <v>136</v>
      </c>
      <c r="AS759" s="19">
        <f t="shared" si="614"/>
        <v>0</v>
      </c>
      <c r="AT759" s="19"/>
      <c r="AU759" s="19">
        <f>VLOOKUP(G759,ABNT5101!$I$3:$J$9,2)</f>
        <v>10</v>
      </c>
      <c r="AV759" s="19">
        <f>VLOOKUP(G759,ABNT5101!$I$3:$M$9,5)</f>
        <v>0.18</v>
      </c>
      <c r="AW759" s="17" t="str">
        <f>_xlfn.XLOOKUP(G759,ABNT5101!I:I,ABNT5101!L:L)</f>
        <v>-</v>
      </c>
      <c r="AX759" s="17">
        <f>_xlfn.XLOOKUP(G759,ABNT5101!$I:$I,ABNT5101!M:M)</f>
        <v>0.18</v>
      </c>
      <c r="AY759" s="17" t="str">
        <f>_xlfn.XLOOKUP(G759,ABNT5101!$I:$I,ABNT5101!N:N)</f>
        <v>-</v>
      </c>
      <c r="AZ759" s="17">
        <f>_xlfn.XLOOKUP(G759,ABNT5101!$I:$I,ABNT5101!O:O)</f>
        <v>16</v>
      </c>
      <c r="BA759" s="20" t="str">
        <f t="shared" si="615"/>
        <v>ATENDE</v>
      </c>
      <c r="BB759" s="21">
        <f t="shared" ref="BB759:BC759" si="899">BE759/AU759-1</f>
        <v>0.33099999999999996</v>
      </c>
      <c r="BC759" s="21">
        <f t="shared" si="899"/>
        <v>0.66666666666666674</v>
      </c>
      <c r="BD759" s="21" t="str">
        <f t="shared" si="617"/>
        <v>-</v>
      </c>
      <c r="BE759" s="22">
        <v>13.31</v>
      </c>
      <c r="BF759" s="22">
        <v>0.3</v>
      </c>
      <c r="BG759" s="22"/>
      <c r="BH759" s="22"/>
      <c r="BI759" s="23"/>
      <c r="BJ759" s="22"/>
      <c r="BK759" s="20" t="str">
        <f t="shared" si="618"/>
        <v>ATENDE</v>
      </c>
      <c r="BL759" s="20" t="str">
        <f t="shared" si="619"/>
        <v>ATENDE</v>
      </c>
      <c r="BM759" s="20" t="str">
        <f t="shared" si="620"/>
        <v>ATENDE</v>
      </c>
      <c r="BN759" s="20" t="str">
        <f t="shared" si="621"/>
        <v>ATENDE</v>
      </c>
      <c r="BO759" s="24" t="str">
        <f t="shared" si="622"/>
        <v>C4</v>
      </c>
      <c r="BP759" s="24" t="str">
        <f t="shared" si="891"/>
        <v>P5</v>
      </c>
      <c r="BQ759" s="25">
        <f t="shared" si="623"/>
        <v>1.4239999999999999</v>
      </c>
      <c r="BR759" s="22">
        <v>12.12</v>
      </c>
      <c r="BS759" s="22">
        <v>1.35</v>
      </c>
      <c r="BT759" s="24">
        <f>IF(BP759="-","-",_xlfn.XLOOKUP(BP759,ABNT5101!$B$4:$B$9,ABNT5101!$C$4:$C$9))</f>
        <v>5</v>
      </c>
      <c r="BU759" s="24">
        <f>IF(BP759="-","-",_xlfn.XLOOKUP(BP759,ABNT5101!$B$4:$B$9,ABNT5101!$D$4:$D$9))</f>
        <v>1</v>
      </c>
      <c r="BV759" s="20" t="str">
        <f t="shared" si="624"/>
        <v>ATENDE</v>
      </c>
      <c r="BW759" s="20" t="str">
        <f t="shared" si="625"/>
        <v>ATENDE</v>
      </c>
      <c r="BX759" s="20" t="str">
        <f t="shared" si="626"/>
        <v>ATENDE</v>
      </c>
      <c r="BY759" s="24" t="str">
        <f t="shared" si="892"/>
        <v>P5</v>
      </c>
      <c r="BZ759" s="25">
        <f t="shared" si="627"/>
        <v>0.18199999999999994</v>
      </c>
      <c r="CA759" s="24">
        <v>5.91</v>
      </c>
      <c r="CB759" s="24">
        <v>2.58</v>
      </c>
      <c r="CC759" s="20">
        <f>IF(BY759="-","-",_xlfn.XLOOKUP(BY759,ABNT5101!$B$4:$B$9,ABNT5101!$C$4:$C$9))</f>
        <v>5</v>
      </c>
      <c r="CD759" s="24">
        <f>IF(BY759="-","-",_xlfn.XLOOKUP(BY759,ABNT5101!$B$4:$B$9,ABNT5101!$D$4:$D$9))</f>
        <v>1</v>
      </c>
      <c r="CE759" s="20" t="str">
        <f t="shared" si="628"/>
        <v>ATENDE</v>
      </c>
      <c r="CF759" s="20" t="str">
        <f t="shared" si="629"/>
        <v>ATENDE</v>
      </c>
      <c r="CG759" s="20" t="str">
        <f t="shared" si="630"/>
        <v>ATENDE</v>
      </c>
      <c r="CH759" s="26" t="str">
        <f>_xlfn.XLOOKUP(CI759,'Banco de dados'!$B:$B,'Banco de dados'!$D:$D)</f>
        <v>SX LIGHTING</v>
      </c>
      <c r="CI759" s="27" t="str">
        <f>'Banco de dados'!B56</f>
        <v>SX-INEVO050HF</v>
      </c>
      <c r="CJ759" s="26" t="str">
        <f>_xlfn.XLOOKUP(CI759,'Banco de dados'!$B:$B,'Banco de dados'!$E:$E)</f>
        <v>SXINEVO050K50L12CZF7PHF</v>
      </c>
      <c r="CK759" s="26"/>
      <c r="CL759" s="26" t="e">
        <f>IF(CK759="-","-",_xlfn.XLOOKUP(CK759,'Banco de dados'!$B:$B,'Banco de dados'!$E:$E))</f>
        <v>#N/A</v>
      </c>
      <c r="CM759" s="28">
        <f t="shared" si="631"/>
        <v>1</v>
      </c>
      <c r="CN759" s="26">
        <f>_xlfn.XLOOKUP(CI759,'Banco de dados'!$B:$B,'Banco de dados'!$H:$H)</f>
        <v>50</v>
      </c>
      <c r="CO759" s="26" t="e">
        <f t="array" aca="1" ref="CO759" ca="1">_xludf.XLOOKUP(CK759,'Banco de dados'!$B:$B,'Banco de dados'!$H:$H)</f>
        <v>#NAME?</v>
      </c>
      <c r="CP759" s="51" t="e">
        <f t="array" aca="1" ref="CP759" ca="1">_xludf.XLOOKUP(CI759,'Banco de dados'!$B:$B,'Banco de dados'!$F:$F)</f>
        <v>#NAME?</v>
      </c>
      <c r="CQ759" s="26" t="e">
        <f t="array" aca="1" ref="CQ759" ca="1">_xludf.XLOOKUP(CK759,'Banco de dados'!$B:$B,'Banco de dados'!$F:$F)</f>
        <v>#NAME?</v>
      </c>
      <c r="CR759" s="27">
        <v>0</v>
      </c>
      <c r="CS759" s="27"/>
      <c r="CT759" s="26" t="str">
        <f>IF(AG759=0.5,"Suporte",IF(AND(AG759&gt;='Braços de IP'!$B$9,AG759&lt;='Braços de IP'!$D$9),'Braços de IP'!$E$9,IF(AND(AG759&gt;='Braços de IP'!$B$10,AG759&lt;='Braços de IP'!$D$10),'Braços de IP'!$E$10,IF(AND(AG759&gt;='Braços de IP'!$B$11,AG759&lt;='Braços de IP'!$D$11),'Braços de IP'!$E$11,IF(AND(AG759&gt;='Braços de IP'!$B$12,AG759&lt;='Braços de IP'!$D$12),'Braços de IP'!$E$12,IF(AND(AG759&gt;='Braços de IP'!$B$13,AG759&lt;='Braços de IP'!$D$13),'Braços de IP'!$E$13,IF(AND(AG759&gt;='Braços de IP'!$B$14,AG759&lt;='Braços de IP'!$D$14),'Braços de IP'!$E$14,"ERRO")))))))</f>
        <v>Médio I</v>
      </c>
      <c r="CU759" s="27"/>
      <c r="CV759" s="26" t="str">
        <f>IF($CU759="","",VLOOKUP($CU759,'Braços de IP'!$E$9:$I$15,2,0))</f>
        <v/>
      </c>
      <c r="CW759" s="29" t="str">
        <f>IF($CU759="","",VLOOKUP($CU759,'Braços de IP'!$E$9:$I$15,5,0))</f>
        <v/>
      </c>
      <c r="CX759" s="26"/>
      <c r="CY759" s="26"/>
      <c r="CZ759" s="26"/>
      <c r="DA759" s="26"/>
      <c r="DB759" s="26"/>
      <c r="DC759" s="26"/>
      <c r="DD759" s="30">
        <f t="shared" si="632"/>
        <v>50</v>
      </c>
      <c r="DE759" s="31">
        <f t="shared" si="633"/>
        <v>70</v>
      </c>
      <c r="DF759" s="30">
        <f t="shared" si="634"/>
        <v>120</v>
      </c>
      <c r="DG759" s="32">
        <f t="shared" si="635"/>
        <v>0.2857142857142857</v>
      </c>
      <c r="DH759" s="33" t="s">
        <v>143</v>
      </c>
      <c r="DI759" s="34"/>
      <c r="DJ759" s="35"/>
      <c r="DK759" s="16" t="s">
        <v>144</v>
      </c>
      <c r="DL759" s="16"/>
      <c r="DN759" s="36" t="e">
        <f t="shared" si="675"/>
        <v>#VALUE!</v>
      </c>
    </row>
    <row r="760" spans="2:118" ht="15.75" customHeight="1" x14ac:dyDescent="0.25">
      <c r="B760" s="16">
        <v>165</v>
      </c>
      <c r="C760" s="16" t="s">
        <v>146</v>
      </c>
      <c r="D760" s="16" t="s">
        <v>648</v>
      </c>
      <c r="E760" s="16">
        <v>-8.0382390000000008</v>
      </c>
      <c r="F760" s="16">
        <v>-34.957788999999998</v>
      </c>
      <c r="G760" s="16" t="s">
        <v>160</v>
      </c>
      <c r="H760" s="17" t="s">
        <v>136</v>
      </c>
      <c r="I760" s="16" t="s">
        <v>149</v>
      </c>
      <c r="J760" s="17" t="s">
        <v>137</v>
      </c>
      <c r="K760" s="18">
        <v>70</v>
      </c>
      <c r="L760" s="17" t="s">
        <v>138</v>
      </c>
      <c r="M760" s="17">
        <v>0</v>
      </c>
      <c r="N760" s="16">
        <f t="shared" si="671"/>
        <v>140</v>
      </c>
      <c r="O760" s="17">
        <v>2</v>
      </c>
      <c r="P760" s="17">
        <v>2.48</v>
      </c>
      <c r="Q760" s="17">
        <v>6.97</v>
      </c>
      <c r="R760" s="16"/>
      <c r="S760" s="16"/>
      <c r="T760" s="16">
        <v>0</v>
      </c>
      <c r="U760" s="17">
        <v>2.4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 t="s">
        <v>139</v>
      </c>
      <c r="AB760" s="17" t="s">
        <v>140</v>
      </c>
      <c r="AC760" s="17">
        <v>39.549999999999997</v>
      </c>
      <c r="AD760" s="17">
        <v>6.6</v>
      </c>
      <c r="AE760" s="17">
        <v>1</v>
      </c>
      <c r="AF760" s="17">
        <v>1.3</v>
      </c>
      <c r="AG760" s="17">
        <v>1.63</v>
      </c>
      <c r="AH760" s="17">
        <f t="shared" si="672"/>
        <v>0.32999999999999985</v>
      </c>
      <c r="AI760" s="17" t="s">
        <v>136</v>
      </c>
      <c r="AJ760" s="17" t="s">
        <v>136</v>
      </c>
      <c r="AK760" s="17" t="s">
        <v>141</v>
      </c>
      <c r="AL760" s="17">
        <f t="shared" si="673"/>
        <v>2</v>
      </c>
      <c r="AM760" s="17">
        <v>0</v>
      </c>
      <c r="AN760" s="17"/>
      <c r="AO760" s="17">
        <v>0</v>
      </c>
      <c r="AP760" s="17">
        <v>0</v>
      </c>
      <c r="AQ760" s="17">
        <v>0</v>
      </c>
      <c r="AR760" s="17" t="s">
        <v>136</v>
      </c>
      <c r="AS760" s="19">
        <f t="shared" si="614"/>
        <v>0</v>
      </c>
      <c r="AT760" s="19"/>
      <c r="AU760" s="19">
        <f>VLOOKUP(G760,ABNT5101!$I$3:$J$9,2)</f>
        <v>10</v>
      </c>
      <c r="AV760" s="19">
        <f>VLOOKUP(G760,ABNT5101!$I$3:$M$9,5)</f>
        <v>0.18</v>
      </c>
      <c r="AW760" s="17" t="str">
        <f>_xlfn.XLOOKUP(G760,ABNT5101!I:I,ABNT5101!L:L)</f>
        <v>-</v>
      </c>
      <c r="AX760" s="17">
        <f>_xlfn.XLOOKUP(G760,ABNT5101!$I:$I,ABNT5101!M:M)</f>
        <v>0.18</v>
      </c>
      <c r="AY760" s="17" t="str">
        <f>_xlfn.XLOOKUP(G760,ABNT5101!$I:$I,ABNT5101!N:N)</f>
        <v>-</v>
      </c>
      <c r="AZ760" s="17">
        <f>_xlfn.XLOOKUP(G760,ABNT5101!$I:$I,ABNT5101!O:O)</f>
        <v>16</v>
      </c>
      <c r="BA760" s="20" t="str">
        <f t="shared" si="615"/>
        <v>ATENDE</v>
      </c>
      <c r="BB760" s="21">
        <f t="shared" ref="BB760:BC760" si="900">BE760/AU760-1</f>
        <v>0.44999999999999996</v>
      </c>
      <c r="BC760" s="21">
        <f t="shared" si="900"/>
        <v>-5.5555555555555469E-2</v>
      </c>
      <c r="BD760" s="21" t="str">
        <f t="shared" si="617"/>
        <v>-</v>
      </c>
      <c r="BE760" s="22">
        <v>14.5</v>
      </c>
      <c r="BF760" s="22">
        <v>0.17</v>
      </c>
      <c r="BG760" s="22"/>
      <c r="BH760" s="22"/>
      <c r="BI760" s="23"/>
      <c r="BJ760" s="22"/>
      <c r="BK760" s="20" t="str">
        <f t="shared" si="618"/>
        <v>ATENDE</v>
      </c>
      <c r="BL760" s="20" t="str">
        <f t="shared" si="619"/>
        <v>ATENDE</v>
      </c>
      <c r="BM760" s="20" t="str">
        <f t="shared" si="620"/>
        <v>ATENDIMENTO LIMIAR</v>
      </c>
      <c r="BN760" s="20" t="str">
        <f t="shared" si="621"/>
        <v>ATENDE</v>
      </c>
      <c r="BO760" s="24" t="str">
        <f t="shared" si="622"/>
        <v>C4</v>
      </c>
      <c r="BP760" s="24" t="str">
        <f t="shared" si="891"/>
        <v>P5</v>
      </c>
      <c r="BQ760" s="25">
        <f t="shared" si="623"/>
        <v>1.4319999999999999</v>
      </c>
      <c r="BR760" s="22">
        <v>12.16</v>
      </c>
      <c r="BS760" s="22">
        <v>1.28</v>
      </c>
      <c r="BT760" s="24">
        <f>IF(BP760="-","-",_xlfn.XLOOKUP(BP760,ABNT5101!$B$4:$B$9,ABNT5101!$C$4:$C$9))</f>
        <v>5</v>
      </c>
      <c r="BU760" s="24">
        <f>IF(BP760="-","-",_xlfn.XLOOKUP(BP760,ABNT5101!$B$4:$B$9,ABNT5101!$D$4:$D$9))</f>
        <v>1</v>
      </c>
      <c r="BV760" s="20" t="str">
        <f t="shared" si="624"/>
        <v>ATENDE</v>
      </c>
      <c r="BW760" s="20" t="str">
        <f t="shared" si="625"/>
        <v>ATENDE</v>
      </c>
      <c r="BX760" s="20" t="str">
        <f t="shared" si="626"/>
        <v>ATENDE</v>
      </c>
      <c r="BY760" s="24" t="str">
        <f t="shared" si="892"/>
        <v>P5</v>
      </c>
      <c r="BZ760" s="25">
        <f t="shared" si="627"/>
        <v>0.15600000000000014</v>
      </c>
      <c r="CA760" s="24">
        <v>5.78</v>
      </c>
      <c r="CB760" s="24">
        <v>2.2400000000000002</v>
      </c>
      <c r="CC760" s="20">
        <f>IF(BY760="-","-",_xlfn.XLOOKUP(BY760,ABNT5101!$B$4:$B$9,ABNT5101!$C$4:$C$9))</f>
        <v>5</v>
      </c>
      <c r="CD760" s="24">
        <f>IF(BY760="-","-",_xlfn.XLOOKUP(BY760,ABNT5101!$B$4:$B$9,ABNT5101!$D$4:$D$9))</f>
        <v>1</v>
      </c>
      <c r="CE760" s="20" t="str">
        <f t="shared" si="628"/>
        <v>ATENDE</v>
      </c>
      <c r="CF760" s="20" t="str">
        <f t="shared" si="629"/>
        <v>ATENDE</v>
      </c>
      <c r="CG760" s="20" t="str">
        <f t="shared" si="630"/>
        <v>ATENDE</v>
      </c>
      <c r="CH760" s="26" t="str">
        <f>_xlfn.XLOOKUP(CI760,'Banco de dados'!$B:$B,'Banco de dados'!$D:$D)</f>
        <v>TECNOWATT</v>
      </c>
      <c r="CI760" s="27" t="str">
        <f>'Banco de dados'!B68</f>
        <v xml:space="preserve">SIGSAGPTLRRSSNDL_60W_73IBBRS
</v>
      </c>
      <c r="CJ760" s="26" t="str">
        <f>_xlfn.XLOOKUP(CI760,'Banco de dados'!$B:$B,'Banco de dados'!$E:$E)</f>
        <v>SIGSAGPTLRRSSNDL_60W_73IBBRS
1-10C1MUN6.5</v>
      </c>
      <c r="CK760" s="26"/>
      <c r="CL760" s="26" t="e">
        <f>IF(CK760="-","-",_xlfn.XLOOKUP(CK760,'Banco de dados'!$B:$B,'Banco de dados'!$E:$E))</f>
        <v>#N/A</v>
      </c>
      <c r="CM760" s="28">
        <f t="shared" si="631"/>
        <v>1</v>
      </c>
      <c r="CN760" s="26">
        <f>_xlfn.XLOOKUP(CI760,'Banco de dados'!$B:$B,'Banco de dados'!$H:$H)</f>
        <v>60</v>
      </c>
      <c r="CO760" s="26" t="e">
        <f t="array" aca="1" ref="CO760" ca="1">_xludf.XLOOKUP(CK760,'Banco de dados'!$B:$B,'Banco de dados'!$H:$H)</f>
        <v>#NAME?</v>
      </c>
      <c r="CP760" s="51" t="e">
        <f t="array" aca="1" ref="CP760" ca="1">_xludf.XLOOKUP(CI760,'Banco de dados'!$B:$B,'Banco de dados'!$F:$F)</f>
        <v>#NAME?</v>
      </c>
      <c r="CQ760" s="26" t="e">
        <f t="array" aca="1" ref="CQ760" ca="1">_xludf.XLOOKUP(CK760,'Banco de dados'!$B:$B,'Banco de dados'!$F:$F)</f>
        <v>#NAME?</v>
      </c>
      <c r="CR760" s="27">
        <v>0</v>
      </c>
      <c r="CS760" s="27">
        <v>5</v>
      </c>
      <c r="CT760" s="26" t="str">
        <f>IF(AG760=0.5,"Suporte",IF(AND(AG760&gt;='Braços de IP'!$B$9,AG760&lt;='Braços de IP'!$D$9),'Braços de IP'!$E$9,IF(AND(AG760&gt;='Braços de IP'!$B$10,AG760&lt;='Braços de IP'!$D$10),'Braços de IP'!$E$10,IF(AND(AG760&gt;='Braços de IP'!$B$11,AG760&lt;='Braços de IP'!$D$11),'Braços de IP'!$E$11,IF(AND(AG760&gt;='Braços de IP'!$B$12,AG760&lt;='Braços de IP'!$D$12),'Braços de IP'!$E$12,IF(AND(AG760&gt;='Braços de IP'!$B$13,AG760&lt;='Braços de IP'!$D$13),'Braços de IP'!$E$13,IF(AND(AG760&gt;='Braços de IP'!$B$14,AG760&lt;='Braços de IP'!$D$14),'Braços de IP'!$E$14,"ERRO")))))))</f>
        <v>Médio I</v>
      </c>
      <c r="CU760" s="27"/>
      <c r="CV760" s="26" t="str">
        <f>IF($CU760="","",VLOOKUP($CU760,'Braços de IP'!$E$9:$I$15,2,0))</f>
        <v/>
      </c>
      <c r="CW760" s="29" t="str">
        <f>IF($CU760="","",VLOOKUP($CU760,'Braços de IP'!$E$9:$I$15,5,0))</f>
        <v/>
      </c>
      <c r="CX760" s="26"/>
      <c r="CY760" s="26"/>
      <c r="CZ760" s="26"/>
      <c r="DA760" s="26"/>
      <c r="DB760" s="26"/>
      <c r="DC760" s="26"/>
      <c r="DD760" s="30">
        <f t="shared" si="632"/>
        <v>60</v>
      </c>
      <c r="DE760" s="31">
        <f t="shared" si="633"/>
        <v>70</v>
      </c>
      <c r="DF760" s="30">
        <f t="shared" si="634"/>
        <v>130</v>
      </c>
      <c r="DG760" s="32">
        <f t="shared" si="635"/>
        <v>0.1428571428571429</v>
      </c>
      <c r="DH760" s="33" t="s">
        <v>143</v>
      </c>
      <c r="DI760" s="34"/>
      <c r="DJ760" s="35"/>
      <c r="DK760" s="16" t="s">
        <v>144</v>
      </c>
      <c r="DL760" s="16"/>
      <c r="DN760" s="36" t="e">
        <f t="shared" si="675"/>
        <v>#VALUE!</v>
      </c>
    </row>
    <row r="761" spans="2:118" ht="15.75" customHeight="1" x14ac:dyDescent="0.25">
      <c r="B761" s="16">
        <v>166</v>
      </c>
      <c r="C761" s="16" t="s">
        <v>176</v>
      </c>
      <c r="D761" s="16" t="s">
        <v>649</v>
      </c>
      <c r="E761" s="16">
        <v>-8.0815920000000006</v>
      </c>
      <c r="F761" s="16">
        <v>-34.944628000000002</v>
      </c>
      <c r="G761" s="16" t="s">
        <v>153</v>
      </c>
      <c r="H761" s="17" t="s">
        <v>136</v>
      </c>
      <c r="I761" s="16" t="s">
        <v>149</v>
      </c>
      <c r="J761" s="17" t="s">
        <v>137</v>
      </c>
      <c r="K761" s="18">
        <v>70</v>
      </c>
      <c r="L761" s="17" t="s">
        <v>138</v>
      </c>
      <c r="M761" s="17">
        <v>0</v>
      </c>
      <c r="N761" s="16">
        <f t="shared" si="671"/>
        <v>140</v>
      </c>
      <c r="O761" s="17">
        <v>1</v>
      </c>
      <c r="P761" s="17">
        <v>1.37</v>
      </c>
      <c r="Q761" s="17">
        <v>11.77</v>
      </c>
      <c r="R761" s="16"/>
      <c r="S761" s="16"/>
      <c r="T761" s="16">
        <v>0</v>
      </c>
      <c r="U761" s="17">
        <v>0</v>
      </c>
      <c r="V761" s="17">
        <v>0</v>
      </c>
      <c r="W761" s="17">
        <v>0</v>
      </c>
      <c r="X761" s="17">
        <v>0</v>
      </c>
      <c r="Y761" s="17">
        <v>0</v>
      </c>
      <c r="Z761" s="17">
        <v>0</v>
      </c>
      <c r="AA761" s="17" t="s">
        <v>139</v>
      </c>
      <c r="AB761" s="17" t="s">
        <v>140</v>
      </c>
      <c r="AC761" s="17">
        <v>13.72</v>
      </c>
      <c r="AD761" s="17">
        <v>7.3</v>
      </c>
      <c r="AE761" s="17">
        <v>1</v>
      </c>
      <c r="AF761" s="17">
        <v>1.8</v>
      </c>
      <c r="AG761" s="17">
        <v>1.5</v>
      </c>
      <c r="AH761" s="17">
        <f t="shared" si="672"/>
        <v>-0.30000000000000004</v>
      </c>
      <c r="AI761" s="17" t="s">
        <v>136</v>
      </c>
      <c r="AJ761" s="17" t="s">
        <v>136</v>
      </c>
      <c r="AK761" s="17" t="s">
        <v>141</v>
      </c>
      <c r="AL761" s="17">
        <f t="shared" si="673"/>
        <v>2</v>
      </c>
      <c r="AM761" s="17">
        <v>0</v>
      </c>
      <c r="AN761" s="17"/>
      <c r="AO761" s="17">
        <v>0</v>
      </c>
      <c r="AP761" s="17">
        <v>0</v>
      </c>
      <c r="AQ761" s="17">
        <v>0</v>
      </c>
      <c r="AR761" s="17" t="s">
        <v>136</v>
      </c>
      <c r="AS761" s="19">
        <f t="shared" si="614"/>
        <v>0</v>
      </c>
      <c r="AT761" s="19"/>
      <c r="AU761" s="19">
        <f>VLOOKUP(G761,ABNT5101!$I$3:$J$9,2)</f>
        <v>15</v>
      </c>
      <c r="AV761" s="19">
        <f>VLOOKUP(G761,ABNT5101!$I$3:$M$9,5)</f>
        <v>0.18</v>
      </c>
      <c r="AW761" s="17" t="str">
        <f>_xlfn.XLOOKUP(G761,ABNT5101!I:I,ABNT5101!L:L)</f>
        <v>-</v>
      </c>
      <c r="AX761" s="17">
        <f>_xlfn.XLOOKUP(G761,ABNT5101!$I:$I,ABNT5101!M:M)</f>
        <v>0.18</v>
      </c>
      <c r="AY761" s="17" t="str">
        <f>_xlfn.XLOOKUP(G761,ABNT5101!$I:$I,ABNT5101!N:N)</f>
        <v>-</v>
      </c>
      <c r="AZ761" s="17">
        <f>_xlfn.XLOOKUP(G761,ABNT5101!$I:$I,ABNT5101!O:O)</f>
        <v>15</v>
      </c>
      <c r="BA761" s="20" t="str">
        <f t="shared" si="615"/>
        <v>ATENDE</v>
      </c>
      <c r="BB761" s="21">
        <f t="shared" ref="BB761:BC761" si="901">BE761/AU761-1</f>
        <v>2.8000000000000025E-2</v>
      </c>
      <c r="BC761" s="21">
        <f t="shared" si="901"/>
        <v>1.1111111111111112</v>
      </c>
      <c r="BD761" s="21" t="str">
        <f t="shared" si="617"/>
        <v>-</v>
      </c>
      <c r="BE761" s="22">
        <v>15.42</v>
      </c>
      <c r="BF761" s="22">
        <v>0.38</v>
      </c>
      <c r="BG761" s="22"/>
      <c r="BH761" s="22"/>
      <c r="BI761" s="23"/>
      <c r="BJ761" s="22"/>
      <c r="BK761" s="20" t="str">
        <f t="shared" si="618"/>
        <v>ATENDE</v>
      </c>
      <c r="BL761" s="20" t="str">
        <f t="shared" si="619"/>
        <v>ATENDE</v>
      </c>
      <c r="BM761" s="20" t="str">
        <f t="shared" si="620"/>
        <v>ATENDE</v>
      </c>
      <c r="BN761" s="20" t="str">
        <f t="shared" si="621"/>
        <v>ATENDE</v>
      </c>
      <c r="BO761" s="24" t="str">
        <f t="shared" si="622"/>
        <v>C3</v>
      </c>
      <c r="BP761" s="24" t="str">
        <f t="shared" si="891"/>
        <v>P5</v>
      </c>
      <c r="BQ761" s="25">
        <f t="shared" si="623"/>
        <v>3.516</v>
      </c>
      <c r="BR761" s="22">
        <v>22.58</v>
      </c>
      <c r="BS761" s="22">
        <v>20.12</v>
      </c>
      <c r="BT761" s="24">
        <f>IF(BP761="-","-",_xlfn.XLOOKUP(BP761,ABNT5101!$B$4:$B$9,ABNT5101!$C$4:$C$9))</f>
        <v>5</v>
      </c>
      <c r="BU761" s="24">
        <f>IF(BP761="-","-",_xlfn.XLOOKUP(BP761,ABNT5101!$B$4:$B$9,ABNT5101!$D$4:$D$9))</f>
        <v>1</v>
      </c>
      <c r="BV761" s="20" t="str">
        <f t="shared" si="624"/>
        <v>ATENDE</v>
      </c>
      <c r="BW761" s="20" t="str">
        <f t="shared" si="625"/>
        <v>ATENDE</v>
      </c>
      <c r="BX761" s="20" t="str">
        <f t="shared" si="626"/>
        <v>ATENDE</v>
      </c>
      <c r="BY761" s="24" t="s">
        <v>136</v>
      </c>
      <c r="BZ761" s="25" t="e">
        <f t="shared" si="627"/>
        <v>#VALUE!</v>
      </c>
      <c r="CA761" s="24"/>
      <c r="CB761" s="24"/>
      <c r="CC761" s="20" t="str">
        <f>IF(BY761="-","-",_xlfn.XLOOKUP(BY761,ABNT5101!$B$4:$B$9,ABNT5101!$C$4:$C$9))</f>
        <v>-</v>
      </c>
      <c r="CD761" s="24" t="str">
        <f>IF(BY761="-","-",_xlfn.XLOOKUP(BY761,ABNT5101!$B$4:$B$9,ABNT5101!$D$4:$D$9))</f>
        <v>-</v>
      </c>
      <c r="CE761" s="20" t="str">
        <f t="shared" si="628"/>
        <v>-</v>
      </c>
      <c r="CF761" s="20" t="str">
        <f t="shared" si="629"/>
        <v>-</v>
      </c>
      <c r="CG761" s="20" t="str">
        <f t="shared" si="630"/>
        <v>-</v>
      </c>
      <c r="CH761" s="26" t="str">
        <f>_xlfn.XLOOKUP(CI761,'Banco de dados'!$B:$B,'Banco de dados'!$D:$D)</f>
        <v>LEDSTAR</v>
      </c>
      <c r="CI761" s="47" t="str">
        <f>'Banco de dados'!B6</f>
        <v xml:space="preserve"> SL VT 9.1 35W</v>
      </c>
      <c r="CJ761" s="26" t="str">
        <f>_xlfn.XLOOKUP(CI761,'Banco de dados'!$B:$B,'Banco de dados'!$E:$E)</f>
        <v>LUM LED SL VT 9.1 35W</v>
      </c>
      <c r="CK761" s="26"/>
      <c r="CL761" s="26" t="e">
        <f>IF(CK761="-","-",_xlfn.XLOOKUP(CK761,'Banco de dados'!$B:$B,'Banco de dados'!$E:$E))</f>
        <v>#N/A</v>
      </c>
      <c r="CM761" s="28">
        <f t="shared" si="631"/>
        <v>1</v>
      </c>
      <c r="CN761" s="26">
        <f>_xlfn.XLOOKUP(CI761,'Banco de dados'!$B:$B,'Banco de dados'!$H:$H)</f>
        <v>35</v>
      </c>
      <c r="CO761" s="26" t="e">
        <f t="array" aca="1" ref="CO761" ca="1">_xludf.XLOOKUP(CK761,'Banco de dados'!$B:$B,'Banco de dados'!$H:$H)</f>
        <v>#NAME?</v>
      </c>
      <c r="CP761" s="51" t="e">
        <f t="array" aca="1" ref="CP761" ca="1">_xludf.XLOOKUP(CI761,'Banco de dados'!$B:$B,'Banco de dados'!$F:$F)</f>
        <v>#NAME?</v>
      </c>
      <c r="CQ761" s="26" t="e">
        <f t="array" aca="1" ref="CQ761" ca="1">_xludf.XLOOKUP(CK761,'Banco de dados'!$B:$B,'Banco de dados'!$F:$F)</f>
        <v>#NAME?</v>
      </c>
      <c r="CR761" s="27">
        <v>0</v>
      </c>
      <c r="CS761" s="27"/>
      <c r="CT761" s="26" t="str">
        <f>IF(AG761=0.5,"Suporte",IF(AND(AG761&gt;='Braços de IP'!$B$9,AG761&lt;='Braços de IP'!$D$9),'Braços de IP'!$E$9,IF(AND(AG761&gt;='Braços de IP'!$B$10,AG761&lt;='Braços de IP'!$D$10),'Braços de IP'!$E$10,IF(AND(AG761&gt;='Braços de IP'!$B$11,AG761&lt;='Braços de IP'!$D$11),'Braços de IP'!$E$11,IF(AND(AG761&gt;='Braços de IP'!$B$12,AG761&lt;='Braços de IP'!$D$12),'Braços de IP'!$E$12,IF(AND(AG761&gt;='Braços de IP'!$B$13,AG761&lt;='Braços de IP'!$D$13),'Braços de IP'!$E$13,IF(AND(AG761&gt;='Braços de IP'!$B$14,AG761&lt;='Braços de IP'!$D$14),'Braços de IP'!$E$14,"ERRO")))))))</f>
        <v>Curto II</v>
      </c>
      <c r="CU761" s="27"/>
      <c r="CV761" s="26" t="str">
        <f>IF($CU761="","",VLOOKUP($CU761,'Braços de IP'!$E$9:$I$15,2,0))</f>
        <v/>
      </c>
      <c r="CW761" s="29" t="str">
        <f>IF($CU761="","",VLOOKUP($CU761,'Braços de IP'!$E$9:$I$15,5,0))</f>
        <v/>
      </c>
      <c r="CX761" s="26"/>
      <c r="CY761" s="26"/>
      <c r="CZ761" s="26"/>
      <c r="DA761" s="26"/>
      <c r="DB761" s="26"/>
      <c r="DC761" s="26"/>
      <c r="DD761" s="30">
        <f t="shared" si="632"/>
        <v>35</v>
      </c>
      <c r="DE761" s="31">
        <f t="shared" si="633"/>
        <v>70</v>
      </c>
      <c r="DF761" s="30">
        <f t="shared" si="634"/>
        <v>105</v>
      </c>
      <c r="DG761" s="32">
        <f t="shared" si="635"/>
        <v>0.5</v>
      </c>
      <c r="DH761" s="33" t="s">
        <v>143</v>
      </c>
      <c r="DI761" s="34"/>
      <c r="DJ761" s="35"/>
      <c r="DK761" s="16" t="s">
        <v>144</v>
      </c>
      <c r="DL761" s="16"/>
      <c r="DN761" s="36" t="e">
        <f t="shared" si="675"/>
        <v>#VALUE!</v>
      </c>
    </row>
    <row r="762" spans="2:118" ht="15.75" customHeight="1" x14ac:dyDescent="0.25">
      <c r="B762" s="16">
        <v>166</v>
      </c>
      <c r="C762" s="16" t="s">
        <v>176</v>
      </c>
      <c r="D762" s="16" t="s">
        <v>649</v>
      </c>
      <c r="E762" s="16">
        <v>-8.0815920000000006</v>
      </c>
      <c r="F762" s="16">
        <v>-34.944628000000002</v>
      </c>
      <c r="G762" s="16" t="s">
        <v>153</v>
      </c>
      <c r="H762" s="17" t="s">
        <v>136</v>
      </c>
      <c r="I762" s="16" t="s">
        <v>149</v>
      </c>
      <c r="J762" s="17" t="s">
        <v>137</v>
      </c>
      <c r="K762" s="18">
        <v>70</v>
      </c>
      <c r="L762" s="17" t="s">
        <v>138</v>
      </c>
      <c r="M762" s="17">
        <v>0</v>
      </c>
      <c r="N762" s="16">
        <f t="shared" si="671"/>
        <v>140</v>
      </c>
      <c r="O762" s="17">
        <v>1</v>
      </c>
      <c r="P762" s="17">
        <v>1.37</v>
      </c>
      <c r="Q762" s="17">
        <v>11.77</v>
      </c>
      <c r="R762" s="16"/>
      <c r="S762" s="16"/>
      <c r="T762" s="16">
        <v>0</v>
      </c>
      <c r="U762" s="17">
        <v>0</v>
      </c>
      <c r="V762" s="17">
        <v>0</v>
      </c>
      <c r="W762" s="17">
        <v>0</v>
      </c>
      <c r="X762" s="17">
        <v>0</v>
      </c>
      <c r="Y762" s="17">
        <v>0</v>
      </c>
      <c r="Z762" s="17">
        <v>0</v>
      </c>
      <c r="AA762" s="17" t="s">
        <v>139</v>
      </c>
      <c r="AB762" s="17" t="s">
        <v>140</v>
      </c>
      <c r="AC762" s="17">
        <v>13.72</v>
      </c>
      <c r="AD762" s="17">
        <v>7.3</v>
      </c>
      <c r="AE762" s="17">
        <v>1</v>
      </c>
      <c r="AF762" s="17">
        <v>1.8</v>
      </c>
      <c r="AG762" s="17">
        <v>1.5</v>
      </c>
      <c r="AH762" s="17">
        <f t="shared" si="672"/>
        <v>-0.30000000000000004</v>
      </c>
      <c r="AI762" s="17" t="s">
        <v>136</v>
      </c>
      <c r="AJ762" s="17" t="s">
        <v>136</v>
      </c>
      <c r="AK762" s="17" t="s">
        <v>141</v>
      </c>
      <c r="AL762" s="17">
        <f t="shared" si="673"/>
        <v>2</v>
      </c>
      <c r="AM762" s="17">
        <v>0</v>
      </c>
      <c r="AN762" s="17"/>
      <c r="AO762" s="17">
        <v>0</v>
      </c>
      <c r="AP762" s="17">
        <v>0</v>
      </c>
      <c r="AQ762" s="17">
        <v>0</v>
      </c>
      <c r="AR762" s="17" t="s">
        <v>136</v>
      </c>
      <c r="AS762" s="19">
        <f t="shared" si="614"/>
        <v>0</v>
      </c>
      <c r="AT762" s="19"/>
      <c r="AU762" s="19">
        <f>VLOOKUP(G762,ABNT5101!$I$3:$J$9,2)</f>
        <v>15</v>
      </c>
      <c r="AV762" s="19">
        <f>VLOOKUP(G762,ABNT5101!$I$3:$M$9,5)</f>
        <v>0.18</v>
      </c>
      <c r="AW762" s="17" t="str">
        <f>_xlfn.XLOOKUP(G762,ABNT5101!I:I,ABNT5101!L:L)</f>
        <v>-</v>
      </c>
      <c r="AX762" s="17">
        <f>_xlfn.XLOOKUP(G762,ABNT5101!$I:$I,ABNT5101!M:M)</f>
        <v>0.18</v>
      </c>
      <c r="AY762" s="17" t="str">
        <f>_xlfn.XLOOKUP(G762,ABNT5101!$I:$I,ABNT5101!N:N)</f>
        <v>-</v>
      </c>
      <c r="AZ762" s="17">
        <f>_xlfn.XLOOKUP(G762,ABNT5101!$I:$I,ABNT5101!O:O)</f>
        <v>15</v>
      </c>
      <c r="BA762" s="20" t="str">
        <f t="shared" si="615"/>
        <v>ATENDE</v>
      </c>
      <c r="BB762" s="21">
        <f t="shared" ref="BB762:BC762" si="902">BE762/AU762-1</f>
        <v>0.10866666666666669</v>
      </c>
      <c r="BC762" s="21">
        <f t="shared" si="902"/>
        <v>0.50000000000000022</v>
      </c>
      <c r="BD762" s="21" t="str">
        <f t="shared" si="617"/>
        <v>-</v>
      </c>
      <c r="BE762" s="22">
        <v>16.63</v>
      </c>
      <c r="BF762" s="22">
        <v>0.27</v>
      </c>
      <c r="BG762" s="22"/>
      <c r="BH762" s="22"/>
      <c r="BI762" s="23"/>
      <c r="BJ762" s="22"/>
      <c r="BK762" s="20" t="str">
        <f t="shared" si="618"/>
        <v>ATENDE</v>
      </c>
      <c r="BL762" s="20" t="str">
        <f t="shared" si="619"/>
        <v>ATENDE</v>
      </c>
      <c r="BM762" s="20" t="str">
        <f t="shared" si="620"/>
        <v>ATENDE</v>
      </c>
      <c r="BN762" s="20" t="str">
        <f t="shared" si="621"/>
        <v>ATENDE</v>
      </c>
      <c r="BO762" s="24" t="str">
        <f t="shared" si="622"/>
        <v>C3</v>
      </c>
      <c r="BP762" s="24" t="str">
        <f t="shared" si="891"/>
        <v>P5</v>
      </c>
      <c r="BQ762" s="25">
        <f t="shared" si="623"/>
        <v>4.2679999999999998</v>
      </c>
      <c r="BR762" s="22">
        <v>26.34</v>
      </c>
      <c r="BS762" s="22">
        <v>23.32</v>
      </c>
      <c r="BT762" s="24">
        <f>IF(BP762="-","-",_xlfn.XLOOKUP(BP762,ABNT5101!$B$4:$B$9,ABNT5101!$C$4:$C$9))</f>
        <v>5</v>
      </c>
      <c r="BU762" s="24">
        <f>IF(BP762="-","-",_xlfn.XLOOKUP(BP762,ABNT5101!$B$4:$B$9,ABNT5101!$D$4:$D$9))</f>
        <v>1</v>
      </c>
      <c r="BV762" s="20" t="str">
        <f t="shared" si="624"/>
        <v>ATENDE</v>
      </c>
      <c r="BW762" s="20" t="str">
        <f t="shared" si="625"/>
        <v>ATENDE</v>
      </c>
      <c r="BX762" s="20" t="str">
        <f t="shared" si="626"/>
        <v>ATENDE</v>
      </c>
      <c r="BY762" s="24" t="s">
        <v>136</v>
      </c>
      <c r="BZ762" s="25" t="e">
        <f t="shared" si="627"/>
        <v>#VALUE!</v>
      </c>
      <c r="CA762" s="24"/>
      <c r="CB762" s="24"/>
      <c r="CC762" s="20" t="str">
        <f>IF(BY762="-","-",_xlfn.XLOOKUP(BY762,ABNT5101!$B$4:$B$9,ABNT5101!$C$4:$C$9))</f>
        <v>-</v>
      </c>
      <c r="CD762" s="24" t="str">
        <f>IF(BY762="-","-",_xlfn.XLOOKUP(BY762,ABNT5101!$B$4:$B$9,ABNT5101!$D$4:$D$9))</f>
        <v>-</v>
      </c>
      <c r="CE762" s="20" t="str">
        <f t="shared" si="628"/>
        <v>-</v>
      </c>
      <c r="CF762" s="20" t="str">
        <f t="shared" si="629"/>
        <v>-</v>
      </c>
      <c r="CG762" s="20" t="str">
        <f t="shared" si="630"/>
        <v>-</v>
      </c>
      <c r="CH762" s="26" t="str">
        <f>_xlfn.XLOOKUP(CI762,'Banco de dados'!$B:$B,'Banco de dados'!$D:$D)</f>
        <v>SX LIGHTING</v>
      </c>
      <c r="CI762" s="27" t="str">
        <f>'Banco de dados'!B55</f>
        <v>SX-INEVO040HF</v>
      </c>
      <c r="CJ762" s="26" t="str">
        <f>_xlfn.XLOOKUP(CI762,'Banco de dados'!$B:$B,'Banco de dados'!$E:$E)</f>
        <v>SXINEVO040K50L12CZF7PHF</v>
      </c>
      <c r="CK762" s="26"/>
      <c r="CL762" s="26" t="e">
        <f>IF(CK762="-","-",_xlfn.XLOOKUP(CK762,'Banco de dados'!$B:$B,'Banco de dados'!$E:$E))</f>
        <v>#N/A</v>
      </c>
      <c r="CM762" s="28">
        <f t="shared" si="631"/>
        <v>1</v>
      </c>
      <c r="CN762" s="26">
        <f>_xlfn.XLOOKUP(CI762,'Banco de dados'!$B:$B,'Banco de dados'!$H:$H)</f>
        <v>39</v>
      </c>
      <c r="CO762" s="26" t="e">
        <f t="array" aca="1" ref="CO762" ca="1">_xludf.XLOOKUP(CK762,'Banco de dados'!$B:$B,'Banco de dados'!$H:$H)</f>
        <v>#NAME?</v>
      </c>
      <c r="CP762" s="51" t="e">
        <f t="array" aca="1" ref="CP762" ca="1">_xludf.XLOOKUP(CI762,'Banco de dados'!$B:$B,'Banco de dados'!$F:$F)</f>
        <v>#NAME?</v>
      </c>
      <c r="CQ762" s="26" t="e">
        <f t="array" aca="1" ref="CQ762" ca="1">_xludf.XLOOKUP(CK762,'Banco de dados'!$B:$B,'Banco de dados'!$F:$F)</f>
        <v>#NAME?</v>
      </c>
      <c r="CR762" s="27">
        <v>0</v>
      </c>
      <c r="CS762" s="27"/>
      <c r="CT762" s="26" t="str">
        <f>IF(AG762=0.5,"Suporte",IF(AND(AG762&gt;='Braços de IP'!$B$9,AG762&lt;='Braços de IP'!$D$9),'Braços de IP'!$E$9,IF(AND(AG762&gt;='Braços de IP'!$B$10,AG762&lt;='Braços de IP'!$D$10),'Braços de IP'!$E$10,IF(AND(AG762&gt;='Braços de IP'!$B$11,AG762&lt;='Braços de IP'!$D$11),'Braços de IP'!$E$11,IF(AND(AG762&gt;='Braços de IP'!$B$12,AG762&lt;='Braços de IP'!$D$12),'Braços de IP'!$E$12,IF(AND(AG762&gt;='Braços de IP'!$B$13,AG762&lt;='Braços de IP'!$D$13),'Braços de IP'!$E$13,IF(AND(AG762&gt;='Braços de IP'!$B$14,AG762&lt;='Braços de IP'!$D$14),'Braços de IP'!$E$14,"ERRO")))))))</f>
        <v>Curto II</v>
      </c>
      <c r="CU762" s="27"/>
      <c r="CV762" s="26" t="str">
        <f>IF($CU762="","",VLOOKUP($CU762,'Braços de IP'!$E$9:$I$15,2,0))</f>
        <v/>
      </c>
      <c r="CW762" s="29" t="str">
        <f>IF($CU762="","",VLOOKUP($CU762,'Braços de IP'!$E$9:$I$15,5,0))</f>
        <v/>
      </c>
      <c r="CX762" s="26"/>
      <c r="CY762" s="26"/>
      <c r="CZ762" s="26"/>
      <c r="DA762" s="26"/>
      <c r="DB762" s="26"/>
      <c r="DC762" s="26"/>
      <c r="DD762" s="30">
        <f t="shared" si="632"/>
        <v>39</v>
      </c>
      <c r="DE762" s="31">
        <f t="shared" si="633"/>
        <v>70</v>
      </c>
      <c r="DF762" s="30">
        <f t="shared" si="634"/>
        <v>109</v>
      </c>
      <c r="DG762" s="32">
        <f t="shared" si="635"/>
        <v>0.44285714285714284</v>
      </c>
      <c r="DH762" s="33" t="s">
        <v>143</v>
      </c>
      <c r="DI762" s="34"/>
      <c r="DJ762" s="35"/>
      <c r="DK762" s="16" t="s">
        <v>144</v>
      </c>
      <c r="DL762" s="16"/>
      <c r="DN762" s="36" t="e">
        <f t="shared" si="675"/>
        <v>#VALUE!</v>
      </c>
    </row>
    <row r="763" spans="2:118" ht="15.75" customHeight="1" x14ac:dyDescent="0.25">
      <c r="B763" s="16">
        <v>166</v>
      </c>
      <c r="C763" s="16" t="s">
        <v>176</v>
      </c>
      <c r="D763" s="16" t="s">
        <v>649</v>
      </c>
      <c r="E763" s="16">
        <v>-8.0815920000000006</v>
      </c>
      <c r="F763" s="16">
        <v>-34.944628000000002</v>
      </c>
      <c r="G763" s="16" t="s">
        <v>153</v>
      </c>
      <c r="H763" s="17" t="s">
        <v>136</v>
      </c>
      <c r="I763" s="16" t="s">
        <v>149</v>
      </c>
      <c r="J763" s="17" t="s">
        <v>137</v>
      </c>
      <c r="K763" s="18">
        <v>70</v>
      </c>
      <c r="L763" s="17" t="s">
        <v>138</v>
      </c>
      <c r="M763" s="17">
        <v>0</v>
      </c>
      <c r="N763" s="16">
        <f t="shared" si="671"/>
        <v>140</v>
      </c>
      <c r="O763" s="17">
        <v>1</v>
      </c>
      <c r="P763" s="17">
        <v>1.37</v>
      </c>
      <c r="Q763" s="17">
        <v>11.77</v>
      </c>
      <c r="R763" s="16"/>
      <c r="S763" s="16"/>
      <c r="T763" s="16">
        <v>0</v>
      </c>
      <c r="U763" s="17">
        <v>0</v>
      </c>
      <c r="V763" s="17">
        <v>0</v>
      </c>
      <c r="W763" s="17">
        <v>0</v>
      </c>
      <c r="X763" s="17">
        <v>0</v>
      </c>
      <c r="Y763" s="17">
        <v>0</v>
      </c>
      <c r="Z763" s="17">
        <v>0</v>
      </c>
      <c r="AA763" s="17" t="s">
        <v>139</v>
      </c>
      <c r="AB763" s="17" t="s">
        <v>140</v>
      </c>
      <c r="AC763" s="17">
        <v>13.72</v>
      </c>
      <c r="AD763" s="17">
        <v>7.3</v>
      </c>
      <c r="AE763" s="17">
        <v>1</v>
      </c>
      <c r="AF763" s="17">
        <v>1.8</v>
      </c>
      <c r="AG763" s="17">
        <v>1.5</v>
      </c>
      <c r="AH763" s="17">
        <f t="shared" si="672"/>
        <v>-0.30000000000000004</v>
      </c>
      <c r="AI763" s="17" t="s">
        <v>136</v>
      </c>
      <c r="AJ763" s="17" t="s">
        <v>136</v>
      </c>
      <c r="AK763" s="17" t="s">
        <v>141</v>
      </c>
      <c r="AL763" s="17">
        <f t="shared" si="673"/>
        <v>2</v>
      </c>
      <c r="AM763" s="17">
        <v>0</v>
      </c>
      <c r="AN763" s="17"/>
      <c r="AO763" s="17">
        <v>0</v>
      </c>
      <c r="AP763" s="17">
        <v>0</v>
      </c>
      <c r="AQ763" s="17">
        <v>0</v>
      </c>
      <c r="AR763" s="17" t="s">
        <v>136</v>
      </c>
      <c r="AS763" s="19">
        <f t="shared" si="614"/>
        <v>0</v>
      </c>
      <c r="AT763" s="19"/>
      <c r="AU763" s="19">
        <f>VLOOKUP(G763,ABNT5101!$I$3:$J$9,2)</f>
        <v>15</v>
      </c>
      <c r="AV763" s="19">
        <f>VLOOKUP(G763,ABNT5101!$I$3:$M$9,5)</f>
        <v>0.18</v>
      </c>
      <c r="AW763" s="17" t="str">
        <f>_xlfn.XLOOKUP(G763,ABNT5101!I:I,ABNT5101!L:L)</f>
        <v>-</v>
      </c>
      <c r="AX763" s="17">
        <f>_xlfn.XLOOKUP(G763,ABNT5101!$I:$I,ABNT5101!M:M)</f>
        <v>0.18</v>
      </c>
      <c r="AY763" s="17" t="str">
        <f>_xlfn.XLOOKUP(G763,ABNT5101!$I:$I,ABNT5101!N:N)</f>
        <v>-</v>
      </c>
      <c r="AZ763" s="17">
        <f>_xlfn.XLOOKUP(G763,ABNT5101!$I:$I,ABNT5101!O:O)</f>
        <v>15</v>
      </c>
      <c r="BA763" s="20" t="str">
        <f t="shared" si="615"/>
        <v>ATENDE</v>
      </c>
      <c r="BB763" s="21">
        <f t="shared" ref="BB763:BC763" si="903">BE763/AU763-1</f>
        <v>0.17733333333333334</v>
      </c>
      <c r="BC763" s="21">
        <f t="shared" si="903"/>
        <v>0.2777777777777779</v>
      </c>
      <c r="BD763" s="21" t="str">
        <f t="shared" si="617"/>
        <v>-</v>
      </c>
      <c r="BE763" s="22">
        <v>17.66</v>
      </c>
      <c r="BF763" s="22">
        <v>0.23</v>
      </c>
      <c r="BG763" s="22"/>
      <c r="BH763" s="22"/>
      <c r="BI763" s="23"/>
      <c r="BJ763" s="22"/>
      <c r="BK763" s="20" t="str">
        <f t="shared" si="618"/>
        <v>ATENDE</v>
      </c>
      <c r="BL763" s="20" t="str">
        <f t="shared" si="619"/>
        <v>ATENDE</v>
      </c>
      <c r="BM763" s="20" t="str">
        <f t="shared" si="620"/>
        <v>ATENDE</v>
      </c>
      <c r="BN763" s="20" t="str">
        <f t="shared" si="621"/>
        <v>ATENDE</v>
      </c>
      <c r="BO763" s="24" t="str">
        <f t="shared" si="622"/>
        <v>C3</v>
      </c>
      <c r="BP763" s="24" t="str">
        <f t="shared" si="891"/>
        <v>P5</v>
      </c>
      <c r="BQ763" s="25">
        <f t="shared" si="623"/>
        <v>4.9719999999999995</v>
      </c>
      <c r="BR763" s="22">
        <v>29.86</v>
      </c>
      <c r="BS763" s="22">
        <v>25.63</v>
      </c>
      <c r="BT763" s="24">
        <f>IF(BP763="-","-",_xlfn.XLOOKUP(BP763,ABNT5101!$B$4:$B$9,ABNT5101!$C$4:$C$9))</f>
        <v>5</v>
      </c>
      <c r="BU763" s="24">
        <f>IF(BP763="-","-",_xlfn.XLOOKUP(BP763,ABNT5101!$B$4:$B$9,ABNT5101!$D$4:$D$9))</f>
        <v>1</v>
      </c>
      <c r="BV763" s="20" t="str">
        <f t="shared" si="624"/>
        <v>ATENDE</v>
      </c>
      <c r="BW763" s="20" t="str">
        <f t="shared" si="625"/>
        <v>ATENDE</v>
      </c>
      <c r="BX763" s="20" t="str">
        <f t="shared" si="626"/>
        <v>ATENDE</v>
      </c>
      <c r="BY763" s="24" t="s">
        <v>136</v>
      </c>
      <c r="BZ763" s="25" t="e">
        <f t="shared" si="627"/>
        <v>#VALUE!</v>
      </c>
      <c r="CA763" s="24"/>
      <c r="CB763" s="24"/>
      <c r="CC763" s="20" t="str">
        <f>IF(BY763="-","-",_xlfn.XLOOKUP(BY763,ABNT5101!$B$4:$B$9,ABNT5101!$C$4:$C$9))</f>
        <v>-</v>
      </c>
      <c r="CD763" s="24" t="str">
        <f>IF(BY763="-","-",_xlfn.XLOOKUP(BY763,ABNT5101!$B$4:$B$9,ABNT5101!$D$4:$D$9))</f>
        <v>-</v>
      </c>
      <c r="CE763" s="20" t="str">
        <f t="shared" si="628"/>
        <v>-</v>
      </c>
      <c r="CF763" s="20" t="str">
        <f t="shared" si="629"/>
        <v>-</v>
      </c>
      <c r="CG763" s="20" t="str">
        <f t="shared" si="630"/>
        <v>-</v>
      </c>
      <c r="CH763" s="26" t="str">
        <f>_xlfn.XLOOKUP(CI763,'Banco de dados'!$B:$B,'Banco de dados'!$D:$D)</f>
        <v>TECNOWATT</v>
      </c>
      <c r="CI763" s="27" t="str">
        <f>'Banco de dados'!B66</f>
        <v xml:space="preserve">SIGSAGPTLRRSSNDL_40W_50IBBRS
</v>
      </c>
      <c r="CJ763" s="26" t="str">
        <f>_xlfn.XLOOKUP(CI763,'Banco de dados'!$B:$B,'Banco de dados'!$E:$E)</f>
        <v>SIGSAGPTLRRSSNDL_40W_50IBBRS
1-10C1MUN6.5</v>
      </c>
      <c r="CK763" s="26"/>
      <c r="CL763" s="26" t="e">
        <f>IF(CK763="-","-",_xlfn.XLOOKUP(CK763,'Banco de dados'!$B:$B,'Banco de dados'!$E:$E))</f>
        <v>#N/A</v>
      </c>
      <c r="CM763" s="28">
        <f t="shared" si="631"/>
        <v>1</v>
      </c>
      <c r="CN763" s="26">
        <f>_xlfn.XLOOKUP(CI763,'Banco de dados'!$B:$B,'Banco de dados'!$H:$H)</f>
        <v>40</v>
      </c>
      <c r="CO763" s="26" t="e">
        <f t="array" aca="1" ref="CO763" ca="1">_xludf.XLOOKUP(CK763,'Banco de dados'!$B:$B,'Banco de dados'!$H:$H)</f>
        <v>#NAME?</v>
      </c>
      <c r="CP763" s="51" t="e">
        <f t="array" aca="1" ref="CP763" ca="1">_xludf.XLOOKUP(CI763,'Banco de dados'!$B:$B,'Banco de dados'!$F:$F)</f>
        <v>#NAME?</v>
      </c>
      <c r="CQ763" s="26" t="e">
        <f t="array" aca="1" ref="CQ763" ca="1">_xludf.XLOOKUP(CK763,'Banco de dados'!$B:$B,'Banco de dados'!$F:$F)</f>
        <v>#NAME?</v>
      </c>
      <c r="CR763" s="27">
        <v>0</v>
      </c>
      <c r="CS763" s="27"/>
      <c r="CT763" s="26" t="str">
        <f>IF(AG763=0.5,"Suporte",IF(AND(AG763&gt;='Braços de IP'!$B$9,AG763&lt;='Braços de IP'!$D$9),'Braços de IP'!$E$9,IF(AND(AG763&gt;='Braços de IP'!$B$10,AG763&lt;='Braços de IP'!$D$10),'Braços de IP'!$E$10,IF(AND(AG763&gt;='Braços de IP'!$B$11,AG763&lt;='Braços de IP'!$D$11),'Braços de IP'!$E$11,IF(AND(AG763&gt;='Braços de IP'!$B$12,AG763&lt;='Braços de IP'!$D$12),'Braços de IP'!$E$12,IF(AND(AG763&gt;='Braços de IP'!$B$13,AG763&lt;='Braços de IP'!$D$13),'Braços de IP'!$E$13,IF(AND(AG763&gt;='Braços de IP'!$B$14,AG763&lt;='Braços de IP'!$D$14),'Braços de IP'!$E$14,"ERRO")))))))</f>
        <v>Curto II</v>
      </c>
      <c r="CU763" s="27"/>
      <c r="CV763" s="26" t="str">
        <f>IF($CU763="","",VLOOKUP($CU763,'Braços de IP'!$E$9:$I$15,2,0))</f>
        <v/>
      </c>
      <c r="CW763" s="29" t="str">
        <f>IF($CU763="","",VLOOKUP($CU763,'Braços de IP'!$E$9:$I$15,5,0))</f>
        <v/>
      </c>
      <c r="CX763" s="26"/>
      <c r="CY763" s="26"/>
      <c r="CZ763" s="26"/>
      <c r="DA763" s="26"/>
      <c r="DB763" s="26"/>
      <c r="DC763" s="26"/>
      <c r="DD763" s="30">
        <f t="shared" si="632"/>
        <v>40</v>
      </c>
      <c r="DE763" s="31">
        <f t="shared" si="633"/>
        <v>70</v>
      </c>
      <c r="DF763" s="30">
        <f t="shared" si="634"/>
        <v>110</v>
      </c>
      <c r="DG763" s="32">
        <f t="shared" si="635"/>
        <v>0.4285714285714286</v>
      </c>
      <c r="DH763" s="33" t="s">
        <v>143</v>
      </c>
      <c r="DI763" s="34"/>
      <c r="DJ763" s="35"/>
      <c r="DK763" s="16" t="s">
        <v>144</v>
      </c>
      <c r="DL763" s="16"/>
      <c r="DN763" s="36" t="e">
        <f t="shared" si="675"/>
        <v>#VALUE!</v>
      </c>
    </row>
    <row r="764" spans="2:118" ht="15.75" customHeight="1" x14ac:dyDescent="0.25">
      <c r="B764" s="16">
        <v>167</v>
      </c>
      <c r="C764" s="16" t="s">
        <v>146</v>
      </c>
      <c r="D764" s="16" t="s">
        <v>650</v>
      </c>
      <c r="E764" s="16">
        <v>-8.0952950000000001</v>
      </c>
      <c r="F764" s="16">
        <v>-34.930990999999999</v>
      </c>
      <c r="G764" s="16" t="s">
        <v>160</v>
      </c>
      <c r="H764" s="17" t="s">
        <v>136</v>
      </c>
      <c r="I764" s="16" t="s">
        <v>135</v>
      </c>
      <c r="J764" s="17" t="s">
        <v>137</v>
      </c>
      <c r="K764" s="16">
        <v>72</v>
      </c>
      <c r="L764" s="17" t="s">
        <v>138</v>
      </c>
      <c r="M764" s="17">
        <v>0</v>
      </c>
      <c r="N764" s="16">
        <f t="shared" si="671"/>
        <v>144</v>
      </c>
      <c r="O764" s="17">
        <v>2</v>
      </c>
      <c r="P764" s="17">
        <v>2.2999999999999998</v>
      </c>
      <c r="Q764" s="17">
        <v>6.9</v>
      </c>
      <c r="R764" s="16"/>
      <c r="S764" s="16"/>
      <c r="T764" s="16">
        <v>0</v>
      </c>
      <c r="U764" s="17">
        <v>3.1</v>
      </c>
      <c r="V764" s="17">
        <v>0</v>
      </c>
      <c r="W764" s="17">
        <v>0</v>
      </c>
      <c r="X764" s="17">
        <v>0</v>
      </c>
      <c r="Y764" s="17">
        <v>0</v>
      </c>
      <c r="Z764" s="17">
        <v>0</v>
      </c>
      <c r="AA764" s="17" t="s">
        <v>139</v>
      </c>
      <c r="AB764" s="17" t="s">
        <v>140</v>
      </c>
      <c r="AC764" s="17">
        <v>40.03</v>
      </c>
      <c r="AD764" s="17">
        <v>6.3</v>
      </c>
      <c r="AE764" s="17">
        <v>1</v>
      </c>
      <c r="AF764" s="17">
        <v>0.28000000000000003</v>
      </c>
      <c r="AG764" s="17">
        <v>1.92</v>
      </c>
      <c r="AH764" s="17">
        <f t="shared" si="672"/>
        <v>1.64</v>
      </c>
      <c r="AI764" s="17" t="s">
        <v>136</v>
      </c>
      <c r="AJ764" s="17" t="s">
        <v>136</v>
      </c>
      <c r="AK764" s="17" t="s">
        <v>141</v>
      </c>
      <c r="AL764" s="17">
        <f t="shared" si="673"/>
        <v>2</v>
      </c>
      <c r="AM764" s="17">
        <v>0</v>
      </c>
      <c r="AN764" s="17"/>
      <c r="AO764" s="17">
        <v>0</v>
      </c>
      <c r="AP764" s="17">
        <v>0</v>
      </c>
      <c r="AQ764" s="17">
        <v>0</v>
      </c>
      <c r="AR764" s="17" t="s">
        <v>136</v>
      </c>
      <c r="AS764" s="19">
        <f t="shared" si="614"/>
        <v>0</v>
      </c>
      <c r="AT764" s="19"/>
      <c r="AU764" s="19">
        <f>VLOOKUP(G764,ABNT5101!$I$3:$J$9,2)</f>
        <v>10</v>
      </c>
      <c r="AV764" s="19">
        <f>VLOOKUP(G764,ABNT5101!$I$3:$M$9,5)</f>
        <v>0.18</v>
      </c>
      <c r="AW764" s="17" t="str">
        <f>_xlfn.XLOOKUP(G764,ABNT5101!I:I,ABNT5101!L:L)</f>
        <v>-</v>
      </c>
      <c r="AX764" s="17">
        <f>_xlfn.XLOOKUP(G764,ABNT5101!$I:$I,ABNT5101!M:M)</f>
        <v>0.18</v>
      </c>
      <c r="AY764" s="17" t="str">
        <f>_xlfn.XLOOKUP(G764,ABNT5101!$I:$I,ABNT5101!N:N)</f>
        <v>-</v>
      </c>
      <c r="AZ764" s="17">
        <f>_xlfn.XLOOKUP(G764,ABNT5101!$I:$I,ABNT5101!O:O)</f>
        <v>16</v>
      </c>
      <c r="BA764" s="20" t="str">
        <f t="shared" si="615"/>
        <v>ATENDE</v>
      </c>
      <c r="BB764" s="21">
        <f t="shared" ref="BB764:BC764" si="904">BE764/AU764-1</f>
        <v>3.8000000000000034E-2</v>
      </c>
      <c r="BC764" s="21">
        <f t="shared" si="904"/>
        <v>0.22222222222222232</v>
      </c>
      <c r="BD764" s="21" t="str">
        <f t="shared" si="617"/>
        <v>-</v>
      </c>
      <c r="BE764" s="22">
        <v>10.38</v>
      </c>
      <c r="BF764" s="22">
        <v>0.22</v>
      </c>
      <c r="BG764" s="22"/>
      <c r="BH764" s="22"/>
      <c r="BI764" s="23"/>
      <c r="BJ764" s="22"/>
      <c r="BK764" s="20" t="str">
        <f t="shared" si="618"/>
        <v>ATENDE</v>
      </c>
      <c r="BL764" s="20" t="str">
        <f t="shared" si="619"/>
        <v>ATENDE</v>
      </c>
      <c r="BM764" s="20" t="str">
        <f t="shared" si="620"/>
        <v>ATENDE</v>
      </c>
      <c r="BN764" s="20" t="str">
        <f t="shared" si="621"/>
        <v>ATENDE</v>
      </c>
      <c r="BO764" s="24" t="str">
        <f t="shared" si="622"/>
        <v>C4</v>
      </c>
      <c r="BP764" s="24" t="str">
        <f t="shared" si="891"/>
        <v>P6</v>
      </c>
      <c r="BQ764" s="25">
        <f t="shared" si="623"/>
        <v>1.3633333333333333</v>
      </c>
      <c r="BR764" s="22">
        <v>7.09</v>
      </c>
      <c r="BS764" s="22">
        <v>1.48</v>
      </c>
      <c r="BT764" s="24">
        <f>IF(BP764="-","-",_xlfn.XLOOKUP(BP764,ABNT5101!$B$4:$B$9,ABNT5101!$C$4:$C$9))</f>
        <v>3</v>
      </c>
      <c r="BU764" s="24">
        <f>IF(BP764="-","-",_xlfn.XLOOKUP(BP764,ABNT5101!$B$4:$B$9,ABNT5101!$D$4:$D$9))</f>
        <v>0.6</v>
      </c>
      <c r="BV764" s="20" t="str">
        <f t="shared" si="624"/>
        <v>ATENDE</v>
      </c>
      <c r="BW764" s="20" t="str">
        <f t="shared" si="625"/>
        <v>ATENDE</v>
      </c>
      <c r="BX764" s="20" t="str">
        <f t="shared" si="626"/>
        <v>ATENDE</v>
      </c>
      <c r="BY764" s="24" t="str">
        <f t="shared" ref="BY764:BY769" si="905">BP764</f>
        <v>P6</v>
      </c>
      <c r="BZ764" s="25">
        <f t="shared" si="627"/>
        <v>0.93666666666666654</v>
      </c>
      <c r="CA764" s="24">
        <v>5.81</v>
      </c>
      <c r="CB764" s="24">
        <v>1.75</v>
      </c>
      <c r="CC764" s="20">
        <f>IF(BY764="-","-",_xlfn.XLOOKUP(BY764,ABNT5101!$B$4:$B$9,ABNT5101!$C$4:$C$9))</f>
        <v>3</v>
      </c>
      <c r="CD764" s="24">
        <f>IF(BY764="-","-",_xlfn.XLOOKUP(BY764,ABNT5101!$B$4:$B$9,ABNT5101!$D$4:$D$9))</f>
        <v>0.6</v>
      </c>
      <c r="CE764" s="20" t="str">
        <f t="shared" si="628"/>
        <v>ATENDE</v>
      </c>
      <c r="CF764" s="20" t="str">
        <f t="shared" si="629"/>
        <v>ATENDE</v>
      </c>
      <c r="CG764" s="20" t="str">
        <f t="shared" si="630"/>
        <v>ATENDE</v>
      </c>
      <c r="CH764" s="26" t="str">
        <f>_xlfn.XLOOKUP(CI764,'Banco de dados'!$B:$B,'Banco de dados'!$D:$D)</f>
        <v>LEDSTAR</v>
      </c>
      <c r="CI764" s="47" t="str">
        <f>'Banco de dados'!B7</f>
        <v xml:space="preserve"> SL VT 9.1 44W</v>
      </c>
      <c r="CJ764" s="26" t="str">
        <f>_xlfn.XLOOKUP(CI764,'Banco de dados'!$B:$B,'Banco de dados'!$E:$E)</f>
        <v>LUM LED SL VT 9.1 44W</v>
      </c>
      <c r="CK764" s="26"/>
      <c r="CL764" s="26" t="e">
        <f>IF(CK764="-","-",_xlfn.XLOOKUP(CK764,'Banco de dados'!$B:$B,'Banco de dados'!$E:$E))</f>
        <v>#N/A</v>
      </c>
      <c r="CM764" s="28">
        <f t="shared" si="631"/>
        <v>1</v>
      </c>
      <c r="CN764" s="26">
        <f>_xlfn.XLOOKUP(CI764,'Banco de dados'!$B:$B,'Banco de dados'!$H:$H)</f>
        <v>44</v>
      </c>
      <c r="CO764" s="26" t="e">
        <f t="array" aca="1" ref="CO764" ca="1">_xludf.XLOOKUP(CK764,'Banco de dados'!$B:$B,'Banco de dados'!$H:$H)</f>
        <v>#NAME?</v>
      </c>
      <c r="CP764" s="51" t="e">
        <f t="array" aca="1" ref="CP764" ca="1">_xludf.XLOOKUP(CI764,'Banco de dados'!$B:$B,'Banco de dados'!$F:$F)</f>
        <v>#NAME?</v>
      </c>
      <c r="CQ764" s="26" t="e">
        <f t="array" aca="1" ref="CQ764" ca="1">_xludf.XLOOKUP(CK764,'Banco de dados'!$B:$B,'Banco de dados'!$F:$F)</f>
        <v>#NAME?</v>
      </c>
      <c r="CR764" s="27">
        <v>0</v>
      </c>
      <c r="CS764" s="27"/>
      <c r="CT764" s="26" t="str">
        <f>IF(AG764=0.5,"Suporte",IF(AND(AG764&gt;='Braços de IP'!$B$9,AG764&lt;='Braços de IP'!$D$9),'Braços de IP'!$E$9,IF(AND(AG764&gt;='Braços de IP'!$B$10,AG764&lt;='Braços de IP'!$D$10),'Braços de IP'!$E$10,IF(AND(AG764&gt;='Braços de IP'!$B$11,AG764&lt;='Braços de IP'!$D$11),'Braços de IP'!$E$11,IF(AND(AG764&gt;='Braços de IP'!$B$12,AG764&lt;='Braços de IP'!$D$12),'Braços de IP'!$E$12,IF(AND(AG764&gt;='Braços de IP'!$B$13,AG764&lt;='Braços de IP'!$D$13),'Braços de IP'!$E$13,IF(AND(AG764&gt;='Braços de IP'!$B$14,AG764&lt;='Braços de IP'!$D$14),'Braços de IP'!$E$14,"ERRO")))))))</f>
        <v>Médio I</v>
      </c>
      <c r="CU764" s="27"/>
      <c r="CV764" s="26" t="str">
        <f>IF($CU764="","",VLOOKUP($CU764,'Braços de IP'!$E$9:$I$15,2,0))</f>
        <v/>
      </c>
      <c r="CW764" s="29" t="str">
        <f>IF($CU764="","",VLOOKUP($CU764,'Braços de IP'!$E$9:$I$15,5,0))</f>
        <v/>
      </c>
      <c r="CX764" s="26"/>
      <c r="CY764" s="26"/>
      <c r="CZ764" s="26"/>
      <c r="DA764" s="26"/>
      <c r="DB764" s="26"/>
      <c r="DC764" s="26"/>
      <c r="DD764" s="30">
        <f t="shared" si="632"/>
        <v>44</v>
      </c>
      <c r="DE764" s="31">
        <f t="shared" si="633"/>
        <v>72</v>
      </c>
      <c r="DF764" s="30">
        <f t="shared" si="634"/>
        <v>116</v>
      </c>
      <c r="DG764" s="32">
        <f t="shared" si="635"/>
        <v>0.38888888888888884</v>
      </c>
      <c r="DH764" s="33" t="s">
        <v>143</v>
      </c>
      <c r="DI764" s="34"/>
      <c r="DJ764" s="35"/>
      <c r="DK764" s="16" t="s">
        <v>144</v>
      </c>
      <c r="DL764" s="16"/>
      <c r="DN764" s="36" t="e">
        <f t="shared" si="675"/>
        <v>#VALUE!</v>
      </c>
    </row>
    <row r="765" spans="2:118" ht="15.75" customHeight="1" x14ac:dyDescent="0.25">
      <c r="B765" s="16">
        <v>167</v>
      </c>
      <c r="C765" s="16" t="s">
        <v>146</v>
      </c>
      <c r="D765" s="16" t="s">
        <v>650</v>
      </c>
      <c r="E765" s="16">
        <v>-8.0952950000000001</v>
      </c>
      <c r="F765" s="16">
        <v>-34.930990999999999</v>
      </c>
      <c r="G765" s="16" t="s">
        <v>160</v>
      </c>
      <c r="H765" s="17" t="s">
        <v>136</v>
      </c>
      <c r="I765" s="16" t="s">
        <v>135</v>
      </c>
      <c r="J765" s="17" t="s">
        <v>137</v>
      </c>
      <c r="K765" s="16">
        <v>72</v>
      </c>
      <c r="L765" s="17" t="s">
        <v>138</v>
      </c>
      <c r="M765" s="17">
        <v>0</v>
      </c>
      <c r="N765" s="16">
        <f t="shared" si="671"/>
        <v>144</v>
      </c>
      <c r="O765" s="17">
        <v>2</v>
      </c>
      <c r="P765" s="17">
        <v>2.2999999999999998</v>
      </c>
      <c r="Q765" s="17">
        <v>6.9</v>
      </c>
      <c r="R765" s="16"/>
      <c r="S765" s="16"/>
      <c r="T765" s="16">
        <v>0</v>
      </c>
      <c r="U765" s="17">
        <v>3.1</v>
      </c>
      <c r="V765" s="17">
        <v>0</v>
      </c>
      <c r="W765" s="17">
        <v>0</v>
      </c>
      <c r="X765" s="17">
        <v>0</v>
      </c>
      <c r="Y765" s="17">
        <v>0</v>
      </c>
      <c r="Z765" s="17">
        <v>0</v>
      </c>
      <c r="AA765" s="17" t="s">
        <v>139</v>
      </c>
      <c r="AB765" s="17" t="s">
        <v>140</v>
      </c>
      <c r="AC765" s="17">
        <v>40.03</v>
      </c>
      <c r="AD765" s="17">
        <v>6.3</v>
      </c>
      <c r="AE765" s="17">
        <v>1</v>
      </c>
      <c r="AF765" s="17">
        <v>0.28000000000000003</v>
      </c>
      <c r="AG765" s="17">
        <v>1.92</v>
      </c>
      <c r="AH765" s="17">
        <f t="shared" si="672"/>
        <v>1.64</v>
      </c>
      <c r="AI765" s="17" t="s">
        <v>136</v>
      </c>
      <c r="AJ765" s="17" t="s">
        <v>136</v>
      </c>
      <c r="AK765" s="17" t="s">
        <v>141</v>
      </c>
      <c r="AL765" s="17">
        <f t="shared" si="673"/>
        <v>2</v>
      </c>
      <c r="AM765" s="17">
        <v>0</v>
      </c>
      <c r="AN765" s="17"/>
      <c r="AO765" s="17">
        <v>0</v>
      </c>
      <c r="AP765" s="17">
        <v>0</v>
      </c>
      <c r="AQ765" s="17">
        <v>0</v>
      </c>
      <c r="AR765" s="17" t="s">
        <v>136</v>
      </c>
      <c r="AS765" s="19">
        <f t="shared" si="614"/>
        <v>0</v>
      </c>
      <c r="AT765" s="19"/>
      <c r="AU765" s="19">
        <f>VLOOKUP(G765,ABNT5101!$I$3:$J$9,2)</f>
        <v>10</v>
      </c>
      <c r="AV765" s="19">
        <f>VLOOKUP(G765,ABNT5101!$I$3:$M$9,5)</f>
        <v>0.18</v>
      </c>
      <c r="AW765" s="17" t="str">
        <f>_xlfn.XLOOKUP(G765,ABNT5101!I:I,ABNT5101!L:L)</f>
        <v>-</v>
      </c>
      <c r="AX765" s="17">
        <f>_xlfn.XLOOKUP(G765,ABNT5101!$I:$I,ABNT5101!M:M)</f>
        <v>0.18</v>
      </c>
      <c r="AY765" s="17" t="str">
        <f>_xlfn.XLOOKUP(G765,ABNT5101!$I:$I,ABNT5101!N:N)</f>
        <v>-</v>
      </c>
      <c r="AZ765" s="17">
        <f>_xlfn.XLOOKUP(G765,ABNT5101!$I:$I,ABNT5101!O:O)</f>
        <v>16</v>
      </c>
      <c r="BA765" s="20" t="str">
        <f t="shared" si="615"/>
        <v>ATENDE</v>
      </c>
      <c r="BB765" s="21">
        <f t="shared" ref="BB765:BC765" si="906">BE765/AU765-1</f>
        <v>0.32299999999999995</v>
      </c>
      <c r="BC765" s="21">
        <f t="shared" si="906"/>
        <v>0.38888888888888884</v>
      </c>
      <c r="BD765" s="21" t="str">
        <f t="shared" si="617"/>
        <v>-</v>
      </c>
      <c r="BE765" s="22">
        <v>13.23</v>
      </c>
      <c r="BF765" s="22">
        <v>0.25</v>
      </c>
      <c r="BG765" s="22"/>
      <c r="BH765" s="22"/>
      <c r="BI765" s="23"/>
      <c r="BJ765" s="22"/>
      <c r="BK765" s="20" t="str">
        <f t="shared" si="618"/>
        <v>ATENDE</v>
      </c>
      <c r="BL765" s="20" t="str">
        <f t="shared" si="619"/>
        <v>ATENDE</v>
      </c>
      <c r="BM765" s="20" t="str">
        <f t="shared" si="620"/>
        <v>ATENDE</v>
      </c>
      <c r="BN765" s="20" t="str">
        <f t="shared" si="621"/>
        <v>ATENDE</v>
      </c>
      <c r="BO765" s="24" t="str">
        <f t="shared" si="622"/>
        <v>C4</v>
      </c>
      <c r="BP765" s="24" t="str">
        <f t="shared" si="891"/>
        <v>P6</v>
      </c>
      <c r="BQ765" s="25">
        <f t="shared" si="623"/>
        <v>1.9933333333333336</v>
      </c>
      <c r="BR765" s="22">
        <v>8.98</v>
      </c>
      <c r="BS765" s="22">
        <v>1.21</v>
      </c>
      <c r="BT765" s="24">
        <f>IF(BP765="-","-",_xlfn.XLOOKUP(BP765,ABNT5101!$B$4:$B$9,ABNT5101!$C$4:$C$9))</f>
        <v>3</v>
      </c>
      <c r="BU765" s="24">
        <f>IF(BP765="-","-",_xlfn.XLOOKUP(BP765,ABNT5101!$B$4:$B$9,ABNT5101!$D$4:$D$9))</f>
        <v>0.6</v>
      </c>
      <c r="BV765" s="20" t="str">
        <f t="shared" si="624"/>
        <v>ATENDE</v>
      </c>
      <c r="BW765" s="20" t="str">
        <f t="shared" si="625"/>
        <v>ATENDE</v>
      </c>
      <c r="BX765" s="20" t="str">
        <f t="shared" si="626"/>
        <v>ATENDE</v>
      </c>
      <c r="BY765" s="24" t="str">
        <f t="shared" si="905"/>
        <v>P6</v>
      </c>
      <c r="BZ765" s="25">
        <f t="shared" si="627"/>
        <v>1.6766666666666663</v>
      </c>
      <c r="CA765" s="24">
        <v>8.0299999999999994</v>
      </c>
      <c r="CB765" s="24">
        <v>3.77</v>
      </c>
      <c r="CC765" s="20">
        <f>IF(BY765="-","-",_xlfn.XLOOKUP(BY765,ABNT5101!$B$4:$B$9,ABNT5101!$C$4:$C$9))</f>
        <v>3</v>
      </c>
      <c r="CD765" s="24">
        <f>IF(BY765="-","-",_xlfn.XLOOKUP(BY765,ABNT5101!$B$4:$B$9,ABNT5101!$D$4:$D$9))</f>
        <v>0.6</v>
      </c>
      <c r="CE765" s="20" t="str">
        <f t="shared" si="628"/>
        <v>ATENDE</v>
      </c>
      <c r="CF765" s="20" t="str">
        <f t="shared" si="629"/>
        <v>ATENDE</v>
      </c>
      <c r="CG765" s="20" t="str">
        <f t="shared" si="630"/>
        <v>ATENDE</v>
      </c>
      <c r="CH765" s="26" t="str">
        <f>_xlfn.XLOOKUP(CI765,'Banco de dados'!$B:$B,'Banco de dados'!$D:$D)</f>
        <v>SX LIGHTING</v>
      </c>
      <c r="CI765" s="27" t="str">
        <f>'Banco de dados'!B56</f>
        <v>SX-INEVO050HF</v>
      </c>
      <c r="CJ765" s="26" t="str">
        <f>_xlfn.XLOOKUP(CI765,'Banco de dados'!$B:$B,'Banco de dados'!$E:$E)</f>
        <v>SXINEVO050K50L12CZF7PHF</v>
      </c>
      <c r="CK765" s="26"/>
      <c r="CL765" s="26" t="e">
        <f>IF(CK765="-","-",_xlfn.XLOOKUP(CK765,'Banco de dados'!$B:$B,'Banco de dados'!$E:$E))</f>
        <v>#N/A</v>
      </c>
      <c r="CM765" s="28">
        <f t="shared" si="631"/>
        <v>1</v>
      </c>
      <c r="CN765" s="26">
        <f>_xlfn.XLOOKUP(CI765,'Banco de dados'!$B:$B,'Banco de dados'!$H:$H)</f>
        <v>50</v>
      </c>
      <c r="CO765" s="26" t="e">
        <f t="array" aca="1" ref="CO765" ca="1">_xludf.XLOOKUP(CK765,'Banco de dados'!$B:$B,'Banco de dados'!$H:$H)</f>
        <v>#NAME?</v>
      </c>
      <c r="CP765" s="51" t="e">
        <f t="array" aca="1" ref="CP765" ca="1">_xludf.XLOOKUP(CI765,'Banco de dados'!$B:$B,'Banco de dados'!$F:$F)</f>
        <v>#NAME?</v>
      </c>
      <c r="CQ765" s="26" t="e">
        <f t="array" aca="1" ref="CQ765" ca="1">_xludf.XLOOKUP(CK765,'Banco de dados'!$B:$B,'Banco de dados'!$F:$F)</f>
        <v>#NAME?</v>
      </c>
      <c r="CR765" s="27">
        <v>0</v>
      </c>
      <c r="CS765" s="27"/>
      <c r="CT765" s="26" t="str">
        <f>IF(AG765=0.5,"Suporte",IF(AND(AG765&gt;='Braços de IP'!$B$9,AG765&lt;='Braços de IP'!$D$9),'Braços de IP'!$E$9,IF(AND(AG765&gt;='Braços de IP'!$B$10,AG765&lt;='Braços de IP'!$D$10),'Braços de IP'!$E$10,IF(AND(AG765&gt;='Braços de IP'!$B$11,AG765&lt;='Braços de IP'!$D$11),'Braços de IP'!$E$11,IF(AND(AG765&gt;='Braços de IP'!$B$12,AG765&lt;='Braços de IP'!$D$12),'Braços de IP'!$E$12,IF(AND(AG765&gt;='Braços de IP'!$B$13,AG765&lt;='Braços de IP'!$D$13),'Braços de IP'!$E$13,IF(AND(AG765&gt;='Braços de IP'!$B$14,AG765&lt;='Braços de IP'!$D$14),'Braços de IP'!$E$14,"ERRO")))))))</f>
        <v>Médio I</v>
      </c>
      <c r="CU765" s="27" t="s">
        <v>142</v>
      </c>
      <c r="CV765" s="26">
        <f>IF($CU765="","",VLOOKUP($CU765,'Braços de IP'!$E$9:$I$15,2,0))</f>
        <v>1.8</v>
      </c>
      <c r="CW765" s="29">
        <f>IF($CU765="","",VLOOKUP($CU765,'Braços de IP'!$E$9:$I$15,5,0))</f>
        <v>7</v>
      </c>
      <c r="CX765" s="26"/>
      <c r="CY765" s="26"/>
      <c r="CZ765" s="26"/>
      <c r="DA765" s="26"/>
      <c r="DB765" s="26"/>
      <c r="DC765" s="26"/>
      <c r="DD765" s="30">
        <f t="shared" si="632"/>
        <v>50</v>
      </c>
      <c r="DE765" s="31">
        <f t="shared" si="633"/>
        <v>72</v>
      </c>
      <c r="DF765" s="30">
        <f t="shared" si="634"/>
        <v>122</v>
      </c>
      <c r="DG765" s="32">
        <f t="shared" si="635"/>
        <v>0.30555555555555558</v>
      </c>
      <c r="DH765" s="33" t="s">
        <v>143</v>
      </c>
      <c r="DI765" s="34"/>
      <c r="DJ765" s="35"/>
      <c r="DK765" s="16" t="s">
        <v>144</v>
      </c>
      <c r="DL765" s="16"/>
      <c r="DN765" s="36" t="e">
        <f t="shared" si="675"/>
        <v>#VALUE!</v>
      </c>
    </row>
    <row r="766" spans="2:118" ht="15.75" customHeight="1" x14ac:dyDescent="0.25">
      <c r="B766" s="16">
        <v>167</v>
      </c>
      <c r="C766" s="16" t="s">
        <v>146</v>
      </c>
      <c r="D766" s="16" t="s">
        <v>650</v>
      </c>
      <c r="E766" s="16">
        <v>-8.0952950000000001</v>
      </c>
      <c r="F766" s="16">
        <v>-34.930990999999999</v>
      </c>
      <c r="G766" s="16" t="s">
        <v>160</v>
      </c>
      <c r="H766" s="17" t="s">
        <v>136</v>
      </c>
      <c r="I766" s="16" t="s">
        <v>135</v>
      </c>
      <c r="J766" s="17" t="s">
        <v>137</v>
      </c>
      <c r="K766" s="16">
        <v>72</v>
      </c>
      <c r="L766" s="17" t="s">
        <v>138</v>
      </c>
      <c r="M766" s="17">
        <v>0</v>
      </c>
      <c r="N766" s="16">
        <f t="shared" si="671"/>
        <v>144</v>
      </c>
      <c r="O766" s="17">
        <v>2</v>
      </c>
      <c r="P766" s="17">
        <v>2.2999999999999998</v>
      </c>
      <c r="Q766" s="17">
        <v>6.9</v>
      </c>
      <c r="R766" s="16"/>
      <c r="S766" s="16"/>
      <c r="T766" s="16">
        <v>0</v>
      </c>
      <c r="U766" s="17">
        <v>3.1</v>
      </c>
      <c r="V766" s="17">
        <v>0</v>
      </c>
      <c r="W766" s="17">
        <v>0</v>
      </c>
      <c r="X766" s="17">
        <v>0</v>
      </c>
      <c r="Y766" s="17">
        <v>0</v>
      </c>
      <c r="Z766" s="17">
        <v>0</v>
      </c>
      <c r="AA766" s="17" t="s">
        <v>139</v>
      </c>
      <c r="AB766" s="17" t="s">
        <v>140</v>
      </c>
      <c r="AC766" s="17">
        <v>40.03</v>
      </c>
      <c r="AD766" s="17">
        <v>6.3</v>
      </c>
      <c r="AE766" s="17">
        <v>1</v>
      </c>
      <c r="AF766" s="17">
        <v>0.28000000000000003</v>
      </c>
      <c r="AG766" s="17">
        <v>1.92</v>
      </c>
      <c r="AH766" s="17">
        <f t="shared" si="672"/>
        <v>1.64</v>
      </c>
      <c r="AI766" s="17" t="s">
        <v>136</v>
      </c>
      <c r="AJ766" s="17" t="s">
        <v>136</v>
      </c>
      <c r="AK766" s="17" t="s">
        <v>141</v>
      </c>
      <c r="AL766" s="17">
        <f t="shared" si="673"/>
        <v>2</v>
      </c>
      <c r="AM766" s="17">
        <v>0</v>
      </c>
      <c r="AN766" s="17"/>
      <c r="AO766" s="17">
        <v>0</v>
      </c>
      <c r="AP766" s="17">
        <v>0</v>
      </c>
      <c r="AQ766" s="17">
        <v>0</v>
      </c>
      <c r="AR766" s="17" t="s">
        <v>136</v>
      </c>
      <c r="AS766" s="19">
        <f t="shared" si="614"/>
        <v>0</v>
      </c>
      <c r="AT766" s="19"/>
      <c r="AU766" s="19">
        <f>VLOOKUP(G766,ABNT5101!$I$3:$J$9,2)</f>
        <v>10</v>
      </c>
      <c r="AV766" s="19">
        <f>VLOOKUP(G766,ABNT5101!$I$3:$M$9,5)</f>
        <v>0.18</v>
      </c>
      <c r="AW766" s="17" t="str">
        <f>_xlfn.XLOOKUP(G766,ABNT5101!I:I,ABNT5101!L:L)</f>
        <v>-</v>
      </c>
      <c r="AX766" s="17">
        <f>_xlfn.XLOOKUP(G766,ABNT5101!$I:$I,ABNT5101!M:M)</f>
        <v>0.18</v>
      </c>
      <c r="AY766" s="17" t="str">
        <f>_xlfn.XLOOKUP(G766,ABNT5101!$I:$I,ABNT5101!N:N)</f>
        <v>-</v>
      </c>
      <c r="AZ766" s="17">
        <f>_xlfn.XLOOKUP(G766,ABNT5101!$I:$I,ABNT5101!O:O)</f>
        <v>16</v>
      </c>
      <c r="BA766" s="20" t="str">
        <f t="shared" si="615"/>
        <v>ATENDE</v>
      </c>
      <c r="BB766" s="21">
        <f t="shared" ref="BB766:BC766" si="907">BE766/AU766-1</f>
        <v>3.2999999999999918E-2</v>
      </c>
      <c r="BC766" s="21">
        <f t="shared" si="907"/>
        <v>0</v>
      </c>
      <c r="BD766" s="21" t="str">
        <f t="shared" si="617"/>
        <v>-</v>
      </c>
      <c r="BE766" s="22">
        <v>10.33</v>
      </c>
      <c r="BF766" s="22">
        <v>0.18</v>
      </c>
      <c r="BG766" s="22"/>
      <c r="BH766" s="22"/>
      <c r="BI766" s="23"/>
      <c r="BJ766" s="22"/>
      <c r="BK766" s="20" t="str">
        <f t="shared" si="618"/>
        <v>ATENDE</v>
      </c>
      <c r="BL766" s="20" t="str">
        <f t="shared" si="619"/>
        <v>ATENDE</v>
      </c>
      <c r="BM766" s="20" t="str">
        <f t="shared" si="620"/>
        <v>ATENDE</v>
      </c>
      <c r="BN766" s="20" t="str">
        <f t="shared" si="621"/>
        <v>ATENDE</v>
      </c>
      <c r="BO766" s="24" t="str">
        <f t="shared" si="622"/>
        <v>C4</v>
      </c>
      <c r="BP766" s="24" t="str">
        <f t="shared" si="891"/>
        <v>P6</v>
      </c>
      <c r="BQ766" s="25">
        <f t="shared" si="623"/>
        <v>1.2866666666666666</v>
      </c>
      <c r="BR766" s="22">
        <v>6.86</v>
      </c>
      <c r="BS766" s="22">
        <v>1.22</v>
      </c>
      <c r="BT766" s="24">
        <f>IF(BP766="-","-",_xlfn.XLOOKUP(BP766,ABNT5101!$B$4:$B$9,ABNT5101!$C$4:$C$9))</f>
        <v>3</v>
      </c>
      <c r="BU766" s="24">
        <f>IF(BP766="-","-",_xlfn.XLOOKUP(BP766,ABNT5101!$B$4:$B$9,ABNT5101!$D$4:$D$9))</f>
        <v>0.6</v>
      </c>
      <c r="BV766" s="20" t="str">
        <f t="shared" si="624"/>
        <v>ATENDE</v>
      </c>
      <c r="BW766" s="20" t="str">
        <f t="shared" si="625"/>
        <v>ATENDE</v>
      </c>
      <c r="BX766" s="20" t="str">
        <f t="shared" si="626"/>
        <v>ATENDE</v>
      </c>
      <c r="BY766" s="24" t="str">
        <f t="shared" si="905"/>
        <v>P6</v>
      </c>
      <c r="BZ766" s="25">
        <f t="shared" si="627"/>
        <v>0.49</v>
      </c>
      <c r="CA766" s="24">
        <v>4.47</v>
      </c>
      <c r="CB766" s="24">
        <v>1.0900000000000001</v>
      </c>
      <c r="CC766" s="20">
        <f>IF(BY766="-","-",_xlfn.XLOOKUP(BY766,ABNT5101!$B$4:$B$9,ABNT5101!$C$4:$C$9))</f>
        <v>3</v>
      </c>
      <c r="CD766" s="24">
        <f>IF(BY766="-","-",_xlfn.XLOOKUP(BY766,ABNT5101!$B$4:$B$9,ABNT5101!$D$4:$D$9))</f>
        <v>0.6</v>
      </c>
      <c r="CE766" s="20" t="str">
        <f t="shared" si="628"/>
        <v>ATENDE</v>
      </c>
      <c r="CF766" s="20" t="str">
        <f t="shared" si="629"/>
        <v>ATENDE</v>
      </c>
      <c r="CG766" s="20" t="str">
        <f t="shared" si="630"/>
        <v>ATENDE</v>
      </c>
      <c r="CH766" s="26" t="str">
        <f>_xlfn.XLOOKUP(CI766,'Banco de dados'!$B:$B,'Banco de dados'!$D:$D)</f>
        <v>TECNOWATT</v>
      </c>
      <c r="CI766" s="27" t="str">
        <f>'Banco de dados'!B66</f>
        <v xml:space="preserve">SIGSAGPTLRRSSNDL_40W_50IBBRS
</v>
      </c>
      <c r="CJ766" s="26" t="str">
        <f>_xlfn.XLOOKUP(CI766,'Banco de dados'!$B:$B,'Banco de dados'!$E:$E)</f>
        <v>SIGSAGPTLRRSSNDL_40W_50IBBRS
1-10C1MUN6.5</v>
      </c>
      <c r="CK766" s="26"/>
      <c r="CL766" s="26" t="e">
        <f>IF(CK766="-","-",_xlfn.XLOOKUP(CK766,'Banco de dados'!$B:$B,'Banco de dados'!$E:$E))</f>
        <v>#N/A</v>
      </c>
      <c r="CM766" s="28">
        <f t="shared" si="631"/>
        <v>1</v>
      </c>
      <c r="CN766" s="26">
        <f>_xlfn.XLOOKUP(CI766,'Banco de dados'!$B:$B,'Banco de dados'!$H:$H)</f>
        <v>40</v>
      </c>
      <c r="CO766" s="26" t="e">
        <f t="array" aca="1" ref="CO766" ca="1">_xludf.XLOOKUP(CK766,'Banco de dados'!$B:$B,'Banco de dados'!$H:$H)</f>
        <v>#NAME?</v>
      </c>
      <c r="CP766" s="51" t="e">
        <f t="array" aca="1" ref="CP766" ca="1">_xludf.XLOOKUP(CI766,'Banco de dados'!$B:$B,'Banco de dados'!$F:$F)</f>
        <v>#NAME?</v>
      </c>
      <c r="CQ766" s="26" t="e">
        <f t="array" aca="1" ref="CQ766" ca="1">_xludf.XLOOKUP(CK766,'Banco de dados'!$B:$B,'Banco de dados'!$F:$F)</f>
        <v>#NAME?</v>
      </c>
      <c r="CR766" s="27">
        <v>0</v>
      </c>
      <c r="CS766" s="27"/>
      <c r="CT766" s="26" t="str">
        <f>IF(AG766=0.5,"Suporte",IF(AND(AG766&gt;='Braços de IP'!$B$9,AG766&lt;='Braços de IP'!$D$9),'Braços de IP'!$E$9,IF(AND(AG766&gt;='Braços de IP'!$B$10,AG766&lt;='Braços de IP'!$D$10),'Braços de IP'!$E$10,IF(AND(AG766&gt;='Braços de IP'!$B$11,AG766&lt;='Braços de IP'!$D$11),'Braços de IP'!$E$11,IF(AND(AG766&gt;='Braços de IP'!$B$12,AG766&lt;='Braços de IP'!$D$12),'Braços de IP'!$E$12,IF(AND(AG766&gt;='Braços de IP'!$B$13,AG766&lt;='Braços de IP'!$D$13),'Braços de IP'!$E$13,IF(AND(AG766&gt;='Braços de IP'!$B$14,AG766&lt;='Braços de IP'!$D$14),'Braços de IP'!$E$14,"ERRO")))))))</f>
        <v>Médio I</v>
      </c>
      <c r="CU766" s="27" t="s">
        <v>142</v>
      </c>
      <c r="CV766" s="26">
        <f>IF($CU766="","",VLOOKUP($CU766,'Braços de IP'!$E$9:$I$15,2,0))</f>
        <v>1.8</v>
      </c>
      <c r="CW766" s="29">
        <f>IF($CU766="","",VLOOKUP($CU766,'Braços de IP'!$E$9:$I$15,5,0))</f>
        <v>7</v>
      </c>
      <c r="CX766" s="26"/>
      <c r="CY766" s="26"/>
      <c r="CZ766" s="26"/>
      <c r="DA766" s="26"/>
      <c r="DB766" s="26"/>
      <c r="DC766" s="26"/>
      <c r="DD766" s="30">
        <f t="shared" si="632"/>
        <v>40</v>
      </c>
      <c r="DE766" s="31">
        <f t="shared" si="633"/>
        <v>72</v>
      </c>
      <c r="DF766" s="30">
        <f t="shared" si="634"/>
        <v>112</v>
      </c>
      <c r="DG766" s="32">
        <f t="shared" si="635"/>
        <v>0.44444444444444442</v>
      </c>
      <c r="DH766" s="33" t="s">
        <v>143</v>
      </c>
      <c r="DI766" s="34"/>
      <c r="DJ766" s="35"/>
      <c r="DK766" s="16" t="s">
        <v>144</v>
      </c>
      <c r="DL766" s="16"/>
      <c r="DN766" s="36" t="e">
        <f t="shared" si="675"/>
        <v>#VALUE!</v>
      </c>
    </row>
    <row r="767" spans="2:118" ht="15.75" customHeight="1" x14ac:dyDescent="0.25">
      <c r="B767" s="16">
        <v>168</v>
      </c>
      <c r="C767" s="16" t="s">
        <v>146</v>
      </c>
      <c r="D767" s="16" t="s">
        <v>651</v>
      </c>
      <c r="E767" s="16">
        <v>-8.0515509999999999</v>
      </c>
      <c r="F767" s="16">
        <v>-34.934021000000001</v>
      </c>
      <c r="G767" s="16" t="s">
        <v>160</v>
      </c>
      <c r="H767" s="17" t="s">
        <v>136</v>
      </c>
      <c r="I767" s="16" t="s">
        <v>135</v>
      </c>
      <c r="J767" s="17" t="s">
        <v>137</v>
      </c>
      <c r="K767" s="16">
        <v>96</v>
      </c>
      <c r="L767" s="17" t="s">
        <v>138</v>
      </c>
      <c r="M767" s="17">
        <v>0</v>
      </c>
      <c r="N767" s="16">
        <f t="shared" si="671"/>
        <v>192</v>
      </c>
      <c r="O767" s="17">
        <v>1</v>
      </c>
      <c r="P767" s="17">
        <v>3.57</v>
      </c>
      <c r="Q767" s="17">
        <v>6.52</v>
      </c>
      <c r="R767" s="16"/>
      <c r="S767" s="16"/>
      <c r="T767" s="16">
        <v>0</v>
      </c>
      <c r="U767" s="17">
        <v>2.69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 t="s">
        <v>139</v>
      </c>
      <c r="AB767" s="17" t="s">
        <v>140</v>
      </c>
      <c r="AC767" s="17">
        <v>34.5</v>
      </c>
      <c r="AD767" s="17">
        <v>5.7</v>
      </c>
      <c r="AE767" s="17">
        <v>1</v>
      </c>
      <c r="AF767" s="17">
        <v>3.05</v>
      </c>
      <c r="AG767" s="17">
        <v>1.92</v>
      </c>
      <c r="AH767" s="17">
        <f t="shared" si="672"/>
        <v>-1.1299999999999999</v>
      </c>
      <c r="AI767" s="17" t="s">
        <v>136</v>
      </c>
      <c r="AJ767" s="17" t="s">
        <v>136</v>
      </c>
      <c r="AK767" s="17" t="s">
        <v>141</v>
      </c>
      <c r="AL767" s="17">
        <f t="shared" si="673"/>
        <v>2</v>
      </c>
      <c r="AM767" s="17">
        <v>0</v>
      </c>
      <c r="AN767" s="17"/>
      <c r="AO767" s="17">
        <v>0</v>
      </c>
      <c r="AP767" s="17">
        <v>0</v>
      </c>
      <c r="AQ767" s="17">
        <v>0</v>
      </c>
      <c r="AR767" s="17" t="s">
        <v>136</v>
      </c>
      <c r="AS767" s="19">
        <f t="shared" ref="AS767:AS1021" si="908">IF(AM767=0,0,IF(AA767="Unilateral",2*AM767,IF(AA767="Bilateral Alternada",3*AM767,IF(AA767="Bilateral Frontal",4*AM767,IF(AA767="Canteiro Central",2*AM767,"erro")))))</f>
        <v>0</v>
      </c>
      <c r="AT767" s="19"/>
      <c r="AU767" s="19">
        <f>VLOOKUP(G767,ABNT5101!$I$3:$J$9,2)</f>
        <v>10</v>
      </c>
      <c r="AV767" s="19">
        <f>VLOOKUP(G767,ABNT5101!$I$3:$M$9,5)</f>
        <v>0.18</v>
      </c>
      <c r="AW767" s="17" t="str">
        <f>_xlfn.XLOOKUP(G767,ABNT5101!I:I,ABNT5101!L:L)</f>
        <v>-</v>
      </c>
      <c r="AX767" s="17">
        <f>_xlfn.XLOOKUP(G767,ABNT5101!$I:$I,ABNT5101!M:M)</f>
        <v>0.18</v>
      </c>
      <c r="AY767" s="17" t="str">
        <f>_xlfn.XLOOKUP(G767,ABNT5101!$I:$I,ABNT5101!N:N)</f>
        <v>-</v>
      </c>
      <c r="AZ767" s="17">
        <f>_xlfn.XLOOKUP(G767,ABNT5101!$I:$I,ABNT5101!O:O)</f>
        <v>16</v>
      </c>
      <c r="BA767" s="20" t="str">
        <f t="shared" ref="BA767:BA1021" si="909">IF(BK767="NÃO ATENDE","NÃO ATENDE",IF(BV767="NÃO ATENDE","NÃO ATENDE",IF(CE767="NÃO ATENDE","NÃO ATENDE","ATENDE")))</f>
        <v>ATENDE</v>
      </c>
      <c r="BB767" s="21">
        <f t="shared" ref="BB767:BC767" si="910">BE767/AU767-1</f>
        <v>4.8000000000000043E-2</v>
      </c>
      <c r="BC767" s="21">
        <f t="shared" si="910"/>
        <v>0.66666666666666674</v>
      </c>
      <c r="BD767" s="21" t="str">
        <f t="shared" ref="BD767:BD1021" si="911">IF($G767="M6",BG767/AW767-1,"-")</f>
        <v>-</v>
      </c>
      <c r="BE767" s="22">
        <v>10.48</v>
      </c>
      <c r="BF767" s="22">
        <v>0.3</v>
      </c>
      <c r="BG767" s="22"/>
      <c r="BH767" s="22"/>
      <c r="BI767" s="23"/>
      <c r="BJ767" s="22"/>
      <c r="BK767" s="20" t="str">
        <f t="shared" ref="BK767:BK1021" si="912">IF(OR(BL767="NÃO ATENDE",BM767="NÃO ATENDE",BN767="NÃO ATENDE"),"NÃO ATENDE","ATENDE")</f>
        <v>ATENDE</v>
      </c>
      <c r="BL767" s="20" t="str">
        <f t="shared" ref="BL767:BL1021" si="913">IF(BE767&gt;=AU767,"ATENDE",IF(BE767&gt;=0.99*AU767,"ATENDIMENTO LIMIAR","NÃO ATENDE"))</f>
        <v>ATENDE</v>
      </c>
      <c r="BM767" s="20" t="str">
        <f t="shared" ref="BM767:BM1021" si="914">IF(BF767&gt;=AV767,"ATENDE",IF(BF767&gt;=(AV767-0.02),"ATENDIMENTO LIMIAR","NÃO ATENDE"))</f>
        <v>ATENDE</v>
      </c>
      <c r="BN767" s="20" t="str">
        <f t="shared" ref="BN767:BN1021" si="915">IF(AW767="-","ATENDE",IF(BG767&gt;=AW767,"ATENDE",IF(BG767&gt;=(AW767-0.02),"ATENDIMENTO LIMIAR","NÃO ATENDE")))</f>
        <v>ATENDE</v>
      </c>
      <c r="BO767" s="24" t="str">
        <f t="shared" ref="BO767:BO1021" si="916">G767</f>
        <v>C4</v>
      </c>
      <c r="BP767" s="24" t="str">
        <f t="shared" si="891"/>
        <v>P6</v>
      </c>
      <c r="BQ767" s="25">
        <f t="shared" ref="BQ767:BQ881" si="917">IF(BR767="-","-",BR767/BT767-1)</f>
        <v>3.1499999999999995</v>
      </c>
      <c r="BR767" s="22">
        <v>12.45</v>
      </c>
      <c r="BS767" s="22">
        <v>2.46</v>
      </c>
      <c r="BT767" s="24">
        <f>IF(BP767="-","-",_xlfn.XLOOKUP(BP767,ABNT5101!$B$4:$B$9,ABNT5101!$C$4:$C$9))</f>
        <v>3</v>
      </c>
      <c r="BU767" s="24">
        <f>IF(BP767="-","-",_xlfn.XLOOKUP(BP767,ABNT5101!$B$4:$B$9,ABNT5101!$D$4:$D$9))</f>
        <v>0.6</v>
      </c>
      <c r="BV767" s="20" t="str">
        <f t="shared" ref="BV767:BV1021" si="918">IF(BW767="-","-",IF(BW767="NÃO ATENDE","NÃO ATENDE",IF(BX767="NÃO ATENDE","NÃO ATENDE","ATENDE")))</f>
        <v>ATENDE</v>
      </c>
      <c r="BW767" s="20" t="str">
        <f t="shared" ref="BW767:BW881" si="919">IF(BP767="-","-",IF(BR767&gt;=BT767,"ATENDE",IF(BR767&gt;=(BT767*0.99),"ATENDIMENTO LIMIAR","NÃO ATENDE")))</f>
        <v>ATENDE</v>
      </c>
      <c r="BX767" s="20" t="str">
        <f t="shared" ref="BX767:BX1021" si="920">IF(BP767="-","-",IF(BS767&gt;=BU767,"ATENDE","NÃO ATENDE"))</f>
        <v>ATENDE</v>
      </c>
      <c r="BY767" s="24" t="str">
        <f t="shared" si="905"/>
        <v>P6</v>
      </c>
      <c r="BZ767" s="25">
        <f t="shared" ref="BZ767:BZ1021" si="921">IF(CA767="-","-",CA767/CC767-1)</f>
        <v>0.31666666666666665</v>
      </c>
      <c r="CA767" s="24">
        <v>3.95</v>
      </c>
      <c r="CB767" s="24">
        <v>1.87</v>
      </c>
      <c r="CC767" s="20">
        <f>IF(BY767="-","-",_xlfn.XLOOKUP(BY767,ABNT5101!$B$4:$B$9,ABNT5101!$C$4:$C$9))</f>
        <v>3</v>
      </c>
      <c r="CD767" s="24">
        <f>IF(BY767="-","-",_xlfn.XLOOKUP(BY767,ABNT5101!$B$4:$B$9,ABNT5101!$D$4:$D$9))</f>
        <v>0.6</v>
      </c>
      <c r="CE767" s="20" t="str">
        <f t="shared" ref="CE767:CE1021" si="922">IF(CF767="-","-",IF(CF767="NÃO ATENDE","NÃO ATENDE",IF(CG767="NÃO ATENDE","NÃO ATENDE","ATENDE")))</f>
        <v>ATENDE</v>
      </c>
      <c r="CF767" s="20" t="str">
        <f t="shared" ref="CF767:CF1021" si="923">IF(BY767="-","-",IF(CA767&gt;=(CC767),"ATENDE",IF(CA767&gt;=(0.99*CC767),"ATENDIMENTO LIMIAR","NÃO ATENDE")))</f>
        <v>ATENDE</v>
      </c>
      <c r="CG767" s="20" t="str">
        <f t="shared" ref="CG767:CG862" si="924">IF(BY767="-","-",IF(CB767&gt;=CD767,"ATENDE","NÃO ATENDE"))</f>
        <v>ATENDE</v>
      </c>
      <c r="CH767" s="26" t="str">
        <f>_xlfn.XLOOKUP(CI767,'Banco de dados'!$B:$B,'Banco de dados'!$D:$D)</f>
        <v>LEDSTAR</v>
      </c>
      <c r="CI767" s="47" t="str">
        <f>'Banco de dados'!B7</f>
        <v xml:space="preserve"> SL VT 9.1 44W</v>
      </c>
      <c r="CJ767" s="26" t="str">
        <f>_xlfn.XLOOKUP(CI767,'Banco de dados'!$B:$B,'Banco de dados'!$E:$E)</f>
        <v>LUM LED SL VT 9.1 44W</v>
      </c>
      <c r="CK767" s="26"/>
      <c r="CL767" s="26" t="e">
        <f>IF(CK767="-","-",_xlfn.XLOOKUP(CK767,'Banco de dados'!$B:$B,'Banco de dados'!$E:$E))</f>
        <v>#N/A</v>
      </c>
      <c r="CM767" s="28">
        <f t="shared" ref="CM767:CM937" si="925">AE767</f>
        <v>1</v>
      </c>
      <c r="CN767" s="26">
        <f>_xlfn.XLOOKUP(CI767,'Banco de dados'!$B:$B,'Banco de dados'!$H:$H)</f>
        <v>44</v>
      </c>
      <c r="CO767" s="26" t="e">
        <f t="array" aca="1" ref="CO767" ca="1">_xludf.XLOOKUP(CK767,'Banco de dados'!$B:$B,'Banco de dados'!$H:$H)</f>
        <v>#NAME?</v>
      </c>
      <c r="CP767" s="51" t="e">
        <f t="array" aca="1" ref="CP767" ca="1">_xludf.XLOOKUP(CI767,'Banco de dados'!$B:$B,'Banco de dados'!$F:$F)</f>
        <v>#NAME?</v>
      </c>
      <c r="CQ767" s="26" t="e">
        <f t="array" aca="1" ref="CQ767" ca="1">_xludf.XLOOKUP(CK767,'Banco de dados'!$B:$B,'Banco de dados'!$F:$F)</f>
        <v>#NAME?</v>
      </c>
      <c r="CR767" s="27">
        <v>0</v>
      </c>
      <c r="CS767" s="27">
        <v>5</v>
      </c>
      <c r="CT767" s="26" t="str">
        <f>IF(AG767=0.5,"Suporte",IF(AND(AG767&gt;='Braços de IP'!$B$9,AG767&lt;='Braços de IP'!$D$9),'Braços de IP'!$E$9,IF(AND(AG767&gt;='Braços de IP'!$B$10,AG767&lt;='Braços de IP'!$D$10),'Braços de IP'!$E$10,IF(AND(AG767&gt;='Braços de IP'!$B$11,AG767&lt;='Braços de IP'!$D$11),'Braços de IP'!$E$11,IF(AND(AG767&gt;='Braços de IP'!$B$12,AG767&lt;='Braços de IP'!$D$12),'Braços de IP'!$E$12,IF(AND(AG767&gt;='Braços de IP'!$B$13,AG767&lt;='Braços de IP'!$D$13),'Braços de IP'!$E$13,IF(AND(AG767&gt;='Braços de IP'!$B$14,AG767&lt;='Braços de IP'!$D$14),'Braços de IP'!$E$14,"ERRO")))))))</f>
        <v>Médio I</v>
      </c>
      <c r="CU767" s="27"/>
      <c r="CV767" s="26" t="str">
        <f>IF($CU767="","",VLOOKUP($CU767,'Braços de IP'!$E$9:$I$15,2,0))</f>
        <v/>
      </c>
      <c r="CW767" s="29" t="str">
        <f>IF($CU767="","",VLOOKUP($CU767,'Braços de IP'!$E$9:$I$15,5,0))</f>
        <v/>
      </c>
      <c r="CX767" s="26"/>
      <c r="CY767" s="26"/>
      <c r="CZ767" s="26"/>
      <c r="DA767" s="26"/>
      <c r="DB767" s="26"/>
      <c r="DC767" s="26"/>
      <c r="DD767" s="30">
        <f t="shared" ref="DD767:DD937" si="926">CN767</f>
        <v>44</v>
      </c>
      <c r="DE767" s="31">
        <f t="shared" ref="DE767:DE937" si="927">K767</f>
        <v>96</v>
      </c>
      <c r="DF767" s="30">
        <f t="shared" ref="DF767:DF937" si="928">SUM(DD767:DE767)*CM767</f>
        <v>140</v>
      </c>
      <c r="DG767" s="32">
        <f t="shared" ref="DG767:DG937" si="929">1-DD767/DE767</f>
        <v>0.54166666666666674</v>
      </c>
      <c r="DH767" s="33" t="s">
        <v>143</v>
      </c>
      <c r="DI767" s="34"/>
      <c r="DJ767" s="35"/>
      <c r="DK767" s="16" t="s">
        <v>144</v>
      </c>
      <c r="DL767" s="16"/>
      <c r="DN767" s="36" t="e">
        <f t="shared" si="675"/>
        <v>#VALUE!</v>
      </c>
    </row>
    <row r="768" spans="2:118" ht="15.75" customHeight="1" x14ac:dyDescent="0.25">
      <c r="B768" s="16">
        <v>168</v>
      </c>
      <c r="C768" s="16" t="s">
        <v>146</v>
      </c>
      <c r="D768" s="16" t="s">
        <v>651</v>
      </c>
      <c r="E768" s="16">
        <v>-8.0515509999999999</v>
      </c>
      <c r="F768" s="16">
        <v>-34.934021000000001</v>
      </c>
      <c r="G768" s="16" t="s">
        <v>160</v>
      </c>
      <c r="H768" s="17" t="s">
        <v>136</v>
      </c>
      <c r="I768" s="16" t="s">
        <v>135</v>
      </c>
      <c r="J768" s="17" t="s">
        <v>137</v>
      </c>
      <c r="K768" s="16">
        <v>96</v>
      </c>
      <c r="L768" s="17" t="s">
        <v>138</v>
      </c>
      <c r="M768" s="17">
        <v>0</v>
      </c>
      <c r="N768" s="16">
        <f t="shared" si="671"/>
        <v>192</v>
      </c>
      <c r="O768" s="17">
        <v>1</v>
      </c>
      <c r="P768" s="17">
        <v>3.57</v>
      </c>
      <c r="Q768" s="17">
        <v>6.52</v>
      </c>
      <c r="R768" s="16"/>
      <c r="S768" s="16"/>
      <c r="T768" s="16">
        <v>0</v>
      </c>
      <c r="U768" s="17">
        <v>2.69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 t="s">
        <v>139</v>
      </c>
      <c r="AB768" s="17" t="s">
        <v>140</v>
      </c>
      <c r="AC768" s="17">
        <v>34.5</v>
      </c>
      <c r="AD768" s="17">
        <v>5.7</v>
      </c>
      <c r="AE768" s="17">
        <v>1</v>
      </c>
      <c r="AF768" s="17">
        <v>3.05</v>
      </c>
      <c r="AG768" s="17">
        <v>1.92</v>
      </c>
      <c r="AH768" s="17">
        <f t="shared" si="672"/>
        <v>-1.1299999999999999</v>
      </c>
      <c r="AI768" s="17" t="s">
        <v>136</v>
      </c>
      <c r="AJ768" s="17" t="s">
        <v>136</v>
      </c>
      <c r="AK768" s="17" t="s">
        <v>141</v>
      </c>
      <c r="AL768" s="17">
        <f t="shared" si="673"/>
        <v>2</v>
      </c>
      <c r="AM768" s="17">
        <v>0</v>
      </c>
      <c r="AN768" s="17"/>
      <c r="AO768" s="17">
        <v>0</v>
      </c>
      <c r="AP768" s="17">
        <v>0</v>
      </c>
      <c r="AQ768" s="17">
        <v>0</v>
      </c>
      <c r="AR768" s="17" t="s">
        <v>136</v>
      </c>
      <c r="AS768" s="19">
        <f t="shared" si="908"/>
        <v>0</v>
      </c>
      <c r="AT768" s="19"/>
      <c r="AU768" s="19">
        <f>VLOOKUP(G768,ABNT5101!$I$3:$J$9,2)</f>
        <v>10</v>
      </c>
      <c r="AV768" s="19">
        <f>VLOOKUP(G768,ABNT5101!$I$3:$M$9,5)</f>
        <v>0.18</v>
      </c>
      <c r="AW768" s="17" t="str">
        <f>_xlfn.XLOOKUP(G768,ABNT5101!I:I,ABNT5101!L:L)</f>
        <v>-</v>
      </c>
      <c r="AX768" s="17">
        <f>_xlfn.XLOOKUP(G768,ABNT5101!$I:$I,ABNT5101!M:M)</f>
        <v>0.18</v>
      </c>
      <c r="AY768" s="17" t="str">
        <f>_xlfn.XLOOKUP(G768,ABNT5101!$I:$I,ABNT5101!N:N)</f>
        <v>-</v>
      </c>
      <c r="AZ768" s="17">
        <f>_xlfn.XLOOKUP(G768,ABNT5101!$I:$I,ABNT5101!O:O)</f>
        <v>16</v>
      </c>
      <c r="BA768" s="20" t="str">
        <f t="shared" si="909"/>
        <v>ATENDE</v>
      </c>
      <c r="BB768" s="21">
        <f t="shared" ref="BB768:BC768" si="930">BE768/AU768-1</f>
        <v>0.45799999999999996</v>
      </c>
      <c r="BC768" s="21">
        <f t="shared" si="930"/>
        <v>1.3333333333333335</v>
      </c>
      <c r="BD768" s="21" t="str">
        <f t="shared" si="911"/>
        <v>-</v>
      </c>
      <c r="BE768" s="22">
        <v>14.58</v>
      </c>
      <c r="BF768" s="22">
        <v>0.42</v>
      </c>
      <c r="BG768" s="22"/>
      <c r="BH768" s="22"/>
      <c r="BI768" s="23"/>
      <c r="BJ768" s="22"/>
      <c r="BK768" s="20" t="str">
        <f t="shared" si="912"/>
        <v>ATENDE</v>
      </c>
      <c r="BL768" s="20" t="str">
        <f t="shared" si="913"/>
        <v>ATENDE</v>
      </c>
      <c r="BM768" s="20" t="str">
        <f t="shared" si="914"/>
        <v>ATENDE</v>
      </c>
      <c r="BN768" s="20" t="str">
        <f t="shared" si="915"/>
        <v>ATENDE</v>
      </c>
      <c r="BO768" s="24" t="str">
        <f t="shared" si="916"/>
        <v>C4</v>
      </c>
      <c r="BP768" s="24" t="str">
        <f t="shared" si="891"/>
        <v>P6</v>
      </c>
      <c r="BQ768" s="25">
        <f t="shared" si="917"/>
        <v>4.54</v>
      </c>
      <c r="BR768" s="22">
        <v>16.62</v>
      </c>
      <c r="BS768" s="22">
        <v>1.27</v>
      </c>
      <c r="BT768" s="24">
        <f>IF(BP768="-","-",_xlfn.XLOOKUP(BP768,ABNT5101!$B$4:$B$9,ABNT5101!$C$4:$C$9))</f>
        <v>3</v>
      </c>
      <c r="BU768" s="24">
        <f>IF(BP768="-","-",_xlfn.XLOOKUP(BP768,ABNT5101!$B$4:$B$9,ABNT5101!$D$4:$D$9))</f>
        <v>0.6</v>
      </c>
      <c r="BV768" s="20" t="str">
        <f t="shared" si="918"/>
        <v>ATENDE</v>
      </c>
      <c r="BW768" s="20" t="str">
        <f t="shared" si="919"/>
        <v>ATENDE</v>
      </c>
      <c r="BX768" s="20" t="str">
        <f t="shared" si="920"/>
        <v>ATENDE</v>
      </c>
      <c r="BY768" s="24" t="str">
        <f t="shared" si="905"/>
        <v>P6</v>
      </c>
      <c r="BZ768" s="25">
        <f t="shared" si="921"/>
        <v>0.51666666666666661</v>
      </c>
      <c r="CA768" s="24">
        <v>4.55</v>
      </c>
      <c r="CB768" s="24">
        <v>2.5099999999999998</v>
      </c>
      <c r="CC768" s="20">
        <f>IF(BY768="-","-",_xlfn.XLOOKUP(BY768,ABNT5101!$B$4:$B$9,ABNT5101!$C$4:$C$9))</f>
        <v>3</v>
      </c>
      <c r="CD768" s="24">
        <f>IF(BY768="-","-",_xlfn.XLOOKUP(BY768,ABNT5101!$B$4:$B$9,ABNT5101!$D$4:$D$9))</f>
        <v>0.6</v>
      </c>
      <c r="CE768" s="20" t="str">
        <f t="shared" si="922"/>
        <v>ATENDE</v>
      </c>
      <c r="CF768" s="20" t="str">
        <f t="shared" si="923"/>
        <v>ATENDE</v>
      </c>
      <c r="CG768" s="20" t="str">
        <f t="shared" si="924"/>
        <v>ATENDE</v>
      </c>
      <c r="CH768" s="26" t="str">
        <f>_xlfn.XLOOKUP(CI768,'Banco de dados'!$B:$B,'Banco de dados'!$D:$D)</f>
        <v>SX LIGHTING</v>
      </c>
      <c r="CI768" s="27" t="str">
        <f>'Banco de dados'!B56</f>
        <v>SX-INEVO050HF</v>
      </c>
      <c r="CJ768" s="26" t="str">
        <f>_xlfn.XLOOKUP(CI768,'Banco de dados'!$B:$B,'Banco de dados'!$E:$E)</f>
        <v>SXINEVO050K50L12CZF7PHF</v>
      </c>
      <c r="CK768" s="26"/>
      <c r="CL768" s="26" t="e">
        <f>IF(CK768="-","-",_xlfn.XLOOKUP(CK768,'Banco de dados'!$B:$B,'Banco de dados'!$E:$E))</f>
        <v>#N/A</v>
      </c>
      <c r="CM768" s="28">
        <f t="shared" si="925"/>
        <v>1</v>
      </c>
      <c r="CN768" s="26">
        <f>_xlfn.XLOOKUP(CI768,'Banco de dados'!$B:$B,'Banco de dados'!$H:$H)</f>
        <v>50</v>
      </c>
      <c r="CO768" s="26" t="e">
        <f t="array" aca="1" ref="CO768" ca="1">_xludf.XLOOKUP(CK768,'Banco de dados'!$B:$B,'Banco de dados'!$H:$H)</f>
        <v>#NAME?</v>
      </c>
      <c r="CP768" s="51" t="e">
        <f t="array" aca="1" ref="CP768" ca="1">_xludf.XLOOKUP(CI768,'Banco de dados'!$B:$B,'Banco de dados'!$F:$F)</f>
        <v>#NAME?</v>
      </c>
      <c r="CQ768" s="26" t="e">
        <f t="array" aca="1" ref="CQ768" ca="1">_xludf.XLOOKUP(CK768,'Banco de dados'!$B:$B,'Banco de dados'!$F:$F)</f>
        <v>#NAME?</v>
      </c>
      <c r="CR768" s="27">
        <v>0</v>
      </c>
      <c r="CS768" s="27">
        <v>5</v>
      </c>
      <c r="CT768" s="26" t="str">
        <f>IF(AG768=0.5,"Suporte",IF(AND(AG768&gt;='Braços de IP'!$B$9,AG768&lt;='Braços de IP'!$D$9),'Braços de IP'!$E$9,IF(AND(AG768&gt;='Braços de IP'!$B$10,AG768&lt;='Braços de IP'!$D$10),'Braços de IP'!$E$10,IF(AND(AG768&gt;='Braços de IP'!$B$11,AG768&lt;='Braços de IP'!$D$11),'Braços de IP'!$E$11,IF(AND(AG768&gt;='Braços de IP'!$B$12,AG768&lt;='Braços de IP'!$D$12),'Braços de IP'!$E$12,IF(AND(AG768&gt;='Braços de IP'!$B$13,AG768&lt;='Braços de IP'!$D$13),'Braços de IP'!$E$13,IF(AND(AG768&gt;='Braços de IP'!$B$14,AG768&lt;='Braços de IP'!$D$14),'Braços de IP'!$E$14,"ERRO")))))))</f>
        <v>Médio I</v>
      </c>
      <c r="CU768" s="27"/>
      <c r="CV768" s="26" t="str">
        <f>IF($CU768="","",VLOOKUP($CU768,'Braços de IP'!$E$9:$I$15,2,0))</f>
        <v/>
      </c>
      <c r="CW768" s="29" t="str">
        <f>IF($CU768="","",VLOOKUP($CU768,'Braços de IP'!$E$9:$I$15,5,0))</f>
        <v/>
      </c>
      <c r="CX768" s="26"/>
      <c r="CY768" s="26"/>
      <c r="CZ768" s="26"/>
      <c r="DA768" s="26"/>
      <c r="DB768" s="26"/>
      <c r="DC768" s="26"/>
      <c r="DD768" s="30">
        <f t="shared" si="926"/>
        <v>50</v>
      </c>
      <c r="DE768" s="31">
        <f t="shared" si="927"/>
        <v>96</v>
      </c>
      <c r="DF768" s="30">
        <f t="shared" si="928"/>
        <v>146</v>
      </c>
      <c r="DG768" s="32">
        <f t="shared" si="929"/>
        <v>0.47916666666666663</v>
      </c>
      <c r="DH768" s="33" t="s">
        <v>143</v>
      </c>
      <c r="DI768" s="34"/>
      <c r="DJ768" s="35"/>
      <c r="DK768" s="16" t="s">
        <v>144</v>
      </c>
      <c r="DL768" s="16"/>
      <c r="DN768" s="36" t="e">
        <f t="shared" si="675"/>
        <v>#VALUE!</v>
      </c>
    </row>
    <row r="769" spans="2:118" ht="15.75" customHeight="1" x14ac:dyDescent="0.25">
      <c r="B769" s="16">
        <v>168</v>
      </c>
      <c r="C769" s="16" t="s">
        <v>146</v>
      </c>
      <c r="D769" s="16" t="s">
        <v>651</v>
      </c>
      <c r="E769" s="16">
        <v>-8.0515509999999999</v>
      </c>
      <c r="F769" s="16">
        <v>-34.934021000000001</v>
      </c>
      <c r="G769" s="16" t="s">
        <v>160</v>
      </c>
      <c r="H769" s="17" t="s">
        <v>136</v>
      </c>
      <c r="I769" s="16" t="s">
        <v>135</v>
      </c>
      <c r="J769" s="17" t="s">
        <v>137</v>
      </c>
      <c r="K769" s="16">
        <v>96</v>
      </c>
      <c r="L769" s="17" t="s">
        <v>138</v>
      </c>
      <c r="M769" s="17">
        <v>0</v>
      </c>
      <c r="N769" s="16">
        <f t="shared" si="671"/>
        <v>192</v>
      </c>
      <c r="O769" s="17">
        <v>1</v>
      </c>
      <c r="P769" s="17">
        <v>3.57</v>
      </c>
      <c r="Q769" s="17">
        <v>6.52</v>
      </c>
      <c r="R769" s="16"/>
      <c r="S769" s="16"/>
      <c r="T769" s="16">
        <v>0</v>
      </c>
      <c r="U769" s="17">
        <v>2.69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 t="s">
        <v>139</v>
      </c>
      <c r="AB769" s="17" t="s">
        <v>140</v>
      </c>
      <c r="AC769" s="17">
        <v>34.5</v>
      </c>
      <c r="AD769" s="17">
        <v>5.7</v>
      </c>
      <c r="AE769" s="17">
        <v>1</v>
      </c>
      <c r="AF769" s="17">
        <v>3.05</v>
      </c>
      <c r="AG769" s="17">
        <v>1.92</v>
      </c>
      <c r="AH769" s="17">
        <f t="shared" si="672"/>
        <v>-1.1299999999999999</v>
      </c>
      <c r="AI769" s="17" t="s">
        <v>136</v>
      </c>
      <c r="AJ769" s="17" t="s">
        <v>136</v>
      </c>
      <c r="AK769" s="17" t="s">
        <v>141</v>
      </c>
      <c r="AL769" s="17">
        <f t="shared" si="673"/>
        <v>2</v>
      </c>
      <c r="AM769" s="17">
        <v>0</v>
      </c>
      <c r="AN769" s="17"/>
      <c r="AO769" s="17">
        <v>0</v>
      </c>
      <c r="AP769" s="17">
        <v>0</v>
      </c>
      <c r="AQ769" s="17">
        <v>0</v>
      </c>
      <c r="AR769" s="17" t="s">
        <v>136</v>
      </c>
      <c r="AS769" s="19">
        <f t="shared" si="908"/>
        <v>0</v>
      </c>
      <c r="AT769" s="19"/>
      <c r="AU769" s="19">
        <f>VLOOKUP(G769,ABNT5101!$I$3:$J$9,2)</f>
        <v>10</v>
      </c>
      <c r="AV769" s="19">
        <f>VLOOKUP(G769,ABNT5101!$I$3:$M$9,5)</f>
        <v>0.18</v>
      </c>
      <c r="AW769" s="17" t="str">
        <f>_xlfn.XLOOKUP(G769,ABNT5101!I:I,ABNT5101!L:L)</f>
        <v>-</v>
      </c>
      <c r="AX769" s="17">
        <f>_xlfn.XLOOKUP(G769,ABNT5101!$I:$I,ABNT5101!M:M)</f>
        <v>0.18</v>
      </c>
      <c r="AY769" s="17" t="str">
        <f>_xlfn.XLOOKUP(G769,ABNT5101!$I:$I,ABNT5101!N:N)</f>
        <v>-</v>
      </c>
      <c r="AZ769" s="17">
        <f>_xlfn.XLOOKUP(G769,ABNT5101!$I:$I,ABNT5101!O:O)</f>
        <v>16</v>
      </c>
      <c r="BA769" s="20" t="str">
        <f t="shared" si="909"/>
        <v>ATENDE</v>
      </c>
      <c r="BB769" s="21">
        <f t="shared" ref="BB769:BC769" si="931">BE769/AU769-1</f>
        <v>0.27600000000000002</v>
      </c>
      <c r="BC769" s="21">
        <f t="shared" si="931"/>
        <v>0.50000000000000022</v>
      </c>
      <c r="BD769" s="21" t="str">
        <f t="shared" si="911"/>
        <v>-</v>
      </c>
      <c r="BE769" s="22">
        <v>12.76</v>
      </c>
      <c r="BF769" s="22">
        <v>0.27</v>
      </c>
      <c r="BG769" s="22"/>
      <c r="BH769" s="22"/>
      <c r="BI769" s="23"/>
      <c r="BJ769" s="22"/>
      <c r="BK769" s="20" t="str">
        <f t="shared" si="912"/>
        <v>ATENDE</v>
      </c>
      <c r="BL769" s="20" t="str">
        <f t="shared" si="913"/>
        <v>ATENDE</v>
      </c>
      <c r="BM769" s="20" t="str">
        <f t="shared" si="914"/>
        <v>ATENDE</v>
      </c>
      <c r="BN769" s="20" t="str">
        <f t="shared" si="915"/>
        <v>ATENDE</v>
      </c>
      <c r="BO769" s="24" t="str">
        <f t="shared" si="916"/>
        <v>C4</v>
      </c>
      <c r="BP769" s="24" t="str">
        <f t="shared" si="891"/>
        <v>P6</v>
      </c>
      <c r="BQ769" s="25">
        <f t="shared" si="917"/>
        <v>3.8733333333333331</v>
      </c>
      <c r="BR769" s="22">
        <v>14.62</v>
      </c>
      <c r="BS769" s="22">
        <v>1.1100000000000001</v>
      </c>
      <c r="BT769" s="24">
        <f>IF(BP769="-","-",_xlfn.XLOOKUP(BP769,ABNT5101!$B$4:$B$9,ABNT5101!$C$4:$C$9))</f>
        <v>3</v>
      </c>
      <c r="BU769" s="24">
        <f>IF(BP769="-","-",_xlfn.XLOOKUP(BP769,ABNT5101!$B$4:$B$9,ABNT5101!$D$4:$D$9))</f>
        <v>0.6</v>
      </c>
      <c r="BV769" s="20" t="str">
        <f t="shared" si="918"/>
        <v>ATENDE</v>
      </c>
      <c r="BW769" s="20" t="str">
        <f t="shared" si="919"/>
        <v>ATENDE</v>
      </c>
      <c r="BX769" s="20" t="str">
        <f t="shared" si="920"/>
        <v>ATENDE</v>
      </c>
      <c r="BY769" s="24" t="str">
        <f t="shared" si="905"/>
        <v>P6</v>
      </c>
      <c r="BZ769" s="25">
        <f t="shared" si="921"/>
        <v>0.11333333333333329</v>
      </c>
      <c r="CA769" s="24">
        <v>3.34</v>
      </c>
      <c r="CB769" s="24">
        <v>1.66</v>
      </c>
      <c r="CC769" s="20">
        <f>IF(BY769="-","-",_xlfn.XLOOKUP(BY769,ABNT5101!$B$4:$B$9,ABNT5101!$C$4:$C$9))</f>
        <v>3</v>
      </c>
      <c r="CD769" s="24">
        <f>IF(BY769="-","-",_xlfn.XLOOKUP(BY769,ABNT5101!$B$4:$B$9,ABNT5101!$D$4:$D$9))</f>
        <v>0.6</v>
      </c>
      <c r="CE769" s="20" t="str">
        <f t="shared" si="922"/>
        <v>ATENDE</v>
      </c>
      <c r="CF769" s="20" t="str">
        <f t="shared" si="923"/>
        <v>ATENDE</v>
      </c>
      <c r="CG769" s="20" t="str">
        <f t="shared" si="924"/>
        <v>ATENDE</v>
      </c>
      <c r="CH769" s="26" t="str">
        <f>_xlfn.XLOOKUP(CI769,'Banco de dados'!$B:$B,'Banco de dados'!$D:$D)</f>
        <v>TECNOWATT</v>
      </c>
      <c r="CI769" s="27" t="str">
        <f>'Banco de dados'!B67</f>
        <v xml:space="preserve">SIGSAGPTLRRSSNDL_50W_61IBBRS
</v>
      </c>
      <c r="CJ769" s="26" t="str">
        <f>_xlfn.XLOOKUP(CI769,'Banco de dados'!$B:$B,'Banco de dados'!$E:$E)</f>
        <v>SIGSAGPTLRRSSNDL_50W_61IBBRS
1-10C1MUN6.5</v>
      </c>
      <c r="CK769" s="26"/>
      <c r="CL769" s="26" t="e">
        <f>IF(CK769="-","-",_xlfn.XLOOKUP(CK769,'Banco de dados'!$B:$B,'Banco de dados'!$E:$E))</f>
        <v>#N/A</v>
      </c>
      <c r="CM769" s="28">
        <f t="shared" si="925"/>
        <v>1</v>
      </c>
      <c r="CN769" s="26">
        <f>_xlfn.XLOOKUP(CI769,'Banco de dados'!$B:$B,'Banco de dados'!$H:$H)</f>
        <v>50</v>
      </c>
      <c r="CO769" s="26" t="e">
        <f t="array" aca="1" ref="CO769" ca="1">_xludf.XLOOKUP(CK769,'Banco de dados'!$B:$B,'Banco de dados'!$H:$H)</f>
        <v>#NAME?</v>
      </c>
      <c r="CP769" s="51" t="e">
        <f t="array" aca="1" ref="CP769" ca="1">_xludf.XLOOKUP(CI769,'Banco de dados'!$B:$B,'Banco de dados'!$F:$F)</f>
        <v>#NAME?</v>
      </c>
      <c r="CQ769" s="26" t="e">
        <f t="array" aca="1" ref="CQ769" ca="1">_xludf.XLOOKUP(CK769,'Banco de dados'!$B:$B,'Banco de dados'!$F:$F)</f>
        <v>#NAME?</v>
      </c>
      <c r="CR769" s="27">
        <v>0</v>
      </c>
      <c r="CS769" s="27">
        <v>10</v>
      </c>
      <c r="CT769" s="26" t="str">
        <f>IF(AG769=0.5,"Suporte",IF(AND(AG769&gt;='Braços de IP'!$B$9,AG769&lt;='Braços de IP'!$D$9),'Braços de IP'!$E$9,IF(AND(AG769&gt;='Braços de IP'!$B$10,AG769&lt;='Braços de IP'!$D$10),'Braços de IP'!$E$10,IF(AND(AG769&gt;='Braços de IP'!$B$11,AG769&lt;='Braços de IP'!$D$11),'Braços de IP'!$E$11,IF(AND(AG769&gt;='Braços de IP'!$B$12,AG769&lt;='Braços de IP'!$D$12),'Braços de IP'!$E$12,IF(AND(AG769&gt;='Braços de IP'!$B$13,AG769&lt;='Braços de IP'!$D$13),'Braços de IP'!$E$13,IF(AND(AG769&gt;='Braços de IP'!$B$14,AG769&lt;='Braços de IP'!$D$14),'Braços de IP'!$E$14,"ERRO")))))))</f>
        <v>Médio I</v>
      </c>
      <c r="CU769" s="27"/>
      <c r="CV769" s="26" t="str">
        <f>IF($CU769="","",VLOOKUP($CU769,'Braços de IP'!$E$9:$I$15,2,0))</f>
        <v/>
      </c>
      <c r="CW769" s="29" t="str">
        <f>IF($CU769="","",VLOOKUP($CU769,'Braços de IP'!$E$9:$I$15,5,0))</f>
        <v/>
      </c>
      <c r="CX769" s="26"/>
      <c r="CY769" s="26"/>
      <c r="CZ769" s="26"/>
      <c r="DA769" s="26"/>
      <c r="DB769" s="26"/>
      <c r="DC769" s="26"/>
      <c r="DD769" s="30">
        <f t="shared" si="926"/>
        <v>50</v>
      </c>
      <c r="DE769" s="31">
        <f t="shared" si="927"/>
        <v>96</v>
      </c>
      <c r="DF769" s="30">
        <f t="shared" si="928"/>
        <v>146</v>
      </c>
      <c r="DG769" s="32">
        <f t="shared" si="929"/>
        <v>0.47916666666666663</v>
      </c>
      <c r="DH769" s="33" t="s">
        <v>143</v>
      </c>
      <c r="DI769" s="34"/>
      <c r="DJ769" s="35"/>
      <c r="DK769" s="16" t="s">
        <v>144</v>
      </c>
      <c r="DL769" s="16"/>
      <c r="DN769" s="36" t="e">
        <f t="shared" si="675"/>
        <v>#VALUE!</v>
      </c>
    </row>
    <row r="770" spans="2:118" ht="15.75" customHeight="1" x14ac:dyDescent="0.25">
      <c r="B770" s="16">
        <v>169</v>
      </c>
      <c r="C770" s="16" t="s">
        <v>167</v>
      </c>
      <c r="D770" s="16" t="s">
        <v>652</v>
      </c>
      <c r="E770" s="16">
        <v>-8.0829000000000004</v>
      </c>
      <c r="F770" s="16">
        <v>-34.916561000000002</v>
      </c>
      <c r="G770" s="16" t="s">
        <v>136</v>
      </c>
      <c r="H770" s="17" t="s">
        <v>136</v>
      </c>
      <c r="I770" s="16" t="s">
        <v>135</v>
      </c>
      <c r="J770" s="17" t="s">
        <v>137</v>
      </c>
      <c r="K770" s="18">
        <v>50</v>
      </c>
      <c r="L770" s="17" t="s">
        <v>138</v>
      </c>
      <c r="M770" s="17">
        <v>0</v>
      </c>
      <c r="N770" s="16">
        <f t="shared" si="671"/>
        <v>100</v>
      </c>
      <c r="O770" s="17">
        <v>1</v>
      </c>
      <c r="P770" s="17">
        <v>1.97</v>
      </c>
      <c r="Q770" s="17"/>
      <c r="R770" s="16"/>
      <c r="S770" s="16"/>
      <c r="T770" s="16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 t="s">
        <v>139</v>
      </c>
      <c r="AB770" s="17" t="s">
        <v>140</v>
      </c>
      <c r="AC770" s="17">
        <v>19.8</v>
      </c>
      <c r="AD770" s="17">
        <v>5.5</v>
      </c>
      <c r="AE770" s="17">
        <v>1</v>
      </c>
      <c r="AF770" s="17">
        <v>0</v>
      </c>
      <c r="AG770" s="17">
        <v>0.8</v>
      </c>
      <c r="AH770" s="17">
        <f t="shared" si="672"/>
        <v>0.8</v>
      </c>
      <c r="AI770" s="17" t="s">
        <v>136</v>
      </c>
      <c r="AJ770" s="17" t="s">
        <v>136</v>
      </c>
      <c r="AK770" s="17" t="s">
        <v>141</v>
      </c>
      <c r="AL770" s="17">
        <f t="shared" si="673"/>
        <v>2</v>
      </c>
      <c r="AM770" s="17">
        <v>0</v>
      </c>
      <c r="AN770" s="17"/>
      <c r="AO770" s="17">
        <v>0</v>
      </c>
      <c r="AP770" s="17">
        <v>0</v>
      </c>
      <c r="AQ770" s="17">
        <v>0</v>
      </c>
      <c r="AR770" s="17" t="s">
        <v>136</v>
      </c>
      <c r="AS770" s="19">
        <f t="shared" si="908"/>
        <v>0</v>
      </c>
      <c r="AT770" s="19"/>
      <c r="AU770" s="19" t="e">
        <f>VLOOKUP(G770,ABNT5101!$I$3:$J$9,2)</f>
        <v>#N/A</v>
      </c>
      <c r="AV770" s="19" t="e">
        <f>VLOOKUP(G770,ABNT5101!$I$3:$M$9,5)</f>
        <v>#N/A</v>
      </c>
      <c r="AW770" s="17" t="str">
        <f>_xlfn.XLOOKUP(G770,ABNT5101!I:I,ABNT5101!L:L)</f>
        <v>-</v>
      </c>
      <c r="AX770" s="17" t="str">
        <f>_xlfn.XLOOKUP(G770,ABNT5101!$I:$I,ABNT5101!M:M)</f>
        <v>-</v>
      </c>
      <c r="AY770" s="17" t="str">
        <f>_xlfn.XLOOKUP(G770,ABNT5101!$I:$I,ABNT5101!N:N)</f>
        <v>-</v>
      </c>
      <c r="AZ770" s="17" t="str">
        <f>_xlfn.XLOOKUP(G770,ABNT5101!$I:$I,ABNT5101!O:O)</f>
        <v>-</v>
      </c>
      <c r="BA770" s="20" t="e">
        <f t="shared" si="909"/>
        <v>#N/A</v>
      </c>
      <c r="BB770" s="21" t="e">
        <f t="shared" ref="BB770:BC770" si="932">BE770/AU770-1</f>
        <v>#N/A</v>
      </c>
      <c r="BC770" s="21" t="e">
        <f t="shared" si="932"/>
        <v>#N/A</v>
      </c>
      <c r="BD770" s="21" t="str">
        <f t="shared" si="911"/>
        <v>-</v>
      </c>
      <c r="BE770" s="22"/>
      <c r="BF770" s="22"/>
      <c r="BG770" s="22"/>
      <c r="BH770" s="22"/>
      <c r="BI770" s="23"/>
      <c r="BJ770" s="22"/>
      <c r="BK770" s="20" t="e">
        <f t="shared" si="912"/>
        <v>#N/A</v>
      </c>
      <c r="BL770" s="20" t="e">
        <f t="shared" si="913"/>
        <v>#N/A</v>
      </c>
      <c r="BM770" s="20" t="e">
        <f t="shared" si="914"/>
        <v>#N/A</v>
      </c>
      <c r="BN770" s="20" t="str">
        <f t="shared" si="915"/>
        <v>ATENDE</v>
      </c>
      <c r="BO770" s="24" t="str">
        <f t="shared" si="916"/>
        <v>-</v>
      </c>
      <c r="BP770" s="24" t="str">
        <f t="shared" si="891"/>
        <v>P6</v>
      </c>
      <c r="BQ770" s="25">
        <f t="shared" si="917"/>
        <v>2.41</v>
      </c>
      <c r="BR770" s="22">
        <v>10.23</v>
      </c>
      <c r="BS770" s="22">
        <v>5.51</v>
      </c>
      <c r="BT770" s="24">
        <f>IF(BP770="-","-",_xlfn.XLOOKUP(BP770,ABNT5101!$B$4:$B$9,ABNT5101!$C$4:$C$9))</f>
        <v>3</v>
      </c>
      <c r="BU770" s="24">
        <f>IF(BP770="-","-",_xlfn.XLOOKUP(BP770,ABNT5101!$B$4:$B$9,ABNT5101!$D$4:$D$9))</f>
        <v>0.6</v>
      </c>
      <c r="BV770" s="20" t="str">
        <f t="shared" si="918"/>
        <v>ATENDE</v>
      </c>
      <c r="BW770" s="20" t="str">
        <f t="shared" si="919"/>
        <v>ATENDE</v>
      </c>
      <c r="BX770" s="20" t="str">
        <f t="shared" si="920"/>
        <v>ATENDE</v>
      </c>
      <c r="BY770" s="24" t="s">
        <v>136</v>
      </c>
      <c r="BZ770" s="25" t="e">
        <f t="shared" si="921"/>
        <v>#VALUE!</v>
      </c>
      <c r="CA770" s="24"/>
      <c r="CB770" s="24"/>
      <c r="CC770" s="20" t="str">
        <f>IF(BY770="-","-",_xlfn.XLOOKUP(BY770,ABNT5101!$B$4:$B$9,ABNT5101!$C$4:$C$9))</f>
        <v>-</v>
      </c>
      <c r="CD770" s="24" t="str">
        <f>IF(BY770="-","-",_xlfn.XLOOKUP(BY770,ABNT5101!$B$4:$B$9,ABNT5101!$D$4:$D$9))</f>
        <v>-</v>
      </c>
      <c r="CE770" s="20" t="str">
        <f t="shared" si="922"/>
        <v>-</v>
      </c>
      <c r="CF770" s="20" t="str">
        <f t="shared" si="923"/>
        <v>-</v>
      </c>
      <c r="CG770" s="20" t="str">
        <f t="shared" si="924"/>
        <v>-</v>
      </c>
      <c r="CH770" s="26" t="str">
        <f>_xlfn.XLOOKUP(CI770,'Banco de dados'!$B:$B,'Banco de dados'!$D:$D)</f>
        <v>LEDSTAR</v>
      </c>
      <c r="CI770" s="47" t="str">
        <f>'Banco de dados'!B4</f>
        <v xml:space="preserve"> SL VT 9.1 17W</v>
      </c>
      <c r="CJ770" s="26" t="str">
        <f>_xlfn.XLOOKUP(CI770,'Banco de dados'!$B:$B,'Banco de dados'!$E:$E)</f>
        <v>LUM LED SL VT 9.1 17W</v>
      </c>
      <c r="CK770" s="26"/>
      <c r="CL770" s="26" t="e">
        <f>IF(CK770="-","-",_xlfn.XLOOKUP(CK770,'Banco de dados'!$B:$B,'Banco de dados'!$E:$E))</f>
        <v>#N/A</v>
      </c>
      <c r="CM770" s="28">
        <f t="shared" si="925"/>
        <v>1</v>
      </c>
      <c r="CN770" s="26">
        <f>_xlfn.XLOOKUP(CI770,'Banco de dados'!$B:$B,'Banco de dados'!$H:$H)</f>
        <v>17</v>
      </c>
      <c r="CO770" s="26" t="e">
        <f t="array" aca="1" ref="CO770" ca="1">_xludf.XLOOKUP(CK770,'Banco de dados'!$B:$B,'Banco de dados'!$H:$H)</f>
        <v>#NAME?</v>
      </c>
      <c r="CP770" s="51" t="e">
        <f t="array" aca="1" ref="CP770" ca="1">_xludf.XLOOKUP(CI770,'Banco de dados'!$B:$B,'Banco de dados'!$F:$F)</f>
        <v>#NAME?</v>
      </c>
      <c r="CQ770" s="26" t="e">
        <f t="array" aca="1" ref="CQ770" ca="1">_xludf.XLOOKUP(CK770,'Banco de dados'!$B:$B,'Banco de dados'!$F:$F)</f>
        <v>#NAME?</v>
      </c>
      <c r="CR770" s="27">
        <v>0</v>
      </c>
      <c r="CS770" s="27"/>
      <c r="CT770" s="26" t="str">
        <f>IF(AG770=0.5,"Suporte",IF(AND(AG770&gt;='Braços de IP'!$B$9,AG770&lt;='Braços de IP'!$D$9),'Braços de IP'!$E$9,IF(AND(AG770&gt;='Braços de IP'!$B$10,AG770&lt;='Braços de IP'!$D$10),'Braços de IP'!$E$10,IF(AND(AG770&gt;='Braços de IP'!$B$11,AG770&lt;='Braços de IP'!$D$11),'Braços de IP'!$E$11,IF(AND(AG770&gt;='Braços de IP'!$B$12,AG770&lt;='Braços de IP'!$D$12),'Braços de IP'!$E$12,IF(AND(AG770&gt;='Braços de IP'!$B$13,AG770&lt;='Braços de IP'!$D$13),'Braços de IP'!$E$13,IF(AND(AG770&gt;='Braços de IP'!$B$14,AG770&lt;='Braços de IP'!$D$14),'Braços de IP'!$E$14,"ERRO")))))))</f>
        <v>Curto I</v>
      </c>
      <c r="CU770" s="27"/>
      <c r="CV770" s="26" t="str">
        <f>IF($CU770="","",VLOOKUP($CU770,'Braços de IP'!$E$9:$I$15,2,0))</f>
        <v/>
      </c>
      <c r="CW770" s="29" t="str">
        <f>IF($CU770="","",VLOOKUP($CU770,'Braços de IP'!$E$9:$I$15,5,0))</f>
        <v/>
      </c>
      <c r="CX770" s="26"/>
      <c r="CY770" s="26"/>
      <c r="CZ770" s="26"/>
      <c r="DA770" s="26"/>
      <c r="DB770" s="26"/>
      <c r="DC770" s="26"/>
      <c r="DD770" s="30">
        <f t="shared" si="926"/>
        <v>17</v>
      </c>
      <c r="DE770" s="31">
        <f t="shared" si="927"/>
        <v>50</v>
      </c>
      <c r="DF770" s="30">
        <f t="shared" si="928"/>
        <v>67</v>
      </c>
      <c r="DG770" s="32">
        <f t="shared" si="929"/>
        <v>0.65999999999999992</v>
      </c>
      <c r="DH770" s="33" t="s">
        <v>143</v>
      </c>
      <c r="DI770" s="34"/>
      <c r="DJ770" s="35"/>
      <c r="DK770" s="16" t="s">
        <v>144</v>
      </c>
      <c r="DL770" s="16"/>
      <c r="DN770" s="36" t="e">
        <f t="shared" si="675"/>
        <v>#VALUE!</v>
      </c>
    </row>
    <row r="771" spans="2:118" ht="15.75" customHeight="1" x14ac:dyDescent="0.25">
      <c r="B771" s="16">
        <v>169</v>
      </c>
      <c r="C771" s="16" t="s">
        <v>167</v>
      </c>
      <c r="D771" s="16" t="s">
        <v>652</v>
      </c>
      <c r="E771" s="16">
        <v>-8.0829000000000004</v>
      </c>
      <c r="F771" s="16">
        <v>-34.916561000000002</v>
      </c>
      <c r="G771" s="16" t="s">
        <v>136</v>
      </c>
      <c r="H771" s="17" t="s">
        <v>136</v>
      </c>
      <c r="I771" s="16" t="s">
        <v>135</v>
      </c>
      <c r="J771" s="17" t="s">
        <v>137</v>
      </c>
      <c r="K771" s="18">
        <v>50</v>
      </c>
      <c r="L771" s="17" t="s">
        <v>138</v>
      </c>
      <c r="M771" s="17">
        <v>0</v>
      </c>
      <c r="N771" s="16">
        <f t="shared" si="671"/>
        <v>100</v>
      </c>
      <c r="O771" s="17">
        <v>1</v>
      </c>
      <c r="P771" s="17">
        <v>1.97</v>
      </c>
      <c r="Q771" s="17"/>
      <c r="R771" s="16"/>
      <c r="S771" s="16"/>
      <c r="T771" s="16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 t="s">
        <v>139</v>
      </c>
      <c r="AB771" s="17" t="s">
        <v>140</v>
      </c>
      <c r="AC771" s="17">
        <v>19.8</v>
      </c>
      <c r="AD771" s="17">
        <v>5.5</v>
      </c>
      <c r="AE771" s="17">
        <v>1</v>
      </c>
      <c r="AF771" s="17">
        <v>0</v>
      </c>
      <c r="AG771" s="17">
        <v>0.8</v>
      </c>
      <c r="AH771" s="17">
        <f t="shared" si="672"/>
        <v>0.8</v>
      </c>
      <c r="AI771" s="17" t="s">
        <v>136</v>
      </c>
      <c r="AJ771" s="17" t="s">
        <v>136</v>
      </c>
      <c r="AK771" s="17" t="s">
        <v>141</v>
      </c>
      <c r="AL771" s="17">
        <f t="shared" si="673"/>
        <v>2</v>
      </c>
      <c r="AM771" s="17">
        <v>0</v>
      </c>
      <c r="AN771" s="17"/>
      <c r="AO771" s="17">
        <v>0</v>
      </c>
      <c r="AP771" s="17">
        <v>0</v>
      </c>
      <c r="AQ771" s="17">
        <v>0</v>
      </c>
      <c r="AR771" s="17" t="s">
        <v>136</v>
      </c>
      <c r="AS771" s="19">
        <f t="shared" si="908"/>
        <v>0</v>
      </c>
      <c r="AT771" s="19"/>
      <c r="AU771" s="19" t="e">
        <f>VLOOKUP(G771,ABNT5101!$I$3:$J$9,2)</f>
        <v>#N/A</v>
      </c>
      <c r="AV771" s="19" t="e">
        <f>VLOOKUP(G771,ABNT5101!$I$3:$M$9,5)</f>
        <v>#N/A</v>
      </c>
      <c r="AW771" s="17" t="str">
        <f>_xlfn.XLOOKUP(G771,ABNT5101!I:I,ABNT5101!L:L)</f>
        <v>-</v>
      </c>
      <c r="AX771" s="17" t="str">
        <f>_xlfn.XLOOKUP(G771,ABNT5101!$I:$I,ABNT5101!M:M)</f>
        <v>-</v>
      </c>
      <c r="AY771" s="17" t="str">
        <f>_xlfn.XLOOKUP(G771,ABNT5101!$I:$I,ABNT5101!N:N)</f>
        <v>-</v>
      </c>
      <c r="AZ771" s="17" t="str">
        <f>_xlfn.XLOOKUP(G771,ABNT5101!$I:$I,ABNT5101!O:O)</f>
        <v>-</v>
      </c>
      <c r="BA771" s="20" t="e">
        <f t="shared" si="909"/>
        <v>#N/A</v>
      </c>
      <c r="BB771" s="21" t="e">
        <f t="shared" ref="BB771:BC771" si="933">BE771/AU771-1</f>
        <v>#N/A</v>
      </c>
      <c r="BC771" s="21" t="e">
        <f t="shared" si="933"/>
        <v>#N/A</v>
      </c>
      <c r="BD771" s="21" t="str">
        <f t="shared" si="911"/>
        <v>-</v>
      </c>
      <c r="BE771" s="22"/>
      <c r="BF771" s="22"/>
      <c r="BG771" s="22"/>
      <c r="BH771" s="22"/>
      <c r="BI771" s="23"/>
      <c r="BJ771" s="22"/>
      <c r="BK771" s="20" t="e">
        <f t="shared" si="912"/>
        <v>#N/A</v>
      </c>
      <c r="BL771" s="20" t="e">
        <f t="shared" si="913"/>
        <v>#N/A</v>
      </c>
      <c r="BM771" s="20" t="e">
        <f t="shared" si="914"/>
        <v>#N/A</v>
      </c>
      <c r="BN771" s="20" t="str">
        <f t="shared" si="915"/>
        <v>ATENDE</v>
      </c>
      <c r="BO771" s="24" t="str">
        <f t="shared" si="916"/>
        <v>-</v>
      </c>
      <c r="BP771" s="24" t="str">
        <f t="shared" si="891"/>
        <v>P6</v>
      </c>
      <c r="BQ771" s="25">
        <f t="shared" si="917"/>
        <v>3.7033333333333331</v>
      </c>
      <c r="BR771" s="22">
        <v>14.11</v>
      </c>
      <c r="BS771" s="22">
        <v>9.4600000000000009</v>
      </c>
      <c r="BT771" s="24">
        <f>IF(BP771="-","-",_xlfn.XLOOKUP(BP771,ABNT5101!$B$4:$B$9,ABNT5101!$C$4:$C$9))</f>
        <v>3</v>
      </c>
      <c r="BU771" s="24">
        <f>IF(BP771="-","-",_xlfn.XLOOKUP(BP771,ABNT5101!$B$4:$B$9,ABNT5101!$D$4:$D$9))</f>
        <v>0.6</v>
      </c>
      <c r="BV771" s="20" t="str">
        <f t="shared" si="918"/>
        <v>ATENDE</v>
      </c>
      <c r="BW771" s="20" t="str">
        <f t="shared" si="919"/>
        <v>ATENDE</v>
      </c>
      <c r="BX771" s="20" t="str">
        <f t="shared" si="920"/>
        <v>ATENDE</v>
      </c>
      <c r="BY771" s="24" t="s">
        <v>136</v>
      </c>
      <c r="BZ771" s="25" t="e">
        <f t="shared" si="921"/>
        <v>#VALUE!</v>
      </c>
      <c r="CA771" s="24"/>
      <c r="CB771" s="24"/>
      <c r="CC771" s="20" t="str">
        <f>IF(BY771="-","-",_xlfn.XLOOKUP(BY771,ABNT5101!$B$4:$B$9,ABNT5101!$C$4:$C$9))</f>
        <v>-</v>
      </c>
      <c r="CD771" s="24" t="str">
        <f>IF(BY771="-","-",_xlfn.XLOOKUP(BY771,ABNT5101!$B$4:$B$9,ABNT5101!$D$4:$D$9))</f>
        <v>-</v>
      </c>
      <c r="CE771" s="20" t="str">
        <f t="shared" si="922"/>
        <v>-</v>
      </c>
      <c r="CF771" s="20" t="str">
        <f t="shared" si="923"/>
        <v>-</v>
      </c>
      <c r="CG771" s="20" t="str">
        <f t="shared" si="924"/>
        <v>-</v>
      </c>
      <c r="CH771" s="26" t="str">
        <f>_xlfn.XLOOKUP(CI771,'Banco de dados'!$B:$B,'Banco de dados'!$D:$D)</f>
        <v>SX LIGHTING</v>
      </c>
      <c r="CI771" s="27" t="str">
        <f>'Banco de dados'!B53</f>
        <v>SX-INEVO020HF</v>
      </c>
      <c r="CJ771" s="26" t="str">
        <f>_xlfn.XLOOKUP(CI771,'Banco de dados'!$B:$B,'Banco de dados'!$E:$E)</f>
        <v>SXINEVO020K50L12CZF7PHF</v>
      </c>
      <c r="CK771" s="26"/>
      <c r="CL771" s="26" t="e">
        <f>IF(CK771="-","-",_xlfn.XLOOKUP(CK771,'Banco de dados'!$B:$B,'Banco de dados'!$E:$E))</f>
        <v>#N/A</v>
      </c>
      <c r="CM771" s="28">
        <f t="shared" si="925"/>
        <v>1</v>
      </c>
      <c r="CN771" s="26">
        <f>_xlfn.XLOOKUP(CI771,'Banco de dados'!$B:$B,'Banco de dados'!$H:$H)</f>
        <v>22.5</v>
      </c>
      <c r="CO771" s="26" t="e">
        <f t="array" aca="1" ref="CO771" ca="1">_xludf.XLOOKUP(CK771,'Banco de dados'!$B:$B,'Banco de dados'!$H:$H)</f>
        <v>#NAME?</v>
      </c>
      <c r="CP771" s="51" t="e">
        <f t="array" aca="1" ref="CP771" ca="1">_xludf.XLOOKUP(CI771,'Banco de dados'!$B:$B,'Banco de dados'!$F:$F)</f>
        <v>#NAME?</v>
      </c>
      <c r="CQ771" s="26" t="e">
        <f t="array" aca="1" ref="CQ771" ca="1">_xludf.XLOOKUP(CK771,'Banco de dados'!$B:$B,'Banco de dados'!$F:$F)</f>
        <v>#NAME?</v>
      </c>
      <c r="CR771" s="27">
        <v>0</v>
      </c>
      <c r="CS771" s="27"/>
      <c r="CT771" s="26" t="str">
        <f>IF(AG771=0.5,"Suporte",IF(AND(AG771&gt;='Braços de IP'!$B$9,AG771&lt;='Braços de IP'!$D$9),'Braços de IP'!$E$9,IF(AND(AG771&gt;='Braços de IP'!$B$10,AG771&lt;='Braços de IP'!$D$10),'Braços de IP'!$E$10,IF(AND(AG771&gt;='Braços de IP'!$B$11,AG771&lt;='Braços de IP'!$D$11),'Braços de IP'!$E$11,IF(AND(AG771&gt;='Braços de IP'!$B$12,AG771&lt;='Braços de IP'!$D$12),'Braços de IP'!$E$12,IF(AND(AG771&gt;='Braços de IP'!$B$13,AG771&lt;='Braços de IP'!$D$13),'Braços de IP'!$E$13,IF(AND(AG771&gt;='Braços de IP'!$B$14,AG771&lt;='Braços de IP'!$D$14),'Braços de IP'!$E$14,"ERRO")))))))</f>
        <v>Curto I</v>
      </c>
      <c r="CU771" s="27"/>
      <c r="CV771" s="26" t="str">
        <f>IF($CU771="","",VLOOKUP($CU771,'Braços de IP'!$E$9:$I$15,2,0))</f>
        <v/>
      </c>
      <c r="CW771" s="29" t="str">
        <f>IF($CU771="","",VLOOKUP($CU771,'Braços de IP'!$E$9:$I$15,5,0))</f>
        <v/>
      </c>
      <c r="CX771" s="26"/>
      <c r="CY771" s="26"/>
      <c r="CZ771" s="26"/>
      <c r="DA771" s="26"/>
      <c r="DB771" s="26"/>
      <c r="DC771" s="26"/>
      <c r="DD771" s="30">
        <f t="shared" si="926"/>
        <v>22.5</v>
      </c>
      <c r="DE771" s="31">
        <f t="shared" si="927"/>
        <v>50</v>
      </c>
      <c r="DF771" s="30">
        <f t="shared" si="928"/>
        <v>72.5</v>
      </c>
      <c r="DG771" s="32">
        <f t="shared" si="929"/>
        <v>0.55000000000000004</v>
      </c>
      <c r="DH771" s="33" t="s">
        <v>143</v>
      </c>
      <c r="DI771" s="34"/>
      <c r="DJ771" s="35"/>
      <c r="DK771" s="16" t="s">
        <v>144</v>
      </c>
      <c r="DL771" s="16"/>
      <c r="DN771" s="36" t="e">
        <f t="shared" si="675"/>
        <v>#VALUE!</v>
      </c>
    </row>
    <row r="772" spans="2:118" ht="15.75" customHeight="1" x14ac:dyDescent="0.25">
      <c r="B772" s="16">
        <v>169</v>
      </c>
      <c r="C772" s="16" t="s">
        <v>167</v>
      </c>
      <c r="D772" s="16" t="s">
        <v>652</v>
      </c>
      <c r="E772" s="16">
        <v>-8.0829000000000004</v>
      </c>
      <c r="F772" s="16">
        <v>-34.916561000000002</v>
      </c>
      <c r="G772" s="16" t="s">
        <v>136</v>
      </c>
      <c r="H772" s="17" t="s">
        <v>136</v>
      </c>
      <c r="I772" s="16" t="s">
        <v>135</v>
      </c>
      <c r="J772" s="17" t="s">
        <v>137</v>
      </c>
      <c r="K772" s="18">
        <v>50</v>
      </c>
      <c r="L772" s="17" t="s">
        <v>138</v>
      </c>
      <c r="M772" s="17">
        <v>0</v>
      </c>
      <c r="N772" s="16">
        <f t="shared" si="671"/>
        <v>100</v>
      </c>
      <c r="O772" s="17">
        <v>1</v>
      </c>
      <c r="P772" s="17">
        <v>1.97</v>
      </c>
      <c r="Q772" s="17"/>
      <c r="R772" s="16"/>
      <c r="S772" s="16"/>
      <c r="T772" s="16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 t="s">
        <v>139</v>
      </c>
      <c r="AB772" s="17" t="s">
        <v>140</v>
      </c>
      <c r="AC772" s="17">
        <v>19.8</v>
      </c>
      <c r="AD772" s="17">
        <v>5.5</v>
      </c>
      <c r="AE772" s="17">
        <v>1</v>
      </c>
      <c r="AF772" s="17">
        <v>0</v>
      </c>
      <c r="AG772" s="17">
        <v>0.8</v>
      </c>
      <c r="AH772" s="17">
        <f t="shared" si="672"/>
        <v>0.8</v>
      </c>
      <c r="AI772" s="17" t="s">
        <v>136</v>
      </c>
      <c r="AJ772" s="17" t="s">
        <v>136</v>
      </c>
      <c r="AK772" s="17" t="s">
        <v>141</v>
      </c>
      <c r="AL772" s="17">
        <f t="shared" si="673"/>
        <v>2</v>
      </c>
      <c r="AM772" s="17">
        <v>0</v>
      </c>
      <c r="AN772" s="17"/>
      <c r="AO772" s="17">
        <v>0</v>
      </c>
      <c r="AP772" s="17">
        <v>0</v>
      </c>
      <c r="AQ772" s="17">
        <v>0</v>
      </c>
      <c r="AR772" s="17" t="s">
        <v>136</v>
      </c>
      <c r="AS772" s="19">
        <f t="shared" si="908"/>
        <v>0</v>
      </c>
      <c r="AT772" s="19"/>
      <c r="AU772" s="19" t="e">
        <f>VLOOKUP(G772,ABNT5101!$I$3:$J$9,2)</f>
        <v>#N/A</v>
      </c>
      <c r="AV772" s="19" t="e">
        <f>VLOOKUP(G772,ABNT5101!$I$3:$M$9,5)</f>
        <v>#N/A</v>
      </c>
      <c r="AW772" s="17" t="str">
        <f>_xlfn.XLOOKUP(G772,ABNT5101!I:I,ABNT5101!L:L)</f>
        <v>-</v>
      </c>
      <c r="AX772" s="17" t="str">
        <f>_xlfn.XLOOKUP(G772,ABNT5101!$I:$I,ABNT5101!M:M)</f>
        <v>-</v>
      </c>
      <c r="AY772" s="17" t="str">
        <f>_xlfn.XLOOKUP(G772,ABNT5101!$I:$I,ABNT5101!N:N)</f>
        <v>-</v>
      </c>
      <c r="AZ772" s="17" t="str">
        <f>_xlfn.XLOOKUP(G772,ABNT5101!$I:$I,ABNT5101!O:O)</f>
        <v>-</v>
      </c>
      <c r="BA772" s="20" t="e">
        <f t="shared" si="909"/>
        <v>#N/A</v>
      </c>
      <c r="BB772" s="21" t="e">
        <f t="shared" ref="BB772:BC772" si="934">BE772/AU772-1</f>
        <v>#N/A</v>
      </c>
      <c r="BC772" s="21" t="e">
        <f t="shared" si="934"/>
        <v>#N/A</v>
      </c>
      <c r="BD772" s="21" t="str">
        <f t="shared" si="911"/>
        <v>-</v>
      </c>
      <c r="BE772" s="22"/>
      <c r="BF772" s="22"/>
      <c r="BG772" s="22"/>
      <c r="BH772" s="22"/>
      <c r="BI772" s="23"/>
      <c r="BJ772" s="22"/>
      <c r="BK772" s="20" t="e">
        <f t="shared" si="912"/>
        <v>#N/A</v>
      </c>
      <c r="BL772" s="20" t="e">
        <f t="shared" si="913"/>
        <v>#N/A</v>
      </c>
      <c r="BM772" s="20" t="e">
        <f t="shared" si="914"/>
        <v>#N/A</v>
      </c>
      <c r="BN772" s="20" t="str">
        <f t="shared" si="915"/>
        <v>ATENDE</v>
      </c>
      <c r="BO772" s="24" t="str">
        <f t="shared" si="916"/>
        <v>-</v>
      </c>
      <c r="BP772" s="24" t="str">
        <f t="shared" si="891"/>
        <v>P6</v>
      </c>
      <c r="BQ772" s="25">
        <f t="shared" si="917"/>
        <v>6.1000000000000005</v>
      </c>
      <c r="BR772" s="22">
        <v>21.3</v>
      </c>
      <c r="BS772" s="22">
        <v>14.37</v>
      </c>
      <c r="BT772" s="24">
        <f>IF(BP772="-","-",_xlfn.XLOOKUP(BP772,ABNT5101!$B$4:$B$9,ABNT5101!$C$4:$C$9))</f>
        <v>3</v>
      </c>
      <c r="BU772" s="24">
        <f>IF(BP772="-","-",_xlfn.XLOOKUP(BP772,ABNT5101!$B$4:$B$9,ABNT5101!$D$4:$D$9))</f>
        <v>0.6</v>
      </c>
      <c r="BV772" s="20" t="str">
        <f t="shared" si="918"/>
        <v>ATENDE</v>
      </c>
      <c r="BW772" s="20" t="str">
        <f t="shared" si="919"/>
        <v>ATENDE</v>
      </c>
      <c r="BX772" s="20" t="str">
        <f t="shared" si="920"/>
        <v>ATENDE</v>
      </c>
      <c r="BY772" s="24" t="s">
        <v>136</v>
      </c>
      <c r="BZ772" s="25" t="e">
        <f t="shared" si="921"/>
        <v>#VALUE!</v>
      </c>
      <c r="CA772" s="24"/>
      <c r="CB772" s="24"/>
      <c r="CC772" s="20" t="str">
        <f>IF(BY772="-","-",_xlfn.XLOOKUP(BY772,ABNT5101!$B$4:$B$9,ABNT5101!$C$4:$C$9))</f>
        <v>-</v>
      </c>
      <c r="CD772" s="24" t="str">
        <f>IF(BY772="-","-",_xlfn.XLOOKUP(BY772,ABNT5101!$B$4:$B$9,ABNT5101!$D$4:$D$9))</f>
        <v>-</v>
      </c>
      <c r="CE772" s="20" t="str">
        <f t="shared" si="922"/>
        <v>-</v>
      </c>
      <c r="CF772" s="20" t="str">
        <f t="shared" si="923"/>
        <v>-</v>
      </c>
      <c r="CG772" s="20" t="str">
        <f t="shared" si="924"/>
        <v>-</v>
      </c>
      <c r="CH772" s="26" t="str">
        <f>_xlfn.XLOOKUP(CI772,'Banco de dados'!$B:$B,'Banco de dados'!$D:$D)</f>
        <v>TECNOWATT</v>
      </c>
      <c r="CI772" s="27" t="str">
        <f>'Banco de dados'!B65</f>
        <v xml:space="preserve">SIGSAGPTLRRSSNDL_30W_38IBBRS
</v>
      </c>
      <c r="CJ772" s="26" t="str">
        <f>_xlfn.XLOOKUP(CI772,'Banco de dados'!$B:$B,'Banco de dados'!$E:$E)</f>
        <v>SIGSAGPTLRRSSNDL_30W_38IBBRS
1-10C1MUN6.5</v>
      </c>
      <c r="CK772" s="26"/>
      <c r="CL772" s="26" t="e">
        <f>IF(CK772="-","-",_xlfn.XLOOKUP(CK772,'Banco de dados'!$B:$B,'Banco de dados'!$E:$E))</f>
        <v>#N/A</v>
      </c>
      <c r="CM772" s="28">
        <f t="shared" si="925"/>
        <v>1</v>
      </c>
      <c r="CN772" s="26">
        <f>_xlfn.XLOOKUP(CI772,'Banco de dados'!$B:$B,'Banco de dados'!$H:$H)</f>
        <v>30</v>
      </c>
      <c r="CO772" s="26" t="e">
        <f t="array" aca="1" ref="CO772" ca="1">_xludf.XLOOKUP(CK772,'Banco de dados'!$B:$B,'Banco de dados'!$H:$H)</f>
        <v>#NAME?</v>
      </c>
      <c r="CP772" s="51" t="e">
        <f t="array" aca="1" ref="CP772" ca="1">_xludf.XLOOKUP(CI772,'Banco de dados'!$B:$B,'Banco de dados'!$F:$F)</f>
        <v>#NAME?</v>
      </c>
      <c r="CQ772" s="26" t="e">
        <f t="array" aca="1" ref="CQ772" ca="1">_xludf.XLOOKUP(CK772,'Banco de dados'!$B:$B,'Banco de dados'!$F:$F)</f>
        <v>#NAME?</v>
      </c>
      <c r="CR772" s="27">
        <v>0</v>
      </c>
      <c r="CS772" s="27"/>
      <c r="CT772" s="26" t="str">
        <f>IF(AG772=0.5,"Suporte",IF(AND(AG772&gt;='Braços de IP'!$B$9,AG772&lt;='Braços de IP'!$D$9),'Braços de IP'!$E$9,IF(AND(AG772&gt;='Braços de IP'!$B$10,AG772&lt;='Braços de IP'!$D$10),'Braços de IP'!$E$10,IF(AND(AG772&gt;='Braços de IP'!$B$11,AG772&lt;='Braços de IP'!$D$11),'Braços de IP'!$E$11,IF(AND(AG772&gt;='Braços de IP'!$B$12,AG772&lt;='Braços de IP'!$D$12),'Braços de IP'!$E$12,IF(AND(AG772&gt;='Braços de IP'!$B$13,AG772&lt;='Braços de IP'!$D$13),'Braços de IP'!$E$13,IF(AND(AG772&gt;='Braços de IP'!$B$14,AG772&lt;='Braços de IP'!$D$14),'Braços de IP'!$E$14,"ERRO")))))))</f>
        <v>Curto I</v>
      </c>
      <c r="CU772" s="27"/>
      <c r="CV772" s="26" t="str">
        <f>IF($CU772="","",VLOOKUP($CU772,'Braços de IP'!$E$9:$I$15,2,0))</f>
        <v/>
      </c>
      <c r="CW772" s="29" t="str">
        <f>IF($CU772="","",VLOOKUP($CU772,'Braços de IP'!$E$9:$I$15,5,0))</f>
        <v/>
      </c>
      <c r="CX772" s="26"/>
      <c r="CY772" s="26"/>
      <c r="CZ772" s="26"/>
      <c r="DA772" s="26"/>
      <c r="DB772" s="26"/>
      <c r="DC772" s="26"/>
      <c r="DD772" s="30">
        <f t="shared" si="926"/>
        <v>30</v>
      </c>
      <c r="DE772" s="31">
        <f t="shared" si="927"/>
        <v>50</v>
      </c>
      <c r="DF772" s="30">
        <f t="shared" si="928"/>
        <v>80</v>
      </c>
      <c r="DG772" s="32">
        <f t="shared" si="929"/>
        <v>0.4</v>
      </c>
      <c r="DH772" s="33" t="s">
        <v>143</v>
      </c>
      <c r="DI772" s="34"/>
      <c r="DJ772" s="35"/>
      <c r="DK772" s="16" t="s">
        <v>144</v>
      </c>
      <c r="DL772" s="16"/>
      <c r="DN772" s="36" t="e">
        <f t="shared" si="675"/>
        <v>#VALUE!</v>
      </c>
    </row>
    <row r="773" spans="2:118" ht="15.75" customHeight="1" x14ac:dyDescent="0.25">
      <c r="B773" s="16">
        <v>170</v>
      </c>
      <c r="C773" s="16" t="s">
        <v>167</v>
      </c>
      <c r="D773" s="16" t="s">
        <v>653</v>
      </c>
      <c r="E773" s="16">
        <v>-8.0569330000000008</v>
      </c>
      <c r="F773" s="16">
        <v>-34.92521</v>
      </c>
      <c r="G773" s="16" t="s">
        <v>136</v>
      </c>
      <c r="H773" s="17" t="s">
        <v>136</v>
      </c>
      <c r="I773" s="16" t="s">
        <v>135</v>
      </c>
      <c r="J773" s="17" t="s">
        <v>137</v>
      </c>
      <c r="K773" s="18">
        <v>70</v>
      </c>
      <c r="L773" s="17" t="s">
        <v>138</v>
      </c>
      <c r="M773" s="17">
        <v>0</v>
      </c>
      <c r="N773" s="16">
        <f t="shared" si="671"/>
        <v>280</v>
      </c>
      <c r="O773" s="17">
        <v>1</v>
      </c>
      <c r="P773" s="17">
        <v>2.08</v>
      </c>
      <c r="Q773" s="17"/>
      <c r="R773" s="16"/>
      <c r="S773" s="16"/>
      <c r="T773" s="16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 t="s">
        <v>139</v>
      </c>
      <c r="AB773" s="17" t="s">
        <v>140</v>
      </c>
      <c r="AC773" s="17"/>
      <c r="AD773" s="17">
        <v>6.5</v>
      </c>
      <c r="AE773" s="17">
        <v>2</v>
      </c>
      <c r="AF773" s="17">
        <v>0</v>
      </c>
      <c r="AG773" s="17">
        <v>0.98</v>
      </c>
      <c r="AH773" s="17">
        <f t="shared" si="672"/>
        <v>0.98</v>
      </c>
      <c r="AI773" s="17" t="s">
        <v>136</v>
      </c>
      <c r="AJ773" s="17" t="s">
        <v>136</v>
      </c>
      <c r="AK773" s="17" t="s">
        <v>141</v>
      </c>
      <c r="AL773" s="17">
        <f t="shared" si="673"/>
        <v>4</v>
      </c>
      <c r="AM773" s="17">
        <v>0</v>
      </c>
      <c r="AN773" s="17"/>
      <c r="AO773" s="17">
        <v>0</v>
      </c>
      <c r="AP773" s="17">
        <v>0</v>
      </c>
      <c r="AQ773" s="17">
        <v>0</v>
      </c>
      <c r="AR773" s="17" t="s">
        <v>136</v>
      </c>
      <c r="AS773" s="19">
        <f t="shared" si="908"/>
        <v>0</v>
      </c>
      <c r="AT773" s="19"/>
      <c r="AU773" s="19" t="e">
        <f>VLOOKUP(G773,ABNT5101!$I$3:$J$9,2)</f>
        <v>#N/A</v>
      </c>
      <c r="AV773" s="19" t="e">
        <f>VLOOKUP(G773,ABNT5101!$I$3:$M$9,5)</f>
        <v>#N/A</v>
      </c>
      <c r="AW773" s="17" t="str">
        <f>_xlfn.XLOOKUP(G773,ABNT5101!I:I,ABNT5101!L:L)</f>
        <v>-</v>
      </c>
      <c r="AX773" s="17" t="str">
        <f>_xlfn.XLOOKUP(G773,ABNT5101!$I:$I,ABNT5101!M:M)</f>
        <v>-</v>
      </c>
      <c r="AY773" s="17" t="str">
        <f>_xlfn.XLOOKUP(G773,ABNT5101!$I:$I,ABNT5101!N:N)</f>
        <v>-</v>
      </c>
      <c r="AZ773" s="17" t="str">
        <f>_xlfn.XLOOKUP(G773,ABNT5101!$I:$I,ABNT5101!O:O)</f>
        <v>-</v>
      </c>
      <c r="BA773" s="20" t="e">
        <f t="shared" si="909"/>
        <v>#N/A</v>
      </c>
      <c r="BB773" s="21" t="e">
        <f t="shared" ref="BB773:BC773" si="935">BE773/AU773-1</f>
        <v>#N/A</v>
      </c>
      <c r="BC773" s="21" t="e">
        <f t="shared" si="935"/>
        <v>#N/A</v>
      </c>
      <c r="BD773" s="21" t="str">
        <f t="shared" si="911"/>
        <v>-</v>
      </c>
      <c r="BE773" s="22"/>
      <c r="BF773" s="22"/>
      <c r="BG773" s="22"/>
      <c r="BH773" s="22"/>
      <c r="BI773" s="23"/>
      <c r="BJ773" s="22"/>
      <c r="BK773" s="20" t="e">
        <f t="shared" si="912"/>
        <v>#N/A</v>
      </c>
      <c r="BL773" s="20" t="e">
        <f t="shared" si="913"/>
        <v>#N/A</v>
      </c>
      <c r="BM773" s="20" t="e">
        <f t="shared" si="914"/>
        <v>#N/A</v>
      </c>
      <c r="BN773" s="20" t="str">
        <f t="shared" si="915"/>
        <v>ATENDE</v>
      </c>
      <c r="BO773" s="24" t="str">
        <f t="shared" si="916"/>
        <v>-</v>
      </c>
      <c r="BP773" s="24" t="str">
        <f t="shared" si="891"/>
        <v>P6</v>
      </c>
      <c r="BQ773" s="25">
        <f t="shared" si="917"/>
        <v>1.0500000000000003</v>
      </c>
      <c r="BR773" s="22">
        <v>6.15</v>
      </c>
      <c r="BS773" s="22">
        <v>2.74</v>
      </c>
      <c r="BT773" s="24">
        <f>IF(BP773="-","-",_xlfn.XLOOKUP(BP773,ABNT5101!$B$4:$B$9,ABNT5101!$C$4:$C$9))</f>
        <v>3</v>
      </c>
      <c r="BU773" s="24">
        <f>IF(BP773="-","-",_xlfn.XLOOKUP(BP773,ABNT5101!$B$4:$B$9,ABNT5101!$D$4:$D$9))</f>
        <v>0.6</v>
      </c>
      <c r="BV773" s="20" t="str">
        <f t="shared" si="918"/>
        <v>ATENDE</v>
      </c>
      <c r="BW773" s="20" t="str">
        <f t="shared" si="919"/>
        <v>ATENDE</v>
      </c>
      <c r="BX773" s="20" t="str">
        <f t="shared" si="920"/>
        <v>ATENDE</v>
      </c>
      <c r="BY773" s="24" t="s">
        <v>136</v>
      </c>
      <c r="BZ773" s="25" t="e">
        <f t="shared" si="921"/>
        <v>#VALUE!</v>
      </c>
      <c r="CA773" s="24"/>
      <c r="CB773" s="24"/>
      <c r="CC773" s="20" t="str">
        <f>IF(BY773="-","-",_xlfn.XLOOKUP(BY773,ABNT5101!$B$4:$B$9,ABNT5101!$C$4:$C$9))</f>
        <v>-</v>
      </c>
      <c r="CD773" s="24" t="str">
        <f>IF(BY773="-","-",_xlfn.XLOOKUP(BY773,ABNT5101!$B$4:$B$9,ABNT5101!$D$4:$D$9))</f>
        <v>-</v>
      </c>
      <c r="CE773" s="20" t="str">
        <f t="shared" si="922"/>
        <v>-</v>
      </c>
      <c r="CF773" s="20" t="str">
        <f t="shared" si="923"/>
        <v>-</v>
      </c>
      <c r="CG773" s="20" t="str">
        <f t="shared" si="924"/>
        <v>-</v>
      </c>
      <c r="CH773" s="26" t="str">
        <f>_xlfn.XLOOKUP(CI773,'Banco de dados'!$B:$B,'Banco de dados'!$D:$D)</f>
        <v>LEDSTAR</v>
      </c>
      <c r="CI773" s="47" t="str">
        <f>'Banco de dados'!B4</f>
        <v xml:space="preserve"> SL VT 9.1 17W</v>
      </c>
      <c r="CJ773" s="26" t="str">
        <f>_xlfn.XLOOKUP(CI773,'Banco de dados'!$B:$B,'Banco de dados'!$E:$E)</f>
        <v>LUM LED SL VT 9.1 17W</v>
      </c>
      <c r="CK773" s="26"/>
      <c r="CL773" s="26" t="e">
        <f>IF(CK773="-","-",_xlfn.XLOOKUP(CK773,'Banco de dados'!$B:$B,'Banco de dados'!$E:$E))</f>
        <v>#N/A</v>
      </c>
      <c r="CM773" s="28">
        <f t="shared" si="925"/>
        <v>2</v>
      </c>
      <c r="CN773" s="26">
        <f>_xlfn.XLOOKUP(CI773,'Banco de dados'!$B:$B,'Banco de dados'!$H:$H)</f>
        <v>17</v>
      </c>
      <c r="CO773" s="26" t="e">
        <f t="array" aca="1" ref="CO773" ca="1">_xludf.XLOOKUP(CK773,'Banco de dados'!$B:$B,'Banco de dados'!$H:$H)</f>
        <v>#NAME?</v>
      </c>
      <c r="CP773" s="51" t="e">
        <f t="array" aca="1" ref="CP773" ca="1">_xludf.XLOOKUP(CI773,'Banco de dados'!$B:$B,'Banco de dados'!$F:$F)</f>
        <v>#NAME?</v>
      </c>
      <c r="CQ773" s="26" t="e">
        <f t="array" aca="1" ref="CQ773" ca="1">_xludf.XLOOKUP(CK773,'Banco de dados'!$B:$B,'Banco de dados'!$F:$F)</f>
        <v>#NAME?</v>
      </c>
      <c r="CR773" s="27">
        <v>0</v>
      </c>
      <c r="CS773" s="27"/>
      <c r="CT773" s="26" t="str">
        <f>IF(AG773=0.5,"Suporte",IF(AND(AG773&gt;='Braços de IP'!$B$9,AG773&lt;='Braços de IP'!$D$9),'Braços de IP'!$E$9,IF(AND(AG773&gt;='Braços de IP'!$B$10,AG773&lt;='Braços de IP'!$D$10),'Braços de IP'!$E$10,IF(AND(AG773&gt;='Braços de IP'!$B$11,AG773&lt;='Braços de IP'!$D$11),'Braços de IP'!$E$11,IF(AND(AG773&gt;='Braços de IP'!$B$12,AG773&lt;='Braços de IP'!$D$12),'Braços de IP'!$E$12,IF(AND(AG773&gt;='Braços de IP'!$B$13,AG773&lt;='Braços de IP'!$D$13),'Braços de IP'!$E$13,IF(AND(AG773&gt;='Braços de IP'!$B$14,AG773&lt;='Braços de IP'!$D$14),'Braços de IP'!$E$14,"ERRO")))))))</f>
        <v>Curto I</v>
      </c>
      <c r="CU773" s="27"/>
      <c r="CV773" s="26" t="str">
        <f>IF($CU773="","",VLOOKUP($CU773,'Braços de IP'!$E$9:$I$15,2,0))</f>
        <v/>
      </c>
      <c r="CW773" s="29" t="str">
        <f>IF($CU773="","",VLOOKUP($CU773,'Braços de IP'!$E$9:$I$15,5,0))</f>
        <v/>
      </c>
      <c r="CX773" s="26"/>
      <c r="CY773" s="26"/>
      <c r="CZ773" s="26"/>
      <c r="DA773" s="26"/>
      <c r="DB773" s="26"/>
      <c r="DC773" s="26"/>
      <c r="DD773" s="30">
        <f t="shared" si="926"/>
        <v>17</v>
      </c>
      <c r="DE773" s="31">
        <f t="shared" si="927"/>
        <v>70</v>
      </c>
      <c r="DF773" s="30">
        <f t="shared" si="928"/>
        <v>174</v>
      </c>
      <c r="DG773" s="32">
        <f t="shared" si="929"/>
        <v>0.75714285714285712</v>
      </c>
      <c r="DH773" s="33" t="s">
        <v>143</v>
      </c>
      <c r="DI773" s="34"/>
      <c r="DJ773" s="35"/>
      <c r="DK773" s="16" t="s">
        <v>144</v>
      </c>
      <c r="DL773" s="16"/>
      <c r="DN773" s="36" t="e">
        <f t="shared" si="675"/>
        <v>#VALUE!</v>
      </c>
    </row>
    <row r="774" spans="2:118" ht="15.75" customHeight="1" x14ac:dyDescent="0.25">
      <c r="B774" s="16">
        <v>170</v>
      </c>
      <c r="C774" s="16" t="s">
        <v>167</v>
      </c>
      <c r="D774" s="16" t="s">
        <v>653</v>
      </c>
      <c r="E774" s="16">
        <v>-8.0569330000000008</v>
      </c>
      <c r="F774" s="16">
        <v>-34.92521</v>
      </c>
      <c r="G774" s="16" t="s">
        <v>136</v>
      </c>
      <c r="H774" s="17" t="s">
        <v>136</v>
      </c>
      <c r="I774" s="16" t="s">
        <v>135</v>
      </c>
      <c r="J774" s="17" t="s">
        <v>137</v>
      </c>
      <c r="K774" s="18">
        <v>70</v>
      </c>
      <c r="L774" s="17" t="s">
        <v>138</v>
      </c>
      <c r="M774" s="17">
        <v>0</v>
      </c>
      <c r="N774" s="16">
        <f t="shared" si="671"/>
        <v>280</v>
      </c>
      <c r="O774" s="17">
        <v>1</v>
      </c>
      <c r="P774" s="17">
        <v>2.08</v>
      </c>
      <c r="Q774" s="17"/>
      <c r="R774" s="16"/>
      <c r="S774" s="16"/>
      <c r="T774" s="16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 t="s">
        <v>139</v>
      </c>
      <c r="AB774" s="17" t="s">
        <v>140</v>
      </c>
      <c r="AC774" s="17"/>
      <c r="AD774" s="17">
        <v>6.5</v>
      </c>
      <c r="AE774" s="17">
        <v>2</v>
      </c>
      <c r="AF774" s="17">
        <v>0</v>
      </c>
      <c r="AG774" s="17">
        <v>0.98</v>
      </c>
      <c r="AH774" s="17">
        <f t="shared" si="672"/>
        <v>0.98</v>
      </c>
      <c r="AI774" s="17" t="s">
        <v>136</v>
      </c>
      <c r="AJ774" s="17" t="s">
        <v>136</v>
      </c>
      <c r="AK774" s="17" t="s">
        <v>141</v>
      </c>
      <c r="AL774" s="17">
        <f t="shared" si="673"/>
        <v>4</v>
      </c>
      <c r="AM774" s="17">
        <v>0</v>
      </c>
      <c r="AN774" s="17"/>
      <c r="AO774" s="17">
        <v>0</v>
      </c>
      <c r="AP774" s="17">
        <v>0</v>
      </c>
      <c r="AQ774" s="17">
        <v>0</v>
      </c>
      <c r="AR774" s="17" t="s">
        <v>136</v>
      </c>
      <c r="AS774" s="19">
        <f t="shared" si="908"/>
        <v>0</v>
      </c>
      <c r="AT774" s="19"/>
      <c r="AU774" s="19" t="e">
        <f>VLOOKUP(G774,ABNT5101!$I$3:$J$9,2)</f>
        <v>#N/A</v>
      </c>
      <c r="AV774" s="19" t="e">
        <f>VLOOKUP(G774,ABNT5101!$I$3:$M$9,5)</f>
        <v>#N/A</v>
      </c>
      <c r="AW774" s="17" t="str">
        <f>_xlfn.XLOOKUP(G774,ABNT5101!I:I,ABNT5101!L:L)</f>
        <v>-</v>
      </c>
      <c r="AX774" s="17" t="str">
        <f>_xlfn.XLOOKUP(G774,ABNT5101!$I:$I,ABNT5101!M:M)</f>
        <v>-</v>
      </c>
      <c r="AY774" s="17" t="str">
        <f>_xlfn.XLOOKUP(G774,ABNT5101!$I:$I,ABNT5101!N:N)</f>
        <v>-</v>
      </c>
      <c r="AZ774" s="17" t="str">
        <f>_xlfn.XLOOKUP(G774,ABNT5101!$I:$I,ABNT5101!O:O)</f>
        <v>-</v>
      </c>
      <c r="BA774" s="20" t="e">
        <f t="shared" si="909"/>
        <v>#N/A</v>
      </c>
      <c r="BB774" s="21" t="e">
        <f t="shared" ref="BB774:BC774" si="936">BE774/AU774-1</f>
        <v>#N/A</v>
      </c>
      <c r="BC774" s="21" t="e">
        <f t="shared" si="936"/>
        <v>#N/A</v>
      </c>
      <c r="BD774" s="21" t="str">
        <f t="shared" si="911"/>
        <v>-</v>
      </c>
      <c r="BE774" s="22"/>
      <c r="BF774" s="22"/>
      <c r="BG774" s="22"/>
      <c r="BH774" s="22"/>
      <c r="BI774" s="23"/>
      <c r="BJ774" s="22"/>
      <c r="BK774" s="20" t="e">
        <f t="shared" si="912"/>
        <v>#N/A</v>
      </c>
      <c r="BL774" s="20" t="e">
        <f t="shared" si="913"/>
        <v>#N/A</v>
      </c>
      <c r="BM774" s="20" t="e">
        <f t="shared" si="914"/>
        <v>#N/A</v>
      </c>
      <c r="BN774" s="20" t="str">
        <f t="shared" si="915"/>
        <v>ATENDE</v>
      </c>
      <c r="BO774" s="24" t="str">
        <f t="shared" si="916"/>
        <v>-</v>
      </c>
      <c r="BP774" s="24" t="str">
        <f t="shared" si="891"/>
        <v>P6</v>
      </c>
      <c r="BQ774" s="25">
        <f t="shared" si="917"/>
        <v>1.8233333333333337</v>
      </c>
      <c r="BR774" s="22">
        <v>8.4700000000000006</v>
      </c>
      <c r="BS774" s="22">
        <v>4.8</v>
      </c>
      <c r="BT774" s="24">
        <f>IF(BP774="-","-",_xlfn.XLOOKUP(BP774,ABNT5101!$B$4:$B$9,ABNT5101!$C$4:$C$9))</f>
        <v>3</v>
      </c>
      <c r="BU774" s="24">
        <f>IF(BP774="-","-",_xlfn.XLOOKUP(BP774,ABNT5101!$B$4:$B$9,ABNT5101!$D$4:$D$9))</f>
        <v>0.6</v>
      </c>
      <c r="BV774" s="20" t="str">
        <f t="shared" si="918"/>
        <v>ATENDE</v>
      </c>
      <c r="BW774" s="20" t="str">
        <f t="shared" si="919"/>
        <v>ATENDE</v>
      </c>
      <c r="BX774" s="20" t="str">
        <f t="shared" si="920"/>
        <v>ATENDE</v>
      </c>
      <c r="BY774" s="24" t="s">
        <v>136</v>
      </c>
      <c r="BZ774" s="25" t="e">
        <f t="shared" si="921"/>
        <v>#VALUE!</v>
      </c>
      <c r="CA774" s="24"/>
      <c r="CB774" s="24"/>
      <c r="CC774" s="20" t="str">
        <f>IF(BY774="-","-",_xlfn.XLOOKUP(BY774,ABNT5101!$B$4:$B$9,ABNT5101!$C$4:$C$9))</f>
        <v>-</v>
      </c>
      <c r="CD774" s="24" t="str">
        <f>IF(BY774="-","-",_xlfn.XLOOKUP(BY774,ABNT5101!$B$4:$B$9,ABNT5101!$D$4:$D$9))</f>
        <v>-</v>
      </c>
      <c r="CE774" s="20" t="str">
        <f t="shared" si="922"/>
        <v>-</v>
      </c>
      <c r="CF774" s="20" t="str">
        <f t="shared" si="923"/>
        <v>-</v>
      </c>
      <c r="CG774" s="20" t="str">
        <f t="shared" si="924"/>
        <v>-</v>
      </c>
      <c r="CH774" s="26" t="str">
        <f>_xlfn.XLOOKUP(CI774,'Banco de dados'!$B:$B,'Banco de dados'!$D:$D)</f>
        <v>SX LIGHTING</v>
      </c>
      <c r="CI774" s="27" t="str">
        <f>'Banco de dados'!B53</f>
        <v>SX-INEVO020HF</v>
      </c>
      <c r="CJ774" s="26" t="str">
        <f>_xlfn.XLOOKUP(CI774,'Banco de dados'!$B:$B,'Banco de dados'!$E:$E)</f>
        <v>SXINEVO020K50L12CZF7PHF</v>
      </c>
      <c r="CK774" s="26"/>
      <c r="CL774" s="26" t="e">
        <f>IF(CK774="-","-",_xlfn.XLOOKUP(CK774,'Banco de dados'!$B:$B,'Banco de dados'!$E:$E))</f>
        <v>#N/A</v>
      </c>
      <c r="CM774" s="28">
        <f t="shared" si="925"/>
        <v>2</v>
      </c>
      <c r="CN774" s="26">
        <f>_xlfn.XLOOKUP(CI774,'Banco de dados'!$B:$B,'Banco de dados'!$H:$H)</f>
        <v>22.5</v>
      </c>
      <c r="CO774" s="26" t="e">
        <f t="array" aca="1" ref="CO774" ca="1">_xludf.XLOOKUP(CK774,'Banco de dados'!$B:$B,'Banco de dados'!$H:$H)</f>
        <v>#NAME?</v>
      </c>
      <c r="CP774" s="51" t="e">
        <f t="array" aca="1" ref="CP774" ca="1">_xludf.XLOOKUP(CI774,'Banco de dados'!$B:$B,'Banco de dados'!$F:$F)</f>
        <v>#NAME?</v>
      </c>
      <c r="CQ774" s="26" t="e">
        <f t="array" aca="1" ref="CQ774" ca="1">_xludf.XLOOKUP(CK774,'Banco de dados'!$B:$B,'Banco de dados'!$F:$F)</f>
        <v>#NAME?</v>
      </c>
      <c r="CR774" s="27">
        <v>0</v>
      </c>
      <c r="CS774" s="27"/>
      <c r="CT774" s="26" t="str">
        <f>IF(AG774=0.5,"Suporte",IF(AND(AG774&gt;='Braços de IP'!$B$9,AG774&lt;='Braços de IP'!$D$9),'Braços de IP'!$E$9,IF(AND(AG774&gt;='Braços de IP'!$B$10,AG774&lt;='Braços de IP'!$D$10),'Braços de IP'!$E$10,IF(AND(AG774&gt;='Braços de IP'!$B$11,AG774&lt;='Braços de IP'!$D$11),'Braços de IP'!$E$11,IF(AND(AG774&gt;='Braços de IP'!$B$12,AG774&lt;='Braços de IP'!$D$12),'Braços de IP'!$E$12,IF(AND(AG774&gt;='Braços de IP'!$B$13,AG774&lt;='Braços de IP'!$D$13),'Braços de IP'!$E$13,IF(AND(AG774&gt;='Braços de IP'!$B$14,AG774&lt;='Braços de IP'!$D$14),'Braços de IP'!$E$14,"ERRO")))))))</f>
        <v>Curto I</v>
      </c>
      <c r="CU774" s="27"/>
      <c r="CV774" s="26" t="str">
        <f>IF($CU774="","",VLOOKUP($CU774,'Braços de IP'!$E$9:$I$15,2,0))</f>
        <v/>
      </c>
      <c r="CW774" s="29" t="str">
        <f>IF($CU774="","",VLOOKUP($CU774,'Braços de IP'!$E$9:$I$15,5,0))</f>
        <v/>
      </c>
      <c r="CX774" s="26"/>
      <c r="CY774" s="26"/>
      <c r="CZ774" s="26"/>
      <c r="DA774" s="26"/>
      <c r="DB774" s="26"/>
      <c r="DC774" s="26"/>
      <c r="DD774" s="30">
        <f t="shared" si="926"/>
        <v>22.5</v>
      </c>
      <c r="DE774" s="31">
        <f t="shared" si="927"/>
        <v>70</v>
      </c>
      <c r="DF774" s="30">
        <f t="shared" si="928"/>
        <v>185</v>
      </c>
      <c r="DG774" s="32">
        <f t="shared" si="929"/>
        <v>0.6785714285714286</v>
      </c>
      <c r="DH774" s="33" t="s">
        <v>143</v>
      </c>
      <c r="DI774" s="34"/>
      <c r="DJ774" s="35"/>
      <c r="DK774" s="16" t="s">
        <v>144</v>
      </c>
      <c r="DL774" s="16"/>
      <c r="DN774" s="36" t="e">
        <f t="shared" si="675"/>
        <v>#VALUE!</v>
      </c>
    </row>
    <row r="775" spans="2:118" ht="15.75" customHeight="1" x14ac:dyDescent="0.25">
      <c r="B775" s="16">
        <v>170</v>
      </c>
      <c r="C775" s="16" t="s">
        <v>167</v>
      </c>
      <c r="D775" s="16" t="s">
        <v>653</v>
      </c>
      <c r="E775" s="16">
        <v>-8.0569330000000008</v>
      </c>
      <c r="F775" s="16">
        <v>-34.92521</v>
      </c>
      <c r="G775" s="16" t="s">
        <v>136</v>
      </c>
      <c r="H775" s="17" t="s">
        <v>136</v>
      </c>
      <c r="I775" s="16" t="s">
        <v>135</v>
      </c>
      <c r="J775" s="17" t="s">
        <v>137</v>
      </c>
      <c r="K775" s="18">
        <v>70</v>
      </c>
      <c r="L775" s="17" t="s">
        <v>138</v>
      </c>
      <c r="M775" s="17">
        <v>0</v>
      </c>
      <c r="N775" s="16">
        <f t="shared" si="671"/>
        <v>280</v>
      </c>
      <c r="O775" s="17">
        <v>1</v>
      </c>
      <c r="P775" s="17">
        <v>2.08</v>
      </c>
      <c r="Q775" s="17"/>
      <c r="R775" s="16"/>
      <c r="S775" s="16"/>
      <c r="T775" s="16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 t="s">
        <v>139</v>
      </c>
      <c r="AB775" s="17" t="s">
        <v>140</v>
      </c>
      <c r="AC775" s="17"/>
      <c r="AD775" s="17">
        <v>6.5</v>
      </c>
      <c r="AE775" s="17">
        <v>2</v>
      </c>
      <c r="AF775" s="17">
        <v>0</v>
      </c>
      <c r="AG775" s="17">
        <v>0.98</v>
      </c>
      <c r="AH775" s="17">
        <f t="shared" si="672"/>
        <v>0.98</v>
      </c>
      <c r="AI775" s="17" t="s">
        <v>136</v>
      </c>
      <c r="AJ775" s="17" t="s">
        <v>136</v>
      </c>
      <c r="AK775" s="17" t="s">
        <v>141</v>
      </c>
      <c r="AL775" s="17">
        <f t="shared" si="673"/>
        <v>4</v>
      </c>
      <c r="AM775" s="17">
        <v>0</v>
      </c>
      <c r="AN775" s="17"/>
      <c r="AO775" s="17">
        <v>0</v>
      </c>
      <c r="AP775" s="17">
        <v>0</v>
      </c>
      <c r="AQ775" s="17">
        <v>0</v>
      </c>
      <c r="AR775" s="17" t="s">
        <v>136</v>
      </c>
      <c r="AS775" s="19">
        <f t="shared" si="908"/>
        <v>0</v>
      </c>
      <c r="AT775" s="19"/>
      <c r="AU775" s="19" t="e">
        <f>VLOOKUP(G775,ABNT5101!$I$3:$J$9,2)</f>
        <v>#N/A</v>
      </c>
      <c r="AV775" s="19" t="e">
        <f>VLOOKUP(G775,ABNT5101!$I$3:$M$9,5)</f>
        <v>#N/A</v>
      </c>
      <c r="AW775" s="17" t="str">
        <f>_xlfn.XLOOKUP(G775,ABNT5101!I:I,ABNT5101!L:L)</f>
        <v>-</v>
      </c>
      <c r="AX775" s="17" t="str">
        <f>_xlfn.XLOOKUP(G775,ABNT5101!$I:$I,ABNT5101!M:M)</f>
        <v>-</v>
      </c>
      <c r="AY775" s="17" t="str">
        <f>_xlfn.XLOOKUP(G775,ABNT5101!$I:$I,ABNT5101!N:N)</f>
        <v>-</v>
      </c>
      <c r="AZ775" s="17" t="str">
        <f>_xlfn.XLOOKUP(G775,ABNT5101!$I:$I,ABNT5101!O:O)</f>
        <v>-</v>
      </c>
      <c r="BA775" s="20" t="e">
        <f t="shared" si="909"/>
        <v>#N/A</v>
      </c>
      <c r="BB775" s="21" t="e">
        <f t="shared" ref="BB775:BC775" si="937">BE775/AU775-1</f>
        <v>#N/A</v>
      </c>
      <c r="BC775" s="21" t="e">
        <f t="shared" si="937"/>
        <v>#N/A</v>
      </c>
      <c r="BD775" s="21" t="str">
        <f t="shared" si="911"/>
        <v>-</v>
      </c>
      <c r="BE775" s="22"/>
      <c r="BF775" s="22"/>
      <c r="BG775" s="22"/>
      <c r="BH775" s="22"/>
      <c r="BI775" s="23"/>
      <c r="BJ775" s="22"/>
      <c r="BK775" s="20" t="e">
        <f t="shared" si="912"/>
        <v>#N/A</v>
      </c>
      <c r="BL775" s="20" t="e">
        <f t="shared" si="913"/>
        <v>#N/A</v>
      </c>
      <c r="BM775" s="20" t="e">
        <f t="shared" si="914"/>
        <v>#N/A</v>
      </c>
      <c r="BN775" s="20" t="str">
        <f t="shared" si="915"/>
        <v>ATENDE</v>
      </c>
      <c r="BO775" s="24" t="str">
        <f t="shared" si="916"/>
        <v>-</v>
      </c>
      <c r="BP775" s="24" t="str">
        <f t="shared" si="891"/>
        <v>P6</v>
      </c>
      <c r="BQ775" s="25">
        <f t="shared" si="917"/>
        <v>3.2566666666666668</v>
      </c>
      <c r="BR775" s="22">
        <v>12.77</v>
      </c>
      <c r="BS775" s="22">
        <v>7.1</v>
      </c>
      <c r="BT775" s="24">
        <f>IF(BP775="-","-",_xlfn.XLOOKUP(BP775,ABNT5101!$B$4:$B$9,ABNT5101!$C$4:$C$9))</f>
        <v>3</v>
      </c>
      <c r="BU775" s="24">
        <f>IF(BP775="-","-",_xlfn.XLOOKUP(BP775,ABNT5101!$B$4:$B$9,ABNT5101!$D$4:$D$9))</f>
        <v>0.6</v>
      </c>
      <c r="BV775" s="20" t="str">
        <f t="shared" si="918"/>
        <v>ATENDE</v>
      </c>
      <c r="BW775" s="20" t="str">
        <f t="shared" si="919"/>
        <v>ATENDE</v>
      </c>
      <c r="BX775" s="20" t="str">
        <f t="shared" si="920"/>
        <v>ATENDE</v>
      </c>
      <c r="BY775" s="24" t="s">
        <v>136</v>
      </c>
      <c r="BZ775" s="25" t="e">
        <f t="shared" si="921"/>
        <v>#VALUE!</v>
      </c>
      <c r="CA775" s="24"/>
      <c r="CB775" s="24"/>
      <c r="CC775" s="20" t="str">
        <f>IF(BY775="-","-",_xlfn.XLOOKUP(BY775,ABNT5101!$B$4:$B$9,ABNT5101!$C$4:$C$9))</f>
        <v>-</v>
      </c>
      <c r="CD775" s="24" t="str">
        <f>IF(BY775="-","-",_xlfn.XLOOKUP(BY775,ABNT5101!$B$4:$B$9,ABNT5101!$D$4:$D$9))</f>
        <v>-</v>
      </c>
      <c r="CE775" s="20" t="str">
        <f t="shared" si="922"/>
        <v>-</v>
      </c>
      <c r="CF775" s="20" t="str">
        <f t="shared" si="923"/>
        <v>-</v>
      </c>
      <c r="CG775" s="20" t="str">
        <f t="shared" si="924"/>
        <v>-</v>
      </c>
      <c r="CH775" s="26" t="str">
        <f>_xlfn.XLOOKUP(CI775,'Banco de dados'!$B:$B,'Banco de dados'!$D:$D)</f>
        <v>TECNOWATT</v>
      </c>
      <c r="CI775" s="27" t="str">
        <f>'Banco de dados'!B65</f>
        <v xml:space="preserve">SIGSAGPTLRRSSNDL_30W_38IBBRS
</v>
      </c>
      <c r="CJ775" s="26" t="str">
        <f>_xlfn.XLOOKUP(CI775,'Banco de dados'!$B:$B,'Banco de dados'!$E:$E)</f>
        <v>SIGSAGPTLRRSSNDL_30W_38IBBRS
1-10C1MUN6.5</v>
      </c>
      <c r="CK775" s="26"/>
      <c r="CL775" s="26" t="e">
        <f>IF(CK775="-","-",_xlfn.XLOOKUP(CK775,'Banco de dados'!$B:$B,'Banco de dados'!$E:$E))</f>
        <v>#N/A</v>
      </c>
      <c r="CM775" s="28">
        <f t="shared" si="925"/>
        <v>2</v>
      </c>
      <c r="CN775" s="26">
        <f>_xlfn.XLOOKUP(CI775,'Banco de dados'!$B:$B,'Banco de dados'!$H:$H)</f>
        <v>30</v>
      </c>
      <c r="CO775" s="26" t="e">
        <f t="array" aca="1" ref="CO775" ca="1">_xludf.XLOOKUP(CK775,'Banco de dados'!$B:$B,'Banco de dados'!$H:$H)</f>
        <v>#NAME?</v>
      </c>
      <c r="CP775" s="51" t="e">
        <f t="array" aca="1" ref="CP775" ca="1">_xludf.XLOOKUP(CI775,'Banco de dados'!$B:$B,'Banco de dados'!$F:$F)</f>
        <v>#NAME?</v>
      </c>
      <c r="CQ775" s="26" t="e">
        <f t="array" aca="1" ref="CQ775" ca="1">_xludf.XLOOKUP(CK775,'Banco de dados'!$B:$B,'Banco de dados'!$F:$F)</f>
        <v>#NAME?</v>
      </c>
      <c r="CR775" s="27">
        <v>0</v>
      </c>
      <c r="CS775" s="27"/>
      <c r="CT775" s="26" t="str">
        <f>IF(AG775=0.5,"Suporte",IF(AND(AG775&gt;='Braços de IP'!$B$9,AG775&lt;='Braços de IP'!$D$9),'Braços de IP'!$E$9,IF(AND(AG775&gt;='Braços de IP'!$B$10,AG775&lt;='Braços de IP'!$D$10),'Braços de IP'!$E$10,IF(AND(AG775&gt;='Braços de IP'!$B$11,AG775&lt;='Braços de IP'!$D$11),'Braços de IP'!$E$11,IF(AND(AG775&gt;='Braços de IP'!$B$12,AG775&lt;='Braços de IP'!$D$12),'Braços de IP'!$E$12,IF(AND(AG775&gt;='Braços de IP'!$B$13,AG775&lt;='Braços de IP'!$D$13),'Braços de IP'!$E$13,IF(AND(AG775&gt;='Braços de IP'!$B$14,AG775&lt;='Braços de IP'!$D$14),'Braços de IP'!$E$14,"ERRO")))))))</f>
        <v>Curto I</v>
      </c>
      <c r="CU775" s="27"/>
      <c r="CV775" s="26" t="str">
        <f>IF($CU775="","",VLOOKUP($CU775,'Braços de IP'!$E$9:$I$15,2,0))</f>
        <v/>
      </c>
      <c r="CW775" s="29" t="str">
        <f>IF($CU775="","",VLOOKUP($CU775,'Braços de IP'!$E$9:$I$15,5,0))</f>
        <v/>
      </c>
      <c r="CX775" s="26"/>
      <c r="CY775" s="26"/>
      <c r="CZ775" s="26"/>
      <c r="DA775" s="26"/>
      <c r="DB775" s="26"/>
      <c r="DC775" s="26"/>
      <c r="DD775" s="30">
        <f t="shared" si="926"/>
        <v>30</v>
      </c>
      <c r="DE775" s="31">
        <f t="shared" si="927"/>
        <v>70</v>
      </c>
      <c r="DF775" s="30">
        <f t="shared" si="928"/>
        <v>200</v>
      </c>
      <c r="DG775" s="32">
        <f t="shared" si="929"/>
        <v>0.5714285714285714</v>
      </c>
      <c r="DH775" s="33" t="s">
        <v>143</v>
      </c>
      <c r="DI775" s="34"/>
      <c r="DJ775" s="35"/>
      <c r="DK775" s="16" t="s">
        <v>144</v>
      </c>
      <c r="DL775" s="16"/>
      <c r="DN775" s="36" t="e">
        <f t="shared" si="675"/>
        <v>#VALUE!</v>
      </c>
    </row>
    <row r="776" spans="2:118" ht="15.75" customHeight="1" x14ac:dyDescent="0.25">
      <c r="B776" s="16">
        <v>171</v>
      </c>
      <c r="C776" s="16" t="s">
        <v>146</v>
      </c>
      <c r="D776" s="16" t="s">
        <v>654</v>
      </c>
      <c r="E776" s="16">
        <v>-8.1283270000000005</v>
      </c>
      <c r="F776" s="16">
        <v>-34.904662999999999</v>
      </c>
      <c r="G776" s="16" t="s">
        <v>160</v>
      </c>
      <c r="H776" s="17" t="s">
        <v>136</v>
      </c>
      <c r="I776" s="16" t="s">
        <v>135</v>
      </c>
      <c r="J776" s="17" t="s">
        <v>137</v>
      </c>
      <c r="K776" s="18">
        <v>70</v>
      </c>
      <c r="L776" s="17" t="s">
        <v>138</v>
      </c>
      <c r="M776" s="17">
        <v>0</v>
      </c>
      <c r="N776" s="16">
        <f t="shared" si="671"/>
        <v>140</v>
      </c>
      <c r="O776" s="17">
        <v>1</v>
      </c>
      <c r="P776" s="17">
        <v>2.4</v>
      </c>
      <c r="Q776" s="17">
        <v>7</v>
      </c>
      <c r="R776" s="16"/>
      <c r="S776" s="16"/>
      <c r="T776" s="16">
        <v>0</v>
      </c>
      <c r="U776" s="17">
        <v>2.5499999999999998</v>
      </c>
      <c r="V776" s="17">
        <v>0</v>
      </c>
      <c r="W776" s="17">
        <v>0</v>
      </c>
      <c r="X776" s="17">
        <v>0</v>
      </c>
      <c r="Y776" s="17" t="s">
        <v>167</v>
      </c>
      <c r="Z776" s="17">
        <v>0</v>
      </c>
      <c r="AA776" s="17" t="s">
        <v>139</v>
      </c>
      <c r="AB776" s="17" t="s">
        <v>140</v>
      </c>
      <c r="AC776" s="17">
        <v>24.36</v>
      </c>
      <c r="AD776" s="17">
        <v>6.2</v>
      </c>
      <c r="AE776" s="17">
        <v>1</v>
      </c>
      <c r="AF776" s="17">
        <v>1.38</v>
      </c>
      <c r="AG776" s="17">
        <v>2.2999999999999998</v>
      </c>
      <c r="AH776" s="17">
        <f t="shared" si="672"/>
        <v>0.91999999999999993</v>
      </c>
      <c r="AI776" s="17" t="s">
        <v>136</v>
      </c>
      <c r="AJ776" s="17" t="s">
        <v>136</v>
      </c>
      <c r="AK776" s="17" t="s">
        <v>141</v>
      </c>
      <c r="AL776" s="17">
        <f t="shared" si="673"/>
        <v>2</v>
      </c>
      <c r="AM776" s="17">
        <v>0</v>
      </c>
      <c r="AN776" s="17"/>
      <c r="AO776" s="17">
        <v>0</v>
      </c>
      <c r="AP776" s="17">
        <v>0</v>
      </c>
      <c r="AQ776" s="17">
        <v>0</v>
      </c>
      <c r="AR776" s="17" t="s">
        <v>136</v>
      </c>
      <c r="AS776" s="19">
        <f t="shared" si="908"/>
        <v>0</v>
      </c>
      <c r="AT776" s="19"/>
      <c r="AU776" s="19">
        <f>VLOOKUP(G776,ABNT5101!$I$3:$J$9,2)</f>
        <v>10</v>
      </c>
      <c r="AV776" s="19">
        <f>VLOOKUP(G776,ABNT5101!$I$3:$M$9,5)</f>
        <v>0.18</v>
      </c>
      <c r="AW776" s="17" t="str">
        <f>_xlfn.XLOOKUP(G776,ABNT5101!I:I,ABNT5101!L:L)</f>
        <v>-</v>
      </c>
      <c r="AX776" s="17">
        <f>_xlfn.XLOOKUP(G776,ABNT5101!$I:$I,ABNT5101!M:M)</f>
        <v>0.18</v>
      </c>
      <c r="AY776" s="17" t="str">
        <f>_xlfn.XLOOKUP(G776,ABNT5101!$I:$I,ABNT5101!N:N)</f>
        <v>-</v>
      </c>
      <c r="AZ776" s="17">
        <f>_xlfn.XLOOKUP(G776,ABNT5101!$I:$I,ABNT5101!O:O)</f>
        <v>16</v>
      </c>
      <c r="BA776" s="20" t="str">
        <f t="shared" si="909"/>
        <v>ATENDE</v>
      </c>
      <c r="BB776" s="21">
        <f t="shared" ref="BB776:BC776" si="938">BE776/AU776-1</f>
        <v>9.4999999999999973E-2</v>
      </c>
      <c r="BC776" s="21">
        <f t="shared" si="938"/>
        <v>1.8333333333333335</v>
      </c>
      <c r="BD776" s="21" t="str">
        <f t="shared" si="911"/>
        <v>-</v>
      </c>
      <c r="BE776" s="22">
        <v>10.95</v>
      </c>
      <c r="BF776" s="22">
        <v>0.51</v>
      </c>
      <c r="BG776" s="22"/>
      <c r="BH776" s="22"/>
      <c r="BI776" s="23"/>
      <c r="BJ776" s="22"/>
      <c r="BK776" s="20" t="str">
        <f t="shared" si="912"/>
        <v>ATENDE</v>
      </c>
      <c r="BL776" s="20" t="str">
        <f t="shared" si="913"/>
        <v>ATENDE</v>
      </c>
      <c r="BM776" s="20" t="str">
        <f t="shared" si="914"/>
        <v>ATENDE</v>
      </c>
      <c r="BN776" s="20" t="str">
        <f t="shared" si="915"/>
        <v>ATENDE</v>
      </c>
      <c r="BO776" s="24" t="str">
        <f t="shared" si="916"/>
        <v>C4</v>
      </c>
      <c r="BP776" s="24" t="str">
        <f t="shared" si="891"/>
        <v>P6</v>
      </c>
      <c r="BQ776" s="25">
        <f t="shared" si="917"/>
        <v>1.9700000000000002</v>
      </c>
      <c r="BR776" s="22">
        <v>8.91</v>
      </c>
      <c r="BS776" s="22">
        <v>4.42</v>
      </c>
      <c r="BT776" s="24">
        <f>IF(BP776="-","-",_xlfn.XLOOKUP(BP776,ABNT5101!$B$4:$B$9,ABNT5101!$C$4:$C$9))</f>
        <v>3</v>
      </c>
      <c r="BU776" s="24">
        <f>IF(BP776="-","-",_xlfn.XLOOKUP(BP776,ABNT5101!$B$4:$B$9,ABNT5101!$D$4:$D$9))</f>
        <v>0.6</v>
      </c>
      <c r="BV776" s="20" t="str">
        <f t="shared" si="918"/>
        <v>ATENDE</v>
      </c>
      <c r="BW776" s="20" t="str">
        <f t="shared" si="919"/>
        <v>ATENDE</v>
      </c>
      <c r="BX776" s="20" t="str">
        <f t="shared" si="920"/>
        <v>ATENDE</v>
      </c>
      <c r="BY776" s="24" t="str">
        <f t="shared" ref="BY776:BY814" si="939">BP776</f>
        <v>P6</v>
      </c>
      <c r="BZ776" s="25">
        <f t="shared" si="921"/>
        <v>0.7566666666666666</v>
      </c>
      <c r="CA776" s="24">
        <v>5.27</v>
      </c>
      <c r="CB776" s="24">
        <v>3.08</v>
      </c>
      <c r="CC776" s="20">
        <f>IF(BY776="-","-",_xlfn.XLOOKUP(BY776,ABNT5101!$B$4:$B$9,ABNT5101!$C$4:$C$9))</f>
        <v>3</v>
      </c>
      <c r="CD776" s="24">
        <f>IF(BY776="-","-",_xlfn.XLOOKUP(BY776,ABNT5101!$B$4:$B$9,ABNT5101!$D$4:$D$9))</f>
        <v>0.6</v>
      </c>
      <c r="CE776" s="20" t="str">
        <f t="shared" si="922"/>
        <v>ATENDE</v>
      </c>
      <c r="CF776" s="20" t="str">
        <f t="shared" si="923"/>
        <v>ATENDE</v>
      </c>
      <c r="CG776" s="20" t="str">
        <f t="shared" si="924"/>
        <v>ATENDE</v>
      </c>
      <c r="CH776" s="26" t="str">
        <f>_xlfn.XLOOKUP(CI776,'Banco de dados'!$B:$B,'Banco de dados'!$D:$D)</f>
        <v>LEDSTAR</v>
      </c>
      <c r="CI776" s="47" t="str">
        <f>'Banco de dados'!B5</f>
        <v xml:space="preserve"> SL VT 9.1 28W</v>
      </c>
      <c r="CJ776" s="26" t="str">
        <f>_xlfn.XLOOKUP(CI776,'Banco de dados'!$B:$B,'Banco de dados'!$E:$E)</f>
        <v>LUM LED SL VT 9.1 28W</v>
      </c>
      <c r="CK776" s="26"/>
      <c r="CL776" s="26" t="e">
        <f>IF(CK776="-","-",_xlfn.XLOOKUP(CK776,'Banco de dados'!$B:$B,'Banco de dados'!$E:$E))</f>
        <v>#N/A</v>
      </c>
      <c r="CM776" s="28">
        <f t="shared" si="925"/>
        <v>1</v>
      </c>
      <c r="CN776" s="26">
        <f>_xlfn.XLOOKUP(CI776,'Banco de dados'!$B:$B,'Banco de dados'!$H:$H)</f>
        <v>28</v>
      </c>
      <c r="CO776" s="26" t="e">
        <f t="array" aca="1" ref="CO776" ca="1">_xludf.XLOOKUP(CK776,'Banco de dados'!$B:$B,'Banco de dados'!$H:$H)</f>
        <v>#NAME?</v>
      </c>
      <c r="CP776" s="51" t="e">
        <f t="array" aca="1" ref="CP776" ca="1">_xludf.XLOOKUP(CI776,'Banco de dados'!$B:$B,'Banco de dados'!$F:$F)</f>
        <v>#NAME?</v>
      </c>
      <c r="CQ776" s="26" t="e">
        <f t="array" aca="1" ref="CQ776" ca="1">_xludf.XLOOKUP(CK776,'Banco de dados'!$B:$B,'Banco de dados'!$F:$F)</f>
        <v>#NAME?</v>
      </c>
      <c r="CR776" s="27">
        <v>0</v>
      </c>
      <c r="CS776" s="27"/>
      <c r="CT776" s="26" t="str">
        <f>IF(AG776=0.5,"Suporte",IF(AND(AG776&gt;='Braços de IP'!$B$9,AG776&lt;='Braços de IP'!$D$9),'Braços de IP'!$E$9,IF(AND(AG776&gt;='Braços de IP'!$B$10,AG776&lt;='Braços de IP'!$D$10),'Braços de IP'!$E$10,IF(AND(AG776&gt;='Braços de IP'!$B$11,AG776&lt;='Braços de IP'!$D$11),'Braços de IP'!$E$11,IF(AND(AG776&gt;='Braços de IP'!$B$12,AG776&lt;='Braços de IP'!$D$12),'Braços de IP'!$E$12,IF(AND(AG776&gt;='Braços de IP'!$B$13,AG776&lt;='Braços de IP'!$D$13),'Braços de IP'!$E$13,IF(AND(AG776&gt;='Braços de IP'!$B$14,AG776&lt;='Braços de IP'!$D$14),'Braços de IP'!$E$14,"ERRO")))))))</f>
        <v>Médio II</v>
      </c>
      <c r="CU776" s="27"/>
      <c r="CV776" s="26" t="str">
        <f>IF($CU776="","",VLOOKUP($CU776,'Braços de IP'!$E$9:$I$15,2,0))</f>
        <v/>
      </c>
      <c r="CW776" s="29" t="str">
        <f>IF($CU776="","",VLOOKUP($CU776,'Braços de IP'!$E$9:$I$15,5,0))</f>
        <v/>
      </c>
      <c r="CX776" s="26"/>
      <c r="CY776" s="26"/>
      <c r="CZ776" s="26"/>
      <c r="DA776" s="26"/>
      <c r="DB776" s="26"/>
      <c r="DC776" s="26"/>
      <c r="DD776" s="30">
        <f t="shared" si="926"/>
        <v>28</v>
      </c>
      <c r="DE776" s="31">
        <f t="shared" si="927"/>
        <v>70</v>
      </c>
      <c r="DF776" s="30">
        <f t="shared" si="928"/>
        <v>98</v>
      </c>
      <c r="DG776" s="32">
        <f t="shared" si="929"/>
        <v>0.6</v>
      </c>
      <c r="DH776" s="33" t="s">
        <v>143</v>
      </c>
      <c r="DI776" s="34"/>
      <c r="DJ776" s="35"/>
      <c r="DK776" s="16" t="s">
        <v>144</v>
      </c>
      <c r="DL776" s="16"/>
      <c r="DN776" s="36" t="e">
        <f t="shared" si="675"/>
        <v>#VALUE!</v>
      </c>
    </row>
    <row r="777" spans="2:118" ht="15.75" customHeight="1" x14ac:dyDescent="0.25">
      <c r="B777" s="16">
        <v>171</v>
      </c>
      <c r="C777" s="16" t="s">
        <v>146</v>
      </c>
      <c r="D777" s="16" t="s">
        <v>654</v>
      </c>
      <c r="E777" s="16">
        <v>-8.1283270000000005</v>
      </c>
      <c r="F777" s="16">
        <v>-34.904662999999999</v>
      </c>
      <c r="G777" s="16" t="s">
        <v>160</v>
      </c>
      <c r="H777" s="17" t="s">
        <v>136</v>
      </c>
      <c r="I777" s="16" t="s">
        <v>135</v>
      </c>
      <c r="J777" s="17" t="s">
        <v>137</v>
      </c>
      <c r="K777" s="18">
        <v>70</v>
      </c>
      <c r="L777" s="17" t="s">
        <v>138</v>
      </c>
      <c r="M777" s="17">
        <v>0</v>
      </c>
      <c r="N777" s="16">
        <f t="shared" si="671"/>
        <v>140</v>
      </c>
      <c r="O777" s="17">
        <v>1</v>
      </c>
      <c r="P777" s="17">
        <v>2.4</v>
      </c>
      <c r="Q777" s="17">
        <v>7</v>
      </c>
      <c r="R777" s="16"/>
      <c r="S777" s="16"/>
      <c r="T777" s="16">
        <v>0</v>
      </c>
      <c r="U777" s="17">
        <v>2.5499999999999998</v>
      </c>
      <c r="V777" s="17">
        <v>0</v>
      </c>
      <c r="W777" s="17">
        <v>0</v>
      </c>
      <c r="X777" s="17">
        <v>0</v>
      </c>
      <c r="Y777" s="17" t="s">
        <v>167</v>
      </c>
      <c r="Z777" s="17">
        <v>0</v>
      </c>
      <c r="AA777" s="17" t="s">
        <v>139</v>
      </c>
      <c r="AB777" s="17" t="s">
        <v>140</v>
      </c>
      <c r="AC777" s="17">
        <v>24.36</v>
      </c>
      <c r="AD777" s="17">
        <v>6.2</v>
      </c>
      <c r="AE777" s="17">
        <v>1</v>
      </c>
      <c r="AF777" s="17">
        <v>1.38</v>
      </c>
      <c r="AG777" s="17">
        <v>2.2999999999999998</v>
      </c>
      <c r="AH777" s="17">
        <f t="shared" si="672"/>
        <v>0.91999999999999993</v>
      </c>
      <c r="AI777" s="17" t="s">
        <v>136</v>
      </c>
      <c r="AJ777" s="17" t="s">
        <v>136</v>
      </c>
      <c r="AK777" s="17" t="s">
        <v>141</v>
      </c>
      <c r="AL777" s="17">
        <f t="shared" si="673"/>
        <v>2</v>
      </c>
      <c r="AM777" s="17">
        <v>0</v>
      </c>
      <c r="AN777" s="17"/>
      <c r="AO777" s="17">
        <v>0</v>
      </c>
      <c r="AP777" s="17">
        <v>0</v>
      </c>
      <c r="AQ777" s="17">
        <v>0</v>
      </c>
      <c r="AR777" s="17" t="s">
        <v>136</v>
      </c>
      <c r="AS777" s="19">
        <f t="shared" si="908"/>
        <v>0</v>
      </c>
      <c r="AT777" s="19"/>
      <c r="AU777" s="19">
        <f>VLOOKUP(G777,ABNT5101!$I$3:$J$9,2)</f>
        <v>10</v>
      </c>
      <c r="AV777" s="19">
        <f>VLOOKUP(G777,ABNT5101!$I$3:$M$9,5)</f>
        <v>0.18</v>
      </c>
      <c r="AW777" s="17" t="str">
        <f>_xlfn.XLOOKUP(G777,ABNT5101!I:I,ABNT5101!L:L)</f>
        <v>-</v>
      </c>
      <c r="AX777" s="17">
        <f>_xlfn.XLOOKUP(G777,ABNT5101!$I:$I,ABNT5101!M:M)</f>
        <v>0.18</v>
      </c>
      <c r="AY777" s="17" t="str">
        <f>_xlfn.XLOOKUP(G777,ABNT5101!$I:$I,ABNT5101!N:N)</f>
        <v>-</v>
      </c>
      <c r="AZ777" s="17">
        <f>_xlfn.XLOOKUP(G777,ABNT5101!$I:$I,ABNT5101!O:O)</f>
        <v>16</v>
      </c>
      <c r="BA777" s="20" t="str">
        <f t="shared" si="909"/>
        <v>ATENDE</v>
      </c>
      <c r="BB777" s="21">
        <f t="shared" ref="BB777:BC777" si="940">BE777/AU777-1</f>
        <v>0.35099999999999998</v>
      </c>
      <c r="BC777" s="21">
        <f t="shared" si="940"/>
        <v>3</v>
      </c>
      <c r="BD777" s="21" t="str">
        <f t="shared" si="911"/>
        <v>-</v>
      </c>
      <c r="BE777" s="22">
        <v>13.51</v>
      </c>
      <c r="BF777" s="22">
        <v>0.72</v>
      </c>
      <c r="BG777" s="22"/>
      <c r="BH777" s="22"/>
      <c r="BI777" s="23"/>
      <c r="BJ777" s="22"/>
      <c r="BK777" s="20" t="str">
        <f t="shared" si="912"/>
        <v>ATENDE</v>
      </c>
      <c r="BL777" s="20" t="str">
        <f t="shared" si="913"/>
        <v>ATENDE</v>
      </c>
      <c r="BM777" s="20" t="str">
        <f t="shared" si="914"/>
        <v>ATENDE</v>
      </c>
      <c r="BN777" s="20" t="str">
        <f t="shared" si="915"/>
        <v>ATENDE</v>
      </c>
      <c r="BO777" s="24" t="str">
        <f t="shared" si="916"/>
        <v>C4</v>
      </c>
      <c r="BP777" s="24" t="str">
        <f t="shared" si="891"/>
        <v>P6</v>
      </c>
      <c r="BQ777" s="25">
        <f t="shared" si="917"/>
        <v>2.4</v>
      </c>
      <c r="BR777" s="22">
        <v>10.199999999999999</v>
      </c>
      <c r="BS777" s="22">
        <v>5.17</v>
      </c>
      <c r="BT777" s="24">
        <f>IF(BP777="-","-",_xlfn.XLOOKUP(BP777,ABNT5101!$B$4:$B$9,ABNT5101!$C$4:$C$9))</f>
        <v>3</v>
      </c>
      <c r="BU777" s="24">
        <f>IF(BP777="-","-",_xlfn.XLOOKUP(BP777,ABNT5101!$B$4:$B$9,ABNT5101!$D$4:$D$9))</f>
        <v>0.6</v>
      </c>
      <c r="BV777" s="20" t="str">
        <f t="shared" si="918"/>
        <v>ATENDE</v>
      </c>
      <c r="BW777" s="20" t="str">
        <f t="shared" si="919"/>
        <v>ATENDE</v>
      </c>
      <c r="BX777" s="20" t="str">
        <f t="shared" si="920"/>
        <v>ATENDE</v>
      </c>
      <c r="BY777" s="24" t="str">
        <f t="shared" si="939"/>
        <v>P6</v>
      </c>
      <c r="BZ777" s="25">
        <f t="shared" si="921"/>
        <v>0.55999999999999983</v>
      </c>
      <c r="CA777" s="24">
        <v>4.68</v>
      </c>
      <c r="CB777" s="24">
        <v>2.21</v>
      </c>
      <c r="CC777" s="20">
        <f>IF(BY777="-","-",_xlfn.XLOOKUP(BY777,ABNT5101!$B$4:$B$9,ABNT5101!$C$4:$C$9))</f>
        <v>3</v>
      </c>
      <c r="CD777" s="24">
        <f>IF(BY777="-","-",_xlfn.XLOOKUP(BY777,ABNT5101!$B$4:$B$9,ABNT5101!$D$4:$D$9))</f>
        <v>0.6</v>
      </c>
      <c r="CE777" s="20" t="str">
        <f t="shared" si="922"/>
        <v>ATENDE</v>
      </c>
      <c r="CF777" s="20" t="str">
        <f t="shared" si="923"/>
        <v>ATENDE</v>
      </c>
      <c r="CG777" s="20" t="str">
        <f t="shared" si="924"/>
        <v>ATENDE</v>
      </c>
      <c r="CH777" s="26" t="str">
        <f>_xlfn.XLOOKUP(CI777,'Banco de dados'!$B:$B,'Banco de dados'!$D:$D)</f>
        <v>SX LIGHTING</v>
      </c>
      <c r="CI777" s="27" t="str">
        <f>'Banco de dados'!B54</f>
        <v>SX-INEVO030HF</v>
      </c>
      <c r="CJ777" s="26" t="str">
        <f>_xlfn.XLOOKUP(CI777,'Banco de dados'!$B:$B,'Banco de dados'!$E:$E)</f>
        <v>SXINEVO030K50L12CZF7PHF</v>
      </c>
      <c r="CK777" s="26"/>
      <c r="CL777" s="26" t="e">
        <f>IF(CK777="-","-",_xlfn.XLOOKUP(CK777,'Banco de dados'!$B:$B,'Banco de dados'!$E:$E))</f>
        <v>#N/A</v>
      </c>
      <c r="CM777" s="28">
        <f t="shared" si="925"/>
        <v>1</v>
      </c>
      <c r="CN777" s="26">
        <f>_xlfn.XLOOKUP(CI777,'Banco de dados'!$B:$B,'Banco de dados'!$H:$H)</f>
        <v>31</v>
      </c>
      <c r="CO777" s="26" t="e">
        <f t="array" aca="1" ref="CO777" ca="1">_xludf.XLOOKUP(CK777,'Banco de dados'!$B:$B,'Banco de dados'!$H:$H)</f>
        <v>#NAME?</v>
      </c>
      <c r="CP777" s="51" t="e">
        <f t="array" aca="1" ref="CP777" ca="1">_xludf.XLOOKUP(CI777,'Banco de dados'!$B:$B,'Banco de dados'!$F:$F)</f>
        <v>#NAME?</v>
      </c>
      <c r="CQ777" s="26" t="e">
        <f t="array" aca="1" ref="CQ777" ca="1">_xludf.XLOOKUP(CK777,'Banco de dados'!$B:$B,'Banco de dados'!$F:$F)</f>
        <v>#NAME?</v>
      </c>
      <c r="CR777" s="27">
        <v>0</v>
      </c>
      <c r="CS777" s="27"/>
      <c r="CT777" s="26" t="str">
        <f>IF(AG777=0.5,"Suporte",IF(AND(AG777&gt;='Braços de IP'!$B$9,AG777&lt;='Braços de IP'!$D$9),'Braços de IP'!$E$9,IF(AND(AG777&gt;='Braços de IP'!$B$10,AG777&lt;='Braços de IP'!$D$10),'Braços de IP'!$E$10,IF(AND(AG777&gt;='Braços de IP'!$B$11,AG777&lt;='Braços de IP'!$D$11),'Braços de IP'!$E$11,IF(AND(AG777&gt;='Braços de IP'!$B$12,AG777&lt;='Braços de IP'!$D$12),'Braços de IP'!$E$12,IF(AND(AG777&gt;='Braços de IP'!$B$13,AG777&lt;='Braços de IP'!$D$13),'Braços de IP'!$E$13,IF(AND(AG777&gt;='Braços de IP'!$B$14,AG777&lt;='Braços de IP'!$D$14),'Braços de IP'!$E$14,"ERRO")))))))</f>
        <v>Médio II</v>
      </c>
      <c r="CU777" s="27"/>
      <c r="CV777" s="26" t="str">
        <f>IF($CU777="","",VLOOKUP($CU777,'Braços de IP'!$E$9:$I$15,2,0))</f>
        <v/>
      </c>
      <c r="CW777" s="29" t="str">
        <f>IF($CU777="","",VLOOKUP($CU777,'Braços de IP'!$E$9:$I$15,5,0))</f>
        <v/>
      </c>
      <c r="CX777" s="26"/>
      <c r="CY777" s="26"/>
      <c r="CZ777" s="26"/>
      <c r="DA777" s="26"/>
      <c r="DB777" s="26"/>
      <c r="DC777" s="26"/>
      <c r="DD777" s="30">
        <f t="shared" si="926"/>
        <v>31</v>
      </c>
      <c r="DE777" s="31">
        <f t="shared" si="927"/>
        <v>70</v>
      </c>
      <c r="DF777" s="30">
        <f t="shared" si="928"/>
        <v>101</v>
      </c>
      <c r="DG777" s="32">
        <f t="shared" si="929"/>
        <v>0.55714285714285716</v>
      </c>
      <c r="DH777" s="33" t="s">
        <v>143</v>
      </c>
      <c r="DI777" s="34"/>
      <c r="DJ777" s="35"/>
      <c r="DK777" s="16" t="s">
        <v>144</v>
      </c>
      <c r="DL777" s="16"/>
      <c r="DN777" s="36" t="e">
        <f t="shared" si="675"/>
        <v>#VALUE!</v>
      </c>
    </row>
    <row r="778" spans="2:118" ht="15.75" customHeight="1" x14ac:dyDescent="0.25">
      <c r="B778" s="16">
        <v>171</v>
      </c>
      <c r="C778" s="16" t="s">
        <v>146</v>
      </c>
      <c r="D778" s="16" t="s">
        <v>654</v>
      </c>
      <c r="E778" s="16">
        <v>-8.1283270000000005</v>
      </c>
      <c r="F778" s="16">
        <v>-34.904662999999999</v>
      </c>
      <c r="G778" s="16" t="s">
        <v>160</v>
      </c>
      <c r="H778" s="17" t="s">
        <v>136</v>
      </c>
      <c r="I778" s="16" t="s">
        <v>135</v>
      </c>
      <c r="J778" s="17" t="s">
        <v>137</v>
      </c>
      <c r="K778" s="18">
        <v>70</v>
      </c>
      <c r="L778" s="17" t="s">
        <v>138</v>
      </c>
      <c r="M778" s="17">
        <v>0</v>
      </c>
      <c r="N778" s="16">
        <f t="shared" si="671"/>
        <v>140</v>
      </c>
      <c r="O778" s="17">
        <v>1</v>
      </c>
      <c r="P778" s="17">
        <v>2.4</v>
      </c>
      <c r="Q778" s="17">
        <v>7</v>
      </c>
      <c r="R778" s="16"/>
      <c r="S778" s="16"/>
      <c r="T778" s="16">
        <v>0</v>
      </c>
      <c r="U778" s="17">
        <v>2.5499999999999998</v>
      </c>
      <c r="V778" s="17">
        <v>0</v>
      </c>
      <c r="W778" s="17">
        <v>0</v>
      </c>
      <c r="X778" s="17">
        <v>0</v>
      </c>
      <c r="Y778" s="17" t="s">
        <v>167</v>
      </c>
      <c r="Z778" s="17">
        <v>0</v>
      </c>
      <c r="AA778" s="17" t="s">
        <v>139</v>
      </c>
      <c r="AB778" s="17" t="s">
        <v>140</v>
      </c>
      <c r="AC778" s="17">
        <v>24.36</v>
      </c>
      <c r="AD778" s="17">
        <v>6.2</v>
      </c>
      <c r="AE778" s="17">
        <v>1</v>
      </c>
      <c r="AF778" s="17">
        <v>1.38</v>
      </c>
      <c r="AG778" s="17">
        <v>2.2999999999999998</v>
      </c>
      <c r="AH778" s="17">
        <f t="shared" si="672"/>
        <v>0.91999999999999993</v>
      </c>
      <c r="AI778" s="17" t="s">
        <v>136</v>
      </c>
      <c r="AJ778" s="17" t="s">
        <v>136</v>
      </c>
      <c r="AK778" s="17" t="s">
        <v>141</v>
      </c>
      <c r="AL778" s="17">
        <f t="shared" si="673"/>
        <v>2</v>
      </c>
      <c r="AM778" s="17">
        <v>0</v>
      </c>
      <c r="AN778" s="17"/>
      <c r="AO778" s="17">
        <v>0</v>
      </c>
      <c r="AP778" s="17">
        <v>0</v>
      </c>
      <c r="AQ778" s="17">
        <v>0</v>
      </c>
      <c r="AR778" s="17" t="s">
        <v>136</v>
      </c>
      <c r="AS778" s="19">
        <f t="shared" si="908"/>
        <v>0</v>
      </c>
      <c r="AT778" s="19"/>
      <c r="AU778" s="19">
        <f>VLOOKUP(G778,ABNT5101!$I$3:$J$9,2)</f>
        <v>10</v>
      </c>
      <c r="AV778" s="19">
        <f>VLOOKUP(G778,ABNT5101!$I$3:$M$9,5)</f>
        <v>0.18</v>
      </c>
      <c r="AW778" s="17" t="str">
        <f>_xlfn.XLOOKUP(G778,ABNT5101!I:I,ABNT5101!L:L)</f>
        <v>-</v>
      </c>
      <c r="AX778" s="17">
        <f>_xlfn.XLOOKUP(G778,ABNT5101!$I:$I,ABNT5101!M:M)</f>
        <v>0.18</v>
      </c>
      <c r="AY778" s="17" t="str">
        <f>_xlfn.XLOOKUP(G778,ABNT5101!$I:$I,ABNT5101!N:N)</f>
        <v>-</v>
      </c>
      <c r="AZ778" s="17">
        <f>_xlfn.XLOOKUP(G778,ABNT5101!$I:$I,ABNT5101!O:O)</f>
        <v>16</v>
      </c>
      <c r="BA778" s="20" t="str">
        <f t="shared" si="909"/>
        <v>ATENDE</v>
      </c>
      <c r="BB778" s="21">
        <f t="shared" ref="BB778:BC778" si="941">BE778/AU778-1</f>
        <v>0.32899999999999996</v>
      </c>
      <c r="BC778" s="21">
        <f t="shared" si="941"/>
        <v>2.666666666666667</v>
      </c>
      <c r="BD778" s="21" t="str">
        <f t="shared" si="911"/>
        <v>-</v>
      </c>
      <c r="BE778" s="22">
        <v>13.29</v>
      </c>
      <c r="BF778" s="22">
        <v>0.66</v>
      </c>
      <c r="BG778" s="22"/>
      <c r="BH778" s="22"/>
      <c r="BI778" s="23"/>
      <c r="BJ778" s="22"/>
      <c r="BK778" s="20" t="str">
        <f t="shared" si="912"/>
        <v>ATENDE</v>
      </c>
      <c r="BL778" s="20" t="str">
        <f t="shared" si="913"/>
        <v>ATENDE</v>
      </c>
      <c r="BM778" s="20" t="str">
        <f t="shared" si="914"/>
        <v>ATENDE</v>
      </c>
      <c r="BN778" s="20" t="str">
        <f t="shared" si="915"/>
        <v>ATENDE</v>
      </c>
      <c r="BO778" s="24" t="str">
        <f t="shared" si="916"/>
        <v>C4</v>
      </c>
      <c r="BP778" s="24" t="str">
        <f t="shared" si="891"/>
        <v>P6</v>
      </c>
      <c r="BQ778" s="25">
        <f t="shared" si="917"/>
        <v>2.44</v>
      </c>
      <c r="BR778" s="22">
        <v>10.32</v>
      </c>
      <c r="BS778" s="22">
        <v>6.34</v>
      </c>
      <c r="BT778" s="24">
        <f>IF(BP778="-","-",_xlfn.XLOOKUP(BP778,ABNT5101!$B$4:$B$9,ABNT5101!$C$4:$C$9))</f>
        <v>3</v>
      </c>
      <c r="BU778" s="24">
        <f>IF(BP778="-","-",_xlfn.XLOOKUP(BP778,ABNT5101!$B$4:$B$9,ABNT5101!$D$4:$D$9))</f>
        <v>0.6</v>
      </c>
      <c r="BV778" s="20" t="str">
        <f t="shared" si="918"/>
        <v>ATENDE</v>
      </c>
      <c r="BW778" s="20" t="str">
        <f t="shared" si="919"/>
        <v>ATENDE</v>
      </c>
      <c r="BX778" s="20" t="str">
        <f t="shared" si="920"/>
        <v>ATENDE</v>
      </c>
      <c r="BY778" s="24" t="str">
        <f t="shared" si="939"/>
        <v>P6</v>
      </c>
      <c r="BZ778" s="25">
        <f t="shared" si="921"/>
        <v>0.55666666666666664</v>
      </c>
      <c r="CA778" s="24">
        <v>4.67</v>
      </c>
      <c r="CB778" s="24">
        <v>2.86</v>
      </c>
      <c r="CC778" s="20">
        <f>IF(BY778="-","-",_xlfn.XLOOKUP(BY778,ABNT5101!$B$4:$B$9,ABNT5101!$C$4:$C$9))</f>
        <v>3</v>
      </c>
      <c r="CD778" s="24">
        <f>IF(BY778="-","-",_xlfn.XLOOKUP(BY778,ABNT5101!$B$4:$B$9,ABNT5101!$D$4:$D$9))</f>
        <v>0.6</v>
      </c>
      <c r="CE778" s="20" t="str">
        <f t="shared" si="922"/>
        <v>ATENDE</v>
      </c>
      <c r="CF778" s="20" t="str">
        <f t="shared" si="923"/>
        <v>ATENDE</v>
      </c>
      <c r="CG778" s="20" t="str">
        <f t="shared" si="924"/>
        <v>ATENDE</v>
      </c>
      <c r="CH778" s="26" t="str">
        <f>_xlfn.XLOOKUP(CI778,'Banco de dados'!$B:$B,'Banco de dados'!$D:$D)</f>
        <v>TECNOWATT</v>
      </c>
      <c r="CI778" s="27" t="str">
        <f>'Banco de dados'!B65</f>
        <v xml:space="preserve">SIGSAGPTLRRSSNDL_30W_38IBBRS
</v>
      </c>
      <c r="CJ778" s="26" t="str">
        <f>_xlfn.XLOOKUP(CI778,'Banco de dados'!$B:$B,'Banco de dados'!$E:$E)</f>
        <v>SIGSAGPTLRRSSNDL_30W_38IBBRS
1-10C1MUN6.5</v>
      </c>
      <c r="CK778" s="26"/>
      <c r="CL778" s="26" t="e">
        <f>IF(CK778="-","-",_xlfn.XLOOKUP(CK778,'Banco de dados'!$B:$B,'Banco de dados'!$E:$E))</f>
        <v>#N/A</v>
      </c>
      <c r="CM778" s="28">
        <f t="shared" si="925"/>
        <v>1</v>
      </c>
      <c r="CN778" s="26">
        <f>_xlfn.XLOOKUP(CI778,'Banco de dados'!$B:$B,'Banco de dados'!$H:$H)</f>
        <v>30</v>
      </c>
      <c r="CO778" s="26" t="e">
        <f t="array" aca="1" ref="CO778" ca="1">_xludf.XLOOKUP(CK778,'Banco de dados'!$B:$B,'Banco de dados'!$H:$H)</f>
        <v>#NAME?</v>
      </c>
      <c r="CP778" s="51" t="e">
        <f t="array" aca="1" ref="CP778" ca="1">_xludf.XLOOKUP(CI778,'Banco de dados'!$B:$B,'Banco de dados'!$F:$F)</f>
        <v>#NAME?</v>
      </c>
      <c r="CQ778" s="26" t="e">
        <f t="array" aca="1" ref="CQ778" ca="1">_xludf.XLOOKUP(CK778,'Banco de dados'!$B:$B,'Banco de dados'!$F:$F)</f>
        <v>#NAME?</v>
      </c>
      <c r="CR778" s="27">
        <v>0</v>
      </c>
      <c r="CS778" s="27"/>
      <c r="CT778" s="26" t="str">
        <f>IF(AG778=0.5,"Suporte",IF(AND(AG778&gt;='Braços de IP'!$B$9,AG778&lt;='Braços de IP'!$D$9),'Braços de IP'!$E$9,IF(AND(AG778&gt;='Braços de IP'!$B$10,AG778&lt;='Braços de IP'!$D$10),'Braços de IP'!$E$10,IF(AND(AG778&gt;='Braços de IP'!$B$11,AG778&lt;='Braços de IP'!$D$11),'Braços de IP'!$E$11,IF(AND(AG778&gt;='Braços de IP'!$B$12,AG778&lt;='Braços de IP'!$D$12),'Braços de IP'!$E$12,IF(AND(AG778&gt;='Braços de IP'!$B$13,AG778&lt;='Braços de IP'!$D$13),'Braços de IP'!$E$13,IF(AND(AG778&gt;='Braços de IP'!$B$14,AG778&lt;='Braços de IP'!$D$14),'Braços de IP'!$E$14,"ERRO")))))))</f>
        <v>Médio II</v>
      </c>
      <c r="CU778" s="27"/>
      <c r="CV778" s="26" t="str">
        <f>IF($CU778="","",VLOOKUP($CU778,'Braços de IP'!$E$9:$I$15,2,0))</f>
        <v/>
      </c>
      <c r="CW778" s="29" t="str">
        <f>IF($CU778="","",VLOOKUP($CU778,'Braços de IP'!$E$9:$I$15,5,0))</f>
        <v/>
      </c>
      <c r="CX778" s="26"/>
      <c r="CY778" s="26"/>
      <c r="CZ778" s="26"/>
      <c r="DA778" s="26"/>
      <c r="DB778" s="26"/>
      <c r="DC778" s="26"/>
      <c r="DD778" s="30">
        <f t="shared" si="926"/>
        <v>30</v>
      </c>
      <c r="DE778" s="31">
        <f t="shared" si="927"/>
        <v>70</v>
      </c>
      <c r="DF778" s="30">
        <f t="shared" si="928"/>
        <v>100</v>
      </c>
      <c r="DG778" s="32">
        <f t="shared" si="929"/>
        <v>0.5714285714285714</v>
      </c>
      <c r="DH778" s="33" t="s">
        <v>143</v>
      </c>
      <c r="DI778" s="34"/>
      <c r="DJ778" s="35"/>
      <c r="DK778" s="16" t="s">
        <v>144</v>
      </c>
      <c r="DL778" s="16"/>
      <c r="DN778" s="36" t="e">
        <f t="shared" si="675"/>
        <v>#VALUE!</v>
      </c>
    </row>
    <row r="779" spans="2:118" ht="15.75" customHeight="1" x14ac:dyDescent="0.25">
      <c r="B779" s="16">
        <v>172</v>
      </c>
      <c r="C779" s="16" t="s">
        <v>146</v>
      </c>
      <c r="D779" s="16" t="s">
        <v>655</v>
      </c>
      <c r="E779" s="16">
        <v>-8.0577810000000003</v>
      </c>
      <c r="F779" s="16">
        <v>-34.93627</v>
      </c>
      <c r="G779" s="16" t="s">
        <v>160</v>
      </c>
      <c r="H779" s="17" t="s">
        <v>136</v>
      </c>
      <c r="I779" s="16" t="s">
        <v>135</v>
      </c>
      <c r="J779" s="17" t="s">
        <v>137</v>
      </c>
      <c r="K779" s="18">
        <v>72</v>
      </c>
      <c r="L779" s="17" t="s">
        <v>138</v>
      </c>
      <c r="M779" s="17">
        <v>0</v>
      </c>
      <c r="N779" s="16">
        <f t="shared" si="671"/>
        <v>144</v>
      </c>
      <c r="O779" s="17">
        <v>1</v>
      </c>
      <c r="P779" s="17">
        <v>1.94</v>
      </c>
      <c r="Q779" s="17">
        <v>6.67</v>
      </c>
      <c r="R779" s="16"/>
      <c r="S779" s="16"/>
      <c r="T779" s="16">
        <v>0</v>
      </c>
      <c r="U779" s="17">
        <v>1.17</v>
      </c>
      <c r="V779" s="17">
        <v>0</v>
      </c>
      <c r="W779" s="17">
        <v>0</v>
      </c>
      <c r="X779" s="17">
        <v>0</v>
      </c>
      <c r="Y779" s="17">
        <v>0</v>
      </c>
      <c r="Z779" s="17">
        <v>0</v>
      </c>
      <c r="AA779" s="17" t="s">
        <v>139</v>
      </c>
      <c r="AB779" s="17" t="s">
        <v>140</v>
      </c>
      <c r="AC779" s="17">
        <v>34.799999999999997</v>
      </c>
      <c r="AD779" s="17">
        <v>6.8</v>
      </c>
      <c r="AE779" s="17">
        <v>1</v>
      </c>
      <c r="AF779" s="17">
        <v>0.22</v>
      </c>
      <c r="AG779" s="17">
        <v>2.36</v>
      </c>
      <c r="AH779" s="17">
        <f t="shared" si="672"/>
        <v>2.1399999999999997</v>
      </c>
      <c r="AI779" s="17" t="s">
        <v>136</v>
      </c>
      <c r="AJ779" s="17" t="s">
        <v>136</v>
      </c>
      <c r="AK779" s="17" t="s">
        <v>141</v>
      </c>
      <c r="AL779" s="17">
        <f t="shared" si="673"/>
        <v>2</v>
      </c>
      <c r="AM779" s="17">
        <v>0</v>
      </c>
      <c r="AN779" s="17"/>
      <c r="AO779" s="17">
        <v>0</v>
      </c>
      <c r="AP779" s="17">
        <v>0</v>
      </c>
      <c r="AQ779" s="17">
        <v>0</v>
      </c>
      <c r="AR779" s="17" t="s">
        <v>136</v>
      </c>
      <c r="AS779" s="19">
        <f t="shared" si="908"/>
        <v>0</v>
      </c>
      <c r="AT779" s="19"/>
      <c r="AU779" s="19">
        <f>VLOOKUP(G779,ABNT5101!$I$3:$J$9,2)</f>
        <v>10</v>
      </c>
      <c r="AV779" s="19">
        <f>VLOOKUP(G779,ABNT5101!$I$3:$M$9,5)</f>
        <v>0.18</v>
      </c>
      <c r="AW779" s="17" t="str">
        <f>_xlfn.XLOOKUP(G779,ABNT5101!I:I,ABNT5101!L:L)</f>
        <v>-</v>
      </c>
      <c r="AX779" s="17">
        <f>_xlfn.XLOOKUP(G779,ABNT5101!$I:$I,ABNT5101!M:M)</f>
        <v>0.18</v>
      </c>
      <c r="AY779" s="17" t="str">
        <f>_xlfn.XLOOKUP(G779,ABNT5101!$I:$I,ABNT5101!N:N)</f>
        <v>-</v>
      </c>
      <c r="AZ779" s="17">
        <f>_xlfn.XLOOKUP(G779,ABNT5101!$I:$I,ABNT5101!O:O)</f>
        <v>16</v>
      </c>
      <c r="BA779" s="20" t="str">
        <f t="shared" si="909"/>
        <v>ATENDE</v>
      </c>
      <c r="BB779" s="21">
        <f t="shared" ref="BB779:BC779" si="942">BE779/AU779-1</f>
        <v>0.129</v>
      </c>
      <c r="BC779" s="21">
        <f t="shared" si="942"/>
        <v>0.83333333333333348</v>
      </c>
      <c r="BD779" s="21" t="str">
        <f t="shared" si="911"/>
        <v>-</v>
      </c>
      <c r="BE779" s="22">
        <v>11.29</v>
      </c>
      <c r="BF779" s="22">
        <v>0.33</v>
      </c>
      <c r="BG779" s="22"/>
      <c r="BH779" s="22"/>
      <c r="BI779" s="23"/>
      <c r="BJ779" s="22"/>
      <c r="BK779" s="20" t="str">
        <f t="shared" si="912"/>
        <v>ATENDE</v>
      </c>
      <c r="BL779" s="20" t="str">
        <f t="shared" si="913"/>
        <v>ATENDE</v>
      </c>
      <c r="BM779" s="20" t="str">
        <f t="shared" si="914"/>
        <v>ATENDE</v>
      </c>
      <c r="BN779" s="20" t="str">
        <f t="shared" si="915"/>
        <v>ATENDE</v>
      </c>
      <c r="BO779" s="24" t="str">
        <f t="shared" si="916"/>
        <v>C4</v>
      </c>
      <c r="BP779" s="24" t="str">
        <f t="shared" si="891"/>
        <v>P6</v>
      </c>
      <c r="BQ779" s="25">
        <f t="shared" si="917"/>
        <v>2.0399999999999996</v>
      </c>
      <c r="BR779" s="22">
        <v>9.1199999999999992</v>
      </c>
      <c r="BS779" s="22">
        <v>3.91</v>
      </c>
      <c r="BT779" s="24">
        <f>IF(BP779="-","-",_xlfn.XLOOKUP(BP779,ABNT5101!$B$4:$B$9,ABNT5101!$C$4:$C$9))</f>
        <v>3</v>
      </c>
      <c r="BU779" s="24">
        <f>IF(BP779="-","-",_xlfn.XLOOKUP(BP779,ABNT5101!$B$4:$B$9,ABNT5101!$D$4:$D$9))</f>
        <v>0.6</v>
      </c>
      <c r="BV779" s="20" t="str">
        <f t="shared" si="918"/>
        <v>ATENDE</v>
      </c>
      <c r="BW779" s="20" t="str">
        <f t="shared" si="919"/>
        <v>ATENDE</v>
      </c>
      <c r="BX779" s="20" t="str">
        <f t="shared" si="920"/>
        <v>ATENDE</v>
      </c>
      <c r="BY779" s="24" t="str">
        <f t="shared" si="939"/>
        <v>P6</v>
      </c>
      <c r="BZ779" s="25">
        <f t="shared" si="921"/>
        <v>1.46</v>
      </c>
      <c r="CA779" s="24">
        <v>7.38</v>
      </c>
      <c r="CB779" s="24">
        <v>2.68</v>
      </c>
      <c r="CC779" s="20">
        <f>IF(BY779="-","-",_xlfn.XLOOKUP(BY779,ABNT5101!$B$4:$B$9,ABNT5101!$C$4:$C$9))</f>
        <v>3</v>
      </c>
      <c r="CD779" s="24">
        <f>IF(BY779="-","-",_xlfn.XLOOKUP(BY779,ABNT5101!$B$4:$B$9,ABNT5101!$D$4:$D$9))</f>
        <v>0.6</v>
      </c>
      <c r="CE779" s="20" t="str">
        <f t="shared" si="922"/>
        <v>ATENDE</v>
      </c>
      <c r="CF779" s="20" t="str">
        <f t="shared" si="923"/>
        <v>ATENDE</v>
      </c>
      <c r="CG779" s="20" t="str">
        <f t="shared" si="924"/>
        <v>ATENDE</v>
      </c>
      <c r="CH779" s="26" t="str">
        <f>_xlfn.XLOOKUP(CI779,'Banco de dados'!$B:$B,'Banco de dados'!$D:$D)</f>
        <v>LEDSTAR</v>
      </c>
      <c r="CI779" s="47" t="str">
        <f>'Banco de dados'!B7</f>
        <v xml:space="preserve"> SL VT 9.1 44W</v>
      </c>
      <c r="CJ779" s="26" t="str">
        <f>_xlfn.XLOOKUP(CI779,'Banco de dados'!$B:$B,'Banco de dados'!$E:$E)</f>
        <v>LUM LED SL VT 9.1 44W</v>
      </c>
      <c r="CK779" s="26"/>
      <c r="CL779" s="26" t="e">
        <f>IF(CK779="-","-",_xlfn.XLOOKUP(CK779,'Banco de dados'!$B:$B,'Banco de dados'!$E:$E))</f>
        <v>#N/A</v>
      </c>
      <c r="CM779" s="28">
        <f t="shared" si="925"/>
        <v>1</v>
      </c>
      <c r="CN779" s="26">
        <f>_xlfn.XLOOKUP(CI779,'Banco de dados'!$B:$B,'Banco de dados'!$H:$H)</f>
        <v>44</v>
      </c>
      <c r="CO779" s="26" t="e">
        <f t="array" aca="1" ref="CO779" ca="1">_xludf.XLOOKUP(CK779,'Banco de dados'!$B:$B,'Banco de dados'!$H:$H)</f>
        <v>#NAME?</v>
      </c>
      <c r="CP779" s="51" t="e">
        <f t="array" aca="1" ref="CP779" ca="1">_xludf.XLOOKUP(CI779,'Banco de dados'!$B:$B,'Banco de dados'!$F:$F)</f>
        <v>#NAME?</v>
      </c>
      <c r="CQ779" s="26" t="e">
        <f t="array" aca="1" ref="CQ779" ca="1">_xludf.XLOOKUP(CK779,'Banco de dados'!$B:$B,'Banco de dados'!$F:$F)</f>
        <v>#NAME?</v>
      </c>
      <c r="CR779" s="27">
        <v>0</v>
      </c>
      <c r="CS779" s="27"/>
      <c r="CT779" s="26" t="str">
        <f>IF(AG779=0.5,"Suporte",IF(AND(AG779&gt;='Braços de IP'!$B$9,AG779&lt;='Braços de IP'!$D$9),'Braços de IP'!$E$9,IF(AND(AG779&gt;='Braços de IP'!$B$10,AG779&lt;='Braços de IP'!$D$10),'Braços de IP'!$E$10,IF(AND(AG779&gt;='Braços de IP'!$B$11,AG779&lt;='Braços de IP'!$D$11),'Braços de IP'!$E$11,IF(AND(AG779&gt;='Braços de IP'!$B$12,AG779&lt;='Braços de IP'!$D$12),'Braços de IP'!$E$12,IF(AND(AG779&gt;='Braços de IP'!$B$13,AG779&lt;='Braços de IP'!$D$13),'Braços de IP'!$E$13,IF(AND(AG779&gt;='Braços de IP'!$B$14,AG779&lt;='Braços de IP'!$D$14),'Braços de IP'!$E$14,"ERRO")))))))</f>
        <v>Médio II</v>
      </c>
      <c r="CU779" s="27"/>
      <c r="CV779" s="26" t="str">
        <f>IF($CU779="","",VLOOKUP($CU779,'Braços de IP'!$E$9:$I$15,2,0))</f>
        <v/>
      </c>
      <c r="CW779" s="29" t="str">
        <f>IF($CU779="","",VLOOKUP($CU779,'Braços de IP'!$E$9:$I$15,5,0))</f>
        <v/>
      </c>
      <c r="CX779" s="26"/>
      <c r="CY779" s="26"/>
      <c r="CZ779" s="26"/>
      <c r="DA779" s="26"/>
      <c r="DB779" s="26"/>
      <c r="DC779" s="26"/>
      <c r="DD779" s="30">
        <f t="shared" si="926"/>
        <v>44</v>
      </c>
      <c r="DE779" s="31">
        <f t="shared" si="927"/>
        <v>72</v>
      </c>
      <c r="DF779" s="30">
        <f t="shared" si="928"/>
        <v>116</v>
      </c>
      <c r="DG779" s="32">
        <f t="shared" si="929"/>
        <v>0.38888888888888884</v>
      </c>
      <c r="DH779" s="33" t="s">
        <v>143</v>
      </c>
      <c r="DI779" s="34"/>
      <c r="DJ779" s="35"/>
      <c r="DK779" s="16" t="s">
        <v>144</v>
      </c>
      <c r="DL779" s="16"/>
      <c r="DN779" s="36" t="e">
        <f t="shared" si="675"/>
        <v>#VALUE!</v>
      </c>
    </row>
    <row r="780" spans="2:118" ht="15.75" customHeight="1" x14ac:dyDescent="0.25">
      <c r="B780" s="16">
        <v>172</v>
      </c>
      <c r="C780" s="16" t="s">
        <v>146</v>
      </c>
      <c r="D780" s="16" t="s">
        <v>655</v>
      </c>
      <c r="E780" s="16">
        <v>-8.0577810000000003</v>
      </c>
      <c r="F780" s="16">
        <v>-34.93627</v>
      </c>
      <c r="G780" s="16" t="s">
        <v>160</v>
      </c>
      <c r="H780" s="17" t="s">
        <v>136</v>
      </c>
      <c r="I780" s="16" t="s">
        <v>135</v>
      </c>
      <c r="J780" s="17" t="s">
        <v>137</v>
      </c>
      <c r="K780" s="18">
        <v>72</v>
      </c>
      <c r="L780" s="17" t="s">
        <v>138</v>
      </c>
      <c r="M780" s="17">
        <v>0</v>
      </c>
      <c r="N780" s="16">
        <f t="shared" si="671"/>
        <v>144</v>
      </c>
      <c r="O780" s="17">
        <v>1</v>
      </c>
      <c r="P780" s="17">
        <v>1.94</v>
      </c>
      <c r="Q780" s="17">
        <v>6.67</v>
      </c>
      <c r="R780" s="16"/>
      <c r="S780" s="16"/>
      <c r="T780" s="16">
        <v>0</v>
      </c>
      <c r="U780" s="17">
        <v>1.17</v>
      </c>
      <c r="V780" s="17">
        <v>0</v>
      </c>
      <c r="W780" s="17">
        <v>0</v>
      </c>
      <c r="X780" s="17">
        <v>0</v>
      </c>
      <c r="Y780" s="17">
        <v>0</v>
      </c>
      <c r="Z780" s="17">
        <v>0</v>
      </c>
      <c r="AA780" s="17" t="s">
        <v>139</v>
      </c>
      <c r="AB780" s="17" t="s">
        <v>140</v>
      </c>
      <c r="AC780" s="17">
        <v>34.799999999999997</v>
      </c>
      <c r="AD780" s="17">
        <v>6.8</v>
      </c>
      <c r="AE780" s="17">
        <v>1</v>
      </c>
      <c r="AF780" s="17">
        <v>0.22</v>
      </c>
      <c r="AG780" s="17">
        <v>2.36</v>
      </c>
      <c r="AH780" s="17">
        <f t="shared" si="672"/>
        <v>2.1399999999999997</v>
      </c>
      <c r="AI780" s="17" t="s">
        <v>136</v>
      </c>
      <c r="AJ780" s="17" t="s">
        <v>136</v>
      </c>
      <c r="AK780" s="17" t="s">
        <v>141</v>
      </c>
      <c r="AL780" s="17">
        <f t="shared" si="673"/>
        <v>2</v>
      </c>
      <c r="AM780" s="17">
        <v>0</v>
      </c>
      <c r="AN780" s="17"/>
      <c r="AO780" s="17">
        <v>0</v>
      </c>
      <c r="AP780" s="17">
        <v>0</v>
      </c>
      <c r="AQ780" s="17">
        <v>0</v>
      </c>
      <c r="AR780" s="17" t="s">
        <v>136</v>
      </c>
      <c r="AS780" s="19">
        <f t="shared" si="908"/>
        <v>0</v>
      </c>
      <c r="AT780" s="19"/>
      <c r="AU780" s="19">
        <f>VLOOKUP(G780,ABNT5101!$I$3:$J$9,2)</f>
        <v>10</v>
      </c>
      <c r="AV780" s="19">
        <f>VLOOKUP(G780,ABNT5101!$I$3:$M$9,5)</f>
        <v>0.18</v>
      </c>
      <c r="AW780" s="17" t="str">
        <f>_xlfn.XLOOKUP(G780,ABNT5101!I:I,ABNT5101!L:L)</f>
        <v>-</v>
      </c>
      <c r="AX780" s="17">
        <f>_xlfn.XLOOKUP(G780,ABNT5101!$I:$I,ABNT5101!M:M)</f>
        <v>0.18</v>
      </c>
      <c r="AY780" s="17" t="str">
        <f>_xlfn.XLOOKUP(G780,ABNT5101!$I:$I,ABNT5101!N:N)</f>
        <v>-</v>
      </c>
      <c r="AZ780" s="17">
        <f>_xlfn.XLOOKUP(G780,ABNT5101!$I:$I,ABNT5101!O:O)</f>
        <v>16</v>
      </c>
      <c r="BA780" s="20" t="str">
        <f t="shared" si="909"/>
        <v>ATENDE</v>
      </c>
      <c r="BB780" s="21">
        <f t="shared" ref="BB780:BC780" si="943">BE780/AU780-1</f>
        <v>7.8999999999999959E-2</v>
      </c>
      <c r="BC780" s="21">
        <f t="shared" si="943"/>
        <v>1.1111111111111112</v>
      </c>
      <c r="BD780" s="21" t="str">
        <f t="shared" si="911"/>
        <v>-</v>
      </c>
      <c r="BE780" s="22">
        <v>10.79</v>
      </c>
      <c r="BF780" s="22">
        <v>0.38</v>
      </c>
      <c r="BG780" s="22"/>
      <c r="BH780" s="22"/>
      <c r="BI780" s="23"/>
      <c r="BJ780" s="22"/>
      <c r="BK780" s="20" t="str">
        <f t="shared" si="912"/>
        <v>ATENDE</v>
      </c>
      <c r="BL780" s="20" t="str">
        <f t="shared" si="913"/>
        <v>ATENDE</v>
      </c>
      <c r="BM780" s="20" t="str">
        <f t="shared" si="914"/>
        <v>ATENDE</v>
      </c>
      <c r="BN780" s="20" t="str">
        <f t="shared" si="915"/>
        <v>ATENDE</v>
      </c>
      <c r="BO780" s="24" t="str">
        <f t="shared" si="916"/>
        <v>C4</v>
      </c>
      <c r="BP780" s="24" t="str">
        <f t="shared" si="891"/>
        <v>P6</v>
      </c>
      <c r="BQ780" s="25">
        <f t="shared" si="917"/>
        <v>1.8933333333333331</v>
      </c>
      <c r="BR780" s="22">
        <v>8.68</v>
      </c>
      <c r="BS780" s="22">
        <v>5.25</v>
      </c>
      <c r="BT780" s="24">
        <f>IF(BP780="-","-",_xlfn.XLOOKUP(BP780,ABNT5101!$B$4:$B$9,ABNT5101!$C$4:$C$9))</f>
        <v>3</v>
      </c>
      <c r="BU780" s="24">
        <f>IF(BP780="-","-",_xlfn.XLOOKUP(BP780,ABNT5101!$B$4:$B$9,ABNT5101!$D$4:$D$9))</f>
        <v>0.6</v>
      </c>
      <c r="BV780" s="20" t="str">
        <f t="shared" si="918"/>
        <v>ATENDE</v>
      </c>
      <c r="BW780" s="20" t="str">
        <f t="shared" si="919"/>
        <v>ATENDE</v>
      </c>
      <c r="BX780" s="20" t="str">
        <f t="shared" si="920"/>
        <v>ATENDE</v>
      </c>
      <c r="BY780" s="24" t="str">
        <f t="shared" si="939"/>
        <v>P6</v>
      </c>
      <c r="BZ780" s="25">
        <f t="shared" si="921"/>
        <v>1.25</v>
      </c>
      <c r="CA780" s="24">
        <v>6.75</v>
      </c>
      <c r="CB780" s="24">
        <v>2.11</v>
      </c>
      <c r="CC780" s="20">
        <f>IF(BY780="-","-",_xlfn.XLOOKUP(BY780,ABNT5101!$B$4:$B$9,ABNT5101!$C$4:$C$9))</f>
        <v>3</v>
      </c>
      <c r="CD780" s="24">
        <f>IF(BY780="-","-",_xlfn.XLOOKUP(BY780,ABNT5101!$B$4:$B$9,ABNT5101!$D$4:$D$9))</f>
        <v>0.6</v>
      </c>
      <c r="CE780" s="20" t="str">
        <f t="shared" si="922"/>
        <v>ATENDE</v>
      </c>
      <c r="CF780" s="20" t="str">
        <f t="shared" si="923"/>
        <v>ATENDE</v>
      </c>
      <c r="CG780" s="20" t="str">
        <f t="shared" si="924"/>
        <v>ATENDE</v>
      </c>
      <c r="CH780" s="26" t="str">
        <f>_xlfn.XLOOKUP(CI780,'Banco de dados'!$B:$B,'Banco de dados'!$D:$D)</f>
        <v>SX LIGHTING</v>
      </c>
      <c r="CI780" s="27" t="str">
        <f>'Banco de dados'!B55</f>
        <v>SX-INEVO040HF</v>
      </c>
      <c r="CJ780" s="26" t="str">
        <f>_xlfn.XLOOKUP(CI780,'Banco de dados'!$B:$B,'Banco de dados'!$E:$E)</f>
        <v>SXINEVO040K50L12CZF7PHF</v>
      </c>
      <c r="CK780" s="26"/>
      <c r="CL780" s="26" t="e">
        <f>IF(CK780="-","-",_xlfn.XLOOKUP(CK780,'Banco de dados'!$B:$B,'Banco de dados'!$E:$E))</f>
        <v>#N/A</v>
      </c>
      <c r="CM780" s="28">
        <f t="shared" si="925"/>
        <v>1</v>
      </c>
      <c r="CN780" s="26">
        <f>_xlfn.XLOOKUP(CI780,'Banco de dados'!$B:$B,'Banco de dados'!$H:$H)</f>
        <v>39</v>
      </c>
      <c r="CO780" s="26" t="e">
        <f t="array" aca="1" ref="CO780" ca="1">_xludf.XLOOKUP(CK780,'Banco de dados'!$B:$B,'Banco de dados'!$H:$H)</f>
        <v>#NAME?</v>
      </c>
      <c r="CP780" s="51" t="e">
        <f t="array" aca="1" ref="CP780" ca="1">_xludf.XLOOKUP(CI780,'Banco de dados'!$B:$B,'Banco de dados'!$F:$F)</f>
        <v>#NAME?</v>
      </c>
      <c r="CQ780" s="26" t="e">
        <f t="array" aca="1" ref="CQ780" ca="1">_xludf.XLOOKUP(CK780,'Banco de dados'!$B:$B,'Banco de dados'!$F:$F)</f>
        <v>#NAME?</v>
      </c>
      <c r="CR780" s="27">
        <v>0</v>
      </c>
      <c r="CS780" s="27"/>
      <c r="CT780" s="26" t="str">
        <f>IF(AG780=0.5,"Suporte",IF(AND(AG780&gt;='Braços de IP'!$B$9,AG780&lt;='Braços de IP'!$D$9),'Braços de IP'!$E$9,IF(AND(AG780&gt;='Braços de IP'!$B$10,AG780&lt;='Braços de IP'!$D$10),'Braços de IP'!$E$10,IF(AND(AG780&gt;='Braços de IP'!$B$11,AG780&lt;='Braços de IP'!$D$11),'Braços de IP'!$E$11,IF(AND(AG780&gt;='Braços de IP'!$B$12,AG780&lt;='Braços de IP'!$D$12),'Braços de IP'!$E$12,IF(AND(AG780&gt;='Braços de IP'!$B$13,AG780&lt;='Braços de IP'!$D$13),'Braços de IP'!$E$13,IF(AND(AG780&gt;='Braços de IP'!$B$14,AG780&lt;='Braços de IP'!$D$14),'Braços de IP'!$E$14,"ERRO")))))))</f>
        <v>Médio II</v>
      </c>
      <c r="CU780" s="27"/>
      <c r="CV780" s="26" t="str">
        <f>IF($CU780="","",VLOOKUP($CU780,'Braços de IP'!$E$9:$I$15,2,0))</f>
        <v/>
      </c>
      <c r="CW780" s="29" t="str">
        <f>IF($CU780="","",VLOOKUP($CU780,'Braços de IP'!$E$9:$I$15,5,0))</f>
        <v/>
      </c>
      <c r="CX780" s="26"/>
      <c r="CY780" s="26"/>
      <c r="CZ780" s="26"/>
      <c r="DA780" s="26"/>
      <c r="DB780" s="26"/>
      <c r="DC780" s="26"/>
      <c r="DD780" s="30">
        <f t="shared" si="926"/>
        <v>39</v>
      </c>
      <c r="DE780" s="31">
        <f t="shared" si="927"/>
        <v>72</v>
      </c>
      <c r="DF780" s="30">
        <f t="shared" si="928"/>
        <v>111</v>
      </c>
      <c r="DG780" s="32">
        <f t="shared" si="929"/>
        <v>0.45833333333333337</v>
      </c>
      <c r="DH780" s="33" t="s">
        <v>143</v>
      </c>
      <c r="DI780" s="34"/>
      <c r="DJ780" s="35"/>
      <c r="DK780" s="16" t="s">
        <v>144</v>
      </c>
      <c r="DL780" s="16"/>
      <c r="DN780" s="36" t="e">
        <f t="shared" si="675"/>
        <v>#VALUE!</v>
      </c>
    </row>
    <row r="781" spans="2:118" ht="15.75" customHeight="1" x14ac:dyDescent="0.25">
      <c r="B781" s="16">
        <v>172</v>
      </c>
      <c r="C781" s="16" t="s">
        <v>146</v>
      </c>
      <c r="D781" s="16" t="s">
        <v>655</v>
      </c>
      <c r="E781" s="16">
        <v>-8.0577810000000003</v>
      </c>
      <c r="F781" s="16">
        <v>-34.93627</v>
      </c>
      <c r="G781" s="16" t="s">
        <v>160</v>
      </c>
      <c r="H781" s="17" t="s">
        <v>136</v>
      </c>
      <c r="I781" s="16" t="s">
        <v>135</v>
      </c>
      <c r="J781" s="17" t="s">
        <v>137</v>
      </c>
      <c r="K781" s="18">
        <v>72</v>
      </c>
      <c r="L781" s="17" t="s">
        <v>138</v>
      </c>
      <c r="M781" s="17">
        <v>0</v>
      </c>
      <c r="N781" s="16">
        <f t="shared" si="671"/>
        <v>144</v>
      </c>
      <c r="O781" s="17">
        <v>1</v>
      </c>
      <c r="P781" s="17">
        <v>1.94</v>
      </c>
      <c r="Q781" s="17">
        <v>6.67</v>
      </c>
      <c r="R781" s="16"/>
      <c r="S781" s="16"/>
      <c r="T781" s="16">
        <v>0</v>
      </c>
      <c r="U781" s="17">
        <v>1.17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 t="s">
        <v>139</v>
      </c>
      <c r="AB781" s="17" t="s">
        <v>140</v>
      </c>
      <c r="AC781" s="17">
        <v>34.799999999999997</v>
      </c>
      <c r="AD781" s="17">
        <v>6.8</v>
      </c>
      <c r="AE781" s="17">
        <v>1</v>
      </c>
      <c r="AF781" s="17">
        <v>0.22</v>
      </c>
      <c r="AG781" s="17">
        <v>2.36</v>
      </c>
      <c r="AH781" s="17">
        <f t="shared" si="672"/>
        <v>2.1399999999999997</v>
      </c>
      <c r="AI781" s="17" t="s">
        <v>136</v>
      </c>
      <c r="AJ781" s="17" t="s">
        <v>136</v>
      </c>
      <c r="AK781" s="17" t="s">
        <v>141</v>
      </c>
      <c r="AL781" s="17">
        <f t="shared" si="673"/>
        <v>2</v>
      </c>
      <c r="AM781" s="17">
        <v>0</v>
      </c>
      <c r="AN781" s="17"/>
      <c r="AO781" s="17">
        <v>0</v>
      </c>
      <c r="AP781" s="17">
        <v>0</v>
      </c>
      <c r="AQ781" s="17">
        <v>0</v>
      </c>
      <c r="AR781" s="17" t="s">
        <v>136</v>
      </c>
      <c r="AS781" s="19">
        <f t="shared" si="908"/>
        <v>0</v>
      </c>
      <c r="AT781" s="19"/>
      <c r="AU781" s="19">
        <f>VLOOKUP(G781,ABNT5101!$I$3:$J$9,2)</f>
        <v>10</v>
      </c>
      <c r="AV781" s="19">
        <f>VLOOKUP(G781,ABNT5101!$I$3:$M$9,5)</f>
        <v>0.18</v>
      </c>
      <c r="AW781" s="17" t="str">
        <f>_xlfn.XLOOKUP(G781,ABNT5101!I:I,ABNT5101!L:L)</f>
        <v>-</v>
      </c>
      <c r="AX781" s="17">
        <f>_xlfn.XLOOKUP(G781,ABNT5101!$I:$I,ABNT5101!M:M)</f>
        <v>0.18</v>
      </c>
      <c r="AY781" s="17" t="str">
        <f>_xlfn.XLOOKUP(G781,ABNT5101!$I:$I,ABNT5101!N:N)</f>
        <v>-</v>
      </c>
      <c r="AZ781" s="17">
        <f>_xlfn.XLOOKUP(G781,ABNT5101!$I:$I,ABNT5101!O:O)</f>
        <v>16</v>
      </c>
      <c r="BA781" s="20" t="str">
        <f t="shared" si="909"/>
        <v>ATENDE</v>
      </c>
      <c r="BB781" s="21">
        <f t="shared" ref="BB781:BC781" si="944">BE781/AU781-1</f>
        <v>0.2330000000000001</v>
      </c>
      <c r="BC781" s="21">
        <f t="shared" si="944"/>
        <v>0.7777777777777779</v>
      </c>
      <c r="BD781" s="21" t="str">
        <f t="shared" si="911"/>
        <v>-</v>
      </c>
      <c r="BE781" s="22">
        <v>12.33</v>
      </c>
      <c r="BF781" s="22">
        <v>0.32</v>
      </c>
      <c r="BG781" s="22"/>
      <c r="BH781" s="22"/>
      <c r="BI781" s="23"/>
      <c r="BJ781" s="22"/>
      <c r="BK781" s="20" t="str">
        <f t="shared" si="912"/>
        <v>ATENDE</v>
      </c>
      <c r="BL781" s="20" t="str">
        <f t="shared" si="913"/>
        <v>ATENDE</v>
      </c>
      <c r="BM781" s="20" t="str">
        <f t="shared" si="914"/>
        <v>ATENDE</v>
      </c>
      <c r="BN781" s="20" t="str">
        <f t="shared" si="915"/>
        <v>ATENDE</v>
      </c>
      <c r="BO781" s="24" t="str">
        <f t="shared" si="916"/>
        <v>C4</v>
      </c>
      <c r="BP781" s="24" t="str">
        <f t="shared" si="891"/>
        <v>P6</v>
      </c>
      <c r="BQ781" s="25">
        <f t="shared" si="917"/>
        <v>1.8000000000000003</v>
      </c>
      <c r="BR781" s="22">
        <v>8.4</v>
      </c>
      <c r="BS781" s="22">
        <v>3.59</v>
      </c>
      <c r="BT781" s="24">
        <f>IF(BP781="-","-",_xlfn.XLOOKUP(BP781,ABNT5101!$B$4:$B$9,ABNT5101!$C$4:$C$9))</f>
        <v>3</v>
      </c>
      <c r="BU781" s="24">
        <f>IF(BP781="-","-",_xlfn.XLOOKUP(BP781,ABNT5101!$B$4:$B$9,ABNT5101!$D$4:$D$9))</f>
        <v>0.6</v>
      </c>
      <c r="BV781" s="20" t="str">
        <f t="shared" si="918"/>
        <v>ATENDE</v>
      </c>
      <c r="BW781" s="20" t="str">
        <f t="shared" si="919"/>
        <v>ATENDE</v>
      </c>
      <c r="BX781" s="20" t="str">
        <f t="shared" si="920"/>
        <v>ATENDE</v>
      </c>
      <c r="BY781" s="24" t="str">
        <f t="shared" si="939"/>
        <v>P6</v>
      </c>
      <c r="BZ781" s="25">
        <f t="shared" si="921"/>
        <v>1.3433333333333333</v>
      </c>
      <c r="CA781" s="24">
        <v>7.03</v>
      </c>
      <c r="CB781" s="24">
        <v>2.2799999999999998</v>
      </c>
      <c r="CC781" s="20">
        <f>IF(BY781="-","-",_xlfn.XLOOKUP(BY781,ABNT5101!$B$4:$B$9,ABNT5101!$C$4:$C$9))</f>
        <v>3</v>
      </c>
      <c r="CD781" s="24">
        <f>IF(BY781="-","-",_xlfn.XLOOKUP(BY781,ABNT5101!$B$4:$B$9,ABNT5101!$D$4:$D$9))</f>
        <v>0.6</v>
      </c>
      <c r="CE781" s="20" t="str">
        <f t="shared" si="922"/>
        <v>ATENDE</v>
      </c>
      <c r="CF781" s="20" t="str">
        <f t="shared" si="923"/>
        <v>ATENDE</v>
      </c>
      <c r="CG781" s="20" t="str">
        <f t="shared" si="924"/>
        <v>ATENDE</v>
      </c>
      <c r="CH781" s="26" t="str">
        <f>_xlfn.XLOOKUP(CI781,'Banco de dados'!$B:$B,'Banco de dados'!$D:$D)</f>
        <v>TECNOWATT</v>
      </c>
      <c r="CI781" s="27" t="str">
        <f>'Banco de dados'!B66</f>
        <v xml:space="preserve">SIGSAGPTLRRSSNDL_40W_50IBBRS
</v>
      </c>
      <c r="CJ781" s="26" t="str">
        <f>_xlfn.XLOOKUP(CI781,'Banco de dados'!$B:$B,'Banco de dados'!$E:$E)</f>
        <v>SIGSAGPTLRRSSNDL_40W_50IBBRS
1-10C1MUN6.5</v>
      </c>
      <c r="CK781" s="26"/>
      <c r="CL781" s="26" t="e">
        <f>IF(CK781="-","-",_xlfn.XLOOKUP(CK781,'Banco de dados'!$B:$B,'Banco de dados'!$E:$E))</f>
        <v>#N/A</v>
      </c>
      <c r="CM781" s="28">
        <f t="shared" si="925"/>
        <v>1</v>
      </c>
      <c r="CN781" s="26">
        <f>_xlfn.XLOOKUP(CI781,'Banco de dados'!$B:$B,'Banco de dados'!$H:$H)</f>
        <v>40</v>
      </c>
      <c r="CO781" s="26" t="e">
        <f t="array" aca="1" ref="CO781" ca="1">_xludf.XLOOKUP(CK781,'Banco de dados'!$B:$B,'Banco de dados'!$H:$H)</f>
        <v>#NAME?</v>
      </c>
      <c r="CP781" s="51" t="e">
        <f t="array" aca="1" ref="CP781" ca="1">_xludf.XLOOKUP(CI781,'Banco de dados'!$B:$B,'Banco de dados'!$F:$F)</f>
        <v>#NAME?</v>
      </c>
      <c r="CQ781" s="26" t="e">
        <f t="array" aca="1" ref="CQ781" ca="1">_xludf.XLOOKUP(CK781,'Banco de dados'!$B:$B,'Banco de dados'!$F:$F)</f>
        <v>#NAME?</v>
      </c>
      <c r="CR781" s="27">
        <v>0</v>
      </c>
      <c r="CS781" s="27"/>
      <c r="CT781" s="26" t="str">
        <f>IF(AG781=0.5,"Suporte",IF(AND(AG781&gt;='Braços de IP'!$B$9,AG781&lt;='Braços de IP'!$D$9),'Braços de IP'!$E$9,IF(AND(AG781&gt;='Braços de IP'!$B$10,AG781&lt;='Braços de IP'!$D$10),'Braços de IP'!$E$10,IF(AND(AG781&gt;='Braços de IP'!$B$11,AG781&lt;='Braços de IP'!$D$11),'Braços de IP'!$E$11,IF(AND(AG781&gt;='Braços de IP'!$B$12,AG781&lt;='Braços de IP'!$D$12),'Braços de IP'!$E$12,IF(AND(AG781&gt;='Braços de IP'!$B$13,AG781&lt;='Braços de IP'!$D$13),'Braços de IP'!$E$13,IF(AND(AG781&gt;='Braços de IP'!$B$14,AG781&lt;='Braços de IP'!$D$14),'Braços de IP'!$E$14,"ERRO")))))))</f>
        <v>Médio II</v>
      </c>
      <c r="CU781" s="27"/>
      <c r="CV781" s="26" t="str">
        <f>IF($CU781="","",VLOOKUP($CU781,'Braços de IP'!$E$9:$I$15,2,0))</f>
        <v/>
      </c>
      <c r="CW781" s="29" t="str">
        <f>IF($CU781="","",VLOOKUP($CU781,'Braços de IP'!$E$9:$I$15,5,0))</f>
        <v/>
      </c>
      <c r="CX781" s="26"/>
      <c r="CY781" s="26"/>
      <c r="CZ781" s="26"/>
      <c r="DA781" s="26"/>
      <c r="DB781" s="26"/>
      <c r="DC781" s="26"/>
      <c r="DD781" s="30">
        <f t="shared" si="926"/>
        <v>40</v>
      </c>
      <c r="DE781" s="31">
        <f t="shared" si="927"/>
        <v>72</v>
      </c>
      <c r="DF781" s="30">
        <f t="shared" si="928"/>
        <v>112</v>
      </c>
      <c r="DG781" s="32">
        <f t="shared" si="929"/>
        <v>0.44444444444444442</v>
      </c>
      <c r="DH781" s="33" t="s">
        <v>143</v>
      </c>
      <c r="DI781" s="34"/>
      <c r="DJ781" s="35"/>
      <c r="DK781" s="16" t="s">
        <v>144</v>
      </c>
      <c r="DL781" s="16"/>
      <c r="DN781" s="36" t="e">
        <f t="shared" si="675"/>
        <v>#VALUE!</v>
      </c>
    </row>
    <row r="782" spans="2:118" ht="15.75" customHeight="1" x14ac:dyDescent="0.25">
      <c r="B782" s="16">
        <v>173</v>
      </c>
      <c r="C782" s="16" t="s">
        <v>146</v>
      </c>
      <c r="D782" s="16" t="s">
        <v>656</v>
      </c>
      <c r="E782" s="16">
        <v>-8.0732269999999993</v>
      </c>
      <c r="F782" s="16">
        <v>-34.918309999999998</v>
      </c>
      <c r="G782" s="16" t="s">
        <v>157</v>
      </c>
      <c r="H782" s="17" t="s">
        <v>136</v>
      </c>
      <c r="I782" s="16" t="s">
        <v>135</v>
      </c>
      <c r="J782" s="17" t="s">
        <v>137</v>
      </c>
      <c r="K782" s="16">
        <v>96</v>
      </c>
      <c r="L782" s="17" t="s">
        <v>138</v>
      </c>
      <c r="M782" s="17">
        <v>50</v>
      </c>
      <c r="N782" s="16">
        <f t="shared" si="671"/>
        <v>192</v>
      </c>
      <c r="O782" s="17">
        <v>1</v>
      </c>
      <c r="P782" s="17">
        <v>1.91</v>
      </c>
      <c r="Q782" s="17">
        <v>8.92</v>
      </c>
      <c r="R782" s="16"/>
      <c r="S782" s="16"/>
      <c r="T782" s="16">
        <v>0</v>
      </c>
      <c r="U782" s="17">
        <v>2.7</v>
      </c>
      <c r="V782" s="17">
        <v>0</v>
      </c>
      <c r="W782" s="17">
        <v>0</v>
      </c>
      <c r="X782" s="17">
        <v>0</v>
      </c>
      <c r="Y782" s="17">
        <v>0</v>
      </c>
      <c r="Z782" s="17">
        <v>0</v>
      </c>
      <c r="AA782" s="17" t="s">
        <v>139</v>
      </c>
      <c r="AB782" s="17" t="s">
        <v>140</v>
      </c>
      <c r="AC782" s="17">
        <v>30.76</v>
      </c>
      <c r="AD782" s="17">
        <v>6.5</v>
      </c>
      <c r="AE782" s="17">
        <v>1</v>
      </c>
      <c r="AF782" s="17">
        <v>0.48</v>
      </c>
      <c r="AG782" s="17">
        <v>2.89</v>
      </c>
      <c r="AH782" s="17">
        <f t="shared" si="672"/>
        <v>2.41</v>
      </c>
      <c r="AI782" s="17" t="s">
        <v>136</v>
      </c>
      <c r="AJ782" s="17" t="s">
        <v>136</v>
      </c>
      <c r="AK782" s="17" t="s">
        <v>141</v>
      </c>
      <c r="AL782" s="17">
        <f t="shared" si="673"/>
        <v>2</v>
      </c>
      <c r="AM782" s="17">
        <v>1</v>
      </c>
      <c r="AN782" s="17" t="s">
        <v>139</v>
      </c>
      <c r="AO782" s="17">
        <v>30.76</v>
      </c>
      <c r="AP782" s="17">
        <v>6</v>
      </c>
      <c r="AQ782" s="17">
        <v>1</v>
      </c>
      <c r="AR782" s="17" t="s">
        <v>136</v>
      </c>
      <c r="AS782" s="19">
        <f t="shared" si="908"/>
        <v>2</v>
      </c>
      <c r="AT782" s="19"/>
      <c r="AU782" s="19">
        <f>VLOOKUP(G782,ABNT5101!$I$3:$J$9,2)</f>
        <v>7.5</v>
      </c>
      <c r="AV782" s="19">
        <f>VLOOKUP(G782,ABNT5101!$I$3:$M$9,5)</f>
        <v>0.18</v>
      </c>
      <c r="AW782" s="17" t="str">
        <f>_xlfn.XLOOKUP(G782,ABNT5101!I:I,ABNT5101!L:L)</f>
        <v>-</v>
      </c>
      <c r="AX782" s="17">
        <f>_xlfn.XLOOKUP(G782,ABNT5101!$I:$I,ABNT5101!M:M)</f>
        <v>0.18</v>
      </c>
      <c r="AY782" s="17" t="str">
        <f>_xlfn.XLOOKUP(G782,ABNT5101!$I:$I,ABNT5101!N:N)</f>
        <v>-</v>
      </c>
      <c r="AZ782" s="17">
        <f>_xlfn.XLOOKUP(G782,ABNT5101!$I:$I,ABNT5101!O:O)</f>
        <v>16</v>
      </c>
      <c r="BA782" s="20" t="str">
        <f t="shared" si="909"/>
        <v>ATENDE</v>
      </c>
      <c r="BB782" s="21">
        <f t="shared" ref="BB782:BC782" si="945">BE782/AU782-1</f>
        <v>8.4000000000000075E-2</v>
      </c>
      <c r="BC782" s="21">
        <f t="shared" si="945"/>
        <v>1.166666666666667</v>
      </c>
      <c r="BD782" s="21" t="str">
        <f t="shared" si="911"/>
        <v>-</v>
      </c>
      <c r="BE782" s="22">
        <v>8.1300000000000008</v>
      </c>
      <c r="BF782" s="22">
        <v>0.39</v>
      </c>
      <c r="BG782" s="22"/>
      <c r="BH782" s="22"/>
      <c r="BI782" s="23"/>
      <c r="BJ782" s="22"/>
      <c r="BK782" s="20" t="str">
        <f t="shared" si="912"/>
        <v>ATENDE</v>
      </c>
      <c r="BL782" s="20" t="str">
        <f t="shared" si="913"/>
        <v>ATENDE</v>
      </c>
      <c r="BM782" s="20" t="str">
        <f t="shared" si="914"/>
        <v>ATENDE</v>
      </c>
      <c r="BN782" s="20" t="str">
        <f t="shared" si="915"/>
        <v>ATENDE</v>
      </c>
      <c r="BO782" s="24" t="str">
        <f t="shared" si="916"/>
        <v>C5</v>
      </c>
      <c r="BP782" s="24" t="str">
        <f t="shared" si="891"/>
        <v>P6</v>
      </c>
      <c r="BQ782" s="25">
        <f t="shared" si="917"/>
        <v>0.68666666666666654</v>
      </c>
      <c r="BR782" s="22">
        <v>5.0599999999999996</v>
      </c>
      <c r="BS782" s="22">
        <v>2.14</v>
      </c>
      <c r="BT782" s="24">
        <f>IF(BP782="-","-",_xlfn.XLOOKUP(BP782,ABNT5101!$B$4:$B$9,ABNT5101!$C$4:$C$9))</f>
        <v>3</v>
      </c>
      <c r="BU782" s="24">
        <f>IF(BP782="-","-",_xlfn.XLOOKUP(BP782,ABNT5101!$B$4:$B$9,ABNT5101!$D$4:$D$9))</f>
        <v>0.6</v>
      </c>
      <c r="BV782" s="20" t="str">
        <f t="shared" si="918"/>
        <v>ATENDE</v>
      </c>
      <c r="BW782" s="20" t="str">
        <f t="shared" si="919"/>
        <v>ATENDE</v>
      </c>
      <c r="BX782" s="20" t="str">
        <f t="shared" si="920"/>
        <v>ATENDE</v>
      </c>
      <c r="BY782" s="24" t="str">
        <f t="shared" si="939"/>
        <v>P6</v>
      </c>
      <c r="BZ782" s="25">
        <f t="shared" si="921"/>
        <v>0.22999999999999998</v>
      </c>
      <c r="CA782" s="24">
        <v>3.69</v>
      </c>
      <c r="CB782" s="24">
        <v>1.76</v>
      </c>
      <c r="CC782" s="20">
        <f>IF(BY782="-","-",_xlfn.XLOOKUP(BY782,ABNT5101!$B$4:$B$9,ABNT5101!$C$4:$C$9))</f>
        <v>3</v>
      </c>
      <c r="CD782" s="24">
        <f>IF(BY782="-","-",_xlfn.XLOOKUP(BY782,ABNT5101!$B$4:$B$9,ABNT5101!$D$4:$D$9))</f>
        <v>0.6</v>
      </c>
      <c r="CE782" s="20" t="str">
        <f t="shared" si="922"/>
        <v>ATENDE</v>
      </c>
      <c r="CF782" s="20" t="str">
        <f t="shared" si="923"/>
        <v>ATENDE</v>
      </c>
      <c r="CG782" s="20" t="str">
        <f t="shared" si="924"/>
        <v>ATENDE</v>
      </c>
      <c r="CH782" s="26" t="str">
        <f>_xlfn.XLOOKUP(CI782,'Banco de dados'!$B:$B,'Banco de dados'!$D:$D)</f>
        <v>LEDSTAR</v>
      </c>
      <c r="CI782" s="47" t="str">
        <f>'Banco de dados'!B5</f>
        <v xml:space="preserve"> SL VT 9.1 28W</v>
      </c>
      <c r="CJ782" s="26" t="str">
        <f>_xlfn.XLOOKUP(CI782,'Banco de dados'!$B:$B,'Banco de dados'!$E:$E)</f>
        <v>LUM LED SL VT 9.1 28W</v>
      </c>
      <c r="CK782" s="26"/>
      <c r="CL782" s="26" t="e">
        <f>IF(CK782="-","-",_xlfn.XLOOKUP(CK782,'Banco de dados'!$B:$B,'Banco de dados'!$E:$E))</f>
        <v>#N/A</v>
      </c>
      <c r="CM782" s="28">
        <f t="shared" si="925"/>
        <v>1</v>
      </c>
      <c r="CN782" s="26">
        <f>_xlfn.XLOOKUP(CI782,'Banco de dados'!$B:$B,'Banco de dados'!$H:$H)</f>
        <v>28</v>
      </c>
      <c r="CO782" s="26" t="e">
        <f t="array" aca="1" ref="CO782" ca="1">_xludf.XLOOKUP(CK782,'Banco de dados'!$B:$B,'Banco de dados'!$H:$H)</f>
        <v>#NAME?</v>
      </c>
      <c r="CP782" s="51" t="e">
        <f t="array" aca="1" ref="CP782" ca="1">_xludf.XLOOKUP(CI782,'Banco de dados'!$B:$B,'Banco de dados'!$F:$F)</f>
        <v>#NAME?</v>
      </c>
      <c r="CQ782" s="26" t="e">
        <f t="array" aca="1" ref="CQ782" ca="1">_xludf.XLOOKUP(CK782,'Banco de dados'!$B:$B,'Banco de dados'!$F:$F)</f>
        <v>#NAME?</v>
      </c>
      <c r="CR782" s="27">
        <v>0</v>
      </c>
      <c r="CS782" s="27"/>
      <c r="CT782" s="26" t="str">
        <f>IF(AG782=0.5,"Suporte",IF(AND(AG782&gt;='Braços de IP'!$B$9,AG782&lt;='Braços de IP'!$D$9),'Braços de IP'!$E$9,IF(AND(AG782&gt;='Braços de IP'!$B$10,AG782&lt;='Braços de IP'!$D$10),'Braços de IP'!$E$10,IF(AND(AG782&gt;='Braços de IP'!$B$11,AG782&lt;='Braços de IP'!$D$11),'Braços de IP'!$E$11,IF(AND(AG782&gt;='Braços de IP'!$B$12,AG782&lt;='Braços de IP'!$D$12),'Braços de IP'!$E$12,IF(AND(AG782&gt;='Braços de IP'!$B$13,AG782&lt;='Braços de IP'!$D$13),'Braços de IP'!$E$13,IF(AND(AG782&gt;='Braços de IP'!$B$14,AG782&lt;='Braços de IP'!$D$14),'Braços de IP'!$E$14,"ERRO")))))))</f>
        <v>Longo I</v>
      </c>
      <c r="CU782" s="27"/>
      <c r="CV782" s="26" t="str">
        <f>IF($CU782="","",VLOOKUP($CU782,'Braços de IP'!$E$9:$I$15,2,0))</f>
        <v/>
      </c>
      <c r="CW782" s="29" t="str">
        <f>IF($CU782="","",VLOOKUP($CU782,'Braços de IP'!$E$9:$I$15,5,0))</f>
        <v/>
      </c>
      <c r="CX782" s="26"/>
      <c r="CY782" s="26"/>
      <c r="CZ782" s="26"/>
      <c r="DA782" s="26"/>
      <c r="DB782" s="26"/>
      <c r="DC782" s="26"/>
      <c r="DD782" s="30">
        <f t="shared" si="926"/>
        <v>28</v>
      </c>
      <c r="DE782" s="31">
        <f t="shared" si="927"/>
        <v>96</v>
      </c>
      <c r="DF782" s="30">
        <f t="shared" si="928"/>
        <v>124</v>
      </c>
      <c r="DG782" s="32">
        <f t="shared" si="929"/>
        <v>0.70833333333333326</v>
      </c>
      <c r="DH782" s="33" t="s">
        <v>143</v>
      </c>
      <c r="DI782" s="34"/>
      <c r="DJ782" s="35"/>
      <c r="DK782" s="16" t="s">
        <v>144</v>
      </c>
      <c r="DL782" s="16"/>
      <c r="DN782" s="36" t="e">
        <f t="shared" si="675"/>
        <v>#VALUE!</v>
      </c>
    </row>
    <row r="783" spans="2:118" ht="15.75" customHeight="1" x14ac:dyDescent="0.25">
      <c r="B783" s="16">
        <v>173</v>
      </c>
      <c r="C783" s="16" t="s">
        <v>146</v>
      </c>
      <c r="D783" s="16" t="s">
        <v>656</v>
      </c>
      <c r="E783" s="16">
        <v>-8.0732269999999993</v>
      </c>
      <c r="F783" s="16">
        <v>-34.918309999999998</v>
      </c>
      <c r="G783" s="16" t="s">
        <v>157</v>
      </c>
      <c r="H783" s="17" t="s">
        <v>136</v>
      </c>
      <c r="I783" s="16" t="s">
        <v>135</v>
      </c>
      <c r="J783" s="17" t="s">
        <v>137</v>
      </c>
      <c r="K783" s="16">
        <v>96</v>
      </c>
      <c r="L783" s="17" t="s">
        <v>138</v>
      </c>
      <c r="M783" s="17">
        <v>50</v>
      </c>
      <c r="N783" s="16">
        <f t="shared" si="671"/>
        <v>192</v>
      </c>
      <c r="O783" s="17">
        <v>1</v>
      </c>
      <c r="P783" s="17">
        <v>1.91</v>
      </c>
      <c r="Q783" s="17">
        <v>8.92</v>
      </c>
      <c r="R783" s="16"/>
      <c r="S783" s="16"/>
      <c r="T783" s="16">
        <v>0</v>
      </c>
      <c r="U783" s="17">
        <v>2.7</v>
      </c>
      <c r="V783" s="17">
        <v>0</v>
      </c>
      <c r="W783" s="17">
        <v>0</v>
      </c>
      <c r="X783" s="17">
        <v>0</v>
      </c>
      <c r="Y783" s="17">
        <v>0</v>
      </c>
      <c r="Z783" s="17">
        <v>0</v>
      </c>
      <c r="AA783" s="17" t="s">
        <v>139</v>
      </c>
      <c r="AB783" s="17" t="s">
        <v>140</v>
      </c>
      <c r="AC783" s="17">
        <v>30.76</v>
      </c>
      <c r="AD783" s="17">
        <v>6.5</v>
      </c>
      <c r="AE783" s="17">
        <v>1</v>
      </c>
      <c r="AF783" s="17">
        <v>0.48</v>
      </c>
      <c r="AG783" s="17">
        <v>2.89</v>
      </c>
      <c r="AH783" s="17">
        <f t="shared" si="672"/>
        <v>2.41</v>
      </c>
      <c r="AI783" s="17" t="s">
        <v>136</v>
      </c>
      <c r="AJ783" s="17" t="s">
        <v>136</v>
      </c>
      <c r="AK783" s="17" t="s">
        <v>141</v>
      </c>
      <c r="AL783" s="17">
        <f t="shared" si="673"/>
        <v>2</v>
      </c>
      <c r="AM783" s="17">
        <v>1</v>
      </c>
      <c r="AN783" s="17" t="s">
        <v>139</v>
      </c>
      <c r="AO783" s="17">
        <v>30.76</v>
      </c>
      <c r="AP783" s="17">
        <v>6</v>
      </c>
      <c r="AQ783" s="17">
        <v>1</v>
      </c>
      <c r="AR783" s="17" t="s">
        <v>136</v>
      </c>
      <c r="AS783" s="19">
        <f t="shared" si="908"/>
        <v>2</v>
      </c>
      <c r="AT783" s="19"/>
      <c r="AU783" s="19">
        <f>VLOOKUP(G783,ABNT5101!$I$3:$J$9,2)</f>
        <v>7.5</v>
      </c>
      <c r="AV783" s="19">
        <f>VLOOKUP(G783,ABNT5101!$I$3:$M$9,5)</f>
        <v>0.18</v>
      </c>
      <c r="AW783" s="17" t="str">
        <f>_xlfn.XLOOKUP(G783,ABNT5101!I:I,ABNT5101!L:L)</f>
        <v>-</v>
      </c>
      <c r="AX783" s="17">
        <f>_xlfn.XLOOKUP(G783,ABNT5101!$I:$I,ABNT5101!M:M)</f>
        <v>0.18</v>
      </c>
      <c r="AY783" s="17" t="str">
        <f>_xlfn.XLOOKUP(G783,ABNT5101!$I:$I,ABNT5101!N:N)</f>
        <v>-</v>
      </c>
      <c r="AZ783" s="17">
        <f>_xlfn.XLOOKUP(G783,ABNT5101!$I:$I,ABNT5101!O:O)</f>
        <v>16</v>
      </c>
      <c r="BA783" s="20" t="str">
        <f t="shared" si="909"/>
        <v>ATENDE</v>
      </c>
      <c r="BB783" s="21">
        <f t="shared" ref="BB783:BC783" si="946">BE783/AU783-1</f>
        <v>0.34266666666666667</v>
      </c>
      <c r="BC783" s="21">
        <f t="shared" si="946"/>
        <v>1.2777777777777777</v>
      </c>
      <c r="BD783" s="21" t="str">
        <f t="shared" si="911"/>
        <v>-</v>
      </c>
      <c r="BE783" s="22">
        <v>10.07</v>
      </c>
      <c r="BF783" s="22">
        <v>0.41</v>
      </c>
      <c r="BG783" s="22"/>
      <c r="BH783" s="22"/>
      <c r="BI783" s="23"/>
      <c r="BJ783" s="22"/>
      <c r="BK783" s="20" t="str">
        <f t="shared" si="912"/>
        <v>ATENDE</v>
      </c>
      <c r="BL783" s="20" t="str">
        <f t="shared" si="913"/>
        <v>ATENDE</v>
      </c>
      <c r="BM783" s="20" t="str">
        <f t="shared" si="914"/>
        <v>ATENDE</v>
      </c>
      <c r="BN783" s="20" t="str">
        <f t="shared" si="915"/>
        <v>ATENDE</v>
      </c>
      <c r="BO783" s="24" t="str">
        <f t="shared" si="916"/>
        <v>C5</v>
      </c>
      <c r="BP783" s="24" t="str">
        <f t="shared" si="891"/>
        <v>P6</v>
      </c>
      <c r="BQ783" s="25">
        <f t="shared" si="917"/>
        <v>0.75</v>
      </c>
      <c r="BR783" s="22">
        <v>5.25</v>
      </c>
      <c r="BS783" s="22">
        <v>1.1299999999999999</v>
      </c>
      <c r="BT783" s="24">
        <f>IF(BP783="-","-",_xlfn.XLOOKUP(BP783,ABNT5101!$B$4:$B$9,ABNT5101!$C$4:$C$9))</f>
        <v>3</v>
      </c>
      <c r="BU783" s="24">
        <f>IF(BP783="-","-",_xlfn.XLOOKUP(BP783,ABNT5101!$B$4:$B$9,ABNT5101!$D$4:$D$9))</f>
        <v>0.6</v>
      </c>
      <c r="BV783" s="20" t="str">
        <f t="shared" si="918"/>
        <v>ATENDE</v>
      </c>
      <c r="BW783" s="20" t="str">
        <f t="shared" si="919"/>
        <v>ATENDE</v>
      </c>
      <c r="BX783" s="20" t="str">
        <f t="shared" si="920"/>
        <v>ATENDE</v>
      </c>
      <c r="BY783" s="24" t="str">
        <f t="shared" si="939"/>
        <v>P6</v>
      </c>
      <c r="BZ783" s="25">
        <f t="shared" si="921"/>
        <v>1.0000000000000009E-2</v>
      </c>
      <c r="CA783" s="24">
        <v>3.03</v>
      </c>
      <c r="CB783" s="24">
        <v>1.1499999999999999</v>
      </c>
      <c r="CC783" s="20">
        <f>IF(BY783="-","-",_xlfn.XLOOKUP(BY783,ABNT5101!$B$4:$B$9,ABNT5101!$C$4:$C$9))</f>
        <v>3</v>
      </c>
      <c r="CD783" s="24">
        <f>IF(BY783="-","-",_xlfn.XLOOKUP(BY783,ABNT5101!$B$4:$B$9,ABNT5101!$D$4:$D$9))</f>
        <v>0.6</v>
      </c>
      <c r="CE783" s="20" t="str">
        <f t="shared" si="922"/>
        <v>ATENDE</v>
      </c>
      <c r="CF783" s="20" t="str">
        <f t="shared" si="923"/>
        <v>ATENDE</v>
      </c>
      <c r="CG783" s="20" t="str">
        <f t="shared" si="924"/>
        <v>ATENDE</v>
      </c>
      <c r="CH783" s="26" t="str">
        <f>_xlfn.XLOOKUP(CI783,'Banco de dados'!$B:$B,'Banco de dados'!$D:$D)</f>
        <v>SX LIGHTING</v>
      </c>
      <c r="CI783" s="27" t="str">
        <f>'Banco de dados'!B54</f>
        <v>SX-INEVO030HF</v>
      </c>
      <c r="CJ783" s="26" t="str">
        <f>_xlfn.XLOOKUP(CI783,'Banco de dados'!$B:$B,'Banco de dados'!$E:$E)</f>
        <v>SXINEVO030K50L12CZF7PHF</v>
      </c>
      <c r="CK783" s="26"/>
      <c r="CL783" s="26" t="e">
        <f>IF(CK783="-","-",_xlfn.XLOOKUP(CK783,'Banco de dados'!$B:$B,'Banco de dados'!$E:$E))</f>
        <v>#N/A</v>
      </c>
      <c r="CM783" s="28">
        <f t="shared" si="925"/>
        <v>1</v>
      </c>
      <c r="CN783" s="26">
        <f>_xlfn.XLOOKUP(CI783,'Banco de dados'!$B:$B,'Banco de dados'!$H:$H)</f>
        <v>31</v>
      </c>
      <c r="CO783" s="26" t="e">
        <f t="array" aca="1" ref="CO783" ca="1">_xludf.XLOOKUP(CK783,'Banco de dados'!$B:$B,'Banco de dados'!$H:$H)</f>
        <v>#NAME?</v>
      </c>
      <c r="CP783" s="51" t="e">
        <f t="array" aca="1" ref="CP783" ca="1">_xludf.XLOOKUP(CI783,'Banco de dados'!$B:$B,'Banco de dados'!$F:$F)</f>
        <v>#NAME?</v>
      </c>
      <c r="CQ783" s="26" t="e">
        <f t="array" aca="1" ref="CQ783" ca="1">_xludf.XLOOKUP(CK783,'Banco de dados'!$B:$B,'Banco de dados'!$F:$F)</f>
        <v>#NAME?</v>
      </c>
      <c r="CR783" s="27">
        <v>0</v>
      </c>
      <c r="CS783" s="27"/>
      <c r="CT783" s="26" t="str">
        <f>IF(AG783=0.5,"Suporte",IF(AND(AG783&gt;='Braços de IP'!$B$9,AG783&lt;='Braços de IP'!$D$9),'Braços de IP'!$E$9,IF(AND(AG783&gt;='Braços de IP'!$B$10,AG783&lt;='Braços de IP'!$D$10),'Braços de IP'!$E$10,IF(AND(AG783&gt;='Braços de IP'!$B$11,AG783&lt;='Braços de IP'!$D$11),'Braços de IP'!$E$11,IF(AND(AG783&gt;='Braços de IP'!$B$12,AG783&lt;='Braços de IP'!$D$12),'Braços de IP'!$E$12,IF(AND(AG783&gt;='Braços de IP'!$B$13,AG783&lt;='Braços de IP'!$D$13),'Braços de IP'!$E$13,IF(AND(AG783&gt;='Braços de IP'!$B$14,AG783&lt;='Braços de IP'!$D$14),'Braços de IP'!$E$14,"ERRO")))))))</f>
        <v>Longo I</v>
      </c>
      <c r="CU783" s="27"/>
      <c r="CV783" s="26" t="str">
        <f>IF($CU783="","",VLOOKUP($CU783,'Braços de IP'!$E$9:$I$15,2,0))</f>
        <v/>
      </c>
      <c r="CW783" s="29" t="str">
        <f>IF($CU783="","",VLOOKUP($CU783,'Braços de IP'!$E$9:$I$15,5,0))</f>
        <v/>
      </c>
      <c r="CX783" s="26"/>
      <c r="CY783" s="26"/>
      <c r="CZ783" s="26"/>
      <c r="DA783" s="26"/>
      <c r="DB783" s="26"/>
      <c r="DC783" s="26"/>
      <c r="DD783" s="30">
        <f t="shared" si="926"/>
        <v>31</v>
      </c>
      <c r="DE783" s="31">
        <f t="shared" si="927"/>
        <v>96</v>
      </c>
      <c r="DF783" s="30">
        <f t="shared" si="928"/>
        <v>127</v>
      </c>
      <c r="DG783" s="32">
        <f t="shared" si="929"/>
        <v>0.67708333333333326</v>
      </c>
      <c r="DH783" s="33" t="s">
        <v>143</v>
      </c>
      <c r="DI783" s="34"/>
      <c r="DJ783" s="35"/>
      <c r="DK783" s="16" t="s">
        <v>144</v>
      </c>
      <c r="DL783" s="16"/>
      <c r="DN783" s="36" t="e">
        <f t="shared" si="675"/>
        <v>#VALUE!</v>
      </c>
    </row>
    <row r="784" spans="2:118" ht="15.75" customHeight="1" x14ac:dyDescent="0.25">
      <c r="B784" s="16">
        <v>173</v>
      </c>
      <c r="C784" s="16" t="s">
        <v>146</v>
      </c>
      <c r="D784" s="16" t="s">
        <v>656</v>
      </c>
      <c r="E784" s="16">
        <v>-8.0732269999999993</v>
      </c>
      <c r="F784" s="16">
        <v>-34.918309999999998</v>
      </c>
      <c r="G784" s="16" t="s">
        <v>157</v>
      </c>
      <c r="H784" s="17" t="s">
        <v>136</v>
      </c>
      <c r="I784" s="16" t="s">
        <v>135</v>
      </c>
      <c r="J784" s="17" t="s">
        <v>137</v>
      </c>
      <c r="K784" s="16">
        <v>96</v>
      </c>
      <c r="L784" s="17" t="s">
        <v>138</v>
      </c>
      <c r="M784" s="17">
        <v>50</v>
      </c>
      <c r="N784" s="16">
        <f t="shared" si="671"/>
        <v>192</v>
      </c>
      <c r="O784" s="17">
        <v>1</v>
      </c>
      <c r="P784" s="17">
        <v>1.91</v>
      </c>
      <c r="Q784" s="17">
        <v>8.92</v>
      </c>
      <c r="R784" s="16"/>
      <c r="S784" s="16"/>
      <c r="T784" s="16">
        <v>0</v>
      </c>
      <c r="U784" s="17">
        <v>2.7</v>
      </c>
      <c r="V784" s="17">
        <v>0</v>
      </c>
      <c r="W784" s="17">
        <v>0</v>
      </c>
      <c r="X784" s="17">
        <v>0</v>
      </c>
      <c r="Y784" s="17">
        <v>0</v>
      </c>
      <c r="Z784" s="17">
        <v>0</v>
      </c>
      <c r="AA784" s="17" t="s">
        <v>139</v>
      </c>
      <c r="AB784" s="17" t="s">
        <v>140</v>
      </c>
      <c r="AC784" s="17">
        <v>30.76</v>
      </c>
      <c r="AD784" s="17">
        <v>6.5</v>
      </c>
      <c r="AE784" s="17">
        <v>1</v>
      </c>
      <c r="AF784" s="17">
        <v>0.48</v>
      </c>
      <c r="AG784" s="17">
        <v>2.89</v>
      </c>
      <c r="AH784" s="17">
        <f t="shared" si="672"/>
        <v>2.41</v>
      </c>
      <c r="AI784" s="17" t="s">
        <v>136</v>
      </c>
      <c r="AJ784" s="17" t="s">
        <v>136</v>
      </c>
      <c r="AK784" s="17" t="s">
        <v>141</v>
      </c>
      <c r="AL784" s="17">
        <f t="shared" si="673"/>
        <v>2</v>
      </c>
      <c r="AM784" s="17">
        <v>1</v>
      </c>
      <c r="AN784" s="17" t="s">
        <v>139</v>
      </c>
      <c r="AO784" s="17">
        <v>30.76</v>
      </c>
      <c r="AP784" s="17">
        <v>6</v>
      </c>
      <c r="AQ784" s="17">
        <v>1</v>
      </c>
      <c r="AR784" s="17" t="s">
        <v>136</v>
      </c>
      <c r="AS784" s="19">
        <f t="shared" si="908"/>
        <v>2</v>
      </c>
      <c r="AT784" s="19"/>
      <c r="AU784" s="19">
        <f>VLOOKUP(G784,ABNT5101!$I$3:$J$9,2)</f>
        <v>7.5</v>
      </c>
      <c r="AV784" s="19">
        <f>VLOOKUP(G784,ABNT5101!$I$3:$M$9,5)</f>
        <v>0.18</v>
      </c>
      <c r="AW784" s="17" t="str">
        <f>_xlfn.XLOOKUP(G784,ABNT5101!I:I,ABNT5101!L:L)</f>
        <v>-</v>
      </c>
      <c r="AX784" s="17">
        <f>_xlfn.XLOOKUP(G784,ABNT5101!$I:$I,ABNT5101!M:M)</f>
        <v>0.18</v>
      </c>
      <c r="AY784" s="17" t="str">
        <f>_xlfn.XLOOKUP(G784,ABNT5101!$I:$I,ABNT5101!N:N)</f>
        <v>-</v>
      </c>
      <c r="AZ784" s="17">
        <f>_xlfn.XLOOKUP(G784,ABNT5101!$I:$I,ABNT5101!O:O)</f>
        <v>16</v>
      </c>
      <c r="BA784" s="20" t="str">
        <f t="shared" si="909"/>
        <v>ATENDE</v>
      </c>
      <c r="BB784" s="21">
        <f t="shared" ref="BB784:BC784" si="947">BE784/AU784-1</f>
        <v>0.30800000000000005</v>
      </c>
      <c r="BC784" s="21">
        <f t="shared" si="947"/>
        <v>1.8888888888888893</v>
      </c>
      <c r="BD784" s="21" t="str">
        <f t="shared" si="911"/>
        <v>-</v>
      </c>
      <c r="BE784" s="22">
        <v>9.81</v>
      </c>
      <c r="BF784" s="22">
        <v>0.52</v>
      </c>
      <c r="BG784" s="22"/>
      <c r="BH784" s="22"/>
      <c r="BI784" s="23"/>
      <c r="BJ784" s="22"/>
      <c r="BK784" s="20" t="str">
        <f t="shared" si="912"/>
        <v>ATENDE</v>
      </c>
      <c r="BL784" s="20" t="str">
        <f t="shared" si="913"/>
        <v>ATENDE</v>
      </c>
      <c r="BM784" s="20" t="str">
        <f t="shared" si="914"/>
        <v>ATENDE</v>
      </c>
      <c r="BN784" s="20" t="str">
        <f t="shared" si="915"/>
        <v>ATENDE</v>
      </c>
      <c r="BO784" s="24" t="str">
        <f t="shared" si="916"/>
        <v>C5</v>
      </c>
      <c r="BP784" s="24" t="str">
        <f t="shared" si="891"/>
        <v>P6</v>
      </c>
      <c r="BQ784" s="25">
        <f t="shared" si="917"/>
        <v>0.89666666666666672</v>
      </c>
      <c r="BR784" s="22">
        <v>5.69</v>
      </c>
      <c r="BS784" s="22">
        <v>2.73</v>
      </c>
      <c r="BT784" s="24">
        <f>IF(BP784="-","-",_xlfn.XLOOKUP(BP784,ABNT5101!$B$4:$B$9,ABNT5101!$C$4:$C$9))</f>
        <v>3</v>
      </c>
      <c r="BU784" s="24">
        <f>IF(BP784="-","-",_xlfn.XLOOKUP(BP784,ABNT5101!$B$4:$B$9,ABNT5101!$D$4:$D$9))</f>
        <v>0.6</v>
      </c>
      <c r="BV784" s="20" t="str">
        <f t="shared" si="918"/>
        <v>ATENDE</v>
      </c>
      <c r="BW784" s="20" t="str">
        <f t="shared" si="919"/>
        <v>ATENDE</v>
      </c>
      <c r="BX784" s="20" t="str">
        <f t="shared" si="920"/>
        <v>ATENDE</v>
      </c>
      <c r="BY784" s="24" t="str">
        <f t="shared" si="939"/>
        <v>P6</v>
      </c>
      <c r="BZ784" s="25">
        <f t="shared" si="921"/>
        <v>5.0000000000000044E-2</v>
      </c>
      <c r="CA784" s="24">
        <v>3.15</v>
      </c>
      <c r="CB784" s="24">
        <v>1.64</v>
      </c>
      <c r="CC784" s="20">
        <f>IF(BY784="-","-",_xlfn.XLOOKUP(BY784,ABNT5101!$B$4:$B$9,ABNT5101!$C$4:$C$9))</f>
        <v>3</v>
      </c>
      <c r="CD784" s="24">
        <f>IF(BY784="-","-",_xlfn.XLOOKUP(BY784,ABNT5101!$B$4:$B$9,ABNT5101!$D$4:$D$9))</f>
        <v>0.6</v>
      </c>
      <c r="CE784" s="20" t="str">
        <f t="shared" si="922"/>
        <v>ATENDE</v>
      </c>
      <c r="CF784" s="20" t="str">
        <f t="shared" si="923"/>
        <v>ATENDE</v>
      </c>
      <c r="CG784" s="20" t="str">
        <f t="shared" si="924"/>
        <v>ATENDE</v>
      </c>
      <c r="CH784" s="26" t="str">
        <f>_xlfn.XLOOKUP(CI784,'Banco de dados'!$B:$B,'Banco de dados'!$D:$D)</f>
        <v>TECNOWATT</v>
      </c>
      <c r="CI784" s="27" t="str">
        <f>'Banco de dados'!B65</f>
        <v xml:space="preserve">SIGSAGPTLRRSSNDL_30W_38IBBRS
</v>
      </c>
      <c r="CJ784" s="26" t="str">
        <f>_xlfn.XLOOKUP(CI784,'Banco de dados'!$B:$B,'Banco de dados'!$E:$E)</f>
        <v>SIGSAGPTLRRSSNDL_30W_38IBBRS
1-10C1MUN6.5</v>
      </c>
      <c r="CK784" s="26"/>
      <c r="CL784" s="26" t="e">
        <f>IF(CK784="-","-",_xlfn.XLOOKUP(CK784,'Banco de dados'!$B:$B,'Banco de dados'!$E:$E))</f>
        <v>#N/A</v>
      </c>
      <c r="CM784" s="28">
        <f t="shared" si="925"/>
        <v>1</v>
      </c>
      <c r="CN784" s="26">
        <f>_xlfn.XLOOKUP(CI784,'Banco de dados'!$B:$B,'Banco de dados'!$H:$H)</f>
        <v>30</v>
      </c>
      <c r="CO784" s="26" t="e">
        <f t="array" aca="1" ref="CO784" ca="1">_xludf.XLOOKUP(CK784,'Banco de dados'!$B:$B,'Banco de dados'!$H:$H)</f>
        <v>#NAME?</v>
      </c>
      <c r="CP784" s="51" t="e">
        <f t="array" aca="1" ref="CP784" ca="1">_xludf.XLOOKUP(CI784,'Banco de dados'!$B:$B,'Banco de dados'!$F:$F)</f>
        <v>#NAME?</v>
      </c>
      <c r="CQ784" s="26" t="e">
        <f t="array" aca="1" ref="CQ784" ca="1">_xludf.XLOOKUP(CK784,'Banco de dados'!$B:$B,'Banco de dados'!$F:$F)</f>
        <v>#NAME?</v>
      </c>
      <c r="CR784" s="27">
        <v>0</v>
      </c>
      <c r="CS784" s="27"/>
      <c r="CT784" s="26" t="str">
        <f>IF(AG784=0.5,"Suporte",IF(AND(AG784&gt;='Braços de IP'!$B$9,AG784&lt;='Braços de IP'!$D$9),'Braços de IP'!$E$9,IF(AND(AG784&gt;='Braços de IP'!$B$10,AG784&lt;='Braços de IP'!$D$10),'Braços de IP'!$E$10,IF(AND(AG784&gt;='Braços de IP'!$B$11,AG784&lt;='Braços de IP'!$D$11),'Braços de IP'!$E$11,IF(AND(AG784&gt;='Braços de IP'!$B$12,AG784&lt;='Braços de IP'!$D$12),'Braços de IP'!$E$12,IF(AND(AG784&gt;='Braços de IP'!$B$13,AG784&lt;='Braços de IP'!$D$13),'Braços de IP'!$E$13,IF(AND(AG784&gt;='Braços de IP'!$B$14,AG784&lt;='Braços de IP'!$D$14),'Braços de IP'!$E$14,"ERRO")))))))</f>
        <v>Longo I</v>
      </c>
      <c r="CU784" s="27"/>
      <c r="CV784" s="26" t="str">
        <f>IF($CU784="","",VLOOKUP($CU784,'Braços de IP'!$E$9:$I$15,2,0))</f>
        <v/>
      </c>
      <c r="CW784" s="29" t="str">
        <f>IF($CU784="","",VLOOKUP($CU784,'Braços de IP'!$E$9:$I$15,5,0))</f>
        <v/>
      </c>
      <c r="CX784" s="26"/>
      <c r="CY784" s="26"/>
      <c r="CZ784" s="26"/>
      <c r="DA784" s="26"/>
      <c r="DB784" s="26"/>
      <c r="DC784" s="26"/>
      <c r="DD784" s="30">
        <f t="shared" si="926"/>
        <v>30</v>
      </c>
      <c r="DE784" s="31">
        <f t="shared" si="927"/>
        <v>96</v>
      </c>
      <c r="DF784" s="30">
        <f t="shared" si="928"/>
        <v>126</v>
      </c>
      <c r="DG784" s="32">
        <f t="shared" si="929"/>
        <v>0.6875</v>
      </c>
      <c r="DH784" s="33" t="s">
        <v>143</v>
      </c>
      <c r="DI784" s="34"/>
      <c r="DJ784" s="35"/>
      <c r="DK784" s="16" t="s">
        <v>144</v>
      </c>
      <c r="DL784" s="16"/>
      <c r="DN784" s="36" t="e">
        <f t="shared" si="675"/>
        <v>#VALUE!</v>
      </c>
    </row>
    <row r="785" spans="2:118" ht="15.75" customHeight="1" x14ac:dyDescent="0.25">
      <c r="B785" s="16">
        <v>174</v>
      </c>
      <c r="C785" s="16" t="s">
        <v>146</v>
      </c>
      <c r="D785" s="16" t="s">
        <v>657</v>
      </c>
      <c r="E785" s="16">
        <v>-8.0755420000000004</v>
      </c>
      <c r="F785" s="16">
        <v>-34.895434999999999</v>
      </c>
      <c r="G785" s="16" t="s">
        <v>153</v>
      </c>
      <c r="H785" s="17" t="s">
        <v>136</v>
      </c>
      <c r="I785" s="16" t="s">
        <v>149</v>
      </c>
      <c r="J785" s="17" t="s">
        <v>137</v>
      </c>
      <c r="K785" s="18">
        <v>72</v>
      </c>
      <c r="L785" s="17" t="s">
        <v>138</v>
      </c>
      <c r="M785" s="17">
        <v>0</v>
      </c>
      <c r="N785" s="16">
        <f t="shared" si="671"/>
        <v>144</v>
      </c>
      <c r="O785" s="17">
        <v>1</v>
      </c>
      <c r="P785" s="17">
        <v>1.56</v>
      </c>
      <c r="Q785" s="17">
        <v>7.79</v>
      </c>
      <c r="R785" s="16"/>
      <c r="S785" s="16"/>
      <c r="T785" s="16">
        <v>0</v>
      </c>
      <c r="U785" s="17">
        <v>1.47</v>
      </c>
      <c r="V785" s="17">
        <v>0</v>
      </c>
      <c r="W785" s="17">
        <v>0</v>
      </c>
      <c r="X785" s="17">
        <v>0</v>
      </c>
      <c r="Y785" s="17">
        <v>0</v>
      </c>
      <c r="Z785" s="17">
        <v>0</v>
      </c>
      <c r="AA785" s="17" t="s">
        <v>139</v>
      </c>
      <c r="AB785" s="17" t="s">
        <v>140</v>
      </c>
      <c r="AC785" s="17">
        <v>31.45</v>
      </c>
      <c r="AD785" s="17">
        <v>7.1</v>
      </c>
      <c r="AE785" s="17">
        <v>1</v>
      </c>
      <c r="AF785" s="17">
        <v>0.51</v>
      </c>
      <c r="AG785" s="17">
        <v>2.0099999999999998</v>
      </c>
      <c r="AH785" s="17">
        <f t="shared" si="672"/>
        <v>1.4999999999999998</v>
      </c>
      <c r="AI785" s="17" t="s">
        <v>136</v>
      </c>
      <c r="AJ785" s="17" t="s">
        <v>136</v>
      </c>
      <c r="AK785" s="17" t="s">
        <v>141</v>
      </c>
      <c r="AL785" s="17">
        <f t="shared" si="673"/>
        <v>2</v>
      </c>
      <c r="AM785" s="17">
        <v>0</v>
      </c>
      <c r="AN785" s="17"/>
      <c r="AO785" s="17">
        <v>0</v>
      </c>
      <c r="AP785" s="17">
        <v>0</v>
      </c>
      <c r="AQ785" s="17">
        <v>0</v>
      </c>
      <c r="AR785" s="17" t="s">
        <v>136</v>
      </c>
      <c r="AS785" s="19">
        <f t="shared" si="908"/>
        <v>0</v>
      </c>
      <c r="AT785" s="19"/>
      <c r="AU785" s="19">
        <f>VLOOKUP(G785,ABNT5101!$I$3:$J$9,2)</f>
        <v>15</v>
      </c>
      <c r="AV785" s="19">
        <f>VLOOKUP(G785,ABNT5101!$I$3:$M$9,5)</f>
        <v>0.18</v>
      </c>
      <c r="AW785" s="17" t="str">
        <f>_xlfn.XLOOKUP(G785,ABNT5101!I:I,ABNT5101!L:L)</f>
        <v>-</v>
      </c>
      <c r="AX785" s="17">
        <f>_xlfn.XLOOKUP(G785,ABNT5101!$I:$I,ABNT5101!M:M)</f>
        <v>0.18</v>
      </c>
      <c r="AY785" s="17" t="str">
        <f>_xlfn.XLOOKUP(G785,ABNT5101!$I:$I,ABNT5101!N:N)</f>
        <v>-</v>
      </c>
      <c r="AZ785" s="17">
        <f>_xlfn.XLOOKUP(G785,ABNT5101!$I:$I,ABNT5101!O:O)</f>
        <v>15</v>
      </c>
      <c r="BA785" s="20" t="str">
        <f t="shared" si="909"/>
        <v>ATENDE</v>
      </c>
      <c r="BB785" s="21">
        <f t="shared" ref="BB785:BC785" si="948">BE785/AU785-1</f>
        <v>0.19266666666666676</v>
      </c>
      <c r="BC785" s="21">
        <f t="shared" si="948"/>
        <v>1.2222222222222223</v>
      </c>
      <c r="BD785" s="21" t="str">
        <f t="shared" si="911"/>
        <v>-</v>
      </c>
      <c r="BE785" s="22">
        <v>17.89</v>
      </c>
      <c r="BF785" s="22">
        <v>0.4</v>
      </c>
      <c r="BG785" s="22"/>
      <c r="BH785" s="22"/>
      <c r="BI785" s="23"/>
      <c r="BJ785" s="22"/>
      <c r="BK785" s="20" t="str">
        <f t="shared" si="912"/>
        <v>ATENDE</v>
      </c>
      <c r="BL785" s="20" t="str">
        <f t="shared" si="913"/>
        <v>ATENDE</v>
      </c>
      <c r="BM785" s="20" t="str">
        <f t="shared" si="914"/>
        <v>ATENDE</v>
      </c>
      <c r="BN785" s="20" t="str">
        <f t="shared" si="915"/>
        <v>ATENDE</v>
      </c>
      <c r="BO785" s="24" t="str">
        <f t="shared" si="916"/>
        <v>C3</v>
      </c>
      <c r="BP785" s="24" t="str">
        <f t="shared" si="891"/>
        <v>P5</v>
      </c>
      <c r="BQ785" s="25">
        <f t="shared" si="917"/>
        <v>1.806</v>
      </c>
      <c r="BR785" s="22">
        <v>14.03</v>
      </c>
      <c r="BS785" s="22">
        <v>8.07</v>
      </c>
      <c r="BT785" s="24">
        <f>IF(BP785="-","-",_xlfn.XLOOKUP(BP785,ABNT5101!$B$4:$B$9,ABNT5101!$C$4:$C$9))</f>
        <v>5</v>
      </c>
      <c r="BU785" s="24">
        <f>IF(BP785="-","-",_xlfn.XLOOKUP(BP785,ABNT5101!$B$4:$B$9,ABNT5101!$D$4:$D$9))</f>
        <v>1</v>
      </c>
      <c r="BV785" s="20" t="str">
        <f t="shared" si="918"/>
        <v>ATENDE</v>
      </c>
      <c r="BW785" s="20" t="str">
        <f t="shared" si="919"/>
        <v>ATENDE</v>
      </c>
      <c r="BX785" s="20" t="str">
        <f t="shared" si="920"/>
        <v>ATENDE</v>
      </c>
      <c r="BY785" s="24" t="str">
        <f t="shared" si="939"/>
        <v>P5</v>
      </c>
      <c r="BZ785" s="25">
        <f t="shared" si="921"/>
        <v>1.206</v>
      </c>
      <c r="CA785" s="24">
        <v>11.03</v>
      </c>
      <c r="CB785" s="24">
        <v>4.59</v>
      </c>
      <c r="CC785" s="20">
        <f>IF(BY785="-","-",_xlfn.XLOOKUP(BY785,ABNT5101!$B$4:$B$9,ABNT5101!$C$4:$C$9))</f>
        <v>5</v>
      </c>
      <c r="CD785" s="24">
        <f>IF(BY785="-","-",_xlfn.XLOOKUP(BY785,ABNT5101!$B$4:$B$9,ABNT5101!$D$4:$D$9))</f>
        <v>1</v>
      </c>
      <c r="CE785" s="20" t="str">
        <f t="shared" si="922"/>
        <v>ATENDE</v>
      </c>
      <c r="CF785" s="20" t="str">
        <f t="shared" si="923"/>
        <v>ATENDE</v>
      </c>
      <c r="CG785" s="20" t="str">
        <f t="shared" si="924"/>
        <v>ATENDE</v>
      </c>
      <c r="CH785" s="26" t="str">
        <f>_xlfn.XLOOKUP(CI785,'Banco de dados'!$B:$B,'Banco de dados'!$D:$D)</f>
        <v>LEDSTAR</v>
      </c>
      <c r="CI785" s="47" t="str">
        <f>'Banco de dados'!B9</f>
        <v xml:space="preserve"> SL VT 9.1 65W</v>
      </c>
      <c r="CJ785" s="26" t="str">
        <f>_xlfn.XLOOKUP(CI785,'Banco de dados'!$B:$B,'Banco de dados'!$E:$E)</f>
        <v>LUM LED SL VT 9.1 65W</v>
      </c>
      <c r="CK785" s="26"/>
      <c r="CL785" s="26" t="e">
        <f>IF(CK785="-","-",_xlfn.XLOOKUP(CK785,'Banco de dados'!$B:$B,'Banco de dados'!$E:$E))</f>
        <v>#N/A</v>
      </c>
      <c r="CM785" s="28">
        <f t="shared" si="925"/>
        <v>1</v>
      </c>
      <c r="CN785" s="26">
        <f>_xlfn.XLOOKUP(CI785,'Banco de dados'!$B:$B,'Banco de dados'!$H:$H)</f>
        <v>65</v>
      </c>
      <c r="CO785" s="26" t="e">
        <f t="array" aca="1" ref="CO785" ca="1">_xludf.XLOOKUP(CK785,'Banco de dados'!$B:$B,'Banco de dados'!$H:$H)</f>
        <v>#NAME?</v>
      </c>
      <c r="CP785" s="51" t="e">
        <f t="array" aca="1" ref="CP785" ca="1">_xludf.XLOOKUP(CI785,'Banco de dados'!$B:$B,'Banco de dados'!$F:$F)</f>
        <v>#NAME?</v>
      </c>
      <c r="CQ785" s="26" t="e">
        <f t="array" aca="1" ref="CQ785" ca="1">_xludf.XLOOKUP(CK785,'Banco de dados'!$B:$B,'Banco de dados'!$F:$F)</f>
        <v>#NAME?</v>
      </c>
      <c r="CR785" s="27">
        <v>0</v>
      </c>
      <c r="CS785" s="27"/>
      <c r="CT785" s="26" t="str">
        <f>IF(AG785=0.5,"Suporte",IF(AND(AG785&gt;='Braços de IP'!$B$9,AG785&lt;='Braços de IP'!$D$9),'Braços de IP'!$E$9,IF(AND(AG785&gt;='Braços de IP'!$B$10,AG785&lt;='Braços de IP'!$D$10),'Braços de IP'!$E$10,IF(AND(AG785&gt;='Braços de IP'!$B$11,AG785&lt;='Braços de IP'!$D$11),'Braços de IP'!$E$11,IF(AND(AG785&gt;='Braços de IP'!$B$12,AG785&lt;='Braços de IP'!$D$12),'Braços de IP'!$E$12,IF(AND(AG785&gt;='Braços de IP'!$B$13,AG785&lt;='Braços de IP'!$D$13),'Braços de IP'!$E$13,IF(AND(AG785&gt;='Braços de IP'!$B$14,AG785&lt;='Braços de IP'!$D$14),'Braços de IP'!$E$14,"ERRO")))))))</f>
        <v>Médio I</v>
      </c>
      <c r="CU785" s="27"/>
      <c r="CV785" s="26" t="str">
        <f>IF($CU785="","",VLOOKUP($CU785,'Braços de IP'!$E$9:$I$15,2,0))</f>
        <v/>
      </c>
      <c r="CW785" s="29" t="str">
        <f>IF($CU785="","",VLOOKUP($CU785,'Braços de IP'!$E$9:$I$15,5,0))</f>
        <v/>
      </c>
      <c r="CX785" s="26"/>
      <c r="CY785" s="26"/>
      <c r="CZ785" s="26"/>
      <c r="DA785" s="26"/>
      <c r="DB785" s="26"/>
      <c r="DC785" s="26"/>
      <c r="DD785" s="30">
        <f t="shared" si="926"/>
        <v>65</v>
      </c>
      <c r="DE785" s="31">
        <f t="shared" si="927"/>
        <v>72</v>
      </c>
      <c r="DF785" s="30">
        <f t="shared" si="928"/>
        <v>137</v>
      </c>
      <c r="DG785" s="32">
        <f t="shared" si="929"/>
        <v>9.722222222222221E-2</v>
      </c>
      <c r="DH785" s="33" t="s">
        <v>143</v>
      </c>
      <c r="DI785" s="34"/>
      <c r="DJ785" s="35"/>
      <c r="DK785" s="16" t="s">
        <v>144</v>
      </c>
      <c r="DL785" s="16"/>
      <c r="DN785" s="36" t="e">
        <f t="shared" si="675"/>
        <v>#VALUE!</v>
      </c>
    </row>
    <row r="786" spans="2:118" ht="15.75" customHeight="1" x14ac:dyDescent="0.25">
      <c r="B786" s="16">
        <v>174</v>
      </c>
      <c r="C786" s="16" t="s">
        <v>146</v>
      </c>
      <c r="D786" s="16" t="s">
        <v>657</v>
      </c>
      <c r="E786" s="16">
        <v>-8.0755420000000004</v>
      </c>
      <c r="F786" s="16">
        <v>-34.895434999999999</v>
      </c>
      <c r="G786" s="16" t="s">
        <v>153</v>
      </c>
      <c r="H786" s="17" t="s">
        <v>136</v>
      </c>
      <c r="I786" s="16" t="s">
        <v>149</v>
      </c>
      <c r="J786" s="17" t="s">
        <v>137</v>
      </c>
      <c r="K786" s="18">
        <v>72</v>
      </c>
      <c r="L786" s="17" t="s">
        <v>138</v>
      </c>
      <c r="M786" s="17">
        <v>0</v>
      </c>
      <c r="N786" s="16">
        <f t="shared" si="671"/>
        <v>144</v>
      </c>
      <c r="O786" s="17">
        <v>1</v>
      </c>
      <c r="P786" s="17">
        <v>1.56</v>
      </c>
      <c r="Q786" s="17">
        <v>7.79</v>
      </c>
      <c r="R786" s="16"/>
      <c r="S786" s="16"/>
      <c r="T786" s="16">
        <v>0</v>
      </c>
      <c r="U786" s="17">
        <v>1.47</v>
      </c>
      <c r="V786" s="17">
        <v>0</v>
      </c>
      <c r="W786" s="17">
        <v>0</v>
      </c>
      <c r="X786" s="17">
        <v>0</v>
      </c>
      <c r="Y786" s="17">
        <v>0</v>
      </c>
      <c r="Z786" s="17">
        <v>0</v>
      </c>
      <c r="AA786" s="17" t="s">
        <v>139</v>
      </c>
      <c r="AB786" s="17" t="s">
        <v>140</v>
      </c>
      <c r="AC786" s="17">
        <v>31.45</v>
      </c>
      <c r="AD786" s="17">
        <v>7.1</v>
      </c>
      <c r="AE786" s="17">
        <v>1</v>
      </c>
      <c r="AF786" s="17">
        <v>0.51</v>
      </c>
      <c r="AG786" s="17">
        <v>2.0099999999999998</v>
      </c>
      <c r="AH786" s="17">
        <f t="shared" si="672"/>
        <v>1.4999999999999998</v>
      </c>
      <c r="AI786" s="17" t="s">
        <v>136</v>
      </c>
      <c r="AJ786" s="17" t="s">
        <v>136</v>
      </c>
      <c r="AK786" s="17" t="s">
        <v>141</v>
      </c>
      <c r="AL786" s="17">
        <f t="shared" si="673"/>
        <v>2</v>
      </c>
      <c r="AM786" s="17">
        <v>0</v>
      </c>
      <c r="AN786" s="17"/>
      <c r="AO786" s="17">
        <v>0</v>
      </c>
      <c r="AP786" s="17">
        <v>0</v>
      </c>
      <c r="AQ786" s="17">
        <v>0</v>
      </c>
      <c r="AR786" s="17" t="s">
        <v>136</v>
      </c>
      <c r="AS786" s="19">
        <f t="shared" si="908"/>
        <v>0</v>
      </c>
      <c r="AT786" s="19"/>
      <c r="AU786" s="19">
        <f>VLOOKUP(G786,ABNT5101!$I$3:$J$9,2)</f>
        <v>15</v>
      </c>
      <c r="AV786" s="19">
        <f>VLOOKUP(G786,ABNT5101!$I$3:$M$9,5)</f>
        <v>0.18</v>
      </c>
      <c r="AW786" s="17" t="str">
        <f>_xlfn.XLOOKUP(G786,ABNT5101!I:I,ABNT5101!L:L)</f>
        <v>-</v>
      </c>
      <c r="AX786" s="17">
        <f>_xlfn.XLOOKUP(G786,ABNT5101!$I:$I,ABNT5101!M:M)</f>
        <v>0.18</v>
      </c>
      <c r="AY786" s="17" t="str">
        <f>_xlfn.XLOOKUP(G786,ABNT5101!$I:$I,ABNT5101!N:N)</f>
        <v>-</v>
      </c>
      <c r="AZ786" s="17">
        <f>_xlfn.XLOOKUP(G786,ABNT5101!$I:$I,ABNT5101!O:O)</f>
        <v>15</v>
      </c>
      <c r="BA786" s="20" t="str">
        <f t="shared" si="909"/>
        <v>ATENDE</v>
      </c>
      <c r="BB786" s="21">
        <f t="shared" ref="BB786:BC786" si="949">BE786/AU786-1</f>
        <v>8.1333333333333258E-2</v>
      </c>
      <c r="BC786" s="21">
        <f t="shared" si="949"/>
        <v>2.2777777777777777</v>
      </c>
      <c r="BD786" s="21" t="str">
        <f t="shared" si="911"/>
        <v>-</v>
      </c>
      <c r="BE786" s="22">
        <v>16.22</v>
      </c>
      <c r="BF786" s="22">
        <v>0.59</v>
      </c>
      <c r="BG786" s="22"/>
      <c r="BH786" s="22"/>
      <c r="BI786" s="23"/>
      <c r="BJ786" s="22"/>
      <c r="BK786" s="20" t="str">
        <f t="shared" si="912"/>
        <v>ATENDE</v>
      </c>
      <c r="BL786" s="20" t="str">
        <f t="shared" si="913"/>
        <v>ATENDE</v>
      </c>
      <c r="BM786" s="20" t="str">
        <f t="shared" si="914"/>
        <v>ATENDE</v>
      </c>
      <c r="BN786" s="20" t="str">
        <f t="shared" si="915"/>
        <v>ATENDE</v>
      </c>
      <c r="BO786" s="24" t="str">
        <f t="shared" si="916"/>
        <v>C3</v>
      </c>
      <c r="BP786" s="24" t="str">
        <f t="shared" si="891"/>
        <v>P5</v>
      </c>
      <c r="BQ786" s="25">
        <f t="shared" si="917"/>
        <v>1.5140000000000002</v>
      </c>
      <c r="BR786" s="22">
        <v>12.57</v>
      </c>
      <c r="BS786" s="22">
        <v>5.64</v>
      </c>
      <c r="BT786" s="24">
        <f>IF(BP786="-","-",_xlfn.XLOOKUP(BP786,ABNT5101!$B$4:$B$9,ABNT5101!$C$4:$C$9))</f>
        <v>5</v>
      </c>
      <c r="BU786" s="24">
        <f>IF(BP786="-","-",_xlfn.XLOOKUP(BP786,ABNT5101!$B$4:$B$9,ABNT5101!$D$4:$D$9))</f>
        <v>1</v>
      </c>
      <c r="BV786" s="20" t="str">
        <f t="shared" si="918"/>
        <v>ATENDE</v>
      </c>
      <c r="BW786" s="20" t="str">
        <f t="shared" si="919"/>
        <v>ATENDE</v>
      </c>
      <c r="BX786" s="20" t="str">
        <f t="shared" si="920"/>
        <v>ATENDE</v>
      </c>
      <c r="BY786" s="24" t="str">
        <f t="shared" si="939"/>
        <v>P5</v>
      </c>
      <c r="BZ786" s="25">
        <f t="shared" si="921"/>
        <v>1.0179999999999998</v>
      </c>
      <c r="CA786" s="24">
        <v>10.09</v>
      </c>
      <c r="CB786" s="24">
        <v>7.89</v>
      </c>
      <c r="CC786" s="20">
        <f>IF(BY786="-","-",_xlfn.XLOOKUP(BY786,ABNT5101!$B$4:$B$9,ABNT5101!$C$4:$C$9))</f>
        <v>5</v>
      </c>
      <c r="CD786" s="24">
        <f>IF(BY786="-","-",_xlfn.XLOOKUP(BY786,ABNT5101!$B$4:$B$9,ABNT5101!$D$4:$D$9))</f>
        <v>1</v>
      </c>
      <c r="CE786" s="20" t="str">
        <f t="shared" si="922"/>
        <v>ATENDE</v>
      </c>
      <c r="CF786" s="20" t="str">
        <f t="shared" si="923"/>
        <v>ATENDE</v>
      </c>
      <c r="CG786" s="20" t="str">
        <f t="shared" si="924"/>
        <v>ATENDE</v>
      </c>
      <c r="CH786" s="26" t="str">
        <f>_xlfn.XLOOKUP(CI786,'Banco de dados'!$B:$B,'Banco de dados'!$D:$D)</f>
        <v>SX LIGHTING</v>
      </c>
      <c r="CI786" s="27" t="str">
        <f>'Banco de dados'!B56</f>
        <v>SX-INEVO050HF</v>
      </c>
      <c r="CJ786" s="26" t="str">
        <f>_xlfn.XLOOKUP(CI786,'Banco de dados'!$B:$B,'Banco de dados'!$E:$E)</f>
        <v>SXINEVO050K50L12CZF7PHF</v>
      </c>
      <c r="CK786" s="26"/>
      <c r="CL786" s="26" t="e">
        <f>IF(CK786="-","-",_xlfn.XLOOKUP(CK786,'Banco de dados'!$B:$B,'Banco de dados'!$E:$E))</f>
        <v>#N/A</v>
      </c>
      <c r="CM786" s="28">
        <f t="shared" si="925"/>
        <v>1</v>
      </c>
      <c r="CN786" s="26">
        <f>_xlfn.XLOOKUP(CI786,'Banco de dados'!$B:$B,'Banco de dados'!$H:$H)</f>
        <v>50</v>
      </c>
      <c r="CO786" s="26" t="e">
        <f t="array" aca="1" ref="CO786" ca="1">_xludf.XLOOKUP(CK786,'Banco de dados'!$B:$B,'Banco de dados'!$H:$H)</f>
        <v>#NAME?</v>
      </c>
      <c r="CP786" s="51" t="e">
        <f t="array" aca="1" ref="CP786" ca="1">_xludf.XLOOKUP(CI786,'Banco de dados'!$B:$B,'Banco de dados'!$F:$F)</f>
        <v>#NAME?</v>
      </c>
      <c r="CQ786" s="26" t="e">
        <f t="array" aca="1" ref="CQ786" ca="1">_xludf.XLOOKUP(CK786,'Banco de dados'!$B:$B,'Banco de dados'!$F:$F)</f>
        <v>#NAME?</v>
      </c>
      <c r="CR786" s="27">
        <v>0</v>
      </c>
      <c r="CS786" s="27"/>
      <c r="CT786" s="26" t="str">
        <f>IF(AG786=0.5,"Suporte",IF(AND(AG786&gt;='Braços de IP'!$B$9,AG786&lt;='Braços de IP'!$D$9),'Braços de IP'!$E$9,IF(AND(AG786&gt;='Braços de IP'!$B$10,AG786&lt;='Braços de IP'!$D$10),'Braços de IP'!$E$10,IF(AND(AG786&gt;='Braços de IP'!$B$11,AG786&lt;='Braços de IP'!$D$11),'Braços de IP'!$E$11,IF(AND(AG786&gt;='Braços de IP'!$B$12,AG786&lt;='Braços de IP'!$D$12),'Braços de IP'!$E$12,IF(AND(AG786&gt;='Braços de IP'!$B$13,AG786&lt;='Braços de IP'!$D$13),'Braços de IP'!$E$13,IF(AND(AG786&gt;='Braços de IP'!$B$14,AG786&lt;='Braços de IP'!$D$14),'Braços de IP'!$E$14,"ERRO")))))))</f>
        <v>Médio I</v>
      </c>
      <c r="CU786" s="27"/>
      <c r="CV786" s="26" t="str">
        <f>IF($CU786="","",VLOOKUP($CU786,'Braços de IP'!$E$9:$I$15,2,0))</f>
        <v/>
      </c>
      <c r="CW786" s="29" t="str">
        <f>IF($CU786="","",VLOOKUP($CU786,'Braços de IP'!$E$9:$I$15,5,0))</f>
        <v/>
      </c>
      <c r="CX786" s="26"/>
      <c r="CY786" s="26"/>
      <c r="CZ786" s="26"/>
      <c r="DA786" s="26"/>
      <c r="DB786" s="26"/>
      <c r="DC786" s="26"/>
      <c r="DD786" s="62">
        <f t="shared" si="926"/>
        <v>50</v>
      </c>
      <c r="DE786" s="31">
        <f t="shared" si="927"/>
        <v>72</v>
      </c>
      <c r="DF786" s="30">
        <f t="shared" si="928"/>
        <v>122</v>
      </c>
      <c r="DG786" s="32">
        <f t="shared" si="929"/>
        <v>0.30555555555555558</v>
      </c>
      <c r="DH786" s="33" t="s">
        <v>143</v>
      </c>
      <c r="DI786" s="34"/>
      <c r="DJ786" s="35"/>
      <c r="DK786" s="16" t="s">
        <v>144</v>
      </c>
      <c r="DL786" s="16"/>
      <c r="DN786" s="36" t="e">
        <f t="shared" si="675"/>
        <v>#VALUE!</v>
      </c>
    </row>
    <row r="787" spans="2:118" ht="15.75" customHeight="1" x14ac:dyDescent="0.25">
      <c r="B787" s="16">
        <v>174</v>
      </c>
      <c r="C787" s="16" t="s">
        <v>146</v>
      </c>
      <c r="D787" s="16" t="s">
        <v>657</v>
      </c>
      <c r="E787" s="16">
        <v>-8.0755420000000004</v>
      </c>
      <c r="F787" s="16">
        <v>-34.895434999999999</v>
      </c>
      <c r="G787" s="16" t="s">
        <v>153</v>
      </c>
      <c r="H787" s="17" t="s">
        <v>136</v>
      </c>
      <c r="I787" s="16" t="s">
        <v>149</v>
      </c>
      <c r="J787" s="17" t="s">
        <v>137</v>
      </c>
      <c r="K787" s="18">
        <v>72</v>
      </c>
      <c r="L787" s="17" t="s">
        <v>138</v>
      </c>
      <c r="M787" s="17">
        <v>0</v>
      </c>
      <c r="N787" s="16">
        <f t="shared" si="671"/>
        <v>144</v>
      </c>
      <c r="O787" s="17">
        <v>1</v>
      </c>
      <c r="P787" s="17">
        <v>1.56</v>
      </c>
      <c r="Q787" s="17">
        <v>7.79</v>
      </c>
      <c r="R787" s="16"/>
      <c r="S787" s="16"/>
      <c r="T787" s="16">
        <v>0</v>
      </c>
      <c r="U787" s="17">
        <v>1.47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 t="s">
        <v>139</v>
      </c>
      <c r="AB787" s="17" t="s">
        <v>140</v>
      </c>
      <c r="AC787" s="17">
        <v>31.45</v>
      </c>
      <c r="AD787" s="17">
        <v>7.1</v>
      </c>
      <c r="AE787" s="17">
        <v>1</v>
      </c>
      <c r="AF787" s="17">
        <v>0.51</v>
      </c>
      <c r="AG787" s="17">
        <v>2.0099999999999998</v>
      </c>
      <c r="AH787" s="17">
        <f t="shared" si="672"/>
        <v>1.4999999999999998</v>
      </c>
      <c r="AI787" s="17" t="s">
        <v>136</v>
      </c>
      <c r="AJ787" s="17" t="s">
        <v>136</v>
      </c>
      <c r="AK787" s="17" t="s">
        <v>141</v>
      </c>
      <c r="AL787" s="17">
        <f t="shared" si="673"/>
        <v>2</v>
      </c>
      <c r="AM787" s="17">
        <v>0</v>
      </c>
      <c r="AN787" s="17"/>
      <c r="AO787" s="17">
        <v>0</v>
      </c>
      <c r="AP787" s="17">
        <v>0</v>
      </c>
      <c r="AQ787" s="17">
        <v>0</v>
      </c>
      <c r="AR787" s="17" t="s">
        <v>136</v>
      </c>
      <c r="AS787" s="19">
        <f t="shared" si="908"/>
        <v>0</v>
      </c>
      <c r="AT787" s="19"/>
      <c r="AU787" s="19">
        <f>VLOOKUP(G787,ABNT5101!$I$3:$J$9,2)</f>
        <v>15</v>
      </c>
      <c r="AV787" s="19">
        <f>VLOOKUP(G787,ABNT5101!$I$3:$M$9,5)</f>
        <v>0.18</v>
      </c>
      <c r="AW787" s="17" t="str">
        <f>_xlfn.XLOOKUP(G787,ABNT5101!I:I,ABNT5101!L:L)</f>
        <v>-</v>
      </c>
      <c r="AX787" s="17">
        <f>_xlfn.XLOOKUP(G787,ABNT5101!$I:$I,ABNT5101!M:M)</f>
        <v>0.18</v>
      </c>
      <c r="AY787" s="17" t="str">
        <f>_xlfn.XLOOKUP(G787,ABNT5101!$I:$I,ABNT5101!N:N)</f>
        <v>-</v>
      </c>
      <c r="AZ787" s="17">
        <f>_xlfn.XLOOKUP(G787,ABNT5101!$I:$I,ABNT5101!O:O)</f>
        <v>15</v>
      </c>
      <c r="BA787" s="20" t="str">
        <f t="shared" si="909"/>
        <v>ATENDE</v>
      </c>
      <c r="BB787" s="21">
        <f t="shared" ref="BB787:BC787" si="950">BE787/AU787-1</f>
        <v>0.19333333333333313</v>
      </c>
      <c r="BC787" s="21">
        <f t="shared" si="950"/>
        <v>2.2222222222222223</v>
      </c>
      <c r="BD787" s="21" t="str">
        <f t="shared" si="911"/>
        <v>-</v>
      </c>
      <c r="BE787" s="22">
        <v>17.899999999999999</v>
      </c>
      <c r="BF787" s="22">
        <v>0.57999999999999996</v>
      </c>
      <c r="BG787" s="22"/>
      <c r="BH787" s="22"/>
      <c r="BI787" s="23"/>
      <c r="BJ787" s="22"/>
      <c r="BK787" s="20" t="str">
        <f t="shared" si="912"/>
        <v>ATENDE</v>
      </c>
      <c r="BL787" s="20" t="str">
        <f t="shared" si="913"/>
        <v>ATENDE</v>
      </c>
      <c r="BM787" s="20" t="str">
        <f t="shared" si="914"/>
        <v>ATENDE</v>
      </c>
      <c r="BN787" s="20" t="str">
        <f t="shared" si="915"/>
        <v>ATENDE</v>
      </c>
      <c r="BO787" s="24" t="str">
        <f t="shared" si="916"/>
        <v>C3</v>
      </c>
      <c r="BP787" s="24" t="str">
        <f t="shared" si="891"/>
        <v>P5</v>
      </c>
      <c r="BQ787" s="25">
        <f t="shared" si="917"/>
        <v>1.758</v>
      </c>
      <c r="BR787" s="22">
        <v>13.79</v>
      </c>
      <c r="BS787" s="22">
        <v>7.33</v>
      </c>
      <c r="BT787" s="24">
        <f>IF(BP787="-","-",_xlfn.XLOOKUP(BP787,ABNT5101!$B$4:$B$9,ABNT5101!$C$4:$C$9))</f>
        <v>5</v>
      </c>
      <c r="BU787" s="24">
        <f>IF(BP787="-","-",_xlfn.XLOOKUP(BP787,ABNT5101!$B$4:$B$9,ABNT5101!$D$4:$D$9))</f>
        <v>1</v>
      </c>
      <c r="BV787" s="20" t="str">
        <f t="shared" si="918"/>
        <v>ATENDE</v>
      </c>
      <c r="BW787" s="20" t="str">
        <f t="shared" si="919"/>
        <v>ATENDE</v>
      </c>
      <c r="BX787" s="20" t="str">
        <f t="shared" si="920"/>
        <v>ATENDE</v>
      </c>
      <c r="BY787" s="24" t="str">
        <f t="shared" si="939"/>
        <v>P5</v>
      </c>
      <c r="BZ787" s="25">
        <f t="shared" si="921"/>
        <v>0.65399999999999991</v>
      </c>
      <c r="CA787" s="24">
        <v>8.27</v>
      </c>
      <c r="CB787" s="24">
        <v>5.75</v>
      </c>
      <c r="CC787" s="20">
        <f>IF(BY787="-","-",_xlfn.XLOOKUP(BY787,ABNT5101!$B$4:$B$9,ABNT5101!$C$4:$C$9))</f>
        <v>5</v>
      </c>
      <c r="CD787" s="24">
        <f>IF(BY787="-","-",_xlfn.XLOOKUP(BY787,ABNT5101!$B$4:$B$9,ABNT5101!$D$4:$D$9))</f>
        <v>1</v>
      </c>
      <c r="CE787" s="20" t="str">
        <f t="shared" si="922"/>
        <v>ATENDE</v>
      </c>
      <c r="CF787" s="20" t="str">
        <f t="shared" si="923"/>
        <v>ATENDE</v>
      </c>
      <c r="CG787" s="20" t="str">
        <f t="shared" si="924"/>
        <v>ATENDE</v>
      </c>
      <c r="CH787" s="26" t="str">
        <f>_xlfn.XLOOKUP(CI787,'Banco de dados'!$B:$B,'Banco de dados'!$D:$D)</f>
        <v>TECNOWATT</v>
      </c>
      <c r="CI787" s="27" t="str">
        <f>'Banco de dados'!B68</f>
        <v xml:space="preserve">SIGSAGPTLRRSSNDL_60W_73IBBRS
</v>
      </c>
      <c r="CJ787" s="26" t="str">
        <f>_xlfn.XLOOKUP(CI787,'Banco de dados'!$B:$B,'Banco de dados'!$E:$E)</f>
        <v>SIGSAGPTLRRSSNDL_60W_73IBBRS
1-10C1MUN6.5</v>
      </c>
      <c r="CK787" s="26"/>
      <c r="CL787" s="26" t="e">
        <f>IF(CK787="-","-",_xlfn.XLOOKUP(CK787,'Banco de dados'!$B:$B,'Banco de dados'!$E:$E))</f>
        <v>#N/A</v>
      </c>
      <c r="CM787" s="28">
        <f t="shared" si="925"/>
        <v>1</v>
      </c>
      <c r="CN787" s="26">
        <f>_xlfn.XLOOKUP(CI787,'Banco de dados'!$B:$B,'Banco de dados'!$H:$H)</f>
        <v>60</v>
      </c>
      <c r="CO787" s="26" t="e">
        <f t="array" aca="1" ref="CO787" ca="1">_xludf.XLOOKUP(CK787,'Banco de dados'!$B:$B,'Banco de dados'!$H:$H)</f>
        <v>#NAME?</v>
      </c>
      <c r="CP787" s="51" t="e">
        <f t="array" aca="1" ref="CP787" ca="1">_xludf.XLOOKUP(CI787,'Banco de dados'!$B:$B,'Banco de dados'!$F:$F)</f>
        <v>#NAME?</v>
      </c>
      <c r="CQ787" s="26" t="e">
        <f t="array" aca="1" ref="CQ787" ca="1">_xludf.XLOOKUP(CK787,'Banco de dados'!$B:$B,'Banco de dados'!$F:$F)</f>
        <v>#NAME?</v>
      </c>
      <c r="CR787" s="27">
        <v>0</v>
      </c>
      <c r="CS787" s="27"/>
      <c r="CT787" s="26" t="str">
        <f>IF(AG787=0.5,"Suporte",IF(AND(AG787&gt;='Braços de IP'!$B$9,AG787&lt;='Braços de IP'!$D$9),'Braços de IP'!$E$9,IF(AND(AG787&gt;='Braços de IP'!$B$10,AG787&lt;='Braços de IP'!$D$10),'Braços de IP'!$E$10,IF(AND(AG787&gt;='Braços de IP'!$B$11,AG787&lt;='Braços de IP'!$D$11),'Braços de IP'!$E$11,IF(AND(AG787&gt;='Braços de IP'!$B$12,AG787&lt;='Braços de IP'!$D$12),'Braços de IP'!$E$12,IF(AND(AG787&gt;='Braços de IP'!$B$13,AG787&lt;='Braços de IP'!$D$13),'Braços de IP'!$E$13,IF(AND(AG787&gt;='Braços de IP'!$B$14,AG787&lt;='Braços de IP'!$D$14),'Braços de IP'!$E$14,"ERRO")))))))</f>
        <v>Médio I</v>
      </c>
      <c r="CU787" s="27"/>
      <c r="CV787" s="26" t="str">
        <f>IF($CU787="","",VLOOKUP($CU787,'Braços de IP'!$E$9:$I$15,2,0))</f>
        <v/>
      </c>
      <c r="CW787" s="29" t="str">
        <f>IF($CU787="","",VLOOKUP($CU787,'Braços de IP'!$E$9:$I$15,5,0))</f>
        <v/>
      </c>
      <c r="CX787" s="26"/>
      <c r="CY787" s="26"/>
      <c r="CZ787" s="26"/>
      <c r="DA787" s="26"/>
      <c r="DB787" s="26"/>
      <c r="DC787" s="26"/>
      <c r="DD787" s="30">
        <f t="shared" si="926"/>
        <v>60</v>
      </c>
      <c r="DE787" s="31">
        <f t="shared" si="927"/>
        <v>72</v>
      </c>
      <c r="DF787" s="30">
        <f t="shared" si="928"/>
        <v>132</v>
      </c>
      <c r="DG787" s="32">
        <f t="shared" si="929"/>
        <v>0.16666666666666663</v>
      </c>
      <c r="DH787" s="33" t="s">
        <v>143</v>
      </c>
      <c r="DI787" s="34"/>
      <c r="DJ787" s="35"/>
      <c r="DK787" s="16" t="s">
        <v>144</v>
      </c>
      <c r="DL787" s="16"/>
      <c r="DN787" s="36" t="e">
        <f t="shared" si="675"/>
        <v>#VALUE!</v>
      </c>
    </row>
    <row r="788" spans="2:118" ht="15.75" customHeight="1" x14ac:dyDescent="0.25">
      <c r="B788" s="16">
        <v>175</v>
      </c>
      <c r="C788" s="16" t="s">
        <v>146</v>
      </c>
      <c r="D788" s="16" t="s">
        <v>658</v>
      </c>
      <c r="E788" s="16">
        <v>-8.0920269999999999</v>
      </c>
      <c r="F788" s="16">
        <v>-34.948399000000002</v>
      </c>
      <c r="G788" s="16" t="s">
        <v>157</v>
      </c>
      <c r="H788" s="17" t="s">
        <v>136</v>
      </c>
      <c r="I788" s="16" t="s">
        <v>135</v>
      </c>
      <c r="J788" s="17" t="s">
        <v>137</v>
      </c>
      <c r="K788" s="18">
        <v>72</v>
      </c>
      <c r="L788" s="17" t="s">
        <v>138</v>
      </c>
      <c r="M788" s="17">
        <v>0</v>
      </c>
      <c r="N788" s="16">
        <f t="shared" si="671"/>
        <v>144</v>
      </c>
      <c r="O788" s="17">
        <v>1</v>
      </c>
      <c r="P788" s="17">
        <v>2.17</v>
      </c>
      <c r="Q788" s="17">
        <v>12.04</v>
      </c>
      <c r="R788" s="16"/>
      <c r="S788" s="16"/>
      <c r="T788" s="16">
        <v>0</v>
      </c>
      <c r="U788" s="17">
        <v>1.8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 t="s">
        <v>161</v>
      </c>
      <c r="AB788" s="17" t="s">
        <v>140</v>
      </c>
      <c r="AC788" s="17">
        <v>13.3</v>
      </c>
      <c r="AD788" s="17">
        <v>7.5</v>
      </c>
      <c r="AE788" s="17">
        <v>1</v>
      </c>
      <c r="AF788" s="17">
        <v>0.24</v>
      </c>
      <c r="AG788" s="17">
        <v>3.11</v>
      </c>
      <c r="AH788" s="17">
        <f t="shared" si="672"/>
        <v>2.87</v>
      </c>
      <c r="AI788" s="17" t="s">
        <v>136</v>
      </c>
      <c r="AJ788" s="17" t="s">
        <v>136</v>
      </c>
      <c r="AK788" s="17" t="s">
        <v>141</v>
      </c>
      <c r="AL788" s="17" t="str">
        <f t="shared" si="673"/>
        <v>erro</v>
      </c>
      <c r="AM788" s="17">
        <v>0</v>
      </c>
      <c r="AN788" s="17"/>
      <c r="AO788" s="17">
        <v>0</v>
      </c>
      <c r="AP788" s="17">
        <v>0</v>
      </c>
      <c r="AQ788" s="17">
        <v>0</v>
      </c>
      <c r="AR788" s="17" t="s">
        <v>136</v>
      </c>
      <c r="AS788" s="19">
        <f t="shared" si="908"/>
        <v>0</v>
      </c>
      <c r="AT788" s="19"/>
      <c r="AU788" s="19">
        <f>VLOOKUP(G788,ABNT5101!$I$3:$J$9,2)</f>
        <v>7.5</v>
      </c>
      <c r="AV788" s="19">
        <f>VLOOKUP(G788,ABNT5101!$I$3:$M$9,5)</f>
        <v>0.18</v>
      </c>
      <c r="AW788" s="17" t="str">
        <f>_xlfn.XLOOKUP(G788,ABNT5101!I:I,ABNT5101!L:L)</f>
        <v>-</v>
      </c>
      <c r="AX788" s="17">
        <f>_xlfn.XLOOKUP(G788,ABNT5101!$I:$I,ABNT5101!M:M)</f>
        <v>0.18</v>
      </c>
      <c r="AY788" s="17" t="str">
        <f>_xlfn.XLOOKUP(G788,ABNT5101!$I:$I,ABNT5101!N:N)</f>
        <v>-</v>
      </c>
      <c r="AZ788" s="17">
        <f>_xlfn.XLOOKUP(G788,ABNT5101!$I:$I,ABNT5101!O:O)</f>
        <v>16</v>
      </c>
      <c r="BA788" s="20" t="str">
        <f t="shared" si="909"/>
        <v>ATENDE</v>
      </c>
      <c r="BB788" s="21">
        <f t="shared" ref="BB788:BC788" si="951">BE788/AU788-1</f>
        <v>1.4786666666666668</v>
      </c>
      <c r="BC788" s="21">
        <f t="shared" si="951"/>
        <v>3.9444444444444446</v>
      </c>
      <c r="BD788" s="21" t="str">
        <f t="shared" si="911"/>
        <v>-</v>
      </c>
      <c r="BE788" s="22">
        <v>18.59</v>
      </c>
      <c r="BF788" s="22">
        <v>0.89</v>
      </c>
      <c r="BG788" s="22"/>
      <c r="BH788" s="22"/>
      <c r="BI788" s="23"/>
      <c r="BJ788" s="22"/>
      <c r="BK788" s="20" t="str">
        <f t="shared" si="912"/>
        <v>ATENDE</v>
      </c>
      <c r="BL788" s="20" t="str">
        <f t="shared" si="913"/>
        <v>ATENDE</v>
      </c>
      <c r="BM788" s="20" t="str">
        <f t="shared" si="914"/>
        <v>ATENDE</v>
      </c>
      <c r="BN788" s="20" t="str">
        <f t="shared" si="915"/>
        <v>ATENDE</v>
      </c>
      <c r="BO788" s="24" t="str">
        <f t="shared" si="916"/>
        <v>C5</v>
      </c>
      <c r="BP788" s="24" t="str">
        <f t="shared" si="891"/>
        <v>P6</v>
      </c>
      <c r="BQ788" s="25">
        <f t="shared" si="917"/>
        <v>2.3733333333333331</v>
      </c>
      <c r="BR788" s="22">
        <v>10.119999999999999</v>
      </c>
      <c r="BS788" s="22">
        <v>8.44</v>
      </c>
      <c r="BT788" s="24">
        <f>IF(BP788="-","-",_xlfn.XLOOKUP(BP788,ABNT5101!$B$4:$B$9,ABNT5101!$C$4:$C$9))</f>
        <v>3</v>
      </c>
      <c r="BU788" s="24">
        <f>IF(BP788="-","-",_xlfn.XLOOKUP(BP788,ABNT5101!$B$4:$B$9,ABNT5101!$D$4:$D$9))</f>
        <v>0.6</v>
      </c>
      <c r="BV788" s="20" t="str">
        <f t="shared" si="918"/>
        <v>ATENDE</v>
      </c>
      <c r="BW788" s="20" t="str">
        <f t="shared" si="919"/>
        <v>ATENDE</v>
      </c>
      <c r="BX788" s="20" t="str">
        <f t="shared" si="920"/>
        <v>ATENDE</v>
      </c>
      <c r="BY788" s="24" t="str">
        <f t="shared" si="939"/>
        <v>P6</v>
      </c>
      <c r="BZ788" s="25">
        <f t="shared" si="921"/>
        <v>2.2233333333333332</v>
      </c>
      <c r="CA788" s="24">
        <v>9.67</v>
      </c>
      <c r="CB788" s="24">
        <v>7.72</v>
      </c>
      <c r="CC788" s="20">
        <f>IF(BY788="-","-",_xlfn.XLOOKUP(BY788,ABNT5101!$B$4:$B$9,ABNT5101!$C$4:$C$9))</f>
        <v>3</v>
      </c>
      <c r="CD788" s="24">
        <f>IF(BY788="-","-",_xlfn.XLOOKUP(BY788,ABNT5101!$B$4:$B$9,ABNT5101!$D$4:$D$9))</f>
        <v>0.6</v>
      </c>
      <c r="CE788" s="20" t="str">
        <f t="shared" si="922"/>
        <v>ATENDE</v>
      </c>
      <c r="CF788" s="20" t="str">
        <f t="shared" si="923"/>
        <v>ATENDE</v>
      </c>
      <c r="CG788" s="20" t="str">
        <f t="shared" si="924"/>
        <v>ATENDE</v>
      </c>
      <c r="CH788" s="26" t="str">
        <f>_xlfn.XLOOKUP(CI788,'Banco de dados'!$B:$B,'Banco de dados'!$D:$D)</f>
        <v>LEDSTAR</v>
      </c>
      <c r="CI788" s="47" t="str">
        <f>'Banco de dados'!B4</f>
        <v xml:space="preserve"> SL VT 9.1 17W</v>
      </c>
      <c r="CJ788" s="26" t="str">
        <f>_xlfn.XLOOKUP(CI788,'Banco de dados'!$B:$B,'Banco de dados'!$E:$E)</f>
        <v>LUM LED SL VT 9.1 17W</v>
      </c>
      <c r="CK788" s="26"/>
      <c r="CL788" s="26" t="e">
        <f>IF(CK788="-","-",_xlfn.XLOOKUP(CK788,'Banco de dados'!$B:$B,'Banco de dados'!$E:$E))</f>
        <v>#N/A</v>
      </c>
      <c r="CM788" s="28">
        <f t="shared" si="925"/>
        <v>1</v>
      </c>
      <c r="CN788" s="26">
        <f>_xlfn.XLOOKUP(CI788,'Banco de dados'!$B:$B,'Banco de dados'!$H:$H)</f>
        <v>17</v>
      </c>
      <c r="CO788" s="26" t="e">
        <f t="array" aca="1" ref="CO788" ca="1">_xludf.XLOOKUP(CK788,'Banco de dados'!$B:$B,'Banco de dados'!$H:$H)</f>
        <v>#NAME?</v>
      </c>
      <c r="CP788" s="51" t="e">
        <f t="array" aca="1" ref="CP788" ca="1">_xludf.XLOOKUP(CI788,'Banco de dados'!$B:$B,'Banco de dados'!$F:$F)</f>
        <v>#NAME?</v>
      </c>
      <c r="CQ788" s="26" t="e">
        <f t="array" aca="1" ref="CQ788" ca="1">_xludf.XLOOKUP(CK788,'Banco de dados'!$B:$B,'Banco de dados'!$F:$F)</f>
        <v>#NAME?</v>
      </c>
      <c r="CR788" s="27">
        <v>0</v>
      </c>
      <c r="CS788" s="27"/>
      <c r="CT788" s="26" t="str">
        <f>IF(AG788=0.5,"Suporte",IF(AND(AG788&gt;='Braços de IP'!$B$9,AG788&lt;='Braços de IP'!$D$9),'Braços de IP'!$E$9,IF(AND(AG788&gt;='Braços de IP'!$B$10,AG788&lt;='Braços de IP'!$D$10),'Braços de IP'!$E$10,IF(AND(AG788&gt;='Braços de IP'!$B$11,AG788&lt;='Braços de IP'!$D$11),'Braços de IP'!$E$11,IF(AND(AG788&gt;='Braços de IP'!$B$12,AG788&lt;='Braços de IP'!$D$12),'Braços de IP'!$E$12,IF(AND(AG788&gt;='Braços de IP'!$B$13,AG788&lt;='Braços de IP'!$D$13),'Braços de IP'!$E$13,IF(AND(AG788&gt;='Braços de IP'!$B$14,AG788&lt;='Braços de IP'!$D$14),'Braços de IP'!$E$14,"ERRO")))))))</f>
        <v>Longo I</v>
      </c>
      <c r="CU788" s="27"/>
      <c r="CV788" s="26" t="str">
        <f>IF($CU788="","",VLOOKUP($CU788,'Braços de IP'!$E$9:$I$15,2,0))</f>
        <v/>
      </c>
      <c r="CW788" s="29" t="str">
        <f>IF($CU788="","",VLOOKUP($CU788,'Braços de IP'!$E$9:$I$15,5,0))</f>
        <v/>
      </c>
      <c r="CX788" s="26"/>
      <c r="CY788" s="26"/>
      <c r="CZ788" s="26"/>
      <c r="DA788" s="26"/>
      <c r="DB788" s="26"/>
      <c r="DC788" s="26"/>
      <c r="DD788" s="30">
        <f t="shared" si="926"/>
        <v>17</v>
      </c>
      <c r="DE788" s="31">
        <f t="shared" si="927"/>
        <v>72</v>
      </c>
      <c r="DF788" s="30">
        <f t="shared" si="928"/>
        <v>89</v>
      </c>
      <c r="DG788" s="32">
        <f t="shared" si="929"/>
        <v>0.76388888888888884</v>
      </c>
      <c r="DH788" s="33" t="s">
        <v>143</v>
      </c>
      <c r="DI788" s="34"/>
      <c r="DJ788" s="35"/>
      <c r="DK788" s="16" t="s">
        <v>144</v>
      </c>
      <c r="DL788" s="16"/>
      <c r="DN788" s="36" t="e">
        <f t="shared" si="675"/>
        <v>#VALUE!</v>
      </c>
    </row>
    <row r="789" spans="2:118" ht="15.75" customHeight="1" x14ac:dyDescent="0.25">
      <c r="B789" s="16">
        <v>175</v>
      </c>
      <c r="C789" s="16" t="s">
        <v>146</v>
      </c>
      <c r="D789" s="16" t="s">
        <v>658</v>
      </c>
      <c r="E789" s="16">
        <v>-8.0920269999999999</v>
      </c>
      <c r="F789" s="16">
        <v>-34.948399000000002</v>
      </c>
      <c r="G789" s="16" t="s">
        <v>157</v>
      </c>
      <c r="H789" s="17" t="s">
        <v>136</v>
      </c>
      <c r="I789" s="16" t="s">
        <v>135</v>
      </c>
      <c r="J789" s="17" t="s">
        <v>137</v>
      </c>
      <c r="K789" s="18">
        <v>72</v>
      </c>
      <c r="L789" s="17" t="s">
        <v>138</v>
      </c>
      <c r="M789" s="17">
        <v>0</v>
      </c>
      <c r="N789" s="16">
        <f t="shared" si="671"/>
        <v>144</v>
      </c>
      <c r="O789" s="17">
        <v>1</v>
      </c>
      <c r="P789" s="17">
        <v>2.17</v>
      </c>
      <c r="Q789" s="17">
        <v>12.04</v>
      </c>
      <c r="R789" s="16"/>
      <c r="S789" s="16"/>
      <c r="T789" s="16">
        <v>0</v>
      </c>
      <c r="U789" s="17">
        <v>1.8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 t="s">
        <v>161</v>
      </c>
      <c r="AB789" s="17" t="s">
        <v>140</v>
      </c>
      <c r="AC789" s="17">
        <v>13.3</v>
      </c>
      <c r="AD789" s="17">
        <v>7.5</v>
      </c>
      <c r="AE789" s="17">
        <v>1</v>
      </c>
      <c r="AF789" s="17">
        <v>0.24</v>
      </c>
      <c r="AG789" s="17">
        <v>3.11</v>
      </c>
      <c r="AH789" s="17">
        <f t="shared" si="672"/>
        <v>2.87</v>
      </c>
      <c r="AI789" s="17" t="s">
        <v>136</v>
      </c>
      <c r="AJ789" s="17" t="s">
        <v>136</v>
      </c>
      <c r="AK789" s="17" t="s">
        <v>141</v>
      </c>
      <c r="AL789" s="17" t="str">
        <f t="shared" si="673"/>
        <v>erro</v>
      </c>
      <c r="AM789" s="17">
        <v>0</v>
      </c>
      <c r="AN789" s="17"/>
      <c r="AO789" s="17">
        <v>0</v>
      </c>
      <c r="AP789" s="17">
        <v>0</v>
      </c>
      <c r="AQ789" s="17">
        <v>0</v>
      </c>
      <c r="AR789" s="17" t="s">
        <v>136</v>
      </c>
      <c r="AS789" s="19">
        <f t="shared" si="908"/>
        <v>0</v>
      </c>
      <c r="AT789" s="19"/>
      <c r="AU789" s="19">
        <f>VLOOKUP(G789,ABNT5101!$I$3:$J$9,2)</f>
        <v>7.5</v>
      </c>
      <c r="AV789" s="19">
        <f>VLOOKUP(G789,ABNT5101!$I$3:$M$9,5)</f>
        <v>0.18</v>
      </c>
      <c r="AW789" s="17" t="str">
        <f>_xlfn.XLOOKUP(G789,ABNT5101!I:I,ABNT5101!L:L)</f>
        <v>-</v>
      </c>
      <c r="AX789" s="17">
        <f>_xlfn.XLOOKUP(G789,ABNT5101!$I:$I,ABNT5101!M:M)</f>
        <v>0.18</v>
      </c>
      <c r="AY789" s="17" t="str">
        <f>_xlfn.XLOOKUP(G789,ABNT5101!$I:$I,ABNT5101!N:N)</f>
        <v>-</v>
      </c>
      <c r="AZ789" s="17">
        <f>_xlfn.XLOOKUP(G789,ABNT5101!$I:$I,ABNT5101!O:O)</f>
        <v>16</v>
      </c>
      <c r="BA789" s="20" t="str">
        <f t="shared" si="909"/>
        <v>ATENDE</v>
      </c>
      <c r="BB789" s="21">
        <f t="shared" ref="BB789:BC789" si="952">BE789/AU789-1</f>
        <v>2.3879999999999999</v>
      </c>
      <c r="BC789" s="21">
        <f t="shared" si="952"/>
        <v>3.8888888888888893</v>
      </c>
      <c r="BD789" s="21" t="str">
        <f t="shared" si="911"/>
        <v>-</v>
      </c>
      <c r="BE789" s="22">
        <v>25.41</v>
      </c>
      <c r="BF789" s="22">
        <v>0.88</v>
      </c>
      <c r="BG789" s="22"/>
      <c r="BH789" s="22"/>
      <c r="BI789" s="23"/>
      <c r="BJ789" s="22"/>
      <c r="BK789" s="20" t="str">
        <f t="shared" si="912"/>
        <v>ATENDE</v>
      </c>
      <c r="BL789" s="20" t="str">
        <f t="shared" si="913"/>
        <v>ATENDE</v>
      </c>
      <c r="BM789" s="20" t="str">
        <f t="shared" si="914"/>
        <v>ATENDE</v>
      </c>
      <c r="BN789" s="20" t="str">
        <f t="shared" si="915"/>
        <v>ATENDE</v>
      </c>
      <c r="BO789" s="24" t="str">
        <f t="shared" si="916"/>
        <v>C5</v>
      </c>
      <c r="BP789" s="24" t="str">
        <f t="shared" si="891"/>
        <v>P6</v>
      </c>
      <c r="BQ789" s="25">
        <f t="shared" si="917"/>
        <v>2.6733333333333333</v>
      </c>
      <c r="BR789" s="22">
        <v>11.02</v>
      </c>
      <c r="BS789" s="22">
        <v>8.51</v>
      </c>
      <c r="BT789" s="24">
        <f>IF(BP789="-","-",_xlfn.XLOOKUP(BP789,ABNT5101!$B$4:$B$9,ABNT5101!$C$4:$C$9))</f>
        <v>3</v>
      </c>
      <c r="BU789" s="24">
        <f>IF(BP789="-","-",_xlfn.XLOOKUP(BP789,ABNT5101!$B$4:$B$9,ABNT5101!$D$4:$D$9))</f>
        <v>0.6</v>
      </c>
      <c r="BV789" s="20" t="str">
        <f t="shared" si="918"/>
        <v>ATENDE</v>
      </c>
      <c r="BW789" s="20" t="str">
        <f t="shared" si="919"/>
        <v>ATENDE</v>
      </c>
      <c r="BX789" s="20" t="str">
        <f t="shared" si="920"/>
        <v>ATENDE</v>
      </c>
      <c r="BY789" s="24" t="str">
        <f t="shared" si="939"/>
        <v>P6</v>
      </c>
      <c r="BZ789" s="25">
        <f t="shared" si="921"/>
        <v>2.4600000000000004</v>
      </c>
      <c r="CA789" s="24">
        <v>10.38</v>
      </c>
      <c r="CB789" s="24">
        <v>7.54</v>
      </c>
      <c r="CC789" s="20">
        <f>IF(BY789="-","-",_xlfn.XLOOKUP(BY789,ABNT5101!$B$4:$B$9,ABNT5101!$C$4:$C$9))</f>
        <v>3</v>
      </c>
      <c r="CD789" s="24">
        <f>IF(BY789="-","-",_xlfn.XLOOKUP(BY789,ABNT5101!$B$4:$B$9,ABNT5101!$D$4:$D$9))</f>
        <v>0.6</v>
      </c>
      <c r="CE789" s="20" t="str">
        <f t="shared" si="922"/>
        <v>ATENDE</v>
      </c>
      <c r="CF789" s="20" t="str">
        <f t="shared" si="923"/>
        <v>ATENDE</v>
      </c>
      <c r="CG789" s="20" t="str">
        <f t="shared" si="924"/>
        <v>ATENDE</v>
      </c>
      <c r="CH789" s="26" t="str">
        <f>_xlfn.XLOOKUP(CI789,'Banco de dados'!$B:$B,'Banco de dados'!$D:$D)</f>
        <v>SX LIGHTING</v>
      </c>
      <c r="CI789" s="27" t="str">
        <f>'Banco de dados'!B53</f>
        <v>SX-INEVO020HF</v>
      </c>
      <c r="CJ789" s="26" t="str">
        <f>_xlfn.XLOOKUP(CI789,'Banco de dados'!$B:$B,'Banco de dados'!$E:$E)</f>
        <v>SXINEVO020K50L12CZF7PHF</v>
      </c>
      <c r="CK789" s="26"/>
      <c r="CL789" s="26" t="e">
        <f>IF(CK789="-","-",_xlfn.XLOOKUP(CK789,'Banco de dados'!$B:$B,'Banco de dados'!$E:$E))</f>
        <v>#N/A</v>
      </c>
      <c r="CM789" s="28">
        <f t="shared" si="925"/>
        <v>1</v>
      </c>
      <c r="CN789" s="26">
        <f>_xlfn.XLOOKUP(CI789,'Banco de dados'!$B:$B,'Banco de dados'!$H:$H)</f>
        <v>22.5</v>
      </c>
      <c r="CO789" s="26" t="e">
        <f t="array" aca="1" ref="CO789" ca="1">_xludf.XLOOKUP(CK789,'Banco de dados'!$B:$B,'Banco de dados'!$H:$H)</f>
        <v>#NAME?</v>
      </c>
      <c r="CP789" s="51" t="e">
        <f t="array" aca="1" ref="CP789" ca="1">_xludf.XLOOKUP(CI789,'Banco de dados'!$B:$B,'Banco de dados'!$F:$F)</f>
        <v>#NAME?</v>
      </c>
      <c r="CQ789" s="26" t="e">
        <f t="array" aca="1" ref="CQ789" ca="1">_xludf.XLOOKUP(CK789,'Banco de dados'!$B:$B,'Banco de dados'!$F:$F)</f>
        <v>#NAME?</v>
      </c>
      <c r="CR789" s="27">
        <v>0</v>
      </c>
      <c r="CS789" s="27"/>
      <c r="CT789" s="26" t="str">
        <f>IF(AG789=0.5,"Suporte",IF(AND(AG789&gt;='Braços de IP'!$B$9,AG789&lt;='Braços de IP'!$D$9),'Braços de IP'!$E$9,IF(AND(AG789&gt;='Braços de IP'!$B$10,AG789&lt;='Braços de IP'!$D$10),'Braços de IP'!$E$10,IF(AND(AG789&gt;='Braços de IP'!$B$11,AG789&lt;='Braços de IP'!$D$11),'Braços de IP'!$E$11,IF(AND(AG789&gt;='Braços de IP'!$B$12,AG789&lt;='Braços de IP'!$D$12),'Braços de IP'!$E$12,IF(AND(AG789&gt;='Braços de IP'!$B$13,AG789&lt;='Braços de IP'!$D$13),'Braços de IP'!$E$13,IF(AND(AG789&gt;='Braços de IP'!$B$14,AG789&lt;='Braços de IP'!$D$14),'Braços de IP'!$E$14,"ERRO")))))))</f>
        <v>Longo I</v>
      </c>
      <c r="CU789" s="27"/>
      <c r="CV789" s="26" t="str">
        <f>IF($CU789="","",VLOOKUP($CU789,'Braços de IP'!$E$9:$I$15,2,0))</f>
        <v/>
      </c>
      <c r="CW789" s="29" t="str">
        <f>IF($CU789="","",VLOOKUP($CU789,'Braços de IP'!$E$9:$I$15,5,0))</f>
        <v/>
      </c>
      <c r="CX789" s="26"/>
      <c r="CY789" s="26"/>
      <c r="CZ789" s="26"/>
      <c r="DA789" s="26"/>
      <c r="DB789" s="26"/>
      <c r="DC789" s="26"/>
      <c r="DD789" s="30">
        <f t="shared" si="926"/>
        <v>22.5</v>
      </c>
      <c r="DE789" s="31">
        <f t="shared" si="927"/>
        <v>72</v>
      </c>
      <c r="DF789" s="30">
        <f t="shared" si="928"/>
        <v>94.5</v>
      </c>
      <c r="DG789" s="32">
        <f t="shared" si="929"/>
        <v>0.6875</v>
      </c>
      <c r="DH789" s="33" t="s">
        <v>143</v>
      </c>
      <c r="DI789" s="34"/>
      <c r="DJ789" s="35"/>
      <c r="DK789" s="16" t="s">
        <v>144</v>
      </c>
      <c r="DL789" s="16"/>
      <c r="DN789" s="36" t="e">
        <f t="shared" si="675"/>
        <v>#VALUE!</v>
      </c>
    </row>
    <row r="790" spans="2:118" ht="15.75" customHeight="1" x14ac:dyDescent="0.25">
      <c r="B790" s="16">
        <v>175</v>
      </c>
      <c r="C790" s="16" t="s">
        <v>146</v>
      </c>
      <c r="D790" s="16" t="s">
        <v>658</v>
      </c>
      <c r="E790" s="16">
        <v>-8.0920269999999999</v>
      </c>
      <c r="F790" s="16">
        <v>-34.948399000000002</v>
      </c>
      <c r="G790" s="16" t="s">
        <v>157</v>
      </c>
      <c r="H790" s="17" t="s">
        <v>136</v>
      </c>
      <c r="I790" s="16" t="s">
        <v>135</v>
      </c>
      <c r="J790" s="17" t="s">
        <v>137</v>
      </c>
      <c r="K790" s="18">
        <v>72</v>
      </c>
      <c r="L790" s="17" t="s">
        <v>138</v>
      </c>
      <c r="M790" s="17">
        <v>0</v>
      </c>
      <c r="N790" s="16">
        <f t="shared" si="671"/>
        <v>144</v>
      </c>
      <c r="O790" s="17">
        <v>1</v>
      </c>
      <c r="P790" s="17">
        <v>2.17</v>
      </c>
      <c r="Q790" s="17">
        <v>12.04</v>
      </c>
      <c r="R790" s="16"/>
      <c r="S790" s="16"/>
      <c r="T790" s="16">
        <v>0</v>
      </c>
      <c r="U790" s="17">
        <v>1.8</v>
      </c>
      <c r="V790" s="17">
        <v>0</v>
      </c>
      <c r="W790" s="17">
        <v>0</v>
      </c>
      <c r="X790" s="17">
        <v>0</v>
      </c>
      <c r="Y790" s="17">
        <v>0</v>
      </c>
      <c r="Z790" s="17">
        <v>0</v>
      </c>
      <c r="AA790" s="17" t="s">
        <v>161</v>
      </c>
      <c r="AB790" s="17" t="s">
        <v>140</v>
      </c>
      <c r="AC790" s="17">
        <v>13.3</v>
      </c>
      <c r="AD790" s="17">
        <v>7.5</v>
      </c>
      <c r="AE790" s="17">
        <v>1</v>
      </c>
      <c r="AF790" s="17">
        <v>0.24</v>
      </c>
      <c r="AG790" s="17">
        <v>3.11</v>
      </c>
      <c r="AH790" s="17">
        <f t="shared" si="672"/>
        <v>2.87</v>
      </c>
      <c r="AI790" s="17" t="s">
        <v>136</v>
      </c>
      <c r="AJ790" s="17" t="s">
        <v>136</v>
      </c>
      <c r="AK790" s="17" t="s">
        <v>141</v>
      </c>
      <c r="AL790" s="17" t="str">
        <f t="shared" si="673"/>
        <v>erro</v>
      </c>
      <c r="AM790" s="17">
        <v>0</v>
      </c>
      <c r="AN790" s="17"/>
      <c r="AO790" s="17">
        <v>0</v>
      </c>
      <c r="AP790" s="17">
        <v>0</v>
      </c>
      <c r="AQ790" s="17">
        <v>0</v>
      </c>
      <c r="AR790" s="17" t="s">
        <v>136</v>
      </c>
      <c r="AS790" s="19">
        <f t="shared" si="908"/>
        <v>0</v>
      </c>
      <c r="AT790" s="19"/>
      <c r="AU790" s="19">
        <f>VLOOKUP(G790,ABNT5101!$I$3:$J$9,2)</f>
        <v>7.5</v>
      </c>
      <c r="AV790" s="19">
        <f>VLOOKUP(G790,ABNT5101!$I$3:$M$9,5)</f>
        <v>0.18</v>
      </c>
      <c r="AW790" s="17" t="str">
        <f>_xlfn.XLOOKUP(G790,ABNT5101!I:I,ABNT5101!L:L)</f>
        <v>-</v>
      </c>
      <c r="AX790" s="17">
        <f>_xlfn.XLOOKUP(G790,ABNT5101!$I:$I,ABNT5101!M:M)</f>
        <v>0.18</v>
      </c>
      <c r="AY790" s="17" t="str">
        <f>_xlfn.XLOOKUP(G790,ABNT5101!$I:$I,ABNT5101!N:N)</f>
        <v>-</v>
      </c>
      <c r="AZ790" s="17">
        <f>_xlfn.XLOOKUP(G790,ABNT5101!$I:$I,ABNT5101!O:O)</f>
        <v>16</v>
      </c>
      <c r="BA790" s="20" t="str">
        <f t="shared" si="909"/>
        <v>ATENDE</v>
      </c>
      <c r="BB790" s="21">
        <f t="shared" ref="BB790:BC790" si="953">BE790/AU790-1</f>
        <v>3.8466666666666667</v>
      </c>
      <c r="BC790" s="21">
        <f t="shared" si="953"/>
        <v>3.666666666666667</v>
      </c>
      <c r="BD790" s="21" t="str">
        <f t="shared" si="911"/>
        <v>-</v>
      </c>
      <c r="BE790" s="22">
        <v>36.35</v>
      </c>
      <c r="BF790" s="22">
        <v>0.84</v>
      </c>
      <c r="BG790" s="22"/>
      <c r="BH790" s="22"/>
      <c r="BI790" s="23"/>
      <c r="BJ790" s="22"/>
      <c r="BK790" s="20" t="str">
        <f t="shared" si="912"/>
        <v>ATENDE</v>
      </c>
      <c r="BL790" s="20" t="str">
        <f t="shared" si="913"/>
        <v>ATENDE</v>
      </c>
      <c r="BM790" s="20" t="str">
        <f t="shared" si="914"/>
        <v>ATENDE</v>
      </c>
      <c r="BN790" s="20" t="str">
        <f t="shared" si="915"/>
        <v>ATENDE</v>
      </c>
      <c r="BO790" s="24" t="str">
        <f t="shared" si="916"/>
        <v>C5</v>
      </c>
      <c r="BP790" s="24" t="str">
        <f t="shared" si="891"/>
        <v>P6</v>
      </c>
      <c r="BQ790" s="25">
        <f t="shared" si="917"/>
        <v>4.4733333333333336</v>
      </c>
      <c r="BR790" s="22">
        <v>16.420000000000002</v>
      </c>
      <c r="BS790" s="22">
        <v>13.01</v>
      </c>
      <c r="BT790" s="24">
        <f>IF(BP790="-","-",_xlfn.XLOOKUP(BP790,ABNT5101!$B$4:$B$9,ABNT5101!$C$4:$C$9))</f>
        <v>3</v>
      </c>
      <c r="BU790" s="24">
        <f>IF(BP790="-","-",_xlfn.XLOOKUP(BP790,ABNT5101!$B$4:$B$9,ABNT5101!$D$4:$D$9))</f>
        <v>0.6</v>
      </c>
      <c r="BV790" s="20" t="str">
        <f t="shared" si="918"/>
        <v>ATENDE</v>
      </c>
      <c r="BW790" s="20" t="str">
        <f t="shared" si="919"/>
        <v>ATENDE</v>
      </c>
      <c r="BX790" s="20" t="str">
        <f t="shared" si="920"/>
        <v>ATENDE</v>
      </c>
      <c r="BY790" s="24" t="str">
        <f t="shared" si="939"/>
        <v>P6</v>
      </c>
      <c r="BZ790" s="25">
        <f t="shared" si="921"/>
        <v>4.2133333333333338</v>
      </c>
      <c r="CA790" s="24">
        <v>15.64</v>
      </c>
      <c r="CB790" s="24">
        <v>11.89</v>
      </c>
      <c r="CC790" s="20">
        <f>IF(BY790="-","-",_xlfn.XLOOKUP(BY790,ABNT5101!$B$4:$B$9,ABNT5101!$C$4:$C$9))</f>
        <v>3</v>
      </c>
      <c r="CD790" s="24">
        <f>IF(BY790="-","-",_xlfn.XLOOKUP(BY790,ABNT5101!$B$4:$B$9,ABNT5101!$D$4:$D$9))</f>
        <v>0.6</v>
      </c>
      <c r="CE790" s="20" t="str">
        <f t="shared" si="922"/>
        <v>ATENDE</v>
      </c>
      <c r="CF790" s="20" t="str">
        <f t="shared" si="923"/>
        <v>ATENDE</v>
      </c>
      <c r="CG790" s="20" t="str">
        <f t="shared" si="924"/>
        <v>ATENDE</v>
      </c>
      <c r="CH790" s="26" t="str">
        <f>_xlfn.XLOOKUP(CI790,'Banco de dados'!$B:$B,'Banco de dados'!$D:$D)</f>
        <v>TECNOWATT</v>
      </c>
      <c r="CI790" s="27" t="str">
        <f>'Banco de dados'!B65</f>
        <v xml:space="preserve">SIGSAGPTLRRSSNDL_30W_38IBBRS
</v>
      </c>
      <c r="CJ790" s="26" t="str">
        <f>_xlfn.XLOOKUP(CI790,'Banco de dados'!$B:$B,'Banco de dados'!$E:$E)</f>
        <v>SIGSAGPTLRRSSNDL_30W_38IBBRS
1-10C1MUN6.5</v>
      </c>
      <c r="CK790" s="26"/>
      <c r="CL790" s="26" t="e">
        <f>IF(CK790="-","-",_xlfn.XLOOKUP(CK790,'Banco de dados'!$B:$B,'Banco de dados'!$E:$E))</f>
        <v>#N/A</v>
      </c>
      <c r="CM790" s="28">
        <f t="shared" si="925"/>
        <v>1</v>
      </c>
      <c r="CN790" s="26">
        <f>_xlfn.XLOOKUP(CI790,'Banco de dados'!$B:$B,'Banco de dados'!$H:$H)</f>
        <v>30</v>
      </c>
      <c r="CO790" s="26" t="e">
        <f t="array" aca="1" ref="CO790" ca="1">_xludf.XLOOKUP(CK790,'Banco de dados'!$B:$B,'Banco de dados'!$H:$H)</f>
        <v>#NAME?</v>
      </c>
      <c r="CP790" s="51" t="e">
        <f t="array" aca="1" ref="CP790" ca="1">_xludf.XLOOKUP(CI790,'Banco de dados'!$B:$B,'Banco de dados'!$F:$F)</f>
        <v>#NAME?</v>
      </c>
      <c r="CQ790" s="26" t="e">
        <f t="array" aca="1" ref="CQ790" ca="1">_xludf.XLOOKUP(CK790,'Banco de dados'!$B:$B,'Banco de dados'!$F:$F)</f>
        <v>#NAME?</v>
      </c>
      <c r="CR790" s="27">
        <v>0</v>
      </c>
      <c r="CS790" s="27"/>
      <c r="CT790" s="26" t="str">
        <f>IF(AG790=0.5,"Suporte",IF(AND(AG790&gt;='Braços de IP'!$B$9,AG790&lt;='Braços de IP'!$D$9),'Braços de IP'!$E$9,IF(AND(AG790&gt;='Braços de IP'!$B$10,AG790&lt;='Braços de IP'!$D$10),'Braços de IP'!$E$10,IF(AND(AG790&gt;='Braços de IP'!$B$11,AG790&lt;='Braços de IP'!$D$11),'Braços de IP'!$E$11,IF(AND(AG790&gt;='Braços de IP'!$B$12,AG790&lt;='Braços de IP'!$D$12),'Braços de IP'!$E$12,IF(AND(AG790&gt;='Braços de IP'!$B$13,AG790&lt;='Braços de IP'!$D$13),'Braços de IP'!$E$13,IF(AND(AG790&gt;='Braços de IP'!$B$14,AG790&lt;='Braços de IP'!$D$14),'Braços de IP'!$E$14,"ERRO")))))))</f>
        <v>Longo I</v>
      </c>
      <c r="CU790" s="27"/>
      <c r="CV790" s="26" t="str">
        <f>IF($CU790="","",VLOOKUP($CU790,'Braços de IP'!$E$9:$I$15,2,0))</f>
        <v/>
      </c>
      <c r="CW790" s="29" t="str">
        <f>IF($CU790="","",VLOOKUP($CU790,'Braços de IP'!$E$9:$I$15,5,0))</f>
        <v/>
      </c>
      <c r="CX790" s="26"/>
      <c r="CY790" s="26"/>
      <c r="CZ790" s="26"/>
      <c r="DA790" s="26"/>
      <c r="DB790" s="26"/>
      <c r="DC790" s="26"/>
      <c r="DD790" s="30">
        <f t="shared" si="926"/>
        <v>30</v>
      </c>
      <c r="DE790" s="31">
        <f t="shared" si="927"/>
        <v>72</v>
      </c>
      <c r="DF790" s="30">
        <f t="shared" si="928"/>
        <v>102</v>
      </c>
      <c r="DG790" s="32">
        <f t="shared" si="929"/>
        <v>0.58333333333333326</v>
      </c>
      <c r="DH790" s="33" t="s">
        <v>143</v>
      </c>
      <c r="DI790" s="34"/>
      <c r="DJ790" s="35"/>
      <c r="DK790" s="16" t="s">
        <v>144</v>
      </c>
      <c r="DL790" s="16"/>
      <c r="DN790" s="36" t="e">
        <f t="shared" si="675"/>
        <v>#VALUE!</v>
      </c>
    </row>
    <row r="791" spans="2:118" ht="15.75" customHeight="1" x14ac:dyDescent="0.25">
      <c r="B791" s="16">
        <v>176</v>
      </c>
      <c r="C791" s="16" t="s">
        <v>146</v>
      </c>
      <c r="D791" s="16" t="s">
        <v>659</v>
      </c>
      <c r="E791" s="16">
        <v>-8.0795290000000008</v>
      </c>
      <c r="F791" s="16">
        <v>-34.939605999999998</v>
      </c>
      <c r="G791" s="16" t="s">
        <v>160</v>
      </c>
      <c r="H791" s="17" t="s">
        <v>136</v>
      </c>
      <c r="I791" s="16" t="s">
        <v>135</v>
      </c>
      <c r="J791" s="17" t="s">
        <v>137</v>
      </c>
      <c r="K791" s="16">
        <v>70</v>
      </c>
      <c r="L791" s="17" t="s">
        <v>138</v>
      </c>
      <c r="M791" s="17">
        <v>0</v>
      </c>
      <c r="N791" s="16">
        <f t="shared" si="671"/>
        <v>140</v>
      </c>
      <c r="O791" s="17">
        <v>1</v>
      </c>
      <c r="P791" s="17">
        <v>1.78</v>
      </c>
      <c r="Q791" s="17">
        <v>7.58</v>
      </c>
      <c r="R791" s="16"/>
      <c r="S791" s="16"/>
      <c r="T791" s="16">
        <v>0</v>
      </c>
      <c r="U791" s="17">
        <v>1</v>
      </c>
      <c r="V791" s="17">
        <v>0</v>
      </c>
      <c r="W791" s="17">
        <v>0</v>
      </c>
      <c r="X791" s="17">
        <v>0</v>
      </c>
      <c r="Y791" s="17">
        <v>0</v>
      </c>
      <c r="Z791" s="17">
        <v>0</v>
      </c>
      <c r="AA791" s="17" t="s">
        <v>139</v>
      </c>
      <c r="AB791" s="17" t="s">
        <v>140</v>
      </c>
      <c r="AC791" s="17">
        <v>33.22</v>
      </c>
      <c r="AD791" s="17">
        <v>6.3</v>
      </c>
      <c r="AE791" s="17">
        <v>1</v>
      </c>
      <c r="AF791" s="17">
        <v>0.66</v>
      </c>
      <c r="AG791" s="17">
        <v>1.64</v>
      </c>
      <c r="AH791" s="17">
        <f t="shared" si="672"/>
        <v>0.97999999999999987</v>
      </c>
      <c r="AI791" s="17" t="s">
        <v>136</v>
      </c>
      <c r="AJ791" s="17" t="s">
        <v>136</v>
      </c>
      <c r="AK791" s="17" t="s">
        <v>141</v>
      </c>
      <c r="AL791" s="17">
        <f t="shared" si="673"/>
        <v>2</v>
      </c>
      <c r="AM791" s="17">
        <v>0</v>
      </c>
      <c r="AN791" s="17"/>
      <c r="AO791" s="17">
        <v>0</v>
      </c>
      <c r="AP791" s="17">
        <v>0</v>
      </c>
      <c r="AQ791" s="17">
        <v>0</v>
      </c>
      <c r="AR791" s="17" t="s">
        <v>136</v>
      </c>
      <c r="AS791" s="19">
        <f t="shared" si="908"/>
        <v>0</v>
      </c>
      <c r="AT791" s="19"/>
      <c r="AU791" s="19">
        <f>VLOOKUP(G791,ABNT5101!$I$3:$J$9,2)</f>
        <v>10</v>
      </c>
      <c r="AV791" s="19">
        <f>VLOOKUP(G791,ABNT5101!$I$3:$M$9,5)</f>
        <v>0.18</v>
      </c>
      <c r="AW791" s="17" t="str">
        <f>_xlfn.XLOOKUP(G791,ABNT5101!I:I,ABNT5101!L:L)</f>
        <v>-</v>
      </c>
      <c r="AX791" s="17">
        <f>_xlfn.XLOOKUP(G791,ABNT5101!$I:$I,ABNT5101!M:M)</f>
        <v>0.18</v>
      </c>
      <c r="AY791" s="17" t="str">
        <f>_xlfn.XLOOKUP(G791,ABNT5101!$I:$I,ABNT5101!N:N)</f>
        <v>-</v>
      </c>
      <c r="AZ791" s="17">
        <f>_xlfn.XLOOKUP(G791,ABNT5101!$I:$I,ABNT5101!O:O)</f>
        <v>16</v>
      </c>
      <c r="BA791" s="20" t="str">
        <f t="shared" si="909"/>
        <v>ATENDE</v>
      </c>
      <c r="BB791" s="21">
        <f t="shared" ref="BB791:BC791" si="954">BE791/AU791-1</f>
        <v>0</v>
      </c>
      <c r="BC791" s="21">
        <f t="shared" si="954"/>
        <v>0.88888888888888906</v>
      </c>
      <c r="BD791" s="21" t="str">
        <f t="shared" si="911"/>
        <v>-</v>
      </c>
      <c r="BE791" s="22">
        <v>10</v>
      </c>
      <c r="BF791" s="22">
        <v>0.34</v>
      </c>
      <c r="BG791" s="22"/>
      <c r="BH791" s="22"/>
      <c r="BI791" s="23"/>
      <c r="BJ791" s="22"/>
      <c r="BK791" s="20" t="str">
        <f t="shared" si="912"/>
        <v>ATENDE</v>
      </c>
      <c r="BL791" s="20" t="str">
        <f t="shared" si="913"/>
        <v>ATENDE</v>
      </c>
      <c r="BM791" s="20" t="str">
        <f t="shared" si="914"/>
        <v>ATENDE</v>
      </c>
      <c r="BN791" s="20" t="str">
        <f t="shared" si="915"/>
        <v>ATENDE</v>
      </c>
      <c r="BO791" s="24" t="str">
        <f t="shared" si="916"/>
        <v>C4</v>
      </c>
      <c r="BP791" s="24" t="str">
        <f t="shared" si="891"/>
        <v>P6</v>
      </c>
      <c r="BQ791" s="25">
        <f t="shared" si="917"/>
        <v>1.8800000000000003</v>
      </c>
      <c r="BR791" s="22">
        <v>8.64</v>
      </c>
      <c r="BS791" s="22">
        <v>2.42</v>
      </c>
      <c r="BT791" s="24">
        <f>IF(BP791="-","-",_xlfn.XLOOKUP(BP791,ABNT5101!$B$4:$B$9,ABNT5101!$C$4:$C$9))</f>
        <v>3</v>
      </c>
      <c r="BU791" s="24">
        <f>IF(BP791="-","-",_xlfn.XLOOKUP(BP791,ABNT5101!$B$4:$B$9,ABNT5101!$D$4:$D$9))</f>
        <v>0.6</v>
      </c>
      <c r="BV791" s="20" t="str">
        <f t="shared" si="918"/>
        <v>ATENDE</v>
      </c>
      <c r="BW791" s="20" t="str">
        <f t="shared" si="919"/>
        <v>ATENDE</v>
      </c>
      <c r="BX791" s="20" t="str">
        <f t="shared" si="920"/>
        <v>ATENDE</v>
      </c>
      <c r="BY791" s="24" t="str">
        <f t="shared" si="939"/>
        <v>P6</v>
      </c>
      <c r="BZ791" s="25">
        <f t="shared" si="921"/>
        <v>0.70666666666666678</v>
      </c>
      <c r="CA791" s="24">
        <v>5.12</v>
      </c>
      <c r="CB791" s="24">
        <v>2.2400000000000002</v>
      </c>
      <c r="CC791" s="20">
        <f>IF(BY791="-","-",_xlfn.XLOOKUP(BY791,ABNT5101!$B$4:$B$9,ABNT5101!$C$4:$C$9))</f>
        <v>3</v>
      </c>
      <c r="CD791" s="24">
        <f>IF(BY791="-","-",_xlfn.XLOOKUP(BY791,ABNT5101!$B$4:$B$9,ABNT5101!$D$4:$D$9))</f>
        <v>0.6</v>
      </c>
      <c r="CE791" s="20" t="str">
        <f t="shared" si="922"/>
        <v>ATENDE</v>
      </c>
      <c r="CF791" s="20" t="str">
        <f t="shared" si="923"/>
        <v>ATENDE</v>
      </c>
      <c r="CG791" s="20" t="str">
        <f t="shared" si="924"/>
        <v>ATENDE</v>
      </c>
      <c r="CH791" s="26" t="str">
        <f>_xlfn.XLOOKUP(CI791,'Banco de dados'!$B:$B,'Banco de dados'!$D:$D)</f>
        <v>LEDSTAR</v>
      </c>
      <c r="CI791" s="47" t="str">
        <f>'Banco de dados'!B6</f>
        <v xml:space="preserve"> SL VT 9.1 35W</v>
      </c>
      <c r="CJ791" s="26" t="str">
        <f>_xlfn.XLOOKUP(CI791,'Banco de dados'!$B:$B,'Banco de dados'!$E:$E)</f>
        <v>LUM LED SL VT 9.1 35W</v>
      </c>
      <c r="CK791" s="26"/>
      <c r="CL791" s="26" t="e">
        <f>IF(CK791="-","-",_xlfn.XLOOKUP(CK791,'Banco de dados'!$B:$B,'Banco de dados'!$E:$E))</f>
        <v>#N/A</v>
      </c>
      <c r="CM791" s="28">
        <f t="shared" si="925"/>
        <v>1</v>
      </c>
      <c r="CN791" s="26">
        <f>_xlfn.XLOOKUP(CI791,'Banco de dados'!$B:$B,'Banco de dados'!$H:$H)</f>
        <v>35</v>
      </c>
      <c r="CO791" s="26" t="e">
        <f t="array" aca="1" ref="CO791" ca="1">_xludf.XLOOKUP(CK791,'Banco de dados'!$B:$B,'Banco de dados'!$H:$H)</f>
        <v>#NAME?</v>
      </c>
      <c r="CP791" s="51" t="e">
        <f t="array" aca="1" ref="CP791" ca="1">_xludf.XLOOKUP(CI791,'Banco de dados'!$B:$B,'Banco de dados'!$F:$F)</f>
        <v>#NAME?</v>
      </c>
      <c r="CQ791" s="26" t="e">
        <f t="array" aca="1" ref="CQ791" ca="1">_xludf.XLOOKUP(CK791,'Banco de dados'!$B:$B,'Banco de dados'!$F:$F)</f>
        <v>#NAME?</v>
      </c>
      <c r="CR791" s="27">
        <v>0</v>
      </c>
      <c r="CS791" s="27"/>
      <c r="CT791" s="26" t="str">
        <f>IF(AG791=0.5,"Suporte",IF(AND(AG791&gt;='Braços de IP'!$B$9,AG791&lt;='Braços de IP'!$D$9),'Braços de IP'!$E$9,IF(AND(AG791&gt;='Braços de IP'!$B$10,AG791&lt;='Braços de IP'!$D$10),'Braços de IP'!$E$10,IF(AND(AG791&gt;='Braços de IP'!$B$11,AG791&lt;='Braços de IP'!$D$11),'Braços de IP'!$E$11,IF(AND(AG791&gt;='Braços de IP'!$B$12,AG791&lt;='Braços de IP'!$D$12),'Braços de IP'!$E$12,IF(AND(AG791&gt;='Braços de IP'!$B$13,AG791&lt;='Braços de IP'!$D$13),'Braços de IP'!$E$13,IF(AND(AG791&gt;='Braços de IP'!$B$14,AG791&lt;='Braços de IP'!$D$14),'Braços de IP'!$E$14,"ERRO")))))))</f>
        <v>Médio I</v>
      </c>
      <c r="CU791" s="27"/>
      <c r="CV791" s="26" t="str">
        <f>IF($CU791="","",VLOOKUP($CU791,'Braços de IP'!$E$9:$I$15,2,0))</f>
        <v/>
      </c>
      <c r="CW791" s="29" t="str">
        <f>IF($CU791="","",VLOOKUP($CU791,'Braços de IP'!$E$9:$I$15,5,0))</f>
        <v/>
      </c>
      <c r="CX791" s="26"/>
      <c r="CY791" s="26"/>
      <c r="CZ791" s="26"/>
      <c r="DA791" s="26"/>
      <c r="DB791" s="26"/>
      <c r="DC791" s="26"/>
      <c r="DD791" s="30">
        <f t="shared" si="926"/>
        <v>35</v>
      </c>
      <c r="DE791" s="31">
        <f t="shared" si="927"/>
        <v>70</v>
      </c>
      <c r="DF791" s="30">
        <f t="shared" si="928"/>
        <v>105</v>
      </c>
      <c r="DG791" s="32">
        <f t="shared" si="929"/>
        <v>0.5</v>
      </c>
      <c r="DH791" s="33" t="s">
        <v>143</v>
      </c>
      <c r="DI791" s="34"/>
      <c r="DJ791" s="35"/>
      <c r="DK791" s="16" t="s">
        <v>144</v>
      </c>
      <c r="DL791" s="16"/>
      <c r="DN791" s="36" t="e">
        <f t="shared" si="675"/>
        <v>#VALUE!</v>
      </c>
    </row>
    <row r="792" spans="2:118" ht="15.75" customHeight="1" x14ac:dyDescent="0.25">
      <c r="B792" s="16">
        <v>176</v>
      </c>
      <c r="C792" s="16" t="s">
        <v>146</v>
      </c>
      <c r="D792" s="16" t="s">
        <v>659</v>
      </c>
      <c r="E792" s="16">
        <v>-8.0795290000000008</v>
      </c>
      <c r="F792" s="16">
        <v>-34.939605999999998</v>
      </c>
      <c r="G792" s="16" t="s">
        <v>160</v>
      </c>
      <c r="H792" s="17" t="s">
        <v>136</v>
      </c>
      <c r="I792" s="16" t="s">
        <v>135</v>
      </c>
      <c r="J792" s="17" t="s">
        <v>137</v>
      </c>
      <c r="K792" s="16">
        <v>70</v>
      </c>
      <c r="L792" s="17" t="s">
        <v>138</v>
      </c>
      <c r="M792" s="17">
        <v>0</v>
      </c>
      <c r="N792" s="16">
        <f t="shared" si="671"/>
        <v>140</v>
      </c>
      <c r="O792" s="17">
        <v>1</v>
      </c>
      <c r="P792" s="17">
        <v>1.78</v>
      </c>
      <c r="Q792" s="17">
        <v>7.58</v>
      </c>
      <c r="R792" s="16"/>
      <c r="S792" s="16"/>
      <c r="T792" s="16">
        <v>0</v>
      </c>
      <c r="U792" s="17">
        <v>1</v>
      </c>
      <c r="V792" s="17">
        <v>0</v>
      </c>
      <c r="W792" s="17">
        <v>0</v>
      </c>
      <c r="X792" s="17">
        <v>0</v>
      </c>
      <c r="Y792" s="17">
        <v>0</v>
      </c>
      <c r="Z792" s="17">
        <v>0</v>
      </c>
      <c r="AA792" s="17" t="s">
        <v>139</v>
      </c>
      <c r="AB792" s="17" t="s">
        <v>140</v>
      </c>
      <c r="AC792" s="17">
        <v>33.22</v>
      </c>
      <c r="AD792" s="17">
        <v>6.3</v>
      </c>
      <c r="AE792" s="17">
        <v>1</v>
      </c>
      <c r="AF792" s="17">
        <v>0.66</v>
      </c>
      <c r="AG792" s="17">
        <v>1.64</v>
      </c>
      <c r="AH792" s="17">
        <f t="shared" si="672"/>
        <v>0.97999999999999987</v>
      </c>
      <c r="AI792" s="17" t="s">
        <v>136</v>
      </c>
      <c r="AJ792" s="17" t="s">
        <v>136</v>
      </c>
      <c r="AK792" s="17" t="s">
        <v>141</v>
      </c>
      <c r="AL792" s="17">
        <f t="shared" si="673"/>
        <v>2</v>
      </c>
      <c r="AM792" s="17">
        <v>0</v>
      </c>
      <c r="AN792" s="17"/>
      <c r="AO792" s="17">
        <v>0</v>
      </c>
      <c r="AP792" s="17">
        <v>0</v>
      </c>
      <c r="AQ792" s="17">
        <v>0</v>
      </c>
      <c r="AR792" s="17" t="s">
        <v>136</v>
      </c>
      <c r="AS792" s="19">
        <f t="shared" si="908"/>
        <v>0</v>
      </c>
      <c r="AT792" s="19"/>
      <c r="AU792" s="19">
        <f>VLOOKUP(G792,ABNT5101!$I$3:$J$9,2)</f>
        <v>10</v>
      </c>
      <c r="AV792" s="19">
        <f>VLOOKUP(G792,ABNT5101!$I$3:$M$9,5)</f>
        <v>0.18</v>
      </c>
      <c r="AW792" s="17" t="str">
        <f>_xlfn.XLOOKUP(G792,ABNT5101!I:I,ABNT5101!L:L)</f>
        <v>-</v>
      </c>
      <c r="AX792" s="17">
        <f>_xlfn.XLOOKUP(G792,ABNT5101!$I:$I,ABNT5101!M:M)</f>
        <v>0.18</v>
      </c>
      <c r="AY792" s="17" t="str">
        <f>_xlfn.XLOOKUP(G792,ABNT5101!$I:$I,ABNT5101!N:N)</f>
        <v>-</v>
      </c>
      <c r="AZ792" s="17">
        <f>_xlfn.XLOOKUP(G792,ABNT5101!$I:$I,ABNT5101!O:O)</f>
        <v>16</v>
      </c>
      <c r="BA792" s="20" t="str">
        <f t="shared" si="909"/>
        <v>ATENDE</v>
      </c>
      <c r="BB792" s="21">
        <f t="shared" ref="BB792:BC792" si="955">BE792/AU792-1</f>
        <v>0.125</v>
      </c>
      <c r="BC792" s="21">
        <f t="shared" si="955"/>
        <v>1.5555555555555558</v>
      </c>
      <c r="BD792" s="21" t="str">
        <f t="shared" si="911"/>
        <v>-</v>
      </c>
      <c r="BE792" s="22">
        <v>11.25</v>
      </c>
      <c r="BF792" s="22">
        <v>0.46</v>
      </c>
      <c r="BG792" s="22"/>
      <c r="BH792" s="22"/>
      <c r="BI792" s="23"/>
      <c r="BJ792" s="22"/>
      <c r="BK792" s="20" t="str">
        <f t="shared" si="912"/>
        <v>ATENDE</v>
      </c>
      <c r="BL792" s="20" t="str">
        <f t="shared" si="913"/>
        <v>ATENDE</v>
      </c>
      <c r="BM792" s="20" t="str">
        <f t="shared" si="914"/>
        <v>ATENDE</v>
      </c>
      <c r="BN792" s="20" t="str">
        <f t="shared" si="915"/>
        <v>ATENDE</v>
      </c>
      <c r="BO792" s="24" t="str">
        <f t="shared" si="916"/>
        <v>C4</v>
      </c>
      <c r="BP792" s="24" t="str">
        <f t="shared" si="891"/>
        <v>P6</v>
      </c>
      <c r="BQ792" s="25">
        <f t="shared" si="917"/>
        <v>2.3433333333333333</v>
      </c>
      <c r="BR792" s="22">
        <v>10.029999999999999</v>
      </c>
      <c r="BS792" s="22">
        <v>2.89</v>
      </c>
      <c r="BT792" s="24">
        <f>IF(BP792="-","-",_xlfn.XLOOKUP(BP792,ABNT5101!$B$4:$B$9,ABNT5101!$C$4:$C$9))</f>
        <v>3</v>
      </c>
      <c r="BU792" s="24">
        <f>IF(BP792="-","-",_xlfn.XLOOKUP(BP792,ABNT5101!$B$4:$B$9,ABNT5101!$D$4:$D$9))</f>
        <v>0.6</v>
      </c>
      <c r="BV792" s="20" t="str">
        <f t="shared" si="918"/>
        <v>ATENDE</v>
      </c>
      <c r="BW792" s="20" t="str">
        <f t="shared" si="919"/>
        <v>ATENDE</v>
      </c>
      <c r="BX792" s="20" t="str">
        <f t="shared" si="920"/>
        <v>ATENDE</v>
      </c>
      <c r="BY792" s="24" t="str">
        <f t="shared" si="939"/>
        <v>P6</v>
      </c>
      <c r="BZ792" s="25">
        <f t="shared" si="921"/>
        <v>0.7</v>
      </c>
      <c r="CA792" s="24">
        <v>5.0999999999999996</v>
      </c>
      <c r="CB792" s="24">
        <v>3.28</v>
      </c>
      <c r="CC792" s="20">
        <f>IF(BY792="-","-",_xlfn.XLOOKUP(BY792,ABNT5101!$B$4:$B$9,ABNT5101!$C$4:$C$9))</f>
        <v>3</v>
      </c>
      <c r="CD792" s="24">
        <f>IF(BY792="-","-",_xlfn.XLOOKUP(BY792,ABNT5101!$B$4:$B$9,ABNT5101!$D$4:$D$9))</f>
        <v>0.6</v>
      </c>
      <c r="CE792" s="20" t="str">
        <f t="shared" si="922"/>
        <v>ATENDE</v>
      </c>
      <c r="CF792" s="20" t="str">
        <f t="shared" si="923"/>
        <v>ATENDE</v>
      </c>
      <c r="CG792" s="20" t="str">
        <f t="shared" si="924"/>
        <v>ATENDE</v>
      </c>
      <c r="CH792" s="26" t="str">
        <f>_xlfn.XLOOKUP(CI792,'Banco de dados'!$B:$B,'Banco de dados'!$D:$D)</f>
        <v>SX LIGHTING</v>
      </c>
      <c r="CI792" s="27" t="str">
        <f>'Banco de dados'!B55</f>
        <v>SX-INEVO040HF</v>
      </c>
      <c r="CJ792" s="26" t="str">
        <f>_xlfn.XLOOKUP(CI792,'Banco de dados'!$B:$B,'Banco de dados'!$E:$E)</f>
        <v>SXINEVO040K50L12CZF7PHF</v>
      </c>
      <c r="CK792" s="26"/>
      <c r="CL792" s="26" t="e">
        <f>IF(CK792="-","-",_xlfn.XLOOKUP(CK792,'Banco de dados'!$B:$B,'Banco de dados'!$E:$E))</f>
        <v>#N/A</v>
      </c>
      <c r="CM792" s="28">
        <f t="shared" si="925"/>
        <v>1</v>
      </c>
      <c r="CN792" s="26">
        <f>_xlfn.XLOOKUP(CI792,'Banco de dados'!$B:$B,'Banco de dados'!$H:$H)</f>
        <v>39</v>
      </c>
      <c r="CO792" s="26" t="e">
        <f t="array" aca="1" ref="CO792" ca="1">_xludf.XLOOKUP(CK792,'Banco de dados'!$B:$B,'Banco de dados'!$H:$H)</f>
        <v>#NAME?</v>
      </c>
      <c r="CP792" s="51" t="e">
        <f t="array" aca="1" ref="CP792" ca="1">_xludf.XLOOKUP(CI792,'Banco de dados'!$B:$B,'Banco de dados'!$F:$F)</f>
        <v>#NAME?</v>
      </c>
      <c r="CQ792" s="26" t="e">
        <f t="array" aca="1" ref="CQ792" ca="1">_xludf.XLOOKUP(CK792,'Banco de dados'!$B:$B,'Banco de dados'!$F:$F)</f>
        <v>#NAME?</v>
      </c>
      <c r="CR792" s="27">
        <v>0</v>
      </c>
      <c r="CS792" s="27"/>
      <c r="CT792" s="26" t="str">
        <f>IF(AG792=0.5,"Suporte",IF(AND(AG792&gt;='Braços de IP'!$B$9,AG792&lt;='Braços de IP'!$D$9),'Braços de IP'!$E$9,IF(AND(AG792&gt;='Braços de IP'!$B$10,AG792&lt;='Braços de IP'!$D$10),'Braços de IP'!$E$10,IF(AND(AG792&gt;='Braços de IP'!$B$11,AG792&lt;='Braços de IP'!$D$11),'Braços de IP'!$E$11,IF(AND(AG792&gt;='Braços de IP'!$B$12,AG792&lt;='Braços de IP'!$D$12),'Braços de IP'!$E$12,IF(AND(AG792&gt;='Braços de IP'!$B$13,AG792&lt;='Braços de IP'!$D$13),'Braços de IP'!$E$13,IF(AND(AG792&gt;='Braços de IP'!$B$14,AG792&lt;='Braços de IP'!$D$14),'Braços de IP'!$E$14,"ERRO")))))))</f>
        <v>Médio I</v>
      </c>
      <c r="CU792" s="27"/>
      <c r="CV792" s="26" t="str">
        <f>IF($CU792="","",VLOOKUP($CU792,'Braços de IP'!$E$9:$I$15,2,0))</f>
        <v/>
      </c>
      <c r="CW792" s="29" t="str">
        <f>IF($CU792="","",VLOOKUP($CU792,'Braços de IP'!$E$9:$I$15,5,0))</f>
        <v/>
      </c>
      <c r="CX792" s="26"/>
      <c r="CY792" s="26"/>
      <c r="CZ792" s="26"/>
      <c r="DA792" s="26"/>
      <c r="DB792" s="26"/>
      <c r="DC792" s="26"/>
      <c r="DD792" s="30">
        <f t="shared" si="926"/>
        <v>39</v>
      </c>
      <c r="DE792" s="31">
        <f t="shared" si="927"/>
        <v>70</v>
      </c>
      <c r="DF792" s="30">
        <f t="shared" si="928"/>
        <v>109</v>
      </c>
      <c r="DG792" s="32">
        <f t="shared" si="929"/>
        <v>0.44285714285714284</v>
      </c>
      <c r="DH792" s="33" t="s">
        <v>143</v>
      </c>
      <c r="DI792" s="34"/>
      <c r="DJ792" s="35"/>
      <c r="DK792" s="16" t="s">
        <v>144</v>
      </c>
      <c r="DL792" s="16"/>
      <c r="DN792" s="36" t="e">
        <f t="shared" si="675"/>
        <v>#VALUE!</v>
      </c>
    </row>
    <row r="793" spans="2:118" ht="15.75" customHeight="1" x14ac:dyDescent="0.25">
      <c r="B793" s="16">
        <v>176</v>
      </c>
      <c r="C793" s="16" t="s">
        <v>146</v>
      </c>
      <c r="D793" s="16" t="s">
        <v>659</v>
      </c>
      <c r="E793" s="16">
        <v>-8.0795290000000008</v>
      </c>
      <c r="F793" s="16">
        <v>-34.939605999999998</v>
      </c>
      <c r="G793" s="16" t="s">
        <v>160</v>
      </c>
      <c r="H793" s="17" t="s">
        <v>136</v>
      </c>
      <c r="I793" s="16" t="s">
        <v>135</v>
      </c>
      <c r="J793" s="17" t="s">
        <v>137</v>
      </c>
      <c r="K793" s="16">
        <v>70</v>
      </c>
      <c r="L793" s="17" t="s">
        <v>138</v>
      </c>
      <c r="M793" s="17">
        <v>0</v>
      </c>
      <c r="N793" s="16">
        <f t="shared" si="671"/>
        <v>140</v>
      </c>
      <c r="O793" s="17">
        <v>1</v>
      </c>
      <c r="P793" s="17">
        <v>1.78</v>
      </c>
      <c r="Q793" s="17">
        <v>7.58</v>
      </c>
      <c r="R793" s="16"/>
      <c r="S793" s="16"/>
      <c r="T793" s="16">
        <v>0</v>
      </c>
      <c r="U793" s="17">
        <v>1</v>
      </c>
      <c r="V793" s="17">
        <v>0</v>
      </c>
      <c r="W793" s="17">
        <v>0</v>
      </c>
      <c r="X793" s="17">
        <v>0</v>
      </c>
      <c r="Y793" s="17">
        <v>0</v>
      </c>
      <c r="Z793" s="17">
        <v>0</v>
      </c>
      <c r="AA793" s="17" t="s">
        <v>139</v>
      </c>
      <c r="AB793" s="17" t="s">
        <v>140</v>
      </c>
      <c r="AC793" s="17">
        <v>33.22</v>
      </c>
      <c r="AD793" s="17">
        <v>6.3</v>
      </c>
      <c r="AE793" s="17">
        <v>1</v>
      </c>
      <c r="AF793" s="17">
        <v>0.66</v>
      </c>
      <c r="AG793" s="17">
        <v>1.64</v>
      </c>
      <c r="AH793" s="17">
        <f t="shared" si="672"/>
        <v>0.97999999999999987</v>
      </c>
      <c r="AI793" s="17" t="s">
        <v>136</v>
      </c>
      <c r="AJ793" s="17" t="s">
        <v>136</v>
      </c>
      <c r="AK793" s="17" t="s">
        <v>141</v>
      </c>
      <c r="AL793" s="17">
        <f t="shared" si="673"/>
        <v>2</v>
      </c>
      <c r="AM793" s="17">
        <v>0</v>
      </c>
      <c r="AN793" s="17"/>
      <c r="AO793" s="17">
        <v>0</v>
      </c>
      <c r="AP793" s="17">
        <v>0</v>
      </c>
      <c r="AQ793" s="17">
        <v>0</v>
      </c>
      <c r="AR793" s="17" t="s">
        <v>136</v>
      </c>
      <c r="AS793" s="19">
        <f t="shared" si="908"/>
        <v>0</v>
      </c>
      <c r="AT793" s="19"/>
      <c r="AU793" s="19">
        <f>VLOOKUP(G793,ABNT5101!$I$3:$J$9,2)</f>
        <v>10</v>
      </c>
      <c r="AV793" s="19">
        <f>VLOOKUP(G793,ABNT5101!$I$3:$M$9,5)</f>
        <v>0.18</v>
      </c>
      <c r="AW793" s="17" t="str">
        <f>_xlfn.XLOOKUP(G793,ABNT5101!I:I,ABNT5101!L:L)</f>
        <v>-</v>
      </c>
      <c r="AX793" s="17">
        <f>_xlfn.XLOOKUP(G793,ABNT5101!$I:$I,ABNT5101!M:M)</f>
        <v>0.18</v>
      </c>
      <c r="AY793" s="17" t="str">
        <f>_xlfn.XLOOKUP(G793,ABNT5101!$I:$I,ABNT5101!N:N)</f>
        <v>-</v>
      </c>
      <c r="AZ793" s="17">
        <f>_xlfn.XLOOKUP(G793,ABNT5101!$I:$I,ABNT5101!O:O)</f>
        <v>16</v>
      </c>
      <c r="BA793" s="20" t="str">
        <f t="shared" si="909"/>
        <v>ATENDE</v>
      </c>
      <c r="BB793" s="21">
        <f t="shared" ref="BB793:BC793" si="956">BE793/AU793-1</f>
        <v>0.2390000000000001</v>
      </c>
      <c r="BC793" s="21">
        <f t="shared" si="956"/>
        <v>0.66666666666666674</v>
      </c>
      <c r="BD793" s="21" t="str">
        <f t="shared" si="911"/>
        <v>-</v>
      </c>
      <c r="BE793" s="22">
        <v>12.39</v>
      </c>
      <c r="BF793" s="22">
        <v>0.3</v>
      </c>
      <c r="BG793" s="22"/>
      <c r="BH793" s="22"/>
      <c r="BI793" s="23"/>
      <c r="BJ793" s="22"/>
      <c r="BK793" s="20" t="str">
        <f t="shared" si="912"/>
        <v>ATENDE</v>
      </c>
      <c r="BL793" s="20" t="str">
        <f t="shared" si="913"/>
        <v>ATENDE</v>
      </c>
      <c r="BM793" s="20" t="str">
        <f t="shared" si="914"/>
        <v>ATENDE</v>
      </c>
      <c r="BN793" s="20" t="str">
        <f t="shared" si="915"/>
        <v>ATENDE</v>
      </c>
      <c r="BO793" s="24" t="str">
        <f t="shared" si="916"/>
        <v>C4</v>
      </c>
      <c r="BP793" s="24" t="str">
        <f t="shared" si="891"/>
        <v>P6</v>
      </c>
      <c r="BQ793" s="25">
        <f t="shared" si="917"/>
        <v>2.5333333333333332</v>
      </c>
      <c r="BR793" s="22">
        <v>10.6</v>
      </c>
      <c r="BS793" s="22">
        <v>2.93</v>
      </c>
      <c r="BT793" s="24">
        <f>IF(BP793="-","-",_xlfn.XLOOKUP(BP793,ABNT5101!$B$4:$B$9,ABNT5101!$C$4:$C$9))</f>
        <v>3</v>
      </c>
      <c r="BU793" s="24">
        <f>IF(BP793="-","-",_xlfn.XLOOKUP(BP793,ABNT5101!$B$4:$B$9,ABNT5101!$D$4:$D$9))</f>
        <v>0.6</v>
      </c>
      <c r="BV793" s="20" t="str">
        <f t="shared" si="918"/>
        <v>ATENDE</v>
      </c>
      <c r="BW793" s="20" t="str">
        <f t="shared" si="919"/>
        <v>ATENDE</v>
      </c>
      <c r="BX793" s="20" t="str">
        <f t="shared" si="920"/>
        <v>ATENDE</v>
      </c>
      <c r="BY793" s="24" t="str">
        <f t="shared" si="939"/>
        <v>P6</v>
      </c>
      <c r="BZ793" s="25">
        <f t="shared" si="921"/>
        <v>0.37999999999999989</v>
      </c>
      <c r="CA793" s="24">
        <v>4.1399999999999997</v>
      </c>
      <c r="CB793" s="24">
        <v>1.88</v>
      </c>
      <c r="CC793" s="20">
        <f>IF(BY793="-","-",_xlfn.XLOOKUP(BY793,ABNT5101!$B$4:$B$9,ABNT5101!$C$4:$C$9))</f>
        <v>3</v>
      </c>
      <c r="CD793" s="24">
        <f>IF(BY793="-","-",_xlfn.XLOOKUP(BY793,ABNT5101!$B$4:$B$9,ABNT5101!$D$4:$D$9))</f>
        <v>0.6</v>
      </c>
      <c r="CE793" s="20" t="str">
        <f t="shared" si="922"/>
        <v>ATENDE</v>
      </c>
      <c r="CF793" s="20" t="str">
        <f t="shared" si="923"/>
        <v>ATENDE</v>
      </c>
      <c r="CG793" s="20" t="str">
        <f t="shared" si="924"/>
        <v>ATENDE</v>
      </c>
      <c r="CH793" s="26" t="str">
        <f>_xlfn.XLOOKUP(CI793,'Banco de dados'!$B:$B,'Banco de dados'!$D:$D)</f>
        <v>TECNOWATT</v>
      </c>
      <c r="CI793" s="27" t="str">
        <f>'Banco de dados'!B66</f>
        <v xml:space="preserve">SIGSAGPTLRRSSNDL_40W_50IBBRS
</v>
      </c>
      <c r="CJ793" s="26" t="str">
        <f>_xlfn.XLOOKUP(CI793,'Banco de dados'!$B:$B,'Banco de dados'!$E:$E)</f>
        <v>SIGSAGPTLRRSSNDL_40W_50IBBRS
1-10C1MUN6.5</v>
      </c>
      <c r="CK793" s="26"/>
      <c r="CL793" s="26" t="e">
        <f>IF(CK793="-","-",_xlfn.XLOOKUP(CK793,'Banco de dados'!$B:$B,'Banco de dados'!$E:$E))</f>
        <v>#N/A</v>
      </c>
      <c r="CM793" s="28">
        <f t="shared" si="925"/>
        <v>1</v>
      </c>
      <c r="CN793" s="26">
        <f>_xlfn.XLOOKUP(CI793,'Banco de dados'!$B:$B,'Banco de dados'!$H:$H)</f>
        <v>40</v>
      </c>
      <c r="CO793" s="26" t="e">
        <f t="array" aca="1" ref="CO793" ca="1">_xludf.XLOOKUP(CK793,'Banco de dados'!$B:$B,'Banco de dados'!$H:$H)</f>
        <v>#NAME?</v>
      </c>
      <c r="CP793" s="51" t="e">
        <f t="array" aca="1" ref="CP793" ca="1">_xludf.XLOOKUP(CI793,'Banco de dados'!$B:$B,'Banco de dados'!$F:$F)</f>
        <v>#NAME?</v>
      </c>
      <c r="CQ793" s="26" t="e">
        <f t="array" aca="1" ref="CQ793" ca="1">_xludf.XLOOKUP(CK793,'Banco de dados'!$B:$B,'Banco de dados'!$F:$F)</f>
        <v>#NAME?</v>
      </c>
      <c r="CR793" s="27">
        <v>0</v>
      </c>
      <c r="CS793" s="27"/>
      <c r="CT793" s="26" t="str">
        <f>IF(AG793=0.5,"Suporte",IF(AND(AG793&gt;='Braços de IP'!$B$9,AG793&lt;='Braços de IP'!$D$9),'Braços de IP'!$E$9,IF(AND(AG793&gt;='Braços de IP'!$B$10,AG793&lt;='Braços de IP'!$D$10),'Braços de IP'!$E$10,IF(AND(AG793&gt;='Braços de IP'!$B$11,AG793&lt;='Braços de IP'!$D$11),'Braços de IP'!$E$11,IF(AND(AG793&gt;='Braços de IP'!$B$12,AG793&lt;='Braços de IP'!$D$12),'Braços de IP'!$E$12,IF(AND(AG793&gt;='Braços de IP'!$B$13,AG793&lt;='Braços de IP'!$D$13),'Braços de IP'!$E$13,IF(AND(AG793&gt;='Braços de IP'!$B$14,AG793&lt;='Braços de IP'!$D$14),'Braços de IP'!$E$14,"ERRO")))))))</f>
        <v>Médio I</v>
      </c>
      <c r="CU793" s="27"/>
      <c r="CV793" s="26" t="str">
        <f>IF($CU793="","",VLOOKUP($CU793,'Braços de IP'!$E$9:$I$15,2,0))</f>
        <v/>
      </c>
      <c r="CW793" s="29" t="str">
        <f>IF($CU793="","",VLOOKUP($CU793,'Braços de IP'!$E$9:$I$15,5,0))</f>
        <v/>
      </c>
      <c r="CX793" s="26"/>
      <c r="CY793" s="26"/>
      <c r="CZ793" s="26"/>
      <c r="DA793" s="26"/>
      <c r="DB793" s="26"/>
      <c r="DC793" s="26"/>
      <c r="DD793" s="30">
        <f t="shared" si="926"/>
        <v>40</v>
      </c>
      <c r="DE793" s="31">
        <f t="shared" si="927"/>
        <v>70</v>
      </c>
      <c r="DF793" s="30">
        <f t="shared" si="928"/>
        <v>110</v>
      </c>
      <c r="DG793" s="32">
        <f t="shared" si="929"/>
        <v>0.4285714285714286</v>
      </c>
      <c r="DH793" s="33" t="s">
        <v>143</v>
      </c>
      <c r="DI793" s="34"/>
      <c r="DJ793" s="35"/>
      <c r="DK793" s="16" t="s">
        <v>144</v>
      </c>
      <c r="DL793" s="16"/>
      <c r="DN793" s="36" t="e">
        <f t="shared" si="675"/>
        <v>#VALUE!</v>
      </c>
    </row>
    <row r="794" spans="2:118" ht="15.75" customHeight="1" x14ac:dyDescent="0.25">
      <c r="B794" s="16">
        <v>177</v>
      </c>
      <c r="C794" s="16" t="s">
        <v>146</v>
      </c>
      <c r="D794" s="16" t="s">
        <v>660</v>
      </c>
      <c r="E794" s="16">
        <v>-8.0873019999999993</v>
      </c>
      <c r="F794" s="16">
        <v>-34.943460000000002</v>
      </c>
      <c r="G794" s="16" t="s">
        <v>157</v>
      </c>
      <c r="H794" s="17" t="s">
        <v>136</v>
      </c>
      <c r="I794" s="16" t="s">
        <v>135</v>
      </c>
      <c r="J794" s="17" t="s">
        <v>137</v>
      </c>
      <c r="K794" s="18">
        <v>40</v>
      </c>
      <c r="L794" s="17" t="s">
        <v>138</v>
      </c>
      <c r="M794" s="17">
        <v>0</v>
      </c>
      <c r="N794" s="16">
        <f t="shared" si="671"/>
        <v>80</v>
      </c>
      <c r="O794" s="17">
        <v>1</v>
      </c>
      <c r="P794" s="17">
        <v>0.7</v>
      </c>
      <c r="Q794" s="17">
        <v>2.48</v>
      </c>
      <c r="R794" s="16"/>
      <c r="S794" s="16"/>
      <c r="T794" s="16">
        <v>0</v>
      </c>
      <c r="U794" s="17">
        <v>0.7</v>
      </c>
      <c r="V794" s="17">
        <v>0</v>
      </c>
      <c r="W794" s="17">
        <v>0</v>
      </c>
      <c r="X794" s="17">
        <v>0</v>
      </c>
      <c r="Y794" s="17">
        <v>0</v>
      </c>
      <c r="Z794" s="17">
        <v>0</v>
      </c>
      <c r="AA794" s="17" t="s">
        <v>139</v>
      </c>
      <c r="AB794" s="17" t="s">
        <v>140</v>
      </c>
      <c r="AC794" s="17">
        <v>29.4</v>
      </c>
      <c r="AD794" s="17">
        <v>5.5</v>
      </c>
      <c r="AE794" s="17">
        <v>1</v>
      </c>
      <c r="AF794" s="17">
        <v>0</v>
      </c>
      <c r="AG794" s="17">
        <v>1.25</v>
      </c>
      <c r="AH794" s="17">
        <f t="shared" si="672"/>
        <v>1.25</v>
      </c>
      <c r="AI794" s="17" t="s">
        <v>136</v>
      </c>
      <c r="AJ794" s="17" t="s">
        <v>136</v>
      </c>
      <c r="AK794" s="17" t="s">
        <v>141</v>
      </c>
      <c r="AL794" s="17">
        <f t="shared" si="673"/>
        <v>2</v>
      </c>
      <c r="AM794" s="17">
        <v>0</v>
      </c>
      <c r="AN794" s="17"/>
      <c r="AO794" s="17">
        <v>0</v>
      </c>
      <c r="AP794" s="17">
        <v>0</v>
      </c>
      <c r="AQ794" s="17">
        <v>0</v>
      </c>
      <c r="AR794" s="17" t="s">
        <v>136</v>
      </c>
      <c r="AS794" s="19">
        <f t="shared" si="908"/>
        <v>0</v>
      </c>
      <c r="AT794" s="19"/>
      <c r="AU794" s="19">
        <f>VLOOKUP(G794,ABNT5101!$I$3:$J$9,2)</f>
        <v>7.5</v>
      </c>
      <c r="AV794" s="19">
        <f>VLOOKUP(G794,ABNT5101!$I$3:$M$9,5)</f>
        <v>0.18</v>
      </c>
      <c r="AW794" s="17" t="str">
        <f>_xlfn.XLOOKUP(G794,ABNT5101!I:I,ABNT5101!L:L)</f>
        <v>-</v>
      </c>
      <c r="AX794" s="17">
        <f>_xlfn.XLOOKUP(G794,ABNT5101!$I:$I,ABNT5101!M:M)</f>
        <v>0.18</v>
      </c>
      <c r="AY794" s="17" t="str">
        <f>_xlfn.XLOOKUP(G794,ABNT5101!$I:$I,ABNT5101!N:N)</f>
        <v>-</v>
      </c>
      <c r="AZ794" s="17">
        <f>_xlfn.XLOOKUP(G794,ABNT5101!$I:$I,ABNT5101!O:O)</f>
        <v>16</v>
      </c>
      <c r="BA794" s="20" t="str">
        <f t="shared" si="909"/>
        <v>ATENDE</v>
      </c>
      <c r="BB794" s="21">
        <f t="shared" ref="BB794:BC794" si="957">BE794/AU794-1</f>
        <v>0.46533333333333338</v>
      </c>
      <c r="BC794" s="21">
        <f t="shared" si="957"/>
        <v>0.66666666666666674</v>
      </c>
      <c r="BD794" s="21" t="str">
        <f t="shared" si="911"/>
        <v>-</v>
      </c>
      <c r="BE794" s="22">
        <v>10.99</v>
      </c>
      <c r="BF794" s="22">
        <v>0.3</v>
      </c>
      <c r="BG794" s="22"/>
      <c r="BH794" s="22"/>
      <c r="BI794" s="23"/>
      <c r="BJ794" s="22"/>
      <c r="BK794" s="20" t="str">
        <f t="shared" si="912"/>
        <v>ATENDE</v>
      </c>
      <c r="BL794" s="20" t="str">
        <f t="shared" si="913"/>
        <v>ATENDE</v>
      </c>
      <c r="BM794" s="20" t="str">
        <f t="shared" si="914"/>
        <v>ATENDE</v>
      </c>
      <c r="BN794" s="20" t="str">
        <f t="shared" si="915"/>
        <v>ATENDE</v>
      </c>
      <c r="BO794" s="24" t="str">
        <f t="shared" si="916"/>
        <v>C5</v>
      </c>
      <c r="BP794" s="24" t="str">
        <f t="shared" si="891"/>
        <v>P6</v>
      </c>
      <c r="BQ794" s="25">
        <f t="shared" si="917"/>
        <v>2.8733333333333331</v>
      </c>
      <c r="BR794" s="22">
        <v>11.62</v>
      </c>
      <c r="BS794" s="22">
        <v>3.76</v>
      </c>
      <c r="BT794" s="24">
        <f>IF(BP794="-","-",_xlfn.XLOOKUP(BP794,ABNT5101!$B$4:$B$9,ABNT5101!$C$4:$C$9))</f>
        <v>3</v>
      </c>
      <c r="BU794" s="24">
        <f>IF(BP794="-","-",_xlfn.XLOOKUP(BP794,ABNT5101!$B$4:$B$9,ABNT5101!$D$4:$D$9))</f>
        <v>0.6</v>
      </c>
      <c r="BV794" s="20" t="str">
        <f t="shared" si="918"/>
        <v>ATENDE</v>
      </c>
      <c r="BW794" s="20" t="str">
        <f t="shared" si="919"/>
        <v>ATENDE</v>
      </c>
      <c r="BX794" s="20" t="str">
        <f t="shared" si="920"/>
        <v>ATENDE</v>
      </c>
      <c r="BY794" s="24" t="str">
        <f t="shared" si="939"/>
        <v>P6</v>
      </c>
      <c r="BZ794" s="25">
        <f t="shared" si="921"/>
        <v>2.0533333333333332</v>
      </c>
      <c r="CA794" s="24">
        <v>9.16</v>
      </c>
      <c r="CB794" s="24">
        <v>2.66</v>
      </c>
      <c r="CC794" s="20">
        <f>IF(BY794="-","-",_xlfn.XLOOKUP(BY794,ABNT5101!$B$4:$B$9,ABNT5101!$C$4:$C$9))</f>
        <v>3</v>
      </c>
      <c r="CD794" s="24">
        <f>IF(BY794="-","-",_xlfn.XLOOKUP(BY794,ABNT5101!$B$4:$B$9,ABNT5101!$D$4:$D$9))</f>
        <v>0.6</v>
      </c>
      <c r="CE794" s="20" t="str">
        <f t="shared" si="922"/>
        <v>ATENDE</v>
      </c>
      <c r="CF794" s="20" t="str">
        <f t="shared" si="923"/>
        <v>ATENDE</v>
      </c>
      <c r="CG794" s="20" t="str">
        <f t="shared" si="924"/>
        <v>ATENDE</v>
      </c>
      <c r="CH794" s="26" t="str">
        <f>_xlfn.XLOOKUP(CI794,'Banco de dados'!$B:$B,'Banco de dados'!$D:$D)</f>
        <v>LEDSTAR</v>
      </c>
      <c r="CI794" s="47" t="str">
        <f>'Banco de dados'!B5</f>
        <v xml:space="preserve"> SL VT 9.1 28W</v>
      </c>
      <c r="CJ794" s="26" t="str">
        <f>_xlfn.XLOOKUP(CI794,'Banco de dados'!$B:$B,'Banco de dados'!$E:$E)</f>
        <v>LUM LED SL VT 9.1 28W</v>
      </c>
      <c r="CK794" s="26"/>
      <c r="CL794" s="26" t="e">
        <f>IF(CK794="-","-",_xlfn.XLOOKUP(CK794,'Banco de dados'!$B:$B,'Banco de dados'!$E:$E))</f>
        <v>#N/A</v>
      </c>
      <c r="CM794" s="28">
        <f t="shared" si="925"/>
        <v>1</v>
      </c>
      <c r="CN794" s="26">
        <f>_xlfn.XLOOKUP(CI794,'Banco de dados'!$B:$B,'Banco de dados'!$H:$H)</f>
        <v>28</v>
      </c>
      <c r="CO794" s="26" t="e">
        <f t="array" aca="1" ref="CO794" ca="1">_xludf.XLOOKUP(CK794,'Banco de dados'!$B:$B,'Banco de dados'!$H:$H)</f>
        <v>#NAME?</v>
      </c>
      <c r="CP794" s="51" t="e">
        <f t="array" aca="1" ref="CP794" ca="1">_xludf.XLOOKUP(CI794,'Banco de dados'!$B:$B,'Banco de dados'!$F:$F)</f>
        <v>#NAME?</v>
      </c>
      <c r="CQ794" s="26" t="e">
        <f t="array" aca="1" ref="CQ794" ca="1">_xludf.XLOOKUP(CK794,'Banco de dados'!$B:$B,'Banco de dados'!$F:$F)</f>
        <v>#NAME?</v>
      </c>
      <c r="CR794" s="27">
        <v>0</v>
      </c>
      <c r="CS794" s="27"/>
      <c r="CT794" s="26" t="str">
        <f>IF(AG794=0.5,"Suporte",IF(AND(AG794&gt;='Braços de IP'!$B$9,AG794&lt;='Braços de IP'!$D$9),'Braços de IP'!$E$9,IF(AND(AG794&gt;='Braços de IP'!$B$10,AG794&lt;='Braços de IP'!$D$10),'Braços de IP'!$E$10,IF(AND(AG794&gt;='Braços de IP'!$B$11,AG794&lt;='Braços de IP'!$D$11),'Braços de IP'!$E$11,IF(AND(AG794&gt;='Braços de IP'!$B$12,AG794&lt;='Braços de IP'!$D$12),'Braços de IP'!$E$12,IF(AND(AG794&gt;='Braços de IP'!$B$13,AG794&lt;='Braços de IP'!$D$13),'Braços de IP'!$E$13,IF(AND(AG794&gt;='Braços de IP'!$B$14,AG794&lt;='Braços de IP'!$D$14),'Braços de IP'!$E$14,"ERRO")))))))</f>
        <v>Curto II</v>
      </c>
      <c r="CU794" s="27"/>
      <c r="CV794" s="26" t="str">
        <f>IF($CU794="","",VLOOKUP($CU794,'Braços de IP'!$E$9:$I$15,2,0))</f>
        <v/>
      </c>
      <c r="CW794" s="29" t="str">
        <f>IF($CU794="","",VLOOKUP($CU794,'Braços de IP'!$E$9:$I$15,5,0))</f>
        <v/>
      </c>
      <c r="CX794" s="26"/>
      <c r="CY794" s="26"/>
      <c r="CZ794" s="26"/>
      <c r="DA794" s="26"/>
      <c r="DB794" s="26"/>
      <c r="DC794" s="26"/>
      <c r="DD794" s="30">
        <f t="shared" si="926"/>
        <v>28</v>
      </c>
      <c r="DE794" s="31">
        <f t="shared" si="927"/>
        <v>40</v>
      </c>
      <c r="DF794" s="30">
        <f t="shared" si="928"/>
        <v>68</v>
      </c>
      <c r="DG794" s="32">
        <f t="shared" si="929"/>
        <v>0.30000000000000004</v>
      </c>
      <c r="DH794" s="33" t="s">
        <v>143</v>
      </c>
      <c r="DI794" s="34"/>
      <c r="DJ794" s="35"/>
      <c r="DK794" s="16" t="s">
        <v>144</v>
      </c>
      <c r="DL794" s="16"/>
      <c r="DN794" s="36" t="e">
        <f t="shared" si="675"/>
        <v>#VALUE!</v>
      </c>
    </row>
    <row r="795" spans="2:118" ht="15.75" customHeight="1" x14ac:dyDescent="0.25">
      <c r="B795" s="16">
        <v>177</v>
      </c>
      <c r="C795" s="16" t="s">
        <v>146</v>
      </c>
      <c r="D795" s="16" t="s">
        <v>660</v>
      </c>
      <c r="E795" s="16">
        <v>-8.0873019999999993</v>
      </c>
      <c r="F795" s="16">
        <v>-34.943460000000002</v>
      </c>
      <c r="G795" s="16" t="s">
        <v>157</v>
      </c>
      <c r="H795" s="17" t="s">
        <v>136</v>
      </c>
      <c r="I795" s="16" t="s">
        <v>135</v>
      </c>
      <c r="J795" s="17" t="s">
        <v>137</v>
      </c>
      <c r="K795" s="18">
        <v>40</v>
      </c>
      <c r="L795" s="17" t="s">
        <v>138</v>
      </c>
      <c r="M795" s="17">
        <v>0</v>
      </c>
      <c r="N795" s="16">
        <f t="shared" si="671"/>
        <v>80</v>
      </c>
      <c r="O795" s="17">
        <v>1</v>
      </c>
      <c r="P795" s="17">
        <v>0.7</v>
      </c>
      <c r="Q795" s="17">
        <v>2.48</v>
      </c>
      <c r="R795" s="16"/>
      <c r="S795" s="16"/>
      <c r="T795" s="16">
        <v>0</v>
      </c>
      <c r="U795" s="17">
        <v>0.7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 t="s">
        <v>139</v>
      </c>
      <c r="AB795" s="17" t="s">
        <v>140</v>
      </c>
      <c r="AC795" s="17">
        <v>29.4</v>
      </c>
      <c r="AD795" s="17">
        <v>5.5</v>
      </c>
      <c r="AE795" s="17">
        <v>1</v>
      </c>
      <c r="AF795" s="17">
        <v>0</v>
      </c>
      <c r="AG795" s="17">
        <v>1.25</v>
      </c>
      <c r="AH795" s="17">
        <f t="shared" si="672"/>
        <v>1.25</v>
      </c>
      <c r="AI795" s="17" t="s">
        <v>136</v>
      </c>
      <c r="AJ795" s="17" t="s">
        <v>136</v>
      </c>
      <c r="AK795" s="17" t="s">
        <v>141</v>
      </c>
      <c r="AL795" s="17">
        <f t="shared" si="673"/>
        <v>2</v>
      </c>
      <c r="AM795" s="17">
        <v>0</v>
      </c>
      <c r="AN795" s="17"/>
      <c r="AO795" s="17">
        <v>0</v>
      </c>
      <c r="AP795" s="17">
        <v>0</v>
      </c>
      <c r="AQ795" s="17">
        <v>0</v>
      </c>
      <c r="AR795" s="17" t="s">
        <v>136</v>
      </c>
      <c r="AS795" s="19">
        <f t="shared" si="908"/>
        <v>0</v>
      </c>
      <c r="AT795" s="19"/>
      <c r="AU795" s="19">
        <f>VLOOKUP(G795,ABNT5101!$I$3:$J$9,2)</f>
        <v>7.5</v>
      </c>
      <c r="AV795" s="19">
        <f>VLOOKUP(G795,ABNT5101!$I$3:$M$9,5)</f>
        <v>0.18</v>
      </c>
      <c r="AW795" s="17" t="str">
        <f>_xlfn.XLOOKUP(G795,ABNT5101!I:I,ABNT5101!L:L)</f>
        <v>-</v>
      </c>
      <c r="AX795" s="17">
        <f>_xlfn.XLOOKUP(G795,ABNT5101!$I:$I,ABNT5101!M:M)</f>
        <v>0.18</v>
      </c>
      <c r="AY795" s="17" t="str">
        <f>_xlfn.XLOOKUP(G795,ABNT5101!$I:$I,ABNT5101!N:N)</f>
        <v>-</v>
      </c>
      <c r="AZ795" s="17">
        <f>_xlfn.XLOOKUP(G795,ABNT5101!$I:$I,ABNT5101!O:O)</f>
        <v>16</v>
      </c>
      <c r="BA795" s="20" t="str">
        <f t="shared" si="909"/>
        <v>ATENDE</v>
      </c>
      <c r="BB795" s="21">
        <f t="shared" ref="BB795:BC795" si="958">BE795/AU795-1</f>
        <v>0.21866666666666679</v>
      </c>
      <c r="BC795" s="21">
        <f t="shared" si="958"/>
        <v>0.5555555555555558</v>
      </c>
      <c r="BD795" s="21" t="str">
        <f t="shared" si="911"/>
        <v>-</v>
      </c>
      <c r="BE795" s="22">
        <v>9.14</v>
      </c>
      <c r="BF795" s="22">
        <v>0.28000000000000003</v>
      </c>
      <c r="BG795" s="22"/>
      <c r="BH795" s="22"/>
      <c r="BI795" s="23"/>
      <c r="BJ795" s="22"/>
      <c r="BK795" s="20" t="str">
        <f t="shared" si="912"/>
        <v>ATENDE</v>
      </c>
      <c r="BL795" s="20" t="str">
        <f t="shared" si="913"/>
        <v>ATENDE</v>
      </c>
      <c r="BM795" s="20" t="str">
        <f t="shared" si="914"/>
        <v>ATENDE</v>
      </c>
      <c r="BN795" s="20" t="str">
        <f t="shared" si="915"/>
        <v>ATENDE</v>
      </c>
      <c r="BO795" s="24" t="str">
        <f t="shared" si="916"/>
        <v>C5</v>
      </c>
      <c r="BP795" s="24" t="str">
        <f t="shared" si="891"/>
        <v>P6</v>
      </c>
      <c r="BQ795" s="25">
        <f t="shared" si="917"/>
        <v>2.2200000000000002</v>
      </c>
      <c r="BR795" s="22">
        <v>9.66</v>
      </c>
      <c r="BS795" s="22">
        <v>3.88</v>
      </c>
      <c r="BT795" s="24">
        <f>IF(BP795="-","-",_xlfn.XLOOKUP(BP795,ABNT5101!$B$4:$B$9,ABNT5101!$C$4:$C$9))</f>
        <v>3</v>
      </c>
      <c r="BU795" s="24">
        <f>IF(BP795="-","-",_xlfn.XLOOKUP(BP795,ABNT5101!$B$4:$B$9,ABNT5101!$D$4:$D$9))</f>
        <v>0.6</v>
      </c>
      <c r="BV795" s="20" t="str">
        <f t="shared" si="918"/>
        <v>ATENDE</v>
      </c>
      <c r="BW795" s="20" t="str">
        <f t="shared" si="919"/>
        <v>ATENDE</v>
      </c>
      <c r="BX795" s="20" t="str">
        <f t="shared" si="920"/>
        <v>ATENDE</v>
      </c>
      <c r="BY795" s="24" t="str">
        <f t="shared" si="939"/>
        <v>P6</v>
      </c>
      <c r="BZ795" s="25">
        <f t="shared" si="921"/>
        <v>1.48</v>
      </c>
      <c r="CA795" s="24">
        <v>7.44</v>
      </c>
      <c r="CB795" s="24">
        <v>1.4</v>
      </c>
      <c r="CC795" s="20">
        <f>IF(BY795="-","-",_xlfn.XLOOKUP(BY795,ABNT5101!$B$4:$B$9,ABNT5101!$C$4:$C$9))</f>
        <v>3</v>
      </c>
      <c r="CD795" s="24">
        <f>IF(BY795="-","-",_xlfn.XLOOKUP(BY795,ABNT5101!$B$4:$B$9,ABNT5101!$D$4:$D$9))</f>
        <v>0.6</v>
      </c>
      <c r="CE795" s="20" t="str">
        <f t="shared" si="922"/>
        <v>ATENDE</v>
      </c>
      <c r="CF795" s="20" t="str">
        <f t="shared" si="923"/>
        <v>ATENDE</v>
      </c>
      <c r="CG795" s="20" t="str">
        <f t="shared" si="924"/>
        <v>ATENDE</v>
      </c>
      <c r="CH795" s="26" t="str">
        <f>_xlfn.XLOOKUP(CI795,'Banco de dados'!$B:$B,'Banco de dados'!$D:$D)</f>
        <v>SX LIGHTING</v>
      </c>
      <c r="CI795" s="27" t="str">
        <f>'Banco de dados'!B53</f>
        <v>SX-INEVO020HF</v>
      </c>
      <c r="CJ795" s="26" t="str">
        <f>_xlfn.XLOOKUP(CI795,'Banco de dados'!$B:$B,'Banco de dados'!$E:$E)</f>
        <v>SXINEVO020K50L12CZF7PHF</v>
      </c>
      <c r="CK795" s="26"/>
      <c r="CL795" s="26" t="e">
        <f>IF(CK795="-","-",_xlfn.XLOOKUP(CK795,'Banco de dados'!$B:$B,'Banco de dados'!$E:$E))</f>
        <v>#N/A</v>
      </c>
      <c r="CM795" s="28">
        <f t="shared" si="925"/>
        <v>1</v>
      </c>
      <c r="CN795" s="26">
        <f>_xlfn.XLOOKUP(CI795,'Banco de dados'!$B:$B,'Banco de dados'!$H:$H)</f>
        <v>22.5</v>
      </c>
      <c r="CO795" s="26" t="e">
        <f t="array" aca="1" ref="CO795" ca="1">_xludf.XLOOKUP(CK795,'Banco de dados'!$B:$B,'Banco de dados'!$H:$H)</f>
        <v>#NAME?</v>
      </c>
      <c r="CP795" s="51" t="e">
        <f t="array" aca="1" ref="CP795" ca="1">_xludf.XLOOKUP(CI795,'Banco de dados'!$B:$B,'Banco de dados'!$F:$F)</f>
        <v>#NAME?</v>
      </c>
      <c r="CQ795" s="26" t="e">
        <f t="array" aca="1" ref="CQ795" ca="1">_xludf.XLOOKUP(CK795,'Banco de dados'!$B:$B,'Banco de dados'!$F:$F)</f>
        <v>#NAME?</v>
      </c>
      <c r="CR795" s="27">
        <v>0</v>
      </c>
      <c r="CS795" s="27"/>
      <c r="CT795" s="26" t="str">
        <f>IF(AG795=0.5,"Suporte",IF(AND(AG795&gt;='Braços de IP'!$B$9,AG795&lt;='Braços de IP'!$D$9),'Braços de IP'!$E$9,IF(AND(AG795&gt;='Braços de IP'!$B$10,AG795&lt;='Braços de IP'!$D$10),'Braços de IP'!$E$10,IF(AND(AG795&gt;='Braços de IP'!$B$11,AG795&lt;='Braços de IP'!$D$11),'Braços de IP'!$E$11,IF(AND(AG795&gt;='Braços de IP'!$B$12,AG795&lt;='Braços de IP'!$D$12),'Braços de IP'!$E$12,IF(AND(AG795&gt;='Braços de IP'!$B$13,AG795&lt;='Braços de IP'!$D$13),'Braços de IP'!$E$13,IF(AND(AG795&gt;='Braços de IP'!$B$14,AG795&lt;='Braços de IP'!$D$14),'Braços de IP'!$E$14,"ERRO")))))))</f>
        <v>Curto II</v>
      </c>
      <c r="CU795" s="27"/>
      <c r="CV795" s="26" t="str">
        <f>IF($CU795="","",VLOOKUP($CU795,'Braços de IP'!$E$9:$I$15,2,0))</f>
        <v/>
      </c>
      <c r="CW795" s="29" t="str">
        <f>IF($CU795="","",VLOOKUP($CU795,'Braços de IP'!$E$9:$I$15,5,0))</f>
        <v/>
      </c>
      <c r="CX795" s="26"/>
      <c r="CY795" s="26"/>
      <c r="CZ795" s="26"/>
      <c r="DA795" s="26"/>
      <c r="DB795" s="26"/>
      <c r="DC795" s="26"/>
      <c r="DD795" s="30">
        <f t="shared" si="926"/>
        <v>22.5</v>
      </c>
      <c r="DE795" s="31">
        <f t="shared" si="927"/>
        <v>40</v>
      </c>
      <c r="DF795" s="30">
        <f t="shared" si="928"/>
        <v>62.5</v>
      </c>
      <c r="DG795" s="32">
        <f t="shared" si="929"/>
        <v>0.4375</v>
      </c>
      <c r="DH795" s="33" t="s">
        <v>143</v>
      </c>
      <c r="DI795" s="34"/>
      <c r="DJ795" s="35"/>
      <c r="DK795" s="16" t="s">
        <v>144</v>
      </c>
      <c r="DL795" s="16"/>
      <c r="DN795" s="36" t="e">
        <f t="shared" si="675"/>
        <v>#VALUE!</v>
      </c>
    </row>
    <row r="796" spans="2:118" ht="15.75" customHeight="1" x14ac:dyDescent="0.25">
      <c r="B796" s="16">
        <v>177</v>
      </c>
      <c r="C796" s="16" t="s">
        <v>146</v>
      </c>
      <c r="D796" s="16" t="s">
        <v>660</v>
      </c>
      <c r="E796" s="16">
        <v>-8.0873019999999993</v>
      </c>
      <c r="F796" s="16">
        <v>-34.943460000000002</v>
      </c>
      <c r="G796" s="16" t="s">
        <v>157</v>
      </c>
      <c r="H796" s="17" t="s">
        <v>136</v>
      </c>
      <c r="I796" s="16" t="s">
        <v>135</v>
      </c>
      <c r="J796" s="17" t="s">
        <v>137</v>
      </c>
      <c r="K796" s="18">
        <v>40</v>
      </c>
      <c r="L796" s="17" t="s">
        <v>138</v>
      </c>
      <c r="M796" s="17">
        <v>0</v>
      </c>
      <c r="N796" s="16">
        <f t="shared" si="671"/>
        <v>80</v>
      </c>
      <c r="O796" s="17">
        <v>1</v>
      </c>
      <c r="P796" s="17">
        <v>0.7</v>
      </c>
      <c r="Q796" s="17">
        <v>2.48</v>
      </c>
      <c r="R796" s="16"/>
      <c r="S796" s="16"/>
      <c r="T796" s="16">
        <v>0</v>
      </c>
      <c r="U796" s="17">
        <v>0.7</v>
      </c>
      <c r="V796" s="17">
        <v>0</v>
      </c>
      <c r="W796" s="17">
        <v>0</v>
      </c>
      <c r="X796" s="17">
        <v>0</v>
      </c>
      <c r="Y796" s="17">
        <v>0</v>
      </c>
      <c r="Z796" s="17">
        <v>0</v>
      </c>
      <c r="AA796" s="17" t="s">
        <v>139</v>
      </c>
      <c r="AB796" s="17" t="s">
        <v>140</v>
      </c>
      <c r="AC796" s="17">
        <v>29.4</v>
      </c>
      <c r="AD796" s="17">
        <v>5.5</v>
      </c>
      <c r="AE796" s="17">
        <v>1</v>
      </c>
      <c r="AF796" s="17">
        <v>0</v>
      </c>
      <c r="AG796" s="17">
        <v>1.25</v>
      </c>
      <c r="AH796" s="17">
        <f t="shared" si="672"/>
        <v>1.25</v>
      </c>
      <c r="AI796" s="17" t="s">
        <v>136</v>
      </c>
      <c r="AJ796" s="17" t="s">
        <v>136</v>
      </c>
      <c r="AK796" s="17" t="s">
        <v>141</v>
      </c>
      <c r="AL796" s="17">
        <f t="shared" si="673"/>
        <v>2</v>
      </c>
      <c r="AM796" s="17">
        <v>0</v>
      </c>
      <c r="AN796" s="17"/>
      <c r="AO796" s="17">
        <v>0</v>
      </c>
      <c r="AP796" s="17">
        <v>0</v>
      </c>
      <c r="AQ796" s="17">
        <v>0</v>
      </c>
      <c r="AR796" s="17" t="s">
        <v>136</v>
      </c>
      <c r="AS796" s="19">
        <f t="shared" si="908"/>
        <v>0</v>
      </c>
      <c r="AT796" s="19"/>
      <c r="AU796" s="19">
        <f>VLOOKUP(G796,ABNT5101!$I$3:$J$9,2)</f>
        <v>7.5</v>
      </c>
      <c r="AV796" s="19">
        <f>VLOOKUP(G796,ABNT5101!$I$3:$M$9,5)</f>
        <v>0.18</v>
      </c>
      <c r="AW796" s="17" t="str">
        <f>_xlfn.XLOOKUP(G796,ABNT5101!I:I,ABNT5101!L:L)</f>
        <v>-</v>
      </c>
      <c r="AX796" s="17">
        <f>_xlfn.XLOOKUP(G796,ABNT5101!$I:$I,ABNT5101!M:M)</f>
        <v>0.18</v>
      </c>
      <c r="AY796" s="17" t="str">
        <f>_xlfn.XLOOKUP(G796,ABNT5101!$I:$I,ABNT5101!N:N)</f>
        <v>-</v>
      </c>
      <c r="AZ796" s="17">
        <f>_xlfn.XLOOKUP(G796,ABNT5101!$I:$I,ABNT5101!O:O)</f>
        <v>16</v>
      </c>
      <c r="BA796" s="20" t="str">
        <f t="shared" si="909"/>
        <v>ATENDE</v>
      </c>
      <c r="BB796" s="21">
        <f t="shared" ref="BB796:BC796" si="959">BE796/AU796-1</f>
        <v>0.83066666666666666</v>
      </c>
      <c r="BC796" s="21">
        <f t="shared" si="959"/>
        <v>0.88888888888888906</v>
      </c>
      <c r="BD796" s="21" t="str">
        <f t="shared" si="911"/>
        <v>-</v>
      </c>
      <c r="BE796" s="22">
        <v>13.73</v>
      </c>
      <c r="BF796" s="22">
        <v>0.34</v>
      </c>
      <c r="BG796" s="22"/>
      <c r="BH796" s="22"/>
      <c r="BI796" s="23"/>
      <c r="BJ796" s="22"/>
      <c r="BK796" s="20" t="str">
        <f t="shared" si="912"/>
        <v>ATENDE</v>
      </c>
      <c r="BL796" s="20" t="str">
        <f t="shared" si="913"/>
        <v>ATENDE</v>
      </c>
      <c r="BM796" s="20" t="str">
        <f t="shared" si="914"/>
        <v>ATENDE</v>
      </c>
      <c r="BN796" s="20" t="str">
        <f t="shared" si="915"/>
        <v>ATENDE</v>
      </c>
      <c r="BO796" s="24" t="str">
        <f t="shared" si="916"/>
        <v>C5</v>
      </c>
      <c r="BP796" s="24" t="str">
        <f t="shared" si="891"/>
        <v>P6</v>
      </c>
      <c r="BQ796" s="25">
        <f t="shared" si="917"/>
        <v>3.9266666666666667</v>
      </c>
      <c r="BR796" s="22">
        <v>14.78</v>
      </c>
      <c r="BS796" s="22">
        <v>5.33</v>
      </c>
      <c r="BT796" s="24">
        <f>IF(BP796="-","-",_xlfn.XLOOKUP(BP796,ABNT5101!$B$4:$B$9,ABNT5101!$C$4:$C$9))</f>
        <v>3</v>
      </c>
      <c r="BU796" s="24">
        <f>IF(BP796="-","-",_xlfn.XLOOKUP(BP796,ABNT5101!$B$4:$B$9,ABNT5101!$D$4:$D$9))</f>
        <v>0.6</v>
      </c>
      <c r="BV796" s="20" t="str">
        <f t="shared" si="918"/>
        <v>ATENDE</v>
      </c>
      <c r="BW796" s="20" t="str">
        <f t="shared" si="919"/>
        <v>ATENDE</v>
      </c>
      <c r="BX796" s="20" t="str">
        <f t="shared" si="920"/>
        <v>ATENDE</v>
      </c>
      <c r="BY796" s="24" t="str">
        <f t="shared" si="939"/>
        <v>P6</v>
      </c>
      <c r="BZ796" s="25">
        <f t="shared" si="921"/>
        <v>2.5533333333333332</v>
      </c>
      <c r="CA796" s="24">
        <v>10.66</v>
      </c>
      <c r="CB796" s="24">
        <v>3.3</v>
      </c>
      <c r="CC796" s="20">
        <f>IF(BY796="-","-",_xlfn.XLOOKUP(BY796,ABNT5101!$B$4:$B$9,ABNT5101!$C$4:$C$9))</f>
        <v>3</v>
      </c>
      <c r="CD796" s="24">
        <f>IF(BY796="-","-",_xlfn.XLOOKUP(BY796,ABNT5101!$B$4:$B$9,ABNT5101!$D$4:$D$9))</f>
        <v>0.6</v>
      </c>
      <c r="CE796" s="20" t="str">
        <f t="shared" si="922"/>
        <v>ATENDE</v>
      </c>
      <c r="CF796" s="20" t="str">
        <f t="shared" si="923"/>
        <v>ATENDE</v>
      </c>
      <c r="CG796" s="20" t="str">
        <f t="shared" si="924"/>
        <v>ATENDE</v>
      </c>
      <c r="CH796" s="26" t="str">
        <f>_xlfn.XLOOKUP(CI796,'Banco de dados'!$B:$B,'Banco de dados'!$D:$D)</f>
        <v>TECNOWATT</v>
      </c>
      <c r="CI796" s="27" t="str">
        <f>'Banco de dados'!B65</f>
        <v xml:space="preserve">SIGSAGPTLRRSSNDL_30W_38IBBRS
</v>
      </c>
      <c r="CJ796" s="26" t="str">
        <f>_xlfn.XLOOKUP(CI796,'Banco de dados'!$B:$B,'Banco de dados'!$E:$E)</f>
        <v>SIGSAGPTLRRSSNDL_30W_38IBBRS
1-10C1MUN6.5</v>
      </c>
      <c r="CK796" s="26"/>
      <c r="CL796" s="26" t="e">
        <f>IF(CK796="-","-",_xlfn.XLOOKUP(CK796,'Banco de dados'!$B:$B,'Banco de dados'!$E:$E))</f>
        <v>#N/A</v>
      </c>
      <c r="CM796" s="28">
        <f t="shared" si="925"/>
        <v>1</v>
      </c>
      <c r="CN796" s="26">
        <f>_xlfn.XLOOKUP(CI796,'Banco de dados'!$B:$B,'Banco de dados'!$H:$H)</f>
        <v>30</v>
      </c>
      <c r="CO796" s="26" t="e">
        <f t="array" aca="1" ref="CO796" ca="1">_xludf.XLOOKUP(CK796,'Banco de dados'!$B:$B,'Banco de dados'!$H:$H)</f>
        <v>#NAME?</v>
      </c>
      <c r="CP796" s="51" t="e">
        <f t="array" aca="1" ref="CP796" ca="1">_xludf.XLOOKUP(CI796,'Banco de dados'!$B:$B,'Banco de dados'!$F:$F)</f>
        <v>#NAME?</v>
      </c>
      <c r="CQ796" s="26" t="e">
        <f t="array" aca="1" ref="CQ796" ca="1">_xludf.XLOOKUP(CK796,'Banco de dados'!$B:$B,'Banco de dados'!$F:$F)</f>
        <v>#NAME?</v>
      </c>
      <c r="CR796" s="27">
        <v>0</v>
      </c>
      <c r="CS796" s="27"/>
      <c r="CT796" s="26" t="str">
        <f>IF(AG796=0.5,"Suporte",IF(AND(AG796&gt;='Braços de IP'!$B$9,AG796&lt;='Braços de IP'!$D$9),'Braços de IP'!$E$9,IF(AND(AG796&gt;='Braços de IP'!$B$10,AG796&lt;='Braços de IP'!$D$10),'Braços de IP'!$E$10,IF(AND(AG796&gt;='Braços de IP'!$B$11,AG796&lt;='Braços de IP'!$D$11),'Braços de IP'!$E$11,IF(AND(AG796&gt;='Braços de IP'!$B$12,AG796&lt;='Braços de IP'!$D$12),'Braços de IP'!$E$12,IF(AND(AG796&gt;='Braços de IP'!$B$13,AG796&lt;='Braços de IP'!$D$13),'Braços de IP'!$E$13,IF(AND(AG796&gt;='Braços de IP'!$B$14,AG796&lt;='Braços de IP'!$D$14),'Braços de IP'!$E$14,"ERRO")))))))</f>
        <v>Curto II</v>
      </c>
      <c r="CU796" s="27"/>
      <c r="CV796" s="26" t="str">
        <f>IF($CU796="","",VLOOKUP($CU796,'Braços de IP'!$E$9:$I$15,2,0))</f>
        <v/>
      </c>
      <c r="CW796" s="29" t="str">
        <f>IF($CU796="","",VLOOKUP($CU796,'Braços de IP'!$E$9:$I$15,5,0))</f>
        <v/>
      </c>
      <c r="CX796" s="26"/>
      <c r="CY796" s="26"/>
      <c r="CZ796" s="26"/>
      <c r="DA796" s="26"/>
      <c r="DB796" s="26"/>
      <c r="DC796" s="26"/>
      <c r="DD796" s="30">
        <f t="shared" si="926"/>
        <v>30</v>
      </c>
      <c r="DE796" s="31">
        <f t="shared" si="927"/>
        <v>40</v>
      </c>
      <c r="DF796" s="30">
        <f t="shared" si="928"/>
        <v>70</v>
      </c>
      <c r="DG796" s="32">
        <f t="shared" si="929"/>
        <v>0.25</v>
      </c>
      <c r="DH796" s="33" t="s">
        <v>143</v>
      </c>
      <c r="DI796" s="34"/>
      <c r="DJ796" s="35"/>
      <c r="DK796" s="16" t="s">
        <v>144</v>
      </c>
      <c r="DL796" s="16"/>
      <c r="DN796" s="36" t="e">
        <f t="shared" si="675"/>
        <v>#VALUE!</v>
      </c>
    </row>
    <row r="797" spans="2:118" ht="15.75" customHeight="1" x14ac:dyDescent="0.25">
      <c r="B797" s="16">
        <v>178</v>
      </c>
      <c r="C797" s="16" t="s">
        <v>661</v>
      </c>
      <c r="D797" s="16" t="s">
        <v>662</v>
      </c>
      <c r="E797" s="16">
        <v>-8.0309919999999995</v>
      </c>
      <c r="F797" s="16">
        <v>-34.934398999999999</v>
      </c>
      <c r="G797" s="16" t="s">
        <v>153</v>
      </c>
      <c r="H797" s="17" t="s">
        <v>136</v>
      </c>
      <c r="I797" s="16" t="s">
        <v>149</v>
      </c>
      <c r="J797" s="17" t="s">
        <v>137</v>
      </c>
      <c r="K797" s="16">
        <v>115</v>
      </c>
      <c r="L797" s="17" t="s">
        <v>138</v>
      </c>
      <c r="M797" s="17">
        <v>0</v>
      </c>
      <c r="N797" s="16">
        <f t="shared" si="671"/>
        <v>230</v>
      </c>
      <c r="O797" s="17">
        <v>1</v>
      </c>
      <c r="P797" s="17">
        <v>2.15</v>
      </c>
      <c r="Q797" s="17">
        <v>7.4</v>
      </c>
      <c r="R797" s="16"/>
      <c r="S797" s="16"/>
      <c r="T797" s="16">
        <v>0</v>
      </c>
      <c r="U797" s="17">
        <v>3.54</v>
      </c>
      <c r="V797" s="17">
        <v>0</v>
      </c>
      <c r="W797" s="17">
        <v>0</v>
      </c>
      <c r="X797" s="17">
        <v>1.61</v>
      </c>
      <c r="Y797" s="17">
        <v>0</v>
      </c>
      <c r="Z797" s="17">
        <v>0</v>
      </c>
      <c r="AA797" s="17" t="s">
        <v>139</v>
      </c>
      <c r="AB797" s="17" t="s">
        <v>140</v>
      </c>
      <c r="AC797" s="17">
        <v>40.869999999999997</v>
      </c>
      <c r="AD797" s="17">
        <v>5.7</v>
      </c>
      <c r="AE797" s="17">
        <v>1</v>
      </c>
      <c r="AF797" s="17">
        <v>0.82</v>
      </c>
      <c r="AG797" s="17">
        <v>2.77</v>
      </c>
      <c r="AH797" s="17">
        <f t="shared" si="672"/>
        <v>1.9500000000000002</v>
      </c>
      <c r="AI797" s="17" t="s">
        <v>136</v>
      </c>
      <c r="AJ797" s="17" t="s">
        <v>136</v>
      </c>
      <c r="AK797" s="17" t="s">
        <v>141</v>
      </c>
      <c r="AL797" s="17">
        <f t="shared" si="673"/>
        <v>2</v>
      </c>
      <c r="AM797" s="17">
        <v>0</v>
      </c>
      <c r="AN797" s="17"/>
      <c r="AO797" s="17">
        <v>0</v>
      </c>
      <c r="AP797" s="17">
        <v>0</v>
      </c>
      <c r="AQ797" s="17">
        <v>0</v>
      </c>
      <c r="AR797" s="17" t="s">
        <v>136</v>
      </c>
      <c r="AS797" s="19">
        <f t="shared" si="908"/>
        <v>0</v>
      </c>
      <c r="AT797" s="19"/>
      <c r="AU797" s="19">
        <f>VLOOKUP(G797,ABNT5101!$I$3:$J$9,2)</f>
        <v>15</v>
      </c>
      <c r="AV797" s="19">
        <f>VLOOKUP(G797,ABNT5101!$I$3:$M$9,5)</f>
        <v>0.18</v>
      </c>
      <c r="AW797" s="17" t="str">
        <f>_xlfn.XLOOKUP(G797,ABNT5101!I:I,ABNT5101!L:L)</f>
        <v>-</v>
      </c>
      <c r="AX797" s="17">
        <f>_xlfn.XLOOKUP(G797,ABNT5101!$I:$I,ABNT5101!M:M)</f>
        <v>0.18</v>
      </c>
      <c r="AY797" s="17" t="str">
        <f>_xlfn.XLOOKUP(G797,ABNT5101!$I:$I,ABNT5101!N:N)</f>
        <v>-</v>
      </c>
      <c r="AZ797" s="17">
        <f>_xlfn.XLOOKUP(G797,ABNT5101!$I:$I,ABNT5101!O:O)</f>
        <v>15</v>
      </c>
      <c r="BA797" s="20" t="str">
        <f t="shared" si="909"/>
        <v>ATENDE</v>
      </c>
      <c r="BB797" s="21">
        <f t="shared" ref="BB797:BC797" si="960">BE797/AU797-1</f>
        <v>0.19266666666666676</v>
      </c>
      <c r="BC797" s="21">
        <f t="shared" si="960"/>
        <v>0.66666666666666674</v>
      </c>
      <c r="BD797" s="21" t="str">
        <f t="shared" si="911"/>
        <v>-</v>
      </c>
      <c r="BE797" s="22">
        <v>17.89</v>
      </c>
      <c r="BF797" s="22">
        <v>0.3</v>
      </c>
      <c r="BG797" s="22"/>
      <c r="BH797" s="22"/>
      <c r="BI797" s="23"/>
      <c r="BJ797" s="22"/>
      <c r="BK797" s="20" t="str">
        <f t="shared" si="912"/>
        <v>ATENDE</v>
      </c>
      <c r="BL797" s="20" t="str">
        <f t="shared" si="913"/>
        <v>ATENDE</v>
      </c>
      <c r="BM797" s="20" t="str">
        <f t="shared" si="914"/>
        <v>ATENDE</v>
      </c>
      <c r="BN797" s="20" t="str">
        <f t="shared" si="915"/>
        <v>ATENDE</v>
      </c>
      <c r="BO797" s="24" t="str">
        <f t="shared" si="916"/>
        <v>C3</v>
      </c>
      <c r="BP797" s="24" t="str">
        <f t="shared" si="891"/>
        <v>P5</v>
      </c>
      <c r="BQ797" s="25">
        <f t="shared" si="917"/>
        <v>1.6079999999999997</v>
      </c>
      <c r="BR797" s="22">
        <v>13.04</v>
      </c>
      <c r="BS797" s="22">
        <v>5.46</v>
      </c>
      <c r="BT797" s="24">
        <f>IF(BP797="-","-",_xlfn.XLOOKUP(BP797,ABNT5101!$B$4:$B$9,ABNT5101!$C$4:$C$9))</f>
        <v>5</v>
      </c>
      <c r="BU797" s="24">
        <f>IF(BP797="-","-",_xlfn.XLOOKUP(BP797,ABNT5101!$B$4:$B$9,ABNT5101!$D$4:$D$9))</f>
        <v>1</v>
      </c>
      <c r="BV797" s="20" t="str">
        <f t="shared" si="918"/>
        <v>ATENDE</v>
      </c>
      <c r="BW797" s="20" t="str">
        <f t="shared" si="919"/>
        <v>ATENDE</v>
      </c>
      <c r="BX797" s="20" t="str">
        <f t="shared" si="920"/>
        <v>ATENDE</v>
      </c>
      <c r="BY797" s="24" t="str">
        <f t="shared" si="939"/>
        <v>P5</v>
      </c>
      <c r="BZ797" s="25">
        <f t="shared" si="921"/>
        <v>0.39000000000000012</v>
      </c>
      <c r="CA797" s="24">
        <v>6.95</v>
      </c>
      <c r="CB797" s="24">
        <v>1.69</v>
      </c>
      <c r="CC797" s="20">
        <f>IF(BY797="-","-",_xlfn.XLOOKUP(BY797,ABNT5101!$B$4:$B$9,ABNT5101!$C$4:$C$9))</f>
        <v>5</v>
      </c>
      <c r="CD797" s="24">
        <f>IF(BY797="-","-",_xlfn.XLOOKUP(BY797,ABNT5101!$B$4:$B$9,ABNT5101!$D$4:$D$9))</f>
        <v>1</v>
      </c>
      <c r="CE797" s="20" t="str">
        <f t="shared" si="922"/>
        <v>ATENDE</v>
      </c>
      <c r="CF797" s="20" t="str">
        <f t="shared" si="923"/>
        <v>ATENDE</v>
      </c>
      <c r="CG797" s="20" t="str">
        <f t="shared" si="924"/>
        <v>ATENDE</v>
      </c>
      <c r="CH797" s="26" t="str">
        <f>_xlfn.XLOOKUP(CI797,'Banco de dados'!$B:$B,'Banco de dados'!$D:$D)</f>
        <v>LEDSTAR</v>
      </c>
      <c r="CI797" s="47" t="str">
        <f>'Banco de dados'!B11</f>
        <v xml:space="preserve"> SL VT 9.1 85W</v>
      </c>
      <c r="CJ797" s="26" t="str">
        <f>_xlfn.XLOOKUP(CI797,'Banco de dados'!$B:$B,'Banco de dados'!$E:$E)</f>
        <v>LUM LED SL VT 9.1 85W</v>
      </c>
      <c r="CK797" s="26"/>
      <c r="CL797" s="26" t="e">
        <f>IF(CK797="-","-",_xlfn.XLOOKUP(CK797,'Banco de dados'!$B:$B,'Banco de dados'!$E:$E))</f>
        <v>#N/A</v>
      </c>
      <c r="CM797" s="28">
        <f t="shared" si="925"/>
        <v>1</v>
      </c>
      <c r="CN797" s="26">
        <f>_xlfn.XLOOKUP(CI797,'Banco de dados'!$B:$B,'Banco de dados'!$H:$H)</f>
        <v>85</v>
      </c>
      <c r="CO797" s="26" t="e">
        <f t="array" aca="1" ref="CO797" ca="1">_xludf.XLOOKUP(CK797,'Banco de dados'!$B:$B,'Banco de dados'!$H:$H)</f>
        <v>#NAME?</v>
      </c>
      <c r="CP797" s="51" t="e">
        <f t="array" aca="1" ref="CP797" ca="1">_xludf.XLOOKUP(CI797,'Banco de dados'!$B:$B,'Banco de dados'!$F:$F)</f>
        <v>#NAME?</v>
      </c>
      <c r="CQ797" s="26" t="e">
        <f t="array" aca="1" ref="CQ797" ca="1">_xludf.XLOOKUP(CK797,'Banco de dados'!$B:$B,'Banco de dados'!$F:$F)</f>
        <v>#NAME?</v>
      </c>
      <c r="CR797" s="27">
        <v>0</v>
      </c>
      <c r="CS797" s="27"/>
      <c r="CT797" s="26" t="str">
        <f>IF(AG797=0.5,"Suporte",IF(AND(AG797&gt;='Braços de IP'!$B$9,AG797&lt;='Braços de IP'!$D$9),'Braços de IP'!$E$9,IF(AND(AG797&gt;='Braços de IP'!$B$10,AG797&lt;='Braços de IP'!$D$10),'Braços de IP'!$E$10,IF(AND(AG797&gt;='Braços de IP'!$B$11,AG797&lt;='Braços de IP'!$D$11),'Braços de IP'!$E$11,IF(AND(AG797&gt;='Braços de IP'!$B$12,AG797&lt;='Braços de IP'!$D$12),'Braços de IP'!$E$12,IF(AND(AG797&gt;='Braços de IP'!$B$13,AG797&lt;='Braços de IP'!$D$13),'Braços de IP'!$E$13,IF(AND(AG797&gt;='Braços de IP'!$B$14,AG797&lt;='Braços de IP'!$D$14),'Braços de IP'!$E$14,"ERRO")))))))</f>
        <v>Longo I</v>
      </c>
      <c r="CU797" s="27" t="s">
        <v>178</v>
      </c>
      <c r="CV797" s="26">
        <f>IF($CU797="","",VLOOKUP($CU797,'Braços de IP'!$E$9:$I$15,2,0))</f>
        <v>2.4</v>
      </c>
      <c r="CW797" s="29">
        <f>IF($CU797="","",VLOOKUP($CU797,'Braços de IP'!$E$9:$I$15,5,0))</f>
        <v>7.5</v>
      </c>
      <c r="CX797" s="26"/>
      <c r="CY797" s="26"/>
      <c r="CZ797" s="26"/>
      <c r="DA797" s="26"/>
      <c r="DB797" s="26"/>
      <c r="DC797" s="26"/>
      <c r="DD797" s="30">
        <f t="shared" si="926"/>
        <v>85</v>
      </c>
      <c r="DE797" s="31">
        <f t="shared" si="927"/>
        <v>115</v>
      </c>
      <c r="DF797" s="30">
        <f t="shared" si="928"/>
        <v>200</v>
      </c>
      <c r="DG797" s="32">
        <f t="shared" si="929"/>
        <v>0.26086956521739135</v>
      </c>
      <c r="DH797" s="33" t="s">
        <v>143</v>
      </c>
      <c r="DI797" s="34"/>
      <c r="DJ797" s="35"/>
      <c r="DK797" s="16" t="s">
        <v>144</v>
      </c>
      <c r="DL797" s="16"/>
      <c r="DN797" s="36" t="e">
        <f t="shared" si="675"/>
        <v>#VALUE!</v>
      </c>
    </row>
    <row r="798" spans="2:118" ht="15.75" customHeight="1" x14ac:dyDescent="0.25">
      <c r="B798" s="16">
        <v>178</v>
      </c>
      <c r="C798" s="16" t="s">
        <v>661</v>
      </c>
      <c r="D798" s="16" t="s">
        <v>662</v>
      </c>
      <c r="E798" s="16">
        <v>-8.0309919999999995</v>
      </c>
      <c r="F798" s="16">
        <v>-34.934398999999999</v>
      </c>
      <c r="G798" s="16" t="s">
        <v>153</v>
      </c>
      <c r="H798" s="17" t="s">
        <v>136</v>
      </c>
      <c r="I798" s="16" t="s">
        <v>149</v>
      </c>
      <c r="J798" s="17" t="s">
        <v>137</v>
      </c>
      <c r="K798" s="16">
        <v>115</v>
      </c>
      <c r="L798" s="17" t="s">
        <v>138</v>
      </c>
      <c r="M798" s="17">
        <v>0</v>
      </c>
      <c r="N798" s="16">
        <f t="shared" si="671"/>
        <v>230</v>
      </c>
      <c r="O798" s="17">
        <v>1</v>
      </c>
      <c r="P798" s="17">
        <v>2.15</v>
      </c>
      <c r="Q798" s="17">
        <v>7.4</v>
      </c>
      <c r="R798" s="16"/>
      <c r="S798" s="16"/>
      <c r="T798" s="16">
        <v>0</v>
      </c>
      <c r="U798" s="17">
        <v>3.54</v>
      </c>
      <c r="V798" s="17">
        <v>0</v>
      </c>
      <c r="W798" s="17">
        <v>0</v>
      </c>
      <c r="X798" s="17">
        <v>1.61</v>
      </c>
      <c r="Y798" s="17">
        <v>0</v>
      </c>
      <c r="Z798" s="17">
        <v>0</v>
      </c>
      <c r="AA798" s="17" t="s">
        <v>139</v>
      </c>
      <c r="AB798" s="17" t="s">
        <v>140</v>
      </c>
      <c r="AC798" s="17">
        <v>40.869999999999997</v>
      </c>
      <c r="AD798" s="17">
        <v>5.7</v>
      </c>
      <c r="AE798" s="17">
        <v>1</v>
      </c>
      <c r="AF798" s="17">
        <v>0.82</v>
      </c>
      <c r="AG798" s="17">
        <v>2.77</v>
      </c>
      <c r="AH798" s="17">
        <f t="shared" si="672"/>
        <v>1.9500000000000002</v>
      </c>
      <c r="AI798" s="17" t="s">
        <v>136</v>
      </c>
      <c r="AJ798" s="17" t="s">
        <v>136</v>
      </c>
      <c r="AK798" s="17" t="s">
        <v>141</v>
      </c>
      <c r="AL798" s="17">
        <f t="shared" si="673"/>
        <v>2</v>
      </c>
      <c r="AM798" s="17">
        <v>0</v>
      </c>
      <c r="AN798" s="17"/>
      <c r="AO798" s="17">
        <v>0</v>
      </c>
      <c r="AP798" s="17">
        <v>0</v>
      </c>
      <c r="AQ798" s="17">
        <v>0</v>
      </c>
      <c r="AR798" s="17" t="s">
        <v>136</v>
      </c>
      <c r="AS798" s="19">
        <f t="shared" si="908"/>
        <v>0</v>
      </c>
      <c r="AT798" s="19"/>
      <c r="AU798" s="19">
        <f>VLOOKUP(G798,ABNT5101!$I$3:$J$9,2)</f>
        <v>15</v>
      </c>
      <c r="AV798" s="19">
        <f>VLOOKUP(G798,ABNT5101!$I$3:$M$9,5)</f>
        <v>0.18</v>
      </c>
      <c r="AW798" s="17" t="str">
        <f>_xlfn.XLOOKUP(G798,ABNT5101!I:I,ABNT5101!L:L)</f>
        <v>-</v>
      </c>
      <c r="AX798" s="17">
        <f>_xlfn.XLOOKUP(G798,ABNT5101!$I:$I,ABNT5101!M:M)</f>
        <v>0.18</v>
      </c>
      <c r="AY798" s="17" t="str">
        <f>_xlfn.XLOOKUP(G798,ABNT5101!$I:$I,ABNT5101!N:N)</f>
        <v>-</v>
      </c>
      <c r="AZ798" s="17">
        <f>_xlfn.XLOOKUP(G798,ABNT5101!$I:$I,ABNT5101!O:O)</f>
        <v>15</v>
      </c>
      <c r="BA798" s="20" t="str">
        <f t="shared" si="909"/>
        <v>ATENDE</v>
      </c>
      <c r="BB798" s="21">
        <f t="shared" ref="BB798:BC798" si="961">BE798/AU798-1</f>
        <v>0.14066666666666672</v>
      </c>
      <c r="BC798" s="21">
        <f t="shared" si="961"/>
        <v>0.83333333333333348</v>
      </c>
      <c r="BD798" s="21" t="str">
        <f t="shared" si="911"/>
        <v>-</v>
      </c>
      <c r="BE798" s="22">
        <v>17.11</v>
      </c>
      <c r="BF798" s="22">
        <v>0.33</v>
      </c>
      <c r="BG798" s="22"/>
      <c r="BH798" s="22"/>
      <c r="BI798" s="23"/>
      <c r="BJ798" s="22"/>
      <c r="BK798" s="20" t="str">
        <f t="shared" si="912"/>
        <v>ATENDE</v>
      </c>
      <c r="BL798" s="20" t="str">
        <f t="shared" si="913"/>
        <v>ATENDE</v>
      </c>
      <c r="BM798" s="20" t="str">
        <f t="shared" si="914"/>
        <v>ATENDE</v>
      </c>
      <c r="BN798" s="20" t="str">
        <f t="shared" si="915"/>
        <v>ATENDE</v>
      </c>
      <c r="BO798" s="24" t="str">
        <f t="shared" si="916"/>
        <v>C3</v>
      </c>
      <c r="BP798" s="24" t="str">
        <f t="shared" si="891"/>
        <v>P5</v>
      </c>
      <c r="BQ798" s="25">
        <f t="shared" si="917"/>
        <v>1.7760000000000002</v>
      </c>
      <c r="BR798" s="22">
        <v>13.88</v>
      </c>
      <c r="BS798" s="22">
        <v>4.93</v>
      </c>
      <c r="BT798" s="24">
        <f>IF(BP798="-","-",_xlfn.XLOOKUP(BP798,ABNT5101!$B$4:$B$9,ABNT5101!$C$4:$C$9))</f>
        <v>5</v>
      </c>
      <c r="BU798" s="24">
        <f>IF(BP798="-","-",_xlfn.XLOOKUP(BP798,ABNT5101!$B$4:$B$9,ABNT5101!$D$4:$D$9))</f>
        <v>1</v>
      </c>
      <c r="BV798" s="20" t="str">
        <f t="shared" si="918"/>
        <v>ATENDE</v>
      </c>
      <c r="BW798" s="20" t="str">
        <f t="shared" si="919"/>
        <v>ATENDE</v>
      </c>
      <c r="BX798" s="20" t="str">
        <f t="shared" si="920"/>
        <v>ATENDE</v>
      </c>
      <c r="BY798" s="24" t="str">
        <f t="shared" si="939"/>
        <v>P5</v>
      </c>
      <c r="BZ798" s="25">
        <f t="shared" si="921"/>
        <v>0.27800000000000002</v>
      </c>
      <c r="CA798" s="24">
        <v>6.39</v>
      </c>
      <c r="CB798" s="24">
        <v>1.97</v>
      </c>
      <c r="CC798" s="20">
        <f>IF(BY798="-","-",_xlfn.XLOOKUP(BY798,ABNT5101!$B$4:$B$9,ABNT5101!$C$4:$C$9))</f>
        <v>5</v>
      </c>
      <c r="CD798" s="24">
        <f>IF(BY798="-","-",_xlfn.XLOOKUP(BY798,ABNT5101!$B$4:$B$9,ABNT5101!$D$4:$D$9))</f>
        <v>1</v>
      </c>
      <c r="CE798" s="20" t="str">
        <f t="shared" si="922"/>
        <v>ATENDE</v>
      </c>
      <c r="CF798" s="20" t="str">
        <f t="shared" si="923"/>
        <v>ATENDE</v>
      </c>
      <c r="CG798" s="20" t="str">
        <f t="shared" si="924"/>
        <v>ATENDE</v>
      </c>
      <c r="CH798" s="26" t="str">
        <f>_xlfn.XLOOKUP(CI798,'Banco de dados'!$B:$B,'Banco de dados'!$D:$D)</f>
        <v>SX LIGHTING</v>
      </c>
      <c r="CI798" s="27" t="str">
        <f>'Banco de dados'!B58</f>
        <v>SX-INLPP070HF</v>
      </c>
      <c r="CJ798" s="26" t="str">
        <f>_xlfn.XLOOKUP(CI798,'Banco de dados'!$B:$B,'Banco de dados'!$E:$E)</f>
        <v>SXINLPP070K50L12CZF7PHF</v>
      </c>
      <c r="CK798" s="26"/>
      <c r="CL798" s="26" t="e">
        <f>IF(CK798="-","-",_xlfn.XLOOKUP(CK798,'Banco de dados'!$B:$B,'Banco de dados'!$E:$E))</f>
        <v>#N/A</v>
      </c>
      <c r="CM798" s="28">
        <f t="shared" si="925"/>
        <v>1</v>
      </c>
      <c r="CN798" s="26">
        <f>_xlfn.XLOOKUP(CI798,'Banco de dados'!$B:$B,'Banco de dados'!$H:$H)</f>
        <v>70</v>
      </c>
      <c r="CO798" s="26" t="e">
        <f t="array" aca="1" ref="CO798" ca="1">_xludf.XLOOKUP(CK798,'Banco de dados'!$B:$B,'Banco de dados'!$H:$H)</f>
        <v>#NAME?</v>
      </c>
      <c r="CP798" s="51" t="e">
        <f t="array" aca="1" ref="CP798" ca="1">_xludf.XLOOKUP(CI798,'Banco de dados'!$B:$B,'Banco de dados'!$F:$F)</f>
        <v>#NAME?</v>
      </c>
      <c r="CQ798" s="26" t="e">
        <f t="array" aca="1" ref="CQ798" ca="1">_xludf.XLOOKUP(CK798,'Banco de dados'!$B:$B,'Banco de dados'!$F:$F)</f>
        <v>#NAME?</v>
      </c>
      <c r="CR798" s="27">
        <v>0</v>
      </c>
      <c r="CS798" s="27"/>
      <c r="CT798" s="26" t="str">
        <f>IF(AG798=0.5,"Suporte",IF(AND(AG798&gt;='Braços de IP'!$B$9,AG798&lt;='Braços de IP'!$D$9),'Braços de IP'!$E$9,IF(AND(AG798&gt;='Braços de IP'!$B$10,AG798&lt;='Braços de IP'!$D$10),'Braços de IP'!$E$10,IF(AND(AG798&gt;='Braços de IP'!$B$11,AG798&lt;='Braços de IP'!$D$11),'Braços de IP'!$E$11,IF(AND(AG798&gt;='Braços de IP'!$B$12,AG798&lt;='Braços de IP'!$D$12),'Braços de IP'!$E$12,IF(AND(AG798&gt;='Braços de IP'!$B$13,AG798&lt;='Braços de IP'!$D$13),'Braços de IP'!$E$13,IF(AND(AG798&gt;='Braços de IP'!$B$14,AG798&lt;='Braços de IP'!$D$14),'Braços de IP'!$E$14,"ERRO")))))))</f>
        <v>Longo I</v>
      </c>
      <c r="CU798" s="27" t="s">
        <v>178</v>
      </c>
      <c r="CV798" s="26">
        <f>IF($CU798="","",VLOOKUP($CU798,'Braços de IP'!$E$9:$I$15,2,0))</f>
        <v>2.4</v>
      </c>
      <c r="CW798" s="29">
        <f>IF($CU798="","",VLOOKUP($CU798,'Braços de IP'!$E$9:$I$15,5,0))</f>
        <v>7.5</v>
      </c>
      <c r="CX798" s="26"/>
      <c r="CY798" s="26"/>
      <c r="CZ798" s="26"/>
      <c r="DA798" s="26"/>
      <c r="DB798" s="26"/>
      <c r="DC798" s="26"/>
      <c r="DD798" s="30">
        <f t="shared" si="926"/>
        <v>70</v>
      </c>
      <c r="DE798" s="31">
        <f t="shared" si="927"/>
        <v>115</v>
      </c>
      <c r="DF798" s="30">
        <f t="shared" si="928"/>
        <v>185</v>
      </c>
      <c r="DG798" s="32">
        <f t="shared" si="929"/>
        <v>0.39130434782608692</v>
      </c>
      <c r="DH798" s="33" t="s">
        <v>143</v>
      </c>
      <c r="DI798" s="34"/>
      <c r="DJ798" s="35"/>
      <c r="DK798" s="16" t="s">
        <v>144</v>
      </c>
      <c r="DL798" s="16"/>
      <c r="DN798" s="36" t="e">
        <f t="shared" si="675"/>
        <v>#VALUE!</v>
      </c>
    </row>
    <row r="799" spans="2:118" ht="15.75" customHeight="1" x14ac:dyDescent="0.25">
      <c r="B799" s="16">
        <v>178</v>
      </c>
      <c r="C799" s="16" t="s">
        <v>661</v>
      </c>
      <c r="D799" s="16" t="s">
        <v>662</v>
      </c>
      <c r="E799" s="16">
        <v>-8.0309919999999995</v>
      </c>
      <c r="F799" s="16">
        <v>-34.934398999999999</v>
      </c>
      <c r="G799" s="16" t="s">
        <v>153</v>
      </c>
      <c r="H799" s="17" t="s">
        <v>136</v>
      </c>
      <c r="I799" s="16" t="s">
        <v>149</v>
      </c>
      <c r="J799" s="17" t="s">
        <v>137</v>
      </c>
      <c r="K799" s="16">
        <v>115</v>
      </c>
      <c r="L799" s="17" t="s">
        <v>138</v>
      </c>
      <c r="M799" s="17">
        <v>0</v>
      </c>
      <c r="N799" s="16">
        <f t="shared" si="671"/>
        <v>230</v>
      </c>
      <c r="O799" s="17">
        <v>1</v>
      </c>
      <c r="P799" s="17">
        <v>2.15</v>
      </c>
      <c r="Q799" s="17">
        <v>7.4</v>
      </c>
      <c r="R799" s="16"/>
      <c r="S799" s="16"/>
      <c r="T799" s="16">
        <v>0</v>
      </c>
      <c r="U799" s="17">
        <v>3.54</v>
      </c>
      <c r="V799" s="17">
        <v>0</v>
      </c>
      <c r="W799" s="17">
        <v>0</v>
      </c>
      <c r="X799" s="17">
        <v>1.61</v>
      </c>
      <c r="Y799" s="17">
        <v>0</v>
      </c>
      <c r="Z799" s="17">
        <v>0</v>
      </c>
      <c r="AA799" s="17" t="s">
        <v>139</v>
      </c>
      <c r="AB799" s="17" t="s">
        <v>140</v>
      </c>
      <c r="AC799" s="17">
        <v>40.869999999999997</v>
      </c>
      <c r="AD799" s="17">
        <v>5.7</v>
      </c>
      <c r="AE799" s="17">
        <v>1</v>
      </c>
      <c r="AF799" s="17">
        <v>0.82</v>
      </c>
      <c r="AG799" s="17">
        <v>2.77</v>
      </c>
      <c r="AH799" s="17">
        <f t="shared" si="672"/>
        <v>1.9500000000000002</v>
      </c>
      <c r="AI799" s="17" t="s">
        <v>136</v>
      </c>
      <c r="AJ799" s="17" t="s">
        <v>136</v>
      </c>
      <c r="AK799" s="17" t="s">
        <v>141</v>
      </c>
      <c r="AL799" s="17">
        <f t="shared" si="673"/>
        <v>2</v>
      </c>
      <c r="AM799" s="17">
        <v>0</v>
      </c>
      <c r="AN799" s="17"/>
      <c r="AO799" s="17">
        <v>0</v>
      </c>
      <c r="AP799" s="17">
        <v>0</v>
      </c>
      <c r="AQ799" s="17">
        <v>0</v>
      </c>
      <c r="AR799" s="17" t="s">
        <v>136</v>
      </c>
      <c r="AS799" s="19">
        <f t="shared" si="908"/>
        <v>0</v>
      </c>
      <c r="AT799" s="19"/>
      <c r="AU799" s="19">
        <f>VLOOKUP(G799,ABNT5101!$I$3:$J$9,2)</f>
        <v>15</v>
      </c>
      <c r="AV799" s="19">
        <f>VLOOKUP(G799,ABNT5101!$I$3:$M$9,5)</f>
        <v>0.18</v>
      </c>
      <c r="AW799" s="17" t="str">
        <f>_xlfn.XLOOKUP(G799,ABNT5101!I:I,ABNT5101!L:L)</f>
        <v>-</v>
      </c>
      <c r="AX799" s="17">
        <f>_xlfn.XLOOKUP(G799,ABNT5101!$I:$I,ABNT5101!M:M)</f>
        <v>0.18</v>
      </c>
      <c r="AY799" s="17" t="str">
        <f>_xlfn.XLOOKUP(G799,ABNT5101!$I:$I,ABNT5101!N:N)</f>
        <v>-</v>
      </c>
      <c r="AZ799" s="17">
        <f>_xlfn.XLOOKUP(G799,ABNT5101!$I:$I,ABNT5101!O:O)</f>
        <v>15</v>
      </c>
      <c r="BA799" s="20" t="str">
        <f t="shared" si="909"/>
        <v>ATENDE</v>
      </c>
      <c r="BB799" s="21">
        <f t="shared" ref="BB799:BC799" si="962">BE799/AU799-1</f>
        <v>0.15533333333333332</v>
      </c>
      <c r="BC799" s="21">
        <f t="shared" si="962"/>
        <v>0.94444444444444442</v>
      </c>
      <c r="BD799" s="21" t="str">
        <f t="shared" si="911"/>
        <v>-</v>
      </c>
      <c r="BE799" s="22">
        <v>17.329999999999998</v>
      </c>
      <c r="BF799" s="22">
        <v>0.35</v>
      </c>
      <c r="BG799" s="22"/>
      <c r="BH799" s="22"/>
      <c r="BI799" s="23"/>
      <c r="BJ799" s="22"/>
      <c r="BK799" s="20" t="str">
        <f t="shared" si="912"/>
        <v>ATENDE</v>
      </c>
      <c r="BL799" s="20" t="str">
        <f t="shared" si="913"/>
        <v>ATENDE</v>
      </c>
      <c r="BM799" s="20" t="str">
        <f t="shared" si="914"/>
        <v>ATENDE</v>
      </c>
      <c r="BN799" s="20" t="str">
        <f t="shared" si="915"/>
        <v>ATENDE</v>
      </c>
      <c r="BO799" s="24" t="str">
        <f t="shared" si="916"/>
        <v>C3</v>
      </c>
      <c r="BP799" s="24" t="str">
        <f t="shared" si="891"/>
        <v>P5</v>
      </c>
      <c r="BQ799" s="25">
        <f t="shared" si="917"/>
        <v>1.5840000000000001</v>
      </c>
      <c r="BR799" s="22">
        <v>12.92</v>
      </c>
      <c r="BS799" s="22">
        <v>4.49</v>
      </c>
      <c r="BT799" s="24">
        <f>IF(BP799="-","-",_xlfn.XLOOKUP(BP799,ABNT5101!$B$4:$B$9,ABNT5101!$C$4:$C$9))</f>
        <v>5</v>
      </c>
      <c r="BU799" s="24">
        <f>IF(BP799="-","-",_xlfn.XLOOKUP(BP799,ABNT5101!$B$4:$B$9,ABNT5101!$D$4:$D$9))</f>
        <v>1</v>
      </c>
      <c r="BV799" s="20" t="str">
        <f t="shared" si="918"/>
        <v>ATENDE</v>
      </c>
      <c r="BW799" s="20" t="str">
        <f t="shared" si="919"/>
        <v>ATENDE</v>
      </c>
      <c r="BX799" s="20" t="str">
        <f t="shared" si="920"/>
        <v>ATENDE</v>
      </c>
      <c r="BY799" s="24" t="str">
        <f t="shared" si="939"/>
        <v>P5</v>
      </c>
      <c r="BZ799" s="25">
        <f t="shared" si="921"/>
        <v>6.999999999999984E-2</v>
      </c>
      <c r="CA799" s="24">
        <v>5.35</v>
      </c>
      <c r="CB799" s="24">
        <v>2.9</v>
      </c>
      <c r="CC799" s="20">
        <f>IF(BY799="-","-",_xlfn.XLOOKUP(BY799,ABNT5101!$B$4:$B$9,ABNT5101!$C$4:$C$9))</f>
        <v>5</v>
      </c>
      <c r="CD799" s="24">
        <f>IF(BY799="-","-",_xlfn.XLOOKUP(BY799,ABNT5101!$B$4:$B$9,ABNT5101!$D$4:$D$9))</f>
        <v>1</v>
      </c>
      <c r="CE799" s="20" t="str">
        <f t="shared" si="922"/>
        <v>ATENDE</v>
      </c>
      <c r="CF799" s="20" t="str">
        <f t="shared" si="923"/>
        <v>ATENDE</v>
      </c>
      <c r="CG799" s="20" t="str">
        <f t="shared" si="924"/>
        <v>ATENDE</v>
      </c>
      <c r="CH799" s="26" t="str">
        <f>_xlfn.XLOOKUP(CI799,'Banco de dados'!$B:$B,'Banco de dados'!$D:$D)</f>
        <v>TECNOWATT</v>
      </c>
      <c r="CI799" s="27" t="str">
        <f>'Banco de dados'!B70</f>
        <v xml:space="preserve">SIGMAGPTLRRSMNDL_80W_56IBBR
</v>
      </c>
      <c r="CJ799" s="26" t="str">
        <f>_xlfn.XLOOKUP(CI799,'Banco de dados'!$B:$B,'Banco de dados'!$E:$E)</f>
        <v>SIGMAGPTLRRSMNDL_80W_56IBBR
S1-10C1MUN6.5</v>
      </c>
      <c r="CK799" s="26"/>
      <c r="CL799" s="26" t="e">
        <f>IF(CK799="-","-",_xlfn.XLOOKUP(CK799,'Banco de dados'!$B:$B,'Banco de dados'!$E:$E))</f>
        <v>#N/A</v>
      </c>
      <c r="CM799" s="28">
        <f t="shared" si="925"/>
        <v>1</v>
      </c>
      <c r="CN799" s="26">
        <f>_xlfn.XLOOKUP(CI799,'Banco de dados'!$B:$B,'Banco de dados'!$H:$H)</f>
        <v>80</v>
      </c>
      <c r="CO799" s="26" t="e">
        <f t="array" aca="1" ref="CO799" ca="1">_xludf.XLOOKUP(CK799,'Banco de dados'!$B:$B,'Banco de dados'!$H:$H)</f>
        <v>#NAME?</v>
      </c>
      <c r="CP799" s="51" t="e">
        <f t="array" aca="1" ref="CP799" ca="1">_xludf.XLOOKUP(CI799,'Banco de dados'!$B:$B,'Banco de dados'!$F:$F)</f>
        <v>#NAME?</v>
      </c>
      <c r="CQ799" s="26" t="e">
        <f t="array" aca="1" ref="CQ799" ca="1">_xludf.XLOOKUP(CK799,'Banco de dados'!$B:$B,'Banco de dados'!$F:$F)</f>
        <v>#NAME?</v>
      </c>
      <c r="CR799" s="27">
        <v>0</v>
      </c>
      <c r="CS799" s="27"/>
      <c r="CT799" s="26" t="str">
        <f>IF(AG799=0.5,"Suporte",IF(AND(AG799&gt;='Braços de IP'!$B$9,AG799&lt;='Braços de IP'!$D$9),'Braços de IP'!$E$9,IF(AND(AG799&gt;='Braços de IP'!$B$10,AG799&lt;='Braços de IP'!$D$10),'Braços de IP'!$E$10,IF(AND(AG799&gt;='Braços de IP'!$B$11,AG799&lt;='Braços de IP'!$D$11),'Braços de IP'!$E$11,IF(AND(AG799&gt;='Braços de IP'!$B$12,AG799&lt;='Braços de IP'!$D$12),'Braços de IP'!$E$12,IF(AND(AG799&gt;='Braços de IP'!$B$13,AG799&lt;='Braços de IP'!$D$13),'Braços de IP'!$E$13,IF(AND(AG799&gt;='Braços de IP'!$B$14,AG799&lt;='Braços de IP'!$D$14),'Braços de IP'!$E$14,"ERRO")))))))</f>
        <v>Longo I</v>
      </c>
      <c r="CU799" s="27" t="s">
        <v>178</v>
      </c>
      <c r="CV799" s="26">
        <f>IF($CU799="","",VLOOKUP($CU799,'Braços de IP'!$E$9:$I$15,2,0))</f>
        <v>2.4</v>
      </c>
      <c r="CW799" s="29">
        <f>IF($CU799="","",VLOOKUP($CU799,'Braços de IP'!$E$9:$I$15,5,0))</f>
        <v>7.5</v>
      </c>
      <c r="CX799" s="26"/>
      <c r="CY799" s="26"/>
      <c r="CZ799" s="26"/>
      <c r="DA799" s="26"/>
      <c r="DB799" s="26"/>
      <c r="DC799" s="26"/>
      <c r="DD799" s="30">
        <f t="shared" si="926"/>
        <v>80</v>
      </c>
      <c r="DE799" s="31">
        <f t="shared" si="927"/>
        <v>115</v>
      </c>
      <c r="DF799" s="30">
        <f t="shared" si="928"/>
        <v>195</v>
      </c>
      <c r="DG799" s="32">
        <f t="shared" si="929"/>
        <v>0.30434782608695654</v>
      </c>
      <c r="DH799" s="33" t="s">
        <v>143</v>
      </c>
      <c r="DI799" s="34"/>
      <c r="DJ799" s="35"/>
      <c r="DK799" s="16" t="s">
        <v>144</v>
      </c>
      <c r="DL799" s="16"/>
      <c r="DN799" s="36" t="e">
        <f t="shared" si="675"/>
        <v>#VALUE!</v>
      </c>
    </row>
    <row r="800" spans="2:118" ht="15.75" customHeight="1" x14ac:dyDescent="0.25">
      <c r="B800" s="16">
        <v>179</v>
      </c>
      <c r="C800" s="16" t="s">
        <v>146</v>
      </c>
      <c r="D800" s="16" t="s">
        <v>663</v>
      </c>
      <c r="E800" s="16">
        <v>-8.0649800000000003</v>
      </c>
      <c r="F800" s="16">
        <v>-34.932437</v>
      </c>
      <c r="G800" s="16" t="s">
        <v>160</v>
      </c>
      <c r="H800" s="17" t="s">
        <v>136</v>
      </c>
      <c r="I800" s="16" t="s">
        <v>135</v>
      </c>
      <c r="J800" s="17" t="s">
        <v>137</v>
      </c>
      <c r="K800" s="16">
        <v>72</v>
      </c>
      <c r="L800" s="17" t="s">
        <v>138</v>
      </c>
      <c r="M800" s="17">
        <v>0</v>
      </c>
      <c r="N800" s="16">
        <f t="shared" si="671"/>
        <v>144</v>
      </c>
      <c r="O800" s="17">
        <v>1</v>
      </c>
      <c r="P800" s="17">
        <v>2.25</v>
      </c>
      <c r="Q800" s="17">
        <v>7</v>
      </c>
      <c r="R800" s="16"/>
      <c r="S800" s="16"/>
      <c r="T800" s="16">
        <v>0</v>
      </c>
      <c r="U800" s="17">
        <v>2.3199999999999998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 t="s">
        <v>139</v>
      </c>
      <c r="AB800" s="17" t="s">
        <v>140</v>
      </c>
      <c r="AC800" s="17">
        <v>28.28</v>
      </c>
      <c r="AD800" s="17">
        <v>7.2</v>
      </c>
      <c r="AE800" s="17">
        <v>1</v>
      </c>
      <c r="AF800" s="17">
        <v>0.65</v>
      </c>
      <c r="AG800" s="17">
        <v>2.89</v>
      </c>
      <c r="AH800" s="17">
        <f t="shared" si="672"/>
        <v>2.2400000000000002</v>
      </c>
      <c r="AI800" s="17" t="s">
        <v>136</v>
      </c>
      <c r="AJ800" s="17" t="s">
        <v>136</v>
      </c>
      <c r="AK800" s="17" t="s">
        <v>141</v>
      </c>
      <c r="AL800" s="17">
        <f t="shared" si="673"/>
        <v>2</v>
      </c>
      <c r="AM800" s="17">
        <v>0</v>
      </c>
      <c r="AN800" s="17"/>
      <c r="AO800" s="17">
        <v>0</v>
      </c>
      <c r="AP800" s="17">
        <v>0</v>
      </c>
      <c r="AQ800" s="17">
        <v>0</v>
      </c>
      <c r="AR800" s="17" t="s">
        <v>136</v>
      </c>
      <c r="AS800" s="19">
        <f t="shared" si="908"/>
        <v>0</v>
      </c>
      <c r="AT800" s="19"/>
      <c r="AU800" s="19">
        <f>VLOOKUP(G800,ABNT5101!$I$3:$J$9,2)</f>
        <v>10</v>
      </c>
      <c r="AV800" s="19">
        <f>VLOOKUP(G800,ABNT5101!$I$3:$M$9,5)</f>
        <v>0.18</v>
      </c>
      <c r="AW800" s="17" t="str">
        <f>_xlfn.XLOOKUP(G800,ABNT5101!I:I,ABNT5101!L:L)</f>
        <v>-</v>
      </c>
      <c r="AX800" s="17">
        <f>_xlfn.XLOOKUP(G800,ABNT5101!$I:$I,ABNT5101!M:M)</f>
        <v>0.18</v>
      </c>
      <c r="AY800" s="17" t="str">
        <f>_xlfn.XLOOKUP(G800,ABNT5101!$I:$I,ABNT5101!N:N)</f>
        <v>-</v>
      </c>
      <c r="AZ800" s="17">
        <f>_xlfn.XLOOKUP(G800,ABNT5101!$I:$I,ABNT5101!O:O)</f>
        <v>16</v>
      </c>
      <c r="BA800" s="20" t="str">
        <f t="shared" si="909"/>
        <v>ATENDE</v>
      </c>
      <c r="BB800" s="21">
        <f t="shared" ref="BB800:BC800" si="963">BE800/AU800-1</f>
        <v>9.8000000000000087E-2</v>
      </c>
      <c r="BC800" s="21">
        <f t="shared" si="963"/>
        <v>1.8888888888888893</v>
      </c>
      <c r="BD800" s="21" t="str">
        <f t="shared" si="911"/>
        <v>-</v>
      </c>
      <c r="BE800" s="22">
        <v>10.98</v>
      </c>
      <c r="BF800" s="22">
        <v>0.52</v>
      </c>
      <c r="BG800" s="22"/>
      <c r="BH800" s="22"/>
      <c r="BI800" s="23"/>
      <c r="BJ800" s="22"/>
      <c r="BK800" s="20" t="str">
        <f t="shared" si="912"/>
        <v>ATENDE</v>
      </c>
      <c r="BL800" s="20" t="str">
        <f t="shared" si="913"/>
        <v>ATENDE</v>
      </c>
      <c r="BM800" s="20" t="str">
        <f t="shared" si="914"/>
        <v>ATENDE</v>
      </c>
      <c r="BN800" s="20" t="str">
        <f t="shared" si="915"/>
        <v>ATENDE</v>
      </c>
      <c r="BO800" s="24" t="str">
        <f t="shared" si="916"/>
        <v>C4</v>
      </c>
      <c r="BP800" s="24" t="str">
        <f t="shared" si="891"/>
        <v>P6</v>
      </c>
      <c r="BQ800" s="25">
        <f t="shared" si="917"/>
        <v>1.7933333333333334</v>
      </c>
      <c r="BR800" s="22">
        <v>8.3800000000000008</v>
      </c>
      <c r="BS800" s="22">
        <v>5.03</v>
      </c>
      <c r="BT800" s="24">
        <f>IF(BP800="-","-",_xlfn.XLOOKUP(BP800,ABNT5101!$B$4:$B$9,ABNT5101!$C$4:$C$9))</f>
        <v>3</v>
      </c>
      <c r="BU800" s="24">
        <f>IF(BP800="-","-",_xlfn.XLOOKUP(BP800,ABNT5101!$B$4:$B$9,ABNT5101!$D$4:$D$9))</f>
        <v>0.6</v>
      </c>
      <c r="BV800" s="20" t="str">
        <f t="shared" si="918"/>
        <v>ATENDE</v>
      </c>
      <c r="BW800" s="20" t="str">
        <f t="shared" si="919"/>
        <v>ATENDE</v>
      </c>
      <c r="BX800" s="20" t="str">
        <f t="shared" si="920"/>
        <v>ATENDE</v>
      </c>
      <c r="BY800" s="24" t="str">
        <f t="shared" si="939"/>
        <v>P6</v>
      </c>
      <c r="BZ800" s="25">
        <f t="shared" si="921"/>
        <v>1.2666666666666666</v>
      </c>
      <c r="CA800" s="24">
        <v>6.8</v>
      </c>
      <c r="CB800" s="24">
        <v>3.75</v>
      </c>
      <c r="CC800" s="20">
        <f>IF(BY800="-","-",_xlfn.XLOOKUP(BY800,ABNT5101!$B$4:$B$9,ABNT5101!$C$4:$C$9))</f>
        <v>3</v>
      </c>
      <c r="CD800" s="24">
        <f>IF(BY800="-","-",_xlfn.XLOOKUP(BY800,ABNT5101!$B$4:$B$9,ABNT5101!$D$4:$D$9))</f>
        <v>0.6</v>
      </c>
      <c r="CE800" s="20" t="str">
        <f t="shared" si="922"/>
        <v>ATENDE</v>
      </c>
      <c r="CF800" s="20" t="str">
        <f t="shared" si="923"/>
        <v>ATENDE</v>
      </c>
      <c r="CG800" s="20" t="str">
        <f t="shared" si="924"/>
        <v>ATENDE</v>
      </c>
      <c r="CH800" s="26" t="str">
        <f>_xlfn.XLOOKUP(CI800,'Banco de dados'!$B:$B,'Banco de dados'!$D:$D)</f>
        <v>LEDSTAR</v>
      </c>
      <c r="CI800" s="47" t="str">
        <f>'Banco de dados'!B6</f>
        <v xml:space="preserve"> SL VT 9.1 35W</v>
      </c>
      <c r="CJ800" s="26" t="str">
        <f>_xlfn.XLOOKUP(CI800,'Banco de dados'!$B:$B,'Banco de dados'!$E:$E)</f>
        <v>LUM LED SL VT 9.1 35W</v>
      </c>
      <c r="CK800" s="26"/>
      <c r="CL800" s="26" t="e">
        <f>IF(CK800="-","-",_xlfn.XLOOKUP(CK800,'Banco de dados'!$B:$B,'Banco de dados'!$E:$E))</f>
        <v>#N/A</v>
      </c>
      <c r="CM800" s="28">
        <f t="shared" si="925"/>
        <v>1</v>
      </c>
      <c r="CN800" s="26">
        <f>_xlfn.XLOOKUP(CI800,'Banco de dados'!$B:$B,'Banco de dados'!$H:$H)</f>
        <v>35</v>
      </c>
      <c r="CO800" s="26" t="e">
        <f t="array" aca="1" ref="CO800" ca="1">_xludf.XLOOKUP(CK800,'Banco de dados'!$B:$B,'Banco de dados'!$H:$H)</f>
        <v>#NAME?</v>
      </c>
      <c r="CP800" s="51" t="e">
        <f t="array" aca="1" ref="CP800" ca="1">_xludf.XLOOKUP(CI800,'Banco de dados'!$B:$B,'Banco de dados'!$F:$F)</f>
        <v>#NAME?</v>
      </c>
      <c r="CQ800" s="26" t="e">
        <f t="array" aca="1" ref="CQ800" ca="1">_xludf.XLOOKUP(CK800,'Banco de dados'!$B:$B,'Banco de dados'!$F:$F)</f>
        <v>#NAME?</v>
      </c>
      <c r="CR800" s="27">
        <v>0</v>
      </c>
      <c r="CS800" s="27"/>
      <c r="CT800" s="26" t="str">
        <f>IF(AG800=0.5,"Suporte",IF(AND(AG800&gt;='Braços de IP'!$B$9,AG800&lt;='Braços de IP'!$D$9),'Braços de IP'!$E$9,IF(AND(AG800&gt;='Braços de IP'!$B$10,AG800&lt;='Braços de IP'!$D$10),'Braços de IP'!$E$10,IF(AND(AG800&gt;='Braços de IP'!$B$11,AG800&lt;='Braços de IP'!$D$11),'Braços de IP'!$E$11,IF(AND(AG800&gt;='Braços de IP'!$B$12,AG800&lt;='Braços de IP'!$D$12),'Braços de IP'!$E$12,IF(AND(AG800&gt;='Braços de IP'!$B$13,AG800&lt;='Braços de IP'!$D$13),'Braços de IP'!$E$13,IF(AND(AG800&gt;='Braços de IP'!$B$14,AG800&lt;='Braços de IP'!$D$14),'Braços de IP'!$E$14,"ERRO")))))))</f>
        <v>Longo I</v>
      </c>
      <c r="CU800" s="27"/>
      <c r="CV800" s="26" t="str">
        <f>IF($CU800="","",VLOOKUP($CU800,'Braços de IP'!$E$9:$I$15,2,0))</f>
        <v/>
      </c>
      <c r="CW800" s="29" t="str">
        <f>IF($CU800="","",VLOOKUP($CU800,'Braços de IP'!$E$9:$I$15,5,0))</f>
        <v/>
      </c>
      <c r="CX800" s="26"/>
      <c r="CY800" s="26"/>
      <c r="CZ800" s="26"/>
      <c r="DA800" s="26"/>
      <c r="DB800" s="26"/>
      <c r="DC800" s="26"/>
      <c r="DD800" s="30">
        <f t="shared" si="926"/>
        <v>35</v>
      </c>
      <c r="DE800" s="31">
        <f t="shared" si="927"/>
        <v>72</v>
      </c>
      <c r="DF800" s="30">
        <f t="shared" si="928"/>
        <v>107</v>
      </c>
      <c r="DG800" s="32">
        <f t="shared" si="929"/>
        <v>0.51388888888888884</v>
      </c>
      <c r="DH800" s="33" t="s">
        <v>143</v>
      </c>
      <c r="DI800" s="34"/>
      <c r="DJ800" s="35"/>
      <c r="DK800" s="16" t="s">
        <v>144</v>
      </c>
      <c r="DL800" s="16"/>
      <c r="DN800" s="36" t="e">
        <f t="shared" si="675"/>
        <v>#VALUE!</v>
      </c>
    </row>
    <row r="801" spans="2:118" ht="15.75" customHeight="1" x14ac:dyDescent="0.25">
      <c r="B801" s="16">
        <v>179</v>
      </c>
      <c r="C801" s="16" t="s">
        <v>146</v>
      </c>
      <c r="D801" s="16" t="s">
        <v>663</v>
      </c>
      <c r="E801" s="16">
        <v>-8.0649800000000003</v>
      </c>
      <c r="F801" s="16">
        <v>-34.932437</v>
      </c>
      <c r="G801" s="16" t="s">
        <v>160</v>
      </c>
      <c r="H801" s="17" t="s">
        <v>136</v>
      </c>
      <c r="I801" s="16" t="s">
        <v>135</v>
      </c>
      <c r="J801" s="17" t="s">
        <v>137</v>
      </c>
      <c r="K801" s="16">
        <v>72</v>
      </c>
      <c r="L801" s="17" t="s">
        <v>138</v>
      </c>
      <c r="M801" s="17">
        <v>0</v>
      </c>
      <c r="N801" s="16">
        <f t="shared" si="671"/>
        <v>144</v>
      </c>
      <c r="O801" s="17">
        <v>1</v>
      </c>
      <c r="P801" s="17">
        <v>2.25</v>
      </c>
      <c r="Q801" s="17">
        <v>7</v>
      </c>
      <c r="R801" s="16"/>
      <c r="S801" s="16"/>
      <c r="T801" s="16">
        <v>0</v>
      </c>
      <c r="U801" s="17">
        <v>2.3199999999999998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 t="s">
        <v>139</v>
      </c>
      <c r="AB801" s="17" t="s">
        <v>140</v>
      </c>
      <c r="AC801" s="17">
        <v>28.28</v>
      </c>
      <c r="AD801" s="17">
        <v>7.2</v>
      </c>
      <c r="AE801" s="17">
        <v>1</v>
      </c>
      <c r="AF801" s="17">
        <v>0.65</v>
      </c>
      <c r="AG801" s="17">
        <v>2.89</v>
      </c>
      <c r="AH801" s="17">
        <f t="shared" si="672"/>
        <v>2.2400000000000002</v>
      </c>
      <c r="AI801" s="17" t="s">
        <v>136</v>
      </c>
      <c r="AJ801" s="17" t="s">
        <v>136</v>
      </c>
      <c r="AK801" s="17" t="s">
        <v>141</v>
      </c>
      <c r="AL801" s="17">
        <f t="shared" si="673"/>
        <v>2</v>
      </c>
      <c r="AM801" s="17">
        <v>0</v>
      </c>
      <c r="AN801" s="17"/>
      <c r="AO801" s="17">
        <v>0</v>
      </c>
      <c r="AP801" s="17">
        <v>0</v>
      </c>
      <c r="AQ801" s="17">
        <v>0</v>
      </c>
      <c r="AR801" s="17" t="s">
        <v>136</v>
      </c>
      <c r="AS801" s="19">
        <f t="shared" si="908"/>
        <v>0</v>
      </c>
      <c r="AT801" s="19"/>
      <c r="AU801" s="19">
        <f>VLOOKUP(G801,ABNT5101!$I$3:$J$9,2)</f>
        <v>10</v>
      </c>
      <c r="AV801" s="19">
        <f>VLOOKUP(G801,ABNT5101!$I$3:$M$9,5)</f>
        <v>0.18</v>
      </c>
      <c r="AW801" s="17" t="str">
        <f>_xlfn.XLOOKUP(G801,ABNT5101!I:I,ABNT5101!L:L)</f>
        <v>-</v>
      </c>
      <c r="AX801" s="17">
        <f>_xlfn.XLOOKUP(G801,ABNT5101!$I:$I,ABNT5101!M:M)</f>
        <v>0.18</v>
      </c>
      <c r="AY801" s="17" t="str">
        <f>_xlfn.XLOOKUP(G801,ABNT5101!$I:$I,ABNT5101!N:N)</f>
        <v>-</v>
      </c>
      <c r="AZ801" s="17">
        <f>_xlfn.XLOOKUP(G801,ABNT5101!$I:$I,ABNT5101!O:O)</f>
        <v>16</v>
      </c>
      <c r="BA801" s="20" t="str">
        <f t="shared" si="909"/>
        <v>ATENDE</v>
      </c>
      <c r="BB801" s="21">
        <f t="shared" ref="BB801:BC801" si="964">BE801/AU801-1</f>
        <v>6.3000000000000167E-2</v>
      </c>
      <c r="BC801" s="21">
        <f t="shared" si="964"/>
        <v>2.5555555555555558</v>
      </c>
      <c r="BD801" s="21" t="str">
        <f t="shared" si="911"/>
        <v>-</v>
      </c>
      <c r="BE801" s="22">
        <v>10.63</v>
      </c>
      <c r="BF801" s="22">
        <v>0.64</v>
      </c>
      <c r="BG801" s="22"/>
      <c r="BH801" s="22"/>
      <c r="BI801" s="23"/>
      <c r="BJ801" s="22"/>
      <c r="BK801" s="20" t="str">
        <f t="shared" si="912"/>
        <v>ATENDE</v>
      </c>
      <c r="BL801" s="20" t="str">
        <f t="shared" si="913"/>
        <v>ATENDE</v>
      </c>
      <c r="BM801" s="20" t="str">
        <f t="shared" si="914"/>
        <v>ATENDE</v>
      </c>
      <c r="BN801" s="20" t="str">
        <f t="shared" si="915"/>
        <v>ATENDE</v>
      </c>
      <c r="BO801" s="24" t="str">
        <f t="shared" si="916"/>
        <v>C4</v>
      </c>
      <c r="BP801" s="24" t="str">
        <f t="shared" si="891"/>
        <v>P6</v>
      </c>
      <c r="BQ801" s="25">
        <f t="shared" si="917"/>
        <v>1.56</v>
      </c>
      <c r="BR801" s="22">
        <v>7.68</v>
      </c>
      <c r="BS801" s="22">
        <v>6.03</v>
      </c>
      <c r="BT801" s="24">
        <f>IF(BP801="-","-",_xlfn.XLOOKUP(BP801,ABNT5101!$B$4:$B$9,ABNT5101!$C$4:$C$9))</f>
        <v>3</v>
      </c>
      <c r="BU801" s="24">
        <f>IF(BP801="-","-",_xlfn.XLOOKUP(BP801,ABNT5101!$B$4:$B$9,ABNT5101!$D$4:$D$9))</f>
        <v>0.6</v>
      </c>
      <c r="BV801" s="20" t="str">
        <f t="shared" si="918"/>
        <v>ATENDE</v>
      </c>
      <c r="BW801" s="20" t="str">
        <f t="shared" si="919"/>
        <v>ATENDE</v>
      </c>
      <c r="BX801" s="20" t="str">
        <f t="shared" si="920"/>
        <v>ATENDE</v>
      </c>
      <c r="BY801" s="24" t="str">
        <f t="shared" si="939"/>
        <v>P6</v>
      </c>
      <c r="BZ801" s="25">
        <f t="shared" si="921"/>
        <v>0.94333333333333336</v>
      </c>
      <c r="CA801" s="24">
        <v>5.83</v>
      </c>
      <c r="CB801" s="24">
        <v>2.96</v>
      </c>
      <c r="CC801" s="20">
        <f>IF(BY801="-","-",_xlfn.XLOOKUP(BY801,ABNT5101!$B$4:$B$9,ABNT5101!$C$4:$C$9))</f>
        <v>3</v>
      </c>
      <c r="CD801" s="24">
        <f>IF(BY801="-","-",_xlfn.XLOOKUP(BY801,ABNT5101!$B$4:$B$9,ABNT5101!$D$4:$D$9))</f>
        <v>0.6</v>
      </c>
      <c r="CE801" s="20" t="str">
        <f t="shared" si="922"/>
        <v>ATENDE</v>
      </c>
      <c r="CF801" s="20" t="str">
        <f t="shared" si="923"/>
        <v>ATENDE</v>
      </c>
      <c r="CG801" s="20" t="str">
        <f t="shared" si="924"/>
        <v>ATENDE</v>
      </c>
      <c r="CH801" s="26" t="str">
        <f>_xlfn.XLOOKUP(CI801,'Banco de dados'!$B:$B,'Banco de dados'!$D:$D)</f>
        <v>SX LIGHTING</v>
      </c>
      <c r="CI801" s="27" t="str">
        <f>'Banco de dados'!B54</f>
        <v>SX-INEVO030HF</v>
      </c>
      <c r="CJ801" s="26" t="str">
        <f>_xlfn.XLOOKUP(CI801,'Banco de dados'!$B:$B,'Banco de dados'!$E:$E)</f>
        <v>SXINEVO030K50L12CZF7PHF</v>
      </c>
      <c r="CK801" s="26"/>
      <c r="CL801" s="26" t="e">
        <f>IF(CK801="-","-",_xlfn.XLOOKUP(CK801,'Banco de dados'!$B:$B,'Banco de dados'!$E:$E))</f>
        <v>#N/A</v>
      </c>
      <c r="CM801" s="28">
        <f t="shared" si="925"/>
        <v>1</v>
      </c>
      <c r="CN801" s="26">
        <f>_xlfn.XLOOKUP(CI801,'Banco de dados'!$B:$B,'Banco de dados'!$H:$H)</f>
        <v>31</v>
      </c>
      <c r="CO801" s="26" t="e">
        <f t="array" aca="1" ref="CO801" ca="1">_xludf.XLOOKUP(CK801,'Banco de dados'!$B:$B,'Banco de dados'!$H:$H)</f>
        <v>#NAME?</v>
      </c>
      <c r="CP801" s="51" t="e">
        <f t="array" aca="1" ref="CP801" ca="1">_xludf.XLOOKUP(CI801,'Banco de dados'!$B:$B,'Banco de dados'!$F:$F)</f>
        <v>#NAME?</v>
      </c>
      <c r="CQ801" s="26" t="e">
        <f t="array" aca="1" ref="CQ801" ca="1">_xludf.XLOOKUP(CK801,'Banco de dados'!$B:$B,'Banco de dados'!$F:$F)</f>
        <v>#NAME?</v>
      </c>
      <c r="CR801" s="27">
        <v>0</v>
      </c>
      <c r="CS801" s="27"/>
      <c r="CT801" s="26" t="str">
        <f>IF(AG801=0.5,"Suporte",IF(AND(AG801&gt;='Braços de IP'!$B$9,AG801&lt;='Braços de IP'!$D$9),'Braços de IP'!$E$9,IF(AND(AG801&gt;='Braços de IP'!$B$10,AG801&lt;='Braços de IP'!$D$10),'Braços de IP'!$E$10,IF(AND(AG801&gt;='Braços de IP'!$B$11,AG801&lt;='Braços de IP'!$D$11),'Braços de IP'!$E$11,IF(AND(AG801&gt;='Braços de IP'!$B$12,AG801&lt;='Braços de IP'!$D$12),'Braços de IP'!$E$12,IF(AND(AG801&gt;='Braços de IP'!$B$13,AG801&lt;='Braços de IP'!$D$13),'Braços de IP'!$E$13,IF(AND(AG801&gt;='Braços de IP'!$B$14,AG801&lt;='Braços de IP'!$D$14),'Braços de IP'!$E$14,"ERRO")))))))</f>
        <v>Longo I</v>
      </c>
      <c r="CU801" s="27"/>
      <c r="CV801" s="26" t="str">
        <f>IF($CU801="","",VLOOKUP($CU801,'Braços de IP'!$E$9:$I$15,2,0))</f>
        <v/>
      </c>
      <c r="CW801" s="29" t="str">
        <f>IF($CU801="","",VLOOKUP($CU801,'Braços de IP'!$E$9:$I$15,5,0))</f>
        <v/>
      </c>
      <c r="CX801" s="26"/>
      <c r="CY801" s="26"/>
      <c r="CZ801" s="26"/>
      <c r="DA801" s="26"/>
      <c r="DB801" s="26"/>
      <c r="DC801" s="26"/>
      <c r="DD801" s="30">
        <f t="shared" si="926"/>
        <v>31</v>
      </c>
      <c r="DE801" s="31">
        <f t="shared" si="927"/>
        <v>72</v>
      </c>
      <c r="DF801" s="30">
        <f t="shared" si="928"/>
        <v>103</v>
      </c>
      <c r="DG801" s="32">
        <f t="shared" si="929"/>
        <v>0.56944444444444442</v>
      </c>
      <c r="DH801" s="33" t="s">
        <v>143</v>
      </c>
      <c r="DI801" s="34"/>
      <c r="DJ801" s="35"/>
      <c r="DK801" s="16" t="s">
        <v>144</v>
      </c>
      <c r="DL801" s="16"/>
      <c r="DN801" s="36" t="e">
        <f t="shared" si="675"/>
        <v>#VALUE!</v>
      </c>
    </row>
    <row r="802" spans="2:118" ht="15.75" customHeight="1" x14ac:dyDescent="0.25">
      <c r="B802" s="16">
        <v>179</v>
      </c>
      <c r="C802" s="16" t="s">
        <v>146</v>
      </c>
      <c r="D802" s="16" t="s">
        <v>663</v>
      </c>
      <c r="E802" s="16">
        <v>-8.0649800000000003</v>
      </c>
      <c r="F802" s="16">
        <v>-34.932437</v>
      </c>
      <c r="G802" s="16" t="s">
        <v>160</v>
      </c>
      <c r="H802" s="17" t="s">
        <v>136</v>
      </c>
      <c r="I802" s="16" t="s">
        <v>135</v>
      </c>
      <c r="J802" s="17" t="s">
        <v>137</v>
      </c>
      <c r="K802" s="16">
        <v>72</v>
      </c>
      <c r="L802" s="17" t="s">
        <v>138</v>
      </c>
      <c r="M802" s="17">
        <v>0</v>
      </c>
      <c r="N802" s="16">
        <f t="shared" si="671"/>
        <v>144</v>
      </c>
      <c r="O802" s="17">
        <v>1</v>
      </c>
      <c r="P802" s="17">
        <v>2.25</v>
      </c>
      <c r="Q802" s="17">
        <v>7</v>
      </c>
      <c r="R802" s="16"/>
      <c r="S802" s="16"/>
      <c r="T802" s="16">
        <v>0</v>
      </c>
      <c r="U802" s="17">
        <v>2.3199999999999998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 t="s">
        <v>139</v>
      </c>
      <c r="AB802" s="17" t="s">
        <v>140</v>
      </c>
      <c r="AC802" s="17">
        <v>28.28</v>
      </c>
      <c r="AD802" s="17">
        <v>7.2</v>
      </c>
      <c r="AE802" s="17">
        <v>1</v>
      </c>
      <c r="AF802" s="17">
        <v>0.65</v>
      </c>
      <c r="AG802" s="17">
        <v>2.89</v>
      </c>
      <c r="AH802" s="17">
        <f t="shared" si="672"/>
        <v>2.2400000000000002</v>
      </c>
      <c r="AI802" s="17" t="s">
        <v>136</v>
      </c>
      <c r="AJ802" s="17" t="s">
        <v>136</v>
      </c>
      <c r="AK802" s="17" t="s">
        <v>141</v>
      </c>
      <c r="AL802" s="17">
        <f t="shared" si="673"/>
        <v>2</v>
      </c>
      <c r="AM802" s="17">
        <v>0</v>
      </c>
      <c r="AN802" s="17"/>
      <c r="AO802" s="17">
        <v>0</v>
      </c>
      <c r="AP802" s="17">
        <v>0</v>
      </c>
      <c r="AQ802" s="17">
        <v>0</v>
      </c>
      <c r="AR802" s="17" t="s">
        <v>136</v>
      </c>
      <c r="AS802" s="19">
        <f t="shared" si="908"/>
        <v>0</v>
      </c>
      <c r="AT802" s="19"/>
      <c r="AU802" s="19">
        <f>VLOOKUP(G802,ABNT5101!$I$3:$J$9,2)</f>
        <v>10</v>
      </c>
      <c r="AV802" s="19">
        <f>VLOOKUP(G802,ABNT5101!$I$3:$M$9,5)</f>
        <v>0.18</v>
      </c>
      <c r="AW802" s="17" t="str">
        <f>_xlfn.XLOOKUP(G802,ABNT5101!I:I,ABNT5101!L:L)</f>
        <v>-</v>
      </c>
      <c r="AX802" s="17">
        <f>_xlfn.XLOOKUP(G802,ABNT5101!$I:$I,ABNT5101!M:M)</f>
        <v>0.18</v>
      </c>
      <c r="AY802" s="17" t="str">
        <f>_xlfn.XLOOKUP(G802,ABNT5101!$I:$I,ABNT5101!N:N)</f>
        <v>-</v>
      </c>
      <c r="AZ802" s="17">
        <f>_xlfn.XLOOKUP(G802,ABNT5101!$I:$I,ABNT5101!O:O)</f>
        <v>16</v>
      </c>
      <c r="BA802" s="20" t="str">
        <f t="shared" si="909"/>
        <v>ATENDE</v>
      </c>
      <c r="BB802" s="21">
        <f t="shared" ref="BB802:BC802" si="965">BE802/AU802-1</f>
        <v>6.1999999999999833E-2</v>
      </c>
      <c r="BC802" s="21">
        <f t="shared" si="965"/>
        <v>2.5</v>
      </c>
      <c r="BD802" s="21" t="str">
        <f t="shared" si="911"/>
        <v>-</v>
      </c>
      <c r="BE802" s="22">
        <v>10.62</v>
      </c>
      <c r="BF802" s="22">
        <v>0.63</v>
      </c>
      <c r="BG802" s="22"/>
      <c r="BH802" s="22"/>
      <c r="BI802" s="23"/>
      <c r="BJ802" s="22"/>
      <c r="BK802" s="20" t="str">
        <f t="shared" si="912"/>
        <v>ATENDE</v>
      </c>
      <c r="BL802" s="20" t="str">
        <f t="shared" si="913"/>
        <v>ATENDE</v>
      </c>
      <c r="BM802" s="20" t="str">
        <f t="shared" si="914"/>
        <v>ATENDE</v>
      </c>
      <c r="BN802" s="20" t="str">
        <f t="shared" si="915"/>
        <v>ATENDE</v>
      </c>
      <c r="BO802" s="24" t="str">
        <f t="shared" si="916"/>
        <v>C4</v>
      </c>
      <c r="BP802" s="24" t="str">
        <f t="shared" si="891"/>
        <v>P6</v>
      </c>
      <c r="BQ802" s="25">
        <f t="shared" si="917"/>
        <v>1.3133333333333335</v>
      </c>
      <c r="BR802" s="22">
        <v>6.94</v>
      </c>
      <c r="BS802" s="22">
        <v>5.35</v>
      </c>
      <c r="BT802" s="24">
        <f>IF(BP802="-","-",_xlfn.XLOOKUP(BP802,ABNT5101!$B$4:$B$9,ABNT5101!$C$4:$C$9))</f>
        <v>3</v>
      </c>
      <c r="BU802" s="24">
        <f>IF(BP802="-","-",_xlfn.XLOOKUP(BP802,ABNT5101!$B$4:$B$9,ABNT5101!$D$4:$D$9))</f>
        <v>0.6</v>
      </c>
      <c r="BV802" s="20" t="str">
        <f t="shared" si="918"/>
        <v>ATENDE</v>
      </c>
      <c r="BW802" s="20" t="str">
        <f t="shared" si="919"/>
        <v>ATENDE</v>
      </c>
      <c r="BX802" s="20" t="str">
        <f t="shared" si="920"/>
        <v>ATENDE</v>
      </c>
      <c r="BY802" s="24" t="str">
        <f t="shared" si="939"/>
        <v>P6</v>
      </c>
      <c r="BZ802" s="25">
        <f t="shared" si="921"/>
        <v>1.0466666666666664</v>
      </c>
      <c r="CA802" s="24">
        <v>6.14</v>
      </c>
      <c r="CB802" s="24">
        <v>4.01</v>
      </c>
      <c r="CC802" s="20">
        <f>IF(BY802="-","-",_xlfn.XLOOKUP(BY802,ABNT5101!$B$4:$B$9,ABNT5101!$C$4:$C$9))</f>
        <v>3</v>
      </c>
      <c r="CD802" s="24">
        <f>IF(BY802="-","-",_xlfn.XLOOKUP(BY802,ABNT5101!$B$4:$B$9,ABNT5101!$D$4:$D$9))</f>
        <v>0.6</v>
      </c>
      <c r="CE802" s="20" t="str">
        <f t="shared" si="922"/>
        <v>ATENDE</v>
      </c>
      <c r="CF802" s="20" t="str">
        <f t="shared" si="923"/>
        <v>ATENDE</v>
      </c>
      <c r="CG802" s="20" t="str">
        <f t="shared" si="924"/>
        <v>ATENDE</v>
      </c>
      <c r="CH802" s="26" t="str">
        <f>_xlfn.XLOOKUP(CI802,'Banco de dados'!$B:$B,'Banco de dados'!$D:$D)</f>
        <v>TECNOWATT</v>
      </c>
      <c r="CI802" s="27" t="str">
        <f>'Banco de dados'!B65</f>
        <v xml:space="preserve">SIGSAGPTLRRSSNDL_30W_38IBBRS
</v>
      </c>
      <c r="CJ802" s="26" t="str">
        <f>_xlfn.XLOOKUP(CI802,'Banco de dados'!$B:$B,'Banco de dados'!$E:$E)</f>
        <v>SIGSAGPTLRRSSNDL_30W_38IBBRS
1-10C1MUN6.5</v>
      </c>
      <c r="CK802" s="26"/>
      <c r="CL802" s="26" t="e">
        <f>IF(CK802="-","-",_xlfn.XLOOKUP(CK802,'Banco de dados'!$B:$B,'Banco de dados'!$E:$E))</f>
        <v>#N/A</v>
      </c>
      <c r="CM802" s="28">
        <f t="shared" si="925"/>
        <v>1</v>
      </c>
      <c r="CN802" s="26">
        <f>_xlfn.XLOOKUP(CI802,'Banco de dados'!$B:$B,'Banco de dados'!$H:$H)</f>
        <v>30</v>
      </c>
      <c r="CO802" s="26" t="e">
        <f t="array" aca="1" ref="CO802" ca="1">_xludf.XLOOKUP(CK802,'Banco de dados'!$B:$B,'Banco de dados'!$H:$H)</f>
        <v>#NAME?</v>
      </c>
      <c r="CP802" s="51" t="e">
        <f t="array" aca="1" ref="CP802" ca="1">_xludf.XLOOKUP(CI802,'Banco de dados'!$B:$B,'Banco de dados'!$F:$F)</f>
        <v>#NAME?</v>
      </c>
      <c r="CQ802" s="26" t="e">
        <f t="array" aca="1" ref="CQ802" ca="1">_xludf.XLOOKUP(CK802,'Banco de dados'!$B:$B,'Banco de dados'!$F:$F)</f>
        <v>#NAME?</v>
      </c>
      <c r="CR802" s="27">
        <v>0</v>
      </c>
      <c r="CS802" s="27"/>
      <c r="CT802" s="26" t="str">
        <f>IF(AG802=0.5,"Suporte",IF(AND(AG802&gt;='Braços de IP'!$B$9,AG802&lt;='Braços de IP'!$D$9),'Braços de IP'!$E$9,IF(AND(AG802&gt;='Braços de IP'!$B$10,AG802&lt;='Braços de IP'!$D$10),'Braços de IP'!$E$10,IF(AND(AG802&gt;='Braços de IP'!$B$11,AG802&lt;='Braços de IP'!$D$11),'Braços de IP'!$E$11,IF(AND(AG802&gt;='Braços de IP'!$B$12,AG802&lt;='Braços de IP'!$D$12),'Braços de IP'!$E$12,IF(AND(AG802&gt;='Braços de IP'!$B$13,AG802&lt;='Braços de IP'!$D$13),'Braços de IP'!$E$13,IF(AND(AG802&gt;='Braços de IP'!$B$14,AG802&lt;='Braços de IP'!$D$14),'Braços de IP'!$E$14,"ERRO")))))))</f>
        <v>Longo I</v>
      </c>
      <c r="CU802" s="27"/>
      <c r="CV802" s="26" t="str">
        <f>IF($CU802="","",VLOOKUP($CU802,'Braços de IP'!$E$9:$I$15,2,0))</f>
        <v/>
      </c>
      <c r="CW802" s="29" t="str">
        <f>IF($CU802="","",VLOOKUP($CU802,'Braços de IP'!$E$9:$I$15,5,0))</f>
        <v/>
      </c>
      <c r="CX802" s="26"/>
      <c r="CY802" s="26"/>
      <c r="CZ802" s="26"/>
      <c r="DA802" s="26"/>
      <c r="DB802" s="26"/>
      <c r="DC802" s="26"/>
      <c r="DD802" s="30">
        <f t="shared" si="926"/>
        <v>30</v>
      </c>
      <c r="DE802" s="31">
        <f t="shared" si="927"/>
        <v>72</v>
      </c>
      <c r="DF802" s="30">
        <f t="shared" si="928"/>
        <v>102</v>
      </c>
      <c r="DG802" s="32">
        <f t="shared" si="929"/>
        <v>0.58333333333333326</v>
      </c>
      <c r="DH802" s="33" t="s">
        <v>143</v>
      </c>
      <c r="DI802" s="34"/>
      <c r="DJ802" s="35"/>
      <c r="DK802" s="16" t="s">
        <v>144</v>
      </c>
      <c r="DL802" s="16"/>
      <c r="DN802" s="36" t="e">
        <f t="shared" si="675"/>
        <v>#VALUE!</v>
      </c>
    </row>
    <row r="803" spans="2:118" ht="15.75" customHeight="1" x14ac:dyDescent="0.25">
      <c r="B803" s="16">
        <v>180</v>
      </c>
      <c r="C803" s="16" t="s">
        <v>146</v>
      </c>
      <c r="D803" s="16" t="s">
        <v>664</v>
      </c>
      <c r="E803" s="16">
        <v>-8.0362410000000004</v>
      </c>
      <c r="F803" s="16">
        <v>-34.989930000000001</v>
      </c>
      <c r="G803" s="16" t="s">
        <v>160</v>
      </c>
      <c r="H803" s="17" t="s">
        <v>136</v>
      </c>
      <c r="I803" s="16" t="s">
        <v>135</v>
      </c>
      <c r="J803" s="17" t="s">
        <v>137</v>
      </c>
      <c r="K803" s="18">
        <v>52</v>
      </c>
      <c r="L803" s="17" t="s">
        <v>138</v>
      </c>
      <c r="M803" s="17">
        <v>0</v>
      </c>
      <c r="N803" s="16">
        <f t="shared" ref="N803:N937" si="966">K803*AE803*2</f>
        <v>104</v>
      </c>
      <c r="O803" s="17">
        <v>1</v>
      </c>
      <c r="P803" s="17">
        <v>2.42</v>
      </c>
      <c r="Q803" s="17">
        <v>7</v>
      </c>
      <c r="R803" s="16"/>
      <c r="S803" s="16"/>
      <c r="T803" s="16">
        <v>0</v>
      </c>
      <c r="U803" s="17">
        <v>1.45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 t="s">
        <v>139</v>
      </c>
      <c r="AB803" s="17" t="s">
        <v>140</v>
      </c>
      <c r="AC803" s="17">
        <v>40.770000000000003</v>
      </c>
      <c r="AD803" s="17">
        <v>6.5</v>
      </c>
      <c r="AE803" s="17">
        <v>1</v>
      </c>
      <c r="AF803" s="17">
        <v>1.06</v>
      </c>
      <c r="AG803" s="17">
        <v>2.4300000000000002</v>
      </c>
      <c r="AH803" s="17">
        <f t="shared" ref="AH803:AH1057" si="967">AG803-AF803</f>
        <v>1.37</v>
      </c>
      <c r="AI803" s="17" t="s">
        <v>136</v>
      </c>
      <c r="AJ803" s="17" t="s">
        <v>136</v>
      </c>
      <c r="AK803" s="17" t="s">
        <v>141</v>
      </c>
      <c r="AL803" s="17">
        <f t="shared" ref="AL803:AL937" si="968">IF(AA803="Unilateral",2*AE803,IF(AA803="Bilateral Alternada",3*AE803,IF(AA803="Bilateral Frontal",4*AE803,IF(AA803="Canteiro Central",2*AE803,"erro"))))</f>
        <v>2</v>
      </c>
      <c r="AM803" s="17">
        <v>0</v>
      </c>
      <c r="AN803" s="17"/>
      <c r="AO803" s="17">
        <v>0</v>
      </c>
      <c r="AP803" s="17">
        <v>0</v>
      </c>
      <c r="AQ803" s="17">
        <v>0</v>
      </c>
      <c r="AR803" s="17" t="s">
        <v>136</v>
      </c>
      <c r="AS803" s="19">
        <f t="shared" si="908"/>
        <v>0</v>
      </c>
      <c r="AT803" s="19"/>
      <c r="AU803" s="19">
        <f>VLOOKUP(G803,ABNT5101!$I$3:$J$9,2)</f>
        <v>10</v>
      </c>
      <c r="AV803" s="19">
        <f>VLOOKUP(G803,ABNT5101!$I$3:$M$9,5)</f>
        <v>0.18</v>
      </c>
      <c r="AW803" s="17" t="str">
        <f>_xlfn.XLOOKUP(G803,ABNT5101!I:I,ABNT5101!L:L)</f>
        <v>-</v>
      </c>
      <c r="AX803" s="17">
        <f>_xlfn.XLOOKUP(G803,ABNT5101!$I:$I,ABNT5101!M:M)</f>
        <v>0.18</v>
      </c>
      <c r="AY803" s="17" t="str">
        <f>_xlfn.XLOOKUP(G803,ABNT5101!$I:$I,ABNT5101!N:N)</f>
        <v>-</v>
      </c>
      <c r="AZ803" s="17">
        <f>_xlfn.XLOOKUP(G803,ABNT5101!$I:$I,ABNT5101!O:O)</f>
        <v>16</v>
      </c>
      <c r="BA803" s="20" t="str">
        <f t="shared" si="909"/>
        <v>ATENDE</v>
      </c>
      <c r="BB803" s="21">
        <f t="shared" ref="BB803:BC803" si="969">BE803/AU803-1</f>
        <v>0.15399999999999991</v>
      </c>
      <c r="BC803" s="21">
        <f t="shared" si="969"/>
        <v>0.22222222222222232</v>
      </c>
      <c r="BD803" s="21" t="str">
        <f t="shared" si="911"/>
        <v>-</v>
      </c>
      <c r="BE803" s="22">
        <v>11.54</v>
      </c>
      <c r="BF803" s="22">
        <v>0.22</v>
      </c>
      <c r="BG803" s="22"/>
      <c r="BH803" s="22"/>
      <c r="BI803" s="23"/>
      <c r="BJ803" s="22"/>
      <c r="BK803" s="20" t="str">
        <f t="shared" si="912"/>
        <v>ATENDE</v>
      </c>
      <c r="BL803" s="20" t="str">
        <f t="shared" si="913"/>
        <v>ATENDE</v>
      </c>
      <c r="BM803" s="20" t="str">
        <f t="shared" si="914"/>
        <v>ATENDE</v>
      </c>
      <c r="BN803" s="20" t="str">
        <f t="shared" si="915"/>
        <v>ATENDE</v>
      </c>
      <c r="BO803" s="24" t="str">
        <f t="shared" si="916"/>
        <v>C4</v>
      </c>
      <c r="BP803" s="24" t="str">
        <f t="shared" si="891"/>
        <v>P6</v>
      </c>
      <c r="BQ803" s="25">
        <f t="shared" si="917"/>
        <v>1.83</v>
      </c>
      <c r="BR803" s="22">
        <v>8.49</v>
      </c>
      <c r="BS803" s="22">
        <v>1.66</v>
      </c>
      <c r="BT803" s="24">
        <f>IF(BP803="-","-",_xlfn.XLOOKUP(BP803,ABNT5101!$B$4:$B$9,ABNT5101!$C$4:$C$9))</f>
        <v>3</v>
      </c>
      <c r="BU803" s="24">
        <f>IF(BP803="-","-",_xlfn.XLOOKUP(BP803,ABNT5101!$B$4:$B$9,ABNT5101!$D$4:$D$9))</f>
        <v>0.6</v>
      </c>
      <c r="BV803" s="20" t="str">
        <f t="shared" si="918"/>
        <v>ATENDE</v>
      </c>
      <c r="BW803" s="20" t="str">
        <f t="shared" si="919"/>
        <v>ATENDE</v>
      </c>
      <c r="BX803" s="20" t="str">
        <f t="shared" si="920"/>
        <v>ATENDE</v>
      </c>
      <c r="BY803" s="24" t="str">
        <f t="shared" si="939"/>
        <v>P6</v>
      </c>
      <c r="BZ803" s="25">
        <f t="shared" si="921"/>
        <v>1.48</v>
      </c>
      <c r="CA803" s="24">
        <v>7.44</v>
      </c>
      <c r="CB803" s="24">
        <v>2.25</v>
      </c>
      <c r="CC803" s="20">
        <f>IF(BY803="-","-",_xlfn.XLOOKUP(BY803,ABNT5101!$B$4:$B$9,ABNT5101!$C$4:$C$9))</f>
        <v>3</v>
      </c>
      <c r="CD803" s="24">
        <f>IF(BY803="-","-",_xlfn.XLOOKUP(BY803,ABNT5101!$B$4:$B$9,ABNT5101!$D$4:$D$9))</f>
        <v>0.6</v>
      </c>
      <c r="CE803" s="20" t="str">
        <f t="shared" si="922"/>
        <v>ATENDE</v>
      </c>
      <c r="CF803" s="20" t="str">
        <f t="shared" si="923"/>
        <v>ATENDE</v>
      </c>
      <c r="CG803" s="20" t="str">
        <f t="shared" si="924"/>
        <v>ATENDE</v>
      </c>
      <c r="CH803" s="26" t="str">
        <f>_xlfn.XLOOKUP(CI803,'Banco de dados'!$B:$B,'Banco de dados'!$D:$D)</f>
        <v>LEDSTAR</v>
      </c>
      <c r="CI803" s="47" t="str">
        <f>'Banco de dados'!B8</f>
        <v xml:space="preserve"> SL VT 9.1 52W</v>
      </c>
      <c r="CJ803" s="26" t="str">
        <f>_xlfn.XLOOKUP(CI803,'Banco de dados'!$B:$B,'Banco de dados'!$E:$E)</f>
        <v>LUM LED SL VT 9.1 52W</v>
      </c>
      <c r="CK803" s="26"/>
      <c r="CL803" s="26" t="e">
        <f>IF(CK803="-","-",_xlfn.XLOOKUP(CK803,'Banco de dados'!$B:$B,'Banco de dados'!$E:$E))</f>
        <v>#N/A</v>
      </c>
      <c r="CM803" s="28">
        <f t="shared" si="925"/>
        <v>1</v>
      </c>
      <c r="CN803" s="26">
        <f>_xlfn.XLOOKUP(CI803,'Banco de dados'!$B:$B,'Banco de dados'!$H:$H)</f>
        <v>52</v>
      </c>
      <c r="CO803" s="26" t="e">
        <f t="array" aca="1" ref="CO803" ca="1">_xludf.XLOOKUP(CK803,'Banco de dados'!$B:$B,'Banco de dados'!$H:$H)</f>
        <v>#NAME?</v>
      </c>
      <c r="CP803" s="51" t="e">
        <f t="array" aca="1" ref="CP803" ca="1">_xludf.XLOOKUP(CI803,'Banco de dados'!$B:$B,'Banco de dados'!$F:$F)</f>
        <v>#NAME?</v>
      </c>
      <c r="CQ803" s="26" t="e">
        <f t="array" aca="1" ref="CQ803" ca="1">_xludf.XLOOKUP(CK803,'Banco de dados'!$B:$B,'Banco de dados'!$F:$F)</f>
        <v>#NAME?</v>
      </c>
      <c r="CR803" s="27">
        <v>0</v>
      </c>
      <c r="CS803" s="27"/>
      <c r="CT803" s="26" t="str">
        <f>IF(AG803=0.5,"Suporte",IF(AND(AG803&gt;='Braços de IP'!$B$9,AG803&lt;='Braços de IP'!$D$9),'Braços de IP'!$E$9,IF(AND(AG803&gt;='Braços de IP'!$B$10,AG803&lt;='Braços de IP'!$D$10),'Braços de IP'!$E$10,IF(AND(AG803&gt;='Braços de IP'!$B$11,AG803&lt;='Braços de IP'!$D$11),'Braços de IP'!$E$11,IF(AND(AG803&gt;='Braços de IP'!$B$12,AG803&lt;='Braços de IP'!$D$12),'Braços de IP'!$E$12,IF(AND(AG803&gt;='Braços de IP'!$B$13,AG803&lt;='Braços de IP'!$D$13),'Braços de IP'!$E$13,IF(AND(AG803&gt;='Braços de IP'!$B$14,AG803&lt;='Braços de IP'!$D$14),'Braços de IP'!$E$14,"ERRO")))))))</f>
        <v>Médio II</v>
      </c>
      <c r="CU803" s="27"/>
      <c r="CV803" s="26" t="str">
        <f>IF($CU803="","",VLOOKUP($CU803,'Braços de IP'!$E$9:$I$15,2,0))</f>
        <v/>
      </c>
      <c r="CW803" s="29" t="str">
        <f>IF($CU803="","",VLOOKUP($CU803,'Braços de IP'!$E$9:$I$15,5,0))</f>
        <v/>
      </c>
      <c r="CX803" s="26"/>
      <c r="CY803" s="26"/>
      <c r="CZ803" s="26"/>
      <c r="DA803" s="26"/>
      <c r="DB803" s="26"/>
      <c r="DC803" s="26"/>
      <c r="DD803" s="30">
        <f t="shared" si="926"/>
        <v>52</v>
      </c>
      <c r="DE803" s="31">
        <f t="shared" si="927"/>
        <v>52</v>
      </c>
      <c r="DF803" s="30">
        <f t="shared" si="928"/>
        <v>104</v>
      </c>
      <c r="DG803" s="32">
        <f t="shared" si="929"/>
        <v>0</v>
      </c>
      <c r="DH803" s="33" t="s">
        <v>143</v>
      </c>
      <c r="DI803" s="34"/>
      <c r="DJ803" s="35"/>
      <c r="DK803" s="16" t="s">
        <v>144</v>
      </c>
      <c r="DL803" s="16"/>
      <c r="DN803" s="36" t="e">
        <f t="shared" ref="DN803:DN937" si="970">((K803+L803)-CN803)/(K803+L803)</f>
        <v>#VALUE!</v>
      </c>
    </row>
    <row r="804" spans="2:118" ht="15.75" customHeight="1" x14ac:dyDescent="0.25">
      <c r="B804" s="16">
        <v>180</v>
      </c>
      <c r="C804" s="16" t="s">
        <v>146</v>
      </c>
      <c r="D804" s="16" t="s">
        <v>664</v>
      </c>
      <c r="E804" s="16">
        <v>-8.0362410000000004</v>
      </c>
      <c r="F804" s="16">
        <v>-34.989930000000001</v>
      </c>
      <c r="G804" s="16" t="s">
        <v>160</v>
      </c>
      <c r="H804" s="17" t="s">
        <v>136</v>
      </c>
      <c r="I804" s="16" t="s">
        <v>135</v>
      </c>
      <c r="J804" s="17" t="s">
        <v>137</v>
      </c>
      <c r="K804" s="18">
        <v>52</v>
      </c>
      <c r="L804" s="17" t="s">
        <v>138</v>
      </c>
      <c r="M804" s="17">
        <v>0</v>
      </c>
      <c r="N804" s="16">
        <f t="shared" si="966"/>
        <v>104</v>
      </c>
      <c r="O804" s="17">
        <v>1</v>
      </c>
      <c r="P804" s="17">
        <v>2.42</v>
      </c>
      <c r="Q804" s="17">
        <v>7</v>
      </c>
      <c r="R804" s="16"/>
      <c r="S804" s="16"/>
      <c r="T804" s="16">
        <v>0</v>
      </c>
      <c r="U804" s="17">
        <v>1.45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 t="s">
        <v>139</v>
      </c>
      <c r="AB804" s="17" t="s">
        <v>140</v>
      </c>
      <c r="AC804" s="17">
        <v>40.770000000000003</v>
      </c>
      <c r="AD804" s="17">
        <v>6.5</v>
      </c>
      <c r="AE804" s="17">
        <v>1</v>
      </c>
      <c r="AF804" s="17">
        <v>1.06</v>
      </c>
      <c r="AG804" s="17">
        <v>2.4300000000000002</v>
      </c>
      <c r="AH804" s="17">
        <f t="shared" si="967"/>
        <v>1.37</v>
      </c>
      <c r="AI804" s="17" t="s">
        <v>136</v>
      </c>
      <c r="AJ804" s="17" t="s">
        <v>136</v>
      </c>
      <c r="AK804" s="17" t="s">
        <v>141</v>
      </c>
      <c r="AL804" s="17">
        <f t="shared" si="968"/>
        <v>2</v>
      </c>
      <c r="AM804" s="17">
        <v>0</v>
      </c>
      <c r="AN804" s="17"/>
      <c r="AO804" s="17">
        <v>0</v>
      </c>
      <c r="AP804" s="17">
        <v>0</v>
      </c>
      <c r="AQ804" s="17">
        <v>0</v>
      </c>
      <c r="AR804" s="17" t="s">
        <v>136</v>
      </c>
      <c r="AS804" s="19">
        <f t="shared" si="908"/>
        <v>0</v>
      </c>
      <c r="AT804" s="19"/>
      <c r="AU804" s="19">
        <f>VLOOKUP(G804,ABNT5101!$I$3:$J$9,2)</f>
        <v>10</v>
      </c>
      <c r="AV804" s="19">
        <f>VLOOKUP(G804,ABNT5101!$I$3:$M$9,5)</f>
        <v>0.18</v>
      </c>
      <c r="AW804" s="17" t="str">
        <f>_xlfn.XLOOKUP(G804,ABNT5101!I:I,ABNT5101!L:L)</f>
        <v>-</v>
      </c>
      <c r="AX804" s="17">
        <f>_xlfn.XLOOKUP(G804,ABNT5101!$I:$I,ABNT5101!M:M)</f>
        <v>0.18</v>
      </c>
      <c r="AY804" s="17" t="str">
        <f>_xlfn.XLOOKUP(G804,ABNT5101!$I:$I,ABNT5101!N:N)</f>
        <v>-</v>
      </c>
      <c r="AZ804" s="17">
        <f>_xlfn.XLOOKUP(G804,ABNT5101!$I:$I,ABNT5101!O:O)</f>
        <v>16</v>
      </c>
      <c r="BA804" s="20" t="str">
        <f t="shared" si="909"/>
        <v>ATENDE</v>
      </c>
      <c r="BB804" s="21">
        <f t="shared" ref="BB804:BC804" si="971">BE804/AU804-1</f>
        <v>0.373</v>
      </c>
      <c r="BC804" s="21">
        <f t="shared" si="971"/>
        <v>-5.5555555555555469E-2</v>
      </c>
      <c r="BD804" s="21" t="str">
        <f t="shared" si="911"/>
        <v>-</v>
      </c>
      <c r="BE804" s="22">
        <v>13.73</v>
      </c>
      <c r="BF804" s="22">
        <v>0.17</v>
      </c>
      <c r="BG804" s="22"/>
      <c r="BH804" s="22"/>
      <c r="BI804" s="23"/>
      <c r="BJ804" s="22"/>
      <c r="BK804" s="20" t="str">
        <f t="shared" si="912"/>
        <v>ATENDE</v>
      </c>
      <c r="BL804" s="20" t="str">
        <f t="shared" si="913"/>
        <v>ATENDE</v>
      </c>
      <c r="BM804" s="20" t="str">
        <f t="shared" si="914"/>
        <v>ATENDIMENTO LIMIAR</v>
      </c>
      <c r="BN804" s="20" t="str">
        <f t="shared" si="915"/>
        <v>ATENDE</v>
      </c>
      <c r="BO804" s="24" t="str">
        <f t="shared" si="916"/>
        <v>C4</v>
      </c>
      <c r="BP804" s="24" t="str">
        <f t="shared" si="891"/>
        <v>P6</v>
      </c>
      <c r="BQ804" s="25">
        <f t="shared" si="917"/>
        <v>2.0766666666666667</v>
      </c>
      <c r="BR804" s="22">
        <v>9.23</v>
      </c>
      <c r="BS804" s="22">
        <v>0.62</v>
      </c>
      <c r="BT804" s="24">
        <f>IF(BP804="-","-",_xlfn.XLOOKUP(BP804,ABNT5101!$B$4:$B$9,ABNT5101!$C$4:$C$9))</f>
        <v>3</v>
      </c>
      <c r="BU804" s="24">
        <f>IF(BP804="-","-",_xlfn.XLOOKUP(BP804,ABNT5101!$B$4:$B$9,ABNT5101!$D$4:$D$9))</f>
        <v>0.6</v>
      </c>
      <c r="BV804" s="20" t="str">
        <f t="shared" si="918"/>
        <v>ATENDE</v>
      </c>
      <c r="BW804" s="20" t="str">
        <f t="shared" si="919"/>
        <v>ATENDE</v>
      </c>
      <c r="BX804" s="20" t="str">
        <f t="shared" si="920"/>
        <v>ATENDE</v>
      </c>
      <c r="BY804" s="24" t="str">
        <f t="shared" si="939"/>
        <v>P6</v>
      </c>
      <c r="BZ804" s="25">
        <f t="shared" si="921"/>
        <v>1.8900000000000001</v>
      </c>
      <c r="CA804" s="24">
        <v>8.67</v>
      </c>
      <c r="CB804" s="24">
        <v>3.12</v>
      </c>
      <c r="CC804" s="20">
        <f>IF(BY804="-","-",_xlfn.XLOOKUP(BY804,ABNT5101!$B$4:$B$9,ABNT5101!$C$4:$C$9))</f>
        <v>3</v>
      </c>
      <c r="CD804" s="24">
        <f>IF(BY804="-","-",_xlfn.XLOOKUP(BY804,ABNT5101!$B$4:$B$9,ABNT5101!$D$4:$D$9))</f>
        <v>0.6</v>
      </c>
      <c r="CE804" s="20" t="str">
        <f t="shared" si="922"/>
        <v>ATENDE</v>
      </c>
      <c r="CF804" s="20" t="str">
        <f t="shared" si="923"/>
        <v>ATENDE</v>
      </c>
      <c r="CG804" s="20" t="str">
        <f t="shared" si="924"/>
        <v>ATENDE</v>
      </c>
      <c r="CH804" s="26" t="str">
        <f>_xlfn.XLOOKUP(CI804,'Banco de dados'!$B:$B,'Banco de dados'!$D:$D)</f>
        <v>SX LIGHTING</v>
      </c>
      <c r="CI804" s="27" t="str">
        <f>'Banco de dados'!B56</f>
        <v>SX-INEVO050HF</v>
      </c>
      <c r="CJ804" s="26" t="str">
        <f>_xlfn.XLOOKUP(CI804,'Banco de dados'!$B:$B,'Banco de dados'!$E:$E)</f>
        <v>SXINEVO050K50L12CZF7PHF</v>
      </c>
      <c r="CK804" s="26"/>
      <c r="CL804" s="26" t="e">
        <f>IF(CK804="-","-",_xlfn.XLOOKUP(CK804,'Banco de dados'!$B:$B,'Banco de dados'!$E:$E))</f>
        <v>#N/A</v>
      </c>
      <c r="CM804" s="28">
        <f t="shared" si="925"/>
        <v>1</v>
      </c>
      <c r="CN804" s="26">
        <f>_xlfn.XLOOKUP(CI804,'Banco de dados'!$B:$B,'Banco de dados'!$H:$H)</f>
        <v>50</v>
      </c>
      <c r="CO804" s="26" t="e">
        <f t="array" aca="1" ref="CO804" ca="1">_xludf.XLOOKUP(CK804,'Banco de dados'!$B:$B,'Banco de dados'!$H:$H)</f>
        <v>#NAME?</v>
      </c>
      <c r="CP804" s="51" t="e">
        <f t="array" aca="1" ref="CP804" ca="1">_xludf.XLOOKUP(CI804,'Banco de dados'!$B:$B,'Banco de dados'!$F:$F)</f>
        <v>#NAME?</v>
      </c>
      <c r="CQ804" s="26" t="e">
        <f t="array" aca="1" ref="CQ804" ca="1">_xludf.XLOOKUP(CK804,'Banco de dados'!$B:$B,'Banco de dados'!$F:$F)</f>
        <v>#NAME?</v>
      </c>
      <c r="CR804" s="27">
        <v>0</v>
      </c>
      <c r="CS804" s="27"/>
      <c r="CT804" s="26" t="str">
        <f>IF(AG804=0.5,"Suporte",IF(AND(AG804&gt;='Braços de IP'!$B$9,AG804&lt;='Braços de IP'!$D$9),'Braços de IP'!$E$9,IF(AND(AG804&gt;='Braços de IP'!$B$10,AG804&lt;='Braços de IP'!$D$10),'Braços de IP'!$E$10,IF(AND(AG804&gt;='Braços de IP'!$B$11,AG804&lt;='Braços de IP'!$D$11),'Braços de IP'!$E$11,IF(AND(AG804&gt;='Braços de IP'!$B$12,AG804&lt;='Braços de IP'!$D$12),'Braços de IP'!$E$12,IF(AND(AG804&gt;='Braços de IP'!$B$13,AG804&lt;='Braços de IP'!$D$13),'Braços de IP'!$E$13,IF(AND(AG804&gt;='Braços de IP'!$B$14,AG804&lt;='Braços de IP'!$D$14),'Braços de IP'!$E$14,"ERRO")))))))</f>
        <v>Médio II</v>
      </c>
      <c r="CU804" s="27"/>
      <c r="CV804" s="26" t="str">
        <f>IF($CU804="","",VLOOKUP($CU804,'Braços de IP'!$E$9:$I$15,2,0))</f>
        <v/>
      </c>
      <c r="CW804" s="29" t="str">
        <f>IF($CU804="","",VLOOKUP($CU804,'Braços de IP'!$E$9:$I$15,5,0))</f>
        <v/>
      </c>
      <c r="CX804" s="26"/>
      <c r="CY804" s="26"/>
      <c r="CZ804" s="26"/>
      <c r="DA804" s="26"/>
      <c r="DB804" s="26"/>
      <c r="DC804" s="26"/>
      <c r="DD804" s="62">
        <f t="shared" si="926"/>
        <v>50</v>
      </c>
      <c r="DE804" s="31">
        <f t="shared" si="927"/>
        <v>52</v>
      </c>
      <c r="DF804" s="30">
        <f t="shared" si="928"/>
        <v>102</v>
      </c>
      <c r="DG804" s="32">
        <f t="shared" si="929"/>
        <v>3.8461538461538436E-2</v>
      </c>
      <c r="DH804" s="33" t="s">
        <v>143</v>
      </c>
      <c r="DI804" s="34"/>
      <c r="DJ804" s="35"/>
      <c r="DK804" s="16" t="s">
        <v>144</v>
      </c>
      <c r="DL804" s="16"/>
      <c r="DN804" s="36" t="e">
        <f t="shared" si="970"/>
        <v>#VALUE!</v>
      </c>
    </row>
    <row r="805" spans="2:118" ht="15.75" customHeight="1" x14ac:dyDescent="0.25">
      <c r="B805" s="16">
        <v>180</v>
      </c>
      <c r="C805" s="16" t="s">
        <v>146</v>
      </c>
      <c r="D805" s="16" t="s">
        <v>664</v>
      </c>
      <c r="E805" s="16">
        <v>-8.0362410000000004</v>
      </c>
      <c r="F805" s="16">
        <v>-34.989930000000001</v>
      </c>
      <c r="G805" s="16" t="s">
        <v>160</v>
      </c>
      <c r="H805" s="17" t="s">
        <v>136</v>
      </c>
      <c r="I805" s="16" t="s">
        <v>135</v>
      </c>
      <c r="J805" s="17" t="s">
        <v>137</v>
      </c>
      <c r="K805" s="18">
        <v>52</v>
      </c>
      <c r="L805" s="17" t="s">
        <v>138</v>
      </c>
      <c r="M805" s="17">
        <v>0</v>
      </c>
      <c r="N805" s="16">
        <f t="shared" si="966"/>
        <v>104</v>
      </c>
      <c r="O805" s="17">
        <v>1</v>
      </c>
      <c r="P805" s="17">
        <v>2.42</v>
      </c>
      <c r="Q805" s="17">
        <v>7</v>
      </c>
      <c r="R805" s="16"/>
      <c r="S805" s="16"/>
      <c r="T805" s="16">
        <v>0</v>
      </c>
      <c r="U805" s="17">
        <v>1.45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 t="s">
        <v>139</v>
      </c>
      <c r="AB805" s="17" t="s">
        <v>140</v>
      </c>
      <c r="AC805" s="17">
        <v>40.770000000000003</v>
      </c>
      <c r="AD805" s="17">
        <v>6.5</v>
      </c>
      <c r="AE805" s="17">
        <v>1</v>
      </c>
      <c r="AF805" s="17">
        <v>1.06</v>
      </c>
      <c r="AG805" s="17">
        <v>2.4300000000000002</v>
      </c>
      <c r="AH805" s="17">
        <f t="shared" si="967"/>
        <v>1.37</v>
      </c>
      <c r="AI805" s="17" t="s">
        <v>136</v>
      </c>
      <c r="AJ805" s="17" t="s">
        <v>136</v>
      </c>
      <c r="AK805" s="17" t="s">
        <v>141</v>
      </c>
      <c r="AL805" s="17">
        <f t="shared" si="968"/>
        <v>2</v>
      </c>
      <c r="AM805" s="17">
        <v>0</v>
      </c>
      <c r="AN805" s="17"/>
      <c r="AO805" s="17">
        <v>0</v>
      </c>
      <c r="AP805" s="17">
        <v>0</v>
      </c>
      <c r="AQ805" s="17">
        <v>0</v>
      </c>
      <c r="AR805" s="17" t="s">
        <v>136</v>
      </c>
      <c r="AS805" s="19">
        <f t="shared" si="908"/>
        <v>0</v>
      </c>
      <c r="AT805" s="19"/>
      <c r="AU805" s="19">
        <f>VLOOKUP(G805,ABNT5101!$I$3:$J$9,2)</f>
        <v>10</v>
      </c>
      <c r="AV805" s="19">
        <f>VLOOKUP(G805,ABNT5101!$I$3:$M$9,5)</f>
        <v>0.18</v>
      </c>
      <c r="AW805" s="17" t="str">
        <f>_xlfn.XLOOKUP(G805,ABNT5101!I:I,ABNT5101!L:L)</f>
        <v>-</v>
      </c>
      <c r="AX805" s="17">
        <f>_xlfn.XLOOKUP(G805,ABNT5101!$I:$I,ABNT5101!M:M)</f>
        <v>0.18</v>
      </c>
      <c r="AY805" s="17" t="str">
        <f>_xlfn.XLOOKUP(G805,ABNT5101!$I:$I,ABNT5101!N:N)</f>
        <v>-</v>
      </c>
      <c r="AZ805" s="17">
        <f>_xlfn.XLOOKUP(G805,ABNT5101!$I:$I,ABNT5101!O:O)</f>
        <v>16</v>
      </c>
      <c r="BA805" s="20" t="str">
        <f t="shared" si="909"/>
        <v>ATENDE</v>
      </c>
      <c r="BB805" s="21">
        <f t="shared" ref="BB805:BC805" si="972">BE805/AU805-1</f>
        <v>0.14600000000000013</v>
      </c>
      <c r="BC805" s="21">
        <f t="shared" si="972"/>
        <v>-5.5555555555555469E-2</v>
      </c>
      <c r="BD805" s="21" t="str">
        <f t="shared" si="911"/>
        <v>-</v>
      </c>
      <c r="BE805" s="22">
        <v>11.46</v>
      </c>
      <c r="BF805" s="22">
        <v>0.17</v>
      </c>
      <c r="BG805" s="22"/>
      <c r="BH805" s="22"/>
      <c r="BI805" s="23"/>
      <c r="BJ805" s="22"/>
      <c r="BK805" s="20" t="str">
        <f t="shared" si="912"/>
        <v>ATENDE</v>
      </c>
      <c r="BL805" s="20" t="str">
        <f t="shared" si="913"/>
        <v>ATENDE</v>
      </c>
      <c r="BM805" s="20" t="str">
        <f t="shared" si="914"/>
        <v>ATENDIMENTO LIMIAR</v>
      </c>
      <c r="BN805" s="20" t="str">
        <f t="shared" si="915"/>
        <v>ATENDE</v>
      </c>
      <c r="BO805" s="24" t="str">
        <f t="shared" si="916"/>
        <v>C4</v>
      </c>
      <c r="BP805" s="24" t="str">
        <f t="shared" si="891"/>
        <v>P6</v>
      </c>
      <c r="BQ805" s="25">
        <f t="shared" si="917"/>
        <v>2.2899999999999996</v>
      </c>
      <c r="BR805" s="22">
        <v>9.8699999999999992</v>
      </c>
      <c r="BS805" s="22">
        <v>1.66</v>
      </c>
      <c r="BT805" s="24">
        <f>IF(BP805="-","-",_xlfn.XLOOKUP(BP805,ABNT5101!$B$4:$B$9,ABNT5101!$C$4:$C$9))</f>
        <v>3</v>
      </c>
      <c r="BU805" s="24">
        <f>IF(BP805="-","-",_xlfn.XLOOKUP(BP805,ABNT5101!$B$4:$B$9,ABNT5101!$D$4:$D$9))</f>
        <v>0.6</v>
      </c>
      <c r="BV805" s="20" t="str">
        <f t="shared" si="918"/>
        <v>ATENDE</v>
      </c>
      <c r="BW805" s="20" t="str">
        <f t="shared" si="919"/>
        <v>ATENDE</v>
      </c>
      <c r="BX805" s="20" t="str">
        <f t="shared" si="920"/>
        <v>ATENDE</v>
      </c>
      <c r="BY805" s="24" t="str">
        <f t="shared" si="939"/>
        <v>P6</v>
      </c>
      <c r="BZ805" s="25">
        <f t="shared" si="921"/>
        <v>0.55000000000000004</v>
      </c>
      <c r="CA805" s="24">
        <v>4.6500000000000004</v>
      </c>
      <c r="CB805" s="24">
        <v>1.08</v>
      </c>
      <c r="CC805" s="20">
        <f>IF(BY805="-","-",_xlfn.XLOOKUP(BY805,ABNT5101!$B$4:$B$9,ABNT5101!$C$4:$C$9))</f>
        <v>3</v>
      </c>
      <c r="CD805" s="24">
        <f>IF(BY805="-","-",_xlfn.XLOOKUP(BY805,ABNT5101!$B$4:$B$9,ABNT5101!$D$4:$D$9))</f>
        <v>0.6</v>
      </c>
      <c r="CE805" s="20" t="str">
        <f t="shared" si="922"/>
        <v>ATENDE</v>
      </c>
      <c r="CF805" s="20" t="str">
        <f t="shared" si="923"/>
        <v>ATENDE</v>
      </c>
      <c r="CG805" s="20" t="str">
        <f t="shared" si="924"/>
        <v>ATENDE</v>
      </c>
      <c r="CH805" s="26" t="str">
        <f>_xlfn.XLOOKUP(CI805,'Banco de dados'!$B:$B,'Banco de dados'!$D:$D)</f>
        <v>TECNOWATT</v>
      </c>
      <c r="CI805" s="27" t="str">
        <f>'Banco de dados'!B67</f>
        <v xml:space="preserve">SIGSAGPTLRRSSNDL_50W_61IBBRS
</v>
      </c>
      <c r="CJ805" s="26" t="str">
        <f>_xlfn.XLOOKUP(CI805,'Banco de dados'!$B:$B,'Banco de dados'!$E:$E)</f>
        <v>SIGSAGPTLRRSSNDL_50W_61IBBRS
1-10C1MUN6.5</v>
      </c>
      <c r="CK805" s="26"/>
      <c r="CL805" s="26" t="e">
        <f>IF(CK805="-","-",_xlfn.XLOOKUP(CK805,'Banco de dados'!$B:$B,'Banco de dados'!$E:$E))</f>
        <v>#N/A</v>
      </c>
      <c r="CM805" s="28">
        <f t="shared" si="925"/>
        <v>1</v>
      </c>
      <c r="CN805" s="26">
        <f>_xlfn.XLOOKUP(CI805,'Banco de dados'!$B:$B,'Banco de dados'!$H:$H)</f>
        <v>50</v>
      </c>
      <c r="CO805" s="26" t="e">
        <f t="array" aca="1" ref="CO805" ca="1">_xludf.XLOOKUP(CK805,'Banco de dados'!$B:$B,'Banco de dados'!$H:$H)</f>
        <v>#NAME?</v>
      </c>
      <c r="CP805" s="51" t="e">
        <f t="array" aca="1" ref="CP805" ca="1">_xludf.XLOOKUP(CI805,'Banco de dados'!$B:$B,'Banco de dados'!$F:$F)</f>
        <v>#NAME?</v>
      </c>
      <c r="CQ805" s="26" t="e">
        <f t="array" aca="1" ref="CQ805" ca="1">_xludf.XLOOKUP(CK805,'Banco de dados'!$B:$B,'Banco de dados'!$F:$F)</f>
        <v>#NAME?</v>
      </c>
      <c r="CR805" s="27">
        <v>0</v>
      </c>
      <c r="CS805" s="27"/>
      <c r="CT805" s="26" t="str">
        <f>IF(AG805=0.5,"Suporte",IF(AND(AG805&gt;='Braços de IP'!$B$9,AG805&lt;='Braços de IP'!$D$9),'Braços de IP'!$E$9,IF(AND(AG805&gt;='Braços de IP'!$B$10,AG805&lt;='Braços de IP'!$D$10),'Braços de IP'!$E$10,IF(AND(AG805&gt;='Braços de IP'!$B$11,AG805&lt;='Braços de IP'!$D$11),'Braços de IP'!$E$11,IF(AND(AG805&gt;='Braços de IP'!$B$12,AG805&lt;='Braços de IP'!$D$12),'Braços de IP'!$E$12,IF(AND(AG805&gt;='Braços de IP'!$B$13,AG805&lt;='Braços de IP'!$D$13),'Braços de IP'!$E$13,IF(AND(AG805&gt;='Braços de IP'!$B$14,AG805&lt;='Braços de IP'!$D$14),'Braços de IP'!$E$14,"ERRO")))))))</f>
        <v>Médio II</v>
      </c>
      <c r="CU805" s="27" t="s">
        <v>142</v>
      </c>
      <c r="CV805" s="26">
        <f>IF($CU805="","",VLOOKUP($CU805,'Braços de IP'!$E$9:$I$15,2,0))</f>
        <v>1.8</v>
      </c>
      <c r="CW805" s="29">
        <f>IF($CU805="","",VLOOKUP($CU805,'Braços de IP'!$E$9:$I$15,5,0))</f>
        <v>7</v>
      </c>
      <c r="CX805" s="26"/>
      <c r="CY805" s="26"/>
      <c r="CZ805" s="26"/>
      <c r="DA805" s="26"/>
      <c r="DB805" s="26"/>
      <c r="DC805" s="26"/>
      <c r="DD805" s="30">
        <f t="shared" si="926"/>
        <v>50</v>
      </c>
      <c r="DE805" s="31">
        <f t="shared" si="927"/>
        <v>52</v>
      </c>
      <c r="DF805" s="30">
        <f t="shared" si="928"/>
        <v>102</v>
      </c>
      <c r="DG805" s="32">
        <f t="shared" si="929"/>
        <v>3.8461538461538436E-2</v>
      </c>
      <c r="DH805" s="33" t="s">
        <v>143</v>
      </c>
      <c r="DI805" s="34"/>
      <c r="DJ805" s="35"/>
      <c r="DK805" s="16" t="s">
        <v>144</v>
      </c>
      <c r="DL805" s="16"/>
      <c r="DN805" s="36" t="e">
        <f t="shared" si="970"/>
        <v>#VALUE!</v>
      </c>
    </row>
    <row r="806" spans="2:118" ht="15.75" customHeight="1" x14ac:dyDescent="0.25">
      <c r="B806" s="16">
        <v>181</v>
      </c>
      <c r="C806" s="16" t="s">
        <v>146</v>
      </c>
      <c r="D806" s="16" t="s">
        <v>665</v>
      </c>
      <c r="E806" s="16">
        <v>-8.0960459999999994</v>
      </c>
      <c r="F806" s="16">
        <v>-34.931728</v>
      </c>
      <c r="G806" s="16" t="s">
        <v>157</v>
      </c>
      <c r="H806" s="17" t="s">
        <v>136</v>
      </c>
      <c r="I806" s="16" t="s">
        <v>135</v>
      </c>
      <c r="J806" s="17" t="s">
        <v>137</v>
      </c>
      <c r="K806" s="18">
        <v>96</v>
      </c>
      <c r="L806" s="17" t="s">
        <v>138</v>
      </c>
      <c r="M806" s="17">
        <v>0</v>
      </c>
      <c r="N806" s="16">
        <f t="shared" si="966"/>
        <v>192</v>
      </c>
      <c r="O806" s="17">
        <v>1</v>
      </c>
      <c r="P806" s="17">
        <v>1</v>
      </c>
      <c r="Q806" s="17">
        <v>4.26</v>
      </c>
      <c r="R806" s="16"/>
      <c r="S806" s="16"/>
      <c r="T806" s="16">
        <v>0</v>
      </c>
      <c r="U806" s="17">
        <v>0.92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 t="s">
        <v>139</v>
      </c>
      <c r="AB806" s="17" t="s">
        <v>140</v>
      </c>
      <c r="AC806" s="17">
        <v>17.62</v>
      </c>
      <c r="AD806" s="17">
        <v>6</v>
      </c>
      <c r="AE806" s="17">
        <v>1</v>
      </c>
      <c r="AF806" s="17">
        <v>0.39300000000000002</v>
      </c>
      <c r="AG806" s="17">
        <v>1.7</v>
      </c>
      <c r="AH806" s="17">
        <f t="shared" si="967"/>
        <v>1.3069999999999999</v>
      </c>
      <c r="AI806" s="17" t="s">
        <v>136</v>
      </c>
      <c r="AJ806" s="17" t="s">
        <v>136</v>
      </c>
      <c r="AK806" s="17" t="s">
        <v>141</v>
      </c>
      <c r="AL806" s="17">
        <f t="shared" si="968"/>
        <v>2</v>
      </c>
      <c r="AM806" s="17">
        <v>0</v>
      </c>
      <c r="AN806" s="17"/>
      <c r="AO806" s="17">
        <v>0</v>
      </c>
      <c r="AP806" s="17">
        <v>0</v>
      </c>
      <c r="AQ806" s="17">
        <v>0</v>
      </c>
      <c r="AR806" s="17" t="s">
        <v>136</v>
      </c>
      <c r="AS806" s="19">
        <f t="shared" si="908"/>
        <v>0</v>
      </c>
      <c r="AT806" s="19"/>
      <c r="AU806" s="19">
        <f>VLOOKUP(G806,ABNT5101!$I$3:$J$9,2)</f>
        <v>7.5</v>
      </c>
      <c r="AV806" s="19">
        <f>VLOOKUP(G806,ABNT5101!$I$3:$M$9,5)</f>
        <v>0.18</v>
      </c>
      <c r="AW806" s="17" t="str">
        <f>_xlfn.XLOOKUP(G806,ABNT5101!I:I,ABNT5101!L:L)</f>
        <v>-</v>
      </c>
      <c r="AX806" s="17">
        <f>_xlfn.XLOOKUP(G806,ABNT5101!$I:$I,ABNT5101!M:M)</f>
        <v>0.18</v>
      </c>
      <c r="AY806" s="17" t="str">
        <f>_xlfn.XLOOKUP(G806,ABNT5101!$I:$I,ABNT5101!N:N)</f>
        <v>-</v>
      </c>
      <c r="AZ806" s="17">
        <f>_xlfn.XLOOKUP(G806,ABNT5101!$I:$I,ABNT5101!O:O)</f>
        <v>16</v>
      </c>
      <c r="BA806" s="20" t="str">
        <f t="shared" si="909"/>
        <v>ATENDE</v>
      </c>
      <c r="BB806" s="21">
        <f t="shared" ref="BB806:BC806" si="973">BE806/AU806-1</f>
        <v>0.36533333333333329</v>
      </c>
      <c r="BC806" s="21">
        <f t="shared" si="973"/>
        <v>2.666666666666667</v>
      </c>
      <c r="BD806" s="21" t="str">
        <f t="shared" si="911"/>
        <v>-</v>
      </c>
      <c r="BE806" s="22">
        <v>10.24</v>
      </c>
      <c r="BF806" s="22">
        <v>0.66</v>
      </c>
      <c r="BG806" s="22"/>
      <c r="BH806" s="22"/>
      <c r="BI806" s="23"/>
      <c r="BJ806" s="22"/>
      <c r="BK806" s="20" t="str">
        <f t="shared" si="912"/>
        <v>ATENDE</v>
      </c>
      <c r="BL806" s="20" t="str">
        <f t="shared" si="913"/>
        <v>ATENDE</v>
      </c>
      <c r="BM806" s="20" t="str">
        <f t="shared" si="914"/>
        <v>ATENDE</v>
      </c>
      <c r="BN806" s="20" t="str">
        <f t="shared" si="915"/>
        <v>ATENDE</v>
      </c>
      <c r="BO806" s="24" t="str">
        <f t="shared" si="916"/>
        <v>C5</v>
      </c>
      <c r="BP806" s="24" t="str">
        <f t="shared" si="891"/>
        <v>P6</v>
      </c>
      <c r="BQ806" s="25">
        <f t="shared" si="917"/>
        <v>2.1300000000000003</v>
      </c>
      <c r="BR806" s="22">
        <v>9.39</v>
      </c>
      <c r="BS806" s="22">
        <v>6.98</v>
      </c>
      <c r="BT806" s="24">
        <f>IF(BP806="-","-",_xlfn.XLOOKUP(BP806,ABNT5101!$B$4:$B$9,ABNT5101!$C$4:$C$9))</f>
        <v>3</v>
      </c>
      <c r="BU806" s="24">
        <f>IF(BP806="-","-",_xlfn.XLOOKUP(BP806,ABNT5101!$B$4:$B$9,ABNT5101!$D$4:$D$9))</f>
        <v>0.6</v>
      </c>
      <c r="BV806" s="20" t="str">
        <f t="shared" si="918"/>
        <v>ATENDE</v>
      </c>
      <c r="BW806" s="20" t="str">
        <f t="shared" si="919"/>
        <v>ATENDE</v>
      </c>
      <c r="BX806" s="20" t="str">
        <f t="shared" si="920"/>
        <v>ATENDE</v>
      </c>
      <c r="BY806" s="24" t="str">
        <f t="shared" si="939"/>
        <v>P6</v>
      </c>
      <c r="BZ806" s="25">
        <f t="shared" si="921"/>
        <v>1.7400000000000002</v>
      </c>
      <c r="CA806" s="24">
        <v>8.2200000000000006</v>
      </c>
      <c r="CB806" s="24">
        <v>5.71</v>
      </c>
      <c r="CC806" s="20">
        <f>IF(BY806="-","-",_xlfn.XLOOKUP(BY806,ABNT5101!$B$4:$B$9,ABNT5101!$C$4:$C$9))</f>
        <v>3</v>
      </c>
      <c r="CD806" s="24">
        <f>IF(BY806="-","-",_xlfn.XLOOKUP(BY806,ABNT5101!$B$4:$B$9,ABNT5101!$D$4:$D$9))</f>
        <v>0.6</v>
      </c>
      <c r="CE806" s="20" t="str">
        <f t="shared" si="922"/>
        <v>ATENDE</v>
      </c>
      <c r="CF806" s="20" t="str">
        <f t="shared" si="923"/>
        <v>ATENDE</v>
      </c>
      <c r="CG806" s="20" t="str">
        <f t="shared" si="924"/>
        <v>ATENDE</v>
      </c>
      <c r="CH806" s="26" t="str">
        <f>_xlfn.XLOOKUP(CI806,'Banco de dados'!$B:$B,'Banco de dados'!$D:$D)</f>
        <v>LEDSTAR</v>
      </c>
      <c r="CI806" s="47" t="str">
        <f>'Banco de dados'!B4</f>
        <v xml:space="preserve"> SL VT 9.1 17W</v>
      </c>
      <c r="CJ806" s="26" t="str">
        <f>_xlfn.XLOOKUP(CI806,'Banco de dados'!$B:$B,'Banco de dados'!$E:$E)</f>
        <v>LUM LED SL VT 9.1 17W</v>
      </c>
      <c r="CK806" s="26"/>
      <c r="CL806" s="26" t="e">
        <f>IF(CK806="-","-",_xlfn.XLOOKUP(CK806,'Banco de dados'!$B:$B,'Banco de dados'!$E:$E))</f>
        <v>#N/A</v>
      </c>
      <c r="CM806" s="28">
        <f t="shared" si="925"/>
        <v>1</v>
      </c>
      <c r="CN806" s="26">
        <f>_xlfn.XLOOKUP(CI806,'Banco de dados'!$B:$B,'Banco de dados'!$H:$H)</f>
        <v>17</v>
      </c>
      <c r="CO806" s="26" t="e">
        <f t="array" aca="1" ref="CO806" ca="1">_xludf.XLOOKUP(CK806,'Banco de dados'!$B:$B,'Banco de dados'!$H:$H)</f>
        <v>#NAME?</v>
      </c>
      <c r="CP806" s="51" t="e">
        <f t="array" aca="1" ref="CP806" ca="1">_xludf.XLOOKUP(CI806,'Banco de dados'!$B:$B,'Banco de dados'!$F:$F)</f>
        <v>#NAME?</v>
      </c>
      <c r="CQ806" s="26" t="e">
        <f t="array" aca="1" ref="CQ806" ca="1">_xludf.XLOOKUP(CK806,'Banco de dados'!$B:$B,'Banco de dados'!$F:$F)</f>
        <v>#NAME?</v>
      </c>
      <c r="CR806" s="27">
        <v>0</v>
      </c>
      <c r="CS806" s="27"/>
      <c r="CT806" s="26" t="str">
        <f>IF(AG806=0.5,"Suporte",IF(AND(AG806&gt;='Braços de IP'!$B$9,AG806&lt;='Braços de IP'!$D$9),'Braços de IP'!$E$9,IF(AND(AG806&gt;='Braços de IP'!$B$10,AG806&lt;='Braços de IP'!$D$10),'Braços de IP'!$E$10,IF(AND(AG806&gt;='Braços de IP'!$B$11,AG806&lt;='Braços de IP'!$D$11),'Braços de IP'!$E$11,IF(AND(AG806&gt;='Braços de IP'!$B$12,AG806&lt;='Braços de IP'!$D$12),'Braços de IP'!$E$12,IF(AND(AG806&gt;='Braços de IP'!$B$13,AG806&lt;='Braços de IP'!$D$13),'Braços de IP'!$E$13,IF(AND(AG806&gt;='Braços de IP'!$B$14,AG806&lt;='Braços de IP'!$D$14),'Braços de IP'!$E$14,"ERRO")))))))</f>
        <v>Médio I</v>
      </c>
      <c r="CU806" s="27"/>
      <c r="CV806" s="26" t="str">
        <f>IF($CU806="","",VLOOKUP($CU806,'Braços de IP'!$E$9:$I$15,2,0))</f>
        <v/>
      </c>
      <c r="CW806" s="29" t="str">
        <f>IF($CU806="","",VLOOKUP($CU806,'Braços de IP'!$E$9:$I$15,5,0))</f>
        <v/>
      </c>
      <c r="CX806" s="26"/>
      <c r="CY806" s="26"/>
      <c r="CZ806" s="26"/>
      <c r="DA806" s="26"/>
      <c r="DB806" s="26"/>
      <c r="DC806" s="26"/>
      <c r="DD806" s="30">
        <f t="shared" si="926"/>
        <v>17</v>
      </c>
      <c r="DE806" s="31">
        <f t="shared" si="927"/>
        <v>96</v>
      </c>
      <c r="DF806" s="30">
        <f t="shared" si="928"/>
        <v>113</v>
      </c>
      <c r="DG806" s="32">
        <f t="shared" si="929"/>
        <v>0.82291666666666663</v>
      </c>
      <c r="DH806" s="33" t="s">
        <v>143</v>
      </c>
      <c r="DI806" s="34"/>
      <c r="DJ806" s="35"/>
      <c r="DK806" s="16" t="s">
        <v>144</v>
      </c>
      <c r="DL806" s="16"/>
      <c r="DN806" s="36" t="e">
        <f t="shared" si="970"/>
        <v>#VALUE!</v>
      </c>
    </row>
    <row r="807" spans="2:118" ht="15.75" customHeight="1" x14ac:dyDescent="0.25">
      <c r="B807" s="16">
        <v>181</v>
      </c>
      <c r="C807" s="16" t="s">
        <v>146</v>
      </c>
      <c r="D807" s="16" t="s">
        <v>665</v>
      </c>
      <c r="E807" s="16">
        <v>-8.0960459999999994</v>
      </c>
      <c r="F807" s="16">
        <v>-34.931728</v>
      </c>
      <c r="G807" s="16" t="s">
        <v>157</v>
      </c>
      <c r="H807" s="17" t="s">
        <v>136</v>
      </c>
      <c r="I807" s="16" t="s">
        <v>135</v>
      </c>
      <c r="J807" s="17" t="s">
        <v>137</v>
      </c>
      <c r="K807" s="18">
        <v>96</v>
      </c>
      <c r="L807" s="17" t="s">
        <v>138</v>
      </c>
      <c r="M807" s="17">
        <v>0</v>
      </c>
      <c r="N807" s="16">
        <f t="shared" si="966"/>
        <v>192</v>
      </c>
      <c r="O807" s="17">
        <v>1</v>
      </c>
      <c r="P807" s="17">
        <v>1</v>
      </c>
      <c r="Q807" s="17">
        <v>4.26</v>
      </c>
      <c r="R807" s="16"/>
      <c r="S807" s="16"/>
      <c r="T807" s="16">
        <v>0</v>
      </c>
      <c r="U807" s="17">
        <v>0.92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 t="s">
        <v>139</v>
      </c>
      <c r="AB807" s="17" t="s">
        <v>140</v>
      </c>
      <c r="AC807" s="17">
        <v>17.62</v>
      </c>
      <c r="AD807" s="17">
        <v>6</v>
      </c>
      <c r="AE807" s="17">
        <v>1</v>
      </c>
      <c r="AF807" s="17">
        <v>0.39300000000000002</v>
      </c>
      <c r="AG807" s="17">
        <v>1.7</v>
      </c>
      <c r="AH807" s="17">
        <f t="shared" si="967"/>
        <v>1.3069999999999999</v>
      </c>
      <c r="AI807" s="17" t="s">
        <v>136</v>
      </c>
      <c r="AJ807" s="17" t="s">
        <v>136</v>
      </c>
      <c r="AK807" s="17" t="s">
        <v>141</v>
      </c>
      <c r="AL807" s="17">
        <f t="shared" si="968"/>
        <v>2</v>
      </c>
      <c r="AM807" s="17">
        <v>0</v>
      </c>
      <c r="AN807" s="17"/>
      <c r="AO807" s="17">
        <v>0</v>
      </c>
      <c r="AP807" s="17">
        <v>0</v>
      </c>
      <c r="AQ807" s="17">
        <v>0</v>
      </c>
      <c r="AR807" s="17" t="s">
        <v>136</v>
      </c>
      <c r="AS807" s="19">
        <f t="shared" si="908"/>
        <v>0</v>
      </c>
      <c r="AT807" s="19"/>
      <c r="AU807" s="19">
        <f>VLOOKUP(G807,ABNT5101!$I$3:$J$9,2)</f>
        <v>7.5</v>
      </c>
      <c r="AV807" s="19">
        <f>VLOOKUP(G807,ABNT5101!$I$3:$M$9,5)</f>
        <v>0.18</v>
      </c>
      <c r="AW807" s="17" t="str">
        <f>_xlfn.XLOOKUP(G807,ABNT5101!I:I,ABNT5101!L:L)</f>
        <v>-</v>
      </c>
      <c r="AX807" s="17">
        <f>_xlfn.XLOOKUP(G807,ABNT5101!$I:$I,ABNT5101!M:M)</f>
        <v>0.18</v>
      </c>
      <c r="AY807" s="17" t="str">
        <f>_xlfn.XLOOKUP(G807,ABNT5101!$I:$I,ABNT5101!N:N)</f>
        <v>-</v>
      </c>
      <c r="AZ807" s="17">
        <f>_xlfn.XLOOKUP(G807,ABNT5101!$I:$I,ABNT5101!O:O)</f>
        <v>16</v>
      </c>
      <c r="BA807" s="20" t="str">
        <f t="shared" si="909"/>
        <v>ATENDE</v>
      </c>
      <c r="BB807" s="21">
        <f t="shared" ref="BB807:BC807" si="974">BE807/AU807-1</f>
        <v>0.89066666666666672</v>
      </c>
      <c r="BC807" s="21">
        <f t="shared" si="974"/>
        <v>3.3888888888888893</v>
      </c>
      <c r="BD807" s="21" t="str">
        <f t="shared" si="911"/>
        <v>-</v>
      </c>
      <c r="BE807" s="22">
        <v>14.18</v>
      </c>
      <c r="BF807" s="22">
        <v>0.79</v>
      </c>
      <c r="BG807" s="22"/>
      <c r="BH807" s="22"/>
      <c r="BI807" s="23"/>
      <c r="BJ807" s="22"/>
      <c r="BK807" s="20" t="str">
        <f t="shared" si="912"/>
        <v>ATENDE</v>
      </c>
      <c r="BL807" s="20" t="str">
        <f t="shared" si="913"/>
        <v>ATENDE</v>
      </c>
      <c r="BM807" s="20" t="str">
        <f t="shared" si="914"/>
        <v>ATENDE</v>
      </c>
      <c r="BN807" s="20" t="str">
        <f t="shared" si="915"/>
        <v>ATENDE</v>
      </c>
      <c r="BO807" s="24" t="str">
        <f t="shared" si="916"/>
        <v>C5</v>
      </c>
      <c r="BP807" s="24" t="str">
        <f t="shared" si="891"/>
        <v>P6</v>
      </c>
      <c r="BQ807" s="25">
        <f t="shared" si="917"/>
        <v>3.3899999999999997</v>
      </c>
      <c r="BR807" s="22">
        <v>13.17</v>
      </c>
      <c r="BS807" s="22">
        <v>11.54</v>
      </c>
      <c r="BT807" s="24">
        <f>IF(BP807="-","-",_xlfn.XLOOKUP(BP807,ABNT5101!$B$4:$B$9,ABNT5101!$C$4:$C$9))</f>
        <v>3</v>
      </c>
      <c r="BU807" s="24">
        <f>IF(BP807="-","-",_xlfn.XLOOKUP(BP807,ABNT5101!$B$4:$B$9,ABNT5101!$D$4:$D$9))</f>
        <v>0.6</v>
      </c>
      <c r="BV807" s="20" t="str">
        <f t="shared" si="918"/>
        <v>ATENDE</v>
      </c>
      <c r="BW807" s="20" t="str">
        <f t="shared" si="919"/>
        <v>ATENDE</v>
      </c>
      <c r="BX807" s="20" t="str">
        <f t="shared" si="920"/>
        <v>ATENDE</v>
      </c>
      <c r="BY807" s="24" t="str">
        <f t="shared" si="939"/>
        <v>P6</v>
      </c>
      <c r="BZ807" s="25">
        <f t="shared" si="921"/>
        <v>2.66</v>
      </c>
      <c r="CA807" s="24">
        <v>10.98</v>
      </c>
      <c r="CB807" s="24">
        <v>8.5</v>
      </c>
      <c r="CC807" s="20">
        <f>IF(BY807="-","-",_xlfn.XLOOKUP(BY807,ABNT5101!$B$4:$B$9,ABNT5101!$C$4:$C$9))</f>
        <v>3</v>
      </c>
      <c r="CD807" s="24">
        <f>IF(BY807="-","-",_xlfn.XLOOKUP(BY807,ABNT5101!$B$4:$B$9,ABNT5101!$D$4:$D$9))</f>
        <v>0.6</v>
      </c>
      <c r="CE807" s="20" t="str">
        <f t="shared" si="922"/>
        <v>ATENDE</v>
      </c>
      <c r="CF807" s="20" t="str">
        <f t="shared" si="923"/>
        <v>ATENDE</v>
      </c>
      <c r="CG807" s="20" t="str">
        <f t="shared" si="924"/>
        <v>ATENDE</v>
      </c>
      <c r="CH807" s="26" t="str">
        <f>_xlfn.XLOOKUP(CI807,'Banco de dados'!$B:$B,'Banco de dados'!$D:$D)</f>
        <v>SX LIGHTING</v>
      </c>
      <c r="CI807" s="27" t="str">
        <f>'Banco de dados'!B53</f>
        <v>SX-INEVO020HF</v>
      </c>
      <c r="CJ807" s="26" t="str">
        <f>_xlfn.XLOOKUP(CI807,'Banco de dados'!$B:$B,'Banco de dados'!$E:$E)</f>
        <v>SXINEVO020K50L12CZF7PHF</v>
      </c>
      <c r="CK807" s="26"/>
      <c r="CL807" s="26" t="e">
        <f>IF(CK807="-","-",_xlfn.XLOOKUP(CK807,'Banco de dados'!$B:$B,'Banco de dados'!$E:$E))</f>
        <v>#N/A</v>
      </c>
      <c r="CM807" s="28">
        <f t="shared" si="925"/>
        <v>1</v>
      </c>
      <c r="CN807" s="26">
        <f>_xlfn.XLOOKUP(CI807,'Banco de dados'!$B:$B,'Banco de dados'!$H:$H)</f>
        <v>22.5</v>
      </c>
      <c r="CO807" s="26" t="e">
        <f t="array" aca="1" ref="CO807" ca="1">_xludf.XLOOKUP(CK807,'Banco de dados'!$B:$B,'Banco de dados'!$H:$H)</f>
        <v>#NAME?</v>
      </c>
      <c r="CP807" s="51" t="e">
        <f t="array" aca="1" ref="CP807" ca="1">_xludf.XLOOKUP(CI807,'Banco de dados'!$B:$B,'Banco de dados'!$F:$F)</f>
        <v>#NAME?</v>
      </c>
      <c r="CQ807" s="26" t="e">
        <f t="array" aca="1" ref="CQ807" ca="1">_xludf.XLOOKUP(CK807,'Banco de dados'!$B:$B,'Banco de dados'!$F:$F)</f>
        <v>#NAME?</v>
      </c>
      <c r="CR807" s="27">
        <v>0</v>
      </c>
      <c r="CS807" s="27"/>
      <c r="CT807" s="26" t="str">
        <f>IF(AG807=0.5,"Suporte",IF(AND(AG807&gt;='Braços de IP'!$B$9,AG807&lt;='Braços de IP'!$D$9),'Braços de IP'!$E$9,IF(AND(AG807&gt;='Braços de IP'!$B$10,AG807&lt;='Braços de IP'!$D$10),'Braços de IP'!$E$10,IF(AND(AG807&gt;='Braços de IP'!$B$11,AG807&lt;='Braços de IP'!$D$11),'Braços de IP'!$E$11,IF(AND(AG807&gt;='Braços de IP'!$B$12,AG807&lt;='Braços de IP'!$D$12),'Braços de IP'!$E$12,IF(AND(AG807&gt;='Braços de IP'!$B$13,AG807&lt;='Braços de IP'!$D$13),'Braços de IP'!$E$13,IF(AND(AG807&gt;='Braços de IP'!$B$14,AG807&lt;='Braços de IP'!$D$14),'Braços de IP'!$E$14,"ERRO")))))))</f>
        <v>Médio I</v>
      </c>
      <c r="CU807" s="27"/>
      <c r="CV807" s="26" t="str">
        <f>IF($CU807="","",VLOOKUP($CU807,'Braços de IP'!$E$9:$I$15,2,0))</f>
        <v/>
      </c>
      <c r="CW807" s="29" t="str">
        <f>IF($CU807="","",VLOOKUP($CU807,'Braços de IP'!$E$9:$I$15,5,0))</f>
        <v/>
      </c>
      <c r="CX807" s="26"/>
      <c r="CY807" s="26"/>
      <c r="CZ807" s="26"/>
      <c r="DA807" s="26"/>
      <c r="DB807" s="26"/>
      <c r="DC807" s="26"/>
      <c r="DD807" s="30">
        <f t="shared" si="926"/>
        <v>22.5</v>
      </c>
      <c r="DE807" s="31">
        <f t="shared" si="927"/>
        <v>96</v>
      </c>
      <c r="DF807" s="30">
        <f t="shared" si="928"/>
        <v>118.5</v>
      </c>
      <c r="DG807" s="32">
        <f t="shared" si="929"/>
        <v>0.765625</v>
      </c>
      <c r="DH807" s="33" t="s">
        <v>143</v>
      </c>
      <c r="DI807" s="34"/>
      <c r="DJ807" s="35"/>
      <c r="DK807" s="16" t="s">
        <v>144</v>
      </c>
      <c r="DL807" s="16"/>
      <c r="DN807" s="36" t="e">
        <f t="shared" si="970"/>
        <v>#VALUE!</v>
      </c>
    </row>
    <row r="808" spans="2:118" ht="15.75" customHeight="1" x14ac:dyDescent="0.25">
      <c r="B808" s="16">
        <v>181</v>
      </c>
      <c r="C808" s="16" t="s">
        <v>146</v>
      </c>
      <c r="D808" s="16" t="s">
        <v>665</v>
      </c>
      <c r="E808" s="16">
        <v>-8.0960459999999994</v>
      </c>
      <c r="F808" s="16">
        <v>-34.931728</v>
      </c>
      <c r="G808" s="16" t="s">
        <v>157</v>
      </c>
      <c r="H808" s="17" t="s">
        <v>136</v>
      </c>
      <c r="I808" s="16" t="s">
        <v>135</v>
      </c>
      <c r="J808" s="17" t="s">
        <v>137</v>
      </c>
      <c r="K808" s="18">
        <v>96</v>
      </c>
      <c r="L808" s="17" t="s">
        <v>138</v>
      </c>
      <c r="M808" s="17">
        <v>0</v>
      </c>
      <c r="N808" s="16">
        <f t="shared" si="966"/>
        <v>192</v>
      </c>
      <c r="O808" s="17">
        <v>1</v>
      </c>
      <c r="P808" s="17">
        <v>1</v>
      </c>
      <c r="Q808" s="17">
        <v>4.26</v>
      </c>
      <c r="R808" s="16"/>
      <c r="S808" s="16"/>
      <c r="T808" s="16">
        <v>0</v>
      </c>
      <c r="U808" s="17">
        <v>0.92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 t="s">
        <v>139</v>
      </c>
      <c r="AB808" s="17" t="s">
        <v>140</v>
      </c>
      <c r="AC808" s="17">
        <v>17.62</v>
      </c>
      <c r="AD808" s="17">
        <v>6</v>
      </c>
      <c r="AE808" s="17">
        <v>1</v>
      </c>
      <c r="AF808" s="17">
        <v>0.39300000000000002</v>
      </c>
      <c r="AG808" s="17">
        <v>1.7</v>
      </c>
      <c r="AH808" s="17">
        <f t="shared" si="967"/>
        <v>1.3069999999999999</v>
      </c>
      <c r="AI808" s="17" t="s">
        <v>136</v>
      </c>
      <c r="AJ808" s="17" t="s">
        <v>136</v>
      </c>
      <c r="AK808" s="17" t="s">
        <v>141</v>
      </c>
      <c r="AL808" s="17">
        <f t="shared" si="968"/>
        <v>2</v>
      </c>
      <c r="AM808" s="17">
        <v>0</v>
      </c>
      <c r="AN808" s="17"/>
      <c r="AO808" s="17">
        <v>0</v>
      </c>
      <c r="AP808" s="17">
        <v>0</v>
      </c>
      <c r="AQ808" s="17">
        <v>0</v>
      </c>
      <c r="AR808" s="17" t="s">
        <v>136</v>
      </c>
      <c r="AS808" s="19">
        <f t="shared" si="908"/>
        <v>0</v>
      </c>
      <c r="AT808" s="19"/>
      <c r="AU808" s="19">
        <f>VLOOKUP(G808,ABNT5101!$I$3:$J$9,2)</f>
        <v>7.5</v>
      </c>
      <c r="AV808" s="19">
        <f>VLOOKUP(G808,ABNT5101!$I$3:$M$9,5)</f>
        <v>0.18</v>
      </c>
      <c r="AW808" s="17" t="str">
        <f>_xlfn.XLOOKUP(G808,ABNT5101!I:I,ABNT5101!L:L)</f>
        <v>-</v>
      </c>
      <c r="AX808" s="17">
        <f>_xlfn.XLOOKUP(G808,ABNT5101!$I:$I,ABNT5101!M:M)</f>
        <v>0.18</v>
      </c>
      <c r="AY808" s="17" t="str">
        <f>_xlfn.XLOOKUP(G808,ABNT5101!$I:$I,ABNT5101!N:N)</f>
        <v>-</v>
      </c>
      <c r="AZ808" s="17">
        <f>_xlfn.XLOOKUP(G808,ABNT5101!$I:$I,ABNT5101!O:O)</f>
        <v>16</v>
      </c>
      <c r="BA808" s="20" t="str">
        <f t="shared" si="909"/>
        <v>ATENDE</v>
      </c>
      <c r="BB808" s="21">
        <f t="shared" ref="BB808:BC808" si="975">BE808/AU808-1</f>
        <v>1.8479999999999999</v>
      </c>
      <c r="BC808" s="21">
        <f t="shared" si="975"/>
        <v>3.166666666666667</v>
      </c>
      <c r="BD808" s="21" t="str">
        <f t="shared" si="911"/>
        <v>-</v>
      </c>
      <c r="BE808" s="22">
        <v>21.36</v>
      </c>
      <c r="BF808" s="22">
        <v>0.75</v>
      </c>
      <c r="BG808" s="22"/>
      <c r="BH808" s="22"/>
      <c r="BI808" s="23"/>
      <c r="BJ808" s="22"/>
      <c r="BK808" s="20" t="str">
        <f t="shared" si="912"/>
        <v>ATENDE</v>
      </c>
      <c r="BL808" s="20" t="str">
        <f t="shared" si="913"/>
        <v>ATENDE</v>
      </c>
      <c r="BM808" s="20" t="str">
        <f t="shared" si="914"/>
        <v>ATENDE</v>
      </c>
      <c r="BN808" s="20" t="str">
        <f t="shared" si="915"/>
        <v>ATENDE</v>
      </c>
      <c r="BO808" s="24" t="str">
        <f t="shared" si="916"/>
        <v>C5</v>
      </c>
      <c r="BP808" s="24" t="str">
        <f t="shared" si="891"/>
        <v>P6</v>
      </c>
      <c r="BQ808" s="25">
        <f t="shared" si="917"/>
        <v>5.206666666666667</v>
      </c>
      <c r="BR808" s="22">
        <v>18.62</v>
      </c>
      <c r="BS808" s="22">
        <v>16.350000000000001</v>
      </c>
      <c r="BT808" s="24">
        <f>IF(BP808="-","-",_xlfn.XLOOKUP(BP808,ABNT5101!$B$4:$B$9,ABNT5101!$C$4:$C$9))</f>
        <v>3</v>
      </c>
      <c r="BU808" s="24">
        <f>IF(BP808="-","-",_xlfn.XLOOKUP(BP808,ABNT5101!$B$4:$B$9,ABNT5101!$D$4:$D$9))</f>
        <v>0.6</v>
      </c>
      <c r="BV808" s="20" t="str">
        <f t="shared" si="918"/>
        <v>ATENDE</v>
      </c>
      <c r="BW808" s="20" t="str">
        <f t="shared" si="919"/>
        <v>ATENDE</v>
      </c>
      <c r="BX808" s="20" t="str">
        <f t="shared" si="920"/>
        <v>ATENDE</v>
      </c>
      <c r="BY808" s="24" t="str">
        <f t="shared" si="939"/>
        <v>P6</v>
      </c>
      <c r="BZ808" s="25">
        <f t="shared" si="921"/>
        <v>4.24</v>
      </c>
      <c r="CA808" s="24">
        <v>15.72</v>
      </c>
      <c r="CB808" s="24">
        <v>12.39</v>
      </c>
      <c r="CC808" s="20">
        <f>IF(BY808="-","-",_xlfn.XLOOKUP(BY808,ABNT5101!$B$4:$B$9,ABNT5101!$C$4:$C$9))</f>
        <v>3</v>
      </c>
      <c r="CD808" s="24">
        <f>IF(BY808="-","-",_xlfn.XLOOKUP(BY808,ABNT5101!$B$4:$B$9,ABNT5101!$D$4:$D$9))</f>
        <v>0.6</v>
      </c>
      <c r="CE808" s="20" t="str">
        <f t="shared" si="922"/>
        <v>ATENDE</v>
      </c>
      <c r="CF808" s="20" t="str">
        <f t="shared" si="923"/>
        <v>ATENDE</v>
      </c>
      <c r="CG808" s="20" t="str">
        <f t="shared" si="924"/>
        <v>ATENDE</v>
      </c>
      <c r="CH808" s="26" t="str">
        <f>_xlfn.XLOOKUP(CI808,'Banco de dados'!$B:$B,'Banco de dados'!$D:$D)</f>
        <v>TECNOWATT</v>
      </c>
      <c r="CI808" s="27" t="str">
        <f>'Banco de dados'!B65</f>
        <v xml:space="preserve">SIGSAGPTLRRSSNDL_30W_38IBBRS
</v>
      </c>
      <c r="CJ808" s="26" t="str">
        <f>_xlfn.XLOOKUP(CI808,'Banco de dados'!$B:$B,'Banco de dados'!$E:$E)</f>
        <v>SIGSAGPTLRRSSNDL_30W_38IBBRS
1-10C1MUN6.5</v>
      </c>
      <c r="CK808" s="26"/>
      <c r="CL808" s="26" t="e">
        <f>IF(CK808="-","-",_xlfn.XLOOKUP(CK808,'Banco de dados'!$B:$B,'Banco de dados'!$E:$E))</f>
        <v>#N/A</v>
      </c>
      <c r="CM808" s="28">
        <f t="shared" si="925"/>
        <v>1</v>
      </c>
      <c r="CN808" s="26">
        <f>_xlfn.XLOOKUP(CI808,'Banco de dados'!$B:$B,'Banco de dados'!$H:$H)</f>
        <v>30</v>
      </c>
      <c r="CO808" s="26" t="e">
        <f t="array" aca="1" ref="CO808" ca="1">_xludf.XLOOKUP(CK808,'Banco de dados'!$B:$B,'Banco de dados'!$H:$H)</f>
        <v>#NAME?</v>
      </c>
      <c r="CP808" s="51" t="e">
        <f t="array" aca="1" ref="CP808" ca="1">_xludf.XLOOKUP(CI808,'Banco de dados'!$B:$B,'Banco de dados'!$F:$F)</f>
        <v>#NAME?</v>
      </c>
      <c r="CQ808" s="26" t="e">
        <f t="array" aca="1" ref="CQ808" ca="1">_xludf.XLOOKUP(CK808,'Banco de dados'!$B:$B,'Banco de dados'!$F:$F)</f>
        <v>#NAME?</v>
      </c>
      <c r="CR808" s="27">
        <v>0</v>
      </c>
      <c r="CS808" s="27"/>
      <c r="CT808" s="26" t="str">
        <f>IF(AG808=0.5,"Suporte",IF(AND(AG808&gt;='Braços de IP'!$B$9,AG808&lt;='Braços de IP'!$D$9),'Braços de IP'!$E$9,IF(AND(AG808&gt;='Braços de IP'!$B$10,AG808&lt;='Braços de IP'!$D$10),'Braços de IP'!$E$10,IF(AND(AG808&gt;='Braços de IP'!$B$11,AG808&lt;='Braços de IP'!$D$11),'Braços de IP'!$E$11,IF(AND(AG808&gt;='Braços de IP'!$B$12,AG808&lt;='Braços de IP'!$D$12),'Braços de IP'!$E$12,IF(AND(AG808&gt;='Braços de IP'!$B$13,AG808&lt;='Braços de IP'!$D$13),'Braços de IP'!$E$13,IF(AND(AG808&gt;='Braços de IP'!$B$14,AG808&lt;='Braços de IP'!$D$14),'Braços de IP'!$E$14,"ERRO")))))))</f>
        <v>Médio I</v>
      </c>
      <c r="CU808" s="27"/>
      <c r="CV808" s="26" t="str">
        <f>IF($CU808="","",VLOOKUP($CU808,'Braços de IP'!$E$9:$I$15,2,0))</f>
        <v/>
      </c>
      <c r="CW808" s="29" t="str">
        <f>IF($CU808="","",VLOOKUP($CU808,'Braços de IP'!$E$9:$I$15,5,0))</f>
        <v/>
      </c>
      <c r="CX808" s="26"/>
      <c r="CY808" s="26"/>
      <c r="CZ808" s="26"/>
      <c r="DA808" s="26"/>
      <c r="DB808" s="26"/>
      <c r="DC808" s="26"/>
      <c r="DD808" s="30">
        <f t="shared" si="926"/>
        <v>30</v>
      </c>
      <c r="DE808" s="31">
        <f t="shared" si="927"/>
        <v>96</v>
      </c>
      <c r="DF808" s="30">
        <f t="shared" si="928"/>
        <v>126</v>
      </c>
      <c r="DG808" s="32">
        <f t="shared" si="929"/>
        <v>0.6875</v>
      </c>
      <c r="DH808" s="33" t="s">
        <v>143</v>
      </c>
      <c r="DI808" s="34"/>
      <c r="DJ808" s="35"/>
      <c r="DK808" s="16" t="s">
        <v>144</v>
      </c>
      <c r="DL808" s="16"/>
      <c r="DN808" s="36" t="e">
        <f t="shared" si="970"/>
        <v>#VALUE!</v>
      </c>
    </row>
    <row r="809" spans="2:118" ht="15.75" customHeight="1" x14ac:dyDescent="0.25">
      <c r="B809" s="16">
        <v>182</v>
      </c>
      <c r="C809" s="16" t="s">
        <v>146</v>
      </c>
      <c r="D809" s="16" t="s">
        <v>666</v>
      </c>
      <c r="E809" s="16">
        <v>-8.0538939999999997</v>
      </c>
      <c r="F809" s="16">
        <v>-34.959527999999999</v>
      </c>
      <c r="G809" s="16" t="s">
        <v>160</v>
      </c>
      <c r="H809" s="17" t="s">
        <v>136</v>
      </c>
      <c r="I809" s="16" t="s">
        <v>135</v>
      </c>
      <c r="J809" s="17" t="s">
        <v>137</v>
      </c>
      <c r="K809" s="18">
        <v>105</v>
      </c>
      <c r="L809" s="17" t="s">
        <v>138</v>
      </c>
      <c r="M809" s="17">
        <v>0</v>
      </c>
      <c r="N809" s="16">
        <f t="shared" si="966"/>
        <v>210</v>
      </c>
      <c r="O809" s="17">
        <v>1</v>
      </c>
      <c r="P809" s="17">
        <v>5.44</v>
      </c>
      <c r="Q809" s="17">
        <v>7.15</v>
      </c>
      <c r="R809" s="16"/>
      <c r="S809" s="16"/>
      <c r="T809" s="16">
        <v>0</v>
      </c>
      <c r="U809" s="17">
        <v>2.7</v>
      </c>
      <c r="V809" s="17">
        <v>0</v>
      </c>
      <c r="W809" s="17">
        <v>0</v>
      </c>
      <c r="X809" s="17">
        <v>0</v>
      </c>
      <c r="Y809" s="17">
        <v>0</v>
      </c>
      <c r="Z809" s="17">
        <v>0</v>
      </c>
      <c r="AA809" s="17" t="s">
        <v>139</v>
      </c>
      <c r="AB809" s="17" t="s">
        <v>140</v>
      </c>
      <c r="AC809" s="17">
        <v>42.55</v>
      </c>
      <c r="AD809" s="17">
        <v>7.5</v>
      </c>
      <c r="AE809" s="17">
        <v>1</v>
      </c>
      <c r="AF809" s="17">
        <v>4.75</v>
      </c>
      <c r="AG809" s="17">
        <v>2.8</v>
      </c>
      <c r="AH809" s="17">
        <f t="shared" si="967"/>
        <v>-1.9500000000000002</v>
      </c>
      <c r="AI809" s="17" t="s">
        <v>136</v>
      </c>
      <c r="AJ809" s="17" t="s">
        <v>136</v>
      </c>
      <c r="AK809" s="17" t="s">
        <v>141</v>
      </c>
      <c r="AL809" s="17">
        <f t="shared" si="968"/>
        <v>2</v>
      </c>
      <c r="AM809" s="17">
        <v>0</v>
      </c>
      <c r="AN809" s="17"/>
      <c r="AO809" s="17">
        <v>0</v>
      </c>
      <c r="AP809" s="17">
        <v>0</v>
      </c>
      <c r="AQ809" s="17">
        <v>0</v>
      </c>
      <c r="AR809" s="17" t="s">
        <v>136</v>
      </c>
      <c r="AS809" s="19">
        <f t="shared" si="908"/>
        <v>0</v>
      </c>
      <c r="AT809" s="19"/>
      <c r="AU809" s="19">
        <f>VLOOKUP(G809,ABNT5101!$I$3:$J$9,2)</f>
        <v>10</v>
      </c>
      <c r="AV809" s="19">
        <f>VLOOKUP(G809,ABNT5101!$I$3:$M$9,5)</f>
        <v>0.18</v>
      </c>
      <c r="AW809" s="17" t="str">
        <f>_xlfn.XLOOKUP(G809,ABNT5101!I:I,ABNT5101!L:L)</f>
        <v>-</v>
      </c>
      <c r="AX809" s="17">
        <f>_xlfn.XLOOKUP(G809,ABNT5101!$I:$I,ABNT5101!M:M)</f>
        <v>0.18</v>
      </c>
      <c r="AY809" s="17" t="str">
        <f>_xlfn.XLOOKUP(G809,ABNT5101!$I:$I,ABNT5101!N:N)</f>
        <v>-</v>
      </c>
      <c r="AZ809" s="17">
        <f>_xlfn.XLOOKUP(G809,ABNT5101!$I:$I,ABNT5101!O:O)</f>
        <v>16</v>
      </c>
      <c r="BA809" s="20" t="str">
        <f t="shared" si="909"/>
        <v>ATENDE</v>
      </c>
      <c r="BB809" s="21">
        <f t="shared" ref="BB809:BC809" si="976">BE809/AU809-1</f>
        <v>4.0999999999999925E-2</v>
      </c>
      <c r="BC809" s="21">
        <f t="shared" si="976"/>
        <v>0.2777777777777779</v>
      </c>
      <c r="BD809" s="21" t="str">
        <f t="shared" si="911"/>
        <v>-</v>
      </c>
      <c r="BE809" s="22">
        <v>10.41</v>
      </c>
      <c r="BF809" s="22">
        <v>0.23</v>
      </c>
      <c r="BG809" s="22"/>
      <c r="BH809" s="22"/>
      <c r="BI809" s="23"/>
      <c r="BJ809" s="22"/>
      <c r="BK809" s="20" t="str">
        <f t="shared" si="912"/>
        <v>ATENDE</v>
      </c>
      <c r="BL809" s="20" t="str">
        <f t="shared" si="913"/>
        <v>ATENDE</v>
      </c>
      <c r="BM809" s="20" t="str">
        <f t="shared" si="914"/>
        <v>ATENDE</v>
      </c>
      <c r="BN809" s="20" t="str">
        <f t="shared" si="915"/>
        <v>ATENDE</v>
      </c>
      <c r="BO809" s="24" t="str">
        <f t="shared" si="916"/>
        <v>C4</v>
      </c>
      <c r="BP809" s="24" t="str">
        <f t="shared" si="891"/>
        <v>P6</v>
      </c>
      <c r="BQ809" s="25">
        <f t="shared" si="917"/>
        <v>2.9499999999999997</v>
      </c>
      <c r="BR809" s="22">
        <v>11.85</v>
      </c>
      <c r="BS809" s="22">
        <v>3.72</v>
      </c>
      <c r="BT809" s="24">
        <f>IF(BP809="-","-",_xlfn.XLOOKUP(BP809,ABNT5101!$B$4:$B$9,ABNT5101!$C$4:$C$9))</f>
        <v>3</v>
      </c>
      <c r="BU809" s="24">
        <f>IF(BP809="-","-",_xlfn.XLOOKUP(BP809,ABNT5101!$B$4:$B$9,ABNT5101!$D$4:$D$9))</f>
        <v>0.6</v>
      </c>
      <c r="BV809" s="20" t="str">
        <f t="shared" si="918"/>
        <v>ATENDE</v>
      </c>
      <c r="BW809" s="20" t="str">
        <f t="shared" si="919"/>
        <v>ATENDE</v>
      </c>
      <c r="BX809" s="20" t="str">
        <f t="shared" si="920"/>
        <v>ATENDE</v>
      </c>
      <c r="BY809" s="24" t="str">
        <f t="shared" si="939"/>
        <v>P6</v>
      </c>
      <c r="BZ809" s="25">
        <f t="shared" si="921"/>
        <v>0.17999999999999994</v>
      </c>
      <c r="CA809" s="24">
        <v>3.54</v>
      </c>
      <c r="CB809" s="24">
        <v>0.92</v>
      </c>
      <c r="CC809" s="20">
        <f>IF(BY809="-","-",_xlfn.XLOOKUP(BY809,ABNT5101!$B$4:$B$9,ABNT5101!$C$4:$C$9))</f>
        <v>3</v>
      </c>
      <c r="CD809" s="24">
        <f>IF(BY809="-","-",_xlfn.XLOOKUP(BY809,ABNT5101!$B$4:$B$9,ABNT5101!$D$4:$D$9))</f>
        <v>0.6</v>
      </c>
      <c r="CE809" s="20" t="str">
        <f t="shared" si="922"/>
        <v>ATENDE</v>
      </c>
      <c r="CF809" s="20" t="str">
        <f t="shared" si="923"/>
        <v>ATENDE</v>
      </c>
      <c r="CG809" s="20" t="str">
        <f t="shared" si="924"/>
        <v>ATENDE</v>
      </c>
      <c r="CH809" s="26" t="str">
        <f>_xlfn.XLOOKUP(CI809,'Banco de dados'!$B:$B,'Banco de dados'!$D:$D)</f>
        <v>LEDSTAR</v>
      </c>
      <c r="CI809" s="47" t="str">
        <f>'Banco de dados'!B9</f>
        <v xml:space="preserve"> SL VT 9.1 65W</v>
      </c>
      <c r="CJ809" s="26" t="str">
        <f>_xlfn.XLOOKUP(CI809,'Banco de dados'!$B:$B,'Banco de dados'!$E:$E)</f>
        <v>LUM LED SL VT 9.1 65W</v>
      </c>
      <c r="CK809" s="26"/>
      <c r="CL809" s="26" t="e">
        <f>IF(CK809="-","-",_xlfn.XLOOKUP(CK809,'Banco de dados'!$B:$B,'Banco de dados'!$E:$E))</f>
        <v>#N/A</v>
      </c>
      <c r="CM809" s="28">
        <f t="shared" si="925"/>
        <v>1</v>
      </c>
      <c r="CN809" s="26">
        <f>_xlfn.XLOOKUP(CI809,'Banco de dados'!$B:$B,'Banco de dados'!$H:$H)</f>
        <v>65</v>
      </c>
      <c r="CO809" s="26" t="e">
        <f t="array" aca="1" ref="CO809" ca="1">_xludf.XLOOKUP(CK809,'Banco de dados'!$B:$B,'Banco de dados'!$H:$H)</f>
        <v>#NAME?</v>
      </c>
      <c r="CP809" s="51" t="e">
        <f t="array" aca="1" ref="CP809" ca="1">_xludf.XLOOKUP(CI809,'Banco de dados'!$B:$B,'Banco de dados'!$F:$F)</f>
        <v>#NAME?</v>
      </c>
      <c r="CQ809" s="26" t="e">
        <f t="array" aca="1" ref="CQ809" ca="1">_xludf.XLOOKUP(CK809,'Banco de dados'!$B:$B,'Banco de dados'!$F:$F)</f>
        <v>#NAME?</v>
      </c>
      <c r="CR809" s="27">
        <v>0</v>
      </c>
      <c r="CS809" s="27"/>
      <c r="CT809" s="26" t="str">
        <f>IF(AG809=0.5,"Suporte",IF(AND(AG809&gt;='Braços de IP'!$B$9,AG809&lt;='Braços de IP'!$D$9),'Braços de IP'!$E$9,IF(AND(AG809&gt;='Braços de IP'!$B$10,AG809&lt;='Braços de IP'!$D$10),'Braços de IP'!$E$10,IF(AND(AG809&gt;='Braços de IP'!$B$11,AG809&lt;='Braços de IP'!$D$11),'Braços de IP'!$E$11,IF(AND(AG809&gt;='Braços de IP'!$B$12,AG809&lt;='Braços de IP'!$D$12),'Braços de IP'!$E$12,IF(AND(AG809&gt;='Braços de IP'!$B$13,AG809&lt;='Braços de IP'!$D$13),'Braços de IP'!$E$13,IF(AND(AG809&gt;='Braços de IP'!$B$14,AG809&lt;='Braços de IP'!$D$14),'Braços de IP'!$E$14,"ERRO")))))))</f>
        <v>Longo I</v>
      </c>
      <c r="CU809" s="27"/>
      <c r="CV809" s="26" t="str">
        <f>IF($CU809="","",VLOOKUP($CU809,'Braços de IP'!$E$9:$I$15,2,0))</f>
        <v/>
      </c>
      <c r="CW809" s="29" t="str">
        <f>IF($CU809="","",VLOOKUP($CU809,'Braços de IP'!$E$9:$I$15,5,0))</f>
        <v/>
      </c>
      <c r="CX809" s="26"/>
      <c r="CY809" s="26"/>
      <c r="CZ809" s="26"/>
      <c r="DA809" s="26"/>
      <c r="DB809" s="26"/>
      <c r="DC809" s="26"/>
      <c r="DD809" s="30">
        <f t="shared" si="926"/>
        <v>65</v>
      </c>
      <c r="DE809" s="31">
        <f t="shared" si="927"/>
        <v>105</v>
      </c>
      <c r="DF809" s="30">
        <f t="shared" si="928"/>
        <v>170</v>
      </c>
      <c r="DG809" s="32">
        <f t="shared" si="929"/>
        <v>0.38095238095238093</v>
      </c>
      <c r="DH809" s="33" t="s">
        <v>143</v>
      </c>
      <c r="DI809" s="34"/>
      <c r="DJ809" s="35"/>
      <c r="DK809" s="16" t="s">
        <v>144</v>
      </c>
      <c r="DL809" s="16"/>
      <c r="DN809" s="36" t="e">
        <f t="shared" si="970"/>
        <v>#VALUE!</v>
      </c>
    </row>
    <row r="810" spans="2:118" ht="15.75" customHeight="1" x14ac:dyDescent="0.25">
      <c r="B810" s="16">
        <v>182</v>
      </c>
      <c r="C810" s="16" t="s">
        <v>146</v>
      </c>
      <c r="D810" s="16" t="s">
        <v>666</v>
      </c>
      <c r="E810" s="16">
        <v>-8.0538939999999997</v>
      </c>
      <c r="F810" s="16">
        <v>-34.959527999999999</v>
      </c>
      <c r="G810" s="16" t="s">
        <v>160</v>
      </c>
      <c r="H810" s="17" t="s">
        <v>136</v>
      </c>
      <c r="I810" s="16" t="s">
        <v>135</v>
      </c>
      <c r="J810" s="17" t="s">
        <v>137</v>
      </c>
      <c r="K810" s="18">
        <v>105</v>
      </c>
      <c r="L810" s="17" t="s">
        <v>138</v>
      </c>
      <c r="M810" s="17">
        <v>0</v>
      </c>
      <c r="N810" s="16">
        <f t="shared" si="966"/>
        <v>210</v>
      </c>
      <c r="O810" s="17">
        <v>1</v>
      </c>
      <c r="P810" s="17">
        <v>5.44</v>
      </c>
      <c r="Q810" s="17">
        <v>7.15</v>
      </c>
      <c r="R810" s="16"/>
      <c r="S810" s="16"/>
      <c r="T810" s="16">
        <v>0</v>
      </c>
      <c r="U810" s="17">
        <v>2.7</v>
      </c>
      <c r="V810" s="17">
        <v>0</v>
      </c>
      <c r="W810" s="17">
        <v>0</v>
      </c>
      <c r="X810" s="17">
        <v>0</v>
      </c>
      <c r="Y810" s="17">
        <v>0</v>
      </c>
      <c r="Z810" s="17">
        <v>0</v>
      </c>
      <c r="AA810" s="17" t="s">
        <v>139</v>
      </c>
      <c r="AB810" s="17" t="s">
        <v>140</v>
      </c>
      <c r="AC810" s="17">
        <v>42.55</v>
      </c>
      <c r="AD810" s="17">
        <v>7.5</v>
      </c>
      <c r="AE810" s="17">
        <v>1</v>
      </c>
      <c r="AF810" s="17">
        <v>4.75</v>
      </c>
      <c r="AG810" s="17">
        <v>2.8</v>
      </c>
      <c r="AH810" s="17">
        <f t="shared" si="967"/>
        <v>-1.9500000000000002</v>
      </c>
      <c r="AI810" s="17" t="s">
        <v>136</v>
      </c>
      <c r="AJ810" s="17" t="s">
        <v>136</v>
      </c>
      <c r="AK810" s="17" t="s">
        <v>141</v>
      </c>
      <c r="AL810" s="17">
        <f t="shared" si="968"/>
        <v>2</v>
      </c>
      <c r="AM810" s="17">
        <v>0</v>
      </c>
      <c r="AN810" s="17"/>
      <c r="AO810" s="17">
        <v>0</v>
      </c>
      <c r="AP810" s="17">
        <v>0</v>
      </c>
      <c r="AQ810" s="17">
        <v>0</v>
      </c>
      <c r="AR810" s="17" t="s">
        <v>136</v>
      </c>
      <c r="AS810" s="19">
        <f t="shared" si="908"/>
        <v>0</v>
      </c>
      <c r="AT810" s="19"/>
      <c r="AU810" s="19">
        <f>VLOOKUP(G810,ABNT5101!$I$3:$J$9,2)</f>
        <v>10</v>
      </c>
      <c r="AV810" s="19">
        <f>VLOOKUP(G810,ABNT5101!$I$3:$M$9,5)</f>
        <v>0.18</v>
      </c>
      <c r="AW810" s="17" t="str">
        <f>_xlfn.XLOOKUP(G810,ABNT5101!I:I,ABNT5101!L:L)</f>
        <v>-</v>
      </c>
      <c r="AX810" s="17">
        <f>_xlfn.XLOOKUP(G810,ABNT5101!$I:$I,ABNT5101!M:M)</f>
        <v>0.18</v>
      </c>
      <c r="AY810" s="17" t="str">
        <f>_xlfn.XLOOKUP(G810,ABNT5101!$I:$I,ABNT5101!N:N)</f>
        <v>-</v>
      </c>
      <c r="AZ810" s="17">
        <f>_xlfn.XLOOKUP(G810,ABNT5101!$I:$I,ABNT5101!O:O)</f>
        <v>16</v>
      </c>
      <c r="BA810" s="20" t="str">
        <f t="shared" si="909"/>
        <v>ATENDE</v>
      </c>
      <c r="BB810" s="21">
        <f t="shared" ref="BB810:BC810" si="977">BE810/AU810-1</f>
        <v>8.0000000000000071E-3</v>
      </c>
      <c r="BC810" s="21">
        <f t="shared" si="977"/>
        <v>1.0555555555555558</v>
      </c>
      <c r="BD810" s="21" t="str">
        <f t="shared" si="911"/>
        <v>-</v>
      </c>
      <c r="BE810" s="22">
        <v>10.08</v>
      </c>
      <c r="BF810" s="22">
        <v>0.37</v>
      </c>
      <c r="BG810" s="22"/>
      <c r="BH810" s="22"/>
      <c r="BI810" s="23"/>
      <c r="BJ810" s="22"/>
      <c r="BK810" s="20" t="str">
        <f t="shared" si="912"/>
        <v>ATENDE</v>
      </c>
      <c r="BL810" s="20" t="str">
        <f t="shared" si="913"/>
        <v>ATENDE</v>
      </c>
      <c r="BM810" s="20" t="str">
        <f t="shared" si="914"/>
        <v>ATENDE</v>
      </c>
      <c r="BN810" s="20" t="str">
        <f t="shared" si="915"/>
        <v>ATENDE</v>
      </c>
      <c r="BO810" s="24" t="str">
        <f t="shared" si="916"/>
        <v>C4</v>
      </c>
      <c r="BP810" s="24" t="str">
        <f t="shared" si="891"/>
        <v>P6</v>
      </c>
      <c r="BQ810" s="25">
        <f t="shared" si="917"/>
        <v>2.6066666666666669</v>
      </c>
      <c r="BR810" s="22">
        <v>10.82</v>
      </c>
      <c r="BS810" s="22">
        <v>0.89</v>
      </c>
      <c r="BT810" s="24">
        <f>IF(BP810="-","-",_xlfn.XLOOKUP(BP810,ABNT5101!$B$4:$B$9,ABNT5101!$C$4:$C$9))</f>
        <v>3</v>
      </c>
      <c r="BU810" s="24">
        <f>IF(BP810="-","-",_xlfn.XLOOKUP(BP810,ABNT5101!$B$4:$B$9,ABNT5101!$D$4:$D$9))</f>
        <v>0.6</v>
      </c>
      <c r="BV810" s="20" t="str">
        <f t="shared" si="918"/>
        <v>ATENDE</v>
      </c>
      <c r="BW810" s="20" t="str">
        <f t="shared" si="919"/>
        <v>ATENDE</v>
      </c>
      <c r="BX810" s="20" t="str">
        <f t="shared" si="920"/>
        <v>ATENDE</v>
      </c>
      <c r="BY810" s="24" t="str">
        <f t="shared" si="939"/>
        <v>P6</v>
      </c>
      <c r="BZ810" s="25">
        <f t="shared" si="921"/>
        <v>0.33666666666666667</v>
      </c>
      <c r="CA810" s="24">
        <v>4.01</v>
      </c>
      <c r="CB810" s="24">
        <v>2.15</v>
      </c>
      <c r="CC810" s="20">
        <f>IF(BY810="-","-",_xlfn.XLOOKUP(BY810,ABNT5101!$B$4:$B$9,ABNT5101!$C$4:$C$9))</f>
        <v>3</v>
      </c>
      <c r="CD810" s="24">
        <f>IF(BY810="-","-",_xlfn.XLOOKUP(BY810,ABNT5101!$B$4:$B$9,ABNT5101!$D$4:$D$9))</f>
        <v>0.6</v>
      </c>
      <c r="CE810" s="20" t="str">
        <f t="shared" si="922"/>
        <v>ATENDE</v>
      </c>
      <c r="CF810" s="20" t="str">
        <f t="shared" si="923"/>
        <v>ATENDE</v>
      </c>
      <c r="CG810" s="20" t="str">
        <f t="shared" si="924"/>
        <v>ATENDE</v>
      </c>
      <c r="CH810" s="26" t="str">
        <f>_xlfn.XLOOKUP(CI810,'Banco de dados'!$B:$B,'Banco de dados'!$D:$D)</f>
        <v>SX LIGHTING</v>
      </c>
      <c r="CI810" s="27" t="str">
        <f>'Banco de dados'!B57</f>
        <v>SX-INEVO060HF</v>
      </c>
      <c r="CJ810" s="26" t="str">
        <f>_xlfn.XLOOKUP(CI810,'Banco de dados'!$B:$B,'Banco de dados'!$E:$E)</f>
        <v>SXINEVO060K50L12CZF7PHF</v>
      </c>
      <c r="CK810" s="26"/>
      <c r="CL810" s="26" t="e">
        <f>IF(CK810="-","-",_xlfn.XLOOKUP(CK810,'Banco de dados'!$B:$B,'Banco de dados'!$E:$E))</f>
        <v>#N/A</v>
      </c>
      <c r="CM810" s="28">
        <f t="shared" si="925"/>
        <v>1</v>
      </c>
      <c r="CN810" s="26">
        <f>_xlfn.XLOOKUP(CI810,'Banco de dados'!$B:$B,'Banco de dados'!$H:$H)</f>
        <v>60</v>
      </c>
      <c r="CO810" s="26" t="e">
        <f t="array" aca="1" ref="CO810" ca="1">_xludf.XLOOKUP(CK810,'Banco de dados'!$B:$B,'Banco de dados'!$H:$H)</f>
        <v>#NAME?</v>
      </c>
      <c r="CP810" s="51" t="e">
        <f t="array" aca="1" ref="CP810" ca="1">_xludf.XLOOKUP(CI810,'Banco de dados'!$B:$B,'Banco de dados'!$F:$F)</f>
        <v>#NAME?</v>
      </c>
      <c r="CQ810" s="26" t="e">
        <f t="array" aca="1" ref="CQ810" ca="1">_xludf.XLOOKUP(CK810,'Banco de dados'!$B:$B,'Banco de dados'!$F:$F)</f>
        <v>#NAME?</v>
      </c>
      <c r="CR810" s="27">
        <v>0</v>
      </c>
      <c r="CS810" s="27">
        <v>5</v>
      </c>
      <c r="CT810" s="26" t="str">
        <f>IF(AG810=0.5,"Suporte",IF(AND(AG810&gt;='Braços de IP'!$B$9,AG810&lt;='Braços de IP'!$D$9),'Braços de IP'!$E$9,IF(AND(AG810&gt;='Braços de IP'!$B$10,AG810&lt;='Braços de IP'!$D$10),'Braços de IP'!$E$10,IF(AND(AG810&gt;='Braços de IP'!$B$11,AG810&lt;='Braços de IP'!$D$11),'Braços de IP'!$E$11,IF(AND(AG810&gt;='Braços de IP'!$B$12,AG810&lt;='Braços de IP'!$D$12),'Braços de IP'!$E$12,IF(AND(AG810&gt;='Braços de IP'!$B$13,AG810&lt;='Braços de IP'!$D$13),'Braços de IP'!$E$13,IF(AND(AG810&gt;='Braços de IP'!$B$14,AG810&lt;='Braços de IP'!$D$14),'Braços de IP'!$E$14,"ERRO")))))))</f>
        <v>Longo I</v>
      </c>
      <c r="CU810" s="27"/>
      <c r="CV810" s="26" t="str">
        <f>IF($CU810="","",VLOOKUP($CU810,'Braços de IP'!$E$9:$I$15,2,0))</f>
        <v/>
      </c>
      <c r="CW810" s="29" t="str">
        <f>IF($CU810="","",VLOOKUP($CU810,'Braços de IP'!$E$9:$I$15,5,0))</f>
        <v/>
      </c>
      <c r="CX810" s="26"/>
      <c r="CY810" s="26"/>
      <c r="CZ810" s="26"/>
      <c r="DA810" s="26"/>
      <c r="DB810" s="26"/>
      <c r="DC810" s="26"/>
      <c r="DD810" s="30">
        <f t="shared" si="926"/>
        <v>60</v>
      </c>
      <c r="DE810" s="31">
        <f t="shared" si="927"/>
        <v>105</v>
      </c>
      <c r="DF810" s="30">
        <f t="shared" si="928"/>
        <v>165</v>
      </c>
      <c r="DG810" s="32">
        <f t="shared" si="929"/>
        <v>0.4285714285714286</v>
      </c>
      <c r="DH810" s="33" t="s">
        <v>143</v>
      </c>
      <c r="DI810" s="34"/>
      <c r="DJ810" s="35"/>
      <c r="DK810" s="16" t="s">
        <v>144</v>
      </c>
      <c r="DL810" s="16"/>
      <c r="DN810" s="36" t="e">
        <f t="shared" si="970"/>
        <v>#VALUE!</v>
      </c>
    </row>
    <row r="811" spans="2:118" ht="15.75" customHeight="1" x14ac:dyDescent="0.25">
      <c r="B811" s="16">
        <v>182</v>
      </c>
      <c r="C811" s="16" t="s">
        <v>146</v>
      </c>
      <c r="D811" s="16" t="s">
        <v>666</v>
      </c>
      <c r="E811" s="16">
        <v>-8.0538939999999997</v>
      </c>
      <c r="F811" s="16">
        <v>-34.959527999999999</v>
      </c>
      <c r="G811" s="16" t="s">
        <v>160</v>
      </c>
      <c r="H811" s="17" t="s">
        <v>136</v>
      </c>
      <c r="I811" s="16" t="s">
        <v>135</v>
      </c>
      <c r="J811" s="17" t="s">
        <v>137</v>
      </c>
      <c r="K811" s="18">
        <v>105</v>
      </c>
      <c r="L811" s="17" t="s">
        <v>138</v>
      </c>
      <c r="M811" s="17">
        <v>0</v>
      </c>
      <c r="N811" s="16">
        <f t="shared" si="966"/>
        <v>210</v>
      </c>
      <c r="O811" s="17">
        <v>1</v>
      </c>
      <c r="P811" s="17">
        <v>5.44</v>
      </c>
      <c r="Q811" s="17">
        <v>7.15</v>
      </c>
      <c r="R811" s="16"/>
      <c r="S811" s="16"/>
      <c r="T811" s="16">
        <v>0</v>
      </c>
      <c r="U811" s="17">
        <v>2.7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 t="s">
        <v>139</v>
      </c>
      <c r="AB811" s="17" t="s">
        <v>140</v>
      </c>
      <c r="AC811" s="17">
        <v>42.55</v>
      </c>
      <c r="AD811" s="17">
        <v>7.5</v>
      </c>
      <c r="AE811" s="17">
        <v>1</v>
      </c>
      <c r="AF811" s="17">
        <v>4.75</v>
      </c>
      <c r="AG811" s="17">
        <v>2.8</v>
      </c>
      <c r="AH811" s="17">
        <f t="shared" si="967"/>
        <v>-1.9500000000000002</v>
      </c>
      <c r="AI811" s="17" t="s">
        <v>136</v>
      </c>
      <c r="AJ811" s="17" t="s">
        <v>136</v>
      </c>
      <c r="AK811" s="17" t="s">
        <v>141</v>
      </c>
      <c r="AL811" s="17">
        <f t="shared" si="968"/>
        <v>2</v>
      </c>
      <c r="AM811" s="17">
        <v>0</v>
      </c>
      <c r="AN811" s="17"/>
      <c r="AO811" s="17">
        <v>0</v>
      </c>
      <c r="AP811" s="17">
        <v>0</v>
      </c>
      <c r="AQ811" s="17">
        <v>0</v>
      </c>
      <c r="AR811" s="17" t="s">
        <v>136</v>
      </c>
      <c r="AS811" s="19">
        <f t="shared" si="908"/>
        <v>0</v>
      </c>
      <c r="AT811" s="19"/>
      <c r="AU811" s="19">
        <f>VLOOKUP(G811,ABNT5101!$I$3:$J$9,2)</f>
        <v>10</v>
      </c>
      <c r="AV811" s="19">
        <f>VLOOKUP(G811,ABNT5101!$I$3:$M$9,5)</f>
        <v>0.18</v>
      </c>
      <c r="AW811" s="17" t="str">
        <f>_xlfn.XLOOKUP(G811,ABNT5101!I:I,ABNT5101!L:L)</f>
        <v>-</v>
      </c>
      <c r="AX811" s="17">
        <f>_xlfn.XLOOKUP(G811,ABNT5101!$I:$I,ABNT5101!M:M)</f>
        <v>0.18</v>
      </c>
      <c r="AY811" s="17" t="str">
        <f>_xlfn.XLOOKUP(G811,ABNT5101!$I:$I,ABNT5101!N:N)</f>
        <v>-</v>
      </c>
      <c r="AZ811" s="17">
        <f>_xlfn.XLOOKUP(G811,ABNT5101!$I:$I,ABNT5101!O:O)</f>
        <v>16</v>
      </c>
      <c r="BA811" s="20" t="str">
        <f t="shared" si="909"/>
        <v>ATENDE</v>
      </c>
      <c r="BB811" s="21">
        <f t="shared" ref="BB811:BC811" si="978">BE811/AU811-1</f>
        <v>8.8999999999999968E-2</v>
      </c>
      <c r="BC811" s="21">
        <f t="shared" si="978"/>
        <v>0.83333333333333348</v>
      </c>
      <c r="BD811" s="21" t="str">
        <f t="shared" si="911"/>
        <v>-</v>
      </c>
      <c r="BE811" s="22">
        <v>10.89</v>
      </c>
      <c r="BF811" s="22">
        <v>0.33</v>
      </c>
      <c r="BG811" s="22"/>
      <c r="BH811" s="22"/>
      <c r="BI811" s="23"/>
      <c r="BJ811" s="22"/>
      <c r="BK811" s="20" t="str">
        <f t="shared" si="912"/>
        <v>ATENDE</v>
      </c>
      <c r="BL811" s="20" t="str">
        <f t="shared" si="913"/>
        <v>ATENDE</v>
      </c>
      <c r="BM811" s="20" t="str">
        <f t="shared" si="914"/>
        <v>ATENDE</v>
      </c>
      <c r="BN811" s="20" t="str">
        <f t="shared" si="915"/>
        <v>ATENDE</v>
      </c>
      <c r="BO811" s="24" t="str">
        <f t="shared" si="916"/>
        <v>C4</v>
      </c>
      <c r="BP811" s="24" t="str">
        <f t="shared" si="891"/>
        <v>P6</v>
      </c>
      <c r="BQ811" s="25">
        <f t="shared" si="917"/>
        <v>3.25</v>
      </c>
      <c r="BR811" s="22">
        <v>12.75</v>
      </c>
      <c r="BS811" s="22">
        <v>1.64</v>
      </c>
      <c r="BT811" s="24">
        <f>IF(BP811="-","-",_xlfn.XLOOKUP(BP811,ABNT5101!$B$4:$B$9,ABNT5101!$C$4:$C$9))</f>
        <v>3</v>
      </c>
      <c r="BU811" s="24">
        <f>IF(BP811="-","-",_xlfn.XLOOKUP(BP811,ABNT5101!$B$4:$B$9,ABNT5101!$D$4:$D$9))</f>
        <v>0.6</v>
      </c>
      <c r="BV811" s="20" t="str">
        <f t="shared" si="918"/>
        <v>ATENDE</v>
      </c>
      <c r="BW811" s="20" t="str">
        <f t="shared" si="919"/>
        <v>ATENDE</v>
      </c>
      <c r="BX811" s="20" t="str">
        <f t="shared" si="920"/>
        <v>ATENDE</v>
      </c>
      <c r="BY811" s="24" t="str">
        <f t="shared" si="939"/>
        <v>P6</v>
      </c>
      <c r="BZ811" s="25">
        <f t="shared" si="921"/>
        <v>0.13000000000000012</v>
      </c>
      <c r="CA811" s="24">
        <v>3.39</v>
      </c>
      <c r="CB811" s="24">
        <v>1.81</v>
      </c>
      <c r="CC811" s="20">
        <f>IF(BY811="-","-",_xlfn.XLOOKUP(BY811,ABNT5101!$B$4:$B$9,ABNT5101!$C$4:$C$9))</f>
        <v>3</v>
      </c>
      <c r="CD811" s="24">
        <f>IF(BY811="-","-",_xlfn.XLOOKUP(BY811,ABNT5101!$B$4:$B$9,ABNT5101!$D$4:$D$9))</f>
        <v>0.6</v>
      </c>
      <c r="CE811" s="20" t="str">
        <f t="shared" si="922"/>
        <v>ATENDE</v>
      </c>
      <c r="CF811" s="20" t="str">
        <f t="shared" si="923"/>
        <v>ATENDE</v>
      </c>
      <c r="CG811" s="20" t="str">
        <f t="shared" si="924"/>
        <v>ATENDE</v>
      </c>
      <c r="CH811" s="26" t="str">
        <f>_xlfn.XLOOKUP(CI811,'Banco de dados'!$B:$B,'Banco de dados'!$D:$D)</f>
        <v>TECNOWATT</v>
      </c>
      <c r="CI811" s="27" t="str">
        <f>'Banco de dados'!B69</f>
        <v xml:space="preserve">SIGSAGPTLRRSSNDL_68W_83IBBRS
</v>
      </c>
      <c r="CJ811" s="26" t="str">
        <f>_xlfn.XLOOKUP(CI811,'Banco de dados'!$B:$B,'Banco de dados'!$E:$E)</f>
        <v>SIGSAGPTLRRSSNDL_68W_83IBBRS
1-10C1MUN6.5</v>
      </c>
      <c r="CK811" s="26"/>
      <c r="CL811" s="26" t="e">
        <f>IF(CK811="-","-",_xlfn.XLOOKUP(CK811,'Banco de dados'!$B:$B,'Banco de dados'!$E:$E))</f>
        <v>#N/A</v>
      </c>
      <c r="CM811" s="28">
        <f t="shared" si="925"/>
        <v>1</v>
      </c>
      <c r="CN811" s="26">
        <f>_xlfn.XLOOKUP(CI811,'Banco de dados'!$B:$B,'Banco de dados'!$H:$H)</f>
        <v>68</v>
      </c>
      <c r="CO811" s="26" t="e">
        <f t="array" aca="1" ref="CO811" ca="1">_xludf.XLOOKUP(CK811,'Banco de dados'!$B:$B,'Banco de dados'!$H:$H)</f>
        <v>#NAME?</v>
      </c>
      <c r="CP811" s="51" t="e">
        <f t="array" aca="1" ref="CP811" ca="1">_xludf.XLOOKUP(CI811,'Banco de dados'!$B:$B,'Banco de dados'!$F:$F)</f>
        <v>#NAME?</v>
      </c>
      <c r="CQ811" s="26" t="e">
        <f t="array" aca="1" ref="CQ811" ca="1">_xludf.XLOOKUP(CK811,'Banco de dados'!$B:$B,'Banco de dados'!$F:$F)</f>
        <v>#NAME?</v>
      </c>
      <c r="CR811" s="27">
        <v>0</v>
      </c>
      <c r="CS811" s="27">
        <v>5</v>
      </c>
      <c r="CT811" s="26" t="str">
        <f>IF(AG811=0.5,"Suporte",IF(AND(AG811&gt;='Braços de IP'!$B$9,AG811&lt;='Braços de IP'!$D$9),'Braços de IP'!$E$9,IF(AND(AG811&gt;='Braços de IP'!$B$10,AG811&lt;='Braços de IP'!$D$10),'Braços de IP'!$E$10,IF(AND(AG811&gt;='Braços de IP'!$B$11,AG811&lt;='Braços de IP'!$D$11),'Braços de IP'!$E$11,IF(AND(AG811&gt;='Braços de IP'!$B$12,AG811&lt;='Braços de IP'!$D$12),'Braços de IP'!$E$12,IF(AND(AG811&gt;='Braços de IP'!$B$13,AG811&lt;='Braços de IP'!$D$13),'Braços de IP'!$E$13,IF(AND(AG811&gt;='Braços de IP'!$B$14,AG811&lt;='Braços de IP'!$D$14),'Braços de IP'!$E$14,"ERRO")))))))</f>
        <v>Longo I</v>
      </c>
      <c r="CU811" s="27"/>
      <c r="CV811" s="26" t="str">
        <f>IF($CU811="","",VLOOKUP($CU811,'Braços de IP'!$E$9:$I$15,2,0))</f>
        <v/>
      </c>
      <c r="CW811" s="29" t="str">
        <f>IF($CU811="","",VLOOKUP($CU811,'Braços de IP'!$E$9:$I$15,5,0))</f>
        <v/>
      </c>
      <c r="CX811" s="26"/>
      <c r="CY811" s="26"/>
      <c r="CZ811" s="26"/>
      <c r="DA811" s="26"/>
      <c r="DB811" s="26"/>
      <c r="DC811" s="26"/>
      <c r="DD811" s="30">
        <f t="shared" si="926"/>
        <v>68</v>
      </c>
      <c r="DE811" s="31">
        <f t="shared" si="927"/>
        <v>105</v>
      </c>
      <c r="DF811" s="30">
        <f t="shared" si="928"/>
        <v>173</v>
      </c>
      <c r="DG811" s="32">
        <f t="shared" si="929"/>
        <v>0.35238095238095235</v>
      </c>
      <c r="DH811" s="33" t="s">
        <v>143</v>
      </c>
      <c r="DI811" s="34"/>
      <c r="DJ811" s="35"/>
      <c r="DK811" s="16" t="s">
        <v>144</v>
      </c>
      <c r="DL811" s="16"/>
      <c r="DN811" s="36" t="e">
        <f t="shared" si="970"/>
        <v>#VALUE!</v>
      </c>
    </row>
    <row r="812" spans="2:118" ht="15.75" customHeight="1" x14ac:dyDescent="0.25">
      <c r="B812" s="16">
        <v>183</v>
      </c>
      <c r="C812" s="16" t="s">
        <v>146</v>
      </c>
      <c r="D812" s="16" t="s">
        <v>667</v>
      </c>
      <c r="E812" s="16">
        <v>-8.0474530000000009</v>
      </c>
      <c r="F812" s="16">
        <v>-34.931973999999997</v>
      </c>
      <c r="G812" s="16" t="s">
        <v>160</v>
      </c>
      <c r="H812" s="17" t="s">
        <v>136</v>
      </c>
      <c r="I812" s="16" t="s">
        <v>135</v>
      </c>
      <c r="J812" s="17" t="s">
        <v>137</v>
      </c>
      <c r="K812" s="18">
        <v>80</v>
      </c>
      <c r="L812" s="17" t="s">
        <v>138</v>
      </c>
      <c r="M812" s="17">
        <v>0</v>
      </c>
      <c r="N812" s="16">
        <f t="shared" si="966"/>
        <v>160</v>
      </c>
      <c r="O812" s="17">
        <v>1</v>
      </c>
      <c r="P812" s="17">
        <v>2.08</v>
      </c>
      <c r="Q812" s="17">
        <v>6.95</v>
      </c>
      <c r="R812" s="16"/>
      <c r="S812" s="16"/>
      <c r="T812" s="16">
        <v>0</v>
      </c>
      <c r="U812" s="17">
        <v>2.98</v>
      </c>
      <c r="V812" s="17">
        <v>0</v>
      </c>
      <c r="W812" s="17">
        <v>0</v>
      </c>
      <c r="X812" s="17">
        <v>0</v>
      </c>
      <c r="Y812" s="17">
        <v>0</v>
      </c>
      <c r="Z812" s="17">
        <v>0</v>
      </c>
      <c r="AA812" s="17" t="s">
        <v>139</v>
      </c>
      <c r="AB812" s="17" t="s">
        <v>140</v>
      </c>
      <c r="AC812" s="17">
        <v>22.53</v>
      </c>
      <c r="AD812" s="17">
        <v>6.5</v>
      </c>
      <c r="AE812" s="17">
        <v>1</v>
      </c>
      <c r="AF812" s="17">
        <v>0.8</v>
      </c>
      <c r="AG812" s="17">
        <v>2.25</v>
      </c>
      <c r="AH812" s="17">
        <f t="shared" si="967"/>
        <v>1.45</v>
      </c>
      <c r="AI812" s="17" t="s">
        <v>136</v>
      </c>
      <c r="AJ812" s="17" t="s">
        <v>136</v>
      </c>
      <c r="AK812" s="17" t="s">
        <v>141</v>
      </c>
      <c r="AL812" s="17">
        <f t="shared" si="968"/>
        <v>2</v>
      </c>
      <c r="AM812" s="17">
        <v>0</v>
      </c>
      <c r="AN812" s="17"/>
      <c r="AO812" s="17">
        <v>0</v>
      </c>
      <c r="AP812" s="17">
        <v>0</v>
      </c>
      <c r="AQ812" s="17">
        <v>0</v>
      </c>
      <c r="AR812" s="17" t="s">
        <v>136</v>
      </c>
      <c r="AS812" s="19">
        <f t="shared" si="908"/>
        <v>0</v>
      </c>
      <c r="AT812" s="19"/>
      <c r="AU812" s="19">
        <f>VLOOKUP(G812,ABNT5101!$I$3:$J$9,2)</f>
        <v>10</v>
      </c>
      <c r="AV812" s="19">
        <f>VLOOKUP(G812,ABNT5101!$I$3:$M$9,5)</f>
        <v>0.18</v>
      </c>
      <c r="AW812" s="17" t="str">
        <f>_xlfn.XLOOKUP(G812,ABNT5101!I:I,ABNT5101!L:L)</f>
        <v>-</v>
      </c>
      <c r="AX812" s="17">
        <f>_xlfn.XLOOKUP(G812,ABNT5101!$I:$I,ABNT5101!M:M)</f>
        <v>0.18</v>
      </c>
      <c r="AY812" s="17" t="str">
        <f>_xlfn.XLOOKUP(G812,ABNT5101!$I:$I,ABNT5101!N:N)</f>
        <v>-</v>
      </c>
      <c r="AZ812" s="17">
        <f>_xlfn.XLOOKUP(G812,ABNT5101!$I:$I,ABNT5101!O:O)</f>
        <v>16</v>
      </c>
      <c r="BA812" s="20" t="str">
        <f t="shared" si="909"/>
        <v>ATENDE</v>
      </c>
      <c r="BB812" s="21">
        <f t="shared" ref="BB812:BC812" si="979">BE812/AU812-1</f>
        <v>0.16599999999999993</v>
      </c>
      <c r="BC812" s="21">
        <f t="shared" si="979"/>
        <v>2.3333333333333335</v>
      </c>
      <c r="BD812" s="21" t="str">
        <f t="shared" si="911"/>
        <v>-</v>
      </c>
      <c r="BE812" s="22">
        <v>11.66</v>
      </c>
      <c r="BF812" s="22">
        <v>0.6</v>
      </c>
      <c r="BG812" s="22"/>
      <c r="BH812" s="22"/>
      <c r="BI812" s="23"/>
      <c r="BJ812" s="22"/>
      <c r="BK812" s="20" t="str">
        <f t="shared" si="912"/>
        <v>ATENDE</v>
      </c>
      <c r="BL812" s="20" t="str">
        <f t="shared" si="913"/>
        <v>ATENDE</v>
      </c>
      <c r="BM812" s="20" t="str">
        <f t="shared" si="914"/>
        <v>ATENDE</v>
      </c>
      <c r="BN812" s="20" t="str">
        <f t="shared" si="915"/>
        <v>ATENDE</v>
      </c>
      <c r="BO812" s="24" t="str">
        <f t="shared" si="916"/>
        <v>C4</v>
      </c>
      <c r="BP812" s="24" t="str">
        <f t="shared" si="891"/>
        <v>P6</v>
      </c>
      <c r="BQ812" s="25">
        <f t="shared" si="917"/>
        <v>1.8933333333333331</v>
      </c>
      <c r="BR812" s="22">
        <v>8.68</v>
      </c>
      <c r="BS812" s="22">
        <v>5.15</v>
      </c>
      <c r="BT812" s="24">
        <f>IF(BP812="-","-",_xlfn.XLOOKUP(BP812,ABNT5101!$B$4:$B$9,ABNT5101!$C$4:$C$9))</f>
        <v>3</v>
      </c>
      <c r="BU812" s="24">
        <f>IF(BP812="-","-",_xlfn.XLOOKUP(BP812,ABNT5101!$B$4:$B$9,ABNT5101!$D$4:$D$9))</f>
        <v>0.6</v>
      </c>
      <c r="BV812" s="20" t="str">
        <f t="shared" si="918"/>
        <v>ATENDE</v>
      </c>
      <c r="BW812" s="20" t="str">
        <f t="shared" si="919"/>
        <v>ATENDE</v>
      </c>
      <c r="BX812" s="20" t="str">
        <f t="shared" si="920"/>
        <v>ATENDE</v>
      </c>
      <c r="BY812" s="24" t="str">
        <f t="shared" si="939"/>
        <v>P6</v>
      </c>
      <c r="BZ812" s="25">
        <f t="shared" si="921"/>
        <v>1.1600000000000001</v>
      </c>
      <c r="CA812" s="24">
        <v>6.48</v>
      </c>
      <c r="CB812" s="24">
        <v>3.96</v>
      </c>
      <c r="CC812" s="20">
        <f>IF(BY812="-","-",_xlfn.XLOOKUP(BY812,ABNT5101!$B$4:$B$9,ABNT5101!$C$4:$C$9))</f>
        <v>3</v>
      </c>
      <c r="CD812" s="24">
        <f>IF(BY812="-","-",_xlfn.XLOOKUP(BY812,ABNT5101!$B$4:$B$9,ABNT5101!$D$4:$D$9))</f>
        <v>0.6</v>
      </c>
      <c r="CE812" s="20" t="str">
        <f t="shared" si="922"/>
        <v>ATENDE</v>
      </c>
      <c r="CF812" s="20" t="str">
        <f t="shared" si="923"/>
        <v>ATENDE</v>
      </c>
      <c r="CG812" s="20" t="str">
        <f t="shared" si="924"/>
        <v>ATENDE</v>
      </c>
      <c r="CH812" s="26" t="str">
        <f>_xlfn.XLOOKUP(CI812,'Banco de dados'!$B:$B,'Banco de dados'!$D:$D)</f>
        <v>LEDSTAR</v>
      </c>
      <c r="CI812" s="47" t="str">
        <f>'Banco de dados'!B5</f>
        <v xml:space="preserve"> SL VT 9.1 28W</v>
      </c>
      <c r="CJ812" s="26" t="str">
        <f>_xlfn.XLOOKUP(CI812,'Banco de dados'!$B:$B,'Banco de dados'!$E:$E)</f>
        <v>LUM LED SL VT 9.1 28W</v>
      </c>
      <c r="CK812" s="26"/>
      <c r="CL812" s="26" t="e">
        <f>IF(CK812="-","-",_xlfn.XLOOKUP(CK812,'Banco de dados'!$B:$B,'Banco de dados'!$E:$E))</f>
        <v>#N/A</v>
      </c>
      <c r="CM812" s="28">
        <f t="shared" si="925"/>
        <v>1</v>
      </c>
      <c r="CN812" s="26">
        <f>_xlfn.XLOOKUP(CI812,'Banco de dados'!$B:$B,'Banco de dados'!$H:$H)</f>
        <v>28</v>
      </c>
      <c r="CO812" s="26" t="e">
        <f t="array" aca="1" ref="CO812" ca="1">_xludf.XLOOKUP(CK812,'Banco de dados'!$B:$B,'Banco de dados'!$H:$H)</f>
        <v>#NAME?</v>
      </c>
      <c r="CP812" s="51" t="e">
        <f t="array" aca="1" ref="CP812" ca="1">_xludf.XLOOKUP(CI812,'Banco de dados'!$B:$B,'Banco de dados'!$F:$F)</f>
        <v>#NAME?</v>
      </c>
      <c r="CQ812" s="26" t="e">
        <f t="array" aca="1" ref="CQ812" ca="1">_xludf.XLOOKUP(CK812,'Banco de dados'!$B:$B,'Banco de dados'!$F:$F)</f>
        <v>#NAME?</v>
      </c>
      <c r="CR812" s="27">
        <v>0</v>
      </c>
      <c r="CS812" s="27"/>
      <c r="CT812" s="26" t="str">
        <f>IF(AG812=0.5,"Suporte",IF(AND(AG812&gt;='Braços de IP'!$B$9,AG812&lt;='Braços de IP'!$D$9),'Braços de IP'!$E$9,IF(AND(AG812&gt;='Braços de IP'!$B$10,AG812&lt;='Braços de IP'!$D$10),'Braços de IP'!$E$10,IF(AND(AG812&gt;='Braços de IP'!$B$11,AG812&lt;='Braços de IP'!$D$11),'Braços de IP'!$E$11,IF(AND(AG812&gt;='Braços de IP'!$B$12,AG812&lt;='Braços de IP'!$D$12),'Braços de IP'!$E$12,IF(AND(AG812&gt;='Braços de IP'!$B$13,AG812&lt;='Braços de IP'!$D$13),'Braços de IP'!$E$13,IF(AND(AG812&gt;='Braços de IP'!$B$14,AG812&lt;='Braços de IP'!$D$14),'Braços de IP'!$E$14,"ERRO")))))))</f>
        <v>Médio II</v>
      </c>
      <c r="CU812" s="27"/>
      <c r="CV812" s="26" t="str">
        <f>IF($CU812="","",VLOOKUP($CU812,'Braços de IP'!$E$9:$I$15,2,0))</f>
        <v/>
      </c>
      <c r="CW812" s="29" t="str">
        <f>IF($CU812="","",VLOOKUP($CU812,'Braços de IP'!$E$9:$I$15,5,0))</f>
        <v/>
      </c>
      <c r="CX812" s="26"/>
      <c r="CY812" s="26"/>
      <c r="CZ812" s="26"/>
      <c r="DA812" s="26"/>
      <c r="DB812" s="26"/>
      <c r="DC812" s="26"/>
      <c r="DD812" s="30">
        <f t="shared" si="926"/>
        <v>28</v>
      </c>
      <c r="DE812" s="31">
        <f t="shared" si="927"/>
        <v>80</v>
      </c>
      <c r="DF812" s="30">
        <f t="shared" si="928"/>
        <v>108</v>
      </c>
      <c r="DG812" s="32">
        <f t="shared" si="929"/>
        <v>0.65</v>
      </c>
      <c r="DH812" s="33" t="s">
        <v>143</v>
      </c>
      <c r="DI812" s="34"/>
      <c r="DJ812" s="35"/>
      <c r="DK812" s="16" t="s">
        <v>144</v>
      </c>
      <c r="DL812" s="16"/>
      <c r="DN812" s="36" t="e">
        <f t="shared" si="970"/>
        <v>#VALUE!</v>
      </c>
    </row>
    <row r="813" spans="2:118" ht="15.75" customHeight="1" x14ac:dyDescent="0.25">
      <c r="B813" s="16">
        <v>183</v>
      </c>
      <c r="C813" s="16" t="s">
        <v>146</v>
      </c>
      <c r="D813" s="16" t="s">
        <v>667</v>
      </c>
      <c r="E813" s="16">
        <v>-8.0474530000000009</v>
      </c>
      <c r="F813" s="16">
        <v>-34.931973999999997</v>
      </c>
      <c r="G813" s="16" t="s">
        <v>160</v>
      </c>
      <c r="H813" s="17" t="s">
        <v>136</v>
      </c>
      <c r="I813" s="16" t="s">
        <v>135</v>
      </c>
      <c r="J813" s="17" t="s">
        <v>137</v>
      </c>
      <c r="K813" s="18">
        <v>80</v>
      </c>
      <c r="L813" s="17" t="s">
        <v>138</v>
      </c>
      <c r="M813" s="17">
        <v>0</v>
      </c>
      <c r="N813" s="16">
        <f t="shared" si="966"/>
        <v>160</v>
      </c>
      <c r="O813" s="17">
        <v>1</v>
      </c>
      <c r="P813" s="17">
        <v>2.08</v>
      </c>
      <c r="Q813" s="17">
        <v>6.95</v>
      </c>
      <c r="R813" s="16"/>
      <c r="S813" s="16"/>
      <c r="T813" s="16">
        <v>0</v>
      </c>
      <c r="U813" s="17">
        <v>2.98</v>
      </c>
      <c r="V813" s="17">
        <v>0</v>
      </c>
      <c r="W813" s="17">
        <v>0</v>
      </c>
      <c r="X813" s="17">
        <v>0</v>
      </c>
      <c r="Y813" s="17">
        <v>0</v>
      </c>
      <c r="Z813" s="17">
        <v>0</v>
      </c>
      <c r="AA813" s="17" t="s">
        <v>139</v>
      </c>
      <c r="AB813" s="17" t="s">
        <v>140</v>
      </c>
      <c r="AC813" s="17">
        <v>22.53</v>
      </c>
      <c r="AD813" s="17">
        <v>6.5</v>
      </c>
      <c r="AE813" s="17">
        <v>1</v>
      </c>
      <c r="AF813" s="17">
        <v>0.8</v>
      </c>
      <c r="AG813" s="17">
        <v>2.25</v>
      </c>
      <c r="AH813" s="17">
        <f t="shared" si="967"/>
        <v>1.45</v>
      </c>
      <c r="AI813" s="17" t="s">
        <v>136</v>
      </c>
      <c r="AJ813" s="17" t="s">
        <v>136</v>
      </c>
      <c r="AK813" s="17" t="s">
        <v>141</v>
      </c>
      <c r="AL813" s="17">
        <f t="shared" si="968"/>
        <v>2</v>
      </c>
      <c r="AM813" s="17">
        <v>0</v>
      </c>
      <c r="AN813" s="17"/>
      <c r="AO813" s="17">
        <v>0</v>
      </c>
      <c r="AP813" s="17">
        <v>0</v>
      </c>
      <c r="AQ813" s="17">
        <v>0</v>
      </c>
      <c r="AR813" s="17" t="s">
        <v>136</v>
      </c>
      <c r="AS813" s="19">
        <f t="shared" si="908"/>
        <v>0</v>
      </c>
      <c r="AT813" s="19"/>
      <c r="AU813" s="19">
        <f>VLOOKUP(G813,ABNT5101!$I$3:$J$9,2)</f>
        <v>10</v>
      </c>
      <c r="AV813" s="19">
        <f>VLOOKUP(G813,ABNT5101!$I$3:$M$9,5)</f>
        <v>0.18</v>
      </c>
      <c r="AW813" s="17" t="str">
        <f>_xlfn.XLOOKUP(G813,ABNT5101!I:I,ABNT5101!L:L)</f>
        <v>-</v>
      </c>
      <c r="AX813" s="17">
        <f>_xlfn.XLOOKUP(G813,ABNT5101!$I:$I,ABNT5101!M:M)</f>
        <v>0.18</v>
      </c>
      <c r="AY813" s="17" t="str">
        <f>_xlfn.XLOOKUP(G813,ABNT5101!$I:$I,ABNT5101!N:N)</f>
        <v>-</v>
      </c>
      <c r="AZ813" s="17">
        <f>_xlfn.XLOOKUP(G813,ABNT5101!$I:$I,ABNT5101!O:O)</f>
        <v>16</v>
      </c>
      <c r="BA813" s="20" t="str">
        <f t="shared" si="909"/>
        <v>ATENDE</v>
      </c>
      <c r="BB813" s="21">
        <f t="shared" ref="BB813:BC813" si="980">BE813/AU813-1</f>
        <v>0.45299999999999985</v>
      </c>
      <c r="BC813" s="21">
        <f t="shared" si="980"/>
        <v>3.3888888888888893</v>
      </c>
      <c r="BD813" s="21" t="str">
        <f t="shared" si="911"/>
        <v>-</v>
      </c>
      <c r="BE813" s="22">
        <v>14.53</v>
      </c>
      <c r="BF813" s="22">
        <v>0.79</v>
      </c>
      <c r="BG813" s="22"/>
      <c r="BH813" s="22"/>
      <c r="BI813" s="23"/>
      <c r="BJ813" s="22"/>
      <c r="BK813" s="20" t="str">
        <f t="shared" si="912"/>
        <v>ATENDE</v>
      </c>
      <c r="BL813" s="20" t="str">
        <f t="shared" si="913"/>
        <v>ATENDE</v>
      </c>
      <c r="BM813" s="20" t="str">
        <f t="shared" si="914"/>
        <v>ATENDE</v>
      </c>
      <c r="BN813" s="20" t="str">
        <f t="shared" si="915"/>
        <v>ATENDE</v>
      </c>
      <c r="BO813" s="24" t="str">
        <f t="shared" si="916"/>
        <v>C4</v>
      </c>
      <c r="BP813" s="24" t="str">
        <f t="shared" si="891"/>
        <v>P6</v>
      </c>
      <c r="BQ813" s="25">
        <f t="shared" si="917"/>
        <v>2.2333333333333329</v>
      </c>
      <c r="BR813" s="22">
        <v>9.6999999999999993</v>
      </c>
      <c r="BS813" s="22">
        <v>6.48</v>
      </c>
      <c r="BT813" s="24">
        <f>IF(BP813="-","-",_xlfn.XLOOKUP(BP813,ABNT5101!$B$4:$B$9,ABNT5101!$C$4:$C$9))</f>
        <v>3</v>
      </c>
      <c r="BU813" s="24">
        <f>IF(BP813="-","-",_xlfn.XLOOKUP(BP813,ABNT5101!$B$4:$B$9,ABNT5101!$D$4:$D$9))</f>
        <v>0.6</v>
      </c>
      <c r="BV813" s="20" t="str">
        <f t="shared" si="918"/>
        <v>ATENDE</v>
      </c>
      <c r="BW813" s="20" t="str">
        <f t="shared" si="919"/>
        <v>ATENDE</v>
      </c>
      <c r="BX813" s="20" t="str">
        <f t="shared" si="920"/>
        <v>ATENDE</v>
      </c>
      <c r="BY813" s="24" t="str">
        <f t="shared" si="939"/>
        <v>P6</v>
      </c>
      <c r="BZ813" s="25">
        <f t="shared" si="921"/>
        <v>1.1733333333333333</v>
      </c>
      <c r="CA813" s="24">
        <v>6.52</v>
      </c>
      <c r="CB813" s="24">
        <v>3.28</v>
      </c>
      <c r="CC813" s="20">
        <f>IF(BY813="-","-",_xlfn.XLOOKUP(BY813,ABNT5101!$B$4:$B$9,ABNT5101!$C$4:$C$9))</f>
        <v>3</v>
      </c>
      <c r="CD813" s="24">
        <f>IF(BY813="-","-",_xlfn.XLOOKUP(BY813,ABNT5101!$B$4:$B$9,ABNT5101!$D$4:$D$9))</f>
        <v>0.6</v>
      </c>
      <c r="CE813" s="20" t="str">
        <f t="shared" si="922"/>
        <v>ATENDE</v>
      </c>
      <c r="CF813" s="20" t="str">
        <f t="shared" si="923"/>
        <v>ATENDE</v>
      </c>
      <c r="CG813" s="20" t="str">
        <f t="shared" si="924"/>
        <v>ATENDE</v>
      </c>
      <c r="CH813" s="26" t="str">
        <f>_xlfn.XLOOKUP(CI813,'Banco de dados'!$B:$B,'Banco de dados'!$D:$D)</f>
        <v>SX LIGHTING</v>
      </c>
      <c r="CI813" s="27" t="str">
        <f>'Banco de dados'!B54</f>
        <v>SX-INEVO030HF</v>
      </c>
      <c r="CJ813" s="26" t="str">
        <f>_xlfn.XLOOKUP(CI813,'Banco de dados'!$B:$B,'Banco de dados'!$E:$E)</f>
        <v>SXINEVO030K50L12CZF7PHF</v>
      </c>
      <c r="CK813" s="26"/>
      <c r="CL813" s="26" t="e">
        <f>IF(CK813="-","-",_xlfn.XLOOKUP(CK813,'Banco de dados'!$B:$B,'Banco de dados'!$E:$E))</f>
        <v>#N/A</v>
      </c>
      <c r="CM813" s="28">
        <f t="shared" si="925"/>
        <v>1</v>
      </c>
      <c r="CN813" s="26">
        <f>_xlfn.XLOOKUP(CI813,'Banco de dados'!$B:$B,'Banco de dados'!$H:$H)</f>
        <v>31</v>
      </c>
      <c r="CO813" s="26" t="e">
        <f t="array" aca="1" ref="CO813" ca="1">_xludf.XLOOKUP(CK813,'Banco de dados'!$B:$B,'Banco de dados'!$H:$H)</f>
        <v>#NAME?</v>
      </c>
      <c r="CP813" s="51" t="e">
        <f t="array" aca="1" ref="CP813" ca="1">_xludf.XLOOKUP(CI813,'Banco de dados'!$B:$B,'Banco de dados'!$F:$F)</f>
        <v>#NAME?</v>
      </c>
      <c r="CQ813" s="26" t="e">
        <f t="array" aca="1" ref="CQ813" ca="1">_xludf.XLOOKUP(CK813,'Banco de dados'!$B:$B,'Banco de dados'!$F:$F)</f>
        <v>#NAME?</v>
      </c>
      <c r="CR813" s="27">
        <v>0</v>
      </c>
      <c r="CS813" s="27"/>
      <c r="CT813" s="26" t="str">
        <f>IF(AG813=0.5,"Suporte",IF(AND(AG813&gt;='Braços de IP'!$B$9,AG813&lt;='Braços de IP'!$D$9),'Braços de IP'!$E$9,IF(AND(AG813&gt;='Braços de IP'!$B$10,AG813&lt;='Braços de IP'!$D$10),'Braços de IP'!$E$10,IF(AND(AG813&gt;='Braços de IP'!$B$11,AG813&lt;='Braços de IP'!$D$11),'Braços de IP'!$E$11,IF(AND(AG813&gt;='Braços de IP'!$B$12,AG813&lt;='Braços de IP'!$D$12),'Braços de IP'!$E$12,IF(AND(AG813&gt;='Braços de IP'!$B$13,AG813&lt;='Braços de IP'!$D$13),'Braços de IP'!$E$13,IF(AND(AG813&gt;='Braços de IP'!$B$14,AG813&lt;='Braços de IP'!$D$14),'Braços de IP'!$E$14,"ERRO")))))))</f>
        <v>Médio II</v>
      </c>
      <c r="CU813" s="27"/>
      <c r="CV813" s="26" t="str">
        <f>IF($CU813="","",VLOOKUP($CU813,'Braços de IP'!$E$9:$I$15,2,0))</f>
        <v/>
      </c>
      <c r="CW813" s="29" t="str">
        <f>IF($CU813="","",VLOOKUP($CU813,'Braços de IP'!$E$9:$I$15,5,0))</f>
        <v/>
      </c>
      <c r="CX813" s="26"/>
      <c r="CY813" s="26"/>
      <c r="CZ813" s="26"/>
      <c r="DA813" s="26"/>
      <c r="DB813" s="26"/>
      <c r="DC813" s="26"/>
      <c r="DD813" s="30">
        <f t="shared" si="926"/>
        <v>31</v>
      </c>
      <c r="DE813" s="31">
        <f t="shared" si="927"/>
        <v>80</v>
      </c>
      <c r="DF813" s="30">
        <f t="shared" si="928"/>
        <v>111</v>
      </c>
      <c r="DG813" s="32">
        <f t="shared" si="929"/>
        <v>0.61250000000000004</v>
      </c>
      <c r="DH813" s="33" t="s">
        <v>143</v>
      </c>
      <c r="DI813" s="34"/>
      <c r="DJ813" s="35"/>
      <c r="DK813" s="16" t="s">
        <v>144</v>
      </c>
      <c r="DL813" s="16"/>
      <c r="DN813" s="36" t="e">
        <f t="shared" si="970"/>
        <v>#VALUE!</v>
      </c>
    </row>
    <row r="814" spans="2:118" ht="15.75" customHeight="1" x14ac:dyDescent="0.25">
      <c r="B814" s="16">
        <v>183</v>
      </c>
      <c r="C814" s="16" t="s">
        <v>146</v>
      </c>
      <c r="D814" s="16" t="s">
        <v>667</v>
      </c>
      <c r="E814" s="16">
        <v>-8.0474530000000009</v>
      </c>
      <c r="F814" s="16">
        <v>-34.931973999999997</v>
      </c>
      <c r="G814" s="16" t="s">
        <v>160</v>
      </c>
      <c r="H814" s="17" t="s">
        <v>136</v>
      </c>
      <c r="I814" s="16" t="s">
        <v>135</v>
      </c>
      <c r="J814" s="17" t="s">
        <v>137</v>
      </c>
      <c r="K814" s="18">
        <v>80</v>
      </c>
      <c r="L814" s="17" t="s">
        <v>138</v>
      </c>
      <c r="M814" s="17">
        <v>0</v>
      </c>
      <c r="N814" s="16">
        <f t="shared" si="966"/>
        <v>160</v>
      </c>
      <c r="O814" s="17">
        <v>1</v>
      </c>
      <c r="P814" s="17">
        <v>2.08</v>
      </c>
      <c r="Q814" s="17">
        <v>6.95</v>
      </c>
      <c r="R814" s="16"/>
      <c r="S814" s="16"/>
      <c r="T814" s="16">
        <v>0</v>
      </c>
      <c r="U814" s="17">
        <v>2.98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 t="s">
        <v>139</v>
      </c>
      <c r="AB814" s="17" t="s">
        <v>140</v>
      </c>
      <c r="AC814" s="17">
        <v>22.53</v>
      </c>
      <c r="AD814" s="17">
        <v>6.5</v>
      </c>
      <c r="AE814" s="17">
        <v>1</v>
      </c>
      <c r="AF814" s="17">
        <v>0.8</v>
      </c>
      <c r="AG814" s="17">
        <v>2.25</v>
      </c>
      <c r="AH814" s="17">
        <f t="shared" si="967"/>
        <v>1.45</v>
      </c>
      <c r="AI814" s="17" t="s">
        <v>136</v>
      </c>
      <c r="AJ814" s="17" t="s">
        <v>136</v>
      </c>
      <c r="AK814" s="17" t="s">
        <v>141</v>
      </c>
      <c r="AL814" s="17">
        <f t="shared" si="968"/>
        <v>2</v>
      </c>
      <c r="AM814" s="17">
        <v>0</v>
      </c>
      <c r="AN814" s="17"/>
      <c r="AO814" s="17">
        <v>0</v>
      </c>
      <c r="AP814" s="17">
        <v>0</v>
      </c>
      <c r="AQ814" s="17">
        <v>0</v>
      </c>
      <c r="AR814" s="17" t="s">
        <v>136</v>
      </c>
      <c r="AS814" s="19">
        <f t="shared" si="908"/>
        <v>0</v>
      </c>
      <c r="AT814" s="19"/>
      <c r="AU814" s="19">
        <f>VLOOKUP(G814,ABNT5101!$I$3:$J$9,2)</f>
        <v>10</v>
      </c>
      <c r="AV814" s="19">
        <f>VLOOKUP(G814,ABNT5101!$I$3:$M$9,5)</f>
        <v>0.18</v>
      </c>
      <c r="AW814" s="17" t="str">
        <f>_xlfn.XLOOKUP(G814,ABNT5101!I:I,ABNT5101!L:L)</f>
        <v>-</v>
      </c>
      <c r="AX814" s="17">
        <f>_xlfn.XLOOKUP(G814,ABNT5101!$I:$I,ABNT5101!M:M)</f>
        <v>0.18</v>
      </c>
      <c r="AY814" s="17" t="str">
        <f>_xlfn.XLOOKUP(G814,ABNT5101!$I:$I,ABNT5101!N:N)</f>
        <v>-</v>
      </c>
      <c r="AZ814" s="17">
        <f>_xlfn.XLOOKUP(G814,ABNT5101!$I:$I,ABNT5101!O:O)</f>
        <v>16</v>
      </c>
      <c r="BA814" s="20" t="str">
        <f t="shared" si="909"/>
        <v>ATENDE</v>
      </c>
      <c r="BB814" s="21">
        <f t="shared" ref="BB814:BC814" si="981">BE814/AU814-1</f>
        <v>0.43399999999999994</v>
      </c>
      <c r="BC814" s="21">
        <f t="shared" si="981"/>
        <v>3.166666666666667</v>
      </c>
      <c r="BD814" s="21" t="str">
        <f t="shared" si="911"/>
        <v>-</v>
      </c>
      <c r="BE814" s="22">
        <v>14.34</v>
      </c>
      <c r="BF814" s="22">
        <v>0.75</v>
      </c>
      <c r="BG814" s="22"/>
      <c r="BH814" s="22"/>
      <c r="BI814" s="23"/>
      <c r="BJ814" s="22"/>
      <c r="BK814" s="20" t="str">
        <f t="shared" si="912"/>
        <v>ATENDE</v>
      </c>
      <c r="BL814" s="20" t="str">
        <f t="shared" si="913"/>
        <v>ATENDE</v>
      </c>
      <c r="BM814" s="20" t="str">
        <f t="shared" si="914"/>
        <v>ATENDE</v>
      </c>
      <c r="BN814" s="20" t="str">
        <f t="shared" si="915"/>
        <v>ATENDE</v>
      </c>
      <c r="BO814" s="24" t="str">
        <f t="shared" si="916"/>
        <v>C4</v>
      </c>
      <c r="BP814" s="24" t="str">
        <f t="shared" si="891"/>
        <v>P6</v>
      </c>
      <c r="BQ814" s="25">
        <f t="shared" si="917"/>
        <v>2.31</v>
      </c>
      <c r="BR814" s="22">
        <v>9.93</v>
      </c>
      <c r="BS814" s="22">
        <v>6.85</v>
      </c>
      <c r="BT814" s="24">
        <f>IF(BP814="-","-",_xlfn.XLOOKUP(BP814,ABNT5101!$B$4:$B$9,ABNT5101!$C$4:$C$9))</f>
        <v>3</v>
      </c>
      <c r="BU814" s="24">
        <f>IF(BP814="-","-",_xlfn.XLOOKUP(BP814,ABNT5101!$B$4:$B$9,ABNT5101!$D$4:$D$9))</f>
        <v>0.6</v>
      </c>
      <c r="BV814" s="20" t="str">
        <f t="shared" si="918"/>
        <v>ATENDE</v>
      </c>
      <c r="BW814" s="20" t="str">
        <f t="shared" si="919"/>
        <v>ATENDE</v>
      </c>
      <c r="BX814" s="20" t="str">
        <f t="shared" si="920"/>
        <v>ATENDE</v>
      </c>
      <c r="BY814" s="24" t="str">
        <f t="shared" si="939"/>
        <v>P6</v>
      </c>
      <c r="BZ814" s="25">
        <f t="shared" si="921"/>
        <v>1.0533333333333332</v>
      </c>
      <c r="CA814" s="24">
        <v>6.16</v>
      </c>
      <c r="CB814" s="24">
        <v>3.55</v>
      </c>
      <c r="CC814" s="20">
        <f>IF(BY814="-","-",_xlfn.XLOOKUP(BY814,ABNT5101!$B$4:$B$9,ABNT5101!$C$4:$C$9))</f>
        <v>3</v>
      </c>
      <c r="CD814" s="24">
        <f>IF(BY814="-","-",_xlfn.XLOOKUP(BY814,ABNT5101!$B$4:$B$9,ABNT5101!$D$4:$D$9))</f>
        <v>0.6</v>
      </c>
      <c r="CE814" s="20" t="str">
        <f t="shared" si="922"/>
        <v>ATENDE</v>
      </c>
      <c r="CF814" s="20" t="str">
        <f t="shared" si="923"/>
        <v>ATENDE</v>
      </c>
      <c r="CG814" s="20" t="str">
        <f t="shared" si="924"/>
        <v>ATENDE</v>
      </c>
      <c r="CH814" s="26" t="str">
        <f>_xlfn.XLOOKUP(CI814,'Banco de dados'!$B:$B,'Banco de dados'!$D:$D)</f>
        <v>TECNOWATT</v>
      </c>
      <c r="CI814" s="27" t="str">
        <f>'Banco de dados'!B65</f>
        <v xml:space="preserve">SIGSAGPTLRRSSNDL_30W_38IBBRS
</v>
      </c>
      <c r="CJ814" s="26" t="str">
        <f>_xlfn.XLOOKUP(CI814,'Banco de dados'!$B:$B,'Banco de dados'!$E:$E)</f>
        <v>SIGSAGPTLRRSSNDL_30W_38IBBRS
1-10C1MUN6.5</v>
      </c>
      <c r="CK814" s="26"/>
      <c r="CL814" s="26" t="e">
        <f>IF(CK814="-","-",_xlfn.XLOOKUP(CK814,'Banco de dados'!$B:$B,'Banco de dados'!$E:$E))</f>
        <v>#N/A</v>
      </c>
      <c r="CM814" s="28">
        <f t="shared" si="925"/>
        <v>1</v>
      </c>
      <c r="CN814" s="26">
        <f>_xlfn.XLOOKUP(CI814,'Banco de dados'!$B:$B,'Banco de dados'!$H:$H)</f>
        <v>30</v>
      </c>
      <c r="CO814" s="26" t="e">
        <f t="array" aca="1" ref="CO814" ca="1">_xludf.XLOOKUP(CK814,'Banco de dados'!$B:$B,'Banco de dados'!$H:$H)</f>
        <v>#NAME?</v>
      </c>
      <c r="CP814" s="51" t="e">
        <f t="array" aca="1" ref="CP814" ca="1">_xludf.XLOOKUP(CI814,'Banco de dados'!$B:$B,'Banco de dados'!$F:$F)</f>
        <v>#NAME?</v>
      </c>
      <c r="CQ814" s="26" t="e">
        <f t="array" aca="1" ref="CQ814" ca="1">_xludf.XLOOKUP(CK814,'Banco de dados'!$B:$B,'Banco de dados'!$F:$F)</f>
        <v>#NAME?</v>
      </c>
      <c r="CR814" s="27">
        <v>0</v>
      </c>
      <c r="CS814" s="27"/>
      <c r="CT814" s="26" t="str">
        <f>IF(AG814=0.5,"Suporte",IF(AND(AG814&gt;='Braços de IP'!$B$9,AG814&lt;='Braços de IP'!$D$9),'Braços de IP'!$E$9,IF(AND(AG814&gt;='Braços de IP'!$B$10,AG814&lt;='Braços de IP'!$D$10),'Braços de IP'!$E$10,IF(AND(AG814&gt;='Braços de IP'!$B$11,AG814&lt;='Braços de IP'!$D$11),'Braços de IP'!$E$11,IF(AND(AG814&gt;='Braços de IP'!$B$12,AG814&lt;='Braços de IP'!$D$12),'Braços de IP'!$E$12,IF(AND(AG814&gt;='Braços de IP'!$B$13,AG814&lt;='Braços de IP'!$D$13),'Braços de IP'!$E$13,IF(AND(AG814&gt;='Braços de IP'!$B$14,AG814&lt;='Braços de IP'!$D$14),'Braços de IP'!$E$14,"ERRO")))))))</f>
        <v>Médio II</v>
      </c>
      <c r="CU814" s="27"/>
      <c r="CV814" s="26" t="str">
        <f>IF($CU814="","",VLOOKUP($CU814,'Braços de IP'!$E$9:$I$15,2,0))</f>
        <v/>
      </c>
      <c r="CW814" s="29" t="str">
        <f>IF($CU814="","",VLOOKUP($CU814,'Braços de IP'!$E$9:$I$15,5,0))</f>
        <v/>
      </c>
      <c r="CX814" s="26"/>
      <c r="CY814" s="26"/>
      <c r="CZ814" s="26"/>
      <c r="DA814" s="26"/>
      <c r="DB814" s="26"/>
      <c r="DC814" s="26"/>
      <c r="DD814" s="30">
        <f t="shared" si="926"/>
        <v>30</v>
      </c>
      <c r="DE814" s="31">
        <f t="shared" si="927"/>
        <v>80</v>
      </c>
      <c r="DF814" s="30">
        <f t="shared" si="928"/>
        <v>110</v>
      </c>
      <c r="DG814" s="32">
        <f t="shared" si="929"/>
        <v>0.625</v>
      </c>
      <c r="DH814" s="33" t="s">
        <v>143</v>
      </c>
      <c r="DI814" s="34"/>
      <c r="DJ814" s="35"/>
      <c r="DK814" s="16" t="s">
        <v>144</v>
      </c>
      <c r="DL814" s="16"/>
      <c r="DN814" s="36" t="e">
        <f t="shared" si="970"/>
        <v>#VALUE!</v>
      </c>
    </row>
    <row r="815" spans="2:118" ht="15.75" customHeight="1" x14ac:dyDescent="0.25">
      <c r="B815" s="16">
        <v>184</v>
      </c>
      <c r="C815" s="16" t="s">
        <v>583</v>
      </c>
      <c r="D815" s="16" t="s">
        <v>668</v>
      </c>
      <c r="E815" s="16">
        <v>-8.0626999999999995</v>
      </c>
      <c r="F815" s="16">
        <v>-34.898224999999996</v>
      </c>
      <c r="G815" s="16" t="s">
        <v>157</v>
      </c>
      <c r="H815" s="17" t="s">
        <v>136</v>
      </c>
      <c r="I815" s="16" t="s">
        <v>135</v>
      </c>
      <c r="J815" s="17" t="s">
        <v>137</v>
      </c>
      <c r="K815" s="18">
        <v>96</v>
      </c>
      <c r="L815" s="17" t="s">
        <v>138</v>
      </c>
      <c r="M815" s="17">
        <v>0</v>
      </c>
      <c r="N815" s="16">
        <f t="shared" si="966"/>
        <v>192</v>
      </c>
      <c r="O815" s="17">
        <v>1</v>
      </c>
      <c r="P815" s="17">
        <v>0</v>
      </c>
      <c r="Q815" s="17">
        <v>7.52</v>
      </c>
      <c r="R815" s="16"/>
      <c r="S815" s="16"/>
      <c r="T815" s="16">
        <v>0</v>
      </c>
      <c r="U815" s="17">
        <v>1.1499999999999999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 t="s">
        <v>139</v>
      </c>
      <c r="AB815" s="17" t="s">
        <v>140</v>
      </c>
      <c r="AC815" s="17">
        <v>25.56</v>
      </c>
      <c r="AD815" s="17">
        <v>7</v>
      </c>
      <c r="AE815" s="17">
        <v>1</v>
      </c>
      <c r="AF815" s="17">
        <v>0</v>
      </c>
      <c r="AG815" s="17">
        <v>2.67</v>
      </c>
      <c r="AH815" s="17">
        <f t="shared" si="967"/>
        <v>2.67</v>
      </c>
      <c r="AI815" s="17" t="s">
        <v>136</v>
      </c>
      <c r="AJ815" s="17" t="s">
        <v>136</v>
      </c>
      <c r="AK815" s="17" t="s">
        <v>141</v>
      </c>
      <c r="AL815" s="17">
        <f t="shared" si="968"/>
        <v>2</v>
      </c>
      <c r="AM815" s="17">
        <v>0</v>
      </c>
      <c r="AN815" s="17"/>
      <c r="AO815" s="17">
        <v>0</v>
      </c>
      <c r="AP815" s="17">
        <v>0</v>
      </c>
      <c r="AQ815" s="17">
        <v>0</v>
      </c>
      <c r="AR815" s="17" t="s">
        <v>136</v>
      </c>
      <c r="AS815" s="19">
        <f t="shared" si="908"/>
        <v>0</v>
      </c>
      <c r="AT815" s="19"/>
      <c r="AU815" s="19">
        <f>VLOOKUP(G815,ABNT5101!$I$3:$J$9,2)</f>
        <v>7.5</v>
      </c>
      <c r="AV815" s="19">
        <f>VLOOKUP(G815,ABNT5101!$I$3:$M$9,5)</f>
        <v>0.18</v>
      </c>
      <c r="AW815" s="17" t="str">
        <f>_xlfn.XLOOKUP(G815,ABNT5101!I:I,ABNT5101!L:L)</f>
        <v>-</v>
      </c>
      <c r="AX815" s="17">
        <f>_xlfn.XLOOKUP(G815,ABNT5101!$I:$I,ABNT5101!M:M)</f>
        <v>0.18</v>
      </c>
      <c r="AY815" s="17" t="str">
        <f>_xlfn.XLOOKUP(G815,ABNT5101!$I:$I,ABNT5101!N:N)</f>
        <v>-</v>
      </c>
      <c r="AZ815" s="17">
        <f>_xlfn.XLOOKUP(G815,ABNT5101!$I:$I,ABNT5101!O:O)</f>
        <v>16</v>
      </c>
      <c r="BA815" s="20" t="str">
        <f t="shared" si="909"/>
        <v>ATENDE</v>
      </c>
      <c r="BB815" s="21">
        <f t="shared" ref="BB815:BC815" si="982">BE815/AU815-1</f>
        <v>0.6359999999999999</v>
      </c>
      <c r="BC815" s="21">
        <f t="shared" si="982"/>
        <v>2.1111111111111116</v>
      </c>
      <c r="BD815" s="21" t="str">
        <f t="shared" si="911"/>
        <v>-</v>
      </c>
      <c r="BE815" s="22">
        <v>12.27</v>
      </c>
      <c r="BF815" s="22">
        <v>0.56000000000000005</v>
      </c>
      <c r="BG815" s="22"/>
      <c r="BH815" s="22"/>
      <c r="BI815" s="23"/>
      <c r="BJ815" s="22"/>
      <c r="BK815" s="20" t="str">
        <f t="shared" si="912"/>
        <v>ATENDE</v>
      </c>
      <c r="BL815" s="20" t="str">
        <f t="shared" si="913"/>
        <v>ATENDE</v>
      </c>
      <c r="BM815" s="20" t="str">
        <f t="shared" si="914"/>
        <v>ATENDE</v>
      </c>
      <c r="BN815" s="20" t="str">
        <f t="shared" si="915"/>
        <v>ATENDE</v>
      </c>
      <c r="BO815" s="24" t="str">
        <f t="shared" si="916"/>
        <v>C5</v>
      </c>
      <c r="BP815" s="24" t="s">
        <v>136</v>
      </c>
      <c r="BQ815" s="25" t="e">
        <f t="shared" si="917"/>
        <v>#VALUE!</v>
      </c>
      <c r="BR815" s="22"/>
      <c r="BS815" s="22"/>
      <c r="BT815" s="24" t="str">
        <f>IF(BP815="-","-",_xlfn.XLOOKUP(BP815,ABNT5101!$B$4:$B$9,ABNT5101!$C$4:$C$9))</f>
        <v>-</v>
      </c>
      <c r="BU815" s="24" t="str">
        <f>IF(BP815="-","-",_xlfn.XLOOKUP(BP815,ABNT5101!$B$4:$B$9,ABNT5101!$D$4:$D$9))</f>
        <v>-</v>
      </c>
      <c r="BV815" s="20" t="str">
        <f t="shared" si="918"/>
        <v>-</v>
      </c>
      <c r="BW815" s="20" t="str">
        <f t="shared" si="919"/>
        <v>-</v>
      </c>
      <c r="BX815" s="20" t="str">
        <f t="shared" si="920"/>
        <v>-</v>
      </c>
      <c r="BY815" s="24" t="s">
        <v>135</v>
      </c>
      <c r="BZ815" s="25">
        <f t="shared" si="921"/>
        <v>2.36</v>
      </c>
      <c r="CA815" s="24">
        <v>10.08</v>
      </c>
      <c r="CB815" s="24">
        <v>6.81</v>
      </c>
      <c r="CC815" s="20">
        <f>IF(BY815="-","-",_xlfn.XLOOKUP(BY815,ABNT5101!$B$4:$B$9,ABNT5101!$C$4:$C$9))</f>
        <v>3</v>
      </c>
      <c r="CD815" s="24">
        <f>IF(BY815="-","-",_xlfn.XLOOKUP(BY815,ABNT5101!$B$4:$B$9,ABNT5101!$D$4:$D$9))</f>
        <v>0.6</v>
      </c>
      <c r="CE815" s="20" t="str">
        <f t="shared" si="922"/>
        <v>ATENDE</v>
      </c>
      <c r="CF815" s="20" t="str">
        <f t="shared" si="923"/>
        <v>ATENDE</v>
      </c>
      <c r="CG815" s="20" t="str">
        <f t="shared" si="924"/>
        <v>ATENDE</v>
      </c>
      <c r="CH815" s="26" t="str">
        <f>_xlfn.XLOOKUP(CI815,'Banco de dados'!$B:$B,'Banco de dados'!$D:$D)</f>
        <v>LEDSTAR</v>
      </c>
      <c r="CI815" s="47" t="str">
        <f>'Banco de dados'!B6</f>
        <v xml:space="preserve"> SL VT 9.1 35W</v>
      </c>
      <c r="CJ815" s="26" t="str">
        <f>_xlfn.XLOOKUP(CI815,'Banco de dados'!$B:$B,'Banco de dados'!$E:$E)</f>
        <v>LUM LED SL VT 9.1 35W</v>
      </c>
      <c r="CK815" s="26"/>
      <c r="CL815" s="26" t="e">
        <f>IF(CK815="-","-",_xlfn.XLOOKUP(CK815,'Banco de dados'!$B:$B,'Banco de dados'!$E:$E))</f>
        <v>#N/A</v>
      </c>
      <c r="CM815" s="28">
        <f t="shared" si="925"/>
        <v>1</v>
      </c>
      <c r="CN815" s="26">
        <f>_xlfn.XLOOKUP(CI815,'Banco de dados'!$B:$B,'Banco de dados'!$H:$H)</f>
        <v>35</v>
      </c>
      <c r="CO815" s="26" t="e">
        <f t="array" aca="1" ref="CO815" ca="1">_xludf.XLOOKUP(CK815,'Banco de dados'!$B:$B,'Banco de dados'!$H:$H)</f>
        <v>#NAME?</v>
      </c>
      <c r="CP815" s="51" t="e">
        <f t="array" aca="1" ref="CP815" ca="1">_xludf.XLOOKUP(CI815,'Banco de dados'!$B:$B,'Banco de dados'!$F:$F)</f>
        <v>#NAME?</v>
      </c>
      <c r="CQ815" s="26" t="e">
        <f t="array" aca="1" ref="CQ815" ca="1">_xludf.XLOOKUP(CK815,'Banco de dados'!$B:$B,'Banco de dados'!$F:$F)</f>
        <v>#NAME?</v>
      </c>
      <c r="CR815" s="27">
        <v>0</v>
      </c>
      <c r="CS815" s="27">
        <v>2</v>
      </c>
      <c r="CT815" s="26" t="str">
        <f>IF(AG815=0.5,"Suporte",IF(AND(AG815&gt;='Braços de IP'!$B$9,AG815&lt;='Braços de IP'!$D$9),'Braços de IP'!$E$9,IF(AND(AG815&gt;='Braços de IP'!$B$10,AG815&lt;='Braços de IP'!$D$10),'Braços de IP'!$E$10,IF(AND(AG815&gt;='Braços de IP'!$B$11,AG815&lt;='Braços de IP'!$D$11),'Braços de IP'!$E$11,IF(AND(AG815&gt;='Braços de IP'!$B$12,AG815&lt;='Braços de IP'!$D$12),'Braços de IP'!$E$12,IF(AND(AG815&gt;='Braços de IP'!$B$13,AG815&lt;='Braços de IP'!$D$13),'Braços de IP'!$E$13,IF(AND(AG815&gt;='Braços de IP'!$B$14,AG815&lt;='Braços de IP'!$D$14),'Braços de IP'!$E$14,"ERRO")))))))</f>
        <v>Longo I</v>
      </c>
      <c r="CU815" s="27"/>
      <c r="CV815" s="26" t="str">
        <f>IF($CU815="","",VLOOKUP($CU815,'Braços de IP'!$E$9:$I$15,2,0))</f>
        <v/>
      </c>
      <c r="CW815" s="29" t="str">
        <f>IF($CU815="","",VLOOKUP($CU815,'Braços de IP'!$E$9:$I$15,5,0))</f>
        <v/>
      </c>
      <c r="CX815" s="26"/>
      <c r="CY815" s="26"/>
      <c r="CZ815" s="26"/>
      <c r="DA815" s="26"/>
      <c r="DB815" s="26"/>
      <c r="DC815" s="26"/>
      <c r="DD815" s="30">
        <f t="shared" si="926"/>
        <v>35</v>
      </c>
      <c r="DE815" s="31">
        <f t="shared" si="927"/>
        <v>96</v>
      </c>
      <c r="DF815" s="30">
        <f t="shared" si="928"/>
        <v>131</v>
      </c>
      <c r="DG815" s="32">
        <f t="shared" si="929"/>
        <v>0.63541666666666674</v>
      </c>
      <c r="DH815" s="33" t="s">
        <v>143</v>
      </c>
      <c r="DI815" s="34"/>
      <c r="DJ815" s="35"/>
      <c r="DK815" s="16" t="s">
        <v>144</v>
      </c>
      <c r="DL815" s="16"/>
      <c r="DN815" s="36" t="e">
        <f t="shared" si="970"/>
        <v>#VALUE!</v>
      </c>
    </row>
    <row r="816" spans="2:118" ht="15.75" customHeight="1" x14ac:dyDescent="0.25">
      <c r="B816" s="16">
        <v>184</v>
      </c>
      <c r="C816" s="16" t="s">
        <v>583</v>
      </c>
      <c r="D816" s="16" t="s">
        <v>668</v>
      </c>
      <c r="E816" s="16">
        <v>-8.0626999999999995</v>
      </c>
      <c r="F816" s="16">
        <v>-34.898224999999996</v>
      </c>
      <c r="G816" s="16" t="s">
        <v>157</v>
      </c>
      <c r="H816" s="17" t="s">
        <v>136</v>
      </c>
      <c r="I816" s="16" t="s">
        <v>135</v>
      </c>
      <c r="J816" s="17" t="s">
        <v>137</v>
      </c>
      <c r="K816" s="18">
        <v>96</v>
      </c>
      <c r="L816" s="17" t="s">
        <v>138</v>
      </c>
      <c r="M816" s="17">
        <v>0</v>
      </c>
      <c r="N816" s="16">
        <f t="shared" si="966"/>
        <v>192</v>
      </c>
      <c r="O816" s="17">
        <v>1</v>
      </c>
      <c r="P816" s="17">
        <v>0</v>
      </c>
      <c r="Q816" s="17">
        <v>7.52</v>
      </c>
      <c r="R816" s="16"/>
      <c r="S816" s="16"/>
      <c r="T816" s="16">
        <v>0</v>
      </c>
      <c r="U816" s="17">
        <v>1.1499999999999999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 t="s">
        <v>139</v>
      </c>
      <c r="AB816" s="17" t="s">
        <v>140</v>
      </c>
      <c r="AC816" s="17">
        <v>25.56</v>
      </c>
      <c r="AD816" s="17">
        <v>7</v>
      </c>
      <c r="AE816" s="17">
        <v>1</v>
      </c>
      <c r="AF816" s="17">
        <v>0</v>
      </c>
      <c r="AG816" s="17">
        <v>2.67</v>
      </c>
      <c r="AH816" s="17">
        <f t="shared" si="967"/>
        <v>2.67</v>
      </c>
      <c r="AI816" s="17" t="s">
        <v>136</v>
      </c>
      <c r="AJ816" s="17" t="s">
        <v>136</v>
      </c>
      <c r="AK816" s="17" t="s">
        <v>141</v>
      </c>
      <c r="AL816" s="17">
        <f t="shared" si="968"/>
        <v>2</v>
      </c>
      <c r="AM816" s="17">
        <v>0</v>
      </c>
      <c r="AN816" s="17"/>
      <c r="AO816" s="17">
        <v>0</v>
      </c>
      <c r="AP816" s="17">
        <v>0</v>
      </c>
      <c r="AQ816" s="17">
        <v>0</v>
      </c>
      <c r="AR816" s="17" t="s">
        <v>136</v>
      </c>
      <c r="AS816" s="19">
        <f t="shared" si="908"/>
        <v>0</v>
      </c>
      <c r="AT816" s="19"/>
      <c r="AU816" s="19">
        <f>VLOOKUP(G816,ABNT5101!$I$3:$J$9,2)</f>
        <v>7.5</v>
      </c>
      <c r="AV816" s="19">
        <f>VLOOKUP(G816,ABNT5101!$I$3:$M$9,5)</f>
        <v>0.18</v>
      </c>
      <c r="AW816" s="17" t="str">
        <f>_xlfn.XLOOKUP(G816,ABNT5101!I:I,ABNT5101!L:L)</f>
        <v>-</v>
      </c>
      <c r="AX816" s="17">
        <f>_xlfn.XLOOKUP(G816,ABNT5101!$I:$I,ABNT5101!M:M)</f>
        <v>0.18</v>
      </c>
      <c r="AY816" s="17" t="str">
        <f>_xlfn.XLOOKUP(G816,ABNT5101!$I:$I,ABNT5101!N:N)</f>
        <v>-</v>
      </c>
      <c r="AZ816" s="17">
        <f>_xlfn.XLOOKUP(G816,ABNT5101!$I:$I,ABNT5101!O:O)</f>
        <v>16</v>
      </c>
      <c r="BA816" s="20" t="str">
        <f t="shared" si="909"/>
        <v>ATENDE</v>
      </c>
      <c r="BB816" s="21">
        <f t="shared" ref="BB816:BC816" si="983">BE816/AU816-1</f>
        <v>0.57600000000000007</v>
      </c>
      <c r="BC816" s="21">
        <f t="shared" si="983"/>
        <v>2.9444444444444442</v>
      </c>
      <c r="BD816" s="21" t="str">
        <f t="shared" si="911"/>
        <v>-</v>
      </c>
      <c r="BE816" s="22">
        <v>11.82</v>
      </c>
      <c r="BF816" s="22">
        <v>0.71</v>
      </c>
      <c r="BG816" s="22"/>
      <c r="BH816" s="22"/>
      <c r="BI816" s="23"/>
      <c r="BJ816" s="22"/>
      <c r="BK816" s="20" t="str">
        <f t="shared" si="912"/>
        <v>ATENDE</v>
      </c>
      <c r="BL816" s="20" t="str">
        <f t="shared" si="913"/>
        <v>ATENDE</v>
      </c>
      <c r="BM816" s="20" t="str">
        <f t="shared" si="914"/>
        <v>ATENDE</v>
      </c>
      <c r="BN816" s="20" t="str">
        <f t="shared" si="915"/>
        <v>ATENDE</v>
      </c>
      <c r="BO816" s="24" t="str">
        <f t="shared" si="916"/>
        <v>C5</v>
      </c>
      <c r="BP816" s="24" t="s">
        <v>136</v>
      </c>
      <c r="BQ816" s="25" t="e">
        <f t="shared" si="917"/>
        <v>#VALUE!</v>
      </c>
      <c r="BR816" s="22"/>
      <c r="BS816" s="22"/>
      <c r="BT816" s="24" t="str">
        <f>IF(BP816="-","-",_xlfn.XLOOKUP(BP816,ABNT5101!$B$4:$B$9,ABNT5101!$C$4:$C$9))</f>
        <v>-</v>
      </c>
      <c r="BU816" s="24" t="str">
        <f>IF(BP816="-","-",_xlfn.XLOOKUP(BP816,ABNT5101!$B$4:$B$9,ABNT5101!$D$4:$D$9))</f>
        <v>-</v>
      </c>
      <c r="BV816" s="20" t="str">
        <f t="shared" si="918"/>
        <v>-</v>
      </c>
      <c r="BW816" s="20" t="str">
        <f t="shared" si="919"/>
        <v>-</v>
      </c>
      <c r="BX816" s="20" t="str">
        <f t="shared" si="920"/>
        <v>-</v>
      </c>
      <c r="BY816" s="24" t="s">
        <v>135</v>
      </c>
      <c r="BZ816" s="25">
        <f t="shared" si="921"/>
        <v>2.1300000000000003</v>
      </c>
      <c r="CA816" s="24">
        <v>9.39</v>
      </c>
      <c r="CB816" s="24">
        <v>8.09</v>
      </c>
      <c r="CC816" s="20">
        <f>IF(BY816="-","-",_xlfn.XLOOKUP(BY816,ABNT5101!$B$4:$B$9,ABNT5101!$C$4:$C$9))</f>
        <v>3</v>
      </c>
      <c r="CD816" s="24">
        <f>IF(BY816="-","-",_xlfn.XLOOKUP(BY816,ABNT5101!$B$4:$B$9,ABNT5101!$D$4:$D$9))</f>
        <v>0.6</v>
      </c>
      <c r="CE816" s="20" t="str">
        <f t="shared" si="922"/>
        <v>ATENDE</v>
      </c>
      <c r="CF816" s="20" t="str">
        <f t="shared" si="923"/>
        <v>ATENDE</v>
      </c>
      <c r="CG816" s="20" t="str">
        <f t="shared" si="924"/>
        <v>ATENDE</v>
      </c>
      <c r="CH816" s="26" t="str">
        <f>_xlfn.XLOOKUP(CI816,'Banco de dados'!$B:$B,'Banco de dados'!$D:$D)</f>
        <v>SX LIGHTING</v>
      </c>
      <c r="CI816" s="27" t="str">
        <f>'Banco de dados'!B54</f>
        <v>SX-INEVO030HF</v>
      </c>
      <c r="CJ816" s="26" t="str">
        <f>_xlfn.XLOOKUP(CI816,'Banco de dados'!$B:$B,'Banco de dados'!$E:$E)</f>
        <v>SXINEVO030K50L12CZF7PHF</v>
      </c>
      <c r="CK816" s="26"/>
      <c r="CL816" s="26" t="e">
        <f>IF(CK816="-","-",_xlfn.XLOOKUP(CK816,'Banco de dados'!$B:$B,'Banco de dados'!$E:$E))</f>
        <v>#N/A</v>
      </c>
      <c r="CM816" s="28">
        <f t="shared" si="925"/>
        <v>1</v>
      </c>
      <c r="CN816" s="26">
        <f>_xlfn.XLOOKUP(CI816,'Banco de dados'!$B:$B,'Banco de dados'!$H:$H)</f>
        <v>31</v>
      </c>
      <c r="CO816" s="26" t="e">
        <f t="array" aca="1" ref="CO816" ca="1">_xludf.XLOOKUP(CK816,'Banco de dados'!$B:$B,'Banco de dados'!$H:$H)</f>
        <v>#NAME?</v>
      </c>
      <c r="CP816" s="51" t="e">
        <f t="array" aca="1" ref="CP816" ca="1">_xludf.XLOOKUP(CI816,'Banco de dados'!$B:$B,'Banco de dados'!$F:$F)</f>
        <v>#NAME?</v>
      </c>
      <c r="CQ816" s="26" t="e">
        <f t="array" aca="1" ref="CQ816" ca="1">_xludf.XLOOKUP(CK816,'Banco de dados'!$B:$B,'Banco de dados'!$F:$F)</f>
        <v>#NAME?</v>
      </c>
      <c r="CR816" s="27">
        <v>0</v>
      </c>
      <c r="CS816" s="27">
        <v>9</v>
      </c>
      <c r="CT816" s="26" t="str">
        <f>IF(AG816=0.5,"Suporte",IF(AND(AG816&gt;='Braços de IP'!$B$9,AG816&lt;='Braços de IP'!$D$9),'Braços de IP'!$E$9,IF(AND(AG816&gt;='Braços de IP'!$B$10,AG816&lt;='Braços de IP'!$D$10),'Braços de IP'!$E$10,IF(AND(AG816&gt;='Braços de IP'!$B$11,AG816&lt;='Braços de IP'!$D$11),'Braços de IP'!$E$11,IF(AND(AG816&gt;='Braços de IP'!$B$12,AG816&lt;='Braços de IP'!$D$12),'Braços de IP'!$E$12,IF(AND(AG816&gt;='Braços de IP'!$B$13,AG816&lt;='Braços de IP'!$D$13),'Braços de IP'!$E$13,IF(AND(AG816&gt;='Braços de IP'!$B$14,AG816&lt;='Braços de IP'!$D$14),'Braços de IP'!$E$14,"ERRO")))))))</f>
        <v>Longo I</v>
      </c>
      <c r="CU816" s="27"/>
      <c r="CV816" s="26" t="str">
        <f>IF($CU816="","",VLOOKUP($CU816,'Braços de IP'!$E$9:$I$15,2,0))</f>
        <v/>
      </c>
      <c r="CW816" s="29" t="str">
        <f>IF($CU816="","",VLOOKUP($CU816,'Braços de IP'!$E$9:$I$15,5,0))</f>
        <v/>
      </c>
      <c r="CX816" s="26"/>
      <c r="CY816" s="26"/>
      <c r="CZ816" s="26"/>
      <c r="DA816" s="26"/>
      <c r="DB816" s="26"/>
      <c r="DC816" s="26"/>
      <c r="DD816" s="62">
        <f t="shared" si="926"/>
        <v>31</v>
      </c>
      <c r="DE816" s="31">
        <f t="shared" si="927"/>
        <v>96</v>
      </c>
      <c r="DF816" s="30">
        <f t="shared" si="928"/>
        <v>127</v>
      </c>
      <c r="DG816" s="32">
        <f t="shared" si="929"/>
        <v>0.67708333333333326</v>
      </c>
      <c r="DH816" s="33" t="s">
        <v>143</v>
      </c>
      <c r="DI816" s="34"/>
      <c r="DJ816" s="35"/>
      <c r="DK816" s="16" t="s">
        <v>144</v>
      </c>
      <c r="DL816" s="16"/>
      <c r="DN816" s="36" t="e">
        <f t="shared" si="970"/>
        <v>#VALUE!</v>
      </c>
    </row>
    <row r="817" spans="1:118" ht="15.75" customHeight="1" x14ac:dyDescent="0.25">
      <c r="B817" s="16">
        <v>184</v>
      </c>
      <c r="C817" s="16" t="s">
        <v>583</v>
      </c>
      <c r="D817" s="16" t="s">
        <v>668</v>
      </c>
      <c r="E817" s="16">
        <v>-8.0626999999999995</v>
      </c>
      <c r="F817" s="16">
        <v>-34.898224999999996</v>
      </c>
      <c r="G817" s="16" t="s">
        <v>157</v>
      </c>
      <c r="H817" s="17" t="s">
        <v>136</v>
      </c>
      <c r="I817" s="16" t="s">
        <v>135</v>
      </c>
      <c r="J817" s="17" t="s">
        <v>137</v>
      </c>
      <c r="K817" s="18">
        <v>96</v>
      </c>
      <c r="L817" s="17" t="s">
        <v>138</v>
      </c>
      <c r="M817" s="17">
        <v>0</v>
      </c>
      <c r="N817" s="16">
        <f t="shared" si="966"/>
        <v>192</v>
      </c>
      <c r="O817" s="17">
        <v>1</v>
      </c>
      <c r="P817" s="17">
        <v>0</v>
      </c>
      <c r="Q817" s="17">
        <v>7.52</v>
      </c>
      <c r="R817" s="16"/>
      <c r="S817" s="16"/>
      <c r="T817" s="16">
        <v>0</v>
      </c>
      <c r="U817" s="17">
        <v>1.1499999999999999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 t="s">
        <v>139</v>
      </c>
      <c r="AB817" s="17" t="s">
        <v>140</v>
      </c>
      <c r="AC817" s="17">
        <v>25.56</v>
      </c>
      <c r="AD817" s="17">
        <v>7</v>
      </c>
      <c r="AE817" s="17">
        <v>1</v>
      </c>
      <c r="AF817" s="17">
        <v>0</v>
      </c>
      <c r="AG817" s="17">
        <v>2.67</v>
      </c>
      <c r="AH817" s="17">
        <f t="shared" si="967"/>
        <v>2.67</v>
      </c>
      <c r="AI817" s="17" t="s">
        <v>136</v>
      </c>
      <c r="AJ817" s="17" t="s">
        <v>136</v>
      </c>
      <c r="AK817" s="17" t="s">
        <v>141</v>
      </c>
      <c r="AL817" s="17">
        <f t="shared" si="968"/>
        <v>2</v>
      </c>
      <c r="AM817" s="17">
        <v>0</v>
      </c>
      <c r="AN817" s="17"/>
      <c r="AO817" s="17">
        <v>0</v>
      </c>
      <c r="AP817" s="17">
        <v>0</v>
      </c>
      <c r="AQ817" s="17">
        <v>0</v>
      </c>
      <c r="AR817" s="17" t="s">
        <v>136</v>
      </c>
      <c r="AS817" s="19">
        <f t="shared" si="908"/>
        <v>0</v>
      </c>
      <c r="AT817" s="19"/>
      <c r="AU817" s="19">
        <f>VLOOKUP(G817,ABNT5101!$I$3:$J$9,2)</f>
        <v>7.5</v>
      </c>
      <c r="AV817" s="19">
        <f>VLOOKUP(G817,ABNT5101!$I$3:$M$9,5)</f>
        <v>0.18</v>
      </c>
      <c r="AW817" s="17" t="str">
        <f>_xlfn.XLOOKUP(G817,ABNT5101!I:I,ABNT5101!L:L)</f>
        <v>-</v>
      </c>
      <c r="AX817" s="17">
        <f>_xlfn.XLOOKUP(G817,ABNT5101!$I:$I,ABNT5101!M:M)</f>
        <v>0.18</v>
      </c>
      <c r="AY817" s="17" t="str">
        <f>_xlfn.XLOOKUP(G817,ABNT5101!$I:$I,ABNT5101!N:N)</f>
        <v>-</v>
      </c>
      <c r="AZ817" s="17">
        <f>_xlfn.XLOOKUP(G817,ABNT5101!$I:$I,ABNT5101!O:O)</f>
        <v>16</v>
      </c>
      <c r="BA817" s="20" t="str">
        <f t="shared" si="909"/>
        <v>ATENDE</v>
      </c>
      <c r="BB817" s="21">
        <f t="shared" ref="BB817:BC817" si="984">BE817/AU817-1</f>
        <v>0.57333333333333347</v>
      </c>
      <c r="BC817" s="21">
        <f t="shared" si="984"/>
        <v>2.666666666666667</v>
      </c>
      <c r="BD817" s="21" t="str">
        <f t="shared" si="911"/>
        <v>-</v>
      </c>
      <c r="BE817" s="22">
        <v>11.8</v>
      </c>
      <c r="BF817" s="22">
        <v>0.66</v>
      </c>
      <c r="BG817" s="22"/>
      <c r="BH817" s="22"/>
      <c r="BI817" s="23"/>
      <c r="BJ817" s="22"/>
      <c r="BK817" s="20" t="str">
        <f t="shared" si="912"/>
        <v>ATENDE</v>
      </c>
      <c r="BL817" s="20" t="str">
        <f t="shared" si="913"/>
        <v>ATENDE</v>
      </c>
      <c r="BM817" s="20" t="str">
        <f t="shared" si="914"/>
        <v>ATENDE</v>
      </c>
      <c r="BN817" s="20" t="str">
        <f t="shared" si="915"/>
        <v>ATENDE</v>
      </c>
      <c r="BO817" s="24" t="str">
        <f t="shared" si="916"/>
        <v>C5</v>
      </c>
      <c r="BP817" s="24" t="s">
        <v>136</v>
      </c>
      <c r="BQ817" s="25" t="e">
        <f t="shared" si="917"/>
        <v>#VALUE!</v>
      </c>
      <c r="BR817" s="22"/>
      <c r="BS817" s="22"/>
      <c r="BT817" s="24" t="str">
        <f>IF(BP817="-","-",_xlfn.XLOOKUP(BP817,ABNT5101!$B$4:$B$9,ABNT5101!$C$4:$C$9))</f>
        <v>-</v>
      </c>
      <c r="BU817" s="24" t="str">
        <f>IF(BP817="-","-",_xlfn.XLOOKUP(BP817,ABNT5101!$B$4:$B$9,ABNT5101!$D$4:$D$9))</f>
        <v>-</v>
      </c>
      <c r="BV817" s="20" t="str">
        <f t="shared" si="918"/>
        <v>-</v>
      </c>
      <c r="BW817" s="20" t="str">
        <f t="shared" si="919"/>
        <v>-</v>
      </c>
      <c r="BX817" s="20" t="str">
        <f t="shared" si="920"/>
        <v>-</v>
      </c>
      <c r="BY817" s="24" t="s">
        <v>135</v>
      </c>
      <c r="BZ817" s="25">
        <f t="shared" si="921"/>
        <v>1.8266666666666667</v>
      </c>
      <c r="CA817" s="24">
        <v>8.48</v>
      </c>
      <c r="CB817" s="24">
        <v>7.25</v>
      </c>
      <c r="CC817" s="20">
        <f>IF(BY817="-","-",_xlfn.XLOOKUP(BY817,ABNT5101!$B$4:$B$9,ABNT5101!$C$4:$C$9))</f>
        <v>3</v>
      </c>
      <c r="CD817" s="24">
        <f>IF(BY817="-","-",_xlfn.XLOOKUP(BY817,ABNT5101!$B$4:$B$9,ABNT5101!$D$4:$D$9))</f>
        <v>0.6</v>
      </c>
      <c r="CE817" s="20" t="str">
        <f t="shared" si="922"/>
        <v>ATENDE</v>
      </c>
      <c r="CF817" s="20" t="str">
        <f t="shared" si="923"/>
        <v>ATENDE</v>
      </c>
      <c r="CG817" s="20" t="str">
        <f t="shared" si="924"/>
        <v>ATENDE</v>
      </c>
      <c r="CH817" s="26" t="str">
        <f>_xlfn.XLOOKUP(CI817,'Banco de dados'!$B:$B,'Banco de dados'!$D:$D)</f>
        <v>TECNOWATT</v>
      </c>
      <c r="CI817" s="27" t="str">
        <f>'Banco de dados'!B65</f>
        <v xml:space="preserve">SIGSAGPTLRRSSNDL_30W_38IBBRS
</v>
      </c>
      <c r="CJ817" s="26" t="str">
        <f>_xlfn.XLOOKUP(CI817,'Banco de dados'!$B:$B,'Banco de dados'!$E:$E)</f>
        <v>SIGSAGPTLRRSSNDL_30W_38IBBRS
1-10C1MUN6.5</v>
      </c>
      <c r="CK817" s="26"/>
      <c r="CL817" s="26" t="e">
        <f>IF(CK817="-","-",_xlfn.XLOOKUP(CK817,'Banco de dados'!$B:$B,'Banco de dados'!$E:$E))</f>
        <v>#N/A</v>
      </c>
      <c r="CM817" s="28">
        <f t="shared" si="925"/>
        <v>1</v>
      </c>
      <c r="CN817" s="26">
        <f>_xlfn.XLOOKUP(CI817,'Banco de dados'!$B:$B,'Banco de dados'!$H:$H)</f>
        <v>30</v>
      </c>
      <c r="CO817" s="26" t="e">
        <f t="array" aca="1" ref="CO817" ca="1">_xludf.XLOOKUP(CK817,'Banco de dados'!$B:$B,'Banco de dados'!$H:$H)</f>
        <v>#NAME?</v>
      </c>
      <c r="CP817" s="51" t="e">
        <f t="array" aca="1" ref="CP817" ca="1">_xludf.XLOOKUP(CI817,'Banco de dados'!$B:$B,'Banco de dados'!$F:$F)</f>
        <v>#NAME?</v>
      </c>
      <c r="CQ817" s="26" t="e">
        <f t="array" aca="1" ref="CQ817" ca="1">_xludf.XLOOKUP(CK817,'Banco de dados'!$B:$B,'Banco de dados'!$F:$F)</f>
        <v>#NAME?</v>
      </c>
      <c r="CR817" s="27">
        <v>0</v>
      </c>
      <c r="CS817" s="27">
        <v>3</v>
      </c>
      <c r="CT817" s="26" t="str">
        <f>IF(AG817=0.5,"Suporte",IF(AND(AG817&gt;='Braços de IP'!$B$9,AG817&lt;='Braços de IP'!$D$9),'Braços de IP'!$E$9,IF(AND(AG817&gt;='Braços de IP'!$B$10,AG817&lt;='Braços de IP'!$D$10),'Braços de IP'!$E$10,IF(AND(AG817&gt;='Braços de IP'!$B$11,AG817&lt;='Braços de IP'!$D$11),'Braços de IP'!$E$11,IF(AND(AG817&gt;='Braços de IP'!$B$12,AG817&lt;='Braços de IP'!$D$12),'Braços de IP'!$E$12,IF(AND(AG817&gt;='Braços de IP'!$B$13,AG817&lt;='Braços de IP'!$D$13),'Braços de IP'!$E$13,IF(AND(AG817&gt;='Braços de IP'!$B$14,AG817&lt;='Braços de IP'!$D$14),'Braços de IP'!$E$14,"ERRO")))))))</f>
        <v>Longo I</v>
      </c>
      <c r="CU817" s="27"/>
      <c r="CV817" s="26" t="str">
        <f>IF($CU817="","",VLOOKUP($CU817,'Braços de IP'!$E$9:$I$15,2,0))</f>
        <v/>
      </c>
      <c r="CW817" s="29" t="str">
        <f>IF($CU817="","",VLOOKUP($CU817,'Braços de IP'!$E$9:$I$15,5,0))</f>
        <v/>
      </c>
      <c r="CX817" s="26"/>
      <c r="CY817" s="26"/>
      <c r="CZ817" s="26"/>
      <c r="DA817" s="26"/>
      <c r="DB817" s="26"/>
      <c r="DC817" s="26"/>
      <c r="DD817" s="30">
        <f t="shared" si="926"/>
        <v>30</v>
      </c>
      <c r="DE817" s="31">
        <f t="shared" si="927"/>
        <v>96</v>
      </c>
      <c r="DF817" s="30">
        <f t="shared" si="928"/>
        <v>126</v>
      </c>
      <c r="DG817" s="32">
        <f t="shared" si="929"/>
        <v>0.6875</v>
      </c>
      <c r="DH817" s="33" t="s">
        <v>143</v>
      </c>
      <c r="DI817" s="34"/>
      <c r="DJ817" s="35"/>
      <c r="DK817" s="16" t="s">
        <v>144</v>
      </c>
      <c r="DL817" s="16"/>
      <c r="DN817" s="36" t="e">
        <f t="shared" si="970"/>
        <v>#VALUE!</v>
      </c>
    </row>
    <row r="818" spans="1:118" ht="15.75" customHeight="1" x14ac:dyDescent="0.25">
      <c r="A818" s="1"/>
      <c r="B818" s="16">
        <v>185</v>
      </c>
      <c r="C818" s="16" t="s">
        <v>146</v>
      </c>
      <c r="D818" s="16" t="s">
        <v>669</v>
      </c>
      <c r="E818" s="16">
        <v>-8.0383809999999993</v>
      </c>
      <c r="F818" s="16">
        <v>-34.934707000000003</v>
      </c>
      <c r="G818" s="16" t="s">
        <v>160</v>
      </c>
      <c r="H818" s="17" t="s">
        <v>136</v>
      </c>
      <c r="I818" s="16" t="s">
        <v>135</v>
      </c>
      <c r="J818" s="17" t="s">
        <v>137</v>
      </c>
      <c r="K818" s="18">
        <v>50</v>
      </c>
      <c r="L818" s="17" t="s">
        <v>138</v>
      </c>
      <c r="M818" s="17">
        <v>0</v>
      </c>
      <c r="N818" s="16">
        <f t="shared" si="966"/>
        <v>100</v>
      </c>
      <c r="O818" s="17">
        <v>1</v>
      </c>
      <c r="P818" s="17">
        <v>1.3</v>
      </c>
      <c r="Q818" s="17">
        <v>5.27</v>
      </c>
      <c r="R818" s="16"/>
      <c r="S818" s="16"/>
      <c r="T818" s="16">
        <v>0</v>
      </c>
      <c r="U818" s="17">
        <v>0.9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 t="s">
        <v>139</v>
      </c>
      <c r="AB818" s="17" t="s">
        <v>140</v>
      </c>
      <c r="AC818" s="17">
        <v>22.21</v>
      </c>
      <c r="AD818" s="17">
        <v>7.1</v>
      </c>
      <c r="AE818" s="17">
        <v>1</v>
      </c>
      <c r="AF818" s="17">
        <v>1.65</v>
      </c>
      <c r="AG818" s="17">
        <v>2.83</v>
      </c>
      <c r="AH818" s="17">
        <f t="shared" si="967"/>
        <v>1.1800000000000002</v>
      </c>
      <c r="AI818" s="17" t="s">
        <v>136</v>
      </c>
      <c r="AJ818" s="17" t="s">
        <v>136</v>
      </c>
      <c r="AK818" s="17" t="s">
        <v>141</v>
      </c>
      <c r="AL818" s="17">
        <f t="shared" si="968"/>
        <v>2</v>
      </c>
      <c r="AM818" s="17">
        <v>0</v>
      </c>
      <c r="AN818" s="17"/>
      <c r="AO818" s="17">
        <v>0</v>
      </c>
      <c r="AP818" s="17">
        <v>0</v>
      </c>
      <c r="AQ818" s="17">
        <v>0</v>
      </c>
      <c r="AR818" s="17" t="s">
        <v>136</v>
      </c>
      <c r="AS818" s="19">
        <f t="shared" si="908"/>
        <v>0</v>
      </c>
      <c r="AT818" s="19"/>
      <c r="AU818" s="19">
        <f>VLOOKUP(G818,ABNT5101!$I$3:$J$9,2)</f>
        <v>10</v>
      </c>
      <c r="AV818" s="19">
        <f>VLOOKUP(G818,ABNT5101!$I$3:$M$9,5)</f>
        <v>0.18</v>
      </c>
      <c r="AW818" s="17" t="str">
        <f>_xlfn.XLOOKUP(G818,ABNT5101!I:I,ABNT5101!L:L)</f>
        <v>-</v>
      </c>
      <c r="AX818" s="17">
        <f>_xlfn.XLOOKUP(G818,ABNT5101!$I:$I,ABNT5101!M:M)</f>
        <v>0.18</v>
      </c>
      <c r="AY818" s="17" t="str">
        <f>_xlfn.XLOOKUP(G818,ABNT5101!$I:$I,ABNT5101!N:N)</f>
        <v>-</v>
      </c>
      <c r="AZ818" s="17">
        <f>_xlfn.XLOOKUP(G818,ABNT5101!$I:$I,ABNT5101!O:O)</f>
        <v>16</v>
      </c>
      <c r="BA818" s="20" t="str">
        <f t="shared" si="909"/>
        <v>ATENDE</v>
      </c>
      <c r="BB818" s="21">
        <f t="shared" ref="BB818:BC818" si="985">BE818/AU818-1</f>
        <v>0.14000000000000012</v>
      </c>
      <c r="BC818" s="21">
        <f t="shared" si="985"/>
        <v>2.5555555555555558</v>
      </c>
      <c r="BD818" s="21" t="str">
        <f t="shared" si="911"/>
        <v>-</v>
      </c>
      <c r="BE818" s="22">
        <v>11.4</v>
      </c>
      <c r="BF818" s="22">
        <v>0.64</v>
      </c>
      <c r="BG818" s="22"/>
      <c r="BH818" s="22"/>
      <c r="BI818" s="23"/>
      <c r="BJ818" s="22"/>
      <c r="BK818" s="20" t="str">
        <f t="shared" si="912"/>
        <v>ATENDE</v>
      </c>
      <c r="BL818" s="20" t="str">
        <f t="shared" si="913"/>
        <v>ATENDE</v>
      </c>
      <c r="BM818" s="20" t="str">
        <f t="shared" si="914"/>
        <v>ATENDE</v>
      </c>
      <c r="BN818" s="20" t="str">
        <f t="shared" si="915"/>
        <v>ATENDE</v>
      </c>
      <c r="BO818" s="24" t="str">
        <f t="shared" si="916"/>
        <v>C4</v>
      </c>
      <c r="BP818" s="24" t="str">
        <f t="shared" ref="BP818:BP856" si="986">I818</f>
        <v>P6</v>
      </c>
      <c r="BQ818" s="25">
        <f t="shared" si="917"/>
        <v>2.1733333333333333</v>
      </c>
      <c r="BR818" s="22">
        <v>9.52</v>
      </c>
      <c r="BS818" s="22">
        <v>6.19</v>
      </c>
      <c r="BT818" s="24">
        <f>IF(BP818="-","-",_xlfn.XLOOKUP(BP818,ABNT5101!$B$4:$B$9,ABNT5101!$C$4:$C$9))</f>
        <v>3</v>
      </c>
      <c r="BU818" s="24">
        <f>IF(BP818="-","-",_xlfn.XLOOKUP(BP818,ABNT5101!$B$4:$B$9,ABNT5101!$D$4:$D$9))</f>
        <v>0.6</v>
      </c>
      <c r="BV818" s="20" t="str">
        <f t="shared" si="918"/>
        <v>ATENDE</v>
      </c>
      <c r="BW818" s="20" t="str">
        <f t="shared" si="919"/>
        <v>ATENDE</v>
      </c>
      <c r="BX818" s="20" t="str">
        <f t="shared" si="920"/>
        <v>ATENDE</v>
      </c>
      <c r="BY818" s="24" t="str">
        <f t="shared" ref="BY818:BY826" si="987">BP818</f>
        <v>P6</v>
      </c>
      <c r="BZ818" s="25">
        <f t="shared" si="921"/>
        <v>2.2799999999999998</v>
      </c>
      <c r="CA818" s="24">
        <v>9.84</v>
      </c>
      <c r="CB818" s="24">
        <v>6.98</v>
      </c>
      <c r="CC818" s="20">
        <f>IF(BY818="-","-",_xlfn.XLOOKUP(BY818,ABNT5101!$B$4:$B$9,ABNT5101!$C$4:$C$9))</f>
        <v>3</v>
      </c>
      <c r="CD818" s="24">
        <f>IF(BY818="-","-",_xlfn.XLOOKUP(BY818,ABNT5101!$B$4:$B$9,ABNT5101!$D$4:$D$9))</f>
        <v>0.6</v>
      </c>
      <c r="CE818" s="20" t="str">
        <f t="shared" si="922"/>
        <v>ATENDE</v>
      </c>
      <c r="CF818" s="20" t="str">
        <f t="shared" si="923"/>
        <v>ATENDE</v>
      </c>
      <c r="CG818" s="20" t="str">
        <f t="shared" si="924"/>
        <v>ATENDE</v>
      </c>
      <c r="CH818" s="26" t="str">
        <f>_xlfn.XLOOKUP(CI818,'Banco de dados'!$B:$B,'Banco de dados'!$D:$D)</f>
        <v>LEDSTAR</v>
      </c>
      <c r="CI818" s="47" t="str">
        <f>'Banco de dados'!B5</f>
        <v xml:space="preserve"> SL VT 9.1 28W</v>
      </c>
      <c r="CJ818" s="26" t="str">
        <f>_xlfn.XLOOKUP(CI818,'Banco de dados'!$B:$B,'Banco de dados'!$E:$E)</f>
        <v>LUM LED SL VT 9.1 28W</v>
      </c>
      <c r="CK818" s="26"/>
      <c r="CL818" s="26" t="e">
        <f>IF(CK818="-","-",_xlfn.XLOOKUP(CK818,'Banco de dados'!$B:$B,'Banco de dados'!$E:$E))</f>
        <v>#N/A</v>
      </c>
      <c r="CM818" s="28">
        <f t="shared" si="925"/>
        <v>1</v>
      </c>
      <c r="CN818" s="26">
        <f>_xlfn.XLOOKUP(CI818,'Banco de dados'!$B:$B,'Banco de dados'!$H:$H)</f>
        <v>28</v>
      </c>
      <c r="CO818" s="26" t="e">
        <f t="array" aca="1" ref="CO818" ca="1">_xludf.XLOOKUP(CK818,'Banco de dados'!$B:$B,'Banco de dados'!$H:$H)</f>
        <v>#NAME?</v>
      </c>
      <c r="CP818" s="51" t="e">
        <f t="array" aca="1" ref="CP818" ca="1">_xludf.XLOOKUP(CI818,'Banco de dados'!$B:$B,'Banco de dados'!$F:$F)</f>
        <v>#NAME?</v>
      </c>
      <c r="CQ818" s="26" t="e">
        <f t="array" aca="1" ref="CQ818" ca="1">_xludf.XLOOKUP(CK818,'Banco de dados'!$B:$B,'Banco de dados'!$F:$F)</f>
        <v>#NAME?</v>
      </c>
      <c r="CR818" s="27">
        <v>0</v>
      </c>
      <c r="CS818" s="27"/>
      <c r="CT818" s="26" t="str">
        <f>IF(AG818=0.5,"Suporte",IF(AND(AG818&gt;='Braços de IP'!$B$9,AG818&lt;='Braços de IP'!$D$9),'Braços de IP'!$E$9,IF(AND(AG818&gt;='Braços de IP'!$B$10,AG818&lt;='Braços de IP'!$D$10),'Braços de IP'!$E$10,IF(AND(AG818&gt;='Braços de IP'!$B$11,AG818&lt;='Braços de IP'!$D$11),'Braços de IP'!$E$11,IF(AND(AG818&gt;='Braços de IP'!$B$12,AG818&lt;='Braços de IP'!$D$12),'Braços de IP'!$E$12,IF(AND(AG818&gt;='Braços de IP'!$B$13,AG818&lt;='Braços de IP'!$D$13),'Braços de IP'!$E$13,IF(AND(AG818&gt;='Braços de IP'!$B$14,AG818&lt;='Braços de IP'!$D$14),'Braços de IP'!$E$14,"ERRO")))))))</f>
        <v>Longo I</v>
      </c>
      <c r="CU818" s="27"/>
      <c r="CV818" s="26" t="str">
        <f>IF($CU818="","",VLOOKUP($CU818,'Braços de IP'!$E$9:$I$15,2,0))</f>
        <v/>
      </c>
      <c r="CW818" s="29" t="str">
        <f>IF($CU818="","",VLOOKUP($CU818,'Braços de IP'!$E$9:$I$15,5,0))</f>
        <v/>
      </c>
      <c r="CX818" s="26"/>
      <c r="CY818" s="26"/>
      <c r="CZ818" s="26"/>
      <c r="DA818" s="26"/>
      <c r="DB818" s="26"/>
      <c r="DC818" s="26"/>
      <c r="DD818" s="30">
        <f t="shared" si="926"/>
        <v>28</v>
      </c>
      <c r="DE818" s="31">
        <f t="shared" si="927"/>
        <v>50</v>
      </c>
      <c r="DF818" s="30">
        <f t="shared" si="928"/>
        <v>78</v>
      </c>
      <c r="DG818" s="32">
        <f t="shared" si="929"/>
        <v>0.43999999999999995</v>
      </c>
      <c r="DH818" s="33" t="s">
        <v>143</v>
      </c>
      <c r="DI818" s="34"/>
      <c r="DJ818" s="35"/>
      <c r="DK818" s="16" t="s">
        <v>144</v>
      </c>
      <c r="DL818" s="16"/>
      <c r="DN818" s="36" t="e">
        <f t="shared" si="970"/>
        <v>#VALUE!</v>
      </c>
    </row>
    <row r="819" spans="1:118" ht="15.75" customHeight="1" x14ac:dyDescent="0.25">
      <c r="A819" s="1"/>
      <c r="B819" s="16">
        <v>185</v>
      </c>
      <c r="C819" s="16" t="s">
        <v>146</v>
      </c>
      <c r="D819" s="16" t="s">
        <v>669</v>
      </c>
      <c r="E819" s="16">
        <v>-8.0383809999999993</v>
      </c>
      <c r="F819" s="16">
        <v>-34.934707000000003</v>
      </c>
      <c r="G819" s="16" t="s">
        <v>160</v>
      </c>
      <c r="H819" s="17" t="s">
        <v>136</v>
      </c>
      <c r="I819" s="16" t="s">
        <v>135</v>
      </c>
      <c r="J819" s="17" t="s">
        <v>137</v>
      </c>
      <c r="K819" s="18">
        <v>50</v>
      </c>
      <c r="L819" s="17" t="s">
        <v>138</v>
      </c>
      <c r="M819" s="17">
        <v>0</v>
      </c>
      <c r="N819" s="16">
        <f t="shared" si="966"/>
        <v>100</v>
      </c>
      <c r="O819" s="17">
        <v>1</v>
      </c>
      <c r="P819" s="17">
        <v>1.3</v>
      </c>
      <c r="Q819" s="17">
        <v>5.27</v>
      </c>
      <c r="R819" s="16"/>
      <c r="S819" s="16"/>
      <c r="T819" s="16">
        <v>0</v>
      </c>
      <c r="U819" s="17">
        <v>0.9</v>
      </c>
      <c r="V819" s="17">
        <v>0</v>
      </c>
      <c r="W819" s="17">
        <v>0</v>
      </c>
      <c r="X819" s="17">
        <v>0</v>
      </c>
      <c r="Y819" s="17">
        <v>0</v>
      </c>
      <c r="Z819" s="17">
        <v>0</v>
      </c>
      <c r="AA819" s="17" t="s">
        <v>139</v>
      </c>
      <c r="AB819" s="17" t="s">
        <v>140</v>
      </c>
      <c r="AC819" s="17">
        <v>22.21</v>
      </c>
      <c r="AD819" s="17">
        <v>7.1</v>
      </c>
      <c r="AE819" s="17">
        <v>1</v>
      </c>
      <c r="AF819" s="17">
        <v>1.65</v>
      </c>
      <c r="AG819" s="17">
        <v>2.83</v>
      </c>
      <c r="AH819" s="17">
        <f t="shared" si="967"/>
        <v>1.1800000000000002</v>
      </c>
      <c r="AI819" s="17" t="s">
        <v>136</v>
      </c>
      <c r="AJ819" s="17" t="s">
        <v>136</v>
      </c>
      <c r="AK819" s="17" t="s">
        <v>141</v>
      </c>
      <c r="AL819" s="17">
        <f t="shared" si="968"/>
        <v>2</v>
      </c>
      <c r="AM819" s="17">
        <v>0</v>
      </c>
      <c r="AN819" s="17"/>
      <c r="AO819" s="17">
        <v>0</v>
      </c>
      <c r="AP819" s="17">
        <v>0</v>
      </c>
      <c r="AQ819" s="17">
        <v>0</v>
      </c>
      <c r="AR819" s="17" t="s">
        <v>136</v>
      </c>
      <c r="AS819" s="19">
        <f t="shared" si="908"/>
        <v>0</v>
      </c>
      <c r="AT819" s="19"/>
      <c r="AU819" s="19">
        <f>VLOOKUP(G819,ABNT5101!$I$3:$J$9,2)</f>
        <v>10</v>
      </c>
      <c r="AV819" s="19">
        <f>VLOOKUP(G819,ABNT5101!$I$3:$M$9,5)</f>
        <v>0.18</v>
      </c>
      <c r="AW819" s="17" t="str">
        <f>_xlfn.XLOOKUP(G819,ABNT5101!I:I,ABNT5101!L:L)</f>
        <v>-</v>
      </c>
      <c r="AX819" s="17">
        <f>_xlfn.XLOOKUP(G819,ABNT5101!$I:$I,ABNT5101!M:M)</f>
        <v>0.18</v>
      </c>
      <c r="AY819" s="17" t="str">
        <f>_xlfn.XLOOKUP(G819,ABNT5101!$I:$I,ABNT5101!N:N)</f>
        <v>-</v>
      </c>
      <c r="AZ819" s="17">
        <f>_xlfn.XLOOKUP(G819,ABNT5101!$I:$I,ABNT5101!O:O)</f>
        <v>16</v>
      </c>
      <c r="BA819" s="20" t="str">
        <f t="shared" si="909"/>
        <v>ATENDE</v>
      </c>
      <c r="BB819" s="21">
        <f t="shared" ref="BB819:BC819" si="988">BE819/AU819-1</f>
        <v>0.41900000000000004</v>
      </c>
      <c r="BC819" s="21">
        <f t="shared" si="988"/>
        <v>3.4444444444444446</v>
      </c>
      <c r="BD819" s="21" t="str">
        <f t="shared" si="911"/>
        <v>-</v>
      </c>
      <c r="BE819" s="22">
        <v>14.19</v>
      </c>
      <c r="BF819" s="22">
        <v>0.8</v>
      </c>
      <c r="BG819" s="22"/>
      <c r="BH819" s="22"/>
      <c r="BI819" s="23"/>
      <c r="BJ819" s="22"/>
      <c r="BK819" s="20" t="str">
        <f t="shared" si="912"/>
        <v>ATENDE</v>
      </c>
      <c r="BL819" s="20" t="str">
        <f t="shared" si="913"/>
        <v>ATENDE</v>
      </c>
      <c r="BM819" s="20" t="str">
        <f t="shared" si="914"/>
        <v>ATENDE</v>
      </c>
      <c r="BN819" s="20" t="str">
        <f t="shared" si="915"/>
        <v>ATENDE</v>
      </c>
      <c r="BO819" s="24" t="str">
        <f t="shared" si="916"/>
        <v>C4</v>
      </c>
      <c r="BP819" s="24" t="str">
        <f t="shared" si="986"/>
        <v>P6</v>
      </c>
      <c r="BQ819" s="25">
        <f t="shared" si="917"/>
        <v>2.7633333333333332</v>
      </c>
      <c r="BR819" s="22">
        <v>11.29</v>
      </c>
      <c r="BS819" s="22">
        <v>8.76</v>
      </c>
      <c r="BT819" s="24">
        <f>IF(BP819="-","-",_xlfn.XLOOKUP(BP819,ABNT5101!$B$4:$B$9,ABNT5101!$C$4:$C$9))</f>
        <v>3</v>
      </c>
      <c r="BU819" s="24">
        <f>IF(BP819="-","-",_xlfn.XLOOKUP(BP819,ABNT5101!$B$4:$B$9,ABNT5101!$D$4:$D$9))</f>
        <v>0.6</v>
      </c>
      <c r="BV819" s="20" t="str">
        <f t="shared" si="918"/>
        <v>ATENDE</v>
      </c>
      <c r="BW819" s="20" t="str">
        <f t="shared" si="919"/>
        <v>ATENDE</v>
      </c>
      <c r="BX819" s="20" t="str">
        <f t="shared" si="920"/>
        <v>ATENDE</v>
      </c>
      <c r="BY819" s="24" t="str">
        <f t="shared" si="987"/>
        <v>P6</v>
      </c>
      <c r="BZ819" s="25">
        <f t="shared" si="921"/>
        <v>3.1466666666666665</v>
      </c>
      <c r="CA819" s="24">
        <v>12.44</v>
      </c>
      <c r="CB819" s="24">
        <v>11.11</v>
      </c>
      <c r="CC819" s="20">
        <f>IF(BY819="-","-",_xlfn.XLOOKUP(BY819,ABNT5101!$B$4:$B$9,ABNT5101!$C$4:$C$9))</f>
        <v>3</v>
      </c>
      <c r="CD819" s="24">
        <f>IF(BY819="-","-",_xlfn.XLOOKUP(BY819,ABNT5101!$B$4:$B$9,ABNT5101!$D$4:$D$9))</f>
        <v>0.6</v>
      </c>
      <c r="CE819" s="20" t="str">
        <f t="shared" si="922"/>
        <v>ATENDE</v>
      </c>
      <c r="CF819" s="20" t="str">
        <f t="shared" si="923"/>
        <v>ATENDE</v>
      </c>
      <c r="CG819" s="20" t="str">
        <f t="shared" si="924"/>
        <v>ATENDE</v>
      </c>
      <c r="CH819" s="26" t="str">
        <f>_xlfn.XLOOKUP(CI819,'Banco de dados'!$B:$B,'Banco de dados'!$D:$D)</f>
        <v>SX LIGHTING</v>
      </c>
      <c r="CI819" s="27" t="str">
        <f>'Banco de dados'!B54</f>
        <v>SX-INEVO030HF</v>
      </c>
      <c r="CJ819" s="26" t="str">
        <f>_xlfn.XLOOKUP(CI819,'Banco de dados'!$B:$B,'Banco de dados'!$E:$E)</f>
        <v>SXINEVO030K50L12CZF7PHF</v>
      </c>
      <c r="CK819" s="26"/>
      <c r="CL819" s="26" t="e">
        <f>IF(CK819="-","-",_xlfn.XLOOKUP(CK819,'Banco de dados'!$B:$B,'Banco de dados'!$E:$E))</f>
        <v>#N/A</v>
      </c>
      <c r="CM819" s="28">
        <f t="shared" si="925"/>
        <v>1</v>
      </c>
      <c r="CN819" s="26">
        <f>_xlfn.XLOOKUP(CI819,'Banco de dados'!$B:$B,'Banco de dados'!$H:$H)</f>
        <v>31</v>
      </c>
      <c r="CO819" s="26" t="e">
        <f t="array" aca="1" ref="CO819" ca="1">_xludf.XLOOKUP(CK819,'Banco de dados'!$B:$B,'Banco de dados'!$H:$H)</f>
        <v>#NAME?</v>
      </c>
      <c r="CP819" s="51" t="e">
        <f t="array" aca="1" ref="CP819" ca="1">_xludf.XLOOKUP(CI819,'Banco de dados'!$B:$B,'Banco de dados'!$F:$F)</f>
        <v>#NAME?</v>
      </c>
      <c r="CQ819" s="26" t="e">
        <f t="array" aca="1" ref="CQ819" ca="1">_xludf.XLOOKUP(CK819,'Banco de dados'!$B:$B,'Banco de dados'!$F:$F)</f>
        <v>#NAME?</v>
      </c>
      <c r="CR819" s="27">
        <v>0</v>
      </c>
      <c r="CS819" s="27"/>
      <c r="CT819" s="26" t="str">
        <f>IF(AG819=0.5,"Suporte",IF(AND(AG819&gt;='Braços de IP'!$B$9,AG819&lt;='Braços de IP'!$D$9),'Braços de IP'!$E$9,IF(AND(AG819&gt;='Braços de IP'!$B$10,AG819&lt;='Braços de IP'!$D$10),'Braços de IP'!$E$10,IF(AND(AG819&gt;='Braços de IP'!$B$11,AG819&lt;='Braços de IP'!$D$11),'Braços de IP'!$E$11,IF(AND(AG819&gt;='Braços de IP'!$B$12,AG819&lt;='Braços de IP'!$D$12),'Braços de IP'!$E$12,IF(AND(AG819&gt;='Braços de IP'!$B$13,AG819&lt;='Braços de IP'!$D$13),'Braços de IP'!$E$13,IF(AND(AG819&gt;='Braços de IP'!$B$14,AG819&lt;='Braços de IP'!$D$14),'Braços de IP'!$E$14,"ERRO")))))))</f>
        <v>Longo I</v>
      </c>
      <c r="CU819" s="27"/>
      <c r="CV819" s="26" t="str">
        <f>IF($CU819="","",VLOOKUP($CU819,'Braços de IP'!$E$9:$I$15,2,0))</f>
        <v/>
      </c>
      <c r="CW819" s="29" t="str">
        <f>IF($CU819="","",VLOOKUP($CU819,'Braços de IP'!$E$9:$I$15,5,0))</f>
        <v/>
      </c>
      <c r="CX819" s="26"/>
      <c r="CY819" s="26"/>
      <c r="CZ819" s="26"/>
      <c r="DA819" s="26"/>
      <c r="DB819" s="26"/>
      <c r="DC819" s="26"/>
      <c r="DD819" s="30">
        <f t="shared" si="926"/>
        <v>31</v>
      </c>
      <c r="DE819" s="31">
        <f t="shared" si="927"/>
        <v>50</v>
      </c>
      <c r="DF819" s="30">
        <f t="shared" si="928"/>
        <v>81</v>
      </c>
      <c r="DG819" s="32">
        <f t="shared" si="929"/>
        <v>0.38</v>
      </c>
      <c r="DH819" s="33" t="s">
        <v>143</v>
      </c>
      <c r="DI819" s="34"/>
      <c r="DJ819" s="35"/>
      <c r="DK819" s="16" t="s">
        <v>144</v>
      </c>
      <c r="DL819" s="16"/>
      <c r="DN819" s="36" t="e">
        <f t="shared" si="970"/>
        <v>#VALUE!</v>
      </c>
    </row>
    <row r="820" spans="1:118" ht="15.75" customHeight="1" x14ac:dyDescent="0.25">
      <c r="A820" s="1"/>
      <c r="B820" s="16">
        <v>185</v>
      </c>
      <c r="C820" s="16" t="s">
        <v>146</v>
      </c>
      <c r="D820" s="16" t="s">
        <v>669</v>
      </c>
      <c r="E820" s="16">
        <v>-8.0383809999999993</v>
      </c>
      <c r="F820" s="16">
        <v>-34.934707000000003</v>
      </c>
      <c r="G820" s="16" t="s">
        <v>160</v>
      </c>
      <c r="H820" s="17" t="s">
        <v>136</v>
      </c>
      <c r="I820" s="16" t="s">
        <v>135</v>
      </c>
      <c r="J820" s="17" t="s">
        <v>137</v>
      </c>
      <c r="K820" s="18">
        <v>50</v>
      </c>
      <c r="L820" s="17" t="s">
        <v>138</v>
      </c>
      <c r="M820" s="17">
        <v>0</v>
      </c>
      <c r="N820" s="16">
        <f t="shared" si="966"/>
        <v>100</v>
      </c>
      <c r="O820" s="17">
        <v>1</v>
      </c>
      <c r="P820" s="17">
        <v>1.3</v>
      </c>
      <c r="Q820" s="17">
        <v>5.27</v>
      </c>
      <c r="R820" s="16"/>
      <c r="S820" s="16"/>
      <c r="T820" s="16">
        <v>0</v>
      </c>
      <c r="U820" s="17">
        <v>0.9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 t="s">
        <v>139</v>
      </c>
      <c r="AB820" s="17" t="s">
        <v>140</v>
      </c>
      <c r="AC820" s="17">
        <v>22.21</v>
      </c>
      <c r="AD820" s="17">
        <v>7.1</v>
      </c>
      <c r="AE820" s="17">
        <v>1</v>
      </c>
      <c r="AF820" s="17">
        <v>1.65</v>
      </c>
      <c r="AG820" s="17">
        <v>2.83</v>
      </c>
      <c r="AH820" s="17">
        <f t="shared" si="967"/>
        <v>1.1800000000000002</v>
      </c>
      <c r="AI820" s="17" t="s">
        <v>136</v>
      </c>
      <c r="AJ820" s="17" t="s">
        <v>136</v>
      </c>
      <c r="AK820" s="17" t="s">
        <v>141</v>
      </c>
      <c r="AL820" s="17">
        <f t="shared" si="968"/>
        <v>2</v>
      </c>
      <c r="AM820" s="17">
        <v>0</v>
      </c>
      <c r="AN820" s="17"/>
      <c r="AO820" s="17">
        <v>0</v>
      </c>
      <c r="AP820" s="17">
        <v>0</v>
      </c>
      <c r="AQ820" s="17">
        <v>0</v>
      </c>
      <c r="AR820" s="17" t="s">
        <v>136</v>
      </c>
      <c r="AS820" s="19">
        <f t="shared" si="908"/>
        <v>0</v>
      </c>
      <c r="AT820" s="19"/>
      <c r="AU820" s="19">
        <f>VLOOKUP(G820,ABNT5101!$I$3:$J$9,2)</f>
        <v>10</v>
      </c>
      <c r="AV820" s="19">
        <f>VLOOKUP(G820,ABNT5101!$I$3:$M$9,5)</f>
        <v>0.18</v>
      </c>
      <c r="AW820" s="17" t="str">
        <f>_xlfn.XLOOKUP(G820,ABNT5101!I:I,ABNT5101!L:L)</f>
        <v>-</v>
      </c>
      <c r="AX820" s="17">
        <f>_xlfn.XLOOKUP(G820,ABNT5101!$I:$I,ABNT5101!M:M)</f>
        <v>0.18</v>
      </c>
      <c r="AY820" s="17" t="str">
        <f>_xlfn.XLOOKUP(G820,ABNT5101!$I:$I,ABNT5101!N:N)</f>
        <v>-</v>
      </c>
      <c r="AZ820" s="17">
        <f>_xlfn.XLOOKUP(G820,ABNT5101!$I:$I,ABNT5101!O:O)</f>
        <v>16</v>
      </c>
      <c r="BA820" s="20" t="str">
        <f t="shared" si="909"/>
        <v>ATENDE</v>
      </c>
      <c r="BB820" s="21">
        <f t="shared" ref="BB820:BC820" si="989">BE820/AU820-1</f>
        <v>0.43300000000000005</v>
      </c>
      <c r="BC820" s="21">
        <f t="shared" si="989"/>
        <v>3.2222222222222223</v>
      </c>
      <c r="BD820" s="21" t="str">
        <f t="shared" si="911"/>
        <v>-</v>
      </c>
      <c r="BE820" s="22">
        <v>14.33</v>
      </c>
      <c r="BF820" s="22">
        <v>0.76</v>
      </c>
      <c r="BG820" s="22"/>
      <c r="BH820" s="22"/>
      <c r="BI820" s="23"/>
      <c r="BJ820" s="22"/>
      <c r="BK820" s="20" t="str">
        <f t="shared" si="912"/>
        <v>ATENDE</v>
      </c>
      <c r="BL820" s="20" t="str">
        <f t="shared" si="913"/>
        <v>ATENDE</v>
      </c>
      <c r="BM820" s="20" t="str">
        <f t="shared" si="914"/>
        <v>ATENDE</v>
      </c>
      <c r="BN820" s="20" t="str">
        <f t="shared" si="915"/>
        <v>ATENDE</v>
      </c>
      <c r="BO820" s="24" t="str">
        <f t="shared" si="916"/>
        <v>C4</v>
      </c>
      <c r="BP820" s="24" t="str">
        <f t="shared" si="986"/>
        <v>P6</v>
      </c>
      <c r="BQ820" s="25">
        <f t="shared" si="917"/>
        <v>2.7433333333333336</v>
      </c>
      <c r="BR820" s="22">
        <v>11.23</v>
      </c>
      <c r="BS820" s="22">
        <v>8.5399999999999991</v>
      </c>
      <c r="BT820" s="24">
        <f>IF(BP820="-","-",_xlfn.XLOOKUP(BP820,ABNT5101!$B$4:$B$9,ABNT5101!$C$4:$C$9))</f>
        <v>3</v>
      </c>
      <c r="BU820" s="24">
        <f>IF(BP820="-","-",_xlfn.XLOOKUP(BP820,ABNT5101!$B$4:$B$9,ABNT5101!$D$4:$D$9))</f>
        <v>0.6</v>
      </c>
      <c r="BV820" s="20" t="str">
        <f t="shared" si="918"/>
        <v>ATENDE</v>
      </c>
      <c r="BW820" s="20" t="str">
        <f t="shared" si="919"/>
        <v>ATENDE</v>
      </c>
      <c r="BX820" s="20" t="str">
        <f t="shared" si="920"/>
        <v>ATENDE</v>
      </c>
      <c r="BY820" s="24" t="str">
        <f t="shared" si="987"/>
        <v>P6</v>
      </c>
      <c r="BZ820" s="25">
        <f t="shared" si="921"/>
        <v>2.84</v>
      </c>
      <c r="CA820" s="24">
        <v>11.52</v>
      </c>
      <c r="CB820" s="24">
        <v>10.220000000000001</v>
      </c>
      <c r="CC820" s="20">
        <f>IF(BY820="-","-",_xlfn.XLOOKUP(BY820,ABNT5101!$B$4:$B$9,ABNT5101!$C$4:$C$9))</f>
        <v>3</v>
      </c>
      <c r="CD820" s="24">
        <f>IF(BY820="-","-",_xlfn.XLOOKUP(BY820,ABNT5101!$B$4:$B$9,ABNT5101!$D$4:$D$9))</f>
        <v>0.6</v>
      </c>
      <c r="CE820" s="20" t="str">
        <f t="shared" si="922"/>
        <v>ATENDE</v>
      </c>
      <c r="CF820" s="20" t="str">
        <f t="shared" si="923"/>
        <v>ATENDE</v>
      </c>
      <c r="CG820" s="20" t="str">
        <f t="shared" si="924"/>
        <v>ATENDE</v>
      </c>
      <c r="CH820" s="26" t="str">
        <f>_xlfn.XLOOKUP(CI820,'Banco de dados'!$B:$B,'Banco de dados'!$D:$D)</f>
        <v>TECNOWATT</v>
      </c>
      <c r="CI820" s="27" t="str">
        <f>'Banco de dados'!B65</f>
        <v xml:space="preserve">SIGSAGPTLRRSSNDL_30W_38IBBRS
</v>
      </c>
      <c r="CJ820" s="26" t="str">
        <f>_xlfn.XLOOKUP(CI820,'Banco de dados'!$B:$B,'Banco de dados'!$E:$E)</f>
        <v>SIGSAGPTLRRSSNDL_30W_38IBBRS
1-10C1MUN6.5</v>
      </c>
      <c r="CK820" s="26"/>
      <c r="CL820" s="26" t="e">
        <f>IF(CK820="-","-",_xlfn.XLOOKUP(CK820,'Banco de dados'!$B:$B,'Banco de dados'!$E:$E))</f>
        <v>#N/A</v>
      </c>
      <c r="CM820" s="28">
        <f t="shared" si="925"/>
        <v>1</v>
      </c>
      <c r="CN820" s="26">
        <f>_xlfn.XLOOKUP(CI820,'Banco de dados'!$B:$B,'Banco de dados'!$H:$H)</f>
        <v>30</v>
      </c>
      <c r="CO820" s="26" t="e">
        <f t="array" aca="1" ref="CO820" ca="1">_xludf.XLOOKUP(CK820,'Banco de dados'!$B:$B,'Banco de dados'!$H:$H)</f>
        <v>#NAME?</v>
      </c>
      <c r="CP820" s="51" t="e">
        <f t="array" aca="1" ref="CP820" ca="1">_xludf.XLOOKUP(CI820,'Banco de dados'!$B:$B,'Banco de dados'!$F:$F)</f>
        <v>#NAME?</v>
      </c>
      <c r="CQ820" s="26" t="e">
        <f t="array" aca="1" ref="CQ820" ca="1">_xludf.XLOOKUP(CK820,'Banco de dados'!$B:$B,'Banco de dados'!$F:$F)</f>
        <v>#NAME?</v>
      </c>
      <c r="CR820" s="27">
        <v>0</v>
      </c>
      <c r="CS820" s="27"/>
      <c r="CT820" s="26" t="str">
        <f>IF(AG820=0.5,"Suporte",IF(AND(AG820&gt;='Braços de IP'!$B$9,AG820&lt;='Braços de IP'!$D$9),'Braços de IP'!$E$9,IF(AND(AG820&gt;='Braços de IP'!$B$10,AG820&lt;='Braços de IP'!$D$10),'Braços de IP'!$E$10,IF(AND(AG820&gt;='Braços de IP'!$B$11,AG820&lt;='Braços de IP'!$D$11),'Braços de IP'!$E$11,IF(AND(AG820&gt;='Braços de IP'!$B$12,AG820&lt;='Braços de IP'!$D$12),'Braços de IP'!$E$12,IF(AND(AG820&gt;='Braços de IP'!$B$13,AG820&lt;='Braços de IP'!$D$13),'Braços de IP'!$E$13,IF(AND(AG820&gt;='Braços de IP'!$B$14,AG820&lt;='Braços de IP'!$D$14),'Braços de IP'!$E$14,"ERRO")))))))</f>
        <v>Longo I</v>
      </c>
      <c r="CU820" s="27"/>
      <c r="CV820" s="26" t="str">
        <f>IF($CU820="","",VLOOKUP($CU820,'Braços de IP'!$E$9:$I$15,2,0))</f>
        <v/>
      </c>
      <c r="CW820" s="29" t="str">
        <f>IF($CU820="","",VLOOKUP($CU820,'Braços de IP'!$E$9:$I$15,5,0))</f>
        <v/>
      </c>
      <c r="CX820" s="26"/>
      <c r="CY820" s="26"/>
      <c r="CZ820" s="26"/>
      <c r="DA820" s="26"/>
      <c r="DB820" s="26"/>
      <c r="DC820" s="26"/>
      <c r="DD820" s="30">
        <f t="shared" si="926"/>
        <v>30</v>
      </c>
      <c r="DE820" s="31">
        <f t="shared" si="927"/>
        <v>50</v>
      </c>
      <c r="DF820" s="30">
        <f t="shared" si="928"/>
        <v>80</v>
      </c>
      <c r="DG820" s="32">
        <f t="shared" si="929"/>
        <v>0.4</v>
      </c>
      <c r="DH820" s="33" t="s">
        <v>143</v>
      </c>
      <c r="DI820" s="34"/>
      <c r="DJ820" s="35"/>
      <c r="DK820" s="16" t="s">
        <v>144</v>
      </c>
      <c r="DL820" s="16"/>
      <c r="DN820" s="36" t="e">
        <f t="shared" si="970"/>
        <v>#VALUE!</v>
      </c>
    </row>
    <row r="821" spans="1:118" ht="15.75" customHeight="1" x14ac:dyDescent="0.25">
      <c r="A821" s="1"/>
      <c r="B821" s="16">
        <v>186</v>
      </c>
      <c r="C821" s="16" t="s">
        <v>199</v>
      </c>
      <c r="D821" s="16" t="s">
        <v>670</v>
      </c>
      <c r="E821" s="16">
        <v>-8.1338179999999998</v>
      </c>
      <c r="F821" s="16">
        <v>-34.900683000000001</v>
      </c>
      <c r="G821" s="16" t="s">
        <v>160</v>
      </c>
      <c r="H821" s="17" t="s">
        <v>136</v>
      </c>
      <c r="I821" s="16" t="s">
        <v>135</v>
      </c>
      <c r="J821" s="17" t="s">
        <v>137</v>
      </c>
      <c r="K821" s="18">
        <v>287</v>
      </c>
      <c r="L821" s="17" t="s">
        <v>138</v>
      </c>
      <c r="M821" s="17">
        <v>0</v>
      </c>
      <c r="N821" s="16">
        <f t="shared" si="966"/>
        <v>2296</v>
      </c>
      <c r="O821" s="17">
        <v>1</v>
      </c>
      <c r="P821" s="17">
        <v>4.2699999999999996</v>
      </c>
      <c r="Q821" s="17">
        <v>10.54</v>
      </c>
      <c r="R821" s="16"/>
      <c r="S821" s="16"/>
      <c r="T821" s="16">
        <v>0</v>
      </c>
      <c r="U821" s="17">
        <v>2.5499999999999998</v>
      </c>
      <c r="V821" s="17">
        <v>0</v>
      </c>
      <c r="W821" s="17">
        <v>2.2999999999999998</v>
      </c>
      <c r="X821" s="17">
        <v>0</v>
      </c>
      <c r="Y821" s="17">
        <v>0</v>
      </c>
      <c r="Z821" s="17">
        <v>0</v>
      </c>
      <c r="AA821" s="17" t="s">
        <v>139</v>
      </c>
      <c r="AB821" s="17" t="s">
        <v>169</v>
      </c>
      <c r="AC821" s="17">
        <v>60.2</v>
      </c>
      <c r="AD821" s="17">
        <v>12</v>
      </c>
      <c r="AE821" s="17">
        <v>4</v>
      </c>
      <c r="AF821" s="17">
        <v>0.376</v>
      </c>
      <c r="AG821" s="17">
        <v>0.77400000000000002</v>
      </c>
      <c r="AH821" s="17">
        <f t="shared" si="967"/>
        <v>0.39800000000000002</v>
      </c>
      <c r="AI821" s="17" t="s">
        <v>136</v>
      </c>
      <c r="AJ821" s="17" t="s">
        <v>136</v>
      </c>
      <c r="AK821" s="17" t="s">
        <v>141</v>
      </c>
      <c r="AL821" s="17">
        <f t="shared" si="968"/>
        <v>8</v>
      </c>
      <c r="AM821" s="17">
        <v>0</v>
      </c>
      <c r="AN821" s="17"/>
      <c r="AO821" s="17">
        <v>0</v>
      </c>
      <c r="AP821" s="17">
        <v>0</v>
      </c>
      <c r="AQ821" s="17">
        <v>0</v>
      </c>
      <c r="AR821" s="17" t="s">
        <v>136</v>
      </c>
      <c r="AS821" s="19">
        <f t="shared" si="908"/>
        <v>0</v>
      </c>
      <c r="AT821" s="19"/>
      <c r="AU821" s="19">
        <f>VLOOKUP(G821,ABNT5101!$I$3:$J$9,2)</f>
        <v>10</v>
      </c>
      <c r="AV821" s="19">
        <f>VLOOKUP(G821,ABNT5101!$I$3:$M$9,5)</f>
        <v>0.18</v>
      </c>
      <c r="AW821" s="17" t="str">
        <f>_xlfn.XLOOKUP(G821,ABNT5101!I:I,ABNT5101!L:L)</f>
        <v>-</v>
      </c>
      <c r="AX821" s="17">
        <f>_xlfn.XLOOKUP(G821,ABNT5101!$I:$I,ABNT5101!M:M)</f>
        <v>0.18</v>
      </c>
      <c r="AY821" s="17" t="str">
        <f>_xlfn.XLOOKUP(G821,ABNT5101!$I:$I,ABNT5101!N:N)</f>
        <v>-</v>
      </c>
      <c r="AZ821" s="17">
        <f>_xlfn.XLOOKUP(G821,ABNT5101!$I:$I,ABNT5101!O:O)</f>
        <v>16</v>
      </c>
      <c r="BA821" s="20" t="str">
        <f t="shared" si="909"/>
        <v>ATENDE</v>
      </c>
      <c r="BB821" s="21">
        <f t="shared" ref="BB821:BC821" si="990">BE821/AU821-1</f>
        <v>3.1000000000000139E-2</v>
      </c>
      <c r="BC821" s="21">
        <f t="shared" si="990"/>
        <v>0.22222222222222232</v>
      </c>
      <c r="BD821" s="21" t="str">
        <f t="shared" si="911"/>
        <v>-</v>
      </c>
      <c r="BE821" s="22">
        <v>10.31</v>
      </c>
      <c r="BF821" s="22">
        <v>0.22</v>
      </c>
      <c r="BG821" s="22"/>
      <c r="BH821" s="22"/>
      <c r="BI821" s="23"/>
      <c r="BJ821" s="22"/>
      <c r="BK821" s="20" t="str">
        <f t="shared" si="912"/>
        <v>ATENDE</v>
      </c>
      <c r="BL821" s="20" t="str">
        <f t="shared" si="913"/>
        <v>ATENDE</v>
      </c>
      <c r="BM821" s="20" t="str">
        <f t="shared" si="914"/>
        <v>ATENDE</v>
      </c>
      <c r="BN821" s="20" t="str">
        <f t="shared" si="915"/>
        <v>ATENDE</v>
      </c>
      <c r="BO821" s="24" t="str">
        <f t="shared" si="916"/>
        <v>C4</v>
      </c>
      <c r="BP821" s="24" t="str">
        <f t="shared" si="986"/>
        <v>P6</v>
      </c>
      <c r="BQ821" s="25">
        <f t="shared" si="917"/>
        <v>2.8566666666666669</v>
      </c>
      <c r="BR821" s="22">
        <v>11.57</v>
      </c>
      <c r="BS821" s="22">
        <v>2.63</v>
      </c>
      <c r="BT821" s="24">
        <f>IF(BP821="-","-",_xlfn.XLOOKUP(BP821,ABNT5101!$B$4:$B$9,ABNT5101!$C$4:$C$9))</f>
        <v>3</v>
      </c>
      <c r="BU821" s="24">
        <f>IF(BP821="-","-",_xlfn.XLOOKUP(BP821,ABNT5101!$B$4:$B$9,ABNT5101!$D$4:$D$9))</f>
        <v>0.6</v>
      </c>
      <c r="BV821" s="20" t="str">
        <f t="shared" si="918"/>
        <v>ATENDE</v>
      </c>
      <c r="BW821" s="20" t="str">
        <f t="shared" si="919"/>
        <v>ATENDE</v>
      </c>
      <c r="BX821" s="20" t="str">
        <f t="shared" si="920"/>
        <v>ATENDE</v>
      </c>
      <c r="BY821" s="24" t="str">
        <f t="shared" si="987"/>
        <v>P6</v>
      </c>
      <c r="BZ821" s="25">
        <f t="shared" si="921"/>
        <v>1.0033333333333334</v>
      </c>
      <c r="CA821" s="24">
        <v>6.01</v>
      </c>
      <c r="CB821" s="24">
        <v>1.63</v>
      </c>
      <c r="CC821" s="20">
        <f>IF(BY821="-","-",_xlfn.XLOOKUP(BY821,ABNT5101!$B$4:$B$9,ABNT5101!$C$4:$C$9))</f>
        <v>3</v>
      </c>
      <c r="CD821" s="24">
        <f>IF(BY821="-","-",_xlfn.XLOOKUP(BY821,ABNT5101!$B$4:$B$9,ABNT5101!$D$4:$D$9))</f>
        <v>0.6</v>
      </c>
      <c r="CE821" s="20" t="str">
        <f t="shared" si="922"/>
        <v>ATENDE</v>
      </c>
      <c r="CF821" s="20" t="str">
        <f t="shared" si="923"/>
        <v>ATENDE</v>
      </c>
      <c r="CG821" s="20" t="str">
        <f t="shared" si="924"/>
        <v>ATENDE</v>
      </c>
      <c r="CH821" s="26" t="str">
        <f>_xlfn.XLOOKUP(CI821,'Banco de dados'!$B:$B,'Banco de dados'!$D:$D)</f>
        <v>LEDSTAR</v>
      </c>
      <c r="CI821" s="47" t="str">
        <f>'Banco de dados'!B7</f>
        <v xml:space="preserve"> SL VT 9.1 44W</v>
      </c>
      <c r="CJ821" s="26" t="str">
        <f>_xlfn.XLOOKUP(CI821,'Banco de dados'!$B:$B,'Banco de dados'!$E:$E)</f>
        <v>LUM LED SL VT 9.1 44W</v>
      </c>
      <c r="CK821" s="26"/>
      <c r="CL821" s="26" t="e">
        <f>IF(CK821="-","-",_xlfn.XLOOKUP(CK821,'Banco de dados'!$B:$B,'Banco de dados'!$E:$E))</f>
        <v>#N/A</v>
      </c>
      <c r="CM821" s="28">
        <f t="shared" si="925"/>
        <v>4</v>
      </c>
      <c r="CN821" s="26">
        <f>_xlfn.XLOOKUP(CI821,'Banco de dados'!$B:$B,'Banco de dados'!$H:$H)</f>
        <v>44</v>
      </c>
      <c r="CO821" s="26" t="e">
        <f t="array" aca="1" ref="CO821" ca="1">_xludf.XLOOKUP(CK821,'Banco de dados'!$B:$B,'Banco de dados'!$H:$H)</f>
        <v>#NAME?</v>
      </c>
      <c r="CP821" s="51" t="e">
        <f t="array" aca="1" ref="CP821" ca="1">_xludf.XLOOKUP(CI821,'Banco de dados'!$B:$B,'Banco de dados'!$F:$F)</f>
        <v>#NAME?</v>
      </c>
      <c r="CQ821" s="26" t="e">
        <f t="array" aca="1" ref="CQ821" ca="1">_xludf.XLOOKUP(CK821,'Banco de dados'!$B:$B,'Banco de dados'!$F:$F)</f>
        <v>#NAME?</v>
      </c>
      <c r="CR821" s="27">
        <v>0</v>
      </c>
      <c r="CS821" s="27"/>
      <c r="CT821" s="26" t="str">
        <f>IF(AG821=0.5,"Suporte",IF(AND(AG821&gt;='Braços de IP'!$B$9,AG821&lt;='Braços de IP'!$D$9),'Braços de IP'!$E$9,IF(AND(AG821&gt;='Braços de IP'!$B$10,AG821&lt;='Braços de IP'!$D$10),'Braços de IP'!$E$10,IF(AND(AG821&gt;='Braços de IP'!$B$11,AG821&lt;='Braços de IP'!$D$11),'Braços de IP'!$E$11,IF(AND(AG821&gt;='Braços de IP'!$B$12,AG821&lt;='Braços de IP'!$D$12),'Braços de IP'!$E$12,IF(AND(AG821&gt;='Braços de IP'!$B$13,AG821&lt;='Braços de IP'!$D$13),'Braços de IP'!$E$13,IF(AND(AG821&gt;='Braços de IP'!$B$14,AG821&lt;='Braços de IP'!$D$14),'Braços de IP'!$E$14,"ERRO")))))))</f>
        <v>Curto I</v>
      </c>
      <c r="CU821" s="27"/>
      <c r="CV821" s="26" t="str">
        <f>IF($CU821="","",VLOOKUP($CU821,'Braços de IP'!$E$9:$I$15,2,0))</f>
        <v/>
      </c>
      <c r="CW821" s="29" t="str">
        <f>IF($CU821="","",VLOOKUP($CU821,'Braços de IP'!$E$9:$I$15,5,0))</f>
        <v/>
      </c>
      <c r="CX821" s="26"/>
      <c r="CY821" s="26"/>
      <c r="CZ821" s="26"/>
      <c r="DA821" s="26"/>
      <c r="DB821" s="26"/>
      <c r="DC821" s="26"/>
      <c r="DD821" s="30">
        <f t="shared" si="926"/>
        <v>44</v>
      </c>
      <c r="DE821" s="31">
        <f t="shared" si="927"/>
        <v>287</v>
      </c>
      <c r="DF821" s="30">
        <f t="shared" si="928"/>
        <v>1324</v>
      </c>
      <c r="DG821" s="32">
        <f t="shared" si="929"/>
        <v>0.84668989547038331</v>
      </c>
      <c r="DH821" s="33" t="s">
        <v>143</v>
      </c>
      <c r="DI821" s="34"/>
      <c r="DJ821" s="35"/>
      <c r="DK821" s="16" t="s">
        <v>144</v>
      </c>
      <c r="DL821" s="16"/>
      <c r="DN821" s="36" t="e">
        <f t="shared" si="970"/>
        <v>#VALUE!</v>
      </c>
    </row>
    <row r="822" spans="1:118" ht="15.75" customHeight="1" x14ac:dyDescent="0.25">
      <c r="A822" s="1"/>
      <c r="B822" s="16">
        <v>186</v>
      </c>
      <c r="C822" s="16" t="s">
        <v>199</v>
      </c>
      <c r="D822" s="16" t="s">
        <v>670</v>
      </c>
      <c r="E822" s="16">
        <v>-8.1338179999999998</v>
      </c>
      <c r="F822" s="16">
        <v>-34.900683000000001</v>
      </c>
      <c r="G822" s="16" t="s">
        <v>160</v>
      </c>
      <c r="H822" s="17" t="s">
        <v>136</v>
      </c>
      <c r="I822" s="16" t="s">
        <v>135</v>
      </c>
      <c r="J822" s="17" t="s">
        <v>137</v>
      </c>
      <c r="K822" s="18">
        <v>287</v>
      </c>
      <c r="L822" s="17" t="s">
        <v>138</v>
      </c>
      <c r="M822" s="17">
        <v>0</v>
      </c>
      <c r="N822" s="16">
        <f t="shared" si="966"/>
        <v>2296</v>
      </c>
      <c r="O822" s="17">
        <v>1</v>
      </c>
      <c r="P822" s="17">
        <v>4.2699999999999996</v>
      </c>
      <c r="Q822" s="17">
        <v>10.54</v>
      </c>
      <c r="R822" s="16"/>
      <c r="S822" s="16"/>
      <c r="T822" s="16">
        <v>0</v>
      </c>
      <c r="U822" s="17">
        <v>2.5499999999999998</v>
      </c>
      <c r="V822" s="17">
        <v>0</v>
      </c>
      <c r="W822" s="17">
        <v>2.2999999999999998</v>
      </c>
      <c r="X822" s="17">
        <v>0</v>
      </c>
      <c r="Y822" s="17">
        <v>0</v>
      </c>
      <c r="Z822" s="17">
        <v>0</v>
      </c>
      <c r="AA822" s="17" t="s">
        <v>139</v>
      </c>
      <c r="AB822" s="17" t="s">
        <v>169</v>
      </c>
      <c r="AC822" s="17">
        <v>60.2</v>
      </c>
      <c r="AD822" s="17">
        <v>12</v>
      </c>
      <c r="AE822" s="17">
        <v>4</v>
      </c>
      <c r="AF822" s="17">
        <v>0.376</v>
      </c>
      <c r="AG822" s="17">
        <v>0.77400000000000002</v>
      </c>
      <c r="AH822" s="17">
        <f t="shared" si="967"/>
        <v>0.39800000000000002</v>
      </c>
      <c r="AI822" s="17" t="s">
        <v>136</v>
      </c>
      <c r="AJ822" s="17" t="s">
        <v>136</v>
      </c>
      <c r="AK822" s="17" t="s">
        <v>141</v>
      </c>
      <c r="AL822" s="17">
        <f t="shared" si="968"/>
        <v>8</v>
      </c>
      <c r="AM822" s="17">
        <v>0</v>
      </c>
      <c r="AN822" s="17"/>
      <c r="AO822" s="17">
        <v>0</v>
      </c>
      <c r="AP822" s="17">
        <v>0</v>
      </c>
      <c r="AQ822" s="17">
        <v>0</v>
      </c>
      <c r="AR822" s="17" t="s">
        <v>136</v>
      </c>
      <c r="AS822" s="19">
        <f t="shared" si="908"/>
        <v>0</v>
      </c>
      <c r="AT822" s="19"/>
      <c r="AU822" s="19">
        <f>VLOOKUP(G822,ABNT5101!$I$3:$J$9,2)</f>
        <v>10</v>
      </c>
      <c r="AV822" s="19">
        <f>VLOOKUP(G822,ABNT5101!$I$3:$M$9,5)</f>
        <v>0.18</v>
      </c>
      <c r="AW822" s="17" t="str">
        <f>_xlfn.XLOOKUP(G822,ABNT5101!I:I,ABNT5101!L:L)</f>
        <v>-</v>
      </c>
      <c r="AX822" s="17">
        <f>_xlfn.XLOOKUP(G822,ABNT5101!$I:$I,ABNT5101!M:M)</f>
        <v>0.18</v>
      </c>
      <c r="AY822" s="17" t="str">
        <f>_xlfn.XLOOKUP(G822,ABNT5101!$I:$I,ABNT5101!N:N)</f>
        <v>-</v>
      </c>
      <c r="AZ822" s="17">
        <f>_xlfn.XLOOKUP(G822,ABNT5101!$I:$I,ABNT5101!O:O)</f>
        <v>16</v>
      </c>
      <c r="BA822" s="20" t="str">
        <f t="shared" si="909"/>
        <v>ATENDE</v>
      </c>
      <c r="BB822" s="21">
        <f t="shared" ref="BB822:BC822" si="991">BE822/AU822-1</f>
        <v>0.29299999999999993</v>
      </c>
      <c r="BC822" s="21">
        <f t="shared" si="991"/>
        <v>0.44444444444444464</v>
      </c>
      <c r="BD822" s="21" t="str">
        <f t="shared" si="911"/>
        <v>-</v>
      </c>
      <c r="BE822" s="22">
        <v>12.93</v>
      </c>
      <c r="BF822" s="22">
        <v>0.26</v>
      </c>
      <c r="BG822" s="22"/>
      <c r="BH822" s="22"/>
      <c r="BI822" s="23"/>
      <c r="BJ822" s="22"/>
      <c r="BK822" s="20" t="str">
        <f t="shared" si="912"/>
        <v>ATENDE</v>
      </c>
      <c r="BL822" s="20" t="str">
        <f t="shared" si="913"/>
        <v>ATENDE</v>
      </c>
      <c r="BM822" s="20" t="str">
        <f t="shared" si="914"/>
        <v>ATENDE</v>
      </c>
      <c r="BN822" s="20" t="str">
        <f t="shared" si="915"/>
        <v>ATENDE</v>
      </c>
      <c r="BO822" s="24" t="str">
        <f t="shared" si="916"/>
        <v>C4</v>
      </c>
      <c r="BP822" s="24" t="str">
        <f t="shared" si="986"/>
        <v>P6</v>
      </c>
      <c r="BQ822" s="25">
        <f t="shared" si="917"/>
        <v>3.7866666666666662</v>
      </c>
      <c r="BR822" s="22">
        <v>14.36</v>
      </c>
      <c r="BS822" s="22">
        <v>3.88</v>
      </c>
      <c r="BT822" s="24">
        <f>IF(BP822="-","-",_xlfn.XLOOKUP(BP822,ABNT5101!$B$4:$B$9,ABNT5101!$C$4:$C$9))</f>
        <v>3</v>
      </c>
      <c r="BU822" s="24">
        <f>IF(BP822="-","-",_xlfn.XLOOKUP(BP822,ABNT5101!$B$4:$B$9,ABNT5101!$D$4:$D$9))</f>
        <v>0.6</v>
      </c>
      <c r="BV822" s="20" t="str">
        <f t="shared" si="918"/>
        <v>ATENDE</v>
      </c>
      <c r="BW822" s="20" t="str">
        <f t="shared" si="919"/>
        <v>ATENDE</v>
      </c>
      <c r="BX822" s="20" t="str">
        <f t="shared" si="920"/>
        <v>ATENDE</v>
      </c>
      <c r="BY822" s="24" t="str">
        <f t="shared" si="987"/>
        <v>P6</v>
      </c>
      <c r="BZ822" s="25">
        <f t="shared" si="921"/>
        <v>1.6066666666666669</v>
      </c>
      <c r="CA822" s="24">
        <v>7.82</v>
      </c>
      <c r="CB822" s="24">
        <v>2.57</v>
      </c>
      <c r="CC822" s="20">
        <f>IF(BY822="-","-",_xlfn.XLOOKUP(BY822,ABNT5101!$B$4:$B$9,ABNT5101!$C$4:$C$9))</f>
        <v>3</v>
      </c>
      <c r="CD822" s="24">
        <f>IF(BY822="-","-",_xlfn.XLOOKUP(BY822,ABNT5101!$B$4:$B$9,ABNT5101!$D$4:$D$9))</f>
        <v>0.6</v>
      </c>
      <c r="CE822" s="20" t="str">
        <f t="shared" si="922"/>
        <v>ATENDE</v>
      </c>
      <c r="CF822" s="20" t="str">
        <f t="shared" si="923"/>
        <v>ATENDE</v>
      </c>
      <c r="CG822" s="20" t="str">
        <f t="shared" si="924"/>
        <v>ATENDE</v>
      </c>
      <c r="CH822" s="26" t="str">
        <f>_xlfn.XLOOKUP(CI822,'Banco de dados'!$B:$B,'Banco de dados'!$D:$D)</f>
        <v>SX LIGHTING</v>
      </c>
      <c r="CI822" s="27" t="str">
        <f>'Banco de dados'!B56</f>
        <v>SX-INEVO050HF</v>
      </c>
      <c r="CJ822" s="26" t="str">
        <f>_xlfn.XLOOKUP(CI822,'Banco de dados'!$B:$B,'Banco de dados'!$E:$E)</f>
        <v>SXINEVO050K50L12CZF7PHF</v>
      </c>
      <c r="CK822" s="26"/>
      <c r="CL822" s="26" t="e">
        <f>IF(CK822="-","-",_xlfn.XLOOKUP(CK822,'Banco de dados'!$B:$B,'Banco de dados'!$E:$E))</f>
        <v>#N/A</v>
      </c>
      <c r="CM822" s="28">
        <f t="shared" si="925"/>
        <v>4</v>
      </c>
      <c r="CN822" s="26">
        <f>_xlfn.XLOOKUP(CI822,'Banco de dados'!$B:$B,'Banco de dados'!$H:$H)</f>
        <v>50</v>
      </c>
      <c r="CO822" s="26" t="e">
        <f t="array" aca="1" ref="CO822" ca="1">_xludf.XLOOKUP(CK822,'Banco de dados'!$B:$B,'Banco de dados'!$H:$H)</f>
        <v>#NAME?</v>
      </c>
      <c r="CP822" s="51" t="e">
        <f t="array" aca="1" ref="CP822" ca="1">_xludf.XLOOKUP(CI822,'Banco de dados'!$B:$B,'Banco de dados'!$F:$F)</f>
        <v>#NAME?</v>
      </c>
      <c r="CQ822" s="26" t="e">
        <f t="array" aca="1" ref="CQ822" ca="1">_xludf.XLOOKUP(CK822,'Banco de dados'!$B:$B,'Banco de dados'!$F:$F)</f>
        <v>#NAME?</v>
      </c>
      <c r="CR822" s="27">
        <v>0</v>
      </c>
      <c r="CS822" s="27"/>
      <c r="CT822" s="26" t="str">
        <f>IF(AG822=0.5,"Suporte",IF(AND(AG822&gt;='Braços de IP'!$B$9,AG822&lt;='Braços de IP'!$D$9),'Braços de IP'!$E$9,IF(AND(AG822&gt;='Braços de IP'!$B$10,AG822&lt;='Braços de IP'!$D$10),'Braços de IP'!$E$10,IF(AND(AG822&gt;='Braços de IP'!$B$11,AG822&lt;='Braços de IP'!$D$11),'Braços de IP'!$E$11,IF(AND(AG822&gt;='Braços de IP'!$B$12,AG822&lt;='Braços de IP'!$D$12),'Braços de IP'!$E$12,IF(AND(AG822&gt;='Braços de IP'!$B$13,AG822&lt;='Braços de IP'!$D$13),'Braços de IP'!$E$13,IF(AND(AG822&gt;='Braços de IP'!$B$14,AG822&lt;='Braços de IP'!$D$14),'Braços de IP'!$E$14,"ERRO")))))))</f>
        <v>Curto I</v>
      </c>
      <c r="CU822" s="27"/>
      <c r="CV822" s="26" t="str">
        <f>IF($CU822="","",VLOOKUP($CU822,'Braços de IP'!$E$9:$I$15,2,0))</f>
        <v/>
      </c>
      <c r="CW822" s="29" t="str">
        <f>IF($CU822="","",VLOOKUP($CU822,'Braços de IP'!$E$9:$I$15,5,0))</f>
        <v/>
      </c>
      <c r="CX822" s="26"/>
      <c r="CY822" s="26"/>
      <c r="CZ822" s="26"/>
      <c r="DA822" s="26"/>
      <c r="DB822" s="26"/>
      <c r="DC822" s="26"/>
      <c r="DD822" s="30">
        <f t="shared" si="926"/>
        <v>50</v>
      </c>
      <c r="DE822" s="31">
        <f t="shared" si="927"/>
        <v>287</v>
      </c>
      <c r="DF822" s="30">
        <f t="shared" si="928"/>
        <v>1348</v>
      </c>
      <c r="DG822" s="32">
        <f t="shared" si="929"/>
        <v>0.82578397212543553</v>
      </c>
      <c r="DH822" s="33" t="s">
        <v>143</v>
      </c>
      <c r="DI822" s="34"/>
      <c r="DJ822" s="35"/>
      <c r="DK822" s="16" t="s">
        <v>144</v>
      </c>
      <c r="DL822" s="16"/>
      <c r="DN822" s="36" t="e">
        <f t="shared" si="970"/>
        <v>#VALUE!</v>
      </c>
    </row>
    <row r="823" spans="1:118" ht="15.75" customHeight="1" x14ac:dyDescent="0.25">
      <c r="A823" s="1"/>
      <c r="B823" s="16">
        <v>186</v>
      </c>
      <c r="C823" s="16" t="s">
        <v>199</v>
      </c>
      <c r="D823" s="16" t="s">
        <v>670</v>
      </c>
      <c r="E823" s="16">
        <v>-8.1338179999999998</v>
      </c>
      <c r="F823" s="16">
        <v>-34.900683000000001</v>
      </c>
      <c r="G823" s="16" t="s">
        <v>160</v>
      </c>
      <c r="H823" s="17" t="s">
        <v>136</v>
      </c>
      <c r="I823" s="16" t="s">
        <v>135</v>
      </c>
      <c r="J823" s="17" t="s">
        <v>137</v>
      </c>
      <c r="K823" s="18">
        <v>287</v>
      </c>
      <c r="L823" s="17" t="s">
        <v>138</v>
      </c>
      <c r="M823" s="17">
        <v>0</v>
      </c>
      <c r="N823" s="16">
        <f t="shared" si="966"/>
        <v>2296</v>
      </c>
      <c r="O823" s="17">
        <v>1</v>
      </c>
      <c r="P823" s="17">
        <v>4.2699999999999996</v>
      </c>
      <c r="Q823" s="17">
        <v>10.54</v>
      </c>
      <c r="R823" s="16"/>
      <c r="S823" s="16"/>
      <c r="T823" s="16">
        <v>0</v>
      </c>
      <c r="U823" s="17">
        <v>2.5499999999999998</v>
      </c>
      <c r="V823" s="17">
        <v>0</v>
      </c>
      <c r="W823" s="17">
        <v>2.2999999999999998</v>
      </c>
      <c r="X823" s="17">
        <v>0</v>
      </c>
      <c r="Y823" s="17">
        <v>0</v>
      </c>
      <c r="Z823" s="17">
        <v>0</v>
      </c>
      <c r="AA823" s="17" t="s">
        <v>139</v>
      </c>
      <c r="AB823" s="17" t="s">
        <v>169</v>
      </c>
      <c r="AC823" s="17">
        <v>60.2</v>
      </c>
      <c r="AD823" s="17">
        <v>12</v>
      </c>
      <c r="AE823" s="17">
        <v>4</v>
      </c>
      <c r="AF823" s="17">
        <v>0.376</v>
      </c>
      <c r="AG823" s="17">
        <v>0.77400000000000002</v>
      </c>
      <c r="AH823" s="17">
        <f t="shared" si="967"/>
        <v>0.39800000000000002</v>
      </c>
      <c r="AI823" s="17" t="s">
        <v>136</v>
      </c>
      <c r="AJ823" s="17" t="s">
        <v>136</v>
      </c>
      <c r="AK823" s="17" t="s">
        <v>141</v>
      </c>
      <c r="AL823" s="17">
        <f t="shared" si="968"/>
        <v>8</v>
      </c>
      <c r="AM823" s="17">
        <v>0</v>
      </c>
      <c r="AN823" s="17"/>
      <c r="AO823" s="17">
        <v>0</v>
      </c>
      <c r="AP823" s="17">
        <v>0</v>
      </c>
      <c r="AQ823" s="17">
        <v>0</v>
      </c>
      <c r="AR823" s="17" t="s">
        <v>136</v>
      </c>
      <c r="AS823" s="19">
        <f t="shared" si="908"/>
        <v>0</v>
      </c>
      <c r="AT823" s="19"/>
      <c r="AU823" s="19">
        <f>VLOOKUP(G823,ABNT5101!$I$3:$J$9,2)</f>
        <v>10</v>
      </c>
      <c r="AV823" s="19">
        <f>VLOOKUP(G823,ABNT5101!$I$3:$M$9,5)</f>
        <v>0.18</v>
      </c>
      <c r="AW823" s="17" t="str">
        <f>_xlfn.XLOOKUP(G823,ABNT5101!I:I,ABNT5101!L:L)</f>
        <v>-</v>
      </c>
      <c r="AX823" s="17">
        <f>_xlfn.XLOOKUP(G823,ABNT5101!$I:$I,ABNT5101!M:M)</f>
        <v>0.18</v>
      </c>
      <c r="AY823" s="17" t="str">
        <f>_xlfn.XLOOKUP(G823,ABNT5101!$I:$I,ABNT5101!N:N)</f>
        <v>-</v>
      </c>
      <c r="AZ823" s="17">
        <f>_xlfn.XLOOKUP(G823,ABNT5101!$I:$I,ABNT5101!O:O)</f>
        <v>16</v>
      </c>
      <c r="BA823" s="20" t="str">
        <f t="shared" si="909"/>
        <v>ATENDE</v>
      </c>
      <c r="BB823" s="21">
        <f t="shared" ref="BB823:BC823" si="992">BE823/AU823-1</f>
        <v>1.3000000000000123E-2</v>
      </c>
      <c r="BC823" s="21">
        <f t="shared" si="992"/>
        <v>0.11111111111111116</v>
      </c>
      <c r="BD823" s="21" t="str">
        <f t="shared" si="911"/>
        <v>-</v>
      </c>
      <c r="BE823" s="22">
        <v>10.130000000000001</v>
      </c>
      <c r="BF823" s="22">
        <v>0.2</v>
      </c>
      <c r="BG823" s="22"/>
      <c r="BH823" s="22"/>
      <c r="BI823" s="23"/>
      <c r="BJ823" s="22"/>
      <c r="BK823" s="20" t="str">
        <f t="shared" si="912"/>
        <v>ATENDE</v>
      </c>
      <c r="BL823" s="20" t="str">
        <f t="shared" si="913"/>
        <v>ATENDE</v>
      </c>
      <c r="BM823" s="20" t="str">
        <f t="shared" si="914"/>
        <v>ATENDE</v>
      </c>
      <c r="BN823" s="20" t="str">
        <f t="shared" si="915"/>
        <v>ATENDE</v>
      </c>
      <c r="BO823" s="24" t="str">
        <f t="shared" si="916"/>
        <v>C4</v>
      </c>
      <c r="BP823" s="24" t="str">
        <f t="shared" si="986"/>
        <v>P6</v>
      </c>
      <c r="BQ823" s="25">
        <f t="shared" si="917"/>
        <v>2.8066666666666666</v>
      </c>
      <c r="BR823" s="22">
        <v>11.42</v>
      </c>
      <c r="BS823" s="22">
        <v>2.59</v>
      </c>
      <c r="BT823" s="24">
        <f>IF(BP823="-","-",_xlfn.XLOOKUP(BP823,ABNT5101!$B$4:$B$9,ABNT5101!$C$4:$C$9))</f>
        <v>3</v>
      </c>
      <c r="BU823" s="24">
        <f>IF(BP823="-","-",_xlfn.XLOOKUP(BP823,ABNT5101!$B$4:$B$9,ABNT5101!$D$4:$D$9))</f>
        <v>0.6</v>
      </c>
      <c r="BV823" s="20" t="str">
        <f t="shared" si="918"/>
        <v>ATENDE</v>
      </c>
      <c r="BW823" s="20" t="str">
        <f t="shared" si="919"/>
        <v>ATENDE</v>
      </c>
      <c r="BX823" s="20" t="str">
        <f t="shared" si="920"/>
        <v>ATENDE</v>
      </c>
      <c r="BY823" s="24" t="str">
        <f t="shared" si="987"/>
        <v>P6</v>
      </c>
      <c r="BZ823" s="25">
        <f t="shared" si="921"/>
        <v>0.87999999999999989</v>
      </c>
      <c r="CA823" s="24">
        <v>5.64</v>
      </c>
      <c r="CB823" s="24">
        <v>1.27</v>
      </c>
      <c r="CC823" s="20">
        <f>IF(BY823="-","-",_xlfn.XLOOKUP(BY823,ABNT5101!$B$4:$B$9,ABNT5101!$C$4:$C$9))</f>
        <v>3</v>
      </c>
      <c r="CD823" s="24">
        <f>IF(BY823="-","-",_xlfn.XLOOKUP(BY823,ABNT5101!$B$4:$B$9,ABNT5101!$D$4:$D$9))</f>
        <v>0.6</v>
      </c>
      <c r="CE823" s="20" t="str">
        <f t="shared" si="922"/>
        <v>ATENDE</v>
      </c>
      <c r="CF823" s="20" t="str">
        <f t="shared" si="923"/>
        <v>ATENDE</v>
      </c>
      <c r="CG823" s="20" t="str">
        <f t="shared" si="924"/>
        <v>ATENDE</v>
      </c>
      <c r="CH823" s="26" t="str">
        <f>_xlfn.XLOOKUP(CI823,'Banco de dados'!$B:$B,'Banco de dados'!$D:$D)</f>
        <v>TECNOWATT</v>
      </c>
      <c r="CI823" s="27" t="str">
        <f>'Banco de dados'!B66</f>
        <v xml:space="preserve">SIGSAGPTLRRSSNDL_40W_50IBBRS
</v>
      </c>
      <c r="CJ823" s="26" t="str">
        <f>_xlfn.XLOOKUP(CI823,'Banco de dados'!$B:$B,'Banco de dados'!$E:$E)</f>
        <v>SIGSAGPTLRRSSNDL_40W_50IBBRS
1-10C1MUN6.5</v>
      </c>
      <c r="CK823" s="26"/>
      <c r="CL823" s="26" t="e">
        <f>IF(CK823="-","-",_xlfn.XLOOKUP(CK823,'Banco de dados'!$B:$B,'Banco de dados'!$E:$E))</f>
        <v>#N/A</v>
      </c>
      <c r="CM823" s="28">
        <f t="shared" si="925"/>
        <v>4</v>
      </c>
      <c r="CN823" s="26">
        <f>_xlfn.XLOOKUP(CI823,'Banco de dados'!$B:$B,'Banco de dados'!$H:$H)</f>
        <v>40</v>
      </c>
      <c r="CO823" s="26" t="e">
        <f t="array" aca="1" ref="CO823" ca="1">_xludf.XLOOKUP(CK823,'Banco de dados'!$B:$B,'Banco de dados'!$H:$H)</f>
        <v>#NAME?</v>
      </c>
      <c r="CP823" s="51" t="e">
        <f t="array" aca="1" ref="CP823" ca="1">_xludf.XLOOKUP(CI823,'Banco de dados'!$B:$B,'Banco de dados'!$F:$F)</f>
        <v>#NAME?</v>
      </c>
      <c r="CQ823" s="26" t="e">
        <f t="array" aca="1" ref="CQ823" ca="1">_xludf.XLOOKUP(CK823,'Banco de dados'!$B:$B,'Banco de dados'!$F:$F)</f>
        <v>#NAME?</v>
      </c>
      <c r="CR823" s="27">
        <v>0</v>
      </c>
      <c r="CS823" s="27"/>
      <c r="CT823" s="26" t="str">
        <f>IF(AG823=0.5,"Suporte",IF(AND(AG823&gt;='Braços de IP'!$B$9,AG823&lt;='Braços de IP'!$D$9),'Braços de IP'!$E$9,IF(AND(AG823&gt;='Braços de IP'!$B$10,AG823&lt;='Braços de IP'!$D$10),'Braços de IP'!$E$10,IF(AND(AG823&gt;='Braços de IP'!$B$11,AG823&lt;='Braços de IP'!$D$11),'Braços de IP'!$E$11,IF(AND(AG823&gt;='Braços de IP'!$B$12,AG823&lt;='Braços de IP'!$D$12),'Braços de IP'!$E$12,IF(AND(AG823&gt;='Braços de IP'!$B$13,AG823&lt;='Braços de IP'!$D$13),'Braços de IP'!$E$13,IF(AND(AG823&gt;='Braços de IP'!$B$14,AG823&lt;='Braços de IP'!$D$14),'Braços de IP'!$E$14,"ERRO")))))))</f>
        <v>Curto I</v>
      </c>
      <c r="CU823" s="27"/>
      <c r="CV823" s="26" t="str">
        <f>IF($CU823="","",VLOOKUP($CU823,'Braços de IP'!$E$9:$I$15,2,0))</f>
        <v/>
      </c>
      <c r="CW823" s="29" t="str">
        <f>IF($CU823="","",VLOOKUP($CU823,'Braços de IP'!$E$9:$I$15,5,0))</f>
        <v/>
      </c>
      <c r="CX823" s="26"/>
      <c r="CY823" s="26"/>
      <c r="CZ823" s="26"/>
      <c r="DA823" s="26"/>
      <c r="DB823" s="26"/>
      <c r="DC823" s="26"/>
      <c r="DD823" s="30">
        <f t="shared" si="926"/>
        <v>40</v>
      </c>
      <c r="DE823" s="31">
        <f t="shared" si="927"/>
        <v>287</v>
      </c>
      <c r="DF823" s="30">
        <f t="shared" si="928"/>
        <v>1308</v>
      </c>
      <c r="DG823" s="32">
        <f t="shared" si="929"/>
        <v>0.86062717770034847</v>
      </c>
      <c r="DH823" s="33" t="s">
        <v>143</v>
      </c>
      <c r="DI823" s="34"/>
      <c r="DJ823" s="35"/>
      <c r="DK823" s="16" t="s">
        <v>144</v>
      </c>
      <c r="DL823" s="16"/>
      <c r="DN823" s="36" t="e">
        <f t="shared" si="970"/>
        <v>#VALUE!</v>
      </c>
    </row>
    <row r="824" spans="1:118" ht="15.75" customHeight="1" x14ac:dyDescent="0.25">
      <c r="B824" s="16">
        <v>187</v>
      </c>
      <c r="C824" s="16" t="s">
        <v>174</v>
      </c>
      <c r="D824" s="16" t="s">
        <v>671</v>
      </c>
      <c r="E824" s="16">
        <v>-8.0767109999999995</v>
      </c>
      <c r="F824" s="16">
        <v>-34.980804999999997</v>
      </c>
      <c r="G824" s="16" t="s">
        <v>160</v>
      </c>
      <c r="H824" s="17" t="s">
        <v>136</v>
      </c>
      <c r="I824" s="16" t="s">
        <v>136</v>
      </c>
      <c r="J824" s="17" t="s">
        <v>137</v>
      </c>
      <c r="K824" s="16">
        <v>115</v>
      </c>
      <c r="L824" s="17" t="s">
        <v>138</v>
      </c>
      <c r="M824" s="17">
        <v>0</v>
      </c>
      <c r="N824" s="16">
        <f t="shared" si="966"/>
        <v>230</v>
      </c>
      <c r="O824" s="17">
        <v>1</v>
      </c>
      <c r="P824" s="17">
        <v>0</v>
      </c>
      <c r="Q824" s="17">
        <v>9</v>
      </c>
      <c r="R824" s="16"/>
      <c r="S824" s="16"/>
      <c r="T824" s="16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 t="s">
        <v>139</v>
      </c>
      <c r="AB824" s="17" t="s">
        <v>140</v>
      </c>
      <c r="AC824" s="17">
        <v>0</v>
      </c>
      <c r="AD824" s="17">
        <v>8.5</v>
      </c>
      <c r="AE824" s="17">
        <v>1</v>
      </c>
      <c r="AF824" s="17">
        <v>4.62</v>
      </c>
      <c r="AG824" s="17">
        <v>3.73</v>
      </c>
      <c r="AH824" s="17">
        <f t="shared" si="967"/>
        <v>-0.89000000000000012</v>
      </c>
      <c r="AI824" s="17" t="s">
        <v>136</v>
      </c>
      <c r="AJ824" s="17" t="s">
        <v>136</v>
      </c>
      <c r="AK824" s="17" t="s">
        <v>141</v>
      </c>
      <c r="AL824" s="17">
        <f t="shared" si="968"/>
        <v>2</v>
      </c>
      <c r="AM824" s="17">
        <v>0</v>
      </c>
      <c r="AN824" s="17"/>
      <c r="AO824" s="17">
        <v>0</v>
      </c>
      <c r="AP824" s="17">
        <v>0</v>
      </c>
      <c r="AQ824" s="17">
        <v>0</v>
      </c>
      <c r="AR824" s="17" t="s">
        <v>136</v>
      </c>
      <c r="AS824" s="19">
        <f t="shared" si="908"/>
        <v>0</v>
      </c>
      <c r="AT824" s="19"/>
      <c r="AU824" s="19">
        <f>VLOOKUP(G824,ABNT5101!$I$3:$J$9,2)</f>
        <v>10</v>
      </c>
      <c r="AV824" s="19">
        <f>VLOOKUP(G824,ABNT5101!$I$3:$M$9,5)</f>
        <v>0.18</v>
      </c>
      <c r="AW824" s="17" t="str">
        <f>_xlfn.XLOOKUP(G824,ABNT5101!I:I,ABNT5101!L:L)</f>
        <v>-</v>
      </c>
      <c r="AX824" s="17">
        <f>_xlfn.XLOOKUP(G824,ABNT5101!$I:$I,ABNT5101!M:M)</f>
        <v>0.18</v>
      </c>
      <c r="AY824" s="17" t="str">
        <f>_xlfn.XLOOKUP(G824,ABNT5101!$I:$I,ABNT5101!N:N)</f>
        <v>-</v>
      </c>
      <c r="AZ824" s="17">
        <f>_xlfn.XLOOKUP(G824,ABNT5101!$I:$I,ABNT5101!O:O)</f>
        <v>16</v>
      </c>
      <c r="BA824" s="20" t="str">
        <f t="shared" si="909"/>
        <v>ATENDE</v>
      </c>
      <c r="BB824" s="21">
        <f t="shared" ref="BB824:BC824" si="993">BE824/AU824-1</f>
        <v>2.4999999999999911E-2</v>
      </c>
      <c r="BC824" s="21">
        <f t="shared" si="993"/>
        <v>0.66666666666666674</v>
      </c>
      <c r="BD824" s="21" t="str">
        <f t="shared" si="911"/>
        <v>-</v>
      </c>
      <c r="BE824" s="22">
        <v>10.25</v>
      </c>
      <c r="BF824" s="22">
        <v>0.3</v>
      </c>
      <c r="BG824" s="22"/>
      <c r="BH824" s="22"/>
      <c r="BI824" s="23"/>
      <c r="BJ824" s="22"/>
      <c r="BK824" s="20" t="str">
        <f t="shared" si="912"/>
        <v>ATENDE</v>
      </c>
      <c r="BL824" s="20" t="str">
        <f t="shared" si="913"/>
        <v>ATENDE</v>
      </c>
      <c r="BM824" s="20" t="str">
        <f t="shared" si="914"/>
        <v>ATENDE</v>
      </c>
      <c r="BN824" s="20" t="str">
        <f t="shared" si="915"/>
        <v>ATENDE</v>
      </c>
      <c r="BO824" s="24" t="str">
        <f t="shared" si="916"/>
        <v>C4</v>
      </c>
      <c r="BP824" s="24" t="str">
        <f t="shared" si="986"/>
        <v>-</v>
      </c>
      <c r="BQ824" s="25" t="e">
        <f t="shared" si="917"/>
        <v>#VALUE!</v>
      </c>
      <c r="BR824" s="22"/>
      <c r="BS824" s="22"/>
      <c r="BT824" s="24" t="str">
        <f>IF(BP824="-","-",_xlfn.XLOOKUP(BP824,ABNT5101!$B$4:$B$9,ABNT5101!$C$4:$C$9))</f>
        <v>-</v>
      </c>
      <c r="BU824" s="24" t="str">
        <f>IF(BP824="-","-",_xlfn.XLOOKUP(BP824,ABNT5101!$B$4:$B$9,ABNT5101!$D$4:$D$9))</f>
        <v>-</v>
      </c>
      <c r="BV824" s="20" t="str">
        <f t="shared" si="918"/>
        <v>-</v>
      </c>
      <c r="BW824" s="20" t="str">
        <f t="shared" si="919"/>
        <v>-</v>
      </c>
      <c r="BX824" s="20" t="str">
        <f t="shared" si="920"/>
        <v>-</v>
      </c>
      <c r="BY824" s="24" t="str">
        <f t="shared" si="987"/>
        <v>-</v>
      </c>
      <c r="BZ824" s="25" t="e">
        <f t="shared" si="921"/>
        <v>#VALUE!</v>
      </c>
      <c r="CA824" s="24"/>
      <c r="CB824" s="24"/>
      <c r="CC824" s="20" t="str">
        <f>IF(BY824="-","-",_xlfn.XLOOKUP(BY824,ABNT5101!$B$4:$B$9,ABNT5101!$C$4:$C$9))</f>
        <v>-</v>
      </c>
      <c r="CD824" s="24" t="str">
        <f>IF(BY824="-","-",_xlfn.XLOOKUP(BY824,ABNT5101!$B$4:$B$9,ABNT5101!$D$4:$D$9))</f>
        <v>-</v>
      </c>
      <c r="CE824" s="20" t="str">
        <f t="shared" si="922"/>
        <v>-</v>
      </c>
      <c r="CF824" s="20" t="str">
        <f t="shared" si="923"/>
        <v>-</v>
      </c>
      <c r="CG824" s="20" t="str">
        <f t="shared" si="924"/>
        <v>-</v>
      </c>
      <c r="CH824" s="26" t="str">
        <f>_xlfn.XLOOKUP(CI824,'Banco de dados'!$B:$B,'Banco de dados'!$D:$D)</f>
        <v>LEDSTAR</v>
      </c>
      <c r="CI824" s="47" t="str">
        <f>'Banco de dados'!B9</f>
        <v xml:space="preserve"> SL VT 9.1 65W</v>
      </c>
      <c r="CJ824" s="26" t="str">
        <f>_xlfn.XLOOKUP(CI824,'Banco de dados'!$B:$B,'Banco de dados'!$E:$E)</f>
        <v>LUM LED SL VT 9.1 65W</v>
      </c>
      <c r="CK824" s="26"/>
      <c r="CL824" s="26" t="e">
        <f>IF(CK824="-","-",_xlfn.XLOOKUP(CK824,'Banco de dados'!$B:$B,'Banco de dados'!$E:$E))</f>
        <v>#N/A</v>
      </c>
      <c r="CM824" s="28">
        <f t="shared" si="925"/>
        <v>1</v>
      </c>
      <c r="CN824" s="26">
        <f>_xlfn.XLOOKUP(CI824,'Banco de dados'!$B:$B,'Banco de dados'!$H:$H)</f>
        <v>65</v>
      </c>
      <c r="CO824" s="26" t="e">
        <f t="array" aca="1" ref="CO824" ca="1">_xludf.XLOOKUP(CK824,'Banco de dados'!$B:$B,'Banco de dados'!$H:$H)</f>
        <v>#NAME?</v>
      </c>
      <c r="CP824" s="51" t="e">
        <f t="array" aca="1" ref="CP824" ca="1">_xludf.XLOOKUP(CI824,'Banco de dados'!$B:$B,'Banco de dados'!$F:$F)</f>
        <v>#NAME?</v>
      </c>
      <c r="CQ824" s="26" t="e">
        <f t="array" aca="1" ref="CQ824" ca="1">_xludf.XLOOKUP(CK824,'Banco de dados'!$B:$B,'Banco de dados'!$F:$F)</f>
        <v>#NAME?</v>
      </c>
      <c r="CR824" s="27">
        <v>0</v>
      </c>
      <c r="CS824" s="27"/>
      <c r="CT824" s="26" t="str">
        <f>IF(AG824=0.5,"Suporte",IF(AND(AG824&gt;='Braços de IP'!$B$9,AG824&lt;='Braços de IP'!$D$9),'Braços de IP'!$E$9,IF(AND(AG824&gt;='Braços de IP'!$B$10,AG824&lt;='Braços de IP'!$D$10),'Braços de IP'!$E$10,IF(AND(AG824&gt;='Braços de IP'!$B$11,AG824&lt;='Braços de IP'!$D$11),'Braços de IP'!$E$11,IF(AND(AG824&gt;='Braços de IP'!$B$12,AG824&lt;='Braços de IP'!$D$12),'Braços de IP'!$E$12,IF(AND(AG824&gt;='Braços de IP'!$B$13,AG824&lt;='Braços de IP'!$D$13),'Braços de IP'!$E$13,IF(AND(AG824&gt;='Braços de IP'!$B$14,AG824&lt;='Braços de IP'!$D$14),'Braços de IP'!$E$14,"ERRO")))))))</f>
        <v>Longo II</v>
      </c>
      <c r="CU824" s="27"/>
      <c r="CV824" s="26" t="str">
        <f>IF($CU824="","",VLOOKUP($CU824,'Braços de IP'!$E$9:$I$15,2,0))</f>
        <v/>
      </c>
      <c r="CW824" s="29" t="str">
        <f>IF($CU824="","",VLOOKUP($CU824,'Braços de IP'!$E$9:$I$15,5,0))</f>
        <v/>
      </c>
      <c r="CX824" s="26"/>
      <c r="CY824" s="26"/>
      <c r="CZ824" s="26"/>
      <c r="DA824" s="26"/>
      <c r="DB824" s="26"/>
      <c r="DC824" s="26"/>
      <c r="DD824" s="30">
        <f t="shared" si="926"/>
        <v>65</v>
      </c>
      <c r="DE824" s="31">
        <f t="shared" si="927"/>
        <v>115</v>
      </c>
      <c r="DF824" s="30">
        <f t="shared" si="928"/>
        <v>180</v>
      </c>
      <c r="DG824" s="32">
        <f t="shared" si="929"/>
        <v>0.43478260869565222</v>
      </c>
      <c r="DH824" s="33" t="s">
        <v>143</v>
      </c>
      <c r="DI824" s="34"/>
      <c r="DJ824" s="35"/>
      <c r="DK824" s="16" t="s">
        <v>144</v>
      </c>
      <c r="DL824" s="16"/>
      <c r="DN824" s="36" t="e">
        <f t="shared" si="970"/>
        <v>#VALUE!</v>
      </c>
    </row>
    <row r="825" spans="1:118" ht="15.75" customHeight="1" x14ac:dyDescent="0.25">
      <c r="B825" s="16">
        <v>187</v>
      </c>
      <c r="C825" s="16" t="s">
        <v>174</v>
      </c>
      <c r="D825" s="16" t="s">
        <v>671</v>
      </c>
      <c r="E825" s="16">
        <v>-8.0767109999999995</v>
      </c>
      <c r="F825" s="16">
        <v>-34.980804999999997</v>
      </c>
      <c r="G825" s="16" t="s">
        <v>160</v>
      </c>
      <c r="H825" s="17" t="s">
        <v>136</v>
      </c>
      <c r="I825" s="16" t="s">
        <v>136</v>
      </c>
      <c r="J825" s="17" t="s">
        <v>137</v>
      </c>
      <c r="K825" s="16">
        <v>115</v>
      </c>
      <c r="L825" s="17" t="s">
        <v>138</v>
      </c>
      <c r="M825" s="17">
        <v>0</v>
      </c>
      <c r="N825" s="16">
        <f t="shared" si="966"/>
        <v>230</v>
      </c>
      <c r="O825" s="17">
        <v>1</v>
      </c>
      <c r="P825" s="17">
        <v>0</v>
      </c>
      <c r="Q825" s="17">
        <v>9</v>
      </c>
      <c r="R825" s="16"/>
      <c r="S825" s="16"/>
      <c r="T825" s="16">
        <v>0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 t="s">
        <v>139</v>
      </c>
      <c r="AB825" s="17" t="s">
        <v>140</v>
      </c>
      <c r="AC825" s="17">
        <v>0</v>
      </c>
      <c r="AD825" s="17">
        <v>8.5</v>
      </c>
      <c r="AE825" s="17">
        <v>1</v>
      </c>
      <c r="AF825" s="17">
        <v>4.62</v>
      </c>
      <c r="AG825" s="17">
        <v>3.73</v>
      </c>
      <c r="AH825" s="17">
        <f t="shared" si="967"/>
        <v>-0.89000000000000012</v>
      </c>
      <c r="AI825" s="17" t="s">
        <v>136</v>
      </c>
      <c r="AJ825" s="17" t="s">
        <v>136</v>
      </c>
      <c r="AK825" s="17" t="s">
        <v>141</v>
      </c>
      <c r="AL825" s="17">
        <f t="shared" si="968"/>
        <v>2</v>
      </c>
      <c r="AM825" s="17">
        <v>0</v>
      </c>
      <c r="AN825" s="17"/>
      <c r="AO825" s="17">
        <v>0</v>
      </c>
      <c r="AP825" s="17">
        <v>0</v>
      </c>
      <c r="AQ825" s="17">
        <v>0</v>
      </c>
      <c r="AR825" s="17" t="s">
        <v>136</v>
      </c>
      <c r="AS825" s="19">
        <f t="shared" si="908"/>
        <v>0</v>
      </c>
      <c r="AT825" s="19"/>
      <c r="AU825" s="19">
        <f>VLOOKUP(G825,ABNT5101!$I$3:$J$9,2)</f>
        <v>10</v>
      </c>
      <c r="AV825" s="19">
        <f>VLOOKUP(G825,ABNT5101!$I$3:$M$9,5)</f>
        <v>0.18</v>
      </c>
      <c r="AW825" s="17" t="str">
        <f>_xlfn.XLOOKUP(G825,ABNT5101!I:I,ABNT5101!L:L)</f>
        <v>-</v>
      </c>
      <c r="AX825" s="17">
        <f>_xlfn.XLOOKUP(G825,ABNT5101!$I:$I,ABNT5101!M:M)</f>
        <v>0.18</v>
      </c>
      <c r="AY825" s="17" t="str">
        <f>_xlfn.XLOOKUP(G825,ABNT5101!$I:$I,ABNT5101!N:N)</f>
        <v>-</v>
      </c>
      <c r="AZ825" s="17">
        <f>_xlfn.XLOOKUP(G825,ABNT5101!$I:$I,ABNT5101!O:O)</f>
        <v>16</v>
      </c>
      <c r="BA825" s="20" t="str">
        <f t="shared" si="909"/>
        <v>ATENDE</v>
      </c>
      <c r="BB825" s="21">
        <f t="shared" ref="BB825:BC825" si="994">BE825/AU825-1</f>
        <v>0.29200000000000004</v>
      </c>
      <c r="BC825" s="21">
        <f t="shared" si="994"/>
        <v>0.94444444444444442</v>
      </c>
      <c r="BD825" s="21" t="str">
        <f t="shared" si="911"/>
        <v>-</v>
      </c>
      <c r="BE825" s="22">
        <v>12.92</v>
      </c>
      <c r="BF825" s="22">
        <v>0.35</v>
      </c>
      <c r="BG825" s="22"/>
      <c r="BH825" s="22"/>
      <c r="BI825" s="23"/>
      <c r="BJ825" s="22"/>
      <c r="BK825" s="20" t="str">
        <f t="shared" si="912"/>
        <v>ATENDE</v>
      </c>
      <c r="BL825" s="20" t="str">
        <f t="shared" si="913"/>
        <v>ATENDE</v>
      </c>
      <c r="BM825" s="20" t="str">
        <f t="shared" si="914"/>
        <v>ATENDE</v>
      </c>
      <c r="BN825" s="20" t="str">
        <f t="shared" si="915"/>
        <v>ATENDE</v>
      </c>
      <c r="BO825" s="24" t="str">
        <f t="shared" si="916"/>
        <v>C4</v>
      </c>
      <c r="BP825" s="24" t="str">
        <f t="shared" si="986"/>
        <v>-</v>
      </c>
      <c r="BQ825" s="25" t="e">
        <f t="shared" si="917"/>
        <v>#VALUE!</v>
      </c>
      <c r="BR825" s="22"/>
      <c r="BS825" s="22"/>
      <c r="BT825" s="24" t="str">
        <f>IF(BP825="-","-",_xlfn.XLOOKUP(BP825,ABNT5101!$B$4:$B$9,ABNT5101!$C$4:$C$9))</f>
        <v>-</v>
      </c>
      <c r="BU825" s="24" t="str">
        <f>IF(BP825="-","-",_xlfn.XLOOKUP(BP825,ABNT5101!$B$4:$B$9,ABNT5101!$D$4:$D$9))</f>
        <v>-</v>
      </c>
      <c r="BV825" s="20" t="str">
        <f t="shared" si="918"/>
        <v>-</v>
      </c>
      <c r="BW825" s="20" t="str">
        <f t="shared" si="919"/>
        <v>-</v>
      </c>
      <c r="BX825" s="20" t="str">
        <f t="shared" si="920"/>
        <v>-</v>
      </c>
      <c r="BY825" s="24" t="str">
        <f t="shared" si="987"/>
        <v>-</v>
      </c>
      <c r="BZ825" s="25" t="e">
        <f t="shared" si="921"/>
        <v>#VALUE!</v>
      </c>
      <c r="CA825" s="24"/>
      <c r="CB825" s="24"/>
      <c r="CC825" s="20" t="str">
        <f>IF(BY825="-","-",_xlfn.XLOOKUP(BY825,ABNT5101!$B$4:$B$9,ABNT5101!$C$4:$C$9))</f>
        <v>-</v>
      </c>
      <c r="CD825" s="24" t="str">
        <f>IF(BY825="-","-",_xlfn.XLOOKUP(BY825,ABNT5101!$B$4:$B$9,ABNT5101!$D$4:$D$9))</f>
        <v>-</v>
      </c>
      <c r="CE825" s="20" t="str">
        <f t="shared" si="922"/>
        <v>-</v>
      </c>
      <c r="CF825" s="20" t="str">
        <f t="shared" si="923"/>
        <v>-</v>
      </c>
      <c r="CG825" s="20" t="str">
        <f t="shared" si="924"/>
        <v>-</v>
      </c>
      <c r="CH825" s="26" t="str">
        <f>_xlfn.XLOOKUP(CI825,'Banco de dados'!$B:$B,'Banco de dados'!$D:$D)</f>
        <v>SX LIGHTING</v>
      </c>
      <c r="CI825" s="27" t="str">
        <f>'Banco de dados'!B58</f>
        <v>SX-INLPP070HF</v>
      </c>
      <c r="CJ825" s="26" t="str">
        <f>_xlfn.XLOOKUP(CI825,'Banco de dados'!$B:$B,'Banco de dados'!$E:$E)</f>
        <v>SXINLPP070K50L12CZF7PHF</v>
      </c>
      <c r="CK825" s="26"/>
      <c r="CL825" s="26" t="e">
        <f>IF(CK825="-","-",_xlfn.XLOOKUP(CK825,'Banco de dados'!$B:$B,'Banco de dados'!$E:$E))</f>
        <v>#N/A</v>
      </c>
      <c r="CM825" s="28">
        <f t="shared" si="925"/>
        <v>1</v>
      </c>
      <c r="CN825" s="26">
        <f>_xlfn.XLOOKUP(CI825,'Banco de dados'!$B:$B,'Banco de dados'!$H:$H)</f>
        <v>70</v>
      </c>
      <c r="CO825" s="26" t="e">
        <f t="array" aca="1" ref="CO825" ca="1">_xludf.XLOOKUP(CK825,'Banco de dados'!$B:$B,'Banco de dados'!$H:$H)</f>
        <v>#NAME?</v>
      </c>
      <c r="CP825" s="51" t="e">
        <f t="array" aca="1" ref="CP825" ca="1">_xludf.XLOOKUP(CI825,'Banco de dados'!$B:$B,'Banco de dados'!$F:$F)</f>
        <v>#NAME?</v>
      </c>
      <c r="CQ825" s="26" t="e">
        <f t="array" aca="1" ref="CQ825" ca="1">_xludf.XLOOKUP(CK825,'Banco de dados'!$B:$B,'Banco de dados'!$F:$F)</f>
        <v>#NAME?</v>
      </c>
      <c r="CR825" s="27">
        <v>0</v>
      </c>
      <c r="CS825" s="27"/>
      <c r="CT825" s="26" t="str">
        <f>IF(AG825=0.5,"Suporte",IF(AND(AG825&gt;='Braços de IP'!$B$9,AG825&lt;='Braços de IP'!$D$9),'Braços de IP'!$E$9,IF(AND(AG825&gt;='Braços de IP'!$B$10,AG825&lt;='Braços de IP'!$D$10),'Braços de IP'!$E$10,IF(AND(AG825&gt;='Braços de IP'!$B$11,AG825&lt;='Braços de IP'!$D$11),'Braços de IP'!$E$11,IF(AND(AG825&gt;='Braços de IP'!$B$12,AG825&lt;='Braços de IP'!$D$12),'Braços de IP'!$E$12,IF(AND(AG825&gt;='Braços de IP'!$B$13,AG825&lt;='Braços de IP'!$D$13),'Braços de IP'!$E$13,IF(AND(AG825&gt;='Braços de IP'!$B$14,AG825&lt;='Braços de IP'!$D$14),'Braços de IP'!$E$14,"ERRO")))))))</f>
        <v>Longo II</v>
      </c>
      <c r="CU825" s="27"/>
      <c r="CV825" s="26" t="str">
        <f>IF($CU825="","",VLOOKUP($CU825,'Braços de IP'!$E$9:$I$15,2,0))</f>
        <v/>
      </c>
      <c r="CW825" s="29" t="str">
        <f>IF($CU825="","",VLOOKUP($CU825,'Braços de IP'!$E$9:$I$15,5,0))</f>
        <v/>
      </c>
      <c r="CX825" s="26"/>
      <c r="CY825" s="26"/>
      <c r="CZ825" s="26"/>
      <c r="DA825" s="26"/>
      <c r="DB825" s="26"/>
      <c r="DC825" s="26"/>
      <c r="DD825" s="30">
        <f t="shared" si="926"/>
        <v>70</v>
      </c>
      <c r="DE825" s="31">
        <f t="shared" si="927"/>
        <v>115</v>
      </c>
      <c r="DF825" s="30">
        <f t="shared" si="928"/>
        <v>185</v>
      </c>
      <c r="DG825" s="32">
        <f t="shared" si="929"/>
        <v>0.39130434782608692</v>
      </c>
      <c r="DH825" s="33" t="s">
        <v>143</v>
      </c>
      <c r="DI825" s="34"/>
      <c r="DJ825" s="35"/>
      <c r="DK825" s="16" t="s">
        <v>144</v>
      </c>
      <c r="DL825" s="16"/>
      <c r="DN825" s="36" t="e">
        <f t="shared" si="970"/>
        <v>#VALUE!</v>
      </c>
    </row>
    <row r="826" spans="1:118" ht="15.75" customHeight="1" x14ac:dyDescent="0.25">
      <c r="B826" s="16">
        <v>187</v>
      </c>
      <c r="C826" s="16" t="s">
        <v>174</v>
      </c>
      <c r="D826" s="16" t="s">
        <v>671</v>
      </c>
      <c r="E826" s="16">
        <v>-8.0767109999999995</v>
      </c>
      <c r="F826" s="16">
        <v>-34.980804999999997</v>
      </c>
      <c r="G826" s="16" t="s">
        <v>160</v>
      </c>
      <c r="H826" s="17" t="s">
        <v>136</v>
      </c>
      <c r="I826" s="16" t="s">
        <v>136</v>
      </c>
      <c r="J826" s="17" t="s">
        <v>137</v>
      </c>
      <c r="K826" s="16">
        <v>115</v>
      </c>
      <c r="L826" s="17" t="s">
        <v>138</v>
      </c>
      <c r="M826" s="17">
        <v>0</v>
      </c>
      <c r="N826" s="16">
        <f t="shared" si="966"/>
        <v>230</v>
      </c>
      <c r="O826" s="17">
        <v>1</v>
      </c>
      <c r="P826" s="17">
        <v>0</v>
      </c>
      <c r="Q826" s="17">
        <v>9</v>
      </c>
      <c r="R826" s="16"/>
      <c r="S826" s="16"/>
      <c r="T826" s="16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 t="s">
        <v>139</v>
      </c>
      <c r="AB826" s="17" t="s">
        <v>140</v>
      </c>
      <c r="AC826" s="17">
        <v>0</v>
      </c>
      <c r="AD826" s="17">
        <v>8.5</v>
      </c>
      <c r="AE826" s="17">
        <v>1</v>
      </c>
      <c r="AF826" s="17">
        <v>4.62</v>
      </c>
      <c r="AG826" s="17">
        <v>3.73</v>
      </c>
      <c r="AH826" s="17">
        <f t="shared" si="967"/>
        <v>-0.89000000000000012</v>
      </c>
      <c r="AI826" s="17" t="s">
        <v>136</v>
      </c>
      <c r="AJ826" s="17" t="s">
        <v>136</v>
      </c>
      <c r="AK826" s="17" t="s">
        <v>141</v>
      </c>
      <c r="AL826" s="17">
        <f t="shared" si="968"/>
        <v>2</v>
      </c>
      <c r="AM826" s="17">
        <v>0</v>
      </c>
      <c r="AN826" s="17"/>
      <c r="AO826" s="17">
        <v>0</v>
      </c>
      <c r="AP826" s="17">
        <v>0</v>
      </c>
      <c r="AQ826" s="17">
        <v>0</v>
      </c>
      <c r="AR826" s="17" t="s">
        <v>136</v>
      </c>
      <c r="AS826" s="19">
        <f t="shared" si="908"/>
        <v>0</v>
      </c>
      <c r="AT826" s="19"/>
      <c r="AU826" s="19">
        <f>VLOOKUP(G826,ABNT5101!$I$3:$J$9,2)</f>
        <v>10</v>
      </c>
      <c r="AV826" s="19">
        <f>VLOOKUP(G826,ABNT5101!$I$3:$M$9,5)</f>
        <v>0.18</v>
      </c>
      <c r="AW826" s="17" t="str">
        <f>_xlfn.XLOOKUP(G826,ABNT5101!I:I,ABNT5101!L:L)</f>
        <v>-</v>
      </c>
      <c r="AX826" s="17">
        <f>_xlfn.XLOOKUP(G826,ABNT5101!$I:$I,ABNT5101!M:M)</f>
        <v>0.18</v>
      </c>
      <c r="AY826" s="17" t="str">
        <f>_xlfn.XLOOKUP(G826,ABNT5101!$I:$I,ABNT5101!N:N)</f>
        <v>-</v>
      </c>
      <c r="AZ826" s="17">
        <f>_xlfn.XLOOKUP(G826,ABNT5101!$I:$I,ABNT5101!O:O)</f>
        <v>16</v>
      </c>
      <c r="BA826" s="20" t="str">
        <f t="shared" si="909"/>
        <v>ATENDE</v>
      </c>
      <c r="BB826" s="21">
        <f t="shared" ref="BB826:BC826" si="995">BE826/AU826-1</f>
        <v>5.699999999999994E-2</v>
      </c>
      <c r="BC826" s="21">
        <f t="shared" si="995"/>
        <v>1.3333333333333335</v>
      </c>
      <c r="BD826" s="21" t="str">
        <f t="shared" si="911"/>
        <v>-</v>
      </c>
      <c r="BE826" s="22">
        <v>10.57</v>
      </c>
      <c r="BF826" s="22">
        <v>0.42</v>
      </c>
      <c r="BG826" s="22"/>
      <c r="BH826" s="22"/>
      <c r="BI826" s="23"/>
      <c r="BJ826" s="22"/>
      <c r="BK826" s="20" t="str">
        <f t="shared" si="912"/>
        <v>ATENDE</v>
      </c>
      <c r="BL826" s="20" t="str">
        <f t="shared" si="913"/>
        <v>ATENDE</v>
      </c>
      <c r="BM826" s="20" t="str">
        <f t="shared" si="914"/>
        <v>ATENDE</v>
      </c>
      <c r="BN826" s="20" t="str">
        <f t="shared" si="915"/>
        <v>ATENDE</v>
      </c>
      <c r="BO826" s="24" t="str">
        <f t="shared" si="916"/>
        <v>C4</v>
      </c>
      <c r="BP826" s="24" t="str">
        <f t="shared" si="986"/>
        <v>-</v>
      </c>
      <c r="BQ826" s="25" t="e">
        <f t="shared" si="917"/>
        <v>#VALUE!</v>
      </c>
      <c r="BR826" s="22"/>
      <c r="BS826" s="22"/>
      <c r="BT826" s="24" t="str">
        <f>IF(BP826="-","-",_xlfn.XLOOKUP(BP826,ABNT5101!$B$4:$B$9,ABNT5101!$C$4:$C$9))</f>
        <v>-</v>
      </c>
      <c r="BU826" s="24" t="str">
        <f>IF(BP826="-","-",_xlfn.XLOOKUP(BP826,ABNT5101!$B$4:$B$9,ABNT5101!$D$4:$D$9))</f>
        <v>-</v>
      </c>
      <c r="BV826" s="20" t="str">
        <f t="shared" si="918"/>
        <v>-</v>
      </c>
      <c r="BW826" s="20" t="str">
        <f t="shared" si="919"/>
        <v>-</v>
      </c>
      <c r="BX826" s="20" t="str">
        <f t="shared" si="920"/>
        <v>-</v>
      </c>
      <c r="BY826" s="24" t="str">
        <f t="shared" si="987"/>
        <v>-</v>
      </c>
      <c r="BZ826" s="25" t="e">
        <f t="shared" si="921"/>
        <v>#VALUE!</v>
      </c>
      <c r="CA826" s="24"/>
      <c r="CB826" s="24"/>
      <c r="CC826" s="20" t="str">
        <f>IF(BY826="-","-",_xlfn.XLOOKUP(BY826,ABNT5101!$B$4:$B$9,ABNT5101!$C$4:$C$9))</f>
        <v>-</v>
      </c>
      <c r="CD826" s="24" t="str">
        <f>IF(BY826="-","-",_xlfn.XLOOKUP(BY826,ABNT5101!$B$4:$B$9,ABNT5101!$D$4:$D$9))</f>
        <v>-</v>
      </c>
      <c r="CE826" s="20" t="str">
        <f t="shared" si="922"/>
        <v>-</v>
      </c>
      <c r="CF826" s="20" t="str">
        <f t="shared" si="923"/>
        <v>-</v>
      </c>
      <c r="CG826" s="20" t="str">
        <f t="shared" si="924"/>
        <v>-</v>
      </c>
      <c r="CH826" s="26" t="str">
        <f>_xlfn.XLOOKUP(CI826,'Banco de dados'!$B:$B,'Banco de dados'!$D:$D)</f>
        <v>TECNOWATT</v>
      </c>
      <c r="CI826" s="27" t="str">
        <f>'Banco de dados'!B69</f>
        <v xml:space="preserve">SIGSAGPTLRRSSNDL_68W_83IBBRS
</v>
      </c>
      <c r="CJ826" s="26" t="str">
        <f>_xlfn.XLOOKUP(CI826,'Banco de dados'!$B:$B,'Banco de dados'!$E:$E)</f>
        <v>SIGSAGPTLRRSSNDL_68W_83IBBRS
1-10C1MUN6.5</v>
      </c>
      <c r="CK826" s="26"/>
      <c r="CL826" s="26" t="e">
        <f>IF(CK826="-","-",_xlfn.XLOOKUP(CK826,'Banco de dados'!$B:$B,'Banco de dados'!$E:$E))</f>
        <v>#N/A</v>
      </c>
      <c r="CM826" s="28">
        <f t="shared" si="925"/>
        <v>1</v>
      </c>
      <c r="CN826" s="26">
        <f>_xlfn.XLOOKUP(CI826,'Banco de dados'!$B:$B,'Banco de dados'!$H:$H)</f>
        <v>68</v>
      </c>
      <c r="CO826" s="26" t="e">
        <f t="array" aca="1" ref="CO826" ca="1">_xludf.XLOOKUP(CK826,'Banco de dados'!$B:$B,'Banco de dados'!$H:$H)</f>
        <v>#NAME?</v>
      </c>
      <c r="CP826" s="51" t="e">
        <f t="array" aca="1" ref="CP826" ca="1">_xludf.XLOOKUP(CI826,'Banco de dados'!$B:$B,'Banco de dados'!$F:$F)</f>
        <v>#NAME?</v>
      </c>
      <c r="CQ826" s="26" t="e">
        <f t="array" aca="1" ref="CQ826" ca="1">_xludf.XLOOKUP(CK826,'Banco de dados'!$B:$B,'Banco de dados'!$F:$F)</f>
        <v>#NAME?</v>
      </c>
      <c r="CR826" s="27">
        <v>0</v>
      </c>
      <c r="CS826" s="27"/>
      <c r="CT826" s="26" t="str">
        <f>IF(AG826=0.5,"Suporte",IF(AND(AG826&gt;='Braços de IP'!$B$9,AG826&lt;='Braços de IP'!$D$9),'Braços de IP'!$E$9,IF(AND(AG826&gt;='Braços de IP'!$B$10,AG826&lt;='Braços de IP'!$D$10),'Braços de IP'!$E$10,IF(AND(AG826&gt;='Braços de IP'!$B$11,AG826&lt;='Braços de IP'!$D$11),'Braços de IP'!$E$11,IF(AND(AG826&gt;='Braços de IP'!$B$12,AG826&lt;='Braços de IP'!$D$12),'Braços de IP'!$E$12,IF(AND(AG826&gt;='Braços de IP'!$B$13,AG826&lt;='Braços de IP'!$D$13),'Braços de IP'!$E$13,IF(AND(AG826&gt;='Braços de IP'!$B$14,AG826&lt;='Braços de IP'!$D$14),'Braços de IP'!$E$14,"ERRO")))))))</f>
        <v>Longo II</v>
      </c>
      <c r="CU826" s="27"/>
      <c r="CV826" s="26" t="str">
        <f>IF($CU826="","",VLOOKUP($CU826,'Braços de IP'!$E$9:$I$15,2,0))</f>
        <v/>
      </c>
      <c r="CW826" s="29" t="str">
        <f>IF($CU826="","",VLOOKUP($CU826,'Braços de IP'!$E$9:$I$15,5,0))</f>
        <v/>
      </c>
      <c r="CX826" s="26"/>
      <c r="CY826" s="26"/>
      <c r="CZ826" s="26"/>
      <c r="DA826" s="26"/>
      <c r="DB826" s="26"/>
      <c r="DC826" s="26"/>
      <c r="DD826" s="30">
        <f t="shared" si="926"/>
        <v>68</v>
      </c>
      <c r="DE826" s="31">
        <f t="shared" si="927"/>
        <v>115</v>
      </c>
      <c r="DF826" s="30">
        <f t="shared" si="928"/>
        <v>183</v>
      </c>
      <c r="DG826" s="32">
        <f t="shared" si="929"/>
        <v>0.40869565217391302</v>
      </c>
      <c r="DH826" s="33" t="s">
        <v>143</v>
      </c>
      <c r="DI826" s="34"/>
      <c r="DJ826" s="35"/>
      <c r="DK826" s="16" t="s">
        <v>144</v>
      </c>
      <c r="DL826" s="16"/>
      <c r="DN826" s="36" t="e">
        <f t="shared" si="970"/>
        <v>#VALUE!</v>
      </c>
    </row>
    <row r="827" spans="1:118" ht="15.75" customHeight="1" x14ac:dyDescent="0.25">
      <c r="B827" s="16">
        <v>188</v>
      </c>
      <c r="C827" s="16" t="s">
        <v>176</v>
      </c>
      <c r="D827" s="16" t="s">
        <v>672</v>
      </c>
      <c r="E827" s="16">
        <v>-8.0555299999999992</v>
      </c>
      <c r="F827" s="16">
        <v>-34.937238000000001</v>
      </c>
      <c r="G827" s="16" t="s">
        <v>160</v>
      </c>
      <c r="H827" s="17" t="s">
        <v>136</v>
      </c>
      <c r="I827" s="16" t="s">
        <v>135</v>
      </c>
      <c r="J827" s="17" t="s">
        <v>137</v>
      </c>
      <c r="K827" s="18">
        <v>72</v>
      </c>
      <c r="L827" s="17" t="s">
        <v>138</v>
      </c>
      <c r="M827" s="17">
        <v>0</v>
      </c>
      <c r="N827" s="16">
        <f t="shared" si="966"/>
        <v>144</v>
      </c>
      <c r="O827" s="17">
        <v>1</v>
      </c>
      <c r="P827" s="17">
        <v>1.3</v>
      </c>
      <c r="Q827" s="17">
        <v>5.82</v>
      </c>
      <c r="R827" s="16"/>
      <c r="S827" s="16"/>
      <c r="T827" s="16">
        <v>0</v>
      </c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 t="s">
        <v>139</v>
      </c>
      <c r="AB827" s="17" t="s">
        <v>140</v>
      </c>
      <c r="AC827" s="17">
        <v>40.89</v>
      </c>
      <c r="AD827" s="17">
        <v>7</v>
      </c>
      <c r="AE827" s="17">
        <v>1</v>
      </c>
      <c r="AF827" s="17">
        <v>0.7</v>
      </c>
      <c r="AG827" s="17">
        <v>2.5299999999999998</v>
      </c>
      <c r="AH827" s="17">
        <f t="shared" si="967"/>
        <v>1.8299999999999998</v>
      </c>
      <c r="AI827" s="17" t="s">
        <v>136</v>
      </c>
      <c r="AJ827" s="17" t="s">
        <v>136</v>
      </c>
      <c r="AK827" s="17" t="s">
        <v>141</v>
      </c>
      <c r="AL827" s="17">
        <f t="shared" si="968"/>
        <v>2</v>
      </c>
      <c r="AM827" s="17">
        <v>0</v>
      </c>
      <c r="AN827" s="17"/>
      <c r="AO827" s="17">
        <v>0</v>
      </c>
      <c r="AP827" s="17">
        <v>0</v>
      </c>
      <c r="AQ827" s="17">
        <v>0</v>
      </c>
      <c r="AR827" s="17" t="s">
        <v>136</v>
      </c>
      <c r="AS827" s="19">
        <f t="shared" si="908"/>
        <v>0</v>
      </c>
      <c r="AT827" s="19"/>
      <c r="AU827" s="19">
        <f>VLOOKUP(G827,ABNT5101!$I$3:$J$9,2)</f>
        <v>10</v>
      </c>
      <c r="AV827" s="19">
        <f>VLOOKUP(G827,ABNT5101!$I$3:$M$9,5)</f>
        <v>0.18</v>
      </c>
      <c r="AW827" s="17" t="str">
        <f>_xlfn.XLOOKUP(G827,ABNT5101!I:I,ABNT5101!L:L)</f>
        <v>-</v>
      </c>
      <c r="AX827" s="17">
        <f>_xlfn.XLOOKUP(G827,ABNT5101!$I:$I,ABNT5101!M:M)</f>
        <v>0.18</v>
      </c>
      <c r="AY827" s="17" t="str">
        <f>_xlfn.XLOOKUP(G827,ABNT5101!$I:$I,ABNT5101!N:N)</f>
        <v>-</v>
      </c>
      <c r="AZ827" s="17">
        <f>_xlfn.XLOOKUP(G827,ABNT5101!$I:$I,ABNT5101!O:O)</f>
        <v>16</v>
      </c>
      <c r="BA827" s="20" t="str">
        <f t="shared" si="909"/>
        <v>ATENDE</v>
      </c>
      <c r="BB827" s="21">
        <f t="shared" ref="BB827:BC827" si="996">BE827/AU827-1</f>
        <v>0.11499999999999999</v>
      </c>
      <c r="BC827" s="21">
        <f t="shared" si="996"/>
        <v>0.33333333333333326</v>
      </c>
      <c r="BD827" s="21" t="str">
        <f t="shared" si="911"/>
        <v>-</v>
      </c>
      <c r="BE827" s="22">
        <v>11.15</v>
      </c>
      <c r="BF827" s="22">
        <v>0.24</v>
      </c>
      <c r="BG827" s="22"/>
      <c r="BH827" s="22"/>
      <c r="BI827" s="23"/>
      <c r="BJ827" s="22"/>
      <c r="BK827" s="20" t="str">
        <f t="shared" si="912"/>
        <v>ATENDE</v>
      </c>
      <c r="BL827" s="20" t="str">
        <f t="shared" si="913"/>
        <v>ATENDE</v>
      </c>
      <c r="BM827" s="20" t="str">
        <f t="shared" si="914"/>
        <v>ATENDE</v>
      </c>
      <c r="BN827" s="20" t="str">
        <f t="shared" si="915"/>
        <v>ATENDE</v>
      </c>
      <c r="BO827" s="24" t="str">
        <f t="shared" si="916"/>
        <v>C4</v>
      </c>
      <c r="BP827" s="24" t="str">
        <f t="shared" si="986"/>
        <v>P6</v>
      </c>
      <c r="BQ827" s="25">
        <f t="shared" si="917"/>
        <v>1.8000000000000003</v>
      </c>
      <c r="BR827" s="22">
        <v>8.4</v>
      </c>
      <c r="BS827" s="22">
        <v>2.12</v>
      </c>
      <c r="BT827" s="24">
        <f>IF(BP827="-","-",_xlfn.XLOOKUP(BP827,ABNT5101!$B$4:$B$9,ABNT5101!$C$4:$C$9))</f>
        <v>3</v>
      </c>
      <c r="BU827" s="24">
        <f>IF(BP827="-","-",_xlfn.XLOOKUP(BP827,ABNT5101!$B$4:$B$9,ABNT5101!$D$4:$D$9))</f>
        <v>0.6</v>
      </c>
      <c r="BV827" s="20" t="str">
        <f t="shared" si="918"/>
        <v>ATENDE</v>
      </c>
      <c r="BW827" s="20" t="str">
        <f t="shared" si="919"/>
        <v>ATENDE</v>
      </c>
      <c r="BX827" s="20" t="str">
        <f t="shared" si="920"/>
        <v>ATENDE</v>
      </c>
      <c r="BY827" s="24" t="s">
        <v>136</v>
      </c>
      <c r="BZ827" s="25" t="e">
        <f t="shared" si="921"/>
        <v>#VALUE!</v>
      </c>
      <c r="CA827" s="24"/>
      <c r="CB827" s="24"/>
      <c r="CC827" s="20" t="str">
        <f>IF(BY827="-","-",_xlfn.XLOOKUP(BY827,ABNT5101!$B$4:$B$9,ABNT5101!$C$4:$C$9))</f>
        <v>-</v>
      </c>
      <c r="CD827" s="24" t="str">
        <f>IF(BY827="-","-",_xlfn.XLOOKUP(BY827,ABNT5101!$B$4:$B$9,ABNT5101!$D$4:$D$9))</f>
        <v>-</v>
      </c>
      <c r="CE827" s="20" t="str">
        <f t="shared" si="922"/>
        <v>-</v>
      </c>
      <c r="CF827" s="20" t="str">
        <f t="shared" si="923"/>
        <v>-</v>
      </c>
      <c r="CG827" s="20" t="str">
        <f t="shared" si="924"/>
        <v>-</v>
      </c>
      <c r="CH827" s="26" t="str">
        <f>_xlfn.XLOOKUP(CI827,'Banco de dados'!$B:$B,'Banco de dados'!$D:$D)</f>
        <v>LEDSTAR</v>
      </c>
      <c r="CI827" s="47" t="str">
        <f>'Banco de dados'!B8</f>
        <v xml:space="preserve"> SL VT 9.1 52W</v>
      </c>
      <c r="CJ827" s="26" t="str">
        <f>_xlfn.XLOOKUP(CI827,'Banco de dados'!$B:$B,'Banco de dados'!$E:$E)</f>
        <v>LUM LED SL VT 9.1 52W</v>
      </c>
      <c r="CK827" s="26"/>
      <c r="CL827" s="26" t="e">
        <f>IF(CK827="-","-",_xlfn.XLOOKUP(CK827,'Banco de dados'!$B:$B,'Banco de dados'!$E:$E))</f>
        <v>#N/A</v>
      </c>
      <c r="CM827" s="28">
        <f t="shared" si="925"/>
        <v>1</v>
      </c>
      <c r="CN827" s="26">
        <f>_xlfn.XLOOKUP(CI827,'Banco de dados'!$B:$B,'Banco de dados'!$H:$H)</f>
        <v>52</v>
      </c>
      <c r="CO827" s="26" t="e">
        <f t="array" aca="1" ref="CO827" ca="1">_xludf.XLOOKUP(CK827,'Banco de dados'!$B:$B,'Banco de dados'!$H:$H)</f>
        <v>#NAME?</v>
      </c>
      <c r="CP827" s="51" t="e">
        <f t="array" aca="1" ref="CP827" ca="1">_xludf.XLOOKUP(CI827,'Banco de dados'!$B:$B,'Banco de dados'!$F:$F)</f>
        <v>#NAME?</v>
      </c>
      <c r="CQ827" s="26" t="e">
        <f t="array" aca="1" ref="CQ827" ca="1">_xludf.XLOOKUP(CK827,'Banco de dados'!$B:$B,'Banco de dados'!$F:$F)</f>
        <v>#NAME?</v>
      </c>
      <c r="CR827" s="27">
        <v>0</v>
      </c>
      <c r="CS827" s="27"/>
      <c r="CT827" s="26" t="str">
        <f>IF(AG827=0.5,"Suporte",IF(AND(AG827&gt;='Braços de IP'!$B$9,AG827&lt;='Braços de IP'!$D$9),'Braços de IP'!$E$9,IF(AND(AG827&gt;='Braços de IP'!$B$10,AG827&lt;='Braços de IP'!$D$10),'Braços de IP'!$E$10,IF(AND(AG827&gt;='Braços de IP'!$B$11,AG827&lt;='Braços de IP'!$D$11),'Braços de IP'!$E$11,IF(AND(AG827&gt;='Braços de IP'!$B$12,AG827&lt;='Braços de IP'!$D$12),'Braços de IP'!$E$12,IF(AND(AG827&gt;='Braços de IP'!$B$13,AG827&lt;='Braços de IP'!$D$13),'Braços de IP'!$E$13,IF(AND(AG827&gt;='Braços de IP'!$B$14,AG827&lt;='Braços de IP'!$D$14),'Braços de IP'!$E$14,"ERRO")))))))</f>
        <v>Longo I</v>
      </c>
      <c r="CU827" s="27"/>
      <c r="CV827" s="26" t="str">
        <f>IF($CU827="","",VLOOKUP($CU827,'Braços de IP'!$E$9:$I$15,2,0))</f>
        <v/>
      </c>
      <c r="CW827" s="29" t="str">
        <f>IF($CU827="","",VLOOKUP($CU827,'Braços de IP'!$E$9:$I$15,5,0))</f>
        <v/>
      </c>
      <c r="CX827" s="26"/>
      <c r="CY827" s="26"/>
      <c r="CZ827" s="26"/>
      <c r="DA827" s="26"/>
      <c r="DB827" s="26"/>
      <c r="DC827" s="26"/>
      <c r="DD827" s="30">
        <f t="shared" si="926"/>
        <v>52</v>
      </c>
      <c r="DE827" s="31">
        <f t="shared" si="927"/>
        <v>72</v>
      </c>
      <c r="DF827" s="30">
        <f t="shared" si="928"/>
        <v>124</v>
      </c>
      <c r="DG827" s="32">
        <f t="shared" si="929"/>
        <v>0.27777777777777779</v>
      </c>
      <c r="DH827" s="33" t="s">
        <v>143</v>
      </c>
      <c r="DI827" s="34"/>
      <c r="DJ827" s="35"/>
      <c r="DK827" s="16" t="s">
        <v>144</v>
      </c>
      <c r="DL827" s="16"/>
      <c r="DN827" s="36" t="e">
        <f t="shared" si="970"/>
        <v>#VALUE!</v>
      </c>
    </row>
    <row r="828" spans="1:118" ht="15.75" customHeight="1" x14ac:dyDescent="0.25">
      <c r="B828" s="16">
        <v>188</v>
      </c>
      <c r="C828" s="16" t="s">
        <v>176</v>
      </c>
      <c r="D828" s="16" t="s">
        <v>672</v>
      </c>
      <c r="E828" s="16">
        <v>-8.0555299999999992</v>
      </c>
      <c r="F828" s="16">
        <v>-34.937238000000001</v>
      </c>
      <c r="G828" s="16" t="s">
        <v>160</v>
      </c>
      <c r="H828" s="17" t="s">
        <v>136</v>
      </c>
      <c r="I828" s="16" t="s">
        <v>135</v>
      </c>
      <c r="J828" s="17" t="s">
        <v>137</v>
      </c>
      <c r="K828" s="18">
        <v>72</v>
      </c>
      <c r="L828" s="17" t="s">
        <v>138</v>
      </c>
      <c r="M828" s="17">
        <v>0</v>
      </c>
      <c r="N828" s="16">
        <f t="shared" si="966"/>
        <v>144</v>
      </c>
      <c r="O828" s="17">
        <v>1</v>
      </c>
      <c r="P828" s="17">
        <v>1.3</v>
      </c>
      <c r="Q828" s="17">
        <v>5.82</v>
      </c>
      <c r="R828" s="16"/>
      <c r="S828" s="16"/>
      <c r="T828" s="16">
        <v>0</v>
      </c>
      <c r="U828" s="17">
        <v>0</v>
      </c>
      <c r="V828" s="17">
        <v>0</v>
      </c>
      <c r="W828" s="17">
        <v>0</v>
      </c>
      <c r="X828" s="17">
        <v>0</v>
      </c>
      <c r="Y828" s="17">
        <v>0</v>
      </c>
      <c r="Z828" s="17">
        <v>0</v>
      </c>
      <c r="AA828" s="17" t="s">
        <v>139</v>
      </c>
      <c r="AB828" s="17" t="s">
        <v>140</v>
      </c>
      <c r="AC828" s="17">
        <v>40.89</v>
      </c>
      <c r="AD828" s="17">
        <v>7</v>
      </c>
      <c r="AE828" s="17">
        <v>1</v>
      </c>
      <c r="AF828" s="17">
        <v>0.7</v>
      </c>
      <c r="AG828" s="17">
        <v>2.5299999999999998</v>
      </c>
      <c r="AH828" s="17">
        <f t="shared" si="967"/>
        <v>1.8299999999999998</v>
      </c>
      <c r="AI828" s="17" t="s">
        <v>136</v>
      </c>
      <c r="AJ828" s="17" t="s">
        <v>136</v>
      </c>
      <c r="AK828" s="17" t="s">
        <v>141</v>
      </c>
      <c r="AL828" s="17">
        <f t="shared" si="968"/>
        <v>2</v>
      </c>
      <c r="AM828" s="17">
        <v>0</v>
      </c>
      <c r="AN828" s="17"/>
      <c r="AO828" s="17">
        <v>0</v>
      </c>
      <c r="AP828" s="17">
        <v>0</v>
      </c>
      <c r="AQ828" s="17">
        <v>0</v>
      </c>
      <c r="AR828" s="17" t="s">
        <v>136</v>
      </c>
      <c r="AS828" s="19">
        <f t="shared" si="908"/>
        <v>0</v>
      </c>
      <c r="AT828" s="19"/>
      <c r="AU828" s="19">
        <f>VLOOKUP(G828,ABNT5101!$I$3:$J$9,2)</f>
        <v>10</v>
      </c>
      <c r="AV828" s="19">
        <f>VLOOKUP(G828,ABNT5101!$I$3:$M$9,5)</f>
        <v>0.18</v>
      </c>
      <c r="AW828" s="17" t="str">
        <f>_xlfn.XLOOKUP(G828,ABNT5101!I:I,ABNT5101!L:L)</f>
        <v>-</v>
      </c>
      <c r="AX828" s="17">
        <f>_xlfn.XLOOKUP(G828,ABNT5101!$I:$I,ABNT5101!M:M)</f>
        <v>0.18</v>
      </c>
      <c r="AY828" s="17" t="str">
        <f>_xlfn.XLOOKUP(G828,ABNT5101!$I:$I,ABNT5101!N:N)</f>
        <v>-</v>
      </c>
      <c r="AZ828" s="17">
        <f>_xlfn.XLOOKUP(G828,ABNT5101!$I:$I,ABNT5101!O:O)</f>
        <v>16</v>
      </c>
      <c r="BA828" s="20" t="str">
        <f t="shared" si="909"/>
        <v>ATENDE</v>
      </c>
      <c r="BB828" s="21">
        <f t="shared" ref="BB828:BC828" si="997">BE828/AU828-1</f>
        <v>0.31400000000000006</v>
      </c>
      <c r="BC828" s="21">
        <f t="shared" si="997"/>
        <v>0.11111111111111116</v>
      </c>
      <c r="BD828" s="21" t="str">
        <f t="shared" si="911"/>
        <v>-</v>
      </c>
      <c r="BE828" s="22">
        <v>13.14</v>
      </c>
      <c r="BF828" s="22">
        <v>0.2</v>
      </c>
      <c r="BG828" s="22"/>
      <c r="BH828" s="22"/>
      <c r="BI828" s="23"/>
      <c r="BJ828" s="22"/>
      <c r="BK828" s="20" t="str">
        <f t="shared" si="912"/>
        <v>ATENDE</v>
      </c>
      <c r="BL828" s="20" t="str">
        <f t="shared" si="913"/>
        <v>ATENDE</v>
      </c>
      <c r="BM828" s="20" t="str">
        <f t="shared" si="914"/>
        <v>ATENDE</v>
      </c>
      <c r="BN828" s="20" t="str">
        <f t="shared" si="915"/>
        <v>ATENDE</v>
      </c>
      <c r="BO828" s="24" t="str">
        <f t="shared" si="916"/>
        <v>C4</v>
      </c>
      <c r="BP828" s="24" t="str">
        <f t="shared" si="986"/>
        <v>P6</v>
      </c>
      <c r="BQ828" s="25">
        <f t="shared" si="917"/>
        <v>2.0866666666666664</v>
      </c>
      <c r="BR828" s="22">
        <v>9.26</v>
      </c>
      <c r="BS828" s="22">
        <v>1.27</v>
      </c>
      <c r="BT828" s="24">
        <f>IF(BP828="-","-",_xlfn.XLOOKUP(BP828,ABNT5101!$B$4:$B$9,ABNT5101!$C$4:$C$9))</f>
        <v>3</v>
      </c>
      <c r="BU828" s="24">
        <f>IF(BP828="-","-",_xlfn.XLOOKUP(BP828,ABNT5101!$B$4:$B$9,ABNT5101!$D$4:$D$9))</f>
        <v>0.6</v>
      </c>
      <c r="BV828" s="20" t="str">
        <f t="shared" si="918"/>
        <v>ATENDE</v>
      </c>
      <c r="BW828" s="20" t="str">
        <f t="shared" si="919"/>
        <v>ATENDE</v>
      </c>
      <c r="BX828" s="20" t="str">
        <f t="shared" si="920"/>
        <v>ATENDE</v>
      </c>
      <c r="BY828" s="24" t="s">
        <v>136</v>
      </c>
      <c r="BZ828" s="25" t="e">
        <f t="shared" si="921"/>
        <v>#VALUE!</v>
      </c>
      <c r="CA828" s="24"/>
      <c r="CB828" s="24"/>
      <c r="CC828" s="20" t="str">
        <f>IF(BY828="-","-",_xlfn.XLOOKUP(BY828,ABNT5101!$B$4:$B$9,ABNT5101!$C$4:$C$9))</f>
        <v>-</v>
      </c>
      <c r="CD828" s="24" t="str">
        <f>IF(BY828="-","-",_xlfn.XLOOKUP(BY828,ABNT5101!$B$4:$B$9,ABNT5101!$D$4:$D$9))</f>
        <v>-</v>
      </c>
      <c r="CE828" s="20" t="str">
        <f t="shared" si="922"/>
        <v>-</v>
      </c>
      <c r="CF828" s="20" t="str">
        <f t="shared" si="923"/>
        <v>-</v>
      </c>
      <c r="CG828" s="20" t="str">
        <f t="shared" si="924"/>
        <v>-</v>
      </c>
      <c r="CH828" s="26" t="str">
        <f>_xlfn.XLOOKUP(CI828,'Banco de dados'!$B:$B,'Banco de dados'!$D:$D)</f>
        <v>SX LIGHTING</v>
      </c>
      <c r="CI828" s="27" t="str">
        <f>'Banco de dados'!B56</f>
        <v>SX-INEVO050HF</v>
      </c>
      <c r="CJ828" s="26" t="str">
        <f>_xlfn.XLOOKUP(CI828,'Banco de dados'!$B:$B,'Banco de dados'!$E:$E)</f>
        <v>SXINEVO050K50L12CZF7PHF</v>
      </c>
      <c r="CK828" s="26"/>
      <c r="CL828" s="26" t="e">
        <f>IF(CK828="-","-",_xlfn.XLOOKUP(CK828,'Banco de dados'!$B:$B,'Banco de dados'!$E:$E))</f>
        <v>#N/A</v>
      </c>
      <c r="CM828" s="28">
        <f t="shared" si="925"/>
        <v>1</v>
      </c>
      <c r="CN828" s="26">
        <f>_xlfn.XLOOKUP(CI828,'Banco de dados'!$B:$B,'Banco de dados'!$H:$H)</f>
        <v>50</v>
      </c>
      <c r="CO828" s="26" t="e">
        <f t="array" aca="1" ref="CO828" ca="1">_xludf.XLOOKUP(CK828,'Banco de dados'!$B:$B,'Banco de dados'!$H:$H)</f>
        <v>#NAME?</v>
      </c>
      <c r="CP828" s="51" t="e">
        <f t="array" aca="1" ref="CP828" ca="1">_xludf.XLOOKUP(CI828,'Banco de dados'!$B:$B,'Banco de dados'!$F:$F)</f>
        <v>#NAME?</v>
      </c>
      <c r="CQ828" s="26" t="e">
        <f t="array" aca="1" ref="CQ828" ca="1">_xludf.XLOOKUP(CK828,'Banco de dados'!$B:$B,'Banco de dados'!$F:$F)</f>
        <v>#NAME?</v>
      </c>
      <c r="CR828" s="27">
        <v>0</v>
      </c>
      <c r="CS828" s="27"/>
      <c r="CT828" s="26" t="str">
        <f>IF(AG828=0.5,"Suporte",IF(AND(AG828&gt;='Braços de IP'!$B$9,AG828&lt;='Braços de IP'!$D$9),'Braços de IP'!$E$9,IF(AND(AG828&gt;='Braços de IP'!$B$10,AG828&lt;='Braços de IP'!$D$10),'Braços de IP'!$E$10,IF(AND(AG828&gt;='Braços de IP'!$B$11,AG828&lt;='Braços de IP'!$D$11),'Braços de IP'!$E$11,IF(AND(AG828&gt;='Braços de IP'!$B$12,AG828&lt;='Braços de IP'!$D$12),'Braços de IP'!$E$12,IF(AND(AG828&gt;='Braços de IP'!$B$13,AG828&lt;='Braços de IP'!$D$13),'Braços de IP'!$E$13,IF(AND(AG828&gt;='Braços de IP'!$B$14,AG828&lt;='Braços de IP'!$D$14),'Braços de IP'!$E$14,"ERRO")))))))</f>
        <v>Longo I</v>
      </c>
      <c r="CU828" s="27"/>
      <c r="CV828" s="26" t="str">
        <f>IF($CU828="","",VLOOKUP($CU828,'Braços de IP'!$E$9:$I$15,2,0))</f>
        <v/>
      </c>
      <c r="CW828" s="29" t="str">
        <f>IF($CU828="","",VLOOKUP($CU828,'Braços de IP'!$E$9:$I$15,5,0))</f>
        <v/>
      </c>
      <c r="CX828" s="26"/>
      <c r="CY828" s="26"/>
      <c r="CZ828" s="26"/>
      <c r="DA828" s="26"/>
      <c r="DB828" s="26"/>
      <c r="DC828" s="26"/>
      <c r="DD828" s="30">
        <f t="shared" si="926"/>
        <v>50</v>
      </c>
      <c r="DE828" s="31">
        <f t="shared" si="927"/>
        <v>72</v>
      </c>
      <c r="DF828" s="30">
        <f t="shared" si="928"/>
        <v>122</v>
      </c>
      <c r="DG828" s="32">
        <f t="shared" si="929"/>
        <v>0.30555555555555558</v>
      </c>
      <c r="DH828" s="33" t="s">
        <v>143</v>
      </c>
      <c r="DI828" s="34"/>
      <c r="DJ828" s="35"/>
      <c r="DK828" s="16" t="s">
        <v>144</v>
      </c>
      <c r="DL828" s="16"/>
      <c r="DN828" s="36" t="e">
        <f t="shared" si="970"/>
        <v>#VALUE!</v>
      </c>
    </row>
    <row r="829" spans="1:118" ht="15.75" customHeight="1" x14ac:dyDescent="0.25">
      <c r="B829" s="16">
        <v>188</v>
      </c>
      <c r="C829" s="16" t="s">
        <v>176</v>
      </c>
      <c r="D829" s="16" t="s">
        <v>672</v>
      </c>
      <c r="E829" s="16">
        <v>-8.0555299999999992</v>
      </c>
      <c r="F829" s="16">
        <v>-34.937238000000001</v>
      </c>
      <c r="G829" s="16" t="s">
        <v>160</v>
      </c>
      <c r="H829" s="17" t="s">
        <v>136</v>
      </c>
      <c r="I829" s="16" t="s">
        <v>135</v>
      </c>
      <c r="J829" s="17" t="s">
        <v>137</v>
      </c>
      <c r="K829" s="18">
        <v>72</v>
      </c>
      <c r="L829" s="17" t="s">
        <v>138</v>
      </c>
      <c r="M829" s="17">
        <v>0</v>
      </c>
      <c r="N829" s="16">
        <f t="shared" si="966"/>
        <v>144</v>
      </c>
      <c r="O829" s="17">
        <v>1</v>
      </c>
      <c r="P829" s="17">
        <v>1.3</v>
      </c>
      <c r="Q829" s="17">
        <v>5.82</v>
      </c>
      <c r="R829" s="16"/>
      <c r="S829" s="16"/>
      <c r="T829" s="16">
        <v>0</v>
      </c>
      <c r="U829" s="17">
        <v>0</v>
      </c>
      <c r="V829" s="17">
        <v>0</v>
      </c>
      <c r="W829" s="17">
        <v>0</v>
      </c>
      <c r="X829" s="17">
        <v>0</v>
      </c>
      <c r="Y829" s="17">
        <v>0</v>
      </c>
      <c r="Z829" s="17">
        <v>0</v>
      </c>
      <c r="AA829" s="17" t="s">
        <v>139</v>
      </c>
      <c r="AB829" s="17" t="s">
        <v>140</v>
      </c>
      <c r="AC829" s="17">
        <v>40.89</v>
      </c>
      <c r="AD829" s="17">
        <v>7</v>
      </c>
      <c r="AE829" s="17">
        <v>1</v>
      </c>
      <c r="AF829" s="17">
        <v>0.7</v>
      </c>
      <c r="AG829" s="17">
        <v>2.5299999999999998</v>
      </c>
      <c r="AH829" s="17">
        <f t="shared" si="967"/>
        <v>1.8299999999999998</v>
      </c>
      <c r="AI829" s="17" t="s">
        <v>136</v>
      </c>
      <c r="AJ829" s="17" t="s">
        <v>136</v>
      </c>
      <c r="AK829" s="17" t="s">
        <v>141</v>
      </c>
      <c r="AL829" s="17">
        <f t="shared" si="968"/>
        <v>2</v>
      </c>
      <c r="AM829" s="17">
        <v>0</v>
      </c>
      <c r="AN829" s="17"/>
      <c r="AO829" s="17">
        <v>0</v>
      </c>
      <c r="AP829" s="17">
        <v>0</v>
      </c>
      <c r="AQ829" s="17">
        <v>0</v>
      </c>
      <c r="AR829" s="17" t="s">
        <v>136</v>
      </c>
      <c r="AS829" s="19">
        <f t="shared" si="908"/>
        <v>0</v>
      </c>
      <c r="AT829" s="19"/>
      <c r="AU829" s="19">
        <f>VLOOKUP(G829,ABNT5101!$I$3:$J$9,2)</f>
        <v>10</v>
      </c>
      <c r="AV829" s="19">
        <f>VLOOKUP(G829,ABNT5101!$I$3:$M$9,5)</f>
        <v>0.18</v>
      </c>
      <c r="AW829" s="17" t="str">
        <f>_xlfn.XLOOKUP(G829,ABNT5101!I:I,ABNT5101!L:L)</f>
        <v>-</v>
      </c>
      <c r="AX829" s="17">
        <f>_xlfn.XLOOKUP(G829,ABNT5101!$I:$I,ABNT5101!M:M)</f>
        <v>0.18</v>
      </c>
      <c r="AY829" s="17" t="str">
        <f>_xlfn.XLOOKUP(G829,ABNT5101!$I:$I,ABNT5101!N:N)</f>
        <v>-</v>
      </c>
      <c r="AZ829" s="17">
        <f>_xlfn.XLOOKUP(G829,ABNT5101!$I:$I,ABNT5101!O:O)</f>
        <v>16</v>
      </c>
      <c r="BA829" s="20" t="str">
        <f t="shared" si="909"/>
        <v>ATENDE</v>
      </c>
      <c r="BB829" s="21">
        <f t="shared" ref="BB829:BC829" si="998">BE829/AU829-1</f>
        <v>0.11999999999999988</v>
      </c>
      <c r="BC829" s="21">
        <f t="shared" si="998"/>
        <v>0.88888888888888906</v>
      </c>
      <c r="BD829" s="21" t="str">
        <f t="shared" si="911"/>
        <v>-</v>
      </c>
      <c r="BE829" s="22">
        <v>11.2</v>
      </c>
      <c r="BF829" s="22">
        <v>0.34</v>
      </c>
      <c r="BG829" s="22"/>
      <c r="BH829" s="22"/>
      <c r="BI829" s="23"/>
      <c r="BJ829" s="22"/>
      <c r="BK829" s="20" t="str">
        <f t="shared" si="912"/>
        <v>ATENDE</v>
      </c>
      <c r="BL829" s="20" t="str">
        <f t="shared" si="913"/>
        <v>ATENDE</v>
      </c>
      <c r="BM829" s="20" t="str">
        <f t="shared" si="914"/>
        <v>ATENDE</v>
      </c>
      <c r="BN829" s="20" t="str">
        <f t="shared" si="915"/>
        <v>ATENDE</v>
      </c>
      <c r="BO829" s="24" t="str">
        <f t="shared" si="916"/>
        <v>C4</v>
      </c>
      <c r="BP829" s="24" t="str">
        <f t="shared" si="986"/>
        <v>P6</v>
      </c>
      <c r="BQ829" s="25">
        <f t="shared" si="917"/>
        <v>1.5833333333333335</v>
      </c>
      <c r="BR829" s="22">
        <v>7.75</v>
      </c>
      <c r="BS829" s="22">
        <v>2.94</v>
      </c>
      <c r="BT829" s="24">
        <f>IF(BP829="-","-",_xlfn.XLOOKUP(BP829,ABNT5101!$B$4:$B$9,ABNT5101!$C$4:$C$9))</f>
        <v>3</v>
      </c>
      <c r="BU829" s="24">
        <f>IF(BP829="-","-",_xlfn.XLOOKUP(BP829,ABNT5101!$B$4:$B$9,ABNT5101!$D$4:$D$9))</f>
        <v>0.6</v>
      </c>
      <c r="BV829" s="20" t="str">
        <f t="shared" si="918"/>
        <v>ATENDE</v>
      </c>
      <c r="BW829" s="20" t="str">
        <f t="shared" si="919"/>
        <v>ATENDE</v>
      </c>
      <c r="BX829" s="20" t="str">
        <f t="shared" si="920"/>
        <v>ATENDE</v>
      </c>
      <c r="BY829" s="24" t="s">
        <v>136</v>
      </c>
      <c r="BZ829" s="25" t="e">
        <f t="shared" si="921"/>
        <v>#VALUE!</v>
      </c>
      <c r="CA829" s="24"/>
      <c r="CB829" s="24"/>
      <c r="CC829" s="20" t="str">
        <f>IF(BY829="-","-",_xlfn.XLOOKUP(BY829,ABNT5101!$B$4:$B$9,ABNT5101!$C$4:$C$9))</f>
        <v>-</v>
      </c>
      <c r="CD829" s="24" t="str">
        <f>IF(BY829="-","-",_xlfn.XLOOKUP(BY829,ABNT5101!$B$4:$B$9,ABNT5101!$D$4:$D$9))</f>
        <v>-</v>
      </c>
      <c r="CE829" s="20" t="str">
        <f t="shared" si="922"/>
        <v>-</v>
      </c>
      <c r="CF829" s="20" t="str">
        <f t="shared" si="923"/>
        <v>-</v>
      </c>
      <c r="CG829" s="20" t="str">
        <f t="shared" si="924"/>
        <v>-</v>
      </c>
      <c r="CH829" s="26" t="str">
        <f>_xlfn.XLOOKUP(CI829,'Banco de dados'!$B:$B,'Banco de dados'!$D:$D)</f>
        <v>TECNOWATT</v>
      </c>
      <c r="CI829" s="27" t="str">
        <f>'Banco de dados'!B67</f>
        <v xml:space="preserve">SIGSAGPTLRRSSNDL_50W_61IBBRS
</v>
      </c>
      <c r="CJ829" s="26" t="str">
        <f>_xlfn.XLOOKUP(CI829,'Banco de dados'!$B:$B,'Banco de dados'!$E:$E)</f>
        <v>SIGSAGPTLRRSSNDL_50W_61IBBRS
1-10C1MUN6.5</v>
      </c>
      <c r="CK829" s="26"/>
      <c r="CL829" s="26" t="e">
        <f>IF(CK829="-","-",_xlfn.XLOOKUP(CK829,'Banco de dados'!$B:$B,'Banco de dados'!$E:$E))</f>
        <v>#N/A</v>
      </c>
      <c r="CM829" s="28">
        <f t="shared" si="925"/>
        <v>1</v>
      </c>
      <c r="CN829" s="26">
        <f>_xlfn.XLOOKUP(CI829,'Banco de dados'!$B:$B,'Banco de dados'!$H:$H)</f>
        <v>50</v>
      </c>
      <c r="CO829" s="26" t="e">
        <f t="array" aca="1" ref="CO829" ca="1">_xludf.XLOOKUP(CK829,'Banco de dados'!$B:$B,'Banco de dados'!$H:$H)</f>
        <v>#NAME?</v>
      </c>
      <c r="CP829" s="51" t="e">
        <f t="array" aca="1" ref="CP829" ca="1">_xludf.XLOOKUP(CI829,'Banco de dados'!$B:$B,'Banco de dados'!$F:$F)</f>
        <v>#NAME?</v>
      </c>
      <c r="CQ829" s="26" t="e">
        <f t="array" aca="1" ref="CQ829" ca="1">_xludf.XLOOKUP(CK829,'Banco de dados'!$B:$B,'Banco de dados'!$F:$F)</f>
        <v>#NAME?</v>
      </c>
      <c r="CR829" s="27">
        <v>0</v>
      </c>
      <c r="CS829" s="27"/>
      <c r="CT829" s="26" t="str">
        <f>IF(AG829=0.5,"Suporte",IF(AND(AG829&gt;='Braços de IP'!$B$9,AG829&lt;='Braços de IP'!$D$9),'Braços de IP'!$E$9,IF(AND(AG829&gt;='Braços de IP'!$B$10,AG829&lt;='Braços de IP'!$D$10),'Braços de IP'!$E$10,IF(AND(AG829&gt;='Braços de IP'!$B$11,AG829&lt;='Braços de IP'!$D$11),'Braços de IP'!$E$11,IF(AND(AG829&gt;='Braços de IP'!$B$12,AG829&lt;='Braços de IP'!$D$12),'Braços de IP'!$E$12,IF(AND(AG829&gt;='Braços de IP'!$B$13,AG829&lt;='Braços de IP'!$D$13),'Braços de IP'!$E$13,IF(AND(AG829&gt;='Braços de IP'!$B$14,AG829&lt;='Braços de IP'!$D$14),'Braços de IP'!$E$14,"ERRO")))))))</f>
        <v>Longo I</v>
      </c>
      <c r="CU829" s="27" t="s">
        <v>540</v>
      </c>
      <c r="CV829" s="26">
        <f>IF($CU829="","",VLOOKUP($CU829,'Braços de IP'!$E$9:$I$15,2,0))</f>
        <v>2.8</v>
      </c>
      <c r="CW829" s="29">
        <f>IF($CU829="","",VLOOKUP($CU829,'Braços de IP'!$E$9:$I$15,5,0))</f>
        <v>8</v>
      </c>
      <c r="CX829" s="26"/>
      <c r="CY829" s="26"/>
      <c r="CZ829" s="26"/>
      <c r="DA829" s="26"/>
      <c r="DB829" s="26"/>
      <c r="DC829" s="26"/>
      <c r="DD829" s="30">
        <f t="shared" si="926"/>
        <v>50</v>
      </c>
      <c r="DE829" s="31">
        <f t="shared" si="927"/>
        <v>72</v>
      </c>
      <c r="DF829" s="30">
        <f t="shared" si="928"/>
        <v>122</v>
      </c>
      <c r="DG829" s="32">
        <f t="shared" si="929"/>
        <v>0.30555555555555558</v>
      </c>
      <c r="DH829" s="33" t="s">
        <v>143</v>
      </c>
      <c r="DI829" s="34"/>
      <c r="DJ829" s="35"/>
      <c r="DK829" s="16" t="s">
        <v>144</v>
      </c>
      <c r="DL829" s="16"/>
      <c r="DN829" s="36" t="e">
        <f t="shared" si="970"/>
        <v>#VALUE!</v>
      </c>
    </row>
    <row r="830" spans="1:118" ht="15.75" customHeight="1" x14ac:dyDescent="0.25">
      <c r="B830" s="16">
        <v>189</v>
      </c>
      <c r="C830" s="16" t="s">
        <v>146</v>
      </c>
      <c r="D830" s="16" t="s">
        <v>673</v>
      </c>
      <c r="E830" s="16">
        <v>-8.0825329999999997</v>
      </c>
      <c r="F830" s="16">
        <v>-34.940097000000002</v>
      </c>
      <c r="G830" s="16" t="s">
        <v>160</v>
      </c>
      <c r="H830" s="17" t="s">
        <v>136</v>
      </c>
      <c r="I830" s="16" t="s">
        <v>135</v>
      </c>
      <c r="J830" s="17" t="s">
        <v>137</v>
      </c>
      <c r="K830" s="18">
        <v>70</v>
      </c>
      <c r="L830" s="17" t="s">
        <v>138</v>
      </c>
      <c r="M830" s="17">
        <v>0</v>
      </c>
      <c r="N830" s="16">
        <f t="shared" si="966"/>
        <v>140</v>
      </c>
      <c r="O830" s="17">
        <v>1</v>
      </c>
      <c r="P830" s="17">
        <v>2.42</v>
      </c>
      <c r="Q830" s="17">
        <v>7</v>
      </c>
      <c r="R830" s="16"/>
      <c r="S830" s="16"/>
      <c r="T830" s="16">
        <v>0</v>
      </c>
      <c r="U830" s="17">
        <v>2.4900000000000002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 t="s">
        <v>139</v>
      </c>
      <c r="AB830" s="17" t="s">
        <v>140</v>
      </c>
      <c r="AC830" s="17">
        <v>15.37</v>
      </c>
      <c r="AD830" s="17">
        <v>6</v>
      </c>
      <c r="AE830" s="17">
        <v>1</v>
      </c>
      <c r="AF830" s="17">
        <v>1.29</v>
      </c>
      <c r="AG830" s="17">
        <v>2.54</v>
      </c>
      <c r="AH830" s="17">
        <f t="shared" si="967"/>
        <v>1.25</v>
      </c>
      <c r="AI830" s="17" t="s">
        <v>136</v>
      </c>
      <c r="AJ830" s="17" t="s">
        <v>136</v>
      </c>
      <c r="AK830" s="17" t="s">
        <v>141</v>
      </c>
      <c r="AL830" s="17">
        <f t="shared" si="968"/>
        <v>2</v>
      </c>
      <c r="AM830" s="17">
        <v>0</v>
      </c>
      <c r="AN830" s="17"/>
      <c r="AO830" s="17">
        <v>0</v>
      </c>
      <c r="AP830" s="17">
        <v>0</v>
      </c>
      <c r="AQ830" s="17">
        <v>0</v>
      </c>
      <c r="AR830" s="17" t="s">
        <v>136</v>
      </c>
      <c r="AS830" s="19">
        <f t="shared" si="908"/>
        <v>0</v>
      </c>
      <c r="AT830" s="19"/>
      <c r="AU830" s="19">
        <f>VLOOKUP(G830,ABNT5101!$I$3:$J$9,2)</f>
        <v>10</v>
      </c>
      <c r="AV830" s="19">
        <f>VLOOKUP(G830,ABNT5101!$I$3:$M$9,5)</f>
        <v>0.18</v>
      </c>
      <c r="AW830" s="17" t="str">
        <f>_xlfn.XLOOKUP(G830,ABNT5101!I:I,ABNT5101!L:L)</f>
        <v>-</v>
      </c>
      <c r="AX830" s="17">
        <f>_xlfn.XLOOKUP(G830,ABNT5101!$I:$I,ABNT5101!M:M)</f>
        <v>0.18</v>
      </c>
      <c r="AY830" s="17" t="str">
        <f>_xlfn.XLOOKUP(G830,ABNT5101!$I:$I,ABNT5101!N:N)</f>
        <v>-</v>
      </c>
      <c r="AZ830" s="17">
        <f>_xlfn.XLOOKUP(G830,ABNT5101!$I:$I,ABNT5101!O:O)</f>
        <v>16</v>
      </c>
      <c r="BA830" s="20" t="str">
        <f t="shared" si="909"/>
        <v>ATENDE</v>
      </c>
      <c r="BB830" s="21">
        <f t="shared" ref="BB830:BC830" si="999">BE830/AU830-1</f>
        <v>8.8999999999999968E-2</v>
      </c>
      <c r="BC830" s="21">
        <f t="shared" si="999"/>
        <v>3.0555555555555554</v>
      </c>
      <c r="BD830" s="21" t="str">
        <f t="shared" si="911"/>
        <v>-</v>
      </c>
      <c r="BE830" s="22">
        <v>10.89</v>
      </c>
      <c r="BF830" s="22">
        <v>0.73</v>
      </c>
      <c r="BG830" s="22"/>
      <c r="BH830" s="22"/>
      <c r="BI830" s="23"/>
      <c r="BJ830" s="22"/>
      <c r="BK830" s="20" t="str">
        <f t="shared" si="912"/>
        <v>ATENDE</v>
      </c>
      <c r="BL830" s="20" t="str">
        <f t="shared" si="913"/>
        <v>ATENDE</v>
      </c>
      <c r="BM830" s="20" t="str">
        <f t="shared" si="914"/>
        <v>ATENDE</v>
      </c>
      <c r="BN830" s="20" t="str">
        <f t="shared" si="915"/>
        <v>ATENDE</v>
      </c>
      <c r="BO830" s="24" t="str">
        <f t="shared" si="916"/>
        <v>C4</v>
      </c>
      <c r="BP830" s="24" t="str">
        <f t="shared" si="986"/>
        <v>P6</v>
      </c>
      <c r="BQ830" s="25">
        <f t="shared" si="917"/>
        <v>1.6733333333333333</v>
      </c>
      <c r="BR830" s="22">
        <v>8.02</v>
      </c>
      <c r="BS830" s="22">
        <v>5.68</v>
      </c>
      <c r="BT830" s="24">
        <f>IF(BP830="-","-",_xlfn.XLOOKUP(BP830,ABNT5101!$B$4:$B$9,ABNT5101!$C$4:$C$9))</f>
        <v>3</v>
      </c>
      <c r="BU830" s="24">
        <f>IF(BP830="-","-",_xlfn.XLOOKUP(BP830,ABNT5101!$B$4:$B$9,ABNT5101!$D$4:$D$9))</f>
        <v>0.6</v>
      </c>
      <c r="BV830" s="20" t="str">
        <f t="shared" si="918"/>
        <v>ATENDE</v>
      </c>
      <c r="BW830" s="20" t="str">
        <f t="shared" si="919"/>
        <v>ATENDE</v>
      </c>
      <c r="BX830" s="20" t="str">
        <f t="shared" si="920"/>
        <v>ATENDE</v>
      </c>
      <c r="BY830" s="24" t="str">
        <f t="shared" ref="BY830:BY850" si="1000">BP830</f>
        <v>P6</v>
      </c>
      <c r="BZ830" s="25">
        <f t="shared" si="921"/>
        <v>0.87333333333333329</v>
      </c>
      <c r="CA830" s="24">
        <v>5.62</v>
      </c>
      <c r="CB830" s="24">
        <v>4.05</v>
      </c>
      <c r="CC830" s="20">
        <f>IF(BY830="-","-",_xlfn.XLOOKUP(BY830,ABNT5101!$B$4:$B$9,ABNT5101!$C$4:$C$9))</f>
        <v>3</v>
      </c>
      <c r="CD830" s="24">
        <f>IF(BY830="-","-",_xlfn.XLOOKUP(BY830,ABNT5101!$B$4:$B$9,ABNT5101!$D$4:$D$9))</f>
        <v>0.6</v>
      </c>
      <c r="CE830" s="20" t="str">
        <f t="shared" si="922"/>
        <v>ATENDE</v>
      </c>
      <c r="CF830" s="20" t="str">
        <f t="shared" si="923"/>
        <v>ATENDE</v>
      </c>
      <c r="CG830" s="20" t="str">
        <f t="shared" si="924"/>
        <v>ATENDE</v>
      </c>
      <c r="CH830" s="26" t="str">
        <f>_xlfn.XLOOKUP(CI830,'Banco de dados'!$B:$B,'Banco de dados'!$D:$D)</f>
        <v>LEDSTAR</v>
      </c>
      <c r="CI830" s="47" t="str">
        <f>'Banco de dados'!B4</f>
        <v xml:space="preserve"> SL VT 9.1 17W</v>
      </c>
      <c r="CJ830" s="26" t="str">
        <f>_xlfn.XLOOKUP(CI830,'Banco de dados'!$B:$B,'Banco de dados'!$E:$E)</f>
        <v>LUM LED SL VT 9.1 17W</v>
      </c>
      <c r="CK830" s="26"/>
      <c r="CL830" s="26" t="e">
        <f>IF(CK830="-","-",_xlfn.XLOOKUP(CK830,'Banco de dados'!$B:$B,'Banco de dados'!$E:$E))</f>
        <v>#N/A</v>
      </c>
      <c r="CM830" s="28">
        <f t="shared" si="925"/>
        <v>1</v>
      </c>
      <c r="CN830" s="26">
        <f>_xlfn.XLOOKUP(CI830,'Banco de dados'!$B:$B,'Banco de dados'!$H:$H)</f>
        <v>17</v>
      </c>
      <c r="CO830" s="26" t="e">
        <f t="array" aca="1" ref="CO830" ca="1">_xludf.XLOOKUP(CK830,'Banco de dados'!$B:$B,'Banco de dados'!$H:$H)</f>
        <v>#NAME?</v>
      </c>
      <c r="CP830" s="51" t="e">
        <f t="array" aca="1" ref="CP830" ca="1">_xludf.XLOOKUP(CI830,'Banco de dados'!$B:$B,'Banco de dados'!$F:$F)</f>
        <v>#NAME?</v>
      </c>
      <c r="CQ830" s="26" t="e">
        <f t="array" aca="1" ref="CQ830" ca="1">_xludf.XLOOKUP(CK830,'Banco de dados'!$B:$B,'Banco de dados'!$F:$F)</f>
        <v>#NAME?</v>
      </c>
      <c r="CR830" s="27">
        <v>0</v>
      </c>
      <c r="CS830" s="27"/>
      <c r="CT830" s="26" t="str">
        <f>IF(AG830=0.5,"Suporte",IF(AND(AG830&gt;='Braços de IP'!$B$9,AG830&lt;='Braços de IP'!$D$9),'Braços de IP'!$E$9,IF(AND(AG830&gt;='Braços de IP'!$B$10,AG830&lt;='Braços de IP'!$D$10),'Braços de IP'!$E$10,IF(AND(AG830&gt;='Braços de IP'!$B$11,AG830&lt;='Braços de IP'!$D$11),'Braços de IP'!$E$11,IF(AND(AG830&gt;='Braços de IP'!$B$12,AG830&lt;='Braços de IP'!$D$12),'Braços de IP'!$E$12,IF(AND(AG830&gt;='Braços de IP'!$B$13,AG830&lt;='Braços de IP'!$D$13),'Braços de IP'!$E$13,IF(AND(AG830&gt;='Braços de IP'!$B$14,AG830&lt;='Braços de IP'!$D$14),'Braços de IP'!$E$14,"ERRO")))))))</f>
        <v>Longo I</v>
      </c>
      <c r="CU830" s="27"/>
      <c r="CV830" s="26" t="str">
        <f>IF($CU830="","",VLOOKUP($CU830,'Braços de IP'!$E$9:$I$15,2,0))</f>
        <v/>
      </c>
      <c r="CW830" s="29" t="str">
        <f>IF($CU830="","",VLOOKUP($CU830,'Braços de IP'!$E$9:$I$15,5,0))</f>
        <v/>
      </c>
      <c r="CX830" s="26"/>
      <c r="CY830" s="26"/>
      <c r="CZ830" s="26"/>
      <c r="DA830" s="26"/>
      <c r="DB830" s="26"/>
      <c r="DC830" s="26"/>
      <c r="DD830" s="30">
        <f t="shared" si="926"/>
        <v>17</v>
      </c>
      <c r="DE830" s="31">
        <f t="shared" si="927"/>
        <v>70</v>
      </c>
      <c r="DF830" s="30">
        <f t="shared" si="928"/>
        <v>87</v>
      </c>
      <c r="DG830" s="32">
        <f t="shared" si="929"/>
        <v>0.75714285714285712</v>
      </c>
      <c r="DH830" s="33" t="s">
        <v>143</v>
      </c>
      <c r="DI830" s="34"/>
      <c r="DJ830" s="35"/>
      <c r="DK830" s="16" t="s">
        <v>144</v>
      </c>
      <c r="DL830" s="16"/>
      <c r="DN830" s="36" t="e">
        <f t="shared" si="970"/>
        <v>#VALUE!</v>
      </c>
    </row>
    <row r="831" spans="1:118" ht="15.75" customHeight="1" x14ac:dyDescent="0.25">
      <c r="B831" s="16">
        <v>189</v>
      </c>
      <c r="C831" s="16" t="s">
        <v>146</v>
      </c>
      <c r="D831" s="16" t="s">
        <v>673</v>
      </c>
      <c r="E831" s="16">
        <v>-8.0825329999999997</v>
      </c>
      <c r="F831" s="16">
        <v>-34.940097000000002</v>
      </c>
      <c r="G831" s="16" t="s">
        <v>160</v>
      </c>
      <c r="H831" s="17" t="s">
        <v>136</v>
      </c>
      <c r="I831" s="16" t="s">
        <v>135</v>
      </c>
      <c r="J831" s="17" t="s">
        <v>137</v>
      </c>
      <c r="K831" s="18">
        <v>70</v>
      </c>
      <c r="L831" s="17" t="s">
        <v>138</v>
      </c>
      <c r="M831" s="17">
        <v>0</v>
      </c>
      <c r="N831" s="16">
        <f t="shared" si="966"/>
        <v>140</v>
      </c>
      <c r="O831" s="17">
        <v>1</v>
      </c>
      <c r="P831" s="17">
        <v>2.42</v>
      </c>
      <c r="Q831" s="17">
        <v>7</v>
      </c>
      <c r="R831" s="16"/>
      <c r="S831" s="16"/>
      <c r="T831" s="16">
        <v>0</v>
      </c>
      <c r="U831" s="17">
        <v>2.4900000000000002</v>
      </c>
      <c r="V831" s="17">
        <v>0</v>
      </c>
      <c r="W831" s="17">
        <v>0</v>
      </c>
      <c r="X831" s="17">
        <v>0</v>
      </c>
      <c r="Y831" s="17">
        <v>0</v>
      </c>
      <c r="Z831" s="17">
        <v>0</v>
      </c>
      <c r="AA831" s="17" t="s">
        <v>139</v>
      </c>
      <c r="AB831" s="17" t="s">
        <v>140</v>
      </c>
      <c r="AC831" s="17">
        <v>15.37</v>
      </c>
      <c r="AD831" s="17">
        <v>6</v>
      </c>
      <c r="AE831" s="17">
        <v>1</v>
      </c>
      <c r="AF831" s="17">
        <v>1.29</v>
      </c>
      <c r="AG831" s="17">
        <v>2.54</v>
      </c>
      <c r="AH831" s="17">
        <f t="shared" si="967"/>
        <v>1.25</v>
      </c>
      <c r="AI831" s="17" t="s">
        <v>136</v>
      </c>
      <c r="AJ831" s="17" t="s">
        <v>136</v>
      </c>
      <c r="AK831" s="17" t="s">
        <v>141</v>
      </c>
      <c r="AL831" s="17">
        <f t="shared" si="968"/>
        <v>2</v>
      </c>
      <c r="AM831" s="17">
        <v>0</v>
      </c>
      <c r="AN831" s="17"/>
      <c r="AO831" s="17">
        <v>0</v>
      </c>
      <c r="AP831" s="17">
        <v>0</v>
      </c>
      <c r="AQ831" s="17">
        <v>0</v>
      </c>
      <c r="AR831" s="17" t="s">
        <v>136</v>
      </c>
      <c r="AS831" s="19">
        <f t="shared" si="908"/>
        <v>0</v>
      </c>
      <c r="AT831" s="19"/>
      <c r="AU831" s="19">
        <f>VLOOKUP(G831,ABNT5101!$I$3:$J$9,2)</f>
        <v>10</v>
      </c>
      <c r="AV831" s="19">
        <f>VLOOKUP(G831,ABNT5101!$I$3:$M$9,5)</f>
        <v>0.18</v>
      </c>
      <c r="AW831" s="17" t="str">
        <f>_xlfn.XLOOKUP(G831,ABNT5101!I:I,ABNT5101!L:L)</f>
        <v>-</v>
      </c>
      <c r="AX831" s="17">
        <f>_xlfn.XLOOKUP(G831,ABNT5101!$I:$I,ABNT5101!M:M)</f>
        <v>0.18</v>
      </c>
      <c r="AY831" s="17" t="str">
        <f>_xlfn.XLOOKUP(G831,ABNT5101!$I:$I,ABNT5101!N:N)</f>
        <v>-</v>
      </c>
      <c r="AZ831" s="17">
        <f>_xlfn.XLOOKUP(G831,ABNT5101!$I:$I,ABNT5101!O:O)</f>
        <v>16</v>
      </c>
      <c r="BA831" s="20" t="str">
        <f t="shared" si="909"/>
        <v>ATENDE</v>
      </c>
      <c r="BB831" s="21">
        <f t="shared" ref="BB831:BC831" si="1001">BE831/AU831-1</f>
        <v>0.5109999999999999</v>
      </c>
      <c r="BC831" s="21">
        <f t="shared" si="1001"/>
        <v>43.444444444444443</v>
      </c>
      <c r="BD831" s="21" t="str">
        <f t="shared" si="911"/>
        <v>-</v>
      </c>
      <c r="BE831" s="22">
        <v>15.11</v>
      </c>
      <c r="BF831" s="22">
        <v>8</v>
      </c>
      <c r="BG831" s="22"/>
      <c r="BH831" s="22"/>
      <c r="BI831" s="23"/>
      <c r="BJ831" s="22"/>
      <c r="BK831" s="20" t="str">
        <f t="shared" si="912"/>
        <v>ATENDE</v>
      </c>
      <c r="BL831" s="20" t="str">
        <f t="shared" si="913"/>
        <v>ATENDE</v>
      </c>
      <c r="BM831" s="20" t="str">
        <f t="shared" si="914"/>
        <v>ATENDE</v>
      </c>
      <c r="BN831" s="20" t="str">
        <f t="shared" si="915"/>
        <v>ATENDE</v>
      </c>
      <c r="BO831" s="24" t="str">
        <f t="shared" si="916"/>
        <v>C4</v>
      </c>
      <c r="BP831" s="24" t="str">
        <f t="shared" si="986"/>
        <v>P6</v>
      </c>
      <c r="BQ831" s="25">
        <f t="shared" si="917"/>
        <v>2.4499999999999997</v>
      </c>
      <c r="BR831" s="22">
        <v>10.35</v>
      </c>
      <c r="BS831" s="22">
        <v>7.12</v>
      </c>
      <c r="BT831" s="24">
        <f>IF(BP831="-","-",_xlfn.XLOOKUP(BP831,ABNT5101!$B$4:$B$9,ABNT5101!$C$4:$C$9))</f>
        <v>3</v>
      </c>
      <c r="BU831" s="24">
        <f>IF(BP831="-","-",_xlfn.XLOOKUP(BP831,ABNT5101!$B$4:$B$9,ABNT5101!$D$4:$D$9))</f>
        <v>0.6</v>
      </c>
      <c r="BV831" s="20" t="str">
        <f t="shared" si="918"/>
        <v>ATENDE</v>
      </c>
      <c r="BW831" s="20" t="str">
        <f t="shared" si="919"/>
        <v>ATENDE</v>
      </c>
      <c r="BX831" s="20" t="str">
        <f t="shared" si="920"/>
        <v>ATENDE</v>
      </c>
      <c r="BY831" s="24" t="str">
        <f t="shared" si="1000"/>
        <v>P6</v>
      </c>
      <c r="BZ831" s="25">
        <f t="shared" si="921"/>
        <v>0.99</v>
      </c>
      <c r="CA831" s="24">
        <v>5.97</v>
      </c>
      <c r="CB831" s="24">
        <v>3.23</v>
      </c>
      <c r="CC831" s="20">
        <f>IF(BY831="-","-",_xlfn.XLOOKUP(BY831,ABNT5101!$B$4:$B$9,ABNT5101!$C$4:$C$9))</f>
        <v>3</v>
      </c>
      <c r="CD831" s="24">
        <f>IF(BY831="-","-",_xlfn.XLOOKUP(BY831,ABNT5101!$B$4:$B$9,ABNT5101!$D$4:$D$9))</f>
        <v>0.6</v>
      </c>
      <c r="CE831" s="20" t="str">
        <f t="shared" si="922"/>
        <v>ATENDE</v>
      </c>
      <c r="CF831" s="20" t="str">
        <f t="shared" si="923"/>
        <v>ATENDE</v>
      </c>
      <c r="CG831" s="20" t="str">
        <f t="shared" si="924"/>
        <v>ATENDE</v>
      </c>
      <c r="CH831" s="26" t="str">
        <f>_xlfn.XLOOKUP(CI831,'Banco de dados'!$B:$B,'Banco de dados'!$D:$D)</f>
        <v>SX LIGHTING</v>
      </c>
      <c r="CI831" s="27" t="str">
        <f>'Banco de dados'!B53</f>
        <v>SX-INEVO020HF</v>
      </c>
      <c r="CJ831" s="26" t="str">
        <f>_xlfn.XLOOKUP(CI831,'Banco de dados'!$B:$B,'Banco de dados'!$E:$E)</f>
        <v>SXINEVO020K50L12CZF7PHF</v>
      </c>
      <c r="CK831" s="26"/>
      <c r="CL831" s="26" t="e">
        <f>IF(CK831="-","-",_xlfn.XLOOKUP(CK831,'Banco de dados'!$B:$B,'Banco de dados'!$E:$E))</f>
        <v>#N/A</v>
      </c>
      <c r="CM831" s="28">
        <f t="shared" si="925"/>
        <v>1</v>
      </c>
      <c r="CN831" s="26">
        <f>_xlfn.XLOOKUP(CI831,'Banco de dados'!$B:$B,'Banco de dados'!$H:$H)</f>
        <v>22.5</v>
      </c>
      <c r="CO831" s="26" t="e">
        <f t="array" aca="1" ref="CO831" ca="1">_xludf.XLOOKUP(CK831,'Banco de dados'!$B:$B,'Banco de dados'!$H:$H)</f>
        <v>#NAME?</v>
      </c>
      <c r="CP831" s="51" t="e">
        <f t="array" aca="1" ref="CP831" ca="1">_xludf.XLOOKUP(CI831,'Banco de dados'!$B:$B,'Banco de dados'!$F:$F)</f>
        <v>#NAME?</v>
      </c>
      <c r="CQ831" s="26" t="e">
        <f t="array" aca="1" ref="CQ831" ca="1">_xludf.XLOOKUP(CK831,'Banco de dados'!$B:$B,'Banco de dados'!$F:$F)</f>
        <v>#NAME?</v>
      </c>
      <c r="CR831" s="27">
        <v>0</v>
      </c>
      <c r="CS831" s="27"/>
      <c r="CT831" s="26" t="str">
        <f>IF(AG831=0.5,"Suporte",IF(AND(AG831&gt;='Braços de IP'!$B$9,AG831&lt;='Braços de IP'!$D$9),'Braços de IP'!$E$9,IF(AND(AG831&gt;='Braços de IP'!$B$10,AG831&lt;='Braços de IP'!$D$10),'Braços de IP'!$E$10,IF(AND(AG831&gt;='Braços de IP'!$B$11,AG831&lt;='Braços de IP'!$D$11),'Braços de IP'!$E$11,IF(AND(AG831&gt;='Braços de IP'!$B$12,AG831&lt;='Braços de IP'!$D$12),'Braços de IP'!$E$12,IF(AND(AG831&gt;='Braços de IP'!$B$13,AG831&lt;='Braços de IP'!$D$13),'Braços de IP'!$E$13,IF(AND(AG831&gt;='Braços de IP'!$B$14,AG831&lt;='Braços de IP'!$D$14),'Braços de IP'!$E$14,"ERRO")))))))</f>
        <v>Longo I</v>
      </c>
      <c r="CU831" s="27"/>
      <c r="CV831" s="26" t="str">
        <f>IF($CU831="","",VLOOKUP($CU831,'Braços de IP'!$E$9:$I$15,2,0))</f>
        <v/>
      </c>
      <c r="CW831" s="29" t="str">
        <f>IF($CU831="","",VLOOKUP($CU831,'Braços de IP'!$E$9:$I$15,5,0))</f>
        <v/>
      </c>
      <c r="CX831" s="26"/>
      <c r="CY831" s="26"/>
      <c r="CZ831" s="26"/>
      <c r="DA831" s="26"/>
      <c r="DB831" s="26"/>
      <c r="DC831" s="26"/>
      <c r="DD831" s="30">
        <f t="shared" si="926"/>
        <v>22.5</v>
      </c>
      <c r="DE831" s="31">
        <f t="shared" si="927"/>
        <v>70</v>
      </c>
      <c r="DF831" s="30">
        <f t="shared" si="928"/>
        <v>92.5</v>
      </c>
      <c r="DG831" s="32">
        <f t="shared" si="929"/>
        <v>0.6785714285714286</v>
      </c>
      <c r="DH831" s="33" t="s">
        <v>143</v>
      </c>
      <c r="DI831" s="34"/>
      <c r="DJ831" s="35"/>
      <c r="DK831" s="16" t="s">
        <v>144</v>
      </c>
      <c r="DL831" s="16"/>
      <c r="DN831" s="36" t="e">
        <f t="shared" si="970"/>
        <v>#VALUE!</v>
      </c>
    </row>
    <row r="832" spans="1:118" ht="15.75" customHeight="1" x14ac:dyDescent="0.25">
      <c r="B832" s="16">
        <v>189</v>
      </c>
      <c r="C832" s="16" t="s">
        <v>146</v>
      </c>
      <c r="D832" s="16" t="s">
        <v>673</v>
      </c>
      <c r="E832" s="16">
        <v>-8.0825329999999997</v>
      </c>
      <c r="F832" s="16">
        <v>-34.940097000000002</v>
      </c>
      <c r="G832" s="16" t="s">
        <v>160</v>
      </c>
      <c r="H832" s="17" t="s">
        <v>136</v>
      </c>
      <c r="I832" s="16" t="s">
        <v>135</v>
      </c>
      <c r="J832" s="17" t="s">
        <v>137</v>
      </c>
      <c r="K832" s="18">
        <v>70</v>
      </c>
      <c r="L832" s="17" t="s">
        <v>138</v>
      </c>
      <c r="M832" s="17">
        <v>0</v>
      </c>
      <c r="N832" s="16">
        <f t="shared" si="966"/>
        <v>140</v>
      </c>
      <c r="O832" s="17">
        <v>1</v>
      </c>
      <c r="P832" s="17">
        <v>2.42</v>
      </c>
      <c r="Q832" s="17">
        <v>7</v>
      </c>
      <c r="R832" s="16"/>
      <c r="S832" s="16"/>
      <c r="T832" s="16">
        <v>0</v>
      </c>
      <c r="U832" s="17">
        <v>2.4900000000000002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 t="s">
        <v>139</v>
      </c>
      <c r="AB832" s="17" t="s">
        <v>140</v>
      </c>
      <c r="AC832" s="17">
        <v>15.37</v>
      </c>
      <c r="AD832" s="17">
        <v>6</v>
      </c>
      <c r="AE832" s="17">
        <v>1</v>
      </c>
      <c r="AF832" s="17">
        <v>1.29</v>
      </c>
      <c r="AG832" s="17">
        <v>2.54</v>
      </c>
      <c r="AH832" s="17">
        <f t="shared" si="967"/>
        <v>1.25</v>
      </c>
      <c r="AI832" s="17" t="s">
        <v>136</v>
      </c>
      <c r="AJ832" s="17" t="s">
        <v>136</v>
      </c>
      <c r="AK832" s="17" t="s">
        <v>141</v>
      </c>
      <c r="AL832" s="17">
        <f t="shared" si="968"/>
        <v>2</v>
      </c>
      <c r="AM832" s="17">
        <v>0</v>
      </c>
      <c r="AN832" s="17"/>
      <c r="AO832" s="17">
        <v>0</v>
      </c>
      <c r="AP832" s="17">
        <v>0</v>
      </c>
      <c r="AQ832" s="17">
        <v>0</v>
      </c>
      <c r="AR832" s="17" t="s">
        <v>136</v>
      </c>
      <c r="AS832" s="19">
        <f t="shared" si="908"/>
        <v>0</v>
      </c>
      <c r="AT832" s="19"/>
      <c r="AU832" s="19">
        <f>VLOOKUP(G832,ABNT5101!$I$3:$J$9,2)</f>
        <v>10</v>
      </c>
      <c r="AV832" s="19">
        <f>VLOOKUP(G832,ABNT5101!$I$3:$M$9,5)</f>
        <v>0.18</v>
      </c>
      <c r="AW832" s="17" t="str">
        <f>_xlfn.XLOOKUP(G832,ABNT5101!I:I,ABNT5101!L:L)</f>
        <v>-</v>
      </c>
      <c r="AX832" s="17">
        <f>_xlfn.XLOOKUP(G832,ABNT5101!$I:$I,ABNT5101!M:M)</f>
        <v>0.18</v>
      </c>
      <c r="AY832" s="17" t="str">
        <f>_xlfn.XLOOKUP(G832,ABNT5101!$I:$I,ABNT5101!N:N)</f>
        <v>-</v>
      </c>
      <c r="AZ832" s="17">
        <f>_xlfn.XLOOKUP(G832,ABNT5101!$I:$I,ABNT5101!O:O)</f>
        <v>16</v>
      </c>
      <c r="BA832" s="20" t="str">
        <f t="shared" si="909"/>
        <v>ATENDE</v>
      </c>
      <c r="BB832" s="21">
        <f t="shared" ref="BB832:BC832" si="1002">BE832/AU832-1</f>
        <v>1.198</v>
      </c>
      <c r="BC832" s="21">
        <f t="shared" si="1002"/>
        <v>3.1111111111111116</v>
      </c>
      <c r="BD832" s="21" t="str">
        <f t="shared" si="911"/>
        <v>-</v>
      </c>
      <c r="BE832" s="22">
        <v>21.98</v>
      </c>
      <c r="BF832" s="22">
        <v>0.74</v>
      </c>
      <c r="BG832" s="22"/>
      <c r="BH832" s="22"/>
      <c r="BI832" s="23"/>
      <c r="BJ832" s="22"/>
      <c r="BK832" s="20" t="str">
        <f t="shared" si="912"/>
        <v>ATENDE</v>
      </c>
      <c r="BL832" s="20" t="str">
        <f t="shared" si="913"/>
        <v>ATENDE</v>
      </c>
      <c r="BM832" s="20" t="str">
        <f t="shared" si="914"/>
        <v>ATENDE</v>
      </c>
      <c r="BN832" s="20" t="str">
        <f t="shared" si="915"/>
        <v>ATENDE</v>
      </c>
      <c r="BO832" s="24" t="str">
        <f t="shared" si="916"/>
        <v>C4</v>
      </c>
      <c r="BP832" s="24" t="str">
        <f t="shared" si="986"/>
        <v>P6</v>
      </c>
      <c r="BQ832" s="25">
        <f t="shared" si="917"/>
        <v>4.0366666666666662</v>
      </c>
      <c r="BR832" s="22">
        <v>15.11</v>
      </c>
      <c r="BS832" s="22">
        <v>10.85</v>
      </c>
      <c r="BT832" s="24">
        <f>IF(BP832="-","-",_xlfn.XLOOKUP(BP832,ABNT5101!$B$4:$B$9,ABNT5101!$C$4:$C$9))</f>
        <v>3</v>
      </c>
      <c r="BU832" s="24">
        <f>IF(BP832="-","-",_xlfn.XLOOKUP(BP832,ABNT5101!$B$4:$B$9,ABNT5101!$D$4:$D$9))</f>
        <v>0.6</v>
      </c>
      <c r="BV832" s="20" t="str">
        <f t="shared" si="918"/>
        <v>ATENDE</v>
      </c>
      <c r="BW832" s="20" t="str">
        <f t="shared" si="919"/>
        <v>ATENDE</v>
      </c>
      <c r="BX832" s="20" t="str">
        <f t="shared" si="920"/>
        <v>ATENDE</v>
      </c>
      <c r="BY832" s="24" t="str">
        <f t="shared" si="1000"/>
        <v>P6</v>
      </c>
      <c r="BZ832" s="25">
        <f t="shared" si="921"/>
        <v>1.6733333333333333</v>
      </c>
      <c r="CA832" s="24">
        <v>8.02</v>
      </c>
      <c r="CB832" s="24">
        <v>5.39</v>
      </c>
      <c r="CC832" s="20">
        <f>IF(BY832="-","-",_xlfn.XLOOKUP(BY832,ABNT5101!$B$4:$B$9,ABNT5101!$C$4:$C$9))</f>
        <v>3</v>
      </c>
      <c r="CD832" s="24">
        <f>IF(BY832="-","-",_xlfn.XLOOKUP(BY832,ABNT5101!$B$4:$B$9,ABNT5101!$D$4:$D$9))</f>
        <v>0.6</v>
      </c>
      <c r="CE832" s="20" t="str">
        <f t="shared" si="922"/>
        <v>ATENDE</v>
      </c>
      <c r="CF832" s="20" t="str">
        <f t="shared" si="923"/>
        <v>ATENDE</v>
      </c>
      <c r="CG832" s="20" t="str">
        <f t="shared" si="924"/>
        <v>ATENDE</v>
      </c>
      <c r="CH832" s="26" t="str">
        <f>_xlfn.XLOOKUP(CI832,'Banco de dados'!$B:$B,'Banco de dados'!$D:$D)</f>
        <v>TECNOWATT</v>
      </c>
      <c r="CI832" s="27" t="str">
        <f>'Banco de dados'!B65</f>
        <v xml:space="preserve">SIGSAGPTLRRSSNDL_30W_38IBBRS
</v>
      </c>
      <c r="CJ832" s="26" t="str">
        <f>_xlfn.XLOOKUP(CI832,'Banco de dados'!$B:$B,'Banco de dados'!$E:$E)</f>
        <v>SIGSAGPTLRRSSNDL_30W_38IBBRS
1-10C1MUN6.5</v>
      </c>
      <c r="CK832" s="26"/>
      <c r="CL832" s="26" t="e">
        <f>IF(CK832="-","-",_xlfn.XLOOKUP(CK832,'Banco de dados'!$B:$B,'Banco de dados'!$E:$E))</f>
        <v>#N/A</v>
      </c>
      <c r="CM832" s="28">
        <f t="shared" si="925"/>
        <v>1</v>
      </c>
      <c r="CN832" s="26">
        <f>_xlfn.XLOOKUP(CI832,'Banco de dados'!$B:$B,'Banco de dados'!$H:$H)</f>
        <v>30</v>
      </c>
      <c r="CO832" s="26" t="e">
        <f t="array" aca="1" ref="CO832" ca="1">_xludf.XLOOKUP(CK832,'Banco de dados'!$B:$B,'Banco de dados'!$H:$H)</f>
        <v>#NAME?</v>
      </c>
      <c r="CP832" s="51" t="e">
        <f t="array" aca="1" ref="CP832" ca="1">_xludf.XLOOKUP(CI832,'Banco de dados'!$B:$B,'Banco de dados'!$F:$F)</f>
        <v>#NAME?</v>
      </c>
      <c r="CQ832" s="26" t="e">
        <f t="array" aca="1" ref="CQ832" ca="1">_xludf.XLOOKUP(CK832,'Banco de dados'!$B:$B,'Banco de dados'!$F:$F)</f>
        <v>#NAME?</v>
      </c>
      <c r="CR832" s="27">
        <v>0</v>
      </c>
      <c r="CS832" s="27"/>
      <c r="CT832" s="26" t="str">
        <f>IF(AG832=0.5,"Suporte",IF(AND(AG832&gt;='Braços de IP'!$B$9,AG832&lt;='Braços de IP'!$D$9),'Braços de IP'!$E$9,IF(AND(AG832&gt;='Braços de IP'!$B$10,AG832&lt;='Braços de IP'!$D$10),'Braços de IP'!$E$10,IF(AND(AG832&gt;='Braços de IP'!$B$11,AG832&lt;='Braços de IP'!$D$11),'Braços de IP'!$E$11,IF(AND(AG832&gt;='Braços de IP'!$B$12,AG832&lt;='Braços de IP'!$D$12),'Braços de IP'!$E$12,IF(AND(AG832&gt;='Braços de IP'!$B$13,AG832&lt;='Braços de IP'!$D$13),'Braços de IP'!$E$13,IF(AND(AG832&gt;='Braços de IP'!$B$14,AG832&lt;='Braços de IP'!$D$14),'Braços de IP'!$E$14,"ERRO")))))))</f>
        <v>Longo I</v>
      </c>
      <c r="CU832" s="27"/>
      <c r="CV832" s="26" t="str">
        <f>IF($CU832="","",VLOOKUP($CU832,'Braços de IP'!$E$9:$I$15,2,0))</f>
        <v/>
      </c>
      <c r="CW832" s="29" t="str">
        <f>IF($CU832="","",VLOOKUP($CU832,'Braços de IP'!$E$9:$I$15,5,0))</f>
        <v/>
      </c>
      <c r="CX832" s="26"/>
      <c r="CY832" s="26"/>
      <c r="CZ832" s="26"/>
      <c r="DA832" s="26"/>
      <c r="DB832" s="26"/>
      <c r="DC832" s="26"/>
      <c r="DD832" s="30">
        <f t="shared" si="926"/>
        <v>30</v>
      </c>
      <c r="DE832" s="31">
        <f t="shared" si="927"/>
        <v>70</v>
      </c>
      <c r="DF832" s="30">
        <f t="shared" si="928"/>
        <v>100</v>
      </c>
      <c r="DG832" s="32">
        <f t="shared" si="929"/>
        <v>0.5714285714285714</v>
      </c>
      <c r="DH832" s="33" t="s">
        <v>143</v>
      </c>
      <c r="DI832" s="34"/>
      <c r="DJ832" s="35"/>
      <c r="DK832" s="16" t="s">
        <v>144</v>
      </c>
      <c r="DL832" s="16"/>
      <c r="DN832" s="36" t="e">
        <f t="shared" si="970"/>
        <v>#VALUE!</v>
      </c>
    </row>
    <row r="833" spans="1:124" ht="15.75" customHeight="1" x14ac:dyDescent="0.25">
      <c r="B833" s="16">
        <v>190</v>
      </c>
      <c r="C833" s="16" t="s">
        <v>146</v>
      </c>
      <c r="D833" s="16" t="s">
        <v>674</v>
      </c>
      <c r="E833" s="16">
        <v>-8.0319409999999998</v>
      </c>
      <c r="F833" s="16">
        <v>-34.954098999999999</v>
      </c>
      <c r="G833" s="16" t="s">
        <v>153</v>
      </c>
      <c r="H833" s="17" t="s">
        <v>136</v>
      </c>
      <c r="I833" s="16" t="s">
        <v>149</v>
      </c>
      <c r="J833" s="17" t="s">
        <v>137</v>
      </c>
      <c r="K833" s="18">
        <v>115</v>
      </c>
      <c r="L833" s="17" t="s">
        <v>138</v>
      </c>
      <c r="M833" s="17">
        <v>0</v>
      </c>
      <c r="N833" s="16">
        <f t="shared" si="966"/>
        <v>230</v>
      </c>
      <c r="O833" s="17">
        <v>1</v>
      </c>
      <c r="P833" s="17">
        <v>2.4500000000000002</v>
      </c>
      <c r="Q833" s="17">
        <v>6.81</v>
      </c>
      <c r="R833" s="16"/>
      <c r="S833" s="16"/>
      <c r="T833" s="16">
        <v>0</v>
      </c>
      <c r="U833" s="17">
        <v>2.34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 t="s">
        <v>139</v>
      </c>
      <c r="AB833" s="17" t="s">
        <v>140</v>
      </c>
      <c r="AC833" s="17">
        <v>37.15</v>
      </c>
      <c r="AD833" s="17">
        <v>6.5</v>
      </c>
      <c r="AE833" s="17">
        <v>1</v>
      </c>
      <c r="AF833" s="17">
        <v>0.43</v>
      </c>
      <c r="AG833" s="17">
        <v>2.63</v>
      </c>
      <c r="AH833" s="17">
        <f t="shared" si="967"/>
        <v>2.1999999999999997</v>
      </c>
      <c r="AI833" s="17" t="s">
        <v>136</v>
      </c>
      <c r="AJ833" s="17" t="s">
        <v>136</v>
      </c>
      <c r="AK833" s="17" t="s">
        <v>141</v>
      </c>
      <c r="AL833" s="17">
        <f t="shared" si="968"/>
        <v>2</v>
      </c>
      <c r="AM833" s="17">
        <v>0</v>
      </c>
      <c r="AN833" s="17"/>
      <c r="AO833" s="17">
        <v>0</v>
      </c>
      <c r="AP833" s="17">
        <v>0</v>
      </c>
      <c r="AQ833" s="17">
        <v>0</v>
      </c>
      <c r="AR833" s="17" t="s">
        <v>136</v>
      </c>
      <c r="AS833" s="19">
        <f t="shared" si="908"/>
        <v>0</v>
      </c>
      <c r="AT833" s="19"/>
      <c r="AU833" s="19">
        <f>VLOOKUP(G833,ABNT5101!$I$3:$J$9,2)</f>
        <v>15</v>
      </c>
      <c r="AV833" s="19">
        <f>VLOOKUP(G833,ABNT5101!$I$3:$M$9,5)</f>
        <v>0.18</v>
      </c>
      <c r="AW833" s="17" t="str">
        <f>_xlfn.XLOOKUP(G833,ABNT5101!I:I,ABNT5101!L:L)</f>
        <v>-</v>
      </c>
      <c r="AX833" s="17">
        <f>_xlfn.XLOOKUP(G833,ABNT5101!$I:$I,ABNT5101!M:M)</f>
        <v>0.18</v>
      </c>
      <c r="AY833" s="17" t="str">
        <f>_xlfn.XLOOKUP(G833,ABNT5101!$I:$I,ABNT5101!N:N)</f>
        <v>-</v>
      </c>
      <c r="AZ833" s="17">
        <f>_xlfn.XLOOKUP(G833,ABNT5101!$I:$I,ABNT5101!O:O)</f>
        <v>15</v>
      </c>
      <c r="BA833" s="20" t="str">
        <f t="shared" si="909"/>
        <v>ATENDE</v>
      </c>
      <c r="BB833" s="21">
        <f t="shared" ref="BB833:BC833" si="1003">BE833/AU833-1</f>
        <v>0.11933333333333329</v>
      </c>
      <c r="BC833" s="21">
        <f t="shared" si="1003"/>
        <v>0.7777777777777779</v>
      </c>
      <c r="BD833" s="21" t="str">
        <f t="shared" si="911"/>
        <v>-</v>
      </c>
      <c r="BE833" s="22">
        <v>16.79</v>
      </c>
      <c r="BF833" s="22">
        <v>0.32</v>
      </c>
      <c r="BG833" s="22"/>
      <c r="BH833" s="22"/>
      <c r="BI833" s="23"/>
      <c r="BJ833" s="22"/>
      <c r="BK833" s="20" t="str">
        <f t="shared" si="912"/>
        <v>ATENDE</v>
      </c>
      <c r="BL833" s="20" t="str">
        <f t="shared" si="913"/>
        <v>ATENDE</v>
      </c>
      <c r="BM833" s="20" t="str">
        <f t="shared" si="914"/>
        <v>ATENDE</v>
      </c>
      <c r="BN833" s="20" t="str">
        <f t="shared" si="915"/>
        <v>ATENDE</v>
      </c>
      <c r="BO833" s="24" t="str">
        <f t="shared" si="916"/>
        <v>C3</v>
      </c>
      <c r="BP833" s="24" t="str">
        <f t="shared" si="986"/>
        <v>P5</v>
      </c>
      <c r="BQ833" s="25">
        <f t="shared" si="917"/>
        <v>0.94200000000000017</v>
      </c>
      <c r="BR833" s="22">
        <v>9.7100000000000009</v>
      </c>
      <c r="BS833" s="22">
        <v>3.27</v>
      </c>
      <c r="BT833" s="24">
        <f>IF(BP833="-","-",_xlfn.XLOOKUP(BP833,ABNT5101!$B$4:$B$9,ABNT5101!$C$4:$C$9))</f>
        <v>5</v>
      </c>
      <c r="BU833" s="24">
        <f>IF(BP833="-","-",_xlfn.XLOOKUP(BP833,ABNT5101!$B$4:$B$9,ABNT5101!$D$4:$D$9))</f>
        <v>1</v>
      </c>
      <c r="BV833" s="20" t="str">
        <f t="shared" si="918"/>
        <v>ATENDE</v>
      </c>
      <c r="BW833" s="20" t="str">
        <f t="shared" si="919"/>
        <v>ATENDE</v>
      </c>
      <c r="BX833" s="20" t="str">
        <f t="shared" si="920"/>
        <v>ATENDE</v>
      </c>
      <c r="BY833" s="24" t="str">
        <f t="shared" si="1000"/>
        <v>P5</v>
      </c>
      <c r="BZ833" s="25">
        <f t="shared" si="921"/>
        <v>1.3420000000000001</v>
      </c>
      <c r="CA833" s="24">
        <v>11.71</v>
      </c>
      <c r="CB833" s="24">
        <v>3.24</v>
      </c>
      <c r="CC833" s="20">
        <f>IF(BY833="-","-",_xlfn.XLOOKUP(BY833,ABNT5101!$B$4:$B$9,ABNT5101!$C$4:$C$9))</f>
        <v>5</v>
      </c>
      <c r="CD833" s="24">
        <f>IF(BY833="-","-",_xlfn.XLOOKUP(BY833,ABNT5101!$B$4:$B$9,ABNT5101!$D$4:$D$9))</f>
        <v>1</v>
      </c>
      <c r="CE833" s="20" t="str">
        <f t="shared" si="922"/>
        <v>ATENDE</v>
      </c>
      <c r="CF833" s="20" t="str">
        <f t="shared" si="923"/>
        <v>ATENDE</v>
      </c>
      <c r="CG833" s="20" t="str">
        <f t="shared" si="924"/>
        <v>ATENDE</v>
      </c>
      <c r="CH833" s="26" t="str">
        <f>_xlfn.XLOOKUP(CI833,'Banco de dados'!$B:$B,'Banco de dados'!$D:$D)</f>
        <v>LEDSTAR</v>
      </c>
      <c r="CI833" s="47" t="str">
        <f>'Banco de dados'!B9</f>
        <v xml:space="preserve"> SL VT 9.1 65W</v>
      </c>
      <c r="CJ833" s="26" t="str">
        <f>_xlfn.XLOOKUP(CI833,'Banco de dados'!$B:$B,'Banco de dados'!$E:$E)</f>
        <v>LUM LED SL VT 9.1 65W</v>
      </c>
      <c r="CK833" s="26"/>
      <c r="CL833" s="26" t="e">
        <f>IF(CK833="-","-",_xlfn.XLOOKUP(CK833,'Banco de dados'!$B:$B,'Banco de dados'!$E:$E))</f>
        <v>#N/A</v>
      </c>
      <c r="CM833" s="28">
        <f t="shared" si="925"/>
        <v>1</v>
      </c>
      <c r="CN833" s="26">
        <f>_xlfn.XLOOKUP(CI833,'Banco de dados'!$B:$B,'Banco de dados'!$H:$H)</f>
        <v>65</v>
      </c>
      <c r="CO833" s="26" t="e">
        <f t="array" aca="1" ref="CO833" ca="1">_xludf.XLOOKUP(CK833,'Banco de dados'!$B:$B,'Banco de dados'!$H:$H)</f>
        <v>#NAME?</v>
      </c>
      <c r="CP833" s="51" t="e">
        <f t="array" aca="1" ref="CP833" ca="1">_xludf.XLOOKUP(CI833,'Banco de dados'!$B:$B,'Banco de dados'!$F:$F)</f>
        <v>#NAME?</v>
      </c>
      <c r="CQ833" s="26" t="e">
        <f t="array" aca="1" ref="CQ833" ca="1">_xludf.XLOOKUP(CK833,'Banco de dados'!$B:$B,'Banco de dados'!$F:$F)</f>
        <v>#NAME?</v>
      </c>
      <c r="CR833" s="27">
        <v>0</v>
      </c>
      <c r="CS833" s="27"/>
      <c r="CT833" s="26" t="str">
        <f>IF(AG833=0.5,"Suporte",IF(AND(AG833&gt;='Braços de IP'!$B$9,AG833&lt;='Braços de IP'!$D$9),'Braços de IP'!$E$9,IF(AND(AG833&gt;='Braços de IP'!$B$10,AG833&lt;='Braços de IP'!$D$10),'Braços de IP'!$E$10,IF(AND(AG833&gt;='Braços de IP'!$B$11,AG833&lt;='Braços de IP'!$D$11),'Braços de IP'!$E$11,IF(AND(AG833&gt;='Braços de IP'!$B$12,AG833&lt;='Braços de IP'!$D$12),'Braços de IP'!$E$12,IF(AND(AG833&gt;='Braços de IP'!$B$13,AG833&lt;='Braços de IP'!$D$13),'Braços de IP'!$E$13,IF(AND(AG833&gt;='Braços de IP'!$B$14,AG833&lt;='Braços de IP'!$D$14),'Braços de IP'!$E$14,"ERRO")))))))</f>
        <v>Longo I</v>
      </c>
      <c r="CU833" s="27"/>
      <c r="CV833" s="26" t="str">
        <f>IF($CU833="","",VLOOKUP($CU833,'Braços de IP'!$E$9:$I$15,2,0))</f>
        <v/>
      </c>
      <c r="CW833" s="29" t="str">
        <f>IF($CU833="","",VLOOKUP($CU833,'Braços de IP'!$E$9:$I$15,5,0))</f>
        <v/>
      </c>
      <c r="CX833" s="26"/>
      <c r="CY833" s="26"/>
      <c r="CZ833" s="26"/>
      <c r="DA833" s="26"/>
      <c r="DB833" s="26"/>
      <c r="DC833" s="26"/>
      <c r="DD833" s="30">
        <f t="shared" si="926"/>
        <v>65</v>
      </c>
      <c r="DE833" s="31">
        <f t="shared" si="927"/>
        <v>115</v>
      </c>
      <c r="DF833" s="30">
        <f t="shared" si="928"/>
        <v>180</v>
      </c>
      <c r="DG833" s="32">
        <f t="shared" si="929"/>
        <v>0.43478260869565222</v>
      </c>
      <c r="DH833" s="33" t="s">
        <v>143</v>
      </c>
      <c r="DI833" s="34"/>
      <c r="DJ833" s="35"/>
      <c r="DK833" s="16" t="s">
        <v>144</v>
      </c>
      <c r="DL833" s="16"/>
      <c r="DN833" s="36" t="e">
        <f t="shared" si="970"/>
        <v>#VALUE!</v>
      </c>
    </row>
    <row r="834" spans="1:124" ht="15.75" customHeight="1" x14ac:dyDescent="0.25">
      <c r="B834" s="16">
        <v>190</v>
      </c>
      <c r="C834" s="16" t="s">
        <v>146</v>
      </c>
      <c r="D834" s="16" t="s">
        <v>674</v>
      </c>
      <c r="E834" s="16">
        <v>-8.0319409999999998</v>
      </c>
      <c r="F834" s="16">
        <v>-34.954098999999999</v>
      </c>
      <c r="G834" s="16" t="s">
        <v>153</v>
      </c>
      <c r="H834" s="17" t="s">
        <v>136</v>
      </c>
      <c r="I834" s="16" t="s">
        <v>149</v>
      </c>
      <c r="J834" s="17" t="s">
        <v>137</v>
      </c>
      <c r="K834" s="18">
        <v>115</v>
      </c>
      <c r="L834" s="17" t="s">
        <v>138</v>
      </c>
      <c r="M834" s="17">
        <v>0</v>
      </c>
      <c r="N834" s="16">
        <f t="shared" si="966"/>
        <v>230</v>
      </c>
      <c r="O834" s="17">
        <v>1</v>
      </c>
      <c r="P834" s="17">
        <v>2.4500000000000002</v>
      </c>
      <c r="Q834" s="17">
        <v>6.81</v>
      </c>
      <c r="R834" s="16"/>
      <c r="S834" s="16"/>
      <c r="T834" s="16">
        <v>0</v>
      </c>
      <c r="U834" s="17">
        <v>2.34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 t="s">
        <v>139</v>
      </c>
      <c r="AB834" s="17" t="s">
        <v>140</v>
      </c>
      <c r="AC834" s="17">
        <v>37.15</v>
      </c>
      <c r="AD834" s="17">
        <v>6.5</v>
      </c>
      <c r="AE834" s="17">
        <v>1</v>
      </c>
      <c r="AF834" s="17">
        <v>0.43</v>
      </c>
      <c r="AG834" s="17">
        <v>2.63</v>
      </c>
      <c r="AH834" s="17">
        <f t="shared" si="967"/>
        <v>2.1999999999999997</v>
      </c>
      <c r="AI834" s="17" t="s">
        <v>136</v>
      </c>
      <c r="AJ834" s="17" t="s">
        <v>136</v>
      </c>
      <c r="AK834" s="17" t="s">
        <v>141</v>
      </c>
      <c r="AL834" s="17">
        <f t="shared" si="968"/>
        <v>2</v>
      </c>
      <c r="AM834" s="17">
        <v>0</v>
      </c>
      <c r="AN834" s="17"/>
      <c r="AO834" s="17">
        <v>0</v>
      </c>
      <c r="AP834" s="17">
        <v>0</v>
      </c>
      <c r="AQ834" s="17">
        <v>0</v>
      </c>
      <c r="AR834" s="17" t="s">
        <v>136</v>
      </c>
      <c r="AS834" s="19">
        <f t="shared" si="908"/>
        <v>0</v>
      </c>
      <c r="AT834" s="19"/>
      <c r="AU834" s="19">
        <f>VLOOKUP(G834,ABNT5101!$I$3:$J$9,2)</f>
        <v>15</v>
      </c>
      <c r="AV834" s="19">
        <f>VLOOKUP(G834,ABNT5101!$I$3:$M$9,5)</f>
        <v>0.18</v>
      </c>
      <c r="AW834" s="17" t="str">
        <f>_xlfn.XLOOKUP(G834,ABNT5101!I:I,ABNT5101!L:L)</f>
        <v>-</v>
      </c>
      <c r="AX834" s="17">
        <f>_xlfn.XLOOKUP(G834,ABNT5101!$I:$I,ABNT5101!M:M)</f>
        <v>0.18</v>
      </c>
      <c r="AY834" s="17" t="str">
        <f>_xlfn.XLOOKUP(G834,ABNT5101!$I:$I,ABNT5101!N:N)</f>
        <v>-</v>
      </c>
      <c r="AZ834" s="17">
        <f>_xlfn.XLOOKUP(G834,ABNT5101!$I:$I,ABNT5101!O:O)</f>
        <v>15</v>
      </c>
      <c r="BA834" s="20" t="str">
        <f t="shared" si="909"/>
        <v>ATENDE</v>
      </c>
      <c r="BB834" s="21">
        <f t="shared" ref="BB834:BC834" si="1004">BE834/AU834-1</f>
        <v>3.1333333333333435E-2</v>
      </c>
      <c r="BC834" s="21">
        <f t="shared" si="1004"/>
        <v>0.61111111111111116</v>
      </c>
      <c r="BD834" s="21" t="str">
        <f t="shared" si="911"/>
        <v>-</v>
      </c>
      <c r="BE834" s="22">
        <v>15.47</v>
      </c>
      <c r="BF834" s="22">
        <v>0.28999999999999998</v>
      </c>
      <c r="BG834" s="22"/>
      <c r="BH834" s="22"/>
      <c r="BI834" s="23"/>
      <c r="BJ834" s="22"/>
      <c r="BK834" s="20" t="str">
        <f t="shared" si="912"/>
        <v>ATENDE</v>
      </c>
      <c r="BL834" s="20" t="str">
        <f t="shared" si="913"/>
        <v>ATENDE</v>
      </c>
      <c r="BM834" s="20" t="str">
        <f t="shared" si="914"/>
        <v>ATENDE</v>
      </c>
      <c r="BN834" s="20" t="str">
        <f t="shared" si="915"/>
        <v>ATENDE</v>
      </c>
      <c r="BO834" s="24" t="str">
        <f t="shared" si="916"/>
        <v>C3</v>
      </c>
      <c r="BP834" s="24" t="str">
        <f t="shared" si="986"/>
        <v>P5</v>
      </c>
      <c r="BQ834" s="25">
        <f t="shared" si="917"/>
        <v>1.0720000000000001</v>
      </c>
      <c r="BR834" s="22">
        <v>10.36</v>
      </c>
      <c r="BS834" s="22">
        <v>1.79</v>
      </c>
      <c r="BT834" s="24">
        <f>IF(BP834="-","-",_xlfn.XLOOKUP(BP834,ABNT5101!$B$4:$B$9,ABNT5101!$C$4:$C$9))</f>
        <v>5</v>
      </c>
      <c r="BU834" s="24">
        <f>IF(BP834="-","-",_xlfn.XLOOKUP(BP834,ABNT5101!$B$4:$B$9,ABNT5101!$D$4:$D$9))</f>
        <v>1</v>
      </c>
      <c r="BV834" s="20" t="str">
        <f t="shared" si="918"/>
        <v>ATENDE</v>
      </c>
      <c r="BW834" s="20" t="str">
        <f t="shared" si="919"/>
        <v>ATENDE</v>
      </c>
      <c r="BX834" s="20" t="str">
        <f t="shared" si="920"/>
        <v>ATENDE</v>
      </c>
      <c r="BY834" s="24" t="str">
        <f t="shared" si="1000"/>
        <v>P5</v>
      </c>
      <c r="BZ834" s="25">
        <f t="shared" si="921"/>
        <v>0.94200000000000017</v>
      </c>
      <c r="CA834" s="24">
        <v>9.7100000000000009</v>
      </c>
      <c r="CB834" s="24">
        <v>4.09</v>
      </c>
      <c r="CC834" s="20">
        <f>IF(BY834="-","-",_xlfn.XLOOKUP(BY834,ABNT5101!$B$4:$B$9,ABNT5101!$C$4:$C$9))</f>
        <v>5</v>
      </c>
      <c r="CD834" s="24">
        <f>IF(BY834="-","-",_xlfn.XLOOKUP(BY834,ABNT5101!$B$4:$B$9,ABNT5101!$D$4:$D$9))</f>
        <v>1</v>
      </c>
      <c r="CE834" s="20" t="str">
        <f t="shared" si="922"/>
        <v>ATENDE</v>
      </c>
      <c r="CF834" s="20" t="str">
        <f t="shared" si="923"/>
        <v>ATENDE</v>
      </c>
      <c r="CG834" s="20" t="str">
        <f t="shared" si="924"/>
        <v>ATENDE</v>
      </c>
      <c r="CH834" s="26" t="str">
        <f>_xlfn.XLOOKUP(CI834,'Banco de dados'!$B:$B,'Banco de dados'!$D:$D)</f>
        <v>SX LIGHTING</v>
      </c>
      <c r="CI834" s="27" t="str">
        <f>'Banco de dados'!B57</f>
        <v>SX-INEVO060HF</v>
      </c>
      <c r="CJ834" s="26" t="str">
        <f>_xlfn.XLOOKUP(CI834,'Banco de dados'!$B:$B,'Banco de dados'!$E:$E)</f>
        <v>SXINEVO060K50L12CZF7PHF</v>
      </c>
      <c r="CK834" s="26"/>
      <c r="CL834" s="26" t="e">
        <f>IF(CK834="-","-",_xlfn.XLOOKUP(CK834,'Banco de dados'!$B:$B,'Banco de dados'!$E:$E))</f>
        <v>#N/A</v>
      </c>
      <c r="CM834" s="28">
        <f t="shared" si="925"/>
        <v>1</v>
      </c>
      <c r="CN834" s="26">
        <f>_xlfn.XLOOKUP(CI834,'Banco de dados'!$B:$B,'Banco de dados'!$H:$H)</f>
        <v>60</v>
      </c>
      <c r="CO834" s="26" t="e">
        <f t="array" aca="1" ref="CO834" ca="1">_xludf.XLOOKUP(CK834,'Banco de dados'!$B:$B,'Banco de dados'!$H:$H)</f>
        <v>#NAME?</v>
      </c>
      <c r="CP834" s="51" t="e">
        <f t="array" aca="1" ref="CP834" ca="1">_xludf.XLOOKUP(CI834,'Banco de dados'!$B:$B,'Banco de dados'!$F:$F)</f>
        <v>#NAME?</v>
      </c>
      <c r="CQ834" s="26" t="e">
        <f t="array" aca="1" ref="CQ834" ca="1">_xludf.XLOOKUP(CK834,'Banco de dados'!$B:$B,'Banco de dados'!$F:$F)</f>
        <v>#NAME?</v>
      </c>
      <c r="CR834" s="27">
        <v>0</v>
      </c>
      <c r="CS834" s="27"/>
      <c r="CT834" s="26" t="str">
        <f>IF(AG834=0.5,"Suporte",IF(AND(AG834&gt;='Braços de IP'!$B$9,AG834&lt;='Braços de IP'!$D$9),'Braços de IP'!$E$9,IF(AND(AG834&gt;='Braços de IP'!$B$10,AG834&lt;='Braços de IP'!$D$10),'Braços de IP'!$E$10,IF(AND(AG834&gt;='Braços de IP'!$B$11,AG834&lt;='Braços de IP'!$D$11),'Braços de IP'!$E$11,IF(AND(AG834&gt;='Braços de IP'!$B$12,AG834&lt;='Braços de IP'!$D$12),'Braços de IP'!$E$12,IF(AND(AG834&gt;='Braços de IP'!$B$13,AG834&lt;='Braços de IP'!$D$13),'Braços de IP'!$E$13,IF(AND(AG834&gt;='Braços de IP'!$B$14,AG834&lt;='Braços de IP'!$D$14),'Braços de IP'!$E$14,"ERRO")))))))</f>
        <v>Longo I</v>
      </c>
      <c r="CU834" s="27" t="s">
        <v>142</v>
      </c>
      <c r="CV834" s="26">
        <f>IF($CU834="","",VLOOKUP($CU834,'Braços de IP'!$E$9:$I$15,2,0))</f>
        <v>1.8</v>
      </c>
      <c r="CW834" s="29">
        <f>IF($CU834="","",VLOOKUP($CU834,'Braços de IP'!$E$9:$I$15,5,0))</f>
        <v>7</v>
      </c>
      <c r="CX834" s="26"/>
      <c r="CY834" s="26"/>
      <c r="CZ834" s="26"/>
      <c r="DA834" s="26"/>
      <c r="DB834" s="26"/>
      <c r="DC834" s="26"/>
      <c r="DD834" s="30">
        <f t="shared" si="926"/>
        <v>60</v>
      </c>
      <c r="DE834" s="31">
        <f t="shared" si="927"/>
        <v>115</v>
      </c>
      <c r="DF834" s="30">
        <f t="shared" si="928"/>
        <v>175</v>
      </c>
      <c r="DG834" s="32">
        <f t="shared" si="929"/>
        <v>0.47826086956521741</v>
      </c>
      <c r="DH834" s="33" t="s">
        <v>143</v>
      </c>
      <c r="DI834" s="34"/>
      <c r="DJ834" s="35"/>
      <c r="DK834" s="16" t="s">
        <v>144</v>
      </c>
      <c r="DL834" s="16"/>
      <c r="DN834" s="36" t="e">
        <f t="shared" si="970"/>
        <v>#VALUE!</v>
      </c>
    </row>
    <row r="835" spans="1:124" ht="15.75" customHeight="1" x14ac:dyDescent="0.25">
      <c r="B835" s="16">
        <v>190</v>
      </c>
      <c r="C835" s="16" t="s">
        <v>146</v>
      </c>
      <c r="D835" s="16" t="s">
        <v>674</v>
      </c>
      <c r="E835" s="16">
        <v>-8.0319409999999998</v>
      </c>
      <c r="F835" s="16">
        <v>-34.954098999999999</v>
      </c>
      <c r="G835" s="16" t="s">
        <v>153</v>
      </c>
      <c r="H835" s="17" t="s">
        <v>136</v>
      </c>
      <c r="I835" s="16" t="s">
        <v>149</v>
      </c>
      <c r="J835" s="17" t="s">
        <v>137</v>
      </c>
      <c r="K835" s="18">
        <v>115</v>
      </c>
      <c r="L835" s="17" t="s">
        <v>138</v>
      </c>
      <c r="M835" s="17">
        <v>0</v>
      </c>
      <c r="N835" s="16">
        <f t="shared" si="966"/>
        <v>230</v>
      </c>
      <c r="O835" s="17">
        <v>1</v>
      </c>
      <c r="P835" s="17">
        <v>2.4500000000000002</v>
      </c>
      <c r="Q835" s="17">
        <v>6.81</v>
      </c>
      <c r="R835" s="16"/>
      <c r="S835" s="16"/>
      <c r="T835" s="16">
        <v>0</v>
      </c>
      <c r="U835" s="17">
        <v>2.34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 t="s">
        <v>139</v>
      </c>
      <c r="AB835" s="17" t="s">
        <v>140</v>
      </c>
      <c r="AC835" s="17">
        <v>37.15</v>
      </c>
      <c r="AD835" s="17">
        <v>6.5</v>
      </c>
      <c r="AE835" s="17">
        <v>1</v>
      </c>
      <c r="AF835" s="17">
        <v>0.43</v>
      </c>
      <c r="AG835" s="17">
        <v>2.63</v>
      </c>
      <c r="AH835" s="17">
        <f t="shared" si="967"/>
        <v>2.1999999999999997</v>
      </c>
      <c r="AI835" s="17" t="s">
        <v>136</v>
      </c>
      <c r="AJ835" s="17" t="s">
        <v>136</v>
      </c>
      <c r="AK835" s="17" t="s">
        <v>141</v>
      </c>
      <c r="AL835" s="17">
        <f t="shared" si="968"/>
        <v>2</v>
      </c>
      <c r="AM835" s="17">
        <v>0</v>
      </c>
      <c r="AN835" s="17"/>
      <c r="AO835" s="17">
        <v>0</v>
      </c>
      <c r="AP835" s="17">
        <v>0</v>
      </c>
      <c r="AQ835" s="17">
        <v>0</v>
      </c>
      <c r="AR835" s="17" t="s">
        <v>136</v>
      </c>
      <c r="AS835" s="19">
        <f t="shared" si="908"/>
        <v>0</v>
      </c>
      <c r="AT835" s="19"/>
      <c r="AU835" s="19">
        <f>VLOOKUP(G835,ABNT5101!$I$3:$J$9,2)</f>
        <v>15</v>
      </c>
      <c r="AV835" s="19">
        <f>VLOOKUP(G835,ABNT5101!$I$3:$M$9,5)</f>
        <v>0.18</v>
      </c>
      <c r="AW835" s="17" t="str">
        <f>_xlfn.XLOOKUP(G835,ABNT5101!I:I,ABNT5101!L:L)</f>
        <v>-</v>
      </c>
      <c r="AX835" s="17">
        <f>_xlfn.XLOOKUP(G835,ABNT5101!$I:$I,ABNT5101!M:M)</f>
        <v>0.18</v>
      </c>
      <c r="AY835" s="17" t="str">
        <f>_xlfn.XLOOKUP(G835,ABNT5101!$I:$I,ABNT5101!N:N)</f>
        <v>-</v>
      </c>
      <c r="AZ835" s="17">
        <f>_xlfn.XLOOKUP(G835,ABNT5101!$I:$I,ABNT5101!O:O)</f>
        <v>15</v>
      </c>
      <c r="BA835" s="20" t="str">
        <f t="shared" si="909"/>
        <v>ATENDE</v>
      </c>
      <c r="BB835" s="21">
        <f t="shared" ref="BB835:BC835" si="1005">BE835/AU835-1</f>
        <v>0.13933333333333331</v>
      </c>
      <c r="BC835" s="21">
        <f t="shared" si="1005"/>
        <v>0</v>
      </c>
      <c r="BD835" s="21" t="str">
        <f t="shared" si="911"/>
        <v>-</v>
      </c>
      <c r="BE835" s="22">
        <v>17.09</v>
      </c>
      <c r="BF835" s="22">
        <v>0.18</v>
      </c>
      <c r="BG835" s="22"/>
      <c r="BH835" s="22"/>
      <c r="BI835" s="23"/>
      <c r="BJ835" s="22"/>
      <c r="BK835" s="20" t="str">
        <f t="shared" si="912"/>
        <v>ATENDE</v>
      </c>
      <c r="BL835" s="20" t="str">
        <f t="shared" si="913"/>
        <v>ATENDE</v>
      </c>
      <c r="BM835" s="20" t="str">
        <f t="shared" si="914"/>
        <v>ATENDE</v>
      </c>
      <c r="BN835" s="20" t="str">
        <f t="shared" si="915"/>
        <v>ATENDE</v>
      </c>
      <c r="BO835" s="24" t="str">
        <f t="shared" si="916"/>
        <v>C3</v>
      </c>
      <c r="BP835" s="24" t="str">
        <f t="shared" si="986"/>
        <v>P5</v>
      </c>
      <c r="BQ835" s="25">
        <f t="shared" si="917"/>
        <v>0.76000000000000023</v>
      </c>
      <c r="BR835" s="22">
        <v>8.8000000000000007</v>
      </c>
      <c r="BS835" s="22">
        <v>1.58</v>
      </c>
      <c r="BT835" s="24">
        <f>IF(BP835="-","-",_xlfn.XLOOKUP(BP835,ABNT5101!$B$4:$B$9,ABNT5101!$C$4:$C$9))</f>
        <v>5</v>
      </c>
      <c r="BU835" s="24">
        <f>IF(BP835="-","-",_xlfn.XLOOKUP(BP835,ABNT5101!$B$4:$B$9,ABNT5101!$D$4:$D$9))</f>
        <v>1</v>
      </c>
      <c r="BV835" s="20" t="str">
        <f t="shared" si="918"/>
        <v>ATENDE</v>
      </c>
      <c r="BW835" s="20" t="str">
        <f t="shared" si="919"/>
        <v>ATENDE</v>
      </c>
      <c r="BX835" s="20" t="str">
        <f t="shared" si="920"/>
        <v>ATENDE</v>
      </c>
      <c r="BY835" s="24" t="str">
        <f t="shared" si="1000"/>
        <v>P5</v>
      </c>
      <c r="BZ835" s="25">
        <f t="shared" si="921"/>
        <v>0.8879999999999999</v>
      </c>
      <c r="CA835" s="24">
        <v>9.44</v>
      </c>
      <c r="CB835" s="24">
        <v>2.4700000000000002</v>
      </c>
      <c r="CC835" s="20">
        <f>IF(BY835="-","-",_xlfn.XLOOKUP(BY835,ABNT5101!$B$4:$B$9,ABNT5101!$C$4:$C$9))</f>
        <v>5</v>
      </c>
      <c r="CD835" s="24">
        <f>IF(BY835="-","-",_xlfn.XLOOKUP(BY835,ABNT5101!$B$4:$B$9,ABNT5101!$D$4:$D$9))</f>
        <v>1</v>
      </c>
      <c r="CE835" s="20" t="str">
        <f t="shared" si="922"/>
        <v>ATENDE</v>
      </c>
      <c r="CF835" s="20" t="str">
        <f t="shared" si="923"/>
        <v>ATENDE</v>
      </c>
      <c r="CG835" s="20" t="str">
        <f t="shared" si="924"/>
        <v>ATENDE</v>
      </c>
      <c r="CH835" s="26" t="str">
        <f>_xlfn.XLOOKUP(CI835,'Banco de dados'!$B:$B,'Banco de dados'!$D:$D)</f>
        <v>TECNOWATT</v>
      </c>
      <c r="CI835" s="27" t="str">
        <f>'Banco de dados'!B68</f>
        <v xml:space="preserve">SIGSAGPTLRRSSNDL_60W_73IBBRS
</v>
      </c>
      <c r="CJ835" s="26" t="str">
        <f>_xlfn.XLOOKUP(CI835,'Banco de dados'!$B:$B,'Banco de dados'!$E:$E)</f>
        <v>SIGSAGPTLRRSSNDL_60W_73IBBRS
1-10C1MUN6.5</v>
      </c>
      <c r="CK835" s="26"/>
      <c r="CL835" s="26" t="e">
        <f>IF(CK835="-","-",_xlfn.XLOOKUP(CK835,'Banco de dados'!$B:$B,'Banco de dados'!$E:$E))</f>
        <v>#N/A</v>
      </c>
      <c r="CM835" s="28">
        <f t="shared" si="925"/>
        <v>1</v>
      </c>
      <c r="CN835" s="26">
        <f>_xlfn.XLOOKUP(CI835,'Banco de dados'!$B:$B,'Banco de dados'!$H:$H)</f>
        <v>60</v>
      </c>
      <c r="CO835" s="26" t="e">
        <f t="array" aca="1" ref="CO835" ca="1">_xludf.XLOOKUP(CK835,'Banco de dados'!$B:$B,'Banco de dados'!$H:$H)</f>
        <v>#NAME?</v>
      </c>
      <c r="CP835" s="51" t="e">
        <f t="array" aca="1" ref="CP835" ca="1">_xludf.XLOOKUP(CI835,'Banco de dados'!$B:$B,'Banco de dados'!$F:$F)</f>
        <v>#NAME?</v>
      </c>
      <c r="CQ835" s="26" t="e">
        <f t="array" aca="1" ref="CQ835" ca="1">_xludf.XLOOKUP(CK835,'Banco de dados'!$B:$B,'Banco de dados'!$F:$F)</f>
        <v>#NAME?</v>
      </c>
      <c r="CR835" s="27">
        <v>0</v>
      </c>
      <c r="CS835" s="27"/>
      <c r="CT835" s="26" t="str">
        <f>IF(AG835=0.5,"Suporte",IF(AND(AG835&gt;='Braços de IP'!$B$9,AG835&lt;='Braços de IP'!$D$9),'Braços de IP'!$E$9,IF(AND(AG835&gt;='Braços de IP'!$B$10,AG835&lt;='Braços de IP'!$D$10),'Braços de IP'!$E$10,IF(AND(AG835&gt;='Braços de IP'!$B$11,AG835&lt;='Braços de IP'!$D$11),'Braços de IP'!$E$11,IF(AND(AG835&gt;='Braços de IP'!$B$12,AG835&lt;='Braços de IP'!$D$12),'Braços de IP'!$E$12,IF(AND(AG835&gt;='Braços de IP'!$B$13,AG835&lt;='Braços de IP'!$D$13),'Braços de IP'!$E$13,IF(AND(AG835&gt;='Braços de IP'!$B$14,AG835&lt;='Braços de IP'!$D$14),'Braços de IP'!$E$14,"ERRO")))))))</f>
        <v>Longo I</v>
      </c>
      <c r="CU835" s="27"/>
      <c r="CV835" s="26" t="str">
        <f>IF($CU835="","",VLOOKUP($CU835,'Braços de IP'!$E$9:$I$15,2,0))</f>
        <v/>
      </c>
      <c r="CW835" s="29" t="str">
        <f>IF($CU835="","",VLOOKUP($CU835,'Braços de IP'!$E$9:$I$15,5,0))</f>
        <v/>
      </c>
      <c r="CX835" s="26"/>
      <c r="CY835" s="26"/>
      <c r="CZ835" s="26"/>
      <c r="DA835" s="26"/>
      <c r="DB835" s="26"/>
      <c r="DC835" s="26"/>
      <c r="DD835" s="30">
        <f t="shared" si="926"/>
        <v>60</v>
      </c>
      <c r="DE835" s="31">
        <f t="shared" si="927"/>
        <v>115</v>
      </c>
      <c r="DF835" s="30">
        <f t="shared" si="928"/>
        <v>175</v>
      </c>
      <c r="DG835" s="32">
        <f t="shared" si="929"/>
        <v>0.47826086956521741</v>
      </c>
      <c r="DH835" s="33" t="s">
        <v>143</v>
      </c>
      <c r="DI835" s="34"/>
      <c r="DJ835" s="35"/>
      <c r="DK835" s="16" t="s">
        <v>144</v>
      </c>
      <c r="DL835" s="16"/>
      <c r="DN835" s="36" t="e">
        <f t="shared" si="970"/>
        <v>#VALUE!</v>
      </c>
    </row>
    <row r="836" spans="1:124" ht="15.75" customHeight="1" x14ac:dyDescent="0.25">
      <c r="B836" s="16">
        <v>191</v>
      </c>
      <c r="C836" s="16" t="s">
        <v>146</v>
      </c>
      <c r="D836" s="16" t="s">
        <v>675</v>
      </c>
      <c r="E836" s="16">
        <v>-8.0327350000000006</v>
      </c>
      <c r="F836" s="16">
        <v>-34.953136999999998</v>
      </c>
      <c r="G836" s="16" t="s">
        <v>160</v>
      </c>
      <c r="H836" s="17" t="s">
        <v>136</v>
      </c>
      <c r="I836" s="16" t="s">
        <v>135</v>
      </c>
      <c r="J836" s="17" t="s">
        <v>137</v>
      </c>
      <c r="K836" s="18">
        <v>190</v>
      </c>
      <c r="L836" s="17" t="s">
        <v>138</v>
      </c>
      <c r="M836" s="17">
        <v>0</v>
      </c>
      <c r="N836" s="16">
        <f t="shared" si="966"/>
        <v>1520</v>
      </c>
      <c r="O836" s="17">
        <v>1</v>
      </c>
      <c r="P836" s="17">
        <v>4.0599999999999996</v>
      </c>
      <c r="Q836" s="17">
        <v>10.6</v>
      </c>
      <c r="R836" s="16"/>
      <c r="S836" s="16"/>
      <c r="T836" s="16">
        <v>10.35</v>
      </c>
      <c r="U836" s="17">
        <v>6.73</v>
      </c>
      <c r="V836" s="17">
        <v>5.82</v>
      </c>
      <c r="W836" s="17">
        <v>0</v>
      </c>
      <c r="X836" s="17">
        <v>0</v>
      </c>
      <c r="Y836" s="17">
        <v>0</v>
      </c>
      <c r="Z836" s="17">
        <v>0</v>
      </c>
      <c r="AA836" s="17" t="s">
        <v>298</v>
      </c>
      <c r="AB836" s="17" t="s">
        <v>140</v>
      </c>
      <c r="AC836" s="17">
        <v>74.400000000000006</v>
      </c>
      <c r="AD836" s="17">
        <v>12</v>
      </c>
      <c r="AE836" s="17">
        <v>4</v>
      </c>
      <c r="AF836" s="17">
        <v>2.71</v>
      </c>
      <c r="AG836" s="17">
        <v>1.32</v>
      </c>
      <c r="AH836" s="17">
        <f t="shared" si="967"/>
        <v>-1.39</v>
      </c>
      <c r="AI836" s="17" t="s">
        <v>136</v>
      </c>
      <c r="AJ836" s="17" t="s">
        <v>136</v>
      </c>
      <c r="AK836" s="17" t="s">
        <v>141</v>
      </c>
      <c r="AL836" s="17">
        <f t="shared" si="968"/>
        <v>8</v>
      </c>
      <c r="AM836" s="17">
        <v>0</v>
      </c>
      <c r="AN836" s="17"/>
      <c r="AO836" s="17">
        <v>0</v>
      </c>
      <c r="AP836" s="17">
        <v>0</v>
      </c>
      <c r="AQ836" s="17">
        <v>0</v>
      </c>
      <c r="AR836" s="17" t="s">
        <v>136</v>
      </c>
      <c r="AS836" s="19">
        <f t="shared" si="908"/>
        <v>0</v>
      </c>
      <c r="AT836" s="19"/>
      <c r="AU836" s="19">
        <f>VLOOKUP(G836,ABNT5101!$I$3:$J$9,2)</f>
        <v>10</v>
      </c>
      <c r="AV836" s="19">
        <f>VLOOKUP(G836,ABNT5101!$I$3:$M$9,5)</f>
        <v>0.18</v>
      </c>
      <c r="AW836" s="17" t="str">
        <f>_xlfn.XLOOKUP(G836,ABNT5101!I:I,ABNT5101!L:L)</f>
        <v>-</v>
      </c>
      <c r="AX836" s="17">
        <f>_xlfn.XLOOKUP(G836,ABNT5101!$I:$I,ABNT5101!M:M)</f>
        <v>0.18</v>
      </c>
      <c r="AY836" s="17" t="str">
        <f>_xlfn.XLOOKUP(G836,ABNT5101!$I:$I,ABNT5101!N:N)</f>
        <v>-</v>
      </c>
      <c r="AZ836" s="17">
        <f>_xlfn.XLOOKUP(G836,ABNT5101!$I:$I,ABNT5101!O:O)</f>
        <v>16</v>
      </c>
      <c r="BA836" s="20" t="str">
        <f t="shared" si="909"/>
        <v>ATENDE</v>
      </c>
      <c r="BB836" s="21">
        <f t="shared" ref="BB836:BC836" si="1006">BE836/AU836-1</f>
        <v>7.6000000000000068E-2</v>
      </c>
      <c r="BC836" s="21">
        <f t="shared" si="1006"/>
        <v>2.1666666666666665</v>
      </c>
      <c r="BD836" s="21" t="str">
        <f t="shared" si="911"/>
        <v>-</v>
      </c>
      <c r="BE836" s="22">
        <v>10.76</v>
      </c>
      <c r="BF836" s="22">
        <v>0.56999999999999995</v>
      </c>
      <c r="BG836" s="22"/>
      <c r="BH836" s="22"/>
      <c r="BI836" s="23"/>
      <c r="BJ836" s="22"/>
      <c r="BK836" s="20" t="str">
        <f t="shared" si="912"/>
        <v>ATENDE</v>
      </c>
      <c r="BL836" s="20" t="str">
        <f t="shared" si="913"/>
        <v>ATENDE</v>
      </c>
      <c r="BM836" s="20" t="str">
        <f t="shared" si="914"/>
        <v>ATENDE</v>
      </c>
      <c r="BN836" s="20" t="str">
        <f t="shared" si="915"/>
        <v>ATENDE</v>
      </c>
      <c r="BO836" s="24" t="str">
        <f t="shared" si="916"/>
        <v>C4</v>
      </c>
      <c r="BP836" s="24" t="str">
        <f t="shared" si="986"/>
        <v>P6</v>
      </c>
      <c r="BQ836" s="25">
        <f t="shared" si="917"/>
        <v>0.97666666666666657</v>
      </c>
      <c r="BR836" s="22">
        <v>5.93</v>
      </c>
      <c r="BS836" s="22">
        <v>4.1500000000000004</v>
      </c>
      <c r="BT836" s="24">
        <f>IF(BP836="-","-",_xlfn.XLOOKUP(BP836,ABNT5101!$B$4:$B$9,ABNT5101!$C$4:$C$9))</f>
        <v>3</v>
      </c>
      <c r="BU836" s="24">
        <f>IF(BP836="-","-",_xlfn.XLOOKUP(BP836,ABNT5101!$B$4:$B$9,ABNT5101!$D$4:$D$9))</f>
        <v>0.6</v>
      </c>
      <c r="BV836" s="20" t="str">
        <f t="shared" si="918"/>
        <v>ATENDE</v>
      </c>
      <c r="BW836" s="20" t="str">
        <f t="shared" si="919"/>
        <v>ATENDE</v>
      </c>
      <c r="BX836" s="20" t="str">
        <f t="shared" si="920"/>
        <v>ATENDE</v>
      </c>
      <c r="BY836" s="24" t="str">
        <f t="shared" si="1000"/>
        <v>P6</v>
      </c>
      <c r="BZ836" s="25">
        <f t="shared" si="921"/>
        <v>0.80333333333333345</v>
      </c>
      <c r="CA836" s="24">
        <v>5.41</v>
      </c>
      <c r="CB836" s="24">
        <v>3.42</v>
      </c>
      <c r="CC836" s="20">
        <f>IF(BY836="-","-",_xlfn.XLOOKUP(BY836,ABNT5101!$B$4:$B$9,ABNT5101!$C$4:$C$9))</f>
        <v>3</v>
      </c>
      <c r="CD836" s="24">
        <f>IF(BY836="-","-",_xlfn.XLOOKUP(BY836,ABNT5101!$B$4:$B$9,ABNT5101!$D$4:$D$9))</f>
        <v>0.6</v>
      </c>
      <c r="CE836" s="20" t="str">
        <f t="shared" si="922"/>
        <v>ATENDE</v>
      </c>
      <c r="CF836" s="20" t="str">
        <f t="shared" si="923"/>
        <v>ATENDE</v>
      </c>
      <c r="CG836" s="20" t="str">
        <f t="shared" si="924"/>
        <v>ATENDE</v>
      </c>
      <c r="CH836" s="26" t="str">
        <f>_xlfn.XLOOKUP(CI836,'Banco de dados'!$B:$B,'Banco de dados'!$D:$D)</f>
        <v>LEDSTAR</v>
      </c>
      <c r="CI836" s="47" t="str">
        <f>'Banco de dados'!B6</f>
        <v xml:space="preserve"> SL VT 9.1 35W</v>
      </c>
      <c r="CJ836" s="26" t="str">
        <f>_xlfn.XLOOKUP(CI836,'Banco de dados'!$B:$B,'Banco de dados'!$E:$E)</f>
        <v>LUM LED SL VT 9.1 35W</v>
      </c>
      <c r="CK836" s="26"/>
      <c r="CL836" s="26" t="e">
        <f>IF(CK836="-","-",_xlfn.XLOOKUP(CK836,'Banco de dados'!$B:$B,'Banco de dados'!$E:$E))</f>
        <v>#N/A</v>
      </c>
      <c r="CM836" s="28">
        <f t="shared" si="925"/>
        <v>4</v>
      </c>
      <c r="CN836" s="26">
        <f>_xlfn.XLOOKUP(CI836,'Banco de dados'!$B:$B,'Banco de dados'!$H:$H)</f>
        <v>35</v>
      </c>
      <c r="CO836" s="26" t="e">
        <f t="array" aca="1" ref="CO836" ca="1">_xludf.XLOOKUP(CK836,'Banco de dados'!$B:$B,'Banco de dados'!$H:$H)</f>
        <v>#NAME?</v>
      </c>
      <c r="CP836" s="51" t="e">
        <f t="array" aca="1" ref="CP836" ca="1">_xludf.XLOOKUP(CI836,'Banco de dados'!$B:$B,'Banco de dados'!$F:$F)</f>
        <v>#NAME?</v>
      </c>
      <c r="CQ836" s="26" t="e">
        <f t="array" aca="1" ref="CQ836" ca="1">_xludf.XLOOKUP(CK836,'Banco de dados'!$B:$B,'Banco de dados'!$F:$F)</f>
        <v>#NAME?</v>
      </c>
      <c r="CR836" s="27">
        <v>0</v>
      </c>
      <c r="CS836" s="27"/>
      <c r="CT836" s="26" t="str">
        <f>IF(AG836=0.5,"Suporte",IF(AND(AG836&gt;='Braços de IP'!$B$9,AG836&lt;='Braços de IP'!$D$9),'Braços de IP'!$E$9,IF(AND(AG836&gt;='Braços de IP'!$B$10,AG836&lt;='Braços de IP'!$D$10),'Braços de IP'!$E$10,IF(AND(AG836&gt;='Braços de IP'!$B$11,AG836&lt;='Braços de IP'!$D$11),'Braços de IP'!$E$11,IF(AND(AG836&gt;='Braços de IP'!$B$12,AG836&lt;='Braços de IP'!$D$12),'Braços de IP'!$E$12,IF(AND(AG836&gt;='Braços de IP'!$B$13,AG836&lt;='Braços de IP'!$D$13),'Braços de IP'!$E$13,IF(AND(AG836&gt;='Braços de IP'!$B$14,AG836&lt;='Braços de IP'!$D$14),'Braços de IP'!$E$14,"ERRO")))))))</f>
        <v>Curto II</v>
      </c>
      <c r="CU836" s="27"/>
      <c r="CV836" s="26" t="str">
        <f>IF($CU836="","",VLOOKUP($CU836,'Braços de IP'!$E$9:$I$15,2,0))</f>
        <v/>
      </c>
      <c r="CW836" s="29" t="str">
        <f>IF($CU836="","",VLOOKUP($CU836,'Braços de IP'!$E$9:$I$15,5,0))</f>
        <v/>
      </c>
      <c r="CX836" s="26" t="s">
        <v>545</v>
      </c>
      <c r="CY836" s="26">
        <v>4</v>
      </c>
      <c r="CZ836" s="26"/>
      <c r="DA836" s="26" t="s">
        <v>546</v>
      </c>
      <c r="DB836" s="26"/>
      <c r="DC836" s="26"/>
      <c r="DD836" s="30">
        <f t="shared" si="926"/>
        <v>35</v>
      </c>
      <c r="DE836" s="31">
        <f t="shared" si="927"/>
        <v>190</v>
      </c>
      <c r="DF836" s="30">
        <f t="shared" si="928"/>
        <v>900</v>
      </c>
      <c r="DG836" s="32">
        <f t="shared" si="929"/>
        <v>0.81578947368421051</v>
      </c>
      <c r="DH836" s="33" t="s">
        <v>143</v>
      </c>
      <c r="DI836" s="34"/>
      <c r="DJ836" s="35"/>
      <c r="DK836" s="16" t="s">
        <v>144</v>
      </c>
      <c r="DL836" s="16"/>
      <c r="DN836" s="36" t="e">
        <f t="shared" si="970"/>
        <v>#VALUE!</v>
      </c>
    </row>
    <row r="837" spans="1:124" ht="15.75" customHeight="1" x14ac:dyDescent="0.25">
      <c r="B837" s="16">
        <v>191</v>
      </c>
      <c r="C837" s="16" t="s">
        <v>146</v>
      </c>
      <c r="D837" s="16" t="s">
        <v>675</v>
      </c>
      <c r="E837" s="16">
        <v>-8.0327350000000006</v>
      </c>
      <c r="F837" s="16">
        <v>-34.953136999999998</v>
      </c>
      <c r="G837" s="16" t="s">
        <v>160</v>
      </c>
      <c r="H837" s="17" t="s">
        <v>136</v>
      </c>
      <c r="I837" s="16" t="s">
        <v>135</v>
      </c>
      <c r="J837" s="17" t="s">
        <v>137</v>
      </c>
      <c r="K837" s="18">
        <v>190</v>
      </c>
      <c r="L837" s="17" t="s">
        <v>138</v>
      </c>
      <c r="M837" s="17">
        <v>0</v>
      </c>
      <c r="N837" s="16">
        <f t="shared" si="966"/>
        <v>1520</v>
      </c>
      <c r="O837" s="17">
        <v>1</v>
      </c>
      <c r="P837" s="17">
        <v>4.0599999999999996</v>
      </c>
      <c r="Q837" s="17">
        <v>10.6</v>
      </c>
      <c r="R837" s="16"/>
      <c r="S837" s="16"/>
      <c r="T837" s="16">
        <v>10.35</v>
      </c>
      <c r="U837" s="17">
        <v>6.73</v>
      </c>
      <c r="V837" s="17">
        <v>5.82</v>
      </c>
      <c r="W837" s="17">
        <v>0</v>
      </c>
      <c r="X837" s="17">
        <v>0</v>
      </c>
      <c r="Y837" s="17">
        <v>0</v>
      </c>
      <c r="Z837" s="17">
        <v>0</v>
      </c>
      <c r="AA837" s="17" t="s">
        <v>298</v>
      </c>
      <c r="AB837" s="17" t="s">
        <v>140</v>
      </c>
      <c r="AC837" s="17">
        <v>74.400000000000006</v>
      </c>
      <c r="AD837" s="17">
        <v>12</v>
      </c>
      <c r="AE837" s="17">
        <v>4</v>
      </c>
      <c r="AF837" s="17">
        <v>2.71</v>
      </c>
      <c r="AG837" s="17">
        <v>1.32</v>
      </c>
      <c r="AH837" s="17">
        <f t="shared" si="967"/>
        <v>-1.39</v>
      </c>
      <c r="AI837" s="17" t="s">
        <v>136</v>
      </c>
      <c r="AJ837" s="17" t="s">
        <v>136</v>
      </c>
      <c r="AK837" s="17" t="s">
        <v>141</v>
      </c>
      <c r="AL837" s="17">
        <f t="shared" si="968"/>
        <v>8</v>
      </c>
      <c r="AM837" s="17">
        <v>0</v>
      </c>
      <c r="AN837" s="17"/>
      <c r="AO837" s="17">
        <v>0</v>
      </c>
      <c r="AP837" s="17">
        <v>0</v>
      </c>
      <c r="AQ837" s="17">
        <v>0</v>
      </c>
      <c r="AR837" s="17" t="s">
        <v>136</v>
      </c>
      <c r="AS837" s="19">
        <f t="shared" si="908"/>
        <v>0</v>
      </c>
      <c r="AT837" s="19"/>
      <c r="AU837" s="19">
        <f>VLOOKUP(G837,ABNT5101!$I$3:$J$9,2)</f>
        <v>10</v>
      </c>
      <c r="AV837" s="19">
        <f>VLOOKUP(G837,ABNT5101!$I$3:$M$9,5)</f>
        <v>0.18</v>
      </c>
      <c r="AW837" s="17" t="str">
        <f>_xlfn.XLOOKUP(G837,ABNT5101!I:I,ABNT5101!L:L)</f>
        <v>-</v>
      </c>
      <c r="AX837" s="17">
        <f>_xlfn.XLOOKUP(G837,ABNT5101!$I:$I,ABNT5101!M:M)</f>
        <v>0.18</v>
      </c>
      <c r="AY837" s="17" t="str">
        <f>_xlfn.XLOOKUP(G837,ABNT5101!$I:$I,ABNT5101!N:N)</f>
        <v>-</v>
      </c>
      <c r="AZ837" s="17">
        <f>_xlfn.XLOOKUP(G837,ABNT5101!$I:$I,ABNT5101!O:O)</f>
        <v>16</v>
      </c>
      <c r="BA837" s="20" t="str">
        <f t="shared" si="909"/>
        <v>ATENDE</v>
      </c>
      <c r="BB837" s="21">
        <f t="shared" ref="BB837:BC837" si="1007">BE837/AU837-1</f>
        <v>0.13100000000000001</v>
      </c>
      <c r="BC837" s="21">
        <f t="shared" si="1007"/>
        <v>2.2222222222222223</v>
      </c>
      <c r="BD837" s="21" t="str">
        <f t="shared" si="911"/>
        <v>-</v>
      </c>
      <c r="BE837" s="22">
        <v>11.31</v>
      </c>
      <c r="BF837" s="22">
        <v>0.57999999999999996</v>
      </c>
      <c r="BG837" s="22"/>
      <c r="BH837" s="22"/>
      <c r="BI837" s="23"/>
      <c r="BJ837" s="22"/>
      <c r="BK837" s="20" t="str">
        <f t="shared" si="912"/>
        <v>ATENDE</v>
      </c>
      <c r="BL837" s="20" t="str">
        <f t="shared" si="913"/>
        <v>ATENDE</v>
      </c>
      <c r="BM837" s="20" t="str">
        <f t="shared" si="914"/>
        <v>ATENDE</v>
      </c>
      <c r="BN837" s="20" t="str">
        <f t="shared" si="915"/>
        <v>ATENDE</v>
      </c>
      <c r="BO837" s="24" t="str">
        <f t="shared" si="916"/>
        <v>C4</v>
      </c>
      <c r="BP837" s="24" t="str">
        <f t="shared" si="986"/>
        <v>P6</v>
      </c>
      <c r="BQ837" s="25">
        <f t="shared" si="917"/>
        <v>1.1533333333333333</v>
      </c>
      <c r="BR837" s="22">
        <v>6.46</v>
      </c>
      <c r="BS837" s="22">
        <v>4.8899999999999997</v>
      </c>
      <c r="BT837" s="24">
        <f>IF(BP837="-","-",_xlfn.XLOOKUP(BP837,ABNT5101!$B$4:$B$9,ABNT5101!$C$4:$C$9))</f>
        <v>3</v>
      </c>
      <c r="BU837" s="24">
        <f>IF(BP837="-","-",_xlfn.XLOOKUP(BP837,ABNT5101!$B$4:$B$9,ABNT5101!$D$4:$D$9))</f>
        <v>0.6</v>
      </c>
      <c r="BV837" s="20" t="str">
        <f t="shared" si="918"/>
        <v>ATENDE</v>
      </c>
      <c r="BW837" s="20" t="str">
        <f t="shared" si="919"/>
        <v>ATENDE</v>
      </c>
      <c r="BX837" s="20" t="str">
        <f t="shared" si="920"/>
        <v>ATENDE</v>
      </c>
      <c r="BY837" s="24" t="str">
        <f t="shared" si="1000"/>
        <v>P6</v>
      </c>
      <c r="BZ837" s="25">
        <f t="shared" si="921"/>
        <v>0.98333333333333339</v>
      </c>
      <c r="CA837" s="24">
        <v>5.95</v>
      </c>
      <c r="CB837" s="24">
        <v>4.1100000000000003</v>
      </c>
      <c r="CC837" s="20">
        <f>IF(BY837="-","-",_xlfn.XLOOKUP(BY837,ABNT5101!$B$4:$B$9,ABNT5101!$C$4:$C$9))</f>
        <v>3</v>
      </c>
      <c r="CD837" s="24">
        <f>IF(BY837="-","-",_xlfn.XLOOKUP(BY837,ABNT5101!$B$4:$B$9,ABNT5101!$D$4:$D$9))</f>
        <v>0.6</v>
      </c>
      <c r="CE837" s="20" t="str">
        <f t="shared" si="922"/>
        <v>ATENDE</v>
      </c>
      <c r="CF837" s="20" t="str">
        <f t="shared" si="923"/>
        <v>ATENDE</v>
      </c>
      <c r="CG837" s="20" t="str">
        <f t="shared" si="924"/>
        <v>ATENDE</v>
      </c>
      <c r="CH837" s="26" t="str">
        <f>_xlfn.XLOOKUP(CI837,'Banco de dados'!$B:$B,'Banco de dados'!$D:$D)</f>
        <v>SX LIGHTING</v>
      </c>
      <c r="CI837" s="27" t="str">
        <f>'Banco de dados'!B55</f>
        <v>SX-INEVO040HF</v>
      </c>
      <c r="CJ837" s="26" t="str">
        <f>_xlfn.XLOOKUP(CI837,'Banco de dados'!$B:$B,'Banco de dados'!$E:$E)</f>
        <v>SXINEVO040K50L12CZF7PHF</v>
      </c>
      <c r="CK837" s="26"/>
      <c r="CL837" s="26" t="e">
        <f>IF(CK837="-","-",_xlfn.XLOOKUP(CK837,'Banco de dados'!$B:$B,'Banco de dados'!$E:$E))</f>
        <v>#N/A</v>
      </c>
      <c r="CM837" s="28">
        <f t="shared" si="925"/>
        <v>4</v>
      </c>
      <c r="CN837" s="26">
        <f>_xlfn.XLOOKUP(CI837,'Banco de dados'!$B:$B,'Banco de dados'!$H:$H)</f>
        <v>39</v>
      </c>
      <c r="CO837" s="26" t="e">
        <f t="array" aca="1" ref="CO837" ca="1">_xludf.XLOOKUP(CK837,'Banco de dados'!$B:$B,'Banco de dados'!$H:$H)</f>
        <v>#NAME?</v>
      </c>
      <c r="CP837" s="51" t="e">
        <f t="array" aca="1" ref="CP837" ca="1">_xludf.XLOOKUP(CI837,'Banco de dados'!$B:$B,'Banco de dados'!$F:$F)</f>
        <v>#NAME?</v>
      </c>
      <c r="CQ837" s="26" t="e">
        <f t="array" aca="1" ref="CQ837" ca="1">_xludf.XLOOKUP(CK837,'Banco de dados'!$B:$B,'Banco de dados'!$F:$F)</f>
        <v>#NAME?</v>
      </c>
      <c r="CR837" s="27">
        <v>0</v>
      </c>
      <c r="CS837" s="27"/>
      <c r="CT837" s="26" t="str">
        <f>IF(AG837=0.5,"Suporte",IF(AND(AG837&gt;='Braços de IP'!$B$9,AG837&lt;='Braços de IP'!$D$9),'Braços de IP'!$E$9,IF(AND(AG837&gt;='Braços de IP'!$B$10,AG837&lt;='Braços de IP'!$D$10),'Braços de IP'!$E$10,IF(AND(AG837&gt;='Braços de IP'!$B$11,AG837&lt;='Braços de IP'!$D$11),'Braços de IP'!$E$11,IF(AND(AG837&gt;='Braços de IP'!$B$12,AG837&lt;='Braços de IP'!$D$12),'Braços de IP'!$E$12,IF(AND(AG837&gt;='Braços de IP'!$B$13,AG837&lt;='Braços de IP'!$D$13),'Braços de IP'!$E$13,IF(AND(AG837&gt;='Braços de IP'!$B$14,AG837&lt;='Braços de IP'!$D$14),'Braços de IP'!$E$14,"ERRO")))))))</f>
        <v>Curto II</v>
      </c>
      <c r="CU837" s="27"/>
      <c r="CV837" s="26" t="str">
        <f>IF($CU837="","",VLOOKUP($CU837,'Braços de IP'!$E$9:$I$15,2,0))</f>
        <v/>
      </c>
      <c r="CW837" s="29" t="str">
        <f>IF($CU837="","",VLOOKUP($CU837,'Braços de IP'!$E$9:$I$15,5,0))</f>
        <v/>
      </c>
      <c r="CX837" s="26" t="s">
        <v>545</v>
      </c>
      <c r="CY837" s="26">
        <v>4</v>
      </c>
      <c r="CZ837" s="26"/>
      <c r="DA837" s="26" t="s">
        <v>546</v>
      </c>
      <c r="DB837" s="26"/>
      <c r="DC837" s="26"/>
      <c r="DD837" s="30">
        <f t="shared" si="926"/>
        <v>39</v>
      </c>
      <c r="DE837" s="31">
        <f t="shared" si="927"/>
        <v>190</v>
      </c>
      <c r="DF837" s="30">
        <f t="shared" si="928"/>
        <v>916</v>
      </c>
      <c r="DG837" s="32">
        <f t="shared" si="929"/>
        <v>0.79473684210526319</v>
      </c>
      <c r="DH837" s="33" t="s">
        <v>143</v>
      </c>
      <c r="DI837" s="34"/>
      <c r="DJ837" s="35"/>
      <c r="DK837" s="16" t="s">
        <v>144</v>
      </c>
      <c r="DL837" s="16"/>
      <c r="DN837" s="36" t="e">
        <f t="shared" si="970"/>
        <v>#VALUE!</v>
      </c>
    </row>
    <row r="838" spans="1:124" ht="15.75" customHeight="1" x14ac:dyDescent="0.25">
      <c r="B838" s="16">
        <v>191</v>
      </c>
      <c r="C838" s="16" t="s">
        <v>146</v>
      </c>
      <c r="D838" s="16" t="s">
        <v>675</v>
      </c>
      <c r="E838" s="16">
        <v>-8.0327350000000006</v>
      </c>
      <c r="F838" s="16">
        <v>-34.953136999999998</v>
      </c>
      <c r="G838" s="16" t="s">
        <v>160</v>
      </c>
      <c r="H838" s="17" t="s">
        <v>136</v>
      </c>
      <c r="I838" s="16" t="s">
        <v>135</v>
      </c>
      <c r="J838" s="17" t="s">
        <v>137</v>
      </c>
      <c r="K838" s="18">
        <v>190</v>
      </c>
      <c r="L838" s="17" t="s">
        <v>138</v>
      </c>
      <c r="M838" s="17">
        <v>0</v>
      </c>
      <c r="N838" s="16">
        <f t="shared" si="966"/>
        <v>1520</v>
      </c>
      <c r="O838" s="17">
        <v>1</v>
      </c>
      <c r="P838" s="17">
        <v>4.0599999999999996</v>
      </c>
      <c r="Q838" s="17">
        <v>10.6</v>
      </c>
      <c r="R838" s="16"/>
      <c r="S838" s="16"/>
      <c r="T838" s="16">
        <v>10.35</v>
      </c>
      <c r="U838" s="17">
        <v>6.73</v>
      </c>
      <c r="V838" s="17">
        <v>5.82</v>
      </c>
      <c r="W838" s="17">
        <v>0</v>
      </c>
      <c r="X838" s="17">
        <v>0</v>
      </c>
      <c r="Y838" s="17">
        <v>0</v>
      </c>
      <c r="Z838" s="17">
        <v>0</v>
      </c>
      <c r="AA838" s="17" t="s">
        <v>298</v>
      </c>
      <c r="AB838" s="17" t="s">
        <v>140</v>
      </c>
      <c r="AC838" s="17">
        <v>74.400000000000006</v>
      </c>
      <c r="AD838" s="17">
        <v>12</v>
      </c>
      <c r="AE838" s="17">
        <v>4</v>
      </c>
      <c r="AF838" s="17">
        <v>2.71</v>
      </c>
      <c r="AG838" s="17">
        <v>1.32</v>
      </c>
      <c r="AH838" s="17">
        <f t="shared" si="967"/>
        <v>-1.39</v>
      </c>
      <c r="AI838" s="17" t="s">
        <v>136</v>
      </c>
      <c r="AJ838" s="17" t="s">
        <v>136</v>
      </c>
      <c r="AK838" s="17" t="s">
        <v>141</v>
      </c>
      <c r="AL838" s="17">
        <f t="shared" si="968"/>
        <v>8</v>
      </c>
      <c r="AM838" s="17">
        <v>0</v>
      </c>
      <c r="AN838" s="17"/>
      <c r="AO838" s="17">
        <v>0</v>
      </c>
      <c r="AP838" s="17">
        <v>0</v>
      </c>
      <c r="AQ838" s="17">
        <v>0</v>
      </c>
      <c r="AR838" s="17" t="s">
        <v>136</v>
      </c>
      <c r="AS838" s="19">
        <f t="shared" si="908"/>
        <v>0</v>
      </c>
      <c r="AT838" s="19"/>
      <c r="AU838" s="19">
        <f>VLOOKUP(G838,ABNT5101!$I$3:$J$9,2)</f>
        <v>10</v>
      </c>
      <c r="AV838" s="19">
        <f>VLOOKUP(G838,ABNT5101!$I$3:$M$9,5)</f>
        <v>0.18</v>
      </c>
      <c r="AW838" s="17" t="str">
        <f>_xlfn.XLOOKUP(G838,ABNT5101!I:I,ABNT5101!L:L)</f>
        <v>-</v>
      </c>
      <c r="AX838" s="17">
        <f>_xlfn.XLOOKUP(G838,ABNT5101!$I:$I,ABNT5101!M:M)</f>
        <v>0.18</v>
      </c>
      <c r="AY838" s="17" t="str">
        <f>_xlfn.XLOOKUP(G838,ABNT5101!$I:$I,ABNT5101!N:N)</f>
        <v>-</v>
      </c>
      <c r="AZ838" s="17">
        <f>_xlfn.XLOOKUP(G838,ABNT5101!$I:$I,ABNT5101!O:O)</f>
        <v>16</v>
      </c>
      <c r="BA838" s="20" t="str">
        <f t="shared" si="909"/>
        <v>ATENDE</v>
      </c>
      <c r="BB838" s="21">
        <f t="shared" ref="BB838:BC838" si="1008">BE838/AU838-1</f>
        <v>0.32799999999999985</v>
      </c>
      <c r="BC838" s="21">
        <f t="shared" si="1008"/>
        <v>2.1111111111111116</v>
      </c>
      <c r="BD838" s="21" t="str">
        <f t="shared" si="911"/>
        <v>-</v>
      </c>
      <c r="BE838" s="22">
        <v>13.28</v>
      </c>
      <c r="BF838" s="22">
        <v>0.56000000000000005</v>
      </c>
      <c r="BG838" s="22"/>
      <c r="BH838" s="22"/>
      <c r="BI838" s="23"/>
      <c r="BJ838" s="22"/>
      <c r="BK838" s="20" t="str">
        <f t="shared" si="912"/>
        <v>ATENDE</v>
      </c>
      <c r="BL838" s="20" t="str">
        <f t="shared" si="913"/>
        <v>ATENDE</v>
      </c>
      <c r="BM838" s="20" t="str">
        <f t="shared" si="914"/>
        <v>ATENDE</v>
      </c>
      <c r="BN838" s="20" t="str">
        <f t="shared" si="915"/>
        <v>ATENDE</v>
      </c>
      <c r="BO838" s="24" t="str">
        <f t="shared" si="916"/>
        <v>C4</v>
      </c>
      <c r="BP838" s="24" t="str">
        <f t="shared" si="986"/>
        <v>P6</v>
      </c>
      <c r="BQ838" s="25">
        <f t="shared" si="917"/>
        <v>1.3566666666666669</v>
      </c>
      <c r="BR838" s="22">
        <v>7.07</v>
      </c>
      <c r="BS838" s="22">
        <v>4.51</v>
      </c>
      <c r="BT838" s="24">
        <f>IF(BP838="-","-",_xlfn.XLOOKUP(BP838,ABNT5101!$B$4:$B$9,ABNT5101!$C$4:$C$9))</f>
        <v>3</v>
      </c>
      <c r="BU838" s="24">
        <f>IF(BP838="-","-",_xlfn.XLOOKUP(BP838,ABNT5101!$B$4:$B$9,ABNT5101!$D$4:$D$9))</f>
        <v>0.6</v>
      </c>
      <c r="BV838" s="20" t="str">
        <f t="shared" si="918"/>
        <v>ATENDE</v>
      </c>
      <c r="BW838" s="20" t="str">
        <f t="shared" si="919"/>
        <v>ATENDE</v>
      </c>
      <c r="BX838" s="20" t="str">
        <f t="shared" si="920"/>
        <v>ATENDE</v>
      </c>
      <c r="BY838" s="24" t="str">
        <f t="shared" si="1000"/>
        <v>P6</v>
      </c>
      <c r="BZ838" s="25">
        <f t="shared" si="921"/>
        <v>1.1400000000000001</v>
      </c>
      <c r="CA838" s="24">
        <v>6.42</v>
      </c>
      <c r="CB838" s="24">
        <v>3.56</v>
      </c>
      <c r="CC838" s="20">
        <f>IF(BY838="-","-",_xlfn.XLOOKUP(BY838,ABNT5101!$B$4:$B$9,ABNT5101!$C$4:$C$9))</f>
        <v>3</v>
      </c>
      <c r="CD838" s="24">
        <f>IF(BY838="-","-",_xlfn.XLOOKUP(BY838,ABNT5101!$B$4:$B$9,ABNT5101!$D$4:$D$9))</f>
        <v>0.6</v>
      </c>
      <c r="CE838" s="20" t="str">
        <f t="shared" si="922"/>
        <v>ATENDE</v>
      </c>
      <c r="CF838" s="20" t="str">
        <f t="shared" si="923"/>
        <v>ATENDE</v>
      </c>
      <c r="CG838" s="20" t="str">
        <f t="shared" si="924"/>
        <v>ATENDE</v>
      </c>
      <c r="CH838" s="26" t="str">
        <f>_xlfn.XLOOKUP(CI838,'Banco de dados'!$B:$B,'Banco de dados'!$D:$D)</f>
        <v>TECNOWATT</v>
      </c>
      <c r="CI838" s="27" t="str">
        <f>'Banco de dados'!B66</f>
        <v xml:space="preserve">SIGSAGPTLRRSSNDL_40W_50IBBRS
</v>
      </c>
      <c r="CJ838" s="26" t="str">
        <f>_xlfn.XLOOKUP(CI838,'Banco de dados'!$B:$B,'Banco de dados'!$E:$E)</f>
        <v>SIGSAGPTLRRSSNDL_40W_50IBBRS
1-10C1MUN6.5</v>
      </c>
      <c r="CK838" s="26"/>
      <c r="CL838" s="26" t="e">
        <f>IF(CK838="-","-",_xlfn.XLOOKUP(CK838,'Banco de dados'!$B:$B,'Banco de dados'!$E:$E))</f>
        <v>#N/A</v>
      </c>
      <c r="CM838" s="28">
        <f t="shared" si="925"/>
        <v>4</v>
      </c>
      <c r="CN838" s="26">
        <f>_xlfn.XLOOKUP(CI838,'Banco de dados'!$B:$B,'Banco de dados'!$H:$H)</f>
        <v>40</v>
      </c>
      <c r="CO838" s="26" t="e">
        <f t="array" aca="1" ref="CO838" ca="1">_xludf.XLOOKUP(CK838,'Banco de dados'!$B:$B,'Banco de dados'!$H:$H)</f>
        <v>#NAME?</v>
      </c>
      <c r="CP838" s="51" t="e">
        <f t="array" aca="1" ref="CP838" ca="1">_xludf.XLOOKUP(CI838,'Banco de dados'!$B:$B,'Banco de dados'!$F:$F)</f>
        <v>#NAME?</v>
      </c>
      <c r="CQ838" s="26" t="e">
        <f t="array" aca="1" ref="CQ838" ca="1">_xludf.XLOOKUP(CK838,'Banco de dados'!$B:$B,'Banco de dados'!$F:$F)</f>
        <v>#NAME?</v>
      </c>
      <c r="CR838" s="27">
        <v>0</v>
      </c>
      <c r="CS838" s="27"/>
      <c r="CT838" s="26" t="str">
        <f>IF(AG838=0.5,"Suporte",IF(AND(AG838&gt;='Braços de IP'!$B$9,AG838&lt;='Braços de IP'!$D$9),'Braços de IP'!$E$9,IF(AND(AG838&gt;='Braços de IP'!$B$10,AG838&lt;='Braços de IP'!$D$10),'Braços de IP'!$E$10,IF(AND(AG838&gt;='Braços de IP'!$B$11,AG838&lt;='Braços de IP'!$D$11),'Braços de IP'!$E$11,IF(AND(AG838&gt;='Braços de IP'!$B$12,AG838&lt;='Braços de IP'!$D$12),'Braços de IP'!$E$12,IF(AND(AG838&gt;='Braços de IP'!$B$13,AG838&lt;='Braços de IP'!$D$13),'Braços de IP'!$E$13,IF(AND(AG838&gt;='Braços de IP'!$B$14,AG838&lt;='Braços de IP'!$D$14),'Braços de IP'!$E$14,"ERRO")))))))</f>
        <v>Curto II</v>
      </c>
      <c r="CU838" s="27"/>
      <c r="CV838" s="26" t="str">
        <f>IF($CU838="","",VLOOKUP($CU838,'Braços de IP'!$E$9:$I$15,2,0))</f>
        <v/>
      </c>
      <c r="CW838" s="29" t="str">
        <f>IF($CU838="","",VLOOKUP($CU838,'Braços de IP'!$E$9:$I$15,5,0))</f>
        <v/>
      </c>
      <c r="CX838" s="26" t="s">
        <v>545</v>
      </c>
      <c r="CY838" s="26">
        <v>4</v>
      </c>
      <c r="CZ838" s="26"/>
      <c r="DA838" s="26" t="s">
        <v>546</v>
      </c>
      <c r="DB838" s="26"/>
      <c r="DC838" s="26"/>
      <c r="DD838" s="30">
        <f t="shared" si="926"/>
        <v>40</v>
      </c>
      <c r="DE838" s="31">
        <f t="shared" si="927"/>
        <v>190</v>
      </c>
      <c r="DF838" s="30">
        <f t="shared" si="928"/>
        <v>920</v>
      </c>
      <c r="DG838" s="32">
        <f t="shared" si="929"/>
        <v>0.78947368421052633</v>
      </c>
      <c r="DH838" s="33" t="s">
        <v>143</v>
      </c>
      <c r="DI838" s="34"/>
      <c r="DJ838" s="35"/>
      <c r="DK838" s="16" t="s">
        <v>144</v>
      </c>
      <c r="DL838" s="16"/>
      <c r="DN838" s="36" t="e">
        <f t="shared" si="970"/>
        <v>#VALUE!</v>
      </c>
    </row>
    <row r="839" spans="1:124" ht="15.75" customHeight="1" x14ac:dyDescent="0.25">
      <c r="B839" s="16">
        <v>192</v>
      </c>
      <c r="C839" s="16" t="s">
        <v>174</v>
      </c>
      <c r="D839" s="16" t="s">
        <v>676</v>
      </c>
      <c r="E839" s="16">
        <v>-8.0413080000000008</v>
      </c>
      <c r="F839" s="16">
        <v>-34.9375</v>
      </c>
      <c r="G839" s="16" t="s">
        <v>153</v>
      </c>
      <c r="H839" s="17" t="s">
        <v>136</v>
      </c>
      <c r="I839" s="16" t="s">
        <v>136</v>
      </c>
      <c r="J839" s="17" t="s">
        <v>137</v>
      </c>
      <c r="K839" s="18">
        <v>60</v>
      </c>
      <c r="L839" s="17" t="s">
        <v>138</v>
      </c>
      <c r="M839" s="17">
        <v>0</v>
      </c>
      <c r="N839" s="16">
        <f t="shared" si="966"/>
        <v>120</v>
      </c>
      <c r="O839" s="17">
        <v>1</v>
      </c>
      <c r="P839" s="17">
        <v>0</v>
      </c>
      <c r="Q839" s="17">
        <v>6.72</v>
      </c>
      <c r="R839" s="16"/>
      <c r="S839" s="16"/>
      <c r="T839" s="16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 t="s">
        <v>139</v>
      </c>
      <c r="AB839" s="17" t="s">
        <v>140</v>
      </c>
      <c r="AC839" s="17">
        <v>21.97</v>
      </c>
      <c r="AD839" s="17">
        <v>4</v>
      </c>
      <c r="AE839" s="17">
        <v>1</v>
      </c>
      <c r="AF839" s="17">
        <v>0</v>
      </c>
      <c r="AG839" s="17">
        <v>0.66</v>
      </c>
      <c r="AH839" s="17">
        <f t="shared" si="967"/>
        <v>0.66</v>
      </c>
      <c r="AI839" s="17" t="s">
        <v>136</v>
      </c>
      <c r="AJ839" s="17" t="s">
        <v>136</v>
      </c>
      <c r="AK839" s="17" t="s">
        <v>141</v>
      </c>
      <c r="AL839" s="17">
        <f t="shared" si="968"/>
        <v>2</v>
      </c>
      <c r="AM839" s="17">
        <v>0</v>
      </c>
      <c r="AN839" s="17"/>
      <c r="AO839" s="17">
        <v>0</v>
      </c>
      <c r="AP839" s="17">
        <v>0</v>
      </c>
      <c r="AQ839" s="17">
        <v>0</v>
      </c>
      <c r="AR839" s="17" t="s">
        <v>136</v>
      </c>
      <c r="AS839" s="19">
        <f t="shared" si="908"/>
        <v>0</v>
      </c>
      <c r="AT839" s="19"/>
      <c r="AU839" s="19">
        <f>VLOOKUP(G839,ABNT5101!$I$3:$J$9,2)</f>
        <v>15</v>
      </c>
      <c r="AV839" s="19">
        <f>VLOOKUP(G839,ABNT5101!$I$3:$M$9,5)</f>
        <v>0.18</v>
      </c>
      <c r="AW839" s="17" t="str">
        <f>_xlfn.XLOOKUP(G839,ABNT5101!I:I,ABNT5101!L:L)</f>
        <v>-</v>
      </c>
      <c r="AX839" s="17">
        <f>_xlfn.XLOOKUP(G839,ABNT5101!$I:$I,ABNT5101!M:M)</f>
        <v>0.18</v>
      </c>
      <c r="AY839" s="17" t="str">
        <f>_xlfn.XLOOKUP(G839,ABNT5101!$I:$I,ABNT5101!N:N)</f>
        <v>-</v>
      </c>
      <c r="AZ839" s="17">
        <f>_xlfn.XLOOKUP(G839,ABNT5101!$I:$I,ABNT5101!O:O)</f>
        <v>15</v>
      </c>
      <c r="BA839" s="20" t="str">
        <f t="shared" si="909"/>
        <v>ATENDE</v>
      </c>
      <c r="BB839" s="21">
        <f t="shared" ref="BB839:BC839" si="1009">BE839/AU839-1</f>
        <v>2.4000000000000021E-2</v>
      </c>
      <c r="BC839" s="21">
        <f t="shared" si="1009"/>
        <v>0.88888888888888906</v>
      </c>
      <c r="BD839" s="21" t="str">
        <f t="shared" si="911"/>
        <v>-</v>
      </c>
      <c r="BE839" s="22">
        <v>15.36</v>
      </c>
      <c r="BF839" s="22">
        <v>0.34</v>
      </c>
      <c r="BG839" s="22"/>
      <c r="BH839" s="22"/>
      <c r="BI839" s="23"/>
      <c r="BJ839" s="22"/>
      <c r="BK839" s="20" t="str">
        <f t="shared" si="912"/>
        <v>ATENDE</v>
      </c>
      <c r="BL839" s="20" t="str">
        <f t="shared" si="913"/>
        <v>ATENDE</v>
      </c>
      <c r="BM839" s="20" t="str">
        <f t="shared" si="914"/>
        <v>ATENDE</v>
      </c>
      <c r="BN839" s="20" t="str">
        <f t="shared" si="915"/>
        <v>ATENDE</v>
      </c>
      <c r="BO839" s="24" t="str">
        <f t="shared" si="916"/>
        <v>C3</v>
      </c>
      <c r="BP839" s="24" t="str">
        <f t="shared" si="986"/>
        <v>-</v>
      </c>
      <c r="BQ839" s="25" t="e">
        <f t="shared" si="917"/>
        <v>#VALUE!</v>
      </c>
      <c r="BR839" s="22"/>
      <c r="BS839" s="22"/>
      <c r="BT839" s="24" t="str">
        <f>IF(BP839="-","-",_xlfn.XLOOKUP(BP839,ABNT5101!$B$4:$B$9,ABNT5101!$C$4:$C$9))</f>
        <v>-</v>
      </c>
      <c r="BU839" s="24" t="str">
        <f>IF(BP839="-","-",_xlfn.XLOOKUP(BP839,ABNT5101!$B$4:$B$9,ABNT5101!$D$4:$D$9))</f>
        <v>-</v>
      </c>
      <c r="BV839" s="20" t="str">
        <f t="shared" si="918"/>
        <v>-</v>
      </c>
      <c r="BW839" s="20" t="str">
        <f t="shared" si="919"/>
        <v>-</v>
      </c>
      <c r="BX839" s="20" t="str">
        <f t="shared" si="920"/>
        <v>-</v>
      </c>
      <c r="BY839" s="24" t="str">
        <f t="shared" si="1000"/>
        <v>-</v>
      </c>
      <c r="BZ839" s="25" t="e">
        <f t="shared" si="921"/>
        <v>#VALUE!</v>
      </c>
      <c r="CA839" s="24"/>
      <c r="CB839" s="24"/>
      <c r="CC839" s="20" t="str">
        <f>IF(BY839="-","-",_xlfn.XLOOKUP(BY839,ABNT5101!$B$4:$B$9,ABNT5101!$C$4:$C$9))</f>
        <v>-</v>
      </c>
      <c r="CD839" s="24" t="str">
        <f>IF(BY839="-","-",_xlfn.XLOOKUP(BY839,ABNT5101!$B$4:$B$9,ABNT5101!$D$4:$D$9))</f>
        <v>-</v>
      </c>
      <c r="CE839" s="20" t="str">
        <f t="shared" si="922"/>
        <v>-</v>
      </c>
      <c r="CF839" s="20" t="str">
        <f t="shared" si="923"/>
        <v>-</v>
      </c>
      <c r="CG839" s="20" t="str">
        <f t="shared" si="924"/>
        <v>-</v>
      </c>
      <c r="CH839" s="26" t="str">
        <f>_xlfn.XLOOKUP(CI839,'Banco de dados'!$B:$B,'Banco de dados'!$D:$D)</f>
        <v>LEDSTAR</v>
      </c>
      <c r="CI839" s="47" t="str">
        <f>'Banco de dados'!B5</f>
        <v xml:space="preserve"> SL VT 9.1 28W</v>
      </c>
      <c r="CJ839" s="26" t="str">
        <f>_xlfn.XLOOKUP(CI839,'Banco de dados'!$B:$B,'Banco de dados'!$E:$E)</f>
        <v>LUM LED SL VT 9.1 28W</v>
      </c>
      <c r="CK839" s="26"/>
      <c r="CL839" s="26" t="e">
        <f>IF(CK839="-","-",_xlfn.XLOOKUP(CK839,'Banco de dados'!$B:$B,'Banco de dados'!$E:$E))</f>
        <v>#N/A</v>
      </c>
      <c r="CM839" s="28">
        <f t="shared" si="925"/>
        <v>1</v>
      </c>
      <c r="CN839" s="26">
        <f>_xlfn.XLOOKUP(CI839,'Banco de dados'!$B:$B,'Banco de dados'!$H:$H)</f>
        <v>28</v>
      </c>
      <c r="CO839" s="26" t="e">
        <f t="array" aca="1" ref="CO839" ca="1">_xludf.XLOOKUP(CK839,'Banco de dados'!$B:$B,'Banco de dados'!$H:$H)</f>
        <v>#NAME?</v>
      </c>
      <c r="CP839" s="51" t="e">
        <f t="array" aca="1" ref="CP839" ca="1">_xludf.XLOOKUP(CI839,'Banco de dados'!$B:$B,'Banco de dados'!$F:$F)</f>
        <v>#NAME?</v>
      </c>
      <c r="CQ839" s="26" t="e">
        <f t="array" aca="1" ref="CQ839" ca="1">_xludf.XLOOKUP(CK839,'Banco de dados'!$B:$B,'Banco de dados'!$F:$F)</f>
        <v>#NAME?</v>
      </c>
      <c r="CR839" s="27">
        <v>0</v>
      </c>
      <c r="CS839" s="27"/>
      <c r="CT839" s="26" t="str">
        <f>IF(AG839=0.5,"Suporte",IF(AND(AG839&gt;='Braços de IP'!$B$9,AG839&lt;='Braços de IP'!$D$9),'Braços de IP'!$E$9,IF(AND(AG839&gt;='Braços de IP'!$B$10,AG839&lt;='Braços de IP'!$D$10),'Braços de IP'!$E$10,IF(AND(AG839&gt;='Braços de IP'!$B$11,AG839&lt;='Braços de IP'!$D$11),'Braços de IP'!$E$11,IF(AND(AG839&gt;='Braços de IP'!$B$12,AG839&lt;='Braços de IP'!$D$12),'Braços de IP'!$E$12,IF(AND(AG839&gt;='Braços de IP'!$B$13,AG839&lt;='Braços de IP'!$D$13),'Braços de IP'!$E$13,IF(AND(AG839&gt;='Braços de IP'!$B$14,AG839&lt;='Braços de IP'!$D$14),'Braços de IP'!$E$14,"ERRO")))))))</f>
        <v>Curto I</v>
      </c>
      <c r="CU839" s="27"/>
      <c r="CV839" s="26" t="str">
        <f>IF($CU839="","",VLOOKUP($CU839,'Braços de IP'!$E$9:$I$15,2,0))</f>
        <v/>
      </c>
      <c r="CW839" s="29" t="str">
        <f>IF($CU839="","",VLOOKUP($CU839,'Braços de IP'!$E$9:$I$15,5,0))</f>
        <v/>
      </c>
      <c r="CX839" s="26"/>
      <c r="CY839" s="26"/>
      <c r="CZ839" s="26"/>
      <c r="DA839" s="26"/>
      <c r="DB839" s="26"/>
      <c r="DC839" s="26"/>
      <c r="DD839" s="30">
        <f t="shared" si="926"/>
        <v>28</v>
      </c>
      <c r="DE839" s="31">
        <f t="shared" si="927"/>
        <v>60</v>
      </c>
      <c r="DF839" s="30">
        <f t="shared" si="928"/>
        <v>88</v>
      </c>
      <c r="DG839" s="32">
        <f t="shared" si="929"/>
        <v>0.53333333333333333</v>
      </c>
      <c r="DH839" s="33" t="s">
        <v>143</v>
      </c>
      <c r="DI839" s="34"/>
      <c r="DJ839" s="35"/>
      <c r="DK839" s="16" t="s">
        <v>144</v>
      </c>
      <c r="DL839" s="16"/>
      <c r="DN839" s="36" t="e">
        <f t="shared" si="970"/>
        <v>#VALUE!</v>
      </c>
    </row>
    <row r="840" spans="1:124" ht="15.75" customHeight="1" x14ac:dyDescent="0.25">
      <c r="B840" s="16">
        <v>192</v>
      </c>
      <c r="C840" s="16" t="s">
        <v>174</v>
      </c>
      <c r="D840" s="16" t="s">
        <v>676</v>
      </c>
      <c r="E840" s="16">
        <v>-8.0413080000000008</v>
      </c>
      <c r="F840" s="16">
        <v>-34.9375</v>
      </c>
      <c r="G840" s="16" t="s">
        <v>153</v>
      </c>
      <c r="H840" s="17" t="s">
        <v>136</v>
      </c>
      <c r="I840" s="16" t="s">
        <v>136</v>
      </c>
      <c r="J840" s="17" t="s">
        <v>137</v>
      </c>
      <c r="K840" s="18">
        <v>60</v>
      </c>
      <c r="L840" s="17" t="s">
        <v>138</v>
      </c>
      <c r="M840" s="17">
        <v>0</v>
      </c>
      <c r="N840" s="16">
        <f t="shared" si="966"/>
        <v>120</v>
      </c>
      <c r="O840" s="17">
        <v>1</v>
      </c>
      <c r="P840" s="17">
        <v>0</v>
      </c>
      <c r="Q840" s="17">
        <v>6.72</v>
      </c>
      <c r="R840" s="16"/>
      <c r="S840" s="16"/>
      <c r="T840" s="16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 t="s">
        <v>139</v>
      </c>
      <c r="AB840" s="17" t="s">
        <v>140</v>
      </c>
      <c r="AC840" s="17">
        <v>21.97</v>
      </c>
      <c r="AD840" s="17">
        <v>4</v>
      </c>
      <c r="AE840" s="17">
        <v>1</v>
      </c>
      <c r="AF840" s="17">
        <v>0</v>
      </c>
      <c r="AG840" s="17">
        <v>0.66</v>
      </c>
      <c r="AH840" s="17">
        <f t="shared" si="967"/>
        <v>0.66</v>
      </c>
      <c r="AI840" s="17" t="s">
        <v>136</v>
      </c>
      <c r="AJ840" s="17" t="s">
        <v>136</v>
      </c>
      <c r="AK840" s="17" t="s">
        <v>141</v>
      </c>
      <c r="AL840" s="17">
        <f t="shared" si="968"/>
        <v>2</v>
      </c>
      <c r="AM840" s="17">
        <v>0</v>
      </c>
      <c r="AN840" s="17"/>
      <c r="AO840" s="17">
        <v>0</v>
      </c>
      <c r="AP840" s="17">
        <v>0</v>
      </c>
      <c r="AQ840" s="17">
        <v>0</v>
      </c>
      <c r="AR840" s="17" t="s">
        <v>136</v>
      </c>
      <c r="AS840" s="19">
        <f t="shared" si="908"/>
        <v>0</v>
      </c>
      <c r="AT840" s="19"/>
      <c r="AU840" s="19">
        <f>VLOOKUP(G840,ABNT5101!$I$3:$J$9,2)</f>
        <v>15</v>
      </c>
      <c r="AV840" s="19">
        <f>VLOOKUP(G840,ABNT5101!$I$3:$M$9,5)</f>
        <v>0.18</v>
      </c>
      <c r="AW840" s="17" t="str">
        <f>_xlfn.XLOOKUP(G840,ABNT5101!I:I,ABNT5101!L:L)</f>
        <v>-</v>
      </c>
      <c r="AX840" s="17">
        <f>_xlfn.XLOOKUP(G840,ABNT5101!$I:$I,ABNT5101!M:M)</f>
        <v>0.18</v>
      </c>
      <c r="AY840" s="17" t="str">
        <f>_xlfn.XLOOKUP(G840,ABNT5101!$I:$I,ABNT5101!N:N)</f>
        <v>-</v>
      </c>
      <c r="AZ840" s="17">
        <f>_xlfn.XLOOKUP(G840,ABNT5101!$I:$I,ABNT5101!O:O)</f>
        <v>15</v>
      </c>
      <c r="BA840" s="20" t="str">
        <f t="shared" si="909"/>
        <v>ATENDE</v>
      </c>
      <c r="BB840" s="21">
        <f t="shared" ref="BB840:BC840" si="1010">BE840/AU840-1</f>
        <v>0.26</v>
      </c>
      <c r="BC840" s="21">
        <f t="shared" si="1010"/>
        <v>0.88888888888888906</v>
      </c>
      <c r="BD840" s="21" t="str">
        <f t="shared" si="911"/>
        <v>-</v>
      </c>
      <c r="BE840" s="22">
        <v>18.899999999999999</v>
      </c>
      <c r="BF840" s="22">
        <v>0.34</v>
      </c>
      <c r="BG840" s="22"/>
      <c r="BH840" s="22"/>
      <c r="BI840" s="23"/>
      <c r="BJ840" s="22"/>
      <c r="BK840" s="20" t="str">
        <f t="shared" si="912"/>
        <v>ATENDE</v>
      </c>
      <c r="BL840" s="20" t="str">
        <f t="shared" si="913"/>
        <v>ATENDE</v>
      </c>
      <c r="BM840" s="20" t="str">
        <f t="shared" si="914"/>
        <v>ATENDE</v>
      </c>
      <c r="BN840" s="20" t="str">
        <f t="shared" si="915"/>
        <v>ATENDE</v>
      </c>
      <c r="BO840" s="24" t="str">
        <f t="shared" si="916"/>
        <v>C3</v>
      </c>
      <c r="BP840" s="24" t="str">
        <f t="shared" si="986"/>
        <v>-</v>
      </c>
      <c r="BQ840" s="25" t="e">
        <f t="shared" si="917"/>
        <v>#VALUE!</v>
      </c>
      <c r="BR840" s="22"/>
      <c r="BS840" s="22"/>
      <c r="BT840" s="24" t="str">
        <f>IF(BP840="-","-",_xlfn.XLOOKUP(BP840,ABNT5101!$B$4:$B$9,ABNT5101!$C$4:$C$9))</f>
        <v>-</v>
      </c>
      <c r="BU840" s="24" t="str">
        <f>IF(BP840="-","-",_xlfn.XLOOKUP(BP840,ABNT5101!$B$4:$B$9,ABNT5101!$D$4:$D$9))</f>
        <v>-</v>
      </c>
      <c r="BV840" s="20" t="str">
        <f t="shared" si="918"/>
        <v>-</v>
      </c>
      <c r="BW840" s="20" t="str">
        <f t="shared" si="919"/>
        <v>-</v>
      </c>
      <c r="BX840" s="20" t="str">
        <f t="shared" si="920"/>
        <v>-</v>
      </c>
      <c r="BY840" s="24" t="str">
        <f t="shared" si="1000"/>
        <v>-</v>
      </c>
      <c r="BZ840" s="25" t="e">
        <f t="shared" si="921"/>
        <v>#VALUE!</v>
      </c>
      <c r="CA840" s="24"/>
      <c r="CB840" s="24"/>
      <c r="CC840" s="20" t="str">
        <f>IF(BY840="-","-",_xlfn.XLOOKUP(BY840,ABNT5101!$B$4:$B$9,ABNT5101!$C$4:$C$9))</f>
        <v>-</v>
      </c>
      <c r="CD840" s="24" t="str">
        <f>IF(BY840="-","-",_xlfn.XLOOKUP(BY840,ABNT5101!$B$4:$B$9,ABNT5101!$D$4:$D$9))</f>
        <v>-</v>
      </c>
      <c r="CE840" s="20" t="str">
        <f t="shared" si="922"/>
        <v>-</v>
      </c>
      <c r="CF840" s="20" t="str">
        <f t="shared" si="923"/>
        <v>-</v>
      </c>
      <c r="CG840" s="20" t="str">
        <f t="shared" si="924"/>
        <v>-</v>
      </c>
      <c r="CH840" s="26" t="str">
        <f>_xlfn.XLOOKUP(CI840,'Banco de dados'!$B:$B,'Banco de dados'!$D:$D)</f>
        <v>SX LIGHTING</v>
      </c>
      <c r="CI840" s="27" t="str">
        <f>'Banco de dados'!B54</f>
        <v>SX-INEVO030HF</v>
      </c>
      <c r="CJ840" s="26" t="str">
        <f>_xlfn.XLOOKUP(CI840,'Banco de dados'!$B:$B,'Banco de dados'!$E:$E)</f>
        <v>SXINEVO030K50L12CZF7PHF</v>
      </c>
      <c r="CK840" s="26"/>
      <c r="CL840" s="26" t="e">
        <f>IF(CK840="-","-",_xlfn.XLOOKUP(CK840,'Banco de dados'!$B:$B,'Banco de dados'!$E:$E))</f>
        <v>#N/A</v>
      </c>
      <c r="CM840" s="28">
        <f t="shared" si="925"/>
        <v>1</v>
      </c>
      <c r="CN840" s="26">
        <f>_xlfn.XLOOKUP(CI840,'Banco de dados'!$B:$B,'Banco de dados'!$H:$H)</f>
        <v>31</v>
      </c>
      <c r="CO840" s="26" t="e">
        <f t="array" aca="1" ref="CO840" ca="1">_xludf.XLOOKUP(CK840,'Banco de dados'!$B:$B,'Banco de dados'!$H:$H)</f>
        <v>#NAME?</v>
      </c>
      <c r="CP840" s="51" t="e">
        <f t="array" aca="1" ref="CP840" ca="1">_xludf.XLOOKUP(CI840,'Banco de dados'!$B:$B,'Banco de dados'!$F:$F)</f>
        <v>#NAME?</v>
      </c>
      <c r="CQ840" s="26" t="e">
        <f t="array" aca="1" ref="CQ840" ca="1">_xludf.XLOOKUP(CK840,'Banco de dados'!$B:$B,'Banco de dados'!$F:$F)</f>
        <v>#NAME?</v>
      </c>
      <c r="CR840" s="27">
        <v>0</v>
      </c>
      <c r="CS840" s="27"/>
      <c r="CT840" s="26" t="str">
        <f>IF(AG840=0.5,"Suporte",IF(AND(AG840&gt;='Braços de IP'!$B$9,AG840&lt;='Braços de IP'!$D$9),'Braços de IP'!$E$9,IF(AND(AG840&gt;='Braços de IP'!$B$10,AG840&lt;='Braços de IP'!$D$10),'Braços de IP'!$E$10,IF(AND(AG840&gt;='Braços de IP'!$B$11,AG840&lt;='Braços de IP'!$D$11),'Braços de IP'!$E$11,IF(AND(AG840&gt;='Braços de IP'!$B$12,AG840&lt;='Braços de IP'!$D$12),'Braços de IP'!$E$12,IF(AND(AG840&gt;='Braços de IP'!$B$13,AG840&lt;='Braços de IP'!$D$13),'Braços de IP'!$E$13,IF(AND(AG840&gt;='Braços de IP'!$B$14,AG840&lt;='Braços de IP'!$D$14),'Braços de IP'!$E$14,"ERRO")))))))</f>
        <v>Curto I</v>
      </c>
      <c r="CU840" s="27"/>
      <c r="CV840" s="26" t="str">
        <f>IF($CU840="","",VLOOKUP($CU840,'Braços de IP'!$E$9:$I$15,2,0))</f>
        <v/>
      </c>
      <c r="CW840" s="29" t="str">
        <f>IF($CU840="","",VLOOKUP($CU840,'Braços de IP'!$E$9:$I$15,5,0))</f>
        <v/>
      </c>
      <c r="CX840" s="26"/>
      <c r="CY840" s="26"/>
      <c r="CZ840" s="26"/>
      <c r="DA840" s="26"/>
      <c r="DB840" s="26"/>
      <c r="DC840" s="26"/>
      <c r="DD840" s="30">
        <f t="shared" si="926"/>
        <v>31</v>
      </c>
      <c r="DE840" s="31">
        <f t="shared" si="927"/>
        <v>60</v>
      </c>
      <c r="DF840" s="30">
        <f t="shared" si="928"/>
        <v>91</v>
      </c>
      <c r="DG840" s="32">
        <f t="shared" si="929"/>
        <v>0.48333333333333328</v>
      </c>
      <c r="DH840" s="33" t="s">
        <v>143</v>
      </c>
      <c r="DI840" s="34"/>
      <c r="DJ840" s="35"/>
      <c r="DK840" s="16" t="s">
        <v>144</v>
      </c>
      <c r="DL840" s="16"/>
      <c r="DN840" s="36" t="e">
        <f t="shared" si="970"/>
        <v>#VALUE!</v>
      </c>
    </row>
    <row r="841" spans="1:124" ht="15.75" customHeight="1" x14ac:dyDescent="0.25">
      <c r="B841" s="16">
        <v>192</v>
      </c>
      <c r="C841" s="16" t="s">
        <v>174</v>
      </c>
      <c r="D841" s="16" t="s">
        <v>676</v>
      </c>
      <c r="E841" s="16">
        <v>-8.0413080000000008</v>
      </c>
      <c r="F841" s="16">
        <v>-34.9375</v>
      </c>
      <c r="G841" s="16" t="s">
        <v>153</v>
      </c>
      <c r="H841" s="17" t="s">
        <v>136</v>
      </c>
      <c r="I841" s="16" t="s">
        <v>136</v>
      </c>
      <c r="J841" s="17" t="s">
        <v>137</v>
      </c>
      <c r="K841" s="18">
        <v>60</v>
      </c>
      <c r="L841" s="17" t="s">
        <v>138</v>
      </c>
      <c r="M841" s="17">
        <v>0</v>
      </c>
      <c r="N841" s="16">
        <f t="shared" si="966"/>
        <v>120</v>
      </c>
      <c r="O841" s="17">
        <v>1</v>
      </c>
      <c r="P841" s="17">
        <v>0</v>
      </c>
      <c r="Q841" s="17">
        <v>6.72</v>
      </c>
      <c r="R841" s="16"/>
      <c r="S841" s="16"/>
      <c r="T841" s="16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 t="s">
        <v>139</v>
      </c>
      <c r="AB841" s="17" t="s">
        <v>140</v>
      </c>
      <c r="AC841" s="17">
        <v>21.97</v>
      </c>
      <c r="AD841" s="17">
        <v>4</v>
      </c>
      <c r="AE841" s="17">
        <v>1</v>
      </c>
      <c r="AF841" s="17">
        <v>0</v>
      </c>
      <c r="AG841" s="17">
        <v>0.66</v>
      </c>
      <c r="AH841" s="17">
        <f t="shared" si="967"/>
        <v>0.66</v>
      </c>
      <c r="AI841" s="17" t="s">
        <v>136</v>
      </c>
      <c r="AJ841" s="17" t="s">
        <v>136</v>
      </c>
      <c r="AK841" s="17" t="s">
        <v>141</v>
      </c>
      <c r="AL841" s="17">
        <f t="shared" si="968"/>
        <v>2</v>
      </c>
      <c r="AM841" s="17">
        <v>0</v>
      </c>
      <c r="AN841" s="17"/>
      <c r="AO841" s="17">
        <v>0</v>
      </c>
      <c r="AP841" s="17">
        <v>0</v>
      </c>
      <c r="AQ841" s="17">
        <v>0</v>
      </c>
      <c r="AR841" s="17" t="s">
        <v>136</v>
      </c>
      <c r="AS841" s="19">
        <f t="shared" si="908"/>
        <v>0</v>
      </c>
      <c r="AT841" s="19"/>
      <c r="AU841" s="19">
        <f>VLOOKUP(G841,ABNT5101!$I$3:$J$9,2)</f>
        <v>15</v>
      </c>
      <c r="AV841" s="19">
        <f>VLOOKUP(G841,ABNT5101!$I$3:$M$9,5)</f>
        <v>0.18</v>
      </c>
      <c r="AW841" s="17" t="str">
        <f>_xlfn.XLOOKUP(G841,ABNT5101!I:I,ABNT5101!L:L)</f>
        <v>-</v>
      </c>
      <c r="AX841" s="17">
        <f>_xlfn.XLOOKUP(G841,ABNT5101!$I:$I,ABNT5101!M:M)</f>
        <v>0.18</v>
      </c>
      <c r="AY841" s="17" t="str">
        <f>_xlfn.XLOOKUP(G841,ABNT5101!$I:$I,ABNT5101!N:N)</f>
        <v>-</v>
      </c>
      <c r="AZ841" s="17">
        <f>_xlfn.XLOOKUP(G841,ABNT5101!$I:$I,ABNT5101!O:O)</f>
        <v>15</v>
      </c>
      <c r="BA841" s="20" t="str">
        <f t="shared" si="909"/>
        <v>ATENDE</v>
      </c>
      <c r="BB841" s="21">
        <f t="shared" ref="BB841:BC841" si="1011">BE841/AU841-1</f>
        <v>0.23133333333333317</v>
      </c>
      <c r="BC841" s="21">
        <f t="shared" si="1011"/>
        <v>1.5</v>
      </c>
      <c r="BD841" s="21" t="str">
        <f t="shared" si="911"/>
        <v>-</v>
      </c>
      <c r="BE841" s="22">
        <v>18.47</v>
      </c>
      <c r="BF841" s="22">
        <v>0.45</v>
      </c>
      <c r="BG841" s="22"/>
      <c r="BH841" s="22"/>
      <c r="BI841" s="23"/>
      <c r="BJ841" s="22"/>
      <c r="BK841" s="20" t="str">
        <f t="shared" si="912"/>
        <v>ATENDE</v>
      </c>
      <c r="BL841" s="20" t="str">
        <f t="shared" si="913"/>
        <v>ATENDE</v>
      </c>
      <c r="BM841" s="20" t="str">
        <f t="shared" si="914"/>
        <v>ATENDE</v>
      </c>
      <c r="BN841" s="20" t="str">
        <f t="shared" si="915"/>
        <v>ATENDE</v>
      </c>
      <c r="BO841" s="24" t="str">
        <f t="shared" si="916"/>
        <v>C3</v>
      </c>
      <c r="BP841" s="24" t="str">
        <f t="shared" si="986"/>
        <v>-</v>
      </c>
      <c r="BQ841" s="25" t="e">
        <f t="shared" si="917"/>
        <v>#VALUE!</v>
      </c>
      <c r="BR841" s="22"/>
      <c r="BS841" s="22"/>
      <c r="BT841" s="24" t="str">
        <f>IF(BP841="-","-",_xlfn.XLOOKUP(BP841,ABNT5101!$B$4:$B$9,ABNT5101!$C$4:$C$9))</f>
        <v>-</v>
      </c>
      <c r="BU841" s="24" t="str">
        <f>IF(BP841="-","-",_xlfn.XLOOKUP(BP841,ABNT5101!$B$4:$B$9,ABNT5101!$D$4:$D$9))</f>
        <v>-</v>
      </c>
      <c r="BV841" s="20" t="str">
        <f t="shared" si="918"/>
        <v>-</v>
      </c>
      <c r="BW841" s="20" t="str">
        <f t="shared" si="919"/>
        <v>-</v>
      </c>
      <c r="BX841" s="20" t="str">
        <f t="shared" si="920"/>
        <v>-</v>
      </c>
      <c r="BY841" s="24" t="str">
        <f t="shared" si="1000"/>
        <v>-</v>
      </c>
      <c r="BZ841" s="25" t="e">
        <f t="shared" si="921"/>
        <v>#VALUE!</v>
      </c>
      <c r="CA841" s="24"/>
      <c r="CB841" s="24"/>
      <c r="CC841" s="20" t="str">
        <f>IF(BY841="-","-",_xlfn.XLOOKUP(BY841,ABNT5101!$B$4:$B$9,ABNT5101!$C$4:$C$9))</f>
        <v>-</v>
      </c>
      <c r="CD841" s="24" t="str">
        <f>IF(BY841="-","-",_xlfn.XLOOKUP(BY841,ABNT5101!$B$4:$B$9,ABNT5101!$D$4:$D$9))</f>
        <v>-</v>
      </c>
      <c r="CE841" s="20" t="str">
        <f t="shared" si="922"/>
        <v>-</v>
      </c>
      <c r="CF841" s="20" t="str">
        <f t="shared" si="923"/>
        <v>-</v>
      </c>
      <c r="CG841" s="20" t="str">
        <f t="shared" si="924"/>
        <v>-</v>
      </c>
      <c r="CH841" s="26" t="str">
        <f>_xlfn.XLOOKUP(CI841,'Banco de dados'!$B:$B,'Banco de dados'!$D:$D)</f>
        <v>TECNOWATT</v>
      </c>
      <c r="CI841" s="27" t="str">
        <f>'Banco de dados'!B65</f>
        <v xml:space="preserve">SIGSAGPTLRRSSNDL_30W_38IBBRS
</v>
      </c>
      <c r="CJ841" s="26" t="str">
        <f>_xlfn.XLOOKUP(CI841,'Banco de dados'!$B:$B,'Banco de dados'!$E:$E)</f>
        <v>SIGSAGPTLRRSSNDL_30W_38IBBRS
1-10C1MUN6.5</v>
      </c>
      <c r="CK841" s="26"/>
      <c r="CL841" s="26" t="e">
        <f>IF(CK841="-","-",_xlfn.XLOOKUP(CK841,'Banco de dados'!$B:$B,'Banco de dados'!$E:$E))</f>
        <v>#N/A</v>
      </c>
      <c r="CM841" s="28">
        <f t="shared" si="925"/>
        <v>1</v>
      </c>
      <c r="CN841" s="26">
        <f>_xlfn.XLOOKUP(CI841,'Banco de dados'!$B:$B,'Banco de dados'!$H:$H)</f>
        <v>30</v>
      </c>
      <c r="CO841" s="26" t="e">
        <f t="array" aca="1" ref="CO841" ca="1">_xludf.XLOOKUP(CK841,'Banco de dados'!$B:$B,'Banco de dados'!$H:$H)</f>
        <v>#NAME?</v>
      </c>
      <c r="CP841" s="51" t="e">
        <f t="array" aca="1" ref="CP841" ca="1">_xludf.XLOOKUP(CI841,'Banco de dados'!$B:$B,'Banco de dados'!$F:$F)</f>
        <v>#NAME?</v>
      </c>
      <c r="CQ841" s="26" t="e">
        <f t="array" aca="1" ref="CQ841" ca="1">_xludf.XLOOKUP(CK841,'Banco de dados'!$B:$B,'Banco de dados'!$F:$F)</f>
        <v>#NAME?</v>
      </c>
      <c r="CR841" s="27">
        <v>0</v>
      </c>
      <c r="CS841" s="27"/>
      <c r="CT841" s="26" t="str">
        <f>IF(AG841=0.5,"Suporte",IF(AND(AG841&gt;='Braços de IP'!$B$9,AG841&lt;='Braços de IP'!$D$9),'Braços de IP'!$E$9,IF(AND(AG841&gt;='Braços de IP'!$B$10,AG841&lt;='Braços de IP'!$D$10),'Braços de IP'!$E$10,IF(AND(AG841&gt;='Braços de IP'!$B$11,AG841&lt;='Braços de IP'!$D$11),'Braços de IP'!$E$11,IF(AND(AG841&gt;='Braços de IP'!$B$12,AG841&lt;='Braços de IP'!$D$12),'Braços de IP'!$E$12,IF(AND(AG841&gt;='Braços de IP'!$B$13,AG841&lt;='Braços de IP'!$D$13),'Braços de IP'!$E$13,IF(AND(AG841&gt;='Braços de IP'!$B$14,AG841&lt;='Braços de IP'!$D$14),'Braços de IP'!$E$14,"ERRO")))))))</f>
        <v>Curto I</v>
      </c>
      <c r="CU841" s="27"/>
      <c r="CV841" s="26" t="str">
        <f>IF($CU841="","",VLOOKUP($CU841,'Braços de IP'!$E$9:$I$15,2,0))</f>
        <v/>
      </c>
      <c r="CW841" s="29" t="str">
        <f>IF($CU841="","",VLOOKUP($CU841,'Braços de IP'!$E$9:$I$15,5,0))</f>
        <v/>
      </c>
      <c r="CX841" s="26"/>
      <c r="CY841" s="26"/>
      <c r="CZ841" s="26"/>
      <c r="DA841" s="26"/>
      <c r="DB841" s="26"/>
      <c r="DC841" s="26"/>
      <c r="DD841" s="30">
        <f t="shared" si="926"/>
        <v>30</v>
      </c>
      <c r="DE841" s="31">
        <f t="shared" si="927"/>
        <v>60</v>
      </c>
      <c r="DF841" s="30">
        <f t="shared" si="928"/>
        <v>90</v>
      </c>
      <c r="DG841" s="32">
        <f t="shared" si="929"/>
        <v>0.5</v>
      </c>
      <c r="DH841" s="33" t="s">
        <v>143</v>
      </c>
      <c r="DI841" s="34"/>
      <c r="DJ841" s="35"/>
      <c r="DK841" s="16" t="s">
        <v>144</v>
      </c>
      <c r="DL841" s="16"/>
      <c r="DN841" s="36" t="e">
        <f t="shared" si="970"/>
        <v>#VALUE!</v>
      </c>
    </row>
    <row r="842" spans="1:124" ht="15.75" customHeight="1" x14ac:dyDescent="0.25">
      <c r="B842" s="16">
        <v>193</v>
      </c>
      <c r="C842" s="16" t="s">
        <v>146</v>
      </c>
      <c r="D842" s="16" t="s">
        <v>677</v>
      </c>
      <c r="E842" s="16">
        <v>-8.0683100000000003</v>
      </c>
      <c r="F842" s="16">
        <v>-34.909934</v>
      </c>
      <c r="G842" s="16" t="s">
        <v>157</v>
      </c>
      <c r="H842" s="17" t="s">
        <v>136</v>
      </c>
      <c r="I842" s="16" t="s">
        <v>135</v>
      </c>
      <c r="J842" s="17" t="s">
        <v>137</v>
      </c>
      <c r="K842" s="18">
        <v>70</v>
      </c>
      <c r="L842" s="17" t="s">
        <v>138</v>
      </c>
      <c r="M842" s="17">
        <v>0</v>
      </c>
      <c r="N842" s="16">
        <f t="shared" si="966"/>
        <v>140</v>
      </c>
      <c r="O842" s="17">
        <v>1</v>
      </c>
      <c r="P842" s="17">
        <v>0.6</v>
      </c>
      <c r="Q842" s="17">
        <v>2.41</v>
      </c>
      <c r="R842" s="16"/>
      <c r="S842" s="16"/>
      <c r="T842" s="16">
        <v>0</v>
      </c>
      <c r="U842" s="17">
        <v>0.88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 t="s">
        <v>139</v>
      </c>
      <c r="AB842" s="17" t="s">
        <v>140</v>
      </c>
      <c r="AC842" s="17">
        <v>27.93</v>
      </c>
      <c r="AD842" s="17">
        <v>5.63</v>
      </c>
      <c r="AE842" s="17">
        <v>1</v>
      </c>
      <c r="AF842" s="17">
        <v>0.34</v>
      </c>
      <c r="AG842" s="17">
        <v>1</v>
      </c>
      <c r="AH842" s="17">
        <f t="shared" si="967"/>
        <v>0.65999999999999992</v>
      </c>
      <c r="AI842" s="17" t="s">
        <v>136</v>
      </c>
      <c r="AJ842" s="17" t="s">
        <v>136</v>
      </c>
      <c r="AK842" s="17" t="s">
        <v>141</v>
      </c>
      <c r="AL842" s="17">
        <f t="shared" si="968"/>
        <v>2</v>
      </c>
      <c r="AM842" s="17">
        <v>0</v>
      </c>
      <c r="AN842" s="17"/>
      <c r="AO842" s="17">
        <v>0</v>
      </c>
      <c r="AP842" s="17">
        <v>0</v>
      </c>
      <c r="AQ842" s="17">
        <v>0</v>
      </c>
      <c r="AR842" s="17" t="s">
        <v>136</v>
      </c>
      <c r="AS842" s="19">
        <f t="shared" si="908"/>
        <v>0</v>
      </c>
      <c r="AT842" s="19"/>
      <c r="AU842" s="19">
        <f>VLOOKUP(G842,ABNT5101!$I$3:$J$9,2)</f>
        <v>7.5</v>
      </c>
      <c r="AV842" s="19">
        <f>VLOOKUP(G842,ABNT5101!$I$3:$M$9,5)</f>
        <v>0.18</v>
      </c>
      <c r="AW842" s="17" t="str">
        <f>_xlfn.XLOOKUP(G842,ABNT5101!I:I,ABNT5101!L:L)</f>
        <v>-</v>
      </c>
      <c r="AX842" s="17">
        <f>_xlfn.XLOOKUP(G842,ABNT5101!$I:$I,ABNT5101!M:M)</f>
        <v>0.18</v>
      </c>
      <c r="AY842" s="17" t="str">
        <f>_xlfn.XLOOKUP(G842,ABNT5101!$I:$I,ABNT5101!N:N)</f>
        <v>-</v>
      </c>
      <c r="AZ842" s="17">
        <f>_xlfn.XLOOKUP(G842,ABNT5101!$I:$I,ABNT5101!O:O)</f>
        <v>16</v>
      </c>
      <c r="BA842" s="20" t="str">
        <f t="shared" si="909"/>
        <v>ATENDE</v>
      </c>
      <c r="BB842" s="21">
        <f t="shared" ref="BB842:BC842" si="1012">BE842/AU842-1</f>
        <v>0.55600000000000005</v>
      </c>
      <c r="BC842" s="21">
        <f t="shared" si="1012"/>
        <v>0.94444444444444442</v>
      </c>
      <c r="BD842" s="21" t="str">
        <f t="shared" si="911"/>
        <v>-</v>
      </c>
      <c r="BE842" s="22">
        <v>11.67</v>
      </c>
      <c r="BF842" s="22">
        <v>0.35</v>
      </c>
      <c r="BG842" s="22"/>
      <c r="BH842" s="22"/>
      <c r="BI842" s="23"/>
      <c r="BJ842" s="22"/>
      <c r="BK842" s="20" t="str">
        <f t="shared" si="912"/>
        <v>ATENDE</v>
      </c>
      <c r="BL842" s="20" t="str">
        <f t="shared" si="913"/>
        <v>ATENDE</v>
      </c>
      <c r="BM842" s="20" t="str">
        <f t="shared" si="914"/>
        <v>ATENDE</v>
      </c>
      <c r="BN842" s="20" t="str">
        <f t="shared" si="915"/>
        <v>ATENDE</v>
      </c>
      <c r="BO842" s="24" t="str">
        <f t="shared" si="916"/>
        <v>C5</v>
      </c>
      <c r="BP842" s="24" t="str">
        <f t="shared" si="986"/>
        <v>P6</v>
      </c>
      <c r="BQ842" s="25">
        <f t="shared" si="917"/>
        <v>2.9866666666666668</v>
      </c>
      <c r="BR842" s="22">
        <v>11.96</v>
      </c>
      <c r="BS842" s="22">
        <v>4.33</v>
      </c>
      <c r="BT842" s="24">
        <f>IF(BP842="-","-",_xlfn.XLOOKUP(BP842,ABNT5101!$B$4:$B$9,ABNT5101!$C$4:$C$9))</f>
        <v>3</v>
      </c>
      <c r="BU842" s="24">
        <f>IF(BP842="-","-",_xlfn.XLOOKUP(BP842,ABNT5101!$B$4:$B$9,ABNT5101!$D$4:$D$9))</f>
        <v>0.6</v>
      </c>
      <c r="BV842" s="20" t="str">
        <f t="shared" si="918"/>
        <v>ATENDE</v>
      </c>
      <c r="BW842" s="20" t="str">
        <f t="shared" si="919"/>
        <v>ATENDE</v>
      </c>
      <c r="BX842" s="20" t="str">
        <f t="shared" si="920"/>
        <v>ATENDE</v>
      </c>
      <c r="BY842" s="24" t="str">
        <f t="shared" si="1000"/>
        <v>P6</v>
      </c>
      <c r="BZ842" s="25">
        <f t="shared" si="921"/>
        <v>2.4900000000000002</v>
      </c>
      <c r="CA842" s="24">
        <v>10.47</v>
      </c>
      <c r="CB842" s="24">
        <v>3.65</v>
      </c>
      <c r="CC842" s="20">
        <f>IF(BY842="-","-",_xlfn.XLOOKUP(BY842,ABNT5101!$B$4:$B$9,ABNT5101!$C$4:$C$9))</f>
        <v>3</v>
      </c>
      <c r="CD842" s="24">
        <f>IF(BY842="-","-",_xlfn.XLOOKUP(BY842,ABNT5101!$B$4:$B$9,ABNT5101!$D$4:$D$9))</f>
        <v>0.6</v>
      </c>
      <c r="CE842" s="20" t="str">
        <f t="shared" si="922"/>
        <v>ATENDE</v>
      </c>
      <c r="CF842" s="20" t="str">
        <f t="shared" si="923"/>
        <v>ATENDE</v>
      </c>
      <c r="CG842" s="20" t="str">
        <f t="shared" si="924"/>
        <v>ATENDE</v>
      </c>
      <c r="CH842" s="26" t="str">
        <f>_xlfn.XLOOKUP(CI842,'Banco de dados'!$B:$B,'Banco de dados'!$D:$D)</f>
        <v>LEDSTAR</v>
      </c>
      <c r="CI842" s="47" t="str">
        <f>'Banco de dados'!B5</f>
        <v xml:space="preserve"> SL VT 9.1 28W</v>
      </c>
      <c r="CJ842" s="26" t="str">
        <f>_xlfn.XLOOKUP(CI842,'Banco de dados'!$B:$B,'Banco de dados'!$E:$E)</f>
        <v>LUM LED SL VT 9.1 28W</v>
      </c>
      <c r="CK842" s="26"/>
      <c r="CL842" s="26" t="e">
        <f>IF(CK842="-","-",_xlfn.XLOOKUP(CK842,'Banco de dados'!$B:$B,'Banco de dados'!$E:$E))</f>
        <v>#N/A</v>
      </c>
      <c r="CM842" s="28">
        <f t="shared" si="925"/>
        <v>1</v>
      </c>
      <c r="CN842" s="26">
        <f>_xlfn.XLOOKUP(CI842,'Banco de dados'!$B:$B,'Banco de dados'!$H:$H)</f>
        <v>28</v>
      </c>
      <c r="CO842" s="26" t="e">
        <f t="array" aca="1" ref="CO842" ca="1">_xludf.XLOOKUP(CK842,'Banco de dados'!$B:$B,'Banco de dados'!$H:$H)</f>
        <v>#NAME?</v>
      </c>
      <c r="CP842" s="51" t="e">
        <f t="array" aca="1" ref="CP842" ca="1">_xludf.XLOOKUP(CI842,'Banco de dados'!$B:$B,'Banco de dados'!$F:$F)</f>
        <v>#NAME?</v>
      </c>
      <c r="CQ842" s="26" t="e">
        <f t="array" aca="1" ref="CQ842" ca="1">_xludf.XLOOKUP(CK842,'Banco de dados'!$B:$B,'Banco de dados'!$F:$F)</f>
        <v>#NAME?</v>
      </c>
      <c r="CR842" s="27">
        <v>0</v>
      </c>
      <c r="CS842" s="27"/>
      <c r="CT842" s="26" t="str">
        <f>IF(AG842=0.5,"Suporte",IF(AND(AG842&gt;='Braços de IP'!$B$9,AG842&lt;='Braços de IP'!$D$9),'Braços de IP'!$E$9,IF(AND(AG842&gt;='Braços de IP'!$B$10,AG842&lt;='Braços de IP'!$D$10),'Braços de IP'!$E$10,IF(AND(AG842&gt;='Braços de IP'!$B$11,AG842&lt;='Braços de IP'!$D$11),'Braços de IP'!$E$11,IF(AND(AG842&gt;='Braços de IP'!$B$12,AG842&lt;='Braços de IP'!$D$12),'Braços de IP'!$E$12,IF(AND(AG842&gt;='Braços de IP'!$B$13,AG842&lt;='Braços de IP'!$D$13),'Braços de IP'!$E$13,IF(AND(AG842&gt;='Braços de IP'!$B$14,AG842&lt;='Braços de IP'!$D$14),'Braços de IP'!$E$14,"ERRO")))))))</f>
        <v>Curto I</v>
      </c>
      <c r="CU842" s="27"/>
      <c r="CV842" s="26" t="str">
        <f>IF($CU842="","",VLOOKUP($CU842,'Braços de IP'!$E$9:$I$15,2,0))</f>
        <v/>
      </c>
      <c r="CW842" s="29" t="str">
        <f>IF($CU842="","",VLOOKUP($CU842,'Braços de IP'!$E$9:$I$15,5,0))</f>
        <v/>
      </c>
      <c r="CX842" s="26"/>
      <c r="CY842" s="26"/>
      <c r="CZ842" s="26"/>
      <c r="DA842" s="26"/>
      <c r="DB842" s="26"/>
      <c r="DC842" s="26"/>
      <c r="DD842" s="30">
        <f t="shared" si="926"/>
        <v>28</v>
      </c>
      <c r="DE842" s="31">
        <f t="shared" si="927"/>
        <v>70</v>
      </c>
      <c r="DF842" s="30">
        <f t="shared" si="928"/>
        <v>98</v>
      </c>
      <c r="DG842" s="32">
        <f t="shared" si="929"/>
        <v>0.6</v>
      </c>
      <c r="DH842" s="33" t="s">
        <v>143</v>
      </c>
      <c r="DI842" s="34"/>
      <c r="DJ842" s="35"/>
      <c r="DK842" s="16" t="s">
        <v>144</v>
      </c>
      <c r="DL842" s="16"/>
      <c r="DN842" s="36" t="e">
        <f t="shared" si="970"/>
        <v>#VALUE!</v>
      </c>
    </row>
    <row r="843" spans="1:124" ht="15.75" customHeight="1" x14ac:dyDescent="0.25">
      <c r="B843" s="16">
        <v>193</v>
      </c>
      <c r="C843" s="16" t="s">
        <v>146</v>
      </c>
      <c r="D843" s="16" t="s">
        <v>677</v>
      </c>
      <c r="E843" s="16">
        <v>-8.0683100000000003</v>
      </c>
      <c r="F843" s="16">
        <v>-34.909934</v>
      </c>
      <c r="G843" s="16" t="s">
        <v>157</v>
      </c>
      <c r="H843" s="17" t="s">
        <v>136</v>
      </c>
      <c r="I843" s="16" t="s">
        <v>135</v>
      </c>
      <c r="J843" s="17" t="s">
        <v>137</v>
      </c>
      <c r="K843" s="18">
        <v>70</v>
      </c>
      <c r="L843" s="17" t="s">
        <v>138</v>
      </c>
      <c r="M843" s="17">
        <v>0</v>
      </c>
      <c r="N843" s="16">
        <f t="shared" si="966"/>
        <v>140</v>
      </c>
      <c r="O843" s="17">
        <v>1</v>
      </c>
      <c r="P843" s="17">
        <v>0.6</v>
      </c>
      <c r="Q843" s="17">
        <v>2.41</v>
      </c>
      <c r="R843" s="16"/>
      <c r="S843" s="16"/>
      <c r="T843" s="16">
        <v>0</v>
      </c>
      <c r="U843" s="17">
        <v>0.88</v>
      </c>
      <c r="V843" s="17">
        <v>0</v>
      </c>
      <c r="W843" s="17">
        <v>0</v>
      </c>
      <c r="X843" s="17">
        <v>0</v>
      </c>
      <c r="Y843" s="17">
        <v>0</v>
      </c>
      <c r="Z843" s="17">
        <v>0</v>
      </c>
      <c r="AA843" s="17" t="s">
        <v>139</v>
      </c>
      <c r="AB843" s="17" t="s">
        <v>140</v>
      </c>
      <c r="AC843" s="17">
        <v>27.93</v>
      </c>
      <c r="AD843" s="17">
        <v>5.63</v>
      </c>
      <c r="AE843" s="17">
        <v>1</v>
      </c>
      <c r="AF843" s="17">
        <v>0.34</v>
      </c>
      <c r="AG843" s="17">
        <v>1</v>
      </c>
      <c r="AH843" s="17">
        <f t="shared" si="967"/>
        <v>0.65999999999999992</v>
      </c>
      <c r="AI843" s="17" t="s">
        <v>136</v>
      </c>
      <c r="AJ843" s="17" t="s">
        <v>136</v>
      </c>
      <c r="AK843" s="17" t="s">
        <v>141</v>
      </c>
      <c r="AL843" s="17">
        <f t="shared" si="968"/>
        <v>2</v>
      </c>
      <c r="AM843" s="17">
        <v>0</v>
      </c>
      <c r="AN843" s="17"/>
      <c r="AO843" s="17">
        <v>0</v>
      </c>
      <c r="AP843" s="17">
        <v>0</v>
      </c>
      <c r="AQ843" s="17">
        <v>0</v>
      </c>
      <c r="AR843" s="17" t="s">
        <v>136</v>
      </c>
      <c r="AS843" s="19">
        <f t="shared" si="908"/>
        <v>0</v>
      </c>
      <c r="AT843" s="19"/>
      <c r="AU843" s="19">
        <f>VLOOKUP(G843,ABNT5101!$I$3:$J$9,2)</f>
        <v>7.5</v>
      </c>
      <c r="AV843" s="19">
        <f>VLOOKUP(G843,ABNT5101!$I$3:$M$9,5)</f>
        <v>0.18</v>
      </c>
      <c r="AW843" s="17" t="str">
        <f>_xlfn.XLOOKUP(G843,ABNT5101!I:I,ABNT5101!L:L)</f>
        <v>-</v>
      </c>
      <c r="AX843" s="17">
        <f>_xlfn.XLOOKUP(G843,ABNT5101!$I:$I,ABNT5101!M:M)</f>
        <v>0.18</v>
      </c>
      <c r="AY843" s="17" t="str">
        <f>_xlfn.XLOOKUP(G843,ABNT5101!$I:$I,ABNT5101!N:N)</f>
        <v>-</v>
      </c>
      <c r="AZ843" s="17">
        <f>_xlfn.XLOOKUP(G843,ABNT5101!$I:$I,ABNT5101!O:O)</f>
        <v>16</v>
      </c>
      <c r="BA843" s="20" t="str">
        <f t="shared" si="909"/>
        <v>ATENDE</v>
      </c>
      <c r="BB843" s="21">
        <f t="shared" ref="BB843:BC843" si="1013">BE843/AU843-1</f>
        <v>0.29466666666666685</v>
      </c>
      <c r="BC843" s="21">
        <f t="shared" si="1013"/>
        <v>1.2777777777777777</v>
      </c>
      <c r="BD843" s="21" t="str">
        <f t="shared" si="911"/>
        <v>-</v>
      </c>
      <c r="BE843" s="22">
        <v>9.7100000000000009</v>
      </c>
      <c r="BF843" s="22">
        <v>0.41</v>
      </c>
      <c r="BG843" s="22"/>
      <c r="BH843" s="22"/>
      <c r="BI843" s="23"/>
      <c r="BJ843" s="22"/>
      <c r="BK843" s="20" t="str">
        <f t="shared" si="912"/>
        <v>ATENDE</v>
      </c>
      <c r="BL843" s="20" t="str">
        <f t="shared" si="913"/>
        <v>ATENDE</v>
      </c>
      <c r="BM843" s="20" t="str">
        <f t="shared" si="914"/>
        <v>ATENDE</v>
      </c>
      <c r="BN843" s="20" t="str">
        <f t="shared" si="915"/>
        <v>ATENDE</v>
      </c>
      <c r="BO843" s="24" t="str">
        <f t="shared" si="916"/>
        <v>C5</v>
      </c>
      <c r="BP843" s="24" t="str">
        <f t="shared" si="986"/>
        <v>P6</v>
      </c>
      <c r="BQ843" s="25">
        <f t="shared" si="917"/>
        <v>2.3266666666666667</v>
      </c>
      <c r="BR843" s="22">
        <v>9.98</v>
      </c>
      <c r="BS843" s="22">
        <v>4.78</v>
      </c>
      <c r="BT843" s="24">
        <f>IF(BP843="-","-",_xlfn.XLOOKUP(BP843,ABNT5101!$B$4:$B$9,ABNT5101!$C$4:$C$9))</f>
        <v>3</v>
      </c>
      <c r="BU843" s="24">
        <f>IF(BP843="-","-",_xlfn.XLOOKUP(BP843,ABNT5101!$B$4:$B$9,ABNT5101!$D$4:$D$9))</f>
        <v>0.6</v>
      </c>
      <c r="BV843" s="20" t="str">
        <f t="shared" si="918"/>
        <v>ATENDE</v>
      </c>
      <c r="BW843" s="20" t="str">
        <f t="shared" si="919"/>
        <v>ATENDE</v>
      </c>
      <c r="BX843" s="20" t="str">
        <f t="shared" si="920"/>
        <v>ATENDE</v>
      </c>
      <c r="BY843" s="24" t="str">
        <f t="shared" si="1000"/>
        <v>P6</v>
      </c>
      <c r="BZ843" s="25">
        <f t="shared" si="921"/>
        <v>1.92</v>
      </c>
      <c r="CA843" s="24">
        <v>8.76</v>
      </c>
      <c r="CB843" s="24">
        <v>3.09</v>
      </c>
      <c r="CC843" s="20">
        <f>IF(BY843="-","-",_xlfn.XLOOKUP(BY843,ABNT5101!$B$4:$B$9,ABNT5101!$C$4:$C$9))</f>
        <v>3</v>
      </c>
      <c r="CD843" s="24">
        <f>IF(BY843="-","-",_xlfn.XLOOKUP(BY843,ABNT5101!$B$4:$B$9,ABNT5101!$D$4:$D$9))</f>
        <v>0.6</v>
      </c>
      <c r="CE843" s="20" t="str">
        <f t="shared" si="922"/>
        <v>ATENDE</v>
      </c>
      <c r="CF843" s="20" t="str">
        <f t="shared" si="923"/>
        <v>ATENDE</v>
      </c>
      <c r="CG843" s="20" t="str">
        <f t="shared" si="924"/>
        <v>ATENDE</v>
      </c>
      <c r="CH843" s="26" t="str">
        <f>_xlfn.XLOOKUP(CI843,'Banco de dados'!$B:$B,'Banco de dados'!$D:$D)</f>
        <v>SX LIGHTING</v>
      </c>
      <c r="CI843" s="27" t="str">
        <f>'Banco de dados'!B53</f>
        <v>SX-INEVO020HF</v>
      </c>
      <c r="CJ843" s="26" t="str">
        <f>_xlfn.XLOOKUP(CI843,'Banco de dados'!$B:$B,'Banco de dados'!$E:$E)</f>
        <v>SXINEVO020K50L12CZF7PHF</v>
      </c>
      <c r="CK843" s="26"/>
      <c r="CL843" s="26" t="e">
        <f>IF(CK843="-","-",_xlfn.XLOOKUP(CK843,'Banco de dados'!$B:$B,'Banco de dados'!$E:$E))</f>
        <v>#N/A</v>
      </c>
      <c r="CM843" s="28">
        <f t="shared" si="925"/>
        <v>1</v>
      </c>
      <c r="CN843" s="26">
        <f>_xlfn.XLOOKUP(CI843,'Banco de dados'!$B:$B,'Banco de dados'!$H:$H)</f>
        <v>22.5</v>
      </c>
      <c r="CO843" s="26" t="e">
        <f t="array" aca="1" ref="CO843" ca="1">_xludf.XLOOKUP(CK843,'Banco de dados'!$B:$B,'Banco de dados'!$H:$H)</f>
        <v>#NAME?</v>
      </c>
      <c r="CP843" s="51" t="e">
        <f t="array" aca="1" ref="CP843" ca="1">_xludf.XLOOKUP(CI843,'Banco de dados'!$B:$B,'Banco de dados'!$F:$F)</f>
        <v>#NAME?</v>
      </c>
      <c r="CQ843" s="26" t="e">
        <f t="array" aca="1" ref="CQ843" ca="1">_xludf.XLOOKUP(CK843,'Banco de dados'!$B:$B,'Banco de dados'!$F:$F)</f>
        <v>#NAME?</v>
      </c>
      <c r="CR843" s="27">
        <v>0</v>
      </c>
      <c r="CS843" s="27"/>
      <c r="CT843" s="26" t="str">
        <f>IF(AG843=0.5,"Suporte",IF(AND(AG843&gt;='Braços de IP'!$B$9,AG843&lt;='Braços de IP'!$D$9),'Braços de IP'!$E$9,IF(AND(AG843&gt;='Braços de IP'!$B$10,AG843&lt;='Braços de IP'!$D$10),'Braços de IP'!$E$10,IF(AND(AG843&gt;='Braços de IP'!$B$11,AG843&lt;='Braços de IP'!$D$11),'Braços de IP'!$E$11,IF(AND(AG843&gt;='Braços de IP'!$B$12,AG843&lt;='Braços de IP'!$D$12),'Braços de IP'!$E$12,IF(AND(AG843&gt;='Braços de IP'!$B$13,AG843&lt;='Braços de IP'!$D$13),'Braços de IP'!$E$13,IF(AND(AG843&gt;='Braços de IP'!$B$14,AG843&lt;='Braços de IP'!$D$14),'Braços de IP'!$E$14,"ERRO")))))))</f>
        <v>Curto I</v>
      </c>
      <c r="CU843" s="27"/>
      <c r="CV843" s="26" t="str">
        <f>IF($CU843="","",VLOOKUP($CU843,'Braços de IP'!$E$9:$I$15,2,0))</f>
        <v/>
      </c>
      <c r="CW843" s="29" t="str">
        <f>IF($CU843="","",VLOOKUP($CU843,'Braços de IP'!$E$9:$I$15,5,0))</f>
        <v/>
      </c>
      <c r="CX843" s="26"/>
      <c r="CY843" s="26"/>
      <c r="CZ843" s="26"/>
      <c r="DA843" s="26"/>
      <c r="DB843" s="26"/>
      <c r="DC843" s="26"/>
      <c r="DD843" s="30">
        <f t="shared" si="926"/>
        <v>22.5</v>
      </c>
      <c r="DE843" s="31">
        <f t="shared" si="927"/>
        <v>70</v>
      </c>
      <c r="DF843" s="30">
        <f t="shared" si="928"/>
        <v>92.5</v>
      </c>
      <c r="DG843" s="32">
        <f t="shared" si="929"/>
        <v>0.6785714285714286</v>
      </c>
      <c r="DH843" s="33" t="s">
        <v>143</v>
      </c>
      <c r="DI843" s="34"/>
      <c r="DJ843" s="35"/>
      <c r="DK843" s="16" t="s">
        <v>144</v>
      </c>
      <c r="DL843" s="16"/>
      <c r="DN843" s="36" t="e">
        <f t="shared" si="970"/>
        <v>#VALUE!</v>
      </c>
    </row>
    <row r="844" spans="1:124" ht="15.75" customHeight="1" x14ac:dyDescent="0.25">
      <c r="B844" s="16">
        <v>193</v>
      </c>
      <c r="C844" s="16" t="s">
        <v>146</v>
      </c>
      <c r="D844" s="16" t="s">
        <v>677</v>
      </c>
      <c r="E844" s="16">
        <v>-8.0683100000000003</v>
      </c>
      <c r="F844" s="16">
        <v>-34.909934</v>
      </c>
      <c r="G844" s="16" t="s">
        <v>157</v>
      </c>
      <c r="H844" s="17" t="s">
        <v>136</v>
      </c>
      <c r="I844" s="16" t="s">
        <v>135</v>
      </c>
      <c r="J844" s="17" t="s">
        <v>137</v>
      </c>
      <c r="K844" s="18">
        <v>70</v>
      </c>
      <c r="L844" s="17" t="s">
        <v>138</v>
      </c>
      <c r="M844" s="17">
        <v>0</v>
      </c>
      <c r="N844" s="16">
        <f t="shared" si="966"/>
        <v>140</v>
      </c>
      <c r="O844" s="17">
        <v>1</v>
      </c>
      <c r="P844" s="17">
        <v>0.6</v>
      </c>
      <c r="Q844" s="17">
        <v>2.41</v>
      </c>
      <c r="R844" s="16"/>
      <c r="S844" s="16"/>
      <c r="T844" s="16">
        <v>0</v>
      </c>
      <c r="U844" s="17">
        <v>0.88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 t="s">
        <v>139</v>
      </c>
      <c r="AB844" s="17" t="s">
        <v>140</v>
      </c>
      <c r="AC844" s="17">
        <v>27.93</v>
      </c>
      <c r="AD844" s="17">
        <v>5.63</v>
      </c>
      <c r="AE844" s="17">
        <v>1</v>
      </c>
      <c r="AF844" s="17">
        <v>0.34</v>
      </c>
      <c r="AG844" s="17">
        <v>1</v>
      </c>
      <c r="AH844" s="17">
        <f t="shared" si="967"/>
        <v>0.65999999999999992</v>
      </c>
      <c r="AI844" s="17" t="s">
        <v>136</v>
      </c>
      <c r="AJ844" s="17" t="s">
        <v>136</v>
      </c>
      <c r="AK844" s="17" t="s">
        <v>141</v>
      </c>
      <c r="AL844" s="17">
        <f t="shared" si="968"/>
        <v>2</v>
      </c>
      <c r="AM844" s="17">
        <v>0</v>
      </c>
      <c r="AN844" s="17"/>
      <c r="AO844" s="17">
        <v>0</v>
      </c>
      <c r="AP844" s="17">
        <v>0</v>
      </c>
      <c r="AQ844" s="17">
        <v>0</v>
      </c>
      <c r="AR844" s="17" t="s">
        <v>136</v>
      </c>
      <c r="AS844" s="19">
        <f t="shared" si="908"/>
        <v>0</v>
      </c>
      <c r="AT844" s="19"/>
      <c r="AU844" s="19">
        <f>VLOOKUP(G844,ABNT5101!$I$3:$J$9,2)</f>
        <v>7.5</v>
      </c>
      <c r="AV844" s="19">
        <f>VLOOKUP(G844,ABNT5101!$I$3:$M$9,5)</f>
        <v>0.18</v>
      </c>
      <c r="AW844" s="17" t="str">
        <f>_xlfn.XLOOKUP(G844,ABNT5101!I:I,ABNT5101!L:L)</f>
        <v>-</v>
      </c>
      <c r="AX844" s="17">
        <f>_xlfn.XLOOKUP(G844,ABNT5101!$I:$I,ABNT5101!M:M)</f>
        <v>0.18</v>
      </c>
      <c r="AY844" s="17" t="str">
        <f>_xlfn.XLOOKUP(G844,ABNT5101!$I:$I,ABNT5101!N:N)</f>
        <v>-</v>
      </c>
      <c r="AZ844" s="17">
        <f>_xlfn.XLOOKUP(G844,ABNT5101!$I:$I,ABNT5101!O:O)</f>
        <v>16</v>
      </c>
      <c r="BA844" s="20" t="str">
        <f t="shared" si="909"/>
        <v>ATENDE</v>
      </c>
      <c r="BB844" s="21">
        <f t="shared" ref="BB844:BC844" si="1014">BE844/AU844-1</f>
        <v>0.96399999999999997</v>
      </c>
      <c r="BC844" s="21">
        <f t="shared" si="1014"/>
        <v>1.3888888888888888</v>
      </c>
      <c r="BD844" s="21" t="str">
        <f t="shared" si="911"/>
        <v>-</v>
      </c>
      <c r="BE844" s="22">
        <v>14.73</v>
      </c>
      <c r="BF844" s="22">
        <v>0.43</v>
      </c>
      <c r="BG844" s="22"/>
      <c r="BH844" s="22"/>
      <c r="BI844" s="23"/>
      <c r="BJ844" s="22"/>
      <c r="BK844" s="20" t="str">
        <f t="shared" si="912"/>
        <v>ATENDE</v>
      </c>
      <c r="BL844" s="20" t="str">
        <f t="shared" si="913"/>
        <v>ATENDE</v>
      </c>
      <c r="BM844" s="20" t="str">
        <f t="shared" si="914"/>
        <v>ATENDE</v>
      </c>
      <c r="BN844" s="20" t="str">
        <f t="shared" si="915"/>
        <v>ATENDE</v>
      </c>
      <c r="BO844" s="24" t="str">
        <f t="shared" si="916"/>
        <v>C5</v>
      </c>
      <c r="BP844" s="24" t="str">
        <f t="shared" si="986"/>
        <v>P6</v>
      </c>
      <c r="BQ844" s="25">
        <f t="shared" si="917"/>
        <v>3.9799999999999995</v>
      </c>
      <c r="BR844" s="22">
        <v>14.94</v>
      </c>
      <c r="BS844" s="22">
        <v>6.73</v>
      </c>
      <c r="BT844" s="24">
        <f>IF(BP844="-","-",_xlfn.XLOOKUP(BP844,ABNT5101!$B$4:$B$9,ABNT5101!$C$4:$C$9))</f>
        <v>3</v>
      </c>
      <c r="BU844" s="24">
        <f>IF(BP844="-","-",_xlfn.XLOOKUP(BP844,ABNT5101!$B$4:$B$9,ABNT5101!$D$4:$D$9))</f>
        <v>0.6</v>
      </c>
      <c r="BV844" s="20" t="str">
        <f t="shared" si="918"/>
        <v>ATENDE</v>
      </c>
      <c r="BW844" s="20" t="str">
        <f t="shared" si="919"/>
        <v>ATENDE</v>
      </c>
      <c r="BX844" s="20" t="str">
        <f t="shared" si="920"/>
        <v>ATENDE</v>
      </c>
      <c r="BY844" s="24" t="str">
        <f t="shared" si="1000"/>
        <v>P6</v>
      </c>
      <c r="BZ844" s="25">
        <f t="shared" si="921"/>
        <v>3.2133333333333338</v>
      </c>
      <c r="CA844" s="24">
        <v>12.64</v>
      </c>
      <c r="CB844" s="24">
        <v>5.45</v>
      </c>
      <c r="CC844" s="20">
        <f>IF(BY844="-","-",_xlfn.XLOOKUP(BY844,ABNT5101!$B$4:$B$9,ABNT5101!$C$4:$C$9))</f>
        <v>3</v>
      </c>
      <c r="CD844" s="24">
        <f>IF(BY844="-","-",_xlfn.XLOOKUP(BY844,ABNT5101!$B$4:$B$9,ABNT5101!$D$4:$D$9))</f>
        <v>0.6</v>
      </c>
      <c r="CE844" s="20" t="str">
        <f t="shared" si="922"/>
        <v>ATENDE</v>
      </c>
      <c r="CF844" s="20" t="str">
        <f t="shared" si="923"/>
        <v>ATENDE</v>
      </c>
      <c r="CG844" s="20" t="str">
        <f t="shared" si="924"/>
        <v>ATENDE</v>
      </c>
      <c r="CH844" s="26" t="str">
        <f>_xlfn.XLOOKUP(CI844,'Banco de dados'!$B:$B,'Banco de dados'!$D:$D)</f>
        <v>TECNOWATT</v>
      </c>
      <c r="CI844" s="27" t="str">
        <f>'Banco de dados'!B65</f>
        <v xml:space="preserve">SIGSAGPTLRRSSNDL_30W_38IBBRS
</v>
      </c>
      <c r="CJ844" s="26" t="str">
        <f>_xlfn.XLOOKUP(CI844,'Banco de dados'!$B:$B,'Banco de dados'!$E:$E)</f>
        <v>SIGSAGPTLRRSSNDL_30W_38IBBRS
1-10C1MUN6.5</v>
      </c>
      <c r="CK844" s="26"/>
      <c r="CL844" s="26" t="e">
        <f>IF(CK844="-","-",_xlfn.XLOOKUP(CK844,'Banco de dados'!$B:$B,'Banco de dados'!$E:$E))</f>
        <v>#N/A</v>
      </c>
      <c r="CM844" s="28">
        <f t="shared" si="925"/>
        <v>1</v>
      </c>
      <c r="CN844" s="26">
        <f>_xlfn.XLOOKUP(CI844,'Banco de dados'!$B:$B,'Banco de dados'!$H:$H)</f>
        <v>30</v>
      </c>
      <c r="CO844" s="26" t="e">
        <f t="array" aca="1" ref="CO844" ca="1">_xludf.XLOOKUP(CK844,'Banco de dados'!$B:$B,'Banco de dados'!$H:$H)</f>
        <v>#NAME?</v>
      </c>
      <c r="CP844" s="51" t="e">
        <f t="array" aca="1" ref="CP844" ca="1">_xludf.XLOOKUP(CI844,'Banco de dados'!$B:$B,'Banco de dados'!$F:$F)</f>
        <v>#NAME?</v>
      </c>
      <c r="CQ844" s="26" t="e">
        <f t="array" aca="1" ref="CQ844" ca="1">_xludf.XLOOKUP(CK844,'Banco de dados'!$B:$B,'Banco de dados'!$F:$F)</f>
        <v>#NAME?</v>
      </c>
      <c r="CR844" s="27">
        <v>0</v>
      </c>
      <c r="CS844" s="27"/>
      <c r="CT844" s="26" t="str">
        <f>IF(AG844=0.5,"Suporte",IF(AND(AG844&gt;='Braços de IP'!$B$9,AG844&lt;='Braços de IP'!$D$9),'Braços de IP'!$E$9,IF(AND(AG844&gt;='Braços de IP'!$B$10,AG844&lt;='Braços de IP'!$D$10),'Braços de IP'!$E$10,IF(AND(AG844&gt;='Braços de IP'!$B$11,AG844&lt;='Braços de IP'!$D$11),'Braços de IP'!$E$11,IF(AND(AG844&gt;='Braços de IP'!$B$12,AG844&lt;='Braços de IP'!$D$12),'Braços de IP'!$E$12,IF(AND(AG844&gt;='Braços de IP'!$B$13,AG844&lt;='Braços de IP'!$D$13),'Braços de IP'!$E$13,IF(AND(AG844&gt;='Braços de IP'!$B$14,AG844&lt;='Braços de IP'!$D$14),'Braços de IP'!$E$14,"ERRO")))))))</f>
        <v>Curto I</v>
      </c>
      <c r="CU844" s="27"/>
      <c r="CV844" s="26" t="str">
        <f>IF($CU844="","",VLOOKUP($CU844,'Braços de IP'!$E$9:$I$15,2,0))</f>
        <v/>
      </c>
      <c r="CW844" s="29" t="str">
        <f>IF($CU844="","",VLOOKUP($CU844,'Braços de IP'!$E$9:$I$15,5,0))</f>
        <v/>
      </c>
      <c r="CX844" s="26"/>
      <c r="CY844" s="26"/>
      <c r="CZ844" s="26"/>
      <c r="DA844" s="26"/>
      <c r="DB844" s="26"/>
      <c r="DC844" s="26"/>
      <c r="DD844" s="30">
        <f t="shared" si="926"/>
        <v>30</v>
      </c>
      <c r="DE844" s="31">
        <f t="shared" si="927"/>
        <v>70</v>
      </c>
      <c r="DF844" s="30">
        <f t="shared" si="928"/>
        <v>100</v>
      </c>
      <c r="DG844" s="32">
        <f t="shared" si="929"/>
        <v>0.5714285714285714</v>
      </c>
      <c r="DH844" s="33" t="s">
        <v>143</v>
      </c>
      <c r="DI844" s="34"/>
      <c r="DJ844" s="35"/>
      <c r="DK844" s="16" t="s">
        <v>144</v>
      </c>
      <c r="DL844" s="16"/>
      <c r="DN844" s="36" t="e">
        <f t="shared" si="970"/>
        <v>#VALUE!</v>
      </c>
    </row>
    <row r="845" spans="1:124" ht="15.75" customHeight="1" x14ac:dyDescent="0.25">
      <c r="B845" s="16">
        <v>194</v>
      </c>
      <c r="C845" s="16" t="s">
        <v>146</v>
      </c>
      <c r="D845" s="16" t="s">
        <v>678</v>
      </c>
      <c r="E845" s="16">
        <v>-8.0752410000000001</v>
      </c>
      <c r="F845" s="16">
        <v>-34.946294000000002</v>
      </c>
      <c r="G845" s="16" t="s">
        <v>160</v>
      </c>
      <c r="H845" s="17" t="s">
        <v>136</v>
      </c>
      <c r="I845" s="16" t="s">
        <v>135</v>
      </c>
      <c r="J845" s="17" t="s">
        <v>137</v>
      </c>
      <c r="K845" s="18">
        <v>115</v>
      </c>
      <c r="L845" s="17" t="s">
        <v>138</v>
      </c>
      <c r="M845" s="17">
        <v>0</v>
      </c>
      <c r="N845" s="16">
        <f t="shared" si="966"/>
        <v>230</v>
      </c>
      <c r="O845" s="17">
        <v>1</v>
      </c>
      <c r="P845" s="17">
        <v>5.2</v>
      </c>
      <c r="Q845" s="17">
        <v>4.9000000000000004</v>
      </c>
      <c r="R845" s="16"/>
      <c r="S845" s="16"/>
      <c r="T845" s="16">
        <v>0</v>
      </c>
      <c r="U845" s="17">
        <v>1.17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 t="s">
        <v>139</v>
      </c>
      <c r="AB845" s="17" t="s">
        <v>140</v>
      </c>
      <c r="AC845" s="17">
        <v>31.9</v>
      </c>
      <c r="AD845" s="17">
        <v>6.5</v>
      </c>
      <c r="AE845" s="17">
        <v>1</v>
      </c>
      <c r="AF845" s="17">
        <v>5.3</v>
      </c>
      <c r="AG845" s="17">
        <v>2.5</v>
      </c>
      <c r="AH845" s="17">
        <f t="shared" si="967"/>
        <v>-2.8</v>
      </c>
      <c r="AI845" s="17" t="s">
        <v>136</v>
      </c>
      <c r="AJ845" s="17" t="s">
        <v>136</v>
      </c>
      <c r="AK845" s="17" t="s">
        <v>141</v>
      </c>
      <c r="AL845" s="17">
        <f t="shared" si="968"/>
        <v>2</v>
      </c>
      <c r="AM845" s="17">
        <v>0</v>
      </c>
      <c r="AN845" s="17"/>
      <c r="AO845" s="17">
        <v>0</v>
      </c>
      <c r="AP845" s="17">
        <v>0</v>
      </c>
      <c r="AQ845" s="17">
        <v>0</v>
      </c>
      <c r="AR845" s="17" t="s">
        <v>136</v>
      </c>
      <c r="AS845" s="19">
        <f t="shared" si="908"/>
        <v>0</v>
      </c>
      <c r="AT845" s="19"/>
      <c r="AU845" s="19">
        <f>VLOOKUP(G845,ABNT5101!$I$3:$J$9,2)</f>
        <v>10</v>
      </c>
      <c r="AV845" s="19">
        <f>VLOOKUP(G845,ABNT5101!$I$3:$M$9,5)</f>
        <v>0.18</v>
      </c>
      <c r="AW845" s="17" t="str">
        <f>_xlfn.XLOOKUP(G845,ABNT5101!I:I,ABNT5101!L:L)</f>
        <v>-</v>
      </c>
      <c r="AX845" s="17">
        <f>_xlfn.XLOOKUP(G845,ABNT5101!$I:$I,ABNT5101!M:M)</f>
        <v>0.18</v>
      </c>
      <c r="AY845" s="17" t="str">
        <f>_xlfn.XLOOKUP(G845,ABNT5101!$I:$I,ABNT5101!N:N)</f>
        <v>-</v>
      </c>
      <c r="AZ845" s="17">
        <f>_xlfn.XLOOKUP(G845,ABNT5101!$I:$I,ABNT5101!O:O)</f>
        <v>16</v>
      </c>
      <c r="BA845" s="20" t="str">
        <f t="shared" si="909"/>
        <v>ATENDE</v>
      </c>
      <c r="BB845" s="21">
        <f t="shared" ref="BB845:BC845" si="1015">BE845/AU845-1</f>
        <v>0.14700000000000002</v>
      </c>
      <c r="BC845" s="21">
        <f t="shared" si="1015"/>
        <v>1.2222222222222223</v>
      </c>
      <c r="BD845" s="21" t="str">
        <f t="shared" si="911"/>
        <v>-</v>
      </c>
      <c r="BE845" s="22">
        <v>11.47</v>
      </c>
      <c r="BF845" s="22">
        <v>0.4</v>
      </c>
      <c r="BG845" s="22"/>
      <c r="BH845" s="22"/>
      <c r="BI845" s="23"/>
      <c r="BJ845" s="22"/>
      <c r="BK845" s="20" t="str">
        <f t="shared" si="912"/>
        <v>ATENDE</v>
      </c>
      <c r="BL845" s="20" t="str">
        <f t="shared" si="913"/>
        <v>ATENDE</v>
      </c>
      <c r="BM845" s="20" t="str">
        <f t="shared" si="914"/>
        <v>ATENDE</v>
      </c>
      <c r="BN845" s="20" t="str">
        <f t="shared" si="915"/>
        <v>ATENDE</v>
      </c>
      <c r="BO845" s="24" t="str">
        <f t="shared" si="916"/>
        <v>C4</v>
      </c>
      <c r="BP845" s="24" t="str">
        <f t="shared" si="986"/>
        <v>P6</v>
      </c>
      <c r="BQ845" s="25">
        <f t="shared" si="917"/>
        <v>4.0733333333333333</v>
      </c>
      <c r="BR845" s="22">
        <v>15.22</v>
      </c>
      <c r="BS845" s="22">
        <v>4.76</v>
      </c>
      <c r="BT845" s="24">
        <f>IF(BP845="-","-",_xlfn.XLOOKUP(BP845,ABNT5101!$B$4:$B$9,ABNT5101!$C$4:$C$9))</f>
        <v>3</v>
      </c>
      <c r="BU845" s="24">
        <f>IF(BP845="-","-",_xlfn.XLOOKUP(BP845,ABNT5101!$B$4:$B$9,ABNT5101!$D$4:$D$9))</f>
        <v>0.6</v>
      </c>
      <c r="BV845" s="20" t="str">
        <f t="shared" si="918"/>
        <v>ATENDE</v>
      </c>
      <c r="BW845" s="20" t="str">
        <f t="shared" si="919"/>
        <v>ATENDE</v>
      </c>
      <c r="BX845" s="20" t="str">
        <f t="shared" si="920"/>
        <v>ATENDE</v>
      </c>
      <c r="BY845" s="24" t="str">
        <f t="shared" si="1000"/>
        <v>P6</v>
      </c>
      <c r="BZ845" s="25">
        <f t="shared" si="921"/>
        <v>0.98333333333333339</v>
      </c>
      <c r="CA845" s="24">
        <v>5.95</v>
      </c>
      <c r="CB845" s="24">
        <v>3.29</v>
      </c>
      <c r="CC845" s="20">
        <f>IF(BY845="-","-",_xlfn.XLOOKUP(BY845,ABNT5101!$B$4:$B$9,ABNT5101!$C$4:$C$9))</f>
        <v>3</v>
      </c>
      <c r="CD845" s="24">
        <f>IF(BY845="-","-",_xlfn.XLOOKUP(BY845,ABNT5101!$B$4:$B$9,ABNT5101!$D$4:$D$9))</f>
        <v>0.6</v>
      </c>
      <c r="CE845" s="20" t="str">
        <f t="shared" si="922"/>
        <v>ATENDE</v>
      </c>
      <c r="CF845" s="20" t="str">
        <f t="shared" si="923"/>
        <v>ATENDE</v>
      </c>
      <c r="CG845" s="20" t="str">
        <f t="shared" si="924"/>
        <v>ATENDE</v>
      </c>
      <c r="CH845" s="26" t="str">
        <f>_xlfn.XLOOKUP(CI845,'Banco de dados'!$B:$B,'Banco de dados'!$D:$D)</f>
        <v>LEDSTAR</v>
      </c>
      <c r="CI845" s="47" t="str">
        <f>'Banco de dados'!B8</f>
        <v xml:space="preserve"> SL VT 9.1 52W</v>
      </c>
      <c r="CJ845" s="26" t="str">
        <f>_xlfn.XLOOKUP(CI845,'Banco de dados'!$B:$B,'Banco de dados'!$E:$E)</f>
        <v>LUM LED SL VT 9.1 52W</v>
      </c>
      <c r="CK845" s="26"/>
      <c r="CL845" s="26" t="e">
        <f>IF(CK845="-","-",_xlfn.XLOOKUP(CK845,'Banco de dados'!$B:$B,'Banco de dados'!$E:$E))</f>
        <v>#N/A</v>
      </c>
      <c r="CM845" s="28">
        <f t="shared" si="925"/>
        <v>1</v>
      </c>
      <c r="CN845" s="26">
        <f>_xlfn.XLOOKUP(CI845,'Banco de dados'!$B:$B,'Banco de dados'!$H:$H)</f>
        <v>52</v>
      </c>
      <c r="CO845" s="26" t="e">
        <f t="array" aca="1" ref="CO845" ca="1">_xludf.XLOOKUP(CK845,'Banco de dados'!$B:$B,'Banco de dados'!$H:$H)</f>
        <v>#NAME?</v>
      </c>
      <c r="CP845" s="51" t="e">
        <f t="array" aca="1" ref="CP845" ca="1">_xludf.XLOOKUP(CI845,'Banco de dados'!$B:$B,'Banco de dados'!$F:$F)</f>
        <v>#NAME?</v>
      </c>
      <c r="CQ845" s="26" t="e">
        <f t="array" aca="1" ref="CQ845" ca="1">_xludf.XLOOKUP(CK845,'Banco de dados'!$B:$B,'Banco de dados'!$F:$F)</f>
        <v>#NAME?</v>
      </c>
      <c r="CR845" s="27">
        <v>0</v>
      </c>
      <c r="CS845" s="27"/>
      <c r="CT845" s="26" t="str">
        <f>IF(AG845=0.5,"Suporte",IF(AND(AG845&gt;='Braços de IP'!$B$9,AG845&lt;='Braços de IP'!$D$9),'Braços de IP'!$E$9,IF(AND(AG845&gt;='Braços de IP'!$B$10,AG845&lt;='Braços de IP'!$D$10),'Braços de IP'!$E$10,IF(AND(AG845&gt;='Braços de IP'!$B$11,AG845&lt;='Braços de IP'!$D$11),'Braços de IP'!$E$11,IF(AND(AG845&gt;='Braços de IP'!$B$12,AG845&lt;='Braços de IP'!$D$12),'Braços de IP'!$E$12,IF(AND(AG845&gt;='Braços de IP'!$B$13,AG845&lt;='Braços de IP'!$D$13),'Braços de IP'!$E$13,IF(AND(AG845&gt;='Braços de IP'!$B$14,AG845&lt;='Braços de IP'!$D$14),'Braços de IP'!$E$14,"ERRO")))))))</f>
        <v>Médio II</v>
      </c>
      <c r="CU845" s="27"/>
      <c r="CV845" s="26" t="str">
        <f>IF($CU845="","",VLOOKUP($CU845,'Braços de IP'!$E$9:$I$15,2,0))</f>
        <v/>
      </c>
      <c r="CW845" s="29" t="str">
        <f>IF($CU845="","",VLOOKUP($CU845,'Braços de IP'!$E$9:$I$15,5,0))</f>
        <v/>
      </c>
      <c r="CX845" s="26"/>
      <c r="CY845" s="26"/>
      <c r="CZ845" s="26"/>
      <c r="DA845" s="26"/>
      <c r="DB845" s="26"/>
      <c r="DC845" s="26"/>
      <c r="DD845" s="30">
        <f t="shared" si="926"/>
        <v>52</v>
      </c>
      <c r="DE845" s="31">
        <f t="shared" si="927"/>
        <v>115</v>
      </c>
      <c r="DF845" s="30">
        <f t="shared" si="928"/>
        <v>167</v>
      </c>
      <c r="DG845" s="32">
        <f t="shared" si="929"/>
        <v>0.54782608695652169</v>
      </c>
      <c r="DH845" s="33" t="s">
        <v>143</v>
      </c>
      <c r="DI845" s="34"/>
      <c r="DJ845" s="35"/>
      <c r="DK845" s="16" t="s">
        <v>144</v>
      </c>
      <c r="DL845" s="16"/>
      <c r="DN845" s="36" t="e">
        <f t="shared" si="970"/>
        <v>#VALUE!</v>
      </c>
    </row>
    <row r="846" spans="1:124" ht="15.75" customHeight="1" x14ac:dyDescent="0.25">
      <c r="B846" s="16">
        <v>194</v>
      </c>
      <c r="C846" s="16" t="s">
        <v>146</v>
      </c>
      <c r="D846" s="16" t="s">
        <v>678</v>
      </c>
      <c r="E846" s="16">
        <v>-8.0752410000000001</v>
      </c>
      <c r="F846" s="16">
        <v>-34.946294000000002</v>
      </c>
      <c r="G846" s="16" t="s">
        <v>160</v>
      </c>
      <c r="H846" s="17" t="s">
        <v>136</v>
      </c>
      <c r="I846" s="16" t="s">
        <v>135</v>
      </c>
      <c r="J846" s="17" t="s">
        <v>137</v>
      </c>
      <c r="K846" s="18">
        <v>115</v>
      </c>
      <c r="L846" s="17" t="s">
        <v>138</v>
      </c>
      <c r="M846" s="17">
        <v>0</v>
      </c>
      <c r="N846" s="16">
        <f t="shared" si="966"/>
        <v>230</v>
      </c>
      <c r="O846" s="17">
        <v>1</v>
      </c>
      <c r="P846" s="17">
        <v>5.2</v>
      </c>
      <c r="Q846" s="17">
        <v>4.9000000000000004</v>
      </c>
      <c r="R846" s="16"/>
      <c r="S846" s="16"/>
      <c r="T846" s="16">
        <v>0</v>
      </c>
      <c r="U846" s="17">
        <v>1.17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 t="s">
        <v>139</v>
      </c>
      <c r="AB846" s="17" t="s">
        <v>140</v>
      </c>
      <c r="AC846" s="17">
        <v>31.9</v>
      </c>
      <c r="AD846" s="17">
        <v>6.5</v>
      </c>
      <c r="AE846" s="17">
        <v>1</v>
      </c>
      <c r="AF846" s="17">
        <v>5.3</v>
      </c>
      <c r="AG846" s="17">
        <v>2.5</v>
      </c>
      <c r="AH846" s="17">
        <f t="shared" si="967"/>
        <v>-2.8</v>
      </c>
      <c r="AI846" s="17" t="s">
        <v>136</v>
      </c>
      <c r="AJ846" s="17" t="s">
        <v>136</v>
      </c>
      <c r="AK846" s="17" t="s">
        <v>141</v>
      </c>
      <c r="AL846" s="17">
        <f t="shared" si="968"/>
        <v>2</v>
      </c>
      <c r="AM846" s="17">
        <v>0</v>
      </c>
      <c r="AN846" s="17"/>
      <c r="AO846" s="17">
        <v>0</v>
      </c>
      <c r="AP846" s="17">
        <v>0</v>
      </c>
      <c r="AQ846" s="17">
        <v>0</v>
      </c>
      <c r="AR846" s="17" t="s">
        <v>136</v>
      </c>
      <c r="AS846" s="19">
        <f t="shared" si="908"/>
        <v>0</v>
      </c>
      <c r="AT846" s="19"/>
      <c r="AU846" s="19">
        <f>VLOOKUP(G846,ABNT5101!$I$3:$J$9,2)</f>
        <v>10</v>
      </c>
      <c r="AV846" s="19">
        <f>VLOOKUP(G846,ABNT5101!$I$3:$M$9,5)</f>
        <v>0.18</v>
      </c>
      <c r="AW846" s="17" t="str">
        <f>_xlfn.XLOOKUP(G846,ABNT5101!I:I,ABNT5101!L:L)</f>
        <v>-</v>
      </c>
      <c r="AX846" s="17">
        <f>_xlfn.XLOOKUP(G846,ABNT5101!$I:$I,ABNT5101!M:M)</f>
        <v>0.18</v>
      </c>
      <c r="AY846" s="17" t="str">
        <f>_xlfn.XLOOKUP(G846,ABNT5101!$I:$I,ABNT5101!N:N)</f>
        <v>-</v>
      </c>
      <c r="AZ846" s="17">
        <f>_xlfn.XLOOKUP(G846,ABNT5101!$I:$I,ABNT5101!O:O)</f>
        <v>16</v>
      </c>
      <c r="BA846" s="20" t="str">
        <f t="shared" si="909"/>
        <v>ATENDE</v>
      </c>
      <c r="BB846" s="21">
        <f t="shared" ref="BB846:BC846" si="1016">BE846/AU846-1</f>
        <v>0.3580000000000001</v>
      </c>
      <c r="BC846" s="21">
        <f t="shared" si="1016"/>
        <v>2.2777777777777777</v>
      </c>
      <c r="BD846" s="21" t="str">
        <f t="shared" si="911"/>
        <v>-</v>
      </c>
      <c r="BE846" s="22">
        <v>13.58</v>
      </c>
      <c r="BF846" s="22">
        <v>0.59</v>
      </c>
      <c r="BG846" s="22"/>
      <c r="BH846" s="22"/>
      <c r="BI846" s="23"/>
      <c r="BJ846" s="22"/>
      <c r="BK846" s="20" t="str">
        <f t="shared" si="912"/>
        <v>ATENDE</v>
      </c>
      <c r="BL846" s="20" t="str">
        <f t="shared" si="913"/>
        <v>ATENDE</v>
      </c>
      <c r="BM846" s="20" t="str">
        <f t="shared" si="914"/>
        <v>ATENDE</v>
      </c>
      <c r="BN846" s="20" t="str">
        <f t="shared" si="915"/>
        <v>ATENDE</v>
      </c>
      <c r="BO846" s="24" t="str">
        <f t="shared" si="916"/>
        <v>C4</v>
      </c>
      <c r="BP846" s="24" t="str">
        <f t="shared" si="986"/>
        <v>P6</v>
      </c>
      <c r="BQ846" s="25">
        <f t="shared" si="917"/>
        <v>4.9400000000000004</v>
      </c>
      <c r="BR846" s="22">
        <v>17.82</v>
      </c>
      <c r="BS846" s="22">
        <v>5.31</v>
      </c>
      <c r="BT846" s="24">
        <f>IF(BP846="-","-",_xlfn.XLOOKUP(BP846,ABNT5101!$B$4:$B$9,ABNT5101!$C$4:$C$9))</f>
        <v>3</v>
      </c>
      <c r="BU846" s="24">
        <f>IF(BP846="-","-",_xlfn.XLOOKUP(BP846,ABNT5101!$B$4:$B$9,ABNT5101!$D$4:$D$9))</f>
        <v>0.6</v>
      </c>
      <c r="BV846" s="20" t="str">
        <f t="shared" si="918"/>
        <v>ATENDE</v>
      </c>
      <c r="BW846" s="20" t="str">
        <f t="shared" si="919"/>
        <v>ATENDE</v>
      </c>
      <c r="BX846" s="20" t="str">
        <f t="shared" si="920"/>
        <v>ATENDE</v>
      </c>
      <c r="BY846" s="24" t="str">
        <f t="shared" si="1000"/>
        <v>P6</v>
      </c>
      <c r="BZ846" s="25">
        <f t="shared" si="921"/>
        <v>0.9933333333333334</v>
      </c>
      <c r="CA846" s="24">
        <v>5.98</v>
      </c>
      <c r="CB846" s="24">
        <v>4.29</v>
      </c>
      <c r="CC846" s="20">
        <f>IF(BY846="-","-",_xlfn.XLOOKUP(BY846,ABNT5101!$B$4:$B$9,ABNT5101!$C$4:$C$9))</f>
        <v>3</v>
      </c>
      <c r="CD846" s="24">
        <f>IF(BY846="-","-",_xlfn.XLOOKUP(BY846,ABNT5101!$B$4:$B$9,ABNT5101!$D$4:$D$9))</f>
        <v>0.6</v>
      </c>
      <c r="CE846" s="20" t="str">
        <f t="shared" si="922"/>
        <v>ATENDE</v>
      </c>
      <c r="CF846" s="20" t="str">
        <f t="shared" si="923"/>
        <v>ATENDE</v>
      </c>
      <c r="CG846" s="20" t="str">
        <f t="shared" si="924"/>
        <v>ATENDE</v>
      </c>
      <c r="CH846" s="26" t="str">
        <f>_xlfn.XLOOKUP(CI846,'Banco de dados'!$B:$B,'Banco de dados'!$D:$D)</f>
        <v>SX LIGHTING</v>
      </c>
      <c r="CI846" s="27" t="str">
        <f>'Banco de dados'!B56</f>
        <v>SX-INEVO050HF</v>
      </c>
      <c r="CJ846" s="26" t="str">
        <f>_xlfn.XLOOKUP(CI846,'Banco de dados'!$B:$B,'Banco de dados'!$E:$E)</f>
        <v>SXINEVO050K50L12CZF7PHF</v>
      </c>
      <c r="CK846" s="26"/>
      <c r="CL846" s="26" t="e">
        <f>IF(CK846="-","-",_xlfn.XLOOKUP(CK846,'Banco de dados'!$B:$B,'Banco de dados'!$E:$E))</f>
        <v>#N/A</v>
      </c>
      <c r="CM846" s="28">
        <f t="shared" si="925"/>
        <v>1</v>
      </c>
      <c r="CN846" s="26">
        <f>_xlfn.XLOOKUP(CI846,'Banco de dados'!$B:$B,'Banco de dados'!$H:$H)</f>
        <v>50</v>
      </c>
      <c r="CO846" s="26" t="e">
        <f t="array" aca="1" ref="CO846" ca="1">_xludf.XLOOKUP(CK846,'Banco de dados'!$B:$B,'Banco de dados'!$H:$H)</f>
        <v>#NAME?</v>
      </c>
      <c r="CP846" s="51" t="e">
        <f t="array" aca="1" ref="CP846" ca="1">_xludf.XLOOKUP(CI846,'Banco de dados'!$B:$B,'Banco de dados'!$F:$F)</f>
        <v>#NAME?</v>
      </c>
      <c r="CQ846" s="26" t="e">
        <f t="array" aca="1" ref="CQ846" ca="1">_xludf.XLOOKUP(CK846,'Banco de dados'!$B:$B,'Banco de dados'!$F:$F)</f>
        <v>#NAME?</v>
      </c>
      <c r="CR846" s="27">
        <v>0</v>
      </c>
      <c r="CS846" s="27"/>
      <c r="CT846" s="26" t="str">
        <f>IF(AG846=0.5,"Suporte",IF(AND(AG846&gt;='Braços de IP'!$B$9,AG846&lt;='Braços de IP'!$D$9),'Braços de IP'!$E$9,IF(AND(AG846&gt;='Braços de IP'!$B$10,AG846&lt;='Braços de IP'!$D$10),'Braços de IP'!$E$10,IF(AND(AG846&gt;='Braços de IP'!$B$11,AG846&lt;='Braços de IP'!$D$11),'Braços de IP'!$E$11,IF(AND(AG846&gt;='Braços de IP'!$B$12,AG846&lt;='Braços de IP'!$D$12),'Braços de IP'!$E$12,IF(AND(AG846&gt;='Braços de IP'!$B$13,AG846&lt;='Braços de IP'!$D$13),'Braços de IP'!$E$13,IF(AND(AG846&gt;='Braços de IP'!$B$14,AG846&lt;='Braços de IP'!$D$14),'Braços de IP'!$E$14,"ERRO")))))))</f>
        <v>Médio II</v>
      </c>
      <c r="CU846" s="27"/>
      <c r="CV846" s="26" t="str">
        <f>IF($CU846="","",VLOOKUP($CU846,'Braços de IP'!$E$9:$I$15,2,0))</f>
        <v/>
      </c>
      <c r="CW846" s="29" t="str">
        <f>IF($CU846="","",VLOOKUP($CU846,'Braços de IP'!$E$9:$I$15,5,0))</f>
        <v/>
      </c>
      <c r="CX846" s="26"/>
      <c r="CY846" s="26"/>
      <c r="CZ846" s="26"/>
      <c r="DA846" s="26"/>
      <c r="DB846" s="26"/>
      <c r="DC846" s="26"/>
      <c r="DD846" s="30">
        <f t="shared" si="926"/>
        <v>50</v>
      </c>
      <c r="DE846" s="31">
        <f t="shared" si="927"/>
        <v>115</v>
      </c>
      <c r="DF846" s="30">
        <f t="shared" si="928"/>
        <v>165</v>
      </c>
      <c r="DG846" s="32">
        <f t="shared" si="929"/>
        <v>0.56521739130434789</v>
      </c>
      <c r="DH846" s="33" t="s">
        <v>143</v>
      </c>
      <c r="DI846" s="34"/>
      <c r="DJ846" s="35"/>
      <c r="DK846" s="16" t="s">
        <v>144</v>
      </c>
      <c r="DL846" s="16"/>
      <c r="DN846" s="36" t="e">
        <f t="shared" si="970"/>
        <v>#VALUE!</v>
      </c>
    </row>
    <row r="847" spans="1:124" ht="15.75" customHeight="1" x14ac:dyDescent="0.25">
      <c r="B847" s="16">
        <v>194</v>
      </c>
      <c r="C847" s="16" t="s">
        <v>146</v>
      </c>
      <c r="D847" s="16" t="s">
        <v>678</v>
      </c>
      <c r="E847" s="16">
        <v>-8.0752410000000001</v>
      </c>
      <c r="F847" s="16">
        <v>-34.946294000000002</v>
      </c>
      <c r="G847" s="16" t="s">
        <v>160</v>
      </c>
      <c r="H847" s="17" t="s">
        <v>136</v>
      </c>
      <c r="I847" s="16" t="s">
        <v>135</v>
      </c>
      <c r="J847" s="17" t="s">
        <v>137</v>
      </c>
      <c r="K847" s="18">
        <v>115</v>
      </c>
      <c r="L847" s="17" t="s">
        <v>138</v>
      </c>
      <c r="M847" s="17">
        <v>0</v>
      </c>
      <c r="N847" s="16">
        <f t="shared" si="966"/>
        <v>230</v>
      </c>
      <c r="O847" s="17">
        <v>1</v>
      </c>
      <c r="P847" s="17">
        <v>5.2</v>
      </c>
      <c r="Q847" s="17">
        <v>4.9000000000000004</v>
      </c>
      <c r="R847" s="16"/>
      <c r="S847" s="16"/>
      <c r="T847" s="16">
        <v>0</v>
      </c>
      <c r="U847" s="17">
        <v>1.17</v>
      </c>
      <c r="V847" s="17">
        <v>0</v>
      </c>
      <c r="W847" s="17">
        <v>0</v>
      </c>
      <c r="X847" s="17">
        <v>0</v>
      </c>
      <c r="Y847" s="17">
        <v>0</v>
      </c>
      <c r="Z847" s="17">
        <v>0</v>
      </c>
      <c r="AA847" s="17" t="s">
        <v>139</v>
      </c>
      <c r="AB847" s="17" t="s">
        <v>140</v>
      </c>
      <c r="AC847" s="17">
        <v>31.9</v>
      </c>
      <c r="AD847" s="17">
        <v>6.5</v>
      </c>
      <c r="AE847" s="17">
        <v>1</v>
      </c>
      <c r="AF847" s="17">
        <v>5.3</v>
      </c>
      <c r="AG847" s="17">
        <v>2.5</v>
      </c>
      <c r="AH847" s="17">
        <f t="shared" si="967"/>
        <v>-2.8</v>
      </c>
      <c r="AI847" s="17" t="s">
        <v>136</v>
      </c>
      <c r="AJ847" s="17" t="s">
        <v>136</v>
      </c>
      <c r="AK847" s="17" t="s">
        <v>141</v>
      </c>
      <c r="AL847" s="17">
        <f t="shared" si="968"/>
        <v>2</v>
      </c>
      <c r="AM847" s="17">
        <v>0</v>
      </c>
      <c r="AN847" s="17"/>
      <c r="AO847" s="17">
        <v>0</v>
      </c>
      <c r="AP847" s="17">
        <v>0</v>
      </c>
      <c r="AQ847" s="17">
        <v>0</v>
      </c>
      <c r="AR847" s="17" t="s">
        <v>136</v>
      </c>
      <c r="AS847" s="19">
        <f t="shared" si="908"/>
        <v>0</v>
      </c>
      <c r="AT847" s="19"/>
      <c r="AU847" s="19">
        <f>VLOOKUP(G847,ABNT5101!$I$3:$J$9,2)</f>
        <v>10</v>
      </c>
      <c r="AV847" s="19">
        <f>VLOOKUP(G847,ABNT5101!$I$3:$M$9,5)</f>
        <v>0.18</v>
      </c>
      <c r="AW847" s="17" t="str">
        <f>_xlfn.XLOOKUP(G847,ABNT5101!I:I,ABNT5101!L:L)</f>
        <v>-</v>
      </c>
      <c r="AX847" s="17">
        <f>_xlfn.XLOOKUP(G847,ABNT5101!$I:$I,ABNT5101!M:M)</f>
        <v>0.18</v>
      </c>
      <c r="AY847" s="17" t="str">
        <f>_xlfn.XLOOKUP(G847,ABNT5101!$I:$I,ABNT5101!N:N)</f>
        <v>-</v>
      </c>
      <c r="AZ847" s="17">
        <f>_xlfn.XLOOKUP(G847,ABNT5101!$I:$I,ABNT5101!O:O)</f>
        <v>16</v>
      </c>
      <c r="BA847" s="20" t="str">
        <f t="shared" si="909"/>
        <v>ATENDE</v>
      </c>
      <c r="BB847" s="21">
        <f t="shared" ref="BB847:BC847" si="1017">BE847/AU847-1</f>
        <v>9.8000000000000087E-2</v>
      </c>
      <c r="BC847" s="21">
        <f t="shared" si="1017"/>
        <v>1.5</v>
      </c>
      <c r="BD847" s="21" t="str">
        <f t="shared" si="911"/>
        <v>-</v>
      </c>
      <c r="BE847" s="22">
        <v>10.98</v>
      </c>
      <c r="BF847" s="22">
        <v>0.45</v>
      </c>
      <c r="BG847" s="22"/>
      <c r="BH847" s="22"/>
      <c r="BI847" s="23"/>
      <c r="BJ847" s="22"/>
      <c r="BK847" s="20" t="str">
        <f t="shared" si="912"/>
        <v>ATENDE</v>
      </c>
      <c r="BL847" s="20" t="str">
        <f t="shared" si="913"/>
        <v>ATENDE</v>
      </c>
      <c r="BM847" s="20" t="str">
        <f t="shared" si="914"/>
        <v>ATENDE</v>
      </c>
      <c r="BN847" s="20" t="str">
        <f t="shared" si="915"/>
        <v>ATENDE</v>
      </c>
      <c r="BO847" s="24" t="str">
        <f t="shared" si="916"/>
        <v>C4</v>
      </c>
      <c r="BP847" s="24" t="str">
        <f t="shared" si="986"/>
        <v>P6</v>
      </c>
      <c r="BQ847" s="25">
        <f t="shared" si="917"/>
        <v>4.4833333333333334</v>
      </c>
      <c r="BR847" s="22">
        <v>16.45</v>
      </c>
      <c r="BS847" s="22">
        <v>5.12</v>
      </c>
      <c r="BT847" s="24">
        <f>IF(BP847="-","-",_xlfn.XLOOKUP(BP847,ABNT5101!$B$4:$B$9,ABNT5101!$C$4:$C$9))</f>
        <v>3</v>
      </c>
      <c r="BU847" s="24">
        <f>IF(BP847="-","-",_xlfn.XLOOKUP(BP847,ABNT5101!$B$4:$B$9,ABNT5101!$D$4:$D$9))</f>
        <v>0.6</v>
      </c>
      <c r="BV847" s="20" t="str">
        <f t="shared" si="918"/>
        <v>ATENDE</v>
      </c>
      <c r="BW847" s="20" t="str">
        <f t="shared" si="919"/>
        <v>ATENDE</v>
      </c>
      <c r="BX847" s="20" t="str">
        <f t="shared" si="920"/>
        <v>ATENDE</v>
      </c>
      <c r="BY847" s="24" t="str">
        <f t="shared" si="1000"/>
        <v>P6</v>
      </c>
      <c r="BZ847" s="25">
        <f t="shared" si="921"/>
        <v>0.44666666666666655</v>
      </c>
      <c r="CA847" s="24">
        <v>4.34</v>
      </c>
      <c r="CB847" s="24">
        <v>2.89</v>
      </c>
      <c r="CC847" s="20">
        <f>IF(BY847="-","-",_xlfn.XLOOKUP(BY847,ABNT5101!$B$4:$B$9,ABNT5101!$C$4:$C$9))</f>
        <v>3</v>
      </c>
      <c r="CD847" s="24">
        <f>IF(BY847="-","-",_xlfn.XLOOKUP(BY847,ABNT5101!$B$4:$B$9,ABNT5101!$D$4:$D$9))</f>
        <v>0.6</v>
      </c>
      <c r="CE847" s="20" t="str">
        <f t="shared" si="922"/>
        <v>ATENDE</v>
      </c>
      <c r="CF847" s="20" t="str">
        <f t="shared" si="923"/>
        <v>ATENDE</v>
      </c>
      <c r="CG847" s="20" t="str">
        <f t="shared" si="924"/>
        <v>ATENDE</v>
      </c>
      <c r="CH847" s="26" t="str">
        <f>_xlfn.XLOOKUP(CI847,'Banco de dados'!$B:$B,'Banco de dados'!$D:$D)</f>
        <v>TECNOWATT</v>
      </c>
      <c r="CI847" s="27" t="str">
        <f>'Banco de dados'!B67</f>
        <v xml:space="preserve">SIGSAGPTLRRSSNDL_50W_61IBBRS
</v>
      </c>
      <c r="CJ847" s="26" t="str">
        <f>_xlfn.XLOOKUP(CI847,'Banco de dados'!$B:$B,'Banco de dados'!$E:$E)</f>
        <v>SIGSAGPTLRRSSNDL_50W_61IBBRS
1-10C1MUN6.5</v>
      </c>
      <c r="CK847" s="26"/>
      <c r="CL847" s="26" t="e">
        <f>IF(CK847="-","-",_xlfn.XLOOKUP(CK847,'Banco de dados'!$B:$B,'Banco de dados'!$E:$E))</f>
        <v>#N/A</v>
      </c>
      <c r="CM847" s="28">
        <f t="shared" si="925"/>
        <v>1</v>
      </c>
      <c r="CN847" s="26">
        <f>_xlfn.XLOOKUP(CI847,'Banco de dados'!$B:$B,'Banco de dados'!$H:$H)</f>
        <v>50</v>
      </c>
      <c r="CO847" s="26" t="e">
        <f t="array" aca="1" ref="CO847" ca="1">_xludf.XLOOKUP(CK847,'Banco de dados'!$B:$B,'Banco de dados'!$H:$H)</f>
        <v>#NAME?</v>
      </c>
      <c r="CP847" s="51" t="e">
        <f t="array" aca="1" ref="CP847" ca="1">_xludf.XLOOKUP(CI847,'Banco de dados'!$B:$B,'Banco de dados'!$F:$F)</f>
        <v>#NAME?</v>
      </c>
      <c r="CQ847" s="26" t="e">
        <f t="array" aca="1" ref="CQ847" ca="1">_xludf.XLOOKUP(CK847,'Banco de dados'!$B:$B,'Banco de dados'!$F:$F)</f>
        <v>#NAME?</v>
      </c>
      <c r="CR847" s="27">
        <v>0</v>
      </c>
      <c r="CS847" s="27">
        <v>5</v>
      </c>
      <c r="CT847" s="26" t="str">
        <f>IF(AG847=0.5,"Suporte",IF(AND(AG847&gt;='Braços de IP'!$B$9,AG847&lt;='Braços de IP'!$D$9),'Braços de IP'!$E$9,IF(AND(AG847&gt;='Braços de IP'!$B$10,AG847&lt;='Braços de IP'!$D$10),'Braços de IP'!$E$10,IF(AND(AG847&gt;='Braços de IP'!$B$11,AG847&lt;='Braços de IP'!$D$11),'Braços de IP'!$E$11,IF(AND(AG847&gt;='Braços de IP'!$B$12,AG847&lt;='Braços de IP'!$D$12),'Braços de IP'!$E$12,IF(AND(AG847&gt;='Braços de IP'!$B$13,AG847&lt;='Braços de IP'!$D$13),'Braços de IP'!$E$13,IF(AND(AG847&gt;='Braços de IP'!$B$14,AG847&lt;='Braços de IP'!$D$14),'Braços de IP'!$E$14,"ERRO")))))))</f>
        <v>Médio II</v>
      </c>
      <c r="CU847" s="27"/>
      <c r="CV847" s="26" t="str">
        <f>IF($CU847="","",VLOOKUP($CU847,'Braços de IP'!$E$9:$I$15,2,0))</f>
        <v/>
      </c>
      <c r="CW847" s="29" t="str">
        <f>IF($CU847="","",VLOOKUP($CU847,'Braços de IP'!$E$9:$I$15,5,0))</f>
        <v/>
      </c>
      <c r="CX847" s="26"/>
      <c r="CY847" s="26"/>
      <c r="CZ847" s="26"/>
      <c r="DA847" s="26"/>
      <c r="DB847" s="26"/>
      <c r="DC847" s="26"/>
      <c r="DD847" s="30">
        <f t="shared" si="926"/>
        <v>50</v>
      </c>
      <c r="DE847" s="31">
        <f t="shared" si="927"/>
        <v>115</v>
      </c>
      <c r="DF847" s="30">
        <f t="shared" si="928"/>
        <v>165</v>
      </c>
      <c r="DG847" s="32">
        <f t="shared" si="929"/>
        <v>0.56521739130434789</v>
      </c>
      <c r="DH847" s="33" t="s">
        <v>143</v>
      </c>
      <c r="DI847" s="34"/>
      <c r="DJ847" s="35"/>
      <c r="DK847" s="16" t="s">
        <v>144</v>
      </c>
      <c r="DL847" s="16"/>
      <c r="DN847" s="36" t="e">
        <f t="shared" si="970"/>
        <v>#VALUE!</v>
      </c>
    </row>
    <row r="848" spans="1:124" ht="15.75" customHeight="1" x14ac:dyDescent="0.25">
      <c r="A848" s="1"/>
      <c r="B848" s="16">
        <v>195</v>
      </c>
      <c r="C848" s="16" t="s">
        <v>199</v>
      </c>
      <c r="D848" s="16" t="s">
        <v>679</v>
      </c>
      <c r="E848" s="16">
        <v>-8.0451119999999996</v>
      </c>
      <c r="F848" s="16">
        <v>-34.929744999999997</v>
      </c>
      <c r="G848" s="16" t="s">
        <v>153</v>
      </c>
      <c r="H848" s="17" t="s">
        <v>136</v>
      </c>
      <c r="I848" s="16" t="s">
        <v>149</v>
      </c>
      <c r="J848" s="17" t="s">
        <v>137</v>
      </c>
      <c r="K848" s="18">
        <v>90</v>
      </c>
      <c r="L848" s="17" t="s">
        <v>138</v>
      </c>
      <c r="M848" s="17">
        <v>0</v>
      </c>
      <c r="N848" s="16">
        <f t="shared" si="966"/>
        <v>180</v>
      </c>
      <c r="O848" s="17">
        <v>1</v>
      </c>
      <c r="P848" s="17">
        <v>4.38</v>
      </c>
      <c r="Q848" s="17">
        <v>8.6999999999999993</v>
      </c>
      <c r="R848" s="16"/>
      <c r="S848" s="16"/>
      <c r="T848" s="16">
        <v>0</v>
      </c>
      <c r="U848" s="17">
        <v>4.49</v>
      </c>
      <c r="V848" s="17">
        <v>0</v>
      </c>
      <c r="W848" s="17">
        <v>2.31</v>
      </c>
      <c r="X848" s="17">
        <v>0</v>
      </c>
      <c r="Y848" s="17">
        <v>0</v>
      </c>
      <c r="Z848" s="17">
        <v>0</v>
      </c>
      <c r="AA848" s="17" t="s">
        <v>139</v>
      </c>
      <c r="AB848" s="17" t="s">
        <v>140</v>
      </c>
      <c r="AC848" s="17">
        <v>26.58</v>
      </c>
      <c r="AD848" s="17">
        <v>8.5</v>
      </c>
      <c r="AE848" s="17">
        <v>1</v>
      </c>
      <c r="AF848" s="17">
        <v>0.18</v>
      </c>
      <c r="AG848" s="17">
        <v>2.64</v>
      </c>
      <c r="AH848" s="17">
        <f t="shared" si="967"/>
        <v>2.46</v>
      </c>
      <c r="AI848" s="17" t="s">
        <v>136</v>
      </c>
      <c r="AJ848" s="17" t="s">
        <v>136</v>
      </c>
      <c r="AK848" s="17" t="s">
        <v>141</v>
      </c>
      <c r="AL848" s="17">
        <f t="shared" si="968"/>
        <v>2</v>
      </c>
      <c r="AM848" s="17">
        <v>0</v>
      </c>
      <c r="AN848" s="17"/>
      <c r="AO848" s="17">
        <v>0</v>
      </c>
      <c r="AP848" s="17">
        <v>0</v>
      </c>
      <c r="AQ848" s="17">
        <v>0</v>
      </c>
      <c r="AR848" s="17" t="s">
        <v>136</v>
      </c>
      <c r="AS848" s="19">
        <f t="shared" si="908"/>
        <v>0</v>
      </c>
      <c r="AT848" s="19"/>
      <c r="AU848" s="19">
        <f>VLOOKUP(G848,ABNT5101!$I$3:$J$9,2)</f>
        <v>15</v>
      </c>
      <c r="AV848" s="19">
        <f>VLOOKUP(G848,ABNT5101!$I$3:$M$9,5)</f>
        <v>0.18</v>
      </c>
      <c r="AW848" s="17" t="str">
        <f>_xlfn.XLOOKUP(G848,ABNT5101!I:I,ABNT5101!L:L)</f>
        <v>-</v>
      </c>
      <c r="AX848" s="17">
        <f>_xlfn.XLOOKUP(G848,ABNT5101!$I:$I,ABNT5101!M:M)</f>
        <v>0.18</v>
      </c>
      <c r="AY848" s="17" t="str">
        <f>_xlfn.XLOOKUP(G848,ABNT5101!$I:$I,ABNT5101!N:N)</f>
        <v>-</v>
      </c>
      <c r="AZ848" s="17">
        <f>_xlfn.XLOOKUP(G848,ABNT5101!$I:$I,ABNT5101!O:O)</f>
        <v>15</v>
      </c>
      <c r="BA848" s="20" t="str">
        <f t="shared" si="909"/>
        <v>ATENDE</v>
      </c>
      <c r="BB848" s="21">
        <f t="shared" ref="BB848:BC848" si="1018">BE848/AU848-1</f>
        <v>0.20533333333333315</v>
      </c>
      <c r="BC848" s="21">
        <f t="shared" si="1018"/>
        <v>2.5</v>
      </c>
      <c r="BD848" s="21" t="str">
        <f t="shared" si="911"/>
        <v>-</v>
      </c>
      <c r="BE848" s="22">
        <v>18.079999999999998</v>
      </c>
      <c r="BF848" s="22">
        <v>0.63</v>
      </c>
      <c r="BG848" s="22"/>
      <c r="BH848" s="22"/>
      <c r="BI848" s="23"/>
      <c r="BJ848" s="22"/>
      <c r="BK848" s="20" t="str">
        <f t="shared" si="912"/>
        <v>ATENDE</v>
      </c>
      <c r="BL848" s="20" t="str">
        <f t="shared" si="913"/>
        <v>ATENDE</v>
      </c>
      <c r="BM848" s="20" t="str">
        <f t="shared" si="914"/>
        <v>ATENDE</v>
      </c>
      <c r="BN848" s="20" t="str">
        <f t="shared" si="915"/>
        <v>ATENDE</v>
      </c>
      <c r="BO848" s="24" t="str">
        <f t="shared" si="916"/>
        <v>C3</v>
      </c>
      <c r="BP848" s="24" t="str">
        <f t="shared" si="986"/>
        <v>P5</v>
      </c>
      <c r="BQ848" s="25">
        <f t="shared" si="917"/>
        <v>1.0219999999999998</v>
      </c>
      <c r="BR848" s="22">
        <v>10.11</v>
      </c>
      <c r="BS848" s="22">
        <v>6.66</v>
      </c>
      <c r="BT848" s="24">
        <f>IF(BP848="-","-",_xlfn.XLOOKUP(BP848,ABNT5101!$B$4:$B$9,ABNT5101!$C$4:$C$9))</f>
        <v>5</v>
      </c>
      <c r="BU848" s="24">
        <f>IF(BP848="-","-",_xlfn.XLOOKUP(BP848,ABNT5101!$B$4:$B$9,ABNT5101!$D$4:$D$9))</f>
        <v>1</v>
      </c>
      <c r="BV848" s="20" t="str">
        <f t="shared" si="918"/>
        <v>ATENDE</v>
      </c>
      <c r="BW848" s="20" t="str">
        <f t="shared" si="919"/>
        <v>ATENDE</v>
      </c>
      <c r="BX848" s="20" t="str">
        <f t="shared" si="920"/>
        <v>ATENDE</v>
      </c>
      <c r="BY848" s="24" t="str">
        <f t="shared" si="1000"/>
        <v>P5</v>
      </c>
      <c r="BZ848" s="25">
        <f t="shared" si="921"/>
        <v>0.35000000000000009</v>
      </c>
      <c r="CA848" s="24">
        <v>6.75</v>
      </c>
      <c r="CB848" s="24">
        <v>3.08</v>
      </c>
      <c r="CC848" s="20">
        <f>IF(BY848="-","-",_xlfn.XLOOKUP(BY848,ABNT5101!$B$4:$B$9,ABNT5101!$C$4:$C$9))</f>
        <v>5</v>
      </c>
      <c r="CD848" s="24">
        <f>IF(BY848="-","-",_xlfn.XLOOKUP(BY848,ABNT5101!$B$4:$B$9,ABNT5101!$D$4:$D$9))</f>
        <v>1</v>
      </c>
      <c r="CE848" s="20" t="str">
        <f t="shared" si="922"/>
        <v>ATENDE</v>
      </c>
      <c r="CF848" s="20" t="str">
        <f t="shared" si="923"/>
        <v>ATENDE</v>
      </c>
      <c r="CG848" s="20" t="str">
        <f t="shared" si="924"/>
        <v>ATENDE</v>
      </c>
      <c r="CH848" s="26" t="str">
        <f>_xlfn.XLOOKUP(CI848,'Banco de dados'!$B:$B,'Banco de dados'!$D:$D)</f>
        <v>LEDSTAR</v>
      </c>
      <c r="CI848" s="47" t="str">
        <f>'Banco de dados'!B9</f>
        <v xml:space="preserve"> SL VT 9.1 65W</v>
      </c>
      <c r="CJ848" s="26" t="str">
        <f>_xlfn.XLOOKUP(CI848,'Banco de dados'!$B:$B,'Banco de dados'!$E:$E)</f>
        <v>LUM LED SL VT 9.1 65W</v>
      </c>
      <c r="CK848" s="26"/>
      <c r="CL848" s="26" t="e">
        <f>IF(CK848="-","-",_xlfn.XLOOKUP(CK848,'Banco de dados'!$B:$B,'Banco de dados'!$E:$E))</f>
        <v>#N/A</v>
      </c>
      <c r="CM848" s="28">
        <f t="shared" si="925"/>
        <v>1</v>
      </c>
      <c r="CN848" s="26">
        <f>_xlfn.XLOOKUP(CI848,'Banco de dados'!$B:$B,'Banco de dados'!$H:$H)</f>
        <v>65</v>
      </c>
      <c r="CO848" s="26" t="e">
        <f t="array" aca="1" ref="CO848" ca="1">_xludf.XLOOKUP(CK848,'Banco de dados'!$B:$B,'Banco de dados'!$H:$H)</f>
        <v>#NAME?</v>
      </c>
      <c r="CP848" s="51" t="e">
        <f t="array" aca="1" ref="CP848" ca="1">_xludf.XLOOKUP(CI848,'Banco de dados'!$B:$B,'Banco de dados'!$F:$F)</f>
        <v>#NAME?</v>
      </c>
      <c r="CQ848" s="26" t="e">
        <f t="array" aca="1" ref="CQ848" ca="1">_xludf.XLOOKUP(CK848,'Banco de dados'!$B:$B,'Banco de dados'!$F:$F)</f>
        <v>#NAME?</v>
      </c>
      <c r="CR848" s="27">
        <v>0</v>
      </c>
      <c r="CS848" s="27"/>
      <c r="CT848" s="26" t="str">
        <f>IF(AG848=0.5,"Suporte",IF(AND(AG848&gt;='Braços de IP'!$B$9,AG848&lt;='Braços de IP'!$D$9),'Braços de IP'!$E$9,IF(AND(AG848&gt;='Braços de IP'!$B$10,AG848&lt;='Braços de IP'!$D$10),'Braços de IP'!$E$10,IF(AND(AG848&gt;='Braços de IP'!$B$11,AG848&lt;='Braços de IP'!$D$11),'Braços de IP'!$E$11,IF(AND(AG848&gt;='Braços de IP'!$B$12,AG848&lt;='Braços de IP'!$D$12),'Braços de IP'!$E$12,IF(AND(AG848&gt;='Braços de IP'!$B$13,AG848&lt;='Braços de IP'!$D$13),'Braços de IP'!$E$13,IF(AND(AG848&gt;='Braços de IP'!$B$14,AG848&lt;='Braços de IP'!$D$14),'Braços de IP'!$E$14,"ERRO")))))))</f>
        <v>Longo I</v>
      </c>
      <c r="CU848" s="27"/>
      <c r="CV848" s="26" t="str">
        <f>IF($CU848="","",VLOOKUP($CU848,'Braços de IP'!$E$9:$I$15,2,0))</f>
        <v/>
      </c>
      <c r="CW848" s="29" t="str">
        <f>IF($CU848="","",VLOOKUP($CU848,'Braços de IP'!$E$9:$I$15,5,0))</f>
        <v/>
      </c>
      <c r="CX848" s="26"/>
      <c r="CY848" s="26"/>
      <c r="CZ848" s="26"/>
      <c r="DA848" s="26"/>
      <c r="DB848" s="26"/>
      <c r="DC848" s="26"/>
      <c r="DD848" s="30">
        <f t="shared" si="926"/>
        <v>65</v>
      </c>
      <c r="DE848" s="31">
        <f t="shared" si="927"/>
        <v>90</v>
      </c>
      <c r="DF848" s="30">
        <f t="shared" si="928"/>
        <v>155</v>
      </c>
      <c r="DG848" s="32">
        <f t="shared" si="929"/>
        <v>0.27777777777777779</v>
      </c>
      <c r="DH848" s="33" t="s">
        <v>143</v>
      </c>
      <c r="DI848" s="34"/>
      <c r="DJ848" s="35"/>
      <c r="DK848" s="16" t="s">
        <v>144</v>
      </c>
      <c r="DL848" s="16"/>
      <c r="DM848" s="1"/>
      <c r="DN848" s="36" t="e">
        <f t="shared" si="970"/>
        <v>#VALUE!</v>
      </c>
      <c r="DO848" s="1"/>
      <c r="DP848" s="1"/>
      <c r="DQ848" s="1"/>
      <c r="DR848" s="1"/>
      <c r="DS848" s="1"/>
      <c r="DT848" s="1"/>
    </row>
    <row r="849" spans="1:124" ht="15.75" customHeight="1" x14ac:dyDescent="0.25">
      <c r="A849" s="1"/>
      <c r="B849" s="16">
        <v>195</v>
      </c>
      <c r="C849" s="16" t="s">
        <v>199</v>
      </c>
      <c r="D849" s="16" t="s">
        <v>679</v>
      </c>
      <c r="E849" s="16">
        <v>-8.0451119999999996</v>
      </c>
      <c r="F849" s="16">
        <v>-34.929744999999997</v>
      </c>
      <c r="G849" s="16" t="s">
        <v>153</v>
      </c>
      <c r="H849" s="17" t="s">
        <v>136</v>
      </c>
      <c r="I849" s="16" t="s">
        <v>149</v>
      </c>
      <c r="J849" s="17" t="s">
        <v>137</v>
      </c>
      <c r="K849" s="18">
        <v>90</v>
      </c>
      <c r="L849" s="17" t="s">
        <v>138</v>
      </c>
      <c r="M849" s="17">
        <v>0</v>
      </c>
      <c r="N849" s="16">
        <f t="shared" si="966"/>
        <v>180</v>
      </c>
      <c r="O849" s="17">
        <v>1</v>
      </c>
      <c r="P849" s="17">
        <v>4.38</v>
      </c>
      <c r="Q849" s="17">
        <v>8.6999999999999993</v>
      </c>
      <c r="R849" s="16"/>
      <c r="S849" s="16"/>
      <c r="T849" s="16">
        <v>0</v>
      </c>
      <c r="U849" s="17">
        <v>4.49</v>
      </c>
      <c r="V849" s="17">
        <v>0</v>
      </c>
      <c r="W849" s="17">
        <v>2.31</v>
      </c>
      <c r="X849" s="17">
        <v>0</v>
      </c>
      <c r="Y849" s="17">
        <v>0</v>
      </c>
      <c r="Z849" s="17">
        <v>0</v>
      </c>
      <c r="AA849" s="17" t="s">
        <v>139</v>
      </c>
      <c r="AB849" s="17" t="s">
        <v>140</v>
      </c>
      <c r="AC849" s="17">
        <v>26.58</v>
      </c>
      <c r="AD849" s="17">
        <v>8.5</v>
      </c>
      <c r="AE849" s="17">
        <v>1</v>
      </c>
      <c r="AF849" s="17">
        <v>0.18</v>
      </c>
      <c r="AG849" s="17">
        <v>2.64</v>
      </c>
      <c r="AH849" s="17">
        <f t="shared" si="967"/>
        <v>2.46</v>
      </c>
      <c r="AI849" s="17" t="s">
        <v>136</v>
      </c>
      <c r="AJ849" s="17" t="s">
        <v>136</v>
      </c>
      <c r="AK849" s="17" t="s">
        <v>141</v>
      </c>
      <c r="AL849" s="17">
        <f t="shared" si="968"/>
        <v>2</v>
      </c>
      <c r="AM849" s="17">
        <v>0</v>
      </c>
      <c r="AN849" s="17"/>
      <c r="AO849" s="17">
        <v>0</v>
      </c>
      <c r="AP849" s="17">
        <v>0</v>
      </c>
      <c r="AQ849" s="17">
        <v>0</v>
      </c>
      <c r="AR849" s="17" t="s">
        <v>136</v>
      </c>
      <c r="AS849" s="19">
        <f t="shared" si="908"/>
        <v>0</v>
      </c>
      <c r="AT849" s="19"/>
      <c r="AU849" s="19">
        <f>VLOOKUP(G849,ABNT5101!$I$3:$J$9,2)</f>
        <v>15</v>
      </c>
      <c r="AV849" s="19">
        <f>VLOOKUP(G849,ABNT5101!$I$3:$M$9,5)</f>
        <v>0.18</v>
      </c>
      <c r="AW849" s="17" t="str">
        <f>_xlfn.XLOOKUP(G849,ABNT5101!I:I,ABNT5101!L:L)</f>
        <v>-</v>
      </c>
      <c r="AX849" s="17">
        <f>_xlfn.XLOOKUP(G849,ABNT5101!$I:$I,ABNT5101!M:M)</f>
        <v>0.18</v>
      </c>
      <c r="AY849" s="17" t="str">
        <f>_xlfn.XLOOKUP(G849,ABNT5101!$I:$I,ABNT5101!N:N)</f>
        <v>-</v>
      </c>
      <c r="AZ849" s="17">
        <f>_xlfn.XLOOKUP(G849,ABNT5101!$I:$I,ABNT5101!O:O)</f>
        <v>15</v>
      </c>
      <c r="BA849" s="20" t="str">
        <f t="shared" si="909"/>
        <v>ATENDE</v>
      </c>
      <c r="BB849" s="21">
        <f t="shared" ref="BB849:BC849" si="1019">BE849/AU849-1</f>
        <v>8.9333333333333265E-2</v>
      </c>
      <c r="BC849" s="21">
        <f t="shared" si="1019"/>
        <v>3.3333333333333339</v>
      </c>
      <c r="BD849" s="21" t="str">
        <f t="shared" si="911"/>
        <v>-</v>
      </c>
      <c r="BE849" s="22">
        <v>16.34</v>
      </c>
      <c r="BF849" s="22">
        <v>0.78</v>
      </c>
      <c r="BG849" s="22"/>
      <c r="BH849" s="22"/>
      <c r="BI849" s="23"/>
      <c r="BJ849" s="22"/>
      <c r="BK849" s="20" t="str">
        <f t="shared" si="912"/>
        <v>ATENDE</v>
      </c>
      <c r="BL849" s="20" t="str">
        <f t="shared" si="913"/>
        <v>ATENDE</v>
      </c>
      <c r="BM849" s="20" t="str">
        <f t="shared" si="914"/>
        <v>ATENDE</v>
      </c>
      <c r="BN849" s="20" t="str">
        <f t="shared" si="915"/>
        <v>ATENDE</v>
      </c>
      <c r="BO849" s="24" t="str">
        <f t="shared" si="916"/>
        <v>C3</v>
      </c>
      <c r="BP849" s="24" t="str">
        <f t="shared" si="986"/>
        <v>P5</v>
      </c>
      <c r="BQ849" s="25">
        <f t="shared" si="917"/>
        <v>0.60399999999999987</v>
      </c>
      <c r="BR849" s="22">
        <v>8.02</v>
      </c>
      <c r="BS849" s="22">
        <v>4.18</v>
      </c>
      <c r="BT849" s="24">
        <f>IF(BP849="-","-",_xlfn.XLOOKUP(BP849,ABNT5101!$B$4:$B$9,ABNT5101!$C$4:$C$9))</f>
        <v>5</v>
      </c>
      <c r="BU849" s="24">
        <f>IF(BP849="-","-",_xlfn.XLOOKUP(BP849,ABNT5101!$B$4:$B$9,ABNT5101!$D$4:$D$9))</f>
        <v>1</v>
      </c>
      <c r="BV849" s="20" t="str">
        <f t="shared" si="918"/>
        <v>ATENDE</v>
      </c>
      <c r="BW849" s="20" t="str">
        <f t="shared" si="919"/>
        <v>ATENDE</v>
      </c>
      <c r="BX849" s="20" t="str">
        <f t="shared" si="920"/>
        <v>ATENDE</v>
      </c>
      <c r="BY849" s="24" t="str">
        <f t="shared" si="1000"/>
        <v>P5</v>
      </c>
      <c r="BZ849" s="25">
        <f t="shared" si="921"/>
        <v>0.14999999999999991</v>
      </c>
      <c r="CA849" s="24">
        <v>5.75</v>
      </c>
      <c r="CB849" s="24">
        <v>2.6</v>
      </c>
      <c r="CC849" s="20">
        <f>IF(BY849="-","-",_xlfn.XLOOKUP(BY849,ABNT5101!$B$4:$B$9,ABNT5101!$C$4:$C$9))</f>
        <v>5</v>
      </c>
      <c r="CD849" s="24">
        <f>IF(BY849="-","-",_xlfn.XLOOKUP(BY849,ABNT5101!$B$4:$B$9,ABNT5101!$D$4:$D$9))</f>
        <v>1</v>
      </c>
      <c r="CE849" s="20" t="str">
        <f t="shared" si="922"/>
        <v>ATENDE</v>
      </c>
      <c r="CF849" s="20" t="str">
        <f t="shared" si="923"/>
        <v>ATENDE</v>
      </c>
      <c r="CG849" s="20" t="str">
        <f t="shared" si="924"/>
        <v>ATENDE</v>
      </c>
      <c r="CH849" s="26" t="str">
        <f>_xlfn.XLOOKUP(CI849,'Banco de dados'!$B:$B,'Banco de dados'!$D:$D)</f>
        <v>SX LIGHTING</v>
      </c>
      <c r="CI849" s="27" t="str">
        <f>'Banco de dados'!B56</f>
        <v>SX-INEVO050HF</v>
      </c>
      <c r="CJ849" s="26" t="str">
        <f>_xlfn.XLOOKUP(CI849,'Banco de dados'!$B:$B,'Banco de dados'!$E:$E)</f>
        <v>SXINEVO050K50L12CZF7PHF</v>
      </c>
      <c r="CK849" s="26"/>
      <c r="CL849" s="26" t="e">
        <f>IF(CK849="-","-",_xlfn.XLOOKUP(CK849,'Banco de dados'!$B:$B,'Banco de dados'!$E:$E))</f>
        <v>#N/A</v>
      </c>
      <c r="CM849" s="28">
        <f t="shared" si="925"/>
        <v>1</v>
      </c>
      <c r="CN849" s="26">
        <f>_xlfn.XLOOKUP(CI849,'Banco de dados'!$B:$B,'Banco de dados'!$H:$H)</f>
        <v>50</v>
      </c>
      <c r="CO849" s="26" t="e">
        <f t="array" aca="1" ref="CO849" ca="1">_xludf.XLOOKUP(CK849,'Banco de dados'!$B:$B,'Banco de dados'!$H:$H)</f>
        <v>#NAME?</v>
      </c>
      <c r="CP849" s="51" t="e">
        <f t="array" aca="1" ref="CP849" ca="1">_xludf.XLOOKUP(CI849,'Banco de dados'!$B:$B,'Banco de dados'!$F:$F)</f>
        <v>#NAME?</v>
      </c>
      <c r="CQ849" s="26" t="e">
        <f t="array" aca="1" ref="CQ849" ca="1">_xludf.XLOOKUP(CK849,'Banco de dados'!$B:$B,'Banco de dados'!$F:$F)</f>
        <v>#NAME?</v>
      </c>
      <c r="CR849" s="27">
        <v>0</v>
      </c>
      <c r="CS849" s="27"/>
      <c r="CT849" s="26" t="str">
        <f>IF(AG849=0.5,"Suporte",IF(AND(AG849&gt;='Braços de IP'!$B$9,AG849&lt;='Braços de IP'!$D$9),'Braços de IP'!$E$9,IF(AND(AG849&gt;='Braços de IP'!$B$10,AG849&lt;='Braços de IP'!$D$10),'Braços de IP'!$E$10,IF(AND(AG849&gt;='Braços de IP'!$B$11,AG849&lt;='Braços de IP'!$D$11),'Braços de IP'!$E$11,IF(AND(AG849&gt;='Braços de IP'!$B$12,AG849&lt;='Braços de IP'!$D$12),'Braços de IP'!$E$12,IF(AND(AG849&gt;='Braços de IP'!$B$13,AG849&lt;='Braços de IP'!$D$13),'Braços de IP'!$E$13,IF(AND(AG849&gt;='Braços de IP'!$B$14,AG849&lt;='Braços de IP'!$D$14),'Braços de IP'!$E$14,"ERRO")))))))</f>
        <v>Longo I</v>
      </c>
      <c r="CU849" s="27"/>
      <c r="CV849" s="26" t="str">
        <f>IF($CU849="","",VLOOKUP($CU849,'Braços de IP'!$E$9:$I$15,2,0))</f>
        <v/>
      </c>
      <c r="CW849" s="29" t="str">
        <f>IF($CU849="","",VLOOKUP($CU849,'Braços de IP'!$E$9:$I$15,5,0))</f>
        <v/>
      </c>
      <c r="CX849" s="26"/>
      <c r="CY849" s="26"/>
      <c r="CZ849" s="26"/>
      <c r="DA849" s="26"/>
      <c r="DB849" s="26"/>
      <c r="DC849" s="26"/>
      <c r="DD849" s="30">
        <f t="shared" si="926"/>
        <v>50</v>
      </c>
      <c r="DE849" s="31">
        <f t="shared" si="927"/>
        <v>90</v>
      </c>
      <c r="DF849" s="30">
        <f t="shared" si="928"/>
        <v>140</v>
      </c>
      <c r="DG849" s="32">
        <f t="shared" si="929"/>
        <v>0.44444444444444442</v>
      </c>
      <c r="DH849" s="33" t="s">
        <v>143</v>
      </c>
      <c r="DI849" s="34"/>
      <c r="DJ849" s="35"/>
      <c r="DK849" s="16" t="s">
        <v>144</v>
      </c>
      <c r="DL849" s="16"/>
      <c r="DM849" s="1"/>
      <c r="DN849" s="36" t="e">
        <f t="shared" si="970"/>
        <v>#VALUE!</v>
      </c>
      <c r="DO849" s="1"/>
      <c r="DP849" s="1"/>
      <c r="DQ849" s="1"/>
      <c r="DR849" s="1"/>
      <c r="DS849" s="1"/>
      <c r="DT849" s="1"/>
    </row>
    <row r="850" spans="1:124" ht="15.75" customHeight="1" x14ac:dyDescent="0.25">
      <c r="A850" s="1"/>
      <c r="B850" s="16">
        <v>195</v>
      </c>
      <c r="C850" s="16" t="s">
        <v>199</v>
      </c>
      <c r="D850" s="16" t="s">
        <v>679</v>
      </c>
      <c r="E850" s="16">
        <v>-8.0451119999999996</v>
      </c>
      <c r="F850" s="16">
        <v>-34.929744999999997</v>
      </c>
      <c r="G850" s="16" t="s">
        <v>153</v>
      </c>
      <c r="H850" s="17" t="s">
        <v>136</v>
      </c>
      <c r="I850" s="16" t="s">
        <v>149</v>
      </c>
      <c r="J850" s="17" t="s">
        <v>137</v>
      </c>
      <c r="K850" s="18">
        <v>90</v>
      </c>
      <c r="L850" s="17" t="s">
        <v>138</v>
      </c>
      <c r="M850" s="17">
        <v>0</v>
      </c>
      <c r="N850" s="16">
        <f t="shared" si="966"/>
        <v>180</v>
      </c>
      <c r="O850" s="17">
        <v>1</v>
      </c>
      <c r="P850" s="17">
        <v>4.38</v>
      </c>
      <c r="Q850" s="17">
        <v>8.6999999999999993</v>
      </c>
      <c r="R850" s="16"/>
      <c r="S850" s="16"/>
      <c r="T850" s="16">
        <v>0</v>
      </c>
      <c r="U850" s="17">
        <v>4.49</v>
      </c>
      <c r="V850" s="17">
        <v>0</v>
      </c>
      <c r="W850" s="17">
        <v>2.31</v>
      </c>
      <c r="X850" s="17">
        <v>0</v>
      </c>
      <c r="Y850" s="17">
        <v>0</v>
      </c>
      <c r="Z850" s="17">
        <v>0</v>
      </c>
      <c r="AA850" s="17" t="s">
        <v>139</v>
      </c>
      <c r="AB850" s="17" t="s">
        <v>140</v>
      </c>
      <c r="AC850" s="17">
        <v>26.58</v>
      </c>
      <c r="AD850" s="17">
        <v>8.5</v>
      </c>
      <c r="AE850" s="17">
        <v>1</v>
      </c>
      <c r="AF850" s="17">
        <v>0.18</v>
      </c>
      <c r="AG850" s="17">
        <v>2.64</v>
      </c>
      <c r="AH850" s="17">
        <f t="shared" si="967"/>
        <v>2.46</v>
      </c>
      <c r="AI850" s="17" t="s">
        <v>136</v>
      </c>
      <c r="AJ850" s="17" t="s">
        <v>136</v>
      </c>
      <c r="AK850" s="17" t="s">
        <v>141</v>
      </c>
      <c r="AL850" s="17">
        <f t="shared" si="968"/>
        <v>2</v>
      </c>
      <c r="AM850" s="17">
        <v>0</v>
      </c>
      <c r="AN850" s="17"/>
      <c r="AO850" s="17">
        <v>0</v>
      </c>
      <c r="AP850" s="17">
        <v>0</v>
      </c>
      <c r="AQ850" s="17">
        <v>0</v>
      </c>
      <c r="AR850" s="17" t="s">
        <v>136</v>
      </c>
      <c r="AS850" s="19">
        <f t="shared" si="908"/>
        <v>0</v>
      </c>
      <c r="AT850" s="19"/>
      <c r="AU850" s="19">
        <f>VLOOKUP(G850,ABNT5101!$I$3:$J$9,2)</f>
        <v>15</v>
      </c>
      <c r="AV850" s="19">
        <f>VLOOKUP(G850,ABNT5101!$I$3:$M$9,5)</f>
        <v>0.18</v>
      </c>
      <c r="AW850" s="17" t="str">
        <f>_xlfn.XLOOKUP(G850,ABNT5101!I:I,ABNT5101!L:L)</f>
        <v>-</v>
      </c>
      <c r="AX850" s="17">
        <f>_xlfn.XLOOKUP(G850,ABNT5101!$I:$I,ABNT5101!M:M)</f>
        <v>0.18</v>
      </c>
      <c r="AY850" s="17" t="str">
        <f>_xlfn.XLOOKUP(G850,ABNT5101!$I:$I,ABNT5101!N:N)</f>
        <v>-</v>
      </c>
      <c r="AZ850" s="17">
        <f>_xlfn.XLOOKUP(G850,ABNT5101!$I:$I,ABNT5101!O:O)</f>
        <v>15</v>
      </c>
      <c r="BA850" s="20" t="str">
        <f t="shared" si="909"/>
        <v>ATENDE</v>
      </c>
      <c r="BB850" s="21">
        <f t="shared" ref="BB850:BC850" si="1020">BE850/AU850-1</f>
        <v>0.18666666666666676</v>
      </c>
      <c r="BC850" s="21">
        <f t="shared" si="1020"/>
        <v>3.0555555555555554</v>
      </c>
      <c r="BD850" s="21" t="str">
        <f t="shared" si="911"/>
        <v>-</v>
      </c>
      <c r="BE850" s="22">
        <v>17.8</v>
      </c>
      <c r="BF850" s="22">
        <v>0.73</v>
      </c>
      <c r="BG850" s="22"/>
      <c r="BH850" s="22"/>
      <c r="BI850" s="23"/>
      <c r="BJ850" s="22"/>
      <c r="BK850" s="20" t="str">
        <f t="shared" si="912"/>
        <v>ATENDE</v>
      </c>
      <c r="BL850" s="20" t="str">
        <f t="shared" si="913"/>
        <v>ATENDE</v>
      </c>
      <c r="BM850" s="20" t="str">
        <f t="shared" si="914"/>
        <v>ATENDE</v>
      </c>
      <c r="BN850" s="20" t="str">
        <f t="shared" si="915"/>
        <v>ATENDE</v>
      </c>
      <c r="BO850" s="24" t="str">
        <f t="shared" si="916"/>
        <v>C3</v>
      </c>
      <c r="BP850" s="24" t="str">
        <f t="shared" si="986"/>
        <v>P5</v>
      </c>
      <c r="BQ850" s="25">
        <f t="shared" si="917"/>
        <v>0.62600000000000011</v>
      </c>
      <c r="BR850" s="22">
        <v>8.1300000000000008</v>
      </c>
      <c r="BS850" s="22">
        <v>4.84</v>
      </c>
      <c r="BT850" s="24">
        <f>IF(BP850="-","-",_xlfn.XLOOKUP(BP850,ABNT5101!$B$4:$B$9,ABNT5101!$C$4:$C$9))</f>
        <v>5</v>
      </c>
      <c r="BU850" s="24">
        <f>IF(BP850="-","-",_xlfn.XLOOKUP(BP850,ABNT5101!$B$4:$B$9,ABNT5101!$D$4:$D$9))</f>
        <v>1</v>
      </c>
      <c r="BV850" s="20" t="str">
        <f t="shared" si="918"/>
        <v>ATENDE</v>
      </c>
      <c r="BW850" s="20" t="str">
        <f t="shared" si="919"/>
        <v>ATENDE</v>
      </c>
      <c r="BX850" s="20" t="str">
        <f t="shared" si="920"/>
        <v>ATENDE</v>
      </c>
      <c r="BY850" s="24" t="str">
        <f t="shared" si="1000"/>
        <v>P5</v>
      </c>
      <c r="BZ850" s="25">
        <f t="shared" si="921"/>
        <v>0.15399999999999991</v>
      </c>
      <c r="CA850" s="24">
        <v>5.77</v>
      </c>
      <c r="CB850" s="24">
        <v>3.43</v>
      </c>
      <c r="CC850" s="20">
        <f>IF(BY850="-","-",_xlfn.XLOOKUP(BY850,ABNT5101!$B$4:$B$9,ABNT5101!$C$4:$C$9))</f>
        <v>5</v>
      </c>
      <c r="CD850" s="24">
        <f>IF(BY850="-","-",_xlfn.XLOOKUP(BY850,ABNT5101!$B$4:$B$9,ABNT5101!$D$4:$D$9))</f>
        <v>1</v>
      </c>
      <c r="CE850" s="20" t="str">
        <f t="shared" si="922"/>
        <v>ATENDE</v>
      </c>
      <c r="CF850" s="20" t="str">
        <f t="shared" si="923"/>
        <v>ATENDE</v>
      </c>
      <c r="CG850" s="20" t="str">
        <f t="shared" si="924"/>
        <v>ATENDE</v>
      </c>
      <c r="CH850" s="26" t="str">
        <f>_xlfn.XLOOKUP(CI850,'Banco de dados'!$B:$B,'Banco de dados'!$D:$D)</f>
        <v>TECNOWATT</v>
      </c>
      <c r="CI850" s="27" t="str">
        <f>'Banco de dados'!B68</f>
        <v xml:space="preserve">SIGSAGPTLRRSSNDL_60W_73IBBRS
</v>
      </c>
      <c r="CJ850" s="26" t="str">
        <f>_xlfn.XLOOKUP(CI850,'Banco de dados'!$B:$B,'Banco de dados'!$E:$E)</f>
        <v>SIGSAGPTLRRSSNDL_60W_73IBBRS
1-10C1MUN6.5</v>
      </c>
      <c r="CK850" s="26"/>
      <c r="CL850" s="26" t="e">
        <f>IF(CK850="-","-",_xlfn.XLOOKUP(CK850,'Banco de dados'!$B:$B,'Banco de dados'!$E:$E))</f>
        <v>#N/A</v>
      </c>
      <c r="CM850" s="28">
        <f t="shared" si="925"/>
        <v>1</v>
      </c>
      <c r="CN850" s="26">
        <f>_xlfn.XLOOKUP(CI850,'Banco de dados'!$B:$B,'Banco de dados'!$H:$H)</f>
        <v>60</v>
      </c>
      <c r="CO850" s="26" t="e">
        <f t="array" aca="1" ref="CO850" ca="1">_xludf.XLOOKUP(CK850,'Banco de dados'!$B:$B,'Banco de dados'!$H:$H)</f>
        <v>#NAME?</v>
      </c>
      <c r="CP850" s="51" t="e">
        <f t="array" aca="1" ref="CP850" ca="1">_xludf.XLOOKUP(CI850,'Banco de dados'!$B:$B,'Banco de dados'!$F:$F)</f>
        <v>#NAME?</v>
      </c>
      <c r="CQ850" s="26" t="e">
        <f t="array" aca="1" ref="CQ850" ca="1">_xludf.XLOOKUP(CK850,'Banco de dados'!$B:$B,'Banco de dados'!$F:$F)</f>
        <v>#NAME?</v>
      </c>
      <c r="CR850" s="27">
        <v>0</v>
      </c>
      <c r="CS850" s="27">
        <v>5</v>
      </c>
      <c r="CT850" s="26" t="str">
        <f>IF(AG850=0.5,"Suporte",IF(AND(AG850&gt;='Braços de IP'!$B$9,AG850&lt;='Braços de IP'!$D$9),'Braços de IP'!$E$9,IF(AND(AG850&gt;='Braços de IP'!$B$10,AG850&lt;='Braços de IP'!$D$10),'Braços de IP'!$E$10,IF(AND(AG850&gt;='Braços de IP'!$B$11,AG850&lt;='Braços de IP'!$D$11),'Braços de IP'!$E$11,IF(AND(AG850&gt;='Braços de IP'!$B$12,AG850&lt;='Braços de IP'!$D$12),'Braços de IP'!$E$12,IF(AND(AG850&gt;='Braços de IP'!$B$13,AG850&lt;='Braços de IP'!$D$13),'Braços de IP'!$E$13,IF(AND(AG850&gt;='Braços de IP'!$B$14,AG850&lt;='Braços de IP'!$D$14),'Braços de IP'!$E$14,"ERRO")))))))</f>
        <v>Longo I</v>
      </c>
      <c r="CU850" s="27"/>
      <c r="CV850" s="26" t="str">
        <f>IF($CU850="","",VLOOKUP($CU850,'Braços de IP'!$E$9:$I$15,2,0))</f>
        <v/>
      </c>
      <c r="CW850" s="29" t="str">
        <f>IF($CU850="","",VLOOKUP($CU850,'Braços de IP'!$E$9:$I$15,5,0))</f>
        <v/>
      </c>
      <c r="CX850" s="26"/>
      <c r="CY850" s="26"/>
      <c r="CZ850" s="26"/>
      <c r="DA850" s="26"/>
      <c r="DB850" s="26"/>
      <c r="DC850" s="26"/>
      <c r="DD850" s="30">
        <f t="shared" si="926"/>
        <v>60</v>
      </c>
      <c r="DE850" s="31">
        <f t="shared" si="927"/>
        <v>90</v>
      </c>
      <c r="DF850" s="30">
        <f t="shared" si="928"/>
        <v>150</v>
      </c>
      <c r="DG850" s="32">
        <f t="shared" si="929"/>
        <v>0.33333333333333337</v>
      </c>
      <c r="DH850" s="33" t="s">
        <v>143</v>
      </c>
      <c r="DI850" s="34"/>
      <c r="DJ850" s="35"/>
      <c r="DK850" s="16" t="s">
        <v>144</v>
      </c>
      <c r="DL850" s="16"/>
      <c r="DM850" s="1"/>
      <c r="DN850" s="36" t="e">
        <f t="shared" si="970"/>
        <v>#VALUE!</v>
      </c>
      <c r="DO850" s="1"/>
      <c r="DP850" s="1"/>
      <c r="DQ850" s="1"/>
      <c r="DR850" s="1"/>
      <c r="DS850" s="1"/>
      <c r="DT850" s="1"/>
    </row>
    <row r="851" spans="1:124" ht="15.75" customHeight="1" x14ac:dyDescent="0.25">
      <c r="B851" s="16">
        <v>196</v>
      </c>
      <c r="C851" s="16" t="s">
        <v>176</v>
      </c>
      <c r="D851" s="16" t="s">
        <v>680</v>
      </c>
      <c r="E851" s="16">
        <v>-8.0099400000000003</v>
      </c>
      <c r="F851" s="16">
        <v>-3495220900</v>
      </c>
      <c r="G851" s="16" t="s">
        <v>157</v>
      </c>
      <c r="H851" s="17" t="s">
        <v>136</v>
      </c>
      <c r="I851" s="16" t="s">
        <v>135</v>
      </c>
      <c r="J851" s="17" t="s">
        <v>137</v>
      </c>
      <c r="K851" s="16">
        <v>30</v>
      </c>
      <c r="L851" s="17" t="s">
        <v>138</v>
      </c>
      <c r="M851" s="17">
        <v>0</v>
      </c>
      <c r="N851" s="16">
        <f t="shared" si="966"/>
        <v>180</v>
      </c>
      <c r="O851" s="17">
        <v>1</v>
      </c>
      <c r="P851" s="17">
        <v>1.9</v>
      </c>
      <c r="Q851" s="17">
        <v>3.89</v>
      </c>
      <c r="R851" s="16"/>
      <c r="S851" s="16"/>
      <c r="T851" s="16">
        <v>0</v>
      </c>
      <c r="U851" s="17">
        <v>0</v>
      </c>
      <c r="V851" s="17">
        <v>0</v>
      </c>
      <c r="W851" s="17">
        <v>0</v>
      </c>
      <c r="X851" s="17">
        <v>0</v>
      </c>
      <c r="Y851" s="17">
        <v>0</v>
      </c>
      <c r="Z851" s="17">
        <v>0</v>
      </c>
      <c r="AA851" s="17" t="s">
        <v>139</v>
      </c>
      <c r="AB851" s="17" t="s">
        <v>140</v>
      </c>
      <c r="AC851" s="17">
        <v>22.93</v>
      </c>
      <c r="AD851" s="17">
        <v>6.6</v>
      </c>
      <c r="AE851" s="17">
        <v>3</v>
      </c>
      <c r="AF851" s="17">
        <v>0.25</v>
      </c>
      <c r="AG851" s="17">
        <v>1.07</v>
      </c>
      <c r="AH851" s="17">
        <f t="shared" si="967"/>
        <v>0.82000000000000006</v>
      </c>
      <c r="AI851" s="17" t="s">
        <v>136</v>
      </c>
      <c r="AJ851" s="17" t="s">
        <v>136</v>
      </c>
      <c r="AK851" s="17" t="s">
        <v>141</v>
      </c>
      <c r="AL851" s="17">
        <f t="shared" si="968"/>
        <v>6</v>
      </c>
      <c r="AM851" s="17">
        <v>0</v>
      </c>
      <c r="AN851" s="17"/>
      <c r="AO851" s="17">
        <v>0</v>
      </c>
      <c r="AP851" s="17">
        <v>0</v>
      </c>
      <c r="AQ851" s="17">
        <v>0</v>
      </c>
      <c r="AR851" s="17" t="s">
        <v>136</v>
      </c>
      <c r="AS851" s="19">
        <f t="shared" si="908"/>
        <v>0</v>
      </c>
      <c r="AT851" s="19"/>
      <c r="AU851" s="19">
        <f>VLOOKUP(G851,ABNT5101!$I$3:$J$9,2)</f>
        <v>7.5</v>
      </c>
      <c r="AV851" s="19">
        <f>VLOOKUP(G851,ABNT5101!$I$3:$M$9,5)</f>
        <v>0.18</v>
      </c>
      <c r="AW851" s="17" t="str">
        <f>_xlfn.XLOOKUP(G851,ABNT5101!I:I,ABNT5101!L:L)</f>
        <v>-</v>
      </c>
      <c r="AX851" s="17">
        <f>_xlfn.XLOOKUP(G851,ABNT5101!$I:$I,ABNT5101!M:M)</f>
        <v>0.18</v>
      </c>
      <c r="AY851" s="17" t="str">
        <f>_xlfn.XLOOKUP(G851,ABNT5101!$I:$I,ABNT5101!N:N)</f>
        <v>-</v>
      </c>
      <c r="AZ851" s="17">
        <f>_xlfn.XLOOKUP(G851,ABNT5101!$I:$I,ABNT5101!O:O)</f>
        <v>16</v>
      </c>
      <c r="BA851" s="20" t="str">
        <f t="shared" si="909"/>
        <v>ATENDE</v>
      </c>
      <c r="BB851" s="21">
        <f t="shared" ref="BB851:BC851" si="1021">BE851/AU851-1</f>
        <v>0.6080000000000001</v>
      </c>
      <c r="BC851" s="21">
        <f t="shared" si="1021"/>
        <v>2.1666666666666665</v>
      </c>
      <c r="BD851" s="21" t="str">
        <f t="shared" si="911"/>
        <v>-</v>
      </c>
      <c r="BE851" s="22">
        <v>12.06</v>
      </c>
      <c r="BF851" s="22">
        <v>0.56999999999999995</v>
      </c>
      <c r="BG851" s="22"/>
      <c r="BH851" s="22"/>
      <c r="BI851" s="23"/>
      <c r="BJ851" s="22"/>
      <c r="BK851" s="20" t="str">
        <f t="shared" si="912"/>
        <v>ATENDE</v>
      </c>
      <c r="BL851" s="20" t="str">
        <f t="shared" si="913"/>
        <v>ATENDE</v>
      </c>
      <c r="BM851" s="20" t="str">
        <f t="shared" si="914"/>
        <v>ATENDE</v>
      </c>
      <c r="BN851" s="20" t="str">
        <f t="shared" si="915"/>
        <v>ATENDE</v>
      </c>
      <c r="BO851" s="24" t="str">
        <f t="shared" si="916"/>
        <v>C5</v>
      </c>
      <c r="BP851" s="24" t="str">
        <f t="shared" si="986"/>
        <v>P6</v>
      </c>
      <c r="BQ851" s="25">
        <f t="shared" si="917"/>
        <v>2.2599999999999998</v>
      </c>
      <c r="BR851" s="22">
        <v>9.7799999999999994</v>
      </c>
      <c r="BS851" s="22">
        <v>5.59</v>
      </c>
      <c r="BT851" s="24">
        <f>IF(BP851="-","-",_xlfn.XLOOKUP(BP851,ABNT5101!$B$4:$B$9,ABNT5101!$C$4:$C$9))</f>
        <v>3</v>
      </c>
      <c r="BU851" s="24">
        <f>IF(BP851="-","-",_xlfn.XLOOKUP(BP851,ABNT5101!$B$4:$B$9,ABNT5101!$D$4:$D$9))</f>
        <v>0.6</v>
      </c>
      <c r="BV851" s="20" t="str">
        <f t="shared" si="918"/>
        <v>ATENDE</v>
      </c>
      <c r="BW851" s="20" t="str">
        <f t="shared" si="919"/>
        <v>ATENDE</v>
      </c>
      <c r="BX851" s="20" t="str">
        <f t="shared" si="920"/>
        <v>ATENDE</v>
      </c>
      <c r="BY851" s="24" t="s">
        <v>136</v>
      </c>
      <c r="BZ851" s="25" t="e">
        <f t="shared" si="921"/>
        <v>#VALUE!</v>
      </c>
      <c r="CA851" s="24"/>
      <c r="CB851" s="24"/>
      <c r="CC851" s="20" t="str">
        <f>IF(BY851="-","-",_xlfn.XLOOKUP(BY851,ABNT5101!$B$4:$B$9,ABNT5101!$C$4:$C$9))</f>
        <v>-</v>
      </c>
      <c r="CD851" s="24" t="str">
        <f>IF(BY851="-","-",_xlfn.XLOOKUP(BY851,ABNT5101!$B$4:$B$9,ABNT5101!$D$4:$D$9))</f>
        <v>-</v>
      </c>
      <c r="CE851" s="20" t="str">
        <f t="shared" si="922"/>
        <v>-</v>
      </c>
      <c r="CF851" s="20" t="str">
        <f t="shared" si="923"/>
        <v>-</v>
      </c>
      <c r="CG851" s="20" t="str">
        <f t="shared" si="924"/>
        <v>-</v>
      </c>
      <c r="CH851" s="26" t="str">
        <f>_xlfn.XLOOKUP(CI851,'Banco de dados'!$B:$B,'Banco de dados'!$D:$D)</f>
        <v>LEDSTAR</v>
      </c>
      <c r="CI851" s="47" t="str">
        <f>'Banco de dados'!B5</f>
        <v xml:space="preserve"> SL VT 9.1 28W</v>
      </c>
      <c r="CJ851" s="26" t="str">
        <f>_xlfn.XLOOKUP(CI851,'Banco de dados'!$B:$B,'Banco de dados'!$E:$E)</f>
        <v>LUM LED SL VT 9.1 28W</v>
      </c>
      <c r="CK851" s="26"/>
      <c r="CL851" s="26" t="e">
        <f>IF(CK851="-","-",_xlfn.XLOOKUP(CK851,'Banco de dados'!$B:$B,'Banco de dados'!$E:$E))</f>
        <v>#N/A</v>
      </c>
      <c r="CM851" s="28">
        <f t="shared" si="925"/>
        <v>3</v>
      </c>
      <c r="CN851" s="26">
        <f>_xlfn.XLOOKUP(CI851,'Banco de dados'!$B:$B,'Banco de dados'!$H:$H)</f>
        <v>28</v>
      </c>
      <c r="CO851" s="26" t="e">
        <f t="array" aca="1" ref="CO851" ca="1">_xludf.XLOOKUP(CK851,'Banco de dados'!$B:$B,'Banco de dados'!$H:$H)</f>
        <v>#NAME?</v>
      </c>
      <c r="CP851" s="51" t="e">
        <f t="array" aca="1" ref="CP851" ca="1">_xludf.XLOOKUP(CI851,'Banco de dados'!$B:$B,'Banco de dados'!$F:$F)</f>
        <v>#NAME?</v>
      </c>
      <c r="CQ851" s="26" t="e">
        <f t="array" aca="1" ref="CQ851" ca="1">_xludf.XLOOKUP(CK851,'Banco de dados'!$B:$B,'Banco de dados'!$F:$F)</f>
        <v>#NAME?</v>
      </c>
      <c r="CR851" s="27">
        <v>0</v>
      </c>
      <c r="CS851" s="27"/>
      <c r="CT851" s="26" t="str">
        <f>IF(AG851=0.5,"Suporte",IF(AND(AG851&gt;='Braços de IP'!$B$9,AG851&lt;='Braços de IP'!$D$9),'Braços de IP'!$E$9,IF(AND(AG851&gt;='Braços de IP'!$B$10,AG851&lt;='Braços de IP'!$D$10),'Braços de IP'!$E$10,IF(AND(AG851&gt;='Braços de IP'!$B$11,AG851&lt;='Braços de IP'!$D$11),'Braços de IP'!$E$11,IF(AND(AG851&gt;='Braços de IP'!$B$12,AG851&lt;='Braços de IP'!$D$12),'Braços de IP'!$E$12,IF(AND(AG851&gt;='Braços de IP'!$B$13,AG851&lt;='Braços de IP'!$D$13),'Braços de IP'!$E$13,IF(AND(AG851&gt;='Braços de IP'!$B$14,AG851&lt;='Braços de IP'!$D$14),'Braços de IP'!$E$14,"ERRO")))))))</f>
        <v>Curto I</v>
      </c>
      <c r="CU851" s="27"/>
      <c r="CV851" s="26" t="str">
        <f>IF($CU851="","",VLOOKUP($CU851,'Braços de IP'!$E$9:$I$15,2,0))</f>
        <v/>
      </c>
      <c r="CW851" s="29" t="str">
        <f>IF($CU851="","",VLOOKUP($CU851,'Braços de IP'!$E$9:$I$15,5,0))</f>
        <v/>
      </c>
      <c r="CX851" s="26"/>
      <c r="CY851" s="26"/>
      <c r="CZ851" s="26"/>
      <c r="DA851" s="26"/>
      <c r="DB851" s="26"/>
      <c r="DC851" s="26"/>
      <c r="DD851" s="30">
        <f t="shared" si="926"/>
        <v>28</v>
      </c>
      <c r="DE851" s="31">
        <f t="shared" si="927"/>
        <v>30</v>
      </c>
      <c r="DF851" s="30">
        <f t="shared" si="928"/>
        <v>174</v>
      </c>
      <c r="DG851" s="32">
        <f t="shared" si="929"/>
        <v>6.6666666666666652E-2</v>
      </c>
      <c r="DH851" s="33" t="s">
        <v>143</v>
      </c>
      <c r="DI851" s="34"/>
      <c r="DJ851" s="35"/>
      <c r="DK851" s="16" t="s">
        <v>144</v>
      </c>
      <c r="DL851" s="16"/>
      <c r="DN851" s="36" t="e">
        <f t="shared" si="970"/>
        <v>#VALUE!</v>
      </c>
    </row>
    <row r="852" spans="1:124" ht="15.75" customHeight="1" x14ac:dyDescent="0.25">
      <c r="B852" s="16">
        <v>196</v>
      </c>
      <c r="C852" s="16" t="s">
        <v>176</v>
      </c>
      <c r="D852" s="16" t="s">
        <v>680</v>
      </c>
      <c r="E852" s="16">
        <v>-8.0099400000000003</v>
      </c>
      <c r="F852" s="16">
        <v>-3495220900</v>
      </c>
      <c r="G852" s="16" t="s">
        <v>157</v>
      </c>
      <c r="H852" s="17" t="s">
        <v>136</v>
      </c>
      <c r="I852" s="16" t="s">
        <v>135</v>
      </c>
      <c r="J852" s="17" t="s">
        <v>137</v>
      </c>
      <c r="K852" s="16">
        <v>30</v>
      </c>
      <c r="L852" s="17" t="s">
        <v>138</v>
      </c>
      <c r="M852" s="17">
        <v>0</v>
      </c>
      <c r="N852" s="16">
        <f t="shared" si="966"/>
        <v>180</v>
      </c>
      <c r="O852" s="17">
        <v>1</v>
      </c>
      <c r="P852" s="17">
        <v>1.9</v>
      </c>
      <c r="Q852" s="17">
        <v>3.89</v>
      </c>
      <c r="R852" s="16"/>
      <c r="S852" s="16"/>
      <c r="T852" s="16">
        <v>0</v>
      </c>
      <c r="U852" s="17">
        <v>0</v>
      </c>
      <c r="V852" s="17">
        <v>0</v>
      </c>
      <c r="W852" s="17">
        <v>0</v>
      </c>
      <c r="X852" s="17">
        <v>0</v>
      </c>
      <c r="Y852" s="17">
        <v>0</v>
      </c>
      <c r="Z852" s="17">
        <v>0</v>
      </c>
      <c r="AA852" s="17" t="s">
        <v>139</v>
      </c>
      <c r="AB852" s="17" t="s">
        <v>140</v>
      </c>
      <c r="AC852" s="17">
        <v>22.93</v>
      </c>
      <c r="AD852" s="17">
        <v>6.6</v>
      </c>
      <c r="AE852" s="17">
        <v>3</v>
      </c>
      <c r="AF852" s="17">
        <v>0.25</v>
      </c>
      <c r="AG852" s="17">
        <v>1.07</v>
      </c>
      <c r="AH852" s="17">
        <f t="shared" si="967"/>
        <v>0.82000000000000006</v>
      </c>
      <c r="AI852" s="17" t="s">
        <v>136</v>
      </c>
      <c r="AJ852" s="17" t="s">
        <v>136</v>
      </c>
      <c r="AK852" s="17" t="s">
        <v>141</v>
      </c>
      <c r="AL852" s="17">
        <f t="shared" si="968"/>
        <v>6</v>
      </c>
      <c r="AM852" s="17">
        <v>0</v>
      </c>
      <c r="AN852" s="17"/>
      <c r="AO852" s="17">
        <v>0</v>
      </c>
      <c r="AP852" s="17">
        <v>0</v>
      </c>
      <c r="AQ852" s="17">
        <v>0</v>
      </c>
      <c r="AR852" s="17" t="s">
        <v>136</v>
      </c>
      <c r="AS852" s="19">
        <f t="shared" si="908"/>
        <v>0</v>
      </c>
      <c r="AT852" s="19"/>
      <c r="AU852" s="19">
        <f>VLOOKUP(G852,ABNT5101!$I$3:$J$9,2)</f>
        <v>7.5</v>
      </c>
      <c r="AV852" s="19">
        <f>VLOOKUP(G852,ABNT5101!$I$3:$M$9,5)</f>
        <v>0.18</v>
      </c>
      <c r="AW852" s="17" t="str">
        <f>_xlfn.XLOOKUP(G852,ABNT5101!I:I,ABNT5101!L:L)</f>
        <v>-</v>
      </c>
      <c r="AX852" s="17">
        <f>_xlfn.XLOOKUP(G852,ABNT5101!$I:$I,ABNT5101!M:M)</f>
        <v>0.18</v>
      </c>
      <c r="AY852" s="17" t="str">
        <f>_xlfn.XLOOKUP(G852,ABNT5101!$I:$I,ABNT5101!N:N)</f>
        <v>-</v>
      </c>
      <c r="AZ852" s="17">
        <f>_xlfn.XLOOKUP(G852,ABNT5101!$I:$I,ABNT5101!O:O)</f>
        <v>16</v>
      </c>
      <c r="BA852" s="20" t="str">
        <f t="shared" si="909"/>
        <v>ATENDE</v>
      </c>
      <c r="BB852" s="21">
        <f t="shared" ref="BB852:BC852" si="1022">BE852/AU852-1</f>
        <v>0.33866666666666645</v>
      </c>
      <c r="BC852" s="21">
        <f t="shared" si="1022"/>
        <v>2.9444444444444442</v>
      </c>
      <c r="BD852" s="21" t="str">
        <f t="shared" si="911"/>
        <v>-</v>
      </c>
      <c r="BE852" s="22">
        <v>10.039999999999999</v>
      </c>
      <c r="BF852" s="22">
        <v>0.71</v>
      </c>
      <c r="BG852" s="22"/>
      <c r="BH852" s="22"/>
      <c r="BI852" s="23"/>
      <c r="BJ852" s="22"/>
      <c r="BK852" s="20" t="str">
        <f t="shared" si="912"/>
        <v>ATENDE</v>
      </c>
      <c r="BL852" s="20" t="str">
        <f t="shared" si="913"/>
        <v>ATENDE</v>
      </c>
      <c r="BM852" s="20" t="str">
        <f t="shared" si="914"/>
        <v>ATENDE</v>
      </c>
      <c r="BN852" s="20" t="str">
        <f t="shared" si="915"/>
        <v>ATENDE</v>
      </c>
      <c r="BO852" s="24" t="str">
        <f t="shared" si="916"/>
        <v>C5</v>
      </c>
      <c r="BP852" s="24" t="str">
        <f t="shared" si="986"/>
        <v>P6</v>
      </c>
      <c r="BQ852" s="25">
        <f t="shared" si="917"/>
        <v>1.6766666666666663</v>
      </c>
      <c r="BR852" s="22">
        <v>8.0299999999999994</v>
      </c>
      <c r="BS852" s="22">
        <v>5.24</v>
      </c>
      <c r="BT852" s="24">
        <f>IF(BP852="-","-",_xlfn.XLOOKUP(BP852,ABNT5101!$B$4:$B$9,ABNT5101!$C$4:$C$9))</f>
        <v>3</v>
      </c>
      <c r="BU852" s="24">
        <f>IF(BP852="-","-",_xlfn.XLOOKUP(BP852,ABNT5101!$B$4:$B$9,ABNT5101!$D$4:$D$9))</f>
        <v>0.6</v>
      </c>
      <c r="BV852" s="20" t="str">
        <f t="shared" si="918"/>
        <v>ATENDE</v>
      </c>
      <c r="BW852" s="20" t="str">
        <f t="shared" si="919"/>
        <v>ATENDE</v>
      </c>
      <c r="BX852" s="20" t="str">
        <f t="shared" si="920"/>
        <v>ATENDE</v>
      </c>
      <c r="BY852" s="24" t="s">
        <v>136</v>
      </c>
      <c r="BZ852" s="25" t="e">
        <f t="shared" si="921"/>
        <v>#VALUE!</v>
      </c>
      <c r="CA852" s="24"/>
      <c r="CB852" s="24"/>
      <c r="CC852" s="20" t="str">
        <f>IF(BY852="-","-",_xlfn.XLOOKUP(BY852,ABNT5101!$B$4:$B$9,ABNT5101!$C$4:$C$9))</f>
        <v>-</v>
      </c>
      <c r="CD852" s="24" t="str">
        <f>IF(BY852="-","-",_xlfn.XLOOKUP(BY852,ABNT5101!$B$4:$B$9,ABNT5101!$D$4:$D$9))</f>
        <v>-</v>
      </c>
      <c r="CE852" s="20" t="str">
        <f t="shared" si="922"/>
        <v>-</v>
      </c>
      <c r="CF852" s="20" t="str">
        <f t="shared" si="923"/>
        <v>-</v>
      </c>
      <c r="CG852" s="20" t="str">
        <f t="shared" si="924"/>
        <v>-</v>
      </c>
      <c r="CH852" s="26" t="str">
        <f>_xlfn.XLOOKUP(CI852,'Banco de dados'!$B:$B,'Banco de dados'!$D:$D)</f>
        <v>SX LIGHTING</v>
      </c>
      <c r="CI852" s="27" t="str">
        <f>'Banco de dados'!B53</f>
        <v>SX-INEVO020HF</v>
      </c>
      <c r="CJ852" s="26" t="str">
        <f>_xlfn.XLOOKUP(CI852,'Banco de dados'!$B:$B,'Banco de dados'!$E:$E)</f>
        <v>SXINEVO020K50L12CZF7PHF</v>
      </c>
      <c r="CK852" s="26"/>
      <c r="CL852" s="26" t="e">
        <f>IF(CK852="-","-",_xlfn.XLOOKUP(CK852,'Banco de dados'!$B:$B,'Banco de dados'!$E:$E))</f>
        <v>#N/A</v>
      </c>
      <c r="CM852" s="28">
        <f t="shared" si="925"/>
        <v>3</v>
      </c>
      <c r="CN852" s="26">
        <f>_xlfn.XLOOKUP(CI852,'Banco de dados'!$B:$B,'Banco de dados'!$H:$H)</f>
        <v>22.5</v>
      </c>
      <c r="CO852" s="26" t="e">
        <f t="array" aca="1" ref="CO852" ca="1">_xludf.XLOOKUP(CK852,'Banco de dados'!$B:$B,'Banco de dados'!$H:$H)</f>
        <v>#NAME?</v>
      </c>
      <c r="CP852" s="51" t="e">
        <f t="array" aca="1" ref="CP852" ca="1">_xludf.XLOOKUP(CI852,'Banco de dados'!$B:$B,'Banco de dados'!$F:$F)</f>
        <v>#NAME?</v>
      </c>
      <c r="CQ852" s="26" t="e">
        <f t="array" aca="1" ref="CQ852" ca="1">_xludf.XLOOKUP(CK852,'Banco de dados'!$B:$B,'Banco de dados'!$F:$F)</f>
        <v>#NAME?</v>
      </c>
      <c r="CR852" s="27">
        <v>0</v>
      </c>
      <c r="CS852" s="27"/>
      <c r="CT852" s="26" t="str">
        <f>IF(AG852=0.5,"Suporte",IF(AND(AG852&gt;='Braços de IP'!$B$9,AG852&lt;='Braços de IP'!$D$9),'Braços de IP'!$E$9,IF(AND(AG852&gt;='Braços de IP'!$B$10,AG852&lt;='Braços de IP'!$D$10),'Braços de IP'!$E$10,IF(AND(AG852&gt;='Braços de IP'!$B$11,AG852&lt;='Braços de IP'!$D$11),'Braços de IP'!$E$11,IF(AND(AG852&gt;='Braços de IP'!$B$12,AG852&lt;='Braços de IP'!$D$12),'Braços de IP'!$E$12,IF(AND(AG852&gt;='Braços de IP'!$B$13,AG852&lt;='Braços de IP'!$D$13),'Braços de IP'!$E$13,IF(AND(AG852&gt;='Braços de IP'!$B$14,AG852&lt;='Braços de IP'!$D$14),'Braços de IP'!$E$14,"ERRO")))))))</f>
        <v>Curto I</v>
      </c>
      <c r="CU852" s="27"/>
      <c r="CV852" s="26" t="str">
        <f>IF($CU852="","",VLOOKUP($CU852,'Braços de IP'!$E$9:$I$15,2,0))</f>
        <v/>
      </c>
      <c r="CW852" s="29" t="str">
        <f>IF($CU852="","",VLOOKUP($CU852,'Braços de IP'!$E$9:$I$15,5,0))</f>
        <v/>
      </c>
      <c r="CX852" s="26"/>
      <c r="CY852" s="26"/>
      <c r="CZ852" s="26"/>
      <c r="DA852" s="26"/>
      <c r="DB852" s="26"/>
      <c r="DC852" s="26"/>
      <c r="DD852" s="30">
        <f t="shared" si="926"/>
        <v>22.5</v>
      </c>
      <c r="DE852" s="31">
        <f t="shared" si="927"/>
        <v>30</v>
      </c>
      <c r="DF852" s="30">
        <f t="shared" si="928"/>
        <v>157.5</v>
      </c>
      <c r="DG852" s="32">
        <f t="shared" si="929"/>
        <v>0.25</v>
      </c>
      <c r="DH852" s="33" t="s">
        <v>143</v>
      </c>
      <c r="DI852" s="34"/>
      <c r="DJ852" s="35"/>
      <c r="DK852" s="16" t="s">
        <v>144</v>
      </c>
      <c r="DL852" s="16"/>
      <c r="DN852" s="36" t="e">
        <f t="shared" si="970"/>
        <v>#VALUE!</v>
      </c>
    </row>
    <row r="853" spans="1:124" ht="15.75" customHeight="1" x14ac:dyDescent="0.25">
      <c r="B853" s="16">
        <v>196</v>
      </c>
      <c r="C853" s="16" t="s">
        <v>176</v>
      </c>
      <c r="D853" s="16" t="s">
        <v>680</v>
      </c>
      <c r="E853" s="16">
        <v>-8.0099400000000003</v>
      </c>
      <c r="F853" s="16">
        <v>-3495220900</v>
      </c>
      <c r="G853" s="16" t="s">
        <v>157</v>
      </c>
      <c r="H853" s="17" t="s">
        <v>136</v>
      </c>
      <c r="I853" s="16" t="s">
        <v>135</v>
      </c>
      <c r="J853" s="17" t="s">
        <v>137</v>
      </c>
      <c r="K853" s="16">
        <v>30</v>
      </c>
      <c r="L853" s="17" t="s">
        <v>138</v>
      </c>
      <c r="M853" s="17">
        <v>0</v>
      </c>
      <c r="N853" s="16">
        <f t="shared" si="966"/>
        <v>180</v>
      </c>
      <c r="O853" s="17">
        <v>1</v>
      </c>
      <c r="P853" s="17">
        <v>1.9</v>
      </c>
      <c r="Q853" s="17">
        <v>3.89</v>
      </c>
      <c r="R853" s="16"/>
      <c r="S853" s="16"/>
      <c r="T853" s="16">
        <v>0</v>
      </c>
      <c r="U853" s="17">
        <v>0</v>
      </c>
      <c r="V853" s="17">
        <v>0</v>
      </c>
      <c r="W853" s="17">
        <v>0</v>
      </c>
      <c r="X853" s="17">
        <v>0</v>
      </c>
      <c r="Y853" s="17">
        <v>0</v>
      </c>
      <c r="Z853" s="17">
        <v>0</v>
      </c>
      <c r="AA853" s="17" t="s">
        <v>139</v>
      </c>
      <c r="AB853" s="17" t="s">
        <v>140</v>
      </c>
      <c r="AC853" s="17">
        <v>22.93</v>
      </c>
      <c r="AD853" s="17">
        <v>6.6</v>
      </c>
      <c r="AE853" s="17">
        <v>3</v>
      </c>
      <c r="AF853" s="17">
        <v>0.25</v>
      </c>
      <c r="AG853" s="17">
        <v>1.07</v>
      </c>
      <c r="AH853" s="17">
        <f t="shared" si="967"/>
        <v>0.82000000000000006</v>
      </c>
      <c r="AI853" s="17" t="s">
        <v>136</v>
      </c>
      <c r="AJ853" s="17" t="s">
        <v>136</v>
      </c>
      <c r="AK853" s="17" t="s">
        <v>141</v>
      </c>
      <c r="AL853" s="17">
        <f t="shared" si="968"/>
        <v>6</v>
      </c>
      <c r="AM853" s="17">
        <v>0</v>
      </c>
      <c r="AN853" s="17"/>
      <c r="AO853" s="17">
        <v>0</v>
      </c>
      <c r="AP853" s="17">
        <v>0</v>
      </c>
      <c r="AQ853" s="17">
        <v>0</v>
      </c>
      <c r="AR853" s="17" t="s">
        <v>136</v>
      </c>
      <c r="AS853" s="19">
        <f t="shared" si="908"/>
        <v>0</v>
      </c>
      <c r="AT853" s="19"/>
      <c r="AU853" s="19">
        <f>VLOOKUP(G853,ABNT5101!$I$3:$J$9,2)</f>
        <v>7.5</v>
      </c>
      <c r="AV853" s="19">
        <f>VLOOKUP(G853,ABNT5101!$I$3:$M$9,5)</f>
        <v>0.18</v>
      </c>
      <c r="AW853" s="17" t="str">
        <f>_xlfn.XLOOKUP(G853,ABNT5101!I:I,ABNT5101!L:L)</f>
        <v>-</v>
      </c>
      <c r="AX853" s="17">
        <f>_xlfn.XLOOKUP(G853,ABNT5101!$I:$I,ABNT5101!M:M)</f>
        <v>0.18</v>
      </c>
      <c r="AY853" s="17" t="str">
        <f>_xlfn.XLOOKUP(G853,ABNT5101!$I:$I,ABNT5101!N:N)</f>
        <v>-</v>
      </c>
      <c r="AZ853" s="17">
        <f>_xlfn.XLOOKUP(G853,ABNT5101!$I:$I,ABNT5101!O:O)</f>
        <v>16</v>
      </c>
      <c r="BA853" s="20" t="str">
        <f t="shared" si="909"/>
        <v>ATENDE</v>
      </c>
      <c r="BB853" s="21">
        <f t="shared" ref="BB853:BC853" si="1023">BE853/AU853-1</f>
        <v>1.0306666666666668</v>
      </c>
      <c r="BC853" s="21">
        <f t="shared" si="1023"/>
        <v>3</v>
      </c>
      <c r="BD853" s="21" t="str">
        <f t="shared" si="911"/>
        <v>-</v>
      </c>
      <c r="BE853" s="22">
        <v>15.23</v>
      </c>
      <c r="BF853" s="22">
        <v>0.72</v>
      </c>
      <c r="BG853" s="22"/>
      <c r="BH853" s="22"/>
      <c r="BI853" s="23"/>
      <c r="BJ853" s="22"/>
      <c r="BK853" s="20" t="str">
        <f t="shared" si="912"/>
        <v>ATENDE</v>
      </c>
      <c r="BL853" s="20" t="str">
        <f t="shared" si="913"/>
        <v>ATENDE</v>
      </c>
      <c r="BM853" s="20" t="str">
        <f t="shared" si="914"/>
        <v>ATENDE</v>
      </c>
      <c r="BN853" s="20" t="str">
        <f t="shared" si="915"/>
        <v>ATENDE</v>
      </c>
      <c r="BO853" s="24" t="str">
        <f t="shared" si="916"/>
        <v>C5</v>
      </c>
      <c r="BP853" s="24" t="str">
        <f t="shared" si="986"/>
        <v>P6</v>
      </c>
      <c r="BQ853" s="25">
        <f t="shared" si="917"/>
        <v>2.8366666666666664</v>
      </c>
      <c r="BR853" s="22">
        <v>11.51</v>
      </c>
      <c r="BS853" s="22">
        <v>7.97</v>
      </c>
      <c r="BT853" s="24">
        <f>IF(BP853="-","-",_xlfn.XLOOKUP(BP853,ABNT5101!$B$4:$B$9,ABNT5101!$C$4:$C$9))</f>
        <v>3</v>
      </c>
      <c r="BU853" s="24">
        <f>IF(BP853="-","-",_xlfn.XLOOKUP(BP853,ABNT5101!$B$4:$B$9,ABNT5101!$D$4:$D$9))</f>
        <v>0.6</v>
      </c>
      <c r="BV853" s="20" t="str">
        <f t="shared" si="918"/>
        <v>ATENDE</v>
      </c>
      <c r="BW853" s="20" t="str">
        <f t="shared" si="919"/>
        <v>ATENDE</v>
      </c>
      <c r="BX853" s="20" t="str">
        <f t="shared" si="920"/>
        <v>ATENDE</v>
      </c>
      <c r="BY853" s="24" t="s">
        <v>136</v>
      </c>
      <c r="BZ853" s="25" t="e">
        <f t="shared" si="921"/>
        <v>#VALUE!</v>
      </c>
      <c r="CA853" s="24"/>
      <c r="CB853" s="24"/>
      <c r="CC853" s="20" t="str">
        <f>IF(BY853="-","-",_xlfn.XLOOKUP(BY853,ABNT5101!$B$4:$B$9,ABNT5101!$C$4:$C$9))</f>
        <v>-</v>
      </c>
      <c r="CD853" s="24" t="str">
        <f>IF(BY853="-","-",_xlfn.XLOOKUP(BY853,ABNT5101!$B$4:$B$9,ABNT5101!$D$4:$D$9))</f>
        <v>-</v>
      </c>
      <c r="CE853" s="20" t="str">
        <f t="shared" si="922"/>
        <v>-</v>
      </c>
      <c r="CF853" s="20" t="str">
        <f t="shared" si="923"/>
        <v>-</v>
      </c>
      <c r="CG853" s="20" t="str">
        <f t="shared" si="924"/>
        <v>-</v>
      </c>
      <c r="CH853" s="26" t="str">
        <f>_xlfn.XLOOKUP(CI853,'Banco de dados'!$B:$B,'Banco de dados'!$D:$D)</f>
        <v>TECNOWATT</v>
      </c>
      <c r="CI853" s="27" t="str">
        <f>'Banco de dados'!B65</f>
        <v xml:space="preserve">SIGSAGPTLRRSSNDL_30W_38IBBRS
</v>
      </c>
      <c r="CJ853" s="26" t="str">
        <f>_xlfn.XLOOKUP(CI853,'Banco de dados'!$B:$B,'Banco de dados'!$E:$E)</f>
        <v>SIGSAGPTLRRSSNDL_30W_38IBBRS
1-10C1MUN6.5</v>
      </c>
      <c r="CK853" s="26"/>
      <c r="CL853" s="26" t="e">
        <f>IF(CK853="-","-",_xlfn.XLOOKUP(CK853,'Banco de dados'!$B:$B,'Banco de dados'!$E:$E))</f>
        <v>#N/A</v>
      </c>
      <c r="CM853" s="28">
        <f t="shared" si="925"/>
        <v>3</v>
      </c>
      <c r="CN853" s="26">
        <f>_xlfn.XLOOKUP(CI853,'Banco de dados'!$B:$B,'Banco de dados'!$H:$H)</f>
        <v>30</v>
      </c>
      <c r="CO853" s="26" t="e">
        <f t="array" aca="1" ref="CO853" ca="1">_xludf.XLOOKUP(CK853,'Banco de dados'!$B:$B,'Banco de dados'!$H:$H)</f>
        <v>#NAME?</v>
      </c>
      <c r="CP853" s="51" t="e">
        <f t="array" aca="1" ref="CP853" ca="1">_xludf.XLOOKUP(CI853,'Banco de dados'!$B:$B,'Banco de dados'!$F:$F)</f>
        <v>#NAME?</v>
      </c>
      <c r="CQ853" s="26" t="e">
        <f t="array" aca="1" ref="CQ853" ca="1">_xludf.XLOOKUP(CK853,'Banco de dados'!$B:$B,'Banco de dados'!$F:$F)</f>
        <v>#NAME?</v>
      </c>
      <c r="CR853" s="27">
        <v>0</v>
      </c>
      <c r="CS853" s="27"/>
      <c r="CT853" s="26" t="str">
        <f>IF(AG853=0.5,"Suporte",IF(AND(AG853&gt;='Braços de IP'!$B$9,AG853&lt;='Braços de IP'!$D$9),'Braços de IP'!$E$9,IF(AND(AG853&gt;='Braços de IP'!$B$10,AG853&lt;='Braços de IP'!$D$10),'Braços de IP'!$E$10,IF(AND(AG853&gt;='Braços de IP'!$B$11,AG853&lt;='Braços de IP'!$D$11),'Braços de IP'!$E$11,IF(AND(AG853&gt;='Braços de IP'!$B$12,AG853&lt;='Braços de IP'!$D$12),'Braços de IP'!$E$12,IF(AND(AG853&gt;='Braços de IP'!$B$13,AG853&lt;='Braços de IP'!$D$13),'Braços de IP'!$E$13,IF(AND(AG853&gt;='Braços de IP'!$B$14,AG853&lt;='Braços de IP'!$D$14),'Braços de IP'!$E$14,"ERRO")))))))</f>
        <v>Curto I</v>
      </c>
      <c r="CU853" s="27"/>
      <c r="CV853" s="26" t="str">
        <f>IF($CU853="","",VLOOKUP($CU853,'Braços de IP'!$E$9:$I$15,2,0))</f>
        <v/>
      </c>
      <c r="CW853" s="29" t="str">
        <f>IF($CU853="","",VLOOKUP($CU853,'Braços de IP'!$E$9:$I$15,5,0))</f>
        <v/>
      </c>
      <c r="CX853" s="26"/>
      <c r="CY853" s="26"/>
      <c r="CZ853" s="26"/>
      <c r="DA853" s="26"/>
      <c r="DB853" s="26"/>
      <c r="DC853" s="26"/>
      <c r="DD853" s="30">
        <f t="shared" si="926"/>
        <v>30</v>
      </c>
      <c r="DE853" s="31">
        <f t="shared" si="927"/>
        <v>30</v>
      </c>
      <c r="DF853" s="30">
        <f t="shared" si="928"/>
        <v>180</v>
      </c>
      <c r="DG853" s="32">
        <f t="shared" si="929"/>
        <v>0</v>
      </c>
      <c r="DH853" s="33" t="s">
        <v>143</v>
      </c>
      <c r="DI853" s="34"/>
      <c r="DJ853" s="35"/>
      <c r="DK853" s="16" t="s">
        <v>144</v>
      </c>
      <c r="DL853" s="16"/>
      <c r="DN853" s="36" t="e">
        <f t="shared" si="970"/>
        <v>#VALUE!</v>
      </c>
    </row>
    <row r="854" spans="1:124" ht="15.75" customHeight="1" x14ac:dyDescent="0.25">
      <c r="B854" s="16">
        <v>197</v>
      </c>
      <c r="C854" s="16" t="s">
        <v>146</v>
      </c>
      <c r="D854" s="16" t="s">
        <v>681</v>
      </c>
      <c r="E854" s="16">
        <v>-8.0411900000000003</v>
      </c>
      <c r="F854" s="16">
        <v>-34.933022000000001</v>
      </c>
      <c r="G854" s="16" t="s">
        <v>153</v>
      </c>
      <c r="H854" s="17" t="s">
        <v>136</v>
      </c>
      <c r="I854" s="16" t="s">
        <v>149</v>
      </c>
      <c r="J854" s="17" t="s">
        <v>137</v>
      </c>
      <c r="K854" s="18">
        <v>90</v>
      </c>
      <c r="L854" s="17" t="s">
        <v>138</v>
      </c>
      <c r="M854" s="17">
        <v>0</v>
      </c>
      <c r="N854" s="16">
        <f t="shared" si="966"/>
        <v>180</v>
      </c>
      <c r="O854" s="17">
        <v>1</v>
      </c>
      <c r="P854" s="17">
        <v>2.88</v>
      </c>
      <c r="Q854" s="17">
        <v>13.68</v>
      </c>
      <c r="R854" s="16"/>
      <c r="S854" s="16"/>
      <c r="T854" s="16">
        <v>0</v>
      </c>
      <c r="U854" s="17">
        <v>3.14</v>
      </c>
      <c r="V854" s="17">
        <v>0</v>
      </c>
      <c r="W854" s="17">
        <v>0</v>
      </c>
      <c r="X854" s="17">
        <v>0</v>
      </c>
      <c r="Y854" s="17">
        <v>0</v>
      </c>
      <c r="Z854" s="17">
        <v>0</v>
      </c>
      <c r="AA854" s="17" t="s">
        <v>139</v>
      </c>
      <c r="AB854" s="17" t="s">
        <v>140</v>
      </c>
      <c r="AC854" s="17">
        <v>32.5</v>
      </c>
      <c r="AD854" s="17">
        <v>6.4</v>
      </c>
      <c r="AE854" s="17">
        <v>1</v>
      </c>
      <c r="AF854" s="17">
        <v>1.6</v>
      </c>
      <c r="AG854" s="17">
        <v>3.05</v>
      </c>
      <c r="AH854" s="17">
        <f t="shared" si="967"/>
        <v>1.4499999999999997</v>
      </c>
      <c r="AI854" s="17" t="s">
        <v>136</v>
      </c>
      <c r="AJ854" s="17" t="s">
        <v>136</v>
      </c>
      <c r="AK854" s="17" t="s">
        <v>141</v>
      </c>
      <c r="AL854" s="17">
        <f t="shared" si="968"/>
        <v>2</v>
      </c>
      <c r="AM854" s="17">
        <v>0</v>
      </c>
      <c r="AN854" s="17"/>
      <c r="AO854" s="17">
        <v>0</v>
      </c>
      <c r="AP854" s="17">
        <v>0</v>
      </c>
      <c r="AQ854" s="17">
        <v>0</v>
      </c>
      <c r="AR854" s="17" t="s">
        <v>136</v>
      </c>
      <c r="AS854" s="19">
        <f t="shared" si="908"/>
        <v>0</v>
      </c>
      <c r="AT854" s="19"/>
      <c r="AU854" s="19">
        <f>VLOOKUP(G854,ABNT5101!$I$3:$J$9,2)</f>
        <v>15</v>
      </c>
      <c r="AV854" s="19">
        <f>VLOOKUP(G854,ABNT5101!$I$3:$M$9,5)</f>
        <v>0.18</v>
      </c>
      <c r="AW854" s="17" t="str">
        <f>_xlfn.XLOOKUP(G854,ABNT5101!I:I,ABNT5101!L:L)</f>
        <v>-</v>
      </c>
      <c r="AX854" s="17">
        <f>_xlfn.XLOOKUP(G854,ABNT5101!$I:$I,ABNT5101!M:M)</f>
        <v>0.18</v>
      </c>
      <c r="AY854" s="17" t="str">
        <f>_xlfn.XLOOKUP(G854,ABNT5101!$I:$I,ABNT5101!N:N)</f>
        <v>-</v>
      </c>
      <c r="AZ854" s="17">
        <f>_xlfn.XLOOKUP(G854,ABNT5101!$I:$I,ABNT5101!O:O)</f>
        <v>15</v>
      </c>
      <c r="BA854" s="20" t="str">
        <f t="shared" si="909"/>
        <v>ATENDE</v>
      </c>
      <c r="BB854" s="21">
        <f t="shared" ref="BB854:BC854" si="1024">BE854/AU854-1</f>
        <v>7.0000000000000062E-2</v>
      </c>
      <c r="BC854" s="21">
        <f t="shared" si="1024"/>
        <v>1.1111111111111112</v>
      </c>
      <c r="BD854" s="21" t="str">
        <f t="shared" si="911"/>
        <v>-</v>
      </c>
      <c r="BE854" s="22">
        <v>16.05</v>
      </c>
      <c r="BF854" s="22">
        <v>0.38</v>
      </c>
      <c r="BG854" s="22"/>
      <c r="BH854" s="22"/>
      <c r="BI854" s="23"/>
      <c r="BJ854" s="22"/>
      <c r="BK854" s="20" t="str">
        <f t="shared" si="912"/>
        <v>ATENDE</v>
      </c>
      <c r="BL854" s="20" t="str">
        <f t="shared" si="913"/>
        <v>ATENDE</v>
      </c>
      <c r="BM854" s="20" t="str">
        <f t="shared" si="914"/>
        <v>ATENDE</v>
      </c>
      <c r="BN854" s="20" t="str">
        <f t="shared" si="915"/>
        <v>ATENDE</v>
      </c>
      <c r="BO854" s="24" t="str">
        <f t="shared" si="916"/>
        <v>C3</v>
      </c>
      <c r="BP854" s="24" t="str">
        <f t="shared" si="986"/>
        <v>P5</v>
      </c>
      <c r="BQ854" s="25">
        <f t="shared" si="917"/>
        <v>1.7280000000000002</v>
      </c>
      <c r="BR854" s="22">
        <v>13.64</v>
      </c>
      <c r="BS854" s="22">
        <v>8.1</v>
      </c>
      <c r="BT854" s="24">
        <f>IF(BP854="-","-",_xlfn.XLOOKUP(BP854,ABNT5101!$B$4:$B$9,ABNT5101!$C$4:$C$9))</f>
        <v>5</v>
      </c>
      <c r="BU854" s="24">
        <f>IF(BP854="-","-",_xlfn.XLOOKUP(BP854,ABNT5101!$B$4:$B$9,ABNT5101!$D$4:$D$9))</f>
        <v>1</v>
      </c>
      <c r="BV854" s="20" t="str">
        <f t="shared" si="918"/>
        <v>ATENDE</v>
      </c>
      <c r="BW854" s="20" t="str">
        <f t="shared" si="919"/>
        <v>ATENDE</v>
      </c>
      <c r="BX854" s="20" t="str">
        <f t="shared" si="920"/>
        <v>ATENDE</v>
      </c>
      <c r="BY854" s="24" t="str">
        <f t="shared" ref="BY854:BY856" si="1025">BP854</f>
        <v>P5</v>
      </c>
      <c r="BZ854" s="25">
        <f t="shared" si="921"/>
        <v>2.200000000000002E-2</v>
      </c>
      <c r="CA854" s="24">
        <v>5.1100000000000003</v>
      </c>
      <c r="CB854" s="24">
        <v>2.82</v>
      </c>
      <c r="CC854" s="20">
        <f>IF(BY854="-","-",_xlfn.XLOOKUP(BY854,ABNT5101!$B$4:$B$9,ABNT5101!$C$4:$C$9))</f>
        <v>5</v>
      </c>
      <c r="CD854" s="24">
        <f>IF(BY854="-","-",_xlfn.XLOOKUP(BY854,ABNT5101!$B$4:$B$9,ABNT5101!$D$4:$D$9))</f>
        <v>1</v>
      </c>
      <c r="CE854" s="20" t="str">
        <f t="shared" si="922"/>
        <v>ATENDE</v>
      </c>
      <c r="CF854" s="20" t="str">
        <f t="shared" si="923"/>
        <v>ATENDE</v>
      </c>
      <c r="CG854" s="20" t="str">
        <f t="shared" si="924"/>
        <v>ATENDE</v>
      </c>
      <c r="CH854" s="26" t="str">
        <f>_xlfn.XLOOKUP(CI854,'Banco de dados'!$B:$B,'Banco de dados'!$D:$D)</f>
        <v>LEDSTAR</v>
      </c>
      <c r="CI854" s="47" t="str">
        <f>'Banco de dados'!B11</f>
        <v xml:space="preserve"> SL VT 9.1 85W</v>
      </c>
      <c r="CJ854" s="26" t="str">
        <f>_xlfn.XLOOKUP(CI854,'Banco de dados'!$B:$B,'Banco de dados'!$E:$E)</f>
        <v>LUM LED SL VT 9.1 85W</v>
      </c>
      <c r="CK854" s="26"/>
      <c r="CL854" s="26" t="e">
        <f>IF(CK854="-","-",_xlfn.XLOOKUP(CK854,'Banco de dados'!$B:$B,'Banco de dados'!$E:$E))</f>
        <v>#N/A</v>
      </c>
      <c r="CM854" s="28">
        <f t="shared" si="925"/>
        <v>1</v>
      </c>
      <c r="CN854" s="26">
        <f>_xlfn.XLOOKUP(CI854,'Banco de dados'!$B:$B,'Banco de dados'!$H:$H)</f>
        <v>85</v>
      </c>
      <c r="CO854" s="26" t="e">
        <f t="array" aca="1" ref="CO854" ca="1">_xludf.XLOOKUP(CK854,'Banco de dados'!$B:$B,'Banco de dados'!$H:$H)</f>
        <v>#NAME?</v>
      </c>
      <c r="CP854" s="51" t="e">
        <f t="array" aca="1" ref="CP854" ca="1">_xludf.XLOOKUP(CI854,'Banco de dados'!$B:$B,'Banco de dados'!$F:$F)</f>
        <v>#NAME?</v>
      </c>
      <c r="CQ854" s="26" t="e">
        <f t="array" aca="1" ref="CQ854" ca="1">_xludf.XLOOKUP(CK854,'Banco de dados'!$B:$B,'Banco de dados'!$F:$F)</f>
        <v>#NAME?</v>
      </c>
      <c r="CR854" s="27">
        <v>0</v>
      </c>
      <c r="CS854" s="27">
        <v>10</v>
      </c>
      <c r="CT854" s="26" t="str">
        <f>IF(AG854=0.5,"Suporte",IF(AND(AG854&gt;='Braços de IP'!$B$9,AG854&lt;='Braços de IP'!$D$9),'Braços de IP'!$E$9,IF(AND(AG854&gt;='Braços de IP'!$B$10,AG854&lt;='Braços de IP'!$D$10),'Braços de IP'!$E$10,IF(AND(AG854&gt;='Braços de IP'!$B$11,AG854&lt;='Braços de IP'!$D$11),'Braços de IP'!$E$11,IF(AND(AG854&gt;='Braços de IP'!$B$12,AG854&lt;='Braços de IP'!$D$12),'Braços de IP'!$E$12,IF(AND(AG854&gt;='Braços de IP'!$B$13,AG854&lt;='Braços de IP'!$D$13),'Braços de IP'!$E$13,IF(AND(AG854&gt;='Braços de IP'!$B$14,AG854&lt;='Braços de IP'!$D$14),'Braços de IP'!$E$14,"ERRO")))))))</f>
        <v>Longo I</v>
      </c>
      <c r="CU854" s="27" t="s">
        <v>540</v>
      </c>
      <c r="CV854" s="26">
        <f>IF($CU854="","",VLOOKUP($CU854,'Braços de IP'!$E$9:$I$15,2,0))</f>
        <v>2.8</v>
      </c>
      <c r="CW854" s="29">
        <f>IF($CU854="","",VLOOKUP($CU854,'Braços de IP'!$E$9:$I$15,5,0))</f>
        <v>8</v>
      </c>
      <c r="CX854" s="26"/>
      <c r="CY854" s="26"/>
      <c r="CZ854" s="26"/>
      <c r="DA854" s="26"/>
      <c r="DB854" s="26"/>
      <c r="DC854" s="26"/>
      <c r="DD854" s="30">
        <f t="shared" si="926"/>
        <v>85</v>
      </c>
      <c r="DE854" s="31">
        <f t="shared" si="927"/>
        <v>90</v>
      </c>
      <c r="DF854" s="30">
        <f t="shared" si="928"/>
        <v>175</v>
      </c>
      <c r="DG854" s="32">
        <f t="shared" si="929"/>
        <v>5.555555555555558E-2</v>
      </c>
      <c r="DH854" s="33" t="s">
        <v>143</v>
      </c>
      <c r="DI854" s="34"/>
      <c r="DJ854" s="35"/>
      <c r="DK854" s="16" t="s">
        <v>144</v>
      </c>
      <c r="DL854" s="16"/>
      <c r="DN854" s="36" t="e">
        <f t="shared" si="970"/>
        <v>#VALUE!</v>
      </c>
    </row>
    <row r="855" spans="1:124" ht="15.75" customHeight="1" x14ac:dyDescent="0.25">
      <c r="B855" s="16">
        <v>197</v>
      </c>
      <c r="C855" s="16" t="s">
        <v>146</v>
      </c>
      <c r="D855" s="16" t="s">
        <v>681</v>
      </c>
      <c r="E855" s="16">
        <v>-8.0411900000000003</v>
      </c>
      <c r="F855" s="16">
        <v>-34.933022000000001</v>
      </c>
      <c r="G855" s="16" t="s">
        <v>153</v>
      </c>
      <c r="H855" s="17" t="s">
        <v>136</v>
      </c>
      <c r="I855" s="16" t="s">
        <v>149</v>
      </c>
      <c r="J855" s="17" t="s">
        <v>137</v>
      </c>
      <c r="K855" s="18">
        <v>90</v>
      </c>
      <c r="L855" s="17" t="s">
        <v>138</v>
      </c>
      <c r="M855" s="17">
        <v>0</v>
      </c>
      <c r="N855" s="16">
        <f t="shared" si="966"/>
        <v>180</v>
      </c>
      <c r="O855" s="17">
        <v>1</v>
      </c>
      <c r="P855" s="17">
        <v>2.88</v>
      </c>
      <c r="Q855" s="17">
        <v>13.68</v>
      </c>
      <c r="R855" s="16"/>
      <c r="S855" s="16"/>
      <c r="T855" s="16">
        <v>0</v>
      </c>
      <c r="U855" s="17">
        <v>3.14</v>
      </c>
      <c r="V855" s="17">
        <v>0</v>
      </c>
      <c r="W855" s="17">
        <v>0</v>
      </c>
      <c r="X855" s="17">
        <v>0</v>
      </c>
      <c r="Y855" s="17">
        <v>0</v>
      </c>
      <c r="Z855" s="17">
        <v>0</v>
      </c>
      <c r="AA855" s="17" t="s">
        <v>139</v>
      </c>
      <c r="AB855" s="17" t="s">
        <v>140</v>
      </c>
      <c r="AC855" s="17">
        <v>32.5</v>
      </c>
      <c r="AD855" s="17">
        <v>6.4</v>
      </c>
      <c r="AE855" s="17">
        <v>1</v>
      </c>
      <c r="AF855" s="17">
        <v>1.6</v>
      </c>
      <c r="AG855" s="17">
        <v>3.05</v>
      </c>
      <c r="AH855" s="17">
        <f t="shared" si="967"/>
        <v>1.4499999999999997</v>
      </c>
      <c r="AI855" s="17" t="s">
        <v>136</v>
      </c>
      <c r="AJ855" s="17" t="s">
        <v>136</v>
      </c>
      <c r="AK855" s="17" t="s">
        <v>141</v>
      </c>
      <c r="AL855" s="17">
        <f t="shared" si="968"/>
        <v>2</v>
      </c>
      <c r="AM855" s="17">
        <v>0</v>
      </c>
      <c r="AN855" s="17"/>
      <c r="AO855" s="17">
        <v>0</v>
      </c>
      <c r="AP855" s="17">
        <v>0</v>
      </c>
      <c r="AQ855" s="17">
        <v>0</v>
      </c>
      <c r="AR855" s="17" t="s">
        <v>136</v>
      </c>
      <c r="AS855" s="19">
        <f t="shared" si="908"/>
        <v>0</v>
      </c>
      <c r="AT855" s="19"/>
      <c r="AU855" s="19">
        <f>VLOOKUP(G855,ABNT5101!$I$3:$J$9,2)</f>
        <v>15</v>
      </c>
      <c r="AV855" s="19">
        <f>VLOOKUP(G855,ABNT5101!$I$3:$M$9,5)</f>
        <v>0.18</v>
      </c>
      <c r="AW855" s="17" t="str">
        <f>_xlfn.XLOOKUP(G855,ABNT5101!I:I,ABNT5101!L:L)</f>
        <v>-</v>
      </c>
      <c r="AX855" s="17">
        <f>_xlfn.XLOOKUP(G855,ABNT5101!$I:$I,ABNT5101!M:M)</f>
        <v>0.18</v>
      </c>
      <c r="AY855" s="17" t="str">
        <f>_xlfn.XLOOKUP(G855,ABNT5101!$I:$I,ABNT5101!N:N)</f>
        <v>-</v>
      </c>
      <c r="AZ855" s="17">
        <f>_xlfn.XLOOKUP(G855,ABNT5101!$I:$I,ABNT5101!O:O)</f>
        <v>15</v>
      </c>
      <c r="BA855" s="20" t="str">
        <f t="shared" si="909"/>
        <v>ATENDE</v>
      </c>
      <c r="BB855" s="21">
        <f t="shared" ref="BB855:BC855" si="1026">BE855/AU855-1</f>
        <v>4.9333333333333451E-2</v>
      </c>
      <c r="BC855" s="21">
        <f t="shared" si="1026"/>
        <v>1.7222222222222223</v>
      </c>
      <c r="BD855" s="21" t="str">
        <f t="shared" si="911"/>
        <v>-</v>
      </c>
      <c r="BE855" s="22">
        <v>15.74</v>
      </c>
      <c r="BF855" s="22">
        <v>0.49</v>
      </c>
      <c r="BG855" s="22"/>
      <c r="BH855" s="22"/>
      <c r="BI855" s="23"/>
      <c r="BJ855" s="22"/>
      <c r="BK855" s="20" t="str">
        <f t="shared" si="912"/>
        <v>ATENDE</v>
      </c>
      <c r="BL855" s="20" t="str">
        <f t="shared" si="913"/>
        <v>ATENDE</v>
      </c>
      <c r="BM855" s="20" t="str">
        <f t="shared" si="914"/>
        <v>ATENDE</v>
      </c>
      <c r="BN855" s="20" t="str">
        <f t="shared" si="915"/>
        <v>ATENDE</v>
      </c>
      <c r="BO855" s="24" t="str">
        <f t="shared" si="916"/>
        <v>C3</v>
      </c>
      <c r="BP855" s="24" t="str">
        <f t="shared" si="986"/>
        <v>P5</v>
      </c>
      <c r="BQ855" s="25">
        <f t="shared" si="917"/>
        <v>1.524</v>
      </c>
      <c r="BR855" s="22">
        <v>12.62</v>
      </c>
      <c r="BS855" s="22">
        <v>7.62</v>
      </c>
      <c r="BT855" s="24">
        <f>IF(BP855="-","-",_xlfn.XLOOKUP(BP855,ABNT5101!$B$4:$B$9,ABNT5101!$C$4:$C$9))</f>
        <v>5</v>
      </c>
      <c r="BU855" s="24">
        <f>IF(BP855="-","-",_xlfn.XLOOKUP(BP855,ABNT5101!$B$4:$B$9,ABNT5101!$D$4:$D$9))</f>
        <v>1</v>
      </c>
      <c r="BV855" s="20" t="str">
        <f t="shared" si="918"/>
        <v>ATENDE</v>
      </c>
      <c r="BW855" s="20" t="str">
        <f t="shared" si="919"/>
        <v>ATENDE</v>
      </c>
      <c r="BX855" s="20" t="str">
        <f t="shared" si="920"/>
        <v>ATENDE</v>
      </c>
      <c r="BY855" s="24" t="str">
        <f t="shared" si="1025"/>
        <v>P5</v>
      </c>
      <c r="BZ855" s="25">
        <f t="shared" si="921"/>
        <v>5.0000000000000044E-2</v>
      </c>
      <c r="CA855" s="24">
        <v>5.25</v>
      </c>
      <c r="CB855" s="24">
        <v>2.74</v>
      </c>
      <c r="CC855" s="20">
        <f>IF(BY855="-","-",_xlfn.XLOOKUP(BY855,ABNT5101!$B$4:$B$9,ABNT5101!$C$4:$C$9))</f>
        <v>5</v>
      </c>
      <c r="CD855" s="24">
        <f>IF(BY855="-","-",_xlfn.XLOOKUP(BY855,ABNT5101!$B$4:$B$9,ABNT5101!$D$4:$D$9))</f>
        <v>1</v>
      </c>
      <c r="CE855" s="20" t="str">
        <f t="shared" si="922"/>
        <v>ATENDE</v>
      </c>
      <c r="CF855" s="20" t="str">
        <f t="shared" si="923"/>
        <v>ATENDE</v>
      </c>
      <c r="CG855" s="20" t="str">
        <f t="shared" si="924"/>
        <v>ATENDE</v>
      </c>
      <c r="CH855" s="26" t="str">
        <f>_xlfn.XLOOKUP(CI855,'Banco de dados'!$B:$B,'Banco de dados'!$D:$D)</f>
        <v>SX LIGHTING</v>
      </c>
      <c r="CI855" s="27" t="str">
        <f>'Banco de dados'!B58</f>
        <v>SX-INLPP070HF</v>
      </c>
      <c r="CJ855" s="26" t="str">
        <f>_xlfn.XLOOKUP(CI855,'Banco de dados'!$B:$B,'Banco de dados'!$E:$E)</f>
        <v>SXINLPP070K50L12CZF7PHF</v>
      </c>
      <c r="CK855" s="26"/>
      <c r="CL855" s="26" t="e">
        <f>IF(CK855="-","-",_xlfn.XLOOKUP(CK855,'Banco de dados'!$B:$B,'Banco de dados'!$E:$E))</f>
        <v>#N/A</v>
      </c>
      <c r="CM855" s="28">
        <f t="shared" si="925"/>
        <v>1</v>
      </c>
      <c r="CN855" s="26">
        <f>_xlfn.XLOOKUP(CI855,'Banco de dados'!$B:$B,'Banco de dados'!$H:$H)</f>
        <v>70</v>
      </c>
      <c r="CO855" s="26" t="e">
        <f t="array" aca="1" ref="CO855" ca="1">_xludf.XLOOKUP(CK855,'Banco de dados'!$B:$B,'Banco de dados'!$H:$H)</f>
        <v>#NAME?</v>
      </c>
      <c r="CP855" s="51" t="e">
        <f t="array" aca="1" ref="CP855" ca="1">_xludf.XLOOKUP(CI855,'Banco de dados'!$B:$B,'Banco de dados'!$F:$F)</f>
        <v>#NAME?</v>
      </c>
      <c r="CQ855" s="26" t="e">
        <f t="array" aca="1" ref="CQ855" ca="1">_xludf.XLOOKUP(CK855,'Banco de dados'!$B:$B,'Banco de dados'!$F:$F)</f>
        <v>#NAME?</v>
      </c>
      <c r="CR855" s="27">
        <v>0</v>
      </c>
      <c r="CS855" s="27">
        <v>7</v>
      </c>
      <c r="CT855" s="26" t="str">
        <f>IF(AG855=0.5,"Suporte",IF(AND(AG855&gt;='Braços de IP'!$B$9,AG855&lt;='Braços de IP'!$D$9),'Braços de IP'!$E$9,IF(AND(AG855&gt;='Braços de IP'!$B$10,AG855&lt;='Braços de IP'!$D$10),'Braços de IP'!$E$10,IF(AND(AG855&gt;='Braços de IP'!$B$11,AG855&lt;='Braços de IP'!$D$11),'Braços de IP'!$E$11,IF(AND(AG855&gt;='Braços de IP'!$B$12,AG855&lt;='Braços de IP'!$D$12),'Braços de IP'!$E$12,IF(AND(AG855&gt;='Braços de IP'!$B$13,AG855&lt;='Braços de IP'!$D$13),'Braços de IP'!$E$13,IF(AND(AG855&gt;='Braços de IP'!$B$14,AG855&lt;='Braços de IP'!$D$14),'Braços de IP'!$E$14,"ERRO")))))))</f>
        <v>Longo I</v>
      </c>
      <c r="CU855" s="27" t="s">
        <v>154</v>
      </c>
      <c r="CV855" s="26">
        <f>IF($CU855="","",VLOOKUP($CU855,'Braços de IP'!$E$9:$I$15,2,0))</f>
        <v>3.5</v>
      </c>
      <c r="CW855" s="29">
        <f>IF($CU855="","",VLOOKUP($CU855,'Braços de IP'!$E$9:$I$15,5,0))</f>
        <v>8.5</v>
      </c>
      <c r="CX855" s="26"/>
      <c r="CY855" s="26"/>
      <c r="CZ855" s="26"/>
      <c r="DA855" s="26"/>
      <c r="DB855" s="26"/>
      <c r="DC855" s="26"/>
      <c r="DD855" s="30">
        <f t="shared" si="926"/>
        <v>70</v>
      </c>
      <c r="DE855" s="31">
        <f t="shared" si="927"/>
        <v>90</v>
      </c>
      <c r="DF855" s="30">
        <f t="shared" si="928"/>
        <v>160</v>
      </c>
      <c r="DG855" s="32">
        <f t="shared" si="929"/>
        <v>0.22222222222222221</v>
      </c>
      <c r="DH855" s="33" t="s">
        <v>143</v>
      </c>
      <c r="DI855" s="34"/>
      <c r="DJ855" s="35"/>
      <c r="DK855" s="16" t="s">
        <v>144</v>
      </c>
      <c r="DL855" s="16"/>
      <c r="DN855" s="36" t="e">
        <f t="shared" si="970"/>
        <v>#VALUE!</v>
      </c>
    </row>
    <row r="856" spans="1:124" ht="15.75" customHeight="1" x14ac:dyDescent="0.25">
      <c r="B856" s="16">
        <v>197</v>
      </c>
      <c r="C856" s="16" t="s">
        <v>146</v>
      </c>
      <c r="D856" s="16" t="s">
        <v>681</v>
      </c>
      <c r="E856" s="16">
        <v>-8.0411900000000003</v>
      </c>
      <c r="F856" s="16">
        <v>-34.933022000000001</v>
      </c>
      <c r="G856" s="16" t="s">
        <v>153</v>
      </c>
      <c r="H856" s="17" t="s">
        <v>136</v>
      </c>
      <c r="I856" s="16" t="s">
        <v>149</v>
      </c>
      <c r="J856" s="17" t="s">
        <v>137</v>
      </c>
      <c r="K856" s="18">
        <v>90</v>
      </c>
      <c r="L856" s="17" t="s">
        <v>138</v>
      </c>
      <c r="M856" s="17">
        <v>0</v>
      </c>
      <c r="N856" s="16">
        <f t="shared" si="966"/>
        <v>180</v>
      </c>
      <c r="O856" s="17">
        <v>1</v>
      </c>
      <c r="P856" s="17">
        <v>2.88</v>
      </c>
      <c r="Q856" s="17">
        <v>13.68</v>
      </c>
      <c r="R856" s="16"/>
      <c r="S856" s="16"/>
      <c r="T856" s="16">
        <v>0</v>
      </c>
      <c r="U856" s="17">
        <v>3.14</v>
      </c>
      <c r="V856" s="17">
        <v>0</v>
      </c>
      <c r="W856" s="17">
        <v>0</v>
      </c>
      <c r="X856" s="17">
        <v>0</v>
      </c>
      <c r="Y856" s="17">
        <v>0</v>
      </c>
      <c r="Z856" s="17">
        <v>0</v>
      </c>
      <c r="AA856" s="17" t="s">
        <v>139</v>
      </c>
      <c r="AB856" s="17" t="s">
        <v>140</v>
      </c>
      <c r="AC856" s="17">
        <v>32.5</v>
      </c>
      <c r="AD856" s="17">
        <v>6.4</v>
      </c>
      <c r="AE856" s="17">
        <v>1</v>
      </c>
      <c r="AF856" s="17">
        <v>1.6</v>
      </c>
      <c r="AG856" s="17">
        <v>3.05</v>
      </c>
      <c r="AH856" s="17">
        <f t="shared" si="967"/>
        <v>1.4499999999999997</v>
      </c>
      <c r="AI856" s="17" t="s">
        <v>136</v>
      </c>
      <c r="AJ856" s="17" t="s">
        <v>136</v>
      </c>
      <c r="AK856" s="17" t="s">
        <v>141</v>
      </c>
      <c r="AL856" s="17">
        <f t="shared" si="968"/>
        <v>2</v>
      </c>
      <c r="AM856" s="17">
        <v>0</v>
      </c>
      <c r="AN856" s="17"/>
      <c r="AO856" s="17">
        <v>0</v>
      </c>
      <c r="AP856" s="17">
        <v>0</v>
      </c>
      <c r="AQ856" s="17">
        <v>0</v>
      </c>
      <c r="AR856" s="17" t="s">
        <v>136</v>
      </c>
      <c r="AS856" s="19">
        <f t="shared" si="908"/>
        <v>0</v>
      </c>
      <c r="AT856" s="19"/>
      <c r="AU856" s="19">
        <f>VLOOKUP(G856,ABNT5101!$I$3:$J$9,2)</f>
        <v>15</v>
      </c>
      <c r="AV856" s="19">
        <f>VLOOKUP(G856,ABNT5101!$I$3:$M$9,5)</f>
        <v>0.18</v>
      </c>
      <c r="AW856" s="17" t="str">
        <f>_xlfn.XLOOKUP(G856,ABNT5101!I:I,ABNT5101!L:L)</f>
        <v>-</v>
      </c>
      <c r="AX856" s="17">
        <f>_xlfn.XLOOKUP(G856,ABNT5101!$I:$I,ABNT5101!M:M)</f>
        <v>0.18</v>
      </c>
      <c r="AY856" s="17" t="str">
        <f>_xlfn.XLOOKUP(G856,ABNT5101!$I:$I,ABNT5101!N:N)</f>
        <v>-</v>
      </c>
      <c r="AZ856" s="17">
        <f>_xlfn.XLOOKUP(G856,ABNT5101!$I:$I,ABNT5101!O:O)</f>
        <v>15</v>
      </c>
      <c r="BA856" s="20" t="str">
        <f t="shared" si="909"/>
        <v>ATENDE</v>
      </c>
      <c r="BB856" s="21">
        <f t="shared" ref="BB856:BC856" si="1027">BE856/AU856-1</f>
        <v>0.51800000000000002</v>
      </c>
      <c r="BC856" s="21">
        <f t="shared" si="1027"/>
        <v>1.7222222222222223</v>
      </c>
      <c r="BD856" s="21" t="str">
        <f t="shared" si="911"/>
        <v>-</v>
      </c>
      <c r="BE856" s="22">
        <v>22.77</v>
      </c>
      <c r="BF856" s="22">
        <v>0.49</v>
      </c>
      <c r="BG856" s="22"/>
      <c r="BH856" s="22"/>
      <c r="BI856" s="23"/>
      <c r="BJ856" s="22"/>
      <c r="BK856" s="20" t="str">
        <f t="shared" si="912"/>
        <v>ATENDE</v>
      </c>
      <c r="BL856" s="20" t="str">
        <f t="shared" si="913"/>
        <v>ATENDE</v>
      </c>
      <c r="BM856" s="20" t="str">
        <f t="shared" si="914"/>
        <v>ATENDE</v>
      </c>
      <c r="BN856" s="20" t="str">
        <f t="shared" si="915"/>
        <v>ATENDE</v>
      </c>
      <c r="BO856" s="24" t="str">
        <f t="shared" si="916"/>
        <v>C3</v>
      </c>
      <c r="BP856" s="24" t="str">
        <f t="shared" si="986"/>
        <v>P5</v>
      </c>
      <c r="BQ856" s="25">
        <f t="shared" si="917"/>
        <v>2.964</v>
      </c>
      <c r="BR856" s="22">
        <v>19.82</v>
      </c>
      <c r="BS856" s="22">
        <v>11.91</v>
      </c>
      <c r="BT856" s="24">
        <f>IF(BP856="-","-",_xlfn.XLOOKUP(BP856,ABNT5101!$B$4:$B$9,ABNT5101!$C$4:$C$9))</f>
        <v>5</v>
      </c>
      <c r="BU856" s="24">
        <f>IF(BP856="-","-",_xlfn.XLOOKUP(BP856,ABNT5101!$B$4:$B$9,ABNT5101!$D$4:$D$9))</f>
        <v>1</v>
      </c>
      <c r="BV856" s="20" t="str">
        <f t="shared" si="918"/>
        <v>ATENDE</v>
      </c>
      <c r="BW856" s="20" t="str">
        <f t="shared" si="919"/>
        <v>ATENDE</v>
      </c>
      <c r="BX856" s="20" t="str">
        <f t="shared" si="920"/>
        <v>ATENDE</v>
      </c>
      <c r="BY856" s="24" t="str">
        <f t="shared" si="1025"/>
        <v>P5</v>
      </c>
      <c r="BZ856" s="25">
        <f t="shared" si="921"/>
        <v>4.6000000000000041E-2</v>
      </c>
      <c r="CA856" s="24">
        <v>5.23</v>
      </c>
      <c r="CB856" s="24">
        <v>3.61</v>
      </c>
      <c r="CC856" s="20">
        <f>IF(BY856="-","-",_xlfn.XLOOKUP(BY856,ABNT5101!$B$4:$B$9,ABNT5101!$C$4:$C$9))</f>
        <v>5</v>
      </c>
      <c r="CD856" s="24">
        <f>IF(BY856="-","-",_xlfn.XLOOKUP(BY856,ABNT5101!$B$4:$B$9,ABNT5101!$D$4:$D$9))</f>
        <v>1</v>
      </c>
      <c r="CE856" s="20" t="str">
        <f t="shared" si="922"/>
        <v>ATENDE</v>
      </c>
      <c r="CF856" s="20" t="str">
        <f t="shared" si="923"/>
        <v>ATENDE</v>
      </c>
      <c r="CG856" s="20" t="str">
        <f t="shared" si="924"/>
        <v>ATENDE</v>
      </c>
      <c r="CH856" s="26" t="str">
        <f>_xlfn.XLOOKUP(CI856,'Banco de dados'!$B:$B,'Banco de dados'!$D:$D)</f>
        <v>TECNOWATT</v>
      </c>
      <c r="CI856" s="27" t="str">
        <f>'Banco de dados'!B73</f>
        <v xml:space="preserve">SIGMAGPTLRRSMNDL120W_82IBBR
</v>
      </c>
      <c r="CJ856" s="26" t="str">
        <f>_xlfn.XLOOKUP(CI856,'Banco de dados'!$B:$B,'Banco de dados'!$E:$E)</f>
        <v>SIGMAGPTLRRSMNDL120W_82IBBR
S1-10C1MUN6.5</v>
      </c>
      <c r="CK856" s="26"/>
      <c r="CL856" s="26" t="e">
        <f>IF(CK856="-","-",_xlfn.XLOOKUP(CK856,'Banco de dados'!$B:$B,'Banco de dados'!$E:$E))</f>
        <v>#N/A</v>
      </c>
      <c r="CM856" s="28">
        <f t="shared" si="925"/>
        <v>1</v>
      </c>
      <c r="CN856" s="26">
        <f>_xlfn.XLOOKUP(CI856,'Banco de dados'!$B:$B,'Banco de dados'!$H:$H)</f>
        <v>120</v>
      </c>
      <c r="CO856" s="26" t="e">
        <f t="array" aca="1" ref="CO856" ca="1">_xludf.XLOOKUP(CK856,'Banco de dados'!$B:$B,'Banco de dados'!$H:$H)</f>
        <v>#NAME?</v>
      </c>
      <c r="CP856" s="51" t="e">
        <f t="array" aca="1" ref="CP856" ca="1">_xludf.XLOOKUP(CI856,'Banco de dados'!$B:$B,'Banco de dados'!$F:$F)</f>
        <v>#NAME?</v>
      </c>
      <c r="CQ856" s="26" t="e">
        <f t="array" aca="1" ref="CQ856" ca="1">_xludf.XLOOKUP(CK856,'Banco de dados'!$B:$B,'Banco de dados'!$F:$F)</f>
        <v>#NAME?</v>
      </c>
      <c r="CR856" s="27">
        <v>0</v>
      </c>
      <c r="CS856" s="27">
        <v>8</v>
      </c>
      <c r="CT856" s="26" t="str">
        <f>IF(AG856=0.5,"Suporte",IF(AND(AG856&gt;='Braços de IP'!$B$9,AG856&lt;='Braços de IP'!$D$9),'Braços de IP'!$E$9,IF(AND(AG856&gt;='Braços de IP'!$B$10,AG856&lt;='Braços de IP'!$D$10),'Braços de IP'!$E$10,IF(AND(AG856&gt;='Braços de IP'!$B$11,AG856&lt;='Braços de IP'!$D$11),'Braços de IP'!$E$11,IF(AND(AG856&gt;='Braços de IP'!$B$12,AG856&lt;='Braços de IP'!$D$12),'Braços de IP'!$E$12,IF(AND(AG856&gt;='Braços de IP'!$B$13,AG856&lt;='Braços de IP'!$D$13),'Braços de IP'!$E$13,IF(AND(AG856&gt;='Braços de IP'!$B$14,AG856&lt;='Braços de IP'!$D$14),'Braços de IP'!$E$14,"ERRO")))))))</f>
        <v>Longo I</v>
      </c>
      <c r="CU856" s="27" t="s">
        <v>540</v>
      </c>
      <c r="CV856" s="26">
        <f>IF($CU856="","",VLOOKUP($CU856,'Braços de IP'!$E$9:$I$15,2,0))</f>
        <v>2.8</v>
      </c>
      <c r="CW856" s="29">
        <f>IF($CU856="","",VLOOKUP($CU856,'Braços de IP'!$E$9:$I$15,5,0))</f>
        <v>8</v>
      </c>
      <c r="CX856" s="26"/>
      <c r="CY856" s="26"/>
      <c r="CZ856" s="26"/>
      <c r="DA856" s="26"/>
      <c r="DB856" s="26"/>
      <c r="DC856" s="26"/>
      <c r="DD856" s="30">
        <f t="shared" si="926"/>
        <v>120</v>
      </c>
      <c r="DE856" s="31">
        <f t="shared" si="927"/>
        <v>90</v>
      </c>
      <c r="DF856" s="30">
        <f t="shared" si="928"/>
        <v>210</v>
      </c>
      <c r="DG856" s="32">
        <f t="shared" si="929"/>
        <v>-0.33333333333333326</v>
      </c>
      <c r="DH856" s="33" t="s">
        <v>143</v>
      </c>
      <c r="DI856" s="34"/>
      <c r="DJ856" s="35"/>
      <c r="DK856" s="16" t="s">
        <v>144</v>
      </c>
      <c r="DL856" s="16"/>
      <c r="DN856" s="36" t="e">
        <f t="shared" si="970"/>
        <v>#VALUE!</v>
      </c>
    </row>
    <row r="857" spans="1:124" ht="15.75" customHeight="1" x14ac:dyDescent="0.25">
      <c r="B857" s="16">
        <v>198</v>
      </c>
      <c r="C857" s="16" t="s">
        <v>583</v>
      </c>
      <c r="D857" s="16" t="s">
        <v>682</v>
      </c>
      <c r="E857" s="16">
        <v>-8.0243900000000004</v>
      </c>
      <c r="F857" s="16">
        <v>-34.962829999999997</v>
      </c>
      <c r="G857" s="16" t="s">
        <v>160</v>
      </c>
      <c r="H857" s="17" t="s">
        <v>136</v>
      </c>
      <c r="I857" s="16" t="s">
        <v>135</v>
      </c>
      <c r="J857" s="17" t="s">
        <v>137</v>
      </c>
      <c r="K857" s="18">
        <v>40</v>
      </c>
      <c r="L857" s="17" t="s">
        <v>138</v>
      </c>
      <c r="M857" s="17">
        <v>0</v>
      </c>
      <c r="N857" s="16">
        <f t="shared" si="966"/>
        <v>80</v>
      </c>
      <c r="O857" s="17">
        <v>1</v>
      </c>
      <c r="P857" s="17">
        <v>0</v>
      </c>
      <c r="Q857" s="17">
        <v>3.87</v>
      </c>
      <c r="R857" s="16"/>
      <c r="S857" s="16"/>
      <c r="T857" s="16">
        <v>0</v>
      </c>
      <c r="U857" s="17">
        <v>1.35</v>
      </c>
      <c r="V857" s="17">
        <v>0</v>
      </c>
      <c r="W857" s="17">
        <v>0</v>
      </c>
      <c r="X857" s="17">
        <v>0</v>
      </c>
      <c r="Y857" s="17">
        <v>0</v>
      </c>
      <c r="Z857" s="17">
        <v>0</v>
      </c>
      <c r="AA857" s="17" t="s">
        <v>139</v>
      </c>
      <c r="AB857" s="17" t="s">
        <v>140</v>
      </c>
      <c r="AC857" s="17">
        <v>30</v>
      </c>
      <c r="AD857" s="17">
        <v>6.5</v>
      </c>
      <c r="AE857" s="17">
        <v>1</v>
      </c>
      <c r="AF857" s="17">
        <v>0</v>
      </c>
      <c r="AG857" s="17">
        <v>1.86</v>
      </c>
      <c r="AH857" s="17">
        <f t="shared" si="967"/>
        <v>1.86</v>
      </c>
      <c r="AI857" s="17" t="s">
        <v>136</v>
      </c>
      <c r="AJ857" s="17" t="s">
        <v>136</v>
      </c>
      <c r="AK857" s="17" t="s">
        <v>141</v>
      </c>
      <c r="AL857" s="17">
        <f t="shared" si="968"/>
        <v>2</v>
      </c>
      <c r="AM857" s="17">
        <v>0</v>
      </c>
      <c r="AN857" s="17"/>
      <c r="AO857" s="17">
        <v>0</v>
      </c>
      <c r="AP857" s="17">
        <v>0</v>
      </c>
      <c r="AQ857" s="17">
        <v>0</v>
      </c>
      <c r="AR857" s="17" t="s">
        <v>136</v>
      </c>
      <c r="AS857" s="19">
        <f t="shared" si="908"/>
        <v>0</v>
      </c>
      <c r="AT857" s="19"/>
      <c r="AU857" s="19">
        <f>VLOOKUP(G857,ABNT5101!$I$3:$J$9,2)</f>
        <v>10</v>
      </c>
      <c r="AV857" s="19">
        <f>VLOOKUP(G857,ABNT5101!$I$3:$M$9,5)</f>
        <v>0.18</v>
      </c>
      <c r="AW857" s="17" t="str">
        <f>_xlfn.XLOOKUP(G857,ABNT5101!I:I,ABNT5101!L:L)</f>
        <v>-</v>
      </c>
      <c r="AX857" s="17">
        <f>_xlfn.XLOOKUP(G857,ABNT5101!$I:$I,ABNT5101!M:M)</f>
        <v>0.18</v>
      </c>
      <c r="AY857" s="17" t="str">
        <f>_xlfn.XLOOKUP(G857,ABNT5101!$I:$I,ABNT5101!N:N)</f>
        <v>-</v>
      </c>
      <c r="AZ857" s="17">
        <f>_xlfn.XLOOKUP(G857,ABNT5101!$I:$I,ABNT5101!O:O)</f>
        <v>16</v>
      </c>
      <c r="BA857" s="20" t="str">
        <f t="shared" si="909"/>
        <v>ATENDE</v>
      </c>
      <c r="BB857" s="21">
        <f t="shared" ref="BB857:BC857" si="1028">BE857/AU857-1</f>
        <v>0.14999999999999991</v>
      </c>
      <c r="BC857" s="21">
        <f t="shared" si="1028"/>
        <v>1.166666666666667</v>
      </c>
      <c r="BD857" s="21" t="str">
        <f t="shared" si="911"/>
        <v>-</v>
      </c>
      <c r="BE857" s="22">
        <v>11.5</v>
      </c>
      <c r="BF857" s="22">
        <v>0.39</v>
      </c>
      <c r="BG857" s="22"/>
      <c r="BH857" s="22"/>
      <c r="BI857" s="23"/>
      <c r="BJ857" s="22"/>
      <c r="BK857" s="20" t="str">
        <f t="shared" si="912"/>
        <v>ATENDE</v>
      </c>
      <c r="BL857" s="20" t="str">
        <f t="shared" si="913"/>
        <v>ATENDE</v>
      </c>
      <c r="BM857" s="20" t="str">
        <f t="shared" si="914"/>
        <v>ATENDE</v>
      </c>
      <c r="BN857" s="20" t="str">
        <f t="shared" si="915"/>
        <v>ATENDE</v>
      </c>
      <c r="BO857" s="24" t="str">
        <f t="shared" si="916"/>
        <v>C4</v>
      </c>
      <c r="BP857" s="24" t="s">
        <v>136</v>
      </c>
      <c r="BQ857" s="25" t="e">
        <f t="shared" si="917"/>
        <v>#VALUE!</v>
      </c>
      <c r="BR857" s="22"/>
      <c r="BS857" s="22"/>
      <c r="BT857" s="24" t="str">
        <f>IF(BP857="-","-",_xlfn.XLOOKUP(BP857,ABNT5101!$B$4:$B$9,ABNT5101!$C$4:$C$9))</f>
        <v>-</v>
      </c>
      <c r="BU857" s="24" t="str">
        <f>IF(BP857="-","-",_xlfn.XLOOKUP(BP857,ABNT5101!$B$4:$B$9,ABNT5101!$D$4:$D$9))</f>
        <v>-</v>
      </c>
      <c r="BV857" s="20" t="str">
        <f t="shared" si="918"/>
        <v>-</v>
      </c>
      <c r="BW857" s="20" t="str">
        <f t="shared" si="919"/>
        <v>-</v>
      </c>
      <c r="BX857" s="20" t="str">
        <f t="shared" si="920"/>
        <v>-</v>
      </c>
      <c r="BY857" s="24" t="s">
        <v>135</v>
      </c>
      <c r="BZ857" s="25">
        <f t="shared" si="921"/>
        <v>2.9766666666666666</v>
      </c>
      <c r="CA857" s="24">
        <v>11.93</v>
      </c>
      <c r="CB857" s="24">
        <v>5.7</v>
      </c>
      <c r="CC857" s="20">
        <f>IF(BY857="-","-",_xlfn.XLOOKUP(BY857,ABNT5101!$B$4:$B$9,ABNT5101!$C$4:$C$9))</f>
        <v>3</v>
      </c>
      <c r="CD857" s="24">
        <f>IF(BY857="-","-",_xlfn.XLOOKUP(BY857,ABNT5101!$B$4:$B$9,ABNT5101!$D$4:$D$9))</f>
        <v>0.6</v>
      </c>
      <c r="CE857" s="20" t="str">
        <f t="shared" si="922"/>
        <v>ATENDE</v>
      </c>
      <c r="CF857" s="20" t="str">
        <f t="shared" si="923"/>
        <v>ATENDE</v>
      </c>
      <c r="CG857" s="20" t="str">
        <f t="shared" si="924"/>
        <v>ATENDE</v>
      </c>
      <c r="CH857" s="26" t="str">
        <f>_xlfn.XLOOKUP(CI857,'Banco de dados'!$B:$B,'Banco de dados'!$D:$D)</f>
        <v>LEDSTAR</v>
      </c>
      <c r="CI857" s="47" t="str">
        <f>'Banco de dados'!B6</f>
        <v xml:space="preserve"> SL VT 9.1 35W</v>
      </c>
      <c r="CJ857" s="26" t="str">
        <f>_xlfn.XLOOKUP(CI857,'Banco de dados'!$B:$B,'Banco de dados'!$E:$E)</f>
        <v>LUM LED SL VT 9.1 35W</v>
      </c>
      <c r="CK857" s="26"/>
      <c r="CL857" s="26" t="e">
        <f>IF(CK857="-","-",_xlfn.XLOOKUP(CK857,'Banco de dados'!$B:$B,'Banco de dados'!$E:$E))</f>
        <v>#N/A</v>
      </c>
      <c r="CM857" s="28">
        <f t="shared" si="925"/>
        <v>1</v>
      </c>
      <c r="CN857" s="26">
        <f>_xlfn.XLOOKUP(CI857,'Banco de dados'!$B:$B,'Banco de dados'!$H:$H)</f>
        <v>35</v>
      </c>
      <c r="CO857" s="26" t="e">
        <f t="array" aca="1" ref="CO857" ca="1">_xludf.XLOOKUP(CK857,'Banco de dados'!$B:$B,'Banco de dados'!$H:$H)</f>
        <v>#NAME?</v>
      </c>
      <c r="CP857" s="51" t="e">
        <f t="array" aca="1" ref="CP857" ca="1">_xludf.XLOOKUP(CI857,'Banco de dados'!$B:$B,'Banco de dados'!$F:$F)</f>
        <v>#NAME?</v>
      </c>
      <c r="CQ857" s="26" t="e">
        <f t="array" aca="1" ref="CQ857" ca="1">_xludf.XLOOKUP(CK857,'Banco de dados'!$B:$B,'Banco de dados'!$F:$F)</f>
        <v>#NAME?</v>
      </c>
      <c r="CR857" s="27">
        <v>0</v>
      </c>
      <c r="CS857" s="27"/>
      <c r="CT857" s="26" t="str">
        <f>IF(AG857=0.5,"Suporte",IF(AND(AG857&gt;='Braços de IP'!$B$9,AG857&lt;='Braços de IP'!$D$9),'Braços de IP'!$E$9,IF(AND(AG857&gt;='Braços de IP'!$B$10,AG857&lt;='Braços de IP'!$D$10),'Braços de IP'!$E$10,IF(AND(AG857&gt;='Braços de IP'!$B$11,AG857&lt;='Braços de IP'!$D$11),'Braços de IP'!$E$11,IF(AND(AG857&gt;='Braços de IP'!$B$12,AG857&lt;='Braços de IP'!$D$12),'Braços de IP'!$E$12,IF(AND(AG857&gt;='Braços de IP'!$B$13,AG857&lt;='Braços de IP'!$D$13),'Braços de IP'!$E$13,IF(AND(AG857&gt;='Braços de IP'!$B$14,AG857&lt;='Braços de IP'!$D$14),'Braços de IP'!$E$14,"ERRO")))))))</f>
        <v>Médio I</v>
      </c>
      <c r="CU857" s="27"/>
      <c r="CV857" s="26" t="str">
        <f>IF($CU857="","",VLOOKUP($CU857,'Braços de IP'!$E$9:$I$15,2,0))</f>
        <v/>
      </c>
      <c r="CW857" s="29" t="str">
        <f>IF($CU857="","",VLOOKUP($CU857,'Braços de IP'!$E$9:$I$15,5,0))</f>
        <v/>
      </c>
      <c r="CX857" s="26"/>
      <c r="CY857" s="26"/>
      <c r="CZ857" s="26"/>
      <c r="DA857" s="26"/>
      <c r="DB857" s="26"/>
      <c r="DC857" s="26"/>
      <c r="DD857" s="30">
        <f t="shared" si="926"/>
        <v>35</v>
      </c>
      <c r="DE857" s="31">
        <f t="shared" si="927"/>
        <v>40</v>
      </c>
      <c r="DF857" s="30">
        <f t="shared" si="928"/>
        <v>75</v>
      </c>
      <c r="DG857" s="32">
        <f t="shared" si="929"/>
        <v>0.125</v>
      </c>
      <c r="DH857" s="33" t="s">
        <v>143</v>
      </c>
      <c r="DI857" s="34"/>
      <c r="DJ857" s="35"/>
      <c r="DK857" s="16" t="s">
        <v>144</v>
      </c>
      <c r="DL857" s="16"/>
      <c r="DN857" s="36" t="e">
        <f t="shared" si="970"/>
        <v>#VALUE!</v>
      </c>
    </row>
    <row r="858" spans="1:124" ht="15.75" customHeight="1" x14ac:dyDescent="0.25">
      <c r="B858" s="16">
        <v>198</v>
      </c>
      <c r="C858" s="16" t="s">
        <v>583</v>
      </c>
      <c r="D858" s="16" t="s">
        <v>682</v>
      </c>
      <c r="E858" s="16">
        <v>-8.0243900000000004</v>
      </c>
      <c r="F858" s="16">
        <v>-34.962829999999997</v>
      </c>
      <c r="G858" s="16" t="s">
        <v>160</v>
      </c>
      <c r="H858" s="17" t="s">
        <v>136</v>
      </c>
      <c r="I858" s="16" t="s">
        <v>135</v>
      </c>
      <c r="J858" s="17" t="s">
        <v>137</v>
      </c>
      <c r="K858" s="18">
        <v>40</v>
      </c>
      <c r="L858" s="17" t="s">
        <v>138</v>
      </c>
      <c r="M858" s="17">
        <v>0</v>
      </c>
      <c r="N858" s="16">
        <f t="shared" si="966"/>
        <v>80</v>
      </c>
      <c r="O858" s="17">
        <v>1</v>
      </c>
      <c r="P858" s="17">
        <v>0</v>
      </c>
      <c r="Q858" s="17">
        <v>3.87</v>
      </c>
      <c r="R858" s="16"/>
      <c r="S858" s="16"/>
      <c r="T858" s="16">
        <v>0</v>
      </c>
      <c r="U858" s="17">
        <v>1.35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 t="s">
        <v>139</v>
      </c>
      <c r="AB858" s="17" t="s">
        <v>140</v>
      </c>
      <c r="AC858" s="17">
        <v>30</v>
      </c>
      <c r="AD858" s="17">
        <v>6.5</v>
      </c>
      <c r="AE858" s="17">
        <v>1</v>
      </c>
      <c r="AF858" s="17">
        <v>0</v>
      </c>
      <c r="AG858" s="17">
        <v>1.86</v>
      </c>
      <c r="AH858" s="17">
        <f t="shared" si="967"/>
        <v>1.86</v>
      </c>
      <c r="AI858" s="17" t="s">
        <v>136</v>
      </c>
      <c r="AJ858" s="17" t="s">
        <v>136</v>
      </c>
      <c r="AK858" s="17" t="s">
        <v>141</v>
      </c>
      <c r="AL858" s="17">
        <f t="shared" si="968"/>
        <v>2</v>
      </c>
      <c r="AM858" s="17">
        <v>0</v>
      </c>
      <c r="AN858" s="17"/>
      <c r="AO858" s="17">
        <v>0</v>
      </c>
      <c r="AP858" s="17">
        <v>0</v>
      </c>
      <c r="AQ858" s="17">
        <v>0</v>
      </c>
      <c r="AR858" s="17" t="s">
        <v>136</v>
      </c>
      <c r="AS858" s="19">
        <f t="shared" si="908"/>
        <v>0</v>
      </c>
      <c r="AT858" s="19"/>
      <c r="AU858" s="19">
        <f>VLOOKUP(G858,ABNT5101!$I$3:$J$9,2)</f>
        <v>10</v>
      </c>
      <c r="AV858" s="19">
        <f>VLOOKUP(G858,ABNT5101!$I$3:$M$9,5)</f>
        <v>0.18</v>
      </c>
      <c r="AW858" s="17" t="str">
        <f>_xlfn.XLOOKUP(G858,ABNT5101!I:I,ABNT5101!L:L)</f>
        <v>-</v>
      </c>
      <c r="AX858" s="17">
        <f>_xlfn.XLOOKUP(G858,ABNT5101!$I:$I,ABNT5101!M:M)</f>
        <v>0.18</v>
      </c>
      <c r="AY858" s="17" t="str">
        <f>_xlfn.XLOOKUP(G858,ABNT5101!$I:$I,ABNT5101!N:N)</f>
        <v>-</v>
      </c>
      <c r="AZ858" s="17">
        <f>_xlfn.XLOOKUP(G858,ABNT5101!$I:$I,ABNT5101!O:O)</f>
        <v>16</v>
      </c>
      <c r="BA858" s="20" t="str">
        <f t="shared" si="909"/>
        <v>ATENDE</v>
      </c>
      <c r="BB858" s="21">
        <f t="shared" ref="BB858:BC858" si="1029">BE858/AU858-1</f>
        <v>0.10899999999999999</v>
      </c>
      <c r="BC858" s="21">
        <f t="shared" si="1029"/>
        <v>1.2222222222222223</v>
      </c>
      <c r="BD858" s="21" t="str">
        <f t="shared" si="911"/>
        <v>-</v>
      </c>
      <c r="BE858" s="22">
        <v>11.09</v>
      </c>
      <c r="BF858" s="22">
        <v>0.4</v>
      </c>
      <c r="BG858" s="22"/>
      <c r="BH858" s="22"/>
      <c r="BI858" s="23"/>
      <c r="BJ858" s="22"/>
      <c r="BK858" s="20" t="str">
        <f t="shared" si="912"/>
        <v>ATENDE</v>
      </c>
      <c r="BL858" s="20" t="str">
        <f t="shared" si="913"/>
        <v>ATENDE</v>
      </c>
      <c r="BM858" s="20" t="str">
        <f t="shared" si="914"/>
        <v>ATENDE</v>
      </c>
      <c r="BN858" s="20" t="str">
        <f t="shared" si="915"/>
        <v>ATENDE</v>
      </c>
      <c r="BO858" s="24" t="str">
        <f t="shared" si="916"/>
        <v>C4</v>
      </c>
      <c r="BP858" s="24" t="s">
        <v>136</v>
      </c>
      <c r="BQ858" s="25" t="e">
        <f t="shared" si="917"/>
        <v>#VALUE!</v>
      </c>
      <c r="BR858" s="22"/>
      <c r="BS858" s="22"/>
      <c r="BT858" s="24" t="str">
        <f>IF(BP858="-","-",_xlfn.XLOOKUP(BP858,ABNT5101!$B$4:$B$9,ABNT5101!$C$4:$C$9))</f>
        <v>-</v>
      </c>
      <c r="BU858" s="24" t="str">
        <f>IF(BP858="-","-",_xlfn.XLOOKUP(BP858,ABNT5101!$B$4:$B$9,ABNT5101!$D$4:$D$9))</f>
        <v>-</v>
      </c>
      <c r="BV858" s="20" t="str">
        <f t="shared" si="918"/>
        <v>-</v>
      </c>
      <c r="BW858" s="20" t="str">
        <f t="shared" si="919"/>
        <v>-</v>
      </c>
      <c r="BX858" s="20" t="str">
        <f t="shared" si="920"/>
        <v>-</v>
      </c>
      <c r="BY858" s="24" t="s">
        <v>135</v>
      </c>
      <c r="BZ858" s="25">
        <f t="shared" si="921"/>
        <v>2.8633333333333333</v>
      </c>
      <c r="CA858" s="24">
        <v>11.59</v>
      </c>
      <c r="CB858" s="24">
        <v>6.87</v>
      </c>
      <c r="CC858" s="20">
        <f>IF(BY858="-","-",_xlfn.XLOOKUP(BY858,ABNT5101!$B$4:$B$9,ABNT5101!$C$4:$C$9))</f>
        <v>3</v>
      </c>
      <c r="CD858" s="24">
        <f>IF(BY858="-","-",_xlfn.XLOOKUP(BY858,ABNT5101!$B$4:$B$9,ABNT5101!$D$4:$D$9))</f>
        <v>0.6</v>
      </c>
      <c r="CE858" s="20" t="str">
        <f t="shared" si="922"/>
        <v>ATENDE</v>
      </c>
      <c r="CF858" s="20" t="str">
        <f t="shared" si="923"/>
        <v>ATENDE</v>
      </c>
      <c r="CG858" s="20" t="str">
        <f t="shared" si="924"/>
        <v>ATENDE</v>
      </c>
      <c r="CH858" s="26" t="str">
        <f>_xlfn.XLOOKUP(CI858,'Banco de dados'!$B:$B,'Banco de dados'!$D:$D)</f>
        <v>SX LIGHTING</v>
      </c>
      <c r="CI858" s="27" t="str">
        <f>'Banco de dados'!B54</f>
        <v>SX-INEVO030HF</v>
      </c>
      <c r="CJ858" s="26" t="str">
        <f>_xlfn.XLOOKUP(CI858,'Banco de dados'!$B:$B,'Banco de dados'!$E:$E)</f>
        <v>SXINEVO030K50L12CZF7PHF</v>
      </c>
      <c r="CK858" s="26"/>
      <c r="CL858" s="26" t="e">
        <f>IF(CK858="-","-",_xlfn.XLOOKUP(CK858,'Banco de dados'!$B:$B,'Banco de dados'!$E:$E))</f>
        <v>#N/A</v>
      </c>
      <c r="CM858" s="28">
        <f t="shared" si="925"/>
        <v>1</v>
      </c>
      <c r="CN858" s="26">
        <f>_xlfn.XLOOKUP(CI858,'Banco de dados'!$B:$B,'Banco de dados'!$H:$H)</f>
        <v>31</v>
      </c>
      <c r="CO858" s="26" t="e">
        <f t="array" aca="1" ref="CO858" ca="1">_xludf.XLOOKUP(CK858,'Banco de dados'!$B:$B,'Banco de dados'!$H:$H)</f>
        <v>#NAME?</v>
      </c>
      <c r="CP858" s="51" t="e">
        <f t="array" aca="1" ref="CP858" ca="1">_xludf.XLOOKUP(CI858,'Banco de dados'!$B:$B,'Banco de dados'!$F:$F)</f>
        <v>#NAME?</v>
      </c>
      <c r="CQ858" s="26" t="e">
        <f t="array" aca="1" ref="CQ858" ca="1">_xludf.XLOOKUP(CK858,'Banco de dados'!$B:$B,'Banco de dados'!$F:$F)</f>
        <v>#NAME?</v>
      </c>
      <c r="CR858" s="27">
        <v>0</v>
      </c>
      <c r="CS858" s="27"/>
      <c r="CT858" s="26" t="str">
        <f>IF(AG858=0.5,"Suporte",IF(AND(AG858&gt;='Braços de IP'!$B$9,AG858&lt;='Braços de IP'!$D$9),'Braços de IP'!$E$9,IF(AND(AG858&gt;='Braços de IP'!$B$10,AG858&lt;='Braços de IP'!$D$10),'Braços de IP'!$E$10,IF(AND(AG858&gt;='Braços de IP'!$B$11,AG858&lt;='Braços de IP'!$D$11),'Braços de IP'!$E$11,IF(AND(AG858&gt;='Braços de IP'!$B$12,AG858&lt;='Braços de IP'!$D$12),'Braços de IP'!$E$12,IF(AND(AG858&gt;='Braços de IP'!$B$13,AG858&lt;='Braços de IP'!$D$13),'Braços de IP'!$E$13,IF(AND(AG858&gt;='Braços de IP'!$B$14,AG858&lt;='Braços de IP'!$D$14),'Braços de IP'!$E$14,"ERRO")))))))</f>
        <v>Médio I</v>
      </c>
      <c r="CU858" s="27"/>
      <c r="CV858" s="26" t="str">
        <f>IF($CU858="","",VLOOKUP($CU858,'Braços de IP'!$E$9:$I$15,2,0))</f>
        <v/>
      </c>
      <c r="CW858" s="29" t="str">
        <f>IF($CU858="","",VLOOKUP($CU858,'Braços de IP'!$E$9:$I$15,5,0))</f>
        <v/>
      </c>
      <c r="CX858" s="26"/>
      <c r="CY858" s="26"/>
      <c r="CZ858" s="26"/>
      <c r="DA858" s="26"/>
      <c r="DB858" s="26"/>
      <c r="DC858" s="26"/>
      <c r="DD858" s="30">
        <f t="shared" si="926"/>
        <v>31</v>
      </c>
      <c r="DE858" s="31">
        <f t="shared" si="927"/>
        <v>40</v>
      </c>
      <c r="DF858" s="30">
        <f t="shared" si="928"/>
        <v>71</v>
      </c>
      <c r="DG858" s="32">
        <f t="shared" si="929"/>
        <v>0.22499999999999998</v>
      </c>
      <c r="DH858" s="33" t="s">
        <v>143</v>
      </c>
      <c r="DI858" s="34"/>
      <c r="DJ858" s="35"/>
      <c r="DK858" s="16" t="s">
        <v>144</v>
      </c>
      <c r="DL858" s="16"/>
      <c r="DN858" s="36" t="e">
        <f t="shared" si="970"/>
        <v>#VALUE!</v>
      </c>
    </row>
    <row r="859" spans="1:124" ht="15.75" customHeight="1" x14ac:dyDescent="0.25">
      <c r="B859" s="16">
        <v>198</v>
      </c>
      <c r="C859" s="16" t="s">
        <v>583</v>
      </c>
      <c r="D859" s="16" t="s">
        <v>682</v>
      </c>
      <c r="E859" s="16">
        <v>-8.0243900000000004</v>
      </c>
      <c r="F859" s="16">
        <v>-34.962829999999997</v>
      </c>
      <c r="G859" s="16" t="s">
        <v>160</v>
      </c>
      <c r="H859" s="17" t="s">
        <v>136</v>
      </c>
      <c r="I859" s="16" t="s">
        <v>135</v>
      </c>
      <c r="J859" s="17" t="s">
        <v>137</v>
      </c>
      <c r="K859" s="18">
        <v>40</v>
      </c>
      <c r="L859" s="17" t="s">
        <v>138</v>
      </c>
      <c r="M859" s="17">
        <v>0</v>
      </c>
      <c r="N859" s="16">
        <f t="shared" si="966"/>
        <v>80</v>
      </c>
      <c r="O859" s="17">
        <v>1</v>
      </c>
      <c r="P859" s="17">
        <v>0</v>
      </c>
      <c r="Q859" s="17">
        <v>3.87</v>
      </c>
      <c r="R859" s="16"/>
      <c r="S859" s="16"/>
      <c r="T859" s="16">
        <v>0</v>
      </c>
      <c r="U859" s="17">
        <v>1.35</v>
      </c>
      <c r="V859" s="17">
        <v>0</v>
      </c>
      <c r="W859" s="17">
        <v>0</v>
      </c>
      <c r="X859" s="17">
        <v>0</v>
      </c>
      <c r="Y859" s="17">
        <v>0</v>
      </c>
      <c r="Z859" s="17">
        <v>0</v>
      </c>
      <c r="AA859" s="17" t="s">
        <v>139</v>
      </c>
      <c r="AB859" s="17" t="s">
        <v>140</v>
      </c>
      <c r="AC859" s="17">
        <v>30</v>
      </c>
      <c r="AD859" s="17">
        <v>6.5</v>
      </c>
      <c r="AE859" s="17">
        <v>1</v>
      </c>
      <c r="AF859" s="17">
        <v>0</v>
      </c>
      <c r="AG859" s="17">
        <v>1.86</v>
      </c>
      <c r="AH859" s="17">
        <f t="shared" si="967"/>
        <v>1.86</v>
      </c>
      <c r="AI859" s="17" t="s">
        <v>136</v>
      </c>
      <c r="AJ859" s="17" t="s">
        <v>136</v>
      </c>
      <c r="AK859" s="17" t="s">
        <v>141</v>
      </c>
      <c r="AL859" s="17">
        <f t="shared" si="968"/>
        <v>2</v>
      </c>
      <c r="AM859" s="17">
        <v>0</v>
      </c>
      <c r="AN859" s="17"/>
      <c r="AO859" s="17">
        <v>0</v>
      </c>
      <c r="AP859" s="17">
        <v>0</v>
      </c>
      <c r="AQ859" s="17">
        <v>0</v>
      </c>
      <c r="AR859" s="17" t="s">
        <v>136</v>
      </c>
      <c r="AS859" s="19">
        <f t="shared" si="908"/>
        <v>0</v>
      </c>
      <c r="AT859" s="19"/>
      <c r="AU859" s="19">
        <f>VLOOKUP(G859,ABNT5101!$I$3:$J$9,2)</f>
        <v>10</v>
      </c>
      <c r="AV859" s="19">
        <f>VLOOKUP(G859,ABNT5101!$I$3:$M$9,5)</f>
        <v>0.18</v>
      </c>
      <c r="AW859" s="17" t="str">
        <f>_xlfn.XLOOKUP(G859,ABNT5101!I:I,ABNT5101!L:L)</f>
        <v>-</v>
      </c>
      <c r="AX859" s="17">
        <f>_xlfn.XLOOKUP(G859,ABNT5101!$I:$I,ABNT5101!M:M)</f>
        <v>0.18</v>
      </c>
      <c r="AY859" s="17" t="str">
        <f>_xlfn.XLOOKUP(G859,ABNT5101!$I:$I,ABNT5101!N:N)</f>
        <v>-</v>
      </c>
      <c r="AZ859" s="17">
        <f>_xlfn.XLOOKUP(G859,ABNT5101!$I:$I,ABNT5101!O:O)</f>
        <v>16</v>
      </c>
      <c r="BA859" s="20" t="str">
        <f t="shared" si="909"/>
        <v>ATENDE</v>
      </c>
      <c r="BB859" s="21">
        <f t="shared" ref="BB859:BC859" si="1030">BE859/AU859-1</f>
        <v>0.129</v>
      </c>
      <c r="BC859" s="21">
        <f t="shared" si="1030"/>
        <v>1.6666666666666665</v>
      </c>
      <c r="BD859" s="21" t="str">
        <f t="shared" si="911"/>
        <v>-</v>
      </c>
      <c r="BE859" s="22">
        <v>11.29</v>
      </c>
      <c r="BF859" s="22">
        <v>0.48</v>
      </c>
      <c r="BG859" s="22"/>
      <c r="BH859" s="22"/>
      <c r="BI859" s="23"/>
      <c r="BJ859" s="22"/>
      <c r="BK859" s="20" t="str">
        <f t="shared" si="912"/>
        <v>ATENDE</v>
      </c>
      <c r="BL859" s="20" t="str">
        <f t="shared" si="913"/>
        <v>ATENDE</v>
      </c>
      <c r="BM859" s="20" t="str">
        <f t="shared" si="914"/>
        <v>ATENDE</v>
      </c>
      <c r="BN859" s="20" t="str">
        <f t="shared" si="915"/>
        <v>ATENDE</v>
      </c>
      <c r="BO859" s="24" t="str">
        <f t="shared" si="916"/>
        <v>C4</v>
      </c>
      <c r="BP859" s="24" t="s">
        <v>136</v>
      </c>
      <c r="BQ859" s="25" t="e">
        <f t="shared" si="917"/>
        <v>#VALUE!</v>
      </c>
      <c r="BR859" s="22"/>
      <c r="BS859" s="22"/>
      <c r="BT859" s="24" t="str">
        <f>IF(BP859="-","-",_xlfn.XLOOKUP(BP859,ABNT5101!$B$4:$B$9,ABNT5101!$C$4:$C$9))</f>
        <v>-</v>
      </c>
      <c r="BU859" s="24" t="str">
        <f>IF(BP859="-","-",_xlfn.XLOOKUP(BP859,ABNT5101!$B$4:$B$9,ABNT5101!$D$4:$D$9))</f>
        <v>-</v>
      </c>
      <c r="BV859" s="20" t="str">
        <f t="shared" si="918"/>
        <v>-</v>
      </c>
      <c r="BW859" s="20" t="str">
        <f t="shared" si="919"/>
        <v>-</v>
      </c>
      <c r="BX859" s="20" t="str">
        <f t="shared" si="920"/>
        <v>-</v>
      </c>
      <c r="BY859" s="24" t="s">
        <v>135</v>
      </c>
      <c r="BZ859" s="25">
        <f t="shared" si="921"/>
        <v>2.8366666666666664</v>
      </c>
      <c r="CA859" s="24">
        <v>11.51</v>
      </c>
      <c r="CB859" s="24">
        <v>6.91</v>
      </c>
      <c r="CC859" s="20">
        <f>IF(BY859="-","-",_xlfn.XLOOKUP(BY859,ABNT5101!$B$4:$B$9,ABNT5101!$C$4:$C$9))</f>
        <v>3</v>
      </c>
      <c r="CD859" s="24">
        <f>IF(BY859="-","-",_xlfn.XLOOKUP(BY859,ABNT5101!$B$4:$B$9,ABNT5101!$D$4:$D$9))</f>
        <v>0.6</v>
      </c>
      <c r="CE859" s="20" t="str">
        <f t="shared" si="922"/>
        <v>ATENDE</v>
      </c>
      <c r="CF859" s="20" t="str">
        <f t="shared" si="923"/>
        <v>ATENDE</v>
      </c>
      <c r="CG859" s="20" t="str">
        <f t="shared" si="924"/>
        <v>ATENDE</v>
      </c>
      <c r="CH859" s="26" t="str">
        <f>_xlfn.XLOOKUP(CI859,'Banco de dados'!$B:$B,'Banco de dados'!$D:$D)</f>
        <v>TECNOWATT</v>
      </c>
      <c r="CI859" s="27" t="str">
        <f>'Banco de dados'!B65</f>
        <v xml:space="preserve">SIGSAGPTLRRSSNDL_30W_38IBBRS
</v>
      </c>
      <c r="CJ859" s="26" t="str">
        <f>_xlfn.XLOOKUP(CI859,'Banco de dados'!$B:$B,'Banco de dados'!$E:$E)</f>
        <v>SIGSAGPTLRRSSNDL_30W_38IBBRS
1-10C1MUN6.5</v>
      </c>
      <c r="CK859" s="26"/>
      <c r="CL859" s="26" t="e">
        <f>IF(CK859="-","-",_xlfn.XLOOKUP(CK859,'Banco de dados'!$B:$B,'Banco de dados'!$E:$E))</f>
        <v>#N/A</v>
      </c>
      <c r="CM859" s="28">
        <f t="shared" si="925"/>
        <v>1</v>
      </c>
      <c r="CN859" s="26">
        <f>_xlfn.XLOOKUP(CI859,'Banco de dados'!$B:$B,'Banco de dados'!$H:$H)</f>
        <v>30</v>
      </c>
      <c r="CO859" s="26" t="e">
        <f t="array" aca="1" ref="CO859" ca="1">_xludf.XLOOKUP(CK859,'Banco de dados'!$B:$B,'Banco de dados'!$H:$H)</f>
        <v>#NAME?</v>
      </c>
      <c r="CP859" s="51" t="e">
        <f t="array" aca="1" ref="CP859" ca="1">_xludf.XLOOKUP(CI859,'Banco de dados'!$B:$B,'Banco de dados'!$F:$F)</f>
        <v>#NAME?</v>
      </c>
      <c r="CQ859" s="26" t="e">
        <f t="array" aca="1" ref="CQ859" ca="1">_xludf.XLOOKUP(CK859,'Banco de dados'!$B:$B,'Banco de dados'!$F:$F)</f>
        <v>#NAME?</v>
      </c>
      <c r="CR859" s="27">
        <v>0</v>
      </c>
      <c r="CS859" s="27"/>
      <c r="CT859" s="26" t="str">
        <f>IF(AG859=0.5,"Suporte",IF(AND(AG859&gt;='Braços de IP'!$B$9,AG859&lt;='Braços de IP'!$D$9),'Braços de IP'!$E$9,IF(AND(AG859&gt;='Braços de IP'!$B$10,AG859&lt;='Braços de IP'!$D$10),'Braços de IP'!$E$10,IF(AND(AG859&gt;='Braços de IP'!$B$11,AG859&lt;='Braços de IP'!$D$11),'Braços de IP'!$E$11,IF(AND(AG859&gt;='Braços de IP'!$B$12,AG859&lt;='Braços de IP'!$D$12),'Braços de IP'!$E$12,IF(AND(AG859&gt;='Braços de IP'!$B$13,AG859&lt;='Braços de IP'!$D$13),'Braços de IP'!$E$13,IF(AND(AG859&gt;='Braços de IP'!$B$14,AG859&lt;='Braços de IP'!$D$14),'Braços de IP'!$E$14,"ERRO")))))))</f>
        <v>Médio I</v>
      </c>
      <c r="CU859" s="27"/>
      <c r="CV859" s="26" t="str">
        <f>IF($CU859="","",VLOOKUP($CU859,'Braços de IP'!$E$9:$I$15,2,0))</f>
        <v/>
      </c>
      <c r="CW859" s="29" t="str">
        <f>IF($CU859="","",VLOOKUP($CU859,'Braços de IP'!$E$9:$I$15,5,0))</f>
        <v/>
      </c>
      <c r="CX859" s="26"/>
      <c r="CY859" s="26"/>
      <c r="CZ859" s="26"/>
      <c r="DA859" s="26"/>
      <c r="DB859" s="26"/>
      <c r="DC859" s="26"/>
      <c r="DD859" s="30">
        <f t="shared" si="926"/>
        <v>30</v>
      </c>
      <c r="DE859" s="31">
        <f t="shared" si="927"/>
        <v>40</v>
      </c>
      <c r="DF859" s="30">
        <f t="shared" si="928"/>
        <v>70</v>
      </c>
      <c r="DG859" s="32">
        <f t="shared" si="929"/>
        <v>0.25</v>
      </c>
      <c r="DH859" s="33" t="s">
        <v>143</v>
      </c>
      <c r="DI859" s="34"/>
      <c r="DJ859" s="35"/>
      <c r="DK859" s="16" t="s">
        <v>144</v>
      </c>
      <c r="DL859" s="16"/>
      <c r="DN859" s="36" t="e">
        <f t="shared" si="970"/>
        <v>#VALUE!</v>
      </c>
    </row>
    <row r="860" spans="1:124" ht="15.75" customHeight="1" x14ac:dyDescent="0.25">
      <c r="B860" s="16">
        <v>199</v>
      </c>
      <c r="C860" s="16" t="s">
        <v>146</v>
      </c>
      <c r="D860" s="16" t="s">
        <v>683</v>
      </c>
      <c r="E860" s="16">
        <v>-8.0766840000000002</v>
      </c>
      <c r="F860" s="16">
        <v>-34.947051999999999</v>
      </c>
      <c r="G860" s="16" t="s">
        <v>160</v>
      </c>
      <c r="H860" s="17" t="s">
        <v>136</v>
      </c>
      <c r="I860" s="16" t="s">
        <v>135</v>
      </c>
      <c r="J860" s="17" t="s">
        <v>137</v>
      </c>
      <c r="K860" s="18">
        <v>70</v>
      </c>
      <c r="L860" s="17" t="s">
        <v>138</v>
      </c>
      <c r="M860" s="17">
        <v>0</v>
      </c>
      <c r="N860" s="16">
        <f t="shared" si="966"/>
        <v>140</v>
      </c>
      <c r="O860" s="17">
        <v>2</v>
      </c>
      <c r="P860" s="17">
        <v>3.16</v>
      </c>
      <c r="Q860" s="17">
        <v>5.99</v>
      </c>
      <c r="R860" s="16"/>
      <c r="S860" s="16"/>
      <c r="T860" s="16">
        <v>0</v>
      </c>
      <c r="U860" s="17">
        <v>2.19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 t="s">
        <v>139</v>
      </c>
      <c r="AB860" s="17" t="s">
        <v>140</v>
      </c>
      <c r="AC860" s="17">
        <v>29.64</v>
      </c>
      <c r="AD860" s="17">
        <v>6.2</v>
      </c>
      <c r="AE860" s="17">
        <v>1</v>
      </c>
      <c r="AF860" s="17">
        <v>1.78</v>
      </c>
      <c r="AG860" s="17">
        <v>1.45</v>
      </c>
      <c r="AH860" s="17">
        <f t="shared" si="967"/>
        <v>-0.33000000000000007</v>
      </c>
      <c r="AI860" s="17" t="s">
        <v>136</v>
      </c>
      <c r="AJ860" s="17" t="s">
        <v>136</v>
      </c>
      <c r="AK860" s="17" t="s">
        <v>141</v>
      </c>
      <c r="AL860" s="17">
        <f t="shared" si="968"/>
        <v>2</v>
      </c>
      <c r="AM860" s="17">
        <v>0</v>
      </c>
      <c r="AN860" s="17"/>
      <c r="AO860" s="17">
        <v>0</v>
      </c>
      <c r="AP860" s="17">
        <v>0</v>
      </c>
      <c r="AQ860" s="17">
        <v>0</v>
      </c>
      <c r="AR860" s="17" t="s">
        <v>136</v>
      </c>
      <c r="AS860" s="19">
        <f t="shared" si="908"/>
        <v>0</v>
      </c>
      <c r="AT860" s="19"/>
      <c r="AU860" s="19">
        <f>VLOOKUP(G860,ABNT5101!$I$3:$J$9,2)</f>
        <v>10</v>
      </c>
      <c r="AV860" s="19">
        <f>VLOOKUP(G860,ABNT5101!$I$3:$M$9,5)</f>
        <v>0.18</v>
      </c>
      <c r="AW860" s="17" t="str">
        <f>_xlfn.XLOOKUP(G860,ABNT5101!I:I,ABNT5101!L:L)</f>
        <v>-</v>
      </c>
      <c r="AX860" s="17">
        <f>_xlfn.XLOOKUP(G860,ABNT5101!$I:$I,ABNT5101!M:M)</f>
        <v>0.18</v>
      </c>
      <c r="AY860" s="17" t="str">
        <f>_xlfn.XLOOKUP(G860,ABNT5101!$I:$I,ABNT5101!N:N)</f>
        <v>-</v>
      </c>
      <c r="AZ860" s="17">
        <f>_xlfn.XLOOKUP(G860,ABNT5101!$I:$I,ABNT5101!O:O)</f>
        <v>16</v>
      </c>
      <c r="BA860" s="20" t="str">
        <f t="shared" si="909"/>
        <v>ATENDE</v>
      </c>
      <c r="BB860" s="21">
        <f t="shared" ref="BB860:BC860" si="1031">BE860/AU860-1</f>
        <v>0.121</v>
      </c>
      <c r="BC860" s="21">
        <f t="shared" si="1031"/>
        <v>1.166666666666667</v>
      </c>
      <c r="BD860" s="21" t="str">
        <f t="shared" si="911"/>
        <v>-</v>
      </c>
      <c r="BE860" s="22">
        <v>11.21</v>
      </c>
      <c r="BF860" s="22">
        <v>0.39</v>
      </c>
      <c r="BG860" s="22"/>
      <c r="BH860" s="22"/>
      <c r="BI860" s="23"/>
      <c r="BJ860" s="22"/>
      <c r="BK860" s="20" t="str">
        <f t="shared" si="912"/>
        <v>ATENDE</v>
      </c>
      <c r="BL860" s="20" t="str">
        <f t="shared" si="913"/>
        <v>ATENDE</v>
      </c>
      <c r="BM860" s="20" t="str">
        <f t="shared" si="914"/>
        <v>ATENDE</v>
      </c>
      <c r="BN860" s="20" t="str">
        <f t="shared" si="915"/>
        <v>ATENDE</v>
      </c>
      <c r="BO860" s="24" t="str">
        <f t="shared" si="916"/>
        <v>C4</v>
      </c>
      <c r="BP860" s="24" t="str">
        <f t="shared" ref="BP860:BP922" si="1032">I860</f>
        <v>P6</v>
      </c>
      <c r="BQ860" s="25">
        <f t="shared" si="917"/>
        <v>2.6033333333333335</v>
      </c>
      <c r="BR860" s="22">
        <v>10.81</v>
      </c>
      <c r="BS860" s="22">
        <v>3.69</v>
      </c>
      <c r="BT860" s="24">
        <f>IF(BP860="-","-",_xlfn.XLOOKUP(BP860,ABNT5101!$B$4:$B$9,ABNT5101!$C$4:$C$9))</f>
        <v>3</v>
      </c>
      <c r="BU860" s="24">
        <f>IF(BP860="-","-",_xlfn.XLOOKUP(BP860,ABNT5101!$B$4:$B$9,ABNT5101!$D$4:$D$9))</f>
        <v>0.6</v>
      </c>
      <c r="BV860" s="20" t="str">
        <f t="shared" si="918"/>
        <v>ATENDE</v>
      </c>
      <c r="BW860" s="20" t="str">
        <f t="shared" si="919"/>
        <v>ATENDE</v>
      </c>
      <c r="BX860" s="20" t="str">
        <f t="shared" si="920"/>
        <v>ATENDE</v>
      </c>
      <c r="BY860" s="24" t="str">
        <f t="shared" ref="BY860:BY862" si="1033">I860</f>
        <v>P6</v>
      </c>
      <c r="BZ860" s="25">
        <f t="shared" si="921"/>
        <v>0.69333333333333336</v>
      </c>
      <c r="CA860" s="24">
        <v>5.08</v>
      </c>
      <c r="CB860" s="24">
        <v>2.48</v>
      </c>
      <c r="CC860" s="20">
        <f>IF(BY860="-","-",_xlfn.XLOOKUP(BY860,ABNT5101!$B$4:$B$9,ABNT5101!$C$4:$C$9))</f>
        <v>3</v>
      </c>
      <c r="CD860" s="24">
        <f>IF(BY860="-","-",_xlfn.XLOOKUP(BY860,ABNT5101!$B$4:$B$9,ABNT5101!$D$4:$D$9))</f>
        <v>0.6</v>
      </c>
      <c r="CE860" s="20" t="str">
        <f t="shared" si="922"/>
        <v>ATENDE</v>
      </c>
      <c r="CF860" s="20" t="str">
        <f t="shared" si="923"/>
        <v>ATENDE</v>
      </c>
      <c r="CG860" s="20" t="str">
        <f t="shared" si="924"/>
        <v>ATENDE</v>
      </c>
      <c r="CH860" s="26" t="str">
        <f>_xlfn.XLOOKUP(CI860,'Banco de dados'!$B:$B,'Banco de dados'!$D:$D)</f>
        <v>LEDSTAR</v>
      </c>
      <c r="CI860" s="47" t="str">
        <f>'Banco de dados'!B6</f>
        <v xml:space="preserve"> SL VT 9.1 35W</v>
      </c>
      <c r="CJ860" s="26" t="str">
        <f>_xlfn.XLOOKUP(CI860,'Banco de dados'!$B:$B,'Banco de dados'!$E:$E)</f>
        <v>LUM LED SL VT 9.1 35W</v>
      </c>
      <c r="CK860" s="26"/>
      <c r="CL860" s="26" t="e">
        <f>IF(CK860="-","-",_xlfn.XLOOKUP(CK860,'Banco de dados'!$B:$B,'Banco de dados'!$E:$E))</f>
        <v>#N/A</v>
      </c>
      <c r="CM860" s="28">
        <f t="shared" si="925"/>
        <v>1</v>
      </c>
      <c r="CN860" s="26">
        <f>_xlfn.XLOOKUP(CI860,'Banco de dados'!$B:$B,'Banco de dados'!$H:$H)</f>
        <v>35</v>
      </c>
      <c r="CO860" s="26" t="e">
        <f t="array" aca="1" ref="CO860" ca="1">_xludf.XLOOKUP(CK860,'Banco de dados'!$B:$B,'Banco de dados'!$H:$H)</f>
        <v>#NAME?</v>
      </c>
      <c r="CP860" s="51" t="e">
        <f t="array" aca="1" ref="CP860" ca="1">_xludf.XLOOKUP(CI860,'Banco de dados'!$B:$B,'Banco de dados'!$F:$F)</f>
        <v>#NAME?</v>
      </c>
      <c r="CQ860" s="26" t="e">
        <f t="array" aca="1" ref="CQ860" ca="1">_xludf.XLOOKUP(CK860,'Banco de dados'!$B:$B,'Banco de dados'!$F:$F)</f>
        <v>#NAME?</v>
      </c>
      <c r="CR860" s="27">
        <v>0</v>
      </c>
      <c r="CS860" s="27"/>
      <c r="CT860" s="26" t="str">
        <f>IF(AG860=0.5,"Suporte",IF(AND(AG860&gt;='Braços de IP'!$B$9,AG860&lt;='Braços de IP'!$D$9),'Braços de IP'!$E$9,IF(AND(AG860&gt;='Braços de IP'!$B$10,AG860&lt;='Braços de IP'!$D$10),'Braços de IP'!$E$10,IF(AND(AG860&gt;='Braços de IP'!$B$11,AG860&lt;='Braços de IP'!$D$11),'Braços de IP'!$E$11,IF(AND(AG860&gt;='Braços de IP'!$B$12,AG860&lt;='Braços de IP'!$D$12),'Braços de IP'!$E$12,IF(AND(AG860&gt;='Braços de IP'!$B$13,AG860&lt;='Braços de IP'!$D$13),'Braços de IP'!$E$13,IF(AND(AG860&gt;='Braços de IP'!$B$14,AG860&lt;='Braços de IP'!$D$14),'Braços de IP'!$E$14,"ERRO")))))))</f>
        <v>Curto II</v>
      </c>
      <c r="CU860" s="27"/>
      <c r="CV860" s="26" t="str">
        <f>IF($CU860="","",VLOOKUP($CU860,'Braços de IP'!$E$9:$I$15,2,0))</f>
        <v/>
      </c>
      <c r="CW860" s="29" t="str">
        <f>IF($CU860="","",VLOOKUP($CU860,'Braços de IP'!$E$9:$I$15,5,0))</f>
        <v/>
      </c>
      <c r="CX860" s="26"/>
      <c r="CY860" s="26"/>
      <c r="CZ860" s="26"/>
      <c r="DA860" s="26"/>
      <c r="DB860" s="26"/>
      <c r="DC860" s="26"/>
      <c r="DD860" s="30">
        <f t="shared" si="926"/>
        <v>35</v>
      </c>
      <c r="DE860" s="31">
        <f t="shared" si="927"/>
        <v>70</v>
      </c>
      <c r="DF860" s="30">
        <f t="shared" si="928"/>
        <v>105</v>
      </c>
      <c r="DG860" s="32">
        <f t="shared" si="929"/>
        <v>0.5</v>
      </c>
      <c r="DH860" s="33" t="s">
        <v>143</v>
      </c>
      <c r="DI860" s="34"/>
      <c r="DJ860" s="35"/>
      <c r="DK860" s="16" t="s">
        <v>144</v>
      </c>
      <c r="DL860" s="16"/>
      <c r="DN860" s="36" t="e">
        <f t="shared" si="970"/>
        <v>#VALUE!</v>
      </c>
    </row>
    <row r="861" spans="1:124" ht="15.75" customHeight="1" x14ac:dyDescent="0.25">
      <c r="B861" s="16">
        <v>199</v>
      </c>
      <c r="C861" s="16" t="s">
        <v>146</v>
      </c>
      <c r="D861" s="16" t="s">
        <v>683</v>
      </c>
      <c r="E861" s="16">
        <v>-8.0766840000000002</v>
      </c>
      <c r="F861" s="16">
        <v>-34.947051999999999</v>
      </c>
      <c r="G861" s="16" t="s">
        <v>160</v>
      </c>
      <c r="H861" s="17" t="s">
        <v>136</v>
      </c>
      <c r="I861" s="16" t="s">
        <v>135</v>
      </c>
      <c r="J861" s="17" t="s">
        <v>137</v>
      </c>
      <c r="K861" s="18">
        <v>70</v>
      </c>
      <c r="L861" s="17" t="s">
        <v>138</v>
      </c>
      <c r="M861" s="17">
        <v>0</v>
      </c>
      <c r="N861" s="16">
        <f t="shared" si="966"/>
        <v>140</v>
      </c>
      <c r="O861" s="17">
        <v>2</v>
      </c>
      <c r="P861" s="17">
        <v>3.16</v>
      </c>
      <c r="Q861" s="17">
        <v>5.99</v>
      </c>
      <c r="R861" s="16"/>
      <c r="S861" s="16"/>
      <c r="T861" s="16">
        <v>0</v>
      </c>
      <c r="U861" s="17">
        <v>2.19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 t="s">
        <v>139</v>
      </c>
      <c r="AB861" s="17" t="s">
        <v>140</v>
      </c>
      <c r="AC861" s="17">
        <v>29.64</v>
      </c>
      <c r="AD861" s="17">
        <v>6.2</v>
      </c>
      <c r="AE861" s="17">
        <v>1</v>
      </c>
      <c r="AF861" s="17">
        <v>1.78</v>
      </c>
      <c r="AG861" s="17">
        <v>1.45</v>
      </c>
      <c r="AH861" s="17">
        <f t="shared" si="967"/>
        <v>-0.33000000000000007</v>
      </c>
      <c r="AI861" s="17" t="s">
        <v>136</v>
      </c>
      <c r="AJ861" s="17" t="s">
        <v>136</v>
      </c>
      <c r="AK861" s="17" t="s">
        <v>141</v>
      </c>
      <c r="AL861" s="17">
        <f t="shared" si="968"/>
        <v>2</v>
      </c>
      <c r="AM861" s="17">
        <v>0</v>
      </c>
      <c r="AN861" s="17"/>
      <c r="AO861" s="17">
        <v>0</v>
      </c>
      <c r="AP861" s="17">
        <v>0</v>
      </c>
      <c r="AQ861" s="17">
        <v>0</v>
      </c>
      <c r="AR861" s="17" t="s">
        <v>136</v>
      </c>
      <c r="AS861" s="19">
        <f t="shared" si="908"/>
        <v>0</v>
      </c>
      <c r="AT861" s="19"/>
      <c r="AU861" s="19">
        <f>VLOOKUP(G861,ABNT5101!$I$3:$J$9,2)</f>
        <v>10</v>
      </c>
      <c r="AV861" s="19">
        <f>VLOOKUP(G861,ABNT5101!$I$3:$M$9,5)</f>
        <v>0.18</v>
      </c>
      <c r="AW861" s="17" t="str">
        <f>_xlfn.XLOOKUP(G861,ABNT5101!I:I,ABNT5101!L:L)</f>
        <v>-</v>
      </c>
      <c r="AX861" s="17">
        <f>_xlfn.XLOOKUP(G861,ABNT5101!$I:$I,ABNT5101!M:M)</f>
        <v>0.18</v>
      </c>
      <c r="AY861" s="17" t="str">
        <f>_xlfn.XLOOKUP(G861,ABNT5101!$I:$I,ABNT5101!N:N)</f>
        <v>-</v>
      </c>
      <c r="AZ861" s="17">
        <f>_xlfn.XLOOKUP(G861,ABNT5101!$I:$I,ABNT5101!O:O)</f>
        <v>16</v>
      </c>
      <c r="BA861" s="20" t="str">
        <f t="shared" si="909"/>
        <v>ATENDE</v>
      </c>
      <c r="BB861" s="21">
        <f t="shared" ref="BB861:BC861" si="1034">BE861/AU861-1</f>
        <v>6.6999999999999948E-2</v>
      </c>
      <c r="BC861" s="21">
        <f t="shared" si="1034"/>
        <v>1.5</v>
      </c>
      <c r="BD861" s="21" t="str">
        <f t="shared" si="911"/>
        <v>-</v>
      </c>
      <c r="BE861" s="22">
        <v>10.67</v>
      </c>
      <c r="BF861" s="22">
        <v>0.45</v>
      </c>
      <c r="BG861" s="22"/>
      <c r="BH861" s="22"/>
      <c r="BI861" s="23"/>
      <c r="BJ861" s="22"/>
      <c r="BK861" s="20" t="str">
        <f t="shared" si="912"/>
        <v>ATENDE</v>
      </c>
      <c r="BL861" s="20" t="str">
        <f t="shared" si="913"/>
        <v>ATENDE</v>
      </c>
      <c r="BM861" s="20" t="str">
        <f t="shared" si="914"/>
        <v>ATENDE</v>
      </c>
      <c r="BN861" s="20" t="str">
        <f t="shared" si="915"/>
        <v>ATENDE</v>
      </c>
      <c r="BO861" s="24" t="str">
        <f t="shared" si="916"/>
        <v>C4</v>
      </c>
      <c r="BP861" s="24" t="str">
        <f t="shared" si="1032"/>
        <v>P6</v>
      </c>
      <c r="BQ861" s="25">
        <f t="shared" si="917"/>
        <v>2.39</v>
      </c>
      <c r="BR861" s="22">
        <v>10.17</v>
      </c>
      <c r="BS861" s="22">
        <v>2.81</v>
      </c>
      <c r="BT861" s="24">
        <f>IF(BP861="-","-",_xlfn.XLOOKUP(BP861,ABNT5101!$B$4:$B$9,ABNT5101!$C$4:$C$9))</f>
        <v>3</v>
      </c>
      <c r="BU861" s="24">
        <f>IF(BP861="-","-",_xlfn.XLOOKUP(BP861,ABNT5101!$B$4:$B$9,ABNT5101!$D$4:$D$9))</f>
        <v>0.6</v>
      </c>
      <c r="BV861" s="20" t="str">
        <f t="shared" si="918"/>
        <v>ATENDE</v>
      </c>
      <c r="BW861" s="20" t="str">
        <f t="shared" si="919"/>
        <v>ATENDE</v>
      </c>
      <c r="BX861" s="20" t="str">
        <f t="shared" si="920"/>
        <v>ATENDE</v>
      </c>
      <c r="BY861" s="24" t="str">
        <f t="shared" si="1033"/>
        <v>P6</v>
      </c>
      <c r="BZ861" s="25">
        <f t="shared" si="921"/>
        <v>0.23666666666666658</v>
      </c>
      <c r="CA861" s="24">
        <v>3.71</v>
      </c>
      <c r="CB861" s="24">
        <v>1.89</v>
      </c>
      <c r="CC861" s="20">
        <f>IF(BY861="-","-",_xlfn.XLOOKUP(BY861,ABNT5101!$B$4:$B$9,ABNT5101!$C$4:$C$9))</f>
        <v>3</v>
      </c>
      <c r="CD861" s="24">
        <f>IF(BY861="-","-",_xlfn.XLOOKUP(BY861,ABNT5101!$B$4:$B$9,ABNT5101!$D$4:$D$9))</f>
        <v>0.6</v>
      </c>
      <c r="CE861" s="20" t="str">
        <f t="shared" si="922"/>
        <v>ATENDE</v>
      </c>
      <c r="CF861" s="20" t="str">
        <f t="shared" si="923"/>
        <v>ATENDE</v>
      </c>
      <c r="CG861" s="20" t="str">
        <f t="shared" si="924"/>
        <v>ATENDE</v>
      </c>
      <c r="CH861" s="26" t="str">
        <f>_xlfn.XLOOKUP(CI861,'Banco de dados'!$B:$B,'Banco de dados'!$D:$D)</f>
        <v>SX LIGHTING</v>
      </c>
      <c r="CI861" s="27" t="str">
        <f>'Banco de dados'!B54</f>
        <v>SX-INEVO030HF</v>
      </c>
      <c r="CJ861" s="26" t="str">
        <f>_xlfn.XLOOKUP(CI861,'Banco de dados'!$B:$B,'Banco de dados'!$E:$E)</f>
        <v>SXINEVO030K50L12CZF7PHF</v>
      </c>
      <c r="CK861" s="26"/>
      <c r="CL861" s="26" t="e">
        <f>IF(CK861="-","-",_xlfn.XLOOKUP(CK861,'Banco de dados'!$B:$B,'Banco de dados'!$E:$E))</f>
        <v>#N/A</v>
      </c>
      <c r="CM861" s="28">
        <f t="shared" si="925"/>
        <v>1</v>
      </c>
      <c r="CN861" s="26">
        <f>_xlfn.XLOOKUP(CI861,'Banco de dados'!$B:$B,'Banco de dados'!$H:$H)</f>
        <v>31</v>
      </c>
      <c r="CO861" s="26" t="e">
        <f t="array" aca="1" ref="CO861" ca="1">_xludf.XLOOKUP(CK861,'Banco de dados'!$B:$B,'Banco de dados'!$H:$H)</f>
        <v>#NAME?</v>
      </c>
      <c r="CP861" s="51" t="e">
        <f t="array" aca="1" ref="CP861" ca="1">_xludf.XLOOKUP(CI861,'Banco de dados'!$B:$B,'Banco de dados'!$F:$F)</f>
        <v>#NAME?</v>
      </c>
      <c r="CQ861" s="26" t="e">
        <f t="array" aca="1" ref="CQ861" ca="1">_xludf.XLOOKUP(CK861,'Banco de dados'!$B:$B,'Banco de dados'!$F:$F)</f>
        <v>#NAME?</v>
      </c>
      <c r="CR861" s="27">
        <v>0</v>
      </c>
      <c r="CS861" s="27"/>
      <c r="CT861" s="26" t="str">
        <f>IF(AG861=0.5,"Suporte",IF(AND(AG861&gt;='Braços de IP'!$B$9,AG861&lt;='Braços de IP'!$D$9),'Braços de IP'!$E$9,IF(AND(AG861&gt;='Braços de IP'!$B$10,AG861&lt;='Braços de IP'!$D$10),'Braços de IP'!$E$10,IF(AND(AG861&gt;='Braços de IP'!$B$11,AG861&lt;='Braços de IP'!$D$11),'Braços de IP'!$E$11,IF(AND(AG861&gt;='Braços de IP'!$B$12,AG861&lt;='Braços de IP'!$D$12),'Braços de IP'!$E$12,IF(AND(AG861&gt;='Braços de IP'!$B$13,AG861&lt;='Braços de IP'!$D$13),'Braços de IP'!$E$13,IF(AND(AG861&gt;='Braços de IP'!$B$14,AG861&lt;='Braços de IP'!$D$14),'Braços de IP'!$E$14,"ERRO")))))))</f>
        <v>Curto II</v>
      </c>
      <c r="CU861" s="27"/>
      <c r="CV861" s="26" t="str">
        <f>IF($CU861="","",VLOOKUP($CU861,'Braços de IP'!$E$9:$I$15,2,0))</f>
        <v/>
      </c>
      <c r="CW861" s="29" t="str">
        <f>IF($CU861="","",VLOOKUP($CU861,'Braços de IP'!$E$9:$I$15,5,0))</f>
        <v/>
      </c>
      <c r="CX861" s="26"/>
      <c r="CY861" s="26"/>
      <c r="CZ861" s="26"/>
      <c r="DA861" s="26"/>
      <c r="DB861" s="26"/>
      <c r="DC861" s="26"/>
      <c r="DD861" s="30">
        <f t="shared" si="926"/>
        <v>31</v>
      </c>
      <c r="DE861" s="31">
        <f t="shared" si="927"/>
        <v>70</v>
      </c>
      <c r="DF861" s="30">
        <f t="shared" si="928"/>
        <v>101</v>
      </c>
      <c r="DG861" s="32">
        <f t="shared" si="929"/>
        <v>0.55714285714285716</v>
      </c>
      <c r="DH861" s="33" t="s">
        <v>143</v>
      </c>
      <c r="DI861" s="34"/>
      <c r="DJ861" s="35"/>
      <c r="DK861" s="16" t="s">
        <v>144</v>
      </c>
      <c r="DL861" s="16"/>
      <c r="DN861" s="36" t="e">
        <f t="shared" si="970"/>
        <v>#VALUE!</v>
      </c>
    </row>
    <row r="862" spans="1:124" ht="15.75" customHeight="1" x14ac:dyDescent="0.25">
      <c r="B862" s="16">
        <v>199</v>
      </c>
      <c r="C862" s="16" t="s">
        <v>146</v>
      </c>
      <c r="D862" s="16" t="s">
        <v>683</v>
      </c>
      <c r="E862" s="16">
        <v>-8.0766840000000002</v>
      </c>
      <c r="F862" s="16">
        <v>-34.947051999999999</v>
      </c>
      <c r="G862" s="16" t="s">
        <v>160</v>
      </c>
      <c r="H862" s="17" t="s">
        <v>136</v>
      </c>
      <c r="I862" s="16" t="s">
        <v>135</v>
      </c>
      <c r="J862" s="17" t="s">
        <v>137</v>
      </c>
      <c r="K862" s="18">
        <v>70</v>
      </c>
      <c r="L862" s="17" t="s">
        <v>138</v>
      </c>
      <c r="M862" s="17">
        <v>0</v>
      </c>
      <c r="N862" s="16">
        <f t="shared" si="966"/>
        <v>140</v>
      </c>
      <c r="O862" s="17">
        <v>2</v>
      </c>
      <c r="P862" s="17">
        <v>3.16</v>
      </c>
      <c r="Q862" s="17">
        <v>5.99</v>
      </c>
      <c r="R862" s="16"/>
      <c r="S862" s="16"/>
      <c r="T862" s="16">
        <v>0</v>
      </c>
      <c r="U862" s="17">
        <v>2.19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 t="s">
        <v>139</v>
      </c>
      <c r="AB862" s="17" t="s">
        <v>140</v>
      </c>
      <c r="AC862" s="17">
        <v>29.64</v>
      </c>
      <c r="AD862" s="17">
        <v>6.2</v>
      </c>
      <c r="AE862" s="17">
        <v>1</v>
      </c>
      <c r="AF862" s="17">
        <v>1.78</v>
      </c>
      <c r="AG862" s="17">
        <v>1.45</v>
      </c>
      <c r="AH862" s="17">
        <f t="shared" si="967"/>
        <v>-0.33000000000000007</v>
      </c>
      <c r="AI862" s="17" t="s">
        <v>136</v>
      </c>
      <c r="AJ862" s="17" t="s">
        <v>136</v>
      </c>
      <c r="AK862" s="17" t="s">
        <v>141</v>
      </c>
      <c r="AL862" s="17">
        <f t="shared" si="968"/>
        <v>2</v>
      </c>
      <c r="AM862" s="17">
        <v>0</v>
      </c>
      <c r="AN862" s="17"/>
      <c r="AO862" s="17">
        <v>0</v>
      </c>
      <c r="AP862" s="17">
        <v>0</v>
      </c>
      <c r="AQ862" s="17">
        <v>0</v>
      </c>
      <c r="AR862" s="17" t="s">
        <v>136</v>
      </c>
      <c r="AS862" s="19">
        <f t="shared" si="908"/>
        <v>0</v>
      </c>
      <c r="AT862" s="19"/>
      <c r="AU862" s="19">
        <f>VLOOKUP(G862,ABNT5101!$I$3:$J$9,2)</f>
        <v>10</v>
      </c>
      <c r="AV862" s="19">
        <f>VLOOKUP(G862,ABNT5101!$I$3:$M$9,5)</f>
        <v>0.18</v>
      </c>
      <c r="AW862" s="17" t="str">
        <f>_xlfn.XLOOKUP(G862,ABNT5101!I:I,ABNT5101!L:L)</f>
        <v>-</v>
      </c>
      <c r="AX862" s="17">
        <f>_xlfn.XLOOKUP(G862,ABNT5101!$I:$I,ABNT5101!M:M)</f>
        <v>0.18</v>
      </c>
      <c r="AY862" s="17" t="str">
        <f>_xlfn.XLOOKUP(G862,ABNT5101!$I:$I,ABNT5101!N:N)</f>
        <v>-</v>
      </c>
      <c r="AZ862" s="17">
        <f>_xlfn.XLOOKUP(G862,ABNT5101!$I:$I,ABNT5101!O:O)</f>
        <v>16</v>
      </c>
      <c r="BA862" s="20" t="str">
        <f t="shared" si="909"/>
        <v>ATENDE</v>
      </c>
      <c r="BB862" s="21">
        <f t="shared" ref="BB862:BC862" si="1035">BE862/AU862-1</f>
        <v>3.8000000000000034E-2</v>
      </c>
      <c r="BC862" s="21">
        <f t="shared" si="1035"/>
        <v>1.7777777777777777</v>
      </c>
      <c r="BD862" s="21" t="str">
        <f t="shared" si="911"/>
        <v>-</v>
      </c>
      <c r="BE862" s="22">
        <v>10.38</v>
      </c>
      <c r="BF862" s="22">
        <v>0.5</v>
      </c>
      <c r="BG862" s="22"/>
      <c r="BH862" s="22"/>
      <c r="BI862" s="23"/>
      <c r="BJ862" s="22"/>
      <c r="BK862" s="20" t="str">
        <f t="shared" si="912"/>
        <v>ATENDE</v>
      </c>
      <c r="BL862" s="20" t="str">
        <f t="shared" si="913"/>
        <v>ATENDE</v>
      </c>
      <c r="BM862" s="20" t="str">
        <f t="shared" si="914"/>
        <v>ATENDE</v>
      </c>
      <c r="BN862" s="20" t="str">
        <f t="shared" si="915"/>
        <v>ATENDE</v>
      </c>
      <c r="BO862" s="24" t="str">
        <f t="shared" si="916"/>
        <v>C4</v>
      </c>
      <c r="BP862" s="24" t="str">
        <f t="shared" si="1032"/>
        <v>P6</v>
      </c>
      <c r="BQ862" s="25">
        <f t="shared" si="917"/>
        <v>2.42</v>
      </c>
      <c r="BR862" s="22">
        <v>10.26</v>
      </c>
      <c r="BS862" s="22">
        <v>4.3099999999999996</v>
      </c>
      <c r="BT862" s="24">
        <f>IF(BP862="-","-",_xlfn.XLOOKUP(BP862,ABNT5101!$B$4:$B$9,ABNT5101!$C$4:$C$9))</f>
        <v>3</v>
      </c>
      <c r="BU862" s="24">
        <f>IF(BP862="-","-",_xlfn.XLOOKUP(BP862,ABNT5101!$B$4:$B$9,ABNT5101!$D$4:$D$9))</f>
        <v>0.6</v>
      </c>
      <c r="BV862" s="20" t="str">
        <f t="shared" si="918"/>
        <v>ATENDE</v>
      </c>
      <c r="BW862" s="20" t="str">
        <f t="shared" si="919"/>
        <v>ATENDE</v>
      </c>
      <c r="BX862" s="20" t="str">
        <f t="shared" si="920"/>
        <v>ATENDE</v>
      </c>
      <c r="BY862" s="24" t="str">
        <f t="shared" si="1033"/>
        <v>P6</v>
      </c>
      <c r="BZ862" s="25">
        <f t="shared" si="921"/>
        <v>0.24666666666666681</v>
      </c>
      <c r="CA862" s="24">
        <v>3.74</v>
      </c>
      <c r="CB862" s="24">
        <v>2.33</v>
      </c>
      <c r="CC862" s="20">
        <f>IF(BY862="-","-",_xlfn.XLOOKUP(BY862,ABNT5101!$B$4:$B$9,ABNT5101!$C$4:$C$9))</f>
        <v>3</v>
      </c>
      <c r="CD862" s="24">
        <f>IF(BY862="-","-",_xlfn.XLOOKUP(BY862,ABNT5101!$B$4:$B$9,ABNT5101!$D$4:$D$9))</f>
        <v>0.6</v>
      </c>
      <c r="CE862" s="20" t="str">
        <f t="shared" si="922"/>
        <v>ATENDE</v>
      </c>
      <c r="CF862" s="20" t="str">
        <f t="shared" si="923"/>
        <v>ATENDE</v>
      </c>
      <c r="CG862" s="20" t="str">
        <f t="shared" si="924"/>
        <v>ATENDE</v>
      </c>
      <c r="CH862" s="26" t="str">
        <f>_xlfn.XLOOKUP(CI862,'Banco de dados'!$B:$B,'Banco de dados'!$D:$D)</f>
        <v>TECNOWATT</v>
      </c>
      <c r="CI862" s="27" t="str">
        <f>'Banco de dados'!B65</f>
        <v xml:space="preserve">SIGSAGPTLRRSSNDL_30W_38IBBRS
</v>
      </c>
      <c r="CJ862" s="26" t="str">
        <f>_xlfn.XLOOKUP(CI862,'Banco de dados'!$B:$B,'Banco de dados'!$E:$E)</f>
        <v>SIGSAGPTLRRSSNDL_30W_38IBBRS
1-10C1MUN6.5</v>
      </c>
      <c r="CK862" s="26"/>
      <c r="CL862" s="26" t="e">
        <f>IF(CK862="-","-",_xlfn.XLOOKUP(CK862,'Banco de dados'!$B:$B,'Banco de dados'!$E:$E))</f>
        <v>#N/A</v>
      </c>
      <c r="CM862" s="28">
        <f t="shared" si="925"/>
        <v>1</v>
      </c>
      <c r="CN862" s="26">
        <f>_xlfn.XLOOKUP(CI862,'Banco de dados'!$B:$B,'Banco de dados'!$H:$H)</f>
        <v>30</v>
      </c>
      <c r="CO862" s="26" t="e">
        <f t="array" aca="1" ref="CO862" ca="1">_xludf.XLOOKUP(CK862,'Banco de dados'!$B:$B,'Banco de dados'!$H:$H)</f>
        <v>#NAME?</v>
      </c>
      <c r="CP862" s="51" t="e">
        <f t="array" aca="1" ref="CP862" ca="1">_xludf.XLOOKUP(CI862,'Banco de dados'!$B:$B,'Banco de dados'!$F:$F)</f>
        <v>#NAME?</v>
      </c>
      <c r="CQ862" s="26" t="e">
        <f t="array" aca="1" ref="CQ862" ca="1">_xludf.XLOOKUP(CK862,'Banco de dados'!$B:$B,'Banco de dados'!$F:$F)</f>
        <v>#NAME?</v>
      </c>
      <c r="CR862" s="27">
        <v>0</v>
      </c>
      <c r="CS862" s="27"/>
      <c r="CT862" s="26" t="str">
        <f>IF(AG862=0.5,"Suporte",IF(AND(AG862&gt;='Braços de IP'!$B$9,AG862&lt;='Braços de IP'!$D$9),'Braços de IP'!$E$9,IF(AND(AG862&gt;='Braços de IP'!$B$10,AG862&lt;='Braços de IP'!$D$10),'Braços de IP'!$E$10,IF(AND(AG862&gt;='Braços de IP'!$B$11,AG862&lt;='Braços de IP'!$D$11),'Braços de IP'!$E$11,IF(AND(AG862&gt;='Braços de IP'!$B$12,AG862&lt;='Braços de IP'!$D$12),'Braços de IP'!$E$12,IF(AND(AG862&gt;='Braços de IP'!$B$13,AG862&lt;='Braços de IP'!$D$13),'Braços de IP'!$E$13,IF(AND(AG862&gt;='Braços de IP'!$B$14,AG862&lt;='Braços de IP'!$D$14),'Braços de IP'!$E$14,"ERRO")))))))</f>
        <v>Curto II</v>
      </c>
      <c r="CU862" s="27"/>
      <c r="CV862" s="26" t="str">
        <f>IF($CU862="","",VLOOKUP($CU862,'Braços de IP'!$E$9:$I$15,2,0))</f>
        <v/>
      </c>
      <c r="CW862" s="29" t="str">
        <f>IF($CU862="","",VLOOKUP($CU862,'Braços de IP'!$E$9:$I$15,5,0))</f>
        <v/>
      </c>
      <c r="CX862" s="26"/>
      <c r="CY862" s="26"/>
      <c r="CZ862" s="26"/>
      <c r="DA862" s="26"/>
      <c r="DB862" s="26"/>
      <c r="DC862" s="26"/>
      <c r="DD862" s="30">
        <f t="shared" si="926"/>
        <v>30</v>
      </c>
      <c r="DE862" s="31">
        <f t="shared" si="927"/>
        <v>70</v>
      </c>
      <c r="DF862" s="30">
        <f t="shared" si="928"/>
        <v>100</v>
      </c>
      <c r="DG862" s="32">
        <f t="shared" si="929"/>
        <v>0.5714285714285714</v>
      </c>
      <c r="DH862" s="33" t="s">
        <v>143</v>
      </c>
      <c r="DI862" s="34"/>
      <c r="DJ862" s="35"/>
      <c r="DK862" s="16" t="s">
        <v>144</v>
      </c>
      <c r="DL862" s="16"/>
      <c r="DN862" s="36" t="e">
        <f t="shared" si="970"/>
        <v>#VALUE!</v>
      </c>
    </row>
    <row r="863" spans="1:124" ht="15.75" customHeight="1" x14ac:dyDescent="0.25">
      <c r="B863" s="16">
        <v>200</v>
      </c>
      <c r="C863" s="16" t="s">
        <v>176</v>
      </c>
      <c r="D863" s="16" t="s">
        <v>644</v>
      </c>
      <c r="E863" s="16">
        <v>-8.0334559999999993</v>
      </c>
      <c r="F863" s="16">
        <v>-34.994093999999997</v>
      </c>
      <c r="G863" s="16" t="s">
        <v>157</v>
      </c>
      <c r="H863" s="17" t="s">
        <v>136</v>
      </c>
      <c r="I863" s="16" t="s">
        <v>135</v>
      </c>
      <c r="J863" s="17" t="s">
        <v>137</v>
      </c>
      <c r="K863" s="18">
        <v>96</v>
      </c>
      <c r="L863" s="17" t="s">
        <v>138</v>
      </c>
      <c r="M863" s="17">
        <v>0</v>
      </c>
      <c r="N863" s="16">
        <f t="shared" si="966"/>
        <v>192</v>
      </c>
      <c r="O863" s="17">
        <v>1</v>
      </c>
      <c r="P863" s="17">
        <v>1.66</v>
      </c>
      <c r="Q863" s="17">
        <v>9.42</v>
      </c>
      <c r="R863" s="16"/>
      <c r="S863" s="16"/>
      <c r="T863" s="16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 t="s">
        <v>139</v>
      </c>
      <c r="AB863" s="17" t="s">
        <v>140</v>
      </c>
      <c r="AC863" s="17">
        <v>29.1</v>
      </c>
      <c r="AD863" s="17">
        <v>8</v>
      </c>
      <c r="AE863" s="17">
        <v>1</v>
      </c>
      <c r="AF863" s="17">
        <v>2.29</v>
      </c>
      <c r="AG863" s="17">
        <v>3</v>
      </c>
      <c r="AH863" s="17">
        <f t="shared" si="967"/>
        <v>0.71</v>
      </c>
      <c r="AI863" s="17" t="s">
        <v>136</v>
      </c>
      <c r="AJ863" s="17" t="s">
        <v>136</v>
      </c>
      <c r="AK863" s="17" t="s">
        <v>141</v>
      </c>
      <c r="AL863" s="17">
        <f t="shared" si="968"/>
        <v>2</v>
      </c>
      <c r="AM863" s="17">
        <v>0</v>
      </c>
      <c r="AN863" s="17"/>
      <c r="AO863" s="17">
        <v>0</v>
      </c>
      <c r="AP863" s="17">
        <v>0</v>
      </c>
      <c r="AQ863" s="17">
        <v>0</v>
      </c>
      <c r="AR863" s="17" t="s">
        <v>136</v>
      </c>
      <c r="AS863" s="19">
        <f t="shared" si="908"/>
        <v>0</v>
      </c>
      <c r="AT863" s="19"/>
      <c r="AU863" s="19">
        <f>VLOOKUP(G863,ABNT5101!$I$3:$J$9,2)</f>
        <v>7.5</v>
      </c>
      <c r="AV863" s="19">
        <f>VLOOKUP(G863,ABNT5101!$I$3:$M$9,5)</f>
        <v>0.18</v>
      </c>
      <c r="AW863" s="17" t="str">
        <f>_xlfn.XLOOKUP(G863,ABNT5101!I:I,ABNT5101!L:L)</f>
        <v>-</v>
      </c>
      <c r="AX863" s="17">
        <f>_xlfn.XLOOKUP(G863,ABNT5101!$I:$I,ABNT5101!M:M)</f>
        <v>0.18</v>
      </c>
      <c r="AY863" s="17" t="str">
        <f>_xlfn.XLOOKUP(G863,ABNT5101!$I:$I,ABNT5101!N:N)</f>
        <v>-</v>
      </c>
      <c r="AZ863" s="17">
        <f>_xlfn.XLOOKUP(G863,ABNT5101!$I:$I,ABNT5101!O:O)</f>
        <v>16</v>
      </c>
      <c r="BA863" s="20" t="str">
        <f t="shared" si="909"/>
        <v>ATENDE</v>
      </c>
      <c r="BB863" s="21">
        <f t="shared" ref="BB863:BC863" si="1036">BE863/AU863-1</f>
        <v>0.17733333333333334</v>
      </c>
      <c r="BC863" s="21">
        <f t="shared" si="1036"/>
        <v>2.1111111111111116</v>
      </c>
      <c r="BD863" s="21" t="str">
        <f t="shared" si="911"/>
        <v>-</v>
      </c>
      <c r="BE863" s="22">
        <v>8.83</v>
      </c>
      <c r="BF863" s="22">
        <v>0.56000000000000005</v>
      </c>
      <c r="BG863" s="22"/>
      <c r="BH863" s="22"/>
      <c r="BI863" s="23"/>
      <c r="BJ863" s="22"/>
      <c r="BK863" s="20" t="str">
        <f t="shared" si="912"/>
        <v>ATENDE</v>
      </c>
      <c r="BL863" s="20" t="str">
        <f t="shared" si="913"/>
        <v>ATENDE</v>
      </c>
      <c r="BM863" s="20" t="str">
        <f t="shared" si="914"/>
        <v>ATENDE</v>
      </c>
      <c r="BN863" s="20" t="str">
        <f t="shared" si="915"/>
        <v>ATENDE</v>
      </c>
      <c r="BO863" s="24" t="str">
        <f t="shared" si="916"/>
        <v>C5</v>
      </c>
      <c r="BP863" s="24" t="str">
        <f t="shared" si="1032"/>
        <v>P6</v>
      </c>
      <c r="BQ863" s="25">
        <f t="shared" si="917"/>
        <v>1.9033333333333338</v>
      </c>
      <c r="BR863" s="22">
        <v>8.7100000000000009</v>
      </c>
      <c r="BS863" s="22">
        <v>5.04</v>
      </c>
      <c r="BT863" s="24">
        <f>IF(BP863="-","-",_xlfn.XLOOKUP(BP863,ABNT5101!$B$4:$B$9,ABNT5101!$C$4:$C$9))</f>
        <v>3</v>
      </c>
      <c r="BU863" s="24">
        <f>IF(BP863="-","-",_xlfn.XLOOKUP(BP863,ABNT5101!$B$4:$B$9,ABNT5101!$D$4:$D$9))</f>
        <v>0.6</v>
      </c>
      <c r="BV863" s="20" t="str">
        <f t="shared" si="918"/>
        <v>ATENDE</v>
      </c>
      <c r="BW863" s="20" t="str">
        <f t="shared" si="919"/>
        <v>ATENDE</v>
      </c>
      <c r="BX863" s="20" t="str">
        <f t="shared" si="920"/>
        <v>ATENDE</v>
      </c>
      <c r="BY863" s="24" t="str">
        <f t="shared" ref="BY863:BY889" si="1037">BP863</f>
        <v>P6</v>
      </c>
      <c r="BZ863" s="25" t="e">
        <f t="shared" si="921"/>
        <v>#VALUE!</v>
      </c>
      <c r="CA863" s="24" t="s">
        <v>684</v>
      </c>
      <c r="CB863" s="24" t="s">
        <v>684</v>
      </c>
      <c r="CC863" s="20">
        <f>IF(BY863="-","-",_xlfn.XLOOKUP(BY863,ABNT5101!$B$4:$B$9,ABNT5101!$C$4:$C$9))</f>
        <v>3</v>
      </c>
      <c r="CD863" s="24">
        <f>IF(BY863="-","-",_xlfn.XLOOKUP(BY863,ABNT5101!$B$4:$B$9,ABNT5101!$D$4:$D$9))</f>
        <v>0.6</v>
      </c>
      <c r="CE863" s="20" t="str">
        <f t="shared" si="922"/>
        <v>ATENDE</v>
      </c>
      <c r="CF863" s="20" t="str">
        <f t="shared" si="923"/>
        <v>ATENDE</v>
      </c>
      <c r="CG863" s="20" t="str">
        <f>IF(BY863="-","-",IF(CB864&gt;=CD863,"ATENDE","NÃO ATENDE"))</f>
        <v>ATENDE</v>
      </c>
      <c r="CH863" s="26" t="str">
        <f>_xlfn.XLOOKUP(CI863,'Banco de dados'!$B:$B,'Banco de dados'!$D:$D)</f>
        <v>LEDSTAR</v>
      </c>
      <c r="CI863" s="47" t="str">
        <f>'Banco de dados'!B6</f>
        <v xml:space="preserve"> SL VT 9.1 35W</v>
      </c>
      <c r="CJ863" s="26" t="str">
        <f>_xlfn.XLOOKUP(CI863,'Banco de dados'!$B:$B,'Banco de dados'!$E:$E)</f>
        <v>LUM LED SL VT 9.1 35W</v>
      </c>
      <c r="CK863" s="26"/>
      <c r="CL863" s="26" t="e">
        <f>IF(CK863="-","-",_xlfn.XLOOKUP(CK863,'Banco de dados'!$B:$B,'Banco de dados'!$E:$E))</f>
        <v>#N/A</v>
      </c>
      <c r="CM863" s="28">
        <f t="shared" si="925"/>
        <v>1</v>
      </c>
      <c r="CN863" s="26">
        <f>_xlfn.XLOOKUP(CI863,'Banco de dados'!$B:$B,'Banco de dados'!$H:$H)</f>
        <v>35</v>
      </c>
      <c r="CO863" s="26" t="e">
        <f t="array" aca="1" ref="CO863" ca="1">_xludf.XLOOKUP(CK863,'Banco de dados'!$B:$B,'Banco de dados'!$H:$H)</f>
        <v>#NAME?</v>
      </c>
      <c r="CP863" s="51" t="e">
        <f t="array" aca="1" ref="CP863" ca="1">_xludf.XLOOKUP(CI863,'Banco de dados'!$B:$B,'Banco de dados'!$F:$F)</f>
        <v>#NAME?</v>
      </c>
      <c r="CQ863" s="26" t="e">
        <f t="array" aca="1" ref="CQ863" ca="1">_xludf.XLOOKUP(CK863,'Banco de dados'!$B:$B,'Banco de dados'!$F:$F)</f>
        <v>#NAME?</v>
      </c>
      <c r="CR863" s="27">
        <v>0</v>
      </c>
      <c r="CS863" s="27"/>
      <c r="CT863" s="26" t="str">
        <f>IF(AG863=0.5,"Suporte",IF(AND(AG863&gt;='Braços de IP'!$B$9,AG863&lt;='Braços de IP'!$D$9),'Braços de IP'!$E$9,IF(AND(AG863&gt;='Braços de IP'!$B$10,AG863&lt;='Braços de IP'!$D$10),'Braços de IP'!$E$10,IF(AND(AG863&gt;='Braços de IP'!$B$11,AG863&lt;='Braços de IP'!$D$11),'Braços de IP'!$E$11,IF(AND(AG863&gt;='Braços de IP'!$B$12,AG863&lt;='Braços de IP'!$D$12),'Braços de IP'!$E$12,IF(AND(AG863&gt;='Braços de IP'!$B$13,AG863&lt;='Braços de IP'!$D$13),'Braços de IP'!$E$13,IF(AND(AG863&gt;='Braços de IP'!$B$14,AG863&lt;='Braços de IP'!$D$14),'Braços de IP'!$E$14,"ERRO")))))))</f>
        <v>Longo I</v>
      </c>
      <c r="CU863" s="27"/>
      <c r="CV863" s="26" t="str">
        <f>IF($CU863="","",VLOOKUP($CU863,'Braços de IP'!$E$9:$I$15,2,0))</f>
        <v/>
      </c>
      <c r="CW863" s="29" t="str">
        <f>IF($CU863="","",VLOOKUP($CU863,'Braços de IP'!$E$9:$I$15,5,0))</f>
        <v/>
      </c>
      <c r="CX863" s="26"/>
      <c r="CY863" s="26"/>
      <c r="CZ863" s="26"/>
      <c r="DA863" s="26"/>
      <c r="DB863" s="26"/>
      <c r="DC863" s="26"/>
      <c r="DD863" s="30">
        <f t="shared" si="926"/>
        <v>35</v>
      </c>
      <c r="DE863" s="31">
        <f t="shared" si="927"/>
        <v>96</v>
      </c>
      <c r="DF863" s="30">
        <f t="shared" si="928"/>
        <v>131</v>
      </c>
      <c r="DG863" s="32">
        <f t="shared" si="929"/>
        <v>0.63541666666666674</v>
      </c>
      <c r="DH863" s="33" t="s">
        <v>143</v>
      </c>
      <c r="DI863" s="34"/>
      <c r="DJ863" s="35"/>
      <c r="DK863" s="16" t="s">
        <v>144</v>
      </c>
      <c r="DL863" s="16"/>
      <c r="DN863" s="36" t="e">
        <f t="shared" si="970"/>
        <v>#VALUE!</v>
      </c>
    </row>
    <row r="864" spans="1:124" ht="15.75" customHeight="1" x14ac:dyDescent="0.25">
      <c r="B864" s="16">
        <v>200</v>
      </c>
      <c r="C864" s="16" t="s">
        <v>176</v>
      </c>
      <c r="D864" s="16" t="s">
        <v>644</v>
      </c>
      <c r="E864" s="16">
        <v>-8.0334559999999993</v>
      </c>
      <c r="F864" s="16">
        <v>-34.994093999999997</v>
      </c>
      <c r="G864" s="16" t="s">
        <v>157</v>
      </c>
      <c r="H864" s="17" t="s">
        <v>136</v>
      </c>
      <c r="I864" s="16" t="s">
        <v>135</v>
      </c>
      <c r="J864" s="17" t="s">
        <v>137</v>
      </c>
      <c r="K864" s="18">
        <v>96</v>
      </c>
      <c r="L864" s="17" t="s">
        <v>138</v>
      </c>
      <c r="M864" s="17">
        <v>0</v>
      </c>
      <c r="N864" s="16">
        <f t="shared" si="966"/>
        <v>192</v>
      </c>
      <c r="O864" s="17">
        <v>1</v>
      </c>
      <c r="P864" s="17">
        <v>1.66</v>
      </c>
      <c r="Q864" s="17">
        <v>9.42</v>
      </c>
      <c r="R864" s="16"/>
      <c r="S864" s="16"/>
      <c r="T864" s="16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 t="s">
        <v>139</v>
      </c>
      <c r="AB864" s="17" t="s">
        <v>140</v>
      </c>
      <c r="AC864" s="17">
        <v>29.1</v>
      </c>
      <c r="AD864" s="17">
        <v>8</v>
      </c>
      <c r="AE864" s="17">
        <v>1</v>
      </c>
      <c r="AF864" s="17">
        <v>2.29</v>
      </c>
      <c r="AG864" s="17">
        <v>3</v>
      </c>
      <c r="AH864" s="17">
        <f t="shared" si="967"/>
        <v>0.71</v>
      </c>
      <c r="AI864" s="17" t="s">
        <v>136</v>
      </c>
      <c r="AJ864" s="17" t="s">
        <v>136</v>
      </c>
      <c r="AK864" s="17" t="s">
        <v>141</v>
      </c>
      <c r="AL864" s="17">
        <f t="shared" si="968"/>
        <v>2</v>
      </c>
      <c r="AM864" s="17">
        <v>0</v>
      </c>
      <c r="AN864" s="17"/>
      <c r="AO864" s="17">
        <v>0</v>
      </c>
      <c r="AP864" s="17">
        <v>0</v>
      </c>
      <c r="AQ864" s="17">
        <v>0</v>
      </c>
      <c r="AR864" s="17" t="s">
        <v>136</v>
      </c>
      <c r="AS864" s="19">
        <f t="shared" si="908"/>
        <v>0</v>
      </c>
      <c r="AT864" s="19"/>
      <c r="AU864" s="19">
        <f>VLOOKUP(G864,ABNT5101!$I$3:$J$9,2)</f>
        <v>7.5</v>
      </c>
      <c r="AV864" s="19">
        <f>VLOOKUP(G864,ABNT5101!$I$3:$M$9,5)</f>
        <v>0.18</v>
      </c>
      <c r="AW864" s="17" t="str">
        <f>_xlfn.XLOOKUP(G864,ABNT5101!I:I,ABNT5101!L:L)</f>
        <v>-</v>
      </c>
      <c r="AX864" s="17">
        <f>_xlfn.XLOOKUP(G864,ABNT5101!$I:$I,ABNT5101!M:M)</f>
        <v>0.18</v>
      </c>
      <c r="AY864" s="17" t="str">
        <f>_xlfn.XLOOKUP(G864,ABNT5101!$I:$I,ABNT5101!N:N)</f>
        <v>-</v>
      </c>
      <c r="AZ864" s="17">
        <f>_xlfn.XLOOKUP(G864,ABNT5101!$I:$I,ABNT5101!O:O)</f>
        <v>16</v>
      </c>
      <c r="BA864" s="20" t="e">
        <f t="shared" si="909"/>
        <v>#REF!</v>
      </c>
      <c r="BB864" s="21">
        <f t="shared" ref="BB864:BC864" si="1038">BE864/AU864-1</f>
        <v>0.11599999999999988</v>
      </c>
      <c r="BC864" s="21">
        <f t="shared" si="1038"/>
        <v>2.833333333333333</v>
      </c>
      <c r="BD864" s="21" t="str">
        <f t="shared" si="911"/>
        <v>-</v>
      </c>
      <c r="BE864" s="22">
        <v>8.3699999999999992</v>
      </c>
      <c r="BF864" s="22">
        <v>0.69</v>
      </c>
      <c r="BG864" s="22"/>
      <c r="BH864" s="22"/>
      <c r="BI864" s="23"/>
      <c r="BJ864" s="22"/>
      <c r="BK864" s="20" t="str">
        <f t="shared" si="912"/>
        <v>ATENDE</v>
      </c>
      <c r="BL864" s="20" t="str">
        <f t="shared" si="913"/>
        <v>ATENDE</v>
      </c>
      <c r="BM864" s="20" t="str">
        <f t="shared" si="914"/>
        <v>ATENDE</v>
      </c>
      <c r="BN864" s="20" t="str">
        <f t="shared" si="915"/>
        <v>ATENDE</v>
      </c>
      <c r="BO864" s="24" t="str">
        <f t="shared" si="916"/>
        <v>C5</v>
      </c>
      <c r="BP864" s="24" t="str">
        <f t="shared" si="1032"/>
        <v>P6</v>
      </c>
      <c r="BQ864" s="25">
        <f t="shared" si="917"/>
        <v>1.7733333333333334</v>
      </c>
      <c r="BR864" s="22">
        <v>8.32</v>
      </c>
      <c r="BS864" s="22">
        <v>5.96</v>
      </c>
      <c r="BT864" s="24">
        <f>IF(BP864="-","-",_xlfn.XLOOKUP(BP864,ABNT5101!$B$4:$B$9,ABNT5101!$C$4:$C$9))</f>
        <v>3</v>
      </c>
      <c r="BU864" s="24">
        <f>IF(BP864="-","-",_xlfn.XLOOKUP(BP864,ABNT5101!$B$4:$B$9,ABNT5101!$D$4:$D$9))</f>
        <v>0.6</v>
      </c>
      <c r="BV864" s="20" t="str">
        <f t="shared" si="918"/>
        <v>ATENDE</v>
      </c>
      <c r="BW864" s="20" t="str">
        <f t="shared" si="919"/>
        <v>ATENDE</v>
      </c>
      <c r="BX864" s="20" t="str">
        <f t="shared" si="920"/>
        <v>ATENDE</v>
      </c>
      <c r="BY864" s="24" t="str">
        <f t="shared" si="1037"/>
        <v>P6</v>
      </c>
      <c r="BZ864" s="25" t="e">
        <f t="shared" si="921"/>
        <v>#VALUE!</v>
      </c>
      <c r="CA864" s="24" t="s">
        <v>684</v>
      </c>
      <c r="CB864" s="24" t="s">
        <v>684</v>
      </c>
      <c r="CC864" s="20">
        <f>IF(BY864="-","-",_xlfn.XLOOKUP(BY864,ABNT5101!$B$4:$B$9,ABNT5101!$C$4:$C$9))</f>
        <v>3</v>
      </c>
      <c r="CD864" s="24">
        <f>IF(BY864="-","-",_xlfn.XLOOKUP(BY864,ABNT5101!$B$4:$B$9,ABNT5101!$D$4:$D$9))</f>
        <v>0.6</v>
      </c>
      <c r="CE864" s="20" t="e">
        <f t="shared" si="922"/>
        <v>#REF!</v>
      </c>
      <c r="CF864" s="20" t="str">
        <f t="shared" si="923"/>
        <v>ATENDE</v>
      </c>
      <c r="CG864" s="20" t="e">
        <f>IF(BY864="-","-",IF(#REF!&gt;=CD864,"ATENDE","NÃO ATENDE"))</f>
        <v>#REF!</v>
      </c>
      <c r="CH864" s="26" t="str">
        <f>_xlfn.XLOOKUP(CI864,'Banco de dados'!$B:$B,'Banco de dados'!$D:$D)</f>
        <v>SX LIGHTING</v>
      </c>
      <c r="CI864" s="27" t="str">
        <f>'Banco de dados'!B54</f>
        <v>SX-INEVO030HF</v>
      </c>
      <c r="CJ864" s="26" t="str">
        <f>_xlfn.XLOOKUP(CI864,'Banco de dados'!$B:$B,'Banco de dados'!$E:$E)</f>
        <v>SXINEVO030K50L12CZF7PHF</v>
      </c>
      <c r="CK864" s="26"/>
      <c r="CL864" s="26" t="e">
        <f>IF(CK864="-","-",_xlfn.XLOOKUP(CK864,'Banco de dados'!$B:$B,'Banco de dados'!$E:$E))</f>
        <v>#N/A</v>
      </c>
      <c r="CM864" s="28">
        <f t="shared" si="925"/>
        <v>1</v>
      </c>
      <c r="CN864" s="26">
        <f>_xlfn.XLOOKUP(CI864,'Banco de dados'!$B:$B,'Banco de dados'!$H:$H)</f>
        <v>31</v>
      </c>
      <c r="CO864" s="26" t="e">
        <f t="array" aca="1" ref="CO864" ca="1">_xludf.XLOOKUP(CK864,'Banco de dados'!$B:$B,'Banco de dados'!$H:$H)</f>
        <v>#NAME?</v>
      </c>
      <c r="CP864" s="51" t="e">
        <f t="array" aca="1" ref="CP864" ca="1">_xludf.XLOOKUP(CI864,'Banco de dados'!$B:$B,'Banco de dados'!$F:$F)</f>
        <v>#NAME?</v>
      </c>
      <c r="CQ864" s="26" t="e">
        <f t="array" aca="1" ref="CQ864" ca="1">_xludf.XLOOKUP(CK864,'Banco de dados'!$B:$B,'Banco de dados'!$F:$F)</f>
        <v>#NAME?</v>
      </c>
      <c r="CR864" s="27">
        <v>0</v>
      </c>
      <c r="CS864" s="27"/>
      <c r="CT864" s="26" t="str">
        <f>IF(AG864=0.5,"Suporte",IF(AND(AG864&gt;='Braços de IP'!$B$9,AG864&lt;='Braços de IP'!$D$9),'Braços de IP'!$E$9,IF(AND(AG864&gt;='Braços de IP'!$B$10,AG864&lt;='Braços de IP'!$D$10),'Braços de IP'!$E$10,IF(AND(AG864&gt;='Braços de IP'!$B$11,AG864&lt;='Braços de IP'!$D$11),'Braços de IP'!$E$11,IF(AND(AG864&gt;='Braços de IP'!$B$12,AG864&lt;='Braços de IP'!$D$12),'Braços de IP'!$E$12,IF(AND(AG864&gt;='Braços de IP'!$B$13,AG864&lt;='Braços de IP'!$D$13),'Braços de IP'!$E$13,IF(AND(AG864&gt;='Braços de IP'!$B$14,AG864&lt;='Braços de IP'!$D$14),'Braços de IP'!$E$14,"ERRO")))))))</f>
        <v>Longo I</v>
      </c>
      <c r="CU864" s="27"/>
      <c r="CV864" s="26" t="str">
        <f>IF($CU864="","",VLOOKUP($CU864,'Braços de IP'!$E$9:$I$15,2,0))</f>
        <v/>
      </c>
      <c r="CW864" s="29" t="str">
        <f>IF($CU864="","",VLOOKUP($CU864,'Braços de IP'!$E$9:$I$15,5,0))</f>
        <v/>
      </c>
      <c r="CX864" s="26"/>
      <c r="CY864" s="26"/>
      <c r="CZ864" s="26"/>
      <c r="DA864" s="26"/>
      <c r="DB864" s="26"/>
      <c r="DC864" s="26"/>
      <c r="DD864" s="30">
        <f t="shared" si="926"/>
        <v>31</v>
      </c>
      <c r="DE864" s="31">
        <f t="shared" si="927"/>
        <v>96</v>
      </c>
      <c r="DF864" s="30">
        <f t="shared" si="928"/>
        <v>127</v>
      </c>
      <c r="DG864" s="32">
        <f t="shared" si="929"/>
        <v>0.67708333333333326</v>
      </c>
      <c r="DH864" s="33" t="s">
        <v>143</v>
      </c>
      <c r="DI864" s="34"/>
      <c r="DJ864" s="35"/>
      <c r="DK864" s="16" t="s">
        <v>144</v>
      </c>
      <c r="DL864" s="16"/>
      <c r="DN864" s="36" t="e">
        <f t="shared" si="970"/>
        <v>#VALUE!</v>
      </c>
    </row>
    <row r="865" spans="1:118" ht="15.75" customHeight="1" x14ac:dyDescent="0.25">
      <c r="B865" s="16">
        <v>200</v>
      </c>
      <c r="C865" s="16" t="s">
        <v>176</v>
      </c>
      <c r="D865" s="16" t="s">
        <v>644</v>
      </c>
      <c r="E865" s="16">
        <v>-8.0334559999999993</v>
      </c>
      <c r="F865" s="16">
        <v>-34.994093999999997</v>
      </c>
      <c r="G865" s="16" t="s">
        <v>157</v>
      </c>
      <c r="H865" s="17" t="s">
        <v>136</v>
      </c>
      <c r="I865" s="16" t="s">
        <v>135</v>
      </c>
      <c r="J865" s="17" t="s">
        <v>137</v>
      </c>
      <c r="K865" s="18">
        <v>96</v>
      </c>
      <c r="L865" s="17" t="s">
        <v>138</v>
      </c>
      <c r="M865" s="17">
        <v>0</v>
      </c>
      <c r="N865" s="16">
        <f t="shared" si="966"/>
        <v>192</v>
      </c>
      <c r="O865" s="17">
        <v>1</v>
      </c>
      <c r="P865" s="17">
        <v>1.66</v>
      </c>
      <c r="Q865" s="17">
        <v>9.42</v>
      </c>
      <c r="R865" s="16"/>
      <c r="S865" s="16"/>
      <c r="T865" s="16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 t="s">
        <v>139</v>
      </c>
      <c r="AB865" s="17" t="s">
        <v>140</v>
      </c>
      <c r="AC865" s="17">
        <v>29.1</v>
      </c>
      <c r="AD865" s="17">
        <v>8</v>
      </c>
      <c r="AE865" s="17">
        <v>1</v>
      </c>
      <c r="AF865" s="17">
        <v>2.29</v>
      </c>
      <c r="AG865" s="17">
        <v>3</v>
      </c>
      <c r="AH865" s="17">
        <f t="shared" si="967"/>
        <v>0.71</v>
      </c>
      <c r="AI865" s="17" t="s">
        <v>136</v>
      </c>
      <c r="AJ865" s="17" t="s">
        <v>136</v>
      </c>
      <c r="AK865" s="17" t="s">
        <v>141</v>
      </c>
      <c r="AL865" s="17">
        <f t="shared" si="968"/>
        <v>2</v>
      </c>
      <c r="AM865" s="17">
        <v>0</v>
      </c>
      <c r="AN865" s="17"/>
      <c r="AO865" s="17">
        <v>0</v>
      </c>
      <c r="AP865" s="17">
        <v>0</v>
      </c>
      <c r="AQ865" s="17">
        <v>0</v>
      </c>
      <c r="AR865" s="17" t="s">
        <v>136</v>
      </c>
      <c r="AS865" s="19">
        <f t="shared" si="908"/>
        <v>0</v>
      </c>
      <c r="AT865" s="19"/>
      <c r="AU865" s="19">
        <f>VLOOKUP(G865,ABNT5101!$I$3:$J$9,2)</f>
        <v>7.5</v>
      </c>
      <c r="AV865" s="19">
        <f>VLOOKUP(G865,ABNT5101!$I$3:$M$9,5)</f>
        <v>0.18</v>
      </c>
      <c r="AW865" s="17" t="str">
        <f>_xlfn.XLOOKUP(G865,ABNT5101!I:I,ABNT5101!L:L)</f>
        <v>-</v>
      </c>
      <c r="AX865" s="17">
        <f>_xlfn.XLOOKUP(G865,ABNT5101!$I:$I,ABNT5101!M:M)</f>
        <v>0.18</v>
      </c>
      <c r="AY865" s="17" t="str">
        <f>_xlfn.XLOOKUP(G865,ABNT5101!$I:$I,ABNT5101!N:N)</f>
        <v>-</v>
      </c>
      <c r="AZ865" s="17">
        <f>_xlfn.XLOOKUP(G865,ABNT5101!$I:$I,ABNT5101!O:O)</f>
        <v>16</v>
      </c>
      <c r="BA865" s="20" t="str">
        <f t="shared" si="909"/>
        <v>ATENDE</v>
      </c>
      <c r="BB865" s="21">
        <f t="shared" ref="BB865:BC865" si="1039">BE865/AU865-1</f>
        <v>9.199999999999986E-2</v>
      </c>
      <c r="BC865" s="21">
        <f t="shared" si="1039"/>
        <v>2.5</v>
      </c>
      <c r="BD865" s="21" t="str">
        <f t="shared" si="911"/>
        <v>-</v>
      </c>
      <c r="BE865" s="22">
        <v>8.19</v>
      </c>
      <c r="BF865" s="22">
        <v>0.63</v>
      </c>
      <c r="BG865" s="22"/>
      <c r="BH865" s="22"/>
      <c r="BI865" s="23"/>
      <c r="BJ865" s="22"/>
      <c r="BK865" s="20" t="str">
        <f t="shared" si="912"/>
        <v>ATENDE</v>
      </c>
      <c r="BL865" s="20" t="str">
        <f t="shared" si="913"/>
        <v>ATENDE</v>
      </c>
      <c r="BM865" s="20" t="str">
        <f t="shared" si="914"/>
        <v>ATENDE</v>
      </c>
      <c r="BN865" s="20" t="str">
        <f t="shared" si="915"/>
        <v>ATENDE</v>
      </c>
      <c r="BO865" s="24" t="str">
        <f t="shared" si="916"/>
        <v>C5</v>
      </c>
      <c r="BP865" s="24" t="str">
        <f t="shared" si="1032"/>
        <v>P6</v>
      </c>
      <c r="BQ865" s="25">
        <f t="shared" si="917"/>
        <v>1.7566666666666664</v>
      </c>
      <c r="BR865" s="22">
        <v>8.27</v>
      </c>
      <c r="BS865" s="22">
        <v>5.71</v>
      </c>
      <c r="BT865" s="24">
        <f>IF(BP865="-","-",_xlfn.XLOOKUP(BP865,ABNT5101!$B$4:$B$9,ABNT5101!$C$4:$C$9))</f>
        <v>3</v>
      </c>
      <c r="BU865" s="24">
        <f>IF(BP865="-","-",_xlfn.XLOOKUP(BP865,ABNT5101!$B$4:$B$9,ABNT5101!$D$4:$D$9))</f>
        <v>0.6</v>
      </c>
      <c r="BV865" s="20" t="str">
        <f t="shared" si="918"/>
        <v>ATENDE</v>
      </c>
      <c r="BW865" s="20" t="str">
        <f t="shared" si="919"/>
        <v>ATENDE</v>
      </c>
      <c r="BX865" s="20" t="str">
        <f t="shared" si="920"/>
        <v>ATENDE</v>
      </c>
      <c r="BY865" s="24" t="str">
        <f t="shared" si="1037"/>
        <v>P6</v>
      </c>
      <c r="BZ865" s="25" t="e">
        <f t="shared" si="921"/>
        <v>#VALUE!</v>
      </c>
      <c r="CA865" s="24" t="s">
        <v>684</v>
      </c>
      <c r="CB865" s="24" t="s">
        <v>684</v>
      </c>
      <c r="CC865" s="20">
        <f>IF(BY865="-","-",_xlfn.XLOOKUP(BY865,ABNT5101!$B$4:$B$9,ABNT5101!$C$4:$C$9))</f>
        <v>3</v>
      </c>
      <c r="CD865" s="24">
        <f>IF(BY865="-","-",_xlfn.XLOOKUP(BY865,ABNT5101!$B$4:$B$9,ABNT5101!$D$4:$D$9))</f>
        <v>0.6</v>
      </c>
      <c r="CE865" s="20" t="str">
        <f t="shared" si="922"/>
        <v>ATENDE</v>
      </c>
      <c r="CF865" s="20" t="str">
        <f t="shared" si="923"/>
        <v>ATENDE</v>
      </c>
      <c r="CG865" s="20" t="str">
        <f t="shared" ref="CG865:CG1119" si="1040">IF(BY865="-","-",IF(CB865&gt;=CD865,"ATENDE","NÃO ATENDE"))</f>
        <v>ATENDE</v>
      </c>
      <c r="CH865" s="26" t="str">
        <f>_xlfn.XLOOKUP(CI865,'Banco de dados'!$B:$B,'Banco de dados'!$D:$D)</f>
        <v>TECNOWATT</v>
      </c>
      <c r="CI865" s="27" t="str">
        <f>'Banco de dados'!B65</f>
        <v xml:space="preserve">SIGSAGPTLRRSSNDL_30W_38IBBRS
</v>
      </c>
      <c r="CJ865" s="26" t="str">
        <f>_xlfn.XLOOKUP(CI865,'Banco de dados'!$B:$B,'Banco de dados'!$E:$E)</f>
        <v>SIGSAGPTLRRSSNDL_30W_38IBBRS
1-10C1MUN6.5</v>
      </c>
      <c r="CK865" s="26"/>
      <c r="CL865" s="26" t="e">
        <f>IF(CK865="-","-",_xlfn.XLOOKUP(CK865,'Banco de dados'!$B:$B,'Banco de dados'!$E:$E))</f>
        <v>#N/A</v>
      </c>
      <c r="CM865" s="28">
        <f t="shared" si="925"/>
        <v>1</v>
      </c>
      <c r="CN865" s="26">
        <f>_xlfn.XLOOKUP(CI865,'Banco de dados'!$B:$B,'Banco de dados'!$H:$H)</f>
        <v>30</v>
      </c>
      <c r="CO865" s="26" t="e">
        <f t="array" aca="1" ref="CO865" ca="1">_xludf.XLOOKUP(CK865,'Banco de dados'!$B:$B,'Banco de dados'!$H:$H)</f>
        <v>#NAME?</v>
      </c>
      <c r="CP865" s="51" t="e">
        <f t="array" aca="1" ref="CP865" ca="1">_xludf.XLOOKUP(CI865,'Banco de dados'!$B:$B,'Banco de dados'!$F:$F)</f>
        <v>#NAME?</v>
      </c>
      <c r="CQ865" s="26" t="e">
        <f t="array" aca="1" ref="CQ865" ca="1">_xludf.XLOOKUP(CK865,'Banco de dados'!$B:$B,'Banco de dados'!$F:$F)</f>
        <v>#NAME?</v>
      </c>
      <c r="CR865" s="27">
        <v>0</v>
      </c>
      <c r="CS865" s="27"/>
      <c r="CT865" s="26" t="str">
        <f>IF(AG865=0.5,"Suporte",IF(AND(AG865&gt;='Braços de IP'!$B$9,AG865&lt;='Braços de IP'!$D$9),'Braços de IP'!$E$9,IF(AND(AG865&gt;='Braços de IP'!$B$10,AG865&lt;='Braços de IP'!$D$10),'Braços de IP'!$E$10,IF(AND(AG865&gt;='Braços de IP'!$B$11,AG865&lt;='Braços de IP'!$D$11),'Braços de IP'!$E$11,IF(AND(AG865&gt;='Braços de IP'!$B$12,AG865&lt;='Braços de IP'!$D$12),'Braços de IP'!$E$12,IF(AND(AG865&gt;='Braços de IP'!$B$13,AG865&lt;='Braços de IP'!$D$13),'Braços de IP'!$E$13,IF(AND(AG865&gt;='Braços de IP'!$B$14,AG865&lt;='Braços de IP'!$D$14),'Braços de IP'!$E$14,"ERRO")))))))</f>
        <v>Longo I</v>
      </c>
      <c r="CU865" s="27"/>
      <c r="CV865" s="26" t="str">
        <f>IF($CU865="","",VLOOKUP($CU865,'Braços de IP'!$E$9:$I$15,2,0))</f>
        <v/>
      </c>
      <c r="CW865" s="29" t="str">
        <f>IF($CU865="","",VLOOKUP($CU865,'Braços de IP'!$E$9:$I$15,5,0))</f>
        <v/>
      </c>
      <c r="CX865" s="26"/>
      <c r="CY865" s="26"/>
      <c r="CZ865" s="26"/>
      <c r="DA865" s="26"/>
      <c r="DB865" s="26"/>
      <c r="DC865" s="26"/>
      <c r="DD865" s="30">
        <f t="shared" si="926"/>
        <v>30</v>
      </c>
      <c r="DE865" s="31">
        <f t="shared" si="927"/>
        <v>96</v>
      </c>
      <c r="DF865" s="30">
        <f t="shared" si="928"/>
        <v>126</v>
      </c>
      <c r="DG865" s="32">
        <f t="shared" si="929"/>
        <v>0.6875</v>
      </c>
      <c r="DH865" s="33" t="s">
        <v>143</v>
      </c>
      <c r="DI865" s="34"/>
      <c r="DJ865" s="35"/>
      <c r="DK865" s="16" t="s">
        <v>144</v>
      </c>
      <c r="DL865" s="16"/>
      <c r="DN865" s="36" t="e">
        <f t="shared" si="970"/>
        <v>#VALUE!</v>
      </c>
    </row>
    <row r="866" spans="1:118" ht="15.75" customHeight="1" x14ac:dyDescent="0.25">
      <c r="B866" s="16">
        <v>201</v>
      </c>
      <c r="C866" s="16" t="s">
        <v>146</v>
      </c>
      <c r="D866" s="16" t="s">
        <v>685</v>
      </c>
      <c r="E866" s="16">
        <v>-8.1032829999999993</v>
      </c>
      <c r="F866" s="16">
        <v>-34.927588</v>
      </c>
      <c r="G866" s="16" t="s">
        <v>160</v>
      </c>
      <c r="H866" s="17" t="s">
        <v>136</v>
      </c>
      <c r="I866" s="16" t="s">
        <v>135</v>
      </c>
      <c r="J866" s="17" t="s">
        <v>137</v>
      </c>
      <c r="K866" s="18">
        <v>96</v>
      </c>
      <c r="L866" s="17" t="s">
        <v>138</v>
      </c>
      <c r="M866" s="17">
        <v>0</v>
      </c>
      <c r="N866" s="16">
        <f t="shared" si="966"/>
        <v>192</v>
      </c>
      <c r="O866" s="17">
        <v>1</v>
      </c>
      <c r="P866" s="17">
        <v>2.63</v>
      </c>
      <c r="Q866" s="17">
        <v>5.92</v>
      </c>
      <c r="R866" s="16"/>
      <c r="S866" s="16"/>
      <c r="T866" s="16">
        <v>0</v>
      </c>
      <c r="U866" s="17">
        <v>2.7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 t="s">
        <v>139</v>
      </c>
      <c r="AB866" s="17" t="s">
        <v>140</v>
      </c>
      <c r="AC866" s="17">
        <v>31.75</v>
      </c>
      <c r="AD866" s="17">
        <v>6.8</v>
      </c>
      <c r="AE866" s="17">
        <v>1</v>
      </c>
      <c r="AF866" s="17">
        <v>1.43</v>
      </c>
      <c r="AG866" s="17">
        <v>2.57</v>
      </c>
      <c r="AH866" s="17">
        <f t="shared" si="967"/>
        <v>1.1399999999999999</v>
      </c>
      <c r="AI866" s="17" t="s">
        <v>136</v>
      </c>
      <c r="AJ866" s="17" t="s">
        <v>136</v>
      </c>
      <c r="AK866" s="17" t="s">
        <v>141</v>
      </c>
      <c r="AL866" s="17">
        <f t="shared" si="968"/>
        <v>2</v>
      </c>
      <c r="AM866" s="17">
        <v>0</v>
      </c>
      <c r="AN866" s="17"/>
      <c r="AO866" s="17">
        <v>0</v>
      </c>
      <c r="AP866" s="17">
        <v>0</v>
      </c>
      <c r="AQ866" s="17">
        <v>0</v>
      </c>
      <c r="AR866" s="17" t="s">
        <v>136</v>
      </c>
      <c r="AS866" s="19">
        <f t="shared" si="908"/>
        <v>0</v>
      </c>
      <c r="AT866" s="19"/>
      <c r="AU866" s="19">
        <f>VLOOKUP(G866,ABNT5101!$I$3:$J$9,2)</f>
        <v>10</v>
      </c>
      <c r="AV866" s="19">
        <f>VLOOKUP(G866,ABNT5101!$I$3:$M$9,5)</f>
        <v>0.18</v>
      </c>
      <c r="AW866" s="17" t="str">
        <f>_xlfn.XLOOKUP(G866,ABNT5101!I:I,ABNT5101!L:L)</f>
        <v>-</v>
      </c>
      <c r="AX866" s="17">
        <f>_xlfn.XLOOKUP(G866,ABNT5101!$I:$I,ABNT5101!M:M)</f>
        <v>0.18</v>
      </c>
      <c r="AY866" s="17" t="str">
        <f>_xlfn.XLOOKUP(G866,ABNT5101!$I:$I,ABNT5101!N:N)</f>
        <v>-</v>
      </c>
      <c r="AZ866" s="17">
        <f>_xlfn.XLOOKUP(G866,ABNT5101!$I:$I,ABNT5101!O:O)</f>
        <v>16</v>
      </c>
      <c r="BA866" s="20" t="str">
        <f t="shared" si="909"/>
        <v>ATENDE</v>
      </c>
      <c r="BB866" s="21">
        <f t="shared" ref="BB866:BC866" si="1041">BE866/AU866-1</f>
        <v>5.0000000000000044E-2</v>
      </c>
      <c r="BC866" s="21">
        <f t="shared" si="1041"/>
        <v>1.2777777777777777</v>
      </c>
      <c r="BD866" s="21" t="str">
        <f t="shared" si="911"/>
        <v>-</v>
      </c>
      <c r="BE866" s="22">
        <v>10.5</v>
      </c>
      <c r="BF866" s="22">
        <v>0.41</v>
      </c>
      <c r="BG866" s="22"/>
      <c r="BH866" s="22"/>
      <c r="BI866" s="23"/>
      <c r="BJ866" s="22"/>
      <c r="BK866" s="20" t="str">
        <f t="shared" si="912"/>
        <v>ATENDE</v>
      </c>
      <c r="BL866" s="20" t="str">
        <f t="shared" si="913"/>
        <v>ATENDE</v>
      </c>
      <c r="BM866" s="20" t="str">
        <f t="shared" si="914"/>
        <v>ATENDE</v>
      </c>
      <c r="BN866" s="20" t="str">
        <f t="shared" si="915"/>
        <v>ATENDE</v>
      </c>
      <c r="BO866" s="24" t="str">
        <f t="shared" si="916"/>
        <v>C4</v>
      </c>
      <c r="BP866" s="24" t="str">
        <f t="shared" si="1032"/>
        <v>P6</v>
      </c>
      <c r="BQ866" s="25">
        <f t="shared" si="917"/>
        <v>1.3866666666666667</v>
      </c>
      <c r="BR866" s="22">
        <v>7.16</v>
      </c>
      <c r="BS866" s="22">
        <v>3.31</v>
      </c>
      <c r="BT866" s="24">
        <f>IF(BP866="-","-",_xlfn.XLOOKUP(BP866,ABNT5101!$B$4:$B$9,ABNT5101!$C$4:$C$9))</f>
        <v>3</v>
      </c>
      <c r="BU866" s="24">
        <f>IF(BP866="-","-",_xlfn.XLOOKUP(BP866,ABNT5101!$B$4:$B$9,ABNT5101!$D$4:$D$9))</f>
        <v>0.6</v>
      </c>
      <c r="BV866" s="20" t="str">
        <f t="shared" si="918"/>
        <v>ATENDE</v>
      </c>
      <c r="BW866" s="20" t="str">
        <f t="shared" si="919"/>
        <v>ATENDE</v>
      </c>
      <c r="BX866" s="20" t="str">
        <f t="shared" si="920"/>
        <v>ATENDE</v>
      </c>
      <c r="BY866" s="24" t="str">
        <f t="shared" si="1037"/>
        <v>P6</v>
      </c>
      <c r="BZ866" s="25">
        <f t="shared" si="921"/>
        <v>1.5433333333333334</v>
      </c>
      <c r="CA866" s="24">
        <v>7.63</v>
      </c>
      <c r="CB866" s="24">
        <v>2.81</v>
      </c>
      <c r="CC866" s="20">
        <f>IF(BY866="-","-",_xlfn.XLOOKUP(BY866,ABNT5101!$B$4:$B$9,ABNT5101!$C$4:$C$9))</f>
        <v>3</v>
      </c>
      <c r="CD866" s="24">
        <f>IF(BY866="-","-",_xlfn.XLOOKUP(BY866,ABNT5101!$B$4:$B$9,ABNT5101!$D$4:$D$9))</f>
        <v>0.6</v>
      </c>
      <c r="CE866" s="20" t="str">
        <f t="shared" si="922"/>
        <v>ATENDE</v>
      </c>
      <c r="CF866" s="20" t="str">
        <f t="shared" si="923"/>
        <v>ATENDE</v>
      </c>
      <c r="CG866" s="20" t="str">
        <f t="shared" si="1040"/>
        <v>ATENDE</v>
      </c>
      <c r="CH866" s="26" t="str">
        <f>_xlfn.XLOOKUP(CI866,'Banco de dados'!$B:$B,'Banco de dados'!$D:$D)</f>
        <v>LEDSTAR</v>
      </c>
      <c r="CI866" s="47" t="str">
        <f>'Banco de dados'!B6</f>
        <v xml:space="preserve"> SL VT 9.1 35W</v>
      </c>
      <c r="CJ866" s="26" t="str">
        <f>_xlfn.XLOOKUP(CI866,'Banco de dados'!$B:$B,'Banco de dados'!$E:$E)</f>
        <v>LUM LED SL VT 9.1 35W</v>
      </c>
      <c r="CK866" s="26"/>
      <c r="CL866" s="26" t="e">
        <f>IF(CK866="-","-",_xlfn.XLOOKUP(CK866,'Banco de dados'!$B:$B,'Banco de dados'!$E:$E))</f>
        <v>#N/A</v>
      </c>
      <c r="CM866" s="28">
        <f t="shared" si="925"/>
        <v>1</v>
      </c>
      <c r="CN866" s="26">
        <f>_xlfn.XLOOKUP(CI866,'Banco de dados'!$B:$B,'Banco de dados'!$H:$H)</f>
        <v>35</v>
      </c>
      <c r="CO866" s="26" t="e">
        <f t="array" aca="1" ref="CO866" ca="1">_xludf.XLOOKUP(CK866,'Banco de dados'!$B:$B,'Banco de dados'!$H:$H)</f>
        <v>#NAME?</v>
      </c>
      <c r="CP866" s="51" t="e">
        <f t="array" aca="1" ref="CP866" ca="1">_xludf.XLOOKUP(CI866,'Banco de dados'!$B:$B,'Banco de dados'!$F:$F)</f>
        <v>#NAME?</v>
      </c>
      <c r="CQ866" s="26" t="e">
        <f t="array" aca="1" ref="CQ866" ca="1">_xludf.XLOOKUP(CK866,'Banco de dados'!$B:$B,'Banco de dados'!$F:$F)</f>
        <v>#NAME?</v>
      </c>
      <c r="CR866" s="27">
        <v>0</v>
      </c>
      <c r="CS866" s="27"/>
      <c r="CT866" s="26" t="str">
        <f>IF(AG866=0.5,"Suporte",IF(AND(AG866&gt;='Braços de IP'!$B$9,AG866&lt;='Braços de IP'!$D$9),'Braços de IP'!$E$9,IF(AND(AG866&gt;='Braços de IP'!$B$10,AG866&lt;='Braços de IP'!$D$10),'Braços de IP'!$E$10,IF(AND(AG866&gt;='Braços de IP'!$B$11,AG866&lt;='Braços de IP'!$D$11),'Braços de IP'!$E$11,IF(AND(AG866&gt;='Braços de IP'!$B$12,AG866&lt;='Braços de IP'!$D$12),'Braços de IP'!$E$12,IF(AND(AG866&gt;='Braços de IP'!$B$13,AG866&lt;='Braços de IP'!$D$13),'Braços de IP'!$E$13,IF(AND(AG866&gt;='Braços de IP'!$B$14,AG866&lt;='Braços de IP'!$D$14),'Braços de IP'!$E$14,"ERRO")))))))</f>
        <v>Longo I</v>
      </c>
      <c r="CU866" s="27"/>
      <c r="CV866" s="26" t="str">
        <f>IF($CU866="","",VLOOKUP($CU866,'Braços de IP'!$E$9:$I$15,2,0))</f>
        <v/>
      </c>
      <c r="CW866" s="29" t="str">
        <f>IF($CU866="","",VLOOKUP($CU866,'Braços de IP'!$E$9:$I$15,5,0))</f>
        <v/>
      </c>
      <c r="CX866" s="26"/>
      <c r="CY866" s="26"/>
      <c r="CZ866" s="26"/>
      <c r="DA866" s="26"/>
      <c r="DB866" s="26"/>
      <c r="DC866" s="26"/>
      <c r="DD866" s="30">
        <f t="shared" si="926"/>
        <v>35</v>
      </c>
      <c r="DE866" s="31">
        <f t="shared" si="927"/>
        <v>96</v>
      </c>
      <c r="DF866" s="30">
        <f t="shared" si="928"/>
        <v>131</v>
      </c>
      <c r="DG866" s="32">
        <f t="shared" si="929"/>
        <v>0.63541666666666674</v>
      </c>
      <c r="DH866" s="33" t="s">
        <v>143</v>
      </c>
      <c r="DI866" s="34"/>
      <c r="DJ866" s="35"/>
      <c r="DK866" s="16" t="s">
        <v>144</v>
      </c>
      <c r="DL866" s="16"/>
      <c r="DN866" s="36" t="e">
        <f t="shared" si="970"/>
        <v>#VALUE!</v>
      </c>
    </row>
    <row r="867" spans="1:118" ht="15.75" customHeight="1" x14ac:dyDescent="0.25">
      <c r="B867" s="16">
        <v>201</v>
      </c>
      <c r="C867" s="16" t="s">
        <v>146</v>
      </c>
      <c r="D867" s="16" t="s">
        <v>685</v>
      </c>
      <c r="E867" s="16">
        <v>-8.1032829999999993</v>
      </c>
      <c r="F867" s="16">
        <v>-34.927588</v>
      </c>
      <c r="G867" s="16" t="s">
        <v>160</v>
      </c>
      <c r="H867" s="17" t="s">
        <v>136</v>
      </c>
      <c r="I867" s="16" t="s">
        <v>135</v>
      </c>
      <c r="J867" s="17" t="s">
        <v>137</v>
      </c>
      <c r="K867" s="18">
        <v>96</v>
      </c>
      <c r="L867" s="17" t="s">
        <v>138</v>
      </c>
      <c r="M867" s="17">
        <v>0</v>
      </c>
      <c r="N867" s="16">
        <f t="shared" si="966"/>
        <v>192</v>
      </c>
      <c r="O867" s="17">
        <v>1</v>
      </c>
      <c r="P867" s="17">
        <v>2.63</v>
      </c>
      <c r="Q867" s="17">
        <v>5.92</v>
      </c>
      <c r="R867" s="16"/>
      <c r="S867" s="16"/>
      <c r="T867" s="16">
        <v>0</v>
      </c>
      <c r="U867" s="17">
        <v>2.7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 t="s">
        <v>139</v>
      </c>
      <c r="AB867" s="17" t="s">
        <v>140</v>
      </c>
      <c r="AC867" s="17">
        <v>31.75</v>
      </c>
      <c r="AD867" s="17">
        <v>6.8</v>
      </c>
      <c r="AE867" s="17">
        <v>1</v>
      </c>
      <c r="AF867" s="17">
        <v>1.43</v>
      </c>
      <c r="AG867" s="17">
        <v>2.57</v>
      </c>
      <c r="AH867" s="17">
        <f t="shared" si="967"/>
        <v>1.1399999999999999</v>
      </c>
      <c r="AI867" s="17" t="s">
        <v>136</v>
      </c>
      <c r="AJ867" s="17" t="s">
        <v>136</v>
      </c>
      <c r="AK867" s="17" t="s">
        <v>141</v>
      </c>
      <c r="AL867" s="17">
        <f t="shared" si="968"/>
        <v>2</v>
      </c>
      <c r="AM867" s="17">
        <v>0</v>
      </c>
      <c r="AN867" s="17"/>
      <c r="AO867" s="17">
        <v>0</v>
      </c>
      <c r="AP867" s="17">
        <v>0</v>
      </c>
      <c r="AQ867" s="17">
        <v>0</v>
      </c>
      <c r="AR867" s="17" t="s">
        <v>136</v>
      </c>
      <c r="AS867" s="19">
        <f t="shared" si="908"/>
        <v>0</v>
      </c>
      <c r="AT867" s="19"/>
      <c r="AU867" s="19">
        <f>VLOOKUP(G867,ABNT5101!$I$3:$J$9,2)</f>
        <v>10</v>
      </c>
      <c r="AV867" s="19">
        <f>VLOOKUP(G867,ABNT5101!$I$3:$M$9,5)</f>
        <v>0.18</v>
      </c>
      <c r="AW867" s="17" t="str">
        <f>_xlfn.XLOOKUP(G867,ABNT5101!I:I,ABNT5101!L:L)</f>
        <v>-</v>
      </c>
      <c r="AX867" s="17">
        <f>_xlfn.XLOOKUP(G867,ABNT5101!$I:$I,ABNT5101!M:M)</f>
        <v>0.18</v>
      </c>
      <c r="AY867" s="17" t="str">
        <f>_xlfn.XLOOKUP(G867,ABNT5101!$I:$I,ABNT5101!N:N)</f>
        <v>-</v>
      </c>
      <c r="AZ867" s="17">
        <f>_xlfn.XLOOKUP(G867,ABNT5101!$I:$I,ABNT5101!O:O)</f>
        <v>16</v>
      </c>
      <c r="BA867" s="20" t="str">
        <f t="shared" si="909"/>
        <v>ATENDE</v>
      </c>
      <c r="BB867" s="21">
        <f t="shared" ref="BB867:BC867" si="1042">BE867/AU867-1</f>
        <v>2.100000000000013E-2</v>
      </c>
      <c r="BC867" s="21">
        <f t="shared" si="1042"/>
        <v>1.6111111111111112</v>
      </c>
      <c r="BD867" s="21" t="str">
        <f t="shared" si="911"/>
        <v>-</v>
      </c>
      <c r="BE867" s="22">
        <v>10.210000000000001</v>
      </c>
      <c r="BF867" s="22">
        <v>0.47</v>
      </c>
      <c r="BG867" s="22"/>
      <c r="BH867" s="22"/>
      <c r="BI867" s="23"/>
      <c r="BJ867" s="22"/>
      <c r="BK867" s="20" t="str">
        <f t="shared" si="912"/>
        <v>ATENDE</v>
      </c>
      <c r="BL867" s="20" t="str">
        <f t="shared" si="913"/>
        <v>ATENDE</v>
      </c>
      <c r="BM867" s="20" t="str">
        <f t="shared" si="914"/>
        <v>ATENDE</v>
      </c>
      <c r="BN867" s="20" t="str">
        <f t="shared" si="915"/>
        <v>ATENDE</v>
      </c>
      <c r="BO867" s="24" t="str">
        <f t="shared" si="916"/>
        <v>C4</v>
      </c>
      <c r="BP867" s="24" t="str">
        <f t="shared" si="1032"/>
        <v>P6</v>
      </c>
      <c r="BQ867" s="25">
        <f t="shared" si="917"/>
        <v>1.1200000000000001</v>
      </c>
      <c r="BR867" s="22">
        <v>6.36</v>
      </c>
      <c r="BS867" s="22">
        <v>3.45</v>
      </c>
      <c r="BT867" s="24">
        <f>IF(BP867="-","-",_xlfn.XLOOKUP(BP867,ABNT5101!$B$4:$B$9,ABNT5101!$C$4:$C$9))</f>
        <v>3</v>
      </c>
      <c r="BU867" s="24">
        <f>IF(BP867="-","-",_xlfn.XLOOKUP(BP867,ABNT5101!$B$4:$B$9,ABNT5101!$D$4:$D$9))</f>
        <v>0.6</v>
      </c>
      <c r="BV867" s="20" t="str">
        <f t="shared" si="918"/>
        <v>ATENDE</v>
      </c>
      <c r="BW867" s="20" t="str">
        <f t="shared" si="919"/>
        <v>ATENDE</v>
      </c>
      <c r="BX867" s="20" t="str">
        <f t="shared" si="920"/>
        <v>ATENDE</v>
      </c>
      <c r="BY867" s="24" t="str">
        <f t="shared" si="1037"/>
        <v>P6</v>
      </c>
      <c r="BZ867" s="25">
        <f t="shared" si="921"/>
        <v>1.2933333333333334</v>
      </c>
      <c r="CA867" s="24">
        <v>6.88</v>
      </c>
      <c r="CB867" s="24">
        <v>1.75</v>
      </c>
      <c r="CC867" s="20">
        <f>IF(BY867="-","-",_xlfn.XLOOKUP(BY867,ABNT5101!$B$4:$B$9,ABNT5101!$C$4:$C$9))</f>
        <v>3</v>
      </c>
      <c r="CD867" s="24">
        <f>IF(BY867="-","-",_xlfn.XLOOKUP(BY867,ABNT5101!$B$4:$B$9,ABNT5101!$D$4:$D$9))</f>
        <v>0.6</v>
      </c>
      <c r="CE867" s="20" t="str">
        <f t="shared" si="922"/>
        <v>ATENDE</v>
      </c>
      <c r="CF867" s="20" t="str">
        <f t="shared" si="923"/>
        <v>ATENDE</v>
      </c>
      <c r="CG867" s="20" t="str">
        <f t="shared" si="1040"/>
        <v>ATENDE</v>
      </c>
      <c r="CH867" s="26" t="str">
        <f>_xlfn.XLOOKUP(CI867,'Banco de dados'!$B:$B,'Banco de dados'!$D:$D)</f>
        <v>SX LIGHTING</v>
      </c>
      <c r="CI867" s="27" t="str">
        <f>'Banco de dados'!B54</f>
        <v>SX-INEVO030HF</v>
      </c>
      <c r="CJ867" s="26" t="str">
        <f>_xlfn.XLOOKUP(CI867,'Banco de dados'!$B:$B,'Banco de dados'!$E:$E)</f>
        <v>SXINEVO030K50L12CZF7PHF</v>
      </c>
      <c r="CK867" s="26"/>
      <c r="CL867" s="26" t="e">
        <f>IF(CK867="-","-",_xlfn.XLOOKUP(CK867,'Banco de dados'!$B:$B,'Banco de dados'!$E:$E))</f>
        <v>#N/A</v>
      </c>
      <c r="CM867" s="28">
        <f t="shared" si="925"/>
        <v>1</v>
      </c>
      <c r="CN867" s="26">
        <f>_xlfn.XLOOKUP(CI867,'Banco de dados'!$B:$B,'Banco de dados'!$H:$H)</f>
        <v>31</v>
      </c>
      <c r="CO867" s="26" t="e">
        <f t="array" aca="1" ref="CO867" ca="1">_xludf.XLOOKUP(CK867,'Banco de dados'!$B:$B,'Banco de dados'!$H:$H)</f>
        <v>#NAME?</v>
      </c>
      <c r="CP867" s="51" t="e">
        <f t="array" aca="1" ref="CP867" ca="1">_xludf.XLOOKUP(CI867,'Banco de dados'!$B:$B,'Banco de dados'!$F:$F)</f>
        <v>#NAME?</v>
      </c>
      <c r="CQ867" s="26" t="e">
        <f t="array" aca="1" ref="CQ867" ca="1">_xludf.XLOOKUP(CK867,'Banco de dados'!$B:$B,'Banco de dados'!$F:$F)</f>
        <v>#NAME?</v>
      </c>
      <c r="CR867" s="27">
        <v>0</v>
      </c>
      <c r="CS867" s="27"/>
      <c r="CT867" s="26" t="str">
        <f>IF(AG867=0.5,"Suporte",IF(AND(AG867&gt;='Braços de IP'!$B$9,AG867&lt;='Braços de IP'!$D$9),'Braços de IP'!$E$9,IF(AND(AG867&gt;='Braços de IP'!$B$10,AG867&lt;='Braços de IP'!$D$10),'Braços de IP'!$E$10,IF(AND(AG867&gt;='Braços de IP'!$B$11,AG867&lt;='Braços de IP'!$D$11),'Braços de IP'!$E$11,IF(AND(AG867&gt;='Braços de IP'!$B$12,AG867&lt;='Braços de IP'!$D$12),'Braços de IP'!$E$12,IF(AND(AG867&gt;='Braços de IP'!$B$13,AG867&lt;='Braços de IP'!$D$13),'Braços de IP'!$E$13,IF(AND(AG867&gt;='Braços de IP'!$B$14,AG867&lt;='Braços de IP'!$D$14),'Braços de IP'!$E$14,"ERRO")))))))</f>
        <v>Longo I</v>
      </c>
      <c r="CU867" s="27"/>
      <c r="CV867" s="26" t="str">
        <f>IF($CU867="","",VLOOKUP($CU867,'Braços de IP'!$E$9:$I$15,2,0))</f>
        <v/>
      </c>
      <c r="CW867" s="29" t="str">
        <f>IF($CU867="","",VLOOKUP($CU867,'Braços de IP'!$E$9:$I$15,5,0))</f>
        <v/>
      </c>
      <c r="CX867" s="26"/>
      <c r="CY867" s="26"/>
      <c r="CZ867" s="26"/>
      <c r="DA867" s="26"/>
      <c r="DB867" s="26"/>
      <c r="DC867" s="26"/>
      <c r="DD867" s="30">
        <f t="shared" si="926"/>
        <v>31</v>
      </c>
      <c r="DE867" s="31">
        <f t="shared" si="927"/>
        <v>96</v>
      </c>
      <c r="DF867" s="30">
        <f t="shared" si="928"/>
        <v>127</v>
      </c>
      <c r="DG867" s="32">
        <f t="shared" si="929"/>
        <v>0.67708333333333326</v>
      </c>
      <c r="DH867" s="33" t="s">
        <v>143</v>
      </c>
      <c r="DI867" s="34"/>
      <c r="DJ867" s="35"/>
      <c r="DK867" s="16" t="s">
        <v>144</v>
      </c>
      <c r="DL867" s="16"/>
      <c r="DN867" s="36" t="e">
        <f t="shared" si="970"/>
        <v>#VALUE!</v>
      </c>
    </row>
    <row r="868" spans="1:118" ht="15.75" customHeight="1" x14ac:dyDescent="0.25">
      <c r="B868" s="16">
        <v>201</v>
      </c>
      <c r="C868" s="16" t="s">
        <v>146</v>
      </c>
      <c r="D868" s="16" t="s">
        <v>685</v>
      </c>
      <c r="E868" s="16">
        <v>-8.1032829999999993</v>
      </c>
      <c r="F868" s="16">
        <v>-34.927588</v>
      </c>
      <c r="G868" s="16" t="s">
        <v>160</v>
      </c>
      <c r="H868" s="17" t="s">
        <v>136</v>
      </c>
      <c r="I868" s="16" t="s">
        <v>135</v>
      </c>
      <c r="J868" s="17" t="s">
        <v>137</v>
      </c>
      <c r="K868" s="18">
        <v>96</v>
      </c>
      <c r="L868" s="17" t="s">
        <v>138</v>
      </c>
      <c r="M868" s="17">
        <v>0</v>
      </c>
      <c r="N868" s="16">
        <f t="shared" si="966"/>
        <v>192</v>
      </c>
      <c r="O868" s="17">
        <v>1</v>
      </c>
      <c r="P868" s="17">
        <v>2.63</v>
      </c>
      <c r="Q868" s="17">
        <v>5.92</v>
      </c>
      <c r="R868" s="16"/>
      <c r="S868" s="16"/>
      <c r="T868" s="16">
        <v>0</v>
      </c>
      <c r="U868" s="17">
        <v>2.7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 t="s">
        <v>139</v>
      </c>
      <c r="AB868" s="17" t="s">
        <v>140</v>
      </c>
      <c r="AC868" s="17">
        <v>31.75</v>
      </c>
      <c r="AD868" s="17">
        <v>6.8</v>
      </c>
      <c r="AE868" s="17">
        <v>1</v>
      </c>
      <c r="AF868" s="17">
        <v>1.43</v>
      </c>
      <c r="AG868" s="17">
        <v>2.57</v>
      </c>
      <c r="AH868" s="17">
        <f t="shared" si="967"/>
        <v>1.1399999999999999</v>
      </c>
      <c r="AI868" s="17" t="s">
        <v>136</v>
      </c>
      <c r="AJ868" s="17" t="s">
        <v>136</v>
      </c>
      <c r="AK868" s="17" t="s">
        <v>141</v>
      </c>
      <c r="AL868" s="17">
        <f t="shared" si="968"/>
        <v>2</v>
      </c>
      <c r="AM868" s="17">
        <v>0</v>
      </c>
      <c r="AN868" s="17"/>
      <c r="AO868" s="17">
        <v>0</v>
      </c>
      <c r="AP868" s="17">
        <v>0</v>
      </c>
      <c r="AQ868" s="17">
        <v>0</v>
      </c>
      <c r="AR868" s="17" t="s">
        <v>136</v>
      </c>
      <c r="AS868" s="19">
        <f t="shared" si="908"/>
        <v>0</v>
      </c>
      <c r="AT868" s="19"/>
      <c r="AU868" s="19">
        <f>VLOOKUP(G868,ABNT5101!$I$3:$J$9,2)</f>
        <v>10</v>
      </c>
      <c r="AV868" s="19">
        <f>VLOOKUP(G868,ABNT5101!$I$3:$M$9,5)</f>
        <v>0.18</v>
      </c>
      <c r="AW868" s="17" t="str">
        <f>_xlfn.XLOOKUP(G868,ABNT5101!I:I,ABNT5101!L:L)</f>
        <v>-</v>
      </c>
      <c r="AX868" s="17">
        <f>_xlfn.XLOOKUP(G868,ABNT5101!$I:$I,ABNT5101!M:M)</f>
        <v>0.18</v>
      </c>
      <c r="AY868" s="17" t="str">
        <f>_xlfn.XLOOKUP(G868,ABNT5101!$I:$I,ABNT5101!N:N)</f>
        <v>-</v>
      </c>
      <c r="AZ868" s="17">
        <f>_xlfn.XLOOKUP(G868,ABNT5101!$I:$I,ABNT5101!O:O)</f>
        <v>16</v>
      </c>
      <c r="BA868" s="20" t="str">
        <f t="shared" si="909"/>
        <v>ATENDE</v>
      </c>
      <c r="BB868" s="21">
        <f t="shared" ref="BB868:BC868" si="1043">BE868/AU868-1</f>
        <v>1.8000000000000016E-2</v>
      </c>
      <c r="BC868" s="21">
        <f t="shared" si="1043"/>
        <v>1.9444444444444446</v>
      </c>
      <c r="BD868" s="21" t="str">
        <f t="shared" si="911"/>
        <v>-</v>
      </c>
      <c r="BE868" s="22">
        <v>10.18</v>
      </c>
      <c r="BF868" s="22">
        <v>0.53</v>
      </c>
      <c r="BG868" s="22"/>
      <c r="BH868" s="22"/>
      <c r="BI868" s="23"/>
      <c r="BJ868" s="22"/>
      <c r="BK868" s="20" t="str">
        <f t="shared" si="912"/>
        <v>ATENDE</v>
      </c>
      <c r="BL868" s="20" t="str">
        <f t="shared" si="913"/>
        <v>ATENDE</v>
      </c>
      <c r="BM868" s="20" t="str">
        <f t="shared" si="914"/>
        <v>ATENDE</v>
      </c>
      <c r="BN868" s="20" t="str">
        <f t="shared" si="915"/>
        <v>ATENDE</v>
      </c>
      <c r="BO868" s="24" t="str">
        <f t="shared" si="916"/>
        <v>C4</v>
      </c>
      <c r="BP868" s="24" t="str">
        <f t="shared" si="1032"/>
        <v>P6</v>
      </c>
      <c r="BQ868" s="25">
        <f t="shared" si="917"/>
        <v>0.91999999999999993</v>
      </c>
      <c r="BR868" s="22">
        <v>5.76</v>
      </c>
      <c r="BS868" s="22">
        <v>3.88</v>
      </c>
      <c r="BT868" s="24">
        <f>IF(BP868="-","-",_xlfn.XLOOKUP(BP868,ABNT5101!$B$4:$B$9,ABNT5101!$C$4:$C$9))</f>
        <v>3</v>
      </c>
      <c r="BU868" s="24">
        <f>IF(BP868="-","-",_xlfn.XLOOKUP(BP868,ABNT5101!$B$4:$B$9,ABNT5101!$D$4:$D$9))</f>
        <v>0.6</v>
      </c>
      <c r="BV868" s="20" t="str">
        <f t="shared" si="918"/>
        <v>ATENDE</v>
      </c>
      <c r="BW868" s="20" t="str">
        <f t="shared" si="919"/>
        <v>ATENDE</v>
      </c>
      <c r="BX868" s="20" t="str">
        <f t="shared" si="920"/>
        <v>ATENDE</v>
      </c>
      <c r="BY868" s="24" t="str">
        <f t="shared" si="1037"/>
        <v>P6</v>
      </c>
      <c r="BZ868" s="25">
        <f t="shared" si="921"/>
        <v>1.33</v>
      </c>
      <c r="CA868" s="24">
        <v>6.99</v>
      </c>
      <c r="CB868" s="24">
        <v>3.24</v>
      </c>
      <c r="CC868" s="20">
        <f>IF(BY868="-","-",_xlfn.XLOOKUP(BY868,ABNT5101!$B$4:$B$9,ABNT5101!$C$4:$C$9))</f>
        <v>3</v>
      </c>
      <c r="CD868" s="24">
        <f>IF(BY868="-","-",_xlfn.XLOOKUP(BY868,ABNT5101!$B$4:$B$9,ABNT5101!$D$4:$D$9))</f>
        <v>0.6</v>
      </c>
      <c r="CE868" s="20" t="str">
        <f t="shared" si="922"/>
        <v>ATENDE</v>
      </c>
      <c r="CF868" s="20" t="str">
        <f t="shared" si="923"/>
        <v>ATENDE</v>
      </c>
      <c r="CG868" s="20" t="str">
        <f t="shared" si="1040"/>
        <v>ATENDE</v>
      </c>
      <c r="CH868" s="26" t="str">
        <f>_xlfn.XLOOKUP(CI868,'Banco de dados'!$B:$B,'Banco de dados'!$D:$D)</f>
        <v>TECNOWATT</v>
      </c>
      <c r="CI868" s="27" t="str">
        <f>'Banco de dados'!B65</f>
        <v xml:space="preserve">SIGSAGPTLRRSSNDL_30W_38IBBRS
</v>
      </c>
      <c r="CJ868" s="26" t="str">
        <f>_xlfn.XLOOKUP(CI868,'Banco de dados'!$B:$B,'Banco de dados'!$E:$E)</f>
        <v>SIGSAGPTLRRSSNDL_30W_38IBBRS
1-10C1MUN6.5</v>
      </c>
      <c r="CK868" s="26"/>
      <c r="CL868" s="26" t="e">
        <f>IF(CK868="-","-",_xlfn.XLOOKUP(CK868,'Banco de dados'!$B:$B,'Banco de dados'!$E:$E))</f>
        <v>#N/A</v>
      </c>
      <c r="CM868" s="28">
        <f t="shared" si="925"/>
        <v>1</v>
      </c>
      <c r="CN868" s="26">
        <f>_xlfn.XLOOKUP(CI868,'Banco de dados'!$B:$B,'Banco de dados'!$H:$H)</f>
        <v>30</v>
      </c>
      <c r="CO868" s="26" t="e">
        <f t="array" aca="1" ref="CO868" ca="1">_xludf.XLOOKUP(CK868,'Banco de dados'!$B:$B,'Banco de dados'!$H:$H)</f>
        <v>#NAME?</v>
      </c>
      <c r="CP868" s="51" t="e">
        <f t="array" aca="1" ref="CP868" ca="1">_xludf.XLOOKUP(CI868,'Banco de dados'!$B:$B,'Banco de dados'!$F:$F)</f>
        <v>#NAME?</v>
      </c>
      <c r="CQ868" s="26" t="e">
        <f t="array" aca="1" ref="CQ868" ca="1">_xludf.XLOOKUP(CK868,'Banco de dados'!$B:$B,'Banco de dados'!$F:$F)</f>
        <v>#NAME?</v>
      </c>
      <c r="CR868" s="27">
        <v>0</v>
      </c>
      <c r="CS868" s="27"/>
      <c r="CT868" s="26" t="str">
        <f>IF(AG868=0.5,"Suporte",IF(AND(AG868&gt;='Braços de IP'!$B$9,AG868&lt;='Braços de IP'!$D$9),'Braços de IP'!$E$9,IF(AND(AG868&gt;='Braços de IP'!$B$10,AG868&lt;='Braços de IP'!$D$10),'Braços de IP'!$E$10,IF(AND(AG868&gt;='Braços de IP'!$B$11,AG868&lt;='Braços de IP'!$D$11),'Braços de IP'!$E$11,IF(AND(AG868&gt;='Braços de IP'!$B$12,AG868&lt;='Braços de IP'!$D$12),'Braços de IP'!$E$12,IF(AND(AG868&gt;='Braços de IP'!$B$13,AG868&lt;='Braços de IP'!$D$13),'Braços de IP'!$E$13,IF(AND(AG868&gt;='Braços de IP'!$B$14,AG868&lt;='Braços de IP'!$D$14),'Braços de IP'!$E$14,"ERRO")))))))</f>
        <v>Longo I</v>
      </c>
      <c r="CU868" s="27"/>
      <c r="CV868" s="26" t="str">
        <f>IF($CU868="","",VLOOKUP($CU868,'Braços de IP'!$E$9:$I$15,2,0))</f>
        <v/>
      </c>
      <c r="CW868" s="29" t="str">
        <f>IF($CU868="","",VLOOKUP($CU868,'Braços de IP'!$E$9:$I$15,5,0))</f>
        <v/>
      </c>
      <c r="CX868" s="26"/>
      <c r="CY868" s="26"/>
      <c r="CZ868" s="26"/>
      <c r="DA868" s="26"/>
      <c r="DB868" s="26"/>
      <c r="DC868" s="26"/>
      <c r="DD868" s="30">
        <f t="shared" si="926"/>
        <v>30</v>
      </c>
      <c r="DE868" s="31">
        <f t="shared" si="927"/>
        <v>96</v>
      </c>
      <c r="DF868" s="30">
        <f t="shared" si="928"/>
        <v>126</v>
      </c>
      <c r="DG868" s="32">
        <f t="shared" si="929"/>
        <v>0.6875</v>
      </c>
      <c r="DH868" s="33" t="s">
        <v>143</v>
      </c>
      <c r="DI868" s="34"/>
      <c r="DJ868" s="35"/>
      <c r="DK868" s="16" t="s">
        <v>144</v>
      </c>
      <c r="DL868" s="16"/>
      <c r="DN868" s="36" t="e">
        <f t="shared" si="970"/>
        <v>#VALUE!</v>
      </c>
    </row>
    <row r="869" spans="1:118" ht="15.75" customHeight="1" x14ac:dyDescent="0.25">
      <c r="B869" s="16">
        <v>202</v>
      </c>
      <c r="C869" s="16" t="s">
        <v>174</v>
      </c>
      <c r="D869" s="16" t="s">
        <v>686</v>
      </c>
      <c r="E869" s="16">
        <v>-8.0117239999999992</v>
      </c>
      <c r="F869" s="16">
        <v>-34.953301000000003</v>
      </c>
      <c r="G869" s="16" t="s">
        <v>157</v>
      </c>
      <c r="H869" s="17" t="s">
        <v>136</v>
      </c>
      <c r="I869" s="16" t="s">
        <v>136</v>
      </c>
      <c r="J869" s="17" t="s">
        <v>137</v>
      </c>
      <c r="K869" s="16">
        <v>70</v>
      </c>
      <c r="L869" s="17" t="s">
        <v>138</v>
      </c>
      <c r="M869" s="17">
        <v>0</v>
      </c>
      <c r="N869" s="16">
        <f t="shared" si="966"/>
        <v>140</v>
      </c>
      <c r="O869" s="17">
        <v>1</v>
      </c>
      <c r="P869" s="17">
        <v>0</v>
      </c>
      <c r="Q869" s="17">
        <v>3.6</v>
      </c>
      <c r="R869" s="16"/>
      <c r="S869" s="16"/>
      <c r="T869" s="16">
        <v>0</v>
      </c>
      <c r="U869" s="17">
        <v>0</v>
      </c>
      <c r="V869" s="17">
        <v>0</v>
      </c>
      <c r="W869" s="17">
        <v>0</v>
      </c>
      <c r="X869" s="17">
        <v>0</v>
      </c>
      <c r="Y869" s="17">
        <v>0</v>
      </c>
      <c r="Z869" s="17">
        <v>0</v>
      </c>
      <c r="AA869" s="17" t="s">
        <v>139</v>
      </c>
      <c r="AB869" s="17" t="s">
        <v>140</v>
      </c>
      <c r="AC869" s="17">
        <v>30.05</v>
      </c>
      <c r="AD869" s="17">
        <v>5.8</v>
      </c>
      <c r="AE869" s="17">
        <v>1</v>
      </c>
      <c r="AF869" s="17">
        <v>0</v>
      </c>
      <c r="AG869" s="17">
        <v>1.3</v>
      </c>
      <c r="AH869" s="17">
        <f t="shared" si="967"/>
        <v>1.3</v>
      </c>
      <c r="AI869" s="17" t="s">
        <v>136</v>
      </c>
      <c r="AJ869" s="17" t="s">
        <v>136</v>
      </c>
      <c r="AK869" s="17" t="s">
        <v>141</v>
      </c>
      <c r="AL869" s="17">
        <f t="shared" si="968"/>
        <v>2</v>
      </c>
      <c r="AM869" s="17">
        <v>0</v>
      </c>
      <c r="AN869" s="17"/>
      <c r="AO869" s="17">
        <v>0</v>
      </c>
      <c r="AP869" s="17">
        <v>0</v>
      </c>
      <c r="AQ869" s="17">
        <v>0</v>
      </c>
      <c r="AR869" s="17" t="s">
        <v>136</v>
      </c>
      <c r="AS869" s="19">
        <f t="shared" si="908"/>
        <v>0</v>
      </c>
      <c r="AT869" s="19"/>
      <c r="AU869" s="19">
        <f>VLOOKUP(G869,ABNT5101!$I$3:$J$9,2)</f>
        <v>7.5</v>
      </c>
      <c r="AV869" s="19">
        <f>VLOOKUP(G869,ABNT5101!$I$3:$M$9,5)</f>
        <v>0.18</v>
      </c>
      <c r="AW869" s="17" t="str">
        <f>_xlfn.XLOOKUP(G869,ABNT5101!I:I,ABNT5101!L:L)</f>
        <v>-</v>
      </c>
      <c r="AX869" s="17">
        <f>_xlfn.XLOOKUP(G869,ABNT5101!$I:$I,ABNT5101!M:M)</f>
        <v>0.18</v>
      </c>
      <c r="AY869" s="17" t="str">
        <f>_xlfn.XLOOKUP(G869,ABNT5101!$I:$I,ABNT5101!N:N)</f>
        <v>-</v>
      </c>
      <c r="AZ869" s="17">
        <f>_xlfn.XLOOKUP(G869,ABNT5101!$I:$I,ABNT5101!O:O)</f>
        <v>16</v>
      </c>
      <c r="BA869" s="20" t="str">
        <f t="shared" si="909"/>
        <v>ATENDE</v>
      </c>
      <c r="BB869" s="21">
        <f t="shared" ref="BB869:BC869" si="1044">BE869/AU869-1</f>
        <v>0.3773333333333333</v>
      </c>
      <c r="BC869" s="21">
        <f t="shared" si="1044"/>
        <v>0.72222222222222232</v>
      </c>
      <c r="BD869" s="21" t="str">
        <f t="shared" si="911"/>
        <v>-</v>
      </c>
      <c r="BE869" s="22">
        <v>10.33</v>
      </c>
      <c r="BF869" s="22">
        <v>0.31</v>
      </c>
      <c r="BG869" s="22"/>
      <c r="BH869" s="22"/>
      <c r="BI869" s="23"/>
      <c r="BJ869" s="22"/>
      <c r="BK869" s="20" t="str">
        <f t="shared" si="912"/>
        <v>ATENDE</v>
      </c>
      <c r="BL869" s="20" t="str">
        <f t="shared" si="913"/>
        <v>ATENDE</v>
      </c>
      <c r="BM869" s="20" t="str">
        <f t="shared" si="914"/>
        <v>ATENDE</v>
      </c>
      <c r="BN869" s="20" t="str">
        <f t="shared" si="915"/>
        <v>ATENDE</v>
      </c>
      <c r="BO869" s="24" t="str">
        <f t="shared" si="916"/>
        <v>C5</v>
      </c>
      <c r="BP869" s="24" t="str">
        <f t="shared" si="1032"/>
        <v>-</v>
      </c>
      <c r="BQ869" s="25" t="e">
        <f t="shared" si="917"/>
        <v>#VALUE!</v>
      </c>
      <c r="BR869" s="22" t="s">
        <v>684</v>
      </c>
      <c r="BS869" s="22" t="s">
        <v>684</v>
      </c>
      <c r="BT869" s="24" t="str">
        <f>IF(BP869="-","-",_xlfn.XLOOKUP(BP869,ABNT5101!$B$4:$B$9,ABNT5101!$C$4:$C$9))</f>
        <v>-</v>
      </c>
      <c r="BU869" s="24" t="str">
        <f>IF(BP869="-","-",_xlfn.XLOOKUP(BP869,ABNT5101!$B$4:$B$9,ABNT5101!$D$4:$D$9))</f>
        <v>-</v>
      </c>
      <c r="BV869" s="20" t="str">
        <f t="shared" si="918"/>
        <v>-</v>
      </c>
      <c r="BW869" s="20" t="str">
        <f t="shared" si="919"/>
        <v>-</v>
      </c>
      <c r="BX869" s="20" t="str">
        <f t="shared" si="920"/>
        <v>-</v>
      </c>
      <c r="BY869" s="24" t="str">
        <f t="shared" si="1037"/>
        <v>-</v>
      </c>
      <c r="BZ869" s="25" t="e">
        <f t="shared" si="921"/>
        <v>#VALUE!</v>
      </c>
      <c r="CA869" s="24" t="s">
        <v>684</v>
      </c>
      <c r="CB869" s="24" t="s">
        <v>684</v>
      </c>
      <c r="CC869" s="20" t="str">
        <f>IF(BY869="-","-",_xlfn.XLOOKUP(BY869,ABNT5101!$B$4:$B$9,ABNT5101!$C$4:$C$9))</f>
        <v>-</v>
      </c>
      <c r="CD869" s="24" t="str">
        <f>IF(BY869="-","-",_xlfn.XLOOKUP(BY869,ABNT5101!$B$4:$B$9,ABNT5101!$D$4:$D$9))</f>
        <v>-</v>
      </c>
      <c r="CE869" s="20" t="str">
        <f t="shared" si="922"/>
        <v>-</v>
      </c>
      <c r="CF869" s="20" t="str">
        <f t="shared" si="923"/>
        <v>-</v>
      </c>
      <c r="CG869" s="20" t="str">
        <f t="shared" si="1040"/>
        <v>-</v>
      </c>
      <c r="CH869" s="26" t="str">
        <f>_xlfn.XLOOKUP(CI869,'Banco de dados'!$B:$B,'Banco de dados'!$D:$D)</f>
        <v>LEDSTAR</v>
      </c>
      <c r="CI869" s="47" t="str">
        <f>'Banco de dados'!B5</f>
        <v xml:space="preserve"> SL VT 9.1 28W</v>
      </c>
      <c r="CJ869" s="26" t="str">
        <f>_xlfn.XLOOKUP(CI869,'Banco de dados'!$B:$B,'Banco de dados'!$E:$E)</f>
        <v>LUM LED SL VT 9.1 28W</v>
      </c>
      <c r="CK869" s="26"/>
      <c r="CL869" s="26" t="e">
        <f>IF(CK869="-","-",_xlfn.XLOOKUP(CK869,'Banco de dados'!$B:$B,'Banco de dados'!$E:$E))</f>
        <v>#N/A</v>
      </c>
      <c r="CM869" s="28">
        <f t="shared" si="925"/>
        <v>1</v>
      </c>
      <c r="CN869" s="26">
        <f>_xlfn.XLOOKUP(CI869,'Banco de dados'!$B:$B,'Banco de dados'!$H:$H)</f>
        <v>28</v>
      </c>
      <c r="CO869" s="26" t="e">
        <f t="array" aca="1" ref="CO869" ca="1">_xludf.XLOOKUP(CK869,'Banco de dados'!$B:$B,'Banco de dados'!$H:$H)</f>
        <v>#NAME?</v>
      </c>
      <c r="CP869" s="51" t="e">
        <f t="array" aca="1" ref="CP869" ca="1">_xludf.XLOOKUP(CI869,'Banco de dados'!$B:$B,'Banco de dados'!$F:$F)</f>
        <v>#NAME?</v>
      </c>
      <c r="CQ869" s="26" t="e">
        <f t="array" aca="1" ref="CQ869" ca="1">_xludf.XLOOKUP(CK869,'Banco de dados'!$B:$B,'Banco de dados'!$F:$F)</f>
        <v>#NAME?</v>
      </c>
      <c r="CR869" s="27">
        <v>0</v>
      </c>
      <c r="CS869" s="27"/>
      <c r="CT869" s="26" t="str">
        <f>IF(AG869=0.5,"Suporte",IF(AND(AG869&gt;='Braços de IP'!$B$9,AG869&lt;='Braços de IP'!$D$9),'Braços de IP'!$E$9,IF(AND(AG869&gt;='Braços de IP'!$B$10,AG869&lt;='Braços de IP'!$D$10),'Braços de IP'!$E$10,IF(AND(AG869&gt;='Braços de IP'!$B$11,AG869&lt;='Braços de IP'!$D$11),'Braços de IP'!$E$11,IF(AND(AG869&gt;='Braços de IP'!$B$12,AG869&lt;='Braços de IP'!$D$12),'Braços de IP'!$E$12,IF(AND(AG869&gt;='Braços de IP'!$B$13,AG869&lt;='Braços de IP'!$D$13),'Braços de IP'!$E$13,IF(AND(AG869&gt;='Braços de IP'!$B$14,AG869&lt;='Braços de IP'!$D$14),'Braços de IP'!$E$14,"ERRO")))))))</f>
        <v>Curto II</v>
      </c>
      <c r="CU869" s="27"/>
      <c r="CV869" s="26" t="str">
        <f>IF($CU869="","",VLOOKUP($CU869,'Braços de IP'!$E$9:$I$15,2,0))</f>
        <v/>
      </c>
      <c r="CW869" s="29" t="str">
        <f>IF($CU869="","",VLOOKUP($CU869,'Braços de IP'!$E$9:$I$15,5,0))</f>
        <v/>
      </c>
      <c r="CX869" s="26"/>
      <c r="CY869" s="26"/>
      <c r="CZ869" s="26"/>
      <c r="DA869" s="26" t="s">
        <v>546</v>
      </c>
      <c r="DB869" s="26"/>
      <c r="DC869" s="26"/>
      <c r="DD869" s="30">
        <f t="shared" si="926"/>
        <v>28</v>
      </c>
      <c r="DE869" s="31">
        <f t="shared" si="927"/>
        <v>70</v>
      </c>
      <c r="DF869" s="30">
        <f t="shared" si="928"/>
        <v>98</v>
      </c>
      <c r="DG869" s="32">
        <f t="shared" si="929"/>
        <v>0.6</v>
      </c>
      <c r="DH869" s="33" t="s">
        <v>143</v>
      </c>
      <c r="DI869" s="34"/>
      <c r="DJ869" s="35"/>
      <c r="DK869" s="16" t="s">
        <v>144</v>
      </c>
      <c r="DL869" s="16"/>
      <c r="DN869" s="36" t="e">
        <f t="shared" si="970"/>
        <v>#VALUE!</v>
      </c>
    </row>
    <row r="870" spans="1:118" ht="15.75" customHeight="1" x14ac:dyDescent="0.25">
      <c r="B870" s="16">
        <v>202</v>
      </c>
      <c r="C870" s="16" t="s">
        <v>174</v>
      </c>
      <c r="D870" s="16" t="s">
        <v>686</v>
      </c>
      <c r="E870" s="16">
        <v>-8.0117239999999992</v>
      </c>
      <c r="F870" s="16">
        <v>-34.953301000000003</v>
      </c>
      <c r="G870" s="16" t="s">
        <v>157</v>
      </c>
      <c r="H870" s="17" t="s">
        <v>136</v>
      </c>
      <c r="I870" s="16" t="s">
        <v>136</v>
      </c>
      <c r="J870" s="17" t="s">
        <v>137</v>
      </c>
      <c r="K870" s="16">
        <v>70</v>
      </c>
      <c r="L870" s="17" t="s">
        <v>138</v>
      </c>
      <c r="M870" s="17">
        <v>0</v>
      </c>
      <c r="N870" s="16">
        <f t="shared" si="966"/>
        <v>140</v>
      </c>
      <c r="O870" s="17">
        <v>1</v>
      </c>
      <c r="P870" s="17">
        <v>0</v>
      </c>
      <c r="Q870" s="17">
        <v>3.6</v>
      </c>
      <c r="R870" s="16"/>
      <c r="S870" s="16"/>
      <c r="T870" s="16">
        <v>0</v>
      </c>
      <c r="U870" s="17">
        <v>0</v>
      </c>
      <c r="V870" s="17">
        <v>0</v>
      </c>
      <c r="W870" s="17">
        <v>0</v>
      </c>
      <c r="X870" s="17">
        <v>0</v>
      </c>
      <c r="Y870" s="17">
        <v>0</v>
      </c>
      <c r="Z870" s="17">
        <v>0</v>
      </c>
      <c r="AA870" s="17" t="s">
        <v>139</v>
      </c>
      <c r="AB870" s="17" t="s">
        <v>140</v>
      </c>
      <c r="AC870" s="17">
        <v>30.05</v>
      </c>
      <c r="AD870" s="17">
        <v>5.8</v>
      </c>
      <c r="AE870" s="17">
        <v>1</v>
      </c>
      <c r="AF870" s="17">
        <v>0</v>
      </c>
      <c r="AG870" s="17">
        <v>1.3</v>
      </c>
      <c r="AH870" s="17">
        <f t="shared" si="967"/>
        <v>1.3</v>
      </c>
      <c r="AI870" s="17" t="s">
        <v>136</v>
      </c>
      <c r="AJ870" s="17" t="s">
        <v>136</v>
      </c>
      <c r="AK870" s="17" t="s">
        <v>141</v>
      </c>
      <c r="AL870" s="17">
        <f t="shared" si="968"/>
        <v>2</v>
      </c>
      <c r="AM870" s="17">
        <v>0</v>
      </c>
      <c r="AN870" s="17"/>
      <c r="AO870" s="17">
        <v>0</v>
      </c>
      <c r="AP870" s="17">
        <v>0</v>
      </c>
      <c r="AQ870" s="17">
        <v>0</v>
      </c>
      <c r="AR870" s="17" t="s">
        <v>136</v>
      </c>
      <c r="AS870" s="19">
        <f t="shared" si="908"/>
        <v>0</v>
      </c>
      <c r="AT870" s="19"/>
      <c r="AU870" s="19">
        <f>VLOOKUP(G870,ABNT5101!$I$3:$J$9,2)</f>
        <v>7.5</v>
      </c>
      <c r="AV870" s="19">
        <f>VLOOKUP(G870,ABNT5101!$I$3:$M$9,5)</f>
        <v>0.18</v>
      </c>
      <c r="AW870" s="17" t="str">
        <f>_xlfn.XLOOKUP(G870,ABNT5101!I:I,ABNT5101!L:L)</f>
        <v>-</v>
      </c>
      <c r="AX870" s="17">
        <f>_xlfn.XLOOKUP(G870,ABNT5101!$I:$I,ABNT5101!M:M)</f>
        <v>0.18</v>
      </c>
      <c r="AY870" s="17" t="str">
        <f>_xlfn.XLOOKUP(G870,ABNT5101!$I:$I,ABNT5101!N:N)</f>
        <v>-</v>
      </c>
      <c r="AZ870" s="17">
        <f>_xlfn.XLOOKUP(G870,ABNT5101!$I:$I,ABNT5101!O:O)</f>
        <v>16</v>
      </c>
      <c r="BA870" s="20" t="str">
        <f t="shared" si="909"/>
        <v>ATENDE</v>
      </c>
      <c r="BB870" s="21">
        <f t="shared" ref="BB870:BC870" si="1045">BE870/AU870-1</f>
        <v>0.14933333333333332</v>
      </c>
      <c r="BC870" s="21">
        <f t="shared" si="1045"/>
        <v>0.72222222222222232</v>
      </c>
      <c r="BD870" s="21" t="str">
        <f t="shared" si="911"/>
        <v>-</v>
      </c>
      <c r="BE870" s="22">
        <v>8.6199999999999992</v>
      </c>
      <c r="BF870" s="22">
        <v>0.31</v>
      </c>
      <c r="BG870" s="22"/>
      <c r="BH870" s="22"/>
      <c r="BI870" s="23"/>
      <c r="BJ870" s="22"/>
      <c r="BK870" s="20" t="str">
        <f t="shared" si="912"/>
        <v>ATENDE</v>
      </c>
      <c r="BL870" s="20" t="str">
        <f t="shared" si="913"/>
        <v>ATENDE</v>
      </c>
      <c r="BM870" s="20" t="str">
        <f t="shared" si="914"/>
        <v>ATENDE</v>
      </c>
      <c r="BN870" s="20" t="str">
        <f t="shared" si="915"/>
        <v>ATENDE</v>
      </c>
      <c r="BO870" s="24" t="str">
        <f t="shared" si="916"/>
        <v>C5</v>
      </c>
      <c r="BP870" s="24" t="str">
        <f t="shared" si="1032"/>
        <v>-</v>
      </c>
      <c r="BQ870" s="25" t="e">
        <f t="shared" si="917"/>
        <v>#VALUE!</v>
      </c>
      <c r="BR870" s="22" t="s">
        <v>684</v>
      </c>
      <c r="BS870" s="22" t="s">
        <v>684</v>
      </c>
      <c r="BT870" s="24" t="str">
        <f>IF(BP870="-","-",_xlfn.XLOOKUP(BP870,ABNT5101!$B$4:$B$9,ABNT5101!$C$4:$C$9))</f>
        <v>-</v>
      </c>
      <c r="BU870" s="24" t="str">
        <f>IF(BP870="-","-",_xlfn.XLOOKUP(BP870,ABNT5101!$B$4:$B$9,ABNT5101!$D$4:$D$9))</f>
        <v>-</v>
      </c>
      <c r="BV870" s="20" t="str">
        <f t="shared" si="918"/>
        <v>-</v>
      </c>
      <c r="BW870" s="20" t="str">
        <f t="shared" si="919"/>
        <v>-</v>
      </c>
      <c r="BX870" s="20" t="str">
        <f t="shared" si="920"/>
        <v>-</v>
      </c>
      <c r="BY870" s="24" t="str">
        <f t="shared" si="1037"/>
        <v>-</v>
      </c>
      <c r="BZ870" s="25" t="e">
        <f t="shared" si="921"/>
        <v>#VALUE!</v>
      </c>
      <c r="CA870" s="24" t="s">
        <v>684</v>
      </c>
      <c r="CB870" s="24" t="s">
        <v>684</v>
      </c>
      <c r="CC870" s="20" t="str">
        <f>IF(BY870="-","-",_xlfn.XLOOKUP(BY870,ABNT5101!$B$4:$B$9,ABNT5101!$C$4:$C$9))</f>
        <v>-</v>
      </c>
      <c r="CD870" s="24" t="str">
        <f>IF(BY870="-","-",_xlfn.XLOOKUP(BY870,ABNT5101!$B$4:$B$9,ABNT5101!$D$4:$D$9))</f>
        <v>-</v>
      </c>
      <c r="CE870" s="20" t="str">
        <f t="shared" si="922"/>
        <v>-</v>
      </c>
      <c r="CF870" s="20" t="str">
        <f t="shared" si="923"/>
        <v>-</v>
      </c>
      <c r="CG870" s="20" t="str">
        <f t="shared" si="1040"/>
        <v>-</v>
      </c>
      <c r="CH870" s="26" t="str">
        <f>_xlfn.XLOOKUP(CI870,'Banco de dados'!$B:$B,'Banco de dados'!$D:$D)</f>
        <v>SX LIGHTING</v>
      </c>
      <c r="CI870" s="27" t="str">
        <f>'Banco de dados'!B53</f>
        <v>SX-INEVO020HF</v>
      </c>
      <c r="CJ870" s="26" t="str">
        <f>_xlfn.XLOOKUP(CI870,'Banco de dados'!$B:$B,'Banco de dados'!$E:$E)</f>
        <v>SXINEVO020K50L12CZF7PHF</v>
      </c>
      <c r="CK870" s="26"/>
      <c r="CL870" s="26" t="e">
        <f>IF(CK870="-","-",_xlfn.XLOOKUP(CK870,'Banco de dados'!$B:$B,'Banco de dados'!$E:$E))</f>
        <v>#N/A</v>
      </c>
      <c r="CM870" s="28">
        <f t="shared" si="925"/>
        <v>1</v>
      </c>
      <c r="CN870" s="26">
        <f>_xlfn.XLOOKUP(CI870,'Banco de dados'!$B:$B,'Banco de dados'!$H:$H)</f>
        <v>22.5</v>
      </c>
      <c r="CO870" s="26" t="e">
        <f t="array" aca="1" ref="CO870" ca="1">_xludf.XLOOKUP(CK870,'Banco de dados'!$B:$B,'Banco de dados'!$H:$H)</f>
        <v>#NAME?</v>
      </c>
      <c r="CP870" s="51" t="e">
        <f t="array" aca="1" ref="CP870" ca="1">_xludf.XLOOKUP(CI870,'Banco de dados'!$B:$B,'Banco de dados'!$F:$F)</f>
        <v>#NAME?</v>
      </c>
      <c r="CQ870" s="26" t="e">
        <f t="array" aca="1" ref="CQ870" ca="1">_xludf.XLOOKUP(CK870,'Banco de dados'!$B:$B,'Banco de dados'!$F:$F)</f>
        <v>#NAME?</v>
      </c>
      <c r="CR870" s="27">
        <v>0</v>
      </c>
      <c r="CS870" s="27"/>
      <c r="CT870" s="26" t="str">
        <f>IF(AG870=0.5,"Suporte",IF(AND(AG870&gt;='Braços de IP'!$B$9,AG870&lt;='Braços de IP'!$D$9),'Braços de IP'!$E$9,IF(AND(AG870&gt;='Braços de IP'!$B$10,AG870&lt;='Braços de IP'!$D$10),'Braços de IP'!$E$10,IF(AND(AG870&gt;='Braços de IP'!$B$11,AG870&lt;='Braços de IP'!$D$11),'Braços de IP'!$E$11,IF(AND(AG870&gt;='Braços de IP'!$B$12,AG870&lt;='Braços de IP'!$D$12),'Braços de IP'!$E$12,IF(AND(AG870&gt;='Braços de IP'!$B$13,AG870&lt;='Braços de IP'!$D$13),'Braços de IP'!$E$13,IF(AND(AG870&gt;='Braços de IP'!$B$14,AG870&lt;='Braços de IP'!$D$14),'Braços de IP'!$E$14,"ERRO")))))))</f>
        <v>Curto II</v>
      </c>
      <c r="CU870" s="27"/>
      <c r="CV870" s="26" t="str">
        <f>IF($CU870="","",VLOOKUP($CU870,'Braços de IP'!$E$9:$I$15,2,0))</f>
        <v/>
      </c>
      <c r="CW870" s="29" t="str">
        <f>IF($CU870="","",VLOOKUP($CU870,'Braços de IP'!$E$9:$I$15,5,0))</f>
        <v/>
      </c>
      <c r="CX870" s="26"/>
      <c r="CY870" s="26"/>
      <c r="CZ870" s="26"/>
      <c r="DA870" s="26" t="s">
        <v>546</v>
      </c>
      <c r="DB870" s="26"/>
      <c r="DC870" s="26"/>
      <c r="DD870" s="30">
        <f t="shared" si="926"/>
        <v>22.5</v>
      </c>
      <c r="DE870" s="31">
        <f t="shared" si="927"/>
        <v>70</v>
      </c>
      <c r="DF870" s="30">
        <f t="shared" si="928"/>
        <v>92.5</v>
      </c>
      <c r="DG870" s="32">
        <f t="shared" si="929"/>
        <v>0.6785714285714286</v>
      </c>
      <c r="DH870" s="33" t="s">
        <v>143</v>
      </c>
      <c r="DI870" s="34"/>
      <c r="DJ870" s="35"/>
      <c r="DK870" s="16" t="s">
        <v>144</v>
      </c>
      <c r="DL870" s="16"/>
      <c r="DN870" s="36" t="e">
        <f t="shared" si="970"/>
        <v>#VALUE!</v>
      </c>
    </row>
    <row r="871" spans="1:118" ht="15.75" customHeight="1" x14ac:dyDescent="0.25">
      <c r="B871" s="16">
        <v>202</v>
      </c>
      <c r="C871" s="16" t="s">
        <v>174</v>
      </c>
      <c r="D871" s="16" t="s">
        <v>686</v>
      </c>
      <c r="E871" s="16">
        <v>-8.0117239999999992</v>
      </c>
      <c r="F871" s="16">
        <v>-34.953301000000003</v>
      </c>
      <c r="G871" s="16" t="s">
        <v>157</v>
      </c>
      <c r="H871" s="17" t="s">
        <v>136</v>
      </c>
      <c r="I871" s="16" t="s">
        <v>136</v>
      </c>
      <c r="J871" s="17" t="s">
        <v>137</v>
      </c>
      <c r="K871" s="16">
        <v>70</v>
      </c>
      <c r="L871" s="17" t="s">
        <v>138</v>
      </c>
      <c r="M871" s="17">
        <v>0</v>
      </c>
      <c r="N871" s="16">
        <f t="shared" si="966"/>
        <v>140</v>
      </c>
      <c r="O871" s="17">
        <v>1</v>
      </c>
      <c r="P871" s="17">
        <v>0</v>
      </c>
      <c r="Q871" s="17">
        <v>3.6</v>
      </c>
      <c r="R871" s="16"/>
      <c r="S871" s="16"/>
      <c r="T871" s="16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 t="s">
        <v>139</v>
      </c>
      <c r="AB871" s="17" t="s">
        <v>140</v>
      </c>
      <c r="AC871" s="17">
        <v>30.05</v>
      </c>
      <c r="AD871" s="17">
        <v>5.8</v>
      </c>
      <c r="AE871" s="17">
        <v>1</v>
      </c>
      <c r="AF871" s="17">
        <v>0</v>
      </c>
      <c r="AG871" s="17">
        <v>1.3</v>
      </c>
      <c r="AH871" s="17">
        <f t="shared" si="967"/>
        <v>1.3</v>
      </c>
      <c r="AI871" s="17" t="s">
        <v>136</v>
      </c>
      <c r="AJ871" s="17" t="s">
        <v>136</v>
      </c>
      <c r="AK871" s="17" t="s">
        <v>141</v>
      </c>
      <c r="AL871" s="17">
        <f t="shared" si="968"/>
        <v>2</v>
      </c>
      <c r="AM871" s="17">
        <v>0</v>
      </c>
      <c r="AN871" s="17"/>
      <c r="AO871" s="17">
        <v>0</v>
      </c>
      <c r="AP871" s="17">
        <v>0</v>
      </c>
      <c r="AQ871" s="17">
        <v>0</v>
      </c>
      <c r="AR871" s="17" t="s">
        <v>136</v>
      </c>
      <c r="AS871" s="19">
        <f t="shared" si="908"/>
        <v>0</v>
      </c>
      <c r="AT871" s="19"/>
      <c r="AU871" s="19">
        <f>VLOOKUP(G871,ABNT5101!$I$3:$J$9,2)</f>
        <v>7.5</v>
      </c>
      <c r="AV871" s="19">
        <f>VLOOKUP(G871,ABNT5101!$I$3:$M$9,5)</f>
        <v>0.18</v>
      </c>
      <c r="AW871" s="17" t="str">
        <f>_xlfn.XLOOKUP(G871,ABNT5101!I:I,ABNT5101!L:L)</f>
        <v>-</v>
      </c>
      <c r="AX871" s="17">
        <f>_xlfn.XLOOKUP(G871,ABNT5101!$I:$I,ABNT5101!M:M)</f>
        <v>0.18</v>
      </c>
      <c r="AY871" s="17" t="str">
        <f>_xlfn.XLOOKUP(G871,ABNT5101!$I:$I,ABNT5101!N:N)</f>
        <v>-</v>
      </c>
      <c r="AZ871" s="17">
        <f>_xlfn.XLOOKUP(G871,ABNT5101!$I:$I,ABNT5101!O:O)</f>
        <v>16</v>
      </c>
      <c r="BA871" s="20" t="str">
        <f t="shared" si="909"/>
        <v>ATENDE</v>
      </c>
      <c r="BB871" s="21">
        <f t="shared" ref="BB871:BC871" si="1046">BE871/AU871-1</f>
        <v>0.7280000000000002</v>
      </c>
      <c r="BC871" s="21">
        <f t="shared" si="1046"/>
        <v>1</v>
      </c>
      <c r="BD871" s="21" t="str">
        <f t="shared" si="911"/>
        <v>-</v>
      </c>
      <c r="BE871" s="22">
        <v>12.96</v>
      </c>
      <c r="BF871" s="22">
        <v>0.36</v>
      </c>
      <c r="BG871" s="22"/>
      <c r="BH871" s="22"/>
      <c r="BI871" s="23"/>
      <c r="BJ871" s="22"/>
      <c r="BK871" s="20" t="str">
        <f t="shared" si="912"/>
        <v>ATENDE</v>
      </c>
      <c r="BL871" s="20" t="str">
        <f t="shared" si="913"/>
        <v>ATENDE</v>
      </c>
      <c r="BM871" s="20" t="str">
        <f t="shared" si="914"/>
        <v>ATENDE</v>
      </c>
      <c r="BN871" s="20" t="str">
        <f t="shared" si="915"/>
        <v>ATENDE</v>
      </c>
      <c r="BO871" s="24" t="str">
        <f t="shared" si="916"/>
        <v>C5</v>
      </c>
      <c r="BP871" s="24" t="str">
        <f t="shared" si="1032"/>
        <v>-</v>
      </c>
      <c r="BQ871" s="25" t="e">
        <f t="shared" si="917"/>
        <v>#VALUE!</v>
      </c>
      <c r="BR871" s="22" t="s">
        <v>684</v>
      </c>
      <c r="BS871" s="22" t="s">
        <v>684</v>
      </c>
      <c r="BT871" s="24" t="str">
        <f>IF(BP871="-","-",_xlfn.XLOOKUP(BP871,ABNT5101!$B$4:$B$9,ABNT5101!$C$4:$C$9))</f>
        <v>-</v>
      </c>
      <c r="BU871" s="24" t="str">
        <f>IF(BP871="-","-",_xlfn.XLOOKUP(BP871,ABNT5101!$B$4:$B$9,ABNT5101!$D$4:$D$9))</f>
        <v>-</v>
      </c>
      <c r="BV871" s="20" t="str">
        <f t="shared" si="918"/>
        <v>-</v>
      </c>
      <c r="BW871" s="20" t="str">
        <f t="shared" si="919"/>
        <v>-</v>
      </c>
      <c r="BX871" s="20" t="str">
        <f t="shared" si="920"/>
        <v>-</v>
      </c>
      <c r="BY871" s="24" t="str">
        <f t="shared" si="1037"/>
        <v>-</v>
      </c>
      <c r="BZ871" s="25" t="e">
        <f t="shared" si="921"/>
        <v>#VALUE!</v>
      </c>
      <c r="CA871" s="24" t="s">
        <v>684</v>
      </c>
      <c r="CB871" s="24" t="s">
        <v>684</v>
      </c>
      <c r="CC871" s="20" t="str">
        <f>IF(BY871="-","-",_xlfn.XLOOKUP(BY871,ABNT5101!$B$4:$B$9,ABNT5101!$C$4:$C$9))</f>
        <v>-</v>
      </c>
      <c r="CD871" s="24" t="str">
        <f>IF(BY871="-","-",_xlfn.XLOOKUP(BY871,ABNT5101!$B$4:$B$9,ABNT5101!$D$4:$D$9))</f>
        <v>-</v>
      </c>
      <c r="CE871" s="20" t="str">
        <f t="shared" si="922"/>
        <v>-</v>
      </c>
      <c r="CF871" s="20" t="str">
        <f t="shared" si="923"/>
        <v>-</v>
      </c>
      <c r="CG871" s="20" t="str">
        <f t="shared" si="1040"/>
        <v>-</v>
      </c>
      <c r="CH871" s="26" t="str">
        <f>_xlfn.XLOOKUP(CI871,'Banco de dados'!$B:$B,'Banco de dados'!$D:$D)</f>
        <v>TECNOWATT</v>
      </c>
      <c r="CI871" s="27" t="str">
        <f>'Banco de dados'!B65</f>
        <v xml:space="preserve">SIGSAGPTLRRSSNDL_30W_38IBBRS
</v>
      </c>
      <c r="CJ871" s="26" t="str">
        <f>_xlfn.XLOOKUP(CI871,'Banco de dados'!$B:$B,'Banco de dados'!$E:$E)</f>
        <v>SIGSAGPTLRRSSNDL_30W_38IBBRS
1-10C1MUN6.5</v>
      </c>
      <c r="CK871" s="26"/>
      <c r="CL871" s="26" t="e">
        <f>IF(CK871="-","-",_xlfn.XLOOKUP(CK871,'Banco de dados'!$B:$B,'Banco de dados'!$E:$E))</f>
        <v>#N/A</v>
      </c>
      <c r="CM871" s="28">
        <f t="shared" si="925"/>
        <v>1</v>
      </c>
      <c r="CN871" s="26">
        <f>_xlfn.XLOOKUP(CI871,'Banco de dados'!$B:$B,'Banco de dados'!$H:$H)</f>
        <v>30</v>
      </c>
      <c r="CO871" s="26" t="e">
        <f t="array" aca="1" ref="CO871" ca="1">_xludf.XLOOKUP(CK871,'Banco de dados'!$B:$B,'Banco de dados'!$H:$H)</f>
        <v>#NAME?</v>
      </c>
      <c r="CP871" s="51" t="e">
        <f t="array" aca="1" ref="CP871" ca="1">_xludf.XLOOKUP(CI871,'Banco de dados'!$B:$B,'Banco de dados'!$F:$F)</f>
        <v>#NAME?</v>
      </c>
      <c r="CQ871" s="26" t="e">
        <f t="array" aca="1" ref="CQ871" ca="1">_xludf.XLOOKUP(CK871,'Banco de dados'!$B:$B,'Banco de dados'!$F:$F)</f>
        <v>#NAME?</v>
      </c>
      <c r="CR871" s="27">
        <v>0</v>
      </c>
      <c r="CS871" s="27"/>
      <c r="CT871" s="26" t="str">
        <f>IF(AG871=0.5,"Suporte",IF(AND(AG871&gt;='Braços de IP'!$B$9,AG871&lt;='Braços de IP'!$D$9),'Braços de IP'!$E$9,IF(AND(AG871&gt;='Braços de IP'!$B$10,AG871&lt;='Braços de IP'!$D$10),'Braços de IP'!$E$10,IF(AND(AG871&gt;='Braços de IP'!$B$11,AG871&lt;='Braços de IP'!$D$11),'Braços de IP'!$E$11,IF(AND(AG871&gt;='Braços de IP'!$B$12,AG871&lt;='Braços de IP'!$D$12),'Braços de IP'!$E$12,IF(AND(AG871&gt;='Braços de IP'!$B$13,AG871&lt;='Braços de IP'!$D$13),'Braços de IP'!$E$13,IF(AND(AG871&gt;='Braços de IP'!$B$14,AG871&lt;='Braços de IP'!$D$14),'Braços de IP'!$E$14,"ERRO")))))))</f>
        <v>Curto II</v>
      </c>
      <c r="CU871" s="27"/>
      <c r="CV871" s="26" t="str">
        <f>IF($CU871="","",VLOOKUP($CU871,'Braços de IP'!$E$9:$I$15,2,0))</f>
        <v/>
      </c>
      <c r="CW871" s="29" t="str">
        <f>IF($CU871="","",VLOOKUP($CU871,'Braços de IP'!$E$9:$I$15,5,0))</f>
        <v/>
      </c>
      <c r="CX871" s="26"/>
      <c r="CY871" s="26"/>
      <c r="CZ871" s="26"/>
      <c r="DA871" s="26" t="s">
        <v>546</v>
      </c>
      <c r="DB871" s="26"/>
      <c r="DC871" s="26"/>
      <c r="DD871" s="30">
        <f t="shared" si="926"/>
        <v>30</v>
      </c>
      <c r="DE871" s="31">
        <f t="shared" si="927"/>
        <v>70</v>
      </c>
      <c r="DF871" s="30">
        <f t="shared" si="928"/>
        <v>100</v>
      </c>
      <c r="DG871" s="32">
        <f t="shared" si="929"/>
        <v>0.5714285714285714</v>
      </c>
      <c r="DH871" s="33" t="s">
        <v>143</v>
      </c>
      <c r="DI871" s="34"/>
      <c r="DJ871" s="35"/>
      <c r="DK871" s="16" t="s">
        <v>144</v>
      </c>
      <c r="DL871" s="16"/>
      <c r="DN871" s="36" t="e">
        <f t="shared" si="970"/>
        <v>#VALUE!</v>
      </c>
    </row>
    <row r="872" spans="1:118" ht="15.75" customHeight="1" x14ac:dyDescent="0.25">
      <c r="B872" s="16">
        <v>203</v>
      </c>
      <c r="C872" s="16" t="s">
        <v>146</v>
      </c>
      <c r="D872" s="16" t="s">
        <v>687</v>
      </c>
      <c r="E872" s="16">
        <v>-8.0753679999999992</v>
      </c>
      <c r="F872" s="16">
        <v>-34.917732000000001</v>
      </c>
      <c r="G872" s="16" t="s">
        <v>153</v>
      </c>
      <c r="H872" s="17" t="s">
        <v>136</v>
      </c>
      <c r="I872" s="16" t="s">
        <v>149</v>
      </c>
      <c r="J872" s="17" t="s">
        <v>137</v>
      </c>
      <c r="K872" s="18">
        <v>96</v>
      </c>
      <c r="L872" s="17" t="s">
        <v>138</v>
      </c>
      <c r="M872" s="17">
        <v>0</v>
      </c>
      <c r="N872" s="16">
        <f t="shared" si="966"/>
        <v>192</v>
      </c>
      <c r="O872" s="17">
        <v>1</v>
      </c>
      <c r="P872" s="17">
        <v>1.78</v>
      </c>
      <c r="Q872" s="17">
        <v>8.8699999999999992</v>
      </c>
      <c r="R872" s="16"/>
      <c r="S872" s="16"/>
      <c r="T872" s="16">
        <v>0</v>
      </c>
      <c r="U872" s="17">
        <v>2.85</v>
      </c>
      <c r="V872" s="17">
        <v>0</v>
      </c>
      <c r="W872" s="17">
        <v>0</v>
      </c>
      <c r="X872" s="17">
        <v>0</v>
      </c>
      <c r="Y872" s="17">
        <v>0</v>
      </c>
      <c r="Z872" s="17">
        <v>0</v>
      </c>
      <c r="AA872" s="17" t="s">
        <v>139</v>
      </c>
      <c r="AB872" s="17" t="s">
        <v>140</v>
      </c>
      <c r="AC872" s="17">
        <v>13.4</v>
      </c>
      <c r="AD872" s="17">
        <v>7.5</v>
      </c>
      <c r="AE872" s="17">
        <v>1</v>
      </c>
      <c r="AF872" s="17">
        <v>0.5</v>
      </c>
      <c r="AG872" s="17">
        <v>2.3199999999999998</v>
      </c>
      <c r="AH872" s="17">
        <f t="shared" si="967"/>
        <v>1.8199999999999998</v>
      </c>
      <c r="AI872" s="17" t="s">
        <v>136</v>
      </c>
      <c r="AJ872" s="17" t="s">
        <v>136</v>
      </c>
      <c r="AK872" s="17" t="s">
        <v>141</v>
      </c>
      <c r="AL872" s="17">
        <f t="shared" si="968"/>
        <v>2</v>
      </c>
      <c r="AM872" s="17">
        <v>0</v>
      </c>
      <c r="AN872" s="17"/>
      <c r="AO872" s="17">
        <v>0</v>
      </c>
      <c r="AP872" s="17">
        <v>0</v>
      </c>
      <c r="AQ872" s="17">
        <v>0</v>
      </c>
      <c r="AR872" s="17" t="s">
        <v>136</v>
      </c>
      <c r="AS872" s="19">
        <f t="shared" si="908"/>
        <v>0</v>
      </c>
      <c r="AT872" s="19"/>
      <c r="AU872" s="19">
        <f>VLOOKUP(G872,ABNT5101!$I$3:$J$9,2)</f>
        <v>15</v>
      </c>
      <c r="AV872" s="19">
        <f>VLOOKUP(G872,ABNT5101!$I$3:$M$9,5)</f>
        <v>0.18</v>
      </c>
      <c r="AW872" s="17" t="str">
        <f>_xlfn.XLOOKUP(G872,ABNT5101!I:I,ABNT5101!L:L)</f>
        <v>-</v>
      </c>
      <c r="AX872" s="17">
        <f>_xlfn.XLOOKUP(G872,ABNT5101!$I:$I,ABNT5101!M:M)</f>
        <v>0.18</v>
      </c>
      <c r="AY872" s="17" t="str">
        <f>_xlfn.XLOOKUP(G872,ABNT5101!$I:$I,ABNT5101!N:N)</f>
        <v>-</v>
      </c>
      <c r="AZ872" s="17">
        <f>_xlfn.XLOOKUP(G872,ABNT5101!$I:$I,ABNT5101!O:O)</f>
        <v>15</v>
      </c>
      <c r="BA872" s="20" t="str">
        <f t="shared" si="909"/>
        <v>ATENDE</v>
      </c>
      <c r="BB872" s="21">
        <f t="shared" ref="BB872:BC872" si="1047">BE872/AU872-1</f>
        <v>0.10600000000000009</v>
      </c>
      <c r="BC872" s="21">
        <f t="shared" si="1047"/>
        <v>3.5000000000000009</v>
      </c>
      <c r="BD872" s="21" t="str">
        <f t="shared" si="911"/>
        <v>-</v>
      </c>
      <c r="BE872" s="22">
        <v>16.59</v>
      </c>
      <c r="BF872" s="22">
        <v>0.81</v>
      </c>
      <c r="BG872" s="22"/>
      <c r="BH872" s="22"/>
      <c r="BI872" s="23"/>
      <c r="BJ872" s="22"/>
      <c r="BK872" s="20" t="str">
        <f t="shared" si="912"/>
        <v>ATENDE</v>
      </c>
      <c r="BL872" s="20" t="str">
        <f t="shared" si="913"/>
        <v>ATENDE</v>
      </c>
      <c r="BM872" s="20" t="str">
        <f t="shared" si="914"/>
        <v>ATENDE</v>
      </c>
      <c r="BN872" s="20" t="str">
        <f t="shared" si="915"/>
        <v>ATENDE</v>
      </c>
      <c r="BO872" s="24" t="str">
        <f t="shared" si="916"/>
        <v>C3</v>
      </c>
      <c r="BP872" s="24" t="str">
        <f t="shared" si="1032"/>
        <v>P5</v>
      </c>
      <c r="BQ872" s="25">
        <f t="shared" si="917"/>
        <v>0.75599999999999978</v>
      </c>
      <c r="BR872" s="22">
        <v>8.7799999999999994</v>
      </c>
      <c r="BS872" s="22">
        <v>7.02</v>
      </c>
      <c r="BT872" s="24">
        <f>IF(BP872="-","-",_xlfn.XLOOKUP(BP872,ABNT5101!$B$4:$B$9,ABNT5101!$C$4:$C$9))</f>
        <v>5</v>
      </c>
      <c r="BU872" s="24">
        <f>IF(BP872="-","-",_xlfn.XLOOKUP(BP872,ABNT5101!$B$4:$B$9,ABNT5101!$D$4:$D$9))</f>
        <v>1</v>
      </c>
      <c r="BV872" s="20" t="str">
        <f t="shared" si="918"/>
        <v>ATENDE</v>
      </c>
      <c r="BW872" s="20" t="str">
        <f t="shared" si="919"/>
        <v>ATENDE</v>
      </c>
      <c r="BX872" s="20" t="str">
        <f t="shared" si="920"/>
        <v>ATENDE</v>
      </c>
      <c r="BY872" s="24" t="str">
        <f t="shared" si="1037"/>
        <v>P5</v>
      </c>
      <c r="BZ872" s="25">
        <f t="shared" si="921"/>
        <v>1.6139999999999999</v>
      </c>
      <c r="CA872" s="24">
        <v>13.07</v>
      </c>
      <c r="CB872" s="24">
        <v>11.19</v>
      </c>
      <c r="CC872" s="20">
        <f>IF(BY872="-","-",_xlfn.XLOOKUP(BY872,ABNT5101!$B$4:$B$9,ABNT5101!$C$4:$C$9))</f>
        <v>5</v>
      </c>
      <c r="CD872" s="24">
        <f>IF(BY872="-","-",_xlfn.XLOOKUP(BY872,ABNT5101!$B$4:$B$9,ABNT5101!$D$4:$D$9))</f>
        <v>1</v>
      </c>
      <c r="CE872" s="20" t="str">
        <f t="shared" si="922"/>
        <v>ATENDE</v>
      </c>
      <c r="CF872" s="20" t="str">
        <f t="shared" si="923"/>
        <v>ATENDE</v>
      </c>
      <c r="CG872" s="20" t="str">
        <f t="shared" si="1040"/>
        <v>ATENDE</v>
      </c>
      <c r="CH872" s="26" t="str">
        <f>_xlfn.XLOOKUP(CI872,'Banco de dados'!$B:$B,'Banco de dados'!$D:$D)</f>
        <v>LEDSTAR</v>
      </c>
      <c r="CI872" s="47" t="str">
        <f>'Banco de dados'!B5</f>
        <v xml:space="preserve"> SL VT 9.1 28W</v>
      </c>
      <c r="CJ872" s="26" t="str">
        <f>_xlfn.XLOOKUP(CI872,'Banco de dados'!$B:$B,'Banco de dados'!$E:$E)</f>
        <v>LUM LED SL VT 9.1 28W</v>
      </c>
      <c r="CK872" s="26"/>
      <c r="CL872" s="26" t="e">
        <f>IF(CK872="-","-",_xlfn.XLOOKUP(CK872,'Banco de dados'!$B:$B,'Banco de dados'!$E:$E))</f>
        <v>#N/A</v>
      </c>
      <c r="CM872" s="28">
        <f t="shared" si="925"/>
        <v>1</v>
      </c>
      <c r="CN872" s="26">
        <f>_xlfn.XLOOKUP(CI872,'Banco de dados'!$B:$B,'Banco de dados'!$H:$H)</f>
        <v>28</v>
      </c>
      <c r="CO872" s="26" t="e">
        <f t="array" aca="1" ref="CO872" ca="1">_xludf.XLOOKUP(CK872,'Banco de dados'!$B:$B,'Banco de dados'!$H:$H)</f>
        <v>#NAME?</v>
      </c>
      <c r="CP872" s="51" t="e">
        <f t="array" aca="1" ref="CP872" ca="1">_xludf.XLOOKUP(CI872,'Banco de dados'!$B:$B,'Banco de dados'!$F:$F)</f>
        <v>#NAME?</v>
      </c>
      <c r="CQ872" s="26" t="e">
        <f t="array" aca="1" ref="CQ872" ca="1">_xludf.XLOOKUP(CK872,'Banco de dados'!$B:$B,'Banco de dados'!$F:$F)</f>
        <v>#NAME?</v>
      </c>
      <c r="CR872" s="27">
        <v>0</v>
      </c>
      <c r="CS872" s="27"/>
      <c r="CT872" s="26" t="str">
        <f>IF(AG872=0.5,"Suporte",IF(AND(AG872&gt;='Braços de IP'!$B$9,AG872&lt;='Braços de IP'!$D$9),'Braços de IP'!$E$9,IF(AND(AG872&gt;='Braços de IP'!$B$10,AG872&lt;='Braços de IP'!$D$10),'Braços de IP'!$E$10,IF(AND(AG872&gt;='Braços de IP'!$B$11,AG872&lt;='Braços de IP'!$D$11),'Braços de IP'!$E$11,IF(AND(AG872&gt;='Braços de IP'!$B$12,AG872&lt;='Braços de IP'!$D$12),'Braços de IP'!$E$12,IF(AND(AG872&gt;='Braços de IP'!$B$13,AG872&lt;='Braços de IP'!$D$13),'Braços de IP'!$E$13,IF(AND(AG872&gt;='Braços de IP'!$B$14,AG872&lt;='Braços de IP'!$D$14),'Braços de IP'!$E$14,"ERRO")))))))</f>
        <v>Médio II</v>
      </c>
      <c r="CU872" s="27"/>
      <c r="CV872" s="26" t="str">
        <f>IF($CU872="","",VLOOKUP($CU872,'Braços de IP'!$E$9:$I$15,2,0))</f>
        <v/>
      </c>
      <c r="CW872" s="29" t="str">
        <f>IF($CU872="","",VLOOKUP($CU872,'Braços de IP'!$E$9:$I$15,5,0))</f>
        <v/>
      </c>
      <c r="CX872" s="26"/>
      <c r="CY872" s="26"/>
      <c r="CZ872" s="26"/>
      <c r="DA872" s="26"/>
      <c r="DB872" s="26"/>
      <c r="DC872" s="26"/>
      <c r="DD872" s="30">
        <f t="shared" si="926"/>
        <v>28</v>
      </c>
      <c r="DE872" s="31">
        <f t="shared" si="927"/>
        <v>96</v>
      </c>
      <c r="DF872" s="30">
        <f t="shared" si="928"/>
        <v>124</v>
      </c>
      <c r="DG872" s="32">
        <f t="shared" si="929"/>
        <v>0.70833333333333326</v>
      </c>
      <c r="DH872" s="33" t="s">
        <v>143</v>
      </c>
      <c r="DI872" s="34"/>
      <c r="DJ872" s="35"/>
      <c r="DK872" s="16" t="s">
        <v>144</v>
      </c>
      <c r="DL872" s="16"/>
      <c r="DN872" s="36" t="e">
        <f t="shared" si="970"/>
        <v>#VALUE!</v>
      </c>
    </row>
    <row r="873" spans="1:118" ht="15.75" customHeight="1" x14ac:dyDescent="0.25">
      <c r="B873" s="16">
        <v>203</v>
      </c>
      <c r="C873" s="16" t="s">
        <v>146</v>
      </c>
      <c r="D873" s="16" t="s">
        <v>687</v>
      </c>
      <c r="E873" s="16">
        <v>-8.0753679999999992</v>
      </c>
      <c r="F873" s="16">
        <v>-34.917732000000001</v>
      </c>
      <c r="G873" s="16" t="s">
        <v>153</v>
      </c>
      <c r="H873" s="17" t="s">
        <v>136</v>
      </c>
      <c r="I873" s="16" t="s">
        <v>149</v>
      </c>
      <c r="J873" s="17" t="s">
        <v>137</v>
      </c>
      <c r="K873" s="18">
        <v>96</v>
      </c>
      <c r="L873" s="17" t="s">
        <v>138</v>
      </c>
      <c r="M873" s="17">
        <v>0</v>
      </c>
      <c r="N873" s="16">
        <f t="shared" si="966"/>
        <v>192</v>
      </c>
      <c r="O873" s="17">
        <v>1</v>
      </c>
      <c r="P873" s="17">
        <v>1.78</v>
      </c>
      <c r="Q873" s="17">
        <v>8.8699999999999992</v>
      </c>
      <c r="R873" s="16"/>
      <c r="S873" s="16"/>
      <c r="T873" s="16">
        <v>0</v>
      </c>
      <c r="U873" s="17">
        <v>2.85</v>
      </c>
      <c r="V873" s="17">
        <v>0</v>
      </c>
      <c r="W873" s="17">
        <v>0</v>
      </c>
      <c r="X873" s="17">
        <v>0</v>
      </c>
      <c r="Y873" s="17">
        <v>0</v>
      </c>
      <c r="Z873" s="17">
        <v>0</v>
      </c>
      <c r="AA873" s="17" t="s">
        <v>139</v>
      </c>
      <c r="AB873" s="17" t="s">
        <v>140</v>
      </c>
      <c r="AC873" s="17">
        <v>13.4</v>
      </c>
      <c r="AD873" s="17">
        <v>7.5</v>
      </c>
      <c r="AE873" s="17">
        <v>1</v>
      </c>
      <c r="AF873" s="17">
        <v>0.5</v>
      </c>
      <c r="AG873" s="17">
        <v>2.3199999999999998</v>
      </c>
      <c r="AH873" s="17">
        <f t="shared" si="967"/>
        <v>1.8199999999999998</v>
      </c>
      <c r="AI873" s="17" t="s">
        <v>136</v>
      </c>
      <c r="AJ873" s="17" t="s">
        <v>136</v>
      </c>
      <c r="AK873" s="17" t="s">
        <v>141</v>
      </c>
      <c r="AL873" s="17">
        <f t="shared" si="968"/>
        <v>2</v>
      </c>
      <c r="AM873" s="17">
        <v>0</v>
      </c>
      <c r="AN873" s="17"/>
      <c r="AO873" s="17">
        <v>0</v>
      </c>
      <c r="AP873" s="17">
        <v>0</v>
      </c>
      <c r="AQ873" s="17">
        <v>0</v>
      </c>
      <c r="AR873" s="17" t="s">
        <v>136</v>
      </c>
      <c r="AS873" s="19">
        <f t="shared" si="908"/>
        <v>0</v>
      </c>
      <c r="AT873" s="19"/>
      <c r="AU873" s="19">
        <f>VLOOKUP(G873,ABNT5101!$I$3:$J$9,2)</f>
        <v>15</v>
      </c>
      <c r="AV873" s="19">
        <f>VLOOKUP(G873,ABNT5101!$I$3:$M$9,5)</f>
        <v>0.18</v>
      </c>
      <c r="AW873" s="17" t="str">
        <f>_xlfn.XLOOKUP(G873,ABNT5101!I:I,ABNT5101!L:L)</f>
        <v>-</v>
      </c>
      <c r="AX873" s="17">
        <f>_xlfn.XLOOKUP(G873,ABNT5101!$I:$I,ABNT5101!M:M)</f>
        <v>0.18</v>
      </c>
      <c r="AY873" s="17" t="str">
        <f>_xlfn.XLOOKUP(G873,ABNT5101!$I:$I,ABNT5101!N:N)</f>
        <v>-</v>
      </c>
      <c r="AZ873" s="17">
        <f>_xlfn.XLOOKUP(G873,ABNT5101!$I:$I,ABNT5101!O:O)</f>
        <v>15</v>
      </c>
      <c r="BA873" s="20" t="str">
        <f t="shared" si="909"/>
        <v>ATENDE</v>
      </c>
      <c r="BB873" s="21">
        <f t="shared" ref="BB873:BC873" si="1048">BE873/AU873-1</f>
        <v>0.3746666666666667</v>
      </c>
      <c r="BC873" s="21">
        <f t="shared" si="1048"/>
        <v>3.6111111111111107</v>
      </c>
      <c r="BD873" s="21" t="str">
        <f t="shared" si="911"/>
        <v>-</v>
      </c>
      <c r="BE873" s="22">
        <v>20.62</v>
      </c>
      <c r="BF873" s="22">
        <v>0.83</v>
      </c>
      <c r="BG873" s="22"/>
      <c r="BH873" s="22"/>
      <c r="BI873" s="23"/>
      <c r="BJ873" s="22"/>
      <c r="BK873" s="20" t="str">
        <f t="shared" si="912"/>
        <v>ATENDE</v>
      </c>
      <c r="BL873" s="20" t="str">
        <f t="shared" si="913"/>
        <v>ATENDE</v>
      </c>
      <c r="BM873" s="20" t="str">
        <f t="shared" si="914"/>
        <v>ATENDE</v>
      </c>
      <c r="BN873" s="20" t="str">
        <f t="shared" si="915"/>
        <v>ATENDE</v>
      </c>
      <c r="BO873" s="24" t="str">
        <f t="shared" si="916"/>
        <v>C3</v>
      </c>
      <c r="BP873" s="24" t="str">
        <f t="shared" si="1032"/>
        <v>P5</v>
      </c>
      <c r="BQ873" s="25">
        <f t="shared" si="917"/>
        <v>0.69600000000000017</v>
      </c>
      <c r="BR873" s="22">
        <v>8.48</v>
      </c>
      <c r="BS873" s="22">
        <v>5.48</v>
      </c>
      <c r="BT873" s="24">
        <f>IF(BP873="-","-",_xlfn.XLOOKUP(BP873,ABNT5101!$B$4:$B$9,ABNT5101!$C$4:$C$9))</f>
        <v>5</v>
      </c>
      <c r="BU873" s="24">
        <f>IF(BP873="-","-",_xlfn.XLOOKUP(BP873,ABNT5101!$B$4:$B$9,ABNT5101!$D$4:$D$9))</f>
        <v>1</v>
      </c>
      <c r="BV873" s="20" t="str">
        <f t="shared" si="918"/>
        <v>ATENDE</v>
      </c>
      <c r="BW873" s="20" t="str">
        <f t="shared" si="919"/>
        <v>ATENDE</v>
      </c>
      <c r="BX873" s="20" t="str">
        <f t="shared" si="920"/>
        <v>ATENDE</v>
      </c>
      <c r="BY873" s="24" t="str">
        <f t="shared" si="1037"/>
        <v>P5</v>
      </c>
      <c r="BZ873" s="25">
        <f t="shared" si="921"/>
        <v>1.956</v>
      </c>
      <c r="CA873" s="24">
        <v>14.78</v>
      </c>
      <c r="CB873" s="24">
        <v>12.25</v>
      </c>
      <c r="CC873" s="20">
        <f>IF(BY873="-","-",_xlfn.XLOOKUP(BY873,ABNT5101!$B$4:$B$9,ABNT5101!$C$4:$C$9))</f>
        <v>5</v>
      </c>
      <c r="CD873" s="24">
        <f>IF(BY873="-","-",_xlfn.XLOOKUP(BY873,ABNT5101!$B$4:$B$9,ABNT5101!$D$4:$D$9))</f>
        <v>1</v>
      </c>
      <c r="CE873" s="20" t="str">
        <f t="shared" si="922"/>
        <v>ATENDE</v>
      </c>
      <c r="CF873" s="20" t="str">
        <f t="shared" si="923"/>
        <v>ATENDE</v>
      </c>
      <c r="CG873" s="20" t="str">
        <f t="shared" si="1040"/>
        <v>ATENDE</v>
      </c>
      <c r="CH873" s="26" t="str">
        <f>_xlfn.XLOOKUP(CI873,'Banco de dados'!$B:$B,'Banco de dados'!$D:$D)</f>
        <v>SX LIGHTING</v>
      </c>
      <c r="CI873" s="27" t="str">
        <f>'Banco de dados'!B54</f>
        <v>SX-INEVO030HF</v>
      </c>
      <c r="CJ873" s="26" t="str">
        <f>_xlfn.XLOOKUP(CI873,'Banco de dados'!$B:$B,'Banco de dados'!$E:$E)</f>
        <v>SXINEVO030K50L12CZF7PHF</v>
      </c>
      <c r="CK873" s="26"/>
      <c r="CL873" s="26" t="e">
        <f>IF(CK873="-","-",_xlfn.XLOOKUP(CK873,'Banco de dados'!$B:$B,'Banco de dados'!$E:$E))</f>
        <v>#N/A</v>
      </c>
      <c r="CM873" s="28">
        <f t="shared" si="925"/>
        <v>1</v>
      </c>
      <c r="CN873" s="26">
        <f>_xlfn.XLOOKUP(CI873,'Banco de dados'!$B:$B,'Banco de dados'!$H:$H)</f>
        <v>31</v>
      </c>
      <c r="CO873" s="26" t="e">
        <f t="array" aca="1" ref="CO873" ca="1">_xludf.XLOOKUP(CK873,'Banco de dados'!$B:$B,'Banco de dados'!$H:$H)</f>
        <v>#NAME?</v>
      </c>
      <c r="CP873" s="51" t="e">
        <f t="array" aca="1" ref="CP873" ca="1">_xludf.XLOOKUP(CI873,'Banco de dados'!$B:$B,'Banco de dados'!$F:$F)</f>
        <v>#NAME?</v>
      </c>
      <c r="CQ873" s="26" t="e">
        <f t="array" aca="1" ref="CQ873" ca="1">_xludf.XLOOKUP(CK873,'Banco de dados'!$B:$B,'Banco de dados'!$F:$F)</f>
        <v>#NAME?</v>
      </c>
      <c r="CR873" s="27">
        <v>0</v>
      </c>
      <c r="CS873" s="27"/>
      <c r="CT873" s="26" t="str">
        <f>IF(AG873=0.5,"Suporte",IF(AND(AG873&gt;='Braços de IP'!$B$9,AG873&lt;='Braços de IP'!$D$9),'Braços de IP'!$E$9,IF(AND(AG873&gt;='Braços de IP'!$B$10,AG873&lt;='Braços de IP'!$D$10),'Braços de IP'!$E$10,IF(AND(AG873&gt;='Braços de IP'!$B$11,AG873&lt;='Braços de IP'!$D$11),'Braços de IP'!$E$11,IF(AND(AG873&gt;='Braços de IP'!$B$12,AG873&lt;='Braços de IP'!$D$12),'Braços de IP'!$E$12,IF(AND(AG873&gt;='Braços de IP'!$B$13,AG873&lt;='Braços de IP'!$D$13),'Braços de IP'!$E$13,IF(AND(AG873&gt;='Braços de IP'!$B$14,AG873&lt;='Braços de IP'!$D$14),'Braços de IP'!$E$14,"ERRO")))))))</f>
        <v>Médio II</v>
      </c>
      <c r="CU873" s="27"/>
      <c r="CV873" s="26" t="str">
        <f>IF($CU873="","",VLOOKUP($CU873,'Braços de IP'!$E$9:$I$15,2,0))</f>
        <v/>
      </c>
      <c r="CW873" s="29" t="str">
        <f>IF($CU873="","",VLOOKUP($CU873,'Braços de IP'!$E$9:$I$15,5,0))</f>
        <v/>
      </c>
      <c r="CX873" s="26"/>
      <c r="CY873" s="26"/>
      <c r="CZ873" s="26"/>
      <c r="DA873" s="26"/>
      <c r="DB873" s="26"/>
      <c r="DC873" s="26"/>
      <c r="DD873" s="30">
        <f t="shared" si="926"/>
        <v>31</v>
      </c>
      <c r="DE873" s="31">
        <f t="shared" si="927"/>
        <v>96</v>
      </c>
      <c r="DF873" s="30">
        <f t="shared" si="928"/>
        <v>127</v>
      </c>
      <c r="DG873" s="32">
        <f t="shared" si="929"/>
        <v>0.67708333333333326</v>
      </c>
      <c r="DH873" s="33" t="s">
        <v>143</v>
      </c>
      <c r="DI873" s="34"/>
      <c r="DJ873" s="35"/>
      <c r="DK873" s="16" t="s">
        <v>144</v>
      </c>
      <c r="DL873" s="16"/>
      <c r="DN873" s="36" t="e">
        <f t="shared" si="970"/>
        <v>#VALUE!</v>
      </c>
    </row>
    <row r="874" spans="1:118" ht="15.75" customHeight="1" x14ac:dyDescent="0.25">
      <c r="B874" s="16">
        <v>203</v>
      </c>
      <c r="C874" s="16" t="s">
        <v>146</v>
      </c>
      <c r="D874" s="16" t="s">
        <v>687</v>
      </c>
      <c r="E874" s="16">
        <v>-8.0753679999999992</v>
      </c>
      <c r="F874" s="16">
        <v>-34.917732000000001</v>
      </c>
      <c r="G874" s="16" t="s">
        <v>153</v>
      </c>
      <c r="H874" s="17" t="s">
        <v>136</v>
      </c>
      <c r="I874" s="16" t="s">
        <v>149</v>
      </c>
      <c r="J874" s="17" t="s">
        <v>137</v>
      </c>
      <c r="K874" s="18">
        <v>96</v>
      </c>
      <c r="L874" s="17" t="s">
        <v>138</v>
      </c>
      <c r="M874" s="17">
        <v>0</v>
      </c>
      <c r="N874" s="16">
        <f t="shared" si="966"/>
        <v>192</v>
      </c>
      <c r="O874" s="17">
        <v>1</v>
      </c>
      <c r="P874" s="17">
        <v>1.78</v>
      </c>
      <c r="Q874" s="17">
        <v>8.8699999999999992</v>
      </c>
      <c r="R874" s="16"/>
      <c r="S874" s="16"/>
      <c r="T874" s="16">
        <v>0</v>
      </c>
      <c r="U874" s="17">
        <v>2.85</v>
      </c>
      <c r="V874" s="17">
        <v>0</v>
      </c>
      <c r="W874" s="17">
        <v>0</v>
      </c>
      <c r="X874" s="17">
        <v>0</v>
      </c>
      <c r="Y874" s="17">
        <v>0</v>
      </c>
      <c r="Z874" s="17">
        <v>0</v>
      </c>
      <c r="AA874" s="17" t="s">
        <v>139</v>
      </c>
      <c r="AB874" s="17" t="s">
        <v>140</v>
      </c>
      <c r="AC874" s="17">
        <v>13.4</v>
      </c>
      <c r="AD874" s="17">
        <v>7.5</v>
      </c>
      <c r="AE874" s="17">
        <v>1</v>
      </c>
      <c r="AF874" s="17">
        <v>0.5</v>
      </c>
      <c r="AG874" s="17">
        <v>2.3199999999999998</v>
      </c>
      <c r="AH874" s="17">
        <f t="shared" si="967"/>
        <v>1.8199999999999998</v>
      </c>
      <c r="AI874" s="17" t="s">
        <v>136</v>
      </c>
      <c r="AJ874" s="17" t="s">
        <v>136</v>
      </c>
      <c r="AK874" s="17" t="s">
        <v>141</v>
      </c>
      <c r="AL874" s="17">
        <f t="shared" si="968"/>
        <v>2</v>
      </c>
      <c r="AM874" s="17">
        <v>0</v>
      </c>
      <c r="AN874" s="17"/>
      <c r="AO874" s="17">
        <v>0</v>
      </c>
      <c r="AP874" s="17">
        <v>0</v>
      </c>
      <c r="AQ874" s="17">
        <v>0</v>
      </c>
      <c r="AR874" s="17" t="s">
        <v>136</v>
      </c>
      <c r="AS874" s="19">
        <f t="shared" si="908"/>
        <v>0</v>
      </c>
      <c r="AT874" s="19"/>
      <c r="AU874" s="19">
        <f>VLOOKUP(G874,ABNT5101!$I$3:$J$9,2)</f>
        <v>15</v>
      </c>
      <c r="AV874" s="19">
        <f>VLOOKUP(G874,ABNT5101!$I$3:$M$9,5)</f>
        <v>0.18</v>
      </c>
      <c r="AW874" s="17" t="str">
        <f>_xlfn.XLOOKUP(G874,ABNT5101!I:I,ABNT5101!L:L)</f>
        <v>-</v>
      </c>
      <c r="AX874" s="17">
        <f>_xlfn.XLOOKUP(G874,ABNT5101!$I:$I,ABNT5101!M:M)</f>
        <v>0.18</v>
      </c>
      <c r="AY874" s="17" t="str">
        <f>_xlfn.XLOOKUP(G874,ABNT5101!$I:$I,ABNT5101!N:N)</f>
        <v>-</v>
      </c>
      <c r="AZ874" s="17">
        <f>_xlfn.XLOOKUP(G874,ABNT5101!$I:$I,ABNT5101!O:O)</f>
        <v>15</v>
      </c>
      <c r="BA874" s="20" t="str">
        <f t="shared" si="909"/>
        <v>ATENDE</v>
      </c>
      <c r="BB874" s="21">
        <f t="shared" ref="BB874:BC874" si="1049">BE874/AU874-1</f>
        <v>0.35000000000000009</v>
      </c>
      <c r="BC874" s="21">
        <f t="shared" si="1049"/>
        <v>3.166666666666667</v>
      </c>
      <c r="BD874" s="21" t="str">
        <f t="shared" si="911"/>
        <v>-</v>
      </c>
      <c r="BE874" s="22">
        <v>20.25</v>
      </c>
      <c r="BF874" s="22">
        <v>0.75</v>
      </c>
      <c r="BG874" s="22"/>
      <c r="BH874" s="22"/>
      <c r="BI874" s="23"/>
      <c r="BJ874" s="22"/>
      <c r="BK874" s="20" t="str">
        <f t="shared" si="912"/>
        <v>ATENDE</v>
      </c>
      <c r="BL874" s="20" t="str">
        <f t="shared" si="913"/>
        <v>ATENDE</v>
      </c>
      <c r="BM874" s="20" t="str">
        <f t="shared" si="914"/>
        <v>ATENDE</v>
      </c>
      <c r="BN874" s="20" t="str">
        <f t="shared" si="915"/>
        <v>ATENDE</v>
      </c>
      <c r="BO874" s="24" t="str">
        <f t="shared" si="916"/>
        <v>C3</v>
      </c>
      <c r="BP874" s="24" t="str">
        <f t="shared" si="1032"/>
        <v>P5</v>
      </c>
      <c r="BQ874" s="25">
        <f t="shared" si="917"/>
        <v>0.62600000000000011</v>
      </c>
      <c r="BR874" s="22">
        <v>8.1300000000000008</v>
      </c>
      <c r="BS874" s="22">
        <v>5.83</v>
      </c>
      <c r="BT874" s="24">
        <f>IF(BP874="-","-",_xlfn.XLOOKUP(BP874,ABNT5101!$B$4:$B$9,ABNT5101!$C$4:$C$9))</f>
        <v>5</v>
      </c>
      <c r="BU874" s="24">
        <f>IF(BP874="-","-",_xlfn.XLOOKUP(BP874,ABNT5101!$B$4:$B$9,ABNT5101!$D$4:$D$9))</f>
        <v>1</v>
      </c>
      <c r="BV874" s="20" t="str">
        <f t="shared" si="918"/>
        <v>ATENDE</v>
      </c>
      <c r="BW874" s="20" t="str">
        <f t="shared" si="919"/>
        <v>ATENDE</v>
      </c>
      <c r="BX874" s="20" t="str">
        <f t="shared" si="920"/>
        <v>ATENDE</v>
      </c>
      <c r="BY874" s="24" t="str">
        <f t="shared" si="1037"/>
        <v>P5</v>
      </c>
      <c r="BZ874" s="25">
        <f t="shared" si="921"/>
        <v>1.9980000000000002</v>
      </c>
      <c r="CA874" s="24">
        <v>14.99</v>
      </c>
      <c r="CB874" s="24">
        <v>12.23</v>
      </c>
      <c r="CC874" s="20">
        <f>IF(BY874="-","-",_xlfn.XLOOKUP(BY874,ABNT5101!$B$4:$B$9,ABNT5101!$C$4:$C$9))</f>
        <v>5</v>
      </c>
      <c r="CD874" s="24">
        <f>IF(BY874="-","-",_xlfn.XLOOKUP(BY874,ABNT5101!$B$4:$B$9,ABNT5101!$D$4:$D$9))</f>
        <v>1</v>
      </c>
      <c r="CE874" s="20" t="str">
        <f t="shared" si="922"/>
        <v>ATENDE</v>
      </c>
      <c r="CF874" s="20" t="str">
        <f t="shared" si="923"/>
        <v>ATENDE</v>
      </c>
      <c r="CG874" s="20" t="str">
        <f t="shared" si="1040"/>
        <v>ATENDE</v>
      </c>
      <c r="CH874" s="26" t="str">
        <f>_xlfn.XLOOKUP(CI874,'Banco de dados'!$B:$B,'Banco de dados'!$D:$D)</f>
        <v>TECNOWATT</v>
      </c>
      <c r="CI874" s="27" t="str">
        <f>'Banco de dados'!B65</f>
        <v xml:space="preserve">SIGSAGPTLRRSSNDL_30W_38IBBRS
</v>
      </c>
      <c r="CJ874" s="26" t="str">
        <f>_xlfn.XLOOKUP(CI874,'Banco de dados'!$B:$B,'Banco de dados'!$E:$E)</f>
        <v>SIGSAGPTLRRSSNDL_30W_38IBBRS
1-10C1MUN6.5</v>
      </c>
      <c r="CK874" s="26"/>
      <c r="CL874" s="26" t="e">
        <f>IF(CK874="-","-",_xlfn.XLOOKUP(CK874,'Banco de dados'!$B:$B,'Banco de dados'!$E:$E))</f>
        <v>#N/A</v>
      </c>
      <c r="CM874" s="28">
        <f t="shared" si="925"/>
        <v>1</v>
      </c>
      <c r="CN874" s="26">
        <f>_xlfn.XLOOKUP(CI874,'Banco de dados'!$B:$B,'Banco de dados'!$H:$H)</f>
        <v>30</v>
      </c>
      <c r="CO874" s="26" t="e">
        <f t="array" aca="1" ref="CO874" ca="1">_xludf.XLOOKUP(CK874,'Banco de dados'!$B:$B,'Banco de dados'!$H:$H)</f>
        <v>#NAME?</v>
      </c>
      <c r="CP874" s="51" t="e">
        <f t="array" aca="1" ref="CP874" ca="1">_xludf.XLOOKUP(CI874,'Banco de dados'!$B:$B,'Banco de dados'!$F:$F)</f>
        <v>#NAME?</v>
      </c>
      <c r="CQ874" s="26" t="e">
        <f t="array" aca="1" ref="CQ874" ca="1">_xludf.XLOOKUP(CK874,'Banco de dados'!$B:$B,'Banco de dados'!$F:$F)</f>
        <v>#NAME?</v>
      </c>
      <c r="CR874" s="27">
        <v>0</v>
      </c>
      <c r="CS874" s="27"/>
      <c r="CT874" s="26" t="str">
        <f>IF(AG874=0.5,"Suporte",IF(AND(AG874&gt;='Braços de IP'!$B$9,AG874&lt;='Braços de IP'!$D$9),'Braços de IP'!$E$9,IF(AND(AG874&gt;='Braços de IP'!$B$10,AG874&lt;='Braços de IP'!$D$10),'Braços de IP'!$E$10,IF(AND(AG874&gt;='Braços de IP'!$B$11,AG874&lt;='Braços de IP'!$D$11),'Braços de IP'!$E$11,IF(AND(AG874&gt;='Braços de IP'!$B$12,AG874&lt;='Braços de IP'!$D$12),'Braços de IP'!$E$12,IF(AND(AG874&gt;='Braços de IP'!$B$13,AG874&lt;='Braços de IP'!$D$13),'Braços de IP'!$E$13,IF(AND(AG874&gt;='Braços de IP'!$B$14,AG874&lt;='Braços de IP'!$D$14),'Braços de IP'!$E$14,"ERRO")))))))</f>
        <v>Médio II</v>
      </c>
      <c r="CU874" s="27"/>
      <c r="CV874" s="26" t="str">
        <f>IF($CU874="","",VLOOKUP($CU874,'Braços de IP'!$E$9:$I$15,2,0))</f>
        <v/>
      </c>
      <c r="CW874" s="29" t="str">
        <f>IF($CU874="","",VLOOKUP($CU874,'Braços de IP'!$E$9:$I$15,5,0))</f>
        <v/>
      </c>
      <c r="CX874" s="26"/>
      <c r="CY874" s="26"/>
      <c r="CZ874" s="26"/>
      <c r="DA874" s="26"/>
      <c r="DB874" s="26"/>
      <c r="DC874" s="26"/>
      <c r="DD874" s="30">
        <f t="shared" si="926"/>
        <v>30</v>
      </c>
      <c r="DE874" s="31">
        <f t="shared" si="927"/>
        <v>96</v>
      </c>
      <c r="DF874" s="30">
        <f t="shared" si="928"/>
        <v>126</v>
      </c>
      <c r="DG874" s="32">
        <f t="shared" si="929"/>
        <v>0.6875</v>
      </c>
      <c r="DH874" s="33" t="s">
        <v>143</v>
      </c>
      <c r="DI874" s="34"/>
      <c r="DJ874" s="35"/>
      <c r="DK874" s="16" t="s">
        <v>144</v>
      </c>
      <c r="DL874" s="16"/>
      <c r="DN874" s="36" t="e">
        <f t="shared" si="970"/>
        <v>#VALUE!</v>
      </c>
    </row>
    <row r="875" spans="1:118" ht="15.75" customHeight="1" x14ac:dyDescent="0.25">
      <c r="B875" s="16">
        <v>204</v>
      </c>
      <c r="C875" s="16" t="s">
        <v>146</v>
      </c>
      <c r="D875" s="16" t="s">
        <v>688</v>
      </c>
      <c r="E875" s="16">
        <v>-8.0401349999999994</v>
      </c>
      <c r="F875" s="16">
        <v>-34.963070999999999</v>
      </c>
      <c r="G875" s="16" t="s">
        <v>160</v>
      </c>
      <c r="H875" s="17" t="s">
        <v>136</v>
      </c>
      <c r="I875" s="16" t="s">
        <v>135</v>
      </c>
      <c r="J875" s="17" t="s">
        <v>137</v>
      </c>
      <c r="K875" s="16">
        <v>90</v>
      </c>
      <c r="L875" s="17" t="s">
        <v>138</v>
      </c>
      <c r="M875" s="17">
        <v>0</v>
      </c>
      <c r="N875" s="16">
        <f t="shared" si="966"/>
        <v>180</v>
      </c>
      <c r="O875" s="17">
        <v>1</v>
      </c>
      <c r="P875" s="17">
        <v>1.91</v>
      </c>
      <c r="Q875" s="17">
        <v>3.92</v>
      </c>
      <c r="R875" s="16"/>
      <c r="S875" s="16"/>
      <c r="T875" s="16">
        <v>0</v>
      </c>
      <c r="U875" s="17">
        <v>0.75</v>
      </c>
      <c r="V875" s="17">
        <v>0</v>
      </c>
      <c r="W875" s="17">
        <v>0</v>
      </c>
      <c r="X875" s="17">
        <v>0</v>
      </c>
      <c r="Y875" s="17">
        <v>0</v>
      </c>
      <c r="Z875" s="17">
        <v>0</v>
      </c>
      <c r="AA875" s="17" t="s">
        <v>139</v>
      </c>
      <c r="AB875" s="17" t="s">
        <v>140</v>
      </c>
      <c r="AC875" s="17">
        <v>48.94</v>
      </c>
      <c r="AD875" s="17">
        <v>6.8</v>
      </c>
      <c r="AE875" s="17">
        <v>1</v>
      </c>
      <c r="AF875" s="17">
        <v>0.32</v>
      </c>
      <c r="AG875" s="17">
        <v>2.06</v>
      </c>
      <c r="AH875" s="17">
        <f t="shared" si="967"/>
        <v>1.74</v>
      </c>
      <c r="AI875" s="17" t="s">
        <v>136</v>
      </c>
      <c r="AJ875" s="17" t="s">
        <v>136</v>
      </c>
      <c r="AK875" s="17" t="s">
        <v>141</v>
      </c>
      <c r="AL875" s="17">
        <f t="shared" si="968"/>
        <v>2</v>
      </c>
      <c r="AM875" s="17">
        <v>0</v>
      </c>
      <c r="AN875" s="17"/>
      <c r="AO875" s="17">
        <v>0</v>
      </c>
      <c r="AP875" s="17">
        <v>0</v>
      </c>
      <c r="AQ875" s="17">
        <v>0</v>
      </c>
      <c r="AR875" s="17" t="s">
        <v>136</v>
      </c>
      <c r="AS875" s="19">
        <f t="shared" si="908"/>
        <v>0</v>
      </c>
      <c r="AT875" s="19"/>
      <c r="AU875" s="19">
        <f>VLOOKUP(G875,ABNT5101!$I$3:$J$9,2)</f>
        <v>10</v>
      </c>
      <c r="AV875" s="19">
        <f>VLOOKUP(G875,ABNT5101!$I$3:$M$9,5)</f>
        <v>0.18</v>
      </c>
      <c r="AW875" s="17" t="str">
        <f>_xlfn.XLOOKUP(G875,ABNT5101!I:I,ABNT5101!L:L)</f>
        <v>-</v>
      </c>
      <c r="AX875" s="17">
        <f>_xlfn.XLOOKUP(G875,ABNT5101!$I:$I,ABNT5101!M:M)</f>
        <v>0.18</v>
      </c>
      <c r="AY875" s="17" t="str">
        <f>_xlfn.XLOOKUP(G875,ABNT5101!$I:$I,ABNT5101!N:N)</f>
        <v>-</v>
      </c>
      <c r="AZ875" s="17">
        <f>_xlfn.XLOOKUP(G875,ABNT5101!$I:$I,ABNT5101!O:O)</f>
        <v>16</v>
      </c>
      <c r="BA875" s="20" t="str">
        <f t="shared" si="909"/>
        <v>ATENDE</v>
      </c>
      <c r="BB875" s="21">
        <f t="shared" ref="BB875:BC875" si="1050">BE875/AU875-1</f>
        <v>9.2999999999999972E-2</v>
      </c>
      <c r="BC875" s="21">
        <f t="shared" si="1050"/>
        <v>0.2777777777777779</v>
      </c>
      <c r="BD875" s="21" t="str">
        <f t="shared" si="911"/>
        <v>-</v>
      </c>
      <c r="BE875" s="22">
        <v>10.93</v>
      </c>
      <c r="BF875" s="22">
        <v>0.23</v>
      </c>
      <c r="BG875" s="22"/>
      <c r="BH875" s="22"/>
      <c r="BI875" s="23"/>
      <c r="BJ875" s="22"/>
      <c r="BK875" s="20" t="str">
        <f t="shared" si="912"/>
        <v>ATENDE</v>
      </c>
      <c r="BL875" s="20" t="str">
        <f t="shared" si="913"/>
        <v>ATENDE</v>
      </c>
      <c r="BM875" s="20" t="str">
        <f t="shared" si="914"/>
        <v>ATENDE</v>
      </c>
      <c r="BN875" s="20" t="str">
        <f t="shared" si="915"/>
        <v>ATENDE</v>
      </c>
      <c r="BO875" s="24" t="str">
        <f t="shared" si="916"/>
        <v>C4</v>
      </c>
      <c r="BP875" s="24" t="str">
        <f t="shared" si="1032"/>
        <v>P6</v>
      </c>
      <c r="BQ875" s="25">
        <f t="shared" si="917"/>
        <v>3.1066666666666665</v>
      </c>
      <c r="BR875" s="22">
        <v>12.32</v>
      </c>
      <c r="BS875" s="22">
        <v>2.72</v>
      </c>
      <c r="BT875" s="24">
        <f>IF(BP875="-","-",_xlfn.XLOOKUP(BP875,ABNT5101!$B$4:$B$9,ABNT5101!$C$4:$C$9))</f>
        <v>3</v>
      </c>
      <c r="BU875" s="24">
        <f>IF(BP875="-","-",_xlfn.XLOOKUP(BP875,ABNT5101!$B$4:$B$9,ABNT5101!$D$4:$D$9))</f>
        <v>0.6</v>
      </c>
      <c r="BV875" s="20" t="str">
        <f t="shared" si="918"/>
        <v>ATENDE</v>
      </c>
      <c r="BW875" s="20" t="str">
        <f t="shared" si="919"/>
        <v>ATENDE</v>
      </c>
      <c r="BX875" s="20" t="str">
        <f t="shared" si="920"/>
        <v>ATENDE</v>
      </c>
      <c r="BY875" s="24" t="str">
        <f t="shared" si="1037"/>
        <v>P6</v>
      </c>
      <c r="BZ875" s="25">
        <f t="shared" si="921"/>
        <v>1.5500000000000003</v>
      </c>
      <c r="CA875" s="24">
        <v>7.65</v>
      </c>
      <c r="CB875" s="24">
        <v>1.7</v>
      </c>
      <c r="CC875" s="20">
        <f>IF(BY875="-","-",_xlfn.XLOOKUP(BY875,ABNT5101!$B$4:$B$9,ABNT5101!$C$4:$C$9))</f>
        <v>3</v>
      </c>
      <c r="CD875" s="24">
        <f>IF(BY875="-","-",_xlfn.XLOOKUP(BY875,ABNT5101!$B$4:$B$9,ABNT5101!$D$4:$D$9))</f>
        <v>0.6</v>
      </c>
      <c r="CE875" s="20" t="str">
        <f t="shared" si="922"/>
        <v>ATENDE</v>
      </c>
      <c r="CF875" s="20" t="str">
        <f t="shared" si="923"/>
        <v>ATENDE</v>
      </c>
      <c r="CG875" s="20" t="str">
        <f t="shared" si="1040"/>
        <v>ATENDE</v>
      </c>
      <c r="CH875" s="26" t="str">
        <f>_xlfn.XLOOKUP(CI875,'Banco de dados'!$B:$B,'Banco de dados'!$D:$D)</f>
        <v>LEDSTAR</v>
      </c>
      <c r="CI875" s="47" t="str">
        <f>'Banco de dados'!B9</f>
        <v xml:space="preserve"> SL VT 9.1 65W</v>
      </c>
      <c r="CJ875" s="26" t="str">
        <f>_xlfn.XLOOKUP(CI875,'Banco de dados'!$B:$B,'Banco de dados'!$E:$E)</f>
        <v>LUM LED SL VT 9.1 65W</v>
      </c>
      <c r="CK875" s="26"/>
      <c r="CL875" s="26" t="e">
        <f>IF(CK875="-","-",_xlfn.XLOOKUP(CK875,'Banco de dados'!$B:$B,'Banco de dados'!$E:$E))</f>
        <v>#N/A</v>
      </c>
      <c r="CM875" s="28">
        <f t="shared" si="925"/>
        <v>1</v>
      </c>
      <c r="CN875" s="26">
        <f>_xlfn.XLOOKUP(CI875,'Banco de dados'!$B:$B,'Banco de dados'!$H:$H)</f>
        <v>65</v>
      </c>
      <c r="CO875" s="26" t="e">
        <f t="array" aca="1" ref="CO875" ca="1">_xludf.XLOOKUP(CK875,'Banco de dados'!$B:$B,'Banco de dados'!$H:$H)</f>
        <v>#NAME?</v>
      </c>
      <c r="CP875" s="51" t="e">
        <f t="array" aca="1" ref="CP875" ca="1">_xludf.XLOOKUP(CI875,'Banco de dados'!$B:$B,'Banco de dados'!$F:$F)</f>
        <v>#NAME?</v>
      </c>
      <c r="CQ875" s="26" t="e">
        <f t="array" aca="1" ref="CQ875" ca="1">_xludf.XLOOKUP(CK875,'Banco de dados'!$B:$B,'Banco de dados'!$F:$F)</f>
        <v>#NAME?</v>
      </c>
      <c r="CR875" s="27">
        <v>0</v>
      </c>
      <c r="CS875" s="27"/>
      <c r="CT875" s="26" t="str">
        <f>IF(AG875=0.5,"Suporte",IF(AND(AG875&gt;='Braços de IP'!$B$9,AG875&lt;='Braços de IP'!$D$9),'Braços de IP'!$E$9,IF(AND(AG875&gt;='Braços de IP'!$B$10,AG875&lt;='Braços de IP'!$D$10),'Braços de IP'!$E$10,IF(AND(AG875&gt;='Braços de IP'!$B$11,AG875&lt;='Braços de IP'!$D$11),'Braços de IP'!$E$11,IF(AND(AG875&gt;='Braços de IP'!$B$12,AG875&lt;='Braços de IP'!$D$12),'Braços de IP'!$E$12,IF(AND(AG875&gt;='Braços de IP'!$B$13,AG875&lt;='Braços de IP'!$D$13),'Braços de IP'!$E$13,IF(AND(AG875&gt;='Braços de IP'!$B$14,AG875&lt;='Braços de IP'!$D$14),'Braços de IP'!$E$14,"ERRO")))))))</f>
        <v>Médio I</v>
      </c>
      <c r="CU875" s="27" t="str">
        <f>'Braços de IP'!E12</f>
        <v>Médio II</v>
      </c>
      <c r="CV875" s="26">
        <f>IF($CU875="","",VLOOKUP($CU875,'Braços de IP'!$E$9:$I$15,2,0))</f>
        <v>2.4</v>
      </c>
      <c r="CW875" s="29">
        <f>IF($CU875="","",VLOOKUP($CU875,'Braços de IP'!$E$9:$I$15,5,0))</f>
        <v>7.5</v>
      </c>
      <c r="CX875" s="26"/>
      <c r="CY875" s="26"/>
      <c r="CZ875" s="26"/>
      <c r="DA875" s="26"/>
      <c r="DB875" s="26"/>
      <c r="DC875" s="26"/>
      <c r="DD875" s="30">
        <f t="shared" si="926"/>
        <v>65</v>
      </c>
      <c r="DE875" s="31">
        <f t="shared" si="927"/>
        <v>90</v>
      </c>
      <c r="DF875" s="30">
        <f t="shared" si="928"/>
        <v>155</v>
      </c>
      <c r="DG875" s="32">
        <f t="shared" si="929"/>
        <v>0.27777777777777779</v>
      </c>
      <c r="DH875" s="33" t="s">
        <v>143</v>
      </c>
      <c r="DI875" s="34"/>
      <c r="DJ875" s="35"/>
      <c r="DK875" s="16" t="s">
        <v>144</v>
      </c>
      <c r="DL875" s="16"/>
      <c r="DN875" s="36" t="e">
        <f t="shared" si="970"/>
        <v>#VALUE!</v>
      </c>
    </row>
    <row r="876" spans="1:118" ht="15.75" customHeight="1" x14ac:dyDescent="0.25">
      <c r="B876" s="16">
        <v>204</v>
      </c>
      <c r="C876" s="16" t="s">
        <v>146</v>
      </c>
      <c r="D876" s="16" t="s">
        <v>688</v>
      </c>
      <c r="E876" s="16">
        <v>-8.0401349999999994</v>
      </c>
      <c r="F876" s="16">
        <v>-34.963070999999999</v>
      </c>
      <c r="G876" s="16" t="s">
        <v>160</v>
      </c>
      <c r="H876" s="17" t="s">
        <v>136</v>
      </c>
      <c r="I876" s="16" t="s">
        <v>135</v>
      </c>
      <c r="J876" s="17" t="s">
        <v>137</v>
      </c>
      <c r="K876" s="16">
        <v>90</v>
      </c>
      <c r="L876" s="17" t="s">
        <v>138</v>
      </c>
      <c r="M876" s="17">
        <v>0</v>
      </c>
      <c r="N876" s="16">
        <f t="shared" si="966"/>
        <v>180</v>
      </c>
      <c r="O876" s="17">
        <v>1</v>
      </c>
      <c r="P876" s="17">
        <v>1.91</v>
      </c>
      <c r="Q876" s="17">
        <v>3.92</v>
      </c>
      <c r="R876" s="16"/>
      <c r="S876" s="16"/>
      <c r="T876" s="16">
        <v>0</v>
      </c>
      <c r="U876" s="17">
        <v>0.75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 t="s">
        <v>139</v>
      </c>
      <c r="AB876" s="17" t="s">
        <v>140</v>
      </c>
      <c r="AC876" s="17">
        <v>48.94</v>
      </c>
      <c r="AD876" s="17">
        <v>6.8</v>
      </c>
      <c r="AE876" s="17">
        <v>1</v>
      </c>
      <c r="AF876" s="17">
        <v>0.32</v>
      </c>
      <c r="AG876" s="17">
        <v>2.06</v>
      </c>
      <c r="AH876" s="17">
        <f t="shared" si="967"/>
        <v>1.74</v>
      </c>
      <c r="AI876" s="17" t="s">
        <v>136</v>
      </c>
      <c r="AJ876" s="17" t="s">
        <v>136</v>
      </c>
      <c r="AK876" s="17" t="s">
        <v>141</v>
      </c>
      <c r="AL876" s="17">
        <f t="shared" si="968"/>
        <v>2</v>
      </c>
      <c r="AM876" s="17">
        <v>0</v>
      </c>
      <c r="AN876" s="17"/>
      <c r="AO876" s="17">
        <v>0</v>
      </c>
      <c r="AP876" s="17">
        <v>0</v>
      </c>
      <c r="AQ876" s="17">
        <v>0</v>
      </c>
      <c r="AR876" s="17" t="s">
        <v>136</v>
      </c>
      <c r="AS876" s="19">
        <f t="shared" si="908"/>
        <v>0</v>
      </c>
      <c r="AT876" s="19"/>
      <c r="AU876" s="19">
        <f>VLOOKUP(G876,ABNT5101!$I$3:$J$9,2)</f>
        <v>10</v>
      </c>
      <c r="AV876" s="19">
        <f>VLOOKUP(G876,ABNT5101!$I$3:$M$9,5)</f>
        <v>0.18</v>
      </c>
      <c r="AW876" s="17" t="str">
        <f>_xlfn.XLOOKUP(G876,ABNT5101!I:I,ABNT5101!L:L)</f>
        <v>-</v>
      </c>
      <c r="AX876" s="17">
        <f>_xlfn.XLOOKUP(G876,ABNT5101!$I:$I,ABNT5101!M:M)</f>
        <v>0.18</v>
      </c>
      <c r="AY876" s="17" t="str">
        <f>_xlfn.XLOOKUP(G876,ABNT5101!$I:$I,ABNT5101!N:N)</f>
        <v>-</v>
      </c>
      <c r="AZ876" s="17">
        <f>_xlfn.XLOOKUP(G876,ABNT5101!$I:$I,ABNT5101!O:O)</f>
        <v>16</v>
      </c>
      <c r="BA876" s="20" t="str">
        <f t="shared" si="909"/>
        <v>ATENDE</v>
      </c>
      <c r="BB876" s="21">
        <f t="shared" ref="BB876:BC876" si="1051">BE876/AU876-1</f>
        <v>0.48</v>
      </c>
      <c r="BC876" s="21">
        <f t="shared" si="1051"/>
        <v>0.16666666666666674</v>
      </c>
      <c r="BD876" s="21" t="str">
        <f t="shared" si="911"/>
        <v>-</v>
      </c>
      <c r="BE876" s="22">
        <v>14.8</v>
      </c>
      <c r="BF876" s="22">
        <v>0.21</v>
      </c>
      <c r="BG876" s="22"/>
      <c r="BH876" s="22"/>
      <c r="BI876" s="23"/>
      <c r="BJ876" s="22"/>
      <c r="BK876" s="20" t="str">
        <f t="shared" si="912"/>
        <v>ATENDE</v>
      </c>
      <c r="BL876" s="20" t="str">
        <f t="shared" si="913"/>
        <v>ATENDE</v>
      </c>
      <c r="BM876" s="20" t="str">
        <f t="shared" si="914"/>
        <v>ATENDE</v>
      </c>
      <c r="BN876" s="20" t="str">
        <f t="shared" si="915"/>
        <v>ATENDE</v>
      </c>
      <c r="BO876" s="24" t="str">
        <f t="shared" si="916"/>
        <v>C4</v>
      </c>
      <c r="BP876" s="24" t="str">
        <f t="shared" si="1032"/>
        <v>P6</v>
      </c>
      <c r="BQ876" s="25">
        <f t="shared" si="917"/>
        <v>4.08</v>
      </c>
      <c r="BR876" s="22">
        <v>15.24</v>
      </c>
      <c r="BS876" s="22">
        <v>3.6</v>
      </c>
      <c r="BT876" s="24">
        <f>IF(BP876="-","-",_xlfn.XLOOKUP(BP876,ABNT5101!$B$4:$B$9,ABNT5101!$C$4:$C$9))</f>
        <v>3</v>
      </c>
      <c r="BU876" s="24">
        <f>IF(BP876="-","-",_xlfn.XLOOKUP(BP876,ABNT5101!$B$4:$B$9,ABNT5101!$D$4:$D$9))</f>
        <v>0.6</v>
      </c>
      <c r="BV876" s="20" t="str">
        <f t="shared" si="918"/>
        <v>ATENDE</v>
      </c>
      <c r="BW876" s="20" t="str">
        <f t="shared" si="919"/>
        <v>ATENDE</v>
      </c>
      <c r="BX876" s="20" t="str">
        <f t="shared" si="920"/>
        <v>ATENDE</v>
      </c>
      <c r="BY876" s="24" t="str">
        <f t="shared" si="1037"/>
        <v>P6</v>
      </c>
      <c r="BZ876" s="25">
        <f t="shared" si="921"/>
        <v>2.5966666666666662</v>
      </c>
      <c r="CA876" s="24">
        <v>10.79</v>
      </c>
      <c r="CB876" s="24">
        <v>2.23</v>
      </c>
      <c r="CC876" s="20">
        <f>IF(BY876="-","-",_xlfn.XLOOKUP(BY876,ABNT5101!$B$4:$B$9,ABNT5101!$C$4:$C$9))</f>
        <v>3</v>
      </c>
      <c r="CD876" s="24">
        <f>IF(BY876="-","-",_xlfn.XLOOKUP(BY876,ABNT5101!$B$4:$B$9,ABNT5101!$D$4:$D$9))</f>
        <v>0.6</v>
      </c>
      <c r="CE876" s="20" t="str">
        <f t="shared" si="922"/>
        <v>ATENDE</v>
      </c>
      <c r="CF876" s="20" t="str">
        <f t="shared" si="923"/>
        <v>ATENDE</v>
      </c>
      <c r="CG876" s="20" t="str">
        <f t="shared" si="1040"/>
        <v>ATENDE</v>
      </c>
      <c r="CH876" s="26" t="str">
        <f>_xlfn.XLOOKUP(CI876,'Banco de dados'!$B:$B,'Banco de dados'!$D:$D)</f>
        <v>SX LIGHTING</v>
      </c>
      <c r="CI876" s="27" t="str">
        <f>'Banco de dados'!B58</f>
        <v>SX-INLPP070HF</v>
      </c>
      <c r="CJ876" s="26" t="str">
        <f>_xlfn.XLOOKUP(CI876,'Banco de dados'!$B:$B,'Banco de dados'!$E:$E)</f>
        <v>SXINLPP070K50L12CZF7PHF</v>
      </c>
      <c r="CK876" s="26"/>
      <c r="CL876" s="26" t="e">
        <f>IF(CK876="-","-",_xlfn.XLOOKUP(CK876,'Banco de dados'!$B:$B,'Banco de dados'!$E:$E))</f>
        <v>#N/A</v>
      </c>
      <c r="CM876" s="28">
        <f t="shared" si="925"/>
        <v>1</v>
      </c>
      <c r="CN876" s="26">
        <f>_xlfn.XLOOKUP(CI876,'Banco de dados'!$B:$B,'Banco de dados'!$H:$H)</f>
        <v>70</v>
      </c>
      <c r="CO876" s="26" t="e">
        <f t="array" aca="1" ref="CO876" ca="1">_xludf.XLOOKUP(CK876,'Banco de dados'!$B:$B,'Banco de dados'!$H:$H)</f>
        <v>#NAME?</v>
      </c>
      <c r="CP876" s="51" t="e">
        <f t="array" aca="1" ref="CP876" ca="1">_xludf.XLOOKUP(CI876,'Banco de dados'!$B:$B,'Banco de dados'!$F:$F)</f>
        <v>#NAME?</v>
      </c>
      <c r="CQ876" s="26" t="e">
        <f t="array" aca="1" ref="CQ876" ca="1">_xludf.XLOOKUP(CK876,'Banco de dados'!$B:$B,'Banco de dados'!$F:$F)</f>
        <v>#NAME?</v>
      </c>
      <c r="CR876" s="27">
        <v>0</v>
      </c>
      <c r="CS876" s="27"/>
      <c r="CT876" s="26" t="str">
        <f>IF(AG876=0.5,"Suporte",IF(AND(AG876&gt;='Braços de IP'!$B$9,AG876&lt;='Braços de IP'!$D$9),'Braços de IP'!$E$9,IF(AND(AG876&gt;='Braços de IP'!$B$10,AG876&lt;='Braços de IP'!$D$10),'Braços de IP'!$E$10,IF(AND(AG876&gt;='Braços de IP'!$B$11,AG876&lt;='Braços de IP'!$D$11),'Braços de IP'!$E$11,IF(AND(AG876&gt;='Braços de IP'!$B$12,AG876&lt;='Braços de IP'!$D$12),'Braços de IP'!$E$12,IF(AND(AG876&gt;='Braços de IP'!$B$13,AG876&lt;='Braços de IP'!$D$13),'Braços de IP'!$E$13,IF(AND(AG876&gt;='Braços de IP'!$B$14,AG876&lt;='Braços de IP'!$D$14),'Braços de IP'!$E$14,"ERRO")))))))</f>
        <v>Médio I</v>
      </c>
      <c r="CU876" s="27" t="str">
        <f>'Braços de IP'!E12</f>
        <v>Médio II</v>
      </c>
      <c r="CV876" s="26">
        <f>IF($CU876="","",VLOOKUP($CU876,'Braços de IP'!$E$9:$I$15,2,0))</f>
        <v>2.4</v>
      </c>
      <c r="CW876" s="29">
        <f>IF($CU876="","",VLOOKUP($CU876,'Braços de IP'!$E$9:$I$15,5,0))</f>
        <v>7.5</v>
      </c>
      <c r="CX876" s="26"/>
      <c r="CY876" s="26"/>
      <c r="CZ876" s="26"/>
      <c r="DA876" s="26"/>
      <c r="DB876" s="26"/>
      <c r="DC876" s="26"/>
      <c r="DD876" s="30">
        <f t="shared" si="926"/>
        <v>70</v>
      </c>
      <c r="DE876" s="31">
        <f t="shared" si="927"/>
        <v>90</v>
      </c>
      <c r="DF876" s="30">
        <f t="shared" si="928"/>
        <v>160</v>
      </c>
      <c r="DG876" s="32">
        <f t="shared" si="929"/>
        <v>0.22222222222222221</v>
      </c>
      <c r="DH876" s="33" t="s">
        <v>143</v>
      </c>
      <c r="DI876" s="34"/>
      <c r="DJ876" s="35"/>
      <c r="DK876" s="16" t="s">
        <v>144</v>
      </c>
      <c r="DL876" s="16"/>
      <c r="DN876" s="36" t="e">
        <f t="shared" si="970"/>
        <v>#VALUE!</v>
      </c>
    </row>
    <row r="877" spans="1:118" ht="15.75" customHeight="1" x14ac:dyDescent="0.25">
      <c r="B877" s="16">
        <v>204</v>
      </c>
      <c r="C877" s="16" t="s">
        <v>146</v>
      </c>
      <c r="D877" s="16" t="s">
        <v>688</v>
      </c>
      <c r="E877" s="16">
        <v>-8.0401349999999994</v>
      </c>
      <c r="F877" s="16">
        <v>-34.963070999999999</v>
      </c>
      <c r="G877" s="16" t="s">
        <v>160</v>
      </c>
      <c r="H877" s="17" t="s">
        <v>136</v>
      </c>
      <c r="I877" s="16" t="s">
        <v>135</v>
      </c>
      <c r="J877" s="17" t="s">
        <v>137</v>
      </c>
      <c r="K877" s="16">
        <v>90</v>
      </c>
      <c r="L877" s="17" t="s">
        <v>138</v>
      </c>
      <c r="M877" s="17">
        <v>0</v>
      </c>
      <c r="N877" s="16">
        <f t="shared" si="966"/>
        <v>180</v>
      </c>
      <c r="O877" s="17">
        <v>1</v>
      </c>
      <c r="P877" s="17">
        <v>1.91</v>
      </c>
      <c r="Q877" s="17">
        <v>3.92</v>
      </c>
      <c r="R877" s="16"/>
      <c r="S877" s="16"/>
      <c r="T877" s="16">
        <v>0</v>
      </c>
      <c r="U877" s="17">
        <v>0.75</v>
      </c>
      <c r="V877" s="17">
        <v>0</v>
      </c>
      <c r="W877" s="17">
        <v>0</v>
      </c>
      <c r="X877" s="17">
        <v>0</v>
      </c>
      <c r="Y877" s="17">
        <v>0</v>
      </c>
      <c r="Z877" s="17">
        <v>0</v>
      </c>
      <c r="AA877" s="17" t="s">
        <v>139</v>
      </c>
      <c r="AB877" s="17" t="s">
        <v>140</v>
      </c>
      <c r="AC877" s="17">
        <v>48.94</v>
      </c>
      <c r="AD877" s="17">
        <v>6.8</v>
      </c>
      <c r="AE877" s="17">
        <v>1</v>
      </c>
      <c r="AF877" s="17">
        <v>0.32</v>
      </c>
      <c r="AG877" s="17">
        <v>2.06</v>
      </c>
      <c r="AH877" s="17">
        <f t="shared" si="967"/>
        <v>1.74</v>
      </c>
      <c r="AI877" s="17" t="s">
        <v>136</v>
      </c>
      <c r="AJ877" s="17" t="s">
        <v>136</v>
      </c>
      <c r="AK877" s="17" t="s">
        <v>141</v>
      </c>
      <c r="AL877" s="17">
        <f t="shared" si="968"/>
        <v>2</v>
      </c>
      <c r="AM877" s="17">
        <v>0</v>
      </c>
      <c r="AN877" s="17"/>
      <c r="AO877" s="17">
        <v>0</v>
      </c>
      <c r="AP877" s="17">
        <v>0</v>
      </c>
      <c r="AQ877" s="17">
        <v>0</v>
      </c>
      <c r="AR877" s="17" t="s">
        <v>136</v>
      </c>
      <c r="AS877" s="19">
        <f t="shared" si="908"/>
        <v>0</v>
      </c>
      <c r="AT877" s="19"/>
      <c r="AU877" s="19">
        <f>VLOOKUP(G877,ABNT5101!$I$3:$J$9,2)</f>
        <v>10</v>
      </c>
      <c r="AV877" s="19">
        <f>VLOOKUP(G877,ABNT5101!$I$3:$M$9,5)</f>
        <v>0.18</v>
      </c>
      <c r="AW877" s="17" t="str">
        <f>_xlfn.XLOOKUP(G877,ABNT5101!I:I,ABNT5101!L:L)</f>
        <v>-</v>
      </c>
      <c r="AX877" s="17">
        <f>_xlfn.XLOOKUP(G877,ABNT5101!$I:$I,ABNT5101!M:M)</f>
        <v>0.18</v>
      </c>
      <c r="AY877" s="17" t="str">
        <f>_xlfn.XLOOKUP(G877,ABNT5101!$I:$I,ABNT5101!N:N)</f>
        <v>-</v>
      </c>
      <c r="AZ877" s="17">
        <f>_xlfn.XLOOKUP(G877,ABNT5101!$I:$I,ABNT5101!O:O)</f>
        <v>16</v>
      </c>
      <c r="BA877" s="20" t="str">
        <f t="shared" si="909"/>
        <v>ATENDE</v>
      </c>
      <c r="BB877" s="21">
        <f t="shared" ref="BB877:BC877" si="1052">BE877/AU877-1</f>
        <v>3.0000000000000027E-2</v>
      </c>
      <c r="BC877" s="21">
        <f t="shared" si="1052"/>
        <v>-5.5555555555555469E-2</v>
      </c>
      <c r="BD877" s="21" t="str">
        <f t="shared" si="911"/>
        <v>-</v>
      </c>
      <c r="BE877" s="22">
        <v>10.3</v>
      </c>
      <c r="BF877" s="22">
        <v>0.17</v>
      </c>
      <c r="BG877" s="22"/>
      <c r="BH877" s="22"/>
      <c r="BI877" s="23"/>
      <c r="BJ877" s="22"/>
      <c r="BK877" s="20" t="str">
        <f t="shared" si="912"/>
        <v>ATENDE</v>
      </c>
      <c r="BL877" s="20" t="str">
        <f t="shared" si="913"/>
        <v>ATENDE</v>
      </c>
      <c r="BM877" s="20" t="str">
        <f t="shared" si="914"/>
        <v>ATENDIMENTO LIMIAR</v>
      </c>
      <c r="BN877" s="20" t="str">
        <f t="shared" si="915"/>
        <v>ATENDE</v>
      </c>
      <c r="BO877" s="24" t="str">
        <f t="shared" si="916"/>
        <v>C4</v>
      </c>
      <c r="BP877" s="24" t="str">
        <f t="shared" si="1032"/>
        <v>P6</v>
      </c>
      <c r="BQ877" s="25">
        <f t="shared" si="917"/>
        <v>3</v>
      </c>
      <c r="BR877" s="22">
        <v>12</v>
      </c>
      <c r="BS877" s="22">
        <v>1.93</v>
      </c>
      <c r="BT877" s="24">
        <f>IF(BP877="-","-",_xlfn.XLOOKUP(BP877,ABNT5101!$B$4:$B$9,ABNT5101!$C$4:$C$9))</f>
        <v>3</v>
      </c>
      <c r="BU877" s="24">
        <f>IF(BP877="-","-",_xlfn.XLOOKUP(BP877,ABNT5101!$B$4:$B$9,ABNT5101!$D$4:$D$9))</f>
        <v>0.6</v>
      </c>
      <c r="BV877" s="20" t="str">
        <f t="shared" si="918"/>
        <v>ATENDE</v>
      </c>
      <c r="BW877" s="20" t="str">
        <f t="shared" si="919"/>
        <v>ATENDE</v>
      </c>
      <c r="BX877" s="20" t="str">
        <f t="shared" si="920"/>
        <v>ATENDE</v>
      </c>
      <c r="BY877" s="24" t="str">
        <f t="shared" si="1037"/>
        <v>P6</v>
      </c>
      <c r="BZ877" s="25">
        <f t="shared" si="921"/>
        <v>1.04</v>
      </c>
      <c r="CA877" s="24">
        <v>6.12</v>
      </c>
      <c r="CB877" s="24">
        <v>1.22</v>
      </c>
      <c r="CC877" s="20">
        <f>IF(BY877="-","-",_xlfn.XLOOKUP(BY877,ABNT5101!$B$4:$B$9,ABNT5101!$C$4:$C$9))</f>
        <v>3</v>
      </c>
      <c r="CD877" s="24">
        <f>IF(BY877="-","-",_xlfn.XLOOKUP(BY877,ABNT5101!$B$4:$B$9,ABNT5101!$D$4:$D$9))</f>
        <v>0.6</v>
      </c>
      <c r="CE877" s="20" t="str">
        <f t="shared" si="922"/>
        <v>ATENDE</v>
      </c>
      <c r="CF877" s="20" t="str">
        <f t="shared" si="923"/>
        <v>ATENDE</v>
      </c>
      <c r="CG877" s="20" t="str">
        <f t="shared" si="1040"/>
        <v>ATENDE</v>
      </c>
      <c r="CH877" s="26" t="str">
        <f>_xlfn.XLOOKUP(CI877,'Banco de dados'!$B:$B,'Banco de dados'!$D:$D)</f>
        <v>TECNOWATT</v>
      </c>
      <c r="CI877" s="27" t="str">
        <f>'Banco de dados'!B69</f>
        <v xml:space="preserve">SIGSAGPTLRRSSNDL_68W_83IBBRS
</v>
      </c>
      <c r="CJ877" s="26" t="str">
        <f>_xlfn.XLOOKUP(CI877,'Banco de dados'!$B:$B,'Banco de dados'!$E:$E)</f>
        <v>SIGSAGPTLRRSSNDL_68W_83IBBRS
1-10C1MUN6.5</v>
      </c>
      <c r="CK877" s="26"/>
      <c r="CL877" s="26" t="e">
        <f>IF(CK877="-","-",_xlfn.XLOOKUP(CK877,'Banco de dados'!$B:$B,'Banco de dados'!$E:$E))</f>
        <v>#N/A</v>
      </c>
      <c r="CM877" s="28">
        <f t="shared" si="925"/>
        <v>1</v>
      </c>
      <c r="CN877" s="26">
        <f>_xlfn.XLOOKUP(CI877,'Banco de dados'!$B:$B,'Banco de dados'!$H:$H)</f>
        <v>68</v>
      </c>
      <c r="CO877" s="26" t="e">
        <f t="array" aca="1" ref="CO877" ca="1">_xludf.XLOOKUP(CK877,'Banco de dados'!$B:$B,'Banco de dados'!$H:$H)</f>
        <v>#NAME?</v>
      </c>
      <c r="CP877" s="51" t="e">
        <f t="array" aca="1" ref="CP877" ca="1">_xludf.XLOOKUP(CI877,'Banco de dados'!$B:$B,'Banco de dados'!$F:$F)</f>
        <v>#NAME?</v>
      </c>
      <c r="CQ877" s="26" t="e">
        <f t="array" aca="1" ref="CQ877" ca="1">_xludf.XLOOKUP(CK877,'Banco de dados'!$B:$B,'Banco de dados'!$F:$F)</f>
        <v>#NAME?</v>
      </c>
      <c r="CR877" s="27">
        <v>0</v>
      </c>
      <c r="CS877" s="27"/>
      <c r="CT877" s="26" t="str">
        <f>IF(AG877=0.5,"Suporte",IF(AND(AG877&gt;='Braços de IP'!$B$9,AG877&lt;='Braços de IP'!$D$9),'Braços de IP'!$E$9,IF(AND(AG877&gt;='Braços de IP'!$B$10,AG877&lt;='Braços de IP'!$D$10),'Braços de IP'!$E$10,IF(AND(AG877&gt;='Braços de IP'!$B$11,AG877&lt;='Braços de IP'!$D$11),'Braços de IP'!$E$11,IF(AND(AG877&gt;='Braços de IP'!$B$12,AG877&lt;='Braços de IP'!$D$12),'Braços de IP'!$E$12,IF(AND(AG877&gt;='Braços de IP'!$B$13,AG877&lt;='Braços de IP'!$D$13),'Braços de IP'!$E$13,IF(AND(AG877&gt;='Braços de IP'!$B$14,AG877&lt;='Braços de IP'!$D$14),'Braços de IP'!$E$14,"ERRO")))))))</f>
        <v>Médio I</v>
      </c>
      <c r="CU877" s="27" t="str">
        <f>'Braços de IP'!E14</f>
        <v>Longo II</v>
      </c>
      <c r="CV877" s="26">
        <f>IF($CU877="","",VLOOKUP($CU877,'Braços de IP'!$E$9:$I$15,2,0))</f>
        <v>3.5</v>
      </c>
      <c r="CW877" s="29">
        <f>IF($CU877="","",VLOOKUP($CU877,'Braços de IP'!$E$9:$I$15,5,0))</f>
        <v>8.5</v>
      </c>
      <c r="CX877" s="26"/>
      <c r="CY877" s="26"/>
      <c r="CZ877" s="26"/>
      <c r="DA877" s="26"/>
      <c r="DB877" s="26"/>
      <c r="DC877" s="26"/>
      <c r="DD877" s="30">
        <f t="shared" si="926"/>
        <v>68</v>
      </c>
      <c r="DE877" s="31">
        <f t="shared" si="927"/>
        <v>90</v>
      </c>
      <c r="DF877" s="30">
        <f t="shared" si="928"/>
        <v>158</v>
      </c>
      <c r="DG877" s="32">
        <f t="shared" si="929"/>
        <v>0.24444444444444446</v>
      </c>
      <c r="DH877" s="33" t="s">
        <v>143</v>
      </c>
      <c r="DI877" s="34"/>
      <c r="DJ877" s="35"/>
      <c r="DK877" s="16" t="s">
        <v>144</v>
      </c>
      <c r="DL877" s="16"/>
      <c r="DN877" s="36" t="e">
        <f t="shared" si="970"/>
        <v>#VALUE!</v>
      </c>
    </row>
    <row r="878" spans="1:118" ht="15.75" customHeight="1" x14ac:dyDescent="0.25">
      <c r="A878" s="1"/>
      <c r="B878" s="16">
        <v>205</v>
      </c>
      <c r="C878" s="16" t="s">
        <v>174</v>
      </c>
      <c r="D878" s="16" t="s">
        <v>689</v>
      </c>
      <c r="E878" s="16">
        <v>-8.0675480000000004</v>
      </c>
      <c r="F878" s="16">
        <v>-34.870770999999998</v>
      </c>
      <c r="G878" s="16" t="s">
        <v>153</v>
      </c>
      <c r="H878" s="17" t="s">
        <v>136</v>
      </c>
      <c r="I878" s="16" t="s">
        <v>136</v>
      </c>
      <c r="J878" s="17" t="s">
        <v>137</v>
      </c>
      <c r="K878" s="18">
        <v>70</v>
      </c>
      <c r="L878" s="17" t="s">
        <v>138</v>
      </c>
      <c r="M878" s="17">
        <v>0</v>
      </c>
      <c r="N878" s="16">
        <f t="shared" si="966"/>
        <v>140</v>
      </c>
      <c r="O878" s="17">
        <v>1</v>
      </c>
      <c r="P878" s="17">
        <v>0</v>
      </c>
      <c r="Q878" s="17">
        <v>4.43</v>
      </c>
      <c r="R878" s="16"/>
      <c r="S878" s="16"/>
      <c r="T878" s="16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 t="s">
        <v>139</v>
      </c>
      <c r="AB878" s="17" t="s">
        <v>169</v>
      </c>
      <c r="AC878" s="17">
        <v>25.58</v>
      </c>
      <c r="AD878" s="17">
        <v>7.15</v>
      </c>
      <c r="AE878" s="17">
        <v>1</v>
      </c>
      <c r="AF878" s="17">
        <v>0</v>
      </c>
      <c r="AG878" s="17">
        <v>0.88</v>
      </c>
      <c r="AH878" s="17">
        <f t="shared" si="967"/>
        <v>0.88</v>
      </c>
      <c r="AI878" s="17" t="s">
        <v>136</v>
      </c>
      <c r="AJ878" s="17" t="s">
        <v>136</v>
      </c>
      <c r="AK878" s="17" t="s">
        <v>141</v>
      </c>
      <c r="AL878" s="17">
        <f t="shared" si="968"/>
        <v>2</v>
      </c>
      <c r="AM878" s="17">
        <v>0</v>
      </c>
      <c r="AN878" s="17"/>
      <c r="AO878" s="17">
        <v>0</v>
      </c>
      <c r="AP878" s="17">
        <v>0</v>
      </c>
      <c r="AQ878" s="17">
        <v>0</v>
      </c>
      <c r="AR878" s="17" t="s">
        <v>136</v>
      </c>
      <c r="AS878" s="19">
        <f t="shared" si="908"/>
        <v>0</v>
      </c>
      <c r="AT878" s="19"/>
      <c r="AU878" s="19">
        <f>VLOOKUP(G878,ABNT5101!$I$3:$J$9,2)</f>
        <v>15</v>
      </c>
      <c r="AV878" s="19">
        <f>VLOOKUP(G878,ABNT5101!$I$3:$M$9,5)</f>
        <v>0.18</v>
      </c>
      <c r="AW878" s="17" t="str">
        <f>_xlfn.XLOOKUP(G878,ABNT5101!I:I,ABNT5101!L:L)</f>
        <v>-</v>
      </c>
      <c r="AX878" s="17">
        <f>_xlfn.XLOOKUP(G878,ABNT5101!$I:$I,ABNT5101!M:M)</f>
        <v>0.18</v>
      </c>
      <c r="AY878" s="17" t="str">
        <f>_xlfn.XLOOKUP(G878,ABNT5101!$I:$I,ABNT5101!N:N)</f>
        <v>-</v>
      </c>
      <c r="AZ878" s="17">
        <f>_xlfn.XLOOKUP(G878,ABNT5101!$I:$I,ABNT5101!O:O)</f>
        <v>15</v>
      </c>
      <c r="BA878" s="20" t="str">
        <f t="shared" si="909"/>
        <v>ATENDE</v>
      </c>
      <c r="BB878" s="21">
        <f t="shared" ref="BB878:BC878" si="1053">BE878/AU878-1</f>
        <v>0.10533333333333328</v>
      </c>
      <c r="BC878" s="21">
        <f t="shared" si="1053"/>
        <v>2.1111111111111116</v>
      </c>
      <c r="BD878" s="21" t="str">
        <f t="shared" si="911"/>
        <v>-</v>
      </c>
      <c r="BE878" s="22">
        <v>16.579999999999998</v>
      </c>
      <c r="BF878" s="22">
        <v>0.56000000000000005</v>
      </c>
      <c r="BG878" s="22"/>
      <c r="BH878" s="22"/>
      <c r="BI878" s="23"/>
      <c r="BJ878" s="22"/>
      <c r="BK878" s="20" t="str">
        <f t="shared" si="912"/>
        <v>ATENDE</v>
      </c>
      <c r="BL878" s="20" t="str">
        <f t="shared" si="913"/>
        <v>ATENDE</v>
      </c>
      <c r="BM878" s="20" t="str">
        <f t="shared" si="914"/>
        <v>ATENDE</v>
      </c>
      <c r="BN878" s="20" t="str">
        <f t="shared" si="915"/>
        <v>ATENDE</v>
      </c>
      <c r="BO878" s="24" t="str">
        <f t="shared" si="916"/>
        <v>C3</v>
      </c>
      <c r="BP878" s="24" t="str">
        <f t="shared" si="1032"/>
        <v>-</v>
      </c>
      <c r="BQ878" s="25" t="e">
        <f t="shared" si="917"/>
        <v>#VALUE!</v>
      </c>
      <c r="BR878" s="22" t="s">
        <v>684</v>
      </c>
      <c r="BS878" s="22" t="s">
        <v>684</v>
      </c>
      <c r="BT878" s="24" t="str">
        <f>IF(BP878="-","-",_xlfn.XLOOKUP(BP878,ABNT5101!$B$4:$B$9,ABNT5101!$C$4:$C$9))</f>
        <v>-</v>
      </c>
      <c r="BU878" s="24" t="str">
        <f>IF(BP878="-","-",_xlfn.XLOOKUP(BP878,ABNT5101!$B$4:$B$9,ABNT5101!$D$4:$D$9))</f>
        <v>-</v>
      </c>
      <c r="BV878" s="20" t="str">
        <f t="shared" si="918"/>
        <v>-</v>
      </c>
      <c r="BW878" s="20" t="str">
        <f t="shared" si="919"/>
        <v>-</v>
      </c>
      <c r="BX878" s="20" t="str">
        <f t="shared" si="920"/>
        <v>-</v>
      </c>
      <c r="BY878" s="24" t="str">
        <f t="shared" si="1037"/>
        <v>-</v>
      </c>
      <c r="BZ878" s="25" t="e">
        <f t="shared" si="921"/>
        <v>#VALUE!</v>
      </c>
      <c r="CA878" s="24" t="s">
        <v>684</v>
      </c>
      <c r="CB878" s="24" t="s">
        <v>684</v>
      </c>
      <c r="CC878" s="20" t="str">
        <f>IF(BY878="-","-",_xlfn.XLOOKUP(BY878,ABNT5101!$B$4:$B$9,ABNT5101!$C$4:$C$9))</f>
        <v>-</v>
      </c>
      <c r="CD878" s="24" t="str">
        <f>IF(BY878="-","-",_xlfn.XLOOKUP(BY878,ABNT5101!$B$4:$B$9,ABNT5101!$D$4:$D$9))</f>
        <v>-</v>
      </c>
      <c r="CE878" s="20" t="str">
        <f t="shared" si="922"/>
        <v>-</v>
      </c>
      <c r="CF878" s="20" t="str">
        <f t="shared" si="923"/>
        <v>-</v>
      </c>
      <c r="CG878" s="20" t="str">
        <f t="shared" si="1040"/>
        <v>-</v>
      </c>
      <c r="CH878" s="26" t="str">
        <f>_xlfn.XLOOKUP(CI878,'Banco de dados'!$B:$B,'Banco de dados'!$D:$D)</f>
        <v>LEDSTAR</v>
      </c>
      <c r="CI878" s="47" t="str">
        <f>'Banco de dados'!B8</f>
        <v xml:space="preserve"> SL VT 9.1 52W</v>
      </c>
      <c r="CJ878" s="26" t="str">
        <f>_xlfn.XLOOKUP(CI878,'Banco de dados'!$B:$B,'Banco de dados'!$E:$E)</f>
        <v>LUM LED SL VT 9.1 52W</v>
      </c>
      <c r="CK878" s="26"/>
      <c r="CL878" s="26" t="e">
        <f>IF(CK878="-","-",_xlfn.XLOOKUP(CK878,'Banco de dados'!$B:$B,'Banco de dados'!$E:$E))</f>
        <v>#N/A</v>
      </c>
      <c r="CM878" s="28">
        <f t="shared" si="925"/>
        <v>1</v>
      </c>
      <c r="CN878" s="26">
        <f>_xlfn.XLOOKUP(CI878,'Banco de dados'!$B:$B,'Banco de dados'!$H:$H)</f>
        <v>52</v>
      </c>
      <c r="CO878" s="26" t="e">
        <f t="array" aca="1" ref="CO878" ca="1">_xludf.XLOOKUP(CK878,'Banco de dados'!$B:$B,'Banco de dados'!$H:$H)</f>
        <v>#NAME?</v>
      </c>
      <c r="CP878" s="51" t="e">
        <f t="array" aca="1" ref="CP878" ca="1">_xludf.XLOOKUP(CI878,'Banco de dados'!$B:$B,'Banco de dados'!$F:$F)</f>
        <v>#NAME?</v>
      </c>
      <c r="CQ878" s="26" t="e">
        <f t="array" aca="1" ref="CQ878" ca="1">_xludf.XLOOKUP(CK878,'Banco de dados'!$B:$B,'Banco de dados'!$F:$F)</f>
        <v>#NAME?</v>
      </c>
      <c r="CR878" s="27">
        <v>0</v>
      </c>
      <c r="CS878" s="27"/>
      <c r="CT878" s="26" t="str">
        <f>IF(AG878=0.5,"Suporte",IF(AND(AG878&gt;='Braços de IP'!$B$9,AG878&lt;='Braços de IP'!$D$9),'Braços de IP'!$E$9,IF(AND(AG878&gt;='Braços de IP'!$B$10,AG878&lt;='Braços de IP'!$D$10),'Braços de IP'!$E$10,IF(AND(AG878&gt;='Braços de IP'!$B$11,AG878&lt;='Braços de IP'!$D$11),'Braços de IP'!$E$11,IF(AND(AG878&gt;='Braços de IP'!$B$12,AG878&lt;='Braços de IP'!$D$12),'Braços de IP'!$E$12,IF(AND(AG878&gt;='Braços de IP'!$B$13,AG878&lt;='Braços de IP'!$D$13),'Braços de IP'!$E$13,IF(AND(AG878&gt;='Braços de IP'!$B$14,AG878&lt;='Braços de IP'!$D$14),'Braços de IP'!$E$14,"ERRO")))))))</f>
        <v>Curto I</v>
      </c>
      <c r="CU878" s="27"/>
      <c r="CV878" s="26" t="str">
        <f>IF($CU878="","",VLOOKUP($CU878,'Braços de IP'!$E$9:$I$15,2,0))</f>
        <v/>
      </c>
      <c r="CW878" s="29" t="str">
        <f>IF($CU878="","",VLOOKUP($CU878,'Braços de IP'!$E$9:$I$15,5,0))</f>
        <v/>
      </c>
      <c r="CX878" s="26"/>
      <c r="CY878" s="26"/>
      <c r="CZ878" s="26"/>
      <c r="DA878" s="26"/>
      <c r="DB878" s="26"/>
      <c r="DC878" s="26"/>
      <c r="DD878" s="30">
        <f t="shared" si="926"/>
        <v>52</v>
      </c>
      <c r="DE878" s="31">
        <f t="shared" si="927"/>
        <v>70</v>
      </c>
      <c r="DF878" s="30">
        <f t="shared" si="928"/>
        <v>122</v>
      </c>
      <c r="DG878" s="32">
        <f t="shared" si="929"/>
        <v>0.25714285714285712</v>
      </c>
      <c r="DH878" s="33" t="s">
        <v>143</v>
      </c>
      <c r="DI878" s="34"/>
      <c r="DJ878" s="35"/>
      <c r="DK878" s="16" t="s">
        <v>144</v>
      </c>
      <c r="DL878" s="16"/>
      <c r="DN878" s="36" t="e">
        <f t="shared" si="970"/>
        <v>#VALUE!</v>
      </c>
    </row>
    <row r="879" spans="1:118" ht="15.75" customHeight="1" x14ac:dyDescent="0.25">
      <c r="A879" s="1"/>
      <c r="B879" s="16">
        <v>205</v>
      </c>
      <c r="C879" s="16" t="s">
        <v>174</v>
      </c>
      <c r="D879" s="16" t="s">
        <v>689</v>
      </c>
      <c r="E879" s="16">
        <v>-8.0675480000000004</v>
      </c>
      <c r="F879" s="16">
        <v>-34.870770999999998</v>
      </c>
      <c r="G879" s="16" t="s">
        <v>153</v>
      </c>
      <c r="H879" s="17" t="s">
        <v>136</v>
      </c>
      <c r="I879" s="16" t="s">
        <v>136</v>
      </c>
      <c r="J879" s="17" t="s">
        <v>137</v>
      </c>
      <c r="K879" s="18">
        <v>70</v>
      </c>
      <c r="L879" s="17" t="s">
        <v>138</v>
      </c>
      <c r="M879" s="17">
        <v>0</v>
      </c>
      <c r="N879" s="16">
        <f t="shared" si="966"/>
        <v>140</v>
      </c>
      <c r="O879" s="17">
        <v>1</v>
      </c>
      <c r="P879" s="17">
        <v>0</v>
      </c>
      <c r="Q879" s="17">
        <v>4.43</v>
      </c>
      <c r="R879" s="16"/>
      <c r="S879" s="16"/>
      <c r="T879" s="16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 t="s">
        <v>139</v>
      </c>
      <c r="AB879" s="17" t="s">
        <v>169</v>
      </c>
      <c r="AC879" s="17">
        <v>25.58</v>
      </c>
      <c r="AD879" s="17">
        <v>7.15</v>
      </c>
      <c r="AE879" s="17">
        <v>1</v>
      </c>
      <c r="AF879" s="17">
        <v>0</v>
      </c>
      <c r="AG879" s="17">
        <v>0.88</v>
      </c>
      <c r="AH879" s="17">
        <f t="shared" si="967"/>
        <v>0.88</v>
      </c>
      <c r="AI879" s="17" t="s">
        <v>136</v>
      </c>
      <c r="AJ879" s="17" t="s">
        <v>136</v>
      </c>
      <c r="AK879" s="17" t="s">
        <v>141</v>
      </c>
      <c r="AL879" s="17">
        <f t="shared" si="968"/>
        <v>2</v>
      </c>
      <c r="AM879" s="17">
        <v>0</v>
      </c>
      <c r="AN879" s="17"/>
      <c r="AO879" s="17">
        <v>0</v>
      </c>
      <c r="AP879" s="17">
        <v>0</v>
      </c>
      <c r="AQ879" s="17">
        <v>0</v>
      </c>
      <c r="AR879" s="17" t="s">
        <v>136</v>
      </c>
      <c r="AS879" s="19">
        <f t="shared" si="908"/>
        <v>0</v>
      </c>
      <c r="AT879" s="19"/>
      <c r="AU879" s="19">
        <f>VLOOKUP(G879,ABNT5101!$I$3:$J$9,2)</f>
        <v>15</v>
      </c>
      <c r="AV879" s="19">
        <f>VLOOKUP(G879,ABNT5101!$I$3:$M$9,5)</f>
        <v>0.18</v>
      </c>
      <c r="AW879" s="17" t="str">
        <f>_xlfn.XLOOKUP(G879,ABNT5101!I:I,ABNT5101!L:L)</f>
        <v>-</v>
      </c>
      <c r="AX879" s="17">
        <f>_xlfn.XLOOKUP(G879,ABNT5101!$I:$I,ABNT5101!M:M)</f>
        <v>0.18</v>
      </c>
      <c r="AY879" s="17" t="str">
        <f>_xlfn.XLOOKUP(G879,ABNT5101!$I:$I,ABNT5101!N:N)</f>
        <v>-</v>
      </c>
      <c r="AZ879" s="17">
        <f>_xlfn.XLOOKUP(G879,ABNT5101!$I:$I,ABNT5101!O:O)</f>
        <v>15</v>
      </c>
      <c r="BA879" s="20" t="str">
        <f t="shared" si="909"/>
        <v>ATENDE</v>
      </c>
      <c r="BB879" s="21">
        <f t="shared" ref="BB879:BC879" si="1054">BE879/AU879-1</f>
        <v>0.30600000000000005</v>
      </c>
      <c r="BC879" s="21">
        <f t="shared" si="1054"/>
        <v>2.7777777777777781</v>
      </c>
      <c r="BD879" s="21" t="str">
        <f t="shared" si="911"/>
        <v>-</v>
      </c>
      <c r="BE879" s="22">
        <v>19.59</v>
      </c>
      <c r="BF879" s="22">
        <v>0.68</v>
      </c>
      <c r="BG879" s="22"/>
      <c r="BH879" s="22"/>
      <c r="BI879" s="23"/>
      <c r="BJ879" s="22"/>
      <c r="BK879" s="20" t="str">
        <f t="shared" si="912"/>
        <v>ATENDE</v>
      </c>
      <c r="BL879" s="20" t="str">
        <f t="shared" si="913"/>
        <v>ATENDE</v>
      </c>
      <c r="BM879" s="20" t="str">
        <f t="shared" si="914"/>
        <v>ATENDE</v>
      </c>
      <c r="BN879" s="20" t="str">
        <f t="shared" si="915"/>
        <v>ATENDE</v>
      </c>
      <c r="BO879" s="24" t="str">
        <f t="shared" si="916"/>
        <v>C3</v>
      </c>
      <c r="BP879" s="24" t="str">
        <f t="shared" si="1032"/>
        <v>-</v>
      </c>
      <c r="BQ879" s="25" t="e">
        <f t="shared" si="917"/>
        <v>#VALUE!</v>
      </c>
      <c r="BR879" s="22" t="s">
        <v>684</v>
      </c>
      <c r="BS879" s="22" t="s">
        <v>684</v>
      </c>
      <c r="BT879" s="24" t="str">
        <f>IF(BP879="-","-",_xlfn.XLOOKUP(BP879,ABNT5101!$B$4:$B$9,ABNT5101!$C$4:$C$9))</f>
        <v>-</v>
      </c>
      <c r="BU879" s="24" t="str">
        <f>IF(BP879="-","-",_xlfn.XLOOKUP(BP879,ABNT5101!$B$4:$B$9,ABNT5101!$D$4:$D$9))</f>
        <v>-</v>
      </c>
      <c r="BV879" s="20" t="str">
        <f t="shared" si="918"/>
        <v>-</v>
      </c>
      <c r="BW879" s="20" t="str">
        <f t="shared" si="919"/>
        <v>-</v>
      </c>
      <c r="BX879" s="20" t="str">
        <f t="shared" si="920"/>
        <v>-</v>
      </c>
      <c r="BY879" s="24" t="str">
        <f t="shared" si="1037"/>
        <v>-</v>
      </c>
      <c r="BZ879" s="25" t="e">
        <f t="shared" si="921"/>
        <v>#VALUE!</v>
      </c>
      <c r="CA879" s="24" t="s">
        <v>684</v>
      </c>
      <c r="CB879" s="24" t="s">
        <v>690</v>
      </c>
      <c r="CC879" s="20" t="str">
        <f>IF(BY879="-","-",_xlfn.XLOOKUP(BY879,ABNT5101!$B$4:$B$9,ABNT5101!$C$4:$C$9))</f>
        <v>-</v>
      </c>
      <c r="CD879" s="24" t="str">
        <f>IF(BY879="-","-",_xlfn.XLOOKUP(BY879,ABNT5101!$B$4:$B$9,ABNT5101!$D$4:$D$9))</f>
        <v>-</v>
      </c>
      <c r="CE879" s="20" t="str">
        <f t="shared" si="922"/>
        <v>-</v>
      </c>
      <c r="CF879" s="20" t="str">
        <f t="shared" si="923"/>
        <v>-</v>
      </c>
      <c r="CG879" s="20" t="str">
        <f t="shared" si="1040"/>
        <v>-</v>
      </c>
      <c r="CH879" s="26" t="str">
        <f>_xlfn.XLOOKUP(CI879,'Banco de dados'!$B:$B,'Banco de dados'!$D:$D)</f>
        <v>SX LIGHTING</v>
      </c>
      <c r="CI879" s="27" t="str">
        <f>'Banco de dados'!B56</f>
        <v>SX-INEVO050HF</v>
      </c>
      <c r="CJ879" s="26" t="str">
        <f>_xlfn.XLOOKUP(CI879,'Banco de dados'!$B:$B,'Banco de dados'!$E:$E)</f>
        <v>SXINEVO050K50L12CZF7PHF</v>
      </c>
      <c r="CK879" s="26"/>
      <c r="CL879" s="26" t="e">
        <f>IF(CK879="-","-",_xlfn.XLOOKUP(CK879,'Banco de dados'!$B:$B,'Banco de dados'!$E:$E))</f>
        <v>#N/A</v>
      </c>
      <c r="CM879" s="28">
        <f t="shared" si="925"/>
        <v>1</v>
      </c>
      <c r="CN879" s="26">
        <f>_xlfn.XLOOKUP(CI879,'Banco de dados'!$B:$B,'Banco de dados'!$H:$H)</f>
        <v>50</v>
      </c>
      <c r="CO879" s="26" t="e">
        <f t="array" aca="1" ref="CO879" ca="1">_xludf.XLOOKUP(CK879,'Banco de dados'!$B:$B,'Banco de dados'!$H:$H)</f>
        <v>#NAME?</v>
      </c>
      <c r="CP879" s="51" t="e">
        <f t="array" aca="1" ref="CP879" ca="1">_xludf.XLOOKUP(CI879,'Banco de dados'!$B:$B,'Banco de dados'!$F:$F)</f>
        <v>#NAME?</v>
      </c>
      <c r="CQ879" s="26" t="e">
        <f t="array" aca="1" ref="CQ879" ca="1">_xludf.XLOOKUP(CK879,'Banco de dados'!$B:$B,'Banco de dados'!$F:$F)</f>
        <v>#NAME?</v>
      </c>
      <c r="CR879" s="27">
        <v>0</v>
      </c>
      <c r="CS879" s="27"/>
      <c r="CT879" s="26" t="str">
        <f>IF(AG879=0.5,"Suporte",IF(AND(AG879&gt;='Braços de IP'!$B$9,AG879&lt;='Braços de IP'!$D$9),'Braços de IP'!$E$9,IF(AND(AG879&gt;='Braços de IP'!$B$10,AG879&lt;='Braços de IP'!$D$10),'Braços de IP'!$E$10,IF(AND(AG879&gt;='Braços de IP'!$B$11,AG879&lt;='Braços de IP'!$D$11),'Braços de IP'!$E$11,IF(AND(AG879&gt;='Braços de IP'!$B$12,AG879&lt;='Braços de IP'!$D$12),'Braços de IP'!$E$12,IF(AND(AG879&gt;='Braços de IP'!$B$13,AG879&lt;='Braços de IP'!$D$13),'Braços de IP'!$E$13,IF(AND(AG879&gt;='Braços de IP'!$B$14,AG879&lt;='Braços de IP'!$D$14),'Braços de IP'!$E$14,"ERRO")))))))</f>
        <v>Curto I</v>
      </c>
      <c r="CU879" s="27"/>
      <c r="CV879" s="26" t="str">
        <f>IF($CU879="","",VLOOKUP($CU879,'Braços de IP'!$E$9:$I$15,2,0))</f>
        <v/>
      </c>
      <c r="CW879" s="29" t="str">
        <f>IF($CU879="","",VLOOKUP($CU879,'Braços de IP'!$E$9:$I$15,5,0))</f>
        <v/>
      </c>
      <c r="CX879" s="26"/>
      <c r="CY879" s="26"/>
      <c r="CZ879" s="26"/>
      <c r="DA879" s="26"/>
      <c r="DB879" s="26"/>
      <c r="DC879" s="26"/>
      <c r="DD879" s="30">
        <f t="shared" si="926"/>
        <v>50</v>
      </c>
      <c r="DE879" s="31">
        <f t="shared" si="927"/>
        <v>70</v>
      </c>
      <c r="DF879" s="30">
        <f t="shared" si="928"/>
        <v>120</v>
      </c>
      <c r="DG879" s="32">
        <f t="shared" si="929"/>
        <v>0.2857142857142857</v>
      </c>
      <c r="DH879" s="33" t="s">
        <v>143</v>
      </c>
      <c r="DI879" s="34"/>
      <c r="DJ879" s="35"/>
      <c r="DK879" s="16" t="s">
        <v>144</v>
      </c>
      <c r="DL879" s="16"/>
      <c r="DN879" s="36" t="e">
        <f t="shared" si="970"/>
        <v>#VALUE!</v>
      </c>
    </row>
    <row r="880" spans="1:118" ht="15.75" customHeight="1" x14ac:dyDescent="0.25">
      <c r="A880" s="1"/>
      <c r="B880" s="16">
        <v>205</v>
      </c>
      <c r="C880" s="16" t="s">
        <v>174</v>
      </c>
      <c r="D880" s="16" t="s">
        <v>689</v>
      </c>
      <c r="E880" s="16">
        <v>-8.0675480000000004</v>
      </c>
      <c r="F880" s="16">
        <v>-34.870770999999998</v>
      </c>
      <c r="G880" s="16" t="s">
        <v>153</v>
      </c>
      <c r="H880" s="17" t="s">
        <v>136</v>
      </c>
      <c r="I880" s="16" t="s">
        <v>136</v>
      </c>
      <c r="J880" s="17" t="s">
        <v>137</v>
      </c>
      <c r="K880" s="18">
        <v>70</v>
      </c>
      <c r="L880" s="17" t="s">
        <v>138</v>
      </c>
      <c r="M880" s="17">
        <v>0</v>
      </c>
      <c r="N880" s="16">
        <f t="shared" si="966"/>
        <v>140</v>
      </c>
      <c r="O880" s="17">
        <v>1</v>
      </c>
      <c r="P880" s="17">
        <v>0</v>
      </c>
      <c r="Q880" s="17">
        <v>4.43</v>
      </c>
      <c r="R880" s="16"/>
      <c r="S880" s="16"/>
      <c r="T880" s="16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 t="s">
        <v>139</v>
      </c>
      <c r="AB880" s="17" t="s">
        <v>169</v>
      </c>
      <c r="AC880" s="17">
        <v>25.58</v>
      </c>
      <c r="AD880" s="17">
        <v>7.15</v>
      </c>
      <c r="AE880" s="17">
        <v>1</v>
      </c>
      <c r="AF880" s="17">
        <v>0</v>
      </c>
      <c r="AG880" s="17">
        <v>0.88</v>
      </c>
      <c r="AH880" s="17">
        <f t="shared" si="967"/>
        <v>0.88</v>
      </c>
      <c r="AI880" s="17" t="s">
        <v>136</v>
      </c>
      <c r="AJ880" s="17" t="s">
        <v>136</v>
      </c>
      <c r="AK880" s="17" t="s">
        <v>141</v>
      </c>
      <c r="AL880" s="17">
        <f t="shared" si="968"/>
        <v>2</v>
      </c>
      <c r="AM880" s="17">
        <v>0</v>
      </c>
      <c r="AN880" s="17"/>
      <c r="AO880" s="17">
        <v>0</v>
      </c>
      <c r="AP880" s="17">
        <v>0</v>
      </c>
      <c r="AQ880" s="17">
        <v>0</v>
      </c>
      <c r="AR880" s="17" t="s">
        <v>136</v>
      </c>
      <c r="AS880" s="19">
        <f t="shared" si="908"/>
        <v>0</v>
      </c>
      <c r="AT880" s="19"/>
      <c r="AU880" s="19">
        <f>VLOOKUP(G880,ABNT5101!$I$3:$J$9,2)</f>
        <v>15</v>
      </c>
      <c r="AV880" s="19">
        <f>VLOOKUP(G880,ABNT5101!$I$3:$M$9,5)</f>
        <v>0.18</v>
      </c>
      <c r="AW880" s="17" t="str">
        <f>_xlfn.XLOOKUP(G880,ABNT5101!I:I,ABNT5101!L:L)</f>
        <v>-</v>
      </c>
      <c r="AX880" s="17">
        <f>_xlfn.XLOOKUP(G880,ABNT5101!$I:$I,ABNT5101!M:M)</f>
        <v>0.18</v>
      </c>
      <c r="AY880" s="17" t="str">
        <f>_xlfn.XLOOKUP(G880,ABNT5101!$I:$I,ABNT5101!N:N)</f>
        <v>-</v>
      </c>
      <c r="AZ880" s="17">
        <f>_xlfn.XLOOKUP(G880,ABNT5101!$I:$I,ABNT5101!O:O)</f>
        <v>15</v>
      </c>
      <c r="BA880" s="20" t="str">
        <f t="shared" si="909"/>
        <v>ATENDE</v>
      </c>
      <c r="BB880" s="21">
        <f t="shared" ref="BB880:BC880" si="1055">BE880/AU880-1</f>
        <v>4.3333333333333446E-2</v>
      </c>
      <c r="BC880" s="21">
        <f t="shared" si="1055"/>
        <v>2.8888888888888888</v>
      </c>
      <c r="BD880" s="21" t="str">
        <f t="shared" si="911"/>
        <v>-</v>
      </c>
      <c r="BE880" s="22">
        <v>15.65</v>
      </c>
      <c r="BF880" s="22">
        <v>0.7</v>
      </c>
      <c r="BG880" s="22"/>
      <c r="BH880" s="22"/>
      <c r="BI880" s="23"/>
      <c r="BJ880" s="22"/>
      <c r="BK880" s="20" t="str">
        <f t="shared" si="912"/>
        <v>ATENDE</v>
      </c>
      <c r="BL880" s="20" t="str">
        <f t="shared" si="913"/>
        <v>ATENDE</v>
      </c>
      <c r="BM880" s="20" t="str">
        <f t="shared" si="914"/>
        <v>ATENDE</v>
      </c>
      <c r="BN880" s="20" t="str">
        <f t="shared" si="915"/>
        <v>ATENDE</v>
      </c>
      <c r="BO880" s="24" t="str">
        <f t="shared" si="916"/>
        <v>C3</v>
      </c>
      <c r="BP880" s="24" t="str">
        <f t="shared" si="1032"/>
        <v>-</v>
      </c>
      <c r="BQ880" s="25" t="e">
        <f t="shared" si="917"/>
        <v>#VALUE!</v>
      </c>
      <c r="BR880" s="22" t="s">
        <v>690</v>
      </c>
      <c r="BS880" s="22" t="s">
        <v>684</v>
      </c>
      <c r="BT880" s="24" t="str">
        <f>IF(BP880="-","-",_xlfn.XLOOKUP(BP880,ABNT5101!$B$4:$B$9,ABNT5101!$C$4:$C$9))</f>
        <v>-</v>
      </c>
      <c r="BU880" s="24" t="str">
        <f>IF(BP880="-","-",_xlfn.XLOOKUP(BP880,ABNT5101!$B$4:$B$9,ABNT5101!$D$4:$D$9))</f>
        <v>-</v>
      </c>
      <c r="BV880" s="20" t="str">
        <f t="shared" si="918"/>
        <v>-</v>
      </c>
      <c r="BW880" s="20" t="str">
        <f t="shared" si="919"/>
        <v>-</v>
      </c>
      <c r="BX880" s="20" t="str">
        <f t="shared" si="920"/>
        <v>-</v>
      </c>
      <c r="BY880" s="24" t="str">
        <f t="shared" si="1037"/>
        <v>-</v>
      </c>
      <c r="BZ880" s="25" t="e">
        <f t="shared" si="921"/>
        <v>#VALUE!</v>
      </c>
      <c r="CA880" s="24" t="s">
        <v>684</v>
      </c>
      <c r="CB880" s="24" t="s">
        <v>136</v>
      </c>
      <c r="CC880" s="20" t="str">
        <f>IF(BY880="-","-",_xlfn.XLOOKUP(BY880,ABNT5101!$B$4:$B$9,ABNT5101!$C$4:$C$9))</f>
        <v>-</v>
      </c>
      <c r="CD880" s="24" t="str">
        <f>IF(BY880="-","-",_xlfn.XLOOKUP(BY880,ABNT5101!$B$4:$B$9,ABNT5101!$D$4:$D$9))</f>
        <v>-</v>
      </c>
      <c r="CE880" s="20" t="str">
        <f t="shared" si="922"/>
        <v>-</v>
      </c>
      <c r="CF880" s="20" t="str">
        <f t="shared" si="923"/>
        <v>-</v>
      </c>
      <c r="CG880" s="20" t="str">
        <f t="shared" si="1040"/>
        <v>-</v>
      </c>
      <c r="CH880" s="26" t="str">
        <f>_xlfn.XLOOKUP(CI880,'Banco de dados'!$B:$B,'Banco de dados'!$D:$D)</f>
        <v>TECNOWATT</v>
      </c>
      <c r="CI880" s="27" t="str">
        <f>'Banco de dados'!B66</f>
        <v xml:space="preserve">SIGSAGPTLRRSSNDL_40W_50IBBRS
</v>
      </c>
      <c r="CJ880" s="26" t="str">
        <f>_xlfn.XLOOKUP(CI880,'Banco de dados'!$B:$B,'Banco de dados'!$E:$E)</f>
        <v>SIGSAGPTLRRSSNDL_40W_50IBBRS
1-10C1MUN6.5</v>
      </c>
      <c r="CK880" s="26"/>
      <c r="CL880" s="26" t="e">
        <f>IF(CK880="-","-",_xlfn.XLOOKUP(CK880,'Banco de dados'!$B:$B,'Banco de dados'!$E:$E))</f>
        <v>#N/A</v>
      </c>
      <c r="CM880" s="28">
        <f t="shared" si="925"/>
        <v>1</v>
      </c>
      <c r="CN880" s="26">
        <f>_xlfn.XLOOKUP(CI880,'Banco de dados'!$B:$B,'Banco de dados'!$H:$H)</f>
        <v>40</v>
      </c>
      <c r="CO880" s="26" t="e">
        <f t="array" aca="1" ref="CO880" ca="1">_xludf.XLOOKUP(CK880,'Banco de dados'!$B:$B,'Banco de dados'!$H:$H)</f>
        <v>#NAME?</v>
      </c>
      <c r="CP880" s="51" t="e">
        <f t="array" aca="1" ref="CP880" ca="1">_xludf.XLOOKUP(CI880,'Banco de dados'!$B:$B,'Banco de dados'!$F:$F)</f>
        <v>#NAME?</v>
      </c>
      <c r="CQ880" s="26" t="e">
        <f t="array" aca="1" ref="CQ880" ca="1">_xludf.XLOOKUP(CK880,'Banco de dados'!$B:$B,'Banco de dados'!$F:$F)</f>
        <v>#NAME?</v>
      </c>
      <c r="CR880" s="27">
        <v>0</v>
      </c>
      <c r="CS880" s="27"/>
      <c r="CT880" s="26" t="str">
        <f>IF(AG880=0.5,"Suporte",IF(AND(AG880&gt;='Braços de IP'!$B$9,AG880&lt;='Braços de IP'!$D$9),'Braços de IP'!$E$9,IF(AND(AG880&gt;='Braços de IP'!$B$10,AG880&lt;='Braços de IP'!$D$10),'Braços de IP'!$E$10,IF(AND(AG880&gt;='Braços de IP'!$B$11,AG880&lt;='Braços de IP'!$D$11),'Braços de IP'!$E$11,IF(AND(AG880&gt;='Braços de IP'!$B$12,AG880&lt;='Braços de IP'!$D$12),'Braços de IP'!$E$12,IF(AND(AG880&gt;='Braços de IP'!$B$13,AG880&lt;='Braços de IP'!$D$13),'Braços de IP'!$E$13,IF(AND(AG880&gt;='Braços de IP'!$B$14,AG880&lt;='Braços de IP'!$D$14),'Braços de IP'!$E$14,"ERRO")))))))</f>
        <v>Curto I</v>
      </c>
      <c r="CU880" s="27"/>
      <c r="CV880" s="26" t="str">
        <f>IF($CU880="","",VLOOKUP($CU880,'Braços de IP'!$E$9:$I$15,2,0))</f>
        <v/>
      </c>
      <c r="CW880" s="29" t="str">
        <f>IF($CU880="","",VLOOKUP($CU880,'Braços de IP'!$E$9:$I$15,5,0))</f>
        <v/>
      </c>
      <c r="CX880" s="26"/>
      <c r="CY880" s="26"/>
      <c r="CZ880" s="26"/>
      <c r="DA880" s="26"/>
      <c r="DB880" s="26"/>
      <c r="DC880" s="26"/>
      <c r="DD880" s="30">
        <f t="shared" si="926"/>
        <v>40</v>
      </c>
      <c r="DE880" s="31">
        <f t="shared" si="927"/>
        <v>70</v>
      </c>
      <c r="DF880" s="30">
        <f t="shared" si="928"/>
        <v>110</v>
      </c>
      <c r="DG880" s="32">
        <f t="shared" si="929"/>
        <v>0.4285714285714286</v>
      </c>
      <c r="DH880" s="33" t="s">
        <v>143</v>
      </c>
      <c r="DI880" s="34"/>
      <c r="DJ880" s="35"/>
      <c r="DK880" s="16" t="s">
        <v>144</v>
      </c>
      <c r="DL880" s="16"/>
      <c r="DN880" s="36" t="e">
        <f t="shared" si="970"/>
        <v>#VALUE!</v>
      </c>
    </row>
    <row r="881" spans="2:118" ht="15.75" customHeight="1" x14ac:dyDescent="0.25">
      <c r="B881" s="16">
        <v>206</v>
      </c>
      <c r="C881" s="16" t="s">
        <v>174</v>
      </c>
      <c r="D881" s="16" t="s">
        <v>691</v>
      </c>
      <c r="E881" s="16">
        <v>-8.0404350000000004</v>
      </c>
      <c r="F881" s="16">
        <v>-34.927705000000003</v>
      </c>
      <c r="G881" s="16" t="s">
        <v>160</v>
      </c>
      <c r="H881" s="17" t="s">
        <v>136</v>
      </c>
      <c r="I881" s="16" t="s">
        <v>136</v>
      </c>
      <c r="J881" s="17" t="s">
        <v>137</v>
      </c>
      <c r="K881" s="18">
        <v>40</v>
      </c>
      <c r="L881" s="17" t="s">
        <v>138</v>
      </c>
      <c r="M881" s="17">
        <v>0</v>
      </c>
      <c r="N881" s="16">
        <f t="shared" si="966"/>
        <v>80</v>
      </c>
      <c r="O881" s="17">
        <v>1</v>
      </c>
      <c r="P881" s="17">
        <v>0</v>
      </c>
      <c r="Q881" s="17">
        <v>5.14</v>
      </c>
      <c r="R881" s="16"/>
      <c r="S881" s="16"/>
      <c r="T881" s="16">
        <v>0</v>
      </c>
      <c r="U881" s="17">
        <v>0</v>
      </c>
      <c r="V881" s="17">
        <v>0</v>
      </c>
      <c r="W881" s="17">
        <v>0</v>
      </c>
      <c r="X881" s="17">
        <v>0</v>
      </c>
      <c r="Y881" s="17">
        <v>0</v>
      </c>
      <c r="Z881" s="17">
        <v>0</v>
      </c>
      <c r="AA881" s="17" t="s">
        <v>139</v>
      </c>
      <c r="AB881" s="17" t="s">
        <v>140</v>
      </c>
      <c r="AC881" s="17">
        <v>29.79</v>
      </c>
      <c r="AD881" s="17">
        <v>8.1</v>
      </c>
      <c r="AE881" s="17">
        <v>1</v>
      </c>
      <c r="AF881" s="17">
        <v>0</v>
      </c>
      <c r="AG881" s="17">
        <v>2.17</v>
      </c>
      <c r="AH881" s="17">
        <f t="shared" si="967"/>
        <v>2.17</v>
      </c>
      <c r="AI881" s="17" t="s">
        <v>136</v>
      </c>
      <c r="AJ881" s="17" t="s">
        <v>136</v>
      </c>
      <c r="AK881" s="17" t="s">
        <v>141</v>
      </c>
      <c r="AL881" s="17">
        <f t="shared" si="968"/>
        <v>2</v>
      </c>
      <c r="AM881" s="17">
        <v>0</v>
      </c>
      <c r="AN881" s="17"/>
      <c r="AO881" s="17">
        <v>0</v>
      </c>
      <c r="AP881" s="17">
        <v>0</v>
      </c>
      <c r="AQ881" s="17">
        <v>0</v>
      </c>
      <c r="AR881" s="17" t="s">
        <v>136</v>
      </c>
      <c r="AS881" s="19">
        <f t="shared" si="908"/>
        <v>0</v>
      </c>
      <c r="AT881" s="19"/>
      <c r="AU881" s="19">
        <f>VLOOKUP(G881,ABNT5101!$I$3:$J$9,2)</f>
        <v>10</v>
      </c>
      <c r="AV881" s="19">
        <f>VLOOKUP(G881,ABNT5101!$I$3:$M$9,5)</f>
        <v>0.18</v>
      </c>
      <c r="AW881" s="17" t="str">
        <f>_xlfn.XLOOKUP(G881,ABNT5101!I:I,ABNT5101!L:L)</f>
        <v>-</v>
      </c>
      <c r="AX881" s="17">
        <f>_xlfn.XLOOKUP(G881,ABNT5101!$I:$I,ABNT5101!M:M)</f>
        <v>0.18</v>
      </c>
      <c r="AY881" s="17" t="str">
        <f>_xlfn.XLOOKUP(G881,ABNT5101!$I:$I,ABNT5101!N:N)</f>
        <v>-</v>
      </c>
      <c r="AZ881" s="17">
        <f>_xlfn.XLOOKUP(G881,ABNT5101!$I:$I,ABNT5101!O:O)</f>
        <v>16</v>
      </c>
      <c r="BA881" s="20" t="str">
        <f t="shared" si="909"/>
        <v>ATENDE</v>
      </c>
      <c r="BB881" s="21">
        <f t="shared" ref="BB881:BC881" si="1056">BE881/AU881-1</f>
        <v>0.13100000000000001</v>
      </c>
      <c r="BC881" s="21">
        <f t="shared" si="1056"/>
        <v>1.8333333333333335</v>
      </c>
      <c r="BD881" s="21" t="str">
        <f t="shared" si="911"/>
        <v>-</v>
      </c>
      <c r="BE881" s="22">
        <v>11.31</v>
      </c>
      <c r="BF881" s="22">
        <v>0.51</v>
      </c>
      <c r="BG881" s="22"/>
      <c r="BH881" s="22"/>
      <c r="BI881" s="23"/>
      <c r="BJ881" s="22"/>
      <c r="BK881" s="20" t="str">
        <f t="shared" si="912"/>
        <v>ATENDE</v>
      </c>
      <c r="BL881" s="20" t="str">
        <f t="shared" si="913"/>
        <v>ATENDE</v>
      </c>
      <c r="BM881" s="20" t="str">
        <f t="shared" si="914"/>
        <v>ATENDE</v>
      </c>
      <c r="BN881" s="20" t="str">
        <f t="shared" si="915"/>
        <v>ATENDE</v>
      </c>
      <c r="BO881" s="24" t="str">
        <f t="shared" si="916"/>
        <v>C4</v>
      </c>
      <c r="BP881" s="24" t="str">
        <f t="shared" si="1032"/>
        <v>-</v>
      </c>
      <c r="BQ881" s="25" t="e">
        <f t="shared" si="917"/>
        <v>#VALUE!</v>
      </c>
      <c r="BR881" s="22" t="s">
        <v>684</v>
      </c>
      <c r="BS881" s="22" t="s">
        <v>684</v>
      </c>
      <c r="BT881" s="24" t="str">
        <f>IF(BP881="-","-",_xlfn.XLOOKUP(BP881,ABNT5101!$B$4:$B$9,ABNT5101!$C$4:$C$9))</f>
        <v>-</v>
      </c>
      <c r="BU881" s="24" t="str">
        <f>IF(BP881="-","-",_xlfn.XLOOKUP(BP881,ABNT5101!$B$4:$B$9,ABNT5101!$D$4:$D$9))</f>
        <v>-</v>
      </c>
      <c r="BV881" s="20" t="str">
        <f t="shared" si="918"/>
        <v>-</v>
      </c>
      <c r="BW881" s="20" t="str">
        <f t="shared" si="919"/>
        <v>-</v>
      </c>
      <c r="BX881" s="20" t="str">
        <f t="shared" si="920"/>
        <v>-</v>
      </c>
      <c r="BY881" s="24" t="str">
        <f t="shared" si="1037"/>
        <v>-</v>
      </c>
      <c r="BZ881" s="25" t="e">
        <f t="shared" si="921"/>
        <v>#VALUE!</v>
      </c>
      <c r="CA881" s="24" t="s">
        <v>684</v>
      </c>
      <c r="CB881" s="24" t="s">
        <v>684</v>
      </c>
      <c r="CC881" s="20" t="str">
        <f>IF(BY881="-","-",_xlfn.XLOOKUP(BY881,ABNT5101!$B$4:$B$9,ABNT5101!$C$4:$C$9))</f>
        <v>-</v>
      </c>
      <c r="CD881" s="24" t="str">
        <f>IF(BY881="-","-",_xlfn.XLOOKUP(BY881,ABNT5101!$B$4:$B$9,ABNT5101!$D$4:$D$9))</f>
        <v>-</v>
      </c>
      <c r="CE881" s="20" t="str">
        <f t="shared" si="922"/>
        <v>-</v>
      </c>
      <c r="CF881" s="20" t="str">
        <f t="shared" si="923"/>
        <v>-</v>
      </c>
      <c r="CG881" s="20" t="str">
        <f t="shared" si="1040"/>
        <v>-</v>
      </c>
      <c r="CH881" s="26" t="str">
        <f>_xlfn.XLOOKUP(CI881,'Banco de dados'!$B:$B,'Banco de dados'!$D:$D)</f>
        <v>LEDSTAR</v>
      </c>
      <c r="CI881" s="47" t="str">
        <f>'Banco de dados'!B7</f>
        <v xml:space="preserve"> SL VT 9.1 44W</v>
      </c>
      <c r="CJ881" s="26" t="str">
        <f>_xlfn.XLOOKUP(CI881,'Banco de dados'!$B:$B,'Banco de dados'!$E:$E)</f>
        <v>LUM LED SL VT 9.1 44W</v>
      </c>
      <c r="CK881" s="26"/>
      <c r="CL881" s="26" t="e">
        <f>IF(CK881="-","-",_xlfn.XLOOKUP(CK881,'Banco de dados'!$B:$B,'Banco de dados'!$E:$E))</f>
        <v>#N/A</v>
      </c>
      <c r="CM881" s="28">
        <f t="shared" si="925"/>
        <v>1</v>
      </c>
      <c r="CN881" s="26">
        <f>_xlfn.XLOOKUP(CI881,'Banco de dados'!$B:$B,'Banco de dados'!$H:$H)</f>
        <v>44</v>
      </c>
      <c r="CO881" s="26" t="e">
        <f t="array" aca="1" ref="CO881" ca="1">_xludf.XLOOKUP(CK881,'Banco de dados'!$B:$B,'Banco de dados'!$H:$H)</f>
        <v>#NAME?</v>
      </c>
      <c r="CP881" s="51" t="e">
        <f t="array" aca="1" ref="CP881" ca="1">_xludf.XLOOKUP(CI881,'Banco de dados'!$B:$B,'Banco de dados'!$F:$F)</f>
        <v>#NAME?</v>
      </c>
      <c r="CQ881" s="26" t="e">
        <f t="array" aca="1" ref="CQ881" ca="1">_xludf.XLOOKUP(CK881,'Banco de dados'!$B:$B,'Banco de dados'!$F:$F)</f>
        <v>#NAME?</v>
      </c>
      <c r="CR881" s="27">
        <v>0</v>
      </c>
      <c r="CS881" s="27">
        <v>5</v>
      </c>
      <c r="CT881" s="26" t="str">
        <f>IF(AG881=0.5,"Suporte",IF(AND(AG881&gt;='Braços de IP'!$B$9,AG881&lt;='Braços de IP'!$D$9),'Braços de IP'!$E$9,IF(AND(AG881&gt;='Braços de IP'!$B$10,AG881&lt;='Braços de IP'!$D$10),'Braços de IP'!$E$10,IF(AND(AG881&gt;='Braços de IP'!$B$11,AG881&lt;='Braços de IP'!$D$11),'Braços de IP'!$E$11,IF(AND(AG881&gt;='Braços de IP'!$B$12,AG881&lt;='Braços de IP'!$D$12),'Braços de IP'!$E$12,IF(AND(AG881&gt;='Braços de IP'!$B$13,AG881&lt;='Braços de IP'!$D$13),'Braços de IP'!$E$13,IF(AND(AG881&gt;='Braços de IP'!$B$14,AG881&lt;='Braços de IP'!$D$14),'Braços de IP'!$E$14,"ERRO")))))))</f>
        <v>Médio I</v>
      </c>
      <c r="CU881" s="27"/>
      <c r="CV881" s="26" t="str">
        <f>IF($CU881="","",VLOOKUP($CU881,'Braços de IP'!$E$9:$I$15,2,0))</f>
        <v/>
      </c>
      <c r="CW881" s="29" t="str">
        <f>IF($CU881="","",VLOOKUP($CU881,'Braços de IP'!$E$9:$I$15,5,0))</f>
        <v/>
      </c>
      <c r="CX881" s="26"/>
      <c r="CY881" s="26"/>
      <c r="CZ881" s="26"/>
      <c r="DA881" s="26"/>
      <c r="DB881" s="26"/>
      <c r="DC881" s="26"/>
      <c r="DD881" s="30">
        <f t="shared" si="926"/>
        <v>44</v>
      </c>
      <c r="DE881" s="31">
        <f t="shared" si="927"/>
        <v>40</v>
      </c>
      <c r="DF881" s="30">
        <f t="shared" si="928"/>
        <v>84</v>
      </c>
      <c r="DG881" s="32">
        <f t="shared" si="929"/>
        <v>-0.10000000000000009</v>
      </c>
      <c r="DH881" s="33" t="s">
        <v>143</v>
      </c>
      <c r="DI881" s="34"/>
      <c r="DJ881" s="35"/>
      <c r="DK881" s="16" t="s">
        <v>144</v>
      </c>
      <c r="DL881" s="16"/>
      <c r="DN881" s="36" t="e">
        <f t="shared" si="970"/>
        <v>#VALUE!</v>
      </c>
    </row>
    <row r="882" spans="2:118" ht="15.75" customHeight="1" x14ac:dyDescent="0.25">
      <c r="B882" s="16">
        <v>206</v>
      </c>
      <c r="C882" s="16" t="s">
        <v>174</v>
      </c>
      <c r="D882" s="16" t="s">
        <v>691</v>
      </c>
      <c r="E882" s="16">
        <v>-8.0404350000000004</v>
      </c>
      <c r="F882" s="16">
        <v>-34.927705000000003</v>
      </c>
      <c r="G882" s="16" t="s">
        <v>160</v>
      </c>
      <c r="H882" s="17" t="s">
        <v>136</v>
      </c>
      <c r="I882" s="16" t="s">
        <v>136</v>
      </c>
      <c r="J882" s="17" t="s">
        <v>137</v>
      </c>
      <c r="K882" s="18">
        <v>40</v>
      </c>
      <c r="L882" s="17" t="s">
        <v>138</v>
      </c>
      <c r="M882" s="17">
        <v>0</v>
      </c>
      <c r="N882" s="16">
        <f t="shared" si="966"/>
        <v>80</v>
      </c>
      <c r="O882" s="17">
        <v>1</v>
      </c>
      <c r="P882" s="17">
        <v>0</v>
      </c>
      <c r="Q882" s="17">
        <v>5.14</v>
      </c>
      <c r="R882" s="16"/>
      <c r="S882" s="16"/>
      <c r="T882" s="16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 t="s">
        <v>139</v>
      </c>
      <c r="AB882" s="17" t="s">
        <v>140</v>
      </c>
      <c r="AC882" s="17">
        <v>29.79</v>
      </c>
      <c r="AD882" s="17">
        <v>8.1</v>
      </c>
      <c r="AE882" s="17">
        <v>1</v>
      </c>
      <c r="AF882" s="17">
        <v>0</v>
      </c>
      <c r="AG882" s="17">
        <v>2.17</v>
      </c>
      <c r="AH882" s="17">
        <f t="shared" si="967"/>
        <v>2.17</v>
      </c>
      <c r="AI882" s="17" t="s">
        <v>136</v>
      </c>
      <c r="AJ882" s="17" t="s">
        <v>136</v>
      </c>
      <c r="AK882" s="17" t="s">
        <v>141</v>
      </c>
      <c r="AL882" s="17">
        <f t="shared" si="968"/>
        <v>2</v>
      </c>
      <c r="AM882" s="17">
        <v>0</v>
      </c>
      <c r="AN882" s="17"/>
      <c r="AO882" s="17">
        <v>0</v>
      </c>
      <c r="AP882" s="17">
        <v>0</v>
      </c>
      <c r="AQ882" s="17">
        <v>0</v>
      </c>
      <c r="AR882" s="17" t="s">
        <v>136</v>
      </c>
      <c r="AS882" s="19">
        <f t="shared" si="908"/>
        <v>0</v>
      </c>
      <c r="AT882" s="19"/>
      <c r="AU882" s="19">
        <f>VLOOKUP(G882,ABNT5101!$I$3:$J$9,2)</f>
        <v>10</v>
      </c>
      <c r="AV882" s="19">
        <f>VLOOKUP(G882,ABNT5101!$I$3:$M$9,5)</f>
        <v>0.18</v>
      </c>
      <c r="AW882" s="17" t="str">
        <f>_xlfn.XLOOKUP(G882,ABNT5101!I:I,ABNT5101!L:L)</f>
        <v>-</v>
      </c>
      <c r="AX882" s="17">
        <f>_xlfn.XLOOKUP(G882,ABNT5101!$I:$I,ABNT5101!M:M)</f>
        <v>0.18</v>
      </c>
      <c r="AY882" s="17" t="str">
        <f>_xlfn.XLOOKUP(G882,ABNT5101!$I:$I,ABNT5101!N:N)</f>
        <v>-</v>
      </c>
      <c r="AZ882" s="17">
        <f>_xlfn.XLOOKUP(G882,ABNT5101!$I:$I,ABNT5101!O:O)</f>
        <v>16</v>
      </c>
      <c r="BA882" s="20" t="str">
        <f t="shared" si="909"/>
        <v>ATENDE</v>
      </c>
      <c r="BB882" s="21">
        <f t="shared" ref="BB882:BC882" si="1057">BE882/AU882-1</f>
        <v>7.7999999999999847E-2</v>
      </c>
      <c r="BC882" s="21">
        <f t="shared" si="1057"/>
        <v>2.5555555555555558</v>
      </c>
      <c r="BD882" s="21" t="str">
        <f t="shared" si="911"/>
        <v>-</v>
      </c>
      <c r="BE882" s="22">
        <v>10.78</v>
      </c>
      <c r="BF882" s="22">
        <v>0.64</v>
      </c>
      <c r="BG882" s="22"/>
      <c r="BH882" s="22"/>
      <c r="BI882" s="23"/>
      <c r="BJ882" s="22"/>
      <c r="BK882" s="20" t="str">
        <f t="shared" si="912"/>
        <v>ATENDE</v>
      </c>
      <c r="BL882" s="20" t="str">
        <f t="shared" si="913"/>
        <v>ATENDE</v>
      </c>
      <c r="BM882" s="20" t="str">
        <f t="shared" si="914"/>
        <v>ATENDE</v>
      </c>
      <c r="BN882" s="20" t="str">
        <f t="shared" si="915"/>
        <v>ATENDE</v>
      </c>
      <c r="BO882" s="24" t="str">
        <f t="shared" si="916"/>
        <v>C4</v>
      </c>
      <c r="BP882" s="24" t="str">
        <f t="shared" si="1032"/>
        <v>-</v>
      </c>
      <c r="BQ882" s="25" t="e">
        <f>IF(BR883="-","-",BR883/BT882-1)</f>
        <v>#VALUE!</v>
      </c>
      <c r="BR882" s="22" t="s">
        <v>684</v>
      </c>
      <c r="BS882" s="22" t="s">
        <v>684</v>
      </c>
      <c r="BT882" s="24" t="str">
        <f>IF(BP882="-","-",_xlfn.XLOOKUP(BP882,ABNT5101!$B$4:$B$9,ABNT5101!$C$4:$C$9))</f>
        <v>-</v>
      </c>
      <c r="BU882" s="24" t="str">
        <f>IF(BP882="-","-",_xlfn.XLOOKUP(BP882,ABNT5101!$B$4:$B$9,ABNT5101!$D$4:$D$9))</f>
        <v>-</v>
      </c>
      <c r="BV882" s="20" t="str">
        <f t="shared" si="918"/>
        <v>-</v>
      </c>
      <c r="BW882" s="20" t="str">
        <f>IF(BP882="-","-",IF(BR883&gt;=BT882,"ATENDE",IF(BR883&gt;=(BT882*0.99),"ATENDIMENTO LIMIAR","NÃO ATENDE")))</f>
        <v>-</v>
      </c>
      <c r="BX882" s="20" t="str">
        <f t="shared" si="920"/>
        <v>-</v>
      </c>
      <c r="BY882" s="24" t="str">
        <f t="shared" si="1037"/>
        <v>-</v>
      </c>
      <c r="BZ882" s="25" t="e">
        <f t="shared" si="921"/>
        <v>#VALUE!</v>
      </c>
      <c r="CA882" s="24" t="s">
        <v>684</v>
      </c>
      <c r="CB882" s="24" t="s">
        <v>684</v>
      </c>
      <c r="CC882" s="20" t="str">
        <f>IF(BY882="-","-",_xlfn.XLOOKUP(BY882,ABNT5101!$B$4:$B$9,ABNT5101!$C$4:$C$9))</f>
        <v>-</v>
      </c>
      <c r="CD882" s="24" t="str">
        <f>IF(BY882="-","-",_xlfn.XLOOKUP(BY882,ABNT5101!$B$4:$B$9,ABNT5101!$D$4:$D$9))</f>
        <v>-</v>
      </c>
      <c r="CE882" s="20" t="str">
        <f t="shared" si="922"/>
        <v>-</v>
      </c>
      <c r="CF882" s="20" t="str">
        <f t="shared" si="923"/>
        <v>-</v>
      </c>
      <c r="CG882" s="20" t="str">
        <f t="shared" si="1040"/>
        <v>-</v>
      </c>
      <c r="CH882" s="26" t="str">
        <f>_xlfn.XLOOKUP(CI882,'Banco de dados'!$B:$B,'Banco de dados'!$D:$D)</f>
        <v>SX LIGHTING</v>
      </c>
      <c r="CI882" s="27" t="str">
        <f>'Banco de dados'!B55</f>
        <v>SX-INEVO040HF</v>
      </c>
      <c r="CJ882" s="26" t="str">
        <f>_xlfn.XLOOKUP(CI882,'Banco de dados'!$B:$B,'Banco de dados'!$E:$E)</f>
        <v>SXINEVO040K50L12CZF7PHF</v>
      </c>
      <c r="CK882" s="26"/>
      <c r="CL882" s="26" t="e">
        <f>IF(CK882="-","-",_xlfn.XLOOKUP(CK882,'Banco de dados'!$B:$B,'Banco de dados'!$E:$E))</f>
        <v>#N/A</v>
      </c>
      <c r="CM882" s="28">
        <f t="shared" si="925"/>
        <v>1</v>
      </c>
      <c r="CN882" s="26">
        <f>_xlfn.XLOOKUP(CI882,'Banco de dados'!$B:$B,'Banco de dados'!$H:$H)</f>
        <v>39</v>
      </c>
      <c r="CO882" s="26" t="e">
        <f t="array" aca="1" ref="CO882" ca="1">_xludf.XLOOKUP(CK882,'Banco de dados'!$B:$B,'Banco de dados'!$H:$H)</f>
        <v>#NAME?</v>
      </c>
      <c r="CP882" s="51" t="e">
        <f t="array" aca="1" ref="CP882" ca="1">_xludf.XLOOKUP(CI882,'Banco de dados'!$B:$B,'Banco de dados'!$F:$F)</f>
        <v>#NAME?</v>
      </c>
      <c r="CQ882" s="26" t="e">
        <f t="array" aca="1" ref="CQ882" ca="1">_xludf.XLOOKUP(CK882,'Banco de dados'!$B:$B,'Banco de dados'!$F:$F)</f>
        <v>#NAME?</v>
      </c>
      <c r="CR882" s="27">
        <v>0</v>
      </c>
      <c r="CS882" s="27">
        <v>10</v>
      </c>
      <c r="CT882" s="26" t="str">
        <f>IF(AG882=0.5,"Suporte",IF(AND(AG882&gt;='Braços de IP'!$B$9,AG882&lt;='Braços de IP'!$D$9),'Braços de IP'!$E$9,IF(AND(AG882&gt;='Braços de IP'!$B$10,AG882&lt;='Braços de IP'!$D$10),'Braços de IP'!$E$10,IF(AND(AG882&gt;='Braços de IP'!$B$11,AG882&lt;='Braços de IP'!$D$11),'Braços de IP'!$E$11,IF(AND(AG882&gt;='Braços de IP'!$B$12,AG882&lt;='Braços de IP'!$D$12),'Braços de IP'!$E$12,IF(AND(AG882&gt;='Braços de IP'!$B$13,AG882&lt;='Braços de IP'!$D$13),'Braços de IP'!$E$13,IF(AND(AG882&gt;='Braços de IP'!$B$14,AG882&lt;='Braços de IP'!$D$14),'Braços de IP'!$E$14,"ERRO")))))))</f>
        <v>Médio I</v>
      </c>
      <c r="CU882" s="27"/>
      <c r="CV882" s="26" t="str">
        <f>IF($CU882="","",VLOOKUP($CU882,'Braços de IP'!$E$9:$I$15,2,0))</f>
        <v/>
      </c>
      <c r="CW882" s="29" t="str">
        <f>IF($CU882="","",VLOOKUP($CU882,'Braços de IP'!$E$9:$I$15,5,0))</f>
        <v/>
      </c>
      <c r="CX882" s="26"/>
      <c r="CY882" s="26"/>
      <c r="CZ882" s="26"/>
      <c r="DA882" s="26"/>
      <c r="DB882" s="26"/>
      <c r="DC882" s="26"/>
      <c r="DD882" s="30">
        <f t="shared" si="926"/>
        <v>39</v>
      </c>
      <c r="DE882" s="31">
        <f t="shared" si="927"/>
        <v>40</v>
      </c>
      <c r="DF882" s="30">
        <f t="shared" si="928"/>
        <v>79</v>
      </c>
      <c r="DG882" s="32">
        <f t="shared" si="929"/>
        <v>2.5000000000000022E-2</v>
      </c>
      <c r="DH882" s="33" t="s">
        <v>143</v>
      </c>
      <c r="DI882" s="34"/>
      <c r="DJ882" s="35"/>
      <c r="DK882" s="16" t="s">
        <v>144</v>
      </c>
      <c r="DL882" s="16"/>
      <c r="DN882" s="36" t="e">
        <f t="shared" si="970"/>
        <v>#VALUE!</v>
      </c>
    </row>
    <row r="883" spans="2:118" ht="15.75" customHeight="1" x14ac:dyDescent="0.25">
      <c r="B883" s="16">
        <v>206</v>
      </c>
      <c r="C883" s="16" t="s">
        <v>174</v>
      </c>
      <c r="D883" s="16" t="s">
        <v>691</v>
      </c>
      <c r="E883" s="16">
        <v>-8.0404350000000004</v>
      </c>
      <c r="F883" s="16">
        <v>-34.927705000000003</v>
      </c>
      <c r="G883" s="16" t="s">
        <v>160</v>
      </c>
      <c r="H883" s="17" t="s">
        <v>136</v>
      </c>
      <c r="I883" s="16" t="s">
        <v>136</v>
      </c>
      <c r="J883" s="17" t="s">
        <v>137</v>
      </c>
      <c r="K883" s="18">
        <v>40</v>
      </c>
      <c r="L883" s="17" t="s">
        <v>138</v>
      </c>
      <c r="M883" s="17">
        <v>0</v>
      </c>
      <c r="N883" s="16">
        <f t="shared" si="966"/>
        <v>80</v>
      </c>
      <c r="O883" s="17">
        <v>1</v>
      </c>
      <c r="P883" s="17">
        <v>0</v>
      </c>
      <c r="Q883" s="17">
        <v>5.14</v>
      </c>
      <c r="R883" s="16"/>
      <c r="S883" s="16"/>
      <c r="T883" s="16">
        <v>0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 t="s">
        <v>139</v>
      </c>
      <c r="AB883" s="17" t="s">
        <v>140</v>
      </c>
      <c r="AC883" s="17">
        <v>29.79</v>
      </c>
      <c r="AD883" s="17">
        <v>8.1</v>
      </c>
      <c r="AE883" s="17">
        <v>1</v>
      </c>
      <c r="AF883" s="17">
        <v>0</v>
      </c>
      <c r="AG883" s="17">
        <v>2.17</v>
      </c>
      <c r="AH883" s="17">
        <f t="shared" si="967"/>
        <v>2.17</v>
      </c>
      <c r="AI883" s="17" t="s">
        <v>136</v>
      </c>
      <c r="AJ883" s="17" t="s">
        <v>136</v>
      </c>
      <c r="AK883" s="17" t="s">
        <v>141</v>
      </c>
      <c r="AL883" s="17">
        <f t="shared" si="968"/>
        <v>2</v>
      </c>
      <c r="AM883" s="17">
        <v>0</v>
      </c>
      <c r="AN883" s="17"/>
      <c r="AO883" s="17">
        <v>0</v>
      </c>
      <c r="AP883" s="17">
        <v>0</v>
      </c>
      <c r="AQ883" s="17">
        <v>0</v>
      </c>
      <c r="AR883" s="17" t="s">
        <v>136</v>
      </c>
      <c r="AS883" s="19">
        <f t="shared" si="908"/>
        <v>0</v>
      </c>
      <c r="AT883" s="19"/>
      <c r="AU883" s="19">
        <f>VLOOKUP(G883,ABNT5101!$I$3:$J$9,2)</f>
        <v>10</v>
      </c>
      <c r="AV883" s="19">
        <f>VLOOKUP(G883,ABNT5101!$I$3:$M$9,5)</f>
        <v>0.18</v>
      </c>
      <c r="AW883" s="17" t="str">
        <f>_xlfn.XLOOKUP(G883,ABNT5101!I:I,ABNT5101!L:L)</f>
        <v>-</v>
      </c>
      <c r="AX883" s="17">
        <f>_xlfn.XLOOKUP(G883,ABNT5101!$I:$I,ABNT5101!M:M)</f>
        <v>0.18</v>
      </c>
      <c r="AY883" s="17" t="str">
        <f>_xlfn.XLOOKUP(G883,ABNT5101!$I:$I,ABNT5101!N:N)</f>
        <v>-</v>
      </c>
      <c r="AZ883" s="17">
        <f>_xlfn.XLOOKUP(G883,ABNT5101!$I:$I,ABNT5101!O:O)</f>
        <v>16</v>
      </c>
      <c r="BA883" s="20" t="str">
        <f t="shared" si="909"/>
        <v>ATENDE</v>
      </c>
      <c r="BB883" s="21">
        <f t="shared" ref="BB883:BC883" si="1058">BE883/AU883-1</f>
        <v>0.252</v>
      </c>
      <c r="BC883" s="21">
        <f t="shared" si="1058"/>
        <v>2.666666666666667</v>
      </c>
      <c r="BD883" s="21" t="str">
        <f t="shared" si="911"/>
        <v>-</v>
      </c>
      <c r="BE883" s="22">
        <v>12.52</v>
      </c>
      <c r="BF883" s="22">
        <v>0.66</v>
      </c>
      <c r="BG883" s="22"/>
      <c r="BH883" s="22"/>
      <c r="BI883" s="23"/>
      <c r="BJ883" s="22"/>
      <c r="BK883" s="20" t="str">
        <f t="shared" si="912"/>
        <v>ATENDE</v>
      </c>
      <c r="BL883" s="20" t="str">
        <f t="shared" si="913"/>
        <v>ATENDE</v>
      </c>
      <c r="BM883" s="20" t="str">
        <f t="shared" si="914"/>
        <v>ATENDE</v>
      </c>
      <c r="BN883" s="20" t="str">
        <f t="shared" si="915"/>
        <v>ATENDE</v>
      </c>
      <c r="BO883" s="24" t="str">
        <f t="shared" si="916"/>
        <v>C4</v>
      </c>
      <c r="BP883" s="24" t="str">
        <f t="shared" si="1032"/>
        <v>-</v>
      </c>
      <c r="BQ883" s="25" t="e">
        <f>IF(#REF!="-","-",#REF!/BT883-1)</f>
        <v>#REF!</v>
      </c>
      <c r="BR883" s="22" t="s">
        <v>684</v>
      </c>
      <c r="BS883" s="22" t="s">
        <v>684</v>
      </c>
      <c r="BT883" s="24" t="str">
        <f>IF(BP883="-","-",_xlfn.XLOOKUP(BP883,ABNT5101!$B$4:$B$9,ABNT5101!$C$4:$C$9))</f>
        <v>-</v>
      </c>
      <c r="BU883" s="24" t="str">
        <f>IF(BP883="-","-",_xlfn.XLOOKUP(BP883,ABNT5101!$B$4:$B$9,ABNT5101!$D$4:$D$9))</f>
        <v>-</v>
      </c>
      <c r="BV883" s="20" t="str">
        <f t="shared" si="918"/>
        <v>-</v>
      </c>
      <c r="BW883" s="20" t="str">
        <f>IF(BP883="-","-",IF(#REF!&gt;=BT883,"ATENDE",IF(#REF!&gt;=(BT883*0.99),"ATENDIMENTO LIMIAR","NÃO ATENDE")))</f>
        <v>-</v>
      </c>
      <c r="BX883" s="20" t="str">
        <f t="shared" si="920"/>
        <v>-</v>
      </c>
      <c r="BY883" s="24" t="str">
        <f t="shared" si="1037"/>
        <v>-</v>
      </c>
      <c r="BZ883" s="25" t="e">
        <f t="shared" si="921"/>
        <v>#VALUE!</v>
      </c>
      <c r="CA883" s="24" t="s">
        <v>684</v>
      </c>
      <c r="CB883" s="24" t="s">
        <v>684</v>
      </c>
      <c r="CC883" s="20" t="str">
        <f>IF(BY883="-","-",_xlfn.XLOOKUP(BY883,ABNT5101!$B$4:$B$9,ABNT5101!$C$4:$C$9))</f>
        <v>-</v>
      </c>
      <c r="CD883" s="24" t="str">
        <f>IF(BY883="-","-",_xlfn.XLOOKUP(BY883,ABNT5101!$B$4:$B$9,ABNT5101!$D$4:$D$9))</f>
        <v>-</v>
      </c>
      <c r="CE883" s="20" t="str">
        <f t="shared" si="922"/>
        <v>-</v>
      </c>
      <c r="CF883" s="20" t="str">
        <f t="shared" si="923"/>
        <v>-</v>
      </c>
      <c r="CG883" s="20" t="str">
        <f t="shared" si="1040"/>
        <v>-</v>
      </c>
      <c r="CH883" s="26" t="str">
        <f>_xlfn.XLOOKUP(CI883,'Banco de dados'!$B:$B,'Banco de dados'!$D:$D)</f>
        <v>TECNOWATT</v>
      </c>
      <c r="CI883" s="27" t="str">
        <f>'Banco de dados'!B66</f>
        <v xml:space="preserve">SIGSAGPTLRRSSNDL_40W_50IBBRS
</v>
      </c>
      <c r="CJ883" s="26" t="str">
        <f>_xlfn.XLOOKUP(CI883,'Banco de dados'!$B:$B,'Banco de dados'!$E:$E)</f>
        <v>SIGSAGPTLRRSSNDL_40W_50IBBRS
1-10C1MUN6.5</v>
      </c>
      <c r="CK883" s="26"/>
      <c r="CL883" s="26" t="e">
        <f>IF(CK883="-","-",_xlfn.XLOOKUP(CK883,'Banco de dados'!$B:$B,'Banco de dados'!$E:$E))</f>
        <v>#N/A</v>
      </c>
      <c r="CM883" s="28">
        <f t="shared" si="925"/>
        <v>1</v>
      </c>
      <c r="CN883" s="26">
        <f>_xlfn.XLOOKUP(CI883,'Banco de dados'!$B:$B,'Banco de dados'!$H:$H)</f>
        <v>40</v>
      </c>
      <c r="CO883" s="26" t="e">
        <f t="array" aca="1" ref="CO883" ca="1">_xludf.XLOOKUP(CK883,'Banco de dados'!$B:$B,'Banco de dados'!$H:$H)</f>
        <v>#NAME?</v>
      </c>
      <c r="CP883" s="51" t="e">
        <f t="array" aca="1" ref="CP883" ca="1">_xludf.XLOOKUP(CI883,'Banco de dados'!$B:$B,'Banco de dados'!$F:$F)</f>
        <v>#NAME?</v>
      </c>
      <c r="CQ883" s="26" t="e">
        <f t="array" aca="1" ref="CQ883" ca="1">_xludf.XLOOKUP(CK883,'Banco de dados'!$B:$B,'Banco de dados'!$F:$F)</f>
        <v>#NAME?</v>
      </c>
      <c r="CR883" s="27">
        <v>0</v>
      </c>
      <c r="CS883" s="27">
        <v>10</v>
      </c>
      <c r="CT883" s="26" t="str">
        <f>IF(AG883=0.5,"Suporte",IF(AND(AG883&gt;='Braços de IP'!$B$9,AG883&lt;='Braços de IP'!$D$9),'Braços de IP'!$E$9,IF(AND(AG883&gt;='Braços de IP'!$B$10,AG883&lt;='Braços de IP'!$D$10),'Braços de IP'!$E$10,IF(AND(AG883&gt;='Braços de IP'!$B$11,AG883&lt;='Braços de IP'!$D$11),'Braços de IP'!$E$11,IF(AND(AG883&gt;='Braços de IP'!$B$12,AG883&lt;='Braços de IP'!$D$12),'Braços de IP'!$E$12,IF(AND(AG883&gt;='Braços de IP'!$B$13,AG883&lt;='Braços de IP'!$D$13),'Braços de IP'!$E$13,IF(AND(AG883&gt;='Braços de IP'!$B$14,AG883&lt;='Braços de IP'!$D$14),'Braços de IP'!$E$14,"ERRO")))))))</f>
        <v>Médio I</v>
      </c>
      <c r="CU883" s="27"/>
      <c r="CV883" s="26" t="str">
        <f>IF($CU883="","",VLOOKUP($CU883,'Braços de IP'!$E$9:$I$15,2,0))</f>
        <v/>
      </c>
      <c r="CW883" s="29" t="str">
        <f>IF($CU883="","",VLOOKUP($CU883,'Braços de IP'!$E$9:$I$15,5,0))</f>
        <v/>
      </c>
      <c r="CX883" s="26"/>
      <c r="CY883" s="26"/>
      <c r="CZ883" s="26"/>
      <c r="DA883" s="26"/>
      <c r="DB883" s="26"/>
      <c r="DC883" s="26"/>
      <c r="DD883" s="30">
        <f t="shared" si="926"/>
        <v>40</v>
      </c>
      <c r="DE883" s="31">
        <f t="shared" si="927"/>
        <v>40</v>
      </c>
      <c r="DF883" s="30">
        <f t="shared" si="928"/>
        <v>80</v>
      </c>
      <c r="DG883" s="32">
        <f t="shared" si="929"/>
        <v>0</v>
      </c>
      <c r="DH883" s="33" t="s">
        <v>143</v>
      </c>
      <c r="DI883" s="34"/>
      <c r="DJ883" s="35"/>
      <c r="DK883" s="16" t="s">
        <v>144</v>
      </c>
      <c r="DL883" s="16"/>
      <c r="DN883" s="36" t="e">
        <f t="shared" si="970"/>
        <v>#VALUE!</v>
      </c>
    </row>
    <row r="884" spans="2:118" ht="15.75" customHeight="1" x14ac:dyDescent="0.25">
      <c r="B884" s="16">
        <v>207</v>
      </c>
      <c r="C884" s="16" t="s">
        <v>146</v>
      </c>
      <c r="D884" s="16" t="s">
        <v>692</v>
      </c>
      <c r="E884" s="16">
        <v>-8.0708579999999994</v>
      </c>
      <c r="F884" s="16">
        <v>-34.931198000000002</v>
      </c>
      <c r="G884" s="16" t="s">
        <v>157</v>
      </c>
      <c r="H884" s="17" t="s">
        <v>136</v>
      </c>
      <c r="I884" s="16" t="s">
        <v>135</v>
      </c>
      <c r="J884" s="17" t="s">
        <v>137</v>
      </c>
      <c r="K884" s="18">
        <v>70</v>
      </c>
      <c r="L884" s="17" t="s">
        <v>138</v>
      </c>
      <c r="M884" s="17">
        <v>0</v>
      </c>
      <c r="N884" s="16">
        <f t="shared" si="966"/>
        <v>140</v>
      </c>
      <c r="O884" s="17">
        <v>1</v>
      </c>
      <c r="P884" s="17">
        <v>1.52</v>
      </c>
      <c r="Q884" s="17">
        <v>6.8</v>
      </c>
      <c r="R884" s="16"/>
      <c r="S884" s="16"/>
      <c r="T884" s="16">
        <v>0</v>
      </c>
      <c r="U884" s="17">
        <v>1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 t="s">
        <v>139</v>
      </c>
      <c r="AB884" s="17" t="s">
        <v>140</v>
      </c>
      <c r="AC884" s="17">
        <v>27.28</v>
      </c>
      <c r="AD884" s="17">
        <v>5.8</v>
      </c>
      <c r="AE884" s="17">
        <v>1</v>
      </c>
      <c r="AF884" s="17">
        <v>0</v>
      </c>
      <c r="AG884" s="17">
        <v>1.9</v>
      </c>
      <c r="AH884" s="17">
        <f t="shared" si="967"/>
        <v>1.9</v>
      </c>
      <c r="AI884" s="17" t="s">
        <v>136</v>
      </c>
      <c r="AJ884" s="17" t="s">
        <v>136</v>
      </c>
      <c r="AK884" s="17" t="s">
        <v>141</v>
      </c>
      <c r="AL884" s="17">
        <f t="shared" si="968"/>
        <v>2</v>
      </c>
      <c r="AM884" s="17">
        <v>0</v>
      </c>
      <c r="AN884" s="17"/>
      <c r="AO884" s="17">
        <v>0</v>
      </c>
      <c r="AP884" s="17">
        <v>0</v>
      </c>
      <c r="AQ884" s="17">
        <v>0</v>
      </c>
      <c r="AR884" s="17" t="s">
        <v>136</v>
      </c>
      <c r="AS884" s="19">
        <f t="shared" si="908"/>
        <v>0</v>
      </c>
      <c r="AT884" s="19"/>
      <c r="AU884" s="19">
        <f>VLOOKUP(G884,ABNT5101!$I$3:$J$9,2)</f>
        <v>7.5</v>
      </c>
      <c r="AV884" s="19">
        <f>VLOOKUP(G884,ABNT5101!$I$3:$M$9,5)</f>
        <v>0.18</v>
      </c>
      <c r="AW884" s="17" t="str">
        <f>_xlfn.XLOOKUP(G884,ABNT5101!I:I,ABNT5101!L:L)</f>
        <v>-</v>
      </c>
      <c r="AX884" s="17">
        <f>_xlfn.XLOOKUP(G884,ABNT5101!$I:$I,ABNT5101!M:M)</f>
        <v>0.18</v>
      </c>
      <c r="AY884" s="17" t="str">
        <f>_xlfn.XLOOKUP(G884,ABNT5101!$I:$I,ABNT5101!N:N)</f>
        <v>-</v>
      </c>
      <c r="AZ884" s="17">
        <f>_xlfn.XLOOKUP(G884,ABNT5101!$I:$I,ABNT5101!O:O)</f>
        <v>16</v>
      </c>
      <c r="BA884" s="20" t="str">
        <f t="shared" si="909"/>
        <v>ATENDE</v>
      </c>
      <c r="BB884" s="21">
        <f t="shared" ref="BB884:BC884" si="1059">BE884/AU884-1</f>
        <v>0.42399999999999993</v>
      </c>
      <c r="BC884" s="21">
        <f t="shared" si="1059"/>
        <v>1.166666666666667</v>
      </c>
      <c r="BD884" s="21" t="str">
        <f t="shared" si="911"/>
        <v>-</v>
      </c>
      <c r="BE884" s="22">
        <v>10.68</v>
      </c>
      <c r="BF884" s="22">
        <v>0.39</v>
      </c>
      <c r="BG884" s="22"/>
      <c r="BH884" s="22"/>
      <c r="BI884" s="23"/>
      <c r="BJ884" s="22"/>
      <c r="BK884" s="20" t="str">
        <f t="shared" si="912"/>
        <v>ATENDE</v>
      </c>
      <c r="BL884" s="20" t="str">
        <f t="shared" si="913"/>
        <v>ATENDE</v>
      </c>
      <c r="BM884" s="20" t="str">
        <f t="shared" si="914"/>
        <v>ATENDE</v>
      </c>
      <c r="BN884" s="20" t="str">
        <f t="shared" si="915"/>
        <v>ATENDE</v>
      </c>
      <c r="BO884" s="24" t="str">
        <f t="shared" si="916"/>
        <v>C5</v>
      </c>
      <c r="BP884" s="24" t="str">
        <f t="shared" si="1032"/>
        <v>P6</v>
      </c>
      <c r="BQ884" s="25">
        <f t="shared" ref="BQ884:BQ1138" si="1060">IF(BR884="-","-",BR884/BT884-1)</f>
        <v>1.5866666666666664</v>
      </c>
      <c r="BR884" s="22">
        <v>7.76</v>
      </c>
      <c r="BS884" s="22">
        <v>3.1</v>
      </c>
      <c r="BT884" s="24">
        <f>IF(BP884="-","-",_xlfn.XLOOKUP(BP884,ABNT5101!$B$4:$B$9,ABNT5101!$C$4:$C$9))</f>
        <v>3</v>
      </c>
      <c r="BU884" s="24">
        <f>IF(BP884="-","-",_xlfn.XLOOKUP(BP884,ABNT5101!$B$4:$B$9,ABNT5101!$D$4:$D$9))</f>
        <v>0.6</v>
      </c>
      <c r="BV884" s="20" t="str">
        <f t="shared" si="918"/>
        <v>ATENDE</v>
      </c>
      <c r="BW884" s="20" t="str">
        <f t="shared" ref="BW884:BW1138" si="1061">IF(BP884="-","-",IF(BR884&gt;=BT884,"ATENDE",IF(BR884&gt;=(BT884*0.99),"ATENDIMENTO LIMIAR","NÃO ATENDE")))</f>
        <v>ATENDE</v>
      </c>
      <c r="BX884" s="20" t="str">
        <f t="shared" si="920"/>
        <v>ATENDE</v>
      </c>
      <c r="BY884" s="24" t="str">
        <f t="shared" si="1037"/>
        <v>P6</v>
      </c>
      <c r="BZ884" s="25">
        <f t="shared" si="921"/>
        <v>1.29</v>
      </c>
      <c r="CA884" s="24">
        <v>6.87</v>
      </c>
      <c r="CB884" s="24">
        <v>3.4</v>
      </c>
      <c r="CC884" s="20">
        <f>IF(BY884="-","-",_xlfn.XLOOKUP(BY884,ABNT5101!$B$4:$B$9,ABNT5101!$C$4:$C$9))</f>
        <v>3</v>
      </c>
      <c r="CD884" s="24">
        <f>IF(BY884="-","-",_xlfn.XLOOKUP(BY884,ABNT5101!$B$4:$B$9,ABNT5101!$D$4:$D$9))</f>
        <v>0.6</v>
      </c>
      <c r="CE884" s="20" t="str">
        <f t="shared" si="922"/>
        <v>ATENDE</v>
      </c>
      <c r="CF884" s="20" t="str">
        <f t="shared" si="923"/>
        <v>ATENDE</v>
      </c>
      <c r="CG884" s="20" t="str">
        <f t="shared" si="1040"/>
        <v>ATENDE</v>
      </c>
      <c r="CH884" s="26" t="str">
        <f>_xlfn.XLOOKUP(CI884,'Banco de dados'!$B:$B,'Banco de dados'!$D:$D)</f>
        <v>LEDSTAR</v>
      </c>
      <c r="CI884" s="47" t="str">
        <f>'Banco de dados'!B5</f>
        <v xml:space="preserve"> SL VT 9.1 28W</v>
      </c>
      <c r="CJ884" s="26" t="str">
        <f>_xlfn.XLOOKUP(CI884,'Banco de dados'!$B:$B,'Banco de dados'!$E:$E)</f>
        <v>LUM LED SL VT 9.1 28W</v>
      </c>
      <c r="CK884" s="26"/>
      <c r="CL884" s="26" t="e">
        <f>IF(CK884="-","-",_xlfn.XLOOKUP(CK884,'Banco de dados'!$B:$B,'Banco de dados'!$E:$E))</f>
        <v>#N/A</v>
      </c>
      <c r="CM884" s="28">
        <f t="shared" si="925"/>
        <v>1</v>
      </c>
      <c r="CN884" s="26">
        <f>_xlfn.XLOOKUP(CI884,'Banco de dados'!$B:$B,'Banco de dados'!$H:$H)</f>
        <v>28</v>
      </c>
      <c r="CO884" s="26" t="e">
        <f t="array" aca="1" ref="CO884" ca="1">_xludf.XLOOKUP(CK884,'Banco de dados'!$B:$B,'Banco de dados'!$H:$H)</f>
        <v>#NAME?</v>
      </c>
      <c r="CP884" s="51" t="e">
        <f t="array" aca="1" ref="CP884" ca="1">_xludf.XLOOKUP(CI884,'Banco de dados'!$B:$B,'Banco de dados'!$F:$F)</f>
        <v>#NAME?</v>
      </c>
      <c r="CQ884" s="26" t="e">
        <f t="array" aca="1" ref="CQ884" ca="1">_xludf.XLOOKUP(CK884,'Banco de dados'!$B:$B,'Banco de dados'!$F:$F)</f>
        <v>#NAME?</v>
      </c>
      <c r="CR884" s="27">
        <v>0</v>
      </c>
      <c r="CS884" s="27"/>
      <c r="CT884" s="26" t="str">
        <f>IF(AG884=0.5,"Suporte",IF(AND(AG884&gt;='Braços de IP'!$B$9,AG884&lt;='Braços de IP'!$D$9),'Braços de IP'!$E$9,IF(AND(AG884&gt;='Braços de IP'!$B$10,AG884&lt;='Braços de IP'!$D$10),'Braços de IP'!$E$10,IF(AND(AG884&gt;='Braços de IP'!$B$11,AG884&lt;='Braços de IP'!$D$11),'Braços de IP'!$E$11,IF(AND(AG884&gt;='Braços de IP'!$B$12,AG884&lt;='Braços de IP'!$D$12),'Braços de IP'!$E$12,IF(AND(AG884&gt;='Braços de IP'!$B$13,AG884&lt;='Braços de IP'!$D$13),'Braços de IP'!$E$13,IF(AND(AG884&gt;='Braços de IP'!$B$14,AG884&lt;='Braços de IP'!$D$14),'Braços de IP'!$E$14,"ERRO")))))))</f>
        <v>Médio I</v>
      </c>
      <c r="CU884" s="27"/>
      <c r="CV884" s="26" t="str">
        <f>IF($CU884="","",VLOOKUP($CU884,'Braços de IP'!$E$9:$I$15,2,0))</f>
        <v/>
      </c>
      <c r="CW884" s="29" t="str">
        <f>IF($CU884="","",VLOOKUP($CU884,'Braços de IP'!$E$9:$I$15,5,0))</f>
        <v/>
      </c>
      <c r="CX884" s="26"/>
      <c r="CY884" s="26"/>
      <c r="CZ884" s="26"/>
      <c r="DA884" s="26"/>
      <c r="DB884" s="26"/>
      <c r="DC884" s="26"/>
      <c r="DD884" s="30">
        <f t="shared" si="926"/>
        <v>28</v>
      </c>
      <c r="DE884" s="31">
        <f t="shared" si="927"/>
        <v>70</v>
      </c>
      <c r="DF884" s="30">
        <f t="shared" si="928"/>
        <v>98</v>
      </c>
      <c r="DG884" s="32">
        <f t="shared" si="929"/>
        <v>0.6</v>
      </c>
      <c r="DH884" s="33" t="s">
        <v>143</v>
      </c>
      <c r="DI884" s="34"/>
      <c r="DJ884" s="35"/>
      <c r="DK884" s="16" t="s">
        <v>144</v>
      </c>
      <c r="DL884" s="16"/>
      <c r="DN884" s="36" t="e">
        <f t="shared" si="970"/>
        <v>#VALUE!</v>
      </c>
    </row>
    <row r="885" spans="2:118" ht="15.75" customHeight="1" x14ac:dyDescent="0.25">
      <c r="B885" s="16">
        <v>207</v>
      </c>
      <c r="C885" s="16" t="s">
        <v>146</v>
      </c>
      <c r="D885" s="16" t="s">
        <v>692</v>
      </c>
      <c r="E885" s="16">
        <v>-8.0708579999999994</v>
      </c>
      <c r="F885" s="16">
        <v>-34.931198000000002</v>
      </c>
      <c r="G885" s="16" t="s">
        <v>157</v>
      </c>
      <c r="H885" s="17" t="s">
        <v>136</v>
      </c>
      <c r="I885" s="16" t="s">
        <v>135</v>
      </c>
      <c r="J885" s="17" t="s">
        <v>137</v>
      </c>
      <c r="K885" s="18">
        <v>70</v>
      </c>
      <c r="L885" s="17" t="s">
        <v>138</v>
      </c>
      <c r="M885" s="17">
        <v>0</v>
      </c>
      <c r="N885" s="16">
        <f t="shared" si="966"/>
        <v>140</v>
      </c>
      <c r="O885" s="17">
        <v>1</v>
      </c>
      <c r="P885" s="17">
        <v>1.52</v>
      </c>
      <c r="Q885" s="17">
        <v>6.8</v>
      </c>
      <c r="R885" s="16"/>
      <c r="S885" s="16"/>
      <c r="T885" s="16">
        <v>0</v>
      </c>
      <c r="U885" s="17">
        <v>1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 t="s">
        <v>139</v>
      </c>
      <c r="AB885" s="17" t="s">
        <v>140</v>
      </c>
      <c r="AC885" s="17">
        <v>27.28</v>
      </c>
      <c r="AD885" s="17">
        <v>5.8</v>
      </c>
      <c r="AE885" s="17">
        <v>1</v>
      </c>
      <c r="AF885" s="17">
        <v>0</v>
      </c>
      <c r="AG885" s="17">
        <v>1.9</v>
      </c>
      <c r="AH885" s="17">
        <f t="shared" si="967"/>
        <v>1.9</v>
      </c>
      <c r="AI885" s="17" t="s">
        <v>136</v>
      </c>
      <c r="AJ885" s="17" t="s">
        <v>136</v>
      </c>
      <c r="AK885" s="17" t="s">
        <v>141</v>
      </c>
      <c r="AL885" s="17">
        <f t="shared" si="968"/>
        <v>2</v>
      </c>
      <c r="AM885" s="17">
        <v>0</v>
      </c>
      <c r="AN885" s="17"/>
      <c r="AO885" s="17">
        <v>0</v>
      </c>
      <c r="AP885" s="17">
        <v>0</v>
      </c>
      <c r="AQ885" s="17">
        <v>0</v>
      </c>
      <c r="AR885" s="17" t="s">
        <v>136</v>
      </c>
      <c r="AS885" s="19">
        <f t="shared" si="908"/>
        <v>0</v>
      </c>
      <c r="AT885" s="19"/>
      <c r="AU885" s="19">
        <f>VLOOKUP(G885,ABNT5101!$I$3:$J$9,2)</f>
        <v>7.5</v>
      </c>
      <c r="AV885" s="19">
        <f>VLOOKUP(G885,ABNT5101!$I$3:$M$9,5)</f>
        <v>0.18</v>
      </c>
      <c r="AW885" s="17" t="str">
        <f>_xlfn.XLOOKUP(G885,ABNT5101!I:I,ABNT5101!L:L)</f>
        <v>-</v>
      </c>
      <c r="AX885" s="17">
        <f>_xlfn.XLOOKUP(G885,ABNT5101!$I:$I,ABNT5101!M:M)</f>
        <v>0.18</v>
      </c>
      <c r="AY885" s="17" t="str">
        <f>_xlfn.XLOOKUP(G885,ABNT5101!$I:$I,ABNT5101!N:N)</f>
        <v>-</v>
      </c>
      <c r="AZ885" s="17">
        <f>_xlfn.XLOOKUP(G885,ABNT5101!$I:$I,ABNT5101!O:O)</f>
        <v>16</v>
      </c>
      <c r="BA885" s="20" t="str">
        <f t="shared" si="909"/>
        <v>ATENDE</v>
      </c>
      <c r="BB885" s="21">
        <f t="shared" ref="BB885:BC885" si="1062">BE885/AU885-1</f>
        <v>0.19866666666666677</v>
      </c>
      <c r="BC885" s="21">
        <f t="shared" si="1062"/>
        <v>1.6111111111111112</v>
      </c>
      <c r="BD885" s="21" t="str">
        <f t="shared" si="911"/>
        <v>-</v>
      </c>
      <c r="BE885" s="22">
        <v>8.99</v>
      </c>
      <c r="BF885" s="22">
        <v>0.47</v>
      </c>
      <c r="BG885" s="22"/>
      <c r="BH885" s="22"/>
      <c r="BI885" s="23"/>
      <c r="BJ885" s="22"/>
      <c r="BK885" s="20" t="str">
        <f t="shared" si="912"/>
        <v>ATENDE</v>
      </c>
      <c r="BL885" s="20" t="str">
        <f t="shared" si="913"/>
        <v>ATENDE</v>
      </c>
      <c r="BM885" s="20" t="str">
        <f t="shared" si="914"/>
        <v>ATENDE</v>
      </c>
      <c r="BN885" s="20" t="str">
        <f t="shared" si="915"/>
        <v>ATENDE</v>
      </c>
      <c r="BO885" s="24" t="str">
        <f t="shared" si="916"/>
        <v>C5</v>
      </c>
      <c r="BP885" s="24" t="str">
        <f t="shared" si="1032"/>
        <v>P6</v>
      </c>
      <c r="BQ885" s="25">
        <f t="shared" si="1060"/>
        <v>1.0033333333333334</v>
      </c>
      <c r="BR885" s="22">
        <v>6.01</v>
      </c>
      <c r="BS885" s="22">
        <v>1.94</v>
      </c>
      <c r="BT885" s="24">
        <f>IF(BP885="-","-",_xlfn.XLOOKUP(BP885,ABNT5101!$B$4:$B$9,ABNT5101!$C$4:$C$9))</f>
        <v>3</v>
      </c>
      <c r="BU885" s="24">
        <f>IF(BP885="-","-",_xlfn.XLOOKUP(BP885,ABNT5101!$B$4:$B$9,ABNT5101!$D$4:$D$9))</f>
        <v>0.6</v>
      </c>
      <c r="BV885" s="20" t="str">
        <f t="shared" si="918"/>
        <v>ATENDE</v>
      </c>
      <c r="BW885" s="20" t="str">
        <f t="shared" si="1061"/>
        <v>ATENDE</v>
      </c>
      <c r="BX885" s="20" t="str">
        <f t="shared" si="920"/>
        <v>ATENDE</v>
      </c>
      <c r="BY885" s="24" t="str">
        <f t="shared" si="1037"/>
        <v>P6</v>
      </c>
      <c r="BZ885" s="25">
        <f t="shared" si="921"/>
        <v>0.77666666666666662</v>
      </c>
      <c r="CA885" s="24">
        <v>5.33</v>
      </c>
      <c r="CB885" s="24">
        <v>3.68</v>
      </c>
      <c r="CC885" s="20">
        <f>IF(BY885="-","-",_xlfn.XLOOKUP(BY885,ABNT5101!$B$4:$B$9,ABNT5101!$C$4:$C$9))</f>
        <v>3</v>
      </c>
      <c r="CD885" s="24">
        <f>IF(BY885="-","-",_xlfn.XLOOKUP(BY885,ABNT5101!$B$4:$B$9,ABNT5101!$D$4:$D$9))</f>
        <v>0.6</v>
      </c>
      <c r="CE885" s="20" t="str">
        <f t="shared" si="922"/>
        <v>ATENDE</v>
      </c>
      <c r="CF885" s="20" t="str">
        <f t="shared" si="923"/>
        <v>ATENDE</v>
      </c>
      <c r="CG885" s="20" t="str">
        <f t="shared" si="1040"/>
        <v>ATENDE</v>
      </c>
      <c r="CH885" s="26" t="str">
        <f>_xlfn.XLOOKUP(CI885,'Banco de dados'!$B:$B,'Banco de dados'!$D:$D)</f>
        <v>SX LIGHTING</v>
      </c>
      <c r="CI885" s="27" t="str">
        <f>'Banco de dados'!B53</f>
        <v>SX-INEVO020HF</v>
      </c>
      <c r="CJ885" s="26" t="str">
        <f>_xlfn.XLOOKUP(CI885,'Banco de dados'!$B:$B,'Banco de dados'!$E:$E)</f>
        <v>SXINEVO020K50L12CZF7PHF</v>
      </c>
      <c r="CK885" s="26"/>
      <c r="CL885" s="26" t="e">
        <f>IF(CK885="-","-",_xlfn.XLOOKUP(CK885,'Banco de dados'!$B:$B,'Banco de dados'!$E:$E))</f>
        <v>#N/A</v>
      </c>
      <c r="CM885" s="28">
        <f t="shared" si="925"/>
        <v>1</v>
      </c>
      <c r="CN885" s="26">
        <f>_xlfn.XLOOKUP(CI885,'Banco de dados'!$B:$B,'Banco de dados'!$H:$H)</f>
        <v>22.5</v>
      </c>
      <c r="CO885" s="26" t="e">
        <f t="array" aca="1" ref="CO885" ca="1">_xludf.XLOOKUP(CK885,'Banco de dados'!$B:$B,'Banco de dados'!$H:$H)</f>
        <v>#NAME?</v>
      </c>
      <c r="CP885" s="51" t="e">
        <f t="array" aca="1" ref="CP885" ca="1">_xludf.XLOOKUP(CI885,'Banco de dados'!$B:$B,'Banco de dados'!$F:$F)</f>
        <v>#NAME?</v>
      </c>
      <c r="CQ885" s="26" t="e">
        <f t="array" aca="1" ref="CQ885" ca="1">_xludf.XLOOKUP(CK885,'Banco de dados'!$B:$B,'Banco de dados'!$F:$F)</f>
        <v>#NAME?</v>
      </c>
      <c r="CR885" s="27">
        <v>0</v>
      </c>
      <c r="CS885" s="27"/>
      <c r="CT885" s="26" t="str">
        <f>IF(AG885=0.5,"Suporte",IF(AND(AG885&gt;='Braços de IP'!$B$9,AG885&lt;='Braços de IP'!$D$9),'Braços de IP'!$E$9,IF(AND(AG885&gt;='Braços de IP'!$B$10,AG885&lt;='Braços de IP'!$D$10),'Braços de IP'!$E$10,IF(AND(AG885&gt;='Braços de IP'!$B$11,AG885&lt;='Braços de IP'!$D$11),'Braços de IP'!$E$11,IF(AND(AG885&gt;='Braços de IP'!$B$12,AG885&lt;='Braços de IP'!$D$12),'Braços de IP'!$E$12,IF(AND(AG885&gt;='Braços de IP'!$B$13,AG885&lt;='Braços de IP'!$D$13),'Braços de IP'!$E$13,IF(AND(AG885&gt;='Braços de IP'!$B$14,AG885&lt;='Braços de IP'!$D$14),'Braços de IP'!$E$14,"ERRO")))))))</f>
        <v>Médio I</v>
      </c>
      <c r="CU885" s="27"/>
      <c r="CV885" s="26" t="str">
        <f>IF($CU885="","",VLOOKUP($CU885,'Braços de IP'!$E$9:$I$15,2,0))</f>
        <v/>
      </c>
      <c r="CW885" s="29" t="str">
        <f>IF($CU885="","",VLOOKUP($CU885,'Braços de IP'!$E$9:$I$15,5,0))</f>
        <v/>
      </c>
      <c r="CX885" s="26"/>
      <c r="CY885" s="26"/>
      <c r="CZ885" s="26"/>
      <c r="DA885" s="26"/>
      <c r="DB885" s="26"/>
      <c r="DC885" s="26"/>
      <c r="DD885" s="30">
        <f t="shared" si="926"/>
        <v>22.5</v>
      </c>
      <c r="DE885" s="31">
        <f t="shared" si="927"/>
        <v>70</v>
      </c>
      <c r="DF885" s="30">
        <f t="shared" si="928"/>
        <v>92.5</v>
      </c>
      <c r="DG885" s="32">
        <f t="shared" si="929"/>
        <v>0.6785714285714286</v>
      </c>
      <c r="DH885" s="33" t="s">
        <v>143</v>
      </c>
      <c r="DI885" s="34"/>
      <c r="DJ885" s="35"/>
      <c r="DK885" s="16" t="s">
        <v>144</v>
      </c>
      <c r="DL885" s="16"/>
      <c r="DN885" s="36" t="e">
        <f t="shared" si="970"/>
        <v>#VALUE!</v>
      </c>
    </row>
    <row r="886" spans="2:118" ht="15.75" customHeight="1" x14ac:dyDescent="0.25">
      <c r="B886" s="16">
        <v>207</v>
      </c>
      <c r="C886" s="16" t="s">
        <v>146</v>
      </c>
      <c r="D886" s="16" t="s">
        <v>692</v>
      </c>
      <c r="E886" s="16">
        <v>-8.0708579999999994</v>
      </c>
      <c r="F886" s="16">
        <v>-34.931198000000002</v>
      </c>
      <c r="G886" s="16" t="s">
        <v>157</v>
      </c>
      <c r="H886" s="17" t="s">
        <v>136</v>
      </c>
      <c r="I886" s="16" t="s">
        <v>135</v>
      </c>
      <c r="J886" s="17" t="s">
        <v>137</v>
      </c>
      <c r="K886" s="18">
        <v>70</v>
      </c>
      <c r="L886" s="17" t="s">
        <v>138</v>
      </c>
      <c r="M886" s="17">
        <v>0</v>
      </c>
      <c r="N886" s="16">
        <f t="shared" si="966"/>
        <v>140</v>
      </c>
      <c r="O886" s="17">
        <v>1</v>
      </c>
      <c r="P886" s="17">
        <v>1.52</v>
      </c>
      <c r="Q886" s="17">
        <v>6.8</v>
      </c>
      <c r="R886" s="16"/>
      <c r="S886" s="16"/>
      <c r="T886" s="16">
        <v>0</v>
      </c>
      <c r="U886" s="17">
        <v>1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 t="s">
        <v>139</v>
      </c>
      <c r="AB886" s="17" t="s">
        <v>140</v>
      </c>
      <c r="AC886" s="17">
        <v>27.28</v>
      </c>
      <c r="AD886" s="17">
        <v>5.8</v>
      </c>
      <c r="AE886" s="17">
        <v>1</v>
      </c>
      <c r="AF886" s="17">
        <v>0</v>
      </c>
      <c r="AG886" s="17">
        <v>1.9</v>
      </c>
      <c r="AH886" s="17">
        <f t="shared" si="967"/>
        <v>1.9</v>
      </c>
      <c r="AI886" s="17" t="s">
        <v>136</v>
      </c>
      <c r="AJ886" s="17" t="s">
        <v>136</v>
      </c>
      <c r="AK886" s="17" t="s">
        <v>141</v>
      </c>
      <c r="AL886" s="17">
        <f t="shared" si="968"/>
        <v>2</v>
      </c>
      <c r="AM886" s="17">
        <v>0</v>
      </c>
      <c r="AN886" s="17"/>
      <c r="AO886" s="17">
        <v>0</v>
      </c>
      <c r="AP886" s="17">
        <v>0</v>
      </c>
      <c r="AQ886" s="17">
        <v>0</v>
      </c>
      <c r="AR886" s="17" t="s">
        <v>136</v>
      </c>
      <c r="AS886" s="19">
        <f t="shared" si="908"/>
        <v>0</v>
      </c>
      <c r="AT886" s="19"/>
      <c r="AU886" s="19">
        <f>VLOOKUP(G886,ABNT5101!$I$3:$J$9,2)</f>
        <v>7.5</v>
      </c>
      <c r="AV886" s="19">
        <f>VLOOKUP(G886,ABNT5101!$I$3:$M$9,5)</f>
        <v>0.18</v>
      </c>
      <c r="AW886" s="17" t="str">
        <f>_xlfn.XLOOKUP(G886,ABNT5101!I:I,ABNT5101!L:L)</f>
        <v>-</v>
      </c>
      <c r="AX886" s="17">
        <f>_xlfn.XLOOKUP(G886,ABNT5101!$I:$I,ABNT5101!M:M)</f>
        <v>0.18</v>
      </c>
      <c r="AY886" s="17" t="str">
        <f>_xlfn.XLOOKUP(G886,ABNT5101!$I:$I,ABNT5101!N:N)</f>
        <v>-</v>
      </c>
      <c r="AZ886" s="17">
        <f>_xlfn.XLOOKUP(G886,ABNT5101!$I:$I,ABNT5101!O:O)</f>
        <v>16</v>
      </c>
      <c r="BA886" s="20" t="str">
        <f t="shared" si="909"/>
        <v>ATENDE</v>
      </c>
      <c r="BB886" s="21">
        <f t="shared" ref="BB886:BC886" si="1063">BE886/AU886-1</f>
        <v>0.74399999999999999</v>
      </c>
      <c r="BC886" s="21">
        <f t="shared" si="1063"/>
        <v>1.8333333333333335</v>
      </c>
      <c r="BD886" s="21" t="str">
        <f t="shared" si="911"/>
        <v>-</v>
      </c>
      <c r="BE886" s="22">
        <v>13.08</v>
      </c>
      <c r="BF886" s="22">
        <v>0.51</v>
      </c>
      <c r="BG886" s="22"/>
      <c r="BH886" s="22"/>
      <c r="BI886" s="23"/>
      <c r="BJ886" s="22"/>
      <c r="BK886" s="20" t="str">
        <f t="shared" si="912"/>
        <v>ATENDE</v>
      </c>
      <c r="BL886" s="20" t="str">
        <f t="shared" si="913"/>
        <v>ATENDE</v>
      </c>
      <c r="BM886" s="20" t="str">
        <f t="shared" si="914"/>
        <v>ATENDE</v>
      </c>
      <c r="BN886" s="20" t="str">
        <f t="shared" si="915"/>
        <v>ATENDE</v>
      </c>
      <c r="BO886" s="24" t="str">
        <f t="shared" si="916"/>
        <v>C5</v>
      </c>
      <c r="BP886" s="24" t="str">
        <f t="shared" si="1032"/>
        <v>P6</v>
      </c>
      <c r="BQ886" s="25">
        <f t="shared" si="1060"/>
        <v>1.9166666666666665</v>
      </c>
      <c r="BR886" s="22">
        <v>8.75</v>
      </c>
      <c r="BS886" s="22">
        <v>4.2300000000000004</v>
      </c>
      <c r="BT886" s="24">
        <f>IF(BP886="-","-",_xlfn.XLOOKUP(BP886,ABNT5101!$B$4:$B$9,ABNT5101!$C$4:$C$9))</f>
        <v>3</v>
      </c>
      <c r="BU886" s="24">
        <f>IF(BP886="-","-",_xlfn.XLOOKUP(BP886,ABNT5101!$B$4:$B$9,ABNT5101!$D$4:$D$9))</f>
        <v>0.6</v>
      </c>
      <c r="BV886" s="20" t="str">
        <f t="shared" si="918"/>
        <v>ATENDE</v>
      </c>
      <c r="BW886" s="20" t="str">
        <f t="shared" si="1061"/>
        <v>ATENDE</v>
      </c>
      <c r="BX886" s="20" t="str">
        <f t="shared" si="920"/>
        <v>ATENDE</v>
      </c>
      <c r="BY886" s="24" t="str">
        <f t="shared" si="1037"/>
        <v>P6</v>
      </c>
      <c r="BZ886" s="25">
        <f t="shared" si="921"/>
        <v>1.2866666666666666</v>
      </c>
      <c r="CA886" s="24">
        <v>6.86</v>
      </c>
      <c r="CB886" s="24">
        <v>4.99</v>
      </c>
      <c r="CC886" s="20">
        <f>IF(BY886="-","-",_xlfn.XLOOKUP(BY886,ABNT5101!$B$4:$B$9,ABNT5101!$C$4:$C$9))</f>
        <v>3</v>
      </c>
      <c r="CD886" s="24">
        <f>IF(BY886="-","-",_xlfn.XLOOKUP(BY886,ABNT5101!$B$4:$B$9,ABNT5101!$D$4:$D$9))</f>
        <v>0.6</v>
      </c>
      <c r="CE886" s="20" t="str">
        <f t="shared" si="922"/>
        <v>ATENDE</v>
      </c>
      <c r="CF886" s="20" t="str">
        <f t="shared" si="923"/>
        <v>ATENDE</v>
      </c>
      <c r="CG886" s="20" t="str">
        <f t="shared" si="1040"/>
        <v>ATENDE</v>
      </c>
      <c r="CH886" s="26" t="str">
        <f>_xlfn.XLOOKUP(CI886,'Banco de dados'!$B:$B,'Banco de dados'!$D:$D)</f>
        <v>TECNOWATT</v>
      </c>
      <c r="CI886" s="27" t="str">
        <f>'Banco de dados'!B65</f>
        <v xml:space="preserve">SIGSAGPTLRRSSNDL_30W_38IBBRS
</v>
      </c>
      <c r="CJ886" s="26" t="str">
        <f>_xlfn.XLOOKUP(CI886,'Banco de dados'!$B:$B,'Banco de dados'!$E:$E)</f>
        <v>SIGSAGPTLRRSSNDL_30W_38IBBRS
1-10C1MUN6.5</v>
      </c>
      <c r="CK886" s="26"/>
      <c r="CL886" s="26" t="e">
        <f>IF(CK886="-","-",_xlfn.XLOOKUP(CK886,'Banco de dados'!$B:$B,'Banco de dados'!$E:$E))</f>
        <v>#N/A</v>
      </c>
      <c r="CM886" s="28">
        <f t="shared" si="925"/>
        <v>1</v>
      </c>
      <c r="CN886" s="26">
        <f>_xlfn.XLOOKUP(CI886,'Banco de dados'!$B:$B,'Banco de dados'!$H:$H)</f>
        <v>30</v>
      </c>
      <c r="CO886" s="26" t="e">
        <f t="array" aca="1" ref="CO886" ca="1">_xludf.XLOOKUP(CK886,'Banco de dados'!$B:$B,'Banco de dados'!$H:$H)</f>
        <v>#NAME?</v>
      </c>
      <c r="CP886" s="51" t="e">
        <f t="array" aca="1" ref="CP886" ca="1">_xludf.XLOOKUP(CI886,'Banco de dados'!$B:$B,'Banco de dados'!$F:$F)</f>
        <v>#NAME?</v>
      </c>
      <c r="CQ886" s="26" t="e">
        <f t="array" aca="1" ref="CQ886" ca="1">_xludf.XLOOKUP(CK886,'Banco de dados'!$B:$B,'Banco de dados'!$F:$F)</f>
        <v>#NAME?</v>
      </c>
      <c r="CR886" s="27">
        <v>0</v>
      </c>
      <c r="CS886" s="27"/>
      <c r="CT886" s="26" t="str">
        <f>IF(AG886=0.5,"Suporte",IF(AND(AG886&gt;='Braços de IP'!$B$9,AG886&lt;='Braços de IP'!$D$9),'Braços de IP'!$E$9,IF(AND(AG886&gt;='Braços de IP'!$B$10,AG886&lt;='Braços de IP'!$D$10),'Braços de IP'!$E$10,IF(AND(AG886&gt;='Braços de IP'!$B$11,AG886&lt;='Braços de IP'!$D$11),'Braços de IP'!$E$11,IF(AND(AG886&gt;='Braços de IP'!$B$12,AG886&lt;='Braços de IP'!$D$12),'Braços de IP'!$E$12,IF(AND(AG886&gt;='Braços de IP'!$B$13,AG886&lt;='Braços de IP'!$D$13),'Braços de IP'!$E$13,IF(AND(AG886&gt;='Braços de IP'!$B$14,AG886&lt;='Braços de IP'!$D$14),'Braços de IP'!$E$14,"ERRO")))))))</f>
        <v>Médio I</v>
      </c>
      <c r="CU886" s="27"/>
      <c r="CV886" s="26" t="str">
        <f>IF($CU886="","",VLOOKUP($CU886,'Braços de IP'!$E$9:$I$15,2,0))</f>
        <v/>
      </c>
      <c r="CW886" s="29" t="str">
        <f>IF($CU886="","",VLOOKUP($CU886,'Braços de IP'!$E$9:$I$15,5,0))</f>
        <v/>
      </c>
      <c r="CX886" s="26"/>
      <c r="CY886" s="26"/>
      <c r="CZ886" s="26"/>
      <c r="DA886" s="26"/>
      <c r="DB886" s="26"/>
      <c r="DC886" s="26"/>
      <c r="DD886" s="30">
        <f t="shared" si="926"/>
        <v>30</v>
      </c>
      <c r="DE886" s="31">
        <f t="shared" si="927"/>
        <v>70</v>
      </c>
      <c r="DF886" s="30">
        <f t="shared" si="928"/>
        <v>100</v>
      </c>
      <c r="DG886" s="32">
        <f t="shared" si="929"/>
        <v>0.5714285714285714</v>
      </c>
      <c r="DH886" s="33" t="s">
        <v>143</v>
      </c>
      <c r="DI886" s="34"/>
      <c r="DJ886" s="35"/>
      <c r="DK886" s="16" t="s">
        <v>144</v>
      </c>
      <c r="DL886" s="16"/>
      <c r="DN886" s="36" t="e">
        <f t="shared" si="970"/>
        <v>#VALUE!</v>
      </c>
    </row>
    <row r="887" spans="2:118" ht="15.75" customHeight="1" x14ac:dyDescent="0.25">
      <c r="B887" s="16">
        <v>208</v>
      </c>
      <c r="C887" s="16" t="s">
        <v>146</v>
      </c>
      <c r="D887" s="16" t="s">
        <v>693</v>
      </c>
      <c r="E887" s="16">
        <v>-8.0331519999999994</v>
      </c>
      <c r="F887" s="16">
        <v>-34.991995000000003</v>
      </c>
      <c r="G887" s="16" t="s">
        <v>153</v>
      </c>
      <c r="H887" s="17" t="s">
        <v>136</v>
      </c>
      <c r="I887" s="16" t="s">
        <v>149</v>
      </c>
      <c r="J887" s="17" t="s">
        <v>137</v>
      </c>
      <c r="K887" s="18">
        <v>70</v>
      </c>
      <c r="L887" s="17" t="s">
        <v>138</v>
      </c>
      <c r="M887" s="17">
        <v>0</v>
      </c>
      <c r="N887" s="16">
        <f t="shared" si="966"/>
        <v>140</v>
      </c>
      <c r="O887" s="17">
        <v>1</v>
      </c>
      <c r="P887" s="17">
        <v>1.58</v>
      </c>
      <c r="Q887" s="17">
        <v>9</v>
      </c>
      <c r="R887" s="16"/>
      <c r="S887" s="16"/>
      <c r="T887" s="16">
        <v>0</v>
      </c>
      <c r="U887" s="17">
        <v>1.07</v>
      </c>
      <c r="V887" s="17">
        <v>0</v>
      </c>
      <c r="W887" s="17">
        <v>0</v>
      </c>
      <c r="X887" s="17">
        <v>0</v>
      </c>
      <c r="Y887" s="17">
        <v>0</v>
      </c>
      <c r="Z887" s="17">
        <v>0</v>
      </c>
      <c r="AA887" s="17" t="s">
        <v>139</v>
      </c>
      <c r="AB887" s="17" t="s">
        <v>140</v>
      </c>
      <c r="AC887" s="17">
        <v>19.829999999999998</v>
      </c>
      <c r="AD887" s="17">
        <v>6.2</v>
      </c>
      <c r="AE887" s="17">
        <v>1</v>
      </c>
      <c r="AF887" s="17">
        <v>1.2</v>
      </c>
      <c r="AG887" s="17">
        <v>2.27</v>
      </c>
      <c r="AH887" s="17">
        <f t="shared" si="967"/>
        <v>1.07</v>
      </c>
      <c r="AI887" s="17" t="s">
        <v>136</v>
      </c>
      <c r="AJ887" s="17" t="s">
        <v>136</v>
      </c>
      <c r="AK887" s="17" t="s">
        <v>141</v>
      </c>
      <c r="AL887" s="17">
        <f t="shared" si="968"/>
        <v>2</v>
      </c>
      <c r="AM887" s="17">
        <v>0</v>
      </c>
      <c r="AN887" s="17"/>
      <c r="AO887" s="17">
        <v>0</v>
      </c>
      <c r="AP887" s="17">
        <v>0</v>
      </c>
      <c r="AQ887" s="17">
        <v>0</v>
      </c>
      <c r="AR887" s="17" t="s">
        <v>136</v>
      </c>
      <c r="AS887" s="19">
        <f t="shared" si="908"/>
        <v>0</v>
      </c>
      <c r="AT887" s="19"/>
      <c r="AU887" s="19">
        <f>VLOOKUP(G887,ABNT5101!$I$3:$J$9,2)</f>
        <v>15</v>
      </c>
      <c r="AV887" s="19">
        <f>VLOOKUP(G887,ABNT5101!$I$3:$M$9,5)</f>
        <v>0.18</v>
      </c>
      <c r="AW887" s="17" t="str">
        <f>_xlfn.XLOOKUP(G887,ABNT5101!I:I,ABNT5101!L:L)</f>
        <v>-</v>
      </c>
      <c r="AX887" s="17">
        <f>_xlfn.XLOOKUP(G887,ABNT5101!$I:$I,ABNT5101!M:M)</f>
        <v>0.18</v>
      </c>
      <c r="AY887" s="17" t="str">
        <f>_xlfn.XLOOKUP(G887,ABNT5101!$I:$I,ABNT5101!N:N)</f>
        <v>-</v>
      </c>
      <c r="AZ887" s="17">
        <f>_xlfn.XLOOKUP(G887,ABNT5101!$I:$I,ABNT5101!O:O)</f>
        <v>15</v>
      </c>
      <c r="BA887" s="20" t="str">
        <f t="shared" si="909"/>
        <v>ATENDE</v>
      </c>
      <c r="BB887" s="21">
        <f t="shared" ref="BB887:BC887" si="1064">BE887/AU887-1</f>
        <v>7.3333333333331918E-3</v>
      </c>
      <c r="BC887" s="21">
        <f t="shared" si="1064"/>
        <v>2.5</v>
      </c>
      <c r="BD887" s="21" t="str">
        <f t="shared" si="911"/>
        <v>-</v>
      </c>
      <c r="BE887" s="22">
        <v>15.11</v>
      </c>
      <c r="BF887" s="22">
        <v>0.63</v>
      </c>
      <c r="BG887" s="22"/>
      <c r="BH887" s="22"/>
      <c r="BI887" s="23"/>
      <c r="BJ887" s="22"/>
      <c r="BK887" s="20" t="str">
        <f t="shared" si="912"/>
        <v>ATENDE</v>
      </c>
      <c r="BL887" s="20" t="str">
        <f t="shared" si="913"/>
        <v>ATENDE</v>
      </c>
      <c r="BM887" s="20" t="str">
        <f t="shared" si="914"/>
        <v>ATENDE</v>
      </c>
      <c r="BN887" s="20" t="str">
        <f t="shared" si="915"/>
        <v>ATENDE</v>
      </c>
      <c r="BO887" s="24" t="str">
        <f t="shared" si="916"/>
        <v>C3</v>
      </c>
      <c r="BP887" s="24" t="str">
        <f t="shared" si="1032"/>
        <v>P5</v>
      </c>
      <c r="BQ887" s="25">
        <f t="shared" si="1060"/>
        <v>0.46799999999999997</v>
      </c>
      <c r="BR887" s="22">
        <v>7.34</v>
      </c>
      <c r="BS887" s="22">
        <v>5.84</v>
      </c>
      <c r="BT887" s="24">
        <f>IF(BP887="-","-",_xlfn.XLOOKUP(BP887,ABNT5101!$B$4:$B$9,ABNT5101!$C$4:$C$9))</f>
        <v>5</v>
      </c>
      <c r="BU887" s="24">
        <f>IF(BP887="-","-",_xlfn.XLOOKUP(BP887,ABNT5101!$B$4:$B$9,ABNT5101!$D$4:$D$9))</f>
        <v>1</v>
      </c>
      <c r="BV887" s="20" t="str">
        <f t="shared" si="918"/>
        <v>ATENDE</v>
      </c>
      <c r="BW887" s="20" t="str">
        <f t="shared" si="1061"/>
        <v>ATENDE</v>
      </c>
      <c r="BX887" s="20" t="str">
        <f t="shared" si="920"/>
        <v>ATENDE</v>
      </c>
      <c r="BY887" s="24" t="str">
        <f t="shared" si="1037"/>
        <v>P5</v>
      </c>
      <c r="BZ887" s="25">
        <f t="shared" si="921"/>
        <v>1.4379999999999997</v>
      </c>
      <c r="CA887" s="24">
        <v>12.19</v>
      </c>
      <c r="CB887" s="24">
        <v>8.1999999999999993</v>
      </c>
      <c r="CC887" s="20">
        <f>IF(BY887="-","-",_xlfn.XLOOKUP(BY887,ABNT5101!$B$4:$B$9,ABNT5101!$C$4:$C$9))</f>
        <v>5</v>
      </c>
      <c r="CD887" s="24">
        <f>IF(BY887="-","-",_xlfn.XLOOKUP(BY887,ABNT5101!$B$4:$B$9,ABNT5101!$D$4:$D$9))</f>
        <v>1</v>
      </c>
      <c r="CE887" s="20" t="str">
        <f t="shared" si="922"/>
        <v>ATENDE</v>
      </c>
      <c r="CF887" s="20" t="str">
        <f t="shared" si="923"/>
        <v>ATENDE</v>
      </c>
      <c r="CG887" s="20" t="str">
        <f t="shared" si="1040"/>
        <v>ATENDE</v>
      </c>
      <c r="CH887" s="26" t="str">
        <f>_xlfn.XLOOKUP(CI887,'Banco de dados'!$B:$B,'Banco de dados'!$D:$D)</f>
        <v>LEDSTAR</v>
      </c>
      <c r="CI887" s="47" t="str">
        <f>'Banco de dados'!B6</f>
        <v xml:space="preserve"> SL VT 9.1 35W</v>
      </c>
      <c r="CJ887" s="26" t="str">
        <f>_xlfn.XLOOKUP(CI887,'Banco de dados'!$B:$B,'Banco de dados'!$E:$E)</f>
        <v>LUM LED SL VT 9.1 35W</v>
      </c>
      <c r="CK887" s="26"/>
      <c r="CL887" s="26" t="e">
        <f>IF(CK887="-","-",_xlfn.XLOOKUP(CK887,'Banco de dados'!$B:$B,'Banco de dados'!$E:$E))</f>
        <v>#N/A</v>
      </c>
      <c r="CM887" s="28">
        <f t="shared" si="925"/>
        <v>1</v>
      </c>
      <c r="CN887" s="26">
        <f>_xlfn.XLOOKUP(CI887,'Banco de dados'!$B:$B,'Banco de dados'!$H:$H)</f>
        <v>35</v>
      </c>
      <c r="CO887" s="26" t="e">
        <f t="array" aca="1" ref="CO887" ca="1">_xludf.XLOOKUP(CK887,'Banco de dados'!$B:$B,'Banco de dados'!$H:$H)</f>
        <v>#NAME?</v>
      </c>
      <c r="CP887" s="51" t="e">
        <f t="array" aca="1" ref="CP887" ca="1">_xludf.XLOOKUP(CI887,'Banco de dados'!$B:$B,'Banco de dados'!$F:$F)</f>
        <v>#NAME?</v>
      </c>
      <c r="CQ887" s="26" t="e">
        <f t="array" aca="1" ref="CQ887" ca="1">_xludf.XLOOKUP(CK887,'Banco de dados'!$B:$B,'Banco de dados'!$F:$F)</f>
        <v>#NAME?</v>
      </c>
      <c r="CR887" s="27">
        <v>0</v>
      </c>
      <c r="CS887" s="27"/>
      <c r="CT887" s="26" t="str">
        <f>IF(AG887=0.5,"Suporte",IF(AND(AG887&gt;='Braços de IP'!$B$9,AG887&lt;='Braços de IP'!$D$9),'Braços de IP'!$E$9,IF(AND(AG887&gt;='Braços de IP'!$B$10,AG887&lt;='Braços de IP'!$D$10),'Braços de IP'!$E$10,IF(AND(AG887&gt;='Braços de IP'!$B$11,AG887&lt;='Braços de IP'!$D$11),'Braços de IP'!$E$11,IF(AND(AG887&gt;='Braços de IP'!$B$12,AG887&lt;='Braços de IP'!$D$12),'Braços de IP'!$E$12,IF(AND(AG887&gt;='Braços de IP'!$B$13,AG887&lt;='Braços de IP'!$D$13),'Braços de IP'!$E$13,IF(AND(AG887&gt;='Braços de IP'!$B$14,AG887&lt;='Braços de IP'!$D$14),'Braços de IP'!$E$14,"ERRO")))))))</f>
        <v>Médio II</v>
      </c>
      <c r="CU887" s="27"/>
      <c r="CV887" s="26" t="str">
        <f>IF($CU887="","",VLOOKUP($CU887,'Braços de IP'!$E$9:$I$15,2,0))</f>
        <v/>
      </c>
      <c r="CW887" s="29" t="str">
        <f>IF($CU887="","",VLOOKUP($CU887,'Braços de IP'!$E$9:$I$15,5,0))</f>
        <v/>
      </c>
      <c r="CX887" s="26"/>
      <c r="CY887" s="26"/>
      <c r="CZ887" s="26"/>
      <c r="DA887" s="26"/>
      <c r="DB887" s="26"/>
      <c r="DC887" s="26"/>
      <c r="DD887" s="30">
        <f t="shared" si="926"/>
        <v>35</v>
      </c>
      <c r="DE887" s="31">
        <f t="shared" si="927"/>
        <v>70</v>
      </c>
      <c r="DF887" s="30">
        <f t="shared" si="928"/>
        <v>105</v>
      </c>
      <c r="DG887" s="32">
        <f t="shared" si="929"/>
        <v>0.5</v>
      </c>
      <c r="DH887" s="33" t="s">
        <v>172</v>
      </c>
      <c r="DI887" s="34"/>
      <c r="DJ887" s="35"/>
      <c r="DK887" s="16" t="s">
        <v>144</v>
      </c>
      <c r="DL887" s="16"/>
      <c r="DN887" s="36" t="e">
        <f t="shared" si="970"/>
        <v>#VALUE!</v>
      </c>
    </row>
    <row r="888" spans="2:118" ht="15.75" customHeight="1" x14ac:dyDescent="0.25">
      <c r="B888" s="16">
        <v>208</v>
      </c>
      <c r="C888" s="16" t="s">
        <v>146</v>
      </c>
      <c r="D888" s="16" t="s">
        <v>693</v>
      </c>
      <c r="E888" s="16">
        <v>-8.0331519999999994</v>
      </c>
      <c r="F888" s="16">
        <v>-34.991995000000003</v>
      </c>
      <c r="G888" s="16" t="s">
        <v>153</v>
      </c>
      <c r="H888" s="17" t="s">
        <v>136</v>
      </c>
      <c r="I888" s="16" t="s">
        <v>149</v>
      </c>
      <c r="J888" s="17" t="s">
        <v>137</v>
      </c>
      <c r="K888" s="18">
        <v>70</v>
      </c>
      <c r="L888" s="17" t="s">
        <v>138</v>
      </c>
      <c r="M888" s="17">
        <v>0</v>
      </c>
      <c r="N888" s="16">
        <f t="shared" si="966"/>
        <v>140</v>
      </c>
      <c r="O888" s="17">
        <v>1</v>
      </c>
      <c r="P888" s="17">
        <v>1.58</v>
      </c>
      <c r="Q888" s="17">
        <v>9</v>
      </c>
      <c r="R888" s="16"/>
      <c r="S888" s="16"/>
      <c r="T888" s="16">
        <v>0</v>
      </c>
      <c r="U888" s="17">
        <v>1.07</v>
      </c>
      <c r="V888" s="17">
        <v>0</v>
      </c>
      <c r="W888" s="17">
        <v>0</v>
      </c>
      <c r="X888" s="17">
        <v>0</v>
      </c>
      <c r="Y888" s="17">
        <v>0</v>
      </c>
      <c r="Z888" s="17">
        <v>0</v>
      </c>
      <c r="AA888" s="17" t="s">
        <v>139</v>
      </c>
      <c r="AB888" s="17" t="s">
        <v>140</v>
      </c>
      <c r="AC888" s="17">
        <v>19.829999999999998</v>
      </c>
      <c r="AD888" s="17">
        <v>6.2</v>
      </c>
      <c r="AE888" s="17">
        <v>1</v>
      </c>
      <c r="AF888" s="17">
        <v>1.2</v>
      </c>
      <c r="AG888" s="17">
        <v>2.27</v>
      </c>
      <c r="AH888" s="17">
        <f t="shared" si="967"/>
        <v>1.07</v>
      </c>
      <c r="AI888" s="17" t="s">
        <v>136</v>
      </c>
      <c r="AJ888" s="17" t="s">
        <v>136</v>
      </c>
      <c r="AK888" s="17" t="s">
        <v>141</v>
      </c>
      <c r="AL888" s="17">
        <f t="shared" si="968"/>
        <v>2</v>
      </c>
      <c r="AM888" s="17">
        <v>0</v>
      </c>
      <c r="AN888" s="17"/>
      <c r="AO888" s="17">
        <v>0</v>
      </c>
      <c r="AP888" s="17">
        <v>0</v>
      </c>
      <c r="AQ888" s="17">
        <v>0</v>
      </c>
      <c r="AR888" s="17" t="s">
        <v>136</v>
      </c>
      <c r="AS888" s="19">
        <f t="shared" si="908"/>
        <v>0</v>
      </c>
      <c r="AT888" s="19"/>
      <c r="AU888" s="19">
        <f>VLOOKUP(G888,ABNT5101!$I$3:$J$9,2)</f>
        <v>15</v>
      </c>
      <c r="AV888" s="19">
        <f>VLOOKUP(G888,ABNT5101!$I$3:$M$9,5)</f>
        <v>0.18</v>
      </c>
      <c r="AW888" s="17" t="str">
        <f>_xlfn.XLOOKUP(G888,ABNT5101!I:I,ABNT5101!L:L)</f>
        <v>-</v>
      </c>
      <c r="AX888" s="17">
        <f>_xlfn.XLOOKUP(G888,ABNT5101!$I:$I,ABNT5101!M:M)</f>
        <v>0.18</v>
      </c>
      <c r="AY888" s="17" t="str">
        <f>_xlfn.XLOOKUP(G888,ABNT5101!$I:$I,ABNT5101!N:N)</f>
        <v>-</v>
      </c>
      <c r="AZ888" s="17">
        <f>_xlfn.XLOOKUP(G888,ABNT5101!$I:$I,ABNT5101!O:O)</f>
        <v>15</v>
      </c>
      <c r="BA888" s="20" t="str">
        <f t="shared" si="909"/>
        <v>ATENDE</v>
      </c>
      <c r="BB888" s="21">
        <f t="shared" ref="BB888:BC888" si="1065">BE888/AU888-1</f>
        <v>0.14999999999999991</v>
      </c>
      <c r="BC888" s="21">
        <f t="shared" si="1065"/>
        <v>2.833333333333333</v>
      </c>
      <c r="BD888" s="21" t="str">
        <f t="shared" si="911"/>
        <v>-</v>
      </c>
      <c r="BE888" s="22">
        <v>17.25</v>
      </c>
      <c r="BF888" s="22">
        <v>0.69</v>
      </c>
      <c r="BG888" s="22"/>
      <c r="BH888" s="22"/>
      <c r="BI888" s="23"/>
      <c r="BJ888" s="22"/>
      <c r="BK888" s="20" t="str">
        <f t="shared" si="912"/>
        <v>ATENDE</v>
      </c>
      <c r="BL888" s="20" t="str">
        <f t="shared" si="913"/>
        <v>ATENDE</v>
      </c>
      <c r="BM888" s="20" t="str">
        <f t="shared" si="914"/>
        <v>ATENDE</v>
      </c>
      <c r="BN888" s="20" t="str">
        <f t="shared" si="915"/>
        <v>ATENDE</v>
      </c>
      <c r="BO888" s="24" t="str">
        <f t="shared" si="916"/>
        <v>C3</v>
      </c>
      <c r="BP888" s="24" t="str">
        <f t="shared" si="1032"/>
        <v>P5</v>
      </c>
      <c r="BQ888" s="25">
        <f t="shared" si="1060"/>
        <v>0.56400000000000006</v>
      </c>
      <c r="BR888" s="22">
        <v>7.82</v>
      </c>
      <c r="BS888" s="22">
        <v>6.31</v>
      </c>
      <c r="BT888" s="24">
        <f>IF(BP888="-","-",_xlfn.XLOOKUP(BP888,ABNT5101!$B$4:$B$9,ABNT5101!$C$4:$C$9))</f>
        <v>5</v>
      </c>
      <c r="BU888" s="24">
        <f>IF(BP888="-","-",_xlfn.XLOOKUP(BP888,ABNT5101!$B$4:$B$9,ABNT5101!$D$4:$D$9))</f>
        <v>1</v>
      </c>
      <c r="BV888" s="20" t="str">
        <f t="shared" si="918"/>
        <v>ATENDE</v>
      </c>
      <c r="BW888" s="20" t="str">
        <f t="shared" si="1061"/>
        <v>ATENDE</v>
      </c>
      <c r="BX888" s="20" t="str">
        <f t="shared" si="920"/>
        <v>ATENDE</v>
      </c>
      <c r="BY888" s="24" t="str">
        <f t="shared" si="1037"/>
        <v>P5</v>
      </c>
      <c r="BZ888" s="25">
        <f t="shared" si="921"/>
        <v>1.742</v>
      </c>
      <c r="CA888" s="24">
        <v>13.71</v>
      </c>
      <c r="CB888" s="24">
        <v>8.9700000000000006</v>
      </c>
      <c r="CC888" s="20">
        <f>IF(BY888="-","-",_xlfn.XLOOKUP(BY888,ABNT5101!$B$4:$B$9,ABNT5101!$C$4:$C$9))</f>
        <v>5</v>
      </c>
      <c r="CD888" s="24">
        <f>IF(BY888="-","-",_xlfn.XLOOKUP(BY888,ABNT5101!$B$4:$B$9,ABNT5101!$D$4:$D$9))</f>
        <v>1</v>
      </c>
      <c r="CE888" s="20" t="str">
        <f t="shared" si="922"/>
        <v>ATENDE</v>
      </c>
      <c r="CF888" s="20" t="str">
        <f t="shared" si="923"/>
        <v>ATENDE</v>
      </c>
      <c r="CG888" s="20" t="str">
        <f t="shared" si="1040"/>
        <v>ATENDE</v>
      </c>
      <c r="CH888" s="26" t="str">
        <f>_xlfn.XLOOKUP(CI888,'Banco de dados'!$B:$B,'Banco de dados'!$D:$D)</f>
        <v>SX LIGHTING</v>
      </c>
      <c r="CI888" s="27" t="str">
        <f>'Banco de dados'!B55</f>
        <v>SX-INEVO040HF</v>
      </c>
      <c r="CJ888" s="26" t="str">
        <f>_xlfn.XLOOKUP(CI888,'Banco de dados'!$B:$B,'Banco de dados'!$E:$E)</f>
        <v>SXINEVO040K50L12CZF7PHF</v>
      </c>
      <c r="CK888" s="26"/>
      <c r="CL888" s="26" t="e">
        <f>IF(CK888="-","-",_xlfn.XLOOKUP(CK888,'Banco de dados'!$B:$B,'Banco de dados'!$E:$E))</f>
        <v>#N/A</v>
      </c>
      <c r="CM888" s="28">
        <f t="shared" si="925"/>
        <v>1</v>
      </c>
      <c r="CN888" s="26">
        <f>_xlfn.XLOOKUP(CI888,'Banco de dados'!$B:$B,'Banco de dados'!$H:$H)</f>
        <v>39</v>
      </c>
      <c r="CO888" s="26" t="e">
        <f t="array" aca="1" ref="CO888" ca="1">_xludf.XLOOKUP(CK888,'Banco de dados'!$B:$B,'Banco de dados'!$H:$H)</f>
        <v>#NAME?</v>
      </c>
      <c r="CP888" s="51" t="e">
        <f t="array" aca="1" ref="CP888" ca="1">_xludf.XLOOKUP(CI888,'Banco de dados'!$B:$B,'Banco de dados'!$F:$F)</f>
        <v>#NAME?</v>
      </c>
      <c r="CQ888" s="26" t="e">
        <f t="array" aca="1" ref="CQ888" ca="1">_xludf.XLOOKUP(CK888,'Banco de dados'!$B:$B,'Banco de dados'!$F:$F)</f>
        <v>#NAME?</v>
      </c>
      <c r="CR888" s="27">
        <v>0</v>
      </c>
      <c r="CS888" s="27"/>
      <c r="CT888" s="26" t="str">
        <f>IF(AG888=0.5,"Suporte",IF(AND(AG888&gt;='Braços de IP'!$B$9,AG888&lt;='Braços de IP'!$D$9),'Braços de IP'!$E$9,IF(AND(AG888&gt;='Braços de IP'!$B$10,AG888&lt;='Braços de IP'!$D$10),'Braços de IP'!$E$10,IF(AND(AG888&gt;='Braços de IP'!$B$11,AG888&lt;='Braços de IP'!$D$11),'Braços de IP'!$E$11,IF(AND(AG888&gt;='Braços de IP'!$B$12,AG888&lt;='Braços de IP'!$D$12),'Braços de IP'!$E$12,IF(AND(AG888&gt;='Braços de IP'!$B$13,AG888&lt;='Braços de IP'!$D$13),'Braços de IP'!$E$13,IF(AND(AG888&gt;='Braços de IP'!$B$14,AG888&lt;='Braços de IP'!$D$14),'Braços de IP'!$E$14,"ERRO")))))))</f>
        <v>Médio II</v>
      </c>
      <c r="CU888" s="27"/>
      <c r="CV888" s="26" t="str">
        <f>IF($CU888="","",VLOOKUP($CU888,'Braços de IP'!$E$9:$I$15,2,0))</f>
        <v/>
      </c>
      <c r="CW888" s="29" t="str">
        <f>IF($CU888="","",VLOOKUP($CU888,'Braços de IP'!$E$9:$I$15,5,0))</f>
        <v/>
      </c>
      <c r="CX888" s="26"/>
      <c r="CY888" s="26"/>
      <c r="CZ888" s="26"/>
      <c r="DA888" s="26"/>
      <c r="DB888" s="26"/>
      <c r="DC888" s="26"/>
      <c r="DD888" s="30">
        <f t="shared" si="926"/>
        <v>39</v>
      </c>
      <c r="DE888" s="31">
        <f t="shared" si="927"/>
        <v>70</v>
      </c>
      <c r="DF888" s="30">
        <f t="shared" si="928"/>
        <v>109</v>
      </c>
      <c r="DG888" s="32">
        <f t="shared" si="929"/>
        <v>0.44285714285714284</v>
      </c>
      <c r="DH888" s="33" t="s">
        <v>172</v>
      </c>
      <c r="DI888" s="34"/>
      <c r="DJ888" s="35"/>
      <c r="DK888" s="16" t="s">
        <v>144</v>
      </c>
      <c r="DL888" s="16"/>
      <c r="DN888" s="36" t="e">
        <f t="shared" si="970"/>
        <v>#VALUE!</v>
      </c>
    </row>
    <row r="889" spans="2:118" ht="15.75" customHeight="1" x14ac:dyDescent="0.25">
      <c r="B889" s="16">
        <v>208</v>
      </c>
      <c r="C889" s="16" t="s">
        <v>146</v>
      </c>
      <c r="D889" s="16" t="s">
        <v>693</v>
      </c>
      <c r="E889" s="16">
        <v>-8.0331519999999994</v>
      </c>
      <c r="F889" s="16">
        <v>-34.991995000000003</v>
      </c>
      <c r="G889" s="16" t="s">
        <v>153</v>
      </c>
      <c r="H889" s="17" t="s">
        <v>136</v>
      </c>
      <c r="I889" s="16" t="s">
        <v>149</v>
      </c>
      <c r="J889" s="17" t="s">
        <v>137</v>
      </c>
      <c r="K889" s="18">
        <v>70</v>
      </c>
      <c r="L889" s="17" t="s">
        <v>138</v>
      </c>
      <c r="M889" s="17">
        <v>0</v>
      </c>
      <c r="N889" s="16">
        <f t="shared" si="966"/>
        <v>140</v>
      </c>
      <c r="O889" s="17">
        <v>1</v>
      </c>
      <c r="P889" s="17">
        <v>1.58</v>
      </c>
      <c r="Q889" s="17">
        <v>9</v>
      </c>
      <c r="R889" s="16"/>
      <c r="S889" s="16"/>
      <c r="T889" s="16">
        <v>0</v>
      </c>
      <c r="U889" s="17">
        <v>1.07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 t="s">
        <v>139</v>
      </c>
      <c r="AB889" s="17" t="s">
        <v>140</v>
      </c>
      <c r="AC889" s="17">
        <v>19.829999999999998</v>
      </c>
      <c r="AD889" s="17">
        <v>6.2</v>
      </c>
      <c r="AE889" s="17">
        <v>1</v>
      </c>
      <c r="AF889" s="17">
        <v>1.2</v>
      </c>
      <c r="AG889" s="17">
        <v>2.27</v>
      </c>
      <c r="AH889" s="17">
        <f t="shared" si="967"/>
        <v>1.07</v>
      </c>
      <c r="AI889" s="17" t="s">
        <v>136</v>
      </c>
      <c r="AJ889" s="17" t="s">
        <v>136</v>
      </c>
      <c r="AK889" s="17" t="s">
        <v>141</v>
      </c>
      <c r="AL889" s="17">
        <f t="shared" si="968"/>
        <v>2</v>
      </c>
      <c r="AM889" s="17">
        <v>0</v>
      </c>
      <c r="AN889" s="17"/>
      <c r="AO889" s="17">
        <v>0</v>
      </c>
      <c r="AP889" s="17">
        <v>0</v>
      </c>
      <c r="AQ889" s="17">
        <v>0</v>
      </c>
      <c r="AR889" s="17" t="s">
        <v>136</v>
      </c>
      <c r="AS889" s="19">
        <f t="shared" si="908"/>
        <v>0</v>
      </c>
      <c r="AT889" s="19"/>
      <c r="AU889" s="19">
        <f>VLOOKUP(G889,ABNT5101!$I$3:$J$9,2)</f>
        <v>15</v>
      </c>
      <c r="AV889" s="19">
        <f>VLOOKUP(G889,ABNT5101!$I$3:$M$9,5)</f>
        <v>0.18</v>
      </c>
      <c r="AW889" s="17" t="str">
        <f>_xlfn.XLOOKUP(G889,ABNT5101!I:I,ABNT5101!L:L)</f>
        <v>-</v>
      </c>
      <c r="AX889" s="17">
        <f>_xlfn.XLOOKUP(G889,ABNT5101!$I:$I,ABNT5101!M:M)</f>
        <v>0.18</v>
      </c>
      <c r="AY889" s="17" t="str">
        <f>_xlfn.XLOOKUP(G889,ABNT5101!$I:$I,ABNT5101!N:N)</f>
        <v>-</v>
      </c>
      <c r="AZ889" s="17">
        <f>_xlfn.XLOOKUP(G889,ABNT5101!$I:$I,ABNT5101!O:O)</f>
        <v>15</v>
      </c>
      <c r="BA889" s="20" t="str">
        <f t="shared" si="909"/>
        <v>ATENDE</v>
      </c>
      <c r="BB889" s="21">
        <f t="shared" ref="BB889:BC889" si="1066">BE889/AU889-1</f>
        <v>0.27666666666666662</v>
      </c>
      <c r="BC889" s="21">
        <f t="shared" si="1066"/>
        <v>2.4444444444444446</v>
      </c>
      <c r="BD889" s="21" t="str">
        <f t="shared" si="911"/>
        <v>-</v>
      </c>
      <c r="BE889" s="22">
        <v>19.149999999999999</v>
      </c>
      <c r="BF889" s="22">
        <v>0.62</v>
      </c>
      <c r="BG889" s="22"/>
      <c r="BH889" s="22"/>
      <c r="BI889" s="23"/>
      <c r="BJ889" s="22"/>
      <c r="BK889" s="20" t="str">
        <f t="shared" si="912"/>
        <v>ATENDE</v>
      </c>
      <c r="BL889" s="20" t="str">
        <f t="shared" si="913"/>
        <v>ATENDE</v>
      </c>
      <c r="BM889" s="20" t="str">
        <f t="shared" si="914"/>
        <v>ATENDE</v>
      </c>
      <c r="BN889" s="20" t="str">
        <f t="shared" si="915"/>
        <v>ATENDE</v>
      </c>
      <c r="BO889" s="24" t="str">
        <f t="shared" si="916"/>
        <v>C3</v>
      </c>
      <c r="BP889" s="24" t="str">
        <f t="shared" si="1032"/>
        <v>P5</v>
      </c>
      <c r="BQ889" s="25">
        <f t="shared" si="1060"/>
        <v>0.34000000000000008</v>
      </c>
      <c r="BR889" s="22">
        <v>6.7</v>
      </c>
      <c r="BS889" s="22">
        <v>5.21</v>
      </c>
      <c r="BT889" s="24">
        <f>IF(BP889="-","-",_xlfn.XLOOKUP(BP889,ABNT5101!$B$4:$B$9,ABNT5101!$C$4:$C$9))</f>
        <v>5</v>
      </c>
      <c r="BU889" s="24">
        <f>IF(BP889="-","-",_xlfn.XLOOKUP(BP889,ABNT5101!$B$4:$B$9,ABNT5101!$D$4:$D$9))</f>
        <v>1</v>
      </c>
      <c r="BV889" s="20" t="str">
        <f t="shared" si="918"/>
        <v>ATENDE</v>
      </c>
      <c r="BW889" s="20" t="str">
        <f t="shared" si="1061"/>
        <v>ATENDE</v>
      </c>
      <c r="BX889" s="20" t="str">
        <f t="shared" si="920"/>
        <v>ATENDE</v>
      </c>
      <c r="BY889" s="24" t="str">
        <f t="shared" si="1037"/>
        <v>P5</v>
      </c>
      <c r="BZ889" s="25">
        <f t="shared" si="921"/>
        <v>1.8679999999999999</v>
      </c>
      <c r="CA889" s="24">
        <v>14.34</v>
      </c>
      <c r="CB889" s="24">
        <v>10.35</v>
      </c>
      <c r="CC889" s="20">
        <f>IF(BY889="-","-",_xlfn.XLOOKUP(BY889,ABNT5101!$B$4:$B$9,ABNT5101!$C$4:$C$9))</f>
        <v>5</v>
      </c>
      <c r="CD889" s="24">
        <f>IF(BY889="-","-",_xlfn.XLOOKUP(BY889,ABNT5101!$B$4:$B$9,ABNT5101!$D$4:$D$9))</f>
        <v>1</v>
      </c>
      <c r="CE889" s="20" t="str">
        <f t="shared" si="922"/>
        <v>ATENDE</v>
      </c>
      <c r="CF889" s="20" t="str">
        <f t="shared" si="923"/>
        <v>ATENDE</v>
      </c>
      <c r="CG889" s="20" t="str">
        <f t="shared" si="1040"/>
        <v>ATENDE</v>
      </c>
      <c r="CH889" s="26" t="str">
        <f>_xlfn.XLOOKUP(CI889,'Banco de dados'!$B:$B,'Banco de dados'!$D:$D)</f>
        <v>TECNOWATT</v>
      </c>
      <c r="CI889" s="27" t="str">
        <f>'Banco de dados'!B66</f>
        <v xml:space="preserve">SIGSAGPTLRRSSNDL_40W_50IBBRS
</v>
      </c>
      <c r="CJ889" s="26" t="str">
        <f>_xlfn.XLOOKUP(CI889,'Banco de dados'!$B:$B,'Banco de dados'!$E:$E)</f>
        <v>SIGSAGPTLRRSSNDL_40W_50IBBRS
1-10C1MUN6.5</v>
      </c>
      <c r="CK889" s="26"/>
      <c r="CL889" s="26" t="e">
        <f>IF(CK889="-","-",_xlfn.XLOOKUP(CK889,'Banco de dados'!$B:$B,'Banco de dados'!$E:$E))</f>
        <v>#N/A</v>
      </c>
      <c r="CM889" s="28">
        <f t="shared" si="925"/>
        <v>1</v>
      </c>
      <c r="CN889" s="26">
        <f>_xlfn.XLOOKUP(CI889,'Banco de dados'!$B:$B,'Banco de dados'!$H:$H)</f>
        <v>40</v>
      </c>
      <c r="CO889" s="26" t="e">
        <f t="array" aca="1" ref="CO889" ca="1">_xludf.XLOOKUP(CK889,'Banco de dados'!$B:$B,'Banco de dados'!$H:$H)</f>
        <v>#NAME?</v>
      </c>
      <c r="CP889" s="51" t="e">
        <f t="array" aca="1" ref="CP889" ca="1">_xludf.XLOOKUP(CI889,'Banco de dados'!$B:$B,'Banco de dados'!$F:$F)</f>
        <v>#NAME?</v>
      </c>
      <c r="CQ889" s="26" t="e">
        <f t="array" aca="1" ref="CQ889" ca="1">_xludf.XLOOKUP(CK889,'Banco de dados'!$B:$B,'Banco de dados'!$F:$F)</f>
        <v>#NAME?</v>
      </c>
      <c r="CR889" s="27">
        <v>0</v>
      </c>
      <c r="CS889" s="27"/>
      <c r="CT889" s="26" t="str">
        <f>IF(AG889=0.5,"Suporte",IF(AND(AG889&gt;='Braços de IP'!$B$9,AG889&lt;='Braços de IP'!$D$9),'Braços de IP'!$E$9,IF(AND(AG889&gt;='Braços de IP'!$B$10,AG889&lt;='Braços de IP'!$D$10),'Braços de IP'!$E$10,IF(AND(AG889&gt;='Braços de IP'!$B$11,AG889&lt;='Braços de IP'!$D$11),'Braços de IP'!$E$11,IF(AND(AG889&gt;='Braços de IP'!$B$12,AG889&lt;='Braços de IP'!$D$12),'Braços de IP'!$E$12,IF(AND(AG889&gt;='Braços de IP'!$B$13,AG889&lt;='Braços de IP'!$D$13),'Braços de IP'!$E$13,IF(AND(AG889&gt;='Braços de IP'!$B$14,AG889&lt;='Braços de IP'!$D$14),'Braços de IP'!$E$14,"ERRO")))))))</f>
        <v>Médio II</v>
      </c>
      <c r="CU889" s="27"/>
      <c r="CV889" s="26" t="str">
        <f>IF($CU889="","",VLOOKUP($CU889,'Braços de IP'!$E$9:$I$15,2,0))</f>
        <v/>
      </c>
      <c r="CW889" s="29" t="str">
        <f>IF($CU889="","",VLOOKUP($CU889,'Braços de IP'!$E$9:$I$15,5,0))</f>
        <v/>
      </c>
      <c r="CX889" s="26"/>
      <c r="CY889" s="26"/>
      <c r="CZ889" s="26"/>
      <c r="DA889" s="26"/>
      <c r="DB889" s="26"/>
      <c r="DC889" s="26"/>
      <c r="DD889" s="30">
        <f t="shared" si="926"/>
        <v>40</v>
      </c>
      <c r="DE889" s="31">
        <f t="shared" si="927"/>
        <v>70</v>
      </c>
      <c r="DF889" s="30">
        <f t="shared" si="928"/>
        <v>110</v>
      </c>
      <c r="DG889" s="32">
        <f t="shared" si="929"/>
        <v>0.4285714285714286</v>
      </c>
      <c r="DH889" s="33" t="s">
        <v>172</v>
      </c>
      <c r="DI889" s="34"/>
      <c r="DJ889" s="35"/>
      <c r="DK889" s="16" t="s">
        <v>144</v>
      </c>
      <c r="DL889" s="16"/>
      <c r="DN889" s="36" t="e">
        <f t="shared" si="970"/>
        <v>#VALUE!</v>
      </c>
    </row>
    <row r="890" spans="2:118" ht="15.75" customHeight="1" x14ac:dyDescent="0.25">
      <c r="B890" s="16">
        <v>209</v>
      </c>
      <c r="C890" s="16" t="s">
        <v>146</v>
      </c>
      <c r="D890" s="16" t="s">
        <v>694</v>
      </c>
      <c r="E890" s="16">
        <v>-8.0871589999999998</v>
      </c>
      <c r="F890" s="16">
        <v>-34.963363999999999</v>
      </c>
      <c r="G890" s="16" t="s">
        <v>153</v>
      </c>
      <c r="H890" s="17" t="s">
        <v>136</v>
      </c>
      <c r="I890" s="16" t="s">
        <v>135</v>
      </c>
      <c r="J890" s="17" t="s">
        <v>137</v>
      </c>
      <c r="K890" s="18">
        <v>72</v>
      </c>
      <c r="L890" s="17" t="s">
        <v>138</v>
      </c>
      <c r="M890" s="17">
        <v>0</v>
      </c>
      <c r="N890" s="16">
        <f t="shared" si="966"/>
        <v>144</v>
      </c>
      <c r="O890" s="17">
        <v>1</v>
      </c>
      <c r="P890" s="17">
        <v>1.44</v>
      </c>
      <c r="Q890" s="17">
        <v>6.9</v>
      </c>
      <c r="R890" s="16"/>
      <c r="S890" s="16"/>
      <c r="T890" s="16">
        <v>0</v>
      </c>
      <c r="U890" s="17">
        <v>1.4</v>
      </c>
      <c r="V890" s="17">
        <v>0</v>
      </c>
      <c r="W890" s="17">
        <v>0</v>
      </c>
      <c r="X890" s="17">
        <v>0</v>
      </c>
      <c r="Y890" s="17">
        <v>0</v>
      </c>
      <c r="Z890" s="17">
        <v>0</v>
      </c>
      <c r="AA890" s="17" t="s">
        <v>139</v>
      </c>
      <c r="AB890" s="17" t="s">
        <v>140</v>
      </c>
      <c r="AC890" s="17">
        <v>36.35</v>
      </c>
      <c r="AD890" s="17">
        <v>8.1</v>
      </c>
      <c r="AE890" s="17">
        <v>1</v>
      </c>
      <c r="AF890" s="17">
        <v>0.2</v>
      </c>
      <c r="AG890" s="17">
        <v>1.85</v>
      </c>
      <c r="AH890" s="17">
        <f t="shared" si="967"/>
        <v>1.6500000000000001</v>
      </c>
      <c r="AI890" s="17" t="s">
        <v>136</v>
      </c>
      <c r="AJ890" s="17" t="s">
        <v>136</v>
      </c>
      <c r="AK890" s="17" t="s">
        <v>141</v>
      </c>
      <c r="AL890" s="17">
        <f t="shared" si="968"/>
        <v>2</v>
      </c>
      <c r="AM890" s="17">
        <v>0</v>
      </c>
      <c r="AN890" s="17"/>
      <c r="AO890" s="17">
        <v>0</v>
      </c>
      <c r="AP890" s="17">
        <v>0</v>
      </c>
      <c r="AQ890" s="17">
        <v>0</v>
      </c>
      <c r="AR890" s="17" t="s">
        <v>136</v>
      </c>
      <c r="AS890" s="19">
        <f t="shared" si="908"/>
        <v>0</v>
      </c>
      <c r="AT890" s="19"/>
      <c r="AU890" s="19">
        <f>VLOOKUP(G890,ABNT5101!$I$3:$J$9,2)</f>
        <v>15</v>
      </c>
      <c r="AV890" s="19">
        <f>VLOOKUP(G890,ABNT5101!$I$3:$M$9,5)</f>
        <v>0.18</v>
      </c>
      <c r="AW890" s="17" t="str">
        <f>_xlfn.XLOOKUP(G890,ABNT5101!I:I,ABNT5101!L:L)</f>
        <v>-</v>
      </c>
      <c r="AX890" s="17">
        <f>_xlfn.XLOOKUP(G890,ABNT5101!$I:$I,ABNT5101!M:M)</f>
        <v>0.18</v>
      </c>
      <c r="AY890" s="17" t="str">
        <f>_xlfn.XLOOKUP(G890,ABNT5101!$I:$I,ABNT5101!N:N)</f>
        <v>-</v>
      </c>
      <c r="AZ890" s="17">
        <f>_xlfn.XLOOKUP(G890,ABNT5101!$I:$I,ABNT5101!O:O)</f>
        <v>15</v>
      </c>
      <c r="BA890" s="20" t="str">
        <f t="shared" si="909"/>
        <v>ATENDE</v>
      </c>
      <c r="BB890" s="21">
        <f t="shared" ref="BB890:BC890" si="1067">BE890/AU890-1</f>
        <v>0.16666666666666674</v>
      </c>
      <c r="BC890" s="21">
        <f t="shared" si="1067"/>
        <v>1.8888888888888893</v>
      </c>
      <c r="BD890" s="21" t="str">
        <f t="shared" si="911"/>
        <v>-</v>
      </c>
      <c r="BE890" s="22">
        <v>17.5</v>
      </c>
      <c r="BF890" s="22">
        <v>0.52</v>
      </c>
      <c r="BG890" s="22"/>
      <c r="BH890" s="22"/>
      <c r="BI890" s="23"/>
      <c r="BJ890" s="22"/>
      <c r="BK890" s="20" t="str">
        <f t="shared" si="912"/>
        <v>ATENDE</v>
      </c>
      <c r="BL890" s="20" t="str">
        <f t="shared" si="913"/>
        <v>ATENDE</v>
      </c>
      <c r="BM890" s="20" t="str">
        <f t="shared" si="914"/>
        <v>ATENDE</v>
      </c>
      <c r="BN890" s="20" t="str">
        <f t="shared" si="915"/>
        <v>ATENDE</v>
      </c>
      <c r="BO890" s="24" t="str">
        <f t="shared" si="916"/>
        <v>C3</v>
      </c>
      <c r="BP890" s="24" t="str">
        <f t="shared" si="1032"/>
        <v>P6</v>
      </c>
      <c r="BQ890" s="25">
        <f t="shared" si="1060"/>
        <v>4.2833333333333332</v>
      </c>
      <c r="BR890" s="22">
        <v>15.85</v>
      </c>
      <c r="BS890" s="22">
        <v>7.61</v>
      </c>
      <c r="BT890" s="24">
        <f>IF(BP890="-","-",_xlfn.XLOOKUP(BP890,ABNT5101!$B$4:$B$9,ABNT5101!$C$4:$C$9))</f>
        <v>3</v>
      </c>
      <c r="BU890" s="24">
        <f>IF(BP890="-","-",_xlfn.XLOOKUP(BP890,ABNT5101!$B$4:$B$9,ABNT5101!$D$4:$D$9))</f>
        <v>0.6</v>
      </c>
      <c r="BV890" s="20" t="str">
        <f t="shared" si="918"/>
        <v>ATENDE</v>
      </c>
      <c r="BW890" s="20" t="str">
        <f t="shared" si="1061"/>
        <v>ATENDE</v>
      </c>
      <c r="BX890" s="20" t="str">
        <f t="shared" si="920"/>
        <v>ATENDE</v>
      </c>
      <c r="BY890" s="24" t="s">
        <v>136</v>
      </c>
      <c r="BZ890" s="25" t="e">
        <f t="shared" si="921"/>
        <v>#VALUE!</v>
      </c>
      <c r="CA890" s="24">
        <v>12.75</v>
      </c>
      <c r="CB890" s="24">
        <v>7.22</v>
      </c>
      <c r="CC890" s="20" t="str">
        <f>IF(BY890="-","-",_xlfn.XLOOKUP(BY890,ABNT5101!$B$4:$B$9,ABNT5101!$C$4:$C$9))</f>
        <v>-</v>
      </c>
      <c r="CD890" s="24" t="str">
        <f>IF(BY890="-","-",_xlfn.XLOOKUP(BY890,ABNT5101!$B$4:$B$9,ABNT5101!$D$4:$D$9))</f>
        <v>-</v>
      </c>
      <c r="CE890" s="20" t="str">
        <f t="shared" si="922"/>
        <v>-</v>
      </c>
      <c r="CF890" s="20" t="str">
        <f t="shared" si="923"/>
        <v>-</v>
      </c>
      <c r="CG890" s="20" t="str">
        <f t="shared" si="1040"/>
        <v>-</v>
      </c>
      <c r="CH890" s="26" t="str">
        <f>_xlfn.XLOOKUP(CI890,'Banco de dados'!$B:$B,'Banco de dados'!$D:$D)</f>
        <v>LEDSTAR</v>
      </c>
      <c r="CI890" s="47" t="str">
        <f>'Banco de dados'!B11</f>
        <v xml:space="preserve"> SL VT 9.1 85W</v>
      </c>
      <c r="CJ890" s="26" t="str">
        <f>_xlfn.XLOOKUP(CI890,'Banco de dados'!$B:$B,'Banco de dados'!$E:$E)</f>
        <v>LUM LED SL VT 9.1 85W</v>
      </c>
      <c r="CK890" s="26"/>
      <c r="CL890" s="26" t="e">
        <f>IF(CK890="-","-",_xlfn.XLOOKUP(CK890,'Banco de dados'!$B:$B,'Banco de dados'!$E:$E))</f>
        <v>#N/A</v>
      </c>
      <c r="CM890" s="28">
        <f t="shared" si="925"/>
        <v>1</v>
      </c>
      <c r="CN890" s="26">
        <f>_xlfn.XLOOKUP(CI890,'Banco de dados'!$B:$B,'Banco de dados'!$H:$H)</f>
        <v>85</v>
      </c>
      <c r="CO890" s="26" t="e">
        <f t="array" aca="1" ref="CO890" ca="1">_xludf.XLOOKUP(CK890,'Banco de dados'!$B:$B,'Banco de dados'!$H:$H)</f>
        <v>#NAME?</v>
      </c>
      <c r="CP890" s="51" t="e">
        <f t="array" aca="1" ref="CP890" ca="1">_xludf.XLOOKUP(CI890,'Banco de dados'!$B:$B,'Banco de dados'!$F:$F)</f>
        <v>#NAME?</v>
      </c>
      <c r="CQ890" s="26" t="e">
        <f t="array" aca="1" ref="CQ890" ca="1">_xludf.XLOOKUP(CK890,'Banco de dados'!$B:$B,'Banco de dados'!$F:$F)</f>
        <v>#NAME?</v>
      </c>
      <c r="CR890" s="27">
        <v>0</v>
      </c>
      <c r="CS890" s="27"/>
      <c r="CT890" s="26" t="str">
        <f>IF(AG890=0.5,"Suporte",IF(AND(AG890&gt;='Braços de IP'!$B$9,AG890&lt;='Braços de IP'!$D$9),'Braços de IP'!$E$9,IF(AND(AG890&gt;='Braços de IP'!$B$10,AG890&lt;='Braços de IP'!$D$10),'Braços de IP'!$E$10,IF(AND(AG890&gt;='Braços de IP'!$B$11,AG890&lt;='Braços de IP'!$D$11),'Braços de IP'!$E$11,IF(AND(AG890&gt;='Braços de IP'!$B$12,AG890&lt;='Braços de IP'!$D$12),'Braços de IP'!$E$12,IF(AND(AG890&gt;='Braços de IP'!$B$13,AG890&lt;='Braços de IP'!$D$13),'Braços de IP'!$E$13,IF(AND(AG890&gt;='Braços de IP'!$B$14,AG890&lt;='Braços de IP'!$D$14),'Braços de IP'!$E$14,"ERRO")))))))</f>
        <v>Médio I</v>
      </c>
      <c r="CU890" s="27"/>
      <c r="CV890" s="26" t="str">
        <f>IF($CU890="","",VLOOKUP($CU890,'Braços de IP'!$E$9:$I$15,2,0))</f>
        <v/>
      </c>
      <c r="CW890" s="29" t="str">
        <f>IF($CU890="","",VLOOKUP($CU890,'Braços de IP'!$E$9:$I$15,5,0))</f>
        <v/>
      </c>
      <c r="CX890" s="26"/>
      <c r="CY890" s="26"/>
      <c r="CZ890" s="26"/>
      <c r="DA890" s="26"/>
      <c r="DB890" s="26"/>
      <c r="DC890" s="26"/>
      <c r="DD890" s="30">
        <f t="shared" si="926"/>
        <v>85</v>
      </c>
      <c r="DE890" s="31">
        <f t="shared" si="927"/>
        <v>72</v>
      </c>
      <c r="DF890" s="30">
        <f t="shared" si="928"/>
        <v>157</v>
      </c>
      <c r="DG890" s="32">
        <f t="shared" si="929"/>
        <v>-0.18055555555555558</v>
      </c>
      <c r="DH890" s="33" t="s">
        <v>172</v>
      </c>
      <c r="DI890" s="34"/>
      <c r="DJ890" s="35"/>
      <c r="DK890" s="16" t="s">
        <v>144</v>
      </c>
      <c r="DL890" s="16"/>
      <c r="DN890" s="36" t="e">
        <f t="shared" si="970"/>
        <v>#VALUE!</v>
      </c>
    </row>
    <row r="891" spans="2:118" ht="15.75" customHeight="1" x14ac:dyDescent="0.25">
      <c r="B891" s="16">
        <v>209</v>
      </c>
      <c r="C891" s="16" t="s">
        <v>146</v>
      </c>
      <c r="D891" s="16" t="s">
        <v>694</v>
      </c>
      <c r="E891" s="16">
        <v>-8.0871589999999998</v>
      </c>
      <c r="F891" s="16">
        <v>-34.963363999999999</v>
      </c>
      <c r="G891" s="16" t="s">
        <v>153</v>
      </c>
      <c r="H891" s="17" t="s">
        <v>136</v>
      </c>
      <c r="I891" s="16" t="s">
        <v>135</v>
      </c>
      <c r="J891" s="17" t="s">
        <v>137</v>
      </c>
      <c r="K891" s="18">
        <v>72</v>
      </c>
      <c r="L891" s="17" t="s">
        <v>138</v>
      </c>
      <c r="M891" s="17">
        <v>0</v>
      </c>
      <c r="N891" s="16">
        <f t="shared" si="966"/>
        <v>144</v>
      </c>
      <c r="O891" s="17">
        <v>1</v>
      </c>
      <c r="P891" s="17">
        <v>1.44</v>
      </c>
      <c r="Q891" s="17">
        <v>6.9</v>
      </c>
      <c r="R891" s="16"/>
      <c r="S891" s="16"/>
      <c r="T891" s="16">
        <v>0</v>
      </c>
      <c r="U891" s="17">
        <v>1.4</v>
      </c>
      <c r="V891" s="17">
        <v>0</v>
      </c>
      <c r="W891" s="17">
        <v>0</v>
      </c>
      <c r="X891" s="17">
        <v>0</v>
      </c>
      <c r="Y891" s="17">
        <v>0</v>
      </c>
      <c r="Z891" s="17">
        <v>0</v>
      </c>
      <c r="AA891" s="17" t="s">
        <v>139</v>
      </c>
      <c r="AB891" s="17" t="s">
        <v>140</v>
      </c>
      <c r="AC891" s="17">
        <v>36.35</v>
      </c>
      <c r="AD891" s="17">
        <v>8.1</v>
      </c>
      <c r="AE891" s="17">
        <v>1</v>
      </c>
      <c r="AF891" s="17">
        <v>0.2</v>
      </c>
      <c r="AG891" s="17">
        <v>1.85</v>
      </c>
      <c r="AH891" s="17">
        <f t="shared" si="967"/>
        <v>1.6500000000000001</v>
      </c>
      <c r="AI891" s="17" t="s">
        <v>136</v>
      </c>
      <c r="AJ891" s="17" t="s">
        <v>136</v>
      </c>
      <c r="AK891" s="17" t="s">
        <v>141</v>
      </c>
      <c r="AL891" s="17">
        <f t="shared" si="968"/>
        <v>2</v>
      </c>
      <c r="AM891" s="17">
        <v>0</v>
      </c>
      <c r="AN891" s="17"/>
      <c r="AO891" s="17">
        <v>0</v>
      </c>
      <c r="AP891" s="17">
        <v>0</v>
      </c>
      <c r="AQ891" s="17">
        <v>0</v>
      </c>
      <c r="AR891" s="17" t="s">
        <v>136</v>
      </c>
      <c r="AS891" s="19">
        <f t="shared" si="908"/>
        <v>0</v>
      </c>
      <c r="AT891" s="19"/>
      <c r="AU891" s="19">
        <f>VLOOKUP(G891,ABNT5101!$I$3:$J$9,2)</f>
        <v>15</v>
      </c>
      <c r="AV891" s="19">
        <f>VLOOKUP(G891,ABNT5101!$I$3:$M$9,5)</f>
        <v>0.18</v>
      </c>
      <c r="AW891" s="17" t="str">
        <f>_xlfn.XLOOKUP(G891,ABNT5101!I:I,ABNT5101!L:L)</f>
        <v>-</v>
      </c>
      <c r="AX891" s="17">
        <f>_xlfn.XLOOKUP(G891,ABNT5101!$I:$I,ABNT5101!M:M)</f>
        <v>0.18</v>
      </c>
      <c r="AY891" s="17" t="str">
        <f>_xlfn.XLOOKUP(G891,ABNT5101!$I:$I,ABNT5101!N:N)</f>
        <v>-</v>
      </c>
      <c r="AZ891" s="17">
        <f>_xlfn.XLOOKUP(G891,ABNT5101!$I:$I,ABNT5101!O:O)</f>
        <v>15</v>
      </c>
      <c r="BA891" s="20" t="str">
        <f t="shared" si="909"/>
        <v>ATENDE</v>
      </c>
      <c r="BB891" s="21">
        <f t="shared" ref="BB891:BC891" si="1068">BE891/AU891-1</f>
        <v>0.15733333333333333</v>
      </c>
      <c r="BC891" s="21">
        <f t="shared" si="1068"/>
        <v>1.5555555555555558</v>
      </c>
      <c r="BD891" s="21" t="str">
        <f t="shared" si="911"/>
        <v>-</v>
      </c>
      <c r="BE891" s="22">
        <v>17.36</v>
      </c>
      <c r="BF891" s="22">
        <v>0.46</v>
      </c>
      <c r="BG891" s="22"/>
      <c r="BH891" s="22"/>
      <c r="BI891" s="23"/>
      <c r="BJ891" s="22"/>
      <c r="BK891" s="20" t="str">
        <f t="shared" si="912"/>
        <v>ATENDE</v>
      </c>
      <c r="BL891" s="20" t="str">
        <f t="shared" si="913"/>
        <v>ATENDE</v>
      </c>
      <c r="BM891" s="20" t="str">
        <f t="shared" si="914"/>
        <v>ATENDE</v>
      </c>
      <c r="BN891" s="20" t="str">
        <f t="shared" si="915"/>
        <v>ATENDE</v>
      </c>
      <c r="BO891" s="24" t="str">
        <f t="shared" si="916"/>
        <v>C3</v>
      </c>
      <c r="BP891" s="24" t="str">
        <f t="shared" si="1032"/>
        <v>P6</v>
      </c>
      <c r="BQ891" s="25">
        <f t="shared" si="1060"/>
        <v>3.7733333333333334</v>
      </c>
      <c r="BR891" s="22">
        <v>14.32</v>
      </c>
      <c r="BS891" s="22">
        <v>7.96</v>
      </c>
      <c r="BT891" s="24">
        <f>IF(BP891="-","-",_xlfn.XLOOKUP(BP891,ABNT5101!$B$4:$B$9,ABNT5101!$C$4:$C$9))</f>
        <v>3</v>
      </c>
      <c r="BU891" s="24">
        <f>IF(BP891="-","-",_xlfn.XLOOKUP(BP891,ABNT5101!$B$4:$B$9,ABNT5101!$D$4:$D$9))</f>
        <v>0.6</v>
      </c>
      <c r="BV891" s="20" t="str">
        <f t="shared" si="918"/>
        <v>ATENDE</v>
      </c>
      <c r="BW891" s="20" t="str">
        <f t="shared" si="1061"/>
        <v>ATENDE</v>
      </c>
      <c r="BX891" s="20" t="str">
        <f t="shared" si="920"/>
        <v>ATENDE</v>
      </c>
      <c r="BY891" s="24" t="s">
        <v>136</v>
      </c>
      <c r="BZ891" s="25" t="e">
        <f t="shared" si="921"/>
        <v>#VALUE!</v>
      </c>
      <c r="CA891" s="24">
        <v>13.32</v>
      </c>
      <c r="CB891" s="24">
        <v>6.59</v>
      </c>
      <c r="CC891" s="20" t="str">
        <f>IF(BY891="-","-",_xlfn.XLOOKUP(BY891,ABNT5101!$B$4:$B$9,ABNT5101!$C$4:$C$9))</f>
        <v>-</v>
      </c>
      <c r="CD891" s="24" t="str">
        <f>IF(BY891="-","-",_xlfn.XLOOKUP(BY891,ABNT5101!$B$4:$B$9,ABNT5101!$D$4:$D$9))</f>
        <v>-</v>
      </c>
      <c r="CE891" s="20" t="str">
        <f t="shared" si="922"/>
        <v>-</v>
      </c>
      <c r="CF891" s="20" t="str">
        <f t="shared" si="923"/>
        <v>-</v>
      </c>
      <c r="CG891" s="20" t="str">
        <f t="shared" si="1040"/>
        <v>-</v>
      </c>
      <c r="CH891" s="26" t="str">
        <f>_xlfn.XLOOKUP(CI891,'Banco de dados'!$B:$B,'Banco de dados'!$D:$D)</f>
        <v>SX LIGHTING</v>
      </c>
      <c r="CI891" s="27" t="str">
        <f>'Banco de dados'!B58</f>
        <v>SX-INLPP070HF</v>
      </c>
      <c r="CJ891" s="26" t="str">
        <f>_xlfn.XLOOKUP(CI891,'Banco de dados'!$B:$B,'Banco de dados'!$E:$E)</f>
        <v>SXINLPP070K50L12CZF7PHF</v>
      </c>
      <c r="CK891" s="26"/>
      <c r="CL891" s="26" t="e">
        <f>IF(CK891="-","-",_xlfn.XLOOKUP(CK891,'Banco de dados'!$B:$B,'Banco de dados'!$E:$E))</f>
        <v>#N/A</v>
      </c>
      <c r="CM891" s="28">
        <f t="shared" si="925"/>
        <v>1</v>
      </c>
      <c r="CN891" s="26">
        <f>_xlfn.XLOOKUP(CI891,'Banco de dados'!$B:$B,'Banco de dados'!$H:$H)</f>
        <v>70</v>
      </c>
      <c r="CO891" s="26" t="e">
        <f t="array" aca="1" ref="CO891" ca="1">_xludf.XLOOKUP(CK891,'Banco de dados'!$B:$B,'Banco de dados'!$H:$H)</f>
        <v>#NAME?</v>
      </c>
      <c r="CP891" s="51" t="e">
        <f t="array" aca="1" ref="CP891" ca="1">_xludf.XLOOKUP(CI891,'Banco de dados'!$B:$B,'Banco de dados'!$F:$F)</f>
        <v>#NAME?</v>
      </c>
      <c r="CQ891" s="26" t="e">
        <f t="array" aca="1" ref="CQ891" ca="1">_xludf.XLOOKUP(CK891,'Banco de dados'!$B:$B,'Banco de dados'!$F:$F)</f>
        <v>#NAME?</v>
      </c>
      <c r="CR891" s="27">
        <v>0</v>
      </c>
      <c r="CS891" s="27"/>
      <c r="CT891" s="26" t="str">
        <f>IF(AG891=0.5,"Suporte",IF(AND(AG891&gt;='Braços de IP'!$B$9,AG891&lt;='Braços de IP'!$D$9),'Braços de IP'!$E$9,IF(AND(AG891&gt;='Braços de IP'!$B$10,AG891&lt;='Braços de IP'!$D$10),'Braços de IP'!$E$10,IF(AND(AG891&gt;='Braços de IP'!$B$11,AG891&lt;='Braços de IP'!$D$11),'Braços de IP'!$E$11,IF(AND(AG891&gt;='Braços de IP'!$B$12,AG891&lt;='Braços de IP'!$D$12),'Braços de IP'!$E$12,IF(AND(AG891&gt;='Braços de IP'!$B$13,AG891&lt;='Braços de IP'!$D$13),'Braços de IP'!$E$13,IF(AND(AG891&gt;='Braços de IP'!$B$14,AG891&lt;='Braços de IP'!$D$14),'Braços de IP'!$E$14,"ERRO")))))))</f>
        <v>Médio I</v>
      </c>
      <c r="CU891" s="27"/>
      <c r="CV891" s="26" t="str">
        <f>IF($CU891="","",VLOOKUP($CU891,'Braços de IP'!$E$9:$I$15,2,0))</f>
        <v/>
      </c>
      <c r="CW891" s="29" t="str">
        <f>IF($CU891="","",VLOOKUP($CU891,'Braços de IP'!$E$9:$I$15,5,0))</f>
        <v/>
      </c>
      <c r="CX891" s="26"/>
      <c r="CY891" s="26"/>
      <c r="CZ891" s="26"/>
      <c r="DA891" s="26"/>
      <c r="DB891" s="26"/>
      <c r="DC891" s="26"/>
      <c r="DD891" s="30">
        <f t="shared" si="926"/>
        <v>70</v>
      </c>
      <c r="DE891" s="31">
        <f t="shared" si="927"/>
        <v>72</v>
      </c>
      <c r="DF891" s="30">
        <f t="shared" si="928"/>
        <v>142</v>
      </c>
      <c r="DG891" s="32">
        <f t="shared" si="929"/>
        <v>2.777777777777779E-2</v>
      </c>
      <c r="DH891" s="33" t="s">
        <v>172</v>
      </c>
      <c r="DI891" s="34"/>
      <c r="DJ891" s="35"/>
      <c r="DK891" s="16" t="s">
        <v>144</v>
      </c>
      <c r="DL891" s="16"/>
      <c r="DN891" s="36" t="e">
        <f t="shared" si="970"/>
        <v>#VALUE!</v>
      </c>
    </row>
    <row r="892" spans="2:118" ht="15.75" customHeight="1" x14ac:dyDescent="0.25">
      <c r="B892" s="16">
        <v>209</v>
      </c>
      <c r="C892" s="16" t="s">
        <v>146</v>
      </c>
      <c r="D892" s="16" t="s">
        <v>694</v>
      </c>
      <c r="E892" s="16">
        <v>-8.0871589999999998</v>
      </c>
      <c r="F892" s="16">
        <v>-34.963363999999999</v>
      </c>
      <c r="G892" s="16" t="s">
        <v>153</v>
      </c>
      <c r="H892" s="17" t="s">
        <v>136</v>
      </c>
      <c r="I892" s="16" t="s">
        <v>135</v>
      </c>
      <c r="J892" s="17" t="s">
        <v>137</v>
      </c>
      <c r="K892" s="18">
        <v>72</v>
      </c>
      <c r="L892" s="17" t="s">
        <v>138</v>
      </c>
      <c r="M892" s="17">
        <v>0</v>
      </c>
      <c r="N892" s="16">
        <f t="shared" si="966"/>
        <v>144</v>
      </c>
      <c r="O892" s="17">
        <v>1</v>
      </c>
      <c r="P892" s="17">
        <v>1.44</v>
      </c>
      <c r="Q892" s="17">
        <v>6.9</v>
      </c>
      <c r="R892" s="16"/>
      <c r="S892" s="16"/>
      <c r="T892" s="16">
        <v>0</v>
      </c>
      <c r="U892" s="17">
        <v>1.4</v>
      </c>
      <c r="V892" s="17">
        <v>0</v>
      </c>
      <c r="W892" s="17">
        <v>0</v>
      </c>
      <c r="X892" s="17">
        <v>0</v>
      </c>
      <c r="Y892" s="17">
        <v>0</v>
      </c>
      <c r="Z892" s="17">
        <v>0</v>
      </c>
      <c r="AA892" s="17" t="s">
        <v>139</v>
      </c>
      <c r="AB892" s="17" t="s">
        <v>140</v>
      </c>
      <c r="AC892" s="17">
        <v>36.35</v>
      </c>
      <c r="AD892" s="17">
        <v>8.1</v>
      </c>
      <c r="AE892" s="17">
        <v>1</v>
      </c>
      <c r="AF892" s="17">
        <v>0.2</v>
      </c>
      <c r="AG892" s="17">
        <v>1.85</v>
      </c>
      <c r="AH892" s="17">
        <f t="shared" si="967"/>
        <v>1.6500000000000001</v>
      </c>
      <c r="AI892" s="17" t="s">
        <v>136</v>
      </c>
      <c r="AJ892" s="17" t="s">
        <v>136</v>
      </c>
      <c r="AK892" s="17" t="s">
        <v>141</v>
      </c>
      <c r="AL892" s="17">
        <f t="shared" si="968"/>
        <v>2</v>
      </c>
      <c r="AM892" s="17">
        <v>0</v>
      </c>
      <c r="AN892" s="17"/>
      <c r="AO892" s="17">
        <v>0</v>
      </c>
      <c r="AP892" s="17">
        <v>0</v>
      </c>
      <c r="AQ892" s="17">
        <v>0</v>
      </c>
      <c r="AR892" s="17" t="s">
        <v>136</v>
      </c>
      <c r="AS892" s="19">
        <f t="shared" si="908"/>
        <v>0</v>
      </c>
      <c r="AT892" s="19"/>
      <c r="AU892" s="19">
        <f>VLOOKUP(G892,ABNT5101!$I$3:$J$9,2)</f>
        <v>15</v>
      </c>
      <c r="AV892" s="19">
        <f>VLOOKUP(G892,ABNT5101!$I$3:$M$9,5)</f>
        <v>0.18</v>
      </c>
      <c r="AW892" s="17" t="str">
        <f>_xlfn.XLOOKUP(G892,ABNT5101!I:I,ABNT5101!L:L)</f>
        <v>-</v>
      </c>
      <c r="AX892" s="17">
        <f>_xlfn.XLOOKUP(G892,ABNT5101!$I:$I,ABNT5101!M:M)</f>
        <v>0.18</v>
      </c>
      <c r="AY892" s="17" t="str">
        <f>_xlfn.XLOOKUP(G892,ABNT5101!$I:$I,ABNT5101!N:N)</f>
        <v>-</v>
      </c>
      <c r="AZ892" s="17">
        <f>_xlfn.XLOOKUP(G892,ABNT5101!$I:$I,ABNT5101!O:O)</f>
        <v>15</v>
      </c>
      <c r="BA892" s="20" t="str">
        <f t="shared" si="909"/>
        <v>ATENDE</v>
      </c>
      <c r="BB892" s="21">
        <f t="shared" ref="BB892:BC892" si="1069">BE892/AU892-1</f>
        <v>6.0000000000000053E-3</v>
      </c>
      <c r="BC892" s="21">
        <f t="shared" si="1069"/>
        <v>1.7222222222222223</v>
      </c>
      <c r="BD892" s="21" t="str">
        <f t="shared" si="911"/>
        <v>-</v>
      </c>
      <c r="BE892" s="22">
        <v>15.09</v>
      </c>
      <c r="BF892" s="22">
        <v>0.49</v>
      </c>
      <c r="BG892" s="22"/>
      <c r="BH892" s="22"/>
      <c r="BI892" s="23"/>
      <c r="BJ892" s="22"/>
      <c r="BK892" s="20" t="str">
        <f t="shared" si="912"/>
        <v>ATENDE</v>
      </c>
      <c r="BL892" s="20" t="str">
        <f t="shared" si="913"/>
        <v>ATENDE</v>
      </c>
      <c r="BM892" s="20" t="str">
        <f t="shared" si="914"/>
        <v>ATENDE</v>
      </c>
      <c r="BN892" s="20" t="str">
        <f t="shared" si="915"/>
        <v>ATENDE</v>
      </c>
      <c r="BO892" s="24" t="str">
        <f t="shared" si="916"/>
        <v>C3</v>
      </c>
      <c r="BP892" s="24" t="str">
        <f t="shared" si="1032"/>
        <v>P6</v>
      </c>
      <c r="BQ892" s="25">
        <f t="shared" si="1060"/>
        <v>3.2233333333333336</v>
      </c>
      <c r="BR892" s="22">
        <v>12.67</v>
      </c>
      <c r="BS892" s="22">
        <v>9.66</v>
      </c>
      <c r="BT892" s="24">
        <f>IF(BP892="-","-",_xlfn.XLOOKUP(BP892,ABNT5101!$B$4:$B$9,ABNT5101!$C$4:$C$9))</f>
        <v>3</v>
      </c>
      <c r="BU892" s="24">
        <f>IF(BP892="-","-",_xlfn.XLOOKUP(BP892,ABNT5101!$B$4:$B$9,ABNT5101!$D$4:$D$9))</f>
        <v>0.6</v>
      </c>
      <c r="BV892" s="20" t="str">
        <f t="shared" si="918"/>
        <v>ATENDE</v>
      </c>
      <c r="BW892" s="20" t="str">
        <f t="shared" si="1061"/>
        <v>ATENDE</v>
      </c>
      <c r="BX892" s="20" t="str">
        <f t="shared" si="920"/>
        <v>ATENDE</v>
      </c>
      <c r="BY892" s="24" t="s">
        <v>136</v>
      </c>
      <c r="BZ892" s="25" t="e">
        <f t="shared" si="921"/>
        <v>#VALUE!</v>
      </c>
      <c r="CA892" s="24">
        <v>9.7899999999999991</v>
      </c>
      <c r="CB892" s="24">
        <v>4.32</v>
      </c>
      <c r="CC892" s="20" t="str">
        <f>IF(BY892="-","-",_xlfn.XLOOKUP(BY892,ABNT5101!$B$4:$B$9,ABNT5101!$C$4:$C$9))</f>
        <v>-</v>
      </c>
      <c r="CD892" s="24" t="str">
        <f>IF(BY892="-","-",_xlfn.XLOOKUP(BY892,ABNT5101!$B$4:$B$9,ABNT5101!$D$4:$D$9))</f>
        <v>-</v>
      </c>
      <c r="CE892" s="20" t="str">
        <f t="shared" si="922"/>
        <v>-</v>
      </c>
      <c r="CF892" s="20" t="str">
        <f t="shared" si="923"/>
        <v>-</v>
      </c>
      <c r="CG892" s="20" t="str">
        <f t="shared" si="1040"/>
        <v>-</v>
      </c>
      <c r="CH892" s="26" t="str">
        <f>_xlfn.XLOOKUP(CI892,'Banco de dados'!$B:$B,'Banco de dados'!$D:$D)</f>
        <v>TECNOWATT</v>
      </c>
      <c r="CI892" s="27" t="str">
        <f>'Banco de dados'!B69</f>
        <v xml:space="preserve">SIGSAGPTLRRSSNDL_68W_83IBBRS
</v>
      </c>
      <c r="CJ892" s="26" t="str">
        <f>_xlfn.XLOOKUP(CI892,'Banco de dados'!$B:$B,'Banco de dados'!$E:$E)</f>
        <v>SIGSAGPTLRRSSNDL_68W_83IBBRS
1-10C1MUN6.5</v>
      </c>
      <c r="CK892" s="26"/>
      <c r="CL892" s="26" t="e">
        <f>IF(CK892="-","-",_xlfn.XLOOKUP(CK892,'Banco de dados'!$B:$B,'Banco de dados'!$E:$E))</f>
        <v>#N/A</v>
      </c>
      <c r="CM892" s="28">
        <f t="shared" si="925"/>
        <v>1</v>
      </c>
      <c r="CN892" s="26">
        <f>_xlfn.XLOOKUP(CI892,'Banco de dados'!$B:$B,'Banco de dados'!$H:$H)</f>
        <v>68</v>
      </c>
      <c r="CO892" s="26" t="e">
        <f t="array" aca="1" ref="CO892" ca="1">_xludf.XLOOKUP(CK892,'Banco de dados'!$B:$B,'Banco de dados'!$H:$H)</f>
        <v>#NAME?</v>
      </c>
      <c r="CP892" s="51" t="e">
        <f t="array" aca="1" ref="CP892" ca="1">_xludf.XLOOKUP(CI892,'Banco de dados'!$B:$B,'Banco de dados'!$F:$F)</f>
        <v>#NAME?</v>
      </c>
      <c r="CQ892" s="26" t="e">
        <f t="array" aca="1" ref="CQ892" ca="1">_xludf.XLOOKUP(CK892,'Banco de dados'!$B:$B,'Banco de dados'!$F:$F)</f>
        <v>#NAME?</v>
      </c>
      <c r="CR892" s="27">
        <v>0</v>
      </c>
      <c r="CS892" s="27"/>
      <c r="CT892" s="26" t="str">
        <f>IF(AG892=0.5,"Suporte",IF(AND(AG892&gt;='Braços de IP'!$B$9,AG892&lt;='Braços de IP'!$D$9),'Braços de IP'!$E$9,IF(AND(AG892&gt;='Braços de IP'!$B$10,AG892&lt;='Braços de IP'!$D$10),'Braços de IP'!$E$10,IF(AND(AG892&gt;='Braços de IP'!$B$11,AG892&lt;='Braços de IP'!$D$11),'Braços de IP'!$E$11,IF(AND(AG892&gt;='Braços de IP'!$B$12,AG892&lt;='Braços de IP'!$D$12),'Braços de IP'!$E$12,IF(AND(AG892&gt;='Braços de IP'!$B$13,AG892&lt;='Braços de IP'!$D$13),'Braços de IP'!$E$13,IF(AND(AG892&gt;='Braços de IP'!$B$14,AG892&lt;='Braços de IP'!$D$14),'Braços de IP'!$E$14,"ERRO")))))))</f>
        <v>Médio I</v>
      </c>
      <c r="CU892" s="27"/>
      <c r="CV892" s="26" t="str">
        <f>IF($CU892="","",VLOOKUP($CU892,'Braços de IP'!$E$9:$I$15,2,0))</f>
        <v/>
      </c>
      <c r="CW892" s="29" t="str">
        <f>IF($CU892="","",VLOOKUP($CU892,'Braços de IP'!$E$9:$I$15,5,0))</f>
        <v/>
      </c>
      <c r="CX892" s="26"/>
      <c r="CY892" s="26"/>
      <c r="CZ892" s="26"/>
      <c r="DA892" s="26"/>
      <c r="DB892" s="26"/>
      <c r="DC892" s="26"/>
      <c r="DD892" s="30">
        <f t="shared" si="926"/>
        <v>68</v>
      </c>
      <c r="DE892" s="31">
        <f t="shared" si="927"/>
        <v>72</v>
      </c>
      <c r="DF892" s="30">
        <f t="shared" si="928"/>
        <v>140</v>
      </c>
      <c r="DG892" s="32">
        <f t="shared" si="929"/>
        <v>5.555555555555558E-2</v>
      </c>
      <c r="DH892" s="33" t="s">
        <v>172</v>
      </c>
      <c r="DI892" s="34"/>
      <c r="DJ892" s="35"/>
      <c r="DK892" s="16" t="s">
        <v>144</v>
      </c>
      <c r="DL892" s="16"/>
      <c r="DN892" s="36" t="e">
        <f t="shared" si="970"/>
        <v>#VALUE!</v>
      </c>
    </row>
    <row r="893" spans="2:118" ht="15.75" customHeight="1" x14ac:dyDescent="0.25">
      <c r="B893" s="16">
        <v>210</v>
      </c>
      <c r="C893" s="16" t="s">
        <v>146</v>
      </c>
      <c r="D893" s="16" t="s">
        <v>695</v>
      </c>
      <c r="E893" s="16">
        <v>-8.0514709999999994</v>
      </c>
      <c r="F893" s="16">
        <v>-34.928711</v>
      </c>
      <c r="G893" s="16" t="s">
        <v>160</v>
      </c>
      <c r="H893" s="17" t="s">
        <v>136</v>
      </c>
      <c r="I893" s="16" t="s">
        <v>135</v>
      </c>
      <c r="J893" s="17" t="s">
        <v>137</v>
      </c>
      <c r="K893" s="18">
        <v>80</v>
      </c>
      <c r="L893" s="17" t="s">
        <v>138</v>
      </c>
      <c r="M893" s="17">
        <v>0</v>
      </c>
      <c r="N893" s="16">
        <f t="shared" si="966"/>
        <v>160</v>
      </c>
      <c r="O893" s="17">
        <v>1</v>
      </c>
      <c r="P893" s="17">
        <v>2</v>
      </c>
      <c r="Q893" s="17">
        <v>6.41</v>
      </c>
      <c r="R893" s="16"/>
      <c r="S893" s="16"/>
      <c r="T893" s="16">
        <v>0</v>
      </c>
      <c r="U893" s="17">
        <v>3.03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 t="s">
        <v>139</v>
      </c>
      <c r="AB893" s="17" t="s">
        <v>140</v>
      </c>
      <c r="AC893" s="17">
        <v>39.64</v>
      </c>
      <c r="AD893" s="17">
        <v>6.2</v>
      </c>
      <c r="AE893" s="17">
        <v>1</v>
      </c>
      <c r="AF893" s="17">
        <v>0</v>
      </c>
      <c r="AG893" s="17">
        <v>1.61</v>
      </c>
      <c r="AH893" s="17">
        <f t="shared" si="967"/>
        <v>1.61</v>
      </c>
      <c r="AI893" s="17" t="s">
        <v>136</v>
      </c>
      <c r="AJ893" s="17" t="s">
        <v>136</v>
      </c>
      <c r="AK893" s="17" t="s">
        <v>141</v>
      </c>
      <c r="AL893" s="17">
        <f t="shared" si="968"/>
        <v>2</v>
      </c>
      <c r="AM893" s="17">
        <v>0</v>
      </c>
      <c r="AN893" s="17"/>
      <c r="AO893" s="17">
        <v>0</v>
      </c>
      <c r="AP893" s="17">
        <v>0</v>
      </c>
      <c r="AQ893" s="17">
        <v>0</v>
      </c>
      <c r="AR893" s="17" t="s">
        <v>136</v>
      </c>
      <c r="AS893" s="19">
        <f t="shared" si="908"/>
        <v>0</v>
      </c>
      <c r="AT893" s="19"/>
      <c r="AU893" s="19">
        <f>VLOOKUP(G893,ABNT5101!$I$3:$J$9,2)</f>
        <v>10</v>
      </c>
      <c r="AV893" s="19">
        <f>VLOOKUP(G893,ABNT5101!$I$3:$M$9,5)</f>
        <v>0.18</v>
      </c>
      <c r="AW893" s="17" t="str">
        <f>_xlfn.XLOOKUP(G893,ABNT5101!I:I,ABNT5101!L:L)</f>
        <v>-</v>
      </c>
      <c r="AX893" s="17">
        <f>_xlfn.XLOOKUP(G893,ABNT5101!$I:$I,ABNT5101!M:M)</f>
        <v>0.18</v>
      </c>
      <c r="AY893" s="17" t="str">
        <f>_xlfn.XLOOKUP(G893,ABNT5101!$I:$I,ABNT5101!N:N)</f>
        <v>-</v>
      </c>
      <c r="AZ893" s="17">
        <f>_xlfn.XLOOKUP(G893,ABNT5101!$I:$I,ABNT5101!O:O)</f>
        <v>16</v>
      </c>
      <c r="BA893" s="20" t="str">
        <f t="shared" si="909"/>
        <v>ATENDE</v>
      </c>
      <c r="BB893" s="21">
        <f t="shared" ref="BB893:BC893" si="1070">BE893/AU893-1</f>
        <v>7.7999999999999847E-2</v>
      </c>
      <c r="BC893" s="21">
        <f t="shared" si="1070"/>
        <v>0.16666666666666674</v>
      </c>
      <c r="BD893" s="21" t="str">
        <f t="shared" si="911"/>
        <v>-</v>
      </c>
      <c r="BE893" s="22">
        <v>10.78</v>
      </c>
      <c r="BF893" s="22">
        <v>0.21</v>
      </c>
      <c r="BG893" s="22"/>
      <c r="BH893" s="22"/>
      <c r="BI893" s="23"/>
      <c r="BJ893" s="22"/>
      <c r="BK893" s="20" t="str">
        <f t="shared" si="912"/>
        <v>ATENDE</v>
      </c>
      <c r="BL893" s="20" t="str">
        <f t="shared" si="913"/>
        <v>ATENDE</v>
      </c>
      <c r="BM893" s="20" t="str">
        <f t="shared" si="914"/>
        <v>ATENDE</v>
      </c>
      <c r="BN893" s="20" t="str">
        <f t="shared" si="915"/>
        <v>ATENDE</v>
      </c>
      <c r="BO893" s="24" t="str">
        <f t="shared" si="916"/>
        <v>C4</v>
      </c>
      <c r="BP893" s="24" t="str">
        <f t="shared" si="1032"/>
        <v>P6</v>
      </c>
      <c r="BQ893" s="25">
        <f t="shared" si="1060"/>
        <v>1.1633333333333336</v>
      </c>
      <c r="BR893" s="22">
        <v>6.49</v>
      </c>
      <c r="BS893" s="22">
        <v>1.88</v>
      </c>
      <c r="BT893" s="24">
        <f>IF(BP893="-","-",_xlfn.XLOOKUP(BP893,ABNT5101!$B$4:$B$9,ABNT5101!$C$4:$C$9))</f>
        <v>3</v>
      </c>
      <c r="BU893" s="24">
        <f>IF(BP893="-","-",_xlfn.XLOOKUP(BP893,ABNT5101!$B$4:$B$9,ABNT5101!$D$4:$D$9))</f>
        <v>0.6</v>
      </c>
      <c r="BV893" s="20" t="str">
        <f t="shared" si="918"/>
        <v>ATENDE</v>
      </c>
      <c r="BW893" s="20" t="str">
        <f t="shared" si="1061"/>
        <v>ATENDE</v>
      </c>
      <c r="BX893" s="20" t="str">
        <f t="shared" si="920"/>
        <v>ATENDE</v>
      </c>
      <c r="BY893" s="24" t="str">
        <f t="shared" ref="BY893:BY895" si="1071">BP893</f>
        <v>P6</v>
      </c>
      <c r="BZ893" s="25">
        <f t="shared" si="921"/>
        <v>1.5133333333333332</v>
      </c>
      <c r="CA893" s="24">
        <v>7.54</v>
      </c>
      <c r="CB893" s="24">
        <v>1.54</v>
      </c>
      <c r="CC893" s="20">
        <f>IF(BY893="-","-",_xlfn.XLOOKUP(BY893,ABNT5101!$B$4:$B$9,ABNT5101!$C$4:$C$9))</f>
        <v>3</v>
      </c>
      <c r="CD893" s="24">
        <f>IF(BY893="-","-",_xlfn.XLOOKUP(BY893,ABNT5101!$B$4:$B$9,ABNT5101!$D$4:$D$9))</f>
        <v>0.6</v>
      </c>
      <c r="CE893" s="20" t="str">
        <f t="shared" si="922"/>
        <v>ATENDE</v>
      </c>
      <c r="CF893" s="20" t="str">
        <f t="shared" si="923"/>
        <v>ATENDE</v>
      </c>
      <c r="CG893" s="20" t="str">
        <f t="shared" si="1040"/>
        <v>ATENDE</v>
      </c>
      <c r="CH893" s="26" t="str">
        <f>_xlfn.XLOOKUP(CI893,'Banco de dados'!$B:$B,'Banco de dados'!$D:$D)</f>
        <v>LEDSTAR</v>
      </c>
      <c r="CI893" s="47" t="str">
        <f>'Banco de dados'!B7</f>
        <v xml:space="preserve"> SL VT 9.1 44W</v>
      </c>
      <c r="CJ893" s="26" t="str">
        <f>_xlfn.XLOOKUP(CI893,'Banco de dados'!$B:$B,'Banco de dados'!$E:$E)</f>
        <v>LUM LED SL VT 9.1 44W</v>
      </c>
      <c r="CK893" s="26"/>
      <c r="CL893" s="26" t="e">
        <f>IF(CK893="-","-",_xlfn.XLOOKUP(CK893,'Banco de dados'!$B:$B,'Banco de dados'!$E:$E))</f>
        <v>#N/A</v>
      </c>
      <c r="CM893" s="28">
        <f t="shared" si="925"/>
        <v>1</v>
      </c>
      <c r="CN893" s="26">
        <f>_xlfn.XLOOKUP(CI893,'Banco de dados'!$B:$B,'Banco de dados'!$H:$H)</f>
        <v>44</v>
      </c>
      <c r="CO893" s="26" t="e">
        <f t="array" aca="1" ref="CO893" ca="1">_xludf.XLOOKUP(CK893,'Banco de dados'!$B:$B,'Banco de dados'!$H:$H)</f>
        <v>#NAME?</v>
      </c>
      <c r="CP893" s="51" t="e">
        <f t="array" aca="1" ref="CP893" ca="1">_xludf.XLOOKUP(CI893,'Banco de dados'!$B:$B,'Banco de dados'!$F:$F)</f>
        <v>#NAME?</v>
      </c>
      <c r="CQ893" s="26" t="e">
        <f t="array" aca="1" ref="CQ893" ca="1">_xludf.XLOOKUP(CK893,'Banco de dados'!$B:$B,'Banco de dados'!$F:$F)</f>
        <v>#NAME?</v>
      </c>
      <c r="CR893" s="27">
        <v>0</v>
      </c>
      <c r="CS893" s="27"/>
      <c r="CT893" s="26" t="str">
        <f>IF(AG893=0.5,"Suporte",IF(AND(AG893&gt;='Braços de IP'!$B$9,AG893&lt;='Braços de IP'!$D$9),'Braços de IP'!$E$9,IF(AND(AG893&gt;='Braços de IP'!$B$10,AG893&lt;='Braços de IP'!$D$10),'Braços de IP'!$E$10,IF(AND(AG893&gt;='Braços de IP'!$B$11,AG893&lt;='Braços de IP'!$D$11),'Braços de IP'!$E$11,IF(AND(AG893&gt;='Braços de IP'!$B$12,AG893&lt;='Braços de IP'!$D$12),'Braços de IP'!$E$12,IF(AND(AG893&gt;='Braços de IP'!$B$13,AG893&lt;='Braços de IP'!$D$13),'Braços de IP'!$E$13,IF(AND(AG893&gt;='Braços de IP'!$B$14,AG893&lt;='Braços de IP'!$D$14),'Braços de IP'!$E$14,"ERRO")))))))</f>
        <v>Médio I</v>
      </c>
      <c r="CU893" s="27"/>
      <c r="CV893" s="26" t="str">
        <f>IF($CU893="","",VLOOKUP($CU893,'Braços de IP'!$E$9:$I$15,2,0))</f>
        <v/>
      </c>
      <c r="CW893" s="29" t="str">
        <f>IF($CU893="","",VLOOKUP($CU893,'Braços de IP'!$E$9:$I$15,5,0))</f>
        <v/>
      </c>
      <c r="CX893" s="26"/>
      <c r="CY893" s="26"/>
      <c r="CZ893" s="26"/>
      <c r="DA893" s="26"/>
      <c r="DB893" s="26"/>
      <c r="DC893" s="26"/>
      <c r="DD893" s="30">
        <f t="shared" si="926"/>
        <v>44</v>
      </c>
      <c r="DE893" s="31">
        <f t="shared" si="927"/>
        <v>80</v>
      </c>
      <c r="DF893" s="30">
        <f t="shared" si="928"/>
        <v>124</v>
      </c>
      <c r="DG893" s="32">
        <f t="shared" si="929"/>
        <v>0.44999999999999996</v>
      </c>
      <c r="DH893" s="33" t="s">
        <v>172</v>
      </c>
      <c r="DI893" s="34"/>
      <c r="DJ893" s="35"/>
      <c r="DK893" s="16" t="s">
        <v>144</v>
      </c>
      <c r="DL893" s="16"/>
      <c r="DN893" s="36" t="e">
        <f t="shared" si="970"/>
        <v>#VALUE!</v>
      </c>
    </row>
    <row r="894" spans="2:118" ht="15.75" customHeight="1" x14ac:dyDescent="0.25">
      <c r="B894" s="16">
        <v>210</v>
      </c>
      <c r="C894" s="16" t="s">
        <v>146</v>
      </c>
      <c r="D894" s="16" t="s">
        <v>695</v>
      </c>
      <c r="E894" s="16">
        <v>-8.0514709999999994</v>
      </c>
      <c r="F894" s="16">
        <v>-34.928711</v>
      </c>
      <c r="G894" s="16" t="s">
        <v>160</v>
      </c>
      <c r="H894" s="17" t="s">
        <v>136</v>
      </c>
      <c r="I894" s="16" t="s">
        <v>135</v>
      </c>
      <c r="J894" s="17" t="s">
        <v>137</v>
      </c>
      <c r="K894" s="18">
        <v>80</v>
      </c>
      <c r="L894" s="17" t="s">
        <v>138</v>
      </c>
      <c r="M894" s="17">
        <v>0</v>
      </c>
      <c r="N894" s="16">
        <f t="shared" si="966"/>
        <v>160</v>
      </c>
      <c r="O894" s="17">
        <v>1</v>
      </c>
      <c r="P894" s="17">
        <v>2</v>
      </c>
      <c r="Q894" s="17">
        <v>6.41</v>
      </c>
      <c r="R894" s="16"/>
      <c r="S894" s="16"/>
      <c r="T894" s="16">
        <v>0</v>
      </c>
      <c r="U894" s="17">
        <v>3.03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 t="s">
        <v>139</v>
      </c>
      <c r="AB894" s="17" t="s">
        <v>140</v>
      </c>
      <c r="AC894" s="17">
        <v>39.64</v>
      </c>
      <c r="AD894" s="17">
        <v>6.2</v>
      </c>
      <c r="AE894" s="17">
        <v>1</v>
      </c>
      <c r="AF894" s="17">
        <v>0</v>
      </c>
      <c r="AG894" s="17">
        <v>1.61</v>
      </c>
      <c r="AH894" s="17">
        <f t="shared" si="967"/>
        <v>1.61</v>
      </c>
      <c r="AI894" s="17" t="s">
        <v>136</v>
      </c>
      <c r="AJ894" s="17" t="s">
        <v>136</v>
      </c>
      <c r="AK894" s="17" t="s">
        <v>141</v>
      </c>
      <c r="AL894" s="17">
        <f t="shared" si="968"/>
        <v>2</v>
      </c>
      <c r="AM894" s="17">
        <v>0</v>
      </c>
      <c r="AN894" s="17"/>
      <c r="AO894" s="17">
        <v>0</v>
      </c>
      <c r="AP894" s="17">
        <v>0</v>
      </c>
      <c r="AQ894" s="17">
        <v>0</v>
      </c>
      <c r="AR894" s="17" t="s">
        <v>136</v>
      </c>
      <c r="AS894" s="19">
        <f t="shared" si="908"/>
        <v>0</v>
      </c>
      <c r="AT894" s="19"/>
      <c r="AU894" s="19">
        <f>VLOOKUP(G894,ABNT5101!$I$3:$J$9,2)</f>
        <v>10</v>
      </c>
      <c r="AV894" s="19">
        <f>VLOOKUP(G894,ABNT5101!$I$3:$M$9,5)</f>
        <v>0.18</v>
      </c>
      <c r="AW894" s="17" t="str">
        <f>_xlfn.XLOOKUP(G894,ABNT5101!I:I,ABNT5101!L:L)</f>
        <v>-</v>
      </c>
      <c r="AX894" s="17">
        <f>_xlfn.XLOOKUP(G894,ABNT5101!$I:$I,ABNT5101!M:M)</f>
        <v>0.18</v>
      </c>
      <c r="AY894" s="17" t="str">
        <f>_xlfn.XLOOKUP(G894,ABNT5101!$I:$I,ABNT5101!N:N)</f>
        <v>-</v>
      </c>
      <c r="AZ894" s="17">
        <f>_xlfn.XLOOKUP(G894,ABNT5101!$I:$I,ABNT5101!O:O)</f>
        <v>16</v>
      </c>
      <c r="BA894" s="20" t="str">
        <f t="shared" si="909"/>
        <v>ATENDE</v>
      </c>
      <c r="BB894" s="21">
        <f t="shared" ref="BB894:BC894" si="1072">BE894/AU894-1</f>
        <v>3.0000000000000027E-2</v>
      </c>
      <c r="BC894" s="21">
        <f t="shared" si="1072"/>
        <v>-5.5555555555555469E-2</v>
      </c>
      <c r="BD894" s="21" t="str">
        <f t="shared" si="911"/>
        <v>-</v>
      </c>
      <c r="BE894" s="22">
        <v>10.3</v>
      </c>
      <c r="BF894" s="22">
        <v>0.17</v>
      </c>
      <c r="BG894" s="22"/>
      <c r="BH894" s="22"/>
      <c r="BI894" s="23"/>
      <c r="BJ894" s="22"/>
      <c r="BK894" s="20" t="str">
        <f t="shared" si="912"/>
        <v>ATENDE</v>
      </c>
      <c r="BL894" s="20" t="str">
        <f t="shared" si="913"/>
        <v>ATENDE</v>
      </c>
      <c r="BM894" s="20" t="str">
        <f t="shared" si="914"/>
        <v>ATENDIMENTO LIMIAR</v>
      </c>
      <c r="BN894" s="20" t="str">
        <f t="shared" si="915"/>
        <v>ATENDE</v>
      </c>
      <c r="BO894" s="24" t="str">
        <f t="shared" si="916"/>
        <v>C4</v>
      </c>
      <c r="BP894" s="24" t="str">
        <f t="shared" si="1032"/>
        <v>P6</v>
      </c>
      <c r="BQ894" s="25">
        <f t="shared" si="1060"/>
        <v>0.84666666666666668</v>
      </c>
      <c r="BR894" s="22">
        <v>5.54</v>
      </c>
      <c r="BS894" s="22">
        <v>1.37</v>
      </c>
      <c r="BT894" s="24">
        <f>IF(BP894="-","-",_xlfn.XLOOKUP(BP894,ABNT5101!$B$4:$B$9,ABNT5101!$C$4:$C$9))</f>
        <v>3</v>
      </c>
      <c r="BU894" s="24">
        <f>IF(BP894="-","-",_xlfn.XLOOKUP(BP894,ABNT5101!$B$4:$B$9,ABNT5101!$D$4:$D$9))</f>
        <v>0.6</v>
      </c>
      <c r="BV894" s="20" t="str">
        <f t="shared" si="918"/>
        <v>ATENDE</v>
      </c>
      <c r="BW894" s="20" t="str">
        <f t="shared" si="1061"/>
        <v>ATENDE</v>
      </c>
      <c r="BX894" s="20" t="str">
        <f t="shared" si="920"/>
        <v>ATENDE</v>
      </c>
      <c r="BY894" s="24" t="str">
        <f t="shared" si="1071"/>
        <v>P6</v>
      </c>
      <c r="BZ894" s="25">
        <f t="shared" si="921"/>
        <v>1.3266666666666667</v>
      </c>
      <c r="CA894" s="24">
        <v>6.98</v>
      </c>
      <c r="CB894" s="24">
        <v>0.68</v>
      </c>
      <c r="CC894" s="20">
        <f>IF(BY894="-","-",_xlfn.XLOOKUP(BY894,ABNT5101!$B$4:$B$9,ABNT5101!$C$4:$C$9))</f>
        <v>3</v>
      </c>
      <c r="CD894" s="24">
        <f>IF(BY894="-","-",_xlfn.XLOOKUP(BY894,ABNT5101!$B$4:$B$9,ABNT5101!$D$4:$D$9))</f>
        <v>0.6</v>
      </c>
      <c r="CE894" s="20" t="str">
        <f t="shared" si="922"/>
        <v>ATENDE</v>
      </c>
      <c r="CF894" s="20" t="str">
        <f t="shared" si="923"/>
        <v>ATENDE</v>
      </c>
      <c r="CG894" s="20" t="str">
        <f t="shared" si="1040"/>
        <v>ATENDE</v>
      </c>
      <c r="CH894" s="26" t="str">
        <f>_xlfn.XLOOKUP(CI894,'Banco de dados'!$B:$B,'Banco de dados'!$D:$D)</f>
        <v>SX LIGHTING</v>
      </c>
      <c r="CI894" s="27" t="str">
        <f>'Banco de dados'!B55</f>
        <v>SX-INEVO040HF</v>
      </c>
      <c r="CJ894" s="26" t="str">
        <f>_xlfn.XLOOKUP(CI894,'Banco de dados'!$B:$B,'Banco de dados'!$E:$E)</f>
        <v>SXINEVO040K50L12CZF7PHF</v>
      </c>
      <c r="CK894" s="26"/>
      <c r="CL894" s="26" t="e">
        <f>IF(CK894="-","-",_xlfn.XLOOKUP(CK894,'Banco de dados'!$B:$B,'Banco de dados'!$E:$E))</f>
        <v>#N/A</v>
      </c>
      <c r="CM894" s="28">
        <f t="shared" si="925"/>
        <v>1</v>
      </c>
      <c r="CN894" s="26">
        <f>_xlfn.XLOOKUP(CI894,'Banco de dados'!$B:$B,'Banco de dados'!$H:$H)</f>
        <v>39</v>
      </c>
      <c r="CO894" s="26" t="e">
        <f t="array" aca="1" ref="CO894" ca="1">_xludf.XLOOKUP(CK894,'Banco de dados'!$B:$B,'Banco de dados'!$H:$H)</f>
        <v>#NAME?</v>
      </c>
      <c r="CP894" s="51" t="e">
        <f t="array" aca="1" ref="CP894" ca="1">_xludf.XLOOKUP(CI894,'Banco de dados'!$B:$B,'Banco de dados'!$F:$F)</f>
        <v>#NAME?</v>
      </c>
      <c r="CQ894" s="26" t="e">
        <f t="array" aca="1" ref="CQ894" ca="1">_xludf.XLOOKUP(CK894,'Banco de dados'!$B:$B,'Banco de dados'!$F:$F)</f>
        <v>#NAME?</v>
      </c>
      <c r="CR894" s="27">
        <v>0</v>
      </c>
      <c r="CS894" s="27"/>
      <c r="CT894" s="26" t="str">
        <f>IF(AG894=0.5,"Suporte",IF(AND(AG894&gt;='Braços de IP'!$B$9,AG894&lt;='Braços de IP'!$D$9),'Braços de IP'!$E$9,IF(AND(AG894&gt;='Braços de IP'!$B$10,AG894&lt;='Braços de IP'!$D$10),'Braços de IP'!$E$10,IF(AND(AG894&gt;='Braços de IP'!$B$11,AG894&lt;='Braços de IP'!$D$11),'Braços de IP'!$E$11,IF(AND(AG894&gt;='Braços de IP'!$B$12,AG894&lt;='Braços de IP'!$D$12),'Braços de IP'!$E$12,IF(AND(AG894&gt;='Braços de IP'!$B$13,AG894&lt;='Braços de IP'!$D$13),'Braços de IP'!$E$13,IF(AND(AG894&gt;='Braços de IP'!$B$14,AG894&lt;='Braços de IP'!$D$14),'Braços de IP'!$E$14,"ERRO")))))))</f>
        <v>Médio I</v>
      </c>
      <c r="CU894" s="27"/>
      <c r="CV894" s="26" t="str">
        <f>IF($CU894="","",VLOOKUP($CU894,'Braços de IP'!$E$9:$I$15,2,0))</f>
        <v/>
      </c>
      <c r="CW894" s="29" t="str">
        <f>IF($CU894="","",VLOOKUP($CU894,'Braços de IP'!$E$9:$I$15,5,0))</f>
        <v/>
      </c>
      <c r="CX894" s="26"/>
      <c r="CY894" s="26"/>
      <c r="CZ894" s="26"/>
      <c r="DA894" s="26"/>
      <c r="DB894" s="26"/>
      <c r="DC894" s="26"/>
      <c r="DD894" s="62">
        <f t="shared" si="926"/>
        <v>39</v>
      </c>
      <c r="DE894" s="31">
        <f t="shared" si="927"/>
        <v>80</v>
      </c>
      <c r="DF894" s="30">
        <f t="shared" si="928"/>
        <v>119</v>
      </c>
      <c r="DG894" s="32">
        <f t="shared" si="929"/>
        <v>0.51249999999999996</v>
      </c>
      <c r="DH894" s="33" t="s">
        <v>172</v>
      </c>
      <c r="DI894" s="34"/>
      <c r="DJ894" s="35"/>
      <c r="DK894" s="16" t="s">
        <v>144</v>
      </c>
      <c r="DL894" s="16"/>
      <c r="DN894" s="36" t="e">
        <f t="shared" si="970"/>
        <v>#VALUE!</v>
      </c>
    </row>
    <row r="895" spans="2:118" ht="15.75" customHeight="1" x14ac:dyDescent="0.25">
      <c r="B895" s="16">
        <v>210</v>
      </c>
      <c r="C895" s="16" t="s">
        <v>146</v>
      </c>
      <c r="D895" s="16" t="s">
        <v>695</v>
      </c>
      <c r="E895" s="16">
        <v>-8.0514709999999994</v>
      </c>
      <c r="F895" s="16">
        <v>-34.928711</v>
      </c>
      <c r="G895" s="16" t="s">
        <v>160</v>
      </c>
      <c r="H895" s="17" t="s">
        <v>136</v>
      </c>
      <c r="I895" s="16" t="s">
        <v>135</v>
      </c>
      <c r="J895" s="17" t="s">
        <v>137</v>
      </c>
      <c r="K895" s="18">
        <v>80</v>
      </c>
      <c r="L895" s="17" t="s">
        <v>138</v>
      </c>
      <c r="M895" s="17">
        <v>0</v>
      </c>
      <c r="N895" s="16">
        <f t="shared" si="966"/>
        <v>160</v>
      </c>
      <c r="O895" s="17">
        <v>1</v>
      </c>
      <c r="P895" s="17">
        <v>2</v>
      </c>
      <c r="Q895" s="17">
        <v>6.41</v>
      </c>
      <c r="R895" s="16"/>
      <c r="S895" s="16"/>
      <c r="T895" s="16">
        <v>0</v>
      </c>
      <c r="U895" s="17">
        <v>3.03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 t="s">
        <v>139</v>
      </c>
      <c r="AB895" s="17" t="s">
        <v>140</v>
      </c>
      <c r="AC895" s="17">
        <v>39.64</v>
      </c>
      <c r="AD895" s="17">
        <v>6.2</v>
      </c>
      <c r="AE895" s="17">
        <v>1</v>
      </c>
      <c r="AF895" s="17">
        <v>0</v>
      </c>
      <c r="AG895" s="17">
        <v>1.61</v>
      </c>
      <c r="AH895" s="17">
        <f t="shared" si="967"/>
        <v>1.61</v>
      </c>
      <c r="AI895" s="17" t="s">
        <v>136</v>
      </c>
      <c r="AJ895" s="17" t="s">
        <v>136</v>
      </c>
      <c r="AK895" s="17" t="s">
        <v>141</v>
      </c>
      <c r="AL895" s="17">
        <f t="shared" si="968"/>
        <v>2</v>
      </c>
      <c r="AM895" s="17">
        <v>0</v>
      </c>
      <c r="AN895" s="17"/>
      <c r="AO895" s="17">
        <v>0</v>
      </c>
      <c r="AP895" s="17">
        <v>0</v>
      </c>
      <c r="AQ895" s="17">
        <v>0</v>
      </c>
      <c r="AR895" s="17" t="s">
        <v>136</v>
      </c>
      <c r="AS895" s="19">
        <f t="shared" si="908"/>
        <v>0</v>
      </c>
      <c r="AT895" s="19"/>
      <c r="AU895" s="19">
        <f>VLOOKUP(G895,ABNT5101!$I$3:$J$9,2)</f>
        <v>10</v>
      </c>
      <c r="AV895" s="19">
        <f>VLOOKUP(G895,ABNT5101!$I$3:$M$9,5)</f>
        <v>0.18</v>
      </c>
      <c r="AW895" s="17" t="str">
        <f>_xlfn.XLOOKUP(G895,ABNT5101!I:I,ABNT5101!L:L)</f>
        <v>-</v>
      </c>
      <c r="AX895" s="17">
        <f>_xlfn.XLOOKUP(G895,ABNT5101!$I:$I,ABNT5101!M:M)</f>
        <v>0.18</v>
      </c>
      <c r="AY895" s="17" t="str">
        <f>_xlfn.XLOOKUP(G895,ABNT5101!$I:$I,ABNT5101!N:N)</f>
        <v>-</v>
      </c>
      <c r="AZ895" s="17">
        <f>_xlfn.XLOOKUP(G895,ABNT5101!$I:$I,ABNT5101!O:O)</f>
        <v>16</v>
      </c>
      <c r="BA895" s="20" t="str">
        <f t="shared" si="909"/>
        <v>ATENDE</v>
      </c>
      <c r="BB895" s="21">
        <f t="shared" ref="BB895:BC895" si="1073">BE895/AU895-1</f>
        <v>6.4999999999999947E-2</v>
      </c>
      <c r="BC895" s="21">
        <f t="shared" si="1073"/>
        <v>0</v>
      </c>
      <c r="BD895" s="21" t="str">
        <f t="shared" si="911"/>
        <v>-</v>
      </c>
      <c r="BE895" s="22">
        <v>10.65</v>
      </c>
      <c r="BF895" s="22">
        <v>0.18</v>
      </c>
      <c r="BG895" s="22"/>
      <c r="BH895" s="22"/>
      <c r="BI895" s="23"/>
      <c r="BJ895" s="22"/>
      <c r="BK895" s="20" t="str">
        <f t="shared" si="912"/>
        <v>ATENDE</v>
      </c>
      <c r="BL895" s="20" t="str">
        <f t="shared" si="913"/>
        <v>ATENDE</v>
      </c>
      <c r="BM895" s="20" t="str">
        <f t="shared" si="914"/>
        <v>ATENDE</v>
      </c>
      <c r="BN895" s="20" t="str">
        <f t="shared" si="915"/>
        <v>ATENDE</v>
      </c>
      <c r="BO895" s="24" t="str">
        <f t="shared" si="916"/>
        <v>C4</v>
      </c>
      <c r="BP895" s="24" t="str">
        <f t="shared" si="1032"/>
        <v>P6</v>
      </c>
      <c r="BQ895" s="25">
        <f t="shared" si="1060"/>
        <v>0.81333333333333346</v>
      </c>
      <c r="BR895" s="22">
        <v>5.44</v>
      </c>
      <c r="BS895" s="22">
        <v>1.35</v>
      </c>
      <c r="BT895" s="24">
        <f>IF(BP895="-","-",_xlfn.XLOOKUP(BP895,ABNT5101!$B$4:$B$9,ABNT5101!$C$4:$C$9))</f>
        <v>3</v>
      </c>
      <c r="BU895" s="24">
        <f>IF(BP895="-","-",_xlfn.XLOOKUP(BP895,ABNT5101!$B$4:$B$9,ABNT5101!$D$4:$D$9))</f>
        <v>0.6</v>
      </c>
      <c r="BV895" s="20" t="str">
        <f t="shared" si="918"/>
        <v>ATENDE</v>
      </c>
      <c r="BW895" s="20" t="str">
        <f t="shared" si="1061"/>
        <v>ATENDE</v>
      </c>
      <c r="BX895" s="20" t="str">
        <f t="shared" si="920"/>
        <v>ATENDE</v>
      </c>
      <c r="BY895" s="24" t="str">
        <f t="shared" si="1071"/>
        <v>P6</v>
      </c>
      <c r="BZ895" s="25">
        <f t="shared" si="921"/>
        <v>1.3399999999999999</v>
      </c>
      <c r="CA895" s="24">
        <v>7.02</v>
      </c>
      <c r="CB895" s="24">
        <v>1.35</v>
      </c>
      <c r="CC895" s="20">
        <f>IF(BY895="-","-",_xlfn.XLOOKUP(BY895,ABNT5101!$B$4:$B$9,ABNT5101!$C$4:$C$9))</f>
        <v>3</v>
      </c>
      <c r="CD895" s="24">
        <f>IF(BY895="-","-",_xlfn.XLOOKUP(BY895,ABNT5101!$B$4:$B$9,ABNT5101!$D$4:$D$9))</f>
        <v>0.6</v>
      </c>
      <c r="CE895" s="20" t="str">
        <f t="shared" si="922"/>
        <v>ATENDE</v>
      </c>
      <c r="CF895" s="20" t="str">
        <f t="shared" si="923"/>
        <v>ATENDE</v>
      </c>
      <c r="CG895" s="20" t="str">
        <f t="shared" si="1040"/>
        <v>ATENDE</v>
      </c>
      <c r="CH895" s="26" t="str">
        <f>_xlfn.XLOOKUP(CI895,'Banco de dados'!$B:$B,'Banco de dados'!$D:$D)</f>
        <v>TECNOWATT</v>
      </c>
      <c r="CI895" s="27" t="str">
        <f>'Banco de dados'!B66</f>
        <v xml:space="preserve">SIGSAGPTLRRSSNDL_40W_50IBBRS
</v>
      </c>
      <c r="CJ895" s="26" t="str">
        <f>_xlfn.XLOOKUP(CI895,'Banco de dados'!$B:$B,'Banco de dados'!$E:$E)</f>
        <v>SIGSAGPTLRRSSNDL_40W_50IBBRS
1-10C1MUN6.5</v>
      </c>
      <c r="CK895" s="26"/>
      <c r="CL895" s="26" t="e">
        <f>IF(CK895="-","-",_xlfn.XLOOKUP(CK895,'Banco de dados'!$B:$B,'Banco de dados'!$E:$E))</f>
        <v>#N/A</v>
      </c>
      <c r="CM895" s="28">
        <f t="shared" si="925"/>
        <v>1</v>
      </c>
      <c r="CN895" s="26">
        <f>_xlfn.XLOOKUP(CI895,'Banco de dados'!$B:$B,'Banco de dados'!$H:$H)</f>
        <v>40</v>
      </c>
      <c r="CO895" s="26" t="e">
        <f t="array" aca="1" ref="CO895" ca="1">_xludf.XLOOKUP(CK895,'Banco de dados'!$B:$B,'Banco de dados'!$H:$H)</f>
        <v>#NAME?</v>
      </c>
      <c r="CP895" s="51" t="e">
        <f t="array" aca="1" ref="CP895" ca="1">_xludf.XLOOKUP(CI895,'Banco de dados'!$B:$B,'Banco de dados'!$F:$F)</f>
        <v>#NAME?</v>
      </c>
      <c r="CQ895" s="26" t="e">
        <f t="array" aca="1" ref="CQ895" ca="1">_xludf.XLOOKUP(CK895,'Banco de dados'!$B:$B,'Banco de dados'!$F:$F)</f>
        <v>#NAME?</v>
      </c>
      <c r="CR895" s="27">
        <v>0</v>
      </c>
      <c r="CS895" s="27"/>
      <c r="CT895" s="26" t="str">
        <f>IF(AG895=0.5,"Suporte",IF(AND(AG895&gt;='Braços de IP'!$B$9,AG895&lt;='Braços de IP'!$D$9),'Braços de IP'!$E$9,IF(AND(AG895&gt;='Braços de IP'!$B$10,AG895&lt;='Braços de IP'!$D$10),'Braços de IP'!$E$10,IF(AND(AG895&gt;='Braços de IP'!$B$11,AG895&lt;='Braços de IP'!$D$11),'Braços de IP'!$E$11,IF(AND(AG895&gt;='Braços de IP'!$B$12,AG895&lt;='Braços de IP'!$D$12),'Braços de IP'!$E$12,IF(AND(AG895&gt;='Braços de IP'!$B$13,AG895&lt;='Braços de IP'!$D$13),'Braços de IP'!$E$13,IF(AND(AG895&gt;='Braços de IP'!$B$14,AG895&lt;='Braços de IP'!$D$14),'Braços de IP'!$E$14,"ERRO")))))))</f>
        <v>Médio I</v>
      </c>
      <c r="CU895" s="27"/>
      <c r="CV895" s="26" t="str">
        <f>IF($CU895="","",VLOOKUP($CU895,'Braços de IP'!$E$9:$I$15,2,0))</f>
        <v/>
      </c>
      <c r="CW895" s="29" t="str">
        <f>IF($CU895="","",VLOOKUP($CU895,'Braços de IP'!$E$9:$I$15,5,0))</f>
        <v/>
      </c>
      <c r="CX895" s="26"/>
      <c r="CY895" s="26"/>
      <c r="CZ895" s="26"/>
      <c r="DA895" s="26"/>
      <c r="DB895" s="26"/>
      <c r="DC895" s="26"/>
      <c r="DD895" s="30">
        <f t="shared" si="926"/>
        <v>40</v>
      </c>
      <c r="DE895" s="31">
        <f t="shared" si="927"/>
        <v>80</v>
      </c>
      <c r="DF895" s="30">
        <f t="shared" si="928"/>
        <v>120</v>
      </c>
      <c r="DG895" s="32">
        <f t="shared" si="929"/>
        <v>0.5</v>
      </c>
      <c r="DH895" s="33" t="s">
        <v>172</v>
      </c>
      <c r="DI895" s="34"/>
      <c r="DJ895" s="35"/>
      <c r="DK895" s="16" t="s">
        <v>144</v>
      </c>
      <c r="DL895" s="16"/>
      <c r="DN895" s="36" t="e">
        <f t="shared" si="970"/>
        <v>#VALUE!</v>
      </c>
    </row>
    <row r="896" spans="2:118" ht="15.75" customHeight="1" x14ac:dyDescent="0.25">
      <c r="B896" s="16">
        <v>211</v>
      </c>
      <c r="C896" s="16" t="s">
        <v>146</v>
      </c>
      <c r="D896" s="16" t="s">
        <v>687</v>
      </c>
      <c r="E896" s="16">
        <v>-8.0769959999999994</v>
      </c>
      <c r="F896" s="16">
        <v>-34.909508000000002</v>
      </c>
      <c r="G896" s="16" t="s">
        <v>160</v>
      </c>
      <c r="H896" s="17" t="s">
        <v>136</v>
      </c>
      <c r="I896" s="16" t="s">
        <v>135</v>
      </c>
      <c r="J896" s="17" t="s">
        <v>137</v>
      </c>
      <c r="K896" s="18">
        <v>115</v>
      </c>
      <c r="L896" s="17" t="s">
        <v>138</v>
      </c>
      <c r="M896" s="17">
        <v>0</v>
      </c>
      <c r="N896" s="16">
        <f t="shared" si="966"/>
        <v>230</v>
      </c>
      <c r="O896" s="17">
        <v>1</v>
      </c>
      <c r="P896" s="17">
        <v>2.85</v>
      </c>
      <c r="Q896" s="17">
        <v>8.9</v>
      </c>
      <c r="R896" s="16"/>
      <c r="S896" s="16"/>
      <c r="T896" s="16">
        <v>0</v>
      </c>
      <c r="U896" s="17">
        <v>3.03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 t="s">
        <v>139</v>
      </c>
      <c r="AB896" s="17" t="s">
        <v>140</v>
      </c>
      <c r="AC896" s="17">
        <v>30.9</v>
      </c>
      <c r="AD896" s="17">
        <v>6.5</v>
      </c>
      <c r="AE896" s="17">
        <v>1</v>
      </c>
      <c r="AF896" s="17">
        <v>0.2</v>
      </c>
      <c r="AG896" s="17">
        <v>3.6</v>
      </c>
      <c r="AH896" s="17">
        <f t="shared" si="967"/>
        <v>3.4</v>
      </c>
      <c r="AI896" s="17" t="s">
        <v>136</v>
      </c>
      <c r="AJ896" s="17" t="s">
        <v>136</v>
      </c>
      <c r="AK896" s="17" t="s">
        <v>141</v>
      </c>
      <c r="AL896" s="17">
        <f t="shared" si="968"/>
        <v>2</v>
      </c>
      <c r="AM896" s="17">
        <v>0</v>
      </c>
      <c r="AN896" s="17"/>
      <c r="AO896" s="17">
        <v>0</v>
      </c>
      <c r="AP896" s="17">
        <v>0</v>
      </c>
      <c r="AQ896" s="17">
        <v>0</v>
      </c>
      <c r="AR896" s="17" t="s">
        <v>136</v>
      </c>
      <c r="AS896" s="19">
        <f t="shared" si="908"/>
        <v>0</v>
      </c>
      <c r="AT896" s="19"/>
      <c r="AU896" s="19">
        <f>VLOOKUP(G896,ABNT5101!$I$3:$J$9,2)</f>
        <v>10</v>
      </c>
      <c r="AV896" s="19">
        <f>VLOOKUP(G896,ABNT5101!$I$3:$M$9,5)</f>
        <v>0.18</v>
      </c>
      <c r="AW896" s="17" t="str">
        <f>_xlfn.XLOOKUP(G896,ABNT5101!I:I,ABNT5101!L:L)</f>
        <v>-</v>
      </c>
      <c r="AX896" s="17">
        <f>_xlfn.XLOOKUP(G896,ABNT5101!$I:$I,ABNT5101!M:M)</f>
        <v>0.18</v>
      </c>
      <c r="AY896" s="17" t="str">
        <f>_xlfn.XLOOKUP(G896,ABNT5101!$I:$I,ABNT5101!N:N)</f>
        <v>-</v>
      </c>
      <c r="AZ896" s="17">
        <f>_xlfn.XLOOKUP(G896,ABNT5101!$I:$I,ABNT5101!O:O)</f>
        <v>16</v>
      </c>
      <c r="BA896" s="20" t="str">
        <f t="shared" si="909"/>
        <v>ATENDE</v>
      </c>
      <c r="BB896" s="21">
        <f t="shared" ref="BB896:BC896" si="1074">BE896/AU896-1</f>
        <v>3.9000000000000146E-2</v>
      </c>
      <c r="BC896" s="21">
        <f t="shared" si="1074"/>
        <v>0.94444444444444442</v>
      </c>
      <c r="BD896" s="21" t="str">
        <f t="shared" si="911"/>
        <v>-</v>
      </c>
      <c r="BE896" s="22">
        <v>10.39</v>
      </c>
      <c r="BF896" s="22">
        <v>0.35</v>
      </c>
      <c r="BG896" s="22"/>
      <c r="BH896" s="22"/>
      <c r="BI896" s="23"/>
      <c r="BJ896" s="22"/>
      <c r="BK896" s="20" t="str">
        <f t="shared" si="912"/>
        <v>ATENDE</v>
      </c>
      <c r="BL896" s="20" t="str">
        <f t="shared" si="913"/>
        <v>ATENDE</v>
      </c>
      <c r="BM896" s="20" t="str">
        <f t="shared" si="914"/>
        <v>ATENDE</v>
      </c>
      <c r="BN896" s="20" t="str">
        <f t="shared" si="915"/>
        <v>ATENDE</v>
      </c>
      <c r="BO896" s="24" t="str">
        <f t="shared" si="916"/>
        <v>C4</v>
      </c>
      <c r="BP896" s="24" t="str">
        <f t="shared" si="1032"/>
        <v>P6</v>
      </c>
      <c r="BQ896" s="25">
        <f t="shared" si="1060"/>
        <v>0.95</v>
      </c>
      <c r="BR896" s="22">
        <v>5.85</v>
      </c>
      <c r="BS896" s="22">
        <v>2.58</v>
      </c>
      <c r="BT896" s="24">
        <f>IF(BP896="-","-",_xlfn.XLOOKUP(BP896,ABNT5101!$B$4:$B$9,ABNT5101!$C$4:$C$9))</f>
        <v>3</v>
      </c>
      <c r="BU896" s="24">
        <f>IF(BP896="-","-",_xlfn.XLOOKUP(BP896,ABNT5101!$B$4:$B$9,ABNT5101!$D$4:$D$9))</f>
        <v>0.6</v>
      </c>
      <c r="BV896" s="20" t="str">
        <f t="shared" si="918"/>
        <v>ATENDE</v>
      </c>
      <c r="BW896" s="20" t="str">
        <f t="shared" si="1061"/>
        <v>ATENDE</v>
      </c>
      <c r="BX896" s="20" t="str">
        <f t="shared" si="920"/>
        <v>ATENDE</v>
      </c>
      <c r="BY896" s="24" t="s">
        <v>136</v>
      </c>
      <c r="BZ896" s="25" t="e">
        <f t="shared" si="921"/>
        <v>#VALUE!</v>
      </c>
      <c r="CA896" s="24">
        <v>4.6399999999999997</v>
      </c>
      <c r="CB896" s="24">
        <v>1.8</v>
      </c>
      <c r="CC896" s="20" t="str">
        <f>IF(BY896="-","-",_xlfn.XLOOKUP(BY896,ABNT5101!$B$4:$B$9,ABNT5101!$C$4:$C$9))</f>
        <v>-</v>
      </c>
      <c r="CD896" s="24" t="str">
        <f>IF(BY896="-","-",_xlfn.XLOOKUP(BY896,ABNT5101!$B$4:$B$9,ABNT5101!$D$4:$D$9))</f>
        <v>-</v>
      </c>
      <c r="CE896" s="20" t="str">
        <f t="shared" si="922"/>
        <v>-</v>
      </c>
      <c r="CF896" s="20" t="str">
        <f t="shared" si="923"/>
        <v>-</v>
      </c>
      <c r="CG896" s="20" t="str">
        <f t="shared" si="1040"/>
        <v>-</v>
      </c>
      <c r="CH896" s="26" t="e">
        <f>_xlfn.XLOOKUP(CI896,'Banco de dados'!$B:$B,'Banco de dados'!$D:$D)</f>
        <v>#N/A</v>
      </c>
      <c r="CI896" s="27"/>
      <c r="CJ896" s="26" t="e">
        <f>_xlfn.XLOOKUP(CI896,'Banco de dados'!$B:$B,'Banco de dados'!$E:$E)</f>
        <v>#N/A</v>
      </c>
      <c r="CK896" s="26"/>
      <c r="CL896" s="26" t="e">
        <f>IF(CK896="-","-",_xlfn.XLOOKUP(CK896,'Banco de dados'!$B:$B,'Banco de dados'!$E:$E))</f>
        <v>#N/A</v>
      </c>
      <c r="CM896" s="28">
        <f t="shared" si="925"/>
        <v>1</v>
      </c>
      <c r="CN896" s="26" t="e">
        <f>_xlfn.XLOOKUP(CI896,'Banco de dados'!$B:$B,'Banco de dados'!$H:$H)</f>
        <v>#N/A</v>
      </c>
      <c r="CO896" s="26" t="e">
        <f t="array" aca="1" ref="CO896" ca="1">_xludf.XLOOKUP(CK896,'Banco de dados'!$B:$B,'Banco de dados'!$H:$H)</f>
        <v>#NAME?</v>
      </c>
      <c r="CP896" s="26" t="e">
        <f t="array" aca="1" ref="CP896" ca="1">_xludf.XLOOKUP(CI896,'Banco de dados'!$B:$B,'Banco de dados'!$F:$F)</f>
        <v>#NAME?</v>
      </c>
      <c r="CQ896" s="26" t="e">
        <f t="array" aca="1" ref="CQ896" ca="1">_xludf.XLOOKUP(CK896,'Banco de dados'!$B:$B,'Banco de dados'!$F:$F)</f>
        <v>#NAME?</v>
      </c>
      <c r="CR896" s="27">
        <v>0</v>
      </c>
      <c r="CS896" s="27"/>
      <c r="CT896" s="26" t="str">
        <f>IF(AG896=0.5,"Suporte",IF(AND(AG896&gt;='Braços de IP'!$B$9,AG896&lt;='Braços de IP'!$D$9),'Braços de IP'!$E$9,IF(AND(AG896&gt;='Braços de IP'!$B$10,AG896&lt;='Braços de IP'!$D$10),'Braços de IP'!$E$10,IF(AND(AG896&gt;='Braços de IP'!$B$11,AG896&lt;='Braços de IP'!$D$11),'Braços de IP'!$E$11,IF(AND(AG896&gt;='Braços de IP'!$B$12,AG896&lt;='Braços de IP'!$D$12),'Braços de IP'!$E$12,IF(AND(AG896&gt;='Braços de IP'!$B$13,AG896&lt;='Braços de IP'!$D$13),'Braços de IP'!$E$13,IF(AND(AG896&gt;='Braços de IP'!$B$14,AG896&lt;='Braços de IP'!$D$14),'Braços de IP'!$E$14,"ERRO")))))))</f>
        <v>Longo II</v>
      </c>
      <c r="CU896" s="27"/>
      <c r="CV896" s="26" t="str">
        <f>IF($CU896="","",VLOOKUP($CU896,'Braços de IP'!$E$9:$I$15,2,0))</f>
        <v/>
      </c>
      <c r="CW896" s="29" t="str">
        <f>IF($CU896="","",VLOOKUP($CU896,'Braços de IP'!$E$9:$I$15,5,0))</f>
        <v/>
      </c>
      <c r="CX896" s="26"/>
      <c r="CY896" s="26"/>
      <c r="CZ896" s="26"/>
      <c r="DA896" s="26"/>
      <c r="DB896" s="26"/>
      <c r="DC896" s="26"/>
      <c r="DD896" s="30" t="e">
        <f t="shared" si="926"/>
        <v>#N/A</v>
      </c>
      <c r="DE896" s="31">
        <f t="shared" si="927"/>
        <v>115</v>
      </c>
      <c r="DF896" s="30" t="e">
        <f t="shared" si="928"/>
        <v>#N/A</v>
      </c>
      <c r="DG896" s="32" t="e">
        <f t="shared" si="929"/>
        <v>#N/A</v>
      </c>
      <c r="DH896" s="33" t="s">
        <v>172</v>
      </c>
      <c r="DI896" s="34"/>
      <c r="DJ896" s="35"/>
      <c r="DK896" s="16" t="s">
        <v>144</v>
      </c>
      <c r="DL896" s="16"/>
      <c r="DN896" s="36" t="e">
        <f t="shared" si="970"/>
        <v>#VALUE!</v>
      </c>
    </row>
    <row r="897" spans="2:118" ht="15.75" customHeight="1" x14ac:dyDescent="0.25">
      <c r="B897" s="16">
        <v>211</v>
      </c>
      <c r="C897" s="16" t="s">
        <v>146</v>
      </c>
      <c r="D897" s="16" t="s">
        <v>687</v>
      </c>
      <c r="E897" s="16">
        <v>-8.0769959999999994</v>
      </c>
      <c r="F897" s="16">
        <v>-34.909508000000002</v>
      </c>
      <c r="G897" s="16" t="s">
        <v>160</v>
      </c>
      <c r="H897" s="17" t="s">
        <v>136</v>
      </c>
      <c r="I897" s="16" t="s">
        <v>135</v>
      </c>
      <c r="J897" s="17" t="s">
        <v>137</v>
      </c>
      <c r="K897" s="18">
        <v>115</v>
      </c>
      <c r="L897" s="17" t="s">
        <v>138</v>
      </c>
      <c r="M897" s="17">
        <v>0</v>
      </c>
      <c r="N897" s="16">
        <f t="shared" si="966"/>
        <v>230</v>
      </c>
      <c r="O897" s="17">
        <v>1</v>
      </c>
      <c r="P897" s="17">
        <v>2.85</v>
      </c>
      <c r="Q897" s="17">
        <v>8.9</v>
      </c>
      <c r="R897" s="16"/>
      <c r="S897" s="16"/>
      <c r="T897" s="16">
        <v>0</v>
      </c>
      <c r="U897" s="17">
        <v>3.03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 t="s">
        <v>139</v>
      </c>
      <c r="AB897" s="17" t="s">
        <v>140</v>
      </c>
      <c r="AC897" s="17">
        <v>30.9</v>
      </c>
      <c r="AD897" s="17">
        <v>6.5</v>
      </c>
      <c r="AE897" s="17">
        <v>1</v>
      </c>
      <c r="AF897" s="17">
        <v>0.2</v>
      </c>
      <c r="AG897" s="17">
        <v>3.6</v>
      </c>
      <c r="AH897" s="17">
        <f t="shared" si="967"/>
        <v>3.4</v>
      </c>
      <c r="AI897" s="17" t="s">
        <v>136</v>
      </c>
      <c r="AJ897" s="17" t="s">
        <v>136</v>
      </c>
      <c r="AK897" s="17" t="s">
        <v>141</v>
      </c>
      <c r="AL897" s="17">
        <f t="shared" si="968"/>
        <v>2</v>
      </c>
      <c r="AM897" s="17">
        <v>0</v>
      </c>
      <c r="AN897" s="17"/>
      <c r="AO897" s="17">
        <v>0</v>
      </c>
      <c r="AP897" s="17">
        <v>0</v>
      </c>
      <c r="AQ897" s="17">
        <v>0</v>
      </c>
      <c r="AR897" s="17" t="s">
        <v>136</v>
      </c>
      <c r="AS897" s="19">
        <f t="shared" si="908"/>
        <v>0</v>
      </c>
      <c r="AT897" s="19"/>
      <c r="AU897" s="19">
        <f>VLOOKUP(G897,ABNT5101!$I$3:$J$9,2)</f>
        <v>10</v>
      </c>
      <c r="AV897" s="19">
        <f>VLOOKUP(G897,ABNT5101!$I$3:$M$9,5)</f>
        <v>0.18</v>
      </c>
      <c r="AW897" s="17" t="str">
        <f>_xlfn.XLOOKUP(G897,ABNT5101!I:I,ABNT5101!L:L)</f>
        <v>-</v>
      </c>
      <c r="AX897" s="17">
        <f>_xlfn.XLOOKUP(G897,ABNT5101!$I:$I,ABNT5101!M:M)</f>
        <v>0.18</v>
      </c>
      <c r="AY897" s="17" t="str">
        <f>_xlfn.XLOOKUP(G897,ABNT5101!$I:$I,ABNT5101!N:N)</f>
        <v>-</v>
      </c>
      <c r="AZ897" s="17">
        <f>_xlfn.XLOOKUP(G897,ABNT5101!$I:$I,ABNT5101!O:O)</f>
        <v>16</v>
      </c>
      <c r="BA897" s="20" t="str">
        <f t="shared" si="909"/>
        <v>ATENDE</v>
      </c>
      <c r="BB897" s="21">
        <f t="shared" ref="BB897:BC897" si="1075">BE897/AU897-1</f>
        <v>0.17899999999999983</v>
      </c>
      <c r="BC897" s="21">
        <f t="shared" si="1075"/>
        <v>1.3333333333333335</v>
      </c>
      <c r="BD897" s="21" t="str">
        <f t="shared" si="911"/>
        <v>-</v>
      </c>
      <c r="BE897" s="22">
        <v>11.79</v>
      </c>
      <c r="BF897" s="22">
        <v>0.42</v>
      </c>
      <c r="BG897" s="22"/>
      <c r="BH897" s="22"/>
      <c r="BI897" s="23"/>
      <c r="BJ897" s="22"/>
      <c r="BK897" s="20" t="str">
        <f t="shared" si="912"/>
        <v>ATENDE</v>
      </c>
      <c r="BL897" s="20" t="str">
        <f t="shared" si="913"/>
        <v>ATENDE</v>
      </c>
      <c r="BM897" s="20" t="str">
        <f t="shared" si="914"/>
        <v>ATENDE</v>
      </c>
      <c r="BN897" s="20" t="str">
        <f t="shared" si="915"/>
        <v>ATENDE</v>
      </c>
      <c r="BO897" s="24" t="str">
        <f t="shared" si="916"/>
        <v>C4</v>
      </c>
      <c r="BP897" s="24" t="str">
        <f t="shared" si="1032"/>
        <v>P6</v>
      </c>
      <c r="BQ897" s="25">
        <f t="shared" si="1060"/>
        <v>0.99666666666666681</v>
      </c>
      <c r="BR897" s="22">
        <v>5.99</v>
      </c>
      <c r="BS897" s="22">
        <v>3.26</v>
      </c>
      <c r="BT897" s="24">
        <f>IF(BP897="-","-",_xlfn.XLOOKUP(BP897,ABNT5101!$B$4:$B$9,ABNT5101!$C$4:$C$9))</f>
        <v>3</v>
      </c>
      <c r="BU897" s="24">
        <f>IF(BP897="-","-",_xlfn.XLOOKUP(BP897,ABNT5101!$B$4:$B$9,ABNT5101!$D$4:$D$9))</f>
        <v>0.6</v>
      </c>
      <c r="BV897" s="20" t="str">
        <f t="shared" si="918"/>
        <v>ATENDE</v>
      </c>
      <c r="BW897" s="20" t="str">
        <f t="shared" si="1061"/>
        <v>ATENDE</v>
      </c>
      <c r="BX897" s="20" t="str">
        <f t="shared" si="920"/>
        <v>ATENDE</v>
      </c>
      <c r="BY897" s="24" t="s">
        <v>136</v>
      </c>
      <c r="BZ897" s="25" t="e">
        <f t="shared" si="921"/>
        <v>#VALUE!</v>
      </c>
      <c r="CA897" s="24">
        <v>5.01</v>
      </c>
      <c r="CB897" s="24">
        <v>1.82</v>
      </c>
      <c r="CC897" s="20" t="str">
        <f>IF(BY897="-","-",_xlfn.XLOOKUP(BY897,ABNT5101!$B$4:$B$9,ABNT5101!$C$4:$C$9))</f>
        <v>-</v>
      </c>
      <c r="CD897" s="24" t="str">
        <f>IF(BY897="-","-",_xlfn.XLOOKUP(BY897,ABNT5101!$B$4:$B$9,ABNT5101!$D$4:$D$9))</f>
        <v>-</v>
      </c>
      <c r="CE897" s="20" t="str">
        <f t="shared" si="922"/>
        <v>-</v>
      </c>
      <c r="CF897" s="20" t="str">
        <f t="shared" si="923"/>
        <v>-</v>
      </c>
      <c r="CG897" s="20" t="str">
        <f t="shared" si="1040"/>
        <v>-</v>
      </c>
      <c r="CH897" s="26" t="e">
        <f>_xlfn.XLOOKUP(CI897,'Banco de dados'!$B:$B,'Banco de dados'!$D:$D)</f>
        <v>#N/A</v>
      </c>
      <c r="CI897" s="27"/>
      <c r="CJ897" s="26" t="e">
        <f>_xlfn.XLOOKUP(CI897,'Banco de dados'!$B:$B,'Banco de dados'!$E:$E)</f>
        <v>#N/A</v>
      </c>
      <c r="CK897" s="26"/>
      <c r="CL897" s="26" t="e">
        <f>IF(CK897="-","-",_xlfn.XLOOKUP(CK897,'Banco de dados'!$B:$B,'Banco de dados'!$E:$E))</f>
        <v>#N/A</v>
      </c>
      <c r="CM897" s="28">
        <f t="shared" si="925"/>
        <v>1</v>
      </c>
      <c r="CN897" s="26" t="e">
        <f>_xlfn.XLOOKUP(CI897,'Banco de dados'!$B:$B,'Banco de dados'!$H:$H)</f>
        <v>#N/A</v>
      </c>
      <c r="CO897" s="26" t="e">
        <f t="array" aca="1" ref="CO897" ca="1">_xludf.XLOOKUP(CK897,'Banco de dados'!$B:$B,'Banco de dados'!$H:$H)</f>
        <v>#NAME?</v>
      </c>
      <c r="CP897" s="26" t="e">
        <f t="array" aca="1" ref="CP897" ca="1">_xludf.XLOOKUP(CI897,'Banco de dados'!$B:$B,'Banco de dados'!$F:$F)</f>
        <v>#NAME?</v>
      </c>
      <c r="CQ897" s="26" t="e">
        <f t="array" aca="1" ref="CQ897" ca="1">_xludf.XLOOKUP(CK897,'Banco de dados'!$B:$B,'Banco de dados'!$F:$F)</f>
        <v>#NAME?</v>
      </c>
      <c r="CR897" s="27">
        <v>0</v>
      </c>
      <c r="CS897" s="27"/>
      <c r="CT897" s="26" t="str">
        <f>IF(AG897=0.5,"Suporte",IF(AND(AG897&gt;='Braços de IP'!$B$9,AG897&lt;='Braços de IP'!$D$9),'Braços de IP'!$E$9,IF(AND(AG897&gt;='Braços de IP'!$B$10,AG897&lt;='Braços de IP'!$D$10),'Braços de IP'!$E$10,IF(AND(AG897&gt;='Braços de IP'!$B$11,AG897&lt;='Braços de IP'!$D$11),'Braços de IP'!$E$11,IF(AND(AG897&gt;='Braços de IP'!$B$12,AG897&lt;='Braços de IP'!$D$12),'Braços de IP'!$E$12,IF(AND(AG897&gt;='Braços de IP'!$B$13,AG897&lt;='Braços de IP'!$D$13),'Braços de IP'!$E$13,IF(AND(AG897&gt;='Braços de IP'!$B$14,AG897&lt;='Braços de IP'!$D$14),'Braços de IP'!$E$14,"ERRO")))))))</f>
        <v>Longo II</v>
      </c>
      <c r="CU897" s="27"/>
      <c r="CV897" s="26" t="str">
        <f>IF($CU897="","",VLOOKUP($CU897,'Braços de IP'!$E$9:$I$15,2,0))</f>
        <v/>
      </c>
      <c r="CW897" s="29" t="str">
        <f>IF($CU897="","",VLOOKUP($CU897,'Braços de IP'!$E$9:$I$15,5,0))</f>
        <v/>
      </c>
      <c r="CX897" s="26"/>
      <c r="CY897" s="26"/>
      <c r="CZ897" s="26"/>
      <c r="DA897" s="26"/>
      <c r="DB897" s="26"/>
      <c r="DC897" s="26"/>
      <c r="DD897" s="30" t="e">
        <f t="shared" si="926"/>
        <v>#N/A</v>
      </c>
      <c r="DE897" s="31">
        <f t="shared" si="927"/>
        <v>115</v>
      </c>
      <c r="DF897" s="30" t="e">
        <f t="shared" si="928"/>
        <v>#N/A</v>
      </c>
      <c r="DG897" s="32" t="e">
        <f t="shared" si="929"/>
        <v>#N/A</v>
      </c>
      <c r="DH897" s="33" t="s">
        <v>172</v>
      </c>
      <c r="DI897" s="34"/>
      <c r="DJ897" s="35"/>
      <c r="DK897" s="16" t="s">
        <v>144</v>
      </c>
      <c r="DL897" s="16"/>
      <c r="DN897" s="36" t="e">
        <f t="shared" si="970"/>
        <v>#VALUE!</v>
      </c>
    </row>
    <row r="898" spans="2:118" ht="15.75" customHeight="1" x14ac:dyDescent="0.25">
      <c r="B898" s="16">
        <v>211</v>
      </c>
      <c r="C898" s="16" t="s">
        <v>146</v>
      </c>
      <c r="D898" s="16" t="s">
        <v>687</v>
      </c>
      <c r="E898" s="16">
        <v>-8.0769959999999994</v>
      </c>
      <c r="F898" s="16">
        <v>-34.909508000000002</v>
      </c>
      <c r="G898" s="16" t="s">
        <v>160</v>
      </c>
      <c r="H898" s="17" t="s">
        <v>136</v>
      </c>
      <c r="I898" s="16" t="s">
        <v>135</v>
      </c>
      <c r="J898" s="17" t="s">
        <v>137</v>
      </c>
      <c r="K898" s="18">
        <v>115</v>
      </c>
      <c r="L898" s="17" t="s">
        <v>138</v>
      </c>
      <c r="M898" s="17">
        <v>0</v>
      </c>
      <c r="N898" s="16">
        <f t="shared" si="966"/>
        <v>230</v>
      </c>
      <c r="O898" s="17">
        <v>1</v>
      </c>
      <c r="P898" s="17">
        <v>2.85</v>
      </c>
      <c r="Q898" s="17">
        <v>8.9</v>
      </c>
      <c r="R898" s="16"/>
      <c r="S898" s="16"/>
      <c r="T898" s="16">
        <v>0</v>
      </c>
      <c r="U898" s="17">
        <v>3.03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 t="s">
        <v>139</v>
      </c>
      <c r="AB898" s="17" t="s">
        <v>140</v>
      </c>
      <c r="AC898" s="17">
        <v>30.9</v>
      </c>
      <c r="AD898" s="17">
        <v>6.5</v>
      </c>
      <c r="AE898" s="17">
        <v>1</v>
      </c>
      <c r="AF898" s="17">
        <v>0.2</v>
      </c>
      <c r="AG898" s="17">
        <v>3.6</v>
      </c>
      <c r="AH898" s="17">
        <f t="shared" si="967"/>
        <v>3.4</v>
      </c>
      <c r="AI898" s="17" t="s">
        <v>136</v>
      </c>
      <c r="AJ898" s="17" t="s">
        <v>136</v>
      </c>
      <c r="AK898" s="17" t="s">
        <v>141</v>
      </c>
      <c r="AL898" s="17">
        <f t="shared" si="968"/>
        <v>2</v>
      </c>
      <c r="AM898" s="17">
        <v>0</v>
      </c>
      <c r="AN898" s="17"/>
      <c r="AO898" s="17">
        <v>0</v>
      </c>
      <c r="AP898" s="17">
        <v>0</v>
      </c>
      <c r="AQ898" s="17">
        <v>0</v>
      </c>
      <c r="AR898" s="17" t="s">
        <v>136</v>
      </c>
      <c r="AS898" s="19">
        <f t="shared" si="908"/>
        <v>0</v>
      </c>
      <c r="AT898" s="19"/>
      <c r="AU898" s="19">
        <f>VLOOKUP(G898,ABNT5101!$I$3:$J$9,2)</f>
        <v>10</v>
      </c>
      <c r="AV898" s="19">
        <f>VLOOKUP(G898,ABNT5101!$I$3:$M$9,5)</f>
        <v>0.18</v>
      </c>
      <c r="AW898" s="17" t="str">
        <f>_xlfn.XLOOKUP(G898,ABNT5101!I:I,ABNT5101!L:L)</f>
        <v>-</v>
      </c>
      <c r="AX898" s="17">
        <f>_xlfn.XLOOKUP(G898,ABNT5101!$I:$I,ABNT5101!M:M)</f>
        <v>0.18</v>
      </c>
      <c r="AY898" s="17" t="str">
        <f>_xlfn.XLOOKUP(G898,ABNT5101!$I:$I,ABNT5101!N:N)</f>
        <v>-</v>
      </c>
      <c r="AZ898" s="17">
        <f>_xlfn.XLOOKUP(G898,ABNT5101!$I:$I,ABNT5101!O:O)</f>
        <v>16</v>
      </c>
      <c r="BA898" s="20" t="str">
        <f t="shared" si="909"/>
        <v>ATENDE</v>
      </c>
      <c r="BB898" s="21">
        <f t="shared" ref="BB898:BC898" si="1076">BE898/AU898-1</f>
        <v>0.248</v>
      </c>
      <c r="BC898" s="21">
        <f t="shared" si="1076"/>
        <v>-5.5555555555555469E-2</v>
      </c>
      <c r="BD898" s="21" t="str">
        <f t="shared" si="911"/>
        <v>-</v>
      </c>
      <c r="BE898" s="22">
        <v>12.48</v>
      </c>
      <c r="BF898" s="22">
        <v>0.17</v>
      </c>
      <c r="BG898" s="22"/>
      <c r="BH898" s="22"/>
      <c r="BI898" s="23"/>
      <c r="BJ898" s="22"/>
      <c r="BK898" s="20" t="str">
        <f t="shared" si="912"/>
        <v>ATENDE</v>
      </c>
      <c r="BL898" s="20" t="str">
        <f t="shared" si="913"/>
        <v>ATENDE</v>
      </c>
      <c r="BM898" s="20" t="str">
        <f t="shared" si="914"/>
        <v>ATENDIMENTO LIMIAR</v>
      </c>
      <c r="BN898" s="20" t="str">
        <f t="shared" si="915"/>
        <v>ATENDE</v>
      </c>
      <c r="BO898" s="24" t="str">
        <f t="shared" si="916"/>
        <v>C4</v>
      </c>
      <c r="BP898" s="24" t="str">
        <f t="shared" si="1032"/>
        <v>P6</v>
      </c>
      <c r="BQ898" s="25">
        <f t="shared" si="1060"/>
        <v>2.25</v>
      </c>
      <c r="BR898" s="22">
        <v>9.75</v>
      </c>
      <c r="BS898" s="22">
        <v>2.3199999999999998</v>
      </c>
      <c r="BT898" s="24">
        <f>IF(BP898="-","-",_xlfn.XLOOKUP(BP898,ABNT5101!$B$4:$B$9,ABNT5101!$C$4:$C$9))</f>
        <v>3</v>
      </c>
      <c r="BU898" s="24">
        <f>IF(BP898="-","-",_xlfn.XLOOKUP(BP898,ABNT5101!$B$4:$B$9,ABNT5101!$D$4:$D$9))</f>
        <v>0.6</v>
      </c>
      <c r="BV898" s="20" t="str">
        <f t="shared" si="918"/>
        <v>ATENDE</v>
      </c>
      <c r="BW898" s="20" t="str">
        <f t="shared" si="1061"/>
        <v>ATENDE</v>
      </c>
      <c r="BX898" s="20" t="str">
        <f t="shared" si="920"/>
        <v>ATENDE</v>
      </c>
      <c r="BY898" s="24" t="s">
        <v>136</v>
      </c>
      <c r="BZ898" s="25" t="e">
        <f t="shared" si="921"/>
        <v>#VALUE!</v>
      </c>
      <c r="CA898" s="24">
        <v>12.05</v>
      </c>
      <c r="CB898" s="24">
        <v>1.3</v>
      </c>
      <c r="CC898" s="20" t="str">
        <f>IF(BY898="-","-",_xlfn.XLOOKUP(BY898,ABNT5101!$B$4:$B$9,ABNT5101!$C$4:$C$9))</f>
        <v>-</v>
      </c>
      <c r="CD898" s="24" t="str">
        <f>IF(BY898="-","-",_xlfn.XLOOKUP(BY898,ABNT5101!$B$4:$B$9,ABNT5101!$D$4:$D$9))</f>
        <v>-</v>
      </c>
      <c r="CE898" s="20" t="str">
        <f t="shared" si="922"/>
        <v>-</v>
      </c>
      <c r="CF898" s="20" t="str">
        <f t="shared" si="923"/>
        <v>-</v>
      </c>
      <c r="CG898" s="20" t="str">
        <f t="shared" si="1040"/>
        <v>-</v>
      </c>
      <c r="CH898" s="26" t="e">
        <f>_xlfn.XLOOKUP(CI898,'Banco de dados'!$B:$B,'Banco de dados'!$D:$D)</f>
        <v>#N/A</v>
      </c>
      <c r="CI898" s="27"/>
      <c r="CJ898" s="26" t="e">
        <f>_xlfn.XLOOKUP(CI898,'Banco de dados'!$B:$B,'Banco de dados'!$E:$E)</f>
        <v>#N/A</v>
      </c>
      <c r="CK898" s="26"/>
      <c r="CL898" s="26" t="e">
        <f>IF(CK898="-","-",_xlfn.XLOOKUP(CK898,'Banco de dados'!$B:$B,'Banco de dados'!$E:$E))</f>
        <v>#N/A</v>
      </c>
      <c r="CM898" s="28">
        <f t="shared" si="925"/>
        <v>1</v>
      </c>
      <c r="CN898" s="26" t="e">
        <f>_xlfn.XLOOKUP(CI898,'Banco de dados'!$B:$B,'Banco de dados'!$H:$H)</f>
        <v>#N/A</v>
      </c>
      <c r="CO898" s="26" t="e">
        <f t="array" aca="1" ref="CO898" ca="1">_xludf.XLOOKUP(CK898,'Banco de dados'!$B:$B,'Banco de dados'!$H:$H)</f>
        <v>#NAME?</v>
      </c>
      <c r="CP898" s="26" t="e">
        <f t="array" aca="1" ref="CP898" ca="1">_xludf.XLOOKUP(CI898,'Banco de dados'!$B:$B,'Banco de dados'!$F:$F)</f>
        <v>#NAME?</v>
      </c>
      <c r="CQ898" s="26" t="e">
        <f t="array" aca="1" ref="CQ898" ca="1">_xludf.XLOOKUP(CK898,'Banco de dados'!$B:$B,'Banco de dados'!$F:$F)</f>
        <v>#NAME?</v>
      </c>
      <c r="CR898" s="27">
        <v>0</v>
      </c>
      <c r="CS898" s="27"/>
      <c r="CT898" s="26" t="str">
        <f>IF(AG898=0.5,"Suporte",IF(AND(AG898&gt;='Braços de IP'!$B$9,AG898&lt;='Braços de IP'!$D$9),'Braços de IP'!$E$9,IF(AND(AG898&gt;='Braços de IP'!$B$10,AG898&lt;='Braços de IP'!$D$10),'Braços de IP'!$E$10,IF(AND(AG898&gt;='Braços de IP'!$B$11,AG898&lt;='Braços de IP'!$D$11),'Braços de IP'!$E$11,IF(AND(AG898&gt;='Braços de IP'!$B$12,AG898&lt;='Braços de IP'!$D$12),'Braços de IP'!$E$12,IF(AND(AG898&gt;='Braços de IP'!$B$13,AG898&lt;='Braços de IP'!$D$13),'Braços de IP'!$E$13,IF(AND(AG898&gt;='Braços de IP'!$B$14,AG898&lt;='Braços de IP'!$D$14),'Braços de IP'!$E$14,"ERRO")))))))</f>
        <v>Longo II</v>
      </c>
      <c r="CU898" s="27"/>
      <c r="CV898" s="26" t="str">
        <f>IF($CU898="","",VLOOKUP($CU898,'Braços de IP'!$E$9:$I$15,2,0))</f>
        <v/>
      </c>
      <c r="CW898" s="29" t="str">
        <f>IF($CU898="","",VLOOKUP($CU898,'Braços de IP'!$E$9:$I$15,5,0))</f>
        <v/>
      </c>
      <c r="CX898" s="26"/>
      <c r="CY898" s="26"/>
      <c r="CZ898" s="26"/>
      <c r="DA898" s="26"/>
      <c r="DB898" s="26"/>
      <c r="DC898" s="26"/>
      <c r="DD898" s="30" t="e">
        <f t="shared" si="926"/>
        <v>#N/A</v>
      </c>
      <c r="DE898" s="31">
        <f t="shared" si="927"/>
        <v>115</v>
      </c>
      <c r="DF898" s="30" t="e">
        <f t="shared" si="928"/>
        <v>#N/A</v>
      </c>
      <c r="DG898" s="32" t="e">
        <f t="shared" si="929"/>
        <v>#N/A</v>
      </c>
      <c r="DH898" s="33" t="s">
        <v>172</v>
      </c>
      <c r="DI898" s="34"/>
      <c r="DJ898" s="35"/>
      <c r="DK898" s="16" t="s">
        <v>144</v>
      </c>
      <c r="DL898" s="16"/>
      <c r="DN898" s="36" t="e">
        <f t="shared" si="970"/>
        <v>#VALUE!</v>
      </c>
    </row>
    <row r="899" spans="2:118" ht="15.75" customHeight="1" x14ac:dyDescent="0.25">
      <c r="B899" s="16">
        <v>212</v>
      </c>
      <c r="C899" s="16" t="s">
        <v>146</v>
      </c>
      <c r="D899" s="16" t="s">
        <v>696</v>
      </c>
      <c r="E899" s="16">
        <v>-8.0427569999999999</v>
      </c>
      <c r="F899" s="16">
        <v>-34.939092000000002</v>
      </c>
      <c r="G899" s="16" t="s">
        <v>153</v>
      </c>
      <c r="H899" s="17" t="s">
        <v>136</v>
      </c>
      <c r="I899" s="16" t="s">
        <v>149</v>
      </c>
      <c r="J899" s="17" t="s">
        <v>137</v>
      </c>
      <c r="K899" s="18">
        <v>70</v>
      </c>
      <c r="L899" s="17" t="s">
        <v>138</v>
      </c>
      <c r="M899" s="17">
        <v>0</v>
      </c>
      <c r="N899" s="16">
        <f t="shared" si="966"/>
        <v>140</v>
      </c>
      <c r="O899" s="17">
        <v>1</v>
      </c>
      <c r="P899" s="17">
        <v>1.86</v>
      </c>
      <c r="Q899" s="17">
        <v>7.84</v>
      </c>
      <c r="R899" s="16"/>
      <c r="S899" s="16"/>
      <c r="T899" s="16">
        <v>0</v>
      </c>
      <c r="U899" s="17">
        <v>1.84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 t="s">
        <v>139</v>
      </c>
      <c r="AB899" s="17" t="s">
        <v>140</v>
      </c>
      <c r="AC899" s="17">
        <v>35.51</v>
      </c>
      <c r="AD899" s="17">
        <v>5.8</v>
      </c>
      <c r="AE899" s="17">
        <v>1</v>
      </c>
      <c r="AF899" s="17">
        <v>0.3</v>
      </c>
      <c r="AG899" s="17">
        <v>1.35</v>
      </c>
      <c r="AH899" s="17">
        <f t="shared" si="967"/>
        <v>1.05</v>
      </c>
      <c r="AI899" s="17" t="s">
        <v>136</v>
      </c>
      <c r="AJ899" s="17" t="s">
        <v>136</v>
      </c>
      <c r="AK899" s="17" t="s">
        <v>141</v>
      </c>
      <c r="AL899" s="17">
        <f t="shared" si="968"/>
        <v>2</v>
      </c>
      <c r="AM899" s="17">
        <v>0</v>
      </c>
      <c r="AN899" s="17"/>
      <c r="AO899" s="17">
        <v>0</v>
      </c>
      <c r="AP899" s="17">
        <v>0</v>
      </c>
      <c r="AQ899" s="17">
        <v>0</v>
      </c>
      <c r="AR899" s="17" t="s">
        <v>136</v>
      </c>
      <c r="AS899" s="19">
        <f t="shared" si="908"/>
        <v>0</v>
      </c>
      <c r="AT899" s="19"/>
      <c r="AU899" s="19">
        <f>VLOOKUP(G899,ABNT5101!$I$3:$J$9,2)</f>
        <v>15</v>
      </c>
      <c r="AV899" s="19">
        <f>VLOOKUP(G899,ABNT5101!$I$3:$M$9,5)</f>
        <v>0.18</v>
      </c>
      <c r="AW899" s="17" t="str">
        <f>_xlfn.XLOOKUP(G899,ABNT5101!I:I,ABNT5101!L:L)</f>
        <v>-</v>
      </c>
      <c r="AX899" s="17">
        <f>_xlfn.XLOOKUP(G899,ABNT5101!$I:$I,ABNT5101!M:M)</f>
        <v>0.18</v>
      </c>
      <c r="AY899" s="17" t="str">
        <f>_xlfn.XLOOKUP(G899,ABNT5101!$I:$I,ABNT5101!N:N)</f>
        <v>-</v>
      </c>
      <c r="AZ899" s="17">
        <f>_xlfn.XLOOKUP(G899,ABNT5101!$I:$I,ABNT5101!O:O)</f>
        <v>15</v>
      </c>
      <c r="BA899" s="20" t="str">
        <f t="shared" si="909"/>
        <v>NÃO ATENDE</v>
      </c>
      <c r="BB899" s="21">
        <f t="shared" ref="BB899:BC899" si="1077">BE899/AU899-1</f>
        <v>-1</v>
      </c>
      <c r="BC899" s="21">
        <f t="shared" si="1077"/>
        <v>-1</v>
      </c>
      <c r="BD899" s="21" t="str">
        <f t="shared" si="911"/>
        <v>-</v>
      </c>
      <c r="BE899" s="22"/>
      <c r="BF899" s="22"/>
      <c r="BG899" s="22"/>
      <c r="BH899" s="22"/>
      <c r="BI899" s="23"/>
      <c r="BJ899" s="22"/>
      <c r="BK899" s="20" t="str">
        <f t="shared" si="912"/>
        <v>NÃO ATENDE</v>
      </c>
      <c r="BL899" s="20" t="str">
        <f t="shared" si="913"/>
        <v>NÃO ATENDE</v>
      </c>
      <c r="BM899" s="20" t="str">
        <f t="shared" si="914"/>
        <v>NÃO ATENDE</v>
      </c>
      <c r="BN899" s="20" t="str">
        <f t="shared" si="915"/>
        <v>ATENDE</v>
      </c>
      <c r="BO899" s="24" t="str">
        <f t="shared" si="916"/>
        <v>C3</v>
      </c>
      <c r="BP899" s="24" t="str">
        <f t="shared" si="1032"/>
        <v>P5</v>
      </c>
      <c r="BQ899" s="25">
        <f t="shared" si="1060"/>
        <v>-1</v>
      </c>
      <c r="BR899" s="22"/>
      <c r="BS899" s="22"/>
      <c r="BT899" s="24">
        <f>IF(BP899="-","-",_xlfn.XLOOKUP(BP899,ABNT5101!$B$4:$B$9,ABNT5101!$C$4:$C$9))</f>
        <v>5</v>
      </c>
      <c r="BU899" s="24">
        <f>IF(BP899="-","-",_xlfn.XLOOKUP(BP899,ABNT5101!$B$4:$B$9,ABNT5101!$D$4:$D$9))</f>
        <v>1</v>
      </c>
      <c r="BV899" s="20" t="str">
        <f t="shared" si="918"/>
        <v>NÃO ATENDE</v>
      </c>
      <c r="BW899" s="20" t="str">
        <f t="shared" si="1061"/>
        <v>NÃO ATENDE</v>
      </c>
      <c r="BX899" s="20" t="str">
        <f t="shared" si="920"/>
        <v>NÃO ATENDE</v>
      </c>
      <c r="BY899" s="24" t="str">
        <f t="shared" ref="BY899:BY904" si="1078">BP899</f>
        <v>P5</v>
      </c>
      <c r="BZ899" s="25">
        <f t="shared" si="921"/>
        <v>-1</v>
      </c>
      <c r="CA899" s="24"/>
      <c r="CB899" s="24"/>
      <c r="CC899" s="20">
        <f>IF(BY899="-","-",_xlfn.XLOOKUP(BY899,ABNT5101!$B$4:$B$9,ABNT5101!$C$4:$C$9))</f>
        <v>5</v>
      </c>
      <c r="CD899" s="24">
        <f>IF(BY899="-","-",_xlfn.XLOOKUP(BY899,ABNT5101!$B$4:$B$9,ABNT5101!$D$4:$D$9))</f>
        <v>1</v>
      </c>
      <c r="CE899" s="20" t="str">
        <f t="shared" si="922"/>
        <v>NÃO ATENDE</v>
      </c>
      <c r="CF899" s="20" t="str">
        <f t="shared" si="923"/>
        <v>NÃO ATENDE</v>
      </c>
      <c r="CG899" s="20" t="str">
        <f t="shared" si="1040"/>
        <v>NÃO ATENDE</v>
      </c>
      <c r="CH899" s="26" t="e">
        <f>_xlfn.XLOOKUP(CI899,'Banco de dados'!$B:$B,'Banco de dados'!$D:$D)</f>
        <v>#N/A</v>
      </c>
      <c r="CI899" s="27"/>
      <c r="CJ899" s="26" t="e">
        <f>_xlfn.XLOOKUP(CI899,'Banco de dados'!$B:$B,'Banco de dados'!$E:$E)</f>
        <v>#N/A</v>
      </c>
      <c r="CK899" s="26"/>
      <c r="CL899" s="26" t="e">
        <f>IF(CK899="-","-",_xlfn.XLOOKUP(CK899,'Banco de dados'!$B:$B,'Banco de dados'!$E:$E))</f>
        <v>#N/A</v>
      </c>
      <c r="CM899" s="28">
        <f t="shared" si="925"/>
        <v>1</v>
      </c>
      <c r="CN899" s="26" t="e">
        <f>_xlfn.XLOOKUP(CI899,'Banco de dados'!$B:$B,'Banco de dados'!$H:$H)</f>
        <v>#N/A</v>
      </c>
      <c r="CO899" s="26" t="e">
        <f t="array" aca="1" ref="CO899" ca="1">_xludf.XLOOKUP(CK899,'Banco de dados'!$B:$B,'Banco de dados'!$H:$H)</f>
        <v>#NAME?</v>
      </c>
      <c r="CP899" s="26" t="e">
        <f t="array" aca="1" ref="CP899" ca="1">_xludf.XLOOKUP(CI899,'Banco de dados'!$B:$B,'Banco de dados'!$F:$F)</f>
        <v>#NAME?</v>
      </c>
      <c r="CQ899" s="26" t="e">
        <f t="array" aca="1" ref="CQ899" ca="1">_xludf.XLOOKUP(CK899,'Banco de dados'!$B:$B,'Banco de dados'!$F:$F)</f>
        <v>#NAME?</v>
      </c>
      <c r="CR899" s="27">
        <v>0</v>
      </c>
      <c r="CS899" s="27"/>
      <c r="CT899" s="26" t="str">
        <f>IF(AG899=0.5,"Suporte",IF(AND(AG899&gt;='Braços de IP'!$B$9,AG899&lt;='Braços de IP'!$D$9),'Braços de IP'!$E$9,IF(AND(AG899&gt;='Braços de IP'!$B$10,AG899&lt;='Braços de IP'!$D$10),'Braços de IP'!$E$10,IF(AND(AG899&gt;='Braços de IP'!$B$11,AG899&lt;='Braços de IP'!$D$11),'Braços de IP'!$E$11,IF(AND(AG899&gt;='Braços de IP'!$B$12,AG899&lt;='Braços de IP'!$D$12),'Braços de IP'!$E$12,IF(AND(AG899&gt;='Braços de IP'!$B$13,AG899&lt;='Braços de IP'!$D$13),'Braços de IP'!$E$13,IF(AND(AG899&gt;='Braços de IP'!$B$14,AG899&lt;='Braços de IP'!$D$14),'Braços de IP'!$E$14,"ERRO")))))))</f>
        <v>Curto II</v>
      </c>
      <c r="CU899" s="27"/>
      <c r="CV899" s="26" t="str">
        <f>IF($CU899="","",VLOOKUP($CU899,'Braços de IP'!$E$9:$I$15,2,0))</f>
        <v/>
      </c>
      <c r="CW899" s="29" t="str">
        <f>IF($CU899="","",VLOOKUP($CU899,'Braços de IP'!$E$9:$I$15,5,0))</f>
        <v/>
      </c>
      <c r="CX899" s="26"/>
      <c r="CY899" s="26"/>
      <c r="CZ899" s="26"/>
      <c r="DA899" s="26"/>
      <c r="DB899" s="26"/>
      <c r="DC899" s="26"/>
      <c r="DD899" s="30" t="e">
        <f t="shared" si="926"/>
        <v>#N/A</v>
      </c>
      <c r="DE899" s="31">
        <f t="shared" si="927"/>
        <v>70</v>
      </c>
      <c r="DF899" s="30" t="e">
        <f t="shared" si="928"/>
        <v>#N/A</v>
      </c>
      <c r="DG899" s="32" t="e">
        <f t="shared" si="929"/>
        <v>#N/A</v>
      </c>
      <c r="DH899" s="33" t="s">
        <v>172</v>
      </c>
      <c r="DI899" s="34"/>
      <c r="DJ899" s="35"/>
      <c r="DK899" s="16" t="s">
        <v>144</v>
      </c>
      <c r="DL899" s="16"/>
      <c r="DN899" s="36" t="e">
        <f t="shared" si="970"/>
        <v>#VALUE!</v>
      </c>
    </row>
    <row r="900" spans="2:118" ht="15.75" customHeight="1" x14ac:dyDescent="0.25">
      <c r="B900" s="16">
        <v>212</v>
      </c>
      <c r="C900" s="16" t="s">
        <v>146</v>
      </c>
      <c r="D900" s="16" t="s">
        <v>696</v>
      </c>
      <c r="E900" s="16">
        <v>-8.0427569999999999</v>
      </c>
      <c r="F900" s="16">
        <v>-34.939092000000002</v>
      </c>
      <c r="G900" s="16" t="s">
        <v>153</v>
      </c>
      <c r="H900" s="17" t="s">
        <v>136</v>
      </c>
      <c r="I900" s="16" t="s">
        <v>149</v>
      </c>
      <c r="J900" s="17" t="s">
        <v>137</v>
      </c>
      <c r="K900" s="18">
        <v>70</v>
      </c>
      <c r="L900" s="17" t="s">
        <v>138</v>
      </c>
      <c r="M900" s="17">
        <v>0</v>
      </c>
      <c r="N900" s="16">
        <f t="shared" si="966"/>
        <v>140</v>
      </c>
      <c r="O900" s="17">
        <v>1</v>
      </c>
      <c r="P900" s="17">
        <v>1.86</v>
      </c>
      <c r="Q900" s="17">
        <v>7.84</v>
      </c>
      <c r="R900" s="16"/>
      <c r="S900" s="16"/>
      <c r="T900" s="16">
        <v>0</v>
      </c>
      <c r="U900" s="17">
        <v>1.84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 t="s">
        <v>139</v>
      </c>
      <c r="AB900" s="17" t="s">
        <v>140</v>
      </c>
      <c r="AC900" s="17">
        <v>35.51</v>
      </c>
      <c r="AD900" s="17">
        <v>5.8</v>
      </c>
      <c r="AE900" s="17">
        <v>1</v>
      </c>
      <c r="AF900" s="17">
        <v>0.3</v>
      </c>
      <c r="AG900" s="17">
        <v>1.35</v>
      </c>
      <c r="AH900" s="17">
        <f t="shared" si="967"/>
        <v>1.05</v>
      </c>
      <c r="AI900" s="17" t="s">
        <v>136</v>
      </c>
      <c r="AJ900" s="17" t="s">
        <v>136</v>
      </c>
      <c r="AK900" s="17" t="s">
        <v>141</v>
      </c>
      <c r="AL900" s="17">
        <f t="shared" si="968"/>
        <v>2</v>
      </c>
      <c r="AM900" s="17">
        <v>0</v>
      </c>
      <c r="AN900" s="17"/>
      <c r="AO900" s="17">
        <v>0</v>
      </c>
      <c r="AP900" s="17">
        <v>0</v>
      </c>
      <c r="AQ900" s="17">
        <v>0</v>
      </c>
      <c r="AR900" s="17" t="s">
        <v>136</v>
      </c>
      <c r="AS900" s="19">
        <f t="shared" si="908"/>
        <v>0</v>
      </c>
      <c r="AT900" s="19"/>
      <c r="AU900" s="19">
        <f>VLOOKUP(G900,ABNT5101!$I$3:$J$9,2)</f>
        <v>15</v>
      </c>
      <c r="AV900" s="19">
        <f>VLOOKUP(G900,ABNT5101!$I$3:$M$9,5)</f>
        <v>0.18</v>
      </c>
      <c r="AW900" s="17" t="str">
        <f>_xlfn.XLOOKUP(G900,ABNT5101!I:I,ABNT5101!L:L)</f>
        <v>-</v>
      </c>
      <c r="AX900" s="17">
        <f>_xlfn.XLOOKUP(G900,ABNT5101!$I:$I,ABNT5101!M:M)</f>
        <v>0.18</v>
      </c>
      <c r="AY900" s="17" t="str">
        <f>_xlfn.XLOOKUP(G900,ABNT5101!$I:$I,ABNT5101!N:N)</f>
        <v>-</v>
      </c>
      <c r="AZ900" s="17">
        <f>_xlfn.XLOOKUP(G900,ABNT5101!$I:$I,ABNT5101!O:O)</f>
        <v>15</v>
      </c>
      <c r="BA900" s="20" t="str">
        <f t="shared" si="909"/>
        <v>NÃO ATENDE</v>
      </c>
      <c r="BB900" s="21">
        <f t="shared" ref="BB900:BC900" si="1079">BE900/AU900-1</f>
        <v>-1</v>
      </c>
      <c r="BC900" s="21">
        <f t="shared" si="1079"/>
        <v>-1</v>
      </c>
      <c r="BD900" s="21" t="str">
        <f t="shared" si="911"/>
        <v>-</v>
      </c>
      <c r="BE900" s="22"/>
      <c r="BF900" s="22"/>
      <c r="BG900" s="22"/>
      <c r="BH900" s="22"/>
      <c r="BI900" s="23"/>
      <c r="BJ900" s="22"/>
      <c r="BK900" s="20" t="str">
        <f t="shared" si="912"/>
        <v>NÃO ATENDE</v>
      </c>
      <c r="BL900" s="20" t="str">
        <f t="shared" si="913"/>
        <v>NÃO ATENDE</v>
      </c>
      <c r="BM900" s="20" t="str">
        <f t="shared" si="914"/>
        <v>NÃO ATENDE</v>
      </c>
      <c r="BN900" s="20" t="str">
        <f t="shared" si="915"/>
        <v>ATENDE</v>
      </c>
      <c r="BO900" s="24" t="str">
        <f t="shared" si="916"/>
        <v>C3</v>
      </c>
      <c r="BP900" s="24" t="str">
        <f t="shared" si="1032"/>
        <v>P5</v>
      </c>
      <c r="BQ900" s="25">
        <f t="shared" si="1060"/>
        <v>-1</v>
      </c>
      <c r="BR900" s="22"/>
      <c r="BS900" s="22"/>
      <c r="BT900" s="24">
        <f>IF(BP900="-","-",_xlfn.XLOOKUP(BP900,ABNT5101!$B$4:$B$9,ABNT5101!$C$4:$C$9))</f>
        <v>5</v>
      </c>
      <c r="BU900" s="24">
        <f>IF(BP900="-","-",_xlfn.XLOOKUP(BP900,ABNT5101!$B$4:$B$9,ABNT5101!$D$4:$D$9))</f>
        <v>1</v>
      </c>
      <c r="BV900" s="20" t="str">
        <f t="shared" si="918"/>
        <v>NÃO ATENDE</v>
      </c>
      <c r="BW900" s="20" t="str">
        <f t="shared" si="1061"/>
        <v>NÃO ATENDE</v>
      </c>
      <c r="BX900" s="20" t="str">
        <f t="shared" si="920"/>
        <v>NÃO ATENDE</v>
      </c>
      <c r="BY900" s="24" t="str">
        <f t="shared" si="1078"/>
        <v>P5</v>
      </c>
      <c r="BZ900" s="25">
        <f t="shared" si="921"/>
        <v>-1</v>
      </c>
      <c r="CA900" s="24"/>
      <c r="CB900" s="24"/>
      <c r="CC900" s="20">
        <f>IF(BY900="-","-",_xlfn.XLOOKUP(BY900,ABNT5101!$B$4:$B$9,ABNT5101!$C$4:$C$9))</f>
        <v>5</v>
      </c>
      <c r="CD900" s="24">
        <f>IF(BY900="-","-",_xlfn.XLOOKUP(BY900,ABNT5101!$B$4:$B$9,ABNT5101!$D$4:$D$9))</f>
        <v>1</v>
      </c>
      <c r="CE900" s="20" t="str">
        <f t="shared" si="922"/>
        <v>NÃO ATENDE</v>
      </c>
      <c r="CF900" s="20" t="str">
        <f t="shared" si="923"/>
        <v>NÃO ATENDE</v>
      </c>
      <c r="CG900" s="20" t="str">
        <f t="shared" si="1040"/>
        <v>NÃO ATENDE</v>
      </c>
      <c r="CH900" s="26" t="e">
        <f>_xlfn.XLOOKUP(CI900,'Banco de dados'!$B:$B,'Banco de dados'!$D:$D)</f>
        <v>#N/A</v>
      </c>
      <c r="CI900" s="27"/>
      <c r="CJ900" s="26" t="e">
        <f>_xlfn.XLOOKUP(CI900,'Banco de dados'!$B:$B,'Banco de dados'!$E:$E)</f>
        <v>#N/A</v>
      </c>
      <c r="CK900" s="26"/>
      <c r="CL900" s="26" t="e">
        <f>IF(CK900="-","-",_xlfn.XLOOKUP(CK900,'Banco de dados'!$B:$B,'Banco de dados'!$E:$E))</f>
        <v>#N/A</v>
      </c>
      <c r="CM900" s="28">
        <f t="shared" si="925"/>
        <v>1</v>
      </c>
      <c r="CN900" s="26" t="e">
        <f>_xlfn.XLOOKUP(CI900,'Banco de dados'!$B:$B,'Banco de dados'!$H:$H)</f>
        <v>#N/A</v>
      </c>
      <c r="CO900" s="26" t="e">
        <f t="array" aca="1" ref="CO900" ca="1">_xludf.XLOOKUP(CK900,'Banco de dados'!$B:$B,'Banco de dados'!$H:$H)</f>
        <v>#NAME?</v>
      </c>
      <c r="CP900" s="26" t="e">
        <f t="array" aca="1" ref="CP900" ca="1">_xludf.XLOOKUP(CI900,'Banco de dados'!$B:$B,'Banco de dados'!$F:$F)</f>
        <v>#NAME?</v>
      </c>
      <c r="CQ900" s="26" t="e">
        <f t="array" aca="1" ref="CQ900" ca="1">_xludf.XLOOKUP(CK900,'Banco de dados'!$B:$B,'Banco de dados'!$F:$F)</f>
        <v>#NAME?</v>
      </c>
      <c r="CR900" s="27">
        <v>0</v>
      </c>
      <c r="CS900" s="27">
        <v>10</v>
      </c>
      <c r="CT900" s="26" t="str">
        <f>IF(AG900=0.5,"Suporte",IF(AND(AG900&gt;='Braços de IP'!$B$9,AG900&lt;='Braços de IP'!$D$9),'Braços de IP'!$E$9,IF(AND(AG900&gt;='Braços de IP'!$B$10,AG900&lt;='Braços de IP'!$D$10),'Braços de IP'!$E$10,IF(AND(AG900&gt;='Braços de IP'!$B$11,AG900&lt;='Braços de IP'!$D$11),'Braços de IP'!$E$11,IF(AND(AG900&gt;='Braços de IP'!$B$12,AG900&lt;='Braços de IP'!$D$12),'Braços de IP'!$E$12,IF(AND(AG900&gt;='Braços de IP'!$B$13,AG900&lt;='Braços de IP'!$D$13),'Braços de IP'!$E$13,IF(AND(AG900&gt;='Braços de IP'!$B$14,AG900&lt;='Braços de IP'!$D$14),'Braços de IP'!$E$14,"ERRO")))))))</f>
        <v>Curto II</v>
      </c>
      <c r="CU900" s="27"/>
      <c r="CV900" s="26" t="str">
        <f>IF($CU900="","",VLOOKUP($CU900,'Braços de IP'!$E$9:$I$15,2,0))</f>
        <v/>
      </c>
      <c r="CW900" s="29" t="str">
        <f>IF($CU900="","",VLOOKUP($CU900,'Braços de IP'!$E$9:$I$15,5,0))</f>
        <v/>
      </c>
      <c r="CX900" s="26"/>
      <c r="CY900" s="26"/>
      <c r="CZ900" s="26"/>
      <c r="DA900" s="26"/>
      <c r="DB900" s="26"/>
      <c r="DC900" s="26"/>
      <c r="DD900" s="30" t="e">
        <f t="shared" si="926"/>
        <v>#N/A</v>
      </c>
      <c r="DE900" s="31">
        <f t="shared" si="927"/>
        <v>70</v>
      </c>
      <c r="DF900" s="30" t="e">
        <f t="shared" si="928"/>
        <v>#N/A</v>
      </c>
      <c r="DG900" s="32" t="e">
        <f t="shared" si="929"/>
        <v>#N/A</v>
      </c>
      <c r="DH900" s="33" t="s">
        <v>172</v>
      </c>
      <c r="DI900" s="34"/>
      <c r="DJ900" s="35"/>
      <c r="DK900" s="16" t="s">
        <v>144</v>
      </c>
      <c r="DL900" s="16"/>
      <c r="DN900" s="36" t="e">
        <f t="shared" si="970"/>
        <v>#VALUE!</v>
      </c>
    </row>
    <row r="901" spans="2:118" ht="15.75" customHeight="1" x14ac:dyDescent="0.25">
      <c r="B901" s="16">
        <v>212</v>
      </c>
      <c r="C901" s="16" t="s">
        <v>146</v>
      </c>
      <c r="D901" s="16" t="s">
        <v>696</v>
      </c>
      <c r="E901" s="16">
        <v>-8.0427569999999999</v>
      </c>
      <c r="F901" s="16">
        <v>-34.939092000000002</v>
      </c>
      <c r="G901" s="16" t="s">
        <v>153</v>
      </c>
      <c r="H901" s="17" t="s">
        <v>136</v>
      </c>
      <c r="I901" s="16" t="s">
        <v>149</v>
      </c>
      <c r="J901" s="17" t="s">
        <v>137</v>
      </c>
      <c r="K901" s="18">
        <v>70</v>
      </c>
      <c r="L901" s="17" t="s">
        <v>138</v>
      </c>
      <c r="M901" s="17">
        <v>0</v>
      </c>
      <c r="N901" s="16">
        <f t="shared" si="966"/>
        <v>140</v>
      </c>
      <c r="O901" s="17">
        <v>1</v>
      </c>
      <c r="P901" s="17">
        <v>1.86</v>
      </c>
      <c r="Q901" s="17">
        <v>7.84</v>
      </c>
      <c r="R901" s="16"/>
      <c r="S901" s="16"/>
      <c r="T901" s="16">
        <v>0</v>
      </c>
      <c r="U901" s="17">
        <v>1.84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 t="s">
        <v>139</v>
      </c>
      <c r="AB901" s="17" t="s">
        <v>140</v>
      </c>
      <c r="AC901" s="17">
        <v>35.51</v>
      </c>
      <c r="AD901" s="17">
        <v>5.8</v>
      </c>
      <c r="AE901" s="17">
        <v>1</v>
      </c>
      <c r="AF901" s="17">
        <v>0.3</v>
      </c>
      <c r="AG901" s="17">
        <v>1.35</v>
      </c>
      <c r="AH901" s="17">
        <f t="shared" si="967"/>
        <v>1.05</v>
      </c>
      <c r="AI901" s="17" t="s">
        <v>136</v>
      </c>
      <c r="AJ901" s="17" t="s">
        <v>136</v>
      </c>
      <c r="AK901" s="17" t="s">
        <v>141</v>
      </c>
      <c r="AL901" s="17">
        <f t="shared" si="968"/>
        <v>2</v>
      </c>
      <c r="AM901" s="17">
        <v>0</v>
      </c>
      <c r="AN901" s="17"/>
      <c r="AO901" s="17">
        <v>0</v>
      </c>
      <c r="AP901" s="17">
        <v>0</v>
      </c>
      <c r="AQ901" s="17">
        <v>0</v>
      </c>
      <c r="AR901" s="17" t="s">
        <v>136</v>
      </c>
      <c r="AS901" s="19">
        <f t="shared" si="908"/>
        <v>0</v>
      </c>
      <c r="AT901" s="19"/>
      <c r="AU901" s="19">
        <f>VLOOKUP(G901,ABNT5101!$I$3:$J$9,2)</f>
        <v>15</v>
      </c>
      <c r="AV901" s="19">
        <f>VLOOKUP(G901,ABNT5101!$I$3:$M$9,5)</f>
        <v>0.18</v>
      </c>
      <c r="AW901" s="17" t="str">
        <f>_xlfn.XLOOKUP(G901,ABNT5101!I:I,ABNT5101!L:L)</f>
        <v>-</v>
      </c>
      <c r="AX901" s="17">
        <f>_xlfn.XLOOKUP(G901,ABNT5101!$I:$I,ABNT5101!M:M)</f>
        <v>0.18</v>
      </c>
      <c r="AY901" s="17" t="str">
        <f>_xlfn.XLOOKUP(G901,ABNT5101!$I:$I,ABNT5101!N:N)</f>
        <v>-</v>
      </c>
      <c r="AZ901" s="17">
        <f>_xlfn.XLOOKUP(G901,ABNT5101!$I:$I,ABNT5101!O:O)</f>
        <v>15</v>
      </c>
      <c r="BA901" s="20" t="str">
        <f t="shared" si="909"/>
        <v>NÃO ATENDE</v>
      </c>
      <c r="BB901" s="21">
        <f t="shared" ref="BB901:BC901" si="1080">BE901/AU901-1</f>
        <v>-1</v>
      </c>
      <c r="BC901" s="21">
        <f t="shared" si="1080"/>
        <v>-1</v>
      </c>
      <c r="BD901" s="21" t="str">
        <f t="shared" si="911"/>
        <v>-</v>
      </c>
      <c r="BE901" s="22"/>
      <c r="BF901" s="22"/>
      <c r="BG901" s="22"/>
      <c r="BH901" s="22"/>
      <c r="BI901" s="23"/>
      <c r="BJ901" s="22"/>
      <c r="BK901" s="20" t="str">
        <f t="shared" si="912"/>
        <v>NÃO ATENDE</v>
      </c>
      <c r="BL901" s="20" t="str">
        <f t="shared" si="913"/>
        <v>NÃO ATENDE</v>
      </c>
      <c r="BM901" s="20" t="str">
        <f t="shared" si="914"/>
        <v>NÃO ATENDE</v>
      </c>
      <c r="BN901" s="20" t="str">
        <f t="shared" si="915"/>
        <v>ATENDE</v>
      </c>
      <c r="BO901" s="24" t="str">
        <f t="shared" si="916"/>
        <v>C3</v>
      </c>
      <c r="BP901" s="24" t="str">
        <f t="shared" si="1032"/>
        <v>P5</v>
      </c>
      <c r="BQ901" s="25">
        <f t="shared" si="1060"/>
        <v>-1</v>
      </c>
      <c r="BR901" s="22"/>
      <c r="BS901" s="22"/>
      <c r="BT901" s="24">
        <f>IF(BP901="-","-",_xlfn.XLOOKUP(BP901,ABNT5101!$B$4:$B$9,ABNT5101!$C$4:$C$9))</f>
        <v>5</v>
      </c>
      <c r="BU901" s="24">
        <f>IF(BP901="-","-",_xlfn.XLOOKUP(BP901,ABNT5101!$B$4:$B$9,ABNT5101!$D$4:$D$9))</f>
        <v>1</v>
      </c>
      <c r="BV901" s="20" t="str">
        <f t="shared" si="918"/>
        <v>NÃO ATENDE</v>
      </c>
      <c r="BW901" s="20" t="str">
        <f t="shared" si="1061"/>
        <v>NÃO ATENDE</v>
      </c>
      <c r="BX901" s="20" t="str">
        <f t="shared" si="920"/>
        <v>NÃO ATENDE</v>
      </c>
      <c r="BY901" s="24" t="str">
        <f t="shared" si="1078"/>
        <v>P5</v>
      </c>
      <c r="BZ901" s="25">
        <f t="shared" si="921"/>
        <v>-1</v>
      </c>
      <c r="CA901" s="24"/>
      <c r="CB901" s="24"/>
      <c r="CC901" s="20">
        <f>IF(BY901="-","-",_xlfn.XLOOKUP(BY901,ABNT5101!$B$4:$B$9,ABNT5101!$C$4:$C$9))</f>
        <v>5</v>
      </c>
      <c r="CD901" s="24">
        <f>IF(BY901="-","-",_xlfn.XLOOKUP(BY901,ABNT5101!$B$4:$B$9,ABNT5101!$D$4:$D$9))</f>
        <v>1</v>
      </c>
      <c r="CE901" s="20" t="str">
        <f t="shared" si="922"/>
        <v>NÃO ATENDE</v>
      </c>
      <c r="CF901" s="20" t="str">
        <f t="shared" si="923"/>
        <v>NÃO ATENDE</v>
      </c>
      <c r="CG901" s="20" t="str">
        <f t="shared" si="1040"/>
        <v>NÃO ATENDE</v>
      </c>
      <c r="CH901" s="26" t="e">
        <f>_xlfn.XLOOKUP(CI901,'Banco de dados'!$B:$B,'Banco de dados'!$D:$D)</f>
        <v>#N/A</v>
      </c>
      <c r="CI901" s="27"/>
      <c r="CJ901" s="26" t="e">
        <f>_xlfn.XLOOKUP(CI901,'Banco de dados'!$B:$B,'Banco de dados'!$E:$E)</f>
        <v>#N/A</v>
      </c>
      <c r="CK901" s="26"/>
      <c r="CL901" s="26" t="e">
        <f>IF(CK901="-","-",_xlfn.XLOOKUP(CK901,'Banco de dados'!$B:$B,'Banco de dados'!$E:$E))</f>
        <v>#N/A</v>
      </c>
      <c r="CM901" s="28">
        <f t="shared" si="925"/>
        <v>1</v>
      </c>
      <c r="CN901" s="26" t="e">
        <f>_xlfn.XLOOKUP(CI901,'Banco de dados'!$B:$B,'Banco de dados'!$H:$H)</f>
        <v>#N/A</v>
      </c>
      <c r="CO901" s="26" t="e">
        <f t="array" aca="1" ref="CO901" ca="1">_xludf.XLOOKUP(CK901,'Banco de dados'!$B:$B,'Banco de dados'!$H:$H)</f>
        <v>#NAME?</v>
      </c>
      <c r="CP901" s="26" t="e">
        <f t="array" aca="1" ref="CP901" ca="1">_xludf.XLOOKUP(CI901,'Banco de dados'!$B:$B,'Banco de dados'!$F:$F)</f>
        <v>#NAME?</v>
      </c>
      <c r="CQ901" s="26" t="e">
        <f t="array" aca="1" ref="CQ901" ca="1">_xludf.XLOOKUP(CK901,'Banco de dados'!$B:$B,'Banco de dados'!$F:$F)</f>
        <v>#NAME?</v>
      </c>
      <c r="CR901" s="27">
        <v>0</v>
      </c>
      <c r="CS901" s="27">
        <v>10</v>
      </c>
      <c r="CT901" s="26" t="str">
        <f>IF(AG901=0.5,"Suporte",IF(AND(AG901&gt;='Braços de IP'!$B$9,AG901&lt;='Braços de IP'!$D$9),'Braços de IP'!$E$9,IF(AND(AG901&gt;='Braços de IP'!$B$10,AG901&lt;='Braços de IP'!$D$10),'Braços de IP'!$E$10,IF(AND(AG901&gt;='Braços de IP'!$B$11,AG901&lt;='Braços de IP'!$D$11),'Braços de IP'!$E$11,IF(AND(AG901&gt;='Braços de IP'!$B$12,AG901&lt;='Braços de IP'!$D$12),'Braços de IP'!$E$12,IF(AND(AG901&gt;='Braços de IP'!$B$13,AG901&lt;='Braços de IP'!$D$13),'Braços de IP'!$E$13,IF(AND(AG901&gt;='Braços de IP'!$B$14,AG901&lt;='Braços de IP'!$D$14),'Braços de IP'!$E$14,"ERRO")))))))</f>
        <v>Curto II</v>
      </c>
      <c r="CU901" s="27"/>
      <c r="CV901" s="26" t="str">
        <f>IF($CU901="","",VLOOKUP($CU901,'Braços de IP'!$E$9:$I$15,2,0))</f>
        <v/>
      </c>
      <c r="CW901" s="29" t="str">
        <f>IF($CU901="","",VLOOKUP($CU901,'Braços de IP'!$E$9:$I$15,5,0))</f>
        <v/>
      </c>
      <c r="CX901" s="26"/>
      <c r="CY901" s="26"/>
      <c r="CZ901" s="26"/>
      <c r="DA901" s="26"/>
      <c r="DB901" s="26"/>
      <c r="DC901" s="26"/>
      <c r="DD901" s="30" t="e">
        <f t="shared" si="926"/>
        <v>#N/A</v>
      </c>
      <c r="DE901" s="31">
        <f t="shared" si="927"/>
        <v>70</v>
      </c>
      <c r="DF901" s="30" t="e">
        <f t="shared" si="928"/>
        <v>#N/A</v>
      </c>
      <c r="DG901" s="32" t="e">
        <f t="shared" si="929"/>
        <v>#N/A</v>
      </c>
      <c r="DH901" s="33" t="s">
        <v>172</v>
      </c>
      <c r="DI901" s="34"/>
      <c r="DJ901" s="35"/>
      <c r="DK901" s="16" t="s">
        <v>144</v>
      </c>
      <c r="DL901" s="16"/>
      <c r="DN901" s="36" t="e">
        <f t="shared" si="970"/>
        <v>#VALUE!</v>
      </c>
    </row>
    <row r="902" spans="2:118" ht="15.75" customHeight="1" x14ac:dyDescent="0.25">
      <c r="B902" s="16">
        <v>213</v>
      </c>
      <c r="C902" s="16" t="s">
        <v>146</v>
      </c>
      <c r="D902" s="16" t="s">
        <v>697</v>
      </c>
      <c r="E902" s="16">
        <v>-8.0702949999999998</v>
      </c>
      <c r="F902" s="16">
        <v>-34.897559000000001</v>
      </c>
      <c r="G902" s="16" t="s">
        <v>160</v>
      </c>
      <c r="H902" s="17" t="s">
        <v>136</v>
      </c>
      <c r="I902" s="16" t="s">
        <v>135</v>
      </c>
      <c r="J902" s="17" t="s">
        <v>137</v>
      </c>
      <c r="K902" s="18">
        <v>72</v>
      </c>
      <c r="L902" s="17" t="s">
        <v>138</v>
      </c>
      <c r="M902" s="17">
        <v>0</v>
      </c>
      <c r="N902" s="16">
        <f t="shared" si="966"/>
        <v>144</v>
      </c>
      <c r="O902" s="17">
        <v>1</v>
      </c>
      <c r="P902" s="17">
        <v>1.44</v>
      </c>
      <c r="Q902" s="17">
        <v>5.23</v>
      </c>
      <c r="R902" s="16"/>
      <c r="S902" s="16"/>
      <c r="T902" s="16">
        <v>0</v>
      </c>
      <c r="U902" s="17">
        <v>1.3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 t="s">
        <v>139</v>
      </c>
      <c r="AB902" s="17" t="s">
        <v>140</v>
      </c>
      <c r="AC902" s="17">
        <v>20.7</v>
      </c>
      <c r="AD902" s="17">
        <v>7.2</v>
      </c>
      <c r="AE902" s="17">
        <v>1</v>
      </c>
      <c r="AF902" s="17">
        <v>0.246</v>
      </c>
      <c r="AG902" s="17">
        <v>1.74</v>
      </c>
      <c r="AH902" s="17">
        <f t="shared" si="967"/>
        <v>1.494</v>
      </c>
      <c r="AI902" s="17" t="s">
        <v>136</v>
      </c>
      <c r="AJ902" s="17" t="s">
        <v>136</v>
      </c>
      <c r="AK902" s="17" t="s">
        <v>141</v>
      </c>
      <c r="AL902" s="17">
        <f t="shared" si="968"/>
        <v>2</v>
      </c>
      <c r="AM902" s="17">
        <v>0</v>
      </c>
      <c r="AN902" s="17"/>
      <c r="AO902" s="17">
        <v>0</v>
      </c>
      <c r="AP902" s="17">
        <v>0</v>
      </c>
      <c r="AQ902" s="17">
        <v>0</v>
      </c>
      <c r="AR902" s="17" t="s">
        <v>136</v>
      </c>
      <c r="AS902" s="19">
        <f t="shared" si="908"/>
        <v>0</v>
      </c>
      <c r="AT902" s="19"/>
      <c r="AU902" s="19">
        <f>VLOOKUP(G902,ABNT5101!$I$3:$J$9,2)</f>
        <v>10</v>
      </c>
      <c r="AV902" s="19">
        <f>VLOOKUP(G902,ABNT5101!$I$3:$M$9,5)</f>
        <v>0.18</v>
      </c>
      <c r="AW902" s="17" t="str">
        <f>_xlfn.XLOOKUP(G902,ABNT5101!I:I,ABNT5101!L:L)</f>
        <v>-</v>
      </c>
      <c r="AX902" s="17">
        <f>_xlfn.XLOOKUP(G902,ABNT5101!$I:$I,ABNT5101!M:M)</f>
        <v>0.18</v>
      </c>
      <c r="AY902" s="17" t="str">
        <f>_xlfn.XLOOKUP(G902,ABNT5101!$I:$I,ABNT5101!N:N)</f>
        <v>-</v>
      </c>
      <c r="AZ902" s="17">
        <f>_xlfn.XLOOKUP(G902,ABNT5101!$I:$I,ABNT5101!O:O)</f>
        <v>16</v>
      </c>
      <c r="BA902" s="20" t="str">
        <f t="shared" si="909"/>
        <v>NÃO ATENDE</v>
      </c>
      <c r="BB902" s="21">
        <f t="shared" ref="BB902:BC902" si="1081">BE902/AU902-1</f>
        <v>-1</v>
      </c>
      <c r="BC902" s="21">
        <f t="shared" si="1081"/>
        <v>-1</v>
      </c>
      <c r="BD902" s="21" t="str">
        <f t="shared" si="911"/>
        <v>-</v>
      </c>
      <c r="BE902" s="22"/>
      <c r="BF902" s="22"/>
      <c r="BG902" s="22"/>
      <c r="BH902" s="22"/>
      <c r="BI902" s="23"/>
      <c r="BJ902" s="22"/>
      <c r="BK902" s="20" t="str">
        <f t="shared" si="912"/>
        <v>NÃO ATENDE</v>
      </c>
      <c r="BL902" s="20" t="str">
        <f t="shared" si="913"/>
        <v>NÃO ATENDE</v>
      </c>
      <c r="BM902" s="20" t="str">
        <f t="shared" si="914"/>
        <v>NÃO ATENDE</v>
      </c>
      <c r="BN902" s="20" t="str">
        <f t="shared" si="915"/>
        <v>ATENDE</v>
      </c>
      <c r="BO902" s="24" t="str">
        <f t="shared" si="916"/>
        <v>C4</v>
      </c>
      <c r="BP902" s="24" t="str">
        <f t="shared" si="1032"/>
        <v>P6</v>
      </c>
      <c r="BQ902" s="25">
        <f t="shared" si="1060"/>
        <v>-1</v>
      </c>
      <c r="BR902" s="22"/>
      <c r="BS902" s="22"/>
      <c r="BT902" s="24">
        <f>IF(BP902="-","-",_xlfn.XLOOKUP(BP902,ABNT5101!$B$4:$B$9,ABNT5101!$C$4:$C$9))</f>
        <v>3</v>
      </c>
      <c r="BU902" s="24">
        <f>IF(BP902="-","-",_xlfn.XLOOKUP(BP902,ABNT5101!$B$4:$B$9,ABNT5101!$D$4:$D$9))</f>
        <v>0.6</v>
      </c>
      <c r="BV902" s="20" t="str">
        <f t="shared" si="918"/>
        <v>NÃO ATENDE</v>
      </c>
      <c r="BW902" s="20" t="str">
        <f t="shared" si="1061"/>
        <v>NÃO ATENDE</v>
      </c>
      <c r="BX902" s="20" t="str">
        <f t="shared" si="920"/>
        <v>NÃO ATENDE</v>
      </c>
      <c r="BY902" s="24" t="str">
        <f t="shared" si="1078"/>
        <v>P6</v>
      </c>
      <c r="BZ902" s="25">
        <f t="shared" si="921"/>
        <v>-1</v>
      </c>
      <c r="CA902" s="24"/>
      <c r="CB902" s="24"/>
      <c r="CC902" s="20">
        <f>IF(BY902="-","-",_xlfn.XLOOKUP(BY902,ABNT5101!$B$4:$B$9,ABNT5101!$C$4:$C$9))</f>
        <v>3</v>
      </c>
      <c r="CD902" s="24">
        <f>IF(BY902="-","-",_xlfn.XLOOKUP(BY902,ABNT5101!$B$4:$B$9,ABNT5101!$D$4:$D$9))</f>
        <v>0.6</v>
      </c>
      <c r="CE902" s="20" t="str">
        <f t="shared" si="922"/>
        <v>NÃO ATENDE</v>
      </c>
      <c r="CF902" s="20" t="str">
        <f t="shared" si="923"/>
        <v>NÃO ATENDE</v>
      </c>
      <c r="CG902" s="20" t="str">
        <f t="shared" si="1040"/>
        <v>NÃO ATENDE</v>
      </c>
      <c r="CH902" s="26" t="e">
        <f>_xlfn.XLOOKUP(CI902,'Banco de dados'!$B:$B,'Banco de dados'!$D:$D)</f>
        <v>#N/A</v>
      </c>
      <c r="CI902" s="27"/>
      <c r="CJ902" s="26" t="e">
        <f>_xlfn.XLOOKUP(CI902,'Banco de dados'!$B:$B,'Banco de dados'!$E:$E)</f>
        <v>#N/A</v>
      </c>
      <c r="CK902" s="26"/>
      <c r="CL902" s="26" t="e">
        <f>IF(CK902="-","-",_xlfn.XLOOKUP(CK902,'Banco de dados'!$B:$B,'Banco de dados'!$E:$E))</f>
        <v>#N/A</v>
      </c>
      <c r="CM902" s="28">
        <f t="shared" si="925"/>
        <v>1</v>
      </c>
      <c r="CN902" s="26" t="e">
        <f>_xlfn.XLOOKUP(CI902,'Banco de dados'!$B:$B,'Banco de dados'!$H:$H)</f>
        <v>#N/A</v>
      </c>
      <c r="CO902" s="26" t="e">
        <f t="array" aca="1" ref="CO902" ca="1">_xludf.XLOOKUP(CK902,'Banco de dados'!$B:$B,'Banco de dados'!$H:$H)</f>
        <v>#NAME?</v>
      </c>
      <c r="CP902" s="26" t="e">
        <f t="array" aca="1" ref="CP902" ca="1">_xludf.XLOOKUP(CI902,'Banco de dados'!$B:$B,'Banco de dados'!$F:$F)</f>
        <v>#NAME?</v>
      </c>
      <c r="CQ902" s="26" t="e">
        <f t="array" aca="1" ref="CQ902" ca="1">_xludf.XLOOKUP(CK902,'Banco de dados'!$B:$B,'Banco de dados'!$F:$F)</f>
        <v>#NAME?</v>
      </c>
      <c r="CR902" s="27">
        <v>0</v>
      </c>
      <c r="CS902" s="27"/>
      <c r="CT902" s="26" t="str">
        <f>IF(AG902=0.5,"Suporte",IF(AND(AG902&gt;='Braços de IP'!$B$9,AG902&lt;='Braços de IP'!$D$9),'Braços de IP'!$E$9,IF(AND(AG902&gt;='Braços de IP'!$B$10,AG902&lt;='Braços de IP'!$D$10),'Braços de IP'!$E$10,IF(AND(AG902&gt;='Braços de IP'!$B$11,AG902&lt;='Braços de IP'!$D$11),'Braços de IP'!$E$11,IF(AND(AG902&gt;='Braços de IP'!$B$12,AG902&lt;='Braços de IP'!$D$12),'Braços de IP'!$E$12,IF(AND(AG902&gt;='Braços de IP'!$B$13,AG902&lt;='Braços de IP'!$D$13),'Braços de IP'!$E$13,IF(AND(AG902&gt;='Braços de IP'!$B$14,AG902&lt;='Braços de IP'!$D$14),'Braços de IP'!$E$14,"ERRO")))))))</f>
        <v>Médio I</v>
      </c>
      <c r="CU902" s="27"/>
      <c r="CV902" s="26" t="str">
        <f>IF($CU902="","",VLOOKUP($CU902,'Braços de IP'!$E$9:$I$15,2,0))</f>
        <v/>
      </c>
      <c r="CW902" s="29" t="str">
        <f>IF($CU902="","",VLOOKUP($CU902,'Braços de IP'!$E$9:$I$15,5,0))</f>
        <v/>
      </c>
      <c r="CX902" s="26"/>
      <c r="CY902" s="26"/>
      <c r="CZ902" s="26"/>
      <c r="DA902" s="26"/>
      <c r="DB902" s="26"/>
      <c r="DC902" s="26"/>
      <c r="DD902" s="30" t="e">
        <f t="shared" si="926"/>
        <v>#N/A</v>
      </c>
      <c r="DE902" s="31">
        <f t="shared" si="927"/>
        <v>72</v>
      </c>
      <c r="DF902" s="30" t="e">
        <f t="shared" si="928"/>
        <v>#N/A</v>
      </c>
      <c r="DG902" s="32" t="e">
        <f t="shared" si="929"/>
        <v>#N/A</v>
      </c>
      <c r="DH902" s="33" t="s">
        <v>172</v>
      </c>
      <c r="DI902" s="34"/>
      <c r="DJ902" s="35"/>
      <c r="DK902" s="16" t="s">
        <v>144</v>
      </c>
      <c r="DL902" s="16"/>
      <c r="DN902" s="36" t="e">
        <f t="shared" si="970"/>
        <v>#VALUE!</v>
      </c>
    </row>
    <row r="903" spans="2:118" ht="15.75" customHeight="1" x14ac:dyDescent="0.25">
      <c r="B903" s="16">
        <v>213</v>
      </c>
      <c r="C903" s="16" t="s">
        <v>146</v>
      </c>
      <c r="D903" s="16" t="s">
        <v>697</v>
      </c>
      <c r="E903" s="16">
        <v>-8.0702949999999998</v>
      </c>
      <c r="F903" s="16">
        <v>-34.897559000000001</v>
      </c>
      <c r="G903" s="16" t="s">
        <v>160</v>
      </c>
      <c r="H903" s="17" t="s">
        <v>136</v>
      </c>
      <c r="I903" s="16" t="s">
        <v>135</v>
      </c>
      <c r="J903" s="17" t="s">
        <v>137</v>
      </c>
      <c r="K903" s="18">
        <v>72</v>
      </c>
      <c r="L903" s="17" t="s">
        <v>138</v>
      </c>
      <c r="M903" s="17">
        <v>0</v>
      </c>
      <c r="N903" s="16">
        <f t="shared" si="966"/>
        <v>144</v>
      </c>
      <c r="O903" s="17">
        <v>1</v>
      </c>
      <c r="P903" s="17">
        <v>1.44</v>
      </c>
      <c r="Q903" s="17">
        <v>5.23</v>
      </c>
      <c r="R903" s="16"/>
      <c r="S903" s="16"/>
      <c r="T903" s="16">
        <v>0</v>
      </c>
      <c r="U903" s="17">
        <v>1.3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 t="s">
        <v>139</v>
      </c>
      <c r="AB903" s="17" t="s">
        <v>140</v>
      </c>
      <c r="AC903" s="17">
        <v>20.7</v>
      </c>
      <c r="AD903" s="17">
        <v>7.2</v>
      </c>
      <c r="AE903" s="17">
        <v>1</v>
      </c>
      <c r="AF903" s="17">
        <v>0.246</v>
      </c>
      <c r="AG903" s="17">
        <v>1.74</v>
      </c>
      <c r="AH903" s="17">
        <f t="shared" si="967"/>
        <v>1.494</v>
      </c>
      <c r="AI903" s="17" t="s">
        <v>136</v>
      </c>
      <c r="AJ903" s="17" t="s">
        <v>136</v>
      </c>
      <c r="AK903" s="17" t="s">
        <v>141</v>
      </c>
      <c r="AL903" s="17">
        <f t="shared" si="968"/>
        <v>2</v>
      </c>
      <c r="AM903" s="17">
        <v>0</v>
      </c>
      <c r="AN903" s="17"/>
      <c r="AO903" s="17">
        <v>0</v>
      </c>
      <c r="AP903" s="17">
        <v>0</v>
      </c>
      <c r="AQ903" s="17">
        <v>0</v>
      </c>
      <c r="AR903" s="17" t="s">
        <v>136</v>
      </c>
      <c r="AS903" s="19">
        <f t="shared" si="908"/>
        <v>0</v>
      </c>
      <c r="AT903" s="19"/>
      <c r="AU903" s="19">
        <f>VLOOKUP(G903,ABNT5101!$I$3:$J$9,2)</f>
        <v>10</v>
      </c>
      <c r="AV903" s="19">
        <f>VLOOKUP(G903,ABNT5101!$I$3:$M$9,5)</f>
        <v>0.18</v>
      </c>
      <c r="AW903" s="17" t="str">
        <f>_xlfn.XLOOKUP(G903,ABNT5101!I:I,ABNT5101!L:L)</f>
        <v>-</v>
      </c>
      <c r="AX903" s="17">
        <f>_xlfn.XLOOKUP(G903,ABNT5101!$I:$I,ABNT5101!M:M)</f>
        <v>0.18</v>
      </c>
      <c r="AY903" s="17" t="str">
        <f>_xlfn.XLOOKUP(G903,ABNT5101!$I:$I,ABNT5101!N:N)</f>
        <v>-</v>
      </c>
      <c r="AZ903" s="17">
        <f>_xlfn.XLOOKUP(G903,ABNT5101!$I:$I,ABNT5101!O:O)</f>
        <v>16</v>
      </c>
      <c r="BA903" s="20" t="str">
        <f t="shared" si="909"/>
        <v>NÃO ATENDE</v>
      </c>
      <c r="BB903" s="21">
        <f t="shared" ref="BB903:BC903" si="1082">BE903/AU903-1</f>
        <v>-1</v>
      </c>
      <c r="BC903" s="21">
        <f t="shared" si="1082"/>
        <v>-1</v>
      </c>
      <c r="BD903" s="21" t="str">
        <f t="shared" si="911"/>
        <v>-</v>
      </c>
      <c r="BE903" s="22"/>
      <c r="BF903" s="22"/>
      <c r="BG903" s="22"/>
      <c r="BH903" s="22"/>
      <c r="BI903" s="23"/>
      <c r="BJ903" s="22"/>
      <c r="BK903" s="20" t="str">
        <f t="shared" si="912"/>
        <v>NÃO ATENDE</v>
      </c>
      <c r="BL903" s="20" t="str">
        <f t="shared" si="913"/>
        <v>NÃO ATENDE</v>
      </c>
      <c r="BM903" s="20" t="str">
        <f t="shared" si="914"/>
        <v>NÃO ATENDE</v>
      </c>
      <c r="BN903" s="20" t="str">
        <f t="shared" si="915"/>
        <v>ATENDE</v>
      </c>
      <c r="BO903" s="24" t="str">
        <f t="shared" si="916"/>
        <v>C4</v>
      </c>
      <c r="BP903" s="24" t="str">
        <f t="shared" si="1032"/>
        <v>P6</v>
      </c>
      <c r="BQ903" s="25">
        <f t="shared" si="1060"/>
        <v>-1</v>
      </c>
      <c r="BR903" s="22"/>
      <c r="BS903" s="22"/>
      <c r="BT903" s="24">
        <f>IF(BP903="-","-",_xlfn.XLOOKUP(BP903,ABNT5101!$B$4:$B$9,ABNT5101!$C$4:$C$9))</f>
        <v>3</v>
      </c>
      <c r="BU903" s="24">
        <f>IF(BP903="-","-",_xlfn.XLOOKUP(BP903,ABNT5101!$B$4:$B$9,ABNT5101!$D$4:$D$9))</f>
        <v>0.6</v>
      </c>
      <c r="BV903" s="20" t="str">
        <f t="shared" si="918"/>
        <v>NÃO ATENDE</v>
      </c>
      <c r="BW903" s="20" t="str">
        <f t="shared" si="1061"/>
        <v>NÃO ATENDE</v>
      </c>
      <c r="BX903" s="20" t="str">
        <f t="shared" si="920"/>
        <v>NÃO ATENDE</v>
      </c>
      <c r="BY903" s="24" t="str">
        <f t="shared" si="1078"/>
        <v>P6</v>
      </c>
      <c r="BZ903" s="25">
        <f t="shared" si="921"/>
        <v>-1</v>
      </c>
      <c r="CA903" s="24"/>
      <c r="CB903" s="24"/>
      <c r="CC903" s="20">
        <f>IF(BY903="-","-",_xlfn.XLOOKUP(BY903,ABNT5101!$B$4:$B$9,ABNT5101!$C$4:$C$9))</f>
        <v>3</v>
      </c>
      <c r="CD903" s="24">
        <f>IF(BY903="-","-",_xlfn.XLOOKUP(BY903,ABNT5101!$B$4:$B$9,ABNT5101!$D$4:$D$9))</f>
        <v>0.6</v>
      </c>
      <c r="CE903" s="20" t="str">
        <f t="shared" si="922"/>
        <v>NÃO ATENDE</v>
      </c>
      <c r="CF903" s="20" t="str">
        <f t="shared" si="923"/>
        <v>NÃO ATENDE</v>
      </c>
      <c r="CG903" s="20" t="str">
        <f t="shared" si="1040"/>
        <v>NÃO ATENDE</v>
      </c>
      <c r="CH903" s="26" t="e">
        <f>_xlfn.XLOOKUP(CI903,'Banco de dados'!$B:$B,'Banco de dados'!$D:$D)</f>
        <v>#N/A</v>
      </c>
      <c r="CI903" s="27"/>
      <c r="CJ903" s="26" t="e">
        <f>_xlfn.XLOOKUP(CI903,'Banco de dados'!$B:$B,'Banco de dados'!$E:$E)</f>
        <v>#N/A</v>
      </c>
      <c r="CK903" s="26"/>
      <c r="CL903" s="26" t="e">
        <f>IF(CK903="-","-",_xlfn.XLOOKUP(CK903,'Banco de dados'!$B:$B,'Banco de dados'!$E:$E))</f>
        <v>#N/A</v>
      </c>
      <c r="CM903" s="28">
        <f t="shared" si="925"/>
        <v>1</v>
      </c>
      <c r="CN903" s="26" t="e">
        <f>_xlfn.XLOOKUP(CI903,'Banco de dados'!$B:$B,'Banco de dados'!$H:$H)</f>
        <v>#N/A</v>
      </c>
      <c r="CO903" s="26" t="e">
        <f t="array" aca="1" ref="CO903" ca="1">_xludf.XLOOKUP(CK903,'Banco de dados'!$B:$B,'Banco de dados'!$H:$H)</f>
        <v>#NAME?</v>
      </c>
      <c r="CP903" s="26" t="e">
        <f t="array" aca="1" ref="CP903" ca="1">_xludf.XLOOKUP(CI903,'Banco de dados'!$B:$B,'Banco de dados'!$F:$F)</f>
        <v>#NAME?</v>
      </c>
      <c r="CQ903" s="26" t="e">
        <f t="array" aca="1" ref="CQ903" ca="1">_xludf.XLOOKUP(CK903,'Banco de dados'!$B:$B,'Banco de dados'!$F:$F)</f>
        <v>#NAME?</v>
      </c>
      <c r="CR903" s="27">
        <v>0</v>
      </c>
      <c r="CS903" s="27"/>
      <c r="CT903" s="26" t="str">
        <f>IF(AG903=0.5,"Suporte",IF(AND(AG903&gt;='Braços de IP'!$B$9,AG903&lt;='Braços de IP'!$D$9),'Braços de IP'!$E$9,IF(AND(AG903&gt;='Braços de IP'!$B$10,AG903&lt;='Braços de IP'!$D$10),'Braços de IP'!$E$10,IF(AND(AG903&gt;='Braços de IP'!$B$11,AG903&lt;='Braços de IP'!$D$11),'Braços de IP'!$E$11,IF(AND(AG903&gt;='Braços de IP'!$B$12,AG903&lt;='Braços de IP'!$D$12),'Braços de IP'!$E$12,IF(AND(AG903&gt;='Braços de IP'!$B$13,AG903&lt;='Braços de IP'!$D$13),'Braços de IP'!$E$13,IF(AND(AG903&gt;='Braços de IP'!$B$14,AG903&lt;='Braços de IP'!$D$14),'Braços de IP'!$E$14,"ERRO")))))))</f>
        <v>Médio I</v>
      </c>
      <c r="CU903" s="27"/>
      <c r="CV903" s="26" t="str">
        <f>IF($CU903="","",VLOOKUP($CU903,'Braços de IP'!$E$9:$I$15,2,0))</f>
        <v/>
      </c>
      <c r="CW903" s="29" t="str">
        <f>IF($CU903="","",VLOOKUP($CU903,'Braços de IP'!$E$9:$I$15,5,0))</f>
        <v/>
      </c>
      <c r="CX903" s="26"/>
      <c r="CY903" s="26"/>
      <c r="CZ903" s="26"/>
      <c r="DA903" s="26"/>
      <c r="DB903" s="26"/>
      <c r="DC903" s="26"/>
      <c r="DD903" s="30" t="e">
        <f t="shared" si="926"/>
        <v>#N/A</v>
      </c>
      <c r="DE903" s="31">
        <f t="shared" si="927"/>
        <v>72</v>
      </c>
      <c r="DF903" s="30" t="e">
        <f t="shared" si="928"/>
        <v>#N/A</v>
      </c>
      <c r="DG903" s="32" t="e">
        <f t="shared" si="929"/>
        <v>#N/A</v>
      </c>
      <c r="DH903" s="33" t="s">
        <v>172</v>
      </c>
      <c r="DI903" s="34"/>
      <c r="DJ903" s="35"/>
      <c r="DK903" s="16" t="s">
        <v>144</v>
      </c>
      <c r="DL903" s="16"/>
      <c r="DN903" s="36" t="e">
        <f t="shared" si="970"/>
        <v>#VALUE!</v>
      </c>
    </row>
    <row r="904" spans="2:118" ht="15.75" customHeight="1" x14ac:dyDescent="0.25">
      <c r="B904" s="16">
        <v>213</v>
      </c>
      <c r="C904" s="16" t="s">
        <v>146</v>
      </c>
      <c r="D904" s="16" t="s">
        <v>697</v>
      </c>
      <c r="E904" s="16">
        <v>-8.0702949999999998</v>
      </c>
      <c r="F904" s="16">
        <v>-34.897559000000001</v>
      </c>
      <c r="G904" s="16" t="s">
        <v>160</v>
      </c>
      <c r="H904" s="17" t="s">
        <v>136</v>
      </c>
      <c r="I904" s="16" t="s">
        <v>135</v>
      </c>
      <c r="J904" s="17" t="s">
        <v>137</v>
      </c>
      <c r="K904" s="18">
        <v>72</v>
      </c>
      <c r="L904" s="17" t="s">
        <v>138</v>
      </c>
      <c r="M904" s="17">
        <v>0</v>
      </c>
      <c r="N904" s="16">
        <f t="shared" si="966"/>
        <v>144</v>
      </c>
      <c r="O904" s="17">
        <v>1</v>
      </c>
      <c r="P904" s="17">
        <v>1.44</v>
      </c>
      <c r="Q904" s="17">
        <v>5.23</v>
      </c>
      <c r="R904" s="16"/>
      <c r="S904" s="16"/>
      <c r="T904" s="16">
        <v>0</v>
      </c>
      <c r="U904" s="17">
        <v>1.3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 t="s">
        <v>139</v>
      </c>
      <c r="AB904" s="17" t="s">
        <v>140</v>
      </c>
      <c r="AC904" s="17">
        <v>20.7</v>
      </c>
      <c r="AD904" s="17">
        <v>7.2</v>
      </c>
      <c r="AE904" s="17">
        <v>1</v>
      </c>
      <c r="AF904" s="17">
        <v>0.246</v>
      </c>
      <c r="AG904" s="17">
        <v>1.74</v>
      </c>
      <c r="AH904" s="17">
        <f t="shared" si="967"/>
        <v>1.494</v>
      </c>
      <c r="AI904" s="17" t="s">
        <v>136</v>
      </c>
      <c r="AJ904" s="17" t="s">
        <v>136</v>
      </c>
      <c r="AK904" s="17" t="s">
        <v>141</v>
      </c>
      <c r="AL904" s="17">
        <f t="shared" si="968"/>
        <v>2</v>
      </c>
      <c r="AM904" s="17">
        <v>0</v>
      </c>
      <c r="AN904" s="17"/>
      <c r="AO904" s="17">
        <v>0</v>
      </c>
      <c r="AP904" s="17">
        <v>0</v>
      </c>
      <c r="AQ904" s="17">
        <v>0</v>
      </c>
      <c r="AR904" s="17" t="s">
        <v>136</v>
      </c>
      <c r="AS904" s="19">
        <f t="shared" si="908"/>
        <v>0</v>
      </c>
      <c r="AT904" s="19"/>
      <c r="AU904" s="19">
        <f>VLOOKUP(G904,ABNT5101!$I$3:$J$9,2)</f>
        <v>10</v>
      </c>
      <c r="AV904" s="19">
        <f>VLOOKUP(G904,ABNT5101!$I$3:$M$9,5)</f>
        <v>0.18</v>
      </c>
      <c r="AW904" s="17" t="str">
        <f>_xlfn.XLOOKUP(G904,ABNT5101!I:I,ABNT5101!L:L)</f>
        <v>-</v>
      </c>
      <c r="AX904" s="17">
        <f>_xlfn.XLOOKUP(G904,ABNT5101!$I:$I,ABNT5101!M:M)</f>
        <v>0.18</v>
      </c>
      <c r="AY904" s="17" t="str">
        <f>_xlfn.XLOOKUP(G904,ABNT5101!$I:$I,ABNT5101!N:N)</f>
        <v>-</v>
      </c>
      <c r="AZ904" s="17">
        <f>_xlfn.XLOOKUP(G904,ABNT5101!$I:$I,ABNT5101!O:O)</f>
        <v>16</v>
      </c>
      <c r="BA904" s="20" t="str">
        <f t="shared" si="909"/>
        <v>NÃO ATENDE</v>
      </c>
      <c r="BB904" s="21">
        <f t="shared" ref="BB904:BC904" si="1083">BE904/AU904-1</f>
        <v>-1</v>
      </c>
      <c r="BC904" s="21">
        <f t="shared" si="1083"/>
        <v>-1</v>
      </c>
      <c r="BD904" s="21" t="str">
        <f t="shared" si="911"/>
        <v>-</v>
      </c>
      <c r="BE904" s="22"/>
      <c r="BF904" s="22"/>
      <c r="BG904" s="22"/>
      <c r="BH904" s="22"/>
      <c r="BI904" s="23"/>
      <c r="BJ904" s="22"/>
      <c r="BK904" s="20" t="str">
        <f t="shared" si="912"/>
        <v>NÃO ATENDE</v>
      </c>
      <c r="BL904" s="20" t="str">
        <f t="shared" si="913"/>
        <v>NÃO ATENDE</v>
      </c>
      <c r="BM904" s="20" t="str">
        <f t="shared" si="914"/>
        <v>NÃO ATENDE</v>
      </c>
      <c r="BN904" s="20" t="str">
        <f t="shared" si="915"/>
        <v>ATENDE</v>
      </c>
      <c r="BO904" s="24" t="str">
        <f t="shared" si="916"/>
        <v>C4</v>
      </c>
      <c r="BP904" s="24" t="str">
        <f t="shared" si="1032"/>
        <v>P6</v>
      </c>
      <c r="BQ904" s="25">
        <f t="shared" si="1060"/>
        <v>-1</v>
      </c>
      <c r="BR904" s="22"/>
      <c r="BS904" s="22"/>
      <c r="BT904" s="24">
        <f>IF(BP904="-","-",_xlfn.XLOOKUP(BP904,ABNT5101!$B$4:$B$9,ABNT5101!$C$4:$C$9))</f>
        <v>3</v>
      </c>
      <c r="BU904" s="24">
        <f>IF(BP904="-","-",_xlfn.XLOOKUP(BP904,ABNT5101!$B$4:$B$9,ABNT5101!$D$4:$D$9))</f>
        <v>0.6</v>
      </c>
      <c r="BV904" s="20" t="str">
        <f t="shared" si="918"/>
        <v>NÃO ATENDE</v>
      </c>
      <c r="BW904" s="20" t="str">
        <f t="shared" si="1061"/>
        <v>NÃO ATENDE</v>
      </c>
      <c r="BX904" s="20" t="str">
        <f t="shared" si="920"/>
        <v>NÃO ATENDE</v>
      </c>
      <c r="BY904" s="24" t="str">
        <f t="shared" si="1078"/>
        <v>P6</v>
      </c>
      <c r="BZ904" s="25">
        <f t="shared" si="921"/>
        <v>-1</v>
      </c>
      <c r="CA904" s="24"/>
      <c r="CB904" s="24"/>
      <c r="CC904" s="20">
        <f>IF(BY904="-","-",_xlfn.XLOOKUP(BY904,ABNT5101!$B$4:$B$9,ABNT5101!$C$4:$C$9))</f>
        <v>3</v>
      </c>
      <c r="CD904" s="24">
        <f>IF(BY904="-","-",_xlfn.XLOOKUP(BY904,ABNT5101!$B$4:$B$9,ABNT5101!$D$4:$D$9))</f>
        <v>0.6</v>
      </c>
      <c r="CE904" s="20" t="str">
        <f t="shared" si="922"/>
        <v>NÃO ATENDE</v>
      </c>
      <c r="CF904" s="20" t="str">
        <f t="shared" si="923"/>
        <v>NÃO ATENDE</v>
      </c>
      <c r="CG904" s="20" t="str">
        <f t="shared" si="1040"/>
        <v>NÃO ATENDE</v>
      </c>
      <c r="CH904" s="26" t="e">
        <f>_xlfn.XLOOKUP(CI904,'Banco de dados'!$B:$B,'Banco de dados'!$D:$D)</f>
        <v>#N/A</v>
      </c>
      <c r="CI904" s="27"/>
      <c r="CJ904" s="26" t="e">
        <f>_xlfn.XLOOKUP(CI904,'Banco de dados'!$B:$B,'Banco de dados'!$E:$E)</f>
        <v>#N/A</v>
      </c>
      <c r="CK904" s="26"/>
      <c r="CL904" s="26" t="e">
        <f>IF(CK904="-","-",_xlfn.XLOOKUP(CK904,'Banco de dados'!$B:$B,'Banco de dados'!$E:$E))</f>
        <v>#N/A</v>
      </c>
      <c r="CM904" s="28">
        <f t="shared" si="925"/>
        <v>1</v>
      </c>
      <c r="CN904" s="26" t="e">
        <f>_xlfn.XLOOKUP(CI904,'Banco de dados'!$B:$B,'Banco de dados'!$H:$H)</f>
        <v>#N/A</v>
      </c>
      <c r="CO904" s="26" t="e">
        <f t="array" aca="1" ref="CO904" ca="1">_xludf.XLOOKUP(CK904,'Banco de dados'!$B:$B,'Banco de dados'!$H:$H)</f>
        <v>#NAME?</v>
      </c>
      <c r="CP904" s="26" t="e">
        <f t="array" aca="1" ref="CP904" ca="1">_xludf.XLOOKUP(CI904,'Banco de dados'!$B:$B,'Banco de dados'!$F:$F)</f>
        <v>#NAME?</v>
      </c>
      <c r="CQ904" s="26" t="e">
        <f t="array" aca="1" ref="CQ904" ca="1">_xludf.XLOOKUP(CK904,'Banco de dados'!$B:$B,'Banco de dados'!$F:$F)</f>
        <v>#NAME?</v>
      </c>
      <c r="CR904" s="27">
        <v>0</v>
      </c>
      <c r="CS904" s="27"/>
      <c r="CT904" s="26" t="str">
        <f>IF(AG904=0.5,"Suporte",IF(AND(AG904&gt;='Braços de IP'!$B$9,AG904&lt;='Braços de IP'!$D$9),'Braços de IP'!$E$9,IF(AND(AG904&gt;='Braços de IP'!$B$10,AG904&lt;='Braços de IP'!$D$10),'Braços de IP'!$E$10,IF(AND(AG904&gt;='Braços de IP'!$B$11,AG904&lt;='Braços de IP'!$D$11),'Braços de IP'!$E$11,IF(AND(AG904&gt;='Braços de IP'!$B$12,AG904&lt;='Braços de IP'!$D$12),'Braços de IP'!$E$12,IF(AND(AG904&gt;='Braços de IP'!$B$13,AG904&lt;='Braços de IP'!$D$13),'Braços de IP'!$E$13,IF(AND(AG904&gt;='Braços de IP'!$B$14,AG904&lt;='Braços de IP'!$D$14),'Braços de IP'!$E$14,"ERRO")))))))</f>
        <v>Médio I</v>
      </c>
      <c r="CU904" s="27"/>
      <c r="CV904" s="26" t="str">
        <f>IF($CU904="","",VLOOKUP($CU904,'Braços de IP'!$E$9:$I$15,2,0))</f>
        <v/>
      </c>
      <c r="CW904" s="29" t="str">
        <f>IF($CU904="","",VLOOKUP($CU904,'Braços de IP'!$E$9:$I$15,5,0))</f>
        <v/>
      </c>
      <c r="CX904" s="26"/>
      <c r="CY904" s="26"/>
      <c r="CZ904" s="26"/>
      <c r="DA904" s="26"/>
      <c r="DB904" s="26"/>
      <c r="DC904" s="26"/>
      <c r="DD904" s="30" t="e">
        <f t="shared" si="926"/>
        <v>#N/A</v>
      </c>
      <c r="DE904" s="31">
        <f t="shared" si="927"/>
        <v>72</v>
      </c>
      <c r="DF904" s="30" t="e">
        <f t="shared" si="928"/>
        <v>#N/A</v>
      </c>
      <c r="DG904" s="32" t="e">
        <f t="shared" si="929"/>
        <v>#N/A</v>
      </c>
      <c r="DH904" s="33" t="s">
        <v>172</v>
      </c>
      <c r="DI904" s="34"/>
      <c r="DJ904" s="35"/>
      <c r="DK904" s="16" t="s">
        <v>144</v>
      </c>
      <c r="DL904" s="16"/>
      <c r="DN904" s="36" t="e">
        <f t="shared" si="970"/>
        <v>#VALUE!</v>
      </c>
    </row>
    <row r="905" spans="2:118" ht="15.75" customHeight="1" x14ac:dyDescent="0.25">
      <c r="B905" s="16">
        <v>214</v>
      </c>
      <c r="C905" s="16" t="s">
        <v>146</v>
      </c>
      <c r="D905" s="16" t="s">
        <v>698</v>
      </c>
      <c r="E905" s="16">
        <v>-8.0687739999999994</v>
      </c>
      <c r="F905" s="16">
        <v>-34.920307999999999</v>
      </c>
      <c r="G905" s="16" t="s">
        <v>160</v>
      </c>
      <c r="H905" s="17" t="s">
        <v>136</v>
      </c>
      <c r="I905" s="16" t="s">
        <v>135</v>
      </c>
      <c r="J905" s="17" t="s">
        <v>137</v>
      </c>
      <c r="K905" s="18">
        <v>90</v>
      </c>
      <c r="L905" s="17" t="s">
        <v>138</v>
      </c>
      <c r="M905" s="17">
        <v>0</v>
      </c>
      <c r="N905" s="16">
        <f t="shared" si="966"/>
        <v>180</v>
      </c>
      <c r="O905" s="17">
        <v>1</v>
      </c>
      <c r="P905" s="17">
        <v>1.4</v>
      </c>
      <c r="Q905" s="17">
        <v>5.97</v>
      </c>
      <c r="R905" s="16"/>
      <c r="S905" s="16"/>
      <c r="T905" s="16">
        <v>0</v>
      </c>
      <c r="U905" s="17">
        <v>2.16</v>
      </c>
      <c r="V905" s="17">
        <v>0</v>
      </c>
      <c r="W905" s="17">
        <v>0</v>
      </c>
      <c r="X905" s="17">
        <v>0</v>
      </c>
      <c r="Y905" s="17">
        <v>0</v>
      </c>
      <c r="Z905" s="17">
        <v>0</v>
      </c>
      <c r="AA905" s="17" t="s">
        <v>139</v>
      </c>
      <c r="AB905" s="17" t="s">
        <v>140</v>
      </c>
      <c r="AC905" s="17">
        <v>31.48</v>
      </c>
      <c r="AD905" s="17">
        <v>6.15</v>
      </c>
      <c r="AE905" s="17">
        <v>1</v>
      </c>
      <c r="AF905" s="17">
        <v>0.46</v>
      </c>
      <c r="AG905" s="17">
        <v>1.79</v>
      </c>
      <c r="AH905" s="17">
        <f t="shared" si="967"/>
        <v>1.33</v>
      </c>
      <c r="AI905" s="17" t="s">
        <v>136</v>
      </c>
      <c r="AJ905" s="17" t="s">
        <v>136</v>
      </c>
      <c r="AK905" s="17" t="s">
        <v>141</v>
      </c>
      <c r="AL905" s="17">
        <f t="shared" si="968"/>
        <v>2</v>
      </c>
      <c r="AM905" s="17">
        <v>0</v>
      </c>
      <c r="AN905" s="17"/>
      <c r="AO905" s="17">
        <v>0</v>
      </c>
      <c r="AP905" s="17">
        <v>0</v>
      </c>
      <c r="AQ905" s="17">
        <v>0</v>
      </c>
      <c r="AR905" s="17" t="s">
        <v>136</v>
      </c>
      <c r="AS905" s="19">
        <f t="shared" si="908"/>
        <v>0</v>
      </c>
      <c r="AT905" s="19"/>
      <c r="AU905" s="19">
        <f>VLOOKUP(G905,ABNT5101!$I$3:$J$9,2)</f>
        <v>10</v>
      </c>
      <c r="AV905" s="19">
        <f>VLOOKUP(G905,ABNT5101!$I$3:$M$9,5)</f>
        <v>0.18</v>
      </c>
      <c r="AW905" s="17" t="str">
        <f>_xlfn.XLOOKUP(G905,ABNT5101!I:I,ABNT5101!L:L)</f>
        <v>-</v>
      </c>
      <c r="AX905" s="17">
        <f>_xlfn.XLOOKUP(G905,ABNT5101!$I:$I,ABNT5101!M:M)</f>
        <v>0.18</v>
      </c>
      <c r="AY905" s="17" t="str">
        <f>_xlfn.XLOOKUP(G905,ABNT5101!$I:$I,ABNT5101!N:N)</f>
        <v>-</v>
      </c>
      <c r="AZ905" s="17">
        <f>_xlfn.XLOOKUP(G905,ABNT5101!$I:$I,ABNT5101!O:O)</f>
        <v>16</v>
      </c>
      <c r="BA905" s="20" t="str">
        <f t="shared" si="909"/>
        <v>ATENDE</v>
      </c>
      <c r="BB905" s="21" t="e">
        <f t="shared" ref="BB905:BC905" si="1084">BE905/AU905-1</f>
        <v>#VALUE!</v>
      </c>
      <c r="BC905" s="21" t="e">
        <f t="shared" si="1084"/>
        <v>#VALUE!</v>
      </c>
      <c r="BD905" s="21" t="str">
        <f t="shared" si="911"/>
        <v>-</v>
      </c>
      <c r="BE905" s="22" t="s">
        <v>933</v>
      </c>
      <c r="BF905" s="22" t="s">
        <v>261</v>
      </c>
      <c r="BG905" s="22"/>
      <c r="BH905" s="22"/>
      <c r="BI905" s="23"/>
      <c r="BJ905" s="22"/>
      <c r="BK905" s="20" t="str">
        <f t="shared" si="912"/>
        <v>ATENDE</v>
      </c>
      <c r="BL905" s="20" t="str">
        <f t="shared" si="913"/>
        <v>ATENDE</v>
      </c>
      <c r="BM905" s="20" t="str">
        <f t="shared" si="914"/>
        <v>ATENDE</v>
      </c>
      <c r="BN905" s="20" t="str">
        <f t="shared" si="915"/>
        <v>ATENDE</v>
      </c>
      <c r="BO905" s="24" t="str">
        <f t="shared" si="916"/>
        <v>C4</v>
      </c>
      <c r="BP905" s="24" t="str">
        <f t="shared" si="1032"/>
        <v>P6</v>
      </c>
      <c r="BQ905" s="25" t="e">
        <f t="shared" si="1060"/>
        <v>#VALUE!</v>
      </c>
      <c r="BR905" s="22" t="s">
        <v>1784</v>
      </c>
      <c r="BS905" s="22" t="s">
        <v>1785</v>
      </c>
      <c r="BT905" s="24">
        <f>IF(BP905="-","-",_xlfn.XLOOKUP(BP905,ABNT5101!$B$4:$B$9,ABNT5101!$C$4:$C$9))</f>
        <v>3</v>
      </c>
      <c r="BU905" s="24">
        <f>IF(BP905="-","-",_xlfn.XLOOKUP(BP905,ABNT5101!$B$4:$B$9,ABNT5101!$D$4:$D$9))</f>
        <v>0.6</v>
      </c>
      <c r="BV905" s="20" t="str">
        <f t="shared" si="918"/>
        <v>ATENDE</v>
      </c>
      <c r="BW905" s="20" t="str">
        <f t="shared" si="1061"/>
        <v>ATENDE</v>
      </c>
      <c r="BX905" s="20" t="str">
        <f t="shared" si="920"/>
        <v>ATENDE</v>
      </c>
      <c r="BY905" s="24" t="s">
        <v>136</v>
      </c>
      <c r="BZ905" s="25" t="e">
        <f t="shared" si="921"/>
        <v>#VALUE!</v>
      </c>
      <c r="CA905" s="24" t="s">
        <v>1787</v>
      </c>
      <c r="CB905" s="24" t="s">
        <v>1788</v>
      </c>
      <c r="CC905" s="20" t="str">
        <f>IF(BY905="-","-",_xlfn.XLOOKUP(BY905,ABNT5101!$B$4:$B$9,ABNT5101!$C$4:$C$9))</f>
        <v>-</v>
      </c>
      <c r="CD905" s="24" t="str">
        <f>IF(BY905="-","-",_xlfn.XLOOKUP(BY905,ABNT5101!$B$4:$B$9,ABNT5101!$D$4:$D$9))</f>
        <v>-</v>
      </c>
      <c r="CE905" s="20" t="str">
        <f t="shared" si="922"/>
        <v>-</v>
      </c>
      <c r="CF905" s="20" t="str">
        <f t="shared" si="923"/>
        <v>-</v>
      </c>
      <c r="CG905" s="20" t="str">
        <f t="shared" si="1040"/>
        <v>-</v>
      </c>
      <c r="CH905" s="26" t="e">
        <f>_xlfn.XLOOKUP(CI905,'Banco de dados'!$B:$B,'Banco de dados'!$D:$D)</f>
        <v>#N/A</v>
      </c>
      <c r="CI905" s="27"/>
      <c r="CJ905" s="26" t="e">
        <f>_xlfn.XLOOKUP(CI905,'Banco de dados'!$B:$B,'Banco de dados'!$E:$E)</f>
        <v>#N/A</v>
      </c>
      <c r="CK905" s="26"/>
      <c r="CL905" s="26" t="e">
        <f>IF(CK905="-","-",_xlfn.XLOOKUP(CK905,'Banco de dados'!$B:$B,'Banco de dados'!$E:$E))</f>
        <v>#N/A</v>
      </c>
      <c r="CM905" s="28">
        <f t="shared" si="925"/>
        <v>1</v>
      </c>
      <c r="CN905" s="26" t="e">
        <f>_xlfn.XLOOKUP(CI905,'Banco de dados'!$B:$B,'Banco de dados'!$H:$H)</f>
        <v>#N/A</v>
      </c>
      <c r="CO905" s="26" t="e">
        <f t="array" aca="1" ref="CO905" ca="1">_xludf.XLOOKUP(CK905,'Banco de dados'!$B:$B,'Banco de dados'!$H:$H)</f>
        <v>#NAME?</v>
      </c>
      <c r="CP905" s="26" t="e">
        <f t="array" aca="1" ref="CP905" ca="1">_xludf.XLOOKUP(CI905,'Banco de dados'!$B:$B,'Banco de dados'!$F:$F)</f>
        <v>#NAME?</v>
      </c>
      <c r="CQ905" s="26" t="e">
        <f t="array" aca="1" ref="CQ905" ca="1">_xludf.XLOOKUP(CK905,'Banco de dados'!$B:$B,'Banco de dados'!$F:$F)</f>
        <v>#NAME?</v>
      </c>
      <c r="CR905" s="27">
        <v>0</v>
      </c>
      <c r="CS905" s="27"/>
      <c r="CT905" s="26" t="str">
        <f>IF(AG905=0.5,"Suporte",IF(AND(AG905&gt;='Braços de IP'!$B$9,AG905&lt;='Braços de IP'!$D$9),'Braços de IP'!$E$9,IF(AND(AG905&gt;='Braços de IP'!$B$10,AG905&lt;='Braços de IP'!$D$10),'Braços de IP'!$E$10,IF(AND(AG905&gt;='Braços de IP'!$B$11,AG905&lt;='Braços de IP'!$D$11),'Braços de IP'!$E$11,IF(AND(AG905&gt;='Braços de IP'!$B$12,AG905&lt;='Braços de IP'!$D$12),'Braços de IP'!$E$12,IF(AND(AG905&gt;='Braços de IP'!$B$13,AG905&lt;='Braços de IP'!$D$13),'Braços de IP'!$E$13,IF(AND(AG905&gt;='Braços de IP'!$B$14,AG905&lt;='Braços de IP'!$D$14),'Braços de IP'!$E$14,"ERRO")))))))</f>
        <v>Médio I</v>
      </c>
      <c r="CU905" s="27"/>
      <c r="CV905" s="26" t="str">
        <f>IF($CU905="","",VLOOKUP($CU905,'Braços de IP'!$E$9:$I$15,2,0))</f>
        <v/>
      </c>
      <c r="CW905" s="29" t="str">
        <f>IF($CU905="","",VLOOKUP($CU905,'Braços de IP'!$E$9:$I$15,5,0))</f>
        <v/>
      </c>
      <c r="CX905" s="26"/>
      <c r="CY905" s="26"/>
      <c r="CZ905" s="26"/>
      <c r="DA905" s="26"/>
      <c r="DB905" s="26"/>
      <c r="DC905" s="26"/>
      <c r="DD905" s="30" t="e">
        <f t="shared" si="926"/>
        <v>#N/A</v>
      </c>
      <c r="DE905" s="31">
        <f t="shared" si="927"/>
        <v>90</v>
      </c>
      <c r="DF905" s="30" t="e">
        <f t="shared" si="928"/>
        <v>#N/A</v>
      </c>
      <c r="DG905" s="32" t="e">
        <f t="shared" si="929"/>
        <v>#N/A</v>
      </c>
      <c r="DH905" s="33" t="s">
        <v>172</v>
      </c>
      <c r="DI905" s="34"/>
      <c r="DJ905" s="35"/>
      <c r="DK905" s="16" t="s">
        <v>144</v>
      </c>
      <c r="DL905" s="16"/>
      <c r="DN905" s="36" t="e">
        <f t="shared" si="970"/>
        <v>#VALUE!</v>
      </c>
    </row>
    <row r="906" spans="2:118" ht="15.75" customHeight="1" x14ac:dyDescent="0.25">
      <c r="B906" s="16">
        <v>214</v>
      </c>
      <c r="C906" s="16" t="s">
        <v>146</v>
      </c>
      <c r="D906" s="16" t="s">
        <v>698</v>
      </c>
      <c r="E906" s="16">
        <v>-8.0687739999999994</v>
      </c>
      <c r="F906" s="16">
        <v>-34.920307999999999</v>
      </c>
      <c r="G906" s="16" t="s">
        <v>160</v>
      </c>
      <c r="H906" s="17" t="s">
        <v>136</v>
      </c>
      <c r="I906" s="16" t="s">
        <v>135</v>
      </c>
      <c r="J906" s="17" t="s">
        <v>137</v>
      </c>
      <c r="K906" s="18">
        <v>90</v>
      </c>
      <c r="L906" s="17" t="s">
        <v>138</v>
      </c>
      <c r="M906" s="17">
        <v>0</v>
      </c>
      <c r="N906" s="16">
        <f t="shared" si="966"/>
        <v>180</v>
      </c>
      <c r="O906" s="17">
        <v>1</v>
      </c>
      <c r="P906" s="17">
        <v>1.4</v>
      </c>
      <c r="Q906" s="17">
        <v>5.97</v>
      </c>
      <c r="R906" s="16"/>
      <c r="S906" s="16"/>
      <c r="T906" s="16">
        <v>0</v>
      </c>
      <c r="U906" s="17">
        <v>2.16</v>
      </c>
      <c r="V906" s="17">
        <v>0</v>
      </c>
      <c r="W906" s="17">
        <v>0</v>
      </c>
      <c r="X906" s="17">
        <v>0</v>
      </c>
      <c r="Y906" s="17">
        <v>0</v>
      </c>
      <c r="Z906" s="17">
        <v>0</v>
      </c>
      <c r="AA906" s="17" t="s">
        <v>139</v>
      </c>
      <c r="AB906" s="17" t="s">
        <v>140</v>
      </c>
      <c r="AC906" s="17">
        <v>31.48</v>
      </c>
      <c r="AD906" s="17">
        <v>6.15</v>
      </c>
      <c r="AE906" s="17">
        <v>1</v>
      </c>
      <c r="AF906" s="17">
        <v>0.46</v>
      </c>
      <c r="AG906" s="17">
        <v>1.79</v>
      </c>
      <c r="AH906" s="17">
        <f t="shared" si="967"/>
        <v>1.33</v>
      </c>
      <c r="AI906" s="17" t="s">
        <v>136</v>
      </c>
      <c r="AJ906" s="17" t="s">
        <v>136</v>
      </c>
      <c r="AK906" s="17" t="s">
        <v>141</v>
      </c>
      <c r="AL906" s="17">
        <f t="shared" si="968"/>
        <v>2</v>
      </c>
      <c r="AM906" s="17">
        <v>0</v>
      </c>
      <c r="AN906" s="17"/>
      <c r="AO906" s="17">
        <v>0</v>
      </c>
      <c r="AP906" s="17">
        <v>0</v>
      </c>
      <c r="AQ906" s="17">
        <v>0</v>
      </c>
      <c r="AR906" s="17" t="s">
        <v>136</v>
      </c>
      <c r="AS906" s="19">
        <f t="shared" si="908"/>
        <v>0</v>
      </c>
      <c r="AT906" s="19"/>
      <c r="AU906" s="19">
        <f>VLOOKUP(G906,ABNT5101!$I$3:$J$9,2)</f>
        <v>10</v>
      </c>
      <c r="AV906" s="19">
        <f>VLOOKUP(G906,ABNT5101!$I$3:$M$9,5)</f>
        <v>0.18</v>
      </c>
      <c r="AW906" s="17" t="str">
        <f>_xlfn.XLOOKUP(G906,ABNT5101!I:I,ABNT5101!L:L)</f>
        <v>-</v>
      </c>
      <c r="AX906" s="17">
        <f>_xlfn.XLOOKUP(G906,ABNT5101!$I:$I,ABNT5101!M:M)</f>
        <v>0.18</v>
      </c>
      <c r="AY906" s="17" t="str">
        <f>_xlfn.XLOOKUP(G906,ABNT5101!$I:$I,ABNT5101!N:N)</f>
        <v>-</v>
      </c>
      <c r="AZ906" s="17">
        <f>_xlfn.XLOOKUP(G906,ABNT5101!$I:$I,ABNT5101!O:O)</f>
        <v>16</v>
      </c>
      <c r="BA906" s="20" t="str">
        <f t="shared" si="909"/>
        <v>ATENDE</v>
      </c>
      <c r="BB906" s="21" t="e">
        <f t="shared" ref="BB906:BC906" si="1085">BE906/AU906-1</f>
        <v>#VALUE!</v>
      </c>
      <c r="BC906" s="21" t="e">
        <f t="shared" si="1085"/>
        <v>#VALUE!</v>
      </c>
      <c r="BD906" s="21" t="str">
        <f t="shared" si="911"/>
        <v>-</v>
      </c>
      <c r="BE906" s="22" t="s">
        <v>1783</v>
      </c>
      <c r="BF906" s="22" t="s">
        <v>919</v>
      </c>
      <c r="BG906" s="22"/>
      <c r="BH906" s="22"/>
      <c r="BI906" s="23"/>
      <c r="BJ906" s="22"/>
      <c r="BK906" s="20" t="str">
        <f t="shared" si="912"/>
        <v>ATENDE</v>
      </c>
      <c r="BL906" s="20" t="str">
        <f t="shared" si="913"/>
        <v>ATENDE</v>
      </c>
      <c r="BM906" s="20" t="str">
        <f t="shared" si="914"/>
        <v>ATENDE</v>
      </c>
      <c r="BN906" s="20" t="str">
        <f t="shared" si="915"/>
        <v>ATENDE</v>
      </c>
      <c r="BO906" s="24" t="str">
        <f t="shared" si="916"/>
        <v>C4</v>
      </c>
      <c r="BP906" s="24" t="str">
        <f t="shared" si="1032"/>
        <v>P6</v>
      </c>
      <c r="BQ906" s="25" t="e">
        <f t="shared" si="1060"/>
        <v>#VALUE!</v>
      </c>
      <c r="BR906" s="22" t="s">
        <v>1754</v>
      </c>
      <c r="BS906" s="22" t="s">
        <v>871</v>
      </c>
      <c r="BT906" s="24">
        <f>IF(BP906="-","-",_xlfn.XLOOKUP(BP906,ABNT5101!$B$4:$B$9,ABNT5101!$C$4:$C$9))</f>
        <v>3</v>
      </c>
      <c r="BU906" s="24">
        <f>IF(BP906="-","-",_xlfn.XLOOKUP(BP906,ABNT5101!$B$4:$B$9,ABNT5101!$D$4:$D$9))</f>
        <v>0.6</v>
      </c>
      <c r="BV906" s="20" t="str">
        <f t="shared" si="918"/>
        <v>ATENDE</v>
      </c>
      <c r="BW906" s="20" t="str">
        <f t="shared" si="1061"/>
        <v>ATENDE</v>
      </c>
      <c r="BX906" s="20" t="str">
        <f t="shared" si="920"/>
        <v>ATENDE</v>
      </c>
      <c r="BY906" s="24" t="s">
        <v>136</v>
      </c>
      <c r="BZ906" s="25" t="e">
        <f t="shared" si="921"/>
        <v>#VALUE!</v>
      </c>
      <c r="CA906" s="24" t="s">
        <v>1792</v>
      </c>
      <c r="CB906" s="24" t="s">
        <v>1789</v>
      </c>
      <c r="CC906" s="20" t="str">
        <f>IF(BY906="-","-",_xlfn.XLOOKUP(BY906,ABNT5101!$B$4:$B$9,ABNT5101!$C$4:$C$9))</f>
        <v>-</v>
      </c>
      <c r="CD906" s="24" t="str">
        <f>IF(BY906="-","-",_xlfn.XLOOKUP(BY906,ABNT5101!$B$4:$B$9,ABNT5101!$D$4:$D$9))</f>
        <v>-</v>
      </c>
      <c r="CE906" s="20" t="str">
        <f t="shared" si="922"/>
        <v>-</v>
      </c>
      <c r="CF906" s="20" t="str">
        <f t="shared" si="923"/>
        <v>-</v>
      </c>
      <c r="CG906" s="20" t="str">
        <f t="shared" si="1040"/>
        <v>-</v>
      </c>
      <c r="CH906" s="26" t="e">
        <f>_xlfn.XLOOKUP(CI906,'Banco de dados'!$B:$B,'Banco de dados'!$D:$D)</f>
        <v>#N/A</v>
      </c>
      <c r="CI906" s="27"/>
      <c r="CJ906" s="26" t="e">
        <f>_xlfn.XLOOKUP(CI906,'Banco de dados'!$B:$B,'Banco de dados'!$E:$E)</f>
        <v>#N/A</v>
      </c>
      <c r="CK906" s="26"/>
      <c r="CL906" s="26" t="e">
        <f>IF(CK906="-","-",_xlfn.XLOOKUP(CK906,'Banco de dados'!$B:$B,'Banco de dados'!$E:$E))</f>
        <v>#N/A</v>
      </c>
      <c r="CM906" s="28">
        <f t="shared" si="925"/>
        <v>1</v>
      </c>
      <c r="CN906" s="26" t="e">
        <f>_xlfn.XLOOKUP(CI906,'Banco de dados'!$B:$B,'Banco de dados'!$H:$H)</f>
        <v>#N/A</v>
      </c>
      <c r="CO906" s="26" t="e">
        <f t="array" aca="1" ref="CO906" ca="1">_xludf.XLOOKUP(CK906,'Banco de dados'!$B:$B,'Banco de dados'!$H:$H)</f>
        <v>#NAME?</v>
      </c>
      <c r="CP906" s="26" t="e">
        <f t="array" aca="1" ref="CP906" ca="1">_xludf.XLOOKUP(CI906,'Banco de dados'!$B:$B,'Banco de dados'!$F:$F)</f>
        <v>#NAME?</v>
      </c>
      <c r="CQ906" s="26" t="e">
        <f t="array" aca="1" ref="CQ906" ca="1">_xludf.XLOOKUP(CK906,'Banco de dados'!$B:$B,'Banco de dados'!$F:$F)</f>
        <v>#NAME?</v>
      </c>
      <c r="CR906" s="27">
        <v>0</v>
      </c>
      <c r="CS906" s="27"/>
      <c r="CT906" s="26" t="str">
        <f>IF(AG906=0.5,"Suporte",IF(AND(AG906&gt;='Braços de IP'!$B$9,AG906&lt;='Braços de IP'!$D$9),'Braços de IP'!$E$9,IF(AND(AG906&gt;='Braços de IP'!$B$10,AG906&lt;='Braços de IP'!$D$10),'Braços de IP'!$E$10,IF(AND(AG906&gt;='Braços de IP'!$B$11,AG906&lt;='Braços de IP'!$D$11),'Braços de IP'!$E$11,IF(AND(AG906&gt;='Braços de IP'!$B$12,AG906&lt;='Braços de IP'!$D$12),'Braços de IP'!$E$12,IF(AND(AG906&gt;='Braços de IP'!$B$13,AG906&lt;='Braços de IP'!$D$13),'Braços de IP'!$E$13,IF(AND(AG906&gt;='Braços de IP'!$B$14,AG906&lt;='Braços de IP'!$D$14),'Braços de IP'!$E$14,"ERRO")))))))</f>
        <v>Médio I</v>
      </c>
      <c r="CU906" s="27" t="s">
        <v>142</v>
      </c>
      <c r="CV906" s="26">
        <f>IF($CU906="","",VLOOKUP($CU906,'Braços de IP'!$E$9:$I$15,2,0))</f>
        <v>1.8</v>
      </c>
      <c r="CW906" s="29">
        <f>IF($CU906="","",VLOOKUP($CU906,'Braços de IP'!$E$9:$I$15,5,0))</f>
        <v>7</v>
      </c>
      <c r="CX906" s="26"/>
      <c r="CY906" s="26"/>
      <c r="CZ906" s="26"/>
      <c r="DA906" s="26"/>
      <c r="DB906" s="26"/>
      <c r="DC906" s="26"/>
      <c r="DD906" s="30" t="e">
        <f t="shared" si="926"/>
        <v>#N/A</v>
      </c>
      <c r="DE906" s="31">
        <f t="shared" si="927"/>
        <v>90</v>
      </c>
      <c r="DF906" s="30" t="e">
        <f t="shared" si="928"/>
        <v>#N/A</v>
      </c>
      <c r="DG906" s="32" t="e">
        <f t="shared" si="929"/>
        <v>#N/A</v>
      </c>
      <c r="DH906" s="33" t="s">
        <v>172</v>
      </c>
      <c r="DI906" s="34"/>
      <c r="DJ906" s="35"/>
      <c r="DK906" s="16" t="s">
        <v>144</v>
      </c>
      <c r="DL906" s="16"/>
      <c r="DN906" s="36" t="e">
        <f t="shared" si="970"/>
        <v>#VALUE!</v>
      </c>
    </row>
    <row r="907" spans="2:118" ht="15.75" customHeight="1" x14ac:dyDescent="0.25">
      <c r="B907" s="16">
        <v>214</v>
      </c>
      <c r="C907" s="16" t="s">
        <v>146</v>
      </c>
      <c r="D907" s="16" t="s">
        <v>698</v>
      </c>
      <c r="E907" s="16">
        <v>-8.0687739999999994</v>
      </c>
      <c r="F907" s="16">
        <v>-34.920307999999999</v>
      </c>
      <c r="G907" s="16" t="s">
        <v>160</v>
      </c>
      <c r="H907" s="17" t="s">
        <v>136</v>
      </c>
      <c r="I907" s="16" t="s">
        <v>135</v>
      </c>
      <c r="J907" s="17" t="s">
        <v>137</v>
      </c>
      <c r="K907" s="18">
        <v>90</v>
      </c>
      <c r="L907" s="17" t="s">
        <v>138</v>
      </c>
      <c r="M907" s="17">
        <v>0</v>
      </c>
      <c r="N907" s="16">
        <f t="shared" si="966"/>
        <v>180</v>
      </c>
      <c r="O907" s="17">
        <v>1</v>
      </c>
      <c r="P907" s="17">
        <v>1.4</v>
      </c>
      <c r="Q907" s="17">
        <v>5.97</v>
      </c>
      <c r="R907" s="16"/>
      <c r="S907" s="16"/>
      <c r="T907" s="16">
        <v>0</v>
      </c>
      <c r="U907" s="17">
        <v>2.16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 t="s">
        <v>139</v>
      </c>
      <c r="AB907" s="17" t="s">
        <v>140</v>
      </c>
      <c r="AC907" s="17">
        <v>31.48</v>
      </c>
      <c r="AD907" s="17">
        <v>6.15</v>
      </c>
      <c r="AE907" s="17">
        <v>1</v>
      </c>
      <c r="AF907" s="17">
        <v>0.46</v>
      </c>
      <c r="AG907" s="17">
        <v>1.79</v>
      </c>
      <c r="AH907" s="17">
        <f t="shared" si="967"/>
        <v>1.33</v>
      </c>
      <c r="AI907" s="17" t="s">
        <v>136</v>
      </c>
      <c r="AJ907" s="17" t="s">
        <v>136</v>
      </c>
      <c r="AK907" s="17" t="s">
        <v>141</v>
      </c>
      <c r="AL907" s="17">
        <f t="shared" si="968"/>
        <v>2</v>
      </c>
      <c r="AM907" s="17">
        <v>0</v>
      </c>
      <c r="AN907" s="17"/>
      <c r="AO907" s="17">
        <v>0</v>
      </c>
      <c r="AP907" s="17">
        <v>0</v>
      </c>
      <c r="AQ907" s="17">
        <v>0</v>
      </c>
      <c r="AR907" s="17" t="s">
        <v>136</v>
      </c>
      <c r="AS907" s="19">
        <f t="shared" si="908"/>
        <v>0</v>
      </c>
      <c r="AT907" s="19"/>
      <c r="AU907" s="19">
        <f>VLOOKUP(G907,ABNT5101!$I$3:$J$9,2)</f>
        <v>10</v>
      </c>
      <c r="AV907" s="19">
        <f>VLOOKUP(G907,ABNT5101!$I$3:$M$9,5)</f>
        <v>0.18</v>
      </c>
      <c r="AW907" s="17" t="str">
        <f>_xlfn.XLOOKUP(G907,ABNT5101!I:I,ABNT5101!L:L)</f>
        <v>-</v>
      </c>
      <c r="AX907" s="17">
        <f>_xlfn.XLOOKUP(G907,ABNT5101!$I:$I,ABNT5101!M:M)</f>
        <v>0.18</v>
      </c>
      <c r="AY907" s="17" t="str">
        <f>_xlfn.XLOOKUP(G907,ABNT5101!$I:$I,ABNT5101!N:N)</f>
        <v>-</v>
      </c>
      <c r="AZ907" s="17">
        <f>_xlfn.XLOOKUP(G907,ABNT5101!$I:$I,ABNT5101!O:O)</f>
        <v>16</v>
      </c>
      <c r="BA907" s="20" t="str">
        <f t="shared" si="909"/>
        <v>ATENDE</v>
      </c>
      <c r="BB907" s="21" t="e">
        <f t="shared" ref="BB907:BC907" si="1086">BE907/AU907-1</f>
        <v>#VALUE!</v>
      </c>
      <c r="BC907" s="21" t="e">
        <f t="shared" si="1086"/>
        <v>#VALUE!</v>
      </c>
      <c r="BD907" s="21" t="str">
        <f t="shared" si="911"/>
        <v>-</v>
      </c>
      <c r="BE907" s="22" t="s">
        <v>1239</v>
      </c>
      <c r="BF907" s="22" t="s">
        <v>237</v>
      </c>
      <c r="BG907" s="22"/>
      <c r="BH907" s="22"/>
      <c r="BI907" s="23"/>
      <c r="BJ907" s="22"/>
      <c r="BK907" s="20" t="str">
        <f t="shared" si="912"/>
        <v>ATENDE</v>
      </c>
      <c r="BL907" s="20" t="str">
        <f t="shared" si="913"/>
        <v>ATENDE</v>
      </c>
      <c r="BM907" s="20" t="str">
        <f t="shared" si="914"/>
        <v>ATENDE</v>
      </c>
      <c r="BN907" s="20" t="str">
        <f t="shared" si="915"/>
        <v>ATENDE</v>
      </c>
      <c r="BO907" s="24" t="str">
        <f t="shared" si="916"/>
        <v>C4</v>
      </c>
      <c r="BP907" s="24" t="str">
        <f t="shared" si="1032"/>
        <v>P6</v>
      </c>
      <c r="BQ907" s="25" t="e">
        <f t="shared" si="1060"/>
        <v>#VALUE!</v>
      </c>
      <c r="BR907" s="22" t="s">
        <v>1177</v>
      </c>
      <c r="BS907" s="22" t="s">
        <v>1786</v>
      </c>
      <c r="BT907" s="24">
        <f>IF(BP907="-","-",_xlfn.XLOOKUP(BP907,ABNT5101!$B$4:$B$9,ABNT5101!$C$4:$C$9))</f>
        <v>3</v>
      </c>
      <c r="BU907" s="24">
        <f>IF(BP907="-","-",_xlfn.XLOOKUP(BP907,ABNT5101!$B$4:$B$9,ABNT5101!$D$4:$D$9))</f>
        <v>0.6</v>
      </c>
      <c r="BV907" s="20" t="str">
        <f t="shared" si="918"/>
        <v>ATENDE</v>
      </c>
      <c r="BW907" s="20" t="str">
        <f t="shared" si="1061"/>
        <v>ATENDE</v>
      </c>
      <c r="BX907" s="20" t="str">
        <f t="shared" si="920"/>
        <v>ATENDE</v>
      </c>
      <c r="BY907" s="24" t="s">
        <v>136</v>
      </c>
      <c r="BZ907" s="25" t="e">
        <f t="shared" si="921"/>
        <v>#VALUE!</v>
      </c>
      <c r="CA907" s="24" t="s">
        <v>1791</v>
      </c>
      <c r="CB907" s="24" t="s">
        <v>1790</v>
      </c>
      <c r="CC907" s="20" t="str">
        <f>IF(BY907="-","-",_xlfn.XLOOKUP(BY907,ABNT5101!$B$4:$B$9,ABNT5101!$C$4:$C$9))</f>
        <v>-</v>
      </c>
      <c r="CD907" s="24" t="str">
        <f>IF(BY907="-","-",_xlfn.XLOOKUP(BY907,ABNT5101!$B$4:$B$9,ABNT5101!$D$4:$D$9))</f>
        <v>-</v>
      </c>
      <c r="CE907" s="20" t="str">
        <f t="shared" si="922"/>
        <v>-</v>
      </c>
      <c r="CF907" s="20" t="str">
        <f t="shared" si="923"/>
        <v>-</v>
      </c>
      <c r="CG907" s="20" t="str">
        <f t="shared" si="1040"/>
        <v>-</v>
      </c>
      <c r="CH907" s="26" t="e">
        <f>_xlfn.XLOOKUP(CI907,'Banco de dados'!$B:$B,'Banco de dados'!$D:$D)</f>
        <v>#N/A</v>
      </c>
      <c r="CI907" s="27"/>
      <c r="CJ907" s="26" t="e">
        <f>_xlfn.XLOOKUP(CI907,'Banco de dados'!$B:$B,'Banco de dados'!$E:$E)</f>
        <v>#N/A</v>
      </c>
      <c r="CK907" s="26"/>
      <c r="CL907" s="26" t="e">
        <f>IF(CK907="-","-",_xlfn.XLOOKUP(CK907,'Banco de dados'!$B:$B,'Banco de dados'!$E:$E))</f>
        <v>#N/A</v>
      </c>
      <c r="CM907" s="28">
        <f t="shared" si="925"/>
        <v>1</v>
      </c>
      <c r="CN907" s="26" t="e">
        <f>_xlfn.XLOOKUP(CI907,'Banco de dados'!$B:$B,'Banco de dados'!$H:$H)</f>
        <v>#N/A</v>
      </c>
      <c r="CO907" s="26" t="e">
        <f t="array" aca="1" ref="CO907" ca="1">_xludf.XLOOKUP(CK907,'Banco de dados'!$B:$B,'Banco de dados'!$H:$H)</f>
        <v>#NAME?</v>
      </c>
      <c r="CP907" s="26" t="e">
        <f t="array" aca="1" ref="CP907" ca="1">_xludf.XLOOKUP(CI907,'Banco de dados'!$B:$B,'Banco de dados'!$F:$F)</f>
        <v>#NAME?</v>
      </c>
      <c r="CQ907" s="26" t="e">
        <f t="array" aca="1" ref="CQ907" ca="1">_xludf.XLOOKUP(CK907,'Banco de dados'!$B:$B,'Banco de dados'!$F:$F)</f>
        <v>#NAME?</v>
      </c>
      <c r="CR907" s="27">
        <v>0</v>
      </c>
      <c r="CS907" s="27"/>
      <c r="CT907" s="26" t="str">
        <f>IF(AG907=0.5,"Suporte",IF(AND(AG907&gt;='Braços de IP'!$B$9,AG907&lt;='Braços de IP'!$D$9),'Braços de IP'!$E$9,IF(AND(AG907&gt;='Braços de IP'!$B$10,AG907&lt;='Braços de IP'!$D$10),'Braços de IP'!$E$10,IF(AND(AG907&gt;='Braços de IP'!$B$11,AG907&lt;='Braços de IP'!$D$11),'Braços de IP'!$E$11,IF(AND(AG907&gt;='Braços de IP'!$B$12,AG907&lt;='Braços de IP'!$D$12),'Braços de IP'!$E$12,IF(AND(AG907&gt;='Braços de IP'!$B$13,AG907&lt;='Braços de IP'!$D$13),'Braços de IP'!$E$13,IF(AND(AG907&gt;='Braços de IP'!$B$14,AG907&lt;='Braços de IP'!$D$14),'Braços de IP'!$E$14,"ERRO")))))))</f>
        <v>Médio I</v>
      </c>
      <c r="CU907" s="27" t="s">
        <v>178</v>
      </c>
      <c r="CV907" s="26">
        <f>IF($CU907="","",VLOOKUP($CU907,'Braços de IP'!$E$9:$I$15,2,0))</f>
        <v>2.4</v>
      </c>
      <c r="CW907" s="29">
        <f>IF($CU907="","",VLOOKUP($CU907,'Braços de IP'!$E$9:$I$15,5,0))</f>
        <v>7.5</v>
      </c>
      <c r="CX907" s="26"/>
      <c r="CY907" s="26"/>
      <c r="CZ907" s="26"/>
      <c r="DA907" s="26"/>
      <c r="DB907" s="26"/>
      <c r="DC907" s="26"/>
      <c r="DD907" s="30" t="e">
        <f t="shared" si="926"/>
        <v>#N/A</v>
      </c>
      <c r="DE907" s="31">
        <f t="shared" si="927"/>
        <v>90</v>
      </c>
      <c r="DF907" s="30" t="e">
        <f t="shared" si="928"/>
        <v>#N/A</v>
      </c>
      <c r="DG907" s="32" t="e">
        <f t="shared" si="929"/>
        <v>#N/A</v>
      </c>
      <c r="DH907" s="33" t="s">
        <v>172</v>
      </c>
      <c r="DI907" s="34"/>
      <c r="DJ907" s="35"/>
      <c r="DK907" s="16" t="s">
        <v>144</v>
      </c>
      <c r="DL907" s="16"/>
      <c r="DN907" s="36" t="e">
        <f t="shared" si="970"/>
        <v>#VALUE!</v>
      </c>
    </row>
    <row r="908" spans="2:118" ht="15.75" customHeight="1" x14ac:dyDescent="0.25">
      <c r="B908" s="16">
        <v>215</v>
      </c>
      <c r="C908" s="16" t="s">
        <v>146</v>
      </c>
      <c r="D908" s="16" t="s">
        <v>699</v>
      </c>
      <c r="E908" s="16">
        <v>-8.0459549999999993</v>
      </c>
      <c r="F908" s="16">
        <v>-34.943883999999997</v>
      </c>
      <c r="G908" s="16" t="s">
        <v>160</v>
      </c>
      <c r="H908" s="17" t="s">
        <v>136</v>
      </c>
      <c r="I908" s="16" t="s">
        <v>135</v>
      </c>
      <c r="J908" s="17" t="s">
        <v>137</v>
      </c>
      <c r="K908" s="16">
        <v>135</v>
      </c>
      <c r="L908" s="17" t="s">
        <v>138</v>
      </c>
      <c r="M908" s="17">
        <v>0</v>
      </c>
      <c r="N908" s="16">
        <f t="shared" si="966"/>
        <v>270</v>
      </c>
      <c r="O908" s="17">
        <v>1</v>
      </c>
      <c r="P908" s="17">
        <v>3.5</v>
      </c>
      <c r="Q908" s="17">
        <v>6.26</v>
      </c>
      <c r="R908" s="16"/>
      <c r="S908" s="16"/>
      <c r="T908" s="16">
        <v>0</v>
      </c>
      <c r="U908" s="17">
        <v>3.13</v>
      </c>
      <c r="V908" s="17">
        <v>0</v>
      </c>
      <c r="W908" s="17">
        <v>0</v>
      </c>
      <c r="X908" s="17">
        <v>0</v>
      </c>
      <c r="Y908" s="17">
        <v>0</v>
      </c>
      <c r="Z908" s="17">
        <v>0</v>
      </c>
      <c r="AA908" s="17" t="s">
        <v>139</v>
      </c>
      <c r="AB908" s="17" t="s">
        <v>140</v>
      </c>
      <c r="AC908" s="17">
        <v>22.4</v>
      </c>
      <c r="AD908" s="17">
        <v>6.9</v>
      </c>
      <c r="AE908" s="17">
        <v>1</v>
      </c>
      <c r="AF908" s="17">
        <v>2.82</v>
      </c>
      <c r="AG908" s="17">
        <v>2.12</v>
      </c>
      <c r="AH908" s="17">
        <f t="shared" si="967"/>
        <v>-0.69999999999999973</v>
      </c>
      <c r="AI908" s="17" t="s">
        <v>136</v>
      </c>
      <c r="AJ908" s="17" t="s">
        <v>136</v>
      </c>
      <c r="AK908" s="17" t="s">
        <v>141</v>
      </c>
      <c r="AL908" s="17">
        <f t="shared" si="968"/>
        <v>2</v>
      </c>
      <c r="AM908" s="17">
        <v>0</v>
      </c>
      <c r="AN908" s="17"/>
      <c r="AO908" s="17">
        <v>0</v>
      </c>
      <c r="AP908" s="17">
        <v>0</v>
      </c>
      <c r="AQ908" s="17">
        <v>0</v>
      </c>
      <c r="AR908" s="17" t="s">
        <v>136</v>
      </c>
      <c r="AS908" s="19">
        <f t="shared" si="908"/>
        <v>0</v>
      </c>
      <c r="AT908" s="19"/>
      <c r="AU908" s="19">
        <f>VLOOKUP(G908,ABNT5101!$I$3:$J$9,2)</f>
        <v>10</v>
      </c>
      <c r="AV908" s="19">
        <f>VLOOKUP(G908,ABNT5101!$I$3:$M$9,5)</f>
        <v>0.18</v>
      </c>
      <c r="AW908" s="17" t="str">
        <f>_xlfn.XLOOKUP(G908,ABNT5101!I:I,ABNT5101!L:L)</f>
        <v>-</v>
      </c>
      <c r="AX908" s="17">
        <f>_xlfn.XLOOKUP(G908,ABNT5101!$I:$I,ABNT5101!M:M)</f>
        <v>0.18</v>
      </c>
      <c r="AY908" s="17" t="str">
        <f>_xlfn.XLOOKUP(G908,ABNT5101!$I:$I,ABNT5101!N:N)</f>
        <v>-</v>
      </c>
      <c r="AZ908" s="17">
        <f>_xlfn.XLOOKUP(G908,ABNT5101!$I:$I,ABNT5101!O:O)</f>
        <v>16</v>
      </c>
      <c r="BA908" s="20" t="str">
        <f t="shared" si="909"/>
        <v>ATENDE</v>
      </c>
      <c r="BB908" s="21" t="e">
        <f t="shared" ref="BB908:BC908" si="1087">BE908/AU908-1</f>
        <v>#VALUE!</v>
      </c>
      <c r="BC908" s="21" t="e">
        <f t="shared" si="1087"/>
        <v>#VALUE!</v>
      </c>
      <c r="BD908" s="21" t="str">
        <f t="shared" si="911"/>
        <v>-</v>
      </c>
      <c r="BE908" s="22" t="s">
        <v>1237</v>
      </c>
      <c r="BF908" s="22" t="s">
        <v>1073</v>
      </c>
      <c r="BG908" s="22"/>
      <c r="BH908" s="22"/>
      <c r="BI908" s="23"/>
      <c r="BJ908" s="22"/>
      <c r="BK908" s="20" t="str">
        <f t="shared" si="912"/>
        <v>ATENDE</v>
      </c>
      <c r="BL908" s="20" t="str">
        <f t="shared" si="913"/>
        <v>ATENDE</v>
      </c>
      <c r="BM908" s="20" t="str">
        <f t="shared" si="914"/>
        <v>ATENDE</v>
      </c>
      <c r="BN908" s="20" t="str">
        <f t="shared" si="915"/>
        <v>ATENDE</v>
      </c>
      <c r="BO908" s="24" t="str">
        <f t="shared" si="916"/>
        <v>C4</v>
      </c>
      <c r="BP908" s="24" t="str">
        <f t="shared" si="1032"/>
        <v>P6</v>
      </c>
      <c r="BQ908" s="25" t="e">
        <f t="shared" si="1060"/>
        <v>#VALUE!</v>
      </c>
      <c r="BR908" s="22" t="s">
        <v>1774</v>
      </c>
      <c r="BS908" s="22" t="s">
        <v>1775</v>
      </c>
      <c r="BT908" s="24">
        <f>IF(BP908="-","-",_xlfn.XLOOKUP(BP908,ABNT5101!$B$4:$B$9,ABNT5101!$C$4:$C$9))</f>
        <v>3</v>
      </c>
      <c r="BU908" s="24">
        <f>IF(BP908="-","-",_xlfn.XLOOKUP(BP908,ABNT5101!$B$4:$B$9,ABNT5101!$D$4:$D$9))</f>
        <v>0.6</v>
      </c>
      <c r="BV908" s="20" t="str">
        <f t="shared" si="918"/>
        <v>ATENDE</v>
      </c>
      <c r="BW908" s="20" t="str">
        <f t="shared" si="1061"/>
        <v>ATENDE</v>
      </c>
      <c r="BX908" s="20" t="str">
        <f t="shared" si="920"/>
        <v>ATENDE</v>
      </c>
      <c r="BY908" s="24" t="str">
        <f t="shared" ref="BY908:BY910" si="1088">BP908</f>
        <v>P6</v>
      </c>
      <c r="BZ908" s="25" t="e">
        <f t="shared" si="921"/>
        <v>#VALUE!</v>
      </c>
      <c r="CA908" s="24" t="s">
        <v>1777</v>
      </c>
      <c r="CB908" s="24" t="s">
        <v>1778</v>
      </c>
      <c r="CC908" s="20">
        <f>IF(BY908="-","-",_xlfn.XLOOKUP(BY908,ABNT5101!$B$4:$B$9,ABNT5101!$C$4:$C$9))</f>
        <v>3</v>
      </c>
      <c r="CD908" s="24">
        <f>IF(BY908="-","-",_xlfn.XLOOKUP(BY908,ABNT5101!$B$4:$B$9,ABNT5101!$D$4:$D$9))</f>
        <v>0.6</v>
      </c>
      <c r="CE908" s="20" t="str">
        <f t="shared" si="922"/>
        <v>ATENDE</v>
      </c>
      <c r="CF908" s="20" t="str">
        <f t="shared" si="923"/>
        <v>ATENDE</v>
      </c>
      <c r="CG908" s="20" t="str">
        <f t="shared" si="1040"/>
        <v>ATENDE</v>
      </c>
      <c r="CH908" s="26" t="e">
        <f>_xlfn.XLOOKUP(CI908,'Banco de dados'!$B:$B,'Banco de dados'!$D:$D)</f>
        <v>#N/A</v>
      </c>
      <c r="CI908" s="27"/>
      <c r="CJ908" s="26" t="e">
        <f>_xlfn.XLOOKUP(CI908,'Banco de dados'!$B:$B,'Banco de dados'!$E:$E)</f>
        <v>#N/A</v>
      </c>
      <c r="CK908" s="26"/>
      <c r="CL908" s="26" t="e">
        <f>IF(CK908="-","-",_xlfn.XLOOKUP(CK908,'Banco de dados'!$B:$B,'Banco de dados'!$E:$E))</f>
        <v>#N/A</v>
      </c>
      <c r="CM908" s="28">
        <f t="shared" si="925"/>
        <v>1</v>
      </c>
      <c r="CN908" s="26" t="e">
        <f>_xlfn.XLOOKUP(CI908,'Banco de dados'!$B:$B,'Banco de dados'!$H:$H)</f>
        <v>#N/A</v>
      </c>
      <c r="CO908" s="26" t="e">
        <f t="array" aca="1" ref="CO908" ca="1">_xludf.XLOOKUP(CK908,'Banco de dados'!$B:$B,'Banco de dados'!$H:$H)</f>
        <v>#NAME?</v>
      </c>
      <c r="CP908" s="26" t="e">
        <f t="array" aca="1" ref="CP908" ca="1">_xludf.XLOOKUP(CI908,'Banco de dados'!$B:$B,'Banco de dados'!$F:$F)</f>
        <v>#NAME?</v>
      </c>
      <c r="CQ908" s="26" t="e">
        <f t="array" aca="1" ref="CQ908" ca="1">_xludf.XLOOKUP(CK908,'Banco de dados'!$B:$B,'Banco de dados'!$F:$F)</f>
        <v>#NAME?</v>
      </c>
      <c r="CR908" s="27">
        <v>0</v>
      </c>
      <c r="CS908" s="27"/>
      <c r="CT908" s="26" t="str">
        <f>IF(AG908=0.5,"Suporte",IF(AND(AG908&gt;='Braços de IP'!$B$9,AG908&lt;='Braços de IP'!$D$9),'Braços de IP'!$E$9,IF(AND(AG908&gt;='Braços de IP'!$B$10,AG908&lt;='Braços de IP'!$D$10),'Braços de IP'!$E$10,IF(AND(AG908&gt;='Braços de IP'!$B$11,AG908&lt;='Braços de IP'!$D$11),'Braços de IP'!$E$11,IF(AND(AG908&gt;='Braços de IP'!$B$12,AG908&lt;='Braços de IP'!$D$12),'Braços de IP'!$E$12,IF(AND(AG908&gt;='Braços de IP'!$B$13,AG908&lt;='Braços de IP'!$D$13),'Braços de IP'!$E$13,IF(AND(AG908&gt;='Braços de IP'!$B$14,AG908&lt;='Braços de IP'!$D$14),'Braços de IP'!$E$14,"ERRO")))))))</f>
        <v>Médio I</v>
      </c>
      <c r="CU908" s="27"/>
      <c r="CV908" s="26" t="str">
        <f>IF($CU908="","",VLOOKUP($CU908,'Braços de IP'!$E$9:$I$15,2,0))</f>
        <v/>
      </c>
      <c r="CW908" s="29" t="str">
        <f>IF($CU908="","",VLOOKUP($CU908,'Braços de IP'!$E$9:$I$15,5,0))</f>
        <v/>
      </c>
      <c r="CX908" s="26"/>
      <c r="CY908" s="26"/>
      <c r="CZ908" s="26"/>
      <c r="DA908" s="26"/>
      <c r="DB908" s="26"/>
      <c r="DC908" s="26"/>
      <c r="DD908" s="30" t="e">
        <f t="shared" si="926"/>
        <v>#N/A</v>
      </c>
      <c r="DE908" s="31">
        <f t="shared" si="927"/>
        <v>135</v>
      </c>
      <c r="DF908" s="30" t="e">
        <f t="shared" si="928"/>
        <v>#N/A</v>
      </c>
      <c r="DG908" s="32" t="e">
        <f t="shared" si="929"/>
        <v>#N/A</v>
      </c>
      <c r="DH908" s="33" t="s">
        <v>172</v>
      </c>
      <c r="DI908" s="34"/>
      <c r="DJ908" s="35"/>
      <c r="DK908" s="16" t="s">
        <v>144</v>
      </c>
      <c r="DL908" s="16"/>
      <c r="DN908" s="36" t="e">
        <f t="shared" si="970"/>
        <v>#VALUE!</v>
      </c>
    </row>
    <row r="909" spans="2:118" ht="15.75" customHeight="1" x14ac:dyDescent="0.25">
      <c r="B909" s="16">
        <v>215</v>
      </c>
      <c r="C909" s="16" t="s">
        <v>146</v>
      </c>
      <c r="D909" s="16" t="s">
        <v>699</v>
      </c>
      <c r="E909" s="16">
        <v>-8.0459549999999993</v>
      </c>
      <c r="F909" s="16">
        <v>-34.943883999999997</v>
      </c>
      <c r="G909" s="16" t="s">
        <v>160</v>
      </c>
      <c r="H909" s="17" t="s">
        <v>136</v>
      </c>
      <c r="I909" s="16" t="s">
        <v>135</v>
      </c>
      <c r="J909" s="17" t="s">
        <v>137</v>
      </c>
      <c r="K909" s="16">
        <v>135</v>
      </c>
      <c r="L909" s="17" t="s">
        <v>138</v>
      </c>
      <c r="M909" s="17">
        <v>0</v>
      </c>
      <c r="N909" s="16">
        <f t="shared" si="966"/>
        <v>270</v>
      </c>
      <c r="O909" s="17">
        <v>1</v>
      </c>
      <c r="P909" s="17">
        <v>3.5</v>
      </c>
      <c r="Q909" s="17">
        <v>6.26</v>
      </c>
      <c r="R909" s="16"/>
      <c r="S909" s="16"/>
      <c r="T909" s="16">
        <v>0</v>
      </c>
      <c r="U909" s="17">
        <v>3.13</v>
      </c>
      <c r="V909" s="17">
        <v>0</v>
      </c>
      <c r="W909" s="17">
        <v>0</v>
      </c>
      <c r="X909" s="17">
        <v>0</v>
      </c>
      <c r="Y909" s="17">
        <v>0</v>
      </c>
      <c r="Z909" s="17">
        <v>0</v>
      </c>
      <c r="AA909" s="17" t="s">
        <v>139</v>
      </c>
      <c r="AB909" s="17" t="s">
        <v>140</v>
      </c>
      <c r="AC909" s="17">
        <v>22.4</v>
      </c>
      <c r="AD909" s="17">
        <v>6.9</v>
      </c>
      <c r="AE909" s="17">
        <v>1</v>
      </c>
      <c r="AF909" s="17">
        <v>2.82</v>
      </c>
      <c r="AG909" s="17">
        <v>2.12</v>
      </c>
      <c r="AH909" s="17">
        <f t="shared" si="967"/>
        <v>-0.69999999999999973</v>
      </c>
      <c r="AI909" s="17" t="s">
        <v>136</v>
      </c>
      <c r="AJ909" s="17" t="s">
        <v>136</v>
      </c>
      <c r="AK909" s="17" t="s">
        <v>141</v>
      </c>
      <c r="AL909" s="17">
        <f t="shared" si="968"/>
        <v>2</v>
      </c>
      <c r="AM909" s="17">
        <v>0</v>
      </c>
      <c r="AN909" s="17"/>
      <c r="AO909" s="17">
        <v>0</v>
      </c>
      <c r="AP909" s="17">
        <v>0</v>
      </c>
      <c r="AQ909" s="17">
        <v>0</v>
      </c>
      <c r="AR909" s="17" t="s">
        <v>136</v>
      </c>
      <c r="AS909" s="19">
        <f t="shared" si="908"/>
        <v>0</v>
      </c>
      <c r="AT909" s="19"/>
      <c r="AU909" s="19">
        <f>VLOOKUP(G909,ABNT5101!$I$3:$J$9,2)</f>
        <v>10</v>
      </c>
      <c r="AV909" s="19">
        <f>VLOOKUP(G909,ABNT5101!$I$3:$M$9,5)</f>
        <v>0.18</v>
      </c>
      <c r="AW909" s="17" t="str">
        <f>_xlfn.XLOOKUP(G909,ABNT5101!I:I,ABNT5101!L:L)</f>
        <v>-</v>
      </c>
      <c r="AX909" s="17">
        <f>_xlfn.XLOOKUP(G909,ABNT5101!$I:$I,ABNT5101!M:M)</f>
        <v>0.18</v>
      </c>
      <c r="AY909" s="17" t="str">
        <f>_xlfn.XLOOKUP(G909,ABNT5101!$I:$I,ABNT5101!N:N)</f>
        <v>-</v>
      </c>
      <c r="AZ909" s="17">
        <f>_xlfn.XLOOKUP(G909,ABNT5101!$I:$I,ABNT5101!O:O)</f>
        <v>16</v>
      </c>
      <c r="BA909" s="20" t="str">
        <f t="shared" si="909"/>
        <v>ATENDE</v>
      </c>
      <c r="BB909" s="21" t="e">
        <f t="shared" ref="BB909:BC909" si="1089">BE909/AU909-1</f>
        <v>#VALUE!</v>
      </c>
      <c r="BC909" s="21" t="e">
        <f t="shared" si="1089"/>
        <v>#VALUE!</v>
      </c>
      <c r="BD909" s="21" t="str">
        <f t="shared" si="911"/>
        <v>-</v>
      </c>
      <c r="BE909" s="22" t="s">
        <v>1771</v>
      </c>
      <c r="BF909" s="22" t="s">
        <v>1772</v>
      </c>
      <c r="BG909" s="22"/>
      <c r="BH909" s="22"/>
      <c r="BI909" s="23"/>
      <c r="BJ909" s="22"/>
      <c r="BK909" s="20" t="str">
        <f t="shared" si="912"/>
        <v>ATENDE</v>
      </c>
      <c r="BL909" s="20" t="str">
        <f t="shared" si="913"/>
        <v>ATENDE</v>
      </c>
      <c r="BM909" s="20" t="str">
        <f t="shared" si="914"/>
        <v>ATENDE</v>
      </c>
      <c r="BN909" s="20" t="str">
        <f t="shared" si="915"/>
        <v>ATENDE</v>
      </c>
      <c r="BO909" s="24" t="str">
        <f t="shared" si="916"/>
        <v>C4</v>
      </c>
      <c r="BP909" s="24" t="str">
        <f t="shared" si="1032"/>
        <v>P6</v>
      </c>
      <c r="BQ909" s="25" t="e">
        <f t="shared" si="1060"/>
        <v>#VALUE!</v>
      </c>
      <c r="BR909" s="22" t="s">
        <v>412</v>
      </c>
      <c r="BS909" s="22" t="s">
        <v>983</v>
      </c>
      <c r="BT909" s="24">
        <f>IF(BP909="-","-",_xlfn.XLOOKUP(BP909,ABNT5101!$B$4:$B$9,ABNT5101!$C$4:$C$9))</f>
        <v>3</v>
      </c>
      <c r="BU909" s="24">
        <f>IF(BP909="-","-",_xlfn.XLOOKUP(BP909,ABNT5101!$B$4:$B$9,ABNT5101!$D$4:$D$9))</f>
        <v>0.6</v>
      </c>
      <c r="BV909" s="20" t="str">
        <f t="shared" si="918"/>
        <v>ATENDE</v>
      </c>
      <c r="BW909" s="20" t="str">
        <f t="shared" si="1061"/>
        <v>ATENDE</v>
      </c>
      <c r="BX909" s="20" t="str">
        <f t="shared" si="920"/>
        <v>ATENDE</v>
      </c>
      <c r="BY909" s="24" t="str">
        <f t="shared" si="1088"/>
        <v>P6</v>
      </c>
      <c r="BZ909" s="25" t="e">
        <f t="shared" si="921"/>
        <v>#VALUE!</v>
      </c>
      <c r="CA909" s="24" t="s">
        <v>1780</v>
      </c>
      <c r="CB909" s="24" t="s">
        <v>1779</v>
      </c>
      <c r="CC909" s="20">
        <f>IF(BY909="-","-",_xlfn.XLOOKUP(BY909,ABNT5101!$B$4:$B$9,ABNT5101!$C$4:$C$9))</f>
        <v>3</v>
      </c>
      <c r="CD909" s="24">
        <f>IF(BY909="-","-",_xlfn.XLOOKUP(BY909,ABNT5101!$B$4:$B$9,ABNT5101!$D$4:$D$9))</f>
        <v>0.6</v>
      </c>
      <c r="CE909" s="20" t="str">
        <f t="shared" si="922"/>
        <v>ATENDE</v>
      </c>
      <c r="CF909" s="20" t="str">
        <f t="shared" si="923"/>
        <v>ATENDE</v>
      </c>
      <c r="CG909" s="20" t="str">
        <f t="shared" si="1040"/>
        <v>ATENDE</v>
      </c>
      <c r="CH909" s="26" t="e">
        <f>_xlfn.XLOOKUP(CI909,'Banco de dados'!$B:$B,'Banco de dados'!$D:$D)</f>
        <v>#N/A</v>
      </c>
      <c r="CI909" s="27"/>
      <c r="CJ909" s="26" t="e">
        <f>_xlfn.XLOOKUP(CI909,'Banco de dados'!$B:$B,'Banco de dados'!$E:$E)</f>
        <v>#N/A</v>
      </c>
      <c r="CK909" s="26"/>
      <c r="CL909" s="26" t="e">
        <f>IF(CK909="-","-",_xlfn.XLOOKUP(CK909,'Banco de dados'!$B:$B,'Banco de dados'!$E:$E))</f>
        <v>#N/A</v>
      </c>
      <c r="CM909" s="28">
        <f t="shared" si="925"/>
        <v>1</v>
      </c>
      <c r="CN909" s="26" t="e">
        <f>_xlfn.XLOOKUP(CI909,'Banco de dados'!$B:$B,'Banco de dados'!$H:$H)</f>
        <v>#N/A</v>
      </c>
      <c r="CO909" s="26" t="e">
        <f t="array" aca="1" ref="CO909" ca="1">_xludf.XLOOKUP(CK909,'Banco de dados'!$B:$B,'Banco de dados'!$H:$H)</f>
        <v>#NAME?</v>
      </c>
      <c r="CP909" s="26" t="e">
        <f t="array" aca="1" ref="CP909" ca="1">_xludf.XLOOKUP(CI909,'Banco de dados'!$B:$B,'Banco de dados'!$F:$F)</f>
        <v>#NAME?</v>
      </c>
      <c r="CQ909" s="26" t="e">
        <f t="array" aca="1" ref="CQ909" ca="1">_xludf.XLOOKUP(CK909,'Banco de dados'!$B:$B,'Banco de dados'!$F:$F)</f>
        <v>#NAME?</v>
      </c>
      <c r="CR909" s="27">
        <v>0</v>
      </c>
      <c r="CS909" s="27"/>
      <c r="CT909" s="26" t="str">
        <f>IF(AG909=0.5,"Suporte",IF(AND(AG909&gt;='Braços de IP'!$B$9,AG909&lt;='Braços de IP'!$D$9),'Braços de IP'!$E$9,IF(AND(AG909&gt;='Braços de IP'!$B$10,AG909&lt;='Braços de IP'!$D$10),'Braços de IP'!$E$10,IF(AND(AG909&gt;='Braços de IP'!$B$11,AG909&lt;='Braços de IP'!$D$11),'Braços de IP'!$E$11,IF(AND(AG909&gt;='Braços de IP'!$B$12,AG909&lt;='Braços de IP'!$D$12),'Braços de IP'!$E$12,IF(AND(AG909&gt;='Braços de IP'!$B$13,AG909&lt;='Braços de IP'!$D$13),'Braços de IP'!$E$13,IF(AND(AG909&gt;='Braços de IP'!$B$14,AG909&lt;='Braços de IP'!$D$14),'Braços de IP'!$E$14,"ERRO")))))))</f>
        <v>Médio I</v>
      </c>
      <c r="CU909" s="27"/>
      <c r="CV909" s="26" t="str">
        <f>IF($CU909="","",VLOOKUP($CU909,'Braços de IP'!$E$9:$I$15,2,0))</f>
        <v/>
      </c>
      <c r="CW909" s="29" t="str">
        <f>IF($CU909="","",VLOOKUP($CU909,'Braços de IP'!$E$9:$I$15,5,0))</f>
        <v/>
      </c>
      <c r="CX909" s="26"/>
      <c r="CY909" s="26"/>
      <c r="CZ909" s="26"/>
      <c r="DA909" s="26"/>
      <c r="DB909" s="26"/>
      <c r="DC909" s="26"/>
      <c r="DD909" s="30" t="e">
        <f t="shared" si="926"/>
        <v>#N/A</v>
      </c>
      <c r="DE909" s="31">
        <f t="shared" si="927"/>
        <v>135</v>
      </c>
      <c r="DF909" s="30" t="e">
        <f t="shared" si="928"/>
        <v>#N/A</v>
      </c>
      <c r="DG909" s="32" t="e">
        <f t="shared" si="929"/>
        <v>#N/A</v>
      </c>
      <c r="DH909" s="33" t="s">
        <v>172</v>
      </c>
      <c r="DI909" s="34"/>
      <c r="DJ909" s="35"/>
      <c r="DK909" s="16" t="s">
        <v>144</v>
      </c>
      <c r="DL909" s="16"/>
      <c r="DN909" s="36" t="e">
        <f t="shared" si="970"/>
        <v>#VALUE!</v>
      </c>
    </row>
    <row r="910" spans="2:118" ht="15.75" customHeight="1" x14ac:dyDescent="0.25">
      <c r="B910" s="16">
        <v>215</v>
      </c>
      <c r="C910" s="16" t="s">
        <v>146</v>
      </c>
      <c r="D910" s="16" t="s">
        <v>699</v>
      </c>
      <c r="E910" s="16">
        <v>-8.0459549999999993</v>
      </c>
      <c r="F910" s="16">
        <v>-34.943883999999997</v>
      </c>
      <c r="G910" s="16" t="s">
        <v>160</v>
      </c>
      <c r="H910" s="17" t="s">
        <v>136</v>
      </c>
      <c r="I910" s="16" t="s">
        <v>135</v>
      </c>
      <c r="J910" s="17" t="s">
        <v>137</v>
      </c>
      <c r="K910" s="16">
        <v>135</v>
      </c>
      <c r="L910" s="17" t="s">
        <v>138</v>
      </c>
      <c r="M910" s="17">
        <v>0</v>
      </c>
      <c r="N910" s="16">
        <f t="shared" si="966"/>
        <v>270</v>
      </c>
      <c r="O910" s="17">
        <v>1</v>
      </c>
      <c r="P910" s="17">
        <v>3.5</v>
      </c>
      <c r="Q910" s="17">
        <v>6.26</v>
      </c>
      <c r="R910" s="16"/>
      <c r="S910" s="16"/>
      <c r="T910" s="16">
        <v>0</v>
      </c>
      <c r="U910" s="17">
        <v>3.13</v>
      </c>
      <c r="V910" s="17">
        <v>0</v>
      </c>
      <c r="W910" s="17">
        <v>0</v>
      </c>
      <c r="X910" s="17">
        <v>0</v>
      </c>
      <c r="Y910" s="17">
        <v>0</v>
      </c>
      <c r="Z910" s="17">
        <v>0</v>
      </c>
      <c r="AA910" s="17" t="s">
        <v>139</v>
      </c>
      <c r="AB910" s="17" t="s">
        <v>140</v>
      </c>
      <c r="AC910" s="17">
        <v>22.4</v>
      </c>
      <c r="AD910" s="17">
        <v>6.9</v>
      </c>
      <c r="AE910" s="17">
        <v>1</v>
      </c>
      <c r="AF910" s="17">
        <v>2.82</v>
      </c>
      <c r="AG910" s="17">
        <v>2.12</v>
      </c>
      <c r="AH910" s="17">
        <f t="shared" si="967"/>
        <v>-0.69999999999999973</v>
      </c>
      <c r="AI910" s="17" t="s">
        <v>136</v>
      </c>
      <c r="AJ910" s="17" t="s">
        <v>136</v>
      </c>
      <c r="AK910" s="17" t="s">
        <v>141</v>
      </c>
      <c r="AL910" s="17">
        <f t="shared" si="968"/>
        <v>2</v>
      </c>
      <c r="AM910" s="17">
        <v>0</v>
      </c>
      <c r="AN910" s="17"/>
      <c r="AO910" s="17">
        <v>0</v>
      </c>
      <c r="AP910" s="17">
        <v>0</v>
      </c>
      <c r="AQ910" s="17">
        <v>0</v>
      </c>
      <c r="AR910" s="17" t="s">
        <v>136</v>
      </c>
      <c r="AS910" s="19">
        <f t="shared" si="908"/>
        <v>0</v>
      </c>
      <c r="AT910" s="19"/>
      <c r="AU910" s="19">
        <f>VLOOKUP(G910,ABNT5101!$I$3:$J$9,2)</f>
        <v>10</v>
      </c>
      <c r="AV910" s="19">
        <f>VLOOKUP(G910,ABNT5101!$I$3:$M$9,5)</f>
        <v>0.18</v>
      </c>
      <c r="AW910" s="17" t="str">
        <f>_xlfn.XLOOKUP(G910,ABNT5101!I:I,ABNT5101!L:L)</f>
        <v>-</v>
      </c>
      <c r="AX910" s="17">
        <f>_xlfn.XLOOKUP(G910,ABNT5101!$I:$I,ABNT5101!M:M)</f>
        <v>0.18</v>
      </c>
      <c r="AY910" s="17" t="str">
        <f>_xlfn.XLOOKUP(G910,ABNT5101!$I:$I,ABNT5101!N:N)</f>
        <v>-</v>
      </c>
      <c r="AZ910" s="17">
        <f>_xlfn.XLOOKUP(G910,ABNT5101!$I:$I,ABNT5101!O:O)</f>
        <v>16</v>
      </c>
      <c r="BA910" s="20" t="str">
        <f t="shared" si="909"/>
        <v>ATENDE</v>
      </c>
      <c r="BB910" s="21" t="e">
        <f t="shared" ref="BB910:BC910" si="1090">BE910/AU910-1</f>
        <v>#VALUE!</v>
      </c>
      <c r="BC910" s="21" t="e">
        <f t="shared" si="1090"/>
        <v>#VALUE!</v>
      </c>
      <c r="BD910" s="21" t="str">
        <f t="shared" si="911"/>
        <v>-</v>
      </c>
      <c r="BE910" s="22" t="s">
        <v>1773</v>
      </c>
      <c r="BF910" s="22" t="s">
        <v>320</v>
      </c>
      <c r="BG910" s="22"/>
      <c r="BH910" s="22"/>
      <c r="BI910" s="23"/>
      <c r="BJ910" s="22"/>
      <c r="BK910" s="20" t="str">
        <f t="shared" si="912"/>
        <v>ATENDE</v>
      </c>
      <c r="BL910" s="20" t="str">
        <f t="shared" si="913"/>
        <v>ATENDE</v>
      </c>
      <c r="BM910" s="20" t="str">
        <f t="shared" si="914"/>
        <v>ATENDE</v>
      </c>
      <c r="BN910" s="20" t="str">
        <f t="shared" si="915"/>
        <v>ATENDE</v>
      </c>
      <c r="BO910" s="24" t="str">
        <f t="shared" si="916"/>
        <v>C4</v>
      </c>
      <c r="BP910" s="24" t="str">
        <f t="shared" si="1032"/>
        <v>P6</v>
      </c>
      <c r="BQ910" s="25" t="e">
        <f t="shared" si="1060"/>
        <v>#VALUE!</v>
      </c>
      <c r="BR910" s="22" t="s">
        <v>1055</v>
      </c>
      <c r="BS910" s="22" t="s">
        <v>1776</v>
      </c>
      <c r="BT910" s="24">
        <f>IF(BP910="-","-",_xlfn.XLOOKUP(BP910,ABNT5101!$B$4:$B$9,ABNT5101!$C$4:$C$9))</f>
        <v>3</v>
      </c>
      <c r="BU910" s="24">
        <f>IF(BP910="-","-",_xlfn.XLOOKUP(BP910,ABNT5101!$B$4:$B$9,ABNT5101!$D$4:$D$9))</f>
        <v>0.6</v>
      </c>
      <c r="BV910" s="20" t="str">
        <f t="shared" si="918"/>
        <v>ATENDE</v>
      </c>
      <c r="BW910" s="20" t="str">
        <f t="shared" si="1061"/>
        <v>ATENDE</v>
      </c>
      <c r="BX910" s="20" t="str">
        <f t="shared" si="920"/>
        <v>ATENDE</v>
      </c>
      <c r="BY910" s="24" t="str">
        <f t="shared" si="1088"/>
        <v>P6</v>
      </c>
      <c r="BZ910" s="25" t="e">
        <f t="shared" si="921"/>
        <v>#VALUE!</v>
      </c>
      <c r="CA910" s="24" t="s">
        <v>1781</v>
      </c>
      <c r="CB910" s="24" t="s">
        <v>1782</v>
      </c>
      <c r="CC910" s="20">
        <f>IF(BY910="-","-",_xlfn.XLOOKUP(BY910,ABNT5101!$B$4:$B$9,ABNT5101!$C$4:$C$9))</f>
        <v>3</v>
      </c>
      <c r="CD910" s="24">
        <f>IF(BY910="-","-",_xlfn.XLOOKUP(BY910,ABNT5101!$B$4:$B$9,ABNT5101!$D$4:$D$9))</f>
        <v>0.6</v>
      </c>
      <c r="CE910" s="20" t="str">
        <f t="shared" si="922"/>
        <v>ATENDE</v>
      </c>
      <c r="CF910" s="20" t="str">
        <f t="shared" si="923"/>
        <v>ATENDE</v>
      </c>
      <c r="CG910" s="20" t="str">
        <f t="shared" si="1040"/>
        <v>ATENDE</v>
      </c>
      <c r="CH910" s="26" t="e">
        <f>_xlfn.XLOOKUP(CI910,'Banco de dados'!$B:$B,'Banco de dados'!$D:$D)</f>
        <v>#N/A</v>
      </c>
      <c r="CI910" s="27"/>
      <c r="CJ910" s="26" t="e">
        <f>_xlfn.XLOOKUP(CI910,'Banco de dados'!$B:$B,'Banco de dados'!$E:$E)</f>
        <v>#N/A</v>
      </c>
      <c r="CK910" s="26"/>
      <c r="CL910" s="26" t="e">
        <f>IF(CK910="-","-",_xlfn.XLOOKUP(CK910,'Banco de dados'!$B:$B,'Banco de dados'!$E:$E))</f>
        <v>#N/A</v>
      </c>
      <c r="CM910" s="28">
        <f t="shared" si="925"/>
        <v>1</v>
      </c>
      <c r="CN910" s="26" t="e">
        <f>_xlfn.XLOOKUP(CI910,'Banco de dados'!$B:$B,'Banco de dados'!$H:$H)</f>
        <v>#N/A</v>
      </c>
      <c r="CO910" s="26" t="e">
        <f t="array" aca="1" ref="CO910" ca="1">_xludf.XLOOKUP(CK910,'Banco de dados'!$B:$B,'Banco de dados'!$H:$H)</f>
        <v>#NAME?</v>
      </c>
      <c r="CP910" s="26" t="e">
        <f t="array" aca="1" ref="CP910" ca="1">_xludf.XLOOKUP(CI910,'Banco de dados'!$B:$B,'Banco de dados'!$F:$F)</f>
        <v>#NAME?</v>
      </c>
      <c r="CQ910" s="26" t="e">
        <f t="array" aca="1" ref="CQ910" ca="1">_xludf.XLOOKUP(CK910,'Banco de dados'!$B:$B,'Banco de dados'!$F:$F)</f>
        <v>#NAME?</v>
      </c>
      <c r="CR910" s="27">
        <v>0</v>
      </c>
      <c r="CS910" s="27"/>
      <c r="CT910" s="26" t="str">
        <f>IF(AG910=0.5,"Suporte",IF(AND(AG910&gt;='Braços de IP'!$B$9,AG910&lt;='Braços de IP'!$D$9),'Braços de IP'!$E$9,IF(AND(AG910&gt;='Braços de IP'!$B$10,AG910&lt;='Braços de IP'!$D$10),'Braços de IP'!$E$10,IF(AND(AG910&gt;='Braços de IP'!$B$11,AG910&lt;='Braços de IP'!$D$11),'Braços de IP'!$E$11,IF(AND(AG910&gt;='Braços de IP'!$B$12,AG910&lt;='Braços de IP'!$D$12),'Braços de IP'!$E$12,IF(AND(AG910&gt;='Braços de IP'!$B$13,AG910&lt;='Braços de IP'!$D$13),'Braços de IP'!$E$13,IF(AND(AG910&gt;='Braços de IP'!$B$14,AG910&lt;='Braços de IP'!$D$14),'Braços de IP'!$E$14,"ERRO")))))))</f>
        <v>Médio I</v>
      </c>
      <c r="CU910" s="27"/>
      <c r="CV910" s="26" t="str">
        <f>IF($CU910="","",VLOOKUP($CU910,'Braços de IP'!$E$9:$I$15,2,0))</f>
        <v/>
      </c>
      <c r="CW910" s="29" t="str">
        <f>IF($CU910="","",VLOOKUP($CU910,'Braços de IP'!$E$9:$I$15,5,0))</f>
        <v/>
      </c>
      <c r="CX910" s="26"/>
      <c r="CY910" s="26"/>
      <c r="CZ910" s="26"/>
      <c r="DA910" s="26"/>
      <c r="DB910" s="26"/>
      <c r="DC910" s="26"/>
      <c r="DD910" s="30" t="e">
        <f t="shared" si="926"/>
        <v>#N/A</v>
      </c>
      <c r="DE910" s="31">
        <f t="shared" si="927"/>
        <v>135</v>
      </c>
      <c r="DF910" s="30" t="e">
        <f t="shared" si="928"/>
        <v>#N/A</v>
      </c>
      <c r="DG910" s="32" t="e">
        <f t="shared" si="929"/>
        <v>#N/A</v>
      </c>
      <c r="DH910" s="33" t="s">
        <v>172</v>
      </c>
      <c r="DI910" s="34"/>
      <c r="DJ910" s="35"/>
      <c r="DK910" s="16" t="s">
        <v>144</v>
      </c>
      <c r="DL910" s="16"/>
      <c r="DN910" s="36" t="e">
        <f t="shared" si="970"/>
        <v>#VALUE!</v>
      </c>
    </row>
    <row r="911" spans="2:118" ht="15.75" customHeight="1" x14ac:dyDescent="0.25">
      <c r="B911" s="16">
        <v>216</v>
      </c>
      <c r="C911" s="16" t="s">
        <v>146</v>
      </c>
      <c r="D911" s="16" t="s">
        <v>700</v>
      </c>
      <c r="E911" s="16">
        <v>-8.0929979999999997</v>
      </c>
      <c r="F911" s="16">
        <v>-34.933038000000003</v>
      </c>
      <c r="G911" s="16" t="s">
        <v>160</v>
      </c>
      <c r="H911" s="17" t="s">
        <v>136</v>
      </c>
      <c r="I911" s="16" t="s">
        <v>135</v>
      </c>
      <c r="J911" s="17" t="s">
        <v>137</v>
      </c>
      <c r="K911" s="18">
        <v>96</v>
      </c>
      <c r="L911" s="17" t="s">
        <v>138</v>
      </c>
      <c r="M911" s="17">
        <v>0</v>
      </c>
      <c r="N911" s="16">
        <f t="shared" si="966"/>
        <v>192</v>
      </c>
      <c r="O911" s="17">
        <v>1</v>
      </c>
      <c r="P911" s="17">
        <v>2.9</v>
      </c>
      <c r="Q911" s="17">
        <v>9.85</v>
      </c>
      <c r="R911" s="16"/>
      <c r="S911" s="16"/>
      <c r="T911" s="16">
        <v>0</v>
      </c>
      <c r="U911" s="17">
        <v>2.95</v>
      </c>
      <c r="V911" s="17">
        <v>0</v>
      </c>
      <c r="W911" s="17">
        <v>0</v>
      </c>
      <c r="X911" s="17">
        <v>0</v>
      </c>
      <c r="Y911" s="17">
        <v>0</v>
      </c>
      <c r="Z911" s="17">
        <v>0</v>
      </c>
      <c r="AA911" s="17" t="s">
        <v>139</v>
      </c>
      <c r="AB911" s="17" t="s">
        <v>140</v>
      </c>
      <c r="AC911" s="17">
        <v>42.82</v>
      </c>
      <c r="AD911" s="17">
        <v>6.5</v>
      </c>
      <c r="AE911" s="17">
        <v>1</v>
      </c>
      <c r="AF911" s="17">
        <v>0.94</v>
      </c>
      <c r="AG911" s="17">
        <v>2.25</v>
      </c>
      <c r="AH911" s="17">
        <f t="shared" si="967"/>
        <v>1.31</v>
      </c>
      <c r="AI911" s="17" t="s">
        <v>136</v>
      </c>
      <c r="AJ911" s="17" t="s">
        <v>136</v>
      </c>
      <c r="AK911" s="17" t="s">
        <v>141</v>
      </c>
      <c r="AL911" s="17">
        <f t="shared" si="968"/>
        <v>2</v>
      </c>
      <c r="AM911" s="17">
        <v>0</v>
      </c>
      <c r="AN911" s="17"/>
      <c r="AO911" s="17">
        <v>0</v>
      </c>
      <c r="AP911" s="17">
        <v>0</v>
      </c>
      <c r="AQ911" s="17">
        <v>0</v>
      </c>
      <c r="AR911" s="17" t="s">
        <v>136</v>
      </c>
      <c r="AS911" s="19">
        <f t="shared" si="908"/>
        <v>0</v>
      </c>
      <c r="AT911" s="19"/>
      <c r="AU911" s="19">
        <f>VLOOKUP(G911,ABNT5101!$I$3:$J$9,2)</f>
        <v>10</v>
      </c>
      <c r="AV911" s="19">
        <f>VLOOKUP(G911,ABNT5101!$I$3:$M$9,5)</f>
        <v>0.18</v>
      </c>
      <c r="AW911" s="17" t="str">
        <f>_xlfn.XLOOKUP(G911,ABNT5101!I:I,ABNT5101!L:L)</f>
        <v>-</v>
      </c>
      <c r="AX911" s="17">
        <f>_xlfn.XLOOKUP(G911,ABNT5101!$I:$I,ABNT5101!M:M)</f>
        <v>0.18</v>
      </c>
      <c r="AY911" s="17" t="str">
        <f>_xlfn.XLOOKUP(G911,ABNT5101!$I:$I,ABNT5101!N:N)</f>
        <v>-</v>
      </c>
      <c r="AZ911" s="17">
        <f>_xlfn.XLOOKUP(G911,ABNT5101!$I:$I,ABNT5101!O:O)</f>
        <v>16</v>
      </c>
      <c r="BA911" s="20" t="str">
        <f t="shared" si="909"/>
        <v>ATENDE</v>
      </c>
      <c r="BB911" s="21" t="e">
        <f t="shared" ref="BB911:BC911" si="1091">BE911/AU911-1</f>
        <v>#VALUE!</v>
      </c>
      <c r="BC911" s="21" t="e">
        <f t="shared" si="1091"/>
        <v>#VALUE!</v>
      </c>
      <c r="BD911" s="21" t="str">
        <f t="shared" si="911"/>
        <v>-</v>
      </c>
      <c r="BE911" s="22" t="s">
        <v>1760</v>
      </c>
      <c r="BF911" s="22" t="s">
        <v>873</v>
      </c>
      <c r="BG911" s="22"/>
      <c r="BH911" s="22"/>
      <c r="BI911" s="23"/>
      <c r="BJ911" s="22"/>
      <c r="BK911" s="20" t="str">
        <f t="shared" si="912"/>
        <v>ATENDE</v>
      </c>
      <c r="BL911" s="20" t="str">
        <f t="shared" si="913"/>
        <v>ATENDE</v>
      </c>
      <c r="BM911" s="20" t="str">
        <f t="shared" si="914"/>
        <v>ATENDE</v>
      </c>
      <c r="BN911" s="20" t="str">
        <f t="shared" si="915"/>
        <v>ATENDE</v>
      </c>
      <c r="BO911" s="24" t="str">
        <f t="shared" si="916"/>
        <v>C4</v>
      </c>
      <c r="BP911" s="24" t="str">
        <f t="shared" si="1032"/>
        <v>P6</v>
      </c>
      <c r="BQ911" s="25" t="e">
        <f t="shared" si="1060"/>
        <v>#VALUE!</v>
      </c>
      <c r="BR911" s="22" t="s">
        <v>1118</v>
      </c>
      <c r="BS911" s="22" t="s">
        <v>1763</v>
      </c>
      <c r="BT911" s="24">
        <f>IF(BP911="-","-",_xlfn.XLOOKUP(BP911,ABNT5101!$B$4:$B$9,ABNT5101!$C$4:$C$9))</f>
        <v>3</v>
      </c>
      <c r="BU911" s="24">
        <f>IF(BP911="-","-",_xlfn.XLOOKUP(BP911,ABNT5101!$B$4:$B$9,ABNT5101!$D$4:$D$9))</f>
        <v>0.6</v>
      </c>
      <c r="BV911" s="20" t="str">
        <f t="shared" si="918"/>
        <v>ATENDE</v>
      </c>
      <c r="BW911" s="20" t="str">
        <f t="shared" si="1061"/>
        <v>ATENDE</v>
      </c>
      <c r="BX911" s="20" t="str">
        <f t="shared" si="920"/>
        <v>ATENDE</v>
      </c>
      <c r="BY911" s="24" t="s">
        <v>136</v>
      </c>
      <c r="BZ911" s="25" t="e">
        <f t="shared" si="921"/>
        <v>#VALUE!</v>
      </c>
      <c r="CA911" s="24" t="s">
        <v>1768</v>
      </c>
      <c r="CB911" s="24" t="s">
        <v>987</v>
      </c>
      <c r="CC911" s="20" t="str">
        <f>IF(BY911="-","-",_xlfn.XLOOKUP(BY911,ABNT5101!$B$4:$B$9,ABNT5101!$C$4:$C$9))</f>
        <v>-</v>
      </c>
      <c r="CD911" s="24" t="str">
        <f>IF(BY911="-","-",_xlfn.XLOOKUP(BY911,ABNT5101!$B$4:$B$9,ABNT5101!$D$4:$D$9))</f>
        <v>-</v>
      </c>
      <c r="CE911" s="20" t="str">
        <f t="shared" si="922"/>
        <v>-</v>
      </c>
      <c r="CF911" s="20" t="str">
        <f t="shared" si="923"/>
        <v>-</v>
      </c>
      <c r="CG911" s="20" t="str">
        <f t="shared" si="1040"/>
        <v>-</v>
      </c>
      <c r="CH911" s="26" t="str">
        <f>_xlfn.XLOOKUP(CI911,'Banco de dados'!$B:$B,'Banco de dados'!$D:$D)</f>
        <v>LEDSTAR</v>
      </c>
      <c r="CI911" s="27" t="s">
        <v>242</v>
      </c>
      <c r="CJ911" s="26" t="str">
        <f>_xlfn.XLOOKUP(CI911,'Banco de dados'!$B:$B,'Banco de dados'!$E:$E)</f>
        <v>LUM LED SL VT 9.1 65W</v>
      </c>
      <c r="CK911" s="26"/>
      <c r="CL911" s="26" t="e">
        <f>IF(CK911="-","-",_xlfn.XLOOKUP(CK911,'Banco de dados'!$B:$B,'Banco de dados'!$E:$E))</f>
        <v>#N/A</v>
      </c>
      <c r="CM911" s="28">
        <f t="shared" si="925"/>
        <v>1</v>
      </c>
      <c r="CN911" s="26">
        <f>_xlfn.XLOOKUP(CI911,'Banco de dados'!$B:$B,'Banco de dados'!$H:$H)</f>
        <v>65</v>
      </c>
      <c r="CO911" s="26" t="e">
        <f t="array" aca="1" ref="CO911" ca="1">_xludf.XLOOKUP(CK911,'Banco de dados'!$B:$B,'Banco de dados'!$H:$H)</f>
        <v>#NAME?</v>
      </c>
      <c r="CP911" s="26" t="e">
        <f t="array" aca="1" ref="CP911" ca="1">_xludf.XLOOKUP(CI911,'Banco de dados'!$B:$B,'Banco de dados'!$F:$F)</f>
        <v>#NAME?</v>
      </c>
      <c r="CQ911" s="26" t="e">
        <f t="array" aca="1" ref="CQ911" ca="1">_xludf.XLOOKUP(CK911,'Banco de dados'!$B:$B,'Banco de dados'!$F:$F)</f>
        <v>#NAME?</v>
      </c>
      <c r="CR911" s="27">
        <v>0</v>
      </c>
      <c r="CS911" s="27">
        <v>0</v>
      </c>
      <c r="CT911" s="26" t="str">
        <f>IF(AG911=0.5,"Suporte",IF(AND(AG911&gt;='Braços de IP'!$B$9,AG911&lt;='Braços de IP'!$D$9),'Braços de IP'!$E$9,IF(AND(AG911&gt;='Braços de IP'!$B$10,AG911&lt;='Braços de IP'!$D$10),'Braços de IP'!$E$10,IF(AND(AG911&gt;='Braços de IP'!$B$11,AG911&lt;='Braços de IP'!$D$11),'Braços de IP'!$E$11,IF(AND(AG911&gt;='Braços de IP'!$B$12,AG911&lt;='Braços de IP'!$D$12),'Braços de IP'!$E$12,IF(AND(AG911&gt;='Braços de IP'!$B$13,AG911&lt;='Braços de IP'!$D$13),'Braços de IP'!$E$13,IF(AND(AG911&gt;='Braços de IP'!$B$14,AG911&lt;='Braços de IP'!$D$14),'Braços de IP'!$E$14,"ERRO")))))))</f>
        <v>Médio II</v>
      </c>
      <c r="CU911" s="27" t="s">
        <v>178</v>
      </c>
      <c r="CV911" s="26">
        <f>IF($CU911="","",VLOOKUP($CU911,'Braços de IP'!$E$9:$I$15,2,0))</f>
        <v>2.4</v>
      </c>
      <c r="CW911" s="29">
        <f>IF($CU911="","",VLOOKUP($CU911,'Braços de IP'!$E$9:$I$15,5,0))</f>
        <v>7.5</v>
      </c>
      <c r="CX911" s="26" t="s">
        <v>545</v>
      </c>
      <c r="CY911" s="26"/>
      <c r="CZ911" s="26"/>
      <c r="DA911" s="26"/>
      <c r="DB911" s="26"/>
      <c r="DC911" s="26"/>
      <c r="DD911" s="30">
        <f t="shared" si="926"/>
        <v>65</v>
      </c>
      <c r="DE911" s="31">
        <f t="shared" si="927"/>
        <v>96</v>
      </c>
      <c r="DF911" s="30">
        <f t="shared" si="928"/>
        <v>161</v>
      </c>
      <c r="DG911" s="32">
        <f t="shared" si="929"/>
        <v>0.32291666666666663</v>
      </c>
      <c r="DH911" s="33" t="s">
        <v>172</v>
      </c>
      <c r="DI911" s="34"/>
      <c r="DJ911" s="35"/>
      <c r="DK911" s="16" t="s">
        <v>144</v>
      </c>
      <c r="DL911" s="16"/>
      <c r="DN911" s="36" t="e">
        <f t="shared" si="970"/>
        <v>#VALUE!</v>
      </c>
    </row>
    <row r="912" spans="2:118" ht="15.75" customHeight="1" x14ac:dyDescent="0.25">
      <c r="B912" s="16">
        <v>216</v>
      </c>
      <c r="C912" s="16" t="s">
        <v>146</v>
      </c>
      <c r="D912" s="16" t="s">
        <v>700</v>
      </c>
      <c r="E912" s="16">
        <v>-8.0929979999999997</v>
      </c>
      <c r="F912" s="16">
        <v>-34.933038000000003</v>
      </c>
      <c r="G912" s="16" t="s">
        <v>160</v>
      </c>
      <c r="H912" s="17" t="s">
        <v>136</v>
      </c>
      <c r="I912" s="16" t="s">
        <v>135</v>
      </c>
      <c r="J912" s="17" t="s">
        <v>137</v>
      </c>
      <c r="K912" s="18">
        <v>96</v>
      </c>
      <c r="L912" s="17" t="s">
        <v>138</v>
      </c>
      <c r="M912" s="17">
        <v>0</v>
      </c>
      <c r="N912" s="16">
        <f t="shared" si="966"/>
        <v>192</v>
      </c>
      <c r="O912" s="17">
        <v>1</v>
      </c>
      <c r="P912" s="17">
        <v>2.9</v>
      </c>
      <c r="Q912" s="17">
        <v>9.85</v>
      </c>
      <c r="R912" s="16"/>
      <c r="S912" s="16"/>
      <c r="T912" s="16">
        <v>0</v>
      </c>
      <c r="U912" s="17">
        <v>2.95</v>
      </c>
      <c r="V912" s="17">
        <v>0</v>
      </c>
      <c r="W912" s="17">
        <v>0</v>
      </c>
      <c r="X912" s="17">
        <v>0</v>
      </c>
      <c r="Y912" s="17">
        <v>0</v>
      </c>
      <c r="Z912" s="17">
        <v>0</v>
      </c>
      <c r="AA912" s="17" t="s">
        <v>139</v>
      </c>
      <c r="AB912" s="17" t="s">
        <v>140</v>
      </c>
      <c r="AC912" s="17">
        <v>42.82</v>
      </c>
      <c r="AD912" s="17">
        <v>6.5</v>
      </c>
      <c r="AE912" s="17">
        <v>1</v>
      </c>
      <c r="AF912" s="17">
        <v>0.94</v>
      </c>
      <c r="AG912" s="17">
        <v>2.25</v>
      </c>
      <c r="AH912" s="17">
        <f t="shared" si="967"/>
        <v>1.31</v>
      </c>
      <c r="AI912" s="17" t="s">
        <v>136</v>
      </c>
      <c r="AJ912" s="17" t="s">
        <v>136</v>
      </c>
      <c r="AK912" s="17" t="s">
        <v>141</v>
      </c>
      <c r="AL912" s="17">
        <f t="shared" si="968"/>
        <v>2</v>
      </c>
      <c r="AM912" s="17">
        <v>0</v>
      </c>
      <c r="AN912" s="17"/>
      <c r="AO912" s="17">
        <v>0</v>
      </c>
      <c r="AP912" s="17">
        <v>0</v>
      </c>
      <c r="AQ912" s="17">
        <v>0</v>
      </c>
      <c r="AR912" s="17" t="s">
        <v>136</v>
      </c>
      <c r="AS912" s="19">
        <f t="shared" si="908"/>
        <v>0</v>
      </c>
      <c r="AT912" s="19"/>
      <c r="AU912" s="19">
        <f>VLOOKUP(G912,ABNT5101!$I$3:$J$9,2)</f>
        <v>10</v>
      </c>
      <c r="AV912" s="19">
        <f>VLOOKUP(G912,ABNT5101!$I$3:$M$9,5)</f>
        <v>0.18</v>
      </c>
      <c r="AW912" s="17" t="str">
        <f>_xlfn.XLOOKUP(G912,ABNT5101!I:I,ABNT5101!L:L)</f>
        <v>-</v>
      </c>
      <c r="AX912" s="17">
        <f>_xlfn.XLOOKUP(G912,ABNT5101!$I:$I,ABNT5101!M:M)</f>
        <v>0.18</v>
      </c>
      <c r="AY912" s="17" t="str">
        <f>_xlfn.XLOOKUP(G912,ABNT5101!$I:$I,ABNT5101!N:N)</f>
        <v>-</v>
      </c>
      <c r="AZ912" s="17">
        <f>_xlfn.XLOOKUP(G912,ABNT5101!$I:$I,ABNT5101!O:O)</f>
        <v>16</v>
      </c>
      <c r="BA912" s="20" t="str">
        <f t="shared" si="909"/>
        <v>ATENDE</v>
      </c>
      <c r="BB912" s="21" t="e">
        <f t="shared" ref="BB912:BC912" si="1092">BE912/AU912-1</f>
        <v>#VALUE!</v>
      </c>
      <c r="BC912" s="21" t="e">
        <f t="shared" si="1092"/>
        <v>#VALUE!</v>
      </c>
      <c r="BD912" s="21" t="str">
        <f t="shared" si="911"/>
        <v>-</v>
      </c>
      <c r="BE912" s="22" t="s">
        <v>1761</v>
      </c>
      <c r="BF912" s="22" t="s">
        <v>1036</v>
      </c>
      <c r="BG912" s="22"/>
      <c r="BH912" s="22"/>
      <c r="BI912" s="23"/>
      <c r="BJ912" s="22"/>
      <c r="BK912" s="20" t="str">
        <f t="shared" si="912"/>
        <v>ATENDE</v>
      </c>
      <c r="BL912" s="20" t="str">
        <f t="shared" si="913"/>
        <v>ATENDE</v>
      </c>
      <c r="BM912" s="20" t="str">
        <f t="shared" si="914"/>
        <v>ATENDE</v>
      </c>
      <c r="BN912" s="20" t="str">
        <f t="shared" si="915"/>
        <v>ATENDE</v>
      </c>
      <c r="BO912" s="24" t="str">
        <f t="shared" si="916"/>
        <v>C4</v>
      </c>
      <c r="BP912" s="24" t="str">
        <f t="shared" si="1032"/>
        <v>P6</v>
      </c>
      <c r="BQ912" s="25" t="e">
        <f t="shared" si="1060"/>
        <v>#VALUE!</v>
      </c>
      <c r="BR912" s="22" t="s">
        <v>1764</v>
      </c>
      <c r="BS912" s="22" t="s">
        <v>1765</v>
      </c>
      <c r="BT912" s="24">
        <f>IF(BP912="-","-",_xlfn.XLOOKUP(BP912,ABNT5101!$B$4:$B$9,ABNT5101!$C$4:$C$9))</f>
        <v>3</v>
      </c>
      <c r="BU912" s="24">
        <f>IF(BP912="-","-",_xlfn.XLOOKUP(BP912,ABNT5101!$B$4:$B$9,ABNT5101!$D$4:$D$9))</f>
        <v>0.6</v>
      </c>
      <c r="BV912" s="20" t="str">
        <f t="shared" si="918"/>
        <v>ATENDE</v>
      </c>
      <c r="BW912" s="20" t="str">
        <f t="shared" si="1061"/>
        <v>ATENDE</v>
      </c>
      <c r="BX912" s="20" t="str">
        <f t="shared" si="920"/>
        <v>ATENDE</v>
      </c>
      <c r="BY912" s="24" t="s">
        <v>136</v>
      </c>
      <c r="BZ912" s="25" t="e">
        <f t="shared" si="921"/>
        <v>#VALUE!</v>
      </c>
      <c r="CA912" s="24" t="s">
        <v>1155</v>
      </c>
      <c r="CB912" s="24">
        <v>1</v>
      </c>
      <c r="CC912" s="20" t="str">
        <f>IF(BY912="-","-",_xlfn.XLOOKUP(BY912,ABNT5101!$B$4:$B$9,ABNT5101!$C$4:$C$9))</f>
        <v>-</v>
      </c>
      <c r="CD912" s="24" t="str">
        <f>IF(BY912="-","-",_xlfn.XLOOKUP(BY912,ABNT5101!$B$4:$B$9,ABNT5101!$D$4:$D$9))</f>
        <v>-</v>
      </c>
      <c r="CE912" s="20" t="str">
        <f t="shared" si="922"/>
        <v>-</v>
      </c>
      <c r="CF912" s="20" t="str">
        <f t="shared" si="923"/>
        <v>-</v>
      </c>
      <c r="CG912" s="20" t="str">
        <f t="shared" si="1040"/>
        <v>-</v>
      </c>
      <c r="CH912" s="26" t="str">
        <f>_xlfn.XLOOKUP(CI912,'Banco de dados'!$B:$B,'Banco de dados'!$D:$D)</f>
        <v>SX LIGHTING</v>
      </c>
      <c r="CI912" s="27" t="s">
        <v>386</v>
      </c>
      <c r="CJ912" s="26" t="str">
        <f>_xlfn.XLOOKUP(CI912,'Banco de dados'!$B:$B,'Banco de dados'!$E:$E)</f>
        <v>SXINLPP070K50L12CZF7PHF</v>
      </c>
      <c r="CK912" s="26"/>
      <c r="CL912" s="26" t="e">
        <f>IF(CK912="-","-",_xlfn.XLOOKUP(CK912,'Banco de dados'!$B:$B,'Banco de dados'!$E:$E))</f>
        <v>#N/A</v>
      </c>
      <c r="CM912" s="28">
        <f t="shared" si="925"/>
        <v>1</v>
      </c>
      <c r="CN912" s="26">
        <f>_xlfn.XLOOKUP(CI912,'Banco de dados'!$B:$B,'Banco de dados'!$H:$H)</f>
        <v>70</v>
      </c>
      <c r="CO912" s="26" t="e">
        <f t="array" aca="1" ref="CO912" ca="1">_xludf.XLOOKUP(CK912,'Banco de dados'!$B:$B,'Banco de dados'!$H:$H)</f>
        <v>#NAME?</v>
      </c>
      <c r="CP912" s="26" t="e">
        <f t="array" aca="1" ref="CP912" ca="1">_xludf.XLOOKUP(CI912,'Banco de dados'!$B:$B,'Banco de dados'!$F:$F)</f>
        <v>#NAME?</v>
      </c>
      <c r="CQ912" s="26" t="e">
        <f t="array" aca="1" ref="CQ912" ca="1">_xludf.XLOOKUP(CK912,'Banco de dados'!$B:$B,'Banco de dados'!$F:$F)</f>
        <v>#NAME?</v>
      </c>
      <c r="CR912" s="27">
        <v>0</v>
      </c>
      <c r="CS912" s="27">
        <v>0</v>
      </c>
      <c r="CT912" s="26" t="str">
        <f>IF(AG912=0.5,"Suporte",IF(AND(AG912&gt;='Braços de IP'!$B$9,AG912&lt;='Braços de IP'!$D$9),'Braços de IP'!$E$9,IF(AND(AG912&gt;='Braços de IP'!$B$10,AG912&lt;='Braços de IP'!$D$10),'Braços de IP'!$E$10,IF(AND(AG912&gt;='Braços de IP'!$B$11,AG912&lt;='Braços de IP'!$D$11),'Braços de IP'!$E$11,IF(AND(AG912&gt;='Braços de IP'!$B$12,AG912&lt;='Braços de IP'!$D$12),'Braços de IP'!$E$12,IF(AND(AG912&gt;='Braços de IP'!$B$13,AG912&lt;='Braços de IP'!$D$13),'Braços de IP'!$E$13,IF(AND(AG912&gt;='Braços de IP'!$B$14,AG912&lt;='Braços de IP'!$D$14),'Braços de IP'!$E$14,"ERRO")))))))</f>
        <v>Médio II</v>
      </c>
      <c r="CU912" s="27" t="s">
        <v>178</v>
      </c>
      <c r="CV912" s="26">
        <f>IF($CU912="","",VLOOKUP($CU912,'Braços de IP'!$E$9:$I$15,2,0))</f>
        <v>2.4</v>
      </c>
      <c r="CW912" s="29">
        <f>IF($CU912="","",VLOOKUP($CU912,'Braços de IP'!$E$9:$I$15,5,0))</f>
        <v>7.5</v>
      </c>
      <c r="CX912" s="26" t="s">
        <v>701</v>
      </c>
      <c r="CY912" s="26"/>
      <c r="CZ912" s="26"/>
      <c r="DA912" s="26"/>
      <c r="DB912" s="26"/>
      <c r="DC912" s="26"/>
      <c r="DD912" s="30">
        <f t="shared" si="926"/>
        <v>70</v>
      </c>
      <c r="DE912" s="31">
        <f t="shared" si="927"/>
        <v>96</v>
      </c>
      <c r="DF912" s="30">
        <f t="shared" si="928"/>
        <v>166</v>
      </c>
      <c r="DG912" s="32">
        <f t="shared" si="929"/>
        <v>0.27083333333333337</v>
      </c>
      <c r="DH912" s="33" t="s">
        <v>172</v>
      </c>
      <c r="DI912" s="34"/>
      <c r="DJ912" s="35"/>
      <c r="DK912" s="16" t="s">
        <v>144</v>
      </c>
      <c r="DL912" s="16"/>
      <c r="DN912" s="36" t="e">
        <f t="shared" si="970"/>
        <v>#VALUE!</v>
      </c>
    </row>
    <row r="913" spans="1:118" ht="15.75" customHeight="1" x14ac:dyDescent="0.25">
      <c r="B913" s="16">
        <v>216</v>
      </c>
      <c r="C913" s="16" t="s">
        <v>146</v>
      </c>
      <c r="D913" s="16" t="s">
        <v>700</v>
      </c>
      <c r="E913" s="16">
        <v>-8.0929979999999997</v>
      </c>
      <c r="F913" s="16">
        <v>-34.933038000000003</v>
      </c>
      <c r="G913" s="16" t="s">
        <v>160</v>
      </c>
      <c r="H913" s="17" t="s">
        <v>136</v>
      </c>
      <c r="I913" s="16" t="s">
        <v>135</v>
      </c>
      <c r="J913" s="17" t="s">
        <v>137</v>
      </c>
      <c r="K913" s="18">
        <v>96</v>
      </c>
      <c r="L913" s="17" t="s">
        <v>138</v>
      </c>
      <c r="M913" s="17">
        <v>0</v>
      </c>
      <c r="N913" s="16">
        <f t="shared" si="966"/>
        <v>192</v>
      </c>
      <c r="O913" s="17">
        <v>1</v>
      </c>
      <c r="P913" s="17">
        <v>2.9</v>
      </c>
      <c r="Q913" s="17">
        <v>9.85</v>
      </c>
      <c r="R913" s="16"/>
      <c r="S913" s="16"/>
      <c r="T913" s="16">
        <v>0</v>
      </c>
      <c r="U913" s="17">
        <v>2.95</v>
      </c>
      <c r="V913" s="17">
        <v>0</v>
      </c>
      <c r="W913" s="17">
        <v>0</v>
      </c>
      <c r="X913" s="17">
        <v>0</v>
      </c>
      <c r="Y913" s="17">
        <v>0</v>
      </c>
      <c r="Z913" s="17">
        <v>0</v>
      </c>
      <c r="AA913" s="17" t="s">
        <v>139</v>
      </c>
      <c r="AB913" s="17" t="s">
        <v>140</v>
      </c>
      <c r="AC913" s="17">
        <v>42.82</v>
      </c>
      <c r="AD913" s="17">
        <v>6.5</v>
      </c>
      <c r="AE913" s="17">
        <v>1</v>
      </c>
      <c r="AF913" s="17">
        <v>0.94</v>
      </c>
      <c r="AG913" s="17">
        <v>2.25</v>
      </c>
      <c r="AH913" s="17">
        <f t="shared" si="967"/>
        <v>1.31</v>
      </c>
      <c r="AI913" s="17" t="s">
        <v>136</v>
      </c>
      <c r="AJ913" s="17" t="s">
        <v>136</v>
      </c>
      <c r="AK913" s="17" t="s">
        <v>141</v>
      </c>
      <c r="AL913" s="17">
        <f t="shared" si="968"/>
        <v>2</v>
      </c>
      <c r="AM913" s="17">
        <v>0</v>
      </c>
      <c r="AN913" s="17"/>
      <c r="AO913" s="17">
        <v>0</v>
      </c>
      <c r="AP913" s="17">
        <v>0</v>
      </c>
      <c r="AQ913" s="17">
        <v>0</v>
      </c>
      <c r="AR913" s="17" t="s">
        <v>136</v>
      </c>
      <c r="AS913" s="19">
        <f t="shared" si="908"/>
        <v>0</v>
      </c>
      <c r="AT913" s="19"/>
      <c r="AU913" s="19">
        <f>VLOOKUP(G913,ABNT5101!$I$3:$J$9,2)</f>
        <v>10</v>
      </c>
      <c r="AV913" s="19">
        <f>VLOOKUP(G913,ABNT5101!$I$3:$M$9,5)</f>
        <v>0.18</v>
      </c>
      <c r="AW913" s="17" t="str">
        <f>_xlfn.XLOOKUP(G913,ABNT5101!I:I,ABNT5101!L:L)</f>
        <v>-</v>
      </c>
      <c r="AX913" s="17">
        <f>_xlfn.XLOOKUP(G913,ABNT5101!$I:$I,ABNT5101!M:M)</f>
        <v>0.18</v>
      </c>
      <c r="AY913" s="17" t="str">
        <f>_xlfn.XLOOKUP(G913,ABNT5101!$I:$I,ABNT5101!N:N)</f>
        <v>-</v>
      </c>
      <c r="AZ913" s="17">
        <f>_xlfn.XLOOKUP(G913,ABNT5101!$I:$I,ABNT5101!O:O)</f>
        <v>16</v>
      </c>
      <c r="BA913" s="20" t="str">
        <f t="shared" si="909"/>
        <v>ATENDE</v>
      </c>
      <c r="BB913" s="21" t="e">
        <f t="shared" ref="BB913:BC913" si="1093">BE913/AU913-1</f>
        <v>#VALUE!</v>
      </c>
      <c r="BC913" s="21" t="e">
        <f t="shared" si="1093"/>
        <v>#VALUE!</v>
      </c>
      <c r="BD913" s="21" t="str">
        <f t="shared" si="911"/>
        <v>-</v>
      </c>
      <c r="BE913" s="22" t="s">
        <v>1762</v>
      </c>
      <c r="BF913" s="22" t="s">
        <v>1036</v>
      </c>
      <c r="BG913" s="22"/>
      <c r="BH913" s="22"/>
      <c r="BI913" s="23"/>
      <c r="BJ913" s="22"/>
      <c r="BK913" s="20" t="str">
        <f t="shared" si="912"/>
        <v>ATENDE</v>
      </c>
      <c r="BL913" s="20" t="str">
        <f t="shared" si="913"/>
        <v>ATENDE</v>
      </c>
      <c r="BM913" s="20" t="str">
        <f t="shared" si="914"/>
        <v>ATENDE</v>
      </c>
      <c r="BN913" s="20" t="str">
        <f t="shared" si="915"/>
        <v>ATENDE</v>
      </c>
      <c r="BO913" s="24" t="str">
        <f t="shared" si="916"/>
        <v>C4</v>
      </c>
      <c r="BP913" s="24" t="str">
        <f t="shared" si="1032"/>
        <v>P6</v>
      </c>
      <c r="BQ913" s="25" t="e">
        <f t="shared" si="1060"/>
        <v>#VALUE!</v>
      </c>
      <c r="BR913" s="22" t="s">
        <v>1766</v>
      </c>
      <c r="BS913" s="22" t="s">
        <v>1767</v>
      </c>
      <c r="BT913" s="24">
        <f>IF(BP913="-","-",_xlfn.XLOOKUP(BP913,ABNT5101!$B$4:$B$9,ABNT5101!$C$4:$C$9))</f>
        <v>3</v>
      </c>
      <c r="BU913" s="24">
        <f>IF(BP913="-","-",_xlfn.XLOOKUP(BP913,ABNT5101!$B$4:$B$9,ABNT5101!$D$4:$D$9))</f>
        <v>0.6</v>
      </c>
      <c r="BV913" s="20" t="str">
        <f t="shared" si="918"/>
        <v>ATENDE</v>
      </c>
      <c r="BW913" s="20" t="str">
        <f t="shared" si="1061"/>
        <v>ATENDE</v>
      </c>
      <c r="BX913" s="20" t="str">
        <f t="shared" si="920"/>
        <v>ATENDE</v>
      </c>
      <c r="BY913" s="24" t="s">
        <v>136</v>
      </c>
      <c r="BZ913" s="25" t="e">
        <f t="shared" si="921"/>
        <v>#VALUE!</v>
      </c>
      <c r="CA913" s="24" t="s">
        <v>1769</v>
      </c>
      <c r="CB913" s="24" t="s">
        <v>1770</v>
      </c>
      <c r="CC913" s="20" t="str">
        <f>IF(BY913="-","-",_xlfn.XLOOKUP(BY913,ABNT5101!$B$4:$B$9,ABNT5101!$C$4:$C$9))</f>
        <v>-</v>
      </c>
      <c r="CD913" s="24" t="str">
        <f>IF(BY913="-","-",_xlfn.XLOOKUP(BY913,ABNT5101!$B$4:$B$9,ABNT5101!$D$4:$D$9))</f>
        <v>-</v>
      </c>
      <c r="CE913" s="20" t="str">
        <f t="shared" si="922"/>
        <v>-</v>
      </c>
      <c r="CF913" s="20" t="str">
        <f t="shared" si="923"/>
        <v>-</v>
      </c>
      <c r="CG913" s="20" t="str">
        <f t="shared" si="1040"/>
        <v>-</v>
      </c>
      <c r="CH913" s="26" t="e">
        <f>_xlfn.XLOOKUP(CI913,'Banco de dados'!$B:$B,'Banco de dados'!$D:$D)</f>
        <v>#N/A</v>
      </c>
      <c r="CI913" s="27" t="s">
        <v>965</v>
      </c>
      <c r="CJ913" s="26" t="e">
        <f>_xlfn.XLOOKUP(CI913,'Banco de dados'!$B:$B,'Banco de dados'!$E:$E)</f>
        <v>#N/A</v>
      </c>
      <c r="CK913" s="26"/>
      <c r="CL913" s="26" t="e">
        <f>IF(CK913="-","-",_xlfn.XLOOKUP(CK913,'Banco de dados'!$B:$B,'Banco de dados'!$E:$E))</f>
        <v>#N/A</v>
      </c>
      <c r="CM913" s="28">
        <f t="shared" si="925"/>
        <v>1</v>
      </c>
      <c r="CN913" s="26" t="e">
        <f>_xlfn.XLOOKUP(CI913,'Banco de dados'!$B:$B,'Banco de dados'!$H:$H)</f>
        <v>#N/A</v>
      </c>
      <c r="CO913" s="26" t="e">
        <f t="array" aca="1" ref="CO913" ca="1">_xludf.XLOOKUP(CK913,'Banco de dados'!$B:$B,'Banco de dados'!$H:$H)</f>
        <v>#NAME?</v>
      </c>
      <c r="CP913" s="26" t="e">
        <f t="array" aca="1" ref="CP913" ca="1">_xludf.XLOOKUP(CI913,'Banco de dados'!$B:$B,'Banco de dados'!$F:$F)</f>
        <v>#NAME?</v>
      </c>
      <c r="CQ913" s="26" t="e">
        <f t="array" aca="1" ref="CQ913" ca="1">_xludf.XLOOKUP(CK913,'Banco de dados'!$B:$B,'Banco de dados'!$F:$F)</f>
        <v>#NAME?</v>
      </c>
      <c r="CR913" s="27">
        <v>0</v>
      </c>
      <c r="CS913" s="27">
        <v>0</v>
      </c>
      <c r="CT913" s="26" t="str">
        <f>IF(AG913=0.5,"Suporte",IF(AND(AG913&gt;='Braços de IP'!$B$9,AG913&lt;='Braços de IP'!$D$9),'Braços de IP'!$E$9,IF(AND(AG913&gt;='Braços de IP'!$B$10,AG913&lt;='Braços de IP'!$D$10),'Braços de IP'!$E$10,IF(AND(AG913&gt;='Braços de IP'!$B$11,AG913&lt;='Braços de IP'!$D$11),'Braços de IP'!$E$11,IF(AND(AG913&gt;='Braços de IP'!$B$12,AG913&lt;='Braços de IP'!$D$12),'Braços de IP'!$E$12,IF(AND(AG913&gt;='Braços de IP'!$B$13,AG913&lt;='Braços de IP'!$D$13),'Braços de IP'!$E$13,IF(AND(AG913&gt;='Braços de IP'!$B$14,AG913&lt;='Braços de IP'!$D$14),'Braços de IP'!$E$14,"ERRO")))))))</f>
        <v>Médio II</v>
      </c>
      <c r="CU913" s="27" t="s">
        <v>154</v>
      </c>
      <c r="CV913" s="26">
        <f>IF($CU913="","",VLOOKUP($CU913,'Braços de IP'!$E$9:$I$15,2,0))</f>
        <v>3.5</v>
      </c>
      <c r="CW913" s="29">
        <f>IF($CU913="","",VLOOKUP($CU913,'Braços de IP'!$E$9:$I$15,5,0))</f>
        <v>8.5</v>
      </c>
      <c r="CX913" s="26" t="s">
        <v>545</v>
      </c>
      <c r="CY913" s="26"/>
      <c r="CZ913" s="26"/>
      <c r="DA913" s="26"/>
      <c r="DB913" s="26"/>
      <c r="DC913" s="26"/>
      <c r="DD913" s="30" t="e">
        <f t="shared" si="926"/>
        <v>#N/A</v>
      </c>
      <c r="DE913" s="31">
        <f t="shared" si="927"/>
        <v>96</v>
      </c>
      <c r="DF913" s="30" t="e">
        <f t="shared" si="928"/>
        <v>#N/A</v>
      </c>
      <c r="DG913" s="32" t="e">
        <f t="shared" si="929"/>
        <v>#N/A</v>
      </c>
      <c r="DH913" s="33" t="s">
        <v>172</v>
      </c>
      <c r="DI913" s="34"/>
      <c r="DJ913" s="35"/>
      <c r="DK913" s="16" t="s">
        <v>144</v>
      </c>
      <c r="DL913" s="16"/>
      <c r="DN913" s="36" t="e">
        <f t="shared" si="970"/>
        <v>#VALUE!</v>
      </c>
    </row>
    <row r="914" spans="1:118" ht="15.75" customHeight="1" x14ac:dyDescent="0.25">
      <c r="B914" s="16">
        <v>217</v>
      </c>
      <c r="C914" s="16" t="s">
        <v>146</v>
      </c>
      <c r="D914" s="16" t="s">
        <v>702</v>
      </c>
      <c r="E914" s="16">
        <v>-8.04162</v>
      </c>
      <c r="F914" s="16">
        <v>-34.956713000000001</v>
      </c>
      <c r="G914" s="16" t="s">
        <v>157</v>
      </c>
      <c r="H914" s="17" t="s">
        <v>136</v>
      </c>
      <c r="I914" s="16" t="s">
        <v>135</v>
      </c>
      <c r="J914" s="17" t="s">
        <v>137</v>
      </c>
      <c r="K914" s="16">
        <v>70</v>
      </c>
      <c r="L914" s="17" t="s">
        <v>138</v>
      </c>
      <c r="M914" s="17">
        <v>0</v>
      </c>
      <c r="N914" s="16">
        <f t="shared" si="966"/>
        <v>140</v>
      </c>
      <c r="O914" s="17">
        <v>1</v>
      </c>
      <c r="P914" s="17">
        <v>1.22</v>
      </c>
      <c r="Q914" s="17">
        <v>4.6500000000000004</v>
      </c>
      <c r="R914" s="16"/>
      <c r="S914" s="16"/>
      <c r="T914" s="16">
        <v>0</v>
      </c>
      <c r="U914" s="17">
        <v>2.2400000000000002</v>
      </c>
      <c r="V914" s="17">
        <v>0</v>
      </c>
      <c r="W914" s="17">
        <v>0</v>
      </c>
      <c r="X914" s="17">
        <v>0</v>
      </c>
      <c r="Y914" s="17">
        <v>0</v>
      </c>
      <c r="Z914" s="17">
        <v>0</v>
      </c>
      <c r="AA914" s="17" t="s">
        <v>139</v>
      </c>
      <c r="AB914" s="17" t="s">
        <v>140</v>
      </c>
      <c r="AC914" s="17">
        <v>39.549999999999997</v>
      </c>
      <c r="AD914" s="17">
        <v>6.2</v>
      </c>
      <c r="AE914" s="17">
        <v>1</v>
      </c>
      <c r="AF914" s="17">
        <v>-0.13</v>
      </c>
      <c r="AG914" s="17">
        <v>2.02</v>
      </c>
      <c r="AH914" s="17">
        <f t="shared" si="967"/>
        <v>2.15</v>
      </c>
      <c r="AI914" s="17" t="s">
        <v>136</v>
      </c>
      <c r="AJ914" s="17" t="s">
        <v>136</v>
      </c>
      <c r="AK914" s="17" t="s">
        <v>141</v>
      </c>
      <c r="AL914" s="17">
        <f t="shared" si="968"/>
        <v>2</v>
      </c>
      <c r="AM914" s="17">
        <v>0</v>
      </c>
      <c r="AN914" s="17"/>
      <c r="AO914" s="17">
        <v>0</v>
      </c>
      <c r="AP914" s="17">
        <v>0</v>
      </c>
      <c r="AQ914" s="17">
        <v>0</v>
      </c>
      <c r="AR914" s="17" t="s">
        <v>136</v>
      </c>
      <c r="AS914" s="19">
        <f t="shared" si="908"/>
        <v>0</v>
      </c>
      <c r="AT914" s="19"/>
      <c r="AU914" s="19">
        <f>VLOOKUP(G914,ABNT5101!$I$3:$J$9,2)</f>
        <v>7.5</v>
      </c>
      <c r="AV914" s="19">
        <f>VLOOKUP(G914,ABNT5101!$I$3:$M$9,5)</f>
        <v>0.18</v>
      </c>
      <c r="AW914" s="17" t="str">
        <f>_xlfn.XLOOKUP(G914,ABNT5101!I:I,ABNT5101!L:L)</f>
        <v>-</v>
      </c>
      <c r="AX914" s="17">
        <f>_xlfn.XLOOKUP(G914,ABNT5101!$I:$I,ABNT5101!M:M)</f>
        <v>0.18</v>
      </c>
      <c r="AY914" s="17" t="str">
        <f>_xlfn.XLOOKUP(G914,ABNT5101!$I:$I,ABNT5101!N:N)</f>
        <v>-</v>
      </c>
      <c r="AZ914" s="17">
        <f>_xlfn.XLOOKUP(G914,ABNT5101!$I:$I,ABNT5101!O:O)</f>
        <v>16</v>
      </c>
      <c r="BA914" s="20" t="str">
        <f t="shared" si="909"/>
        <v>ATENDE</v>
      </c>
      <c r="BB914" s="21" t="e">
        <f t="shared" ref="BB914:BC914" si="1094">BE914/AU914-1</f>
        <v>#VALUE!</v>
      </c>
      <c r="BC914" s="21" t="e">
        <f t="shared" si="1094"/>
        <v>#VALUE!</v>
      </c>
      <c r="BD914" s="21" t="str">
        <f t="shared" si="911"/>
        <v>-</v>
      </c>
      <c r="BE914" s="22" t="s">
        <v>1750</v>
      </c>
      <c r="BF914" s="22" t="s">
        <v>340</v>
      </c>
      <c r="BG914" s="22"/>
      <c r="BH914" s="22"/>
      <c r="BI914" s="23"/>
      <c r="BJ914" s="22"/>
      <c r="BK914" s="20" t="str">
        <f t="shared" si="912"/>
        <v>ATENDE</v>
      </c>
      <c r="BL914" s="20" t="str">
        <f t="shared" si="913"/>
        <v>ATENDE</v>
      </c>
      <c r="BM914" s="20" t="str">
        <f t="shared" si="914"/>
        <v>ATENDE</v>
      </c>
      <c r="BN914" s="20" t="str">
        <f t="shared" si="915"/>
        <v>ATENDE</v>
      </c>
      <c r="BO914" s="24" t="str">
        <f t="shared" si="916"/>
        <v>C5</v>
      </c>
      <c r="BP914" s="24" t="str">
        <f t="shared" si="1032"/>
        <v>P6</v>
      </c>
      <c r="BQ914" s="25" t="e">
        <f t="shared" si="1060"/>
        <v>#VALUE!</v>
      </c>
      <c r="BR914" s="22" t="s">
        <v>978</v>
      </c>
      <c r="BS914" s="22" t="s">
        <v>1751</v>
      </c>
      <c r="BT914" s="24">
        <f>IF(BP914="-","-",_xlfn.XLOOKUP(BP914,ABNT5101!$B$4:$B$9,ABNT5101!$C$4:$C$9))</f>
        <v>3</v>
      </c>
      <c r="BU914" s="24">
        <f>IF(BP914="-","-",_xlfn.XLOOKUP(BP914,ABNT5101!$B$4:$B$9,ABNT5101!$D$4:$D$9))</f>
        <v>0.6</v>
      </c>
      <c r="BV914" s="20" t="str">
        <f t="shared" si="918"/>
        <v>ATENDE</v>
      </c>
      <c r="BW914" s="20" t="str">
        <f t="shared" si="1061"/>
        <v>ATENDE</v>
      </c>
      <c r="BX914" s="20" t="str">
        <f t="shared" si="920"/>
        <v>ATENDE</v>
      </c>
      <c r="BY914" s="24" t="str">
        <f t="shared" ref="BY914:BY916" si="1095">BP914</f>
        <v>P6</v>
      </c>
      <c r="BZ914" s="25" t="e">
        <f t="shared" si="921"/>
        <v>#VALUE!</v>
      </c>
      <c r="CA914" s="24" t="s">
        <v>1754</v>
      </c>
      <c r="CB914" s="24" t="s">
        <v>1067</v>
      </c>
      <c r="CC914" s="20">
        <f>IF(BY914="-","-",_xlfn.XLOOKUP(BY914,ABNT5101!$B$4:$B$9,ABNT5101!$C$4:$C$9))</f>
        <v>3</v>
      </c>
      <c r="CD914" s="24">
        <f>IF(BY914="-","-",_xlfn.XLOOKUP(BY914,ABNT5101!$B$4:$B$9,ABNT5101!$D$4:$D$9))</f>
        <v>0.6</v>
      </c>
      <c r="CE914" s="20" t="str">
        <f t="shared" si="922"/>
        <v>ATENDE</v>
      </c>
      <c r="CF914" s="20" t="str">
        <f t="shared" si="923"/>
        <v>ATENDE</v>
      </c>
      <c r="CG914" s="20" t="str">
        <f t="shared" si="1040"/>
        <v>ATENDE</v>
      </c>
      <c r="CH914" s="26" t="str">
        <f>_xlfn.XLOOKUP(CI914,'Banco de dados'!$B:$B,'Banco de dados'!$D:$D)</f>
        <v>LEDSTAR</v>
      </c>
      <c r="CI914" s="27" t="s">
        <v>493</v>
      </c>
      <c r="CJ914" s="26" t="str">
        <f>_xlfn.XLOOKUP(CI914,'Banco de dados'!$B:$B,'Banco de dados'!$E:$E)</f>
        <v>LUM LED SL VT 9.1 35W</v>
      </c>
      <c r="CK914" s="26"/>
      <c r="CL914" s="26" t="e">
        <f>IF(CK914="-","-",_xlfn.XLOOKUP(CK914,'Banco de dados'!$B:$B,'Banco de dados'!$E:$E))</f>
        <v>#N/A</v>
      </c>
      <c r="CM914" s="28">
        <f t="shared" si="925"/>
        <v>1</v>
      </c>
      <c r="CN914" s="26">
        <f>_xlfn.XLOOKUP(CI914,'Banco de dados'!$B:$B,'Banco de dados'!$H:$H)</f>
        <v>35</v>
      </c>
      <c r="CO914" s="26" t="e">
        <f t="array" aca="1" ref="CO914" ca="1">_xludf.XLOOKUP(CK914,'Banco de dados'!$B:$B,'Banco de dados'!$H:$H)</f>
        <v>#NAME?</v>
      </c>
      <c r="CP914" s="26" t="e">
        <f t="array" aca="1" ref="CP914" ca="1">_xludf.XLOOKUP(CI914,'Banco de dados'!$B:$B,'Banco de dados'!$F:$F)</f>
        <v>#NAME?</v>
      </c>
      <c r="CQ914" s="26" t="e">
        <f t="array" aca="1" ref="CQ914" ca="1">_xludf.XLOOKUP(CK914,'Banco de dados'!$B:$B,'Banco de dados'!$F:$F)</f>
        <v>#NAME?</v>
      </c>
      <c r="CR914" s="27">
        <v>0</v>
      </c>
      <c r="CS914" s="27"/>
      <c r="CT914" s="26" t="str">
        <f>IF(AG914=0.5,"Suporte",IF(AND(AG914&gt;='Braços de IP'!$B$9,AG914&lt;='Braços de IP'!$D$9),'Braços de IP'!$E$9,IF(AND(AG914&gt;='Braços de IP'!$B$10,AG914&lt;='Braços de IP'!$D$10),'Braços de IP'!$E$10,IF(AND(AG914&gt;='Braços de IP'!$B$11,AG914&lt;='Braços de IP'!$D$11),'Braços de IP'!$E$11,IF(AND(AG914&gt;='Braços de IP'!$B$12,AG914&lt;='Braços de IP'!$D$12),'Braços de IP'!$E$12,IF(AND(AG914&gt;='Braços de IP'!$B$13,AG914&lt;='Braços de IP'!$D$13),'Braços de IP'!$E$13,IF(AND(AG914&gt;='Braços de IP'!$B$14,AG914&lt;='Braços de IP'!$D$14),'Braços de IP'!$E$14,"ERRO")))))))</f>
        <v>Médio I</v>
      </c>
      <c r="CU914" s="27" t="s">
        <v>142</v>
      </c>
      <c r="CV914" s="26">
        <f>IF($CU914="","",VLOOKUP($CU914,'Braços de IP'!$E$9:$I$15,2,0))</f>
        <v>1.8</v>
      </c>
      <c r="CW914" s="29">
        <f>IF($CU914="","",VLOOKUP($CU914,'Braços de IP'!$E$9:$I$15,5,0))</f>
        <v>7</v>
      </c>
      <c r="CX914" s="26"/>
      <c r="CY914" s="26"/>
      <c r="CZ914" s="26"/>
      <c r="DA914" s="26"/>
      <c r="DB914" s="26"/>
      <c r="DC914" s="26"/>
      <c r="DD914" s="30">
        <f t="shared" si="926"/>
        <v>35</v>
      </c>
      <c r="DE914" s="31">
        <f t="shared" si="927"/>
        <v>70</v>
      </c>
      <c r="DF914" s="30">
        <f t="shared" si="928"/>
        <v>105</v>
      </c>
      <c r="DG914" s="32">
        <f t="shared" si="929"/>
        <v>0.5</v>
      </c>
      <c r="DH914" s="33" t="s">
        <v>172</v>
      </c>
      <c r="DI914" s="34"/>
      <c r="DJ914" s="35"/>
      <c r="DK914" s="16" t="s">
        <v>144</v>
      </c>
      <c r="DL914" s="16"/>
      <c r="DN914" s="36" t="e">
        <f t="shared" si="970"/>
        <v>#VALUE!</v>
      </c>
    </row>
    <row r="915" spans="1:118" ht="15.75" customHeight="1" x14ac:dyDescent="0.25">
      <c r="B915" s="16">
        <v>217</v>
      </c>
      <c r="C915" s="16" t="s">
        <v>146</v>
      </c>
      <c r="D915" s="16" t="s">
        <v>702</v>
      </c>
      <c r="E915" s="16">
        <v>-8.04162</v>
      </c>
      <c r="F915" s="16">
        <v>-34.956713000000001</v>
      </c>
      <c r="G915" s="16" t="s">
        <v>157</v>
      </c>
      <c r="H915" s="17" t="s">
        <v>136</v>
      </c>
      <c r="I915" s="16" t="s">
        <v>135</v>
      </c>
      <c r="J915" s="17" t="s">
        <v>137</v>
      </c>
      <c r="K915" s="16">
        <v>70</v>
      </c>
      <c r="L915" s="17" t="s">
        <v>138</v>
      </c>
      <c r="M915" s="17">
        <v>0</v>
      </c>
      <c r="N915" s="16">
        <f t="shared" si="966"/>
        <v>140</v>
      </c>
      <c r="O915" s="17">
        <v>1</v>
      </c>
      <c r="P915" s="17">
        <v>1.22</v>
      </c>
      <c r="Q915" s="17">
        <v>4.6500000000000004</v>
      </c>
      <c r="R915" s="16"/>
      <c r="S915" s="16"/>
      <c r="T915" s="16">
        <v>0</v>
      </c>
      <c r="U915" s="17">
        <v>2.2400000000000002</v>
      </c>
      <c r="V915" s="17">
        <v>0</v>
      </c>
      <c r="W915" s="17">
        <v>0</v>
      </c>
      <c r="X915" s="17">
        <v>0</v>
      </c>
      <c r="Y915" s="17">
        <v>0</v>
      </c>
      <c r="Z915" s="17">
        <v>0</v>
      </c>
      <c r="AA915" s="17" t="s">
        <v>139</v>
      </c>
      <c r="AB915" s="17" t="s">
        <v>140</v>
      </c>
      <c r="AC915" s="17">
        <v>39.549999999999997</v>
      </c>
      <c r="AD915" s="17">
        <v>6.2</v>
      </c>
      <c r="AE915" s="17">
        <v>1</v>
      </c>
      <c r="AF915" s="17">
        <v>-0.13</v>
      </c>
      <c r="AG915" s="17">
        <v>2.02</v>
      </c>
      <c r="AH915" s="17">
        <f t="shared" si="967"/>
        <v>2.15</v>
      </c>
      <c r="AI915" s="17" t="s">
        <v>136</v>
      </c>
      <c r="AJ915" s="17" t="s">
        <v>136</v>
      </c>
      <c r="AK915" s="17" t="s">
        <v>141</v>
      </c>
      <c r="AL915" s="17">
        <f t="shared" si="968"/>
        <v>2</v>
      </c>
      <c r="AM915" s="17">
        <v>0</v>
      </c>
      <c r="AN915" s="17"/>
      <c r="AO915" s="17">
        <v>0</v>
      </c>
      <c r="AP915" s="17">
        <v>0</v>
      </c>
      <c r="AQ915" s="17">
        <v>0</v>
      </c>
      <c r="AR915" s="17" t="s">
        <v>136</v>
      </c>
      <c r="AS915" s="19">
        <f t="shared" si="908"/>
        <v>0</v>
      </c>
      <c r="AT915" s="19"/>
      <c r="AU915" s="19">
        <f>VLOOKUP(G915,ABNT5101!$I$3:$J$9,2)</f>
        <v>7.5</v>
      </c>
      <c r="AV915" s="19">
        <f>VLOOKUP(G915,ABNT5101!$I$3:$M$9,5)</f>
        <v>0.18</v>
      </c>
      <c r="AW915" s="17" t="str">
        <f>_xlfn.XLOOKUP(G915,ABNT5101!I:I,ABNT5101!L:L)</f>
        <v>-</v>
      </c>
      <c r="AX915" s="17">
        <f>_xlfn.XLOOKUP(G915,ABNT5101!$I:$I,ABNT5101!M:M)</f>
        <v>0.18</v>
      </c>
      <c r="AY915" s="17" t="str">
        <f>_xlfn.XLOOKUP(G915,ABNT5101!$I:$I,ABNT5101!N:N)</f>
        <v>-</v>
      </c>
      <c r="AZ915" s="17">
        <f>_xlfn.XLOOKUP(G915,ABNT5101!$I:$I,ABNT5101!O:O)</f>
        <v>16</v>
      </c>
      <c r="BA915" s="20" t="str">
        <f t="shared" si="909"/>
        <v>ATENDE</v>
      </c>
      <c r="BB915" s="21" t="e">
        <f t="shared" ref="BB915:BC915" si="1096">BE915/AU915-1</f>
        <v>#VALUE!</v>
      </c>
      <c r="BC915" s="21" t="e">
        <f t="shared" si="1096"/>
        <v>#VALUE!</v>
      </c>
      <c r="BD915" s="21" t="str">
        <f t="shared" si="911"/>
        <v>-</v>
      </c>
      <c r="BE915" s="22" t="s">
        <v>1243</v>
      </c>
      <c r="BF915" s="22" t="s">
        <v>308</v>
      </c>
      <c r="BG915" s="22"/>
      <c r="BH915" s="22"/>
      <c r="BI915" s="23"/>
      <c r="BJ915" s="22"/>
      <c r="BK915" s="20" t="str">
        <f t="shared" si="912"/>
        <v>ATENDE</v>
      </c>
      <c r="BL915" s="20" t="str">
        <f t="shared" si="913"/>
        <v>ATENDE</v>
      </c>
      <c r="BM915" s="20" t="str">
        <f t="shared" si="914"/>
        <v>ATENDE</v>
      </c>
      <c r="BN915" s="20" t="str">
        <f t="shared" si="915"/>
        <v>ATENDE</v>
      </c>
      <c r="BO915" s="24" t="str">
        <f t="shared" si="916"/>
        <v>C5</v>
      </c>
      <c r="BP915" s="24" t="str">
        <f t="shared" si="1032"/>
        <v>P6</v>
      </c>
      <c r="BQ915" s="25" t="e">
        <f t="shared" si="1060"/>
        <v>#VALUE!</v>
      </c>
      <c r="BR915" s="22" t="s">
        <v>1752</v>
      </c>
      <c r="BS915" s="22" t="s">
        <v>894</v>
      </c>
      <c r="BT915" s="24">
        <f>IF(BP915="-","-",_xlfn.XLOOKUP(BP915,ABNT5101!$B$4:$B$9,ABNT5101!$C$4:$C$9))</f>
        <v>3</v>
      </c>
      <c r="BU915" s="24">
        <f>IF(BP915="-","-",_xlfn.XLOOKUP(BP915,ABNT5101!$B$4:$B$9,ABNT5101!$D$4:$D$9))</f>
        <v>0.6</v>
      </c>
      <c r="BV915" s="20" t="str">
        <f t="shared" si="918"/>
        <v>ATENDE</v>
      </c>
      <c r="BW915" s="20" t="str">
        <f t="shared" si="1061"/>
        <v>ATENDE</v>
      </c>
      <c r="BX915" s="20" t="str">
        <f t="shared" si="920"/>
        <v>ATENDE</v>
      </c>
      <c r="BY915" s="24" t="str">
        <f t="shared" si="1095"/>
        <v>P6</v>
      </c>
      <c r="BZ915" s="25" t="e">
        <f t="shared" si="921"/>
        <v>#VALUE!</v>
      </c>
      <c r="CA915" s="24" t="s">
        <v>1755</v>
      </c>
      <c r="CB915" s="24" t="s">
        <v>1756</v>
      </c>
      <c r="CC915" s="20">
        <f>IF(BY915="-","-",_xlfn.XLOOKUP(BY915,ABNT5101!$B$4:$B$9,ABNT5101!$C$4:$C$9))</f>
        <v>3</v>
      </c>
      <c r="CD915" s="24">
        <f>IF(BY915="-","-",_xlfn.XLOOKUP(BY915,ABNT5101!$B$4:$B$9,ABNT5101!$D$4:$D$9))</f>
        <v>0.6</v>
      </c>
      <c r="CE915" s="20" t="str">
        <f t="shared" si="922"/>
        <v>ATENDE</v>
      </c>
      <c r="CF915" s="20" t="str">
        <f t="shared" si="923"/>
        <v>ATENDE</v>
      </c>
      <c r="CG915" s="20" t="str">
        <f t="shared" si="1040"/>
        <v>ATENDE</v>
      </c>
      <c r="CH915" s="26" t="str">
        <f>_xlfn.XLOOKUP(CI915,'Banco de dados'!$B:$B,'Banco de dados'!$D:$D)</f>
        <v>SX LIGHTING</v>
      </c>
      <c r="CI915" s="27" t="s">
        <v>164</v>
      </c>
      <c r="CJ915" s="26" t="str">
        <f>_xlfn.XLOOKUP(CI915,'Banco de dados'!$B:$B,'Banco de dados'!$E:$E)</f>
        <v>SXINEVO040K50L12CZF7PHF</v>
      </c>
      <c r="CK915" s="26"/>
      <c r="CL915" s="26" t="e">
        <f>IF(CK915="-","-",_xlfn.XLOOKUP(CK915,'Banco de dados'!$B:$B,'Banco de dados'!$E:$E))</f>
        <v>#N/A</v>
      </c>
      <c r="CM915" s="28">
        <f t="shared" si="925"/>
        <v>1</v>
      </c>
      <c r="CN915" s="26">
        <f>_xlfn.XLOOKUP(CI915,'Banco de dados'!$B:$B,'Banco de dados'!$H:$H)</f>
        <v>39</v>
      </c>
      <c r="CO915" s="26" t="e">
        <f t="array" aca="1" ref="CO915" ca="1">_xludf.XLOOKUP(CK915,'Banco de dados'!$B:$B,'Banco de dados'!$H:$H)</f>
        <v>#NAME?</v>
      </c>
      <c r="CP915" s="26" t="e">
        <f t="array" aca="1" ref="CP915" ca="1">_xludf.XLOOKUP(CI915,'Banco de dados'!$B:$B,'Banco de dados'!$F:$F)</f>
        <v>#NAME?</v>
      </c>
      <c r="CQ915" s="26" t="e">
        <f t="array" aca="1" ref="CQ915" ca="1">_xludf.XLOOKUP(CK915,'Banco de dados'!$B:$B,'Banco de dados'!$F:$F)</f>
        <v>#NAME?</v>
      </c>
      <c r="CR915" s="27">
        <v>0</v>
      </c>
      <c r="CS915" s="27"/>
      <c r="CT915" s="26" t="str">
        <f>IF(AG915=0.5,"Suporte",IF(AND(AG915&gt;='Braços de IP'!$B$9,AG915&lt;='Braços de IP'!$D$9),'Braços de IP'!$E$9,IF(AND(AG915&gt;='Braços de IP'!$B$10,AG915&lt;='Braços de IP'!$D$10),'Braços de IP'!$E$10,IF(AND(AG915&gt;='Braços de IP'!$B$11,AG915&lt;='Braços de IP'!$D$11),'Braços de IP'!$E$11,IF(AND(AG915&gt;='Braços de IP'!$B$12,AG915&lt;='Braços de IP'!$D$12),'Braços de IP'!$E$12,IF(AND(AG915&gt;='Braços de IP'!$B$13,AG915&lt;='Braços de IP'!$D$13),'Braços de IP'!$E$13,IF(AND(AG915&gt;='Braços de IP'!$B$14,AG915&lt;='Braços de IP'!$D$14),'Braços de IP'!$E$14,"ERRO")))))))</f>
        <v>Médio I</v>
      </c>
      <c r="CU915" s="27" t="s">
        <v>142</v>
      </c>
      <c r="CV915" s="26">
        <f>IF($CU915="","",VLOOKUP($CU915,'Braços de IP'!$E$9:$I$15,2,0))</f>
        <v>1.8</v>
      </c>
      <c r="CW915" s="29">
        <f>IF($CU915="","",VLOOKUP($CU915,'Braços de IP'!$E$9:$I$15,5,0))</f>
        <v>7</v>
      </c>
      <c r="CX915" s="26"/>
      <c r="CY915" s="26"/>
      <c r="CZ915" s="26"/>
      <c r="DA915" s="26"/>
      <c r="DB915" s="26"/>
      <c r="DC915" s="26"/>
      <c r="DD915" s="30">
        <f t="shared" si="926"/>
        <v>39</v>
      </c>
      <c r="DE915" s="31">
        <f t="shared" si="927"/>
        <v>70</v>
      </c>
      <c r="DF915" s="30">
        <f t="shared" si="928"/>
        <v>109</v>
      </c>
      <c r="DG915" s="32">
        <f t="shared" si="929"/>
        <v>0.44285714285714284</v>
      </c>
      <c r="DH915" s="33" t="s">
        <v>172</v>
      </c>
      <c r="DI915" s="34"/>
      <c r="DJ915" s="35"/>
      <c r="DK915" s="16" t="s">
        <v>144</v>
      </c>
      <c r="DL915" s="16"/>
      <c r="DN915" s="36" t="e">
        <f t="shared" si="970"/>
        <v>#VALUE!</v>
      </c>
    </row>
    <row r="916" spans="1:118" ht="15.75" customHeight="1" x14ac:dyDescent="0.25">
      <c r="B916" s="16">
        <v>217</v>
      </c>
      <c r="C916" s="16" t="s">
        <v>146</v>
      </c>
      <c r="D916" s="16" t="s">
        <v>702</v>
      </c>
      <c r="E916" s="16">
        <v>-8.04162</v>
      </c>
      <c r="F916" s="16">
        <v>-34.956713000000001</v>
      </c>
      <c r="G916" s="16" t="s">
        <v>157</v>
      </c>
      <c r="H916" s="17" t="s">
        <v>136</v>
      </c>
      <c r="I916" s="16" t="s">
        <v>135</v>
      </c>
      <c r="J916" s="17" t="s">
        <v>137</v>
      </c>
      <c r="K916" s="16">
        <v>70</v>
      </c>
      <c r="L916" s="17" t="s">
        <v>138</v>
      </c>
      <c r="M916" s="17">
        <v>0</v>
      </c>
      <c r="N916" s="16">
        <f t="shared" si="966"/>
        <v>140</v>
      </c>
      <c r="O916" s="17">
        <v>1</v>
      </c>
      <c r="P916" s="17">
        <v>1.22</v>
      </c>
      <c r="Q916" s="17">
        <v>4.6500000000000004</v>
      </c>
      <c r="R916" s="16"/>
      <c r="S916" s="16"/>
      <c r="T916" s="16">
        <v>0</v>
      </c>
      <c r="U916" s="17">
        <v>2.2400000000000002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 t="s">
        <v>139</v>
      </c>
      <c r="AB916" s="17" t="s">
        <v>140</v>
      </c>
      <c r="AC916" s="17">
        <v>39.549999999999997</v>
      </c>
      <c r="AD916" s="17">
        <v>6.2</v>
      </c>
      <c r="AE916" s="17">
        <v>1</v>
      </c>
      <c r="AF916" s="17">
        <v>-0.13</v>
      </c>
      <c r="AG916" s="17">
        <v>2.02</v>
      </c>
      <c r="AH916" s="17">
        <f t="shared" si="967"/>
        <v>2.15</v>
      </c>
      <c r="AI916" s="17" t="s">
        <v>136</v>
      </c>
      <c r="AJ916" s="17" t="s">
        <v>136</v>
      </c>
      <c r="AK916" s="17" t="s">
        <v>141</v>
      </c>
      <c r="AL916" s="17">
        <f t="shared" si="968"/>
        <v>2</v>
      </c>
      <c r="AM916" s="17">
        <v>0</v>
      </c>
      <c r="AN916" s="17"/>
      <c r="AO916" s="17">
        <v>0</v>
      </c>
      <c r="AP916" s="17">
        <v>0</v>
      </c>
      <c r="AQ916" s="17">
        <v>0</v>
      </c>
      <c r="AR916" s="17" t="s">
        <v>136</v>
      </c>
      <c r="AS916" s="19">
        <f t="shared" si="908"/>
        <v>0</v>
      </c>
      <c r="AT916" s="19"/>
      <c r="AU916" s="19">
        <f>VLOOKUP(G916,ABNT5101!$I$3:$J$9,2)</f>
        <v>7.5</v>
      </c>
      <c r="AV916" s="19">
        <f>VLOOKUP(G916,ABNT5101!$I$3:$M$9,5)</f>
        <v>0.18</v>
      </c>
      <c r="AW916" s="17" t="str">
        <f>_xlfn.XLOOKUP(G916,ABNT5101!I:I,ABNT5101!L:L)</f>
        <v>-</v>
      </c>
      <c r="AX916" s="17">
        <f>_xlfn.XLOOKUP(G916,ABNT5101!$I:$I,ABNT5101!M:M)</f>
        <v>0.18</v>
      </c>
      <c r="AY916" s="17" t="str">
        <f>_xlfn.XLOOKUP(G916,ABNT5101!$I:$I,ABNT5101!N:N)</f>
        <v>-</v>
      </c>
      <c r="AZ916" s="17">
        <f>_xlfn.XLOOKUP(G916,ABNT5101!$I:$I,ABNT5101!O:O)</f>
        <v>16</v>
      </c>
      <c r="BA916" s="20" t="str">
        <f t="shared" si="909"/>
        <v>ATENDE</v>
      </c>
      <c r="BB916" s="21" t="e">
        <f t="shared" ref="BB916:BC916" si="1097">BE916/AU916-1</f>
        <v>#VALUE!</v>
      </c>
      <c r="BC916" s="21" t="e">
        <f t="shared" si="1097"/>
        <v>#VALUE!</v>
      </c>
      <c r="BD916" s="21" t="str">
        <f t="shared" si="911"/>
        <v>-</v>
      </c>
      <c r="BE916" s="22" t="s">
        <v>1027</v>
      </c>
      <c r="BF916" s="22" t="s">
        <v>251</v>
      </c>
      <c r="BG916" s="22"/>
      <c r="BH916" s="22"/>
      <c r="BI916" s="23"/>
      <c r="BJ916" s="22"/>
      <c r="BK916" s="20" t="str">
        <f t="shared" si="912"/>
        <v>ATENDE</v>
      </c>
      <c r="BL916" s="20" t="str">
        <f t="shared" si="913"/>
        <v>ATENDE</v>
      </c>
      <c r="BM916" s="20" t="str">
        <f t="shared" si="914"/>
        <v>ATENDE</v>
      </c>
      <c r="BN916" s="20" t="str">
        <f t="shared" si="915"/>
        <v>ATENDE</v>
      </c>
      <c r="BO916" s="24" t="str">
        <f t="shared" si="916"/>
        <v>C5</v>
      </c>
      <c r="BP916" s="24" t="str">
        <f t="shared" si="1032"/>
        <v>P6</v>
      </c>
      <c r="BQ916" s="25" t="e">
        <f t="shared" si="1060"/>
        <v>#VALUE!</v>
      </c>
      <c r="BR916" s="22" t="s">
        <v>1254</v>
      </c>
      <c r="BS916" s="22" t="s">
        <v>1753</v>
      </c>
      <c r="BT916" s="24">
        <f>IF(BP916="-","-",_xlfn.XLOOKUP(BP916,ABNT5101!$B$4:$B$9,ABNT5101!$C$4:$C$9))</f>
        <v>3</v>
      </c>
      <c r="BU916" s="24">
        <f>IF(BP916="-","-",_xlfn.XLOOKUP(BP916,ABNT5101!$B$4:$B$9,ABNT5101!$D$4:$D$9))</f>
        <v>0.6</v>
      </c>
      <c r="BV916" s="20" t="str">
        <f t="shared" si="918"/>
        <v>ATENDE</v>
      </c>
      <c r="BW916" s="20" t="str">
        <f t="shared" si="1061"/>
        <v>ATENDE</v>
      </c>
      <c r="BX916" s="20" t="str">
        <f t="shared" si="920"/>
        <v>ATENDE</v>
      </c>
      <c r="BY916" s="24" t="str">
        <f t="shared" si="1095"/>
        <v>P6</v>
      </c>
      <c r="BZ916" s="25" t="e">
        <f t="shared" si="921"/>
        <v>#VALUE!</v>
      </c>
      <c r="CA916" s="24" t="s">
        <v>1757</v>
      </c>
      <c r="CB916" s="24" t="s">
        <v>1758</v>
      </c>
      <c r="CC916" s="20">
        <f>IF(BY916="-","-",_xlfn.XLOOKUP(BY916,ABNT5101!$B$4:$B$9,ABNT5101!$C$4:$C$9))</f>
        <v>3</v>
      </c>
      <c r="CD916" s="24">
        <f>IF(BY916="-","-",_xlfn.XLOOKUP(BY916,ABNT5101!$B$4:$B$9,ABNT5101!$D$4:$D$9))</f>
        <v>0.6</v>
      </c>
      <c r="CE916" s="20" t="str">
        <f t="shared" si="922"/>
        <v>ATENDE</v>
      </c>
      <c r="CF916" s="20" t="str">
        <f t="shared" si="923"/>
        <v>ATENDE</v>
      </c>
      <c r="CG916" s="20" t="str">
        <f t="shared" si="1040"/>
        <v>ATENDE</v>
      </c>
      <c r="CH916" s="26" t="e">
        <f>_xlfn.XLOOKUP(CI916,'Banco de dados'!$B:$B,'Banco de dados'!$D:$D)</f>
        <v>#N/A</v>
      </c>
      <c r="CI916" s="27" t="s">
        <v>273</v>
      </c>
      <c r="CJ916" s="26" t="e">
        <f>_xlfn.XLOOKUP(CI916,'Banco de dados'!$B:$B,'Banco de dados'!$E:$E)</f>
        <v>#N/A</v>
      </c>
      <c r="CK916" s="26"/>
      <c r="CL916" s="26" t="e">
        <f>IF(CK916="-","-",_xlfn.XLOOKUP(CK916,'Banco de dados'!$B:$B,'Banco de dados'!$E:$E))</f>
        <v>#N/A</v>
      </c>
      <c r="CM916" s="28">
        <f t="shared" si="925"/>
        <v>1</v>
      </c>
      <c r="CN916" s="26" t="e">
        <f>_xlfn.XLOOKUP(CI916,'Banco de dados'!$B:$B,'Banco de dados'!$H:$H)</f>
        <v>#N/A</v>
      </c>
      <c r="CO916" s="26" t="e">
        <f t="array" aca="1" ref="CO916" ca="1">_xludf.XLOOKUP(CK916,'Banco de dados'!$B:$B,'Banco de dados'!$H:$H)</f>
        <v>#NAME?</v>
      </c>
      <c r="CP916" s="26" t="e">
        <f t="array" aca="1" ref="CP916" ca="1">_xludf.XLOOKUP(CI916,'Banco de dados'!$B:$B,'Banco de dados'!$F:$F)</f>
        <v>#NAME?</v>
      </c>
      <c r="CQ916" s="26" t="e">
        <f t="array" aca="1" ref="CQ916" ca="1">_xludf.XLOOKUP(CK916,'Banco de dados'!$B:$B,'Banco de dados'!$F:$F)</f>
        <v>#NAME?</v>
      </c>
      <c r="CR916" s="27">
        <v>0</v>
      </c>
      <c r="CS916" s="27"/>
      <c r="CT916" s="26" t="str">
        <f>IF(AG916=0.5,"Suporte",IF(AND(AG916&gt;='Braços de IP'!$B$9,AG916&lt;='Braços de IP'!$D$9),'Braços de IP'!$E$9,IF(AND(AG916&gt;='Braços de IP'!$B$10,AG916&lt;='Braços de IP'!$D$10),'Braços de IP'!$E$10,IF(AND(AG916&gt;='Braços de IP'!$B$11,AG916&lt;='Braços de IP'!$D$11),'Braços de IP'!$E$11,IF(AND(AG916&gt;='Braços de IP'!$B$12,AG916&lt;='Braços de IP'!$D$12),'Braços de IP'!$E$12,IF(AND(AG916&gt;='Braços de IP'!$B$13,AG916&lt;='Braços de IP'!$D$13),'Braços de IP'!$E$13,IF(AND(AG916&gt;='Braços de IP'!$B$14,AG916&lt;='Braços de IP'!$D$14),'Braços de IP'!$E$14,"ERRO")))))))</f>
        <v>Médio I</v>
      </c>
      <c r="CU916" s="27" t="s">
        <v>142</v>
      </c>
      <c r="CV916" s="26">
        <f>IF($CU916="","",VLOOKUP($CU916,'Braços de IP'!$E$9:$I$15,2,0))</f>
        <v>1.8</v>
      </c>
      <c r="CW916" s="29">
        <f>IF($CU916="","",VLOOKUP($CU916,'Braços de IP'!$E$9:$I$15,5,0))</f>
        <v>7</v>
      </c>
      <c r="CX916" s="26"/>
      <c r="CY916" s="26"/>
      <c r="CZ916" s="26"/>
      <c r="DA916" s="26"/>
      <c r="DB916" s="26"/>
      <c r="DC916" s="26"/>
      <c r="DD916" s="30" t="e">
        <f t="shared" si="926"/>
        <v>#N/A</v>
      </c>
      <c r="DE916" s="31">
        <f t="shared" si="927"/>
        <v>70</v>
      </c>
      <c r="DF916" s="30" t="e">
        <f t="shared" si="928"/>
        <v>#N/A</v>
      </c>
      <c r="DG916" s="32" t="e">
        <f t="shared" si="929"/>
        <v>#N/A</v>
      </c>
      <c r="DH916" s="33" t="s">
        <v>172</v>
      </c>
      <c r="DI916" s="34"/>
      <c r="DJ916" s="35"/>
      <c r="DK916" s="16" t="s">
        <v>144</v>
      </c>
      <c r="DL916" s="16"/>
      <c r="DN916" s="36" t="e">
        <f t="shared" si="970"/>
        <v>#VALUE!</v>
      </c>
    </row>
    <row r="917" spans="1:118" ht="15.75" customHeight="1" x14ac:dyDescent="0.25">
      <c r="B917" s="16">
        <v>218</v>
      </c>
      <c r="C917" s="16" t="s">
        <v>146</v>
      </c>
      <c r="D917" s="16" t="s">
        <v>703</v>
      </c>
      <c r="E917" s="16">
        <v>-8.0541649999999994</v>
      </c>
      <c r="F917" s="16">
        <v>-34.922038000000001</v>
      </c>
      <c r="G917" s="16" t="s">
        <v>157</v>
      </c>
      <c r="H917" s="17" t="s">
        <v>136</v>
      </c>
      <c r="I917" s="16" t="s">
        <v>135</v>
      </c>
      <c r="J917" s="17" t="s">
        <v>137</v>
      </c>
      <c r="K917" s="18">
        <v>40</v>
      </c>
      <c r="L917" s="17" t="s">
        <v>138</v>
      </c>
      <c r="M917" s="17">
        <v>0</v>
      </c>
      <c r="N917" s="16">
        <f t="shared" si="966"/>
        <v>80</v>
      </c>
      <c r="O917" s="17">
        <v>1</v>
      </c>
      <c r="P917" s="17">
        <v>0.57999999999999996</v>
      </c>
      <c r="Q917" s="17">
        <v>3.66</v>
      </c>
      <c r="R917" s="16"/>
      <c r="S917" s="16"/>
      <c r="T917" s="16">
        <v>0</v>
      </c>
      <c r="U917" s="17">
        <v>0.34</v>
      </c>
      <c r="V917" s="17">
        <v>0</v>
      </c>
      <c r="W917" s="17">
        <v>0</v>
      </c>
      <c r="X917" s="17">
        <v>0</v>
      </c>
      <c r="Y917" s="17">
        <v>0</v>
      </c>
      <c r="Z917" s="17">
        <v>0</v>
      </c>
      <c r="AA917" s="17" t="s">
        <v>139</v>
      </c>
      <c r="AB917" s="17" t="s">
        <v>140</v>
      </c>
      <c r="AC917" s="17">
        <v>22.65</v>
      </c>
      <c r="AD917" s="17">
        <v>6.5</v>
      </c>
      <c r="AE917" s="17">
        <v>1</v>
      </c>
      <c r="AF917" s="17">
        <v>0.12</v>
      </c>
      <c r="AG917" s="17">
        <v>2.02</v>
      </c>
      <c r="AH917" s="17">
        <f t="shared" si="967"/>
        <v>1.9</v>
      </c>
      <c r="AI917" s="17" t="s">
        <v>136</v>
      </c>
      <c r="AJ917" s="17" t="s">
        <v>136</v>
      </c>
      <c r="AK917" s="17" t="s">
        <v>141</v>
      </c>
      <c r="AL917" s="17">
        <f t="shared" si="968"/>
        <v>2</v>
      </c>
      <c r="AM917" s="17">
        <v>0</v>
      </c>
      <c r="AN917" s="17"/>
      <c r="AO917" s="17">
        <v>0</v>
      </c>
      <c r="AP917" s="17">
        <v>0</v>
      </c>
      <c r="AQ917" s="17">
        <v>0</v>
      </c>
      <c r="AR917" s="17" t="s">
        <v>136</v>
      </c>
      <c r="AS917" s="19">
        <f t="shared" si="908"/>
        <v>0</v>
      </c>
      <c r="AT917" s="19"/>
      <c r="AU917" s="19">
        <f>VLOOKUP(G917,ABNT5101!$I$3:$J$9,2)</f>
        <v>7.5</v>
      </c>
      <c r="AV917" s="19">
        <f>VLOOKUP(G917,ABNT5101!$I$3:$M$9,5)</f>
        <v>0.18</v>
      </c>
      <c r="AW917" s="17" t="str">
        <f>_xlfn.XLOOKUP(G917,ABNT5101!I:I,ABNT5101!L:L)</f>
        <v>-</v>
      </c>
      <c r="AX917" s="17">
        <f>_xlfn.XLOOKUP(G917,ABNT5101!$I:$I,ABNT5101!M:M)</f>
        <v>0.18</v>
      </c>
      <c r="AY917" s="17" t="str">
        <f>_xlfn.XLOOKUP(G917,ABNT5101!$I:$I,ABNT5101!N:N)</f>
        <v>-</v>
      </c>
      <c r="AZ917" s="17">
        <f>_xlfn.XLOOKUP(G917,ABNT5101!$I:$I,ABNT5101!O:O)</f>
        <v>16</v>
      </c>
      <c r="BA917" s="20" t="str">
        <f t="shared" si="909"/>
        <v>ATENDE</v>
      </c>
      <c r="BB917" s="21">
        <f t="shared" ref="BB917:BC917" si="1098">BE917/AU917-1</f>
        <v>0.58666666666666667</v>
      </c>
      <c r="BC917" s="21">
        <f t="shared" si="1098"/>
        <v>2.0000000000000004</v>
      </c>
      <c r="BD917" s="21" t="str">
        <f t="shared" si="911"/>
        <v>-</v>
      </c>
      <c r="BE917" s="22">
        <v>11.9</v>
      </c>
      <c r="BF917" s="22">
        <v>0.54</v>
      </c>
      <c r="BG917" s="22"/>
      <c r="BH917" s="22"/>
      <c r="BI917" s="23"/>
      <c r="BJ917" s="22"/>
      <c r="BK917" s="20" t="str">
        <f t="shared" si="912"/>
        <v>ATENDE</v>
      </c>
      <c r="BL917" s="20" t="str">
        <f t="shared" si="913"/>
        <v>ATENDE</v>
      </c>
      <c r="BM917" s="20" t="str">
        <f t="shared" si="914"/>
        <v>ATENDE</v>
      </c>
      <c r="BN917" s="20" t="str">
        <f t="shared" si="915"/>
        <v>ATENDE</v>
      </c>
      <c r="BO917" s="24" t="str">
        <f t="shared" si="916"/>
        <v>C5</v>
      </c>
      <c r="BP917" s="24" t="str">
        <f t="shared" si="1032"/>
        <v>P6</v>
      </c>
      <c r="BQ917" s="25">
        <f t="shared" si="1060"/>
        <v>2.0933333333333333</v>
      </c>
      <c r="BR917" s="22">
        <v>9.2799999999999994</v>
      </c>
      <c r="BS917" s="22">
        <v>5.71</v>
      </c>
      <c r="BT917" s="24">
        <f>IF(BP917="-","-",_xlfn.XLOOKUP(BP917,ABNT5101!$B$4:$B$9,ABNT5101!$C$4:$C$9))</f>
        <v>3</v>
      </c>
      <c r="BU917" s="24">
        <f>IF(BP917="-","-",_xlfn.XLOOKUP(BP917,ABNT5101!$B$4:$B$9,ABNT5101!$D$4:$D$9))</f>
        <v>0.6</v>
      </c>
      <c r="BV917" s="20" t="str">
        <f t="shared" si="918"/>
        <v>ATENDE</v>
      </c>
      <c r="BW917" s="20" t="str">
        <f t="shared" si="1061"/>
        <v>ATENDE</v>
      </c>
      <c r="BX917" s="20" t="str">
        <f t="shared" si="920"/>
        <v>ATENDE</v>
      </c>
      <c r="BY917" s="24" t="s">
        <v>136</v>
      </c>
      <c r="BZ917" s="25" t="e">
        <f t="shared" si="921"/>
        <v>#VALUE!</v>
      </c>
      <c r="CA917" s="24">
        <v>13.13</v>
      </c>
      <c r="CB917" s="24">
        <v>7.53</v>
      </c>
      <c r="CC917" s="20" t="str">
        <f>IF(BY917="-","-",_xlfn.XLOOKUP(BY917,ABNT5101!$B$4:$B$9,ABNT5101!$C$4:$C$9))</f>
        <v>-</v>
      </c>
      <c r="CD917" s="24" t="str">
        <f>IF(BY917="-","-",_xlfn.XLOOKUP(BY917,ABNT5101!$B$4:$B$9,ABNT5101!$D$4:$D$9))</f>
        <v>-</v>
      </c>
      <c r="CE917" s="20" t="str">
        <f t="shared" si="922"/>
        <v>-</v>
      </c>
      <c r="CF917" s="20" t="str">
        <f t="shared" si="923"/>
        <v>-</v>
      </c>
      <c r="CG917" s="20" t="str">
        <f t="shared" si="1040"/>
        <v>-</v>
      </c>
      <c r="CH917" s="26" t="str">
        <f>_xlfn.XLOOKUP(CI917,'Banco de dados'!$B:$B,'Banco de dados'!$D:$D)</f>
        <v>LEDSTAR</v>
      </c>
      <c r="CI917" s="27" t="s">
        <v>268</v>
      </c>
      <c r="CJ917" s="26" t="str">
        <f>_xlfn.XLOOKUP(CI917,'Banco de dados'!$B:$B,'Banco de dados'!$E:$E)</f>
        <v>LUM LED SL VT 9.1 28W</v>
      </c>
      <c r="CK917" s="26"/>
      <c r="CL917" s="26" t="e">
        <f>IF(CK917="-","-",_xlfn.XLOOKUP(CK917,'Banco de dados'!$B:$B,'Banco de dados'!$E:$E))</f>
        <v>#N/A</v>
      </c>
      <c r="CM917" s="28">
        <f t="shared" si="925"/>
        <v>1</v>
      </c>
      <c r="CN917" s="26">
        <f>_xlfn.XLOOKUP(CI917,'Banco de dados'!$B:$B,'Banco de dados'!$H:$H)</f>
        <v>28</v>
      </c>
      <c r="CO917" s="26" t="e">
        <f t="array" aca="1" ref="CO917" ca="1">_xludf.XLOOKUP(CK917,'Banco de dados'!$B:$B,'Banco de dados'!$H:$H)</f>
        <v>#NAME?</v>
      </c>
      <c r="CP917" s="26" t="e">
        <f t="array" aca="1" ref="CP917" ca="1">_xludf.XLOOKUP(CI917,'Banco de dados'!$B:$B,'Banco de dados'!$F:$F)</f>
        <v>#NAME?</v>
      </c>
      <c r="CQ917" s="26" t="e">
        <f t="array" aca="1" ref="CQ917" ca="1">_xludf.XLOOKUP(CK917,'Banco de dados'!$B:$B,'Banco de dados'!$F:$F)</f>
        <v>#NAME?</v>
      </c>
      <c r="CR917" s="27">
        <v>0</v>
      </c>
      <c r="CS917" s="27"/>
      <c r="CT917" s="26" t="str">
        <f>IF(AG917=0.5,"Suporte",IF(AND(AG917&gt;='Braços de IP'!$B$9,AG917&lt;='Braços de IP'!$D$9),'Braços de IP'!$E$9,IF(AND(AG917&gt;='Braços de IP'!$B$10,AG917&lt;='Braços de IP'!$D$10),'Braços de IP'!$E$10,IF(AND(AG917&gt;='Braços de IP'!$B$11,AG917&lt;='Braços de IP'!$D$11),'Braços de IP'!$E$11,IF(AND(AG917&gt;='Braços de IP'!$B$12,AG917&lt;='Braços de IP'!$D$12),'Braços de IP'!$E$12,IF(AND(AG917&gt;='Braços de IP'!$B$13,AG917&lt;='Braços de IP'!$D$13),'Braços de IP'!$E$13,IF(AND(AG917&gt;='Braços de IP'!$B$14,AG917&lt;='Braços de IP'!$D$14),'Braços de IP'!$E$14,"ERRO")))))))</f>
        <v>Médio I</v>
      </c>
      <c r="CU917" s="27"/>
      <c r="CV917" s="26" t="str">
        <f>IF($CU917="","",VLOOKUP($CU917,'Braços de IP'!$E$9:$I$15,2,0))</f>
        <v/>
      </c>
      <c r="CW917" s="29" t="str">
        <f>IF($CU917="","",VLOOKUP($CU917,'Braços de IP'!$E$9:$I$15,5,0))</f>
        <v/>
      </c>
      <c r="CX917" s="26"/>
      <c r="CY917" s="26"/>
      <c r="CZ917" s="26"/>
      <c r="DA917" s="26"/>
      <c r="DB917" s="26"/>
      <c r="DC917" s="26"/>
      <c r="DD917" s="30">
        <f t="shared" si="926"/>
        <v>28</v>
      </c>
      <c r="DE917" s="31">
        <f t="shared" si="927"/>
        <v>40</v>
      </c>
      <c r="DF917" s="30">
        <f t="shared" si="928"/>
        <v>68</v>
      </c>
      <c r="DG917" s="32">
        <f t="shared" si="929"/>
        <v>0.30000000000000004</v>
      </c>
      <c r="DH917" s="33" t="s">
        <v>172</v>
      </c>
      <c r="DI917" s="34"/>
      <c r="DJ917" s="35"/>
      <c r="DK917" s="16" t="s">
        <v>144</v>
      </c>
      <c r="DL917" s="16"/>
      <c r="DN917" s="36" t="e">
        <f t="shared" si="970"/>
        <v>#VALUE!</v>
      </c>
    </row>
    <row r="918" spans="1:118" ht="15.75" customHeight="1" x14ac:dyDescent="0.25">
      <c r="B918" s="16">
        <v>218</v>
      </c>
      <c r="C918" s="16" t="s">
        <v>146</v>
      </c>
      <c r="D918" s="16" t="s">
        <v>703</v>
      </c>
      <c r="E918" s="16">
        <v>-8.0541649999999994</v>
      </c>
      <c r="F918" s="16">
        <v>-34.922038000000001</v>
      </c>
      <c r="G918" s="16" t="s">
        <v>157</v>
      </c>
      <c r="H918" s="17" t="s">
        <v>136</v>
      </c>
      <c r="I918" s="16" t="s">
        <v>135</v>
      </c>
      <c r="J918" s="17" t="s">
        <v>137</v>
      </c>
      <c r="K918" s="18">
        <v>40</v>
      </c>
      <c r="L918" s="17" t="s">
        <v>138</v>
      </c>
      <c r="M918" s="17">
        <v>0</v>
      </c>
      <c r="N918" s="16">
        <f t="shared" si="966"/>
        <v>80</v>
      </c>
      <c r="O918" s="17">
        <v>1</v>
      </c>
      <c r="P918" s="17">
        <v>0.57999999999999996</v>
      </c>
      <c r="Q918" s="17">
        <v>3.66</v>
      </c>
      <c r="R918" s="16"/>
      <c r="S918" s="16"/>
      <c r="T918" s="16">
        <v>0</v>
      </c>
      <c r="U918" s="17">
        <v>0.34</v>
      </c>
      <c r="V918" s="17">
        <v>0</v>
      </c>
      <c r="W918" s="17">
        <v>0</v>
      </c>
      <c r="X918" s="17">
        <v>0</v>
      </c>
      <c r="Y918" s="17">
        <v>0</v>
      </c>
      <c r="Z918" s="17">
        <v>0</v>
      </c>
      <c r="AA918" s="17" t="s">
        <v>139</v>
      </c>
      <c r="AB918" s="17" t="s">
        <v>140</v>
      </c>
      <c r="AC918" s="17">
        <v>22.65</v>
      </c>
      <c r="AD918" s="17">
        <v>6.5</v>
      </c>
      <c r="AE918" s="17">
        <v>1</v>
      </c>
      <c r="AF918" s="17">
        <v>0.12</v>
      </c>
      <c r="AG918" s="17">
        <v>2.02</v>
      </c>
      <c r="AH918" s="17">
        <f t="shared" si="967"/>
        <v>1.9</v>
      </c>
      <c r="AI918" s="17" t="s">
        <v>136</v>
      </c>
      <c r="AJ918" s="17" t="s">
        <v>136</v>
      </c>
      <c r="AK918" s="17" t="s">
        <v>141</v>
      </c>
      <c r="AL918" s="17">
        <f t="shared" si="968"/>
        <v>2</v>
      </c>
      <c r="AM918" s="17">
        <v>0</v>
      </c>
      <c r="AN918" s="17"/>
      <c r="AO918" s="17">
        <v>0</v>
      </c>
      <c r="AP918" s="17">
        <v>0</v>
      </c>
      <c r="AQ918" s="17">
        <v>0</v>
      </c>
      <c r="AR918" s="17" t="s">
        <v>136</v>
      </c>
      <c r="AS918" s="19">
        <f t="shared" si="908"/>
        <v>0</v>
      </c>
      <c r="AT918" s="19"/>
      <c r="AU918" s="19">
        <f>VLOOKUP(G918,ABNT5101!$I$3:$J$9,2)</f>
        <v>7.5</v>
      </c>
      <c r="AV918" s="19">
        <f>VLOOKUP(G918,ABNT5101!$I$3:$M$9,5)</f>
        <v>0.18</v>
      </c>
      <c r="AW918" s="17" t="str">
        <f>_xlfn.XLOOKUP(G918,ABNT5101!I:I,ABNT5101!L:L)</f>
        <v>-</v>
      </c>
      <c r="AX918" s="17">
        <f>_xlfn.XLOOKUP(G918,ABNT5101!$I:$I,ABNT5101!M:M)</f>
        <v>0.18</v>
      </c>
      <c r="AY918" s="17" t="str">
        <f>_xlfn.XLOOKUP(G918,ABNT5101!$I:$I,ABNT5101!N:N)</f>
        <v>-</v>
      </c>
      <c r="AZ918" s="17">
        <f>_xlfn.XLOOKUP(G918,ABNT5101!$I:$I,ABNT5101!O:O)</f>
        <v>16</v>
      </c>
      <c r="BA918" s="20" t="str">
        <f t="shared" si="909"/>
        <v>ATENDE</v>
      </c>
      <c r="BB918" s="21">
        <f t="shared" ref="BB918:BC918" si="1099">BE918/AU918-1</f>
        <v>0.32266666666666666</v>
      </c>
      <c r="BC918" s="21">
        <f t="shared" si="1099"/>
        <v>2.7222222222222228</v>
      </c>
      <c r="BD918" s="21" t="str">
        <f t="shared" si="911"/>
        <v>-</v>
      </c>
      <c r="BE918" s="22">
        <v>9.92</v>
      </c>
      <c r="BF918" s="22">
        <v>0.67</v>
      </c>
      <c r="BG918" s="22"/>
      <c r="BH918" s="22"/>
      <c r="BI918" s="23"/>
      <c r="BJ918" s="22"/>
      <c r="BK918" s="20" t="str">
        <f t="shared" si="912"/>
        <v>ATENDE</v>
      </c>
      <c r="BL918" s="20" t="str">
        <f t="shared" si="913"/>
        <v>ATENDE</v>
      </c>
      <c r="BM918" s="20" t="str">
        <f t="shared" si="914"/>
        <v>ATENDE</v>
      </c>
      <c r="BN918" s="20" t="str">
        <f t="shared" si="915"/>
        <v>ATENDE</v>
      </c>
      <c r="BO918" s="24" t="str">
        <f t="shared" si="916"/>
        <v>C5</v>
      </c>
      <c r="BP918" s="24" t="str">
        <f t="shared" si="1032"/>
        <v>P6</v>
      </c>
      <c r="BQ918" s="25">
        <f t="shared" si="1060"/>
        <v>1.4833333333333334</v>
      </c>
      <c r="BR918" s="22">
        <v>7.45</v>
      </c>
      <c r="BS918" s="22">
        <v>5.35</v>
      </c>
      <c r="BT918" s="24">
        <f>IF(BP918="-","-",_xlfn.XLOOKUP(BP918,ABNT5101!$B$4:$B$9,ABNT5101!$C$4:$C$9))</f>
        <v>3</v>
      </c>
      <c r="BU918" s="24">
        <f>IF(BP918="-","-",_xlfn.XLOOKUP(BP918,ABNT5101!$B$4:$B$9,ABNT5101!$D$4:$D$9))</f>
        <v>0.6</v>
      </c>
      <c r="BV918" s="20" t="str">
        <f t="shared" si="918"/>
        <v>ATENDE</v>
      </c>
      <c r="BW918" s="20" t="str">
        <f t="shared" si="1061"/>
        <v>ATENDE</v>
      </c>
      <c r="BX918" s="20" t="str">
        <f t="shared" si="920"/>
        <v>ATENDE</v>
      </c>
      <c r="BY918" s="24" t="s">
        <v>136</v>
      </c>
      <c r="BZ918" s="25" t="e">
        <f t="shared" si="921"/>
        <v>#VALUE!</v>
      </c>
      <c r="CA918" s="24">
        <v>10.93</v>
      </c>
      <c r="CB918" s="24">
        <v>8.16</v>
      </c>
      <c r="CC918" s="20" t="str">
        <f>IF(BY918="-","-",_xlfn.XLOOKUP(BY918,ABNT5101!$B$4:$B$9,ABNT5101!$C$4:$C$9))</f>
        <v>-</v>
      </c>
      <c r="CD918" s="24" t="str">
        <f>IF(BY918="-","-",_xlfn.XLOOKUP(BY918,ABNT5101!$B$4:$B$9,ABNT5101!$D$4:$D$9))</f>
        <v>-</v>
      </c>
      <c r="CE918" s="20" t="str">
        <f t="shared" si="922"/>
        <v>-</v>
      </c>
      <c r="CF918" s="20" t="str">
        <f t="shared" si="923"/>
        <v>-</v>
      </c>
      <c r="CG918" s="20" t="str">
        <f t="shared" si="1040"/>
        <v>-</v>
      </c>
      <c r="CH918" s="26" t="str">
        <f>_xlfn.XLOOKUP(CI918,'Banco de dados'!$B:$B,'Banco de dados'!$D:$D)</f>
        <v>SX LIGHTING</v>
      </c>
      <c r="CI918" s="27" t="s">
        <v>271</v>
      </c>
      <c r="CJ918" s="26" t="str">
        <f>_xlfn.XLOOKUP(CI918,'Banco de dados'!$B:$B,'Banco de dados'!$E:$E)</f>
        <v>SXINEVO020K50L12CZF7PHF</v>
      </c>
      <c r="CK918" s="26"/>
      <c r="CL918" s="26" t="e">
        <f>IF(CK918="-","-",_xlfn.XLOOKUP(CK918,'Banco de dados'!$B:$B,'Banco de dados'!$E:$E))</f>
        <v>#N/A</v>
      </c>
      <c r="CM918" s="28">
        <f t="shared" si="925"/>
        <v>1</v>
      </c>
      <c r="CN918" s="26">
        <f>_xlfn.XLOOKUP(CI918,'Banco de dados'!$B:$B,'Banco de dados'!$H:$H)</f>
        <v>22.5</v>
      </c>
      <c r="CO918" s="26" t="e">
        <f t="array" aca="1" ref="CO918" ca="1">_xludf.XLOOKUP(CK918,'Banco de dados'!$B:$B,'Banco de dados'!$H:$H)</f>
        <v>#NAME?</v>
      </c>
      <c r="CP918" s="26" t="e">
        <f t="array" aca="1" ref="CP918" ca="1">_xludf.XLOOKUP(CI918,'Banco de dados'!$B:$B,'Banco de dados'!$F:$F)</f>
        <v>#NAME?</v>
      </c>
      <c r="CQ918" s="26" t="e">
        <f t="array" aca="1" ref="CQ918" ca="1">_xludf.XLOOKUP(CK918,'Banco de dados'!$B:$B,'Banco de dados'!$F:$F)</f>
        <v>#NAME?</v>
      </c>
      <c r="CR918" s="27">
        <v>0</v>
      </c>
      <c r="CS918" s="27"/>
      <c r="CT918" s="26" t="str">
        <f>IF(AG918=0.5,"Suporte",IF(AND(AG918&gt;='Braços de IP'!$B$9,AG918&lt;='Braços de IP'!$D$9),'Braços de IP'!$E$9,IF(AND(AG918&gt;='Braços de IP'!$B$10,AG918&lt;='Braços de IP'!$D$10),'Braços de IP'!$E$10,IF(AND(AG918&gt;='Braços de IP'!$B$11,AG918&lt;='Braços de IP'!$D$11),'Braços de IP'!$E$11,IF(AND(AG918&gt;='Braços de IP'!$B$12,AG918&lt;='Braços de IP'!$D$12),'Braços de IP'!$E$12,IF(AND(AG918&gt;='Braços de IP'!$B$13,AG918&lt;='Braços de IP'!$D$13),'Braços de IP'!$E$13,IF(AND(AG918&gt;='Braços de IP'!$B$14,AG918&lt;='Braços de IP'!$D$14),'Braços de IP'!$E$14,"ERRO")))))))</f>
        <v>Médio I</v>
      </c>
      <c r="CU918" s="27"/>
      <c r="CV918" s="26" t="str">
        <f>IF($CU918="","",VLOOKUP($CU918,'Braços de IP'!$E$9:$I$15,2,0))</f>
        <v/>
      </c>
      <c r="CW918" s="29" t="str">
        <f>IF($CU918="","",VLOOKUP($CU918,'Braços de IP'!$E$9:$I$15,5,0))</f>
        <v/>
      </c>
      <c r="CX918" s="26"/>
      <c r="CY918" s="26"/>
      <c r="CZ918" s="26"/>
      <c r="DA918" s="26"/>
      <c r="DB918" s="26"/>
      <c r="DC918" s="26"/>
      <c r="DD918" s="30">
        <f t="shared" si="926"/>
        <v>22.5</v>
      </c>
      <c r="DE918" s="31">
        <f t="shared" si="927"/>
        <v>40</v>
      </c>
      <c r="DF918" s="30">
        <f t="shared" si="928"/>
        <v>62.5</v>
      </c>
      <c r="DG918" s="32">
        <f t="shared" si="929"/>
        <v>0.4375</v>
      </c>
      <c r="DH918" s="33" t="s">
        <v>172</v>
      </c>
      <c r="DI918" s="34"/>
      <c r="DJ918" s="35"/>
      <c r="DK918" s="16" t="s">
        <v>144</v>
      </c>
      <c r="DL918" s="16"/>
      <c r="DN918" s="36" t="e">
        <f t="shared" si="970"/>
        <v>#VALUE!</v>
      </c>
    </row>
    <row r="919" spans="1:118" ht="15.75" customHeight="1" x14ac:dyDescent="0.25">
      <c r="B919" s="16">
        <v>218</v>
      </c>
      <c r="C919" s="16" t="s">
        <v>146</v>
      </c>
      <c r="D919" s="16" t="s">
        <v>703</v>
      </c>
      <c r="E919" s="16">
        <v>-8.0541649999999994</v>
      </c>
      <c r="F919" s="16">
        <v>-34.922038000000001</v>
      </c>
      <c r="G919" s="16" t="s">
        <v>157</v>
      </c>
      <c r="H919" s="17" t="s">
        <v>136</v>
      </c>
      <c r="I919" s="16" t="s">
        <v>135</v>
      </c>
      <c r="J919" s="17" t="s">
        <v>137</v>
      </c>
      <c r="K919" s="18">
        <v>40</v>
      </c>
      <c r="L919" s="17" t="s">
        <v>138</v>
      </c>
      <c r="M919" s="17">
        <v>0</v>
      </c>
      <c r="N919" s="16">
        <f t="shared" si="966"/>
        <v>80</v>
      </c>
      <c r="O919" s="17">
        <v>1</v>
      </c>
      <c r="P919" s="17">
        <v>0.57999999999999996</v>
      </c>
      <c r="Q919" s="17">
        <v>3.66</v>
      </c>
      <c r="R919" s="16"/>
      <c r="S919" s="16"/>
      <c r="T919" s="16">
        <v>0</v>
      </c>
      <c r="U919" s="17">
        <v>0.34</v>
      </c>
      <c r="V919" s="17">
        <v>0</v>
      </c>
      <c r="W919" s="17">
        <v>0</v>
      </c>
      <c r="X919" s="17">
        <v>0</v>
      </c>
      <c r="Y919" s="17">
        <v>0</v>
      </c>
      <c r="Z919" s="17">
        <v>0</v>
      </c>
      <c r="AA919" s="17" t="s">
        <v>139</v>
      </c>
      <c r="AB919" s="17" t="s">
        <v>140</v>
      </c>
      <c r="AC919" s="17">
        <v>22.65</v>
      </c>
      <c r="AD919" s="17">
        <v>6.5</v>
      </c>
      <c r="AE919" s="17">
        <v>1</v>
      </c>
      <c r="AF919" s="17">
        <v>0.12</v>
      </c>
      <c r="AG919" s="17">
        <v>2.02</v>
      </c>
      <c r="AH919" s="17">
        <f t="shared" si="967"/>
        <v>1.9</v>
      </c>
      <c r="AI919" s="17" t="s">
        <v>136</v>
      </c>
      <c r="AJ919" s="17" t="s">
        <v>136</v>
      </c>
      <c r="AK919" s="17" t="s">
        <v>141</v>
      </c>
      <c r="AL919" s="17">
        <f t="shared" si="968"/>
        <v>2</v>
      </c>
      <c r="AM919" s="17">
        <v>0</v>
      </c>
      <c r="AN919" s="17"/>
      <c r="AO919" s="17">
        <v>0</v>
      </c>
      <c r="AP919" s="17">
        <v>0</v>
      </c>
      <c r="AQ919" s="17">
        <v>0</v>
      </c>
      <c r="AR919" s="17" t="s">
        <v>136</v>
      </c>
      <c r="AS919" s="19">
        <f t="shared" si="908"/>
        <v>0</v>
      </c>
      <c r="AT919" s="19"/>
      <c r="AU919" s="19">
        <f>VLOOKUP(G919,ABNT5101!$I$3:$J$9,2)</f>
        <v>7.5</v>
      </c>
      <c r="AV919" s="19">
        <f>VLOOKUP(G919,ABNT5101!$I$3:$M$9,5)</f>
        <v>0.18</v>
      </c>
      <c r="AW919" s="17" t="str">
        <f>_xlfn.XLOOKUP(G919,ABNT5101!I:I,ABNT5101!L:L)</f>
        <v>-</v>
      </c>
      <c r="AX919" s="17">
        <f>_xlfn.XLOOKUP(G919,ABNT5101!$I:$I,ABNT5101!M:M)</f>
        <v>0.18</v>
      </c>
      <c r="AY919" s="17" t="str">
        <f>_xlfn.XLOOKUP(G919,ABNT5101!$I:$I,ABNT5101!N:N)</f>
        <v>-</v>
      </c>
      <c r="AZ919" s="17">
        <f>_xlfn.XLOOKUP(G919,ABNT5101!$I:$I,ABNT5101!O:O)</f>
        <v>16</v>
      </c>
      <c r="BA919" s="20" t="str">
        <f t="shared" si="909"/>
        <v>ATENDE</v>
      </c>
      <c r="BB919" s="21">
        <f t="shared" ref="BB919:BC919" si="1100">BE919/AU919-1</f>
        <v>0.97733333333333339</v>
      </c>
      <c r="BC919" s="21">
        <f t="shared" si="1100"/>
        <v>2.7222222222222228</v>
      </c>
      <c r="BD919" s="21" t="str">
        <f t="shared" si="911"/>
        <v>-</v>
      </c>
      <c r="BE919" s="22">
        <v>14.83</v>
      </c>
      <c r="BF919" s="22">
        <v>0.67</v>
      </c>
      <c r="BG919" s="22"/>
      <c r="BH919" s="22"/>
      <c r="BI919" s="23"/>
      <c r="BJ919" s="22"/>
      <c r="BK919" s="20" t="str">
        <f t="shared" si="912"/>
        <v>ATENDE</v>
      </c>
      <c r="BL919" s="20" t="str">
        <f t="shared" si="913"/>
        <v>ATENDE</v>
      </c>
      <c r="BM919" s="20" t="str">
        <f t="shared" si="914"/>
        <v>ATENDE</v>
      </c>
      <c r="BN919" s="20" t="str">
        <f t="shared" si="915"/>
        <v>ATENDE</v>
      </c>
      <c r="BO919" s="24" t="str">
        <f t="shared" si="916"/>
        <v>C5</v>
      </c>
      <c r="BP919" s="24" t="str">
        <f t="shared" si="1032"/>
        <v>P6</v>
      </c>
      <c r="BQ919" s="25">
        <f t="shared" si="1060"/>
        <v>2.5500000000000003</v>
      </c>
      <c r="BR919" s="22">
        <v>10.65</v>
      </c>
      <c r="BS919" s="22">
        <v>8.16</v>
      </c>
      <c r="BT919" s="24">
        <f>IF(BP919="-","-",_xlfn.XLOOKUP(BP919,ABNT5101!$B$4:$B$9,ABNT5101!$C$4:$C$9))</f>
        <v>3</v>
      </c>
      <c r="BU919" s="24">
        <f>IF(BP919="-","-",_xlfn.XLOOKUP(BP919,ABNT5101!$B$4:$B$9,ABNT5101!$D$4:$D$9))</f>
        <v>0.6</v>
      </c>
      <c r="BV919" s="20" t="str">
        <f t="shared" si="918"/>
        <v>ATENDE</v>
      </c>
      <c r="BW919" s="20" t="str">
        <f t="shared" si="1061"/>
        <v>ATENDE</v>
      </c>
      <c r="BX919" s="20" t="str">
        <f t="shared" si="920"/>
        <v>ATENDE</v>
      </c>
      <c r="BY919" s="24" t="s">
        <v>136</v>
      </c>
      <c r="BZ919" s="25" t="e">
        <f t="shared" si="921"/>
        <v>#VALUE!</v>
      </c>
      <c r="CA919" s="24">
        <v>16.670000000000002</v>
      </c>
      <c r="CB919" s="24">
        <v>12.74</v>
      </c>
      <c r="CC919" s="20" t="str">
        <f>IF(BY919="-","-",_xlfn.XLOOKUP(BY919,ABNT5101!$B$4:$B$9,ABNT5101!$C$4:$C$9))</f>
        <v>-</v>
      </c>
      <c r="CD919" s="24" t="str">
        <f>IF(BY919="-","-",_xlfn.XLOOKUP(BY919,ABNT5101!$B$4:$B$9,ABNT5101!$D$4:$D$9))</f>
        <v>-</v>
      </c>
      <c r="CE919" s="20" t="str">
        <f t="shared" si="922"/>
        <v>-</v>
      </c>
      <c r="CF919" s="20" t="str">
        <f t="shared" si="923"/>
        <v>-</v>
      </c>
      <c r="CG919" s="20" t="str">
        <f t="shared" si="1040"/>
        <v>-</v>
      </c>
      <c r="CH919" s="26" t="e">
        <f>_xlfn.XLOOKUP(CI919,'Banco de dados'!$B:$B,'Banco de dados'!$D:$D)</f>
        <v>#N/A</v>
      </c>
      <c r="CI919" s="27" t="s">
        <v>273</v>
      </c>
      <c r="CJ919" s="26" t="e">
        <f>_xlfn.XLOOKUP(CI919,'Banco de dados'!$B:$B,'Banco de dados'!$E:$E)</f>
        <v>#N/A</v>
      </c>
      <c r="CK919" s="26"/>
      <c r="CL919" s="26" t="e">
        <f>IF(CK919="-","-",_xlfn.XLOOKUP(CK919,'Banco de dados'!$B:$B,'Banco de dados'!$E:$E))</f>
        <v>#N/A</v>
      </c>
      <c r="CM919" s="28">
        <f t="shared" si="925"/>
        <v>1</v>
      </c>
      <c r="CN919" s="26" t="e">
        <f>_xlfn.XLOOKUP(CI919,'Banco de dados'!$B:$B,'Banco de dados'!$H:$H)</f>
        <v>#N/A</v>
      </c>
      <c r="CO919" s="26" t="e">
        <f t="array" aca="1" ref="CO919" ca="1">_xludf.XLOOKUP(CK919,'Banco de dados'!$B:$B,'Banco de dados'!$H:$H)</f>
        <v>#NAME?</v>
      </c>
      <c r="CP919" s="26" t="e">
        <f t="array" aca="1" ref="CP919" ca="1">_xludf.XLOOKUP(CI919,'Banco de dados'!$B:$B,'Banco de dados'!$F:$F)</f>
        <v>#NAME?</v>
      </c>
      <c r="CQ919" s="26" t="e">
        <f t="array" aca="1" ref="CQ919" ca="1">_xludf.XLOOKUP(CK919,'Banco de dados'!$B:$B,'Banco de dados'!$F:$F)</f>
        <v>#NAME?</v>
      </c>
      <c r="CR919" s="27">
        <v>0</v>
      </c>
      <c r="CS919" s="27"/>
      <c r="CT919" s="26" t="str">
        <f>IF(AG919=0.5,"Suporte",IF(AND(AG919&gt;='Braços de IP'!$B$9,AG919&lt;='Braços de IP'!$D$9),'Braços de IP'!$E$9,IF(AND(AG919&gt;='Braços de IP'!$B$10,AG919&lt;='Braços de IP'!$D$10),'Braços de IP'!$E$10,IF(AND(AG919&gt;='Braços de IP'!$B$11,AG919&lt;='Braços de IP'!$D$11),'Braços de IP'!$E$11,IF(AND(AG919&gt;='Braços de IP'!$B$12,AG919&lt;='Braços de IP'!$D$12),'Braços de IP'!$E$12,IF(AND(AG919&gt;='Braços de IP'!$B$13,AG919&lt;='Braços de IP'!$D$13),'Braços de IP'!$E$13,IF(AND(AG919&gt;='Braços de IP'!$B$14,AG919&lt;='Braços de IP'!$D$14),'Braços de IP'!$E$14,"ERRO")))))))</f>
        <v>Médio I</v>
      </c>
      <c r="CU919" s="27"/>
      <c r="CV919" s="26" t="str">
        <f>IF($CU919="","",VLOOKUP($CU919,'Braços de IP'!$E$9:$I$15,2,0))</f>
        <v/>
      </c>
      <c r="CW919" s="29" t="str">
        <f>IF($CU919="","",VLOOKUP($CU919,'Braços de IP'!$E$9:$I$15,5,0))</f>
        <v/>
      </c>
      <c r="CX919" s="26"/>
      <c r="CY919" s="26"/>
      <c r="CZ919" s="26"/>
      <c r="DA919" s="26"/>
      <c r="DB919" s="26"/>
      <c r="DC919" s="26"/>
      <c r="DD919" s="30" t="e">
        <f t="shared" si="926"/>
        <v>#N/A</v>
      </c>
      <c r="DE919" s="31">
        <f t="shared" si="927"/>
        <v>40</v>
      </c>
      <c r="DF919" s="30" t="e">
        <f t="shared" si="928"/>
        <v>#N/A</v>
      </c>
      <c r="DG919" s="32" t="e">
        <f t="shared" si="929"/>
        <v>#N/A</v>
      </c>
      <c r="DH919" s="33" t="s">
        <v>172</v>
      </c>
      <c r="DI919" s="34"/>
      <c r="DJ919" s="35"/>
      <c r="DK919" s="16" t="s">
        <v>144</v>
      </c>
      <c r="DL919" s="16"/>
      <c r="DN919" s="36" t="e">
        <f t="shared" si="970"/>
        <v>#VALUE!</v>
      </c>
    </row>
    <row r="920" spans="1:118" ht="15.75" customHeight="1" x14ac:dyDescent="0.25">
      <c r="A920" s="1"/>
      <c r="B920" s="16">
        <v>219</v>
      </c>
      <c r="C920" s="16" t="s">
        <v>146</v>
      </c>
      <c r="D920" s="16" t="s">
        <v>704</v>
      </c>
      <c r="E920" s="16">
        <v>-8.0495839999999994</v>
      </c>
      <c r="F920" s="16">
        <v>-34.940085000000003</v>
      </c>
      <c r="G920" s="16" t="s">
        <v>153</v>
      </c>
      <c r="H920" s="17" t="s">
        <v>136</v>
      </c>
      <c r="I920" s="16" t="s">
        <v>149</v>
      </c>
      <c r="J920" s="17" t="s">
        <v>137</v>
      </c>
      <c r="K920" s="18">
        <v>90</v>
      </c>
      <c r="L920" s="17" t="s">
        <v>138</v>
      </c>
      <c r="M920" s="17">
        <v>0</v>
      </c>
      <c r="N920" s="16">
        <f t="shared" si="966"/>
        <v>180</v>
      </c>
      <c r="O920" s="17">
        <v>1</v>
      </c>
      <c r="P920" s="17">
        <v>2.73</v>
      </c>
      <c r="Q920" s="17">
        <v>8.94</v>
      </c>
      <c r="R920" s="16"/>
      <c r="S920" s="16"/>
      <c r="T920" s="16">
        <v>0</v>
      </c>
      <c r="U920" s="17">
        <v>2.64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 t="s">
        <v>139</v>
      </c>
      <c r="AB920" s="17" t="s">
        <v>140</v>
      </c>
      <c r="AC920" s="17">
        <v>27.98</v>
      </c>
      <c r="AD920" s="17">
        <v>6.8</v>
      </c>
      <c r="AE920" s="17">
        <v>1</v>
      </c>
      <c r="AF920" s="17">
        <v>1.87</v>
      </c>
      <c r="AG920" s="17">
        <v>2.8</v>
      </c>
      <c r="AH920" s="17">
        <f t="shared" si="967"/>
        <v>0.92999999999999972</v>
      </c>
      <c r="AI920" s="17" t="s">
        <v>136</v>
      </c>
      <c r="AJ920" s="17" t="s">
        <v>136</v>
      </c>
      <c r="AK920" s="17" t="s">
        <v>141</v>
      </c>
      <c r="AL920" s="17">
        <f t="shared" si="968"/>
        <v>2</v>
      </c>
      <c r="AM920" s="17">
        <v>0</v>
      </c>
      <c r="AN920" s="17"/>
      <c r="AO920" s="17">
        <v>0</v>
      </c>
      <c r="AP920" s="17">
        <v>0</v>
      </c>
      <c r="AQ920" s="17">
        <v>0</v>
      </c>
      <c r="AR920" s="17" t="s">
        <v>136</v>
      </c>
      <c r="AS920" s="19">
        <f t="shared" si="908"/>
        <v>0</v>
      </c>
      <c r="AT920" s="19"/>
      <c r="AU920" s="19">
        <f>VLOOKUP(G920,ABNT5101!$I$3:$J$9,2)</f>
        <v>15</v>
      </c>
      <c r="AV920" s="19">
        <f>VLOOKUP(G920,ABNT5101!$I$3:$M$9,5)</f>
        <v>0.18</v>
      </c>
      <c r="AW920" s="17" t="str">
        <f>_xlfn.XLOOKUP(G920,ABNT5101!I:I,ABNT5101!L:L)</f>
        <v>-</v>
      </c>
      <c r="AX920" s="17">
        <f>_xlfn.XLOOKUP(G920,ABNT5101!$I:$I,ABNT5101!M:M)</f>
        <v>0.18</v>
      </c>
      <c r="AY920" s="17" t="str">
        <f>_xlfn.XLOOKUP(G920,ABNT5101!$I:$I,ABNT5101!N:N)</f>
        <v>-</v>
      </c>
      <c r="AZ920" s="17">
        <f>_xlfn.XLOOKUP(G920,ABNT5101!$I:$I,ABNT5101!O:O)</f>
        <v>15</v>
      </c>
      <c r="BA920" s="20" t="str">
        <f t="shared" si="909"/>
        <v>ATENDE</v>
      </c>
      <c r="BB920" s="21">
        <f t="shared" ref="BB920:BC920" si="1101">BE920/AU920-1</f>
        <v>0.28133333333333321</v>
      </c>
      <c r="BC920" s="21">
        <f t="shared" si="1101"/>
        <v>1.0555555555555558</v>
      </c>
      <c r="BD920" s="21" t="str">
        <f t="shared" si="911"/>
        <v>-</v>
      </c>
      <c r="BE920" s="49">
        <v>19.22</v>
      </c>
      <c r="BF920" s="49">
        <v>0.37</v>
      </c>
      <c r="BG920" s="22"/>
      <c r="BH920" s="22"/>
      <c r="BI920" s="23"/>
      <c r="BJ920" s="22"/>
      <c r="BK920" s="20" t="str">
        <f t="shared" si="912"/>
        <v>ATENDE</v>
      </c>
      <c r="BL920" s="20" t="str">
        <f t="shared" si="913"/>
        <v>ATENDE</v>
      </c>
      <c r="BM920" s="20" t="str">
        <f t="shared" si="914"/>
        <v>ATENDE</v>
      </c>
      <c r="BN920" s="20" t="str">
        <f t="shared" si="915"/>
        <v>ATENDE</v>
      </c>
      <c r="BO920" s="24" t="str">
        <f t="shared" si="916"/>
        <v>C3</v>
      </c>
      <c r="BP920" s="24" t="str">
        <f t="shared" si="1032"/>
        <v>P5</v>
      </c>
      <c r="BQ920" s="25">
        <f t="shared" si="1060"/>
        <v>2.2240000000000002</v>
      </c>
      <c r="BR920" s="22">
        <v>16.12</v>
      </c>
      <c r="BS920" s="22">
        <v>9.43</v>
      </c>
      <c r="BT920" s="24">
        <f>IF(BP920="-","-",_xlfn.XLOOKUP(BP920,ABNT5101!$B$4:$B$9,ABNT5101!$C$4:$C$9))</f>
        <v>5</v>
      </c>
      <c r="BU920" s="24">
        <f>IF(BP920="-","-",_xlfn.XLOOKUP(BP920,ABNT5101!$B$4:$B$9,ABNT5101!$D$4:$D$9))</f>
        <v>1</v>
      </c>
      <c r="BV920" s="20" t="str">
        <f t="shared" si="918"/>
        <v>ATENDE</v>
      </c>
      <c r="BW920" s="20" t="str">
        <f t="shared" si="1061"/>
        <v>ATENDE</v>
      </c>
      <c r="BX920" s="20" t="str">
        <f t="shared" si="920"/>
        <v>ATENDE</v>
      </c>
      <c r="BY920" s="24" t="str">
        <f t="shared" ref="BY920:BY922" si="1102">BP920</f>
        <v>P5</v>
      </c>
      <c r="BZ920" s="25">
        <f t="shared" si="921"/>
        <v>0.252</v>
      </c>
      <c r="CA920" s="24">
        <v>6.26</v>
      </c>
      <c r="CB920" s="24">
        <v>2.2599999999999998</v>
      </c>
      <c r="CC920" s="20">
        <f>IF(BY920="-","-",_xlfn.XLOOKUP(BY920,ABNT5101!$B$4:$B$9,ABNT5101!$C$4:$C$9))</f>
        <v>5</v>
      </c>
      <c r="CD920" s="24">
        <f>IF(BY920="-","-",_xlfn.XLOOKUP(BY920,ABNT5101!$B$4:$B$9,ABNT5101!$D$4:$D$9))</f>
        <v>1</v>
      </c>
      <c r="CE920" s="20" t="str">
        <f t="shared" si="922"/>
        <v>ATENDE</v>
      </c>
      <c r="CF920" s="20" t="str">
        <f t="shared" si="923"/>
        <v>ATENDE</v>
      </c>
      <c r="CG920" s="20" t="str">
        <f t="shared" si="1040"/>
        <v>ATENDE</v>
      </c>
      <c r="CH920" s="26" t="str">
        <f>_xlfn.XLOOKUP(CI920,'Banco de dados'!$B:$B,'Banco de dados'!$D:$D)</f>
        <v>LEDSTAR</v>
      </c>
      <c r="CI920" s="50" t="s">
        <v>242</v>
      </c>
      <c r="CJ920" s="26" t="str">
        <f>_xlfn.XLOOKUP(CI920,'Banco de dados'!$B:$B,'Banco de dados'!$E:$E)</f>
        <v>LUM LED SL VT 9.1 65W</v>
      </c>
      <c r="CK920" s="26"/>
      <c r="CL920" s="26" t="e">
        <f>IF(CK920="-","-",_xlfn.XLOOKUP(CK920,'Banco de dados'!$B:$B,'Banco de dados'!$E:$E))</f>
        <v>#N/A</v>
      </c>
      <c r="CM920" s="28">
        <f t="shared" si="925"/>
        <v>1</v>
      </c>
      <c r="CN920" s="26">
        <f>_xlfn.XLOOKUP(CI920,'Banco de dados'!$B:$B,'Banco de dados'!$H:$H)</f>
        <v>65</v>
      </c>
      <c r="CO920" s="26" t="e">
        <f t="array" aca="1" ref="CO920" ca="1">_xludf.XLOOKUP(CK920,'Banco de dados'!$B:$B,'Banco de dados'!$H:$H)</f>
        <v>#NAME?</v>
      </c>
      <c r="CP920" s="26" t="e">
        <f t="array" aca="1" ref="CP920" ca="1">_xludf.XLOOKUP(CI920,'Banco de dados'!$B:$B,'Banco de dados'!$F:$F)</f>
        <v>#NAME?</v>
      </c>
      <c r="CQ920" s="26" t="e">
        <f t="array" aca="1" ref="CQ920" ca="1">_xludf.XLOOKUP(CK920,'Banco de dados'!$B:$B,'Banco de dados'!$F:$F)</f>
        <v>#NAME?</v>
      </c>
      <c r="CR920" s="27">
        <v>0</v>
      </c>
      <c r="CS920" s="27"/>
      <c r="CT920" s="26" t="str">
        <f>IF(AG920=0.5,"Suporte",IF(AND(AG920&gt;='Braços de IP'!$B$9,AG920&lt;='Braços de IP'!$D$9),'Braços de IP'!$E$9,IF(AND(AG920&gt;='Braços de IP'!$B$10,AG920&lt;='Braços de IP'!$D$10),'Braços de IP'!$E$10,IF(AND(AG920&gt;='Braços de IP'!$B$11,AG920&lt;='Braços de IP'!$D$11),'Braços de IP'!$E$11,IF(AND(AG920&gt;='Braços de IP'!$B$12,AG920&lt;='Braços de IP'!$D$12),'Braços de IP'!$E$12,IF(AND(AG920&gt;='Braços de IP'!$B$13,AG920&lt;='Braços de IP'!$D$13),'Braços de IP'!$E$13,IF(AND(AG920&gt;='Braços de IP'!$B$14,AG920&lt;='Braços de IP'!$D$14),'Braços de IP'!$E$14,"ERRO")))))))</f>
        <v>Longo I</v>
      </c>
      <c r="CU920" s="27"/>
      <c r="CV920" s="26" t="str">
        <f>IF($CU920="","",VLOOKUP($CU920,'Braços de IP'!$E$9:$I$15,2,0))</f>
        <v/>
      </c>
      <c r="CW920" s="29" t="str">
        <f>IF($CU920="","",VLOOKUP($CU920,'Braços de IP'!$E$9:$I$15,5,0))</f>
        <v/>
      </c>
      <c r="CX920" s="26"/>
      <c r="CY920" s="26"/>
      <c r="CZ920" s="26"/>
      <c r="DA920" s="26"/>
      <c r="DB920" s="26"/>
      <c r="DC920" s="26"/>
      <c r="DD920" s="30">
        <f t="shared" si="926"/>
        <v>65</v>
      </c>
      <c r="DE920" s="31">
        <f t="shared" si="927"/>
        <v>90</v>
      </c>
      <c r="DF920" s="30">
        <f t="shared" si="928"/>
        <v>155</v>
      </c>
      <c r="DG920" s="32">
        <f t="shared" si="929"/>
        <v>0.27777777777777779</v>
      </c>
      <c r="DH920" s="33" t="s">
        <v>172</v>
      </c>
      <c r="DI920" s="34"/>
      <c r="DJ920" s="35"/>
      <c r="DK920" s="16" t="s">
        <v>144</v>
      </c>
      <c r="DL920" s="16"/>
      <c r="DN920" s="36" t="e">
        <f t="shared" si="970"/>
        <v>#VALUE!</v>
      </c>
    </row>
    <row r="921" spans="1:118" ht="15.75" customHeight="1" x14ac:dyDescent="0.25">
      <c r="A921" s="1"/>
      <c r="B921" s="16">
        <v>219</v>
      </c>
      <c r="C921" s="16" t="s">
        <v>146</v>
      </c>
      <c r="D921" s="16" t="s">
        <v>704</v>
      </c>
      <c r="E921" s="16">
        <v>-8.0495839999999994</v>
      </c>
      <c r="F921" s="16">
        <v>-34.940085000000003</v>
      </c>
      <c r="G921" s="16" t="s">
        <v>153</v>
      </c>
      <c r="H921" s="17" t="s">
        <v>136</v>
      </c>
      <c r="I921" s="16" t="s">
        <v>149</v>
      </c>
      <c r="J921" s="17" t="s">
        <v>137</v>
      </c>
      <c r="K921" s="18">
        <v>90</v>
      </c>
      <c r="L921" s="17" t="s">
        <v>138</v>
      </c>
      <c r="M921" s="17">
        <v>0</v>
      </c>
      <c r="N921" s="16">
        <f t="shared" si="966"/>
        <v>180</v>
      </c>
      <c r="O921" s="17">
        <v>1</v>
      </c>
      <c r="P921" s="17">
        <v>2.73</v>
      </c>
      <c r="Q921" s="17">
        <v>8.94</v>
      </c>
      <c r="R921" s="16"/>
      <c r="S921" s="16"/>
      <c r="T921" s="16">
        <v>0</v>
      </c>
      <c r="U921" s="17">
        <v>2.64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 t="s">
        <v>139</v>
      </c>
      <c r="AB921" s="17" t="s">
        <v>140</v>
      </c>
      <c r="AC921" s="17">
        <v>27.98</v>
      </c>
      <c r="AD921" s="17">
        <v>6.8</v>
      </c>
      <c r="AE921" s="17">
        <v>1</v>
      </c>
      <c r="AF921" s="17">
        <v>1.87</v>
      </c>
      <c r="AG921" s="17">
        <v>2.8</v>
      </c>
      <c r="AH921" s="17">
        <f t="shared" si="967"/>
        <v>0.92999999999999972</v>
      </c>
      <c r="AI921" s="17" t="s">
        <v>136</v>
      </c>
      <c r="AJ921" s="17" t="s">
        <v>136</v>
      </c>
      <c r="AK921" s="17" t="s">
        <v>141</v>
      </c>
      <c r="AL921" s="17">
        <f t="shared" si="968"/>
        <v>2</v>
      </c>
      <c r="AM921" s="17">
        <v>0</v>
      </c>
      <c r="AN921" s="17"/>
      <c r="AO921" s="17">
        <v>0</v>
      </c>
      <c r="AP921" s="17">
        <v>0</v>
      </c>
      <c r="AQ921" s="17">
        <v>0</v>
      </c>
      <c r="AR921" s="17" t="s">
        <v>136</v>
      </c>
      <c r="AS921" s="19">
        <f t="shared" si="908"/>
        <v>0</v>
      </c>
      <c r="AT921" s="19"/>
      <c r="AU921" s="19">
        <f>VLOOKUP(G921,ABNT5101!$I$3:$J$9,2)</f>
        <v>15</v>
      </c>
      <c r="AV921" s="19">
        <f>VLOOKUP(G921,ABNT5101!$I$3:$M$9,5)</f>
        <v>0.18</v>
      </c>
      <c r="AW921" s="17" t="str">
        <f>_xlfn.XLOOKUP(G921,ABNT5101!I:I,ABNT5101!L:L)</f>
        <v>-</v>
      </c>
      <c r="AX921" s="17">
        <f>_xlfn.XLOOKUP(G921,ABNT5101!$I:$I,ABNT5101!M:M)</f>
        <v>0.18</v>
      </c>
      <c r="AY921" s="17" t="str">
        <f>_xlfn.XLOOKUP(G921,ABNT5101!$I:$I,ABNT5101!N:N)</f>
        <v>-</v>
      </c>
      <c r="AZ921" s="17">
        <f>_xlfn.XLOOKUP(G921,ABNT5101!$I:$I,ABNT5101!O:O)</f>
        <v>15</v>
      </c>
      <c r="BA921" s="20" t="str">
        <f t="shared" si="909"/>
        <v>ATENDE</v>
      </c>
      <c r="BB921" s="21">
        <f t="shared" ref="BB921:BC921" si="1103">BE921/AU921-1</f>
        <v>0.15533333333333332</v>
      </c>
      <c r="BC921" s="21">
        <f t="shared" si="1103"/>
        <v>2.5555555555555558</v>
      </c>
      <c r="BD921" s="21" t="str">
        <f t="shared" si="911"/>
        <v>-</v>
      </c>
      <c r="BE921" s="49">
        <v>17.329999999999998</v>
      </c>
      <c r="BF921" s="49">
        <v>0.64</v>
      </c>
      <c r="BG921" s="22"/>
      <c r="BH921" s="22"/>
      <c r="BI921" s="23"/>
      <c r="BJ921" s="22"/>
      <c r="BK921" s="20" t="str">
        <f t="shared" si="912"/>
        <v>ATENDE</v>
      </c>
      <c r="BL921" s="20" t="str">
        <f t="shared" si="913"/>
        <v>ATENDE</v>
      </c>
      <c r="BM921" s="20" t="str">
        <f t="shared" si="914"/>
        <v>ATENDE</v>
      </c>
      <c r="BN921" s="20" t="str">
        <f t="shared" si="915"/>
        <v>ATENDE</v>
      </c>
      <c r="BO921" s="24" t="str">
        <f t="shared" si="916"/>
        <v>C3</v>
      </c>
      <c r="BP921" s="24" t="str">
        <f t="shared" si="1032"/>
        <v>P5</v>
      </c>
      <c r="BQ921" s="25">
        <f t="shared" si="1060"/>
        <v>1.8579999999999997</v>
      </c>
      <c r="BR921" s="22">
        <v>14.29</v>
      </c>
      <c r="BS921" s="22">
        <v>7.02</v>
      </c>
      <c r="BT921" s="24">
        <f>IF(BP921="-","-",_xlfn.XLOOKUP(BP921,ABNT5101!$B$4:$B$9,ABNT5101!$C$4:$C$9))</f>
        <v>5</v>
      </c>
      <c r="BU921" s="24">
        <f>IF(BP921="-","-",_xlfn.XLOOKUP(BP921,ABNT5101!$B$4:$B$9,ABNT5101!$D$4:$D$9))</f>
        <v>1</v>
      </c>
      <c r="BV921" s="20" t="str">
        <f t="shared" si="918"/>
        <v>ATENDE</v>
      </c>
      <c r="BW921" s="20" t="str">
        <f t="shared" si="1061"/>
        <v>ATENDE</v>
      </c>
      <c r="BX921" s="20" t="str">
        <f t="shared" si="920"/>
        <v>ATENDE</v>
      </c>
      <c r="BY921" s="24" t="str">
        <f t="shared" si="1102"/>
        <v>P5</v>
      </c>
      <c r="BZ921" s="25">
        <f t="shared" si="921"/>
        <v>2.4000000000000021E-2</v>
      </c>
      <c r="CA921" s="24">
        <v>5.12</v>
      </c>
      <c r="CB921" s="24">
        <v>2.4500000000000002</v>
      </c>
      <c r="CC921" s="20">
        <f>IF(BY921="-","-",_xlfn.XLOOKUP(BY921,ABNT5101!$B$4:$B$9,ABNT5101!$C$4:$C$9))</f>
        <v>5</v>
      </c>
      <c r="CD921" s="24">
        <f>IF(BY921="-","-",_xlfn.XLOOKUP(BY921,ABNT5101!$B$4:$B$9,ABNT5101!$D$4:$D$9))</f>
        <v>1</v>
      </c>
      <c r="CE921" s="20" t="str">
        <f t="shared" si="922"/>
        <v>ATENDE</v>
      </c>
      <c r="CF921" s="20" t="str">
        <f t="shared" si="923"/>
        <v>ATENDE</v>
      </c>
      <c r="CG921" s="20" t="str">
        <f t="shared" si="1040"/>
        <v>ATENDE</v>
      </c>
      <c r="CH921" s="26" t="str">
        <f>_xlfn.XLOOKUP(CI921,'Banco de dados'!$B:$B,'Banco de dados'!$D:$D)</f>
        <v>SX LIGHTING</v>
      </c>
      <c r="CI921" s="50" t="s">
        <v>401</v>
      </c>
      <c r="CJ921" s="26" t="str">
        <f>_xlfn.XLOOKUP(CI921,'Banco de dados'!$B:$B,'Banco de dados'!$E:$E)</f>
        <v>SXINEVO050K50L12CZF7PHF</v>
      </c>
      <c r="CK921" s="26"/>
      <c r="CL921" s="26" t="e">
        <f>IF(CK921="-","-",_xlfn.XLOOKUP(CK921,'Banco de dados'!$B:$B,'Banco de dados'!$E:$E))</f>
        <v>#N/A</v>
      </c>
      <c r="CM921" s="28">
        <f t="shared" si="925"/>
        <v>1</v>
      </c>
      <c r="CN921" s="26">
        <f>_xlfn.XLOOKUP(CI921,'Banco de dados'!$B:$B,'Banco de dados'!$H:$H)</f>
        <v>50</v>
      </c>
      <c r="CO921" s="26" t="e">
        <f t="array" aca="1" ref="CO921" ca="1">_xludf.XLOOKUP(CK921,'Banco de dados'!$B:$B,'Banco de dados'!$H:$H)</f>
        <v>#NAME?</v>
      </c>
      <c r="CP921" s="26" t="e">
        <f t="array" aca="1" ref="CP921" ca="1">_xludf.XLOOKUP(CI921,'Banco de dados'!$B:$B,'Banco de dados'!$F:$F)</f>
        <v>#NAME?</v>
      </c>
      <c r="CQ921" s="26" t="e">
        <f t="array" aca="1" ref="CQ921" ca="1">_xludf.XLOOKUP(CK921,'Banco de dados'!$B:$B,'Banco de dados'!$F:$F)</f>
        <v>#NAME?</v>
      </c>
      <c r="CR921" s="27">
        <v>0</v>
      </c>
      <c r="CS921" s="27"/>
      <c r="CT921" s="26" t="str">
        <f>IF(AG921=0.5,"Suporte",IF(AND(AG921&gt;='Braços de IP'!$B$9,AG921&lt;='Braços de IP'!$D$9),'Braços de IP'!$E$9,IF(AND(AG921&gt;='Braços de IP'!$B$10,AG921&lt;='Braços de IP'!$D$10),'Braços de IP'!$E$10,IF(AND(AG921&gt;='Braços de IP'!$B$11,AG921&lt;='Braços de IP'!$D$11),'Braços de IP'!$E$11,IF(AND(AG921&gt;='Braços de IP'!$B$12,AG921&lt;='Braços de IP'!$D$12),'Braços de IP'!$E$12,IF(AND(AG921&gt;='Braços de IP'!$B$13,AG921&lt;='Braços de IP'!$D$13),'Braços de IP'!$E$13,IF(AND(AG921&gt;='Braços de IP'!$B$14,AG921&lt;='Braços de IP'!$D$14),'Braços de IP'!$E$14,"ERRO")))))))</f>
        <v>Longo I</v>
      </c>
      <c r="CU921" s="27"/>
      <c r="CV921" s="26" t="str">
        <f>IF($CU921="","",VLOOKUP($CU921,'Braços de IP'!$E$9:$I$15,2,0))</f>
        <v/>
      </c>
      <c r="CW921" s="29" t="str">
        <f>IF($CU921="","",VLOOKUP($CU921,'Braços de IP'!$E$9:$I$15,5,0))</f>
        <v/>
      </c>
      <c r="CX921" s="26"/>
      <c r="CY921" s="26"/>
      <c r="CZ921" s="26"/>
      <c r="DA921" s="26"/>
      <c r="DB921" s="26"/>
      <c r="DC921" s="26"/>
      <c r="DD921" s="30">
        <f t="shared" si="926"/>
        <v>50</v>
      </c>
      <c r="DE921" s="31">
        <f t="shared" si="927"/>
        <v>90</v>
      </c>
      <c r="DF921" s="30">
        <f t="shared" si="928"/>
        <v>140</v>
      </c>
      <c r="DG921" s="32">
        <f t="shared" si="929"/>
        <v>0.44444444444444442</v>
      </c>
      <c r="DH921" s="33" t="s">
        <v>172</v>
      </c>
      <c r="DI921" s="34"/>
      <c r="DJ921" s="35"/>
      <c r="DK921" s="16" t="s">
        <v>144</v>
      </c>
      <c r="DL921" s="16"/>
      <c r="DN921" s="36" t="e">
        <f t="shared" si="970"/>
        <v>#VALUE!</v>
      </c>
    </row>
    <row r="922" spans="1:118" ht="15.75" customHeight="1" x14ac:dyDescent="0.25">
      <c r="A922" s="1"/>
      <c r="B922" s="16">
        <v>219</v>
      </c>
      <c r="C922" s="16" t="s">
        <v>146</v>
      </c>
      <c r="D922" s="16" t="s">
        <v>704</v>
      </c>
      <c r="E922" s="16">
        <v>-8.0495839999999994</v>
      </c>
      <c r="F922" s="16">
        <v>-34.940085000000003</v>
      </c>
      <c r="G922" s="16" t="s">
        <v>153</v>
      </c>
      <c r="H922" s="17" t="s">
        <v>136</v>
      </c>
      <c r="I922" s="16" t="s">
        <v>149</v>
      </c>
      <c r="J922" s="17" t="s">
        <v>137</v>
      </c>
      <c r="K922" s="18">
        <v>90</v>
      </c>
      <c r="L922" s="17" t="s">
        <v>138</v>
      </c>
      <c r="M922" s="17">
        <v>0</v>
      </c>
      <c r="N922" s="16">
        <f t="shared" si="966"/>
        <v>180</v>
      </c>
      <c r="O922" s="17">
        <v>1</v>
      </c>
      <c r="P922" s="17">
        <v>2.73</v>
      </c>
      <c r="Q922" s="17">
        <v>8.94</v>
      </c>
      <c r="R922" s="16"/>
      <c r="S922" s="16"/>
      <c r="T922" s="16">
        <v>0</v>
      </c>
      <c r="U922" s="17">
        <v>2.64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 t="s">
        <v>139</v>
      </c>
      <c r="AB922" s="17" t="s">
        <v>140</v>
      </c>
      <c r="AC922" s="17">
        <v>27.98</v>
      </c>
      <c r="AD922" s="17">
        <v>6.8</v>
      </c>
      <c r="AE922" s="17">
        <v>1</v>
      </c>
      <c r="AF922" s="17">
        <v>1.87</v>
      </c>
      <c r="AG922" s="17">
        <v>2.8</v>
      </c>
      <c r="AH922" s="17">
        <f t="shared" si="967"/>
        <v>0.92999999999999972</v>
      </c>
      <c r="AI922" s="17" t="s">
        <v>136</v>
      </c>
      <c r="AJ922" s="17" t="s">
        <v>136</v>
      </c>
      <c r="AK922" s="17" t="s">
        <v>141</v>
      </c>
      <c r="AL922" s="17">
        <f t="shared" si="968"/>
        <v>2</v>
      </c>
      <c r="AM922" s="17">
        <v>0</v>
      </c>
      <c r="AN922" s="17"/>
      <c r="AO922" s="17">
        <v>0</v>
      </c>
      <c r="AP922" s="17">
        <v>0</v>
      </c>
      <c r="AQ922" s="17">
        <v>0</v>
      </c>
      <c r="AR922" s="17" t="s">
        <v>136</v>
      </c>
      <c r="AS922" s="19">
        <f t="shared" si="908"/>
        <v>0</v>
      </c>
      <c r="AT922" s="19"/>
      <c r="AU922" s="19">
        <f>VLOOKUP(G922,ABNT5101!$I$3:$J$9,2)</f>
        <v>15</v>
      </c>
      <c r="AV922" s="19">
        <f>VLOOKUP(G922,ABNT5101!$I$3:$M$9,5)</f>
        <v>0.18</v>
      </c>
      <c r="AW922" s="17" t="str">
        <f>_xlfn.XLOOKUP(G922,ABNT5101!I:I,ABNT5101!L:L)</f>
        <v>-</v>
      </c>
      <c r="AX922" s="17">
        <f>_xlfn.XLOOKUP(G922,ABNT5101!$I:$I,ABNT5101!M:M)</f>
        <v>0.18</v>
      </c>
      <c r="AY922" s="17" t="str">
        <f>_xlfn.XLOOKUP(G922,ABNT5101!$I:$I,ABNT5101!N:N)</f>
        <v>-</v>
      </c>
      <c r="AZ922" s="17">
        <f>_xlfn.XLOOKUP(G922,ABNT5101!$I:$I,ABNT5101!O:O)</f>
        <v>15</v>
      </c>
      <c r="BA922" s="20" t="str">
        <f t="shared" si="909"/>
        <v>ATENDE</v>
      </c>
      <c r="BB922" s="21">
        <f t="shared" ref="BB922:BC922" si="1104">BE922/AU922-1</f>
        <v>0.23199999999999998</v>
      </c>
      <c r="BC922" s="21">
        <f t="shared" si="1104"/>
        <v>2.3888888888888888</v>
      </c>
      <c r="BD922" s="21" t="str">
        <f t="shared" si="911"/>
        <v>-</v>
      </c>
      <c r="BE922" s="49">
        <v>18.48</v>
      </c>
      <c r="BF922" s="49">
        <v>0.61</v>
      </c>
      <c r="BG922" s="22"/>
      <c r="BH922" s="22"/>
      <c r="BI922" s="23"/>
      <c r="BJ922" s="22"/>
      <c r="BK922" s="20" t="str">
        <f t="shared" si="912"/>
        <v>ATENDE</v>
      </c>
      <c r="BL922" s="20" t="str">
        <f t="shared" si="913"/>
        <v>ATENDE</v>
      </c>
      <c r="BM922" s="20" t="str">
        <f t="shared" si="914"/>
        <v>ATENDE</v>
      </c>
      <c r="BN922" s="20" t="str">
        <f t="shared" si="915"/>
        <v>ATENDE</v>
      </c>
      <c r="BO922" s="24" t="str">
        <f t="shared" si="916"/>
        <v>C3</v>
      </c>
      <c r="BP922" s="24" t="str">
        <f t="shared" si="1032"/>
        <v>P5</v>
      </c>
      <c r="BQ922" s="25">
        <f t="shared" si="1060"/>
        <v>1.5140000000000002</v>
      </c>
      <c r="BR922" s="22">
        <v>12.57</v>
      </c>
      <c r="BS922" s="22">
        <v>5.65</v>
      </c>
      <c r="BT922" s="24">
        <f>IF(BP922="-","-",_xlfn.XLOOKUP(BP922,ABNT5101!$B$4:$B$9,ABNT5101!$C$4:$C$9))</f>
        <v>5</v>
      </c>
      <c r="BU922" s="24">
        <f>IF(BP922="-","-",_xlfn.XLOOKUP(BP922,ABNT5101!$B$4:$B$9,ABNT5101!$D$4:$D$9))</f>
        <v>1</v>
      </c>
      <c r="BV922" s="20" t="str">
        <f t="shared" si="918"/>
        <v>ATENDE</v>
      </c>
      <c r="BW922" s="20" t="str">
        <f t="shared" si="1061"/>
        <v>ATENDE</v>
      </c>
      <c r="BX922" s="20" t="str">
        <f t="shared" si="920"/>
        <v>ATENDE</v>
      </c>
      <c r="BY922" s="24" t="str">
        <f t="shared" si="1102"/>
        <v>P5</v>
      </c>
      <c r="BZ922" s="25">
        <f t="shared" si="921"/>
        <v>0.38000000000000012</v>
      </c>
      <c r="CA922" s="24">
        <v>6.9</v>
      </c>
      <c r="CB922" s="24">
        <v>4.66</v>
      </c>
      <c r="CC922" s="20">
        <f>IF(BY922="-","-",_xlfn.XLOOKUP(BY922,ABNT5101!$B$4:$B$9,ABNT5101!$C$4:$C$9))</f>
        <v>5</v>
      </c>
      <c r="CD922" s="24">
        <f>IF(BY922="-","-",_xlfn.XLOOKUP(BY922,ABNT5101!$B$4:$B$9,ABNT5101!$D$4:$D$9))</f>
        <v>1</v>
      </c>
      <c r="CE922" s="20" t="str">
        <f t="shared" si="922"/>
        <v>ATENDE</v>
      </c>
      <c r="CF922" s="20" t="str">
        <f t="shared" si="923"/>
        <v>ATENDE</v>
      </c>
      <c r="CG922" s="20" t="str">
        <f t="shared" si="1040"/>
        <v>ATENDE</v>
      </c>
      <c r="CH922" s="26" t="e">
        <f>_xlfn.XLOOKUP(CI922,'Banco de dados'!$B:$B,'Banco de dados'!$D:$D)</f>
        <v>#N/A</v>
      </c>
      <c r="CI922" s="50" t="s">
        <v>255</v>
      </c>
      <c r="CJ922" s="26" t="e">
        <f>_xlfn.XLOOKUP(CI922,'Banco de dados'!$B:$B,'Banco de dados'!$E:$E)</f>
        <v>#N/A</v>
      </c>
      <c r="CK922" s="26"/>
      <c r="CL922" s="26" t="e">
        <f>IF(CK922="-","-",_xlfn.XLOOKUP(CK922,'Banco de dados'!$B:$B,'Banco de dados'!$E:$E))</f>
        <v>#N/A</v>
      </c>
      <c r="CM922" s="28">
        <f t="shared" si="925"/>
        <v>1</v>
      </c>
      <c r="CN922" s="26" t="e">
        <f>_xlfn.XLOOKUP(CI922,'Banco de dados'!$B:$B,'Banco de dados'!$H:$H)</f>
        <v>#N/A</v>
      </c>
      <c r="CO922" s="26" t="e">
        <f t="array" aca="1" ref="CO922" ca="1">_xludf.XLOOKUP(CK922,'Banco de dados'!$B:$B,'Banco de dados'!$H:$H)</f>
        <v>#NAME?</v>
      </c>
      <c r="CP922" s="26" t="e">
        <f t="array" aca="1" ref="CP922" ca="1">_xludf.XLOOKUP(CI922,'Banco de dados'!$B:$B,'Banco de dados'!$F:$F)</f>
        <v>#NAME?</v>
      </c>
      <c r="CQ922" s="26" t="e">
        <f t="array" aca="1" ref="CQ922" ca="1">_xludf.XLOOKUP(CK922,'Banco de dados'!$B:$B,'Banco de dados'!$F:$F)</f>
        <v>#NAME?</v>
      </c>
      <c r="CR922" s="27">
        <v>0</v>
      </c>
      <c r="CS922" s="27">
        <v>10</v>
      </c>
      <c r="CT922" s="26" t="str">
        <f>IF(AG922=0.5,"Suporte",IF(AND(AG922&gt;='Braços de IP'!$B$9,AG922&lt;='Braços de IP'!$D$9),'Braços de IP'!$E$9,IF(AND(AG922&gt;='Braços de IP'!$B$10,AG922&lt;='Braços de IP'!$D$10),'Braços de IP'!$E$10,IF(AND(AG922&gt;='Braços de IP'!$B$11,AG922&lt;='Braços de IP'!$D$11),'Braços de IP'!$E$11,IF(AND(AG922&gt;='Braços de IP'!$B$12,AG922&lt;='Braços de IP'!$D$12),'Braços de IP'!$E$12,IF(AND(AG922&gt;='Braços de IP'!$B$13,AG922&lt;='Braços de IP'!$D$13),'Braços de IP'!$E$13,IF(AND(AG922&gt;='Braços de IP'!$B$14,AG922&lt;='Braços de IP'!$D$14),'Braços de IP'!$E$14,"ERRO")))))))</f>
        <v>Longo I</v>
      </c>
      <c r="CU922" s="27"/>
      <c r="CV922" s="26" t="str">
        <f>IF($CU922="","",VLOOKUP($CU922,'Braços de IP'!$E$9:$I$15,2,0))</f>
        <v/>
      </c>
      <c r="CW922" s="29" t="str">
        <f>IF($CU922="","",VLOOKUP($CU922,'Braços de IP'!$E$9:$I$15,5,0))</f>
        <v/>
      </c>
      <c r="CX922" s="26"/>
      <c r="CY922" s="26"/>
      <c r="CZ922" s="26"/>
      <c r="DA922" s="26"/>
      <c r="DB922" s="26"/>
      <c r="DC922" s="26"/>
      <c r="DD922" s="30" t="e">
        <f t="shared" si="926"/>
        <v>#N/A</v>
      </c>
      <c r="DE922" s="31">
        <f t="shared" si="927"/>
        <v>90</v>
      </c>
      <c r="DF922" s="30" t="e">
        <f t="shared" si="928"/>
        <v>#N/A</v>
      </c>
      <c r="DG922" s="32" t="e">
        <f t="shared" si="929"/>
        <v>#N/A</v>
      </c>
      <c r="DH922" s="33" t="s">
        <v>172</v>
      </c>
      <c r="DI922" s="34"/>
      <c r="DJ922" s="35"/>
      <c r="DK922" s="16" t="s">
        <v>144</v>
      </c>
      <c r="DL922" s="16"/>
      <c r="DN922" s="36" t="e">
        <f t="shared" si="970"/>
        <v>#VALUE!</v>
      </c>
    </row>
    <row r="923" spans="1:118" ht="15.75" customHeight="1" x14ac:dyDescent="0.25">
      <c r="B923" s="16">
        <v>220</v>
      </c>
      <c r="C923" s="16" t="s">
        <v>174</v>
      </c>
      <c r="D923" s="16" t="s">
        <v>705</v>
      </c>
      <c r="E923" s="16">
        <v>-8.0632079999999995</v>
      </c>
      <c r="F923" s="16">
        <v>-34.933528000000003</v>
      </c>
      <c r="G923" s="16" t="s">
        <v>157</v>
      </c>
      <c r="H923" s="17" t="s">
        <v>136</v>
      </c>
      <c r="I923" s="16" t="s">
        <v>136</v>
      </c>
      <c r="J923" s="17" t="s">
        <v>137</v>
      </c>
      <c r="K923" s="18">
        <v>70</v>
      </c>
      <c r="L923" s="17" t="s">
        <v>138</v>
      </c>
      <c r="M923" s="17">
        <v>0</v>
      </c>
      <c r="N923" s="16">
        <f t="shared" si="966"/>
        <v>140</v>
      </c>
      <c r="O923" s="17">
        <v>1</v>
      </c>
      <c r="P923" s="17">
        <v>0</v>
      </c>
      <c r="Q923" s="17">
        <v>6.44</v>
      </c>
      <c r="R923" s="16"/>
      <c r="S923" s="16"/>
      <c r="T923" s="16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 t="s">
        <v>139</v>
      </c>
      <c r="AB923" s="17" t="s">
        <v>140</v>
      </c>
      <c r="AC923" s="17">
        <v>20.440000000000001</v>
      </c>
      <c r="AD923" s="17">
        <v>8</v>
      </c>
      <c r="AE923" s="17">
        <v>1</v>
      </c>
      <c r="AF923" s="17">
        <v>0</v>
      </c>
      <c r="AG923" s="17">
        <v>1.95</v>
      </c>
      <c r="AH923" s="17">
        <f t="shared" si="967"/>
        <v>1.95</v>
      </c>
      <c r="AI923" s="17" t="s">
        <v>136</v>
      </c>
      <c r="AJ923" s="17" t="s">
        <v>136</v>
      </c>
      <c r="AK923" s="17" t="s">
        <v>141</v>
      </c>
      <c r="AL923" s="17">
        <f t="shared" si="968"/>
        <v>2</v>
      </c>
      <c r="AM923" s="17">
        <v>0</v>
      </c>
      <c r="AN923" s="17"/>
      <c r="AO923" s="17">
        <v>0</v>
      </c>
      <c r="AP923" s="17">
        <v>0</v>
      </c>
      <c r="AQ923" s="17">
        <v>0</v>
      </c>
      <c r="AR923" s="17" t="s">
        <v>136</v>
      </c>
      <c r="AS923" s="19">
        <f t="shared" si="908"/>
        <v>0</v>
      </c>
      <c r="AT923" s="19"/>
      <c r="AU923" s="19">
        <f>VLOOKUP(G923,ABNT5101!$I$3:$J$9,2)</f>
        <v>7.5</v>
      </c>
      <c r="AV923" s="19">
        <f>VLOOKUP(G923,ABNT5101!$I$3:$M$9,5)</f>
        <v>0.18</v>
      </c>
      <c r="AW923" s="17" t="str">
        <f>_xlfn.XLOOKUP(G923,ABNT5101!I:I,ABNT5101!L:L)</f>
        <v>-</v>
      </c>
      <c r="AX923" s="17">
        <f>_xlfn.XLOOKUP(G923,ABNT5101!$I:$I,ABNT5101!M:M)</f>
        <v>0.18</v>
      </c>
      <c r="AY923" s="17" t="str">
        <f>_xlfn.XLOOKUP(G923,ABNT5101!$I:$I,ABNT5101!N:N)</f>
        <v>-</v>
      </c>
      <c r="AZ923" s="17">
        <f>_xlfn.XLOOKUP(G923,ABNT5101!$I:$I,ABNT5101!O:O)</f>
        <v>16</v>
      </c>
      <c r="BA923" s="20" t="str">
        <f t="shared" si="909"/>
        <v>NÃO ATENDE</v>
      </c>
      <c r="BB923" s="21">
        <f t="shared" ref="BB923:BC923" si="1105">BE923/AU923-1</f>
        <v>-1</v>
      </c>
      <c r="BC923" s="21">
        <f t="shared" si="1105"/>
        <v>-1</v>
      </c>
      <c r="BD923" s="21" t="str">
        <f t="shared" si="911"/>
        <v>-</v>
      </c>
      <c r="BE923" s="22"/>
      <c r="BF923" s="22"/>
      <c r="BG923" s="22"/>
      <c r="BH923" s="22"/>
      <c r="BI923" s="23"/>
      <c r="BJ923" s="22"/>
      <c r="BK923" s="20" t="str">
        <f t="shared" si="912"/>
        <v>NÃO ATENDE</v>
      </c>
      <c r="BL923" s="20" t="str">
        <f t="shared" si="913"/>
        <v>NÃO ATENDE</v>
      </c>
      <c r="BM923" s="20" t="str">
        <f t="shared" si="914"/>
        <v>NÃO ATENDE</v>
      </c>
      <c r="BN923" s="20" t="str">
        <f t="shared" si="915"/>
        <v>ATENDE</v>
      </c>
      <c r="BO923" s="24" t="str">
        <f t="shared" si="916"/>
        <v>C5</v>
      </c>
      <c r="BP923" s="24" t="s">
        <v>136</v>
      </c>
      <c r="BQ923" s="25" t="e">
        <f t="shared" si="1060"/>
        <v>#VALUE!</v>
      </c>
      <c r="BR923" s="22"/>
      <c r="BS923" s="22"/>
      <c r="BT923" s="24" t="str">
        <f>IF(BP923="-","-",_xlfn.XLOOKUP(BP923,ABNT5101!$B$4:$B$9,ABNT5101!$C$4:$C$9))</f>
        <v>-</v>
      </c>
      <c r="BU923" s="24" t="str">
        <f>IF(BP923="-","-",_xlfn.XLOOKUP(BP923,ABNT5101!$B$4:$B$9,ABNT5101!$D$4:$D$9))</f>
        <v>-</v>
      </c>
      <c r="BV923" s="20" t="str">
        <f t="shared" si="918"/>
        <v>-</v>
      </c>
      <c r="BW923" s="20" t="str">
        <f t="shared" si="1061"/>
        <v>-</v>
      </c>
      <c r="BX923" s="20" t="str">
        <f t="shared" si="920"/>
        <v>-</v>
      </c>
      <c r="BY923" s="24" t="str">
        <f t="shared" ref="BY923:BY925" si="1106">I923</f>
        <v>-</v>
      </c>
      <c r="BZ923" s="25" t="e">
        <f t="shared" si="921"/>
        <v>#VALUE!</v>
      </c>
      <c r="CA923" s="24"/>
      <c r="CB923" s="24"/>
      <c r="CC923" s="20" t="str">
        <f>IF(BY923="-","-",_xlfn.XLOOKUP(BY923,ABNT5101!$B$4:$B$9,ABNT5101!$C$4:$C$9))</f>
        <v>-</v>
      </c>
      <c r="CD923" s="24" t="str">
        <f>IF(BY923="-","-",_xlfn.XLOOKUP(BY923,ABNT5101!$B$4:$B$9,ABNT5101!$D$4:$D$9))</f>
        <v>-</v>
      </c>
      <c r="CE923" s="20" t="str">
        <f t="shared" si="922"/>
        <v>-</v>
      </c>
      <c r="CF923" s="20" t="str">
        <f t="shared" si="923"/>
        <v>-</v>
      </c>
      <c r="CG923" s="20" t="str">
        <f t="shared" si="1040"/>
        <v>-</v>
      </c>
      <c r="CH923" s="26" t="e">
        <f>_xlfn.XLOOKUP(CI923,'Banco de dados'!$B:$B,'Banco de dados'!$D:$D)</f>
        <v>#N/A</v>
      </c>
      <c r="CI923" s="27"/>
      <c r="CJ923" s="26" t="e">
        <f>_xlfn.XLOOKUP(CI923,'Banco de dados'!$B:$B,'Banco de dados'!$E:$E)</f>
        <v>#N/A</v>
      </c>
      <c r="CK923" s="26"/>
      <c r="CL923" s="26" t="e">
        <f>IF(CK923="-","-",_xlfn.XLOOKUP(CK923,'Banco de dados'!$B:$B,'Banco de dados'!$E:$E))</f>
        <v>#N/A</v>
      </c>
      <c r="CM923" s="28">
        <f t="shared" si="925"/>
        <v>1</v>
      </c>
      <c r="CN923" s="26" t="e">
        <f>_xlfn.XLOOKUP(CI923,'Banco de dados'!$B:$B,'Banco de dados'!$H:$H)</f>
        <v>#N/A</v>
      </c>
      <c r="CO923" s="26" t="e">
        <f t="array" aca="1" ref="CO923" ca="1">_xludf.XLOOKUP(CK923,'Banco de dados'!$B:$B,'Banco de dados'!$H:$H)</f>
        <v>#NAME?</v>
      </c>
      <c r="CP923" s="26" t="e">
        <f t="array" aca="1" ref="CP923" ca="1">_xludf.XLOOKUP(CI923,'Banco de dados'!$B:$B,'Banco de dados'!$F:$F)</f>
        <v>#NAME?</v>
      </c>
      <c r="CQ923" s="26" t="e">
        <f t="array" aca="1" ref="CQ923" ca="1">_xludf.XLOOKUP(CK923,'Banco de dados'!$B:$B,'Banco de dados'!$F:$F)</f>
        <v>#NAME?</v>
      </c>
      <c r="CR923" s="27">
        <v>0</v>
      </c>
      <c r="CS923" s="27"/>
      <c r="CT923" s="26" t="str">
        <f>IF(AG923=0.5,"Suporte",IF(AND(AG923&gt;='Braços de IP'!$B$9,AG923&lt;='Braços de IP'!$D$9),'Braços de IP'!$E$9,IF(AND(AG923&gt;='Braços de IP'!$B$10,AG923&lt;='Braços de IP'!$D$10),'Braços de IP'!$E$10,IF(AND(AG923&gt;='Braços de IP'!$B$11,AG923&lt;='Braços de IP'!$D$11),'Braços de IP'!$E$11,IF(AND(AG923&gt;='Braços de IP'!$B$12,AG923&lt;='Braços de IP'!$D$12),'Braços de IP'!$E$12,IF(AND(AG923&gt;='Braços de IP'!$B$13,AG923&lt;='Braços de IP'!$D$13),'Braços de IP'!$E$13,IF(AND(AG923&gt;='Braços de IP'!$B$14,AG923&lt;='Braços de IP'!$D$14),'Braços de IP'!$E$14,"ERRO")))))))</f>
        <v>Médio I</v>
      </c>
      <c r="CU923" s="27"/>
      <c r="CV923" s="26" t="str">
        <f>IF($CU923="","",VLOOKUP($CU923,'Braços de IP'!$E$9:$I$15,2,0))</f>
        <v/>
      </c>
      <c r="CW923" s="29" t="str">
        <f>IF($CU923="","",VLOOKUP($CU923,'Braços de IP'!$E$9:$I$15,5,0))</f>
        <v/>
      </c>
      <c r="CX923" s="26"/>
      <c r="CY923" s="26"/>
      <c r="CZ923" s="26"/>
      <c r="DA923" s="26"/>
      <c r="DB923" s="26"/>
      <c r="DC923" s="26"/>
      <c r="DD923" s="30" t="e">
        <f t="shared" si="926"/>
        <v>#N/A</v>
      </c>
      <c r="DE923" s="31">
        <f t="shared" si="927"/>
        <v>70</v>
      </c>
      <c r="DF923" s="30" t="e">
        <f t="shared" si="928"/>
        <v>#N/A</v>
      </c>
      <c r="DG923" s="32" t="e">
        <f t="shared" si="929"/>
        <v>#N/A</v>
      </c>
      <c r="DH923" s="33" t="s">
        <v>172</v>
      </c>
      <c r="DI923" s="34"/>
      <c r="DJ923" s="35"/>
      <c r="DK923" s="16" t="s">
        <v>144</v>
      </c>
      <c r="DL923" s="16"/>
      <c r="DN923" s="36" t="e">
        <f t="shared" si="970"/>
        <v>#VALUE!</v>
      </c>
    </row>
    <row r="924" spans="1:118" ht="15.75" customHeight="1" x14ac:dyDescent="0.25">
      <c r="B924" s="16">
        <v>220</v>
      </c>
      <c r="C924" s="16" t="s">
        <v>174</v>
      </c>
      <c r="D924" s="16" t="s">
        <v>705</v>
      </c>
      <c r="E924" s="16">
        <v>-8.0632079999999995</v>
      </c>
      <c r="F924" s="16">
        <v>-34.933528000000003</v>
      </c>
      <c r="G924" s="16" t="s">
        <v>157</v>
      </c>
      <c r="H924" s="17" t="s">
        <v>136</v>
      </c>
      <c r="I924" s="16" t="s">
        <v>136</v>
      </c>
      <c r="J924" s="17" t="s">
        <v>137</v>
      </c>
      <c r="K924" s="18">
        <v>70</v>
      </c>
      <c r="L924" s="17" t="s">
        <v>138</v>
      </c>
      <c r="M924" s="17">
        <v>0</v>
      </c>
      <c r="N924" s="16">
        <f t="shared" si="966"/>
        <v>140</v>
      </c>
      <c r="O924" s="17">
        <v>1</v>
      </c>
      <c r="P924" s="17">
        <v>0</v>
      </c>
      <c r="Q924" s="17">
        <v>6.44</v>
      </c>
      <c r="R924" s="16"/>
      <c r="S924" s="16"/>
      <c r="T924" s="16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 t="s">
        <v>139</v>
      </c>
      <c r="AB924" s="17" t="s">
        <v>140</v>
      </c>
      <c r="AC924" s="17">
        <v>20.440000000000001</v>
      </c>
      <c r="AD924" s="17">
        <v>8</v>
      </c>
      <c r="AE924" s="17">
        <v>1</v>
      </c>
      <c r="AF924" s="17">
        <v>0</v>
      </c>
      <c r="AG924" s="17">
        <v>1.95</v>
      </c>
      <c r="AH924" s="17">
        <f t="shared" si="967"/>
        <v>1.95</v>
      </c>
      <c r="AI924" s="17" t="s">
        <v>136</v>
      </c>
      <c r="AJ924" s="17" t="s">
        <v>136</v>
      </c>
      <c r="AK924" s="17" t="s">
        <v>141</v>
      </c>
      <c r="AL924" s="17">
        <f t="shared" si="968"/>
        <v>2</v>
      </c>
      <c r="AM924" s="17">
        <v>0</v>
      </c>
      <c r="AN924" s="17"/>
      <c r="AO924" s="17">
        <v>0</v>
      </c>
      <c r="AP924" s="17">
        <v>0</v>
      </c>
      <c r="AQ924" s="17">
        <v>0</v>
      </c>
      <c r="AR924" s="17" t="s">
        <v>136</v>
      </c>
      <c r="AS924" s="19">
        <f t="shared" si="908"/>
        <v>0</v>
      </c>
      <c r="AT924" s="19"/>
      <c r="AU924" s="19">
        <f>VLOOKUP(G924,ABNT5101!$I$3:$J$9,2)</f>
        <v>7.5</v>
      </c>
      <c r="AV924" s="19">
        <f>VLOOKUP(G924,ABNT5101!$I$3:$M$9,5)</f>
        <v>0.18</v>
      </c>
      <c r="AW924" s="17" t="str">
        <f>_xlfn.XLOOKUP(G924,ABNT5101!I:I,ABNT5101!L:L)</f>
        <v>-</v>
      </c>
      <c r="AX924" s="17">
        <f>_xlfn.XLOOKUP(G924,ABNT5101!$I:$I,ABNT5101!M:M)</f>
        <v>0.18</v>
      </c>
      <c r="AY924" s="17" t="str">
        <f>_xlfn.XLOOKUP(G924,ABNT5101!$I:$I,ABNT5101!N:N)</f>
        <v>-</v>
      </c>
      <c r="AZ924" s="17">
        <f>_xlfn.XLOOKUP(G924,ABNT5101!$I:$I,ABNT5101!O:O)</f>
        <v>16</v>
      </c>
      <c r="BA924" s="20" t="str">
        <f t="shared" si="909"/>
        <v>NÃO ATENDE</v>
      </c>
      <c r="BB924" s="21">
        <f t="shared" ref="BB924:BC924" si="1107">BE924/AU924-1</f>
        <v>-1</v>
      </c>
      <c r="BC924" s="21">
        <f t="shared" si="1107"/>
        <v>-1</v>
      </c>
      <c r="BD924" s="21" t="str">
        <f t="shared" si="911"/>
        <v>-</v>
      </c>
      <c r="BE924" s="22"/>
      <c r="BF924" s="22"/>
      <c r="BG924" s="22"/>
      <c r="BH924" s="22"/>
      <c r="BI924" s="23"/>
      <c r="BJ924" s="22"/>
      <c r="BK924" s="20" t="str">
        <f t="shared" si="912"/>
        <v>NÃO ATENDE</v>
      </c>
      <c r="BL924" s="20" t="str">
        <f t="shared" si="913"/>
        <v>NÃO ATENDE</v>
      </c>
      <c r="BM924" s="20" t="str">
        <f t="shared" si="914"/>
        <v>NÃO ATENDE</v>
      </c>
      <c r="BN924" s="20" t="str">
        <f t="shared" si="915"/>
        <v>ATENDE</v>
      </c>
      <c r="BO924" s="24" t="str">
        <f t="shared" si="916"/>
        <v>C5</v>
      </c>
      <c r="BP924" s="24" t="s">
        <v>136</v>
      </c>
      <c r="BQ924" s="25" t="e">
        <f t="shared" si="1060"/>
        <v>#VALUE!</v>
      </c>
      <c r="BR924" s="22"/>
      <c r="BS924" s="22"/>
      <c r="BT924" s="24" t="str">
        <f>IF(BP924="-","-",_xlfn.XLOOKUP(BP924,ABNT5101!$B$4:$B$9,ABNT5101!$C$4:$C$9))</f>
        <v>-</v>
      </c>
      <c r="BU924" s="24" t="str">
        <f>IF(BP924="-","-",_xlfn.XLOOKUP(BP924,ABNT5101!$B$4:$B$9,ABNT5101!$D$4:$D$9))</f>
        <v>-</v>
      </c>
      <c r="BV924" s="20" t="str">
        <f t="shared" si="918"/>
        <v>-</v>
      </c>
      <c r="BW924" s="20" t="str">
        <f t="shared" si="1061"/>
        <v>-</v>
      </c>
      <c r="BX924" s="20" t="str">
        <f t="shared" si="920"/>
        <v>-</v>
      </c>
      <c r="BY924" s="24" t="str">
        <f t="shared" si="1106"/>
        <v>-</v>
      </c>
      <c r="BZ924" s="25" t="e">
        <f t="shared" si="921"/>
        <v>#VALUE!</v>
      </c>
      <c r="CA924" s="24"/>
      <c r="CB924" s="24"/>
      <c r="CC924" s="20" t="str">
        <f>IF(BY924="-","-",_xlfn.XLOOKUP(BY924,ABNT5101!$B$4:$B$9,ABNT5101!$C$4:$C$9))</f>
        <v>-</v>
      </c>
      <c r="CD924" s="24" t="str">
        <f>IF(BY924="-","-",_xlfn.XLOOKUP(BY924,ABNT5101!$B$4:$B$9,ABNT5101!$D$4:$D$9))</f>
        <v>-</v>
      </c>
      <c r="CE924" s="20" t="str">
        <f t="shared" si="922"/>
        <v>-</v>
      </c>
      <c r="CF924" s="20" t="str">
        <f t="shared" si="923"/>
        <v>-</v>
      </c>
      <c r="CG924" s="20" t="str">
        <f t="shared" si="1040"/>
        <v>-</v>
      </c>
      <c r="CH924" s="26" t="e">
        <f>_xlfn.XLOOKUP(CI924,'Banco de dados'!$B:$B,'Banco de dados'!$D:$D)</f>
        <v>#N/A</v>
      </c>
      <c r="CI924" s="27"/>
      <c r="CJ924" s="26" t="e">
        <f>_xlfn.XLOOKUP(CI924,'Banco de dados'!$B:$B,'Banco de dados'!$E:$E)</f>
        <v>#N/A</v>
      </c>
      <c r="CK924" s="26"/>
      <c r="CL924" s="26" t="e">
        <f>IF(CK924="-","-",_xlfn.XLOOKUP(CK924,'Banco de dados'!$B:$B,'Banco de dados'!$E:$E))</f>
        <v>#N/A</v>
      </c>
      <c r="CM924" s="28">
        <f t="shared" si="925"/>
        <v>1</v>
      </c>
      <c r="CN924" s="26" t="e">
        <f>_xlfn.XLOOKUP(CI924,'Banco de dados'!$B:$B,'Banco de dados'!$H:$H)</f>
        <v>#N/A</v>
      </c>
      <c r="CO924" s="26" t="e">
        <f t="array" aca="1" ref="CO924" ca="1">_xludf.XLOOKUP(CK924,'Banco de dados'!$B:$B,'Banco de dados'!$H:$H)</f>
        <v>#NAME?</v>
      </c>
      <c r="CP924" s="26" t="e">
        <f t="array" aca="1" ref="CP924" ca="1">_xludf.XLOOKUP(CI924,'Banco de dados'!$B:$B,'Banco de dados'!$F:$F)</f>
        <v>#NAME?</v>
      </c>
      <c r="CQ924" s="26" t="e">
        <f t="array" aca="1" ref="CQ924" ca="1">_xludf.XLOOKUP(CK924,'Banco de dados'!$B:$B,'Banco de dados'!$F:$F)</f>
        <v>#NAME?</v>
      </c>
      <c r="CR924" s="27">
        <v>0</v>
      </c>
      <c r="CS924" s="27">
        <v>5</v>
      </c>
      <c r="CT924" s="26" t="str">
        <f>IF(AG924=0.5,"Suporte",IF(AND(AG924&gt;='Braços de IP'!$B$9,AG924&lt;='Braços de IP'!$D$9),'Braços de IP'!$E$9,IF(AND(AG924&gt;='Braços de IP'!$B$10,AG924&lt;='Braços de IP'!$D$10),'Braços de IP'!$E$10,IF(AND(AG924&gt;='Braços de IP'!$B$11,AG924&lt;='Braços de IP'!$D$11),'Braços de IP'!$E$11,IF(AND(AG924&gt;='Braços de IP'!$B$12,AG924&lt;='Braços de IP'!$D$12),'Braços de IP'!$E$12,IF(AND(AG924&gt;='Braços de IP'!$B$13,AG924&lt;='Braços de IP'!$D$13),'Braços de IP'!$E$13,IF(AND(AG924&gt;='Braços de IP'!$B$14,AG924&lt;='Braços de IP'!$D$14),'Braços de IP'!$E$14,"ERRO")))))))</f>
        <v>Médio I</v>
      </c>
      <c r="CU924" s="27"/>
      <c r="CV924" s="26" t="str">
        <f>IF($CU924="","",VLOOKUP($CU924,'Braços de IP'!$E$9:$I$15,2,0))</f>
        <v/>
      </c>
      <c r="CW924" s="29" t="str">
        <f>IF($CU924="","",VLOOKUP($CU924,'Braços de IP'!$E$9:$I$15,5,0))</f>
        <v/>
      </c>
      <c r="CX924" s="26"/>
      <c r="CY924" s="26"/>
      <c r="CZ924" s="26"/>
      <c r="DA924" s="26"/>
      <c r="DB924" s="26"/>
      <c r="DC924" s="26"/>
      <c r="DD924" s="62" t="e">
        <f t="shared" si="926"/>
        <v>#N/A</v>
      </c>
      <c r="DE924" s="31">
        <f t="shared" si="927"/>
        <v>70</v>
      </c>
      <c r="DF924" s="30" t="e">
        <f t="shared" si="928"/>
        <v>#N/A</v>
      </c>
      <c r="DG924" s="32" t="e">
        <f t="shared" si="929"/>
        <v>#N/A</v>
      </c>
      <c r="DH924" s="33" t="s">
        <v>172</v>
      </c>
      <c r="DI924" s="34"/>
      <c r="DJ924" s="35"/>
      <c r="DK924" s="16" t="s">
        <v>144</v>
      </c>
      <c r="DL924" s="16"/>
      <c r="DN924" s="36" t="e">
        <f t="shared" si="970"/>
        <v>#VALUE!</v>
      </c>
    </row>
    <row r="925" spans="1:118" ht="15.75" customHeight="1" x14ac:dyDescent="0.25">
      <c r="B925" s="16">
        <v>220</v>
      </c>
      <c r="C925" s="16" t="s">
        <v>174</v>
      </c>
      <c r="D925" s="16" t="s">
        <v>705</v>
      </c>
      <c r="E925" s="16">
        <v>-8.0632079999999995</v>
      </c>
      <c r="F925" s="16">
        <v>-34.933528000000003</v>
      </c>
      <c r="G925" s="16" t="s">
        <v>157</v>
      </c>
      <c r="H925" s="17" t="s">
        <v>136</v>
      </c>
      <c r="I925" s="16" t="s">
        <v>136</v>
      </c>
      <c r="J925" s="17" t="s">
        <v>137</v>
      </c>
      <c r="K925" s="18">
        <v>70</v>
      </c>
      <c r="L925" s="17" t="s">
        <v>138</v>
      </c>
      <c r="M925" s="17">
        <v>0</v>
      </c>
      <c r="N925" s="16">
        <f t="shared" si="966"/>
        <v>140</v>
      </c>
      <c r="O925" s="17">
        <v>1</v>
      </c>
      <c r="P925" s="17">
        <v>0</v>
      </c>
      <c r="Q925" s="17">
        <v>6.44</v>
      </c>
      <c r="R925" s="16"/>
      <c r="S925" s="16"/>
      <c r="T925" s="16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 t="s">
        <v>139</v>
      </c>
      <c r="AB925" s="17" t="s">
        <v>140</v>
      </c>
      <c r="AC925" s="17">
        <v>20.440000000000001</v>
      </c>
      <c r="AD925" s="17">
        <v>8</v>
      </c>
      <c r="AE925" s="17">
        <v>1</v>
      </c>
      <c r="AF925" s="17">
        <v>0</v>
      </c>
      <c r="AG925" s="17">
        <v>1.95</v>
      </c>
      <c r="AH925" s="17">
        <f t="shared" si="967"/>
        <v>1.95</v>
      </c>
      <c r="AI925" s="17" t="s">
        <v>136</v>
      </c>
      <c r="AJ925" s="17" t="s">
        <v>136</v>
      </c>
      <c r="AK925" s="17" t="s">
        <v>141</v>
      </c>
      <c r="AL925" s="17">
        <f t="shared" si="968"/>
        <v>2</v>
      </c>
      <c r="AM925" s="17">
        <v>0</v>
      </c>
      <c r="AN925" s="17"/>
      <c r="AO925" s="17">
        <v>0</v>
      </c>
      <c r="AP925" s="17">
        <v>0</v>
      </c>
      <c r="AQ925" s="17">
        <v>0</v>
      </c>
      <c r="AR925" s="17" t="s">
        <v>136</v>
      </c>
      <c r="AS925" s="19">
        <f t="shared" si="908"/>
        <v>0</v>
      </c>
      <c r="AT925" s="19"/>
      <c r="AU925" s="19">
        <f>VLOOKUP(G925,ABNT5101!$I$3:$J$9,2)</f>
        <v>7.5</v>
      </c>
      <c r="AV925" s="19">
        <f>VLOOKUP(G925,ABNT5101!$I$3:$M$9,5)</f>
        <v>0.18</v>
      </c>
      <c r="AW925" s="17" t="str">
        <f>_xlfn.XLOOKUP(G925,ABNT5101!I:I,ABNT5101!L:L)</f>
        <v>-</v>
      </c>
      <c r="AX925" s="17">
        <f>_xlfn.XLOOKUP(G925,ABNT5101!$I:$I,ABNT5101!M:M)</f>
        <v>0.18</v>
      </c>
      <c r="AY925" s="17" t="str">
        <f>_xlfn.XLOOKUP(G925,ABNT5101!$I:$I,ABNT5101!N:N)</f>
        <v>-</v>
      </c>
      <c r="AZ925" s="17">
        <f>_xlfn.XLOOKUP(G925,ABNT5101!$I:$I,ABNT5101!O:O)</f>
        <v>16</v>
      </c>
      <c r="BA925" s="20" t="str">
        <f t="shared" si="909"/>
        <v>NÃO ATENDE</v>
      </c>
      <c r="BB925" s="21">
        <f t="shared" ref="BB925:BC925" si="1108">BE925/AU925-1</f>
        <v>-1</v>
      </c>
      <c r="BC925" s="21">
        <f t="shared" si="1108"/>
        <v>-1</v>
      </c>
      <c r="BD925" s="21" t="str">
        <f t="shared" si="911"/>
        <v>-</v>
      </c>
      <c r="BE925" s="22"/>
      <c r="BF925" s="22"/>
      <c r="BG925" s="22"/>
      <c r="BH925" s="22"/>
      <c r="BI925" s="23"/>
      <c r="BJ925" s="22"/>
      <c r="BK925" s="20" t="str">
        <f t="shared" si="912"/>
        <v>NÃO ATENDE</v>
      </c>
      <c r="BL925" s="20" t="str">
        <f t="shared" si="913"/>
        <v>NÃO ATENDE</v>
      </c>
      <c r="BM925" s="20" t="str">
        <f t="shared" si="914"/>
        <v>NÃO ATENDE</v>
      </c>
      <c r="BN925" s="20" t="str">
        <f t="shared" si="915"/>
        <v>ATENDE</v>
      </c>
      <c r="BO925" s="24" t="str">
        <f t="shared" si="916"/>
        <v>C5</v>
      </c>
      <c r="BP925" s="24" t="s">
        <v>136</v>
      </c>
      <c r="BQ925" s="25" t="e">
        <f t="shared" si="1060"/>
        <v>#VALUE!</v>
      </c>
      <c r="BR925" s="22"/>
      <c r="BS925" s="22"/>
      <c r="BT925" s="24" t="str">
        <f>IF(BP925="-","-",_xlfn.XLOOKUP(BP925,ABNT5101!$B$4:$B$9,ABNT5101!$C$4:$C$9))</f>
        <v>-</v>
      </c>
      <c r="BU925" s="24" t="str">
        <f>IF(BP925="-","-",_xlfn.XLOOKUP(BP925,ABNT5101!$B$4:$B$9,ABNT5101!$D$4:$D$9))</f>
        <v>-</v>
      </c>
      <c r="BV925" s="20" t="str">
        <f t="shared" si="918"/>
        <v>-</v>
      </c>
      <c r="BW925" s="20" t="str">
        <f t="shared" si="1061"/>
        <v>-</v>
      </c>
      <c r="BX925" s="20" t="str">
        <f t="shared" si="920"/>
        <v>-</v>
      </c>
      <c r="BY925" s="24" t="str">
        <f t="shared" si="1106"/>
        <v>-</v>
      </c>
      <c r="BZ925" s="25" t="e">
        <f t="shared" si="921"/>
        <v>#VALUE!</v>
      </c>
      <c r="CA925" s="24"/>
      <c r="CB925" s="24"/>
      <c r="CC925" s="20" t="str">
        <f>IF(BY925="-","-",_xlfn.XLOOKUP(BY925,ABNT5101!$B$4:$B$9,ABNT5101!$C$4:$C$9))</f>
        <v>-</v>
      </c>
      <c r="CD925" s="24" t="str">
        <f>IF(BY925="-","-",_xlfn.XLOOKUP(BY925,ABNT5101!$B$4:$B$9,ABNT5101!$D$4:$D$9))</f>
        <v>-</v>
      </c>
      <c r="CE925" s="20" t="str">
        <f t="shared" si="922"/>
        <v>-</v>
      </c>
      <c r="CF925" s="20" t="str">
        <f t="shared" si="923"/>
        <v>-</v>
      </c>
      <c r="CG925" s="20" t="str">
        <f t="shared" si="1040"/>
        <v>-</v>
      </c>
      <c r="CH925" s="26" t="e">
        <f>_xlfn.XLOOKUP(CI925,'Banco de dados'!$B:$B,'Banco de dados'!$D:$D)</f>
        <v>#N/A</v>
      </c>
      <c r="CI925" s="27"/>
      <c r="CJ925" s="26" t="e">
        <f>_xlfn.XLOOKUP(CI925,'Banco de dados'!$B:$B,'Banco de dados'!$E:$E)</f>
        <v>#N/A</v>
      </c>
      <c r="CK925" s="26"/>
      <c r="CL925" s="26" t="e">
        <f>IF(CK925="-","-",_xlfn.XLOOKUP(CK925,'Banco de dados'!$B:$B,'Banco de dados'!$E:$E))</f>
        <v>#N/A</v>
      </c>
      <c r="CM925" s="28">
        <f t="shared" si="925"/>
        <v>1</v>
      </c>
      <c r="CN925" s="26" t="e">
        <f>_xlfn.XLOOKUP(CI925,'Banco de dados'!$B:$B,'Banco de dados'!$H:$H)</f>
        <v>#N/A</v>
      </c>
      <c r="CO925" s="26" t="e">
        <f t="array" aca="1" ref="CO925" ca="1">_xludf.XLOOKUP(CK925,'Banco de dados'!$B:$B,'Banco de dados'!$H:$H)</f>
        <v>#NAME?</v>
      </c>
      <c r="CP925" s="26" t="e">
        <f t="array" aca="1" ref="CP925" ca="1">_xludf.XLOOKUP(CI925,'Banco de dados'!$B:$B,'Banco de dados'!$F:$F)</f>
        <v>#NAME?</v>
      </c>
      <c r="CQ925" s="26" t="e">
        <f t="array" aca="1" ref="CQ925" ca="1">_xludf.XLOOKUP(CK925,'Banco de dados'!$B:$B,'Banco de dados'!$F:$F)</f>
        <v>#NAME?</v>
      </c>
      <c r="CR925" s="27">
        <v>0</v>
      </c>
      <c r="CS925" s="27">
        <v>5</v>
      </c>
      <c r="CT925" s="26" t="str">
        <f>IF(AG925=0.5,"Suporte",IF(AND(AG925&gt;='Braços de IP'!$B$9,AG925&lt;='Braços de IP'!$D$9),'Braços de IP'!$E$9,IF(AND(AG925&gt;='Braços de IP'!$B$10,AG925&lt;='Braços de IP'!$D$10),'Braços de IP'!$E$10,IF(AND(AG925&gt;='Braços de IP'!$B$11,AG925&lt;='Braços de IP'!$D$11),'Braços de IP'!$E$11,IF(AND(AG925&gt;='Braços de IP'!$B$12,AG925&lt;='Braços de IP'!$D$12),'Braços de IP'!$E$12,IF(AND(AG925&gt;='Braços de IP'!$B$13,AG925&lt;='Braços de IP'!$D$13),'Braços de IP'!$E$13,IF(AND(AG925&gt;='Braços de IP'!$B$14,AG925&lt;='Braços de IP'!$D$14),'Braços de IP'!$E$14,"ERRO")))))))</f>
        <v>Médio I</v>
      </c>
      <c r="CU925" s="27"/>
      <c r="CV925" s="26" t="str">
        <f>IF($CU925="","",VLOOKUP($CU925,'Braços de IP'!$E$9:$I$15,2,0))</f>
        <v/>
      </c>
      <c r="CW925" s="29" t="str">
        <f>IF($CU925="","",VLOOKUP($CU925,'Braços de IP'!$E$9:$I$15,5,0))</f>
        <v/>
      </c>
      <c r="CX925" s="26"/>
      <c r="CY925" s="26"/>
      <c r="CZ925" s="26"/>
      <c r="DA925" s="26"/>
      <c r="DB925" s="26"/>
      <c r="DC925" s="26"/>
      <c r="DD925" s="30" t="e">
        <f t="shared" si="926"/>
        <v>#N/A</v>
      </c>
      <c r="DE925" s="31">
        <f t="shared" si="927"/>
        <v>70</v>
      </c>
      <c r="DF925" s="30" t="e">
        <f t="shared" si="928"/>
        <v>#N/A</v>
      </c>
      <c r="DG925" s="32" t="e">
        <f t="shared" si="929"/>
        <v>#N/A</v>
      </c>
      <c r="DH925" s="33" t="s">
        <v>172</v>
      </c>
      <c r="DI925" s="34"/>
      <c r="DJ925" s="35"/>
      <c r="DK925" s="16" t="s">
        <v>144</v>
      </c>
      <c r="DL925" s="16"/>
      <c r="DN925" s="36" t="e">
        <f t="shared" si="970"/>
        <v>#VALUE!</v>
      </c>
    </row>
    <row r="926" spans="1:118" ht="15.75" customHeight="1" x14ac:dyDescent="0.25">
      <c r="A926" s="1"/>
      <c r="B926" s="16">
        <v>221</v>
      </c>
      <c r="C926" s="16" t="s">
        <v>146</v>
      </c>
      <c r="D926" s="16" t="s">
        <v>706</v>
      </c>
      <c r="E926" s="16">
        <v>-8.0857449999999993</v>
      </c>
      <c r="F926" s="16">
        <v>-34.933449000000003</v>
      </c>
      <c r="G926" s="16" t="s">
        <v>160</v>
      </c>
      <c r="H926" s="17" t="s">
        <v>136</v>
      </c>
      <c r="I926" s="16" t="s">
        <v>135</v>
      </c>
      <c r="J926" s="17" t="s">
        <v>137</v>
      </c>
      <c r="K926" s="18">
        <v>70</v>
      </c>
      <c r="L926" s="17" t="s">
        <v>138</v>
      </c>
      <c r="M926" s="17">
        <v>0</v>
      </c>
      <c r="N926" s="16">
        <f t="shared" si="966"/>
        <v>140</v>
      </c>
      <c r="O926" s="17">
        <v>1</v>
      </c>
      <c r="P926" s="17">
        <v>1.35</v>
      </c>
      <c r="Q926" s="17">
        <v>7.8</v>
      </c>
      <c r="R926" s="16"/>
      <c r="S926" s="16"/>
      <c r="T926" s="16">
        <v>0</v>
      </c>
      <c r="U926" s="17">
        <v>1.08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 t="s">
        <v>139</v>
      </c>
      <c r="AB926" s="17" t="s">
        <v>140</v>
      </c>
      <c r="AC926" s="17">
        <v>25.74</v>
      </c>
      <c r="AD926" s="17">
        <v>6.2</v>
      </c>
      <c r="AE926" s="17">
        <v>1</v>
      </c>
      <c r="AF926" s="17">
        <v>0.28999999999999998</v>
      </c>
      <c r="AG926" s="17">
        <v>2.0699999999999998</v>
      </c>
      <c r="AH926" s="17">
        <f t="shared" si="967"/>
        <v>1.7799999999999998</v>
      </c>
      <c r="AI926" s="17" t="s">
        <v>136</v>
      </c>
      <c r="AJ926" s="17" t="s">
        <v>136</v>
      </c>
      <c r="AK926" s="17" t="s">
        <v>141</v>
      </c>
      <c r="AL926" s="17">
        <f t="shared" si="968"/>
        <v>2</v>
      </c>
      <c r="AM926" s="17">
        <v>0</v>
      </c>
      <c r="AN926" s="17"/>
      <c r="AO926" s="17">
        <v>0</v>
      </c>
      <c r="AP926" s="17">
        <v>0</v>
      </c>
      <c r="AQ926" s="17">
        <v>0</v>
      </c>
      <c r="AR926" s="17" t="s">
        <v>136</v>
      </c>
      <c r="AS926" s="19">
        <f t="shared" si="908"/>
        <v>0</v>
      </c>
      <c r="AT926" s="19"/>
      <c r="AU926" s="19">
        <f>VLOOKUP(G926,ABNT5101!$I$3:$J$9,2)</f>
        <v>10</v>
      </c>
      <c r="AV926" s="19">
        <f>VLOOKUP(G926,ABNT5101!$I$3:$M$9,5)</f>
        <v>0.18</v>
      </c>
      <c r="AW926" s="17" t="str">
        <f>_xlfn.XLOOKUP(G926,ABNT5101!I:I,ABNT5101!L:L)</f>
        <v>-</v>
      </c>
      <c r="AX926" s="17">
        <f>_xlfn.XLOOKUP(G926,ABNT5101!$I:$I,ABNT5101!M:M)</f>
        <v>0.18</v>
      </c>
      <c r="AY926" s="17" t="str">
        <f>_xlfn.XLOOKUP(G926,ABNT5101!$I:$I,ABNT5101!N:N)</f>
        <v>-</v>
      </c>
      <c r="AZ926" s="17">
        <f>_xlfn.XLOOKUP(G926,ABNT5101!$I:$I,ABNT5101!O:O)</f>
        <v>16</v>
      </c>
      <c r="BA926" s="20" t="str">
        <f t="shared" si="909"/>
        <v>ATENDE</v>
      </c>
      <c r="BB926" s="21">
        <f t="shared" ref="BB926:BC926" si="1109">BE926/AU926-1</f>
        <v>3.499999999999992E-2</v>
      </c>
      <c r="BC926" s="21">
        <f t="shared" si="1109"/>
        <v>1.7222222222222223</v>
      </c>
      <c r="BD926" s="21" t="str">
        <f t="shared" si="911"/>
        <v>-</v>
      </c>
      <c r="BE926" s="49">
        <v>10.35</v>
      </c>
      <c r="BF926" s="49">
        <v>0.49</v>
      </c>
      <c r="BG926" s="22"/>
      <c r="BH926" s="22"/>
      <c r="BI926" s="23"/>
      <c r="BJ926" s="22"/>
      <c r="BK926" s="20" t="str">
        <f t="shared" si="912"/>
        <v>ATENDE</v>
      </c>
      <c r="BL926" s="20" t="str">
        <f t="shared" si="913"/>
        <v>ATENDE</v>
      </c>
      <c r="BM926" s="20" t="str">
        <f t="shared" si="914"/>
        <v>ATENDE</v>
      </c>
      <c r="BN926" s="20" t="str">
        <f t="shared" si="915"/>
        <v>ATENDE</v>
      </c>
      <c r="BO926" s="24" t="str">
        <f t="shared" si="916"/>
        <v>C4</v>
      </c>
      <c r="BP926" s="24" t="str">
        <f t="shared" ref="BP926:BP937" si="1110">I926</f>
        <v>P6</v>
      </c>
      <c r="BQ926" s="25">
        <f t="shared" si="1060"/>
        <v>1.6099999999999999</v>
      </c>
      <c r="BR926" s="22">
        <v>7.83</v>
      </c>
      <c r="BS926" s="22">
        <v>3.89</v>
      </c>
      <c r="BT926" s="24">
        <f>IF(BP926="-","-",_xlfn.XLOOKUP(BP926,ABNT5101!$B$4:$B$9,ABNT5101!$C$4:$C$9))</f>
        <v>3</v>
      </c>
      <c r="BU926" s="24">
        <f>IF(BP926="-","-",_xlfn.XLOOKUP(BP926,ABNT5101!$B$4:$B$9,ABNT5101!$D$4:$D$9))</f>
        <v>0.6</v>
      </c>
      <c r="BV926" s="20" t="str">
        <f t="shared" si="918"/>
        <v>ATENDE</v>
      </c>
      <c r="BW926" s="20" t="str">
        <f t="shared" si="1061"/>
        <v>ATENDE</v>
      </c>
      <c r="BX926" s="20" t="str">
        <f t="shared" si="920"/>
        <v>ATENDE</v>
      </c>
      <c r="BY926" s="24" t="str">
        <f t="shared" ref="BY926:BY937" si="1111">BP926</f>
        <v>P6</v>
      </c>
      <c r="BZ926" s="25">
        <f t="shared" si="921"/>
        <v>1.0266666666666668</v>
      </c>
      <c r="CA926" s="24">
        <v>6.08</v>
      </c>
      <c r="CB926" s="24">
        <v>3.64</v>
      </c>
      <c r="CC926" s="20">
        <f>IF(BY926="-","-",_xlfn.XLOOKUP(BY926,ABNT5101!$B$4:$B$9,ABNT5101!$C$4:$C$9))</f>
        <v>3</v>
      </c>
      <c r="CD926" s="24">
        <f>IF(BY926="-","-",_xlfn.XLOOKUP(BY926,ABNT5101!$B$4:$B$9,ABNT5101!$D$4:$D$9))</f>
        <v>0.6</v>
      </c>
      <c r="CE926" s="20" t="str">
        <f t="shared" si="922"/>
        <v>ATENDE</v>
      </c>
      <c r="CF926" s="20" t="str">
        <f t="shared" si="923"/>
        <v>ATENDE</v>
      </c>
      <c r="CG926" s="20" t="str">
        <f t="shared" si="1040"/>
        <v>ATENDE</v>
      </c>
      <c r="CH926" s="26" t="str">
        <f>_xlfn.XLOOKUP(CI926,'Banco de dados'!$B:$B,'Banco de dados'!$D:$D)</f>
        <v>LEDSTAR</v>
      </c>
      <c r="CI926" s="50" t="s">
        <v>268</v>
      </c>
      <c r="CJ926" s="26" t="str">
        <f>_xlfn.XLOOKUP(CI926,'Banco de dados'!$B:$B,'Banco de dados'!$E:$E)</f>
        <v>LUM LED SL VT 9.1 28W</v>
      </c>
      <c r="CK926" s="26"/>
      <c r="CL926" s="26" t="e">
        <f>IF(CK926="-","-",_xlfn.XLOOKUP(CK926,'Banco de dados'!$B:$B,'Banco de dados'!$E:$E))</f>
        <v>#N/A</v>
      </c>
      <c r="CM926" s="28">
        <f t="shared" si="925"/>
        <v>1</v>
      </c>
      <c r="CN926" s="26">
        <f>_xlfn.XLOOKUP(CI926,'Banco de dados'!$B:$B,'Banco de dados'!$H:$H)</f>
        <v>28</v>
      </c>
      <c r="CO926" s="26" t="e">
        <f t="array" aca="1" ref="CO926" ca="1">_xludf.XLOOKUP(CK926,'Banco de dados'!$B:$B,'Banco de dados'!$H:$H)</f>
        <v>#NAME?</v>
      </c>
      <c r="CP926" s="26" t="e">
        <f t="array" aca="1" ref="CP926" ca="1">_xludf.XLOOKUP(CI926,'Banco de dados'!$B:$B,'Banco de dados'!$F:$F)</f>
        <v>#NAME?</v>
      </c>
      <c r="CQ926" s="26" t="e">
        <f t="array" aca="1" ref="CQ926" ca="1">_xludf.XLOOKUP(CK926,'Banco de dados'!$B:$B,'Banco de dados'!$F:$F)</f>
        <v>#NAME?</v>
      </c>
      <c r="CR926" s="27">
        <v>0</v>
      </c>
      <c r="CS926" s="27"/>
      <c r="CT926" s="26" t="str">
        <f>IF(AG926=0.5,"Suporte",IF(AND(AG926&gt;='Braços de IP'!$B$9,AG926&lt;='Braços de IP'!$D$9),'Braços de IP'!$E$9,IF(AND(AG926&gt;='Braços de IP'!$B$10,AG926&lt;='Braços de IP'!$D$10),'Braços de IP'!$E$10,IF(AND(AG926&gt;='Braços de IP'!$B$11,AG926&lt;='Braços de IP'!$D$11),'Braços de IP'!$E$11,IF(AND(AG926&gt;='Braços de IP'!$B$12,AG926&lt;='Braços de IP'!$D$12),'Braços de IP'!$E$12,IF(AND(AG926&gt;='Braços de IP'!$B$13,AG926&lt;='Braços de IP'!$D$13),'Braços de IP'!$E$13,IF(AND(AG926&gt;='Braços de IP'!$B$14,AG926&lt;='Braços de IP'!$D$14),'Braços de IP'!$E$14,"ERRO")))))))</f>
        <v>Médio I</v>
      </c>
      <c r="CU926" s="27"/>
      <c r="CV926" s="26" t="str">
        <f>IF($CU926="","",VLOOKUP($CU926,'Braços de IP'!$E$9:$I$15,2,0))</f>
        <v/>
      </c>
      <c r="CW926" s="29" t="str">
        <f>IF($CU926="","",VLOOKUP($CU926,'Braços de IP'!$E$9:$I$15,5,0))</f>
        <v/>
      </c>
      <c r="CX926" s="26"/>
      <c r="CY926" s="26"/>
      <c r="CZ926" s="26"/>
      <c r="DA926" s="26"/>
      <c r="DB926" s="26"/>
      <c r="DC926" s="26"/>
      <c r="DD926" s="30">
        <f t="shared" si="926"/>
        <v>28</v>
      </c>
      <c r="DE926" s="31">
        <f t="shared" si="927"/>
        <v>70</v>
      </c>
      <c r="DF926" s="30">
        <f t="shared" si="928"/>
        <v>98</v>
      </c>
      <c r="DG926" s="32">
        <f t="shared" si="929"/>
        <v>0.6</v>
      </c>
      <c r="DH926" s="33" t="s">
        <v>172</v>
      </c>
      <c r="DI926" s="34"/>
      <c r="DJ926" s="35"/>
      <c r="DK926" s="16" t="s">
        <v>144</v>
      </c>
      <c r="DL926" s="16"/>
      <c r="DN926" s="36" t="e">
        <f t="shared" si="970"/>
        <v>#VALUE!</v>
      </c>
    </row>
    <row r="927" spans="1:118" ht="15.75" customHeight="1" x14ac:dyDescent="0.25">
      <c r="A927" s="1"/>
      <c r="B927" s="16">
        <v>221</v>
      </c>
      <c r="C927" s="16" t="s">
        <v>146</v>
      </c>
      <c r="D927" s="16" t="s">
        <v>706</v>
      </c>
      <c r="E927" s="16">
        <v>-8.0857449999999993</v>
      </c>
      <c r="F927" s="16">
        <v>-34.933449000000003</v>
      </c>
      <c r="G927" s="16" t="s">
        <v>160</v>
      </c>
      <c r="H927" s="17" t="s">
        <v>136</v>
      </c>
      <c r="I927" s="16" t="s">
        <v>135</v>
      </c>
      <c r="J927" s="17" t="s">
        <v>137</v>
      </c>
      <c r="K927" s="18">
        <v>70</v>
      </c>
      <c r="L927" s="17" t="s">
        <v>138</v>
      </c>
      <c r="M927" s="17">
        <v>0</v>
      </c>
      <c r="N927" s="16">
        <f t="shared" si="966"/>
        <v>140</v>
      </c>
      <c r="O927" s="17">
        <v>1</v>
      </c>
      <c r="P927" s="17">
        <v>1.35</v>
      </c>
      <c r="Q927" s="17">
        <v>7.8</v>
      </c>
      <c r="R927" s="16"/>
      <c r="S927" s="16"/>
      <c r="T927" s="16">
        <v>0</v>
      </c>
      <c r="U927" s="17">
        <v>1.08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 t="s">
        <v>139</v>
      </c>
      <c r="AB927" s="17" t="s">
        <v>140</v>
      </c>
      <c r="AC927" s="17">
        <v>25.74</v>
      </c>
      <c r="AD927" s="17">
        <v>6.2</v>
      </c>
      <c r="AE927" s="17">
        <v>1</v>
      </c>
      <c r="AF927" s="17">
        <v>0.28999999999999998</v>
      </c>
      <c r="AG927" s="17">
        <v>2.0699999999999998</v>
      </c>
      <c r="AH927" s="17">
        <f t="shared" si="967"/>
        <v>1.7799999999999998</v>
      </c>
      <c r="AI927" s="17" t="s">
        <v>136</v>
      </c>
      <c r="AJ927" s="17" t="s">
        <v>136</v>
      </c>
      <c r="AK927" s="17" t="s">
        <v>141</v>
      </c>
      <c r="AL927" s="17">
        <f t="shared" si="968"/>
        <v>2</v>
      </c>
      <c r="AM927" s="17">
        <v>0</v>
      </c>
      <c r="AN927" s="17"/>
      <c r="AO927" s="17">
        <v>0</v>
      </c>
      <c r="AP927" s="17">
        <v>0</v>
      </c>
      <c r="AQ927" s="17">
        <v>0</v>
      </c>
      <c r="AR927" s="17" t="s">
        <v>136</v>
      </c>
      <c r="AS927" s="19">
        <f t="shared" si="908"/>
        <v>0</v>
      </c>
      <c r="AT927" s="19"/>
      <c r="AU927" s="19">
        <f>VLOOKUP(G927,ABNT5101!$I$3:$J$9,2)</f>
        <v>10</v>
      </c>
      <c r="AV927" s="19">
        <f>VLOOKUP(G927,ABNT5101!$I$3:$M$9,5)</f>
        <v>0.18</v>
      </c>
      <c r="AW927" s="17" t="str">
        <f>_xlfn.XLOOKUP(G927,ABNT5101!I:I,ABNT5101!L:L)</f>
        <v>-</v>
      </c>
      <c r="AX927" s="17">
        <f>_xlfn.XLOOKUP(G927,ABNT5101!$I:$I,ABNT5101!M:M)</f>
        <v>0.18</v>
      </c>
      <c r="AY927" s="17" t="str">
        <f>_xlfn.XLOOKUP(G927,ABNT5101!$I:$I,ABNT5101!N:N)</f>
        <v>-</v>
      </c>
      <c r="AZ927" s="17">
        <f>_xlfn.XLOOKUP(G927,ABNT5101!$I:$I,ABNT5101!O:O)</f>
        <v>16</v>
      </c>
      <c r="BA927" s="20" t="str">
        <f t="shared" si="909"/>
        <v>ATENDE</v>
      </c>
      <c r="BB927" s="21">
        <f t="shared" ref="BB927:BC927" si="1112">BE927/AU927-1</f>
        <v>0.28499999999999992</v>
      </c>
      <c r="BC927" s="21">
        <f t="shared" si="1112"/>
        <v>2.6111111111111112</v>
      </c>
      <c r="BD927" s="21" t="str">
        <f t="shared" si="911"/>
        <v>-</v>
      </c>
      <c r="BE927" s="49">
        <v>12.85</v>
      </c>
      <c r="BF927" s="49">
        <v>0.65</v>
      </c>
      <c r="BG927" s="22"/>
      <c r="BH927" s="22"/>
      <c r="BI927" s="23"/>
      <c r="BJ927" s="22"/>
      <c r="BK927" s="20" t="str">
        <f t="shared" si="912"/>
        <v>ATENDE</v>
      </c>
      <c r="BL927" s="20" t="str">
        <f t="shared" si="913"/>
        <v>ATENDE</v>
      </c>
      <c r="BM927" s="20" t="str">
        <f t="shared" si="914"/>
        <v>ATENDE</v>
      </c>
      <c r="BN927" s="20" t="str">
        <f t="shared" si="915"/>
        <v>ATENDE</v>
      </c>
      <c r="BO927" s="24" t="str">
        <f t="shared" si="916"/>
        <v>C4</v>
      </c>
      <c r="BP927" s="24" t="str">
        <f t="shared" si="1110"/>
        <v>P6</v>
      </c>
      <c r="BQ927" s="25">
        <f t="shared" si="1060"/>
        <v>1.8966666666666665</v>
      </c>
      <c r="BR927" s="22">
        <v>8.69</v>
      </c>
      <c r="BS927" s="22">
        <v>4.2</v>
      </c>
      <c r="BT927" s="24">
        <f>IF(BP927="-","-",_xlfn.XLOOKUP(BP927,ABNT5101!$B$4:$B$9,ABNT5101!$C$4:$C$9))</f>
        <v>3</v>
      </c>
      <c r="BU927" s="24">
        <f>IF(BP927="-","-",_xlfn.XLOOKUP(BP927,ABNT5101!$B$4:$B$9,ABNT5101!$D$4:$D$9))</f>
        <v>0.6</v>
      </c>
      <c r="BV927" s="20" t="str">
        <f t="shared" si="918"/>
        <v>ATENDE</v>
      </c>
      <c r="BW927" s="20" t="str">
        <f t="shared" si="1061"/>
        <v>ATENDE</v>
      </c>
      <c r="BX927" s="20" t="str">
        <f t="shared" si="920"/>
        <v>ATENDE</v>
      </c>
      <c r="BY927" s="24" t="str">
        <f t="shared" si="1111"/>
        <v>P6</v>
      </c>
      <c r="BZ927" s="25">
        <f t="shared" si="921"/>
        <v>1.0566666666666666</v>
      </c>
      <c r="CA927" s="24">
        <v>6.17</v>
      </c>
      <c r="CB927" s="24">
        <v>4.75</v>
      </c>
      <c r="CC927" s="20">
        <f>IF(BY927="-","-",_xlfn.XLOOKUP(BY927,ABNT5101!$B$4:$B$9,ABNT5101!$C$4:$C$9))</f>
        <v>3</v>
      </c>
      <c r="CD927" s="24">
        <f>IF(BY927="-","-",_xlfn.XLOOKUP(BY927,ABNT5101!$B$4:$B$9,ABNT5101!$D$4:$D$9))</f>
        <v>0.6</v>
      </c>
      <c r="CE927" s="20" t="str">
        <f t="shared" si="922"/>
        <v>ATENDE</v>
      </c>
      <c r="CF927" s="20" t="str">
        <f t="shared" si="923"/>
        <v>ATENDE</v>
      </c>
      <c r="CG927" s="20" t="str">
        <f t="shared" si="1040"/>
        <v>ATENDE</v>
      </c>
      <c r="CH927" s="26" t="str">
        <f>_xlfn.XLOOKUP(CI927,'Banco de dados'!$B:$B,'Banco de dados'!$D:$D)</f>
        <v>SX LIGHTING</v>
      </c>
      <c r="CI927" s="50" t="s">
        <v>494</v>
      </c>
      <c r="CJ927" s="26" t="str">
        <f>_xlfn.XLOOKUP(CI927,'Banco de dados'!$B:$B,'Banco de dados'!$E:$E)</f>
        <v>SXINEVO030K50L12CZF7PHF</v>
      </c>
      <c r="CK927" s="26"/>
      <c r="CL927" s="26" t="e">
        <f>IF(CK927="-","-",_xlfn.XLOOKUP(CK927,'Banco de dados'!$B:$B,'Banco de dados'!$E:$E))</f>
        <v>#N/A</v>
      </c>
      <c r="CM927" s="28">
        <f t="shared" si="925"/>
        <v>1</v>
      </c>
      <c r="CN927" s="26">
        <f>_xlfn.XLOOKUP(CI927,'Banco de dados'!$B:$B,'Banco de dados'!$H:$H)</f>
        <v>31</v>
      </c>
      <c r="CO927" s="26" t="e">
        <f t="array" aca="1" ref="CO927" ca="1">_xludf.XLOOKUP(CK927,'Banco de dados'!$B:$B,'Banco de dados'!$H:$H)</f>
        <v>#NAME?</v>
      </c>
      <c r="CP927" s="26" t="e">
        <f t="array" aca="1" ref="CP927" ca="1">_xludf.XLOOKUP(CI927,'Banco de dados'!$B:$B,'Banco de dados'!$F:$F)</f>
        <v>#NAME?</v>
      </c>
      <c r="CQ927" s="26" t="e">
        <f t="array" aca="1" ref="CQ927" ca="1">_xludf.XLOOKUP(CK927,'Banco de dados'!$B:$B,'Banco de dados'!$F:$F)</f>
        <v>#NAME?</v>
      </c>
      <c r="CR927" s="27">
        <v>0</v>
      </c>
      <c r="CS927" s="27">
        <v>5</v>
      </c>
      <c r="CT927" s="26" t="str">
        <f>IF(AG927=0.5,"Suporte",IF(AND(AG927&gt;='Braços de IP'!$B$9,AG927&lt;='Braços de IP'!$D$9),'Braços de IP'!$E$9,IF(AND(AG927&gt;='Braços de IP'!$B$10,AG927&lt;='Braços de IP'!$D$10),'Braços de IP'!$E$10,IF(AND(AG927&gt;='Braços de IP'!$B$11,AG927&lt;='Braços de IP'!$D$11),'Braços de IP'!$E$11,IF(AND(AG927&gt;='Braços de IP'!$B$12,AG927&lt;='Braços de IP'!$D$12),'Braços de IP'!$E$12,IF(AND(AG927&gt;='Braços de IP'!$B$13,AG927&lt;='Braços de IP'!$D$13),'Braços de IP'!$E$13,IF(AND(AG927&gt;='Braços de IP'!$B$14,AG927&lt;='Braços de IP'!$D$14),'Braços de IP'!$E$14,"ERRO")))))))</f>
        <v>Médio I</v>
      </c>
      <c r="CU927" s="27"/>
      <c r="CV927" s="26" t="str">
        <f>IF($CU927="","",VLOOKUP($CU927,'Braços de IP'!$E$9:$I$15,2,0))</f>
        <v/>
      </c>
      <c r="CW927" s="29" t="str">
        <f>IF($CU927="","",VLOOKUP($CU927,'Braços de IP'!$E$9:$I$15,5,0))</f>
        <v/>
      </c>
      <c r="CX927" s="26"/>
      <c r="CY927" s="26"/>
      <c r="CZ927" s="26"/>
      <c r="DA927" s="26"/>
      <c r="DB927" s="26"/>
      <c r="DC927" s="26"/>
      <c r="DD927" s="30">
        <f t="shared" si="926"/>
        <v>31</v>
      </c>
      <c r="DE927" s="31">
        <f t="shared" si="927"/>
        <v>70</v>
      </c>
      <c r="DF927" s="30">
        <f t="shared" si="928"/>
        <v>101</v>
      </c>
      <c r="DG927" s="32">
        <f t="shared" si="929"/>
        <v>0.55714285714285716</v>
      </c>
      <c r="DH927" s="33" t="s">
        <v>172</v>
      </c>
      <c r="DI927" s="34"/>
      <c r="DJ927" s="35"/>
      <c r="DK927" s="16" t="s">
        <v>144</v>
      </c>
      <c r="DL927" s="16"/>
      <c r="DN927" s="36" t="e">
        <f t="shared" si="970"/>
        <v>#VALUE!</v>
      </c>
    </row>
    <row r="928" spans="1:118" ht="15.75" customHeight="1" x14ac:dyDescent="0.25">
      <c r="A928" s="1"/>
      <c r="B928" s="16">
        <v>221</v>
      </c>
      <c r="C928" s="16" t="s">
        <v>146</v>
      </c>
      <c r="D928" s="16" t="s">
        <v>706</v>
      </c>
      <c r="E928" s="16">
        <v>-8.0857449999999993</v>
      </c>
      <c r="F928" s="16">
        <v>-34.933449000000003</v>
      </c>
      <c r="G928" s="16" t="s">
        <v>160</v>
      </c>
      <c r="H928" s="17" t="s">
        <v>136</v>
      </c>
      <c r="I928" s="16" t="s">
        <v>135</v>
      </c>
      <c r="J928" s="17" t="s">
        <v>137</v>
      </c>
      <c r="K928" s="18">
        <v>70</v>
      </c>
      <c r="L928" s="17" t="s">
        <v>138</v>
      </c>
      <c r="M928" s="17">
        <v>0</v>
      </c>
      <c r="N928" s="16">
        <f t="shared" si="966"/>
        <v>140</v>
      </c>
      <c r="O928" s="17">
        <v>1</v>
      </c>
      <c r="P928" s="17">
        <v>1.35</v>
      </c>
      <c r="Q928" s="17">
        <v>7.8</v>
      </c>
      <c r="R928" s="16"/>
      <c r="S928" s="16"/>
      <c r="T928" s="16">
        <v>0</v>
      </c>
      <c r="U928" s="17">
        <v>1.08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 t="s">
        <v>139</v>
      </c>
      <c r="AB928" s="17" t="s">
        <v>140</v>
      </c>
      <c r="AC928" s="17">
        <v>25.74</v>
      </c>
      <c r="AD928" s="17">
        <v>6.2</v>
      </c>
      <c r="AE928" s="17">
        <v>1</v>
      </c>
      <c r="AF928" s="17">
        <v>0.28999999999999998</v>
      </c>
      <c r="AG928" s="17">
        <v>2.0699999999999998</v>
      </c>
      <c r="AH928" s="17">
        <f t="shared" si="967"/>
        <v>1.7799999999999998</v>
      </c>
      <c r="AI928" s="17" t="s">
        <v>136</v>
      </c>
      <c r="AJ928" s="17" t="s">
        <v>136</v>
      </c>
      <c r="AK928" s="17" t="s">
        <v>141</v>
      </c>
      <c r="AL928" s="17">
        <f t="shared" si="968"/>
        <v>2</v>
      </c>
      <c r="AM928" s="17">
        <v>0</v>
      </c>
      <c r="AN928" s="17"/>
      <c r="AO928" s="17">
        <v>0</v>
      </c>
      <c r="AP928" s="17">
        <v>0</v>
      </c>
      <c r="AQ928" s="17">
        <v>0</v>
      </c>
      <c r="AR928" s="17" t="s">
        <v>136</v>
      </c>
      <c r="AS928" s="19">
        <f t="shared" si="908"/>
        <v>0</v>
      </c>
      <c r="AT928" s="19"/>
      <c r="AU928" s="19">
        <f>VLOOKUP(G928,ABNT5101!$I$3:$J$9,2)</f>
        <v>10</v>
      </c>
      <c r="AV928" s="19">
        <f>VLOOKUP(G928,ABNT5101!$I$3:$M$9,5)</f>
        <v>0.18</v>
      </c>
      <c r="AW928" s="17" t="str">
        <f>_xlfn.XLOOKUP(G928,ABNT5101!I:I,ABNT5101!L:L)</f>
        <v>-</v>
      </c>
      <c r="AX928" s="17">
        <f>_xlfn.XLOOKUP(G928,ABNT5101!$I:$I,ABNT5101!M:M)</f>
        <v>0.18</v>
      </c>
      <c r="AY928" s="17" t="str">
        <f>_xlfn.XLOOKUP(G928,ABNT5101!$I:$I,ABNT5101!N:N)</f>
        <v>-</v>
      </c>
      <c r="AZ928" s="17">
        <f>_xlfn.XLOOKUP(G928,ABNT5101!$I:$I,ABNT5101!O:O)</f>
        <v>16</v>
      </c>
      <c r="BA928" s="20" t="str">
        <f t="shared" si="909"/>
        <v>ATENDE</v>
      </c>
      <c r="BB928" s="21">
        <f t="shared" ref="BB928:BC928" si="1113">BE928/AU928-1</f>
        <v>0.25600000000000001</v>
      </c>
      <c r="BC928" s="21">
        <f t="shared" si="1113"/>
        <v>2.7222222222222228</v>
      </c>
      <c r="BD928" s="21" t="str">
        <f t="shared" si="911"/>
        <v>-</v>
      </c>
      <c r="BE928" s="49">
        <v>12.56</v>
      </c>
      <c r="BF928" s="49">
        <v>0.67</v>
      </c>
      <c r="BG928" s="22"/>
      <c r="BH928" s="22"/>
      <c r="BI928" s="23"/>
      <c r="BJ928" s="22"/>
      <c r="BK928" s="20" t="str">
        <f t="shared" si="912"/>
        <v>ATENDE</v>
      </c>
      <c r="BL928" s="20" t="str">
        <f t="shared" si="913"/>
        <v>ATENDE</v>
      </c>
      <c r="BM928" s="20" t="str">
        <f t="shared" si="914"/>
        <v>ATENDE</v>
      </c>
      <c r="BN928" s="20" t="str">
        <f t="shared" si="915"/>
        <v>ATENDE</v>
      </c>
      <c r="BO928" s="24" t="str">
        <f t="shared" si="916"/>
        <v>C4</v>
      </c>
      <c r="BP928" s="24" t="str">
        <f t="shared" si="1110"/>
        <v>P6</v>
      </c>
      <c r="BQ928" s="25">
        <f t="shared" si="1060"/>
        <v>1.9633333333333334</v>
      </c>
      <c r="BR928" s="22">
        <v>8.89</v>
      </c>
      <c r="BS928" s="22">
        <v>5.59</v>
      </c>
      <c r="BT928" s="24">
        <f>IF(BP928="-","-",_xlfn.XLOOKUP(BP928,ABNT5101!$B$4:$B$9,ABNT5101!$C$4:$C$9))</f>
        <v>3</v>
      </c>
      <c r="BU928" s="24">
        <f>IF(BP928="-","-",_xlfn.XLOOKUP(BP928,ABNT5101!$B$4:$B$9,ABNT5101!$D$4:$D$9))</f>
        <v>0.6</v>
      </c>
      <c r="BV928" s="20" t="str">
        <f t="shared" si="918"/>
        <v>ATENDE</v>
      </c>
      <c r="BW928" s="20" t="str">
        <f t="shared" si="1061"/>
        <v>ATENDE</v>
      </c>
      <c r="BX928" s="20" t="str">
        <f t="shared" si="920"/>
        <v>ATENDE</v>
      </c>
      <c r="BY928" s="24" t="str">
        <f t="shared" si="1111"/>
        <v>P6</v>
      </c>
      <c r="BZ928" s="25">
        <f t="shared" si="921"/>
        <v>0.92666666666666675</v>
      </c>
      <c r="CA928" s="24">
        <v>5.78</v>
      </c>
      <c r="CB928" s="24">
        <v>4.78</v>
      </c>
      <c r="CC928" s="20">
        <f>IF(BY928="-","-",_xlfn.XLOOKUP(BY928,ABNT5101!$B$4:$B$9,ABNT5101!$C$4:$C$9))</f>
        <v>3</v>
      </c>
      <c r="CD928" s="24">
        <f>IF(BY928="-","-",_xlfn.XLOOKUP(BY928,ABNT5101!$B$4:$B$9,ABNT5101!$D$4:$D$9))</f>
        <v>0.6</v>
      </c>
      <c r="CE928" s="20" t="str">
        <f t="shared" si="922"/>
        <v>ATENDE</v>
      </c>
      <c r="CF928" s="20" t="str">
        <f t="shared" si="923"/>
        <v>ATENDE</v>
      </c>
      <c r="CG928" s="20" t="str">
        <f t="shared" si="1040"/>
        <v>ATENDE</v>
      </c>
      <c r="CH928" s="26" t="e">
        <f>_xlfn.XLOOKUP(CI928,'Banco de dados'!$B:$B,'Banco de dados'!$D:$D)</f>
        <v>#N/A</v>
      </c>
      <c r="CI928" s="50" t="s">
        <v>273</v>
      </c>
      <c r="CJ928" s="26" t="e">
        <f>_xlfn.XLOOKUP(CI928,'Banco de dados'!$B:$B,'Banco de dados'!$E:$E)</f>
        <v>#N/A</v>
      </c>
      <c r="CK928" s="26"/>
      <c r="CL928" s="26" t="e">
        <f>IF(CK928="-","-",_xlfn.XLOOKUP(CK928,'Banco de dados'!$B:$B,'Banco de dados'!$E:$E))</f>
        <v>#N/A</v>
      </c>
      <c r="CM928" s="28">
        <f t="shared" si="925"/>
        <v>1</v>
      </c>
      <c r="CN928" s="26" t="e">
        <f>_xlfn.XLOOKUP(CI928,'Banco de dados'!$B:$B,'Banco de dados'!$H:$H)</f>
        <v>#N/A</v>
      </c>
      <c r="CO928" s="26" t="e">
        <f t="array" aca="1" ref="CO928" ca="1">_xludf.XLOOKUP(CK928,'Banco de dados'!$B:$B,'Banco de dados'!$H:$H)</f>
        <v>#NAME?</v>
      </c>
      <c r="CP928" s="26" t="e">
        <f t="array" aca="1" ref="CP928" ca="1">_xludf.XLOOKUP(CI928,'Banco de dados'!$B:$B,'Banco de dados'!$F:$F)</f>
        <v>#NAME?</v>
      </c>
      <c r="CQ928" s="26" t="e">
        <f t="array" aca="1" ref="CQ928" ca="1">_xludf.XLOOKUP(CK928,'Banco de dados'!$B:$B,'Banco de dados'!$F:$F)</f>
        <v>#NAME?</v>
      </c>
      <c r="CR928" s="27">
        <v>0</v>
      </c>
      <c r="CS928" s="27"/>
      <c r="CT928" s="26" t="str">
        <f>IF(AG928=0.5,"Suporte",IF(AND(AG928&gt;='Braços de IP'!$B$9,AG928&lt;='Braços de IP'!$D$9),'Braços de IP'!$E$9,IF(AND(AG928&gt;='Braços de IP'!$B$10,AG928&lt;='Braços de IP'!$D$10),'Braços de IP'!$E$10,IF(AND(AG928&gt;='Braços de IP'!$B$11,AG928&lt;='Braços de IP'!$D$11),'Braços de IP'!$E$11,IF(AND(AG928&gt;='Braços de IP'!$B$12,AG928&lt;='Braços de IP'!$D$12),'Braços de IP'!$E$12,IF(AND(AG928&gt;='Braços de IP'!$B$13,AG928&lt;='Braços de IP'!$D$13),'Braços de IP'!$E$13,IF(AND(AG928&gt;='Braços de IP'!$B$14,AG928&lt;='Braços de IP'!$D$14),'Braços de IP'!$E$14,"ERRO")))))))</f>
        <v>Médio I</v>
      </c>
      <c r="CU928" s="27"/>
      <c r="CV928" s="26" t="str">
        <f>IF($CU928="","",VLOOKUP($CU928,'Braços de IP'!$E$9:$I$15,2,0))</f>
        <v/>
      </c>
      <c r="CW928" s="29" t="str">
        <f>IF($CU928="","",VLOOKUP($CU928,'Braços de IP'!$E$9:$I$15,5,0))</f>
        <v/>
      </c>
      <c r="CX928" s="26"/>
      <c r="CY928" s="26"/>
      <c r="CZ928" s="26"/>
      <c r="DA928" s="26"/>
      <c r="DB928" s="26"/>
      <c r="DC928" s="26"/>
      <c r="DD928" s="30" t="e">
        <f t="shared" si="926"/>
        <v>#N/A</v>
      </c>
      <c r="DE928" s="31">
        <f t="shared" si="927"/>
        <v>70</v>
      </c>
      <c r="DF928" s="30" t="e">
        <f t="shared" si="928"/>
        <v>#N/A</v>
      </c>
      <c r="DG928" s="32" t="e">
        <f t="shared" si="929"/>
        <v>#N/A</v>
      </c>
      <c r="DH928" s="33" t="s">
        <v>172</v>
      </c>
      <c r="DI928" s="34"/>
      <c r="DJ928" s="35"/>
      <c r="DK928" s="16" t="s">
        <v>144</v>
      </c>
      <c r="DL928" s="16"/>
      <c r="DN928" s="36" t="e">
        <f t="shared" si="970"/>
        <v>#VALUE!</v>
      </c>
    </row>
    <row r="929" spans="2:118" ht="15.75" customHeight="1" x14ac:dyDescent="0.25">
      <c r="B929" s="16">
        <v>222</v>
      </c>
      <c r="C929" s="16" t="s">
        <v>146</v>
      </c>
      <c r="D929" s="16" t="s">
        <v>707</v>
      </c>
      <c r="E929" s="16">
        <v>-8.0991049999999998</v>
      </c>
      <c r="F929" s="16">
        <v>-34.936422999999998</v>
      </c>
      <c r="G929" s="16" t="s">
        <v>153</v>
      </c>
      <c r="H929" s="17" t="s">
        <v>136</v>
      </c>
      <c r="I929" s="16" t="s">
        <v>149</v>
      </c>
      <c r="J929" s="17" t="s">
        <v>137</v>
      </c>
      <c r="K929" s="18">
        <v>70</v>
      </c>
      <c r="L929" s="17" t="s">
        <v>138</v>
      </c>
      <c r="M929" s="17">
        <v>0</v>
      </c>
      <c r="N929" s="16">
        <f t="shared" si="966"/>
        <v>140</v>
      </c>
      <c r="O929" s="17">
        <v>1</v>
      </c>
      <c r="P929" s="17">
        <v>3</v>
      </c>
      <c r="Q929" s="17">
        <v>9</v>
      </c>
      <c r="R929" s="16"/>
      <c r="S929" s="16"/>
      <c r="T929" s="16">
        <v>0</v>
      </c>
      <c r="U929" s="17">
        <v>1.4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 t="s">
        <v>139</v>
      </c>
      <c r="AB929" s="17" t="s">
        <v>140</v>
      </c>
      <c r="AC929" s="17">
        <v>23.23</v>
      </c>
      <c r="AD929" s="17">
        <v>6.2</v>
      </c>
      <c r="AE929" s="17">
        <v>1</v>
      </c>
      <c r="AF929" s="17">
        <v>0.31</v>
      </c>
      <c r="AG929" s="17">
        <v>1.77</v>
      </c>
      <c r="AH929" s="17">
        <f t="shared" si="967"/>
        <v>1.46</v>
      </c>
      <c r="AI929" s="17" t="s">
        <v>136</v>
      </c>
      <c r="AJ929" s="17" t="s">
        <v>136</v>
      </c>
      <c r="AK929" s="17" t="s">
        <v>141</v>
      </c>
      <c r="AL929" s="17">
        <f t="shared" si="968"/>
        <v>2</v>
      </c>
      <c r="AM929" s="17">
        <v>0</v>
      </c>
      <c r="AN929" s="17"/>
      <c r="AO929" s="17">
        <v>0</v>
      </c>
      <c r="AP929" s="17">
        <v>0</v>
      </c>
      <c r="AQ929" s="17">
        <v>0</v>
      </c>
      <c r="AR929" s="17" t="s">
        <v>136</v>
      </c>
      <c r="AS929" s="19">
        <f t="shared" si="908"/>
        <v>0</v>
      </c>
      <c r="AT929" s="19"/>
      <c r="AU929" s="19">
        <f>VLOOKUP(G929,ABNT5101!$I$3:$J$9,2)</f>
        <v>15</v>
      </c>
      <c r="AV929" s="19">
        <f>VLOOKUP(G929,ABNT5101!$I$3:$M$9,5)</f>
        <v>0.18</v>
      </c>
      <c r="AW929" s="17" t="str">
        <f>_xlfn.XLOOKUP(G929,ABNT5101!I:I,ABNT5101!L:L)</f>
        <v>-</v>
      </c>
      <c r="AX929" s="17">
        <f>_xlfn.XLOOKUP(G929,ABNT5101!$I:$I,ABNT5101!M:M)</f>
        <v>0.18</v>
      </c>
      <c r="AY929" s="17" t="str">
        <f>_xlfn.XLOOKUP(G929,ABNT5101!$I:$I,ABNT5101!N:N)</f>
        <v>-</v>
      </c>
      <c r="AZ929" s="17">
        <f>_xlfn.XLOOKUP(G929,ABNT5101!$I:$I,ABNT5101!O:O)</f>
        <v>15</v>
      </c>
      <c r="BA929" s="20" t="str">
        <f t="shared" si="909"/>
        <v>ATENDE</v>
      </c>
      <c r="BB929" s="21">
        <f t="shared" ref="BB929:BC929" si="1114">BE929/AU929-1</f>
        <v>9.7333333333333494E-2</v>
      </c>
      <c r="BC929" s="21">
        <f t="shared" si="1114"/>
        <v>1.7777777777777777</v>
      </c>
      <c r="BD929" s="21" t="str">
        <f t="shared" si="911"/>
        <v>-</v>
      </c>
      <c r="BE929" s="22">
        <v>16.46</v>
      </c>
      <c r="BF929" s="22">
        <v>0.5</v>
      </c>
      <c r="BG929" s="22"/>
      <c r="BH929" s="22"/>
      <c r="BI929" s="23"/>
      <c r="BJ929" s="22"/>
      <c r="BK929" s="20" t="str">
        <f t="shared" si="912"/>
        <v>ATENDE</v>
      </c>
      <c r="BL929" s="20" t="str">
        <f t="shared" si="913"/>
        <v>ATENDE</v>
      </c>
      <c r="BM929" s="20" t="str">
        <f t="shared" si="914"/>
        <v>ATENDE</v>
      </c>
      <c r="BN929" s="20" t="str">
        <f t="shared" si="915"/>
        <v>ATENDE</v>
      </c>
      <c r="BO929" s="24" t="str">
        <f t="shared" si="916"/>
        <v>C3</v>
      </c>
      <c r="BP929" s="24" t="str">
        <f t="shared" si="1110"/>
        <v>P5</v>
      </c>
      <c r="BQ929" s="25">
        <f t="shared" si="1060"/>
        <v>1.3479999999999999</v>
      </c>
      <c r="BR929" s="22">
        <v>11.74</v>
      </c>
      <c r="BS929" s="22">
        <v>6.23</v>
      </c>
      <c r="BT929" s="24">
        <f>IF(BP929="-","-",_xlfn.XLOOKUP(BP929,ABNT5101!$B$4:$B$9,ABNT5101!$C$4:$C$9))</f>
        <v>5</v>
      </c>
      <c r="BU929" s="24">
        <f>IF(BP929="-","-",_xlfn.XLOOKUP(BP929,ABNT5101!$B$4:$B$9,ABNT5101!$D$4:$D$9))</f>
        <v>1</v>
      </c>
      <c r="BV929" s="20" t="str">
        <f t="shared" si="918"/>
        <v>ATENDE</v>
      </c>
      <c r="BW929" s="20" t="str">
        <f t="shared" si="1061"/>
        <v>ATENDE</v>
      </c>
      <c r="BX929" s="20" t="str">
        <f t="shared" si="920"/>
        <v>ATENDE</v>
      </c>
      <c r="BY929" s="24" t="str">
        <f t="shared" si="1111"/>
        <v>P5</v>
      </c>
      <c r="BZ929" s="25">
        <f t="shared" si="921"/>
        <v>0.32799999999999985</v>
      </c>
      <c r="CA929" s="24">
        <v>6.64</v>
      </c>
      <c r="CB929" s="24">
        <v>4.71</v>
      </c>
      <c r="CC929" s="20">
        <f>IF(BY929="-","-",_xlfn.XLOOKUP(BY929,ABNT5101!$B$4:$B$9,ABNT5101!$C$4:$C$9))</f>
        <v>5</v>
      </c>
      <c r="CD929" s="24">
        <f>IF(BY929="-","-",_xlfn.XLOOKUP(BY929,ABNT5101!$B$4:$B$9,ABNT5101!$D$4:$D$9))</f>
        <v>1</v>
      </c>
      <c r="CE929" s="20" t="str">
        <f t="shared" si="922"/>
        <v>ATENDE</v>
      </c>
      <c r="CF929" s="20" t="str">
        <f t="shared" si="923"/>
        <v>ATENDE</v>
      </c>
      <c r="CG929" s="20" t="str">
        <f t="shared" si="1040"/>
        <v>ATENDE</v>
      </c>
      <c r="CH929" s="26" t="str">
        <f>_xlfn.XLOOKUP(CI929,'Banco de dados'!$B:$B,'Banco de dados'!$D:$D)</f>
        <v>LEDSTAR</v>
      </c>
      <c r="CI929" s="27" t="s">
        <v>259</v>
      </c>
      <c r="CJ929" s="26" t="str">
        <f>_xlfn.XLOOKUP(CI929,'Banco de dados'!$B:$B,'Banco de dados'!$E:$E)</f>
        <v>LUM LED SL VT 9.1 44W</v>
      </c>
      <c r="CK929" s="26"/>
      <c r="CL929" s="26" t="e">
        <f>IF(CK929="-","-",_xlfn.XLOOKUP(CK929,'Banco de dados'!$B:$B,'Banco de dados'!$E:$E))</f>
        <v>#N/A</v>
      </c>
      <c r="CM929" s="28">
        <f t="shared" si="925"/>
        <v>1</v>
      </c>
      <c r="CN929" s="26">
        <f>_xlfn.XLOOKUP(CI929,'Banco de dados'!$B:$B,'Banco de dados'!$H:$H)</f>
        <v>44</v>
      </c>
      <c r="CO929" s="26" t="e">
        <f t="array" aca="1" ref="CO929" ca="1">_xludf.XLOOKUP(CK929,'Banco de dados'!$B:$B,'Banco de dados'!$H:$H)</f>
        <v>#NAME?</v>
      </c>
      <c r="CP929" s="26" t="e">
        <f t="array" aca="1" ref="CP929" ca="1">_xludf.XLOOKUP(CI929,'Banco de dados'!$B:$B,'Banco de dados'!$F:$F)</f>
        <v>#NAME?</v>
      </c>
      <c r="CQ929" s="26" t="e">
        <f t="array" aca="1" ref="CQ929" ca="1">_xludf.XLOOKUP(CK929,'Banco de dados'!$B:$B,'Banco de dados'!$F:$F)</f>
        <v>#NAME?</v>
      </c>
      <c r="CR929" s="27">
        <v>0</v>
      </c>
      <c r="CS929" s="27"/>
      <c r="CT929" s="26" t="str">
        <f>IF(AG929=0.5,"Suporte",IF(AND(AG929&gt;='Braços de IP'!$B$9,AG929&lt;='Braços de IP'!$D$9),'Braços de IP'!$E$9,IF(AND(AG929&gt;='Braços de IP'!$B$10,AG929&lt;='Braços de IP'!$D$10),'Braços de IP'!$E$10,IF(AND(AG929&gt;='Braços de IP'!$B$11,AG929&lt;='Braços de IP'!$D$11),'Braços de IP'!$E$11,IF(AND(AG929&gt;='Braços de IP'!$B$12,AG929&lt;='Braços de IP'!$D$12),'Braços de IP'!$E$12,IF(AND(AG929&gt;='Braços de IP'!$B$13,AG929&lt;='Braços de IP'!$D$13),'Braços de IP'!$E$13,IF(AND(AG929&gt;='Braços de IP'!$B$14,AG929&lt;='Braços de IP'!$D$14),'Braços de IP'!$E$14,"ERRO")))))))</f>
        <v>Médio I</v>
      </c>
      <c r="CU929" s="27"/>
      <c r="CV929" s="26" t="str">
        <f>IF($CU929="","",VLOOKUP($CU929,'Braços de IP'!$E$9:$I$15,2,0))</f>
        <v/>
      </c>
      <c r="CW929" s="29" t="str">
        <f>IF($CU929="","",VLOOKUP($CU929,'Braços de IP'!$E$9:$I$15,5,0))</f>
        <v/>
      </c>
      <c r="CX929" s="26"/>
      <c r="CY929" s="26"/>
      <c r="CZ929" s="26"/>
      <c r="DA929" s="26"/>
      <c r="DB929" s="26"/>
      <c r="DC929" s="26"/>
      <c r="DD929" s="30">
        <f t="shared" si="926"/>
        <v>44</v>
      </c>
      <c r="DE929" s="31">
        <f t="shared" si="927"/>
        <v>70</v>
      </c>
      <c r="DF929" s="30">
        <f t="shared" si="928"/>
        <v>114</v>
      </c>
      <c r="DG929" s="32">
        <f t="shared" si="929"/>
        <v>0.37142857142857144</v>
      </c>
      <c r="DH929" s="33" t="s">
        <v>172</v>
      </c>
      <c r="DI929" s="34"/>
      <c r="DJ929" s="35"/>
      <c r="DK929" s="16" t="s">
        <v>144</v>
      </c>
      <c r="DL929" s="16"/>
      <c r="DN929" s="36" t="e">
        <f t="shared" si="970"/>
        <v>#VALUE!</v>
      </c>
    </row>
    <row r="930" spans="2:118" ht="15.75" customHeight="1" x14ac:dyDescent="0.25">
      <c r="B930" s="16">
        <v>222</v>
      </c>
      <c r="C930" s="16" t="s">
        <v>146</v>
      </c>
      <c r="D930" s="16" t="s">
        <v>707</v>
      </c>
      <c r="E930" s="16">
        <v>-8.0991049999999998</v>
      </c>
      <c r="F930" s="16">
        <v>-34.936422999999998</v>
      </c>
      <c r="G930" s="16" t="s">
        <v>153</v>
      </c>
      <c r="H930" s="17" t="s">
        <v>136</v>
      </c>
      <c r="I930" s="16" t="s">
        <v>149</v>
      </c>
      <c r="J930" s="17" t="s">
        <v>137</v>
      </c>
      <c r="K930" s="18">
        <v>70</v>
      </c>
      <c r="L930" s="17" t="s">
        <v>138</v>
      </c>
      <c r="M930" s="17">
        <v>0</v>
      </c>
      <c r="N930" s="16">
        <f t="shared" si="966"/>
        <v>140</v>
      </c>
      <c r="O930" s="17">
        <v>1</v>
      </c>
      <c r="P930" s="17">
        <v>3</v>
      </c>
      <c r="Q930" s="17">
        <v>9</v>
      </c>
      <c r="R930" s="16"/>
      <c r="S930" s="16"/>
      <c r="T930" s="16">
        <v>0</v>
      </c>
      <c r="U930" s="17">
        <v>1.4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 t="s">
        <v>139</v>
      </c>
      <c r="AB930" s="17" t="s">
        <v>140</v>
      </c>
      <c r="AC930" s="17">
        <v>23.23</v>
      </c>
      <c r="AD930" s="17">
        <v>6.2</v>
      </c>
      <c r="AE930" s="17">
        <v>1</v>
      </c>
      <c r="AF930" s="17">
        <v>0.31</v>
      </c>
      <c r="AG930" s="17">
        <v>1.77</v>
      </c>
      <c r="AH930" s="17">
        <f t="shared" si="967"/>
        <v>1.46</v>
      </c>
      <c r="AI930" s="17" t="s">
        <v>136</v>
      </c>
      <c r="AJ930" s="17" t="s">
        <v>136</v>
      </c>
      <c r="AK930" s="17" t="s">
        <v>141</v>
      </c>
      <c r="AL930" s="17">
        <f t="shared" si="968"/>
        <v>2</v>
      </c>
      <c r="AM930" s="17">
        <v>0</v>
      </c>
      <c r="AN930" s="17"/>
      <c r="AO930" s="17">
        <v>0</v>
      </c>
      <c r="AP930" s="17">
        <v>0</v>
      </c>
      <c r="AQ930" s="17">
        <v>0</v>
      </c>
      <c r="AR930" s="17" t="s">
        <v>136</v>
      </c>
      <c r="AS930" s="19">
        <f t="shared" si="908"/>
        <v>0</v>
      </c>
      <c r="AT930" s="19"/>
      <c r="AU930" s="19">
        <f>VLOOKUP(G930,ABNT5101!$I$3:$J$9,2)</f>
        <v>15</v>
      </c>
      <c r="AV930" s="19">
        <f>VLOOKUP(G930,ABNT5101!$I$3:$M$9,5)</f>
        <v>0.18</v>
      </c>
      <c r="AW930" s="17" t="str">
        <f>_xlfn.XLOOKUP(G930,ABNT5101!I:I,ABNT5101!L:L)</f>
        <v>-</v>
      </c>
      <c r="AX930" s="17">
        <f>_xlfn.XLOOKUP(G930,ABNT5101!$I:$I,ABNT5101!M:M)</f>
        <v>0.18</v>
      </c>
      <c r="AY930" s="17" t="str">
        <f>_xlfn.XLOOKUP(G930,ABNT5101!$I:$I,ABNT5101!N:N)</f>
        <v>-</v>
      </c>
      <c r="AZ930" s="17">
        <f>_xlfn.XLOOKUP(G930,ABNT5101!$I:$I,ABNT5101!O:O)</f>
        <v>15</v>
      </c>
      <c r="BA930" s="20" t="str">
        <f t="shared" si="909"/>
        <v>ATENDE</v>
      </c>
      <c r="BB930" s="21">
        <f t="shared" ref="BB930:BC930" si="1115">BE930/AU930-1</f>
        <v>0</v>
      </c>
      <c r="BC930" s="21">
        <f t="shared" si="1115"/>
        <v>2.7777777777777781</v>
      </c>
      <c r="BD930" s="21" t="str">
        <f t="shared" si="911"/>
        <v>-</v>
      </c>
      <c r="BE930" s="22">
        <v>15</v>
      </c>
      <c r="BF930" s="22">
        <v>0.68</v>
      </c>
      <c r="BG930" s="22"/>
      <c r="BH930" s="22"/>
      <c r="BI930" s="23"/>
      <c r="BJ930" s="22"/>
      <c r="BK930" s="20" t="str">
        <f t="shared" si="912"/>
        <v>ATENDE</v>
      </c>
      <c r="BL930" s="20" t="str">
        <f t="shared" si="913"/>
        <v>ATENDE</v>
      </c>
      <c r="BM930" s="20" t="str">
        <f t="shared" si="914"/>
        <v>ATENDE</v>
      </c>
      <c r="BN930" s="20" t="str">
        <f t="shared" si="915"/>
        <v>ATENDE</v>
      </c>
      <c r="BO930" s="24" t="str">
        <f t="shared" si="916"/>
        <v>C3</v>
      </c>
      <c r="BP930" s="24" t="str">
        <f t="shared" si="1110"/>
        <v>P5</v>
      </c>
      <c r="BQ930" s="25">
        <f t="shared" si="1060"/>
        <v>0.58800000000000008</v>
      </c>
      <c r="BR930" s="22">
        <v>7.94</v>
      </c>
      <c r="BS930" s="22">
        <v>2.97</v>
      </c>
      <c r="BT930" s="24">
        <f>IF(BP930="-","-",_xlfn.XLOOKUP(BP930,ABNT5101!$B$4:$B$9,ABNT5101!$C$4:$C$9))</f>
        <v>5</v>
      </c>
      <c r="BU930" s="24">
        <f>IF(BP930="-","-",_xlfn.XLOOKUP(BP930,ABNT5101!$B$4:$B$9,ABNT5101!$D$4:$D$9))</f>
        <v>1</v>
      </c>
      <c r="BV930" s="20" t="str">
        <f t="shared" si="918"/>
        <v>ATENDE</v>
      </c>
      <c r="BW930" s="20" t="str">
        <f t="shared" si="1061"/>
        <v>ATENDE</v>
      </c>
      <c r="BX930" s="20" t="str">
        <f t="shared" si="920"/>
        <v>ATENDE</v>
      </c>
      <c r="BY930" s="24" t="str">
        <f t="shared" si="1111"/>
        <v>P5</v>
      </c>
      <c r="BZ930" s="25">
        <f t="shared" si="921"/>
        <v>0.496</v>
      </c>
      <c r="CA930" s="24">
        <v>7.48</v>
      </c>
      <c r="CB930" s="24">
        <v>5.97</v>
      </c>
      <c r="CC930" s="20">
        <f>IF(BY930="-","-",_xlfn.XLOOKUP(BY930,ABNT5101!$B$4:$B$9,ABNT5101!$C$4:$C$9))</f>
        <v>5</v>
      </c>
      <c r="CD930" s="24">
        <f>IF(BY930="-","-",_xlfn.XLOOKUP(BY930,ABNT5101!$B$4:$B$9,ABNT5101!$D$4:$D$9))</f>
        <v>1</v>
      </c>
      <c r="CE930" s="20" t="str">
        <f t="shared" si="922"/>
        <v>ATENDE</v>
      </c>
      <c r="CF930" s="20" t="str">
        <f t="shared" si="923"/>
        <v>ATENDE</v>
      </c>
      <c r="CG930" s="20" t="str">
        <f t="shared" si="1040"/>
        <v>ATENDE</v>
      </c>
      <c r="CH930" s="26" t="str">
        <f>_xlfn.XLOOKUP(CI930,'Banco de dados'!$B:$B,'Banco de dados'!$D:$D)</f>
        <v>SX LIGHTING</v>
      </c>
      <c r="CI930" s="27" t="s">
        <v>164</v>
      </c>
      <c r="CJ930" s="26" t="str">
        <f>_xlfn.XLOOKUP(CI930,'Banco de dados'!$B:$B,'Banco de dados'!$E:$E)</f>
        <v>SXINEVO040K50L12CZF7PHF</v>
      </c>
      <c r="CK930" s="26"/>
      <c r="CL930" s="26" t="e">
        <f>IF(CK930="-","-",_xlfn.XLOOKUP(CK930,'Banco de dados'!$B:$B,'Banco de dados'!$E:$E))</f>
        <v>#N/A</v>
      </c>
      <c r="CM930" s="28">
        <f t="shared" si="925"/>
        <v>1</v>
      </c>
      <c r="CN930" s="26">
        <f>_xlfn.XLOOKUP(CI930,'Banco de dados'!$B:$B,'Banco de dados'!$H:$H)</f>
        <v>39</v>
      </c>
      <c r="CO930" s="26" t="e">
        <f t="array" aca="1" ref="CO930" ca="1">_xludf.XLOOKUP(CK930,'Banco de dados'!$B:$B,'Banco de dados'!$H:$H)</f>
        <v>#NAME?</v>
      </c>
      <c r="CP930" s="26" t="e">
        <f t="array" aca="1" ref="CP930" ca="1">_xludf.XLOOKUP(CI930,'Banco de dados'!$B:$B,'Banco de dados'!$F:$F)</f>
        <v>#NAME?</v>
      </c>
      <c r="CQ930" s="26" t="e">
        <f t="array" aca="1" ref="CQ930" ca="1">_xludf.XLOOKUP(CK930,'Banco de dados'!$B:$B,'Banco de dados'!$F:$F)</f>
        <v>#NAME?</v>
      </c>
      <c r="CR930" s="27">
        <v>0</v>
      </c>
      <c r="CS930" s="27">
        <v>10</v>
      </c>
      <c r="CT930" s="26" t="str">
        <f>IF(AG930=0.5,"Suporte",IF(AND(AG930&gt;='Braços de IP'!$B$9,AG930&lt;='Braços de IP'!$D$9),'Braços de IP'!$E$9,IF(AND(AG930&gt;='Braços de IP'!$B$10,AG930&lt;='Braços de IP'!$D$10),'Braços de IP'!$E$10,IF(AND(AG930&gt;='Braços de IP'!$B$11,AG930&lt;='Braços de IP'!$D$11),'Braços de IP'!$E$11,IF(AND(AG930&gt;='Braços de IP'!$B$12,AG930&lt;='Braços de IP'!$D$12),'Braços de IP'!$E$12,IF(AND(AG930&gt;='Braços de IP'!$B$13,AG930&lt;='Braços de IP'!$D$13),'Braços de IP'!$E$13,IF(AND(AG930&gt;='Braços de IP'!$B$14,AG930&lt;='Braços de IP'!$D$14),'Braços de IP'!$E$14,"ERRO")))))))</f>
        <v>Médio I</v>
      </c>
      <c r="CU930" s="27"/>
      <c r="CV930" s="26" t="str">
        <f>IF($CU930="","",VLOOKUP($CU930,'Braços de IP'!$E$9:$I$15,2,0))</f>
        <v/>
      </c>
      <c r="CW930" s="29" t="str">
        <f>IF($CU930="","",VLOOKUP($CU930,'Braços de IP'!$E$9:$I$15,5,0))</f>
        <v/>
      </c>
      <c r="CX930" s="26"/>
      <c r="CY930" s="26"/>
      <c r="CZ930" s="26"/>
      <c r="DA930" s="26"/>
      <c r="DB930" s="26"/>
      <c r="DC930" s="26"/>
      <c r="DD930" s="30">
        <f t="shared" si="926"/>
        <v>39</v>
      </c>
      <c r="DE930" s="31">
        <f t="shared" si="927"/>
        <v>70</v>
      </c>
      <c r="DF930" s="30">
        <f t="shared" si="928"/>
        <v>109</v>
      </c>
      <c r="DG930" s="32">
        <f t="shared" si="929"/>
        <v>0.44285714285714284</v>
      </c>
      <c r="DH930" s="33" t="s">
        <v>172</v>
      </c>
      <c r="DI930" s="34"/>
      <c r="DJ930" s="35"/>
      <c r="DK930" s="16" t="s">
        <v>144</v>
      </c>
      <c r="DL930" s="16"/>
      <c r="DN930" s="36" t="e">
        <f t="shared" si="970"/>
        <v>#VALUE!</v>
      </c>
    </row>
    <row r="931" spans="2:118" ht="15.75" customHeight="1" x14ac:dyDescent="0.25">
      <c r="B931" s="16">
        <v>222</v>
      </c>
      <c r="C931" s="16" t="s">
        <v>146</v>
      </c>
      <c r="D931" s="16" t="s">
        <v>707</v>
      </c>
      <c r="E931" s="16">
        <v>-8.0991049999999998</v>
      </c>
      <c r="F931" s="16">
        <v>-34.936422999999998</v>
      </c>
      <c r="G931" s="16" t="s">
        <v>153</v>
      </c>
      <c r="H931" s="17" t="s">
        <v>136</v>
      </c>
      <c r="I931" s="16" t="s">
        <v>149</v>
      </c>
      <c r="J931" s="17" t="s">
        <v>137</v>
      </c>
      <c r="K931" s="18">
        <v>70</v>
      </c>
      <c r="L931" s="17" t="s">
        <v>138</v>
      </c>
      <c r="M931" s="17">
        <v>0</v>
      </c>
      <c r="N931" s="16">
        <f t="shared" si="966"/>
        <v>140</v>
      </c>
      <c r="O931" s="17">
        <v>1</v>
      </c>
      <c r="P931" s="17">
        <v>3</v>
      </c>
      <c r="Q931" s="17">
        <v>9</v>
      </c>
      <c r="R931" s="16"/>
      <c r="S931" s="16"/>
      <c r="T931" s="16">
        <v>0</v>
      </c>
      <c r="U931" s="17">
        <v>1.4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 t="s">
        <v>139</v>
      </c>
      <c r="AB931" s="17" t="s">
        <v>140</v>
      </c>
      <c r="AC931" s="17">
        <v>23.23</v>
      </c>
      <c r="AD931" s="17">
        <v>6.2</v>
      </c>
      <c r="AE931" s="17">
        <v>1</v>
      </c>
      <c r="AF931" s="17">
        <v>0.31</v>
      </c>
      <c r="AG931" s="17">
        <v>1.77</v>
      </c>
      <c r="AH931" s="17">
        <f t="shared" si="967"/>
        <v>1.46</v>
      </c>
      <c r="AI931" s="17" t="s">
        <v>136</v>
      </c>
      <c r="AJ931" s="17" t="s">
        <v>136</v>
      </c>
      <c r="AK931" s="17" t="s">
        <v>141</v>
      </c>
      <c r="AL931" s="17">
        <f t="shared" si="968"/>
        <v>2</v>
      </c>
      <c r="AM931" s="17">
        <v>0</v>
      </c>
      <c r="AN931" s="17"/>
      <c r="AO931" s="17">
        <v>0</v>
      </c>
      <c r="AP931" s="17">
        <v>0</v>
      </c>
      <c r="AQ931" s="17">
        <v>0</v>
      </c>
      <c r="AR931" s="17" t="s">
        <v>136</v>
      </c>
      <c r="AS931" s="19">
        <f t="shared" si="908"/>
        <v>0</v>
      </c>
      <c r="AT931" s="19"/>
      <c r="AU931" s="19">
        <f>VLOOKUP(G931,ABNT5101!$I$3:$J$9,2)</f>
        <v>15</v>
      </c>
      <c r="AV931" s="19">
        <f>VLOOKUP(G931,ABNT5101!$I$3:$M$9,5)</f>
        <v>0.18</v>
      </c>
      <c r="AW931" s="17" t="str">
        <f>_xlfn.XLOOKUP(G931,ABNT5101!I:I,ABNT5101!L:L)</f>
        <v>-</v>
      </c>
      <c r="AX931" s="17">
        <f>_xlfn.XLOOKUP(G931,ABNT5101!$I:$I,ABNT5101!M:M)</f>
        <v>0.18</v>
      </c>
      <c r="AY931" s="17" t="str">
        <f>_xlfn.XLOOKUP(G931,ABNT5101!$I:$I,ABNT5101!N:N)</f>
        <v>-</v>
      </c>
      <c r="AZ931" s="17">
        <f>_xlfn.XLOOKUP(G931,ABNT5101!$I:$I,ABNT5101!O:O)</f>
        <v>15</v>
      </c>
      <c r="BA931" s="20" t="str">
        <f t="shared" si="909"/>
        <v>ATENDE</v>
      </c>
      <c r="BB931" s="21">
        <f t="shared" ref="BB931:BC931" si="1116">BE931/AU931-1</f>
        <v>0.10999999999999988</v>
      </c>
      <c r="BC931" s="21">
        <f t="shared" si="1116"/>
        <v>2.6111111111111112</v>
      </c>
      <c r="BD931" s="21" t="str">
        <f t="shared" si="911"/>
        <v>-</v>
      </c>
      <c r="BE931" s="22">
        <v>16.649999999999999</v>
      </c>
      <c r="BF931" s="22">
        <v>0.65</v>
      </c>
      <c r="BG931" s="22"/>
      <c r="BH931" s="22"/>
      <c r="BI931" s="23"/>
      <c r="BJ931" s="22"/>
      <c r="BK931" s="20" t="str">
        <f t="shared" si="912"/>
        <v>ATENDE</v>
      </c>
      <c r="BL931" s="20" t="str">
        <f t="shared" si="913"/>
        <v>ATENDE</v>
      </c>
      <c r="BM931" s="20" t="str">
        <f t="shared" si="914"/>
        <v>ATENDE</v>
      </c>
      <c r="BN931" s="20" t="str">
        <f t="shared" si="915"/>
        <v>ATENDE</v>
      </c>
      <c r="BO931" s="24" t="str">
        <f t="shared" si="916"/>
        <v>C3</v>
      </c>
      <c r="BP931" s="24" t="str">
        <f t="shared" si="1110"/>
        <v>P5</v>
      </c>
      <c r="BQ931" s="25">
        <f t="shared" si="1060"/>
        <v>0.76800000000000002</v>
      </c>
      <c r="BR931" s="22">
        <v>8.84</v>
      </c>
      <c r="BS931" s="22">
        <v>3.68</v>
      </c>
      <c r="BT931" s="24">
        <f>IF(BP931="-","-",_xlfn.XLOOKUP(BP931,ABNT5101!$B$4:$B$9,ABNT5101!$C$4:$C$9))</f>
        <v>5</v>
      </c>
      <c r="BU931" s="24">
        <f>IF(BP931="-","-",_xlfn.XLOOKUP(BP931,ABNT5101!$B$4:$B$9,ABNT5101!$D$4:$D$9))</f>
        <v>1</v>
      </c>
      <c r="BV931" s="20" t="str">
        <f t="shared" si="918"/>
        <v>ATENDE</v>
      </c>
      <c r="BW931" s="20" t="str">
        <f t="shared" si="1061"/>
        <v>ATENDE</v>
      </c>
      <c r="BX931" s="20" t="str">
        <f t="shared" si="920"/>
        <v>ATENDE</v>
      </c>
      <c r="BY931" s="24" t="str">
        <f t="shared" si="1111"/>
        <v>P5</v>
      </c>
      <c r="BZ931" s="25">
        <f t="shared" si="921"/>
        <v>0.30800000000000005</v>
      </c>
      <c r="CA931" s="24">
        <v>6.54</v>
      </c>
      <c r="CB931" s="24">
        <v>4.9400000000000004</v>
      </c>
      <c r="CC931" s="20">
        <f>IF(BY931="-","-",_xlfn.XLOOKUP(BY931,ABNT5101!$B$4:$B$9,ABNT5101!$C$4:$C$9))</f>
        <v>5</v>
      </c>
      <c r="CD931" s="24">
        <f>IF(BY931="-","-",_xlfn.XLOOKUP(BY931,ABNT5101!$B$4:$B$9,ABNT5101!$D$4:$D$9))</f>
        <v>1</v>
      </c>
      <c r="CE931" s="20" t="str">
        <f t="shared" si="922"/>
        <v>ATENDE</v>
      </c>
      <c r="CF931" s="20" t="str">
        <f t="shared" si="923"/>
        <v>ATENDE</v>
      </c>
      <c r="CG931" s="20" t="str">
        <f t="shared" si="1040"/>
        <v>ATENDE</v>
      </c>
      <c r="CH931" s="26" t="e">
        <f>_xlfn.XLOOKUP(CI931,'Banco de dados'!$B:$B,'Banco de dados'!$D:$D)</f>
        <v>#N/A</v>
      </c>
      <c r="CI931" s="27" t="s">
        <v>264</v>
      </c>
      <c r="CJ931" s="26" t="e">
        <f>_xlfn.XLOOKUP(CI931,'Banco de dados'!$B:$B,'Banco de dados'!$E:$E)</f>
        <v>#N/A</v>
      </c>
      <c r="CK931" s="26"/>
      <c r="CL931" s="26" t="e">
        <f>IF(CK931="-","-",_xlfn.XLOOKUP(CK931,'Banco de dados'!$B:$B,'Banco de dados'!$E:$E))</f>
        <v>#N/A</v>
      </c>
      <c r="CM931" s="28">
        <f t="shared" si="925"/>
        <v>1</v>
      </c>
      <c r="CN931" s="26" t="e">
        <f>_xlfn.XLOOKUP(CI931,'Banco de dados'!$B:$B,'Banco de dados'!$H:$H)</f>
        <v>#N/A</v>
      </c>
      <c r="CO931" s="26" t="e">
        <f t="array" aca="1" ref="CO931" ca="1">_xludf.XLOOKUP(CK931,'Banco de dados'!$B:$B,'Banco de dados'!$H:$H)</f>
        <v>#NAME?</v>
      </c>
      <c r="CP931" s="26" t="e">
        <f t="array" aca="1" ref="CP931" ca="1">_xludf.XLOOKUP(CI931,'Banco de dados'!$B:$B,'Banco de dados'!$F:$F)</f>
        <v>#NAME?</v>
      </c>
      <c r="CQ931" s="26" t="e">
        <f t="array" aca="1" ref="CQ931" ca="1">_xludf.XLOOKUP(CK931,'Banco de dados'!$B:$B,'Banco de dados'!$F:$F)</f>
        <v>#NAME?</v>
      </c>
      <c r="CR931" s="27">
        <v>0</v>
      </c>
      <c r="CS931" s="27">
        <v>10</v>
      </c>
      <c r="CT931" s="26" t="str">
        <f>IF(AG931=0.5,"Suporte",IF(AND(AG931&gt;='Braços de IP'!$B$9,AG931&lt;='Braços de IP'!$D$9),'Braços de IP'!$E$9,IF(AND(AG931&gt;='Braços de IP'!$B$10,AG931&lt;='Braços de IP'!$D$10),'Braços de IP'!$E$10,IF(AND(AG931&gt;='Braços de IP'!$B$11,AG931&lt;='Braços de IP'!$D$11),'Braços de IP'!$E$11,IF(AND(AG931&gt;='Braços de IP'!$B$12,AG931&lt;='Braços de IP'!$D$12),'Braços de IP'!$E$12,IF(AND(AG931&gt;='Braços de IP'!$B$13,AG931&lt;='Braços de IP'!$D$13),'Braços de IP'!$E$13,IF(AND(AG931&gt;='Braços de IP'!$B$14,AG931&lt;='Braços de IP'!$D$14),'Braços de IP'!$E$14,"ERRO")))))))</f>
        <v>Médio I</v>
      </c>
      <c r="CU931" s="27"/>
      <c r="CV931" s="26" t="str">
        <f>IF($CU931="","",VLOOKUP($CU931,'Braços de IP'!$E$9:$I$15,2,0))</f>
        <v/>
      </c>
      <c r="CW931" s="29" t="str">
        <f>IF($CU931="","",VLOOKUP($CU931,'Braços de IP'!$E$9:$I$15,5,0))</f>
        <v/>
      </c>
      <c r="CX931" s="26"/>
      <c r="CY931" s="26"/>
      <c r="CZ931" s="26"/>
      <c r="DA931" s="26"/>
      <c r="DB931" s="26"/>
      <c r="DC931" s="26"/>
      <c r="DD931" s="30" t="e">
        <f t="shared" si="926"/>
        <v>#N/A</v>
      </c>
      <c r="DE931" s="31">
        <f t="shared" si="927"/>
        <v>70</v>
      </c>
      <c r="DF931" s="30" t="e">
        <f t="shared" si="928"/>
        <v>#N/A</v>
      </c>
      <c r="DG931" s="32" t="e">
        <f t="shared" si="929"/>
        <v>#N/A</v>
      </c>
      <c r="DH931" s="33" t="s">
        <v>172</v>
      </c>
      <c r="DI931" s="34"/>
      <c r="DJ931" s="35"/>
      <c r="DK931" s="16" t="s">
        <v>144</v>
      </c>
      <c r="DL931" s="16"/>
      <c r="DN931" s="36" t="e">
        <f t="shared" si="970"/>
        <v>#VALUE!</v>
      </c>
    </row>
    <row r="932" spans="2:118" ht="15.75" customHeight="1" x14ac:dyDescent="0.25">
      <c r="B932" s="16">
        <v>224</v>
      </c>
      <c r="C932" s="16" t="s">
        <v>146</v>
      </c>
      <c r="D932" s="16" t="s">
        <v>642</v>
      </c>
      <c r="E932" s="16">
        <v>-8.0940089999999998</v>
      </c>
      <c r="F932" s="16">
        <v>-34.938355999999999</v>
      </c>
      <c r="G932" s="16" t="s">
        <v>160</v>
      </c>
      <c r="H932" s="17" t="s">
        <v>136</v>
      </c>
      <c r="I932" s="16" t="s">
        <v>135</v>
      </c>
      <c r="J932" s="17" t="s">
        <v>137</v>
      </c>
      <c r="K932" s="18">
        <v>70</v>
      </c>
      <c r="L932" s="17" t="s">
        <v>138</v>
      </c>
      <c r="M932" s="17">
        <v>0</v>
      </c>
      <c r="N932" s="16">
        <f t="shared" si="966"/>
        <v>140</v>
      </c>
      <c r="O932" s="17">
        <v>1</v>
      </c>
      <c r="P932" s="17">
        <v>2.52</v>
      </c>
      <c r="Q932" s="17">
        <v>6.9</v>
      </c>
      <c r="R932" s="16"/>
      <c r="S932" s="16"/>
      <c r="T932" s="16">
        <v>0</v>
      </c>
      <c r="U932" s="17">
        <v>2.44</v>
      </c>
      <c r="V932" s="17">
        <v>0</v>
      </c>
      <c r="W932" s="17">
        <v>0</v>
      </c>
      <c r="X932" s="17">
        <v>0</v>
      </c>
      <c r="Y932" s="17">
        <v>0</v>
      </c>
      <c r="Z932" s="17">
        <v>0</v>
      </c>
      <c r="AA932" s="17" t="s">
        <v>139</v>
      </c>
      <c r="AB932" s="17" t="s">
        <v>140</v>
      </c>
      <c r="AC932" s="17">
        <v>46</v>
      </c>
      <c r="AD932" s="17">
        <v>6</v>
      </c>
      <c r="AE932" s="17">
        <v>1</v>
      </c>
      <c r="AF932" s="17">
        <v>1.08</v>
      </c>
      <c r="AG932" s="17">
        <v>2.2999999999999998</v>
      </c>
      <c r="AH932" s="17">
        <f t="shared" si="967"/>
        <v>1.2199999999999998</v>
      </c>
      <c r="AI932" s="17" t="s">
        <v>136</v>
      </c>
      <c r="AJ932" s="17" t="s">
        <v>136</v>
      </c>
      <c r="AK932" s="17" t="s">
        <v>141</v>
      </c>
      <c r="AL932" s="17">
        <f t="shared" si="968"/>
        <v>2</v>
      </c>
      <c r="AM932" s="17">
        <v>0</v>
      </c>
      <c r="AN932" s="17"/>
      <c r="AO932" s="17">
        <v>0</v>
      </c>
      <c r="AP932" s="17">
        <v>0</v>
      </c>
      <c r="AQ932" s="17">
        <v>0</v>
      </c>
      <c r="AR932" s="17" t="s">
        <v>136</v>
      </c>
      <c r="AS932" s="19">
        <f t="shared" si="908"/>
        <v>0</v>
      </c>
      <c r="AT932" s="19"/>
      <c r="AU932" s="19">
        <f>VLOOKUP(G932,ABNT5101!$I$3:$J$9,2)</f>
        <v>10</v>
      </c>
      <c r="AV932" s="19">
        <f>VLOOKUP(G932,ABNT5101!$I$3:$M$9,5)</f>
        <v>0.18</v>
      </c>
      <c r="AW932" s="17" t="str">
        <f>_xlfn.XLOOKUP(G932,ABNT5101!I:I,ABNT5101!L:L)</f>
        <v>-</v>
      </c>
      <c r="AX932" s="17">
        <f>_xlfn.XLOOKUP(G932,ABNT5101!$I:$I,ABNT5101!M:M)</f>
        <v>0.18</v>
      </c>
      <c r="AY932" s="17" t="str">
        <f>_xlfn.XLOOKUP(G932,ABNT5101!$I:$I,ABNT5101!N:N)</f>
        <v>-</v>
      </c>
      <c r="AZ932" s="17">
        <f>_xlfn.XLOOKUP(G932,ABNT5101!$I:$I,ABNT5101!O:O)</f>
        <v>16</v>
      </c>
      <c r="BA932" s="20" t="str">
        <f t="shared" si="909"/>
        <v>ATENDE</v>
      </c>
      <c r="BB932" s="21">
        <f t="shared" ref="BB932:BC932" si="1117">BE932/AU932-1</f>
        <v>0.19999999999999996</v>
      </c>
      <c r="BC932" s="21">
        <f t="shared" si="1117"/>
        <v>0.44444444444444464</v>
      </c>
      <c r="BD932" s="21" t="str">
        <f t="shared" si="911"/>
        <v>-</v>
      </c>
      <c r="BE932" s="49">
        <v>12</v>
      </c>
      <c r="BF932" s="49">
        <v>0.26</v>
      </c>
      <c r="BG932" s="22"/>
      <c r="BH932" s="22"/>
      <c r="BI932" s="23"/>
      <c r="BJ932" s="22"/>
      <c r="BK932" s="20" t="str">
        <f t="shared" si="912"/>
        <v>ATENDE</v>
      </c>
      <c r="BL932" s="20" t="str">
        <f t="shared" si="913"/>
        <v>ATENDE</v>
      </c>
      <c r="BM932" s="20" t="str">
        <f t="shared" si="914"/>
        <v>ATENDE</v>
      </c>
      <c r="BN932" s="20" t="str">
        <f t="shared" si="915"/>
        <v>ATENDE</v>
      </c>
      <c r="BO932" s="24" t="str">
        <f t="shared" si="916"/>
        <v>C4</v>
      </c>
      <c r="BP932" s="24" t="str">
        <f t="shared" si="1110"/>
        <v>P6</v>
      </c>
      <c r="BQ932" s="25">
        <f t="shared" si="1060"/>
        <v>1.9900000000000002</v>
      </c>
      <c r="BR932" s="22">
        <v>8.9700000000000006</v>
      </c>
      <c r="BS932" s="22">
        <v>2.54</v>
      </c>
      <c r="BT932" s="24">
        <f>IF(BP932="-","-",_xlfn.XLOOKUP(BP932,ABNT5101!$B$4:$B$9,ABNT5101!$C$4:$C$9))</f>
        <v>3</v>
      </c>
      <c r="BU932" s="24">
        <f>IF(BP932="-","-",_xlfn.XLOOKUP(BP932,ABNT5101!$B$4:$B$9,ABNT5101!$D$4:$D$9))</f>
        <v>0.6</v>
      </c>
      <c r="BV932" s="20" t="str">
        <f t="shared" si="918"/>
        <v>ATENDE</v>
      </c>
      <c r="BW932" s="20" t="str">
        <f t="shared" si="1061"/>
        <v>ATENDE</v>
      </c>
      <c r="BX932" s="20" t="str">
        <f t="shared" si="920"/>
        <v>ATENDE</v>
      </c>
      <c r="BY932" s="24" t="str">
        <f t="shared" si="1111"/>
        <v>P6</v>
      </c>
      <c r="BZ932" s="25">
        <f t="shared" si="921"/>
        <v>1.6266666666666665</v>
      </c>
      <c r="CA932" s="24">
        <v>7.88</v>
      </c>
      <c r="CB932" s="24">
        <v>1.93</v>
      </c>
      <c r="CC932" s="20">
        <f>IF(BY932="-","-",_xlfn.XLOOKUP(BY932,ABNT5101!$B$4:$B$9,ABNT5101!$C$4:$C$9))</f>
        <v>3</v>
      </c>
      <c r="CD932" s="24">
        <f>IF(BY932="-","-",_xlfn.XLOOKUP(BY932,ABNT5101!$B$4:$B$9,ABNT5101!$D$4:$D$9))</f>
        <v>0.6</v>
      </c>
      <c r="CE932" s="20" t="str">
        <f t="shared" si="922"/>
        <v>ATENDE</v>
      </c>
      <c r="CF932" s="20" t="str">
        <f t="shared" si="923"/>
        <v>ATENDE</v>
      </c>
      <c r="CG932" s="20" t="str">
        <f t="shared" si="1040"/>
        <v>ATENDE</v>
      </c>
      <c r="CH932" s="26" t="str">
        <f>_xlfn.XLOOKUP(CI932,'Banco de dados'!$B:$B,'Banco de dados'!$D:$D)</f>
        <v>LEDSTAR</v>
      </c>
      <c r="CI932" s="50" t="s">
        <v>242</v>
      </c>
      <c r="CJ932" s="26" t="str">
        <f>_xlfn.XLOOKUP(CI932,'Banco de dados'!$B:$B,'Banco de dados'!$E:$E)</f>
        <v>LUM LED SL VT 9.1 65W</v>
      </c>
      <c r="CK932" s="26"/>
      <c r="CL932" s="26" t="e">
        <f>IF(CK932="-","-",_xlfn.XLOOKUP(CK932,'Banco de dados'!$B:$B,'Banco de dados'!$E:$E))</f>
        <v>#N/A</v>
      </c>
      <c r="CM932" s="28">
        <f t="shared" si="925"/>
        <v>1</v>
      </c>
      <c r="CN932" s="26">
        <f>_xlfn.XLOOKUP(CI932,'Banco de dados'!$B:$B,'Banco de dados'!$H:$H)</f>
        <v>65</v>
      </c>
      <c r="CO932" s="26" t="e">
        <f t="array" aca="1" ref="CO932" ca="1">_xludf.XLOOKUP(CK932,'Banco de dados'!$B:$B,'Banco de dados'!$H:$H)</f>
        <v>#NAME?</v>
      </c>
      <c r="CP932" s="26" t="e">
        <f t="array" aca="1" ref="CP932" ca="1">_xludf.XLOOKUP(CI932,'Banco de dados'!$B:$B,'Banco de dados'!$F:$F)</f>
        <v>#NAME?</v>
      </c>
      <c r="CQ932" s="26" t="e">
        <f t="array" aca="1" ref="CQ932" ca="1">_xludf.XLOOKUP(CK932,'Banco de dados'!$B:$B,'Banco de dados'!$F:$F)</f>
        <v>#NAME?</v>
      </c>
      <c r="CR932" s="27">
        <v>0</v>
      </c>
      <c r="CS932" s="27"/>
      <c r="CT932" s="26" t="str">
        <f>IF(AG932=0.5,"Suporte",IF(AND(AG932&gt;='Braços de IP'!$B$9,AG932&lt;='Braços de IP'!$D$9),'Braços de IP'!$E$9,IF(AND(AG932&gt;='Braços de IP'!$B$10,AG932&lt;='Braços de IP'!$D$10),'Braços de IP'!$E$10,IF(AND(AG932&gt;='Braços de IP'!$B$11,AG932&lt;='Braços de IP'!$D$11),'Braços de IP'!$E$11,IF(AND(AG932&gt;='Braços de IP'!$B$12,AG932&lt;='Braços de IP'!$D$12),'Braços de IP'!$E$12,IF(AND(AG932&gt;='Braços de IP'!$B$13,AG932&lt;='Braços de IP'!$D$13),'Braços de IP'!$E$13,IF(AND(AG932&gt;='Braços de IP'!$B$14,AG932&lt;='Braços de IP'!$D$14),'Braços de IP'!$E$14,"ERRO")))))))</f>
        <v>Médio II</v>
      </c>
      <c r="CU932" s="27" t="s">
        <v>178</v>
      </c>
      <c r="CV932" s="26">
        <f>IF($CU932="","",VLOOKUP($CU932,'Braços de IP'!$E$9:$I$15,2,0))</f>
        <v>2.4</v>
      </c>
      <c r="CW932" s="29">
        <f>IF($CU932="","",VLOOKUP($CU932,'Braços de IP'!$E$9:$I$15,5,0))</f>
        <v>7.5</v>
      </c>
      <c r="CX932" s="26"/>
      <c r="CY932" s="26"/>
      <c r="CZ932" s="26"/>
      <c r="DA932" s="26"/>
      <c r="DB932" s="26"/>
      <c r="DC932" s="26"/>
      <c r="DD932" s="30">
        <f t="shared" si="926"/>
        <v>65</v>
      </c>
      <c r="DE932" s="31">
        <f t="shared" si="927"/>
        <v>70</v>
      </c>
      <c r="DF932" s="30">
        <f t="shared" si="928"/>
        <v>135</v>
      </c>
      <c r="DG932" s="32">
        <f t="shared" si="929"/>
        <v>7.1428571428571397E-2</v>
      </c>
      <c r="DH932" s="33" t="s">
        <v>172</v>
      </c>
      <c r="DI932" s="34"/>
      <c r="DJ932" s="35"/>
      <c r="DK932" s="16" t="s">
        <v>144</v>
      </c>
      <c r="DL932" s="16"/>
      <c r="DN932" s="36" t="e">
        <f t="shared" si="970"/>
        <v>#VALUE!</v>
      </c>
    </row>
    <row r="933" spans="2:118" ht="15.75" customHeight="1" x14ac:dyDescent="0.25">
      <c r="B933" s="16">
        <v>224</v>
      </c>
      <c r="C933" s="16" t="s">
        <v>146</v>
      </c>
      <c r="D933" s="16" t="s">
        <v>642</v>
      </c>
      <c r="E933" s="16">
        <v>-8.0940089999999998</v>
      </c>
      <c r="F933" s="16">
        <v>-34.938355999999999</v>
      </c>
      <c r="G933" s="16" t="s">
        <v>160</v>
      </c>
      <c r="H933" s="17" t="s">
        <v>136</v>
      </c>
      <c r="I933" s="16" t="s">
        <v>135</v>
      </c>
      <c r="J933" s="17" t="s">
        <v>137</v>
      </c>
      <c r="K933" s="18">
        <v>70</v>
      </c>
      <c r="L933" s="17" t="s">
        <v>138</v>
      </c>
      <c r="M933" s="17">
        <v>0</v>
      </c>
      <c r="N933" s="16">
        <f t="shared" si="966"/>
        <v>140</v>
      </c>
      <c r="O933" s="17">
        <v>1</v>
      </c>
      <c r="P933" s="17">
        <v>2.52</v>
      </c>
      <c r="Q933" s="17">
        <v>6.9</v>
      </c>
      <c r="R933" s="16"/>
      <c r="S933" s="16"/>
      <c r="T933" s="16">
        <v>0</v>
      </c>
      <c r="U933" s="17">
        <v>2.44</v>
      </c>
      <c r="V933" s="17">
        <v>0</v>
      </c>
      <c r="W933" s="17">
        <v>0</v>
      </c>
      <c r="X933" s="17">
        <v>0</v>
      </c>
      <c r="Y933" s="17">
        <v>0</v>
      </c>
      <c r="Z933" s="17">
        <v>0</v>
      </c>
      <c r="AA933" s="17" t="s">
        <v>139</v>
      </c>
      <c r="AB933" s="17" t="s">
        <v>140</v>
      </c>
      <c r="AC933" s="17">
        <v>46</v>
      </c>
      <c r="AD933" s="17">
        <v>6</v>
      </c>
      <c r="AE933" s="17">
        <v>1</v>
      </c>
      <c r="AF933" s="17">
        <v>1.08</v>
      </c>
      <c r="AG933" s="17">
        <v>2.2999999999999998</v>
      </c>
      <c r="AH933" s="17">
        <f t="shared" si="967"/>
        <v>1.2199999999999998</v>
      </c>
      <c r="AI933" s="17" t="s">
        <v>136</v>
      </c>
      <c r="AJ933" s="17" t="s">
        <v>136</v>
      </c>
      <c r="AK933" s="17" t="s">
        <v>141</v>
      </c>
      <c r="AL933" s="17">
        <f t="shared" si="968"/>
        <v>2</v>
      </c>
      <c r="AM933" s="17">
        <v>0</v>
      </c>
      <c r="AN933" s="17"/>
      <c r="AO933" s="17">
        <v>0</v>
      </c>
      <c r="AP933" s="17">
        <v>0</v>
      </c>
      <c r="AQ933" s="17">
        <v>0</v>
      </c>
      <c r="AR933" s="17" t="s">
        <v>136</v>
      </c>
      <c r="AS933" s="19">
        <f t="shared" si="908"/>
        <v>0</v>
      </c>
      <c r="AT933" s="19"/>
      <c r="AU933" s="19">
        <f>VLOOKUP(G933,ABNT5101!$I$3:$J$9,2)</f>
        <v>10</v>
      </c>
      <c r="AV933" s="19">
        <f>VLOOKUP(G933,ABNT5101!$I$3:$M$9,5)</f>
        <v>0.18</v>
      </c>
      <c r="AW933" s="17" t="str">
        <f>_xlfn.XLOOKUP(G933,ABNT5101!I:I,ABNT5101!L:L)</f>
        <v>-</v>
      </c>
      <c r="AX933" s="17">
        <f>_xlfn.XLOOKUP(G933,ABNT5101!$I:$I,ABNT5101!M:M)</f>
        <v>0.18</v>
      </c>
      <c r="AY933" s="17" t="str">
        <f>_xlfn.XLOOKUP(G933,ABNT5101!$I:$I,ABNT5101!N:N)</f>
        <v>-</v>
      </c>
      <c r="AZ933" s="17">
        <f>_xlfn.XLOOKUP(G933,ABNT5101!$I:$I,ABNT5101!O:O)</f>
        <v>16</v>
      </c>
      <c r="BA933" s="20" t="str">
        <f t="shared" si="909"/>
        <v>ATENDE</v>
      </c>
      <c r="BB933" s="21">
        <f t="shared" ref="BB933:BC933" si="1118">BE933/AU933-1</f>
        <v>8.0000000000000071E-2</v>
      </c>
      <c r="BC933" s="21">
        <f t="shared" si="1118"/>
        <v>5.555555555555558E-2</v>
      </c>
      <c r="BD933" s="21" t="str">
        <f t="shared" si="911"/>
        <v>-</v>
      </c>
      <c r="BE933" s="49">
        <v>10.8</v>
      </c>
      <c r="BF933" s="49">
        <v>0.19</v>
      </c>
      <c r="BG933" s="22"/>
      <c r="BH933" s="22"/>
      <c r="BI933" s="23"/>
      <c r="BJ933" s="22"/>
      <c r="BK933" s="20" t="str">
        <f t="shared" si="912"/>
        <v>ATENDE</v>
      </c>
      <c r="BL933" s="20" t="str">
        <f t="shared" si="913"/>
        <v>ATENDE</v>
      </c>
      <c r="BM933" s="20" t="str">
        <f t="shared" si="914"/>
        <v>ATENDE</v>
      </c>
      <c r="BN933" s="20" t="str">
        <f t="shared" si="915"/>
        <v>ATENDE</v>
      </c>
      <c r="BO933" s="24" t="str">
        <f t="shared" si="916"/>
        <v>C4</v>
      </c>
      <c r="BP933" s="24" t="str">
        <f t="shared" si="1110"/>
        <v>P6</v>
      </c>
      <c r="BQ933" s="25">
        <f t="shared" si="1060"/>
        <v>1.6600000000000001</v>
      </c>
      <c r="BR933" s="22">
        <v>7.98</v>
      </c>
      <c r="BS933" s="22">
        <v>0.7</v>
      </c>
      <c r="BT933" s="24">
        <f>IF(BP933="-","-",_xlfn.XLOOKUP(BP933,ABNT5101!$B$4:$B$9,ABNT5101!$C$4:$C$9))</f>
        <v>3</v>
      </c>
      <c r="BU933" s="24">
        <f>IF(BP933="-","-",_xlfn.XLOOKUP(BP933,ABNT5101!$B$4:$B$9,ABNT5101!$D$4:$D$9))</f>
        <v>0.6</v>
      </c>
      <c r="BV933" s="20" t="str">
        <f t="shared" si="918"/>
        <v>ATENDE</v>
      </c>
      <c r="BW933" s="20" t="str">
        <f t="shared" si="1061"/>
        <v>ATENDE</v>
      </c>
      <c r="BX933" s="20" t="str">
        <f t="shared" si="920"/>
        <v>ATENDE</v>
      </c>
      <c r="BY933" s="24" t="str">
        <f t="shared" si="1111"/>
        <v>P6</v>
      </c>
      <c r="BZ933" s="25">
        <f t="shared" si="921"/>
        <v>1.4166666666666665</v>
      </c>
      <c r="CA933" s="24">
        <v>7.25</v>
      </c>
      <c r="CB933" s="24">
        <v>2.71</v>
      </c>
      <c r="CC933" s="20">
        <f>IF(BY933="-","-",_xlfn.XLOOKUP(BY933,ABNT5101!$B$4:$B$9,ABNT5101!$C$4:$C$9))</f>
        <v>3</v>
      </c>
      <c r="CD933" s="24">
        <f>IF(BY933="-","-",_xlfn.XLOOKUP(BY933,ABNT5101!$B$4:$B$9,ABNT5101!$D$4:$D$9))</f>
        <v>0.6</v>
      </c>
      <c r="CE933" s="20" t="str">
        <f t="shared" si="922"/>
        <v>ATENDE</v>
      </c>
      <c r="CF933" s="20" t="str">
        <f t="shared" si="923"/>
        <v>ATENDE</v>
      </c>
      <c r="CG933" s="20" t="str">
        <f t="shared" si="1040"/>
        <v>ATENDE</v>
      </c>
      <c r="CH933" s="26" t="str">
        <f>_xlfn.XLOOKUP(CI933,'Banco de dados'!$B:$B,'Banco de dados'!$D:$D)</f>
        <v>SX LIGHTING</v>
      </c>
      <c r="CI933" s="50" t="s">
        <v>401</v>
      </c>
      <c r="CJ933" s="26" t="str">
        <f>_xlfn.XLOOKUP(CI933,'Banco de dados'!$B:$B,'Banco de dados'!$E:$E)</f>
        <v>SXINEVO050K50L12CZF7PHF</v>
      </c>
      <c r="CK933" s="26"/>
      <c r="CL933" s="26" t="e">
        <f>IF(CK933="-","-",_xlfn.XLOOKUP(CK933,'Banco de dados'!$B:$B,'Banco de dados'!$E:$E))</f>
        <v>#N/A</v>
      </c>
      <c r="CM933" s="28">
        <f t="shared" si="925"/>
        <v>1</v>
      </c>
      <c r="CN933" s="26">
        <f>_xlfn.XLOOKUP(CI933,'Banco de dados'!$B:$B,'Banco de dados'!$H:$H)</f>
        <v>50</v>
      </c>
      <c r="CO933" s="26" t="e">
        <f t="array" aca="1" ref="CO933" ca="1">_xludf.XLOOKUP(CK933,'Banco de dados'!$B:$B,'Banco de dados'!$H:$H)</f>
        <v>#NAME?</v>
      </c>
      <c r="CP933" s="26" t="e">
        <f t="array" aca="1" ref="CP933" ca="1">_xludf.XLOOKUP(CI933,'Banco de dados'!$B:$B,'Banco de dados'!$F:$F)</f>
        <v>#NAME?</v>
      </c>
      <c r="CQ933" s="26" t="e">
        <f t="array" aca="1" ref="CQ933" ca="1">_xludf.XLOOKUP(CK933,'Banco de dados'!$B:$B,'Banco de dados'!$F:$F)</f>
        <v>#NAME?</v>
      </c>
      <c r="CR933" s="27">
        <v>0</v>
      </c>
      <c r="CS933" s="27"/>
      <c r="CT933" s="26" t="str">
        <f>IF(AG933=0.5,"Suporte",IF(AND(AG933&gt;='Braços de IP'!$B$9,AG933&lt;='Braços de IP'!$D$9),'Braços de IP'!$E$9,IF(AND(AG933&gt;='Braços de IP'!$B$10,AG933&lt;='Braços de IP'!$D$10),'Braços de IP'!$E$10,IF(AND(AG933&gt;='Braços de IP'!$B$11,AG933&lt;='Braços de IP'!$D$11),'Braços de IP'!$E$11,IF(AND(AG933&gt;='Braços de IP'!$B$12,AG933&lt;='Braços de IP'!$D$12),'Braços de IP'!$E$12,IF(AND(AG933&gt;='Braços de IP'!$B$13,AG933&lt;='Braços de IP'!$D$13),'Braços de IP'!$E$13,IF(AND(AG933&gt;='Braços de IP'!$B$14,AG933&lt;='Braços de IP'!$D$14),'Braços de IP'!$E$14,"ERRO")))))))</f>
        <v>Médio II</v>
      </c>
      <c r="CU933" s="27" t="s">
        <v>178</v>
      </c>
      <c r="CV933" s="26">
        <f>IF($CU933="","",VLOOKUP($CU933,'Braços de IP'!$E$9:$I$15,2,0))</f>
        <v>2.4</v>
      </c>
      <c r="CW933" s="29">
        <f>IF($CU933="","",VLOOKUP($CU933,'Braços de IP'!$E$9:$I$15,5,0))</f>
        <v>7.5</v>
      </c>
      <c r="CX933" s="26"/>
      <c r="CY933" s="26"/>
      <c r="CZ933" s="26"/>
      <c r="DA933" s="26"/>
      <c r="DB933" s="26"/>
      <c r="DC933" s="26"/>
      <c r="DD933" s="30">
        <f t="shared" si="926"/>
        <v>50</v>
      </c>
      <c r="DE933" s="31">
        <f t="shared" si="927"/>
        <v>70</v>
      </c>
      <c r="DF933" s="30">
        <f t="shared" si="928"/>
        <v>120</v>
      </c>
      <c r="DG933" s="32">
        <f t="shared" si="929"/>
        <v>0.2857142857142857</v>
      </c>
      <c r="DH933" s="33" t="s">
        <v>172</v>
      </c>
      <c r="DI933" s="34"/>
      <c r="DJ933" s="35"/>
      <c r="DK933" s="16" t="s">
        <v>144</v>
      </c>
      <c r="DL933" s="16"/>
      <c r="DN933" s="36" t="e">
        <f t="shared" si="970"/>
        <v>#VALUE!</v>
      </c>
    </row>
    <row r="934" spans="2:118" ht="15.75" customHeight="1" x14ac:dyDescent="0.25">
      <c r="B934" s="16">
        <v>224</v>
      </c>
      <c r="C934" s="16" t="s">
        <v>146</v>
      </c>
      <c r="D934" s="16" t="s">
        <v>642</v>
      </c>
      <c r="E934" s="16">
        <v>-8.0940089999999998</v>
      </c>
      <c r="F934" s="16">
        <v>-34.938355999999999</v>
      </c>
      <c r="G934" s="16" t="s">
        <v>160</v>
      </c>
      <c r="H934" s="17" t="s">
        <v>136</v>
      </c>
      <c r="I934" s="16" t="s">
        <v>135</v>
      </c>
      <c r="J934" s="17" t="s">
        <v>137</v>
      </c>
      <c r="K934" s="18">
        <v>70</v>
      </c>
      <c r="L934" s="17" t="s">
        <v>138</v>
      </c>
      <c r="M934" s="17">
        <v>0</v>
      </c>
      <c r="N934" s="16">
        <f t="shared" si="966"/>
        <v>140</v>
      </c>
      <c r="O934" s="17">
        <v>1</v>
      </c>
      <c r="P934" s="17">
        <v>2.52</v>
      </c>
      <c r="Q934" s="17">
        <v>6.9</v>
      </c>
      <c r="R934" s="16"/>
      <c r="S934" s="16"/>
      <c r="T934" s="16">
        <v>0</v>
      </c>
      <c r="U934" s="17">
        <v>2.44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 t="s">
        <v>139</v>
      </c>
      <c r="AB934" s="17" t="s">
        <v>140</v>
      </c>
      <c r="AC934" s="17">
        <v>46</v>
      </c>
      <c r="AD934" s="17">
        <v>6</v>
      </c>
      <c r="AE934" s="17">
        <v>1</v>
      </c>
      <c r="AF934" s="17">
        <v>1.08</v>
      </c>
      <c r="AG934" s="17">
        <v>2.2999999999999998</v>
      </c>
      <c r="AH934" s="17">
        <f t="shared" si="967"/>
        <v>1.2199999999999998</v>
      </c>
      <c r="AI934" s="17" t="s">
        <v>136</v>
      </c>
      <c r="AJ934" s="17" t="s">
        <v>136</v>
      </c>
      <c r="AK934" s="17" t="s">
        <v>141</v>
      </c>
      <c r="AL934" s="17">
        <f t="shared" si="968"/>
        <v>2</v>
      </c>
      <c r="AM934" s="17">
        <v>0</v>
      </c>
      <c r="AN934" s="17"/>
      <c r="AO934" s="17">
        <v>0</v>
      </c>
      <c r="AP934" s="17">
        <v>0</v>
      </c>
      <c r="AQ934" s="17">
        <v>0</v>
      </c>
      <c r="AR934" s="17" t="s">
        <v>136</v>
      </c>
      <c r="AS934" s="19">
        <f t="shared" si="908"/>
        <v>0</v>
      </c>
      <c r="AT934" s="19"/>
      <c r="AU934" s="19">
        <f>VLOOKUP(G934,ABNT5101!$I$3:$J$9,2)</f>
        <v>10</v>
      </c>
      <c r="AV934" s="19">
        <f>VLOOKUP(G934,ABNT5101!$I$3:$M$9,5)</f>
        <v>0.18</v>
      </c>
      <c r="AW934" s="17" t="str">
        <f>_xlfn.XLOOKUP(G934,ABNT5101!I:I,ABNT5101!L:L)</f>
        <v>-</v>
      </c>
      <c r="AX934" s="17">
        <f>_xlfn.XLOOKUP(G934,ABNT5101!$I:$I,ABNT5101!M:M)</f>
        <v>0.18</v>
      </c>
      <c r="AY934" s="17" t="str">
        <f>_xlfn.XLOOKUP(G934,ABNT5101!$I:$I,ABNT5101!N:N)</f>
        <v>-</v>
      </c>
      <c r="AZ934" s="17">
        <f>_xlfn.XLOOKUP(G934,ABNT5101!$I:$I,ABNT5101!O:O)</f>
        <v>16</v>
      </c>
      <c r="BA934" s="20" t="str">
        <f t="shared" si="909"/>
        <v>ATENDE</v>
      </c>
      <c r="BB934" s="21">
        <f t="shared" ref="BB934:BC934" si="1119">BE934/AU934-1</f>
        <v>0.15600000000000014</v>
      </c>
      <c r="BC934" s="21">
        <f t="shared" si="1119"/>
        <v>5.555555555555558E-2</v>
      </c>
      <c r="BD934" s="21" t="str">
        <f t="shared" si="911"/>
        <v>-</v>
      </c>
      <c r="BE934" s="49">
        <v>11.56</v>
      </c>
      <c r="BF934" s="49">
        <v>0.19</v>
      </c>
      <c r="BG934" s="22"/>
      <c r="BH934" s="22"/>
      <c r="BI934" s="23"/>
      <c r="BJ934" s="22"/>
      <c r="BK934" s="20" t="str">
        <f t="shared" si="912"/>
        <v>ATENDE</v>
      </c>
      <c r="BL934" s="20" t="str">
        <f t="shared" si="913"/>
        <v>ATENDE</v>
      </c>
      <c r="BM934" s="20" t="str">
        <f t="shared" si="914"/>
        <v>ATENDE</v>
      </c>
      <c r="BN934" s="20" t="str">
        <f t="shared" si="915"/>
        <v>ATENDE</v>
      </c>
      <c r="BO934" s="24" t="str">
        <f t="shared" si="916"/>
        <v>C4</v>
      </c>
      <c r="BP934" s="24" t="str">
        <f t="shared" si="1110"/>
        <v>P6</v>
      </c>
      <c r="BQ934" s="25">
        <f t="shared" si="1060"/>
        <v>1.8333333333333335</v>
      </c>
      <c r="BR934" s="22">
        <v>8.5</v>
      </c>
      <c r="BS934" s="22">
        <v>1.52</v>
      </c>
      <c r="BT934" s="24">
        <f>IF(BP934="-","-",_xlfn.XLOOKUP(BP934,ABNT5101!$B$4:$B$9,ABNT5101!$C$4:$C$9))</f>
        <v>3</v>
      </c>
      <c r="BU934" s="24">
        <f>IF(BP934="-","-",_xlfn.XLOOKUP(BP934,ABNT5101!$B$4:$B$9,ABNT5101!$D$4:$D$9))</f>
        <v>0.6</v>
      </c>
      <c r="BV934" s="20" t="str">
        <f t="shared" si="918"/>
        <v>ATENDE</v>
      </c>
      <c r="BW934" s="20" t="str">
        <f t="shared" si="1061"/>
        <v>ATENDE</v>
      </c>
      <c r="BX934" s="20" t="str">
        <f t="shared" si="920"/>
        <v>ATENDE</v>
      </c>
      <c r="BY934" s="24" t="str">
        <f t="shared" si="1111"/>
        <v>P6</v>
      </c>
      <c r="BZ934" s="25">
        <f t="shared" si="921"/>
        <v>1.1733333333333333</v>
      </c>
      <c r="CA934" s="24">
        <v>6.52</v>
      </c>
      <c r="CB934" s="24">
        <v>1.79</v>
      </c>
      <c r="CC934" s="20">
        <f>IF(BY934="-","-",_xlfn.XLOOKUP(BY934,ABNT5101!$B$4:$B$9,ABNT5101!$C$4:$C$9))</f>
        <v>3</v>
      </c>
      <c r="CD934" s="24">
        <f>IF(BY934="-","-",_xlfn.XLOOKUP(BY934,ABNT5101!$B$4:$B$9,ABNT5101!$D$4:$D$9))</f>
        <v>0.6</v>
      </c>
      <c r="CE934" s="20" t="str">
        <f t="shared" si="922"/>
        <v>ATENDE</v>
      </c>
      <c r="CF934" s="20" t="str">
        <f t="shared" si="923"/>
        <v>ATENDE</v>
      </c>
      <c r="CG934" s="20" t="str">
        <f t="shared" si="1040"/>
        <v>ATENDE</v>
      </c>
      <c r="CH934" s="26" t="e">
        <f>_xlfn.XLOOKUP(CI934,'Banco de dados'!$B:$B,'Banco de dados'!$D:$D)</f>
        <v>#N/A</v>
      </c>
      <c r="CI934" s="50" t="s">
        <v>255</v>
      </c>
      <c r="CJ934" s="26" t="e">
        <f>_xlfn.XLOOKUP(CI934,'Banco de dados'!$B:$B,'Banco de dados'!$E:$E)</f>
        <v>#N/A</v>
      </c>
      <c r="CK934" s="26"/>
      <c r="CL934" s="26" t="e">
        <f>IF(CK934="-","-",_xlfn.XLOOKUP(CK934,'Banco de dados'!$B:$B,'Banco de dados'!$E:$E))</f>
        <v>#N/A</v>
      </c>
      <c r="CM934" s="28">
        <f t="shared" si="925"/>
        <v>1</v>
      </c>
      <c r="CN934" s="26" t="e">
        <f>_xlfn.XLOOKUP(CI934,'Banco de dados'!$B:$B,'Banco de dados'!$H:$H)</f>
        <v>#N/A</v>
      </c>
      <c r="CO934" s="26" t="e">
        <f t="array" aca="1" ref="CO934" ca="1">_xludf.XLOOKUP(CK934,'Banco de dados'!$B:$B,'Banco de dados'!$H:$H)</f>
        <v>#NAME?</v>
      </c>
      <c r="CP934" s="26" t="e">
        <f t="array" aca="1" ref="CP934" ca="1">_xludf.XLOOKUP(CI934,'Banco de dados'!$B:$B,'Banco de dados'!$F:$F)</f>
        <v>#NAME?</v>
      </c>
      <c r="CQ934" s="26" t="e">
        <f t="array" aca="1" ref="CQ934" ca="1">_xludf.XLOOKUP(CK934,'Banco de dados'!$B:$B,'Banco de dados'!$F:$F)</f>
        <v>#NAME?</v>
      </c>
      <c r="CR934" s="27">
        <v>0</v>
      </c>
      <c r="CS934" s="27"/>
      <c r="CT934" s="26" t="str">
        <f>IF(AG934=0.5,"Suporte",IF(AND(AG934&gt;='Braços de IP'!$B$9,AG934&lt;='Braços de IP'!$D$9),'Braços de IP'!$E$9,IF(AND(AG934&gt;='Braços de IP'!$B$10,AG934&lt;='Braços de IP'!$D$10),'Braços de IP'!$E$10,IF(AND(AG934&gt;='Braços de IP'!$B$11,AG934&lt;='Braços de IP'!$D$11),'Braços de IP'!$E$11,IF(AND(AG934&gt;='Braços de IP'!$B$12,AG934&lt;='Braços de IP'!$D$12),'Braços de IP'!$E$12,IF(AND(AG934&gt;='Braços de IP'!$B$13,AG934&lt;='Braços de IP'!$D$13),'Braços de IP'!$E$13,IF(AND(AG934&gt;='Braços de IP'!$B$14,AG934&lt;='Braços de IP'!$D$14),'Braços de IP'!$E$14,"ERRO")))))))</f>
        <v>Médio II</v>
      </c>
      <c r="CU934" s="27" t="s">
        <v>540</v>
      </c>
      <c r="CV934" s="26">
        <f>IF($CU934="","",VLOOKUP($CU934,'Braços de IP'!$E$9:$I$15,2,0))</f>
        <v>2.8</v>
      </c>
      <c r="CW934" s="29">
        <f>IF($CU934="","",VLOOKUP($CU934,'Braços de IP'!$E$9:$I$15,5,0))</f>
        <v>8</v>
      </c>
      <c r="CX934" s="26"/>
      <c r="CY934" s="26"/>
      <c r="CZ934" s="26"/>
      <c r="DA934" s="26"/>
      <c r="DB934" s="26"/>
      <c r="DC934" s="26"/>
      <c r="DD934" s="30" t="e">
        <f t="shared" si="926"/>
        <v>#N/A</v>
      </c>
      <c r="DE934" s="31">
        <f t="shared" si="927"/>
        <v>70</v>
      </c>
      <c r="DF934" s="30" t="e">
        <f t="shared" si="928"/>
        <v>#N/A</v>
      </c>
      <c r="DG934" s="32" t="e">
        <f t="shared" si="929"/>
        <v>#N/A</v>
      </c>
      <c r="DH934" s="33" t="s">
        <v>172</v>
      </c>
      <c r="DI934" s="34"/>
      <c r="DJ934" s="35"/>
      <c r="DK934" s="16" t="s">
        <v>144</v>
      </c>
      <c r="DL934" s="16"/>
      <c r="DN934" s="36" t="e">
        <f t="shared" si="970"/>
        <v>#VALUE!</v>
      </c>
    </row>
    <row r="935" spans="2:118" ht="15.75" customHeight="1" x14ac:dyDescent="0.25">
      <c r="B935" s="16">
        <v>225</v>
      </c>
      <c r="C935" s="16" t="s">
        <v>146</v>
      </c>
      <c r="D935" s="16" t="s">
        <v>708</v>
      </c>
      <c r="E935" s="16">
        <v>-8.0386140000000008</v>
      </c>
      <c r="F935" s="16">
        <v>-34.935073000000003</v>
      </c>
      <c r="G935" s="16" t="s">
        <v>160</v>
      </c>
      <c r="H935" s="17" t="s">
        <v>136</v>
      </c>
      <c r="I935" s="16" t="s">
        <v>135</v>
      </c>
      <c r="J935" s="17" t="s">
        <v>137</v>
      </c>
      <c r="K935" s="18">
        <v>90</v>
      </c>
      <c r="L935" s="17" t="s">
        <v>138</v>
      </c>
      <c r="M935" s="17">
        <v>0</v>
      </c>
      <c r="N935" s="16">
        <f t="shared" si="966"/>
        <v>180</v>
      </c>
      <c r="O935" s="17">
        <v>1</v>
      </c>
      <c r="P935" s="17">
        <v>1.87</v>
      </c>
      <c r="Q935" s="17">
        <v>5.94</v>
      </c>
      <c r="R935" s="16"/>
      <c r="S935" s="16"/>
      <c r="T935" s="16">
        <v>0</v>
      </c>
      <c r="U935" s="17">
        <v>1.4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 t="s">
        <v>139</v>
      </c>
      <c r="AB935" s="17" t="s">
        <v>140</v>
      </c>
      <c r="AC935" s="17">
        <v>38.76</v>
      </c>
      <c r="AD935" s="17">
        <v>6.5</v>
      </c>
      <c r="AE935" s="17">
        <v>1</v>
      </c>
      <c r="AF935" s="17">
        <v>0.87</v>
      </c>
      <c r="AG935" s="17">
        <v>2.2599999999999998</v>
      </c>
      <c r="AH935" s="17">
        <f t="shared" si="967"/>
        <v>1.3899999999999997</v>
      </c>
      <c r="AI935" s="17" t="s">
        <v>136</v>
      </c>
      <c r="AJ935" s="17" t="s">
        <v>136</v>
      </c>
      <c r="AK935" s="17" t="s">
        <v>141</v>
      </c>
      <c r="AL935" s="17">
        <f t="shared" si="968"/>
        <v>2</v>
      </c>
      <c r="AM935" s="17">
        <v>0</v>
      </c>
      <c r="AN935" s="17"/>
      <c r="AO935" s="17">
        <v>0</v>
      </c>
      <c r="AP935" s="17">
        <v>0</v>
      </c>
      <c r="AQ935" s="17">
        <v>0</v>
      </c>
      <c r="AR935" s="17" t="s">
        <v>136</v>
      </c>
      <c r="AS935" s="19">
        <f t="shared" si="908"/>
        <v>0</v>
      </c>
      <c r="AT935" s="19"/>
      <c r="AU935" s="19">
        <f>VLOOKUP(G935,ABNT5101!$I$3:$J$9,2)</f>
        <v>10</v>
      </c>
      <c r="AV935" s="19">
        <f>VLOOKUP(G935,ABNT5101!$I$3:$M$9,5)</f>
        <v>0.18</v>
      </c>
      <c r="AW935" s="17" t="str">
        <f>_xlfn.XLOOKUP(G935,ABNT5101!I:I,ABNT5101!L:L)</f>
        <v>-</v>
      </c>
      <c r="AX935" s="17">
        <f>_xlfn.XLOOKUP(G935,ABNT5101!$I:$I,ABNT5101!M:M)</f>
        <v>0.18</v>
      </c>
      <c r="AY935" s="17" t="str">
        <f>_xlfn.XLOOKUP(G935,ABNT5101!$I:$I,ABNT5101!N:N)</f>
        <v>-</v>
      </c>
      <c r="AZ935" s="17">
        <f>_xlfn.XLOOKUP(G935,ABNT5101!$I:$I,ABNT5101!O:O)</f>
        <v>16</v>
      </c>
      <c r="BA935" s="20" t="str">
        <f t="shared" si="909"/>
        <v>ATENDE</v>
      </c>
      <c r="BB935" s="21">
        <f t="shared" ref="BB935:BC935" si="1120">BE935/AU935-1</f>
        <v>7.1000000000000174E-2</v>
      </c>
      <c r="BC935" s="21">
        <f t="shared" si="1120"/>
        <v>0.38888888888888884</v>
      </c>
      <c r="BD935" s="21" t="str">
        <f t="shared" si="911"/>
        <v>-</v>
      </c>
      <c r="BE935" s="22">
        <v>10.71</v>
      </c>
      <c r="BF935" s="22">
        <v>0.25</v>
      </c>
      <c r="BG935" s="22"/>
      <c r="BH935" s="22"/>
      <c r="BI935" s="23"/>
      <c r="BJ935" s="22"/>
      <c r="BK935" s="20" t="str">
        <f t="shared" si="912"/>
        <v>ATENDE</v>
      </c>
      <c r="BL935" s="20" t="str">
        <f t="shared" si="913"/>
        <v>ATENDE</v>
      </c>
      <c r="BM935" s="20" t="str">
        <f t="shared" si="914"/>
        <v>ATENDE</v>
      </c>
      <c r="BN935" s="20" t="str">
        <f t="shared" si="915"/>
        <v>ATENDE</v>
      </c>
      <c r="BO935" s="24" t="str">
        <f t="shared" si="916"/>
        <v>C4</v>
      </c>
      <c r="BP935" s="24" t="str">
        <f t="shared" si="1110"/>
        <v>P6</v>
      </c>
      <c r="BQ935" s="25">
        <f t="shared" si="1060"/>
        <v>1.6999999999999997</v>
      </c>
      <c r="BR935" s="22">
        <v>8.1</v>
      </c>
      <c r="BS935" s="22">
        <v>1.93</v>
      </c>
      <c r="BT935" s="24">
        <f>IF(BP935="-","-",_xlfn.XLOOKUP(BP935,ABNT5101!$B$4:$B$9,ABNT5101!$C$4:$C$9))</f>
        <v>3</v>
      </c>
      <c r="BU935" s="24">
        <f>IF(BP935="-","-",_xlfn.XLOOKUP(BP935,ABNT5101!$B$4:$B$9,ABNT5101!$D$4:$D$9))</f>
        <v>0.6</v>
      </c>
      <c r="BV935" s="20" t="str">
        <f t="shared" si="918"/>
        <v>ATENDE</v>
      </c>
      <c r="BW935" s="20" t="str">
        <f t="shared" si="1061"/>
        <v>ATENDE</v>
      </c>
      <c r="BX935" s="20" t="str">
        <f t="shared" si="920"/>
        <v>ATENDE</v>
      </c>
      <c r="BY935" s="24" t="str">
        <f t="shared" si="1111"/>
        <v>P6</v>
      </c>
      <c r="BZ935" s="25">
        <f t="shared" si="921"/>
        <v>1.7033333333333331</v>
      </c>
      <c r="CA935" s="24">
        <v>8.11</v>
      </c>
      <c r="CB935" s="24">
        <v>2.61</v>
      </c>
      <c r="CC935" s="20">
        <f>IF(BY935="-","-",_xlfn.XLOOKUP(BY935,ABNT5101!$B$4:$B$9,ABNT5101!$C$4:$C$9))</f>
        <v>3</v>
      </c>
      <c r="CD935" s="24">
        <f>IF(BY935="-","-",_xlfn.XLOOKUP(BY935,ABNT5101!$B$4:$B$9,ABNT5101!$D$4:$D$9))</f>
        <v>0.6</v>
      </c>
      <c r="CE935" s="20" t="str">
        <f t="shared" si="922"/>
        <v>ATENDE</v>
      </c>
      <c r="CF935" s="20" t="str">
        <f t="shared" si="923"/>
        <v>ATENDE</v>
      </c>
      <c r="CG935" s="20" t="str">
        <f t="shared" si="1040"/>
        <v>ATENDE</v>
      </c>
      <c r="CH935" s="26" t="str">
        <f>_xlfn.XLOOKUP(CI935,'Banco de dados'!$B:$B,'Banco de dados'!$D:$D)</f>
        <v>LEDSTAR</v>
      </c>
      <c r="CI935" s="27" t="s">
        <v>259</v>
      </c>
      <c r="CJ935" s="26" t="str">
        <f>_xlfn.XLOOKUP(CI935,'Banco de dados'!$B:$B,'Banco de dados'!$E:$E)</f>
        <v>LUM LED SL VT 9.1 44W</v>
      </c>
      <c r="CK935" s="26"/>
      <c r="CL935" s="26" t="e">
        <f>IF(CK935="-","-",_xlfn.XLOOKUP(CK935,'Banco de dados'!$B:$B,'Banco de dados'!$E:$E))</f>
        <v>#N/A</v>
      </c>
      <c r="CM935" s="28">
        <f t="shared" si="925"/>
        <v>1</v>
      </c>
      <c r="CN935" s="26">
        <f>_xlfn.XLOOKUP(CI935,'Banco de dados'!$B:$B,'Banco de dados'!$H:$H)</f>
        <v>44</v>
      </c>
      <c r="CO935" s="26" t="e">
        <f t="array" aca="1" ref="CO935" ca="1">_xludf.XLOOKUP(CK935,'Banco de dados'!$B:$B,'Banco de dados'!$H:$H)</f>
        <v>#NAME?</v>
      </c>
      <c r="CP935" s="26" t="e">
        <f t="array" aca="1" ref="CP935" ca="1">_xludf.XLOOKUP(CI935,'Banco de dados'!$B:$B,'Banco de dados'!$F:$F)</f>
        <v>#NAME?</v>
      </c>
      <c r="CQ935" s="26" t="e">
        <f t="array" aca="1" ref="CQ935" ca="1">_xludf.XLOOKUP(CK935,'Banco de dados'!$B:$B,'Banco de dados'!$F:$F)</f>
        <v>#NAME?</v>
      </c>
      <c r="CR935" s="27">
        <v>0</v>
      </c>
      <c r="CS935" s="27"/>
      <c r="CT935" s="26" t="str">
        <f>IF(AG935=0.5,"Suporte",IF(AND(AG935&gt;='Braços de IP'!$B$9,AG935&lt;='Braços de IP'!$D$9),'Braços de IP'!$E$9,IF(AND(AG935&gt;='Braços de IP'!$B$10,AG935&lt;='Braços de IP'!$D$10),'Braços de IP'!$E$10,IF(AND(AG935&gt;='Braços de IP'!$B$11,AG935&lt;='Braços de IP'!$D$11),'Braços de IP'!$E$11,IF(AND(AG935&gt;='Braços de IP'!$B$12,AG935&lt;='Braços de IP'!$D$12),'Braços de IP'!$E$12,IF(AND(AG935&gt;='Braços de IP'!$B$13,AG935&lt;='Braços de IP'!$D$13),'Braços de IP'!$E$13,IF(AND(AG935&gt;='Braços de IP'!$B$14,AG935&lt;='Braços de IP'!$D$14),'Braços de IP'!$E$14,"ERRO")))))))</f>
        <v>Médio II</v>
      </c>
      <c r="CU935" s="27"/>
      <c r="CV935" s="26" t="str">
        <f>IF($CU935="","",VLOOKUP($CU935,'Braços de IP'!$E$9:$I$15,2,0))</f>
        <v/>
      </c>
      <c r="CW935" s="29" t="str">
        <f>IF($CU935="","",VLOOKUP($CU935,'Braços de IP'!$E$9:$I$15,5,0))</f>
        <v/>
      </c>
      <c r="CX935" s="26"/>
      <c r="CY935" s="26"/>
      <c r="CZ935" s="26"/>
      <c r="DA935" s="26"/>
      <c r="DB935" s="26"/>
      <c r="DC935" s="26"/>
      <c r="DD935" s="30">
        <f t="shared" si="926"/>
        <v>44</v>
      </c>
      <c r="DE935" s="31">
        <f t="shared" si="927"/>
        <v>90</v>
      </c>
      <c r="DF935" s="30">
        <f t="shared" si="928"/>
        <v>134</v>
      </c>
      <c r="DG935" s="32">
        <f t="shared" si="929"/>
        <v>0.51111111111111107</v>
      </c>
      <c r="DH935" s="33" t="s">
        <v>172</v>
      </c>
      <c r="DI935" s="34"/>
      <c r="DJ935" s="35"/>
      <c r="DK935" s="16" t="s">
        <v>144</v>
      </c>
      <c r="DL935" s="16"/>
      <c r="DN935" s="36" t="e">
        <f t="shared" si="970"/>
        <v>#VALUE!</v>
      </c>
    </row>
    <row r="936" spans="2:118" ht="15.75" customHeight="1" x14ac:dyDescent="0.25">
      <c r="B936" s="16">
        <v>225</v>
      </c>
      <c r="C936" s="16" t="s">
        <v>146</v>
      </c>
      <c r="D936" s="16" t="s">
        <v>708</v>
      </c>
      <c r="E936" s="16">
        <v>-8.0386140000000008</v>
      </c>
      <c r="F936" s="16">
        <v>-34.935073000000003</v>
      </c>
      <c r="G936" s="16" t="s">
        <v>160</v>
      </c>
      <c r="H936" s="17" t="s">
        <v>136</v>
      </c>
      <c r="I936" s="16" t="s">
        <v>135</v>
      </c>
      <c r="J936" s="17" t="s">
        <v>137</v>
      </c>
      <c r="K936" s="18">
        <v>90</v>
      </c>
      <c r="L936" s="17" t="s">
        <v>138</v>
      </c>
      <c r="M936" s="17">
        <v>0</v>
      </c>
      <c r="N936" s="16">
        <f t="shared" si="966"/>
        <v>180</v>
      </c>
      <c r="O936" s="17">
        <v>1</v>
      </c>
      <c r="P936" s="17">
        <v>1.87</v>
      </c>
      <c r="Q936" s="17">
        <v>5.94</v>
      </c>
      <c r="R936" s="16"/>
      <c r="S936" s="16"/>
      <c r="T936" s="16">
        <v>0</v>
      </c>
      <c r="U936" s="17">
        <v>1.4</v>
      </c>
      <c r="V936" s="17">
        <v>0</v>
      </c>
      <c r="W936" s="17">
        <v>0</v>
      </c>
      <c r="X936" s="17">
        <v>0</v>
      </c>
      <c r="Y936" s="17">
        <v>0</v>
      </c>
      <c r="Z936" s="17">
        <v>0</v>
      </c>
      <c r="AA936" s="17" t="s">
        <v>139</v>
      </c>
      <c r="AB936" s="17" t="s">
        <v>140</v>
      </c>
      <c r="AC936" s="17">
        <v>38.76</v>
      </c>
      <c r="AD936" s="17">
        <v>6.5</v>
      </c>
      <c r="AE936" s="17">
        <v>1</v>
      </c>
      <c r="AF936" s="17">
        <v>0.87</v>
      </c>
      <c r="AG936" s="17">
        <v>2.2599999999999998</v>
      </c>
      <c r="AH936" s="17">
        <f t="shared" si="967"/>
        <v>1.3899999999999997</v>
      </c>
      <c r="AI936" s="17" t="s">
        <v>136</v>
      </c>
      <c r="AJ936" s="17" t="s">
        <v>136</v>
      </c>
      <c r="AK936" s="17" t="s">
        <v>141</v>
      </c>
      <c r="AL936" s="17">
        <f t="shared" si="968"/>
        <v>2</v>
      </c>
      <c r="AM936" s="17">
        <v>0</v>
      </c>
      <c r="AN936" s="17"/>
      <c r="AO936" s="17">
        <v>0</v>
      </c>
      <c r="AP936" s="17">
        <v>0</v>
      </c>
      <c r="AQ936" s="17">
        <v>0</v>
      </c>
      <c r="AR936" s="17" t="s">
        <v>136</v>
      </c>
      <c r="AS936" s="19">
        <f t="shared" si="908"/>
        <v>0</v>
      </c>
      <c r="AT936" s="19"/>
      <c r="AU936" s="19">
        <f>VLOOKUP(G936,ABNT5101!$I$3:$J$9,2)</f>
        <v>10</v>
      </c>
      <c r="AV936" s="19">
        <f>VLOOKUP(G936,ABNT5101!$I$3:$M$9,5)</f>
        <v>0.18</v>
      </c>
      <c r="AW936" s="17" t="str">
        <f>_xlfn.XLOOKUP(G936,ABNT5101!I:I,ABNT5101!L:L)</f>
        <v>-</v>
      </c>
      <c r="AX936" s="17">
        <f>_xlfn.XLOOKUP(G936,ABNT5101!$I:$I,ABNT5101!M:M)</f>
        <v>0.18</v>
      </c>
      <c r="AY936" s="17" t="str">
        <f>_xlfn.XLOOKUP(G936,ABNT5101!$I:$I,ABNT5101!N:N)</f>
        <v>-</v>
      </c>
      <c r="AZ936" s="17">
        <f>_xlfn.XLOOKUP(G936,ABNT5101!$I:$I,ABNT5101!O:O)</f>
        <v>16</v>
      </c>
      <c r="BA936" s="20" t="str">
        <f t="shared" si="909"/>
        <v>ATENDE</v>
      </c>
      <c r="BB936" s="21">
        <f t="shared" ref="BB936:BC936" si="1121">BE936/AU936-1</f>
        <v>2.200000000000002E-2</v>
      </c>
      <c r="BC936" s="21">
        <f t="shared" si="1121"/>
        <v>0.2777777777777779</v>
      </c>
      <c r="BD936" s="21" t="str">
        <f t="shared" si="911"/>
        <v>-</v>
      </c>
      <c r="BE936" s="22">
        <v>10.220000000000001</v>
      </c>
      <c r="BF936" s="22">
        <v>0.23</v>
      </c>
      <c r="BG936" s="22"/>
      <c r="BH936" s="22"/>
      <c r="BI936" s="23"/>
      <c r="BJ936" s="22"/>
      <c r="BK936" s="20" t="str">
        <f t="shared" si="912"/>
        <v>ATENDE</v>
      </c>
      <c r="BL936" s="20" t="str">
        <f t="shared" si="913"/>
        <v>ATENDE</v>
      </c>
      <c r="BM936" s="20" t="str">
        <f t="shared" si="914"/>
        <v>ATENDE</v>
      </c>
      <c r="BN936" s="20" t="str">
        <f t="shared" si="915"/>
        <v>ATENDE</v>
      </c>
      <c r="BO936" s="24" t="str">
        <f t="shared" si="916"/>
        <v>C4</v>
      </c>
      <c r="BP936" s="24" t="str">
        <f t="shared" si="1110"/>
        <v>P6</v>
      </c>
      <c r="BQ936" s="25">
        <f t="shared" si="1060"/>
        <v>1.5299999999999998</v>
      </c>
      <c r="BR936" s="22">
        <v>7.59</v>
      </c>
      <c r="BS936" s="22">
        <v>1.1000000000000001</v>
      </c>
      <c r="BT936" s="24">
        <f>IF(BP936="-","-",_xlfn.XLOOKUP(BP936,ABNT5101!$B$4:$B$9,ABNT5101!$C$4:$C$9))</f>
        <v>3</v>
      </c>
      <c r="BU936" s="24">
        <f>IF(BP936="-","-",_xlfn.XLOOKUP(BP936,ABNT5101!$B$4:$B$9,ABNT5101!$D$4:$D$9))</f>
        <v>0.6</v>
      </c>
      <c r="BV936" s="20" t="str">
        <f t="shared" si="918"/>
        <v>ATENDE</v>
      </c>
      <c r="BW936" s="20" t="str">
        <f t="shared" si="1061"/>
        <v>ATENDE</v>
      </c>
      <c r="BX936" s="20" t="str">
        <f t="shared" si="920"/>
        <v>ATENDE</v>
      </c>
      <c r="BY936" s="24" t="str">
        <f t="shared" si="1111"/>
        <v>P6</v>
      </c>
      <c r="BZ936" s="25">
        <f t="shared" si="921"/>
        <v>1.54</v>
      </c>
      <c r="CA936" s="24">
        <v>7.62</v>
      </c>
      <c r="CB936" s="24">
        <v>2.68</v>
      </c>
      <c r="CC936" s="20">
        <f>IF(BY936="-","-",_xlfn.XLOOKUP(BY936,ABNT5101!$B$4:$B$9,ABNT5101!$C$4:$C$9))</f>
        <v>3</v>
      </c>
      <c r="CD936" s="24">
        <f>IF(BY936="-","-",_xlfn.XLOOKUP(BY936,ABNT5101!$B$4:$B$9,ABNT5101!$D$4:$D$9))</f>
        <v>0.6</v>
      </c>
      <c r="CE936" s="20" t="str">
        <f t="shared" si="922"/>
        <v>ATENDE</v>
      </c>
      <c r="CF936" s="20" t="str">
        <f t="shared" si="923"/>
        <v>ATENDE</v>
      </c>
      <c r="CG936" s="20" t="str">
        <f t="shared" si="1040"/>
        <v>ATENDE</v>
      </c>
      <c r="CH936" s="26" t="str">
        <f>_xlfn.XLOOKUP(CI936,'Banco de dados'!$B:$B,'Banco de dados'!$D:$D)</f>
        <v>SX LIGHTING</v>
      </c>
      <c r="CI936" s="27" t="s">
        <v>164</v>
      </c>
      <c r="CJ936" s="26" t="str">
        <f>_xlfn.XLOOKUP(CI936,'Banco de dados'!$B:$B,'Banco de dados'!$E:$E)</f>
        <v>SXINEVO040K50L12CZF7PHF</v>
      </c>
      <c r="CK936" s="26"/>
      <c r="CL936" s="26" t="e">
        <f>IF(CK936="-","-",_xlfn.XLOOKUP(CK936,'Banco de dados'!$B:$B,'Banco de dados'!$E:$E))</f>
        <v>#N/A</v>
      </c>
      <c r="CM936" s="28">
        <f t="shared" si="925"/>
        <v>1</v>
      </c>
      <c r="CN936" s="26">
        <f>_xlfn.XLOOKUP(CI936,'Banco de dados'!$B:$B,'Banco de dados'!$H:$H)</f>
        <v>39</v>
      </c>
      <c r="CO936" s="26" t="e">
        <f t="array" aca="1" ref="CO936" ca="1">_xludf.XLOOKUP(CK936,'Banco de dados'!$B:$B,'Banco de dados'!$H:$H)</f>
        <v>#NAME?</v>
      </c>
      <c r="CP936" s="26" t="e">
        <f t="array" aca="1" ref="CP936" ca="1">_xludf.XLOOKUP(CI936,'Banco de dados'!$B:$B,'Banco de dados'!$F:$F)</f>
        <v>#NAME?</v>
      </c>
      <c r="CQ936" s="26" t="e">
        <f t="array" aca="1" ref="CQ936" ca="1">_xludf.XLOOKUP(CK936,'Banco de dados'!$B:$B,'Banco de dados'!$F:$F)</f>
        <v>#NAME?</v>
      </c>
      <c r="CR936" s="27">
        <v>0</v>
      </c>
      <c r="CS936" s="27"/>
      <c r="CT936" s="26" t="str">
        <f>IF(AG936=0.5,"Suporte",IF(AND(AG936&gt;='Braços de IP'!$B$9,AG936&lt;='Braços de IP'!$D$9),'Braços de IP'!$E$9,IF(AND(AG936&gt;='Braços de IP'!$B$10,AG936&lt;='Braços de IP'!$D$10),'Braços de IP'!$E$10,IF(AND(AG936&gt;='Braços de IP'!$B$11,AG936&lt;='Braços de IP'!$D$11),'Braços de IP'!$E$11,IF(AND(AG936&gt;='Braços de IP'!$B$12,AG936&lt;='Braços de IP'!$D$12),'Braços de IP'!$E$12,IF(AND(AG936&gt;='Braços de IP'!$B$13,AG936&lt;='Braços de IP'!$D$13),'Braços de IP'!$E$13,IF(AND(AG936&gt;='Braços de IP'!$B$14,AG936&lt;='Braços de IP'!$D$14),'Braços de IP'!$E$14,"ERRO")))))))</f>
        <v>Médio II</v>
      </c>
      <c r="CU936" s="27"/>
      <c r="CV936" s="26" t="str">
        <f>IF($CU936="","",VLOOKUP($CU936,'Braços de IP'!$E$9:$I$15,2,0))</f>
        <v/>
      </c>
      <c r="CW936" s="29" t="str">
        <f>IF($CU936="","",VLOOKUP($CU936,'Braços de IP'!$E$9:$I$15,5,0))</f>
        <v/>
      </c>
      <c r="CX936" s="26"/>
      <c r="CY936" s="26"/>
      <c r="CZ936" s="26"/>
      <c r="DA936" s="26"/>
      <c r="DB936" s="26"/>
      <c r="DC936" s="26"/>
      <c r="DD936" s="30">
        <f t="shared" si="926"/>
        <v>39</v>
      </c>
      <c r="DE936" s="31">
        <f t="shared" si="927"/>
        <v>90</v>
      </c>
      <c r="DF936" s="30">
        <f t="shared" si="928"/>
        <v>129</v>
      </c>
      <c r="DG936" s="32">
        <f t="shared" si="929"/>
        <v>0.56666666666666665</v>
      </c>
      <c r="DH936" s="33" t="s">
        <v>172</v>
      </c>
      <c r="DI936" s="34"/>
      <c r="DJ936" s="35"/>
      <c r="DK936" s="16" t="s">
        <v>144</v>
      </c>
      <c r="DL936" s="16"/>
      <c r="DN936" s="36" t="e">
        <f t="shared" si="970"/>
        <v>#VALUE!</v>
      </c>
    </row>
    <row r="937" spans="2:118" ht="15.75" customHeight="1" x14ac:dyDescent="0.25">
      <c r="B937" s="16">
        <v>225</v>
      </c>
      <c r="C937" s="16" t="s">
        <v>146</v>
      </c>
      <c r="D937" s="16" t="s">
        <v>708</v>
      </c>
      <c r="E937" s="16">
        <v>-8.0386140000000008</v>
      </c>
      <c r="F937" s="16">
        <v>-34.935073000000003</v>
      </c>
      <c r="G937" s="16" t="s">
        <v>160</v>
      </c>
      <c r="H937" s="17" t="s">
        <v>136</v>
      </c>
      <c r="I937" s="16" t="s">
        <v>135</v>
      </c>
      <c r="J937" s="17" t="s">
        <v>137</v>
      </c>
      <c r="K937" s="18">
        <v>90</v>
      </c>
      <c r="L937" s="17" t="s">
        <v>138</v>
      </c>
      <c r="M937" s="17">
        <v>0</v>
      </c>
      <c r="N937" s="16">
        <f t="shared" si="966"/>
        <v>180</v>
      </c>
      <c r="O937" s="17">
        <v>1</v>
      </c>
      <c r="P937" s="17">
        <v>1.87</v>
      </c>
      <c r="Q937" s="17">
        <v>5.94</v>
      </c>
      <c r="R937" s="16"/>
      <c r="S937" s="16"/>
      <c r="T937" s="16">
        <v>0</v>
      </c>
      <c r="U937" s="17">
        <v>1.4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 t="s">
        <v>139</v>
      </c>
      <c r="AB937" s="17" t="s">
        <v>140</v>
      </c>
      <c r="AC937" s="17">
        <v>38.76</v>
      </c>
      <c r="AD937" s="17">
        <v>6.5</v>
      </c>
      <c r="AE937" s="17">
        <v>1</v>
      </c>
      <c r="AF937" s="17">
        <v>0.87</v>
      </c>
      <c r="AG937" s="17">
        <v>2.2599999999999998</v>
      </c>
      <c r="AH937" s="17">
        <f t="shared" si="967"/>
        <v>1.3899999999999997</v>
      </c>
      <c r="AI937" s="17" t="s">
        <v>136</v>
      </c>
      <c r="AJ937" s="17" t="s">
        <v>136</v>
      </c>
      <c r="AK937" s="17" t="s">
        <v>141</v>
      </c>
      <c r="AL937" s="17">
        <f t="shared" si="968"/>
        <v>2</v>
      </c>
      <c r="AM937" s="17">
        <v>0</v>
      </c>
      <c r="AN937" s="17"/>
      <c r="AO937" s="17">
        <v>0</v>
      </c>
      <c r="AP937" s="17">
        <v>0</v>
      </c>
      <c r="AQ937" s="17">
        <v>0</v>
      </c>
      <c r="AR937" s="17" t="s">
        <v>136</v>
      </c>
      <c r="AS937" s="19">
        <f t="shared" si="908"/>
        <v>0</v>
      </c>
      <c r="AT937" s="19"/>
      <c r="AU937" s="19">
        <f>VLOOKUP(G937,ABNT5101!$I$3:$J$9,2)</f>
        <v>10</v>
      </c>
      <c r="AV937" s="19">
        <f>VLOOKUP(G937,ABNT5101!$I$3:$M$9,5)</f>
        <v>0.18</v>
      </c>
      <c r="AW937" s="17" t="str">
        <f>_xlfn.XLOOKUP(G937,ABNT5101!I:I,ABNT5101!L:L)</f>
        <v>-</v>
      </c>
      <c r="AX937" s="17">
        <f>_xlfn.XLOOKUP(G937,ABNT5101!$I:$I,ABNT5101!M:M)</f>
        <v>0.18</v>
      </c>
      <c r="AY937" s="17" t="str">
        <f>_xlfn.XLOOKUP(G937,ABNT5101!$I:$I,ABNT5101!N:N)</f>
        <v>-</v>
      </c>
      <c r="AZ937" s="17">
        <f>_xlfn.XLOOKUP(G937,ABNT5101!$I:$I,ABNT5101!O:O)</f>
        <v>16</v>
      </c>
      <c r="BA937" s="20" t="str">
        <f t="shared" si="909"/>
        <v>ATENDE</v>
      </c>
      <c r="BB937" s="21">
        <f t="shared" ref="BB937:BC937" si="1122">BE937/AU937-1</f>
        <v>0.32200000000000006</v>
      </c>
      <c r="BC937" s="21">
        <f t="shared" si="1122"/>
        <v>0.22222222222222232</v>
      </c>
      <c r="BD937" s="21" t="str">
        <f t="shared" si="911"/>
        <v>-</v>
      </c>
      <c r="BE937" s="22">
        <v>13.22</v>
      </c>
      <c r="BF937" s="22">
        <v>0.22</v>
      </c>
      <c r="BG937" s="22"/>
      <c r="BH937" s="22"/>
      <c r="BI937" s="23"/>
      <c r="BJ937" s="22"/>
      <c r="BK937" s="20" t="str">
        <f t="shared" si="912"/>
        <v>ATENDE</v>
      </c>
      <c r="BL937" s="20" t="str">
        <f t="shared" si="913"/>
        <v>ATENDE</v>
      </c>
      <c r="BM937" s="20" t="str">
        <f t="shared" si="914"/>
        <v>ATENDE</v>
      </c>
      <c r="BN937" s="20" t="str">
        <f t="shared" si="915"/>
        <v>ATENDE</v>
      </c>
      <c r="BO937" s="24" t="str">
        <f t="shared" si="916"/>
        <v>C4</v>
      </c>
      <c r="BP937" s="24" t="str">
        <f t="shared" si="1110"/>
        <v>P6</v>
      </c>
      <c r="BQ937" s="25">
        <f t="shared" si="1060"/>
        <v>2.1833333333333336</v>
      </c>
      <c r="BR937" s="22">
        <v>9.5500000000000007</v>
      </c>
      <c r="BS937" s="22">
        <v>2.2000000000000002</v>
      </c>
      <c r="BT937" s="24">
        <f>IF(BP937="-","-",_xlfn.XLOOKUP(BP937,ABNT5101!$B$4:$B$9,ABNT5101!$C$4:$C$9))</f>
        <v>3</v>
      </c>
      <c r="BU937" s="24">
        <f>IF(BP937="-","-",_xlfn.XLOOKUP(BP937,ABNT5101!$B$4:$B$9,ABNT5101!$D$4:$D$9))</f>
        <v>0.6</v>
      </c>
      <c r="BV937" s="20" t="str">
        <f t="shared" si="918"/>
        <v>ATENDE</v>
      </c>
      <c r="BW937" s="20" t="str">
        <f t="shared" si="1061"/>
        <v>ATENDE</v>
      </c>
      <c r="BX937" s="20" t="str">
        <f t="shared" si="920"/>
        <v>ATENDE</v>
      </c>
      <c r="BY937" s="24" t="str">
        <f t="shared" si="1111"/>
        <v>P6</v>
      </c>
      <c r="BZ937" s="25">
        <f t="shared" si="921"/>
        <v>1.7466666666666666</v>
      </c>
      <c r="CA937" s="24">
        <v>8.24</v>
      </c>
      <c r="CB937" s="24">
        <v>2.23</v>
      </c>
      <c r="CC937" s="20">
        <f>IF(BY937="-","-",_xlfn.XLOOKUP(BY937,ABNT5101!$B$4:$B$9,ABNT5101!$C$4:$C$9))</f>
        <v>3</v>
      </c>
      <c r="CD937" s="24">
        <f>IF(BY937="-","-",_xlfn.XLOOKUP(BY937,ABNT5101!$B$4:$B$9,ABNT5101!$D$4:$D$9))</f>
        <v>0.6</v>
      </c>
      <c r="CE937" s="20" t="str">
        <f t="shared" si="922"/>
        <v>ATENDE</v>
      </c>
      <c r="CF937" s="20" t="str">
        <f t="shared" si="923"/>
        <v>ATENDE</v>
      </c>
      <c r="CG937" s="20" t="str">
        <f t="shared" si="1040"/>
        <v>ATENDE</v>
      </c>
      <c r="CH937" s="26" t="str">
        <f>_xlfn.XLOOKUP(CI937,'Banco de dados'!$B:$B,'Banco de dados'!$D:$D)</f>
        <v>TECNOWATT</v>
      </c>
      <c r="CI937" s="27" t="s">
        <v>165</v>
      </c>
      <c r="CJ937" s="26" t="str">
        <f>_xlfn.XLOOKUP(CI937,'Banco de dados'!$B:$B,'Banco de dados'!$E:$E)</f>
        <v>SIGSAGPTLRRSSNDL_50W_61IBBRS
1-10C1MUN6.5</v>
      </c>
      <c r="CK937" s="26"/>
      <c r="CL937" s="26" t="e">
        <f>IF(CK937="-","-",_xlfn.XLOOKUP(CK937,'Banco de dados'!$B:$B,'Banco de dados'!$E:$E))</f>
        <v>#N/A</v>
      </c>
      <c r="CM937" s="28">
        <f t="shared" si="925"/>
        <v>1</v>
      </c>
      <c r="CN937" s="26">
        <f>_xlfn.XLOOKUP(CI937,'Banco de dados'!$B:$B,'Banco de dados'!$H:$H)</f>
        <v>50</v>
      </c>
      <c r="CO937" s="26" t="e">
        <f t="array" aca="1" ref="CO937" ca="1">_xludf.XLOOKUP(CK937,'Banco de dados'!$B:$B,'Banco de dados'!$H:$H)</f>
        <v>#NAME?</v>
      </c>
      <c r="CP937" s="26" t="e">
        <f t="array" aca="1" ref="CP937" ca="1">_xludf.XLOOKUP(CI937,'Banco de dados'!$B:$B,'Banco de dados'!$F:$F)</f>
        <v>#NAME?</v>
      </c>
      <c r="CQ937" s="26" t="e">
        <f t="array" aca="1" ref="CQ937" ca="1">_xludf.XLOOKUP(CK937,'Banco de dados'!$B:$B,'Banco de dados'!$F:$F)</f>
        <v>#NAME?</v>
      </c>
      <c r="CR937" s="27">
        <v>0</v>
      </c>
      <c r="CS937" s="27"/>
      <c r="CT937" s="26" t="str">
        <f>IF(AG937=0.5,"Suporte",IF(AND(AG937&gt;='Braços de IP'!$B$9,AG937&lt;='Braços de IP'!$D$9),'Braços de IP'!$E$9,IF(AND(AG937&gt;='Braços de IP'!$B$10,AG937&lt;='Braços de IP'!$D$10),'Braços de IP'!$E$10,IF(AND(AG937&gt;='Braços de IP'!$B$11,AG937&lt;='Braços de IP'!$D$11),'Braços de IP'!$E$11,IF(AND(AG937&gt;='Braços de IP'!$B$12,AG937&lt;='Braços de IP'!$D$12),'Braços de IP'!$E$12,IF(AND(AG937&gt;='Braços de IP'!$B$13,AG937&lt;='Braços de IP'!$D$13),'Braços de IP'!$E$13,IF(AND(AG937&gt;='Braços de IP'!$B$14,AG937&lt;='Braços de IP'!$D$14),'Braços de IP'!$E$14,"ERRO")))))))</f>
        <v>Médio II</v>
      </c>
      <c r="CU937" s="27" t="s">
        <v>142</v>
      </c>
      <c r="CV937" s="26">
        <f>IF($CU937="","",VLOOKUP($CU937,'Braços de IP'!$E$9:$I$15,2,0))</f>
        <v>1.8</v>
      </c>
      <c r="CW937" s="29">
        <f>IF($CU937="","",VLOOKUP($CU937,'Braços de IP'!$E$9:$I$15,5,0))</f>
        <v>7</v>
      </c>
      <c r="CX937" s="26"/>
      <c r="CY937" s="26"/>
      <c r="CZ937" s="26"/>
      <c r="DA937" s="26"/>
      <c r="DB937" s="26"/>
      <c r="DC937" s="26"/>
      <c r="DD937" s="30">
        <f t="shared" si="926"/>
        <v>50</v>
      </c>
      <c r="DE937" s="31">
        <f t="shared" si="927"/>
        <v>90</v>
      </c>
      <c r="DF937" s="30">
        <f t="shared" si="928"/>
        <v>140</v>
      </c>
      <c r="DG937" s="32">
        <f t="shared" si="929"/>
        <v>0.44444444444444442</v>
      </c>
      <c r="DH937" s="33" t="s">
        <v>172</v>
      </c>
      <c r="DI937" s="34"/>
      <c r="DJ937" s="35"/>
      <c r="DK937" s="16" t="s">
        <v>144</v>
      </c>
      <c r="DL937" s="16"/>
      <c r="DN937" s="36" t="e">
        <f t="shared" si="970"/>
        <v>#VALUE!</v>
      </c>
    </row>
    <row r="938" spans="2:118" ht="15.75" customHeight="1" x14ac:dyDescent="0.25">
      <c r="B938" s="16">
        <v>226</v>
      </c>
      <c r="C938" s="16" t="s">
        <v>146</v>
      </c>
      <c r="D938" s="16" t="s">
        <v>709</v>
      </c>
      <c r="E938" s="16">
        <v>-8.0600070000000006</v>
      </c>
      <c r="F938" s="16">
        <v>-34.934280999999999</v>
      </c>
      <c r="G938" s="16" t="s">
        <v>160</v>
      </c>
      <c r="H938" s="17" t="s">
        <v>136</v>
      </c>
      <c r="I938" s="16" t="s">
        <v>149</v>
      </c>
      <c r="J938" s="17" t="s">
        <v>137</v>
      </c>
      <c r="K938" s="18">
        <v>72</v>
      </c>
      <c r="L938" s="17" t="s">
        <v>138</v>
      </c>
      <c r="M938" s="17">
        <v>0</v>
      </c>
      <c r="N938" s="16">
        <v>140</v>
      </c>
      <c r="O938" s="17">
        <v>2</v>
      </c>
      <c r="P938" s="17">
        <v>1.89</v>
      </c>
      <c r="Q938" s="17">
        <v>4.9000000000000004</v>
      </c>
      <c r="R938" s="16"/>
      <c r="S938" s="16"/>
      <c r="T938" s="16">
        <v>0</v>
      </c>
      <c r="U938" s="17">
        <v>1.45</v>
      </c>
      <c r="V938" s="17">
        <v>0</v>
      </c>
      <c r="W938" s="17">
        <v>0</v>
      </c>
      <c r="X938" s="17">
        <v>0</v>
      </c>
      <c r="Y938" s="17">
        <v>0</v>
      </c>
      <c r="Z938" s="17">
        <v>0</v>
      </c>
      <c r="AA938" s="17" t="s">
        <v>139</v>
      </c>
      <c r="AB938" s="17" t="s">
        <v>140</v>
      </c>
      <c r="AC938" s="17">
        <v>14.45</v>
      </c>
      <c r="AD938" s="17">
        <v>6.5</v>
      </c>
      <c r="AE938" s="17">
        <v>1</v>
      </c>
      <c r="AF938" s="17">
        <v>1.24</v>
      </c>
      <c r="AG938" s="17">
        <v>2.52</v>
      </c>
      <c r="AH938" s="17">
        <f t="shared" si="967"/>
        <v>1.28</v>
      </c>
      <c r="AI938" s="17" t="s">
        <v>136</v>
      </c>
      <c r="AJ938" s="17" t="s">
        <v>136</v>
      </c>
      <c r="AK938" s="17" t="s">
        <v>141</v>
      </c>
      <c r="AL938" s="17">
        <v>2</v>
      </c>
      <c r="AM938" s="17">
        <v>0</v>
      </c>
      <c r="AN938" s="17"/>
      <c r="AO938" s="17">
        <v>0</v>
      </c>
      <c r="AP938" s="17">
        <v>0</v>
      </c>
      <c r="AQ938" s="17">
        <v>0</v>
      </c>
      <c r="AR938" s="17" t="s">
        <v>136</v>
      </c>
      <c r="AS938" s="19">
        <f t="shared" si="908"/>
        <v>0</v>
      </c>
      <c r="AT938" s="19"/>
      <c r="AU938" s="19">
        <f>VLOOKUP(G938,ABNT5101!$I$3:$J$9,2)</f>
        <v>10</v>
      </c>
      <c r="AV938" s="19">
        <f>VLOOKUP(G938,ABNT5101!$I$3:$M$9,5)</f>
        <v>0.18</v>
      </c>
      <c r="AW938" s="17" t="str">
        <f>_xlfn.XLOOKUP(G938,ABNT5101!I:I,ABNT5101!L:L)</f>
        <v>-</v>
      </c>
      <c r="AX938" s="17">
        <f>_xlfn.XLOOKUP(G938,ABNT5101!$I:$I,ABNT5101!M:M)</f>
        <v>0.18</v>
      </c>
      <c r="AY938" s="17" t="str">
        <f>_xlfn.XLOOKUP(G938,ABNT5101!$I:$I,ABNT5101!N:N)</f>
        <v>-</v>
      </c>
      <c r="AZ938" s="17">
        <f>_xlfn.XLOOKUP(G938,ABNT5101!$I:$I,ABNT5101!O:O)</f>
        <v>16</v>
      </c>
      <c r="BA938" s="20" t="str">
        <f t="shared" si="909"/>
        <v>ATENDE</v>
      </c>
      <c r="BB938" s="21">
        <f t="shared" ref="BB938:BC938" si="1123">BE938/AU938-1</f>
        <v>0.14600000000000013</v>
      </c>
      <c r="BC938" s="21">
        <f t="shared" si="1123"/>
        <v>3.3333333333333339</v>
      </c>
      <c r="BD938" s="21" t="str">
        <f t="shared" si="911"/>
        <v>-</v>
      </c>
      <c r="BE938" s="49">
        <v>11.46</v>
      </c>
      <c r="BF938" s="49">
        <v>0.78</v>
      </c>
      <c r="BG938" s="22"/>
      <c r="BH938" s="22"/>
      <c r="BI938" s="23"/>
      <c r="BJ938" s="22"/>
      <c r="BK938" s="20" t="str">
        <f t="shared" si="912"/>
        <v>ATENDE</v>
      </c>
      <c r="BL938" s="20" t="str">
        <f t="shared" si="913"/>
        <v>ATENDE</v>
      </c>
      <c r="BM938" s="20" t="str">
        <f t="shared" si="914"/>
        <v>ATENDE</v>
      </c>
      <c r="BN938" s="20" t="str">
        <f t="shared" si="915"/>
        <v>ATENDE</v>
      </c>
      <c r="BO938" s="24" t="str">
        <f t="shared" si="916"/>
        <v>C4</v>
      </c>
      <c r="BP938" s="24" t="s">
        <v>136</v>
      </c>
      <c r="BQ938" s="25" t="e">
        <f t="shared" si="1060"/>
        <v>#VALUE!</v>
      </c>
      <c r="BR938" s="22">
        <v>8.7200000000000006</v>
      </c>
      <c r="BS938" s="22">
        <v>6.9</v>
      </c>
      <c r="BT938" s="24" t="str">
        <f>IF(BP938="-","-",_xlfn.XLOOKUP(BP938,ABNT5101!$B$4:$B$9,ABNT5101!$C$4:$C$9))</f>
        <v>-</v>
      </c>
      <c r="BU938" s="24" t="str">
        <f>IF(BP938="-","-",_xlfn.XLOOKUP(BP938,ABNT5101!$B$4:$B$9,ABNT5101!$D$4:$D$9))</f>
        <v>-</v>
      </c>
      <c r="BV938" s="20" t="str">
        <f t="shared" si="918"/>
        <v>-</v>
      </c>
      <c r="BW938" s="20" t="str">
        <f t="shared" si="1061"/>
        <v>-</v>
      </c>
      <c r="BX938" s="20" t="str">
        <f t="shared" si="920"/>
        <v>-</v>
      </c>
      <c r="BY938" s="24" t="s">
        <v>136</v>
      </c>
      <c r="BZ938" s="25" t="e">
        <f t="shared" si="921"/>
        <v>#VALUE!</v>
      </c>
      <c r="CA938" s="24">
        <v>9.8000000000000007</v>
      </c>
      <c r="CB938" s="24">
        <v>8.3000000000000007</v>
      </c>
      <c r="CC938" s="20" t="str">
        <f>IF(BY938="-","-",_xlfn.XLOOKUP(BY938,ABNT5101!$B$4:$B$9,ABNT5101!$C$4:$C$9))</f>
        <v>-</v>
      </c>
      <c r="CD938" s="24" t="str">
        <f>IF(BY938="-","-",_xlfn.XLOOKUP(BY938,ABNT5101!$B$4:$B$9,ABNT5101!$D$4:$D$9))</f>
        <v>-</v>
      </c>
      <c r="CE938" s="20" t="str">
        <f t="shared" si="922"/>
        <v>-</v>
      </c>
      <c r="CF938" s="20" t="str">
        <f t="shared" si="923"/>
        <v>-</v>
      </c>
      <c r="CG938" s="20" t="str">
        <f t="shared" si="1040"/>
        <v>-</v>
      </c>
      <c r="CH938" s="26" t="str">
        <f>_xlfn.XLOOKUP(CI938,'Banco de dados'!$B:$B,'Banco de dados'!$D:$D)</f>
        <v>LEDSTAR</v>
      </c>
      <c r="CI938" s="50" t="s">
        <v>487</v>
      </c>
      <c r="CJ938" s="26" t="str">
        <f>_xlfn.XLOOKUP(CI938,'Banco de dados'!$B:$B,'Banco de dados'!$E:$E)</f>
        <v>LUM LED SL VT 9.1 17W</v>
      </c>
      <c r="CK938" s="26"/>
      <c r="CL938" s="26" t="e">
        <f>IF(CK938="-","-",_xlfn.XLOOKUP(CK938,'Banco de dados'!$B:$B,'Banco de dados'!$E:$E))</f>
        <v>#N/A</v>
      </c>
      <c r="CM938" s="28">
        <v>1</v>
      </c>
      <c r="CN938" s="26">
        <f>_xlfn.XLOOKUP(CI938,'Banco de dados'!$B:$B,'Banco de dados'!$H:$H)</f>
        <v>17</v>
      </c>
      <c r="CO938" s="26" t="e">
        <f t="array" aca="1" ref="CO938" ca="1">_xludf.XLOOKUP(CK938,'Banco de dados'!$B:$B,'Banco de dados'!$H:$H)</f>
        <v>#NAME?</v>
      </c>
      <c r="CP938" s="26" t="e">
        <f t="array" aca="1" ref="CP938" ca="1">_xludf.XLOOKUP(CI938,'Banco de dados'!$B:$B,'Banco de dados'!$F:$F)</f>
        <v>#NAME?</v>
      </c>
      <c r="CQ938" s="26" t="e">
        <f t="array" aca="1" ref="CQ938" ca="1">_xludf.XLOOKUP(CK938,'Banco de dados'!$B:$B,'Banco de dados'!$F:$F)</f>
        <v>#NAME?</v>
      </c>
      <c r="CR938" s="27">
        <v>0</v>
      </c>
      <c r="CS938" s="27"/>
      <c r="CT938" s="26" t="str">
        <f>IF(AG938=0.5,"Suporte",IF(AND(AG938&gt;='Braços de IP'!$B$9,AG938&lt;='Braços de IP'!$D$9),'Braços de IP'!$E$9,IF(AND(AG938&gt;='Braços de IP'!$B$10,AG938&lt;='Braços de IP'!$D$10),'Braços de IP'!$E$10,IF(AND(AG938&gt;='Braços de IP'!$B$11,AG938&lt;='Braços de IP'!$D$11),'Braços de IP'!$E$11,IF(AND(AG938&gt;='Braços de IP'!$B$12,AG938&lt;='Braços de IP'!$D$12),'Braços de IP'!$E$12,IF(AND(AG938&gt;='Braços de IP'!$B$13,AG938&lt;='Braços de IP'!$D$13),'Braços de IP'!$E$13,IF(AND(AG938&gt;='Braços de IP'!$B$14,AG938&lt;='Braços de IP'!$D$14),'Braços de IP'!$E$14,"ERRO")))))))</f>
        <v>Longo I</v>
      </c>
      <c r="CU938" s="27"/>
      <c r="CV938" s="26" t="str">
        <f>IF($CU938="","",VLOOKUP($CU938,'Braços de IP'!$E$9:$I$15,2,0))</f>
        <v/>
      </c>
      <c r="CW938" s="29" t="str">
        <f>IF($CU938="","",VLOOKUP($CU938,'Braços de IP'!$E$9:$I$15,5,0))</f>
        <v/>
      </c>
      <c r="CX938" s="26"/>
      <c r="CY938" s="26"/>
      <c r="CZ938" s="26"/>
      <c r="DA938" s="26"/>
      <c r="DB938" s="26"/>
      <c r="DC938" s="26"/>
      <c r="DD938" s="30">
        <v>30</v>
      </c>
      <c r="DE938" s="31">
        <v>70</v>
      </c>
      <c r="DF938" s="30">
        <v>100</v>
      </c>
      <c r="DG938" s="32">
        <v>0.5714285714285714</v>
      </c>
      <c r="DH938" s="34" t="s">
        <v>710</v>
      </c>
      <c r="DI938" s="35"/>
      <c r="DJ938" s="16"/>
      <c r="DK938" s="16" t="s">
        <v>144</v>
      </c>
      <c r="DL938" s="16"/>
      <c r="DM938" s="36">
        <v>0.5714285714285714</v>
      </c>
    </row>
    <row r="939" spans="2:118" ht="15.75" customHeight="1" x14ac:dyDescent="0.25">
      <c r="B939" s="16">
        <v>226</v>
      </c>
      <c r="C939" s="16" t="s">
        <v>146</v>
      </c>
      <c r="D939" s="16" t="s">
        <v>709</v>
      </c>
      <c r="E939" s="16">
        <v>-8.0600070000000006</v>
      </c>
      <c r="F939" s="16">
        <v>-34.934280999999999</v>
      </c>
      <c r="G939" s="16" t="s">
        <v>160</v>
      </c>
      <c r="H939" s="17" t="s">
        <v>136</v>
      </c>
      <c r="I939" s="16" t="s">
        <v>149</v>
      </c>
      <c r="J939" s="17" t="s">
        <v>137</v>
      </c>
      <c r="K939" s="18">
        <v>72</v>
      </c>
      <c r="L939" s="17" t="s">
        <v>138</v>
      </c>
      <c r="M939" s="17">
        <v>0</v>
      </c>
      <c r="N939" s="16">
        <v>140</v>
      </c>
      <c r="O939" s="17">
        <v>2</v>
      </c>
      <c r="P939" s="17">
        <v>1.89</v>
      </c>
      <c r="Q939" s="17">
        <v>4.9000000000000004</v>
      </c>
      <c r="R939" s="16"/>
      <c r="S939" s="16"/>
      <c r="T939" s="16">
        <v>0</v>
      </c>
      <c r="U939" s="17">
        <v>1.45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 t="s">
        <v>139</v>
      </c>
      <c r="AB939" s="17" t="s">
        <v>140</v>
      </c>
      <c r="AC939" s="17">
        <v>14.45</v>
      </c>
      <c r="AD939" s="17">
        <v>6.5</v>
      </c>
      <c r="AE939" s="17">
        <v>1</v>
      </c>
      <c r="AF939" s="17">
        <v>1.24</v>
      </c>
      <c r="AG939" s="17">
        <v>2.52</v>
      </c>
      <c r="AH939" s="17">
        <f t="shared" si="967"/>
        <v>1.28</v>
      </c>
      <c r="AI939" s="17" t="s">
        <v>136</v>
      </c>
      <c r="AJ939" s="17" t="s">
        <v>136</v>
      </c>
      <c r="AK939" s="17" t="s">
        <v>141</v>
      </c>
      <c r="AL939" s="17">
        <v>2</v>
      </c>
      <c r="AM939" s="17">
        <v>0</v>
      </c>
      <c r="AN939" s="17"/>
      <c r="AO939" s="17">
        <v>0</v>
      </c>
      <c r="AP939" s="17">
        <v>0</v>
      </c>
      <c r="AQ939" s="17">
        <v>0</v>
      </c>
      <c r="AR939" s="17" t="s">
        <v>136</v>
      </c>
      <c r="AS939" s="19">
        <f t="shared" si="908"/>
        <v>0</v>
      </c>
      <c r="AT939" s="19"/>
      <c r="AU939" s="19">
        <f>VLOOKUP(G939,ABNT5101!$I$3:$J$9,2)</f>
        <v>10</v>
      </c>
      <c r="AV939" s="19">
        <f>VLOOKUP(G939,ABNT5101!$I$3:$M$9,5)</f>
        <v>0.18</v>
      </c>
      <c r="AW939" s="17" t="str">
        <f>_xlfn.XLOOKUP(G939,ABNT5101!I:I,ABNT5101!L:L)</f>
        <v>-</v>
      </c>
      <c r="AX939" s="17">
        <f>_xlfn.XLOOKUP(G939,ABNT5101!$I:$I,ABNT5101!M:M)</f>
        <v>0.18</v>
      </c>
      <c r="AY939" s="17" t="str">
        <f>_xlfn.XLOOKUP(G939,ABNT5101!$I:$I,ABNT5101!N:N)</f>
        <v>-</v>
      </c>
      <c r="AZ939" s="17">
        <f>_xlfn.XLOOKUP(G939,ABNT5101!$I:$I,ABNT5101!O:O)</f>
        <v>16</v>
      </c>
      <c r="BA939" s="20" t="str">
        <f t="shared" si="909"/>
        <v>ATENDE</v>
      </c>
      <c r="BB939" s="21">
        <f t="shared" ref="BB939:BC939" si="1124">BE939/AU939-1</f>
        <v>0.58899999999999997</v>
      </c>
      <c r="BC939" s="21">
        <f t="shared" si="1124"/>
        <v>3.6111111111111107</v>
      </c>
      <c r="BD939" s="21" t="str">
        <f t="shared" si="911"/>
        <v>-</v>
      </c>
      <c r="BE939" s="49">
        <v>15.89</v>
      </c>
      <c r="BF939" s="49">
        <v>0.83</v>
      </c>
      <c r="BG939" s="22"/>
      <c r="BH939" s="22"/>
      <c r="BI939" s="23"/>
      <c r="BJ939" s="22"/>
      <c r="BK939" s="20" t="str">
        <f t="shared" si="912"/>
        <v>ATENDE</v>
      </c>
      <c r="BL939" s="20" t="str">
        <f t="shared" si="913"/>
        <v>ATENDE</v>
      </c>
      <c r="BM939" s="20" t="str">
        <f t="shared" si="914"/>
        <v>ATENDE</v>
      </c>
      <c r="BN939" s="20" t="str">
        <f t="shared" si="915"/>
        <v>ATENDE</v>
      </c>
      <c r="BO939" s="24" t="str">
        <f t="shared" si="916"/>
        <v>C4</v>
      </c>
      <c r="BP939" s="24" t="s">
        <v>136</v>
      </c>
      <c r="BQ939" s="25" t="e">
        <f t="shared" si="1060"/>
        <v>#VALUE!</v>
      </c>
      <c r="BR939" s="22">
        <v>11.51</v>
      </c>
      <c r="BS939" s="22">
        <v>9.06</v>
      </c>
      <c r="BT939" s="24" t="str">
        <f>IF(BP939="-","-",_xlfn.XLOOKUP(BP939,ABNT5101!$B$4:$B$9,ABNT5101!$C$4:$C$9))</f>
        <v>-</v>
      </c>
      <c r="BU939" s="24" t="str">
        <f>IF(BP939="-","-",_xlfn.XLOOKUP(BP939,ABNT5101!$B$4:$B$9,ABNT5101!$D$4:$D$9))</f>
        <v>-</v>
      </c>
      <c r="BV939" s="20" t="str">
        <f t="shared" si="918"/>
        <v>-</v>
      </c>
      <c r="BW939" s="20" t="str">
        <f t="shared" si="1061"/>
        <v>-</v>
      </c>
      <c r="BX939" s="20" t="str">
        <f t="shared" si="920"/>
        <v>-</v>
      </c>
      <c r="BY939" s="24" t="s">
        <v>136</v>
      </c>
      <c r="BZ939" s="25" t="e">
        <f t="shared" si="921"/>
        <v>#VALUE!</v>
      </c>
      <c r="CA939" s="24">
        <v>13.68</v>
      </c>
      <c r="CB939" s="24">
        <v>12.02</v>
      </c>
      <c r="CC939" s="20" t="str">
        <f>IF(BY939="-","-",_xlfn.XLOOKUP(BY939,ABNT5101!$B$4:$B$9,ABNT5101!$C$4:$C$9))</f>
        <v>-</v>
      </c>
      <c r="CD939" s="24" t="str">
        <f>IF(BY939="-","-",_xlfn.XLOOKUP(BY939,ABNT5101!$B$4:$B$9,ABNT5101!$D$4:$D$9))</f>
        <v>-</v>
      </c>
      <c r="CE939" s="20" t="str">
        <f t="shared" si="922"/>
        <v>-</v>
      </c>
      <c r="CF939" s="20" t="str">
        <f t="shared" si="923"/>
        <v>-</v>
      </c>
      <c r="CG939" s="20" t="str">
        <f t="shared" si="1040"/>
        <v>-</v>
      </c>
      <c r="CH939" s="26" t="str">
        <f>_xlfn.XLOOKUP(CI939,'Banco de dados'!$B:$B,'Banco de dados'!$D:$D)</f>
        <v>SX LIGHTING</v>
      </c>
      <c r="CI939" s="50" t="s">
        <v>271</v>
      </c>
      <c r="CJ939" s="26" t="str">
        <f>_xlfn.XLOOKUP(CI939,'Banco de dados'!$B:$B,'Banco de dados'!$E:$E)</f>
        <v>SXINEVO020K50L12CZF7PHF</v>
      </c>
      <c r="CK939" s="26"/>
      <c r="CL939" s="26" t="e">
        <f>IF(CK939="-","-",_xlfn.XLOOKUP(CK939,'Banco de dados'!$B:$B,'Banco de dados'!$E:$E))</f>
        <v>#N/A</v>
      </c>
      <c r="CM939" s="28">
        <v>1</v>
      </c>
      <c r="CN939" s="26">
        <f>_xlfn.XLOOKUP(CI939,'Banco de dados'!$B:$B,'Banco de dados'!$H:$H)</f>
        <v>22.5</v>
      </c>
      <c r="CO939" s="26" t="e">
        <f t="array" aca="1" ref="CO939" ca="1">_xludf.XLOOKUP(CK939,'Banco de dados'!$B:$B,'Banco de dados'!$H:$H)</f>
        <v>#NAME?</v>
      </c>
      <c r="CP939" s="26" t="e">
        <f t="array" aca="1" ref="CP939" ca="1">_xludf.XLOOKUP(CI939,'Banco de dados'!$B:$B,'Banco de dados'!$F:$F)</f>
        <v>#NAME?</v>
      </c>
      <c r="CQ939" s="26" t="e">
        <f t="array" aca="1" ref="CQ939" ca="1">_xludf.XLOOKUP(CK939,'Banco de dados'!$B:$B,'Banco de dados'!$F:$F)</f>
        <v>#NAME?</v>
      </c>
      <c r="CR939" s="27">
        <v>0</v>
      </c>
      <c r="CS939" s="27">
        <v>10</v>
      </c>
      <c r="CT939" s="26" t="str">
        <f>IF(AG939=0.5,"Suporte",IF(AND(AG939&gt;='Braços de IP'!$B$9,AG939&lt;='Braços de IP'!$D$9),'Braços de IP'!$E$9,IF(AND(AG939&gt;='Braços de IP'!$B$10,AG939&lt;='Braços de IP'!$D$10),'Braços de IP'!$E$10,IF(AND(AG939&gt;='Braços de IP'!$B$11,AG939&lt;='Braços de IP'!$D$11),'Braços de IP'!$E$11,IF(AND(AG939&gt;='Braços de IP'!$B$12,AG939&lt;='Braços de IP'!$D$12),'Braços de IP'!$E$12,IF(AND(AG939&gt;='Braços de IP'!$B$13,AG939&lt;='Braços de IP'!$D$13),'Braços de IP'!$E$13,IF(AND(AG939&gt;='Braços de IP'!$B$14,AG939&lt;='Braços de IP'!$D$14),'Braços de IP'!$E$14,"ERRO")))))))</f>
        <v>Longo I</v>
      </c>
      <c r="CU939" s="27"/>
      <c r="CV939" s="26" t="str">
        <f>IF($CU939="","",VLOOKUP($CU939,'Braços de IP'!$E$9:$I$15,2,0))</f>
        <v/>
      </c>
      <c r="CW939" s="29" t="str">
        <f>IF($CU939="","",VLOOKUP($CU939,'Braços de IP'!$E$9:$I$15,5,0))</f>
        <v/>
      </c>
      <c r="CX939" s="26"/>
      <c r="CY939" s="26"/>
      <c r="CZ939" s="26"/>
      <c r="DA939" s="26"/>
      <c r="DB939" s="26"/>
      <c r="DC939" s="26"/>
      <c r="DD939" s="30">
        <v>30</v>
      </c>
      <c r="DE939" s="31">
        <v>70</v>
      </c>
      <c r="DF939" s="30">
        <v>100</v>
      </c>
      <c r="DG939" s="32">
        <v>0.5714285714285714</v>
      </c>
      <c r="DH939" s="34" t="s">
        <v>710</v>
      </c>
      <c r="DI939" s="35"/>
      <c r="DJ939" s="16"/>
      <c r="DK939" s="16" t="s">
        <v>144</v>
      </c>
      <c r="DL939" s="16"/>
      <c r="DM939" s="36">
        <v>0.5714285714285714</v>
      </c>
    </row>
    <row r="940" spans="2:118" ht="15.75" customHeight="1" x14ac:dyDescent="0.25">
      <c r="B940" s="16">
        <v>226</v>
      </c>
      <c r="C940" s="16" t="s">
        <v>146</v>
      </c>
      <c r="D940" s="16" t="s">
        <v>709</v>
      </c>
      <c r="E940" s="16">
        <v>-8.0600070000000006</v>
      </c>
      <c r="F940" s="16">
        <v>-34.934280999999999</v>
      </c>
      <c r="G940" s="16" t="s">
        <v>160</v>
      </c>
      <c r="H940" s="17" t="s">
        <v>136</v>
      </c>
      <c r="I940" s="16" t="s">
        <v>149</v>
      </c>
      <c r="J940" s="17" t="s">
        <v>137</v>
      </c>
      <c r="K940" s="18">
        <v>72</v>
      </c>
      <c r="L940" s="17" t="s">
        <v>138</v>
      </c>
      <c r="M940" s="17">
        <v>0</v>
      </c>
      <c r="N940" s="16">
        <v>140</v>
      </c>
      <c r="O940" s="17">
        <v>2</v>
      </c>
      <c r="P940" s="17">
        <v>1.89</v>
      </c>
      <c r="Q940" s="17">
        <v>4.9000000000000004</v>
      </c>
      <c r="R940" s="16"/>
      <c r="S940" s="16"/>
      <c r="T940" s="16">
        <v>0</v>
      </c>
      <c r="U940" s="17">
        <v>1.45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 t="s">
        <v>139</v>
      </c>
      <c r="AB940" s="17" t="s">
        <v>140</v>
      </c>
      <c r="AC940" s="17">
        <v>14.45</v>
      </c>
      <c r="AD940" s="17">
        <v>6.5</v>
      </c>
      <c r="AE940" s="17">
        <v>1</v>
      </c>
      <c r="AF940" s="17">
        <v>1.24</v>
      </c>
      <c r="AG940" s="17">
        <v>2.52</v>
      </c>
      <c r="AH940" s="17">
        <f t="shared" si="967"/>
        <v>1.28</v>
      </c>
      <c r="AI940" s="17" t="s">
        <v>136</v>
      </c>
      <c r="AJ940" s="17" t="s">
        <v>136</v>
      </c>
      <c r="AK940" s="17" t="s">
        <v>141</v>
      </c>
      <c r="AL940" s="17">
        <v>2</v>
      </c>
      <c r="AM940" s="17">
        <v>0</v>
      </c>
      <c r="AN940" s="17"/>
      <c r="AO940" s="17">
        <v>0</v>
      </c>
      <c r="AP940" s="17">
        <v>0</v>
      </c>
      <c r="AQ940" s="17">
        <v>0</v>
      </c>
      <c r="AR940" s="17" t="s">
        <v>136</v>
      </c>
      <c r="AS940" s="19">
        <f t="shared" si="908"/>
        <v>0</v>
      </c>
      <c r="AT940" s="19"/>
      <c r="AU940" s="19">
        <f>VLOOKUP(G940,ABNT5101!$I$3:$J$9,2)</f>
        <v>10</v>
      </c>
      <c r="AV940" s="19">
        <f>VLOOKUP(G940,ABNT5101!$I$3:$M$9,5)</f>
        <v>0.18</v>
      </c>
      <c r="AW940" s="17" t="str">
        <f>_xlfn.XLOOKUP(G940,ABNT5101!I:I,ABNT5101!L:L)</f>
        <v>-</v>
      </c>
      <c r="AX940" s="17">
        <f>_xlfn.XLOOKUP(G940,ABNT5101!$I:$I,ABNT5101!M:M)</f>
        <v>0.18</v>
      </c>
      <c r="AY940" s="17" t="str">
        <f>_xlfn.XLOOKUP(G940,ABNT5101!$I:$I,ABNT5101!N:N)</f>
        <v>-</v>
      </c>
      <c r="AZ940" s="17">
        <f>_xlfn.XLOOKUP(G940,ABNT5101!$I:$I,ABNT5101!O:O)</f>
        <v>16</v>
      </c>
      <c r="BA940" s="20" t="str">
        <f t="shared" si="909"/>
        <v>ATENDE</v>
      </c>
      <c r="BB940" s="21">
        <f t="shared" ref="BB940:BC940" si="1125">BE940/AU940-1</f>
        <v>1.3860000000000001</v>
      </c>
      <c r="BC940" s="21">
        <f t="shared" si="1125"/>
        <v>3.3333333333333339</v>
      </c>
      <c r="BD940" s="21" t="str">
        <f t="shared" si="911"/>
        <v>-</v>
      </c>
      <c r="BE940" s="49">
        <v>23.86</v>
      </c>
      <c r="BF940" s="49">
        <v>0.78</v>
      </c>
      <c r="BG940" s="22"/>
      <c r="BH940" s="22"/>
      <c r="BI940" s="23"/>
      <c r="BJ940" s="22"/>
      <c r="BK940" s="20" t="str">
        <f t="shared" si="912"/>
        <v>ATENDE</v>
      </c>
      <c r="BL940" s="20" t="str">
        <f t="shared" si="913"/>
        <v>ATENDE</v>
      </c>
      <c r="BM940" s="20" t="str">
        <f t="shared" si="914"/>
        <v>ATENDE</v>
      </c>
      <c r="BN940" s="20" t="str">
        <f t="shared" si="915"/>
        <v>ATENDE</v>
      </c>
      <c r="BO940" s="24" t="str">
        <f t="shared" si="916"/>
        <v>C4</v>
      </c>
      <c r="BP940" s="24" t="s">
        <v>136</v>
      </c>
      <c r="BQ940" s="25" t="e">
        <f t="shared" si="1060"/>
        <v>#VALUE!</v>
      </c>
      <c r="BR940" s="22">
        <v>16.57</v>
      </c>
      <c r="BS940" s="22">
        <v>12.78</v>
      </c>
      <c r="BT940" s="24" t="str">
        <f>IF(BP940="-","-",_xlfn.XLOOKUP(BP940,ABNT5101!$B$4:$B$9,ABNT5101!$C$4:$C$9))</f>
        <v>-</v>
      </c>
      <c r="BU940" s="24" t="str">
        <f>IF(BP940="-","-",_xlfn.XLOOKUP(BP940,ABNT5101!$B$4:$B$9,ABNT5101!$D$4:$D$9))</f>
        <v>-</v>
      </c>
      <c r="BV940" s="20" t="str">
        <f t="shared" si="918"/>
        <v>-</v>
      </c>
      <c r="BW940" s="20" t="str">
        <f t="shared" si="1061"/>
        <v>-</v>
      </c>
      <c r="BX940" s="20" t="str">
        <f t="shared" si="920"/>
        <v>-</v>
      </c>
      <c r="BY940" s="24" t="s">
        <v>136</v>
      </c>
      <c r="BZ940" s="25" t="e">
        <f t="shared" si="921"/>
        <v>#VALUE!</v>
      </c>
      <c r="CA940" s="24">
        <v>18.66</v>
      </c>
      <c r="CB940" s="24">
        <v>15.79</v>
      </c>
      <c r="CC940" s="20" t="str">
        <f>IF(BY940="-","-",_xlfn.XLOOKUP(BY940,ABNT5101!$B$4:$B$9,ABNT5101!$C$4:$C$9))</f>
        <v>-</v>
      </c>
      <c r="CD940" s="24" t="str">
        <f>IF(BY940="-","-",_xlfn.XLOOKUP(BY940,ABNT5101!$B$4:$B$9,ABNT5101!$D$4:$D$9))</f>
        <v>-</v>
      </c>
      <c r="CE940" s="20" t="str">
        <f t="shared" si="922"/>
        <v>-</v>
      </c>
      <c r="CF940" s="20" t="str">
        <f t="shared" si="923"/>
        <v>-</v>
      </c>
      <c r="CG940" s="20" t="str">
        <f t="shared" si="1040"/>
        <v>-</v>
      </c>
      <c r="CH940" s="26" t="str">
        <f>_xlfn.XLOOKUP(CI940,'Banco de dados'!$B:$B,'Banco de dados'!$D:$D)</f>
        <v>TECNOWATT</v>
      </c>
      <c r="CI940" s="50" t="s">
        <v>477</v>
      </c>
      <c r="CJ940" s="26" t="str">
        <f>_xlfn.XLOOKUP(CI940,'Banco de dados'!$B:$B,'Banco de dados'!$E:$E)</f>
        <v>SIGSAGPTLRRSSNDL_30W_38IBBRS
1-10C1MUN6.5</v>
      </c>
      <c r="CK940" s="26"/>
      <c r="CL940" s="26" t="e">
        <f>IF(CK940="-","-",_xlfn.XLOOKUP(CK940,'Banco de dados'!$B:$B,'Banco de dados'!$E:$E))</f>
        <v>#N/A</v>
      </c>
      <c r="CM940" s="28">
        <v>1</v>
      </c>
      <c r="CN940" s="26">
        <f>_xlfn.XLOOKUP(CI940,'Banco de dados'!$B:$B,'Banco de dados'!$H:$H)</f>
        <v>30</v>
      </c>
      <c r="CO940" s="26" t="e">
        <f t="array" aca="1" ref="CO940" ca="1">_xludf.XLOOKUP(CK940,'Banco de dados'!$B:$B,'Banco de dados'!$H:$H)</f>
        <v>#NAME?</v>
      </c>
      <c r="CP940" s="26" t="e">
        <f t="array" aca="1" ref="CP940" ca="1">_xludf.XLOOKUP(CI940,'Banco de dados'!$B:$B,'Banco de dados'!$F:$F)</f>
        <v>#NAME?</v>
      </c>
      <c r="CQ940" s="26" t="e">
        <f t="array" aca="1" ref="CQ940" ca="1">_xludf.XLOOKUP(CK940,'Banco de dados'!$B:$B,'Banco de dados'!$F:$F)</f>
        <v>#NAME?</v>
      </c>
      <c r="CR940" s="27">
        <v>0</v>
      </c>
      <c r="CS940" s="27"/>
      <c r="CT940" s="26" t="str">
        <f>IF(AG940=0.5,"Suporte",IF(AND(AG940&gt;='Braços de IP'!$B$9,AG940&lt;='Braços de IP'!$D$9),'Braços de IP'!$E$9,IF(AND(AG940&gt;='Braços de IP'!$B$10,AG940&lt;='Braços de IP'!$D$10),'Braços de IP'!$E$10,IF(AND(AG940&gt;='Braços de IP'!$B$11,AG940&lt;='Braços de IP'!$D$11),'Braços de IP'!$E$11,IF(AND(AG940&gt;='Braços de IP'!$B$12,AG940&lt;='Braços de IP'!$D$12),'Braços de IP'!$E$12,IF(AND(AG940&gt;='Braços de IP'!$B$13,AG940&lt;='Braços de IP'!$D$13),'Braços de IP'!$E$13,IF(AND(AG940&gt;='Braços de IP'!$B$14,AG940&lt;='Braços de IP'!$D$14),'Braços de IP'!$E$14,"ERRO")))))))</f>
        <v>Longo I</v>
      </c>
      <c r="CU940" s="27"/>
      <c r="CV940" s="26" t="str">
        <f>IF($CU940="","",VLOOKUP($CU940,'Braços de IP'!$E$9:$I$15,2,0))</f>
        <v/>
      </c>
      <c r="CW940" s="29" t="str">
        <f>IF($CU940="","",VLOOKUP($CU940,'Braços de IP'!$E$9:$I$15,5,0))</f>
        <v/>
      </c>
      <c r="CX940" s="26"/>
      <c r="CY940" s="26"/>
      <c r="CZ940" s="26"/>
      <c r="DA940" s="26"/>
      <c r="DB940" s="26"/>
      <c r="DC940" s="26"/>
      <c r="DD940" s="30">
        <v>30</v>
      </c>
      <c r="DE940" s="31">
        <v>70</v>
      </c>
      <c r="DF940" s="30">
        <v>100</v>
      </c>
      <c r="DG940" s="32">
        <v>0.5714285714285714</v>
      </c>
      <c r="DH940" s="34" t="s">
        <v>710</v>
      </c>
      <c r="DI940" s="35"/>
      <c r="DJ940" s="16"/>
      <c r="DK940" s="16" t="s">
        <v>144</v>
      </c>
      <c r="DL940" s="16"/>
      <c r="DM940" s="36">
        <v>0.5714285714285714</v>
      </c>
    </row>
    <row r="941" spans="2:118" ht="15.75" customHeight="1" x14ac:dyDescent="0.25">
      <c r="B941" s="16">
        <v>227</v>
      </c>
      <c r="C941" s="16" t="s">
        <v>174</v>
      </c>
      <c r="D941" s="16" t="s">
        <v>711</v>
      </c>
      <c r="E941" s="16">
        <v>-8.0340740000000004</v>
      </c>
      <c r="F941" s="16">
        <v>-34.995212000000002</v>
      </c>
      <c r="G941" s="16" t="s">
        <v>160</v>
      </c>
      <c r="H941" s="17" t="s">
        <v>136</v>
      </c>
      <c r="I941" s="16" t="s">
        <v>136</v>
      </c>
      <c r="J941" s="17" t="s">
        <v>137</v>
      </c>
      <c r="K941" s="18">
        <v>150</v>
      </c>
      <c r="L941" s="17" t="s">
        <v>138</v>
      </c>
      <c r="M941" s="17">
        <v>0</v>
      </c>
      <c r="N941" s="16">
        <v>140</v>
      </c>
      <c r="O941" s="17">
        <v>1</v>
      </c>
      <c r="P941" s="17">
        <v>0</v>
      </c>
      <c r="Q941" s="17">
        <v>8.89</v>
      </c>
      <c r="R941" s="16"/>
      <c r="S941" s="16"/>
      <c r="T941" s="16">
        <v>8.9</v>
      </c>
      <c r="U941" s="17">
        <v>0</v>
      </c>
      <c r="V941" s="17">
        <v>1.86</v>
      </c>
      <c r="W941" s="17">
        <v>0</v>
      </c>
      <c r="X941" s="17">
        <v>0</v>
      </c>
      <c r="Y941" s="17">
        <v>0</v>
      </c>
      <c r="Z941" s="17">
        <v>0</v>
      </c>
      <c r="AA941" s="17" t="s">
        <v>298</v>
      </c>
      <c r="AB941" s="17" t="s">
        <v>140</v>
      </c>
      <c r="AC941" s="17">
        <v>41.3</v>
      </c>
      <c r="AD941" s="17">
        <v>12</v>
      </c>
      <c r="AE941" s="17">
        <v>2</v>
      </c>
      <c r="AF941" s="17">
        <v>0.75</v>
      </c>
      <c r="AG941" s="17">
        <v>1.1200000000000001</v>
      </c>
      <c r="AH941" s="17">
        <f t="shared" si="967"/>
        <v>0.37000000000000011</v>
      </c>
      <c r="AI941" s="17" t="s">
        <v>136</v>
      </c>
      <c r="AJ941" s="17" t="s">
        <v>136</v>
      </c>
      <c r="AK941" s="17" t="s">
        <v>141</v>
      </c>
      <c r="AL941" s="17">
        <v>2</v>
      </c>
      <c r="AM941" s="17">
        <v>0</v>
      </c>
      <c r="AN941" s="17"/>
      <c r="AO941" s="17">
        <v>0</v>
      </c>
      <c r="AP941" s="17">
        <v>0</v>
      </c>
      <c r="AQ941" s="17">
        <v>0</v>
      </c>
      <c r="AR941" s="17" t="s">
        <v>136</v>
      </c>
      <c r="AS941" s="19">
        <f t="shared" si="908"/>
        <v>0</v>
      </c>
      <c r="AT941" s="19"/>
      <c r="AU941" s="19">
        <f>VLOOKUP(G941,ABNT5101!$I$3:$J$9,2)</f>
        <v>10</v>
      </c>
      <c r="AV941" s="19">
        <f>VLOOKUP(G941,ABNT5101!$I$3:$M$9,5)</f>
        <v>0.18</v>
      </c>
      <c r="AW941" s="17" t="str">
        <f>_xlfn.XLOOKUP(G941,ABNT5101!I:I,ABNT5101!L:L)</f>
        <v>-</v>
      </c>
      <c r="AX941" s="17">
        <f>_xlfn.XLOOKUP(G941,ABNT5101!$I:$I,ABNT5101!M:M)</f>
        <v>0.18</v>
      </c>
      <c r="AY941" s="17" t="str">
        <f>_xlfn.XLOOKUP(G941,ABNT5101!$I:$I,ABNT5101!N:N)</f>
        <v>-</v>
      </c>
      <c r="AZ941" s="17">
        <f>_xlfn.XLOOKUP(G941,ABNT5101!$I:$I,ABNT5101!O:O)</f>
        <v>16</v>
      </c>
      <c r="BA941" s="20" t="str">
        <f t="shared" si="909"/>
        <v>NÃO ATENDE</v>
      </c>
      <c r="BB941" s="21">
        <f t="shared" ref="BB941:BC941" si="1126">BE941/AU941-1</f>
        <v>-1</v>
      </c>
      <c r="BC941" s="21">
        <f t="shared" si="1126"/>
        <v>-1</v>
      </c>
      <c r="BD941" s="21" t="str">
        <f t="shared" si="911"/>
        <v>-</v>
      </c>
      <c r="BE941" s="22"/>
      <c r="BF941" s="22"/>
      <c r="BG941" s="22"/>
      <c r="BH941" s="22"/>
      <c r="BI941" s="23"/>
      <c r="BJ941" s="22"/>
      <c r="BK941" s="20" t="str">
        <f t="shared" si="912"/>
        <v>NÃO ATENDE</v>
      </c>
      <c r="BL941" s="20" t="str">
        <f t="shared" si="913"/>
        <v>NÃO ATENDE</v>
      </c>
      <c r="BM941" s="20" t="str">
        <f t="shared" si="914"/>
        <v>NÃO ATENDE</v>
      </c>
      <c r="BN941" s="20" t="str">
        <f t="shared" si="915"/>
        <v>ATENDE</v>
      </c>
      <c r="BO941" s="24" t="str">
        <f t="shared" si="916"/>
        <v>C4</v>
      </c>
      <c r="BP941" s="24" t="s">
        <v>275</v>
      </c>
      <c r="BQ941" s="25">
        <f t="shared" si="1060"/>
        <v>-1</v>
      </c>
      <c r="BR941" s="22"/>
      <c r="BS941" s="22"/>
      <c r="BT941" s="24">
        <f>IF(BP941="-","-",_xlfn.XLOOKUP(BP941,ABNT5101!$B$4:$B$9,ABNT5101!$C$4:$C$9))</f>
        <v>7.5</v>
      </c>
      <c r="BU941" s="24">
        <f>IF(BP941="-","-",_xlfn.XLOOKUP(BP941,ABNT5101!$B$4:$B$9,ABNT5101!$D$4:$D$9))</f>
        <v>1.5</v>
      </c>
      <c r="BV941" s="20" t="str">
        <f t="shared" si="918"/>
        <v>NÃO ATENDE</v>
      </c>
      <c r="BW941" s="20" t="str">
        <f t="shared" si="1061"/>
        <v>NÃO ATENDE</v>
      </c>
      <c r="BX941" s="20" t="str">
        <f t="shared" si="920"/>
        <v>NÃO ATENDE</v>
      </c>
      <c r="BY941" s="24" t="str">
        <f t="shared" ref="BY941:BY943" si="1127">BP941</f>
        <v>P4</v>
      </c>
      <c r="BZ941" s="25">
        <f t="shared" si="921"/>
        <v>-1</v>
      </c>
      <c r="CA941" s="24"/>
      <c r="CB941" s="24"/>
      <c r="CC941" s="20">
        <f>IF(BY941="-","-",_xlfn.XLOOKUP(BY941,ABNT5101!$B$4:$B$9,ABNT5101!$C$4:$C$9))</f>
        <v>7.5</v>
      </c>
      <c r="CD941" s="24">
        <f>IF(BY941="-","-",_xlfn.XLOOKUP(BY941,ABNT5101!$B$4:$B$9,ABNT5101!$D$4:$D$9))</f>
        <v>1.5</v>
      </c>
      <c r="CE941" s="20" t="str">
        <f t="shared" si="922"/>
        <v>NÃO ATENDE</v>
      </c>
      <c r="CF941" s="20" t="str">
        <f t="shared" si="923"/>
        <v>NÃO ATENDE</v>
      </c>
      <c r="CG941" s="20" t="str">
        <f t="shared" si="1040"/>
        <v>NÃO ATENDE</v>
      </c>
      <c r="CH941" s="26" t="e">
        <f>_xlfn.XLOOKUP(CI941,'Banco de dados'!$B:$B,'Banco de dados'!$D:$D)</f>
        <v>#N/A</v>
      </c>
      <c r="CI941" s="27"/>
      <c r="CJ941" s="26" t="e">
        <f>_xlfn.XLOOKUP(CI941,'Banco de dados'!$B:$B,'Banco de dados'!$E:$E)</f>
        <v>#N/A</v>
      </c>
      <c r="CK941" s="26"/>
      <c r="CL941" s="26" t="e">
        <f>IF(CK941="-","-",_xlfn.XLOOKUP(CK941,'Banco de dados'!$B:$B,'Banco de dados'!$E:$E))</f>
        <v>#N/A</v>
      </c>
      <c r="CM941" s="28">
        <v>1</v>
      </c>
      <c r="CN941" s="26" t="e">
        <f>_xlfn.XLOOKUP(CI941,'Banco de dados'!$B:$B,'Banco de dados'!$H:$H)</f>
        <v>#N/A</v>
      </c>
      <c r="CO941" s="26" t="e">
        <f t="array" aca="1" ref="CO941" ca="1">_xludf.XLOOKUP(CK941,'Banco de dados'!$B:$B,'Banco de dados'!$H:$H)</f>
        <v>#NAME?</v>
      </c>
      <c r="CP941" s="26" t="e">
        <f t="array" aca="1" ref="CP941" ca="1">_xludf.XLOOKUP(CI941,'Banco de dados'!$B:$B,'Banco de dados'!$F:$F)</f>
        <v>#NAME?</v>
      </c>
      <c r="CQ941" s="26" t="e">
        <f t="array" aca="1" ref="CQ941" ca="1">_xludf.XLOOKUP(CK941,'Banco de dados'!$B:$B,'Banco de dados'!$F:$F)</f>
        <v>#NAME?</v>
      </c>
      <c r="CR941" s="27">
        <v>0</v>
      </c>
      <c r="CS941" s="27"/>
      <c r="CT941" s="26" t="str">
        <f>IF(AG941=0.5,"Suporte",IF(AND(AG941&gt;='Braços de IP'!$B$9,AG941&lt;='Braços de IP'!$D$9),'Braços de IP'!$E$9,IF(AND(AG941&gt;='Braços de IP'!$B$10,AG941&lt;='Braços de IP'!$D$10),'Braços de IP'!$E$10,IF(AND(AG941&gt;='Braços de IP'!$B$11,AG941&lt;='Braços de IP'!$D$11),'Braços de IP'!$E$11,IF(AND(AG941&gt;='Braços de IP'!$B$12,AG941&lt;='Braços de IP'!$D$12),'Braços de IP'!$E$12,IF(AND(AG941&gt;='Braços de IP'!$B$13,AG941&lt;='Braços de IP'!$D$13),'Braços de IP'!$E$13,IF(AND(AG941&gt;='Braços de IP'!$B$14,AG941&lt;='Braços de IP'!$D$14),'Braços de IP'!$E$14,"ERRO")))))))</f>
        <v>Curto I</v>
      </c>
      <c r="CU941" s="27"/>
      <c r="CV941" s="26" t="str">
        <f>IF($CU941="","",VLOOKUP($CU941,'Braços de IP'!$E$9:$I$15,2,0))</f>
        <v/>
      </c>
      <c r="CW941" s="29" t="str">
        <f>IF($CU941="","",VLOOKUP($CU941,'Braços de IP'!$E$9:$I$15,5,0))</f>
        <v/>
      </c>
      <c r="CX941" s="26"/>
      <c r="CY941" s="26"/>
      <c r="CZ941" s="26"/>
      <c r="DA941" s="26"/>
      <c r="DB941" s="26"/>
      <c r="DC941" s="26"/>
      <c r="DD941" s="30">
        <v>30</v>
      </c>
      <c r="DE941" s="31">
        <v>70</v>
      </c>
      <c r="DF941" s="30">
        <v>100</v>
      </c>
      <c r="DG941" s="32">
        <v>0.5714285714285714</v>
      </c>
      <c r="DH941" s="34" t="s">
        <v>710</v>
      </c>
      <c r="DI941" s="35"/>
      <c r="DJ941" s="16"/>
      <c r="DK941" s="16" t="s">
        <v>144</v>
      </c>
      <c r="DL941" s="16"/>
      <c r="DM941" s="36">
        <v>0.5714285714285714</v>
      </c>
    </row>
    <row r="942" spans="2:118" ht="15.75" customHeight="1" x14ac:dyDescent="0.25">
      <c r="B942" s="16">
        <v>227</v>
      </c>
      <c r="C942" s="16" t="s">
        <v>174</v>
      </c>
      <c r="D942" s="16" t="s">
        <v>711</v>
      </c>
      <c r="E942" s="16">
        <v>-8.0340740000000004</v>
      </c>
      <c r="F942" s="16">
        <v>-34.995212000000002</v>
      </c>
      <c r="G942" s="16" t="s">
        <v>160</v>
      </c>
      <c r="H942" s="17" t="s">
        <v>136</v>
      </c>
      <c r="I942" s="16" t="s">
        <v>136</v>
      </c>
      <c r="J942" s="17" t="s">
        <v>137</v>
      </c>
      <c r="K942" s="18">
        <v>150</v>
      </c>
      <c r="L942" s="17" t="s">
        <v>138</v>
      </c>
      <c r="M942" s="17">
        <v>0</v>
      </c>
      <c r="N942" s="16">
        <v>140</v>
      </c>
      <c r="O942" s="17">
        <v>1</v>
      </c>
      <c r="P942" s="17">
        <v>0</v>
      </c>
      <c r="Q942" s="17">
        <v>8.89</v>
      </c>
      <c r="R942" s="16"/>
      <c r="S942" s="16"/>
      <c r="T942" s="16">
        <v>8.9</v>
      </c>
      <c r="U942" s="17">
        <v>0</v>
      </c>
      <c r="V942" s="17">
        <v>1.86</v>
      </c>
      <c r="W942" s="17">
        <v>0</v>
      </c>
      <c r="X942" s="17">
        <v>0</v>
      </c>
      <c r="Y942" s="17">
        <v>0</v>
      </c>
      <c r="Z942" s="17">
        <v>0</v>
      </c>
      <c r="AA942" s="17" t="s">
        <v>298</v>
      </c>
      <c r="AB942" s="17" t="s">
        <v>140</v>
      </c>
      <c r="AC942" s="17">
        <v>41.3</v>
      </c>
      <c r="AD942" s="17">
        <v>12</v>
      </c>
      <c r="AE942" s="17">
        <v>2</v>
      </c>
      <c r="AF942" s="17">
        <v>0.75</v>
      </c>
      <c r="AG942" s="17">
        <v>1.1200000000000001</v>
      </c>
      <c r="AH942" s="17">
        <f t="shared" si="967"/>
        <v>0.37000000000000011</v>
      </c>
      <c r="AI942" s="17" t="s">
        <v>136</v>
      </c>
      <c r="AJ942" s="17" t="s">
        <v>136</v>
      </c>
      <c r="AK942" s="17" t="s">
        <v>141</v>
      </c>
      <c r="AL942" s="17">
        <v>2</v>
      </c>
      <c r="AM942" s="17">
        <v>0</v>
      </c>
      <c r="AN942" s="17"/>
      <c r="AO942" s="17">
        <v>0</v>
      </c>
      <c r="AP942" s="17">
        <v>0</v>
      </c>
      <c r="AQ942" s="17">
        <v>0</v>
      </c>
      <c r="AR942" s="17" t="s">
        <v>136</v>
      </c>
      <c r="AS942" s="19">
        <f t="shared" si="908"/>
        <v>0</v>
      </c>
      <c r="AT942" s="19"/>
      <c r="AU942" s="19">
        <f>VLOOKUP(G942,ABNT5101!$I$3:$J$9,2)</f>
        <v>10</v>
      </c>
      <c r="AV942" s="19">
        <f>VLOOKUP(G942,ABNT5101!$I$3:$M$9,5)</f>
        <v>0.18</v>
      </c>
      <c r="AW942" s="17" t="str">
        <f>_xlfn.XLOOKUP(G942,ABNT5101!I:I,ABNT5101!L:L)</f>
        <v>-</v>
      </c>
      <c r="AX942" s="17">
        <f>_xlfn.XLOOKUP(G942,ABNT5101!$I:$I,ABNT5101!M:M)</f>
        <v>0.18</v>
      </c>
      <c r="AY942" s="17" t="str">
        <f>_xlfn.XLOOKUP(G942,ABNT5101!$I:$I,ABNT5101!N:N)</f>
        <v>-</v>
      </c>
      <c r="AZ942" s="17">
        <f>_xlfn.XLOOKUP(G942,ABNT5101!$I:$I,ABNT5101!O:O)</f>
        <v>16</v>
      </c>
      <c r="BA942" s="20" t="str">
        <f t="shared" si="909"/>
        <v>NÃO ATENDE</v>
      </c>
      <c r="BB942" s="21">
        <f t="shared" ref="BB942:BC942" si="1128">BE942/AU942-1</f>
        <v>-1</v>
      </c>
      <c r="BC942" s="21">
        <f t="shared" si="1128"/>
        <v>-1</v>
      </c>
      <c r="BD942" s="21" t="str">
        <f t="shared" si="911"/>
        <v>-</v>
      </c>
      <c r="BE942" s="22"/>
      <c r="BF942" s="22"/>
      <c r="BG942" s="22"/>
      <c r="BH942" s="22"/>
      <c r="BI942" s="23"/>
      <c r="BJ942" s="22"/>
      <c r="BK942" s="20" t="str">
        <f t="shared" si="912"/>
        <v>NÃO ATENDE</v>
      </c>
      <c r="BL942" s="20" t="str">
        <f t="shared" si="913"/>
        <v>NÃO ATENDE</v>
      </c>
      <c r="BM942" s="20" t="str">
        <f t="shared" si="914"/>
        <v>NÃO ATENDE</v>
      </c>
      <c r="BN942" s="20" t="str">
        <f t="shared" si="915"/>
        <v>ATENDE</v>
      </c>
      <c r="BO942" s="24" t="str">
        <f t="shared" si="916"/>
        <v>C4</v>
      </c>
      <c r="BP942" s="24" t="s">
        <v>275</v>
      </c>
      <c r="BQ942" s="25">
        <f t="shared" si="1060"/>
        <v>-1</v>
      </c>
      <c r="BR942" s="22"/>
      <c r="BS942" s="22"/>
      <c r="BT942" s="24">
        <f>IF(BP942="-","-",_xlfn.XLOOKUP(BP942,ABNT5101!$B$4:$B$9,ABNT5101!$C$4:$C$9))</f>
        <v>7.5</v>
      </c>
      <c r="BU942" s="24">
        <f>IF(BP942="-","-",_xlfn.XLOOKUP(BP942,ABNT5101!$B$4:$B$9,ABNT5101!$D$4:$D$9))</f>
        <v>1.5</v>
      </c>
      <c r="BV942" s="20" t="str">
        <f t="shared" si="918"/>
        <v>NÃO ATENDE</v>
      </c>
      <c r="BW942" s="20" t="str">
        <f t="shared" si="1061"/>
        <v>NÃO ATENDE</v>
      </c>
      <c r="BX942" s="20" t="str">
        <f t="shared" si="920"/>
        <v>NÃO ATENDE</v>
      </c>
      <c r="BY942" s="24" t="str">
        <f t="shared" si="1127"/>
        <v>P4</v>
      </c>
      <c r="BZ942" s="25">
        <f t="shared" si="921"/>
        <v>-1</v>
      </c>
      <c r="CA942" s="24"/>
      <c r="CB942" s="24"/>
      <c r="CC942" s="20">
        <f>IF(BY942="-","-",_xlfn.XLOOKUP(BY942,ABNT5101!$B$4:$B$9,ABNT5101!$C$4:$C$9))</f>
        <v>7.5</v>
      </c>
      <c r="CD942" s="24">
        <f>IF(BY942="-","-",_xlfn.XLOOKUP(BY942,ABNT5101!$B$4:$B$9,ABNT5101!$D$4:$D$9))</f>
        <v>1.5</v>
      </c>
      <c r="CE942" s="20" t="str">
        <f t="shared" si="922"/>
        <v>NÃO ATENDE</v>
      </c>
      <c r="CF942" s="20" t="str">
        <f t="shared" si="923"/>
        <v>NÃO ATENDE</v>
      </c>
      <c r="CG942" s="20" t="str">
        <f t="shared" si="1040"/>
        <v>NÃO ATENDE</v>
      </c>
      <c r="CH942" s="26" t="e">
        <f>_xlfn.XLOOKUP(CI942,'Banco de dados'!$B:$B,'Banco de dados'!$D:$D)</f>
        <v>#N/A</v>
      </c>
      <c r="CI942" s="27"/>
      <c r="CJ942" s="26" t="e">
        <f>_xlfn.XLOOKUP(CI942,'Banco de dados'!$B:$B,'Banco de dados'!$E:$E)</f>
        <v>#N/A</v>
      </c>
      <c r="CK942" s="26"/>
      <c r="CL942" s="26" t="e">
        <f>IF(CK942="-","-",_xlfn.XLOOKUP(CK942,'Banco de dados'!$B:$B,'Banco de dados'!$E:$E))</f>
        <v>#N/A</v>
      </c>
      <c r="CM942" s="28">
        <v>1</v>
      </c>
      <c r="CN942" s="26" t="e">
        <f>_xlfn.XLOOKUP(CI942,'Banco de dados'!$B:$B,'Banco de dados'!$H:$H)</f>
        <v>#N/A</v>
      </c>
      <c r="CO942" s="26" t="e">
        <f t="array" aca="1" ref="CO942" ca="1">_xludf.XLOOKUP(CK942,'Banco de dados'!$B:$B,'Banco de dados'!$H:$H)</f>
        <v>#NAME?</v>
      </c>
      <c r="CP942" s="26" t="e">
        <f t="array" aca="1" ref="CP942" ca="1">_xludf.XLOOKUP(CI942,'Banco de dados'!$B:$B,'Banco de dados'!$F:$F)</f>
        <v>#NAME?</v>
      </c>
      <c r="CQ942" s="26" t="e">
        <f t="array" aca="1" ref="CQ942" ca="1">_xludf.XLOOKUP(CK942,'Banco de dados'!$B:$B,'Banco de dados'!$F:$F)</f>
        <v>#NAME?</v>
      </c>
      <c r="CR942" s="27">
        <v>0</v>
      </c>
      <c r="CS942" s="27">
        <v>10</v>
      </c>
      <c r="CT942" s="26" t="str">
        <f>IF(AG942=0.5,"Suporte",IF(AND(AG942&gt;='Braços de IP'!$B$9,AG942&lt;='Braços de IP'!$D$9),'Braços de IP'!$E$9,IF(AND(AG942&gt;='Braços de IP'!$B$10,AG942&lt;='Braços de IP'!$D$10),'Braços de IP'!$E$10,IF(AND(AG942&gt;='Braços de IP'!$B$11,AG942&lt;='Braços de IP'!$D$11),'Braços de IP'!$E$11,IF(AND(AG942&gt;='Braços de IP'!$B$12,AG942&lt;='Braços de IP'!$D$12),'Braços de IP'!$E$12,IF(AND(AG942&gt;='Braços de IP'!$B$13,AG942&lt;='Braços de IP'!$D$13),'Braços de IP'!$E$13,IF(AND(AG942&gt;='Braços de IP'!$B$14,AG942&lt;='Braços de IP'!$D$14),'Braços de IP'!$E$14,"ERRO")))))))</f>
        <v>Curto I</v>
      </c>
      <c r="CU942" s="27"/>
      <c r="CV942" s="26" t="str">
        <f>IF($CU942="","",VLOOKUP($CU942,'Braços de IP'!$E$9:$I$15,2,0))</f>
        <v/>
      </c>
      <c r="CW942" s="29" t="str">
        <f>IF($CU942="","",VLOOKUP($CU942,'Braços de IP'!$E$9:$I$15,5,0))</f>
        <v/>
      </c>
      <c r="CX942" s="26"/>
      <c r="CY942" s="26"/>
      <c r="CZ942" s="26"/>
      <c r="DA942" s="26"/>
      <c r="DB942" s="26"/>
      <c r="DC942" s="26"/>
      <c r="DD942" s="30">
        <v>30</v>
      </c>
      <c r="DE942" s="31">
        <v>70</v>
      </c>
      <c r="DF942" s="30">
        <v>100</v>
      </c>
      <c r="DG942" s="32">
        <v>0.5714285714285714</v>
      </c>
      <c r="DH942" s="34" t="s">
        <v>710</v>
      </c>
      <c r="DI942" s="35"/>
      <c r="DJ942" s="16"/>
      <c r="DK942" s="16" t="s">
        <v>144</v>
      </c>
      <c r="DL942" s="16"/>
      <c r="DM942" s="36">
        <v>0.5714285714285714</v>
      </c>
    </row>
    <row r="943" spans="2:118" ht="15.75" customHeight="1" x14ac:dyDescent="0.25">
      <c r="B943" s="16">
        <v>227</v>
      </c>
      <c r="C943" s="16" t="s">
        <v>174</v>
      </c>
      <c r="D943" s="16" t="s">
        <v>711</v>
      </c>
      <c r="E943" s="16">
        <v>-8.0340740000000004</v>
      </c>
      <c r="F943" s="16">
        <v>-34.995212000000002</v>
      </c>
      <c r="G943" s="16" t="s">
        <v>160</v>
      </c>
      <c r="H943" s="17" t="s">
        <v>136</v>
      </c>
      <c r="I943" s="16" t="s">
        <v>136</v>
      </c>
      <c r="J943" s="17" t="s">
        <v>137</v>
      </c>
      <c r="K943" s="18">
        <v>150</v>
      </c>
      <c r="L943" s="17" t="s">
        <v>138</v>
      </c>
      <c r="M943" s="17">
        <v>0</v>
      </c>
      <c r="N943" s="16">
        <v>140</v>
      </c>
      <c r="O943" s="17">
        <v>1</v>
      </c>
      <c r="P943" s="17">
        <v>0</v>
      </c>
      <c r="Q943" s="17">
        <v>8.89</v>
      </c>
      <c r="R943" s="16"/>
      <c r="S943" s="16"/>
      <c r="T943" s="16">
        <v>8.9</v>
      </c>
      <c r="U943" s="17">
        <v>0</v>
      </c>
      <c r="V943" s="17">
        <v>1.86</v>
      </c>
      <c r="W943" s="17">
        <v>0</v>
      </c>
      <c r="X943" s="17">
        <v>0</v>
      </c>
      <c r="Y943" s="17">
        <v>0</v>
      </c>
      <c r="Z943" s="17">
        <v>0</v>
      </c>
      <c r="AA943" s="17" t="s">
        <v>298</v>
      </c>
      <c r="AB943" s="17" t="s">
        <v>140</v>
      </c>
      <c r="AC943" s="17">
        <v>41.3</v>
      </c>
      <c r="AD943" s="17">
        <v>12</v>
      </c>
      <c r="AE943" s="17">
        <v>2</v>
      </c>
      <c r="AF943" s="17">
        <v>0.75</v>
      </c>
      <c r="AG943" s="17">
        <v>1.1200000000000001</v>
      </c>
      <c r="AH943" s="17">
        <f t="shared" si="967"/>
        <v>0.37000000000000011</v>
      </c>
      <c r="AI943" s="17" t="s">
        <v>136</v>
      </c>
      <c r="AJ943" s="17" t="s">
        <v>136</v>
      </c>
      <c r="AK943" s="17" t="s">
        <v>141</v>
      </c>
      <c r="AL943" s="17">
        <v>2</v>
      </c>
      <c r="AM943" s="17">
        <v>0</v>
      </c>
      <c r="AN943" s="17"/>
      <c r="AO943" s="17">
        <v>0</v>
      </c>
      <c r="AP943" s="17">
        <v>0</v>
      </c>
      <c r="AQ943" s="17">
        <v>0</v>
      </c>
      <c r="AR943" s="17" t="s">
        <v>136</v>
      </c>
      <c r="AS943" s="19">
        <f t="shared" si="908"/>
        <v>0</v>
      </c>
      <c r="AT943" s="19"/>
      <c r="AU943" s="19">
        <f>VLOOKUP(G943,ABNT5101!$I$3:$J$9,2)</f>
        <v>10</v>
      </c>
      <c r="AV943" s="19">
        <f>VLOOKUP(G943,ABNT5101!$I$3:$M$9,5)</f>
        <v>0.18</v>
      </c>
      <c r="AW943" s="17" t="str">
        <f>_xlfn.XLOOKUP(G943,ABNT5101!I:I,ABNT5101!L:L)</f>
        <v>-</v>
      </c>
      <c r="AX943" s="17">
        <f>_xlfn.XLOOKUP(G943,ABNT5101!$I:$I,ABNT5101!M:M)</f>
        <v>0.18</v>
      </c>
      <c r="AY943" s="17" t="str">
        <f>_xlfn.XLOOKUP(G943,ABNT5101!$I:$I,ABNT5101!N:N)</f>
        <v>-</v>
      </c>
      <c r="AZ943" s="17">
        <f>_xlfn.XLOOKUP(G943,ABNT5101!$I:$I,ABNT5101!O:O)</f>
        <v>16</v>
      </c>
      <c r="BA943" s="20" t="str">
        <f t="shared" si="909"/>
        <v>NÃO ATENDE</v>
      </c>
      <c r="BB943" s="21">
        <f t="shared" ref="BB943:BC943" si="1129">BE943/AU943-1</f>
        <v>-1</v>
      </c>
      <c r="BC943" s="21">
        <f t="shared" si="1129"/>
        <v>-1</v>
      </c>
      <c r="BD943" s="21" t="str">
        <f t="shared" si="911"/>
        <v>-</v>
      </c>
      <c r="BE943" s="22"/>
      <c r="BF943" s="22"/>
      <c r="BG943" s="22"/>
      <c r="BH943" s="22"/>
      <c r="BI943" s="23"/>
      <c r="BJ943" s="22"/>
      <c r="BK943" s="20" t="str">
        <f t="shared" si="912"/>
        <v>NÃO ATENDE</v>
      </c>
      <c r="BL943" s="20" t="str">
        <f t="shared" si="913"/>
        <v>NÃO ATENDE</v>
      </c>
      <c r="BM943" s="20" t="str">
        <f t="shared" si="914"/>
        <v>NÃO ATENDE</v>
      </c>
      <c r="BN943" s="20" t="str">
        <f t="shared" si="915"/>
        <v>ATENDE</v>
      </c>
      <c r="BO943" s="24" t="str">
        <f t="shared" si="916"/>
        <v>C4</v>
      </c>
      <c r="BP943" s="24" t="s">
        <v>275</v>
      </c>
      <c r="BQ943" s="25">
        <f t="shared" si="1060"/>
        <v>-1</v>
      </c>
      <c r="BR943" s="22"/>
      <c r="BS943" s="22"/>
      <c r="BT943" s="24">
        <f>IF(BP943="-","-",_xlfn.XLOOKUP(BP943,ABNT5101!$B$4:$B$9,ABNT5101!$C$4:$C$9))</f>
        <v>7.5</v>
      </c>
      <c r="BU943" s="24">
        <f>IF(BP943="-","-",_xlfn.XLOOKUP(BP943,ABNT5101!$B$4:$B$9,ABNT5101!$D$4:$D$9))</f>
        <v>1.5</v>
      </c>
      <c r="BV943" s="20" t="str">
        <f t="shared" si="918"/>
        <v>NÃO ATENDE</v>
      </c>
      <c r="BW943" s="20" t="str">
        <f t="shared" si="1061"/>
        <v>NÃO ATENDE</v>
      </c>
      <c r="BX943" s="20" t="str">
        <f t="shared" si="920"/>
        <v>NÃO ATENDE</v>
      </c>
      <c r="BY943" s="24" t="str">
        <f t="shared" si="1127"/>
        <v>P4</v>
      </c>
      <c r="BZ943" s="25">
        <f t="shared" si="921"/>
        <v>-1</v>
      </c>
      <c r="CA943" s="24"/>
      <c r="CB943" s="24"/>
      <c r="CC943" s="20">
        <f>IF(BY943="-","-",_xlfn.XLOOKUP(BY943,ABNT5101!$B$4:$B$9,ABNT5101!$C$4:$C$9))</f>
        <v>7.5</v>
      </c>
      <c r="CD943" s="24">
        <f>IF(BY943="-","-",_xlfn.XLOOKUP(BY943,ABNT5101!$B$4:$B$9,ABNT5101!$D$4:$D$9))</f>
        <v>1.5</v>
      </c>
      <c r="CE943" s="20" t="str">
        <f t="shared" si="922"/>
        <v>NÃO ATENDE</v>
      </c>
      <c r="CF943" s="20" t="str">
        <f t="shared" si="923"/>
        <v>NÃO ATENDE</v>
      </c>
      <c r="CG943" s="20" t="str">
        <f t="shared" si="1040"/>
        <v>NÃO ATENDE</v>
      </c>
      <c r="CH943" s="26" t="e">
        <f>_xlfn.XLOOKUP(CI943,'Banco de dados'!$B:$B,'Banco de dados'!$D:$D)</f>
        <v>#N/A</v>
      </c>
      <c r="CI943" s="27"/>
      <c r="CJ943" s="26" t="e">
        <f>_xlfn.XLOOKUP(CI943,'Banco de dados'!$B:$B,'Banco de dados'!$E:$E)</f>
        <v>#N/A</v>
      </c>
      <c r="CK943" s="26"/>
      <c r="CL943" s="26" t="e">
        <f>IF(CK943="-","-",_xlfn.XLOOKUP(CK943,'Banco de dados'!$B:$B,'Banco de dados'!$E:$E))</f>
        <v>#N/A</v>
      </c>
      <c r="CM943" s="28">
        <v>1</v>
      </c>
      <c r="CN943" s="26" t="e">
        <f>_xlfn.XLOOKUP(CI943,'Banco de dados'!$B:$B,'Banco de dados'!$H:$H)</f>
        <v>#N/A</v>
      </c>
      <c r="CO943" s="26" t="e">
        <f t="array" aca="1" ref="CO943" ca="1">_xludf.XLOOKUP(CK943,'Banco de dados'!$B:$B,'Banco de dados'!$H:$H)</f>
        <v>#NAME?</v>
      </c>
      <c r="CP943" s="26" t="e">
        <f t="array" aca="1" ref="CP943" ca="1">_xludf.XLOOKUP(CI943,'Banco de dados'!$B:$B,'Banco de dados'!$F:$F)</f>
        <v>#NAME?</v>
      </c>
      <c r="CQ943" s="26" t="e">
        <f t="array" aca="1" ref="CQ943" ca="1">_xludf.XLOOKUP(CK943,'Banco de dados'!$B:$B,'Banco de dados'!$F:$F)</f>
        <v>#NAME?</v>
      </c>
      <c r="CR943" s="27">
        <v>0</v>
      </c>
      <c r="CS943" s="27">
        <v>8</v>
      </c>
      <c r="CT943" s="26" t="str">
        <f>IF(AG943=0.5,"Suporte",IF(AND(AG943&gt;='Braços de IP'!$B$9,AG943&lt;='Braços de IP'!$D$9),'Braços de IP'!$E$9,IF(AND(AG943&gt;='Braços de IP'!$B$10,AG943&lt;='Braços de IP'!$D$10),'Braços de IP'!$E$10,IF(AND(AG943&gt;='Braços de IP'!$B$11,AG943&lt;='Braços de IP'!$D$11),'Braços de IP'!$E$11,IF(AND(AG943&gt;='Braços de IP'!$B$12,AG943&lt;='Braços de IP'!$D$12),'Braços de IP'!$E$12,IF(AND(AG943&gt;='Braços de IP'!$B$13,AG943&lt;='Braços de IP'!$D$13),'Braços de IP'!$E$13,IF(AND(AG943&gt;='Braços de IP'!$B$14,AG943&lt;='Braços de IP'!$D$14),'Braços de IP'!$E$14,"ERRO")))))))</f>
        <v>Curto I</v>
      </c>
      <c r="CU943" s="27" t="s">
        <v>142</v>
      </c>
      <c r="CV943" s="26">
        <f>IF($CU943="","",VLOOKUP($CU943,'Braços de IP'!$E$9:$I$15,2,0))</f>
        <v>1.8</v>
      </c>
      <c r="CW943" s="29">
        <f>IF($CU943="","",VLOOKUP($CU943,'Braços de IP'!$E$9:$I$15,5,0))</f>
        <v>7</v>
      </c>
      <c r="CX943" s="26"/>
      <c r="CY943" s="26"/>
      <c r="CZ943" s="26"/>
      <c r="DA943" s="26"/>
      <c r="DB943" s="26"/>
      <c r="DC943" s="26"/>
      <c r="DD943" s="30">
        <v>30</v>
      </c>
      <c r="DE943" s="31">
        <v>70</v>
      </c>
      <c r="DF943" s="30">
        <v>100</v>
      </c>
      <c r="DG943" s="32">
        <v>0.5714285714285714</v>
      </c>
      <c r="DH943" s="34" t="s">
        <v>710</v>
      </c>
      <c r="DI943" s="35"/>
      <c r="DJ943" s="16"/>
      <c r="DK943" s="16" t="s">
        <v>144</v>
      </c>
      <c r="DL943" s="16"/>
      <c r="DM943" s="36">
        <v>0.5714285714285714</v>
      </c>
    </row>
    <row r="944" spans="2:118" ht="15.75" customHeight="1" x14ac:dyDescent="0.25">
      <c r="B944" s="16">
        <v>228</v>
      </c>
      <c r="C944" s="16" t="s">
        <v>176</v>
      </c>
      <c r="D944" s="16" t="s">
        <v>712</v>
      </c>
      <c r="E944" s="16">
        <v>-8.0839809999999996</v>
      </c>
      <c r="F944" s="16">
        <v>-34.938896999999997</v>
      </c>
      <c r="G944" s="16" t="s">
        <v>157</v>
      </c>
      <c r="H944" s="17" t="s">
        <v>136</v>
      </c>
      <c r="I944" s="16" t="s">
        <v>135</v>
      </c>
      <c r="J944" s="17" t="s">
        <v>137</v>
      </c>
      <c r="K944" s="18">
        <v>50</v>
      </c>
      <c r="L944" s="17" t="s">
        <v>138</v>
      </c>
      <c r="M944" s="17">
        <v>0</v>
      </c>
      <c r="N944" s="16">
        <v>140</v>
      </c>
      <c r="O944" s="17">
        <v>1</v>
      </c>
      <c r="P944" s="17">
        <v>0.6</v>
      </c>
      <c r="Q944" s="17">
        <v>2.92</v>
      </c>
      <c r="R944" s="16"/>
      <c r="S944" s="16"/>
      <c r="T944" s="16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 t="s">
        <v>139</v>
      </c>
      <c r="AB944" s="17" t="s">
        <v>140</v>
      </c>
      <c r="AC944" s="17">
        <v>21.51</v>
      </c>
      <c r="AD944" s="17">
        <v>6</v>
      </c>
      <c r="AE944" s="17">
        <v>1</v>
      </c>
      <c r="AF944" s="17">
        <v>-0.2</v>
      </c>
      <c r="AG944" s="17">
        <v>1.92</v>
      </c>
      <c r="AH944" s="17">
        <f t="shared" si="967"/>
        <v>2.12</v>
      </c>
      <c r="AI944" s="17" t="s">
        <v>136</v>
      </c>
      <c r="AJ944" s="17" t="s">
        <v>136</v>
      </c>
      <c r="AK944" s="17" t="s">
        <v>141</v>
      </c>
      <c r="AL944" s="17">
        <v>2</v>
      </c>
      <c r="AM944" s="17">
        <v>0</v>
      </c>
      <c r="AN944" s="17"/>
      <c r="AO944" s="17">
        <v>0</v>
      </c>
      <c r="AP944" s="17">
        <v>0</v>
      </c>
      <c r="AQ944" s="17">
        <v>0</v>
      </c>
      <c r="AR944" s="17" t="s">
        <v>136</v>
      </c>
      <c r="AS944" s="19">
        <f t="shared" si="908"/>
        <v>0</v>
      </c>
      <c r="AT944" s="19"/>
      <c r="AU944" s="19">
        <f>VLOOKUP(G944,ABNT5101!$I$3:$J$9,2)</f>
        <v>7.5</v>
      </c>
      <c r="AV944" s="19">
        <f>VLOOKUP(G944,ABNT5101!$I$3:$M$9,5)</f>
        <v>0.18</v>
      </c>
      <c r="AW944" s="17" t="str">
        <f>_xlfn.XLOOKUP(G944,ABNT5101!I:I,ABNT5101!L:L)</f>
        <v>-</v>
      </c>
      <c r="AX944" s="17">
        <f>_xlfn.XLOOKUP(G944,ABNT5101!$I:$I,ABNT5101!M:M)</f>
        <v>0.18</v>
      </c>
      <c r="AY944" s="17" t="str">
        <f>_xlfn.XLOOKUP(G944,ABNT5101!$I:$I,ABNT5101!N:N)</f>
        <v>-</v>
      </c>
      <c r="AZ944" s="17">
        <f>_xlfn.XLOOKUP(G944,ABNT5101!$I:$I,ABNT5101!O:O)</f>
        <v>16</v>
      </c>
      <c r="BA944" s="20" t="str">
        <f t="shared" si="909"/>
        <v>NÃO ATENDE</v>
      </c>
      <c r="BB944" s="21">
        <f t="shared" ref="BB944:BC944" si="1130">BE944/AU944-1</f>
        <v>-1</v>
      </c>
      <c r="BC944" s="21">
        <f t="shared" si="1130"/>
        <v>-1</v>
      </c>
      <c r="BD944" s="21" t="str">
        <f t="shared" si="911"/>
        <v>-</v>
      </c>
      <c r="BE944" s="22"/>
      <c r="BF944" s="22"/>
      <c r="BG944" s="22"/>
      <c r="BH944" s="22"/>
      <c r="BI944" s="23"/>
      <c r="BJ944" s="22"/>
      <c r="BK944" s="20" t="str">
        <f t="shared" si="912"/>
        <v>NÃO ATENDE</v>
      </c>
      <c r="BL944" s="20" t="str">
        <f t="shared" si="913"/>
        <v>NÃO ATENDE</v>
      </c>
      <c r="BM944" s="20" t="str">
        <f t="shared" si="914"/>
        <v>NÃO ATENDE</v>
      </c>
      <c r="BN944" s="20" t="str">
        <f t="shared" si="915"/>
        <v>ATENDE</v>
      </c>
      <c r="BO944" s="24" t="str">
        <f t="shared" si="916"/>
        <v>C5</v>
      </c>
      <c r="BP944" s="24" t="s">
        <v>136</v>
      </c>
      <c r="BQ944" s="25" t="e">
        <f t="shared" si="1060"/>
        <v>#VALUE!</v>
      </c>
      <c r="BR944" s="22"/>
      <c r="BS944" s="22"/>
      <c r="BT944" s="24" t="str">
        <f>IF(BP944="-","-",_xlfn.XLOOKUP(BP944,ABNT5101!$B$4:$B$9,ABNT5101!$C$4:$C$9))</f>
        <v>-</v>
      </c>
      <c r="BU944" s="24" t="str">
        <f>IF(BP944="-","-",_xlfn.XLOOKUP(BP944,ABNT5101!$B$4:$B$9,ABNT5101!$D$4:$D$9))</f>
        <v>-</v>
      </c>
      <c r="BV944" s="20" t="str">
        <f t="shared" si="918"/>
        <v>-</v>
      </c>
      <c r="BW944" s="20" t="str">
        <f t="shared" si="1061"/>
        <v>-</v>
      </c>
      <c r="BX944" s="20" t="str">
        <f t="shared" si="920"/>
        <v>-</v>
      </c>
      <c r="BY944" s="24" t="s">
        <v>136</v>
      </c>
      <c r="BZ944" s="25" t="e">
        <f t="shared" si="921"/>
        <v>#VALUE!</v>
      </c>
      <c r="CA944" s="24"/>
      <c r="CB944" s="24"/>
      <c r="CC944" s="20" t="str">
        <f>IF(BY944="-","-",_xlfn.XLOOKUP(BY944,ABNT5101!$B$4:$B$9,ABNT5101!$C$4:$C$9))</f>
        <v>-</v>
      </c>
      <c r="CD944" s="24" t="str">
        <f>IF(BY944="-","-",_xlfn.XLOOKUP(BY944,ABNT5101!$B$4:$B$9,ABNT5101!$D$4:$D$9))</f>
        <v>-</v>
      </c>
      <c r="CE944" s="20" t="str">
        <f t="shared" si="922"/>
        <v>-</v>
      </c>
      <c r="CF944" s="20" t="str">
        <f t="shared" si="923"/>
        <v>-</v>
      </c>
      <c r="CG944" s="20" t="str">
        <f t="shared" si="1040"/>
        <v>-</v>
      </c>
      <c r="CH944" s="26" t="e">
        <f>_xlfn.XLOOKUP(CI944,'Banco de dados'!$B:$B,'Banco de dados'!$D:$D)</f>
        <v>#N/A</v>
      </c>
      <c r="CI944" s="27"/>
      <c r="CJ944" s="26" t="e">
        <f>_xlfn.XLOOKUP(CI944,'Banco de dados'!$B:$B,'Banco de dados'!$E:$E)</f>
        <v>#N/A</v>
      </c>
      <c r="CK944" s="26"/>
      <c r="CL944" s="26" t="e">
        <f>IF(CK944="-","-",_xlfn.XLOOKUP(CK944,'Banco de dados'!$B:$B,'Banco de dados'!$E:$E))</f>
        <v>#N/A</v>
      </c>
      <c r="CM944" s="28">
        <v>1</v>
      </c>
      <c r="CN944" s="26" t="e">
        <f>_xlfn.XLOOKUP(CI944,'Banco de dados'!$B:$B,'Banco de dados'!$H:$H)</f>
        <v>#N/A</v>
      </c>
      <c r="CO944" s="26" t="e">
        <f t="array" aca="1" ref="CO944" ca="1">_xludf.XLOOKUP(CK944,'Banco de dados'!$B:$B,'Banco de dados'!$H:$H)</f>
        <v>#NAME?</v>
      </c>
      <c r="CP944" s="26" t="e">
        <f t="array" aca="1" ref="CP944" ca="1">_xludf.XLOOKUP(CI944,'Banco de dados'!$B:$B,'Banco de dados'!$F:$F)</f>
        <v>#NAME?</v>
      </c>
      <c r="CQ944" s="26" t="e">
        <f t="array" aca="1" ref="CQ944" ca="1">_xludf.XLOOKUP(CK944,'Banco de dados'!$B:$B,'Banco de dados'!$F:$F)</f>
        <v>#NAME?</v>
      </c>
      <c r="CR944" s="27">
        <v>0</v>
      </c>
      <c r="CS944" s="27"/>
      <c r="CT944" s="26" t="str">
        <f>IF(AG944=0.5,"Suporte",IF(AND(AG944&gt;='Braços de IP'!$B$9,AG944&lt;='Braços de IP'!$D$9),'Braços de IP'!$E$9,IF(AND(AG944&gt;='Braços de IP'!$B$10,AG944&lt;='Braços de IP'!$D$10),'Braços de IP'!$E$10,IF(AND(AG944&gt;='Braços de IP'!$B$11,AG944&lt;='Braços de IP'!$D$11),'Braços de IP'!$E$11,IF(AND(AG944&gt;='Braços de IP'!$B$12,AG944&lt;='Braços de IP'!$D$12),'Braços de IP'!$E$12,IF(AND(AG944&gt;='Braços de IP'!$B$13,AG944&lt;='Braços de IP'!$D$13),'Braços de IP'!$E$13,IF(AND(AG944&gt;='Braços de IP'!$B$14,AG944&lt;='Braços de IP'!$D$14),'Braços de IP'!$E$14,"ERRO")))))))</f>
        <v>Médio I</v>
      </c>
      <c r="CU944" s="27"/>
      <c r="CV944" s="26" t="str">
        <f>IF($CU944="","",VLOOKUP($CU944,'Braços de IP'!$E$9:$I$15,2,0))</f>
        <v/>
      </c>
      <c r="CW944" s="29" t="str">
        <f>IF($CU944="","",VLOOKUP($CU944,'Braços de IP'!$E$9:$I$15,5,0))</f>
        <v/>
      </c>
      <c r="CX944" s="26"/>
      <c r="CY944" s="26"/>
      <c r="CZ944" s="26"/>
      <c r="DA944" s="26"/>
      <c r="DB944" s="26"/>
      <c r="DC944" s="26"/>
      <c r="DD944" s="30">
        <v>30</v>
      </c>
      <c r="DE944" s="31">
        <v>70</v>
      </c>
      <c r="DF944" s="30">
        <v>100</v>
      </c>
      <c r="DG944" s="32">
        <v>0.5714285714285714</v>
      </c>
      <c r="DH944" s="34" t="s">
        <v>710</v>
      </c>
      <c r="DI944" s="35"/>
      <c r="DJ944" s="16"/>
      <c r="DK944" s="16" t="s">
        <v>144</v>
      </c>
      <c r="DL944" s="16"/>
      <c r="DM944" s="36">
        <v>0.5714285714285714</v>
      </c>
    </row>
    <row r="945" spans="2:117" ht="15.75" customHeight="1" x14ac:dyDescent="0.25">
      <c r="B945" s="16">
        <v>228</v>
      </c>
      <c r="C945" s="16" t="s">
        <v>176</v>
      </c>
      <c r="D945" s="16" t="s">
        <v>712</v>
      </c>
      <c r="E945" s="16">
        <v>-8.0839809999999996</v>
      </c>
      <c r="F945" s="16">
        <v>-34.938896999999997</v>
      </c>
      <c r="G945" s="16" t="s">
        <v>157</v>
      </c>
      <c r="H945" s="17" t="s">
        <v>136</v>
      </c>
      <c r="I945" s="16" t="s">
        <v>135</v>
      </c>
      <c r="J945" s="17" t="s">
        <v>137</v>
      </c>
      <c r="K945" s="18">
        <v>50</v>
      </c>
      <c r="L945" s="17" t="s">
        <v>138</v>
      </c>
      <c r="M945" s="17">
        <v>0</v>
      </c>
      <c r="N945" s="16">
        <v>140</v>
      </c>
      <c r="O945" s="17">
        <v>1</v>
      </c>
      <c r="P945" s="17">
        <v>0.6</v>
      </c>
      <c r="Q945" s="17">
        <v>2.92</v>
      </c>
      <c r="R945" s="16"/>
      <c r="S945" s="16"/>
      <c r="T945" s="16">
        <v>0</v>
      </c>
      <c r="U945" s="17">
        <v>0</v>
      </c>
      <c r="V945" s="17">
        <v>0</v>
      </c>
      <c r="W945" s="17">
        <v>0</v>
      </c>
      <c r="X945" s="17">
        <v>0</v>
      </c>
      <c r="Y945" s="17">
        <v>0</v>
      </c>
      <c r="Z945" s="17">
        <v>0</v>
      </c>
      <c r="AA945" s="17" t="s">
        <v>139</v>
      </c>
      <c r="AB945" s="17" t="s">
        <v>140</v>
      </c>
      <c r="AC945" s="17">
        <v>21.51</v>
      </c>
      <c r="AD945" s="17">
        <v>6</v>
      </c>
      <c r="AE945" s="17">
        <v>1</v>
      </c>
      <c r="AF945" s="17">
        <v>-0.2</v>
      </c>
      <c r="AG945" s="17">
        <v>1.92</v>
      </c>
      <c r="AH945" s="17">
        <f t="shared" si="967"/>
        <v>2.12</v>
      </c>
      <c r="AI945" s="17" t="s">
        <v>136</v>
      </c>
      <c r="AJ945" s="17" t="s">
        <v>136</v>
      </c>
      <c r="AK945" s="17" t="s">
        <v>141</v>
      </c>
      <c r="AL945" s="17">
        <v>2</v>
      </c>
      <c r="AM945" s="17">
        <v>0</v>
      </c>
      <c r="AN945" s="17"/>
      <c r="AO945" s="17">
        <v>0</v>
      </c>
      <c r="AP945" s="17">
        <v>0</v>
      </c>
      <c r="AQ945" s="17">
        <v>0</v>
      </c>
      <c r="AR945" s="17" t="s">
        <v>136</v>
      </c>
      <c r="AS945" s="19">
        <f t="shared" si="908"/>
        <v>0</v>
      </c>
      <c r="AT945" s="19"/>
      <c r="AU945" s="19">
        <f>VLOOKUP(G945,ABNT5101!$I$3:$J$9,2)</f>
        <v>7.5</v>
      </c>
      <c r="AV945" s="19">
        <f>VLOOKUP(G945,ABNT5101!$I$3:$M$9,5)</f>
        <v>0.18</v>
      </c>
      <c r="AW945" s="17" t="str">
        <f>_xlfn.XLOOKUP(G945,ABNT5101!I:I,ABNT5101!L:L)</f>
        <v>-</v>
      </c>
      <c r="AX945" s="17">
        <f>_xlfn.XLOOKUP(G945,ABNT5101!$I:$I,ABNT5101!M:M)</f>
        <v>0.18</v>
      </c>
      <c r="AY945" s="17" t="str">
        <f>_xlfn.XLOOKUP(G945,ABNT5101!$I:$I,ABNT5101!N:N)</f>
        <v>-</v>
      </c>
      <c r="AZ945" s="17">
        <f>_xlfn.XLOOKUP(G945,ABNT5101!$I:$I,ABNT5101!O:O)</f>
        <v>16</v>
      </c>
      <c r="BA945" s="20" t="str">
        <f t="shared" si="909"/>
        <v>NÃO ATENDE</v>
      </c>
      <c r="BB945" s="21">
        <f t="shared" ref="BB945:BC945" si="1131">BE945/AU945-1</f>
        <v>-1</v>
      </c>
      <c r="BC945" s="21">
        <f t="shared" si="1131"/>
        <v>-1</v>
      </c>
      <c r="BD945" s="21" t="str">
        <f t="shared" si="911"/>
        <v>-</v>
      </c>
      <c r="BE945" s="22"/>
      <c r="BF945" s="22"/>
      <c r="BG945" s="22"/>
      <c r="BH945" s="22"/>
      <c r="BI945" s="23"/>
      <c r="BJ945" s="22"/>
      <c r="BK945" s="20" t="str">
        <f t="shared" si="912"/>
        <v>NÃO ATENDE</v>
      </c>
      <c r="BL945" s="20" t="str">
        <f t="shared" si="913"/>
        <v>NÃO ATENDE</v>
      </c>
      <c r="BM945" s="20" t="str">
        <f t="shared" si="914"/>
        <v>NÃO ATENDE</v>
      </c>
      <c r="BN945" s="20" t="str">
        <f t="shared" si="915"/>
        <v>ATENDE</v>
      </c>
      <c r="BO945" s="24" t="str">
        <f t="shared" si="916"/>
        <v>C5</v>
      </c>
      <c r="BP945" s="24" t="s">
        <v>136</v>
      </c>
      <c r="BQ945" s="25" t="e">
        <f t="shared" si="1060"/>
        <v>#VALUE!</v>
      </c>
      <c r="BR945" s="22"/>
      <c r="BS945" s="22"/>
      <c r="BT945" s="24" t="str">
        <f>IF(BP945="-","-",_xlfn.XLOOKUP(BP945,ABNT5101!$B$4:$B$9,ABNT5101!$C$4:$C$9))</f>
        <v>-</v>
      </c>
      <c r="BU945" s="24" t="str">
        <f>IF(BP945="-","-",_xlfn.XLOOKUP(BP945,ABNT5101!$B$4:$B$9,ABNT5101!$D$4:$D$9))</f>
        <v>-</v>
      </c>
      <c r="BV945" s="20" t="str">
        <f t="shared" si="918"/>
        <v>-</v>
      </c>
      <c r="BW945" s="20" t="str">
        <f t="shared" si="1061"/>
        <v>-</v>
      </c>
      <c r="BX945" s="20" t="str">
        <f t="shared" si="920"/>
        <v>-</v>
      </c>
      <c r="BY945" s="24" t="s">
        <v>136</v>
      </c>
      <c r="BZ945" s="25" t="e">
        <f t="shared" si="921"/>
        <v>#VALUE!</v>
      </c>
      <c r="CA945" s="24"/>
      <c r="CB945" s="24"/>
      <c r="CC945" s="20" t="str">
        <f>IF(BY945="-","-",_xlfn.XLOOKUP(BY945,ABNT5101!$B$4:$B$9,ABNT5101!$C$4:$C$9))</f>
        <v>-</v>
      </c>
      <c r="CD945" s="24" t="str">
        <f>IF(BY945="-","-",_xlfn.XLOOKUP(BY945,ABNT5101!$B$4:$B$9,ABNT5101!$D$4:$D$9))</f>
        <v>-</v>
      </c>
      <c r="CE945" s="20" t="str">
        <f t="shared" si="922"/>
        <v>-</v>
      </c>
      <c r="CF945" s="20" t="str">
        <f t="shared" si="923"/>
        <v>-</v>
      </c>
      <c r="CG945" s="20" t="str">
        <f t="shared" si="1040"/>
        <v>-</v>
      </c>
      <c r="CH945" s="26" t="e">
        <f>_xlfn.XLOOKUP(CI945,'Banco de dados'!$B:$B,'Banco de dados'!$D:$D)</f>
        <v>#N/A</v>
      </c>
      <c r="CI945" s="27"/>
      <c r="CJ945" s="26" t="e">
        <f>_xlfn.XLOOKUP(CI945,'Banco de dados'!$B:$B,'Banco de dados'!$E:$E)</f>
        <v>#N/A</v>
      </c>
      <c r="CK945" s="26"/>
      <c r="CL945" s="26" t="e">
        <f>IF(CK945="-","-",_xlfn.XLOOKUP(CK945,'Banco de dados'!$B:$B,'Banco de dados'!$E:$E))</f>
        <v>#N/A</v>
      </c>
      <c r="CM945" s="28">
        <v>1</v>
      </c>
      <c r="CN945" s="26" t="e">
        <f>_xlfn.XLOOKUP(CI945,'Banco de dados'!$B:$B,'Banco de dados'!$H:$H)</f>
        <v>#N/A</v>
      </c>
      <c r="CO945" s="26" t="e">
        <f t="array" aca="1" ref="CO945" ca="1">_xludf.XLOOKUP(CK945,'Banco de dados'!$B:$B,'Banco de dados'!$H:$H)</f>
        <v>#NAME?</v>
      </c>
      <c r="CP945" s="26" t="e">
        <f t="array" aca="1" ref="CP945" ca="1">_xludf.XLOOKUP(CI945,'Banco de dados'!$B:$B,'Banco de dados'!$F:$F)</f>
        <v>#NAME?</v>
      </c>
      <c r="CQ945" s="26" t="e">
        <f t="array" aca="1" ref="CQ945" ca="1">_xludf.XLOOKUP(CK945,'Banco de dados'!$B:$B,'Banco de dados'!$F:$F)</f>
        <v>#NAME?</v>
      </c>
      <c r="CR945" s="27">
        <v>0</v>
      </c>
      <c r="CS945" s="27"/>
      <c r="CT945" s="26" t="str">
        <f>IF(AG945=0.5,"Suporte",IF(AND(AG945&gt;='Braços de IP'!$B$9,AG945&lt;='Braços de IP'!$D$9),'Braços de IP'!$E$9,IF(AND(AG945&gt;='Braços de IP'!$B$10,AG945&lt;='Braços de IP'!$D$10),'Braços de IP'!$E$10,IF(AND(AG945&gt;='Braços de IP'!$B$11,AG945&lt;='Braços de IP'!$D$11),'Braços de IP'!$E$11,IF(AND(AG945&gt;='Braços de IP'!$B$12,AG945&lt;='Braços de IP'!$D$12),'Braços de IP'!$E$12,IF(AND(AG945&gt;='Braços de IP'!$B$13,AG945&lt;='Braços de IP'!$D$13),'Braços de IP'!$E$13,IF(AND(AG945&gt;='Braços de IP'!$B$14,AG945&lt;='Braços de IP'!$D$14),'Braços de IP'!$E$14,"ERRO")))))))</f>
        <v>Médio I</v>
      </c>
      <c r="CU945" s="27"/>
      <c r="CV945" s="26" t="str">
        <f>IF($CU945="","",VLOOKUP($CU945,'Braços de IP'!$E$9:$I$15,2,0))</f>
        <v/>
      </c>
      <c r="CW945" s="29" t="str">
        <f>IF($CU945="","",VLOOKUP($CU945,'Braços de IP'!$E$9:$I$15,5,0))</f>
        <v/>
      </c>
      <c r="CX945" s="26" t="s">
        <v>545</v>
      </c>
      <c r="CY945" s="26">
        <v>1</v>
      </c>
      <c r="CZ945" s="26"/>
      <c r="DA945" s="26" t="s">
        <v>546</v>
      </c>
      <c r="DB945" s="26"/>
      <c r="DC945" s="26"/>
      <c r="DD945" s="30">
        <v>30</v>
      </c>
      <c r="DE945" s="31">
        <v>70</v>
      </c>
      <c r="DF945" s="30">
        <v>100</v>
      </c>
      <c r="DG945" s="32">
        <v>0.5714285714285714</v>
      </c>
      <c r="DH945" s="34" t="s">
        <v>710</v>
      </c>
      <c r="DI945" s="35"/>
      <c r="DJ945" s="16"/>
      <c r="DK945" s="16" t="s">
        <v>144</v>
      </c>
      <c r="DL945" s="16"/>
      <c r="DM945" s="36">
        <v>0.5714285714285714</v>
      </c>
    </row>
    <row r="946" spans="2:117" ht="15.75" customHeight="1" x14ac:dyDescent="0.25">
      <c r="B946" s="16">
        <v>228</v>
      </c>
      <c r="C946" s="16" t="s">
        <v>176</v>
      </c>
      <c r="D946" s="16" t="s">
        <v>712</v>
      </c>
      <c r="E946" s="16">
        <v>-8.0839809999999996</v>
      </c>
      <c r="F946" s="16">
        <v>-34.938896999999997</v>
      </c>
      <c r="G946" s="16" t="s">
        <v>157</v>
      </c>
      <c r="H946" s="17" t="s">
        <v>136</v>
      </c>
      <c r="I946" s="16" t="s">
        <v>135</v>
      </c>
      <c r="J946" s="17" t="s">
        <v>137</v>
      </c>
      <c r="K946" s="18">
        <v>50</v>
      </c>
      <c r="L946" s="17" t="s">
        <v>138</v>
      </c>
      <c r="M946" s="17">
        <v>0</v>
      </c>
      <c r="N946" s="16">
        <v>140</v>
      </c>
      <c r="O946" s="17">
        <v>1</v>
      </c>
      <c r="P946" s="17">
        <v>0.6</v>
      </c>
      <c r="Q946" s="17">
        <v>2.92</v>
      </c>
      <c r="R946" s="16"/>
      <c r="S946" s="16"/>
      <c r="T946" s="16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 t="s">
        <v>139</v>
      </c>
      <c r="AB946" s="17" t="s">
        <v>140</v>
      </c>
      <c r="AC946" s="17">
        <v>21.51</v>
      </c>
      <c r="AD946" s="17">
        <v>6</v>
      </c>
      <c r="AE946" s="17">
        <v>1</v>
      </c>
      <c r="AF946" s="17">
        <v>-0.2</v>
      </c>
      <c r="AG946" s="17">
        <v>1.92</v>
      </c>
      <c r="AH946" s="17">
        <f t="shared" si="967"/>
        <v>2.12</v>
      </c>
      <c r="AI946" s="17" t="s">
        <v>136</v>
      </c>
      <c r="AJ946" s="17" t="s">
        <v>136</v>
      </c>
      <c r="AK946" s="17" t="s">
        <v>141</v>
      </c>
      <c r="AL946" s="17">
        <v>2</v>
      </c>
      <c r="AM946" s="17">
        <v>0</v>
      </c>
      <c r="AN946" s="17"/>
      <c r="AO946" s="17">
        <v>0</v>
      </c>
      <c r="AP946" s="17">
        <v>0</v>
      </c>
      <c r="AQ946" s="17">
        <v>0</v>
      </c>
      <c r="AR946" s="17" t="s">
        <v>136</v>
      </c>
      <c r="AS946" s="19">
        <f t="shared" si="908"/>
        <v>0</v>
      </c>
      <c r="AT946" s="19"/>
      <c r="AU946" s="19">
        <f>VLOOKUP(G946,ABNT5101!$I$3:$J$9,2)</f>
        <v>7.5</v>
      </c>
      <c r="AV946" s="19">
        <f>VLOOKUP(G946,ABNT5101!$I$3:$M$9,5)</f>
        <v>0.18</v>
      </c>
      <c r="AW946" s="17" t="str">
        <f>_xlfn.XLOOKUP(G946,ABNT5101!I:I,ABNT5101!L:L)</f>
        <v>-</v>
      </c>
      <c r="AX946" s="17">
        <f>_xlfn.XLOOKUP(G946,ABNT5101!$I:$I,ABNT5101!M:M)</f>
        <v>0.18</v>
      </c>
      <c r="AY946" s="17" t="str">
        <f>_xlfn.XLOOKUP(G946,ABNT5101!$I:$I,ABNT5101!N:N)</f>
        <v>-</v>
      </c>
      <c r="AZ946" s="17">
        <f>_xlfn.XLOOKUP(G946,ABNT5101!$I:$I,ABNT5101!O:O)</f>
        <v>16</v>
      </c>
      <c r="BA946" s="20" t="str">
        <f t="shared" si="909"/>
        <v>NÃO ATENDE</v>
      </c>
      <c r="BB946" s="21">
        <f t="shared" ref="BB946:BC946" si="1132">BE946/AU946-1</f>
        <v>-1</v>
      </c>
      <c r="BC946" s="21">
        <f t="shared" si="1132"/>
        <v>-1</v>
      </c>
      <c r="BD946" s="21" t="str">
        <f t="shared" si="911"/>
        <v>-</v>
      </c>
      <c r="BE946" s="22"/>
      <c r="BF946" s="22"/>
      <c r="BG946" s="22"/>
      <c r="BH946" s="22"/>
      <c r="BI946" s="23"/>
      <c r="BJ946" s="22"/>
      <c r="BK946" s="20" t="str">
        <f t="shared" si="912"/>
        <v>NÃO ATENDE</v>
      </c>
      <c r="BL946" s="20" t="str">
        <f t="shared" si="913"/>
        <v>NÃO ATENDE</v>
      </c>
      <c r="BM946" s="20" t="str">
        <f t="shared" si="914"/>
        <v>NÃO ATENDE</v>
      </c>
      <c r="BN946" s="20" t="str">
        <f t="shared" si="915"/>
        <v>ATENDE</v>
      </c>
      <c r="BO946" s="24" t="str">
        <f t="shared" si="916"/>
        <v>C5</v>
      </c>
      <c r="BP946" s="24" t="s">
        <v>136</v>
      </c>
      <c r="BQ946" s="25" t="e">
        <f t="shared" si="1060"/>
        <v>#VALUE!</v>
      </c>
      <c r="BR946" s="22"/>
      <c r="BS946" s="22"/>
      <c r="BT946" s="24" t="str">
        <f>IF(BP946="-","-",_xlfn.XLOOKUP(BP946,ABNT5101!$B$4:$B$9,ABNT5101!$C$4:$C$9))</f>
        <v>-</v>
      </c>
      <c r="BU946" s="24" t="str">
        <f>IF(BP946="-","-",_xlfn.XLOOKUP(BP946,ABNT5101!$B$4:$B$9,ABNT5101!$D$4:$D$9))</f>
        <v>-</v>
      </c>
      <c r="BV946" s="20" t="str">
        <f t="shared" si="918"/>
        <v>-</v>
      </c>
      <c r="BW946" s="20" t="str">
        <f t="shared" si="1061"/>
        <v>-</v>
      </c>
      <c r="BX946" s="20" t="str">
        <f t="shared" si="920"/>
        <v>-</v>
      </c>
      <c r="BY946" s="24" t="s">
        <v>136</v>
      </c>
      <c r="BZ946" s="25" t="e">
        <f t="shared" si="921"/>
        <v>#VALUE!</v>
      </c>
      <c r="CA946" s="24"/>
      <c r="CB946" s="24"/>
      <c r="CC946" s="20" t="str">
        <f>IF(BY946="-","-",_xlfn.XLOOKUP(BY946,ABNT5101!$B$4:$B$9,ABNT5101!$C$4:$C$9))</f>
        <v>-</v>
      </c>
      <c r="CD946" s="24" t="str">
        <f>IF(BY946="-","-",_xlfn.XLOOKUP(BY946,ABNT5101!$B$4:$B$9,ABNT5101!$D$4:$D$9))</f>
        <v>-</v>
      </c>
      <c r="CE946" s="20" t="str">
        <f t="shared" si="922"/>
        <v>-</v>
      </c>
      <c r="CF946" s="20" t="str">
        <f t="shared" si="923"/>
        <v>-</v>
      </c>
      <c r="CG946" s="20" t="str">
        <f t="shared" si="1040"/>
        <v>-</v>
      </c>
      <c r="CH946" s="26" t="e">
        <f>_xlfn.XLOOKUP(CI946,'Banco de dados'!$B:$B,'Banco de dados'!$D:$D)</f>
        <v>#N/A</v>
      </c>
      <c r="CI946" s="27"/>
      <c r="CJ946" s="26" t="e">
        <f>_xlfn.XLOOKUP(CI946,'Banco de dados'!$B:$B,'Banco de dados'!$E:$E)</f>
        <v>#N/A</v>
      </c>
      <c r="CK946" s="26"/>
      <c r="CL946" s="26" t="e">
        <f>IF(CK946="-","-",_xlfn.XLOOKUP(CK946,'Banco de dados'!$B:$B,'Banco de dados'!$E:$E))</f>
        <v>#N/A</v>
      </c>
      <c r="CM946" s="28">
        <v>1</v>
      </c>
      <c r="CN946" s="26" t="e">
        <f>_xlfn.XLOOKUP(CI946,'Banco de dados'!$B:$B,'Banco de dados'!$H:$H)</f>
        <v>#N/A</v>
      </c>
      <c r="CO946" s="26" t="e">
        <f t="array" aca="1" ref="CO946" ca="1">_xludf.XLOOKUP(CK946,'Banco de dados'!$B:$B,'Banco de dados'!$H:$H)</f>
        <v>#NAME?</v>
      </c>
      <c r="CP946" s="26" t="e">
        <f t="array" aca="1" ref="CP946" ca="1">_xludf.XLOOKUP(CI946,'Banco de dados'!$B:$B,'Banco de dados'!$F:$F)</f>
        <v>#NAME?</v>
      </c>
      <c r="CQ946" s="26" t="e">
        <f t="array" aca="1" ref="CQ946" ca="1">_xludf.XLOOKUP(CK946,'Banco de dados'!$B:$B,'Banco de dados'!$F:$F)</f>
        <v>#NAME?</v>
      </c>
      <c r="CR946" s="27">
        <v>0</v>
      </c>
      <c r="CS946" s="27">
        <v>2</v>
      </c>
      <c r="CT946" s="26" t="str">
        <f>IF(AG946=0.5,"Suporte",IF(AND(AG946&gt;='Braços de IP'!$B$9,AG946&lt;='Braços de IP'!$D$9),'Braços de IP'!$E$9,IF(AND(AG946&gt;='Braços de IP'!$B$10,AG946&lt;='Braços de IP'!$D$10),'Braços de IP'!$E$10,IF(AND(AG946&gt;='Braços de IP'!$B$11,AG946&lt;='Braços de IP'!$D$11),'Braços de IP'!$E$11,IF(AND(AG946&gt;='Braços de IP'!$B$12,AG946&lt;='Braços de IP'!$D$12),'Braços de IP'!$E$12,IF(AND(AG946&gt;='Braços de IP'!$B$13,AG946&lt;='Braços de IP'!$D$13),'Braços de IP'!$E$13,IF(AND(AG946&gt;='Braços de IP'!$B$14,AG946&lt;='Braços de IP'!$D$14),'Braços de IP'!$E$14,"ERRO")))))))</f>
        <v>Médio I</v>
      </c>
      <c r="CU946" s="27"/>
      <c r="CV946" s="26" t="str">
        <f>IF($CU946="","",VLOOKUP($CU946,'Braços de IP'!$E$9:$I$15,2,0))</f>
        <v/>
      </c>
      <c r="CW946" s="29" t="str">
        <f>IF($CU946="","",VLOOKUP($CU946,'Braços de IP'!$E$9:$I$15,5,0))</f>
        <v/>
      </c>
      <c r="CX946" s="26"/>
      <c r="CY946" s="26"/>
      <c r="CZ946" s="26"/>
      <c r="DA946" s="26"/>
      <c r="DB946" s="26"/>
      <c r="DC946" s="26"/>
      <c r="DD946" s="30">
        <v>30</v>
      </c>
      <c r="DE946" s="31">
        <v>70</v>
      </c>
      <c r="DF946" s="30">
        <v>100</v>
      </c>
      <c r="DG946" s="32">
        <v>0.5714285714285714</v>
      </c>
      <c r="DH946" s="34" t="s">
        <v>710</v>
      </c>
      <c r="DI946" s="35"/>
      <c r="DJ946" s="16"/>
      <c r="DK946" s="16" t="s">
        <v>144</v>
      </c>
      <c r="DL946" s="16"/>
      <c r="DM946" s="36">
        <v>0.5714285714285714</v>
      </c>
    </row>
    <row r="947" spans="2:117" ht="15.75" customHeight="1" x14ac:dyDescent="0.25">
      <c r="B947" s="16">
        <v>229</v>
      </c>
      <c r="C947" s="16" t="s">
        <v>146</v>
      </c>
      <c r="D947" s="16" t="s">
        <v>713</v>
      </c>
      <c r="E947" s="16">
        <v>-8.0550929999999994</v>
      </c>
      <c r="F947" s="16">
        <v>-34.920791000000001</v>
      </c>
      <c r="G947" s="16" t="s">
        <v>153</v>
      </c>
      <c r="H947" s="17" t="s">
        <v>136</v>
      </c>
      <c r="I947" s="16" t="s">
        <v>149</v>
      </c>
      <c r="J947" s="17" t="s">
        <v>137</v>
      </c>
      <c r="K947" s="18">
        <v>80</v>
      </c>
      <c r="L947" s="17" t="s">
        <v>138</v>
      </c>
      <c r="M947" s="17">
        <v>0</v>
      </c>
      <c r="N947" s="16">
        <v>140</v>
      </c>
      <c r="O947" s="17">
        <v>1</v>
      </c>
      <c r="P947" s="17">
        <v>2.67</v>
      </c>
      <c r="Q947" s="17">
        <v>7.11</v>
      </c>
      <c r="R947" s="16"/>
      <c r="S947" s="16"/>
      <c r="T947" s="16">
        <v>0</v>
      </c>
      <c r="U947" s="17">
        <v>2.42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 t="s">
        <v>139</v>
      </c>
      <c r="AB947" s="17" t="s">
        <v>140</v>
      </c>
      <c r="AC947" s="17">
        <v>33.729999999999997</v>
      </c>
      <c r="AD947" s="17">
        <v>6.3</v>
      </c>
      <c r="AE947" s="17">
        <v>1</v>
      </c>
      <c r="AF947" s="17">
        <v>0.28000000000000003</v>
      </c>
      <c r="AG947" s="17">
        <v>1.91</v>
      </c>
      <c r="AH947" s="17">
        <f t="shared" si="967"/>
        <v>1.63</v>
      </c>
      <c r="AI947" s="17" t="s">
        <v>136</v>
      </c>
      <c r="AJ947" s="17" t="s">
        <v>136</v>
      </c>
      <c r="AK947" s="17" t="s">
        <v>141</v>
      </c>
      <c r="AL947" s="17">
        <v>2</v>
      </c>
      <c r="AM947" s="17">
        <v>0</v>
      </c>
      <c r="AN947" s="17"/>
      <c r="AO947" s="17">
        <v>0</v>
      </c>
      <c r="AP947" s="17">
        <v>0</v>
      </c>
      <c r="AQ947" s="17">
        <v>0</v>
      </c>
      <c r="AR947" s="17" t="s">
        <v>136</v>
      </c>
      <c r="AS947" s="19">
        <f t="shared" si="908"/>
        <v>0</v>
      </c>
      <c r="AT947" s="19"/>
      <c r="AU947" s="19">
        <f>VLOOKUP(G947,ABNT5101!$I$3:$J$9,2)</f>
        <v>15</v>
      </c>
      <c r="AV947" s="19">
        <f>VLOOKUP(G947,ABNT5101!$I$3:$M$9,5)</f>
        <v>0.18</v>
      </c>
      <c r="AW947" s="17" t="str">
        <f>_xlfn.XLOOKUP(G947,ABNT5101!I:I,ABNT5101!L:L)</f>
        <v>-</v>
      </c>
      <c r="AX947" s="17">
        <f>_xlfn.XLOOKUP(G947,ABNT5101!$I:$I,ABNT5101!M:M)</f>
        <v>0.18</v>
      </c>
      <c r="AY947" s="17" t="str">
        <f>_xlfn.XLOOKUP(G947,ABNT5101!$I:$I,ABNT5101!N:N)</f>
        <v>-</v>
      </c>
      <c r="AZ947" s="17">
        <f>_xlfn.XLOOKUP(G947,ABNT5101!$I:$I,ABNT5101!O:O)</f>
        <v>15</v>
      </c>
      <c r="BA947" s="20" t="str">
        <f t="shared" si="909"/>
        <v>ATENDE</v>
      </c>
      <c r="BB947" s="21">
        <f t="shared" ref="BB947:BC947" si="1133">BE947/AU947-1</f>
        <v>0.254</v>
      </c>
      <c r="BC947" s="21">
        <f t="shared" si="1133"/>
        <v>0.83333333333333348</v>
      </c>
      <c r="BD947" s="21" t="str">
        <f t="shared" si="911"/>
        <v>-</v>
      </c>
      <c r="BE947" s="49">
        <v>18.809999999999999</v>
      </c>
      <c r="BF947" s="49">
        <v>0.33</v>
      </c>
      <c r="BG947" s="22"/>
      <c r="BH947" s="22"/>
      <c r="BI947" s="23"/>
      <c r="BJ947" s="22"/>
      <c r="BK947" s="20" t="str">
        <f t="shared" si="912"/>
        <v>ATENDE</v>
      </c>
      <c r="BL947" s="20" t="str">
        <f t="shared" si="913"/>
        <v>ATENDE</v>
      </c>
      <c r="BM947" s="20" t="str">
        <f t="shared" si="914"/>
        <v>ATENDE</v>
      </c>
      <c r="BN947" s="20" t="str">
        <f t="shared" si="915"/>
        <v>ATENDE</v>
      </c>
      <c r="BO947" s="24" t="str">
        <f t="shared" si="916"/>
        <v>C3</v>
      </c>
      <c r="BP947" s="24" t="s">
        <v>136</v>
      </c>
      <c r="BQ947" s="25" t="e">
        <f t="shared" si="1060"/>
        <v>#VALUE!</v>
      </c>
      <c r="BR947" s="22">
        <v>12.02</v>
      </c>
      <c r="BS947" s="22">
        <v>4.83</v>
      </c>
      <c r="BT947" s="24" t="str">
        <f>IF(BP947="-","-",_xlfn.XLOOKUP(BP947,ABNT5101!$B$4:$B$9,ABNT5101!$C$4:$C$9))</f>
        <v>-</v>
      </c>
      <c r="BU947" s="24" t="str">
        <f>IF(BP947="-","-",_xlfn.XLOOKUP(BP947,ABNT5101!$B$4:$B$9,ABNT5101!$D$4:$D$9))</f>
        <v>-</v>
      </c>
      <c r="BV947" s="20" t="str">
        <f t="shared" si="918"/>
        <v>-</v>
      </c>
      <c r="BW947" s="20" t="str">
        <f t="shared" si="1061"/>
        <v>-</v>
      </c>
      <c r="BX947" s="20" t="str">
        <f t="shared" si="920"/>
        <v>-</v>
      </c>
      <c r="BY947" s="24" t="str">
        <f t="shared" ref="BY947:BY955" si="1134">BP947</f>
        <v>-</v>
      </c>
      <c r="BZ947" s="25" t="e">
        <f t="shared" si="921"/>
        <v>#VALUE!</v>
      </c>
      <c r="CA947" s="24">
        <v>10.4</v>
      </c>
      <c r="CB947" s="24">
        <v>3.1</v>
      </c>
      <c r="CC947" s="20" t="str">
        <f>IF(BY947="-","-",_xlfn.XLOOKUP(BY947,ABNT5101!$B$4:$B$9,ABNT5101!$C$4:$C$9))</f>
        <v>-</v>
      </c>
      <c r="CD947" s="24" t="str">
        <f>IF(BY947="-","-",_xlfn.XLOOKUP(BY947,ABNT5101!$B$4:$B$9,ABNT5101!$D$4:$D$9))</f>
        <v>-</v>
      </c>
      <c r="CE947" s="20" t="str">
        <f t="shared" si="922"/>
        <v>-</v>
      </c>
      <c r="CF947" s="20" t="str">
        <f t="shared" si="923"/>
        <v>-</v>
      </c>
      <c r="CG947" s="20" t="str">
        <f t="shared" si="1040"/>
        <v>-</v>
      </c>
      <c r="CH947" s="26" t="e">
        <f>_xlfn.XLOOKUP(CI947,'Banco de dados'!$B:$B,'Banco de dados'!$D:$D)</f>
        <v>#N/A</v>
      </c>
      <c r="CI947" s="50"/>
      <c r="CJ947" s="26" t="e">
        <f>_xlfn.XLOOKUP(CI947,'Banco de dados'!$B:$B,'Banco de dados'!$E:$E)</f>
        <v>#N/A</v>
      </c>
      <c r="CK947" s="26"/>
      <c r="CL947" s="26" t="e">
        <f>IF(CK947="-","-",_xlfn.XLOOKUP(CK947,'Banco de dados'!$B:$B,'Banco de dados'!$E:$E))</f>
        <v>#N/A</v>
      </c>
      <c r="CM947" s="28">
        <v>1</v>
      </c>
      <c r="CN947" s="26" t="e">
        <f>_xlfn.XLOOKUP(CI947,'Banco de dados'!$B:$B,'Banco de dados'!$H:$H)</f>
        <v>#N/A</v>
      </c>
      <c r="CO947" s="26" t="e">
        <f t="array" aca="1" ref="CO947" ca="1">_xludf.XLOOKUP(CK947,'Banco de dados'!$B:$B,'Banco de dados'!$H:$H)</f>
        <v>#NAME?</v>
      </c>
      <c r="CP947" s="26" t="e">
        <f t="array" aca="1" ref="CP947" ca="1">_xludf.XLOOKUP(CI947,'Banco de dados'!$B:$B,'Banco de dados'!$F:$F)</f>
        <v>#NAME?</v>
      </c>
      <c r="CQ947" s="26" t="e">
        <f t="array" aca="1" ref="CQ947" ca="1">_xludf.XLOOKUP(CK947,'Banco de dados'!$B:$B,'Banco de dados'!$F:$F)</f>
        <v>#NAME?</v>
      </c>
      <c r="CR947" s="27">
        <v>0</v>
      </c>
      <c r="CS947" s="27"/>
      <c r="CT947" s="26" t="str">
        <f>IF(AG947=0.5,"Suporte",IF(AND(AG947&gt;='Braços de IP'!$B$9,AG947&lt;='Braços de IP'!$D$9),'Braços de IP'!$E$9,IF(AND(AG947&gt;='Braços de IP'!$B$10,AG947&lt;='Braços de IP'!$D$10),'Braços de IP'!$E$10,IF(AND(AG947&gt;='Braços de IP'!$B$11,AG947&lt;='Braços de IP'!$D$11),'Braços de IP'!$E$11,IF(AND(AG947&gt;='Braços de IP'!$B$12,AG947&lt;='Braços de IP'!$D$12),'Braços de IP'!$E$12,IF(AND(AG947&gt;='Braços de IP'!$B$13,AG947&lt;='Braços de IP'!$D$13),'Braços de IP'!$E$13,IF(AND(AG947&gt;='Braços de IP'!$B$14,AG947&lt;='Braços de IP'!$D$14),'Braços de IP'!$E$14,"ERRO")))))))</f>
        <v>Médio I</v>
      </c>
      <c r="CU947" s="27"/>
      <c r="CV947" s="26" t="str">
        <f>IF($CU947="","",VLOOKUP($CU947,'Braços de IP'!$E$9:$I$15,2,0))</f>
        <v/>
      </c>
      <c r="CW947" s="29" t="str">
        <f>IF($CU947="","",VLOOKUP($CU947,'Braços de IP'!$E$9:$I$15,5,0))</f>
        <v/>
      </c>
      <c r="CX947" s="26"/>
      <c r="CY947" s="26"/>
      <c r="CZ947" s="26"/>
      <c r="DA947" s="26"/>
      <c r="DB947" s="26"/>
      <c r="DC947" s="26"/>
      <c r="DD947" s="30">
        <v>21</v>
      </c>
      <c r="DE947" s="31">
        <v>70</v>
      </c>
      <c r="DF947" s="30">
        <v>91</v>
      </c>
      <c r="DG947" s="32">
        <v>0.7</v>
      </c>
      <c r="DH947" s="34" t="s">
        <v>710</v>
      </c>
      <c r="DI947" s="35"/>
      <c r="DJ947" s="16"/>
      <c r="DK947" s="16" t="s">
        <v>144</v>
      </c>
      <c r="DL947" s="16"/>
      <c r="DM947" s="36">
        <v>0.7</v>
      </c>
    </row>
    <row r="948" spans="2:117" ht="15.75" customHeight="1" x14ac:dyDescent="0.25">
      <c r="B948" s="16">
        <v>229</v>
      </c>
      <c r="C948" s="16" t="s">
        <v>146</v>
      </c>
      <c r="D948" s="16" t="s">
        <v>713</v>
      </c>
      <c r="E948" s="16">
        <v>-8.0550929999999994</v>
      </c>
      <c r="F948" s="16">
        <v>-34.920791000000001</v>
      </c>
      <c r="G948" s="16" t="s">
        <v>153</v>
      </c>
      <c r="H948" s="17" t="s">
        <v>136</v>
      </c>
      <c r="I948" s="16" t="s">
        <v>149</v>
      </c>
      <c r="J948" s="17" t="s">
        <v>137</v>
      </c>
      <c r="K948" s="18">
        <v>80</v>
      </c>
      <c r="L948" s="17" t="s">
        <v>138</v>
      </c>
      <c r="M948" s="17">
        <v>0</v>
      </c>
      <c r="N948" s="16">
        <v>140</v>
      </c>
      <c r="O948" s="17">
        <v>1</v>
      </c>
      <c r="P948" s="17">
        <v>2.67</v>
      </c>
      <c r="Q948" s="17">
        <v>7.11</v>
      </c>
      <c r="R948" s="16"/>
      <c r="S948" s="16"/>
      <c r="T948" s="16">
        <v>0</v>
      </c>
      <c r="U948" s="17">
        <v>2.42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 t="s">
        <v>139</v>
      </c>
      <c r="AB948" s="17" t="s">
        <v>140</v>
      </c>
      <c r="AC948" s="17">
        <v>33.729999999999997</v>
      </c>
      <c r="AD948" s="17">
        <v>6.3</v>
      </c>
      <c r="AE948" s="17">
        <v>1</v>
      </c>
      <c r="AF948" s="17">
        <v>0.28000000000000003</v>
      </c>
      <c r="AG948" s="17">
        <v>1.91</v>
      </c>
      <c r="AH948" s="17">
        <f t="shared" si="967"/>
        <v>1.63</v>
      </c>
      <c r="AI948" s="17" t="s">
        <v>136</v>
      </c>
      <c r="AJ948" s="17" t="s">
        <v>136</v>
      </c>
      <c r="AK948" s="17" t="s">
        <v>141</v>
      </c>
      <c r="AL948" s="17">
        <v>2</v>
      </c>
      <c r="AM948" s="17">
        <v>0</v>
      </c>
      <c r="AN948" s="17"/>
      <c r="AO948" s="17">
        <v>0</v>
      </c>
      <c r="AP948" s="17">
        <v>0</v>
      </c>
      <c r="AQ948" s="17">
        <v>0</v>
      </c>
      <c r="AR948" s="17" t="s">
        <v>136</v>
      </c>
      <c r="AS948" s="19">
        <f t="shared" si="908"/>
        <v>0</v>
      </c>
      <c r="AT948" s="19"/>
      <c r="AU948" s="19">
        <f>VLOOKUP(G948,ABNT5101!$I$3:$J$9,2)</f>
        <v>15</v>
      </c>
      <c r="AV948" s="19">
        <f>VLOOKUP(G948,ABNT5101!$I$3:$M$9,5)</f>
        <v>0.18</v>
      </c>
      <c r="AW948" s="17" t="str">
        <f>_xlfn.XLOOKUP(G948,ABNT5101!I:I,ABNT5101!L:L)</f>
        <v>-</v>
      </c>
      <c r="AX948" s="17">
        <f>_xlfn.XLOOKUP(G948,ABNT5101!$I:$I,ABNT5101!M:M)</f>
        <v>0.18</v>
      </c>
      <c r="AY948" s="17" t="str">
        <f>_xlfn.XLOOKUP(G948,ABNT5101!$I:$I,ABNT5101!N:N)</f>
        <v>-</v>
      </c>
      <c r="AZ948" s="17">
        <f>_xlfn.XLOOKUP(G948,ABNT5101!$I:$I,ABNT5101!O:O)</f>
        <v>15</v>
      </c>
      <c r="BA948" s="20" t="str">
        <f t="shared" si="909"/>
        <v>ATENDE</v>
      </c>
      <c r="BB948" s="21">
        <f t="shared" ref="BB948:BC948" si="1135">BE948/AU948-1</f>
        <v>0.13733333333333331</v>
      </c>
      <c r="BC948" s="21">
        <f t="shared" si="1135"/>
        <v>0.88888888888888906</v>
      </c>
      <c r="BD948" s="21" t="str">
        <f t="shared" si="911"/>
        <v>-</v>
      </c>
      <c r="BE948" s="49">
        <v>17.059999999999999</v>
      </c>
      <c r="BF948" s="49">
        <v>0.34</v>
      </c>
      <c r="BG948" s="22"/>
      <c r="BH948" s="22"/>
      <c r="BI948" s="23"/>
      <c r="BJ948" s="22"/>
      <c r="BK948" s="20" t="str">
        <f t="shared" si="912"/>
        <v>ATENDE</v>
      </c>
      <c r="BL948" s="20" t="str">
        <f t="shared" si="913"/>
        <v>ATENDE</v>
      </c>
      <c r="BM948" s="20" t="str">
        <f t="shared" si="914"/>
        <v>ATENDE</v>
      </c>
      <c r="BN948" s="20" t="str">
        <f t="shared" si="915"/>
        <v>ATENDE</v>
      </c>
      <c r="BO948" s="24" t="str">
        <f t="shared" si="916"/>
        <v>C3</v>
      </c>
      <c r="BP948" s="24" t="s">
        <v>136</v>
      </c>
      <c r="BQ948" s="25" t="e">
        <f t="shared" si="1060"/>
        <v>#VALUE!</v>
      </c>
      <c r="BR948" s="22">
        <v>9.9499999999999993</v>
      </c>
      <c r="BS948" s="22">
        <v>1.65</v>
      </c>
      <c r="BT948" s="24" t="str">
        <f>IF(BP948="-","-",_xlfn.XLOOKUP(BP948,ABNT5101!$B$4:$B$9,ABNT5101!$C$4:$C$9))</f>
        <v>-</v>
      </c>
      <c r="BU948" s="24" t="str">
        <f>IF(BP948="-","-",_xlfn.XLOOKUP(BP948,ABNT5101!$B$4:$B$9,ABNT5101!$D$4:$D$9))</f>
        <v>-</v>
      </c>
      <c r="BV948" s="20" t="str">
        <f t="shared" si="918"/>
        <v>-</v>
      </c>
      <c r="BW948" s="20" t="str">
        <f t="shared" si="1061"/>
        <v>-</v>
      </c>
      <c r="BX948" s="20" t="str">
        <f t="shared" si="920"/>
        <v>-</v>
      </c>
      <c r="BY948" s="24" t="str">
        <f t="shared" si="1134"/>
        <v>-</v>
      </c>
      <c r="BZ948" s="25" t="e">
        <f t="shared" si="921"/>
        <v>#VALUE!</v>
      </c>
      <c r="CA948" s="24">
        <v>9.3699999999999992</v>
      </c>
      <c r="CB948" s="24">
        <v>5.42</v>
      </c>
      <c r="CC948" s="20" t="str">
        <f>IF(BY948="-","-",_xlfn.XLOOKUP(BY948,ABNT5101!$B$4:$B$9,ABNT5101!$C$4:$C$9))</f>
        <v>-</v>
      </c>
      <c r="CD948" s="24" t="str">
        <f>IF(BY948="-","-",_xlfn.XLOOKUP(BY948,ABNT5101!$B$4:$B$9,ABNT5101!$D$4:$D$9))</f>
        <v>-</v>
      </c>
      <c r="CE948" s="20" t="str">
        <f t="shared" si="922"/>
        <v>-</v>
      </c>
      <c r="CF948" s="20" t="str">
        <f t="shared" si="923"/>
        <v>-</v>
      </c>
      <c r="CG948" s="20" t="str">
        <f t="shared" si="1040"/>
        <v>-</v>
      </c>
      <c r="CH948" s="26" t="e">
        <f>_xlfn.XLOOKUP(CI948,'Banco de dados'!$B:$B,'Banco de dados'!$D:$D)</f>
        <v>#N/A</v>
      </c>
      <c r="CI948" s="50"/>
      <c r="CJ948" s="26" t="e">
        <f>_xlfn.XLOOKUP(CI948,'Banco de dados'!$B:$B,'Banco de dados'!$E:$E)</f>
        <v>#N/A</v>
      </c>
      <c r="CK948" s="26"/>
      <c r="CL948" s="26" t="e">
        <f>IF(CK948="-","-",_xlfn.XLOOKUP(CK948,'Banco de dados'!$B:$B,'Banco de dados'!$E:$E))</f>
        <v>#N/A</v>
      </c>
      <c r="CM948" s="28">
        <v>1</v>
      </c>
      <c r="CN948" s="26" t="e">
        <f>_xlfn.XLOOKUP(CI948,'Banco de dados'!$B:$B,'Banco de dados'!$H:$H)</f>
        <v>#N/A</v>
      </c>
      <c r="CO948" s="26" t="e">
        <f t="array" aca="1" ref="CO948" ca="1">_xludf.XLOOKUP(CK948,'Banco de dados'!$B:$B,'Banco de dados'!$H:$H)</f>
        <v>#NAME?</v>
      </c>
      <c r="CP948" s="26" t="e">
        <f t="array" aca="1" ref="CP948" ca="1">_xludf.XLOOKUP(CI948,'Banco de dados'!$B:$B,'Banco de dados'!$F:$F)</f>
        <v>#NAME?</v>
      </c>
      <c r="CQ948" s="26" t="e">
        <f t="array" aca="1" ref="CQ948" ca="1">_xludf.XLOOKUP(CK948,'Banco de dados'!$B:$B,'Banco de dados'!$F:$F)</f>
        <v>#NAME?</v>
      </c>
      <c r="CR948" s="27">
        <v>0</v>
      </c>
      <c r="CS948" s="27"/>
      <c r="CT948" s="26" t="str">
        <f>IF(AG948=0.5,"Suporte",IF(AND(AG948&gt;='Braços de IP'!$B$9,AG948&lt;='Braços de IP'!$D$9),'Braços de IP'!$E$9,IF(AND(AG948&gt;='Braços de IP'!$B$10,AG948&lt;='Braços de IP'!$D$10),'Braços de IP'!$E$10,IF(AND(AG948&gt;='Braços de IP'!$B$11,AG948&lt;='Braços de IP'!$D$11),'Braços de IP'!$E$11,IF(AND(AG948&gt;='Braços de IP'!$B$12,AG948&lt;='Braços de IP'!$D$12),'Braços de IP'!$E$12,IF(AND(AG948&gt;='Braços de IP'!$B$13,AG948&lt;='Braços de IP'!$D$13),'Braços de IP'!$E$13,IF(AND(AG948&gt;='Braços de IP'!$B$14,AG948&lt;='Braços de IP'!$D$14),'Braços de IP'!$E$14,"ERRO")))))))</f>
        <v>Médio I</v>
      </c>
      <c r="CU948" s="27"/>
      <c r="CV948" s="26" t="str">
        <f>IF($CU948="","",VLOOKUP($CU948,'Braços de IP'!$E$9:$I$15,2,0))</f>
        <v/>
      </c>
      <c r="CW948" s="29" t="str">
        <f>IF($CU948="","",VLOOKUP($CU948,'Braços de IP'!$E$9:$I$15,5,0))</f>
        <v/>
      </c>
      <c r="CX948" s="26"/>
      <c r="CY948" s="26"/>
      <c r="CZ948" s="26"/>
      <c r="DA948" s="26"/>
      <c r="DB948" s="26"/>
      <c r="DC948" s="26"/>
      <c r="DD948" s="30">
        <v>21</v>
      </c>
      <c r="DE948" s="31">
        <v>70</v>
      </c>
      <c r="DF948" s="30">
        <v>91</v>
      </c>
      <c r="DG948" s="32">
        <v>0.7</v>
      </c>
      <c r="DH948" s="34" t="s">
        <v>710</v>
      </c>
      <c r="DI948" s="35"/>
      <c r="DJ948" s="16"/>
      <c r="DK948" s="16" t="s">
        <v>144</v>
      </c>
      <c r="DL948" s="16"/>
      <c r="DM948" s="36">
        <v>0.7</v>
      </c>
    </row>
    <row r="949" spans="2:117" ht="15.75" customHeight="1" x14ac:dyDescent="0.25">
      <c r="B949" s="16">
        <v>229</v>
      </c>
      <c r="C949" s="16" t="s">
        <v>146</v>
      </c>
      <c r="D949" s="16" t="s">
        <v>713</v>
      </c>
      <c r="E949" s="16">
        <v>-8.0550929999999994</v>
      </c>
      <c r="F949" s="16">
        <v>-34.920791000000001</v>
      </c>
      <c r="G949" s="16" t="s">
        <v>153</v>
      </c>
      <c r="H949" s="17" t="s">
        <v>136</v>
      </c>
      <c r="I949" s="16" t="s">
        <v>149</v>
      </c>
      <c r="J949" s="17" t="s">
        <v>137</v>
      </c>
      <c r="K949" s="18">
        <v>80</v>
      </c>
      <c r="L949" s="17" t="s">
        <v>138</v>
      </c>
      <c r="M949" s="17">
        <v>0</v>
      </c>
      <c r="N949" s="16">
        <v>140</v>
      </c>
      <c r="O949" s="17">
        <v>1</v>
      </c>
      <c r="P949" s="17">
        <v>2.67</v>
      </c>
      <c r="Q949" s="17">
        <v>7.11</v>
      </c>
      <c r="R949" s="16"/>
      <c r="S949" s="16"/>
      <c r="T949" s="16">
        <v>0</v>
      </c>
      <c r="U949" s="17">
        <v>2.42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 t="s">
        <v>139</v>
      </c>
      <c r="AB949" s="17" t="s">
        <v>140</v>
      </c>
      <c r="AC949" s="17">
        <v>33.729999999999997</v>
      </c>
      <c r="AD949" s="17">
        <v>6.3</v>
      </c>
      <c r="AE949" s="17">
        <v>1</v>
      </c>
      <c r="AF949" s="17">
        <v>0.28000000000000003</v>
      </c>
      <c r="AG949" s="17">
        <v>1.91</v>
      </c>
      <c r="AH949" s="17">
        <f t="shared" si="967"/>
        <v>1.63</v>
      </c>
      <c r="AI949" s="17" t="s">
        <v>136</v>
      </c>
      <c r="AJ949" s="17" t="s">
        <v>136</v>
      </c>
      <c r="AK949" s="17" t="s">
        <v>141</v>
      </c>
      <c r="AL949" s="17">
        <v>2</v>
      </c>
      <c r="AM949" s="17">
        <v>0</v>
      </c>
      <c r="AN949" s="17"/>
      <c r="AO949" s="17">
        <v>0</v>
      </c>
      <c r="AP949" s="17">
        <v>0</v>
      </c>
      <c r="AQ949" s="17">
        <v>0</v>
      </c>
      <c r="AR949" s="17" t="s">
        <v>136</v>
      </c>
      <c r="AS949" s="19">
        <f t="shared" si="908"/>
        <v>0</v>
      </c>
      <c r="AT949" s="19"/>
      <c r="AU949" s="19">
        <f>VLOOKUP(G949,ABNT5101!$I$3:$J$9,2)</f>
        <v>15</v>
      </c>
      <c r="AV949" s="19">
        <f>VLOOKUP(G949,ABNT5101!$I$3:$M$9,5)</f>
        <v>0.18</v>
      </c>
      <c r="AW949" s="17" t="str">
        <f>_xlfn.XLOOKUP(G949,ABNT5101!I:I,ABNT5101!L:L)</f>
        <v>-</v>
      </c>
      <c r="AX949" s="17">
        <f>_xlfn.XLOOKUP(G949,ABNT5101!$I:$I,ABNT5101!M:M)</f>
        <v>0.18</v>
      </c>
      <c r="AY949" s="17" t="str">
        <f>_xlfn.XLOOKUP(G949,ABNT5101!$I:$I,ABNT5101!N:N)</f>
        <v>-</v>
      </c>
      <c r="AZ949" s="17">
        <f>_xlfn.XLOOKUP(G949,ABNT5101!$I:$I,ABNT5101!O:O)</f>
        <v>15</v>
      </c>
      <c r="BA949" s="20" t="str">
        <f t="shared" si="909"/>
        <v>ATENDE</v>
      </c>
      <c r="BB949" s="21">
        <f t="shared" ref="BB949:BC949" si="1136">BE949/AU949-1</f>
        <v>3.7333333333333441E-2</v>
      </c>
      <c r="BC949" s="21">
        <f t="shared" si="1136"/>
        <v>0.5555555555555558</v>
      </c>
      <c r="BD949" s="21" t="str">
        <f t="shared" si="911"/>
        <v>-</v>
      </c>
      <c r="BE949" s="49">
        <v>15.56</v>
      </c>
      <c r="BF949" s="49">
        <v>0.28000000000000003</v>
      </c>
      <c r="BG949" s="22"/>
      <c r="BH949" s="22"/>
      <c r="BI949" s="23"/>
      <c r="BJ949" s="22"/>
      <c r="BK949" s="20" t="str">
        <f t="shared" si="912"/>
        <v>ATENDE</v>
      </c>
      <c r="BL949" s="20" t="str">
        <f t="shared" si="913"/>
        <v>ATENDE</v>
      </c>
      <c r="BM949" s="20" t="str">
        <f t="shared" si="914"/>
        <v>ATENDE</v>
      </c>
      <c r="BN949" s="20" t="str">
        <f t="shared" si="915"/>
        <v>ATENDE</v>
      </c>
      <c r="BO949" s="24" t="str">
        <f t="shared" si="916"/>
        <v>C3</v>
      </c>
      <c r="BP949" s="24" t="s">
        <v>136</v>
      </c>
      <c r="BQ949" s="25" t="e">
        <f t="shared" si="1060"/>
        <v>#VALUE!</v>
      </c>
      <c r="BR949" s="22">
        <v>9.5299999999999994</v>
      </c>
      <c r="BS949" s="22">
        <v>2.8</v>
      </c>
      <c r="BT949" s="24" t="str">
        <f>IF(BP949="-","-",_xlfn.XLOOKUP(BP949,ABNT5101!$B$4:$B$9,ABNT5101!$C$4:$C$9))</f>
        <v>-</v>
      </c>
      <c r="BU949" s="24" t="str">
        <f>IF(BP949="-","-",_xlfn.XLOOKUP(BP949,ABNT5101!$B$4:$B$9,ABNT5101!$D$4:$D$9))</f>
        <v>-</v>
      </c>
      <c r="BV949" s="20" t="str">
        <f t="shared" si="918"/>
        <v>-</v>
      </c>
      <c r="BW949" s="20" t="str">
        <f t="shared" si="1061"/>
        <v>-</v>
      </c>
      <c r="BX949" s="20" t="str">
        <f t="shared" si="920"/>
        <v>-</v>
      </c>
      <c r="BY949" s="24" t="str">
        <f t="shared" si="1134"/>
        <v>-</v>
      </c>
      <c r="BZ949" s="25" t="e">
        <f t="shared" si="921"/>
        <v>#VALUE!</v>
      </c>
      <c r="CA949" s="24">
        <v>5.38</v>
      </c>
      <c r="CB949" s="24">
        <v>1.71</v>
      </c>
      <c r="CC949" s="20" t="str">
        <f>IF(BY949="-","-",_xlfn.XLOOKUP(BY949,ABNT5101!$B$4:$B$9,ABNT5101!$C$4:$C$9))</f>
        <v>-</v>
      </c>
      <c r="CD949" s="24" t="str">
        <f>IF(BY949="-","-",_xlfn.XLOOKUP(BY949,ABNT5101!$B$4:$B$9,ABNT5101!$D$4:$D$9))</f>
        <v>-</v>
      </c>
      <c r="CE949" s="20" t="str">
        <f t="shared" si="922"/>
        <v>-</v>
      </c>
      <c r="CF949" s="20" t="str">
        <f t="shared" si="923"/>
        <v>-</v>
      </c>
      <c r="CG949" s="20" t="str">
        <f t="shared" si="1040"/>
        <v>-</v>
      </c>
      <c r="CH949" s="26" t="e">
        <f>_xlfn.XLOOKUP(CI949,'Banco de dados'!$B:$B,'Banco de dados'!$D:$D)</f>
        <v>#N/A</v>
      </c>
      <c r="CI949" s="50"/>
      <c r="CJ949" s="26" t="e">
        <f>_xlfn.XLOOKUP(CI949,'Banco de dados'!$B:$B,'Banco de dados'!$E:$E)</f>
        <v>#N/A</v>
      </c>
      <c r="CK949" s="26"/>
      <c r="CL949" s="26" t="e">
        <f>IF(CK949="-","-",_xlfn.XLOOKUP(CK949,'Banco de dados'!$B:$B,'Banco de dados'!$E:$E))</f>
        <v>#N/A</v>
      </c>
      <c r="CM949" s="28">
        <v>1</v>
      </c>
      <c r="CN949" s="26" t="e">
        <f>_xlfn.XLOOKUP(CI949,'Banco de dados'!$B:$B,'Banco de dados'!$H:$H)</f>
        <v>#N/A</v>
      </c>
      <c r="CO949" s="26" t="e">
        <f t="array" aca="1" ref="CO949" ca="1">_xludf.XLOOKUP(CK949,'Banco de dados'!$B:$B,'Banco de dados'!$H:$H)</f>
        <v>#NAME?</v>
      </c>
      <c r="CP949" s="26" t="e">
        <f t="array" aca="1" ref="CP949" ca="1">_xludf.XLOOKUP(CI949,'Banco de dados'!$B:$B,'Banco de dados'!$F:$F)</f>
        <v>#NAME?</v>
      </c>
      <c r="CQ949" s="26" t="e">
        <f t="array" aca="1" ref="CQ949" ca="1">_xludf.XLOOKUP(CK949,'Banco de dados'!$B:$B,'Banco de dados'!$F:$F)</f>
        <v>#NAME?</v>
      </c>
      <c r="CR949" s="27">
        <v>0</v>
      </c>
      <c r="CS949" s="27"/>
      <c r="CT949" s="26" t="str">
        <f>IF(AG949=0.5,"Suporte",IF(AND(AG949&gt;='Braços de IP'!$B$9,AG949&lt;='Braços de IP'!$D$9),'Braços de IP'!$E$9,IF(AND(AG949&gt;='Braços de IP'!$B$10,AG949&lt;='Braços de IP'!$D$10),'Braços de IP'!$E$10,IF(AND(AG949&gt;='Braços de IP'!$B$11,AG949&lt;='Braços de IP'!$D$11),'Braços de IP'!$E$11,IF(AND(AG949&gt;='Braços de IP'!$B$12,AG949&lt;='Braços de IP'!$D$12),'Braços de IP'!$E$12,IF(AND(AG949&gt;='Braços de IP'!$B$13,AG949&lt;='Braços de IP'!$D$13),'Braços de IP'!$E$13,IF(AND(AG949&gt;='Braços de IP'!$B$14,AG949&lt;='Braços de IP'!$D$14),'Braços de IP'!$E$14,"ERRO")))))))</f>
        <v>Médio I</v>
      </c>
      <c r="CU949" s="27"/>
      <c r="CV949" s="26" t="str">
        <f>IF($CU949="","",VLOOKUP($CU949,'Braços de IP'!$E$9:$I$15,2,0))</f>
        <v/>
      </c>
      <c r="CW949" s="29" t="str">
        <f>IF($CU949="","",VLOOKUP($CU949,'Braços de IP'!$E$9:$I$15,5,0))</f>
        <v/>
      </c>
      <c r="CX949" s="26"/>
      <c r="CY949" s="26"/>
      <c r="CZ949" s="26"/>
      <c r="DA949" s="26"/>
      <c r="DB949" s="26"/>
      <c r="DC949" s="26"/>
      <c r="DD949" s="30">
        <v>21</v>
      </c>
      <c r="DE949" s="31">
        <v>70</v>
      </c>
      <c r="DF949" s="30">
        <v>91</v>
      </c>
      <c r="DG949" s="32">
        <v>0.7</v>
      </c>
      <c r="DH949" s="34" t="s">
        <v>710</v>
      </c>
      <c r="DI949" s="35"/>
      <c r="DJ949" s="16"/>
      <c r="DK949" s="16" t="s">
        <v>144</v>
      </c>
      <c r="DL949" s="16"/>
      <c r="DM949" s="36">
        <v>0.7</v>
      </c>
    </row>
    <row r="950" spans="2:117" ht="15.75" customHeight="1" x14ac:dyDescent="0.25">
      <c r="B950" s="16">
        <v>230</v>
      </c>
      <c r="C950" s="16" t="s">
        <v>146</v>
      </c>
      <c r="D950" s="16" t="s">
        <v>714</v>
      </c>
      <c r="E950" s="16">
        <v>-8.0556249999999991</v>
      </c>
      <c r="F950" s="16">
        <v>-34.921185999999999</v>
      </c>
      <c r="G950" s="16" t="s">
        <v>160</v>
      </c>
      <c r="H950" s="17" t="s">
        <v>136</v>
      </c>
      <c r="I950" s="16" t="s">
        <v>135</v>
      </c>
      <c r="J950" s="17" t="s">
        <v>137</v>
      </c>
      <c r="K950" s="16">
        <v>70</v>
      </c>
      <c r="L950" s="17" t="s">
        <v>138</v>
      </c>
      <c r="M950" s="17">
        <v>0</v>
      </c>
      <c r="N950" s="16">
        <v>140</v>
      </c>
      <c r="O950" s="17">
        <v>1</v>
      </c>
      <c r="P950" s="17">
        <v>2.2999999999999998</v>
      </c>
      <c r="Q950" s="17">
        <v>6.8</v>
      </c>
      <c r="R950" s="16"/>
      <c r="S950" s="16"/>
      <c r="T950" s="16">
        <v>0</v>
      </c>
      <c r="U950" s="17">
        <v>2.21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 t="s">
        <v>139</v>
      </c>
      <c r="AB950" s="17" t="s">
        <v>140</v>
      </c>
      <c r="AC950" s="17">
        <v>34</v>
      </c>
      <c r="AD950" s="17">
        <v>6.4340000000000002</v>
      </c>
      <c r="AE950" s="17">
        <v>1</v>
      </c>
      <c r="AF950" s="17">
        <v>0.75</v>
      </c>
      <c r="AG950" s="17">
        <v>2.69</v>
      </c>
      <c r="AH950" s="17">
        <f t="shared" si="967"/>
        <v>1.94</v>
      </c>
      <c r="AI950" s="17" t="s">
        <v>136</v>
      </c>
      <c r="AJ950" s="17" t="s">
        <v>136</v>
      </c>
      <c r="AK950" s="17" t="s">
        <v>141</v>
      </c>
      <c r="AL950" s="17">
        <v>2</v>
      </c>
      <c r="AM950" s="17">
        <v>0</v>
      </c>
      <c r="AN950" s="17"/>
      <c r="AO950" s="17">
        <v>0</v>
      </c>
      <c r="AP950" s="17">
        <v>0</v>
      </c>
      <c r="AQ950" s="17">
        <v>0</v>
      </c>
      <c r="AR950" s="17" t="s">
        <v>136</v>
      </c>
      <c r="AS950" s="19">
        <f t="shared" si="908"/>
        <v>0</v>
      </c>
      <c r="AT950" s="19"/>
      <c r="AU950" s="19">
        <f>VLOOKUP(G950,ABNT5101!$I$3:$J$9,2)</f>
        <v>10</v>
      </c>
      <c r="AV950" s="19">
        <f>VLOOKUP(G950,ABNT5101!$I$3:$M$9,5)</f>
        <v>0.18</v>
      </c>
      <c r="AW950" s="17" t="str">
        <f>_xlfn.XLOOKUP(G950,ABNT5101!I:I,ABNT5101!L:L)</f>
        <v>-</v>
      </c>
      <c r="AX950" s="17">
        <f>_xlfn.XLOOKUP(G950,ABNT5101!$I:$I,ABNT5101!M:M)</f>
        <v>0.18</v>
      </c>
      <c r="AY950" s="17" t="str">
        <f>_xlfn.XLOOKUP(G950,ABNT5101!$I:$I,ABNT5101!N:N)</f>
        <v>-</v>
      </c>
      <c r="AZ950" s="17">
        <f>_xlfn.XLOOKUP(G950,ABNT5101!$I:$I,ABNT5101!O:O)</f>
        <v>16</v>
      </c>
      <c r="BA950" s="20" t="str">
        <f t="shared" si="909"/>
        <v>ATENDE</v>
      </c>
      <c r="BB950" s="21">
        <f t="shared" ref="BB950:BC950" si="1137">BE950/AU950-1</f>
        <v>1.0999999999999899E-2</v>
      </c>
      <c r="BC950" s="21">
        <f t="shared" si="1137"/>
        <v>0.66666666666666674</v>
      </c>
      <c r="BD950" s="21" t="str">
        <f t="shared" si="911"/>
        <v>-</v>
      </c>
      <c r="BE950" s="22">
        <v>10.11</v>
      </c>
      <c r="BF950" s="22">
        <v>0.3</v>
      </c>
      <c r="BG950" s="22"/>
      <c r="BH950" s="22"/>
      <c r="BI950" s="23"/>
      <c r="BJ950" s="22"/>
      <c r="BK950" s="20" t="str">
        <f t="shared" si="912"/>
        <v>ATENDE</v>
      </c>
      <c r="BL950" s="20" t="str">
        <f t="shared" si="913"/>
        <v>ATENDE</v>
      </c>
      <c r="BM950" s="20" t="str">
        <f t="shared" si="914"/>
        <v>ATENDE</v>
      </c>
      <c r="BN950" s="20" t="str">
        <f t="shared" si="915"/>
        <v>ATENDE</v>
      </c>
      <c r="BO950" s="24" t="str">
        <f t="shared" si="916"/>
        <v>C4</v>
      </c>
      <c r="BP950" s="24" t="str">
        <f t="shared" ref="BP950:BP964" si="1138">I950</f>
        <v>P6</v>
      </c>
      <c r="BQ950" s="25">
        <f t="shared" si="1060"/>
        <v>1.0633333333333335</v>
      </c>
      <c r="BR950" s="22">
        <v>6.19</v>
      </c>
      <c r="BS950" s="22">
        <v>1.72</v>
      </c>
      <c r="BT950" s="24">
        <f>IF(BP950="-","-",_xlfn.XLOOKUP(BP950,ABNT5101!$B$4:$B$9,ABNT5101!$C$4:$C$9))</f>
        <v>3</v>
      </c>
      <c r="BU950" s="24">
        <f>IF(BP950="-","-",_xlfn.XLOOKUP(BP950,ABNT5101!$B$4:$B$9,ABNT5101!$D$4:$D$9))</f>
        <v>0.6</v>
      </c>
      <c r="BV950" s="20" t="str">
        <f t="shared" si="918"/>
        <v>ATENDE</v>
      </c>
      <c r="BW950" s="20" t="str">
        <f t="shared" si="1061"/>
        <v>ATENDE</v>
      </c>
      <c r="BX950" s="20" t="str">
        <f t="shared" si="920"/>
        <v>ATENDE</v>
      </c>
      <c r="BY950" s="24" t="str">
        <f t="shared" si="1134"/>
        <v>P6</v>
      </c>
      <c r="BZ950" s="25">
        <f t="shared" si="921"/>
        <v>1.2733333333333334</v>
      </c>
      <c r="CA950" s="24">
        <v>6.82</v>
      </c>
      <c r="CB950" s="24">
        <v>2.58</v>
      </c>
      <c r="CC950" s="20">
        <f>IF(BY950="-","-",_xlfn.XLOOKUP(BY950,ABNT5101!$B$4:$B$9,ABNT5101!$C$4:$C$9))</f>
        <v>3</v>
      </c>
      <c r="CD950" s="24">
        <f>IF(BY950="-","-",_xlfn.XLOOKUP(BY950,ABNT5101!$B$4:$B$9,ABNT5101!$D$4:$D$9))</f>
        <v>0.6</v>
      </c>
      <c r="CE950" s="20" t="str">
        <f t="shared" si="922"/>
        <v>ATENDE</v>
      </c>
      <c r="CF950" s="20" t="str">
        <f t="shared" si="923"/>
        <v>ATENDE</v>
      </c>
      <c r="CG950" s="20" t="str">
        <f t="shared" si="1040"/>
        <v>ATENDE</v>
      </c>
      <c r="CH950" s="26" t="str">
        <f>_xlfn.XLOOKUP(CI950,'Banco de dados'!$B:$B,'Banco de dados'!$D:$D)</f>
        <v>LEDSTAR</v>
      </c>
      <c r="CI950" s="27" t="s">
        <v>493</v>
      </c>
      <c r="CJ950" s="26" t="str">
        <f>_xlfn.XLOOKUP(CI950,'Banco de dados'!$B:$B,'Banco de dados'!$E:$E)</f>
        <v>LUM LED SL VT 9.1 35W</v>
      </c>
      <c r="CK950" s="26"/>
      <c r="CL950" s="26" t="e">
        <f>IF(CK950="-","-",_xlfn.XLOOKUP(CK950,'Banco de dados'!$B:$B,'Banco de dados'!$E:$E))</f>
        <v>#N/A</v>
      </c>
      <c r="CM950" s="28">
        <v>1</v>
      </c>
      <c r="CN950" s="26">
        <f>_xlfn.XLOOKUP(CI950,'Banco de dados'!$B:$B,'Banco de dados'!$H:$H)</f>
        <v>35</v>
      </c>
      <c r="CO950" s="26" t="e">
        <f t="array" aca="1" ref="CO950" ca="1">_xludf.XLOOKUP(CK950,'Banco de dados'!$B:$B,'Banco de dados'!$H:$H)</f>
        <v>#NAME?</v>
      </c>
      <c r="CP950" s="26" t="e">
        <f t="array" aca="1" ref="CP950" ca="1">_xludf.XLOOKUP(CI950,'Banco de dados'!$B:$B,'Banco de dados'!$F:$F)</f>
        <v>#NAME?</v>
      </c>
      <c r="CQ950" s="26" t="e">
        <f t="array" aca="1" ref="CQ950" ca="1">_xludf.XLOOKUP(CK950,'Banco de dados'!$B:$B,'Banco de dados'!$F:$F)</f>
        <v>#NAME?</v>
      </c>
      <c r="CR950" s="27">
        <v>0</v>
      </c>
      <c r="CS950" s="27"/>
      <c r="CT950" s="26" t="str">
        <f>IF(AG950=0.5,"Suporte",IF(AND(AG950&gt;='Braços de IP'!$B$9,AG950&lt;='Braços de IP'!$D$9),'Braços de IP'!$E$9,IF(AND(AG950&gt;='Braços de IP'!$B$10,AG950&lt;='Braços de IP'!$D$10),'Braços de IP'!$E$10,IF(AND(AG950&gt;='Braços de IP'!$B$11,AG950&lt;='Braços de IP'!$D$11),'Braços de IP'!$E$11,IF(AND(AG950&gt;='Braços de IP'!$B$12,AG950&lt;='Braços de IP'!$D$12),'Braços de IP'!$E$12,IF(AND(AG950&gt;='Braços de IP'!$B$13,AG950&lt;='Braços de IP'!$D$13),'Braços de IP'!$E$13,IF(AND(AG950&gt;='Braços de IP'!$B$14,AG950&lt;='Braços de IP'!$D$14),'Braços de IP'!$E$14,"ERRO")))))))</f>
        <v>Longo I</v>
      </c>
      <c r="CU950" s="27"/>
      <c r="CV950" s="26" t="str">
        <f>IF($CU950="","",VLOOKUP($CU950,'Braços de IP'!$E$9:$I$15,2,0))</f>
        <v/>
      </c>
      <c r="CW950" s="29" t="str">
        <f>IF($CU950="","",VLOOKUP($CU950,'Braços de IP'!$E$9:$I$15,5,0))</f>
        <v/>
      </c>
      <c r="CX950" s="26"/>
      <c r="CY950" s="26"/>
      <c r="CZ950" s="26"/>
      <c r="DA950" s="26"/>
      <c r="DB950" s="26"/>
      <c r="DC950" s="26"/>
      <c r="DD950" s="30">
        <v>21</v>
      </c>
      <c r="DE950" s="31">
        <v>70</v>
      </c>
      <c r="DF950" s="30">
        <v>91</v>
      </c>
      <c r="DG950" s="32">
        <v>0.7</v>
      </c>
      <c r="DH950" s="34" t="s">
        <v>710</v>
      </c>
      <c r="DI950" s="35"/>
      <c r="DJ950" s="16"/>
      <c r="DK950" s="16" t="s">
        <v>144</v>
      </c>
      <c r="DL950" s="16"/>
      <c r="DM950" s="36">
        <v>0.7</v>
      </c>
    </row>
    <row r="951" spans="2:117" ht="15.75" customHeight="1" x14ac:dyDescent="0.25">
      <c r="B951" s="16">
        <v>230</v>
      </c>
      <c r="C951" s="16" t="s">
        <v>146</v>
      </c>
      <c r="D951" s="16" t="s">
        <v>714</v>
      </c>
      <c r="E951" s="16">
        <v>-8.0556249999999991</v>
      </c>
      <c r="F951" s="16">
        <v>-34.921185999999999</v>
      </c>
      <c r="G951" s="16" t="s">
        <v>160</v>
      </c>
      <c r="H951" s="17" t="s">
        <v>136</v>
      </c>
      <c r="I951" s="16" t="s">
        <v>135</v>
      </c>
      <c r="J951" s="17" t="s">
        <v>137</v>
      </c>
      <c r="K951" s="16">
        <v>70</v>
      </c>
      <c r="L951" s="17" t="s">
        <v>138</v>
      </c>
      <c r="M951" s="17">
        <v>0</v>
      </c>
      <c r="N951" s="16">
        <v>140</v>
      </c>
      <c r="O951" s="17">
        <v>1</v>
      </c>
      <c r="P951" s="17">
        <v>2.2999999999999998</v>
      </c>
      <c r="Q951" s="17">
        <v>6.8</v>
      </c>
      <c r="R951" s="16"/>
      <c r="S951" s="16"/>
      <c r="T951" s="16">
        <v>0</v>
      </c>
      <c r="U951" s="17">
        <v>2.21</v>
      </c>
      <c r="V951" s="17">
        <v>0</v>
      </c>
      <c r="W951" s="17">
        <v>0</v>
      </c>
      <c r="X951" s="17">
        <v>0</v>
      </c>
      <c r="Y951" s="17">
        <v>0</v>
      </c>
      <c r="Z951" s="17">
        <v>0</v>
      </c>
      <c r="AA951" s="17" t="s">
        <v>139</v>
      </c>
      <c r="AB951" s="17" t="s">
        <v>140</v>
      </c>
      <c r="AC951" s="17">
        <v>34</v>
      </c>
      <c r="AD951" s="17">
        <v>6.4340000000000002</v>
      </c>
      <c r="AE951" s="17">
        <v>1</v>
      </c>
      <c r="AF951" s="17">
        <v>0.75</v>
      </c>
      <c r="AG951" s="17">
        <v>2.69</v>
      </c>
      <c r="AH951" s="17">
        <f t="shared" si="967"/>
        <v>1.94</v>
      </c>
      <c r="AI951" s="17" t="s">
        <v>136</v>
      </c>
      <c r="AJ951" s="17" t="s">
        <v>136</v>
      </c>
      <c r="AK951" s="17" t="s">
        <v>141</v>
      </c>
      <c r="AL951" s="17">
        <v>2</v>
      </c>
      <c r="AM951" s="17">
        <v>0</v>
      </c>
      <c r="AN951" s="17"/>
      <c r="AO951" s="17">
        <v>0</v>
      </c>
      <c r="AP951" s="17">
        <v>0</v>
      </c>
      <c r="AQ951" s="17">
        <v>0</v>
      </c>
      <c r="AR951" s="17" t="s">
        <v>136</v>
      </c>
      <c r="AS951" s="19">
        <f t="shared" si="908"/>
        <v>0</v>
      </c>
      <c r="AT951" s="19"/>
      <c r="AU951" s="19">
        <f>VLOOKUP(G951,ABNT5101!$I$3:$J$9,2)</f>
        <v>10</v>
      </c>
      <c r="AV951" s="19">
        <f>VLOOKUP(G951,ABNT5101!$I$3:$M$9,5)</f>
        <v>0.18</v>
      </c>
      <c r="AW951" s="17" t="str">
        <f>_xlfn.XLOOKUP(G951,ABNT5101!I:I,ABNT5101!L:L)</f>
        <v>-</v>
      </c>
      <c r="AX951" s="17">
        <f>_xlfn.XLOOKUP(G951,ABNT5101!$I:$I,ABNT5101!M:M)</f>
        <v>0.18</v>
      </c>
      <c r="AY951" s="17" t="str">
        <f>_xlfn.XLOOKUP(G951,ABNT5101!$I:$I,ABNT5101!N:N)</f>
        <v>-</v>
      </c>
      <c r="AZ951" s="17">
        <f>_xlfn.XLOOKUP(G951,ABNT5101!$I:$I,ABNT5101!O:O)</f>
        <v>16</v>
      </c>
      <c r="BA951" s="20" t="str">
        <f t="shared" si="909"/>
        <v>ATENDE</v>
      </c>
      <c r="BB951" s="21">
        <f t="shared" ref="BB951:BC951" si="1139">BE951/AU951-1</f>
        <v>0.15600000000000014</v>
      </c>
      <c r="BC951" s="21">
        <f t="shared" si="1139"/>
        <v>1</v>
      </c>
      <c r="BD951" s="21" t="str">
        <f t="shared" si="911"/>
        <v>-</v>
      </c>
      <c r="BE951" s="22">
        <v>11.56</v>
      </c>
      <c r="BF951" s="22">
        <v>0.36</v>
      </c>
      <c r="BG951" s="22"/>
      <c r="BH951" s="22"/>
      <c r="BI951" s="23"/>
      <c r="BJ951" s="22"/>
      <c r="BK951" s="20" t="str">
        <f t="shared" si="912"/>
        <v>ATENDE</v>
      </c>
      <c r="BL951" s="20" t="str">
        <f t="shared" si="913"/>
        <v>ATENDE</v>
      </c>
      <c r="BM951" s="20" t="str">
        <f t="shared" si="914"/>
        <v>ATENDE</v>
      </c>
      <c r="BN951" s="20" t="str">
        <f t="shared" si="915"/>
        <v>ATENDE</v>
      </c>
      <c r="BO951" s="24" t="str">
        <f t="shared" si="916"/>
        <v>C4</v>
      </c>
      <c r="BP951" s="24" t="str">
        <f t="shared" si="1138"/>
        <v>P6</v>
      </c>
      <c r="BQ951" s="25">
        <f t="shared" si="1060"/>
        <v>1.33</v>
      </c>
      <c r="BR951" s="22">
        <v>6.99</v>
      </c>
      <c r="BS951" s="22">
        <v>1.8</v>
      </c>
      <c r="BT951" s="24">
        <f>IF(BP951="-","-",_xlfn.XLOOKUP(BP951,ABNT5101!$B$4:$B$9,ABNT5101!$C$4:$C$9))</f>
        <v>3</v>
      </c>
      <c r="BU951" s="24">
        <f>IF(BP951="-","-",_xlfn.XLOOKUP(BP951,ABNT5101!$B$4:$B$9,ABNT5101!$D$4:$D$9))</f>
        <v>0.6</v>
      </c>
      <c r="BV951" s="20" t="str">
        <f t="shared" si="918"/>
        <v>ATENDE</v>
      </c>
      <c r="BW951" s="20" t="str">
        <f t="shared" si="1061"/>
        <v>ATENDE</v>
      </c>
      <c r="BX951" s="20" t="str">
        <f t="shared" si="920"/>
        <v>ATENDE</v>
      </c>
      <c r="BY951" s="24" t="str">
        <f t="shared" si="1134"/>
        <v>P6</v>
      </c>
      <c r="BZ951" s="25">
        <f t="shared" si="921"/>
        <v>1.4566666666666666</v>
      </c>
      <c r="CA951" s="24">
        <v>7.37</v>
      </c>
      <c r="CB951" s="24">
        <v>4.07</v>
      </c>
      <c r="CC951" s="20">
        <f>IF(BY951="-","-",_xlfn.XLOOKUP(BY951,ABNT5101!$B$4:$B$9,ABNT5101!$C$4:$C$9))</f>
        <v>3</v>
      </c>
      <c r="CD951" s="24">
        <f>IF(BY951="-","-",_xlfn.XLOOKUP(BY951,ABNT5101!$B$4:$B$9,ABNT5101!$D$4:$D$9))</f>
        <v>0.6</v>
      </c>
      <c r="CE951" s="20" t="str">
        <f t="shared" si="922"/>
        <v>ATENDE</v>
      </c>
      <c r="CF951" s="20" t="str">
        <f t="shared" si="923"/>
        <v>ATENDE</v>
      </c>
      <c r="CG951" s="20" t="str">
        <f t="shared" si="1040"/>
        <v>ATENDE</v>
      </c>
      <c r="CH951" s="26" t="str">
        <f>_xlfn.XLOOKUP(CI951,'Banco de dados'!$B:$B,'Banco de dados'!$D:$D)</f>
        <v>SX LIGHTING</v>
      </c>
      <c r="CI951" s="27" t="s">
        <v>164</v>
      </c>
      <c r="CJ951" s="26" t="str">
        <f>_xlfn.XLOOKUP(CI951,'Banco de dados'!$B:$B,'Banco de dados'!$E:$E)</f>
        <v>SXINEVO040K50L12CZF7PHF</v>
      </c>
      <c r="CK951" s="26"/>
      <c r="CL951" s="26" t="e">
        <f>IF(CK951="-","-",_xlfn.XLOOKUP(CK951,'Banco de dados'!$B:$B,'Banco de dados'!$E:$E))</f>
        <v>#N/A</v>
      </c>
      <c r="CM951" s="28">
        <v>1</v>
      </c>
      <c r="CN951" s="26">
        <f>_xlfn.XLOOKUP(CI951,'Banco de dados'!$B:$B,'Banco de dados'!$H:$H)</f>
        <v>39</v>
      </c>
      <c r="CO951" s="26" t="e">
        <f t="array" aca="1" ref="CO951" ca="1">_xludf.XLOOKUP(CK951,'Banco de dados'!$B:$B,'Banco de dados'!$H:$H)</f>
        <v>#NAME?</v>
      </c>
      <c r="CP951" s="26" t="e">
        <f t="array" aca="1" ref="CP951" ca="1">_xludf.XLOOKUP(CI951,'Banco de dados'!$B:$B,'Banco de dados'!$F:$F)</f>
        <v>#NAME?</v>
      </c>
      <c r="CQ951" s="26" t="e">
        <f t="array" aca="1" ref="CQ951" ca="1">_xludf.XLOOKUP(CK951,'Banco de dados'!$B:$B,'Banco de dados'!$F:$F)</f>
        <v>#NAME?</v>
      </c>
      <c r="CR951" s="27">
        <v>0</v>
      </c>
      <c r="CS951" s="27"/>
      <c r="CT951" s="26" t="str">
        <f>IF(AG951=0.5,"Suporte",IF(AND(AG951&gt;='Braços de IP'!$B$9,AG951&lt;='Braços de IP'!$D$9),'Braços de IP'!$E$9,IF(AND(AG951&gt;='Braços de IP'!$B$10,AG951&lt;='Braços de IP'!$D$10),'Braços de IP'!$E$10,IF(AND(AG951&gt;='Braços de IP'!$B$11,AG951&lt;='Braços de IP'!$D$11),'Braços de IP'!$E$11,IF(AND(AG951&gt;='Braços de IP'!$B$12,AG951&lt;='Braços de IP'!$D$12),'Braços de IP'!$E$12,IF(AND(AG951&gt;='Braços de IP'!$B$13,AG951&lt;='Braços de IP'!$D$13),'Braços de IP'!$E$13,IF(AND(AG951&gt;='Braços de IP'!$B$14,AG951&lt;='Braços de IP'!$D$14),'Braços de IP'!$E$14,"ERRO")))))))</f>
        <v>Longo I</v>
      </c>
      <c r="CU951" s="27"/>
      <c r="CV951" s="26" t="str">
        <f>IF($CU951="","",VLOOKUP($CU951,'Braços de IP'!$E$9:$I$15,2,0))</f>
        <v/>
      </c>
      <c r="CW951" s="29" t="str">
        <f>IF($CU951="","",VLOOKUP($CU951,'Braços de IP'!$E$9:$I$15,5,0))</f>
        <v/>
      </c>
      <c r="CX951" s="26"/>
      <c r="CY951" s="26"/>
      <c r="CZ951" s="26"/>
      <c r="DA951" s="26"/>
      <c r="DB951" s="26"/>
      <c r="DC951" s="26"/>
      <c r="DD951" s="30">
        <v>21</v>
      </c>
      <c r="DE951" s="31">
        <v>70</v>
      </c>
      <c r="DF951" s="30">
        <v>91</v>
      </c>
      <c r="DG951" s="32">
        <v>0.7</v>
      </c>
      <c r="DH951" s="34" t="s">
        <v>710</v>
      </c>
      <c r="DI951" s="35"/>
      <c r="DJ951" s="16"/>
      <c r="DK951" s="16" t="s">
        <v>144</v>
      </c>
      <c r="DL951" s="16"/>
      <c r="DM951" s="36">
        <v>0.7</v>
      </c>
    </row>
    <row r="952" spans="2:117" ht="15.75" customHeight="1" x14ac:dyDescent="0.25">
      <c r="B952" s="16">
        <v>230</v>
      </c>
      <c r="C952" s="16" t="s">
        <v>146</v>
      </c>
      <c r="D952" s="16" t="s">
        <v>714</v>
      </c>
      <c r="E952" s="16">
        <v>-8.0556249999999991</v>
      </c>
      <c r="F952" s="16">
        <v>-34.921185999999999</v>
      </c>
      <c r="G952" s="16" t="s">
        <v>160</v>
      </c>
      <c r="H952" s="17" t="s">
        <v>136</v>
      </c>
      <c r="I952" s="16" t="s">
        <v>135</v>
      </c>
      <c r="J952" s="17" t="s">
        <v>137</v>
      </c>
      <c r="K952" s="16">
        <v>70</v>
      </c>
      <c r="L952" s="17" t="s">
        <v>138</v>
      </c>
      <c r="M952" s="17">
        <v>0</v>
      </c>
      <c r="N952" s="16">
        <v>140</v>
      </c>
      <c r="O952" s="17">
        <v>1</v>
      </c>
      <c r="P952" s="17">
        <v>2.2999999999999998</v>
      </c>
      <c r="Q952" s="17">
        <v>6.8</v>
      </c>
      <c r="R952" s="16"/>
      <c r="S952" s="16"/>
      <c r="T952" s="16">
        <v>0</v>
      </c>
      <c r="U952" s="17">
        <v>2.21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 t="s">
        <v>139</v>
      </c>
      <c r="AB952" s="17" t="s">
        <v>140</v>
      </c>
      <c r="AC952" s="17">
        <v>34</v>
      </c>
      <c r="AD952" s="17">
        <v>6.4340000000000002</v>
      </c>
      <c r="AE952" s="17">
        <v>1</v>
      </c>
      <c r="AF952" s="17">
        <v>0.75</v>
      </c>
      <c r="AG952" s="17">
        <v>2.69</v>
      </c>
      <c r="AH952" s="17">
        <f t="shared" si="967"/>
        <v>1.94</v>
      </c>
      <c r="AI952" s="17" t="s">
        <v>136</v>
      </c>
      <c r="AJ952" s="17" t="s">
        <v>136</v>
      </c>
      <c r="AK952" s="17" t="s">
        <v>141</v>
      </c>
      <c r="AL952" s="17">
        <v>2</v>
      </c>
      <c r="AM952" s="17">
        <v>0</v>
      </c>
      <c r="AN952" s="17"/>
      <c r="AO952" s="17">
        <v>0</v>
      </c>
      <c r="AP952" s="17">
        <v>0</v>
      </c>
      <c r="AQ952" s="17">
        <v>0</v>
      </c>
      <c r="AR952" s="17" t="s">
        <v>136</v>
      </c>
      <c r="AS952" s="19">
        <f t="shared" si="908"/>
        <v>0</v>
      </c>
      <c r="AT952" s="19"/>
      <c r="AU952" s="19">
        <f>VLOOKUP(G952,ABNT5101!$I$3:$J$9,2)</f>
        <v>10</v>
      </c>
      <c r="AV952" s="19">
        <f>VLOOKUP(G952,ABNT5101!$I$3:$M$9,5)</f>
        <v>0.18</v>
      </c>
      <c r="AW952" s="17" t="str">
        <f>_xlfn.XLOOKUP(G952,ABNT5101!I:I,ABNT5101!L:L)</f>
        <v>-</v>
      </c>
      <c r="AX952" s="17">
        <f>_xlfn.XLOOKUP(G952,ABNT5101!$I:$I,ABNT5101!M:M)</f>
        <v>0.18</v>
      </c>
      <c r="AY952" s="17" t="str">
        <f>_xlfn.XLOOKUP(G952,ABNT5101!$I:$I,ABNT5101!N:N)</f>
        <v>-</v>
      </c>
      <c r="AZ952" s="17">
        <f>_xlfn.XLOOKUP(G952,ABNT5101!$I:$I,ABNT5101!O:O)</f>
        <v>16</v>
      </c>
      <c r="BA952" s="20" t="str">
        <f t="shared" si="909"/>
        <v>ATENDE</v>
      </c>
      <c r="BB952" s="21">
        <f t="shared" ref="BB952:BC952" si="1140">BE952/AU952-1</f>
        <v>0.30899999999999994</v>
      </c>
      <c r="BC952" s="21">
        <f t="shared" si="1140"/>
        <v>0.61111111111111116</v>
      </c>
      <c r="BD952" s="21" t="str">
        <f t="shared" si="911"/>
        <v>-</v>
      </c>
      <c r="BE952" s="22">
        <v>13.09</v>
      </c>
      <c r="BF952" s="22">
        <v>0.28999999999999998</v>
      </c>
      <c r="BG952" s="22"/>
      <c r="BH952" s="22"/>
      <c r="BI952" s="23"/>
      <c r="BJ952" s="22"/>
      <c r="BK952" s="20" t="str">
        <f t="shared" si="912"/>
        <v>ATENDE</v>
      </c>
      <c r="BL952" s="20" t="str">
        <f t="shared" si="913"/>
        <v>ATENDE</v>
      </c>
      <c r="BM952" s="20" t="str">
        <f t="shared" si="914"/>
        <v>ATENDE</v>
      </c>
      <c r="BN952" s="20" t="str">
        <f t="shared" si="915"/>
        <v>ATENDE</v>
      </c>
      <c r="BO952" s="24" t="str">
        <f t="shared" si="916"/>
        <v>C4</v>
      </c>
      <c r="BP952" s="24" t="str">
        <f t="shared" si="1138"/>
        <v>P6</v>
      </c>
      <c r="BQ952" s="25">
        <f t="shared" si="1060"/>
        <v>1.44</v>
      </c>
      <c r="BR952" s="22">
        <v>7.32</v>
      </c>
      <c r="BS952" s="22">
        <v>1.96</v>
      </c>
      <c r="BT952" s="24">
        <f>IF(BP952="-","-",_xlfn.XLOOKUP(BP952,ABNT5101!$B$4:$B$9,ABNT5101!$C$4:$C$9))</f>
        <v>3</v>
      </c>
      <c r="BU952" s="24">
        <f>IF(BP952="-","-",_xlfn.XLOOKUP(BP952,ABNT5101!$B$4:$B$9,ABNT5101!$D$4:$D$9))</f>
        <v>0.6</v>
      </c>
      <c r="BV952" s="20" t="str">
        <f t="shared" si="918"/>
        <v>ATENDE</v>
      </c>
      <c r="BW952" s="20" t="str">
        <f t="shared" si="1061"/>
        <v>ATENDE</v>
      </c>
      <c r="BX952" s="20" t="str">
        <f t="shared" si="920"/>
        <v>ATENDE</v>
      </c>
      <c r="BY952" s="24" t="str">
        <f t="shared" si="1134"/>
        <v>P6</v>
      </c>
      <c r="BZ952" s="25">
        <f t="shared" si="921"/>
        <v>1.1733333333333333</v>
      </c>
      <c r="CA952" s="24">
        <v>6.52</v>
      </c>
      <c r="CB952" s="24">
        <v>2.4</v>
      </c>
      <c r="CC952" s="20">
        <f>IF(BY952="-","-",_xlfn.XLOOKUP(BY952,ABNT5101!$B$4:$B$9,ABNT5101!$C$4:$C$9))</f>
        <v>3</v>
      </c>
      <c r="CD952" s="24">
        <f>IF(BY952="-","-",_xlfn.XLOOKUP(BY952,ABNT5101!$B$4:$B$9,ABNT5101!$D$4:$D$9))</f>
        <v>0.6</v>
      </c>
      <c r="CE952" s="20" t="str">
        <f t="shared" si="922"/>
        <v>ATENDE</v>
      </c>
      <c r="CF952" s="20" t="str">
        <f t="shared" si="923"/>
        <v>ATENDE</v>
      </c>
      <c r="CG952" s="20" t="str">
        <f t="shared" si="1040"/>
        <v>ATENDE</v>
      </c>
      <c r="CH952" s="26" t="str">
        <f>_xlfn.XLOOKUP(CI952,'Banco de dados'!$B:$B,'Banco de dados'!$D:$D)</f>
        <v>TECNOWATT</v>
      </c>
      <c r="CI952" s="27" t="s">
        <v>495</v>
      </c>
      <c r="CJ952" s="26" t="str">
        <f>_xlfn.XLOOKUP(CI952,'Banco de dados'!$B:$B,'Banco de dados'!$E:$E)</f>
        <v>SIGSAGPTLRRSSNDL_40W_50IBBRS
1-10C1MUN6.5</v>
      </c>
      <c r="CK952" s="26"/>
      <c r="CL952" s="26" t="e">
        <f>IF(CK952="-","-",_xlfn.XLOOKUP(CK952,'Banco de dados'!$B:$B,'Banco de dados'!$E:$E))</f>
        <v>#N/A</v>
      </c>
      <c r="CM952" s="28">
        <v>1</v>
      </c>
      <c r="CN952" s="26">
        <f>_xlfn.XLOOKUP(CI952,'Banco de dados'!$B:$B,'Banco de dados'!$H:$H)</f>
        <v>40</v>
      </c>
      <c r="CO952" s="26" t="e">
        <f t="array" aca="1" ref="CO952" ca="1">_xludf.XLOOKUP(CK952,'Banco de dados'!$B:$B,'Banco de dados'!$H:$H)</f>
        <v>#NAME?</v>
      </c>
      <c r="CP952" s="26" t="e">
        <f t="array" aca="1" ref="CP952" ca="1">_xludf.XLOOKUP(CI952,'Banco de dados'!$B:$B,'Banco de dados'!$F:$F)</f>
        <v>#NAME?</v>
      </c>
      <c r="CQ952" s="26" t="e">
        <f t="array" aca="1" ref="CQ952" ca="1">_xludf.XLOOKUP(CK952,'Banco de dados'!$B:$B,'Banco de dados'!$F:$F)</f>
        <v>#NAME?</v>
      </c>
      <c r="CR952" s="27">
        <v>0</v>
      </c>
      <c r="CS952" s="27"/>
      <c r="CT952" s="26" t="str">
        <f>IF(AG952=0.5,"Suporte",IF(AND(AG952&gt;='Braços de IP'!$B$9,AG952&lt;='Braços de IP'!$D$9),'Braços de IP'!$E$9,IF(AND(AG952&gt;='Braços de IP'!$B$10,AG952&lt;='Braços de IP'!$D$10),'Braços de IP'!$E$10,IF(AND(AG952&gt;='Braços de IP'!$B$11,AG952&lt;='Braços de IP'!$D$11),'Braços de IP'!$E$11,IF(AND(AG952&gt;='Braços de IP'!$B$12,AG952&lt;='Braços de IP'!$D$12),'Braços de IP'!$E$12,IF(AND(AG952&gt;='Braços de IP'!$B$13,AG952&lt;='Braços de IP'!$D$13),'Braços de IP'!$E$13,IF(AND(AG952&gt;='Braços de IP'!$B$14,AG952&lt;='Braços de IP'!$D$14),'Braços de IP'!$E$14,"ERRO")))))))</f>
        <v>Longo I</v>
      </c>
      <c r="CU952" s="27"/>
      <c r="CV952" s="26" t="str">
        <f>IF($CU952="","",VLOOKUP($CU952,'Braços de IP'!$E$9:$I$15,2,0))</f>
        <v/>
      </c>
      <c r="CW952" s="29" t="str">
        <f>IF($CU952="","",VLOOKUP($CU952,'Braços de IP'!$E$9:$I$15,5,0))</f>
        <v/>
      </c>
      <c r="CX952" s="26"/>
      <c r="CY952" s="26"/>
      <c r="CZ952" s="26"/>
      <c r="DA952" s="26"/>
      <c r="DB952" s="26"/>
      <c r="DC952" s="26"/>
      <c r="DD952" s="30">
        <v>21</v>
      </c>
      <c r="DE952" s="31">
        <v>70</v>
      </c>
      <c r="DF952" s="30">
        <v>91</v>
      </c>
      <c r="DG952" s="32">
        <v>0.7</v>
      </c>
      <c r="DH952" s="34" t="s">
        <v>710</v>
      </c>
      <c r="DI952" s="35"/>
      <c r="DJ952" s="16"/>
      <c r="DK952" s="16" t="s">
        <v>144</v>
      </c>
      <c r="DL952" s="16"/>
      <c r="DM952" s="36">
        <v>0.7</v>
      </c>
    </row>
    <row r="953" spans="2:117" ht="15.75" customHeight="1" x14ac:dyDescent="0.25">
      <c r="B953" s="16">
        <v>231</v>
      </c>
      <c r="C953" s="16" t="s">
        <v>146</v>
      </c>
      <c r="D953" s="16" t="s">
        <v>715</v>
      </c>
      <c r="E953" s="16">
        <v>-8.0386710000000008</v>
      </c>
      <c r="F953" s="16">
        <v>-34.930872999999998</v>
      </c>
      <c r="G953" s="16" t="s">
        <v>157</v>
      </c>
      <c r="H953" s="17" t="s">
        <v>136</v>
      </c>
      <c r="I953" s="16" t="s">
        <v>135</v>
      </c>
      <c r="J953" s="17" t="s">
        <v>137</v>
      </c>
      <c r="K953" s="18">
        <v>40</v>
      </c>
      <c r="L953" s="17" t="s">
        <v>138</v>
      </c>
      <c r="M953" s="17">
        <v>0</v>
      </c>
      <c r="N953" s="16">
        <v>140</v>
      </c>
      <c r="O953" s="17">
        <v>1</v>
      </c>
      <c r="P953" s="17">
        <v>0.7</v>
      </c>
      <c r="Q953" s="17">
        <v>3.88</v>
      </c>
      <c r="R953" s="16"/>
      <c r="S953" s="16"/>
      <c r="T953" s="16">
        <v>0</v>
      </c>
      <c r="U953" s="17">
        <v>0.73</v>
      </c>
      <c r="V953" s="17">
        <v>0</v>
      </c>
      <c r="W953" s="17">
        <v>0</v>
      </c>
      <c r="X953" s="17">
        <v>0</v>
      </c>
      <c r="Y953" s="17">
        <v>0</v>
      </c>
      <c r="Z953" s="17">
        <v>0</v>
      </c>
      <c r="AA953" s="17" t="s">
        <v>139</v>
      </c>
      <c r="AB953" s="17" t="s">
        <v>140</v>
      </c>
      <c r="AC953" s="17">
        <v>21.77</v>
      </c>
      <c r="AD953" s="17">
        <v>7.5</v>
      </c>
      <c r="AE953" s="17">
        <v>1</v>
      </c>
      <c r="AF953" s="17">
        <v>0.4</v>
      </c>
      <c r="AG953" s="17">
        <v>2.13</v>
      </c>
      <c r="AH953" s="17">
        <f t="shared" si="967"/>
        <v>1.73</v>
      </c>
      <c r="AI953" s="17" t="s">
        <v>136</v>
      </c>
      <c r="AJ953" s="17" t="s">
        <v>136</v>
      </c>
      <c r="AK953" s="17" t="s">
        <v>141</v>
      </c>
      <c r="AL953" s="17">
        <v>2</v>
      </c>
      <c r="AM953" s="17">
        <v>0</v>
      </c>
      <c r="AN953" s="17"/>
      <c r="AO953" s="17">
        <v>0</v>
      </c>
      <c r="AP953" s="17">
        <v>0</v>
      </c>
      <c r="AQ953" s="17">
        <v>0</v>
      </c>
      <c r="AR953" s="17" t="s">
        <v>136</v>
      </c>
      <c r="AS953" s="19">
        <f t="shared" si="908"/>
        <v>0</v>
      </c>
      <c r="AT953" s="19"/>
      <c r="AU953" s="19">
        <f>VLOOKUP(G953,ABNT5101!$I$3:$J$9,2)</f>
        <v>7.5</v>
      </c>
      <c r="AV953" s="19">
        <f>VLOOKUP(G953,ABNT5101!$I$3:$M$9,5)</f>
        <v>0.18</v>
      </c>
      <c r="AW953" s="17" t="str">
        <f>_xlfn.XLOOKUP(G953,ABNT5101!I:I,ABNT5101!L:L)</f>
        <v>-</v>
      </c>
      <c r="AX953" s="17">
        <f>_xlfn.XLOOKUP(G953,ABNT5101!$I:$I,ABNT5101!M:M)</f>
        <v>0.18</v>
      </c>
      <c r="AY953" s="17" t="str">
        <f>_xlfn.XLOOKUP(G953,ABNT5101!$I:$I,ABNT5101!N:N)</f>
        <v>-</v>
      </c>
      <c r="AZ953" s="17">
        <f>_xlfn.XLOOKUP(G953,ABNT5101!$I:$I,ABNT5101!O:O)</f>
        <v>16</v>
      </c>
      <c r="BA953" s="20" t="str">
        <f t="shared" si="909"/>
        <v>ATENDE</v>
      </c>
      <c r="BB953" s="21">
        <f t="shared" ref="BB953:BC953" si="1141">BE953/AU953-1</f>
        <v>0.45866666666666656</v>
      </c>
      <c r="BC953" s="21">
        <f t="shared" si="1141"/>
        <v>2.6111111111111112</v>
      </c>
      <c r="BD953" s="21" t="str">
        <f t="shared" si="911"/>
        <v>-</v>
      </c>
      <c r="BE953" s="22">
        <v>10.94</v>
      </c>
      <c r="BF953" s="22">
        <v>0.65</v>
      </c>
      <c r="BG953" s="22"/>
      <c r="BH953" s="22"/>
      <c r="BI953" s="23"/>
      <c r="BJ953" s="22"/>
      <c r="BK953" s="20" t="str">
        <f t="shared" si="912"/>
        <v>ATENDE</v>
      </c>
      <c r="BL953" s="20" t="str">
        <f t="shared" si="913"/>
        <v>ATENDE</v>
      </c>
      <c r="BM953" s="20" t="str">
        <f t="shared" si="914"/>
        <v>ATENDE</v>
      </c>
      <c r="BN953" s="20" t="str">
        <f t="shared" si="915"/>
        <v>ATENDE</v>
      </c>
      <c r="BO953" s="24" t="str">
        <f t="shared" si="916"/>
        <v>C5</v>
      </c>
      <c r="BP953" s="24" t="str">
        <f t="shared" si="1138"/>
        <v>P6</v>
      </c>
      <c r="BQ953" s="25">
        <f t="shared" si="1060"/>
        <v>2.0033333333333334</v>
      </c>
      <c r="BR953" s="22">
        <v>9.01</v>
      </c>
      <c r="BS953" s="22">
        <v>6.41</v>
      </c>
      <c r="BT953" s="24">
        <f>IF(BP953="-","-",_xlfn.XLOOKUP(BP953,ABNT5101!$B$4:$B$9,ABNT5101!$C$4:$C$9))</f>
        <v>3</v>
      </c>
      <c r="BU953" s="24">
        <f>IF(BP953="-","-",_xlfn.XLOOKUP(BP953,ABNT5101!$B$4:$B$9,ABNT5101!$D$4:$D$9))</f>
        <v>0.6</v>
      </c>
      <c r="BV953" s="20" t="str">
        <f t="shared" si="918"/>
        <v>ATENDE</v>
      </c>
      <c r="BW953" s="20" t="str">
        <f t="shared" si="1061"/>
        <v>ATENDE</v>
      </c>
      <c r="BX953" s="20" t="str">
        <f t="shared" si="920"/>
        <v>ATENDE</v>
      </c>
      <c r="BY953" s="24" t="str">
        <f t="shared" si="1134"/>
        <v>P6</v>
      </c>
      <c r="BZ953" s="25">
        <f t="shared" si="921"/>
        <v>2.7833333333333332</v>
      </c>
      <c r="CA953" s="24">
        <v>11.35</v>
      </c>
      <c r="CB953" s="24">
        <v>7.94</v>
      </c>
      <c r="CC953" s="20">
        <f>IF(BY953="-","-",_xlfn.XLOOKUP(BY953,ABNT5101!$B$4:$B$9,ABNT5101!$C$4:$C$9))</f>
        <v>3</v>
      </c>
      <c r="CD953" s="24">
        <f>IF(BY953="-","-",_xlfn.XLOOKUP(BY953,ABNT5101!$B$4:$B$9,ABNT5101!$D$4:$D$9))</f>
        <v>0.6</v>
      </c>
      <c r="CE953" s="20" t="str">
        <f t="shared" si="922"/>
        <v>ATENDE</v>
      </c>
      <c r="CF953" s="20" t="str">
        <f t="shared" si="923"/>
        <v>ATENDE</v>
      </c>
      <c r="CG953" s="20" t="str">
        <f t="shared" si="1040"/>
        <v>ATENDE</v>
      </c>
      <c r="CH953" s="26" t="str">
        <f>_xlfn.XLOOKUP(CI953,'Banco de dados'!$B:$B,'Banco de dados'!$D:$D)</f>
        <v>LEDSTAR</v>
      </c>
      <c r="CI953" s="27" t="s">
        <v>268</v>
      </c>
      <c r="CJ953" s="26" t="str">
        <f>_xlfn.XLOOKUP(CI953,'Banco de dados'!$B:$B,'Banco de dados'!$E:$E)</f>
        <v>LUM LED SL VT 9.1 28W</v>
      </c>
      <c r="CK953" s="26"/>
      <c r="CL953" s="26" t="e">
        <f>IF(CK953="-","-",_xlfn.XLOOKUP(CK953,'Banco de dados'!$B:$B,'Banco de dados'!$E:$E))</f>
        <v>#N/A</v>
      </c>
      <c r="CM953" s="28">
        <v>1</v>
      </c>
      <c r="CN953" s="26">
        <f>_xlfn.XLOOKUP(CI953,'Banco de dados'!$B:$B,'Banco de dados'!$H:$H)</f>
        <v>28</v>
      </c>
      <c r="CO953" s="26" t="e">
        <f t="array" aca="1" ref="CO953" ca="1">_xludf.XLOOKUP(CK953,'Banco de dados'!$B:$B,'Banco de dados'!$H:$H)</f>
        <v>#NAME?</v>
      </c>
      <c r="CP953" s="26" t="e">
        <f t="array" aca="1" ref="CP953" ca="1">_xludf.XLOOKUP(CI953,'Banco de dados'!$B:$B,'Banco de dados'!$F:$F)</f>
        <v>#NAME?</v>
      </c>
      <c r="CQ953" s="26" t="e">
        <f t="array" aca="1" ref="CQ953" ca="1">_xludf.XLOOKUP(CK953,'Banco de dados'!$B:$B,'Banco de dados'!$F:$F)</f>
        <v>#NAME?</v>
      </c>
      <c r="CR953" s="27">
        <v>0</v>
      </c>
      <c r="CS953" s="27"/>
      <c r="CT953" s="26" t="str">
        <f>IF(AG953=0.5,"Suporte",IF(AND(AG953&gt;='Braços de IP'!$B$9,AG953&lt;='Braços de IP'!$D$9),'Braços de IP'!$E$9,IF(AND(AG953&gt;='Braços de IP'!$B$10,AG953&lt;='Braços de IP'!$D$10),'Braços de IP'!$E$10,IF(AND(AG953&gt;='Braços de IP'!$B$11,AG953&lt;='Braços de IP'!$D$11),'Braços de IP'!$E$11,IF(AND(AG953&gt;='Braços de IP'!$B$12,AG953&lt;='Braços de IP'!$D$12),'Braços de IP'!$E$12,IF(AND(AG953&gt;='Braços de IP'!$B$13,AG953&lt;='Braços de IP'!$D$13),'Braços de IP'!$E$13,IF(AND(AG953&gt;='Braços de IP'!$B$14,AG953&lt;='Braços de IP'!$D$14),'Braços de IP'!$E$14,"ERRO")))))))</f>
        <v>Médio I</v>
      </c>
      <c r="CU953" s="27"/>
      <c r="CV953" s="26" t="str">
        <f>IF($CU953="","",VLOOKUP($CU953,'Braços de IP'!$E$9:$I$15,2,0))</f>
        <v/>
      </c>
      <c r="CW953" s="29" t="str">
        <f>IF($CU953="","",VLOOKUP($CU953,'Braços de IP'!$E$9:$I$15,5,0))</f>
        <v/>
      </c>
      <c r="CX953" s="26"/>
      <c r="CY953" s="26"/>
      <c r="CZ953" s="26"/>
      <c r="DA953" s="26"/>
      <c r="DB953" s="26"/>
      <c r="DC953" s="26"/>
      <c r="DD953" s="30">
        <v>21</v>
      </c>
      <c r="DE953" s="31">
        <v>70</v>
      </c>
      <c r="DF953" s="30">
        <v>91</v>
      </c>
      <c r="DG953" s="32">
        <v>0.7</v>
      </c>
      <c r="DH953" s="34" t="s">
        <v>710</v>
      </c>
      <c r="DI953" s="35"/>
      <c r="DJ953" s="16"/>
      <c r="DK953" s="16" t="s">
        <v>144</v>
      </c>
      <c r="DL953" s="16"/>
      <c r="DM953" s="36">
        <v>0.7</v>
      </c>
    </row>
    <row r="954" spans="2:117" ht="15.75" customHeight="1" x14ac:dyDescent="0.25">
      <c r="B954" s="16">
        <v>231</v>
      </c>
      <c r="C954" s="16" t="s">
        <v>146</v>
      </c>
      <c r="D954" s="16" t="s">
        <v>715</v>
      </c>
      <c r="E954" s="16">
        <v>-8.0386710000000008</v>
      </c>
      <c r="F954" s="16">
        <v>-34.930872999999998</v>
      </c>
      <c r="G954" s="16" t="s">
        <v>157</v>
      </c>
      <c r="H954" s="17" t="s">
        <v>136</v>
      </c>
      <c r="I954" s="16" t="s">
        <v>135</v>
      </c>
      <c r="J954" s="17" t="s">
        <v>137</v>
      </c>
      <c r="K954" s="18">
        <v>40</v>
      </c>
      <c r="L954" s="17" t="s">
        <v>138</v>
      </c>
      <c r="M954" s="17">
        <v>0</v>
      </c>
      <c r="N954" s="16">
        <v>140</v>
      </c>
      <c r="O954" s="17">
        <v>1</v>
      </c>
      <c r="P954" s="17">
        <v>0.7</v>
      </c>
      <c r="Q954" s="17">
        <v>3.88</v>
      </c>
      <c r="R954" s="16"/>
      <c r="S954" s="16"/>
      <c r="T954" s="16">
        <v>0</v>
      </c>
      <c r="U954" s="17">
        <v>0.73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 t="s">
        <v>139</v>
      </c>
      <c r="AB954" s="17" t="s">
        <v>140</v>
      </c>
      <c r="AC954" s="17">
        <v>21.77</v>
      </c>
      <c r="AD954" s="17">
        <v>7.5</v>
      </c>
      <c r="AE954" s="17">
        <v>1</v>
      </c>
      <c r="AF954" s="17">
        <v>0.4</v>
      </c>
      <c r="AG954" s="17">
        <v>2.13</v>
      </c>
      <c r="AH954" s="17">
        <f t="shared" si="967"/>
        <v>1.73</v>
      </c>
      <c r="AI954" s="17" t="s">
        <v>136</v>
      </c>
      <c r="AJ954" s="17" t="s">
        <v>136</v>
      </c>
      <c r="AK954" s="17" t="s">
        <v>141</v>
      </c>
      <c r="AL954" s="17">
        <v>2</v>
      </c>
      <c r="AM954" s="17">
        <v>0</v>
      </c>
      <c r="AN954" s="17"/>
      <c r="AO954" s="17">
        <v>0</v>
      </c>
      <c r="AP954" s="17">
        <v>0</v>
      </c>
      <c r="AQ954" s="17">
        <v>0</v>
      </c>
      <c r="AR954" s="17" t="s">
        <v>136</v>
      </c>
      <c r="AS954" s="19">
        <f t="shared" si="908"/>
        <v>0</v>
      </c>
      <c r="AT954" s="19"/>
      <c r="AU954" s="19">
        <f>VLOOKUP(G954,ABNT5101!$I$3:$J$9,2)</f>
        <v>7.5</v>
      </c>
      <c r="AV954" s="19">
        <f>VLOOKUP(G954,ABNT5101!$I$3:$M$9,5)</f>
        <v>0.18</v>
      </c>
      <c r="AW954" s="17" t="str">
        <f>_xlfn.XLOOKUP(G954,ABNT5101!I:I,ABNT5101!L:L)</f>
        <v>-</v>
      </c>
      <c r="AX954" s="17">
        <f>_xlfn.XLOOKUP(G954,ABNT5101!$I:$I,ABNT5101!M:M)</f>
        <v>0.18</v>
      </c>
      <c r="AY954" s="17" t="str">
        <f>_xlfn.XLOOKUP(G954,ABNT5101!$I:$I,ABNT5101!N:N)</f>
        <v>-</v>
      </c>
      <c r="AZ954" s="17">
        <f>_xlfn.XLOOKUP(G954,ABNT5101!$I:$I,ABNT5101!O:O)</f>
        <v>16</v>
      </c>
      <c r="BA954" s="20" t="str">
        <f t="shared" si="909"/>
        <v>ATENDE</v>
      </c>
      <c r="BB954" s="21">
        <f t="shared" ref="BB954:BC954" si="1142">BE954/AU954-1</f>
        <v>0.21599999999999997</v>
      </c>
      <c r="BC954" s="21">
        <f t="shared" si="1142"/>
        <v>3.2777777777777777</v>
      </c>
      <c r="BD954" s="21" t="str">
        <f t="shared" si="911"/>
        <v>-</v>
      </c>
      <c r="BE954" s="22">
        <v>9.1199999999999992</v>
      </c>
      <c r="BF954" s="22">
        <v>0.77</v>
      </c>
      <c r="BG954" s="22"/>
      <c r="BH954" s="22"/>
      <c r="BI954" s="23"/>
      <c r="BJ954" s="22"/>
      <c r="BK954" s="20" t="str">
        <f t="shared" si="912"/>
        <v>ATENDE</v>
      </c>
      <c r="BL954" s="20" t="str">
        <f t="shared" si="913"/>
        <v>ATENDE</v>
      </c>
      <c r="BM954" s="20" t="str">
        <f t="shared" si="914"/>
        <v>ATENDE</v>
      </c>
      <c r="BN954" s="20" t="str">
        <f t="shared" si="915"/>
        <v>ATENDE</v>
      </c>
      <c r="BO954" s="24" t="str">
        <f t="shared" si="916"/>
        <v>C5</v>
      </c>
      <c r="BP954" s="24" t="str">
        <f t="shared" si="1138"/>
        <v>P6</v>
      </c>
      <c r="BQ954" s="25">
        <f t="shared" si="1060"/>
        <v>1.4566666666666666</v>
      </c>
      <c r="BR954" s="22">
        <v>7.37</v>
      </c>
      <c r="BS954" s="22">
        <v>5.94</v>
      </c>
      <c r="BT954" s="24">
        <f>IF(BP954="-","-",_xlfn.XLOOKUP(BP954,ABNT5101!$B$4:$B$9,ABNT5101!$C$4:$C$9))</f>
        <v>3</v>
      </c>
      <c r="BU954" s="24">
        <f>IF(BP954="-","-",_xlfn.XLOOKUP(BP954,ABNT5101!$B$4:$B$9,ABNT5101!$D$4:$D$9))</f>
        <v>0.6</v>
      </c>
      <c r="BV954" s="20" t="str">
        <f t="shared" si="918"/>
        <v>ATENDE</v>
      </c>
      <c r="BW954" s="20" t="str">
        <f t="shared" si="1061"/>
        <v>ATENDE</v>
      </c>
      <c r="BX954" s="20" t="str">
        <f t="shared" si="920"/>
        <v>ATENDE</v>
      </c>
      <c r="BY954" s="24" t="str">
        <f t="shared" si="1134"/>
        <v>P6</v>
      </c>
      <c r="BZ954" s="25">
        <f t="shared" si="921"/>
        <v>2.15</v>
      </c>
      <c r="CA954" s="24">
        <v>9.4499999999999993</v>
      </c>
      <c r="CB954" s="24">
        <v>8</v>
      </c>
      <c r="CC954" s="20">
        <f>IF(BY954="-","-",_xlfn.XLOOKUP(BY954,ABNT5101!$B$4:$B$9,ABNT5101!$C$4:$C$9))</f>
        <v>3</v>
      </c>
      <c r="CD954" s="24">
        <f>IF(BY954="-","-",_xlfn.XLOOKUP(BY954,ABNT5101!$B$4:$B$9,ABNT5101!$D$4:$D$9))</f>
        <v>0.6</v>
      </c>
      <c r="CE954" s="20" t="str">
        <f t="shared" si="922"/>
        <v>ATENDE</v>
      </c>
      <c r="CF954" s="20" t="str">
        <f t="shared" si="923"/>
        <v>ATENDE</v>
      </c>
      <c r="CG954" s="20" t="str">
        <f t="shared" si="1040"/>
        <v>ATENDE</v>
      </c>
      <c r="CH954" s="26" t="str">
        <f>_xlfn.XLOOKUP(CI954,'Banco de dados'!$B:$B,'Banco de dados'!$D:$D)</f>
        <v>SX LIGHTING</v>
      </c>
      <c r="CI954" s="27" t="s">
        <v>271</v>
      </c>
      <c r="CJ954" s="26" t="str">
        <f>_xlfn.XLOOKUP(CI954,'Banco de dados'!$B:$B,'Banco de dados'!$E:$E)</f>
        <v>SXINEVO020K50L12CZF7PHF</v>
      </c>
      <c r="CK954" s="26"/>
      <c r="CL954" s="26" t="e">
        <f>IF(CK954="-","-",_xlfn.XLOOKUP(CK954,'Banco de dados'!$B:$B,'Banco de dados'!$E:$E))</f>
        <v>#N/A</v>
      </c>
      <c r="CM954" s="28">
        <v>1</v>
      </c>
      <c r="CN954" s="26">
        <f>_xlfn.XLOOKUP(CI954,'Banco de dados'!$B:$B,'Banco de dados'!$H:$H)</f>
        <v>22.5</v>
      </c>
      <c r="CO954" s="26" t="e">
        <f t="array" aca="1" ref="CO954" ca="1">_xludf.XLOOKUP(CK954,'Banco de dados'!$B:$B,'Banco de dados'!$H:$H)</f>
        <v>#NAME?</v>
      </c>
      <c r="CP954" s="26" t="e">
        <f t="array" aca="1" ref="CP954" ca="1">_xludf.XLOOKUP(CI954,'Banco de dados'!$B:$B,'Banco de dados'!$F:$F)</f>
        <v>#NAME?</v>
      </c>
      <c r="CQ954" s="26" t="e">
        <f t="array" aca="1" ref="CQ954" ca="1">_xludf.XLOOKUP(CK954,'Banco de dados'!$B:$B,'Banco de dados'!$F:$F)</f>
        <v>#NAME?</v>
      </c>
      <c r="CR954" s="27">
        <v>0</v>
      </c>
      <c r="CS954" s="27">
        <v>10</v>
      </c>
      <c r="CT954" s="26" t="str">
        <f>IF(AG954=0.5,"Suporte",IF(AND(AG954&gt;='Braços de IP'!$B$9,AG954&lt;='Braços de IP'!$D$9),'Braços de IP'!$E$9,IF(AND(AG954&gt;='Braços de IP'!$B$10,AG954&lt;='Braços de IP'!$D$10),'Braços de IP'!$E$10,IF(AND(AG954&gt;='Braços de IP'!$B$11,AG954&lt;='Braços de IP'!$D$11),'Braços de IP'!$E$11,IF(AND(AG954&gt;='Braços de IP'!$B$12,AG954&lt;='Braços de IP'!$D$12),'Braços de IP'!$E$12,IF(AND(AG954&gt;='Braços de IP'!$B$13,AG954&lt;='Braços de IP'!$D$13),'Braços de IP'!$E$13,IF(AND(AG954&gt;='Braços de IP'!$B$14,AG954&lt;='Braços de IP'!$D$14),'Braços de IP'!$E$14,"ERRO")))))))</f>
        <v>Médio I</v>
      </c>
      <c r="CU954" s="27"/>
      <c r="CV954" s="26" t="str">
        <f>IF($CU954="","",VLOOKUP($CU954,'Braços de IP'!$E$9:$I$15,2,0))</f>
        <v/>
      </c>
      <c r="CW954" s="29" t="str">
        <f>IF($CU954="","",VLOOKUP($CU954,'Braços de IP'!$E$9:$I$15,5,0))</f>
        <v/>
      </c>
      <c r="CX954" s="26"/>
      <c r="CY954" s="26"/>
      <c r="CZ954" s="26"/>
      <c r="DA954" s="26"/>
      <c r="DB954" s="26"/>
      <c r="DC954" s="26"/>
      <c r="DD954" s="30">
        <v>21</v>
      </c>
      <c r="DE954" s="31">
        <v>70</v>
      </c>
      <c r="DF954" s="30">
        <v>91</v>
      </c>
      <c r="DG954" s="32">
        <v>0.7</v>
      </c>
      <c r="DH954" s="34" t="s">
        <v>710</v>
      </c>
      <c r="DI954" s="35"/>
      <c r="DJ954" s="16"/>
      <c r="DK954" s="16" t="s">
        <v>144</v>
      </c>
      <c r="DL954" s="16"/>
      <c r="DM954" s="36">
        <v>0.7</v>
      </c>
    </row>
    <row r="955" spans="2:117" ht="15.75" customHeight="1" x14ac:dyDescent="0.25">
      <c r="B955" s="16">
        <v>231</v>
      </c>
      <c r="C955" s="16" t="s">
        <v>146</v>
      </c>
      <c r="D955" s="16" t="s">
        <v>715</v>
      </c>
      <c r="E955" s="16">
        <v>-8.0386710000000008</v>
      </c>
      <c r="F955" s="16">
        <v>-34.930872999999998</v>
      </c>
      <c r="G955" s="16" t="s">
        <v>157</v>
      </c>
      <c r="H955" s="17" t="s">
        <v>136</v>
      </c>
      <c r="I955" s="16" t="s">
        <v>135</v>
      </c>
      <c r="J955" s="17" t="s">
        <v>137</v>
      </c>
      <c r="K955" s="18">
        <v>40</v>
      </c>
      <c r="L955" s="17" t="s">
        <v>138</v>
      </c>
      <c r="M955" s="17">
        <v>0</v>
      </c>
      <c r="N955" s="16">
        <v>140</v>
      </c>
      <c r="O955" s="17">
        <v>1</v>
      </c>
      <c r="P955" s="17">
        <v>0.7</v>
      </c>
      <c r="Q955" s="17">
        <v>3.88</v>
      </c>
      <c r="R955" s="16"/>
      <c r="S955" s="16"/>
      <c r="T955" s="16">
        <v>0</v>
      </c>
      <c r="U955" s="17">
        <v>0.73</v>
      </c>
      <c r="V955" s="17">
        <v>0</v>
      </c>
      <c r="W955" s="17">
        <v>0</v>
      </c>
      <c r="X955" s="17">
        <v>0</v>
      </c>
      <c r="Y955" s="17">
        <v>0</v>
      </c>
      <c r="Z955" s="17">
        <v>0</v>
      </c>
      <c r="AA955" s="17" t="s">
        <v>139</v>
      </c>
      <c r="AB955" s="17" t="s">
        <v>140</v>
      </c>
      <c r="AC955" s="17">
        <v>21.77</v>
      </c>
      <c r="AD955" s="17">
        <v>7.5</v>
      </c>
      <c r="AE955" s="17">
        <v>1</v>
      </c>
      <c r="AF955" s="17">
        <v>0.4</v>
      </c>
      <c r="AG955" s="17">
        <v>2.13</v>
      </c>
      <c r="AH955" s="17">
        <f t="shared" si="967"/>
        <v>1.73</v>
      </c>
      <c r="AI955" s="17" t="s">
        <v>136</v>
      </c>
      <c r="AJ955" s="17" t="s">
        <v>136</v>
      </c>
      <c r="AK955" s="17" t="s">
        <v>141</v>
      </c>
      <c r="AL955" s="17">
        <v>2</v>
      </c>
      <c r="AM955" s="17">
        <v>0</v>
      </c>
      <c r="AN955" s="17"/>
      <c r="AO955" s="17">
        <v>0</v>
      </c>
      <c r="AP955" s="17">
        <v>0</v>
      </c>
      <c r="AQ955" s="17">
        <v>0</v>
      </c>
      <c r="AR955" s="17" t="s">
        <v>136</v>
      </c>
      <c r="AS955" s="19">
        <f t="shared" si="908"/>
        <v>0</v>
      </c>
      <c r="AT955" s="19"/>
      <c r="AU955" s="19">
        <f>VLOOKUP(G955,ABNT5101!$I$3:$J$9,2)</f>
        <v>7.5</v>
      </c>
      <c r="AV955" s="19">
        <f>VLOOKUP(G955,ABNT5101!$I$3:$M$9,5)</f>
        <v>0.18</v>
      </c>
      <c r="AW955" s="17" t="str">
        <f>_xlfn.XLOOKUP(G955,ABNT5101!I:I,ABNT5101!L:L)</f>
        <v>-</v>
      </c>
      <c r="AX955" s="17">
        <f>_xlfn.XLOOKUP(G955,ABNT5101!$I:$I,ABNT5101!M:M)</f>
        <v>0.18</v>
      </c>
      <c r="AY955" s="17" t="str">
        <f>_xlfn.XLOOKUP(G955,ABNT5101!$I:$I,ABNT5101!N:N)</f>
        <v>-</v>
      </c>
      <c r="AZ955" s="17">
        <f>_xlfn.XLOOKUP(G955,ABNT5101!$I:$I,ABNT5101!O:O)</f>
        <v>16</v>
      </c>
      <c r="BA955" s="20" t="str">
        <f t="shared" si="909"/>
        <v>ATENDE</v>
      </c>
      <c r="BB955" s="21">
        <f t="shared" ref="BB955:BC955" si="1143">BE955/AU955-1</f>
        <v>0.82933333333333348</v>
      </c>
      <c r="BC955" s="21">
        <f t="shared" si="1143"/>
        <v>3.0555555555555554</v>
      </c>
      <c r="BD955" s="21" t="str">
        <f t="shared" si="911"/>
        <v>-</v>
      </c>
      <c r="BE955" s="22">
        <v>13.72</v>
      </c>
      <c r="BF955" s="22">
        <v>0.73</v>
      </c>
      <c r="BG955" s="22"/>
      <c r="BH955" s="22"/>
      <c r="BI955" s="23"/>
      <c r="BJ955" s="22"/>
      <c r="BK955" s="20" t="str">
        <f t="shared" si="912"/>
        <v>ATENDE</v>
      </c>
      <c r="BL955" s="20" t="str">
        <f t="shared" si="913"/>
        <v>ATENDE</v>
      </c>
      <c r="BM955" s="20" t="str">
        <f t="shared" si="914"/>
        <v>ATENDE</v>
      </c>
      <c r="BN955" s="20" t="str">
        <f t="shared" si="915"/>
        <v>ATENDE</v>
      </c>
      <c r="BO955" s="24" t="str">
        <f t="shared" si="916"/>
        <v>C5</v>
      </c>
      <c r="BP955" s="24" t="str">
        <f t="shared" si="1138"/>
        <v>P6</v>
      </c>
      <c r="BQ955" s="25">
        <f t="shared" si="1060"/>
        <v>2.5133333333333332</v>
      </c>
      <c r="BR955" s="22">
        <v>10.54</v>
      </c>
      <c r="BS955" s="22">
        <v>8.5500000000000007</v>
      </c>
      <c r="BT955" s="24">
        <f>IF(BP955="-","-",_xlfn.XLOOKUP(BP955,ABNT5101!$B$4:$B$9,ABNT5101!$C$4:$C$9))</f>
        <v>3</v>
      </c>
      <c r="BU955" s="24">
        <f>IF(BP955="-","-",_xlfn.XLOOKUP(BP955,ABNT5101!$B$4:$B$9,ABNT5101!$D$4:$D$9))</f>
        <v>0.6</v>
      </c>
      <c r="BV955" s="20" t="str">
        <f t="shared" si="918"/>
        <v>ATENDE</v>
      </c>
      <c r="BW955" s="20" t="str">
        <f t="shared" si="1061"/>
        <v>ATENDE</v>
      </c>
      <c r="BX955" s="20" t="str">
        <f t="shared" si="920"/>
        <v>ATENDE</v>
      </c>
      <c r="BY955" s="24" t="str">
        <f t="shared" si="1134"/>
        <v>P6</v>
      </c>
      <c r="BZ955" s="25">
        <f t="shared" si="921"/>
        <v>3.7833333333333332</v>
      </c>
      <c r="CA955" s="24">
        <v>14.35</v>
      </c>
      <c r="CB955" s="24">
        <v>12.14</v>
      </c>
      <c r="CC955" s="20">
        <f>IF(BY955="-","-",_xlfn.XLOOKUP(BY955,ABNT5101!$B$4:$B$9,ABNT5101!$C$4:$C$9))</f>
        <v>3</v>
      </c>
      <c r="CD955" s="24">
        <f>IF(BY955="-","-",_xlfn.XLOOKUP(BY955,ABNT5101!$B$4:$B$9,ABNT5101!$D$4:$D$9))</f>
        <v>0.6</v>
      </c>
      <c r="CE955" s="20" t="str">
        <f t="shared" si="922"/>
        <v>ATENDE</v>
      </c>
      <c r="CF955" s="20" t="str">
        <f t="shared" si="923"/>
        <v>ATENDE</v>
      </c>
      <c r="CG955" s="20" t="str">
        <f t="shared" si="1040"/>
        <v>ATENDE</v>
      </c>
      <c r="CH955" s="26" t="str">
        <f>_xlfn.XLOOKUP(CI955,'Banco de dados'!$B:$B,'Banco de dados'!$D:$D)</f>
        <v>TECNOWATT</v>
      </c>
      <c r="CI955" s="27" t="s">
        <v>477</v>
      </c>
      <c r="CJ955" s="26" t="str">
        <f>_xlfn.XLOOKUP(CI955,'Banco de dados'!$B:$B,'Banco de dados'!$E:$E)</f>
        <v>SIGSAGPTLRRSSNDL_30W_38IBBRS
1-10C1MUN6.5</v>
      </c>
      <c r="CK955" s="26"/>
      <c r="CL955" s="26" t="e">
        <f>IF(CK955="-","-",_xlfn.XLOOKUP(CK955,'Banco de dados'!$B:$B,'Banco de dados'!$E:$E))</f>
        <v>#N/A</v>
      </c>
      <c r="CM955" s="28">
        <v>1</v>
      </c>
      <c r="CN955" s="26">
        <f>_xlfn.XLOOKUP(CI955,'Banco de dados'!$B:$B,'Banco de dados'!$H:$H)</f>
        <v>30</v>
      </c>
      <c r="CO955" s="26" t="e">
        <f t="array" aca="1" ref="CO955" ca="1">_xludf.XLOOKUP(CK955,'Banco de dados'!$B:$B,'Banco de dados'!$H:$H)</f>
        <v>#NAME?</v>
      </c>
      <c r="CP955" s="26" t="e">
        <f t="array" aca="1" ref="CP955" ca="1">_xludf.XLOOKUP(CI955,'Banco de dados'!$B:$B,'Banco de dados'!$F:$F)</f>
        <v>#NAME?</v>
      </c>
      <c r="CQ955" s="26" t="e">
        <f t="array" aca="1" ref="CQ955" ca="1">_xludf.XLOOKUP(CK955,'Banco de dados'!$B:$B,'Banco de dados'!$F:$F)</f>
        <v>#NAME?</v>
      </c>
      <c r="CR955" s="27">
        <v>0</v>
      </c>
      <c r="CS955" s="27">
        <v>10</v>
      </c>
      <c r="CT955" s="26" t="str">
        <f>IF(AG955=0.5,"Suporte",IF(AND(AG955&gt;='Braços de IP'!$B$9,AG955&lt;='Braços de IP'!$D$9),'Braços de IP'!$E$9,IF(AND(AG955&gt;='Braços de IP'!$B$10,AG955&lt;='Braços de IP'!$D$10),'Braços de IP'!$E$10,IF(AND(AG955&gt;='Braços de IP'!$B$11,AG955&lt;='Braços de IP'!$D$11),'Braços de IP'!$E$11,IF(AND(AG955&gt;='Braços de IP'!$B$12,AG955&lt;='Braços de IP'!$D$12),'Braços de IP'!$E$12,IF(AND(AG955&gt;='Braços de IP'!$B$13,AG955&lt;='Braços de IP'!$D$13),'Braços de IP'!$E$13,IF(AND(AG955&gt;='Braços de IP'!$B$14,AG955&lt;='Braços de IP'!$D$14),'Braços de IP'!$E$14,"ERRO")))))))</f>
        <v>Médio I</v>
      </c>
      <c r="CU955" s="27"/>
      <c r="CV955" s="26" t="str">
        <f>IF($CU955="","",VLOOKUP($CU955,'Braços de IP'!$E$9:$I$15,2,0))</f>
        <v/>
      </c>
      <c r="CW955" s="29" t="str">
        <f>IF($CU955="","",VLOOKUP($CU955,'Braços de IP'!$E$9:$I$15,5,0))</f>
        <v/>
      </c>
      <c r="CX955" s="26"/>
      <c r="CY955" s="26"/>
      <c r="CZ955" s="26"/>
      <c r="DA955" s="26"/>
      <c r="DB955" s="26"/>
      <c r="DC955" s="26"/>
      <c r="DD955" s="30">
        <v>21</v>
      </c>
      <c r="DE955" s="31">
        <v>70</v>
      </c>
      <c r="DF955" s="30">
        <v>91</v>
      </c>
      <c r="DG955" s="32">
        <v>0.7</v>
      </c>
      <c r="DH955" s="34" t="s">
        <v>710</v>
      </c>
      <c r="DI955" s="35"/>
      <c r="DJ955" s="16"/>
      <c r="DK955" s="16" t="s">
        <v>144</v>
      </c>
      <c r="DL955" s="16"/>
      <c r="DM955" s="36">
        <v>0.7</v>
      </c>
    </row>
    <row r="956" spans="2:117" ht="15.75" customHeight="1" x14ac:dyDescent="0.25">
      <c r="B956" s="16">
        <v>232</v>
      </c>
      <c r="C956" s="16" t="s">
        <v>146</v>
      </c>
      <c r="D956" s="16" t="s">
        <v>716</v>
      </c>
      <c r="E956" s="16">
        <v>-8.077826</v>
      </c>
      <c r="F956" s="16">
        <v>-34.919145999999998</v>
      </c>
      <c r="G956" s="16" t="s">
        <v>153</v>
      </c>
      <c r="H956" s="17" t="s">
        <v>136</v>
      </c>
      <c r="I956" s="16" t="s">
        <v>149</v>
      </c>
      <c r="J956" s="17" t="s">
        <v>137</v>
      </c>
      <c r="K956" s="18">
        <v>70</v>
      </c>
      <c r="L956" s="17" t="s">
        <v>138</v>
      </c>
      <c r="M956" s="17">
        <v>0</v>
      </c>
      <c r="N956" s="16">
        <v>140</v>
      </c>
      <c r="O956" s="17">
        <v>1</v>
      </c>
      <c r="P956" s="17">
        <v>2.25</v>
      </c>
      <c r="Q956" s="17">
        <v>7.57</v>
      </c>
      <c r="R956" s="16"/>
      <c r="S956" s="16"/>
      <c r="T956" s="16">
        <v>0</v>
      </c>
      <c r="U956" s="17">
        <v>1.41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 t="s">
        <v>139</v>
      </c>
      <c r="AB956" s="17" t="s">
        <v>140</v>
      </c>
      <c r="AC956" s="17">
        <v>20.43</v>
      </c>
      <c r="AD956" s="17">
        <v>7.5</v>
      </c>
      <c r="AE956" s="17">
        <v>1</v>
      </c>
      <c r="AF956" s="17">
        <v>1.98</v>
      </c>
      <c r="AG956" s="17">
        <v>3.1</v>
      </c>
      <c r="AH956" s="17">
        <f t="shared" si="967"/>
        <v>1.1200000000000001</v>
      </c>
      <c r="AI956" s="17" t="s">
        <v>136</v>
      </c>
      <c r="AJ956" s="17" t="s">
        <v>136</v>
      </c>
      <c r="AK956" s="17" t="s">
        <v>141</v>
      </c>
      <c r="AL956" s="17">
        <v>2</v>
      </c>
      <c r="AM956" s="17">
        <v>0</v>
      </c>
      <c r="AN956" s="17"/>
      <c r="AO956" s="17">
        <v>0</v>
      </c>
      <c r="AP956" s="17">
        <v>0</v>
      </c>
      <c r="AQ956" s="17">
        <v>0</v>
      </c>
      <c r="AR956" s="17" t="s">
        <v>136</v>
      </c>
      <c r="AS956" s="19">
        <f t="shared" si="908"/>
        <v>0</v>
      </c>
      <c r="AT956" s="19"/>
      <c r="AU956" s="19">
        <f>VLOOKUP(G956,ABNT5101!$I$3:$J$9,2)</f>
        <v>15</v>
      </c>
      <c r="AV956" s="19">
        <f>VLOOKUP(G956,ABNT5101!$I$3:$M$9,5)</f>
        <v>0.18</v>
      </c>
      <c r="AW956" s="17" t="str">
        <f>_xlfn.XLOOKUP(G956,ABNT5101!I:I,ABNT5101!L:L)</f>
        <v>-</v>
      </c>
      <c r="AX956" s="17">
        <f>_xlfn.XLOOKUP(G956,ABNT5101!$I:$I,ABNT5101!M:M)</f>
        <v>0.18</v>
      </c>
      <c r="AY956" s="17" t="str">
        <f>_xlfn.XLOOKUP(G956,ABNT5101!$I:$I,ABNT5101!N:N)</f>
        <v>-</v>
      </c>
      <c r="AZ956" s="17">
        <f>_xlfn.XLOOKUP(G956,ABNT5101!$I:$I,ABNT5101!O:O)</f>
        <v>15</v>
      </c>
      <c r="BA956" s="20" t="str">
        <f t="shared" si="909"/>
        <v>ATENDE</v>
      </c>
      <c r="BB956" s="21">
        <f t="shared" ref="BB956:BC956" si="1144">BE956/AU956-1</f>
        <v>0.13933333333333331</v>
      </c>
      <c r="BC956" s="21">
        <f t="shared" si="1144"/>
        <v>2.9444444444444442</v>
      </c>
      <c r="BD956" s="21" t="str">
        <f t="shared" si="911"/>
        <v>-</v>
      </c>
      <c r="BE956" s="49">
        <v>17.09</v>
      </c>
      <c r="BF956" s="49">
        <v>0.71</v>
      </c>
      <c r="BG956" s="22"/>
      <c r="BH956" s="22"/>
      <c r="BI956" s="23"/>
      <c r="BJ956" s="22"/>
      <c r="BK956" s="20" t="str">
        <f t="shared" si="912"/>
        <v>ATENDE</v>
      </c>
      <c r="BL956" s="20" t="str">
        <f t="shared" si="913"/>
        <v>ATENDE</v>
      </c>
      <c r="BM956" s="20" t="str">
        <f t="shared" si="914"/>
        <v>ATENDE</v>
      </c>
      <c r="BN956" s="20" t="str">
        <f t="shared" si="915"/>
        <v>ATENDE</v>
      </c>
      <c r="BO956" s="24" t="str">
        <f t="shared" si="916"/>
        <v>C3</v>
      </c>
      <c r="BP956" s="24" t="str">
        <f t="shared" si="1138"/>
        <v>P5</v>
      </c>
      <c r="BQ956" s="25">
        <f t="shared" si="1060"/>
        <v>1.87</v>
      </c>
      <c r="BR956" s="22">
        <v>14.35</v>
      </c>
      <c r="BS956" s="22">
        <v>9.9700000000000006</v>
      </c>
      <c r="BT956" s="24">
        <f>IF(BP956="-","-",_xlfn.XLOOKUP(BP956,ABNT5101!$B$4:$B$9,ABNT5101!$C$4:$C$9))</f>
        <v>5</v>
      </c>
      <c r="BU956" s="24">
        <f>IF(BP956="-","-",_xlfn.XLOOKUP(BP956,ABNT5101!$B$4:$B$9,ABNT5101!$D$4:$D$9))</f>
        <v>1</v>
      </c>
      <c r="BV956" s="20" t="str">
        <f t="shared" si="918"/>
        <v>ATENDE</v>
      </c>
      <c r="BW956" s="20" t="str">
        <f t="shared" si="1061"/>
        <v>ATENDE</v>
      </c>
      <c r="BX956" s="20" t="str">
        <f t="shared" si="920"/>
        <v>ATENDE</v>
      </c>
      <c r="BY956" s="24" t="str">
        <f t="shared" ref="BY956:BY964" si="1145">BP956</f>
        <v>P5</v>
      </c>
      <c r="BZ956" s="25">
        <f t="shared" si="921"/>
        <v>1.266</v>
      </c>
      <c r="CA956" s="24">
        <v>11.33</v>
      </c>
      <c r="CB956" s="24">
        <v>9.08</v>
      </c>
      <c r="CC956" s="20">
        <f>IF(BY956="-","-",_xlfn.XLOOKUP(BY956,ABNT5101!$B$4:$B$9,ABNT5101!$C$4:$C$9))</f>
        <v>5</v>
      </c>
      <c r="CD956" s="24">
        <f>IF(BY956="-","-",_xlfn.XLOOKUP(BY956,ABNT5101!$B$4:$B$9,ABNT5101!$D$4:$D$9))</f>
        <v>1</v>
      </c>
      <c r="CE956" s="20" t="str">
        <f t="shared" si="922"/>
        <v>ATENDE</v>
      </c>
      <c r="CF956" s="20" t="str">
        <f t="shared" si="923"/>
        <v>ATENDE</v>
      </c>
      <c r="CG956" s="20" t="str">
        <f t="shared" si="1040"/>
        <v>ATENDE</v>
      </c>
      <c r="CH956" s="26" t="str">
        <f>_xlfn.XLOOKUP(CI956,'Banco de dados'!$B:$B,'Banco de dados'!$D:$D)</f>
        <v>LEDSTAR</v>
      </c>
      <c r="CI956" s="50" t="s">
        <v>259</v>
      </c>
      <c r="CJ956" s="26" t="str">
        <f>_xlfn.XLOOKUP(CI956,'Banco de dados'!$B:$B,'Banco de dados'!$E:$E)</f>
        <v>LUM LED SL VT 9.1 44W</v>
      </c>
      <c r="CK956" s="26"/>
      <c r="CL956" s="26" t="e">
        <f>IF(CK956="-","-",_xlfn.XLOOKUP(CK956,'Banco de dados'!$B:$B,'Banco de dados'!$E:$E))</f>
        <v>#N/A</v>
      </c>
      <c r="CM956" s="28">
        <v>1</v>
      </c>
      <c r="CN956" s="26">
        <f>_xlfn.XLOOKUP(CI956,'Banco de dados'!$B:$B,'Banco de dados'!$H:$H)</f>
        <v>44</v>
      </c>
      <c r="CO956" s="26" t="e">
        <f t="array" aca="1" ref="CO956" ca="1">_xludf.XLOOKUP(CK956,'Banco de dados'!$B:$B,'Banco de dados'!$H:$H)</f>
        <v>#NAME?</v>
      </c>
      <c r="CP956" s="26" t="e">
        <f t="array" aca="1" ref="CP956" ca="1">_xludf.XLOOKUP(CI956,'Banco de dados'!$B:$B,'Banco de dados'!$F:$F)</f>
        <v>#NAME?</v>
      </c>
      <c r="CQ956" s="26" t="e">
        <f t="array" aca="1" ref="CQ956" ca="1">_xludf.XLOOKUP(CK956,'Banco de dados'!$B:$B,'Banco de dados'!$F:$F)</f>
        <v>#NAME?</v>
      </c>
      <c r="CR956" s="27">
        <v>0</v>
      </c>
      <c r="CS956" s="27"/>
      <c r="CT956" s="26" t="str">
        <f>IF(AG956=0.5,"Suporte",IF(AND(AG956&gt;='Braços de IP'!$B$9,AG956&lt;='Braços de IP'!$D$9),'Braços de IP'!$E$9,IF(AND(AG956&gt;='Braços de IP'!$B$10,AG956&lt;='Braços de IP'!$D$10),'Braços de IP'!$E$10,IF(AND(AG956&gt;='Braços de IP'!$B$11,AG956&lt;='Braços de IP'!$D$11),'Braços de IP'!$E$11,IF(AND(AG956&gt;='Braços de IP'!$B$12,AG956&lt;='Braços de IP'!$D$12),'Braços de IP'!$E$12,IF(AND(AG956&gt;='Braços de IP'!$B$13,AG956&lt;='Braços de IP'!$D$13),'Braços de IP'!$E$13,IF(AND(AG956&gt;='Braços de IP'!$B$14,AG956&lt;='Braços de IP'!$D$14),'Braços de IP'!$E$14,"ERRO")))))))</f>
        <v>Longo I</v>
      </c>
      <c r="CU956" s="27"/>
      <c r="CV956" s="26" t="str">
        <f>IF($CU956="","",VLOOKUP($CU956,'Braços de IP'!$E$9:$I$15,2,0))</f>
        <v/>
      </c>
      <c r="CW956" s="29" t="str">
        <f>IF($CU956="","",VLOOKUP($CU956,'Braços de IP'!$E$9:$I$15,5,0))</f>
        <v/>
      </c>
      <c r="CX956" s="26"/>
      <c r="CY956" s="26"/>
      <c r="CZ956" s="26"/>
      <c r="DA956" s="26"/>
      <c r="DB956" s="26"/>
      <c r="DC956" s="26"/>
      <c r="DD956" s="30">
        <v>30</v>
      </c>
      <c r="DE956" s="31">
        <v>70</v>
      </c>
      <c r="DF956" s="30">
        <v>100</v>
      </c>
      <c r="DG956" s="32">
        <v>0.5714285714285714</v>
      </c>
      <c r="DH956" s="34" t="s">
        <v>710</v>
      </c>
      <c r="DI956" s="35"/>
      <c r="DJ956" s="16"/>
      <c r="DK956" s="16" t="s">
        <v>144</v>
      </c>
      <c r="DL956" s="16"/>
      <c r="DM956" s="36">
        <v>0.5714285714285714</v>
      </c>
    </row>
    <row r="957" spans="2:117" ht="15.75" customHeight="1" x14ac:dyDescent="0.25">
      <c r="B957" s="16">
        <v>232</v>
      </c>
      <c r="C957" s="16" t="s">
        <v>146</v>
      </c>
      <c r="D957" s="16" t="s">
        <v>716</v>
      </c>
      <c r="E957" s="16">
        <v>-8.077826</v>
      </c>
      <c r="F957" s="16">
        <v>-34.919145999999998</v>
      </c>
      <c r="G957" s="16" t="s">
        <v>153</v>
      </c>
      <c r="H957" s="17" t="s">
        <v>136</v>
      </c>
      <c r="I957" s="16" t="s">
        <v>149</v>
      </c>
      <c r="J957" s="17" t="s">
        <v>137</v>
      </c>
      <c r="K957" s="18">
        <v>70</v>
      </c>
      <c r="L957" s="17" t="s">
        <v>138</v>
      </c>
      <c r="M957" s="17">
        <v>0</v>
      </c>
      <c r="N957" s="16">
        <v>140</v>
      </c>
      <c r="O957" s="17">
        <v>1</v>
      </c>
      <c r="P957" s="17">
        <v>2.25</v>
      </c>
      <c r="Q957" s="17">
        <v>7.57</v>
      </c>
      <c r="R957" s="16"/>
      <c r="S957" s="16"/>
      <c r="T957" s="16">
        <v>0</v>
      </c>
      <c r="U957" s="17">
        <v>1.41</v>
      </c>
      <c r="V957" s="17">
        <v>0</v>
      </c>
      <c r="W957" s="17">
        <v>0</v>
      </c>
      <c r="X957" s="17">
        <v>0</v>
      </c>
      <c r="Y957" s="17">
        <v>0</v>
      </c>
      <c r="Z957" s="17">
        <v>0</v>
      </c>
      <c r="AA957" s="17" t="s">
        <v>139</v>
      </c>
      <c r="AB957" s="17" t="s">
        <v>140</v>
      </c>
      <c r="AC957" s="17">
        <v>20.43</v>
      </c>
      <c r="AD957" s="17">
        <v>7.5</v>
      </c>
      <c r="AE957" s="17">
        <v>1</v>
      </c>
      <c r="AF957" s="17">
        <v>1.98</v>
      </c>
      <c r="AG957" s="17">
        <v>3.1</v>
      </c>
      <c r="AH957" s="17">
        <f t="shared" si="967"/>
        <v>1.1200000000000001</v>
      </c>
      <c r="AI957" s="17" t="s">
        <v>136</v>
      </c>
      <c r="AJ957" s="17" t="s">
        <v>136</v>
      </c>
      <c r="AK957" s="17" t="s">
        <v>141</v>
      </c>
      <c r="AL957" s="17">
        <v>2</v>
      </c>
      <c r="AM957" s="17">
        <v>0</v>
      </c>
      <c r="AN957" s="17"/>
      <c r="AO957" s="17">
        <v>0</v>
      </c>
      <c r="AP957" s="17">
        <v>0</v>
      </c>
      <c r="AQ957" s="17">
        <v>0</v>
      </c>
      <c r="AR957" s="17" t="s">
        <v>136</v>
      </c>
      <c r="AS957" s="19">
        <f t="shared" si="908"/>
        <v>0</v>
      </c>
      <c r="AT957" s="19"/>
      <c r="AU957" s="19">
        <f>VLOOKUP(G957,ABNT5101!$I$3:$J$9,2)</f>
        <v>15</v>
      </c>
      <c r="AV957" s="19">
        <f>VLOOKUP(G957,ABNT5101!$I$3:$M$9,5)</f>
        <v>0.18</v>
      </c>
      <c r="AW957" s="17" t="str">
        <f>_xlfn.XLOOKUP(G957,ABNT5101!I:I,ABNT5101!L:L)</f>
        <v>-</v>
      </c>
      <c r="AX957" s="17">
        <f>_xlfn.XLOOKUP(G957,ABNT5101!$I:$I,ABNT5101!M:M)</f>
        <v>0.18</v>
      </c>
      <c r="AY957" s="17" t="str">
        <f>_xlfn.XLOOKUP(G957,ABNT5101!$I:$I,ABNT5101!N:N)</f>
        <v>-</v>
      </c>
      <c r="AZ957" s="17">
        <f>_xlfn.XLOOKUP(G957,ABNT5101!$I:$I,ABNT5101!O:O)</f>
        <v>15</v>
      </c>
      <c r="BA957" s="20" t="str">
        <f t="shared" si="909"/>
        <v>ATENDE</v>
      </c>
      <c r="BB957" s="21">
        <f t="shared" ref="BB957:BC957" si="1146">BE957/AU957-1</f>
        <v>8.4000000000000075E-2</v>
      </c>
      <c r="BC957" s="21">
        <f t="shared" si="1146"/>
        <v>3.5555555555555554</v>
      </c>
      <c r="BD957" s="21" t="str">
        <f t="shared" si="911"/>
        <v>-</v>
      </c>
      <c r="BE957" s="49">
        <v>16.260000000000002</v>
      </c>
      <c r="BF957" s="49">
        <v>0.82</v>
      </c>
      <c r="BG957" s="22"/>
      <c r="BH957" s="22"/>
      <c r="BI957" s="23"/>
      <c r="BJ957" s="22"/>
      <c r="BK957" s="20" t="str">
        <f t="shared" si="912"/>
        <v>ATENDE</v>
      </c>
      <c r="BL957" s="20" t="str">
        <f t="shared" si="913"/>
        <v>ATENDE</v>
      </c>
      <c r="BM957" s="20" t="str">
        <f t="shared" si="914"/>
        <v>ATENDE</v>
      </c>
      <c r="BN957" s="20" t="str">
        <f t="shared" si="915"/>
        <v>ATENDE</v>
      </c>
      <c r="BO957" s="24" t="str">
        <f t="shared" si="916"/>
        <v>C3</v>
      </c>
      <c r="BP957" s="24" t="str">
        <f t="shared" si="1138"/>
        <v>P5</v>
      </c>
      <c r="BQ957" s="25">
        <f t="shared" si="1060"/>
        <v>1.726</v>
      </c>
      <c r="BR957" s="22">
        <v>13.63</v>
      </c>
      <c r="BS957" s="22">
        <v>10.27</v>
      </c>
      <c r="BT957" s="24">
        <f>IF(BP957="-","-",_xlfn.XLOOKUP(BP957,ABNT5101!$B$4:$B$9,ABNT5101!$C$4:$C$9))</f>
        <v>5</v>
      </c>
      <c r="BU957" s="24">
        <f>IF(BP957="-","-",_xlfn.XLOOKUP(BP957,ABNT5101!$B$4:$B$9,ABNT5101!$D$4:$D$9))</f>
        <v>1</v>
      </c>
      <c r="BV957" s="20" t="str">
        <f t="shared" si="918"/>
        <v>ATENDE</v>
      </c>
      <c r="BW957" s="20" t="str">
        <f t="shared" si="1061"/>
        <v>ATENDE</v>
      </c>
      <c r="BX957" s="20" t="str">
        <f>IF(BP957="-","-",IF(BS957&gt;=BU957,"ATENDE","NÃO ATENDE"))</f>
        <v>ATENDE</v>
      </c>
      <c r="BY957" s="24" t="str">
        <f t="shared" si="1145"/>
        <v>P5</v>
      </c>
      <c r="BZ957" s="25">
        <f t="shared" si="921"/>
        <v>1.0179999999999998</v>
      </c>
      <c r="CA957" s="24">
        <v>10.09</v>
      </c>
      <c r="CB957" s="24">
        <v>8.23</v>
      </c>
      <c r="CC957" s="20">
        <f>IF(BY957="-","-",_xlfn.XLOOKUP(BY957,ABNT5101!$B$4:$B$9,ABNT5101!$C$4:$C$9))</f>
        <v>5</v>
      </c>
      <c r="CD957" s="24">
        <f>IF(BY957="-","-",_xlfn.XLOOKUP(BY957,ABNT5101!$B$4:$B$9,ABNT5101!$D$4:$D$9))</f>
        <v>1</v>
      </c>
      <c r="CE957" s="20" t="str">
        <f t="shared" si="922"/>
        <v>ATENDE</v>
      </c>
      <c r="CF957" s="20" t="str">
        <f t="shared" si="923"/>
        <v>ATENDE</v>
      </c>
      <c r="CG957" s="20" t="str">
        <f t="shared" si="1040"/>
        <v>ATENDE</v>
      </c>
      <c r="CH957" s="26" t="str">
        <f>_xlfn.XLOOKUP(CI957,'Banco de dados'!$B:$B,'Banco de dados'!$D:$D)</f>
        <v>SX LIGHTING</v>
      </c>
      <c r="CI957" s="50" t="s">
        <v>164</v>
      </c>
      <c r="CJ957" s="26" t="str">
        <f>_xlfn.XLOOKUP(CI957,'Banco de dados'!$B:$B,'Banco de dados'!$E:$E)</f>
        <v>SXINEVO040K50L12CZF7PHF</v>
      </c>
      <c r="CK957" s="26"/>
      <c r="CL957" s="26" t="e">
        <f>IF(CK957="-","-",_xlfn.XLOOKUP(CK957,'Banco de dados'!$B:$B,'Banco de dados'!$E:$E))</f>
        <v>#N/A</v>
      </c>
      <c r="CM957" s="28">
        <v>1</v>
      </c>
      <c r="CN957" s="26">
        <f>_xlfn.XLOOKUP(CI957,'Banco de dados'!$B:$B,'Banco de dados'!$H:$H)</f>
        <v>39</v>
      </c>
      <c r="CO957" s="26" t="e">
        <f t="array" aca="1" ref="CO957" ca="1">_xludf.XLOOKUP(CK957,'Banco de dados'!$B:$B,'Banco de dados'!$H:$H)</f>
        <v>#NAME?</v>
      </c>
      <c r="CP957" s="26" t="e">
        <f t="array" aca="1" ref="CP957" ca="1">_xludf.XLOOKUP(CI957,'Banco de dados'!$B:$B,'Banco de dados'!$F:$F)</f>
        <v>#NAME?</v>
      </c>
      <c r="CQ957" s="26" t="e">
        <f t="array" aca="1" ref="CQ957" ca="1">_xludf.XLOOKUP(CK957,'Banco de dados'!$B:$B,'Banco de dados'!$F:$F)</f>
        <v>#NAME?</v>
      </c>
      <c r="CR957" s="27">
        <v>0</v>
      </c>
      <c r="CS957" s="27"/>
      <c r="CT957" s="26" t="str">
        <f>IF(AG957=0.5,"Suporte",IF(AND(AG957&gt;='Braços de IP'!$B$9,AG957&lt;='Braços de IP'!$D$9),'Braços de IP'!$E$9,IF(AND(AG957&gt;='Braços de IP'!$B$10,AG957&lt;='Braços de IP'!$D$10),'Braços de IP'!$E$10,IF(AND(AG957&gt;='Braços de IP'!$B$11,AG957&lt;='Braços de IP'!$D$11),'Braços de IP'!$E$11,IF(AND(AG957&gt;='Braços de IP'!$B$12,AG957&lt;='Braços de IP'!$D$12),'Braços de IP'!$E$12,IF(AND(AG957&gt;='Braços de IP'!$B$13,AG957&lt;='Braços de IP'!$D$13),'Braços de IP'!$E$13,IF(AND(AG957&gt;='Braços de IP'!$B$14,AG957&lt;='Braços de IP'!$D$14),'Braços de IP'!$E$14,"ERRO")))))))</f>
        <v>Longo I</v>
      </c>
      <c r="CU957" s="27"/>
      <c r="CV957" s="26" t="str">
        <f>IF($CU957="","",VLOOKUP($CU957,'Braços de IP'!$E$9:$I$15,2,0))</f>
        <v/>
      </c>
      <c r="CW957" s="29" t="str">
        <f>IF($CU957="","",VLOOKUP($CU957,'Braços de IP'!$E$9:$I$15,5,0))</f>
        <v/>
      </c>
      <c r="CX957" s="26"/>
      <c r="CY957" s="26"/>
      <c r="CZ957" s="26"/>
      <c r="DA957" s="26"/>
      <c r="DB957" s="26"/>
      <c r="DC957" s="26"/>
      <c r="DD957" s="30">
        <v>30</v>
      </c>
      <c r="DE957" s="31">
        <v>70</v>
      </c>
      <c r="DF957" s="30">
        <v>100</v>
      </c>
      <c r="DG957" s="32">
        <v>0.5714285714285714</v>
      </c>
      <c r="DH957" s="34" t="s">
        <v>710</v>
      </c>
      <c r="DI957" s="35"/>
      <c r="DJ957" s="16"/>
      <c r="DK957" s="16" t="s">
        <v>144</v>
      </c>
      <c r="DL957" s="16"/>
      <c r="DM957" s="36">
        <v>0.5714285714285714</v>
      </c>
    </row>
    <row r="958" spans="2:117" ht="15.75" customHeight="1" x14ac:dyDescent="0.25">
      <c r="B958" s="16">
        <v>232</v>
      </c>
      <c r="C958" s="16" t="s">
        <v>146</v>
      </c>
      <c r="D958" s="16" t="s">
        <v>716</v>
      </c>
      <c r="E958" s="16">
        <v>-8.077826</v>
      </c>
      <c r="F958" s="16">
        <v>-34.919145999999998</v>
      </c>
      <c r="G958" s="16" t="s">
        <v>153</v>
      </c>
      <c r="H958" s="17" t="s">
        <v>136</v>
      </c>
      <c r="I958" s="16" t="s">
        <v>149</v>
      </c>
      <c r="J958" s="17" t="s">
        <v>137</v>
      </c>
      <c r="K958" s="18">
        <v>70</v>
      </c>
      <c r="L958" s="17" t="s">
        <v>138</v>
      </c>
      <c r="M958" s="17">
        <v>0</v>
      </c>
      <c r="N958" s="16">
        <v>140</v>
      </c>
      <c r="O958" s="17">
        <v>1</v>
      </c>
      <c r="P958" s="17">
        <v>2.25</v>
      </c>
      <c r="Q958" s="17">
        <v>7.57</v>
      </c>
      <c r="R958" s="16"/>
      <c r="S958" s="16"/>
      <c r="T958" s="16">
        <v>0</v>
      </c>
      <c r="U958" s="17">
        <v>1.41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 t="s">
        <v>139</v>
      </c>
      <c r="AB958" s="17" t="s">
        <v>140</v>
      </c>
      <c r="AC958" s="17">
        <v>20.43</v>
      </c>
      <c r="AD958" s="17">
        <v>7.5</v>
      </c>
      <c r="AE958" s="17">
        <v>1</v>
      </c>
      <c r="AF958" s="17">
        <v>1.98</v>
      </c>
      <c r="AG958" s="17">
        <v>3.1</v>
      </c>
      <c r="AH958" s="17">
        <f t="shared" si="967"/>
        <v>1.1200000000000001</v>
      </c>
      <c r="AI958" s="17" t="s">
        <v>136</v>
      </c>
      <c r="AJ958" s="17" t="s">
        <v>136</v>
      </c>
      <c r="AK958" s="17" t="s">
        <v>141</v>
      </c>
      <c r="AL958" s="17">
        <v>2</v>
      </c>
      <c r="AM958" s="17">
        <v>0</v>
      </c>
      <c r="AN958" s="17"/>
      <c r="AO958" s="17">
        <v>0</v>
      </c>
      <c r="AP958" s="17">
        <v>0</v>
      </c>
      <c r="AQ958" s="17">
        <v>0</v>
      </c>
      <c r="AR958" s="17" t="s">
        <v>136</v>
      </c>
      <c r="AS958" s="19">
        <f t="shared" si="908"/>
        <v>0</v>
      </c>
      <c r="AT958" s="19"/>
      <c r="AU958" s="19">
        <f>VLOOKUP(G958,ABNT5101!$I$3:$J$9,2)</f>
        <v>15</v>
      </c>
      <c r="AV958" s="19">
        <f>VLOOKUP(G958,ABNT5101!$I$3:$M$9,5)</f>
        <v>0.18</v>
      </c>
      <c r="AW958" s="17" t="str">
        <f>_xlfn.XLOOKUP(G958,ABNT5101!I:I,ABNT5101!L:L)</f>
        <v>-</v>
      </c>
      <c r="AX958" s="17">
        <f>_xlfn.XLOOKUP(G958,ABNT5101!$I:$I,ABNT5101!M:M)</f>
        <v>0.18</v>
      </c>
      <c r="AY958" s="17" t="str">
        <f>_xlfn.XLOOKUP(G958,ABNT5101!$I:$I,ABNT5101!N:N)</f>
        <v>-</v>
      </c>
      <c r="AZ958" s="17">
        <f>_xlfn.XLOOKUP(G958,ABNT5101!$I:$I,ABNT5101!O:O)</f>
        <v>15</v>
      </c>
      <c r="BA958" s="20" t="str">
        <f t="shared" si="909"/>
        <v>ATENDE</v>
      </c>
      <c r="BB958" s="21">
        <f t="shared" ref="BB958:BC958" si="1147">BE958/AU958-1</f>
        <v>0.22466666666666679</v>
      </c>
      <c r="BC958" s="21">
        <f t="shared" si="1147"/>
        <v>3.166666666666667</v>
      </c>
      <c r="BD958" s="21" t="str">
        <f t="shared" si="911"/>
        <v>-</v>
      </c>
      <c r="BE958" s="49">
        <v>18.37</v>
      </c>
      <c r="BF958" s="49">
        <v>0.75</v>
      </c>
      <c r="BG958" s="22"/>
      <c r="BH958" s="22"/>
      <c r="BI958" s="23"/>
      <c r="BJ958" s="22"/>
      <c r="BK958" s="20" t="str">
        <f t="shared" si="912"/>
        <v>ATENDE</v>
      </c>
      <c r="BL958" s="20" t="str">
        <f t="shared" si="913"/>
        <v>ATENDE</v>
      </c>
      <c r="BM958" s="20" t="str">
        <f t="shared" si="914"/>
        <v>ATENDE</v>
      </c>
      <c r="BN958" s="20" t="str">
        <f t="shared" si="915"/>
        <v>ATENDE</v>
      </c>
      <c r="BO958" s="24" t="str">
        <f t="shared" si="916"/>
        <v>C3</v>
      </c>
      <c r="BP958" s="24" t="str">
        <f t="shared" si="1138"/>
        <v>P5</v>
      </c>
      <c r="BQ958" s="25">
        <f t="shared" si="1060"/>
        <v>1.88</v>
      </c>
      <c r="BR958" s="22">
        <v>14.4</v>
      </c>
      <c r="BS958" s="22">
        <v>11.04</v>
      </c>
      <c r="BT958" s="24">
        <f>IF(BP958="-","-",_xlfn.XLOOKUP(BP958,ABNT5101!$B$4:$B$9,ABNT5101!$C$4:$C$9))</f>
        <v>5</v>
      </c>
      <c r="BU958" s="24">
        <f>IF(BP958="-","-",_xlfn.XLOOKUP(BP958,ABNT5101!$B$4:$B$9,ABNT5101!$D$4:$D$9))</f>
        <v>1</v>
      </c>
      <c r="BV958" s="20" t="str">
        <f t="shared" si="918"/>
        <v>ATENDE</v>
      </c>
      <c r="BW958" s="20" t="str">
        <f t="shared" si="1061"/>
        <v>ATENDE</v>
      </c>
      <c r="BX958" s="20" t="str">
        <f>IF(BP958="-","-",IF(BS958&gt;=BU958,"ATENDE","NÃO ATENDE"))</f>
        <v>ATENDE</v>
      </c>
      <c r="BY958" s="24" t="str">
        <f t="shared" si="1145"/>
        <v>P5</v>
      </c>
      <c r="BZ958" s="25">
        <f t="shared" si="921"/>
        <v>0.75</v>
      </c>
      <c r="CA958" s="24">
        <v>8.75</v>
      </c>
      <c r="CB958" s="24">
        <v>6.72</v>
      </c>
      <c r="CC958" s="20">
        <f>IF(BY958="-","-",_xlfn.XLOOKUP(BY958,ABNT5101!$B$4:$B$9,ABNT5101!$C$4:$C$9))</f>
        <v>5</v>
      </c>
      <c r="CD958" s="24">
        <f>IF(BY958="-","-",_xlfn.XLOOKUP(BY958,ABNT5101!$B$4:$B$9,ABNT5101!$D$4:$D$9))</f>
        <v>1</v>
      </c>
      <c r="CE958" s="20" t="str">
        <f t="shared" si="922"/>
        <v>ATENDE</v>
      </c>
      <c r="CF958" s="20" t="str">
        <f t="shared" si="923"/>
        <v>ATENDE</v>
      </c>
      <c r="CG958" s="20" t="str">
        <f t="shared" si="1040"/>
        <v>ATENDE</v>
      </c>
      <c r="CH958" s="26" t="str">
        <f>_xlfn.XLOOKUP(CI958,'Banco de dados'!$B:$B,'Banco de dados'!$D:$D)</f>
        <v>TECNOWATT</v>
      </c>
      <c r="CI958" s="50" t="s">
        <v>495</v>
      </c>
      <c r="CJ958" s="26" t="str">
        <f>_xlfn.XLOOKUP(CI958,'Banco de dados'!$B:$B,'Banco de dados'!$E:$E)</f>
        <v>SIGSAGPTLRRSSNDL_40W_50IBBRS
1-10C1MUN6.5</v>
      </c>
      <c r="CK958" s="26"/>
      <c r="CL958" s="26" t="e">
        <f>IF(CK958="-","-",_xlfn.XLOOKUP(CK958,'Banco de dados'!$B:$B,'Banco de dados'!$E:$E))</f>
        <v>#N/A</v>
      </c>
      <c r="CM958" s="28">
        <v>1</v>
      </c>
      <c r="CN958" s="26">
        <f>_xlfn.XLOOKUP(CI958,'Banco de dados'!$B:$B,'Banco de dados'!$H:$H)</f>
        <v>40</v>
      </c>
      <c r="CO958" s="26" t="e">
        <f t="array" aca="1" ref="CO958" ca="1">_xludf.XLOOKUP(CK958,'Banco de dados'!$B:$B,'Banco de dados'!$H:$H)</f>
        <v>#NAME?</v>
      </c>
      <c r="CP958" s="26" t="e">
        <f t="array" aca="1" ref="CP958" ca="1">_xludf.XLOOKUP(CI958,'Banco de dados'!$B:$B,'Banco de dados'!$F:$F)</f>
        <v>#NAME?</v>
      </c>
      <c r="CQ958" s="26" t="e">
        <f t="array" aca="1" ref="CQ958" ca="1">_xludf.XLOOKUP(CK958,'Banco de dados'!$B:$B,'Banco de dados'!$F:$F)</f>
        <v>#NAME?</v>
      </c>
      <c r="CR958" s="27">
        <v>0</v>
      </c>
      <c r="CS958" s="27"/>
      <c r="CT958" s="26" t="str">
        <f>IF(AG958=0.5,"Suporte",IF(AND(AG958&gt;='Braços de IP'!$B$9,AG958&lt;='Braços de IP'!$D$9),'Braços de IP'!$E$9,IF(AND(AG958&gt;='Braços de IP'!$B$10,AG958&lt;='Braços de IP'!$D$10),'Braços de IP'!$E$10,IF(AND(AG958&gt;='Braços de IP'!$B$11,AG958&lt;='Braços de IP'!$D$11),'Braços de IP'!$E$11,IF(AND(AG958&gt;='Braços de IP'!$B$12,AG958&lt;='Braços de IP'!$D$12),'Braços de IP'!$E$12,IF(AND(AG958&gt;='Braços de IP'!$B$13,AG958&lt;='Braços de IP'!$D$13),'Braços de IP'!$E$13,IF(AND(AG958&gt;='Braços de IP'!$B$14,AG958&lt;='Braços de IP'!$D$14),'Braços de IP'!$E$14,"ERRO")))))))</f>
        <v>Longo I</v>
      </c>
      <c r="CU958" s="27"/>
      <c r="CV958" s="26" t="str">
        <f>IF($CU958="","",VLOOKUP($CU958,'Braços de IP'!$E$9:$I$15,2,0))</f>
        <v/>
      </c>
      <c r="CW958" s="29" t="str">
        <f>IF($CU958="","",VLOOKUP($CU958,'Braços de IP'!$E$9:$I$15,5,0))</f>
        <v/>
      </c>
      <c r="CX958" s="26"/>
      <c r="CY958" s="26"/>
      <c r="CZ958" s="26"/>
      <c r="DA958" s="26"/>
      <c r="DB958" s="26"/>
      <c r="DC958" s="26"/>
      <c r="DD958" s="30">
        <v>30</v>
      </c>
      <c r="DE958" s="31">
        <v>70</v>
      </c>
      <c r="DF958" s="30">
        <v>100</v>
      </c>
      <c r="DG958" s="32">
        <v>0.5714285714285714</v>
      </c>
      <c r="DH958" s="34" t="s">
        <v>710</v>
      </c>
      <c r="DI958" s="35"/>
      <c r="DJ958" s="16"/>
      <c r="DK958" s="16" t="s">
        <v>144</v>
      </c>
      <c r="DL958" s="16"/>
      <c r="DM958" s="36">
        <v>0.5714285714285714</v>
      </c>
    </row>
    <row r="959" spans="2:117" ht="15.75" customHeight="1" x14ac:dyDescent="0.25">
      <c r="B959" s="16">
        <v>233</v>
      </c>
      <c r="C959" s="16" t="s">
        <v>146</v>
      </c>
      <c r="D959" s="16" t="s">
        <v>717</v>
      </c>
      <c r="E959" s="16">
        <v>-8.0731649999999995</v>
      </c>
      <c r="F959" s="16">
        <v>-34.917814999999997</v>
      </c>
      <c r="G959" s="16" t="s">
        <v>153</v>
      </c>
      <c r="H959" s="17" t="s">
        <v>136</v>
      </c>
      <c r="I959" s="16" t="s">
        <v>149</v>
      </c>
      <c r="J959" s="17" t="s">
        <v>137</v>
      </c>
      <c r="K959" s="16">
        <v>90</v>
      </c>
      <c r="L959" s="17" t="s">
        <v>138</v>
      </c>
      <c r="M959" s="17">
        <v>0</v>
      </c>
      <c r="N959" s="16">
        <v>140</v>
      </c>
      <c r="O959" s="17">
        <v>1</v>
      </c>
      <c r="P959" s="17">
        <v>3.4</v>
      </c>
      <c r="Q959" s="17">
        <v>6.83</v>
      </c>
      <c r="R959" s="16"/>
      <c r="S959" s="16"/>
      <c r="T959" s="16">
        <v>0</v>
      </c>
      <c r="U959" s="17">
        <v>3.48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 t="s">
        <v>161</v>
      </c>
      <c r="AB959" s="17" t="s">
        <v>140</v>
      </c>
      <c r="AC959" s="17">
        <v>37.06</v>
      </c>
      <c r="AD959" s="17">
        <v>6.3</v>
      </c>
      <c r="AE959" s="17">
        <v>1</v>
      </c>
      <c r="AF959" s="17">
        <v>2.68</v>
      </c>
      <c r="AG959" s="17">
        <v>1.8</v>
      </c>
      <c r="AH959" s="17">
        <f t="shared" si="967"/>
        <v>-0.88000000000000012</v>
      </c>
      <c r="AI959" s="17" t="s">
        <v>136</v>
      </c>
      <c r="AJ959" s="17" t="s">
        <v>136</v>
      </c>
      <c r="AK959" s="17" t="s">
        <v>141</v>
      </c>
      <c r="AL959" s="17">
        <v>2</v>
      </c>
      <c r="AM959" s="17">
        <v>0</v>
      </c>
      <c r="AN959" s="17"/>
      <c r="AO959" s="17">
        <v>0</v>
      </c>
      <c r="AP959" s="17">
        <v>0</v>
      </c>
      <c r="AQ959" s="17">
        <v>0</v>
      </c>
      <c r="AR959" s="17" t="s">
        <v>136</v>
      </c>
      <c r="AS959" s="19">
        <f t="shared" si="908"/>
        <v>0</v>
      </c>
      <c r="AT959" s="19"/>
      <c r="AU959" s="19">
        <f>VLOOKUP(G959,ABNT5101!$I$3:$J$9,2)</f>
        <v>15</v>
      </c>
      <c r="AV959" s="19">
        <f>VLOOKUP(G959,ABNT5101!$I$3:$M$9,5)</f>
        <v>0.18</v>
      </c>
      <c r="AW959" s="17" t="str">
        <f>_xlfn.XLOOKUP(G959,ABNT5101!I:I,ABNT5101!L:L)</f>
        <v>-</v>
      </c>
      <c r="AX959" s="17">
        <f>_xlfn.XLOOKUP(G959,ABNT5101!$I:$I,ABNT5101!M:M)</f>
        <v>0.18</v>
      </c>
      <c r="AY959" s="17" t="str">
        <f>_xlfn.XLOOKUP(G959,ABNT5101!$I:$I,ABNT5101!N:N)</f>
        <v>-</v>
      </c>
      <c r="AZ959" s="17">
        <f>_xlfn.XLOOKUP(G959,ABNT5101!$I:$I,ABNT5101!O:O)</f>
        <v>15</v>
      </c>
      <c r="BA959" s="20" t="str">
        <f t="shared" si="909"/>
        <v>ATENDE</v>
      </c>
      <c r="BB959" s="21">
        <f t="shared" ref="BB959:BC959" si="1148">BE959/AU959-1</f>
        <v>6.2000000000000055E-2</v>
      </c>
      <c r="BC959" s="21">
        <f t="shared" si="1148"/>
        <v>3</v>
      </c>
      <c r="BD959" s="21" t="str">
        <f t="shared" si="911"/>
        <v>-</v>
      </c>
      <c r="BE959" s="22">
        <v>15.93</v>
      </c>
      <c r="BF959" s="22">
        <v>0.72</v>
      </c>
      <c r="BG959" s="22"/>
      <c r="BH959" s="22"/>
      <c r="BI959" s="23"/>
      <c r="BJ959" s="22"/>
      <c r="BK959" s="20" t="str">
        <f t="shared" si="912"/>
        <v>ATENDE</v>
      </c>
      <c r="BL959" s="20" t="str">
        <f t="shared" si="913"/>
        <v>ATENDE</v>
      </c>
      <c r="BM959" s="20" t="str">
        <f t="shared" si="914"/>
        <v>ATENDE</v>
      </c>
      <c r="BN959" s="20" t="str">
        <f t="shared" si="915"/>
        <v>ATENDE</v>
      </c>
      <c r="BO959" s="24" t="str">
        <f t="shared" si="916"/>
        <v>C3</v>
      </c>
      <c r="BP959" s="24" t="str">
        <f t="shared" si="1138"/>
        <v>P5</v>
      </c>
      <c r="BQ959" s="25">
        <f t="shared" si="1060"/>
        <v>1.1520000000000001</v>
      </c>
      <c r="BR959" s="22">
        <v>10.76</v>
      </c>
      <c r="BS959" s="22">
        <v>2.13</v>
      </c>
      <c r="BT959" s="24">
        <f>IF(BP959="-","-",_xlfn.XLOOKUP(BP959,ABNT5101!$B$4:$B$9,ABNT5101!$C$4:$C$9))</f>
        <v>5</v>
      </c>
      <c r="BU959" s="24">
        <f>IF(BP959="-","-",_xlfn.XLOOKUP(BP959,ABNT5101!$B$4:$B$9,ABNT5101!$D$4:$D$9))</f>
        <v>1</v>
      </c>
      <c r="BV959" s="20" t="str">
        <f t="shared" si="918"/>
        <v>ATENDE</v>
      </c>
      <c r="BW959" s="20" t="str">
        <f t="shared" si="1061"/>
        <v>ATENDE</v>
      </c>
      <c r="BX959" s="20" t="str">
        <f t="shared" si="920"/>
        <v>ATENDE</v>
      </c>
      <c r="BY959" s="24" t="str">
        <f t="shared" si="1145"/>
        <v>P5</v>
      </c>
      <c r="BZ959" s="25">
        <f t="shared" si="921"/>
        <v>1.1299999999999999</v>
      </c>
      <c r="CA959" s="24">
        <v>10.65</v>
      </c>
      <c r="CB959" s="24">
        <v>2.14</v>
      </c>
      <c r="CC959" s="20">
        <f>IF(BY959="-","-",_xlfn.XLOOKUP(BY959,ABNT5101!$B$4:$B$9,ABNT5101!$C$4:$C$9))</f>
        <v>5</v>
      </c>
      <c r="CD959" s="24">
        <f>IF(BY959="-","-",_xlfn.XLOOKUP(BY959,ABNT5101!$B$4:$B$9,ABNT5101!$D$4:$D$9))</f>
        <v>1</v>
      </c>
      <c r="CE959" s="20" t="str">
        <f t="shared" si="922"/>
        <v>ATENDE</v>
      </c>
      <c r="CF959" s="20" t="str">
        <f t="shared" si="923"/>
        <v>ATENDE</v>
      </c>
      <c r="CG959" s="20" t="str">
        <f t="shared" si="1040"/>
        <v>ATENDE</v>
      </c>
      <c r="CH959" s="26" t="str">
        <f>_xlfn.XLOOKUP(CI959,'Banco de dados'!$B:$B,'Banco de dados'!$D:$D)</f>
        <v>LEDSTAR</v>
      </c>
      <c r="CI959" s="27" t="s">
        <v>493</v>
      </c>
      <c r="CJ959" s="26" t="str">
        <f>_xlfn.XLOOKUP(CI959,'Banco de dados'!$B:$B,'Banco de dados'!$E:$E)</f>
        <v>LUM LED SL VT 9.1 35W</v>
      </c>
      <c r="CK959" s="26"/>
      <c r="CL959" s="26" t="e">
        <f>IF(CK959="-","-",_xlfn.XLOOKUP(CK959,'Banco de dados'!$B:$B,'Banco de dados'!$E:$E))</f>
        <v>#N/A</v>
      </c>
      <c r="CM959" s="28">
        <v>1</v>
      </c>
      <c r="CN959" s="26">
        <f>_xlfn.XLOOKUP(CI959,'Banco de dados'!$B:$B,'Banco de dados'!$H:$H)</f>
        <v>35</v>
      </c>
      <c r="CO959" s="26" t="e">
        <f t="array" aca="1" ref="CO959" ca="1">_xludf.XLOOKUP(CK959,'Banco de dados'!$B:$B,'Banco de dados'!$H:$H)</f>
        <v>#NAME?</v>
      </c>
      <c r="CP959" s="26" t="e">
        <f t="array" aca="1" ref="CP959" ca="1">_xludf.XLOOKUP(CI959,'Banco de dados'!$B:$B,'Banco de dados'!$F:$F)</f>
        <v>#NAME?</v>
      </c>
      <c r="CQ959" s="26" t="e">
        <f t="array" aca="1" ref="CQ959" ca="1">_xludf.XLOOKUP(CK959,'Banco de dados'!$B:$B,'Banco de dados'!$F:$F)</f>
        <v>#NAME?</v>
      </c>
      <c r="CR959" s="27">
        <v>0</v>
      </c>
      <c r="CS959" s="27"/>
      <c r="CT959" s="26" t="str">
        <f>IF(AG959=0.5,"Suporte",IF(AND(AG959&gt;='Braços de IP'!$B$9,AG959&lt;='Braços de IP'!$D$9),'Braços de IP'!$E$9,IF(AND(AG959&gt;='Braços de IP'!$B$10,AG959&lt;='Braços de IP'!$D$10),'Braços de IP'!$E$10,IF(AND(AG959&gt;='Braços de IP'!$B$11,AG959&lt;='Braços de IP'!$D$11),'Braços de IP'!$E$11,IF(AND(AG959&gt;='Braços de IP'!$B$12,AG959&lt;='Braços de IP'!$D$12),'Braços de IP'!$E$12,IF(AND(AG959&gt;='Braços de IP'!$B$13,AG959&lt;='Braços de IP'!$D$13),'Braços de IP'!$E$13,IF(AND(AG959&gt;='Braços de IP'!$B$14,AG959&lt;='Braços de IP'!$D$14),'Braços de IP'!$E$14,"ERRO")))))))</f>
        <v>Médio I</v>
      </c>
      <c r="CU959" s="27"/>
      <c r="CV959" s="26" t="str">
        <f>IF($CU959="","",VLOOKUP($CU959,'Braços de IP'!$E$9:$I$15,2,0))</f>
        <v/>
      </c>
      <c r="CW959" s="29" t="str">
        <f>IF($CU959="","",VLOOKUP($CU959,'Braços de IP'!$E$9:$I$15,5,0))</f>
        <v/>
      </c>
      <c r="CX959" s="26"/>
      <c r="CY959" s="26"/>
      <c r="CZ959" s="26"/>
      <c r="DA959" s="26"/>
      <c r="DB959" s="26"/>
      <c r="DC959" s="26"/>
      <c r="DD959" s="30">
        <v>30</v>
      </c>
      <c r="DE959" s="31">
        <v>70</v>
      </c>
      <c r="DF959" s="30">
        <v>100</v>
      </c>
      <c r="DG959" s="32">
        <v>0.5714285714285714</v>
      </c>
      <c r="DH959" s="34" t="s">
        <v>710</v>
      </c>
      <c r="DI959" s="35"/>
      <c r="DJ959" s="16"/>
      <c r="DK959" s="16" t="s">
        <v>144</v>
      </c>
      <c r="DL959" s="16"/>
      <c r="DM959" s="36">
        <v>0.5714285714285714</v>
      </c>
    </row>
    <row r="960" spans="2:117" ht="15.75" customHeight="1" x14ac:dyDescent="0.25">
      <c r="B960" s="16">
        <v>233</v>
      </c>
      <c r="C960" s="16" t="s">
        <v>146</v>
      </c>
      <c r="D960" s="16" t="s">
        <v>717</v>
      </c>
      <c r="E960" s="16">
        <v>-8.0731649999999995</v>
      </c>
      <c r="F960" s="16">
        <v>-34.917814999999997</v>
      </c>
      <c r="G960" s="16" t="s">
        <v>153</v>
      </c>
      <c r="H960" s="17" t="s">
        <v>136</v>
      </c>
      <c r="I960" s="16" t="s">
        <v>149</v>
      </c>
      <c r="J960" s="17" t="s">
        <v>137</v>
      </c>
      <c r="K960" s="16">
        <v>90</v>
      </c>
      <c r="L960" s="17" t="s">
        <v>138</v>
      </c>
      <c r="M960" s="17">
        <v>0</v>
      </c>
      <c r="N960" s="16">
        <v>140</v>
      </c>
      <c r="O960" s="17">
        <v>1</v>
      </c>
      <c r="P960" s="17">
        <v>3.4</v>
      </c>
      <c r="Q960" s="17">
        <v>6.83</v>
      </c>
      <c r="R960" s="16"/>
      <c r="S960" s="16"/>
      <c r="T960" s="16">
        <v>0</v>
      </c>
      <c r="U960" s="17">
        <v>3.48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 t="s">
        <v>161</v>
      </c>
      <c r="AB960" s="17" t="s">
        <v>140</v>
      </c>
      <c r="AC960" s="17">
        <v>37.06</v>
      </c>
      <c r="AD960" s="17">
        <v>6.3</v>
      </c>
      <c r="AE960" s="17">
        <v>1</v>
      </c>
      <c r="AF960" s="17">
        <v>2.68</v>
      </c>
      <c r="AG960" s="17">
        <v>1.8</v>
      </c>
      <c r="AH960" s="17">
        <f t="shared" si="967"/>
        <v>-0.88000000000000012</v>
      </c>
      <c r="AI960" s="17" t="s">
        <v>136</v>
      </c>
      <c r="AJ960" s="17" t="s">
        <v>136</v>
      </c>
      <c r="AK960" s="17" t="s">
        <v>141</v>
      </c>
      <c r="AL960" s="17">
        <v>2</v>
      </c>
      <c r="AM960" s="17">
        <v>0</v>
      </c>
      <c r="AN960" s="17"/>
      <c r="AO960" s="17">
        <v>0</v>
      </c>
      <c r="AP960" s="17">
        <v>0</v>
      </c>
      <c r="AQ960" s="17">
        <v>0</v>
      </c>
      <c r="AR960" s="17" t="s">
        <v>136</v>
      </c>
      <c r="AS960" s="19">
        <f t="shared" si="908"/>
        <v>0</v>
      </c>
      <c r="AT960" s="19"/>
      <c r="AU960" s="19">
        <f>VLOOKUP(G960,ABNT5101!$I$3:$J$9,2)</f>
        <v>15</v>
      </c>
      <c r="AV960" s="19">
        <f>VLOOKUP(G960,ABNT5101!$I$3:$M$9,5)</f>
        <v>0.18</v>
      </c>
      <c r="AW960" s="17" t="str">
        <f>_xlfn.XLOOKUP(G960,ABNT5101!I:I,ABNT5101!L:L)</f>
        <v>-</v>
      </c>
      <c r="AX960" s="17">
        <f>_xlfn.XLOOKUP(G960,ABNT5101!$I:$I,ABNT5101!M:M)</f>
        <v>0.18</v>
      </c>
      <c r="AY960" s="17" t="str">
        <f>_xlfn.XLOOKUP(G960,ABNT5101!$I:$I,ABNT5101!N:N)</f>
        <v>-</v>
      </c>
      <c r="AZ960" s="17">
        <f>_xlfn.XLOOKUP(G960,ABNT5101!$I:$I,ABNT5101!O:O)</f>
        <v>15</v>
      </c>
      <c r="BA960" s="20" t="str">
        <f t="shared" si="909"/>
        <v>ATENDE</v>
      </c>
      <c r="BB960" s="21">
        <f t="shared" ref="BB960:BC960" si="1149">BE960/AU960-1</f>
        <v>0.17466666666666675</v>
      </c>
      <c r="BC960" s="21">
        <f t="shared" si="1149"/>
        <v>2.5555555555555558</v>
      </c>
      <c r="BD960" s="21" t="str">
        <f t="shared" si="911"/>
        <v>-</v>
      </c>
      <c r="BE960" s="22">
        <v>17.62</v>
      </c>
      <c r="BF960" s="22">
        <v>0.64</v>
      </c>
      <c r="BG960" s="22"/>
      <c r="BH960" s="22"/>
      <c r="BI960" s="23"/>
      <c r="BJ960" s="22"/>
      <c r="BK960" s="20" t="str">
        <f t="shared" si="912"/>
        <v>ATENDE</v>
      </c>
      <c r="BL960" s="20" t="str">
        <f t="shared" si="913"/>
        <v>ATENDE</v>
      </c>
      <c r="BM960" s="20" t="str">
        <f t="shared" si="914"/>
        <v>ATENDE</v>
      </c>
      <c r="BN960" s="20" t="str">
        <f t="shared" si="915"/>
        <v>ATENDE</v>
      </c>
      <c r="BO960" s="24" t="str">
        <f t="shared" si="916"/>
        <v>C3</v>
      </c>
      <c r="BP960" s="24" t="str">
        <f t="shared" si="1138"/>
        <v>P5</v>
      </c>
      <c r="BQ960" s="25">
        <f t="shared" si="1060"/>
        <v>1.3940000000000001</v>
      </c>
      <c r="BR960" s="22">
        <v>11.97</v>
      </c>
      <c r="BS960" s="22">
        <v>2.42</v>
      </c>
      <c r="BT960" s="24">
        <f>IF(BP960="-","-",_xlfn.XLOOKUP(BP960,ABNT5101!$B$4:$B$9,ABNT5101!$C$4:$C$9))</f>
        <v>5</v>
      </c>
      <c r="BU960" s="24">
        <f>IF(BP960="-","-",_xlfn.XLOOKUP(BP960,ABNT5101!$B$4:$B$9,ABNT5101!$D$4:$D$9))</f>
        <v>1</v>
      </c>
      <c r="BV960" s="20" t="str">
        <f t="shared" si="918"/>
        <v>ATENDE</v>
      </c>
      <c r="BW960" s="20" t="str">
        <f t="shared" si="1061"/>
        <v>ATENDE</v>
      </c>
      <c r="BX960" s="20" t="str">
        <f t="shared" si="920"/>
        <v>ATENDE</v>
      </c>
      <c r="BY960" s="24" t="str">
        <f t="shared" si="1145"/>
        <v>P5</v>
      </c>
      <c r="BZ960" s="25">
        <f t="shared" si="921"/>
        <v>1.37</v>
      </c>
      <c r="CA960" s="24">
        <v>11.85</v>
      </c>
      <c r="CB960" s="24">
        <v>2.41</v>
      </c>
      <c r="CC960" s="20">
        <f>IF(BY960="-","-",_xlfn.XLOOKUP(BY960,ABNT5101!$B$4:$B$9,ABNT5101!$C$4:$C$9))</f>
        <v>5</v>
      </c>
      <c r="CD960" s="24">
        <f>IF(BY960="-","-",_xlfn.XLOOKUP(BY960,ABNT5101!$B$4:$B$9,ABNT5101!$D$4:$D$9))</f>
        <v>1</v>
      </c>
      <c r="CE960" s="20" t="str">
        <f t="shared" si="922"/>
        <v>ATENDE</v>
      </c>
      <c r="CF960" s="20" t="str">
        <f t="shared" si="923"/>
        <v>ATENDE</v>
      </c>
      <c r="CG960" s="20" t="str">
        <f t="shared" si="1040"/>
        <v>ATENDE</v>
      </c>
      <c r="CH960" s="26" t="str">
        <f>_xlfn.XLOOKUP(CI960,'Banco de dados'!$B:$B,'Banco de dados'!$D:$D)</f>
        <v>SX LIGHTING</v>
      </c>
      <c r="CI960" s="50" t="s">
        <v>164</v>
      </c>
      <c r="CJ960" s="26" t="str">
        <f>_xlfn.XLOOKUP(CI960,'Banco de dados'!$B:$B,'Banco de dados'!$E:$E)</f>
        <v>SXINEVO040K50L12CZF7PHF</v>
      </c>
      <c r="CK960" s="26"/>
      <c r="CL960" s="26" t="e">
        <f>IF(CK960="-","-",_xlfn.XLOOKUP(CK960,'Banco de dados'!$B:$B,'Banco de dados'!$E:$E))</f>
        <v>#N/A</v>
      </c>
      <c r="CM960" s="28">
        <v>1</v>
      </c>
      <c r="CN960" s="26">
        <f>_xlfn.XLOOKUP(CI960,'Banco de dados'!$B:$B,'Banco de dados'!$H:$H)</f>
        <v>39</v>
      </c>
      <c r="CO960" s="26" t="e">
        <f t="array" aca="1" ref="CO960" ca="1">_xludf.XLOOKUP(CK960,'Banco de dados'!$B:$B,'Banco de dados'!$H:$H)</f>
        <v>#NAME?</v>
      </c>
      <c r="CP960" s="26" t="e">
        <f t="array" aca="1" ref="CP960" ca="1">_xludf.XLOOKUP(CI960,'Banco de dados'!$B:$B,'Banco de dados'!$F:$F)</f>
        <v>#NAME?</v>
      </c>
      <c r="CQ960" s="26" t="e">
        <f t="array" aca="1" ref="CQ960" ca="1">_xludf.XLOOKUP(CK960,'Banco de dados'!$B:$B,'Banco de dados'!$F:$F)</f>
        <v>#NAME?</v>
      </c>
      <c r="CR960" s="27">
        <v>0</v>
      </c>
      <c r="CS960" s="27"/>
      <c r="CT960" s="26" t="str">
        <f>IF(AG960=0.5,"Suporte",IF(AND(AG960&gt;='Braços de IP'!$B$9,AG960&lt;='Braços de IP'!$D$9),'Braços de IP'!$E$9,IF(AND(AG960&gt;='Braços de IP'!$B$10,AG960&lt;='Braços de IP'!$D$10),'Braços de IP'!$E$10,IF(AND(AG960&gt;='Braços de IP'!$B$11,AG960&lt;='Braços de IP'!$D$11),'Braços de IP'!$E$11,IF(AND(AG960&gt;='Braços de IP'!$B$12,AG960&lt;='Braços de IP'!$D$12),'Braços de IP'!$E$12,IF(AND(AG960&gt;='Braços de IP'!$B$13,AG960&lt;='Braços de IP'!$D$13),'Braços de IP'!$E$13,IF(AND(AG960&gt;='Braços de IP'!$B$14,AG960&lt;='Braços de IP'!$D$14),'Braços de IP'!$E$14,"ERRO")))))))</f>
        <v>Médio I</v>
      </c>
      <c r="CU960" s="27"/>
      <c r="CV960" s="26" t="str">
        <f>IF($CU960="","",VLOOKUP($CU960,'Braços de IP'!$E$9:$I$15,2,0))</f>
        <v/>
      </c>
      <c r="CW960" s="29" t="str">
        <f>IF($CU960="","",VLOOKUP($CU960,'Braços de IP'!$E$9:$I$15,5,0))</f>
        <v/>
      </c>
      <c r="CX960" s="26"/>
      <c r="CY960" s="26"/>
      <c r="CZ960" s="26"/>
      <c r="DA960" s="26"/>
      <c r="DB960" s="26"/>
      <c r="DC960" s="26"/>
      <c r="DD960" s="30">
        <v>30</v>
      </c>
      <c r="DE960" s="31">
        <v>70</v>
      </c>
      <c r="DF960" s="30">
        <v>100</v>
      </c>
      <c r="DG960" s="32">
        <v>0.5714285714285714</v>
      </c>
      <c r="DH960" s="34" t="s">
        <v>710</v>
      </c>
      <c r="DI960" s="35"/>
      <c r="DJ960" s="16"/>
      <c r="DK960" s="16" t="s">
        <v>144</v>
      </c>
      <c r="DL960" s="16"/>
      <c r="DM960" s="36">
        <v>0.5714285714285714</v>
      </c>
    </row>
    <row r="961" spans="2:118" ht="15.75" customHeight="1" x14ac:dyDescent="0.25">
      <c r="B961" s="16">
        <v>233</v>
      </c>
      <c r="C961" s="16" t="s">
        <v>146</v>
      </c>
      <c r="D961" s="16" t="s">
        <v>717</v>
      </c>
      <c r="E961" s="16">
        <v>-8.0731649999999995</v>
      </c>
      <c r="F961" s="16">
        <v>-34.917814999999997</v>
      </c>
      <c r="G961" s="16" t="s">
        <v>153</v>
      </c>
      <c r="H961" s="17" t="s">
        <v>136</v>
      </c>
      <c r="I961" s="16" t="s">
        <v>149</v>
      </c>
      <c r="J961" s="17" t="s">
        <v>137</v>
      </c>
      <c r="K961" s="16">
        <v>90</v>
      </c>
      <c r="L961" s="17" t="s">
        <v>138</v>
      </c>
      <c r="M961" s="17">
        <v>0</v>
      </c>
      <c r="N961" s="16">
        <v>140</v>
      </c>
      <c r="O961" s="17">
        <v>1</v>
      </c>
      <c r="P961" s="17">
        <v>3.4</v>
      </c>
      <c r="Q961" s="17">
        <v>6.83</v>
      </c>
      <c r="R961" s="16"/>
      <c r="S961" s="16"/>
      <c r="T961" s="16">
        <v>0</v>
      </c>
      <c r="U961" s="17">
        <v>3.48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 t="s">
        <v>161</v>
      </c>
      <c r="AB961" s="17" t="s">
        <v>140</v>
      </c>
      <c r="AC961" s="17">
        <v>37.06</v>
      </c>
      <c r="AD961" s="17">
        <v>6.3</v>
      </c>
      <c r="AE961" s="17">
        <v>1</v>
      </c>
      <c r="AF961" s="17">
        <v>2.68</v>
      </c>
      <c r="AG961" s="17">
        <v>1.8</v>
      </c>
      <c r="AH961" s="17">
        <f t="shared" si="967"/>
        <v>-0.88000000000000012</v>
      </c>
      <c r="AI961" s="17" t="s">
        <v>136</v>
      </c>
      <c r="AJ961" s="17" t="s">
        <v>136</v>
      </c>
      <c r="AK961" s="17" t="s">
        <v>141</v>
      </c>
      <c r="AL961" s="17">
        <v>2</v>
      </c>
      <c r="AM961" s="17">
        <v>0</v>
      </c>
      <c r="AN961" s="17"/>
      <c r="AO961" s="17">
        <v>0</v>
      </c>
      <c r="AP961" s="17">
        <v>0</v>
      </c>
      <c r="AQ961" s="17">
        <v>0</v>
      </c>
      <c r="AR961" s="17" t="s">
        <v>136</v>
      </c>
      <c r="AS961" s="19">
        <f t="shared" si="908"/>
        <v>0</v>
      </c>
      <c r="AT961" s="19"/>
      <c r="AU961" s="19">
        <f>VLOOKUP(G961,ABNT5101!$I$3:$J$9,2)</f>
        <v>15</v>
      </c>
      <c r="AV961" s="19">
        <f>VLOOKUP(G961,ABNT5101!$I$3:$M$9,5)</f>
        <v>0.18</v>
      </c>
      <c r="AW961" s="17" t="str">
        <f>_xlfn.XLOOKUP(G961,ABNT5101!I:I,ABNT5101!L:L)</f>
        <v>-</v>
      </c>
      <c r="AX961" s="17">
        <f>_xlfn.XLOOKUP(G961,ABNT5101!$I:$I,ABNT5101!M:M)</f>
        <v>0.18</v>
      </c>
      <c r="AY961" s="17" t="str">
        <f>_xlfn.XLOOKUP(G961,ABNT5101!$I:$I,ABNT5101!N:N)</f>
        <v>-</v>
      </c>
      <c r="AZ961" s="17">
        <f>_xlfn.XLOOKUP(G961,ABNT5101!$I:$I,ABNT5101!O:O)</f>
        <v>15</v>
      </c>
      <c r="BA961" s="20" t="str">
        <f t="shared" si="909"/>
        <v>ATENDE</v>
      </c>
      <c r="BB961" s="21">
        <f t="shared" ref="BB961:BC961" si="1150">BE961/AU961-1</f>
        <v>0.24066666666666658</v>
      </c>
      <c r="BC961" s="21">
        <f t="shared" si="1150"/>
        <v>1.6111111111111112</v>
      </c>
      <c r="BD961" s="21" t="str">
        <f t="shared" si="911"/>
        <v>-</v>
      </c>
      <c r="BE961" s="22">
        <v>18.61</v>
      </c>
      <c r="BF961" s="22">
        <v>0.47</v>
      </c>
      <c r="BG961" s="22"/>
      <c r="BH961" s="22"/>
      <c r="BI961" s="23"/>
      <c r="BJ961" s="22"/>
      <c r="BK961" s="20" t="str">
        <f t="shared" si="912"/>
        <v>ATENDE</v>
      </c>
      <c r="BL961" s="20" t="str">
        <f t="shared" si="913"/>
        <v>ATENDE</v>
      </c>
      <c r="BM961" s="20" t="str">
        <f t="shared" si="914"/>
        <v>ATENDE</v>
      </c>
      <c r="BN961" s="20" t="str">
        <f t="shared" si="915"/>
        <v>ATENDE</v>
      </c>
      <c r="BO961" s="24" t="str">
        <f t="shared" si="916"/>
        <v>C3</v>
      </c>
      <c r="BP961" s="24" t="str">
        <f t="shared" si="1138"/>
        <v>P5</v>
      </c>
      <c r="BQ961" s="25">
        <f t="shared" si="1060"/>
        <v>1.6160000000000001</v>
      </c>
      <c r="BR961" s="22">
        <v>13.08</v>
      </c>
      <c r="BS961" s="22">
        <v>3.12</v>
      </c>
      <c r="BT961" s="24">
        <f>IF(BP961="-","-",_xlfn.XLOOKUP(BP961,ABNT5101!$B$4:$B$9,ABNT5101!$C$4:$C$9))</f>
        <v>5</v>
      </c>
      <c r="BU961" s="24">
        <f>IF(BP961="-","-",_xlfn.XLOOKUP(BP961,ABNT5101!$B$4:$B$9,ABNT5101!$D$4:$D$9))</f>
        <v>1</v>
      </c>
      <c r="BV961" s="20" t="str">
        <f t="shared" si="918"/>
        <v>ATENDE</v>
      </c>
      <c r="BW961" s="20" t="str">
        <f t="shared" si="1061"/>
        <v>ATENDE</v>
      </c>
      <c r="BX961" s="20" t="str">
        <f t="shared" si="920"/>
        <v>ATENDE</v>
      </c>
      <c r="BY961" s="24" t="str">
        <f t="shared" si="1145"/>
        <v>P5</v>
      </c>
      <c r="BZ961" s="25">
        <f t="shared" si="921"/>
        <v>1.5739999999999998</v>
      </c>
      <c r="CA961" s="24">
        <v>12.87</v>
      </c>
      <c r="CB961" s="24">
        <v>3.12</v>
      </c>
      <c r="CC961" s="20">
        <f>IF(BY961="-","-",_xlfn.XLOOKUP(BY961,ABNT5101!$B$4:$B$9,ABNT5101!$C$4:$C$9))</f>
        <v>5</v>
      </c>
      <c r="CD961" s="24">
        <f>IF(BY961="-","-",_xlfn.XLOOKUP(BY961,ABNT5101!$B$4:$B$9,ABNT5101!$D$4:$D$9))</f>
        <v>1</v>
      </c>
      <c r="CE961" s="20" t="str">
        <f t="shared" si="922"/>
        <v>ATENDE</v>
      </c>
      <c r="CF961" s="20" t="str">
        <f t="shared" si="923"/>
        <v>ATENDE</v>
      </c>
      <c r="CG961" s="20" t="str">
        <f t="shared" si="1040"/>
        <v>ATENDE</v>
      </c>
      <c r="CH961" s="26" t="str">
        <f>_xlfn.XLOOKUP(CI961,'Banco de dados'!$B:$B,'Banco de dados'!$D:$D)</f>
        <v>TECNOWATT</v>
      </c>
      <c r="CI961" s="50" t="s">
        <v>495</v>
      </c>
      <c r="CJ961" s="26" t="str">
        <f>_xlfn.XLOOKUP(CI961,'Banco de dados'!$B:$B,'Banco de dados'!$E:$E)</f>
        <v>SIGSAGPTLRRSSNDL_40W_50IBBRS
1-10C1MUN6.5</v>
      </c>
      <c r="CK961" s="26"/>
      <c r="CL961" s="26" t="e">
        <f>IF(CK961="-","-",_xlfn.XLOOKUP(CK961,'Banco de dados'!$B:$B,'Banco de dados'!$E:$E))</f>
        <v>#N/A</v>
      </c>
      <c r="CM961" s="28">
        <v>1</v>
      </c>
      <c r="CN961" s="26">
        <f>_xlfn.XLOOKUP(CI961,'Banco de dados'!$B:$B,'Banco de dados'!$H:$H)</f>
        <v>40</v>
      </c>
      <c r="CO961" s="26" t="e">
        <f t="array" aca="1" ref="CO961" ca="1">_xludf.XLOOKUP(CK961,'Banco de dados'!$B:$B,'Banco de dados'!$H:$H)</f>
        <v>#NAME?</v>
      </c>
      <c r="CP961" s="26" t="e">
        <f t="array" aca="1" ref="CP961" ca="1">_xludf.XLOOKUP(CI961,'Banco de dados'!$B:$B,'Banco de dados'!$F:$F)</f>
        <v>#NAME?</v>
      </c>
      <c r="CQ961" s="26" t="e">
        <f t="array" aca="1" ref="CQ961" ca="1">_xludf.XLOOKUP(CK961,'Banco de dados'!$B:$B,'Banco de dados'!$F:$F)</f>
        <v>#NAME?</v>
      </c>
      <c r="CR961" s="27">
        <v>0</v>
      </c>
      <c r="CS961" s="27"/>
      <c r="CT961" s="26" t="str">
        <f>IF(AG961=0.5,"Suporte",IF(AND(AG961&gt;='Braços de IP'!$B$9,AG961&lt;='Braços de IP'!$D$9),'Braços de IP'!$E$9,IF(AND(AG961&gt;='Braços de IP'!$B$10,AG961&lt;='Braços de IP'!$D$10),'Braços de IP'!$E$10,IF(AND(AG961&gt;='Braços de IP'!$B$11,AG961&lt;='Braços de IP'!$D$11),'Braços de IP'!$E$11,IF(AND(AG961&gt;='Braços de IP'!$B$12,AG961&lt;='Braços de IP'!$D$12),'Braços de IP'!$E$12,IF(AND(AG961&gt;='Braços de IP'!$B$13,AG961&lt;='Braços de IP'!$D$13),'Braços de IP'!$E$13,IF(AND(AG961&gt;='Braços de IP'!$B$14,AG961&lt;='Braços de IP'!$D$14),'Braços de IP'!$E$14,"ERRO")))))))</f>
        <v>Médio I</v>
      </c>
      <c r="CU961" s="27"/>
      <c r="CV961" s="26" t="str">
        <f>IF($CU961="","",VLOOKUP($CU961,'Braços de IP'!$E$9:$I$15,2,0))</f>
        <v/>
      </c>
      <c r="CW961" s="29" t="str">
        <f>IF($CU961="","",VLOOKUP($CU961,'Braços de IP'!$E$9:$I$15,5,0))</f>
        <v/>
      </c>
      <c r="CX961" s="26"/>
      <c r="CY961" s="26"/>
      <c r="CZ961" s="26"/>
      <c r="DA961" s="26"/>
      <c r="DB961" s="26"/>
      <c r="DC961" s="26"/>
      <c r="DD961" s="30">
        <v>30</v>
      </c>
      <c r="DE961" s="31">
        <v>70</v>
      </c>
      <c r="DF961" s="30">
        <v>100</v>
      </c>
      <c r="DG961" s="32">
        <v>0.5714285714285714</v>
      </c>
      <c r="DH961" s="34" t="s">
        <v>710</v>
      </c>
      <c r="DI961" s="35"/>
      <c r="DJ961" s="16"/>
      <c r="DK961" s="16" t="s">
        <v>144</v>
      </c>
      <c r="DL961" s="16"/>
      <c r="DM961" s="36">
        <v>0.5714285714285714</v>
      </c>
    </row>
    <row r="962" spans="2:118" ht="15.75" customHeight="1" x14ac:dyDescent="0.25">
      <c r="B962" s="16">
        <v>234</v>
      </c>
      <c r="C962" s="16" t="s">
        <v>146</v>
      </c>
      <c r="D962" s="16" t="s">
        <v>718</v>
      </c>
      <c r="E962" s="16">
        <v>-8.0706469999999992</v>
      </c>
      <c r="F962" s="16">
        <v>-34.938535999999999</v>
      </c>
      <c r="G962" s="16" t="s">
        <v>157</v>
      </c>
      <c r="H962" s="17" t="s">
        <v>136</v>
      </c>
      <c r="I962" s="16" t="s">
        <v>135</v>
      </c>
      <c r="J962" s="17" t="s">
        <v>137</v>
      </c>
      <c r="K962" s="18">
        <v>70</v>
      </c>
      <c r="L962" s="17" t="s">
        <v>138</v>
      </c>
      <c r="M962" s="17">
        <v>0</v>
      </c>
      <c r="N962" s="16">
        <v>140</v>
      </c>
      <c r="O962" s="17">
        <v>1</v>
      </c>
      <c r="P962" s="17">
        <v>1.9</v>
      </c>
      <c r="Q962" s="17">
        <v>5.96</v>
      </c>
      <c r="R962" s="16"/>
      <c r="S962" s="16"/>
      <c r="T962" s="16">
        <v>0</v>
      </c>
      <c r="U962" s="17">
        <v>3.08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 t="s">
        <v>139</v>
      </c>
      <c r="AB962" s="17" t="s">
        <v>140</v>
      </c>
      <c r="AC962" s="17">
        <v>37.200000000000003</v>
      </c>
      <c r="AD962" s="17">
        <v>8</v>
      </c>
      <c r="AE962" s="17">
        <v>1</v>
      </c>
      <c r="AF962" s="17">
        <v>0.2</v>
      </c>
      <c r="AG962" s="17">
        <v>2.4500000000000002</v>
      </c>
      <c r="AH962" s="17">
        <f t="shared" si="967"/>
        <v>2.25</v>
      </c>
      <c r="AI962" s="17" t="s">
        <v>136</v>
      </c>
      <c r="AJ962" s="17" t="s">
        <v>136</v>
      </c>
      <c r="AK962" s="17" t="s">
        <v>141</v>
      </c>
      <c r="AL962" s="17">
        <v>2</v>
      </c>
      <c r="AM962" s="17">
        <v>0</v>
      </c>
      <c r="AN962" s="17"/>
      <c r="AO962" s="17">
        <v>0</v>
      </c>
      <c r="AP962" s="17">
        <v>0</v>
      </c>
      <c r="AQ962" s="17">
        <v>0</v>
      </c>
      <c r="AR962" s="17" t="s">
        <v>136</v>
      </c>
      <c r="AS962" s="19">
        <f t="shared" si="908"/>
        <v>0</v>
      </c>
      <c r="AT962" s="19"/>
      <c r="AU962" s="19">
        <f>VLOOKUP(G962,ABNT5101!$I$3:$J$9,2)</f>
        <v>7.5</v>
      </c>
      <c r="AV962" s="19">
        <f>VLOOKUP(G962,ABNT5101!$I$3:$M$9,5)</f>
        <v>0.18</v>
      </c>
      <c r="AW962" s="17" t="str">
        <f>_xlfn.XLOOKUP(G962,ABNT5101!I:I,ABNT5101!L:L)</f>
        <v>-</v>
      </c>
      <c r="AX962" s="17">
        <f>_xlfn.XLOOKUP(G962,ABNT5101!$I:$I,ABNT5101!M:M)</f>
        <v>0.18</v>
      </c>
      <c r="AY962" s="17" t="str">
        <f>_xlfn.XLOOKUP(G962,ABNT5101!$I:$I,ABNT5101!N:N)</f>
        <v>-</v>
      </c>
      <c r="AZ962" s="17">
        <f>_xlfn.XLOOKUP(G962,ABNT5101!$I:$I,ABNT5101!O:O)</f>
        <v>16</v>
      </c>
      <c r="BA962" s="20" t="str">
        <f t="shared" si="909"/>
        <v>ATENDE</v>
      </c>
      <c r="BB962" s="21">
        <f t="shared" ref="BB962:BC962" si="1151">BE962/AU962-1</f>
        <v>1.6000000000000014E-2</v>
      </c>
      <c r="BC962" s="21">
        <f t="shared" si="1151"/>
        <v>1.1111111111111112</v>
      </c>
      <c r="BD962" s="21" t="str">
        <f t="shared" si="911"/>
        <v>-</v>
      </c>
      <c r="BE962" s="22">
        <v>7.62</v>
      </c>
      <c r="BF962" s="22">
        <v>0.38</v>
      </c>
      <c r="BG962" s="22"/>
      <c r="BH962" s="22"/>
      <c r="BI962" s="23"/>
      <c r="BJ962" s="22"/>
      <c r="BK962" s="20" t="str">
        <f t="shared" si="912"/>
        <v>ATENDE</v>
      </c>
      <c r="BL962" s="20" t="str">
        <f t="shared" si="913"/>
        <v>ATENDE</v>
      </c>
      <c r="BM962" s="20" t="str">
        <f t="shared" si="914"/>
        <v>ATENDE</v>
      </c>
      <c r="BN962" s="20" t="str">
        <f t="shared" si="915"/>
        <v>ATENDE</v>
      </c>
      <c r="BO962" s="24" t="str">
        <f t="shared" si="916"/>
        <v>C5</v>
      </c>
      <c r="BP962" s="24" t="str">
        <f t="shared" si="1138"/>
        <v>P6</v>
      </c>
      <c r="BQ962" s="25">
        <f t="shared" si="1060"/>
        <v>0.7433333333333334</v>
      </c>
      <c r="BR962" s="22">
        <v>5.23</v>
      </c>
      <c r="BS962" s="22">
        <v>2.09</v>
      </c>
      <c r="BT962" s="24">
        <f>IF(BP962="-","-",_xlfn.XLOOKUP(BP962,ABNT5101!$B$4:$B$9,ABNT5101!$C$4:$C$9))</f>
        <v>3</v>
      </c>
      <c r="BU962" s="24">
        <f>IF(BP962="-","-",_xlfn.XLOOKUP(BP962,ABNT5101!$B$4:$B$9,ABNT5101!$D$4:$D$9))</f>
        <v>0.6</v>
      </c>
      <c r="BV962" s="20" t="str">
        <f t="shared" si="918"/>
        <v>ATENDE</v>
      </c>
      <c r="BW962" s="20" t="str">
        <f t="shared" si="1061"/>
        <v>ATENDE</v>
      </c>
      <c r="BX962" s="20" t="str">
        <f t="shared" si="920"/>
        <v>ATENDE</v>
      </c>
      <c r="BY962" s="24" t="str">
        <f t="shared" si="1145"/>
        <v>P6</v>
      </c>
      <c r="BZ962" s="25">
        <f t="shared" si="921"/>
        <v>1.2399999999999998</v>
      </c>
      <c r="CA962" s="24">
        <v>6.72</v>
      </c>
      <c r="CB962" s="24">
        <v>3.11</v>
      </c>
      <c r="CC962" s="20">
        <f>IF(BY962="-","-",_xlfn.XLOOKUP(BY962,ABNT5101!$B$4:$B$9,ABNT5101!$C$4:$C$9))</f>
        <v>3</v>
      </c>
      <c r="CD962" s="24">
        <f>IF(BY962="-","-",_xlfn.XLOOKUP(BY962,ABNT5101!$B$4:$B$9,ABNT5101!$D$4:$D$9))</f>
        <v>0.6</v>
      </c>
      <c r="CE962" s="20" t="str">
        <f t="shared" si="922"/>
        <v>ATENDE</v>
      </c>
      <c r="CF962" s="20" t="str">
        <f t="shared" si="923"/>
        <v>ATENDE</v>
      </c>
      <c r="CG962" s="20" t="str">
        <f t="shared" si="1040"/>
        <v>ATENDE</v>
      </c>
      <c r="CH962" s="26" t="str">
        <f>_xlfn.XLOOKUP(CI962,'Banco de dados'!$B:$B,'Banco de dados'!$D:$D)</f>
        <v>LEDSTAR</v>
      </c>
      <c r="CI962" s="27" t="s">
        <v>493</v>
      </c>
      <c r="CJ962" s="26" t="str">
        <f>_xlfn.XLOOKUP(CI962,'Banco de dados'!$B:$B,'Banco de dados'!$E:$E)</f>
        <v>LUM LED SL VT 9.1 35W</v>
      </c>
      <c r="CK962" s="26"/>
      <c r="CL962" s="26" t="e">
        <f>IF(CK962="-","-",_xlfn.XLOOKUP(CK962,'Banco de dados'!$B:$B,'Banco de dados'!$E:$E))</f>
        <v>#N/A</v>
      </c>
      <c r="CM962" s="28">
        <v>1</v>
      </c>
      <c r="CN962" s="26">
        <f>_xlfn.XLOOKUP(CI962,'Banco de dados'!$B:$B,'Banco de dados'!$H:$H)</f>
        <v>35</v>
      </c>
      <c r="CO962" s="26" t="e">
        <f t="array" aca="1" ref="CO962" ca="1">_xludf.XLOOKUP(CK962,'Banco de dados'!$B:$B,'Banco de dados'!$H:$H)</f>
        <v>#NAME?</v>
      </c>
      <c r="CP962" s="26" t="e">
        <f t="array" aca="1" ref="CP962" ca="1">_xludf.XLOOKUP(CI962,'Banco de dados'!$B:$B,'Banco de dados'!$F:$F)</f>
        <v>#NAME?</v>
      </c>
      <c r="CQ962" s="26" t="e">
        <f t="array" aca="1" ref="CQ962" ca="1">_xludf.XLOOKUP(CK962,'Banco de dados'!$B:$B,'Banco de dados'!$F:$F)</f>
        <v>#NAME?</v>
      </c>
      <c r="CR962" s="27">
        <v>0</v>
      </c>
      <c r="CS962" s="27"/>
      <c r="CT962" s="26" t="str">
        <f>IF(AG962=0.5,"Suporte",IF(AND(AG962&gt;='Braços de IP'!$B$9,AG962&lt;='Braços de IP'!$D$9),'Braços de IP'!$E$9,IF(AND(AG962&gt;='Braços de IP'!$B$10,AG962&lt;='Braços de IP'!$D$10),'Braços de IP'!$E$10,IF(AND(AG962&gt;='Braços de IP'!$B$11,AG962&lt;='Braços de IP'!$D$11),'Braços de IP'!$E$11,IF(AND(AG962&gt;='Braços de IP'!$B$12,AG962&lt;='Braços de IP'!$D$12),'Braços de IP'!$E$12,IF(AND(AG962&gt;='Braços de IP'!$B$13,AG962&lt;='Braços de IP'!$D$13),'Braços de IP'!$E$13,IF(AND(AG962&gt;='Braços de IP'!$B$14,AG962&lt;='Braços de IP'!$D$14),'Braços de IP'!$E$14,"ERRO")))))))</f>
        <v>Médio II</v>
      </c>
      <c r="CU962" s="27"/>
      <c r="CV962" s="26" t="str">
        <f>IF($CU962="","",VLOOKUP($CU962,'Braços de IP'!$E$9:$I$15,2,0))</f>
        <v/>
      </c>
      <c r="CW962" s="29" t="str">
        <f>IF($CU962="","",VLOOKUP($CU962,'Braços de IP'!$E$9:$I$15,5,0))</f>
        <v/>
      </c>
      <c r="CX962" s="26"/>
      <c r="CY962" s="26"/>
      <c r="CZ962" s="26"/>
      <c r="DA962" s="26"/>
      <c r="DB962" s="26"/>
      <c r="DC962" s="26"/>
      <c r="DD962" s="30">
        <v>30</v>
      </c>
      <c r="DE962" s="31">
        <v>70</v>
      </c>
      <c r="DF962" s="30">
        <v>100</v>
      </c>
      <c r="DG962" s="32">
        <v>0.5714285714285714</v>
      </c>
      <c r="DH962" s="34" t="s">
        <v>710</v>
      </c>
      <c r="DI962" s="35"/>
      <c r="DJ962" s="16"/>
      <c r="DK962" s="16" t="s">
        <v>144</v>
      </c>
      <c r="DL962" s="16"/>
      <c r="DM962" s="36">
        <v>0.5714285714285714</v>
      </c>
    </row>
    <row r="963" spans="2:118" ht="15.75" customHeight="1" x14ac:dyDescent="0.25">
      <c r="B963" s="16">
        <v>234</v>
      </c>
      <c r="C963" s="16" t="s">
        <v>146</v>
      </c>
      <c r="D963" s="16" t="s">
        <v>718</v>
      </c>
      <c r="E963" s="16">
        <v>-8.0706469999999992</v>
      </c>
      <c r="F963" s="16">
        <v>-34.938535999999999</v>
      </c>
      <c r="G963" s="16" t="s">
        <v>157</v>
      </c>
      <c r="H963" s="17" t="s">
        <v>136</v>
      </c>
      <c r="I963" s="16" t="s">
        <v>135</v>
      </c>
      <c r="J963" s="17" t="s">
        <v>137</v>
      </c>
      <c r="K963" s="18">
        <v>70</v>
      </c>
      <c r="L963" s="17" t="s">
        <v>138</v>
      </c>
      <c r="M963" s="17">
        <v>0</v>
      </c>
      <c r="N963" s="16">
        <v>140</v>
      </c>
      <c r="O963" s="17">
        <v>1</v>
      </c>
      <c r="P963" s="17">
        <v>1.9</v>
      </c>
      <c r="Q963" s="17">
        <v>5.96</v>
      </c>
      <c r="R963" s="16"/>
      <c r="S963" s="16"/>
      <c r="T963" s="16">
        <v>0</v>
      </c>
      <c r="U963" s="17">
        <v>3.08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 t="s">
        <v>139</v>
      </c>
      <c r="AB963" s="17" t="s">
        <v>140</v>
      </c>
      <c r="AC963" s="17">
        <v>37.200000000000003</v>
      </c>
      <c r="AD963" s="17">
        <v>8</v>
      </c>
      <c r="AE963" s="17">
        <v>1</v>
      </c>
      <c r="AF963" s="17">
        <v>0.2</v>
      </c>
      <c r="AG963" s="17">
        <v>2.4500000000000002</v>
      </c>
      <c r="AH963" s="17">
        <f t="shared" si="967"/>
        <v>2.25</v>
      </c>
      <c r="AI963" s="17" t="s">
        <v>136</v>
      </c>
      <c r="AJ963" s="17" t="s">
        <v>136</v>
      </c>
      <c r="AK963" s="17" t="s">
        <v>141</v>
      </c>
      <c r="AL963" s="17">
        <v>2</v>
      </c>
      <c r="AM963" s="17">
        <v>0</v>
      </c>
      <c r="AN963" s="17"/>
      <c r="AO963" s="17">
        <v>0</v>
      </c>
      <c r="AP963" s="17">
        <v>0</v>
      </c>
      <c r="AQ963" s="17">
        <v>0</v>
      </c>
      <c r="AR963" s="17" t="s">
        <v>136</v>
      </c>
      <c r="AS963" s="19">
        <f t="shared" si="908"/>
        <v>0</v>
      </c>
      <c r="AT963" s="19"/>
      <c r="AU963" s="19">
        <f>VLOOKUP(G963,ABNT5101!$I$3:$J$9,2)</f>
        <v>7.5</v>
      </c>
      <c r="AV963" s="19">
        <f>VLOOKUP(G963,ABNT5101!$I$3:$M$9,5)</f>
        <v>0.18</v>
      </c>
      <c r="AW963" s="17" t="str">
        <f>_xlfn.XLOOKUP(G963,ABNT5101!I:I,ABNT5101!L:L)</f>
        <v>-</v>
      </c>
      <c r="AX963" s="17">
        <f>_xlfn.XLOOKUP(G963,ABNT5101!$I:$I,ABNT5101!M:M)</f>
        <v>0.18</v>
      </c>
      <c r="AY963" s="17" t="str">
        <f>_xlfn.XLOOKUP(G963,ABNT5101!$I:$I,ABNT5101!N:N)</f>
        <v>-</v>
      </c>
      <c r="AZ963" s="17">
        <f>_xlfn.XLOOKUP(G963,ABNT5101!$I:$I,ABNT5101!O:O)</f>
        <v>16</v>
      </c>
      <c r="BA963" s="20" t="str">
        <f t="shared" si="909"/>
        <v>ATENDE</v>
      </c>
      <c r="BB963" s="21">
        <f t="shared" ref="BB963:BC963" si="1152">BE963/AU963-1</f>
        <v>0.16133333333333355</v>
      </c>
      <c r="BC963" s="21">
        <f t="shared" si="1152"/>
        <v>1.6111111111111112</v>
      </c>
      <c r="BD963" s="21" t="str">
        <f t="shared" si="911"/>
        <v>-</v>
      </c>
      <c r="BE963" s="22">
        <v>8.7100000000000009</v>
      </c>
      <c r="BF963" s="22">
        <v>0.47</v>
      </c>
      <c r="BG963" s="22"/>
      <c r="BH963" s="22"/>
      <c r="BI963" s="23"/>
      <c r="BJ963" s="22"/>
      <c r="BK963" s="20" t="str">
        <f t="shared" si="912"/>
        <v>ATENDE</v>
      </c>
      <c r="BL963" s="20" t="str">
        <f t="shared" si="913"/>
        <v>ATENDE</v>
      </c>
      <c r="BM963" s="20" t="str">
        <f t="shared" si="914"/>
        <v>ATENDE</v>
      </c>
      <c r="BN963" s="20" t="str">
        <f t="shared" si="915"/>
        <v>ATENDE</v>
      </c>
      <c r="BO963" s="24" t="str">
        <f t="shared" si="916"/>
        <v>C5</v>
      </c>
      <c r="BP963" s="24" t="str">
        <f t="shared" si="1138"/>
        <v>P6</v>
      </c>
      <c r="BQ963" s="25">
        <f t="shared" si="1060"/>
        <v>0.9933333333333334</v>
      </c>
      <c r="BR963" s="22">
        <v>5.98</v>
      </c>
      <c r="BS963" s="22">
        <v>2.6</v>
      </c>
      <c r="BT963" s="24">
        <f>IF(BP963="-","-",_xlfn.XLOOKUP(BP963,ABNT5101!$B$4:$B$9,ABNT5101!$C$4:$C$9))</f>
        <v>3</v>
      </c>
      <c r="BU963" s="24">
        <f>IF(BP963="-","-",_xlfn.XLOOKUP(BP963,ABNT5101!$B$4:$B$9,ABNT5101!$D$4:$D$9))</f>
        <v>0.6</v>
      </c>
      <c r="BV963" s="20" t="str">
        <f t="shared" si="918"/>
        <v>ATENDE</v>
      </c>
      <c r="BW963" s="20" t="str">
        <f t="shared" si="1061"/>
        <v>ATENDE</v>
      </c>
      <c r="BX963" s="20" t="str">
        <f t="shared" si="920"/>
        <v>ATENDE</v>
      </c>
      <c r="BY963" s="24" t="str">
        <f t="shared" si="1145"/>
        <v>P6</v>
      </c>
      <c r="BZ963" s="25">
        <f t="shared" si="921"/>
        <v>1.5033333333333334</v>
      </c>
      <c r="CA963" s="24">
        <v>7.51</v>
      </c>
      <c r="CB963" s="24">
        <v>5</v>
      </c>
      <c r="CC963" s="20">
        <f>IF(BY963="-","-",_xlfn.XLOOKUP(BY963,ABNT5101!$B$4:$B$9,ABNT5101!$C$4:$C$9))</f>
        <v>3</v>
      </c>
      <c r="CD963" s="24">
        <f>IF(BY963="-","-",_xlfn.XLOOKUP(BY963,ABNT5101!$B$4:$B$9,ABNT5101!$D$4:$D$9))</f>
        <v>0.6</v>
      </c>
      <c r="CE963" s="20" t="str">
        <f t="shared" si="922"/>
        <v>ATENDE</v>
      </c>
      <c r="CF963" s="20" t="str">
        <f t="shared" si="923"/>
        <v>ATENDE</v>
      </c>
      <c r="CG963" s="20" t="str">
        <f t="shared" si="1040"/>
        <v>ATENDE</v>
      </c>
      <c r="CH963" s="26" t="str">
        <f>_xlfn.XLOOKUP(CI963,'Banco de dados'!$B:$B,'Banco de dados'!$D:$D)</f>
        <v>SX LIGHTING</v>
      </c>
      <c r="CI963" s="50" t="s">
        <v>164</v>
      </c>
      <c r="CJ963" s="26" t="str">
        <f>_xlfn.XLOOKUP(CI963,'Banco de dados'!$B:$B,'Banco de dados'!$E:$E)</f>
        <v>SXINEVO040K50L12CZF7PHF</v>
      </c>
      <c r="CK963" s="26"/>
      <c r="CL963" s="26" t="e">
        <f>IF(CK963="-","-",_xlfn.XLOOKUP(CK963,'Banco de dados'!$B:$B,'Banco de dados'!$E:$E))</f>
        <v>#N/A</v>
      </c>
      <c r="CM963" s="28">
        <v>1</v>
      </c>
      <c r="CN963" s="26">
        <f>_xlfn.XLOOKUP(CI963,'Banco de dados'!$B:$B,'Banco de dados'!$H:$H)</f>
        <v>39</v>
      </c>
      <c r="CO963" s="26" t="e">
        <f t="array" aca="1" ref="CO963" ca="1">_xludf.XLOOKUP(CK963,'Banco de dados'!$B:$B,'Banco de dados'!$H:$H)</f>
        <v>#NAME?</v>
      </c>
      <c r="CP963" s="26" t="e">
        <f t="array" aca="1" ref="CP963" ca="1">_xludf.XLOOKUP(CI963,'Banco de dados'!$B:$B,'Banco de dados'!$F:$F)</f>
        <v>#NAME?</v>
      </c>
      <c r="CQ963" s="26" t="e">
        <f t="array" aca="1" ref="CQ963" ca="1">_xludf.XLOOKUP(CK963,'Banco de dados'!$B:$B,'Banco de dados'!$F:$F)</f>
        <v>#NAME?</v>
      </c>
      <c r="CR963" s="27">
        <v>0</v>
      </c>
      <c r="CS963" s="27"/>
      <c r="CT963" s="26" t="str">
        <f>IF(AG963=0.5,"Suporte",IF(AND(AG963&gt;='Braços de IP'!$B$9,AG963&lt;='Braços de IP'!$D$9),'Braços de IP'!$E$9,IF(AND(AG963&gt;='Braços de IP'!$B$10,AG963&lt;='Braços de IP'!$D$10),'Braços de IP'!$E$10,IF(AND(AG963&gt;='Braços de IP'!$B$11,AG963&lt;='Braços de IP'!$D$11),'Braços de IP'!$E$11,IF(AND(AG963&gt;='Braços de IP'!$B$12,AG963&lt;='Braços de IP'!$D$12),'Braços de IP'!$E$12,IF(AND(AG963&gt;='Braços de IP'!$B$13,AG963&lt;='Braços de IP'!$D$13),'Braços de IP'!$E$13,IF(AND(AG963&gt;='Braços de IP'!$B$14,AG963&lt;='Braços de IP'!$D$14),'Braços de IP'!$E$14,"ERRO")))))))</f>
        <v>Médio II</v>
      </c>
      <c r="CU963" s="27"/>
      <c r="CV963" s="26" t="str">
        <f>IF($CU963="","",VLOOKUP($CU963,'Braços de IP'!$E$9:$I$15,2,0))</f>
        <v/>
      </c>
      <c r="CW963" s="29" t="str">
        <f>IF($CU963="","",VLOOKUP($CU963,'Braços de IP'!$E$9:$I$15,5,0))</f>
        <v/>
      </c>
      <c r="CX963" s="26"/>
      <c r="CY963" s="26"/>
      <c r="CZ963" s="26"/>
      <c r="DA963" s="26"/>
      <c r="DB963" s="26"/>
      <c r="DC963" s="26"/>
      <c r="DD963" s="30">
        <v>30</v>
      </c>
      <c r="DE963" s="31">
        <v>70</v>
      </c>
      <c r="DF963" s="30">
        <v>100</v>
      </c>
      <c r="DG963" s="32">
        <v>0.5714285714285714</v>
      </c>
      <c r="DH963" s="34" t="s">
        <v>710</v>
      </c>
      <c r="DI963" s="35"/>
      <c r="DJ963" s="16"/>
      <c r="DK963" s="16" t="s">
        <v>144</v>
      </c>
      <c r="DL963" s="16"/>
      <c r="DM963" s="36">
        <v>0.5714285714285714</v>
      </c>
    </row>
    <row r="964" spans="2:118" ht="15.75" customHeight="1" x14ac:dyDescent="0.25">
      <c r="B964" s="16">
        <v>234</v>
      </c>
      <c r="C964" s="16" t="s">
        <v>146</v>
      </c>
      <c r="D964" s="16" t="s">
        <v>718</v>
      </c>
      <c r="E964" s="16">
        <v>-8.0706469999999992</v>
      </c>
      <c r="F964" s="16">
        <v>-34.938535999999999</v>
      </c>
      <c r="G964" s="16" t="s">
        <v>157</v>
      </c>
      <c r="H964" s="17" t="s">
        <v>136</v>
      </c>
      <c r="I964" s="16" t="s">
        <v>135</v>
      </c>
      <c r="J964" s="17" t="s">
        <v>137</v>
      </c>
      <c r="K964" s="18">
        <v>70</v>
      </c>
      <c r="L964" s="17" t="s">
        <v>138</v>
      </c>
      <c r="M964" s="17">
        <v>0</v>
      </c>
      <c r="N964" s="16">
        <v>140</v>
      </c>
      <c r="O964" s="17">
        <v>1</v>
      </c>
      <c r="P964" s="17">
        <v>1.9</v>
      </c>
      <c r="Q964" s="17">
        <v>5.96</v>
      </c>
      <c r="R964" s="16"/>
      <c r="S964" s="16"/>
      <c r="T964" s="16">
        <v>0</v>
      </c>
      <c r="U964" s="17">
        <v>3.08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 t="s">
        <v>139</v>
      </c>
      <c r="AB964" s="17" t="s">
        <v>140</v>
      </c>
      <c r="AC964" s="17">
        <v>37.200000000000003</v>
      </c>
      <c r="AD964" s="17">
        <v>8</v>
      </c>
      <c r="AE964" s="17">
        <v>1</v>
      </c>
      <c r="AF964" s="17">
        <v>0.2</v>
      </c>
      <c r="AG964" s="17">
        <v>2.4500000000000002</v>
      </c>
      <c r="AH964" s="17">
        <f t="shared" si="967"/>
        <v>2.25</v>
      </c>
      <c r="AI964" s="17" t="s">
        <v>136</v>
      </c>
      <c r="AJ964" s="17" t="s">
        <v>136</v>
      </c>
      <c r="AK964" s="17" t="s">
        <v>141</v>
      </c>
      <c r="AL964" s="17">
        <v>2</v>
      </c>
      <c r="AM964" s="17">
        <v>0</v>
      </c>
      <c r="AN964" s="17"/>
      <c r="AO964" s="17">
        <v>0</v>
      </c>
      <c r="AP964" s="17">
        <v>0</v>
      </c>
      <c r="AQ964" s="17">
        <v>0</v>
      </c>
      <c r="AR964" s="17" t="s">
        <v>136</v>
      </c>
      <c r="AS964" s="19">
        <f t="shared" si="908"/>
        <v>0</v>
      </c>
      <c r="AT964" s="19"/>
      <c r="AU964" s="19">
        <f>VLOOKUP(G964,ABNT5101!$I$3:$J$9,2)</f>
        <v>7.5</v>
      </c>
      <c r="AV964" s="19">
        <f>VLOOKUP(G964,ABNT5101!$I$3:$M$9,5)</f>
        <v>0.18</v>
      </c>
      <c r="AW964" s="17" t="str">
        <f>_xlfn.XLOOKUP(G964,ABNT5101!I:I,ABNT5101!L:L)</f>
        <v>-</v>
      </c>
      <c r="AX964" s="17">
        <f>_xlfn.XLOOKUP(G964,ABNT5101!$I:$I,ABNT5101!M:M)</f>
        <v>0.18</v>
      </c>
      <c r="AY964" s="17" t="str">
        <f>_xlfn.XLOOKUP(G964,ABNT5101!$I:$I,ABNT5101!N:N)</f>
        <v>-</v>
      </c>
      <c r="AZ964" s="17">
        <f>_xlfn.XLOOKUP(G964,ABNT5101!$I:$I,ABNT5101!O:O)</f>
        <v>16</v>
      </c>
      <c r="BA964" s="20" t="str">
        <f t="shared" si="909"/>
        <v>ATENDE</v>
      </c>
      <c r="BB964" s="21">
        <f t="shared" ref="BB964:BC964" si="1153">BE964/AU964-1</f>
        <v>0.35066666666666668</v>
      </c>
      <c r="BC964" s="21">
        <f t="shared" si="1153"/>
        <v>1.3888888888888888</v>
      </c>
      <c r="BD964" s="21" t="str">
        <f t="shared" si="911"/>
        <v>-</v>
      </c>
      <c r="BE964" s="22">
        <v>10.130000000000001</v>
      </c>
      <c r="BF964" s="22">
        <v>0.43</v>
      </c>
      <c r="BG964" s="22"/>
      <c r="BH964" s="22"/>
      <c r="BI964" s="23"/>
      <c r="BJ964" s="22"/>
      <c r="BK964" s="20" t="str">
        <f t="shared" si="912"/>
        <v>ATENDE</v>
      </c>
      <c r="BL964" s="20" t="str">
        <f t="shared" si="913"/>
        <v>ATENDE</v>
      </c>
      <c r="BM964" s="20" t="str">
        <f t="shared" si="914"/>
        <v>ATENDE</v>
      </c>
      <c r="BN964" s="20" t="str">
        <f t="shared" si="915"/>
        <v>ATENDE</v>
      </c>
      <c r="BO964" s="24" t="str">
        <f t="shared" si="916"/>
        <v>C5</v>
      </c>
      <c r="BP964" s="24" t="str">
        <f t="shared" si="1138"/>
        <v>P6</v>
      </c>
      <c r="BQ964" s="25">
        <f t="shared" si="1060"/>
        <v>1.0733333333333333</v>
      </c>
      <c r="BR964" s="22">
        <v>6.22</v>
      </c>
      <c r="BS964" s="22">
        <v>2.82</v>
      </c>
      <c r="BT964" s="24">
        <f>IF(BP964="-","-",_xlfn.XLOOKUP(BP964,ABNT5101!$B$4:$B$9,ABNT5101!$C$4:$C$9))</f>
        <v>3</v>
      </c>
      <c r="BU964" s="24">
        <f>IF(BP964="-","-",_xlfn.XLOOKUP(BP964,ABNT5101!$B$4:$B$9,ABNT5101!$D$4:$D$9))</f>
        <v>0.6</v>
      </c>
      <c r="BV964" s="20" t="str">
        <f t="shared" si="918"/>
        <v>ATENDE</v>
      </c>
      <c r="BW964" s="20" t="str">
        <f t="shared" si="1061"/>
        <v>ATENDE</v>
      </c>
      <c r="BX964" s="20" t="str">
        <f t="shared" si="920"/>
        <v>ATENDE</v>
      </c>
      <c r="BY964" s="24" t="str">
        <f t="shared" si="1145"/>
        <v>P6</v>
      </c>
      <c r="BZ964" s="25">
        <f t="shared" si="921"/>
        <v>1.5833333333333335</v>
      </c>
      <c r="CA964" s="24">
        <v>7.75</v>
      </c>
      <c r="CB964" s="24">
        <v>4.0999999999999996</v>
      </c>
      <c r="CC964" s="20">
        <f>IF(BY964="-","-",_xlfn.XLOOKUP(BY964,ABNT5101!$B$4:$B$9,ABNT5101!$C$4:$C$9))</f>
        <v>3</v>
      </c>
      <c r="CD964" s="24">
        <f>IF(BY964="-","-",_xlfn.XLOOKUP(BY964,ABNT5101!$B$4:$B$9,ABNT5101!$D$4:$D$9))</f>
        <v>0.6</v>
      </c>
      <c r="CE964" s="20" t="str">
        <f t="shared" si="922"/>
        <v>ATENDE</v>
      </c>
      <c r="CF964" s="20" t="str">
        <f t="shared" si="923"/>
        <v>ATENDE</v>
      </c>
      <c r="CG964" s="20" t="str">
        <f t="shared" si="1040"/>
        <v>ATENDE</v>
      </c>
      <c r="CH964" s="26" t="str">
        <f>_xlfn.XLOOKUP(CI964,'Banco de dados'!$B:$B,'Banco de dados'!$D:$D)</f>
        <v>TECNOWATT</v>
      </c>
      <c r="CI964" s="50" t="s">
        <v>495</v>
      </c>
      <c r="CJ964" s="26" t="str">
        <f>_xlfn.XLOOKUP(CI964,'Banco de dados'!$B:$B,'Banco de dados'!$E:$E)</f>
        <v>SIGSAGPTLRRSSNDL_40W_50IBBRS
1-10C1MUN6.5</v>
      </c>
      <c r="CK964" s="26"/>
      <c r="CL964" s="26" t="e">
        <f>IF(CK964="-","-",_xlfn.XLOOKUP(CK964,'Banco de dados'!$B:$B,'Banco de dados'!$E:$E))</f>
        <v>#N/A</v>
      </c>
      <c r="CM964" s="28">
        <v>1</v>
      </c>
      <c r="CN964" s="26">
        <f>_xlfn.XLOOKUP(CI964,'Banco de dados'!$B:$B,'Banco de dados'!$H:$H)</f>
        <v>40</v>
      </c>
      <c r="CO964" s="26" t="e">
        <f t="array" aca="1" ref="CO964" ca="1">_xludf.XLOOKUP(CK964,'Banco de dados'!$B:$B,'Banco de dados'!$H:$H)</f>
        <v>#NAME?</v>
      </c>
      <c r="CP964" s="26" t="e">
        <f t="array" aca="1" ref="CP964" ca="1">_xludf.XLOOKUP(CI964,'Banco de dados'!$B:$B,'Banco de dados'!$F:$F)</f>
        <v>#NAME?</v>
      </c>
      <c r="CQ964" s="26" t="e">
        <f t="array" aca="1" ref="CQ964" ca="1">_xludf.XLOOKUP(CK964,'Banco de dados'!$B:$B,'Banco de dados'!$F:$F)</f>
        <v>#NAME?</v>
      </c>
      <c r="CR964" s="27">
        <v>0</v>
      </c>
      <c r="CS964" s="27"/>
      <c r="CT964" s="26" t="str">
        <f>IF(AG964=0.5,"Suporte",IF(AND(AG964&gt;='Braços de IP'!$B$9,AG964&lt;='Braços de IP'!$D$9),'Braços de IP'!$E$9,IF(AND(AG964&gt;='Braços de IP'!$B$10,AG964&lt;='Braços de IP'!$D$10),'Braços de IP'!$E$10,IF(AND(AG964&gt;='Braços de IP'!$B$11,AG964&lt;='Braços de IP'!$D$11),'Braços de IP'!$E$11,IF(AND(AG964&gt;='Braços de IP'!$B$12,AG964&lt;='Braços de IP'!$D$12),'Braços de IP'!$E$12,IF(AND(AG964&gt;='Braços de IP'!$B$13,AG964&lt;='Braços de IP'!$D$13),'Braços de IP'!$E$13,IF(AND(AG964&gt;='Braços de IP'!$B$14,AG964&lt;='Braços de IP'!$D$14),'Braços de IP'!$E$14,"ERRO")))))))</f>
        <v>Médio II</v>
      </c>
      <c r="CU964" s="27"/>
      <c r="CV964" s="26" t="str">
        <f>IF($CU964="","",VLOOKUP($CU964,'Braços de IP'!$E$9:$I$15,2,0))</f>
        <v/>
      </c>
      <c r="CW964" s="29" t="str">
        <f>IF($CU964="","",VLOOKUP($CU964,'Braços de IP'!$E$9:$I$15,5,0))</f>
        <v/>
      </c>
      <c r="CX964" s="26"/>
      <c r="CY964" s="26"/>
      <c r="CZ964" s="26"/>
      <c r="DA964" s="26"/>
      <c r="DB964" s="26"/>
      <c r="DC964" s="26"/>
      <c r="DD964" s="30">
        <v>30</v>
      </c>
      <c r="DE964" s="31">
        <v>70</v>
      </c>
      <c r="DF964" s="30">
        <v>100</v>
      </c>
      <c r="DG964" s="32">
        <v>0.5714285714285714</v>
      </c>
      <c r="DH964" s="34" t="s">
        <v>710</v>
      </c>
      <c r="DI964" s="35"/>
      <c r="DJ964" s="16"/>
      <c r="DK964" s="16" t="s">
        <v>144</v>
      </c>
      <c r="DL964" s="16"/>
      <c r="DM964" s="36">
        <v>0.5714285714285714</v>
      </c>
    </row>
    <row r="965" spans="2:118" ht="15.75" customHeight="1" x14ac:dyDescent="0.25">
      <c r="B965" s="16">
        <v>235</v>
      </c>
      <c r="C965" s="16" t="s">
        <v>174</v>
      </c>
      <c r="D965" s="16" t="s">
        <v>719</v>
      </c>
      <c r="E965" s="16">
        <v>-8.0776070000000004</v>
      </c>
      <c r="F965" s="16">
        <v>-34.945258000000003</v>
      </c>
      <c r="G965" s="16" t="s">
        <v>160</v>
      </c>
      <c r="H965" s="17" t="s">
        <v>136</v>
      </c>
      <c r="I965" s="16" t="s">
        <v>136</v>
      </c>
      <c r="J965" s="17" t="s">
        <v>137</v>
      </c>
      <c r="K965" s="18">
        <v>70</v>
      </c>
      <c r="L965" s="17" t="s">
        <v>138</v>
      </c>
      <c r="M965" s="17">
        <v>0</v>
      </c>
      <c r="N965" s="16">
        <f t="shared" ref="N965:N991" si="1154">K965*AE965*2</f>
        <v>140</v>
      </c>
      <c r="O965" s="17">
        <v>1</v>
      </c>
      <c r="P965" s="17">
        <v>0</v>
      </c>
      <c r="Q965" s="17">
        <v>5.7</v>
      </c>
      <c r="R965" s="16"/>
      <c r="S965" s="16"/>
      <c r="T965" s="16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 t="s">
        <v>139</v>
      </c>
      <c r="AB965" s="17" t="s">
        <v>140</v>
      </c>
      <c r="AC965" s="17">
        <v>34.409999999999997</v>
      </c>
      <c r="AD965" s="17">
        <v>6.7</v>
      </c>
      <c r="AE965" s="17">
        <v>1</v>
      </c>
      <c r="AF965" s="17">
        <v>0</v>
      </c>
      <c r="AG965" s="17">
        <v>2.4</v>
      </c>
      <c r="AH965" s="17">
        <f t="shared" si="967"/>
        <v>2.4</v>
      </c>
      <c r="AI965" s="17" t="s">
        <v>136</v>
      </c>
      <c r="AJ965" s="17" t="s">
        <v>136</v>
      </c>
      <c r="AK965" s="17" t="s">
        <v>141</v>
      </c>
      <c r="AL965" s="17">
        <f t="shared" ref="AL965:AL991" si="1155">IF(AA965="Unilateral",2*AE965,IF(AA965="Bilateral Alternada",3*AE965,IF(AA965="Bilateral Frontal",4*AE965,IF(AA965="Canteiro Central",2*AE965,"erro"))))</f>
        <v>2</v>
      </c>
      <c r="AM965" s="17">
        <v>0</v>
      </c>
      <c r="AN965" s="17"/>
      <c r="AO965" s="17">
        <v>0</v>
      </c>
      <c r="AP965" s="17">
        <v>0</v>
      </c>
      <c r="AQ965" s="17">
        <v>0</v>
      </c>
      <c r="AR965" s="17" t="s">
        <v>136</v>
      </c>
      <c r="AS965" s="19">
        <f t="shared" si="908"/>
        <v>0</v>
      </c>
      <c r="AT965" s="19"/>
      <c r="AU965" s="19">
        <f>VLOOKUP(G965,ABNT5101!$I$3:$J$9,2)</f>
        <v>10</v>
      </c>
      <c r="AV965" s="19">
        <f>VLOOKUP(G965,ABNT5101!$I$3:$M$9,5)</f>
        <v>0.18</v>
      </c>
      <c r="AW965" s="17" t="str">
        <f>_xlfn.XLOOKUP(G965,ABNT5101!I:I,ABNT5101!L:L)</f>
        <v>-</v>
      </c>
      <c r="AX965" s="17">
        <f>_xlfn.XLOOKUP(G965,ABNT5101!$I:$I,ABNT5101!M:M)</f>
        <v>0.18</v>
      </c>
      <c r="AY965" s="17" t="str">
        <f>_xlfn.XLOOKUP(G965,ABNT5101!$I:$I,ABNT5101!N:N)</f>
        <v>-</v>
      </c>
      <c r="AZ965" s="17">
        <f>_xlfn.XLOOKUP(G965,ABNT5101!$I:$I,ABNT5101!O:O)</f>
        <v>16</v>
      </c>
      <c r="BA965" s="20" t="str">
        <f t="shared" si="909"/>
        <v>NÃO ATENDE</v>
      </c>
      <c r="BB965" s="21">
        <f t="shared" ref="BB965:BC965" si="1156">BE965/AU965-1</f>
        <v>-1</v>
      </c>
      <c r="BC965" s="21">
        <f t="shared" si="1156"/>
        <v>-1</v>
      </c>
      <c r="BD965" s="21" t="str">
        <f t="shared" si="911"/>
        <v>-</v>
      </c>
      <c r="BE965" s="22"/>
      <c r="BF965" s="22"/>
      <c r="BG965" s="22"/>
      <c r="BH965" s="22"/>
      <c r="BI965" s="23"/>
      <c r="BJ965" s="22"/>
      <c r="BK965" s="20" t="str">
        <f t="shared" si="912"/>
        <v>NÃO ATENDE</v>
      </c>
      <c r="BL965" s="20" t="str">
        <f t="shared" si="913"/>
        <v>NÃO ATENDE</v>
      </c>
      <c r="BM965" s="20" t="str">
        <f t="shared" si="914"/>
        <v>NÃO ATENDE</v>
      </c>
      <c r="BN965" s="20" t="str">
        <f t="shared" si="915"/>
        <v>ATENDE</v>
      </c>
      <c r="BO965" s="24" t="str">
        <f t="shared" si="916"/>
        <v>C4</v>
      </c>
      <c r="BP965" s="24" t="str">
        <f t="shared" ref="BP965:BP997" si="1157">I965</f>
        <v>-</v>
      </c>
      <c r="BQ965" s="25" t="e">
        <f t="shared" si="1060"/>
        <v>#VALUE!</v>
      </c>
      <c r="BR965" s="22"/>
      <c r="BS965" s="22"/>
      <c r="BT965" s="24" t="str">
        <f>IF(BP965="-","-",_xlfn.XLOOKUP(BP965,ABNT5101!$B$4:$B$9,ABNT5101!$C$4:$C$9))</f>
        <v>-</v>
      </c>
      <c r="BU965" s="24" t="str">
        <f>IF(BP965="-","-",_xlfn.XLOOKUP(BP965,ABNT5101!$B$4:$B$9,ABNT5101!$D$4:$D$9))</f>
        <v>-</v>
      </c>
      <c r="BV965" s="20" t="str">
        <f t="shared" si="918"/>
        <v>-</v>
      </c>
      <c r="BW965" s="20" t="str">
        <f t="shared" si="1061"/>
        <v>-</v>
      </c>
      <c r="BX965" s="20" t="str">
        <f t="shared" si="920"/>
        <v>-</v>
      </c>
      <c r="BY965" s="24" t="str">
        <f t="shared" ref="BY965:BY997" si="1158">BP965</f>
        <v>-</v>
      </c>
      <c r="BZ965" s="25" t="e">
        <f t="shared" si="921"/>
        <v>#VALUE!</v>
      </c>
      <c r="CA965" s="24"/>
      <c r="CB965" s="24"/>
      <c r="CC965" s="20" t="str">
        <f>IF(BY965="-","-",_xlfn.XLOOKUP(BY965,ABNT5101!$B$4:$B$9,ABNT5101!$C$4:$C$9))</f>
        <v>-</v>
      </c>
      <c r="CD965" s="24" t="str">
        <f>IF(BY965="-","-",_xlfn.XLOOKUP(BY965,ABNT5101!$B$4:$B$9,ABNT5101!$D$4:$D$9))</f>
        <v>-</v>
      </c>
      <c r="CE965" s="20" t="str">
        <f t="shared" si="922"/>
        <v>-</v>
      </c>
      <c r="CF965" s="20" t="str">
        <f t="shared" si="923"/>
        <v>-</v>
      </c>
      <c r="CG965" s="20" t="str">
        <f t="shared" si="1040"/>
        <v>-</v>
      </c>
      <c r="CH965" s="26" t="e">
        <f>_xlfn.XLOOKUP(CI965,'Banco de dados'!$B:$B,'Banco de dados'!$D:$D)</f>
        <v>#N/A</v>
      </c>
      <c r="CI965" s="27"/>
      <c r="CJ965" s="26" t="e">
        <f>_xlfn.XLOOKUP(CI965,'Banco de dados'!$B:$B,'Banco de dados'!$E:$E)</f>
        <v>#N/A</v>
      </c>
      <c r="CK965" s="26"/>
      <c r="CL965" s="26" t="e">
        <f>IF(CK965="-","-",_xlfn.XLOOKUP(CK965,'Banco de dados'!$B:$B,'Banco de dados'!$E:$E))</f>
        <v>#N/A</v>
      </c>
      <c r="CM965" s="28">
        <f t="shared" ref="CM965:CM991" si="1159">AE965</f>
        <v>1</v>
      </c>
      <c r="CN965" s="26" t="e">
        <f>_xlfn.XLOOKUP(CI965,'Banco de dados'!$B:$B,'Banco de dados'!$H:$H)</f>
        <v>#N/A</v>
      </c>
      <c r="CO965" s="26" t="e">
        <f t="array" aca="1" ref="CO965" ca="1">_xludf.XLOOKUP(CK965,'Banco de dados'!$B:$B,'Banco de dados'!$H:$H)</f>
        <v>#NAME?</v>
      </c>
      <c r="CP965" s="26" t="e">
        <f t="array" aca="1" ref="CP965" ca="1">_xludf.XLOOKUP(CI965,'Banco de dados'!$B:$B,'Banco de dados'!$F:$F)</f>
        <v>#NAME?</v>
      </c>
      <c r="CQ965" s="26" t="e">
        <f t="array" aca="1" ref="CQ965" ca="1">_xludf.XLOOKUP(CK965,'Banco de dados'!$B:$B,'Banco de dados'!$F:$F)</f>
        <v>#NAME?</v>
      </c>
      <c r="CR965" s="27">
        <v>0</v>
      </c>
      <c r="CS965" s="27"/>
      <c r="CT965" s="26" t="str">
        <f>IF(AG965=0.5,"Suporte",IF(AND(AG965&gt;='Braços de IP'!$B$9,AG965&lt;='Braços de IP'!$D$9),'Braços de IP'!$E$9,IF(AND(AG965&gt;='Braços de IP'!$B$10,AG965&lt;='Braços de IP'!$D$10),'Braços de IP'!$E$10,IF(AND(AG965&gt;='Braços de IP'!$B$11,AG965&lt;='Braços de IP'!$D$11),'Braços de IP'!$E$11,IF(AND(AG965&gt;='Braços de IP'!$B$12,AG965&lt;='Braços de IP'!$D$12),'Braços de IP'!$E$12,IF(AND(AG965&gt;='Braços de IP'!$B$13,AG965&lt;='Braços de IP'!$D$13),'Braços de IP'!$E$13,IF(AND(AG965&gt;='Braços de IP'!$B$14,AG965&lt;='Braços de IP'!$D$14),'Braços de IP'!$E$14,"ERRO")))))))</f>
        <v>Médio II</v>
      </c>
      <c r="CU965" s="27"/>
      <c r="CV965" s="26" t="str">
        <f>IF($CU965="","",VLOOKUP($CU965,'Braços de IP'!$E$9:$I$15,2,0))</f>
        <v/>
      </c>
      <c r="CW965" s="29" t="str">
        <f>IF($CU965="","",VLOOKUP($CU965,'Braços de IP'!$E$9:$I$15,5,0))</f>
        <v/>
      </c>
      <c r="CX965" s="26"/>
      <c r="CY965" s="26"/>
      <c r="CZ965" s="26"/>
      <c r="DA965" s="26"/>
      <c r="DB965" s="26"/>
      <c r="DC965" s="26"/>
      <c r="DD965" s="30" t="e">
        <f t="shared" ref="DD965:DD991" si="1160">CN965</f>
        <v>#N/A</v>
      </c>
      <c r="DE965" s="31">
        <f t="shared" ref="DE965:DE991" si="1161">K965</f>
        <v>70</v>
      </c>
      <c r="DF965" s="30" t="e">
        <f t="shared" ref="DF965:DF991" si="1162">SUM(DD965:DE965)*CM965</f>
        <v>#N/A</v>
      </c>
      <c r="DG965" s="32" t="e">
        <f t="shared" ref="DG965:DG991" si="1163">1-DD965/DE965</f>
        <v>#N/A</v>
      </c>
      <c r="DH965" s="33" t="s">
        <v>172</v>
      </c>
      <c r="DI965" s="34"/>
      <c r="DJ965" s="35"/>
      <c r="DK965" s="16" t="s">
        <v>144</v>
      </c>
      <c r="DL965" s="16"/>
      <c r="DN965" s="36" t="e">
        <f t="shared" ref="DN965:DN991" si="1164">((K965+L965)-CN965)/(K965+L965)</f>
        <v>#VALUE!</v>
      </c>
    </row>
    <row r="966" spans="2:118" ht="15.75" customHeight="1" x14ac:dyDescent="0.25">
      <c r="B966" s="16">
        <v>235</v>
      </c>
      <c r="C966" s="16" t="s">
        <v>174</v>
      </c>
      <c r="D966" s="16" t="s">
        <v>719</v>
      </c>
      <c r="E966" s="16">
        <v>-8.0776070000000004</v>
      </c>
      <c r="F966" s="16">
        <v>-34.945258000000003</v>
      </c>
      <c r="G966" s="16" t="s">
        <v>160</v>
      </c>
      <c r="H966" s="17" t="s">
        <v>136</v>
      </c>
      <c r="I966" s="16" t="s">
        <v>136</v>
      </c>
      <c r="J966" s="17" t="s">
        <v>137</v>
      </c>
      <c r="K966" s="18">
        <v>70</v>
      </c>
      <c r="L966" s="17" t="s">
        <v>138</v>
      </c>
      <c r="M966" s="17">
        <v>0</v>
      </c>
      <c r="N966" s="16">
        <f t="shared" si="1154"/>
        <v>140</v>
      </c>
      <c r="O966" s="17">
        <v>1</v>
      </c>
      <c r="P966" s="17">
        <v>0</v>
      </c>
      <c r="Q966" s="17">
        <v>5.7</v>
      </c>
      <c r="R966" s="16"/>
      <c r="S966" s="16"/>
      <c r="T966" s="16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 t="s">
        <v>139</v>
      </c>
      <c r="AB966" s="17" t="s">
        <v>140</v>
      </c>
      <c r="AC966" s="17">
        <v>34.409999999999997</v>
      </c>
      <c r="AD966" s="17">
        <v>6.7</v>
      </c>
      <c r="AE966" s="17">
        <v>1</v>
      </c>
      <c r="AF966" s="17">
        <v>0</v>
      </c>
      <c r="AG966" s="17">
        <v>2.4</v>
      </c>
      <c r="AH966" s="17">
        <f t="shared" si="967"/>
        <v>2.4</v>
      </c>
      <c r="AI966" s="17" t="s">
        <v>136</v>
      </c>
      <c r="AJ966" s="17" t="s">
        <v>136</v>
      </c>
      <c r="AK966" s="17" t="s">
        <v>141</v>
      </c>
      <c r="AL966" s="17">
        <f t="shared" si="1155"/>
        <v>2</v>
      </c>
      <c r="AM966" s="17">
        <v>0</v>
      </c>
      <c r="AN966" s="17"/>
      <c r="AO966" s="17">
        <v>0</v>
      </c>
      <c r="AP966" s="17">
        <v>0</v>
      </c>
      <c r="AQ966" s="17">
        <v>0</v>
      </c>
      <c r="AR966" s="17" t="s">
        <v>136</v>
      </c>
      <c r="AS966" s="19">
        <f t="shared" si="908"/>
        <v>0</v>
      </c>
      <c r="AT966" s="19"/>
      <c r="AU966" s="19">
        <f>VLOOKUP(G966,ABNT5101!$I$3:$J$9,2)</f>
        <v>10</v>
      </c>
      <c r="AV966" s="19">
        <f>VLOOKUP(G966,ABNT5101!$I$3:$M$9,5)</f>
        <v>0.18</v>
      </c>
      <c r="AW966" s="17" t="str">
        <f>_xlfn.XLOOKUP(G966,ABNT5101!I:I,ABNT5101!L:L)</f>
        <v>-</v>
      </c>
      <c r="AX966" s="17">
        <f>_xlfn.XLOOKUP(G966,ABNT5101!$I:$I,ABNT5101!M:M)</f>
        <v>0.18</v>
      </c>
      <c r="AY966" s="17" t="str">
        <f>_xlfn.XLOOKUP(G966,ABNT5101!$I:$I,ABNT5101!N:N)</f>
        <v>-</v>
      </c>
      <c r="AZ966" s="17">
        <f>_xlfn.XLOOKUP(G966,ABNT5101!$I:$I,ABNT5101!O:O)</f>
        <v>16</v>
      </c>
      <c r="BA966" s="20" t="str">
        <f t="shared" si="909"/>
        <v>NÃO ATENDE</v>
      </c>
      <c r="BB966" s="21">
        <f t="shared" ref="BB966:BC966" si="1165">BE966/AU966-1</f>
        <v>-1</v>
      </c>
      <c r="BC966" s="21">
        <f t="shared" si="1165"/>
        <v>-1</v>
      </c>
      <c r="BD966" s="21" t="str">
        <f t="shared" si="911"/>
        <v>-</v>
      </c>
      <c r="BE966" s="22"/>
      <c r="BF966" s="22"/>
      <c r="BG966" s="22"/>
      <c r="BH966" s="22"/>
      <c r="BI966" s="23"/>
      <c r="BJ966" s="22"/>
      <c r="BK966" s="20" t="str">
        <f t="shared" si="912"/>
        <v>NÃO ATENDE</v>
      </c>
      <c r="BL966" s="20" t="str">
        <f t="shared" si="913"/>
        <v>NÃO ATENDE</v>
      </c>
      <c r="BM966" s="20" t="str">
        <f t="shared" si="914"/>
        <v>NÃO ATENDE</v>
      </c>
      <c r="BN966" s="20" t="str">
        <f t="shared" si="915"/>
        <v>ATENDE</v>
      </c>
      <c r="BO966" s="24" t="str">
        <f t="shared" si="916"/>
        <v>C4</v>
      </c>
      <c r="BP966" s="24" t="str">
        <f t="shared" si="1157"/>
        <v>-</v>
      </c>
      <c r="BQ966" s="25" t="e">
        <f t="shared" si="1060"/>
        <v>#VALUE!</v>
      </c>
      <c r="BR966" s="22"/>
      <c r="BS966" s="22"/>
      <c r="BT966" s="24" t="str">
        <f>IF(BP966="-","-",_xlfn.XLOOKUP(BP966,ABNT5101!$B$4:$B$9,ABNT5101!$C$4:$C$9))</f>
        <v>-</v>
      </c>
      <c r="BU966" s="24" t="str">
        <f>IF(BP966="-","-",_xlfn.XLOOKUP(BP966,ABNT5101!$B$4:$B$9,ABNT5101!$D$4:$D$9))</f>
        <v>-</v>
      </c>
      <c r="BV966" s="20" t="str">
        <f t="shared" si="918"/>
        <v>-</v>
      </c>
      <c r="BW966" s="20" t="str">
        <f t="shared" si="1061"/>
        <v>-</v>
      </c>
      <c r="BX966" s="20" t="str">
        <f t="shared" si="920"/>
        <v>-</v>
      </c>
      <c r="BY966" s="24" t="str">
        <f t="shared" si="1158"/>
        <v>-</v>
      </c>
      <c r="BZ966" s="25" t="e">
        <f t="shared" si="921"/>
        <v>#VALUE!</v>
      </c>
      <c r="CA966" s="24"/>
      <c r="CB966" s="24"/>
      <c r="CC966" s="20" t="str">
        <f>IF(BY966="-","-",_xlfn.XLOOKUP(BY966,ABNT5101!$B$4:$B$9,ABNT5101!$C$4:$C$9))</f>
        <v>-</v>
      </c>
      <c r="CD966" s="24" t="str">
        <f>IF(BY966="-","-",_xlfn.XLOOKUP(BY966,ABNT5101!$B$4:$B$9,ABNT5101!$D$4:$D$9))</f>
        <v>-</v>
      </c>
      <c r="CE966" s="20" t="str">
        <f t="shared" si="922"/>
        <v>-</v>
      </c>
      <c r="CF966" s="20" t="str">
        <f t="shared" si="923"/>
        <v>-</v>
      </c>
      <c r="CG966" s="20" t="str">
        <f t="shared" si="1040"/>
        <v>-</v>
      </c>
      <c r="CH966" s="26" t="e">
        <f>_xlfn.XLOOKUP(CI966,'Banco de dados'!$B:$B,'Banco de dados'!$D:$D)</f>
        <v>#N/A</v>
      </c>
      <c r="CI966" s="27"/>
      <c r="CJ966" s="26" t="e">
        <f>_xlfn.XLOOKUP(CI966,'Banco de dados'!$B:$B,'Banco de dados'!$E:$E)</f>
        <v>#N/A</v>
      </c>
      <c r="CK966" s="26"/>
      <c r="CL966" s="26" t="e">
        <f>IF(CK966="-","-",_xlfn.XLOOKUP(CK966,'Banco de dados'!$B:$B,'Banco de dados'!$E:$E))</f>
        <v>#N/A</v>
      </c>
      <c r="CM966" s="28">
        <f t="shared" si="1159"/>
        <v>1</v>
      </c>
      <c r="CN966" s="26" t="e">
        <f>_xlfn.XLOOKUP(CI966,'Banco de dados'!$B:$B,'Banco de dados'!$H:$H)</f>
        <v>#N/A</v>
      </c>
      <c r="CO966" s="26" t="e">
        <f t="array" aca="1" ref="CO966" ca="1">_xludf.XLOOKUP(CK966,'Banco de dados'!$B:$B,'Banco de dados'!$H:$H)</f>
        <v>#NAME?</v>
      </c>
      <c r="CP966" s="26" t="e">
        <f t="array" aca="1" ref="CP966" ca="1">_xludf.XLOOKUP(CI966,'Banco de dados'!$B:$B,'Banco de dados'!$F:$F)</f>
        <v>#NAME?</v>
      </c>
      <c r="CQ966" s="26" t="e">
        <f t="array" aca="1" ref="CQ966" ca="1">_xludf.XLOOKUP(CK966,'Banco de dados'!$B:$B,'Banco de dados'!$F:$F)</f>
        <v>#NAME?</v>
      </c>
      <c r="CR966" s="27">
        <v>0</v>
      </c>
      <c r="CS966" s="27">
        <v>5</v>
      </c>
      <c r="CT966" s="26" t="str">
        <f>IF(AG966=0.5,"Suporte",IF(AND(AG966&gt;='Braços de IP'!$B$9,AG966&lt;='Braços de IP'!$D$9),'Braços de IP'!$E$9,IF(AND(AG966&gt;='Braços de IP'!$B$10,AG966&lt;='Braços de IP'!$D$10),'Braços de IP'!$E$10,IF(AND(AG966&gt;='Braços de IP'!$B$11,AG966&lt;='Braços de IP'!$D$11),'Braços de IP'!$E$11,IF(AND(AG966&gt;='Braços de IP'!$B$12,AG966&lt;='Braços de IP'!$D$12),'Braços de IP'!$E$12,IF(AND(AG966&gt;='Braços de IP'!$B$13,AG966&lt;='Braços de IP'!$D$13),'Braços de IP'!$E$13,IF(AND(AG966&gt;='Braços de IP'!$B$14,AG966&lt;='Braços de IP'!$D$14),'Braços de IP'!$E$14,"ERRO")))))))</f>
        <v>Médio II</v>
      </c>
      <c r="CU966" s="27"/>
      <c r="CV966" s="26" t="str">
        <f>IF($CU966="","",VLOOKUP($CU966,'Braços de IP'!$E$9:$I$15,2,0))</f>
        <v/>
      </c>
      <c r="CW966" s="29" t="str">
        <f>IF($CU966="","",VLOOKUP($CU966,'Braços de IP'!$E$9:$I$15,5,0))</f>
        <v/>
      </c>
      <c r="CX966" s="26"/>
      <c r="CY966" s="26"/>
      <c r="CZ966" s="26"/>
      <c r="DA966" s="26"/>
      <c r="DB966" s="26"/>
      <c r="DC966" s="26"/>
      <c r="DD966" s="30" t="e">
        <f t="shared" si="1160"/>
        <v>#N/A</v>
      </c>
      <c r="DE966" s="31">
        <f t="shared" si="1161"/>
        <v>70</v>
      </c>
      <c r="DF966" s="30" t="e">
        <f t="shared" si="1162"/>
        <v>#N/A</v>
      </c>
      <c r="DG966" s="32" t="e">
        <f t="shared" si="1163"/>
        <v>#N/A</v>
      </c>
      <c r="DH966" s="33" t="s">
        <v>172</v>
      </c>
      <c r="DI966" s="34"/>
      <c r="DJ966" s="35"/>
      <c r="DK966" s="16" t="s">
        <v>144</v>
      </c>
      <c r="DL966" s="16"/>
      <c r="DN966" s="36" t="e">
        <f t="shared" si="1164"/>
        <v>#VALUE!</v>
      </c>
    </row>
    <row r="967" spans="2:118" ht="15.75" customHeight="1" x14ac:dyDescent="0.25">
      <c r="B967" s="16">
        <v>235</v>
      </c>
      <c r="C967" s="16" t="s">
        <v>174</v>
      </c>
      <c r="D967" s="16" t="s">
        <v>719</v>
      </c>
      <c r="E967" s="16">
        <v>-8.0776070000000004</v>
      </c>
      <c r="F967" s="16">
        <v>-34.945258000000003</v>
      </c>
      <c r="G967" s="16" t="s">
        <v>160</v>
      </c>
      <c r="H967" s="17" t="s">
        <v>136</v>
      </c>
      <c r="I967" s="16" t="s">
        <v>136</v>
      </c>
      <c r="J967" s="17" t="s">
        <v>137</v>
      </c>
      <c r="K967" s="18">
        <v>70</v>
      </c>
      <c r="L967" s="17" t="s">
        <v>138</v>
      </c>
      <c r="M967" s="17">
        <v>0</v>
      </c>
      <c r="N967" s="16">
        <f t="shared" si="1154"/>
        <v>140</v>
      </c>
      <c r="O967" s="17">
        <v>1</v>
      </c>
      <c r="P967" s="17">
        <v>0</v>
      </c>
      <c r="Q967" s="17">
        <v>5.7</v>
      </c>
      <c r="R967" s="16"/>
      <c r="S967" s="16"/>
      <c r="T967" s="16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 t="s">
        <v>139</v>
      </c>
      <c r="AB967" s="17" t="s">
        <v>140</v>
      </c>
      <c r="AC967" s="17">
        <v>34.409999999999997</v>
      </c>
      <c r="AD967" s="17">
        <v>6.7</v>
      </c>
      <c r="AE967" s="17">
        <v>1</v>
      </c>
      <c r="AF967" s="17">
        <v>0</v>
      </c>
      <c r="AG967" s="17">
        <v>2.4</v>
      </c>
      <c r="AH967" s="17">
        <f t="shared" si="967"/>
        <v>2.4</v>
      </c>
      <c r="AI967" s="17" t="s">
        <v>136</v>
      </c>
      <c r="AJ967" s="17" t="s">
        <v>136</v>
      </c>
      <c r="AK967" s="17" t="s">
        <v>141</v>
      </c>
      <c r="AL967" s="17">
        <f t="shared" si="1155"/>
        <v>2</v>
      </c>
      <c r="AM967" s="17">
        <v>0</v>
      </c>
      <c r="AN967" s="17"/>
      <c r="AO967" s="17">
        <v>0</v>
      </c>
      <c r="AP967" s="17">
        <v>0</v>
      </c>
      <c r="AQ967" s="17">
        <v>0</v>
      </c>
      <c r="AR967" s="17" t="s">
        <v>136</v>
      </c>
      <c r="AS967" s="19">
        <f t="shared" si="908"/>
        <v>0</v>
      </c>
      <c r="AT967" s="19"/>
      <c r="AU967" s="19">
        <f>VLOOKUP(G967,ABNT5101!$I$3:$J$9,2)</f>
        <v>10</v>
      </c>
      <c r="AV967" s="19">
        <f>VLOOKUP(G967,ABNT5101!$I$3:$M$9,5)</f>
        <v>0.18</v>
      </c>
      <c r="AW967" s="17" t="str">
        <f>_xlfn.XLOOKUP(G967,ABNT5101!I:I,ABNT5101!L:L)</f>
        <v>-</v>
      </c>
      <c r="AX967" s="17">
        <f>_xlfn.XLOOKUP(G967,ABNT5101!$I:$I,ABNT5101!M:M)</f>
        <v>0.18</v>
      </c>
      <c r="AY967" s="17" t="str">
        <f>_xlfn.XLOOKUP(G967,ABNT5101!$I:$I,ABNT5101!N:N)</f>
        <v>-</v>
      </c>
      <c r="AZ967" s="17">
        <f>_xlfn.XLOOKUP(G967,ABNT5101!$I:$I,ABNT5101!O:O)</f>
        <v>16</v>
      </c>
      <c r="BA967" s="20" t="str">
        <f t="shared" si="909"/>
        <v>NÃO ATENDE</v>
      </c>
      <c r="BB967" s="21">
        <f t="shared" ref="BB967:BC967" si="1166">BE967/AU967-1</f>
        <v>-1</v>
      </c>
      <c r="BC967" s="21">
        <f t="shared" si="1166"/>
        <v>-1</v>
      </c>
      <c r="BD967" s="21" t="str">
        <f t="shared" si="911"/>
        <v>-</v>
      </c>
      <c r="BE967" s="22"/>
      <c r="BF967" s="22"/>
      <c r="BG967" s="22"/>
      <c r="BH967" s="22"/>
      <c r="BI967" s="23"/>
      <c r="BJ967" s="22"/>
      <c r="BK967" s="20" t="str">
        <f t="shared" si="912"/>
        <v>NÃO ATENDE</v>
      </c>
      <c r="BL967" s="20" t="str">
        <f t="shared" si="913"/>
        <v>NÃO ATENDE</v>
      </c>
      <c r="BM967" s="20" t="str">
        <f t="shared" si="914"/>
        <v>NÃO ATENDE</v>
      </c>
      <c r="BN967" s="20" t="str">
        <f t="shared" si="915"/>
        <v>ATENDE</v>
      </c>
      <c r="BO967" s="24" t="str">
        <f t="shared" si="916"/>
        <v>C4</v>
      </c>
      <c r="BP967" s="24" t="str">
        <f t="shared" si="1157"/>
        <v>-</v>
      </c>
      <c r="BQ967" s="25" t="e">
        <f t="shared" si="1060"/>
        <v>#VALUE!</v>
      </c>
      <c r="BR967" s="22"/>
      <c r="BS967" s="22"/>
      <c r="BT967" s="24" t="str">
        <f>IF(BP967="-","-",_xlfn.XLOOKUP(BP967,ABNT5101!$B$4:$B$9,ABNT5101!$C$4:$C$9))</f>
        <v>-</v>
      </c>
      <c r="BU967" s="24" t="str">
        <f>IF(BP967="-","-",_xlfn.XLOOKUP(BP967,ABNT5101!$B$4:$B$9,ABNT5101!$D$4:$D$9))</f>
        <v>-</v>
      </c>
      <c r="BV967" s="20" t="str">
        <f t="shared" si="918"/>
        <v>-</v>
      </c>
      <c r="BW967" s="20" t="str">
        <f t="shared" si="1061"/>
        <v>-</v>
      </c>
      <c r="BX967" s="20" t="str">
        <f t="shared" si="920"/>
        <v>-</v>
      </c>
      <c r="BY967" s="24" t="str">
        <f t="shared" si="1158"/>
        <v>-</v>
      </c>
      <c r="BZ967" s="25" t="e">
        <f t="shared" si="921"/>
        <v>#VALUE!</v>
      </c>
      <c r="CA967" s="24"/>
      <c r="CB967" s="24"/>
      <c r="CC967" s="20" t="str">
        <f>IF(BY967="-","-",_xlfn.XLOOKUP(BY967,ABNT5101!$B$4:$B$9,ABNT5101!$C$4:$C$9))</f>
        <v>-</v>
      </c>
      <c r="CD967" s="24" t="str">
        <f>IF(BY967="-","-",_xlfn.XLOOKUP(BY967,ABNT5101!$B$4:$B$9,ABNT5101!$D$4:$D$9))</f>
        <v>-</v>
      </c>
      <c r="CE967" s="20" t="str">
        <f t="shared" si="922"/>
        <v>-</v>
      </c>
      <c r="CF967" s="20" t="str">
        <f t="shared" si="923"/>
        <v>-</v>
      </c>
      <c r="CG967" s="20" t="str">
        <f t="shared" si="1040"/>
        <v>-</v>
      </c>
      <c r="CH967" s="26" t="e">
        <f>_xlfn.XLOOKUP(CI967,'Banco de dados'!$B:$B,'Banco de dados'!$D:$D)</f>
        <v>#N/A</v>
      </c>
      <c r="CI967" s="27"/>
      <c r="CJ967" s="26" t="e">
        <f>_xlfn.XLOOKUP(CI967,'Banco de dados'!$B:$B,'Banco de dados'!$E:$E)</f>
        <v>#N/A</v>
      </c>
      <c r="CK967" s="26"/>
      <c r="CL967" s="26" t="e">
        <f>IF(CK967="-","-",_xlfn.XLOOKUP(CK967,'Banco de dados'!$B:$B,'Banco de dados'!$E:$E))</f>
        <v>#N/A</v>
      </c>
      <c r="CM967" s="28">
        <f t="shared" si="1159"/>
        <v>1</v>
      </c>
      <c r="CN967" s="26" t="e">
        <f>_xlfn.XLOOKUP(CI967,'Banco de dados'!$B:$B,'Banco de dados'!$H:$H)</f>
        <v>#N/A</v>
      </c>
      <c r="CO967" s="26" t="e">
        <f t="array" aca="1" ref="CO967" ca="1">_xludf.XLOOKUP(CK967,'Banco de dados'!$B:$B,'Banco de dados'!$H:$H)</f>
        <v>#NAME?</v>
      </c>
      <c r="CP967" s="26" t="e">
        <f t="array" aca="1" ref="CP967" ca="1">_xludf.XLOOKUP(CI967,'Banco de dados'!$B:$B,'Banco de dados'!$F:$F)</f>
        <v>#NAME?</v>
      </c>
      <c r="CQ967" s="26" t="e">
        <f t="array" aca="1" ref="CQ967" ca="1">_xludf.XLOOKUP(CK967,'Banco de dados'!$B:$B,'Banco de dados'!$F:$F)</f>
        <v>#NAME?</v>
      </c>
      <c r="CR967" s="27">
        <v>0</v>
      </c>
      <c r="CS967" s="27"/>
      <c r="CT967" s="26" t="str">
        <f>IF(AG967=0.5,"Suporte",IF(AND(AG967&gt;='Braços de IP'!$B$9,AG967&lt;='Braços de IP'!$D$9),'Braços de IP'!$E$9,IF(AND(AG967&gt;='Braços de IP'!$B$10,AG967&lt;='Braços de IP'!$D$10),'Braços de IP'!$E$10,IF(AND(AG967&gt;='Braços de IP'!$B$11,AG967&lt;='Braços de IP'!$D$11),'Braços de IP'!$E$11,IF(AND(AG967&gt;='Braços de IP'!$B$12,AG967&lt;='Braços de IP'!$D$12),'Braços de IP'!$E$12,IF(AND(AG967&gt;='Braços de IP'!$B$13,AG967&lt;='Braços de IP'!$D$13),'Braços de IP'!$E$13,IF(AND(AG967&gt;='Braços de IP'!$B$14,AG967&lt;='Braços de IP'!$D$14),'Braços de IP'!$E$14,"ERRO")))))))</f>
        <v>Médio II</v>
      </c>
      <c r="CU967" s="27"/>
      <c r="CV967" s="26" t="str">
        <f>IF($CU967="","",VLOOKUP($CU967,'Braços de IP'!$E$9:$I$15,2,0))</f>
        <v/>
      </c>
      <c r="CW967" s="29" t="str">
        <f>IF($CU967="","",VLOOKUP($CU967,'Braços de IP'!$E$9:$I$15,5,0))</f>
        <v/>
      </c>
      <c r="CX967" s="26"/>
      <c r="CY967" s="26"/>
      <c r="CZ967" s="26"/>
      <c r="DA967" s="26"/>
      <c r="DB967" s="26"/>
      <c r="DC967" s="26"/>
      <c r="DD967" s="30" t="e">
        <f t="shared" si="1160"/>
        <v>#N/A</v>
      </c>
      <c r="DE967" s="31">
        <f t="shared" si="1161"/>
        <v>70</v>
      </c>
      <c r="DF967" s="30" t="e">
        <f t="shared" si="1162"/>
        <v>#N/A</v>
      </c>
      <c r="DG967" s="32" t="e">
        <f t="shared" si="1163"/>
        <v>#N/A</v>
      </c>
      <c r="DH967" s="33" t="s">
        <v>172</v>
      </c>
      <c r="DI967" s="34"/>
      <c r="DJ967" s="35"/>
      <c r="DK967" s="16" t="s">
        <v>144</v>
      </c>
      <c r="DL967" s="16"/>
      <c r="DN967" s="36" t="e">
        <f t="shared" si="1164"/>
        <v>#VALUE!</v>
      </c>
    </row>
    <row r="968" spans="2:118" ht="15.75" customHeight="1" x14ac:dyDescent="0.25">
      <c r="B968" s="16">
        <v>236</v>
      </c>
      <c r="C968" s="16" t="s">
        <v>720</v>
      </c>
      <c r="D968" s="16" t="s">
        <v>721</v>
      </c>
      <c r="E968" s="16">
        <v>-8.1373460000000009</v>
      </c>
      <c r="F968" s="16">
        <v>-34.903475999999998</v>
      </c>
      <c r="G968" s="16" t="s">
        <v>153</v>
      </c>
      <c r="H968" s="17" t="s">
        <v>136</v>
      </c>
      <c r="I968" s="16" t="s">
        <v>149</v>
      </c>
      <c r="J968" s="17" t="s">
        <v>137</v>
      </c>
      <c r="K968" s="18">
        <v>150</v>
      </c>
      <c r="L968" s="17" t="s">
        <v>138</v>
      </c>
      <c r="M968" s="17">
        <v>0</v>
      </c>
      <c r="N968" s="16">
        <f t="shared" si="1154"/>
        <v>300</v>
      </c>
      <c r="O968" s="17">
        <v>1</v>
      </c>
      <c r="P968" s="17">
        <v>5.13</v>
      </c>
      <c r="Q968" s="17">
        <v>5.34</v>
      </c>
      <c r="R968" s="16"/>
      <c r="S968" s="16"/>
      <c r="T968" s="16">
        <v>0</v>
      </c>
      <c r="U968" s="17">
        <v>0</v>
      </c>
      <c r="V968" s="17">
        <v>0</v>
      </c>
      <c r="W968" s="17">
        <v>0</v>
      </c>
      <c r="X968" s="17">
        <v>1.4</v>
      </c>
      <c r="Y968" s="17">
        <v>0</v>
      </c>
      <c r="Z968" s="17">
        <v>0</v>
      </c>
      <c r="AA968" s="17" t="s">
        <v>139</v>
      </c>
      <c r="AB968" s="17" t="s">
        <v>140</v>
      </c>
      <c r="AC968" s="17">
        <v>31.25</v>
      </c>
      <c r="AD968" s="17">
        <v>7.8</v>
      </c>
      <c r="AE968" s="17">
        <v>1</v>
      </c>
      <c r="AF968" s="17">
        <v>0.22</v>
      </c>
      <c r="AG968" s="17">
        <v>2.48</v>
      </c>
      <c r="AH968" s="17">
        <f t="shared" si="967"/>
        <v>2.2599999999999998</v>
      </c>
      <c r="AI968" s="17" t="s">
        <v>136</v>
      </c>
      <c r="AJ968" s="17" t="s">
        <v>136</v>
      </c>
      <c r="AK968" s="17" t="s">
        <v>141</v>
      </c>
      <c r="AL968" s="17">
        <f t="shared" si="1155"/>
        <v>2</v>
      </c>
      <c r="AM968" s="17">
        <v>1</v>
      </c>
      <c r="AN968" s="17" t="s">
        <v>139</v>
      </c>
      <c r="AO968" s="17">
        <v>31.25</v>
      </c>
      <c r="AP968" s="17">
        <v>5.8</v>
      </c>
      <c r="AQ968" s="17">
        <v>1.1399999999999999</v>
      </c>
      <c r="AR968" s="17" t="s">
        <v>136</v>
      </c>
      <c r="AS968" s="19">
        <f t="shared" si="908"/>
        <v>2</v>
      </c>
      <c r="AT968" s="19"/>
      <c r="AU968" s="19">
        <f>VLOOKUP(G968,ABNT5101!$I$3:$J$9,2)</f>
        <v>15</v>
      </c>
      <c r="AV968" s="19">
        <f>VLOOKUP(G968,ABNT5101!$I$3:$M$9,5)</f>
        <v>0.18</v>
      </c>
      <c r="AW968" s="17" t="str">
        <f>_xlfn.XLOOKUP(G968,ABNT5101!I:I,ABNT5101!L:L)</f>
        <v>-</v>
      </c>
      <c r="AX968" s="17">
        <f>_xlfn.XLOOKUP(G968,ABNT5101!$I:$I,ABNT5101!M:M)</f>
        <v>0.18</v>
      </c>
      <c r="AY968" s="17" t="str">
        <f>_xlfn.XLOOKUP(G968,ABNT5101!$I:$I,ABNT5101!N:N)</f>
        <v>-</v>
      </c>
      <c r="AZ968" s="17">
        <f>_xlfn.XLOOKUP(G968,ABNT5101!$I:$I,ABNT5101!O:O)</f>
        <v>15</v>
      </c>
      <c r="BA968" s="20" t="str">
        <f t="shared" si="909"/>
        <v>NÃO ATENDE</v>
      </c>
      <c r="BB968" s="21">
        <f t="shared" ref="BB968:BC968" si="1167">BE968/AU968-1</f>
        <v>0.12199999999999989</v>
      </c>
      <c r="BC968" s="21">
        <f t="shared" si="1167"/>
        <v>2.0000000000000004</v>
      </c>
      <c r="BD968" s="21" t="str">
        <f t="shared" si="911"/>
        <v>-</v>
      </c>
      <c r="BE968" s="22">
        <v>16.829999999999998</v>
      </c>
      <c r="BF968" s="22">
        <v>0.54</v>
      </c>
      <c r="BG968" s="22"/>
      <c r="BH968" s="22"/>
      <c r="BI968" s="23"/>
      <c r="BJ968" s="22"/>
      <c r="BK968" s="20" t="str">
        <f t="shared" si="912"/>
        <v>ATENDE</v>
      </c>
      <c r="BL968" s="20" t="str">
        <f t="shared" si="913"/>
        <v>ATENDE</v>
      </c>
      <c r="BM968" s="20" t="str">
        <f t="shared" si="914"/>
        <v>ATENDE</v>
      </c>
      <c r="BN968" s="20" t="str">
        <f t="shared" si="915"/>
        <v>ATENDE</v>
      </c>
      <c r="BO968" s="24" t="str">
        <f t="shared" si="916"/>
        <v>C3</v>
      </c>
      <c r="BP968" s="24" t="str">
        <f t="shared" si="1157"/>
        <v>P5</v>
      </c>
      <c r="BQ968" s="25">
        <f t="shared" si="1060"/>
        <v>0.69400000000000017</v>
      </c>
      <c r="BR968" s="22">
        <v>8.4700000000000006</v>
      </c>
      <c r="BS968" s="22">
        <v>4.08</v>
      </c>
      <c r="BT968" s="24">
        <f>IF(BP968="-","-",_xlfn.XLOOKUP(BP968,ABNT5101!$B$4:$B$9,ABNT5101!$C$4:$C$9))</f>
        <v>5</v>
      </c>
      <c r="BU968" s="24">
        <f>IF(BP968="-","-",_xlfn.XLOOKUP(BP968,ABNT5101!$B$4:$B$9,ABNT5101!$D$4:$D$9))</f>
        <v>1</v>
      </c>
      <c r="BV968" s="20" t="str">
        <f t="shared" si="918"/>
        <v>ATENDE</v>
      </c>
      <c r="BW968" s="20" t="str">
        <f t="shared" si="1061"/>
        <v>ATENDE</v>
      </c>
      <c r="BX968" s="20" t="str">
        <f t="shared" si="920"/>
        <v>ATENDE</v>
      </c>
      <c r="BY968" s="24" t="str">
        <f t="shared" si="1158"/>
        <v>P5</v>
      </c>
      <c r="BZ968" s="25">
        <f t="shared" si="921"/>
        <v>-1</v>
      </c>
      <c r="CA968" s="24"/>
      <c r="CB968" s="24"/>
      <c r="CC968" s="20">
        <f>IF(BY968="-","-",_xlfn.XLOOKUP(BY968,ABNT5101!$B$4:$B$9,ABNT5101!$C$4:$C$9))</f>
        <v>5</v>
      </c>
      <c r="CD968" s="24">
        <f>IF(BY968="-","-",_xlfn.XLOOKUP(BY968,ABNT5101!$B$4:$B$9,ABNT5101!$D$4:$D$9))</f>
        <v>1</v>
      </c>
      <c r="CE968" s="20" t="str">
        <f t="shared" si="922"/>
        <v>NÃO ATENDE</v>
      </c>
      <c r="CF968" s="20" t="str">
        <f t="shared" si="923"/>
        <v>NÃO ATENDE</v>
      </c>
      <c r="CG968" s="20" t="str">
        <f t="shared" si="1040"/>
        <v>NÃO ATENDE</v>
      </c>
      <c r="CH968" s="26" t="str">
        <f>_xlfn.XLOOKUP(CI968,'Banco de dados'!$B:$B,'Banco de dados'!$D:$D)</f>
        <v>LEDSTAR</v>
      </c>
      <c r="CI968" s="27" t="s">
        <v>242</v>
      </c>
      <c r="CJ968" s="26" t="str">
        <f>_xlfn.XLOOKUP(CI968,'Banco de dados'!$B:$B,'Banco de dados'!$E:$E)</f>
        <v>LUM LED SL VT 9.1 65W</v>
      </c>
      <c r="CK968" s="26"/>
      <c r="CL968" s="26" t="e">
        <f>IF(CK968="-","-",_xlfn.XLOOKUP(CK968,'Banco de dados'!$B:$B,'Banco de dados'!$E:$E))</f>
        <v>#N/A</v>
      </c>
      <c r="CM968" s="28">
        <f t="shared" si="1159"/>
        <v>1</v>
      </c>
      <c r="CN968" s="26">
        <f>_xlfn.XLOOKUP(CI968,'Banco de dados'!$B:$B,'Banco de dados'!$H:$H)</f>
        <v>65</v>
      </c>
      <c r="CO968" s="26" t="e">
        <f t="array" aca="1" ref="CO968" ca="1">_xludf.XLOOKUP(CK968,'Banco de dados'!$B:$B,'Banco de dados'!$H:$H)</f>
        <v>#NAME?</v>
      </c>
      <c r="CP968" s="26" t="e">
        <f t="array" aca="1" ref="CP968" ca="1">_xludf.XLOOKUP(CI968,'Banco de dados'!$B:$B,'Banco de dados'!$F:$F)</f>
        <v>#NAME?</v>
      </c>
      <c r="CQ968" s="26" t="e">
        <f t="array" aca="1" ref="CQ968" ca="1">_xludf.XLOOKUP(CK968,'Banco de dados'!$B:$B,'Banco de dados'!$F:$F)</f>
        <v>#NAME?</v>
      </c>
      <c r="CR968" s="27">
        <v>0</v>
      </c>
      <c r="CS968" s="27"/>
      <c r="CT968" s="26" t="str">
        <f>IF(AG968=0.5,"Suporte",IF(AND(AG968&gt;='Braços de IP'!$B$9,AG968&lt;='Braços de IP'!$D$9),'Braços de IP'!$E$9,IF(AND(AG968&gt;='Braços de IP'!$B$10,AG968&lt;='Braços de IP'!$D$10),'Braços de IP'!$E$10,IF(AND(AG968&gt;='Braços de IP'!$B$11,AG968&lt;='Braços de IP'!$D$11),'Braços de IP'!$E$11,IF(AND(AG968&gt;='Braços de IP'!$B$12,AG968&lt;='Braços de IP'!$D$12),'Braços de IP'!$E$12,IF(AND(AG968&gt;='Braços de IP'!$B$13,AG968&lt;='Braços de IP'!$D$13),'Braços de IP'!$E$13,IF(AND(AG968&gt;='Braços de IP'!$B$14,AG968&lt;='Braços de IP'!$D$14),'Braços de IP'!$E$14,"ERRO")))))))</f>
        <v>Médio II</v>
      </c>
      <c r="CU968" s="27"/>
      <c r="CV968" s="26" t="str">
        <f>IF($CU968="","",VLOOKUP($CU968,'Braços de IP'!$E$9:$I$15,2,0))</f>
        <v/>
      </c>
      <c r="CW968" s="29" t="str">
        <f>IF($CU968="","",VLOOKUP($CU968,'Braços de IP'!$E$9:$I$15,5,0))</f>
        <v/>
      </c>
      <c r="CX968" s="26"/>
      <c r="CY968" s="26"/>
      <c r="CZ968" s="26"/>
      <c r="DA968" s="26"/>
      <c r="DB968" s="26"/>
      <c r="DC968" s="26"/>
      <c r="DD968" s="30">
        <f t="shared" si="1160"/>
        <v>65</v>
      </c>
      <c r="DE968" s="31">
        <f t="shared" si="1161"/>
        <v>150</v>
      </c>
      <c r="DF968" s="30">
        <f t="shared" si="1162"/>
        <v>215</v>
      </c>
      <c r="DG968" s="32">
        <f t="shared" si="1163"/>
        <v>0.56666666666666665</v>
      </c>
      <c r="DH968" s="33" t="s">
        <v>172</v>
      </c>
      <c r="DI968" s="34"/>
      <c r="DJ968" s="35"/>
      <c r="DK968" s="16" t="s">
        <v>144</v>
      </c>
      <c r="DL968" s="16"/>
      <c r="DN968" s="36" t="e">
        <f t="shared" si="1164"/>
        <v>#VALUE!</v>
      </c>
    </row>
    <row r="969" spans="2:118" ht="15.75" customHeight="1" x14ac:dyDescent="0.25">
      <c r="B969" s="16">
        <v>236</v>
      </c>
      <c r="C969" s="16" t="s">
        <v>720</v>
      </c>
      <c r="D969" s="16" t="s">
        <v>721</v>
      </c>
      <c r="E969" s="16">
        <v>-8.1373460000000009</v>
      </c>
      <c r="F969" s="16">
        <v>-34.903475999999998</v>
      </c>
      <c r="G969" s="16" t="s">
        <v>153</v>
      </c>
      <c r="H969" s="17" t="s">
        <v>136</v>
      </c>
      <c r="I969" s="16" t="s">
        <v>149</v>
      </c>
      <c r="J969" s="17" t="s">
        <v>137</v>
      </c>
      <c r="K969" s="18">
        <v>150</v>
      </c>
      <c r="L969" s="17" t="s">
        <v>138</v>
      </c>
      <c r="M969" s="17">
        <v>0</v>
      </c>
      <c r="N969" s="16">
        <f t="shared" si="1154"/>
        <v>300</v>
      </c>
      <c r="O969" s="17">
        <v>1</v>
      </c>
      <c r="P969" s="17">
        <v>5.13</v>
      </c>
      <c r="Q969" s="17">
        <v>5.34</v>
      </c>
      <c r="R969" s="16"/>
      <c r="S969" s="16"/>
      <c r="T969" s="16">
        <v>0</v>
      </c>
      <c r="U969" s="17">
        <v>0</v>
      </c>
      <c r="V969" s="17">
        <v>0</v>
      </c>
      <c r="W969" s="17">
        <v>0</v>
      </c>
      <c r="X969" s="17">
        <v>1.4</v>
      </c>
      <c r="Y969" s="17">
        <v>0</v>
      </c>
      <c r="Z969" s="17">
        <v>0</v>
      </c>
      <c r="AA969" s="17" t="s">
        <v>139</v>
      </c>
      <c r="AB969" s="17" t="s">
        <v>140</v>
      </c>
      <c r="AC969" s="17">
        <v>31.25</v>
      </c>
      <c r="AD969" s="17">
        <v>7.8</v>
      </c>
      <c r="AE969" s="17">
        <v>1</v>
      </c>
      <c r="AF969" s="17">
        <v>0.22</v>
      </c>
      <c r="AG969" s="17">
        <v>2.48</v>
      </c>
      <c r="AH969" s="17">
        <f t="shared" si="967"/>
        <v>2.2599999999999998</v>
      </c>
      <c r="AI969" s="17" t="s">
        <v>136</v>
      </c>
      <c r="AJ969" s="17" t="s">
        <v>136</v>
      </c>
      <c r="AK969" s="17" t="s">
        <v>141</v>
      </c>
      <c r="AL969" s="17">
        <f t="shared" si="1155"/>
        <v>2</v>
      </c>
      <c r="AM969" s="17">
        <v>1</v>
      </c>
      <c r="AN969" s="17" t="s">
        <v>139</v>
      </c>
      <c r="AO969" s="17">
        <v>31.25</v>
      </c>
      <c r="AP969" s="17">
        <v>5.8</v>
      </c>
      <c r="AQ969" s="17">
        <v>1.1399999999999999</v>
      </c>
      <c r="AR969" s="17" t="s">
        <v>136</v>
      </c>
      <c r="AS969" s="19">
        <f t="shared" si="908"/>
        <v>2</v>
      </c>
      <c r="AT969" s="19"/>
      <c r="AU969" s="19">
        <f>VLOOKUP(G969,ABNT5101!$I$3:$J$9,2)</f>
        <v>15</v>
      </c>
      <c r="AV969" s="19">
        <f>VLOOKUP(G969,ABNT5101!$I$3:$M$9,5)</f>
        <v>0.18</v>
      </c>
      <c r="AW969" s="17" t="str">
        <f>_xlfn.XLOOKUP(G969,ABNT5101!I:I,ABNT5101!L:L)</f>
        <v>-</v>
      </c>
      <c r="AX969" s="17">
        <f>_xlfn.XLOOKUP(G969,ABNT5101!$I:$I,ABNT5101!M:M)</f>
        <v>0.18</v>
      </c>
      <c r="AY969" s="17" t="str">
        <f>_xlfn.XLOOKUP(G969,ABNT5101!$I:$I,ABNT5101!N:N)</f>
        <v>-</v>
      </c>
      <c r="AZ969" s="17">
        <f>_xlfn.XLOOKUP(G969,ABNT5101!$I:$I,ABNT5101!O:O)</f>
        <v>15</v>
      </c>
      <c r="BA969" s="20" t="str">
        <f t="shared" si="909"/>
        <v>NÃO ATENDE</v>
      </c>
      <c r="BB969" s="21">
        <f t="shared" ref="BB969:BC969" si="1168">BE969/AU969-1</f>
        <v>2.3333333333333206E-2</v>
      </c>
      <c r="BC969" s="21">
        <f t="shared" si="1168"/>
        <v>2.3333333333333335</v>
      </c>
      <c r="BD969" s="21" t="str">
        <f t="shared" si="911"/>
        <v>-</v>
      </c>
      <c r="BE969" s="22">
        <v>15.35</v>
      </c>
      <c r="BF969" s="22">
        <v>0.6</v>
      </c>
      <c r="BG969" s="22"/>
      <c r="BH969" s="22"/>
      <c r="BI969" s="23"/>
      <c r="BJ969" s="22"/>
      <c r="BK969" s="20" t="str">
        <f t="shared" si="912"/>
        <v>ATENDE</v>
      </c>
      <c r="BL969" s="20" t="str">
        <f t="shared" si="913"/>
        <v>ATENDE</v>
      </c>
      <c r="BM969" s="20" t="str">
        <f t="shared" si="914"/>
        <v>ATENDE</v>
      </c>
      <c r="BN969" s="20" t="str">
        <f t="shared" si="915"/>
        <v>ATENDE</v>
      </c>
      <c r="BO969" s="24" t="str">
        <f t="shared" si="916"/>
        <v>C3</v>
      </c>
      <c r="BP969" s="24" t="str">
        <f t="shared" si="1157"/>
        <v>P5</v>
      </c>
      <c r="BQ969" s="25">
        <f t="shared" si="1060"/>
        <v>0.30399999999999983</v>
      </c>
      <c r="BR969" s="22">
        <v>6.52</v>
      </c>
      <c r="BS969" s="22">
        <v>1.94</v>
      </c>
      <c r="BT969" s="24">
        <f>IF(BP969="-","-",_xlfn.XLOOKUP(BP969,ABNT5101!$B$4:$B$9,ABNT5101!$C$4:$C$9))</f>
        <v>5</v>
      </c>
      <c r="BU969" s="24">
        <f>IF(BP969="-","-",_xlfn.XLOOKUP(BP969,ABNT5101!$B$4:$B$9,ABNT5101!$D$4:$D$9))</f>
        <v>1</v>
      </c>
      <c r="BV969" s="20" t="str">
        <f t="shared" si="918"/>
        <v>ATENDE</v>
      </c>
      <c r="BW969" s="20" t="str">
        <f t="shared" si="1061"/>
        <v>ATENDE</v>
      </c>
      <c r="BX969" s="20" t="str">
        <f t="shared" si="920"/>
        <v>ATENDE</v>
      </c>
      <c r="BY969" s="24" t="str">
        <f t="shared" si="1158"/>
        <v>P5</v>
      </c>
      <c r="BZ969" s="25">
        <f t="shared" si="921"/>
        <v>-1</v>
      </c>
      <c r="CA969" s="24"/>
      <c r="CB969" s="24"/>
      <c r="CC969" s="20">
        <f>IF(BY969="-","-",_xlfn.XLOOKUP(BY969,ABNT5101!$B$4:$B$9,ABNT5101!$C$4:$C$9))</f>
        <v>5</v>
      </c>
      <c r="CD969" s="24">
        <f>IF(BY969="-","-",_xlfn.XLOOKUP(BY969,ABNT5101!$B$4:$B$9,ABNT5101!$D$4:$D$9))</f>
        <v>1</v>
      </c>
      <c r="CE969" s="20" t="str">
        <f t="shared" si="922"/>
        <v>NÃO ATENDE</v>
      </c>
      <c r="CF969" s="20" t="str">
        <f t="shared" si="923"/>
        <v>NÃO ATENDE</v>
      </c>
      <c r="CG969" s="20" t="str">
        <f t="shared" si="1040"/>
        <v>NÃO ATENDE</v>
      </c>
      <c r="CH969" s="26" t="str">
        <f>_xlfn.XLOOKUP(CI969,'Banco de dados'!$B:$B,'Banco de dados'!$D:$D)</f>
        <v>SX LIGHTING</v>
      </c>
      <c r="CI969" s="27" t="s">
        <v>401</v>
      </c>
      <c r="CJ969" s="26" t="str">
        <f>_xlfn.XLOOKUP(CI969,'Banco de dados'!$B:$B,'Banco de dados'!$E:$E)</f>
        <v>SXINEVO050K50L12CZF7PHF</v>
      </c>
      <c r="CK969" s="26"/>
      <c r="CL969" s="26" t="e">
        <f>IF(CK969="-","-",_xlfn.XLOOKUP(CK969,'Banco de dados'!$B:$B,'Banco de dados'!$E:$E))</f>
        <v>#N/A</v>
      </c>
      <c r="CM969" s="28">
        <f t="shared" si="1159"/>
        <v>1</v>
      </c>
      <c r="CN969" s="26">
        <f>_xlfn.XLOOKUP(CI969,'Banco de dados'!$B:$B,'Banco de dados'!$H:$H)</f>
        <v>50</v>
      </c>
      <c r="CO969" s="26" t="e">
        <f t="array" aca="1" ref="CO969" ca="1">_xludf.XLOOKUP(CK969,'Banco de dados'!$B:$B,'Banco de dados'!$H:$H)</f>
        <v>#NAME?</v>
      </c>
      <c r="CP969" s="26" t="e">
        <f t="array" aca="1" ref="CP969" ca="1">_xludf.XLOOKUP(CI969,'Banco de dados'!$B:$B,'Banco de dados'!$F:$F)</f>
        <v>#NAME?</v>
      </c>
      <c r="CQ969" s="26" t="e">
        <f t="array" aca="1" ref="CQ969" ca="1">_xludf.XLOOKUP(CK969,'Banco de dados'!$B:$B,'Banco de dados'!$F:$F)</f>
        <v>#NAME?</v>
      </c>
      <c r="CR969" s="27">
        <v>0</v>
      </c>
      <c r="CS969" s="27"/>
      <c r="CT969" s="26" t="str">
        <f>IF(AG969=0.5,"Suporte",IF(AND(AG969&gt;='Braços de IP'!$B$9,AG969&lt;='Braços de IP'!$D$9),'Braços de IP'!$E$9,IF(AND(AG969&gt;='Braços de IP'!$B$10,AG969&lt;='Braços de IP'!$D$10),'Braços de IP'!$E$10,IF(AND(AG969&gt;='Braços de IP'!$B$11,AG969&lt;='Braços de IP'!$D$11),'Braços de IP'!$E$11,IF(AND(AG969&gt;='Braços de IP'!$B$12,AG969&lt;='Braços de IP'!$D$12),'Braços de IP'!$E$12,IF(AND(AG969&gt;='Braços de IP'!$B$13,AG969&lt;='Braços de IP'!$D$13),'Braços de IP'!$E$13,IF(AND(AG969&gt;='Braços de IP'!$B$14,AG969&lt;='Braços de IP'!$D$14),'Braços de IP'!$E$14,"ERRO")))))))</f>
        <v>Médio II</v>
      </c>
      <c r="CU969" s="27"/>
      <c r="CV969" s="26" t="str">
        <f>IF($CU969="","",VLOOKUP($CU969,'Braços de IP'!$E$9:$I$15,2,0))</f>
        <v/>
      </c>
      <c r="CW969" s="29" t="str">
        <f>IF($CU969="","",VLOOKUP($CU969,'Braços de IP'!$E$9:$I$15,5,0))</f>
        <v/>
      </c>
      <c r="CX969" s="26"/>
      <c r="CY969" s="26"/>
      <c r="CZ969" s="26"/>
      <c r="DA969" s="26"/>
      <c r="DB969" s="26"/>
      <c r="DC969" s="26"/>
      <c r="DD969" s="30">
        <f t="shared" si="1160"/>
        <v>50</v>
      </c>
      <c r="DE969" s="31">
        <f t="shared" si="1161"/>
        <v>150</v>
      </c>
      <c r="DF969" s="30">
        <f t="shared" si="1162"/>
        <v>200</v>
      </c>
      <c r="DG969" s="32">
        <f t="shared" si="1163"/>
        <v>0.66666666666666674</v>
      </c>
      <c r="DH969" s="33" t="s">
        <v>172</v>
      </c>
      <c r="DI969" s="34"/>
      <c r="DJ969" s="35"/>
      <c r="DK969" s="16" t="s">
        <v>144</v>
      </c>
      <c r="DL969" s="16"/>
      <c r="DN969" s="36" t="e">
        <f t="shared" si="1164"/>
        <v>#VALUE!</v>
      </c>
    </row>
    <row r="970" spans="2:118" ht="15.75" customHeight="1" x14ac:dyDescent="0.25">
      <c r="B970" s="16">
        <v>236</v>
      </c>
      <c r="C970" s="16" t="s">
        <v>720</v>
      </c>
      <c r="D970" s="16" t="s">
        <v>721</v>
      </c>
      <c r="E970" s="16">
        <v>-8.1373460000000009</v>
      </c>
      <c r="F970" s="16">
        <v>-34.903475999999998</v>
      </c>
      <c r="G970" s="16" t="s">
        <v>153</v>
      </c>
      <c r="H970" s="17" t="s">
        <v>136</v>
      </c>
      <c r="I970" s="16" t="s">
        <v>149</v>
      </c>
      <c r="J970" s="17" t="s">
        <v>137</v>
      </c>
      <c r="K970" s="18">
        <v>150</v>
      </c>
      <c r="L970" s="17" t="s">
        <v>138</v>
      </c>
      <c r="M970" s="17">
        <v>0</v>
      </c>
      <c r="N970" s="16">
        <f t="shared" si="1154"/>
        <v>300</v>
      </c>
      <c r="O970" s="17">
        <v>1</v>
      </c>
      <c r="P970" s="17">
        <v>5.13</v>
      </c>
      <c r="Q970" s="17">
        <v>5.34</v>
      </c>
      <c r="R970" s="16"/>
      <c r="S970" s="16"/>
      <c r="T970" s="16">
        <v>0</v>
      </c>
      <c r="U970" s="17">
        <v>0</v>
      </c>
      <c r="V970" s="17">
        <v>0</v>
      </c>
      <c r="W970" s="17">
        <v>0</v>
      </c>
      <c r="X970" s="17">
        <v>1.4</v>
      </c>
      <c r="Y970" s="17">
        <v>0</v>
      </c>
      <c r="Z970" s="17">
        <v>0</v>
      </c>
      <c r="AA970" s="17" t="s">
        <v>139</v>
      </c>
      <c r="AB970" s="17" t="s">
        <v>140</v>
      </c>
      <c r="AC970" s="17">
        <v>31.25</v>
      </c>
      <c r="AD970" s="17">
        <v>7.8</v>
      </c>
      <c r="AE970" s="17">
        <v>1</v>
      </c>
      <c r="AF970" s="17">
        <v>0.22</v>
      </c>
      <c r="AG970" s="17">
        <v>2.48</v>
      </c>
      <c r="AH970" s="17">
        <f t="shared" si="967"/>
        <v>2.2599999999999998</v>
      </c>
      <c r="AI970" s="17" t="s">
        <v>136</v>
      </c>
      <c r="AJ970" s="17" t="s">
        <v>136</v>
      </c>
      <c r="AK970" s="17" t="s">
        <v>141</v>
      </c>
      <c r="AL970" s="17">
        <f t="shared" si="1155"/>
        <v>2</v>
      </c>
      <c r="AM970" s="17">
        <v>1</v>
      </c>
      <c r="AN970" s="17" t="s">
        <v>139</v>
      </c>
      <c r="AO970" s="17">
        <v>31.25</v>
      </c>
      <c r="AP970" s="17">
        <v>5.8</v>
      </c>
      <c r="AQ970" s="17">
        <v>1.1399999999999999</v>
      </c>
      <c r="AR970" s="17" t="s">
        <v>136</v>
      </c>
      <c r="AS970" s="19">
        <f t="shared" si="908"/>
        <v>2</v>
      </c>
      <c r="AT970" s="19"/>
      <c r="AU970" s="19">
        <f>VLOOKUP(G970,ABNT5101!$I$3:$J$9,2)</f>
        <v>15</v>
      </c>
      <c r="AV970" s="19">
        <f>VLOOKUP(G970,ABNT5101!$I$3:$M$9,5)</f>
        <v>0.18</v>
      </c>
      <c r="AW970" s="17" t="str">
        <f>_xlfn.XLOOKUP(G970,ABNT5101!I:I,ABNT5101!L:L)</f>
        <v>-</v>
      </c>
      <c r="AX970" s="17">
        <f>_xlfn.XLOOKUP(G970,ABNT5101!$I:$I,ABNT5101!M:M)</f>
        <v>0.18</v>
      </c>
      <c r="AY970" s="17" t="str">
        <f>_xlfn.XLOOKUP(G970,ABNT5101!$I:$I,ABNT5101!N:N)</f>
        <v>-</v>
      </c>
      <c r="AZ970" s="17">
        <f>_xlfn.XLOOKUP(G970,ABNT5101!$I:$I,ABNT5101!O:O)</f>
        <v>15</v>
      </c>
      <c r="BA970" s="20" t="str">
        <f t="shared" si="909"/>
        <v>NÃO ATENDE</v>
      </c>
      <c r="BB970" s="21">
        <f t="shared" ref="BB970:BC970" si="1169">BE970/AU970-1</f>
        <v>0.17866666666666675</v>
      </c>
      <c r="BC970" s="21">
        <f t="shared" si="1169"/>
        <v>2.2222222222222223</v>
      </c>
      <c r="BD970" s="21" t="str">
        <f t="shared" si="911"/>
        <v>-</v>
      </c>
      <c r="BE970" s="22">
        <v>17.68</v>
      </c>
      <c r="BF970" s="22">
        <v>0.57999999999999996</v>
      </c>
      <c r="BG970" s="22"/>
      <c r="BH970" s="22"/>
      <c r="BI970" s="23"/>
      <c r="BJ970" s="22"/>
      <c r="BK970" s="20" t="str">
        <f t="shared" si="912"/>
        <v>ATENDE</v>
      </c>
      <c r="BL970" s="20" t="str">
        <f t="shared" si="913"/>
        <v>ATENDE</v>
      </c>
      <c r="BM970" s="20" t="str">
        <f t="shared" si="914"/>
        <v>ATENDE</v>
      </c>
      <c r="BN970" s="20" t="str">
        <f t="shared" si="915"/>
        <v>ATENDE</v>
      </c>
      <c r="BO970" s="24" t="str">
        <f t="shared" si="916"/>
        <v>C3</v>
      </c>
      <c r="BP970" s="24" t="str">
        <f t="shared" si="1157"/>
        <v>P5</v>
      </c>
      <c r="BQ970" s="25">
        <f t="shared" si="1060"/>
        <v>0.52400000000000002</v>
      </c>
      <c r="BR970" s="22">
        <v>7.62</v>
      </c>
      <c r="BS970" s="22">
        <v>3.27</v>
      </c>
      <c r="BT970" s="24">
        <f>IF(BP970="-","-",_xlfn.XLOOKUP(BP970,ABNT5101!$B$4:$B$9,ABNT5101!$C$4:$C$9))</f>
        <v>5</v>
      </c>
      <c r="BU970" s="24">
        <f>IF(BP970="-","-",_xlfn.XLOOKUP(BP970,ABNT5101!$B$4:$B$9,ABNT5101!$D$4:$D$9))</f>
        <v>1</v>
      </c>
      <c r="BV970" s="20" t="str">
        <f t="shared" si="918"/>
        <v>ATENDE</v>
      </c>
      <c r="BW970" s="20" t="str">
        <f t="shared" si="1061"/>
        <v>ATENDE</v>
      </c>
      <c r="BX970" s="20" t="str">
        <f t="shared" si="920"/>
        <v>ATENDE</v>
      </c>
      <c r="BY970" s="24" t="str">
        <f t="shared" si="1158"/>
        <v>P5</v>
      </c>
      <c r="BZ970" s="25">
        <f t="shared" si="921"/>
        <v>-1</v>
      </c>
      <c r="CA970" s="24"/>
      <c r="CB970" s="24"/>
      <c r="CC970" s="20">
        <f>IF(BY970="-","-",_xlfn.XLOOKUP(BY970,ABNT5101!$B$4:$B$9,ABNT5101!$C$4:$C$9))</f>
        <v>5</v>
      </c>
      <c r="CD970" s="24">
        <f>IF(BY970="-","-",_xlfn.XLOOKUP(BY970,ABNT5101!$B$4:$B$9,ABNT5101!$D$4:$D$9))</f>
        <v>1</v>
      </c>
      <c r="CE970" s="20" t="str">
        <f t="shared" si="922"/>
        <v>NÃO ATENDE</v>
      </c>
      <c r="CF970" s="20" t="str">
        <f t="shared" si="923"/>
        <v>NÃO ATENDE</v>
      </c>
      <c r="CG970" s="20" t="str">
        <f t="shared" si="1040"/>
        <v>NÃO ATENDE</v>
      </c>
      <c r="CH970" s="26" t="str">
        <f>_xlfn.XLOOKUP(CI970,'Banco de dados'!$B:$B,'Banco de dados'!$D:$D)</f>
        <v>TECNOWATT</v>
      </c>
      <c r="CI970" s="27" t="s">
        <v>324</v>
      </c>
      <c r="CJ970" s="26" t="str">
        <f>_xlfn.XLOOKUP(CI970,'Banco de dados'!$B:$B,'Banco de dados'!$E:$E)</f>
        <v>SIGSAGPTLRRSSNDL_60W_73IBBRS
1-10C1MUN6.5</v>
      </c>
      <c r="CK970" s="26"/>
      <c r="CL970" s="26" t="e">
        <f>IF(CK970="-","-",_xlfn.XLOOKUP(CK970,'Banco de dados'!$B:$B,'Banco de dados'!$E:$E))</f>
        <v>#N/A</v>
      </c>
      <c r="CM970" s="28">
        <f t="shared" si="1159"/>
        <v>1</v>
      </c>
      <c r="CN970" s="26">
        <f>_xlfn.XLOOKUP(CI970,'Banco de dados'!$B:$B,'Banco de dados'!$H:$H)</f>
        <v>60</v>
      </c>
      <c r="CO970" s="26" t="e">
        <f t="array" aca="1" ref="CO970" ca="1">_xludf.XLOOKUP(CK970,'Banco de dados'!$B:$B,'Banco de dados'!$H:$H)</f>
        <v>#NAME?</v>
      </c>
      <c r="CP970" s="26" t="e">
        <f t="array" aca="1" ref="CP970" ca="1">_xludf.XLOOKUP(CI970,'Banco de dados'!$B:$B,'Banco de dados'!$F:$F)</f>
        <v>#NAME?</v>
      </c>
      <c r="CQ970" s="26" t="e">
        <f t="array" aca="1" ref="CQ970" ca="1">_xludf.XLOOKUP(CK970,'Banco de dados'!$B:$B,'Banco de dados'!$F:$F)</f>
        <v>#NAME?</v>
      </c>
      <c r="CR970" s="27">
        <v>0</v>
      </c>
      <c r="CS970" s="27"/>
      <c r="CT970" s="26" t="str">
        <f>IF(AG970=0.5,"Suporte",IF(AND(AG970&gt;='Braços de IP'!$B$9,AG970&lt;='Braços de IP'!$D$9),'Braços de IP'!$E$9,IF(AND(AG970&gt;='Braços de IP'!$B$10,AG970&lt;='Braços de IP'!$D$10),'Braços de IP'!$E$10,IF(AND(AG970&gt;='Braços de IP'!$B$11,AG970&lt;='Braços de IP'!$D$11),'Braços de IP'!$E$11,IF(AND(AG970&gt;='Braços de IP'!$B$12,AG970&lt;='Braços de IP'!$D$12),'Braços de IP'!$E$12,IF(AND(AG970&gt;='Braços de IP'!$B$13,AG970&lt;='Braços de IP'!$D$13),'Braços de IP'!$E$13,IF(AND(AG970&gt;='Braços de IP'!$B$14,AG970&lt;='Braços de IP'!$D$14),'Braços de IP'!$E$14,"ERRO")))))))</f>
        <v>Médio II</v>
      </c>
      <c r="CU970" s="27"/>
      <c r="CV970" s="26" t="str">
        <f>IF($CU970="","",VLOOKUP($CU970,'Braços de IP'!$E$9:$I$15,2,0))</f>
        <v/>
      </c>
      <c r="CW970" s="29" t="str">
        <f>IF($CU970="","",VLOOKUP($CU970,'Braços de IP'!$E$9:$I$15,5,0))</f>
        <v/>
      </c>
      <c r="CX970" s="26"/>
      <c r="CY970" s="26"/>
      <c r="CZ970" s="26"/>
      <c r="DA970" s="26"/>
      <c r="DB970" s="26"/>
      <c r="DC970" s="26"/>
      <c r="DD970" s="30">
        <f t="shared" si="1160"/>
        <v>60</v>
      </c>
      <c r="DE970" s="31">
        <f t="shared" si="1161"/>
        <v>150</v>
      </c>
      <c r="DF970" s="30">
        <f t="shared" si="1162"/>
        <v>210</v>
      </c>
      <c r="DG970" s="32">
        <f t="shared" si="1163"/>
        <v>0.6</v>
      </c>
      <c r="DH970" s="33" t="s">
        <v>172</v>
      </c>
      <c r="DI970" s="34"/>
      <c r="DJ970" s="35"/>
      <c r="DK970" s="16" t="s">
        <v>144</v>
      </c>
      <c r="DL970" s="16"/>
      <c r="DN970" s="36" t="e">
        <f t="shared" si="1164"/>
        <v>#VALUE!</v>
      </c>
    </row>
    <row r="971" spans="2:118" ht="15.75" customHeight="1" x14ac:dyDescent="0.25">
      <c r="B971" s="16">
        <v>237</v>
      </c>
      <c r="C971" s="16" t="s">
        <v>146</v>
      </c>
      <c r="D971" s="16" t="s">
        <v>722</v>
      </c>
      <c r="E971" s="16">
        <v>-8.0433109999999992</v>
      </c>
      <c r="F971" s="16">
        <v>-34.952846000000001</v>
      </c>
      <c r="G971" s="16" t="s">
        <v>160</v>
      </c>
      <c r="H971" s="17" t="s">
        <v>136</v>
      </c>
      <c r="I971" s="16" t="s">
        <v>135</v>
      </c>
      <c r="J971" s="17" t="s">
        <v>137</v>
      </c>
      <c r="K971" s="18">
        <v>70</v>
      </c>
      <c r="L971" s="17" t="s">
        <v>138</v>
      </c>
      <c r="M971" s="17">
        <v>0</v>
      </c>
      <c r="N971" s="16">
        <f t="shared" si="1154"/>
        <v>140</v>
      </c>
      <c r="O971" s="17">
        <v>1</v>
      </c>
      <c r="P971" s="17">
        <v>3.4</v>
      </c>
      <c r="Q971" s="17">
        <v>7.93</v>
      </c>
      <c r="R971" s="16"/>
      <c r="S971" s="16"/>
      <c r="T971" s="16">
        <v>0</v>
      </c>
      <c r="U971" s="17">
        <v>3.24</v>
      </c>
      <c r="V971" s="17">
        <v>0</v>
      </c>
      <c r="W971" s="17">
        <v>0</v>
      </c>
      <c r="X971" s="17">
        <v>0</v>
      </c>
      <c r="Y971" s="17">
        <v>0</v>
      </c>
      <c r="Z971" s="17">
        <v>0</v>
      </c>
      <c r="AA971" s="17" t="s">
        <v>139</v>
      </c>
      <c r="AB971" s="17" t="s">
        <v>140</v>
      </c>
      <c r="AC971" s="17">
        <v>45.4</v>
      </c>
      <c r="AD971" s="17">
        <v>5.6</v>
      </c>
      <c r="AE971" s="17">
        <v>1</v>
      </c>
      <c r="AF971" s="17">
        <v>1.95</v>
      </c>
      <c r="AG971" s="17">
        <v>2.72</v>
      </c>
      <c r="AH971" s="17">
        <f t="shared" si="967"/>
        <v>0.77000000000000024</v>
      </c>
      <c r="AI971" s="17" t="s">
        <v>136</v>
      </c>
      <c r="AJ971" s="17" t="s">
        <v>136</v>
      </c>
      <c r="AK971" s="17" t="s">
        <v>141</v>
      </c>
      <c r="AL971" s="17">
        <f t="shared" si="1155"/>
        <v>2</v>
      </c>
      <c r="AM971" s="17">
        <v>0</v>
      </c>
      <c r="AN971" s="17"/>
      <c r="AO971" s="17">
        <v>0</v>
      </c>
      <c r="AP971" s="17">
        <v>0</v>
      </c>
      <c r="AQ971" s="17">
        <v>0</v>
      </c>
      <c r="AR971" s="17" t="s">
        <v>136</v>
      </c>
      <c r="AS971" s="19">
        <f t="shared" si="908"/>
        <v>0</v>
      </c>
      <c r="AT971" s="19"/>
      <c r="AU971" s="19">
        <f>VLOOKUP(G971,ABNT5101!$I$3:$J$9,2)</f>
        <v>10</v>
      </c>
      <c r="AV971" s="19">
        <f>VLOOKUP(G971,ABNT5101!$I$3:$M$9,5)</f>
        <v>0.18</v>
      </c>
      <c r="AW971" s="17" t="str">
        <f>_xlfn.XLOOKUP(G971,ABNT5101!I:I,ABNT5101!L:L)</f>
        <v>-</v>
      </c>
      <c r="AX971" s="17">
        <f>_xlfn.XLOOKUP(G971,ABNT5101!$I:$I,ABNT5101!M:M)</f>
        <v>0.18</v>
      </c>
      <c r="AY971" s="17" t="str">
        <f>_xlfn.XLOOKUP(G971,ABNT5101!$I:$I,ABNT5101!N:N)</f>
        <v>-</v>
      </c>
      <c r="AZ971" s="17">
        <f>_xlfn.XLOOKUP(G971,ABNT5101!$I:$I,ABNT5101!O:O)</f>
        <v>16</v>
      </c>
      <c r="BA971" s="20" t="str">
        <f t="shared" si="909"/>
        <v>ATENDE</v>
      </c>
      <c r="BB971" s="21">
        <f t="shared" ref="BB971:BC971" si="1170">BE971/AU971-1</f>
        <v>0.21199999999999997</v>
      </c>
      <c r="BC971" s="21">
        <f t="shared" si="1170"/>
        <v>0.11111111111111116</v>
      </c>
      <c r="BD971" s="21" t="str">
        <f t="shared" si="911"/>
        <v>-</v>
      </c>
      <c r="BE971" s="22">
        <v>12.12</v>
      </c>
      <c r="BF971" s="22">
        <v>0.2</v>
      </c>
      <c r="BG971" s="22"/>
      <c r="BH971" s="22"/>
      <c r="BI971" s="23"/>
      <c r="BJ971" s="22"/>
      <c r="BK971" s="20" t="str">
        <f t="shared" si="912"/>
        <v>ATENDE</v>
      </c>
      <c r="BL971" s="20" t="str">
        <f t="shared" si="913"/>
        <v>ATENDE</v>
      </c>
      <c r="BM971" s="20" t="str">
        <f t="shared" si="914"/>
        <v>ATENDE</v>
      </c>
      <c r="BN971" s="20" t="str">
        <f t="shared" si="915"/>
        <v>ATENDE</v>
      </c>
      <c r="BO971" s="24" t="str">
        <f t="shared" si="916"/>
        <v>C4</v>
      </c>
      <c r="BP971" s="24" t="str">
        <f t="shared" si="1157"/>
        <v>P6</v>
      </c>
      <c r="BQ971" s="25">
        <f t="shared" si="1060"/>
        <v>2.15</v>
      </c>
      <c r="BR971" s="22">
        <v>9.4499999999999993</v>
      </c>
      <c r="BS971" s="22">
        <v>2</v>
      </c>
      <c r="BT971" s="24">
        <f>IF(BP971="-","-",_xlfn.XLOOKUP(BP971,ABNT5101!$B$4:$B$9,ABNT5101!$C$4:$C$9))</f>
        <v>3</v>
      </c>
      <c r="BU971" s="24">
        <f>IF(BP971="-","-",_xlfn.XLOOKUP(BP971,ABNT5101!$B$4:$B$9,ABNT5101!$D$4:$D$9))</f>
        <v>0.6</v>
      </c>
      <c r="BV971" s="20" t="str">
        <f t="shared" si="918"/>
        <v>ATENDE</v>
      </c>
      <c r="BW971" s="20" t="str">
        <f t="shared" si="1061"/>
        <v>ATENDE</v>
      </c>
      <c r="BX971" s="20" t="str">
        <f t="shared" si="920"/>
        <v>ATENDE</v>
      </c>
      <c r="BY971" s="24" t="str">
        <f t="shared" si="1158"/>
        <v>P6</v>
      </c>
      <c r="BZ971" s="25">
        <f t="shared" si="921"/>
        <v>0.6399999999999999</v>
      </c>
      <c r="CA971" s="24">
        <v>4.92</v>
      </c>
      <c r="CB971" s="24">
        <v>0.92</v>
      </c>
      <c r="CC971" s="20">
        <f>IF(BY971="-","-",_xlfn.XLOOKUP(BY971,ABNT5101!$B$4:$B$9,ABNT5101!$C$4:$C$9))</f>
        <v>3</v>
      </c>
      <c r="CD971" s="24">
        <f>IF(BY971="-","-",_xlfn.XLOOKUP(BY971,ABNT5101!$B$4:$B$9,ABNT5101!$D$4:$D$9))</f>
        <v>0.6</v>
      </c>
      <c r="CE971" s="20" t="str">
        <f t="shared" si="922"/>
        <v>ATENDE</v>
      </c>
      <c r="CF971" s="20" t="str">
        <f t="shared" si="923"/>
        <v>ATENDE</v>
      </c>
      <c r="CG971" s="20" t="str">
        <f t="shared" si="1040"/>
        <v>ATENDE</v>
      </c>
      <c r="CH971" s="26" t="str">
        <f>_xlfn.XLOOKUP(CI971,'Banco de dados'!$B:$B,'Banco de dados'!$D:$D)</f>
        <v>LEDSTAR</v>
      </c>
      <c r="CI971" s="27" t="s">
        <v>242</v>
      </c>
      <c r="CJ971" s="26" t="str">
        <f>_xlfn.XLOOKUP(CI971,'Banco de dados'!$B:$B,'Banco de dados'!$E:$E)</f>
        <v>LUM LED SL VT 9.1 65W</v>
      </c>
      <c r="CK971" s="26"/>
      <c r="CL971" s="26" t="e">
        <f>IF(CK971="-","-",_xlfn.XLOOKUP(CK971,'Banco de dados'!$B:$B,'Banco de dados'!$E:$E))</f>
        <v>#N/A</v>
      </c>
      <c r="CM971" s="28">
        <f t="shared" si="1159"/>
        <v>1</v>
      </c>
      <c r="CN971" s="26">
        <f>_xlfn.XLOOKUP(CI971,'Banco de dados'!$B:$B,'Banco de dados'!$H:$H)</f>
        <v>65</v>
      </c>
      <c r="CO971" s="26" t="e">
        <f t="array" aca="1" ref="CO971" ca="1">_xludf.XLOOKUP(CK971,'Banco de dados'!$B:$B,'Banco de dados'!$H:$H)</f>
        <v>#NAME?</v>
      </c>
      <c r="CP971" s="26" t="e">
        <f t="array" aca="1" ref="CP971" ca="1">_xludf.XLOOKUP(CI971,'Banco de dados'!$B:$B,'Banco de dados'!$F:$F)</f>
        <v>#NAME?</v>
      </c>
      <c r="CQ971" s="26" t="e">
        <f t="array" aca="1" ref="CQ971" ca="1">_xludf.XLOOKUP(CK971,'Banco de dados'!$B:$B,'Banco de dados'!$F:$F)</f>
        <v>#NAME?</v>
      </c>
      <c r="CR971" s="27">
        <v>0</v>
      </c>
      <c r="CS971" s="27"/>
      <c r="CT971" s="26" t="str">
        <f>IF(AG971=0.5,"Suporte",IF(AND(AG971&gt;='Braços de IP'!$B$9,AG971&lt;='Braços de IP'!$D$9),'Braços de IP'!$E$9,IF(AND(AG971&gt;='Braços de IP'!$B$10,AG971&lt;='Braços de IP'!$D$10),'Braços de IP'!$E$10,IF(AND(AG971&gt;='Braços de IP'!$B$11,AG971&lt;='Braços de IP'!$D$11),'Braços de IP'!$E$11,IF(AND(AG971&gt;='Braços de IP'!$B$12,AG971&lt;='Braços de IP'!$D$12),'Braços de IP'!$E$12,IF(AND(AG971&gt;='Braços de IP'!$B$13,AG971&lt;='Braços de IP'!$D$13),'Braços de IP'!$E$13,IF(AND(AG971&gt;='Braços de IP'!$B$14,AG971&lt;='Braços de IP'!$D$14),'Braços de IP'!$E$14,"ERRO")))))))</f>
        <v>Longo I</v>
      </c>
      <c r="CU971" s="27" t="s">
        <v>142</v>
      </c>
      <c r="CV971" s="26">
        <f>IF($CU971="","",VLOOKUP($CU971,'Braços de IP'!$E$9:$I$15,2,0))</f>
        <v>1.8</v>
      </c>
      <c r="CW971" s="29">
        <f>IF($CU971="","",VLOOKUP($CU971,'Braços de IP'!$E$9:$I$15,5,0))</f>
        <v>7</v>
      </c>
      <c r="CX971" s="26"/>
      <c r="CY971" s="26"/>
      <c r="CZ971" s="26"/>
      <c r="DA971" s="26"/>
      <c r="DB971" s="26"/>
      <c r="DC971" s="26"/>
      <c r="DD971" s="30">
        <f t="shared" si="1160"/>
        <v>65</v>
      </c>
      <c r="DE971" s="31">
        <f t="shared" si="1161"/>
        <v>70</v>
      </c>
      <c r="DF971" s="30">
        <f t="shared" si="1162"/>
        <v>135</v>
      </c>
      <c r="DG971" s="32">
        <f t="shared" si="1163"/>
        <v>7.1428571428571397E-2</v>
      </c>
      <c r="DH971" s="33" t="s">
        <v>172</v>
      </c>
      <c r="DI971" s="34"/>
      <c r="DJ971" s="35"/>
      <c r="DK971" s="16" t="s">
        <v>144</v>
      </c>
      <c r="DL971" s="16"/>
      <c r="DN971" s="36" t="e">
        <f t="shared" si="1164"/>
        <v>#VALUE!</v>
      </c>
    </row>
    <row r="972" spans="2:118" ht="15.75" customHeight="1" x14ac:dyDescent="0.25">
      <c r="B972" s="16">
        <v>237</v>
      </c>
      <c r="C972" s="16" t="s">
        <v>146</v>
      </c>
      <c r="D972" s="16" t="s">
        <v>722</v>
      </c>
      <c r="E972" s="16">
        <v>-8.0433109999999992</v>
      </c>
      <c r="F972" s="16">
        <v>-34.952846000000001</v>
      </c>
      <c r="G972" s="16" t="s">
        <v>160</v>
      </c>
      <c r="H972" s="17" t="s">
        <v>136</v>
      </c>
      <c r="I972" s="16" t="s">
        <v>135</v>
      </c>
      <c r="J972" s="17" t="s">
        <v>137</v>
      </c>
      <c r="K972" s="18">
        <v>70</v>
      </c>
      <c r="L972" s="17" t="s">
        <v>138</v>
      </c>
      <c r="M972" s="17">
        <v>0</v>
      </c>
      <c r="N972" s="16">
        <f t="shared" si="1154"/>
        <v>140</v>
      </c>
      <c r="O972" s="17">
        <v>1</v>
      </c>
      <c r="P972" s="17">
        <v>3.4</v>
      </c>
      <c r="Q972" s="17">
        <v>7.93</v>
      </c>
      <c r="R972" s="16"/>
      <c r="S972" s="16"/>
      <c r="T972" s="16">
        <v>0</v>
      </c>
      <c r="U972" s="17">
        <v>3.24</v>
      </c>
      <c r="V972" s="17">
        <v>0</v>
      </c>
      <c r="W972" s="17">
        <v>0</v>
      </c>
      <c r="X972" s="17">
        <v>0</v>
      </c>
      <c r="Y972" s="17">
        <v>0</v>
      </c>
      <c r="Z972" s="17">
        <v>0</v>
      </c>
      <c r="AA972" s="17" t="s">
        <v>139</v>
      </c>
      <c r="AB972" s="17" t="s">
        <v>140</v>
      </c>
      <c r="AC972" s="17">
        <v>45.4</v>
      </c>
      <c r="AD972" s="17">
        <v>5.6</v>
      </c>
      <c r="AE972" s="17">
        <v>1</v>
      </c>
      <c r="AF972" s="17">
        <v>1.95</v>
      </c>
      <c r="AG972" s="17">
        <v>2.72</v>
      </c>
      <c r="AH972" s="17">
        <f t="shared" si="967"/>
        <v>0.77000000000000024</v>
      </c>
      <c r="AI972" s="17" t="s">
        <v>136</v>
      </c>
      <c r="AJ972" s="17" t="s">
        <v>136</v>
      </c>
      <c r="AK972" s="17" t="s">
        <v>141</v>
      </c>
      <c r="AL972" s="17">
        <f t="shared" si="1155"/>
        <v>2</v>
      </c>
      <c r="AM972" s="17">
        <v>0</v>
      </c>
      <c r="AN972" s="17"/>
      <c r="AO972" s="17">
        <v>0</v>
      </c>
      <c r="AP972" s="17">
        <v>0</v>
      </c>
      <c r="AQ972" s="17">
        <v>0</v>
      </c>
      <c r="AR972" s="17" t="s">
        <v>136</v>
      </c>
      <c r="AS972" s="19">
        <f t="shared" si="908"/>
        <v>0</v>
      </c>
      <c r="AT972" s="19"/>
      <c r="AU972" s="19">
        <f>VLOOKUP(G972,ABNT5101!$I$3:$J$9,2)</f>
        <v>10</v>
      </c>
      <c r="AV972" s="19">
        <f>VLOOKUP(G972,ABNT5101!$I$3:$M$9,5)</f>
        <v>0.18</v>
      </c>
      <c r="AW972" s="17" t="str">
        <f>_xlfn.XLOOKUP(G972,ABNT5101!I:I,ABNT5101!L:L)</f>
        <v>-</v>
      </c>
      <c r="AX972" s="17">
        <f>_xlfn.XLOOKUP(G972,ABNT5101!$I:$I,ABNT5101!M:M)</f>
        <v>0.18</v>
      </c>
      <c r="AY972" s="17" t="str">
        <f>_xlfn.XLOOKUP(G972,ABNT5101!$I:$I,ABNT5101!N:N)</f>
        <v>-</v>
      </c>
      <c r="AZ972" s="17">
        <f>_xlfn.XLOOKUP(G972,ABNT5101!$I:$I,ABNT5101!O:O)</f>
        <v>16</v>
      </c>
      <c r="BA972" s="20" t="str">
        <f t="shared" si="909"/>
        <v>ATENDE</v>
      </c>
      <c r="BB972" s="21">
        <f t="shared" ref="BB972:BC972" si="1171">BE972/AU972-1</f>
        <v>4.0999999999999925E-2</v>
      </c>
      <c r="BC972" s="21">
        <f t="shared" si="1171"/>
        <v>0.38888888888888884</v>
      </c>
      <c r="BD972" s="21" t="str">
        <f t="shared" si="911"/>
        <v>-</v>
      </c>
      <c r="BE972" s="22">
        <v>10.41</v>
      </c>
      <c r="BF972" s="22">
        <v>0.25</v>
      </c>
      <c r="BG972" s="22"/>
      <c r="BH972" s="22"/>
      <c r="BI972" s="23"/>
      <c r="BJ972" s="22"/>
      <c r="BK972" s="20" t="str">
        <f t="shared" si="912"/>
        <v>ATENDE</v>
      </c>
      <c r="BL972" s="20" t="str">
        <f t="shared" si="913"/>
        <v>ATENDE</v>
      </c>
      <c r="BM972" s="20" t="str">
        <f t="shared" si="914"/>
        <v>ATENDE</v>
      </c>
      <c r="BN972" s="20" t="str">
        <f t="shared" si="915"/>
        <v>ATENDE</v>
      </c>
      <c r="BO972" s="24" t="str">
        <f t="shared" si="916"/>
        <v>C4</v>
      </c>
      <c r="BP972" s="24" t="str">
        <f t="shared" si="1157"/>
        <v>P6</v>
      </c>
      <c r="BQ972" s="25">
        <f t="shared" si="1060"/>
        <v>1.6933333333333334</v>
      </c>
      <c r="BR972" s="22">
        <v>8.08</v>
      </c>
      <c r="BS972" s="22">
        <v>0.69</v>
      </c>
      <c r="BT972" s="24">
        <f>IF(BP972="-","-",_xlfn.XLOOKUP(BP972,ABNT5101!$B$4:$B$9,ABNT5101!$C$4:$C$9))</f>
        <v>3</v>
      </c>
      <c r="BU972" s="24">
        <f>IF(BP972="-","-",_xlfn.XLOOKUP(BP972,ABNT5101!$B$4:$B$9,ABNT5101!$D$4:$D$9))</f>
        <v>0.6</v>
      </c>
      <c r="BV972" s="20" t="str">
        <f t="shared" si="918"/>
        <v>ATENDE</v>
      </c>
      <c r="BW972" s="20" t="str">
        <f t="shared" si="1061"/>
        <v>ATENDE</v>
      </c>
      <c r="BX972" s="20" t="str">
        <f t="shared" si="920"/>
        <v>ATENDE</v>
      </c>
      <c r="BY972" s="24" t="str">
        <f t="shared" si="1158"/>
        <v>P6</v>
      </c>
      <c r="BZ972" s="25">
        <f t="shared" si="921"/>
        <v>0.57666666666666688</v>
      </c>
      <c r="CA972" s="24">
        <v>4.7300000000000004</v>
      </c>
      <c r="CB972" s="24">
        <v>1.89</v>
      </c>
      <c r="CC972" s="20">
        <f>IF(BY972="-","-",_xlfn.XLOOKUP(BY972,ABNT5101!$B$4:$B$9,ABNT5101!$C$4:$C$9))</f>
        <v>3</v>
      </c>
      <c r="CD972" s="24">
        <f>IF(BY972="-","-",_xlfn.XLOOKUP(BY972,ABNT5101!$B$4:$B$9,ABNT5101!$D$4:$D$9))</f>
        <v>0.6</v>
      </c>
      <c r="CE972" s="20" t="str">
        <f t="shared" si="922"/>
        <v>ATENDE</v>
      </c>
      <c r="CF972" s="20" t="str">
        <f t="shared" si="923"/>
        <v>ATENDE</v>
      </c>
      <c r="CG972" s="20" t="str">
        <f t="shared" si="1040"/>
        <v>ATENDE</v>
      </c>
      <c r="CH972" s="26" t="str">
        <f>_xlfn.XLOOKUP(CI972,'Banco de dados'!$B:$B,'Banco de dados'!$D:$D)</f>
        <v>SX LIGHTING</v>
      </c>
      <c r="CI972" s="27" t="s">
        <v>401</v>
      </c>
      <c r="CJ972" s="26" t="str">
        <f>_xlfn.XLOOKUP(CI972,'Banco de dados'!$B:$B,'Banco de dados'!$E:$E)</f>
        <v>SXINEVO050K50L12CZF7PHF</v>
      </c>
      <c r="CK972" s="26"/>
      <c r="CL972" s="26" t="e">
        <f>IF(CK972="-","-",_xlfn.XLOOKUP(CK972,'Banco de dados'!$B:$B,'Banco de dados'!$E:$E))</f>
        <v>#N/A</v>
      </c>
      <c r="CM972" s="28">
        <f t="shared" si="1159"/>
        <v>1</v>
      </c>
      <c r="CN972" s="26">
        <f>_xlfn.XLOOKUP(CI972,'Banco de dados'!$B:$B,'Banco de dados'!$H:$H)</f>
        <v>50</v>
      </c>
      <c r="CO972" s="26" t="e">
        <f t="array" aca="1" ref="CO972" ca="1">_xludf.XLOOKUP(CK972,'Banco de dados'!$B:$B,'Banco de dados'!$H:$H)</f>
        <v>#NAME?</v>
      </c>
      <c r="CP972" s="26" t="e">
        <f t="array" aca="1" ref="CP972" ca="1">_xludf.XLOOKUP(CI972,'Banco de dados'!$B:$B,'Banco de dados'!$F:$F)</f>
        <v>#NAME?</v>
      </c>
      <c r="CQ972" s="26" t="e">
        <f t="array" aca="1" ref="CQ972" ca="1">_xludf.XLOOKUP(CK972,'Banco de dados'!$B:$B,'Banco de dados'!$F:$F)</f>
        <v>#NAME?</v>
      </c>
      <c r="CR972" s="27">
        <v>0</v>
      </c>
      <c r="CS972" s="27"/>
      <c r="CT972" s="26" t="str">
        <f>IF(AG972=0.5,"Suporte",IF(AND(AG972&gt;='Braços de IP'!$B$9,AG972&lt;='Braços de IP'!$D$9),'Braços de IP'!$E$9,IF(AND(AG972&gt;='Braços de IP'!$B$10,AG972&lt;='Braços de IP'!$D$10),'Braços de IP'!$E$10,IF(AND(AG972&gt;='Braços de IP'!$B$11,AG972&lt;='Braços de IP'!$D$11),'Braços de IP'!$E$11,IF(AND(AG972&gt;='Braços de IP'!$B$12,AG972&lt;='Braços de IP'!$D$12),'Braços de IP'!$E$12,IF(AND(AG972&gt;='Braços de IP'!$B$13,AG972&lt;='Braços de IP'!$D$13),'Braços de IP'!$E$13,IF(AND(AG972&gt;='Braços de IP'!$B$14,AG972&lt;='Braços de IP'!$D$14),'Braços de IP'!$E$14,"ERRO")))))))</f>
        <v>Longo I</v>
      </c>
      <c r="CU972" s="27" t="s">
        <v>178</v>
      </c>
      <c r="CV972" s="26">
        <f>IF($CU972="","",VLOOKUP($CU972,'Braços de IP'!$E$9:$I$15,2,0))</f>
        <v>2.4</v>
      </c>
      <c r="CW972" s="29">
        <f>IF($CU972="","",VLOOKUP($CU972,'Braços de IP'!$E$9:$I$15,5,0))</f>
        <v>7.5</v>
      </c>
      <c r="CX972" s="26"/>
      <c r="CY972" s="26"/>
      <c r="CZ972" s="26"/>
      <c r="DA972" s="26"/>
      <c r="DB972" s="26"/>
      <c r="DC972" s="26"/>
      <c r="DD972" s="30">
        <f t="shared" si="1160"/>
        <v>50</v>
      </c>
      <c r="DE972" s="31">
        <f t="shared" si="1161"/>
        <v>70</v>
      </c>
      <c r="DF972" s="30">
        <f t="shared" si="1162"/>
        <v>120</v>
      </c>
      <c r="DG972" s="32">
        <f t="shared" si="1163"/>
        <v>0.2857142857142857</v>
      </c>
      <c r="DH972" s="33" t="s">
        <v>172</v>
      </c>
      <c r="DI972" s="34"/>
      <c r="DJ972" s="35"/>
      <c r="DK972" s="16" t="s">
        <v>144</v>
      </c>
      <c r="DL972" s="16"/>
      <c r="DN972" s="36" t="e">
        <f t="shared" si="1164"/>
        <v>#VALUE!</v>
      </c>
    </row>
    <row r="973" spans="2:118" ht="15.75" customHeight="1" x14ac:dyDescent="0.25">
      <c r="B973" s="16">
        <v>237</v>
      </c>
      <c r="C973" s="16" t="s">
        <v>146</v>
      </c>
      <c r="D973" s="16" t="s">
        <v>722</v>
      </c>
      <c r="E973" s="16">
        <v>-8.0433109999999992</v>
      </c>
      <c r="F973" s="16">
        <v>-34.952846000000001</v>
      </c>
      <c r="G973" s="16" t="s">
        <v>160</v>
      </c>
      <c r="H973" s="17" t="s">
        <v>136</v>
      </c>
      <c r="I973" s="16" t="s">
        <v>135</v>
      </c>
      <c r="J973" s="17" t="s">
        <v>137</v>
      </c>
      <c r="K973" s="18">
        <v>70</v>
      </c>
      <c r="L973" s="17" t="s">
        <v>138</v>
      </c>
      <c r="M973" s="17">
        <v>0</v>
      </c>
      <c r="N973" s="16">
        <f t="shared" si="1154"/>
        <v>140</v>
      </c>
      <c r="O973" s="17">
        <v>1</v>
      </c>
      <c r="P973" s="17">
        <v>3.4</v>
      </c>
      <c r="Q973" s="17">
        <v>7.93</v>
      </c>
      <c r="R973" s="16"/>
      <c r="S973" s="16"/>
      <c r="T973" s="16">
        <v>0</v>
      </c>
      <c r="U973" s="17">
        <v>3.24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 t="s">
        <v>139</v>
      </c>
      <c r="AB973" s="17" t="s">
        <v>140</v>
      </c>
      <c r="AC973" s="17">
        <v>45.4</v>
      </c>
      <c r="AD973" s="17">
        <v>5.6</v>
      </c>
      <c r="AE973" s="17">
        <v>1</v>
      </c>
      <c r="AF973" s="17">
        <v>1.95</v>
      </c>
      <c r="AG973" s="17">
        <v>2.72</v>
      </c>
      <c r="AH973" s="17">
        <f t="shared" si="967"/>
        <v>0.77000000000000024</v>
      </c>
      <c r="AI973" s="17" t="s">
        <v>136</v>
      </c>
      <c r="AJ973" s="17" t="s">
        <v>136</v>
      </c>
      <c r="AK973" s="17" t="s">
        <v>141</v>
      </c>
      <c r="AL973" s="17">
        <f t="shared" si="1155"/>
        <v>2</v>
      </c>
      <c r="AM973" s="17">
        <v>0</v>
      </c>
      <c r="AN973" s="17"/>
      <c r="AO973" s="17">
        <v>0</v>
      </c>
      <c r="AP973" s="17">
        <v>0</v>
      </c>
      <c r="AQ973" s="17">
        <v>0</v>
      </c>
      <c r="AR973" s="17" t="s">
        <v>136</v>
      </c>
      <c r="AS973" s="19">
        <f t="shared" si="908"/>
        <v>0</v>
      </c>
      <c r="AT973" s="19"/>
      <c r="AU973" s="19">
        <f>VLOOKUP(G973,ABNT5101!$I$3:$J$9,2)</f>
        <v>10</v>
      </c>
      <c r="AV973" s="19">
        <f>VLOOKUP(G973,ABNT5101!$I$3:$M$9,5)</f>
        <v>0.18</v>
      </c>
      <c r="AW973" s="17" t="str">
        <f>_xlfn.XLOOKUP(G973,ABNT5101!I:I,ABNT5101!L:L)</f>
        <v>-</v>
      </c>
      <c r="AX973" s="17">
        <f>_xlfn.XLOOKUP(G973,ABNT5101!$I:$I,ABNT5101!M:M)</f>
        <v>0.18</v>
      </c>
      <c r="AY973" s="17" t="str">
        <f>_xlfn.XLOOKUP(G973,ABNT5101!$I:$I,ABNT5101!N:N)</f>
        <v>-</v>
      </c>
      <c r="AZ973" s="17">
        <f>_xlfn.XLOOKUP(G973,ABNT5101!$I:$I,ABNT5101!O:O)</f>
        <v>16</v>
      </c>
      <c r="BA973" s="20" t="str">
        <f t="shared" si="909"/>
        <v>ATENDE</v>
      </c>
      <c r="BB973" s="21">
        <f t="shared" ref="BB973:BC973" si="1172">BE973/AU973-1</f>
        <v>9.6000000000000085E-2</v>
      </c>
      <c r="BC973" s="21">
        <f t="shared" si="1172"/>
        <v>0.2777777777777779</v>
      </c>
      <c r="BD973" s="21" t="str">
        <f t="shared" si="911"/>
        <v>-</v>
      </c>
      <c r="BE973" s="22">
        <v>10.96</v>
      </c>
      <c r="BF973" s="22">
        <v>0.23</v>
      </c>
      <c r="BG973" s="22"/>
      <c r="BH973" s="22"/>
      <c r="BI973" s="23"/>
      <c r="BJ973" s="22"/>
      <c r="BK973" s="20" t="str">
        <f t="shared" si="912"/>
        <v>ATENDE</v>
      </c>
      <c r="BL973" s="20" t="str">
        <f t="shared" si="913"/>
        <v>ATENDE</v>
      </c>
      <c r="BM973" s="20" t="str">
        <f t="shared" si="914"/>
        <v>ATENDE</v>
      </c>
      <c r="BN973" s="20" t="str">
        <f t="shared" si="915"/>
        <v>ATENDE</v>
      </c>
      <c r="BO973" s="24" t="str">
        <f t="shared" si="916"/>
        <v>C4</v>
      </c>
      <c r="BP973" s="24" t="str">
        <f t="shared" si="1157"/>
        <v>P6</v>
      </c>
      <c r="BQ973" s="25">
        <f t="shared" si="1060"/>
        <v>1.8766666666666669</v>
      </c>
      <c r="BR973" s="22">
        <v>8.6300000000000008</v>
      </c>
      <c r="BS973" s="22">
        <v>1.6</v>
      </c>
      <c r="BT973" s="24">
        <f>IF(BP973="-","-",_xlfn.XLOOKUP(BP973,ABNT5101!$B$4:$B$9,ABNT5101!$C$4:$C$9))</f>
        <v>3</v>
      </c>
      <c r="BU973" s="24">
        <f>IF(BP973="-","-",_xlfn.XLOOKUP(BP973,ABNT5101!$B$4:$B$9,ABNT5101!$D$4:$D$9))</f>
        <v>0.6</v>
      </c>
      <c r="BV973" s="20" t="str">
        <f t="shared" si="918"/>
        <v>ATENDE</v>
      </c>
      <c r="BW973" s="20" t="str">
        <f t="shared" si="1061"/>
        <v>ATENDE</v>
      </c>
      <c r="BX973" s="20" t="str">
        <f t="shared" si="920"/>
        <v>ATENDE</v>
      </c>
      <c r="BY973" s="24" t="str">
        <f t="shared" si="1158"/>
        <v>P6</v>
      </c>
      <c r="BZ973" s="25">
        <f t="shared" si="921"/>
        <v>0.33999999999999986</v>
      </c>
      <c r="CA973" s="24">
        <v>4.0199999999999996</v>
      </c>
      <c r="CB973" s="24">
        <v>1.21</v>
      </c>
      <c r="CC973" s="20">
        <f>IF(BY973="-","-",_xlfn.XLOOKUP(BY973,ABNT5101!$B$4:$B$9,ABNT5101!$C$4:$C$9))</f>
        <v>3</v>
      </c>
      <c r="CD973" s="24">
        <f>IF(BY973="-","-",_xlfn.XLOOKUP(BY973,ABNT5101!$B$4:$B$9,ABNT5101!$D$4:$D$9))</f>
        <v>0.6</v>
      </c>
      <c r="CE973" s="20" t="str">
        <f t="shared" si="922"/>
        <v>ATENDE</v>
      </c>
      <c r="CF973" s="20" t="str">
        <f t="shared" si="923"/>
        <v>ATENDE</v>
      </c>
      <c r="CG973" s="20" t="str">
        <f t="shared" si="1040"/>
        <v>ATENDE</v>
      </c>
      <c r="CH973" s="26" t="str">
        <f>_xlfn.XLOOKUP(CI973,'Banco de dados'!$B:$B,'Banco de dados'!$D:$D)</f>
        <v>TECNOWATT</v>
      </c>
      <c r="CI973" s="27" t="s">
        <v>324</v>
      </c>
      <c r="CJ973" s="26" t="str">
        <f>_xlfn.XLOOKUP(CI973,'Banco de dados'!$B:$B,'Banco de dados'!$E:$E)</f>
        <v>SIGSAGPTLRRSSNDL_60W_73IBBRS
1-10C1MUN6.5</v>
      </c>
      <c r="CK973" s="26"/>
      <c r="CL973" s="26" t="e">
        <f>IF(CK973="-","-",_xlfn.XLOOKUP(CK973,'Banco de dados'!$B:$B,'Banco de dados'!$E:$E))</f>
        <v>#N/A</v>
      </c>
      <c r="CM973" s="28">
        <f t="shared" si="1159"/>
        <v>1</v>
      </c>
      <c r="CN973" s="26">
        <f>_xlfn.XLOOKUP(CI973,'Banco de dados'!$B:$B,'Banco de dados'!$H:$H)</f>
        <v>60</v>
      </c>
      <c r="CO973" s="26" t="e">
        <f t="array" aca="1" ref="CO973" ca="1">_xludf.XLOOKUP(CK973,'Banco de dados'!$B:$B,'Banco de dados'!$H:$H)</f>
        <v>#NAME?</v>
      </c>
      <c r="CP973" s="26" t="e">
        <f t="array" aca="1" ref="CP973" ca="1">_xludf.XLOOKUP(CI973,'Banco de dados'!$B:$B,'Banco de dados'!$F:$F)</f>
        <v>#NAME?</v>
      </c>
      <c r="CQ973" s="26" t="e">
        <f t="array" aca="1" ref="CQ973" ca="1">_xludf.XLOOKUP(CK973,'Banco de dados'!$B:$B,'Banco de dados'!$F:$F)</f>
        <v>#NAME?</v>
      </c>
      <c r="CR973" s="27">
        <v>0</v>
      </c>
      <c r="CS973" s="27"/>
      <c r="CT973" s="26" t="str">
        <f>IF(AG973=0.5,"Suporte",IF(AND(AG973&gt;='Braços de IP'!$B$9,AG973&lt;='Braços de IP'!$D$9),'Braços de IP'!$E$9,IF(AND(AG973&gt;='Braços de IP'!$B$10,AG973&lt;='Braços de IP'!$D$10),'Braços de IP'!$E$10,IF(AND(AG973&gt;='Braços de IP'!$B$11,AG973&lt;='Braços de IP'!$D$11),'Braços de IP'!$E$11,IF(AND(AG973&gt;='Braços de IP'!$B$12,AG973&lt;='Braços de IP'!$D$12),'Braços de IP'!$E$12,IF(AND(AG973&gt;='Braços de IP'!$B$13,AG973&lt;='Braços de IP'!$D$13),'Braços de IP'!$E$13,IF(AND(AG973&gt;='Braços de IP'!$B$14,AG973&lt;='Braços de IP'!$D$14),'Braços de IP'!$E$14,"ERRO")))))))</f>
        <v>Longo I</v>
      </c>
      <c r="CU973" s="27" t="s">
        <v>540</v>
      </c>
      <c r="CV973" s="26">
        <f>IF($CU973="","",VLOOKUP($CU973,'Braços de IP'!$E$9:$I$15,2,0))</f>
        <v>2.8</v>
      </c>
      <c r="CW973" s="29">
        <f>IF($CU973="","",VLOOKUP($CU973,'Braços de IP'!$E$9:$I$15,5,0))</f>
        <v>8</v>
      </c>
      <c r="CX973" s="26"/>
      <c r="CY973" s="26"/>
      <c r="CZ973" s="26"/>
      <c r="DA973" s="26"/>
      <c r="DB973" s="26"/>
      <c r="DC973" s="26"/>
      <c r="DD973" s="30">
        <f t="shared" si="1160"/>
        <v>60</v>
      </c>
      <c r="DE973" s="31">
        <f t="shared" si="1161"/>
        <v>70</v>
      </c>
      <c r="DF973" s="30">
        <f t="shared" si="1162"/>
        <v>130</v>
      </c>
      <c r="DG973" s="32">
        <f t="shared" si="1163"/>
        <v>0.1428571428571429</v>
      </c>
      <c r="DH973" s="33" t="s">
        <v>172</v>
      </c>
      <c r="DI973" s="34"/>
      <c r="DJ973" s="35"/>
      <c r="DK973" s="16" t="s">
        <v>144</v>
      </c>
      <c r="DL973" s="16"/>
      <c r="DN973" s="36" t="e">
        <f t="shared" si="1164"/>
        <v>#VALUE!</v>
      </c>
    </row>
    <row r="974" spans="2:118" ht="15.75" customHeight="1" x14ac:dyDescent="0.25">
      <c r="B974" s="16">
        <v>238</v>
      </c>
      <c r="C974" s="16" t="s">
        <v>174</v>
      </c>
      <c r="D974" s="16" t="s">
        <v>723</v>
      </c>
      <c r="E974" s="16">
        <v>-8.0774059999999999</v>
      </c>
      <c r="F974" s="16">
        <v>-34.921214999999997</v>
      </c>
      <c r="G974" s="16" t="s">
        <v>157</v>
      </c>
      <c r="H974" s="17" t="s">
        <v>136</v>
      </c>
      <c r="I974" s="16" t="s">
        <v>136</v>
      </c>
      <c r="J974" s="17" t="s">
        <v>137</v>
      </c>
      <c r="K974" s="18">
        <v>70</v>
      </c>
      <c r="L974" s="17" t="s">
        <v>138</v>
      </c>
      <c r="M974" s="17">
        <v>0</v>
      </c>
      <c r="N974" s="16">
        <f t="shared" si="1154"/>
        <v>140</v>
      </c>
      <c r="O974" s="17">
        <v>1</v>
      </c>
      <c r="P974" s="17">
        <v>0</v>
      </c>
      <c r="Q974" s="17">
        <v>3.78</v>
      </c>
      <c r="R974" s="16"/>
      <c r="S974" s="16"/>
      <c r="T974" s="16">
        <v>0</v>
      </c>
      <c r="U974" s="17">
        <v>0</v>
      </c>
      <c r="V974" s="17">
        <v>0</v>
      </c>
      <c r="W974" s="17">
        <v>0</v>
      </c>
      <c r="X974" s="17">
        <v>0</v>
      </c>
      <c r="Y974" s="17">
        <v>0</v>
      </c>
      <c r="Z974" s="17">
        <v>0</v>
      </c>
      <c r="AA974" s="17" t="s">
        <v>139</v>
      </c>
      <c r="AB974" s="17" t="s">
        <v>140</v>
      </c>
      <c r="AC974" s="17">
        <v>23.09</v>
      </c>
      <c r="AD974" s="17">
        <v>5</v>
      </c>
      <c r="AE974" s="17">
        <v>1</v>
      </c>
      <c r="AF974" s="17">
        <v>0</v>
      </c>
      <c r="AG974" s="17">
        <v>1.7</v>
      </c>
      <c r="AH974" s="17">
        <f t="shared" si="967"/>
        <v>1.7</v>
      </c>
      <c r="AI974" s="17" t="s">
        <v>136</v>
      </c>
      <c r="AJ974" s="17" t="s">
        <v>136</v>
      </c>
      <c r="AK974" s="17" t="s">
        <v>141</v>
      </c>
      <c r="AL974" s="17">
        <f t="shared" si="1155"/>
        <v>2</v>
      </c>
      <c r="AM974" s="17">
        <v>0</v>
      </c>
      <c r="AN974" s="17"/>
      <c r="AO974" s="17">
        <v>0</v>
      </c>
      <c r="AP974" s="17">
        <v>0</v>
      </c>
      <c r="AQ974" s="17">
        <v>0</v>
      </c>
      <c r="AR974" s="17" t="s">
        <v>136</v>
      </c>
      <c r="AS974" s="19">
        <f t="shared" si="908"/>
        <v>0</v>
      </c>
      <c r="AT974" s="19"/>
      <c r="AU974" s="19">
        <f>VLOOKUP(G974,ABNT5101!$I$3:$J$9,2)</f>
        <v>7.5</v>
      </c>
      <c r="AV974" s="19">
        <f>VLOOKUP(G974,ABNT5101!$I$3:$M$9,5)</f>
        <v>0.18</v>
      </c>
      <c r="AW974" s="17" t="str">
        <f>_xlfn.XLOOKUP(G974,ABNT5101!I:I,ABNT5101!L:L)</f>
        <v>-</v>
      </c>
      <c r="AX974" s="17">
        <f>_xlfn.XLOOKUP(G974,ABNT5101!$I:$I,ABNT5101!M:M)</f>
        <v>0.18</v>
      </c>
      <c r="AY974" s="17" t="str">
        <f>_xlfn.XLOOKUP(G974,ABNT5101!$I:$I,ABNT5101!N:N)</f>
        <v>-</v>
      </c>
      <c r="AZ974" s="17">
        <f>_xlfn.XLOOKUP(G974,ABNT5101!$I:$I,ABNT5101!O:O)</f>
        <v>16</v>
      </c>
      <c r="BA974" s="20" t="str">
        <f t="shared" si="909"/>
        <v>NÃO ATENDE</v>
      </c>
      <c r="BB974" s="21">
        <f t="shared" ref="BB974:BC974" si="1173">BE974/AU974-1</f>
        <v>-1</v>
      </c>
      <c r="BC974" s="21">
        <f t="shared" si="1173"/>
        <v>-1</v>
      </c>
      <c r="BD974" s="21" t="str">
        <f t="shared" si="911"/>
        <v>-</v>
      </c>
      <c r="BE974" s="22"/>
      <c r="BF974" s="22"/>
      <c r="BG974" s="22"/>
      <c r="BH974" s="22"/>
      <c r="BI974" s="23"/>
      <c r="BJ974" s="22"/>
      <c r="BK974" s="20" t="str">
        <f t="shared" si="912"/>
        <v>NÃO ATENDE</v>
      </c>
      <c r="BL974" s="20" t="str">
        <f t="shared" si="913"/>
        <v>NÃO ATENDE</v>
      </c>
      <c r="BM974" s="20" t="str">
        <f t="shared" si="914"/>
        <v>NÃO ATENDE</v>
      </c>
      <c r="BN974" s="20" t="str">
        <f t="shared" si="915"/>
        <v>ATENDE</v>
      </c>
      <c r="BO974" s="24" t="str">
        <f t="shared" si="916"/>
        <v>C5</v>
      </c>
      <c r="BP974" s="24" t="str">
        <f t="shared" si="1157"/>
        <v>-</v>
      </c>
      <c r="BQ974" s="25" t="e">
        <f t="shared" si="1060"/>
        <v>#VALUE!</v>
      </c>
      <c r="BR974" s="22"/>
      <c r="BS974" s="22"/>
      <c r="BT974" s="24" t="str">
        <f>IF(BP974="-","-",_xlfn.XLOOKUP(BP974,ABNT5101!$B$4:$B$9,ABNT5101!$C$4:$C$9))</f>
        <v>-</v>
      </c>
      <c r="BU974" s="24" t="str">
        <f>IF(BP974="-","-",_xlfn.XLOOKUP(BP974,ABNT5101!$B$4:$B$9,ABNT5101!$D$4:$D$9))</f>
        <v>-</v>
      </c>
      <c r="BV974" s="20" t="str">
        <f t="shared" si="918"/>
        <v>-</v>
      </c>
      <c r="BW974" s="20" t="str">
        <f t="shared" si="1061"/>
        <v>-</v>
      </c>
      <c r="BX974" s="20" t="str">
        <f t="shared" si="920"/>
        <v>-</v>
      </c>
      <c r="BY974" s="24" t="str">
        <f t="shared" si="1158"/>
        <v>-</v>
      </c>
      <c r="BZ974" s="25" t="e">
        <f t="shared" si="921"/>
        <v>#VALUE!</v>
      </c>
      <c r="CA974" s="24"/>
      <c r="CB974" s="24"/>
      <c r="CC974" s="20" t="str">
        <f>IF(BY974="-","-",_xlfn.XLOOKUP(BY974,ABNT5101!$B$4:$B$9,ABNT5101!$C$4:$C$9))</f>
        <v>-</v>
      </c>
      <c r="CD974" s="24" t="str">
        <f>IF(BY974="-","-",_xlfn.XLOOKUP(BY974,ABNT5101!$B$4:$B$9,ABNT5101!$D$4:$D$9))</f>
        <v>-</v>
      </c>
      <c r="CE974" s="20" t="str">
        <f t="shared" si="922"/>
        <v>-</v>
      </c>
      <c r="CF974" s="20" t="str">
        <f t="shared" si="923"/>
        <v>-</v>
      </c>
      <c r="CG974" s="20" t="str">
        <f t="shared" si="1040"/>
        <v>-</v>
      </c>
      <c r="CH974" s="26" t="e">
        <f>_xlfn.XLOOKUP(CI974,'Banco de dados'!$B:$B,'Banco de dados'!$D:$D)</f>
        <v>#N/A</v>
      </c>
      <c r="CI974" s="27"/>
      <c r="CJ974" s="26" t="e">
        <f>_xlfn.XLOOKUP(CI974,'Banco de dados'!$B:$B,'Banco de dados'!$E:$E)</f>
        <v>#N/A</v>
      </c>
      <c r="CK974" s="26"/>
      <c r="CL974" s="26" t="e">
        <f>IF(CK974="-","-",_xlfn.XLOOKUP(CK974,'Banco de dados'!$B:$B,'Banco de dados'!$E:$E))</f>
        <v>#N/A</v>
      </c>
      <c r="CM974" s="28">
        <f t="shared" si="1159"/>
        <v>1</v>
      </c>
      <c r="CN974" s="26" t="e">
        <f>_xlfn.XLOOKUP(CI974,'Banco de dados'!$B:$B,'Banco de dados'!$H:$H)</f>
        <v>#N/A</v>
      </c>
      <c r="CO974" s="26" t="e">
        <f t="array" aca="1" ref="CO974" ca="1">_xludf.XLOOKUP(CK974,'Banco de dados'!$B:$B,'Banco de dados'!$H:$H)</f>
        <v>#NAME?</v>
      </c>
      <c r="CP974" s="26" t="e">
        <f t="array" aca="1" ref="CP974" ca="1">_xludf.XLOOKUP(CI974,'Banco de dados'!$B:$B,'Banco de dados'!$F:$F)</f>
        <v>#NAME?</v>
      </c>
      <c r="CQ974" s="26" t="e">
        <f t="array" aca="1" ref="CQ974" ca="1">_xludf.XLOOKUP(CK974,'Banco de dados'!$B:$B,'Banco de dados'!$F:$F)</f>
        <v>#NAME?</v>
      </c>
      <c r="CR974" s="27">
        <v>0</v>
      </c>
      <c r="CS974" s="27"/>
      <c r="CT974" s="26" t="str">
        <f>IF(AG974=0.5,"Suporte",IF(AND(AG974&gt;='Braços de IP'!$B$9,AG974&lt;='Braços de IP'!$D$9),'Braços de IP'!$E$9,IF(AND(AG974&gt;='Braços de IP'!$B$10,AG974&lt;='Braços de IP'!$D$10),'Braços de IP'!$E$10,IF(AND(AG974&gt;='Braços de IP'!$B$11,AG974&lt;='Braços de IP'!$D$11),'Braços de IP'!$E$11,IF(AND(AG974&gt;='Braços de IP'!$B$12,AG974&lt;='Braços de IP'!$D$12),'Braços de IP'!$E$12,IF(AND(AG974&gt;='Braços de IP'!$B$13,AG974&lt;='Braços de IP'!$D$13),'Braços de IP'!$E$13,IF(AND(AG974&gt;='Braços de IP'!$B$14,AG974&lt;='Braços de IP'!$D$14),'Braços de IP'!$E$14,"ERRO")))))))</f>
        <v>Médio I</v>
      </c>
      <c r="CU974" s="27"/>
      <c r="CV974" s="26" t="str">
        <f>IF($CU974="","",VLOOKUP($CU974,'Braços de IP'!$E$9:$I$15,2,0))</f>
        <v/>
      </c>
      <c r="CW974" s="29" t="str">
        <f>IF($CU974="","",VLOOKUP($CU974,'Braços de IP'!$E$9:$I$15,5,0))</f>
        <v/>
      </c>
      <c r="CX974" s="26"/>
      <c r="CY974" s="26"/>
      <c r="CZ974" s="26"/>
      <c r="DA974" s="26"/>
      <c r="DB974" s="26"/>
      <c r="DC974" s="26"/>
      <c r="DD974" s="30" t="e">
        <f t="shared" si="1160"/>
        <v>#N/A</v>
      </c>
      <c r="DE974" s="31">
        <f t="shared" si="1161"/>
        <v>70</v>
      </c>
      <c r="DF974" s="30" t="e">
        <f t="shared" si="1162"/>
        <v>#N/A</v>
      </c>
      <c r="DG974" s="32" t="e">
        <f t="shared" si="1163"/>
        <v>#N/A</v>
      </c>
      <c r="DH974" s="33" t="s">
        <v>172</v>
      </c>
      <c r="DI974" s="34"/>
      <c r="DJ974" s="35"/>
      <c r="DK974" s="16" t="s">
        <v>144</v>
      </c>
      <c r="DL974" s="16"/>
      <c r="DN974" s="36" t="e">
        <f t="shared" si="1164"/>
        <v>#VALUE!</v>
      </c>
    </row>
    <row r="975" spans="2:118" ht="15.75" customHeight="1" x14ac:dyDescent="0.25">
      <c r="B975" s="16">
        <v>238</v>
      </c>
      <c r="C975" s="16" t="s">
        <v>174</v>
      </c>
      <c r="D975" s="16" t="s">
        <v>723</v>
      </c>
      <c r="E975" s="16">
        <v>-8.0774059999999999</v>
      </c>
      <c r="F975" s="16">
        <v>-34.921214999999997</v>
      </c>
      <c r="G975" s="16" t="s">
        <v>157</v>
      </c>
      <c r="H975" s="17" t="s">
        <v>136</v>
      </c>
      <c r="I975" s="16" t="s">
        <v>136</v>
      </c>
      <c r="J975" s="17" t="s">
        <v>137</v>
      </c>
      <c r="K975" s="18">
        <v>70</v>
      </c>
      <c r="L975" s="17" t="s">
        <v>138</v>
      </c>
      <c r="M975" s="17">
        <v>0</v>
      </c>
      <c r="N975" s="16">
        <f t="shared" si="1154"/>
        <v>140</v>
      </c>
      <c r="O975" s="17">
        <v>1</v>
      </c>
      <c r="P975" s="17">
        <v>0</v>
      </c>
      <c r="Q975" s="17">
        <v>3.78</v>
      </c>
      <c r="R975" s="16"/>
      <c r="S975" s="16"/>
      <c r="T975" s="16">
        <v>0</v>
      </c>
      <c r="U975" s="17">
        <v>0</v>
      </c>
      <c r="V975" s="17">
        <v>0</v>
      </c>
      <c r="W975" s="17">
        <v>0</v>
      </c>
      <c r="X975" s="17">
        <v>0</v>
      </c>
      <c r="Y975" s="17">
        <v>0</v>
      </c>
      <c r="Z975" s="17">
        <v>0</v>
      </c>
      <c r="AA975" s="17" t="s">
        <v>139</v>
      </c>
      <c r="AB975" s="17" t="s">
        <v>140</v>
      </c>
      <c r="AC975" s="17">
        <v>23.09</v>
      </c>
      <c r="AD975" s="17">
        <v>5</v>
      </c>
      <c r="AE975" s="17">
        <v>1</v>
      </c>
      <c r="AF975" s="17">
        <v>0</v>
      </c>
      <c r="AG975" s="17">
        <v>1.7</v>
      </c>
      <c r="AH975" s="17">
        <f t="shared" si="967"/>
        <v>1.7</v>
      </c>
      <c r="AI975" s="17" t="s">
        <v>136</v>
      </c>
      <c r="AJ975" s="17" t="s">
        <v>136</v>
      </c>
      <c r="AK975" s="17" t="s">
        <v>141</v>
      </c>
      <c r="AL975" s="17">
        <f t="shared" si="1155"/>
        <v>2</v>
      </c>
      <c r="AM975" s="17">
        <v>0</v>
      </c>
      <c r="AN975" s="17"/>
      <c r="AO975" s="17">
        <v>0</v>
      </c>
      <c r="AP975" s="17">
        <v>0</v>
      </c>
      <c r="AQ975" s="17">
        <v>0</v>
      </c>
      <c r="AR975" s="17" t="s">
        <v>136</v>
      </c>
      <c r="AS975" s="19">
        <f t="shared" si="908"/>
        <v>0</v>
      </c>
      <c r="AT975" s="19"/>
      <c r="AU975" s="19">
        <f>VLOOKUP(G975,ABNT5101!$I$3:$J$9,2)</f>
        <v>7.5</v>
      </c>
      <c r="AV975" s="19">
        <f>VLOOKUP(G975,ABNT5101!$I$3:$M$9,5)</f>
        <v>0.18</v>
      </c>
      <c r="AW975" s="17" t="str">
        <f>_xlfn.XLOOKUP(G975,ABNT5101!I:I,ABNT5101!L:L)</f>
        <v>-</v>
      </c>
      <c r="AX975" s="17">
        <f>_xlfn.XLOOKUP(G975,ABNT5101!$I:$I,ABNT5101!M:M)</f>
        <v>0.18</v>
      </c>
      <c r="AY975" s="17" t="str">
        <f>_xlfn.XLOOKUP(G975,ABNT5101!$I:$I,ABNT5101!N:N)</f>
        <v>-</v>
      </c>
      <c r="AZ975" s="17">
        <f>_xlfn.XLOOKUP(G975,ABNT5101!$I:$I,ABNT5101!O:O)</f>
        <v>16</v>
      </c>
      <c r="BA975" s="20" t="str">
        <f t="shared" si="909"/>
        <v>NÃO ATENDE</v>
      </c>
      <c r="BB975" s="21">
        <f t="shared" ref="BB975:BC975" si="1174">BE975/AU975-1</f>
        <v>-1</v>
      </c>
      <c r="BC975" s="21">
        <f t="shared" si="1174"/>
        <v>-1</v>
      </c>
      <c r="BD975" s="21" t="str">
        <f t="shared" si="911"/>
        <v>-</v>
      </c>
      <c r="BE975" s="22"/>
      <c r="BF975" s="22"/>
      <c r="BG975" s="22"/>
      <c r="BH975" s="22"/>
      <c r="BI975" s="23"/>
      <c r="BJ975" s="22"/>
      <c r="BK975" s="20" t="str">
        <f t="shared" si="912"/>
        <v>NÃO ATENDE</v>
      </c>
      <c r="BL975" s="20" t="str">
        <f t="shared" si="913"/>
        <v>NÃO ATENDE</v>
      </c>
      <c r="BM975" s="20" t="str">
        <f t="shared" si="914"/>
        <v>NÃO ATENDE</v>
      </c>
      <c r="BN975" s="20" t="str">
        <f t="shared" si="915"/>
        <v>ATENDE</v>
      </c>
      <c r="BO975" s="24" t="str">
        <f t="shared" si="916"/>
        <v>C5</v>
      </c>
      <c r="BP975" s="24" t="str">
        <f t="shared" si="1157"/>
        <v>-</v>
      </c>
      <c r="BQ975" s="25" t="e">
        <f t="shared" si="1060"/>
        <v>#VALUE!</v>
      </c>
      <c r="BR975" s="22"/>
      <c r="BS975" s="22"/>
      <c r="BT975" s="24" t="str">
        <f>IF(BP975="-","-",_xlfn.XLOOKUP(BP975,ABNT5101!$B$4:$B$9,ABNT5101!$C$4:$C$9))</f>
        <v>-</v>
      </c>
      <c r="BU975" s="24" t="str">
        <f>IF(BP975="-","-",_xlfn.XLOOKUP(BP975,ABNT5101!$B$4:$B$9,ABNT5101!$D$4:$D$9))</f>
        <v>-</v>
      </c>
      <c r="BV975" s="20" t="str">
        <f t="shared" si="918"/>
        <v>-</v>
      </c>
      <c r="BW975" s="20" t="str">
        <f t="shared" si="1061"/>
        <v>-</v>
      </c>
      <c r="BX975" s="20" t="str">
        <f t="shared" si="920"/>
        <v>-</v>
      </c>
      <c r="BY975" s="24" t="str">
        <f t="shared" si="1158"/>
        <v>-</v>
      </c>
      <c r="BZ975" s="25" t="e">
        <f t="shared" si="921"/>
        <v>#VALUE!</v>
      </c>
      <c r="CA975" s="24"/>
      <c r="CB975" s="24"/>
      <c r="CC975" s="20" t="str">
        <f>IF(BY975="-","-",_xlfn.XLOOKUP(BY975,ABNT5101!$B$4:$B$9,ABNT5101!$C$4:$C$9))</f>
        <v>-</v>
      </c>
      <c r="CD975" s="24" t="str">
        <f>IF(BY975="-","-",_xlfn.XLOOKUP(BY975,ABNT5101!$B$4:$B$9,ABNT5101!$D$4:$D$9))</f>
        <v>-</v>
      </c>
      <c r="CE975" s="20" t="str">
        <f t="shared" si="922"/>
        <v>-</v>
      </c>
      <c r="CF975" s="20" t="str">
        <f t="shared" si="923"/>
        <v>-</v>
      </c>
      <c r="CG975" s="20" t="str">
        <f t="shared" si="1040"/>
        <v>-</v>
      </c>
      <c r="CH975" s="26" t="e">
        <f>_xlfn.XLOOKUP(CI975,'Banco de dados'!$B:$B,'Banco de dados'!$D:$D)</f>
        <v>#N/A</v>
      </c>
      <c r="CI975" s="27"/>
      <c r="CJ975" s="26" t="e">
        <f>_xlfn.XLOOKUP(CI975,'Banco de dados'!$B:$B,'Banco de dados'!$E:$E)</f>
        <v>#N/A</v>
      </c>
      <c r="CK975" s="26"/>
      <c r="CL975" s="26" t="e">
        <f>IF(CK975="-","-",_xlfn.XLOOKUP(CK975,'Banco de dados'!$B:$B,'Banco de dados'!$E:$E))</f>
        <v>#N/A</v>
      </c>
      <c r="CM975" s="28">
        <f t="shared" si="1159"/>
        <v>1</v>
      </c>
      <c r="CN975" s="26" t="e">
        <f>_xlfn.XLOOKUP(CI975,'Banco de dados'!$B:$B,'Banco de dados'!$H:$H)</f>
        <v>#N/A</v>
      </c>
      <c r="CO975" s="26" t="e">
        <f t="array" aca="1" ref="CO975" ca="1">_xludf.XLOOKUP(CK975,'Banco de dados'!$B:$B,'Banco de dados'!$H:$H)</f>
        <v>#NAME?</v>
      </c>
      <c r="CP975" s="26" t="e">
        <f t="array" aca="1" ref="CP975" ca="1">_xludf.XLOOKUP(CI975,'Banco de dados'!$B:$B,'Banco de dados'!$F:$F)</f>
        <v>#NAME?</v>
      </c>
      <c r="CQ975" s="26" t="e">
        <f t="array" aca="1" ref="CQ975" ca="1">_xludf.XLOOKUP(CK975,'Banco de dados'!$B:$B,'Banco de dados'!$F:$F)</f>
        <v>#NAME?</v>
      </c>
      <c r="CR975" s="27">
        <v>0</v>
      </c>
      <c r="CS975" s="27"/>
      <c r="CT975" s="26" t="str">
        <f>IF(AG975=0.5,"Suporte",IF(AND(AG975&gt;='Braços de IP'!$B$9,AG975&lt;='Braços de IP'!$D$9),'Braços de IP'!$E$9,IF(AND(AG975&gt;='Braços de IP'!$B$10,AG975&lt;='Braços de IP'!$D$10),'Braços de IP'!$E$10,IF(AND(AG975&gt;='Braços de IP'!$B$11,AG975&lt;='Braços de IP'!$D$11),'Braços de IP'!$E$11,IF(AND(AG975&gt;='Braços de IP'!$B$12,AG975&lt;='Braços de IP'!$D$12),'Braços de IP'!$E$12,IF(AND(AG975&gt;='Braços de IP'!$B$13,AG975&lt;='Braços de IP'!$D$13),'Braços de IP'!$E$13,IF(AND(AG975&gt;='Braços de IP'!$B$14,AG975&lt;='Braços de IP'!$D$14),'Braços de IP'!$E$14,"ERRO")))))))</f>
        <v>Médio I</v>
      </c>
      <c r="CU975" s="27"/>
      <c r="CV975" s="26" t="str">
        <f>IF($CU975="","",VLOOKUP($CU975,'Braços de IP'!$E$9:$I$15,2,0))</f>
        <v/>
      </c>
      <c r="CW975" s="29" t="str">
        <f>IF($CU975="","",VLOOKUP($CU975,'Braços de IP'!$E$9:$I$15,5,0))</f>
        <v/>
      </c>
      <c r="CX975" s="26"/>
      <c r="CY975" s="26"/>
      <c r="CZ975" s="26"/>
      <c r="DA975" s="26"/>
      <c r="DB975" s="26"/>
      <c r="DC975" s="26"/>
      <c r="DD975" s="30" t="e">
        <f t="shared" si="1160"/>
        <v>#N/A</v>
      </c>
      <c r="DE975" s="31">
        <f t="shared" si="1161"/>
        <v>70</v>
      </c>
      <c r="DF975" s="30" t="e">
        <f t="shared" si="1162"/>
        <v>#N/A</v>
      </c>
      <c r="DG975" s="32" t="e">
        <f t="shared" si="1163"/>
        <v>#N/A</v>
      </c>
      <c r="DH975" s="33" t="s">
        <v>172</v>
      </c>
      <c r="DI975" s="34"/>
      <c r="DJ975" s="35"/>
      <c r="DK975" s="16" t="s">
        <v>144</v>
      </c>
      <c r="DL975" s="16"/>
      <c r="DN975" s="36" t="e">
        <f t="shared" si="1164"/>
        <v>#VALUE!</v>
      </c>
    </row>
    <row r="976" spans="2:118" ht="15.75" customHeight="1" x14ac:dyDescent="0.25">
      <c r="B976" s="16">
        <v>238</v>
      </c>
      <c r="C976" s="16" t="s">
        <v>174</v>
      </c>
      <c r="D976" s="16" t="s">
        <v>723</v>
      </c>
      <c r="E976" s="16">
        <v>-8.0774059999999999</v>
      </c>
      <c r="F976" s="16">
        <v>-34.921214999999997</v>
      </c>
      <c r="G976" s="16" t="s">
        <v>157</v>
      </c>
      <c r="H976" s="17" t="s">
        <v>136</v>
      </c>
      <c r="I976" s="16" t="s">
        <v>136</v>
      </c>
      <c r="J976" s="17" t="s">
        <v>137</v>
      </c>
      <c r="K976" s="18">
        <v>70</v>
      </c>
      <c r="L976" s="17" t="s">
        <v>138</v>
      </c>
      <c r="M976" s="17">
        <v>0</v>
      </c>
      <c r="N976" s="16">
        <f t="shared" si="1154"/>
        <v>140</v>
      </c>
      <c r="O976" s="17">
        <v>1</v>
      </c>
      <c r="P976" s="17">
        <v>0</v>
      </c>
      <c r="Q976" s="17">
        <v>3.78</v>
      </c>
      <c r="R976" s="16"/>
      <c r="S976" s="16"/>
      <c r="T976" s="16">
        <v>0</v>
      </c>
      <c r="U976" s="17">
        <v>0</v>
      </c>
      <c r="V976" s="17">
        <v>0</v>
      </c>
      <c r="W976" s="17">
        <v>0</v>
      </c>
      <c r="X976" s="17">
        <v>0</v>
      </c>
      <c r="Y976" s="17">
        <v>0</v>
      </c>
      <c r="Z976" s="17">
        <v>0</v>
      </c>
      <c r="AA976" s="17" t="s">
        <v>139</v>
      </c>
      <c r="AB976" s="17" t="s">
        <v>140</v>
      </c>
      <c r="AC976" s="17">
        <v>23.09</v>
      </c>
      <c r="AD976" s="17">
        <v>5</v>
      </c>
      <c r="AE976" s="17">
        <v>1</v>
      </c>
      <c r="AF976" s="17">
        <v>0</v>
      </c>
      <c r="AG976" s="17">
        <v>1.7</v>
      </c>
      <c r="AH976" s="17">
        <f t="shared" si="967"/>
        <v>1.7</v>
      </c>
      <c r="AI976" s="17" t="s">
        <v>136</v>
      </c>
      <c r="AJ976" s="17" t="s">
        <v>136</v>
      </c>
      <c r="AK976" s="17" t="s">
        <v>141</v>
      </c>
      <c r="AL976" s="17">
        <f t="shared" si="1155"/>
        <v>2</v>
      </c>
      <c r="AM976" s="17">
        <v>0</v>
      </c>
      <c r="AN976" s="17"/>
      <c r="AO976" s="17">
        <v>0</v>
      </c>
      <c r="AP976" s="17">
        <v>0</v>
      </c>
      <c r="AQ976" s="17">
        <v>0</v>
      </c>
      <c r="AR976" s="17" t="s">
        <v>136</v>
      </c>
      <c r="AS976" s="19">
        <f t="shared" si="908"/>
        <v>0</v>
      </c>
      <c r="AT976" s="19"/>
      <c r="AU976" s="19">
        <f>VLOOKUP(G976,ABNT5101!$I$3:$J$9,2)</f>
        <v>7.5</v>
      </c>
      <c r="AV976" s="19">
        <f>VLOOKUP(G976,ABNT5101!$I$3:$M$9,5)</f>
        <v>0.18</v>
      </c>
      <c r="AW976" s="17" t="str">
        <f>_xlfn.XLOOKUP(G976,ABNT5101!I:I,ABNT5101!L:L)</f>
        <v>-</v>
      </c>
      <c r="AX976" s="17">
        <f>_xlfn.XLOOKUP(G976,ABNT5101!$I:$I,ABNT5101!M:M)</f>
        <v>0.18</v>
      </c>
      <c r="AY976" s="17" t="str">
        <f>_xlfn.XLOOKUP(G976,ABNT5101!$I:$I,ABNT5101!N:N)</f>
        <v>-</v>
      </c>
      <c r="AZ976" s="17">
        <f>_xlfn.XLOOKUP(G976,ABNT5101!$I:$I,ABNT5101!O:O)</f>
        <v>16</v>
      </c>
      <c r="BA976" s="20" t="str">
        <f t="shared" si="909"/>
        <v>NÃO ATENDE</v>
      </c>
      <c r="BB976" s="21">
        <f t="shared" ref="BB976:BC976" si="1175">BE976/AU976-1</f>
        <v>-1</v>
      </c>
      <c r="BC976" s="21">
        <f t="shared" si="1175"/>
        <v>-1</v>
      </c>
      <c r="BD976" s="21" t="str">
        <f t="shared" si="911"/>
        <v>-</v>
      </c>
      <c r="BE976" s="22"/>
      <c r="BF976" s="22"/>
      <c r="BG976" s="22"/>
      <c r="BH976" s="22"/>
      <c r="BI976" s="23"/>
      <c r="BJ976" s="22"/>
      <c r="BK976" s="20" t="str">
        <f t="shared" si="912"/>
        <v>NÃO ATENDE</v>
      </c>
      <c r="BL976" s="20" t="str">
        <f t="shared" si="913"/>
        <v>NÃO ATENDE</v>
      </c>
      <c r="BM976" s="20" t="str">
        <f t="shared" si="914"/>
        <v>NÃO ATENDE</v>
      </c>
      <c r="BN976" s="20" t="str">
        <f t="shared" si="915"/>
        <v>ATENDE</v>
      </c>
      <c r="BO976" s="24" t="str">
        <f t="shared" si="916"/>
        <v>C5</v>
      </c>
      <c r="BP976" s="24" t="str">
        <f t="shared" si="1157"/>
        <v>-</v>
      </c>
      <c r="BQ976" s="25" t="e">
        <f t="shared" si="1060"/>
        <v>#VALUE!</v>
      </c>
      <c r="BR976" s="22"/>
      <c r="BS976" s="22"/>
      <c r="BT976" s="24" t="str">
        <f>IF(BP976="-","-",_xlfn.XLOOKUP(BP976,ABNT5101!$B$4:$B$9,ABNT5101!$C$4:$C$9))</f>
        <v>-</v>
      </c>
      <c r="BU976" s="24" t="str">
        <f>IF(BP976="-","-",_xlfn.XLOOKUP(BP976,ABNT5101!$B$4:$B$9,ABNT5101!$D$4:$D$9))</f>
        <v>-</v>
      </c>
      <c r="BV976" s="20" t="str">
        <f t="shared" si="918"/>
        <v>-</v>
      </c>
      <c r="BW976" s="20" t="str">
        <f t="shared" si="1061"/>
        <v>-</v>
      </c>
      <c r="BX976" s="20" t="str">
        <f t="shared" si="920"/>
        <v>-</v>
      </c>
      <c r="BY976" s="24" t="str">
        <f t="shared" si="1158"/>
        <v>-</v>
      </c>
      <c r="BZ976" s="25" t="e">
        <f t="shared" si="921"/>
        <v>#VALUE!</v>
      </c>
      <c r="CA976" s="24"/>
      <c r="CB976" s="24"/>
      <c r="CC976" s="20" t="str">
        <f>IF(BY976="-","-",_xlfn.XLOOKUP(BY976,ABNT5101!$B$4:$B$9,ABNT5101!$C$4:$C$9))</f>
        <v>-</v>
      </c>
      <c r="CD976" s="24" t="str">
        <f>IF(BY976="-","-",_xlfn.XLOOKUP(BY976,ABNT5101!$B$4:$B$9,ABNT5101!$D$4:$D$9))</f>
        <v>-</v>
      </c>
      <c r="CE976" s="20" t="str">
        <f t="shared" si="922"/>
        <v>-</v>
      </c>
      <c r="CF976" s="20" t="str">
        <f t="shared" si="923"/>
        <v>-</v>
      </c>
      <c r="CG976" s="20" t="str">
        <f t="shared" si="1040"/>
        <v>-</v>
      </c>
      <c r="CH976" s="26" t="e">
        <f>_xlfn.XLOOKUP(CI976,'Banco de dados'!$B:$B,'Banco de dados'!$D:$D)</f>
        <v>#N/A</v>
      </c>
      <c r="CI976" s="27"/>
      <c r="CJ976" s="26" t="e">
        <f>_xlfn.XLOOKUP(CI976,'Banco de dados'!$B:$B,'Banco de dados'!$E:$E)</f>
        <v>#N/A</v>
      </c>
      <c r="CK976" s="26"/>
      <c r="CL976" s="26" t="e">
        <f>IF(CK976="-","-",_xlfn.XLOOKUP(CK976,'Banco de dados'!$B:$B,'Banco de dados'!$E:$E))</f>
        <v>#N/A</v>
      </c>
      <c r="CM976" s="28">
        <f t="shared" si="1159"/>
        <v>1</v>
      </c>
      <c r="CN976" s="26" t="e">
        <f>_xlfn.XLOOKUP(CI976,'Banco de dados'!$B:$B,'Banco de dados'!$H:$H)</f>
        <v>#N/A</v>
      </c>
      <c r="CO976" s="26" t="e">
        <f t="array" aca="1" ref="CO976" ca="1">_xludf.XLOOKUP(CK976,'Banco de dados'!$B:$B,'Banco de dados'!$H:$H)</f>
        <v>#NAME?</v>
      </c>
      <c r="CP976" s="26" t="e">
        <f t="array" aca="1" ref="CP976" ca="1">_xludf.XLOOKUP(CI976,'Banco de dados'!$B:$B,'Banco de dados'!$F:$F)</f>
        <v>#NAME?</v>
      </c>
      <c r="CQ976" s="26" t="e">
        <f t="array" aca="1" ref="CQ976" ca="1">_xludf.XLOOKUP(CK976,'Banco de dados'!$B:$B,'Banco de dados'!$F:$F)</f>
        <v>#NAME?</v>
      </c>
      <c r="CR976" s="27">
        <v>0</v>
      </c>
      <c r="CS976" s="27"/>
      <c r="CT976" s="26" t="str">
        <f>IF(AG976=0.5,"Suporte",IF(AND(AG976&gt;='Braços de IP'!$B$9,AG976&lt;='Braços de IP'!$D$9),'Braços de IP'!$E$9,IF(AND(AG976&gt;='Braços de IP'!$B$10,AG976&lt;='Braços de IP'!$D$10),'Braços de IP'!$E$10,IF(AND(AG976&gt;='Braços de IP'!$B$11,AG976&lt;='Braços de IP'!$D$11),'Braços de IP'!$E$11,IF(AND(AG976&gt;='Braços de IP'!$B$12,AG976&lt;='Braços de IP'!$D$12),'Braços de IP'!$E$12,IF(AND(AG976&gt;='Braços de IP'!$B$13,AG976&lt;='Braços de IP'!$D$13),'Braços de IP'!$E$13,IF(AND(AG976&gt;='Braços de IP'!$B$14,AG976&lt;='Braços de IP'!$D$14),'Braços de IP'!$E$14,"ERRO")))))))</f>
        <v>Médio I</v>
      </c>
      <c r="CU976" s="27"/>
      <c r="CV976" s="26" t="str">
        <f>IF($CU976="","",VLOOKUP($CU976,'Braços de IP'!$E$9:$I$15,2,0))</f>
        <v/>
      </c>
      <c r="CW976" s="29" t="str">
        <f>IF($CU976="","",VLOOKUP($CU976,'Braços de IP'!$E$9:$I$15,5,0))</f>
        <v/>
      </c>
      <c r="CX976" s="26"/>
      <c r="CY976" s="26"/>
      <c r="CZ976" s="26"/>
      <c r="DA976" s="26"/>
      <c r="DB976" s="26"/>
      <c r="DC976" s="26"/>
      <c r="DD976" s="30" t="e">
        <f t="shared" si="1160"/>
        <v>#N/A</v>
      </c>
      <c r="DE976" s="31">
        <f t="shared" si="1161"/>
        <v>70</v>
      </c>
      <c r="DF976" s="30" t="e">
        <f t="shared" si="1162"/>
        <v>#N/A</v>
      </c>
      <c r="DG976" s="32" t="e">
        <f t="shared" si="1163"/>
        <v>#N/A</v>
      </c>
      <c r="DH976" s="33" t="s">
        <v>172</v>
      </c>
      <c r="DI976" s="34"/>
      <c r="DJ976" s="35"/>
      <c r="DK976" s="16" t="s">
        <v>144</v>
      </c>
      <c r="DL976" s="16"/>
      <c r="DN976" s="36" t="e">
        <f t="shared" si="1164"/>
        <v>#VALUE!</v>
      </c>
    </row>
    <row r="977" spans="1:118" ht="15.75" customHeight="1" x14ac:dyDescent="0.25">
      <c r="B977" s="16">
        <v>239</v>
      </c>
      <c r="C977" s="16" t="s">
        <v>146</v>
      </c>
      <c r="D977" s="16" t="s">
        <v>724</v>
      </c>
      <c r="E977" s="16">
        <v>-8.0487380000000002</v>
      </c>
      <c r="F977" s="16">
        <v>-34.942771</v>
      </c>
      <c r="G977" s="16" t="s">
        <v>160</v>
      </c>
      <c r="H977" s="17" t="s">
        <v>136</v>
      </c>
      <c r="I977" s="16" t="s">
        <v>135</v>
      </c>
      <c r="J977" s="17" t="s">
        <v>137</v>
      </c>
      <c r="K977" s="18">
        <v>70</v>
      </c>
      <c r="L977" s="17" t="s">
        <v>138</v>
      </c>
      <c r="M977" s="17">
        <v>0</v>
      </c>
      <c r="N977" s="16">
        <f t="shared" si="1154"/>
        <v>140</v>
      </c>
      <c r="O977" s="17">
        <v>1</v>
      </c>
      <c r="P977" s="17">
        <v>1</v>
      </c>
      <c r="Q977" s="17">
        <v>8.8000000000000007</v>
      </c>
      <c r="R977" s="16"/>
      <c r="S977" s="16"/>
      <c r="T977" s="16">
        <v>0</v>
      </c>
      <c r="U977" s="17">
        <v>0.66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 t="s">
        <v>139</v>
      </c>
      <c r="AB977" s="17" t="s">
        <v>140</v>
      </c>
      <c r="AC977" s="17">
        <v>37.5</v>
      </c>
      <c r="AD977" s="17">
        <v>5.7</v>
      </c>
      <c r="AE977" s="17">
        <v>1</v>
      </c>
      <c r="AF977" s="17">
        <v>0.9</v>
      </c>
      <c r="AG977" s="17">
        <v>2.04</v>
      </c>
      <c r="AH977" s="17">
        <f t="shared" si="967"/>
        <v>1.1400000000000001</v>
      </c>
      <c r="AI977" s="17" t="s">
        <v>136</v>
      </c>
      <c r="AJ977" s="17" t="s">
        <v>136</v>
      </c>
      <c r="AK977" s="17" t="s">
        <v>141</v>
      </c>
      <c r="AL977" s="17">
        <f t="shared" si="1155"/>
        <v>2</v>
      </c>
      <c r="AM977" s="17">
        <v>0</v>
      </c>
      <c r="AN977" s="17"/>
      <c r="AO977" s="17">
        <v>0</v>
      </c>
      <c r="AP977" s="17">
        <v>0</v>
      </c>
      <c r="AQ977" s="17">
        <v>0</v>
      </c>
      <c r="AR977" s="17" t="s">
        <v>136</v>
      </c>
      <c r="AS977" s="19">
        <f t="shared" si="908"/>
        <v>0</v>
      </c>
      <c r="AT977" s="19"/>
      <c r="AU977" s="19">
        <f>VLOOKUP(G977,ABNT5101!$I$3:$J$9,2)</f>
        <v>10</v>
      </c>
      <c r="AV977" s="19">
        <f>VLOOKUP(G977,ABNT5101!$I$3:$M$9,5)</f>
        <v>0.18</v>
      </c>
      <c r="AW977" s="17" t="str">
        <f>_xlfn.XLOOKUP(G977,ABNT5101!I:I,ABNT5101!L:L)</f>
        <v>-</v>
      </c>
      <c r="AX977" s="17">
        <f>_xlfn.XLOOKUP(G977,ABNT5101!$I:$I,ABNT5101!M:M)</f>
        <v>0.18</v>
      </c>
      <c r="AY977" s="17" t="str">
        <f>_xlfn.XLOOKUP(G977,ABNT5101!$I:$I,ABNT5101!N:N)</f>
        <v>-</v>
      </c>
      <c r="AZ977" s="17">
        <f>_xlfn.XLOOKUP(G977,ABNT5101!$I:$I,ABNT5101!O:O)</f>
        <v>16</v>
      </c>
      <c r="BA977" s="20" t="str">
        <f t="shared" si="909"/>
        <v>ATENDE</v>
      </c>
      <c r="BB977" s="21">
        <f t="shared" ref="BB977:BC977" si="1176">BE977/AU977-1</f>
        <v>5.8000000000000052E-2</v>
      </c>
      <c r="BC977" s="21">
        <f t="shared" si="1176"/>
        <v>0.16666666666666674</v>
      </c>
      <c r="BD977" s="21" t="str">
        <f t="shared" si="911"/>
        <v>-</v>
      </c>
      <c r="BE977" s="49">
        <v>10.58</v>
      </c>
      <c r="BF977" s="49">
        <v>0.21</v>
      </c>
      <c r="BG977" s="22"/>
      <c r="BH977" s="22"/>
      <c r="BI977" s="23"/>
      <c r="BJ977" s="22"/>
      <c r="BK977" s="20" t="str">
        <f t="shared" si="912"/>
        <v>ATENDE</v>
      </c>
      <c r="BL977" s="20" t="str">
        <f t="shared" si="913"/>
        <v>ATENDE</v>
      </c>
      <c r="BM977" s="20" t="str">
        <f t="shared" si="914"/>
        <v>ATENDE</v>
      </c>
      <c r="BN977" s="20" t="str">
        <f t="shared" si="915"/>
        <v>ATENDE</v>
      </c>
      <c r="BO977" s="24" t="str">
        <f t="shared" si="916"/>
        <v>C4</v>
      </c>
      <c r="BP977" s="24" t="str">
        <f t="shared" si="1157"/>
        <v>P6</v>
      </c>
      <c r="BQ977" s="25">
        <f t="shared" si="1060"/>
        <v>2.4933333333333336</v>
      </c>
      <c r="BR977" s="22">
        <v>10.48</v>
      </c>
      <c r="BS977" s="22">
        <v>1.86</v>
      </c>
      <c r="BT977" s="24">
        <f>IF(BP977="-","-",_xlfn.XLOOKUP(BP977,ABNT5101!$B$4:$B$9,ABNT5101!$C$4:$C$9))</f>
        <v>3</v>
      </c>
      <c r="BU977" s="24">
        <f>IF(BP977="-","-",_xlfn.XLOOKUP(BP977,ABNT5101!$B$4:$B$9,ABNT5101!$D$4:$D$9))</f>
        <v>0.6</v>
      </c>
      <c r="BV977" s="20" t="str">
        <f t="shared" si="918"/>
        <v>ATENDE</v>
      </c>
      <c r="BW977" s="20" t="str">
        <f t="shared" si="1061"/>
        <v>ATENDE</v>
      </c>
      <c r="BX977" s="20" t="str">
        <f t="shared" si="920"/>
        <v>ATENDE</v>
      </c>
      <c r="BY977" s="24" t="str">
        <f t="shared" si="1158"/>
        <v>P6</v>
      </c>
      <c r="BZ977" s="25">
        <f t="shared" si="921"/>
        <v>0.27333333333333321</v>
      </c>
      <c r="CA977" s="24">
        <v>3.82</v>
      </c>
      <c r="CB977" s="24">
        <v>1.48</v>
      </c>
      <c r="CC977" s="20">
        <f>IF(BY977="-","-",_xlfn.XLOOKUP(BY977,ABNT5101!$B$4:$B$9,ABNT5101!$C$4:$C$9))</f>
        <v>3</v>
      </c>
      <c r="CD977" s="24">
        <f>IF(BY977="-","-",_xlfn.XLOOKUP(BY977,ABNT5101!$B$4:$B$9,ABNT5101!$D$4:$D$9))</f>
        <v>0.6</v>
      </c>
      <c r="CE977" s="20" t="str">
        <f t="shared" si="922"/>
        <v>ATENDE</v>
      </c>
      <c r="CF977" s="20" t="str">
        <f t="shared" si="923"/>
        <v>ATENDE</v>
      </c>
      <c r="CG977" s="20" t="str">
        <f t="shared" si="1040"/>
        <v>ATENDE</v>
      </c>
      <c r="CH977" s="26" t="str">
        <f>_xlfn.XLOOKUP(CI977,'Banco de dados'!$B:$B,'Banco de dados'!$D:$D)</f>
        <v>LEDSTAR</v>
      </c>
      <c r="CI977" s="50" t="s">
        <v>259</v>
      </c>
      <c r="CJ977" s="26" t="str">
        <f>_xlfn.XLOOKUP(CI977,'Banco de dados'!$B:$B,'Banco de dados'!$E:$E)</f>
        <v>LUM LED SL VT 9.1 44W</v>
      </c>
      <c r="CK977" s="26"/>
      <c r="CL977" s="26" t="e">
        <f>IF(CK977="-","-",_xlfn.XLOOKUP(CK977,'Banco de dados'!$B:$B,'Banco de dados'!$E:$E))</f>
        <v>#N/A</v>
      </c>
      <c r="CM977" s="28">
        <f t="shared" si="1159"/>
        <v>1</v>
      </c>
      <c r="CN977" s="26">
        <f>_xlfn.XLOOKUP(CI977,'Banco de dados'!$B:$B,'Banco de dados'!$H:$H)</f>
        <v>44</v>
      </c>
      <c r="CO977" s="26" t="e">
        <f t="array" aca="1" ref="CO977" ca="1">_xludf.XLOOKUP(CK977,'Banco de dados'!$B:$B,'Banco de dados'!$H:$H)</f>
        <v>#NAME?</v>
      </c>
      <c r="CP977" s="26" t="e">
        <f t="array" aca="1" ref="CP977" ca="1">_xludf.XLOOKUP(CI977,'Banco de dados'!$B:$B,'Banco de dados'!$F:$F)</f>
        <v>#NAME?</v>
      </c>
      <c r="CQ977" s="26" t="e">
        <f t="array" aca="1" ref="CQ977" ca="1">_xludf.XLOOKUP(CK977,'Banco de dados'!$B:$B,'Banco de dados'!$F:$F)</f>
        <v>#NAME?</v>
      </c>
      <c r="CR977" s="27">
        <v>0</v>
      </c>
      <c r="CS977" s="27"/>
      <c r="CT977" s="26" t="str">
        <f>IF(AG977=0.5,"Suporte",IF(AND(AG977&gt;='Braços de IP'!$B$9,AG977&lt;='Braços de IP'!$D$9),'Braços de IP'!$E$9,IF(AND(AG977&gt;='Braços de IP'!$B$10,AG977&lt;='Braços de IP'!$D$10),'Braços de IP'!$E$10,IF(AND(AG977&gt;='Braços de IP'!$B$11,AG977&lt;='Braços de IP'!$D$11),'Braços de IP'!$E$11,IF(AND(AG977&gt;='Braços de IP'!$B$12,AG977&lt;='Braços de IP'!$D$12),'Braços de IP'!$E$12,IF(AND(AG977&gt;='Braços de IP'!$B$13,AG977&lt;='Braços de IP'!$D$13),'Braços de IP'!$E$13,IF(AND(AG977&gt;='Braços de IP'!$B$14,AG977&lt;='Braços de IP'!$D$14),'Braços de IP'!$E$14,"ERRO")))))))</f>
        <v>Médio I</v>
      </c>
      <c r="CU977" s="27"/>
      <c r="CV977" s="26" t="str">
        <f>IF($CU977="","",VLOOKUP($CU977,'Braços de IP'!$E$9:$I$15,2,0))</f>
        <v/>
      </c>
      <c r="CW977" s="29" t="str">
        <f>IF($CU977="","",VLOOKUP($CU977,'Braços de IP'!$E$9:$I$15,5,0))</f>
        <v/>
      </c>
      <c r="CX977" s="26"/>
      <c r="CY977" s="26"/>
      <c r="CZ977" s="26"/>
      <c r="DA977" s="26"/>
      <c r="DB977" s="26"/>
      <c r="DC977" s="26"/>
      <c r="DD977" s="30">
        <f t="shared" si="1160"/>
        <v>44</v>
      </c>
      <c r="DE977" s="31">
        <f t="shared" si="1161"/>
        <v>70</v>
      </c>
      <c r="DF977" s="30">
        <f t="shared" si="1162"/>
        <v>114</v>
      </c>
      <c r="DG977" s="32">
        <f t="shared" si="1163"/>
        <v>0.37142857142857144</v>
      </c>
      <c r="DH977" s="33" t="s">
        <v>172</v>
      </c>
      <c r="DI977" s="34"/>
      <c r="DJ977" s="35"/>
      <c r="DK977" s="16" t="s">
        <v>144</v>
      </c>
      <c r="DL977" s="16"/>
      <c r="DN977" s="36" t="e">
        <f t="shared" si="1164"/>
        <v>#VALUE!</v>
      </c>
    </row>
    <row r="978" spans="1:118" ht="15.75" customHeight="1" x14ac:dyDescent="0.25">
      <c r="B978" s="16">
        <v>239</v>
      </c>
      <c r="C978" s="16" t="s">
        <v>146</v>
      </c>
      <c r="D978" s="16" t="s">
        <v>724</v>
      </c>
      <c r="E978" s="16">
        <v>-8.0487380000000002</v>
      </c>
      <c r="F978" s="16">
        <v>-34.942771</v>
      </c>
      <c r="G978" s="16" t="s">
        <v>160</v>
      </c>
      <c r="H978" s="17" t="s">
        <v>136</v>
      </c>
      <c r="I978" s="16" t="s">
        <v>135</v>
      </c>
      <c r="J978" s="17" t="s">
        <v>137</v>
      </c>
      <c r="K978" s="18">
        <v>70</v>
      </c>
      <c r="L978" s="17" t="s">
        <v>138</v>
      </c>
      <c r="M978" s="17">
        <v>0</v>
      </c>
      <c r="N978" s="16">
        <f t="shared" si="1154"/>
        <v>140</v>
      </c>
      <c r="O978" s="17">
        <v>1</v>
      </c>
      <c r="P978" s="17">
        <v>1</v>
      </c>
      <c r="Q978" s="17">
        <v>8.8000000000000007</v>
      </c>
      <c r="R978" s="16"/>
      <c r="S978" s="16"/>
      <c r="T978" s="16">
        <v>0</v>
      </c>
      <c r="U978" s="17">
        <v>0.66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 t="s">
        <v>139</v>
      </c>
      <c r="AB978" s="17" t="s">
        <v>140</v>
      </c>
      <c r="AC978" s="17">
        <v>37.5</v>
      </c>
      <c r="AD978" s="17">
        <v>5.7</v>
      </c>
      <c r="AE978" s="17">
        <v>1</v>
      </c>
      <c r="AF978" s="17">
        <v>0.9</v>
      </c>
      <c r="AG978" s="17">
        <v>2.04</v>
      </c>
      <c r="AH978" s="17">
        <f t="shared" si="967"/>
        <v>1.1400000000000001</v>
      </c>
      <c r="AI978" s="17" t="s">
        <v>136</v>
      </c>
      <c r="AJ978" s="17" t="s">
        <v>136</v>
      </c>
      <c r="AK978" s="17" t="s">
        <v>141</v>
      </c>
      <c r="AL978" s="17">
        <f t="shared" si="1155"/>
        <v>2</v>
      </c>
      <c r="AM978" s="17">
        <v>0</v>
      </c>
      <c r="AN978" s="17"/>
      <c r="AO978" s="17">
        <v>0</v>
      </c>
      <c r="AP978" s="17">
        <v>0</v>
      </c>
      <c r="AQ978" s="17">
        <v>0</v>
      </c>
      <c r="AR978" s="17" t="s">
        <v>136</v>
      </c>
      <c r="AS978" s="19">
        <f t="shared" si="908"/>
        <v>0</v>
      </c>
      <c r="AT978" s="19"/>
      <c r="AU978" s="19">
        <f>VLOOKUP(G978,ABNT5101!$I$3:$J$9,2)</f>
        <v>10</v>
      </c>
      <c r="AV978" s="19">
        <f>VLOOKUP(G978,ABNT5101!$I$3:$M$9,5)</f>
        <v>0.18</v>
      </c>
      <c r="AW978" s="17" t="str">
        <f>_xlfn.XLOOKUP(G978,ABNT5101!I:I,ABNT5101!L:L)</f>
        <v>-</v>
      </c>
      <c r="AX978" s="17">
        <f>_xlfn.XLOOKUP(G978,ABNT5101!$I:$I,ABNT5101!M:M)</f>
        <v>0.18</v>
      </c>
      <c r="AY978" s="17" t="str">
        <f>_xlfn.XLOOKUP(G978,ABNT5101!$I:$I,ABNT5101!N:N)</f>
        <v>-</v>
      </c>
      <c r="AZ978" s="17">
        <f>_xlfn.XLOOKUP(G978,ABNT5101!$I:$I,ABNT5101!O:O)</f>
        <v>16</v>
      </c>
      <c r="BA978" s="20" t="str">
        <f t="shared" si="909"/>
        <v>ATENDE</v>
      </c>
      <c r="BB978" s="21">
        <f t="shared" ref="BB978:BC978" si="1177">BE978/AU978-1</f>
        <v>0.45299999999999985</v>
      </c>
      <c r="BC978" s="21">
        <f t="shared" si="1177"/>
        <v>0</v>
      </c>
      <c r="BD978" s="21" t="str">
        <f t="shared" si="911"/>
        <v>-</v>
      </c>
      <c r="BE978" s="49">
        <v>14.53</v>
      </c>
      <c r="BF978" s="49">
        <v>0.18</v>
      </c>
      <c r="BG978" s="22"/>
      <c r="BH978" s="22"/>
      <c r="BI978" s="23"/>
      <c r="BJ978" s="22"/>
      <c r="BK978" s="20" t="str">
        <f t="shared" si="912"/>
        <v>ATENDE</v>
      </c>
      <c r="BL978" s="20" t="str">
        <f t="shared" si="913"/>
        <v>ATENDE</v>
      </c>
      <c r="BM978" s="20" t="str">
        <f t="shared" si="914"/>
        <v>ATENDE</v>
      </c>
      <c r="BN978" s="20" t="str">
        <f t="shared" si="915"/>
        <v>ATENDE</v>
      </c>
      <c r="BO978" s="24" t="str">
        <f t="shared" si="916"/>
        <v>C4</v>
      </c>
      <c r="BP978" s="24" t="str">
        <f t="shared" si="1157"/>
        <v>P6</v>
      </c>
      <c r="BQ978" s="25">
        <f t="shared" si="1060"/>
        <v>3.6366666666666667</v>
      </c>
      <c r="BR978" s="22">
        <v>13.91</v>
      </c>
      <c r="BS978" s="22">
        <v>0.83</v>
      </c>
      <c r="BT978" s="24">
        <f>IF(BP978="-","-",_xlfn.XLOOKUP(BP978,ABNT5101!$B$4:$B$9,ABNT5101!$C$4:$C$9))</f>
        <v>3</v>
      </c>
      <c r="BU978" s="24">
        <f>IF(BP978="-","-",_xlfn.XLOOKUP(BP978,ABNT5101!$B$4:$B$9,ABNT5101!$D$4:$D$9))</f>
        <v>0.6</v>
      </c>
      <c r="BV978" s="20" t="str">
        <f t="shared" si="918"/>
        <v>ATENDE</v>
      </c>
      <c r="BW978" s="20" t="str">
        <f t="shared" si="1061"/>
        <v>ATENDE</v>
      </c>
      <c r="BX978" s="20" t="str">
        <f t="shared" si="920"/>
        <v>ATENDE</v>
      </c>
      <c r="BY978" s="24" t="str">
        <f t="shared" si="1158"/>
        <v>P6</v>
      </c>
      <c r="BZ978" s="25">
        <f t="shared" si="921"/>
        <v>0.33666666666666667</v>
      </c>
      <c r="CA978" s="24">
        <v>4.01</v>
      </c>
      <c r="CB978" s="24">
        <v>1.67</v>
      </c>
      <c r="CC978" s="20">
        <f>IF(BY978="-","-",_xlfn.XLOOKUP(BY978,ABNT5101!$B$4:$B$9,ABNT5101!$C$4:$C$9))</f>
        <v>3</v>
      </c>
      <c r="CD978" s="24">
        <f>IF(BY978="-","-",_xlfn.XLOOKUP(BY978,ABNT5101!$B$4:$B$9,ABNT5101!$D$4:$D$9))</f>
        <v>0.6</v>
      </c>
      <c r="CE978" s="20" t="str">
        <f t="shared" si="922"/>
        <v>ATENDE</v>
      </c>
      <c r="CF978" s="20" t="str">
        <f t="shared" si="923"/>
        <v>ATENDE</v>
      </c>
      <c r="CG978" s="20" t="str">
        <f t="shared" si="1040"/>
        <v>ATENDE</v>
      </c>
      <c r="CH978" s="26" t="str">
        <f>_xlfn.XLOOKUP(CI978,'Banco de dados'!$B:$B,'Banco de dados'!$D:$D)</f>
        <v>SX LIGHTING</v>
      </c>
      <c r="CI978" s="50" t="s">
        <v>401</v>
      </c>
      <c r="CJ978" s="26" t="str">
        <f>_xlfn.XLOOKUP(CI978,'Banco de dados'!$B:$B,'Banco de dados'!$E:$E)</f>
        <v>SXINEVO050K50L12CZF7PHF</v>
      </c>
      <c r="CK978" s="26"/>
      <c r="CL978" s="26" t="e">
        <f>IF(CK978="-","-",_xlfn.XLOOKUP(CK978,'Banco de dados'!$B:$B,'Banco de dados'!$E:$E))</f>
        <v>#N/A</v>
      </c>
      <c r="CM978" s="28">
        <f t="shared" si="1159"/>
        <v>1</v>
      </c>
      <c r="CN978" s="26">
        <f>_xlfn.XLOOKUP(CI978,'Banco de dados'!$B:$B,'Banco de dados'!$H:$H)</f>
        <v>50</v>
      </c>
      <c r="CO978" s="26" t="e">
        <f t="array" aca="1" ref="CO978" ca="1">_xludf.XLOOKUP(CK978,'Banco de dados'!$B:$B,'Banco de dados'!$H:$H)</f>
        <v>#NAME?</v>
      </c>
      <c r="CP978" s="26" t="e">
        <f t="array" aca="1" ref="CP978" ca="1">_xludf.XLOOKUP(CI978,'Banco de dados'!$B:$B,'Banco de dados'!$F:$F)</f>
        <v>#NAME?</v>
      </c>
      <c r="CQ978" s="26" t="e">
        <f t="array" aca="1" ref="CQ978" ca="1">_xludf.XLOOKUP(CK978,'Banco de dados'!$B:$B,'Banco de dados'!$F:$F)</f>
        <v>#NAME?</v>
      </c>
      <c r="CR978" s="27">
        <v>0</v>
      </c>
      <c r="CS978" s="27"/>
      <c r="CT978" s="26" t="str">
        <f>IF(AG978=0.5,"Suporte",IF(AND(AG978&gt;='Braços de IP'!$B$9,AG978&lt;='Braços de IP'!$D$9),'Braços de IP'!$E$9,IF(AND(AG978&gt;='Braços de IP'!$B$10,AG978&lt;='Braços de IP'!$D$10),'Braços de IP'!$E$10,IF(AND(AG978&gt;='Braços de IP'!$B$11,AG978&lt;='Braços de IP'!$D$11),'Braços de IP'!$E$11,IF(AND(AG978&gt;='Braços de IP'!$B$12,AG978&lt;='Braços de IP'!$D$12),'Braços de IP'!$E$12,IF(AND(AG978&gt;='Braços de IP'!$B$13,AG978&lt;='Braços de IP'!$D$13),'Braços de IP'!$E$13,IF(AND(AG978&gt;='Braços de IP'!$B$14,AG978&lt;='Braços de IP'!$D$14),'Braços de IP'!$E$14,"ERRO")))))))</f>
        <v>Médio I</v>
      </c>
      <c r="CU978" s="27"/>
      <c r="CV978" s="26" t="str">
        <f>IF($CU978="","",VLOOKUP($CU978,'Braços de IP'!$E$9:$I$15,2,0))</f>
        <v/>
      </c>
      <c r="CW978" s="29" t="str">
        <f>IF($CU978="","",VLOOKUP($CU978,'Braços de IP'!$E$9:$I$15,5,0))</f>
        <v/>
      </c>
      <c r="CX978" s="26"/>
      <c r="CY978" s="26"/>
      <c r="CZ978" s="26"/>
      <c r="DA978" s="26"/>
      <c r="DB978" s="26"/>
      <c r="DC978" s="26"/>
      <c r="DD978" s="30">
        <f t="shared" si="1160"/>
        <v>50</v>
      </c>
      <c r="DE978" s="31">
        <f t="shared" si="1161"/>
        <v>70</v>
      </c>
      <c r="DF978" s="30">
        <f t="shared" si="1162"/>
        <v>120</v>
      </c>
      <c r="DG978" s="32">
        <f t="shared" si="1163"/>
        <v>0.2857142857142857</v>
      </c>
      <c r="DH978" s="33" t="s">
        <v>172</v>
      </c>
      <c r="DI978" s="34"/>
      <c r="DJ978" s="35"/>
      <c r="DK978" s="16" t="s">
        <v>144</v>
      </c>
      <c r="DL978" s="16"/>
      <c r="DN978" s="36" t="e">
        <f t="shared" si="1164"/>
        <v>#VALUE!</v>
      </c>
    </row>
    <row r="979" spans="1:118" ht="15.75" customHeight="1" x14ac:dyDescent="0.25">
      <c r="B979" s="16">
        <v>239</v>
      </c>
      <c r="C979" s="16" t="s">
        <v>146</v>
      </c>
      <c r="D979" s="16" t="s">
        <v>724</v>
      </c>
      <c r="E979" s="16">
        <v>-8.0487380000000002</v>
      </c>
      <c r="F979" s="16">
        <v>-34.942771</v>
      </c>
      <c r="G979" s="16" t="s">
        <v>160</v>
      </c>
      <c r="H979" s="17" t="s">
        <v>136</v>
      </c>
      <c r="I979" s="16" t="s">
        <v>135</v>
      </c>
      <c r="J979" s="17" t="s">
        <v>137</v>
      </c>
      <c r="K979" s="18">
        <v>70</v>
      </c>
      <c r="L979" s="17" t="s">
        <v>138</v>
      </c>
      <c r="M979" s="17">
        <v>0</v>
      </c>
      <c r="N979" s="16">
        <f t="shared" si="1154"/>
        <v>140</v>
      </c>
      <c r="O979" s="17">
        <v>1</v>
      </c>
      <c r="P979" s="17">
        <v>1</v>
      </c>
      <c r="Q979" s="17">
        <v>8.8000000000000007</v>
      </c>
      <c r="R979" s="16"/>
      <c r="S979" s="16"/>
      <c r="T979" s="16">
        <v>0</v>
      </c>
      <c r="U979" s="17">
        <v>0.66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 t="s">
        <v>139</v>
      </c>
      <c r="AB979" s="17" t="s">
        <v>140</v>
      </c>
      <c r="AC979" s="17">
        <v>37.5</v>
      </c>
      <c r="AD979" s="17">
        <v>5.7</v>
      </c>
      <c r="AE979" s="17">
        <v>1</v>
      </c>
      <c r="AF979" s="17">
        <v>0.9</v>
      </c>
      <c r="AG979" s="17">
        <v>2.04</v>
      </c>
      <c r="AH979" s="17">
        <f t="shared" si="967"/>
        <v>1.1400000000000001</v>
      </c>
      <c r="AI979" s="17" t="s">
        <v>136</v>
      </c>
      <c r="AJ979" s="17" t="s">
        <v>136</v>
      </c>
      <c r="AK979" s="17" t="s">
        <v>141</v>
      </c>
      <c r="AL979" s="17">
        <f t="shared" si="1155"/>
        <v>2</v>
      </c>
      <c r="AM979" s="17">
        <v>0</v>
      </c>
      <c r="AN979" s="17"/>
      <c r="AO979" s="17">
        <v>0</v>
      </c>
      <c r="AP979" s="17">
        <v>0</v>
      </c>
      <c r="AQ979" s="17">
        <v>0</v>
      </c>
      <c r="AR979" s="17" t="s">
        <v>136</v>
      </c>
      <c r="AS979" s="19">
        <f t="shared" si="908"/>
        <v>0</v>
      </c>
      <c r="AT979" s="19"/>
      <c r="AU979" s="19">
        <f>VLOOKUP(G979,ABNT5101!$I$3:$J$9,2)</f>
        <v>10</v>
      </c>
      <c r="AV979" s="19">
        <f>VLOOKUP(G979,ABNT5101!$I$3:$M$9,5)</f>
        <v>0.18</v>
      </c>
      <c r="AW979" s="17" t="str">
        <f>_xlfn.XLOOKUP(G979,ABNT5101!I:I,ABNT5101!L:L)</f>
        <v>-</v>
      </c>
      <c r="AX979" s="17">
        <f>_xlfn.XLOOKUP(G979,ABNT5101!$I:$I,ABNT5101!M:M)</f>
        <v>0.18</v>
      </c>
      <c r="AY979" s="17" t="str">
        <f>_xlfn.XLOOKUP(G979,ABNT5101!$I:$I,ABNT5101!N:N)</f>
        <v>-</v>
      </c>
      <c r="AZ979" s="17">
        <f>_xlfn.XLOOKUP(G979,ABNT5101!$I:$I,ABNT5101!O:O)</f>
        <v>16</v>
      </c>
      <c r="BA979" s="20" t="str">
        <f t="shared" si="909"/>
        <v>ATENDE</v>
      </c>
      <c r="BB979" s="21">
        <f t="shared" ref="BB979:BC979" si="1178">BE979/AU979-1</f>
        <v>9.8999999999999977E-2</v>
      </c>
      <c r="BC979" s="21">
        <f t="shared" si="1178"/>
        <v>0.83333333333333348</v>
      </c>
      <c r="BD979" s="21" t="str">
        <f t="shared" si="911"/>
        <v>-</v>
      </c>
      <c r="BE979" s="49">
        <v>10.99</v>
      </c>
      <c r="BF979" s="49">
        <v>0.33</v>
      </c>
      <c r="BG979" s="22"/>
      <c r="BH979" s="22"/>
      <c r="BI979" s="23"/>
      <c r="BJ979" s="22"/>
      <c r="BK979" s="20" t="str">
        <f t="shared" si="912"/>
        <v>ATENDE</v>
      </c>
      <c r="BL979" s="20" t="str">
        <f t="shared" si="913"/>
        <v>ATENDE</v>
      </c>
      <c r="BM979" s="20" t="str">
        <f t="shared" si="914"/>
        <v>ATENDE</v>
      </c>
      <c r="BN979" s="20" t="str">
        <f t="shared" si="915"/>
        <v>ATENDE</v>
      </c>
      <c r="BO979" s="24" t="str">
        <f t="shared" si="916"/>
        <v>C4</v>
      </c>
      <c r="BP979" s="24" t="str">
        <f t="shared" si="1157"/>
        <v>P6</v>
      </c>
      <c r="BQ979" s="25">
        <f t="shared" si="1060"/>
        <v>2.6433333333333331</v>
      </c>
      <c r="BR979" s="22">
        <v>10.93</v>
      </c>
      <c r="BS979" s="22">
        <v>4.0999999999999996</v>
      </c>
      <c r="BT979" s="24">
        <f>IF(BP979="-","-",_xlfn.XLOOKUP(BP979,ABNT5101!$B$4:$B$9,ABNT5101!$C$4:$C$9))</f>
        <v>3</v>
      </c>
      <c r="BU979" s="24">
        <f>IF(BP979="-","-",_xlfn.XLOOKUP(BP979,ABNT5101!$B$4:$B$9,ABNT5101!$D$4:$D$9))</f>
        <v>0.6</v>
      </c>
      <c r="BV979" s="20" t="str">
        <f t="shared" si="918"/>
        <v>ATENDE</v>
      </c>
      <c r="BW979" s="20" t="str">
        <f t="shared" si="1061"/>
        <v>ATENDE</v>
      </c>
      <c r="BX979" s="20" t="str">
        <f t="shared" si="920"/>
        <v>ATENDE</v>
      </c>
      <c r="BY979" s="24" t="str">
        <f t="shared" si="1158"/>
        <v>P6</v>
      </c>
      <c r="BZ979" s="25">
        <f t="shared" si="921"/>
        <v>0.32000000000000006</v>
      </c>
      <c r="CA979" s="24">
        <v>3.96</v>
      </c>
      <c r="CB979" s="24">
        <v>2.09</v>
      </c>
      <c r="CC979" s="20">
        <f>IF(BY979="-","-",_xlfn.XLOOKUP(BY979,ABNT5101!$B$4:$B$9,ABNT5101!$C$4:$C$9))</f>
        <v>3</v>
      </c>
      <c r="CD979" s="24">
        <f>IF(BY979="-","-",_xlfn.XLOOKUP(BY979,ABNT5101!$B$4:$B$9,ABNT5101!$D$4:$D$9))</f>
        <v>0.6</v>
      </c>
      <c r="CE979" s="20" t="str">
        <f t="shared" si="922"/>
        <v>ATENDE</v>
      </c>
      <c r="CF979" s="20" t="str">
        <f t="shared" si="923"/>
        <v>ATENDE</v>
      </c>
      <c r="CG979" s="20" t="str">
        <f t="shared" si="1040"/>
        <v>ATENDE</v>
      </c>
      <c r="CH979" s="26" t="str">
        <f>_xlfn.XLOOKUP(CI979,'Banco de dados'!$B:$B,'Banco de dados'!$D:$D)</f>
        <v>TECNOWATT</v>
      </c>
      <c r="CI979" s="50" t="s">
        <v>165</v>
      </c>
      <c r="CJ979" s="26" t="str">
        <f>_xlfn.XLOOKUP(CI979,'Banco de dados'!$B:$B,'Banco de dados'!$E:$E)</f>
        <v>SIGSAGPTLRRSSNDL_50W_61IBBRS
1-10C1MUN6.5</v>
      </c>
      <c r="CK979" s="26"/>
      <c r="CL979" s="26" t="e">
        <f>IF(CK979="-","-",_xlfn.XLOOKUP(CK979,'Banco de dados'!$B:$B,'Banco de dados'!$E:$E))</f>
        <v>#N/A</v>
      </c>
      <c r="CM979" s="28">
        <f t="shared" si="1159"/>
        <v>1</v>
      </c>
      <c r="CN979" s="26">
        <f>_xlfn.XLOOKUP(CI979,'Banco de dados'!$B:$B,'Banco de dados'!$H:$H)</f>
        <v>50</v>
      </c>
      <c r="CO979" s="26" t="e">
        <f t="array" aca="1" ref="CO979" ca="1">_xludf.XLOOKUP(CK979,'Banco de dados'!$B:$B,'Banco de dados'!$H:$H)</f>
        <v>#NAME?</v>
      </c>
      <c r="CP979" s="26" t="e">
        <f t="array" aca="1" ref="CP979" ca="1">_xludf.XLOOKUP(CI979,'Banco de dados'!$B:$B,'Banco de dados'!$F:$F)</f>
        <v>#NAME?</v>
      </c>
      <c r="CQ979" s="26" t="e">
        <f t="array" aca="1" ref="CQ979" ca="1">_xludf.XLOOKUP(CK979,'Banco de dados'!$B:$B,'Banco de dados'!$F:$F)</f>
        <v>#NAME?</v>
      </c>
      <c r="CR979" s="27">
        <v>0</v>
      </c>
      <c r="CS979" s="27"/>
      <c r="CT979" s="26" t="str">
        <f>IF(AG979=0.5,"Suporte",IF(AND(AG979&gt;='Braços de IP'!$B$9,AG979&lt;='Braços de IP'!$D$9),'Braços de IP'!$E$9,IF(AND(AG979&gt;='Braços de IP'!$B$10,AG979&lt;='Braços de IP'!$D$10),'Braços de IP'!$E$10,IF(AND(AG979&gt;='Braços de IP'!$B$11,AG979&lt;='Braços de IP'!$D$11),'Braços de IP'!$E$11,IF(AND(AG979&gt;='Braços de IP'!$B$12,AG979&lt;='Braços de IP'!$D$12),'Braços de IP'!$E$12,IF(AND(AG979&gt;='Braços de IP'!$B$13,AG979&lt;='Braços de IP'!$D$13),'Braços de IP'!$E$13,IF(AND(AG979&gt;='Braços de IP'!$B$14,AG979&lt;='Braços de IP'!$D$14),'Braços de IP'!$E$14,"ERRO")))))))</f>
        <v>Médio I</v>
      </c>
      <c r="CU979" s="27" t="s">
        <v>178</v>
      </c>
      <c r="CV979" s="26">
        <f>IF($CU979="","",VLOOKUP($CU979,'Braços de IP'!$E$9:$I$15,2,0))</f>
        <v>2.4</v>
      </c>
      <c r="CW979" s="29">
        <f>IF($CU979="","",VLOOKUP($CU979,'Braços de IP'!$E$9:$I$15,5,0))</f>
        <v>7.5</v>
      </c>
      <c r="CX979" s="26"/>
      <c r="CY979" s="26"/>
      <c r="CZ979" s="26"/>
      <c r="DA979" s="26"/>
      <c r="DB979" s="26"/>
      <c r="DC979" s="26"/>
      <c r="DD979" s="30">
        <f t="shared" si="1160"/>
        <v>50</v>
      </c>
      <c r="DE979" s="31">
        <f t="shared" si="1161"/>
        <v>70</v>
      </c>
      <c r="DF979" s="30">
        <f t="shared" si="1162"/>
        <v>120</v>
      </c>
      <c r="DG979" s="32">
        <f t="shared" si="1163"/>
        <v>0.2857142857142857</v>
      </c>
      <c r="DH979" s="33" t="s">
        <v>172</v>
      </c>
      <c r="DI979" s="34"/>
      <c r="DJ979" s="35"/>
      <c r="DK979" s="16" t="s">
        <v>144</v>
      </c>
      <c r="DL979" s="16"/>
      <c r="DN979" s="36" t="e">
        <f t="shared" si="1164"/>
        <v>#VALUE!</v>
      </c>
    </row>
    <row r="980" spans="1:118" ht="15.75" customHeight="1" x14ac:dyDescent="0.25">
      <c r="B980" s="16">
        <v>240</v>
      </c>
      <c r="C980" s="16" t="s">
        <v>146</v>
      </c>
      <c r="D980" s="16" t="s">
        <v>725</v>
      </c>
      <c r="E980" s="16">
        <v>-8.0761380000000003</v>
      </c>
      <c r="F980" s="16">
        <v>-34.910966000000002</v>
      </c>
      <c r="G980" s="16" t="s">
        <v>160</v>
      </c>
      <c r="H980" s="17" t="s">
        <v>136</v>
      </c>
      <c r="I980" s="16" t="s">
        <v>135</v>
      </c>
      <c r="J980" s="17" t="s">
        <v>137</v>
      </c>
      <c r="K980" s="18">
        <v>96</v>
      </c>
      <c r="L980" s="17" t="s">
        <v>138</v>
      </c>
      <c r="M980" s="17">
        <v>0</v>
      </c>
      <c r="N980" s="16">
        <f t="shared" si="1154"/>
        <v>192</v>
      </c>
      <c r="O980" s="17">
        <v>1</v>
      </c>
      <c r="P980" s="17">
        <v>1.25</v>
      </c>
      <c r="Q980" s="17">
        <v>8</v>
      </c>
      <c r="R980" s="16"/>
      <c r="S980" s="16"/>
      <c r="T980" s="16">
        <v>0</v>
      </c>
      <c r="U980" s="17">
        <v>2.64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 t="s">
        <v>139</v>
      </c>
      <c r="AB980" s="17" t="s">
        <v>140</v>
      </c>
      <c r="AC980" s="17">
        <v>30.85</v>
      </c>
      <c r="AD980" s="17">
        <v>5.5</v>
      </c>
      <c r="AE980" s="17">
        <v>1</v>
      </c>
      <c r="AF980" s="17">
        <v>0.6</v>
      </c>
      <c r="AG980" s="17">
        <v>3.27</v>
      </c>
      <c r="AH980" s="17">
        <f t="shared" si="967"/>
        <v>2.67</v>
      </c>
      <c r="AI980" s="17" t="s">
        <v>136</v>
      </c>
      <c r="AJ980" s="17" t="s">
        <v>136</v>
      </c>
      <c r="AK980" s="17" t="s">
        <v>141</v>
      </c>
      <c r="AL980" s="17">
        <f t="shared" si="1155"/>
        <v>2</v>
      </c>
      <c r="AM980" s="17">
        <v>0</v>
      </c>
      <c r="AN980" s="17"/>
      <c r="AO980" s="17">
        <v>0</v>
      </c>
      <c r="AP980" s="17">
        <v>0</v>
      </c>
      <c r="AQ980" s="17">
        <v>0</v>
      </c>
      <c r="AR980" s="17" t="s">
        <v>136</v>
      </c>
      <c r="AS980" s="19">
        <f t="shared" si="908"/>
        <v>0</v>
      </c>
      <c r="AT980" s="19"/>
      <c r="AU980" s="19">
        <f>VLOOKUP(G980,ABNT5101!$I$3:$J$9,2)</f>
        <v>10</v>
      </c>
      <c r="AV980" s="19">
        <f>VLOOKUP(G980,ABNT5101!$I$3:$M$9,5)</f>
        <v>0.18</v>
      </c>
      <c r="AW980" s="17" t="str">
        <f>_xlfn.XLOOKUP(G980,ABNT5101!I:I,ABNT5101!L:L)</f>
        <v>-</v>
      </c>
      <c r="AX980" s="17">
        <f>_xlfn.XLOOKUP(G980,ABNT5101!$I:$I,ABNT5101!M:M)</f>
        <v>0.18</v>
      </c>
      <c r="AY980" s="17" t="str">
        <f>_xlfn.XLOOKUP(G980,ABNT5101!$I:$I,ABNT5101!N:N)</f>
        <v>-</v>
      </c>
      <c r="AZ980" s="17">
        <f>_xlfn.XLOOKUP(G980,ABNT5101!$I:$I,ABNT5101!O:O)</f>
        <v>16</v>
      </c>
      <c r="BA980" s="20" t="str">
        <f t="shared" si="909"/>
        <v>ATENDE</v>
      </c>
      <c r="BB980" s="21">
        <f t="shared" ref="BB980:BC980" si="1179">BE980/AU980-1</f>
        <v>0.21599999999999997</v>
      </c>
      <c r="BC980" s="21">
        <f t="shared" si="1179"/>
        <v>0.2777777777777779</v>
      </c>
      <c r="BD980" s="21" t="str">
        <f t="shared" si="911"/>
        <v>-</v>
      </c>
      <c r="BE980" s="22">
        <v>12.16</v>
      </c>
      <c r="BF980" s="22">
        <v>0.23</v>
      </c>
      <c r="BG980" s="22"/>
      <c r="BH980" s="22"/>
      <c r="BI980" s="23"/>
      <c r="BJ980" s="22"/>
      <c r="BK980" s="20" t="str">
        <f t="shared" si="912"/>
        <v>ATENDE</v>
      </c>
      <c r="BL980" s="20" t="str">
        <f t="shared" si="913"/>
        <v>ATENDE</v>
      </c>
      <c r="BM980" s="20" t="str">
        <f t="shared" si="914"/>
        <v>ATENDE</v>
      </c>
      <c r="BN980" s="20" t="str">
        <f t="shared" si="915"/>
        <v>ATENDE</v>
      </c>
      <c r="BO980" s="24" t="str">
        <f t="shared" si="916"/>
        <v>C4</v>
      </c>
      <c r="BP980" s="24" t="str">
        <f t="shared" si="1157"/>
        <v>P6</v>
      </c>
      <c r="BQ980" s="25">
        <f t="shared" si="1060"/>
        <v>1.0899999999999999</v>
      </c>
      <c r="BR980" s="22">
        <v>6.27</v>
      </c>
      <c r="BS980" s="22">
        <v>1.39</v>
      </c>
      <c r="BT980" s="24">
        <f>IF(BP980="-","-",_xlfn.XLOOKUP(BP980,ABNT5101!$B$4:$B$9,ABNT5101!$C$4:$C$9))</f>
        <v>3</v>
      </c>
      <c r="BU980" s="24">
        <f>IF(BP980="-","-",_xlfn.XLOOKUP(BP980,ABNT5101!$B$4:$B$9,ABNT5101!$D$4:$D$9))</f>
        <v>0.6</v>
      </c>
      <c r="BV980" s="20" t="str">
        <f t="shared" si="918"/>
        <v>ATENDE</v>
      </c>
      <c r="BW980" s="20" t="str">
        <f t="shared" si="1061"/>
        <v>ATENDE</v>
      </c>
      <c r="BX980" s="20" t="str">
        <f t="shared" si="920"/>
        <v>ATENDE</v>
      </c>
      <c r="BY980" s="24" t="str">
        <f t="shared" si="1158"/>
        <v>P6</v>
      </c>
      <c r="BZ980" s="25">
        <f t="shared" si="921"/>
        <v>0.78333333333333321</v>
      </c>
      <c r="CA980" s="24">
        <v>5.35</v>
      </c>
      <c r="CB980" s="24">
        <v>1.63</v>
      </c>
      <c r="CC980" s="20">
        <f>IF(BY980="-","-",_xlfn.XLOOKUP(BY980,ABNT5101!$B$4:$B$9,ABNT5101!$C$4:$C$9))</f>
        <v>3</v>
      </c>
      <c r="CD980" s="24">
        <f>IF(BY980="-","-",_xlfn.XLOOKUP(BY980,ABNT5101!$B$4:$B$9,ABNT5101!$D$4:$D$9))</f>
        <v>0.6</v>
      </c>
      <c r="CE980" s="20" t="str">
        <f t="shared" si="922"/>
        <v>ATENDE</v>
      </c>
      <c r="CF980" s="20" t="str">
        <f t="shared" si="923"/>
        <v>ATENDE</v>
      </c>
      <c r="CG980" s="20" t="str">
        <f t="shared" si="1040"/>
        <v>ATENDE</v>
      </c>
      <c r="CH980" s="26" t="str">
        <f>_xlfn.XLOOKUP(CI980,'Banco de dados'!$B:$B,'Banco de dados'!$D:$D)</f>
        <v>LEDSTAR</v>
      </c>
      <c r="CI980" s="27" t="s">
        <v>493</v>
      </c>
      <c r="CJ980" s="26" t="str">
        <f>_xlfn.XLOOKUP(CI980,'Banco de dados'!$B:$B,'Banco de dados'!$E:$E)</f>
        <v>LUM LED SL VT 9.1 35W</v>
      </c>
      <c r="CK980" s="26"/>
      <c r="CL980" s="26" t="e">
        <f>IF(CK980="-","-",_xlfn.XLOOKUP(CK980,'Banco de dados'!$B:$B,'Banco de dados'!$E:$E))</f>
        <v>#N/A</v>
      </c>
      <c r="CM980" s="28">
        <f t="shared" si="1159"/>
        <v>1</v>
      </c>
      <c r="CN980" s="26">
        <f>_xlfn.XLOOKUP(CI980,'Banco de dados'!$B:$B,'Banco de dados'!$H:$H)</f>
        <v>35</v>
      </c>
      <c r="CO980" s="26" t="e">
        <f t="array" aca="1" ref="CO980" ca="1">_xludf.XLOOKUP(CK980,'Banco de dados'!$B:$B,'Banco de dados'!$H:$H)</f>
        <v>#NAME?</v>
      </c>
      <c r="CP980" s="26" t="e">
        <f t="array" aca="1" ref="CP980" ca="1">_xludf.XLOOKUP(CI980,'Banco de dados'!$B:$B,'Banco de dados'!$F:$F)</f>
        <v>#NAME?</v>
      </c>
      <c r="CQ980" s="26" t="e">
        <f t="array" aca="1" ref="CQ980" ca="1">_xludf.XLOOKUP(CK980,'Banco de dados'!$B:$B,'Banco de dados'!$F:$F)</f>
        <v>#NAME?</v>
      </c>
      <c r="CR980" s="27">
        <v>0</v>
      </c>
      <c r="CS980" s="27"/>
      <c r="CT980" s="26" t="str">
        <f>IF(AG980=0.5,"Suporte",IF(AND(AG980&gt;='Braços de IP'!$B$9,AG980&lt;='Braços de IP'!$D$9),'Braços de IP'!$E$9,IF(AND(AG980&gt;='Braços de IP'!$B$10,AG980&lt;='Braços de IP'!$D$10),'Braços de IP'!$E$10,IF(AND(AG980&gt;='Braços de IP'!$B$11,AG980&lt;='Braços de IP'!$D$11),'Braços de IP'!$E$11,IF(AND(AG980&gt;='Braços de IP'!$B$12,AG980&lt;='Braços de IP'!$D$12),'Braços de IP'!$E$12,IF(AND(AG980&gt;='Braços de IP'!$B$13,AG980&lt;='Braços de IP'!$D$13),'Braços de IP'!$E$13,IF(AND(AG980&gt;='Braços de IP'!$B$14,AG980&lt;='Braços de IP'!$D$14),'Braços de IP'!$E$14,"ERRO")))))))</f>
        <v>Longo II</v>
      </c>
      <c r="CU980" s="27"/>
      <c r="CV980" s="26" t="str">
        <f>IF($CU980="","",VLOOKUP($CU980,'Braços de IP'!$E$9:$I$15,2,0))</f>
        <v/>
      </c>
      <c r="CW980" s="29" t="str">
        <f>IF($CU980="","",VLOOKUP($CU980,'Braços de IP'!$E$9:$I$15,5,0))</f>
        <v/>
      </c>
      <c r="CX980" s="26"/>
      <c r="CY980" s="26"/>
      <c r="CZ980" s="26"/>
      <c r="DA980" s="26"/>
      <c r="DB980" s="26"/>
      <c r="DC980" s="26"/>
      <c r="DD980" s="30">
        <f t="shared" si="1160"/>
        <v>35</v>
      </c>
      <c r="DE980" s="31">
        <f t="shared" si="1161"/>
        <v>96</v>
      </c>
      <c r="DF980" s="30">
        <f t="shared" si="1162"/>
        <v>131</v>
      </c>
      <c r="DG980" s="32">
        <f t="shared" si="1163"/>
        <v>0.63541666666666674</v>
      </c>
      <c r="DH980" s="33" t="s">
        <v>172</v>
      </c>
      <c r="DI980" s="34"/>
      <c r="DJ980" s="35"/>
      <c r="DK980" s="16" t="s">
        <v>144</v>
      </c>
      <c r="DL980" s="16"/>
      <c r="DN980" s="36" t="e">
        <f t="shared" si="1164"/>
        <v>#VALUE!</v>
      </c>
    </row>
    <row r="981" spans="1:118" ht="15.75" customHeight="1" x14ac:dyDescent="0.25">
      <c r="B981" s="16">
        <v>240</v>
      </c>
      <c r="C981" s="16" t="s">
        <v>146</v>
      </c>
      <c r="D981" s="16" t="s">
        <v>725</v>
      </c>
      <c r="E981" s="16">
        <v>-8.0761380000000003</v>
      </c>
      <c r="F981" s="16">
        <v>-34.910966000000002</v>
      </c>
      <c r="G981" s="16" t="s">
        <v>160</v>
      </c>
      <c r="H981" s="17" t="s">
        <v>136</v>
      </c>
      <c r="I981" s="16" t="s">
        <v>135</v>
      </c>
      <c r="J981" s="17" t="s">
        <v>137</v>
      </c>
      <c r="K981" s="18">
        <v>96</v>
      </c>
      <c r="L981" s="17" t="s">
        <v>138</v>
      </c>
      <c r="M981" s="17">
        <v>0</v>
      </c>
      <c r="N981" s="16">
        <f t="shared" si="1154"/>
        <v>192</v>
      </c>
      <c r="O981" s="17">
        <v>1</v>
      </c>
      <c r="P981" s="17">
        <v>1.25</v>
      </c>
      <c r="Q981" s="17">
        <v>8</v>
      </c>
      <c r="R981" s="16"/>
      <c r="S981" s="16"/>
      <c r="T981" s="16">
        <v>0</v>
      </c>
      <c r="U981" s="17">
        <v>2.64</v>
      </c>
      <c r="V981" s="17">
        <v>0</v>
      </c>
      <c r="W981" s="17">
        <v>0</v>
      </c>
      <c r="X981" s="17">
        <v>0</v>
      </c>
      <c r="Y981" s="17">
        <v>0</v>
      </c>
      <c r="Z981" s="17">
        <v>0</v>
      </c>
      <c r="AA981" s="17" t="s">
        <v>139</v>
      </c>
      <c r="AB981" s="17" t="s">
        <v>140</v>
      </c>
      <c r="AC981" s="17">
        <v>30.85</v>
      </c>
      <c r="AD981" s="17">
        <v>5.5</v>
      </c>
      <c r="AE981" s="17">
        <v>1</v>
      </c>
      <c r="AF981" s="17">
        <v>0.6</v>
      </c>
      <c r="AG981" s="17">
        <v>3.27</v>
      </c>
      <c r="AH981" s="17">
        <f t="shared" si="967"/>
        <v>2.67</v>
      </c>
      <c r="AI981" s="17" t="s">
        <v>136</v>
      </c>
      <c r="AJ981" s="17" t="s">
        <v>136</v>
      </c>
      <c r="AK981" s="17" t="s">
        <v>141</v>
      </c>
      <c r="AL981" s="17">
        <f t="shared" si="1155"/>
        <v>2</v>
      </c>
      <c r="AM981" s="17">
        <v>0</v>
      </c>
      <c r="AN981" s="17"/>
      <c r="AO981" s="17">
        <v>0</v>
      </c>
      <c r="AP981" s="17">
        <v>0</v>
      </c>
      <c r="AQ981" s="17">
        <v>0</v>
      </c>
      <c r="AR981" s="17" t="s">
        <v>136</v>
      </c>
      <c r="AS981" s="19">
        <f t="shared" si="908"/>
        <v>0</v>
      </c>
      <c r="AT981" s="19"/>
      <c r="AU981" s="19">
        <f>VLOOKUP(G981,ABNT5101!$I$3:$J$9,2)</f>
        <v>10</v>
      </c>
      <c r="AV981" s="19">
        <f>VLOOKUP(G981,ABNT5101!$I$3:$M$9,5)</f>
        <v>0.18</v>
      </c>
      <c r="AW981" s="17" t="str">
        <f>_xlfn.XLOOKUP(G981,ABNT5101!I:I,ABNT5101!L:L)</f>
        <v>-</v>
      </c>
      <c r="AX981" s="17">
        <f>_xlfn.XLOOKUP(G981,ABNT5101!$I:$I,ABNT5101!M:M)</f>
        <v>0.18</v>
      </c>
      <c r="AY981" s="17" t="str">
        <f>_xlfn.XLOOKUP(G981,ABNT5101!$I:$I,ABNT5101!N:N)</f>
        <v>-</v>
      </c>
      <c r="AZ981" s="17">
        <f>_xlfn.XLOOKUP(G981,ABNT5101!$I:$I,ABNT5101!O:O)</f>
        <v>16</v>
      </c>
      <c r="BA981" s="20" t="str">
        <f t="shared" si="909"/>
        <v>ATENDE</v>
      </c>
      <c r="BB981" s="21">
        <f t="shared" ref="BB981:BC981" si="1180">BE981/AU981-1</f>
        <v>0.3839999999999999</v>
      </c>
      <c r="BC981" s="21">
        <f t="shared" si="1180"/>
        <v>0.33333333333333326</v>
      </c>
      <c r="BD981" s="21" t="str">
        <f t="shared" si="911"/>
        <v>-</v>
      </c>
      <c r="BE981" s="22">
        <v>13.84</v>
      </c>
      <c r="BF981" s="22">
        <v>0.24</v>
      </c>
      <c r="BG981" s="22"/>
      <c r="BH981" s="22"/>
      <c r="BI981" s="23"/>
      <c r="BJ981" s="22"/>
      <c r="BK981" s="20" t="str">
        <f t="shared" si="912"/>
        <v>ATENDE</v>
      </c>
      <c r="BL981" s="20" t="str">
        <f t="shared" si="913"/>
        <v>ATENDE</v>
      </c>
      <c r="BM981" s="20" t="str">
        <f t="shared" si="914"/>
        <v>ATENDE</v>
      </c>
      <c r="BN981" s="20" t="str">
        <f t="shared" si="915"/>
        <v>ATENDE</v>
      </c>
      <c r="BO981" s="24" t="str">
        <f t="shared" si="916"/>
        <v>C4</v>
      </c>
      <c r="BP981" s="24" t="str">
        <f t="shared" si="1157"/>
        <v>P6</v>
      </c>
      <c r="BQ981" s="25">
        <f t="shared" si="1060"/>
        <v>1.2966666666666664</v>
      </c>
      <c r="BR981" s="22">
        <v>6.89</v>
      </c>
      <c r="BS981" s="22">
        <v>1.26</v>
      </c>
      <c r="BT981" s="24">
        <f>IF(BP981="-","-",_xlfn.XLOOKUP(BP981,ABNT5101!$B$4:$B$9,ABNT5101!$C$4:$C$9))</f>
        <v>3</v>
      </c>
      <c r="BU981" s="24">
        <f>IF(BP981="-","-",_xlfn.XLOOKUP(BP981,ABNT5101!$B$4:$B$9,ABNT5101!$D$4:$D$9))</f>
        <v>0.6</v>
      </c>
      <c r="BV981" s="20" t="str">
        <f t="shared" si="918"/>
        <v>ATENDE</v>
      </c>
      <c r="BW981" s="20" t="str">
        <f t="shared" si="1061"/>
        <v>ATENDE</v>
      </c>
      <c r="BX981" s="20" t="str">
        <f t="shared" si="920"/>
        <v>ATENDE</v>
      </c>
      <c r="BY981" s="24" t="str">
        <f t="shared" si="1158"/>
        <v>P6</v>
      </c>
      <c r="BZ981" s="25">
        <f t="shared" si="921"/>
        <v>0.70666666666666678</v>
      </c>
      <c r="CA981" s="24">
        <v>5.12</v>
      </c>
      <c r="CB981" s="24">
        <v>2</v>
      </c>
      <c r="CC981" s="20">
        <f>IF(BY981="-","-",_xlfn.XLOOKUP(BY981,ABNT5101!$B$4:$B$9,ABNT5101!$C$4:$C$9))</f>
        <v>3</v>
      </c>
      <c r="CD981" s="24">
        <f>IF(BY981="-","-",_xlfn.XLOOKUP(BY981,ABNT5101!$B$4:$B$9,ABNT5101!$D$4:$D$9))</f>
        <v>0.6</v>
      </c>
      <c r="CE981" s="20" t="str">
        <f t="shared" si="922"/>
        <v>ATENDE</v>
      </c>
      <c r="CF981" s="20" t="str">
        <f t="shared" si="923"/>
        <v>ATENDE</v>
      </c>
      <c r="CG981" s="20" t="str">
        <f t="shared" si="1040"/>
        <v>ATENDE</v>
      </c>
      <c r="CH981" s="26" t="str">
        <f>_xlfn.XLOOKUP(CI981,'Banco de dados'!$B:$B,'Banco de dados'!$D:$D)</f>
        <v>SX LIGHTING</v>
      </c>
      <c r="CI981" s="27" t="s">
        <v>164</v>
      </c>
      <c r="CJ981" s="26" t="str">
        <f>_xlfn.XLOOKUP(CI981,'Banco de dados'!$B:$B,'Banco de dados'!$E:$E)</f>
        <v>SXINEVO040K50L12CZF7PHF</v>
      </c>
      <c r="CK981" s="26"/>
      <c r="CL981" s="26" t="e">
        <f>IF(CK981="-","-",_xlfn.XLOOKUP(CK981,'Banco de dados'!$B:$B,'Banco de dados'!$E:$E))</f>
        <v>#N/A</v>
      </c>
      <c r="CM981" s="28">
        <f t="shared" si="1159"/>
        <v>1</v>
      </c>
      <c r="CN981" s="26">
        <f>_xlfn.XLOOKUP(CI981,'Banco de dados'!$B:$B,'Banco de dados'!$H:$H)</f>
        <v>39</v>
      </c>
      <c r="CO981" s="26" t="e">
        <f t="array" aca="1" ref="CO981" ca="1">_xludf.XLOOKUP(CK981,'Banco de dados'!$B:$B,'Banco de dados'!$H:$H)</f>
        <v>#NAME?</v>
      </c>
      <c r="CP981" s="26" t="e">
        <f t="array" aca="1" ref="CP981" ca="1">_xludf.XLOOKUP(CI981,'Banco de dados'!$B:$B,'Banco de dados'!$F:$F)</f>
        <v>#NAME?</v>
      </c>
      <c r="CQ981" s="26" t="e">
        <f t="array" aca="1" ref="CQ981" ca="1">_xludf.XLOOKUP(CK981,'Banco de dados'!$B:$B,'Banco de dados'!$F:$F)</f>
        <v>#NAME?</v>
      </c>
      <c r="CR981" s="27">
        <v>0</v>
      </c>
      <c r="CS981" s="27"/>
      <c r="CT981" s="26" t="str">
        <f>IF(AG981=0.5,"Suporte",IF(AND(AG981&gt;='Braços de IP'!$B$9,AG981&lt;='Braços de IP'!$D$9),'Braços de IP'!$E$9,IF(AND(AG981&gt;='Braços de IP'!$B$10,AG981&lt;='Braços de IP'!$D$10),'Braços de IP'!$E$10,IF(AND(AG981&gt;='Braços de IP'!$B$11,AG981&lt;='Braços de IP'!$D$11),'Braços de IP'!$E$11,IF(AND(AG981&gt;='Braços de IP'!$B$12,AG981&lt;='Braços de IP'!$D$12),'Braços de IP'!$E$12,IF(AND(AG981&gt;='Braços de IP'!$B$13,AG981&lt;='Braços de IP'!$D$13),'Braços de IP'!$E$13,IF(AND(AG981&gt;='Braços de IP'!$B$14,AG981&lt;='Braços de IP'!$D$14),'Braços de IP'!$E$14,"ERRO")))))))</f>
        <v>Longo II</v>
      </c>
      <c r="CU981" s="27"/>
      <c r="CV981" s="26" t="str">
        <f>IF($CU981="","",VLOOKUP($CU981,'Braços de IP'!$E$9:$I$15,2,0))</f>
        <v/>
      </c>
      <c r="CW981" s="29" t="str">
        <f>IF($CU981="","",VLOOKUP($CU981,'Braços de IP'!$E$9:$I$15,5,0))</f>
        <v/>
      </c>
      <c r="CX981" s="26"/>
      <c r="CY981" s="26"/>
      <c r="CZ981" s="26"/>
      <c r="DA981" s="26"/>
      <c r="DB981" s="26"/>
      <c r="DC981" s="26"/>
      <c r="DD981" s="30">
        <f t="shared" si="1160"/>
        <v>39</v>
      </c>
      <c r="DE981" s="31">
        <f t="shared" si="1161"/>
        <v>96</v>
      </c>
      <c r="DF981" s="30">
        <f t="shared" si="1162"/>
        <v>135</v>
      </c>
      <c r="DG981" s="32">
        <f t="shared" si="1163"/>
        <v>0.59375</v>
      </c>
      <c r="DH981" s="33" t="s">
        <v>172</v>
      </c>
      <c r="DI981" s="34"/>
      <c r="DJ981" s="35"/>
      <c r="DK981" s="16" t="s">
        <v>144</v>
      </c>
      <c r="DL981" s="16"/>
      <c r="DN981" s="36" t="e">
        <f t="shared" si="1164"/>
        <v>#VALUE!</v>
      </c>
    </row>
    <row r="982" spans="1:118" ht="15.75" customHeight="1" x14ac:dyDescent="0.25">
      <c r="B982" s="16">
        <v>240</v>
      </c>
      <c r="C982" s="16" t="s">
        <v>146</v>
      </c>
      <c r="D982" s="16" t="s">
        <v>725</v>
      </c>
      <c r="E982" s="16">
        <v>-8.0761380000000003</v>
      </c>
      <c r="F982" s="16">
        <v>-34.910966000000002</v>
      </c>
      <c r="G982" s="16" t="s">
        <v>160</v>
      </c>
      <c r="H982" s="17" t="s">
        <v>136</v>
      </c>
      <c r="I982" s="16" t="s">
        <v>135</v>
      </c>
      <c r="J982" s="17" t="s">
        <v>137</v>
      </c>
      <c r="K982" s="18">
        <v>96</v>
      </c>
      <c r="L982" s="17" t="s">
        <v>138</v>
      </c>
      <c r="M982" s="17">
        <v>0</v>
      </c>
      <c r="N982" s="16">
        <f t="shared" si="1154"/>
        <v>192</v>
      </c>
      <c r="O982" s="17">
        <v>1</v>
      </c>
      <c r="P982" s="17">
        <v>1.25</v>
      </c>
      <c r="Q982" s="17">
        <v>8</v>
      </c>
      <c r="R982" s="16"/>
      <c r="S982" s="16"/>
      <c r="T982" s="16">
        <v>0</v>
      </c>
      <c r="U982" s="17">
        <v>2.64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 t="s">
        <v>139</v>
      </c>
      <c r="AB982" s="17" t="s">
        <v>140</v>
      </c>
      <c r="AC982" s="17">
        <v>30.85</v>
      </c>
      <c r="AD982" s="17">
        <v>5.5</v>
      </c>
      <c r="AE982" s="17">
        <v>1</v>
      </c>
      <c r="AF982" s="17">
        <v>0.6</v>
      </c>
      <c r="AG982" s="17">
        <v>3.27</v>
      </c>
      <c r="AH982" s="17">
        <f t="shared" si="967"/>
        <v>2.67</v>
      </c>
      <c r="AI982" s="17" t="s">
        <v>136</v>
      </c>
      <c r="AJ982" s="17" t="s">
        <v>136</v>
      </c>
      <c r="AK982" s="17" t="s">
        <v>141</v>
      </c>
      <c r="AL982" s="17">
        <f t="shared" si="1155"/>
        <v>2</v>
      </c>
      <c r="AM982" s="17">
        <v>0</v>
      </c>
      <c r="AN982" s="17"/>
      <c r="AO982" s="17">
        <v>0</v>
      </c>
      <c r="AP982" s="17">
        <v>0</v>
      </c>
      <c r="AQ982" s="17">
        <v>0</v>
      </c>
      <c r="AR982" s="17" t="s">
        <v>136</v>
      </c>
      <c r="AS982" s="19">
        <f t="shared" si="908"/>
        <v>0</v>
      </c>
      <c r="AT982" s="19"/>
      <c r="AU982" s="19">
        <f>VLOOKUP(G982,ABNT5101!$I$3:$J$9,2)</f>
        <v>10</v>
      </c>
      <c r="AV982" s="19">
        <f>VLOOKUP(G982,ABNT5101!$I$3:$M$9,5)</f>
        <v>0.18</v>
      </c>
      <c r="AW982" s="17" t="str">
        <f>_xlfn.XLOOKUP(G982,ABNT5101!I:I,ABNT5101!L:L)</f>
        <v>-</v>
      </c>
      <c r="AX982" s="17">
        <f>_xlfn.XLOOKUP(G982,ABNT5101!$I:$I,ABNT5101!M:M)</f>
        <v>0.18</v>
      </c>
      <c r="AY982" s="17" t="str">
        <f>_xlfn.XLOOKUP(G982,ABNT5101!$I:$I,ABNT5101!N:N)</f>
        <v>-</v>
      </c>
      <c r="AZ982" s="17">
        <f>_xlfn.XLOOKUP(G982,ABNT5101!$I:$I,ABNT5101!O:O)</f>
        <v>16</v>
      </c>
      <c r="BA982" s="20" t="str">
        <f t="shared" si="909"/>
        <v>ATENDE</v>
      </c>
      <c r="BB982" s="21">
        <f t="shared" ref="BB982:BC982" si="1181">BE982/AU982-1</f>
        <v>0.13800000000000012</v>
      </c>
      <c r="BC982" s="21">
        <f t="shared" si="1181"/>
        <v>0.5555555555555558</v>
      </c>
      <c r="BD982" s="21" t="str">
        <f t="shared" si="911"/>
        <v>-</v>
      </c>
      <c r="BE982" s="22">
        <v>11.38</v>
      </c>
      <c r="BF982" s="22">
        <v>0.28000000000000003</v>
      </c>
      <c r="BG982" s="22"/>
      <c r="BH982" s="22"/>
      <c r="BI982" s="23"/>
      <c r="BJ982" s="22"/>
      <c r="BK982" s="20" t="str">
        <f t="shared" si="912"/>
        <v>ATENDE</v>
      </c>
      <c r="BL982" s="20" t="str">
        <f t="shared" si="913"/>
        <v>ATENDE</v>
      </c>
      <c r="BM982" s="20" t="str">
        <f t="shared" si="914"/>
        <v>ATENDE</v>
      </c>
      <c r="BN982" s="20" t="str">
        <f t="shared" si="915"/>
        <v>ATENDE</v>
      </c>
      <c r="BO982" s="24" t="str">
        <f t="shared" si="916"/>
        <v>C4</v>
      </c>
      <c r="BP982" s="24" t="str">
        <f t="shared" si="1157"/>
        <v>P6</v>
      </c>
      <c r="BQ982" s="25">
        <f t="shared" si="1060"/>
        <v>0.90333333333333332</v>
      </c>
      <c r="BR982" s="22">
        <v>5.71</v>
      </c>
      <c r="BS982" s="22">
        <v>1.6</v>
      </c>
      <c r="BT982" s="24">
        <f>IF(BP982="-","-",_xlfn.XLOOKUP(BP982,ABNT5101!$B$4:$B$9,ABNT5101!$C$4:$C$9))</f>
        <v>3</v>
      </c>
      <c r="BU982" s="24">
        <f>IF(BP982="-","-",_xlfn.XLOOKUP(BP982,ABNT5101!$B$4:$B$9,ABNT5101!$D$4:$D$9))</f>
        <v>0.6</v>
      </c>
      <c r="BV982" s="20" t="str">
        <f t="shared" si="918"/>
        <v>ATENDE</v>
      </c>
      <c r="BW982" s="20" t="str">
        <f t="shared" si="1061"/>
        <v>ATENDE</v>
      </c>
      <c r="BX982" s="20" t="str">
        <f t="shared" si="920"/>
        <v>ATENDE</v>
      </c>
      <c r="BY982" s="24" t="str">
        <f t="shared" si="1158"/>
        <v>P6</v>
      </c>
      <c r="BZ982" s="25">
        <f t="shared" si="921"/>
        <v>0.32000000000000006</v>
      </c>
      <c r="CA982" s="24">
        <v>3.96</v>
      </c>
      <c r="CB982" s="24">
        <v>1.8</v>
      </c>
      <c r="CC982" s="20">
        <f>IF(BY982="-","-",_xlfn.XLOOKUP(BY982,ABNT5101!$B$4:$B$9,ABNT5101!$C$4:$C$9))</f>
        <v>3</v>
      </c>
      <c r="CD982" s="24">
        <f>IF(BY982="-","-",_xlfn.XLOOKUP(BY982,ABNT5101!$B$4:$B$9,ABNT5101!$D$4:$D$9))</f>
        <v>0.6</v>
      </c>
      <c r="CE982" s="20" t="str">
        <f t="shared" si="922"/>
        <v>ATENDE</v>
      </c>
      <c r="CF982" s="20" t="str">
        <f t="shared" si="923"/>
        <v>ATENDE</v>
      </c>
      <c r="CG982" s="20" t="str">
        <f t="shared" si="1040"/>
        <v>ATENDE</v>
      </c>
      <c r="CH982" s="26" t="str">
        <f>_xlfn.XLOOKUP(CI982,'Banco de dados'!$B:$B,'Banco de dados'!$D:$D)</f>
        <v>TECNOWATT</v>
      </c>
      <c r="CI982" s="27" t="s">
        <v>477</v>
      </c>
      <c r="CJ982" s="26" t="str">
        <f>_xlfn.XLOOKUP(CI982,'Banco de dados'!$B:$B,'Banco de dados'!$E:$E)</f>
        <v>SIGSAGPTLRRSSNDL_30W_38IBBRS
1-10C1MUN6.5</v>
      </c>
      <c r="CK982" s="26"/>
      <c r="CL982" s="26" t="e">
        <f>IF(CK982="-","-",_xlfn.XLOOKUP(CK982,'Banco de dados'!$B:$B,'Banco de dados'!$E:$E))</f>
        <v>#N/A</v>
      </c>
      <c r="CM982" s="28">
        <f t="shared" si="1159"/>
        <v>1</v>
      </c>
      <c r="CN982" s="26">
        <f>_xlfn.XLOOKUP(CI982,'Banco de dados'!$B:$B,'Banco de dados'!$H:$H)</f>
        <v>30</v>
      </c>
      <c r="CO982" s="26" t="e">
        <f t="array" aca="1" ref="CO982" ca="1">_xludf.XLOOKUP(CK982,'Banco de dados'!$B:$B,'Banco de dados'!$H:$H)</f>
        <v>#NAME?</v>
      </c>
      <c r="CP982" s="26" t="e">
        <f t="array" aca="1" ref="CP982" ca="1">_xludf.XLOOKUP(CI982,'Banco de dados'!$B:$B,'Banco de dados'!$F:$F)</f>
        <v>#NAME?</v>
      </c>
      <c r="CQ982" s="26" t="e">
        <f t="array" aca="1" ref="CQ982" ca="1">_xludf.XLOOKUP(CK982,'Banco de dados'!$B:$B,'Banco de dados'!$F:$F)</f>
        <v>#NAME?</v>
      </c>
      <c r="CR982" s="27">
        <v>0</v>
      </c>
      <c r="CS982" s="27"/>
      <c r="CT982" s="26" t="str">
        <f>IF(AG982=0.5,"Suporte",IF(AND(AG982&gt;='Braços de IP'!$B$9,AG982&lt;='Braços de IP'!$D$9),'Braços de IP'!$E$9,IF(AND(AG982&gt;='Braços de IP'!$B$10,AG982&lt;='Braços de IP'!$D$10),'Braços de IP'!$E$10,IF(AND(AG982&gt;='Braços de IP'!$B$11,AG982&lt;='Braços de IP'!$D$11),'Braços de IP'!$E$11,IF(AND(AG982&gt;='Braços de IP'!$B$12,AG982&lt;='Braços de IP'!$D$12),'Braços de IP'!$E$12,IF(AND(AG982&gt;='Braços de IP'!$B$13,AG982&lt;='Braços de IP'!$D$13),'Braços de IP'!$E$13,IF(AND(AG982&gt;='Braços de IP'!$B$14,AG982&lt;='Braços de IP'!$D$14),'Braços de IP'!$E$14,"ERRO")))))))</f>
        <v>Longo II</v>
      </c>
      <c r="CU982" s="27"/>
      <c r="CV982" s="26" t="str">
        <f>IF($CU982="","",VLOOKUP($CU982,'Braços de IP'!$E$9:$I$15,2,0))</f>
        <v/>
      </c>
      <c r="CW982" s="29" t="str">
        <f>IF($CU982="","",VLOOKUP($CU982,'Braços de IP'!$E$9:$I$15,5,0))</f>
        <v/>
      </c>
      <c r="CX982" s="26"/>
      <c r="CY982" s="26"/>
      <c r="CZ982" s="26"/>
      <c r="DA982" s="26"/>
      <c r="DB982" s="26"/>
      <c r="DC982" s="26"/>
      <c r="DD982" s="30">
        <f t="shared" si="1160"/>
        <v>30</v>
      </c>
      <c r="DE982" s="31">
        <f t="shared" si="1161"/>
        <v>96</v>
      </c>
      <c r="DF982" s="30">
        <f t="shared" si="1162"/>
        <v>126</v>
      </c>
      <c r="DG982" s="32">
        <f t="shared" si="1163"/>
        <v>0.6875</v>
      </c>
      <c r="DH982" s="33" t="s">
        <v>172</v>
      </c>
      <c r="DI982" s="34"/>
      <c r="DJ982" s="35"/>
      <c r="DK982" s="16" t="s">
        <v>144</v>
      </c>
      <c r="DL982" s="16"/>
      <c r="DN982" s="36" t="e">
        <f t="shared" si="1164"/>
        <v>#VALUE!</v>
      </c>
    </row>
    <row r="983" spans="1:118" ht="15.75" customHeight="1" x14ac:dyDescent="0.25">
      <c r="B983" s="16">
        <v>241</v>
      </c>
      <c r="C983" s="16" t="s">
        <v>167</v>
      </c>
      <c r="D983" s="16" t="s">
        <v>726</v>
      </c>
      <c r="E983" s="16">
        <v>-8.049258</v>
      </c>
      <c r="F983" s="16">
        <v>-34.918906999999997</v>
      </c>
      <c r="G983" s="16" t="s">
        <v>136</v>
      </c>
      <c r="H983" s="17" t="s">
        <v>136</v>
      </c>
      <c r="I983" s="16" t="s">
        <v>135</v>
      </c>
      <c r="J983" s="17" t="s">
        <v>137</v>
      </c>
      <c r="K983" s="18">
        <v>30</v>
      </c>
      <c r="L983" s="17" t="s">
        <v>138</v>
      </c>
      <c r="M983" s="17">
        <v>0</v>
      </c>
      <c r="N983" s="16">
        <f t="shared" si="1154"/>
        <v>60</v>
      </c>
      <c r="O983" s="17">
        <v>1</v>
      </c>
      <c r="P983" s="17">
        <v>1.72</v>
      </c>
      <c r="Q983" s="17"/>
      <c r="R983" s="16"/>
      <c r="S983" s="16"/>
      <c r="T983" s="16">
        <v>0</v>
      </c>
      <c r="U983" s="17">
        <v>0</v>
      </c>
      <c r="V983" s="17">
        <v>0</v>
      </c>
      <c r="W983" s="17">
        <v>0</v>
      </c>
      <c r="X983" s="17">
        <v>0</v>
      </c>
      <c r="Y983" s="17">
        <v>0</v>
      </c>
      <c r="Z983" s="17">
        <v>0</v>
      </c>
      <c r="AA983" s="17" t="s">
        <v>139</v>
      </c>
      <c r="AB983" s="17" t="s">
        <v>140</v>
      </c>
      <c r="AC983" s="17">
        <v>14.73</v>
      </c>
      <c r="AD983" s="17">
        <v>5</v>
      </c>
      <c r="AE983" s="17">
        <v>1</v>
      </c>
      <c r="AF983" s="17">
        <v>0</v>
      </c>
      <c r="AG983" s="17">
        <v>1.1599999999999999</v>
      </c>
      <c r="AH983" s="17">
        <f t="shared" si="967"/>
        <v>1.1599999999999999</v>
      </c>
      <c r="AI983" s="17" t="s">
        <v>136</v>
      </c>
      <c r="AJ983" s="17" t="s">
        <v>136</v>
      </c>
      <c r="AK983" s="17" t="s">
        <v>141</v>
      </c>
      <c r="AL983" s="17">
        <f t="shared" si="1155"/>
        <v>2</v>
      </c>
      <c r="AM983" s="17">
        <v>0</v>
      </c>
      <c r="AN983" s="17"/>
      <c r="AO983" s="17">
        <v>0</v>
      </c>
      <c r="AP983" s="17">
        <v>0</v>
      </c>
      <c r="AQ983" s="17">
        <v>0</v>
      </c>
      <c r="AR983" s="17" t="s">
        <v>136</v>
      </c>
      <c r="AS983" s="19">
        <f t="shared" si="908"/>
        <v>0</v>
      </c>
      <c r="AT983" s="19"/>
      <c r="AU983" s="19" t="e">
        <f>VLOOKUP(G983,ABNT5101!$I$3:$J$9,2)</f>
        <v>#N/A</v>
      </c>
      <c r="AV983" s="19" t="e">
        <f>VLOOKUP(G983,ABNT5101!$I$3:$M$9,5)</f>
        <v>#N/A</v>
      </c>
      <c r="AW983" s="17" t="str">
        <f>_xlfn.XLOOKUP(G983,ABNT5101!I:I,ABNT5101!L:L)</f>
        <v>-</v>
      </c>
      <c r="AX983" s="17" t="str">
        <f>_xlfn.XLOOKUP(G983,ABNT5101!$I:$I,ABNT5101!M:M)</f>
        <v>-</v>
      </c>
      <c r="AY983" s="17" t="str">
        <f>_xlfn.XLOOKUP(G983,ABNT5101!$I:$I,ABNT5101!N:N)</f>
        <v>-</v>
      </c>
      <c r="AZ983" s="17" t="str">
        <f>_xlfn.XLOOKUP(G983,ABNT5101!$I:$I,ABNT5101!O:O)</f>
        <v>-</v>
      </c>
      <c r="BA983" s="20" t="e">
        <f t="shared" si="909"/>
        <v>#N/A</v>
      </c>
      <c r="BB983" s="21" t="e">
        <f t="shared" ref="BB983:BC983" si="1182">BE983/AU983-1</f>
        <v>#N/A</v>
      </c>
      <c r="BC983" s="21" t="e">
        <f t="shared" si="1182"/>
        <v>#N/A</v>
      </c>
      <c r="BD983" s="21" t="str">
        <f t="shared" si="911"/>
        <v>-</v>
      </c>
      <c r="BE983" s="49"/>
      <c r="BF983" s="49"/>
      <c r="BG983" s="22"/>
      <c r="BH983" s="22"/>
      <c r="BI983" s="23"/>
      <c r="BJ983" s="22"/>
      <c r="BK983" s="20" t="e">
        <f t="shared" si="912"/>
        <v>#N/A</v>
      </c>
      <c r="BL983" s="20" t="e">
        <f t="shared" si="913"/>
        <v>#N/A</v>
      </c>
      <c r="BM983" s="20" t="e">
        <f t="shared" si="914"/>
        <v>#N/A</v>
      </c>
      <c r="BN983" s="20" t="str">
        <f t="shared" si="915"/>
        <v>ATENDE</v>
      </c>
      <c r="BO983" s="24" t="str">
        <f t="shared" si="916"/>
        <v>-</v>
      </c>
      <c r="BP983" s="24" t="str">
        <f t="shared" si="1157"/>
        <v>P6</v>
      </c>
      <c r="BQ983" s="25">
        <f t="shared" si="1060"/>
        <v>-1</v>
      </c>
      <c r="BR983" s="22"/>
      <c r="BS983" s="22"/>
      <c r="BT983" s="24">
        <f>IF(BP983="-","-",_xlfn.XLOOKUP(BP983,ABNT5101!$B$4:$B$9,ABNT5101!$C$4:$C$9))</f>
        <v>3</v>
      </c>
      <c r="BU983" s="24">
        <f>IF(BP983="-","-",_xlfn.XLOOKUP(BP983,ABNT5101!$B$4:$B$9,ABNT5101!$D$4:$D$9))</f>
        <v>0.6</v>
      </c>
      <c r="BV983" s="20" t="str">
        <f t="shared" si="918"/>
        <v>NÃO ATENDE</v>
      </c>
      <c r="BW983" s="20" t="str">
        <f t="shared" si="1061"/>
        <v>NÃO ATENDE</v>
      </c>
      <c r="BX983" s="20" t="str">
        <f t="shared" si="920"/>
        <v>NÃO ATENDE</v>
      </c>
      <c r="BY983" s="24" t="str">
        <f t="shared" si="1158"/>
        <v>P6</v>
      </c>
      <c r="BZ983" s="25">
        <f t="shared" si="921"/>
        <v>-1</v>
      </c>
      <c r="CA983" s="24"/>
      <c r="CB983" s="24"/>
      <c r="CC983" s="20">
        <f>IF(BY983="-","-",_xlfn.XLOOKUP(BY983,ABNT5101!$B$4:$B$9,ABNT5101!$C$4:$C$9))</f>
        <v>3</v>
      </c>
      <c r="CD983" s="24">
        <f>IF(BY983="-","-",_xlfn.XLOOKUP(BY983,ABNT5101!$B$4:$B$9,ABNT5101!$D$4:$D$9))</f>
        <v>0.6</v>
      </c>
      <c r="CE983" s="20" t="str">
        <f t="shared" si="922"/>
        <v>NÃO ATENDE</v>
      </c>
      <c r="CF983" s="20" t="str">
        <f t="shared" si="923"/>
        <v>NÃO ATENDE</v>
      </c>
      <c r="CG983" s="20" t="str">
        <f t="shared" si="1040"/>
        <v>NÃO ATENDE</v>
      </c>
      <c r="CH983" s="26" t="e">
        <f>_xlfn.XLOOKUP(CI983,'Banco de dados'!$B:$B,'Banco de dados'!$D:$D)</f>
        <v>#N/A</v>
      </c>
      <c r="CI983" s="50"/>
      <c r="CJ983" s="26" t="e">
        <f>_xlfn.XLOOKUP(CI983,'Banco de dados'!$B:$B,'Banco de dados'!$E:$E)</f>
        <v>#N/A</v>
      </c>
      <c r="CK983" s="26"/>
      <c r="CL983" s="26" t="e">
        <f>IF(CK983="-","-",_xlfn.XLOOKUP(CK983,'Banco de dados'!$B:$B,'Banco de dados'!$E:$E))</f>
        <v>#N/A</v>
      </c>
      <c r="CM983" s="28">
        <f t="shared" si="1159"/>
        <v>1</v>
      </c>
      <c r="CN983" s="26" t="e">
        <f>_xlfn.XLOOKUP(CI983,'Banco de dados'!$B:$B,'Banco de dados'!$H:$H)</f>
        <v>#N/A</v>
      </c>
      <c r="CO983" s="26" t="e">
        <f t="array" aca="1" ref="CO983" ca="1">_xludf.XLOOKUP(CK983,'Banco de dados'!$B:$B,'Banco de dados'!$H:$H)</f>
        <v>#NAME?</v>
      </c>
      <c r="CP983" s="26" t="e">
        <f t="array" aca="1" ref="CP983" ca="1">_xludf.XLOOKUP(CI983,'Banco de dados'!$B:$B,'Banco de dados'!$F:$F)</f>
        <v>#NAME?</v>
      </c>
      <c r="CQ983" s="26" t="e">
        <f t="array" aca="1" ref="CQ983" ca="1">_xludf.XLOOKUP(CK983,'Banco de dados'!$B:$B,'Banco de dados'!$F:$F)</f>
        <v>#NAME?</v>
      </c>
      <c r="CR983" s="27">
        <v>0</v>
      </c>
      <c r="CS983" s="27"/>
      <c r="CT983" s="26" t="str">
        <f>IF(AG983=0.5,"Suporte",IF(AND(AG983&gt;='Braços de IP'!$B$9,AG983&lt;='Braços de IP'!$D$9),'Braços de IP'!$E$9,IF(AND(AG983&gt;='Braços de IP'!$B$10,AG983&lt;='Braços de IP'!$D$10),'Braços de IP'!$E$10,IF(AND(AG983&gt;='Braços de IP'!$B$11,AG983&lt;='Braços de IP'!$D$11),'Braços de IP'!$E$11,IF(AND(AG983&gt;='Braços de IP'!$B$12,AG983&lt;='Braços de IP'!$D$12),'Braços de IP'!$E$12,IF(AND(AG983&gt;='Braços de IP'!$B$13,AG983&lt;='Braços de IP'!$D$13),'Braços de IP'!$E$13,IF(AND(AG983&gt;='Braços de IP'!$B$14,AG983&lt;='Braços de IP'!$D$14),'Braços de IP'!$E$14,"ERRO")))))))</f>
        <v>Curto I</v>
      </c>
      <c r="CU983" s="27"/>
      <c r="CV983" s="26" t="str">
        <f>IF($CU983="","",VLOOKUP($CU983,'Braços de IP'!$E$9:$I$15,2,0))</f>
        <v/>
      </c>
      <c r="CW983" s="29" t="str">
        <f>IF($CU983="","",VLOOKUP($CU983,'Braços de IP'!$E$9:$I$15,5,0))</f>
        <v/>
      </c>
      <c r="CX983" s="26"/>
      <c r="CY983" s="26"/>
      <c r="CZ983" s="26"/>
      <c r="DA983" s="26"/>
      <c r="DB983" s="26"/>
      <c r="DC983" s="26"/>
      <c r="DD983" s="30" t="e">
        <f t="shared" si="1160"/>
        <v>#N/A</v>
      </c>
      <c r="DE983" s="31">
        <f t="shared" si="1161"/>
        <v>30</v>
      </c>
      <c r="DF983" s="30" t="e">
        <f t="shared" si="1162"/>
        <v>#N/A</v>
      </c>
      <c r="DG983" s="32" t="e">
        <f t="shared" si="1163"/>
        <v>#N/A</v>
      </c>
      <c r="DH983" s="33" t="s">
        <v>172</v>
      </c>
      <c r="DI983" s="34"/>
      <c r="DJ983" s="35"/>
      <c r="DK983" s="16" t="s">
        <v>144</v>
      </c>
      <c r="DL983" s="16"/>
      <c r="DN983" s="36" t="e">
        <f t="shared" si="1164"/>
        <v>#VALUE!</v>
      </c>
    </row>
    <row r="984" spans="1:118" ht="15.75" customHeight="1" x14ac:dyDescent="0.25">
      <c r="B984" s="16">
        <v>241</v>
      </c>
      <c r="C984" s="16" t="s">
        <v>167</v>
      </c>
      <c r="D984" s="16" t="s">
        <v>726</v>
      </c>
      <c r="E984" s="16">
        <v>-8.049258</v>
      </c>
      <c r="F984" s="16">
        <v>-34.918906999999997</v>
      </c>
      <c r="G984" s="16" t="s">
        <v>136</v>
      </c>
      <c r="H984" s="17" t="s">
        <v>136</v>
      </c>
      <c r="I984" s="16" t="s">
        <v>135</v>
      </c>
      <c r="J984" s="17" t="s">
        <v>137</v>
      </c>
      <c r="K984" s="18">
        <v>30</v>
      </c>
      <c r="L984" s="17" t="s">
        <v>138</v>
      </c>
      <c r="M984" s="17">
        <v>0</v>
      </c>
      <c r="N984" s="16">
        <f t="shared" si="1154"/>
        <v>60</v>
      </c>
      <c r="O984" s="17">
        <v>1</v>
      </c>
      <c r="P984" s="17">
        <v>1.72</v>
      </c>
      <c r="Q984" s="17"/>
      <c r="R984" s="16"/>
      <c r="S984" s="16"/>
      <c r="T984" s="16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 t="s">
        <v>139</v>
      </c>
      <c r="AB984" s="17" t="s">
        <v>140</v>
      </c>
      <c r="AC984" s="17">
        <v>14.73</v>
      </c>
      <c r="AD984" s="17">
        <v>5</v>
      </c>
      <c r="AE984" s="17">
        <v>1</v>
      </c>
      <c r="AF984" s="17">
        <v>0</v>
      </c>
      <c r="AG984" s="17">
        <v>1.1599999999999999</v>
      </c>
      <c r="AH984" s="17">
        <f t="shared" si="967"/>
        <v>1.1599999999999999</v>
      </c>
      <c r="AI984" s="17" t="s">
        <v>136</v>
      </c>
      <c r="AJ984" s="17" t="s">
        <v>136</v>
      </c>
      <c r="AK984" s="17" t="s">
        <v>141</v>
      </c>
      <c r="AL984" s="17">
        <f t="shared" si="1155"/>
        <v>2</v>
      </c>
      <c r="AM984" s="17">
        <v>0</v>
      </c>
      <c r="AN984" s="17"/>
      <c r="AO984" s="17">
        <v>0</v>
      </c>
      <c r="AP984" s="17">
        <v>0</v>
      </c>
      <c r="AQ984" s="17">
        <v>0</v>
      </c>
      <c r="AR984" s="17" t="s">
        <v>136</v>
      </c>
      <c r="AS984" s="19">
        <f t="shared" si="908"/>
        <v>0</v>
      </c>
      <c r="AT984" s="19"/>
      <c r="AU984" s="19" t="e">
        <f>VLOOKUP(G984,ABNT5101!$I$3:$J$9,2)</f>
        <v>#N/A</v>
      </c>
      <c r="AV984" s="19" t="e">
        <f>VLOOKUP(G984,ABNT5101!$I$3:$M$9,5)</f>
        <v>#N/A</v>
      </c>
      <c r="AW984" s="17" t="str">
        <f>_xlfn.XLOOKUP(G984,ABNT5101!I:I,ABNT5101!L:L)</f>
        <v>-</v>
      </c>
      <c r="AX984" s="17" t="str">
        <f>_xlfn.XLOOKUP(G984,ABNT5101!$I:$I,ABNT5101!M:M)</f>
        <v>-</v>
      </c>
      <c r="AY984" s="17" t="str">
        <f>_xlfn.XLOOKUP(G984,ABNT5101!$I:$I,ABNT5101!N:N)</f>
        <v>-</v>
      </c>
      <c r="AZ984" s="17" t="str">
        <f>_xlfn.XLOOKUP(G984,ABNT5101!$I:$I,ABNT5101!O:O)</f>
        <v>-</v>
      </c>
      <c r="BA984" s="20" t="e">
        <f t="shared" si="909"/>
        <v>#N/A</v>
      </c>
      <c r="BB984" s="21" t="e">
        <f t="shared" ref="BB984:BC984" si="1183">BE984/AU984-1</f>
        <v>#N/A</v>
      </c>
      <c r="BC984" s="21" t="e">
        <f t="shared" si="1183"/>
        <v>#N/A</v>
      </c>
      <c r="BD984" s="21" t="str">
        <f t="shared" si="911"/>
        <v>-</v>
      </c>
      <c r="BE984" s="49"/>
      <c r="BF984" s="49"/>
      <c r="BG984" s="22"/>
      <c r="BH984" s="22"/>
      <c r="BI984" s="23"/>
      <c r="BJ984" s="22"/>
      <c r="BK984" s="20" t="e">
        <f t="shared" si="912"/>
        <v>#N/A</v>
      </c>
      <c r="BL984" s="20" t="e">
        <f t="shared" si="913"/>
        <v>#N/A</v>
      </c>
      <c r="BM984" s="20" t="e">
        <f t="shared" si="914"/>
        <v>#N/A</v>
      </c>
      <c r="BN984" s="20" t="str">
        <f t="shared" si="915"/>
        <v>ATENDE</v>
      </c>
      <c r="BO984" s="24" t="str">
        <f t="shared" si="916"/>
        <v>-</v>
      </c>
      <c r="BP984" s="24" t="str">
        <f t="shared" si="1157"/>
        <v>P6</v>
      </c>
      <c r="BQ984" s="25">
        <f t="shared" si="1060"/>
        <v>-1</v>
      </c>
      <c r="BR984" s="22"/>
      <c r="BS984" s="22"/>
      <c r="BT984" s="24">
        <f>IF(BP984="-","-",_xlfn.XLOOKUP(BP984,ABNT5101!$B$4:$B$9,ABNT5101!$C$4:$C$9))</f>
        <v>3</v>
      </c>
      <c r="BU984" s="24">
        <f>IF(BP984="-","-",_xlfn.XLOOKUP(BP984,ABNT5101!$B$4:$B$9,ABNT5101!$D$4:$D$9))</f>
        <v>0.6</v>
      </c>
      <c r="BV984" s="20" t="str">
        <f t="shared" si="918"/>
        <v>NÃO ATENDE</v>
      </c>
      <c r="BW984" s="20" t="str">
        <f t="shared" si="1061"/>
        <v>NÃO ATENDE</v>
      </c>
      <c r="BX984" s="20" t="str">
        <f t="shared" si="920"/>
        <v>NÃO ATENDE</v>
      </c>
      <c r="BY984" s="24" t="str">
        <f t="shared" si="1158"/>
        <v>P6</v>
      </c>
      <c r="BZ984" s="25">
        <f t="shared" si="921"/>
        <v>-1</v>
      </c>
      <c r="CA984" s="24"/>
      <c r="CB984" s="24"/>
      <c r="CC984" s="20">
        <f>IF(BY984="-","-",_xlfn.XLOOKUP(BY984,ABNT5101!$B$4:$B$9,ABNT5101!$C$4:$C$9))</f>
        <v>3</v>
      </c>
      <c r="CD984" s="24">
        <f>IF(BY984="-","-",_xlfn.XLOOKUP(BY984,ABNT5101!$B$4:$B$9,ABNT5101!$D$4:$D$9))</f>
        <v>0.6</v>
      </c>
      <c r="CE984" s="20" t="str">
        <f t="shared" si="922"/>
        <v>NÃO ATENDE</v>
      </c>
      <c r="CF984" s="20" t="str">
        <f t="shared" si="923"/>
        <v>NÃO ATENDE</v>
      </c>
      <c r="CG984" s="20" t="str">
        <f t="shared" si="1040"/>
        <v>NÃO ATENDE</v>
      </c>
      <c r="CH984" s="26" t="e">
        <f>_xlfn.XLOOKUP(CI984,'Banco de dados'!$B:$B,'Banco de dados'!$D:$D)</f>
        <v>#N/A</v>
      </c>
      <c r="CI984" s="50"/>
      <c r="CJ984" s="26" t="e">
        <f>_xlfn.XLOOKUP(CI984,'Banco de dados'!$B:$B,'Banco de dados'!$E:$E)</f>
        <v>#N/A</v>
      </c>
      <c r="CK984" s="26"/>
      <c r="CL984" s="26" t="e">
        <f>IF(CK984="-","-",_xlfn.XLOOKUP(CK984,'Banco de dados'!$B:$B,'Banco de dados'!$E:$E))</f>
        <v>#N/A</v>
      </c>
      <c r="CM984" s="28">
        <f t="shared" si="1159"/>
        <v>1</v>
      </c>
      <c r="CN984" s="26" t="e">
        <f>_xlfn.XLOOKUP(CI984,'Banco de dados'!$B:$B,'Banco de dados'!$H:$H)</f>
        <v>#N/A</v>
      </c>
      <c r="CO984" s="26" t="e">
        <f t="array" aca="1" ref="CO984" ca="1">_xludf.XLOOKUP(CK984,'Banco de dados'!$B:$B,'Banco de dados'!$H:$H)</f>
        <v>#NAME?</v>
      </c>
      <c r="CP984" s="26" t="e">
        <f t="array" aca="1" ref="CP984" ca="1">_xludf.XLOOKUP(CI984,'Banco de dados'!$B:$B,'Banco de dados'!$F:$F)</f>
        <v>#NAME?</v>
      </c>
      <c r="CQ984" s="26" t="e">
        <f t="array" aca="1" ref="CQ984" ca="1">_xludf.XLOOKUP(CK984,'Banco de dados'!$B:$B,'Banco de dados'!$F:$F)</f>
        <v>#NAME?</v>
      </c>
      <c r="CR984" s="27">
        <v>0</v>
      </c>
      <c r="CS984" s="27"/>
      <c r="CT984" s="26" t="str">
        <f>IF(AG984=0.5,"Suporte",IF(AND(AG984&gt;='Braços de IP'!$B$9,AG984&lt;='Braços de IP'!$D$9),'Braços de IP'!$E$9,IF(AND(AG984&gt;='Braços de IP'!$B$10,AG984&lt;='Braços de IP'!$D$10),'Braços de IP'!$E$10,IF(AND(AG984&gt;='Braços de IP'!$B$11,AG984&lt;='Braços de IP'!$D$11),'Braços de IP'!$E$11,IF(AND(AG984&gt;='Braços de IP'!$B$12,AG984&lt;='Braços de IP'!$D$12),'Braços de IP'!$E$12,IF(AND(AG984&gt;='Braços de IP'!$B$13,AG984&lt;='Braços de IP'!$D$13),'Braços de IP'!$E$13,IF(AND(AG984&gt;='Braços de IP'!$B$14,AG984&lt;='Braços de IP'!$D$14),'Braços de IP'!$E$14,"ERRO")))))))</f>
        <v>Curto I</v>
      </c>
      <c r="CU984" s="27"/>
      <c r="CV984" s="26" t="str">
        <f>IF($CU984="","",VLOOKUP($CU984,'Braços de IP'!$E$9:$I$15,2,0))</f>
        <v/>
      </c>
      <c r="CW984" s="29" t="str">
        <f>IF($CU984="","",VLOOKUP($CU984,'Braços de IP'!$E$9:$I$15,5,0))</f>
        <v/>
      </c>
      <c r="CX984" s="26"/>
      <c r="CY984" s="26"/>
      <c r="CZ984" s="26"/>
      <c r="DA984" s="26"/>
      <c r="DB984" s="26"/>
      <c r="DC984" s="26"/>
      <c r="DD984" s="30" t="e">
        <f t="shared" si="1160"/>
        <v>#N/A</v>
      </c>
      <c r="DE984" s="31">
        <f t="shared" si="1161"/>
        <v>30</v>
      </c>
      <c r="DF984" s="30" t="e">
        <f t="shared" si="1162"/>
        <v>#N/A</v>
      </c>
      <c r="DG984" s="32" t="e">
        <f t="shared" si="1163"/>
        <v>#N/A</v>
      </c>
      <c r="DH984" s="33" t="s">
        <v>172</v>
      </c>
      <c r="DI984" s="34"/>
      <c r="DJ984" s="35"/>
      <c r="DK984" s="16" t="s">
        <v>144</v>
      </c>
      <c r="DL984" s="16"/>
      <c r="DN984" s="36" t="e">
        <f t="shared" si="1164"/>
        <v>#VALUE!</v>
      </c>
    </row>
    <row r="985" spans="1:118" ht="15.75" customHeight="1" x14ac:dyDescent="0.25">
      <c r="B985" s="16">
        <v>241</v>
      </c>
      <c r="C985" s="16" t="s">
        <v>167</v>
      </c>
      <c r="D985" s="16" t="s">
        <v>726</v>
      </c>
      <c r="E985" s="16">
        <v>-8.049258</v>
      </c>
      <c r="F985" s="16">
        <v>-34.918906999999997</v>
      </c>
      <c r="G985" s="16" t="s">
        <v>136</v>
      </c>
      <c r="H985" s="17" t="s">
        <v>136</v>
      </c>
      <c r="I985" s="16" t="s">
        <v>135</v>
      </c>
      <c r="J985" s="17" t="s">
        <v>137</v>
      </c>
      <c r="K985" s="18">
        <v>30</v>
      </c>
      <c r="L985" s="17" t="s">
        <v>138</v>
      </c>
      <c r="M985" s="17">
        <v>0</v>
      </c>
      <c r="N985" s="16">
        <f t="shared" si="1154"/>
        <v>60</v>
      </c>
      <c r="O985" s="17">
        <v>1</v>
      </c>
      <c r="P985" s="17">
        <v>1.72</v>
      </c>
      <c r="Q985" s="17"/>
      <c r="R985" s="16"/>
      <c r="S985" s="16"/>
      <c r="T985" s="16">
        <v>0</v>
      </c>
      <c r="U985" s="17">
        <v>0</v>
      </c>
      <c r="V985" s="17">
        <v>0</v>
      </c>
      <c r="W985" s="17">
        <v>0</v>
      </c>
      <c r="X985" s="17">
        <v>0</v>
      </c>
      <c r="Y985" s="17">
        <v>0</v>
      </c>
      <c r="Z985" s="17">
        <v>0</v>
      </c>
      <c r="AA985" s="17" t="s">
        <v>139</v>
      </c>
      <c r="AB985" s="17" t="s">
        <v>140</v>
      </c>
      <c r="AC985" s="17">
        <v>14.73</v>
      </c>
      <c r="AD985" s="17">
        <v>5</v>
      </c>
      <c r="AE985" s="17">
        <v>1</v>
      </c>
      <c r="AF985" s="17">
        <v>0</v>
      </c>
      <c r="AG985" s="17">
        <v>1.1599999999999999</v>
      </c>
      <c r="AH985" s="17">
        <f t="shared" si="967"/>
        <v>1.1599999999999999</v>
      </c>
      <c r="AI985" s="17" t="s">
        <v>136</v>
      </c>
      <c r="AJ985" s="17" t="s">
        <v>136</v>
      </c>
      <c r="AK985" s="17" t="s">
        <v>141</v>
      </c>
      <c r="AL985" s="17">
        <f t="shared" si="1155"/>
        <v>2</v>
      </c>
      <c r="AM985" s="17">
        <v>0</v>
      </c>
      <c r="AN985" s="17"/>
      <c r="AO985" s="17">
        <v>0</v>
      </c>
      <c r="AP985" s="17">
        <v>0</v>
      </c>
      <c r="AQ985" s="17">
        <v>0</v>
      </c>
      <c r="AR985" s="17" t="s">
        <v>136</v>
      </c>
      <c r="AS985" s="19">
        <f t="shared" si="908"/>
        <v>0</v>
      </c>
      <c r="AT985" s="19"/>
      <c r="AU985" s="19" t="e">
        <f>VLOOKUP(G985,ABNT5101!$I$3:$J$9,2)</f>
        <v>#N/A</v>
      </c>
      <c r="AV985" s="19" t="e">
        <f>VLOOKUP(G985,ABNT5101!$I$3:$M$9,5)</f>
        <v>#N/A</v>
      </c>
      <c r="AW985" s="17" t="str">
        <f>_xlfn.XLOOKUP(G985,ABNT5101!I:I,ABNT5101!L:L)</f>
        <v>-</v>
      </c>
      <c r="AX985" s="17" t="str">
        <f>_xlfn.XLOOKUP(G985,ABNT5101!$I:$I,ABNT5101!M:M)</f>
        <v>-</v>
      </c>
      <c r="AY985" s="17" t="str">
        <f>_xlfn.XLOOKUP(G985,ABNT5101!$I:$I,ABNT5101!N:N)</f>
        <v>-</v>
      </c>
      <c r="AZ985" s="17" t="str">
        <f>_xlfn.XLOOKUP(G985,ABNT5101!$I:$I,ABNT5101!O:O)</f>
        <v>-</v>
      </c>
      <c r="BA985" s="20" t="e">
        <f t="shared" si="909"/>
        <v>#N/A</v>
      </c>
      <c r="BB985" s="21" t="e">
        <f t="shared" ref="BB985:BC985" si="1184">BE985/AU985-1</f>
        <v>#N/A</v>
      </c>
      <c r="BC985" s="21" t="e">
        <f t="shared" si="1184"/>
        <v>#N/A</v>
      </c>
      <c r="BD985" s="21" t="str">
        <f t="shared" si="911"/>
        <v>-</v>
      </c>
      <c r="BE985" s="49"/>
      <c r="BF985" s="49"/>
      <c r="BG985" s="22"/>
      <c r="BH985" s="22"/>
      <c r="BI985" s="23"/>
      <c r="BJ985" s="22"/>
      <c r="BK985" s="20" t="e">
        <f t="shared" si="912"/>
        <v>#N/A</v>
      </c>
      <c r="BL985" s="20" t="e">
        <f t="shared" si="913"/>
        <v>#N/A</v>
      </c>
      <c r="BM985" s="20" t="e">
        <f t="shared" si="914"/>
        <v>#N/A</v>
      </c>
      <c r="BN985" s="20" t="str">
        <f t="shared" si="915"/>
        <v>ATENDE</v>
      </c>
      <c r="BO985" s="24" t="str">
        <f t="shared" si="916"/>
        <v>-</v>
      </c>
      <c r="BP985" s="24" t="str">
        <f t="shared" si="1157"/>
        <v>P6</v>
      </c>
      <c r="BQ985" s="25">
        <f t="shared" si="1060"/>
        <v>-1</v>
      </c>
      <c r="BR985" s="22"/>
      <c r="BS985" s="22"/>
      <c r="BT985" s="24">
        <f>IF(BP985="-","-",_xlfn.XLOOKUP(BP985,ABNT5101!$B$4:$B$9,ABNT5101!$C$4:$C$9))</f>
        <v>3</v>
      </c>
      <c r="BU985" s="24">
        <f>IF(BP985="-","-",_xlfn.XLOOKUP(BP985,ABNT5101!$B$4:$B$9,ABNT5101!$D$4:$D$9))</f>
        <v>0.6</v>
      </c>
      <c r="BV985" s="20" t="str">
        <f t="shared" si="918"/>
        <v>NÃO ATENDE</v>
      </c>
      <c r="BW985" s="20" t="str">
        <f t="shared" si="1061"/>
        <v>NÃO ATENDE</v>
      </c>
      <c r="BX985" s="20" t="str">
        <f t="shared" si="920"/>
        <v>NÃO ATENDE</v>
      </c>
      <c r="BY985" s="24" t="str">
        <f t="shared" si="1158"/>
        <v>P6</v>
      </c>
      <c r="BZ985" s="25">
        <f t="shared" si="921"/>
        <v>-1</v>
      </c>
      <c r="CA985" s="24"/>
      <c r="CB985" s="24"/>
      <c r="CC985" s="20">
        <f>IF(BY985="-","-",_xlfn.XLOOKUP(BY985,ABNT5101!$B$4:$B$9,ABNT5101!$C$4:$C$9))</f>
        <v>3</v>
      </c>
      <c r="CD985" s="24">
        <f>IF(BY985="-","-",_xlfn.XLOOKUP(BY985,ABNT5101!$B$4:$B$9,ABNT5101!$D$4:$D$9))</f>
        <v>0.6</v>
      </c>
      <c r="CE985" s="20" t="str">
        <f t="shared" si="922"/>
        <v>NÃO ATENDE</v>
      </c>
      <c r="CF985" s="20" t="str">
        <f t="shared" si="923"/>
        <v>NÃO ATENDE</v>
      </c>
      <c r="CG985" s="20" t="str">
        <f t="shared" si="1040"/>
        <v>NÃO ATENDE</v>
      </c>
      <c r="CH985" s="26" t="e">
        <f>_xlfn.XLOOKUP(CI985,'Banco de dados'!$B:$B,'Banco de dados'!$D:$D)</f>
        <v>#N/A</v>
      </c>
      <c r="CI985" s="50"/>
      <c r="CJ985" s="26" t="e">
        <f>_xlfn.XLOOKUP(CI985,'Banco de dados'!$B:$B,'Banco de dados'!$E:$E)</f>
        <v>#N/A</v>
      </c>
      <c r="CK985" s="26"/>
      <c r="CL985" s="26" t="e">
        <f>IF(CK985="-","-",_xlfn.XLOOKUP(CK985,'Banco de dados'!$B:$B,'Banco de dados'!$E:$E))</f>
        <v>#N/A</v>
      </c>
      <c r="CM985" s="28">
        <f t="shared" si="1159"/>
        <v>1</v>
      </c>
      <c r="CN985" s="26" t="e">
        <f>_xlfn.XLOOKUP(CI985,'Banco de dados'!$B:$B,'Banco de dados'!$H:$H)</f>
        <v>#N/A</v>
      </c>
      <c r="CO985" s="26" t="e">
        <f t="array" aca="1" ref="CO985" ca="1">_xludf.XLOOKUP(CK985,'Banco de dados'!$B:$B,'Banco de dados'!$H:$H)</f>
        <v>#NAME?</v>
      </c>
      <c r="CP985" s="26" t="e">
        <f t="array" aca="1" ref="CP985" ca="1">_xludf.XLOOKUP(CI985,'Banco de dados'!$B:$B,'Banco de dados'!$F:$F)</f>
        <v>#NAME?</v>
      </c>
      <c r="CQ985" s="26" t="e">
        <f t="array" aca="1" ref="CQ985" ca="1">_xludf.XLOOKUP(CK985,'Banco de dados'!$B:$B,'Banco de dados'!$F:$F)</f>
        <v>#NAME?</v>
      </c>
      <c r="CR985" s="27">
        <v>0</v>
      </c>
      <c r="CS985" s="27"/>
      <c r="CT985" s="26" t="str">
        <f>IF(AG985=0.5,"Suporte",IF(AND(AG985&gt;='Braços de IP'!$B$9,AG985&lt;='Braços de IP'!$D$9),'Braços de IP'!$E$9,IF(AND(AG985&gt;='Braços de IP'!$B$10,AG985&lt;='Braços de IP'!$D$10),'Braços de IP'!$E$10,IF(AND(AG985&gt;='Braços de IP'!$B$11,AG985&lt;='Braços de IP'!$D$11),'Braços de IP'!$E$11,IF(AND(AG985&gt;='Braços de IP'!$B$12,AG985&lt;='Braços de IP'!$D$12),'Braços de IP'!$E$12,IF(AND(AG985&gt;='Braços de IP'!$B$13,AG985&lt;='Braços de IP'!$D$13),'Braços de IP'!$E$13,IF(AND(AG985&gt;='Braços de IP'!$B$14,AG985&lt;='Braços de IP'!$D$14),'Braços de IP'!$E$14,"ERRO")))))))</f>
        <v>Curto I</v>
      </c>
      <c r="CU985" s="27"/>
      <c r="CV985" s="26" t="str">
        <f>IF($CU985="","",VLOOKUP($CU985,'Braços de IP'!$E$9:$I$15,2,0))</f>
        <v/>
      </c>
      <c r="CW985" s="29" t="str">
        <f>IF($CU985="","",VLOOKUP($CU985,'Braços de IP'!$E$9:$I$15,5,0))</f>
        <v/>
      </c>
      <c r="CX985" s="26"/>
      <c r="CY985" s="26"/>
      <c r="CZ985" s="26"/>
      <c r="DA985" s="26"/>
      <c r="DB985" s="26"/>
      <c r="DC985" s="26"/>
      <c r="DD985" s="30" t="e">
        <f t="shared" si="1160"/>
        <v>#N/A</v>
      </c>
      <c r="DE985" s="31">
        <f t="shared" si="1161"/>
        <v>30</v>
      </c>
      <c r="DF985" s="30" t="e">
        <f t="shared" si="1162"/>
        <v>#N/A</v>
      </c>
      <c r="DG985" s="32" t="e">
        <f t="shared" si="1163"/>
        <v>#N/A</v>
      </c>
      <c r="DH985" s="33" t="s">
        <v>172</v>
      </c>
      <c r="DI985" s="34"/>
      <c r="DJ985" s="35"/>
      <c r="DK985" s="16" t="s">
        <v>144</v>
      </c>
      <c r="DL985" s="16"/>
      <c r="DN985" s="36" t="e">
        <f t="shared" si="1164"/>
        <v>#VALUE!</v>
      </c>
    </row>
    <row r="986" spans="1:118" ht="15.75" customHeight="1" x14ac:dyDescent="0.25">
      <c r="A986" s="38" t="s">
        <v>158</v>
      </c>
      <c r="B986" s="16">
        <v>242</v>
      </c>
      <c r="C986" s="16" t="s">
        <v>146</v>
      </c>
      <c r="D986" s="16" t="s">
        <v>727</v>
      </c>
      <c r="E986" s="16">
        <v>-8.0545829999999992</v>
      </c>
      <c r="F986" s="16">
        <v>-34.956102999999999</v>
      </c>
      <c r="G986" s="27" t="s">
        <v>160</v>
      </c>
      <c r="H986" s="17" t="s">
        <v>136</v>
      </c>
      <c r="I986" s="16" t="s">
        <v>149</v>
      </c>
      <c r="J986" s="17" t="s">
        <v>137</v>
      </c>
      <c r="K986" s="18">
        <v>165</v>
      </c>
      <c r="L986" s="17" t="s">
        <v>138</v>
      </c>
      <c r="M986" s="17">
        <v>0</v>
      </c>
      <c r="N986" s="16">
        <f t="shared" si="1154"/>
        <v>330</v>
      </c>
      <c r="O986" s="17">
        <v>1</v>
      </c>
      <c r="P986" s="17">
        <v>2.2400000000000002</v>
      </c>
      <c r="Q986" s="17">
        <v>9.91</v>
      </c>
      <c r="R986" s="16"/>
      <c r="S986" s="16"/>
      <c r="T986" s="16">
        <v>0</v>
      </c>
      <c r="U986" s="17">
        <v>2.4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 t="s">
        <v>139</v>
      </c>
      <c r="AB986" s="17" t="s">
        <v>140</v>
      </c>
      <c r="AC986" s="17">
        <v>38.32</v>
      </c>
      <c r="AD986" s="17">
        <v>8.5</v>
      </c>
      <c r="AE986" s="17">
        <v>1</v>
      </c>
      <c r="AF986" s="17">
        <v>0.3</v>
      </c>
      <c r="AG986" s="17">
        <v>3.46</v>
      </c>
      <c r="AH986" s="17">
        <f t="shared" si="967"/>
        <v>3.16</v>
      </c>
      <c r="AI986" s="17" t="s">
        <v>136</v>
      </c>
      <c r="AJ986" s="17" t="s">
        <v>136</v>
      </c>
      <c r="AK986" s="17" t="s">
        <v>141</v>
      </c>
      <c r="AL986" s="17">
        <f t="shared" si="1155"/>
        <v>2</v>
      </c>
      <c r="AM986" s="17">
        <v>0</v>
      </c>
      <c r="AN986" s="17"/>
      <c r="AO986" s="17">
        <v>0</v>
      </c>
      <c r="AP986" s="17">
        <v>0</v>
      </c>
      <c r="AQ986" s="17">
        <v>0</v>
      </c>
      <c r="AR986" s="17" t="s">
        <v>136</v>
      </c>
      <c r="AS986" s="19">
        <f t="shared" si="908"/>
        <v>0</v>
      </c>
      <c r="AT986" s="19"/>
      <c r="AU986" s="19">
        <f>VLOOKUP(G986,ABNT5101!$I$3:$J$9,2)</f>
        <v>10</v>
      </c>
      <c r="AV986" s="19">
        <f>VLOOKUP(G986,ABNT5101!$I$3:$M$9,5)</f>
        <v>0.18</v>
      </c>
      <c r="AW986" s="17" t="str">
        <f>_xlfn.XLOOKUP(G986,ABNT5101!I:I,ABNT5101!L:L)</f>
        <v>-</v>
      </c>
      <c r="AX986" s="17">
        <f>_xlfn.XLOOKUP(G986,ABNT5101!$I:$I,ABNT5101!M:M)</f>
        <v>0.18</v>
      </c>
      <c r="AY986" s="17" t="str">
        <f>_xlfn.XLOOKUP(G986,ABNT5101!$I:$I,ABNT5101!N:N)</f>
        <v>-</v>
      </c>
      <c r="AZ986" s="17">
        <f>_xlfn.XLOOKUP(G986,ABNT5101!$I:$I,ABNT5101!O:O)</f>
        <v>16</v>
      </c>
      <c r="BA986" s="20" t="str">
        <f t="shared" si="909"/>
        <v>ATENDE</v>
      </c>
      <c r="BB986" s="21">
        <f t="shared" ref="BB986:BC986" si="1185">BE986/AU986-1</f>
        <v>0.22300000000000009</v>
      </c>
      <c r="BC986" s="21">
        <f t="shared" si="1185"/>
        <v>1.4444444444444446</v>
      </c>
      <c r="BD986" s="21" t="str">
        <f t="shared" si="911"/>
        <v>-</v>
      </c>
      <c r="BE986" s="22">
        <v>12.23</v>
      </c>
      <c r="BF986" s="22">
        <v>0.44</v>
      </c>
      <c r="BG986" s="22"/>
      <c r="BH986" s="22"/>
      <c r="BI986" s="23"/>
      <c r="BJ986" s="22"/>
      <c r="BK986" s="20" t="str">
        <f t="shared" si="912"/>
        <v>ATENDE</v>
      </c>
      <c r="BL986" s="20" t="str">
        <f t="shared" si="913"/>
        <v>ATENDE</v>
      </c>
      <c r="BM986" s="20" t="str">
        <f t="shared" si="914"/>
        <v>ATENDE</v>
      </c>
      <c r="BN986" s="20" t="str">
        <f t="shared" si="915"/>
        <v>ATENDE</v>
      </c>
      <c r="BO986" s="24" t="str">
        <f t="shared" si="916"/>
        <v>C4</v>
      </c>
      <c r="BP986" s="24" t="str">
        <f t="shared" si="1157"/>
        <v>P5</v>
      </c>
      <c r="BQ986" s="25">
        <f t="shared" si="1060"/>
        <v>0.49</v>
      </c>
      <c r="BR986" s="22">
        <v>7.45</v>
      </c>
      <c r="BS986" s="22">
        <v>4.3899999999999997</v>
      </c>
      <c r="BT986" s="24">
        <f>IF(BP986="-","-",_xlfn.XLOOKUP(BP986,ABNT5101!$B$4:$B$9,ABNT5101!$C$4:$C$9))</f>
        <v>5</v>
      </c>
      <c r="BU986" s="24">
        <f>IF(BP986="-","-",_xlfn.XLOOKUP(BP986,ABNT5101!$B$4:$B$9,ABNT5101!$D$4:$D$9))</f>
        <v>1</v>
      </c>
      <c r="BV986" s="20" t="str">
        <f t="shared" si="918"/>
        <v>ATENDE</v>
      </c>
      <c r="BW986" s="20" t="str">
        <f t="shared" si="1061"/>
        <v>ATENDE</v>
      </c>
      <c r="BX986" s="20" t="str">
        <f t="shared" si="920"/>
        <v>ATENDE</v>
      </c>
      <c r="BY986" s="24" t="str">
        <f t="shared" si="1158"/>
        <v>P5</v>
      </c>
      <c r="BZ986" s="25">
        <f t="shared" si="921"/>
        <v>0.6339999999999999</v>
      </c>
      <c r="CA986" s="24">
        <v>8.17</v>
      </c>
      <c r="CB986" s="24">
        <v>3.23</v>
      </c>
      <c r="CC986" s="20">
        <f>IF(BY986="-","-",_xlfn.XLOOKUP(BY986,ABNT5101!$B$4:$B$9,ABNT5101!$C$4:$C$9))</f>
        <v>5</v>
      </c>
      <c r="CD986" s="24">
        <f>IF(BY986="-","-",_xlfn.XLOOKUP(BY986,ABNT5101!$B$4:$B$9,ABNT5101!$D$4:$D$9))</f>
        <v>1</v>
      </c>
      <c r="CE986" s="20" t="str">
        <f t="shared" si="922"/>
        <v>ATENDE</v>
      </c>
      <c r="CF986" s="20" t="str">
        <f t="shared" si="923"/>
        <v>ATENDE</v>
      </c>
      <c r="CG986" s="20" t="str">
        <f t="shared" si="1040"/>
        <v>ATENDE</v>
      </c>
      <c r="CH986" s="26" t="str">
        <f>_xlfn.XLOOKUP(CI986,'Banco de dados'!$B:$B,'Banco de dados'!$D:$D)</f>
        <v>LEDSTAR</v>
      </c>
      <c r="CI986" s="27" t="s">
        <v>242</v>
      </c>
      <c r="CJ986" s="26" t="str">
        <f>_xlfn.XLOOKUP(CI986,'Banco de dados'!$B:$B,'Banco de dados'!$E:$E)</f>
        <v>LUM LED SL VT 9.1 65W</v>
      </c>
      <c r="CK986" s="26"/>
      <c r="CL986" s="26" t="e">
        <f>IF(CK986="-","-",_xlfn.XLOOKUP(CK986,'Banco de dados'!$B:$B,'Banco de dados'!$E:$E))</f>
        <v>#N/A</v>
      </c>
      <c r="CM986" s="28">
        <f t="shared" si="1159"/>
        <v>1</v>
      </c>
      <c r="CN986" s="26">
        <f>_xlfn.XLOOKUP(CI986,'Banco de dados'!$B:$B,'Banco de dados'!$H:$H)</f>
        <v>65</v>
      </c>
      <c r="CO986" s="26" t="e">
        <f t="array" aca="1" ref="CO986" ca="1">_xludf.XLOOKUP(CK986,'Banco de dados'!$B:$B,'Banco de dados'!$H:$H)</f>
        <v>#NAME?</v>
      </c>
      <c r="CP986" s="26" t="e">
        <f t="array" aca="1" ref="CP986" ca="1">_xludf.XLOOKUP(CI986,'Banco de dados'!$B:$B,'Banco de dados'!$F:$F)</f>
        <v>#NAME?</v>
      </c>
      <c r="CQ986" s="26" t="e">
        <f t="array" aca="1" ref="CQ986" ca="1">_xludf.XLOOKUP(CK986,'Banco de dados'!$B:$B,'Banco de dados'!$F:$F)</f>
        <v>#NAME?</v>
      </c>
      <c r="CR986" s="27">
        <v>0</v>
      </c>
      <c r="CS986" s="27"/>
      <c r="CT986" s="26" t="str">
        <f>IF(AG986=0.5,"Suporte",IF(AND(AG986&gt;='Braços de IP'!$B$9,AG986&lt;='Braços de IP'!$D$9),'Braços de IP'!$E$9,IF(AND(AG986&gt;='Braços de IP'!$B$10,AG986&lt;='Braços de IP'!$D$10),'Braços de IP'!$E$10,IF(AND(AG986&gt;='Braços de IP'!$B$11,AG986&lt;='Braços de IP'!$D$11),'Braços de IP'!$E$11,IF(AND(AG986&gt;='Braços de IP'!$B$12,AG986&lt;='Braços de IP'!$D$12),'Braços de IP'!$E$12,IF(AND(AG986&gt;='Braços de IP'!$B$13,AG986&lt;='Braços de IP'!$D$13),'Braços de IP'!$E$13,IF(AND(AG986&gt;='Braços de IP'!$B$14,AG986&lt;='Braços de IP'!$D$14),'Braços de IP'!$E$14,"ERRO")))))))</f>
        <v>Longo II</v>
      </c>
      <c r="CU986" s="27"/>
      <c r="CV986" s="26" t="str">
        <f>IF($CU986="","",VLOOKUP($CU986,'Braços de IP'!$E$9:$I$15,2,0))</f>
        <v/>
      </c>
      <c r="CW986" s="29" t="str">
        <f>IF($CU986="","",VLOOKUP($CU986,'Braços de IP'!$E$9:$I$15,5,0))</f>
        <v/>
      </c>
      <c r="CX986" s="26"/>
      <c r="CY986" s="26"/>
      <c r="CZ986" s="26"/>
      <c r="DA986" s="26"/>
      <c r="DB986" s="26"/>
      <c r="DC986" s="26"/>
      <c r="DD986" s="30">
        <f t="shared" si="1160"/>
        <v>65</v>
      </c>
      <c r="DE986" s="31">
        <f t="shared" si="1161"/>
        <v>165</v>
      </c>
      <c r="DF986" s="30">
        <f t="shared" si="1162"/>
        <v>230</v>
      </c>
      <c r="DG986" s="32">
        <f t="shared" si="1163"/>
        <v>0.60606060606060608</v>
      </c>
      <c r="DH986" s="33" t="s">
        <v>172</v>
      </c>
      <c r="DI986" s="34"/>
      <c r="DJ986" s="35"/>
      <c r="DK986" s="16" t="s">
        <v>144</v>
      </c>
      <c r="DL986" s="16"/>
      <c r="DN986" s="36" t="e">
        <f t="shared" si="1164"/>
        <v>#VALUE!</v>
      </c>
    </row>
    <row r="987" spans="1:118" ht="15.75" customHeight="1" x14ac:dyDescent="0.25">
      <c r="A987" s="38" t="s">
        <v>158</v>
      </c>
      <c r="B987" s="16">
        <v>242</v>
      </c>
      <c r="C987" s="16" t="s">
        <v>146</v>
      </c>
      <c r="D987" s="16" t="s">
        <v>727</v>
      </c>
      <c r="E987" s="16">
        <v>-8.0545829999999992</v>
      </c>
      <c r="F987" s="16">
        <v>-34.956102999999999</v>
      </c>
      <c r="G987" s="27" t="s">
        <v>160</v>
      </c>
      <c r="H987" s="17" t="s">
        <v>136</v>
      </c>
      <c r="I987" s="16" t="s">
        <v>149</v>
      </c>
      <c r="J987" s="17" t="s">
        <v>137</v>
      </c>
      <c r="K987" s="18">
        <v>165</v>
      </c>
      <c r="L987" s="17" t="s">
        <v>138</v>
      </c>
      <c r="M987" s="17">
        <v>0</v>
      </c>
      <c r="N987" s="16">
        <f t="shared" si="1154"/>
        <v>330</v>
      </c>
      <c r="O987" s="17">
        <v>1</v>
      </c>
      <c r="P987" s="17">
        <v>2.2400000000000002</v>
      </c>
      <c r="Q987" s="17">
        <v>9.91</v>
      </c>
      <c r="R987" s="16"/>
      <c r="S987" s="16"/>
      <c r="T987" s="16">
        <v>0</v>
      </c>
      <c r="U987" s="17">
        <v>2.4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 t="s">
        <v>139</v>
      </c>
      <c r="AB987" s="17" t="s">
        <v>140</v>
      </c>
      <c r="AC987" s="17">
        <v>38.32</v>
      </c>
      <c r="AD987" s="17">
        <v>8.5</v>
      </c>
      <c r="AE987" s="17">
        <v>1</v>
      </c>
      <c r="AF987" s="17">
        <v>0.3</v>
      </c>
      <c r="AG987" s="17">
        <v>3.46</v>
      </c>
      <c r="AH987" s="17">
        <f t="shared" si="967"/>
        <v>3.16</v>
      </c>
      <c r="AI987" s="17" t="s">
        <v>136</v>
      </c>
      <c r="AJ987" s="17" t="s">
        <v>136</v>
      </c>
      <c r="AK987" s="17" t="s">
        <v>141</v>
      </c>
      <c r="AL987" s="17">
        <f t="shared" si="1155"/>
        <v>2</v>
      </c>
      <c r="AM987" s="17">
        <v>0</v>
      </c>
      <c r="AN987" s="17"/>
      <c r="AO987" s="17">
        <v>0</v>
      </c>
      <c r="AP987" s="17">
        <v>0</v>
      </c>
      <c r="AQ987" s="17">
        <v>0</v>
      </c>
      <c r="AR987" s="17" t="s">
        <v>136</v>
      </c>
      <c r="AS987" s="19">
        <f t="shared" si="908"/>
        <v>0</v>
      </c>
      <c r="AT987" s="19"/>
      <c r="AU987" s="19">
        <f>VLOOKUP(G987,ABNT5101!$I$3:$J$9,2)</f>
        <v>10</v>
      </c>
      <c r="AV987" s="19">
        <f>VLOOKUP(G987,ABNT5101!$I$3:$M$9,5)</f>
        <v>0.18</v>
      </c>
      <c r="AW987" s="17" t="str">
        <f>_xlfn.XLOOKUP(G987,ABNT5101!I:I,ABNT5101!L:L)</f>
        <v>-</v>
      </c>
      <c r="AX987" s="17">
        <f>_xlfn.XLOOKUP(G987,ABNT5101!$I:$I,ABNT5101!M:M)</f>
        <v>0.18</v>
      </c>
      <c r="AY987" s="17" t="str">
        <f>_xlfn.XLOOKUP(G987,ABNT5101!$I:$I,ABNT5101!N:N)</f>
        <v>-</v>
      </c>
      <c r="AZ987" s="17">
        <f>_xlfn.XLOOKUP(G987,ABNT5101!$I:$I,ABNT5101!O:O)</f>
        <v>16</v>
      </c>
      <c r="BA987" s="20" t="str">
        <f t="shared" si="909"/>
        <v>ATENDE</v>
      </c>
      <c r="BB987" s="21">
        <f t="shared" ref="BB987:BC987" si="1186">BE987/AU987-1</f>
        <v>0.10399999999999987</v>
      </c>
      <c r="BC987" s="21">
        <f t="shared" si="1186"/>
        <v>1.6666666666666665</v>
      </c>
      <c r="BD987" s="21" t="str">
        <f t="shared" si="911"/>
        <v>-</v>
      </c>
      <c r="BE987" s="22">
        <v>11.04</v>
      </c>
      <c r="BF987" s="22">
        <v>0.48</v>
      </c>
      <c r="BG987" s="22"/>
      <c r="BH987" s="22"/>
      <c r="BI987" s="23"/>
      <c r="BJ987" s="22"/>
      <c r="BK987" s="20" t="str">
        <f t="shared" si="912"/>
        <v>ATENDE</v>
      </c>
      <c r="BL987" s="20" t="str">
        <f t="shared" si="913"/>
        <v>ATENDE</v>
      </c>
      <c r="BM987" s="20" t="str">
        <f t="shared" si="914"/>
        <v>ATENDE</v>
      </c>
      <c r="BN987" s="20" t="str">
        <f t="shared" si="915"/>
        <v>ATENDE</v>
      </c>
      <c r="BO987" s="24" t="str">
        <f t="shared" si="916"/>
        <v>C4</v>
      </c>
      <c r="BP987" s="24" t="str">
        <f t="shared" si="1157"/>
        <v>P5</v>
      </c>
      <c r="BQ987" s="25">
        <f t="shared" si="1060"/>
        <v>0.19399999999999995</v>
      </c>
      <c r="BR987" s="22">
        <v>5.97</v>
      </c>
      <c r="BS987" s="22">
        <v>2.31</v>
      </c>
      <c r="BT987" s="24">
        <f>IF(BP987="-","-",_xlfn.XLOOKUP(BP987,ABNT5101!$B$4:$B$9,ABNT5101!$C$4:$C$9))</f>
        <v>5</v>
      </c>
      <c r="BU987" s="24">
        <f>IF(BP987="-","-",_xlfn.XLOOKUP(BP987,ABNT5101!$B$4:$B$9,ABNT5101!$D$4:$D$9))</f>
        <v>1</v>
      </c>
      <c r="BV987" s="20" t="str">
        <f t="shared" si="918"/>
        <v>ATENDE</v>
      </c>
      <c r="BW987" s="20" t="str">
        <f t="shared" si="1061"/>
        <v>ATENDE</v>
      </c>
      <c r="BX987" s="20" t="str">
        <f t="shared" si="920"/>
        <v>ATENDE</v>
      </c>
      <c r="BY987" s="24" t="str">
        <f t="shared" si="1158"/>
        <v>P5</v>
      </c>
      <c r="BZ987" s="25">
        <f t="shared" si="921"/>
        <v>0.50600000000000001</v>
      </c>
      <c r="CA987" s="24">
        <v>7.53</v>
      </c>
      <c r="CB987" s="24">
        <v>5.56</v>
      </c>
      <c r="CC987" s="20">
        <f>IF(BY987="-","-",_xlfn.XLOOKUP(BY987,ABNT5101!$B$4:$B$9,ABNT5101!$C$4:$C$9))</f>
        <v>5</v>
      </c>
      <c r="CD987" s="24">
        <f>IF(BY987="-","-",_xlfn.XLOOKUP(BY987,ABNT5101!$B$4:$B$9,ABNT5101!$D$4:$D$9))</f>
        <v>1</v>
      </c>
      <c r="CE987" s="20" t="str">
        <f t="shared" si="922"/>
        <v>ATENDE</v>
      </c>
      <c r="CF987" s="20" t="str">
        <f t="shared" si="923"/>
        <v>ATENDE</v>
      </c>
      <c r="CG987" s="20" t="str">
        <f t="shared" si="1040"/>
        <v>ATENDE</v>
      </c>
      <c r="CH987" s="26" t="str">
        <f>_xlfn.XLOOKUP(CI987,'Banco de dados'!$B:$B,'Banco de dados'!$D:$D)</f>
        <v>SX LIGHTING</v>
      </c>
      <c r="CI987" s="27" t="s">
        <v>401</v>
      </c>
      <c r="CJ987" s="26" t="str">
        <f>_xlfn.XLOOKUP(CI987,'Banco de dados'!$B:$B,'Banco de dados'!$E:$E)</f>
        <v>SXINEVO050K50L12CZF7PHF</v>
      </c>
      <c r="CK987" s="26"/>
      <c r="CL987" s="26" t="e">
        <f>IF(CK987="-","-",_xlfn.XLOOKUP(CK987,'Banco de dados'!$B:$B,'Banco de dados'!$E:$E))</f>
        <v>#N/A</v>
      </c>
      <c r="CM987" s="28">
        <f t="shared" si="1159"/>
        <v>1</v>
      </c>
      <c r="CN987" s="26">
        <f>_xlfn.XLOOKUP(CI987,'Banco de dados'!$B:$B,'Banco de dados'!$H:$H)</f>
        <v>50</v>
      </c>
      <c r="CO987" s="26" t="e">
        <f t="array" aca="1" ref="CO987" ca="1">_xludf.XLOOKUP(CK987,'Banco de dados'!$B:$B,'Banco de dados'!$H:$H)</f>
        <v>#NAME?</v>
      </c>
      <c r="CP987" s="26" t="e">
        <f t="array" aca="1" ref="CP987" ca="1">_xludf.XLOOKUP(CI987,'Banco de dados'!$B:$B,'Banco de dados'!$F:$F)</f>
        <v>#NAME?</v>
      </c>
      <c r="CQ987" s="26" t="e">
        <f t="array" aca="1" ref="CQ987" ca="1">_xludf.XLOOKUP(CK987,'Banco de dados'!$B:$B,'Banco de dados'!$F:$F)</f>
        <v>#NAME?</v>
      </c>
      <c r="CR987" s="27">
        <v>0</v>
      </c>
      <c r="CS987" s="27"/>
      <c r="CT987" s="26" t="str">
        <f>IF(AG987=0.5,"Suporte",IF(AND(AG987&gt;='Braços de IP'!$B$9,AG987&lt;='Braços de IP'!$D$9),'Braços de IP'!$E$9,IF(AND(AG987&gt;='Braços de IP'!$B$10,AG987&lt;='Braços de IP'!$D$10),'Braços de IP'!$E$10,IF(AND(AG987&gt;='Braços de IP'!$B$11,AG987&lt;='Braços de IP'!$D$11),'Braços de IP'!$E$11,IF(AND(AG987&gt;='Braços de IP'!$B$12,AG987&lt;='Braços de IP'!$D$12),'Braços de IP'!$E$12,IF(AND(AG987&gt;='Braços de IP'!$B$13,AG987&lt;='Braços de IP'!$D$13),'Braços de IP'!$E$13,IF(AND(AG987&gt;='Braços de IP'!$B$14,AG987&lt;='Braços de IP'!$D$14),'Braços de IP'!$E$14,"ERRO")))))))</f>
        <v>Longo II</v>
      </c>
      <c r="CU987" s="27"/>
      <c r="CV987" s="26" t="str">
        <f>IF($CU987="","",VLOOKUP($CU987,'Braços de IP'!$E$9:$I$15,2,0))</f>
        <v/>
      </c>
      <c r="CW987" s="29" t="str">
        <f>IF($CU987="","",VLOOKUP($CU987,'Braços de IP'!$E$9:$I$15,5,0))</f>
        <v/>
      </c>
      <c r="CX987" s="26"/>
      <c r="CY987" s="26"/>
      <c r="CZ987" s="26"/>
      <c r="DA987" s="26"/>
      <c r="DB987" s="26"/>
      <c r="DC987" s="26"/>
      <c r="DD987" s="30">
        <f t="shared" si="1160"/>
        <v>50</v>
      </c>
      <c r="DE987" s="31">
        <f t="shared" si="1161"/>
        <v>165</v>
      </c>
      <c r="DF987" s="30">
        <f t="shared" si="1162"/>
        <v>215</v>
      </c>
      <c r="DG987" s="32">
        <f t="shared" si="1163"/>
        <v>0.69696969696969702</v>
      </c>
      <c r="DH987" s="33" t="s">
        <v>172</v>
      </c>
      <c r="DI987" s="34"/>
      <c r="DJ987" s="35"/>
      <c r="DK987" s="16" t="s">
        <v>144</v>
      </c>
      <c r="DL987" s="16"/>
      <c r="DN987" s="36" t="e">
        <f t="shared" si="1164"/>
        <v>#VALUE!</v>
      </c>
    </row>
    <row r="988" spans="1:118" ht="15.75" customHeight="1" x14ac:dyDescent="0.25">
      <c r="A988" s="38" t="s">
        <v>158</v>
      </c>
      <c r="B988" s="16">
        <v>242</v>
      </c>
      <c r="C988" s="16" t="s">
        <v>146</v>
      </c>
      <c r="D988" s="16" t="s">
        <v>727</v>
      </c>
      <c r="E988" s="16">
        <v>-8.0545829999999992</v>
      </c>
      <c r="F988" s="16">
        <v>-34.956102999999999</v>
      </c>
      <c r="G988" s="27" t="s">
        <v>160</v>
      </c>
      <c r="H988" s="17" t="s">
        <v>136</v>
      </c>
      <c r="I988" s="16" t="s">
        <v>149</v>
      </c>
      <c r="J988" s="17" t="s">
        <v>137</v>
      </c>
      <c r="K988" s="18">
        <v>165</v>
      </c>
      <c r="L988" s="17" t="s">
        <v>138</v>
      </c>
      <c r="M988" s="17">
        <v>0</v>
      </c>
      <c r="N988" s="16">
        <f t="shared" si="1154"/>
        <v>330</v>
      </c>
      <c r="O988" s="17">
        <v>1</v>
      </c>
      <c r="P988" s="17">
        <v>2.2400000000000002</v>
      </c>
      <c r="Q988" s="17">
        <v>9.91</v>
      </c>
      <c r="R988" s="16"/>
      <c r="S988" s="16"/>
      <c r="T988" s="16">
        <v>0</v>
      </c>
      <c r="U988" s="17">
        <v>2.4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 t="s">
        <v>139</v>
      </c>
      <c r="AB988" s="17" t="s">
        <v>140</v>
      </c>
      <c r="AC988" s="17">
        <v>38.32</v>
      </c>
      <c r="AD988" s="17">
        <v>8.5</v>
      </c>
      <c r="AE988" s="17">
        <v>1</v>
      </c>
      <c r="AF988" s="17">
        <v>0.3</v>
      </c>
      <c r="AG988" s="17">
        <v>3.46</v>
      </c>
      <c r="AH988" s="17">
        <f t="shared" si="967"/>
        <v>3.16</v>
      </c>
      <c r="AI988" s="17" t="s">
        <v>136</v>
      </c>
      <c r="AJ988" s="17" t="s">
        <v>136</v>
      </c>
      <c r="AK988" s="17" t="s">
        <v>141</v>
      </c>
      <c r="AL988" s="17">
        <f t="shared" si="1155"/>
        <v>2</v>
      </c>
      <c r="AM988" s="17">
        <v>0</v>
      </c>
      <c r="AN988" s="17"/>
      <c r="AO988" s="17">
        <v>0</v>
      </c>
      <c r="AP988" s="17">
        <v>0</v>
      </c>
      <c r="AQ988" s="17">
        <v>0</v>
      </c>
      <c r="AR988" s="17" t="s">
        <v>136</v>
      </c>
      <c r="AS988" s="19">
        <f t="shared" si="908"/>
        <v>0</v>
      </c>
      <c r="AT988" s="19"/>
      <c r="AU988" s="19">
        <f>VLOOKUP(G988,ABNT5101!$I$3:$J$9,2)</f>
        <v>10</v>
      </c>
      <c r="AV988" s="19">
        <f>VLOOKUP(G988,ABNT5101!$I$3:$M$9,5)</f>
        <v>0.18</v>
      </c>
      <c r="AW988" s="17" t="str">
        <f>_xlfn.XLOOKUP(G988,ABNT5101!I:I,ABNT5101!L:L)</f>
        <v>-</v>
      </c>
      <c r="AX988" s="17">
        <f>_xlfn.XLOOKUP(G988,ABNT5101!$I:$I,ABNT5101!M:M)</f>
        <v>0.18</v>
      </c>
      <c r="AY988" s="17" t="str">
        <f>_xlfn.XLOOKUP(G988,ABNT5101!$I:$I,ABNT5101!N:N)</f>
        <v>-</v>
      </c>
      <c r="AZ988" s="17">
        <f>_xlfn.XLOOKUP(G988,ABNT5101!$I:$I,ABNT5101!O:O)</f>
        <v>16</v>
      </c>
      <c r="BA988" s="20" t="str">
        <f t="shared" si="909"/>
        <v>ATENDE</v>
      </c>
      <c r="BB988" s="21">
        <f t="shared" ref="BB988:BC988" si="1187">BE988/AU988-1</f>
        <v>0.23100000000000009</v>
      </c>
      <c r="BC988" s="21">
        <f t="shared" si="1187"/>
        <v>1.8333333333333335</v>
      </c>
      <c r="BD988" s="21" t="str">
        <f t="shared" si="911"/>
        <v>-</v>
      </c>
      <c r="BE988" s="22">
        <v>12.31</v>
      </c>
      <c r="BF988" s="22">
        <v>0.51</v>
      </c>
      <c r="BG988" s="22"/>
      <c r="BH988" s="22"/>
      <c r="BI988" s="23"/>
      <c r="BJ988" s="22"/>
      <c r="BK988" s="20" t="str">
        <f t="shared" si="912"/>
        <v>ATENDE</v>
      </c>
      <c r="BL988" s="20" t="str">
        <f t="shared" si="913"/>
        <v>ATENDE</v>
      </c>
      <c r="BM988" s="20" t="str">
        <f t="shared" si="914"/>
        <v>ATENDE</v>
      </c>
      <c r="BN988" s="20" t="str">
        <f t="shared" si="915"/>
        <v>ATENDE</v>
      </c>
      <c r="BO988" s="24" t="str">
        <f t="shared" si="916"/>
        <v>C4</v>
      </c>
      <c r="BP988" s="24" t="str">
        <f t="shared" si="1157"/>
        <v>P5</v>
      </c>
      <c r="BQ988" s="25">
        <f t="shared" si="1060"/>
        <v>0.35199999999999987</v>
      </c>
      <c r="BR988" s="22">
        <v>6.76</v>
      </c>
      <c r="BS988" s="22">
        <v>3.44</v>
      </c>
      <c r="BT988" s="24">
        <f>IF(BP988="-","-",_xlfn.XLOOKUP(BP988,ABNT5101!$B$4:$B$9,ABNT5101!$C$4:$C$9))</f>
        <v>5</v>
      </c>
      <c r="BU988" s="24">
        <f>IF(BP988="-","-",_xlfn.XLOOKUP(BP988,ABNT5101!$B$4:$B$9,ABNT5101!$D$4:$D$9))</f>
        <v>1</v>
      </c>
      <c r="BV988" s="20" t="str">
        <f t="shared" si="918"/>
        <v>ATENDE</v>
      </c>
      <c r="BW988" s="20" t="str">
        <f t="shared" si="1061"/>
        <v>ATENDE</v>
      </c>
      <c r="BX988" s="20" t="str">
        <f t="shared" si="920"/>
        <v>ATENDE</v>
      </c>
      <c r="BY988" s="24" t="str">
        <f t="shared" si="1158"/>
        <v>P5</v>
      </c>
      <c r="BZ988" s="25">
        <f t="shared" si="921"/>
        <v>0.27800000000000002</v>
      </c>
      <c r="CA988" s="24">
        <v>6.39</v>
      </c>
      <c r="CB988" s="24">
        <v>4.1399999999999997</v>
      </c>
      <c r="CC988" s="20">
        <f>IF(BY988="-","-",_xlfn.XLOOKUP(BY988,ABNT5101!$B$4:$B$9,ABNT5101!$C$4:$C$9))</f>
        <v>5</v>
      </c>
      <c r="CD988" s="24">
        <f>IF(BY988="-","-",_xlfn.XLOOKUP(BY988,ABNT5101!$B$4:$B$9,ABNT5101!$D$4:$D$9))</f>
        <v>1</v>
      </c>
      <c r="CE988" s="20" t="str">
        <f t="shared" si="922"/>
        <v>ATENDE</v>
      </c>
      <c r="CF988" s="20" t="str">
        <f t="shared" si="923"/>
        <v>ATENDE</v>
      </c>
      <c r="CG988" s="20" t="str">
        <f t="shared" si="1040"/>
        <v>ATENDE</v>
      </c>
      <c r="CH988" s="26" t="str">
        <f>_xlfn.XLOOKUP(CI988,'Banco de dados'!$B:$B,'Banco de dados'!$D:$D)</f>
        <v>TECNOWATT</v>
      </c>
      <c r="CI988" s="27" t="s">
        <v>324</v>
      </c>
      <c r="CJ988" s="26" t="str">
        <f>_xlfn.XLOOKUP(CI988,'Banco de dados'!$B:$B,'Banco de dados'!$E:$E)</f>
        <v>SIGSAGPTLRRSSNDL_60W_73IBBRS
1-10C1MUN6.5</v>
      </c>
      <c r="CK988" s="26"/>
      <c r="CL988" s="26" t="e">
        <f>IF(CK988="-","-",_xlfn.XLOOKUP(CK988,'Banco de dados'!$B:$B,'Banco de dados'!$E:$E))</f>
        <v>#N/A</v>
      </c>
      <c r="CM988" s="28">
        <f t="shared" si="1159"/>
        <v>1</v>
      </c>
      <c r="CN988" s="26">
        <f>_xlfn.XLOOKUP(CI988,'Banco de dados'!$B:$B,'Banco de dados'!$H:$H)</f>
        <v>60</v>
      </c>
      <c r="CO988" s="26" t="e">
        <f t="array" aca="1" ref="CO988" ca="1">_xludf.XLOOKUP(CK988,'Banco de dados'!$B:$B,'Banco de dados'!$H:$H)</f>
        <v>#NAME?</v>
      </c>
      <c r="CP988" s="26" t="e">
        <f t="array" aca="1" ref="CP988" ca="1">_xludf.XLOOKUP(CI988,'Banco de dados'!$B:$B,'Banco de dados'!$F:$F)</f>
        <v>#NAME?</v>
      </c>
      <c r="CQ988" s="26" t="e">
        <f t="array" aca="1" ref="CQ988" ca="1">_xludf.XLOOKUP(CK988,'Banco de dados'!$B:$B,'Banco de dados'!$F:$F)</f>
        <v>#NAME?</v>
      </c>
      <c r="CR988" s="27">
        <v>0</v>
      </c>
      <c r="CS988" s="27"/>
      <c r="CT988" s="26" t="str">
        <f>IF(AG988=0.5,"Suporte",IF(AND(AG988&gt;='Braços de IP'!$B$9,AG988&lt;='Braços de IP'!$D$9),'Braços de IP'!$E$9,IF(AND(AG988&gt;='Braços de IP'!$B$10,AG988&lt;='Braços de IP'!$D$10),'Braços de IP'!$E$10,IF(AND(AG988&gt;='Braços de IP'!$B$11,AG988&lt;='Braços de IP'!$D$11),'Braços de IP'!$E$11,IF(AND(AG988&gt;='Braços de IP'!$B$12,AG988&lt;='Braços de IP'!$D$12),'Braços de IP'!$E$12,IF(AND(AG988&gt;='Braços de IP'!$B$13,AG988&lt;='Braços de IP'!$D$13),'Braços de IP'!$E$13,IF(AND(AG988&gt;='Braços de IP'!$B$14,AG988&lt;='Braços de IP'!$D$14),'Braços de IP'!$E$14,"ERRO")))))))</f>
        <v>Longo II</v>
      </c>
      <c r="CU988" s="27"/>
      <c r="CV988" s="26" t="str">
        <f>IF($CU988="","",VLOOKUP($CU988,'Braços de IP'!$E$9:$I$15,2,0))</f>
        <v/>
      </c>
      <c r="CW988" s="29" t="str">
        <f>IF($CU988="","",VLOOKUP($CU988,'Braços de IP'!$E$9:$I$15,5,0))</f>
        <v/>
      </c>
      <c r="CX988" s="26"/>
      <c r="CY988" s="26"/>
      <c r="CZ988" s="26"/>
      <c r="DA988" s="26"/>
      <c r="DB988" s="26"/>
      <c r="DC988" s="26"/>
      <c r="DD988" s="30">
        <f t="shared" si="1160"/>
        <v>60</v>
      </c>
      <c r="DE988" s="31">
        <f t="shared" si="1161"/>
        <v>165</v>
      </c>
      <c r="DF988" s="30">
        <f t="shared" si="1162"/>
        <v>225</v>
      </c>
      <c r="DG988" s="32">
        <f t="shared" si="1163"/>
        <v>0.63636363636363635</v>
      </c>
      <c r="DH988" s="33" t="s">
        <v>172</v>
      </c>
      <c r="DI988" s="34"/>
      <c r="DJ988" s="35"/>
      <c r="DK988" s="16" t="s">
        <v>144</v>
      </c>
      <c r="DL988" s="16"/>
      <c r="DN988" s="36" t="e">
        <f t="shared" si="1164"/>
        <v>#VALUE!</v>
      </c>
    </row>
    <row r="989" spans="1:118" ht="15.75" customHeight="1" x14ac:dyDescent="0.25">
      <c r="B989" s="16">
        <v>243</v>
      </c>
      <c r="C989" s="16" t="s">
        <v>583</v>
      </c>
      <c r="D989" s="16" t="s">
        <v>728</v>
      </c>
      <c r="E989" s="16">
        <v>-8.0102159999999998</v>
      </c>
      <c r="F989" s="16">
        <v>-34.953153</v>
      </c>
      <c r="G989" s="16" t="s">
        <v>160</v>
      </c>
      <c r="H989" s="17" t="s">
        <v>136</v>
      </c>
      <c r="I989" s="16" t="s">
        <v>135</v>
      </c>
      <c r="J989" s="17" t="s">
        <v>137</v>
      </c>
      <c r="K989" s="16">
        <v>50</v>
      </c>
      <c r="L989" s="17" t="s">
        <v>138</v>
      </c>
      <c r="M989" s="17">
        <v>0</v>
      </c>
      <c r="N989" s="16">
        <f t="shared" si="1154"/>
        <v>100</v>
      </c>
      <c r="O989" s="17">
        <v>1</v>
      </c>
      <c r="P989" s="17">
        <v>0</v>
      </c>
      <c r="Q989" s="17">
        <v>3.5</v>
      </c>
      <c r="R989" s="16"/>
      <c r="S989" s="16"/>
      <c r="T989" s="16">
        <v>0</v>
      </c>
      <c r="U989" s="17">
        <v>1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 t="s">
        <v>139</v>
      </c>
      <c r="AB989" s="17" t="s">
        <v>140</v>
      </c>
      <c r="AC989" s="17">
        <v>22.64</v>
      </c>
      <c r="AD989" s="17">
        <v>6.6</v>
      </c>
      <c r="AE989" s="17">
        <v>1</v>
      </c>
      <c r="AF989" s="17">
        <v>0</v>
      </c>
      <c r="AG989" s="17">
        <v>1.92</v>
      </c>
      <c r="AH989" s="17">
        <f t="shared" si="967"/>
        <v>1.92</v>
      </c>
      <c r="AI989" s="17" t="s">
        <v>136</v>
      </c>
      <c r="AJ989" s="17" t="s">
        <v>136</v>
      </c>
      <c r="AK989" s="17" t="s">
        <v>141</v>
      </c>
      <c r="AL989" s="17">
        <f t="shared" si="1155"/>
        <v>2</v>
      </c>
      <c r="AM989" s="17">
        <v>0</v>
      </c>
      <c r="AN989" s="17"/>
      <c r="AO989" s="17">
        <v>0</v>
      </c>
      <c r="AP989" s="17">
        <v>0</v>
      </c>
      <c r="AQ989" s="17">
        <v>0</v>
      </c>
      <c r="AR989" s="17" t="s">
        <v>136</v>
      </c>
      <c r="AS989" s="19">
        <f t="shared" si="908"/>
        <v>0</v>
      </c>
      <c r="AT989" s="19"/>
      <c r="AU989" s="19">
        <f>VLOOKUP(G989,ABNT5101!$I$3:$J$9,2)</f>
        <v>10</v>
      </c>
      <c r="AV989" s="19">
        <f>VLOOKUP(G989,ABNT5101!$I$3:$M$9,5)</f>
        <v>0.18</v>
      </c>
      <c r="AW989" s="17" t="str">
        <f>_xlfn.XLOOKUP(G989,ABNT5101!I:I,ABNT5101!L:L)</f>
        <v>-</v>
      </c>
      <c r="AX989" s="17">
        <f>_xlfn.XLOOKUP(G989,ABNT5101!$I:$I,ABNT5101!M:M)</f>
        <v>0.18</v>
      </c>
      <c r="AY989" s="17" t="str">
        <f>_xlfn.XLOOKUP(G989,ABNT5101!$I:$I,ABNT5101!N:N)</f>
        <v>-</v>
      </c>
      <c r="AZ989" s="17">
        <f>_xlfn.XLOOKUP(G989,ABNT5101!$I:$I,ABNT5101!O:O)</f>
        <v>16</v>
      </c>
      <c r="BA989" s="20" t="str">
        <f t="shared" si="909"/>
        <v>NÃO ATENDE</v>
      </c>
      <c r="BB989" s="21">
        <f t="shared" ref="BB989:BC989" si="1188">BE989/AU989-1</f>
        <v>-1</v>
      </c>
      <c r="BC989" s="21">
        <f t="shared" si="1188"/>
        <v>-1</v>
      </c>
      <c r="BD989" s="21" t="str">
        <f t="shared" si="911"/>
        <v>-</v>
      </c>
      <c r="BE989" s="22"/>
      <c r="BF989" s="22"/>
      <c r="BG989" s="22"/>
      <c r="BH989" s="22"/>
      <c r="BI989" s="23"/>
      <c r="BJ989" s="22"/>
      <c r="BK989" s="20" t="str">
        <f t="shared" si="912"/>
        <v>NÃO ATENDE</v>
      </c>
      <c r="BL989" s="20" t="str">
        <f t="shared" si="913"/>
        <v>NÃO ATENDE</v>
      </c>
      <c r="BM989" s="20" t="str">
        <f t="shared" si="914"/>
        <v>NÃO ATENDE</v>
      </c>
      <c r="BN989" s="20" t="str">
        <f t="shared" si="915"/>
        <v>ATENDE</v>
      </c>
      <c r="BO989" s="24" t="str">
        <f t="shared" si="916"/>
        <v>C4</v>
      </c>
      <c r="BP989" s="24" t="str">
        <f t="shared" si="1157"/>
        <v>P6</v>
      </c>
      <c r="BQ989" s="25">
        <f t="shared" si="1060"/>
        <v>-1</v>
      </c>
      <c r="BR989" s="22"/>
      <c r="BS989" s="22"/>
      <c r="BT989" s="24">
        <f>IF(BP989="-","-",_xlfn.XLOOKUP(BP989,ABNT5101!$B$4:$B$9,ABNT5101!$C$4:$C$9))</f>
        <v>3</v>
      </c>
      <c r="BU989" s="24">
        <f>IF(BP989="-","-",_xlfn.XLOOKUP(BP989,ABNT5101!$B$4:$B$9,ABNT5101!$D$4:$D$9))</f>
        <v>0.6</v>
      </c>
      <c r="BV989" s="20" t="str">
        <f t="shared" si="918"/>
        <v>NÃO ATENDE</v>
      </c>
      <c r="BW989" s="20" t="str">
        <f t="shared" si="1061"/>
        <v>NÃO ATENDE</v>
      </c>
      <c r="BX989" s="20" t="str">
        <f t="shared" si="920"/>
        <v>NÃO ATENDE</v>
      </c>
      <c r="BY989" s="24" t="str">
        <f t="shared" si="1158"/>
        <v>P6</v>
      </c>
      <c r="BZ989" s="25">
        <f t="shared" si="921"/>
        <v>-1</v>
      </c>
      <c r="CA989" s="24"/>
      <c r="CB989" s="24"/>
      <c r="CC989" s="20">
        <f>IF(BY989="-","-",_xlfn.XLOOKUP(BY989,ABNT5101!$B$4:$B$9,ABNT5101!$C$4:$C$9))</f>
        <v>3</v>
      </c>
      <c r="CD989" s="24">
        <f>IF(BY989="-","-",_xlfn.XLOOKUP(BY989,ABNT5101!$B$4:$B$9,ABNT5101!$D$4:$D$9))</f>
        <v>0.6</v>
      </c>
      <c r="CE989" s="20" t="str">
        <f t="shared" si="922"/>
        <v>NÃO ATENDE</v>
      </c>
      <c r="CF989" s="20" t="str">
        <f t="shared" si="923"/>
        <v>NÃO ATENDE</v>
      </c>
      <c r="CG989" s="20" t="str">
        <f t="shared" si="1040"/>
        <v>NÃO ATENDE</v>
      </c>
      <c r="CH989" s="26" t="e">
        <f>_xlfn.XLOOKUP(CI989,'Banco de dados'!$B:$B,'Banco de dados'!$D:$D)</f>
        <v>#N/A</v>
      </c>
      <c r="CI989" s="27"/>
      <c r="CJ989" s="26" t="e">
        <f>_xlfn.XLOOKUP(CI989,'Banco de dados'!$B:$B,'Banco de dados'!$E:$E)</f>
        <v>#N/A</v>
      </c>
      <c r="CK989" s="26"/>
      <c r="CL989" s="26" t="e">
        <f>IF(CK989="-","-",_xlfn.XLOOKUP(CK989,'Banco de dados'!$B:$B,'Banco de dados'!$E:$E))</f>
        <v>#N/A</v>
      </c>
      <c r="CM989" s="28">
        <f t="shared" si="1159"/>
        <v>1</v>
      </c>
      <c r="CN989" s="26" t="e">
        <f>_xlfn.XLOOKUP(CI989,'Banco de dados'!$B:$B,'Banco de dados'!$H:$H)</f>
        <v>#N/A</v>
      </c>
      <c r="CO989" s="26" t="e">
        <f t="array" aca="1" ref="CO989" ca="1">_xludf.XLOOKUP(CK989,'Banco de dados'!$B:$B,'Banco de dados'!$H:$H)</f>
        <v>#NAME?</v>
      </c>
      <c r="CP989" s="26" t="e">
        <f t="array" aca="1" ref="CP989" ca="1">_xludf.XLOOKUP(CI989,'Banco de dados'!$B:$B,'Banco de dados'!$F:$F)</f>
        <v>#NAME?</v>
      </c>
      <c r="CQ989" s="26" t="e">
        <f t="array" aca="1" ref="CQ989" ca="1">_xludf.XLOOKUP(CK989,'Banco de dados'!$B:$B,'Banco de dados'!$F:$F)</f>
        <v>#NAME?</v>
      </c>
      <c r="CR989" s="27">
        <v>0</v>
      </c>
      <c r="CS989" s="27"/>
      <c r="CT989" s="26" t="str">
        <f>IF(AG989=0.5,"Suporte",IF(AND(AG989&gt;='Braços de IP'!$B$9,AG989&lt;='Braços de IP'!$D$9),'Braços de IP'!$E$9,IF(AND(AG989&gt;='Braços de IP'!$B$10,AG989&lt;='Braços de IP'!$D$10),'Braços de IP'!$E$10,IF(AND(AG989&gt;='Braços de IP'!$B$11,AG989&lt;='Braços de IP'!$D$11),'Braços de IP'!$E$11,IF(AND(AG989&gt;='Braços de IP'!$B$12,AG989&lt;='Braços de IP'!$D$12),'Braços de IP'!$E$12,IF(AND(AG989&gt;='Braços de IP'!$B$13,AG989&lt;='Braços de IP'!$D$13),'Braços de IP'!$E$13,IF(AND(AG989&gt;='Braços de IP'!$B$14,AG989&lt;='Braços de IP'!$D$14),'Braços de IP'!$E$14,"ERRO")))))))</f>
        <v>Médio I</v>
      </c>
      <c r="CU989" s="27"/>
      <c r="CV989" s="26" t="str">
        <f>IF($CU989="","",VLOOKUP($CU989,'Braços de IP'!$E$9:$I$15,2,0))</f>
        <v/>
      </c>
      <c r="CW989" s="29" t="str">
        <f>IF($CU989="","",VLOOKUP($CU989,'Braços de IP'!$E$9:$I$15,5,0))</f>
        <v/>
      </c>
      <c r="CX989" s="26"/>
      <c r="CY989" s="26"/>
      <c r="CZ989" s="26"/>
      <c r="DA989" s="26"/>
      <c r="DB989" s="26"/>
      <c r="DC989" s="26"/>
      <c r="DD989" s="30" t="e">
        <f t="shared" si="1160"/>
        <v>#N/A</v>
      </c>
      <c r="DE989" s="31">
        <f t="shared" si="1161"/>
        <v>50</v>
      </c>
      <c r="DF989" s="30" t="e">
        <f t="shared" si="1162"/>
        <v>#N/A</v>
      </c>
      <c r="DG989" s="32" t="e">
        <f t="shared" si="1163"/>
        <v>#N/A</v>
      </c>
      <c r="DH989" s="33" t="s">
        <v>172</v>
      </c>
      <c r="DI989" s="34"/>
      <c r="DJ989" s="35"/>
      <c r="DK989" s="16" t="s">
        <v>144</v>
      </c>
      <c r="DL989" s="16"/>
      <c r="DN989" s="36" t="e">
        <f t="shared" si="1164"/>
        <v>#VALUE!</v>
      </c>
    </row>
    <row r="990" spans="1:118" ht="15.75" customHeight="1" x14ac:dyDescent="0.25">
      <c r="B990" s="16">
        <v>243</v>
      </c>
      <c r="C990" s="16" t="s">
        <v>583</v>
      </c>
      <c r="D990" s="16" t="s">
        <v>728</v>
      </c>
      <c r="E990" s="16">
        <v>-8.0102159999999998</v>
      </c>
      <c r="F990" s="16">
        <v>-34.953153</v>
      </c>
      <c r="G990" s="16" t="s">
        <v>160</v>
      </c>
      <c r="H990" s="17" t="s">
        <v>136</v>
      </c>
      <c r="I990" s="16" t="s">
        <v>135</v>
      </c>
      <c r="J990" s="17" t="s">
        <v>137</v>
      </c>
      <c r="K990" s="16">
        <v>50</v>
      </c>
      <c r="L990" s="17" t="s">
        <v>138</v>
      </c>
      <c r="M990" s="17">
        <v>0</v>
      </c>
      <c r="N990" s="16">
        <f t="shared" si="1154"/>
        <v>100</v>
      </c>
      <c r="O990" s="17">
        <v>1</v>
      </c>
      <c r="P990" s="17">
        <v>0</v>
      </c>
      <c r="Q990" s="17">
        <v>3.5</v>
      </c>
      <c r="R990" s="16"/>
      <c r="S990" s="16"/>
      <c r="T990" s="16">
        <v>0</v>
      </c>
      <c r="U990" s="17">
        <v>1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 t="s">
        <v>139</v>
      </c>
      <c r="AB990" s="17" t="s">
        <v>140</v>
      </c>
      <c r="AC990" s="17">
        <v>22.64</v>
      </c>
      <c r="AD990" s="17">
        <v>6.6</v>
      </c>
      <c r="AE990" s="17">
        <v>1</v>
      </c>
      <c r="AF990" s="17">
        <v>0</v>
      </c>
      <c r="AG990" s="17">
        <v>1.92</v>
      </c>
      <c r="AH990" s="17">
        <f t="shared" si="967"/>
        <v>1.92</v>
      </c>
      <c r="AI990" s="17" t="s">
        <v>136</v>
      </c>
      <c r="AJ990" s="17" t="s">
        <v>136</v>
      </c>
      <c r="AK990" s="17" t="s">
        <v>141</v>
      </c>
      <c r="AL990" s="17">
        <f t="shared" si="1155"/>
        <v>2</v>
      </c>
      <c r="AM990" s="17">
        <v>0</v>
      </c>
      <c r="AN990" s="17"/>
      <c r="AO990" s="17">
        <v>0</v>
      </c>
      <c r="AP990" s="17">
        <v>0</v>
      </c>
      <c r="AQ990" s="17">
        <v>0</v>
      </c>
      <c r="AR990" s="17" t="s">
        <v>136</v>
      </c>
      <c r="AS990" s="19">
        <f t="shared" si="908"/>
        <v>0</v>
      </c>
      <c r="AT990" s="19"/>
      <c r="AU990" s="19">
        <f>VLOOKUP(G990,ABNT5101!$I$3:$J$9,2)</f>
        <v>10</v>
      </c>
      <c r="AV990" s="19">
        <f>VLOOKUP(G990,ABNT5101!$I$3:$M$9,5)</f>
        <v>0.18</v>
      </c>
      <c r="AW990" s="17" t="str">
        <f>_xlfn.XLOOKUP(G990,ABNT5101!I:I,ABNT5101!L:L)</f>
        <v>-</v>
      </c>
      <c r="AX990" s="17">
        <f>_xlfn.XLOOKUP(G990,ABNT5101!$I:$I,ABNT5101!M:M)</f>
        <v>0.18</v>
      </c>
      <c r="AY990" s="17" t="str">
        <f>_xlfn.XLOOKUP(G990,ABNT5101!$I:$I,ABNT5101!N:N)</f>
        <v>-</v>
      </c>
      <c r="AZ990" s="17">
        <f>_xlfn.XLOOKUP(G990,ABNT5101!$I:$I,ABNT5101!O:O)</f>
        <v>16</v>
      </c>
      <c r="BA990" s="20" t="str">
        <f t="shared" si="909"/>
        <v>NÃO ATENDE</v>
      </c>
      <c r="BB990" s="21">
        <f t="shared" ref="BB990:BC990" si="1189">BE990/AU990-1</f>
        <v>-1</v>
      </c>
      <c r="BC990" s="21">
        <f t="shared" si="1189"/>
        <v>-1</v>
      </c>
      <c r="BD990" s="21" t="str">
        <f t="shared" si="911"/>
        <v>-</v>
      </c>
      <c r="BE990" s="22"/>
      <c r="BF990" s="22"/>
      <c r="BG990" s="22"/>
      <c r="BH990" s="22"/>
      <c r="BI990" s="23"/>
      <c r="BJ990" s="22"/>
      <c r="BK990" s="20" t="str">
        <f t="shared" si="912"/>
        <v>NÃO ATENDE</v>
      </c>
      <c r="BL990" s="20" t="str">
        <f t="shared" si="913"/>
        <v>NÃO ATENDE</v>
      </c>
      <c r="BM990" s="20" t="str">
        <f t="shared" si="914"/>
        <v>NÃO ATENDE</v>
      </c>
      <c r="BN990" s="20" t="str">
        <f t="shared" si="915"/>
        <v>ATENDE</v>
      </c>
      <c r="BO990" s="24" t="str">
        <f t="shared" si="916"/>
        <v>C4</v>
      </c>
      <c r="BP990" s="24" t="str">
        <f t="shared" si="1157"/>
        <v>P6</v>
      </c>
      <c r="BQ990" s="25">
        <f t="shared" si="1060"/>
        <v>-1</v>
      </c>
      <c r="BR990" s="22"/>
      <c r="BS990" s="22"/>
      <c r="BT990" s="24">
        <f>IF(BP990="-","-",_xlfn.XLOOKUP(BP990,ABNT5101!$B$4:$B$9,ABNT5101!$C$4:$C$9))</f>
        <v>3</v>
      </c>
      <c r="BU990" s="24">
        <f>IF(BP990="-","-",_xlfn.XLOOKUP(BP990,ABNT5101!$B$4:$B$9,ABNT5101!$D$4:$D$9))</f>
        <v>0.6</v>
      </c>
      <c r="BV990" s="20" t="str">
        <f t="shared" si="918"/>
        <v>NÃO ATENDE</v>
      </c>
      <c r="BW990" s="20" t="str">
        <f t="shared" si="1061"/>
        <v>NÃO ATENDE</v>
      </c>
      <c r="BX990" s="20" t="str">
        <f t="shared" si="920"/>
        <v>NÃO ATENDE</v>
      </c>
      <c r="BY990" s="24" t="str">
        <f t="shared" si="1158"/>
        <v>P6</v>
      </c>
      <c r="BZ990" s="25">
        <f t="shared" si="921"/>
        <v>-1</v>
      </c>
      <c r="CA990" s="24"/>
      <c r="CB990" s="24"/>
      <c r="CC990" s="20">
        <f>IF(BY990="-","-",_xlfn.XLOOKUP(BY990,ABNT5101!$B$4:$B$9,ABNT5101!$C$4:$C$9))</f>
        <v>3</v>
      </c>
      <c r="CD990" s="24">
        <f>IF(BY990="-","-",_xlfn.XLOOKUP(BY990,ABNT5101!$B$4:$B$9,ABNT5101!$D$4:$D$9))</f>
        <v>0.6</v>
      </c>
      <c r="CE990" s="20" t="str">
        <f t="shared" si="922"/>
        <v>NÃO ATENDE</v>
      </c>
      <c r="CF990" s="20" t="str">
        <f t="shared" si="923"/>
        <v>NÃO ATENDE</v>
      </c>
      <c r="CG990" s="20" t="str">
        <f t="shared" si="1040"/>
        <v>NÃO ATENDE</v>
      </c>
      <c r="CH990" s="26" t="e">
        <f>_xlfn.XLOOKUP(CI990,'Banco de dados'!$B:$B,'Banco de dados'!$D:$D)</f>
        <v>#N/A</v>
      </c>
      <c r="CI990" s="27"/>
      <c r="CJ990" s="26" t="e">
        <f>_xlfn.XLOOKUP(CI990,'Banco de dados'!$B:$B,'Banco de dados'!$E:$E)</f>
        <v>#N/A</v>
      </c>
      <c r="CK990" s="26"/>
      <c r="CL990" s="26" t="e">
        <f>IF(CK990="-","-",_xlfn.XLOOKUP(CK990,'Banco de dados'!$B:$B,'Banco de dados'!$E:$E))</f>
        <v>#N/A</v>
      </c>
      <c r="CM990" s="28">
        <f t="shared" si="1159"/>
        <v>1</v>
      </c>
      <c r="CN990" s="26" t="e">
        <f>_xlfn.XLOOKUP(CI990,'Banco de dados'!$B:$B,'Banco de dados'!$H:$H)</f>
        <v>#N/A</v>
      </c>
      <c r="CO990" s="26" t="e">
        <f t="array" aca="1" ref="CO990" ca="1">_xludf.XLOOKUP(CK990,'Banco de dados'!$B:$B,'Banco de dados'!$H:$H)</f>
        <v>#NAME?</v>
      </c>
      <c r="CP990" s="26" t="e">
        <f t="array" aca="1" ref="CP990" ca="1">_xludf.XLOOKUP(CI990,'Banco de dados'!$B:$B,'Banco de dados'!$F:$F)</f>
        <v>#NAME?</v>
      </c>
      <c r="CQ990" s="26" t="e">
        <f t="array" aca="1" ref="CQ990" ca="1">_xludf.XLOOKUP(CK990,'Banco de dados'!$B:$B,'Banco de dados'!$F:$F)</f>
        <v>#NAME?</v>
      </c>
      <c r="CR990" s="27">
        <v>0</v>
      </c>
      <c r="CS990" s="27"/>
      <c r="CT990" s="26" t="str">
        <f>IF(AG990=0.5,"Suporte",IF(AND(AG990&gt;='Braços de IP'!$B$9,AG990&lt;='Braços de IP'!$D$9),'Braços de IP'!$E$9,IF(AND(AG990&gt;='Braços de IP'!$B$10,AG990&lt;='Braços de IP'!$D$10),'Braços de IP'!$E$10,IF(AND(AG990&gt;='Braços de IP'!$B$11,AG990&lt;='Braços de IP'!$D$11),'Braços de IP'!$E$11,IF(AND(AG990&gt;='Braços de IP'!$B$12,AG990&lt;='Braços de IP'!$D$12),'Braços de IP'!$E$12,IF(AND(AG990&gt;='Braços de IP'!$B$13,AG990&lt;='Braços de IP'!$D$13),'Braços de IP'!$E$13,IF(AND(AG990&gt;='Braços de IP'!$B$14,AG990&lt;='Braços de IP'!$D$14),'Braços de IP'!$E$14,"ERRO")))))))</f>
        <v>Médio I</v>
      </c>
      <c r="CU990" s="27"/>
      <c r="CV990" s="26" t="str">
        <f>IF($CU990="","",VLOOKUP($CU990,'Braços de IP'!$E$9:$I$15,2,0))</f>
        <v/>
      </c>
      <c r="CW990" s="29" t="str">
        <f>IF($CU990="","",VLOOKUP($CU990,'Braços de IP'!$E$9:$I$15,5,0))</f>
        <v/>
      </c>
      <c r="CX990" s="26"/>
      <c r="CY990" s="26"/>
      <c r="CZ990" s="26"/>
      <c r="DA990" s="26"/>
      <c r="DB990" s="26"/>
      <c r="DC990" s="26"/>
      <c r="DD990" s="30" t="e">
        <f t="shared" si="1160"/>
        <v>#N/A</v>
      </c>
      <c r="DE990" s="31">
        <f t="shared" si="1161"/>
        <v>50</v>
      </c>
      <c r="DF990" s="30" t="e">
        <f t="shared" si="1162"/>
        <v>#N/A</v>
      </c>
      <c r="DG990" s="32" t="e">
        <f t="shared" si="1163"/>
        <v>#N/A</v>
      </c>
      <c r="DH990" s="33" t="s">
        <v>172</v>
      </c>
      <c r="DI990" s="34"/>
      <c r="DJ990" s="35"/>
      <c r="DK990" s="16" t="s">
        <v>144</v>
      </c>
      <c r="DL990" s="16"/>
      <c r="DN990" s="36" t="e">
        <f t="shared" si="1164"/>
        <v>#VALUE!</v>
      </c>
    </row>
    <row r="991" spans="1:118" ht="15.75" customHeight="1" x14ac:dyDescent="0.25">
      <c r="B991" s="16">
        <v>243</v>
      </c>
      <c r="C991" s="16" t="s">
        <v>583</v>
      </c>
      <c r="D991" s="16" t="s">
        <v>728</v>
      </c>
      <c r="E991" s="16">
        <v>-8.0102159999999998</v>
      </c>
      <c r="F991" s="16">
        <v>-34.953153</v>
      </c>
      <c r="G991" s="16" t="s">
        <v>160</v>
      </c>
      <c r="H991" s="17" t="s">
        <v>136</v>
      </c>
      <c r="I991" s="16" t="s">
        <v>135</v>
      </c>
      <c r="J991" s="17" t="s">
        <v>137</v>
      </c>
      <c r="K991" s="16">
        <v>50</v>
      </c>
      <c r="L991" s="17" t="s">
        <v>138</v>
      </c>
      <c r="M991" s="17">
        <v>0</v>
      </c>
      <c r="N991" s="16">
        <f t="shared" si="1154"/>
        <v>100</v>
      </c>
      <c r="O991" s="17">
        <v>1</v>
      </c>
      <c r="P991" s="17">
        <v>0</v>
      </c>
      <c r="Q991" s="17">
        <v>3.5</v>
      </c>
      <c r="R991" s="16"/>
      <c r="S991" s="16"/>
      <c r="T991" s="16">
        <v>0</v>
      </c>
      <c r="U991" s="17">
        <v>1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 t="s">
        <v>139</v>
      </c>
      <c r="AB991" s="17" t="s">
        <v>140</v>
      </c>
      <c r="AC991" s="17">
        <v>22.64</v>
      </c>
      <c r="AD991" s="17">
        <v>6.6</v>
      </c>
      <c r="AE991" s="17">
        <v>1</v>
      </c>
      <c r="AF991" s="17">
        <v>0</v>
      </c>
      <c r="AG991" s="17">
        <v>1.92</v>
      </c>
      <c r="AH991" s="17">
        <f t="shared" si="967"/>
        <v>1.92</v>
      </c>
      <c r="AI991" s="17" t="s">
        <v>136</v>
      </c>
      <c r="AJ991" s="17" t="s">
        <v>136</v>
      </c>
      <c r="AK991" s="17" t="s">
        <v>141</v>
      </c>
      <c r="AL991" s="17">
        <f t="shared" si="1155"/>
        <v>2</v>
      </c>
      <c r="AM991" s="17">
        <v>0</v>
      </c>
      <c r="AN991" s="17"/>
      <c r="AO991" s="17">
        <v>0</v>
      </c>
      <c r="AP991" s="17">
        <v>0</v>
      </c>
      <c r="AQ991" s="17">
        <v>0</v>
      </c>
      <c r="AR991" s="17" t="s">
        <v>136</v>
      </c>
      <c r="AS991" s="19">
        <f t="shared" si="908"/>
        <v>0</v>
      </c>
      <c r="AT991" s="19"/>
      <c r="AU991" s="19">
        <f>VLOOKUP(G991,ABNT5101!$I$3:$J$9,2)</f>
        <v>10</v>
      </c>
      <c r="AV991" s="19">
        <f>VLOOKUP(G991,ABNT5101!$I$3:$M$9,5)</f>
        <v>0.18</v>
      </c>
      <c r="AW991" s="17" t="str">
        <f>_xlfn.XLOOKUP(G991,ABNT5101!I:I,ABNT5101!L:L)</f>
        <v>-</v>
      </c>
      <c r="AX991" s="17">
        <f>_xlfn.XLOOKUP(G991,ABNT5101!$I:$I,ABNT5101!M:M)</f>
        <v>0.18</v>
      </c>
      <c r="AY991" s="17" t="str">
        <f>_xlfn.XLOOKUP(G991,ABNT5101!$I:$I,ABNT5101!N:N)</f>
        <v>-</v>
      </c>
      <c r="AZ991" s="17">
        <f>_xlfn.XLOOKUP(G991,ABNT5101!$I:$I,ABNT5101!O:O)</f>
        <v>16</v>
      </c>
      <c r="BA991" s="20" t="str">
        <f t="shared" si="909"/>
        <v>NÃO ATENDE</v>
      </c>
      <c r="BB991" s="21">
        <f t="shared" ref="BB991:BC991" si="1190">BE991/AU991-1</f>
        <v>-1</v>
      </c>
      <c r="BC991" s="21">
        <f t="shared" si="1190"/>
        <v>-1</v>
      </c>
      <c r="BD991" s="21" t="str">
        <f t="shared" si="911"/>
        <v>-</v>
      </c>
      <c r="BE991" s="22"/>
      <c r="BF991" s="22"/>
      <c r="BG991" s="22"/>
      <c r="BH991" s="22"/>
      <c r="BI991" s="23"/>
      <c r="BJ991" s="22"/>
      <c r="BK991" s="20" t="str">
        <f t="shared" si="912"/>
        <v>NÃO ATENDE</v>
      </c>
      <c r="BL991" s="20" t="str">
        <f t="shared" si="913"/>
        <v>NÃO ATENDE</v>
      </c>
      <c r="BM991" s="20" t="str">
        <f t="shared" si="914"/>
        <v>NÃO ATENDE</v>
      </c>
      <c r="BN991" s="20" t="str">
        <f t="shared" si="915"/>
        <v>ATENDE</v>
      </c>
      <c r="BO991" s="24" t="str">
        <f t="shared" si="916"/>
        <v>C4</v>
      </c>
      <c r="BP991" s="24" t="str">
        <f t="shared" si="1157"/>
        <v>P6</v>
      </c>
      <c r="BQ991" s="25">
        <f t="shared" si="1060"/>
        <v>-1</v>
      </c>
      <c r="BR991" s="22"/>
      <c r="BS991" s="22"/>
      <c r="BT991" s="24">
        <f>IF(BP991="-","-",_xlfn.XLOOKUP(BP991,ABNT5101!$B$4:$B$9,ABNT5101!$C$4:$C$9))</f>
        <v>3</v>
      </c>
      <c r="BU991" s="24">
        <f>IF(BP991="-","-",_xlfn.XLOOKUP(BP991,ABNT5101!$B$4:$B$9,ABNT5101!$D$4:$D$9))</f>
        <v>0.6</v>
      </c>
      <c r="BV991" s="20" t="str">
        <f t="shared" si="918"/>
        <v>NÃO ATENDE</v>
      </c>
      <c r="BW991" s="20" t="str">
        <f t="shared" si="1061"/>
        <v>NÃO ATENDE</v>
      </c>
      <c r="BX991" s="20" t="str">
        <f t="shared" si="920"/>
        <v>NÃO ATENDE</v>
      </c>
      <c r="BY991" s="24" t="str">
        <f t="shared" si="1158"/>
        <v>P6</v>
      </c>
      <c r="BZ991" s="25">
        <f t="shared" si="921"/>
        <v>-1</v>
      </c>
      <c r="CA991" s="24"/>
      <c r="CB991" s="24"/>
      <c r="CC991" s="20">
        <f>IF(BY991="-","-",_xlfn.XLOOKUP(BY991,ABNT5101!$B$4:$B$9,ABNT5101!$C$4:$C$9))</f>
        <v>3</v>
      </c>
      <c r="CD991" s="24">
        <f>IF(BY991="-","-",_xlfn.XLOOKUP(BY991,ABNT5101!$B$4:$B$9,ABNT5101!$D$4:$D$9))</f>
        <v>0.6</v>
      </c>
      <c r="CE991" s="20" t="str">
        <f t="shared" si="922"/>
        <v>NÃO ATENDE</v>
      </c>
      <c r="CF991" s="20" t="str">
        <f t="shared" si="923"/>
        <v>NÃO ATENDE</v>
      </c>
      <c r="CG991" s="20" t="str">
        <f t="shared" si="1040"/>
        <v>NÃO ATENDE</v>
      </c>
      <c r="CH991" s="26" t="e">
        <f>_xlfn.XLOOKUP(CI991,'Banco de dados'!$B:$B,'Banco de dados'!$D:$D)</f>
        <v>#N/A</v>
      </c>
      <c r="CI991" s="27"/>
      <c r="CJ991" s="26" t="e">
        <f>_xlfn.XLOOKUP(CI991,'Banco de dados'!$B:$B,'Banco de dados'!$E:$E)</f>
        <v>#N/A</v>
      </c>
      <c r="CK991" s="26"/>
      <c r="CL991" s="26" t="e">
        <f>IF(CK991="-","-",_xlfn.XLOOKUP(CK991,'Banco de dados'!$B:$B,'Banco de dados'!$E:$E))</f>
        <v>#N/A</v>
      </c>
      <c r="CM991" s="28">
        <f t="shared" si="1159"/>
        <v>1</v>
      </c>
      <c r="CN991" s="26" t="e">
        <f>_xlfn.XLOOKUP(CI991,'Banco de dados'!$B:$B,'Banco de dados'!$H:$H)</f>
        <v>#N/A</v>
      </c>
      <c r="CO991" s="26" t="e">
        <f t="array" aca="1" ref="CO991" ca="1">_xludf.XLOOKUP(CK991,'Banco de dados'!$B:$B,'Banco de dados'!$H:$H)</f>
        <v>#NAME?</v>
      </c>
      <c r="CP991" s="26" t="e">
        <f t="array" aca="1" ref="CP991" ca="1">_xludf.XLOOKUP(CI991,'Banco de dados'!$B:$B,'Banco de dados'!$F:$F)</f>
        <v>#NAME?</v>
      </c>
      <c r="CQ991" s="26" t="e">
        <f t="array" aca="1" ref="CQ991" ca="1">_xludf.XLOOKUP(CK991,'Banco de dados'!$B:$B,'Banco de dados'!$F:$F)</f>
        <v>#NAME?</v>
      </c>
      <c r="CR991" s="27">
        <v>0</v>
      </c>
      <c r="CS991" s="27"/>
      <c r="CT991" s="26" t="str">
        <f>IF(AG991=0.5,"Suporte",IF(AND(AG991&gt;='Braços de IP'!$B$9,AG991&lt;='Braços de IP'!$D$9),'Braços de IP'!$E$9,IF(AND(AG991&gt;='Braços de IP'!$B$10,AG991&lt;='Braços de IP'!$D$10),'Braços de IP'!$E$10,IF(AND(AG991&gt;='Braços de IP'!$B$11,AG991&lt;='Braços de IP'!$D$11),'Braços de IP'!$E$11,IF(AND(AG991&gt;='Braços de IP'!$B$12,AG991&lt;='Braços de IP'!$D$12),'Braços de IP'!$E$12,IF(AND(AG991&gt;='Braços de IP'!$B$13,AG991&lt;='Braços de IP'!$D$13),'Braços de IP'!$E$13,IF(AND(AG991&gt;='Braços de IP'!$B$14,AG991&lt;='Braços de IP'!$D$14),'Braços de IP'!$E$14,"ERRO")))))))</f>
        <v>Médio I</v>
      </c>
      <c r="CU991" s="27"/>
      <c r="CV991" s="26" t="str">
        <f>IF($CU991="","",VLOOKUP($CU991,'Braços de IP'!$E$9:$I$15,2,0))</f>
        <v/>
      </c>
      <c r="CW991" s="29" t="str">
        <f>IF($CU991="","",VLOOKUP($CU991,'Braços de IP'!$E$9:$I$15,5,0))</f>
        <v/>
      </c>
      <c r="CX991" s="26"/>
      <c r="CY991" s="26"/>
      <c r="CZ991" s="26"/>
      <c r="DA991" s="26"/>
      <c r="DB991" s="26"/>
      <c r="DC991" s="26"/>
      <c r="DD991" s="30" t="e">
        <f t="shared" si="1160"/>
        <v>#N/A</v>
      </c>
      <c r="DE991" s="31">
        <f t="shared" si="1161"/>
        <v>50</v>
      </c>
      <c r="DF991" s="30" t="e">
        <f t="shared" si="1162"/>
        <v>#N/A</v>
      </c>
      <c r="DG991" s="32" t="e">
        <f t="shared" si="1163"/>
        <v>#N/A</v>
      </c>
      <c r="DH991" s="33" t="s">
        <v>172</v>
      </c>
      <c r="DI991" s="34"/>
      <c r="DJ991" s="35"/>
      <c r="DK991" s="16" t="s">
        <v>144</v>
      </c>
      <c r="DL991" s="16"/>
      <c r="DN991" s="36" t="e">
        <f t="shared" si="1164"/>
        <v>#VALUE!</v>
      </c>
    </row>
    <row r="992" spans="1:118" ht="15.75" customHeight="1" x14ac:dyDescent="0.25">
      <c r="B992" s="16">
        <v>244</v>
      </c>
      <c r="C992" s="16" t="s">
        <v>146</v>
      </c>
      <c r="D992" s="16" t="s">
        <v>729</v>
      </c>
      <c r="E992" s="16">
        <v>-8.0792149999999996</v>
      </c>
      <c r="F992" s="16">
        <v>-34.946976999999997</v>
      </c>
      <c r="G992" s="16" t="s">
        <v>160</v>
      </c>
      <c r="H992" s="17" t="s">
        <v>136</v>
      </c>
      <c r="I992" s="16" t="s">
        <v>135</v>
      </c>
      <c r="J992" s="17" t="s">
        <v>137</v>
      </c>
      <c r="K992" s="18">
        <v>70</v>
      </c>
      <c r="L992" s="17" t="s">
        <v>138</v>
      </c>
      <c r="M992" s="17">
        <v>0</v>
      </c>
      <c r="N992" s="16">
        <v>250</v>
      </c>
      <c r="O992" s="17">
        <v>1</v>
      </c>
      <c r="P992" s="17">
        <v>3.72</v>
      </c>
      <c r="Q992" s="17" t="s">
        <v>730</v>
      </c>
      <c r="R992" s="16"/>
      <c r="S992" s="16"/>
      <c r="T992" s="16">
        <v>0</v>
      </c>
      <c r="U992" s="17">
        <v>1.95</v>
      </c>
      <c r="V992" s="17">
        <v>0</v>
      </c>
      <c r="W992" s="17">
        <v>0</v>
      </c>
      <c r="X992" s="17">
        <v>0</v>
      </c>
      <c r="Y992" s="17">
        <v>0</v>
      </c>
      <c r="Z992" s="17">
        <v>0</v>
      </c>
      <c r="AA992" s="17" t="s">
        <v>139</v>
      </c>
      <c r="AB992" s="17" t="s">
        <v>140</v>
      </c>
      <c r="AC992" s="17">
        <v>24.65</v>
      </c>
      <c r="AD992" s="17">
        <v>7.1</v>
      </c>
      <c r="AE992" s="17">
        <v>1</v>
      </c>
      <c r="AF992" s="17">
        <v>2.66</v>
      </c>
      <c r="AG992" s="17">
        <v>2.2799999999999998</v>
      </c>
      <c r="AH992" s="17">
        <f t="shared" si="967"/>
        <v>-0.38000000000000034</v>
      </c>
      <c r="AI992" s="17" t="s">
        <v>136</v>
      </c>
      <c r="AJ992" s="17" t="s">
        <v>136</v>
      </c>
      <c r="AK992" s="17" t="s">
        <v>141</v>
      </c>
      <c r="AL992" s="17">
        <v>2</v>
      </c>
      <c r="AM992" s="17">
        <v>0</v>
      </c>
      <c r="AN992" s="17"/>
      <c r="AO992" s="17">
        <v>0</v>
      </c>
      <c r="AP992" s="17">
        <v>0</v>
      </c>
      <c r="AQ992" s="17">
        <v>0</v>
      </c>
      <c r="AR992" s="17" t="s">
        <v>136</v>
      </c>
      <c r="AS992" s="19">
        <f t="shared" si="908"/>
        <v>0</v>
      </c>
      <c r="AT992" s="19"/>
      <c r="AU992" s="19">
        <f>VLOOKUP(G992,ABNT5101!$I$3:$J$9,2)</f>
        <v>10</v>
      </c>
      <c r="AV992" s="19">
        <f>VLOOKUP(G992,ABNT5101!$I$3:$M$9,5)</f>
        <v>0.18</v>
      </c>
      <c r="AW992" s="17" t="str">
        <f>_xlfn.XLOOKUP(G992,ABNT5101!I:I,ABNT5101!L:L)</f>
        <v>-</v>
      </c>
      <c r="AX992" s="17">
        <f>_xlfn.XLOOKUP(G992,ABNT5101!$I:$I,ABNT5101!M:M)</f>
        <v>0.18</v>
      </c>
      <c r="AY992" s="17" t="str">
        <f>_xlfn.XLOOKUP(G992,ABNT5101!$I:$I,ABNT5101!N:N)</f>
        <v>-</v>
      </c>
      <c r="AZ992" s="17">
        <f>_xlfn.XLOOKUP(G992,ABNT5101!$I:$I,ABNT5101!O:O)</f>
        <v>16</v>
      </c>
      <c r="BA992" s="20" t="str">
        <f t="shared" si="909"/>
        <v>ATENDE</v>
      </c>
      <c r="BB992" s="21">
        <f t="shared" ref="BB992:BC992" si="1191">BE992/AU992-1</f>
        <v>0.15600000000000014</v>
      </c>
      <c r="BC992" s="21">
        <f t="shared" si="1191"/>
        <v>2.2222222222222223</v>
      </c>
      <c r="BD992" s="21" t="str">
        <f t="shared" si="911"/>
        <v>-</v>
      </c>
      <c r="BE992" s="22">
        <v>11.56</v>
      </c>
      <c r="BF992" s="22">
        <v>0.57999999999999996</v>
      </c>
      <c r="BG992" s="22"/>
      <c r="BH992" s="22"/>
      <c r="BI992" s="23"/>
      <c r="BJ992" s="22"/>
      <c r="BK992" s="20" t="str">
        <f t="shared" si="912"/>
        <v>ATENDE</v>
      </c>
      <c r="BL992" s="20" t="str">
        <f t="shared" si="913"/>
        <v>ATENDE</v>
      </c>
      <c r="BM992" s="20" t="str">
        <f t="shared" si="914"/>
        <v>ATENDE</v>
      </c>
      <c r="BN992" s="20" t="str">
        <f t="shared" si="915"/>
        <v>ATENDE</v>
      </c>
      <c r="BO992" s="24" t="str">
        <f t="shared" si="916"/>
        <v>C4</v>
      </c>
      <c r="BP992" s="24" t="str">
        <f t="shared" si="1157"/>
        <v>P6</v>
      </c>
      <c r="BQ992" s="25">
        <f t="shared" si="1060"/>
        <v>2.75</v>
      </c>
      <c r="BR992" s="22">
        <v>11.25</v>
      </c>
      <c r="BS992" s="22">
        <v>6.35</v>
      </c>
      <c r="BT992" s="24">
        <f>IF(BP992="-","-",_xlfn.XLOOKUP(BP992,ABNT5101!$B$4:$B$9,ABNT5101!$C$4:$C$9))</f>
        <v>3</v>
      </c>
      <c r="BU992" s="24">
        <f>IF(BP992="-","-",_xlfn.XLOOKUP(BP992,ABNT5101!$B$4:$B$9,ABNT5101!$D$4:$D$9))</f>
        <v>0.6</v>
      </c>
      <c r="BV992" s="20" t="str">
        <f t="shared" si="918"/>
        <v>ATENDE</v>
      </c>
      <c r="BW992" s="20" t="str">
        <f t="shared" si="1061"/>
        <v>ATENDE</v>
      </c>
      <c r="BX992" s="20" t="str">
        <f t="shared" si="920"/>
        <v>ATENDE</v>
      </c>
      <c r="BY992" s="24" t="str">
        <f t="shared" si="1158"/>
        <v>P6</v>
      </c>
      <c r="BZ992" s="25">
        <f t="shared" si="921"/>
        <v>0.71666666666666679</v>
      </c>
      <c r="CA992" s="24">
        <v>5.15</v>
      </c>
      <c r="CB992" s="24">
        <v>3.64</v>
      </c>
      <c r="CC992" s="20">
        <f>IF(BY992="-","-",_xlfn.XLOOKUP(BY992,ABNT5101!$B$4:$B$9,ABNT5101!$C$4:$C$9))</f>
        <v>3</v>
      </c>
      <c r="CD992" s="24">
        <f>IF(BY992="-","-",_xlfn.XLOOKUP(BY992,ABNT5101!$B$4:$B$9,ABNT5101!$D$4:$D$9))</f>
        <v>0.6</v>
      </c>
      <c r="CE992" s="20" t="str">
        <f t="shared" si="922"/>
        <v>ATENDE</v>
      </c>
      <c r="CF992" s="20" t="str">
        <f t="shared" si="923"/>
        <v>ATENDE</v>
      </c>
      <c r="CG992" s="20" t="str">
        <f t="shared" si="1040"/>
        <v>ATENDE</v>
      </c>
      <c r="CH992" s="26" t="str">
        <f>_xlfn.XLOOKUP(CI992,'Banco de dados'!$B:$B,'Banco de dados'!$D:$D)</f>
        <v>LEDSTAR</v>
      </c>
      <c r="CI992" s="27" t="s">
        <v>493</v>
      </c>
      <c r="CJ992" s="26" t="str">
        <f>_xlfn.XLOOKUP(CI992,'Banco de dados'!$B:$B,'Banco de dados'!$E:$E)</f>
        <v>LUM LED SL VT 9.1 35W</v>
      </c>
      <c r="CK992" s="26"/>
      <c r="CL992" s="26" t="e">
        <f>IF(CK992="-","-",_xlfn.XLOOKUP(CK992,'Banco de dados'!$B:$B,'Banco de dados'!$E:$E))</f>
        <v>#N/A</v>
      </c>
      <c r="CM992" s="28">
        <v>1</v>
      </c>
      <c r="CN992" s="26">
        <f>_xlfn.XLOOKUP(CI992,'Banco de dados'!$B:$B,'Banco de dados'!$H:$H)</f>
        <v>35</v>
      </c>
      <c r="CO992" s="26" t="e">
        <f t="array" aca="1" ref="CO992" ca="1">_xludf.XLOOKUP(CK992,'Banco de dados'!$B:$B,'Banco de dados'!$H:$H)</f>
        <v>#NAME?</v>
      </c>
      <c r="CP992" s="26" t="e">
        <f t="array" aca="1" ref="CP992" ca="1">_xludf.XLOOKUP(CI992,'Banco de dados'!$B:$B,'Banco de dados'!$F:$F)</f>
        <v>#NAME?</v>
      </c>
      <c r="CQ992" s="26" t="e">
        <f t="array" aca="1" ref="CQ992" ca="1">_xludf.XLOOKUP(CK992,'Banco de dados'!$B:$B,'Banco de dados'!$F:$F)</f>
        <v>#NAME?</v>
      </c>
      <c r="CR992" s="27">
        <v>0</v>
      </c>
      <c r="CS992" s="27"/>
      <c r="CT992" s="26" t="str">
        <f>IF(AG992=0.5,"Suporte",IF(AND(AG992&gt;='Braços de IP'!$B$9,AG992&lt;='Braços de IP'!$D$9),'Braços de IP'!$E$9,IF(AND(AG992&gt;='Braços de IP'!$B$10,AG992&lt;='Braços de IP'!$D$10),'Braços de IP'!$E$10,IF(AND(AG992&gt;='Braços de IP'!$B$11,AG992&lt;='Braços de IP'!$D$11),'Braços de IP'!$E$11,IF(AND(AG992&gt;='Braços de IP'!$B$12,AG992&lt;='Braços de IP'!$D$12),'Braços de IP'!$E$12,IF(AND(AG992&gt;='Braços de IP'!$B$13,AG992&lt;='Braços de IP'!$D$13),'Braços de IP'!$E$13,IF(AND(AG992&gt;='Braços de IP'!$B$14,AG992&lt;='Braços de IP'!$D$14),'Braços de IP'!$E$14,"ERRO")))))))</f>
        <v>Médio II</v>
      </c>
      <c r="CU992" s="27"/>
      <c r="CV992" s="26" t="str">
        <f>IF($CU992="","",VLOOKUP($CU992,'Braços de IP'!$E$9:$I$15,2,0))</f>
        <v/>
      </c>
      <c r="CW992" s="29" t="str">
        <f>IF($CU992="","",VLOOKUP($CU992,'Braços de IP'!$E$9:$I$15,5,0))</f>
        <v/>
      </c>
      <c r="CX992" s="26"/>
      <c r="CY992" s="26"/>
      <c r="CZ992" s="26"/>
      <c r="DA992" s="26"/>
      <c r="DB992" s="26"/>
      <c r="DC992" s="26"/>
      <c r="DD992" s="30">
        <v>30</v>
      </c>
      <c r="DE992" s="31">
        <v>125</v>
      </c>
      <c r="DF992" s="30">
        <v>155</v>
      </c>
      <c r="DG992" s="32">
        <v>0.76</v>
      </c>
      <c r="DH992" s="34" t="s">
        <v>710</v>
      </c>
      <c r="DI992" s="35"/>
      <c r="DJ992" s="16"/>
      <c r="DK992" s="16" t="s">
        <v>144</v>
      </c>
      <c r="DL992" s="16"/>
      <c r="DM992" s="36">
        <v>0.76</v>
      </c>
    </row>
    <row r="993" spans="2:117" ht="15.75" customHeight="1" x14ac:dyDescent="0.25">
      <c r="B993" s="16">
        <v>244</v>
      </c>
      <c r="C993" s="16" t="s">
        <v>146</v>
      </c>
      <c r="D993" s="16" t="s">
        <v>729</v>
      </c>
      <c r="E993" s="16">
        <v>-8.0792149999999996</v>
      </c>
      <c r="F993" s="16">
        <v>-34.946976999999997</v>
      </c>
      <c r="G993" s="16" t="s">
        <v>160</v>
      </c>
      <c r="H993" s="17" t="s">
        <v>136</v>
      </c>
      <c r="I993" s="16" t="s">
        <v>135</v>
      </c>
      <c r="J993" s="17" t="s">
        <v>137</v>
      </c>
      <c r="K993" s="18">
        <v>70</v>
      </c>
      <c r="L993" s="17" t="s">
        <v>138</v>
      </c>
      <c r="M993" s="17">
        <v>0</v>
      </c>
      <c r="N993" s="16">
        <v>250</v>
      </c>
      <c r="O993" s="17">
        <v>1</v>
      </c>
      <c r="P993" s="17">
        <v>3.72</v>
      </c>
      <c r="Q993" s="17" t="s">
        <v>730</v>
      </c>
      <c r="R993" s="16"/>
      <c r="S993" s="16"/>
      <c r="T993" s="16">
        <v>0</v>
      </c>
      <c r="U993" s="17">
        <v>1.95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 t="s">
        <v>139</v>
      </c>
      <c r="AB993" s="17" t="s">
        <v>140</v>
      </c>
      <c r="AC993" s="17">
        <v>24.65</v>
      </c>
      <c r="AD993" s="17">
        <v>7.1</v>
      </c>
      <c r="AE993" s="17">
        <v>1</v>
      </c>
      <c r="AF993" s="17">
        <v>2.66</v>
      </c>
      <c r="AG993" s="17">
        <v>2.2799999999999998</v>
      </c>
      <c r="AH993" s="17">
        <f t="shared" si="967"/>
        <v>-0.38000000000000034</v>
      </c>
      <c r="AI993" s="17" t="s">
        <v>136</v>
      </c>
      <c r="AJ993" s="17" t="s">
        <v>136</v>
      </c>
      <c r="AK993" s="17" t="s">
        <v>141</v>
      </c>
      <c r="AL993" s="17">
        <v>2</v>
      </c>
      <c r="AM993" s="17">
        <v>0</v>
      </c>
      <c r="AN993" s="17"/>
      <c r="AO993" s="17">
        <v>0</v>
      </c>
      <c r="AP993" s="17">
        <v>0</v>
      </c>
      <c r="AQ993" s="17">
        <v>0</v>
      </c>
      <c r="AR993" s="17" t="s">
        <v>136</v>
      </c>
      <c r="AS993" s="19">
        <f t="shared" si="908"/>
        <v>0</v>
      </c>
      <c r="AT993" s="19"/>
      <c r="AU993" s="19">
        <f>VLOOKUP(G993,ABNT5101!$I$3:$J$9,2)</f>
        <v>10</v>
      </c>
      <c r="AV993" s="19">
        <f>VLOOKUP(G993,ABNT5101!$I$3:$M$9,5)</f>
        <v>0.18</v>
      </c>
      <c r="AW993" s="17" t="str">
        <f>_xlfn.XLOOKUP(G993,ABNT5101!I:I,ABNT5101!L:L)</f>
        <v>-</v>
      </c>
      <c r="AX993" s="17">
        <f>_xlfn.XLOOKUP(G993,ABNT5101!$I:$I,ABNT5101!M:M)</f>
        <v>0.18</v>
      </c>
      <c r="AY993" s="17" t="str">
        <f>_xlfn.XLOOKUP(G993,ABNT5101!$I:$I,ABNT5101!N:N)</f>
        <v>-</v>
      </c>
      <c r="AZ993" s="17">
        <f>_xlfn.XLOOKUP(G993,ABNT5101!$I:$I,ABNT5101!O:O)</f>
        <v>16</v>
      </c>
      <c r="BA993" s="20" t="str">
        <f t="shared" si="909"/>
        <v>ATENDE</v>
      </c>
      <c r="BB993" s="21">
        <f t="shared" ref="BB993:BC993" si="1192">BE993/AU993-1</f>
        <v>0.29299999999999993</v>
      </c>
      <c r="BC993" s="21">
        <f t="shared" si="1192"/>
        <v>2.833333333333333</v>
      </c>
      <c r="BD993" s="21" t="str">
        <f t="shared" si="911"/>
        <v>-</v>
      </c>
      <c r="BE993" s="22">
        <v>12.93</v>
      </c>
      <c r="BF993" s="22">
        <v>0.69</v>
      </c>
      <c r="BG993" s="22"/>
      <c r="BH993" s="22"/>
      <c r="BI993" s="23"/>
      <c r="BJ993" s="22"/>
      <c r="BK993" s="20" t="str">
        <f t="shared" si="912"/>
        <v>ATENDE</v>
      </c>
      <c r="BL993" s="20" t="str">
        <f t="shared" si="913"/>
        <v>ATENDE</v>
      </c>
      <c r="BM993" s="20" t="str">
        <f t="shared" si="914"/>
        <v>ATENDE</v>
      </c>
      <c r="BN993" s="20" t="str">
        <f t="shared" si="915"/>
        <v>ATENDE</v>
      </c>
      <c r="BO993" s="24" t="str">
        <f t="shared" si="916"/>
        <v>C4</v>
      </c>
      <c r="BP993" s="24" t="str">
        <f t="shared" si="1157"/>
        <v>P6</v>
      </c>
      <c r="BQ993" s="25">
        <f t="shared" si="1060"/>
        <v>3.3566666666666665</v>
      </c>
      <c r="BR993" s="22">
        <v>13.07</v>
      </c>
      <c r="BS993" s="22">
        <v>7.85</v>
      </c>
      <c r="BT993" s="24">
        <f>IF(BP993="-","-",_xlfn.XLOOKUP(BP993,ABNT5101!$B$4:$B$9,ABNT5101!$C$4:$C$9))</f>
        <v>3</v>
      </c>
      <c r="BU993" s="24">
        <f>IF(BP993="-","-",_xlfn.XLOOKUP(BP993,ABNT5101!$B$4:$B$9,ABNT5101!$D$4:$D$9))</f>
        <v>0.6</v>
      </c>
      <c r="BV993" s="20" t="str">
        <f t="shared" si="918"/>
        <v>ATENDE</v>
      </c>
      <c r="BW993" s="20" t="str">
        <f t="shared" si="1061"/>
        <v>ATENDE</v>
      </c>
      <c r="BX993" s="20" t="str">
        <f t="shared" si="920"/>
        <v>ATENDE</v>
      </c>
      <c r="BY993" s="24" t="str">
        <f t="shared" si="1158"/>
        <v>P6</v>
      </c>
      <c r="BZ993" s="25">
        <f t="shared" si="921"/>
        <v>0.61333333333333329</v>
      </c>
      <c r="CA993" s="24">
        <v>4.84</v>
      </c>
      <c r="CB993" s="24">
        <v>2.54</v>
      </c>
      <c r="CC993" s="20">
        <f>IF(BY993="-","-",_xlfn.XLOOKUP(BY993,ABNT5101!$B$4:$B$9,ABNT5101!$C$4:$C$9))</f>
        <v>3</v>
      </c>
      <c r="CD993" s="24">
        <f>IF(BY993="-","-",_xlfn.XLOOKUP(BY993,ABNT5101!$B$4:$B$9,ABNT5101!$D$4:$D$9))</f>
        <v>0.6</v>
      </c>
      <c r="CE993" s="20" t="str">
        <f t="shared" si="922"/>
        <v>ATENDE</v>
      </c>
      <c r="CF993" s="20" t="str">
        <f t="shared" si="923"/>
        <v>ATENDE</v>
      </c>
      <c r="CG993" s="20" t="str">
        <f t="shared" si="1040"/>
        <v>ATENDE</v>
      </c>
      <c r="CH993" s="26" t="str">
        <f>_xlfn.XLOOKUP(CI993,'Banco de dados'!$B:$B,'Banco de dados'!$D:$D)</f>
        <v>SX LIGHTING</v>
      </c>
      <c r="CI993" s="27" t="s">
        <v>164</v>
      </c>
      <c r="CJ993" s="26" t="str">
        <f>_xlfn.XLOOKUP(CI993,'Banco de dados'!$B:$B,'Banco de dados'!$E:$E)</f>
        <v>SXINEVO040K50L12CZF7PHF</v>
      </c>
      <c r="CK993" s="26"/>
      <c r="CL993" s="26" t="e">
        <f>IF(CK993="-","-",_xlfn.XLOOKUP(CK993,'Banco de dados'!$B:$B,'Banco de dados'!$E:$E))</f>
        <v>#N/A</v>
      </c>
      <c r="CM993" s="28">
        <v>1</v>
      </c>
      <c r="CN993" s="26">
        <f>_xlfn.XLOOKUP(CI993,'Banco de dados'!$B:$B,'Banco de dados'!$H:$H)</f>
        <v>39</v>
      </c>
      <c r="CO993" s="26" t="e">
        <f t="array" aca="1" ref="CO993" ca="1">_xludf.XLOOKUP(CK993,'Banco de dados'!$B:$B,'Banco de dados'!$H:$H)</f>
        <v>#NAME?</v>
      </c>
      <c r="CP993" s="26" t="e">
        <f t="array" aca="1" ref="CP993" ca="1">_xludf.XLOOKUP(CI993,'Banco de dados'!$B:$B,'Banco de dados'!$F:$F)</f>
        <v>#NAME?</v>
      </c>
      <c r="CQ993" s="26" t="e">
        <f t="array" aca="1" ref="CQ993" ca="1">_xludf.XLOOKUP(CK993,'Banco de dados'!$B:$B,'Banco de dados'!$F:$F)</f>
        <v>#NAME?</v>
      </c>
      <c r="CR993" s="27">
        <v>0</v>
      </c>
      <c r="CS993" s="27"/>
      <c r="CT993" s="26" t="str">
        <f>IF(AG993=0.5,"Suporte",IF(AND(AG993&gt;='Braços de IP'!$B$9,AG993&lt;='Braços de IP'!$D$9),'Braços de IP'!$E$9,IF(AND(AG993&gt;='Braços de IP'!$B$10,AG993&lt;='Braços de IP'!$D$10),'Braços de IP'!$E$10,IF(AND(AG993&gt;='Braços de IP'!$B$11,AG993&lt;='Braços de IP'!$D$11),'Braços de IP'!$E$11,IF(AND(AG993&gt;='Braços de IP'!$B$12,AG993&lt;='Braços de IP'!$D$12),'Braços de IP'!$E$12,IF(AND(AG993&gt;='Braços de IP'!$B$13,AG993&lt;='Braços de IP'!$D$13),'Braços de IP'!$E$13,IF(AND(AG993&gt;='Braços de IP'!$B$14,AG993&lt;='Braços de IP'!$D$14),'Braços de IP'!$E$14,"ERRO")))))))</f>
        <v>Médio II</v>
      </c>
      <c r="CU993" s="27"/>
      <c r="CV993" s="26" t="str">
        <f>IF($CU993="","",VLOOKUP($CU993,'Braços de IP'!$E$9:$I$15,2,0))</f>
        <v/>
      </c>
      <c r="CW993" s="29" t="str">
        <f>IF($CU993="","",VLOOKUP($CU993,'Braços de IP'!$E$9:$I$15,5,0))</f>
        <v/>
      </c>
      <c r="CX993" s="26"/>
      <c r="CY993" s="26"/>
      <c r="CZ993" s="26"/>
      <c r="DA993" s="26"/>
      <c r="DB993" s="26"/>
      <c r="DC993" s="26"/>
      <c r="DD993" s="30">
        <v>30</v>
      </c>
      <c r="DE993" s="31">
        <v>125</v>
      </c>
      <c r="DF993" s="30">
        <v>155</v>
      </c>
      <c r="DG993" s="32">
        <v>0.76</v>
      </c>
      <c r="DH993" s="34" t="s">
        <v>710</v>
      </c>
      <c r="DI993" s="35"/>
      <c r="DJ993" s="16"/>
      <c r="DK993" s="16" t="s">
        <v>144</v>
      </c>
      <c r="DL993" s="16"/>
      <c r="DM993" s="36">
        <v>0.76</v>
      </c>
    </row>
    <row r="994" spans="2:117" ht="15.75" customHeight="1" x14ac:dyDescent="0.25">
      <c r="B994" s="16">
        <v>244</v>
      </c>
      <c r="C994" s="16" t="s">
        <v>146</v>
      </c>
      <c r="D994" s="16" t="s">
        <v>729</v>
      </c>
      <c r="E994" s="16">
        <v>-8.0792149999999996</v>
      </c>
      <c r="F994" s="16">
        <v>-34.946976999999997</v>
      </c>
      <c r="G994" s="16" t="s">
        <v>160</v>
      </c>
      <c r="H994" s="17" t="s">
        <v>136</v>
      </c>
      <c r="I994" s="16" t="s">
        <v>135</v>
      </c>
      <c r="J994" s="17" t="s">
        <v>137</v>
      </c>
      <c r="K994" s="18">
        <v>70</v>
      </c>
      <c r="L994" s="17" t="s">
        <v>138</v>
      </c>
      <c r="M994" s="17">
        <v>0</v>
      </c>
      <c r="N994" s="16">
        <v>250</v>
      </c>
      <c r="O994" s="17">
        <v>1</v>
      </c>
      <c r="P994" s="17">
        <v>3.72</v>
      </c>
      <c r="Q994" s="17" t="s">
        <v>730</v>
      </c>
      <c r="R994" s="16"/>
      <c r="S994" s="16"/>
      <c r="T994" s="16">
        <v>0</v>
      </c>
      <c r="U994" s="17">
        <v>1.95</v>
      </c>
      <c r="V994" s="17">
        <v>0</v>
      </c>
      <c r="W994" s="17">
        <v>0</v>
      </c>
      <c r="X994" s="17">
        <v>0</v>
      </c>
      <c r="Y994" s="17">
        <v>0</v>
      </c>
      <c r="Z994" s="17">
        <v>0</v>
      </c>
      <c r="AA994" s="17" t="s">
        <v>139</v>
      </c>
      <c r="AB994" s="17" t="s">
        <v>140</v>
      </c>
      <c r="AC994" s="17">
        <v>24.65</v>
      </c>
      <c r="AD994" s="17">
        <v>7.1</v>
      </c>
      <c r="AE994" s="17">
        <v>1</v>
      </c>
      <c r="AF994" s="17">
        <v>2.66</v>
      </c>
      <c r="AG994" s="17">
        <v>2.2799999999999998</v>
      </c>
      <c r="AH994" s="17">
        <f t="shared" si="967"/>
        <v>-0.38000000000000034</v>
      </c>
      <c r="AI994" s="17" t="s">
        <v>136</v>
      </c>
      <c r="AJ994" s="17" t="s">
        <v>136</v>
      </c>
      <c r="AK994" s="17" t="s">
        <v>141</v>
      </c>
      <c r="AL994" s="17">
        <v>2</v>
      </c>
      <c r="AM994" s="17">
        <v>0</v>
      </c>
      <c r="AN994" s="17"/>
      <c r="AO994" s="17">
        <v>0</v>
      </c>
      <c r="AP994" s="17">
        <v>0</v>
      </c>
      <c r="AQ994" s="17">
        <v>0</v>
      </c>
      <c r="AR994" s="17" t="s">
        <v>136</v>
      </c>
      <c r="AS994" s="19">
        <f t="shared" si="908"/>
        <v>0</v>
      </c>
      <c r="AT994" s="19"/>
      <c r="AU994" s="19">
        <f>VLOOKUP(G994,ABNT5101!$I$3:$J$9,2)</f>
        <v>10</v>
      </c>
      <c r="AV994" s="19">
        <f>VLOOKUP(G994,ABNT5101!$I$3:$M$9,5)</f>
        <v>0.18</v>
      </c>
      <c r="AW994" s="17" t="str">
        <f>_xlfn.XLOOKUP(G994,ABNT5101!I:I,ABNT5101!L:L)</f>
        <v>-</v>
      </c>
      <c r="AX994" s="17">
        <f>_xlfn.XLOOKUP(G994,ABNT5101!$I:$I,ABNT5101!M:M)</f>
        <v>0.18</v>
      </c>
      <c r="AY994" s="17" t="str">
        <f>_xlfn.XLOOKUP(G994,ABNT5101!$I:$I,ABNT5101!N:N)</f>
        <v>-</v>
      </c>
      <c r="AZ994" s="17">
        <f>_xlfn.XLOOKUP(G994,ABNT5101!$I:$I,ABNT5101!O:O)</f>
        <v>16</v>
      </c>
      <c r="BA994" s="20" t="str">
        <f t="shared" si="909"/>
        <v>ATENDE</v>
      </c>
      <c r="BB994" s="21">
        <f t="shared" ref="BB994:BC994" si="1193">BE994/AU994-1</f>
        <v>6.4999999999999947E-2</v>
      </c>
      <c r="BC994" s="21">
        <f t="shared" si="1193"/>
        <v>2.5</v>
      </c>
      <c r="BD994" s="21" t="str">
        <f t="shared" si="911"/>
        <v>-</v>
      </c>
      <c r="BE994" s="22">
        <v>10.65</v>
      </c>
      <c r="BF994" s="22">
        <v>0.63</v>
      </c>
      <c r="BG994" s="22"/>
      <c r="BH994" s="22"/>
      <c r="BI994" s="23"/>
      <c r="BJ994" s="22"/>
      <c r="BK994" s="20" t="str">
        <f t="shared" si="912"/>
        <v>ATENDE</v>
      </c>
      <c r="BL994" s="20" t="str">
        <f t="shared" si="913"/>
        <v>ATENDE</v>
      </c>
      <c r="BM994" s="20" t="str">
        <f t="shared" si="914"/>
        <v>ATENDE</v>
      </c>
      <c r="BN994" s="20" t="str">
        <f t="shared" si="915"/>
        <v>ATENDE</v>
      </c>
      <c r="BO994" s="24" t="str">
        <f t="shared" si="916"/>
        <v>C4</v>
      </c>
      <c r="BP994" s="24" t="str">
        <f t="shared" si="1157"/>
        <v>P6</v>
      </c>
      <c r="BQ994" s="25">
        <f t="shared" si="1060"/>
        <v>2.5566666666666666</v>
      </c>
      <c r="BR994" s="22">
        <v>10.67</v>
      </c>
      <c r="BS994" s="22">
        <v>6.72</v>
      </c>
      <c r="BT994" s="24">
        <f>IF(BP994="-","-",_xlfn.XLOOKUP(BP994,ABNT5101!$B$4:$B$9,ABNT5101!$C$4:$C$9))</f>
        <v>3</v>
      </c>
      <c r="BU994" s="24">
        <f>IF(BP994="-","-",_xlfn.XLOOKUP(BP994,ABNT5101!$B$4:$B$9,ABNT5101!$D$4:$D$9))</f>
        <v>0.6</v>
      </c>
      <c r="BV994" s="20" t="str">
        <f t="shared" si="918"/>
        <v>ATENDE</v>
      </c>
      <c r="BW994" s="20" t="str">
        <f t="shared" si="1061"/>
        <v>ATENDE</v>
      </c>
      <c r="BX994" s="20" t="str">
        <f t="shared" si="920"/>
        <v>ATENDE</v>
      </c>
      <c r="BY994" s="24" t="str">
        <f t="shared" si="1158"/>
        <v>P6</v>
      </c>
      <c r="BZ994" s="25">
        <f t="shared" si="921"/>
        <v>0.25333333333333319</v>
      </c>
      <c r="CA994" s="24">
        <v>3.76</v>
      </c>
      <c r="CB994" s="24">
        <v>2.48</v>
      </c>
      <c r="CC994" s="20">
        <f>IF(BY994="-","-",_xlfn.XLOOKUP(BY994,ABNT5101!$B$4:$B$9,ABNT5101!$C$4:$C$9))</f>
        <v>3</v>
      </c>
      <c r="CD994" s="24">
        <f>IF(BY994="-","-",_xlfn.XLOOKUP(BY994,ABNT5101!$B$4:$B$9,ABNT5101!$D$4:$D$9))</f>
        <v>0.6</v>
      </c>
      <c r="CE994" s="20" t="str">
        <f t="shared" si="922"/>
        <v>ATENDE</v>
      </c>
      <c r="CF994" s="20" t="str">
        <f t="shared" si="923"/>
        <v>ATENDE</v>
      </c>
      <c r="CG994" s="20" t="str">
        <f t="shared" si="1040"/>
        <v>ATENDE</v>
      </c>
      <c r="CH994" s="26" t="str">
        <f>_xlfn.XLOOKUP(CI994,'Banco de dados'!$B:$B,'Banco de dados'!$D:$D)</f>
        <v>TECNOWATT</v>
      </c>
      <c r="CI994" s="27" t="s">
        <v>477</v>
      </c>
      <c r="CJ994" s="26" t="str">
        <f>_xlfn.XLOOKUP(CI994,'Banco de dados'!$B:$B,'Banco de dados'!$E:$E)</f>
        <v>SIGSAGPTLRRSSNDL_30W_38IBBRS
1-10C1MUN6.5</v>
      </c>
      <c r="CK994" s="26"/>
      <c r="CL994" s="26" t="e">
        <f>IF(CK994="-","-",_xlfn.XLOOKUP(CK994,'Banco de dados'!$B:$B,'Banco de dados'!$E:$E))</f>
        <v>#N/A</v>
      </c>
      <c r="CM994" s="28">
        <v>1</v>
      </c>
      <c r="CN994" s="26">
        <f>_xlfn.XLOOKUP(CI994,'Banco de dados'!$B:$B,'Banco de dados'!$H:$H)</f>
        <v>30</v>
      </c>
      <c r="CO994" s="26" t="e">
        <f t="array" aca="1" ref="CO994" ca="1">_xludf.XLOOKUP(CK994,'Banco de dados'!$B:$B,'Banco de dados'!$H:$H)</f>
        <v>#NAME?</v>
      </c>
      <c r="CP994" s="26" t="e">
        <f t="array" aca="1" ref="CP994" ca="1">_xludf.XLOOKUP(CI994,'Banco de dados'!$B:$B,'Banco de dados'!$F:$F)</f>
        <v>#NAME?</v>
      </c>
      <c r="CQ994" s="26" t="e">
        <f t="array" aca="1" ref="CQ994" ca="1">_xludf.XLOOKUP(CK994,'Banco de dados'!$B:$B,'Banco de dados'!$F:$F)</f>
        <v>#NAME?</v>
      </c>
      <c r="CR994" s="27">
        <v>0</v>
      </c>
      <c r="CS994" s="27"/>
      <c r="CT994" s="26" t="str">
        <f>IF(AG994=0.5,"Suporte",IF(AND(AG994&gt;='Braços de IP'!$B$9,AG994&lt;='Braços de IP'!$D$9),'Braços de IP'!$E$9,IF(AND(AG994&gt;='Braços de IP'!$B$10,AG994&lt;='Braços de IP'!$D$10),'Braços de IP'!$E$10,IF(AND(AG994&gt;='Braços de IP'!$B$11,AG994&lt;='Braços de IP'!$D$11),'Braços de IP'!$E$11,IF(AND(AG994&gt;='Braços de IP'!$B$12,AG994&lt;='Braços de IP'!$D$12),'Braços de IP'!$E$12,IF(AND(AG994&gt;='Braços de IP'!$B$13,AG994&lt;='Braços de IP'!$D$13),'Braços de IP'!$E$13,IF(AND(AG994&gt;='Braços de IP'!$B$14,AG994&lt;='Braços de IP'!$D$14),'Braços de IP'!$E$14,"ERRO")))))))</f>
        <v>Médio II</v>
      </c>
      <c r="CU994" s="27"/>
      <c r="CV994" s="26" t="str">
        <f>IF($CU994="","",VLOOKUP($CU994,'Braços de IP'!$E$9:$I$15,2,0))</f>
        <v/>
      </c>
      <c r="CW994" s="29" t="str">
        <f>IF($CU994="","",VLOOKUP($CU994,'Braços de IP'!$E$9:$I$15,5,0))</f>
        <v/>
      </c>
      <c r="CX994" s="26"/>
      <c r="CY994" s="26"/>
      <c r="CZ994" s="26"/>
      <c r="DA994" s="26"/>
      <c r="DB994" s="26"/>
      <c r="DC994" s="26"/>
      <c r="DD994" s="30">
        <v>30</v>
      </c>
      <c r="DE994" s="31">
        <v>125</v>
      </c>
      <c r="DF994" s="30">
        <v>155</v>
      </c>
      <c r="DG994" s="32">
        <v>0.76</v>
      </c>
      <c r="DH994" s="34" t="s">
        <v>710</v>
      </c>
      <c r="DI994" s="35"/>
      <c r="DJ994" s="16"/>
      <c r="DK994" s="16" t="s">
        <v>144</v>
      </c>
      <c r="DL994" s="16"/>
      <c r="DM994" s="36">
        <v>0.76</v>
      </c>
    </row>
    <row r="995" spans="2:117" ht="15.75" customHeight="1" x14ac:dyDescent="0.25">
      <c r="B995" s="16">
        <v>245</v>
      </c>
      <c r="C995" s="16" t="s">
        <v>146</v>
      </c>
      <c r="D995" s="16" t="s">
        <v>731</v>
      </c>
      <c r="E995" s="16">
        <v>-8.0877549999999996</v>
      </c>
      <c r="F995" s="16">
        <v>-34.938423999999998</v>
      </c>
      <c r="G995" s="16" t="s">
        <v>157</v>
      </c>
      <c r="H995" s="17" t="s">
        <v>136</v>
      </c>
      <c r="I995" s="16" t="s">
        <v>135</v>
      </c>
      <c r="J995" s="17" t="s">
        <v>137</v>
      </c>
      <c r="K995" s="18">
        <v>96</v>
      </c>
      <c r="L995" s="17" t="s">
        <v>138</v>
      </c>
      <c r="M995" s="17">
        <v>0</v>
      </c>
      <c r="N995" s="16">
        <v>250</v>
      </c>
      <c r="O995" s="17">
        <v>1</v>
      </c>
      <c r="P995" s="17">
        <v>0.97</v>
      </c>
      <c r="Q995" s="17">
        <v>5.96</v>
      </c>
      <c r="R995" s="16"/>
      <c r="S995" s="16"/>
      <c r="T995" s="16">
        <v>0</v>
      </c>
      <c r="U995" s="17">
        <v>1</v>
      </c>
      <c r="V995" s="17">
        <v>0</v>
      </c>
      <c r="W995" s="17">
        <v>0</v>
      </c>
      <c r="X995" s="17">
        <v>0</v>
      </c>
      <c r="Y995" s="17">
        <v>0</v>
      </c>
      <c r="Z995" s="17">
        <v>0</v>
      </c>
      <c r="AA995" s="17" t="s">
        <v>139</v>
      </c>
      <c r="AB995" s="17" t="s">
        <v>140</v>
      </c>
      <c r="AC995" s="17">
        <v>11</v>
      </c>
      <c r="AD995" s="17">
        <v>6.5</v>
      </c>
      <c r="AE995" s="17">
        <v>1</v>
      </c>
      <c r="AF995" s="17">
        <v>0.3</v>
      </c>
      <c r="AG995" s="17">
        <v>2.15</v>
      </c>
      <c r="AH995" s="17">
        <f t="shared" si="967"/>
        <v>1.8499999999999999</v>
      </c>
      <c r="AI995" s="17" t="s">
        <v>136</v>
      </c>
      <c r="AJ995" s="17" t="s">
        <v>136</v>
      </c>
      <c r="AK995" s="17" t="s">
        <v>141</v>
      </c>
      <c r="AL995" s="17">
        <v>2</v>
      </c>
      <c r="AM995" s="17">
        <v>0</v>
      </c>
      <c r="AN995" s="17"/>
      <c r="AO995" s="17">
        <v>0</v>
      </c>
      <c r="AP995" s="17">
        <v>0</v>
      </c>
      <c r="AQ995" s="17">
        <v>0</v>
      </c>
      <c r="AR995" s="17" t="s">
        <v>136</v>
      </c>
      <c r="AS995" s="19">
        <f t="shared" si="908"/>
        <v>0</v>
      </c>
      <c r="AT995" s="19"/>
      <c r="AU995" s="19">
        <f>VLOOKUP(G995,ABNT5101!$I$3:$J$9,2)</f>
        <v>7.5</v>
      </c>
      <c r="AV995" s="19">
        <f>VLOOKUP(G995,ABNT5101!$I$3:$M$9,5)</f>
        <v>0.18</v>
      </c>
      <c r="AW995" s="17" t="str">
        <f>_xlfn.XLOOKUP(G995,ABNT5101!I:I,ABNT5101!L:L)</f>
        <v>-</v>
      </c>
      <c r="AX995" s="17">
        <f>_xlfn.XLOOKUP(G995,ABNT5101!$I:$I,ABNT5101!M:M)</f>
        <v>0.18</v>
      </c>
      <c r="AY995" s="17" t="str">
        <f>_xlfn.XLOOKUP(G995,ABNT5101!$I:$I,ABNT5101!N:N)</f>
        <v>-</v>
      </c>
      <c r="AZ995" s="17">
        <f>_xlfn.XLOOKUP(G995,ABNT5101!$I:$I,ABNT5101!O:O)</f>
        <v>16</v>
      </c>
      <c r="BA995" s="20" t="str">
        <f t="shared" si="909"/>
        <v>ATENDE</v>
      </c>
      <c r="BB995" s="21">
        <f t="shared" ref="BB995:BC995" si="1194">BE995/AU995-1</f>
        <v>0.97333333333333338</v>
      </c>
      <c r="BC995" s="21">
        <f t="shared" si="1194"/>
        <v>3.8888888888888893</v>
      </c>
      <c r="BD995" s="21" t="str">
        <f t="shared" si="911"/>
        <v>-</v>
      </c>
      <c r="BE995" s="22">
        <v>14.8</v>
      </c>
      <c r="BF995" s="22">
        <v>0.88</v>
      </c>
      <c r="BG995" s="22"/>
      <c r="BH995" s="22"/>
      <c r="BI995" s="23"/>
      <c r="BJ995" s="22"/>
      <c r="BK995" s="20" t="str">
        <f t="shared" si="912"/>
        <v>ATENDE</v>
      </c>
      <c r="BL995" s="20" t="str">
        <f t="shared" si="913"/>
        <v>ATENDE</v>
      </c>
      <c r="BM995" s="20" t="str">
        <f t="shared" si="914"/>
        <v>ATENDE</v>
      </c>
      <c r="BN995" s="20" t="str">
        <f t="shared" si="915"/>
        <v>ATENDE</v>
      </c>
      <c r="BO995" s="24" t="str">
        <f t="shared" si="916"/>
        <v>C5</v>
      </c>
      <c r="BP995" s="24" t="str">
        <f t="shared" si="1157"/>
        <v>P6</v>
      </c>
      <c r="BQ995" s="25">
        <f t="shared" si="1060"/>
        <v>2.7366666666666668</v>
      </c>
      <c r="BR995" s="22">
        <v>11.21</v>
      </c>
      <c r="BS995" s="22">
        <v>10.050000000000001</v>
      </c>
      <c r="BT995" s="24">
        <f>IF(BP995="-","-",_xlfn.XLOOKUP(BP995,ABNT5101!$B$4:$B$9,ABNT5101!$C$4:$C$9))</f>
        <v>3</v>
      </c>
      <c r="BU995" s="24">
        <f>IF(BP995="-","-",_xlfn.XLOOKUP(BP995,ABNT5101!$B$4:$B$9,ABNT5101!$D$4:$D$9))</f>
        <v>0.6</v>
      </c>
      <c r="BV995" s="20" t="str">
        <f t="shared" si="918"/>
        <v>ATENDE</v>
      </c>
      <c r="BW995" s="20" t="str">
        <f t="shared" si="1061"/>
        <v>ATENDE</v>
      </c>
      <c r="BX995" s="20" t="str">
        <f t="shared" si="920"/>
        <v>ATENDE</v>
      </c>
      <c r="BY995" s="24" t="str">
        <f t="shared" si="1158"/>
        <v>P6</v>
      </c>
      <c r="BZ995" s="25">
        <f t="shared" si="921"/>
        <v>3.2033333333333331</v>
      </c>
      <c r="CA995" s="24">
        <v>12.61</v>
      </c>
      <c r="CB995" s="24">
        <v>11.48</v>
      </c>
      <c r="CC995" s="20">
        <f>IF(BY995="-","-",_xlfn.XLOOKUP(BY995,ABNT5101!$B$4:$B$9,ABNT5101!$C$4:$C$9))</f>
        <v>3</v>
      </c>
      <c r="CD995" s="24">
        <f>IF(BY995="-","-",_xlfn.XLOOKUP(BY995,ABNT5101!$B$4:$B$9,ABNT5101!$D$4:$D$9))</f>
        <v>0.6</v>
      </c>
      <c r="CE995" s="20" t="str">
        <f t="shared" si="922"/>
        <v>ATENDE</v>
      </c>
      <c r="CF995" s="20" t="str">
        <f t="shared" si="923"/>
        <v>ATENDE</v>
      </c>
      <c r="CG995" s="20" t="str">
        <f t="shared" si="1040"/>
        <v>ATENDE</v>
      </c>
      <c r="CH995" s="26" t="str">
        <f>_xlfn.XLOOKUP(CI995,'Banco de dados'!$B:$B,'Banco de dados'!$D:$D)</f>
        <v>LEDSTAR</v>
      </c>
      <c r="CI995" s="27" t="s">
        <v>487</v>
      </c>
      <c r="CJ995" s="26" t="str">
        <f>_xlfn.XLOOKUP(CI995,'Banco de dados'!$B:$B,'Banco de dados'!$E:$E)</f>
        <v>LUM LED SL VT 9.1 17W</v>
      </c>
      <c r="CK995" s="26"/>
      <c r="CL995" s="26" t="e">
        <f>IF(CK995="-","-",_xlfn.XLOOKUP(CK995,'Banco de dados'!$B:$B,'Banco de dados'!$E:$E))</f>
        <v>#N/A</v>
      </c>
      <c r="CM995" s="28">
        <v>1</v>
      </c>
      <c r="CN995" s="26">
        <f>_xlfn.XLOOKUP(CI995,'Banco de dados'!$B:$B,'Banco de dados'!$H:$H)</f>
        <v>17</v>
      </c>
      <c r="CO995" s="26" t="e">
        <f t="array" aca="1" ref="CO995" ca="1">_xludf.XLOOKUP(CK995,'Banco de dados'!$B:$B,'Banco de dados'!$H:$H)</f>
        <v>#NAME?</v>
      </c>
      <c r="CP995" s="26" t="e">
        <f t="array" aca="1" ref="CP995" ca="1">_xludf.XLOOKUP(CI995,'Banco de dados'!$B:$B,'Banco de dados'!$F:$F)</f>
        <v>#NAME?</v>
      </c>
      <c r="CQ995" s="26" t="e">
        <f t="array" aca="1" ref="CQ995" ca="1">_xludf.XLOOKUP(CK995,'Banco de dados'!$B:$B,'Banco de dados'!$F:$F)</f>
        <v>#NAME?</v>
      </c>
      <c r="CR995" s="27">
        <v>0</v>
      </c>
      <c r="CS995" s="27"/>
      <c r="CT995" s="26" t="str">
        <f>IF(AG995=0.5,"Suporte",IF(AND(AG995&gt;='Braços de IP'!$B$9,AG995&lt;='Braços de IP'!$D$9),'Braços de IP'!$E$9,IF(AND(AG995&gt;='Braços de IP'!$B$10,AG995&lt;='Braços de IP'!$D$10),'Braços de IP'!$E$10,IF(AND(AG995&gt;='Braços de IP'!$B$11,AG995&lt;='Braços de IP'!$D$11),'Braços de IP'!$E$11,IF(AND(AG995&gt;='Braços de IP'!$B$12,AG995&lt;='Braços de IP'!$D$12),'Braços de IP'!$E$12,IF(AND(AG995&gt;='Braços de IP'!$B$13,AG995&lt;='Braços de IP'!$D$13),'Braços de IP'!$E$13,IF(AND(AG995&gt;='Braços de IP'!$B$14,AG995&lt;='Braços de IP'!$D$14),'Braços de IP'!$E$14,"ERRO")))))))</f>
        <v>Médio I</v>
      </c>
      <c r="CU995" s="27"/>
      <c r="CV995" s="26" t="str">
        <f>IF($CU995="","",VLOOKUP($CU995,'Braços de IP'!$E$9:$I$15,2,0))</f>
        <v/>
      </c>
      <c r="CW995" s="29" t="str">
        <f>IF($CU995="","",VLOOKUP($CU995,'Braços de IP'!$E$9:$I$15,5,0))</f>
        <v/>
      </c>
      <c r="CX995" s="26"/>
      <c r="CY995" s="26"/>
      <c r="CZ995" s="26"/>
      <c r="DA995" s="26"/>
      <c r="DB995" s="26"/>
      <c r="DC995" s="26"/>
      <c r="DD995" s="30">
        <v>30</v>
      </c>
      <c r="DE995" s="31">
        <v>125</v>
      </c>
      <c r="DF995" s="30">
        <v>155</v>
      </c>
      <c r="DG995" s="32">
        <v>0.76</v>
      </c>
      <c r="DH995" s="34" t="s">
        <v>710</v>
      </c>
      <c r="DI995" s="35"/>
      <c r="DJ995" s="16"/>
      <c r="DK995" s="16" t="s">
        <v>144</v>
      </c>
      <c r="DL995" s="16"/>
      <c r="DM995" s="36">
        <v>0.76</v>
      </c>
    </row>
    <row r="996" spans="2:117" ht="15.75" customHeight="1" x14ac:dyDescent="0.25">
      <c r="B996" s="16">
        <v>245</v>
      </c>
      <c r="C996" s="16" t="s">
        <v>146</v>
      </c>
      <c r="D996" s="16" t="s">
        <v>731</v>
      </c>
      <c r="E996" s="16">
        <v>-8.0877549999999996</v>
      </c>
      <c r="F996" s="16">
        <v>-34.938423999999998</v>
      </c>
      <c r="G996" s="16" t="s">
        <v>157</v>
      </c>
      <c r="H996" s="17" t="s">
        <v>136</v>
      </c>
      <c r="I996" s="16" t="s">
        <v>135</v>
      </c>
      <c r="J996" s="17" t="s">
        <v>137</v>
      </c>
      <c r="K996" s="18">
        <v>96</v>
      </c>
      <c r="L996" s="17" t="s">
        <v>138</v>
      </c>
      <c r="M996" s="17">
        <v>0</v>
      </c>
      <c r="N996" s="16">
        <v>250</v>
      </c>
      <c r="O996" s="17">
        <v>1</v>
      </c>
      <c r="P996" s="17">
        <v>0.97</v>
      </c>
      <c r="Q996" s="17">
        <v>5.96</v>
      </c>
      <c r="R996" s="16"/>
      <c r="S996" s="16"/>
      <c r="T996" s="16">
        <v>0</v>
      </c>
      <c r="U996" s="17">
        <v>1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 t="s">
        <v>139</v>
      </c>
      <c r="AB996" s="17" t="s">
        <v>140</v>
      </c>
      <c r="AC996" s="17">
        <v>11</v>
      </c>
      <c r="AD996" s="17">
        <v>6.5</v>
      </c>
      <c r="AE996" s="17">
        <v>1</v>
      </c>
      <c r="AF996" s="17">
        <v>0.3</v>
      </c>
      <c r="AG996" s="17">
        <v>2.15</v>
      </c>
      <c r="AH996" s="17">
        <f t="shared" si="967"/>
        <v>1.8499999999999999</v>
      </c>
      <c r="AI996" s="17" t="s">
        <v>136</v>
      </c>
      <c r="AJ996" s="17" t="s">
        <v>136</v>
      </c>
      <c r="AK996" s="17" t="s">
        <v>141</v>
      </c>
      <c r="AL996" s="17">
        <v>2</v>
      </c>
      <c r="AM996" s="17">
        <v>0</v>
      </c>
      <c r="AN996" s="17"/>
      <c r="AO996" s="17">
        <v>0</v>
      </c>
      <c r="AP996" s="17">
        <v>0</v>
      </c>
      <c r="AQ996" s="17">
        <v>0</v>
      </c>
      <c r="AR996" s="17" t="s">
        <v>136</v>
      </c>
      <c r="AS996" s="19">
        <f t="shared" si="908"/>
        <v>0</v>
      </c>
      <c r="AT996" s="19"/>
      <c r="AU996" s="19">
        <f>VLOOKUP(G996,ABNT5101!$I$3:$J$9,2)</f>
        <v>7.5</v>
      </c>
      <c r="AV996" s="19">
        <f>VLOOKUP(G996,ABNT5101!$I$3:$M$9,5)</f>
        <v>0.18</v>
      </c>
      <c r="AW996" s="17" t="str">
        <f>_xlfn.XLOOKUP(G996,ABNT5101!I:I,ABNT5101!L:L)</f>
        <v>-</v>
      </c>
      <c r="AX996" s="17">
        <f>_xlfn.XLOOKUP(G996,ABNT5101!$I:$I,ABNT5101!M:M)</f>
        <v>0.18</v>
      </c>
      <c r="AY996" s="17" t="str">
        <f>_xlfn.XLOOKUP(G996,ABNT5101!$I:$I,ABNT5101!N:N)</f>
        <v>-</v>
      </c>
      <c r="AZ996" s="17">
        <f>_xlfn.XLOOKUP(G996,ABNT5101!$I:$I,ABNT5101!O:O)</f>
        <v>16</v>
      </c>
      <c r="BA996" s="20" t="str">
        <f t="shared" si="909"/>
        <v>ATENDE</v>
      </c>
      <c r="BB996" s="21">
        <f t="shared" ref="BB996:BC996" si="1195">BE996/AU996-1</f>
        <v>1.741333333333333</v>
      </c>
      <c r="BC996" s="21">
        <f t="shared" si="1195"/>
        <v>4.0555555555555562</v>
      </c>
      <c r="BD996" s="21" t="str">
        <f t="shared" si="911"/>
        <v>-</v>
      </c>
      <c r="BE996" s="22">
        <v>20.56</v>
      </c>
      <c r="BF996" s="22">
        <v>0.91</v>
      </c>
      <c r="BG996" s="22"/>
      <c r="BH996" s="22"/>
      <c r="BI996" s="23"/>
      <c r="BJ996" s="22"/>
      <c r="BK996" s="20" t="str">
        <f t="shared" si="912"/>
        <v>ATENDE</v>
      </c>
      <c r="BL996" s="20" t="str">
        <f t="shared" si="913"/>
        <v>ATENDE</v>
      </c>
      <c r="BM996" s="20" t="str">
        <f t="shared" si="914"/>
        <v>ATENDE</v>
      </c>
      <c r="BN996" s="20" t="str">
        <f t="shared" si="915"/>
        <v>ATENDE</v>
      </c>
      <c r="BO996" s="24" t="str">
        <f t="shared" si="916"/>
        <v>C5</v>
      </c>
      <c r="BP996" s="24" t="str">
        <f t="shared" si="1157"/>
        <v>P6</v>
      </c>
      <c r="BQ996" s="25">
        <f t="shared" si="1060"/>
        <v>3.9066666666666672</v>
      </c>
      <c r="BR996" s="22">
        <v>14.72</v>
      </c>
      <c r="BS996" s="22">
        <v>12.89</v>
      </c>
      <c r="BT996" s="24">
        <f>IF(BP996="-","-",_xlfn.XLOOKUP(BP996,ABNT5101!$B$4:$B$9,ABNT5101!$C$4:$C$9))</f>
        <v>3</v>
      </c>
      <c r="BU996" s="24">
        <f>IF(BP996="-","-",_xlfn.XLOOKUP(BP996,ABNT5101!$B$4:$B$9,ABNT5101!$D$4:$D$9))</f>
        <v>0.6</v>
      </c>
      <c r="BV996" s="20" t="str">
        <f t="shared" si="918"/>
        <v>ATENDE</v>
      </c>
      <c r="BW996" s="20" t="str">
        <f t="shared" si="1061"/>
        <v>ATENDE</v>
      </c>
      <c r="BX996" s="20" t="str">
        <f t="shared" si="920"/>
        <v>ATENDE</v>
      </c>
      <c r="BY996" s="24" t="str">
        <f t="shared" si="1158"/>
        <v>P6</v>
      </c>
      <c r="BZ996" s="25">
        <f t="shared" si="921"/>
        <v>4.8233333333333333</v>
      </c>
      <c r="CA996" s="24">
        <v>17.47</v>
      </c>
      <c r="CB996" s="24">
        <v>16.07</v>
      </c>
      <c r="CC996" s="20">
        <f>IF(BY996="-","-",_xlfn.XLOOKUP(BY996,ABNT5101!$B$4:$B$9,ABNT5101!$C$4:$C$9))</f>
        <v>3</v>
      </c>
      <c r="CD996" s="24">
        <f>IF(BY996="-","-",_xlfn.XLOOKUP(BY996,ABNT5101!$B$4:$B$9,ABNT5101!$D$4:$D$9))</f>
        <v>0.6</v>
      </c>
      <c r="CE996" s="20" t="str">
        <f t="shared" si="922"/>
        <v>ATENDE</v>
      </c>
      <c r="CF996" s="20" t="str">
        <f t="shared" si="923"/>
        <v>ATENDE</v>
      </c>
      <c r="CG996" s="20" t="str">
        <f t="shared" si="1040"/>
        <v>ATENDE</v>
      </c>
      <c r="CH996" s="26" t="str">
        <f>_xlfn.XLOOKUP(CI996,'Banco de dados'!$B:$B,'Banco de dados'!$D:$D)</f>
        <v>SX LIGHTING</v>
      </c>
      <c r="CI996" s="27" t="s">
        <v>271</v>
      </c>
      <c r="CJ996" s="26" t="str">
        <f>_xlfn.XLOOKUP(CI996,'Banco de dados'!$B:$B,'Banco de dados'!$E:$E)</f>
        <v>SXINEVO020K50L12CZF7PHF</v>
      </c>
      <c r="CK996" s="26"/>
      <c r="CL996" s="26" t="e">
        <f>IF(CK996="-","-",_xlfn.XLOOKUP(CK996,'Banco de dados'!$B:$B,'Banco de dados'!$E:$E))</f>
        <v>#N/A</v>
      </c>
      <c r="CM996" s="28">
        <v>1</v>
      </c>
      <c r="CN996" s="26">
        <f>_xlfn.XLOOKUP(CI996,'Banco de dados'!$B:$B,'Banco de dados'!$H:$H)</f>
        <v>22.5</v>
      </c>
      <c r="CO996" s="26" t="e">
        <f t="array" aca="1" ref="CO996" ca="1">_xludf.XLOOKUP(CK996,'Banco de dados'!$B:$B,'Banco de dados'!$H:$H)</f>
        <v>#NAME?</v>
      </c>
      <c r="CP996" s="26" t="e">
        <f t="array" aca="1" ref="CP996" ca="1">_xludf.XLOOKUP(CI996,'Banco de dados'!$B:$B,'Banco de dados'!$F:$F)</f>
        <v>#NAME?</v>
      </c>
      <c r="CQ996" s="26" t="e">
        <f t="array" aca="1" ref="CQ996" ca="1">_xludf.XLOOKUP(CK996,'Banco de dados'!$B:$B,'Banco de dados'!$F:$F)</f>
        <v>#NAME?</v>
      </c>
      <c r="CR996" s="27">
        <v>0</v>
      </c>
      <c r="CS996" s="27"/>
      <c r="CT996" s="26" t="str">
        <f>IF(AG996=0.5,"Suporte",IF(AND(AG996&gt;='Braços de IP'!$B$9,AG996&lt;='Braços de IP'!$D$9),'Braços de IP'!$E$9,IF(AND(AG996&gt;='Braços de IP'!$B$10,AG996&lt;='Braços de IP'!$D$10),'Braços de IP'!$E$10,IF(AND(AG996&gt;='Braços de IP'!$B$11,AG996&lt;='Braços de IP'!$D$11),'Braços de IP'!$E$11,IF(AND(AG996&gt;='Braços de IP'!$B$12,AG996&lt;='Braços de IP'!$D$12),'Braços de IP'!$E$12,IF(AND(AG996&gt;='Braços de IP'!$B$13,AG996&lt;='Braços de IP'!$D$13),'Braços de IP'!$E$13,IF(AND(AG996&gt;='Braços de IP'!$B$14,AG996&lt;='Braços de IP'!$D$14),'Braços de IP'!$E$14,"ERRO")))))))</f>
        <v>Médio I</v>
      </c>
      <c r="CU996" s="27"/>
      <c r="CV996" s="26" t="str">
        <f>IF($CU996="","",VLOOKUP($CU996,'Braços de IP'!$E$9:$I$15,2,0))</f>
        <v/>
      </c>
      <c r="CW996" s="29" t="str">
        <f>IF($CU996="","",VLOOKUP($CU996,'Braços de IP'!$E$9:$I$15,5,0))</f>
        <v/>
      </c>
      <c r="CX996" s="26"/>
      <c r="CY996" s="26"/>
      <c r="CZ996" s="26"/>
      <c r="DA996" s="26"/>
      <c r="DB996" s="26"/>
      <c r="DC996" s="26"/>
      <c r="DD996" s="30">
        <v>30</v>
      </c>
      <c r="DE996" s="31">
        <v>125</v>
      </c>
      <c r="DF996" s="30">
        <v>155</v>
      </c>
      <c r="DG996" s="32">
        <v>0.76</v>
      </c>
      <c r="DH996" s="34" t="s">
        <v>710</v>
      </c>
      <c r="DI996" s="35"/>
      <c r="DJ996" s="16"/>
      <c r="DK996" s="16" t="s">
        <v>144</v>
      </c>
      <c r="DL996" s="16"/>
      <c r="DM996" s="36">
        <v>0.76</v>
      </c>
    </row>
    <row r="997" spans="2:117" ht="15.75" customHeight="1" x14ac:dyDescent="0.25">
      <c r="B997" s="16">
        <v>245</v>
      </c>
      <c r="C997" s="16" t="s">
        <v>146</v>
      </c>
      <c r="D997" s="16" t="s">
        <v>731</v>
      </c>
      <c r="E997" s="16">
        <v>-8.0877549999999996</v>
      </c>
      <c r="F997" s="16">
        <v>-34.938423999999998</v>
      </c>
      <c r="G997" s="16" t="s">
        <v>157</v>
      </c>
      <c r="H997" s="17" t="s">
        <v>136</v>
      </c>
      <c r="I997" s="16" t="s">
        <v>135</v>
      </c>
      <c r="J997" s="17" t="s">
        <v>137</v>
      </c>
      <c r="K997" s="18">
        <v>96</v>
      </c>
      <c r="L997" s="17" t="s">
        <v>138</v>
      </c>
      <c r="M997" s="17">
        <v>0</v>
      </c>
      <c r="N997" s="16">
        <v>250</v>
      </c>
      <c r="O997" s="17">
        <v>1</v>
      </c>
      <c r="P997" s="17">
        <v>0.97</v>
      </c>
      <c r="Q997" s="17">
        <v>5.96</v>
      </c>
      <c r="R997" s="16"/>
      <c r="S997" s="16"/>
      <c r="T997" s="16">
        <v>0</v>
      </c>
      <c r="U997" s="17">
        <v>1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 t="s">
        <v>139</v>
      </c>
      <c r="AB997" s="17" t="s">
        <v>140</v>
      </c>
      <c r="AC997" s="17">
        <v>11</v>
      </c>
      <c r="AD997" s="17">
        <v>6.5</v>
      </c>
      <c r="AE997" s="17">
        <v>1</v>
      </c>
      <c r="AF997" s="17">
        <v>0.3</v>
      </c>
      <c r="AG997" s="17">
        <v>2.15</v>
      </c>
      <c r="AH997" s="17">
        <f t="shared" si="967"/>
        <v>1.8499999999999999</v>
      </c>
      <c r="AI997" s="17" t="s">
        <v>136</v>
      </c>
      <c r="AJ997" s="17" t="s">
        <v>136</v>
      </c>
      <c r="AK997" s="17" t="s">
        <v>141</v>
      </c>
      <c r="AL997" s="17">
        <v>2</v>
      </c>
      <c r="AM997" s="17">
        <v>0</v>
      </c>
      <c r="AN997" s="17"/>
      <c r="AO997" s="17">
        <v>0</v>
      </c>
      <c r="AP997" s="17">
        <v>0</v>
      </c>
      <c r="AQ997" s="17">
        <v>0</v>
      </c>
      <c r="AR997" s="17" t="s">
        <v>136</v>
      </c>
      <c r="AS997" s="19">
        <f t="shared" si="908"/>
        <v>0</v>
      </c>
      <c r="AT997" s="19"/>
      <c r="AU997" s="19">
        <f>VLOOKUP(G997,ABNT5101!$I$3:$J$9,2)</f>
        <v>7.5</v>
      </c>
      <c r="AV997" s="19">
        <f>VLOOKUP(G997,ABNT5101!$I$3:$M$9,5)</f>
        <v>0.18</v>
      </c>
      <c r="AW997" s="17" t="str">
        <f>_xlfn.XLOOKUP(G997,ABNT5101!I:I,ABNT5101!L:L)</f>
        <v>-</v>
      </c>
      <c r="AX997" s="17">
        <f>_xlfn.XLOOKUP(G997,ABNT5101!$I:$I,ABNT5101!M:M)</f>
        <v>0.18</v>
      </c>
      <c r="AY997" s="17" t="str">
        <f>_xlfn.XLOOKUP(G997,ABNT5101!$I:$I,ABNT5101!N:N)</f>
        <v>-</v>
      </c>
      <c r="AZ997" s="17">
        <f>_xlfn.XLOOKUP(G997,ABNT5101!$I:$I,ABNT5101!O:O)</f>
        <v>16</v>
      </c>
      <c r="BA997" s="20" t="str">
        <f t="shared" si="909"/>
        <v>ATENDE</v>
      </c>
      <c r="BB997" s="21">
        <f t="shared" ref="BB997:BC997" si="1196">BE997/AU997-1</f>
        <v>3.0786666666666669</v>
      </c>
      <c r="BC997" s="21">
        <f t="shared" si="1196"/>
        <v>3.7777777777777777</v>
      </c>
      <c r="BD997" s="21" t="str">
        <f t="shared" si="911"/>
        <v>-</v>
      </c>
      <c r="BE997" s="22">
        <v>30.59</v>
      </c>
      <c r="BF997" s="22">
        <v>0.86</v>
      </c>
      <c r="BG997" s="22"/>
      <c r="BH997" s="22"/>
      <c r="BI997" s="23"/>
      <c r="BJ997" s="22"/>
      <c r="BK997" s="20" t="str">
        <f t="shared" si="912"/>
        <v>ATENDE</v>
      </c>
      <c r="BL997" s="20" t="str">
        <f t="shared" si="913"/>
        <v>ATENDE</v>
      </c>
      <c r="BM997" s="20" t="str">
        <f t="shared" si="914"/>
        <v>ATENDE</v>
      </c>
      <c r="BN997" s="20" t="str">
        <f t="shared" si="915"/>
        <v>ATENDE</v>
      </c>
      <c r="BO997" s="24" t="str">
        <f t="shared" si="916"/>
        <v>C5</v>
      </c>
      <c r="BP997" s="24" t="str">
        <f t="shared" si="1157"/>
        <v>P6</v>
      </c>
      <c r="BQ997" s="25">
        <f t="shared" si="1060"/>
        <v>6.05</v>
      </c>
      <c r="BR997" s="22">
        <v>21.15</v>
      </c>
      <c r="BS997" s="22">
        <v>18.32</v>
      </c>
      <c r="BT997" s="24">
        <f>IF(BP997="-","-",_xlfn.XLOOKUP(BP997,ABNT5101!$B$4:$B$9,ABNT5101!$C$4:$C$9))</f>
        <v>3</v>
      </c>
      <c r="BU997" s="24">
        <f>IF(BP997="-","-",_xlfn.XLOOKUP(BP997,ABNT5101!$B$4:$B$9,ABNT5101!$D$4:$D$9))</f>
        <v>0.6</v>
      </c>
      <c r="BV997" s="20" t="str">
        <f t="shared" si="918"/>
        <v>ATENDE</v>
      </c>
      <c r="BW997" s="20" t="str">
        <f t="shared" si="1061"/>
        <v>ATENDE</v>
      </c>
      <c r="BX997" s="20" t="str">
        <f t="shared" si="920"/>
        <v>ATENDE</v>
      </c>
      <c r="BY997" s="24" t="str">
        <f t="shared" si="1158"/>
        <v>P6</v>
      </c>
      <c r="BZ997" s="25">
        <f t="shared" si="921"/>
        <v>6.7566666666666668</v>
      </c>
      <c r="CA997" s="24">
        <v>23.27</v>
      </c>
      <c r="CB997" s="24">
        <v>20.91</v>
      </c>
      <c r="CC997" s="20">
        <f>IF(BY997="-","-",_xlfn.XLOOKUP(BY997,ABNT5101!$B$4:$B$9,ABNT5101!$C$4:$C$9))</f>
        <v>3</v>
      </c>
      <c r="CD997" s="24">
        <f>IF(BY997="-","-",_xlfn.XLOOKUP(BY997,ABNT5101!$B$4:$B$9,ABNT5101!$D$4:$D$9))</f>
        <v>0.6</v>
      </c>
      <c r="CE997" s="20" t="str">
        <f t="shared" si="922"/>
        <v>ATENDE</v>
      </c>
      <c r="CF997" s="20" t="str">
        <f t="shared" si="923"/>
        <v>ATENDE</v>
      </c>
      <c r="CG997" s="20" t="str">
        <f t="shared" si="1040"/>
        <v>ATENDE</v>
      </c>
      <c r="CH997" s="26" t="str">
        <f>_xlfn.XLOOKUP(CI997,'Banco de dados'!$B:$B,'Banco de dados'!$D:$D)</f>
        <v>TECNOWATT</v>
      </c>
      <c r="CI997" s="27" t="s">
        <v>477</v>
      </c>
      <c r="CJ997" s="26" t="str">
        <f>_xlfn.XLOOKUP(CI997,'Banco de dados'!$B:$B,'Banco de dados'!$E:$E)</f>
        <v>SIGSAGPTLRRSSNDL_30W_38IBBRS
1-10C1MUN6.5</v>
      </c>
      <c r="CK997" s="26"/>
      <c r="CL997" s="26" t="e">
        <f>IF(CK997="-","-",_xlfn.XLOOKUP(CK997,'Banco de dados'!$B:$B,'Banco de dados'!$E:$E))</f>
        <v>#N/A</v>
      </c>
      <c r="CM997" s="28">
        <v>1</v>
      </c>
      <c r="CN997" s="26">
        <f>_xlfn.XLOOKUP(CI997,'Banco de dados'!$B:$B,'Banco de dados'!$H:$H)</f>
        <v>30</v>
      </c>
      <c r="CO997" s="26" t="e">
        <f t="array" aca="1" ref="CO997" ca="1">_xludf.XLOOKUP(CK997,'Banco de dados'!$B:$B,'Banco de dados'!$H:$H)</f>
        <v>#NAME?</v>
      </c>
      <c r="CP997" s="26" t="e">
        <f t="array" aca="1" ref="CP997" ca="1">_xludf.XLOOKUP(CI997,'Banco de dados'!$B:$B,'Banco de dados'!$F:$F)</f>
        <v>#NAME?</v>
      </c>
      <c r="CQ997" s="26" t="e">
        <f t="array" aca="1" ref="CQ997" ca="1">_xludf.XLOOKUP(CK997,'Banco de dados'!$B:$B,'Banco de dados'!$F:$F)</f>
        <v>#NAME?</v>
      </c>
      <c r="CR997" s="27">
        <v>0</v>
      </c>
      <c r="CS997" s="27"/>
      <c r="CT997" s="26" t="str">
        <f>IF(AG997=0.5,"Suporte",IF(AND(AG997&gt;='Braços de IP'!$B$9,AG997&lt;='Braços de IP'!$D$9),'Braços de IP'!$E$9,IF(AND(AG997&gt;='Braços de IP'!$B$10,AG997&lt;='Braços de IP'!$D$10),'Braços de IP'!$E$10,IF(AND(AG997&gt;='Braços de IP'!$B$11,AG997&lt;='Braços de IP'!$D$11),'Braços de IP'!$E$11,IF(AND(AG997&gt;='Braços de IP'!$B$12,AG997&lt;='Braços de IP'!$D$12),'Braços de IP'!$E$12,IF(AND(AG997&gt;='Braços de IP'!$B$13,AG997&lt;='Braços de IP'!$D$13),'Braços de IP'!$E$13,IF(AND(AG997&gt;='Braços de IP'!$B$14,AG997&lt;='Braços de IP'!$D$14),'Braços de IP'!$E$14,"ERRO")))))))</f>
        <v>Médio I</v>
      </c>
      <c r="CU997" s="27"/>
      <c r="CV997" s="26" t="str">
        <f>IF($CU997="","",VLOOKUP($CU997,'Braços de IP'!$E$9:$I$15,2,0))</f>
        <v/>
      </c>
      <c r="CW997" s="29" t="str">
        <f>IF($CU997="","",VLOOKUP($CU997,'Braços de IP'!$E$9:$I$15,5,0))</f>
        <v/>
      </c>
      <c r="CX997" s="26"/>
      <c r="CY997" s="26"/>
      <c r="CZ997" s="26"/>
      <c r="DA997" s="26"/>
      <c r="DB997" s="26"/>
      <c r="DC997" s="26"/>
      <c r="DD997" s="30">
        <v>30</v>
      </c>
      <c r="DE997" s="31">
        <v>125</v>
      </c>
      <c r="DF997" s="30">
        <v>155</v>
      </c>
      <c r="DG997" s="32">
        <v>0.76</v>
      </c>
      <c r="DH997" s="34" t="s">
        <v>710</v>
      </c>
      <c r="DI997" s="35"/>
      <c r="DJ997" s="16"/>
      <c r="DK997" s="16" t="s">
        <v>144</v>
      </c>
      <c r="DL997" s="16"/>
      <c r="DM997" s="36">
        <v>0.76</v>
      </c>
    </row>
    <row r="998" spans="2:117" ht="15.75" customHeight="1" x14ac:dyDescent="0.25">
      <c r="B998" s="16">
        <v>246</v>
      </c>
      <c r="C998" s="16" t="s">
        <v>176</v>
      </c>
      <c r="D998" s="16" t="s">
        <v>732</v>
      </c>
      <c r="E998" s="16">
        <v>-8.0511400000000002</v>
      </c>
      <c r="F998" s="16">
        <v>-34.946179000000001</v>
      </c>
      <c r="G998" s="16" t="s">
        <v>157</v>
      </c>
      <c r="H998" s="17" t="s">
        <v>136</v>
      </c>
      <c r="I998" s="16" t="s">
        <v>135</v>
      </c>
      <c r="J998" s="17" t="s">
        <v>137</v>
      </c>
      <c r="K998" s="18">
        <v>186</v>
      </c>
      <c r="L998" s="17" t="s">
        <v>138</v>
      </c>
      <c r="M998" s="17">
        <v>0</v>
      </c>
      <c r="N998" s="16">
        <v>250</v>
      </c>
      <c r="O998" s="17">
        <v>1</v>
      </c>
      <c r="P998" s="17">
        <v>3.25</v>
      </c>
      <c r="Q998" s="17">
        <v>8.27</v>
      </c>
      <c r="R998" s="16"/>
      <c r="S998" s="16"/>
      <c r="T998" s="16">
        <v>0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 t="s">
        <v>139</v>
      </c>
      <c r="AB998" s="17" t="s">
        <v>140</v>
      </c>
      <c r="AC998" s="17">
        <v>36.86</v>
      </c>
      <c r="AD998" s="17">
        <v>7.5</v>
      </c>
      <c r="AE998" s="17">
        <v>1</v>
      </c>
      <c r="AF998" s="17">
        <v>3.02</v>
      </c>
      <c r="AG998" s="17">
        <v>2.12</v>
      </c>
      <c r="AH998" s="17">
        <f t="shared" si="967"/>
        <v>-0.89999999999999991</v>
      </c>
      <c r="AI998" s="17" t="s">
        <v>136</v>
      </c>
      <c r="AJ998" s="17" t="s">
        <v>136</v>
      </c>
      <c r="AK998" s="17" t="s">
        <v>141</v>
      </c>
      <c r="AL998" s="17">
        <v>2</v>
      </c>
      <c r="AM998" s="17">
        <v>0</v>
      </c>
      <c r="AN998" s="17"/>
      <c r="AO998" s="17">
        <v>0</v>
      </c>
      <c r="AP998" s="17">
        <v>0</v>
      </c>
      <c r="AQ998" s="17">
        <v>0</v>
      </c>
      <c r="AR998" s="17" t="s">
        <v>136</v>
      </c>
      <c r="AS998" s="19">
        <f t="shared" si="908"/>
        <v>0</v>
      </c>
      <c r="AT998" s="19"/>
      <c r="AU998" s="19">
        <f>VLOOKUP(G998,ABNT5101!$I$3:$J$9,2)</f>
        <v>7.5</v>
      </c>
      <c r="AV998" s="19">
        <f>VLOOKUP(G998,ABNT5101!$I$3:$M$9,5)</f>
        <v>0.18</v>
      </c>
      <c r="AW998" s="17" t="str">
        <f>_xlfn.XLOOKUP(G998,ABNT5101!I:I,ABNT5101!L:L)</f>
        <v>-</v>
      </c>
      <c r="AX998" s="17">
        <f>_xlfn.XLOOKUP(G998,ABNT5101!$I:$I,ABNT5101!M:M)</f>
        <v>0.18</v>
      </c>
      <c r="AY998" s="17" t="str">
        <f>_xlfn.XLOOKUP(G998,ABNT5101!$I:$I,ABNT5101!N:N)</f>
        <v>-</v>
      </c>
      <c r="AZ998" s="17">
        <f>_xlfn.XLOOKUP(G998,ABNT5101!$I:$I,ABNT5101!O:O)</f>
        <v>16</v>
      </c>
      <c r="BA998" s="20" t="str">
        <f t="shared" si="909"/>
        <v>NÃO ATENDE</v>
      </c>
      <c r="BB998" s="21">
        <f t="shared" ref="BB998:BC998" si="1197">BE998/AU998-1</f>
        <v>-1</v>
      </c>
      <c r="BC998" s="21">
        <f t="shared" si="1197"/>
        <v>-1</v>
      </c>
      <c r="BD998" s="21" t="str">
        <f t="shared" si="911"/>
        <v>-</v>
      </c>
      <c r="BE998" s="22"/>
      <c r="BF998" s="22"/>
      <c r="BG998" s="22"/>
      <c r="BH998" s="22"/>
      <c r="BI998" s="23"/>
      <c r="BJ998" s="22"/>
      <c r="BK998" s="20" t="str">
        <f t="shared" si="912"/>
        <v>NÃO ATENDE</v>
      </c>
      <c r="BL998" s="20" t="str">
        <f t="shared" si="913"/>
        <v>NÃO ATENDE</v>
      </c>
      <c r="BM998" s="20" t="str">
        <f t="shared" si="914"/>
        <v>NÃO ATENDE</v>
      </c>
      <c r="BN998" s="20" t="str">
        <f t="shared" si="915"/>
        <v>ATENDE</v>
      </c>
      <c r="BO998" s="24" t="str">
        <f t="shared" si="916"/>
        <v>C5</v>
      </c>
      <c r="BP998" s="24" t="s">
        <v>275</v>
      </c>
      <c r="BQ998" s="25">
        <f t="shared" si="1060"/>
        <v>-1</v>
      </c>
      <c r="BR998" s="22"/>
      <c r="BS998" s="22"/>
      <c r="BT998" s="24">
        <f>IF(BP998="-","-",_xlfn.XLOOKUP(BP998,ABNT5101!$B$4:$B$9,ABNT5101!$C$4:$C$9))</f>
        <v>7.5</v>
      </c>
      <c r="BU998" s="24">
        <f>IF(BP998="-","-",_xlfn.XLOOKUP(BP998,ABNT5101!$B$4:$B$9,ABNT5101!$D$4:$D$9))</f>
        <v>1.5</v>
      </c>
      <c r="BV998" s="20" t="str">
        <f t="shared" si="918"/>
        <v>NÃO ATENDE</v>
      </c>
      <c r="BW998" s="20" t="str">
        <f t="shared" si="1061"/>
        <v>NÃO ATENDE</v>
      </c>
      <c r="BX998" s="20" t="str">
        <f t="shared" si="920"/>
        <v>NÃO ATENDE</v>
      </c>
      <c r="BY998" s="24" t="str">
        <f t="shared" ref="BY998:BY1012" si="1198">BP998</f>
        <v>P4</v>
      </c>
      <c r="BZ998" s="25">
        <f t="shared" si="921"/>
        <v>-1</v>
      </c>
      <c r="CA998" s="24"/>
      <c r="CB998" s="24"/>
      <c r="CC998" s="20">
        <f>IF(BY998="-","-",_xlfn.XLOOKUP(BY998,ABNT5101!$B$4:$B$9,ABNT5101!$C$4:$C$9))</f>
        <v>7.5</v>
      </c>
      <c r="CD998" s="24">
        <f>IF(BY998="-","-",_xlfn.XLOOKUP(BY998,ABNT5101!$B$4:$B$9,ABNT5101!$D$4:$D$9))</f>
        <v>1.5</v>
      </c>
      <c r="CE998" s="20" t="str">
        <f t="shared" si="922"/>
        <v>NÃO ATENDE</v>
      </c>
      <c r="CF998" s="20" t="str">
        <f t="shared" si="923"/>
        <v>NÃO ATENDE</v>
      </c>
      <c r="CG998" s="20" t="str">
        <f t="shared" si="1040"/>
        <v>NÃO ATENDE</v>
      </c>
      <c r="CH998" s="26" t="e">
        <f>_xlfn.XLOOKUP(CI998,'Banco de dados'!$B:$B,'Banco de dados'!$D:$D)</f>
        <v>#N/A</v>
      </c>
      <c r="CI998" s="27"/>
      <c r="CJ998" s="26" t="e">
        <f>_xlfn.XLOOKUP(CI998,'Banco de dados'!$B:$B,'Banco de dados'!$E:$E)</f>
        <v>#N/A</v>
      </c>
      <c r="CK998" s="26"/>
      <c r="CL998" s="26" t="e">
        <f>IF(CK998="-","-",_xlfn.XLOOKUP(CK998,'Banco de dados'!$B:$B,'Banco de dados'!$E:$E))</f>
        <v>#N/A</v>
      </c>
      <c r="CM998" s="28">
        <v>1</v>
      </c>
      <c r="CN998" s="26" t="e">
        <f>_xlfn.XLOOKUP(CI998,'Banco de dados'!$B:$B,'Banco de dados'!$H:$H)</f>
        <v>#N/A</v>
      </c>
      <c r="CO998" s="26" t="e">
        <f t="array" aca="1" ref="CO998" ca="1">_xludf.XLOOKUP(CK998,'Banco de dados'!$B:$B,'Banco de dados'!$H:$H)</f>
        <v>#NAME?</v>
      </c>
      <c r="CP998" s="26" t="e">
        <f t="array" aca="1" ref="CP998" ca="1">_xludf.XLOOKUP(CI998,'Banco de dados'!$B:$B,'Banco de dados'!$F:$F)</f>
        <v>#NAME?</v>
      </c>
      <c r="CQ998" s="26" t="e">
        <f t="array" aca="1" ref="CQ998" ca="1">_xludf.XLOOKUP(CK998,'Banco de dados'!$B:$B,'Banco de dados'!$F:$F)</f>
        <v>#NAME?</v>
      </c>
      <c r="CR998" s="27">
        <v>0</v>
      </c>
      <c r="CS998" s="27"/>
      <c r="CT998" s="26" t="str">
        <f>IF(AG998=0.5,"Suporte",IF(AND(AG998&gt;='Braços de IP'!$B$9,AG998&lt;='Braços de IP'!$D$9),'Braços de IP'!$E$9,IF(AND(AG998&gt;='Braços de IP'!$B$10,AG998&lt;='Braços de IP'!$D$10),'Braços de IP'!$E$10,IF(AND(AG998&gt;='Braços de IP'!$B$11,AG998&lt;='Braços de IP'!$D$11),'Braços de IP'!$E$11,IF(AND(AG998&gt;='Braços de IP'!$B$12,AG998&lt;='Braços de IP'!$D$12),'Braços de IP'!$E$12,IF(AND(AG998&gt;='Braços de IP'!$B$13,AG998&lt;='Braços de IP'!$D$13),'Braços de IP'!$E$13,IF(AND(AG998&gt;='Braços de IP'!$B$14,AG998&lt;='Braços de IP'!$D$14),'Braços de IP'!$E$14,"ERRO")))))))</f>
        <v>Médio I</v>
      </c>
      <c r="CU998" s="27"/>
      <c r="CV998" s="26" t="str">
        <f>IF($CU998="","",VLOOKUP($CU998,'Braços de IP'!$E$9:$I$15,2,0))</f>
        <v/>
      </c>
      <c r="CW998" s="29" t="str">
        <f>IF($CU998="","",VLOOKUP($CU998,'Braços de IP'!$E$9:$I$15,5,0))</f>
        <v/>
      </c>
      <c r="CX998" s="26"/>
      <c r="CY998" s="26"/>
      <c r="CZ998" s="26"/>
      <c r="DA998" s="26"/>
      <c r="DB998" s="26"/>
      <c r="DC998" s="26"/>
      <c r="DD998" s="30">
        <v>30</v>
      </c>
      <c r="DE998" s="31">
        <v>125</v>
      </c>
      <c r="DF998" s="30">
        <v>155</v>
      </c>
      <c r="DG998" s="32">
        <v>0.76</v>
      </c>
      <c r="DH998" s="34" t="s">
        <v>710</v>
      </c>
      <c r="DI998" s="35"/>
      <c r="DJ998" s="16"/>
      <c r="DK998" s="16" t="s">
        <v>144</v>
      </c>
      <c r="DL998" s="16"/>
      <c r="DM998" s="36">
        <v>0.76</v>
      </c>
    </row>
    <row r="999" spans="2:117" ht="15.75" customHeight="1" x14ac:dyDescent="0.25">
      <c r="B999" s="16">
        <v>246</v>
      </c>
      <c r="C999" s="16" t="s">
        <v>176</v>
      </c>
      <c r="D999" s="16" t="s">
        <v>732</v>
      </c>
      <c r="E999" s="16">
        <v>-8.0511400000000002</v>
      </c>
      <c r="F999" s="16">
        <v>-34.946179000000001</v>
      </c>
      <c r="G999" s="16" t="s">
        <v>157</v>
      </c>
      <c r="H999" s="17" t="s">
        <v>136</v>
      </c>
      <c r="I999" s="16" t="s">
        <v>135</v>
      </c>
      <c r="J999" s="17" t="s">
        <v>137</v>
      </c>
      <c r="K999" s="18">
        <v>186</v>
      </c>
      <c r="L999" s="17" t="s">
        <v>138</v>
      </c>
      <c r="M999" s="17">
        <v>0</v>
      </c>
      <c r="N999" s="16">
        <v>250</v>
      </c>
      <c r="O999" s="17">
        <v>1</v>
      </c>
      <c r="P999" s="17">
        <v>3.25</v>
      </c>
      <c r="Q999" s="17">
        <v>8.27</v>
      </c>
      <c r="R999" s="16"/>
      <c r="S999" s="16"/>
      <c r="T999" s="16">
        <v>0</v>
      </c>
      <c r="U999" s="17">
        <v>0</v>
      </c>
      <c r="V999" s="17">
        <v>0</v>
      </c>
      <c r="W999" s="17">
        <v>0</v>
      </c>
      <c r="X999" s="17">
        <v>0</v>
      </c>
      <c r="Y999" s="17">
        <v>0</v>
      </c>
      <c r="Z999" s="17">
        <v>0</v>
      </c>
      <c r="AA999" s="17" t="s">
        <v>139</v>
      </c>
      <c r="AB999" s="17" t="s">
        <v>140</v>
      </c>
      <c r="AC999" s="17">
        <v>36.86</v>
      </c>
      <c r="AD999" s="17">
        <v>7.5</v>
      </c>
      <c r="AE999" s="17">
        <v>1</v>
      </c>
      <c r="AF999" s="17">
        <v>3.02</v>
      </c>
      <c r="AG999" s="17">
        <v>2.12</v>
      </c>
      <c r="AH999" s="17">
        <f t="shared" si="967"/>
        <v>-0.89999999999999991</v>
      </c>
      <c r="AI999" s="17" t="s">
        <v>136</v>
      </c>
      <c r="AJ999" s="17" t="s">
        <v>136</v>
      </c>
      <c r="AK999" s="17" t="s">
        <v>141</v>
      </c>
      <c r="AL999" s="17">
        <v>2</v>
      </c>
      <c r="AM999" s="17">
        <v>0</v>
      </c>
      <c r="AN999" s="17"/>
      <c r="AO999" s="17">
        <v>0</v>
      </c>
      <c r="AP999" s="17">
        <v>0</v>
      </c>
      <c r="AQ999" s="17">
        <v>0</v>
      </c>
      <c r="AR999" s="17" t="s">
        <v>136</v>
      </c>
      <c r="AS999" s="19">
        <f t="shared" si="908"/>
        <v>0</v>
      </c>
      <c r="AT999" s="19"/>
      <c r="AU999" s="19">
        <f>VLOOKUP(G999,ABNT5101!$I$3:$J$9,2)</f>
        <v>7.5</v>
      </c>
      <c r="AV999" s="19">
        <f>VLOOKUP(G999,ABNT5101!$I$3:$M$9,5)</f>
        <v>0.18</v>
      </c>
      <c r="AW999" s="17" t="str">
        <f>_xlfn.XLOOKUP(G999,ABNT5101!I:I,ABNT5101!L:L)</f>
        <v>-</v>
      </c>
      <c r="AX999" s="17">
        <f>_xlfn.XLOOKUP(G999,ABNT5101!$I:$I,ABNT5101!M:M)</f>
        <v>0.18</v>
      </c>
      <c r="AY999" s="17" t="str">
        <f>_xlfn.XLOOKUP(G999,ABNT5101!$I:$I,ABNT5101!N:N)</f>
        <v>-</v>
      </c>
      <c r="AZ999" s="17">
        <f>_xlfn.XLOOKUP(G999,ABNT5101!$I:$I,ABNT5101!O:O)</f>
        <v>16</v>
      </c>
      <c r="BA999" s="20" t="str">
        <f t="shared" si="909"/>
        <v>NÃO ATENDE</v>
      </c>
      <c r="BB999" s="21">
        <f t="shared" ref="BB999:BC999" si="1199">BE999/AU999-1</f>
        <v>-1</v>
      </c>
      <c r="BC999" s="21">
        <f t="shared" si="1199"/>
        <v>-1</v>
      </c>
      <c r="BD999" s="21" t="str">
        <f t="shared" si="911"/>
        <v>-</v>
      </c>
      <c r="BE999" s="22"/>
      <c r="BF999" s="22"/>
      <c r="BG999" s="22"/>
      <c r="BH999" s="22"/>
      <c r="BI999" s="23"/>
      <c r="BJ999" s="22"/>
      <c r="BK999" s="20" t="str">
        <f t="shared" si="912"/>
        <v>NÃO ATENDE</v>
      </c>
      <c r="BL999" s="20" t="str">
        <f t="shared" si="913"/>
        <v>NÃO ATENDE</v>
      </c>
      <c r="BM999" s="20" t="str">
        <f t="shared" si="914"/>
        <v>NÃO ATENDE</v>
      </c>
      <c r="BN999" s="20" t="str">
        <f t="shared" si="915"/>
        <v>ATENDE</v>
      </c>
      <c r="BO999" s="24" t="str">
        <f t="shared" si="916"/>
        <v>C5</v>
      </c>
      <c r="BP999" s="24" t="s">
        <v>275</v>
      </c>
      <c r="BQ999" s="25">
        <f t="shared" si="1060"/>
        <v>-1</v>
      </c>
      <c r="BR999" s="22"/>
      <c r="BS999" s="22"/>
      <c r="BT999" s="24">
        <f>IF(BP999="-","-",_xlfn.XLOOKUP(BP999,ABNT5101!$B$4:$B$9,ABNT5101!$C$4:$C$9))</f>
        <v>7.5</v>
      </c>
      <c r="BU999" s="24">
        <f>IF(BP999="-","-",_xlfn.XLOOKUP(BP999,ABNT5101!$B$4:$B$9,ABNT5101!$D$4:$D$9))</f>
        <v>1.5</v>
      </c>
      <c r="BV999" s="20" t="str">
        <f t="shared" si="918"/>
        <v>NÃO ATENDE</v>
      </c>
      <c r="BW999" s="20" t="str">
        <f t="shared" si="1061"/>
        <v>NÃO ATENDE</v>
      </c>
      <c r="BX999" s="20" t="str">
        <f t="shared" si="920"/>
        <v>NÃO ATENDE</v>
      </c>
      <c r="BY999" s="24" t="str">
        <f t="shared" si="1198"/>
        <v>P4</v>
      </c>
      <c r="BZ999" s="25">
        <f t="shared" si="921"/>
        <v>-1</v>
      </c>
      <c r="CA999" s="24"/>
      <c r="CB999" s="24"/>
      <c r="CC999" s="20">
        <f>IF(BY999="-","-",_xlfn.XLOOKUP(BY999,ABNT5101!$B$4:$B$9,ABNT5101!$C$4:$C$9))</f>
        <v>7.5</v>
      </c>
      <c r="CD999" s="24">
        <f>IF(BY999="-","-",_xlfn.XLOOKUP(BY999,ABNT5101!$B$4:$B$9,ABNT5101!$D$4:$D$9))</f>
        <v>1.5</v>
      </c>
      <c r="CE999" s="20" t="str">
        <f t="shared" si="922"/>
        <v>NÃO ATENDE</v>
      </c>
      <c r="CF999" s="20" t="str">
        <f t="shared" si="923"/>
        <v>NÃO ATENDE</v>
      </c>
      <c r="CG999" s="20" t="str">
        <f t="shared" si="1040"/>
        <v>NÃO ATENDE</v>
      </c>
      <c r="CH999" s="26" t="e">
        <f>_xlfn.XLOOKUP(CI999,'Banco de dados'!$B:$B,'Banco de dados'!$D:$D)</f>
        <v>#N/A</v>
      </c>
      <c r="CI999" s="27"/>
      <c r="CJ999" s="26" t="e">
        <f>_xlfn.XLOOKUP(CI999,'Banco de dados'!$B:$B,'Banco de dados'!$E:$E)</f>
        <v>#N/A</v>
      </c>
      <c r="CK999" s="26"/>
      <c r="CL999" s="26" t="e">
        <f>IF(CK999="-","-",_xlfn.XLOOKUP(CK999,'Banco de dados'!$B:$B,'Banco de dados'!$E:$E))</f>
        <v>#N/A</v>
      </c>
      <c r="CM999" s="28">
        <v>1</v>
      </c>
      <c r="CN999" s="26" t="e">
        <f>_xlfn.XLOOKUP(CI999,'Banco de dados'!$B:$B,'Banco de dados'!$H:$H)</f>
        <v>#N/A</v>
      </c>
      <c r="CO999" s="26" t="e">
        <f t="array" aca="1" ref="CO999" ca="1">_xludf.XLOOKUP(CK999,'Banco de dados'!$B:$B,'Banco de dados'!$H:$H)</f>
        <v>#NAME?</v>
      </c>
      <c r="CP999" s="26" t="e">
        <f t="array" aca="1" ref="CP999" ca="1">_xludf.XLOOKUP(CI999,'Banco de dados'!$B:$B,'Banco de dados'!$F:$F)</f>
        <v>#NAME?</v>
      </c>
      <c r="CQ999" s="26" t="e">
        <f t="array" aca="1" ref="CQ999" ca="1">_xludf.XLOOKUP(CK999,'Banco de dados'!$B:$B,'Banco de dados'!$F:$F)</f>
        <v>#NAME?</v>
      </c>
      <c r="CR999" s="27">
        <v>0</v>
      </c>
      <c r="CS999" s="27"/>
      <c r="CT999" s="26" t="str">
        <f>IF(AG999=0.5,"Suporte",IF(AND(AG999&gt;='Braços de IP'!$B$9,AG999&lt;='Braços de IP'!$D$9),'Braços de IP'!$E$9,IF(AND(AG999&gt;='Braços de IP'!$B$10,AG999&lt;='Braços de IP'!$D$10),'Braços de IP'!$E$10,IF(AND(AG999&gt;='Braços de IP'!$B$11,AG999&lt;='Braços de IP'!$D$11),'Braços de IP'!$E$11,IF(AND(AG999&gt;='Braços de IP'!$B$12,AG999&lt;='Braços de IP'!$D$12),'Braços de IP'!$E$12,IF(AND(AG999&gt;='Braços de IP'!$B$13,AG999&lt;='Braços de IP'!$D$13),'Braços de IP'!$E$13,IF(AND(AG999&gt;='Braços de IP'!$B$14,AG999&lt;='Braços de IP'!$D$14),'Braços de IP'!$E$14,"ERRO")))))))</f>
        <v>Médio I</v>
      </c>
      <c r="CU999" s="27"/>
      <c r="CV999" s="26" t="str">
        <f>IF($CU999="","",VLOOKUP($CU999,'Braços de IP'!$E$9:$I$15,2,0))</f>
        <v/>
      </c>
      <c r="CW999" s="29" t="str">
        <f>IF($CU999="","",VLOOKUP($CU999,'Braços de IP'!$E$9:$I$15,5,0))</f>
        <v/>
      </c>
      <c r="CX999" s="26"/>
      <c r="CY999" s="26"/>
      <c r="CZ999" s="26"/>
      <c r="DA999" s="26"/>
      <c r="DB999" s="26"/>
      <c r="DC999" s="26"/>
      <c r="DD999" s="30">
        <v>30</v>
      </c>
      <c r="DE999" s="31">
        <v>125</v>
      </c>
      <c r="DF999" s="30">
        <v>155</v>
      </c>
      <c r="DG999" s="32">
        <v>0.76</v>
      </c>
      <c r="DH999" s="34" t="s">
        <v>710</v>
      </c>
      <c r="DI999" s="35"/>
      <c r="DJ999" s="16"/>
      <c r="DK999" s="16" t="s">
        <v>144</v>
      </c>
      <c r="DL999" s="16"/>
      <c r="DM999" s="36">
        <v>0.76</v>
      </c>
    </row>
    <row r="1000" spans="2:117" ht="15.75" customHeight="1" x14ac:dyDescent="0.25">
      <c r="B1000" s="16">
        <v>246</v>
      </c>
      <c r="C1000" s="16" t="s">
        <v>176</v>
      </c>
      <c r="D1000" s="16" t="s">
        <v>732</v>
      </c>
      <c r="E1000" s="16">
        <v>-8.0511400000000002</v>
      </c>
      <c r="F1000" s="16">
        <v>-34.946179000000001</v>
      </c>
      <c r="G1000" s="16" t="s">
        <v>157</v>
      </c>
      <c r="H1000" s="17" t="s">
        <v>136</v>
      </c>
      <c r="I1000" s="16" t="s">
        <v>135</v>
      </c>
      <c r="J1000" s="17" t="s">
        <v>137</v>
      </c>
      <c r="K1000" s="18">
        <v>186</v>
      </c>
      <c r="L1000" s="17" t="s">
        <v>138</v>
      </c>
      <c r="M1000" s="17">
        <v>0</v>
      </c>
      <c r="N1000" s="16">
        <v>250</v>
      </c>
      <c r="O1000" s="17">
        <v>1</v>
      </c>
      <c r="P1000" s="17">
        <v>3.25</v>
      </c>
      <c r="Q1000" s="17">
        <v>8.27</v>
      </c>
      <c r="R1000" s="16"/>
      <c r="S1000" s="16"/>
      <c r="T1000" s="16">
        <v>0</v>
      </c>
      <c r="U1000" s="17">
        <v>0</v>
      </c>
      <c r="V1000" s="17">
        <v>0</v>
      </c>
      <c r="W1000" s="17">
        <v>0</v>
      </c>
      <c r="X1000" s="17">
        <v>0</v>
      </c>
      <c r="Y1000" s="17">
        <v>0</v>
      </c>
      <c r="Z1000" s="17">
        <v>0</v>
      </c>
      <c r="AA1000" s="17" t="s">
        <v>139</v>
      </c>
      <c r="AB1000" s="17" t="s">
        <v>140</v>
      </c>
      <c r="AC1000" s="17">
        <v>36.86</v>
      </c>
      <c r="AD1000" s="17">
        <v>7.5</v>
      </c>
      <c r="AE1000" s="17">
        <v>1</v>
      </c>
      <c r="AF1000" s="17">
        <v>3.02</v>
      </c>
      <c r="AG1000" s="17">
        <v>2.12</v>
      </c>
      <c r="AH1000" s="17">
        <f t="shared" si="967"/>
        <v>-0.89999999999999991</v>
      </c>
      <c r="AI1000" s="17" t="s">
        <v>136</v>
      </c>
      <c r="AJ1000" s="17" t="s">
        <v>136</v>
      </c>
      <c r="AK1000" s="17" t="s">
        <v>141</v>
      </c>
      <c r="AL1000" s="17">
        <v>2</v>
      </c>
      <c r="AM1000" s="17">
        <v>0</v>
      </c>
      <c r="AN1000" s="17"/>
      <c r="AO1000" s="17">
        <v>0</v>
      </c>
      <c r="AP1000" s="17">
        <v>0</v>
      </c>
      <c r="AQ1000" s="17">
        <v>0</v>
      </c>
      <c r="AR1000" s="17" t="s">
        <v>136</v>
      </c>
      <c r="AS1000" s="19">
        <f t="shared" si="908"/>
        <v>0</v>
      </c>
      <c r="AT1000" s="19"/>
      <c r="AU1000" s="19">
        <f>VLOOKUP(G1000,ABNT5101!$I$3:$J$9,2)</f>
        <v>7.5</v>
      </c>
      <c r="AV1000" s="19">
        <f>VLOOKUP(G1000,ABNT5101!$I$3:$M$9,5)</f>
        <v>0.18</v>
      </c>
      <c r="AW1000" s="17" t="str">
        <f>_xlfn.XLOOKUP(G1000,ABNT5101!I:I,ABNT5101!L:L)</f>
        <v>-</v>
      </c>
      <c r="AX1000" s="17">
        <f>_xlfn.XLOOKUP(G1000,ABNT5101!$I:$I,ABNT5101!M:M)</f>
        <v>0.18</v>
      </c>
      <c r="AY1000" s="17" t="str">
        <f>_xlfn.XLOOKUP(G1000,ABNT5101!$I:$I,ABNT5101!N:N)</f>
        <v>-</v>
      </c>
      <c r="AZ1000" s="17">
        <f>_xlfn.XLOOKUP(G1000,ABNT5101!$I:$I,ABNT5101!O:O)</f>
        <v>16</v>
      </c>
      <c r="BA1000" s="20" t="str">
        <f t="shared" si="909"/>
        <v>NÃO ATENDE</v>
      </c>
      <c r="BB1000" s="21">
        <f t="shared" ref="BB1000:BC1000" si="1200">BE1000/AU1000-1</f>
        <v>-1</v>
      </c>
      <c r="BC1000" s="21">
        <f t="shared" si="1200"/>
        <v>-1</v>
      </c>
      <c r="BD1000" s="21" t="str">
        <f t="shared" si="911"/>
        <v>-</v>
      </c>
      <c r="BE1000" s="22"/>
      <c r="BF1000" s="22"/>
      <c r="BG1000" s="22"/>
      <c r="BH1000" s="22"/>
      <c r="BI1000" s="23"/>
      <c r="BJ1000" s="22"/>
      <c r="BK1000" s="20" t="str">
        <f t="shared" si="912"/>
        <v>NÃO ATENDE</v>
      </c>
      <c r="BL1000" s="20" t="str">
        <f t="shared" si="913"/>
        <v>NÃO ATENDE</v>
      </c>
      <c r="BM1000" s="20" t="str">
        <f t="shared" si="914"/>
        <v>NÃO ATENDE</v>
      </c>
      <c r="BN1000" s="20" t="str">
        <f t="shared" si="915"/>
        <v>ATENDE</v>
      </c>
      <c r="BO1000" s="24" t="str">
        <f t="shared" si="916"/>
        <v>C5</v>
      </c>
      <c r="BP1000" s="24" t="s">
        <v>275</v>
      </c>
      <c r="BQ1000" s="25">
        <f t="shared" si="1060"/>
        <v>-1</v>
      </c>
      <c r="BR1000" s="22"/>
      <c r="BS1000" s="22"/>
      <c r="BT1000" s="24">
        <f>IF(BP1000="-","-",_xlfn.XLOOKUP(BP1000,ABNT5101!$B$4:$B$9,ABNT5101!$C$4:$C$9))</f>
        <v>7.5</v>
      </c>
      <c r="BU1000" s="24">
        <f>IF(BP1000="-","-",_xlfn.XLOOKUP(BP1000,ABNT5101!$B$4:$B$9,ABNT5101!$D$4:$D$9))</f>
        <v>1.5</v>
      </c>
      <c r="BV1000" s="20" t="str">
        <f t="shared" si="918"/>
        <v>NÃO ATENDE</v>
      </c>
      <c r="BW1000" s="20" t="str">
        <f t="shared" si="1061"/>
        <v>NÃO ATENDE</v>
      </c>
      <c r="BX1000" s="20" t="str">
        <f t="shared" si="920"/>
        <v>NÃO ATENDE</v>
      </c>
      <c r="BY1000" s="24" t="str">
        <f t="shared" si="1198"/>
        <v>P4</v>
      </c>
      <c r="BZ1000" s="25">
        <f t="shared" si="921"/>
        <v>-1</v>
      </c>
      <c r="CA1000" s="24"/>
      <c r="CB1000" s="24"/>
      <c r="CC1000" s="20">
        <f>IF(BY1000="-","-",_xlfn.XLOOKUP(BY1000,ABNT5101!$B$4:$B$9,ABNT5101!$C$4:$C$9))</f>
        <v>7.5</v>
      </c>
      <c r="CD1000" s="24">
        <f>IF(BY1000="-","-",_xlfn.XLOOKUP(BY1000,ABNT5101!$B$4:$B$9,ABNT5101!$D$4:$D$9))</f>
        <v>1.5</v>
      </c>
      <c r="CE1000" s="20" t="str">
        <f t="shared" si="922"/>
        <v>NÃO ATENDE</v>
      </c>
      <c r="CF1000" s="20" t="str">
        <f t="shared" si="923"/>
        <v>NÃO ATENDE</v>
      </c>
      <c r="CG1000" s="20" t="str">
        <f t="shared" si="1040"/>
        <v>NÃO ATENDE</v>
      </c>
      <c r="CH1000" s="26" t="e">
        <f>_xlfn.XLOOKUP(CI1000,'Banco de dados'!$B:$B,'Banco de dados'!$D:$D)</f>
        <v>#N/A</v>
      </c>
      <c r="CI1000" s="27"/>
      <c r="CJ1000" s="26" t="e">
        <f>_xlfn.XLOOKUP(CI1000,'Banco de dados'!$B:$B,'Banco de dados'!$E:$E)</f>
        <v>#N/A</v>
      </c>
      <c r="CK1000" s="26"/>
      <c r="CL1000" s="26" t="e">
        <f>IF(CK1000="-","-",_xlfn.XLOOKUP(CK1000,'Banco de dados'!$B:$B,'Banco de dados'!$E:$E))</f>
        <v>#N/A</v>
      </c>
      <c r="CM1000" s="28">
        <v>1</v>
      </c>
      <c r="CN1000" s="26" t="e">
        <f>_xlfn.XLOOKUP(CI1000,'Banco de dados'!$B:$B,'Banco de dados'!$H:$H)</f>
        <v>#N/A</v>
      </c>
      <c r="CO1000" s="26" t="e">
        <f t="array" aca="1" ref="CO1000" ca="1">_xludf.XLOOKUP(CK1000,'Banco de dados'!$B:$B,'Banco de dados'!$H:$H)</f>
        <v>#NAME?</v>
      </c>
      <c r="CP1000" s="26" t="e">
        <f t="array" aca="1" ref="CP1000" ca="1">_xludf.XLOOKUP(CI1000,'Banco de dados'!$B:$B,'Banco de dados'!$F:$F)</f>
        <v>#NAME?</v>
      </c>
      <c r="CQ1000" s="26" t="e">
        <f t="array" aca="1" ref="CQ1000" ca="1">_xludf.XLOOKUP(CK1000,'Banco de dados'!$B:$B,'Banco de dados'!$F:$F)</f>
        <v>#NAME?</v>
      </c>
      <c r="CR1000" s="27">
        <v>0</v>
      </c>
      <c r="CS1000" s="27"/>
      <c r="CT1000" s="26" t="str">
        <f>IF(AG1000=0.5,"Suporte",IF(AND(AG1000&gt;='Braços de IP'!$B$9,AG1000&lt;='Braços de IP'!$D$9),'Braços de IP'!$E$9,IF(AND(AG1000&gt;='Braços de IP'!$B$10,AG1000&lt;='Braços de IP'!$D$10),'Braços de IP'!$E$10,IF(AND(AG1000&gt;='Braços de IP'!$B$11,AG1000&lt;='Braços de IP'!$D$11),'Braços de IP'!$E$11,IF(AND(AG1000&gt;='Braços de IP'!$B$12,AG1000&lt;='Braços de IP'!$D$12),'Braços de IP'!$E$12,IF(AND(AG1000&gt;='Braços de IP'!$B$13,AG1000&lt;='Braços de IP'!$D$13),'Braços de IP'!$E$13,IF(AND(AG1000&gt;='Braços de IP'!$B$14,AG1000&lt;='Braços de IP'!$D$14),'Braços de IP'!$E$14,"ERRO")))))))</f>
        <v>Médio I</v>
      </c>
      <c r="CU1000" s="27"/>
      <c r="CV1000" s="26" t="str">
        <f>IF($CU1000="","",VLOOKUP($CU1000,'Braços de IP'!$E$9:$I$15,2,0))</f>
        <v/>
      </c>
      <c r="CW1000" s="29" t="str">
        <f>IF($CU1000="","",VLOOKUP($CU1000,'Braços de IP'!$E$9:$I$15,5,0))</f>
        <v/>
      </c>
      <c r="CX1000" s="26"/>
      <c r="CY1000" s="26"/>
      <c r="CZ1000" s="26"/>
      <c r="DA1000" s="26"/>
      <c r="DB1000" s="26"/>
      <c r="DC1000" s="26"/>
      <c r="DD1000" s="30">
        <v>30</v>
      </c>
      <c r="DE1000" s="31">
        <v>125</v>
      </c>
      <c r="DF1000" s="30">
        <v>155</v>
      </c>
      <c r="DG1000" s="32">
        <v>0.76</v>
      </c>
      <c r="DH1000" s="34" t="s">
        <v>710</v>
      </c>
      <c r="DI1000" s="35"/>
      <c r="DJ1000" s="16"/>
      <c r="DK1000" s="16" t="s">
        <v>144</v>
      </c>
      <c r="DL1000" s="16"/>
      <c r="DM1000" s="36">
        <v>0.76</v>
      </c>
    </row>
    <row r="1001" spans="2:117" ht="15.75" customHeight="1" x14ac:dyDescent="0.25">
      <c r="B1001" s="16">
        <v>247</v>
      </c>
      <c r="C1001" s="16" t="s">
        <v>146</v>
      </c>
      <c r="D1001" s="16" t="s">
        <v>733</v>
      </c>
      <c r="E1001" s="16">
        <v>-8.0417159999999992</v>
      </c>
      <c r="F1001" s="16">
        <v>-34.949981999999999</v>
      </c>
      <c r="G1001" s="16" t="s">
        <v>160</v>
      </c>
      <c r="H1001" s="17" t="s">
        <v>136</v>
      </c>
      <c r="I1001" s="16" t="s">
        <v>135</v>
      </c>
      <c r="J1001" s="17" t="s">
        <v>137</v>
      </c>
      <c r="K1001" s="16">
        <v>70</v>
      </c>
      <c r="L1001" s="17" t="s">
        <v>138</v>
      </c>
      <c r="M1001" s="17">
        <v>0</v>
      </c>
      <c r="N1001" s="16">
        <v>250</v>
      </c>
      <c r="O1001" s="17">
        <v>1</v>
      </c>
      <c r="P1001" s="17">
        <v>3.66</v>
      </c>
      <c r="Q1001" s="17">
        <v>6.88</v>
      </c>
      <c r="R1001" s="16"/>
      <c r="S1001" s="16"/>
      <c r="T1001" s="16">
        <v>0</v>
      </c>
      <c r="U1001" s="17">
        <v>1.52</v>
      </c>
      <c r="V1001" s="17">
        <v>0</v>
      </c>
      <c r="W1001" s="17">
        <v>0</v>
      </c>
      <c r="X1001" s="17">
        <v>0</v>
      </c>
      <c r="Y1001" s="17">
        <v>0</v>
      </c>
      <c r="Z1001" s="17">
        <v>0</v>
      </c>
      <c r="AA1001" s="17" t="s">
        <v>139</v>
      </c>
      <c r="AB1001" s="17" t="s">
        <v>140</v>
      </c>
      <c r="AC1001" s="17">
        <v>33.89</v>
      </c>
      <c r="AD1001" s="17">
        <v>7.5</v>
      </c>
      <c r="AE1001" s="17">
        <v>1</v>
      </c>
      <c r="AF1001" s="17">
        <v>1.0900000000000001</v>
      </c>
      <c r="AG1001" s="17">
        <v>2.3199999999999998</v>
      </c>
      <c r="AH1001" s="17">
        <f t="shared" si="967"/>
        <v>1.2299999999999998</v>
      </c>
      <c r="AI1001" s="17" t="s">
        <v>136</v>
      </c>
      <c r="AJ1001" s="17" t="s">
        <v>136</v>
      </c>
      <c r="AK1001" s="17" t="s">
        <v>141</v>
      </c>
      <c r="AL1001" s="17">
        <v>2</v>
      </c>
      <c r="AM1001" s="17">
        <v>0</v>
      </c>
      <c r="AN1001" s="17"/>
      <c r="AO1001" s="17">
        <v>0</v>
      </c>
      <c r="AP1001" s="17">
        <v>0</v>
      </c>
      <c r="AQ1001" s="17">
        <v>0</v>
      </c>
      <c r="AR1001" s="17" t="s">
        <v>136</v>
      </c>
      <c r="AS1001" s="19">
        <f t="shared" si="908"/>
        <v>0</v>
      </c>
      <c r="AT1001" s="19"/>
      <c r="AU1001" s="19">
        <f>VLOOKUP(G1001,ABNT5101!$I$3:$J$9,2)</f>
        <v>10</v>
      </c>
      <c r="AV1001" s="19">
        <f>VLOOKUP(G1001,ABNT5101!$I$3:$M$9,5)</f>
        <v>0.18</v>
      </c>
      <c r="AW1001" s="17" t="str">
        <f>_xlfn.XLOOKUP(G1001,ABNT5101!I:I,ABNT5101!L:L)</f>
        <v>-</v>
      </c>
      <c r="AX1001" s="17">
        <f>_xlfn.XLOOKUP(G1001,ABNT5101!$I:$I,ABNT5101!M:M)</f>
        <v>0.18</v>
      </c>
      <c r="AY1001" s="17" t="str">
        <f>_xlfn.XLOOKUP(G1001,ABNT5101!$I:$I,ABNT5101!N:N)</f>
        <v>-</v>
      </c>
      <c r="AZ1001" s="17">
        <f>_xlfn.XLOOKUP(G1001,ABNT5101!$I:$I,ABNT5101!O:O)</f>
        <v>16</v>
      </c>
      <c r="BA1001" s="20" t="str">
        <f t="shared" si="909"/>
        <v>ATENDE</v>
      </c>
      <c r="BB1001" s="21">
        <f t="shared" ref="BB1001:BC1001" si="1201">BE1001/AU1001-1</f>
        <v>5.3999999999999826E-2</v>
      </c>
      <c r="BC1001" s="21">
        <f t="shared" si="1201"/>
        <v>1.3888888888888888</v>
      </c>
      <c r="BD1001" s="21" t="str">
        <f t="shared" si="911"/>
        <v>-</v>
      </c>
      <c r="BE1001" s="22">
        <v>10.54</v>
      </c>
      <c r="BF1001" s="22">
        <v>0.43</v>
      </c>
      <c r="BG1001" s="22"/>
      <c r="BH1001" s="22"/>
      <c r="BI1001" s="23"/>
      <c r="BJ1001" s="22"/>
      <c r="BK1001" s="20" t="str">
        <f t="shared" si="912"/>
        <v>ATENDE</v>
      </c>
      <c r="BL1001" s="20" t="str">
        <f t="shared" si="913"/>
        <v>ATENDE</v>
      </c>
      <c r="BM1001" s="20" t="str">
        <f t="shared" si="914"/>
        <v>ATENDE</v>
      </c>
      <c r="BN1001" s="20" t="str">
        <f t="shared" si="915"/>
        <v>ATENDE</v>
      </c>
      <c r="BO1001" s="24" t="str">
        <f t="shared" si="916"/>
        <v>C4</v>
      </c>
      <c r="BP1001" s="24" t="str">
        <f t="shared" ref="BP1001:BP1018" si="1202">I1001</f>
        <v>P6</v>
      </c>
      <c r="BQ1001" s="25">
        <f t="shared" si="1060"/>
        <v>1.4666666666666668</v>
      </c>
      <c r="BR1001" s="22">
        <v>7.4</v>
      </c>
      <c r="BS1001" s="22">
        <v>3.04</v>
      </c>
      <c r="BT1001" s="24">
        <f>IF(BP1001="-","-",_xlfn.XLOOKUP(BP1001,ABNT5101!$B$4:$B$9,ABNT5101!$C$4:$C$9))</f>
        <v>3</v>
      </c>
      <c r="BU1001" s="24">
        <f>IF(BP1001="-","-",_xlfn.XLOOKUP(BP1001,ABNT5101!$B$4:$B$9,ABNT5101!$D$4:$D$9))</f>
        <v>0.6</v>
      </c>
      <c r="BV1001" s="20" t="str">
        <f t="shared" si="918"/>
        <v>ATENDE</v>
      </c>
      <c r="BW1001" s="20" t="str">
        <f t="shared" si="1061"/>
        <v>ATENDE</v>
      </c>
      <c r="BX1001" s="20" t="str">
        <f t="shared" si="920"/>
        <v>ATENDE</v>
      </c>
      <c r="BY1001" s="24" t="str">
        <f t="shared" si="1198"/>
        <v>P6</v>
      </c>
      <c r="BZ1001" s="25">
        <f t="shared" si="921"/>
        <v>1.5533333333333332</v>
      </c>
      <c r="CA1001" s="24">
        <v>7.66</v>
      </c>
      <c r="CB1001" s="24">
        <v>4.0199999999999996</v>
      </c>
      <c r="CC1001" s="20">
        <f>IF(BY1001="-","-",_xlfn.XLOOKUP(BY1001,ABNT5101!$B$4:$B$9,ABNT5101!$C$4:$C$9))</f>
        <v>3</v>
      </c>
      <c r="CD1001" s="24">
        <f>IF(BY1001="-","-",_xlfn.XLOOKUP(BY1001,ABNT5101!$B$4:$B$9,ABNT5101!$D$4:$D$9))</f>
        <v>0.6</v>
      </c>
      <c r="CE1001" s="20" t="str">
        <f t="shared" si="922"/>
        <v>ATENDE</v>
      </c>
      <c r="CF1001" s="20" t="str">
        <f t="shared" si="923"/>
        <v>ATENDE</v>
      </c>
      <c r="CG1001" s="20" t="str">
        <f t="shared" si="1040"/>
        <v>ATENDE</v>
      </c>
      <c r="CH1001" s="26" t="str">
        <f>_xlfn.XLOOKUP(CI1001,'Banco de dados'!$B:$B,'Banco de dados'!$D:$D)</f>
        <v>LEDSTAR</v>
      </c>
      <c r="CI1001" s="27" t="s">
        <v>259</v>
      </c>
      <c r="CJ1001" s="26" t="str">
        <f>_xlfn.XLOOKUP(CI1001,'Banco de dados'!$B:$B,'Banco de dados'!$E:$E)</f>
        <v>LUM LED SL VT 9.1 44W</v>
      </c>
      <c r="CK1001" s="26"/>
      <c r="CL1001" s="26" t="e">
        <f>IF(CK1001="-","-",_xlfn.XLOOKUP(CK1001,'Banco de dados'!$B:$B,'Banco de dados'!$E:$E))</f>
        <v>#N/A</v>
      </c>
      <c r="CM1001" s="28">
        <v>1</v>
      </c>
      <c r="CN1001" s="26">
        <f>_xlfn.XLOOKUP(CI1001,'Banco de dados'!$B:$B,'Banco de dados'!$H:$H)</f>
        <v>44</v>
      </c>
      <c r="CO1001" s="26" t="e">
        <f t="array" aca="1" ref="CO1001" ca="1">_xludf.XLOOKUP(CK1001,'Banco de dados'!$B:$B,'Banco de dados'!$H:$H)</f>
        <v>#NAME?</v>
      </c>
      <c r="CP1001" s="26" t="e">
        <f t="array" aca="1" ref="CP1001" ca="1">_xludf.XLOOKUP(CI1001,'Banco de dados'!$B:$B,'Banco de dados'!$F:$F)</f>
        <v>#NAME?</v>
      </c>
      <c r="CQ1001" s="26" t="e">
        <f t="array" aca="1" ref="CQ1001" ca="1">_xludf.XLOOKUP(CK1001,'Banco de dados'!$B:$B,'Banco de dados'!$F:$F)</f>
        <v>#NAME?</v>
      </c>
      <c r="CR1001" s="27">
        <v>0</v>
      </c>
      <c r="CS1001" s="27"/>
      <c r="CT1001" s="26" t="str">
        <f>IF(AG1001=0.5,"Suporte",IF(AND(AG1001&gt;='Braços de IP'!$B$9,AG1001&lt;='Braços de IP'!$D$9),'Braços de IP'!$E$9,IF(AND(AG1001&gt;='Braços de IP'!$B$10,AG1001&lt;='Braços de IP'!$D$10),'Braços de IP'!$E$10,IF(AND(AG1001&gt;='Braços de IP'!$B$11,AG1001&lt;='Braços de IP'!$D$11),'Braços de IP'!$E$11,IF(AND(AG1001&gt;='Braços de IP'!$B$12,AG1001&lt;='Braços de IP'!$D$12),'Braços de IP'!$E$12,IF(AND(AG1001&gt;='Braços de IP'!$B$13,AG1001&lt;='Braços de IP'!$D$13),'Braços de IP'!$E$13,IF(AND(AG1001&gt;='Braços de IP'!$B$14,AG1001&lt;='Braços de IP'!$D$14),'Braços de IP'!$E$14,"ERRO")))))))</f>
        <v>Médio II</v>
      </c>
      <c r="CU1001" s="27"/>
      <c r="CV1001" s="26" t="str">
        <f>IF($CU1001="","",VLOOKUP($CU1001,'Braços de IP'!$E$9:$I$15,2,0))</f>
        <v/>
      </c>
      <c r="CW1001" s="29" t="str">
        <f>IF($CU1001="","",VLOOKUP($CU1001,'Braços de IP'!$E$9:$I$15,5,0))</f>
        <v/>
      </c>
      <c r="CX1001" s="26"/>
      <c r="CY1001" s="26"/>
      <c r="CZ1001" s="26"/>
      <c r="DA1001" s="26"/>
      <c r="DB1001" s="26"/>
      <c r="DC1001" s="26"/>
      <c r="DD1001" s="30">
        <v>21</v>
      </c>
      <c r="DE1001" s="31">
        <v>125</v>
      </c>
      <c r="DF1001" s="30">
        <v>146</v>
      </c>
      <c r="DG1001" s="32">
        <v>0.83199999999999996</v>
      </c>
      <c r="DH1001" s="34" t="s">
        <v>710</v>
      </c>
      <c r="DI1001" s="35"/>
      <c r="DJ1001" s="16"/>
      <c r="DK1001" s="16" t="s">
        <v>144</v>
      </c>
      <c r="DL1001" s="16"/>
      <c r="DM1001" s="36">
        <v>0.83199999999999996</v>
      </c>
    </row>
    <row r="1002" spans="2:117" ht="15.75" customHeight="1" x14ac:dyDescent="0.25">
      <c r="B1002" s="16">
        <v>247</v>
      </c>
      <c r="C1002" s="16" t="s">
        <v>146</v>
      </c>
      <c r="D1002" s="16" t="s">
        <v>733</v>
      </c>
      <c r="E1002" s="16">
        <v>-8.0417159999999992</v>
      </c>
      <c r="F1002" s="16">
        <v>-34.949981999999999</v>
      </c>
      <c r="G1002" s="16" t="s">
        <v>160</v>
      </c>
      <c r="H1002" s="17" t="s">
        <v>136</v>
      </c>
      <c r="I1002" s="16" t="s">
        <v>135</v>
      </c>
      <c r="J1002" s="17" t="s">
        <v>137</v>
      </c>
      <c r="K1002" s="16">
        <v>70</v>
      </c>
      <c r="L1002" s="17" t="s">
        <v>138</v>
      </c>
      <c r="M1002" s="17">
        <v>0</v>
      </c>
      <c r="N1002" s="16">
        <v>250</v>
      </c>
      <c r="O1002" s="17">
        <v>1</v>
      </c>
      <c r="P1002" s="17">
        <v>3.66</v>
      </c>
      <c r="Q1002" s="17">
        <v>6.88</v>
      </c>
      <c r="R1002" s="16"/>
      <c r="S1002" s="16"/>
      <c r="T1002" s="16">
        <v>0</v>
      </c>
      <c r="U1002" s="17">
        <v>1.52</v>
      </c>
      <c r="V1002" s="17">
        <v>0</v>
      </c>
      <c r="W1002" s="17">
        <v>0</v>
      </c>
      <c r="X1002" s="17">
        <v>0</v>
      </c>
      <c r="Y1002" s="17">
        <v>0</v>
      </c>
      <c r="Z1002" s="17">
        <v>0</v>
      </c>
      <c r="AA1002" s="17" t="s">
        <v>139</v>
      </c>
      <c r="AB1002" s="17" t="s">
        <v>140</v>
      </c>
      <c r="AC1002" s="17">
        <v>33.89</v>
      </c>
      <c r="AD1002" s="17">
        <v>7.5</v>
      </c>
      <c r="AE1002" s="17">
        <v>1</v>
      </c>
      <c r="AF1002" s="17">
        <v>1.0900000000000001</v>
      </c>
      <c r="AG1002" s="17">
        <v>2.3199999999999998</v>
      </c>
      <c r="AH1002" s="17">
        <f t="shared" si="967"/>
        <v>1.2299999999999998</v>
      </c>
      <c r="AI1002" s="17" t="s">
        <v>136</v>
      </c>
      <c r="AJ1002" s="17" t="s">
        <v>136</v>
      </c>
      <c r="AK1002" s="17" t="s">
        <v>141</v>
      </c>
      <c r="AL1002" s="17">
        <v>2</v>
      </c>
      <c r="AM1002" s="17">
        <v>0</v>
      </c>
      <c r="AN1002" s="17"/>
      <c r="AO1002" s="17">
        <v>0</v>
      </c>
      <c r="AP1002" s="17">
        <v>0</v>
      </c>
      <c r="AQ1002" s="17">
        <v>0</v>
      </c>
      <c r="AR1002" s="17" t="s">
        <v>136</v>
      </c>
      <c r="AS1002" s="19">
        <f t="shared" si="908"/>
        <v>0</v>
      </c>
      <c r="AT1002" s="19"/>
      <c r="AU1002" s="19">
        <f>VLOOKUP(G1002,ABNT5101!$I$3:$J$9,2)</f>
        <v>10</v>
      </c>
      <c r="AV1002" s="19">
        <f>VLOOKUP(G1002,ABNT5101!$I$3:$M$9,5)</f>
        <v>0.18</v>
      </c>
      <c r="AW1002" s="17" t="str">
        <f>_xlfn.XLOOKUP(G1002,ABNT5101!I:I,ABNT5101!L:L)</f>
        <v>-</v>
      </c>
      <c r="AX1002" s="17">
        <f>_xlfn.XLOOKUP(G1002,ABNT5101!$I:$I,ABNT5101!M:M)</f>
        <v>0.18</v>
      </c>
      <c r="AY1002" s="17" t="str">
        <f>_xlfn.XLOOKUP(G1002,ABNT5101!$I:$I,ABNT5101!N:N)</f>
        <v>-</v>
      </c>
      <c r="AZ1002" s="17">
        <f>_xlfn.XLOOKUP(G1002,ABNT5101!$I:$I,ABNT5101!O:O)</f>
        <v>16</v>
      </c>
      <c r="BA1002" s="20" t="str">
        <f t="shared" si="909"/>
        <v>ATENDE</v>
      </c>
      <c r="BB1002" s="21">
        <f t="shared" ref="BB1002:BC1002" si="1203">BE1002/AU1002-1</f>
        <v>5.0000000000001155E-3</v>
      </c>
      <c r="BC1002" s="21">
        <f t="shared" si="1203"/>
        <v>2.1666666666666665</v>
      </c>
      <c r="BD1002" s="21" t="str">
        <f t="shared" si="911"/>
        <v>-</v>
      </c>
      <c r="BE1002" s="22">
        <v>10.050000000000001</v>
      </c>
      <c r="BF1002" s="22">
        <v>0.56999999999999995</v>
      </c>
      <c r="BG1002" s="22"/>
      <c r="BH1002" s="22"/>
      <c r="BI1002" s="23"/>
      <c r="BJ1002" s="22"/>
      <c r="BK1002" s="20" t="str">
        <f t="shared" si="912"/>
        <v>ATENDE</v>
      </c>
      <c r="BL1002" s="20" t="str">
        <f t="shared" si="913"/>
        <v>ATENDE</v>
      </c>
      <c r="BM1002" s="20" t="str">
        <f t="shared" si="914"/>
        <v>ATENDE</v>
      </c>
      <c r="BN1002" s="20" t="str">
        <f t="shared" si="915"/>
        <v>ATENDE</v>
      </c>
      <c r="BO1002" s="24" t="str">
        <f t="shared" si="916"/>
        <v>C4</v>
      </c>
      <c r="BP1002" s="24" t="str">
        <f t="shared" si="1202"/>
        <v>P6</v>
      </c>
      <c r="BQ1002" s="25">
        <f t="shared" si="1060"/>
        <v>1.2966666666666664</v>
      </c>
      <c r="BR1002" s="22">
        <v>6.89</v>
      </c>
      <c r="BS1002" s="22">
        <v>2.84</v>
      </c>
      <c r="BT1002" s="24">
        <f>IF(BP1002="-","-",_xlfn.XLOOKUP(BP1002,ABNT5101!$B$4:$B$9,ABNT5101!$C$4:$C$9))</f>
        <v>3</v>
      </c>
      <c r="BU1002" s="24">
        <f>IF(BP1002="-","-",_xlfn.XLOOKUP(BP1002,ABNT5101!$B$4:$B$9,ABNT5101!$D$4:$D$9))</f>
        <v>0.6</v>
      </c>
      <c r="BV1002" s="20" t="str">
        <f t="shared" si="918"/>
        <v>ATENDE</v>
      </c>
      <c r="BW1002" s="20" t="str">
        <f t="shared" si="1061"/>
        <v>ATENDE</v>
      </c>
      <c r="BX1002" s="20" t="str">
        <f t="shared" si="920"/>
        <v>ATENDE</v>
      </c>
      <c r="BY1002" s="24" t="str">
        <f t="shared" si="1198"/>
        <v>P6</v>
      </c>
      <c r="BZ1002" s="25">
        <f t="shared" si="921"/>
        <v>1.37</v>
      </c>
      <c r="CA1002" s="24">
        <v>7.11</v>
      </c>
      <c r="CB1002" s="24">
        <v>5.39</v>
      </c>
      <c r="CC1002" s="20">
        <f>IF(BY1002="-","-",_xlfn.XLOOKUP(BY1002,ABNT5101!$B$4:$B$9,ABNT5101!$C$4:$C$9))</f>
        <v>3</v>
      </c>
      <c r="CD1002" s="24">
        <f>IF(BY1002="-","-",_xlfn.XLOOKUP(BY1002,ABNT5101!$B$4:$B$9,ABNT5101!$D$4:$D$9))</f>
        <v>0.6</v>
      </c>
      <c r="CE1002" s="20" t="str">
        <f t="shared" si="922"/>
        <v>ATENDE</v>
      </c>
      <c r="CF1002" s="20" t="str">
        <f t="shared" si="923"/>
        <v>ATENDE</v>
      </c>
      <c r="CG1002" s="20" t="str">
        <f t="shared" si="1040"/>
        <v>ATENDE</v>
      </c>
      <c r="CH1002" s="26" t="str">
        <f>_xlfn.XLOOKUP(CI1002,'Banco de dados'!$B:$B,'Banco de dados'!$D:$D)</f>
        <v>SX LIGHTING</v>
      </c>
      <c r="CI1002" s="27" t="s">
        <v>164</v>
      </c>
      <c r="CJ1002" s="26" t="str">
        <f>_xlfn.XLOOKUP(CI1002,'Banco de dados'!$B:$B,'Banco de dados'!$E:$E)</f>
        <v>SXINEVO040K50L12CZF7PHF</v>
      </c>
      <c r="CK1002" s="26"/>
      <c r="CL1002" s="26" t="e">
        <f>IF(CK1002="-","-",_xlfn.XLOOKUP(CK1002,'Banco de dados'!$B:$B,'Banco de dados'!$E:$E))</f>
        <v>#N/A</v>
      </c>
      <c r="CM1002" s="28">
        <v>1</v>
      </c>
      <c r="CN1002" s="26">
        <f>_xlfn.XLOOKUP(CI1002,'Banco de dados'!$B:$B,'Banco de dados'!$H:$H)</f>
        <v>39</v>
      </c>
      <c r="CO1002" s="26" t="e">
        <f t="array" aca="1" ref="CO1002" ca="1">_xludf.XLOOKUP(CK1002,'Banco de dados'!$B:$B,'Banco de dados'!$H:$H)</f>
        <v>#NAME?</v>
      </c>
      <c r="CP1002" s="26" t="e">
        <f t="array" aca="1" ref="CP1002" ca="1">_xludf.XLOOKUP(CI1002,'Banco de dados'!$B:$B,'Banco de dados'!$F:$F)</f>
        <v>#NAME?</v>
      </c>
      <c r="CQ1002" s="26" t="e">
        <f t="array" aca="1" ref="CQ1002" ca="1">_xludf.XLOOKUP(CK1002,'Banco de dados'!$B:$B,'Banco de dados'!$F:$F)</f>
        <v>#NAME?</v>
      </c>
      <c r="CR1002" s="27">
        <v>0</v>
      </c>
      <c r="CS1002" s="27"/>
      <c r="CT1002" s="26" t="str">
        <f>IF(AG1002=0.5,"Suporte",IF(AND(AG1002&gt;='Braços de IP'!$B$9,AG1002&lt;='Braços de IP'!$D$9),'Braços de IP'!$E$9,IF(AND(AG1002&gt;='Braços de IP'!$B$10,AG1002&lt;='Braços de IP'!$D$10),'Braços de IP'!$E$10,IF(AND(AG1002&gt;='Braços de IP'!$B$11,AG1002&lt;='Braços de IP'!$D$11),'Braços de IP'!$E$11,IF(AND(AG1002&gt;='Braços de IP'!$B$12,AG1002&lt;='Braços de IP'!$D$12),'Braços de IP'!$E$12,IF(AND(AG1002&gt;='Braços de IP'!$B$13,AG1002&lt;='Braços de IP'!$D$13),'Braços de IP'!$E$13,IF(AND(AG1002&gt;='Braços de IP'!$B$14,AG1002&lt;='Braços de IP'!$D$14),'Braços de IP'!$E$14,"ERRO")))))))</f>
        <v>Médio II</v>
      </c>
      <c r="CU1002" s="27"/>
      <c r="CV1002" s="26" t="str">
        <f>IF($CU1002="","",VLOOKUP($CU1002,'Braços de IP'!$E$9:$I$15,2,0))</f>
        <v/>
      </c>
      <c r="CW1002" s="29" t="str">
        <f>IF($CU1002="","",VLOOKUP($CU1002,'Braços de IP'!$E$9:$I$15,5,0))</f>
        <v/>
      </c>
      <c r="CX1002" s="26"/>
      <c r="CY1002" s="26"/>
      <c r="CZ1002" s="26"/>
      <c r="DA1002" s="26"/>
      <c r="DB1002" s="26"/>
      <c r="DC1002" s="26"/>
      <c r="DD1002" s="30">
        <v>21</v>
      </c>
      <c r="DE1002" s="31">
        <v>125</v>
      </c>
      <c r="DF1002" s="30">
        <v>146</v>
      </c>
      <c r="DG1002" s="32">
        <v>0.83199999999999996</v>
      </c>
      <c r="DH1002" s="34" t="s">
        <v>710</v>
      </c>
      <c r="DI1002" s="35"/>
      <c r="DJ1002" s="16"/>
      <c r="DK1002" s="16" t="s">
        <v>144</v>
      </c>
      <c r="DL1002" s="16"/>
      <c r="DM1002" s="36">
        <v>0.83199999999999996</v>
      </c>
    </row>
    <row r="1003" spans="2:117" ht="15.75" customHeight="1" x14ac:dyDescent="0.25">
      <c r="B1003" s="16">
        <v>247</v>
      </c>
      <c r="C1003" s="16" t="s">
        <v>146</v>
      </c>
      <c r="D1003" s="16" t="s">
        <v>733</v>
      </c>
      <c r="E1003" s="16">
        <v>-8.0417159999999992</v>
      </c>
      <c r="F1003" s="16">
        <v>-34.949981999999999</v>
      </c>
      <c r="G1003" s="16" t="s">
        <v>160</v>
      </c>
      <c r="H1003" s="17" t="s">
        <v>136</v>
      </c>
      <c r="I1003" s="16" t="s">
        <v>135</v>
      </c>
      <c r="J1003" s="17" t="s">
        <v>137</v>
      </c>
      <c r="K1003" s="16">
        <v>70</v>
      </c>
      <c r="L1003" s="17" t="s">
        <v>138</v>
      </c>
      <c r="M1003" s="17">
        <v>0</v>
      </c>
      <c r="N1003" s="16">
        <v>250</v>
      </c>
      <c r="O1003" s="17">
        <v>1</v>
      </c>
      <c r="P1003" s="17">
        <v>3.66</v>
      </c>
      <c r="Q1003" s="17">
        <v>6.88</v>
      </c>
      <c r="R1003" s="16"/>
      <c r="S1003" s="16"/>
      <c r="T1003" s="16">
        <v>0</v>
      </c>
      <c r="U1003" s="17">
        <v>1.52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 t="s">
        <v>139</v>
      </c>
      <c r="AB1003" s="17" t="s">
        <v>140</v>
      </c>
      <c r="AC1003" s="17">
        <v>33.89</v>
      </c>
      <c r="AD1003" s="17">
        <v>7.5</v>
      </c>
      <c r="AE1003" s="17">
        <v>1</v>
      </c>
      <c r="AF1003" s="17">
        <v>1.0900000000000001</v>
      </c>
      <c r="AG1003" s="17">
        <v>2.3199999999999998</v>
      </c>
      <c r="AH1003" s="17">
        <f t="shared" si="967"/>
        <v>1.2299999999999998</v>
      </c>
      <c r="AI1003" s="17" t="s">
        <v>136</v>
      </c>
      <c r="AJ1003" s="17" t="s">
        <v>136</v>
      </c>
      <c r="AK1003" s="17" t="s">
        <v>141</v>
      </c>
      <c r="AL1003" s="17">
        <v>2</v>
      </c>
      <c r="AM1003" s="17">
        <v>0</v>
      </c>
      <c r="AN1003" s="17"/>
      <c r="AO1003" s="17">
        <v>0</v>
      </c>
      <c r="AP1003" s="17">
        <v>0</v>
      </c>
      <c r="AQ1003" s="17">
        <v>0</v>
      </c>
      <c r="AR1003" s="17" t="s">
        <v>136</v>
      </c>
      <c r="AS1003" s="19">
        <f t="shared" si="908"/>
        <v>0</v>
      </c>
      <c r="AT1003" s="19"/>
      <c r="AU1003" s="19">
        <f>VLOOKUP(G1003,ABNT5101!$I$3:$J$9,2)</f>
        <v>10</v>
      </c>
      <c r="AV1003" s="19">
        <f>VLOOKUP(G1003,ABNT5101!$I$3:$M$9,5)</f>
        <v>0.18</v>
      </c>
      <c r="AW1003" s="17" t="str">
        <f>_xlfn.XLOOKUP(G1003,ABNT5101!I:I,ABNT5101!L:L)</f>
        <v>-</v>
      </c>
      <c r="AX1003" s="17">
        <f>_xlfn.XLOOKUP(G1003,ABNT5101!$I:$I,ABNT5101!M:M)</f>
        <v>0.18</v>
      </c>
      <c r="AY1003" s="17" t="str">
        <f>_xlfn.XLOOKUP(G1003,ABNT5101!$I:$I,ABNT5101!N:N)</f>
        <v>-</v>
      </c>
      <c r="AZ1003" s="17">
        <f>_xlfn.XLOOKUP(G1003,ABNT5101!$I:$I,ABNT5101!O:O)</f>
        <v>16</v>
      </c>
      <c r="BA1003" s="20" t="str">
        <f t="shared" si="909"/>
        <v>ATENDE</v>
      </c>
      <c r="BB1003" s="21">
        <f t="shared" ref="BB1003:BC1003" si="1204">BE1003/AU1003-1</f>
        <v>0.14900000000000002</v>
      </c>
      <c r="BC1003" s="21">
        <f t="shared" si="1204"/>
        <v>2.0000000000000004</v>
      </c>
      <c r="BD1003" s="21" t="str">
        <f t="shared" si="911"/>
        <v>-</v>
      </c>
      <c r="BE1003" s="22">
        <v>11.49</v>
      </c>
      <c r="BF1003" s="22">
        <v>0.54</v>
      </c>
      <c r="BG1003" s="22"/>
      <c r="BH1003" s="22"/>
      <c r="BI1003" s="23"/>
      <c r="BJ1003" s="22"/>
      <c r="BK1003" s="20" t="str">
        <f t="shared" si="912"/>
        <v>ATENDE</v>
      </c>
      <c r="BL1003" s="20" t="str">
        <f t="shared" si="913"/>
        <v>ATENDE</v>
      </c>
      <c r="BM1003" s="20" t="str">
        <f t="shared" si="914"/>
        <v>ATENDE</v>
      </c>
      <c r="BN1003" s="20" t="str">
        <f t="shared" si="915"/>
        <v>ATENDE</v>
      </c>
      <c r="BO1003" s="24" t="str">
        <f t="shared" si="916"/>
        <v>C4</v>
      </c>
      <c r="BP1003" s="24" t="str">
        <f t="shared" si="1202"/>
        <v>P6</v>
      </c>
      <c r="BQ1003" s="25">
        <f t="shared" si="1060"/>
        <v>1.42</v>
      </c>
      <c r="BR1003" s="22">
        <v>7.26</v>
      </c>
      <c r="BS1003" s="22">
        <v>3.1</v>
      </c>
      <c r="BT1003" s="24">
        <f>IF(BP1003="-","-",_xlfn.XLOOKUP(BP1003,ABNT5101!$B$4:$B$9,ABNT5101!$C$4:$C$9))</f>
        <v>3</v>
      </c>
      <c r="BU1003" s="24">
        <f>IF(BP1003="-","-",_xlfn.XLOOKUP(BP1003,ABNT5101!$B$4:$B$9,ABNT5101!$D$4:$D$9))</f>
        <v>0.6</v>
      </c>
      <c r="BV1003" s="20" t="str">
        <f t="shared" si="918"/>
        <v>ATENDE</v>
      </c>
      <c r="BW1003" s="20" t="str">
        <f t="shared" si="1061"/>
        <v>ATENDE</v>
      </c>
      <c r="BX1003" s="20" t="str">
        <f t="shared" si="920"/>
        <v>ATENDE</v>
      </c>
      <c r="BY1003" s="24" t="str">
        <f t="shared" si="1198"/>
        <v>P6</v>
      </c>
      <c r="BZ1003" s="25">
        <f t="shared" si="921"/>
        <v>1.1666666666666665</v>
      </c>
      <c r="CA1003" s="24">
        <v>6.5</v>
      </c>
      <c r="CB1003" s="24">
        <v>4.21</v>
      </c>
      <c r="CC1003" s="20">
        <f>IF(BY1003="-","-",_xlfn.XLOOKUP(BY1003,ABNT5101!$B$4:$B$9,ABNT5101!$C$4:$C$9))</f>
        <v>3</v>
      </c>
      <c r="CD1003" s="24">
        <f>IF(BY1003="-","-",_xlfn.XLOOKUP(BY1003,ABNT5101!$B$4:$B$9,ABNT5101!$D$4:$D$9))</f>
        <v>0.6</v>
      </c>
      <c r="CE1003" s="20" t="str">
        <f t="shared" si="922"/>
        <v>ATENDE</v>
      </c>
      <c r="CF1003" s="20" t="str">
        <f t="shared" si="923"/>
        <v>ATENDE</v>
      </c>
      <c r="CG1003" s="20" t="str">
        <f t="shared" si="1040"/>
        <v>ATENDE</v>
      </c>
      <c r="CH1003" s="26" t="str">
        <f>_xlfn.XLOOKUP(CI1003,'Banco de dados'!$B:$B,'Banco de dados'!$D:$D)</f>
        <v>TECNOWATT</v>
      </c>
      <c r="CI1003" s="27" t="s">
        <v>495</v>
      </c>
      <c r="CJ1003" s="26" t="str">
        <f>_xlfn.XLOOKUP(CI1003,'Banco de dados'!$B:$B,'Banco de dados'!$E:$E)</f>
        <v>SIGSAGPTLRRSSNDL_40W_50IBBRS
1-10C1MUN6.5</v>
      </c>
      <c r="CK1003" s="26"/>
      <c r="CL1003" s="26" t="e">
        <f>IF(CK1003="-","-",_xlfn.XLOOKUP(CK1003,'Banco de dados'!$B:$B,'Banco de dados'!$E:$E))</f>
        <v>#N/A</v>
      </c>
      <c r="CM1003" s="28">
        <v>1</v>
      </c>
      <c r="CN1003" s="26">
        <f>_xlfn.XLOOKUP(CI1003,'Banco de dados'!$B:$B,'Banco de dados'!$H:$H)</f>
        <v>40</v>
      </c>
      <c r="CO1003" s="26" t="e">
        <f t="array" aca="1" ref="CO1003" ca="1">_xludf.XLOOKUP(CK1003,'Banco de dados'!$B:$B,'Banco de dados'!$H:$H)</f>
        <v>#NAME?</v>
      </c>
      <c r="CP1003" s="26" t="e">
        <f t="array" aca="1" ref="CP1003" ca="1">_xludf.XLOOKUP(CI1003,'Banco de dados'!$B:$B,'Banco de dados'!$F:$F)</f>
        <v>#NAME?</v>
      </c>
      <c r="CQ1003" s="26" t="e">
        <f t="array" aca="1" ref="CQ1003" ca="1">_xludf.XLOOKUP(CK1003,'Banco de dados'!$B:$B,'Banco de dados'!$F:$F)</f>
        <v>#NAME?</v>
      </c>
      <c r="CR1003" s="27">
        <v>0</v>
      </c>
      <c r="CS1003" s="27"/>
      <c r="CT1003" s="26" t="str">
        <f>IF(AG1003=0.5,"Suporte",IF(AND(AG1003&gt;='Braços de IP'!$B$9,AG1003&lt;='Braços de IP'!$D$9),'Braços de IP'!$E$9,IF(AND(AG1003&gt;='Braços de IP'!$B$10,AG1003&lt;='Braços de IP'!$D$10),'Braços de IP'!$E$10,IF(AND(AG1003&gt;='Braços de IP'!$B$11,AG1003&lt;='Braços de IP'!$D$11),'Braços de IP'!$E$11,IF(AND(AG1003&gt;='Braços de IP'!$B$12,AG1003&lt;='Braços de IP'!$D$12),'Braços de IP'!$E$12,IF(AND(AG1003&gt;='Braços de IP'!$B$13,AG1003&lt;='Braços de IP'!$D$13),'Braços de IP'!$E$13,IF(AND(AG1003&gt;='Braços de IP'!$B$14,AG1003&lt;='Braços de IP'!$D$14),'Braços de IP'!$E$14,"ERRO")))))))</f>
        <v>Médio II</v>
      </c>
      <c r="CU1003" s="27"/>
      <c r="CV1003" s="26" t="str">
        <f>IF($CU1003="","",VLOOKUP($CU1003,'Braços de IP'!$E$9:$I$15,2,0))</f>
        <v/>
      </c>
      <c r="CW1003" s="29" t="str">
        <f>IF($CU1003="","",VLOOKUP($CU1003,'Braços de IP'!$E$9:$I$15,5,0))</f>
        <v/>
      </c>
      <c r="CX1003" s="26"/>
      <c r="CY1003" s="26"/>
      <c r="CZ1003" s="26"/>
      <c r="DA1003" s="26"/>
      <c r="DB1003" s="26"/>
      <c r="DC1003" s="26"/>
      <c r="DD1003" s="30">
        <v>21</v>
      </c>
      <c r="DE1003" s="31">
        <v>125</v>
      </c>
      <c r="DF1003" s="30">
        <v>146</v>
      </c>
      <c r="DG1003" s="32">
        <v>0.83199999999999996</v>
      </c>
      <c r="DH1003" s="34" t="s">
        <v>710</v>
      </c>
      <c r="DI1003" s="35"/>
      <c r="DJ1003" s="16"/>
      <c r="DK1003" s="16" t="s">
        <v>144</v>
      </c>
      <c r="DL1003" s="16"/>
      <c r="DM1003" s="36">
        <v>0.83199999999999996</v>
      </c>
    </row>
    <row r="1004" spans="2:117" ht="15.75" customHeight="1" x14ac:dyDescent="0.25">
      <c r="B1004" s="16">
        <v>248</v>
      </c>
      <c r="C1004" s="16" t="s">
        <v>146</v>
      </c>
      <c r="D1004" s="16" t="s">
        <v>734</v>
      </c>
      <c r="E1004" s="16">
        <v>-8.032629</v>
      </c>
      <c r="F1004" s="16">
        <v>-34.931327000000003</v>
      </c>
      <c r="G1004" s="16" t="s">
        <v>157</v>
      </c>
      <c r="H1004" s="17" t="s">
        <v>136</v>
      </c>
      <c r="I1004" s="16" t="s">
        <v>135</v>
      </c>
      <c r="J1004" s="17" t="s">
        <v>137</v>
      </c>
      <c r="K1004" s="18">
        <v>70</v>
      </c>
      <c r="L1004" s="17" t="s">
        <v>138</v>
      </c>
      <c r="M1004" s="17">
        <v>0</v>
      </c>
      <c r="N1004" s="16">
        <v>250</v>
      </c>
      <c r="O1004" s="17">
        <v>1</v>
      </c>
      <c r="P1004" s="17">
        <v>1.84</v>
      </c>
      <c r="Q1004" s="17">
        <v>7.88</v>
      </c>
      <c r="R1004" s="16"/>
      <c r="S1004" s="16"/>
      <c r="T1004" s="16">
        <v>0</v>
      </c>
      <c r="U1004" s="17">
        <v>2.8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 t="s">
        <v>139</v>
      </c>
      <c r="AB1004" s="17" t="s">
        <v>140</v>
      </c>
      <c r="AC1004" s="17">
        <v>36.49</v>
      </c>
      <c r="AD1004" s="17">
        <v>7.7</v>
      </c>
      <c r="AE1004" s="17">
        <v>1</v>
      </c>
      <c r="AF1004" s="17">
        <v>0.5</v>
      </c>
      <c r="AG1004" s="17">
        <v>2.4700000000000002</v>
      </c>
      <c r="AH1004" s="17">
        <f t="shared" si="967"/>
        <v>1.9700000000000002</v>
      </c>
      <c r="AI1004" s="17" t="s">
        <v>136</v>
      </c>
      <c r="AJ1004" s="17" t="s">
        <v>136</v>
      </c>
      <c r="AK1004" s="17" t="s">
        <v>141</v>
      </c>
      <c r="AL1004" s="17">
        <v>2</v>
      </c>
      <c r="AM1004" s="17">
        <v>0</v>
      </c>
      <c r="AN1004" s="17"/>
      <c r="AO1004" s="17">
        <v>0</v>
      </c>
      <c r="AP1004" s="17">
        <v>0</v>
      </c>
      <c r="AQ1004" s="17">
        <v>0</v>
      </c>
      <c r="AR1004" s="17" t="s">
        <v>136</v>
      </c>
      <c r="AS1004" s="19">
        <f t="shared" si="908"/>
        <v>0</v>
      </c>
      <c r="AT1004" s="19"/>
      <c r="AU1004" s="19">
        <f>VLOOKUP(G1004,ABNT5101!$I$3:$J$9,2)</f>
        <v>7.5</v>
      </c>
      <c r="AV1004" s="19">
        <f>VLOOKUP(G1004,ABNT5101!$I$3:$M$9,5)</f>
        <v>0.18</v>
      </c>
      <c r="AW1004" s="17" t="str">
        <f>_xlfn.XLOOKUP(G1004,ABNT5101!I:I,ABNT5101!L:L)</f>
        <v>-</v>
      </c>
      <c r="AX1004" s="17">
        <f>_xlfn.XLOOKUP(G1004,ABNT5101!$I:$I,ABNT5101!M:M)</f>
        <v>0.18</v>
      </c>
      <c r="AY1004" s="17" t="str">
        <f>_xlfn.XLOOKUP(G1004,ABNT5101!$I:$I,ABNT5101!N:N)</f>
        <v>-</v>
      </c>
      <c r="AZ1004" s="17">
        <f>_xlfn.XLOOKUP(G1004,ABNT5101!$I:$I,ABNT5101!O:O)</f>
        <v>16</v>
      </c>
      <c r="BA1004" s="20" t="str">
        <f t="shared" si="909"/>
        <v>ATENDE</v>
      </c>
      <c r="BB1004" s="21">
        <f t="shared" ref="BB1004:BC1004" si="1205">BE1004/AU1004-1</f>
        <v>5.4666666666666641E-2</v>
      </c>
      <c r="BC1004" s="21">
        <f t="shared" si="1205"/>
        <v>1.166666666666667</v>
      </c>
      <c r="BD1004" s="21" t="str">
        <f t="shared" si="911"/>
        <v>-</v>
      </c>
      <c r="BE1004" s="22">
        <v>7.91</v>
      </c>
      <c r="BF1004" s="22">
        <v>0.39</v>
      </c>
      <c r="BG1004" s="22"/>
      <c r="BH1004" s="22"/>
      <c r="BI1004" s="23"/>
      <c r="BJ1004" s="22"/>
      <c r="BK1004" s="20" t="str">
        <f t="shared" si="912"/>
        <v>ATENDE</v>
      </c>
      <c r="BL1004" s="20" t="str">
        <f t="shared" si="913"/>
        <v>ATENDE</v>
      </c>
      <c r="BM1004" s="20" t="str">
        <f t="shared" si="914"/>
        <v>ATENDE</v>
      </c>
      <c r="BN1004" s="20" t="str">
        <f t="shared" si="915"/>
        <v>ATENDE</v>
      </c>
      <c r="BO1004" s="24" t="str">
        <f t="shared" si="916"/>
        <v>C5</v>
      </c>
      <c r="BP1004" s="24" t="str">
        <f t="shared" si="1202"/>
        <v>P6</v>
      </c>
      <c r="BQ1004" s="25">
        <f t="shared" si="1060"/>
        <v>0.92333333333333312</v>
      </c>
      <c r="BR1004" s="22">
        <v>5.77</v>
      </c>
      <c r="BS1004" s="22">
        <v>2.1800000000000002</v>
      </c>
      <c r="BT1004" s="24">
        <f>IF(BP1004="-","-",_xlfn.XLOOKUP(BP1004,ABNT5101!$B$4:$B$9,ABNT5101!$C$4:$C$9))</f>
        <v>3</v>
      </c>
      <c r="BU1004" s="24">
        <f>IF(BP1004="-","-",_xlfn.XLOOKUP(BP1004,ABNT5101!$B$4:$B$9,ABNT5101!$D$4:$D$9))</f>
        <v>0.6</v>
      </c>
      <c r="BV1004" s="20" t="str">
        <f t="shared" si="918"/>
        <v>ATENDE</v>
      </c>
      <c r="BW1004" s="20" t="str">
        <f t="shared" si="1061"/>
        <v>ATENDE</v>
      </c>
      <c r="BX1004" s="20" t="str">
        <f t="shared" si="920"/>
        <v>ATENDE</v>
      </c>
      <c r="BY1004" s="24" t="str">
        <f t="shared" si="1198"/>
        <v>P6</v>
      </c>
      <c r="BZ1004" s="25">
        <f t="shared" si="921"/>
        <v>0.71666666666666679</v>
      </c>
      <c r="CA1004" s="24">
        <v>5.15</v>
      </c>
      <c r="CB1004" s="24">
        <v>2.37</v>
      </c>
      <c r="CC1004" s="20">
        <f>IF(BY1004="-","-",_xlfn.XLOOKUP(BY1004,ABNT5101!$B$4:$B$9,ABNT5101!$C$4:$C$9))</f>
        <v>3</v>
      </c>
      <c r="CD1004" s="24">
        <f>IF(BY1004="-","-",_xlfn.XLOOKUP(BY1004,ABNT5101!$B$4:$B$9,ABNT5101!$D$4:$D$9))</f>
        <v>0.6</v>
      </c>
      <c r="CE1004" s="20" t="str">
        <f t="shared" si="922"/>
        <v>ATENDE</v>
      </c>
      <c r="CF1004" s="20" t="str">
        <f t="shared" si="923"/>
        <v>ATENDE</v>
      </c>
      <c r="CG1004" s="20" t="str">
        <f t="shared" si="1040"/>
        <v>ATENDE</v>
      </c>
      <c r="CH1004" s="26" t="str">
        <f>_xlfn.XLOOKUP(CI1004,'Banco de dados'!$B:$B,'Banco de dados'!$D:$D)</f>
        <v>LEDSTAR</v>
      </c>
      <c r="CI1004" s="27" t="s">
        <v>493</v>
      </c>
      <c r="CJ1004" s="26" t="str">
        <f>_xlfn.XLOOKUP(CI1004,'Banco de dados'!$B:$B,'Banco de dados'!$E:$E)</f>
        <v>LUM LED SL VT 9.1 35W</v>
      </c>
      <c r="CK1004" s="26"/>
      <c r="CL1004" s="26" t="e">
        <f>IF(CK1004="-","-",_xlfn.XLOOKUP(CK1004,'Banco de dados'!$B:$B,'Banco de dados'!$E:$E))</f>
        <v>#N/A</v>
      </c>
      <c r="CM1004" s="28">
        <v>1</v>
      </c>
      <c r="CN1004" s="26">
        <f>_xlfn.XLOOKUP(CI1004,'Banco de dados'!$B:$B,'Banco de dados'!$H:$H)</f>
        <v>35</v>
      </c>
      <c r="CO1004" s="26" t="e">
        <f t="array" aca="1" ref="CO1004" ca="1">_xludf.XLOOKUP(CK1004,'Banco de dados'!$B:$B,'Banco de dados'!$H:$H)</f>
        <v>#NAME?</v>
      </c>
      <c r="CP1004" s="26" t="e">
        <f t="array" aca="1" ref="CP1004" ca="1">_xludf.XLOOKUP(CI1004,'Banco de dados'!$B:$B,'Banco de dados'!$F:$F)</f>
        <v>#NAME?</v>
      </c>
      <c r="CQ1004" s="26" t="e">
        <f t="array" aca="1" ref="CQ1004" ca="1">_xludf.XLOOKUP(CK1004,'Banco de dados'!$B:$B,'Banco de dados'!$F:$F)</f>
        <v>#NAME?</v>
      </c>
      <c r="CR1004" s="27">
        <v>0</v>
      </c>
      <c r="CS1004" s="27"/>
      <c r="CT1004" s="26" t="str">
        <f>IF(AG1004=0.5,"Suporte",IF(AND(AG1004&gt;='Braços de IP'!$B$9,AG1004&lt;='Braços de IP'!$D$9),'Braços de IP'!$E$9,IF(AND(AG1004&gt;='Braços de IP'!$B$10,AG1004&lt;='Braços de IP'!$D$10),'Braços de IP'!$E$10,IF(AND(AG1004&gt;='Braços de IP'!$B$11,AG1004&lt;='Braços de IP'!$D$11),'Braços de IP'!$E$11,IF(AND(AG1004&gt;='Braços de IP'!$B$12,AG1004&lt;='Braços de IP'!$D$12),'Braços de IP'!$E$12,IF(AND(AG1004&gt;='Braços de IP'!$B$13,AG1004&lt;='Braços de IP'!$D$13),'Braços de IP'!$E$13,IF(AND(AG1004&gt;='Braços de IP'!$B$14,AG1004&lt;='Braços de IP'!$D$14),'Braços de IP'!$E$14,"ERRO")))))))</f>
        <v>Médio II</v>
      </c>
      <c r="CU1004" s="27"/>
      <c r="CV1004" s="26" t="str">
        <f>IF($CU1004="","",VLOOKUP($CU1004,'Braços de IP'!$E$9:$I$15,2,0))</f>
        <v/>
      </c>
      <c r="CW1004" s="29" t="str">
        <f>IF($CU1004="","",VLOOKUP($CU1004,'Braços de IP'!$E$9:$I$15,5,0))</f>
        <v/>
      </c>
      <c r="CX1004" s="26"/>
      <c r="CY1004" s="26"/>
      <c r="CZ1004" s="26"/>
      <c r="DA1004" s="26"/>
      <c r="DB1004" s="26"/>
      <c r="DC1004" s="26"/>
      <c r="DD1004" s="30">
        <v>21</v>
      </c>
      <c r="DE1004" s="31">
        <v>125</v>
      </c>
      <c r="DF1004" s="30">
        <v>146</v>
      </c>
      <c r="DG1004" s="32">
        <v>0.83199999999999996</v>
      </c>
      <c r="DH1004" s="34" t="s">
        <v>710</v>
      </c>
      <c r="DI1004" s="35"/>
      <c r="DJ1004" s="16"/>
      <c r="DK1004" s="16" t="s">
        <v>144</v>
      </c>
      <c r="DL1004" s="16"/>
      <c r="DM1004" s="36">
        <v>0.83199999999999996</v>
      </c>
    </row>
    <row r="1005" spans="2:117" ht="15.75" customHeight="1" x14ac:dyDescent="0.25">
      <c r="B1005" s="16">
        <v>248</v>
      </c>
      <c r="C1005" s="16" t="s">
        <v>146</v>
      </c>
      <c r="D1005" s="16" t="s">
        <v>734</v>
      </c>
      <c r="E1005" s="16">
        <v>-8.032629</v>
      </c>
      <c r="F1005" s="16">
        <v>-34.931327000000003</v>
      </c>
      <c r="G1005" s="16" t="s">
        <v>157</v>
      </c>
      <c r="H1005" s="17" t="s">
        <v>136</v>
      </c>
      <c r="I1005" s="16" t="s">
        <v>135</v>
      </c>
      <c r="J1005" s="17" t="s">
        <v>137</v>
      </c>
      <c r="K1005" s="18">
        <v>70</v>
      </c>
      <c r="L1005" s="17" t="s">
        <v>138</v>
      </c>
      <c r="M1005" s="17">
        <v>0</v>
      </c>
      <c r="N1005" s="16">
        <v>250</v>
      </c>
      <c r="O1005" s="17">
        <v>1</v>
      </c>
      <c r="P1005" s="17">
        <v>1.84</v>
      </c>
      <c r="Q1005" s="17">
        <v>7.88</v>
      </c>
      <c r="R1005" s="16"/>
      <c r="S1005" s="16"/>
      <c r="T1005" s="16">
        <v>0</v>
      </c>
      <c r="U1005" s="17">
        <v>2.8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 t="s">
        <v>139</v>
      </c>
      <c r="AB1005" s="17" t="s">
        <v>140</v>
      </c>
      <c r="AC1005" s="17">
        <v>36.49</v>
      </c>
      <c r="AD1005" s="17">
        <v>7.7</v>
      </c>
      <c r="AE1005" s="17">
        <v>1</v>
      </c>
      <c r="AF1005" s="17">
        <v>0.5</v>
      </c>
      <c r="AG1005" s="17">
        <v>2.4700000000000002</v>
      </c>
      <c r="AH1005" s="17">
        <f t="shared" si="967"/>
        <v>1.9700000000000002</v>
      </c>
      <c r="AI1005" s="17" t="s">
        <v>136</v>
      </c>
      <c r="AJ1005" s="17" t="s">
        <v>136</v>
      </c>
      <c r="AK1005" s="17" t="s">
        <v>141</v>
      </c>
      <c r="AL1005" s="17">
        <v>2</v>
      </c>
      <c r="AM1005" s="17">
        <v>0</v>
      </c>
      <c r="AN1005" s="17"/>
      <c r="AO1005" s="17">
        <v>0</v>
      </c>
      <c r="AP1005" s="17">
        <v>0</v>
      </c>
      <c r="AQ1005" s="17">
        <v>0</v>
      </c>
      <c r="AR1005" s="17" t="s">
        <v>136</v>
      </c>
      <c r="AS1005" s="19">
        <f t="shared" si="908"/>
        <v>0</v>
      </c>
      <c r="AT1005" s="19"/>
      <c r="AU1005" s="19">
        <f>VLOOKUP(G1005,ABNT5101!$I$3:$J$9,2)</f>
        <v>7.5</v>
      </c>
      <c r="AV1005" s="19">
        <f>VLOOKUP(G1005,ABNT5101!$I$3:$M$9,5)</f>
        <v>0.18</v>
      </c>
      <c r="AW1005" s="17" t="str">
        <f>_xlfn.XLOOKUP(G1005,ABNT5101!I:I,ABNT5101!L:L)</f>
        <v>-</v>
      </c>
      <c r="AX1005" s="17">
        <f>_xlfn.XLOOKUP(G1005,ABNT5101!$I:$I,ABNT5101!M:M)</f>
        <v>0.18</v>
      </c>
      <c r="AY1005" s="17" t="str">
        <f>_xlfn.XLOOKUP(G1005,ABNT5101!$I:$I,ABNT5101!N:N)</f>
        <v>-</v>
      </c>
      <c r="AZ1005" s="17">
        <f>_xlfn.XLOOKUP(G1005,ABNT5101!$I:$I,ABNT5101!O:O)</f>
        <v>16</v>
      </c>
      <c r="BA1005" s="20" t="str">
        <f t="shared" si="909"/>
        <v>ATENDE</v>
      </c>
      <c r="BB1005" s="21">
        <f t="shared" ref="BB1005:BC1005" si="1206">BE1005/AU1005-1</f>
        <v>2.4000000000000021E-2</v>
      </c>
      <c r="BC1005" s="21">
        <f t="shared" si="1206"/>
        <v>1.2777777777777777</v>
      </c>
      <c r="BD1005" s="21" t="str">
        <f t="shared" si="911"/>
        <v>-</v>
      </c>
      <c r="BE1005" s="22">
        <v>7.68</v>
      </c>
      <c r="BF1005" s="22">
        <v>0.41</v>
      </c>
      <c r="BG1005" s="22"/>
      <c r="BH1005" s="22"/>
      <c r="BI1005" s="23"/>
      <c r="BJ1005" s="22"/>
      <c r="BK1005" s="20" t="str">
        <f t="shared" si="912"/>
        <v>ATENDE</v>
      </c>
      <c r="BL1005" s="20" t="str">
        <f t="shared" si="913"/>
        <v>ATENDE</v>
      </c>
      <c r="BM1005" s="20" t="str">
        <f t="shared" si="914"/>
        <v>ATENDE</v>
      </c>
      <c r="BN1005" s="20" t="str">
        <f t="shared" si="915"/>
        <v>ATENDE</v>
      </c>
      <c r="BO1005" s="24" t="str">
        <f t="shared" si="916"/>
        <v>C5</v>
      </c>
      <c r="BP1005" s="24" t="str">
        <f t="shared" si="1202"/>
        <v>P6</v>
      </c>
      <c r="BQ1005" s="25">
        <f t="shared" si="1060"/>
        <v>0.71333333333333315</v>
      </c>
      <c r="BR1005" s="22">
        <v>5.14</v>
      </c>
      <c r="BS1005" s="22">
        <v>1.4</v>
      </c>
      <c r="BT1005" s="24">
        <f>IF(BP1005="-","-",_xlfn.XLOOKUP(BP1005,ABNT5101!$B$4:$B$9,ABNT5101!$C$4:$C$9))</f>
        <v>3</v>
      </c>
      <c r="BU1005" s="24">
        <f>IF(BP1005="-","-",_xlfn.XLOOKUP(BP1005,ABNT5101!$B$4:$B$9,ABNT5101!$D$4:$D$9))</f>
        <v>0.6</v>
      </c>
      <c r="BV1005" s="20" t="str">
        <f t="shared" si="918"/>
        <v>ATENDE</v>
      </c>
      <c r="BW1005" s="20" t="str">
        <f t="shared" si="1061"/>
        <v>ATENDE</v>
      </c>
      <c r="BX1005" s="20" t="str">
        <f t="shared" si="920"/>
        <v>ATENDE</v>
      </c>
      <c r="BY1005" s="24" t="str">
        <f t="shared" si="1198"/>
        <v>P6</v>
      </c>
      <c r="BZ1005" s="25">
        <f t="shared" si="921"/>
        <v>0.49</v>
      </c>
      <c r="CA1005" s="24">
        <v>4.47</v>
      </c>
      <c r="CB1005" s="24">
        <v>2.39</v>
      </c>
      <c r="CC1005" s="20">
        <f>IF(BY1005="-","-",_xlfn.XLOOKUP(BY1005,ABNT5101!$B$4:$B$9,ABNT5101!$C$4:$C$9))</f>
        <v>3</v>
      </c>
      <c r="CD1005" s="24">
        <f>IF(BY1005="-","-",_xlfn.XLOOKUP(BY1005,ABNT5101!$B$4:$B$9,ABNT5101!$D$4:$D$9))</f>
        <v>0.6</v>
      </c>
      <c r="CE1005" s="20" t="str">
        <f t="shared" si="922"/>
        <v>ATENDE</v>
      </c>
      <c r="CF1005" s="20" t="str">
        <f t="shared" si="923"/>
        <v>ATENDE</v>
      </c>
      <c r="CG1005" s="20" t="str">
        <f t="shared" si="1040"/>
        <v>ATENDE</v>
      </c>
      <c r="CH1005" s="26" t="str">
        <f>_xlfn.XLOOKUP(CI1005,'Banco de dados'!$B:$B,'Banco de dados'!$D:$D)</f>
        <v>SX LIGHTING</v>
      </c>
      <c r="CI1005" s="27" t="s">
        <v>494</v>
      </c>
      <c r="CJ1005" s="26" t="str">
        <f>_xlfn.XLOOKUP(CI1005,'Banco de dados'!$B:$B,'Banco de dados'!$E:$E)</f>
        <v>SXINEVO030K50L12CZF7PHF</v>
      </c>
      <c r="CK1005" s="26"/>
      <c r="CL1005" s="26" t="e">
        <f>IF(CK1005="-","-",_xlfn.XLOOKUP(CK1005,'Banco de dados'!$B:$B,'Banco de dados'!$E:$E))</f>
        <v>#N/A</v>
      </c>
      <c r="CM1005" s="28">
        <v>1</v>
      </c>
      <c r="CN1005" s="26">
        <f>_xlfn.XLOOKUP(CI1005,'Banco de dados'!$B:$B,'Banco de dados'!$H:$H)</f>
        <v>31</v>
      </c>
      <c r="CO1005" s="26" t="e">
        <f t="array" aca="1" ref="CO1005" ca="1">_xludf.XLOOKUP(CK1005,'Banco de dados'!$B:$B,'Banco de dados'!$H:$H)</f>
        <v>#NAME?</v>
      </c>
      <c r="CP1005" s="26" t="e">
        <f t="array" aca="1" ref="CP1005" ca="1">_xludf.XLOOKUP(CI1005,'Banco de dados'!$B:$B,'Banco de dados'!$F:$F)</f>
        <v>#NAME?</v>
      </c>
      <c r="CQ1005" s="26" t="e">
        <f t="array" aca="1" ref="CQ1005" ca="1">_xludf.XLOOKUP(CK1005,'Banco de dados'!$B:$B,'Banco de dados'!$F:$F)</f>
        <v>#NAME?</v>
      </c>
      <c r="CR1005" s="27">
        <v>0</v>
      </c>
      <c r="CS1005" s="27"/>
      <c r="CT1005" s="26" t="str">
        <f>IF(AG1005=0.5,"Suporte",IF(AND(AG1005&gt;='Braços de IP'!$B$9,AG1005&lt;='Braços de IP'!$D$9),'Braços de IP'!$E$9,IF(AND(AG1005&gt;='Braços de IP'!$B$10,AG1005&lt;='Braços de IP'!$D$10),'Braços de IP'!$E$10,IF(AND(AG1005&gt;='Braços de IP'!$B$11,AG1005&lt;='Braços de IP'!$D$11),'Braços de IP'!$E$11,IF(AND(AG1005&gt;='Braços de IP'!$B$12,AG1005&lt;='Braços de IP'!$D$12),'Braços de IP'!$E$12,IF(AND(AG1005&gt;='Braços de IP'!$B$13,AG1005&lt;='Braços de IP'!$D$13),'Braços de IP'!$E$13,IF(AND(AG1005&gt;='Braços de IP'!$B$14,AG1005&lt;='Braços de IP'!$D$14),'Braços de IP'!$E$14,"ERRO")))))))</f>
        <v>Médio II</v>
      </c>
      <c r="CU1005" s="27"/>
      <c r="CV1005" s="26" t="str">
        <f>IF($CU1005="","",VLOOKUP($CU1005,'Braços de IP'!$E$9:$I$15,2,0))</f>
        <v/>
      </c>
      <c r="CW1005" s="29" t="str">
        <f>IF($CU1005="","",VLOOKUP($CU1005,'Braços de IP'!$E$9:$I$15,5,0))</f>
        <v/>
      </c>
      <c r="CX1005" s="26"/>
      <c r="CY1005" s="26"/>
      <c r="CZ1005" s="26"/>
      <c r="DA1005" s="26"/>
      <c r="DB1005" s="26"/>
      <c r="DC1005" s="26"/>
      <c r="DD1005" s="30">
        <v>21</v>
      </c>
      <c r="DE1005" s="31">
        <v>125</v>
      </c>
      <c r="DF1005" s="30">
        <v>146</v>
      </c>
      <c r="DG1005" s="32">
        <v>0.83199999999999996</v>
      </c>
      <c r="DH1005" s="34" t="s">
        <v>710</v>
      </c>
      <c r="DI1005" s="35"/>
      <c r="DJ1005" s="16"/>
      <c r="DK1005" s="16" t="s">
        <v>144</v>
      </c>
      <c r="DL1005" s="16"/>
      <c r="DM1005" s="36">
        <v>0.83199999999999996</v>
      </c>
    </row>
    <row r="1006" spans="2:117" ht="15.75" customHeight="1" x14ac:dyDescent="0.25">
      <c r="B1006" s="16">
        <v>248</v>
      </c>
      <c r="C1006" s="16" t="s">
        <v>146</v>
      </c>
      <c r="D1006" s="16" t="s">
        <v>734</v>
      </c>
      <c r="E1006" s="16">
        <v>-8.032629</v>
      </c>
      <c r="F1006" s="16">
        <v>-34.931327000000003</v>
      </c>
      <c r="G1006" s="16" t="s">
        <v>157</v>
      </c>
      <c r="H1006" s="17" t="s">
        <v>136</v>
      </c>
      <c r="I1006" s="16" t="s">
        <v>135</v>
      </c>
      <c r="J1006" s="17" t="s">
        <v>137</v>
      </c>
      <c r="K1006" s="18">
        <v>70</v>
      </c>
      <c r="L1006" s="17" t="s">
        <v>138</v>
      </c>
      <c r="M1006" s="17">
        <v>0</v>
      </c>
      <c r="N1006" s="16">
        <v>250</v>
      </c>
      <c r="O1006" s="17">
        <v>1</v>
      </c>
      <c r="P1006" s="17">
        <v>1.84</v>
      </c>
      <c r="Q1006" s="17">
        <v>7.88</v>
      </c>
      <c r="R1006" s="16"/>
      <c r="S1006" s="16"/>
      <c r="T1006" s="16">
        <v>0</v>
      </c>
      <c r="U1006" s="17">
        <v>2.8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 t="s">
        <v>139</v>
      </c>
      <c r="AB1006" s="17" t="s">
        <v>140</v>
      </c>
      <c r="AC1006" s="17">
        <v>36.49</v>
      </c>
      <c r="AD1006" s="17">
        <v>7.7</v>
      </c>
      <c r="AE1006" s="17">
        <v>1</v>
      </c>
      <c r="AF1006" s="17">
        <v>0.5</v>
      </c>
      <c r="AG1006" s="17">
        <v>2.4700000000000002</v>
      </c>
      <c r="AH1006" s="17">
        <f t="shared" si="967"/>
        <v>1.9700000000000002</v>
      </c>
      <c r="AI1006" s="17" t="s">
        <v>136</v>
      </c>
      <c r="AJ1006" s="17" t="s">
        <v>136</v>
      </c>
      <c r="AK1006" s="17" t="s">
        <v>141</v>
      </c>
      <c r="AL1006" s="17">
        <v>2</v>
      </c>
      <c r="AM1006" s="17">
        <v>0</v>
      </c>
      <c r="AN1006" s="17"/>
      <c r="AO1006" s="17">
        <v>0</v>
      </c>
      <c r="AP1006" s="17">
        <v>0</v>
      </c>
      <c r="AQ1006" s="17">
        <v>0</v>
      </c>
      <c r="AR1006" s="17" t="s">
        <v>136</v>
      </c>
      <c r="AS1006" s="19">
        <f t="shared" si="908"/>
        <v>0</v>
      </c>
      <c r="AT1006" s="19"/>
      <c r="AU1006" s="19">
        <f>VLOOKUP(G1006,ABNT5101!$I$3:$J$9,2)</f>
        <v>7.5</v>
      </c>
      <c r="AV1006" s="19">
        <f>VLOOKUP(G1006,ABNT5101!$I$3:$M$9,5)</f>
        <v>0.18</v>
      </c>
      <c r="AW1006" s="17" t="str">
        <f>_xlfn.XLOOKUP(G1006,ABNT5101!I:I,ABNT5101!L:L)</f>
        <v>-</v>
      </c>
      <c r="AX1006" s="17">
        <f>_xlfn.XLOOKUP(G1006,ABNT5101!$I:$I,ABNT5101!M:M)</f>
        <v>0.18</v>
      </c>
      <c r="AY1006" s="17" t="str">
        <f>_xlfn.XLOOKUP(G1006,ABNT5101!$I:$I,ABNT5101!N:N)</f>
        <v>-</v>
      </c>
      <c r="AZ1006" s="17">
        <f>_xlfn.XLOOKUP(G1006,ABNT5101!$I:$I,ABNT5101!O:O)</f>
        <v>16</v>
      </c>
      <c r="BA1006" s="20" t="str">
        <f t="shared" si="909"/>
        <v>ATENDE</v>
      </c>
      <c r="BB1006" s="21">
        <f t="shared" ref="BB1006:BC1006" si="1207">BE1006/AU1006-1</f>
        <v>1.4666666666666606E-2</v>
      </c>
      <c r="BC1006" s="21">
        <f t="shared" si="1207"/>
        <v>1.7777777777777777</v>
      </c>
      <c r="BD1006" s="21" t="str">
        <f t="shared" si="911"/>
        <v>-</v>
      </c>
      <c r="BE1006" s="22">
        <v>7.61</v>
      </c>
      <c r="BF1006" s="22">
        <v>0.5</v>
      </c>
      <c r="BG1006" s="22"/>
      <c r="BH1006" s="22"/>
      <c r="BI1006" s="23"/>
      <c r="BJ1006" s="22"/>
      <c r="BK1006" s="20" t="str">
        <f t="shared" si="912"/>
        <v>ATENDE</v>
      </c>
      <c r="BL1006" s="20" t="str">
        <f t="shared" si="913"/>
        <v>ATENDE</v>
      </c>
      <c r="BM1006" s="20" t="str">
        <f t="shared" si="914"/>
        <v>ATENDE</v>
      </c>
      <c r="BN1006" s="20" t="str">
        <f t="shared" si="915"/>
        <v>ATENDE</v>
      </c>
      <c r="BO1006" s="24" t="str">
        <f t="shared" si="916"/>
        <v>C5</v>
      </c>
      <c r="BP1006" s="24" t="str">
        <f t="shared" si="1202"/>
        <v>P6</v>
      </c>
      <c r="BQ1006" s="25">
        <f t="shared" si="1060"/>
        <v>0.7433333333333334</v>
      </c>
      <c r="BR1006" s="22">
        <v>5.23</v>
      </c>
      <c r="BS1006" s="22">
        <v>2.5299999999999998</v>
      </c>
      <c r="BT1006" s="24">
        <f>IF(BP1006="-","-",_xlfn.XLOOKUP(BP1006,ABNT5101!$B$4:$B$9,ABNT5101!$C$4:$C$9))</f>
        <v>3</v>
      </c>
      <c r="BU1006" s="24">
        <f>IF(BP1006="-","-",_xlfn.XLOOKUP(BP1006,ABNT5101!$B$4:$B$9,ABNT5101!$D$4:$D$9))</f>
        <v>0.6</v>
      </c>
      <c r="BV1006" s="20" t="str">
        <f t="shared" si="918"/>
        <v>ATENDE</v>
      </c>
      <c r="BW1006" s="20" t="str">
        <f t="shared" si="1061"/>
        <v>ATENDE</v>
      </c>
      <c r="BX1006" s="20" t="str">
        <f t="shared" si="920"/>
        <v>ATENDE</v>
      </c>
      <c r="BY1006" s="24" t="str">
        <f t="shared" si="1198"/>
        <v>P6</v>
      </c>
      <c r="BZ1006" s="25">
        <f t="shared" si="921"/>
        <v>0.3600000000000001</v>
      </c>
      <c r="CA1006" s="24">
        <v>4.08</v>
      </c>
      <c r="CB1006" s="24">
        <v>2.78</v>
      </c>
      <c r="CC1006" s="20">
        <f>IF(BY1006="-","-",_xlfn.XLOOKUP(BY1006,ABNT5101!$B$4:$B$9,ABNT5101!$C$4:$C$9))</f>
        <v>3</v>
      </c>
      <c r="CD1006" s="24">
        <f>IF(BY1006="-","-",_xlfn.XLOOKUP(BY1006,ABNT5101!$B$4:$B$9,ABNT5101!$D$4:$D$9))</f>
        <v>0.6</v>
      </c>
      <c r="CE1006" s="20" t="str">
        <f t="shared" si="922"/>
        <v>ATENDE</v>
      </c>
      <c r="CF1006" s="20" t="str">
        <f t="shared" si="923"/>
        <v>ATENDE</v>
      </c>
      <c r="CG1006" s="20" t="str">
        <f t="shared" si="1040"/>
        <v>ATENDE</v>
      </c>
      <c r="CH1006" s="26" t="str">
        <f>_xlfn.XLOOKUP(CI1006,'Banco de dados'!$B:$B,'Banco de dados'!$D:$D)</f>
        <v>TECNOWATT</v>
      </c>
      <c r="CI1006" s="27" t="s">
        <v>477</v>
      </c>
      <c r="CJ1006" s="26" t="str">
        <f>_xlfn.XLOOKUP(CI1006,'Banco de dados'!$B:$B,'Banco de dados'!$E:$E)</f>
        <v>SIGSAGPTLRRSSNDL_30W_38IBBRS
1-10C1MUN6.5</v>
      </c>
      <c r="CK1006" s="26"/>
      <c r="CL1006" s="26" t="e">
        <f>IF(CK1006="-","-",_xlfn.XLOOKUP(CK1006,'Banco de dados'!$B:$B,'Banco de dados'!$E:$E))</f>
        <v>#N/A</v>
      </c>
      <c r="CM1006" s="28">
        <v>1</v>
      </c>
      <c r="CN1006" s="26">
        <f>_xlfn.XLOOKUP(CI1006,'Banco de dados'!$B:$B,'Banco de dados'!$H:$H)</f>
        <v>30</v>
      </c>
      <c r="CO1006" s="26" t="e">
        <f t="array" aca="1" ref="CO1006" ca="1">_xludf.XLOOKUP(CK1006,'Banco de dados'!$B:$B,'Banco de dados'!$H:$H)</f>
        <v>#NAME?</v>
      </c>
      <c r="CP1006" s="26" t="e">
        <f t="array" aca="1" ref="CP1006" ca="1">_xludf.XLOOKUP(CI1006,'Banco de dados'!$B:$B,'Banco de dados'!$F:$F)</f>
        <v>#NAME?</v>
      </c>
      <c r="CQ1006" s="26" t="e">
        <f t="array" aca="1" ref="CQ1006" ca="1">_xludf.XLOOKUP(CK1006,'Banco de dados'!$B:$B,'Banco de dados'!$F:$F)</f>
        <v>#NAME?</v>
      </c>
      <c r="CR1006" s="27">
        <v>0</v>
      </c>
      <c r="CS1006" s="27"/>
      <c r="CT1006" s="26" t="str">
        <f>IF(AG1006=0.5,"Suporte",IF(AND(AG1006&gt;='Braços de IP'!$B$9,AG1006&lt;='Braços de IP'!$D$9),'Braços de IP'!$E$9,IF(AND(AG1006&gt;='Braços de IP'!$B$10,AG1006&lt;='Braços de IP'!$D$10),'Braços de IP'!$E$10,IF(AND(AG1006&gt;='Braços de IP'!$B$11,AG1006&lt;='Braços de IP'!$D$11),'Braços de IP'!$E$11,IF(AND(AG1006&gt;='Braços de IP'!$B$12,AG1006&lt;='Braços de IP'!$D$12),'Braços de IP'!$E$12,IF(AND(AG1006&gt;='Braços de IP'!$B$13,AG1006&lt;='Braços de IP'!$D$13),'Braços de IP'!$E$13,IF(AND(AG1006&gt;='Braços de IP'!$B$14,AG1006&lt;='Braços de IP'!$D$14),'Braços de IP'!$E$14,"ERRO")))))))</f>
        <v>Médio II</v>
      </c>
      <c r="CU1006" s="27"/>
      <c r="CV1006" s="26" t="str">
        <f>IF($CU1006="","",VLOOKUP($CU1006,'Braços de IP'!$E$9:$I$15,2,0))</f>
        <v/>
      </c>
      <c r="CW1006" s="29" t="str">
        <f>IF($CU1006="","",VLOOKUP($CU1006,'Braços de IP'!$E$9:$I$15,5,0))</f>
        <v/>
      </c>
      <c r="CX1006" s="26"/>
      <c r="CY1006" s="26"/>
      <c r="CZ1006" s="26"/>
      <c r="DA1006" s="26"/>
      <c r="DB1006" s="26"/>
      <c r="DC1006" s="26"/>
      <c r="DD1006" s="30">
        <v>21</v>
      </c>
      <c r="DE1006" s="31">
        <v>125</v>
      </c>
      <c r="DF1006" s="30">
        <v>146</v>
      </c>
      <c r="DG1006" s="32">
        <v>0.83199999999999996</v>
      </c>
      <c r="DH1006" s="34" t="s">
        <v>710</v>
      </c>
      <c r="DI1006" s="35"/>
      <c r="DJ1006" s="16"/>
      <c r="DK1006" s="16" t="s">
        <v>144</v>
      </c>
      <c r="DL1006" s="16"/>
      <c r="DM1006" s="36">
        <v>0.83199999999999996</v>
      </c>
    </row>
    <row r="1007" spans="2:117" ht="15.75" customHeight="1" x14ac:dyDescent="0.25">
      <c r="B1007" s="16">
        <v>249</v>
      </c>
      <c r="C1007" s="16" t="s">
        <v>146</v>
      </c>
      <c r="D1007" s="16" t="s">
        <v>735</v>
      </c>
      <c r="E1007" s="16">
        <v>-8.0356210000000008</v>
      </c>
      <c r="F1007" s="16">
        <v>-34.934876000000003</v>
      </c>
      <c r="G1007" s="16" t="s">
        <v>160</v>
      </c>
      <c r="H1007" s="17" t="s">
        <v>136</v>
      </c>
      <c r="I1007" s="16" t="s">
        <v>135</v>
      </c>
      <c r="J1007" s="17" t="s">
        <v>137</v>
      </c>
      <c r="K1007" s="18">
        <v>70</v>
      </c>
      <c r="L1007" s="17" t="s">
        <v>138</v>
      </c>
      <c r="M1007" s="17">
        <v>0</v>
      </c>
      <c r="N1007" s="16">
        <v>250</v>
      </c>
      <c r="O1007" s="17">
        <v>1</v>
      </c>
      <c r="P1007" s="17">
        <v>1.9</v>
      </c>
      <c r="Q1007" s="17">
        <v>7.3</v>
      </c>
      <c r="R1007" s="16"/>
      <c r="S1007" s="16"/>
      <c r="T1007" s="16">
        <v>0</v>
      </c>
      <c r="U1007" s="17">
        <v>1</v>
      </c>
      <c r="V1007" s="17">
        <v>0</v>
      </c>
      <c r="W1007" s="17">
        <v>0</v>
      </c>
      <c r="X1007" s="17">
        <v>0</v>
      </c>
      <c r="Y1007" s="17">
        <v>0</v>
      </c>
      <c r="Z1007" s="17">
        <v>0</v>
      </c>
      <c r="AA1007" s="17" t="s">
        <v>139</v>
      </c>
      <c r="AB1007" s="17" t="s">
        <v>140</v>
      </c>
      <c r="AC1007" s="17">
        <v>30.49</v>
      </c>
      <c r="AD1007" s="17">
        <v>6.3</v>
      </c>
      <c r="AE1007" s="17">
        <v>1</v>
      </c>
      <c r="AF1007" s="17">
        <v>0.36</v>
      </c>
      <c r="AG1007" s="17">
        <v>2.17</v>
      </c>
      <c r="AH1007" s="17">
        <f t="shared" si="967"/>
        <v>1.81</v>
      </c>
      <c r="AI1007" s="17" t="s">
        <v>136</v>
      </c>
      <c r="AJ1007" s="17" t="s">
        <v>136</v>
      </c>
      <c r="AK1007" s="17" t="s">
        <v>141</v>
      </c>
      <c r="AL1007" s="17">
        <v>2</v>
      </c>
      <c r="AM1007" s="17">
        <v>0</v>
      </c>
      <c r="AN1007" s="17"/>
      <c r="AO1007" s="17">
        <v>0</v>
      </c>
      <c r="AP1007" s="17">
        <v>0</v>
      </c>
      <c r="AQ1007" s="17">
        <v>0</v>
      </c>
      <c r="AR1007" s="17" t="s">
        <v>136</v>
      </c>
      <c r="AS1007" s="19">
        <f t="shared" si="908"/>
        <v>0</v>
      </c>
      <c r="AT1007" s="19"/>
      <c r="AU1007" s="19">
        <f>VLOOKUP(G1007,ABNT5101!$I$3:$J$9,2)</f>
        <v>10</v>
      </c>
      <c r="AV1007" s="19">
        <f>VLOOKUP(G1007,ABNT5101!$I$3:$M$9,5)</f>
        <v>0.18</v>
      </c>
      <c r="AW1007" s="17" t="str">
        <f>_xlfn.XLOOKUP(G1007,ABNT5101!I:I,ABNT5101!L:L)</f>
        <v>-</v>
      </c>
      <c r="AX1007" s="17">
        <f>_xlfn.XLOOKUP(G1007,ABNT5101!$I:$I,ABNT5101!M:M)</f>
        <v>0.18</v>
      </c>
      <c r="AY1007" s="17" t="str">
        <f>_xlfn.XLOOKUP(G1007,ABNT5101!$I:$I,ABNT5101!N:N)</f>
        <v>-</v>
      </c>
      <c r="AZ1007" s="17">
        <f>_xlfn.XLOOKUP(G1007,ABNT5101!$I:$I,ABNT5101!O:O)</f>
        <v>16</v>
      </c>
      <c r="BA1007" s="20" t="str">
        <f t="shared" si="909"/>
        <v>ATENDE</v>
      </c>
      <c r="BB1007" s="21">
        <f t="shared" ref="BB1007:BC1007" si="1208">BE1007/AU1007-1</f>
        <v>0.13100000000000001</v>
      </c>
      <c r="BC1007" s="21">
        <f t="shared" si="1208"/>
        <v>1.1111111111111112</v>
      </c>
      <c r="BD1007" s="21" t="str">
        <f t="shared" si="911"/>
        <v>-</v>
      </c>
      <c r="BE1007" s="22">
        <v>11.31</v>
      </c>
      <c r="BF1007" s="22">
        <v>0.38</v>
      </c>
      <c r="BG1007" s="22"/>
      <c r="BH1007" s="22"/>
      <c r="BI1007" s="23"/>
      <c r="BJ1007" s="22"/>
      <c r="BK1007" s="20" t="str">
        <f t="shared" si="912"/>
        <v>ATENDE</v>
      </c>
      <c r="BL1007" s="20" t="str">
        <f t="shared" si="913"/>
        <v>ATENDE</v>
      </c>
      <c r="BM1007" s="20" t="str">
        <f t="shared" si="914"/>
        <v>ATENDE</v>
      </c>
      <c r="BN1007" s="20" t="str">
        <f t="shared" si="915"/>
        <v>ATENDE</v>
      </c>
      <c r="BO1007" s="24" t="str">
        <f t="shared" si="916"/>
        <v>C4</v>
      </c>
      <c r="BP1007" s="24" t="str">
        <f t="shared" si="1202"/>
        <v>P6</v>
      </c>
      <c r="BQ1007" s="25">
        <f t="shared" si="1060"/>
        <v>1.5333333333333332</v>
      </c>
      <c r="BR1007" s="22">
        <v>7.6</v>
      </c>
      <c r="BS1007" s="22">
        <v>2.71</v>
      </c>
      <c r="BT1007" s="24">
        <f>IF(BP1007="-","-",_xlfn.XLOOKUP(BP1007,ABNT5101!$B$4:$B$9,ABNT5101!$C$4:$C$9))</f>
        <v>3</v>
      </c>
      <c r="BU1007" s="24">
        <f>IF(BP1007="-","-",_xlfn.XLOOKUP(BP1007,ABNT5101!$B$4:$B$9,ABNT5101!$D$4:$D$9))</f>
        <v>0.6</v>
      </c>
      <c r="BV1007" s="20" t="str">
        <f t="shared" si="918"/>
        <v>ATENDE</v>
      </c>
      <c r="BW1007" s="20" t="str">
        <f t="shared" si="1061"/>
        <v>ATENDE</v>
      </c>
      <c r="BX1007" s="20" t="str">
        <f t="shared" si="920"/>
        <v>ATENDE</v>
      </c>
      <c r="BY1007" s="24" t="str">
        <f t="shared" si="1198"/>
        <v>P6</v>
      </c>
      <c r="BZ1007" s="25">
        <f t="shared" si="921"/>
        <v>1.5033333333333334</v>
      </c>
      <c r="CA1007" s="24">
        <v>7.51</v>
      </c>
      <c r="CB1007" s="24">
        <v>3.6</v>
      </c>
      <c r="CC1007" s="20">
        <f>IF(BY1007="-","-",_xlfn.XLOOKUP(BY1007,ABNT5101!$B$4:$B$9,ABNT5101!$C$4:$C$9))</f>
        <v>3</v>
      </c>
      <c r="CD1007" s="24">
        <f>IF(BY1007="-","-",_xlfn.XLOOKUP(BY1007,ABNT5101!$B$4:$B$9,ABNT5101!$D$4:$D$9))</f>
        <v>0.6</v>
      </c>
      <c r="CE1007" s="20" t="str">
        <f t="shared" si="922"/>
        <v>ATENDE</v>
      </c>
      <c r="CF1007" s="20" t="str">
        <f t="shared" si="923"/>
        <v>ATENDE</v>
      </c>
      <c r="CG1007" s="20" t="str">
        <f t="shared" si="1040"/>
        <v>ATENDE</v>
      </c>
      <c r="CH1007" s="26" t="str">
        <f>_xlfn.XLOOKUP(CI1007,'Banco de dados'!$B:$B,'Banco de dados'!$D:$D)</f>
        <v>LEDSTAR</v>
      </c>
      <c r="CI1007" s="27" t="s">
        <v>493</v>
      </c>
      <c r="CJ1007" s="26" t="str">
        <f>_xlfn.XLOOKUP(CI1007,'Banco de dados'!$B:$B,'Banco de dados'!$E:$E)</f>
        <v>LUM LED SL VT 9.1 35W</v>
      </c>
      <c r="CK1007" s="26"/>
      <c r="CL1007" s="26" t="e">
        <f>IF(CK1007="-","-",_xlfn.XLOOKUP(CK1007,'Banco de dados'!$B:$B,'Banco de dados'!$E:$E))</f>
        <v>#N/A</v>
      </c>
      <c r="CM1007" s="28">
        <v>1</v>
      </c>
      <c r="CN1007" s="26">
        <f>_xlfn.XLOOKUP(CI1007,'Banco de dados'!$B:$B,'Banco de dados'!$H:$H)</f>
        <v>35</v>
      </c>
      <c r="CO1007" s="26" t="e">
        <f t="array" aca="1" ref="CO1007" ca="1">_xludf.XLOOKUP(CK1007,'Banco de dados'!$B:$B,'Banco de dados'!$H:$H)</f>
        <v>#NAME?</v>
      </c>
      <c r="CP1007" s="26" t="e">
        <f t="array" aca="1" ref="CP1007" ca="1">_xludf.XLOOKUP(CI1007,'Banco de dados'!$B:$B,'Banco de dados'!$F:$F)</f>
        <v>#NAME?</v>
      </c>
      <c r="CQ1007" s="26" t="e">
        <f t="array" aca="1" ref="CQ1007" ca="1">_xludf.XLOOKUP(CK1007,'Banco de dados'!$B:$B,'Banco de dados'!$F:$F)</f>
        <v>#NAME?</v>
      </c>
      <c r="CR1007" s="27">
        <v>0</v>
      </c>
      <c r="CS1007" s="27"/>
      <c r="CT1007" s="26" t="str">
        <f>IF(AG1007=0.5,"Suporte",IF(AND(AG1007&gt;='Braços de IP'!$B$9,AG1007&lt;='Braços de IP'!$D$9),'Braços de IP'!$E$9,IF(AND(AG1007&gt;='Braços de IP'!$B$10,AG1007&lt;='Braços de IP'!$D$10),'Braços de IP'!$E$10,IF(AND(AG1007&gt;='Braços de IP'!$B$11,AG1007&lt;='Braços de IP'!$D$11),'Braços de IP'!$E$11,IF(AND(AG1007&gt;='Braços de IP'!$B$12,AG1007&lt;='Braços de IP'!$D$12),'Braços de IP'!$E$12,IF(AND(AG1007&gt;='Braços de IP'!$B$13,AG1007&lt;='Braços de IP'!$D$13),'Braços de IP'!$E$13,IF(AND(AG1007&gt;='Braços de IP'!$B$14,AG1007&lt;='Braços de IP'!$D$14),'Braços de IP'!$E$14,"ERRO")))))))</f>
        <v>Médio I</v>
      </c>
      <c r="CU1007" s="27"/>
      <c r="CV1007" s="26" t="str">
        <f>IF($CU1007="","",VLOOKUP($CU1007,'Braços de IP'!$E$9:$I$15,2,0))</f>
        <v/>
      </c>
      <c r="CW1007" s="29" t="str">
        <f>IF($CU1007="","",VLOOKUP($CU1007,'Braços de IP'!$E$9:$I$15,5,0))</f>
        <v/>
      </c>
      <c r="CX1007" s="26"/>
      <c r="CY1007" s="26"/>
      <c r="CZ1007" s="26"/>
      <c r="DA1007" s="26"/>
      <c r="DB1007" s="26"/>
      <c r="DC1007" s="26"/>
      <c r="DD1007" s="30">
        <v>21</v>
      </c>
      <c r="DE1007" s="31">
        <v>125</v>
      </c>
      <c r="DF1007" s="30">
        <v>146</v>
      </c>
      <c r="DG1007" s="32">
        <v>0.83199999999999996</v>
      </c>
      <c r="DH1007" s="34" t="s">
        <v>710</v>
      </c>
      <c r="DI1007" s="35"/>
      <c r="DJ1007" s="16"/>
      <c r="DK1007" s="16" t="s">
        <v>144</v>
      </c>
      <c r="DL1007" s="16"/>
      <c r="DM1007" s="36">
        <v>0.83199999999999996</v>
      </c>
    </row>
    <row r="1008" spans="2:117" ht="15.75" customHeight="1" x14ac:dyDescent="0.25">
      <c r="B1008" s="16">
        <v>249</v>
      </c>
      <c r="C1008" s="16" t="s">
        <v>146</v>
      </c>
      <c r="D1008" s="16" t="s">
        <v>735</v>
      </c>
      <c r="E1008" s="16">
        <v>-8.0356210000000008</v>
      </c>
      <c r="F1008" s="16">
        <v>-34.934876000000003</v>
      </c>
      <c r="G1008" s="16" t="s">
        <v>160</v>
      </c>
      <c r="H1008" s="17" t="s">
        <v>136</v>
      </c>
      <c r="I1008" s="16" t="s">
        <v>135</v>
      </c>
      <c r="J1008" s="17" t="s">
        <v>137</v>
      </c>
      <c r="K1008" s="18">
        <v>70</v>
      </c>
      <c r="L1008" s="17" t="s">
        <v>138</v>
      </c>
      <c r="M1008" s="17">
        <v>0</v>
      </c>
      <c r="N1008" s="16">
        <v>250</v>
      </c>
      <c r="O1008" s="17">
        <v>1</v>
      </c>
      <c r="P1008" s="17">
        <v>1.9</v>
      </c>
      <c r="Q1008" s="17">
        <v>7.3</v>
      </c>
      <c r="R1008" s="16"/>
      <c r="S1008" s="16"/>
      <c r="T1008" s="16">
        <v>0</v>
      </c>
      <c r="U1008" s="17">
        <v>1</v>
      </c>
      <c r="V1008" s="17">
        <v>0</v>
      </c>
      <c r="W1008" s="17">
        <v>0</v>
      </c>
      <c r="X1008" s="17">
        <v>0</v>
      </c>
      <c r="Y1008" s="17">
        <v>0</v>
      </c>
      <c r="Z1008" s="17">
        <v>0</v>
      </c>
      <c r="AA1008" s="17" t="s">
        <v>139</v>
      </c>
      <c r="AB1008" s="17" t="s">
        <v>140</v>
      </c>
      <c r="AC1008" s="17">
        <v>30.49</v>
      </c>
      <c r="AD1008" s="17">
        <v>6.3</v>
      </c>
      <c r="AE1008" s="17">
        <v>1</v>
      </c>
      <c r="AF1008" s="17">
        <v>0.36</v>
      </c>
      <c r="AG1008" s="17">
        <v>2.17</v>
      </c>
      <c r="AH1008" s="17">
        <f t="shared" si="967"/>
        <v>1.81</v>
      </c>
      <c r="AI1008" s="17" t="s">
        <v>136</v>
      </c>
      <c r="AJ1008" s="17" t="s">
        <v>136</v>
      </c>
      <c r="AK1008" s="17" t="s">
        <v>141</v>
      </c>
      <c r="AL1008" s="17">
        <v>2</v>
      </c>
      <c r="AM1008" s="17">
        <v>0</v>
      </c>
      <c r="AN1008" s="17"/>
      <c r="AO1008" s="17">
        <v>0</v>
      </c>
      <c r="AP1008" s="17">
        <v>0</v>
      </c>
      <c r="AQ1008" s="17">
        <v>0</v>
      </c>
      <c r="AR1008" s="17" t="s">
        <v>136</v>
      </c>
      <c r="AS1008" s="19">
        <f t="shared" si="908"/>
        <v>0</v>
      </c>
      <c r="AT1008" s="19"/>
      <c r="AU1008" s="19">
        <f>VLOOKUP(G1008,ABNT5101!$I$3:$J$9,2)</f>
        <v>10</v>
      </c>
      <c r="AV1008" s="19">
        <f>VLOOKUP(G1008,ABNT5101!$I$3:$M$9,5)</f>
        <v>0.18</v>
      </c>
      <c r="AW1008" s="17" t="str">
        <f>_xlfn.XLOOKUP(G1008,ABNT5101!I:I,ABNT5101!L:L)</f>
        <v>-</v>
      </c>
      <c r="AX1008" s="17">
        <f>_xlfn.XLOOKUP(G1008,ABNT5101!$I:$I,ABNT5101!M:M)</f>
        <v>0.18</v>
      </c>
      <c r="AY1008" s="17" t="str">
        <f>_xlfn.XLOOKUP(G1008,ABNT5101!$I:$I,ABNT5101!N:N)</f>
        <v>-</v>
      </c>
      <c r="AZ1008" s="17">
        <f>_xlfn.XLOOKUP(G1008,ABNT5101!$I:$I,ABNT5101!O:O)</f>
        <v>16</v>
      </c>
      <c r="BA1008" s="20" t="str">
        <f t="shared" si="909"/>
        <v>ATENDE</v>
      </c>
      <c r="BB1008" s="21">
        <f t="shared" ref="BB1008:BC1008" si="1209">BE1008/AU1008-1</f>
        <v>9.6999999999999975E-2</v>
      </c>
      <c r="BC1008" s="21">
        <f t="shared" si="1209"/>
        <v>1.166666666666667</v>
      </c>
      <c r="BD1008" s="21" t="str">
        <f t="shared" si="911"/>
        <v>-</v>
      </c>
      <c r="BE1008" s="22">
        <v>10.97</v>
      </c>
      <c r="BF1008" s="22">
        <v>0.39</v>
      </c>
      <c r="BG1008" s="22"/>
      <c r="BH1008" s="22"/>
      <c r="BI1008" s="23"/>
      <c r="BJ1008" s="22"/>
      <c r="BK1008" s="20" t="str">
        <f t="shared" si="912"/>
        <v>ATENDE</v>
      </c>
      <c r="BL1008" s="20" t="str">
        <f t="shared" si="913"/>
        <v>ATENDE</v>
      </c>
      <c r="BM1008" s="20" t="str">
        <f t="shared" si="914"/>
        <v>ATENDE</v>
      </c>
      <c r="BN1008" s="20" t="str">
        <f t="shared" si="915"/>
        <v>ATENDE</v>
      </c>
      <c r="BO1008" s="24" t="str">
        <f t="shared" si="916"/>
        <v>C4</v>
      </c>
      <c r="BP1008" s="24" t="str">
        <f t="shared" si="1202"/>
        <v>P6</v>
      </c>
      <c r="BQ1008" s="25">
        <f t="shared" si="1060"/>
        <v>1.1966666666666668</v>
      </c>
      <c r="BR1008" s="22">
        <v>6.59</v>
      </c>
      <c r="BS1008" s="22">
        <v>1.42</v>
      </c>
      <c r="BT1008" s="24">
        <f>IF(BP1008="-","-",_xlfn.XLOOKUP(BP1008,ABNT5101!$B$4:$B$9,ABNT5101!$C$4:$C$9))</f>
        <v>3</v>
      </c>
      <c r="BU1008" s="24">
        <f>IF(BP1008="-","-",_xlfn.XLOOKUP(BP1008,ABNT5101!$B$4:$B$9,ABNT5101!$D$4:$D$9))</f>
        <v>0.6</v>
      </c>
      <c r="BV1008" s="20" t="str">
        <f t="shared" si="918"/>
        <v>ATENDE</v>
      </c>
      <c r="BW1008" s="20" t="str">
        <f t="shared" si="1061"/>
        <v>ATENDE</v>
      </c>
      <c r="BX1008" s="20" t="str">
        <f t="shared" si="920"/>
        <v>ATENDE</v>
      </c>
      <c r="BY1008" s="24" t="str">
        <f t="shared" si="1198"/>
        <v>P6</v>
      </c>
      <c r="BZ1008" s="25">
        <f t="shared" si="921"/>
        <v>1.1733333333333333</v>
      </c>
      <c r="CA1008" s="24">
        <v>6.52</v>
      </c>
      <c r="CB1008" s="24">
        <v>3.76</v>
      </c>
      <c r="CC1008" s="20">
        <f>IF(BY1008="-","-",_xlfn.XLOOKUP(BY1008,ABNT5101!$B$4:$B$9,ABNT5101!$C$4:$C$9))</f>
        <v>3</v>
      </c>
      <c r="CD1008" s="24">
        <f>IF(BY1008="-","-",_xlfn.XLOOKUP(BY1008,ABNT5101!$B$4:$B$9,ABNT5101!$D$4:$D$9))</f>
        <v>0.6</v>
      </c>
      <c r="CE1008" s="20" t="str">
        <f t="shared" si="922"/>
        <v>ATENDE</v>
      </c>
      <c r="CF1008" s="20" t="str">
        <f t="shared" si="923"/>
        <v>ATENDE</v>
      </c>
      <c r="CG1008" s="20" t="str">
        <f t="shared" si="1040"/>
        <v>ATENDE</v>
      </c>
      <c r="CH1008" s="26" t="str">
        <f>_xlfn.XLOOKUP(CI1008,'Banco de dados'!$B:$B,'Banco de dados'!$D:$D)</f>
        <v>SX LIGHTING</v>
      </c>
      <c r="CI1008" s="27" t="s">
        <v>494</v>
      </c>
      <c r="CJ1008" s="26" t="str">
        <f>_xlfn.XLOOKUP(CI1008,'Banco de dados'!$B:$B,'Banco de dados'!$E:$E)</f>
        <v>SXINEVO030K50L12CZF7PHF</v>
      </c>
      <c r="CK1008" s="26"/>
      <c r="CL1008" s="26" t="e">
        <f>IF(CK1008="-","-",_xlfn.XLOOKUP(CK1008,'Banco de dados'!$B:$B,'Banco de dados'!$E:$E))</f>
        <v>#N/A</v>
      </c>
      <c r="CM1008" s="28">
        <v>1</v>
      </c>
      <c r="CN1008" s="26">
        <f>_xlfn.XLOOKUP(CI1008,'Banco de dados'!$B:$B,'Banco de dados'!$H:$H)</f>
        <v>31</v>
      </c>
      <c r="CO1008" s="26" t="e">
        <f t="array" aca="1" ref="CO1008" ca="1">_xludf.XLOOKUP(CK1008,'Banco de dados'!$B:$B,'Banco de dados'!$H:$H)</f>
        <v>#NAME?</v>
      </c>
      <c r="CP1008" s="26" t="e">
        <f t="array" aca="1" ref="CP1008" ca="1">_xludf.XLOOKUP(CI1008,'Banco de dados'!$B:$B,'Banco de dados'!$F:$F)</f>
        <v>#NAME?</v>
      </c>
      <c r="CQ1008" s="26" t="e">
        <f t="array" aca="1" ref="CQ1008" ca="1">_xludf.XLOOKUP(CK1008,'Banco de dados'!$B:$B,'Banco de dados'!$F:$F)</f>
        <v>#NAME?</v>
      </c>
      <c r="CR1008" s="27">
        <v>0</v>
      </c>
      <c r="CS1008" s="27"/>
      <c r="CT1008" s="26" t="str">
        <f>IF(AG1008=0.5,"Suporte",IF(AND(AG1008&gt;='Braços de IP'!$B$9,AG1008&lt;='Braços de IP'!$D$9),'Braços de IP'!$E$9,IF(AND(AG1008&gt;='Braços de IP'!$B$10,AG1008&lt;='Braços de IP'!$D$10),'Braços de IP'!$E$10,IF(AND(AG1008&gt;='Braços de IP'!$B$11,AG1008&lt;='Braços de IP'!$D$11),'Braços de IP'!$E$11,IF(AND(AG1008&gt;='Braços de IP'!$B$12,AG1008&lt;='Braços de IP'!$D$12),'Braços de IP'!$E$12,IF(AND(AG1008&gt;='Braços de IP'!$B$13,AG1008&lt;='Braços de IP'!$D$13),'Braços de IP'!$E$13,IF(AND(AG1008&gt;='Braços de IP'!$B$14,AG1008&lt;='Braços de IP'!$D$14),'Braços de IP'!$E$14,"ERRO")))))))</f>
        <v>Médio I</v>
      </c>
      <c r="CU1008" s="27"/>
      <c r="CV1008" s="26" t="str">
        <f>IF($CU1008="","",VLOOKUP($CU1008,'Braços de IP'!$E$9:$I$15,2,0))</f>
        <v/>
      </c>
      <c r="CW1008" s="29" t="str">
        <f>IF($CU1008="","",VLOOKUP($CU1008,'Braços de IP'!$E$9:$I$15,5,0))</f>
        <v/>
      </c>
      <c r="CX1008" s="26"/>
      <c r="CY1008" s="26"/>
      <c r="CZ1008" s="26"/>
      <c r="DA1008" s="26"/>
      <c r="DB1008" s="26"/>
      <c r="DC1008" s="26"/>
      <c r="DD1008" s="30">
        <v>21</v>
      </c>
      <c r="DE1008" s="31">
        <v>125</v>
      </c>
      <c r="DF1008" s="30">
        <v>146</v>
      </c>
      <c r="DG1008" s="32">
        <v>0.83199999999999996</v>
      </c>
      <c r="DH1008" s="34" t="s">
        <v>710</v>
      </c>
      <c r="DI1008" s="35"/>
      <c r="DJ1008" s="16"/>
      <c r="DK1008" s="16" t="s">
        <v>144</v>
      </c>
      <c r="DL1008" s="16"/>
      <c r="DM1008" s="36">
        <v>0.83199999999999996</v>
      </c>
    </row>
    <row r="1009" spans="2:121" ht="15.75" customHeight="1" x14ac:dyDescent="0.25">
      <c r="B1009" s="16">
        <v>249</v>
      </c>
      <c r="C1009" s="16" t="s">
        <v>146</v>
      </c>
      <c r="D1009" s="16" t="s">
        <v>735</v>
      </c>
      <c r="E1009" s="16">
        <v>-8.0356210000000008</v>
      </c>
      <c r="F1009" s="16">
        <v>-34.934876000000003</v>
      </c>
      <c r="G1009" s="16" t="s">
        <v>160</v>
      </c>
      <c r="H1009" s="17" t="s">
        <v>136</v>
      </c>
      <c r="I1009" s="16" t="s">
        <v>135</v>
      </c>
      <c r="J1009" s="17" t="s">
        <v>137</v>
      </c>
      <c r="K1009" s="18">
        <v>70</v>
      </c>
      <c r="L1009" s="17" t="s">
        <v>138</v>
      </c>
      <c r="M1009" s="17">
        <v>0</v>
      </c>
      <c r="N1009" s="16">
        <v>250</v>
      </c>
      <c r="O1009" s="17">
        <v>1</v>
      </c>
      <c r="P1009" s="17">
        <v>1.9</v>
      </c>
      <c r="Q1009" s="17">
        <v>7.3</v>
      </c>
      <c r="R1009" s="16"/>
      <c r="S1009" s="16"/>
      <c r="T1009" s="16">
        <v>0</v>
      </c>
      <c r="U1009" s="17">
        <v>1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 t="s">
        <v>139</v>
      </c>
      <c r="AB1009" s="17" t="s">
        <v>140</v>
      </c>
      <c r="AC1009" s="17">
        <v>30.49</v>
      </c>
      <c r="AD1009" s="17">
        <v>6.3</v>
      </c>
      <c r="AE1009" s="17">
        <v>1</v>
      </c>
      <c r="AF1009" s="17">
        <v>0.36</v>
      </c>
      <c r="AG1009" s="17">
        <v>2.17</v>
      </c>
      <c r="AH1009" s="17">
        <f t="shared" si="967"/>
        <v>1.81</v>
      </c>
      <c r="AI1009" s="17" t="s">
        <v>136</v>
      </c>
      <c r="AJ1009" s="17" t="s">
        <v>136</v>
      </c>
      <c r="AK1009" s="17" t="s">
        <v>141</v>
      </c>
      <c r="AL1009" s="17">
        <v>2</v>
      </c>
      <c r="AM1009" s="17">
        <v>0</v>
      </c>
      <c r="AN1009" s="17"/>
      <c r="AO1009" s="17">
        <v>0</v>
      </c>
      <c r="AP1009" s="17">
        <v>0</v>
      </c>
      <c r="AQ1009" s="17">
        <v>0</v>
      </c>
      <c r="AR1009" s="17" t="s">
        <v>136</v>
      </c>
      <c r="AS1009" s="19">
        <f t="shared" si="908"/>
        <v>0</v>
      </c>
      <c r="AT1009" s="19"/>
      <c r="AU1009" s="19">
        <f>VLOOKUP(G1009,ABNT5101!$I$3:$J$9,2)</f>
        <v>10</v>
      </c>
      <c r="AV1009" s="19">
        <f>VLOOKUP(G1009,ABNT5101!$I$3:$M$9,5)</f>
        <v>0.18</v>
      </c>
      <c r="AW1009" s="17" t="str">
        <f>_xlfn.XLOOKUP(G1009,ABNT5101!I:I,ABNT5101!L:L)</f>
        <v>-</v>
      </c>
      <c r="AX1009" s="17">
        <f>_xlfn.XLOOKUP(G1009,ABNT5101!$I:$I,ABNT5101!M:M)</f>
        <v>0.18</v>
      </c>
      <c r="AY1009" s="17" t="str">
        <f>_xlfn.XLOOKUP(G1009,ABNT5101!$I:$I,ABNT5101!N:N)</f>
        <v>-</v>
      </c>
      <c r="AZ1009" s="17">
        <f>_xlfn.XLOOKUP(G1009,ABNT5101!$I:$I,ABNT5101!O:O)</f>
        <v>16</v>
      </c>
      <c r="BA1009" s="20" t="str">
        <f t="shared" si="909"/>
        <v>ATENDE</v>
      </c>
      <c r="BB1009" s="21">
        <f t="shared" ref="BB1009:BC1009" si="1210">BE1009/AU1009-1</f>
        <v>7.6999999999999957E-2</v>
      </c>
      <c r="BC1009" s="21">
        <f t="shared" si="1210"/>
        <v>1.7222222222222223</v>
      </c>
      <c r="BD1009" s="21" t="str">
        <f t="shared" si="911"/>
        <v>-</v>
      </c>
      <c r="BE1009" s="22">
        <v>10.77</v>
      </c>
      <c r="BF1009" s="22">
        <v>0.49</v>
      </c>
      <c r="BG1009" s="22"/>
      <c r="BH1009" s="22"/>
      <c r="BI1009" s="23"/>
      <c r="BJ1009" s="22"/>
      <c r="BK1009" s="20" t="str">
        <f t="shared" si="912"/>
        <v>ATENDE</v>
      </c>
      <c r="BL1009" s="20" t="str">
        <f t="shared" si="913"/>
        <v>ATENDE</v>
      </c>
      <c r="BM1009" s="20" t="str">
        <f t="shared" si="914"/>
        <v>ATENDE</v>
      </c>
      <c r="BN1009" s="20" t="str">
        <f t="shared" si="915"/>
        <v>ATENDE</v>
      </c>
      <c r="BO1009" s="24" t="str">
        <f t="shared" si="916"/>
        <v>C4</v>
      </c>
      <c r="BP1009" s="24" t="str">
        <f t="shared" si="1202"/>
        <v>P6</v>
      </c>
      <c r="BQ1009" s="25">
        <f t="shared" si="1060"/>
        <v>1.2866666666666666</v>
      </c>
      <c r="BR1009" s="22">
        <v>6.86</v>
      </c>
      <c r="BS1009" s="22">
        <v>3.06</v>
      </c>
      <c r="BT1009" s="24">
        <f>IF(BP1009="-","-",_xlfn.XLOOKUP(BP1009,ABNT5101!$B$4:$B$9,ABNT5101!$C$4:$C$9))</f>
        <v>3</v>
      </c>
      <c r="BU1009" s="24">
        <f>IF(BP1009="-","-",_xlfn.XLOOKUP(BP1009,ABNT5101!$B$4:$B$9,ABNT5101!$D$4:$D$9))</f>
        <v>0.6</v>
      </c>
      <c r="BV1009" s="20" t="str">
        <f t="shared" si="918"/>
        <v>ATENDE</v>
      </c>
      <c r="BW1009" s="20" t="str">
        <f t="shared" si="1061"/>
        <v>ATENDE</v>
      </c>
      <c r="BX1009" s="20" t="str">
        <f t="shared" si="920"/>
        <v>ATENDE</v>
      </c>
      <c r="BY1009" s="24" t="str">
        <f t="shared" si="1198"/>
        <v>P6</v>
      </c>
      <c r="BZ1009" s="25">
        <f t="shared" si="921"/>
        <v>0.97</v>
      </c>
      <c r="CA1009" s="24">
        <v>5.91</v>
      </c>
      <c r="CB1009" s="24">
        <v>4.3600000000000003</v>
      </c>
      <c r="CC1009" s="20">
        <f>IF(BY1009="-","-",_xlfn.XLOOKUP(BY1009,ABNT5101!$B$4:$B$9,ABNT5101!$C$4:$C$9))</f>
        <v>3</v>
      </c>
      <c r="CD1009" s="24">
        <f>IF(BY1009="-","-",_xlfn.XLOOKUP(BY1009,ABNT5101!$B$4:$B$9,ABNT5101!$D$4:$D$9))</f>
        <v>0.6</v>
      </c>
      <c r="CE1009" s="20" t="str">
        <f t="shared" si="922"/>
        <v>ATENDE</v>
      </c>
      <c r="CF1009" s="20" t="str">
        <f t="shared" si="923"/>
        <v>ATENDE</v>
      </c>
      <c r="CG1009" s="20" t="str">
        <f t="shared" si="1040"/>
        <v>ATENDE</v>
      </c>
      <c r="CH1009" s="26" t="str">
        <f>_xlfn.XLOOKUP(CI1009,'Banco de dados'!$B:$B,'Banco de dados'!$D:$D)</f>
        <v>TECNOWATT</v>
      </c>
      <c r="CI1009" s="27" t="s">
        <v>477</v>
      </c>
      <c r="CJ1009" s="26" t="str">
        <f>_xlfn.XLOOKUP(CI1009,'Banco de dados'!$B:$B,'Banco de dados'!$E:$E)</f>
        <v>SIGSAGPTLRRSSNDL_30W_38IBBRS
1-10C1MUN6.5</v>
      </c>
      <c r="CK1009" s="26"/>
      <c r="CL1009" s="26" t="e">
        <f>IF(CK1009="-","-",_xlfn.XLOOKUP(CK1009,'Banco de dados'!$B:$B,'Banco de dados'!$E:$E))</f>
        <v>#N/A</v>
      </c>
      <c r="CM1009" s="28">
        <v>1</v>
      </c>
      <c r="CN1009" s="26">
        <f>_xlfn.XLOOKUP(CI1009,'Banco de dados'!$B:$B,'Banco de dados'!$H:$H)</f>
        <v>30</v>
      </c>
      <c r="CO1009" s="26" t="e">
        <f t="array" aca="1" ref="CO1009" ca="1">_xludf.XLOOKUP(CK1009,'Banco de dados'!$B:$B,'Banco de dados'!$H:$H)</f>
        <v>#NAME?</v>
      </c>
      <c r="CP1009" s="26" t="e">
        <f t="array" aca="1" ref="CP1009" ca="1">_xludf.XLOOKUP(CI1009,'Banco de dados'!$B:$B,'Banco de dados'!$F:$F)</f>
        <v>#NAME?</v>
      </c>
      <c r="CQ1009" s="26" t="e">
        <f t="array" aca="1" ref="CQ1009" ca="1">_xludf.XLOOKUP(CK1009,'Banco de dados'!$B:$B,'Banco de dados'!$F:$F)</f>
        <v>#NAME?</v>
      </c>
      <c r="CR1009" s="27">
        <v>0</v>
      </c>
      <c r="CS1009" s="27"/>
      <c r="CT1009" s="26" t="str">
        <f>IF(AG1009=0.5,"Suporte",IF(AND(AG1009&gt;='Braços de IP'!$B$9,AG1009&lt;='Braços de IP'!$D$9),'Braços de IP'!$E$9,IF(AND(AG1009&gt;='Braços de IP'!$B$10,AG1009&lt;='Braços de IP'!$D$10),'Braços de IP'!$E$10,IF(AND(AG1009&gt;='Braços de IP'!$B$11,AG1009&lt;='Braços de IP'!$D$11),'Braços de IP'!$E$11,IF(AND(AG1009&gt;='Braços de IP'!$B$12,AG1009&lt;='Braços de IP'!$D$12),'Braços de IP'!$E$12,IF(AND(AG1009&gt;='Braços de IP'!$B$13,AG1009&lt;='Braços de IP'!$D$13),'Braços de IP'!$E$13,IF(AND(AG1009&gt;='Braços de IP'!$B$14,AG1009&lt;='Braços de IP'!$D$14),'Braços de IP'!$E$14,"ERRO")))))))</f>
        <v>Médio I</v>
      </c>
      <c r="CU1009" s="27"/>
      <c r="CV1009" s="26" t="str">
        <f>IF($CU1009="","",VLOOKUP($CU1009,'Braços de IP'!$E$9:$I$15,2,0))</f>
        <v/>
      </c>
      <c r="CW1009" s="29" t="str">
        <f>IF($CU1009="","",VLOOKUP($CU1009,'Braços de IP'!$E$9:$I$15,5,0))</f>
        <v/>
      </c>
      <c r="CX1009" s="26"/>
      <c r="CY1009" s="26"/>
      <c r="CZ1009" s="26"/>
      <c r="DA1009" s="26"/>
      <c r="DB1009" s="26"/>
      <c r="DC1009" s="26"/>
      <c r="DD1009" s="30">
        <v>21</v>
      </c>
      <c r="DE1009" s="31">
        <v>125</v>
      </c>
      <c r="DF1009" s="30">
        <v>146</v>
      </c>
      <c r="DG1009" s="32">
        <v>0.83199999999999996</v>
      </c>
      <c r="DH1009" s="34" t="s">
        <v>710</v>
      </c>
      <c r="DI1009" s="35"/>
      <c r="DJ1009" s="16"/>
      <c r="DK1009" s="16" t="s">
        <v>144</v>
      </c>
      <c r="DL1009" s="16"/>
      <c r="DM1009" s="36">
        <v>0.83199999999999996</v>
      </c>
    </row>
    <row r="1010" spans="2:121" ht="15.75" customHeight="1" x14ac:dyDescent="0.25">
      <c r="B1010" s="16">
        <v>250</v>
      </c>
      <c r="C1010" s="16" t="s">
        <v>146</v>
      </c>
      <c r="D1010" s="16" t="s">
        <v>736</v>
      </c>
      <c r="E1010" s="16">
        <v>-8.0286170000000006</v>
      </c>
      <c r="F1010" s="16">
        <v>-34.944544999999998</v>
      </c>
      <c r="G1010" s="16" t="s">
        <v>160</v>
      </c>
      <c r="H1010" s="17" t="s">
        <v>136</v>
      </c>
      <c r="I1010" s="16" t="s">
        <v>135</v>
      </c>
      <c r="J1010" s="17" t="s">
        <v>137</v>
      </c>
      <c r="K1010" s="18">
        <v>96</v>
      </c>
      <c r="L1010" s="17" t="s">
        <v>138</v>
      </c>
      <c r="M1010" s="17">
        <v>0</v>
      </c>
      <c r="N1010" s="16">
        <v>250</v>
      </c>
      <c r="O1010" s="17">
        <v>1</v>
      </c>
      <c r="P1010" s="17">
        <v>2.85</v>
      </c>
      <c r="Q1010" s="17">
        <v>8.9700000000000006</v>
      </c>
      <c r="R1010" s="16"/>
      <c r="S1010" s="16"/>
      <c r="T1010" s="16">
        <v>0</v>
      </c>
      <c r="U1010" s="17">
        <v>2.2999999999999998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 t="s">
        <v>139</v>
      </c>
      <c r="AB1010" s="17" t="s">
        <v>140</v>
      </c>
      <c r="AC1010" s="17">
        <v>34.200000000000003</v>
      </c>
      <c r="AD1010" s="17">
        <v>8.5</v>
      </c>
      <c r="AE1010" s="17">
        <v>1</v>
      </c>
      <c r="AF1010" s="17">
        <v>0.49</v>
      </c>
      <c r="AG1010" s="17">
        <v>3.2</v>
      </c>
      <c r="AH1010" s="17">
        <f t="shared" si="967"/>
        <v>2.71</v>
      </c>
      <c r="AI1010" s="17" t="s">
        <v>136</v>
      </c>
      <c r="AJ1010" s="17" t="s">
        <v>136</v>
      </c>
      <c r="AK1010" s="17" t="s">
        <v>141</v>
      </c>
      <c r="AL1010" s="17">
        <v>2</v>
      </c>
      <c r="AM1010" s="17">
        <v>0</v>
      </c>
      <c r="AN1010" s="17"/>
      <c r="AO1010" s="17">
        <v>0</v>
      </c>
      <c r="AP1010" s="17">
        <v>0</v>
      </c>
      <c r="AQ1010" s="17">
        <v>0</v>
      </c>
      <c r="AR1010" s="17" t="s">
        <v>136</v>
      </c>
      <c r="AS1010" s="19">
        <f t="shared" si="908"/>
        <v>0</v>
      </c>
      <c r="AT1010" s="19"/>
      <c r="AU1010" s="19">
        <f>VLOOKUP(G1010,ABNT5101!$I$3:$J$9,2)</f>
        <v>10</v>
      </c>
      <c r="AV1010" s="19">
        <f>VLOOKUP(G1010,ABNT5101!$I$3:$M$9,5)</f>
        <v>0.18</v>
      </c>
      <c r="AW1010" s="17" t="str">
        <f>_xlfn.XLOOKUP(G1010,ABNT5101!I:I,ABNT5101!L:L)</f>
        <v>-</v>
      </c>
      <c r="AX1010" s="17">
        <f>_xlfn.XLOOKUP(G1010,ABNT5101!$I:$I,ABNT5101!M:M)</f>
        <v>0.18</v>
      </c>
      <c r="AY1010" s="17" t="str">
        <f>_xlfn.XLOOKUP(G1010,ABNT5101!$I:$I,ABNT5101!N:N)</f>
        <v>-</v>
      </c>
      <c r="AZ1010" s="17">
        <f>_xlfn.XLOOKUP(G1010,ABNT5101!$I:$I,ABNT5101!O:O)</f>
        <v>16</v>
      </c>
      <c r="BA1010" s="20" t="str">
        <f t="shared" si="909"/>
        <v>ATENDE</v>
      </c>
      <c r="BB1010" s="21">
        <f t="shared" ref="BB1010:BC1010" si="1211">BE1010/AU1010-1</f>
        <v>6.6000000000000059E-2</v>
      </c>
      <c r="BC1010" s="21">
        <f t="shared" si="1211"/>
        <v>1.7222222222222223</v>
      </c>
      <c r="BD1010" s="21" t="str">
        <f t="shared" si="911"/>
        <v>-</v>
      </c>
      <c r="BE1010" s="49">
        <v>10.66</v>
      </c>
      <c r="BF1010" s="49">
        <v>0.49</v>
      </c>
      <c r="BG1010" s="22"/>
      <c r="BH1010" s="22"/>
      <c r="BI1010" s="23"/>
      <c r="BJ1010" s="22"/>
      <c r="BK1010" s="20" t="str">
        <f t="shared" si="912"/>
        <v>ATENDE</v>
      </c>
      <c r="BL1010" s="20" t="str">
        <f t="shared" si="913"/>
        <v>ATENDE</v>
      </c>
      <c r="BM1010" s="20" t="str">
        <f t="shared" si="914"/>
        <v>ATENDE</v>
      </c>
      <c r="BN1010" s="20" t="str">
        <f t="shared" si="915"/>
        <v>ATENDE</v>
      </c>
      <c r="BO1010" s="24" t="str">
        <f t="shared" si="916"/>
        <v>C4</v>
      </c>
      <c r="BP1010" s="24" t="str">
        <f t="shared" si="1202"/>
        <v>P6</v>
      </c>
      <c r="BQ1010" s="25">
        <f t="shared" si="1060"/>
        <v>1.23</v>
      </c>
      <c r="BR1010" s="22">
        <v>6.69</v>
      </c>
      <c r="BS1010" s="22">
        <v>3.59</v>
      </c>
      <c r="BT1010" s="24">
        <f>IF(BP1010="-","-",_xlfn.XLOOKUP(BP1010,ABNT5101!$B$4:$B$9,ABNT5101!$C$4:$C$9))</f>
        <v>3</v>
      </c>
      <c r="BU1010" s="24">
        <f>IF(BP1010="-","-",_xlfn.XLOOKUP(BP1010,ABNT5101!$B$4:$B$9,ABNT5101!$D$4:$D$9))</f>
        <v>0.6</v>
      </c>
      <c r="BV1010" s="20" t="str">
        <f t="shared" si="918"/>
        <v>ATENDE</v>
      </c>
      <c r="BW1010" s="20" t="str">
        <f t="shared" si="1061"/>
        <v>ATENDE</v>
      </c>
      <c r="BX1010" s="20" t="str">
        <f t="shared" si="920"/>
        <v>ATENDE</v>
      </c>
      <c r="BY1010" s="24" t="str">
        <f t="shared" si="1198"/>
        <v>P6</v>
      </c>
      <c r="BZ1010" s="25">
        <f t="shared" si="921"/>
        <v>1.5766666666666667</v>
      </c>
      <c r="CA1010" s="24">
        <v>7.73</v>
      </c>
      <c r="CB1010" s="24">
        <v>4.5</v>
      </c>
      <c r="CC1010" s="20">
        <f>IF(BY1010="-","-",_xlfn.XLOOKUP(BY1010,ABNT5101!$B$4:$B$9,ABNT5101!$C$4:$C$9))</f>
        <v>3</v>
      </c>
      <c r="CD1010" s="24">
        <f>IF(BY1010="-","-",_xlfn.XLOOKUP(BY1010,ABNT5101!$B$4:$B$9,ABNT5101!$D$4:$D$9))</f>
        <v>0.6</v>
      </c>
      <c r="CE1010" s="20" t="str">
        <f t="shared" si="922"/>
        <v>ATENDE</v>
      </c>
      <c r="CF1010" s="20" t="str">
        <f t="shared" si="923"/>
        <v>ATENDE</v>
      </c>
      <c r="CG1010" s="20" t="str">
        <f t="shared" si="1040"/>
        <v>ATENDE</v>
      </c>
      <c r="CH1010" s="26" t="str">
        <f>_xlfn.XLOOKUP(CI1010,'Banco de dados'!$B:$B,'Banco de dados'!$D:$D)</f>
        <v>LEDSTAR</v>
      </c>
      <c r="CI1010" s="50" t="s">
        <v>395</v>
      </c>
      <c r="CJ1010" s="26" t="str">
        <f>_xlfn.XLOOKUP(CI1010,'Banco de dados'!$B:$B,'Banco de dados'!$E:$E)</f>
        <v>LUM LED SL VT 9.1 52W</v>
      </c>
      <c r="CK1010" s="26"/>
      <c r="CL1010" s="26" t="e">
        <f>IF(CK1010="-","-",_xlfn.XLOOKUP(CK1010,'Banco de dados'!$B:$B,'Banco de dados'!$E:$E))</f>
        <v>#N/A</v>
      </c>
      <c r="CM1010" s="28">
        <v>1</v>
      </c>
      <c r="CN1010" s="26">
        <f>_xlfn.XLOOKUP(CI1010,'Banco de dados'!$B:$B,'Banco de dados'!$H:$H)</f>
        <v>52</v>
      </c>
      <c r="CO1010" s="26" t="e">
        <f t="array" aca="1" ref="CO1010" ca="1">_xludf.XLOOKUP(CK1010,'Banco de dados'!$B:$B,'Banco de dados'!$H:$H)</f>
        <v>#NAME?</v>
      </c>
      <c r="CP1010" s="26" t="e">
        <f t="array" aca="1" ref="CP1010" ca="1">_xludf.XLOOKUP(CI1010,'Banco de dados'!$B:$B,'Banco de dados'!$F:$F)</f>
        <v>#NAME?</v>
      </c>
      <c r="CQ1010" s="26" t="e">
        <f t="array" aca="1" ref="CQ1010" ca="1">_xludf.XLOOKUP(CK1010,'Banco de dados'!$B:$B,'Banco de dados'!$F:$F)</f>
        <v>#NAME?</v>
      </c>
      <c r="CR1010" s="27">
        <v>0</v>
      </c>
      <c r="CS1010" s="27"/>
      <c r="CT1010" s="26" t="str">
        <f>IF(AG1010=0.5,"Suporte",IF(AND(AG1010&gt;='Braços de IP'!$B$9,AG1010&lt;='Braços de IP'!$D$9),'Braços de IP'!$E$9,IF(AND(AG1010&gt;='Braços de IP'!$B$10,AG1010&lt;='Braços de IP'!$D$10),'Braços de IP'!$E$10,IF(AND(AG1010&gt;='Braços de IP'!$B$11,AG1010&lt;='Braços de IP'!$D$11),'Braços de IP'!$E$11,IF(AND(AG1010&gt;='Braços de IP'!$B$12,AG1010&lt;='Braços de IP'!$D$12),'Braços de IP'!$E$12,IF(AND(AG1010&gt;='Braços de IP'!$B$13,AG1010&lt;='Braços de IP'!$D$13),'Braços de IP'!$E$13,IF(AND(AG1010&gt;='Braços de IP'!$B$14,AG1010&lt;='Braços de IP'!$D$14),'Braços de IP'!$E$14,"ERRO")))))))</f>
        <v>Longo I</v>
      </c>
      <c r="CU1010" s="27"/>
      <c r="CV1010" s="26" t="str">
        <f>IF($CU1010="","",VLOOKUP($CU1010,'Braços de IP'!$E$9:$I$15,2,0))</f>
        <v/>
      </c>
      <c r="CW1010" s="29" t="str">
        <f>IF($CU1010="","",VLOOKUP($CU1010,'Braços de IP'!$E$9:$I$15,5,0))</f>
        <v/>
      </c>
      <c r="CX1010" s="26"/>
      <c r="CY1010" s="26"/>
      <c r="CZ1010" s="26"/>
      <c r="DA1010" s="26"/>
      <c r="DB1010" s="26"/>
      <c r="DC1010" s="26"/>
      <c r="DD1010" s="30">
        <v>30</v>
      </c>
      <c r="DE1010" s="31">
        <v>125</v>
      </c>
      <c r="DF1010" s="30">
        <v>155</v>
      </c>
      <c r="DG1010" s="32">
        <v>0.76</v>
      </c>
      <c r="DH1010" s="34" t="s">
        <v>710</v>
      </c>
      <c r="DI1010" s="35"/>
      <c r="DJ1010" s="16"/>
      <c r="DK1010" s="16" t="s">
        <v>144</v>
      </c>
      <c r="DL1010" s="16"/>
      <c r="DM1010" s="36">
        <v>0.76</v>
      </c>
      <c r="DO1010" s="1" t="s">
        <v>472</v>
      </c>
      <c r="DP1010" s="1" t="s">
        <v>473</v>
      </c>
      <c r="DQ1010" s="1" t="s">
        <v>474</v>
      </c>
    </row>
    <row r="1011" spans="2:121" ht="15.75" customHeight="1" x14ac:dyDescent="0.25">
      <c r="B1011" s="16">
        <v>250</v>
      </c>
      <c r="C1011" s="16" t="s">
        <v>146</v>
      </c>
      <c r="D1011" s="16" t="s">
        <v>736</v>
      </c>
      <c r="E1011" s="16">
        <v>-8.0286170000000006</v>
      </c>
      <c r="F1011" s="16">
        <v>-34.944544999999998</v>
      </c>
      <c r="G1011" s="16" t="s">
        <v>160</v>
      </c>
      <c r="H1011" s="17" t="s">
        <v>136</v>
      </c>
      <c r="I1011" s="16" t="s">
        <v>135</v>
      </c>
      <c r="J1011" s="17" t="s">
        <v>137</v>
      </c>
      <c r="K1011" s="18">
        <v>96</v>
      </c>
      <c r="L1011" s="17" t="s">
        <v>138</v>
      </c>
      <c r="M1011" s="17">
        <v>0</v>
      </c>
      <c r="N1011" s="16">
        <v>250</v>
      </c>
      <c r="O1011" s="17">
        <v>1</v>
      </c>
      <c r="P1011" s="17">
        <v>2.85</v>
      </c>
      <c r="Q1011" s="17">
        <v>8.9700000000000006</v>
      </c>
      <c r="R1011" s="16"/>
      <c r="S1011" s="16"/>
      <c r="T1011" s="16">
        <v>0</v>
      </c>
      <c r="U1011" s="17">
        <v>2.2999999999999998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 t="s">
        <v>139</v>
      </c>
      <c r="AB1011" s="17" t="s">
        <v>140</v>
      </c>
      <c r="AC1011" s="17">
        <v>34.200000000000003</v>
      </c>
      <c r="AD1011" s="17">
        <v>8.5</v>
      </c>
      <c r="AE1011" s="17">
        <v>1</v>
      </c>
      <c r="AF1011" s="17">
        <v>0.49</v>
      </c>
      <c r="AG1011" s="17">
        <v>3.2</v>
      </c>
      <c r="AH1011" s="17">
        <f t="shared" si="967"/>
        <v>2.71</v>
      </c>
      <c r="AI1011" s="17" t="s">
        <v>136</v>
      </c>
      <c r="AJ1011" s="17" t="s">
        <v>136</v>
      </c>
      <c r="AK1011" s="17" t="s">
        <v>141</v>
      </c>
      <c r="AL1011" s="17">
        <v>2</v>
      </c>
      <c r="AM1011" s="17">
        <v>0</v>
      </c>
      <c r="AN1011" s="17"/>
      <c r="AO1011" s="17">
        <v>0</v>
      </c>
      <c r="AP1011" s="17">
        <v>0</v>
      </c>
      <c r="AQ1011" s="17">
        <v>0</v>
      </c>
      <c r="AR1011" s="17" t="s">
        <v>136</v>
      </c>
      <c r="AS1011" s="19">
        <f t="shared" si="908"/>
        <v>0</v>
      </c>
      <c r="AT1011" s="19"/>
      <c r="AU1011" s="19">
        <f>VLOOKUP(G1011,ABNT5101!$I$3:$J$9,2)</f>
        <v>10</v>
      </c>
      <c r="AV1011" s="19">
        <f>VLOOKUP(G1011,ABNT5101!$I$3:$M$9,5)</f>
        <v>0.18</v>
      </c>
      <c r="AW1011" s="17" t="str">
        <f>_xlfn.XLOOKUP(G1011,ABNT5101!I:I,ABNT5101!L:L)</f>
        <v>-</v>
      </c>
      <c r="AX1011" s="17">
        <f>_xlfn.XLOOKUP(G1011,ABNT5101!$I:$I,ABNT5101!M:M)</f>
        <v>0.18</v>
      </c>
      <c r="AY1011" s="17" t="str">
        <f>_xlfn.XLOOKUP(G1011,ABNT5101!$I:$I,ABNT5101!N:N)</f>
        <v>-</v>
      </c>
      <c r="AZ1011" s="17">
        <f>_xlfn.XLOOKUP(G1011,ABNT5101!$I:$I,ABNT5101!O:O)</f>
        <v>16</v>
      </c>
      <c r="BA1011" s="20" t="str">
        <f t="shared" si="909"/>
        <v>ATENDE</v>
      </c>
      <c r="BB1011" s="21">
        <f t="shared" ref="BB1011:BC1011" si="1212">BE1011/AU1011-1</f>
        <v>0.26200000000000001</v>
      </c>
      <c r="BC1011" s="21">
        <f t="shared" si="1212"/>
        <v>2.3888888888888888</v>
      </c>
      <c r="BD1011" s="21" t="str">
        <f t="shared" si="911"/>
        <v>-</v>
      </c>
      <c r="BE1011" s="49">
        <v>12.62</v>
      </c>
      <c r="BF1011" s="49">
        <v>0.61</v>
      </c>
      <c r="BG1011" s="22"/>
      <c r="BH1011" s="22"/>
      <c r="BI1011" s="23"/>
      <c r="BJ1011" s="22"/>
      <c r="BK1011" s="20" t="str">
        <f t="shared" si="912"/>
        <v>ATENDE</v>
      </c>
      <c r="BL1011" s="20" t="str">
        <f t="shared" si="913"/>
        <v>ATENDE</v>
      </c>
      <c r="BM1011" s="20" t="str">
        <f t="shared" si="914"/>
        <v>ATENDE</v>
      </c>
      <c r="BN1011" s="20" t="str">
        <f t="shared" si="915"/>
        <v>ATENDE</v>
      </c>
      <c r="BO1011" s="24" t="str">
        <f t="shared" si="916"/>
        <v>C4</v>
      </c>
      <c r="BP1011" s="24" t="str">
        <f t="shared" si="1202"/>
        <v>P6</v>
      </c>
      <c r="BQ1011" s="25">
        <f t="shared" si="1060"/>
        <v>1.3266666666666667</v>
      </c>
      <c r="BR1011" s="22">
        <v>6.98</v>
      </c>
      <c r="BS1011" s="22">
        <v>3.59</v>
      </c>
      <c r="BT1011" s="24">
        <f>IF(BP1011="-","-",_xlfn.XLOOKUP(BP1011,ABNT5101!$B$4:$B$9,ABNT5101!$C$4:$C$9))</f>
        <v>3</v>
      </c>
      <c r="BU1011" s="24">
        <f>IF(BP1011="-","-",_xlfn.XLOOKUP(BP1011,ABNT5101!$B$4:$B$9,ABNT5101!$D$4:$D$9))</f>
        <v>0.6</v>
      </c>
      <c r="BV1011" s="20" t="str">
        <f t="shared" si="918"/>
        <v>ATENDE</v>
      </c>
      <c r="BW1011" s="20" t="str">
        <f t="shared" si="1061"/>
        <v>ATENDE</v>
      </c>
      <c r="BX1011" s="20" t="str">
        <f t="shared" si="920"/>
        <v>ATENDE</v>
      </c>
      <c r="BY1011" s="24" t="str">
        <f t="shared" si="1198"/>
        <v>P6</v>
      </c>
      <c r="BZ1011" s="25">
        <f t="shared" si="921"/>
        <v>2.063333333333333</v>
      </c>
      <c r="CA1011" s="24">
        <v>9.19</v>
      </c>
      <c r="CB1011" s="24">
        <v>7.25</v>
      </c>
      <c r="CC1011" s="20">
        <f>IF(BY1011="-","-",_xlfn.XLOOKUP(BY1011,ABNT5101!$B$4:$B$9,ABNT5101!$C$4:$C$9))</f>
        <v>3</v>
      </c>
      <c r="CD1011" s="24">
        <f>IF(BY1011="-","-",_xlfn.XLOOKUP(BY1011,ABNT5101!$B$4:$B$9,ABNT5101!$D$4:$D$9))</f>
        <v>0.6</v>
      </c>
      <c r="CE1011" s="20" t="str">
        <f t="shared" si="922"/>
        <v>ATENDE</v>
      </c>
      <c r="CF1011" s="20" t="str">
        <f t="shared" si="923"/>
        <v>ATENDE</v>
      </c>
      <c r="CG1011" s="20" t="str">
        <f t="shared" si="1040"/>
        <v>ATENDE</v>
      </c>
      <c r="CH1011" s="26" t="str">
        <f>_xlfn.XLOOKUP(CI1011,'Banco de dados'!$B:$B,'Banco de dados'!$D:$D)</f>
        <v>SX LIGHTING</v>
      </c>
      <c r="CI1011" s="50" t="s">
        <v>401</v>
      </c>
      <c r="CJ1011" s="26" t="str">
        <f>_xlfn.XLOOKUP(CI1011,'Banco de dados'!$B:$B,'Banco de dados'!$E:$E)</f>
        <v>SXINEVO050K50L12CZF7PHF</v>
      </c>
      <c r="CK1011" s="26"/>
      <c r="CL1011" s="26" t="e">
        <f>IF(CK1011="-","-",_xlfn.XLOOKUP(CK1011,'Banco de dados'!$B:$B,'Banco de dados'!$E:$E))</f>
        <v>#N/A</v>
      </c>
      <c r="CM1011" s="28">
        <v>1</v>
      </c>
      <c r="CN1011" s="26">
        <f>_xlfn.XLOOKUP(CI1011,'Banco de dados'!$B:$B,'Banco de dados'!$H:$H)</f>
        <v>50</v>
      </c>
      <c r="CO1011" s="26" t="e">
        <f t="array" aca="1" ref="CO1011" ca="1">_xludf.XLOOKUP(CK1011,'Banco de dados'!$B:$B,'Banco de dados'!$H:$H)</f>
        <v>#NAME?</v>
      </c>
      <c r="CP1011" s="26" t="e">
        <f t="array" aca="1" ref="CP1011" ca="1">_xludf.XLOOKUP(CI1011,'Banco de dados'!$B:$B,'Banco de dados'!$F:$F)</f>
        <v>#NAME?</v>
      </c>
      <c r="CQ1011" s="26" t="e">
        <f t="array" aca="1" ref="CQ1011" ca="1">_xludf.XLOOKUP(CK1011,'Banco de dados'!$B:$B,'Banco de dados'!$F:$F)</f>
        <v>#NAME?</v>
      </c>
      <c r="CR1011" s="27">
        <v>0</v>
      </c>
      <c r="CS1011" s="27"/>
      <c r="CT1011" s="26" t="str">
        <f>IF(AG1011=0.5,"Suporte",IF(AND(AG1011&gt;='Braços de IP'!$B$9,AG1011&lt;='Braços de IP'!$D$9),'Braços de IP'!$E$9,IF(AND(AG1011&gt;='Braços de IP'!$B$10,AG1011&lt;='Braços de IP'!$D$10),'Braços de IP'!$E$10,IF(AND(AG1011&gt;='Braços de IP'!$B$11,AG1011&lt;='Braços de IP'!$D$11),'Braços de IP'!$E$11,IF(AND(AG1011&gt;='Braços de IP'!$B$12,AG1011&lt;='Braços de IP'!$D$12),'Braços de IP'!$E$12,IF(AND(AG1011&gt;='Braços de IP'!$B$13,AG1011&lt;='Braços de IP'!$D$13),'Braços de IP'!$E$13,IF(AND(AG1011&gt;='Braços de IP'!$B$14,AG1011&lt;='Braços de IP'!$D$14),'Braços de IP'!$E$14,"ERRO")))))))</f>
        <v>Longo I</v>
      </c>
      <c r="CU1011" s="27"/>
      <c r="CV1011" s="26" t="str">
        <f>IF($CU1011="","",VLOOKUP($CU1011,'Braços de IP'!$E$9:$I$15,2,0))</f>
        <v/>
      </c>
      <c r="CW1011" s="29" t="str">
        <f>IF($CU1011="","",VLOOKUP($CU1011,'Braços de IP'!$E$9:$I$15,5,0))</f>
        <v/>
      </c>
      <c r="CX1011" s="26"/>
      <c r="CY1011" s="26"/>
      <c r="CZ1011" s="26"/>
      <c r="DA1011" s="26"/>
      <c r="DB1011" s="26"/>
      <c r="DC1011" s="26"/>
      <c r="DD1011" s="30">
        <v>30</v>
      </c>
      <c r="DE1011" s="31">
        <v>125</v>
      </c>
      <c r="DF1011" s="30">
        <v>155</v>
      </c>
      <c r="DG1011" s="32">
        <v>0.76</v>
      </c>
      <c r="DH1011" s="34" t="s">
        <v>710</v>
      </c>
      <c r="DI1011" s="35"/>
      <c r="DJ1011" s="16"/>
      <c r="DK1011" s="16" t="s">
        <v>144</v>
      </c>
      <c r="DL1011" s="16"/>
      <c r="DM1011" s="36">
        <v>0.76</v>
      </c>
      <c r="DO1011" s="1" t="s">
        <v>472</v>
      </c>
      <c r="DP1011" s="1" t="s">
        <v>473</v>
      </c>
      <c r="DQ1011" s="1" t="s">
        <v>474</v>
      </c>
    </row>
    <row r="1012" spans="2:121" ht="15.75" customHeight="1" x14ac:dyDescent="0.25">
      <c r="B1012" s="16">
        <v>250</v>
      </c>
      <c r="C1012" s="16" t="s">
        <v>146</v>
      </c>
      <c r="D1012" s="16" t="s">
        <v>736</v>
      </c>
      <c r="E1012" s="16">
        <v>-8.0286170000000006</v>
      </c>
      <c r="F1012" s="16">
        <v>-34.944544999999998</v>
      </c>
      <c r="G1012" s="16" t="s">
        <v>160</v>
      </c>
      <c r="H1012" s="17" t="s">
        <v>136</v>
      </c>
      <c r="I1012" s="16" t="s">
        <v>135</v>
      </c>
      <c r="J1012" s="17" t="s">
        <v>137</v>
      </c>
      <c r="K1012" s="18">
        <v>96</v>
      </c>
      <c r="L1012" s="17" t="s">
        <v>138</v>
      </c>
      <c r="M1012" s="17">
        <v>0</v>
      </c>
      <c r="N1012" s="16">
        <v>250</v>
      </c>
      <c r="O1012" s="17">
        <v>1</v>
      </c>
      <c r="P1012" s="17">
        <v>2.85</v>
      </c>
      <c r="Q1012" s="17">
        <v>8.9700000000000006</v>
      </c>
      <c r="R1012" s="16"/>
      <c r="S1012" s="16"/>
      <c r="T1012" s="16">
        <v>0</v>
      </c>
      <c r="U1012" s="17">
        <v>2.2999999999999998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 t="s">
        <v>139</v>
      </c>
      <c r="AB1012" s="17" t="s">
        <v>140</v>
      </c>
      <c r="AC1012" s="17">
        <v>34.200000000000003</v>
      </c>
      <c r="AD1012" s="17">
        <v>8.5</v>
      </c>
      <c r="AE1012" s="17">
        <v>1</v>
      </c>
      <c r="AF1012" s="17">
        <v>0.49</v>
      </c>
      <c r="AG1012" s="17">
        <v>3.2</v>
      </c>
      <c r="AH1012" s="17">
        <f t="shared" si="967"/>
        <v>2.71</v>
      </c>
      <c r="AI1012" s="17" t="s">
        <v>136</v>
      </c>
      <c r="AJ1012" s="17" t="s">
        <v>136</v>
      </c>
      <c r="AK1012" s="17" t="s">
        <v>141</v>
      </c>
      <c r="AL1012" s="17">
        <v>2</v>
      </c>
      <c r="AM1012" s="17">
        <v>0</v>
      </c>
      <c r="AN1012" s="17"/>
      <c r="AO1012" s="17">
        <v>0</v>
      </c>
      <c r="AP1012" s="17">
        <v>0</v>
      </c>
      <c r="AQ1012" s="17">
        <v>0</v>
      </c>
      <c r="AR1012" s="17" t="s">
        <v>136</v>
      </c>
      <c r="AS1012" s="19">
        <f t="shared" si="908"/>
        <v>0</v>
      </c>
      <c r="AT1012" s="19"/>
      <c r="AU1012" s="19">
        <f>VLOOKUP(G1012,ABNT5101!$I$3:$J$9,2)</f>
        <v>10</v>
      </c>
      <c r="AV1012" s="19">
        <f>VLOOKUP(G1012,ABNT5101!$I$3:$M$9,5)</f>
        <v>0.18</v>
      </c>
      <c r="AW1012" s="17" t="str">
        <f>_xlfn.XLOOKUP(G1012,ABNT5101!I:I,ABNT5101!L:L)</f>
        <v>-</v>
      </c>
      <c r="AX1012" s="17">
        <f>_xlfn.XLOOKUP(G1012,ABNT5101!$I:$I,ABNT5101!M:M)</f>
        <v>0.18</v>
      </c>
      <c r="AY1012" s="17" t="str">
        <f>_xlfn.XLOOKUP(G1012,ABNT5101!$I:$I,ABNT5101!N:N)</f>
        <v>-</v>
      </c>
      <c r="AZ1012" s="17">
        <f>_xlfn.XLOOKUP(G1012,ABNT5101!$I:$I,ABNT5101!O:O)</f>
        <v>16</v>
      </c>
      <c r="BA1012" s="20" t="str">
        <f t="shared" si="909"/>
        <v>ATENDE</v>
      </c>
      <c r="BB1012" s="21">
        <f t="shared" ref="BB1012:BC1012" si="1213">BE1012/AU1012-1</f>
        <v>0.18000000000000016</v>
      </c>
      <c r="BC1012" s="21">
        <f t="shared" si="1213"/>
        <v>2.666666666666667</v>
      </c>
      <c r="BD1012" s="21" t="str">
        <f t="shared" si="911"/>
        <v>-</v>
      </c>
      <c r="BE1012" s="49">
        <v>11.8</v>
      </c>
      <c r="BF1012" s="49">
        <v>0.66</v>
      </c>
      <c r="BG1012" s="22"/>
      <c r="BH1012" s="22"/>
      <c r="BI1012" s="23"/>
      <c r="BJ1012" s="22"/>
      <c r="BK1012" s="20" t="str">
        <f t="shared" si="912"/>
        <v>ATENDE</v>
      </c>
      <c r="BL1012" s="20" t="str">
        <f t="shared" si="913"/>
        <v>ATENDE</v>
      </c>
      <c r="BM1012" s="20" t="str">
        <f t="shared" si="914"/>
        <v>ATENDE</v>
      </c>
      <c r="BN1012" s="20" t="str">
        <f t="shared" si="915"/>
        <v>ATENDE</v>
      </c>
      <c r="BO1012" s="24" t="str">
        <f t="shared" si="916"/>
        <v>C4</v>
      </c>
      <c r="BP1012" s="24" t="str">
        <f t="shared" si="1202"/>
        <v>P6</v>
      </c>
      <c r="BQ1012" s="25">
        <f t="shared" si="1060"/>
        <v>1.2366666666666668</v>
      </c>
      <c r="BR1012" s="22">
        <v>6.71</v>
      </c>
      <c r="BS1012" s="22">
        <v>4.26</v>
      </c>
      <c r="BT1012" s="24">
        <f>IF(BP1012="-","-",_xlfn.XLOOKUP(BP1012,ABNT5101!$B$4:$B$9,ABNT5101!$C$4:$C$9))</f>
        <v>3</v>
      </c>
      <c r="BU1012" s="24">
        <f>IF(BP1012="-","-",_xlfn.XLOOKUP(BP1012,ABNT5101!$B$4:$B$9,ABNT5101!$D$4:$D$9))</f>
        <v>0.6</v>
      </c>
      <c r="BV1012" s="20" t="str">
        <f t="shared" si="918"/>
        <v>ATENDE</v>
      </c>
      <c r="BW1012" s="20" t="str">
        <f t="shared" si="1061"/>
        <v>ATENDE</v>
      </c>
      <c r="BX1012" s="20" t="str">
        <f t="shared" si="920"/>
        <v>ATENDE</v>
      </c>
      <c r="BY1012" s="24" t="str">
        <f t="shared" si="1198"/>
        <v>P6</v>
      </c>
      <c r="BZ1012" s="25">
        <f t="shared" si="921"/>
        <v>1.0299999999999998</v>
      </c>
      <c r="CA1012" s="24">
        <v>6.09</v>
      </c>
      <c r="CB1012" s="24">
        <v>4.2300000000000004</v>
      </c>
      <c r="CC1012" s="20">
        <f>IF(BY1012="-","-",_xlfn.XLOOKUP(BY1012,ABNT5101!$B$4:$B$9,ABNT5101!$C$4:$C$9))</f>
        <v>3</v>
      </c>
      <c r="CD1012" s="24">
        <f>IF(BY1012="-","-",_xlfn.XLOOKUP(BY1012,ABNT5101!$B$4:$B$9,ABNT5101!$D$4:$D$9))</f>
        <v>0.6</v>
      </c>
      <c r="CE1012" s="20" t="str">
        <f t="shared" si="922"/>
        <v>ATENDE</v>
      </c>
      <c r="CF1012" s="20" t="str">
        <f t="shared" si="923"/>
        <v>ATENDE</v>
      </c>
      <c r="CG1012" s="20" t="str">
        <f t="shared" si="1040"/>
        <v>ATENDE</v>
      </c>
      <c r="CH1012" s="26" t="str">
        <f>_xlfn.XLOOKUP(CI1012,'Banco de dados'!$B:$B,'Banco de dados'!$D:$D)</f>
        <v>TECNOWATT</v>
      </c>
      <c r="CI1012" s="50" t="s">
        <v>165</v>
      </c>
      <c r="CJ1012" s="26" t="str">
        <f>_xlfn.XLOOKUP(CI1012,'Banco de dados'!$B:$B,'Banco de dados'!$E:$E)</f>
        <v>SIGSAGPTLRRSSNDL_50W_61IBBRS
1-10C1MUN6.5</v>
      </c>
      <c r="CK1012" s="26"/>
      <c r="CL1012" s="26" t="e">
        <f>IF(CK1012="-","-",_xlfn.XLOOKUP(CK1012,'Banco de dados'!$B:$B,'Banco de dados'!$E:$E))</f>
        <v>#N/A</v>
      </c>
      <c r="CM1012" s="28">
        <v>1</v>
      </c>
      <c r="CN1012" s="26">
        <f>_xlfn.XLOOKUP(CI1012,'Banco de dados'!$B:$B,'Banco de dados'!$H:$H)</f>
        <v>50</v>
      </c>
      <c r="CO1012" s="26" t="e">
        <f t="array" aca="1" ref="CO1012" ca="1">_xludf.XLOOKUP(CK1012,'Banco de dados'!$B:$B,'Banco de dados'!$H:$H)</f>
        <v>#NAME?</v>
      </c>
      <c r="CP1012" s="26" t="e">
        <f t="array" aca="1" ref="CP1012" ca="1">_xludf.XLOOKUP(CI1012,'Banco de dados'!$B:$B,'Banco de dados'!$F:$F)</f>
        <v>#NAME?</v>
      </c>
      <c r="CQ1012" s="26" t="e">
        <f t="array" aca="1" ref="CQ1012" ca="1">_xludf.XLOOKUP(CK1012,'Banco de dados'!$B:$B,'Banco de dados'!$F:$F)</f>
        <v>#NAME?</v>
      </c>
      <c r="CR1012" s="27">
        <v>0</v>
      </c>
      <c r="CS1012" s="27"/>
      <c r="CT1012" s="26" t="str">
        <f>IF(AG1012=0.5,"Suporte",IF(AND(AG1012&gt;='Braços de IP'!$B$9,AG1012&lt;='Braços de IP'!$D$9),'Braços de IP'!$E$9,IF(AND(AG1012&gt;='Braços de IP'!$B$10,AG1012&lt;='Braços de IP'!$D$10),'Braços de IP'!$E$10,IF(AND(AG1012&gt;='Braços de IP'!$B$11,AG1012&lt;='Braços de IP'!$D$11),'Braços de IP'!$E$11,IF(AND(AG1012&gt;='Braços de IP'!$B$12,AG1012&lt;='Braços de IP'!$D$12),'Braços de IP'!$E$12,IF(AND(AG1012&gt;='Braços de IP'!$B$13,AG1012&lt;='Braços de IP'!$D$13),'Braços de IP'!$E$13,IF(AND(AG1012&gt;='Braços de IP'!$B$14,AG1012&lt;='Braços de IP'!$D$14),'Braços de IP'!$E$14,"ERRO")))))))</f>
        <v>Longo I</v>
      </c>
      <c r="CU1012" s="27"/>
      <c r="CV1012" s="26" t="str">
        <f>IF($CU1012="","",VLOOKUP($CU1012,'Braços de IP'!$E$9:$I$15,2,0))</f>
        <v/>
      </c>
      <c r="CW1012" s="29" t="str">
        <f>IF($CU1012="","",VLOOKUP($CU1012,'Braços de IP'!$E$9:$I$15,5,0))</f>
        <v/>
      </c>
      <c r="CX1012" s="26"/>
      <c r="CY1012" s="26"/>
      <c r="CZ1012" s="26"/>
      <c r="DA1012" s="26"/>
      <c r="DB1012" s="26"/>
      <c r="DC1012" s="26"/>
      <c r="DD1012" s="30">
        <v>30</v>
      </c>
      <c r="DE1012" s="31">
        <v>125</v>
      </c>
      <c r="DF1012" s="30">
        <v>155</v>
      </c>
      <c r="DG1012" s="32">
        <v>0.76</v>
      </c>
      <c r="DH1012" s="34" t="s">
        <v>710</v>
      </c>
      <c r="DI1012" s="35"/>
      <c r="DJ1012" s="16"/>
      <c r="DK1012" s="16" t="s">
        <v>144</v>
      </c>
      <c r="DL1012" s="16"/>
      <c r="DM1012" s="36">
        <v>0.76</v>
      </c>
      <c r="DO1012" s="1" t="s">
        <v>472</v>
      </c>
      <c r="DP1012" s="1" t="s">
        <v>473</v>
      </c>
      <c r="DQ1012" s="1" t="s">
        <v>474</v>
      </c>
    </row>
    <row r="1013" spans="2:121" ht="15.75" customHeight="1" x14ac:dyDescent="0.25">
      <c r="B1013" s="16">
        <v>251</v>
      </c>
      <c r="C1013" s="16" t="s">
        <v>146</v>
      </c>
      <c r="D1013" s="16" t="s">
        <v>606</v>
      </c>
      <c r="E1013" s="16">
        <v>-8.0237479999999994</v>
      </c>
      <c r="F1013" s="16">
        <v>-34.945127999999997</v>
      </c>
      <c r="G1013" s="16" t="s">
        <v>160</v>
      </c>
      <c r="H1013" s="17" t="s">
        <v>136</v>
      </c>
      <c r="I1013" s="16" t="s">
        <v>135</v>
      </c>
      <c r="J1013" s="17" t="s">
        <v>137</v>
      </c>
      <c r="K1013" s="18">
        <v>40</v>
      </c>
      <c r="L1013" s="17" t="s">
        <v>138</v>
      </c>
      <c r="M1013" s="17">
        <v>0</v>
      </c>
      <c r="N1013" s="16">
        <v>250</v>
      </c>
      <c r="O1013" s="17">
        <v>1</v>
      </c>
      <c r="P1013" s="17">
        <v>0</v>
      </c>
      <c r="Q1013" s="17">
        <v>3.87</v>
      </c>
      <c r="R1013" s="16"/>
      <c r="S1013" s="16"/>
      <c r="T1013" s="16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 t="s">
        <v>139</v>
      </c>
      <c r="AB1013" s="17" t="s">
        <v>140</v>
      </c>
      <c r="AC1013" s="17">
        <v>23.4</v>
      </c>
      <c r="AD1013" s="17">
        <v>8.1</v>
      </c>
      <c r="AE1013" s="17">
        <v>1</v>
      </c>
      <c r="AF1013" s="17">
        <v>0</v>
      </c>
      <c r="AG1013" s="17">
        <v>1.7</v>
      </c>
      <c r="AH1013" s="17">
        <f t="shared" si="967"/>
        <v>1.7</v>
      </c>
      <c r="AI1013" s="17" t="s">
        <v>136</v>
      </c>
      <c r="AJ1013" s="17" t="s">
        <v>136</v>
      </c>
      <c r="AK1013" s="17" t="s">
        <v>141</v>
      </c>
      <c r="AL1013" s="17">
        <v>2</v>
      </c>
      <c r="AM1013" s="17">
        <v>0</v>
      </c>
      <c r="AN1013" s="17"/>
      <c r="AO1013" s="17">
        <v>0</v>
      </c>
      <c r="AP1013" s="17">
        <v>0</v>
      </c>
      <c r="AQ1013" s="17">
        <v>0</v>
      </c>
      <c r="AR1013" s="17" t="s">
        <v>136</v>
      </c>
      <c r="AS1013" s="19">
        <f t="shared" si="908"/>
        <v>0</v>
      </c>
      <c r="AT1013" s="19"/>
      <c r="AU1013" s="19">
        <f>VLOOKUP(G1013,ABNT5101!$I$3:$J$9,2)</f>
        <v>10</v>
      </c>
      <c r="AV1013" s="19">
        <f>VLOOKUP(G1013,ABNT5101!$I$3:$M$9,5)</f>
        <v>0.18</v>
      </c>
      <c r="AW1013" s="17" t="str">
        <f>_xlfn.XLOOKUP(G1013,ABNT5101!I:I,ABNT5101!L:L)</f>
        <v>-</v>
      </c>
      <c r="AX1013" s="17">
        <f>_xlfn.XLOOKUP(G1013,ABNT5101!$I:$I,ABNT5101!M:M)</f>
        <v>0.18</v>
      </c>
      <c r="AY1013" s="17" t="str">
        <f>_xlfn.XLOOKUP(G1013,ABNT5101!$I:$I,ABNT5101!N:N)</f>
        <v>-</v>
      </c>
      <c r="AZ1013" s="17">
        <f>_xlfn.XLOOKUP(G1013,ABNT5101!$I:$I,ABNT5101!O:O)</f>
        <v>16</v>
      </c>
      <c r="BA1013" s="20" t="str">
        <f t="shared" si="909"/>
        <v>NÃO ATENDE</v>
      </c>
      <c r="BB1013" s="21">
        <f t="shared" ref="BB1013:BC1014" si="1214">BE1013/AU1013-1</f>
        <v>0.20399999999999996</v>
      </c>
      <c r="BC1013" s="21">
        <f t="shared" si="1214"/>
        <v>2.8888888888888888</v>
      </c>
      <c r="BD1013" s="21" t="str">
        <f t="shared" si="911"/>
        <v>-</v>
      </c>
      <c r="BE1013" s="22">
        <v>12.04</v>
      </c>
      <c r="BF1013" s="22">
        <v>0.7</v>
      </c>
      <c r="BG1013" s="22"/>
      <c r="BH1013" s="22"/>
      <c r="BI1013" s="23"/>
      <c r="BJ1013" s="22"/>
      <c r="BK1013" s="20" t="str">
        <f t="shared" si="912"/>
        <v>ATENDE</v>
      </c>
      <c r="BL1013" s="20" t="str">
        <f t="shared" si="913"/>
        <v>ATENDE</v>
      </c>
      <c r="BM1013" s="20" t="str">
        <f t="shared" si="914"/>
        <v>ATENDE</v>
      </c>
      <c r="BN1013" s="20" t="str">
        <f t="shared" si="915"/>
        <v>ATENDE</v>
      </c>
      <c r="BO1013" s="24" t="str">
        <f t="shared" si="916"/>
        <v>C4</v>
      </c>
      <c r="BP1013" s="24" t="str">
        <f t="shared" si="1202"/>
        <v>P6</v>
      </c>
      <c r="BQ1013" s="25">
        <f t="shared" si="1060"/>
        <v>-1</v>
      </c>
      <c r="BR1013" s="22"/>
      <c r="BS1013" s="22"/>
      <c r="BT1013" s="24">
        <f>IF(BP1013="-","-",_xlfn.XLOOKUP(BP1013,ABNT5101!$B$4:$B$9,ABNT5101!$C$4:$C$9))</f>
        <v>3</v>
      </c>
      <c r="BU1013" s="24">
        <f>IF(BP1013="-","-",_xlfn.XLOOKUP(BP1013,ABNT5101!$B$4:$B$9,ABNT5101!$D$4:$D$9))</f>
        <v>0.6</v>
      </c>
      <c r="BV1013" s="20" t="str">
        <f t="shared" si="918"/>
        <v>NÃO ATENDE</v>
      </c>
      <c r="BW1013" s="20" t="str">
        <f t="shared" si="1061"/>
        <v>NÃO ATENDE</v>
      </c>
      <c r="BX1013" s="20" t="str">
        <f t="shared" si="920"/>
        <v>NÃO ATENDE</v>
      </c>
      <c r="BY1013" s="24" t="s">
        <v>136</v>
      </c>
      <c r="BZ1013" s="25" t="e">
        <f t="shared" si="921"/>
        <v>#VALUE!</v>
      </c>
      <c r="CA1013" s="24"/>
      <c r="CB1013" s="24"/>
      <c r="CC1013" s="20" t="str">
        <f>IF(BY1013="-","-",_xlfn.XLOOKUP(BY1013,ABNT5101!$B$4:$B$9,ABNT5101!$C$4:$C$9))</f>
        <v>-</v>
      </c>
      <c r="CD1013" s="24" t="str">
        <f>IF(BY1013="-","-",_xlfn.XLOOKUP(BY1013,ABNT5101!$B$4:$B$9,ABNT5101!$D$4:$D$9))</f>
        <v>-</v>
      </c>
      <c r="CE1013" s="20" t="str">
        <f t="shared" si="922"/>
        <v>-</v>
      </c>
      <c r="CF1013" s="20" t="str">
        <f t="shared" si="923"/>
        <v>-</v>
      </c>
      <c r="CG1013" s="20" t="str">
        <f t="shared" si="1040"/>
        <v>-</v>
      </c>
      <c r="CH1013" s="26" t="str">
        <f>_xlfn.XLOOKUP(CI1013,'Banco de dados'!$B:$B,'Banco de dados'!$D:$D)</f>
        <v>LEDSTAR</v>
      </c>
      <c r="CI1013" s="27" t="s">
        <v>493</v>
      </c>
      <c r="CJ1013" s="26" t="str">
        <f>_xlfn.XLOOKUP(CI1013,'Banco de dados'!$B:$B,'Banco de dados'!$E:$E)</f>
        <v>LUM LED SL VT 9.1 35W</v>
      </c>
      <c r="CK1013" s="26"/>
      <c r="CL1013" s="26" t="e">
        <f>IF(CK1013="-","-",_xlfn.XLOOKUP(CK1013,'Banco de dados'!$B:$B,'Banco de dados'!$E:$E))</f>
        <v>#N/A</v>
      </c>
      <c r="CM1013" s="28">
        <v>1</v>
      </c>
      <c r="CN1013" s="26">
        <f>_xlfn.XLOOKUP(CI1013,'Banco de dados'!$B:$B,'Banco de dados'!$H:$H)</f>
        <v>35</v>
      </c>
      <c r="CO1013" s="26" t="e">
        <f t="array" aca="1" ref="CO1013" ca="1">_xludf.XLOOKUP(CK1013,'Banco de dados'!$B:$B,'Banco de dados'!$H:$H)</f>
        <v>#NAME?</v>
      </c>
      <c r="CP1013" s="26" t="e">
        <f t="array" aca="1" ref="CP1013" ca="1">_xludf.XLOOKUP(CI1013,'Banco de dados'!$B:$B,'Banco de dados'!$F:$F)</f>
        <v>#NAME?</v>
      </c>
      <c r="CQ1013" s="26" t="e">
        <f t="array" aca="1" ref="CQ1013" ca="1">_xludf.XLOOKUP(CK1013,'Banco de dados'!$B:$B,'Banco de dados'!$F:$F)</f>
        <v>#NAME?</v>
      </c>
      <c r="CR1013" s="27">
        <v>0</v>
      </c>
      <c r="CS1013" s="27"/>
      <c r="CT1013" s="26" t="str">
        <f>IF(AG1013=0.5,"Suporte",IF(AND(AG1013&gt;='Braços de IP'!$B$9,AG1013&lt;='Braços de IP'!$D$9),'Braços de IP'!$E$9,IF(AND(AG1013&gt;='Braços de IP'!$B$10,AG1013&lt;='Braços de IP'!$D$10),'Braços de IP'!$E$10,IF(AND(AG1013&gt;='Braços de IP'!$B$11,AG1013&lt;='Braços de IP'!$D$11),'Braços de IP'!$E$11,IF(AND(AG1013&gt;='Braços de IP'!$B$12,AG1013&lt;='Braços de IP'!$D$12),'Braços de IP'!$E$12,IF(AND(AG1013&gt;='Braços de IP'!$B$13,AG1013&lt;='Braços de IP'!$D$13),'Braços de IP'!$E$13,IF(AND(AG1013&gt;='Braços de IP'!$B$14,AG1013&lt;='Braços de IP'!$D$14),'Braços de IP'!$E$14,"ERRO")))))))</f>
        <v>Médio I</v>
      </c>
      <c r="CU1013" s="27"/>
      <c r="CV1013" s="26" t="str">
        <f>IF($CU1013="","",VLOOKUP($CU1013,'Braços de IP'!$E$9:$I$15,2,0))</f>
        <v/>
      </c>
      <c r="CW1013" s="29" t="str">
        <f>IF($CU1013="","",VLOOKUP($CU1013,'Braços de IP'!$E$9:$I$15,5,0))</f>
        <v/>
      </c>
      <c r="CX1013" s="26"/>
      <c r="CY1013" s="26"/>
      <c r="CZ1013" s="26"/>
      <c r="DA1013" s="26"/>
      <c r="DB1013" s="26"/>
      <c r="DC1013" s="26"/>
      <c r="DD1013" s="30">
        <v>30</v>
      </c>
      <c r="DE1013" s="31">
        <v>125</v>
      </c>
      <c r="DF1013" s="30">
        <v>155</v>
      </c>
      <c r="DG1013" s="32">
        <v>0.76</v>
      </c>
      <c r="DH1013" s="34" t="s">
        <v>710</v>
      </c>
      <c r="DI1013" s="35"/>
      <c r="DJ1013" s="16"/>
      <c r="DK1013" s="16" t="s">
        <v>144</v>
      </c>
      <c r="DL1013" s="16"/>
      <c r="DM1013" s="36">
        <v>0.76</v>
      </c>
      <c r="DO1013" s="1" t="s">
        <v>472</v>
      </c>
      <c r="DP1013" s="1" t="s">
        <v>473</v>
      </c>
      <c r="DQ1013" s="1" t="s">
        <v>474</v>
      </c>
    </row>
    <row r="1014" spans="2:121" ht="15.75" customHeight="1" x14ac:dyDescent="0.25">
      <c r="B1014" s="16">
        <v>251</v>
      </c>
      <c r="C1014" s="16" t="s">
        <v>146</v>
      </c>
      <c r="D1014" s="16" t="s">
        <v>606</v>
      </c>
      <c r="E1014" s="16">
        <v>-8.0237479999999994</v>
      </c>
      <c r="F1014" s="16">
        <v>-34.945127999999997</v>
      </c>
      <c r="G1014" s="16" t="s">
        <v>160</v>
      </c>
      <c r="H1014" s="17" t="s">
        <v>136</v>
      </c>
      <c r="I1014" s="16" t="s">
        <v>135</v>
      </c>
      <c r="J1014" s="17" t="s">
        <v>137</v>
      </c>
      <c r="K1014" s="18">
        <v>40</v>
      </c>
      <c r="L1014" s="17" t="s">
        <v>138</v>
      </c>
      <c r="M1014" s="17">
        <v>0</v>
      </c>
      <c r="N1014" s="16">
        <v>250</v>
      </c>
      <c r="O1014" s="17">
        <v>1</v>
      </c>
      <c r="P1014" s="17">
        <v>0</v>
      </c>
      <c r="Q1014" s="17">
        <v>3.87</v>
      </c>
      <c r="R1014" s="16"/>
      <c r="S1014" s="16"/>
      <c r="T1014" s="16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 t="s">
        <v>139</v>
      </c>
      <c r="AB1014" s="17" t="s">
        <v>140</v>
      </c>
      <c r="AC1014" s="17">
        <v>23.4</v>
      </c>
      <c r="AD1014" s="17">
        <v>8.1</v>
      </c>
      <c r="AE1014" s="17">
        <v>1</v>
      </c>
      <c r="AF1014" s="17">
        <v>0</v>
      </c>
      <c r="AG1014" s="17">
        <v>1.7</v>
      </c>
      <c r="AH1014" s="17">
        <f t="shared" si="967"/>
        <v>1.7</v>
      </c>
      <c r="AI1014" s="17" t="s">
        <v>136</v>
      </c>
      <c r="AJ1014" s="17" t="s">
        <v>136</v>
      </c>
      <c r="AK1014" s="17" t="s">
        <v>141</v>
      </c>
      <c r="AL1014" s="17">
        <v>2</v>
      </c>
      <c r="AM1014" s="17">
        <v>0</v>
      </c>
      <c r="AN1014" s="17"/>
      <c r="AO1014" s="17">
        <v>0</v>
      </c>
      <c r="AP1014" s="17">
        <v>0</v>
      </c>
      <c r="AQ1014" s="17">
        <v>0</v>
      </c>
      <c r="AR1014" s="17" t="s">
        <v>136</v>
      </c>
      <c r="AS1014" s="19">
        <f t="shared" si="908"/>
        <v>0</v>
      </c>
      <c r="AT1014" s="19"/>
      <c r="AU1014" s="19">
        <f>VLOOKUP(G1014,ABNT5101!$I$3:$J$9,2)</f>
        <v>10</v>
      </c>
      <c r="AV1014" s="19">
        <f>VLOOKUP(G1014,ABNT5101!$I$3:$M$9,5)</f>
        <v>0.18</v>
      </c>
      <c r="AW1014" s="17" t="str">
        <f>_xlfn.XLOOKUP(G1014,ABNT5101!I:I,ABNT5101!L:L)</f>
        <v>-</v>
      </c>
      <c r="AX1014" s="17">
        <f>_xlfn.XLOOKUP(G1014,ABNT5101!$I:$I,ABNT5101!M:M)</f>
        <v>0.18</v>
      </c>
      <c r="AY1014" s="17" t="str">
        <f>_xlfn.XLOOKUP(G1014,ABNT5101!$I:$I,ABNT5101!N:N)</f>
        <v>-</v>
      </c>
      <c r="AZ1014" s="17">
        <f>_xlfn.XLOOKUP(G1014,ABNT5101!$I:$I,ABNT5101!O:O)</f>
        <v>16</v>
      </c>
      <c r="BA1014" s="20" t="str">
        <f t="shared" si="909"/>
        <v>NÃO ATENDE</v>
      </c>
      <c r="BB1014" s="21">
        <f t="shared" ref="BB1014" si="1215">BE1014/AU1014-1</f>
        <v>0.16400000000000015</v>
      </c>
      <c r="BC1014" s="21" t="e">
        <f t="shared" si="1214"/>
        <v>#VALUE!</v>
      </c>
      <c r="BD1014" s="21" t="str">
        <f t="shared" si="911"/>
        <v>-</v>
      </c>
      <c r="BE1014" s="22">
        <v>11.64</v>
      </c>
      <c r="BF1014" s="22" t="s">
        <v>974</v>
      </c>
      <c r="BG1014" s="22"/>
      <c r="BH1014" s="22"/>
      <c r="BI1014" s="23"/>
      <c r="BJ1014" s="22"/>
      <c r="BK1014" s="20" t="str">
        <f t="shared" si="912"/>
        <v>ATENDE</v>
      </c>
      <c r="BL1014" s="20" t="str">
        <f t="shared" si="913"/>
        <v>ATENDE</v>
      </c>
      <c r="BM1014" s="20" t="str">
        <f t="shared" si="914"/>
        <v>ATENDE</v>
      </c>
      <c r="BN1014" s="20" t="str">
        <f t="shared" si="915"/>
        <v>ATENDE</v>
      </c>
      <c r="BO1014" s="24" t="str">
        <f t="shared" si="916"/>
        <v>C4</v>
      </c>
      <c r="BP1014" s="24" t="str">
        <f t="shared" si="1202"/>
        <v>P6</v>
      </c>
      <c r="BQ1014" s="25">
        <f t="shared" si="1060"/>
        <v>-1</v>
      </c>
      <c r="BR1014" s="22"/>
      <c r="BS1014" s="22"/>
      <c r="BT1014" s="24">
        <f>IF(BP1014="-","-",_xlfn.XLOOKUP(BP1014,ABNT5101!$B$4:$B$9,ABNT5101!$C$4:$C$9))</f>
        <v>3</v>
      </c>
      <c r="BU1014" s="24">
        <f>IF(BP1014="-","-",_xlfn.XLOOKUP(BP1014,ABNT5101!$B$4:$B$9,ABNT5101!$D$4:$D$9))</f>
        <v>0.6</v>
      </c>
      <c r="BV1014" s="20" t="str">
        <f t="shared" si="918"/>
        <v>NÃO ATENDE</v>
      </c>
      <c r="BW1014" s="20" t="str">
        <f t="shared" si="1061"/>
        <v>NÃO ATENDE</v>
      </c>
      <c r="BX1014" s="20" t="str">
        <f t="shared" si="920"/>
        <v>NÃO ATENDE</v>
      </c>
      <c r="BY1014" s="24" t="s">
        <v>136</v>
      </c>
      <c r="BZ1014" s="25" t="e">
        <f t="shared" si="921"/>
        <v>#VALUE!</v>
      </c>
      <c r="CA1014" s="24"/>
      <c r="CB1014" s="24"/>
      <c r="CC1014" s="20" t="str">
        <f>IF(BY1014="-","-",_xlfn.XLOOKUP(BY1014,ABNT5101!$B$4:$B$9,ABNT5101!$C$4:$C$9))</f>
        <v>-</v>
      </c>
      <c r="CD1014" s="24" t="str">
        <f>IF(BY1014="-","-",_xlfn.XLOOKUP(BY1014,ABNT5101!$B$4:$B$9,ABNT5101!$D$4:$D$9))</f>
        <v>-</v>
      </c>
      <c r="CE1014" s="20" t="str">
        <f t="shared" si="922"/>
        <v>-</v>
      </c>
      <c r="CF1014" s="20" t="str">
        <f t="shared" si="923"/>
        <v>-</v>
      </c>
      <c r="CG1014" s="20" t="str">
        <f t="shared" si="1040"/>
        <v>-</v>
      </c>
      <c r="CH1014" s="26" t="str">
        <f>_xlfn.XLOOKUP(CI1014,'Banco de dados'!$B:$B,'Banco de dados'!$D:$D)</f>
        <v>SX LIGHTING</v>
      </c>
      <c r="CI1014" s="27" t="s">
        <v>494</v>
      </c>
      <c r="CJ1014" s="26" t="str">
        <f>_xlfn.XLOOKUP(CI1014,'Banco de dados'!$B:$B,'Banco de dados'!$E:$E)</f>
        <v>SXINEVO030K50L12CZF7PHF</v>
      </c>
      <c r="CK1014" s="26"/>
      <c r="CL1014" s="26" t="e">
        <f>IF(CK1014="-","-",_xlfn.XLOOKUP(CK1014,'Banco de dados'!$B:$B,'Banco de dados'!$E:$E))</f>
        <v>#N/A</v>
      </c>
      <c r="CM1014" s="28">
        <v>1</v>
      </c>
      <c r="CN1014" s="26">
        <f>_xlfn.XLOOKUP(CI1014,'Banco de dados'!$B:$B,'Banco de dados'!$H:$H)</f>
        <v>31</v>
      </c>
      <c r="CO1014" s="26" t="e">
        <f t="array" aca="1" ref="CO1014" ca="1">_xludf.XLOOKUP(CK1014,'Banco de dados'!$B:$B,'Banco de dados'!$H:$H)</f>
        <v>#NAME?</v>
      </c>
      <c r="CP1014" s="26" t="e">
        <f t="array" aca="1" ref="CP1014" ca="1">_xludf.XLOOKUP(CI1014,'Banco de dados'!$B:$B,'Banco de dados'!$F:$F)</f>
        <v>#NAME?</v>
      </c>
      <c r="CQ1014" s="26" t="e">
        <f t="array" aca="1" ref="CQ1014" ca="1">_xludf.XLOOKUP(CK1014,'Banco de dados'!$B:$B,'Banco de dados'!$F:$F)</f>
        <v>#NAME?</v>
      </c>
      <c r="CR1014" s="27">
        <v>0</v>
      </c>
      <c r="CS1014" s="27"/>
      <c r="CT1014" s="26" t="str">
        <f>IF(AG1014=0.5,"Suporte",IF(AND(AG1014&gt;='Braços de IP'!$B$9,AG1014&lt;='Braços de IP'!$D$9),'Braços de IP'!$E$9,IF(AND(AG1014&gt;='Braços de IP'!$B$10,AG1014&lt;='Braços de IP'!$D$10),'Braços de IP'!$E$10,IF(AND(AG1014&gt;='Braços de IP'!$B$11,AG1014&lt;='Braços de IP'!$D$11),'Braços de IP'!$E$11,IF(AND(AG1014&gt;='Braços de IP'!$B$12,AG1014&lt;='Braços de IP'!$D$12),'Braços de IP'!$E$12,IF(AND(AG1014&gt;='Braços de IP'!$B$13,AG1014&lt;='Braços de IP'!$D$13),'Braços de IP'!$E$13,IF(AND(AG1014&gt;='Braços de IP'!$B$14,AG1014&lt;='Braços de IP'!$D$14),'Braços de IP'!$E$14,"ERRO")))))))</f>
        <v>Médio I</v>
      </c>
      <c r="CU1014" s="27"/>
      <c r="CV1014" s="26" t="str">
        <f>IF($CU1014="","",VLOOKUP($CU1014,'Braços de IP'!$E$9:$I$15,2,0))</f>
        <v/>
      </c>
      <c r="CW1014" s="29" t="str">
        <f>IF($CU1014="","",VLOOKUP($CU1014,'Braços de IP'!$E$9:$I$15,5,0))</f>
        <v/>
      </c>
      <c r="CX1014" s="26"/>
      <c r="CY1014" s="26"/>
      <c r="CZ1014" s="26"/>
      <c r="DA1014" s="26"/>
      <c r="DB1014" s="26"/>
      <c r="DC1014" s="26"/>
      <c r="DD1014" s="30">
        <v>30</v>
      </c>
      <c r="DE1014" s="31">
        <v>125</v>
      </c>
      <c r="DF1014" s="30">
        <v>155</v>
      </c>
      <c r="DG1014" s="32">
        <v>0.76</v>
      </c>
      <c r="DH1014" s="34" t="s">
        <v>710</v>
      </c>
      <c r="DI1014" s="35"/>
      <c r="DJ1014" s="16"/>
      <c r="DK1014" s="16" t="s">
        <v>144</v>
      </c>
      <c r="DL1014" s="16"/>
      <c r="DM1014" s="36">
        <v>0.76</v>
      </c>
      <c r="DO1014" s="1" t="s">
        <v>472</v>
      </c>
      <c r="DP1014" s="1" t="s">
        <v>473</v>
      </c>
      <c r="DQ1014" s="1" t="s">
        <v>474</v>
      </c>
    </row>
    <row r="1015" spans="2:121" ht="15.75" customHeight="1" x14ac:dyDescent="0.25">
      <c r="B1015" s="16">
        <v>251</v>
      </c>
      <c r="C1015" s="16" t="s">
        <v>146</v>
      </c>
      <c r="D1015" s="16" t="s">
        <v>606</v>
      </c>
      <c r="E1015" s="16">
        <v>-8.0237479999999994</v>
      </c>
      <c r="F1015" s="16">
        <v>-34.945127999999997</v>
      </c>
      <c r="G1015" s="16" t="s">
        <v>160</v>
      </c>
      <c r="H1015" s="17" t="s">
        <v>136</v>
      </c>
      <c r="I1015" s="16" t="s">
        <v>135</v>
      </c>
      <c r="J1015" s="17" t="s">
        <v>137</v>
      </c>
      <c r="K1015" s="18">
        <v>40</v>
      </c>
      <c r="L1015" s="17" t="s">
        <v>138</v>
      </c>
      <c r="M1015" s="17">
        <v>0</v>
      </c>
      <c r="N1015" s="16">
        <v>250</v>
      </c>
      <c r="O1015" s="17">
        <v>1</v>
      </c>
      <c r="P1015" s="17">
        <v>0</v>
      </c>
      <c r="Q1015" s="17">
        <v>3.87</v>
      </c>
      <c r="R1015" s="16"/>
      <c r="S1015" s="16"/>
      <c r="T1015" s="16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 t="s">
        <v>139</v>
      </c>
      <c r="AB1015" s="17" t="s">
        <v>140</v>
      </c>
      <c r="AC1015" s="17">
        <v>23.4</v>
      </c>
      <c r="AD1015" s="17">
        <v>8.1</v>
      </c>
      <c r="AE1015" s="17">
        <v>1</v>
      </c>
      <c r="AF1015" s="17">
        <v>0</v>
      </c>
      <c r="AG1015" s="17">
        <v>1.7</v>
      </c>
      <c r="AH1015" s="17">
        <f t="shared" si="967"/>
        <v>1.7</v>
      </c>
      <c r="AI1015" s="17" t="s">
        <v>136</v>
      </c>
      <c r="AJ1015" s="17" t="s">
        <v>136</v>
      </c>
      <c r="AK1015" s="17" t="s">
        <v>141</v>
      </c>
      <c r="AL1015" s="17">
        <v>2</v>
      </c>
      <c r="AM1015" s="17">
        <v>0</v>
      </c>
      <c r="AN1015" s="17"/>
      <c r="AO1015" s="17">
        <v>0</v>
      </c>
      <c r="AP1015" s="17">
        <v>0</v>
      </c>
      <c r="AQ1015" s="17">
        <v>0</v>
      </c>
      <c r="AR1015" s="17" t="s">
        <v>136</v>
      </c>
      <c r="AS1015" s="19">
        <f t="shared" si="908"/>
        <v>0</v>
      </c>
      <c r="AT1015" s="19"/>
      <c r="AU1015" s="19">
        <f>VLOOKUP(G1015,ABNT5101!$I$3:$J$9,2)</f>
        <v>10</v>
      </c>
      <c r="AV1015" s="19">
        <f>VLOOKUP(G1015,ABNT5101!$I$3:$M$9,5)</f>
        <v>0.18</v>
      </c>
      <c r="AW1015" s="17" t="str">
        <f>_xlfn.XLOOKUP(G1015,ABNT5101!I:I,ABNT5101!L:L)</f>
        <v>-</v>
      </c>
      <c r="AX1015" s="17">
        <f>_xlfn.XLOOKUP(G1015,ABNT5101!$I:$I,ABNT5101!M:M)</f>
        <v>0.18</v>
      </c>
      <c r="AY1015" s="17" t="str">
        <f>_xlfn.XLOOKUP(G1015,ABNT5101!$I:$I,ABNT5101!N:N)</f>
        <v>-</v>
      </c>
      <c r="AZ1015" s="17">
        <f>_xlfn.XLOOKUP(G1015,ABNT5101!$I:$I,ABNT5101!O:O)</f>
        <v>16</v>
      </c>
      <c r="BA1015" s="20" t="str">
        <f t="shared" si="909"/>
        <v>NÃO ATENDE</v>
      </c>
      <c r="BB1015" s="21">
        <f t="shared" ref="BB1015:BC1015" si="1216">BE1015/AU1015-1</f>
        <v>0.18699999999999983</v>
      </c>
      <c r="BC1015" s="21">
        <f t="shared" si="1216"/>
        <v>3.1111111111111116</v>
      </c>
      <c r="BD1015" s="21" t="str">
        <f t="shared" si="911"/>
        <v>-</v>
      </c>
      <c r="BE1015" s="22">
        <v>11.87</v>
      </c>
      <c r="BF1015" s="22">
        <v>0.74</v>
      </c>
      <c r="BG1015" s="22"/>
      <c r="BH1015" s="22"/>
      <c r="BI1015" s="23"/>
      <c r="BJ1015" s="22"/>
      <c r="BK1015" s="20" t="str">
        <f t="shared" si="912"/>
        <v>ATENDE</v>
      </c>
      <c r="BL1015" s="20" t="str">
        <f t="shared" si="913"/>
        <v>ATENDE</v>
      </c>
      <c r="BM1015" s="20" t="str">
        <f t="shared" si="914"/>
        <v>ATENDE</v>
      </c>
      <c r="BN1015" s="20" t="str">
        <f t="shared" si="915"/>
        <v>ATENDE</v>
      </c>
      <c r="BO1015" s="24" t="str">
        <f t="shared" si="916"/>
        <v>C4</v>
      </c>
      <c r="BP1015" s="24" t="str">
        <f t="shared" si="1202"/>
        <v>P6</v>
      </c>
      <c r="BQ1015" s="25">
        <f t="shared" si="1060"/>
        <v>-1</v>
      </c>
      <c r="BR1015" s="22"/>
      <c r="BS1015" s="22"/>
      <c r="BT1015" s="24">
        <f>IF(BP1015="-","-",_xlfn.XLOOKUP(BP1015,ABNT5101!$B$4:$B$9,ABNT5101!$C$4:$C$9))</f>
        <v>3</v>
      </c>
      <c r="BU1015" s="24">
        <f>IF(BP1015="-","-",_xlfn.XLOOKUP(BP1015,ABNT5101!$B$4:$B$9,ABNT5101!$D$4:$D$9))</f>
        <v>0.6</v>
      </c>
      <c r="BV1015" s="20" t="str">
        <f t="shared" si="918"/>
        <v>NÃO ATENDE</v>
      </c>
      <c r="BW1015" s="20" t="str">
        <f t="shared" si="1061"/>
        <v>NÃO ATENDE</v>
      </c>
      <c r="BX1015" s="20" t="str">
        <f t="shared" si="920"/>
        <v>NÃO ATENDE</v>
      </c>
      <c r="BY1015" s="24" t="s">
        <v>136</v>
      </c>
      <c r="BZ1015" s="25" t="e">
        <f t="shared" si="921"/>
        <v>#VALUE!</v>
      </c>
      <c r="CA1015" s="24"/>
      <c r="CB1015" s="24"/>
      <c r="CC1015" s="20" t="str">
        <f>IF(BY1015="-","-",_xlfn.XLOOKUP(BY1015,ABNT5101!$B$4:$B$9,ABNT5101!$C$4:$C$9))</f>
        <v>-</v>
      </c>
      <c r="CD1015" s="24" t="str">
        <f>IF(BY1015="-","-",_xlfn.XLOOKUP(BY1015,ABNT5101!$B$4:$B$9,ABNT5101!$D$4:$D$9))</f>
        <v>-</v>
      </c>
      <c r="CE1015" s="20" t="str">
        <f t="shared" si="922"/>
        <v>-</v>
      </c>
      <c r="CF1015" s="20" t="str">
        <f t="shared" si="923"/>
        <v>-</v>
      </c>
      <c r="CG1015" s="20" t="str">
        <f t="shared" si="1040"/>
        <v>-</v>
      </c>
      <c r="CH1015" s="26" t="str">
        <f>_xlfn.XLOOKUP(CI1015,'Banco de dados'!$B:$B,'Banco de dados'!$D:$D)</f>
        <v>TECNOWATT</v>
      </c>
      <c r="CI1015" s="27" t="s">
        <v>477</v>
      </c>
      <c r="CJ1015" s="26" t="str">
        <f>_xlfn.XLOOKUP(CI1015,'Banco de dados'!$B:$B,'Banco de dados'!$E:$E)</f>
        <v>SIGSAGPTLRRSSNDL_30W_38IBBRS
1-10C1MUN6.5</v>
      </c>
      <c r="CK1015" s="26"/>
      <c r="CL1015" s="26" t="e">
        <f>IF(CK1015="-","-",_xlfn.XLOOKUP(CK1015,'Banco de dados'!$B:$B,'Banco de dados'!$E:$E))</f>
        <v>#N/A</v>
      </c>
      <c r="CM1015" s="28">
        <v>1</v>
      </c>
      <c r="CN1015" s="26">
        <f>_xlfn.XLOOKUP(CI1015,'Banco de dados'!$B:$B,'Banco de dados'!$H:$H)</f>
        <v>30</v>
      </c>
      <c r="CO1015" s="26" t="e">
        <f t="array" aca="1" ref="CO1015" ca="1">_xludf.XLOOKUP(CK1015,'Banco de dados'!$B:$B,'Banco de dados'!$H:$H)</f>
        <v>#NAME?</v>
      </c>
      <c r="CP1015" s="26" t="e">
        <f t="array" aca="1" ref="CP1015" ca="1">_xludf.XLOOKUP(CI1015,'Banco de dados'!$B:$B,'Banco de dados'!$F:$F)</f>
        <v>#NAME?</v>
      </c>
      <c r="CQ1015" s="26" t="e">
        <f t="array" aca="1" ref="CQ1015" ca="1">_xludf.XLOOKUP(CK1015,'Banco de dados'!$B:$B,'Banco de dados'!$F:$F)</f>
        <v>#NAME?</v>
      </c>
      <c r="CR1015" s="27">
        <v>0</v>
      </c>
      <c r="CS1015" s="27"/>
      <c r="CT1015" s="26" t="str">
        <f>IF(AG1015=0.5,"Suporte",IF(AND(AG1015&gt;='Braços de IP'!$B$9,AG1015&lt;='Braços de IP'!$D$9),'Braços de IP'!$E$9,IF(AND(AG1015&gt;='Braços de IP'!$B$10,AG1015&lt;='Braços de IP'!$D$10),'Braços de IP'!$E$10,IF(AND(AG1015&gt;='Braços de IP'!$B$11,AG1015&lt;='Braços de IP'!$D$11),'Braços de IP'!$E$11,IF(AND(AG1015&gt;='Braços de IP'!$B$12,AG1015&lt;='Braços de IP'!$D$12),'Braços de IP'!$E$12,IF(AND(AG1015&gt;='Braços de IP'!$B$13,AG1015&lt;='Braços de IP'!$D$13),'Braços de IP'!$E$13,IF(AND(AG1015&gt;='Braços de IP'!$B$14,AG1015&lt;='Braços de IP'!$D$14),'Braços de IP'!$E$14,"ERRO")))))))</f>
        <v>Médio I</v>
      </c>
      <c r="CU1015" s="27"/>
      <c r="CV1015" s="26" t="str">
        <f>IF($CU1015="","",VLOOKUP($CU1015,'Braços de IP'!$E$9:$I$15,2,0))</f>
        <v/>
      </c>
      <c r="CW1015" s="29" t="str">
        <f>IF($CU1015="","",VLOOKUP($CU1015,'Braços de IP'!$E$9:$I$15,5,0))</f>
        <v/>
      </c>
      <c r="CX1015" s="26"/>
      <c r="CY1015" s="26"/>
      <c r="CZ1015" s="26"/>
      <c r="DA1015" s="26"/>
      <c r="DB1015" s="26"/>
      <c r="DC1015" s="26"/>
      <c r="DD1015" s="30">
        <v>30</v>
      </c>
      <c r="DE1015" s="31">
        <v>125</v>
      </c>
      <c r="DF1015" s="30">
        <v>155</v>
      </c>
      <c r="DG1015" s="32">
        <v>0.76</v>
      </c>
      <c r="DH1015" s="34" t="s">
        <v>710</v>
      </c>
      <c r="DI1015" s="35"/>
      <c r="DJ1015" s="16"/>
      <c r="DK1015" s="16" t="s">
        <v>144</v>
      </c>
      <c r="DL1015" s="16"/>
      <c r="DM1015" s="36">
        <v>0.76</v>
      </c>
      <c r="DO1015" s="1" t="s">
        <v>472</v>
      </c>
      <c r="DP1015" s="1" t="s">
        <v>473</v>
      </c>
      <c r="DQ1015" s="1" t="s">
        <v>474</v>
      </c>
    </row>
    <row r="1016" spans="2:121" ht="16.5" customHeight="1" x14ac:dyDescent="0.25">
      <c r="B1016" s="16">
        <v>252</v>
      </c>
      <c r="C1016" s="16" t="s">
        <v>146</v>
      </c>
      <c r="D1016" s="16" t="s">
        <v>737</v>
      </c>
      <c r="E1016" s="16">
        <v>-8.0577749999999995</v>
      </c>
      <c r="F1016" s="16">
        <v>-34.934069000000001</v>
      </c>
      <c r="G1016" s="16" t="s">
        <v>160</v>
      </c>
      <c r="H1016" s="17" t="s">
        <v>136</v>
      </c>
      <c r="I1016" s="16" t="s">
        <v>135</v>
      </c>
      <c r="J1016" s="17" t="s">
        <v>137</v>
      </c>
      <c r="K1016" s="18">
        <v>70</v>
      </c>
      <c r="L1016" s="17" t="s">
        <v>138</v>
      </c>
      <c r="M1016" s="17">
        <v>0</v>
      </c>
      <c r="N1016" s="16">
        <v>250</v>
      </c>
      <c r="O1016" s="17">
        <v>1</v>
      </c>
      <c r="P1016" s="17">
        <v>1.72</v>
      </c>
      <c r="Q1016" s="17">
        <v>4.95</v>
      </c>
      <c r="R1016" s="16"/>
      <c r="S1016" s="16"/>
      <c r="T1016" s="16">
        <v>0</v>
      </c>
      <c r="U1016" s="17">
        <v>1.92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 t="s">
        <v>139</v>
      </c>
      <c r="AB1016" s="17" t="s">
        <v>140</v>
      </c>
      <c r="AC1016" s="17">
        <v>33.75</v>
      </c>
      <c r="AD1016" s="17">
        <v>6.57</v>
      </c>
      <c r="AE1016" s="17">
        <v>1</v>
      </c>
      <c r="AF1016" s="17">
        <v>1.33</v>
      </c>
      <c r="AG1016" s="17">
        <v>1.8</v>
      </c>
      <c r="AH1016" s="17">
        <f t="shared" si="967"/>
        <v>0.47</v>
      </c>
      <c r="AI1016" s="17" t="s">
        <v>136</v>
      </c>
      <c r="AJ1016" s="17" t="s">
        <v>136</v>
      </c>
      <c r="AK1016" s="17" t="s">
        <v>141</v>
      </c>
      <c r="AL1016" s="17">
        <v>2</v>
      </c>
      <c r="AM1016" s="17"/>
      <c r="AN1016" s="17"/>
      <c r="AO1016" s="17">
        <v>0</v>
      </c>
      <c r="AP1016" s="17">
        <v>0</v>
      </c>
      <c r="AQ1016" s="17">
        <v>0</v>
      </c>
      <c r="AR1016" s="17" t="s">
        <v>136</v>
      </c>
      <c r="AS1016" s="19">
        <f t="shared" si="908"/>
        <v>0</v>
      </c>
      <c r="AT1016" s="19"/>
      <c r="AU1016" s="19">
        <f>VLOOKUP(G1016,ABNT5101!$I$3:$J$9,2)</f>
        <v>10</v>
      </c>
      <c r="AV1016" s="19">
        <f>VLOOKUP(G1016,ABNT5101!$I$3:$M$9,5)</f>
        <v>0.18</v>
      </c>
      <c r="AW1016" s="17" t="str">
        <f>_xlfn.XLOOKUP(G1016,ABNT5101!I:I,ABNT5101!L:L)</f>
        <v>-</v>
      </c>
      <c r="AX1016" s="17">
        <f>_xlfn.XLOOKUP(G1016,ABNT5101!$I:$I,ABNT5101!M:M)</f>
        <v>0.18</v>
      </c>
      <c r="AY1016" s="17" t="str">
        <f>_xlfn.XLOOKUP(G1016,ABNT5101!$I:$I,ABNT5101!N:N)</f>
        <v>-</v>
      </c>
      <c r="AZ1016" s="17">
        <f>_xlfn.XLOOKUP(G1016,ABNT5101!$I:$I,ABNT5101!O:O)</f>
        <v>16</v>
      </c>
      <c r="BA1016" s="20" t="str">
        <f t="shared" si="909"/>
        <v>ATENDE</v>
      </c>
      <c r="BB1016" s="21">
        <f t="shared" ref="BB1016:BC1016" si="1217">BE1016/AU1016-1</f>
        <v>3.1000000000000139E-2</v>
      </c>
      <c r="BC1016" s="21">
        <f t="shared" si="1217"/>
        <v>1</v>
      </c>
      <c r="BD1016" s="21" t="str">
        <f t="shared" si="911"/>
        <v>-</v>
      </c>
      <c r="BE1016" s="22">
        <v>10.31</v>
      </c>
      <c r="BF1016" s="22">
        <v>0.36</v>
      </c>
      <c r="BG1016" s="22"/>
      <c r="BH1016" s="22"/>
      <c r="BI1016" s="23"/>
      <c r="BJ1016" s="22"/>
      <c r="BK1016" s="20" t="str">
        <f t="shared" si="912"/>
        <v>ATENDE</v>
      </c>
      <c r="BL1016" s="20" t="str">
        <f t="shared" si="913"/>
        <v>ATENDE</v>
      </c>
      <c r="BM1016" s="20" t="str">
        <f t="shared" si="914"/>
        <v>ATENDE</v>
      </c>
      <c r="BN1016" s="20" t="str">
        <f t="shared" si="915"/>
        <v>ATENDE</v>
      </c>
      <c r="BO1016" s="24" t="str">
        <f t="shared" si="916"/>
        <v>C4</v>
      </c>
      <c r="BP1016" s="24" t="str">
        <f t="shared" si="1202"/>
        <v>P6</v>
      </c>
      <c r="BQ1016" s="25">
        <f t="shared" si="1060"/>
        <v>2.02</v>
      </c>
      <c r="BR1016" s="22">
        <v>9.06</v>
      </c>
      <c r="BS1016" s="22">
        <v>2.73</v>
      </c>
      <c r="BT1016" s="24">
        <f>IF(BP1016="-","-",_xlfn.XLOOKUP(BP1016,ABNT5101!$B$4:$B$9,ABNT5101!$C$4:$C$9))</f>
        <v>3</v>
      </c>
      <c r="BU1016" s="24">
        <f>IF(BP1016="-","-",_xlfn.XLOOKUP(BP1016,ABNT5101!$B$4:$B$9,ABNT5101!$D$4:$D$9))</f>
        <v>0.6</v>
      </c>
      <c r="BV1016" s="20" t="str">
        <f t="shared" si="918"/>
        <v>ATENDE</v>
      </c>
      <c r="BW1016" s="20" t="str">
        <f t="shared" si="1061"/>
        <v>ATENDE</v>
      </c>
      <c r="BX1016" s="20" t="str">
        <f t="shared" si="920"/>
        <v>ATENDE</v>
      </c>
      <c r="BY1016" s="24" t="str">
        <f t="shared" ref="BY1016:BY1060" si="1218">BP1016</f>
        <v>P6</v>
      </c>
      <c r="BZ1016" s="25">
        <f t="shared" si="921"/>
        <v>1.5500000000000003</v>
      </c>
      <c r="CA1016" s="24">
        <v>7.65</v>
      </c>
      <c r="CB1016" s="24">
        <v>3.07</v>
      </c>
      <c r="CC1016" s="20">
        <f>IF(BY1016="-","-",_xlfn.XLOOKUP(BY1016,ABNT5101!$B$4:$B$9,ABNT5101!$C$4:$C$9))</f>
        <v>3</v>
      </c>
      <c r="CD1016" s="24">
        <f>IF(BY1016="-","-",_xlfn.XLOOKUP(BY1016,ABNT5101!$B$4:$B$9,ABNT5101!$D$4:$D$9))</f>
        <v>0.6</v>
      </c>
      <c r="CE1016" s="20" t="str">
        <f t="shared" si="922"/>
        <v>ATENDE</v>
      </c>
      <c r="CF1016" s="20" t="str">
        <f t="shared" si="923"/>
        <v>ATENDE</v>
      </c>
      <c r="CG1016" s="20" t="str">
        <f t="shared" si="1040"/>
        <v>ATENDE</v>
      </c>
      <c r="CH1016" s="26" t="str">
        <f>_xlfn.XLOOKUP(CI1016,'Banco de dados'!$B:$B,'Banco de dados'!$D:$D)</f>
        <v>LEDSTAR</v>
      </c>
      <c r="CI1016" s="27" t="s">
        <v>493</v>
      </c>
      <c r="CJ1016" s="26" t="str">
        <f>_xlfn.XLOOKUP(CI1016,'Banco de dados'!$B:$B,'Banco de dados'!$E:$E)</f>
        <v>LUM LED SL VT 9.1 35W</v>
      </c>
      <c r="CK1016" s="26"/>
      <c r="CL1016" s="26" t="e">
        <f>IF(CK1016="-","-",_xlfn.XLOOKUP(CK1016,'Banco de dados'!$B:$B,'Banco de dados'!$E:$E))</f>
        <v>#N/A</v>
      </c>
      <c r="CM1016" s="28">
        <v>1</v>
      </c>
      <c r="CN1016" s="26">
        <f>_xlfn.XLOOKUP(CI1016,'Banco de dados'!$B:$B,'Banco de dados'!$H:$H)</f>
        <v>35</v>
      </c>
      <c r="CO1016" s="26" t="e">
        <f t="array" aca="1" ref="CO1016" ca="1">_xludf.XLOOKUP(CK1016,'Banco de dados'!$B:$B,'Banco de dados'!$H:$H)</f>
        <v>#NAME?</v>
      </c>
      <c r="CP1016" s="26" t="e">
        <f t="array" aca="1" ref="CP1016" ca="1">_xludf.XLOOKUP(CI1016,'Banco de dados'!$B:$B,'Banco de dados'!$F:$F)</f>
        <v>#NAME?</v>
      </c>
      <c r="CQ1016" s="26" t="e">
        <f t="array" aca="1" ref="CQ1016" ca="1">_xludf.XLOOKUP(CK1016,'Banco de dados'!$B:$B,'Banco de dados'!$F:$F)</f>
        <v>#NAME?</v>
      </c>
      <c r="CR1016" s="27">
        <v>0</v>
      </c>
      <c r="CS1016" s="27"/>
      <c r="CT1016" s="26" t="str">
        <f>IF(AG1016=0.5,"Suporte",IF(AND(AG1016&gt;='Braços de IP'!$B$9,AG1016&lt;='Braços de IP'!$D$9),'Braços de IP'!$E$9,IF(AND(AG1016&gt;='Braços de IP'!$B$10,AG1016&lt;='Braços de IP'!$D$10),'Braços de IP'!$E$10,IF(AND(AG1016&gt;='Braços de IP'!$B$11,AG1016&lt;='Braços de IP'!$D$11),'Braços de IP'!$E$11,IF(AND(AG1016&gt;='Braços de IP'!$B$12,AG1016&lt;='Braços de IP'!$D$12),'Braços de IP'!$E$12,IF(AND(AG1016&gt;='Braços de IP'!$B$13,AG1016&lt;='Braços de IP'!$D$13),'Braços de IP'!$E$13,IF(AND(AG1016&gt;='Braços de IP'!$B$14,AG1016&lt;='Braços de IP'!$D$14),'Braços de IP'!$E$14,"ERRO")))))))</f>
        <v>Médio I</v>
      </c>
      <c r="CU1016" s="27"/>
      <c r="CV1016" s="26" t="str">
        <f>IF($CU1016="","",VLOOKUP($CU1016,'Braços de IP'!$E$9:$I$15,2,0))</f>
        <v/>
      </c>
      <c r="CW1016" s="29" t="str">
        <f>IF($CU1016="","",VLOOKUP($CU1016,'Braços de IP'!$E$9:$I$15,5,0))</f>
        <v/>
      </c>
      <c r="CX1016" s="26"/>
      <c r="CY1016" s="26"/>
      <c r="CZ1016" s="26"/>
      <c r="DA1016" s="26"/>
      <c r="DB1016" s="26"/>
      <c r="DC1016" s="26"/>
      <c r="DD1016" s="30">
        <v>30</v>
      </c>
      <c r="DE1016" s="31">
        <v>125</v>
      </c>
      <c r="DF1016" s="30">
        <v>155</v>
      </c>
      <c r="DG1016" s="32">
        <v>0.76</v>
      </c>
      <c r="DH1016" s="34" t="s">
        <v>710</v>
      </c>
      <c r="DI1016" s="35"/>
      <c r="DJ1016" s="16"/>
      <c r="DK1016" s="16" t="s">
        <v>144</v>
      </c>
      <c r="DL1016" s="16"/>
      <c r="DM1016" s="36">
        <v>0.76</v>
      </c>
      <c r="DO1016" s="1" t="s">
        <v>472</v>
      </c>
      <c r="DP1016" s="1" t="s">
        <v>473</v>
      </c>
      <c r="DQ1016" s="1" t="s">
        <v>474</v>
      </c>
    </row>
    <row r="1017" spans="2:121" ht="15.75" customHeight="1" x14ac:dyDescent="0.25">
      <c r="B1017" s="16">
        <v>252</v>
      </c>
      <c r="C1017" s="16" t="s">
        <v>146</v>
      </c>
      <c r="D1017" s="16" t="s">
        <v>737</v>
      </c>
      <c r="E1017" s="16">
        <v>-8.0577749999999995</v>
      </c>
      <c r="F1017" s="16">
        <v>-34.934069000000001</v>
      </c>
      <c r="G1017" s="16" t="s">
        <v>160</v>
      </c>
      <c r="H1017" s="17" t="s">
        <v>136</v>
      </c>
      <c r="I1017" s="16" t="s">
        <v>135</v>
      </c>
      <c r="J1017" s="17" t="s">
        <v>137</v>
      </c>
      <c r="K1017" s="18">
        <v>70</v>
      </c>
      <c r="L1017" s="17" t="s">
        <v>138</v>
      </c>
      <c r="M1017" s="17">
        <v>0</v>
      </c>
      <c r="N1017" s="16">
        <v>250</v>
      </c>
      <c r="O1017" s="17">
        <v>1</v>
      </c>
      <c r="P1017" s="17">
        <v>1.72</v>
      </c>
      <c r="Q1017" s="17">
        <v>4.95</v>
      </c>
      <c r="R1017" s="16"/>
      <c r="S1017" s="16"/>
      <c r="T1017" s="16">
        <v>0</v>
      </c>
      <c r="U1017" s="17">
        <v>1.92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 t="s">
        <v>139</v>
      </c>
      <c r="AB1017" s="17" t="s">
        <v>140</v>
      </c>
      <c r="AC1017" s="17">
        <v>33.75</v>
      </c>
      <c r="AD1017" s="17">
        <v>6.57</v>
      </c>
      <c r="AE1017" s="17">
        <v>1</v>
      </c>
      <c r="AF1017" s="17">
        <v>1.33</v>
      </c>
      <c r="AG1017" s="17">
        <v>1.8</v>
      </c>
      <c r="AH1017" s="17">
        <f t="shared" si="967"/>
        <v>0.47</v>
      </c>
      <c r="AI1017" s="17" t="s">
        <v>136</v>
      </c>
      <c r="AJ1017" s="17" t="s">
        <v>136</v>
      </c>
      <c r="AK1017" s="17" t="s">
        <v>141</v>
      </c>
      <c r="AL1017" s="17">
        <v>2</v>
      </c>
      <c r="AM1017" s="17"/>
      <c r="AN1017" s="17"/>
      <c r="AO1017" s="17">
        <v>0</v>
      </c>
      <c r="AP1017" s="17">
        <v>0</v>
      </c>
      <c r="AQ1017" s="17">
        <v>0</v>
      </c>
      <c r="AR1017" s="17" t="s">
        <v>136</v>
      </c>
      <c r="AS1017" s="19">
        <f t="shared" si="908"/>
        <v>0</v>
      </c>
      <c r="AT1017" s="19"/>
      <c r="AU1017" s="19">
        <f>VLOOKUP(G1017,ABNT5101!$I$3:$J$9,2)</f>
        <v>10</v>
      </c>
      <c r="AV1017" s="19">
        <f>VLOOKUP(G1017,ABNT5101!$I$3:$M$9,5)</f>
        <v>0.18</v>
      </c>
      <c r="AW1017" s="17" t="str">
        <f>_xlfn.XLOOKUP(G1017,ABNT5101!I:I,ABNT5101!L:L)</f>
        <v>-</v>
      </c>
      <c r="AX1017" s="17">
        <f>_xlfn.XLOOKUP(G1017,ABNT5101!$I:$I,ABNT5101!M:M)</f>
        <v>0.18</v>
      </c>
      <c r="AY1017" s="17" t="str">
        <f>_xlfn.XLOOKUP(G1017,ABNT5101!$I:$I,ABNT5101!N:N)</f>
        <v>-</v>
      </c>
      <c r="AZ1017" s="17">
        <f>_xlfn.XLOOKUP(G1017,ABNT5101!$I:$I,ABNT5101!O:O)</f>
        <v>16</v>
      </c>
      <c r="BA1017" s="20" t="str">
        <f t="shared" si="909"/>
        <v>ATENDE</v>
      </c>
      <c r="BB1017" s="21">
        <f t="shared" ref="BB1017:BC1017" si="1219">BE1017/AU1017-1</f>
        <v>0</v>
      </c>
      <c r="BC1017" s="21">
        <f t="shared" si="1219"/>
        <v>1.0555555555555558</v>
      </c>
      <c r="BD1017" s="21" t="str">
        <f t="shared" si="911"/>
        <v>-</v>
      </c>
      <c r="BE1017" s="22">
        <v>10</v>
      </c>
      <c r="BF1017" s="22">
        <v>0.37</v>
      </c>
      <c r="BG1017" s="22"/>
      <c r="BH1017" s="22"/>
      <c r="BI1017" s="23"/>
      <c r="BJ1017" s="22"/>
      <c r="BK1017" s="20" t="str">
        <f t="shared" si="912"/>
        <v>ATENDE</v>
      </c>
      <c r="BL1017" s="20" t="str">
        <f t="shared" si="913"/>
        <v>ATENDE</v>
      </c>
      <c r="BM1017" s="20" t="str">
        <f t="shared" si="914"/>
        <v>ATENDE</v>
      </c>
      <c r="BN1017" s="20" t="str">
        <f t="shared" si="915"/>
        <v>ATENDE</v>
      </c>
      <c r="BO1017" s="24" t="str">
        <f t="shared" si="916"/>
        <v>C4</v>
      </c>
      <c r="BP1017" s="24" t="str">
        <f t="shared" si="1202"/>
        <v>P6</v>
      </c>
      <c r="BQ1017" s="25">
        <f t="shared" si="1060"/>
        <v>1.8800000000000003</v>
      </c>
      <c r="BR1017" s="22">
        <v>8.64</v>
      </c>
      <c r="BS1017" s="22">
        <v>1.88</v>
      </c>
      <c r="BT1017" s="24">
        <f>IF(BP1017="-","-",_xlfn.XLOOKUP(BP1017,ABNT5101!$B$4:$B$9,ABNT5101!$C$4:$C$9))</f>
        <v>3</v>
      </c>
      <c r="BU1017" s="24">
        <f>IF(BP1017="-","-",_xlfn.XLOOKUP(BP1017,ABNT5101!$B$4:$B$9,ABNT5101!$D$4:$D$9))</f>
        <v>0.6</v>
      </c>
      <c r="BV1017" s="20" t="str">
        <f t="shared" si="918"/>
        <v>ATENDE</v>
      </c>
      <c r="BW1017" s="20" t="str">
        <f t="shared" si="1061"/>
        <v>ATENDE</v>
      </c>
      <c r="BX1017" s="20" t="str">
        <f t="shared" si="920"/>
        <v>ATENDE</v>
      </c>
      <c r="BY1017" s="24" t="str">
        <f t="shared" si="1218"/>
        <v>P6</v>
      </c>
      <c r="BZ1017" s="25">
        <f t="shared" si="921"/>
        <v>1.3366666666666664</v>
      </c>
      <c r="CA1017" s="24">
        <v>7.01</v>
      </c>
      <c r="CB1017" s="24">
        <v>3.21</v>
      </c>
      <c r="CC1017" s="20">
        <f>IF(BY1017="-","-",_xlfn.XLOOKUP(BY1017,ABNT5101!$B$4:$B$9,ABNT5101!$C$4:$C$9))</f>
        <v>3</v>
      </c>
      <c r="CD1017" s="24">
        <f>IF(BY1017="-","-",_xlfn.XLOOKUP(BY1017,ABNT5101!$B$4:$B$9,ABNT5101!$D$4:$D$9))</f>
        <v>0.6</v>
      </c>
      <c r="CE1017" s="20" t="str">
        <f t="shared" si="922"/>
        <v>ATENDE</v>
      </c>
      <c r="CF1017" s="20" t="str">
        <f t="shared" si="923"/>
        <v>ATENDE</v>
      </c>
      <c r="CG1017" s="20" t="str">
        <f t="shared" si="1040"/>
        <v>ATENDE</v>
      </c>
      <c r="CH1017" s="26" t="str">
        <f>_xlfn.XLOOKUP(CI1017,'Banco de dados'!$B:$B,'Banco de dados'!$D:$D)</f>
        <v>SX LIGHTING</v>
      </c>
      <c r="CI1017" s="27" t="s">
        <v>494</v>
      </c>
      <c r="CJ1017" s="26" t="str">
        <f>_xlfn.XLOOKUP(CI1017,'Banco de dados'!$B:$B,'Banco de dados'!$E:$E)</f>
        <v>SXINEVO030K50L12CZF7PHF</v>
      </c>
      <c r="CK1017" s="26"/>
      <c r="CL1017" s="26" t="e">
        <f>IF(CK1017="-","-",_xlfn.XLOOKUP(CK1017,'Banco de dados'!$B:$B,'Banco de dados'!$E:$E))</f>
        <v>#N/A</v>
      </c>
      <c r="CM1017" s="28">
        <v>1</v>
      </c>
      <c r="CN1017" s="26">
        <f>_xlfn.XLOOKUP(CI1017,'Banco de dados'!$B:$B,'Banco de dados'!$H:$H)</f>
        <v>31</v>
      </c>
      <c r="CO1017" s="26" t="e">
        <f t="array" aca="1" ref="CO1017" ca="1">_xludf.XLOOKUP(CK1017,'Banco de dados'!$B:$B,'Banco de dados'!$H:$H)</f>
        <v>#NAME?</v>
      </c>
      <c r="CP1017" s="26" t="e">
        <f t="array" aca="1" ref="CP1017" ca="1">_xludf.XLOOKUP(CI1017,'Banco de dados'!$B:$B,'Banco de dados'!$F:$F)</f>
        <v>#NAME?</v>
      </c>
      <c r="CQ1017" s="26" t="e">
        <f t="array" aca="1" ref="CQ1017" ca="1">_xludf.XLOOKUP(CK1017,'Banco de dados'!$B:$B,'Banco de dados'!$F:$F)</f>
        <v>#NAME?</v>
      </c>
      <c r="CR1017" s="27">
        <v>0</v>
      </c>
      <c r="CS1017" s="27"/>
      <c r="CT1017" s="26" t="str">
        <f>IF(AG1017=0.5,"Suporte",IF(AND(AG1017&gt;='Braços de IP'!$B$9,AG1017&lt;='Braços de IP'!$D$9),'Braços de IP'!$E$9,IF(AND(AG1017&gt;='Braços de IP'!$B$10,AG1017&lt;='Braços de IP'!$D$10),'Braços de IP'!$E$10,IF(AND(AG1017&gt;='Braços de IP'!$B$11,AG1017&lt;='Braços de IP'!$D$11),'Braços de IP'!$E$11,IF(AND(AG1017&gt;='Braços de IP'!$B$12,AG1017&lt;='Braços de IP'!$D$12),'Braços de IP'!$E$12,IF(AND(AG1017&gt;='Braços de IP'!$B$13,AG1017&lt;='Braços de IP'!$D$13),'Braços de IP'!$E$13,IF(AND(AG1017&gt;='Braços de IP'!$B$14,AG1017&lt;='Braços de IP'!$D$14),'Braços de IP'!$E$14,"ERRO")))))))</f>
        <v>Médio I</v>
      </c>
      <c r="CU1017" s="27"/>
      <c r="CV1017" s="26" t="str">
        <f>IF($CU1017="","",VLOOKUP($CU1017,'Braços de IP'!$E$9:$I$15,2,0))</f>
        <v/>
      </c>
      <c r="CW1017" s="29" t="str">
        <f>IF($CU1017="","",VLOOKUP($CU1017,'Braços de IP'!$E$9:$I$15,5,0))</f>
        <v/>
      </c>
      <c r="CX1017" s="26"/>
      <c r="CY1017" s="26"/>
      <c r="CZ1017" s="26"/>
      <c r="DA1017" s="26"/>
      <c r="DB1017" s="26"/>
      <c r="DC1017" s="26"/>
      <c r="DD1017" s="30">
        <v>30</v>
      </c>
      <c r="DE1017" s="31">
        <v>125</v>
      </c>
      <c r="DF1017" s="30">
        <v>155</v>
      </c>
      <c r="DG1017" s="32">
        <v>0.76</v>
      </c>
      <c r="DH1017" s="34" t="s">
        <v>710</v>
      </c>
      <c r="DI1017" s="35"/>
      <c r="DJ1017" s="16"/>
      <c r="DK1017" s="16" t="s">
        <v>144</v>
      </c>
      <c r="DL1017" s="16"/>
      <c r="DM1017" s="36">
        <v>0.76</v>
      </c>
      <c r="DO1017" s="1" t="s">
        <v>472</v>
      </c>
      <c r="DP1017" s="1" t="s">
        <v>473</v>
      </c>
      <c r="DQ1017" s="1" t="s">
        <v>474</v>
      </c>
    </row>
    <row r="1018" spans="2:121" ht="15.75" customHeight="1" x14ac:dyDescent="0.25">
      <c r="B1018" s="16">
        <v>252</v>
      </c>
      <c r="C1018" s="16" t="s">
        <v>146</v>
      </c>
      <c r="D1018" s="16" t="s">
        <v>737</v>
      </c>
      <c r="E1018" s="16">
        <v>-8.0577749999999995</v>
      </c>
      <c r="F1018" s="16">
        <v>-34.934069000000001</v>
      </c>
      <c r="G1018" s="16" t="s">
        <v>160</v>
      </c>
      <c r="H1018" s="17" t="s">
        <v>136</v>
      </c>
      <c r="I1018" s="16" t="s">
        <v>135</v>
      </c>
      <c r="J1018" s="17" t="s">
        <v>137</v>
      </c>
      <c r="K1018" s="18">
        <v>70</v>
      </c>
      <c r="L1018" s="17" t="s">
        <v>138</v>
      </c>
      <c r="M1018" s="17">
        <v>0</v>
      </c>
      <c r="N1018" s="16">
        <v>250</v>
      </c>
      <c r="O1018" s="17">
        <v>1</v>
      </c>
      <c r="P1018" s="17">
        <v>1.72</v>
      </c>
      <c r="Q1018" s="17">
        <v>4.95</v>
      </c>
      <c r="R1018" s="16"/>
      <c r="S1018" s="16"/>
      <c r="T1018" s="16">
        <v>0</v>
      </c>
      <c r="U1018" s="17">
        <v>1.92</v>
      </c>
      <c r="V1018" s="17">
        <v>0</v>
      </c>
      <c r="W1018" s="17">
        <v>0</v>
      </c>
      <c r="X1018" s="17">
        <v>0</v>
      </c>
      <c r="Y1018" s="17">
        <v>0</v>
      </c>
      <c r="Z1018" s="17">
        <v>0</v>
      </c>
      <c r="AA1018" s="17" t="s">
        <v>139</v>
      </c>
      <c r="AB1018" s="17" t="s">
        <v>140</v>
      </c>
      <c r="AC1018" s="17">
        <v>33.75</v>
      </c>
      <c r="AD1018" s="17">
        <v>6.57</v>
      </c>
      <c r="AE1018" s="17">
        <v>1</v>
      </c>
      <c r="AF1018" s="17">
        <v>1.33</v>
      </c>
      <c r="AG1018" s="17">
        <v>1.8</v>
      </c>
      <c r="AH1018" s="17">
        <f t="shared" si="967"/>
        <v>0.47</v>
      </c>
      <c r="AI1018" s="17" t="s">
        <v>136</v>
      </c>
      <c r="AJ1018" s="17" t="s">
        <v>136</v>
      </c>
      <c r="AK1018" s="17" t="s">
        <v>141</v>
      </c>
      <c r="AL1018" s="17">
        <v>2</v>
      </c>
      <c r="AM1018" s="17"/>
      <c r="AN1018" s="17"/>
      <c r="AO1018" s="17">
        <v>0</v>
      </c>
      <c r="AP1018" s="17">
        <v>0</v>
      </c>
      <c r="AQ1018" s="17">
        <v>0</v>
      </c>
      <c r="AR1018" s="17" t="s">
        <v>136</v>
      </c>
      <c r="AS1018" s="19">
        <f t="shared" si="908"/>
        <v>0</v>
      </c>
      <c r="AT1018" s="19"/>
      <c r="AU1018" s="19">
        <f>VLOOKUP(G1018,ABNT5101!$I$3:$J$9,2)</f>
        <v>10</v>
      </c>
      <c r="AV1018" s="19">
        <f>VLOOKUP(G1018,ABNT5101!$I$3:$M$9,5)</f>
        <v>0.18</v>
      </c>
      <c r="AW1018" s="17" t="str">
        <f>_xlfn.XLOOKUP(G1018,ABNT5101!I:I,ABNT5101!L:L)</f>
        <v>-</v>
      </c>
      <c r="AX1018" s="17">
        <f>_xlfn.XLOOKUP(G1018,ABNT5101!$I:$I,ABNT5101!M:M)</f>
        <v>0.18</v>
      </c>
      <c r="AY1018" s="17" t="str">
        <f>_xlfn.XLOOKUP(G1018,ABNT5101!$I:$I,ABNT5101!N:N)</f>
        <v>-</v>
      </c>
      <c r="AZ1018" s="17">
        <f>_xlfn.XLOOKUP(G1018,ABNT5101!$I:$I,ABNT5101!O:O)</f>
        <v>16</v>
      </c>
      <c r="BA1018" s="20" t="str">
        <f t="shared" si="909"/>
        <v>ATENDE</v>
      </c>
      <c r="BB1018" s="21">
        <f t="shared" ref="BB1018:BC1018" si="1220">BE1018/AU1018-1</f>
        <v>9.9999999999988987E-4</v>
      </c>
      <c r="BC1018" s="21">
        <f t="shared" si="1220"/>
        <v>1.3888888888888888</v>
      </c>
      <c r="BD1018" s="21" t="str">
        <f t="shared" si="911"/>
        <v>-</v>
      </c>
      <c r="BE1018" s="22">
        <v>10.01</v>
      </c>
      <c r="BF1018" s="22">
        <v>0.43</v>
      </c>
      <c r="BG1018" s="22"/>
      <c r="BH1018" s="22"/>
      <c r="BI1018" s="23"/>
      <c r="BJ1018" s="22"/>
      <c r="BK1018" s="20" t="str">
        <f t="shared" si="912"/>
        <v>ATENDE</v>
      </c>
      <c r="BL1018" s="20" t="str">
        <f t="shared" si="913"/>
        <v>ATENDE</v>
      </c>
      <c r="BM1018" s="20" t="str">
        <f t="shared" si="914"/>
        <v>ATENDE</v>
      </c>
      <c r="BN1018" s="20" t="str">
        <f t="shared" si="915"/>
        <v>ATENDE</v>
      </c>
      <c r="BO1018" s="24" t="str">
        <f t="shared" si="916"/>
        <v>C4</v>
      </c>
      <c r="BP1018" s="24" t="str">
        <f t="shared" si="1202"/>
        <v>P6</v>
      </c>
      <c r="BQ1018" s="25">
        <f t="shared" si="1060"/>
        <v>1.8633333333333333</v>
      </c>
      <c r="BR1018" s="22">
        <v>8.59</v>
      </c>
      <c r="BS1018" s="22">
        <v>3.2</v>
      </c>
      <c r="BT1018" s="24">
        <f>IF(BP1018="-","-",_xlfn.XLOOKUP(BP1018,ABNT5101!$B$4:$B$9,ABNT5101!$C$4:$C$9))</f>
        <v>3</v>
      </c>
      <c r="BU1018" s="24">
        <f>IF(BP1018="-","-",_xlfn.XLOOKUP(BP1018,ABNT5101!$B$4:$B$9,ABNT5101!$D$4:$D$9))</f>
        <v>0.6</v>
      </c>
      <c r="BV1018" s="20" t="str">
        <f t="shared" si="918"/>
        <v>ATENDE</v>
      </c>
      <c r="BW1018" s="20" t="str">
        <f t="shared" si="1061"/>
        <v>ATENDE</v>
      </c>
      <c r="BX1018" s="20" t="str">
        <f t="shared" si="920"/>
        <v>ATENDE</v>
      </c>
      <c r="BY1018" s="24" t="str">
        <f t="shared" si="1218"/>
        <v>P6</v>
      </c>
      <c r="BZ1018" s="25">
        <f t="shared" si="921"/>
        <v>1.1033333333333331</v>
      </c>
      <c r="CA1018" s="24">
        <v>6.31</v>
      </c>
      <c r="CB1018" s="24">
        <v>3.63</v>
      </c>
      <c r="CC1018" s="20">
        <f>IF(BY1018="-","-",_xlfn.XLOOKUP(BY1018,ABNT5101!$B$4:$B$9,ABNT5101!$C$4:$C$9))</f>
        <v>3</v>
      </c>
      <c r="CD1018" s="24">
        <f>IF(BY1018="-","-",_xlfn.XLOOKUP(BY1018,ABNT5101!$B$4:$B$9,ABNT5101!$D$4:$D$9))</f>
        <v>0.6</v>
      </c>
      <c r="CE1018" s="20" t="str">
        <f t="shared" si="922"/>
        <v>ATENDE</v>
      </c>
      <c r="CF1018" s="20" t="str">
        <f t="shared" si="923"/>
        <v>ATENDE</v>
      </c>
      <c r="CG1018" s="20" t="str">
        <f t="shared" si="1040"/>
        <v>ATENDE</v>
      </c>
      <c r="CH1018" s="26" t="str">
        <f>_xlfn.XLOOKUP(CI1018,'Banco de dados'!$B:$B,'Banco de dados'!$D:$D)</f>
        <v>TECNOWATT</v>
      </c>
      <c r="CI1018" s="27" t="s">
        <v>477</v>
      </c>
      <c r="CJ1018" s="26" t="str">
        <f>_xlfn.XLOOKUP(CI1018,'Banco de dados'!$B:$B,'Banco de dados'!$E:$E)</f>
        <v>SIGSAGPTLRRSSNDL_30W_38IBBRS
1-10C1MUN6.5</v>
      </c>
      <c r="CK1018" s="26"/>
      <c r="CL1018" s="26" t="e">
        <f>IF(CK1018="-","-",_xlfn.XLOOKUP(CK1018,'Banco de dados'!$B:$B,'Banco de dados'!$E:$E))</f>
        <v>#N/A</v>
      </c>
      <c r="CM1018" s="28">
        <v>1</v>
      </c>
      <c r="CN1018" s="26">
        <f>_xlfn.XLOOKUP(CI1018,'Banco de dados'!$B:$B,'Banco de dados'!$H:$H)</f>
        <v>30</v>
      </c>
      <c r="CO1018" s="26" t="e">
        <f t="array" aca="1" ref="CO1018" ca="1">_xludf.XLOOKUP(CK1018,'Banco de dados'!$B:$B,'Banco de dados'!$H:$H)</f>
        <v>#NAME?</v>
      </c>
      <c r="CP1018" s="26" t="e">
        <f t="array" aca="1" ref="CP1018" ca="1">_xludf.XLOOKUP(CI1018,'Banco de dados'!$B:$B,'Banco de dados'!$F:$F)</f>
        <v>#NAME?</v>
      </c>
      <c r="CQ1018" s="26" t="e">
        <f t="array" aca="1" ref="CQ1018" ca="1">_xludf.XLOOKUP(CK1018,'Banco de dados'!$B:$B,'Banco de dados'!$F:$F)</f>
        <v>#NAME?</v>
      </c>
      <c r="CR1018" s="27">
        <v>0</v>
      </c>
      <c r="CS1018" s="27"/>
      <c r="CT1018" s="26" t="str">
        <f>IF(AG1018=0.5,"Suporte",IF(AND(AG1018&gt;='Braços de IP'!$B$9,AG1018&lt;='Braços de IP'!$D$9),'Braços de IP'!$E$9,IF(AND(AG1018&gt;='Braços de IP'!$B$10,AG1018&lt;='Braços de IP'!$D$10),'Braços de IP'!$E$10,IF(AND(AG1018&gt;='Braços de IP'!$B$11,AG1018&lt;='Braços de IP'!$D$11),'Braços de IP'!$E$11,IF(AND(AG1018&gt;='Braços de IP'!$B$12,AG1018&lt;='Braços de IP'!$D$12),'Braços de IP'!$E$12,IF(AND(AG1018&gt;='Braços de IP'!$B$13,AG1018&lt;='Braços de IP'!$D$13),'Braços de IP'!$E$13,IF(AND(AG1018&gt;='Braços de IP'!$B$14,AG1018&lt;='Braços de IP'!$D$14),'Braços de IP'!$E$14,"ERRO")))))))</f>
        <v>Médio I</v>
      </c>
      <c r="CU1018" s="27"/>
      <c r="CV1018" s="26" t="str">
        <f>IF($CU1018="","",VLOOKUP($CU1018,'Braços de IP'!$E$9:$I$15,2,0))</f>
        <v/>
      </c>
      <c r="CW1018" s="29" t="str">
        <f>IF($CU1018="","",VLOOKUP($CU1018,'Braços de IP'!$E$9:$I$15,5,0))</f>
        <v/>
      </c>
      <c r="CX1018" s="26"/>
      <c r="CY1018" s="26"/>
      <c r="CZ1018" s="26"/>
      <c r="DA1018" s="26"/>
      <c r="DB1018" s="26"/>
      <c r="DC1018" s="26"/>
      <c r="DD1018" s="30">
        <v>30</v>
      </c>
      <c r="DE1018" s="31">
        <v>125</v>
      </c>
      <c r="DF1018" s="30">
        <v>155</v>
      </c>
      <c r="DG1018" s="32">
        <v>0.76</v>
      </c>
      <c r="DH1018" s="34" t="s">
        <v>710</v>
      </c>
      <c r="DI1018" s="35"/>
      <c r="DJ1018" s="16"/>
      <c r="DK1018" s="16" t="s">
        <v>144</v>
      </c>
      <c r="DL1018" s="16"/>
      <c r="DM1018" s="36">
        <v>0.76</v>
      </c>
      <c r="DO1018" s="1" t="s">
        <v>472</v>
      </c>
      <c r="DP1018" s="1" t="s">
        <v>473</v>
      </c>
      <c r="DQ1018" s="1" t="s">
        <v>474</v>
      </c>
    </row>
    <row r="1019" spans="2:121" ht="15.75" customHeight="1" x14ac:dyDescent="0.25">
      <c r="B1019" s="16">
        <v>253</v>
      </c>
      <c r="C1019" s="16" t="s">
        <v>176</v>
      </c>
      <c r="D1019" s="16" t="s">
        <v>738</v>
      </c>
      <c r="E1019" s="16">
        <v>-8.0493020000000008</v>
      </c>
      <c r="F1019" s="16">
        <v>-34.919531999999997</v>
      </c>
      <c r="G1019" s="16" t="s">
        <v>160</v>
      </c>
      <c r="H1019" s="17" t="s">
        <v>136</v>
      </c>
      <c r="I1019" s="16" t="s">
        <v>135</v>
      </c>
      <c r="J1019" s="17" t="s">
        <v>137</v>
      </c>
      <c r="K1019" s="18">
        <v>110</v>
      </c>
      <c r="L1019" s="17" t="s">
        <v>138</v>
      </c>
      <c r="M1019" s="17">
        <v>0</v>
      </c>
      <c r="N1019" s="16">
        <f t="shared" ref="N1019:N1045" si="1221">K1019*AE1019*2</f>
        <v>220</v>
      </c>
      <c r="O1019" s="17">
        <v>1</v>
      </c>
      <c r="P1019" s="17">
        <v>2.78</v>
      </c>
      <c r="Q1019" s="17">
        <v>5.31</v>
      </c>
      <c r="R1019" s="16"/>
      <c r="S1019" s="16"/>
      <c r="T1019" s="16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 t="s">
        <v>139</v>
      </c>
      <c r="AB1019" s="17" t="s">
        <v>140</v>
      </c>
      <c r="AC1019" s="17">
        <v>39.79</v>
      </c>
      <c r="AD1019" s="17">
        <v>7.74</v>
      </c>
      <c r="AE1019" s="16">
        <v>1</v>
      </c>
      <c r="AF1019" s="17">
        <v>1.65</v>
      </c>
      <c r="AG1019" s="17">
        <v>1.88</v>
      </c>
      <c r="AH1019" s="17">
        <f t="shared" si="967"/>
        <v>0.22999999999999998</v>
      </c>
      <c r="AI1019" s="17" t="s">
        <v>136</v>
      </c>
      <c r="AJ1019" s="17" t="s">
        <v>136</v>
      </c>
      <c r="AK1019" s="17" t="s">
        <v>141</v>
      </c>
      <c r="AL1019" s="17">
        <f t="shared" ref="AL1019:AL1045" si="1222">IF(AA1019="Unilateral",2*AE1019,IF(AA1019="Bilateral Alternada",3*AE1019,IF(AA1019="Bilateral Frontal",4*AE1019,IF(AA1019="Canteiro Central",2*AE1019,"erro"))))</f>
        <v>2</v>
      </c>
      <c r="AM1019" s="17"/>
      <c r="AN1019" s="17"/>
      <c r="AO1019" s="17">
        <v>0</v>
      </c>
      <c r="AP1019" s="17">
        <v>0</v>
      </c>
      <c r="AQ1019" s="17">
        <v>0</v>
      </c>
      <c r="AR1019" s="17" t="s">
        <v>136</v>
      </c>
      <c r="AS1019" s="19">
        <f t="shared" si="908"/>
        <v>0</v>
      </c>
      <c r="AT1019" s="19"/>
      <c r="AU1019" s="19">
        <f>VLOOKUP(G1019,ABNT5101!$I$3:$J$9,2)</f>
        <v>10</v>
      </c>
      <c r="AV1019" s="19">
        <f>VLOOKUP(G1019,ABNT5101!$I$3:$M$9,5)</f>
        <v>0.18</v>
      </c>
      <c r="AW1019" s="17" t="str">
        <f>_xlfn.XLOOKUP(G1019,ABNT5101!I:I,ABNT5101!L:L)</f>
        <v>-</v>
      </c>
      <c r="AX1019" s="17">
        <f>_xlfn.XLOOKUP(G1019,ABNT5101!$I:$I,ABNT5101!M:M)</f>
        <v>0.18</v>
      </c>
      <c r="AY1019" s="17" t="str">
        <f>_xlfn.XLOOKUP(G1019,ABNT5101!$I:$I,ABNT5101!N:N)</f>
        <v>-</v>
      </c>
      <c r="AZ1019" s="17">
        <f>_xlfn.XLOOKUP(G1019,ABNT5101!$I:$I,ABNT5101!O:O)</f>
        <v>16</v>
      </c>
      <c r="BA1019" s="20" t="str">
        <f t="shared" si="909"/>
        <v>NÃO ATENDE</v>
      </c>
      <c r="BB1019" s="21">
        <f t="shared" ref="BB1019:BC1019" si="1223">BE1019/AU1019-1</f>
        <v>-1</v>
      </c>
      <c r="BC1019" s="21">
        <f t="shared" si="1223"/>
        <v>-1</v>
      </c>
      <c r="BD1019" s="21" t="str">
        <f t="shared" si="911"/>
        <v>-</v>
      </c>
      <c r="BE1019" s="22"/>
      <c r="BF1019" s="22"/>
      <c r="BG1019" s="22"/>
      <c r="BH1019" s="22"/>
      <c r="BI1019" s="23"/>
      <c r="BJ1019" s="22"/>
      <c r="BK1019" s="20" t="str">
        <f t="shared" si="912"/>
        <v>NÃO ATENDE</v>
      </c>
      <c r="BL1019" s="20" t="str">
        <f t="shared" si="913"/>
        <v>NÃO ATENDE</v>
      </c>
      <c r="BM1019" s="20" t="str">
        <f t="shared" si="914"/>
        <v>NÃO ATENDE</v>
      </c>
      <c r="BN1019" s="20" t="str">
        <f t="shared" si="915"/>
        <v>ATENDE</v>
      </c>
      <c r="BO1019" s="24" t="str">
        <f t="shared" si="916"/>
        <v>C4</v>
      </c>
      <c r="BP1019" s="24" t="str">
        <f t="shared" ref="BP1019:BP1039" si="1224">I1019</f>
        <v>P6</v>
      </c>
      <c r="BQ1019" s="25">
        <f t="shared" si="1060"/>
        <v>-1</v>
      </c>
      <c r="BR1019" s="22"/>
      <c r="BS1019" s="22"/>
      <c r="BT1019" s="24">
        <f>IF(BP1019="-","-",_xlfn.XLOOKUP(BP1019,ABNT5101!$B$4:$B$9,ABNT5101!$C$4:$C$9))</f>
        <v>3</v>
      </c>
      <c r="BU1019" s="24">
        <f>IF(BP1019="-","-",_xlfn.XLOOKUP(BP1019,ABNT5101!$B$4:$B$9,ABNT5101!$D$4:$D$9))</f>
        <v>0.6</v>
      </c>
      <c r="BV1019" s="20" t="str">
        <f t="shared" si="918"/>
        <v>NÃO ATENDE</v>
      </c>
      <c r="BW1019" s="20" t="str">
        <f t="shared" si="1061"/>
        <v>NÃO ATENDE</v>
      </c>
      <c r="BX1019" s="20" t="str">
        <f t="shared" si="920"/>
        <v>NÃO ATENDE</v>
      </c>
      <c r="BY1019" s="24" t="str">
        <f t="shared" si="1218"/>
        <v>P6</v>
      </c>
      <c r="BZ1019" s="25">
        <f t="shared" si="921"/>
        <v>-1</v>
      </c>
      <c r="CA1019" s="24"/>
      <c r="CB1019" s="24"/>
      <c r="CC1019" s="20">
        <f>IF(BY1019="-","-",_xlfn.XLOOKUP(BY1019,ABNT5101!$B$4:$B$9,ABNT5101!$C$4:$C$9))</f>
        <v>3</v>
      </c>
      <c r="CD1019" s="24">
        <f>IF(BY1019="-","-",_xlfn.XLOOKUP(BY1019,ABNT5101!$B$4:$B$9,ABNT5101!$D$4:$D$9))</f>
        <v>0.6</v>
      </c>
      <c r="CE1019" s="20" t="str">
        <f t="shared" si="922"/>
        <v>NÃO ATENDE</v>
      </c>
      <c r="CF1019" s="20" t="str">
        <f t="shared" si="923"/>
        <v>NÃO ATENDE</v>
      </c>
      <c r="CG1019" s="20" t="str">
        <f t="shared" si="1040"/>
        <v>NÃO ATENDE</v>
      </c>
      <c r="CH1019" s="26" t="e">
        <f>_xlfn.XLOOKUP(CI1019,'Banco de dados'!$B:$B,'Banco de dados'!$D:$D)</f>
        <v>#N/A</v>
      </c>
      <c r="CI1019" s="27"/>
      <c r="CJ1019" s="26" t="e">
        <f>_xlfn.XLOOKUP(CI1019,'Banco de dados'!$B:$B,'Banco de dados'!$E:$E)</f>
        <v>#N/A</v>
      </c>
      <c r="CK1019" s="26"/>
      <c r="CL1019" s="26" t="e">
        <f>IF(CK1019="-","-",_xlfn.XLOOKUP(CK1019,'Banco de dados'!$B:$B,'Banco de dados'!$E:$E))</f>
        <v>#N/A</v>
      </c>
      <c r="CM1019" s="28">
        <f t="shared" ref="CM1019:CM1045" si="1225">AE1019</f>
        <v>1</v>
      </c>
      <c r="CN1019" s="26" t="e">
        <f>_xlfn.XLOOKUP(CI1019,'Banco de dados'!$B:$B,'Banco de dados'!$H:$H)</f>
        <v>#N/A</v>
      </c>
      <c r="CO1019" s="26" t="e">
        <f t="array" aca="1" ref="CO1019" ca="1">_xludf.XLOOKUP(CK1019,'Banco de dados'!$B:$B,'Banco de dados'!$H:$H)</f>
        <v>#NAME?</v>
      </c>
      <c r="CP1019" s="26" t="e">
        <f t="array" aca="1" ref="CP1019" ca="1">_xludf.XLOOKUP(CI1019,'Banco de dados'!$B:$B,'Banco de dados'!$F:$F)</f>
        <v>#NAME?</v>
      </c>
      <c r="CQ1019" s="26" t="e">
        <f t="array" aca="1" ref="CQ1019" ca="1">_xludf.XLOOKUP(CK1019,'Banco de dados'!$B:$B,'Banco de dados'!$F:$F)</f>
        <v>#NAME?</v>
      </c>
      <c r="CR1019" s="27">
        <v>0</v>
      </c>
      <c r="CS1019" s="27">
        <v>5</v>
      </c>
      <c r="CT1019" s="26" t="str">
        <f>IF(AG1019=0.5,"Suporte",IF(AND(AG1019&gt;='Braços de IP'!$B$9,AG1019&lt;='Braços de IP'!$D$9),'Braços de IP'!$E$9,IF(AND(AG1019&gt;='Braços de IP'!$B$10,AG1019&lt;='Braços de IP'!$D$10),'Braços de IP'!$E$10,IF(AND(AG1019&gt;='Braços de IP'!$B$11,AG1019&lt;='Braços de IP'!$D$11),'Braços de IP'!$E$11,IF(AND(AG1019&gt;='Braços de IP'!$B$12,AG1019&lt;='Braços de IP'!$D$12),'Braços de IP'!$E$12,IF(AND(AG1019&gt;='Braços de IP'!$B$13,AG1019&lt;='Braços de IP'!$D$13),'Braços de IP'!$E$13,IF(AND(AG1019&gt;='Braços de IP'!$B$14,AG1019&lt;='Braços de IP'!$D$14),'Braços de IP'!$E$14,"ERRO")))))))</f>
        <v>Médio I</v>
      </c>
      <c r="CU1019" s="27"/>
      <c r="CV1019" s="26" t="str">
        <f>IF($CU1019="","",VLOOKUP($CU1019,'Braços de IP'!$E$9:$I$15,2,0))</f>
        <v/>
      </c>
      <c r="CW1019" s="29" t="str">
        <f>IF($CU1019="","",VLOOKUP($CU1019,'Braços de IP'!$E$9:$I$15,5,0))</f>
        <v/>
      </c>
      <c r="CX1019" s="26"/>
      <c r="CY1019" s="26"/>
      <c r="CZ1019" s="26"/>
      <c r="DA1019" s="26"/>
      <c r="DB1019" s="26"/>
      <c r="DC1019" s="26"/>
      <c r="DD1019" s="30" t="e">
        <f t="shared" ref="DD1019:DD1045" si="1226">CN1019</f>
        <v>#N/A</v>
      </c>
      <c r="DE1019" s="31">
        <f t="shared" ref="DE1019:DE1045" si="1227">K1019</f>
        <v>110</v>
      </c>
      <c r="DF1019" s="30" t="e">
        <f t="shared" ref="DF1019:DF1045" si="1228">SUM(DD1019:DE1019)*CM1019</f>
        <v>#N/A</v>
      </c>
      <c r="DG1019" s="32" t="e">
        <f t="shared" ref="DG1019:DG1045" si="1229">1-DD1019/DE1019</f>
        <v>#N/A</v>
      </c>
      <c r="DH1019" s="33" t="s">
        <v>172</v>
      </c>
      <c r="DI1019" s="34"/>
      <c r="DJ1019" s="35"/>
      <c r="DK1019" s="16" t="s">
        <v>144</v>
      </c>
      <c r="DL1019" s="16"/>
      <c r="DN1019" s="36" t="e">
        <f t="shared" ref="DN1019:DN1045" si="1230">((K1019+L1019)-CN1019)/(K1019+L1019)</f>
        <v>#VALUE!</v>
      </c>
    </row>
    <row r="1020" spans="2:121" ht="15.75" customHeight="1" x14ac:dyDescent="0.25">
      <c r="B1020" s="16">
        <v>253</v>
      </c>
      <c r="C1020" s="16" t="s">
        <v>176</v>
      </c>
      <c r="D1020" s="16" t="s">
        <v>738</v>
      </c>
      <c r="E1020" s="16">
        <v>-8.0493020000000008</v>
      </c>
      <c r="F1020" s="16">
        <v>-34.919531999999997</v>
      </c>
      <c r="G1020" s="16" t="s">
        <v>160</v>
      </c>
      <c r="H1020" s="17" t="s">
        <v>136</v>
      </c>
      <c r="I1020" s="16" t="s">
        <v>135</v>
      </c>
      <c r="J1020" s="17" t="s">
        <v>137</v>
      </c>
      <c r="K1020" s="18">
        <v>110</v>
      </c>
      <c r="L1020" s="17" t="s">
        <v>138</v>
      </c>
      <c r="M1020" s="17">
        <v>0</v>
      </c>
      <c r="N1020" s="16">
        <f t="shared" si="1221"/>
        <v>220</v>
      </c>
      <c r="O1020" s="17">
        <v>1</v>
      </c>
      <c r="P1020" s="17">
        <v>2.78</v>
      </c>
      <c r="Q1020" s="17">
        <v>5.31</v>
      </c>
      <c r="R1020" s="16"/>
      <c r="S1020" s="16"/>
      <c r="T1020" s="16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 t="s">
        <v>139</v>
      </c>
      <c r="AB1020" s="17" t="s">
        <v>140</v>
      </c>
      <c r="AC1020" s="17">
        <v>39.79</v>
      </c>
      <c r="AD1020" s="17">
        <v>7.74</v>
      </c>
      <c r="AE1020" s="16">
        <v>1</v>
      </c>
      <c r="AF1020" s="17">
        <v>1.65</v>
      </c>
      <c r="AG1020" s="17">
        <v>1.88</v>
      </c>
      <c r="AH1020" s="17">
        <f t="shared" si="967"/>
        <v>0.22999999999999998</v>
      </c>
      <c r="AI1020" s="17" t="s">
        <v>136</v>
      </c>
      <c r="AJ1020" s="17" t="s">
        <v>136</v>
      </c>
      <c r="AK1020" s="17" t="s">
        <v>141</v>
      </c>
      <c r="AL1020" s="17">
        <f t="shared" si="1222"/>
        <v>2</v>
      </c>
      <c r="AM1020" s="17"/>
      <c r="AN1020" s="17"/>
      <c r="AO1020" s="17">
        <v>0</v>
      </c>
      <c r="AP1020" s="17">
        <v>0</v>
      </c>
      <c r="AQ1020" s="17">
        <v>0</v>
      </c>
      <c r="AR1020" s="17" t="s">
        <v>136</v>
      </c>
      <c r="AS1020" s="19">
        <f t="shared" si="908"/>
        <v>0</v>
      </c>
      <c r="AT1020" s="19"/>
      <c r="AU1020" s="19">
        <f>VLOOKUP(G1020,ABNT5101!$I$3:$J$9,2)</f>
        <v>10</v>
      </c>
      <c r="AV1020" s="19">
        <f>VLOOKUP(G1020,ABNT5101!$I$3:$M$9,5)</f>
        <v>0.18</v>
      </c>
      <c r="AW1020" s="17" t="str">
        <f>_xlfn.XLOOKUP(G1020,ABNT5101!I:I,ABNT5101!L:L)</f>
        <v>-</v>
      </c>
      <c r="AX1020" s="17">
        <f>_xlfn.XLOOKUP(G1020,ABNT5101!$I:$I,ABNT5101!M:M)</f>
        <v>0.18</v>
      </c>
      <c r="AY1020" s="17" t="str">
        <f>_xlfn.XLOOKUP(G1020,ABNT5101!$I:$I,ABNT5101!N:N)</f>
        <v>-</v>
      </c>
      <c r="AZ1020" s="17">
        <f>_xlfn.XLOOKUP(G1020,ABNT5101!$I:$I,ABNT5101!O:O)</f>
        <v>16</v>
      </c>
      <c r="BA1020" s="20" t="str">
        <f t="shared" si="909"/>
        <v>NÃO ATENDE</v>
      </c>
      <c r="BB1020" s="21">
        <f t="shared" ref="BB1020:BC1020" si="1231">BE1020/AU1020-1</f>
        <v>-1</v>
      </c>
      <c r="BC1020" s="21">
        <f t="shared" si="1231"/>
        <v>-1</v>
      </c>
      <c r="BD1020" s="21" t="str">
        <f t="shared" si="911"/>
        <v>-</v>
      </c>
      <c r="BE1020" s="22"/>
      <c r="BF1020" s="22"/>
      <c r="BG1020" s="22"/>
      <c r="BH1020" s="22"/>
      <c r="BI1020" s="23"/>
      <c r="BJ1020" s="22"/>
      <c r="BK1020" s="20" t="str">
        <f t="shared" si="912"/>
        <v>NÃO ATENDE</v>
      </c>
      <c r="BL1020" s="20" t="str">
        <f t="shared" si="913"/>
        <v>NÃO ATENDE</v>
      </c>
      <c r="BM1020" s="20" t="str">
        <f t="shared" si="914"/>
        <v>NÃO ATENDE</v>
      </c>
      <c r="BN1020" s="20" t="str">
        <f t="shared" si="915"/>
        <v>ATENDE</v>
      </c>
      <c r="BO1020" s="24" t="str">
        <f t="shared" si="916"/>
        <v>C4</v>
      </c>
      <c r="BP1020" s="24" t="str">
        <f t="shared" si="1224"/>
        <v>P6</v>
      </c>
      <c r="BQ1020" s="25">
        <f t="shared" si="1060"/>
        <v>-1</v>
      </c>
      <c r="BR1020" s="22"/>
      <c r="BS1020" s="22"/>
      <c r="BT1020" s="24">
        <f>IF(BP1020="-","-",_xlfn.XLOOKUP(BP1020,ABNT5101!$B$4:$B$9,ABNT5101!$C$4:$C$9))</f>
        <v>3</v>
      </c>
      <c r="BU1020" s="24">
        <f>IF(BP1020="-","-",_xlfn.XLOOKUP(BP1020,ABNT5101!$B$4:$B$9,ABNT5101!$D$4:$D$9))</f>
        <v>0.6</v>
      </c>
      <c r="BV1020" s="20" t="str">
        <f t="shared" si="918"/>
        <v>NÃO ATENDE</v>
      </c>
      <c r="BW1020" s="20" t="str">
        <f t="shared" si="1061"/>
        <v>NÃO ATENDE</v>
      </c>
      <c r="BX1020" s="20" t="str">
        <f t="shared" si="920"/>
        <v>NÃO ATENDE</v>
      </c>
      <c r="BY1020" s="24" t="str">
        <f t="shared" si="1218"/>
        <v>P6</v>
      </c>
      <c r="BZ1020" s="25">
        <f t="shared" si="921"/>
        <v>-1</v>
      </c>
      <c r="CA1020" s="24"/>
      <c r="CB1020" s="24"/>
      <c r="CC1020" s="20">
        <f>IF(BY1020="-","-",_xlfn.XLOOKUP(BY1020,ABNT5101!$B$4:$B$9,ABNT5101!$C$4:$C$9))</f>
        <v>3</v>
      </c>
      <c r="CD1020" s="24">
        <f>IF(BY1020="-","-",_xlfn.XLOOKUP(BY1020,ABNT5101!$B$4:$B$9,ABNT5101!$D$4:$D$9))</f>
        <v>0.6</v>
      </c>
      <c r="CE1020" s="20" t="str">
        <f t="shared" si="922"/>
        <v>NÃO ATENDE</v>
      </c>
      <c r="CF1020" s="20" t="str">
        <f t="shared" si="923"/>
        <v>NÃO ATENDE</v>
      </c>
      <c r="CG1020" s="20" t="str">
        <f t="shared" si="1040"/>
        <v>NÃO ATENDE</v>
      </c>
      <c r="CH1020" s="26" t="e">
        <f>_xlfn.XLOOKUP(CI1020,'Banco de dados'!$B:$B,'Banco de dados'!$D:$D)</f>
        <v>#N/A</v>
      </c>
      <c r="CI1020" s="27"/>
      <c r="CJ1020" s="26" t="e">
        <f>_xlfn.XLOOKUP(CI1020,'Banco de dados'!$B:$B,'Banco de dados'!$E:$E)</f>
        <v>#N/A</v>
      </c>
      <c r="CK1020" s="26"/>
      <c r="CL1020" s="26" t="e">
        <f>IF(CK1020="-","-",_xlfn.XLOOKUP(CK1020,'Banco de dados'!$B:$B,'Banco de dados'!$E:$E))</f>
        <v>#N/A</v>
      </c>
      <c r="CM1020" s="28">
        <f t="shared" si="1225"/>
        <v>1</v>
      </c>
      <c r="CN1020" s="26" t="e">
        <f>_xlfn.XLOOKUP(CI1020,'Banco de dados'!$B:$B,'Banco de dados'!$H:$H)</f>
        <v>#N/A</v>
      </c>
      <c r="CO1020" s="26" t="e">
        <f t="array" aca="1" ref="CO1020" ca="1">_xludf.XLOOKUP(CK1020,'Banco de dados'!$B:$B,'Banco de dados'!$H:$H)</f>
        <v>#NAME?</v>
      </c>
      <c r="CP1020" s="26" t="e">
        <f t="array" aca="1" ref="CP1020" ca="1">_xludf.XLOOKUP(CI1020,'Banco de dados'!$B:$B,'Banco de dados'!$F:$F)</f>
        <v>#NAME?</v>
      </c>
      <c r="CQ1020" s="26" t="e">
        <f t="array" aca="1" ref="CQ1020" ca="1">_xludf.XLOOKUP(CK1020,'Banco de dados'!$B:$B,'Banco de dados'!$F:$F)</f>
        <v>#NAME?</v>
      </c>
      <c r="CR1020" s="27">
        <v>0</v>
      </c>
      <c r="CS1020" s="27">
        <v>10</v>
      </c>
      <c r="CT1020" s="26" t="str">
        <f>IF(AG1020=0.5,"Suporte",IF(AND(AG1020&gt;='Braços de IP'!$B$9,AG1020&lt;='Braços de IP'!$D$9),'Braços de IP'!$E$9,IF(AND(AG1020&gt;='Braços de IP'!$B$10,AG1020&lt;='Braços de IP'!$D$10),'Braços de IP'!$E$10,IF(AND(AG1020&gt;='Braços de IP'!$B$11,AG1020&lt;='Braços de IP'!$D$11),'Braços de IP'!$E$11,IF(AND(AG1020&gt;='Braços de IP'!$B$12,AG1020&lt;='Braços de IP'!$D$12),'Braços de IP'!$E$12,IF(AND(AG1020&gt;='Braços de IP'!$B$13,AG1020&lt;='Braços de IP'!$D$13),'Braços de IP'!$E$13,IF(AND(AG1020&gt;='Braços de IP'!$B$14,AG1020&lt;='Braços de IP'!$D$14),'Braços de IP'!$E$14,"ERRO")))))))</f>
        <v>Médio I</v>
      </c>
      <c r="CU1020" s="27"/>
      <c r="CV1020" s="26" t="str">
        <f>IF($CU1020="","",VLOOKUP($CU1020,'Braços de IP'!$E$9:$I$15,2,0))</f>
        <v/>
      </c>
      <c r="CW1020" s="29" t="str">
        <f>IF($CU1020="","",VLOOKUP($CU1020,'Braços de IP'!$E$9:$I$15,5,0))</f>
        <v/>
      </c>
      <c r="CX1020" s="26"/>
      <c r="CY1020" s="26"/>
      <c r="CZ1020" s="26"/>
      <c r="DA1020" s="26"/>
      <c r="DB1020" s="26"/>
      <c r="DC1020" s="26"/>
      <c r="DD1020" s="30" t="e">
        <f t="shared" si="1226"/>
        <v>#N/A</v>
      </c>
      <c r="DE1020" s="31">
        <f t="shared" si="1227"/>
        <v>110</v>
      </c>
      <c r="DF1020" s="30" t="e">
        <f t="shared" si="1228"/>
        <v>#N/A</v>
      </c>
      <c r="DG1020" s="32" t="e">
        <f t="shared" si="1229"/>
        <v>#N/A</v>
      </c>
      <c r="DH1020" s="33" t="s">
        <v>172</v>
      </c>
      <c r="DI1020" s="34"/>
      <c r="DJ1020" s="35"/>
      <c r="DK1020" s="16" t="s">
        <v>144</v>
      </c>
      <c r="DL1020" s="16"/>
      <c r="DN1020" s="36" t="e">
        <f t="shared" si="1230"/>
        <v>#VALUE!</v>
      </c>
    </row>
    <row r="1021" spans="2:121" ht="15.75" customHeight="1" x14ac:dyDescent="0.25">
      <c r="B1021" s="16">
        <v>253</v>
      </c>
      <c r="C1021" s="16" t="s">
        <v>176</v>
      </c>
      <c r="D1021" s="16" t="s">
        <v>738</v>
      </c>
      <c r="E1021" s="16">
        <v>-8.0493020000000008</v>
      </c>
      <c r="F1021" s="16">
        <v>-34.919531999999997</v>
      </c>
      <c r="G1021" s="16" t="s">
        <v>160</v>
      </c>
      <c r="H1021" s="17" t="s">
        <v>136</v>
      </c>
      <c r="I1021" s="16" t="s">
        <v>135</v>
      </c>
      <c r="J1021" s="17" t="s">
        <v>137</v>
      </c>
      <c r="K1021" s="18">
        <v>110</v>
      </c>
      <c r="L1021" s="17" t="s">
        <v>138</v>
      </c>
      <c r="M1021" s="17">
        <v>0</v>
      </c>
      <c r="N1021" s="16">
        <f t="shared" si="1221"/>
        <v>220</v>
      </c>
      <c r="O1021" s="17">
        <v>1</v>
      </c>
      <c r="P1021" s="17">
        <v>2.78</v>
      </c>
      <c r="Q1021" s="17">
        <v>5.31</v>
      </c>
      <c r="R1021" s="16"/>
      <c r="S1021" s="16"/>
      <c r="T1021" s="16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 t="s">
        <v>139</v>
      </c>
      <c r="AB1021" s="17" t="s">
        <v>140</v>
      </c>
      <c r="AC1021" s="17">
        <v>39.79</v>
      </c>
      <c r="AD1021" s="17">
        <v>7.74</v>
      </c>
      <c r="AE1021" s="16">
        <v>1</v>
      </c>
      <c r="AF1021" s="17">
        <v>1.65</v>
      </c>
      <c r="AG1021" s="17">
        <v>1.88</v>
      </c>
      <c r="AH1021" s="17">
        <f t="shared" si="967"/>
        <v>0.22999999999999998</v>
      </c>
      <c r="AI1021" s="17" t="s">
        <v>136</v>
      </c>
      <c r="AJ1021" s="17" t="s">
        <v>136</v>
      </c>
      <c r="AK1021" s="17" t="s">
        <v>141</v>
      </c>
      <c r="AL1021" s="17">
        <f t="shared" si="1222"/>
        <v>2</v>
      </c>
      <c r="AM1021" s="17"/>
      <c r="AN1021" s="17"/>
      <c r="AO1021" s="17">
        <v>0</v>
      </c>
      <c r="AP1021" s="17">
        <v>0</v>
      </c>
      <c r="AQ1021" s="17">
        <v>0</v>
      </c>
      <c r="AR1021" s="17" t="s">
        <v>136</v>
      </c>
      <c r="AS1021" s="19">
        <f t="shared" si="908"/>
        <v>0</v>
      </c>
      <c r="AT1021" s="19"/>
      <c r="AU1021" s="19">
        <f>VLOOKUP(G1021,ABNT5101!$I$3:$J$9,2)</f>
        <v>10</v>
      </c>
      <c r="AV1021" s="19">
        <f>VLOOKUP(G1021,ABNT5101!$I$3:$M$9,5)</f>
        <v>0.18</v>
      </c>
      <c r="AW1021" s="17" t="str">
        <f>_xlfn.XLOOKUP(G1021,ABNT5101!I:I,ABNT5101!L:L)</f>
        <v>-</v>
      </c>
      <c r="AX1021" s="17">
        <f>_xlfn.XLOOKUP(G1021,ABNT5101!$I:$I,ABNT5101!M:M)</f>
        <v>0.18</v>
      </c>
      <c r="AY1021" s="17" t="str">
        <f>_xlfn.XLOOKUP(G1021,ABNT5101!$I:$I,ABNT5101!N:N)</f>
        <v>-</v>
      </c>
      <c r="AZ1021" s="17">
        <f>_xlfn.XLOOKUP(G1021,ABNT5101!$I:$I,ABNT5101!O:O)</f>
        <v>16</v>
      </c>
      <c r="BA1021" s="20" t="str">
        <f t="shared" si="909"/>
        <v>NÃO ATENDE</v>
      </c>
      <c r="BB1021" s="21">
        <f t="shared" ref="BB1021:BC1021" si="1232">BE1021/AU1021-1</f>
        <v>-1</v>
      </c>
      <c r="BC1021" s="21">
        <f t="shared" si="1232"/>
        <v>-1</v>
      </c>
      <c r="BD1021" s="21" t="str">
        <f t="shared" si="911"/>
        <v>-</v>
      </c>
      <c r="BE1021" s="22"/>
      <c r="BF1021" s="22"/>
      <c r="BG1021" s="22"/>
      <c r="BH1021" s="22"/>
      <c r="BI1021" s="23"/>
      <c r="BJ1021" s="22"/>
      <c r="BK1021" s="20" t="str">
        <f t="shared" si="912"/>
        <v>NÃO ATENDE</v>
      </c>
      <c r="BL1021" s="20" t="str">
        <f t="shared" si="913"/>
        <v>NÃO ATENDE</v>
      </c>
      <c r="BM1021" s="20" t="str">
        <f t="shared" si="914"/>
        <v>NÃO ATENDE</v>
      </c>
      <c r="BN1021" s="20" t="str">
        <f t="shared" si="915"/>
        <v>ATENDE</v>
      </c>
      <c r="BO1021" s="24" t="str">
        <f t="shared" si="916"/>
        <v>C4</v>
      </c>
      <c r="BP1021" s="24" t="str">
        <f t="shared" si="1224"/>
        <v>P6</v>
      </c>
      <c r="BQ1021" s="25">
        <f t="shared" si="1060"/>
        <v>-1</v>
      </c>
      <c r="BR1021" s="22"/>
      <c r="BS1021" s="22"/>
      <c r="BT1021" s="24">
        <f>IF(BP1021="-","-",_xlfn.XLOOKUP(BP1021,ABNT5101!$B$4:$B$9,ABNT5101!$C$4:$C$9))</f>
        <v>3</v>
      </c>
      <c r="BU1021" s="24">
        <f>IF(BP1021="-","-",_xlfn.XLOOKUP(BP1021,ABNT5101!$B$4:$B$9,ABNT5101!$D$4:$D$9))</f>
        <v>0.6</v>
      </c>
      <c r="BV1021" s="20" t="str">
        <f t="shared" si="918"/>
        <v>NÃO ATENDE</v>
      </c>
      <c r="BW1021" s="20" t="str">
        <f t="shared" si="1061"/>
        <v>NÃO ATENDE</v>
      </c>
      <c r="BX1021" s="20" t="str">
        <f t="shared" si="920"/>
        <v>NÃO ATENDE</v>
      </c>
      <c r="BY1021" s="24" t="str">
        <f t="shared" si="1218"/>
        <v>P6</v>
      </c>
      <c r="BZ1021" s="25">
        <f t="shared" si="921"/>
        <v>-1</v>
      </c>
      <c r="CA1021" s="24"/>
      <c r="CB1021" s="24"/>
      <c r="CC1021" s="20">
        <f>IF(BY1021="-","-",_xlfn.XLOOKUP(BY1021,ABNT5101!$B$4:$B$9,ABNT5101!$C$4:$C$9))</f>
        <v>3</v>
      </c>
      <c r="CD1021" s="24">
        <f>IF(BY1021="-","-",_xlfn.XLOOKUP(BY1021,ABNT5101!$B$4:$B$9,ABNT5101!$D$4:$D$9))</f>
        <v>0.6</v>
      </c>
      <c r="CE1021" s="20" t="str">
        <f t="shared" si="922"/>
        <v>NÃO ATENDE</v>
      </c>
      <c r="CF1021" s="20" t="str">
        <f t="shared" si="923"/>
        <v>NÃO ATENDE</v>
      </c>
      <c r="CG1021" s="20" t="str">
        <f t="shared" si="1040"/>
        <v>NÃO ATENDE</v>
      </c>
      <c r="CH1021" s="26" t="e">
        <f>_xlfn.XLOOKUP(CI1021,'Banco de dados'!$B:$B,'Banco de dados'!$D:$D)</f>
        <v>#N/A</v>
      </c>
      <c r="CI1021" s="27"/>
      <c r="CJ1021" s="26" t="e">
        <f>_xlfn.XLOOKUP(CI1021,'Banco de dados'!$B:$B,'Banco de dados'!$E:$E)</f>
        <v>#N/A</v>
      </c>
      <c r="CK1021" s="26"/>
      <c r="CL1021" s="26" t="e">
        <f>IF(CK1021="-","-",_xlfn.XLOOKUP(CK1021,'Banco de dados'!$B:$B,'Banco de dados'!$E:$E))</f>
        <v>#N/A</v>
      </c>
      <c r="CM1021" s="28">
        <f t="shared" si="1225"/>
        <v>1</v>
      </c>
      <c r="CN1021" s="26" t="e">
        <f>_xlfn.XLOOKUP(CI1021,'Banco de dados'!$B:$B,'Banco de dados'!$H:$H)</f>
        <v>#N/A</v>
      </c>
      <c r="CO1021" s="26" t="e">
        <f t="array" aca="1" ref="CO1021" ca="1">_xludf.XLOOKUP(CK1021,'Banco de dados'!$B:$B,'Banco de dados'!$H:$H)</f>
        <v>#NAME?</v>
      </c>
      <c r="CP1021" s="26" t="e">
        <f t="array" aca="1" ref="CP1021" ca="1">_xludf.XLOOKUP(CI1021,'Banco de dados'!$B:$B,'Banco de dados'!$F:$F)</f>
        <v>#NAME?</v>
      </c>
      <c r="CQ1021" s="26" t="e">
        <f t="array" aca="1" ref="CQ1021" ca="1">_xludf.XLOOKUP(CK1021,'Banco de dados'!$B:$B,'Banco de dados'!$F:$F)</f>
        <v>#NAME?</v>
      </c>
      <c r="CR1021" s="27">
        <v>0</v>
      </c>
      <c r="CS1021" s="27">
        <v>5</v>
      </c>
      <c r="CT1021" s="26" t="str">
        <f>IF(AG1021=0.5,"Suporte",IF(AND(AG1021&gt;='Braços de IP'!$B$9,AG1021&lt;='Braços de IP'!$D$9),'Braços de IP'!$E$9,IF(AND(AG1021&gt;='Braços de IP'!$B$10,AG1021&lt;='Braços de IP'!$D$10),'Braços de IP'!$E$10,IF(AND(AG1021&gt;='Braços de IP'!$B$11,AG1021&lt;='Braços de IP'!$D$11),'Braços de IP'!$E$11,IF(AND(AG1021&gt;='Braços de IP'!$B$12,AG1021&lt;='Braços de IP'!$D$12),'Braços de IP'!$E$12,IF(AND(AG1021&gt;='Braços de IP'!$B$13,AG1021&lt;='Braços de IP'!$D$13),'Braços de IP'!$E$13,IF(AND(AG1021&gt;='Braços de IP'!$B$14,AG1021&lt;='Braços de IP'!$D$14),'Braços de IP'!$E$14,"ERRO")))))))</f>
        <v>Médio I</v>
      </c>
      <c r="CU1021" s="27"/>
      <c r="CV1021" s="26" t="str">
        <f>IF($CU1021="","",VLOOKUP($CU1021,'Braços de IP'!$E$9:$I$15,2,0))</f>
        <v/>
      </c>
      <c r="CW1021" s="29" t="str">
        <f>IF($CU1021="","",VLOOKUP($CU1021,'Braços de IP'!$E$9:$I$15,5,0))</f>
        <v/>
      </c>
      <c r="CX1021" s="26"/>
      <c r="CY1021" s="26"/>
      <c r="CZ1021" s="26"/>
      <c r="DA1021" s="26"/>
      <c r="DB1021" s="26"/>
      <c r="DC1021" s="26"/>
      <c r="DD1021" s="30" t="e">
        <f t="shared" si="1226"/>
        <v>#N/A</v>
      </c>
      <c r="DE1021" s="31">
        <f t="shared" si="1227"/>
        <v>110</v>
      </c>
      <c r="DF1021" s="30" t="e">
        <f t="shared" si="1228"/>
        <v>#N/A</v>
      </c>
      <c r="DG1021" s="32" t="e">
        <f t="shared" si="1229"/>
        <v>#N/A</v>
      </c>
      <c r="DH1021" s="33" t="s">
        <v>172</v>
      </c>
      <c r="DI1021" s="34"/>
      <c r="DJ1021" s="35"/>
      <c r="DK1021" s="16" t="s">
        <v>144</v>
      </c>
      <c r="DL1021" s="16"/>
      <c r="DN1021" s="36" t="e">
        <f t="shared" si="1230"/>
        <v>#VALUE!</v>
      </c>
    </row>
    <row r="1022" spans="2:121" ht="15.75" customHeight="1" x14ac:dyDescent="0.25">
      <c r="B1022" s="16">
        <v>254</v>
      </c>
      <c r="C1022" s="16" t="s">
        <v>146</v>
      </c>
      <c r="D1022" s="16" t="s">
        <v>739</v>
      </c>
      <c r="E1022" s="16">
        <v>-8.0527029999999993</v>
      </c>
      <c r="F1022" s="16">
        <v>-34.931916999999999</v>
      </c>
      <c r="G1022" s="16" t="s">
        <v>157</v>
      </c>
      <c r="H1022" s="17" t="s">
        <v>136</v>
      </c>
      <c r="I1022" s="16" t="s">
        <v>135</v>
      </c>
      <c r="J1022" s="17" t="s">
        <v>137</v>
      </c>
      <c r="K1022" s="18">
        <v>96</v>
      </c>
      <c r="L1022" s="17" t="s">
        <v>138</v>
      </c>
      <c r="M1022" s="17">
        <v>0</v>
      </c>
      <c r="N1022" s="16">
        <f t="shared" si="1221"/>
        <v>192</v>
      </c>
      <c r="O1022" s="17">
        <v>1</v>
      </c>
      <c r="P1022" s="17">
        <v>1.17</v>
      </c>
      <c r="Q1022" s="17">
        <v>7.56</v>
      </c>
      <c r="R1022" s="16"/>
      <c r="S1022" s="16"/>
      <c r="T1022" s="16">
        <v>0</v>
      </c>
      <c r="U1022" s="17">
        <v>2.02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 t="s">
        <v>139</v>
      </c>
      <c r="AB1022" s="17" t="s">
        <v>140</v>
      </c>
      <c r="AC1022" s="17">
        <v>35.1</v>
      </c>
      <c r="AD1022" s="17">
        <v>7.68</v>
      </c>
      <c r="AE1022" s="16">
        <v>1</v>
      </c>
      <c r="AF1022" s="17">
        <v>0.87</v>
      </c>
      <c r="AG1022" s="17">
        <v>1.52</v>
      </c>
      <c r="AH1022" s="17">
        <f t="shared" si="967"/>
        <v>0.65</v>
      </c>
      <c r="AI1022" s="17" t="s">
        <v>136</v>
      </c>
      <c r="AJ1022" s="17" t="s">
        <v>136</v>
      </c>
      <c r="AK1022" s="17" t="s">
        <v>141</v>
      </c>
      <c r="AL1022" s="17">
        <f t="shared" si="1222"/>
        <v>2</v>
      </c>
      <c r="AM1022" s="17"/>
      <c r="AN1022" s="17"/>
      <c r="AO1022" s="17">
        <v>0</v>
      </c>
      <c r="AP1022" s="17">
        <v>0</v>
      </c>
      <c r="AQ1022" s="17">
        <v>0</v>
      </c>
      <c r="AR1022" s="17" t="s">
        <v>136</v>
      </c>
      <c r="AS1022" s="19">
        <f t="shared" ref="AS1022:AS1276" si="1233">IF(AM1022=0,0,IF(AA1022="Unilateral",2*AM1022,IF(AA1022="Bilateral Alternada",3*AM1022,IF(AA1022="Bilateral Frontal",4*AM1022,IF(AA1022="Canteiro Central",2*AM1022,"erro")))))</f>
        <v>0</v>
      </c>
      <c r="AT1022" s="19"/>
      <c r="AU1022" s="19">
        <f>VLOOKUP(G1022,ABNT5101!$I$3:$J$9,2)</f>
        <v>7.5</v>
      </c>
      <c r="AV1022" s="19">
        <f>VLOOKUP(G1022,ABNT5101!$I$3:$M$9,5)</f>
        <v>0.18</v>
      </c>
      <c r="AW1022" s="17" t="str">
        <f>_xlfn.XLOOKUP(G1022,ABNT5101!I:I,ABNT5101!L:L)</f>
        <v>-</v>
      </c>
      <c r="AX1022" s="17">
        <f>_xlfn.XLOOKUP(G1022,ABNT5101!$I:$I,ABNT5101!M:M)</f>
        <v>0.18</v>
      </c>
      <c r="AY1022" s="17" t="str">
        <f>_xlfn.XLOOKUP(G1022,ABNT5101!$I:$I,ABNT5101!N:N)</f>
        <v>-</v>
      </c>
      <c r="AZ1022" s="17">
        <f>_xlfn.XLOOKUP(G1022,ABNT5101!$I:$I,ABNT5101!O:O)</f>
        <v>16</v>
      </c>
      <c r="BA1022" s="20" t="str">
        <f t="shared" ref="BA1022:BA1276" si="1234">IF(BK1022="NÃO ATENDE","NÃO ATENDE",IF(BV1022="NÃO ATENDE","NÃO ATENDE",IF(CE1022="NÃO ATENDE","NÃO ATENDE","ATENDE")))</f>
        <v>ATENDE</v>
      </c>
      <c r="BB1022" s="21">
        <f t="shared" ref="BB1022:BC1022" si="1235">BE1022/AU1022-1</f>
        <v>7.8666666666666663E-2</v>
      </c>
      <c r="BC1022" s="21">
        <f t="shared" si="1235"/>
        <v>1.6111111111111112</v>
      </c>
      <c r="BD1022" s="21" t="str">
        <f t="shared" ref="BD1022:BD1276" si="1236">IF($G1022="M6",BG1022/AW1022-1,"-")</f>
        <v>-</v>
      </c>
      <c r="BE1022" s="22">
        <v>8.09</v>
      </c>
      <c r="BF1022" s="22">
        <v>0.47</v>
      </c>
      <c r="BG1022" s="22"/>
      <c r="BH1022" s="22"/>
      <c r="BI1022" s="23"/>
      <c r="BJ1022" s="22"/>
      <c r="BK1022" s="20" t="str">
        <f t="shared" ref="BK1022:BK1276" si="1237">IF(OR(BL1022="NÃO ATENDE",BM1022="NÃO ATENDE",BN1022="NÃO ATENDE"),"NÃO ATENDE","ATENDE")</f>
        <v>ATENDE</v>
      </c>
      <c r="BL1022" s="20" t="str">
        <f t="shared" ref="BL1022:BL1276" si="1238">IF(BE1022&gt;=AU1022,"ATENDE",IF(BE1022&gt;=0.99*AU1022,"ATENDIMENTO LIMIAR","NÃO ATENDE"))</f>
        <v>ATENDE</v>
      </c>
      <c r="BM1022" s="20" t="str">
        <f t="shared" ref="BM1022:BM1276" si="1239">IF(BF1022&gt;=AV1022,"ATENDE",IF(BF1022&gt;=(AV1022-0.02),"ATENDIMENTO LIMIAR","NÃO ATENDE"))</f>
        <v>ATENDE</v>
      </c>
      <c r="BN1022" s="20" t="str">
        <f t="shared" ref="BN1022:BN1276" si="1240">IF(AW1022="-","ATENDE",IF(BG1022&gt;=AW1022,"ATENDE",IF(BG1022&gt;=(AW1022-0.02),"ATENDIMENTO LIMIAR","NÃO ATENDE")))</f>
        <v>ATENDE</v>
      </c>
      <c r="BO1022" s="24" t="str">
        <f t="shared" ref="BO1022:BO1276" si="1241">G1022</f>
        <v>C5</v>
      </c>
      <c r="BP1022" s="24" t="str">
        <f t="shared" si="1224"/>
        <v>P6</v>
      </c>
      <c r="BQ1022" s="25">
        <f t="shared" si="1060"/>
        <v>1.5866666666666664</v>
      </c>
      <c r="BR1022" s="22">
        <v>7.76</v>
      </c>
      <c r="BS1022" s="22">
        <v>3.16</v>
      </c>
      <c r="BT1022" s="24">
        <f>IF(BP1022="-","-",_xlfn.XLOOKUP(BP1022,ABNT5101!$B$4:$B$9,ABNT5101!$C$4:$C$9))</f>
        <v>3</v>
      </c>
      <c r="BU1022" s="24">
        <f>IF(BP1022="-","-",_xlfn.XLOOKUP(BP1022,ABNT5101!$B$4:$B$9,ABNT5101!$D$4:$D$9))</f>
        <v>0.6</v>
      </c>
      <c r="BV1022" s="20" t="str">
        <f t="shared" ref="BV1022:BV1276" si="1242">IF(BW1022="-","-",IF(BW1022="NÃO ATENDE","NÃO ATENDE",IF(BX1022="NÃO ATENDE","NÃO ATENDE","ATENDE")))</f>
        <v>ATENDE</v>
      </c>
      <c r="BW1022" s="20" t="str">
        <f t="shared" si="1061"/>
        <v>ATENDE</v>
      </c>
      <c r="BX1022" s="20" t="str">
        <f t="shared" ref="BX1022:BX1276" si="1243">IF(BP1022="-","-",IF(BS1022&gt;=BU1022,"ATENDE","NÃO ATENDE"))</f>
        <v>ATENDE</v>
      </c>
      <c r="BY1022" s="24" t="str">
        <f t="shared" si="1218"/>
        <v>P6</v>
      </c>
      <c r="BZ1022" s="25">
        <f t="shared" ref="BZ1022:BZ1276" si="1244">IF(CA1022="-","-",CA1022/CC1022-1)</f>
        <v>0.57666666666666688</v>
      </c>
      <c r="CA1022" s="24">
        <v>4.7300000000000004</v>
      </c>
      <c r="CB1022" s="24">
        <v>2.48</v>
      </c>
      <c r="CC1022" s="20">
        <f>IF(BY1022="-","-",_xlfn.XLOOKUP(BY1022,ABNT5101!$B$4:$B$9,ABNT5101!$C$4:$C$9))</f>
        <v>3</v>
      </c>
      <c r="CD1022" s="24">
        <f>IF(BY1022="-","-",_xlfn.XLOOKUP(BY1022,ABNT5101!$B$4:$B$9,ABNT5101!$D$4:$D$9))</f>
        <v>0.6</v>
      </c>
      <c r="CE1022" s="20" t="str">
        <f t="shared" ref="CE1022:CE1276" si="1245">IF(CF1022="-","-",IF(CF1022="NÃO ATENDE","NÃO ATENDE",IF(CG1022="NÃO ATENDE","NÃO ATENDE","ATENDE")))</f>
        <v>ATENDE</v>
      </c>
      <c r="CF1022" s="20" t="str">
        <f t="shared" ref="CF1022:CF1276" si="1246">IF(BY1022="-","-",IF(CA1022&gt;=(CC1022),"ATENDE",IF(CA1022&gt;=(0.99*CC1022),"ATENDIMENTO LIMIAR","NÃO ATENDE")))</f>
        <v>ATENDE</v>
      </c>
      <c r="CG1022" s="20" t="str">
        <f t="shared" si="1040"/>
        <v>ATENDE</v>
      </c>
      <c r="CH1022" s="26" t="str">
        <f>_xlfn.XLOOKUP(CI1022,'Banco de dados'!$B:$B,'Banco de dados'!$D:$D)</f>
        <v>LEDSTAR</v>
      </c>
      <c r="CI1022" s="27" t="s">
        <v>493</v>
      </c>
      <c r="CJ1022" s="26" t="str">
        <f>_xlfn.XLOOKUP(CI1022,'Banco de dados'!$B:$B,'Banco de dados'!$E:$E)</f>
        <v>LUM LED SL VT 9.1 35W</v>
      </c>
      <c r="CK1022" s="26"/>
      <c r="CL1022" s="26" t="e">
        <f>IF(CK1022="-","-",_xlfn.XLOOKUP(CK1022,'Banco de dados'!$B:$B,'Banco de dados'!$E:$E))</f>
        <v>#N/A</v>
      </c>
      <c r="CM1022" s="28">
        <f t="shared" si="1225"/>
        <v>1</v>
      </c>
      <c r="CN1022" s="26">
        <f>_xlfn.XLOOKUP(CI1022,'Banco de dados'!$B:$B,'Banco de dados'!$H:$H)</f>
        <v>35</v>
      </c>
      <c r="CO1022" s="26" t="e">
        <f t="array" aca="1" ref="CO1022" ca="1">_xludf.XLOOKUP(CK1022,'Banco de dados'!$B:$B,'Banco de dados'!$H:$H)</f>
        <v>#NAME?</v>
      </c>
      <c r="CP1022" s="26" t="e">
        <f t="array" aca="1" ref="CP1022" ca="1">_xludf.XLOOKUP(CI1022,'Banco de dados'!$B:$B,'Banco de dados'!$F:$F)</f>
        <v>#NAME?</v>
      </c>
      <c r="CQ1022" s="26" t="e">
        <f t="array" aca="1" ref="CQ1022" ca="1">_xludf.XLOOKUP(CK1022,'Banco de dados'!$B:$B,'Banco de dados'!$F:$F)</f>
        <v>#NAME?</v>
      </c>
      <c r="CR1022" s="27">
        <v>0</v>
      </c>
      <c r="CS1022" s="27"/>
      <c r="CT1022" s="26" t="str">
        <f>IF(AG1022=0.5,"Suporte",IF(AND(AG1022&gt;='Braços de IP'!$B$9,AG1022&lt;='Braços de IP'!$D$9),'Braços de IP'!$E$9,IF(AND(AG1022&gt;='Braços de IP'!$B$10,AG1022&lt;='Braços de IP'!$D$10),'Braços de IP'!$E$10,IF(AND(AG1022&gt;='Braços de IP'!$B$11,AG1022&lt;='Braços de IP'!$D$11),'Braços de IP'!$E$11,IF(AND(AG1022&gt;='Braços de IP'!$B$12,AG1022&lt;='Braços de IP'!$D$12),'Braços de IP'!$E$12,IF(AND(AG1022&gt;='Braços de IP'!$B$13,AG1022&lt;='Braços de IP'!$D$13),'Braços de IP'!$E$13,IF(AND(AG1022&gt;='Braços de IP'!$B$14,AG1022&lt;='Braços de IP'!$D$14),'Braços de IP'!$E$14,"ERRO")))))))</f>
        <v>Médio I</v>
      </c>
      <c r="CU1022" s="27"/>
      <c r="CV1022" s="26" t="str">
        <f>IF($CU1022="","",VLOOKUP($CU1022,'Braços de IP'!$E$9:$I$15,2,0))</f>
        <v/>
      </c>
      <c r="CW1022" s="29" t="str">
        <f>IF($CU1022="","",VLOOKUP($CU1022,'Braços de IP'!$E$9:$I$15,5,0))</f>
        <v/>
      </c>
      <c r="CX1022" s="26"/>
      <c r="CY1022" s="26"/>
      <c r="CZ1022" s="26"/>
      <c r="DA1022" s="26"/>
      <c r="DB1022" s="26"/>
      <c r="DC1022" s="26"/>
      <c r="DD1022" s="30">
        <f t="shared" si="1226"/>
        <v>35</v>
      </c>
      <c r="DE1022" s="31">
        <f t="shared" si="1227"/>
        <v>96</v>
      </c>
      <c r="DF1022" s="30">
        <f t="shared" si="1228"/>
        <v>131</v>
      </c>
      <c r="DG1022" s="32">
        <f t="shared" si="1229"/>
        <v>0.63541666666666674</v>
      </c>
      <c r="DH1022" s="33" t="s">
        <v>172</v>
      </c>
      <c r="DI1022" s="34"/>
      <c r="DJ1022" s="35"/>
      <c r="DK1022" s="16" t="s">
        <v>144</v>
      </c>
      <c r="DL1022" s="16"/>
      <c r="DN1022" s="36" t="e">
        <f t="shared" si="1230"/>
        <v>#VALUE!</v>
      </c>
    </row>
    <row r="1023" spans="2:121" ht="15.75" customHeight="1" x14ac:dyDescent="0.25">
      <c r="B1023" s="16">
        <v>254</v>
      </c>
      <c r="C1023" s="16" t="s">
        <v>146</v>
      </c>
      <c r="D1023" s="16" t="s">
        <v>739</v>
      </c>
      <c r="E1023" s="16">
        <v>-8.0527029999999993</v>
      </c>
      <c r="F1023" s="16">
        <v>-34.931916999999999</v>
      </c>
      <c r="G1023" s="16" t="s">
        <v>157</v>
      </c>
      <c r="H1023" s="17" t="s">
        <v>136</v>
      </c>
      <c r="I1023" s="16" t="s">
        <v>135</v>
      </c>
      <c r="J1023" s="17" t="s">
        <v>137</v>
      </c>
      <c r="K1023" s="18">
        <v>96</v>
      </c>
      <c r="L1023" s="17" t="s">
        <v>138</v>
      </c>
      <c r="M1023" s="17">
        <v>0</v>
      </c>
      <c r="N1023" s="16">
        <f t="shared" si="1221"/>
        <v>192</v>
      </c>
      <c r="O1023" s="17">
        <v>1</v>
      </c>
      <c r="P1023" s="17">
        <v>1.17</v>
      </c>
      <c r="Q1023" s="17">
        <v>7.56</v>
      </c>
      <c r="R1023" s="16"/>
      <c r="S1023" s="16"/>
      <c r="T1023" s="16">
        <v>0</v>
      </c>
      <c r="U1023" s="17">
        <v>2.02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 t="s">
        <v>139</v>
      </c>
      <c r="AB1023" s="17" t="s">
        <v>140</v>
      </c>
      <c r="AC1023" s="17">
        <v>35.1</v>
      </c>
      <c r="AD1023" s="17">
        <v>7.68</v>
      </c>
      <c r="AE1023" s="16">
        <v>1</v>
      </c>
      <c r="AF1023" s="17">
        <v>0.87</v>
      </c>
      <c r="AG1023" s="17">
        <v>1.52</v>
      </c>
      <c r="AH1023" s="17">
        <f t="shared" si="967"/>
        <v>0.65</v>
      </c>
      <c r="AI1023" s="17" t="s">
        <v>136</v>
      </c>
      <c r="AJ1023" s="17" t="s">
        <v>136</v>
      </c>
      <c r="AK1023" s="17" t="s">
        <v>141</v>
      </c>
      <c r="AL1023" s="17">
        <f t="shared" si="1222"/>
        <v>2</v>
      </c>
      <c r="AM1023" s="17"/>
      <c r="AN1023" s="17"/>
      <c r="AO1023" s="17">
        <v>0</v>
      </c>
      <c r="AP1023" s="17">
        <v>0</v>
      </c>
      <c r="AQ1023" s="17">
        <v>0</v>
      </c>
      <c r="AR1023" s="17" t="s">
        <v>136</v>
      </c>
      <c r="AS1023" s="19">
        <f t="shared" si="1233"/>
        <v>0</v>
      </c>
      <c r="AT1023" s="19"/>
      <c r="AU1023" s="19">
        <f>VLOOKUP(G1023,ABNT5101!$I$3:$J$9,2)</f>
        <v>7.5</v>
      </c>
      <c r="AV1023" s="19">
        <f>VLOOKUP(G1023,ABNT5101!$I$3:$M$9,5)</f>
        <v>0.18</v>
      </c>
      <c r="AW1023" s="17" t="str">
        <f>_xlfn.XLOOKUP(G1023,ABNT5101!I:I,ABNT5101!L:L)</f>
        <v>-</v>
      </c>
      <c r="AX1023" s="17">
        <f>_xlfn.XLOOKUP(G1023,ABNT5101!$I:$I,ABNT5101!M:M)</f>
        <v>0.18</v>
      </c>
      <c r="AY1023" s="17" t="str">
        <f>_xlfn.XLOOKUP(G1023,ABNT5101!$I:$I,ABNT5101!N:N)</f>
        <v>-</v>
      </c>
      <c r="AZ1023" s="17">
        <f>_xlfn.XLOOKUP(G1023,ABNT5101!$I:$I,ABNT5101!O:O)</f>
        <v>16</v>
      </c>
      <c r="BA1023" s="20" t="str">
        <f t="shared" si="1234"/>
        <v>ATENDE</v>
      </c>
      <c r="BB1023" s="21">
        <f t="shared" ref="BB1023:BC1023" si="1247">BE1023/AU1023-1</f>
        <v>3.3333333333333437E-2</v>
      </c>
      <c r="BC1023" s="21">
        <f t="shared" si="1247"/>
        <v>2.2777777777777777</v>
      </c>
      <c r="BD1023" s="21" t="str">
        <f t="shared" si="1236"/>
        <v>-</v>
      </c>
      <c r="BE1023" s="22">
        <v>7.75</v>
      </c>
      <c r="BF1023" s="22">
        <v>0.59</v>
      </c>
      <c r="BG1023" s="22"/>
      <c r="BH1023" s="22"/>
      <c r="BI1023" s="23"/>
      <c r="BJ1023" s="22"/>
      <c r="BK1023" s="20" t="str">
        <f t="shared" si="1237"/>
        <v>ATENDE</v>
      </c>
      <c r="BL1023" s="20" t="str">
        <f t="shared" si="1238"/>
        <v>ATENDE</v>
      </c>
      <c r="BM1023" s="20" t="str">
        <f t="shared" si="1239"/>
        <v>ATENDE</v>
      </c>
      <c r="BN1023" s="20" t="str">
        <f t="shared" si="1240"/>
        <v>ATENDE</v>
      </c>
      <c r="BO1023" s="24" t="str">
        <f t="shared" si="1241"/>
        <v>C5</v>
      </c>
      <c r="BP1023" s="24" t="str">
        <f t="shared" si="1224"/>
        <v>P6</v>
      </c>
      <c r="BQ1023" s="25">
        <f t="shared" si="1060"/>
        <v>1.4933333333333336</v>
      </c>
      <c r="BR1023" s="22">
        <v>7.48</v>
      </c>
      <c r="BS1023" s="22">
        <v>3</v>
      </c>
      <c r="BT1023" s="24">
        <f>IF(BP1023="-","-",_xlfn.XLOOKUP(BP1023,ABNT5101!$B$4:$B$9,ABNT5101!$C$4:$C$9))</f>
        <v>3</v>
      </c>
      <c r="BU1023" s="24">
        <f>IF(BP1023="-","-",_xlfn.XLOOKUP(BP1023,ABNT5101!$B$4:$B$9,ABNT5101!$D$4:$D$9))</f>
        <v>0.6</v>
      </c>
      <c r="BV1023" s="20" t="str">
        <f t="shared" si="1242"/>
        <v>ATENDE</v>
      </c>
      <c r="BW1023" s="20" t="str">
        <f t="shared" si="1061"/>
        <v>ATENDE</v>
      </c>
      <c r="BX1023" s="20" t="str">
        <f t="shared" si="1243"/>
        <v>ATENDE</v>
      </c>
      <c r="BY1023" s="24" t="str">
        <f t="shared" si="1218"/>
        <v>P6</v>
      </c>
      <c r="BZ1023" s="25">
        <f t="shared" si="1244"/>
        <v>0.30666666666666664</v>
      </c>
      <c r="CA1023" s="24">
        <v>3.92</v>
      </c>
      <c r="CB1023" s="24">
        <v>2.5299999999999998</v>
      </c>
      <c r="CC1023" s="20">
        <f>IF(BY1023="-","-",_xlfn.XLOOKUP(BY1023,ABNT5101!$B$4:$B$9,ABNT5101!$C$4:$C$9))</f>
        <v>3</v>
      </c>
      <c r="CD1023" s="24">
        <f>IF(BY1023="-","-",_xlfn.XLOOKUP(BY1023,ABNT5101!$B$4:$B$9,ABNT5101!$D$4:$D$9))</f>
        <v>0.6</v>
      </c>
      <c r="CE1023" s="20" t="str">
        <f t="shared" si="1245"/>
        <v>ATENDE</v>
      </c>
      <c r="CF1023" s="20" t="str">
        <f t="shared" si="1246"/>
        <v>ATENDE</v>
      </c>
      <c r="CG1023" s="20" t="str">
        <f t="shared" si="1040"/>
        <v>ATENDE</v>
      </c>
      <c r="CH1023" s="26" t="str">
        <f>_xlfn.XLOOKUP(CI1023,'Banco de dados'!$B:$B,'Banco de dados'!$D:$D)</f>
        <v>SX LIGHTING</v>
      </c>
      <c r="CI1023" s="27" t="s">
        <v>494</v>
      </c>
      <c r="CJ1023" s="26" t="str">
        <f>_xlfn.XLOOKUP(CI1023,'Banco de dados'!$B:$B,'Banco de dados'!$E:$E)</f>
        <v>SXINEVO030K50L12CZF7PHF</v>
      </c>
      <c r="CK1023" s="26"/>
      <c r="CL1023" s="26" t="e">
        <f>IF(CK1023="-","-",_xlfn.XLOOKUP(CK1023,'Banco de dados'!$B:$B,'Banco de dados'!$E:$E))</f>
        <v>#N/A</v>
      </c>
      <c r="CM1023" s="28">
        <f t="shared" si="1225"/>
        <v>1</v>
      </c>
      <c r="CN1023" s="26">
        <f>_xlfn.XLOOKUP(CI1023,'Banco de dados'!$B:$B,'Banco de dados'!$H:$H)</f>
        <v>31</v>
      </c>
      <c r="CO1023" s="26" t="e">
        <f t="array" aca="1" ref="CO1023" ca="1">_xludf.XLOOKUP(CK1023,'Banco de dados'!$B:$B,'Banco de dados'!$H:$H)</f>
        <v>#NAME?</v>
      </c>
      <c r="CP1023" s="26" t="e">
        <f t="array" aca="1" ref="CP1023" ca="1">_xludf.XLOOKUP(CI1023,'Banco de dados'!$B:$B,'Banco de dados'!$F:$F)</f>
        <v>#NAME?</v>
      </c>
      <c r="CQ1023" s="26" t="e">
        <f t="array" aca="1" ref="CQ1023" ca="1">_xludf.XLOOKUP(CK1023,'Banco de dados'!$B:$B,'Banco de dados'!$F:$F)</f>
        <v>#NAME?</v>
      </c>
      <c r="CR1023" s="27">
        <v>0</v>
      </c>
      <c r="CS1023" s="27"/>
      <c r="CT1023" s="26" t="str">
        <f>IF(AG1023=0.5,"Suporte",IF(AND(AG1023&gt;='Braços de IP'!$B$9,AG1023&lt;='Braços de IP'!$D$9),'Braços de IP'!$E$9,IF(AND(AG1023&gt;='Braços de IP'!$B$10,AG1023&lt;='Braços de IP'!$D$10),'Braços de IP'!$E$10,IF(AND(AG1023&gt;='Braços de IP'!$B$11,AG1023&lt;='Braços de IP'!$D$11),'Braços de IP'!$E$11,IF(AND(AG1023&gt;='Braços de IP'!$B$12,AG1023&lt;='Braços de IP'!$D$12),'Braços de IP'!$E$12,IF(AND(AG1023&gt;='Braços de IP'!$B$13,AG1023&lt;='Braços de IP'!$D$13),'Braços de IP'!$E$13,IF(AND(AG1023&gt;='Braços de IP'!$B$14,AG1023&lt;='Braços de IP'!$D$14),'Braços de IP'!$E$14,"ERRO")))))))</f>
        <v>Médio I</v>
      </c>
      <c r="CU1023" s="27"/>
      <c r="CV1023" s="26" t="str">
        <f>IF($CU1023="","",VLOOKUP($CU1023,'Braços de IP'!$E$9:$I$15,2,0))</f>
        <v/>
      </c>
      <c r="CW1023" s="29" t="str">
        <f>IF($CU1023="","",VLOOKUP($CU1023,'Braços de IP'!$E$9:$I$15,5,0))</f>
        <v/>
      </c>
      <c r="CX1023" s="26"/>
      <c r="CY1023" s="26"/>
      <c r="CZ1023" s="26"/>
      <c r="DA1023" s="26"/>
      <c r="DB1023" s="26"/>
      <c r="DC1023" s="26"/>
      <c r="DD1023" s="30">
        <f t="shared" si="1226"/>
        <v>31</v>
      </c>
      <c r="DE1023" s="31">
        <f t="shared" si="1227"/>
        <v>96</v>
      </c>
      <c r="DF1023" s="30">
        <f t="shared" si="1228"/>
        <v>127</v>
      </c>
      <c r="DG1023" s="32">
        <f t="shared" si="1229"/>
        <v>0.67708333333333326</v>
      </c>
      <c r="DH1023" s="33" t="s">
        <v>172</v>
      </c>
      <c r="DI1023" s="34"/>
      <c r="DJ1023" s="35"/>
      <c r="DK1023" s="16" t="s">
        <v>144</v>
      </c>
      <c r="DL1023" s="16"/>
      <c r="DN1023" s="36" t="e">
        <f t="shared" si="1230"/>
        <v>#VALUE!</v>
      </c>
    </row>
    <row r="1024" spans="2:121" ht="15.75" customHeight="1" x14ac:dyDescent="0.25">
      <c r="B1024" s="16">
        <v>254</v>
      </c>
      <c r="C1024" s="16" t="s">
        <v>146</v>
      </c>
      <c r="D1024" s="16" t="s">
        <v>739</v>
      </c>
      <c r="E1024" s="16">
        <v>-8.0527029999999993</v>
      </c>
      <c r="F1024" s="16">
        <v>-34.931916999999999</v>
      </c>
      <c r="G1024" s="16" t="s">
        <v>157</v>
      </c>
      <c r="H1024" s="17" t="s">
        <v>136</v>
      </c>
      <c r="I1024" s="16" t="s">
        <v>135</v>
      </c>
      <c r="J1024" s="17" t="s">
        <v>137</v>
      </c>
      <c r="K1024" s="18">
        <v>96</v>
      </c>
      <c r="L1024" s="17" t="s">
        <v>138</v>
      </c>
      <c r="M1024" s="17">
        <v>0</v>
      </c>
      <c r="N1024" s="16">
        <f t="shared" si="1221"/>
        <v>192</v>
      </c>
      <c r="O1024" s="17">
        <v>1</v>
      </c>
      <c r="P1024" s="17">
        <v>1.17</v>
      </c>
      <c r="Q1024" s="17">
        <v>7.56</v>
      </c>
      <c r="R1024" s="16"/>
      <c r="S1024" s="16"/>
      <c r="T1024" s="16">
        <v>0</v>
      </c>
      <c r="U1024" s="17">
        <v>2.02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 t="s">
        <v>139</v>
      </c>
      <c r="AB1024" s="17" t="s">
        <v>140</v>
      </c>
      <c r="AC1024" s="17">
        <v>35.1</v>
      </c>
      <c r="AD1024" s="17">
        <v>7.68</v>
      </c>
      <c r="AE1024" s="16">
        <v>1</v>
      </c>
      <c r="AF1024" s="17">
        <v>0.87</v>
      </c>
      <c r="AG1024" s="17">
        <v>1.52</v>
      </c>
      <c r="AH1024" s="17">
        <f t="shared" si="967"/>
        <v>0.65</v>
      </c>
      <c r="AI1024" s="17" t="s">
        <v>136</v>
      </c>
      <c r="AJ1024" s="17" t="s">
        <v>136</v>
      </c>
      <c r="AK1024" s="17" t="s">
        <v>141</v>
      </c>
      <c r="AL1024" s="17">
        <f t="shared" si="1222"/>
        <v>2</v>
      </c>
      <c r="AM1024" s="17"/>
      <c r="AN1024" s="17"/>
      <c r="AO1024" s="17">
        <v>0</v>
      </c>
      <c r="AP1024" s="17">
        <v>0</v>
      </c>
      <c r="AQ1024" s="17">
        <v>0</v>
      </c>
      <c r="AR1024" s="17" t="s">
        <v>136</v>
      </c>
      <c r="AS1024" s="19">
        <f t="shared" si="1233"/>
        <v>0</v>
      </c>
      <c r="AT1024" s="19"/>
      <c r="AU1024" s="19">
        <f>VLOOKUP(G1024,ABNT5101!$I$3:$J$9,2)</f>
        <v>7.5</v>
      </c>
      <c r="AV1024" s="19">
        <f>VLOOKUP(G1024,ABNT5101!$I$3:$M$9,5)</f>
        <v>0.18</v>
      </c>
      <c r="AW1024" s="17" t="str">
        <f>_xlfn.XLOOKUP(G1024,ABNT5101!I:I,ABNT5101!L:L)</f>
        <v>-</v>
      </c>
      <c r="AX1024" s="17">
        <f>_xlfn.XLOOKUP(G1024,ABNT5101!$I:$I,ABNT5101!M:M)</f>
        <v>0.18</v>
      </c>
      <c r="AY1024" s="17" t="str">
        <f>_xlfn.XLOOKUP(G1024,ABNT5101!$I:$I,ABNT5101!N:N)</f>
        <v>-</v>
      </c>
      <c r="AZ1024" s="17">
        <f>_xlfn.XLOOKUP(G1024,ABNT5101!$I:$I,ABNT5101!O:O)</f>
        <v>16</v>
      </c>
      <c r="BA1024" s="20" t="str">
        <f t="shared" si="1234"/>
        <v>ATENDE</v>
      </c>
      <c r="BB1024" s="21">
        <f t="shared" ref="BB1024:BC1024" si="1248">BE1024/AU1024-1</f>
        <v>2.0000000000000018E-2</v>
      </c>
      <c r="BC1024" s="21">
        <f t="shared" si="1248"/>
        <v>2.3333333333333335</v>
      </c>
      <c r="BD1024" s="21" t="str">
        <f t="shared" si="1236"/>
        <v>-</v>
      </c>
      <c r="BE1024" s="22">
        <v>7.65</v>
      </c>
      <c r="BF1024" s="22">
        <v>0.6</v>
      </c>
      <c r="BG1024" s="22"/>
      <c r="BH1024" s="22"/>
      <c r="BI1024" s="23"/>
      <c r="BJ1024" s="22"/>
      <c r="BK1024" s="20" t="str">
        <f t="shared" si="1237"/>
        <v>ATENDE</v>
      </c>
      <c r="BL1024" s="20" t="str">
        <f t="shared" si="1238"/>
        <v>ATENDE</v>
      </c>
      <c r="BM1024" s="20" t="str">
        <f t="shared" si="1239"/>
        <v>ATENDE</v>
      </c>
      <c r="BN1024" s="20" t="str">
        <f t="shared" si="1240"/>
        <v>ATENDE</v>
      </c>
      <c r="BO1024" s="24" t="str">
        <f t="shared" si="1241"/>
        <v>C5</v>
      </c>
      <c r="BP1024" s="24" t="str">
        <f t="shared" si="1224"/>
        <v>P6</v>
      </c>
      <c r="BQ1024" s="25">
        <f t="shared" si="1060"/>
        <v>1.4733333333333332</v>
      </c>
      <c r="BR1024" s="22">
        <v>7.42</v>
      </c>
      <c r="BS1024" s="22">
        <v>3.81</v>
      </c>
      <c r="BT1024" s="24">
        <f>IF(BP1024="-","-",_xlfn.XLOOKUP(BP1024,ABNT5101!$B$4:$B$9,ABNT5101!$C$4:$C$9))</f>
        <v>3</v>
      </c>
      <c r="BU1024" s="24">
        <f>IF(BP1024="-","-",_xlfn.XLOOKUP(BP1024,ABNT5101!$B$4:$B$9,ABNT5101!$D$4:$D$9))</f>
        <v>0.6</v>
      </c>
      <c r="BV1024" s="20" t="str">
        <f t="shared" si="1242"/>
        <v>ATENDE</v>
      </c>
      <c r="BW1024" s="20" t="str">
        <f t="shared" si="1061"/>
        <v>ATENDE</v>
      </c>
      <c r="BX1024" s="20" t="str">
        <f t="shared" si="1243"/>
        <v>ATENDE</v>
      </c>
      <c r="BY1024" s="24" t="str">
        <f t="shared" si="1218"/>
        <v>P6</v>
      </c>
      <c r="BZ1024" s="25">
        <f t="shared" si="1244"/>
        <v>0.20999999999999996</v>
      </c>
      <c r="CA1024" s="24">
        <v>3.63</v>
      </c>
      <c r="CB1024" s="24">
        <v>2.73</v>
      </c>
      <c r="CC1024" s="20">
        <f>IF(BY1024="-","-",_xlfn.XLOOKUP(BY1024,ABNT5101!$B$4:$B$9,ABNT5101!$C$4:$C$9))</f>
        <v>3</v>
      </c>
      <c r="CD1024" s="24">
        <f>IF(BY1024="-","-",_xlfn.XLOOKUP(BY1024,ABNT5101!$B$4:$B$9,ABNT5101!$D$4:$D$9))</f>
        <v>0.6</v>
      </c>
      <c r="CE1024" s="20" t="str">
        <f t="shared" si="1245"/>
        <v>ATENDE</v>
      </c>
      <c r="CF1024" s="20" t="str">
        <f t="shared" si="1246"/>
        <v>ATENDE</v>
      </c>
      <c r="CG1024" s="20" t="str">
        <f t="shared" si="1040"/>
        <v>ATENDE</v>
      </c>
      <c r="CH1024" s="26" t="str">
        <f>_xlfn.XLOOKUP(CI1024,'Banco de dados'!$B:$B,'Banco de dados'!$D:$D)</f>
        <v>TECNOWATT</v>
      </c>
      <c r="CI1024" s="27" t="s">
        <v>477</v>
      </c>
      <c r="CJ1024" s="26" t="str">
        <f>_xlfn.XLOOKUP(CI1024,'Banco de dados'!$B:$B,'Banco de dados'!$E:$E)</f>
        <v>SIGSAGPTLRRSSNDL_30W_38IBBRS
1-10C1MUN6.5</v>
      </c>
      <c r="CK1024" s="26"/>
      <c r="CL1024" s="26" t="e">
        <f>IF(CK1024="-","-",_xlfn.XLOOKUP(CK1024,'Banco de dados'!$B:$B,'Banco de dados'!$E:$E))</f>
        <v>#N/A</v>
      </c>
      <c r="CM1024" s="28">
        <f t="shared" si="1225"/>
        <v>1</v>
      </c>
      <c r="CN1024" s="26">
        <f>_xlfn.XLOOKUP(CI1024,'Banco de dados'!$B:$B,'Banco de dados'!$H:$H)</f>
        <v>30</v>
      </c>
      <c r="CO1024" s="26" t="e">
        <f t="array" aca="1" ref="CO1024" ca="1">_xludf.XLOOKUP(CK1024,'Banco de dados'!$B:$B,'Banco de dados'!$H:$H)</f>
        <v>#NAME?</v>
      </c>
      <c r="CP1024" s="26" t="e">
        <f t="array" aca="1" ref="CP1024" ca="1">_xludf.XLOOKUP(CI1024,'Banco de dados'!$B:$B,'Banco de dados'!$F:$F)</f>
        <v>#NAME?</v>
      </c>
      <c r="CQ1024" s="26" t="e">
        <f t="array" aca="1" ref="CQ1024" ca="1">_xludf.XLOOKUP(CK1024,'Banco de dados'!$B:$B,'Banco de dados'!$F:$F)</f>
        <v>#NAME?</v>
      </c>
      <c r="CR1024" s="27">
        <v>0</v>
      </c>
      <c r="CS1024" s="27"/>
      <c r="CT1024" s="26" t="str">
        <f>IF(AG1024=0.5,"Suporte",IF(AND(AG1024&gt;='Braços de IP'!$B$9,AG1024&lt;='Braços de IP'!$D$9),'Braços de IP'!$E$9,IF(AND(AG1024&gt;='Braços de IP'!$B$10,AG1024&lt;='Braços de IP'!$D$10),'Braços de IP'!$E$10,IF(AND(AG1024&gt;='Braços de IP'!$B$11,AG1024&lt;='Braços de IP'!$D$11),'Braços de IP'!$E$11,IF(AND(AG1024&gt;='Braços de IP'!$B$12,AG1024&lt;='Braços de IP'!$D$12),'Braços de IP'!$E$12,IF(AND(AG1024&gt;='Braços de IP'!$B$13,AG1024&lt;='Braços de IP'!$D$13),'Braços de IP'!$E$13,IF(AND(AG1024&gt;='Braços de IP'!$B$14,AG1024&lt;='Braços de IP'!$D$14),'Braços de IP'!$E$14,"ERRO")))))))</f>
        <v>Médio I</v>
      </c>
      <c r="CU1024" s="27"/>
      <c r="CV1024" s="26" t="str">
        <f>IF($CU1024="","",VLOOKUP($CU1024,'Braços de IP'!$E$9:$I$15,2,0))</f>
        <v/>
      </c>
      <c r="CW1024" s="29" t="str">
        <f>IF($CU1024="","",VLOOKUP($CU1024,'Braços de IP'!$E$9:$I$15,5,0))</f>
        <v/>
      </c>
      <c r="CX1024" s="26"/>
      <c r="CY1024" s="26"/>
      <c r="CZ1024" s="26"/>
      <c r="DA1024" s="26"/>
      <c r="DB1024" s="26"/>
      <c r="DC1024" s="26"/>
      <c r="DD1024" s="30">
        <f t="shared" si="1226"/>
        <v>30</v>
      </c>
      <c r="DE1024" s="31">
        <f t="shared" si="1227"/>
        <v>96</v>
      </c>
      <c r="DF1024" s="30">
        <f t="shared" si="1228"/>
        <v>126</v>
      </c>
      <c r="DG1024" s="32">
        <f t="shared" si="1229"/>
        <v>0.6875</v>
      </c>
      <c r="DH1024" s="33" t="s">
        <v>172</v>
      </c>
      <c r="DI1024" s="34"/>
      <c r="DJ1024" s="35"/>
      <c r="DK1024" s="16" t="s">
        <v>144</v>
      </c>
      <c r="DL1024" s="16"/>
      <c r="DN1024" s="36" t="e">
        <f t="shared" si="1230"/>
        <v>#VALUE!</v>
      </c>
    </row>
    <row r="1025" spans="2:118" ht="15.75" customHeight="1" x14ac:dyDescent="0.25">
      <c r="B1025" s="16">
        <v>255</v>
      </c>
      <c r="C1025" s="16" t="s">
        <v>146</v>
      </c>
      <c r="D1025" s="16" t="s">
        <v>483</v>
      </c>
      <c r="E1025" s="16">
        <v>-8.0751229999999996</v>
      </c>
      <c r="F1025" s="16">
        <v>-34.929974000000001</v>
      </c>
      <c r="G1025" s="16" t="s">
        <v>160</v>
      </c>
      <c r="H1025" s="17" t="s">
        <v>136</v>
      </c>
      <c r="I1025" s="16" t="s">
        <v>135</v>
      </c>
      <c r="J1025" s="17" t="s">
        <v>137</v>
      </c>
      <c r="K1025" s="18">
        <v>70</v>
      </c>
      <c r="L1025" s="17" t="s">
        <v>138</v>
      </c>
      <c r="M1025" s="17">
        <v>0</v>
      </c>
      <c r="N1025" s="16">
        <f t="shared" si="1221"/>
        <v>140</v>
      </c>
      <c r="O1025" s="17">
        <v>1</v>
      </c>
      <c r="P1025" s="17">
        <v>1.89</v>
      </c>
      <c r="Q1025" s="17">
        <v>6.98</v>
      </c>
      <c r="R1025" s="16"/>
      <c r="S1025" s="16"/>
      <c r="T1025" s="16">
        <v>0</v>
      </c>
      <c r="U1025" s="17">
        <v>1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 t="s">
        <v>139</v>
      </c>
      <c r="AB1025" s="17" t="s">
        <v>140</v>
      </c>
      <c r="AC1025" s="17">
        <v>19.899999999999999</v>
      </c>
      <c r="AD1025" s="17">
        <v>7.45</v>
      </c>
      <c r="AE1025" s="16">
        <v>1</v>
      </c>
      <c r="AF1025" s="17">
        <v>0.59</v>
      </c>
      <c r="AG1025" s="17">
        <v>1.35</v>
      </c>
      <c r="AH1025" s="17">
        <f t="shared" si="967"/>
        <v>0.76000000000000012</v>
      </c>
      <c r="AI1025" s="17" t="s">
        <v>136</v>
      </c>
      <c r="AJ1025" s="17" t="s">
        <v>136</v>
      </c>
      <c r="AK1025" s="17" t="s">
        <v>141</v>
      </c>
      <c r="AL1025" s="17">
        <f t="shared" si="1222"/>
        <v>2</v>
      </c>
      <c r="AM1025" s="17"/>
      <c r="AN1025" s="17"/>
      <c r="AO1025" s="17">
        <v>0</v>
      </c>
      <c r="AP1025" s="17">
        <v>0</v>
      </c>
      <c r="AQ1025" s="17">
        <v>0</v>
      </c>
      <c r="AR1025" s="17" t="s">
        <v>136</v>
      </c>
      <c r="AS1025" s="19">
        <f t="shared" si="1233"/>
        <v>0</v>
      </c>
      <c r="AT1025" s="19"/>
      <c r="AU1025" s="19">
        <f>VLOOKUP(G1025,ABNT5101!$I$3:$J$9,2)</f>
        <v>10</v>
      </c>
      <c r="AV1025" s="19">
        <f>VLOOKUP(G1025,ABNT5101!$I$3:$M$9,5)</f>
        <v>0.18</v>
      </c>
      <c r="AW1025" s="17" t="str">
        <f>_xlfn.XLOOKUP(G1025,ABNT5101!I:I,ABNT5101!L:L)</f>
        <v>-</v>
      </c>
      <c r="AX1025" s="17">
        <f>_xlfn.XLOOKUP(G1025,ABNT5101!$I:$I,ABNT5101!M:M)</f>
        <v>0.18</v>
      </c>
      <c r="AY1025" s="17" t="str">
        <f>_xlfn.XLOOKUP(G1025,ABNT5101!$I:$I,ABNT5101!N:N)</f>
        <v>-</v>
      </c>
      <c r="AZ1025" s="17">
        <f>_xlfn.XLOOKUP(G1025,ABNT5101!$I:$I,ABNT5101!O:O)</f>
        <v>16</v>
      </c>
      <c r="BA1025" s="20" t="str">
        <f t="shared" si="1234"/>
        <v>ATENDE</v>
      </c>
      <c r="BB1025" s="21">
        <f t="shared" ref="BB1025:BC1025" si="1249">BE1025/AU1025-1</f>
        <v>0.15799999999999992</v>
      </c>
      <c r="BC1025" s="21">
        <f t="shared" si="1249"/>
        <v>3</v>
      </c>
      <c r="BD1025" s="21" t="str">
        <f t="shared" si="1236"/>
        <v>-</v>
      </c>
      <c r="BE1025" s="22">
        <v>11.58</v>
      </c>
      <c r="BF1025" s="22">
        <v>0.72</v>
      </c>
      <c r="BG1025" s="22"/>
      <c r="BH1025" s="22"/>
      <c r="BI1025" s="23"/>
      <c r="BJ1025" s="22"/>
      <c r="BK1025" s="20" t="str">
        <f t="shared" si="1237"/>
        <v>ATENDE</v>
      </c>
      <c r="BL1025" s="20" t="str">
        <f t="shared" si="1238"/>
        <v>ATENDE</v>
      </c>
      <c r="BM1025" s="20" t="str">
        <f t="shared" si="1239"/>
        <v>ATENDE</v>
      </c>
      <c r="BN1025" s="20" t="str">
        <f t="shared" si="1240"/>
        <v>ATENDE</v>
      </c>
      <c r="BO1025" s="24" t="str">
        <f t="shared" si="1241"/>
        <v>C4</v>
      </c>
      <c r="BP1025" s="24" t="str">
        <f t="shared" si="1224"/>
        <v>P6</v>
      </c>
      <c r="BQ1025" s="25">
        <f t="shared" si="1060"/>
        <v>2.4766666666666666</v>
      </c>
      <c r="BR1025" s="22">
        <v>10.43</v>
      </c>
      <c r="BS1025" s="22">
        <v>7.47</v>
      </c>
      <c r="BT1025" s="24">
        <f>IF(BP1025="-","-",_xlfn.XLOOKUP(BP1025,ABNT5101!$B$4:$B$9,ABNT5101!$C$4:$C$9))</f>
        <v>3</v>
      </c>
      <c r="BU1025" s="24">
        <f>IF(BP1025="-","-",_xlfn.XLOOKUP(BP1025,ABNT5101!$B$4:$B$9,ABNT5101!$D$4:$D$9))</f>
        <v>0.6</v>
      </c>
      <c r="BV1025" s="20" t="str">
        <f t="shared" si="1242"/>
        <v>ATENDE</v>
      </c>
      <c r="BW1025" s="20" t="str">
        <f t="shared" si="1061"/>
        <v>ATENDE</v>
      </c>
      <c r="BX1025" s="20" t="str">
        <f t="shared" si="1243"/>
        <v>ATENDE</v>
      </c>
      <c r="BY1025" s="24" t="str">
        <f t="shared" si="1218"/>
        <v>P6</v>
      </c>
      <c r="BZ1025" s="25">
        <f t="shared" si="1244"/>
        <v>1.69</v>
      </c>
      <c r="CA1025" s="24">
        <v>8.07</v>
      </c>
      <c r="CB1025" s="24">
        <v>6.53</v>
      </c>
      <c r="CC1025" s="20">
        <f>IF(BY1025="-","-",_xlfn.XLOOKUP(BY1025,ABNT5101!$B$4:$B$9,ABNT5101!$C$4:$C$9))</f>
        <v>3</v>
      </c>
      <c r="CD1025" s="24">
        <f>IF(BY1025="-","-",_xlfn.XLOOKUP(BY1025,ABNT5101!$B$4:$B$9,ABNT5101!$D$4:$D$9))</f>
        <v>0.6</v>
      </c>
      <c r="CE1025" s="20" t="str">
        <f t="shared" si="1245"/>
        <v>ATENDE</v>
      </c>
      <c r="CF1025" s="20" t="str">
        <f t="shared" si="1246"/>
        <v>ATENDE</v>
      </c>
      <c r="CG1025" s="20" t="str">
        <f t="shared" si="1040"/>
        <v>ATENDE</v>
      </c>
      <c r="CH1025" s="26" t="str">
        <f>_xlfn.XLOOKUP(CI1025,'Banco de dados'!$B:$B,'Banco de dados'!$D:$D)</f>
        <v>LEDSTAR</v>
      </c>
      <c r="CI1025" s="27" t="s">
        <v>268</v>
      </c>
      <c r="CJ1025" s="26" t="str">
        <f>_xlfn.XLOOKUP(CI1025,'Banco de dados'!$B:$B,'Banco de dados'!$E:$E)</f>
        <v>LUM LED SL VT 9.1 28W</v>
      </c>
      <c r="CK1025" s="26"/>
      <c r="CL1025" s="26" t="e">
        <f>IF(CK1025="-","-",_xlfn.XLOOKUP(CK1025,'Banco de dados'!$B:$B,'Banco de dados'!$E:$E))</f>
        <v>#N/A</v>
      </c>
      <c r="CM1025" s="28">
        <f t="shared" si="1225"/>
        <v>1</v>
      </c>
      <c r="CN1025" s="26">
        <f>_xlfn.XLOOKUP(CI1025,'Banco de dados'!$B:$B,'Banco de dados'!$H:$H)</f>
        <v>28</v>
      </c>
      <c r="CO1025" s="26" t="e">
        <f t="array" aca="1" ref="CO1025" ca="1">_xludf.XLOOKUP(CK1025,'Banco de dados'!$B:$B,'Banco de dados'!$H:$H)</f>
        <v>#NAME?</v>
      </c>
      <c r="CP1025" s="26" t="e">
        <f t="array" aca="1" ref="CP1025" ca="1">_xludf.XLOOKUP(CI1025,'Banco de dados'!$B:$B,'Banco de dados'!$F:$F)</f>
        <v>#NAME?</v>
      </c>
      <c r="CQ1025" s="26" t="e">
        <f t="array" aca="1" ref="CQ1025" ca="1">_xludf.XLOOKUP(CK1025,'Banco de dados'!$B:$B,'Banco de dados'!$F:$F)</f>
        <v>#NAME?</v>
      </c>
      <c r="CR1025" s="27">
        <v>0</v>
      </c>
      <c r="CS1025" s="27"/>
      <c r="CT1025" s="26" t="str">
        <f>IF(AG1025=0.5,"Suporte",IF(AND(AG1025&gt;='Braços de IP'!$B$9,AG1025&lt;='Braços de IP'!$D$9),'Braços de IP'!$E$9,IF(AND(AG1025&gt;='Braços de IP'!$B$10,AG1025&lt;='Braços de IP'!$D$10),'Braços de IP'!$E$10,IF(AND(AG1025&gt;='Braços de IP'!$B$11,AG1025&lt;='Braços de IP'!$D$11),'Braços de IP'!$E$11,IF(AND(AG1025&gt;='Braços de IP'!$B$12,AG1025&lt;='Braços de IP'!$D$12),'Braços de IP'!$E$12,IF(AND(AG1025&gt;='Braços de IP'!$B$13,AG1025&lt;='Braços de IP'!$D$13),'Braços de IP'!$E$13,IF(AND(AG1025&gt;='Braços de IP'!$B$14,AG1025&lt;='Braços de IP'!$D$14),'Braços de IP'!$E$14,"ERRO")))))))</f>
        <v>Curto II</v>
      </c>
      <c r="CU1025" s="27"/>
      <c r="CV1025" s="26" t="str">
        <f>IF($CU1025="","",VLOOKUP($CU1025,'Braços de IP'!$E$9:$I$15,2,0))</f>
        <v/>
      </c>
      <c r="CW1025" s="29" t="str">
        <f>IF($CU1025="","",VLOOKUP($CU1025,'Braços de IP'!$E$9:$I$15,5,0))</f>
        <v/>
      </c>
      <c r="CX1025" s="26"/>
      <c r="CY1025" s="26"/>
      <c r="CZ1025" s="26"/>
      <c r="DA1025" s="26"/>
      <c r="DB1025" s="26"/>
      <c r="DC1025" s="26"/>
      <c r="DD1025" s="30">
        <f t="shared" si="1226"/>
        <v>28</v>
      </c>
      <c r="DE1025" s="31">
        <f t="shared" si="1227"/>
        <v>70</v>
      </c>
      <c r="DF1025" s="30">
        <f t="shared" si="1228"/>
        <v>98</v>
      </c>
      <c r="DG1025" s="32">
        <f t="shared" si="1229"/>
        <v>0.6</v>
      </c>
      <c r="DH1025" s="33" t="s">
        <v>172</v>
      </c>
      <c r="DI1025" s="34"/>
      <c r="DJ1025" s="35"/>
      <c r="DK1025" s="16" t="s">
        <v>144</v>
      </c>
      <c r="DL1025" s="16"/>
      <c r="DN1025" s="36" t="e">
        <f t="shared" si="1230"/>
        <v>#VALUE!</v>
      </c>
    </row>
    <row r="1026" spans="2:118" ht="15.75" customHeight="1" x14ac:dyDescent="0.25">
      <c r="B1026" s="16">
        <v>255</v>
      </c>
      <c r="C1026" s="16" t="s">
        <v>146</v>
      </c>
      <c r="D1026" s="16" t="s">
        <v>483</v>
      </c>
      <c r="E1026" s="16">
        <v>-8.0751229999999996</v>
      </c>
      <c r="F1026" s="16">
        <v>-34.929974000000001</v>
      </c>
      <c r="G1026" s="16" t="s">
        <v>160</v>
      </c>
      <c r="H1026" s="17" t="s">
        <v>136</v>
      </c>
      <c r="I1026" s="16" t="s">
        <v>135</v>
      </c>
      <c r="J1026" s="17" t="s">
        <v>137</v>
      </c>
      <c r="K1026" s="18">
        <v>70</v>
      </c>
      <c r="L1026" s="17" t="s">
        <v>138</v>
      </c>
      <c r="M1026" s="17">
        <v>0</v>
      </c>
      <c r="N1026" s="16">
        <f t="shared" si="1221"/>
        <v>140</v>
      </c>
      <c r="O1026" s="17">
        <v>1</v>
      </c>
      <c r="P1026" s="17">
        <v>1.89</v>
      </c>
      <c r="Q1026" s="17">
        <v>6.98</v>
      </c>
      <c r="R1026" s="16"/>
      <c r="S1026" s="16"/>
      <c r="T1026" s="16">
        <v>0</v>
      </c>
      <c r="U1026" s="17">
        <v>1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 t="s">
        <v>139</v>
      </c>
      <c r="AB1026" s="17" t="s">
        <v>140</v>
      </c>
      <c r="AC1026" s="17">
        <v>19.899999999999999</v>
      </c>
      <c r="AD1026" s="17">
        <v>7.45</v>
      </c>
      <c r="AE1026" s="16">
        <v>1</v>
      </c>
      <c r="AF1026" s="17">
        <v>0.59</v>
      </c>
      <c r="AG1026" s="17">
        <v>1.35</v>
      </c>
      <c r="AH1026" s="17">
        <f t="shared" si="967"/>
        <v>0.76000000000000012</v>
      </c>
      <c r="AI1026" s="17" t="s">
        <v>136</v>
      </c>
      <c r="AJ1026" s="17" t="s">
        <v>136</v>
      </c>
      <c r="AK1026" s="17" t="s">
        <v>141</v>
      </c>
      <c r="AL1026" s="17">
        <f t="shared" si="1222"/>
        <v>2</v>
      </c>
      <c r="AM1026" s="17"/>
      <c r="AN1026" s="17"/>
      <c r="AO1026" s="17">
        <v>0</v>
      </c>
      <c r="AP1026" s="17">
        <v>0</v>
      </c>
      <c r="AQ1026" s="17">
        <v>0</v>
      </c>
      <c r="AR1026" s="17" t="s">
        <v>136</v>
      </c>
      <c r="AS1026" s="19">
        <f t="shared" si="1233"/>
        <v>0</v>
      </c>
      <c r="AT1026" s="19"/>
      <c r="AU1026" s="19">
        <f>VLOOKUP(G1026,ABNT5101!$I$3:$J$9,2)</f>
        <v>10</v>
      </c>
      <c r="AV1026" s="19">
        <f>VLOOKUP(G1026,ABNT5101!$I$3:$M$9,5)</f>
        <v>0.18</v>
      </c>
      <c r="AW1026" s="17" t="str">
        <f>_xlfn.XLOOKUP(G1026,ABNT5101!I:I,ABNT5101!L:L)</f>
        <v>-</v>
      </c>
      <c r="AX1026" s="17">
        <f>_xlfn.XLOOKUP(G1026,ABNT5101!$I:$I,ABNT5101!M:M)</f>
        <v>0.18</v>
      </c>
      <c r="AY1026" s="17" t="str">
        <f>_xlfn.XLOOKUP(G1026,ABNT5101!$I:$I,ABNT5101!N:N)</f>
        <v>-</v>
      </c>
      <c r="AZ1026" s="17">
        <f>_xlfn.XLOOKUP(G1026,ABNT5101!$I:$I,ABNT5101!O:O)</f>
        <v>16</v>
      </c>
      <c r="BA1026" s="20" t="str">
        <f t="shared" si="1234"/>
        <v>ATENDE</v>
      </c>
      <c r="BB1026" s="21">
        <f t="shared" ref="BB1026:BC1026" si="1250">BE1026/AU1026-1</f>
        <v>0.44100000000000006</v>
      </c>
      <c r="BC1026" s="21">
        <f t="shared" si="1250"/>
        <v>3.6111111111111107</v>
      </c>
      <c r="BD1026" s="21" t="str">
        <f t="shared" si="1236"/>
        <v>-</v>
      </c>
      <c r="BE1026" s="22">
        <v>14.41</v>
      </c>
      <c r="BF1026" s="22">
        <v>0.83</v>
      </c>
      <c r="BG1026" s="22"/>
      <c r="BH1026" s="22"/>
      <c r="BI1026" s="23"/>
      <c r="BJ1026" s="22"/>
      <c r="BK1026" s="20" t="str">
        <f t="shared" si="1237"/>
        <v>ATENDE</v>
      </c>
      <c r="BL1026" s="20" t="str">
        <f t="shared" si="1238"/>
        <v>ATENDE</v>
      </c>
      <c r="BM1026" s="20" t="str">
        <f t="shared" si="1239"/>
        <v>ATENDE</v>
      </c>
      <c r="BN1026" s="20" t="str">
        <f t="shared" si="1240"/>
        <v>ATENDE</v>
      </c>
      <c r="BO1026" s="24" t="str">
        <f t="shared" si="1241"/>
        <v>C4</v>
      </c>
      <c r="BP1026" s="24" t="str">
        <f t="shared" si="1224"/>
        <v>P6</v>
      </c>
      <c r="BQ1026" s="25">
        <f t="shared" si="1060"/>
        <v>3.1566666666666672</v>
      </c>
      <c r="BR1026" s="22">
        <v>12.47</v>
      </c>
      <c r="BS1026" s="22">
        <v>10.11</v>
      </c>
      <c r="BT1026" s="24">
        <f>IF(BP1026="-","-",_xlfn.XLOOKUP(BP1026,ABNT5101!$B$4:$B$9,ABNT5101!$C$4:$C$9))</f>
        <v>3</v>
      </c>
      <c r="BU1026" s="24">
        <f>IF(BP1026="-","-",_xlfn.XLOOKUP(BP1026,ABNT5101!$B$4:$B$9,ABNT5101!$D$4:$D$9))</f>
        <v>0.6</v>
      </c>
      <c r="BV1026" s="20" t="str">
        <f t="shared" si="1242"/>
        <v>ATENDE</v>
      </c>
      <c r="BW1026" s="20" t="str">
        <f t="shared" si="1061"/>
        <v>ATENDE</v>
      </c>
      <c r="BX1026" s="20" t="str">
        <f t="shared" si="1243"/>
        <v>ATENDE</v>
      </c>
      <c r="BY1026" s="24" t="str">
        <f t="shared" si="1218"/>
        <v>P6</v>
      </c>
      <c r="BZ1026" s="25">
        <f t="shared" si="1244"/>
        <v>2.0933333333333333</v>
      </c>
      <c r="CA1026" s="24">
        <v>9.2799999999999994</v>
      </c>
      <c r="CB1026" s="24">
        <v>7.65</v>
      </c>
      <c r="CC1026" s="20">
        <f>IF(BY1026="-","-",_xlfn.XLOOKUP(BY1026,ABNT5101!$B$4:$B$9,ABNT5101!$C$4:$C$9))</f>
        <v>3</v>
      </c>
      <c r="CD1026" s="24">
        <f>IF(BY1026="-","-",_xlfn.XLOOKUP(BY1026,ABNT5101!$B$4:$B$9,ABNT5101!$D$4:$D$9))</f>
        <v>0.6</v>
      </c>
      <c r="CE1026" s="20" t="str">
        <f t="shared" si="1245"/>
        <v>ATENDE</v>
      </c>
      <c r="CF1026" s="20" t="str">
        <f t="shared" si="1246"/>
        <v>ATENDE</v>
      </c>
      <c r="CG1026" s="20" t="str">
        <f t="shared" si="1040"/>
        <v>ATENDE</v>
      </c>
      <c r="CH1026" s="26" t="str">
        <f>_xlfn.XLOOKUP(CI1026,'Banco de dados'!$B:$B,'Banco de dados'!$D:$D)</f>
        <v>SX LIGHTING</v>
      </c>
      <c r="CI1026" s="27" t="s">
        <v>494</v>
      </c>
      <c r="CJ1026" s="26" t="str">
        <f>_xlfn.XLOOKUP(CI1026,'Banco de dados'!$B:$B,'Banco de dados'!$E:$E)</f>
        <v>SXINEVO030K50L12CZF7PHF</v>
      </c>
      <c r="CK1026" s="26"/>
      <c r="CL1026" s="26" t="e">
        <f>IF(CK1026="-","-",_xlfn.XLOOKUP(CK1026,'Banco de dados'!$B:$B,'Banco de dados'!$E:$E))</f>
        <v>#N/A</v>
      </c>
      <c r="CM1026" s="28">
        <f t="shared" si="1225"/>
        <v>1</v>
      </c>
      <c r="CN1026" s="26">
        <f>_xlfn.XLOOKUP(CI1026,'Banco de dados'!$B:$B,'Banco de dados'!$H:$H)</f>
        <v>31</v>
      </c>
      <c r="CO1026" s="26" t="e">
        <f t="array" aca="1" ref="CO1026" ca="1">_xludf.XLOOKUP(CK1026,'Banco de dados'!$B:$B,'Banco de dados'!$H:$H)</f>
        <v>#NAME?</v>
      </c>
      <c r="CP1026" s="26" t="e">
        <f t="array" aca="1" ref="CP1026" ca="1">_xludf.XLOOKUP(CI1026,'Banco de dados'!$B:$B,'Banco de dados'!$F:$F)</f>
        <v>#NAME?</v>
      </c>
      <c r="CQ1026" s="26" t="e">
        <f t="array" aca="1" ref="CQ1026" ca="1">_xludf.XLOOKUP(CK1026,'Banco de dados'!$B:$B,'Banco de dados'!$F:$F)</f>
        <v>#NAME?</v>
      </c>
      <c r="CR1026" s="27">
        <v>0</v>
      </c>
      <c r="CS1026" s="27"/>
      <c r="CT1026" s="26" t="str">
        <f>IF(AG1026=0.5,"Suporte",IF(AND(AG1026&gt;='Braços de IP'!$B$9,AG1026&lt;='Braços de IP'!$D$9),'Braços de IP'!$E$9,IF(AND(AG1026&gt;='Braços de IP'!$B$10,AG1026&lt;='Braços de IP'!$D$10),'Braços de IP'!$E$10,IF(AND(AG1026&gt;='Braços de IP'!$B$11,AG1026&lt;='Braços de IP'!$D$11),'Braços de IP'!$E$11,IF(AND(AG1026&gt;='Braços de IP'!$B$12,AG1026&lt;='Braços de IP'!$D$12),'Braços de IP'!$E$12,IF(AND(AG1026&gt;='Braços de IP'!$B$13,AG1026&lt;='Braços de IP'!$D$13),'Braços de IP'!$E$13,IF(AND(AG1026&gt;='Braços de IP'!$B$14,AG1026&lt;='Braços de IP'!$D$14),'Braços de IP'!$E$14,"ERRO")))))))</f>
        <v>Curto II</v>
      </c>
      <c r="CU1026" s="27"/>
      <c r="CV1026" s="26" t="str">
        <f>IF($CU1026="","",VLOOKUP($CU1026,'Braços de IP'!$E$9:$I$15,2,0))</f>
        <v/>
      </c>
      <c r="CW1026" s="29" t="str">
        <f>IF($CU1026="","",VLOOKUP($CU1026,'Braços de IP'!$E$9:$I$15,5,0))</f>
        <v/>
      </c>
      <c r="CX1026" s="26"/>
      <c r="CY1026" s="26"/>
      <c r="CZ1026" s="26"/>
      <c r="DA1026" s="26"/>
      <c r="DB1026" s="26"/>
      <c r="DC1026" s="26"/>
      <c r="DD1026" s="30">
        <f t="shared" si="1226"/>
        <v>31</v>
      </c>
      <c r="DE1026" s="31">
        <f t="shared" si="1227"/>
        <v>70</v>
      </c>
      <c r="DF1026" s="30">
        <f t="shared" si="1228"/>
        <v>101</v>
      </c>
      <c r="DG1026" s="32">
        <f t="shared" si="1229"/>
        <v>0.55714285714285716</v>
      </c>
      <c r="DH1026" s="33" t="s">
        <v>172</v>
      </c>
      <c r="DI1026" s="34"/>
      <c r="DJ1026" s="35"/>
      <c r="DK1026" s="16" t="s">
        <v>144</v>
      </c>
      <c r="DL1026" s="16"/>
      <c r="DN1026" s="36" t="e">
        <f t="shared" si="1230"/>
        <v>#VALUE!</v>
      </c>
    </row>
    <row r="1027" spans="2:118" ht="15.75" customHeight="1" x14ac:dyDescent="0.25">
      <c r="B1027" s="16">
        <v>255</v>
      </c>
      <c r="C1027" s="16" t="s">
        <v>146</v>
      </c>
      <c r="D1027" s="16" t="s">
        <v>483</v>
      </c>
      <c r="E1027" s="16">
        <v>-8.0751229999999996</v>
      </c>
      <c r="F1027" s="16">
        <v>-34.929974000000001</v>
      </c>
      <c r="G1027" s="16" t="s">
        <v>160</v>
      </c>
      <c r="H1027" s="17" t="s">
        <v>136</v>
      </c>
      <c r="I1027" s="16" t="s">
        <v>135</v>
      </c>
      <c r="J1027" s="17" t="s">
        <v>137</v>
      </c>
      <c r="K1027" s="18">
        <v>70</v>
      </c>
      <c r="L1027" s="17" t="s">
        <v>138</v>
      </c>
      <c r="M1027" s="17">
        <v>0</v>
      </c>
      <c r="N1027" s="16">
        <f t="shared" si="1221"/>
        <v>140</v>
      </c>
      <c r="O1027" s="17">
        <v>1</v>
      </c>
      <c r="P1027" s="17">
        <v>1.89</v>
      </c>
      <c r="Q1027" s="17">
        <v>6.98</v>
      </c>
      <c r="R1027" s="16"/>
      <c r="S1027" s="16"/>
      <c r="T1027" s="16">
        <v>0</v>
      </c>
      <c r="U1027" s="17">
        <v>1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 t="s">
        <v>139</v>
      </c>
      <c r="AB1027" s="17" t="s">
        <v>140</v>
      </c>
      <c r="AC1027" s="17">
        <v>19.899999999999999</v>
      </c>
      <c r="AD1027" s="17">
        <v>7.45</v>
      </c>
      <c r="AE1027" s="16">
        <v>1</v>
      </c>
      <c r="AF1027" s="17">
        <v>0.59</v>
      </c>
      <c r="AG1027" s="17">
        <v>1.35</v>
      </c>
      <c r="AH1027" s="17">
        <f t="shared" si="967"/>
        <v>0.76000000000000012</v>
      </c>
      <c r="AI1027" s="17" t="s">
        <v>136</v>
      </c>
      <c r="AJ1027" s="17" t="s">
        <v>136</v>
      </c>
      <c r="AK1027" s="17" t="s">
        <v>141</v>
      </c>
      <c r="AL1027" s="17">
        <f t="shared" si="1222"/>
        <v>2</v>
      </c>
      <c r="AM1027" s="17"/>
      <c r="AN1027" s="17"/>
      <c r="AO1027" s="17">
        <v>0</v>
      </c>
      <c r="AP1027" s="17">
        <v>0</v>
      </c>
      <c r="AQ1027" s="17">
        <v>0</v>
      </c>
      <c r="AR1027" s="17" t="s">
        <v>136</v>
      </c>
      <c r="AS1027" s="19">
        <f t="shared" si="1233"/>
        <v>0</v>
      </c>
      <c r="AT1027" s="19"/>
      <c r="AU1027" s="19">
        <f>VLOOKUP(G1027,ABNT5101!$I$3:$J$9,2)</f>
        <v>10</v>
      </c>
      <c r="AV1027" s="19">
        <f>VLOOKUP(G1027,ABNT5101!$I$3:$M$9,5)</f>
        <v>0.18</v>
      </c>
      <c r="AW1027" s="17" t="str">
        <f>_xlfn.XLOOKUP(G1027,ABNT5101!I:I,ABNT5101!L:L)</f>
        <v>-</v>
      </c>
      <c r="AX1027" s="17">
        <f>_xlfn.XLOOKUP(G1027,ABNT5101!$I:$I,ABNT5101!M:M)</f>
        <v>0.18</v>
      </c>
      <c r="AY1027" s="17" t="str">
        <f>_xlfn.XLOOKUP(G1027,ABNT5101!$I:$I,ABNT5101!N:N)</f>
        <v>-</v>
      </c>
      <c r="AZ1027" s="17">
        <f>_xlfn.XLOOKUP(G1027,ABNT5101!$I:$I,ABNT5101!O:O)</f>
        <v>16</v>
      </c>
      <c r="BA1027" s="20" t="str">
        <f t="shared" si="1234"/>
        <v>ATENDE</v>
      </c>
      <c r="BB1027" s="21">
        <f t="shared" ref="BB1027:BC1027" si="1251">BE1027/AU1027-1</f>
        <v>0.42700000000000005</v>
      </c>
      <c r="BC1027" s="21">
        <f t="shared" si="1251"/>
        <v>3.2777777777777777</v>
      </c>
      <c r="BD1027" s="21" t="str">
        <f t="shared" si="1236"/>
        <v>-</v>
      </c>
      <c r="BE1027" s="22">
        <v>14.27</v>
      </c>
      <c r="BF1027" s="22">
        <v>0.77</v>
      </c>
      <c r="BG1027" s="22"/>
      <c r="BH1027" s="22"/>
      <c r="BI1027" s="23"/>
      <c r="BJ1027" s="22"/>
      <c r="BK1027" s="20" t="str">
        <f t="shared" si="1237"/>
        <v>ATENDE</v>
      </c>
      <c r="BL1027" s="20" t="str">
        <f t="shared" si="1238"/>
        <v>ATENDE</v>
      </c>
      <c r="BM1027" s="20" t="str">
        <f t="shared" si="1239"/>
        <v>ATENDE</v>
      </c>
      <c r="BN1027" s="20" t="str">
        <f t="shared" si="1240"/>
        <v>ATENDE</v>
      </c>
      <c r="BO1027" s="24" t="str">
        <f t="shared" si="1241"/>
        <v>C4</v>
      </c>
      <c r="BP1027" s="24" t="str">
        <f t="shared" si="1224"/>
        <v>P6</v>
      </c>
      <c r="BQ1027" s="25">
        <f t="shared" si="1060"/>
        <v>3.1366666666666667</v>
      </c>
      <c r="BR1027" s="22">
        <v>12.41</v>
      </c>
      <c r="BS1027" s="22">
        <v>9.51</v>
      </c>
      <c r="BT1027" s="24">
        <f>IF(BP1027="-","-",_xlfn.XLOOKUP(BP1027,ABNT5101!$B$4:$B$9,ABNT5101!$C$4:$C$9))</f>
        <v>3</v>
      </c>
      <c r="BU1027" s="24">
        <f>IF(BP1027="-","-",_xlfn.XLOOKUP(BP1027,ABNT5101!$B$4:$B$9,ABNT5101!$D$4:$D$9))</f>
        <v>0.6</v>
      </c>
      <c r="BV1027" s="20" t="str">
        <f t="shared" si="1242"/>
        <v>ATENDE</v>
      </c>
      <c r="BW1027" s="20" t="str">
        <f t="shared" si="1061"/>
        <v>ATENDE</v>
      </c>
      <c r="BX1027" s="20" t="str">
        <f t="shared" si="1243"/>
        <v>ATENDE</v>
      </c>
      <c r="BY1027" s="24" t="str">
        <f t="shared" si="1218"/>
        <v>P6</v>
      </c>
      <c r="BZ1027" s="25">
        <f t="shared" si="1244"/>
        <v>1.7866666666666666</v>
      </c>
      <c r="CA1027" s="24">
        <v>8.36</v>
      </c>
      <c r="CB1027" s="24">
        <v>7.5</v>
      </c>
      <c r="CC1027" s="20">
        <f>IF(BY1027="-","-",_xlfn.XLOOKUP(BY1027,ABNT5101!$B$4:$B$9,ABNT5101!$C$4:$C$9))</f>
        <v>3</v>
      </c>
      <c r="CD1027" s="24">
        <f>IF(BY1027="-","-",_xlfn.XLOOKUP(BY1027,ABNT5101!$B$4:$B$9,ABNT5101!$D$4:$D$9))</f>
        <v>0.6</v>
      </c>
      <c r="CE1027" s="20" t="str">
        <f t="shared" si="1245"/>
        <v>ATENDE</v>
      </c>
      <c r="CF1027" s="20" t="str">
        <f t="shared" si="1246"/>
        <v>ATENDE</v>
      </c>
      <c r="CG1027" s="20" t="str">
        <f t="shared" si="1040"/>
        <v>ATENDE</v>
      </c>
      <c r="CH1027" s="26" t="str">
        <f>_xlfn.XLOOKUP(CI1027,'Banco de dados'!$B:$B,'Banco de dados'!$D:$D)</f>
        <v>TECNOWATT</v>
      </c>
      <c r="CI1027" s="27" t="s">
        <v>477</v>
      </c>
      <c r="CJ1027" s="26" t="str">
        <f>_xlfn.XLOOKUP(CI1027,'Banco de dados'!$B:$B,'Banco de dados'!$E:$E)</f>
        <v>SIGSAGPTLRRSSNDL_30W_38IBBRS
1-10C1MUN6.5</v>
      </c>
      <c r="CK1027" s="26"/>
      <c r="CL1027" s="26" t="e">
        <f>IF(CK1027="-","-",_xlfn.XLOOKUP(CK1027,'Banco de dados'!$B:$B,'Banco de dados'!$E:$E))</f>
        <v>#N/A</v>
      </c>
      <c r="CM1027" s="28">
        <f t="shared" si="1225"/>
        <v>1</v>
      </c>
      <c r="CN1027" s="26">
        <f>_xlfn.XLOOKUP(CI1027,'Banco de dados'!$B:$B,'Banco de dados'!$H:$H)</f>
        <v>30</v>
      </c>
      <c r="CO1027" s="26" t="e">
        <f t="array" aca="1" ref="CO1027" ca="1">_xludf.XLOOKUP(CK1027,'Banco de dados'!$B:$B,'Banco de dados'!$H:$H)</f>
        <v>#NAME?</v>
      </c>
      <c r="CP1027" s="26" t="e">
        <f t="array" aca="1" ref="CP1027" ca="1">_xludf.XLOOKUP(CI1027,'Banco de dados'!$B:$B,'Banco de dados'!$F:$F)</f>
        <v>#NAME?</v>
      </c>
      <c r="CQ1027" s="26" t="e">
        <f t="array" aca="1" ref="CQ1027" ca="1">_xludf.XLOOKUP(CK1027,'Banco de dados'!$B:$B,'Banco de dados'!$F:$F)</f>
        <v>#NAME?</v>
      </c>
      <c r="CR1027" s="27">
        <v>0</v>
      </c>
      <c r="CS1027" s="27"/>
      <c r="CT1027" s="26" t="str">
        <f>IF(AG1027=0.5,"Suporte",IF(AND(AG1027&gt;='Braços de IP'!$B$9,AG1027&lt;='Braços de IP'!$D$9),'Braços de IP'!$E$9,IF(AND(AG1027&gt;='Braços de IP'!$B$10,AG1027&lt;='Braços de IP'!$D$10),'Braços de IP'!$E$10,IF(AND(AG1027&gt;='Braços de IP'!$B$11,AG1027&lt;='Braços de IP'!$D$11),'Braços de IP'!$E$11,IF(AND(AG1027&gt;='Braços de IP'!$B$12,AG1027&lt;='Braços de IP'!$D$12),'Braços de IP'!$E$12,IF(AND(AG1027&gt;='Braços de IP'!$B$13,AG1027&lt;='Braços de IP'!$D$13),'Braços de IP'!$E$13,IF(AND(AG1027&gt;='Braços de IP'!$B$14,AG1027&lt;='Braços de IP'!$D$14),'Braços de IP'!$E$14,"ERRO")))))))</f>
        <v>Curto II</v>
      </c>
      <c r="CU1027" s="27"/>
      <c r="CV1027" s="26" t="str">
        <f>IF($CU1027="","",VLOOKUP($CU1027,'Braços de IP'!$E$9:$I$15,2,0))</f>
        <v/>
      </c>
      <c r="CW1027" s="29" t="str">
        <f>IF($CU1027="","",VLOOKUP($CU1027,'Braços de IP'!$E$9:$I$15,5,0))</f>
        <v/>
      </c>
      <c r="CX1027" s="26"/>
      <c r="CY1027" s="26"/>
      <c r="CZ1027" s="26"/>
      <c r="DA1027" s="26"/>
      <c r="DB1027" s="26"/>
      <c r="DC1027" s="26"/>
      <c r="DD1027" s="30">
        <f t="shared" si="1226"/>
        <v>30</v>
      </c>
      <c r="DE1027" s="31">
        <f t="shared" si="1227"/>
        <v>70</v>
      </c>
      <c r="DF1027" s="30">
        <f t="shared" si="1228"/>
        <v>100</v>
      </c>
      <c r="DG1027" s="32">
        <f t="shared" si="1229"/>
        <v>0.5714285714285714</v>
      </c>
      <c r="DH1027" s="33" t="s">
        <v>172</v>
      </c>
      <c r="DI1027" s="34"/>
      <c r="DJ1027" s="35"/>
      <c r="DK1027" s="16" t="s">
        <v>144</v>
      </c>
      <c r="DL1027" s="16"/>
      <c r="DN1027" s="36" t="e">
        <f t="shared" si="1230"/>
        <v>#VALUE!</v>
      </c>
    </row>
    <row r="1028" spans="2:118" ht="15.75" customHeight="1" x14ac:dyDescent="0.25">
      <c r="B1028" s="16">
        <v>256</v>
      </c>
      <c r="C1028" s="16" t="s">
        <v>146</v>
      </c>
      <c r="D1028" s="16" t="s">
        <v>740</v>
      </c>
      <c r="E1028" s="16">
        <v>-8.056279</v>
      </c>
      <c r="F1028" s="16">
        <v>-34.942999</v>
      </c>
      <c r="G1028" s="16" t="s">
        <v>157</v>
      </c>
      <c r="H1028" s="17" t="s">
        <v>136</v>
      </c>
      <c r="I1028" s="16" t="s">
        <v>135</v>
      </c>
      <c r="J1028" s="17" t="s">
        <v>137</v>
      </c>
      <c r="K1028" s="18">
        <v>70</v>
      </c>
      <c r="L1028" s="17" t="s">
        <v>138</v>
      </c>
      <c r="M1028" s="17">
        <v>0</v>
      </c>
      <c r="N1028" s="16">
        <f t="shared" si="1221"/>
        <v>140</v>
      </c>
      <c r="O1028" s="17">
        <v>2</v>
      </c>
      <c r="P1028" s="17">
        <v>4.0199999999999996</v>
      </c>
      <c r="Q1028" s="17">
        <v>6.69</v>
      </c>
      <c r="R1028" s="16"/>
      <c r="S1028" s="16"/>
      <c r="T1028" s="16">
        <v>0</v>
      </c>
      <c r="U1028" s="17">
        <v>3.12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 t="s">
        <v>139</v>
      </c>
      <c r="AB1028" s="17" t="s">
        <v>140</v>
      </c>
      <c r="AC1028" s="17">
        <v>36.83</v>
      </c>
      <c r="AD1028" s="17">
        <v>5.56</v>
      </c>
      <c r="AE1028" s="16">
        <v>1</v>
      </c>
      <c r="AF1028" s="17">
        <v>2.93</v>
      </c>
      <c r="AG1028" s="17">
        <v>2.84</v>
      </c>
      <c r="AH1028" s="17">
        <f t="shared" si="967"/>
        <v>-9.0000000000000302E-2</v>
      </c>
      <c r="AI1028" s="17" t="s">
        <v>136</v>
      </c>
      <c r="AJ1028" s="17" t="s">
        <v>136</v>
      </c>
      <c r="AK1028" s="17" t="s">
        <v>141</v>
      </c>
      <c r="AL1028" s="17">
        <f t="shared" si="1222"/>
        <v>2</v>
      </c>
      <c r="AM1028" s="17"/>
      <c r="AN1028" s="17"/>
      <c r="AO1028" s="17">
        <v>0</v>
      </c>
      <c r="AP1028" s="17">
        <v>0</v>
      </c>
      <c r="AQ1028" s="17">
        <v>0</v>
      </c>
      <c r="AR1028" s="17" t="s">
        <v>136</v>
      </c>
      <c r="AS1028" s="19">
        <f t="shared" si="1233"/>
        <v>0</v>
      </c>
      <c r="AT1028" s="19"/>
      <c r="AU1028" s="19">
        <f>VLOOKUP(G1028,ABNT5101!$I$3:$J$9,2)</f>
        <v>7.5</v>
      </c>
      <c r="AV1028" s="19">
        <f>VLOOKUP(G1028,ABNT5101!$I$3:$M$9,5)</f>
        <v>0.18</v>
      </c>
      <c r="AW1028" s="17" t="str">
        <f>_xlfn.XLOOKUP(G1028,ABNT5101!I:I,ABNT5101!L:L)</f>
        <v>-</v>
      </c>
      <c r="AX1028" s="17">
        <f>_xlfn.XLOOKUP(G1028,ABNT5101!$I:$I,ABNT5101!M:M)</f>
        <v>0.18</v>
      </c>
      <c r="AY1028" s="17" t="str">
        <f>_xlfn.XLOOKUP(G1028,ABNT5101!$I:$I,ABNT5101!N:N)</f>
        <v>-</v>
      </c>
      <c r="AZ1028" s="17">
        <f>_xlfn.XLOOKUP(G1028,ABNT5101!$I:$I,ABNT5101!O:O)</f>
        <v>16</v>
      </c>
      <c r="BA1028" s="20" t="str">
        <f t="shared" si="1234"/>
        <v>ATENDE</v>
      </c>
      <c r="BB1028" s="21">
        <f t="shared" ref="BB1028:BC1028" si="1252">BE1028/AU1028-1</f>
        <v>0.43466666666666653</v>
      </c>
      <c r="BC1028" s="21">
        <f t="shared" si="1252"/>
        <v>0.2777777777777779</v>
      </c>
      <c r="BD1028" s="21" t="str">
        <f t="shared" si="1236"/>
        <v>-</v>
      </c>
      <c r="BE1028" s="22">
        <v>10.76</v>
      </c>
      <c r="BF1028" s="22">
        <v>0.23</v>
      </c>
      <c r="BG1028" s="22"/>
      <c r="BH1028" s="22"/>
      <c r="BI1028" s="23"/>
      <c r="BJ1028" s="22"/>
      <c r="BK1028" s="20" t="str">
        <f t="shared" si="1237"/>
        <v>ATENDE</v>
      </c>
      <c r="BL1028" s="20" t="str">
        <f t="shared" si="1238"/>
        <v>ATENDE</v>
      </c>
      <c r="BM1028" s="20" t="str">
        <f t="shared" si="1239"/>
        <v>ATENDE</v>
      </c>
      <c r="BN1028" s="20" t="str">
        <f t="shared" si="1240"/>
        <v>ATENDE</v>
      </c>
      <c r="BO1028" s="24" t="str">
        <f t="shared" si="1241"/>
        <v>C5</v>
      </c>
      <c r="BP1028" s="24" t="str">
        <f t="shared" si="1224"/>
        <v>P6</v>
      </c>
      <c r="BQ1028" s="25">
        <f t="shared" si="1060"/>
        <v>1.7966666666666669</v>
      </c>
      <c r="BR1028" s="22">
        <v>8.39</v>
      </c>
      <c r="BS1028" s="22">
        <v>0.6</v>
      </c>
      <c r="BT1028" s="24">
        <f>IF(BP1028="-","-",_xlfn.XLOOKUP(BP1028,ABNT5101!$B$4:$B$9,ABNT5101!$C$4:$C$9))</f>
        <v>3</v>
      </c>
      <c r="BU1028" s="24">
        <f>IF(BP1028="-","-",_xlfn.XLOOKUP(BP1028,ABNT5101!$B$4:$B$9,ABNT5101!$D$4:$D$9))</f>
        <v>0.6</v>
      </c>
      <c r="BV1028" s="20" t="str">
        <f t="shared" si="1242"/>
        <v>ATENDE</v>
      </c>
      <c r="BW1028" s="20" t="str">
        <f t="shared" si="1061"/>
        <v>ATENDE</v>
      </c>
      <c r="BX1028" s="20" t="str">
        <f t="shared" si="1243"/>
        <v>ATENDE</v>
      </c>
      <c r="BY1028" s="24" t="str">
        <f t="shared" si="1218"/>
        <v>P6</v>
      </c>
      <c r="BZ1028" s="25">
        <f t="shared" si="1244"/>
        <v>0.62000000000000011</v>
      </c>
      <c r="CA1028" s="24">
        <v>4.8600000000000003</v>
      </c>
      <c r="CB1028" s="24">
        <v>2.02</v>
      </c>
      <c r="CC1028" s="20">
        <f>IF(BY1028="-","-",_xlfn.XLOOKUP(BY1028,ABNT5101!$B$4:$B$9,ABNT5101!$C$4:$C$9))</f>
        <v>3</v>
      </c>
      <c r="CD1028" s="24">
        <f>IF(BY1028="-","-",_xlfn.XLOOKUP(BY1028,ABNT5101!$B$4:$B$9,ABNT5101!$D$4:$D$9))</f>
        <v>0.6</v>
      </c>
      <c r="CE1028" s="20" t="str">
        <f t="shared" si="1245"/>
        <v>ATENDE</v>
      </c>
      <c r="CF1028" s="20" t="str">
        <f t="shared" si="1246"/>
        <v>ATENDE</v>
      </c>
      <c r="CG1028" s="20" t="str">
        <f t="shared" si="1040"/>
        <v>ATENDE</v>
      </c>
      <c r="CH1028" s="26" t="str">
        <f>_xlfn.XLOOKUP(CI1028,'Banco de dados'!$B:$B,'Banco de dados'!$D:$D)</f>
        <v>LEDSTAR</v>
      </c>
      <c r="CI1028" s="27" t="s">
        <v>259</v>
      </c>
      <c r="CJ1028" s="26" t="str">
        <f>_xlfn.XLOOKUP(CI1028,'Banco de dados'!$B:$B,'Banco de dados'!$E:$E)</f>
        <v>LUM LED SL VT 9.1 44W</v>
      </c>
      <c r="CK1028" s="26"/>
      <c r="CL1028" s="26" t="e">
        <f>IF(CK1028="-","-",_xlfn.XLOOKUP(CK1028,'Banco de dados'!$B:$B,'Banco de dados'!$E:$E))</f>
        <v>#N/A</v>
      </c>
      <c r="CM1028" s="28">
        <f t="shared" si="1225"/>
        <v>1</v>
      </c>
      <c r="CN1028" s="26">
        <f>_xlfn.XLOOKUP(CI1028,'Banco de dados'!$B:$B,'Banco de dados'!$H:$H)</f>
        <v>44</v>
      </c>
      <c r="CO1028" s="26" t="e">
        <f t="array" aca="1" ref="CO1028" ca="1">_xludf.XLOOKUP(CK1028,'Banco de dados'!$B:$B,'Banco de dados'!$H:$H)</f>
        <v>#NAME?</v>
      </c>
      <c r="CP1028" s="26" t="e">
        <f t="array" aca="1" ref="CP1028" ca="1">_xludf.XLOOKUP(CI1028,'Banco de dados'!$B:$B,'Banco de dados'!$F:$F)</f>
        <v>#NAME?</v>
      </c>
      <c r="CQ1028" s="26" t="e">
        <f t="array" aca="1" ref="CQ1028" ca="1">_xludf.XLOOKUP(CK1028,'Banco de dados'!$B:$B,'Banco de dados'!$F:$F)</f>
        <v>#NAME?</v>
      </c>
      <c r="CR1028" s="27">
        <v>0</v>
      </c>
      <c r="CS1028" s="27">
        <v>10</v>
      </c>
      <c r="CT1028" s="26" t="str">
        <f>IF(AG1028=0.5,"Suporte",IF(AND(AG1028&gt;='Braços de IP'!$B$9,AG1028&lt;='Braços de IP'!$D$9),'Braços de IP'!$E$9,IF(AND(AG1028&gt;='Braços de IP'!$B$10,AG1028&lt;='Braços de IP'!$D$10),'Braços de IP'!$E$10,IF(AND(AG1028&gt;='Braços de IP'!$B$11,AG1028&lt;='Braços de IP'!$D$11),'Braços de IP'!$E$11,IF(AND(AG1028&gt;='Braços de IP'!$B$12,AG1028&lt;='Braços de IP'!$D$12),'Braços de IP'!$E$12,IF(AND(AG1028&gt;='Braços de IP'!$B$13,AG1028&lt;='Braços de IP'!$D$13),'Braços de IP'!$E$13,IF(AND(AG1028&gt;='Braços de IP'!$B$14,AG1028&lt;='Braços de IP'!$D$14),'Braços de IP'!$E$14,"ERRO")))))))</f>
        <v>Longo I</v>
      </c>
      <c r="CU1028" s="27"/>
      <c r="CV1028" s="26" t="str">
        <f>IF($CU1028="","",VLOOKUP($CU1028,'Braços de IP'!$E$9:$I$15,2,0))</f>
        <v/>
      </c>
      <c r="CW1028" s="29" t="str">
        <f>IF($CU1028="","",VLOOKUP($CU1028,'Braços de IP'!$E$9:$I$15,5,0))</f>
        <v/>
      </c>
      <c r="CX1028" s="26"/>
      <c r="CY1028" s="26"/>
      <c r="CZ1028" s="26"/>
      <c r="DA1028" s="26"/>
      <c r="DB1028" s="26"/>
      <c r="DC1028" s="26"/>
      <c r="DD1028" s="30">
        <f t="shared" si="1226"/>
        <v>44</v>
      </c>
      <c r="DE1028" s="31">
        <f t="shared" si="1227"/>
        <v>70</v>
      </c>
      <c r="DF1028" s="30">
        <f t="shared" si="1228"/>
        <v>114</v>
      </c>
      <c r="DG1028" s="32">
        <f t="shared" si="1229"/>
        <v>0.37142857142857144</v>
      </c>
      <c r="DH1028" s="33" t="s">
        <v>172</v>
      </c>
      <c r="DI1028" s="34"/>
      <c r="DJ1028" s="35"/>
      <c r="DK1028" s="16" t="s">
        <v>144</v>
      </c>
      <c r="DL1028" s="16"/>
      <c r="DN1028" s="36" t="e">
        <f t="shared" si="1230"/>
        <v>#VALUE!</v>
      </c>
    </row>
    <row r="1029" spans="2:118" ht="15.75" customHeight="1" x14ac:dyDescent="0.25">
      <c r="B1029" s="16">
        <v>256</v>
      </c>
      <c r="C1029" s="16" t="s">
        <v>146</v>
      </c>
      <c r="D1029" s="16" t="s">
        <v>740</v>
      </c>
      <c r="E1029" s="16">
        <v>-8.056279</v>
      </c>
      <c r="F1029" s="16">
        <v>-34.942999</v>
      </c>
      <c r="G1029" s="16" t="s">
        <v>157</v>
      </c>
      <c r="H1029" s="17" t="s">
        <v>136</v>
      </c>
      <c r="I1029" s="16" t="s">
        <v>135</v>
      </c>
      <c r="J1029" s="17" t="s">
        <v>137</v>
      </c>
      <c r="K1029" s="18">
        <v>70</v>
      </c>
      <c r="L1029" s="17" t="s">
        <v>138</v>
      </c>
      <c r="M1029" s="17">
        <v>0</v>
      </c>
      <c r="N1029" s="16">
        <f t="shared" si="1221"/>
        <v>140</v>
      </c>
      <c r="O1029" s="17">
        <v>2</v>
      </c>
      <c r="P1029" s="17">
        <v>4.0199999999999996</v>
      </c>
      <c r="Q1029" s="17">
        <v>6.69</v>
      </c>
      <c r="R1029" s="16"/>
      <c r="S1029" s="16"/>
      <c r="T1029" s="16">
        <v>0</v>
      </c>
      <c r="U1029" s="17">
        <v>3.12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 t="s">
        <v>139</v>
      </c>
      <c r="AB1029" s="17" t="s">
        <v>140</v>
      </c>
      <c r="AC1029" s="17">
        <v>36.83</v>
      </c>
      <c r="AD1029" s="17">
        <v>5.56</v>
      </c>
      <c r="AE1029" s="16">
        <v>1</v>
      </c>
      <c r="AF1029" s="17">
        <v>2.93</v>
      </c>
      <c r="AG1029" s="17">
        <v>2.84</v>
      </c>
      <c r="AH1029" s="17">
        <f t="shared" si="967"/>
        <v>-9.0000000000000302E-2</v>
      </c>
      <c r="AI1029" s="17" t="s">
        <v>136</v>
      </c>
      <c r="AJ1029" s="17" t="s">
        <v>136</v>
      </c>
      <c r="AK1029" s="17" t="s">
        <v>141</v>
      </c>
      <c r="AL1029" s="17">
        <f t="shared" si="1222"/>
        <v>2</v>
      </c>
      <c r="AM1029" s="17"/>
      <c r="AN1029" s="17"/>
      <c r="AO1029" s="17">
        <v>0</v>
      </c>
      <c r="AP1029" s="17">
        <v>0</v>
      </c>
      <c r="AQ1029" s="17">
        <v>0</v>
      </c>
      <c r="AR1029" s="17" t="s">
        <v>136</v>
      </c>
      <c r="AS1029" s="19">
        <f t="shared" si="1233"/>
        <v>0</v>
      </c>
      <c r="AT1029" s="19"/>
      <c r="AU1029" s="19">
        <f>VLOOKUP(G1029,ABNT5101!$I$3:$J$9,2)</f>
        <v>7.5</v>
      </c>
      <c r="AV1029" s="19">
        <f>VLOOKUP(G1029,ABNT5101!$I$3:$M$9,5)</f>
        <v>0.18</v>
      </c>
      <c r="AW1029" s="17" t="str">
        <f>_xlfn.XLOOKUP(G1029,ABNT5101!I:I,ABNT5101!L:L)</f>
        <v>-</v>
      </c>
      <c r="AX1029" s="17">
        <f>_xlfn.XLOOKUP(G1029,ABNT5101!$I:$I,ABNT5101!M:M)</f>
        <v>0.18</v>
      </c>
      <c r="AY1029" s="17" t="str">
        <f>_xlfn.XLOOKUP(G1029,ABNT5101!$I:$I,ABNT5101!N:N)</f>
        <v>-</v>
      </c>
      <c r="AZ1029" s="17">
        <f>_xlfn.XLOOKUP(G1029,ABNT5101!$I:$I,ABNT5101!O:O)</f>
        <v>16</v>
      </c>
      <c r="BA1029" s="20" t="str">
        <f t="shared" si="1234"/>
        <v>ATENDE</v>
      </c>
      <c r="BB1029" s="21">
        <f t="shared" ref="BB1029:BC1029" si="1253">BE1029/AU1029-1</f>
        <v>0.22266666666666657</v>
      </c>
      <c r="BC1029" s="21">
        <f t="shared" si="1253"/>
        <v>1.6111111111111112</v>
      </c>
      <c r="BD1029" s="21" t="str">
        <f t="shared" si="1236"/>
        <v>-</v>
      </c>
      <c r="BE1029" s="22">
        <v>9.17</v>
      </c>
      <c r="BF1029" s="22">
        <v>0.47</v>
      </c>
      <c r="BG1029" s="22"/>
      <c r="BH1029" s="22"/>
      <c r="BI1029" s="23"/>
      <c r="BJ1029" s="22"/>
      <c r="BK1029" s="20" t="str">
        <f t="shared" si="1237"/>
        <v>ATENDE</v>
      </c>
      <c r="BL1029" s="20" t="str">
        <f t="shared" si="1238"/>
        <v>ATENDE</v>
      </c>
      <c r="BM1029" s="20" t="str">
        <f t="shared" si="1239"/>
        <v>ATENDE</v>
      </c>
      <c r="BN1029" s="20" t="str">
        <f t="shared" si="1240"/>
        <v>ATENDE</v>
      </c>
      <c r="BO1029" s="24" t="str">
        <f t="shared" si="1241"/>
        <v>C5</v>
      </c>
      <c r="BP1029" s="24" t="str">
        <f t="shared" si="1224"/>
        <v>P6</v>
      </c>
      <c r="BQ1029" s="25">
        <f t="shared" si="1060"/>
        <v>1.7366666666666668</v>
      </c>
      <c r="BR1029" s="22">
        <v>8.2100000000000009</v>
      </c>
      <c r="BS1029" s="22">
        <v>1.92</v>
      </c>
      <c r="BT1029" s="24">
        <f>IF(BP1029="-","-",_xlfn.XLOOKUP(BP1029,ABNT5101!$B$4:$B$9,ABNT5101!$C$4:$C$9))</f>
        <v>3</v>
      </c>
      <c r="BU1029" s="24">
        <f>IF(BP1029="-","-",_xlfn.XLOOKUP(BP1029,ABNT5101!$B$4:$B$9,ABNT5101!$D$4:$D$9))</f>
        <v>0.6</v>
      </c>
      <c r="BV1029" s="20" t="str">
        <f t="shared" si="1242"/>
        <v>ATENDE</v>
      </c>
      <c r="BW1029" s="20" t="str">
        <f t="shared" si="1061"/>
        <v>ATENDE</v>
      </c>
      <c r="BX1029" s="20" t="str">
        <f t="shared" si="1243"/>
        <v>ATENDE</v>
      </c>
      <c r="BY1029" s="24" t="str">
        <f t="shared" si="1218"/>
        <v>P6</v>
      </c>
      <c r="BZ1029" s="25">
        <f t="shared" si="1244"/>
        <v>0.18333333333333335</v>
      </c>
      <c r="CA1029" s="24">
        <v>3.55</v>
      </c>
      <c r="CB1029" s="24">
        <v>1.73</v>
      </c>
      <c r="CC1029" s="20">
        <f>IF(BY1029="-","-",_xlfn.XLOOKUP(BY1029,ABNT5101!$B$4:$B$9,ABNT5101!$C$4:$C$9))</f>
        <v>3</v>
      </c>
      <c r="CD1029" s="24">
        <f>IF(BY1029="-","-",_xlfn.XLOOKUP(BY1029,ABNT5101!$B$4:$B$9,ABNT5101!$D$4:$D$9))</f>
        <v>0.6</v>
      </c>
      <c r="CE1029" s="20" t="str">
        <f t="shared" si="1245"/>
        <v>ATENDE</v>
      </c>
      <c r="CF1029" s="20" t="str">
        <f t="shared" si="1246"/>
        <v>ATENDE</v>
      </c>
      <c r="CG1029" s="20" t="str">
        <f t="shared" si="1040"/>
        <v>ATENDE</v>
      </c>
      <c r="CH1029" s="26" t="str">
        <f>_xlfn.XLOOKUP(CI1029,'Banco de dados'!$B:$B,'Banco de dados'!$D:$D)</f>
        <v>SX LIGHTING</v>
      </c>
      <c r="CI1029" s="27" t="s">
        <v>164</v>
      </c>
      <c r="CJ1029" s="26" t="str">
        <f>_xlfn.XLOOKUP(CI1029,'Banco de dados'!$B:$B,'Banco de dados'!$E:$E)</f>
        <v>SXINEVO040K50L12CZF7PHF</v>
      </c>
      <c r="CK1029" s="26"/>
      <c r="CL1029" s="26" t="e">
        <f>IF(CK1029="-","-",_xlfn.XLOOKUP(CK1029,'Banco de dados'!$B:$B,'Banco de dados'!$E:$E))</f>
        <v>#N/A</v>
      </c>
      <c r="CM1029" s="28">
        <f t="shared" si="1225"/>
        <v>1</v>
      </c>
      <c r="CN1029" s="26">
        <f>_xlfn.XLOOKUP(CI1029,'Banco de dados'!$B:$B,'Banco de dados'!$H:$H)</f>
        <v>39</v>
      </c>
      <c r="CO1029" s="26" t="e">
        <f t="array" aca="1" ref="CO1029" ca="1">_xludf.XLOOKUP(CK1029,'Banco de dados'!$B:$B,'Banco de dados'!$H:$H)</f>
        <v>#NAME?</v>
      </c>
      <c r="CP1029" s="26" t="e">
        <f t="array" aca="1" ref="CP1029" ca="1">_xludf.XLOOKUP(CI1029,'Banco de dados'!$B:$B,'Banco de dados'!$F:$F)</f>
        <v>#NAME?</v>
      </c>
      <c r="CQ1029" s="26" t="e">
        <f t="array" aca="1" ref="CQ1029" ca="1">_xludf.XLOOKUP(CK1029,'Banco de dados'!$B:$B,'Banco de dados'!$F:$F)</f>
        <v>#NAME?</v>
      </c>
      <c r="CR1029" s="27">
        <v>0</v>
      </c>
      <c r="CS1029" s="27"/>
      <c r="CT1029" s="26" t="str">
        <f>IF(AG1029=0.5,"Suporte",IF(AND(AG1029&gt;='Braços de IP'!$B$9,AG1029&lt;='Braços de IP'!$D$9),'Braços de IP'!$E$9,IF(AND(AG1029&gt;='Braços de IP'!$B$10,AG1029&lt;='Braços de IP'!$D$10),'Braços de IP'!$E$10,IF(AND(AG1029&gt;='Braços de IP'!$B$11,AG1029&lt;='Braços de IP'!$D$11),'Braços de IP'!$E$11,IF(AND(AG1029&gt;='Braços de IP'!$B$12,AG1029&lt;='Braços de IP'!$D$12),'Braços de IP'!$E$12,IF(AND(AG1029&gt;='Braços de IP'!$B$13,AG1029&lt;='Braços de IP'!$D$13),'Braços de IP'!$E$13,IF(AND(AG1029&gt;='Braços de IP'!$B$14,AG1029&lt;='Braços de IP'!$D$14),'Braços de IP'!$E$14,"ERRO")))))))</f>
        <v>Longo I</v>
      </c>
      <c r="CU1029" s="27" t="s">
        <v>142</v>
      </c>
      <c r="CV1029" s="26">
        <f>IF($CU1029="","",VLOOKUP($CU1029,'Braços de IP'!$E$9:$I$15,2,0))</f>
        <v>1.8</v>
      </c>
      <c r="CW1029" s="29">
        <f>IF($CU1029="","",VLOOKUP($CU1029,'Braços de IP'!$E$9:$I$15,5,0))</f>
        <v>7</v>
      </c>
      <c r="CX1029" s="26"/>
      <c r="CY1029" s="26"/>
      <c r="CZ1029" s="26"/>
      <c r="DA1029" s="26"/>
      <c r="DB1029" s="26"/>
      <c r="DC1029" s="26"/>
      <c r="DD1029" s="30">
        <f t="shared" si="1226"/>
        <v>39</v>
      </c>
      <c r="DE1029" s="31">
        <f t="shared" si="1227"/>
        <v>70</v>
      </c>
      <c r="DF1029" s="30">
        <f t="shared" si="1228"/>
        <v>109</v>
      </c>
      <c r="DG1029" s="32">
        <f t="shared" si="1229"/>
        <v>0.44285714285714284</v>
      </c>
      <c r="DH1029" s="33" t="s">
        <v>172</v>
      </c>
      <c r="DI1029" s="34"/>
      <c r="DJ1029" s="35"/>
      <c r="DK1029" s="16" t="s">
        <v>144</v>
      </c>
      <c r="DL1029" s="16"/>
      <c r="DN1029" s="36" t="e">
        <f t="shared" si="1230"/>
        <v>#VALUE!</v>
      </c>
    </row>
    <row r="1030" spans="2:118" ht="15.75" customHeight="1" x14ac:dyDescent="0.25">
      <c r="B1030" s="16">
        <v>256</v>
      </c>
      <c r="C1030" s="16" t="s">
        <v>146</v>
      </c>
      <c r="D1030" s="16" t="s">
        <v>740</v>
      </c>
      <c r="E1030" s="16">
        <v>-8.056279</v>
      </c>
      <c r="F1030" s="16">
        <v>-34.942999</v>
      </c>
      <c r="G1030" s="16" t="s">
        <v>157</v>
      </c>
      <c r="H1030" s="17" t="s">
        <v>136</v>
      </c>
      <c r="I1030" s="16" t="s">
        <v>135</v>
      </c>
      <c r="J1030" s="17" t="s">
        <v>137</v>
      </c>
      <c r="K1030" s="18">
        <v>70</v>
      </c>
      <c r="L1030" s="17" t="s">
        <v>138</v>
      </c>
      <c r="M1030" s="17">
        <v>0</v>
      </c>
      <c r="N1030" s="16">
        <f t="shared" si="1221"/>
        <v>140</v>
      </c>
      <c r="O1030" s="17">
        <v>2</v>
      </c>
      <c r="P1030" s="17">
        <v>4.0199999999999996</v>
      </c>
      <c r="Q1030" s="17">
        <v>6.69</v>
      </c>
      <c r="R1030" s="16"/>
      <c r="S1030" s="16"/>
      <c r="T1030" s="16">
        <v>0</v>
      </c>
      <c r="U1030" s="17">
        <v>3.12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 t="s">
        <v>139</v>
      </c>
      <c r="AB1030" s="17" t="s">
        <v>140</v>
      </c>
      <c r="AC1030" s="17">
        <v>36.83</v>
      </c>
      <c r="AD1030" s="17">
        <v>5.56</v>
      </c>
      <c r="AE1030" s="16">
        <v>1</v>
      </c>
      <c r="AF1030" s="17">
        <v>2.93</v>
      </c>
      <c r="AG1030" s="17">
        <v>2.84</v>
      </c>
      <c r="AH1030" s="17">
        <f t="shared" si="967"/>
        <v>-9.0000000000000302E-2</v>
      </c>
      <c r="AI1030" s="17" t="s">
        <v>136</v>
      </c>
      <c r="AJ1030" s="17" t="s">
        <v>136</v>
      </c>
      <c r="AK1030" s="17" t="s">
        <v>141</v>
      </c>
      <c r="AL1030" s="17">
        <f t="shared" si="1222"/>
        <v>2</v>
      </c>
      <c r="AM1030" s="17"/>
      <c r="AN1030" s="17"/>
      <c r="AO1030" s="17">
        <v>0</v>
      </c>
      <c r="AP1030" s="17">
        <v>0</v>
      </c>
      <c r="AQ1030" s="17">
        <v>0</v>
      </c>
      <c r="AR1030" s="17" t="s">
        <v>136</v>
      </c>
      <c r="AS1030" s="19">
        <f t="shared" si="1233"/>
        <v>0</v>
      </c>
      <c r="AT1030" s="19"/>
      <c r="AU1030" s="19">
        <f>VLOOKUP(G1030,ABNT5101!$I$3:$J$9,2)</f>
        <v>7.5</v>
      </c>
      <c r="AV1030" s="19">
        <f>VLOOKUP(G1030,ABNT5101!$I$3:$M$9,5)</f>
        <v>0.18</v>
      </c>
      <c r="AW1030" s="17" t="str">
        <f>_xlfn.XLOOKUP(G1030,ABNT5101!I:I,ABNT5101!L:L)</f>
        <v>-</v>
      </c>
      <c r="AX1030" s="17">
        <f>_xlfn.XLOOKUP(G1030,ABNT5101!$I:$I,ABNT5101!M:M)</f>
        <v>0.18</v>
      </c>
      <c r="AY1030" s="17" t="str">
        <f>_xlfn.XLOOKUP(G1030,ABNT5101!$I:$I,ABNT5101!N:N)</f>
        <v>-</v>
      </c>
      <c r="AZ1030" s="17">
        <f>_xlfn.XLOOKUP(G1030,ABNT5101!$I:$I,ABNT5101!O:O)</f>
        <v>16</v>
      </c>
      <c r="BA1030" s="20" t="str">
        <f t="shared" si="1234"/>
        <v>ATENDE</v>
      </c>
      <c r="BB1030" s="21">
        <f t="shared" ref="BB1030:BC1030" si="1254">BE1030/AU1030-1</f>
        <v>4.8000000000000043E-2</v>
      </c>
      <c r="BC1030" s="21">
        <f t="shared" si="1254"/>
        <v>0.66666666666666674</v>
      </c>
      <c r="BD1030" s="21" t="str">
        <f t="shared" si="1236"/>
        <v>-</v>
      </c>
      <c r="BE1030" s="22">
        <v>7.86</v>
      </c>
      <c r="BF1030" s="22">
        <v>0.3</v>
      </c>
      <c r="BG1030" s="22"/>
      <c r="BH1030" s="22"/>
      <c r="BI1030" s="23"/>
      <c r="BJ1030" s="22"/>
      <c r="BK1030" s="20" t="str">
        <f t="shared" si="1237"/>
        <v>ATENDE</v>
      </c>
      <c r="BL1030" s="20" t="str">
        <f t="shared" si="1238"/>
        <v>ATENDE</v>
      </c>
      <c r="BM1030" s="20" t="str">
        <f t="shared" si="1239"/>
        <v>ATENDE</v>
      </c>
      <c r="BN1030" s="20" t="str">
        <f t="shared" si="1240"/>
        <v>ATENDE</v>
      </c>
      <c r="BO1030" s="24" t="str">
        <f t="shared" si="1241"/>
        <v>C5</v>
      </c>
      <c r="BP1030" s="24" t="str">
        <f t="shared" si="1224"/>
        <v>P6</v>
      </c>
      <c r="BQ1030" s="25">
        <f t="shared" si="1060"/>
        <v>0.91666666666666674</v>
      </c>
      <c r="BR1030" s="22">
        <v>5.75</v>
      </c>
      <c r="BS1030" s="22">
        <v>0.68</v>
      </c>
      <c r="BT1030" s="24">
        <f>IF(BP1030="-","-",_xlfn.XLOOKUP(BP1030,ABNT5101!$B$4:$B$9,ABNT5101!$C$4:$C$9))</f>
        <v>3</v>
      </c>
      <c r="BU1030" s="24">
        <f>IF(BP1030="-","-",_xlfn.XLOOKUP(BP1030,ABNT5101!$B$4:$B$9,ABNT5101!$D$4:$D$9))</f>
        <v>0.6</v>
      </c>
      <c r="BV1030" s="20" t="str">
        <f t="shared" si="1242"/>
        <v>ATENDE</v>
      </c>
      <c r="BW1030" s="20" t="str">
        <f t="shared" si="1061"/>
        <v>ATENDE</v>
      </c>
      <c r="BX1030" s="20" t="str">
        <f t="shared" si="1243"/>
        <v>ATENDE</v>
      </c>
      <c r="BY1030" s="24" t="str">
        <f t="shared" si="1218"/>
        <v>P6</v>
      </c>
      <c r="BZ1030" s="25">
        <f t="shared" si="1244"/>
        <v>0.18999999999999995</v>
      </c>
      <c r="CA1030" s="24">
        <v>3.57</v>
      </c>
      <c r="CB1030" s="24">
        <v>2.41</v>
      </c>
      <c r="CC1030" s="20">
        <f>IF(BY1030="-","-",_xlfn.XLOOKUP(BY1030,ABNT5101!$B$4:$B$9,ABNT5101!$C$4:$C$9))</f>
        <v>3</v>
      </c>
      <c r="CD1030" s="24">
        <f>IF(BY1030="-","-",_xlfn.XLOOKUP(BY1030,ABNT5101!$B$4:$B$9,ABNT5101!$D$4:$D$9))</f>
        <v>0.6</v>
      </c>
      <c r="CE1030" s="20" t="str">
        <f t="shared" si="1245"/>
        <v>ATENDE</v>
      </c>
      <c r="CF1030" s="20" t="str">
        <f t="shared" si="1246"/>
        <v>ATENDE</v>
      </c>
      <c r="CG1030" s="20" t="str">
        <f t="shared" si="1040"/>
        <v>ATENDE</v>
      </c>
      <c r="CH1030" s="26" t="str">
        <f>_xlfn.XLOOKUP(CI1030,'Banco de dados'!$B:$B,'Banco de dados'!$D:$D)</f>
        <v>TECNOWATT</v>
      </c>
      <c r="CI1030" s="27" t="s">
        <v>477</v>
      </c>
      <c r="CJ1030" s="26" t="str">
        <f>_xlfn.XLOOKUP(CI1030,'Banco de dados'!$B:$B,'Banco de dados'!$E:$E)</f>
        <v>SIGSAGPTLRRSSNDL_30W_38IBBRS
1-10C1MUN6.5</v>
      </c>
      <c r="CK1030" s="26"/>
      <c r="CL1030" s="26" t="e">
        <f>IF(CK1030="-","-",_xlfn.XLOOKUP(CK1030,'Banco de dados'!$B:$B,'Banco de dados'!$E:$E))</f>
        <v>#N/A</v>
      </c>
      <c r="CM1030" s="28">
        <f t="shared" si="1225"/>
        <v>1</v>
      </c>
      <c r="CN1030" s="26">
        <f>_xlfn.XLOOKUP(CI1030,'Banco de dados'!$B:$B,'Banco de dados'!$H:$H)</f>
        <v>30</v>
      </c>
      <c r="CO1030" s="26" t="e">
        <f t="array" aca="1" ref="CO1030" ca="1">_xludf.XLOOKUP(CK1030,'Banco de dados'!$B:$B,'Banco de dados'!$H:$H)</f>
        <v>#NAME?</v>
      </c>
      <c r="CP1030" s="26" t="e">
        <f t="array" aca="1" ref="CP1030" ca="1">_xludf.XLOOKUP(CI1030,'Banco de dados'!$B:$B,'Banco de dados'!$F:$F)</f>
        <v>#NAME?</v>
      </c>
      <c r="CQ1030" s="26" t="e">
        <f t="array" aca="1" ref="CQ1030" ca="1">_xludf.XLOOKUP(CK1030,'Banco de dados'!$B:$B,'Banco de dados'!$F:$F)</f>
        <v>#NAME?</v>
      </c>
      <c r="CR1030" s="27">
        <v>0</v>
      </c>
      <c r="CS1030" s="27">
        <v>10</v>
      </c>
      <c r="CT1030" s="26" t="str">
        <f>IF(AG1030=0.5,"Suporte",IF(AND(AG1030&gt;='Braços de IP'!$B$9,AG1030&lt;='Braços de IP'!$D$9),'Braços de IP'!$E$9,IF(AND(AG1030&gt;='Braços de IP'!$B$10,AG1030&lt;='Braços de IP'!$D$10),'Braços de IP'!$E$10,IF(AND(AG1030&gt;='Braços de IP'!$B$11,AG1030&lt;='Braços de IP'!$D$11),'Braços de IP'!$E$11,IF(AND(AG1030&gt;='Braços de IP'!$B$12,AG1030&lt;='Braços de IP'!$D$12),'Braços de IP'!$E$12,IF(AND(AG1030&gt;='Braços de IP'!$B$13,AG1030&lt;='Braços de IP'!$D$13),'Braços de IP'!$E$13,IF(AND(AG1030&gt;='Braços de IP'!$B$14,AG1030&lt;='Braços de IP'!$D$14),'Braços de IP'!$E$14,"ERRO")))))))</f>
        <v>Longo I</v>
      </c>
      <c r="CU1030" s="27" t="s">
        <v>501</v>
      </c>
      <c r="CV1030" s="26">
        <f>IF($CU1030="","",VLOOKUP($CU1030,'Braços de IP'!$E$9:$I$15,2,0))</f>
        <v>1.4</v>
      </c>
      <c r="CW1030" s="29">
        <f>IF($CU1030="","",VLOOKUP($CU1030,'Braços de IP'!$E$9:$I$15,5,0))</f>
        <v>6.5</v>
      </c>
      <c r="CX1030" s="26"/>
      <c r="CY1030" s="26"/>
      <c r="CZ1030" s="26"/>
      <c r="DA1030" s="26"/>
      <c r="DB1030" s="26"/>
      <c r="DC1030" s="26"/>
      <c r="DD1030" s="30">
        <f t="shared" si="1226"/>
        <v>30</v>
      </c>
      <c r="DE1030" s="31">
        <f t="shared" si="1227"/>
        <v>70</v>
      </c>
      <c r="DF1030" s="30">
        <f t="shared" si="1228"/>
        <v>100</v>
      </c>
      <c r="DG1030" s="32">
        <f t="shared" si="1229"/>
        <v>0.5714285714285714</v>
      </c>
      <c r="DH1030" s="33" t="s">
        <v>172</v>
      </c>
      <c r="DI1030" s="34"/>
      <c r="DJ1030" s="35"/>
      <c r="DK1030" s="16" t="s">
        <v>144</v>
      </c>
      <c r="DL1030" s="16"/>
      <c r="DN1030" s="36" t="e">
        <f t="shared" si="1230"/>
        <v>#VALUE!</v>
      </c>
    </row>
    <row r="1031" spans="2:118" ht="15.75" customHeight="1" x14ac:dyDescent="0.25">
      <c r="B1031" s="16">
        <v>257</v>
      </c>
      <c r="C1031" s="16" t="s">
        <v>176</v>
      </c>
      <c r="D1031" s="16" t="s">
        <v>741</v>
      </c>
      <c r="E1031" s="16">
        <v>-8.0501319999999996</v>
      </c>
      <c r="F1031" s="16">
        <v>-34.935293999999999</v>
      </c>
      <c r="G1031" s="16" t="s">
        <v>153</v>
      </c>
      <c r="H1031" s="17" t="s">
        <v>136</v>
      </c>
      <c r="I1031" s="16" t="s">
        <v>135</v>
      </c>
      <c r="J1031" s="17" t="s">
        <v>137</v>
      </c>
      <c r="K1031" s="18">
        <v>90</v>
      </c>
      <c r="L1031" s="17" t="s">
        <v>138</v>
      </c>
      <c r="M1031" s="17">
        <v>0</v>
      </c>
      <c r="N1031" s="16">
        <f t="shared" si="1221"/>
        <v>180</v>
      </c>
      <c r="O1031" s="17">
        <v>1</v>
      </c>
      <c r="P1031" s="17">
        <v>2.56</v>
      </c>
      <c r="Q1031" s="17">
        <v>6.86</v>
      </c>
      <c r="R1031" s="16"/>
      <c r="S1031" s="16"/>
      <c r="T1031" s="16">
        <v>0</v>
      </c>
      <c r="U1031" s="17">
        <v>0</v>
      </c>
      <c r="V1031" s="17">
        <v>0</v>
      </c>
      <c r="W1031" s="17">
        <v>0</v>
      </c>
      <c r="X1031" s="17">
        <v>0.84</v>
      </c>
      <c r="Y1031" s="17">
        <v>0</v>
      </c>
      <c r="Z1031" s="17">
        <v>0</v>
      </c>
      <c r="AA1031" s="17" t="s">
        <v>139</v>
      </c>
      <c r="AB1031" s="17" t="s">
        <v>140</v>
      </c>
      <c r="AC1031" s="17">
        <v>36.06</v>
      </c>
      <c r="AD1031" s="17">
        <v>7.08</v>
      </c>
      <c r="AE1031" s="16">
        <v>1</v>
      </c>
      <c r="AF1031" s="17">
        <v>0.97</v>
      </c>
      <c r="AG1031" s="17">
        <v>2.25</v>
      </c>
      <c r="AH1031" s="17">
        <f t="shared" si="967"/>
        <v>1.28</v>
      </c>
      <c r="AI1031" s="17" t="s">
        <v>136</v>
      </c>
      <c r="AJ1031" s="17" t="s">
        <v>136</v>
      </c>
      <c r="AK1031" s="17" t="s">
        <v>141</v>
      </c>
      <c r="AL1031" s="17">
        <f t="shared" si="1222"/>
        <v>2</v>
      </c>
      <c r="AM1031" s="17"/>
      <c r="AN1031" s="17"/>
      <c r="AO1031" s="17">
        <v>0</v>
      </c>
      <c r="AP1031" s="17">
        <v>0</v>
      </c>
      <c r="AQ1031" s="17">
        <v>0</v>
      </c>
      <c r="AR1031" s="17" t="s">
        <v>136</v>
      </c>
      <c r="AS1031" s="19">
        <f t="shared" si="1233"/>
        <v>0</v>
      </c>
      <c r="AT1031" s="19"/>
      <c r="AU1031" s="19">
        <f>VLOOKUP(G1031,ABNT5101!$I$3:$J$9,2)</f>
        <v>15</v>
      </c>
      <c r="AV1031" s="19">
        <f>VLOOKUP(G1031,ABNT5101!$I$3:$M$9,5)</f>
        <v>0.18</v>
      </c>
      <c r="AW1031" s="17" t="str">
        <f>_xlfn.XLOOKUP(G1031,ABNT5101!I:I,ABNT5101!L:L)</f>
        <v>-</v>
      </c>
      <c r="AX1031" s="17">
        <f>_xlfn.XLOOKUP(G1031,ABNT5101!$I:$I,ABNT5101!M:M)</f>
        <v>0.18</v>
      </c>
      <c r="AY1031" s="17" t="str">
        <f>_xlfn.XLOOKUP(G1031,ABNT5101!$I:$I,ABNT5101!N:N)</f>
        <v>-</v>
      </c>
      <c r="AZ1031" s="17">
        <f>_xlfn.XLOOKUP(G1031,ABNT5101!$I:$I,ABNT5101!O:O)</f>
        <v>15</v>
      </c>
      <c r="BA1031" s="20" t="str">
        <f t="shared" si="1234"/>
        <v>NÃO ATENDE</v>
      </c>
      <c r="BB1031" s="21">
        <f t="shared" ref="BB1031:BC1031" si="1255">BE1031/AU1031-1</f>
        <v>-1</v>
      </c>
      <c r="BC1031" s="21">
        <f t="shared" si="1255"/>
        <v>-1</v>
      </c>
      <c r="BD1031" s="21" t="str">
        <f t="shared" si="1236"/>
        <v>-</v>
      </c>
      <c r="BE1031" s="22"/>
      <c r="BF1031" s="22"/>
      <c r="BG1031" s="22"/>
      <c r="BH1031" s="22"/>
      <c r="BI1031" s="23"/>
      <c r="BJ1031" s="22"/>
      <c r="BK1031" s="20" t="str">
        <f t="shared" si="1237"/>
        <v>NÃO ATENDE</v>
      </c>
      <c r="BL1031" s="20" t="str">
        <f t="shared" si="1238"/>
        <v>NÃO ATENDE</v>
      </c>
      <c r="BM1031" s="20" t="str">
        <f t="shared" si="1239"/>
        <v>NÃO ATENDE</v>
      </c>
      <c r="BN1031" s="20" t="str">
        <f t="shared" si="1240"/>
        <v>ATENDE</v>
      </c>
      <c r="BO1031" s="24" t="str">
        <f t="shared" si="1241"/>
        <v>C3</v>
      </c>
      <c r="BP1031" s="24" t="str">
        <f t="shared" si="1224"/>
        <v>P6</v>
      </c>
      <c r="BQ1031" s="25">
        <f t="shared" si="1060"/>
        <v>-1</v>
      </c>
      <c r="BR1031" s="22"/>
      <c r="BS1031" s="22"/>
      <c r="BT1031" s="24">
        <f>IF(BP1031="-","-",_xlfn.XLOOKUP(BP1031,ABNT5101!$B$4:$B$9,ABNT5101!$C$4:$C$9))</f>
        <v>3</v>
      </c>
      <c r="BU1031" s="24">
        <f>IF(BP1031="-","-",_xlfn.XLOOKUP(BP1031,ABNT5101!$B$4:$B$9,ABNT5101!$D$4:$D$9))</f>
        <v>0.6</v>
      </c>
      <c r="BV1031" s="20" t="str">
        <f t="shared" si="1242"/>
        <v>NÃO ATENDE</v>
      </c>
      <c r="BW1031" s="20" t="str">
        <f t="shared" si="1061"/>
        <v>NÃO ATENDE</v>
      </c>
      <c r="BX1031" s="20" t="str">
        <f t="shared" si="1243"/>
        <v>NÃO ATENDE</v>
      </c>
      <c r="BY1031" s="24" t="str">
        <f t="shared" si="1218"/>
        <v>P6</v>
      </c>
      <c r="BZ1031" s="25">
        <f t="shared" si="1244"/>
        <v>-1</v>
      </c>
      <c r="CA1031" s="24"/>
      <c r="CB1031" s="24"/>
      <c r="CC1031" s="20">
        <f>IF(BY1031="-","-",_xlfn.XLOOKUP(BY1031,ABNT5101!$B$4:$B$9,ABNT5101!$C$4:$C$9))</f>
        <v>3</v>
      </c>
      <c r="CD1031" s="24">
        <f>IF(BY1031="-","-",_xlfn.XLOOKUP(BY1031,ABNT5101!$B$4:$B$9,ABNT5101!$D$4:$D$9))</f>
        <v>0.6</v>
      </c>
      <c r="CE1031" s="20" t="str">
        <f t="shared" si="1245"/>
        <v>NÃO ATENDE</v>
      </c>
      <c r="CF1031" s="20" t="str">
        <f t="shared" si="1246"/>
        <v>NÃO ATENDE</v>
      </c>
      <c r="CG1031" s="20" t="str">
        <f t="shared" si="1040"/>
        <v>NÃO ATENDE</v>
      </c>
      <c r="CH1031" s="26" t="e">
        <f>_xlfn.XLOOKUP(CI1031,'Banco de dados'!$B:$B,'Banco de dados'!$D:$D)</f>
        <v>#N/A</v>
      </c>
      <c r="CI1031" s="27"/>
      <c r="CJ1031" s="26" t="e">
        <f>_xlfn.XLOOKUP(CI1031,'Banco de dados'!$B:$B,'Banco de dados'!$E:$E)</f>
        <v>#N/A</v>
      </c>
      <c r="CK1031" s="26"/>
      <c r="CL1031" s="26" t="e">
        <f>IF(CK1031="-","-",_xlfn.XLOOKUP(CK1031,'Banco de dados'!$B:$B,'Banco de dados'!$E:$E))</f>
        <v>#N/A</v>
      </c>
      <c r="CM1031" s="28">
        <f t="shared" si="1225"/>
        <v>1</v>
      </c>
      <c r="CN1031" s="26" t="e">
        <f>_xlfn.XLOOKUP(CI1031,'Banco de dados'!$B:$B,'Banco de dados'!$H:$H)</f>
        <v>#N/A</v>
      </c>
      <c r="CO1031" s="26" t="e">
        <f t="array" aca="1" ref="CO1031" ca="1">_xludf.XLOOKUP(CK1031,'Banco de dados'!$B:$B,'Banco de dados'!$H:$H)</f>
        <v>#NAME?</v>
      </c>
      <c r="CP1031" s="26" t="e">
        <f t="array" aca="1" ref="CP1031" ca="1">_xludf.XLOOKUP(CI1031,'Banco de dados'!$B:$B,'Banco de dados'!$F:$F)</f>
        <v>#NAME?</v>
      </c>
      <c r="CQ1031" s="26" t="e">
        <f t="array" aca="1" ref="CQ1031" ca="1">_xludf.XLOOKUP(CK1031,'Banco de dados'!$B:$B,'Banco de dados'!$F:$F)</f>
        <v>#NAME?</v>
      </c>
      <c r="CR1031" s="27">
        <v>0</v>
      </c>
      <c r="CS1031" s="27"/>
      <c r="CT1031" s="26" t="str">
        <f>IF(AG1031=0.5,"Suporte",IF(AND(AG1031&gt;='Braços de IP'!$B$9,AG1031&lt;='Braços de IP'!$D$9),'Braços de IP'!$E$9,IF(AND(AG1031&gt;='Braços de IP'!$B$10,AG1031&lt;='Braços de IP'!$D$10),'Braços de IP'!$E$10,IF(AND(AG1031&gt;='Braços de IP'!$B$11,AG1031&lt;='Braços de IP'!$D$11),'Braços de IP'!$E$11,IF(AND(AG1031&gt;='Braços de IP'!$B$12,AG1031&lt;='Braços de IP'!$D$12),'Braços de IP'!$E$12,IF(AND(AG1031&gt;='Braços de IP'!$B$13,AG1031&lt;='Braços de IP'!$D$13),'Braços de IP'!$E$13,IF(AND(AG1031&gt;='Braços de IP'!$B$14,AG1031&lt;='Braços de IP'!$D$14),'Braços de IP'!$E$14,"ERRO")))))))</f>
        <v>Médio II</v>
      </c>
      <c r="CU1031" s="27"/>
      <c r="CV1031" s="26" t="str">
        <f>IF($CU1031="","",VLOOKUP($CU1031,'Braços de IP'!$E$9:$I$15,2,0))</f>
        <v/>
      </c>
      <c r="CW1031" s="29" t="str">
        <f>IF($CU1031="","",VLOOKUP($CU1031,'Braços de IP'!$E$9:$I$15,5,0))</f>
        <v/>
      </c>
      <c r="CX1031" s="26"/>
      <c r="CY1031" s="26"/>
      <c r="CZ1031" s="26"/>
      <c r="DA1031" s="26"/>
      <c r="DB1031" s="26"/>
      <c r="DC1031" s="26"/>
      <c r="DD1031" s="30" t="e">
        <f t="shared" si="1226"/>
        <v>#N/A</v>
      </c>
      <c r="DE1031" s="31">
        <f t="shared" si="1227"/>
        <v>90</v>
      </c>
      <c r="DF1031" s="30" t="e">
        <f t="shared" si="1228"/>
        <v>#N/A</v>
      </c>
      <c r="DG1031" s="32" t="e">
        <f t="shared" si="1229"/>
        <v>#N/A</v>
      </c>
      <c r="DH1031" s="33" t="s">
        <v>172</v>
      </c>
      <c r="DI1031" s="34"/>
      <c r="DJ1031" s="35"/>
      <c r="DK1031" s="16" t="s">
        <v>144</v>
      </c>
      <c r="DL1031" s="16"/>
      <c r="DN1031" s="36" t="e">
        <f t="shared" si="1230"/>
        <v>#VALUE!</v>
      </c>
    </row>
    <row r="1032" spans="2:118" ht="15.75" customHeight="1" x14ac:dyDescent="0.25">
      <c r="B1032" s="16">
        <v>257</v>
      </c>
      <c r="C1032" s="16" t="s">
        <v>176</v>
      </c>
      <c r="D1032" s="16" t="s">
        <v>741</v>
      </c>
      <c r="E1032" s="16">
        <v>-8.0501319999999996</v>
      </c>
      <c r="F1032" s="16">
        <v>-34.935293999999999</v>
      </c>
      <c r="G1032" s="16" t="s">
        <v>153</v>
      </c>
      <c r="H1032" s="17" t="s">
        <v>136</v>
      </c>
      <c r="I1032" s="16" t="s">
        <v>135</v>
      </c>
      <c r="J1032" s="17" t="s">
        <v>137</v>
      </c>
      <c r="K1032" s="18">
        <v>90</v>
      </c>
      <c r="L1032" s="17" t="s">
        <v>138</v>
      </c>
      <c r="M1032" s="17">
        <v>0</v>
      </c>
      <c r="N1032" s="16">
        <f t="shared" si="1221"/>
        <v>180</v>
      </c>
      <c r="O1032" s="17">
        <v>1</v>
      </c>
      <c r="P1032" s="17">
        <v>2.56</v>
      </c>
      <c r="Q1032" s="17">
        <v>6.86</v>
      </c>
      <c r="R1032" s="16"/>
      <c r="S1032" s="16"/>
      <c r="T1032" s="16">
        <v>0</v>
      </c>
      <c r="U1032" s="17">
        <v>0</v>
      </c>
      <c r="V1032" s="17">
        <v>0</v>
      </c>
      <c r="W1032" s="17">
        <v>0</v>
      </c>
      <c r="X1032" s="17">
        <v>0.84</v>
      </c>
      <c r="Y1032" s="17">
        <v>0</v>
      </c>
      <c r="Z1032" s="17">
        <v>0</v>
      </c>
      <c r="AA1032" s="17" t="s">
        <v>139</v>
      </c>
      <c r="AB1032" s="17" t="s">
        <v>140</v>
      </c>
      <c r="AC1032" s="17">
        <v>36.06</v>
      </c>
      <c r="AD1032" s="17">
        <v>7.08</v>
      </c>
      <c r="AE1032" s="16">
        <v>1</v>
      </c>
      <c r="AF1032" s="17">
        <v>0.97</v>
      </c>
      <c r="AG1032" s="17">
        <v>2.25</v>
      </c>
      <c r="AH1032" s="17">
        <f t="shared" si="967"/>
        <v>1.28</v>
      </c>
      <c r="AI1032" s="17" t="s">
        <v>136</v>
      </c>
      <c r="AJ1032" s="17" t="s">
        <v>136</v>
      </c>
      <c r="AK1032" s="17" t="s">
        <v>141</v>
      </c>
      <c r="AL1032" s="17">
        <f t="shared" si="1222"/>
        <v>2</v>
      </c>
      <c r="AM1032" s="17"/>
      <c r="AN1032" s="17"/>
      <c r="AO1032" s="17">
        <v>0</v>
      </c>
      <c r="AP1032" s="17">
        <v>0</v>
      </c>
      <c r="AQ1032" s="17">
        <v>0</v>
      </c>
      <c r="AR1032" s="17" t="s">
        <v>136</v>
      </c>
      <c r="AS1032" s="19">
        <f t="shared" si="1233"/>
        <v>0</v>
      </c>
      <c r="AT1032" s="19"/>
      <c r="AU1032" s="19">
        <f>VLOOKUP(G1032,ABNT5101!$I$3:$J$9,2)</f>
        <v>15</v>
      </c>
      <c r="AV1032" s="19">
        <f>VLOOKUP(G1032,ABNT5101!$I$3:$M$9,5)</f>
        <v>0.18</v>
      </c>
      <c r="AW1032" s="17" t="str">
        <f>_xlfn.XLOOKUP(G1032,ABNT5101!I:I,ABNT5101!L:L)</f>
        <v>-</v>
      </c>
      <c r="AX1032" s="17">
        <f>_xlfn.XLOOKUP(G1032,ABNT5101!$I:$I,ABNT5101!M:M)</f>
        <v>0.18</v>
      </c>
      <c r="AY1032" s="17" t="str">
        <f>_xlfn.XLOOKUP(G1032,ABNT5101!$I:$I,ABNT5101!N:N)</f>
        <v>-</v>
      </c>
      <c r="AZ1032" s="17">
        <f>_xlfn.XLOOKUP(G1032,ABNT5101!$I:$I,ABNT5101!O:O)</f>
        <v>15</v>
      </c>
      <c r="BA1032" s="20" t="str">
        <f t="shared" si="1234"/>
        <v>NÃO ATENDE</v>
      </c>
      <c r="BB1032" s="21">
        <f t="shared" ref="BB1032:BC1032" si="1256">BE1032/AU1032-1</f>
        <v>-1</v>
      </c>
      <c r="BC1032" s="21">
        <f t="shared" si="1256"/>
        <v>-1</v>
      </c>
      <c r="BD1032" s="21" t="str">
        <f t="shared" si="1236"/>
        <v>-</v>
      </c>
      <c r="BE1032" s="22"/>
      <c r="BF1032" s="22"/>
      <c r="BG1032" s="22"/>
      <c r="BH1032" s="22"/>
      <c r="BI1032" s="23"/>
      <c r="BJ1032" s="22"/>
      <c r="BK1032" s="20" t="str">
        <f t="shared" si="1237"/>
        <v>NÃO ATENDE</v>
      </c>
      <c r="BL1032" s="20" t="str">
        <f t="shared" si="1238"/>
        <v>NÃO ATENDE</v>
      </c>
      <c r="BM1032" s="20" t="str">
        <f t="shared" si="1239"/>
        <v>NÃO ATENDE</v>
      </c>
      <c r="BN1032" s="20" t="str">
        <f t="shared" si="1240"/>
        <v>ATENDE</v>
      </c>
      <c r="BO1032" s="24" t="str">
        <f t="shared" si="1241"/>
        <v>C3</v>
      </c>
      <c r="BP1032" s="24" t="str">
        <f t="shared" si="1224"/>
        <v>P6</v>
      </c>
      <c r="BQ1032" s="25">
        <f t="shared" si="1060"/>
        <v>-1</v>
      </c>
      <c r="BR1032" s="22"/>
      <c r="BS1032" s="22"/>
      <c r="BT1032" s="24">
        <f>IF(BP1032="-","-",_xlfn.XLOOKUP(BP1032,ABNT5101!$B$4:$B$9,ABNT5101!$C$4:$C$9))</f>
        <v>3</v>
      </c>
      <c r="BU1032" s="24">
        <f>IF(BP1032="-","-",_xlfn.XLOOKUP(BP1032,ABNT5101!$B$4:$B$9,ABNT5101!$D$4:$D$9))</f>
        <v>0.6</v>
      </c>
      <c r="BV1032" s="20" t="str">
        <f t="shared" si="1242"/>
        <v>NÃO ATENDE</v>
      </c>
      <c r="BW1032" s="20" t="str">
        <f t="shared" si="1061"/>
        <v>NÃO ATENDE</v>
      </c>
      <c r="BX1032" s="20" t="str">
        <f t="shared" si="1243"/>
        <v>NÃO ATENDE</v>
      </c>
      <c r="BY1032" s="24" t="str">
        <f t="shared" si="1218"/>
        <v>P6</v>
      </c>
      <c r="BZ1032" s="25">
        <f t="shared" si="1244"/>
        <v>-1</v>
      </c>
      <c r="CA1032" s="24"/>
      <c r="CB1032" s="24"/>
      <c r="CC1032" s="20">
        <f>IF(BY1032="-","-",_xlfn.XLOOKUP(BY1032,ABNT5101!$B$4:$B$9,ABNT5101!$C$4:$C$9))</f>
        <v>3</v>
      </c>
      <c r="CD1032" s="24">
        <f>IF(BY1032="-","-",_xlfn.XLOOKUP(BY1032,ABNT5101!$B$4:$B$9,ABNT5101!$D$4:$D$9))</f>
        <v>0.6</v>
      </c>
      <c r="CE1032" s="20" t="str">
        <f t="shared" si="1245"/>
        <v>NÃO ATENDE</v>
      </c>
      <c r="CF1032" s="20" t="str">
        <f t="shared" si="1246"/>
        <v>NÃO ATENDE</v>
      </c>
      <c r="CG1032" s="20" t="str">
        <f t="shared" si="1040"/>
        <v>NÃO ATENDE</v>
      </c>
      <c r="CH1032" s="26" t="e">
        <f>_xlfn.XLOOKUP(CI1032,'Banco de dados'!$B:$B,'Banco de dados'!$D:$D)</f>
        <v>#N/A</v>
      </c>
      <c r="CI1032" s="27"/>
      <c r="CJ1032" s="26" t="e">
        <f>_xlfn.XLOOKUP(CI1032,'Banco de dados'!$B:$B,'Banco de dados'!$E:$E)</f>
        <v>#N/A</v>
      </c>
      <c r="CK1032" s="26"/>
      <c r="CL1032" s="26" t="e">
        <f>IF(CK1032="-","-",_xlfn.XLOOKUP(CK1032,'Banco de dados'!$B:$B,'Banco de dados'!$E:$E))</f>
        <v>#N/A</v>
      </c>
      <c r="CM1032" s="28">
        <f t="shared" si="1225"/>
        <v>1</v>
      </c>
      <c r="CN1032" s="26" t="e">
        <f>_xlfn.XLOOKUP(CI1032,'Banco de dados'!$B:$B,'Banco de dados'!$H:$H)</f>
        <v>#N/A</v>
      </c>
      <c r="CO1032" s="26" t="e">
        <f t="array" aca="1" ref="CO1032" ca="1">_xludf.XLOOKUP(CK1032,'Banco de dados'!$B:$B,'Banco de dados'!$H:$H)</f>
        <v>#NAME?</v>
      </c>
      <c r="CP1032" s="26" t="e">
        <f t="array" aca="1" ref="CP1032" ca="1">_xludf.XLOOKUP(CI1032,'Banco de dados'!$B:$B,'Banco de dados'!$F:$F)</f>
        <v>#NAME?</v>
      </c>
      <c r="CQ1032" s="26" t="e">
        <f t="array" aca="1" ref="CQ1032" ca="1">_xludf.XLOOKUP(CK1032,'Banco de dados'!$B:$B,'Banco de dados'!$F:$F)</f>
        <v>#NAME?</v>
      </c>
      <c r="CR1032" s="27">
        <v>0</v>
      </c>
      <c r="CS1032" s="27"/>
      <c r="CT1032" s="26" t="str">
        <f>IF(AG1032=0.5,"Suporte",IF(AND(AG1032&gt;='Braços de IP'!$B$9,AG1032&lt;='Braços de IP'!$D$9),'Braços de IP'!$E$9,IF(AND(AG1032&gt;='Braços de IP'!$B$10,AG1032&lt;='Braços de IP'!$D$10),'Braços de IP'!$E$10,IF(AND(AG1032&gt;='Braços de IP'!$B$11,AG1032&lt;='Braços de IP'!$D$11),'Braços de IP'!$E$11,IF(AND(AG1032&gt;='Braços de IP'!$B$12,AG1032&lt;='Braços de IP'!$D$12),'Braços de IP'!$E$12,IF(AND(AG1032&gt;='Braços de IP'!$B$13,AG1032&lt;='Braços de IP'!$D$13),'Braços de IP'!$E$13,IF(AND(AG1032&gt;='Braços de IP'!$B$14,AG1032&lt;='Braços de IP'!$D$14),'Braços de IP'!$E$14,"ERRO")))))))</f>
        <v>Médio II</v>
      </c>
      <c r="CU1032" s="27"/>
      <c r="CV1032" s="26" t="str">
        <f>IF($CU1032="","",VLOOKUP($CU1032,'Braços de IP'!$E$9:$I$15,2,0))</f>
        <v/>
      </c>
      <c r="CW1032" s="29" t="str">
        <f>IF($CU1032="","",VLOOKUP($CU1032,'Braços de IP'!$E$9:$I$15,5,0))</f>
        <v/>
      </c>
      <c r="CX1032" s="26"/>
      <c r="CY1032" s="26"/>
      <c r="CZ1032" s="26"/>
      <c r="DA1032" s="26"/>
      <c r="DB1032" s="26"/>
      <c r="DC1032" s="26"/>
      <c r="DD1032" s="30" t="e">
        <f t="shared" si="1226"/>
        <v>#N/A</v>
      </c>
      <c r="DE1032" s="31">
        <f t="shared" si="1227"/>
        <v>90</v>
      </c>
      <c r="DF1032" s="30" t="e">
        <f t="shared" si="1228"/>
        <v>#N/A</v>
      </c>
      <c r="DG1032" s="32" t="e">
        <f t="shared" si="1229"/>
        <v>#N/A</v>
      </c>
      <c r="DH1032" s="33" t="s">
        <v>172</v>
      </c>
      <c r="DI1032" s="34"/>
      <c r="DJ1032" s="35"/>
      <c r="DK1032" s="16" t="s">
        <v>144</v>
      </c>
      <c r="DL1032" s="16"/>
      <c r="DN1032" s="36" t="e">
        <f t="shared" si="1230"/>
        <v>#VALUE!</v>
      </c>
    </row>
    <row r="1033" spans="2:118" ht="15.75" customHeight="1" x14ac:dyDescent="0.25">
      <c r="B1033" s="16">
        <v>257</v>
      </c>
      <c r="C1033" s="16" t="s">
        <v>176</v>
      </c>
      <c r="D1033" s="16" t="s">
        <v>741</v>
      </c>
      <c r="E1033" s="16">
        <v>-8.0501319999999996</v>
      </c>
      <c r="F1033" s="16">
        <v>-34.935293999999999</v>
      </c>
      <c r="G1033" s="16" t="s">
        <v>153</v>
      </c>
      <c r="H1033" s="17" t="s">
        <v>136</v>
      </c>
      <c r="I1033" s="16" t="s">
        <v>135</v>
      </c>
      <c r="J1033" s="17" t="s">
        <v>137</v>
      </c>
      <c r="K1033" s="18">
        <v>90</v>
      </c>
      <c r="L1033" s="17" t="s">
        <v>138</v>
      </c>
      <c r="M1033" s="17">
        <v>0</v>
      </c>
      <c r="N1033" s="16">
        <f t="shared" si="1221"/>
        <v>180</v>
      </c>
      <c r="O1033" s="17">
        <v>1</v>
      </c>
      <c r="P1033" s="17">
        <v>2.56</v>
      </c>
      <c r="Q1033" s="17">
        <v>6.86</v>
      </c>
      <c r="R1033" s="16"/>
      <c r="S1033" s="16"/>
      <c r="T1033" s="16">
        <v>0</v>
      </c>
      <c r="U1033" s="17">
        <v>0</v>
      </c>
      <c r="V1033" s="17">
        <v>0</v>
      </c>
      <c r="W1033" s="17">
        <v>0</v>
      </c>
      <c r="X1033" s="17">
        <v>0.84</v>
      </c>
      <c r="Y1033" s="17">
        <v>0</v>
      </c>
      <c r="Z1033" s="17">
        <v>0</v>
      </c>
      <c r="AA1033" s="17" t="s">
        <v>139</v>
      </c>
      <c r="AB1033" s="17" t="s">
        <v>140</v>
      </c>
      <c r="AC1033" s="17">
        <v>36.06</v>
      </c>
      <c r="AD1033" s="17">
        <v>7.08</v>
      </c>
      <c r="AE1033" s="16">
        <v>1</v>
      </c>
      <c r="AF1033" s="17">
        <v>0.97</v>
      </c>
      <c r="AG1033" s="17">
        <v>2.25</v>
      </c>
      <c r="AH1033" s="17">
        <f t="shared" si="967"/>
        <v>1.28</v>
      </c>
      <c r="AI1033" s="17" t="s">
        <v>136</v>
      </c>
      <c r="AJ1033" s="17" t="s">
        <v>136</v>
      </c>
      <c r="AK1033" s="17" t="s">
        <v>141</v>
      </c>
      <c r="AL1033" s="17">
        <f t="shared" si="1222"/>
        <v>2</v>
      </c>
      <c r="AM1033" s="17"/>
      <c r="AN1033" s="17"/>
      <c r="AO1033" s="17">
        <v>0</v>
      </c>
      <c r="AP1033" s="17">
        <v>0</v>
      </c>
      <c r="AQ1033" s="17">
        <v>0</v>
      </c>
      <c r="AR1033" s="17" t="s">
        <v>136</v>
      </c>
      <c r="AS1033" s="19">
        <f t="shared" si="1233"/>
        <v>0</v>
      </c>
      <c r="AT1033" s="19"/>
      <c r="AU1033" s="19">
        <f>VLOOKUP(G1033,ABNT5101!$I$3:$J$9,2)</f>
        <v>15</v>
      </c>
      <c r="AV1033" s="19">
        <f>VLOOKUP(G1033,ABNT5101!$I$3:$M$9,5)</f>
        <v>0.18</v>
      </c>
      <c r="AW1033" s="17" t="str">
        <f>_xlfn.XLOOKUP(G1033,ABNT5101!I:I,ABNT5101!L:L)</f>
        <v>-</v>
      </c>
      <c r="AX1033" s="17">
        <f>_xlfn.XLOOKUP(G1033,ABNT5101!$I:$I,ABNT5101!M:M)</f>
        <v>0.18</v>
      </c>
      <c r="AY1033" s="17" t="str">
        <f>_xlfn.XLOOKUP(G1033,ABNT5101!$I:$I,ABNT5101!N:N)</f>
        <v>-</v>
      </c>
      <c r="AZ1033" s="17">
        <f>_xlfn.XLOOKUP(G1033,ABNT5101!$I:$I,ABNT5101!O:O)</f>
        <v>15</v>
      </c>
      <c r="BA1033" s="20" t="str">
        <f t="shared" si="1234"/>
        <v>NÃO ATENDE</v>
      </c>
      <c r="BB1033" s="21">
        <f t="shared" ref="BB1033:BC1033" si="1257">BE1033/AU1033-1</f>
        <v>-1</v>
      </c>
      <c r="BC1033" s="21">
        <f t="shared" si="1257"/>
        <v>-1</v>
      </c>
      <c r="BD1033" s="21" t="str">
        <f t="shared" si="1236"/>
        <v>-</v>
      </c>
      <c r="BE1033" s="22"/>
      <c r="BF1033" s="22"/>
      <c r="BG1033" s="22"/>
      <c r="BH1033" s="22"/>
      <c r="BI1033" s="23"/>
      <c r="BJ1033" s="22"/>
      <c r="BK1033" s="20" t="str">
        <f t="shared" si="1237"/>
        <v>NÃO ATENDE</v>
      </c>
      <c r="BL1033" s="20" t="str">
        <f t="shared" si="1238"/>
        <v>NÃO ATENDE</v>
      </c>
      <c r="BM1033" s="20" t="str">
        <f t="shared" si="1239"/>
        <v>NÃO ATENDE</v>
      </c>
      <c r="BN1033" s="20" t="str">
        <f t="shared" si="1240"/>
        <v>ATENDE</v>
      </c>
      <c r="BO1033" s="24" t="str">
        <f t="shared" si="1241"/>
        <v>C3</v>
      </c>
      <c r="BP1033" s="24" t="str">
        <f t="shared" si="1224"/>
        <v>P6</v>
      </c>
      <c r="BQ1033" s="25">
        <f t="shared" si="1060"/>
        <v>-1</v>
      </c>
      <c r="BR1033" s="22"/>
      <c r="BS1033" s="22"/>
      <c r="BT1033" s="24">
        <f>IF(BP1033="-","-",_xlfn.XLOOKUP(BP1033,ABNT5101!$B$4:$B$9,ABNT5101!$C$4:$C$9))</f>
        <v>3</v>
      </c>
      <c r="BU1033" s="24">
        <f>IF(BP1033="-","-",_xlfn.XLOOKUP(BP1033,ABNT5101!$B$4:$B$9,ABNT5101!$D$4:$D$9))</f>
        <v>0.6</v>
      </c>
      <c r="BV1033" s="20" t="str">
        <f t="shared" si="1242"/>
        <v>NÃO ATENDE</v>
      </c>
      <c r="BW1033" s="20" t="str">
        <f t="shared" si="1061"/>
        <v>NÃO ATENDE</v>
      </c>
      <c r="BX1033" s="20" t="str">
        <f t="shared" si="1243"/>
        <v>NÃO ATENDE</v>
      </c>
      <c r="BY1033" s="24" t="str">
        <f t="shared" si="1218"/>
        <v>P6</v>
      </c>
      <c r="BZ1033" s="25">
        <f t="shared" si="1244"/>
        <v>-1</v>
      </c>
      <c r="CA1033" s="24"/>
      <c r="CB1033" s="24"/>
      <c r="CC1033" s="20">
        <f>IF(BY1033="-","-",_xlfn.XLOOKUP(BY1033,ABNT5101!$B$4:$B$9,ABNT5101!$C$4:$C$9))</f>
        <v>3</v>
      </c>
      <c r="CD1033" s="24">
        <f>IF(BY1033="-","-",_xlfn.XLOOKUP(BY1033,ABNT5101!$B$4:$B$9,ABNT5101!$D$4:$D$9))</f>
        <v>0.6</v>
      </c>
      <c r="CE1033" s="20" t="str">
        <f t="shared" si="1245"/>
        <v>NÃO ATENDE</v>
      </c>
      <c r="CF1033" s="20" t="str">
        <f t="shared" si="1246"/>
        <v>NÃO ATENDE</v>
      </c>
      <c r="CG1033" s="20" t="str">
        <f t="shared" si="1040"/>
        <v>NÃO ATENDE</v>
      </c>
      <c r="CH1033" s="26" t="e">
        <f>_xlfn.XLOOKUP(CI1033,'Banco de dados'!$B:$B,'Banco de dados'!$D:$D)</f>
        <v>#N/A</v>
      </c>
      <c r="CI1033" s="27"/>
      <c r="CJ1033" s="26" t="e">
        <f>_xlfn.XLOOKUP(CI1033,'Banco de dados'!$B:$B,'Banco de dados'!$E:$E)</f>
        <v>#N/A</v>
      </c>
      <c r="CK1033" s="26"/>
      <c r="CL1033" s="26" t="e">
        <f>IF(CK1033="-","-",_xlfn.XLOOKUP(CK1033,'Banco de dados'!$B:$B,'Banco de dados'!$E:$E))</f>
        <v>#N/A</v>
      </c>
      <c r="CM1033" s="28">
        <f t="shared" si="1225"/>
        <v>1</v>
      </c>
      <c r="CN1033" s="26" t="e">
        <f>_xlfn.XLOOKUP(CI1033,'Banco de dados'!$B:$B,'Banco de dados'!$H:$H)</f>
        <v>#N/A</v>
      </c>
      <c r="CO1033" s="26" t="e">
        <f t="array" aca="1" ref="CO1033" ca="1">_xludf.XLOOKUP(CK1033,'Banco de dados'!$B:$B,'Banco de dados'!$H:$H)</f>
        <v>#NAME?</v>
      </c>
      <c r="CP1033" s="26" t="e">
        <f t="array" aca="1" ref="CP1033" ca="1">_xludf.XLOOKUP(CI1033,'Banco de dados'!$B:$B,'Banco de dados'!$F:$F)</f>
        <v>#NAME?</v>
      </c>
      <c r="CQ1033" s="26" t="e">
        <f t="array" aca="1" ref="CQ1033" ca="1">_xludf.XLOOKUP(CK1033,'Banco de dados'!$B:$B,'Banco de dados'!$F:$F)</f>
        <v>#NAME?</v>
      </c>
      <c r="CR1033" s="27">
        <v>0</v>
      </c>
      <c r="CS1033" s="27"/>
      <c r="CT1033" s="26" t="str">
        <f>IF(AG1033=0.5,"Suporte",IF(AND(AG1033&gt;='Braços de IP'!$B$9,AG1033&lt;='Braços de IP'!$D$9),'Braços de IP'!$E$9,IF(AND(AG1033&gt;='Braços de IP'!$B$10,AG1033&lt;='Braços de IP'!$D$10),'Braços de IP'!$E$10,IF(AND(AG1033&gt;='Braços de IP'!$B$11,AG1033&lt;='Braços de IP'!$D$11),'Braços de IP'!$E$11,IF(AND(AG1033&gt;='Braços de IP'!$B$12,AG1033&lt;='Braços de IP'!$D$12),'Braços de IP'!$E$12,IF(AND(AG1033&gt;='Braços de IP'!$B$13,AG1033&lt;='Braços de IP'!$D$13),'Braços de IP'!$E$13,IF(AND(AG1033&gt;='Braços de IP'!$B$14,AG1033&lt;='Braços de IP'!$D$14),'Braços de IP'!$E$14,"ERRO")))))))</f>
        <v>Médio II</v>
      </c>
      <c r="CU1033" s="27"/>
      <c r="CV1033" s="26" t="str">
        <f>IF($CU1033="","",VLOOKUP($CU1033,'Braços de IP'!$E$9:$I$15,2,0))</f>
        <v/>
      </c>
      <c r="CW1033" s="29" t="str">
        <f>IF($CU1033="","",VLOOKUP($CU1033,'Braços de IP'!$E$9:$I$15,5,0))</f>
        <v/>
      </c>
      <c r="CX1033" s="26"/>
      <c r="CY1033" s="26"/>
      <c r="CZ1033" s="26"/>
      <c r="DA1033" s="26"/>
      <c r="DB1033" s="26"/>
      <c r="DC1033" s="26"/>
      <c r="DD1033" s="30" t="e">
        <f t="shared" si="1226"/>
        <v>#N/A</v>
      </c>
      <c r="DE1033" s="31">
        <f t="shared" si="1227"/>
        <v>90</v>
      </c>
      <c r="DF1033" s="30" t="e">
        <f t="shared" si="1228"/>
        <v>#N/A</v>
      </c>
      <c r="DG1033" s="32" t="e">
        <f t="shared" si="1229"/>
        <v>#N/A</v>
      </c>
      <c r="DH1033" s="33" t="s">
        <v>172</v>
      </c>
      <c r="DI1033" s="34"/>
      <c r="DJ1033" s="35"/>
      <c r="DK1033" s="16" t="s">
        <v>144</v>
      </c>
      <c r="DL1033" s="16"/>
      <c r="DN1033" s="36" t="e">
        <f t="shared" si="1230"/>
        <v>#VALUE!</v>
      </c>
    </row>
    <row r="1034" spans="2:118" ht="15.75" customHeight="1" x14ac:dyDescent="0.25">
      <c r="B1034" s="16">
        <v>258</v>
      </c>
      <c r="C1034" s="16" t="s">
        <v>146</v>
      </c>
      <c r="D1034" s="16" t="s">
        <v>742</v>
      </c>
      <c r="E1034" s="16">
        <v>-8.1313899999999997</v>
      </c>
      <c r="F1034" s="16">
        <v>-34.900218000000002</v>
      </c>
      <c r="G1034" s="16" t="s">
        <v>153</v>
      </c>
      <c r="H1034" s="17" t="s">
        <v>136</v>
      </c>
      <c r="I1034" s="16" t="s">
        <v>135</v>
      </c>
      <c r="J1034" s="17" t="s">
        <v>137</v>
      </c>
      <c r="K1034" s="18">
        <v>70</v>
      </c>
      <c r="L1034" s="17" t="s">
        <v>138</v>
      </c>
      <c r="M1034" s="17">
        <v>0</v>
      </c>
      <c r="N1034" s="16">
        <f t="shared" si="1221"/>
        <v>140</v>
      </c>
      <c r="O1034" s="17">
        <v>1</v>
      </c>
      <c r="P1034" s="17">
        <v>3.16</v>
      </c>
      <c r="Q1034" s="17">
        <v>4.71</v>
      </c>
      <c r="R1034" s="16"/>
      <c r="S1034" s="16"/>
      <c r="T1034" s="16">
        <v>0</v>
      </c>
      <c r="U1034" s="17">
        <v>1.9</v>
      </c>
      <c r="V1034" s="17">
        <v>0</v>
      </c>
      <c r="W1034" s="17">
        <v>0</v>
      </c>
      <c r="X1034" s="17">
        <v>0</v>
      </c>
      <c r="Y1034" s="17">
        <v>1.8</v>
      </c>
      <c r="Z1034" s="17">
        <v>2.11</v>
      </c>
      <c r="AA1034" s="17" t="s">
        <v>161</v>
      </c>
      <c r="AB1034" s="17" t="s">
        <v>140</v>
      </c>
      <c r="AC1034" s="17">
        <v>25.89</v>
      </c>
      <c r="AD1034" s="17">
        <v>8.2799999999999994</v>
      </c>
      <c r="AE1034" s="16">
        <v>1</v>
      </c>
      <c r="AF1034" s="17">
        <v>0.69</v>
      </c>
      <c r="AG1034" s="17">
        <v>2.2000000000000002</v>
      </c>
      <c r="AH1034" s="17">
        <f t="shared" si="967"/>
        <v>1.5100000000000002</v>
      </c>
      <c r="AI1034" s="17" t="s">
        <v>136</v>
      </c>
      <c r="AJ1034" s="17" t="s">
        <v>136</v>
      </c>
      <c r="AK1034" s="17" t="s">
        <v>141</v>
      </c>
      <c r="AL1034" s="17" t="str">
        <f t="shared" si="1222"/>
        <v>erro</v>
      </c>
      <c r="AM1034" s="17"/>
      <c r="AN1034" s="17"/>
      <c r="AO1034" s="17">
        <v>0</v>
      </c>
      <c r="AP1034" s="17">
        <v>0</v>
      </c>
      <c r="AQ1034" s="17">
        <v>0</v>
      </c>
      <c r="AR1034" s="17" t="s">
        <v>136</v>
      </c>
      <c r="AS1034" s="19">
        <f t="shared" si="1233"/>
        <v>0</v>
      </c>
      <c r="AT1034" s="19"/>
      <c r="AU1034" s="19">
        <f>VLOOKUP(G1034,ABNT5101!$I$3:$J$9,2)</f>
        <v>15</v>
      </c>
      <c r="AV1034" s="19">
        <f>VLOOKUP(G1034,ABNT5101!$I$3:$M$9,5)</f>
        <v>0.18</v>
      </c>
      <c r="AW1034" s="17" t="str">
        <f>_xlfn.XLOOKUP(G1034,ABNT5101!I:I,ABNT5101!L:L)</f>
        <v>-</v>
      </c>
      <c r="AX1034" s="17">
        <f>_xlfn.XLOOKUP(G1034,ABNT5101!$I:$I,ABNT5101!M:M)</f>
        <v>0.18</v>
      </c>
      <c r="AY1034" s="17" t="str">
        <f>_xlfn.XLOOKUP(G1034,ABNT5101!$I:$I,ABNT5101!N:N)</f>
        <v>-</v>
      </c>
      <c r="AZ1034" s="17">
        <f>_xlfn.XLOOKUP(G1034,ABNT5101!$I:$I,ABNT5101!O:O)</f>
        <v>15</v>
      </c>
      <c r="BA1034" s="20" t="e">
        <f t="shared" ref="BA1034:BA1039" si="1258">IF(BK1034="NÃO ATENDE","NÃO ATENDE",IF(BV1034="NÃO ATENDE","NÃO ATENDE",IF(CE1034="NÃO ATENDE","NÃO ATENDE","ATENDE")))</f>
        <v>#REF!</v>
      </c>
      <c r="BB1034" s="21" t="e">
        <f>#REF!/AU1034-1</f>
        <v>#REF!</v>
      </c>
      <c r="BC1034" s="21">
        <f t="shared" ref="BC1034:BC1039" si="1259">BE1034/AV1034-1</f>
        <v>93.000000000000014</v>
      </c>
      <c r="BD1034" s="21" t="str">
        <f t="shared" ref="BD1034:BD1039" si="1260">IF($G1034="M6",BF1034/AW1034-1,"-")</f>
        <v>-</v>
      </c>
      <c r="BE1034" s="22">
        <v>16.920000000000002</v>
      </c>
      <c r="BF1034" s="22">
        <v>0.92</v>
      </c>
      <c r="BG1034" s="22"/>
      <c r="BH1034" s="22"/>
      <c r="BI1034" s="23"/>
      <c r="BJ1034" s="22"/>
      <c r="BK1034" s="20" t="e">
        <f t="shared" si="1237"/>
        <v>#REF!</v>
      </c>
      <c r="BL1034" s="20" t="e">
        <f>IF(#REF!&gt;=AU1034,"ATENDE",IF(#REF!&gt;=0.99*AU1034,"ATENDIMENTO LIMIAR","NÃO ATENDE"))</f>
        <v>#REF!</v>
      </c>
      <c r="BM1034" s="20" t="str">
        <f t="shared" ref="BM1034:BM1039" si="1261">IF(BE1034&gt;=AV1034,"ATENDE",IF(BE1034&gt;=(AV1034-0.02),"ATENDIMENTO LIMIAR","NÃO ATENDE"))</f>
        <v>ATENDE</v>
      </c>
      <c r="BN1034" s="20" t="str">
        <f t="shared" ref="BN1034:BN1039" si="1262">IF(AW1034="-","ATENDE",IF(BF1034&gt;=AW1034,"ATENDE",IF(BF1034&gt;=(AW1034-0.02),"ATENDIMENTO LIMIAR","NÃO ATENDE")))</f>
        <v>ATENDE</v>
      </c>
      <c r="BO1034" s="24" t="str">
        <f t="shared" si="1241"/>
        <v>C3</v>
      </c>
      <c r="BP1034" s="24" t="str">
        <f t="shared" si="1224"/>
        <v>P6</v>
      </c>
      <c r="BQ1034" s="25">
        <f t="shared" si="1060"/>
        <v>3.5166666666666666</v>
      </c>
      <c r="BR1034" s="22">
        <v>13.55</v>
      </c>
      <c r="BS1034" s="22">
        <v>10.88</v>
      </c>
      <c r="BT1034" s="24">
        <f>IF(BP1034="-","-",_xlfn.XLOOKUP(BP1034,ABNT5101!$B$4:$B$9,ABNT5101!$C$4:$C$9))</f>
        <v>3</v>
      </c>
      <c r="BU1034" s="24">
        <f>IF(BP1034="-","-",_xlfn.XLOOKUP(BP1034,ABNT5101!$B$4:$B$9,ABNT5101!$D$4:$D$9))</f>
        <v>0.6</v>
      </c>
      <c r="BV1034" s="20" t="str">
        <f t="shared" si="1242"/>
        <v>ATENDE</v>
      </c>
      <c r="BW1034" s="20" t="str">
        <f t="shared" si="1061"/>
        <v>ATENDE</v>
      </c>
      <c r="BX1034" s="20" t="str">
        <f t="shared" si="1243"/>
        <v>ATENDE</v>
      </c>
      <c r="BY1034" s="24" t="str">
        <f t="shared" si="1218"/>
        <v>P6</v>
      </c>
      <c r="BZ1034" s="25">
        <f t="shared" si="1244"/>
        <v>3.8833333333333337</v>
      </c>
      <c r="CA1034" s="24">
        <v>14.65</v>
      </c>
      <c r="CB1034" s="24">
        <v>13.03</v>
      </c>
      <c r="CC1034" s="20">
        <f>IF(BY1034="-","-",_xlfn.XLOOKUP(BY1034,ABNT5101!$B$4:$B$9,ABNT5101!$C$4:$C$9))</f>
        <v>3</v>
      </c>
      <c r="CD1034" s="24">
        <f>IF(BY1034="-","-",_xlfn.XLOOKUP(BY1034,ABNT5101!$B$4:$B$9,ABNT5101!$D$4:$D$9))</f>
        <v>0.6</v>
      </c>
      <c r="CE1034" s="20" t="str">
        <f t="shared" si="1245"/>
        <v>ATENDE</v>
      </c>
      <c r="CF1034" s="20" t="str">
        <f t="shared" si="1246"/>
        <v>ATENDE</v>
      </c>
      <c r="CG1034" s="20" t="str">
        <f t="shared" si="1040"/>
        <v>ATENDE</v>
      </c>
      <c r="CH1034" s="26" t="str">
        <f>_xlfn.XLOOKUP(CI1034,'Banco de dados'!$B:$B,'Banco de dados'!$D:$D)</f>
        <v>LEDSTAR</v>
      </c>
      <c r="CI1034" s="27" t="s">
        <v>268</v>
      </c>
      <c r="CJ1034" s="26" t="str">
        <f>_xlfn.XLOOKUP(CI1034,'Banco de dados'!$B:$B,'Banco de dados'!$E:$E)</f>
        <v>LUM LED SL VT 9.1 28W</v>
      </c>
      <c r="CK1034" s="26"/>
      <c r="CL1034" s="26" t="e">
        <f>IF(CK1034="-","-",_xlfn.XLOOKUP(CK1034,'Banco de dados'!$B:$B,'Banco de dados'!$E:$E))</f>
        <v>#N/A</v>
      </c>
      <c r="CM1034" s="28">
        <f t="shared" si="1225"/>
        <v>1</v>
      </c>
      <c r="CN1034" s="26">
        <f>_xlfn.XLOOKUP(CI1034,'Banco de dados'!$B:$B,'Banco de dados'!$H:$H)</f>
        <v>28</v>
      </c>
      <c r="CO1034" s="26" t="e">
        <f t="array" aca="1" ref="CO1034" ca="1">_xludf.XLOOKUP(CK1034,'Banco de dados'!$B:$B,'Banco de dados'!$H:$H)</f>
        <v>#NAME?</v>
      </c>
      <c r="CP1034" s="26" t="e">
        <f t="array" aca="1" ref="CP1034" ca="1">_xludf.XLOOKUP(CI1034,'Banco de dados'!$B:$B,'Banco de dados'!$F:$F)</f>
        <v>#NAME?</v>
      </c>
      <c r="CQ1034" s="26" t="e">
        <f t="array" aca="1" ref="CQ1034" ca="1">_xludf.XLOOKUP(CK1034,'Banco de dados'!$B:$B,'Banco de dados'!$F:$F)</f>
        <v>#NAME?</v>
      </c>
      <c r="CR1034" s="27">
        <v>0</v>
      </c>
      <c r="CS1034" s="27"/>
      <c r="CT1034" s="26" t="str">
        <f>IF(AG1034=0.5,"Suporte",IF(AND(AG1034&gt;='Braços de IP'!$B$9,AG1034&lt;='Braços de IP'!$D$9),'Braços de IP'!$E$9,IF(AND(AG1034&gt;='Braços de IP'!$B$10,AG1034&lt;='Braços de IP'!$D$10),'Braços de IP'!$E$10,IF(AND(AG1034&gt;='Braços de IP'!$B$11,AG1034&lt;='Braços de IP'!$D$11),'Braços de IP'!$E$11,IF(AND(AG1034&gt;='Braços de IP'!$B$12,AG1034&lt;='Braços de IP'!$D$12),'Braços de IP'!$E$12,IF(AND(AG1034&gt;='Braços de IP'!$B$13,AG1034&lt;='Braços de IP'!$D$13),'Braços de IP'!$E$13,IF(AND(AG1034&gt;='Braços de IP'!$B$14,AG1034&lt;='Braços de IP'!$D$14),'Braços de IP'!$E$14,"ERRO")))))))</f>
        <v>Médio I</v>
      </c>
      <c r="CU1034" s="27"/>
      <c r="CV1034" s="26" t="str">
        <f>IF($CU1034="","",VLOOKUP($CU1034,'Braços de IP'!$E$9:$I$15,2,0))</f>
        <v/>
      </c>
      <c r="CW1034" s="29" t="str">
        <f>IF($CU1034="","",VLOOKUP($CU1034,'Braços de IP'!$E$9:$I$15,5,0))</f>
        <v/>
      </c>
      <c r="CX1034" s="26"/>
      <c r="CY1034" s="26"/>
      <c r="CZ1034" s="26"/>
      <c r="DA1034" s="26"/>
      <c r="DB1034" s="26"/>
      <c r="DC1034" s="26"/>
      <c r="DD1034" s="30">
        <f t="shared" si="1226"/>
        <v>28</v>
      </c>
      <c r="DE1034" s="31">
        <f t="shared" si="1227"/>
        <v>70</v>
      </c>
      <c r="DF1034" s="30">
        <f t="shared" si="1228"/>
        <v>98</v>
      </c>
      <c r="DG1034" s="32">
        <f t="shared" si="1229"/>
        <v>0.6</v>
      </c>
      <c r="DH1034" s="33" t="s">
        <v>172</v>
      </c>
      <c r="DI1034" s="34"/>
      <c r="DJ1034" s="35"/>
      <c r="DK1034" s="16" t="s">
        <v>144</v>
      </c>
      <c r="DL1034" s="16"/>
      <c r="DN1034" s="36" t="e">
        <f t="shared" si="1230"/>
        <v>#VALUE!</v>
      </c>
    </row>
    <row r="1035" spans="2:118" ht="15.75" customHeight="1" x14ac:dyDescent="0.25">
      <c r="B1035" s="16">
        <v>258</v>
      </c>
      <c r="C1035" s="16" t="s">
        <v>146</v>
      </c>
      <c r="D1035" s="16" t="s">
        <v>742</v>
      </c>
      <c r="E1035" s="16">
        <v>-8.1313899999999997</v>
      </c>
      <c r="F1035" s="16">
        <v>-34.900218000000002</v>
      </c>
      <c r="G1035" s="16" t="s">
        <v>153</v>
      </c>
      <c r="H1035" s="17" t="s">
        <v>136</v>
      </c>
      <c r="I1035" s="16" t="s">
        <v>135</v>
      </c>
      <c r="J1035" s="17" t="s">
        <v>137</v>
      </c>
      <c r="K1035" s="18">
        <v>70</v>
      </c>
      <c r="L1035" s="17" t="s">
        <v>138</v>
      </c>
      <c r="M1035" s="17">
        <v>0</v>
      </c>
      <c r="N1035" s="16">
        <f t="shared" si="1221"/>
        <v>140</v>
      </c>
      <c r="O1035" s="17">
        <v>1</v>
      </c>
      <c r="P1035" s="17">
        <v>3.16</v>
      </c>
      <c r="Q1035" s="17">
        <v>4.71</v>
      </c>
      <c r="R1035" s="16"/>
      <c r="S1035" s="16"/>
      <c r="T1035" s="16">
        <v>0</v>
      </c>
      <c r="U1035" s="17">
        <v>1.9</v>
      </c>
      <c r="V1035" s="17">
        <v>0</v>
      </c>
      <c r="W1035" s="17">
        <v>0</v>
      </c>
      <c r="X1035" s="17">
        <v>0</v>
      </c>
      <c r="Y1035" s="17">
        <v>1.8</v>
      </c>
      <c r="Z1035" s="17">
        <v>2.11</v>
      </c>
      <c r="AA1035" s="17" t="s">
        <v>161</v>
      </c>
      <c r="AB1035" s="17" t="s">
        <v>140</v>
      </c>
      <c r="AC1035" s="17">
        <v>25.89</v>
      </c>
      <c r="AD1035" s="17">
        <v>8.2799999999999994</v>
      </c>
      <c r="AE1035" s="16">
        <v>1</v>
      </c>
      <c r="AF1035" s="17">
        <v>0.69</v>
      </c>
      <c r="AG1035" s="17">
        <v>2.2000000000000002</v>
      </c>
      <c r="AH1035" s="17">
        <f t="shared" si="967"/>
        <v>1.5100000000000002</v>
      </c>
      <c r="AI1035" s="17" t="s">
        <v>136</v>
      </c>
      <c r="AJ1035" s="17" t="s">
        <v>136</v>
      </c>
      <c r="AK1035" s="17" t="s">
        <v>141</v>
      </c>
      <c r="AL1035" s="17" t="str">
        <f t="shared" si="1222"/>
        <v>erro</v>
      </c>
      <c r="AM1035" s="17"/>
      <c r="AN1035" s="17"/>
      <c r="AO1035" s="17">
        <v>0</v>
      </c>
      <c r="AP1035" s="17">
        <v>0</v>
      </c>
      <c r="AQ1035" s="17">
        <v>0</v>
      </c>
      <c r="AR1035" s="17" t="s">
        <v>136</v>
      </c>
      <c r="AS1035" s="19">
        <f t="shared" si="1233"/>
        <v>0</v>
      </c>
      <c r="AT1035" s="19"/>
      <c r="AU1035" s="19">
        <f>VLOOKUP(G1035,ABNT5101!$I$3:$J$9,2)</f>
        <v>15</v>
      </c>
      <c r="AV1035" s="19">
        <f>VLOOKUP(G1035,ABNT5101!$I$3:$M$9,5)</f>
        <v>0.18</v>
      </c>
      <c r="AW1035" s="17" t="str">
        <f>_xlfn.XLOOKUP(G1035,ABNT5101!I:I,ABNT5101!L:L)</f>
        <v>-</v>
      </c>
      <c r="AX1035" s="17">
        <f>_xlfn.XLOOKUP(G1035,ABNT5101!$I:$I,ABNT5101!M:M)</f>
        <v>0.18</v>
      </c>
      <c r="AY1035" s="17" t="str">
        <f>_xlfn.XLOOKUP(G1035,ABNT5101!$I:$I,ABNT5101!N:N)</f>
        <v>-</v>
      </c>
      <c r="AZ1035" s="17">
        <f>_xlfn.XLOOKUP(G1035,ABNT5101!$I:$I,ABNT5101!O:O)</f>
        <v>15</v>
      </c>
      <c r="BA1035" s="20" t="e">
        <f t="shared" si="1258"/>
        <v>#REF!</v>
      </c>
      <c r="BB1035" s="21" t="e">
        <f>#REF!/AU1035-1</f>
        <v>#REF!</v>
      </c>
      <c r="BC1035" s="21">
        <f t="shared" si="1259"/>
        <v>115.16666666666667</v>
      </c>
      <c r="BD1035" s="21" t="str">
        <f t="shared" si="1260"/>
        <v>-</v>
      </c>
      <c r="BE1035" s="22">
        <v>20.91</v>
      </c>
      <c r="BF1035" s="22">
        <v>0.89</v>
      </c>
      <c r="BG1035" s="22"/>
      <c r="BH1035" s="22"/>
      <c r="BI1035" s="23"/>
      <c r="BJ1035" s="22"/>
      <c r="BK1035" s="20" t="e">
        <f t="shared" si="1237"/>
        <v>#REF!</v>
      </c>
      <c r="BL1035" s="20" t="e">
        <f>IF(#REF!&gt;=AU1035,"ATENDE",IF(#REF!&gt;=0.99*AU1035,"ATENDIMENTO LIMIAR","NÃO ATENDE"))</f>
        <v>#REF!</v>
      </c>
      <c r="BM1035" s="20" t="str">
        <f t="shared" si="1261"/>
        <v>ATENDE</v>
      </c>
      <c r="BN1035" s="20" t="str">
        <f t="shared" si="1262"/>
        <v>ATENDE</v>
      </c>
      <c r="BO1035" s="24" t="str">
        <f t="shared" si="1241"/>
        <v>C3</v>
      </c>
      <c r="BP1035" s="24" t="str">
        <f t="shared" si="1224"/>
        <v>P6</v>
      </c>
      <c r="BQ1035" s="25">
        <f t="shared" si="1060"/>
        <v>4.4333333333333336</v>
      </c>
      <c r="BR1035" s="22">
        <v>16.3</v>
      </c>
      <c r="BS1035" s="22">
        <v>12.67</v>
      </c>
      <c r="BT1035" s="24">
        <f>IF(BP1035="-","-",_xlfn.XLOOKUP(BP1035,ABNT5101!$B$4:$B$9,ABNT5101!$C$4:$C$9))</f>
        <v>3</v>
      </c>
      <c r="BU1035" s="24">
        <f>IF(BP1035="-","-",_xlfn.XLOOKUP(BP1035,ABNT5101!$B$4:$B$9,ABNT5101!$D$4:$D$9))</f>
        <v>0.6</v>
      </c>
      <c r="BV1035" s="20" t="str">
        <f t="shared" si="1242"/>
        <v>ATENDE</v>
      </c>
      <c r="BW1035" s="20" t="str">
        <f t="shared" si="1061"/>
        <v>ATENDE</v>
      </c>
      <c r="BX1035" s="20" t="str">
        <f t="shared" si="1243"/>
        <v>ATENDE</v>
      </c>
      <c r="BY1035" s="24" t="str">
        <f t="shared" si="1218"/>
        <v>P6</v>
      </c>
      <c r="BZ1035" s="25">
        <f t="shared" si="1244"/>
        <v>4.96</v>
      </c>
      <c r="CA1035" s="24">
        <v>17.88</v>
      </c>
      <c r="CB1035" s="24">
        <v>15.2</v>
      </c>
      <c r="CC1035" s="20">
        <f>IF(BY1035="-","-",_xlfn.XLOOKUP(BY1035,ABNT5101!$B$4:$B$9,ABNT5101!$C$4:$C$9))</f>
        <v>3</v>
      </c>
      <c r="CD1035" s="24">
        <f>IF(BY1035="-","-",_xlfn.XLOOKUP(BY1035,ABNT5101!$B$4:$B$9,ABNT5101!$D$4:$D$9))</f>
        <v>0.6</v>
      </c>
      <c r="CE1035" s="20" t="str">
        <f t="shared" si="1245"/>
        <v>ATENDE</v>
      </c>
      <c r="CF1035" s="20" t="str">
        <f t="shared" si="1246"/>
        <v>ATENDE</v>
      </c>
      <c r="CG1035" s="20" t="str">
        <f t="shared" si="1040"/>
        <v>ATENDE</v>
      </c>
      <c r="CH1035" s="26" t="str">
        <f>_xlfn.XLOOKUP(CI1035,'Banco de dados'!$B:$B,'Banco de dados'!$D:$D)</f>
        <v>SX LIGHTING</v>
      </c>
      <c r="CI1035" s="27" t="s">
        <v>494</v>
      </c>
      <c r="CJ1035" s="26" t="str">
        <f>_xlfn.XLOOKUP(CI1035,'Banco de dados'!$B:$B,'Banco de dados'!$E:$E)</f>
        <v>SXINEVO030K50L12CZF7PHF</v>
      </c>
      <c r="CK1035" s="26"/>
      <c r="CL1035" s="26" t="e">
        <f>IF(CK1035="-","-",_xlfn.XLOOKUP(CK1035,'Banco de dados'!$B:$B,'Banco de dados'!$E:$E))</f>
        <v>#N/A</v>
      </c>
      <c r="CM1035" s="28">
        <f t="shared" si="1225"/>
        <v>1</v>
      </c>
      <c r="CN1035" s="26">
        <f>_xlfn.XLOOKUP(CI1035,'Banco de dados'!$B:$B,'Banco de dados'!$H:$H)</f>
        <v>31</v>
      </c>
      <c r="CO1035" s="26" t="e">
        <f t="array" aca="1" ref="CO1035" ca="1">_xludf.XLOOKUP(CK1035,'Banco de dados'!$B:$B,'Banco de dados'!$H:$H)</f>
        <v>#NAME?</v>
      </c>
      <c r="CP1035" s="26" t="e">
        <f t="array" aca="1" ref="CP1035" ca="1">_xludf.XLOOKUP(CI1035,'Banco de dados'!$B:$B,'Banco de dados'!$F:$F)</f>
        <v>#NAME?</v>
      </c>
      <c r="CQ1035" s="26" t="e">
        <f t="array" aca="1" ref="CQ1035" ca="1">_xludf.XLOOKUP(CK1035,'Banco de dados'!$B:$B,'Banco de dados'!$F:$F)</f>
        <v>#NAME?</v>
      </c>
      <c r="CR1035" s="27">
        <v>0</v>
      </c>
      <c r="CS1035" s="27"/>
      <c r="CT1035" s="26" t="str">
        <f>IF(AG1035=0.5,"Suporte",IF(AND(AG1035&gt;='Braços de IP'!$B$9,AG1035&lt;='Braços de IP'!$D$9),'Braços de IP'!$E$9,IF(AND(AG1035&gt;='Braços de IP'!$B$10,AG1035&lt;='Braços de IP'!$D$10),'Braços de IP'!$E$10,IF(AND(AG1035&gt;='Braços de IP'!$B$11,AG1035&lt;='Braços de IP'!$D$11),'Braços de IP'!$E$11,IF(AND(AG1035&gt;='Braços de IP'!$B$12,AG1035&lt;='Braços de IP'!$D$12),'Braços de IP'!$E$12,IF(AND(AG1035&gt;='Braços de IP'!$B$13,AG1035&lt;='Braços de IP'!$D$13),'Braços de IP'!$E$13,IF(AND(AG1035&gt;='Braços de IP'!$B$14,AG1035&lt;='Braços de IP'!$D$14),'Braços de IP'!$E$14,"ERRO")))))))</f>
        <v>Médio I</v>
      </c>
      <c r="CU1035" s="27"/>
      <c r="CV1035" s="26" t="str">
        <f>IF($CU1035="","",VLOOKUP($CU1035,'Braços de IP'!$E$9:$I$15,2,0))</f>
        <v/>
      </c>
      <c r="CW1035" s="29" t="str">
        <f>IF($CU1035="","",VLOOKUP($CU1035,'Braços de IP'!$E$9:$I$15,5,0))</f>
        <v/>
      </c>
      <c r="CX1035" s="26"/>
      <c r="CY1035" s="26"/>
      <c r="CZ1035" s="26"/>
      <c r="DA1035" s="26"/>
      <c r="DB1035" s="26"/>
      <c r="DC1035" s="26"/>
      <c r="DD1035" s="30">
        <f t="shared" si="1226"/>
        <v>31</v>
      </c>
      <c r="DE1035" s="31">
        <f t="shared" si="1227"/>
        <v>70</v>
      </c>
      <c r="DF1035" s="30">
        <f t="shared" si="1228"/>
        <v>101</v>
      </c>
      <c r="DG1035" s="32">
        <f t="shared" si="1229"/>
        <v>0.55714285714285716</v>
      </c>
      <c r="DH1035" s="33" t="s">
        <v>172</v>
      </c>
      <c r="DI1035" s="34"/>
      <c r="DJ1035" s="35"/>
      <c r="DK1035" s="16" t="s">
        <v>144</v>
      </c>
      <c r="DL1035" s="16"/>
      <c r="DN1035" s="36" t="e">
        <f t="shared" si="1230"/>
        <v>#VALUE!</v>
      </c>
    </row>
    <row r="1036" spans="2:118" ht="15.75" customHeight="1" x14ac:dyDescent="0.25">
      <c r="B1036" s="16">
        <v>258</v>
      </c>
      <c r="C1036" s="16" t="s">
        <v>146</v>
      </c>
      <c r="D1036" s="16" t="s">
        <v>742</v>
      </c>
      <c r="E1036" s="16">
        <v>-8.1313899999999997</v>
      </c>
      <c r="F1036" s="16">
        <v>-34.900218000000002</v>
      </c>
      <c r="G1036" s="16" t="s">
        <v>153</v>
      </c>
      <c r="H1036" s="17" t="s">
        <v>136</v>
      </c>
      <c r="I1036" s="16" t="s">
        <v>135</v>
      </c>
      <c r="J1036" s="17" t="s">
        <v>137</v>
      </c>
      <c r="K1036" s="18">
        <v>70</v>
      </c>
      <c r="L1036" s="17" t="s">
        <v>138</v>
      </c>
      <c r="M1036" s="17">
        <v>0</v>
      </c>
      <c r="N1036" s="16">
        <f t="shared" si="1221"/>
        <v>140</v>
      </c>
      <c r="O1036" s="17">
        <v>1</v>
      </c>
      <c r="P1036" s="17">
        <v>3.16</v>
      </c>
      <c r="Q1036" s="17">
        <v>4.71</v>
      </c>
      <c r="R1036" s="16"/>
      <c r="S1036" s="16"/>
      <c r="T1036" s="16">
        <v>0</v>
      </c>
      <c r="U1036" s="17">
        <v>1.9</v>
      </c>
      <c r="V1036" s="17">
        <v>0</v>
      </c>
      <c r="W1036" s="17">
        <v>0</v>
      </c>
      <c r="X1036" s="17">
        <v>0</v>
      </c>
      <c r="Y1036" s="17">
        <v>1.8</v>
      </c>
      <c r="Z1036" s="17">
        <v>2.11</v>
      </c>
      <c r="AA1036" s="17" t="s">
        <v>161</v>
      </c>
      <c r="AB1036" s="17" t="s">
        <v>140</v>
      </c>
      <c r="AC1036" s="17">
        <v>25.89</v>
      </c>
      <c r="AD1036" s="17">
        <v>8.2799999999999994</v>
      </c>
      <c r="AE1036" s="16">
        <v>1</v>
      </c>
      <c r="AF1036" s="17">
        <v>0.69</v>
      </c>
      <c r="AG1036" s="17">
        <v>2.2000000000000002</v>
      </c>
      <c r="AH1036" s="17">
        <f t="shared" si="967"/>
        <v>1.5100000000000002</v>
      </c>
      <c r="AI1036" s="17" t="s">
        <v>136</v>
      </c>
      <c r="AJ1036" s="17" t="s">
        <v>136</v>
      </c>
      <c r="AK1036" s="17" t="s">
        <v>141</v>
      </c>
      <c r="AL1036" s="17" t="str">
        <f t="shared" si="1222"/>
        <v>erro</v>
      </c>
      <c r="AM1036" s="17"/>
      <c r="AN1036" s="17"/>
      <c r="AO1036" s="17">
        <v>0</v>
      </c>
      <c r="AP1036" s="17">
        <v>0</v>
      </c>
      <c r="AQ1036" s="17">
        <v>0</v>
      </c>
      <c r="AR1036" s="17" t="s">
        <v>136</v>
      </c>
      <c r="AS1036" s="19">
        <f t="shared" si="1233"/>
        <v>0</v>
      </c>
      <c r="AT1036" s="19"/>
      <c r="AU1036" s="19">
        <f>VLOOKUP(G1036,ABNT5101!$I$3:$J$9,2)</f>
        <v>15</v>
      </c>
      <c r="AV1036" s="19">
        <f>VLOOKUP(G1036,ABNT5101!$I$3:$M$9,5)</f>
        <v>0.18</v>
      </c>
      <c r="AW1036" s="17" t="str">
        <f>_xlfn.XLOOKUP(G1036,ABNT5101!I:I,ABNT5101!L:L)</f>
        <v>-</v>
      </c>
      <c r="AX1036" s="17">
        <f>_xlfn.XLOOKUP(G1036,ABNT5101!$I:$I,ABNT5101!M:M)</f>
        <v>0.18</v>
      </c>
      <c r="AY1036" s="17" t="str">
        <f>_xlfn.XLOOKUP(G1036,ABNT5101!$I:$I,ABNT5101!N:N)</f>
        <v>-</v>
      </c>
      <c r="AZ1036" s="17">
        <f>_xlfn.XLOOKUP(G1036,ABNT5101!$I:$I,ABNT5101!O:O)</f>
        <v>15</v>
      </c>
      <c r="BA1036" s="20" t="e">
        <f t="shared" si="1258"/>
        <v>#REF!</v>
      </c>
      <c r="BB1036" s="21" t="e">
        <f>#REF!/AU1036-1</f>
        <v>#REF!</v>
      </c>
      <c r="BC1036" s="21">
        <f t="shared" si="1259"/>
        <v>117.44444444444446</v>
      </c>
      <c r="BD1036" s="21" t="str">
        <f t="shared" si="1260"/>
        <v>-</v>
      </c>
      <c r="BE1036" s="22">
        <v>21.32</v>
      </c>
      <c r="BF1036" s="22">
        <v>0.87</v>
      </c>
      <c r="BG1036" s="22"/>
      <c r="BH1036" s="22"/>
      <c r="BI1036" s="23"/>
      <c r="BJ1036" s="22"/>
      <c r="BK1036" s="20" t="e">
        <f t="shared" si="1237"/>
        <v>#REF!</v>
      </c>
      <c r="BL1036" s="20" t="e">
        <f>IF(#REF!&gt;=AU1036,"ATENDE",IF(#REF!&gt;=0.99*AU1036,"ATENDIMENTO LIMIAR","NÃO ATENDE"))</f>
        <v>#REF!</v>
      </c>
      <c r="BM1036" s="20" t="str">
        <f t="shared" si="1261"/>
        <v>ATENDE</v>
      </c>
      <c r="BN1036" s="20" t="str">
        <f t="shared" si="1262"/>
        <v>ATENDE</v>
      </c>
      <c r="BO1036" s="24" t="str">
        <f t="shared" si="1241"/>
        <v>C3</v>
      </c>
      <c r="BP1036" s="24" t="str">
        <f t="shared" si="1224"/>
        <v>P6</v>
      </c>
      <c r="BQ1036" s="25">
        <f t="shared" si="1060"/>
        <v>4.3133333333333335</v>
      </c>
      <c r="BR1036" s="22">
        <v>15.94</v>
      </c>
      <c r="BS1036" s="22">
        <v>12.35</v>
      </c>
      <c r="BT1036" s="24">
        <f>IF(BP1036="-","-",_xlfn.XLOOKUP(BP1036,ABNT5101!$B$4:$B$9,ABNT5101!$C$4:$C$9))</f>
        <v>3</v>
      </c>
      <c r="BU1036" s="24">
        <f>IF(BP1036="-","-",_xlfn.XLOOKUP(BP1036,ABNT5101!$B$4:$B$9,ABNT5101!$D$4:$D$9))</f>
        <v>0.6</v>
      </c>
      <c r="BV1036" s="20" t="str">
        <f t="shared" si="1242"/>
        <v>ATENDE</v>
      </c>
      <c r="BW1036" s="20" t="str">
        <f t="shared" si="1061"/>
        <v>ATENDE</v>
      </c>
      <c r="BX1036" s="20" t="str">
        <f t="shared" si="1243"/>
        <v>ATENDE</v>
      </c>
      <c r="BY1036" s="24" t="str">
        <f t="shared" si="1218"/>
        <v>P6</v>
      </c>
      <c r="BZ1036" s="25">
        <f t="shared" si="1244"/>
        <v>4.8500000000000005</v>
      </c>
      <c r="CA1036" s="24">
        <v>17.55</v>
      </c>
      <c r="CB1036" s="24">
        <v>14.65</v>
      </c>
      <c r="CC1036" s="20">
        <f>IF(BY1036="-","-",_xlfn.XLOOKUP(BY1036,ABNT5101!$B$4:$B$9,ABNT5101!$C$4:$C$9))</f>
        <v>3</v>
      </c>
      <c r="CD1036" s="24">
        <f>IF(BY1036="-","-",_xlfn.XLOOKUP(BY1036,ABNT5101!$B$4:$B$9,ABNT5101!$D$4:$D$9))</f>
        <v>0.6</v>
      </c>
      <c r="CE1036" s="20" t="str">
        <f t="shared" si="1245"/>
        <v>ATENDE</v>
      </c>
      <c r="CF1036" s="20" t="str">
        <f t="shared" si="1246"/>
        <v>ATENDE</v>
      </c>
      <c r="CG1036" s="20" t="str">
        <f t="shared" si="1040"/>
        <v>ATENDE</v>
      </c>
      <c r="CH1036" s="26" t="str">
        <f>_xlfn.XLOOKUP(CI1036,'Banco de dados'!$B:$B,'Banco de dados'!$D:$D)</f>
        <v>TECNOWATT</v>
      </c>
      <c r="CI1036" s="27" t="s">
        <v>477</v>
      </c>
      <c r="CJ1036" s="26" t="str">
        <f>_xlfn.XLOOKUP(CI1036,'Banco de dados'!$B:$B,'Banco de dados'!$E:$E)</f>
        <v>SIGSAGPTLRRSSNDL_30W_38IBBRS
1-10C1MUN6.5</v>
      </c>
      <c r="CK1036" s="26"/>
      <c r="CL1036" s="26" t="e">
        <f>IF(CK1036="-","-",_xlfn.XLOOKUP(CK1036,'Banco de dados'!$B:$B,'Banco de dados'!$E:$E))</f>
        <v>#N/A</v>
      </c>
      <c r="CM1036" s="28">
        <f t="shared" si="1225"/>
        <v>1</v>
      </c>
      <c r="CN1036" s="26">
        <f>_xlfn.XLOOKUP(CI1036,'Banco de dados'!$B:$B,'Banco de dados'!$H:$H)</f>
        <v>30</v>
      </c>
      <c r="CO1036" s="26" t="e">
        <f t="array" aca="1" ref="CO1036" ca="1">_xludf.XLOOKUP(CK1036,'Banco de dados'!$B:$B,'Banco de dados'!$H:$H)</f>
        <v>#NAME?</v>
      </c>
      <c r="CP1036" s="26" t="e">
        <f t="array" aca="1" ref="CP1036" ca="1">_xludf.XLOOKUP(CI1036,'Banco de dados'!$B:$B,'Banco de dados'!$F:$F)</f>
        <v>#NAME?</v>
      </c>
      <c r="CQ1036" s="26" t="e">
        <f t="array" aca="1" ref="CQ1036" ca="1">_xludf.XLOOKUP(CK1036,'Banco de dados'!$B:$B,'Banco de dados'!$F:$F)</f>
        <v>#NAME?</v>
      </c>
      <c r="CR1036" s="27">
        <v>0</v>
      </c>
      <c r="CS1036" s="27"/>
      <c r="CT1036" s="26" t="str">
        <f>IF(AG1036=0.5,"Suporte",IF(AND(AG1036&gt;='Braços de IP'!$B$9,AG1036&lt;='Braços de IP'!$D$9),'Braços de IP'!$E$9,IF(AND(AG1036&gt;='Braços de IP'!$B$10,AG1036&lt;='Braços de IP'!$D$10),'Braços de IP'!$E$10,IF(AND(AG1036&gt;='Braços de IP'!$B$11,AG1036&lt;='Braços de IP'!$D$11),'Braços de IP'!$E$11,IF(AND(AG1036&gt;='Braços de IP'!$B$12,AG1036&lt;='Braços de IP'!$D$12),'Braços de IP'!$E$12,IF(AND(AG1036&gt;='Braços de IP'!$B$13,AG1036&lt;='Braços de IP'!$D$13),'Braços de IP'!$E$13,IF(AND(AG1036&gt;='Braços de IP'!$B$14,AG1036&lt;='Braços de IP'!$D$14),'Braços de IP'!$E$14,"ERRO")))))))</f>
        <v>Médio I</v>
      </c>
      <c r="CU1036" s="27"/>
      <c r="CV1036" s="26" t="str">
        <f>IF($CU1036="","",VLOOKUP($CU1036,'Braços de IP'!$E$9:$I$15,2,0))</f>
        <v/>
      </c>
      <c r="CW1036" s="29" t="str">
        <f>IF($CU1036="","",VLOOKUP($CU1036,'Braços de IP'!$E$9:$I$15,5,0))</f>
        <v/>
      </c>
      <c r="CX1036" s="26"/>
      <c r="CY1036" s="26"/>
      <c r="CZ1036" s="26"/>
      <c r="DA1036" s="26"/>
      <c r="DB1036" s="26"/>
      <c r="DC1036" s="26"/>
      <c r="DD1036" s="30">
        <f t="shared" si="1226"/>
        <v>30</v>
      </c>
      <c r="DE1036" s="31">
        <f t="shared" si="1227"/>
        <v>70</v>
      </c>
      <c r="DF1036" s="30">
        <f t="shared" si="1228"/>
        <v>100</v>
      </c>
      <c r="DG1036" s="32">
        <f t="shared" si="1229"/>
        <v>0.5714285714285714</v>
      </c>
      <c r="DH1036" s="33" t="s">
        <v>172</v>
      </c>
      <c r="DI1036" s="34"/>
      <c r="DJ1036" s="35"/>
      <c r="DK1036" s="16" t="s">
        <v>144</v>
      </c>
      <c r="DL1036" s="16"/>
      <c r="DN1036" s="36" t="e">
        <f t="shared" si="1230"/>
        <v>#VALUE!</v>
      </c>
    </row>
    <row r="1037" spans="2:118" ht="15.75" customHeight="1" x14ac:dyDescent="0.25">
      <c r="B1037" s="16">
        <v>259</v>
      </c>
      <c r="C1037" s="16" t="s">
        <v>146</v>
      </c>
      <c r="D1037" s="16" t="s">
        <v>743</v>
      </c>
      <c r="E1037" s="16">
        <v>-8.0548359999999999</v>
      </c>
      <c r="F1037" s="16">
        <v>-34.928075999999997</v>
      </c>
      <c r="G1037" s="16" t="s">
        <v>157</v>
      </c>
      <c r="H1037" s="17" t="s">
        <v>136</v>
      </c>
      <c r="I1037" s="16" t="s">
        <v>135</v>
      </c>
      <c r="J1037" s="17" t="s">
        <v>137</v>
      </c>
      <c r="K1037" s="18">
        <v>96</v>
      </c>
      <c r="L1037" s="17" t="s">
        <v>138</v>
      </c>
      <c r="M1037" s="17">
        <v>0</v>
      </c>
      <c r="N1037" s="16">
        <f t="shared" si="1221"/>
        <v>192</v>
      </c>
      <c r="O1037" s="17">
        <v>1</v>
      </c>
      <c r="P1037" s="17">
        <v>2.09</v>
      </c>
      <c r="Q1037" s="17">
        <v>5.48</v>
      </c>
      <c r="R1037" s="16"/>
      <c r="S1037" s="16"/>
      <c r="T1037" s="16">
        <v>0</v>
      </c>
      <c r="U1037" s="17">
        <v>2.76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 t="s">
        <v>139</v>
      </c>
      <c r="AB1037" s="17" t="s">
        <v>140</v>
      </c>
      <c r="AC1037" s="17">
        <v>25.15</v>
      </c>
      <c r="AD1037" s="17">
        <v>6.52</v>
      </c>
      <c r="AE1037" s="16">
        <v>1</v>
      </c>
      <c r="AF1037" s="17">
        <v>1.53</v>
      </c>
      <c r="AG1037" s="17">
        <v>1.69</v>
      </c>
      <c r="AH1037" s="17">
        <f t="shared" si="967"/>
        <v>0.15999999999999992</v>
      </c>
      <c r="AI1037" s="17" t="s">
        <v>136</v>
      </c>
      <c r="AJ1037" s="17" t="s">
        <v>136</v>
      </c>
      <c r="AK1037" s="17" t="s">
        <v>141</v>
      </c>
      <c r="AL1037" s="17">
        <f t="shared" si="1222"/>
        <v>2</v>
      </c>
      <c r="AM1037" s="17"/>
      <c r="AN1037" s="17"/>
      <c r="AO1037" s="17">
        <v>0</v>
      </c>
      <c r="AP1037" s="17">
        <v>0</v>
      </c>
      <c r="AQ1037" s="17">
        <v>0</v>
      </c>
      <c r="AR1037" s="17" t="s">
        <v>136</v>
      </c>
      <c r="AS1037" s="19">
        <f t="shared" si="1233"/>
        <v>0</v>
      </c>
      <c r="AT1037" s="19"/>
      <c r="AU1037" s="19">
        <f>VLOOKUP(G1037,ABNT5101!$I$3:$J$9,2)</f>
        <v>7.5</v>
      </c>
      <c r="AV1037" s="19">
        <f>VLOOKUP(G1037,ABNT5101!$I$3:$M$9,5)</f>
        <v>0.18</v>
      </c>
      <c r="AW1037" s="17" t="str">
        <f>_xlfn.XLOOKUP(G1037,ABNT5101!I:I,ABNT5101!L:L)</f>
        <v>-</v>
      </c>
      <c r="AX1037" s="17">
        <f>_xlfn.XLOOKUP(G1037,ABNT5101!$I:$I,ABNT5101!M:M)</f>
        <v>0.18</v>
      </c>
      <c r="AY1037" s="17" t="str">
        <f>_xlfn.XLOOKUP(G1037,ABNT5101!$I:$I,ABNT5101!N:N)</f>
        <v>-</v>
      </c>
      <c r="AZ1037" s="17">
        <f>_xlfn.XLOOKUP(G1037,ABNT5101!$I:$I,ABNT5101!O:O)</f>
        <v>16</v>
      </c>
      <c r="BA1037" s="20" t="e">
        <f t="shared" si="1258"/>
        <v>#REF!</v>
      </c>
      <c r="BB1037" s="21" t="e">
        <f>#REF!/AU1037-1</f>
        <v>#REF!</v>
      </c>
      <c r="BC1037" s="21">
        <f t="shared" si="1259"/>
        <v>57.277777777777779</v>
      </c>
      <c r="BD1037" s="21" t="str">
        <f t="shared" si="1260"/>
        <v>-</v>
      </c>
      <c r="BE1037" s="22">
        <v>10.49</v>
      </c>
      <c r="BF1037" s="22">
        <v>0.53</v>
      </c>
      <c r="BG1037" s="22"/>
      <c r="BH1037" s="22"/>
      <c r="BI1037" s="23"/>
      <c r="BJ1037" s="22"/>
      <c r="BK1037" s="20" t="e">
        <f t="shared" si="1237"/>
        <v>#REF!</v>
      </c>
      <c r="BL1037" s="20" t="e">
        <f>IF(#REF!&gt;=AU1037,"ATENDE",IF(#REF!&gt;=0.99*AU1037,"ATENDIMENTO LIMIAR","NÃO ATENDE"))</f>
        <v>#REF!</v>
      </c>
      <c r="BM1037" s="20" t="str">
        <f t="shared" si="1261"/>
        <v>ATENDE</v>
      </c>
      <c r="BN1037" s="20" t="str">
        <f t="shared" si="1262"/>
        <v>ATENDE</v>
      </c>
      <c r="BO1037" s="24" t="str">
        <f t="shared" si="1241"/>
        <v>C5</v>
      </c>
      <c r="BP1037" s="24" t="str">
        <f t="shared" si="1224"/>
        <v>P6</v>
      </c>
      <c r="BQ1037" s="25">
        <f t="shared" si="1060"/>
        <v>2.2733333333333334</v>
      </c>
      <c r="BR1037" s="22">
        <v>9.82</v>
      </c>
      <c r="BS1037" s="22">
        <v>4.82</v>
      </c>
      <c r="BT1037" s="24">
        <f>IF(BP1037="-","-",_xlfn.XLOOKUP(BP1037,ABNT5101!$B$4:$B$9,ABNT5101!$C$4:$C$9))</f>
        <v>3</v>
      </c>
      <c r="BU1037" s="24">
        <f>IF(BP1037="-","-",_xlfn.XLOOKUP(BP1037,ABNT5101!$B$4:$B$9,ABNT5101!$D$4:$D$9))</f>
        <v>0.6</v>
      </c>
      <c r="BV1037" s="20" t="str">
        <f t="shared" si="1242"/>
        <v>ATENDE</v>
      </c>
      <c r="BW1037" s="20" t="str">
        <f t="shared" si="1061"/>
        <v>ATENDE</v>
      </c>
      <c r="BX1037" s="20" t="str">
        <f t="shared" si="1243"/>
        <v>ATENDE</v>
      </c>
      <c r="BY1037" s="24" t="str">
        <f t="shared" si="1218"/>
        <v>P6</v>
      </c>
      <c r="BZ1037" s="25">
        <f t="shared" si="1244"/>
        <v>1.0666666666666669</v>
      </c>
      <c r="CA1037" s="24">
        <v>6.2</v>
      </c>
      <c r="CB1037" s="24">
        <v>3.55</v>
      </c>
      <c r="CC1037" s="20">
        <f>IF(BY1037="-","-",_xlfn.XLOOKUP(BY1037,ABNT5101!$B$4:$B$9,ABNT5101!$C$4:$C$9))</f>
        <v>3</v>
      </c>
      <c r="CD1037" s="24">
        <f>IF(BY1037="-","-",_xlfn.XLOOKUP(BY1037,ABNT5101!$B$4:$B$9,ABNT5101!$D$4:$D$9))</f>
        <v>0.6</v>
      </c>
      <c r="CE1037" s="20" t="str">
        <f t="shared" si="1245"/>
        <v>ATENDE</v>
      </c>
      <c r="CF1037" s="20" t="str">
        <f t="shared" si="1246"/>
        <v>ATENDE</v>
      </c>
      <c r="CG1037" s="20" t="str">
        <f t="shared" si="1040"/>
        <v>ATENDE</v>
      </c>
      <c r="CH1037" s="26" t="str">
        <f>_xlfn.XLOOKUP(CI1037,'Banco de dados'!$B:$B,'Banco de dados'!$D:$D)</f>
        <v>LEDSTAR</v>
      </c>
      <c r="CI1037" s="27" t="s">
        <v>268</v>
      </c>
      <c r="CJ1037" s="26" t="str">
        <f>_xlfn.XLOOKUP(CI1037,'Banco de dados'!$B:$B,'Banco de dados'!$E:$E)</f>
        <v>LUM LED SL VT 9.1 28W</v>
      </c>
      <c r="CK1037" s="26"/>
      <c r="CL1037" s="26" t="e">
        <f>IF(CK1037="-","-",_xlfn.XLOOKUP(CK1037,'Banco de dados'!$B:$B,'Banco de dados'!$E:$E))</f>
        <v>#N/A</v>
      </c>
      <c r="CM1037" s="28">
        <f t="shared" si="1225"/>
        <v>1</v>
      </c>
      <c r="CN1037" s="26">
        <f>_xlfn.XLOOKUP(CI1037,'Banco de dados'!$B:$B,'Banco de dados'!$H:$H)</f>
        <v>28</v>
      </c>
      <c r="CO1037" s="26" t="e">
        <f t="array" aca="1" ref="CO1037" ca="1">_xludf.XLOOKUP(CK1037,'Banco de dados'!$B:$B,'Banco de dados'!$H:$H)</f>
        <v>#NAME?</v>
      </c>
      <c r="CP1037" s="26" t="e">
        <f t="array" aca="1" ref="CP1037" ca="1">_xludf.XLOOKUP(CI1037,'Banco de dados'!$B:$B,'Banco de dados'!$F:$F)</f>
        <v>#NAME?</v>
      </c>
      <c r="CQ1037" s="26" t="e">
        <f t="array" aca="1" ref="CQ1037" ca="1">_xludf.XLOOKUP(CK1037,'Banco de dados'!$B:$B,'Banco de dados'!$F:$F)</f>
        <v>#NAME?</v>
      </c>
      <c r="CR1037" s="27">
        <v>0</v>
      </c>
      <c r="CS1037" s="27"/>
      <c r="CT1037" s="26" t="str">
        <f>IF(AG1037=0.5,"Suporte",IF(AND(AG1037&gt;='Braços de IP'!$B$9,AG1037&lt;='Braços de IP'!$D$9),'Braços de IP'!$E$9,IF(AND(AG1037&gt;='Braços de IP'!$B$10,AG1037&lt;='Braços de IP'!$D$10),'Braços de IP'!$E$10,IF(AND(AG1037&gt;='Braços de IP'!$B$11,AG1037&lt;='Braços de IP'!$D$11),'Braços de IP'!$E$11,IF(AND(AG1037&gt;='Braços de IP'!$B$12,AG1037&lt;='Braços de IP'!$D$12),'Braços de IP'!$E$12,IF(AND(AG1037&gt;='Braços de IP'!$B$13,AG1037&lt;='Braços de IP'!$D$13),'Braços de IP'!$E$13,IF(AND(AG1037&gt;='Braços de IP'!$B$14,AG1037&lt;='Braços de IP'!$D$14),'Braços de IP'!$E$14,"ERRO")))))))</f>
        <v>Médio I</v>
      </c>
      <c r="CU1037" s="27"/>
      <c r="CV1037" s="26" t="str">
        <f>IF($CU1037="","",VLOOKUP($CU1037,'Braços de IP'!$E$9:$I$15,2,0))</f>
        <v/>
      </c>
      <c r="CW1037" s="29" t="str">
        <f>IF($CU1037="","",VLOOKUP($CU1037,'Braços de IP'!$E$9:$I$15,5,0))</f>
        <v/>
      </c>
      <c r="CX1037" s="26"/>
      <c r="CY1037" s="26"/>
      <c r="CZ1037" s="26"/>
      <c r="DA1037" s="26"/>
      <c r="DB1037" s="26"/>
      <c r="DC1037" s="26"/>
      <c r="DD1037" s="30">
        <f t="shared" si="1226"/>
        <v>28</v>
      </c>
      <c r="DE1037" s="31">
        <f t="shared" si="1227"/>
        <v>96</v>
      </c>
      <c r="DF1037" s="30">
        <f t="shared" si="1228"/>
        <v>124</v>
      </c>
      <c r="DG1037" s="32">
        <f t="shared" si="1229"/>
        <v>0.70833333333333326</v>
      </c>
      <c r="DH1037" s="33" t="s">
        <v>172</v>
      </c>
      <c r="DI1037" s="34"/>
      <c r="DJ1037" s="35"/>
      <c r="DK1037" s="16" t="s">
        <v>144</v>
      </c>
      <c r="DL1037" s="16"/>
      <c r="DN1037" s="36" t="e">
        <f t="shared" si="1230"/>
        <v>#VALUE!</v>
      </c>
    </row>
    <row r="1038" spans="2:118" ht="15.75" customHeight="1" x14ac:dyDescent="0.25">
      <c r="B1038" s="16">
        <v>259</v>
      </c>
      <c r="C1038" s="16" t="s">
        <v>146</v>
      </c>
      <c r="D1038" s="16" t="s">
        <v>743</v>
      </c>
      <c r="E1038" s="16">
        <v>-8.0548359999999999</v>
      </c>
      <c r="F1038" s="16">
        <v>-34.928075999999997</v>
      </c>
      <c r="G1038" s="16" t="s">
        <v>157</v>
      </c>
      <c r="H1038" s="17" t="s">
        <v>136</v>
      </c>
      <c r="I1038" s="16" t="s">
        <v>135</v>
      </c>
      <c r="J1038" s="17" t="s">
        <v>137</v>
      </c>
      <c r="K1038" s="18">
        <v>96</v>
      </c>
      <c r="L1038" s="17" t="s">
        <v>138</v>
      </c>
      <c r="M1038" s="17">
        <v>0</v>
      </c>
      <c r="N1038" s="16">
        <f t="shared" si="1221"/>
        <v>192</v>
      </c>
      <c r="O1038" s="17">
        <v>1</v>
      </c>
      <c r="P1038" s="17">
        <v>2.09</v>
      </c>
      <c r="Q1038" s="17">
        <v>5.48</v>
      </c>
      <c r="R1038" s="16"/>
      <c r="S1038" s="16"/>
      <c r="T1038" s="16">
        <v>0</v>
      </c>
      <c r="U1038" s="17">
        <v>2.76</v>
      </c>
      <c r="V1038" s="17">
        <v>0</v>
      </c>
      <c r="W1038" s="17">
        <v>0</v>
      </c>
      <c r="X1038" s="17">
        <v>0</v>
      </c>
      <c r="Y1038" s="17">
        <v>0</v>
      </c>
      <c r="Z1038" s="17">
        <v>0</v>
      </c>
      <c r="AA1038" s="17" t="s">
        <v>139</v>
      </c>
      <c r="AB1038" s="17" t="s">
        <v>140</v>
      </c>
      <c r="AC1038" s="17">
        <v>25.15</v>
      </c>
      <c r="AD1038" s="17">
        <v>6.52</v>
      </c>
      <c r="AE1038" s="16">
        <v>1</v>
      </c>
      <c r="AF1038" s="17">
        <v>1.53</v>
      </c>
      <c r="AG1038" s="17">
        <v>1.69</v>
      </c>
      <c r="AH1038" s="17">
        <f t="shared" si="967"/>
        <v>0.15999999999999992</v>
      </c>
      <c r="AI1038" s="17" t="s">
        <v>136</v>
      </c>
      <c r="AJ1038" s="17" t="s">
        <v>136</v>
      </c>
      <c r="AK1038" s="17" t="s">
        <v>141</v>
      </c>
      <c r="AL1038" s="17">
        <f t="shared" si="1222"/>
        <v>2</v>
      </c>
      <c r="AM1038" s="17"/>
      <c r="AN1038" s="17"/>
      <c r="AO1038" s="17">
        <v>0</v>
      </c>
      <c r="AP1038" s="17">
        <v>0</v>
      </c>
      <c r="AQ1038" s="17">
        <v>0</v>
      </c>
      <c r="AR1038" s="17" t="s">
        <v>136</v>
      </c>
      <c r="AS1038" s="19">
        <f t="shared" si="1233"/>
        <v>0</v>
      </c>
      <c r="AT1038" s="19"/>
      <c r="AU1038" s="19">
        <f>VLOOKUP(G1038,ABNT5101!$I$3:$J$9,2)</f>
        <v>7.5</v>
      </c>
      <c r="AV1038" s="19">
        <f>VLOOKUP(G1038,ABNT5101!$I$3:$M$9,5)</f>
        <v>0.18</v>
      </c>
      <c r="AW1038" s="17" t="str">
        <f>_xlfn.XLOOKUP(G1038,ABNT5101!I:I,ABNT5101!L:L)</f>
        <v>-</v>
      </c>
      <c r="AX1038" s="17">
        <f>_xlfn.XLOOKUP(G1038,ABNT5101!$I:$I,ABNT5101!M:M)</f>
        <v>0.18</v>
      </c>
      <c r="AY1038" s="17" t="str">
        <f>_xlfn.XLOOKUP(G1038,ABNT5101!$I:$I,ABNT5101!N:N)</f>
        <v>-</v>
      </c>
      <c r="AZ1038" s="17">
        <f>_xlfn.XLOOKUP(G1038,ABNT5101!$I:$I,ABNT5101!O:O)</f>
        <v>16</v>
      </c>
      <c r="BA1038" s="20" t="e">
        <f t="shared" si="1258"/>
        <v>#REF!</v>
      </c>
      <c r="BB1038" s="21" t="e">
        <f>#REF!/AU1038-1</f>
        <v>#REF!</v>
      </c>
      <c r="BC1038" s="21">
        <f t="shared" si="1259"/>
        <v>47.722222222222221</v>
      </c>
      <c r="BD1038" s="21" t="str">
        <f t="shared" si="1260"/>
        <v>-</v>
      </c>
      <c r="BE1038" s="22">
        <v>8.77</v>
      </c>
      <c r="BF1038" s="22">
        <v>0.73</v>
      </c>
      <c r="BG1038" s="22"/>
      <c r="BH1038" s="22"/>
      <c r="BI1038" s="23"/>
      <c r="BJ1038" s="22"/>
      <c r="BK1038" s="20" t="e">
        <f t="shared" si="1237"/>
        <v>#REF!</v>
      </c>
      <c r="BL1038" s="20" t="e">
        <f>IF(#REF!&gt;=AU1038,"ATENDE",IF(#REF!&gt;=0.99*AU1038,"ATENDIMENTO LIMIAR","NÃO ATENDE"))</f>
        <v>#REF!</v>
      </c>
      <c r="BM1038" s="20" t="str">
        <f t="shared" si="1261"/>
        <v>ATENDE</v>
      </c>
      <c r="BN1038" s="20" t="str">
        <f t="shared" si="1262"/>
        <v>ATENDE</v>
      </c>
      <c r="BO1038" s="24" t="str">
        <f t="shared" si="1241"/>
        <v>C5</v>
      </c>
      <c r="BP1038" s="24" t="str">
        <f t="shared" si="1224"/>
        <v>P6</v>
      </c>
      <c r="BQ1038" s="25">
        <f t="shared" si="1060"/>
        <v>1.7233333333333332</v>
      </c>
      <c r="BR1038" s="22">
        <v>8.17</v>
      </c>
      <c r="BS1038" s="22">
        <v>4.9800000000000004</v>
      </c>
      <c r="BT1038" s="24">
        <f>IF(BP1038="-","-",_xlfn.XLOOKUP(BP1038,ABNT5101!$B$4:$B$9,ABNT5101!$C$4:$C$9))</f>
        <v>3</v>
      </c>
      <c r="BU1038" s="24">
        <f>IF(BP1038="-","-",_xlfn.XLOOKUP(BP1038,ABNT5101!$B$4:$B$9,ABNT5101!$D$4:$D$9))</f>
        <v>0.6</v>
      </c>
      <c r="BV1038" s="20" t="str">
        <f t="shared" si="1242"/>
        <v>ATENDE</v>
      </c>
      <c r="BW1038" s="20" t="str">
        <f t="shared" si="1061"/>
        <v>ATENDE</v>
      </c>
      <c r="BX1038" s="20" t="str">
        <f t="shared" si="1243"/>
        <v>ATENDE</v>
      </c>
      <c r="BY1038" s="24" t="str">
        <f t="shared" si="1218"/>
        <v>P6</v>
      </c>
      <c r="BZ1038" s="25">
        <f t="shared" si="1244"/>
        <v>0.54666666666666663</v>
      </c>
      <c r="CA1038" s="24">
        <v>4.6399999999999997</v>
      </c>
      <c r="CB1038" s="24">
        <v>2.59</v>
      </c>
      <c r="CC1038" s="20">
        <f>IF(BY1038="-","-",_xlfn.XLOOKUP(BY1038,ABNT5101!$B$4:$B$9,ABNT5101!$C$4:$C$9))</f>
        <v>3</v>
      </c>
      <c r="CD1038" s="24">
        <f>IF(BY1038="-","-",_xlfn.XLOOKUP(BY1038,ABNT5101!$B$4:$B$9,ABNT5101!$D$4:$D$9))</f>
        <v>0.6</v>
      </c>
      <c r="CE1038" s="20" t="str">
        <f t="shared" si="1245"/>
        <v>ATENDE</v>
      </c>
      <c r="CF1038" s="20" t="str">
        <f t="shared" si="1246"/>
        <v>ATENDE</v>
      </c>
      <c r="CG1038" s="20" t="str">
        <f t="shared" si="1040"/>
        <v>ATENDE</v>
      </c>
      <c r="CH1038" s="26" t="str">
        <f>_xlfn.XLOOKUP(CI1038,'Banco de dados'!$B:$B,'Banco de dados'!$D:$D)</f>
        <v>SX LIGHTING</v>
      </c>
      <c r="CI1038" s="27" t="s">
        <v>271</v>
      </c>
      <c r="CJ1038" s="26" t="str">
        <f>_xlfn.XLOOKUP(CI1038,'Banco de dados'!$B:$B,'Banco de dados'!$E:$E)</f>
        <v>SXINEVO020K50L12CZF7PHF</v>
      </c>
      <c r="CK1038" s="26"/>
      <c r="CL1038" s="26" t="e">
        <f>IF(CK1038="-","-",_xlfn.XLOOKUP(CK1038,'Banco de dados'!$B:$B,'Banco de dados'!$E:$E))</f>
        <v>#N/A</v>
      </c>
      <c r="CM1038" s="28">
        <f t="shared" si="1225"/>
        <v>1</v>
      </c>
      <c r="CN1038" s="26">
        <f>_xlfn.XLOOKUP(CI1038,'Banco de dados'!$B:$B,'Banco de dados'!$H:$H)</f>
        <v>22.5</v>
      </c>
      <c r="CO1038" s="26" t="e">
        <f t="array" aca="1" ref="CO1038" ca="1">_xludf.XLOOKUP(CK1038,'Banco de dados'!$B:$B,'Banco de dados'!$H:$H)</f>
        <v>#NAME?</v>
      </c>
      <c r="CP1038" s="26" t="e">
        <f t="array" aca="1" ref="CP1038" ca="1">_xludf.XLOOKUP(CI1038,'Banco de dados'!$B:$B,'Banco de dados'!$F:$F)</f>
        <v>#NAME?</v>
      </c>
      <c r="CQ1038" s="26" t="e">
        <f t="array" aca="1" ref="CQ1038" ca="1">_xludf.XLOOKUP(CK1038,'Banco de dados'!$B:$B,'Banco de dados'!$F:$F)</f>
        <v>#NAME?</v>
      </c>
      <c r="CR1038" s="27">
        <v>0</v>
      </c>
      <c r="CS1038" s="27"/>
      <c r="CT1038" s="26" t="str">
        <f>IF(AG1038=0.5,"Suporte",IF(AND(AG1038&gt;='Braços de IP'!$B$9,AG1038&lt;='Braços de IP'!$D$9),'Braços de IP'!$E$9,IF(AND(AG1038&gt;='Braços de IP'!$B$10,AG1038&lt;='Braços de IP'!$D$10),'Braços de IP'!$E$10,IF(AND(AG1038&gt;='Braços de IP'!$B$11,AG1038&lt;='Braços de IP'!$D$11),'Braços de IP'!$E$11,IF(AND(AG1038&gt;='Braços de IP'!$B$12,AG1038&lt;='Braços de IP'!$D$12),'Braços de IP'!$E$12,IF(AND(AG1038&gt;='Braços de IP'!$B$13,AG1038&lt;='Braços de IP'!$D$13),'Braços de IP'!$E$13,IF(AND(AG1038&gt;='Braços de IP'!$B$14,AG1038&lt;='Braços de IP'!$D$14),'Braços de IP'!$E$14,"ERRO")))))))</f>
        <v>Médio I</v>
      </c>
      <c r="CU1038" s="27"/>
      <c r="CV1038" s="26" t="str">
        <f>IF($CU1038="","",VLOOKUP($CU1038,'Braços de IP'!$E$9:$I$15,2,0))</f>
        <v/>
      </c>
      <c r="CW1038" s="29" t="str">
        <f>IF($CU1038="","",VLOOKUP($CU1038,'Braços de IP'!$E$9:$I$15,5,0))</f>
        <v/>
      </c>
      <c r="CX1038" s="26"/>
      <c r="CY1038" s="26"/>
      <c r="CZ1038" s="26"/>
      <c r="DA1038" s="26"/>
      <c r="DB1038" s="26"/>
      <c r="DC1038" s="26"/>
      <c r="DD1038" s="30">
        <f t="shared" si="1226"/>
        <v>22.5</v>
      </c>
      <c r="DE1038" s="31">
        <f t="shared" si="1227"/>
        <v>96</v>
      </c>
      <c r="DF1038" s="30">
        <f t="shared" si="1228"/>
        <v>118.5</v>
      </c>
      <c r="DG1038" s="32">
        <f t="shared" si="1229"/>
        <v>0.765625</v>
      </c>
      <c r="DH1038" s="33" t="s">
        <v>172</v>
      </c>
      <c r="DI1038" s="34"/>
      <c r="DJ1038" s="35"/>
      <c r="DK1038" s="16" t="s">
        <v>144</v>
      </c>
      <c r="DL1038" s="16"/>
      <c r="DN1038" s="36" t="e">
        <f t="shared" si="1230"/>
        <v>#VALUE!</v>
      </c>
    </row>
    <row r="1039" spans="2:118" ht="15.75" customHeight="1" x14ac:dyDescent="0.25">
      <c r="B1039" s="16">
        <v>259</v>
      </c>
      <c r="C1039" s="16" t="s">
        <v>146</v>
      </c>
      <c r="D1039" s="16" t="s">
        <v>743</v>
      </c>
      <c r="E1039" s="16">
        <v>-8.0548359999999999</v>
      </c>
      <c r="F1039" s="16">
        <v>-34.928075999999997</v>
      </c>
      <c r="G1039" s="16" t="s">
        <v>157</v>
      </c>
      <c r="H1039" s="17" t="s">
        <v>136</v>
      </c>
      <c r="I1039" s="16" t="s">
        <v>135</v>
      </c>
      <c r="J1039" s="17" t="s">
        <v>137</v>
      </c>
      <c r="K1039" s="18">
        <v>96</v>
      </c>
      <c r="L1039" s="17" t="s">
        <v>138</v>
      </c>
      <c r="M1039" s="17">
        <v>0</v>
      </c>
      <c r="N1039" s="16">
        <f t="shared" si="1221"/>
        <v>192</v>
      </c>
      <c r="O1039" s="17">
        <v>1</v>
      </c>
      <c r="P1039" s="17">
        <v>2.09</v>
      </c>
      <c r="Q1039" s="17">
        <v>5.48</v>
      </c>
      <c r="R1039" s="16"/>
      <c r="S1039" s="16"/>
      <c r="T1039" s="16">
        <v>0</v>
      </c>
      <c r="U1039" s="17">
        <v>2.76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 t="s">
        <v>139</v>
      </c>
      <c r="AB1039" s="17" t="s">
        <v>140</v>
      </c>
      <c r="AC1039" s="17">
        <v>25.15</v>
      </c>
      <c r="AD1039" s="17">
        <v>6.52</v>
      </c>
      <c r="AE1039" s="16">
        <v>1</v>
      </c>
      <c r="AF1039" s="17">
        <v>1.53</v>
      </c>
      <c r="AG1039" s="17">
        <v>1.69</v>
      </c>
      <c r="AH1039" s="17">
        <f t="shared" si="967"/>
        <v>0.15999999999999992</v>
      </c>
      <c r="AI1039" s="17" t="s">
        <v>136</v>
      </c>
      <c r="AJ1039" s="17" t="s">
        <v>136</v>
      </c>
      <c r="AK1039" s="17" t="s">
        <v>141</v>
      </c>
      <c r="AL1039" s="17">
        <f t="shared" si="1222"/>
        <v>2</v>
      </c>
      <c r="AM1039" s="17"/>
      <c r="AN1039" s="17"/>
      <c r="AO1039" s="17">
        <v>0</v>
      </c>
      <c r="AP1039" s="17">
        <v>0</v>
      </c>
      <c r="AQ1039" s="17">
        <v>0</v>
      </c>
      <c r="AR1039" s="17" t="s">
        <v>136</v>
      </c>
      <c r="AS1039" s="19">
        <f t="shared" si="1233"/>
        <v>0</v>
      </c>
      <c r="AT1039" s="19"/>
      <c r="AU1039" s="19">
        <f>VLOOKUP(G1039,ABNT5101!$I$3:$J$9,2)</f>
        <v>7.5</v>
      </c>
      <c r="AV1039" s="19">
        <f>VLOOKUP(G1039,ABNT5101!$I$3:$M$9,5)</f>
        <v>0.18</v>
      </c>
      <c r="AW1039" s="17" t="str">
        <f>_xlfn.XLOOKUP(G1039,ABNT5101!I:I,ABNT5101!L:L)</f>
        <v>-</v>
      </c>
      <c r="AX1039" s="17">
        <f>_xlfn.XLOOKUP(G1039,ABNT5101!$I:$I,ABNT5101!M:M)</f>
        <v>0.18</v>
      </c>
      <c r="AY1039" s="17" t="str">
        <f>_xlfn.XLOOKUP(G1039,ABNT5101!$I:$I,ABNT5101!N:N)</f>
        <v>-</v>
      </c>
      <c r="AZ1039" s="17">
        <f>_xlfn.XLOOKUP(G1039,ABNT5101!$I:$I,ABNT5101!O:O)</f>
        <v>16</v>
      </c>
      <c r="BA1039" s="20" t="e">
        <f t="shared" si="1258"/>
        <v>#REF!</v>
      </c>
      <c r="BB1039" s="21" t="e">
        <f>#REF!/AU1039-1</f>
        <v>#REF!</v>
      </c>
      <c r="BC1039" s="21">
        <f t="shared" si="1259"/>
        <v>70.722222222222229</v>
      </c>
      <c r="BD1039" s="21" t="str">
        <f t="shared" si="1260"/>
        <v>-</v>
      </c>
      <c r="BE1039" s="22">
        <v>12.91</v>
      </c>
      <c r="BF1039" s="22">
        <v>0.71</v>
      </c>
      <c r="BG1039" s="22"/>
      <c r="BH1039" s="22"/>
      <c r="BI1039" s="23"/>
      <c r="BJ1039" s="22"/>
      <c r="BK1039" s="20" t="e">
        <f t="shared" si="1237"/>
        <v>#REF!</v>
      </c>
      <c r="BL1039" s="20" t="e">
        <f>IF(#REF!&gt;=AU1039,"ATENDE",IF(#REF!&gt;=0.99*AU1039,"ATENDIMENTO LIMIAR","NÃO ATENDE"))</f>
        <v>#REF!</v>
      </c>
      <c r="BM1039" s="20" t="str">
        <f t="shared" si="1261"/>
        <v>ATENDE</v>
      </c>
      <c r="BN1039" s="20" t="str">
        <f t="shared" si="1262"/>
        <v>ATENDE</v>
      </c>
      <c r="BO1039" s="24" t="str">
        <f t="shared" si="1241"/>
        <v>C5</v>
      </c>
      <c r="BP1039" s="24" t="str">
        <f t="shared" si="1224"/>
        <v>P6</v>
      </c>
      <c r="BQ1039" s="25">
        <f t="shared" si="1060"/>
        <v>2.9433333333333334</v>
      </c>
      <c r="BR1039" s="22">
        <v>11.83</v>
      </c>
      <c r="BS1039" s="22">
        <v>7.43</v>
      </c>
      <c r="BT1039" s="24">
        <f>IF(BP1039="-","-",_xlfn.XLOOKUP(BP1039,ABNT5101!$B$4:$B$9,ABNT5101!$C$4:$C$9))</f>
        <v>3</v>
      </c>
      <c r="BU1039" s="24">
        <f>IF(BP1039="-","-",_xlfn.XLOOKUP(BP1039,ABNT5101!$B$4:$B$9,ABNT5101!$D$4:$D$9))</f>
        <v>0.6</v>
      </c>
      <c r="BV1039" s="20" t="str">
        <f t="shared" si="1242"/>
        <v>ATENDE</v>
      </c>
      <c r="BW1039" s="20" t="str">
        <f t="shared" si="1061"/>
        <v>ATENDE</v>
      </c>
      <c r="BX1039" s="20" t="str">
        <f t="shared" si="1243"/>
        <v>ATENDE</v>
      </c>
      <c r="BY1039" s="24" t="str">
        <f t="shared" si="1218"/>
        <v>P6</v>
      </c>
      <c r="BZ1039" s="25">
        <f t="shared" si="1244"/>
        <v>1.0133333333333332</v>
      </c>
      <c r="CA1039" s="24">
        <v>6.04</v>
      </c>
      <c r="CB1039" s="24">
        <v>3.84</v>
      </c>
      <c r="CC1039" s="20">
        <f>IF(BY1039="-","-",_xlfn.XLOOKUP(BY1039,ABNT5101!$B$4:$B$9,ABNT5101!$C$4:$C$9))</f>
        <v>3</v>
      </c>
      <c r="CD1039" s="24">
        <f>IF(BY1039="-","-",_xlfn.XLOOKUP(BY1039,ABNT5101!$B$4:$B$9,ABNT5101!$D$4:$D$9))</f>
        <v>0.6</v>
      </c>
      <c r="CE1039" s="20" t="str">
        <f t="shared" si="1245"/>
        <v>ATENDE</v>
      </c>
      <c r="CF1039" s="20" t="str">
        <f t="shared" si="1246"/>
        <v>ATENDE</v>
      </c>
      <c r="CG1039" s="20" t="str">
        <f t="shared" si="1040"/>
        <v>ATENDE</v>
      </c>
      <c r="CH1039" s="26" t="str">
        <f>_xlfn.XLOOKUP(CI1039,'Banco de dados'!$B:$B,'Banco de dados'!$D:$D)</f>
        <v>TECNOWATT</v>
      </c>
      <c r="CI1039" s="27" t="s">
        <v>477</v>
      </c>
      <c r="CJ1039" s="26" t="str">
        <f>_xlfn.XLOOKUP(CI1039,'Banco de dados'!$B:$B,'Banco de dados'!$E:$E)</f>
        <v>SIGSAGPTLRRSSNDL_30W_38IBBRS
1-10C1MUN6.5</v>
      </c>
      <c r="CK1039" s="26"/>
      <c r="CL1039" s="26" t="e">
        <f>IF(CK1039="-","-",_xlfn.XLOOKUP(CK1039,'Banco de dados'!$B:$B,'Banco de dados'!$E:$E))</f>
        <v>#N/A</v>
      </c>
      <c r="CM1039" s="28">
        <f t="shared" si="1225"/>
        <v>1</v>
      </c>
      <c r="CN1039" s="26">
        <f>_xlfn.XLOOKUP(CI1039,'Banco de dados'!$B:$B,'Banco de dados'!$H:$H)</f>
        <v>30</v>
      </c>
      <c r="CO1039" s="26" t="e">
        <f t="array" aca="1" ref="CO1039" ca="1">_xludf.XLOOKUP(CK1039,'Banco de dados'!$B:$B,'Banco de dados'!$H:$H)</f>
        <v>#NAME?</v>
      </c>
      <c r="CP1039" s="26" t="e">
        <f t="array" aca="1" ref="CP1039" ca="1">_xludf.XLOOKUP(CI1039,'Banco de dados'!$B:$B,'Banco de dados'!$F:$F)</f>
        <v>#NAME?</v>
      </c>
      <c r="CQ1039" s="26" t="e">
        <f t="array" aca="1" ref="CQ1039" ca="1">_xludf.XLOOKUP(CK1039,'Banco de dados'!$B:$B,'Banco de dados'!$F:$F)</f>
        <v>#NAME?</v>
      </c>
      <c r="CR1039" s="27">
        <v>0</v>
      </c>
      <c r="CS1039" s="27"/>
      <c r="CT1039" s="26" t="str">
        <f>IF(AG1039=0.5,"Suporte",IF(AND(AG1039&gt;='Braços de IP'!$B$9,AG1039&lt;='Braços de IP'!$D$9),'Braços de IP'!$E$9,IF(AND(AG1039&gt;='Braços de IP'!$B$10,AG1039&lt;='Braços de IP'!$D$10),'Braços de IP'!$E$10,IF(AND(AG1039&gt;='Braços de IP'!$B$11,AG1039&lt;='Braços de IP'!$D$11),'Braços de IP'!$E$11,IF(AND(AG1039&gt;='Braços de IP'!$B$12,AG1039&lt;='Braços de IP'!$D$12),'Braços de IP'!$E$12,IF(AND(AG1039&gt;='Braços de IP'!$B$13,AG1039&lt;='Braços de IP'!$D$13),'Braços de IP'!$E$13,IF(AND(AG1039&gt;='Braços de IP'!$B$14,AG1039&lt;='Braços de IP'!$D$14),'Braços de IP'!$E$14,"ERRO")))))))</f>
        <v>Médio I</v>
      </c>
      <c r="CU1039" s="27"/>
      <c r="CV1039" s="26" t="str">
        <f>IF($CU1039="","",VLOOKUP($CU1039,'Braços de IP'!$E$9:$I$15,2,0))</f>
        <v/>
      </c>
      <c r="CW1039" s="29" t="str">
        <f>IF($CU1039="","",VLOOKUP($CU1039,'Braços de IP'!$E$9:$I$15,5,0))</f>
        <v/>
      </c>
      <c r="CX1039" s="26"/>
      <c r="CY1039" s="26"/>
      <c r="CZ1039" s="26"/>
      <c r="DA1039" s="26"/>
      <c r="DB1039" s="26"/>
      <c r="DC1039" s="26"/>
      <c r="DD1039" s="30">
        <f t="shared" si="1226"/>
        <v>30</v>
      </c>
      <c r="DE1039" s="31">
        <f t="shared" si="1227"/>
        <v>96</v>
      </c>
      <c r="DF1039" s="30">
        <f t="shared" si="1228"/>
        <v>126</v>
      </c>
      <c r="DG1039" s="32">
        <f t="shared" si="1229"/>
        <v>0.6875</v>
      </c>
      <c r="DH1039" s="33" t="s">
        <v>172</v>
      </c>
      <c r="DI1039" s="34"/>
      <c r="DJ1039" s="35"/>
      <c r="DK1039" s="16" t="s">
        <v>144</v>
      </c>
      <c r="DL1039" s="16"/>
      <c r="DN1039" s="36" t="e">
        <f t="shared" si="1230"/>
        <v>#VALUE!</v>
      </c>
    </row>
    <row r="1040" spans="2:118" ht="15.75" customHeight="1" x14ac:dyDescent="0.25">
      <c r="B1040" s="16">
        <v>260</v>
      </c>
      <c r="C1040" s="16" t="s">
        <v>146</v>
      </c>
      <c r="D1040" s="16" t="s">
        <v>744</v>
      </c>
      <c r="E1040" s="16">
        <v>-8.0541470000000004</v>
      </c>
      <c r="F1040" s="16">
        <v>-34.956482000000001</v>
      </c>
      <c r="G1040" s="16" t="s">
        <v>157</v>
      </c>
      <c r="H1040" s="17" t="s">
        <v>136</v>
      </c>
      <c r="I1040" s="16" t="s">
        <v>135</v>
      </c>
      <c r="J1040" s="17" t="s">
        <v>137</v>
      </c>
      <c r="K1040" s="18">
        <v>70</v>
      </c>
      <c r="L1040" s="17" t="s">
        <v>138</v>
      </c>
      <c r="M1040" s="17">
        <v>0</v>
      </c>
      <c r="N1040" s="16">
        <f t="shared" si="1221"/>
        <v>140</v>
      </c>
      <c r="O1040" s="17">
        <v>1</v>
      </c>
      <c r="P1040" s="17">
        <v>1.1399999999999999</v>
      </c>
      <c r="Q1040" s="17">
        <v>4.96</v>
      </c>
      <c r="R1040" s="16"/>
      <c r="S1040" s="16"/>
      <c r="T1040" s="16">
        <v>0</v>
      </c>
      <c r="U1040" s="17">
        <v>2.23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 t="s">
        <v>139</v>
      </c>
      <c r="AB1040" s="17" t="s">
        <v>140</v>
      </c>
      <c r="AC1040" s="17">
        <v>19.96</v>
      </c>
      <c r="AD1040" s="17">
        <v>7.91</v>
      </c>
      <c r="AE1040" s="16">
        <v>1</v>
      </c>
      <c r="AF1040" s="17">
        <v>1.44</v>
      </c>
      <c r="AG1040" s="17">
        <v>1.76</v>
      </c>
      <c r="AH1040" s="17">
        <f t="shared" si="967"/>
        <v>0.32000000000000006</v>
      </c>
      <c r="AI1040" s="17" t="s">
        <v>136</v>
      </c>
      <c r="AJ1040" s="17" t="s">
        <v>136</v>
      </c>
      <c r="AK1040" s="17" t="s">
        <v>141</v>
      </c>
      <c r="AL1040" s="17">
        <f t="shared" si="1222"/>
        <v>2</v>
      </c>
      <c r="AM1040" s="17"/>
      <c r="AN1040" s="17"/>
      <c r="AO1040" s="17">
        <v>0</v>
      </c>
      <c r="AP1040" s="17">
        <v>0</v>
      </c>
      <c r="AQ1040" s="17">
        <v>0</v>
      </c>
      <c r="AR1040" s="17" t="s">
        <v>136</v>
      </c>
      <c r="AS1040" s="19">
        <f t="shared" si="1233"/>
        <v>0</v>
      </c>
      <c r="AT1040" s="19"/>
      <c r="AU1040" s="19">
        <f>VLOOKUP(G1040,ABNT5101!$I$3:$J$9,2)</f>
        <v>7.5</v>
      </c>
      <c r="AV1040" s="19">
        <f>VLOOKUP(G1040,ABNT5101!$I$3:$M$9,5)</f>
        <v>0.18</v>
      </c>
      <c r="AW1040" s="17" t="str">
        <f>_xlfn.XLOOKUP(G1040,ABNT5101!I:I,ABNT5101!L:L)</f>
        <v>-</v>
      </c>
      <c r="AX1040" s="17">
        <f>_xlfn.XLOOKUP(G1040,ABNT5101!$I:$I,ABNT5101!M:M)</f>
        <v>0.18</v>
      </c>
      <c r="AY1040" s="17" t="str">
        <f>_xlfn.XLOOKUP(G1040,ABNT5101!$I:$I,ABNT5101!N:N)</f>
        <v>-</v>
      </c>
      <c r="AZ1040" s="17">
        <f>_xlfn.XLOOKUP(G1040,ABNT5101!$I:$I,ABNT5101!O:O)</f>
        <v>16</v>
      </c>
      <c r="BA1040" s="20" t="str">
        <f t="shared" si="1234"/>
        <v>ATENDE</v>
      </c>
      <c r="BB1040" s="21">
        <f t="shared" ref="BB1040:BC1040" si="1263">BE1040/AU1040-1</f>
        <v>0.52800000000000002</v>
      </c>
      <c r="BC1040" s="21">
        <f t="shared" si="1263"/>
        <v>3.2777777777777777</v>
      </c>
      <c r="BD1040" s="21" t="str">
        <f t="shared" si="1236"/>
        <v>-</v>
      </c>
      <c r="BE1040" s="22">
        <v>11.46</v>
      </c>
      <c r="BF1040" s="22">
        <v>0.77</v>
      </c>
      <c r="BG1040" s="22"/>
      <c r="BH1040" s="22"/>
      <c r="BI1040" s="23"/>
      <c r="BJ1040" s="22"/>
      <c r="BK1040" s="20" t="str">
        <f t="shared" si="1237"/>
        <v>ATENDE</v>
      </c>
      <c r="BL1040" s="20" t="str">
        <f t="shared" si="1238"/>
        <v>ATENDE</v>
      </c>
      <c r="BM1040" s="20" t="str">
        <f t="shared" si="1239"/>
        <v>ATENDE</v>
      </c>
      <c r="BN1040" s="20" t="str">
        <f t="shared" si="1240"/>
        <v>ATENDE</v>
      </c>
      <c r="BO1040" s="24" t="str">
        <f t="shared" si="1241"/>
        <v>C5</v>
      </c>
      <c r="BP1040" s="24" t="str">
        <f t="shared" ref="BP1040:BP1045" si="1264">I1040</f>
        <v>P6</v>
      </c>
      <c r="BQ1040" s="25">
        <f t="shared" si="1060"/>
        <v>2.6199999999999997</v>
      </c>
      <c r="BR1040" s="22">
        <v>10.86</v>
      </c>
      <c r="BS1040" s="22">
        <v>8.14</v>
      </c>
      <c r="BT1040" s="24">
        <f>IF(BP1040="-","-",_xlfn.XLOOKUP(BP1040,ABNT5101!$B$4:$B$9,ABNT5101!$C$4:$C$9))</f>
        <v>3</v>
      </c>
      <c r="BU1040" s="24">
        <f>IF(BP1040="-","-",_xlfn.XLOOKUP(BP1040,ABNT5101!$B$4:$B$9,ABNT5101!$D$4:$D$9))</f>
        <v>0.6</v>
      </c>
      <c r="BV1040" s="20" t="str">
        <f t="shared" si="1242"/>
        <v>ATENDE</v>
      </c>
      <c r="BW1040" s="20" t="str">
        <f t="shared" si="1061"/>
        <v>ATENDE</v>
      </c>
      <c r="BX1040" s="20" t="str">
        <f t="shared" si="1243"/>
        <v>ATENDE</v>
      </c>
      <c r="BY1040" s="24" t="str">
        <f t="shared" si="1218"/>
        <v>P6</v>
      </c>
      <c r="BZ1040" s="25">
        <f t="shared" si="1244"/>
        <v>2.0333333333333332</v>
      </c>
      <c r="CA1040" s="24">
        <v>9.1</v>
      </c>
      <c r="CB1040" s="24">
        <v>7.16</v>
      </c>
      <c r="CC1040" s="20">
        <f>IF(BY1040="-","-",_xlfn.XLOOKUP(BY1040,ABNT5101!$B$4:$B$9,ABNT5101!$C$4:$C$9))</f>
        <v>3</v>
      </c>
      <c r="CD1040" s="24">
        <f>IF(BY1040="-","-",_xlfn.XLOOKUP(BY1040,ABNT5101!$B$4:$B$9,ABNT5101!$D$4:$D$9))</f>
        <v>0.6</v>
      </c>
      <c r="CE1040" s="20" t="str">
        <f t="shared" si="1245"/>
        <v>ATENDE</v>
      </c>
      <c r="CF1040" s="20" t="str">
        <f t="shared" si="1246"/>
        <v>ATENDE</v>
      </c>
      <c r="CG1040" s="20" t="str">
        <f t="shared" si="1040"/>
        <v>ATENDE</v>
      </c>
      <c r="CH1040" s="26" t="str">
        <f>_xlfn.XLOOKUP(CI1040,'Banco de dados'!$B:$B,'Banco de dados'!$D:$D)</f>
        <v>LEDSTAR</v>
      </c>
      <c r="CI1040" s="27" t="s">
        <v>268</v>
      </c>
      <c r="CJ1040" s="26" t="str">
        <f>_xlfn.XLOOKUP(CI1040,'Banco de dados'!$B:$B,'Banco de dados'!$E:$E)</f>
        <v>LUM LED SL VT 9.1 28W</v>
      </c>
      <c r="CK1040" s="26"/>
      <c r="CL1040" s="26" t="e">
        <f>IF(CK1040="-","-",_xlfn.XLOOKUP(CK1040,'Banco de dados'!$B:$B,'Banco de dados'!$E:$E))</f>
        <v>#N/A</v>
      </c>
      <c r="CM1040" s="28">
        <f t="shared" si="1225"/>
        <v>1</v>
      </c>
      <c r="CN1040" s="26">
        <f>_xlfn.XLOOKUP(CI1040,'Banco de dados'!$B:$B,'Banco de dados'!$H:$H)</f>
        <v>28</v>
      </c>
      <c r="CO1040" s="26" t="e">
        <f t="array" aca="1" ref="CO1040" ca="1">_xludf.XLOOKUP(CK1040,'Banco de dados'!$B:$B,'Banco de dados'!$H:$H)</f>
        <v>#NAME?</v>
      </c>
      <c r="CP1040" s="26" t="e">
        <f t="array" aca="1" ref="CP1040" ca="1">_xludf.XLOOKUP(CI1040,'Banco de dados'!$B:$B,'Banco de dados'!$F:$F)</f>
        <v>#NAME?</v>
      </c>
      <c r="CQ1040" s="26" t="e">
        <f t="array" aca="1" ref="CQ1040" ca="1">_xludf.XLOOKUP(CK1040,'Banco de dados'!$B:$B,'Banco de dados'!$F:$F)</f>
        <v>#NAME?</v>
      </c>
      <c r="CR1040" s="27">
        <v>0</v>
      </c>
      <c r="CS1040" s="27"/>
      <c r="CT1040" s="26" t="str">
        <f>IF(AG1040=0.5,"Suporte",IF(AND(AG1040&gt;='Braços de IP'!$B$9,AG1040&lt;='Braços de IP'!$D$9),'Braços de IP'!$E$9,IF(AND(AG1040&gt;='Braços de IP'!$B$10,AG1040&lt;='Braços de IP'!$D$10),'Braços de IP'!$E$10,IF(AND(AG1040&gt;='Braços de IP'!$B$11,AG1040&lt;='Braços de IP'!$D$11),'Braços de IP'!$E$11,IF(AND(AG1040&gt;='Braços de IP'!$B$12,AG1040&lt;='Braços de IP'!$D$12),'Braços de IP'!$E$12,IF(AND(AG1040&gt;='Braços de IP'!$B$13,AG1040&lt;='Braços de IP'!$D$13),'Braços de IP'!$E$13,IF(AND(AG1040&gt;='Braços de IP'!$B$14,AG1040&lt;='Braços de IP'!$D$14),'Braços de IP'!$E$14,"ERRO")))))))</f>
        <v>Médio I</v>
      </c>
      <c r="CU1040" s="27"/>
      <c r="CV1040" s="26" t="str">
        <f>IF($CU1040="","",VLOOKUP($CU1040,'Braços de IP'!$E$9:$I$15,2,0))</f>
        <v/>
      </c>
      <c r="CW1040" s="29" t="str">
        <f>IF($CU1040="","",VLOOKUP($CU1040,'Braços de IP'!$E$9:$I$15,5,0))</f>
        <v/>
      </c>
      <c r="CX1040" s="26"/>
      <c r="CY1040" s="26"/>
      <c r="CZ1040" s="26"/>
      <c r="DA1040" s="26"/>
      <c r="DB1040" s="26"/>
      <c r="DC1040" s="26"/>
      <c r="DD1040" s="30">
        <f t="shared" si="1226"/>
        <v>28</v>
      </c>
      <c r="DE1040" s="31">
        <f t="shared" si="1227"/>
        <v>70</v>
      </c>
      <c r="DF1040" s="30">
        <f t="shared" si="1228"/>
        <v>98</v>
      </c>
      <c r="DG1040" s="32">
        <f t="shared" si="1229"/>
        <v>0.6</v>
      </c>
      <c r="DH1040" s="33" t="s">
        <v>172</v>
      </c>
      <c r="DI1040" s="34"/>
      <c r="DJ1040" s="35"/>
      <c r="DK1040" s="16" t="s">
        <v>144</v>
      </c>
      <c r="DL1040" s="16"/>
      <c r="DN1040" s="36" t="e">
        <f t="shared" si="1230"/>
        <v>#VALUE!</v>
      </c>
    </row>
    <row r="1041" spans="2:118" ht="15.75" customHeight="1" x14ac:dyDescent="0.25">
      <c r="B1041" s="16">
        <v>260</v>
      </c>
      <c r="C1041" s="16" t="s">
        <v>146</v>
      </c>
      <c r="D1041" s="16" t="s">
        <v>744</v>
      </c>
      <c r="E1041" s="16">
        <v>-8.0541470000000004</v>
      </c>
      <c r="F1041" s="16">
        <v>-34.956482000000001</v>
      </c>
      <c r="G1041" s="16" t="s">
        <v>157</v>
      </c>
      <c r="H1041" s="17" t="s">
        <v>136</v>
      </c>
      <c r="I1041" s="16" t="s">
        <v>135</v>
      </c>
      <c r="J1041" s="17" t="s">
        <v>137</v>
      </c>
      <c r="K1041" s="18">
        <v>70</v>
      </c>
      <c r="L1041" s="17" t="s">
        <v>138</v>
      </c>
      <c r="M1041" s="17">
        <v>0</v>
      </c>
      <c r="N1041" s="16">
        <f t="shared" si="1221"/>
        <v>140</v>
      </c>
      <c r="O1041" s="17">
        <v>1</v>
      </c>
      <c r="P1041" s="17">
        <v>1.1399999999999999</v>
      </c>
      <c r="Q1041" s="17">
        <v>4.96</v>
      </c>
      <c r="R1041" s="16"/>
      <c r="S1041" s="16"/>
      <c r="T1041" s="16">
        <v>0</v>
      </c>
      <c r="U1041" s="17">
        <v>2.23</v>
      </c>
      <c r="V1041" s="17">
        <v>0</v>
      </c>
      <c r="W1041" s="17">
        <v>0</v>
      </c>
      <c r="X1041" s="17">
        <v>0</v>
      </c>
      <c r="Y1041" s="17">
        <v>0</v>
      </c>
      <c r="Z1041" s="17">
        <v>0</v>
      </c>
      <c r="AA1041" s="17" t="s">
        <v>139</v>
      </c>
      <c r="AB1041" s="17" t="s">
        <v>140</v>
      </c>
      <c r="AC1041" s="17">
        <v>19.96</v>
      </c>
      <c r="AD1041" s="17">
        <v>7.91</v>
      </c>
      <c r="AE1041" s="16">
        <v>1</v>
      </c>
      <c r="AF1041" s="17">
        <v>1.44</v>
      </c>
      <c r="AG1041" s="17">
        <v>1.76</v>
      </c>
      <c r="AH1041" s="17">
        <f t="shared" si="967"/>
        <v>0.32000000000000006</v>
      </c>
      <c r="AI1041" s="17" t="s">
        <v>136</v>
      </c>
      <c r="AJ1041" s="17" t="s">
        <v>136</v>
      </c>
      <c r="AK1041" s="17" t="s">
        <v>141</v>
      </c>
      <c r="AL1041" s="17">
        <f t="shared" si="1222"/>
        <v>2</v>
      </c>
      <c r="AM1041" s="17"/>
      <c r="AN1041" s="17"/>
      <c r="AO1041" s="17">
        <v>0</v>
      </c>
      <c r="AP1041" s="17">
        <v>0</v>
      </c>
      <c r="AQ1041" s="17">
        <v>0</v>
      </c>
      <c r="AR1041" s="17" t="s">
        <v>136</v>
      </c>
      <c r="AS1041" s="19">
        <f t="shared" si="1233"/>
        <v>0</v>
      </c>
      <c r="AT1041" s="19"/>
      <c r="AU1041" s="19">
        <f>VLOOKUP(G1041,ABNT5101!$I$3:$J$9,2)</f>
        <v>7.5</v>
      </c>
      <c r="AV1041" s="19">
        <f>VLOOKUP(G1041,ABNT5101!$I$3:$M$9,5)</f>
        <v>0.18</v>
      </c>
      <c r="AW1041" s="17" t="str">
        <f>_xlfn.XLOOKUP(G1041,ABNT5101!I:I,ABNT5101!L:L)</f>
        <v>-</v>
      </c>
      <c r="AX1041" s="17">
        <f>_xlfn.XLOOKUP(G1041,ABNT5101!$I:$I,ABNT5101!M:M)</f>
        <v>0.18</v>
      </c>
      <c r="AY1041" s="17" t="str">
        <f>_xlfn.XLOOKUP(G1041,ABNT5101!$I:$I,ABNT5101!N:N)</f>
        <v>-</v>
      </c>
      <c r="AZ1041" s="17">
        <f>_xlfn.XLOOKUP(G1041,ABNT5101!$I:$I,ABNT5101!O:O)</f>
        <v>16</v>
      </c>
      <c r="BA1041" s="20" t="str">
        <f t="shared" si="1234"/>
        <v>ATENDE</v>
      </c>
      <c r="BB1041" s="21">
        <f t="shared" ref="BB1041:BC1041" si="1265">BE1041/AU1041-1</f>
        <v>0.2719999999999998</v>
      </c>
      <c r="BC1041" s="21">
        <f t="shared" si="1265"/>
        <v>3.7222222222222223</v>
      </c>
      <c r="BD1041" s="21" t="str">
        <f t="shared" si="1236"/>
        <v>-</v>
      </c>
      <c r="BE1041" s="22">
        <v>9.5399999999999991</v>
      </c>
      <c r="BF1041" s="22">
        <v>0.85</v>
      </c>
      <c r="BG1041" s="22"/>
      <c r="BH1041" s="22"/>
      <c r="BI1041" s="23"/>
      <c r="BJ1041" s="22"/>
      <c r="BK1041" s="20" t="str">
        <f t="shared" si="1237"/>
        <v>ATENDE</v>
      </c>
      <c r="BL1041" s="20" t="str">
        <f t="shared" si="1238"/>
        <v>ATENDE</v>
      </c>
      <c r="BM1041" s="20" t="str">
        <f t="shared" si="1239"/>
        <v>ATENDE</v>
      </c>
      <c r="BN1041" s="20" t="str">
        <f t="shared" si="1240"/>
        <v>ATENDE</v>
      </c>
      <c r="BO1041" s="24" t="str">
        <f t="shared" si="1241"/>
        <v>C5</v>
      </c>
      <c r="BP1041" s="24" t="str">
        <f t="shared" si="1264"/>
        <v>P6</v>
      </c>
      <c r="BQ1041" s="25">
        <f t="shared" si="1060"/>
        <v>2.0500000000000003</v>
      </c>
      <c r="BR1041" s="22">
        <v>9.15</v>
      </c>
      <c r="BS1041" s="22">
        <v>7.58</v>
      </c>
      <c r="BT1041" s="24">
        <f>IF(BP1041="-","-",_xlfn.XLOOKUP(BP1041,ABNT5101!$B$4:$B$9,ABNT5101!$C$4:$C$9))</f>
        <v>3</v>
      </c>
      <c r="BU1041" s="24">
        <f>IF(BP1041="-","-",_xlfn.XLOOKUP(BP1041,ABNT5101!$B$4:$B$9,ABNT5101!$D$4:$D$9))</f>
        <v>0.6</v>
      </c>
      <c r="BV1041" s="20" t="str">
        <f t="shared" si="1242"/>
        <v>ATENDE</v>
      </c>
      <c r="BW1041" s="20" t="str">
        <f t="shared" si="1061"/>
        <v>ATENDE</v>
      </c>
      <c r="BX1041" s="20" t="str">
        <f t="shared" si="1243"/>
        <v>ATENDE</v>
      </c>
      <c r="BY1041" s="24" t="str">
        <f t="shared" si="1218"/>
        <v>P6</v>
      </c>
      <c r="BZ1041" s="25">
        <f t="shared" si="1244"/>
        <v>1.5533333333333332</v>
      </c>
      <c r="CA1041" s="24">
        <v>7.66</v>
      </c>
      <c r="CB1041" s="24">
        <v>6.64</v>
      </c>
      <c r="CC1041" s="20">
        <f>IF(BY1041="-","-",_xlfn.XLOOKUP(BY1041,ABNT5101!$B$4:$B$9,ABNT5101!$C$4:$C$9))</f>
        <v>3</v>
      </c>
      <c r="CD1041" s="24">
        <f>IF(BY1041="-","-",_xlfn.XLOOKUP(BY1041,ABNT5101!$B$4:$B$9,ABNT5101!$D$4:$D$9))</f>
        <v>0.6</v>
      </c>
      <c r="CE1041" s="20" t="str">
        <f t="shared" si="1245"/>
        <v>ATENDE</v>
      </c>
      <c r="CF1041" s="20" t="str">
        <f t="shared" si="1246"/>
        <v>ATENDE</v>
      </c>
      <c r="CG1041" s="20" t="str">
        <f t="shared" si="1040"/>
        <v>ATENDE</v>
      </c>
      <c r="CH1041" s="26" t="str">
        <f>_xlfn.XLOOKUP(CI1041,'Banco de dados'!$B:$B,'Banco de dados'!$D:$D)</f>
        <v>SX LIGHTING</v>
      </c>
      <c r="CI1041" s="27" t="s">
        <v>271</v>
      </c>
      <c r="CJ1041" s="26" t="str">
        <f>_xlfn.XLOOKUP(CI1041,'Banco de dados'!$B:$B,'Banco de dados'!$E:$E)</f>
        <v>SXINEVO020K50L12CZF7PHF</v>
      </c>
      <c r="CK1041" s="26"/>
      <c r="CL1041" s="26" t="e">
        <f>IF(CK1041="-","-",_xlfn.XLOOKUP(CK1041,'Banco de dados'!$B:$B,'Banco de dados'!$E:$E))</f>
        <v>#N/A</v>
      </c>
      <c r="CM1041" s="28">
        <f t="shared" si="1225"/>
        <v>1</v>
      </c>
      <c r="CN1041" s="26">
        <f>_xlfn.XLOOKUP(CI1041,'Banco de dados'!$B:$B,'Banco de dados'!$H:$H)</f>
        <v>22.5</v>
      </c>
      <c r="CO1041" s="26" t="e">
        <f t="array" aca="1" ref="CO1041" ca="1">_xludf.XLOOKUP(CK1041,'Banco de dados'!$B:$B,'Banco de dados'!$H:$H)</f>
        <v>#NAME?</v>
      </c>
      <c r="CP1041" s="26" t="e">
        <f t="array" aca="1" ref="CP1041" ca="1">_xludf.XLOOKUP(CI1041,'Banco de dados'!$B:$B,'Banco de dados'!$F:$F)</f>
        <v>#NAME?</v>
      </c>
      <c r="CQ1041" s="26" t="e">
        <f t="array" aca="1" ref="CQ1041" ca="1">_xludf.XLOOKUP(CK1041,'Banco de dados'!$B:$B,'Banco de dados'!$F:$F)</f>
        <v>#NAME?</v>
      </c>
      <c r="CR1041" s="27">
        <v>0</v>
      </c>
      <c r="CS1041" s="27"/>
      <c r="CT1041" s="26" t="str">
        <f>IF(AG1041=0.5,"Suporte",IF(AND(AG1041&gt;='Braços de IP'!$B$9,AG1041&lt;='Braços de IP'!$D$9),'Braços de IP'!$E$9,IF(AND(AG1041&gt;='Braços de IP'!$B$10,AG1041&lt;='Braços de IP'!$D$10),'Braços de IP'!$E$10,IF(AND(AG1041&gt;='Braços de IP'!$B$11,AG1041&lt;='Braços de IP'!$D$11),'Braços de IP'!$E$11,IF(AND(AG1041&gt;='Braços de IP'!$B$12,AG1041&lt;='Braços de IP'!$D$12),'Braços de IP'!$E$12,IF(AND(AG1041&gt;='Braços de IP'!$B$13,AG1041&lt;='Braços de IP'!$D$13),'Braços de IP'!$E$13,IF(AND(AG1041&gt;='Braços de IP'!$B$14,AG1041&lt;='Braços de IP'!$D$14),'Braços de IP'!$E$14,"ERRO")))))))</f>
        <v>Médio I</v>
      </c>
      <c r="CU1041" s="27"/>
      <c r="CV1041" s="26" t="str">
        <f>IF($CU1041="","",VLOOKUP($CU1041,'Braços de IP'!$E$9:$I$15,2,0))</f>
        <v/>
      </c>
      <c r="CW1041" s="29" t="str">
        <f>IF($CU1041="","",VLOOKUP($CU1041,'Braços de IP'!$E$9:$I$15,5,0))</f>
        <v/>
      </c>
      <c r="CX1041" s="26"/>
      <c r="CY1041" s="26"/>
      <c r="CZ1041" s="26"/>
      <c r="DA1041" s="26"/>
      <c r="DB1041" s="26"/>
      <c r="DC1041" s="26"/>
      <c r="DD1041" s="30">
        <f t="shared" si="1226"/>
        <v>22.5</v>
      </c>
      <c r="DE1041" s="31">
        <f t="shared" si="1227"/>
        <v>70</v>
      </c>
      <c r="DF1041" s="30">
        <f t="shared" si="1228"/>
        <v>92.5</v>
      </c>
      <c r="DG1041" s="32">
        <f t="shared" si="1229"/>
        <v>0.6785714285714286</v>
      </c>
      <c r="DH1041" s="33" t="s">
        <v>172</v>
      </c>
      <c r="DI1041" s="34"/>
      <c r="DJ1041" s="35"/>
      <c r="DK1041" s="16" t="s">
        <v>144</v>
      </c>
      <c r="DL1041" s="16"/>
      <c r="DN1041" s="36" t="e">
        <f t="shared" si="1230"/>
        <v>#VALUE!</v>
      </c>
    </row>
    <row r="1042" spans="2:118" ht="15.75" customHeight="1" x14ac:dyDescent="0.25">
      <c r="B1042" s="16">
        <v>260</v>
      </c>
      <c r="C1042" s="16" t="s">
        <v>146</v>
      </c>
      <c r="D1042" s="16" t="s">
        <v>744</v>
      </c>
      <c r="E1042" s="16">
        <v>-8.0541470000000004</v>
      </c>
      <c r="F1042" s="16">
        <v>-34.956482000000001</v>
      </c>
      <c r="G1042" s="16" t="s">
        <v>157</v>
      </c>
      <c r="H1042" s="17" t="s">
        <v>136</v>
      </c>
      <c r="I1042" s="16" t="s">
        <v>135</v>
      </c>
      <c r="J1042" s="17" t="s">
        <v>137</v>
      </c>
      <c r="K1042" s="18">
        <v>70</v>
      </c>
      <c r="L1042" s="17" t="s">
        <v>138</v>
      </c>
      <c r="M1042" s="17">
        <v>0</v>
      </c>
      <c r="N1042" s="16">
        <f t="shared" si="1221"/>
        <v>140</v>
      </c>
      <c r="O1042" s="17">
        <v>1</v>
      </c>
      <c r="P1042" s="17">
        <v>1.1399999999999999</v>
      </c>
      <c r="Q1042" s="17">
        <v>4.96</v>
      </c>
      <c r="R1042" s="16"/>
      <c r="S1042" s="16"/>
      <c r="T1042" s="16">
        <v>0</v>
      </c>
      <c r="U1042" s="17">
        <v>2.23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 t="s">
        <v>139</v>
      </c>
      <c r="AB1042" s="17" t="s">
        <v>140</v>
      </c>
      <c r="AC1042" s="17">
        <v>19.96</v>
      </c>
      <c r="AD1042" s="17">
        <v>7.91</v>
      </c>
      <c r="AE1042" s="16">
        <v>1</v>
      </c>
      <c r="AF1042" s="17">
        <v>1.44</v>
      </c>
      <c r="AG1042" s="17">
        <v>1.76</v>
      </c>
      <c r="AH1042" s="17">
        <f t="shared" si="967"/>
        <v>0.32000000000000006</v>
      </c>
      <c r="AI1042" s="17" t="s">
        <v>136</v>
      </c>
      <c r="AJ1042" s="17" t="s">
        <v>136</v>
      </c>
      <c r="AK1042" s="17" t="s">
        <v>141</v>
      </c>
      <c r="AL1042" s="17">
        <f t="shared" si="1222"/>
        <v>2</v>
      </c>
      <c r="AM1042" s="17"/>
      <c r="AN1042" s="17"/>
      <c r="AO1042" s="17">
        <v>0</v>
      </c>
      <c r="AP1042" s="17">
        <v>0</v>
      </c>
      <c r="AQ1042" s="17">
        <v>0</v>
      </c>
      <c r="AR1042" s="17" t="s">
        <v>136</v>
      </c>
      <c r="AS1042" s="19">
        <f t="shared" si="1233"/>
        <v>0</v>
      </c>
      <c r="AT1042" s="19"/>
      <c r="AU1042" s="19">
        <f>VLOOKUP(G1042,ABNT5101!$I$3:$J$9,2)</f>
        <v>7.5</v>
      </c>
      <c r="AV1042" s="19">
        <f>VLOOKUP(G1042,ABNT5101!$I$3:$M$9,5)</f>
        <v>0.18</v>
      </c>
      <c r="AW1042" s="17" t="str">
        <f>_xlfn.XLOOKUP(G1042,ABNT5101!I:I,ABNT5101!L:L)</f>
        <v>-</v>
      </c>
      <c r="AX1042" s="17">
        <f>_xlfn.XLOOKUP(G1042,ABNT5101!$I:$I,ABNT5101!M:M)</f>
        <v>0.18</v>
      </c>
      <c r="AY1042" s="17" t="str">
        <f>_xlfn.XLOOKUP(G1042,ABNT5101!$I:$I,ABNT5101!N:N)</f>
        <v>-</v>
      </c>
      <c r="AZ1042" s="17">
        <f>_xlfn.XLOOKUP(G1042,ABNT5101!$I:$I,ABNT5101!O:O)</f>
        <v>16</v>
      </c>
      <c r="BA1042" s="20" t="str">
        <f t="shared" si="1234"/>
        <v>ATENDE</v>
      </c>
      <c r="BB1042" s="21">
        <f t="shared" ref="BB1042:BC1042" si="1266">BE1042/AU1042-1</f>
        <v>0.92133333333333334</v>
      </c>
      <c r="BC1042" s="21">
        <f t="shared" si="1266"/>
        <v>3.666666666666667</v>
      </c>
      <c r="BD1042" s="21" t="str">
        <f t="shared" si="1236"/>
        <v>-</v>
      </c>
      <c r="BE1042" s="22">
        <v>14.41</v>
      </c>
      <c r="BF1042" s="22">
        <v>0.84</v>
      </c>
      <c r="BG1042" s="22"/>
      <c r="BH1042" s="22"/>
      <c r="BI1042" s="23"/>
      <c r="BJ1042" s="22"/>
      <c r="BK1042" s="20" t="str">
        <f t="shared" si="1237"/>
        <v>ATENDE</v>
      </c>
      <c r="BL1042" s="20" t="str">
        <f t="shared" si="1238"/>
        <v>ATENDE</v>
      </c>
      <c r="BM1042" s="20" t="str">
        <f t="shared" si="1239"/>
        <v>ATENDE</v>
      </c>
      <c r="BN1042" s="20" t="str">
        <f t="shared" si="1240"/>
        <v>ATENDE</v>
      </c>
      <c r="BO1042" s="24" t="str">
        <f t="shared" si="1241"/>
        <v>C5</v>
      </c>
      <c r="BP1042" s="24" t="str">
        <f t="shared" si="1264"/>
        <v>P6</v>
      </c>
      <c r="BQ1042" s="25">
        <f t="shared" si="1060"/>
        <v>3.4466666666666663</v>
      </c>
      <c r="BR1042" s="22">
        <v>13.34</v>
      </c>
      <c r="BS1042" s="22">
        <v>10.66</v>
      </c>
      <c r="BT1042" s="24">
        <f>IF(BP1042="-","-",_xlfn.XLOOKUP(BP1042,ABNT5101!$B$4:$B$9,ABNT5101!$C$4:$C$9))</f>
        <v>3</v>
      </c>
      <c r="BU1042" s="24">
        <f>IF(BP1042="-","-",_xlfn.XLOOKUP(BP1042,ABNT5101!$B$4:$B$9,ABNT5101!$D$4:$D$9))</f>
        <v>0.6</v>
      </c>
      <c r="BV1042" s="20" t="str">
        <f t="shared" si="1242"/>
        <v>ATENDE</v>
      </c>
      <c r="BW1042" s="20" t="str">
        <f t="shared" si="1061"/>
        <v>ATENDE</v>
      </c>
      <c r="BX1042" s="20" t="str">
        <f t="shared" si="1243"/>
        <v>ATENDE</v>
      </c>
      <c r="BY1042" s="24" t="str">
        <f t="shared" si="1218"/>
        <v>P6</v>
      </c>
      <c r="BZ1042" s="25">
        <f t="shared" si="1244"/>
        <v>2.4233333333333333</v>
      </c>
      <c r="CA1042" s="24">
        <v>10.27</v>
      </c>
      <c r="CB1042" s="24">
        <v>8.75</v>
      </c>
      <c r="CC1042" s="20">
        <f>IF(BY1042="-","-",_xlfn.XLOOKUP(BY1042,ABNT5101!$B$4:$B$9,ABNT5101!$C$4:$C$9))</f>
        <v>3</v>
      </c>
      <c r="CD1042" s="24">
        <f>IF(BY1042="-","-",_xlfn.XLOOKUP(BY1042,ABNT5101!$B$4:$B$9,ABNT5101!$D$4:$D$9))</f>
        <v>0.6</v>
      </c>
      <c r="CE1042" s="20" t="str">
        <f t="shared" si="1245"/>
        <v>ATENDE</v>
      </c>
      <c r="CF1042" s="20" t="str">
        <f t="shared" si="1246"/>
        <v>ATENDE</v>
      </c>
      <c r="CG1042" s="20" t="str">
        <f t="shared" si="1040"/>
        <v>ATENDE</v>
      </c>
      <c r="CH1042" s="26" t="str">
        <f>_xlfn.XLOOKUP(CI1042,'Banco de dados'!$B:$B,'Banco de dados'!$D:$D)</f>
        <v>TECNOWATT</v>
      </c>
      <c r="CI1042" s="27" t="s">
        <v>477</v>
      </c>
      <c r="CJ1042" s="26" t="str">
        <f>_xlfn.XLOOKUP(CI1042,'Banco de dados'!$B:$B,'Banco de dados'!$E:$E)</f>
        <v>SIGSAGPTLRRSSNDL_30W_38IBBRS
1-10C1MUN6.5</v>
      </c>
      <c r="CK1042" s="26"/>
      <c r="CL1042" s="26" t="e">
        <f>IF(CK1042="-","-",_xlfn.XLOOKUP(CK1042,'Banco de dados'!$B:$B,'Banco de dados'!$E:$E))</f>
        <v>#N/A</v>
      </c>
      <c r="CM1042" s="28">
        <f t="shared" si="1225"/>
        <v>1</v>
      </c>
      <c r="CN1042" s="26">
        <f>_xlfn.XLOOKUP(CI1042,'Banco de dados'!$B:$B,'Banco de dados'!$H:$H)</f>
        <v>30</v>
      </c>
      <c r="CO1042" s="26" t="e">
        <f t="array" aca="1" ref="CO1042" ca="1">_xludf.XLOOKUP(CK1042,'Banco de dados'!$B:$B,'Banco de dados'!$H:$H)</f>
        <v>#NAME?</v>
      </c>
      <c r="CP1042" s="26" t="e">
        <f t="array" aca="1" ref="CP1042" ca="1">_xludf.XLOOKUP(CI1042,'Banco de dados'!$B:$B,'Banco de dados'!$F:$F)</f>
        <v>#NAME?</v>
      </c>
      <c r="CQ1042" s="26" t="e">
        <f t="array" aca="1" ref="CQ1042" ca="1">_xludf.XLOOKUP(CK1042,'Banco de dados'!$B:$B,'Banco de dados'!$F:$F)</f>
        <v>#NAME?</v>
      </c>
      <c r="CR1042" s="27">
        <v>0</v>
      </c>
      <c r="CS1042" s="27"/>
      <c r="CT1042" s="26" t="str">
        <f>IF(AG1042=0.5,"Suporte",IF(AND(AG1042&gt;='Braços de IP'!$B$9,AG1042&lt;='Braços de IP'!$D$9),'Braços de IP'!$E$9,IF(AND(AG1042&gt;='Braços de IP'!$B$10,AG1042&lt;='Braços de IP'!$D$10),'Braços de IP'!$E$10,IF(AND(AG1042&gt;='Braços de IP'!$B$11,AG1042&lt;='Braços de IP'!$D$11),'Braços de IP'!$E$11,IF(AND(AG1042&gt;='Braços de IP'!$B$12,AG1042&lt;='Braços de IP'!$D$12),'Braços de IP'!$E$12,IF(AND(AG1042&gt;='Braços de IP'!$B$13,AG1042&lt;='Braços de IP'!$D$13),'Braços de IP'!$E$13,IF(AND(AG1042&gt;='Braços de IP'!$B$14,AG1042&lt;='Braços de IP'!$D$14),'Braços de IP'!$E$14,"ERRO")))))))</f>
        <v>Médio I</v>
      </c>
      <c r="CU1042" s="27"/>
      <c r="CV1042" s="26" t="str">
        <f>IF($CU1042="","",VLOOKUP($CU1042,'Braços de IP'!$E$9:$I$15,2,0))</f>
        <v/>
      </c>
      <c r="CW1042" s="29" t="str">
        <f>IF($CU1042="","",VLOOKUP($CU1042,'Braços de IP'!$E$9:$I$15,5,0))</f>
        <v/>
      </c>
      <c r="CX1042" s="26"/>
      <c r="CY1042" s="26"/>
      <c r="CZ1042" s="26"/>
      <c r="DA1042" s="26"/>
      <c r="DB1042" s="26"/>
      <c r="DC1042" s="26"/>
      <c r="DD1042" s="30">
        <f t="shared" si="1226"/>
        <v>30</v>
      </c>
      <c r="DE1042" s="31">
        <f t="shared" si="1227"/>
        <v>70</v>
      </c>
      <c r="DF1042" s="30">
        <f t="shared" si="1228"/>
        <v>100</v>
      </c>
      <c r="DG1042" s="32">
        <f t="shared" si="1229"/>
        <v>0.5714285714285714</v>
      </c>
      <c r="DH1042" s="33" t="s">
        <v>172</v>
      </c>
      <c r="DI1042" s="34"/>
      <c r="DJ1042" s="35"/>
      <c r="DK1042" s="16" t="s">
        <v>144</v>
      </c>
      <c r="DL1042" s="16"/>
      <c r="DN1042" s="36" t="e">
        <f t="shared" si="1230"/>
        <v>#VALUE!</v>
      </c>
    </row>
    <row r="1043" spans="2:118" ht="15.75" customHeight="1" x14ac:dyDescent="0.25">
      <c r="B1043" s="16">
        <v>261</v>
      </c>
      <c r="C1043" s="16" t="s">
        <v>174</v>
      </c>
      <c r="D1043" s="16" t="s">
        <v>745</v>
      </c>
      <c r="E1043" s="16">
        <v>-8.0580200000000008</v>
      </c>
      <c r="F1043" s="16">
        <v>-34.958485000000003</v>
      </c>
      <c r="G1043" s="16" t="s">
        <v>157</v>
      </c>
      <c r="H1043" s="17" t="s">
        <v>136</v>
      </c>
      <c r="I1043" s="16" t="s">
        <v>136</v>
      </c>
      <c r="J1043" s="17" t="s">
        <v>137</v>
      </c>
      <c r="K1043" s="18">
        <v>76</v>
      </c>
      <c r="L1043" s="17" t="s">
        <v>138</v>
      </c>
      <c r="M1043" s="17">
        <v>0</v>
      </c>
      <c r="N1043" s="16">
        <f t="shared" si="1221"/>
        <v>152</v>
      </c>
      <c r="O1043" s="17">
        <v>1</v>
      </c>
      <c r="P1043" s="17">
        <v>0</v>
      </c>
      <c r="Q1043" s="17">
        <v>4.0199999999999996</v>
      </c>
      <c r="R1043" s="16"/>
      <c r="S1043" s="16"/>
      <c r="T1043" s="16">
        <v>0</v>
      </c>
      <c r="U1043" s="17">
        <v>0</v>
      </c>
      <c r="V1043" s="17">
        <v>0</v>
      </c>
      <c r="W1043" s="17">
        <v>0</v>
      </c>
      <c r="X1043" s="17">
        <v>0</v>
      </c>
      <c r="Y1043" s="17">
        <v>0</v>
      </c>
      <c r="Z1043" s="17">
        <v>0</v>
      </c>
      <c r="AA1043" s="17" t="s">
        <v>161</v>
      </c>
      <c r="AB1043" s="17" t="s">
        <v>140</v>
      </c>
      <c r="AC1043" s="17">
        <v>38.97</v>
      </c>
      <c r="AD1043" s="17">
        <v>6.78</v>
      </c>
      <c r="AE1043" s="16">
        <v>1</v>
      </c>
      <c r="AF1043" s="17">
        <v>0.76</v>
      </c>
      <c r="AG1043" s="17">
        <v>1.85</v>
      </c>
      <c r="AH1043" s="17">
        <f t="shared" si="967"/>
        <v>1.0900000000000001</v>
      </c>
      <c r="AI1043" s="17" t="s">
        <v>136</v>
      </c>
      <c r="AJ1043" s="17" t="s">
        <v>136</v>
      </c>
      <c r="AK1043" s="17" t="s">
        <v>141</v>
      </c>
      <c r="AL1043" s="17" t="str">
        <f t="shared" si="1222"/>
        <v>erro</v>
      </c>
      <c r="AM1043" s="17"/>
      <c r="AN1043" s="17"/>
      <c r="AO1043" s="17">
        <v>0</v>
      </c>
      <c r="AP1043" s="17">
        <v>0</v>
      </c>
      <c r="AQ1043" s="17">
        <v>0</v>
      </c>
      <c r="AR1043" s="17" t="s">
        <v>136</v>
      </c>
      <c r="AS1043" s="19">
        <f t="shared" si="1233"/>
        <v>0</v>
      </c>
      <c r="AT1043" s="19"/>
      <c r="AU1043" s="19">
        <f>VLOOKUP(G1043,ABNT5101!$I$3:$J$9,2)</f>
        <v>7.5</v>
      </c>
      <c r="AV1043" s="19">
        <f>VLOOKUP(G1043,ABNT5101!$I$3:$M$9,5)</f>
        <v>0.18</v>
      </c>
      <c r="AW1043" s="17" t="str">
        <f>_xlfn.XLOOKUP(G1043,ABNT5101!I:I,ABNT5101!L:L)</f>
        <v>-</v>
      </c>
      <c r="AX1043" s="17">
        <f>_xlfn.XLOOKUP(G1043,ABNT5101!$I:$I,ABNT5101!M:M)</f>
        <v>0.18</v>
      </c>
      <c r="AY1043" s="17" t="str">
        <f>_xlfn.XLOOKUP(G1043,ABNT5101!$I:$I,ABNT5101!N:N)</f>
        <v>-</v>
      </c>
      <c r="AZ1043" s="17">
        <f>_xlfn.XLOOKUP(G1043,ABNT5101!$I:$I,ABNT5101!O:O)</f>
        <v>16</v>
      </c>
      <c r="BA1043" s="20" t="str">
        <f t="shared" si="1234"/>
        <v>NÃO ATENDE</v>
      </c>
      <c r="BB1043" s="21">
        <f t="shared" ref="BB1043:BC1043" si="1267">BE1043/AU1043-1</f>
        <v>-1</v>
      </c>
      <c r="BC1043" s="21">
        <f t="shared" si="1267"/>
        <v>-1</v>
      </c>
      <c r="BD1043" s="21" t="str">
        <f t="shared" si="1236"/>
        <v>-</v>
      </c>
      <c r="BE1043" s="22"/>
      <c r="BF1043" s="22"/>
      <c r="BG1043" s="22"/>
      <c r="BH1043" s="22"/>
      <c r="BI1043" s="23"/>
      <c r="BJ1043" s="22"/>
      <c r="BK1043" s="20" t="str">
        <f t="shared" si="1237"/>
        <v>NÃO ATENDE</v>
      </c>
      <c r="BL1043" s="20" t="str">
        <f t="shared" si="1238"/>
        <v>NÃO ATENDE</v>
      </c>
      <c r="BM1043" s="20" t="str">
        <f t="shared" si="1239"/>
        <v>NÃO ATENDE</v>
      </c>
      <c r="BN1043" s="20" t="str">
        <f t="shared" si="1240"/>
        <v>ATENDE</v>
      </c>
      <c r="BO1043" s="24" t="str">
        <f t="shared" si="1241"/>
        <v>C5</v>
      </c>
      <c r="BP1043" s="24" t="str">
        <f t="shared" si="1264"/>
        <v>-</v>
      </c>
      <c r="BQ1043" s="25" t="e">
        <f t="shared" si="1060"/>
        <v>#VALUE!</v>
      </c>
      <c r="BR1043" s="22"/>
      <c r="BS1043" s="22"/>
      <c r="BT1043" s="24" t="str">
        <f>IF(BP1043="-","-",_xlfn.XLOOKUP(BP1043,ABNT5101!$B$4:$B$9,ABNT5101!$C$4:$C$9))</f>
        <v>-</v>
      </c>
      <c r="BU1043" s="24" t="str">
        <f>IF(BP1043="-","-",_xlfn.XLOOKUP(BP1043,ABNT5101!$B$4:$B$9,ABNT5101!$D$4:$D$9))</f>
        <v>-</v>
      </c>
      <c r="BV1043" s="20" t="str">
        <f t="shared" si="1242"/>
        <v>-</v>
      </c>
      <c r="BW1043" s="20" t="str">
        <f t="shared" si="1061"/>
        <v>-</v>
      </c>
      <c r="BX1043" s="20" t="str">
        <f t="shared" si="1243"/>
        <v>-</v>
      </c>
      <c r="BY1043" s="24" t="str">
        <f t="shared" si="1218"/>
        <v>-</v>
      </c>
      <c r="BZ1043" s="25" t="e">
        <f t="shared" si="1244"/>
        <v>#VALUE!</v>
      </c>
      <c r="CA1043" s="24"/>
      <c r="CB1043" s="24"/>
      <c r="CC1043" s="20" t="str">
        <f>IF(BY1043="-","-",_xlfn.XLOOKUP(BY1043,ABNT5101!$B$4:$B$9,ABNT5101!$C$4:$C$9))</f>
        <v>-</v>
      </c>
      <c r="CD1043" s="24" t="str">
        <f>IF(BY1043="-","-",_xlfn.XLOOKUP(BY1043,ABNT5101!$B$4:$B$9,ABNT5101!$D$4:$D$9))</f>
        <v>-</v>
      </c>
      <c r="CE1043" s="20" t="str">
        <f t="shared" si="1245"/>
        <v>-</v>
      </c>
      <c r="CF1043" s="20" t="str">
        <f t="shared" si="1246"/>
        <v>-</v>
      </c>
      <c r="CG1043" s="20" t="str">
        <f t="shared" si="1040"/>
        <v>-</v>
      </c>
      <c r="CH1043" s="26" t="e">
        <f>_xlfn.XLOOKUP(CI1043,'Banco de dados'!$B:$B,'Banco de dados'!$D:$D)</f>
        <v>#N/A</v>
      </c>
      <c r="CI1043" s="27"/>
      <c r="CJ1043" s="26" t="e">
        <f>_xlfn.XLOOKUP(CI1043,'Banco de dados'!$B:$B,'Banco de dados'!$E:$E)</f>
        <v>#N/A</v>
      </c>
      <c r="CK1043" s="26"/>
      <c r="CL1043" s="26" t="e">
        <f>IF(CK1043="-","-",_xlfn.XLOOKUP(CK1043,'Banco de dados'!$B:$B,'Banco de dados'!$E:$E))</f>
        <v>#N/A</v>
      </c>
      <c r="CM1043" s="28">
        <f t="shared" si="1225"/>
        <v>1</v>
      </c>
      <c r="CN1043" s="26" t="e">
        <f>_xlfn.XLOOKUP(CI1043,'Banco de dados'!$B:$B,'Banco de dados'!$H:$H)</f>
        <v>#N/A</v>
      </c>
      <c r="CO1043" s="26" t="e">
        <f t="array" aca="1" ref="CO1043" ca="1">_xludf.XLOOKUP(CK1043,'Banco de dados'!$B:$B,'Banco de dados'!$H:$H)</f>
        <v>#NAME?</v>
      </c>
      <c r="CP1043" s="26" t="e">
        <f t="array" aca="1" ref="CP1043" ca="1">_xludf.XLOOKUP(CI1043,'Banco de dados'!$B:$B,'Banco de dados'!$F:$F)</f>
        <v>#NAME?</v>
      </c>
      <c r="CQ1043" s="26" t="e">
        <f t="array" aca="1" ref="CQ1043" ca="1">_xludf.XLOOKUP(CK1043,'Banco de dados'!$B:$B,'Banco de dados'!$F:$F)</f>
        <v>#NAME?</v>
      </c>
      <c r="CR1043" s="27">
        <v>0</v>
      </c>
      <c r="CS1043" s="27"/>
      <c r="CT1043" s="26" t="str">
        <f>IF(AG1043=0.5,"Suporte",IF(AND(AG1043&gt;='Braços de IP'!$B$9,AG1043&lt;='Braços de IP'!$D$9),'Braços de IP'!$E$9,IF(AND(AG1043&gt;='Braços de IP'!$B$10,AG1043&lt;='Braços de IP'!$D$10),'Braços de IP'!$E$10,IF(AND(AG1043&gt;='Braços de IP'!$B$11,AG1043&lt;='Braços de IP'!$D$11),'Braços de IP'!$E$11,IF(AND(AG1043&gt;='Braços de IP'!$B$12,AG1043&lt;='Braços de IP'!$D$12),'Braços de IP'!$E$12,IF(AND(AG1043&gt;='Braços de IP'!$B$13,AG1043&lt;='Braços de IP'!$D$13),'Braços de IP'!$E$13,IF(AND(AG1043&gt;='Braços de IP'!$B$14,AG1043&lt;='Braços de IP'!$D$14),'Braços de IP'!$E$14,"ERRO")))))))</f>
        <v>Médio I</v>
      </c>
      <c r="CU1043" s="27"/>
      <c r="CV1043" s="26" t="str">
        <f>IF($CU1043="","",VLOOKUP($CU1043,'Braços de IP'!$E$9:$I$15,2,0))</f>
        <v/>
      </c>
      <c r="CW1043" s="29" t="str">
        <f>IF($CU1043="","",VLOOKUP($CU1043,'Braços de IP'!$E$9:$I$15,5,0))</f>
        <v/>
      </c>
      <c r="CX1043" s="26"/>
      <c r="CY1043" s="26"/>
      <c r="CZ1043" s="26"/>
      <c r="DA1043" s="26"/>
      <c r="DB1043" s="26"/>
      <c r="DC1043" s="26"/>
      <c r="DD1043" s="30" t="e">
        <f t="shared" si="1226"/>
        <v>#N/A</v>
      </c>
      <c r="DE1043" s="31">
        <f t="shared" si="1227"/>
        <v>76</v>
      </c>
      <c r="DF1043" s="30" t="e">
        <f t="shared" si="1228"/>
        <v>#N/A</v>
      </c>
      <c r="DG1043" s="32" t="e">
        <f t="shared" si="1229"/>
        <v>#N/A</v>
      </c>
      <c r="DH1043" s="33" t="s">
        <v>172</v>
      </c>
      <c r="DI1043" s="34"/>
      <c r="DJ1043" s="35"/>
      <c r="DK1043" s="16" t="s">
        <v>144</v>
      </c>
      <c r="DL1043" s="16"/>
      <c r="DN1043" s="36" t="e">
        <f t="shared" si="1230"/>
        <v>#VALUE!</v>
      </c>
    </row>
    <row r="1044" spans="2:118" ht="15.75" customHeight="1" x14ac:dyDescent="0.25">
      <c r="B1044" s="16">
        <v>261</v>
      </c>
      <c r="C1044" s="16" t="s">
        <v>174</v>
      </c>
      <c r="D1044" s="16" t="s">
        <v>745</v>
      </c>
      <c r="E1044" s="16">
        <v>-8.0580200000000008</v>
      </c>
      <c r="F1044" s="16">
        <v>-34.958485000000003</v>
      </c>
      <c r="G1044" s="16" t="s">
        <v>157</v>
      </c>
      <c r="H1044" s="17" t="s">
        <v>136</v>
      </c>
      <c r="I1044" s="16" t="s">
        <v>136</v>
      </c>
      <c r="J1044" s="17" t="s">
        <v>137</v>
      </c>
      <c r="K1044" s="18">
        <v>76</v>
      </c>
      <c r="L1044" s="17" t="s">
        <v>138</v>
      </c>
      <c r="M1044" s="17">
        <v>0</v>
      </c>
      <c r="N1044" s="16">
        <f t="shared" si="1221"/>
        <v>152</v>
      </c>
      <c r="O1044" s="17">
        <v>1</v>
      </c>
      <c r="P1044" s="17">
        <v>0</v>
      </c>
      <c r="Q1044" s="17">
        <v>4.0199999999999996</v>
      </c>
      <c r="R1044" s="16"/>
      <c r="S1044" s="16"/>
      <c r="T1044" s="16">
        <v>0</v>
      </c>
      <c r="U1044" s="17">
        <v>0</v>
      </c>
      <c r="V1044" s="17">
        <v>0</v>
      </c>
      <c r="W1044" s="17">
        <v>0</v>
      </c>
      <c r="X1044" s="17">
        <v>0</v>
      </c>
      <c r="Y1044" s="17">
        <v>0</v>
      </c>
      <c r="Z1044" s="17">
        <v>0</v>
      </c>
      <c r="AA1044" s="17" t="s">
        <v>161</v>
      </c>
      <c r="AB1044" s="17" t="s">
        <v>140</v>
      </c>
      <c r="AC1044" s="17">
        <v>38.97</v>
      </c>
      <c r="AD1044" s="17">
        <v>6.78</v>
      </c>
      <c r="AE1044" s="16">
        <v>1</v>
      </c>
      <c r="AF1044" s="17">
        <v>0.76</v>
      </c>
      <c r="AG1044" s="17">
        <v>1.85</v>
      </c>
      <c r="AH1044" s="17">
        <f t="shared" si="967"/>
        <v>1.0900000000000001</v>
      </c>
      <c r="AI1044" s="17" t="s">
        <v>136</v>
      </c>
      <c r="AJ1044" s="17" t="s">
        <v>136</v>
      </c>
      <c r="AK1044" s="17" t="s">
        <v>141</v>
      </c>
      <c r="AL1044" s="17" t="str">
        <f t="shared" si="1222"/>
        <v>erro</v>
      </c>
      <c r="AM1044" s="17"/>
      <c r="AN1044" s="17"/>
      <c r="AO1044" s="17">
        <v>0</v>
      </c>
      <c r="AP1044" s="17">
        <v>0</v>
      </c>
      <c r="AQ1044" s="17">
        <v>0</v>
      </c>
      <c r="AR1044" s="17" t="s">
        <v>136</v>
      </c>
      <c r="AS1044" s="19">
        <f t="shared" si="1233"/>
        <v>0</v>
      </c>
      <c r="AT1044" s="19"/>
      <c r="AU1044" s="19">
        <f>VLOOKUP(G1044,ABNT5101!$I$3:$J$9,2)</f>
        <v>7.5</v>
      </c>
      <c r="AV1044" s="19">
        <f>VLOOKUP(G1044,ABNT5101!$I$3:$M$9,5)</f>
        <v>0.18</v>
      </c>
      <c r="AW1044" s="17" t="str">
        <f>_xlfn.XLOOKUP(G1044,ABNT5101!I:I,ABNT5101!L:L)</f>
        <v>-</v>
      </c>
      <c r="AX1044" s="17">
        <f>_xlfn.XLOOKUP(G1044,ABNT5101!$I:$I,ABNT5101!M:M)</f>
        <v>0.18</v>
      </c>
      <c r="AY1044" s="17" t="str">
        <f>_xlfn.XLOOKUP(G1044,ABNT5101!$I:$I,ABNT5101!N:N)</f>
        <v>-</v>
      </c>
      <c r="AZ1044" s="17">
        <f>_xlfn.XLOOKUP(G1044,ABNT5101!$I:$I,ABNT5101!O:O)</f>
        <v>16</v>
      </c>
      <c r="BA1044" s="20" t="str">
        <f t="shared" si="1234"/>
        <v>NÃO ATENDE</v>
      </c>
      <c r="BB1044" s="21">
        <f t="shared" ref="BB1044:BC1044" si="1268">BE1044/AU1044-1</f>
        <v>-1</v>
      </c>
      <c r="BC1044" s="21">
        <f t="shared" si="1268"/>
        <v>-1</v>
      </c>
      <c r="BD1044" s="21" t="str">
        <f t="shared" si="1236"/>
        <v>-</v>
      </c>
      <c r="BE1044" s="22"/>
      <c r="BF1044" s="22"/>
      <c r="BG1044" s="22"/>
      <c r="BH1044" s="22"/>
      <c r="BI1044" s="23"/>
      <c r="BJ1044" s="22"/>
      <c r="BK1044" s="20" t="str">
        <f t="shared" si="1237"/>
        <v>NÃO ATENDE</v>
      </c>
      <c r="BL1044" s="20" t="str">
        <f t="shared" si="1238"/>
        <v>NÃO ATENDE</v>
      </c>
      <c r="BM1044" s="20" t="str">
        <f t="shared" si="1239"/>
        <v>NÃO ATENDE</v>
      </c>
      <c r="BN1044" s="20" t="str">
        <f t="shared" si="1240"/>
        <v>ATENDE</v>
      </c>
      <c r="BO1044" s="24" t="str">
        <f t="shared" si="1241"/>
        <v>C5</v>
      </c>
      <c r="BP1044" s="24" t="str">
        <f t="shared" si="1264"/>
        <v>-</v>
      </c>
      <c r="BQ1044" s="25" t="e">
        <f t="shared" si="1060"/>
        <v>#VALUE!</v>
      </c>
      <c r="BR1044" s="22"/>
      <c r="BS1044" s="22"/>
      <c r="BT1044" s="24" t="str">
        <f>IF(BP1044="-","-",_xlfn.XLOOKUP(BP1044,ABNT5101!$B$4:$B$9,ABNT5101!$C$4:$C$9))</f>
        <v>-</v>
      </c>
      <c r="BU1044" s="24" t="str">
        <f>IF(BP1044="-","-",_xlfn.XLOOKUP(BP1044,ABNT5101!$B$4:$B$9,ABNT5101!$D$4:$D$9))</f>
        <v>-</v>
      </c>
      <c r="BV1044" s="20" t="str">
        <f t="shared" si="1242"/>
        <v>-</v>
      </c>
      <c r="BW1044" s="20" t="str">
        <f t="shared" si="1061"/>
        <v>-</v>
      </c>
      <c r="BX1044" s="20" t="str">
        <f t="shared" si="1243"/>
        <v>-</v>
      </c>
      <c r="BY1044" s="24" t="str">
        <f t="shared" si="1218"/>
        <v>-</v>
      </c>
      <c r="BZ1044" s="25" t="e">
        <f t="shared" si="1244"/>
        <v>#VALUE!</v>
      </c>
      <c r="CA1044" s="24"/>
      <c r="CB1044" s="24"/>
      <c r="CC1044" s="20" t="str">
        <f>IF(BY1044="-","-",_xlfn.XLOOKUP(BY1044,ABNT5101!$B$4:$B$9,ABNT5101!$C$4:$C$9))</f>
        <v>-</v>
      </c>
      <c r="CD1044" s="24" t="str">
        <f>IF(BY1044="-","-",_xlfn.XLOOKUP(BY1044,ABNT5101!$B$4:$B$9,ABNT5101!$D$4:$D$9))</f>
        <v>-</v>
      </c>
      <c r="CE1044" s="20" t="str">
        <f t="shared" si="1245"/>
        <v>-</v>
      </c>
      <c r="CF1044" s="20" t="str">
        <f t="shared" si="1246"/>
        <v>-</v>
      </c>
      <c r="CG1044" s="20" t="str">
        <f t="shared" si="1040"/>
        <v>-</v>
      </c>
      <c r="CH1044" s="26" t="e">
        <f>_xlfn.XLOOKUP(CI1044,'Banco de dados'!$B:$B,'Banco de dados'!$D:$D)</f>
        <v>#N/A</v>
      </c>
      <c r="CI1044" s="27"/>
      <c r="CJ1044" s="26" t="e">
        <f>_xlfn.XLOOKUP(CI1044,'Banco de dados'!$B:$B,'Banco de dados'!$E:$E)</f>
        <v>#N/A</v>
      </c>
      <c r="CK1044" s="26"/>
      <c r="CL1044" s="26" t="e">
        <f>IF(CK1044="-","-",_xlfn.XLOOKUP(CK1044,'Banco de dados'!$B:$B,'Banco de dados'!$E:$E))</f>
        <v>#N/A</v>
      </c>
      <c r="CM1044" s="28">
        <f t="shared" si="1225"/>
        <v>1</v>
      </c>
      <c r="CN1044" s="26" t="e">
        <f>_xlfn.XLOOKUP(CI1044,'Banco de dados'!$B:$B,'Banco de dados'!$H:$H)</f>
        <v>#N/A</v>
      </c>
      <c r="CO1044" s="26" t="e">
        <f t="array" aca="1" ref="CO1044" ca="1">_xludf.XLOOKUP(CK1044,'Banco de dados'!$B:$B,'Banco de dados'!$H:$H)</f>
        <v>#NAME?</v>
      </c>
      <c r="CP1044" s="26" t="e">
        <f t="array" aca="1" ref="CP1044" ca="1">_xludf.XLOOKUP(CI1044,'Banco de dados'!$B:$B,'Banco de dados'!$F:$F)</f>
        <v>#NAME?</v>
      </c>
      <c r="CQ1044" s="26" t="e">
        <f t="array" aca="1" ref="CQ1044" ca="1">_xludf.XLOOKUP(CK1044,'Banco de dados'!$B:$B,'Banco de dados'!$F:$F)</f>
        <v>#NAME?</v>
      </c>
      <c r="CR1044" s="27">
        <v>0</v>
      </c>
      <c r="CS1044" s="27">
        <v>5</v>
      </c>
      <c r="CT1044" s="26" t="str">
        <f>IF(AG1044=0.5,"Suporte",IF(AND(AG1044&gt;='Braços de IP'!$B$9,AG1044&lt;='Braços de IP'!$D$9),'Braços de IP'!$E$9,IF(AND(AG1044&gt;='Braços de IP'!$B$10,AG1044&lt;='Braços de IP'!$D$10),'Braços de IP'!$E$10,IF(AND(AG1044&gt;='Braços de IP'!$B$11,AG1044&lt;='Braços de IP'!$D$11),'Braços de IP'!$E$11,IF(AND(AG1044&gt;='Braços de IP'!$B$12,AG1044&lt;='Braços de IP'!$D$12),'Braços de IP'!$E$12,IF(AND(AG1044&gt;='Braços de IP'!$B$13,AG1044&lt;='Braços de IP'!$D$13),'Braços de IP'!$E$13,IF(AND(AG1044&gt;='Braços de IP'!$B$14,AG1044&lt;='Braços de IP'!$D$14),'Braços de IP'!$E$14,"ERRO")))))))</f>
        <v>Médio I</v>
      </c>
      <c r="CU1044" s="27"/>
      <c r="CV1044" s="26" t="str">
        <f>IF($CU1044="","",VLOOKUP($CU1044,'Braços de IP'!$E$9:$I$15,2,0))</f>
        <v/>
      </c>
      <c r="CW1044" s="29" t="str">
        <f>IF($CU1044="","",VLOOKUP($CU1044,'Braços de IP'!$E$9:$I$15,5,0))</f>
        <v/>
      </c>
      <c r="CX1044" s="26"/>
      <c r="CY1044" s="26"/>
      <c r="CZ1044" s="26"/>
      <c r="DA1044" s="26"/>
      <c r="DB1044" s="26"/>
      <c r="DC1044" s="26"/>
      <c r="DD1044" s="30" t="e">
        <f t="shared" si="1226"/>
        <v>#N/A</v>
      </c>
      <c r="DE1044" s="31">
        <f t="shared" si="1227"/>
        <v>76</v>
      </c>
      <c r="DF1044" s="30" t="e">
        <f t="shared" si="1228"/>
        <v>#N/A</v>
      </c>
      <c r="DG1044" s="32" t="e">
        <f t="shared" si="1229"/>
        <v>#N/A</v>
      </c>
      <c r="DH1044" s="33" t="s">
        <v>172</v>
      </c>
      <c r="DI1044" s="34"/>
      <c r="DJ1044" s="35"/>
      <c r="DK1044" s="16" t="s">
        <v>144</v>
      </c>
      <c r="DL1044" s="16"/>
      <c r="DN1044" s="36" t="e">
        <f t="shared" si="1230"/>
        <v>#VALUE!</v>
      </c>
    </row>
    <row r="1045" spans="2:118" ht="15.75" customHeight="1" x14ac:dyDescent="0.25">
      <c r="B1045" s="16">
        <v>261</v>
      </c>
      <c r="C1045" s="16" t="s">
        <v>174</v>
      </c>
      <c r="D1045" s="16" t="s">
        <v>745</v>
      </c>
      <c r="E1045" s="16">
        <v>-8.0580200000000008</v>
      </c>
      <c r="F1045" s="16">
        <v>-34.958485000000003</v>
      </c>
      <c r="G1045" s="16" t="s">
        <v>157</v>
      </c>
      <c r="H1045" s="17" t="s">
        <v>136</v>
      </c>
      <c r="I1045" s="16" t="s">
        <v>136</v>
      </c>
      <c r="J1045" s="17" t="s">
        <v>137</v>
      </c>
      <c r="K1045" s="18">
        <v>76</v>
      </c>
      <c r="L1045" s="17" t="s">
        <v>138</v>
      </c>
      <c r="M1045" s="17">
        <v>0</v>
      </c>
      <c r="N1045" s="16">
        <f t="shared" si="1221"/>
        <v>152</v>
      </c>
      <c r="O1045" s="17">
        <v>1</v>
      </c>
      <c r="P1045" s="17">
        <v>0</v>
      </c>
      <c r="Q1045" s="17">
        <v>4.0199999999999996</v>
      </c>
      <c r="R1045" s="16"/>
      <c r="S1045" s="16"/>
      <c r="T1045" s="16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 t="s">
        <v>161</v>
      </c>
      <c r="AB1045" s="17" t="s">
        <v>140</v>
      </c>
      <c r="AC1045" s="17">
        <v>38.97</v>
      </c>
      <c r="AD1045" s="17">
        <v>6.78</v>
      </c>
      <c r="AE1045" s="16">
        <v>1</v>
      </c>
      <c r="AF1045" s="17">
        <v>0.76</v>
      </c>
      <c r="AG1045" s="17">
        <v>1.85</v>
      </c>
      <c r="AH1045" s="17">
        <f t="shared" si="967"/>
        <v>1.0900000000000001</v>
      </c>
      <c r="AI1045" s="17" t="s">
        <v>136</v>
      </c>
      <c r="AJ1045" s="17" t="s">
        <v>136</v>
      </c>
      <c r="AK1045" s="17" t="s">
        <v>141</v>
      </c>
      <c r="AL1045" s="17" t="str">
        <f t="shared" si="1222"/>
        <v>erro</v>
      </c>
      <c r="AM1045" s="17"/>
      <c r="AN1045" s="17"/>
      <c r="AO1045" s="17">
        <v>0</v>
      </c>
      <c r="AP1045" s="17">
        <v>0</v>
      </c>
      <c r="AQ1045" s="17">
        <v>0</v>
      </c>
      <c r="AR1045" s="17" t="s">
        <v>136</v>
      </c>
      <c r="AS1045" s="19">
        <f t="shared" si="1233"/>
        <v>0</v>
      </c>
      <c r="AT1045" s="19"/>
      <c r="AU1045" s="19">
        <f>VLOOKUP(G1045,ABNT5101!$I$3:$J$9,2)</f>
        <v>7.5</v>
      </c>
      <c r="AV1045" s="19">
        <f>VLOOKUP(G1045,ABNT5101!$I$3:$M$9,5)</f>
        <v>0.18</v>
      </c>
      <c r="AW1045" s="17" t="str">
        <f>_xlfn.XLOOKUP(G1045,ABNT5101!I:I,ABNT5101!L:L)</f>
        <v>-</v>
      </c>
      <c r="AX1045" s="17">
        <f>_xlfn.XLOOKUP(G1045,ABNT5101!$I:$I,ABNT5101!M:M)</f>
        <v>0.18</v>
      </c>
      <c r="AY1045" s="17" t="str">
        <f>_xlfn.XLOOKUP(G1045,ABNT5101!$I:$I,ABNT5101!N:N)</f>
        <v>-</v>
      </c>
      <c r="AZ1045" s="17">
        <f>_xlfn.XLOOKUP(G1045,ABNT5101!$I:$I,ABNT5101!O:O)</f>
        <v>16</v>
      </c>
      <c r="BA1045" s="20" t="str">
        <f t="shared" si="1234"/>
        <v>NÃO ATENDE</v>
      </c>
      <c r="BB1045" s="21">
        <f t="shared" ref="BB1045:BC1045" si="1269">BE1045/AU1045-1</f>
        <v>-1</v>
      </c>
      <c r="BC1045" s="21">
        <f t="shared" si="1269"/>
        <v>-1</v>
      </c>
      <c r="BD1045" s="21" t="str">
        <f t="shared" si="1236"/>
        <v>-</v>
      </c>
      <c r="BE1045" s="22"/>
      <c r="BF1045" s="22"/>
      <c r="BG1045" s="22"/>
      <c r="BH1045" s="22"/>
      <c r="BI1045" s="23"/>
      <c r="BJ1045" s="22"/>
      <c r="BK1045" s="20" t="str">
        <f t="shared" si="1237"/>
        <v>NÃO ATENDE</v>
      </c>
      <c r="BL1045" s="20" t="str">
        <f t="shared" si="1238"/>
        <v>NÃO ATENDE</v>
      </c>
      <c r="BM1045" s="20" t="str">
        <f t="shared" si="1239"/>
        <v>NÃO ATENDE</v>
      </c>
      <c r="BN1045" s="20" t="str">
        <f t="shared" si="1240"/>
        <v>ATENDE</v>
      </c>
      <c r="BO1045" s="24" t="str">
        <f t="shared" si="1241"/>
        <v>C5</v>
      </c>
      <c r="BP1045" s="24" t="str">
        <f t="shared" si="1264"/>
        <v>-</v>
      </c>
      <c r="BQ1045" s="25" t="e">
        <f t="shared" si="1060"/>
        <v>#VALUE!</v>
      </c>
      <c r="BR1045" s="22"/>
      <c r="BS1045" s="22"/>
      <c r="BT1045" s="24" t="str">
        <f>IF(BP1045="-","-",_xlfn.XLOOKUP(BP1045,ABNT5101!$B$4:$B$9,ABNT5101!$C$4:$C$9))</f>
        <v>-</v>
      </c>
      <c r="BU1045" s="24" t="str">
        <f>IF(BP1045="-","-",_xlfn.XLOOKUP(BP1045,ABNT5101!$B$4:$B$9,ABNT5101!$D$4:$D$9))</f>
        <v>-</v>
      </c>
      <c r="BV1045" s="20" t="str">
        <f t="shared" si="1242"/>
        <v>-</v>
      </c>
      <c r="BW1045" s="20" t="str">
        <f t="shared" si="1061"/>
        <v>-</v>
      </c>
      <c r="BX1045" s="20" t="str">
        <f t="shared" si="1243"/>
        <v>-</v>
      </c>
      <c r="BY1045" s="24" t="str">
        <f t="shared" si="1218"/>
        <v>-</v>
      </c>
      <c r="BZ1045" s="25" t="e">
        <f t="shared" si="1244"/>
        <v>#VALUE!</v>
      </c>
      <c r="CA1045" s="24"/>
      <c r="CB1045" s="24"/>
      <c r="CC1045" s="20" t="str">
        <f>IF(BY1045="-","-",_xlfn.XLOOKUP(BY1045,ABNT5101!$B$4:$B$9,ABNT5101!$C$4:$C$9))</f>
        <v>-</v>
      </c>
      <c r="CD1045" s="24" t="str">
        <f>IF(BY1045="-","-",_xlfn.XLOOKUP(BY1045,ABNT5101!$B$4:$B$9,ABNT5101!$D$4:$D$9))</f>
        <v>-</v>
      </c>
      <c r="CE1045" s="20" t="str">
        <f t="shared" si="1245"/>
        <v>-</v>
      </c>
      <c r="CF1045" s="20" t="str">
        <f t="shared" si="1246"/>
        <v>-</v>
      </c>
      <c r="CG1045" s="20" t="str">
        <f t="shared" si="1040"/>
        <v>-</v>
      </c>
      <c r="CH1045" s="26" t="e">
        <f>_xlfn.XLOOKUP(CI1045,'Banco de dados'!$B:$B,'Banco de dados'!$D:$D)</f>
        <v>#N/A</v>
      </c>
      <c r="CI1045" s="27"/>
      <c r="CJ1045" s="26" t="e">
        <f>_xlfn.XLOOKUP(CI1045,'Banco de dados'!$B:$B,'Banco de dados'!$E:$E)</f>
        <v>#N/A</v>
      </c>
      <c r="CK1045" s="26"/>
      <c r="CL1045" s="26" t="e">
        <f>IF(CK1045="-","-",_xlfn.XLOOKUP(CK1045,'Banco de dados'!$B:$B,'Banco de dados'!$E:$E))</f>
        <v>#N/A</v>
      </c>
      <c r="CM1045" s="28">
        <f t="shared" si="1225"/>
        <v>1</v>
      </c>
      <c r="CN1045" s="26" t="e">
        <f>_xlfn.XLOOKUP(CI1045,'Banco de dados'!$B:$B,'Banco de dados'!$H:$H)</f>
        <v>#N/A</v>
      </c>
      <c r="CO1045" s="26" t="e">
        <f t="array" aca="1" ref="CO1045" ca="1">_xludf.XLOOKUP(CK1045,'Banco de dados'!$B:$B,'Banco de dados'!$H:$H)</f>
        <v>#NAME?</v>
      </c>
      <c r="CP1045" s="26" t="e">
        <f t="array" aca="1" ref="CP1045" ca="1">_xludf.XLOOKUP(CI1045,'Banco de dados'!$B:$B,'Banco de dados'!$F:$F)</f>
        <v>#NAME?</v>
      </c>
      <c r="CQ1045" s="26" t="e">
        <f t="array" aca="1" ref="CQ1045" ca="1">_xludf.XLOOKUP(CK1045,'Banco de dados'!$B:$B,'Banco de dados'!$F:$F)</f>
        <v>#NAME?</v>
      </c>
      <c r="CR1045" s="27">
        <v>0</v>
      </c>
      <c r="CS1045" s="27"/>
      <c r="CT1045" s="26" t="str">
        <f>IF(AG1045=0.5,"Suporte",IF(AND(AG1045&gt;='Braços de IP'!$B$9,AG1045&lt;='Braços de IP'!$D$9),'Braços de IP'!$E$9,IF(AND(AG1045&gt;='Braços de IP'!$B$10,AG1045&lt;='Braços de IP'!$D$10),'Braços de IP'!$E$10,IF(AND(AG1045&gt;='Braços de IP'!$B$11,AG1045&lt;='Braços de IP'!$D$11),'Braços de IP'!$E$11,IF(AND(AG1045&gt;='Braços de IP'!$B$12,AG1045&lt;='Braços de IP'!$D$12),'Braços de IP'!$E$12,IF(AND(AG1045&gt;='Braços de IP'!$B$13,AG1045&lt;='Braços de IP'!$D$13),'Braços de IP'!$E$13,IF(AND(AG1045&gt;='Braços de IP'!$B$14,AG1045&lt;='Braços de IP'!$D$14),'Braços de IP'!$E$14,"ERRO")))))))</f>
        <v>Médio I</v>
      </c>
      <c r="CU1045" s="27"/>
      <c r="CV1045" s="26" t="str">
        <f>IF($CU1045="","",VLOOKUP($CU1045,'Braços de IP'!$E$9:$I$15,2,0))</f>
        <v/>
      </c>
      <c r="CW1045" s="29" t="str">
        <f>IF($CU1045="","",VLOOKUP($CU1045,'Braços de IP'!$E$9:$I$15,5,0))</f>
        <v/>
      </c>
      <c r="CX1045" s="26"/>
      <c r="CY1045" s="26"/>
      <c r="CZ1045" s="26"/>
      <c r="DA1045" s="26"/>
      <c r="DB1045" s="26"/>
      <c r="DC1045" s="26"/>
      <c r="DD1045" s="30" t="e">
        <f t="shared" si="1226"/>
        <v>#N/A</v>
      </c>
      <c r="DE1045" s="31">
        <f t="shared" si="1227"/>
        <v>76</v>
      </c>
      <c r="DF1045" s="30" t="e">
        <f t="shared" si="1228"/>
        <v>#N/A</v>
      </c>
      <c r="DG1045" s="32" t="e">
        <f t="shared" si="1229"/>
        <v>#N/A</v>
      </c>
      <c r="DH1045" s="33" t="s">
        <v>172</v>
      </c>
      <c r="DI1045" s="34"/>
      <c r="DJ1045" s="35"/>
      <c r="DK1045" s="16" t="s">
        <v>144</v>
      </c>
      <c r="DL1045" s="16"/>
      <c r="DN1045" s="36" t="e">
        <f t="shared" si="1230"/>
        <v>#VALUE!</v>
      </c>
    </row>
    <row r="1046" spans="2:118" ht="15.75" customHeight="1" x14ac:dyDescent="0.25">
      <c r="B1046" s="16">
        <v>262</v>
      </c>
      <c r="C1046" s="16" t="s">
        <v>174</v>
      </c>
      <c r="D1046" s="16" t="s">
        <v>746</v>
      </c>
      <c r="E1046" s="16">
        <v>-8.0975160000000006</v>
      </c>
      <c r="F1046" s="16">
        <v>-34.933036999999999</v>
      </c>
      <c r="G1046" s="16" t="s">
        <v>157</v>
      </c>
      <c r="H1046" s="17" t="s">
        <v>136</v>
      </c>
      <c r="I1046" s="16" t="s">
        <v>136</v>
      </c>
      <c r="J1046" s="17" t="s">
        <v>137</v>
      </c>
      <c r="K1046" s="16">
        <v>76</v>
      </c>
      <c r="L1046" s="17" t="s">
        <v>138</v>
      </c>
      <c r="M1046" s="17">
        <v>0</v>
      </c>
      <c r="N1046" s="16">
        <v>300</v>
      </c>
      <c r="O1046" s="17">
        <v>1</v>
      </c>
      <c r="P1046" s="17">
        <v>0</v>
      </c>
      <c r="Q1046" s="17">
        <v>4</v>
      </c>
      <c r="R1046" s="16"/>
      <c r="S1046" s="16"/>
      <c r="T1046" s="16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 t="s">
        <v>139</v>
      </c>
      <c r="AB1046" s="17" t="s">
        <v>140</v>
      </c>
      <c r="AC1046" s="17">
        <v>40.4</v>
      </c>
      <c r="AD1046" s="17">
        <v>6.62</v>
      </c>
      <c r="AE1046" s="17">
        <v>1</v>
      </c>
      <c r="AF1046" s="17">
        <v>-0.36</v>
      </c>
      <c r="AG1046" s="17">
        <v>1.63</v>
      </c>
      <c r="AH1046" s="17">
        <f t="shared" si="967"/>
        <v>1.9899999999999998</v>
      </c>
      <c r="AI1046" s="17" t="s">
        <v>136</v>
      </c>
      <c r="AJ1046" s="17" t="s">
        <v>136</v>
      </c>
      <c r="AK1046" s="17" t="s">
        <v>141</v>
      </c>
      <c r="AL1046" s="17">
        <v>2</v>
      </c>
      <c r="AM1046" s="17"/>
      <c r="AN1046" s="17"/>
      <c r="AO1046" s="17">
        <v>0</v>
      </c>
      <c r="AP1046" s="17">
        <v>0</v>
      </c>
      <c r="AQ1046" s="17">
        <v>0</v>
      </c>
      <c r="AR1046" s="17" t="s">
        <v>136</v>
      </c>
      <c r="AS1046" s="19">
        <f t="shared" si="1233"/>
        <v>0</v>
      </c>
      <c r="AT1046" s="19"/>
      <c r="AU1046" s="19">
        <f>VLOOKUP(G1046,ABNT5101!$I$3:$J$9,2)</f>
        <v>7.5</v>
      </c>
      <c r="AV1046" s="19">
        <f>VLOOKUP(G1046,ABNT5101!$I$3:$M$9,5)</f>
        <v>0.18</v>
      </c>
      <c r="AW1046" s="17" t="str">
        <f>_xlfn.XLOOKUP(G1046,ABNT5101!I:I,ABNT5101!L:L)</f>
        <v>-</v>
      </c>
      <c r="AX1046" s="17">
        <f>_xlfn.XLOOKUP(G1046,ABNT5101!$I:$I,ABNT5101!M:M)</f>
        <v>0.18</v>
      </c>
      <c r="AY1046" s="17" t="str">
        <f>_xlfn.XLOOKUP(G1046,ABNT5101!$I:$I,ABNT5101!N:N)</f>
        <v>-</v>
      </c>
      <c r="AZ1046" s="17">
        <f>_xlfn.XLOOKUP(G1046,ABNT5101!$I:$I,ABNT5101!O:O)</f>
        <v>16</v>
      </c>
      <c r="BA1046" s="20" t="str">
        <f t="shared" si="1234"/>
        <v>NÃO ATENDE</v>
      </c>
      <c r="BB1046" s="21">
        <f t="shared" ref="BB1046:BC1046" si="1270">BE1046/AU1046-1</f>
        <v>-1</v>
      </c>
      <c r="BC1046" s="21">
        <f t="shared" si="1270"/>
        <v>-1</v>
      </c>
      <c r="BD1046" s="21" t="str">
        <f t="shared" si="1236"/>
        <v>-</v>
      </c>
      <c r="BE1046" s="22"/>
      <c r="BF1046" s="22"/>
      <c r="BG1046" s="22"/>
      <c r="BH1046" s="22"/>
      <c r="BI1046" s="23"/>
      <c r="BJ1046" s="22"/>
      <c r="BK1046" s="20" t="str">
        <f t="shared" si="1237"/>
        <v>NÃO ATENDE</v>
      </c>
      <c r="BL1046" s="20" t="str">
        <f t="shared" si="1238"/>
        <v>NÃO ATENDE</v>
      </c>
      <c r="BM1046" s="20" t="str">
        <f t="shared" si="1239"/>
        <v>NÃO ATENDE</v>
      </c>
      <c r="BN1046" s="20" t="str">
        <f t="shared" si="1240"/>
        <v>ATENDE</v>
      </c>
      <c r="BO1046" s="24" t="str">
        <f t="shared" si="1241"/>
        <v>C5</v>
      </c>
      <c r="BP1046" s="24" t="s">
        <v>275</v>
      </c>
      <c r="BQ1046" s="25">
        <f t="shared" si="1060"/>
        <v>-1</v>
      </c>
      <c r="BR1046" s="22"/>
      <c r="BS1046" s="22"/>
      <c r="BT1046" s="24">
        <f>IF(BP1046="-","-",_xlfn.XLOOKUP(BP1046,ABNT5101!$B$4:$B$9,ABNT5101!$C$4:$C$9))</f>
        <v>7.5</v>
      </c>
      <c r="BU1046" s="24">
        <f>IF(BP1046="-","-",_xlfn.XLOOKUP(BP1046,ABNT5101!$B$4:$B$9,ABNT5101!$D$4:$D$9))</f>
        <v>1.5</v>
      </c>
      <c r="BV1046" s="20" t="str">
        <f t="shared" si="1242"/>
        <v>NÃO ATENDE</v>
      </c>
      <c r="BW1046" s="20" t="str">
        <f t="shared" si="1061"/>
        <v>NÃO ATENDE</v>
      </c>
      <c r="BX1046" s="20" t="str">
        <f t="shared" si="1243"/>
        <v>NÃO ATENDE</v>
      </c>
      <c r="BY1046" s="24" t="str">
        <f t="shared" si="1218"/>
        <v>P4</v>
      </c>
      <c r="BZ1046" s="25">
        <f t="shared" si="1244"/>
        <v>-1</v>
      </c>
      <c r="CA1046" s="24"/>
      <c r="CB1046" s="24"/>
      <c r="CC1046" s="20">
        <f>IF(BY1046="-","-",_xlfn.XLOOKUP(BY1046,ABNT5101!$B$4:$B$9,ABNT5101!$C$4:$C$9))</f>
        <v>7.5</v>
      </c>
      <c r="CD1046" s="24">
        <f>IF(BY1046="-","-",_xlfn.XLOOKUP(BY1046,ABNT5101!$B$4:$B$9,ABNT5101!$D$4:$D$9))</f>
        <v>1.5</v>
      </c>
      <c r="CE1046" s="20" t="str">
        <f t="shared" si="1245"/>
        <v>NÃO ATENDE</v>
      </c>
      <c r="CF1046" s="20" t="str">
        <f t="shared" si="1246"/>
        <v>NÃO ATENDE</v>
      </c>
      <c r="CG1046" s="20" t="str">
        <f t="shared" si="1040"/>
        <v>NÃO ATENDE</v>
      </c>
      <c r="CH1046" s="26" t="e">
        <f>_xlfn.XLOOKUP(CI1046,'Banco de dados'!$B:$B,'Banco de dados'!$D:$D)</f>
        <v>#N/A</v>
      </c>
      <c r="CI1046" s="27"/>
      <c r="CJ1046" s="26" t="e">
        <f>_xlfn.XLOOKUP(CI1046,'Banco de dados'!$B:$B,'Banco de dados'!$E:$E)</f>
        <v>#N/A</v>
      </c>
      <c r="CK1046" s="26"/>
      <c r="CL1046" s="26" t="e">
        <f>IF(CK1046="-","-",_xlfn.XLOOKUP(CK1046,'Banco de dados'!$B:$B,'Banco de dados'!$E:$E))</f>
        <v>#N/A</v>
      </c>
      <c r="CM1046" s="28">
        <v>1</v>
      </c>
      <c r="CN1046" s="26" t="e">
        <f>_xlfn.XLOOKUP(CI1046,'Banco de dados'!$B:$B,'Banco de dados'!$H:$H)</f>
        <v>#N/A</v>
      </c>
      <c r="CO1046" s="26" t="e">
        <f t="array" aca="1" ref="CO1046" ca="1">_xludf.XLOOKUP(CK1046,'Banco de dados'!$B:$B,'Banco de dados'!$H:$H)</f>
        <v>#NAME?</v>
      </c>
      <c r="CP1046" s="26" t="e">
        <f t="array" aca="1" ref="CP1046" ca="1">_xludf.XLOOKUP(CI1046,'Banco de dados'!$B:$B,'Banco de dados'!$F:$F)</f>
        <v>#NAME?</v>
      </c>
      <c r="CQ1046" s="26" t="e">
        <f t="array" aca="1" ref="CQ1046" ca="1">_xludf.XLOOKUP(CK1046,'Banco de dados'!$B:$B,'Banco de dados'!$F:$F)</f>
        <v>#NAME?</v>
      </c>
      <c r="CR1046" s="27">
        <v>0</v>
      </c>
      <c r="CS1046" s="27">
        <v>2</v>
      </c>
      <c r="CT1046" s="26" t="str">
        <f>IF(AG1046=0.5,"Suporte",IF(AND(AG1046&gt;='Braços de IP'!$B$9,AG1046&lt;='Braços de IP'!$D$9),'Braços de IP'!$E$9,IF(AND(AG1046&gt;='Braços de IP'!$B$10,AG1046&lt;='Braços de IP'!$D$10),'Braços de IP'!$E$10,IF(AND(AG1046&gt;='Braços de IP'!$B$11,AG1046&lt;='Braços de IP'!$D$11),'Braços de IP'!$E$11,IF(AND(AG1046&gt;='Braços de IP'!$B$12,AG1046&lt;='Braços de IP'!$D$12),'Braços de IP'!$E$12,IF(AND(AG1046&gt;='Braços de IP'!$B$13,AG1046&lt;='Braços de IP'!$D$13),'Braços de IP'!$E$13,IF(AND(AG1046&gt;='Braços de IP'!$B$14,AG1046&lt;='Braços de IP'!$D$14),'Braços de IP'!$E$14,"ERRO")))))))</f>
        <v>Médio I</v>
      </c>
      <c r="CU1046" s="27"/>
      <c r="CV1046" s="26" t="str">
        <f>IF($CU1046="","",VLOOKUP($CU1046,'Braços de IP'!$E$9:$I$15,2,0))</f>
        <v/>
      </c>
      <c r="CW1046" s="29" t="str">
        <f>IF($CU1046="","",VLOOKUP($CU1046,'Braços de IP'!$E$9:$I$15,5,0))</f>
        <v/>
      </c>
      <c r="CX1046" s="26"/>
      <c r="CY1046" s="26"/>
      <c r="CZ1046" s="26"/>
      <c r="DA1046" s="26"/>
      <c r="DB1046" s="26"/>
      <c r="DC1046" s="26"/>
      <c r="DD1046" s="30">
        <v>50</v>
      </c>
      <c r="DE1046" s="31">
        <v>150</v>
      </c>
      <c r="DF1046" s="30">
        <v>200</v>
      </c>
      <c r="DG1046" s="32">
        <v>0.66666666666666674</v>
      </c>
      <c r="DH1046" s="34" t="s">
        <v>710</v>
      </c>
      <c r="DI1046" s="35"/>
      <c r="DJ1046" s="16"/>
      <c r="DK1046" s="16" t="s">
        <v>144</v>
      </c>
      <c r="DL1046" s="16"/>
      <c r="DM1046" s="36">
        <v>0.66666666666666663</v>
      </c>
    </row>
    <row r="1047" spans="2:118" ht="15.75" customHeight="1" x14ac:dyDescent="0.25">
      <c r="B1047" s="16">
        <v>262</v>
      </c>
      <c r="C1047" s="16" t="s">
        <v>174</v>
      </c>
      <c r="D1047" s="16" t="s">
        <v>746</v>
      </c>
      <c r="E1047" s="16">
        <v>-8.0975160000000006</v>
      </c>
      <c r="F1047" s="16">
        <v>-34.933036999999999</v>
      </c>
      <c r="G1047" s="16" t="s">
        <v>157</v>
      </c>
      <c r="H1047" s="17" t="s">
        <v>136</v>
      </c>
      <c r="I1047" s="16" t="s">
        <v>136</v>
      </c>
      <c r="J1047" s="17" t="s">
        <v>137</v>
      </c>
      <c r="K1047" s="16">
        <v>76</v>
      </c>
      <c r="L1047" s="17" t="s">
        <v>138</v>
      </c>
      <c r="M1047" s="17">
        <v>0</v>
      </c>
      <c r="N1047" s="16">
        <v>300</v>
      </c>
      <c r="O1047" s="17">
        <v>1</v>
      </c>
      <c r="P1047" s="17">
        <v>0</v>
      </c>
      <c r="Q1047" s="17">
        <v>4</v>
      </c>
      <c r="R1047" s="16"/>
      <c r="S1047" s="16"/>
      <c r="T1047" s="16">
        <v>0</v>
      </c>
      <c r="U1047" s="17">
        <v>0</v>
      </c>
      <c r="V1047" s="17">
        <v>0</v>
      </c>
      <c r="W1047" s="17">
        <v>0</v>
      </c>
      <c r="X1047" s="17">
        <v>0</v>
      </c>
      <c r="Y1047" s="17">
        <v>0</v>
      </c>
      <c r="Z1047" s="17">
        <v>0</v>
      </c>
      <c r="AA1047" s="17" t="s">
        <v>139</v>
      </c>
      <c r="AB1047" s="17" t="s">
        <v>140</v>
      </c>
      <c r="AC1047" s="17">
        <v>40.4</v>
      </c>
      <c r="AD1047" s="17">
        <v>6.62</v>
      </c>
      <c r="AE1047" s="17">
        <v>1</v>
      </c>
      <c r="AF1047" s="17">
        <v>-0.36</v>
      </c>
      <c r="AG1047" s="17">
        <v>1.63</v>
      </c>
      <c r="AH1047" s="17">
        <f t="shared" si="967"/>
        <v>1.9899999999999998</v>
      </c>
      <c r="AI1047" s="17" t="s">
        <v>136</v>
      </c>
      <c r="AJ1047" s="17" t="s">
        <v>136</v>
      </c>
      <c r="AK1047" s="17" t="s">
        <v>141</v>
      </c>
      <c r="AL1047" s="17">
        <v>2</v>
      </c>
      <c r="AM1047" s="17"/>
      <c r="AN1047" s="17"/>
      <c r="AO1047" s="17">
        <v>0</v>
      </c>
      <c r="AP1047" s="17">
        <v>0</v>
      </c>
      <c r="AQ1047" s="17">
        <v>0</v>
      </c>
      <c r="AR1047" s="17" t="s">
        <v>136</v>
      </c>
      <c r="AS1047" s="19">
        <f t="shared" si="1233"/>
        <v>0</v>
      </c>
      <c r="AT1047" s="19"/>
      <c r="AU1047" s="19">
        <f>VLOOKUP(G1047,ABNT5101!$I$3:$J$9,2)</f>
        <v>7.5</v>
      </c>
      <c r="AV1047" s="19">
        <f>VLOOKUP(G1047,ABNT5101!$I$3:$M$9,5)</f>
        <v>0.18</v>
      </c>
      <c r="AW1047" s="17" t="str">
        <f>_xlfn.XLOOKUP(G1047,ABNT5101!I:I,ABNT5101!L:L)</f>
        <v>-</v>
      </c>
      <c r="AX1047" s="17">
        <f>_xlfn.XLOOKUP(G1047,ABNT5101!$I:$I,ABNT5101!M:M)</f>
        <v>0.18</v>
      </c>
      <c r="AY1047" s="17" t="str">
        <f>_xlfn.XLOOKUP(G1047,ABNT5101!$I:$I,ABNT5101!N:N)</f>
        <v>-</v>
      </c>
      <c r="AZ1047" s="17">
        <f>_xlfn.XLOOKUP(G1047,ABNT5101!$I:$I,ABNT5101!O:O)</f>
        <v>16</v>
      </c>
      <c r="BA1047" s="20" t="str">
        <f t="shared" si="1234"/>
        <v>NÃO ATENDE</v>
      </c>
      <c r="BB1047" s="21">
        <f t="shared" ref="BB1047:BC1047" si="1271">BE1047/AU1047-1</f>
        <v>-1</v>
      </c>
      <c r="BC1047" s="21">
        <f t="shared" si="1271"/>
        <v>-1</v>
      </c>
      <c r="BD1047" s="21" t="str">
        <f t="shared" si="1236"/>
        <v>-</v>
      </c>
      <c r="BE1047" s="22"/>
      <c r="BF1047" s="22"/>
      <c r="BG1047" s="22"/>
      <c r="BH1047" s="22"/>
      <c r="BI1047" s="23"/>
      <c r="BJ1047" s="22"/>
      <c r="BK1047" s="20" t="str">
        <f t="shared" si="1237"/>
        <v>NÃO ATENDE</v>
      </c>
      <c r="BL1047" s="20" t="str">
        <f t="shared" si="1238"/>
        <v>NÃO ATENDE</v>
      </c>
      <c r="BM1047" s="20" t="str">
        <f t="shared" si="1239"/>
        <v>NÃO ATENDE</v>
      </c>
      <c r="BN1047" s="20" t="str">
        <f t="shared" si="1240"/>
        <v>ATENDE</v>
      </c>
      <c r="BO1047" s="24" t="str">
        <f t="shared" si="1241"/>
        <v>C5</v>
      </c>
      <c r="BP1047" s="24" t="s">
        <v>275</v>
      </c>
      <c r="BQ1047" s="25">
        <f t="shared" si="1060"/>
        <v>-1</v>
      </c>
      <c r="BR1047" s="22"/>
      <c r="BS1047" s="22"/>
      <c r="BT1047" s="24">
        <f>IF(BP1047="-","-",_xlfn.XLOOKUP(BP1047,ABNT5101!$B$4:$B$9,ABNT5101!$C$4:$C$9))</f>
        <v>7.5</v>
      </c>
      <c r="BU1047" s="24">
        <f>IF(BP1047="-","-",_xlfn.XLOOKUP(BP1047,ABNT5101!$B$4:$B$9,ABNT5101!$D$4:$D$9))</f>
        <v>1.5</v>
      </c>
      <c r="BV1047" s="20" t="str">
        <f t="shared" si="1242"/>
        <v>NÃO ATENDE</v>
      </c>
      <c r="BW1047" s="20" t="str">
        <f t="shared" si="1061"/>
        <v>NÃO ATENDE</v>
      </c>
      <c r="BX1047" s="20" t="str">
        <f t="shared" si="1243"/>
        <v>NÃO ATENDE</v>
      </c>
      <c r="BY1047" s="24" t="str">
        <f t="shared" si="1218"/>
        <v>P4</v>
      </c>
      <c r="BZ1047" s="25">
        <f t="shared" si="1244"/>
        <v>-1</v>
      </c>
      <c r="CA1047" s="24"/>
      <c r="CB1047" s="24"/>
      <c r="CC1047" s="20">
        <f>IF(BY1047="-","-",_xlfn.XLOOKUP(BY1047,ABNT5101!$B$4:$B$9,ABNT5101!$C$4:$C$9))</f>
        <v>7.5</v>
      </c>
      <c r="CD1047" s="24">
        <f>IF(BY1047="-","-",_xlfn.XLOOKUP(BY1047,ABNT5101!$B$4:$B$9,ABNT5101!$D$4:$D$9))</f>
        <v>1.5</v>
      </c>
      <c r="CE1047" s="20" t="str">
        <f t="shared" si="1245"/>
        <v>NÃO ATENDE</v>
      </c>
      <c r="CF1047" s="20" t="str">
        <f t="shared" si="1246"/>
        <v>NÃO ATENDE</v>
      </c>
      <c r="CG1047" s="20" t="str">
        <f t="shared" si="1040"/>
        <v>NÃO ATENDE</v>
      </c>
      <c r="CH1047" s="26" t="e">
        <f>_xlfn.XLOOKUP(CI1047,'Banco de dados'!$B:$B,'Banco de dados'!$D:$D)</f>
        <v>#N/A</v>
      </c>
      <c r="CI1047" s="27"/>
      <c r="CJ1047" s="26" t="e">
        <f>_xlfn.XLOOKUP(CI1047,'Banco de dados'!$B:$B,'Banco de dados'!$E:$E)</f>
        <v>#N/A</v>
      </c>
      <c r="CK1047" s="26"/>
      <c r="CL1047" s="26" t="e">
        <f>IF(CK1047="-","-",_xlfn.XLOOKUP(CK1047,'Banco de dados'!$B:$B,'Banco de dados'!$E:$E))</f>
        <v>#N/A</v>
      </c>
      <c r="CM1047" s="28">
        <v>1</v>
      </c>
      <c r="CN1047" s="26" t="e">
        <f>_xlfn.XLOOKUP(CI1047,'Banco de dados'!$B:$B,'Banco de dados'!$H:$H)</f>
        <v>#N/A</v>
      </c>
      <c r="CO1047" s="26" t="e">
        <f t="array" aca="1" ref="CO1047" ca="1">_xludf.XLOOKUP(CK1047,'Banco de dados'!$B:$B,'Banco de dados'!$H:$H)</f>
        <v>#NAME?</v>
      </c>
      <c r="CP1047" s="26" t="e">
        <f t="array" aca="1" ref="CP1047" ca="1">_xludf.XLOOKUP(CI1047,'Banco de dados'!$B:$B,'Banco de dados'!$F:$F)</f>
        <v>#NAME?</v>
      </c>
      <c r="CQ1047" s="26" t="e">
        <f t="array" aca="1" ref="CQ1047" ca="1">_xludf.XLOOKUP(CK1047,'Banco de dados'!$B:$B,'Banco de dados'!$F:$F)</f>
        <v>#NAME?</v>
      </c>
      <c r="CR1047" s="27">
        <v>0</v>
      </c>
      <c r="CS1047" s="27">
        <v>8</v>
      </c>
      <c r="CT1047" s="26" t="str">
        <f>IF(AG1047=0.5,"Suporte",IF(AND(AG1047&gt;='Braços de IP'!$B$9,AG1047&lt;='Braços de IP'!$D$9),'Braços de IP'!$E$9,IF(AND(AG1047&gt;='Braços de IP'!$B$10,AG1047&lt;='Braços de IP'!$D$10),'Braços de IP'!$E$10,IF(AND(AG1047&gt;='Braços de IP'!$B$11,AG1047&lt;='Braços de IP'!$D$11),'Braços de IP'!$E$11,IF(AND(AG1047&gt;='Braços de IP'!$B$12,AG1047&lt;='Braços de IP'!$D$12),'Braços de IP'!$E$12,IF(AND(AG1047&gt;='Braços de IP'!$B$13,AG1047&lt;='Braços de IP'!$D$13),'Braços de IP'!$E$13,IF(AND(AG1047&gt;='Braços de IP'!$B$14,AG1047&lt;='Braços de IP'!$D$14),'Braços de IP'!$E$14,"ERRO")))))))</f>
        <v>Médio I</v>
      </c>
      <c r="CU1047" s="27"/>
      <c r="CV1047" s="26" t="str">
        <f>IF($CU1047="","",VLOOKUP($CU1047,'Braços de IP'!$E$9:$I$15,2,0))</f>
        <v/>
      </c>
      <c r="CW1047" s="29" t="str">
        <f>IF($CU1047="","",VLOOKUP($CU1047,'Braços de IP'!$E$9:$I$15,5,0))</f>
        <v/>
      </c>
      <c r="CX1047" s="26"/>
      <c r="CY1047" s="26"/>
      <c r="CZ1047" s="26"/>
      <c r="DA1047" s="26"/>
      <c r="DB1047" s="26"/>
      <c r="DC1047" s="26"/>
      <c r="DD1047" s="30">
        <v>50</v>
      </c>
      <c r="DE1047" s="31">
        <v>150</v>
      </c>
      <c r="DF1047" s="30">
        <v>200</v>
      </c>
      <c r="DG1047" s="32">
        <v>0.66666666666666674</v>
      </c>
      <c r="DH1047" s="34" t="s">
        <v>710</v>
      </c>
      <c r="DI1047" s="35"/>
      <c r="DJ1047" s="16"/>
      <c r="DK1047" s="16" t="s">
        <v>144</v>
      </c>
      <c r="DL1047" s="16"/>
      <c r="DM1047" s="36">
        <v>0.66666666666666663</v>
      </c>
    </row>
    <row r="1048" spans="2:118" ht="15.75" customHeight="1" x14ac:dyDescent="0.25">
      <c r="B1048" s="16">
        <v>262</v>
      </c>
      <c r="C1048" s="16" t="s">
        <v>174</v>
      </c>
      <c r="D1048" s="16" t="s">
        <v>746</v>
      </c>
      <c r="E1048" s="16">
        <v>-8.0975160000000006</v>
      </c>
      <c r="F1048" s="16">
        <v>-34.933036999999999</v>
      </c>
      <c r="G1048" s="16" t="s">
        <v>157</v>
      </c>
      <c r="H1048" s="17" t="s">
        <v>136</v>
      </c>
      <c r="I1048" s="16" t="s">
        <v>136</v>
      </c>
      <c r="J1048" s="17" t="s">
        <v>137</v>
      </c>
      <c r="K1048" s="16">
        <v>76</v>
      </c>
      <c r="L1048" s="17" t="s">
        <v>138</v>
      </c>
      <c r="M1048" s="17">
        <v>0</v>
      </c>
      <c r="N1048" s="16">
        <v>300</v>
      </c>
      <c r="O1048" s="17">
        <v>1</v>
      </c>
      <c r="P1048" s="17">
        <v>0</v>
      </c>
      <c r="Q1048" s="17">
        <v>4</v>
      </c>
      <c r="R1048" s="16"/>
      <c r="S1048" s="16"/>
      <c r="T1048" s="16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 t="s">
        <v>139</v>
      </c>
      <c r="AB1048" s="17" t="s">
        <v>140</v>
      </c>
      <c r="AC1048" s="17">
        <v>40.4</v>
      </c>
      <c r="AD1048" s="17">
        <v>6.62</v>
      </c>
      <c r="AE1048" s="17">
        <v>1</v>
      </c>
      <c r="AF1048" s="17">
        <v>-0.36</v>
      </c>
      <c r="AG1048" s="17">
        <v>1.63</v>
      </c>
      <c r="AH1048" s="17">
        <f t="shared" si="967"/>
        <v>1.9899999999999998</v>
      </c>
      <c r="AI1048" s="17" t="s">
        <v>136</v>
      </c>
      <c r="AJ1048" s="17" t="s">
        <v>136</v>
      </c>
      <c r="AK1048" s="17" t="s">
        <v>141</v>
      </c>
      <c r="AL1048" s="17">
        <v>2</v>
      </c>
      <c r="AM1048" s="17"/>
      <c r="AN1048" s="17"/>
      <c r="AO1048" s="17">
        <v>0</v>
      </c>
      <c r="AP1048" s="17">
        <v>0</v>
      </c>
      <c r="AQ1048" s="17">
        <v>0</v>
      </c>
      <c r="AR1048" s="17" t="s">
        <v>136</v>
      </c>
      <c r="AS1048" s="19">
        <f t="shared" si="1233"/>
        <v>0</v>
      </c>
      <c r="AT1048" s="19"/>
      <c r="AU1048" s="19">
        <f>VLOOKUP(G1048,ABNT5101!$I$3:$J$9,2)</f>
        <v>7.5</v>
      </c>
      <c r="AV1048" s="19">
        <f>VLOOKUP(G1048,ABNT5101!$I$3:$M$9,5)</f>
        <v>0.18</v>
      </c>
      <c r="AW1048" s="17" t="str">
        <f>_xlfn.XLOOKUP(G1048,ABNT5101!I:I,ABNT5101!L:L)</f>
        <v>-</v>
      </c>
      <c r="AX1048" s="17">
        <f>_xlfn.XLOOKUP(G1048,ABNT5101!$I:$I,ABNT5101!M:M)</f>
        <v>0.18</v>
      </c>
      <c r="AY1048" s="17" t="str">
        <f>_xlfn.XLOOKUP(G1048,ABNT5101!$I:$I,ABNT5101!N:N)</f>
        <v>-</v>
      </c>
      <c r="AZ1048" s="17">
        <f>_xlfn.XLOOKUP(G1048,ABNT5101!$I:$I,ABNT5101!O:O)</f>
        <v>16</v>
      </c>
      <c r="BA1048" s="20" t="str">
        <f t="shared" si="1234"/>
        <v>NÃO ATENDE</v>
      </c>
      <c r="BB1048" s="21">
        <f t="shared" ref="BB1048:BC1048" si="1272">BE1048/AU1048-1</f>
        <v>-1</v>
      </c>
      <c r="BC1048" s="21">
        <f t="shared" si="1272"/>
        <v>-1</v>
      </c>
      <c r="BD1048" s="21" t="str">
        <f t="shared" si="1236"/>
        <v>-</v>
      </c>
      <c r="BE1048" s="22"/>
      <c r="BF1048" s="22"/>
      <c r="BG1048" s="22"/>
      <c r="BH1048" s="22"/>
      <c r="BI1048" s="23"/>
      <c r="BJ1048" s="22"/>
      <c r="BK1048" s="20" t="str">
        <f t="shared" si="1237"/>
        <v>NÃO ATENDE</v>
      </c>
      <c r="BL1048" s="20" t="str">
        <f t="shared" si="1238"/>
        <v>NÃO ATENDE</v>
      </c>
      <c r="BM1048" s="20" t="str">
        <f t="shared" si="1239"/>
        <v>NÃO ATENDE</v>
      </c>
      <c r="BN1048" s="20" t="str">
        <f t="shared" si="1240"/>
        <v>ATENDE</v>
      </c>
      <c r="BO1048" s="24" t="str">
        <f t="shared" si="1241"/>
        <v>C5</v>
      </c>
      <c r="BP1048" s="24" t="s">
        <v>275</v>
      </c>
      <c r="BQ1048" s="25">
        <f t="shared" si="1060"/>
        <v>-1</v>
      </c>
      <c r="BR1048" s="22"/>
      <c r="BS1048" s="22"/>
      <c r="BT1048" s="24">
        <f>IF(BP1048="-","-",_xlfn.XLOOKUP(BP1048,ABNT5101!$B$4:$B$9,ABNT5101!$C$4:$C$9))</f>
        <v>7.5</v>
      </c>
      <c r="BU1048" s="24">
        <f>IF(BP1048="-","-",_xlfn.XLOOKUP(BP1048,ABNT5101!$B$4:$B$9,ABNT5101!$D$4:$D$9))</f>
        <v>1.5</v>
      </c>
      <c r="BV1048" s="20" t="str">
        <f t="shared" si="1242"/>
        <v>NÃO ATENDE</v>
      </c>
      <c r="BW1048" s="20" t="str">
        <f t="shared" si="1061"/>
        <v>NÃO ATENDE</v>
      </c>
      <c r="BX1048" s="20" t="str">
        <f t="shared" si="1243"/>
        <v>NÃO ATENDE</v>
      </c>
      <c r="BY1048" s="24" t="str">
        <f t="shared" si="1218"/>
        <v>P4</v>
      </c>
      <c r="BZ1048" s="25">
        <f t="shared" si="1244"/>
        <v>-1</v>
      </c>
      <c r="CA1048" s="24"/>
      <c r="CB1048" s="24"/>
      <c r="CC1048" s="20">
        <f>IF(BY1048="-","-",_xlfn.XLOOKUP(BY1048,ABNT5101!$B$4:$B$9,ABNT5101!$C$4:$C$9))</f>
        <v>7.5</v>
      </c>
      <c r="CD1048" s="24">
        <f>IF(BY1048="-","-",_xlfn.XLOOKUP(BY1048,ABNT5101!$B$4:$B$9,ABNT5101!$D$4:$D$9))</f>
        <v>1.5</v>
      </c>
      <c r="CE1048" s="20" t="str">
        <f t="shared" si="1245"/>
        <v>NÃO ATENDE</v>
      </c>
      <c r="CF1048" s="20" t="str">
        <f t="shared" si="1246"/>
        <v>NÃO ATENDE</v>
      </c>
      <c r="CG1048" s="20" t="str">
        <f t="shared" si="1040"/>
        <v>NÃO ATENDE</v>
      </c>
      <c r="CH1048" s="26" t="e">
        <f>_xlfn.XLOOKUP(CI1048,'Banco de dados'!$B:$B,'Banco de dados'!$D:$D)</f>
        <v>#N/A</v>
      </c>
      <c r="CI1048" s="27"/>
      <c r="CJ1048" s="26" t="e">
        <f>_xlfn.XLOOKUP(CI1048,'Banco de dados'!$B:$B,'Banco de dados'!$E:$E)</f>
        <v>#N/A</v>
      </c>
      <c r="CK1048" s="26"/>
      <c r="CL1048" s="26" t="e">
        <f>IF(CK1048="-","-",_xlfn.XLOOKUP(CK1048,'Banco de dados'!$B:$B,'Banco de dados'!$E:$E))</f>
        <v>#N/A</v>
      </c>
      <c r="CM1048" s="28">
        <v>1</v>
      </c>
      <c r="CN1048" s="26" t="e">
        <f>_xlfn.XLOOKUP(CI1048,'Banco de dados'!$B:$B,'Banco de dados'!$H:$H)</f>
        <v>#N/A</v>
      </c>
      <c r="CO1048" s="26" t="e">
        <f t="array" aca="1" ref="CO1048" ca="1">_xludf.XLOOKUP(CK1048,'Banco de dados'!$B:$B,'Banco de dados'!$H:$H)</f>
        <v>#NAME?</v>
      </c>
      <c r="CP1048" s="26" t="e">
        <f t="array" aca="1" ref="CP1048" ca="1">_xludf.XLOOKUP(CI1048,'Banco de dados'!$B:$B,'Banco de dados'!$F:$F)</f>
        <v>#NAME?</v>
      </c>
      <c r="CQ1048" s="26" t="e">
        <f t="array" aca="1" ref="CQ1048" ca="1">_xludf.XLOOKUP(CK1048,'Banco de dados'!$B:$B,'Banco de dados'!$F:$F)</f>
        <v>#NAME?</v>
      </c>
      <c r="CR1048" s="27">
        <v>0</v>
      </c>
      <c r="CS1048" s="27">
        <v>4</v>
      </c>
      <c r="CT1048" s="26" t="str">
        <f>IF(AG1048=0.5,"Suporte",IF(AND(AG1048&gt;='Braços de IP'!$B$9,AG1048&lt;='Braços de IP'!$D$9),'Braços de IP'!$E$9,IF(AND(AG1048&gt;='Braços de IP'!$B$10,AG1048&lt;='Braços de IP'!$D$10),'Braços de IP'!$E$10,IF(AND(AG1048&gt;='Braços de IP'!$B$11,AG1048&lt;='Braços de IP'!$D$11),'Braços de IP'!$E$11,IF(AND(AG1048&gt;='Braços de IP'!$B$12,AG1048&lt;='Braços de IP'!$D$12),'Braços de IP'!$E$12,IF(AND(AG1048&gt;='Braços de IP'!$B$13,AG1048&lt;='Braços de IP'!$D$13),'Braços de IP'!$E$13,IF(AND(AG1048&gt;='Braços de IP'!$B$14,AG1048&lt;='Braços de IP'!$D$14),'Braços de IP'!$E$14,"ERRO")))))))</f>
        <v>Médio I</v>
      </c>
      <c r="CU1048" s="27"/>
      <c r="CV1048" s="26" t="str">
        <f>IF($CU1048="","",VLOOKUP($CU1048,'Braços de IP'!$E$9:$I$15,2,0))</f>
        <v/>
      </c>
      <c r="CW1048" s="29" t="str">
        <f>IF($CU1048="","",VLOOKUP($CU1048,'Braços de IP'!$E$9:$I$15,5,0))</f>
        <v/>
      </c>
      <c r="CX1048" s="26"/>
      <c r="CY1048" s="26"/>
      <c r="CZ1048" s="26"/>
      <c r="DA1048" s="26"/>
      <c r="DB1048" s="26"/>
      <c r="DC1048" s="26"/>
      <c r="DD1048" s="30">
        <v>50</v>
      </c>
      <c r="DE1048" s="31">
        <v>150</v>
      </c>
      <c r="DF1048" s="30">
        <v>200</v>
      </c>
      <c r="DG1048" s="32">
        <v>0.66666666666666674</v>
      </c>
      <c r="DH1048" s="34" t="s">
        <v>710</v>
      </c>
      <c r="DI1048" s="35"/>
      <c r="DJ1048" s="16"/>
      <c r="DK1048" s="16" t="s">
        <v>144</v>
      </c>
      <c r="DL1048" s="16"/>
      <c r="DM1048" s="36">
        <v>0.66666666666666663</v>
      </c>
    </row>
    <row r="1049" spans="2:118" ht="15.75" customHeight="1" x14ac:dyDescent="0.25">
      <c r="B1049" s="16">
        <v>263</v>
      </c>
      <c r="C1049" s="16" t="s">
        <v>174</v>
      </c>
      <c r="D1049" s="16" t="s">
        <v>747</v>
      </c>
      <c r="E1049" s="16">
        <v>-8.0988950000000006</v>
      </c>
      <c r="F1049" s="16">
        <v>-34.932777999999999</v>
      </c>
      <c r="G1049" s="16" t="s">
        <v>157</v>
      </c>
      <c r="H1049" s="17" t="s">
        <v>136</v>
      </c>
      <c r="I1049" s="16" t="s">
        <v>136</v>
      </c>
      <c r="J1049" s="17" t="s">
        <v>137</v>
      </c>
      <c r="K1049" s="18">
        <v>50</v>
      </c>
      <c r="L1049" s="17" t="s">
        <v>138</v>
      </c>
      <c r="M1049" s="17">
        <v>0</v>
      </c>
      <c r="N1049" s="16">
        <v>300</v>
      </c>
      <c r="O1049" s="17">
        <v>1</v>
      </c>
      <c r="P1049" s="17">
        <v>0</v>
      </c>
      <c r="Q1049" s="17">
        <v>4.1900000000000004</v>
      </c>
      <c r="R1049" s="16"/>
      <c r="S1049" s="16"/>
      <c r="T1049" s="16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 t="s">
        <v>139</v>
      </c>
      <c r="AB1049" s="17" t="s">
        <v>140</v>
      </c>
      <c r="AC1049" s="17">
        <v>29.95</v>
      </c>
      <c r="AD1049" s="17">
        <v>5.44</v>
      </c>
      <c r="AE1049" s="17">
        <v>1</v>
      </c>
      <c r="AF1049" s="17">
        <v>0.39</v>
      </c>
      <c r="AG1049" s="17">
        <v>1.75</v>
      </c>
      <c r="AH1049" s="17">
        <f t="shared" si="967"/>
        <v>1.3599999999999999</v>
      </c>
      <c r="AI1049" s="17" t="s">
        <v>136</v>
      </c>
      <c r="AJ1049" s="17" t="s">
        <v>136</v>
      </c>
      <c r="AK1049" s="17" t="s">
        <v>141</v>
      </c>
      <c r="AL1049" s="17">
        <v>2</v>
      </c>
      <c r="AM1049" s="17"/>
      <c r="AN1049" s="17"/>
      <c r="AO1049" s="17">
        <v>0</v>
      </c>
      <c r="AP1049" s="17">
        <v>0</v>
      </c>
      <c r="AQ1049" s="17">
        <v>0</v>
      </c>
      <c r="AR1049" s="17" t="s">
        <v>136</v>
      </c>
      <c r="AS1049" s="19">
        <f t="shared" si="1233"/>
        <v>0</v>
      </c>
      <c r="AT1049" s="19"/>
      <c r="AU1049" s="19">
        <f>VLOOKUP(G1049,ABNT5101!$I$3:$J$9,2)</f>
        <v>7.5</v>
      </c>
      <c r="AV1049" s="19">
        <f>VLOOKUP(G1049,ABNT5101!$I$3:$M$9,5)</f>
        <v>0.18</v>
      </c>
      <c r="AW1049" s="17" t="str">
        <f>_xlfn.XLOOKUP(G1049,ABNT5101!I:I,ABNT5101!L:L)</f>
        <v>-</v>
      </c>
      <c r="AX1049" s="17">
        <f>_xlfn.XLOOKUP(G1049,ABNT5101!$I:$I,ABNT5101!M:M)</f>
        <v>0.18</v>
      </c>
      <c r="AY1049" s="17" t="str">
        <f>_xlfn.XLOOKUP(G1049,ABNT5101!$I:$I,ABNT5101!N:N)</f>
        <v>-</v>
      </c>
      <c r="AZ1049" s="17">
        <f>_xlfn.XLOOKUP(G1049,ABNT5101!$I:$I,ABNT5101!O:O)</f>
        <v>16</v>
      </c>
      <c r="BA1049" s="20" t="str">
        <f t="shared" si="1234"/>
        <v>NÃO ATENDE</v>
      </c>
      <c r="BB1049" s="21">
        <f t="shared" ref="BB1049:BC1049" si="1273">BE1049/AU1049-1</f>
        <v>-1</v>
      </c>
      <c r="BC1049" s="21">
        <f t="shared" si="1273"/>
        <v>-1</v>
      </c>
      <c r="BD1049" s="21" t="str">
        <f t="shared" si="1236"/>
        <v>-</v>
      </c>
      <c r="BE1049" s="22"/>
      <c r="BF1049" s="22"/>
      <c r="BG1049" s="22"/>
      <c r="BH1049" s="22"/>
      <c r="BI1049" s="23"/>
      <c r="BJ1049" s="22"/>
      <c r="BK1049" s="20" t="str">
        <f t="shared" si="1237"/>
        <v>NÃO ATENDE</v>
      </c>
      <c r="BL1049" s="20" t="str">
        <f t="shared" si="1238"/>
        <v>NÃO ATENDE</v>
      </c>
      <c r="BM1049" s="20" t="str">
        <f t="shared" si="1239"/>
        <v>NÃO ATENDE</v>
      </c>
      <c r="BN1049" s="20" t="str">
        <f t="shared" si="1240"/>
        <v>ATENDE</v>
      </c>
      <c r="BO1049" s="24" t="str">
        <f t="shared" si="1241"/>
        <v>C5</v>
      </c>
      <c r="BP1049" s="24" t="s">
        <v>275</v>
      </c>
      <c r="BQ1049" s="25">
        <f t="shared" si="1060"/>
        <v>-1</v>
      </c>
      <c r="BR1049" s="22"/>
      <c r="BS1049" s="22"/>
      <c r="BT1049" s="24">
        <f>IF(BP1049="-","-",_xlfn.XLOOKUP(BP1049,ABNT5101!$B$4:$B$9,ABNT5101!$C$4:$C$9))</f>
        <v>7.5</v>
      </c>
      <c r="BU1049" s="24">
        <f>IF(BP1049="-","-",_xlfn.XLOOKUP(BP1049,ABNT5101!$B$4:$B$9,ABNT5101!$D$4:$D$9))</f>
        <v>1.5</v>
      </c>
      <c r="BV1049" s="20" t="str">
        <f t="shared" si="1242"/>
        <v>NÃO ATENDE</v>
      </c>
      <c r="BW1049" s="20" t="str">
        <f t="shared" si="1061"/>
        <v>NÃO ATENDE</v>
      </c>
      <c r="BX1049" s="20" t="str">
        <f t="shared" si="1243"/>
        <v>NÃO ATENDE</v>
      </c>
      <c r="BY1049" s="24" t="str">
        <f t="shared" si="1218"/>
        <v>P4</v>
      </c>
      <c r="BZ1049" s="25">
        <f t="shared" si="1244"/>
        <v>-1</v>
      </c>
      <c r="CA1049" s="24"/>
      <c r="CB1049" s="24"/>
      <c r="CC1049" s="20">
        <f>IF(BY1049="-","-",_xlfn.XLOOKUP(BY1049,ABNT5101!$B$4:$B$9,ABNT5101!$C$4:$C$9))</f>
        <v>7.5</v>
      </c>
      <c r="CD1049" s="24">
        <f>IF(BY1049="-","-",_xlfn.XLOOKUP(BY1049,ABNT5101!$B$4:$B$9,ABNT5101!$D$4:$D$9))</f>
        <v>1.5</v>
      </c>
      <c r="CE1049" s="20" t="str">
        <f t="shared" si="1245"/>
        <v>NÃO ATENDE</v>
      </c>
      <c r="CF1049" s="20" t="str">
        <f t="shared" si="1246"/>
        <v>NÃO ATENDE</v>
      </c>
      <c r="CG1049" s="20" t="str">
        <f t="shared" si="1040"/>
        <v>NÃO ATENDE</v>
      </c>
      <c r="CH1049" s="26" t="e">
        <f>_xlfn.XLOOKUP(CI1049,'Banco de dados'!$B:$B,'Banco de dados'!$D:$D)</f>
        <v>#N/A</v>
      </c>
      <c r="CI1049" s="27"/>
      <c r="CJ1049" s="26" t="e">
        <f>_xlfn.XLOOKUP(CI1049,'Banco de dados'!$B:$B,'Banco de dados'!$E:$E)</f>
        <v>#N/A</v>
      </c>
      <c r="CK1049" s="26"/>
      <c r="CL1049" s="26" t="e">
        <f>IF(CK1049="-","-",_xlfn.XLOOKUP(CK1049,'Banco de dados'!$B:$B,'Banco de dados'!$E:$E))</f>
        <v>#N/A</v>
      </c>
      <c r="CM1049" s="28">
        <v>1</v>
      </c>
      <c r="CN1049" s="26" t="e">
        <f>_xlfn.XLOOKUP(CI1049,'Banco de dados'!$B:$B,'Banco de dados'!$H:$H)</f>
        <v>#N/A</v>
      </c>
      <c r="CO1049" s="26" t="e">
        <f t="array" aca="1" ref="CO1049" ca="1">_xludf.XLOOKUP(CK1049,'Banco de dados'!$B:$B,'Banco de dados'!$H:$H)</f>
        <v>#NAME?</v>
      </c>
      <c r="CP1049" s="26" t="e">
        <f t="array" aca="1" ref="CP1049" ca="1">_xludf.XLOOKUP(CI1049,'Banco de dados'!$B:$B,'Banco de dados'!$F:$F)</f>
        <v>#NAME?</v>
      </c>
      <c r="CQ1049" s="26" t="e">
        <f t="array" aca="1" ref="CQ1049" ca="1">_xludf.XLOOKUP(CK1049,'Banco de dados'!$B:$B,'Banco de dados'!$F:$F)</f>
        <v>#NAME?</v>
      </c>
      <c r="CR1049" s="27">
        <v>0</v>
      </c>
      <c r="CS1049" s="27">
        <v>9</v>
      </c>
      <c r="CT1049" s="26" t="str">
        <f>IF(AG1049=0.5,"Suporte",IF(AND(AG1049&gt;='Braços de IP'!$B$9,AG1049&lt;='Braços de IP'!$D$9),'Braços de IP'!$E$9,IF(AND(AG1049&gt;='Braços de IP'!$B$10,AG1049&lt;='Braços de IP'!$D$10),'Braços de IP'!$E$10,IF(AND(AG1049&gt;='Braços de IP'!$B$11,AG1049&lt;='Braços de IP'!$D$11),'Braços de IP'!$E$11,IF(AND(AG1049&gt;='Braços de IP'!$B$12,AG1049&lt;='Braços de IP'!$D$12),'Braços de IP'!$E$12,IF(AND(AG1049&gt;='Braços de IP'!$B$13,AG1049&lt;='Braços de IP'!$D$13),'Braços de IP'!$E$13,IF(AND(AG1049&gt;='Braços de IP'!$B$14,AG1049&lt;='Braços de IP'!$D$14),'Braços de IP'!$E$14,"ERRO")))))))</f>
        <v>Médio I</v>
      </c>
      <c r="CU1049" s="27" t="s">
        <v>142</v>
      </c>
      <c r="CV1049" s="26">
        <f>IF($CU1049="","",VLOOKUP($CU1049,'Braços de IP'!$E$9:$I$15,2,0))</f>
        <v>1.8</v>
      </c>
      <c r="CW1049" s="29">
        <f>IF($CU1049="","",VLOOKUP($CU1049,'Braços de IP'!$E$9:$I$15,5,0))</f>
        <v>7</v>
      </c>
      <c r="CX1049" s="26"/>
      <c r="CY1049" s="26"/>
      <c r="CZ1049" s="26"/>
      <c r="DA1049" s="26"/>
      <c r="DB1049" s="26"/>
      <c r="DC1049" s="26"/>
      <c r="DD1049" s="30">
        <v>50</v>
      </c>
      <c r="DE1049" s="31">
        <v>150</v>
      </c>
      <c r="DF1049" s="30">
        <v>200</v>
      </c>
      <c r="DG1049" s="32">
        <v>0.66666666666666674</v>
      </c>
      <c r="DH1049" s="34" t="s">
        <v>710</v>
      </c>
      <c r="DI1049" s="35"/>
      <c r="DJ1049" s="16"/>
      <c r="DK1049" s="16" t="s">
        <v>144</v>
      </c>
      <c r="DL1049" s="16"/>
      <c r="DM1049" s="36">
        <v>0.66666666666666663</v>
      </c>
    </row>
    <row r="1050" spans="2:118" ht="15.75" customHeight="1" x14ac:dyDescent="0.25">
      <c r="B1050" s="16">
        <v>263</v>
      </c>
      <c r="C1050" s="16" t="s">
        <v>174</v>
      </c>
      <c r="D1050" s="16" t="s">
        <v>747</v>
      </c>
      <c r="E1050" s="16">
        <v>-8.0988950000000006</v>
      </c>
      <c r="F1050" s="16">
        <v>-34.932777999999999</v>
      </c>
      <c r="G1050" s="16" t="s">
        <v>157</v>
      </c>
      <c r="H1050" s="17" t="s">
        <v>136</v>
      </c>
      <c r="I1050" s="16" t="s">
        <v>136</v>
      </c>
      <c r="J1050" s="17" t="s">
        <v>137</v>
      </c>
      <c r="K1050" s="18">
        <v>50</v>
      </c>
      <c r="L1050" s="17" t="s">
        <v>138</v>
      </c>
      <c r="M1050" s="17">
        <v>0</v>
      </c>
      <c r="N1050" s="16">
        <v>300</v>
      </c>
      <c r="O1050" s="17">
        <v>1</v>
      </c>
      <c r="P1050" s="17">
        <v>0</v>
      </c>
      <c r="Q1050" s="17">
        <v>4.1900000000000004</v>
      </c>
      <c r="R1050" s="16"/>
      <c r="S1050" s="16"/>
      <c r="T1050" s="16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 t="s">
        <v>139</v>
      </c>
      <c r="AB1050" s="17" t="s">
        <v>140</v>
      </c>
      <c r="AC1050" s="17">
        <v>29.95</v>
      </c>
      <c r="AD1050" s="17">
        <v>5.44</v>
      </c>
      <c r="AE1050" s="17">
        <v>1</v>
      </c>
      <c r="AF1050" s="17">
        <v>0.39</v>
      </c>
      <c r="AG1050" s="17">
        <v>1.75</v>
      </c>
      <c r="AH1050" s="17">
        <f t="shared" si="967"/>
        <v>1.3599999999999999</v>
      </c>
      <c r="AI1050" s="17" t="s">
        <v>136</v>
      </c>
      <c r="AJ1050" s="17" t="s">
        <v>136</v>
      </c>
      <c r="AK1050" s="17" t="s">
        <v>141</v>
      </c>
      <c r="AL1050" s="17">
        <v>2</v>
      </c>
      <c r="AM1050" s="17"/>
      <c r="AN1050" s="17"/>
      <c r="AO1050" s="17">
        <v>0</v>
      </c>
      <c r="AP1050" s="17">
        <v>0</v>
      </c>
      <c r="AQ1050" s="17">
        <v>0</v>
      </c>
      <c r="AR1050" s="17" t="s">
        <v>136</v>
      </c>
      <c r="AS1050" s="19">
        <f t="shared" si="1233"/>
        <v>0</v>
      </c>
      <c r="AT1050" s="19"/>
      <c r="AU1050" s="19">
        <f>VLOOKUP(G1050,ABNT5101!$I$3:$J$9,2)</f>
        <v>7.5</v>
      </c>
      <c r="AV1050" s="19">
        <f>VLOOKUP(G1050,ABNT5101!$I$3:$M$9,5)</f>
        <v>0.18</v>
      </c>
      <c r="AW1050" s="17" t="str">
        <f>_xlfn.XLOOKUP(G1050,ABNT5101!I:I,ABNT5101!L:L)</f>
        <v>-</v>
      </c>
      <c r="AX1050" s="17">
        <f>_xlfn.XLOOKUP(G1050,ABNT5101!$I:$I,ABNT5101!M:M)</f>
        <v>0.18</v>
      </c>
      <c r="AY1050" s="17" t="str">
        <f>_xlfn.XLOOKUP(G1050,ABNT5101!$I:$I,ABNT5101!N:N)</f>
        <v>-</v>
      </c>
      <c r="AZ1050" s="17">
        <f>_xlfn.XLOOKUP(G1050,ABNT5101!$I:$I,ABNT5101!O:O)</f>
        <v>16</v>
      </c>
      <c r="BA1050" s="20" t="str">
        <f t="shared" si="1234"/>
        <v>NÃO ATENDE</v>
      </c>
      <c r="BB1050" s="21">
        <f t="shared" ref="BB1050:BC1050" si="1274">BE1050/AU1050-1</f>
        <v>-1</v>
      </c>
      <c r="BC1050" s="21">
        <f t="shared" si="1274"/>
        <v>-1</v>
      </c>
      <c r="BD1050" s="21" t="str">
        <f t="shared" si="1236"/>
        <v>-</v>
      </c>
      <c r="BE1050" s="22"/>
      <c r="BF1050" s="22"/>
      <c r="BG1050" s="22"/>
      <c r="BH1050" s="22"/>
      <c r="BI1050" s="23"/>
      <c r="BJ1050" s="22"/>
      <c r="BK1050" s="20" t="str">
        <f t="shared" si="1237"/>
        <v>NÃO ATENDE</v>
      </c>
      <c r="BL1050" s="20" t="str">
        <f t="shared" si="1238"/>
        <v>NÃO ATENDE</v>
      </c>
      <c r="BM1050" s="20" t="str">
        <f t="shared" si="1239"/>
        <v>NÃO ATENDE</v>
      </c>
      <c r="BN1050" s="20" t="str">
        <f t="shared" si="1240"/>
        <v>ATENDE</v>
      </c>
      <c r="BO1050" s="24" t="str">
        <f t="shared" si="1241"/>
        <v>C5</v>
      </c>
      <c r="BP1050" s="24" t="s">
        <v>275</v>
      </c>
      <c r="BQ1050" s="25">
        <f t="shared" si="1060"/>
        <v>-1</v>
      </c>
      <c r="BR1050" s="22"/>
      <c r="BS1050" s="22"/>
      <c r="BT1050" s="24">
        <f>IF(BP1050="-","-",_xlfn.XLOOKUP(BP1050,ABNT5101!$B$4:$B$9,ABNT5101!$C$4:$C$9))</f>
        <v>7.5</v>
      </c>
      <c r="BU1050" s="24">
        <f>IF(BP1050="-","-",_xlfn.XLOOKUP(BP1050,ABNT5101!$B$4:$B$9,ABNT5101!$D$4:$D$9))</f>
        <v>1.5</v>
      </c>
      <c r="BV1050" s="20" t="str">
        <f t="shared" si="1242"/>
        <v>NÃO ATENDE</v>
      </c>
      <c r="BW1050" s="20" t="str">
        <f t="shared" si="1061"/>
        <v>NÃO ATENDE</v>
      </c>
      <c r="BX1050" s="20" t="str">
        <f t="shared" si="1243"/>
        <v>NÃO ATENDE</v>
      </c>
      <c r="BY1050" s="24" t="str">
        <f t="shared" si="1218"/>
        <v>P4</v>
      </c>
      <c r="BZ1050" s="25">
        <f t="shared" si="1244"/>
        <v>-1</v>
      </c>
      <c r="CA1050" s="24"/>
      <c r="CB1050" s="24"/>
      <c r="CC1050" s="20">
        <f>IF(BY1050="-","-",_xlfn.XLOOKUP(BY1050,ABNT5101!$B$4:$B$9,ABNT5101!$C$4:$C$9))</f>
        <v>7.5</v>
      </c>
      <c r="CD1050" s="24">
        <f>IF(BY1050="-","-",_xlfn.XLOOKUP(BY1050,ABNT5101!$B$4:$B$9,ABNT5101!$D$4:$D$9))</f>
        <v>1.5</v>
      </c>
      <c r="CE1050" s="20" t="str">
        <f t="shared" si="1245"/>
        <v>NÃO ATENDE</v>
      </c>
      <c r="CF1050" s="20" t="str">
        <f t="shared" si="1246"/>
        <v>NÃO ATENDE</v>
      </c>
      <c r="CG1050" s="20" t="str">
        <f t="shared" si="1040"/>
        <v>NÃO ATENDE</v>
      </c>
      <c r="CH1050" s="26" t="e">
        <f>_xlfn.XLOOKUP(CI1050,'Banco de dados'!$B:$B,'Banco de dados'!$D:$D)</f>
        <v>#N/A</v>
      </c>
      <c r="CI1050" s="27"/>
      <c r="CJ1050" s="26" t="e">
        <f>_xlfn.XLOOKUP(CI1050,'Banco de dados'!$B:$B,'Banco de dados'!$E:$E)</f>
        <v>#N/A</v>
      </c>
      <c r="CK1050" s="26"/>
      <c r="CL1050" s="26" t="e">
        <f>IF(CK1050="-","-",_xlfn.XLOOKUP(CK1050,'Banco de dados'!$B:$B,'Banco de dados'!$E:$E))</f>
        <v>#N/A</v>
      </c>
      <c r="CM1050" s="28">
        <v>1</v>
      </c>
      <c r="CN1050" s="26" t="e">
        <f>_xlfn.XLOOKUP(CI1050,'Banco de dados'!$B:$B,'Banco de dados'!$H:$H)</f>
        <v>#N/A</v>
      </c>
      <c r="CO1050" s="26" t="e">
        <f t="array" aca="1" ref="CO1050" ca="1">_xludf.XLOOKUP(CK1050,'Banco de dados'!$B:$B,'Banco de dados'!$H:$H)</f>
        <v>#NAME?</v>
      </c>
      <c r="CP1050" s="26" t="e">
        <f t="array" aca="1" ref="CP1050" ca="1">_xludf.XLOOKUP(CI1050,'Banco de dados'!$B:$B,'Banco de dados'!$F:$F)</f>
        <v>#NAME?</v>
      </c>
      <c r="CQ1050" s="26" t="e">
        <f t="array" aca="1" ref="CQ1050" ca="1">_xludf.XLOOKUP(CK1050,'Banco de dados'!$B:$B,'Banco de dados'!$F:$F)</f>
        <v>#NAME?</v>
      </c>
      <c r="CR1050" s="27">
        <v>0</v>
      </c>
      <c r="CS1050" s="27">
        <v>10</v>
      </c>
      <c r="CT1050" s="26" t="str">
        <f>IF(AG1050=0.5,"Suporte",IF(AND(AG1050&gt;='Braços de IP'!$B$9,AG1050&lt;='Braços de IP'!$D$9),'Braços de IP'!$E$9,IF(AND(AG1050&gt;='Braços de IP'!$B$10,AG1050&lt;='Braços de IP'!$D$10),'Braços de IP'!$E$10,IF(AND(AG1050&gt;='Braços de IP'!$B$11,AG1050&lt;='Braços de IP'!$D$11),'Braços de IP'!$E$11,IF(AND(AG1050&gt;='Braços de IP'!$B$12,AG1050&lt;='Braços de IP'!$D$12),'Braços de IP'!$E$12,IF(AND(AG1050&gt;='Braços de IP'!$B$13,AG1050&lt;='Braços de IP'!$D$13),'Braços de IP'!$E$13,IF(AND(AG1050&gt;='Braços de IP'!$B$14,AG1050&lt;='Braços de IP'!$D$14),'Braços de IP'!$E$14,"ERRO")))))))</f>
        <v>Médio I</v>
      </c>
      <c r="CU1050" s="27" t="s">
        <v>178</v>
      </c>
      <c r="CV1050" s="26">
        <f>IF($CU1050="","",VLOOKUP($CU1050,'Braços de IP'!$E$9:$I$15,2,0))</f>
        <v>2.4</v>
      </c>
      <c r="CW1050" s="29">
        <f>IF($CU1050="","",VLOOKUP($CU1050,'Braços de IP'!$E$9:$I$15,5,0))</f>
        <v>7.5</v>
      </c>
      <c r="CX1050" s="26"/>
      <c r="CY1050" s="26"/>
      <c r="CZ1050" s="26"/>
      <c r="DA1050" s="26"/>
      <c r="DB1050" s="26"/>
      <c r="DC1050" s="26"/>
      <c r="DD1050" s="30">
        <v>50</v>
      </c>
      <c r="DE1050" s="31">
        <v>150</v>
      </c>
      <c r="DF1050" s="30">
        <v>200</v>
      </c>
      <c r="DG1050" s="32">
        <v>0.66666666666666674</v>
      </c>
      <c r="DH1050" s="34" t="s">
        <v>710</v>
      </c>
      <c r="DI1050" s="35"/>
      <c r="DJ1050" s="16"/>
      <c r="DK1050" s="16" t="s">
        <v>144</v>
      </c>
      <c r="DL1050" s="16"/>
      <c r="DM1050" s="36">
        <v>0.66666666666666663</v>
      </c>
    </row>
    <row r="1051" spans="2:118" ht="15.75" customHeight="1" x14ac:dyDescent="0.25">
      <c r="B1051" s="16">
        <v>263</v>
      </c>
      <c r="C1051" s="16" t="s">
        <v>174</v>
      </c>
      <c r="D1051" s="16" t="s">
        <v>747</v>
      </c>
      <c r="E1051" s="16">
        <v>-8.0988950000000006</v>
      </c>
      <c r="F1051" s="16">
        <v>-34.932777999999999</v>
      </c>
      <c r="G1051" s="16" t="s">
        <v>157</v>
      </c>
      <c r="H1051" s="17" t="s">
        <v>136</v>
      </c>
      <c r="I1051" s="16" t="s">
        <v>136</v>
      </c>
      <c r="J1051" s="17" t="s">
        <v>137</v>
      </c>
      <c r="K1051" s="18">
        <v>50</v>
      </c>
      <c r="L1051" s="17" t="s">
        <v>138</v>
      </c>
      <c r="M1051" s="17">
        <v>0</v>
      </c>
      <c r="N1051" s="16">
        <v>300</v>
      </c>
      <c r="O1051" s="17">
        <v>1</v>
      </c>
      <c r="P1051" s="17">
        <v>0</v>
      </c>
      <c r="Q1051" s="17">
        <v>4.1900000000000004</v>
      </c>
      <c r="R1051" s="16"/>
      <c r="S1051" s="16"/>
      <c r="T1051" s="16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 t="s">
        <v>139</v>
      </c>
      <c r="AB1051" s="17" t="s">
        <v>140</v>
      </c>
      <c r="AC1051" s="17">
        <v>29.95</v>
      </c>
      <c r="AD1051" s="17">
        <v>5.44</v>
      </c>
      <c r="AE1051" s="17">
        <v>1</v>
      </c>
      <c r="AF1051" s="17">
        <v>0.39</v>
      </c>
      <c r="AG1051" s="17">
        <v>1.75</v>
      </c>
      <c r="AH1051" s="17">
        <f t="shared" si="967"/>
        <v>1.3599999999999999</v>
      </c>
      <c r="AI1051" s="17" t="s">
        <v>136</v>
      </c>
      <c r="AJ1051" s="17" t="s">
        <v>136</v>
      </c>
      <c r="AK1051" s="17" t="s">
        <v>141</v>
      </c>
      <c r="AL1051" s="17">
        <v>2</v>
      </c>
      <c r="AM1051" s="17"/>
      <c r="AN1051" s="17"/>
      <c r="AO1051" s="17">
        <v>0</v>
      </c>
      <c r="AP1051" s="17">
        <v>0</v>
      </c>
      <c r="AQ1051" s="17">
        <v>0</v>
      </c>
      <c r="AR1051" s="17" t="s">
        <v>136</v>
      </c>
      <c r="AS1051" s="19">
        <f t="shared" si="1233"/>
        <v>0</v>
      </c>
      <c r="AT1051" s="19"/>
      <c r="AU1051" s="19">
        <f>VLOOKUP(G1051,ABNT5101!$I$3:$J$9,2)</f>
        <v>7.5</v>
      </c>
      <c r="AV1051" s="19">
        <f>VLOOKUP(G1051,ABNT5101!$I$3:$M$9,5)</f>
        <v>0.18</v>
      </c>
      <c r="AW1051" s="17" t="str">
        <f>_xlfn.XLOOKUP(G1051,ABNT5101!I:I,ABNT5101!L:L)</f>
        <v>-</v>
      </c>
      <c r="AX1051" s="17">
        <f>_xlfn.XLOOKUP(G1051,ABNT5101!$I:$I,ABNT5101!M:M)</f>
        <v>0.18</v>
      </c>
      <c r="AY1051" s="17" t="str">
        <f>_xlfn.XLOOKUP(G1051,ABNT5101!$I:$I,ABNT5101!N:N)</f>
        <v>-</v>
      </c>
      <c r="AZ1051" s="17">
        <f>_xlfn.XLOOKUP(G1051,ABNT5101!$I:$I,ABNT5101!O:O)</f>
        <v>16</v>
      </c>
      <c r="BA1051" s="20" t="str">
        <f t="shared" si="1234"/>
        <v>NÃO ATENDE</v>
      </c>
      <c r="BB1051" s="21">
        <f t="shared" ref="BB1051:BC1051" si="1275">BE1051/AU1051-1</f>
        <v>-1</v>
      </c>
      <c r="BC1051" s="21">
        <f t="shared" si="1275"/>
        <v>-1</v>
      </c>
      <c r="BD1051" s="21" t="str">
        <f t="shared" si="1236"/>
        <v>-</v>
      </c>
      <c r="BE1051" s="22"/>
      <c r="BF1051" s="22"/>
      <c r="BG1051" s="22"/>
      <c r="BH1051" s="22"/>
      <c r="BI1051" s="23"/>
      <c r="BJ1051" s="22"/>
      <c r="BK1051" s="20" t="str">
        <f t="shared" si="1237"/>
        <v>NÃO ATENDE</v>
      </c>
      <c r="BL1051" s="20" t="str">
        <f t="shared" si="1238"/>
        <v>NÃO ATENDE</v>
      </c>
      <c r="BM1051" s="20" t="str">
        <f t="shared" si="1239"/>
        <v>NÃO ATENDE</v>
      </c>
      <c r="BN1051" s="20" t="str">
        <f t="shared" si="1240"/>
        <v>ATENDE</v>
      </c>
      <c r="BO1051" s="24" t="str">
        <f t="shared" si="1241"/>
        <v>C5</v>
      </c>
      <c r="BP1051" s="24" t="s">
        <v>275</v>
      </c>
      <c r="BQ1051" s="25">
        <f t="shared" si="1060"/>
        <v>-1</v>
      </c>
      <c r="BR1051" s="22"/>
      <c r="BS1051" s="22"/>
      <c r="BT1051" s="24">
        <f>IF(BP1051="-","-",_xlfn.XLOOKUP(BP1051,ABNT5101!$B$4:$B$9,ABNT5101!$C$4:$C$9))</f>
        <v>7.5</v>
      </c>
      <c r="BU1051" s="24">
        <f>IF(BP1051="-","-",_xlfn.XLOOKUP(BP1051,ABNT5101!$B$4:$B$9,ABNT5101!$D$4:$D$9))</f>
        <v>1.5</v>
      </c>
      <c r="BV1051" s="20" t="str">
        <f t="shared" si="1242"/>
        <v>NÃO ATENDE</v>
      </c>
      <c r="BW1051" s="20" t="str">
        <f t="shared" si="1061"/>
        <v>NÃO ATENDE</v>
      </c>
      <c r="BX1051" s="20" t="str">
        <f t="shared" si="1243"/>
        <v>NÃO ATENDE</v>
      </c>
      <c r="BY1051" s="24" t="str">
        <f t="shared" si="1218"/>
        <v>P4</v>
      </c>
      <c r="BZ1051" s="25">
        <f t="shared" si="1244"/>
        <v>-1</v>
      </c>
      <c r="CA1051" s="24"/>
      <c r="CB1051" s="24"/>
      <c r="CC1051" s="20">
        <f>IF(BY1051="-","-",_xlfn.XLOOKUP(BY1051,ABNT5101!$B$4:$B$9,ABNT5101!$C$4:$C$9))</f>
        <v>7.5</v>
      </c>
      <c r="CD1051" s="24">
        <f>IF(BY1051="-","-",_xlfn.XLOOKUP(BY1051,ABNT5101!$B$4:$B$9,ABNT5101!$D$4:$D$9))</f>
        <v>1.5</v>
      </c>
      <c r="CE1051" s="20" t="str">
        <f t="shared" si="1245"/>
        <v>NÃO ATENDE</v>
      </c>
      <c r="CF1051" s="20" t="str">
        <f t="shared" si="1246"/>
        <v>NÃO ATENDE</v>
      </c>
      <c r="CG1051" s="20" t="str">
        <f t="shared" si="1040"/>
        <v>NÃO ATENDE</v>
      </c>
      <c r="CH1051" s="26" t="e">
        <f>_xlfn.XLOOKUP(CI1051,'Banco de dados'!$B:$B,'Banco de dados'!$D:$D)</f>
        <v>#N/A</v>
      </c>
      <c r="CI1051" s="27"/>
      <c r="CJ1051" s="26" t="e">
        <f>_xlfn.XLOOKUP(CI1051,'Banco de dados'!$B:$B,'Banco de dados'!$E:$E)</f>
        <v>#N/A</v>
      </c>
      <c r="CK1051" s="26"/>
      <c r="CL1051" s="26" t="e">
        <f>IF(CK1051="-","-",_xlfn.XLOOKUP(CK1051,'Banco de dados'!$B:$B,'Banco de dados'!$E:$E))</f>
        <v>#N/A</v>
      </c>
      <c r="CM1051" s="28">
        <v>1</v>
      </c>
      <c r="CN1051" s="26" t="e">
        <f>_xlfn.XLOOKUP(CI1051,'Banco de dados'!$B:$B,'Banco de dados'!$H:$H)</f>
        <v>#N/A</v>
      </c>
      <c r="CO1051" s="26" t="e">
        <f t="array" aca="1" ref="CO1051" ca="1">_xludf.XLOOKUP(CK1051,'Banco de dados'!$B:$B,'Banco de dados'!$H:$H)</f>
        <v>#NAME?</v>
      </c>
      <c r="CP1051" s="26" t="e">
        <f t="array" aca="1" ref="CP1051" ca="1">_xludf.XLOOKUP(CI1051,'Banco de dados'!$B:$B,'Banco de dados'!$F:$F)</f>
        <v>#NAME?</v>
      </c>
      <c r="CQ1051" s="26" t="e">
        <f t="array" aca="1" ref="CQ1051" ca="1">_xludf.XLOOKUP(CK1051,'Banco de dados'!$B:$B,'Banco de dados'!$F:$F)</f>
        <v>#NAME?</v>
      </c>
      <c r="CR1051" s="27">
        <v>0</v>
      </c>
      <c r="CS1051" s="27">
        <v>4</v>
      </c>
      <c r="CT1051" s="26" t="str">
        <f>IF(AG1051=0.5,"Suporte",IF(AND(AG1051&gt;='Braços de IP'!$B$9,AG1051&lt;='Braços de IP'!$D$9),'Braços de IP'!$E$9,IF(AND(AG1051&gt;='Braços de IP'!$B$10,AG1051&lt;='Braços de IP'!$D$10),'Braços de IP'!$E$10,IF(AND(AG1051&gt;='Braços de IP'!$B$11,AG1051&lt;='Braços de IP'!$D$11),'Braços de IP'!$E$11,IF(AND(AG1051&gt;='Braços de IP'!$B$12,AG1051&lt;='Braços de IP'!$D$12),'Braços de IP'!$E$12,IF(AND(AG1051&gt;='Braços de IP'!$B$13,AG1051&lt;='Braços de IP'!$D$13),'Braços de IP'!$E$13,IF(AND(AG1051&gt;='Braços de IP'!$B$14,AG1051&lt;='Braços de IP'!$D$14),'Braços de IP'!$E$14,"ERRO")))))))</f>
        <v>Médio I</v>
      </c>
      <c r="CU1051" s="27" t="s">
        <v>178</v>
      </c>
      <c r="CV1051" s="26">
        <f>IF($CU1051="","",VLOOKUP($CU1051,'Braços de IP'!$E$9:$I$15,2,0))</f>
        <v>2.4</v>
      </c>
      <c r="CW1051" s="29">
        <f>IF($CU1051="","",VLOOKUP($CU1051,'Braços de IP'!$E$9:$I$15,5,0))</f>
        <v>7.5</v>
      </c>
      <c r="CX1051" s="26"/>
      <c r="CY1051" s="26"/>
      <c r="CZ1051" s="26"/>
      <c r="DA1051" s="26"/>
      <c r="DB1051" s="26"/>
      <c r="DC1051" s="26"/>
      <c r="DD1051" s="30">
        <v>50</v>
      </c>
      <c r="DE1051" s="31">
        <v>150</v>
      </c>
      <c r="DF1051" s="30">
        <v>200</v>
      </c>
      <c r="DG1051" s="32">
        <v>0.66666666666666674</v>
      </c>
      <c r="DH1051" s="34" t="s">
        <v>710</v>
      </c>
      <c r="DI1051" s="35"/>
      <c r="DJ1051" s="16"/>
      <c r="DK1051" s="16" t="s">
        <v>144</v>
      </c>
      <c r="DL1051" s="16"/>
      <c r="DM1051" s="36">
        <v>0.66666666666666663</v>
      </c>
    </row>
    <row r="1052" spans="2:118" ht="15.75" customHeight="1" x14ac:dyDescent="0.25">
      <c r="B1052" s="16">
        <v>264</v>
      </c>
      <c r="C1052" s="16" t="s">
        <v>176</v>
      </c>
      <c r="D1052" s="16" t="s">
        <v>748</v>
      </c>
      <c r="E1052" s="16">
        <v>-8.0440660000000008</v>
      </c>
      <c r="F1052" s="16">
        <v>-34.921416999999998</v>
      </c>
      <c r="G1052" s="16" t="s">
        <v>157</v>
      </c>
      <c r="H1052" s="17" t="s">
        <v>136</v>
      </c>
      <c r="I1052" s="16" t="s">
        <v>135</v>
      </c>
      <c r="J1052" s="17" t="s">
        <v>137</v>
      </c>
      <c r="K1052" s="18">
        <v>40</v>
      </c>
      <c r="L1052" s="17" t="s">
        <v>138</v>
      </c>
      <c r="M1052" s="17">
        <v>0</v>
      </c>
      <c r="N1052" s="16">
        <v>300</v>
      </c>
      <c r="O1052" s="17">
        <v>1</v>
      </c>
      <c r="P1052" s="17">
        <v>1.42</v>
      </c>
      <c r="Q1052" s="17">
        <v>6.78</v>
      </c>
      <c r="R1052" s="16"/>
      <c r="S1052" s="16"/>
      <c r="T1052" s="16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 t="s">
        <v>161</v>
      </c>
      <c r="AB1052" s="17" t="s">
        <v>140</v>
      </c>
      <c r="AC1052" s="17">
        <v>17.27</v>
      </c>
      <c r="AD1052" s="17">
        <v>7.07</v>
      </c>
      <c r="AE1052" s="17">
        <v>1</v>
      </c>
      <c r="AF1052" s="17">
        <v>1.47</v>
      </c>
      <c r="AG1052" s="17">
        <v>1.96</v>
      </c>
      <c r="AH1052" s="17">
        <f t="shared" si="967"/>
        <v>0.49</v>
      </c>
      <c r="AI1052" s="17" t="s">
        <v>136</v>
      </c>
      <c r="AJ1052" s="17" t="s">
        <v>136</v>
      </c>
      <c r="AK1052" s="17" t="s">
        <v>141</v>
      </c>
      <c r="AL1052" s="17">
        <v>2</v>
      </c>
      <c r="AM1052" s="17"/>
      <c r="AN1052" s="17"/>
      <c r="AO1052" s="17">
        <v>0</v>
      </c>
      <c r="AP1052" s="17">
        <v>0</v>
      </c>
      <c r="AQ1052" s="17">
        <v>0</v>
      </c>
      <c r="AR1052" s="17" t="s">
        <v>136</v>
      </c>
      <c r="AS1052" s="19">
        <f t="shared" si="1233"/>
        <v>0</v>
      </c>
      <c r="AT1052" s="19"/>
      <c r="AU1052" s="19">
        <f>VLOOKUP(G1052,ABNT5101!$I$3:$J$9,2)</f>
        <v>7.5</v>
      </c>
      <c r="AV1052" s="19">
        <f>VLOOKUP(G1052,ABNT5101!$I$3:$M$9,5)</f>
        <v>0.18</v>
      </c>
      <c r="AW1052" s="17" t="str">
        <f>_xlfn.XLOOKUP(G1052,ABNT5101!I:I,ABNT5101!L:L)</f>
        <v>-</v>
      </c>
      <c r="AX1052" s="17">
        <f>_xlfn.XLOOKUP(G1052,ABNT5101!$I:$I,ABNT5101!M:M)</f>
        <v>0.18</v>
      </c>
      <c r="AY1052" s="17" t="str">
        <f>_xlfn.XLOOKUP(G1052,ABNT5101!$I:$I,ABNT5101!N:N)</f>
        <v>-</v>
      </c>
      <c r="AZ1052" s="17">
        <f>_xlfn.XLOOKUP(G1052,ABNT5101!$I:$I,ABNT5101!O:O)</f>
        <v>16</v>
      </c>
      <c r="BA1052" s="20" t="str">
        <f t="shared" si="1234"/>
        <v>NÃO ATENDE</v>
      </c>
      <c r="BB1052" s="21">
        <f t="shared" ref="BB1052:BC1052" si="1276">BE1052/AU1052-1</f>
        <v>-1</v>
      </c>
      <c r="BC1052" s="21">
        <f t="shared" si="1276"/>
        <v>-1</v>
      </c>
      <c r="BD1052" s="21" t="str">
        <f t="shared" si="1236"/>
        <v>-</v>
      </c>
      <c r="BE1052" s="22"/>
      <c r="BF1052" s="22"/>
      <c r="BG1052" s="22"/>
      <c r="BH1052" s="22"/>
      <c r="BI1052" s="23"/>
      <c r="BJ1052" s="22"/>
      <c r="BK1052" s="20" t="str">
        <f t="shared" si="1237"/>
        <v>NÃO ATENDE</v>
      </c>
      <c r="BL1052" s="20" t="str">
        <f t="shared" si="1238"/>
        <v>NÃO ATENDE</v>
      </c>
      <c r="BM1052" s="20" t="str">
        <f t="shared" si="1239"/>
        <v>NÃO ATENDE</v>
      </c>
      <c r="BN1052" s="20" t="str">
        <f t="shared" si="1240"/>
        <v>ATENDE</v>
      </c>
      <c r="BO1052" s="24" t="str">
        <f t="shared" si="1241"/>
        <v>C5</v>
      </c>
      <c r="BP1052" s="24" t="s">
        <v>275</v>
      </c>
      <c r="BQ1052" s="25">
        <f t="shared" si="1060"/>
        <v>-1</v>
      </c>
      <c r="BR1052" s="22"/>
      <c r="BS1052" s="22"/>
      <c r="BT1052" s="24">
        <f>IF(BP1052="-","-",_xlfn.XLOOKUP(BP1052,ABNT5101!$B$4:$B$9,ABNT5101!$C$4:$C$9))</f>
        <v>7.5</v>
      </c>
      <c r="BU1052" s="24">
        <f>IF(BP1052="-","-",_xlfn.XLOOKUP(BP1052,ABNT5101!$B$4:$B$9,ABNT5101!$D$4:$D$9))</f>
        <v>1.5</v>
      </c>
      <c r="BV1052" s="20" t="str">
        <f t="shared" si="1242"/>
        <v>NÃO ATENDE</v>
      </c>
      <c r="BW1052" s="20" t="str">
        <f t="shared" si="1061"/>
        <v>NÃO ATENDE</v>
      </c>
      <c r="BX1052" s="20" t="str">
        <f t="shared" si="1243"/>
        <v>NÃO ATENDE</v>
      </c>
      <c r="BY1052" s="24" t="str">
        <f t="shared" si="1218"/>
        <v>P4</v>
      </c>
      <c r="BZ1052" s="25">
        <f t="shared" si="1244"/>
        <v>-1</v>
      </c>
      <c r="CA1052" s="24"/>
      <c r="CB1052" s="24"/>
      <c r="CC1052" s="20">
        <f>IF(BY1052="-","-",_xlfn.XLOOKUP(BY1052,ABNT5101!$B$4:$B$9,ABNT5101!$C$4:$C$9))</f>
        <v>7.5</v>
      </c>
      <c r="CD1052" s="24">
        <f>IF(BY1052="-","-",_xlfn.XLOOKUP(BY1052,ABNT5101!$B$4:$B$9,ABNT5101!$D$4:$D$9))</f>
        <v>1.5</v>
      </c>
      <c r="CE1052" s="20" t="str">
        <f t="shared" si="1245"/>
        <v>NÃO ATENDE</v>
      </c>
      <c r="CF1052" s="20" t="str">
        <f t="shared" si="1246"/>
        <v>NÃO ATENDE</v>
      </c>
      <c r="CG1052" s="20" t="str">
        <f t="shared" si="1040"/>
        <v>NÃO ATENDE</v>
      </c>
      <c r="CH1052" s="26" t="e">
        <f>_xlfn.XLOOKUP(CI1052,'Banco de dados'!$B:$B,'Banco de dados'!$D:$D)</f>
        <v>#N/A</v>
      </c>
      <c r="CI1052" s="27"/>
      <c r="CJ1052" s="26" t="e">
        <f>_xlfn.XLOOKUP(CI1052,'Banco de dados'!$B:$B,'Banco de dados'!$E:$E)</f>
        <v>#N/A</v>
      </c>
      <c r="CK1052" s="26"/>
      <c r="CL1052" s="26" t="e">
        <f>IF(CK1052="-","-",_xlfn.XLOOKUP(CK1052,'Banco de dados'!$B:$B,'Banco de dados'!$E:$E))</f>
        <v>#N/A</v>
      </c>
      <c r="CM1052" s="28">
        <v>1</v>
      </c>
      <c r="CN1052" s="26" t="e">
        <f>_xlfn.XLOOKUP(CI1052,'Banco de dados'!$B:$B,'Banco de dados'!$H:$H)</f>
        <v>#N/A</v>
      </c>
      <c r="CO1052" s="26" t="e">
        <f t="array" aca="1" ref="CO1052" ca="1">_xludf.XLOOKUP(CK1052,'Banco de dados'!$B:$B,'Banco de dados'!$H:$H)</f>
        <v>#NAME?</v>
      </c>
      <c r="CP1052" s="26" t="e">
        <f t="array" aca="1" ref="CP1052" ca="1">_xludf.XLOOKUP(CI1052,'Banco de dados'!$B:$B,'Banco de dados'!$F:$F)</f>
        <v>#NAME?</v>
      </c>
      <c r="CQ1052" s="26" t="e">
        <f t="array" aca="1" ref="CQ1052" ca="1">_xludf.XLOOKUP(CK1052,'Banco de dados'!$B:$B,'Banco de dados'!$F:$F)</f>
        <v>#NAME?</v>
      </c>
      <c r="CR1052" s="27">
        <v>0</v>
      </c>
      <c r="CS1052" s="27"/>
      <c r="CT1052" s="26" t="str">
        <f>IF(AG1052=0.5,"Suporte",IF(AND(AG1052&gt;='Braços de IP'!$B$9,AG1052&lt;='Braços de IP'!$D$9),'Braços de IP'!$E$9,IF(AND(AG1052&gt;='Braços de IP'!$B$10,AG1052&lt;='Braços de IP'!$D$10),'Braços de IP'!$E$10,IF(AND(AG1052&gt;='Braços de IP'!$B$11,AG1052&lt;='Braços de IP'!$D$11),'Braços de IP'!$E$11,IF(AND(AG1052&gt;='Braços de IP'!$B$12,AG1052&lt;='Braços de IP'!$D$12),'Braços de IP'!$E$12,IF(AND(AG1052&gt;='Braços de IP'!$B$13,AG1052&lt;='Braços de IP'!$D$13),'Braços de IP'!$E$13,IF(AND(AG1052&gt;='Braços de IP'!$B$14,AG1052&lt;='Braços de IP'!$D$14),'Braços de IP'!$E$14,"ERRO")))))))</f>
        <v>Médio I</v>
      </c>
      <c r="CU1052" s="27"/>
      <c r="CV1052" s="26" t="str">
        <f>IF($CU1052="","",VLOOKUP($CU1052,'Braços de IP'!$E$9:$I$15,2,0))</f>
        <v/>
      </c>
      <c r="CW1052" s="29" t="str">
        <f>IF($CU1052="","",VLOOKUP($CU1052,'Braços de IP'!$E$9:$I$15,5,0))</f>
        <v/>
      </c>
      <c r="CX1052" s="26"/>
      <c r="CY1052" s="26"/>
      <c r="CZ1052" s="26"/>
      <c r="DA1052" s="26"/>
      <c r="DB1052" s="26"/>
      <c r="DC1052" s="26"/>
      <c r="DD1052" s="30">
        <v>50</v>
      </c>
      <c r="DE1052" s="31">
        <v>150</v>
      </c>
      <c r="DF1052" s="30">
        <v>200</v>
      </c>
      <c r="DG1052" s="32">
        <v>0.66666666666666674</v>
      </c>
      <c r="DH1052" s="34" t="s">
        <v>710</v>
      </c>
      <c r="DI1052" s="35"/>
      <c r="DJ1052" s="16"/>
      <c r="DK1052" s="16" t="s">
        <v>144</v>
      </c>
      <c r="DL1052" s="16"/>
      <c r="DM1052" s="36">
        <v>0.66666666666666663</v>
      </c>
    </row>
    <row r="1053" spans="2:118" ht="15.75" customHeight="1" x14ac:dyDescent="0.25">
      <c r="B1053" s="16">
        <v>264</v>
      </c>
      <c r="C1053" s="16" t="s">
        <v>176</v>
      </c>
      <c r="D1053" s="16" t="s">
        <v>748</v>
      </c>
      <c r="E1053" s="16">
        <v>-8.0440660000000008</v>
      </c>
      <c r="F1053" s="16">
        <v>-34.921416999999998</v>
      </c>
      <c r="G1053" s="16" t="s">
        <v>157</v>
      </c>
      <c r="H1053" s="17" t="s">
        <v>136</v>
      </c>
      <c r="I1053" s="16" t="s">
        <v>135</v>
      </c>
      <c r="J1053" s="17" t="s">
        <v>137</v>
      </c>
      <c r="K1053" s="18">
        <v>40</v>
      </c>
      <c r="L1053" s="17" t="s">
        <v>138</v>
      </c>
      <c r="M1053" s="17">
        <v>0</v>
      </c>
      <c r="N1053" s="16">
        <v>300</v>
      </c>
      <c r="O1053" s="17">
        <v>1</v>
      </c>
      <c r="P1053" s="17">
        <v>1.42</v>
      </c>
      <c r="Q1053" s="17">
        <v>6.78</v>
      </c>
      <c r="R1053" s="16"/>
      <c r="S1053" s="16"/>
      <c r="T1053" s="16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 t="s">
        <v>161</v>
      </c>
      <c r="AB1053" s="17" t="s">
        <v>140</v>
      </c>
      <c r="AC1053" s="17">
        <v>17.27</v>
      </c>
      <c r="AD1053" s="17">
        <v>7.07</v>
      </c>
      <c r="AE1053" s="17">
        <v>1</v>
      </c>
      <c r="AF1053" s="17">
        <v>1.47</v>
      </c>
      <c r="AG1053" s="17">
        <v>1.96</v>
      </c>
      <c r="AH1053" s="17">
        <f t="shared" si="967"/>
        <v>0.49</v>
      </c>
      <c r="AI1053" s="17" t="s">
        <v>136</v>
      </c>
      <c r="AJ1053" s="17" t="s">
        <v>136</v>
      </c>
      <c r="AK1053" s="17" t="s">
        <v>141</v>
      </c>
      <c r="AL1053" s="17">
        <v>2</v>
      </c>
      <c r="AM1053" s="17"/>
      <c r="AN1053" s="17"/>
      <c r="AO1053" s="17">
        <v>0</v>
      </c>
      <c r="AP1053" s="17">
        <v>0</v>
      </c>
      <c r="AQ1053" s="17">
        <v>0</v>
      </c>
      <c r="AR1053" s="17" t="s">
        <v>136</v>
      </c>
      <c r="AS1053" s="19">
        <f t="shared" si="1233"/>
        <v>0</v>
      </c>
      <c r="AT1053" s="19"/>
      <c r="AU1053" s="19">
        <f>VLOOKUP(G1053,ABNT5101!$I$3:$J$9,2)</f>
        <v>7.5</v>
      </c>
      <c r="AV1053" s="19">
        <f>VLOOKUP(G1053,ABNT5101!$I$3:$M$9,5)</f>
        <v>0.18</v>
      </c>
      <c r="AW1053" s="17" t="str">
        <f>_xlfn.XLOOKUP(G1053,ABNT5101!I:I,ABNT5101!L:L)</f>
        <v>-</v>
      </c>
      <c r="AX1053" s="17">
        <f>_xlfn.XLOOKUP(G1053,ABNT5101!$I:$I,ABNT5101!M:M)</f>
        <v>0.18</v>
      </c>
      <c r="AY1053" s="17" t="str">
        <f>_xlfn.XLOOKUP(G1053,ABNT5101!$I:$I,ABNT5101!N:N)</f>
        <v>-</v>
      </c>
      <c r="AZ1053" s="17">
        <f>_xlfn.XLOOKUP(G1053,ABNT5101!$I:$I,ABNT5101!O:O)</f>
        <v>16</v>
      </c>
      <c r="BA1053" s="20" t="str">
        <f t="shared" si="1234"/>
        <v>NÃO ATENDE</v>
      </c>
      <c r="BB1053" s="21">
        <f t="shared" ref="BB1053:BC1053" si="1277">BE1053/AU1053-1</f>
        <v>-1</v>
      </c>
      <c r="BC1053" s="21">
        <f t="shared" si="1277"/>
        <v>-1</v>
      </c>
      <c r="BD1053" s="21" t="str">
        <f t="shared" si="1236"/>
        <v>-</v>
      </c>
      <c r="BE1053" s="22"/>
      <c r="BF1053" s="22"/>
      <c r="BG1053" s="22"/>
      <c r="BH1053" s="22"/>
      <c r="BI1053" s="23"/>
      <c r="BJ1053" s="22"/>
      <c r="BK1053" s="20" t="str">
        <f t="shared" si="1237"/>
        <v>NÃO ATENDE</v>
      </c>
      <c r="BL1053" s="20" t="str">
        <f t="shared" si="1238"/>
        <v>NÃO ATENDE</v>
      </c>
      <c r="BM1053" s="20" t="str">
        <f t="shared" si="1239"/>
        <v>NÃO ATENDE</v>
      </c>
      <c r="BN1053" s="20" t="str">
        <f t="shared" si="1240"/>
        <v>ATENDE</v>
      </c>
      <c r="BO1053" s="24" t="str">
        <f t="shared" si="1241"/>
        <v>C5</v>
      </c>
      <c r="BP1053" s="24" t="s">
        <v>275</v>
      </c>
      <c r="BQ1053" s="25">
        <f t="shared" si="1060"/>
        <v>-1</v>
      </c>
      <c r="BR1053" s="22"/>
      <c r="BS1053" s="22"/>
      <c r="BT1053" s="24">
        <f>IF(BP1053="-","-",_xlfn.XLOOKUP(BP1053,ABNT5101!$B$4:$B$9,ABNT5101!$C$4:$C$9))</f>
        <v>7.5</v>
      </c>
      <c r="BU1053" s="24">
        <f>IF(BP1053="-","-",_xlfn.XLOOKUP(BP1053,ABNT5101!$B$4:$B$9,ABNT5101!$D$4:$D$9))</f>
        <v>1.5</v>
      </c>
      <c r="BV1053" s="20" t="str">
        <f t="shared" si="1242"/>
        <v>NÃO ATENDE</v>
      </c>
      <c r="BW1053" s="20" t="str">
        <f t="shared" si="1061"/>
        <v>NÃO ATENDE</v>
      </c>
      <c r="BX1053" s="20" t="str">
        <f t="shared" si="1243"/>
        <v>NÃO ATENDE</v>
      </c>
      <c r="BY1053" s="24" t="str">
        <f t="shared" si="1218"/>
        <v>P4</v>
      </c>
      <c r="BZ1053" s="25">
        <f t="shared" si="1244"/>
        <v>-1</v>
      </c>
      <c r="CA1053" s="24"/>
      <c r="CB1053" s="24"/>
      <c r="CC1053" s="20">
        <f>IF(BY1053="-","-",_xlfn.XLOOKUP(BY1053,ABNT5101!$B$4:$B$9,ABNT5101!$C$4:$C$9))</f>
        <v>7.5</v>
      </c>
      <c r="CD1053" s="24">
        <f>IF(BY1053="-","-",_xlfn.XLOOKUP(BY1053,ABNT5101!$B$4:$B$9,ABNT5101!$D$4:$D$9))</f>
        <v>1.5</v>
      </c>
      <c r="CE1053" s="20" t="str">
        <f t="shared" si="1245"/>
        <v>NÃO ATENDE</v>
      </c>
      <c r="CF1053" s="20" t="str">
        <f t="shared" si="1246"/>
        <v>NÃO ATENDE</v>
      </c>
      <c r="CG1053" s="20" t="str">
        <f t="shared" si="1040"/>
        <v>NÃO ATENDE</v>
      </c>
      <c r="CH1053" s="26" t="e">
        <f>_xlfn.XLOOKUP(CI1053,'Banco de dados'!$B:$B,'Banco de dados'!$D:$D)</f>
        <v>#N/A</v>
      </c>
      <c r="CI1053" s="27"/>
      <c r="CJ1053" s="26" t="e">
        <f>_xlfn.XLOOKUP(CI1053,'Banco de dados'!$B:$B,'Banco de dados'!$E:$E)</f>
        <v>#N/A</v>
      </c>
      <c r="CK1053" s="26"/>
      <c r="CL1053" s="26" t="e">
        <f>IF(CK1053="-","-",_xlfn.XLOOKUP(CK1053,'Banco de dados'!$B:$B,'Banco de dados'!$E:$E))</f>
        <v>#N/A</v>
      </c>
      <c r="CM1053" s="28">
        <v>1</v>
      </c>
      <c r="CN1053" s="26" t="e">
        <f>_xlfn.XLOOKUP(CI1053,'Banco de dados'!$B:$B,'Banco de dados'!$H:$H)</f>
        <v>#N/A</v>
      </c>
      <c r="CO1053" s="26" t="e">
        <f t="array" aca="1" ref="CO1053" ca="1">_xludf.XLOOKUP(CK1053,'Banco de dados'!$B:$B,'Banco de dados'!$H:$H)</f>
        <v>#NAME?</v>
      </c>
      <c r="CP1053" s="26" t="e">
        <f t="array" aca="1" ref="CP1053" ca="1">_xludf.XLOOKUP(CI1053,'Banco de dados'!$B:$B,'Banco de dados'!$F:$F)</f>
        <v>#NAME?</v>
      </c>
      <c r="CQ1053" s="26" t="e">
        <f t="array" aca="1" ref="CQ1053" ca="1">_xludf.XLOOKUP(CK1053,'Banco de dados'!$B:$B,'Banco de dados'!$F:$F)</f>
        <v>#NAME?</v>
      </c>
      <c r="CR1053" s="27">
        <v>0</v>
      </c>
      <c r="CS1053" s="27"/>
      <c r="CT1053" s="26" t="str">
        <f>IF(AG1053=0.5,"Suporte",IF(AND(AG1053&gt;='Braços de IP'!$B$9,AG1053&lt;='Braços de IP'!$D$9),'Braços de IP'!$E$9,IF(AND(AG1053&gt;='Braços de IP'!$B$10,AG1053&lt;='Braços de IP'!$D$10),'Braços de IP'!$E$10,IF(AND(AG1053&gt;='Braços de IP'!$B$11,AG1053&lt;='Braços de IP'!$D$11),'Braços de IP'!$E$11,IF(AND(AG1053&gt;='Braços de IP'!$B$12,AG1053&lt;='Braços de IP'!$D$12),'Braços de IP'!$E$12,IF(AND(AG1053&gt;='Braços de IP'!$B$13,AG1053&lt;='Braços de IP'!$D$13),'Braços de IP'!$E$13,IF(AND(AG1053&gt;='Braços de IP'!$B$14,AG1053&lt;='Braços de IP'!$D$14),'Braços de IP'!$E$14,"ERRO")))))))</f>
        <v>Médio I</v>
      </c>
      <c r="CU1053" s="27"/>
      <c r="CV1053" s="26" t="str">
        <f>IF($CU1053="","",VLOOKUP($CU1053,'Braços de IP'!$E$9:$I$15,2,0))</f>
        <v/>
      </c>
      <c r="CW1053" s="29" t="str">
        <f>IF($CU1053="","",VLOOKUP($CU1053,'Braços de IP'!$E$9:$I$15,5,0))</f>
        <v/>
      </c>
      <c r="CX1053" s="26"/>
      <c r="CY1053" s="26"/>
      <c r="CZ1053" s="26"/>
      <c r="DA1053" s="26"/>
      <c r="DB1053" s="26"/>
      <c r="DC1053" s="26"/>
      <c r="DD1053" s="30">
        <v>50</v>
      </c>
      <c r="DE1053" s="31">
        <v>150</v>
      </c>
      <c r="DF1053" s="30">
        <v>200</v>
      </c>
      <c r="DG1053" s="32">
        <v>0.66666666666666674</v>
      </c>
      <c r="DH1053" s="34" t="s">
        <v>710</v>
      </c>
      <c r="DI1053" s="35"/>
      <c r="DJ1053" s="16"/>
      <c r="DK1053" s="16" t="s">
        <v>144</v>
      </c>
      <c r="DL1053" s="16"/>
      <c r="DM1053" s="36">
        <v>0.66666666666666663</v>
      </c>
    </row>
    <row r="1054" spans="2:118" ht="15.75" customHeight="1" x14ac:dyDescent="0.25">
      <c r="B1054" s="16">
        <v>264</v>
      </c>
      <c r="C1054" s="16" t="s">
        <v>176</v>
      </c>
      <c r="D1054" s="16" t="s">
        <v>748</v>
      </c>
      <c r="E1054" s="16">
        <v>-8.0440660000000008</v>
      </c>
      <c r="F1054" s="16">
        <v>-34.921416999999998</v>
      </c>
      <c r="G1054" s="16" t="s">
        <v>157</v>
      </c>
      <c r="H1054" s="17" t="s">
        <v>136</v>
      </c>
      <c r="I1054" s="16" t="s">
        <v>135</v>
      </c>
      <c r="J1054" s="17" t="s">
        <v>137</v>
      </c>
      <c r="K1054" s="18">
        <v>40</v>
      </c>
      <c r="L1054" s="17" t="s">
        <v>138</v>
      </c>
      <c r="M1054" s="17">
        <v>0</v>
      </c>
      <c r="N1054" s="16">
        <v>300</v>
      </c>
      <c r="O1054" s="17">
        <v>1</v>
      </c>
      <c r="P1054" s="17">
        <v>1.42</v>
      </c>
      <c r="Q1054" s="17">
        <v>6.78</v>
      </c>
      <c r="R1054" s="16"/>
      <c r="S1054" s="16"/>
      <c r="T1054" s="16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 t="s">
        <v>161</v>
      </c>
      <c r="AB1054" s="17" t="s">
        <v>140</v>
      </c>
      <c r="AC1054" s="17">
        <v>17.27</v>
      </c>
      <c r="AD1054" s="17">
        <v>7.07</v>
      </c>
      <c r="AE1054" s="17">
        <v>1</v>
      </c>
      <c r="AF1054" s="17">
        <v>1.47</v>
      </c>
      <c r="AG1054" s="17">
        <v>1.96</v>
      </c>
      <c r="AH1054" s="17">
        <f t="shared" si="967"/>
        <v>0.49</v>
      </c>
      <c r="AI1054" s="17" t="s">
        <v>136</v>
      </c>
      <c r="AJ1054" s="17" t="s">
        <v>136</v>
      </c>
      <c r="AK1054" s="17" t="s">
        <v>141</v>
      </c>
      <c r="AL1054" s="17">
        <v>2</v>
      </c>
      <c r="AM1054" s="17"/>
      <c r="AN1054" s="17"/>
      <c r="AO1054" s="17">
        <v>0</v>
      </c>
      <c r="AP1054" s="17">
        <v>0</v>
      </c>
      <c r="AQ1054" s="17">
        <v>0</v>
      </c>
      <c r="AR1054" s="17" t="s">
        <v>136</v>
      </c>
      <c r="AS1054" s="19">
        <f t="shared" si="1233"/>
        <v>0</v>
      </c>
      <c r="AT1054" s="19"/>
      <c r="AU1054" s="19">
        <f>VLOOKUP(G1054,ABNT5101!$I$3:$J$9,2)</f>
        <v>7.5</v>
      </c>
      <c r="AV1054" s="19">
        <f>VLOOKUP(G1054,ABNT5101!$I$3:$M$9,5)</f>
        <v>0.18</v>
      </c>
      <c r="AW1054" s="17" t="str">
        <f>_xlfn.XLOOKUP(G1054,ABNT5101!I:I,ABNT5101!L:L)</f>
        <v>-</v>
      </c>
      <c r="AX1054" s="17">
        <f>_xlfn.XLOOKUP(G1054,ABNT5101!$I:$I,ABNT5101!M:M)</f>
        <v>0.18</v>
      </c>
      <c r="AY1054" s="17" t="str">
        <f>_xlfn.XLOOKUP(G1054,ABNT5101!$I:$I,ABNT5101!N:N)</f>
        <v>-</v>
      </c>
      <c r="AZ1054" s="17">
        <f>_xlfn.XLOOKUP(G1054,ABNT5101!$I:$I,ABNT5101!O:O)</f>
        <v>16</v>
      </c>
      <c r="BA1054" s="20" t="str">
        <f t="shared" si="1234"/>
        <v>NÃO ATENDE</v>
      </c>
      <c r="BB1054" s="21">
        <f t="shared" ref="BB1054:BC1054" si="1278">BE1054/AU1054-1</f>
        <v>-1</v>
      </c>
      <c r="BC1054" s="21">
        <f t="shared" si="1278"/>
        <v>-1</v>
      </c>
      <c r="BD1054" s="21" t="str">
        <f t="shared" si="1236"/>
        <v>-</v>
      </c>
      <c r="BE1054" s="22"/>
      <c r="BF1054" s="22"/>
      <c r="BG1054" s="22"/>
      <c r="BH1054" s="22"/>
      <c r="BI1054" s="23"/>
      <c r="BJ1054" s="22"/>
      <c r="BK1054" s="20" t="str">
        <f t="shared" si="1237"/>
        <v>NÃO ATENDE</v>
      </c>
      <c r="BL1054" s="20" t="str">
        <f t="shared" si="1238"/>
        <v>NÃO ATENDE</v>
      </c>
      <c r="BM1054" s="20" t="str">
        <f t="shared" si="1239"/>
        <v>NÃO ATENDE</v>
      </c>
      <c r="BN1054" s="20" t="str">
        <f t="shared" si="1240"/>
        <v>ATENDE</v>
      </c>
      <c r="BO1054" s="24" t="str">
        <f t="shared" si="1241"/>
        <v>C5</v>
      </c>
      <c r="BP1054" s="24" t="s">
        <v>275</v>
      </c>
      <c r="BQ1054" s="25">
        <f t="shared" si="1060"/>
        <v>-1</v>
      </c>
      <c r="BR1054" s="22"/>
      <c r="BS1054" s="22"/>
      <c r="BT1054" s="24">
        <f>IF(BP1054="-","-",_xlfn.XLOOKUP(BP1054,ABNT5101!$B$4:$B$9,ABNT5101!$C$4:$C$9))</f>
        <v>7.5</v>
      </c>
      <c r="BU1054" s="24">
        <f>IF(BP1054="-","-",_xlfn.XLOOKUP(BP1054,ABNT5101!$B$4:$B$9,ABNT5101!$D$4:$D$9))</f>
        <v>1.5</v>
      </c>
      <c r="BV1054" s="20" t="str">
        <f t="shared" si="1242"/>
        <v>NÃO ATENDE</v>
      </c>
      <c r="BW1054" s="20" t="str">
        <f t="shared" si="1061"/>
        <v>NÃO ATENDE</v>
      </c>
      <c r="BX1054" s="20" t="str">
        <f t="shared" si="1243"/>
        <v>NÃO ATENDE</v>
      </c>
      <c r="BY1054" s="24" t="str">
        <f t="shared" si="1218"/>
        <v>P4</v>
      </c>
      <c r="BZ1054" s="25">
        <f t="shared" si="1244"/>
        <v>-1</v>
      </c>
      <c r="CA1054" s="24"/>
      <c r="CB1054" s="24"/>
      <c r="CC1054" s="20">
        <f>IF(BY1054="-","-",_xlfn.XLOOKUP(BY1054,ABNT5101!$B$4:$B$9,ABNT5101!$C$4:$C$9))</f>
        <v>7.5</v>
      </c>
      <c r="CD1054" s="24">
        <f>IF(BY1054="-","-",_xlfn.XLOOKUP(BY1054,ABNT5101!$B$4:$B$9,ABNT5101!$D$4:$D$9))</f>
        <v>1.5</v>
      </c>
      <c r="CE1054" s="20" t="str">
        <f t="shared" si="1245"/>
        <v>NÃO ATENDE</v>
      </c>
      <c r="CF1054" s="20" t="str">
        <f t="shared" si="1246"/>
        <v>NÃO ATENDE</v>
      </c>
      <c r="CG1054" s="20" t="str">
        <f t="shared" si="1040"/>
        <v>NÃO ATENDE</v>
      </c>
      <c r="CH1054" s="26" t="e">
        <f>_xlfn.XLOOKUP(CI1054,'Banco de dados'!$B:$B,'Banco de dados'!$D:$D)</f>
        <v>#N/A</v>
      </c>
      <c r="CI1054" s="27"/>
      <c r="CJ1054" s="26" t="e">
        <f>_xlfn.XLOOKUP(CI1054,'Banco de dados'!$B:$B,'Banco de dados'!$E:$E)</f>
        <v>#N/A</v>
      </c>
      <c r="CK1054" s="26"/>
      <c r="CL1054" s="26" t="e">
        <f>IF(CK1054="-","-",_xlfn.XLOOKUP(CK1054,'Banco de dados'!$B:$B,'Banco de dados'!$E:$E))</f>
        <v>#N/A</v>
      </c>
      <c r="CM1054" s="28">
        <v>1</v>
      </c>
      <c r="CN1054" s="26" t="e">
        <f>_xlfn.XLOOKUP(CI1054,'Banco de dados'!$B:$B,'Banco de dados'!$H:$H)</f>
        <v>#N/A</v>
      </c>
      <c r="CO1054" s="26" t="e">
        <f t="array" aca="1" ref="CO1054" ca="1">_xludf.XLOOKUP(CK1054,'Banco de dados'!$B:$B,'Banco de dados'!$H:$H)</f>
        <v>#NAME?</v>
      </c>
      <c r="CP1054" s="26" t="e">
        <f t="array" aca="1" ref="CP1054" ca="1">_xludf.XLOOKUP(CI1054,'Banco de dados'!$B:$B,'Banco de dados'!$F:$F)</f>
        <v>#NAME?</v>
      </c>
      <c r="CQ1054" s="26" t="e">
        <f t="array" aca="1" ref="CQ1054" ca="1">_xludf.XLOOKUP(CK1054,'Banco de dados'!$B:$B,'Banco de dados'!$F:$F)</f>
        <v>#NAME?</v>
      </c>
      <c r="CR1054" s="27">
        <v>0</v>
      </c>
      <c r="CS1054" s="27"/>
      <c r="CT1054" s="26" t="str">
        <f>IF(AG1054=0.5,"Suporte",IF(AND(AG1054&gt;='Braços de IP'!$B$9,AG1054&lt;='Braços de IP'!$D$9),'Braços de IP'!$E$9,IF(AND(AG1054&gt;='Braços de IP'!$B$10,AG1054&lt;='Braços de IP'!$D$10),'Braços de IP'!$E$10,IF(AND(AG1054&gt;='Braços de IP'!$B$11,AG1054&lt;='Braços de IP'!$D$11),'Braços de IP'!$E$11,IF(AND(AG1054&gt;='Braços de IP'!$B$12,AG1054&lt;='Braços de IP'!$D$12),'Braços de IP'!$E$12,IF(AND(AG1054&gt;='Braços de IP'!$B$13,AG1054&lt;='Braços de IP'!$D$13),'Braços de IP'!$E$13,IF(AND(AG1054&gt;='Braços de IP'!$B$14,AG1054&lt;='Braços de IP'!$D$14),'Braços de IP'!$E$14,"ERRO")))))))</f>
        <v>Médio I</v>
      </c>
      <c r="CU1054" s="27"/>
      <c r="CV1054" s="26" t="str">
        <f>IF($CU1054="","",VLOOKUP($CU1054,'Braços de IP'!$E$9:$I$15,2,0))</f>
        <v/>
      </c>
      <c r="CW1054" s="29" t="str">
        <f>IF($CU1054="","",VLOOKUP($CU1054,'Braços de IP'!$E$9:$I$15,5,0))</f>
        <v/>
      </c>
      <c r="CX1054" s="26"/>
      <c r="CY1054" s="26"/>
      <c r="CZ1054" s="26"/>
      <c r="DA1054" s="26"/>
      <c r="DB1054" s="26"/>
      <c r="DC1054" s="26"/>
      <c r="DD1054" s="30">
        <v>50</v>
      </c>
      <c r="DE1054" s="31">
        <v>150</v>
      </c>
      <c r="DF1054" s="30">
        <v>200</v>
      </c>
      <c r="DG1054" s="32">
        <v>0.66666666666666674</v>
      </c>
      <c r="DH1054" s="34" t="s">
        <v>710</v>
      </c>
      <c r="DI1054" s="35"/>
      <c r="DJ1054" s="16"/>
      <c r="DK1054" s="16" t="s">
        <v>144</v>
      </c>
      <c r="DL1054" s="16"/>
      <c r="DM1054" s="36">
        <v>0.66666666666666663</v>
      </c>
    </row>
    <row r="1055" spans="2:118" ht="15.75" customHeight="1" x14ac:dyDescent="0.25">
      <c r="B1055" s="16">
        <v>265</v>
      </c>
      <c r="C1055" s="16" t="s">
        <v>146</v>
      </c>
      <c r="D1055" s="16" t="s">
        <v>749</v>
      </c>
      <c r="E1055" s="16">
        <v>-8.0471120000000003</v>
      </c>
      <c r="F1055" s="16">
        <v>-34.921982</v>
      </c>
      <c r="G1055" s="16" t="s">
        <v>157</v>
      </c>
      <c r="H1055" s="17" t="s">
        <v>136</v>
      </c>
      <c r="I1055" s="16" t="s">
        <v>135</v>
      </c>
      <c r="J1055" s="17" t="s">
        <v>137</v>
      </c>
      <c r="K1055" s="18">
        <v>76</v>
      </c>
      <c r="L1055" s="17" t="s">
        <v>138</v>
      </c>
      <c r="M1055" s="17">
        <v>0</v>
      </c>
      <c r="N1055" s="16">
        <v>300</v>
      </c>
      <c r="O1055" s="17">
        <v>1</v>
      </c>
      <c r="P1055" s="17">
        <v>2.96</v>
      </c>
      <c r="Q1055" s="17">
        <v>6.77</v>
      </c>
      <c r="R1055" s="16"/>
      <c r="S1055" s="16"/>
      <c r="T1055" s="16">
        <v>0</v>
      </c>
      <c r="U1055" s="17">
        <v>1.92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 t="s">
        <v>139</v>
      </c>
      <c r="AB1055" s="17" t="s">
        <v>140</v>
      </c>
      <c r="AC1055" s="17">
        <v>17.61</v>
      </c>
      <c r="AD1055" s="17">
        <v>7.18</v>
      </c>
      <c r="AE1055" s="17">
        <v>1</v>
      </c>
      <c r="AF1055" s="17">
        <v>2.16</v>
      </c>
      <c r="AG1055" s="17">
        <v>1.91</v>
      </c>
      <c r="AH1055" s="17">
        <f t="shared" si="967"/>
        <v>-0.25000000000000022</v>
      </c>
      <c r="AI1055" s="17" t="s">
        <v>136</v>
      </c>
      <c r="AJ1055" s="17" t="s">
        <v>136</v>
      </c>
      <c r="AK1055" s="17" t="s">
        <v>141</v>
      </c>
      <c r="AL1055" s="17">
        <v>2</v>
      </c>
      <c r="AM1055" s="17"/>
      <c r="AN1055" s="17"/>
      <c r="AO1055" s="17">
        <v>0</v>
      </c>
      <c r="AP1055" s="17">
        <v>0</v>
      </c>
      <c r="AQ1055" s="17">
        <v>0</v>
      </c>
      <c r="AR1055" s="17" t="s">
        <v>136</v>
      </c>
      <c r="AS1055" s="19">
        <f t="shared" si="1233"/>
        <v>0</v>
      </c>
      <c r="AT1055" s="19"/>
      <c r="AU1055" s="19">
        <f>VLOOKUP(G1055,ABNT5101!$I$3:$J$9,2)</f>
        <v>7.5</v>
      </c>
      <c r="AV1055" s="19">
        <f>VLOOKUP(G1055,ABNT5101!$I$3:$M$9,5)</f>
        <v>0.18</v>
      </c>
      <c r="AW1055" s="17" t="str">
        <f>_xlfn.XLOOKUP(G1055,ABNT5101!I:I,ABNT5101!L:L)</f>
        <v>-</v>
      </c>
      <c r="AX1055" s="17">
        <f>_xlfn.XLOOKUP(G1055,ABNT5101!$I:$I,ABNT5101!M:M)</f>
        <v>0.18</v>
      </c>
      <c r="AY1055" s="17" t="str">
        <f>_xlfn.XLOOKUP(G1055,ABNT5101!$I:$I,ABNT5101!N:N)</f>
        <v>-</v>
      </c>
      <c r="AZ1055" s="17">
        <f>_xlfn.XLOOKUP(G1055,ABNT5101!$I:$I,ABNT5101!O:O)</f>
        <v>16</v>
      </c>
      <c r="BA1055" s="20" t="str">
        <f t="shared" si="1234"/>
        <v>ATENDE</v>
      </c>
      <c r="BB1055" s="21">
        <f t="shared" ref="BB1055:BC1055" si="1279">BE1055/AU1055-1</f>
        <v>3.7333333333333441E-2</v>
      </c>
      <c r="BC1055" s="21">
        <f t="shared" si="1279"/>
        <v>3</v>
      </c>
      <c r="BD1055" s="21" t="str">
        <f t="shared" si="1236"/>
        <v>-</v>
      </c>
      <c r="BE1055" s="22">
        <v>7.78</v>
      </c>
      <c r="BF1055" s="22">
        <v>0.72</v>
      </c>
      <c r="BG1055" s="22"/>
      <c r="BH1055" s="22"/>
      <c r="BI1055" s="23"/>
      <c r="BJ1055" s="22"/>
      <c r="BK1055" s="20" t="str">
        <f t="shared" si="1237"/>
        <v>ATENDE</v>
      </c>
      <c r="BL1055" s="20" t="str">
        <f t="shared" si="1238"/>
        <v>ATENDE</v>
      </c>
      <c r="BM1055" s="20" t="str">
        <f t="shared" si="1239"/>
        <v>ATENDE</v>
      </c>
      <c r="BN1055" s="20" t="str">
        <f t="shared" si="1240"/>
        <v>ATENDE</v>
      </c>
      <c r="BO1055" s="24" t="str">
        <f t="shared" si="1241"/>
        <v>C5</v>
      </c>
      <c r="BP1055" s="24" t="str">
        <f t="shared" ref="BP1055:BP1057" si="1280">I1055</f>
        <v>P6</v>
      </c>
      <c r="BQ1055" s="25">
        <f t="shared" si="1060"/>
        <v>1.5833333333333335</v>
      </c>
      <c r="BR1055" s="22">
        <v>7.75</v>
      </c>
      <c r="BS1055" s="22">
        <v>5.63</v>
      </c>
      <c r="BT1055" s="24">
        <f>IF(BP1055="-","-",_xlfn.XLOOKUP(BP1055,ABNT5101!$B$4:$B$9,ABNT5101!$C$4:$C$9))</f>
        <v>3</v>
      </c>
      <c r="BU1055" s="24">
        <f>IF(BP1055="-","-",_xlfn.XLOOKUP(BP1055,ABNT5101!$B$4:$B$9,ABNT5101!$D$4:$D$9))</f>
        <v>0.6</v>
      </c>
      <c r="BV1055" s="20" t="str">
        <f t="shared" si="1242"/>
        <v>ATENDE</v>
      </c>
      <c r="BW1055" s="20" t="str">
        <f t="shared" si="1061"/>
        <v>ATENDE</v>
      </c>
      <c r="BX1055" s="20" t="str">
        <f t="shared" si="1243"/>
        <v>ATENDE</v>
      </c>
      <c r="BY1055" s="24" t="str">
        <f t="shared" si="1218"/>
        <v>P6</v>
      </c>
      <c r="BZ1055" s="25">
        <f t="shared" si="1244"/>
        <v>0.48333333333333339</v>
      </c>
      <c r="CA1055" s="24">
        <v>4.45</v>
      </c>
      <c r="CB1055" s="24">
        <v>3.56</v>
      </c>
      <c r="CC1055" s="20">
        <f>IF(BY1055="-","-",_xlfn.XLOOKUP(BY1055,ABNT5101!$B$4:$B$9,ABNT5101!$C$4:$C$9))</f>
        <v>3</v>
      </c>
      <c r="CD1055" s="24">
        <f>IF(BY1055="-","-",_xlfn.XLOOKUP(BY1055,ABNT5101!$B$4:$B$9,ABNT5101!$D$4:$D$9))</f>
        <v>0.6</v>
      </c>
      <c r="CE1055" s="20" t="str">
        <f t="shared" si="1245"/>
        <v>ATENDE</v>
      </c>
      <c r="CF1055" s="20" t="str">
        <f t="shared" si="1246"/>
        <v>ATENDE</v>
      </c>
      <c r="CG1055" s="20" t="str">
        <f t="shared" si="1040"/>
        <v>ATENDE</v>
      </c>
      <c r="CH1055" s="26" t="str">
        <f>_xlfn.XLOOKUP(CI1055,'Banco de dados'!$B:$B,'Banco de dados'!$D:$D)</f>
        <v>LEDSTAR</v>
      </c>
      <c r="CI1055" s="27" t="s">
        <v>487</v>
      </c>
      <c r="CJ1055" s="26" t="str">
        <f>_xlfn.XLOOKUP(CI1055,'Banco de dados'!$B:$B,'Banco de dados'!$E:$E)</f>
        <v>LUM LED SL VT 9.1 17W</v>
      </c>
      <c r="CK1055" s="26"/>
      <c r="CL1055" s="26" t="e">
        <f>IF(CK1055="-","-",_xlfn.XLOOKUP(CK1055,'Banco de dados'!$B:$B,'Banco de dados'!$E:$E))</f>
        <v>#N/A</v>
      </c>
      <c r="CM1055" s="28">
        <v>1</v>
      </c>
      <c r="CN1055" s="26">
        <f>_xlfn.XLOOKUP(CI1055,'Banco de dados'!$B:$B,'Banco de dados'!$H:$H)</f>
        <v>17</v>
      </c>
      <c r="CO1055" s="26" t="e">
        <f t="array" aca="1" ref="CO1055" ca="1">_xludf.XLOOKUP(CK1055,'Banco de dados'!$B:$B,'Banco de dados'!$H:$H)</f>
        <v>#NAME?</v>
      </c>
      <c r="CP1055" s="26" t="e">
        <f t="array" aca="1" ref="CP1055" ca="1">_xludf.XLOOKUP(CI1055,'Banco de dados'!$B:$B,'Banco de dados'!$F:$F)</f>
        <v>#NAME?</v>
      </c>
      <c r="CQ1055" s="26" t="e">
        <f t="array" aca="1" ref="CQ1055" ca="1">_xludf.XLOOKUP(CK1055,'Banco de dados'!$B:$B,'Banco de dados'!$F:$F)</f>
        <v>#NAME?</v>
      </c>
      <c r="CR1055" s="27">
        <v>0</v>
      </c>
      <c r="CS1055" s="27"/>
      <c r="CT1055" s="26" t="str">
        <f>IF(AG1055=0.5,"Suporte",IF(AND(AG1055&gt;='Braços de IP'!$B$9,AG1055&lt;='Braços de IP'!$D$9),'Braços de IP'!$E$9,IF(AND(AG1055&gt;='Braços de IP'!$B$10,AG1055&lt;='Braços de IP'!$D$10),'Braços de IP'!$E$10,IF(AND(AG1055&gt;='Braços de IP'!$B$11,AG1055&lt;='Braços de IP'!$D$11),'Braços de IP'!$E$11,IF(AND(AG1055&gt;='Braços de IP'!$B$12,AG1055&lt;='Braços de IP'!$D$12),'Braços de IP'!$E$12,IF(AND(AG1055&gt;='Braços de IP'!$B$13,AG1055&lt;='Braços de IP'!$D$13),'Braços de IP'!$E$13,IF(AND(AG1055&gt;='Braços de IP'!$B$14,AG1055&lt;='Braços de IP'!$D$14),'Braços de IP'!$E$14,"ERRO")))))))</f>
        <v>Médio I</v>
      </c>
      <c r="CU1055" s="27"/>
      <c r="CV1055" s="26" t="str">
        <f>IF($CU1055="","",VLOOKUP($CU1055,'Braços de IP'!$E$9:$I$15,2,0))</f>
        <v/>
      </c>
      <c r="CW1055" s="29" t="str">
        <f>IF($CU1055="","",VLOOKUP($CU1055,'Braços de IP'!$E$9:$I$15,5,0))</f>
        <v/>
      </c>
      <c r="CX1055" s="26"/>
      <c r="CY1055" s="26"/>
      <c r="CZ1055" s="26"/>
      <c r="DA1055" s="26"/>
      <c r="DB1055" s="26"/>
      <c r="DC1055" s="26"/>
      <c r="DD1055" s="30">
        <v>40</v>
      </c>
      <c r="DE1055" s="31">
        <v>150</v>
      </c>
      <c r="DF1055" s="30">
        <v>190</v>
      </c>
      <c r="DG1055" s="32">
        <v>0.73333333333333339</v>
      </c>
      <c r="DH1055" s="34" t="s">
        <v>710</v>
      </c>
      <c r="DI1055" s="35"/>
      <c r="DJ1055" s="16"/>
      <c r="DK1055" s="16" t="s">
        <v>144</v>
      </c>
      <c r="DL1055" s="16"/>
      <c r="DM1055" s="36">
        <v>0.73333333333333328</v>
      </c>
    </row>
    <row r="1056" spans="2:118" ht="15.75" customHeight="1" x14ac:dyDescent="0.25">
      <c r="B1056" s="16">
        <v>265</v>
      </c>
      <c r="C1056" s="16" t="s">
        <v>146</v>
      </c>
      <c r="D1056" s="16" t="s">
        <v>749</v>
      </c>
      <c r="E1056" s="16">
        <v>-8.0471120000000003</v>
      </c>
      <c r="F1056" s="16">
        <v>-34.921982</v>
      </c>
      <c r="G1056" s="16" t="s">
        <v>157</v>
      </c>
      <c r="H1056" s="17" t="s">
        <v>136</v>
      </c>
      <c r="I1056" s="16" t="s">
        <v>135</v>
      </c>
      <c r="J1056" s="17" t="s">
        <v>137</v>
      </c>
      <c r="K1056" s="18">
        <v>76</v>
      </c>
      <c r="L1056" s="17" t="s">
        <v>138</v>
      </c>
      <c r="M1056" s="17">
        <v>0</v>
      </c>
      <c r="N1056" s="16">
        <v>300</v>
      </c>
      <c r="O1056" s="17">
        <v>1</v>
      </c>
      <c r="P1056" s="17">
        <v>2.96</v>
      </c>
      <c r="Q1056" s="17">
        <v>6.77</v>
      </c>
      <c r="R1056" s="16"/>
      <c r="S1056" s="16"/>
      <c r="T1056" s="16">
        <v>0</v>
      </c>
      <c r="U1056" s="17">
        <v>1.92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 t="s">
        <v>139</v>
      </c>
      <c r="AB1056" s="17" t="s">
        <v>140</v>
      </c>
      <c r="AC1056" s="17">
        <v>17.61</v>
      </c>
      <c r="AD1056" s="17">
        <v>7.18</v>
      </c>
      <c r="AE1056" s="17">
        <v>1</v>
      </c>
      <c r="AF1056" s="17">
        <v>2.16</v>
      </c>
      <c r="AG1056" s="17">
        <v>1.91</v>
      </c>
      <c r="AH1056" s="17">
        <f t="shared" si="967"/>
        <v>-0.25000000000000022</v>
      </c>
      <c r="AI1056" s="17" t="s">
        <v>136</v>
      </c>
      <c r="AJ1056" s="17" t="s">
        <v>136</v>
      </c>
      <c r="AK1056" s="17" t="s">
        <v>141</v>
      </c>
      <c r="AL1056" s="17">
        <v>2</v>
      </c>
      <c r="AM1056" s="17"/>
      <c r="AN1056" s="17"/>
      <c r="AO1056" s="17">
        <v>0</v>
      </c>
      <c r="AP1056" s="17">
        <v>0</v>
      </c>
      <c r="AQ1056" s="17">
        <v>0</v>
      </c>
      <c r="AR1056" s="17" t="s">
        <v>136</v>
      </c>
      <c r="AS1056" s="19">
        <f t="shared" si="1233"/>
        <v>0</v>
      </c>
      <c r="AT1056" s="19"/>
      <c r="AU1056" s="19">
        <f>VLOOKUP(G1056,ABNT5101!$I$3:$J$9,2)</f>
        <v>7.5</v>
      </c>
      <c r="AV1056" s="19">
        <f>VLOOKUP(G1056,ABNT5101!$I$3:$M$9,5)</f>
        <v>0.18</v>
      </c>
      <c r="AW1056" s="17" t="str">
        <f>_xlfn.XLOOKUP(G1056,ABNT5101!I:I,ABNT5101!L:L)</f>
        <v>-</v>
      </c>
      <c r="AX1056" s="17">
        <f>_xlfn.XLOOKUP(G1056,ABNT5101!$I:$I,ABNT5101!M:M)</f>
        <v>0.18</v>
      </c>
      <c r="AY1056" s="17" t="str">
        <f>_xlfn.XLOOKUP(G1056,ABNT5101!$I:$I,ABNT5101!N:N)</f>
        <v>-</v>
      </c>
      <c r="AZ1056" s="17">
        <f>_xlfn.XLOOKUP(G1056,ABNT5101!$I:$I,ABNT5101!O:O)</f>
        <v>16</v>
      </c>
      <c r="BA1056" s="20" t="str">
        <f t="shared" si="1234"/>
        <v>ATENDE</v>
      </c>
      <c r="BB1056" s="21">
        <f t="shared" ref="BB1056:BC1056" si="1281">BE1056/AU1056-1</f>
        <v>0.43199999999999994</v>
      </c>
      <c r="BC1056" s="21">
        <f t="shared" si="1281"/>
        <v>3.2777777777777777</v>
      </c>
      <c r="BD1056" s="21" t="str">
        <f t="shared" si="1236"/>
        <v>-</v>
      </c>
      <c r="BE1056" s="22">
        <v>10.74</v>
      </c>
      <c r="BF1056" s="22">
        <v>0.77</v>
      </c>
      <c r="BG1056" s="22"/>
      <c r="BH1056" s="22"/>
      <c r="BI1056" s="23"/>
      <c r="BJ1056" s="22"/>
      <c r="BK1056" s="20" t="str">
        <f t="shared" si="1237"/>
        <v>ATENDE</v>
      </c>
      <c r="BL1056" s="20" t="str">
        <f t="shared" si="1238"/>
        <v>ATENDE</v>
      </c>
      <c r="BM1056" s="20" t="str">
        <f t="shared" si="1239"/>
        <v>ATENDE</v>
      </c>
      <c r="BN1056" s="20" t="str">
        <f t="shared" si="1240"/>
        <v>ATENDE</v>
      </c>
      <c r="BO1056" s="24" t="str">
        <f t="shared" si="1241"/>
        <v>C5</v>
      </c>
      <c r="BP1056" s="24" t="str">
        <f t="shared" si="1280"/>
        <v>P6</v>
      </c>
      <c r="BQ1056" s="25">
        <f t="shared" si="1060"/>
        <v>2.5500000000000003</v>
      </c>
      <c r="BR1056" s="22">
        <v>10.65</v>
      </c>
      <c r="BS1056" s="22">
        <v>8.1199999999999992</v>
      </c>
      <c r="BT1056" s="24">
        <f>IF(BP1056="-","-",_xlfn.XLOOKUP(BP1056,ABNT5101!$B$4:$B$9,ABNT5101!$C$4:$C$9))</f>
        <v>3</v>
      </c>
      <c r="BU1056" s="24">
        <f>IF(BP1056="-","-",_xlfn.XLOOKUP(BP1056,ABNT5101!$B$4:$B$9,ABNT5101!$D$4:$D$9))</f>
        <v>0.6</v>
      </c>
      <c r="BV1056" s="20" t="str">
        <f t="shared" si="1242"/>
        <v>ATENDE</v>
      </c>
      <c r="BW1056" s="20" t="str">
        <f t="shared" si="1061"/>
        <v>ATENDE</v>
      </c>
      <c r="BX1056" s="20" t="str">
        <f t="shared" si="1243"/>
        <v>ATENDE</v>
      </c>
      <c r="BY1056" s="24" t="str">
        <f t="shared" si="1218"/>
        <v>P6</v>
      </c>
      <c r="BZ1056" s="25">
        <f t="shared" si="1244"/>
        <v>0.66333333333333333</v>
      </c>
      <c r="CA1056" s="24">
        <v>4.99</v>
      </c>
      <c r="CB1056" s="24">
        <v>3.38</v>
      </c>
      <c r="CC1056" s="20">
        <f>IF(BY1056="-","-",_xlfn.XLOOKUP(BY1056,ABNT5101!$B$4:$B$9,ABNT5101!$C$4:$C$9))</f>
        <v>3</v>
      </c>
      <c r="CD1056" s="24">
        <f>IF(BY1056="-","-",_xlfn.XLOOKUP(BY1056,ABNT5101!$B$4:$B$9,ABNT5101!$D$4:$D$9))</f>
        <v>0.6</v>
      </c>
      <c r="CE1056" s="20" t="str">
        <f t="shared" si="1245"/>
        <v>ATENDE</v>
      </c>
      <c r="CF1056" s="20" t="str">
        <f t="shared" si="1246"/>
        <v>ATENDE</v>
      </c>
      <c r="CG1056" s="20" t="str">
        <f t="shared" si="1040"/>
        <v>ATENDE</v>
      </c>
      <c r="CH1056" s="26" t="str">
        <f>_xlfn.XLOOKUP(CI1056,'Banco de dados'!$B:$B,'Banco de dados'!$D:$D)</f>
        <v>SX LIGHTING</v>
      </c>
      <c r="CI1056" s="27" t="s">
        <v>271</v>
      </c>
      <c r="CJ1056" s="26" t="str">
        <f>_xlfn.XLOOKUP(CI1056,'Banco de dados'!$B:$B,'Banco de dados'!$E:$E)</f>
        <v>SXINEVO020K50L12CZF7PHF</v>
      </c>
      <c r="CK1056" s="26"/>
      <c r="CL1056" s="26" t="e">
        <f>IF(CK1056="-","-",_xlfn.XLOOKUP(CK1056,'Banco de dados'!$B:$B,'Banco de dados'!$E:$E))</f>
        <v>#N/A</v>
      </c>
      <c r="CM1056" s="28">
        <v>1</v>
      </c>
      <c r="CN1056" s="26">
        <f>_xlfn.XLOOKUP(CI1056,'Banco de dados'!$B:$B,'Banco de dados'!$H:$H)</f>
        <v>22.5</v>
      </c>
      <c r="CO1056" s="26" t="e">
        <f t="array" aca="1" ref="CO1056" ca="1">_xludf.XLOOKUP(CK1056,'Banco de dados'!$B:$B,'Banco de dados'!$H:$H)</f>
        <v>#NAME?</v>
      </c>
      <c r="CP1056" s="26" t="e">
        <f t="array" aca="1" ref="CP1056" ca="1">_xludf.XLOOKUP(CI1056,'Banco de dados'!$B:$B,'Banco de dados'!$F:$F)</f>
        <v>#NAME?</v>
      </c>
      <c r="CQ1056" s="26" t="e">
        <f t="array" aca="1" ref="CQ1056" ca="1">_xludf.XLOOKUP(CK1056,'Banco de dados'!$B:$B,'Banco de dados'!$F:$F)</f>
        <v>#NAME?</v>
      </c>
      <c r="CR1056" s="27">
        <v>0</v>
      </c>
      <c r="CS1056" s="27"/>
      <c r="CT1056" s="26" t="str">
        <f>IF(AG1056=0.5,"Suporte",IF(AND(AG1056&gt;='Braços de IP'!$B$9,AG1056&lt;='Braços de IP'!$D$9),'Braços de IP'!$E$9,IF(AND(AG1056&gt;='Braços de IP'!$B$10,AG1056&lt;='Braços de IP'!$D$10),'Braços de IP'!$E$10,IF(AND(AG1056&gt;='Braços de IP'!$B$11,AG1056&lt;='Braços de IP'!$D$11),'Braços de IP'!$E$11,IF(AND(AG1056&gt;='Braços de IP'!$B$12,AG1056&lt;='Braços de IP'!$D$12),'Braços de IP'!$E$12,IF(AND(AG1056&gt;='Braços de IP'!$B$13,AG1056&lt;='Braços de IP'!$D$13),'Braços de IP'!$E$13,IF(AND(AG1056&gt;='Braços de IP'!$B$14,AG1056&lt;='Braços de IP'!$D$14),'Braços de IP'!$E$14,"ERRO")))))))</f>
        <v>Médio I</v>
      </c>
      <c r="CU1056" s="27"/>
      <c r="CV1056" s="26" t="str">
        <f>IF($CU1056="","",VLOOKUP($CU1056,'Braços de IP'!$E$9:$I$15,2,0))</f>
        <v/>
      </c>
      <c r="CW1056" s="29" t="str">
        <f>IF($CU1056="","",VLOOKUP($CU1056,'Braços de IP'!$E$9:$I$15,5,0))</f>
        <v/>
      </c>
      <c r="CX1056" s="26"/>
      <c r="CY1056" s="26"/>
      <c r="CZ1056" s="26"/>
      <c r="DA1056" s="26"/>
      <c r="DB1056" s="26"/>
      <c r="DC1056" s="26"/>
      <c r="DD1056" s="30">
        <v>40</v>
      </c>
      <c r="DE1056" s="31">
        <v>150</v>
      </c>
      <c r="DF1056" s="30">
        <v>190</v>
      </c>
      <c r="DG1056" s="32">
        <v>0.73333333333333339</v>
      </c>
      <c r="DH1056" s="34" t="s">
        <v>710</v>
      </c>
      <c r="DI1056" s="35"/>
      <c r="DJ1056" s="16"/>
      <c r="DK1056" s="16" t="s">
        <v>144</v>
      </c>
      <c r="DL1056" s="16"/>
      <c r="DM1056" s="36">
        <v>0.73333333333333328</v>
      </c>
    </row>
    <row r="1057" spans="1:117" ht="15.75" customHeight="1" x14ac:dyDescent="0.25">
      <c r="B1057" s="16">
        <v>265</v>
      </c>
      <c r="C1057" s="16" t="s">
        <v>146</v>
      </c>
      <c r="D1057" s="16" t="s">
        <v>749</v>
      </c>
      <c r="E1057" s="16">
        <v>-8.0471120000000003</v>
      </c>
      <c r="F1057" s="16">
        <v>-34.921982</v>
      </c>
      <c r="G1057" s="16" t="s">
        <v>157</v>
      </c>
      <c r="H1057" s="17" t="s">
        <v>136</v>
      </c>
      <c r="I1057" s="16" t="s">
        <v>135</v>
      </c>
      <c r="J1057" s="17" t="s">
        <v>137</v>
      </c>
      <c r="K1057" s="18">
        <v>76</v>
      </c>
      <c r="L1057" s="17" t="s">
        <v>138</v>
      </c>
      <c r="M1057" s="17">
        <v>0</v>
      </c>
      <c r="N1057" s="16">
        <v>300</v>
      </c>
      <c r="O1057" s="17">
        <v>1</v>
      </c>
      <c r="P1057" s="17">
        <v>2.96</v>
      </c>
      <c r="Q1057" s="17">
        <v>6.77</v>
      </c>
      <c r="R1057" s="16"/>
      <c r="S1057" s="16"/>
      <c r="T1057" s="16">
        <v>0</v>
      </c>
      <c r="U1057" s="17">
        <v>1.92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 t="s">
        <v>139</v>
      </c>
      <c r="AB1057" s="17" t="s">
        <v>140</v>
      </c>
      <c r="AC1057" s="17">
        <v>17.61</v>
      </c>
      <c r="AD1057" s="17">
        <v>7.18</v>
      </c>
      <c r="AE1057" s="17">
        <v>1</v>
      </c>
      <c r="AF1057" s="17">
        <v>2.16</v>
      </c>
      <c r="AG1057" s="17">
        <v>1.91</v>
      </c>
      <c r="AH1057" s="17">
        <f t="shared" si="967"/>
        <v>-0.25000000000000022</v>
      </c>
      <c r="AI1057" s="17" t="s">
        <v>136</v>
      </c>
      <c r="AJ1057" s="17" t="s">
        <v>136</v>
      </c>
      <c r="AK1057" s="17" t="s">
        <v>141</v>
      </c>
      <c r="AL1057" s="17">
        <v>2</v>
      </c>
      <c r="AM1057" s="17"/>
      <c r="AN1057" s="17"/>
      <c r="AO1057" s="17">
        <v>0</v>
      </c>
      <c r="AP1057" s="17">
        <v>0</v>
      </c>
      <c r="AQ1057" s="17">
        <v>0</v>
      </c>
      <c r="AR1057" s="17" t="s">
        <v>136</v>
      </c>
      <c r="AS1057" s="19">
        <f t="shared" si="1233"/>
        <v>0</v>
      </c>
      <c r="AT1057" s="19"/>
      <c r="AU1057" s="19">
        <f>VLOOKUP(G1057,ABNT5101!$I$3:$J$9,2)</f>
        <v>7.5</v>
      </c>
      <c r="AV1057" s="19">
        <f>VLOOKUP(G1057,ABNT5101!$I$3:$M$9,5)</f>
        <v>0.18</v>
      </c>
      <c r="AW1057" s="17" t="str">
        <f>_xlfn.XLOOKUP(G1057,ABNT5101!I:I,ABNT5101!L:L)</f>
        <v>-</v>
      </c>
      <c r="AX1057" s="17">
        <f>_xlfn.XLOOKUP(G1057,ABNT5101!$I:$I,ABNT5101!M:M)</f>
        <v>0.18</v>
      </c>
      <c r="AY1057" s="17" t="str">
        <f>_xlfn.XLOOKUP(G1057,ABNT5101!$I:$I,ABNT5101!N:N)</f>
        <v>-</v>
      </c>
      <c r="AZ1057" s="17">
        <f>_xlfn.XLOOKUP(G1057,ABNT5101!$I:$I,ABNT5101!O:O)</f>
        <v>16</v>
      </c>
      <c r="BA1057" s="20" t="str">
        <f t="shared" si="1234"/>
        <v>ATENDE</v>
      </c>
      <c r="BB1057" s="21">
        <f t="shared" ref="BB1057:BC1057" si="1282">BE1057/AU1057-1</f>
        <v>1.0693333333333332</v>
      </c>
      <c r="BC1057" s="21">
        <f t="shared" si="1282"/>
        <v>2.8888888888888888</v>
      </c>
      <c r="BD1057" s="21" t="str">
        <f t="shared" si="1236"/>
        <v>-</v>
      </c>
      <c r="BE1057" s="22">
        <v>15.52</v>
      </c>
      <c r="BF1057" s="22">
        <v>0.7</v>
      </c>
      <c r="BG1057" s="22"/>
      <c r="BH1057" s="22"/>
      <c r="BI1057" s="23"/>
      <c r="BJ1057" s="22"/>
      <c r="BK1057" s="20" t="str">
        <f t="shared" si="1237"/>
        <v>ATENDE</v>
      </c>
      <c r="BL1057" s="20" t="str">
        <f t="shared" si="1238"/>
        <v>ATENDE</v>
      </c>
      <c r="BM1057" s="20" t="str">
        <f t="shared" si="1239"/>
        <v>ATENDE</v>
      </c>
      <c r="BN1057" s="20" t="str">
        <f t="shared" si="1240"/>
        <v>ATENDE</v>
      </c>
      <c r="BO1057" s="24" t="str">
        <f t="shared" si="1241"/>
        <v>C5</v>
      </c>
      <c r="BP1057" s="24" t="str">
        <f t="shared" si="1280"/>
        <v>P6</v>
      </c>
      <c r="BQ1057" s="25">
        <f t="shared" si="1060"/>
        <v>4.1733333333333329</v>
      </c>
      <c r="BR1057" s="22">
        <v>15.52</v>
      </c>
      <c r="BS1057" s="22">
        <v>11.36</v>
      </c>
      <c r="BT1057" s="24">
        <f>IF(BP1057="-","-",_xlfn.XLOOKUP(BP1057,ABNT5101!$B$4:$B$9,ABNT5101!$C$4:$C$9))</f>
        <v>3</v>
      </c>
      <c r="BU1057" s="24">
        <f>IF(BP1057="-","-",_xlfn.XLOOKUP(BP1057,ABNT5101!$B$4:$B$9,ABNT5101!$D$4:$D$9))</f>
        <v>0.6</v>
      </c>
      <c r="BV1057" s="20" t="str">
        <f t="shared" si="1242"/>
        <v>ATENDE</v>
      </c>
      <c r="BW1057" s="20" t="str">
        <f t="shared" si="1061"/>
        <v>ATENDE</v>
      </c>
      <c r="BX1057" s="20" t="str">
        <f t="shared" si="1243"/>
        <v>ATENDE</v>
      </c>
      <c r="BY1057" s="24" t="str">
        <f t="shared" si="1218"/>
        <v>P6</v>
      </c>
      <c r="BZ1057" s="25">
        <f t="shared" si="1244"/>
        <v>1.1866666666666665</v>
      </c>
      <c r="CA1057" s="24">
        <v>6.56</v>
      </c>
      <c r="CB1057" s="24">
        <v>5.22</v>
      </c>
      <c r="CC1057" s="20">
        <f>IF(BY1057="-","-",_xlfn.XLOOKUP(BY1057,ABNT5101!$B$4:$B$9,ABNT5101!$C$4:$C$9))</f>
        <v>3</v>
      </c>
      <c r="CD1057" s="24">
        <f>IF(BY1057="-","-",_xlfn.XLOOKUP(BY1057,ABNT5101!$B$4:$B$9,ABNT5101!$D$4:$D$9))</f>
        <v>0.6</v>
      </c>
      <c r="CE1057" s="20" t="str">
        <f t="shared" si="1245"/>
        <v>ATENDE</v>
      </c>
      <c r="CF1057" s="20" t="str">
        <f t="shared" si="1246"/>
        <v>ATENDE</v>
      </c>
      <c r="CG1057" s="20" t="str">
        <f t="shared" si="1040"/>
        <v>ATENDE</v>
      </c>
      <c r="CH1057" s="26" t="str">
        <f>_xlfn.XLOOKUP(CI1057,'Banco de dados'!$B:$B,'Banco de dados'!$D:$D)</f>
        <v>TECNOWATT</v>
      </c>
      <c r="CI1057" s="27" t="s">
        <v>477</v>
      </c>
      <c r="CJ1057" s="26" t="str">
        <f>_xlfn.XLOOKUP(CI1057,'Banco de dados'!$B:$B,'Banco de dados'!$E:$E)</f>
        <v>SIGSAGPTLRRSSNDL_30W_38IBBRS
1-10C1MUN6.5</v>
      </c>
      <c r="CK1057" s="26"/>
      <c r="CL1057" s="26" t="e">
        <f>IF(CK1057="-","-",_xlfn.XLOOKUP(CK1057,'Banco de dados'!$B:$B,'Banco de dados'!$E:$E))</f>
        <v>#N/A</v>
      </c>
      <c r="CM1057" s="28">
        <v>1</v>
      </c>
      <c r="CN1057" s="26">
        <f>_xlfn.XLOOKUP(CI1057,'Banco de dados'!$B:$B,'Banco de dados'!$H:$H)</f>
        <v>30</v>
      </c>
      <c r="CO1057" s="26" t="e">
        <f t="array" aca="1" ref="CO1057" ca="1">_xludf.XLOOKUP(CK1057,'Banco de dados'!$B:$B,'Banco de dados'!$H:$H)</f>
        <v>#NAME?</v>
      </c>
      <c r="CP1057" s="26" t="e">
        <f t="array" aca="1" ref="CP1057" ca="1">_xludf.XLOOKUP(CI1057,'Banco de dados'!$B:$B,'Banco de dados'!$F:$F)</f>
        <v>#NAME?</v>
      </c>
      <c r="CQ1057" s="26" t="e">
        <f t="array" aca="1" ref="CQ1057" ca="1">_xludf.XLOOKUP(CK1057,'Banco de dados'!$B:$B,'Banco de dados'!$F:$F)</f>
        <v>#NAME?</v>
      </c>
      <c r="CR1057" s="27">
        <v>0</v>
      </c>
      <c r="CS1057" s="27"/>
      <c r="CT1057" s="26" t="str">
        <f>IF(AG1057=0.5,"Suporte",IF(AND(AG1057&gt;='Braços de IP'!$B$9,AG1057&lt;='Braços de IP'!$D$9),'Braços de IP'!$E$9,IF(AND(AG1057&gt;='Braços de IP'!$B$10,AG1057&lt;='Braços de IP'!$D$10),'Braços de IP'!$E$10,IF(AND(AG1057&gt;='Braços de IP'!$B$11,AG1057&lt;='Braços de IP'!$D$11),'Braços de IP'!$E$11,IF(AND(AG1057&gt;='Braços de IP'!$B$12,AG1057&lt;='Braços de IP'!$D$12),'Braços de IP'!$E$12,IF(AND(AG1057&gt;='Braços de IP'!$B$13,AG1057&lt;='Braços de IP'!$D$13),'Braços de IP'!$E$13,IF(AND(AG1057&gt;='Braços de IP'!$B$14,AG1057&lt;='Braços de IP'!$D$14),'Braços de IP'!$E$14,"ERRO")))))))</f>
        <v>Médio I</v>
      </c>
      <c r="CU1057" s="27"/>
      <c r="CV1057" s="26" t="str">
        <f>IF($CU1057="","",VLOOKUP($CU1057,'Braços de IP'!$E$9:$I$15,2,0))</f>
        <v/>
      </c>
      <c r="CW1057" s="29" t="str">
        <f>IF($CU1057="","",VLOOKUP($CU1057,'Braços de IP'!$E$9:$I$15,5,0))</f>
        <v/>
      </c>
      <c r="CX1057" s="26"/>
      <c r="CY1057" s="26"/>
      <c r="CZ1057" s="26"/>
      <c r="DA1057" s="26"/>
      <c r="DB1057" s="26"/>
      <c r="DC1057" s="26"/>
      <c r="DD1057" s="30">
        <v>40</v>
      </c>
      <c r="DE1057" s="31">
        <v>150</v>
      </c>
      <c r="DF1057" s="30">
        <v>190</v>
      </c>
      <c r="DG1057" s="32">
        <v>0.73333333333333339</v>
      </c>
      <c r="DH1057" s="34" t="s">
        <v>710</v>
      </c>
      <c r="DI1057" s="35"/>
      <c r="DJ1057" s="16"/>
      <c r="DK1057" s="16" t="s">
        <v>144</v>
      </c>
      <c r="DL1057" s="16"/>
      <c r="DM1057" s="36">
        <v>0.73333333333333328</v>
      </c>
    </row>
    <row r="1058" spans="1:117" ht="15.75" customHeight="1" x14ac:dyDescent="0.25">
      <c r="B1058" s="16">
        <v>266</v>
      </c>
      <c r="C1058" s="16" t="s">
        <v>176</v>
      </c>
      <c r="D1058" s="16" t="s">
        <v>749</v>
      </c>
      <c r="E1058" s="16">
        <v>-8.0467739999999992</v>
      </c>
      <c r="F1058" s="16">
        <v>-34.920549999999999</v>
      </c>
      <c r="G1058" s="16" t="s">
        <v>157</v>
      </c>
      <c r="H1058" s="17" t="s">
        <v>136</v>
      </c>
      <c r="I1058" s="16" t="s">
        <v>135</v>
      </c>
      <c r="J1058" s="17" t="s">
        <v>137</v>
      </c>
      <c r="K1058" s="18">
        <v>76</v>
      </c>
      <c r="L1058" s="17" t="s">
        <v>138</v>
      </c>
      <c r="M1058" s="17">
        <v>0</v>
      </c>
      <c r="N1058" s="16">
        <v>300</v>
      </c>
      <c r="O1058" s="17">
        <v>1</v>
      </c>
      <c r="P1058" s="17">
        <v>1.63</v>
      </c>
      <c r="Q1058" s="17">
        <v>6.44</v>
      </c>
      <c r="R1058" s="16"/>
      <c r="S1058" s="16"/>
      <c r="T1058" s="16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 t="s">
        <v>139</v>
      </c>
      <c r="AB1058" s="17" t="s">
        <v>140</v>
      </c>
      <c r="AC1058" s="17">
        <v>41.01</v>
      </c>
      <c r="AD1058" s="17">
        <v>5.81</v>
      </c>
      <c r="AE1058" s="17">
        <v>1</v>
      </c>
      <c r="AF1058" s="17">
        <v>0.61</v>
      </c>
      <c r="AG1058" s="17">
        <v>1.89</v>
      </c>
      <c r="AH1058" s="17">
        <f t="shared" ref="AH1058:AH1270" si="1283">AG1058-AF1058</f>
        <v>1.2799999999999998</v>
      </c>
      <c r="AI1058" s="17" t="s">
        <v>136</v>
      </c>
      <c r="AJ1058" s="17" t="s">
        <v>136</v>
      </c>
      <c r="AK1058" s="17" t="s">
        <v>141</v>
      </c>
      <c r="AL1058" s="17">
        <v>2</v>
      </c>
      <c r="AM1058" s="17"/>
      <c r="AN1058" s="17"/>
      <c r="AO1058" s="17">
        <v>0</v>
      </c>
      <c r="AP1058" s="17">
        <v>0</v>
      </c>
      <c r="AQ1058" s="17">
        <v>0</v>
      </c>
      <c r="AR1058" s="17" t="s">
        <v>136</v>
      </c>
      <c r="AS1058" s="19">
        <f t="shared" si="1233"/>
        <v>0</v>
      </c>
      <c r="AT1058" s="19"/>
      <c r="AU1058" s="19">
        <f>VLOOKUP(G1058,ABNT5101!$I$3:$J$9,2)</f>
        <v>7.5</v>
      </c>
      <c r="AV1058" s="19">
        <f>VLOOKUP(G1058,ABNT5101!$I$3:$M$9,5)</f>
        <v>0.18</v>
      </c>
      <c r="AW1058" s="17" t="str">
        <f>_xlfn.XLOOKUP(G1058,ABNT5101!I:I,ABNT5101!L:L)</f>
        <v>-</v>
      </c>
      <c r="AX1058" s="17">
        <f>_xlfn.XLOOKUP(G1058,ABNT5101!$I:$I,ABNT5101!M:M)</f>
        <v>0.18</v>
      </c>
      <c r="AY1058" s="17" t="str">
        <f>_xlfn.XLOOKUP(G1058,ABNT5101!$I:$I,ABNT5101!N:N)</f>
        <v>-</v>
      </c>
      <c r="AZ1058" s="17">
        <f>_xlfn.XLOOKUP(G1058,ABNT5101!$I:$I,ABNT5101!O:O)</f>
        <v>16</v>
      </c>
      <c r="BA1058" s="20" t="str">
        <f t="shared" si="1234"/>
        <v>NÃO ATENDE</v>
      </c>
      <c r="BB1058" s="21">
        <f t="shared" ref="BB1058:BC1058" si="1284">BE1058/AU1058-1</f>
        <v>-1</v>
      </c>
      <c r="BC1058" s="21">
        <f t="shared" si="1284"/>
        <v>-1</v>
      </c>
      <c r="BD1058" s="21" t="str">
        <f t="shared" si="1236"/>
        <v>-</v>
      </c>
      <c r="BE1058" s="22"/>
      <c r="BF1058" s="22"/>
      <c r="BG1058" s="22"/>
      <c r="BH1058" s="22"/>
      <c r="BI1058" s="23"/>
      <c r="BJ1058" s="22"/>
      <c r="BK1058" s="20" t="str">
        <f t="shared" si="1237"/>
        <v>NÃO ATENDE</v>
      </c>
      <c r="BL1058" s="20" t="str">
        <f t="shared" si="1238"/>
        <v>NÃO ATENDE</v>
      </c>
      <c r="BM1058" s="20" t="str">
        <f t="shared" si="1239"/>
        <v>NÃO ATENDE</v>
      </c>
      <c r="BN1058" s="20" t="str">
        <f t="shared" si="1240"/>
        <v>ATENDE</v>
      </c>
      <c r="BO1058" s="24" t="str">
        <f t="shared" si="1241"/>
        <v>C5</v>
      </c>
      <c r="BP1058" s="24" t="s">
        <v>275</v>
      </c>
      <c r="BQ1058" s="25">
        <f t="shared" si="1060"/>
        <v>-1</v>
      </c>
      <c r="BR1058" s="22"/>
      <c r="BS1058" s="22"/>
      <c r="BT1058" s="24">
        <f>IF(BP1058="-","-",_xlfn.XLOOKUP(BP1058,ABNT5101!$B$4:$B$9,ABNT5101!$C$4:$C$9))</f>
        <v>7.5</v>
      </c>
      <c r="BU1058" s="24">
        <f>IF(BP1058="-","-",_xlfn.XLOOKUP(BP1058,ABNT5101!$B$4:$B$9,ABNT5101!$D$4:$D$9))</f>
        <v>1.5</v>
      </c>
      <c r="BV1058" s="20" t="str">
        <f t="shared" si="1242"/>
        <v>NÃO ATENDE</v>
      </c>
      <c r="BW1058" s="20" t="str">
        <f t="shared" si="1061"/>
        <v>NÃO ATENDE</v>
      </c>
      <c r="BX1058" s="20" t="str">
        <f t="shared" si="1243"/>
        <v>NÃO ATENDE</v>
      </c>
      <c r="BY1058" s="24" t="str">
        <f t="shared" si="1218"/>
        <v>P4</v>
      </c>
      <c r="BZ1058" s="25">
        <f t="shared" si="1244"/>
        <v>-1</v>
      </c>
      <c r="CA1058" s="24"/>
      <c r="CB1058" s="24"/>
      <c r="CC1058" s="20">
        <f>IF(BY1058="-","-",_xlfn.XLOOKUP(BY1058,ABNT5101!$B$4:$B$9,ABNT5101!$C$4:$C$9))</f>
        <v>7.5</v>
      </c>
      <c r="CD1058" s="24">
        <f>IF(BY1058="-","-",_xlfn.XLOOKUP(BY1058,ABNT5101!$B$4:$B$9,ABNT5101!$D$4:$D$9))</f>
        <v>1.5</v>
      </c>
      <c r="CE1058" s="20" t="str">
        <f t="shared" si="1245"/>
        <v>NÃO ATENDE</v>
      </c>
      <c r="CF1058" s="20" t="str">
        <f t="shared" si="1246"/>
        <v>NÃO ATENDE</v>
      </c>
      <c r="CG1058" s="20" t="str">
        <f t="shared" si="1040"/>
        <v>NÃO ATENDE</v>
      </c>
      <c r="CH1058" s="26" t="e">
        <f>_xlfn.XLOOKUP(CI1058,'Banco de dados'!$B:$B,'Banco de dados'!$D:$D)</f>
        <v>#N/A</v>
      </c>
      <c r="CI1058" s="27"/>
      <c r="CJ1058" s="26" t="e">
        <f>_xlfn.XLOOKUP(CI1058,'Banco de dados'!$B:$B,'Banco de dados'!$E:$E)</f>
        <v>#N/A</v>
      </c>
      <c r="CK1058" s="26"/>
      <c r="CL1058" s="26" t="e">
        <f>IF(CK1058="-","-",_xlfn.XLOOKUP(CK1058,'Banco de dados'!$B:$B,'Banco de dados'!$E:$E))</f>
        <v>#N/A</v>
      </c>
      <c r="CM1058" s="28">
        <v>1</v>
      </c>
      <c r="CN1058" s="26" t="e">
        <f>_xlfn.XLOOKUP(CI1058,'Banco de dados'!$B:$B,'Banco de dados'!$H:$H)</f>
        <v>#N/A</v>
      </c>
      <c r="CO1058" s="26" t="e">
        <f t="array" aca="1" ref="CO1058" ca="1">_xludf.XLOOKUP(CK1058,'Banco de dados'!$B:$B,'Banco de dados'!$H:$H)</f>
        <v>#NAME?</v>
      </c>
      <c r="CP1058" s="26" t="e">
        <f t="array" aca="1" ref="CP1058" ca="1">_xludf.XLOOKUP(CI1058,'Banco de dados'!$B:$B,'Banco de dados'!$F:$F)</f>
        <v>#NAME?</v>
      </c>
      <c r="CQ1058" s="26" t="e">
        <f t="array" aca="1" ref="CQ1058" ca="1">_xludf.XLOOKUP(CK1058,'Banco de dados'!$B:$B,'Banco de dados'!$F:$F)</f>
        <v>#NAME?</v>
      </c>
      <c r="CR1058" s="27">
        <v>0</v>
      </c>
      <c r="CS1058" s="27"/>
      <c r="CT1058" s="26" t="str">
        <f>IF(AG1058=0.5,"Suporte",IF(AND(AG1058&gt;='Braços de IP'!$B$9,AG1058&lt;='Braços de IP'!$D$9),'Braços de IP'!$E$9,IF(AND(AG1058&gt;='Braços de IP'!$B$10,AG1058&lt;='Braços de IP'!$D$10),'Braços de IP'!$E$10,IF(AND(AG1058&gt;='Braços de IP'!$B$11,AG1058&lt;='Braços de IP'!$D$11),'Braços de IP'!$E$11,IF(AND(AG1058&gt;='Braços de IP'!$B$12,AG1058&lt;='Braços de IP'!$D$12),'Braços de IP'!$E$12,IF(AND(AG1058&gt;='Braços de IP'!$B$13,AG1058&lt;='Braços de IP'!$D$13),'Braços de IP'!$E$13,IF(AND(AG1058&gt;='Braços de IP'!$B$14,AG1058&lt;='Braços de IP'!$D$14),'Braços de IP'!$E$14,"ERRO")))))))</f>
        <v>Médio I</v>
      </c>
      <c r="CU1058" s="27"/>
      <c r="CV1058" s="26" t="str">
        <f>IF($CU1058="","",VLOOKUP($CU1058,'Braços de IP'!$E$9:$I$15,2,0))</f>
        <v/>
      </c>
      <c r="CW1058" s="29" t="str">
        <f>IF($CU1058="","",VLOOKUP($CU1058,'Braços de IP'!$E$9:$I$15,5,0))</f>
        <v/>
      </c>
      <c r="CX1058" s="26"/>
      <c r="CY1058" s="26"/>
      <c r="CZ1058" s="26"/>
      <c r="DA1058" s="26"/>
      <c r="DB1058" s="26"/>
      <c r="DC1058" s="26"/>
      <c r="DD1058" s="30">
        <v>40</v>
      </c>
      <c r="DE1058" s="31">
        <v>150</v>
      </c>
      <c r="DF1058" s="30">
        <v>190</v>
      </c>
      <c r="DG1058" s="32">
        <v>0.73333333333333339</v>
      </c>
      <c r="DH1058" s="34" t="s">
        <v>710</v>
      </c>
      <c r="DI1058" s="35"/>
      <c r="DJ1058" s="16"/>
      <c r="DK1058" s="16" t="s">
        <v>144</v>
      </c>
      <c r="DL1058" s="16"/>
      <c r="DM1058" s="36">
        <v>0.73333333333333328</v>
      </c>
    </row>
    <row r="1059" spans="1:117" ht="15.75" customHeight="1" x14ac:dyDescent="0.25">
      <c r="B1059" s="16">
        <v>266</v>
      </c>
      <c r="C1059" s="16" t="s">
        <v>176</v>
      </c>
      <c r="D1059" s="16" t="s">
        <v>749</v>
      </c>
      <c r="E1059" s="16">
        <v>-8.0467739999999992</v>
      </c>
      <c r="F1059" s="16">
        <v>-34.920549999999999</v>
      </c>
      <c r="G1059" s="16" t="s">
        <v>157</v>
      </c>
      <c r="H1059" s="17" t="s">
        <v>136</v>
      </c>
      <c r="I1059" s="16" t="s">
        <v>135</v>
      </c>
      <c r="J1059" s="17" t="s">
        <v>137</v>
      </c>
      <c r="K1059" s="18">
        <v>76</v>
      </c>
      <c r="L1059" s="17" t="s">
        <v>138</v>
      </c>
      <c r="M1059" s="17">
        <v>0</v>
      </c>
      <c r="N1059" s="16">
        <v>300</v>
      </c>
      <c r="O1059" s="17">
        <v>1</v>
      </c>
      <c r="P1059" s="17">
        <v>1.63</v>
      </c>
      <c r="Q1059" s="17">
        <v>6.44</v>
      </c>
      <c r="R1059" s="16"/>
      <c r="S1059" s="16"/>
      <c r="T1059" s="16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 t="s">
        <v>139</v>
      </c>
      <c r="AB1059" s="17" t="s">
        <v>140</v>
      </c>
      <c r="AC1059" s="17">
        <v>41.01</v>
      </c>
      <c r="AD1059" s="17">
        <v>5.81</v>
      </c>
      <c r="AE1059" s="17">
        <v>1</v>
      </c>
      <c r="AF1059" s="17">
        <v>0.61</v>
      </c>
      <c r="AG1059" s="17">
        <v>1.89</v>
      </c>
      <c r="AH1059" s="17">
        <f t="shared" si="1283"/>
        <v>1.2799999999999998</v>
      </c>
      <c r="AI1059" s="17" t="s">
        <v>136</v>
      </c>
      <c r="AJ1059" s="17" t="s">
        <v>136</v>
      </c>
      <c r="AK1059" s="17" t="s">
        <v>141</v>
      </c>
      <c r="AL1059" s="17">
        <v>2</v>
      </c>
      <c r="AM1059" s="17"/>
      <c r="AN1059" s="17"/>
      <c r="AO1059" s="17">
        <v>0</v>
      </c>
      <c r="AP1059" s="17">
        <v>0</v>
      </c>
      <c r="AQ1059" s="17">
        <v>0</v>
      </c>
      <c r="AR1059" s="17" t="s">
        <v>136</v>
      </c>
      <c r="AS1059" s="19">
        <f t="shared" si="1233"/>
        <v>0</v>
      </c>
      <c r="AT1059" s="19"/>
      <c r="AU1059" s="19">
        <f>VLOOKUP(G1059,ABNT5101!$I$3:$J$9,2)</f>
        <v>7.5</v>
      </c>
      <c r="AV1059" s="19">
        <f>VLOOKUP(G1059,ABNT5101!$I$3:$M$9,5)</f>
        <v>0.18</v>
      </c>
      <c r="AW1059" s="17" t="str">
        <f>_xlfn.XLOOKUP(G1059,ABNT5101!I:I,ABNT5101!L:L)</f>
        <v>-</v>
      </c>
      <c r="AX1059" s="17">
        <f>_xlfn.XLOOKUP(G1059,ABNT5101!$I:$I,ABNT5101!M:M)</f>
        <v>0.18</v>
      </c>
      <c r="AY1059" s="17" t="str">
        <f>_xlfn.XLOOKUP(G1059,ABNT5101!$I:$I,ABNT5101!N:N)</f>
        <v>-</v>
      </c>
      <c r="AZ1059" s="17">
        <f>_xlfn.XLOOKUP(G1059,ABNT5101!$I:$I,ABNT5101!O:O)</f>
        <v>16</v>
      </c>
      <c r="BA1059" s="20" t="str">
        <f t="shared" si="1234"/>
        <v>NÃO ATENDE</v>
      </c>
      <c r="BB1059" s="21">
        <f t="shared" ref="BB1059:BC1059" si="1285">BE1059/AU1059-1</f>
        <v>-1</v>
      </c>
      <c r="BC1059" s="21">
        <f t="shared" si="1285"/>
        <v>-1</v>
      </c>
      <c r="BD1059" s="21" t="str">
        <f t="shared" si="1236"/>
        <v>-</v>
      </c>
      <c r="BE1059" s="22"/>
      <c r="BF1059" s="22"/>
      <c r="BG1059" s="22"/>
      <c r="BH1059" s="22"/>
      <c r="BI1059" s="23"/>
      <c r="BJ1059" s="22"/>
      <c r="BK1059" s="20" t="str">
        <f t="shared" si="1237"/>
        <v>NÃO ATENDE</v>
      </c>
      <c r="BL1059" s="20" t="str">
        <f t="shared" si="1238"/>
        <v>NÃO ATENDE</v>
      </c>
      <c r="BM1059" s="20" t="str">
        <f t="shared" si="1239"/>
        <v>NÃO ATENDE</v>
      </c>
      <c r="BN1059" s="20" t="str">
        <f t="shared" si="1240"/>
        <v>ATENDE</v>
      </c>
      <c r="BO1059" s="24" t="str">
        <f t="shared" si="1241"/>
        <v>C5</v>
      </c>
      <c r="BP1059" s="24" t="s">
        <v>275</v>
      </c>
      <c r="BQ1059" s="25">
        <f t="shared" si="1060"/>
        <v>-1</v>
      </c>
      <c r="BR1059" s="22"/>
      <c r="BS1059" s="22"/>
      <c r="BT1059" s="24">
        <f>IF(BP1059="-","-",_xlfn.XLOOKUP(BP1059,ABNT5101!$B$4:$B$9,ABNT5101!$C$4:$C$9))</f>
        <v>7.5</v>
      </c>
      <c r="BU1059" s="24">
        <f>IF(BP1059="-","-",_xlfn.XLOOKUP(BP1059,ABNT5101!$B$4:$B$9,ABNT5101!$D$4:$D$9))</f>
        <v>1.5</v>
      </c>
      <c r="BV1059" s="20" t="str">
        <f t="shared" si="1242"/>
        <v>NÃO ATENDE</v>
      </c>
      <c r="BW1059" s="20" t="str">
        <f t="shared" si="1061"/>
        <v>NÃO ATENDE</v>
      </c>
      <c r="BX1059" s="20" t="str">
        <f t="shared" si="1243"/>
        <v>NÃO ATENDE</v>
      </c>
      <c r="BY1059" s="24" t="str">
        <f t="shared" si="1218"/>
        <v>P4</v>
      </c>
      <c r="BZ1059" s="25">
        <f t="shared" si="1244"/>
        <v>-1</v>
      </c>
      <c r="CA1059" s="24"/>
      <c r="CB1059" s="24"/>
      <c r="CC1059" s="20">
        <f>IF(BY1059="-","-",_xlfn.XLOOKUP(BY1059,ABNT5101!$B$4:$B$9,ABNT5101!$C$4:$C$9))</f>
        <v>7.5</v>
      </c>
      <c r="CD1059" s="24">
        <f>IF(BY1059="-","-",_xlfn.XLOOKUP(BY1059,ABNT5101!$B$4:$B$9,ABNT5101!$D$4:$D$9))</f>
        <v>1.5</v>
      </c>
      <c r="CE1059" s="20" t="str">
        <f t="shared" si="1245"/>
        <v>NÃO ATENDE</v>
      </c>
      <c r="CF1059" s="20" t="str">
        <f t="shared" si="1246"/>
        <v>NÃO ATENDE</v>
      </c>
      <c r="CG1059" s="20" t="str">
        <f t="shared" si="1040"/>
        <v>NÃO ATENDE</v>
      </c>
      <c r="CH1059" s="26" t="e">
        <f>_xlfn.XLOOKUP(CI1059,'Banco de dados'!$B:$B,'Banco de dados'!$D:$D)</f>
        <v>#N/A</v>
      </c>
      <c r="CI1059" s="27"/>
      <c r="CJ1059" s="26" t="e">
        <f>_xlfn.XLOOKUP(CI1059,'Banco de dados'!$B:$B,'Banco de dados'!$E:$E)</f>
        <v>#N/A</v>
      </c>
      <c r="CK1059" s="26"/>
      <c r="CL1059" s="26" t="e">
        <f>IF(CK1059="-","-",_xlfn.XLOOKUP(CK1059,'Banco de dados'!$B:$B,'Banco de dados'!$E:$E))</f>
        <v>#N/A</v>
      </c>
      <c r="CM1059" s="28">
        <v>1</v>
      </c>
      <c r="CN1059" s="26" t="e">
        <f>_xlfn.XLOOKUP(CI1059,'Banco de dados'!$B:$B,'Banco de dados'!$H:$H)</f>
        <v>#N/A</v>
      </c>
      <c r="CO1059" s="26" t="e">
        <f t="array" aca="1" ref="CO1059" ca="1">_xludf.XLOOKUP(CK1059,'Banco de dados'!$B:$B,'Banco de dados'!$H:$H)</f>
        <v>#NAME?</v>
      </c>
      <c r="CP1059" s="26" t="e">
        <f t="array" aca="1" ref="CP1059" ca="1">_xludf.XLOOKUP(CI1059,'Banco de dados'!$B:$B,'Banco de dados'!$F:$F)</f>
        <v>#NAME?</v>
      </c>
      <c r="CQ1059" s="26" t="e">
        <f t="array" aca="1" ref="CQ1059" ca="1">_xludf.XLOOKUP(CK1059,'Banco de dados'!$B:$B,'Banco de dados'!$F:$F)</f>
        <v>#NAME?</v>
      </c>
      <c r="CR1059" s="27">
        <v>0</v>
      </c>
      <c r="CS1059" s="27"/>
      <c r="CT1059" s="26" t="str">
        <f>IF(AG1059=0.5,"Suporte",IF(AND(AG1059&gt;='Braços de IP'!$B$9,AG1059&lt;='Braços de IP'!$D$9),'Braços de IP'!$E$9,IF(AND(AG1059&gt;='Braços de IP'!$B$10,AG1059&lt;='Braços de IP'!$D$10),'Braços de IP'!$E$10,IF(AND(AG1059&gt;='Braços de IP'!$B$11,AG1059&lt;='Braços de IP'!$D$11),'Braços de IP'!$E$11,IF(AND(AG1059&gt;='Braços de IP'!$B$12,AG1059&lt;='Braços de IP'!$D$12),'Braços de IP'!$E$12,IF(AND(AG1059&gt;='Braços de IP'!$B$13,AG1059&lt;='Braços de IP'!$D$13),'Braços de IP'!$E$13,IF(AND(AG1059&gt;='Braços de IP'!$B$14,AG1059&lt;='Braços de IP'!$D$14),'Braços de IP'!$E$14,"ERRO")))))))</f>
        <v>Médio I</v>
      </c>
      <c r="CU1059" s="27"/>
      <c r="CV1059" s="26" t="str">
        <f>IF($CU1059="","",VLOOKUP($CU1059,'Braços de IP'!$E$9:$I$15,2,0))</f>
        <v/>
      </c>
      <c r="CW1059" s="29" t="str">
        <f>IF($CU1059="","",VLOOKUP($CU1059,'Braços de IP'!$E$9:$I$15,5,0))</f>
        <v/>
      </c>
      <c r="CX1059" s="26"/>
      <c r="CY1059" s="26"/>
      <c r="CZ1059" s="26"/>
      <c r="DA1059" s="26"/>
      <c r="DB1059" s="26"/>
      <c r="DC1059" s="26"/>
      <c r="DD1059" s="30">
        <v>40</v>
      </c>
      <c r="DE1059" s="31">
        <v>150</v>
      </c>
      <c r="DF1059" s="30">
        <v>190</v>
      </c>
      <c r="DG1059" s="32">
        <v>0.73333333333333339</v>
      </c>
      <c r="DH1059" s="34" t="s">
        <v>710</v>
      </c>
      <c r="DI1059" s="35"/>
      <c r="DJ1059" s="16"/>
      <c r="DK1059" s="16" t="s">
        <v>144</v>
      </c>
      <c r="DL1059" s="16"/>
      <c r="DM1059" s="36">
        <v>0.73333333333333328</v>
      </c>
    </row>
    <row r="1060" spans="1:117" ht="15.75" customHeight="1" x14ac:dyDescent="0.25">
      <c r="B1060" s="16">
        <v>266</v>
      </c>
      <c r="C1060" s="16" t="s">
        <v>176</v>
      </c>
      <c r="D1060" s="16" t="s">
        <v>749</v>
      </c>
      <c r="E1060" s="16">
        <v>-8.0467739999999992</v>
      </c>
      <c r="F1060" s="16">
        <v>-34.920549999999999</v>
      </c>
      <c r="G1060" s="16" t="s">
        <v>157</v>
      </c>
      <c r="H1060" s="17" t="s">
        <v>136</v>
      </c>
      <c r="I1060" s="16" t="s">
        <v>135</v>
      </c>
      <c r="J1060" s="17" t="s">
        <v>137</v>
      </c>
      <c r="K1060" s="18">
        <v>76</v>
      </c>
      <c r="L1060" s="17" t="s">
        <v>138</v>
      </c>
      <c r="M1060" s="17">
        <v>0</v>
      </c>
      <c r="N1060" s="16">
        <v>300</v>
      </c>
      <c r="O1060" s="17">
        <v>1</v>
      </c>
      <c r="P1060" s="17">
        <v>1.63</v>
      </c>
      <c r="Q1060" s="17">
        <v>6.44</v>
      </c>
      <c r="R1060" s="16"/>
      <c r="S1060" s="16"/>
      <c r="T1060" s="16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 t="s">
        <v>139</v>
      </c>
      <c r="AB1060" s="17" t="s">
        <v>140</v>
      </c>
      <c r="AC1060" s="17">
        <v>41.01</v>
      </c>
      <c r="AD1060" s="17">
        <v>5.81</v>
      </c>
      <c r="AE1060" s="17">
        <v>1</v>
      </c>
      <c r="AF1060" s="17">
        <v>0.61</v>
      </c>
      <c r="AG1060" s="17">
        <v>1.89</v>
      </c>
      <c r="AH1060" s="17">
        <f t="shared" si="1283"/>
        <v>1.2799999999999998</v>
      </c>
      <c r="AI1060" s="17" t="s">
        <v>136</v>
      </c>
      <c r="AJ1060" s="17" t="s">
        <v>136</v>
      </c>
      <c r="AK1060" s="17" t="s">
        <v>141</v>
      </c>
      <c r="AL1060" s="17">
        <v>2</v>
      </c>
      <c r="AM1060" s="17"/>
      <c r="AN1060" s="17"/>
      <c r="AO1060" s="17">
        <v>0</v>
      </c>
      <c r="AP1060" s="17">
        <v>0</v>
      </c>
      <c r="AQ1060" s="17">
        <v>0</v>
      </c>
      <c r="AR1060" s="17" t="s">
        <v>136</v>
      </c>
      <c r="AS1060" s="19">
        <f t="shared" si="1233"/>
        <v>0</v>
      </c>
      <c r="AT1060" s="19"/>
      <c r="AU1060" s="19">
        <f>VLOOKUP(G1060,ABNT5101!$I$3:$J$9,2)</f>
        <v>7.5</v>
      </c>
      <c r="AV1060" s="19">
        <f>VLOOKUP(G1060,ABNT5101!$I$3:$M$9,5)</f>
        <v>0.18</v>
      </c>
      <c r="AW1060" s="17" t="str">
        <f>_xlfn.XLOOKUP(G1060,ABNT5101!I:I,ABNT5101!L:L)</f>
        <v>-</v>
      </c>
      <c r="AX1060" s="17">
        <f>_xlfn.XLOOKUP(G1060,ABNT5101!$I:$I,ABNT5101!M:M)</f>
        <v>0.18</v>
      </c>
      <c r="AY1060" s="17" t="str">
        <f>_xlfn.XLOOKUP(G1060,ABNT5101!$I:$I,ABNT5101!N:N)</f>
        <v>-</v>
      </c>
      <c r="AZ1060" s="17">
        <f>_xlfn.XLOOKUP(G1060,ABNT5101!$I:$I,ABNT5101!O:O)</f>
        <v>16</v>
      </c>
      <c r="BA1060" s="20" t="str">
        <f t="shared" si="1234"/>
        <v>NÃO ATENDE</v>
      </c>
      <c r="BB1060" s="21">
        <f t="shared" ref="BB1060:BC1060" si="1286">BE1060/AU1060-1</f>
        <v>-1</v>
      </c>
      <c r="BC1060" s="21">
        <f t="shared" si="1286"/>
        <v>-1</v>
      </c>
      <c r="BD1060" s="21" t="str">
        <f t="shared" si="1236"/>
        <v>-</v>
      </c>
      <c r="BE1060" s="22"/>
      <c r="BF1060" s="22"/>
      <c r="BG1060" s="22"/>
      <c r="BH1060" s="22"/>
      <c r="BI1060" s="23"/>
      <c r="BJ1060" s="22"/>
      <c r="BK1060" s="20" t="str">
        <f t="shared" si="1237"/>
        <v>NÃO ATENDE</v>
      </c>
      <c r="BL1060" s="20" t="str">
        <f t="shared" si="1238"/>
        <v>NÃO ATENDE</v>
      </c>
      <c r="BM1060" s="20" t="str">
        <f t="shared" si="1239"/>
        <v>NÃO ATENDE</v>
      </c>
      <c r="BN1060" s="20" t="str">
        <f t="shared" si="1240"/>
        <v>ATENDE</v>
      </c>
      <c r="BO1060" s="24" t="str">
        <f t="shared" si="1241"/>
        <v>C5</v>
      </c>
      <c r="BP1060" s="24" t="s">
        <v>275</v>
      </c>
      <c r="BQ1060" s="25">
        <f t="shared" si="1060"/>
        <v>-1</v>
      </c>
      <c r="BR1060" s="22"/>
      <c r="BS1060" s="22"/>
      <c r="BT1060" s="24">
        <f>IF(BP1060="-","-",_xlfn.XLOOKUP(BP1060,ABNT5101!$B$4:$B$9,ABNT5101!$C$4:$C$9))</f>
        <v>7.5</v>
      </c>
      <c r="BU1060" s="24">
        <f>IF(BP1060="-","-",_xlfn.XLOOKUP(BP1060,ABNT5101!$B$4:$B$9,ABNT5101!$D$4:$D$9))</f>
        <v>1.5</v>
      </c>
      <c r="BV1060" s="20" t="str">
        <f t="shared" si="1242"/>
        <v>NÃO ATENDE</v>
      </c>
      <c r="BW1060" s="20" t="str">
        <f t="shared" si="1061"/>
        <v>NÃO ATENDE</v>
      </c>
      <c r="BX1060" s="20" t="str">
        <f t="shared" si="1243"/>
        <v>NÃO ATENDE</v>
      </c>
      <c r="BY1060" s="24" t="str">
        <f t="shared" si="1218"/>
        <v>P4</v>
      </c>
      <c r="BZ1060" s="25">
        <f t="shared" si="1244"/>
        <v>-1</v>
      </c>
      <c r="CA1060" s="24"/>
      <c r="CB1060" s="24"/>
      <c r="CC1060" s="20">
        <f>IF(BY1060="-","-",_xlfn.XLOOKUP(BY1060,ABNT5101!$B$4:$B$9,ABNT5101!$C$4:$C$9))</f>
        <v>7.5</v>
      </c>
      <c r="CD1060" s="24">
        <f>IF(BY1060="-","-",_xlfn.XLOOKUP(BY1060,ABNT5101!$B$4:$B$9,ABNT5101!$D$4:$D$9))</f>
        <v>1.5</v>
      </c>
      <c r="CE1060" s="20" t="str">
        <f t="shared" si="1245"/>
        <v>NÃO ATENDE</v>
      </c>
      <c r="CF1060" s="20" t="str">
        <f t="shared" si="1246"/>
        <v>NÃO ATENDE</v>
      </c>
      <c r="CG1060" s="20" t="str">
        <f t="shared" si="1040"/>
        <v>NÃO ATENDE</v>
      </c>
      <c r="CH1060" s="26" t="e">
        <f>_xlfn.XLOOKUP(CI1060,'Banco de dados'!$B:$B,'Banco de dados'!$D:$D)</f>
        <v>#N/A</v>
      </c>
      <c r="CI1060" s="27"/>
      <c r="CJ1060" s="26" t="e">
        <f>_xlfn.XLOOKUP(CI1060,'Banco de dados'!$B:$B,'Banco de dados'!$E:$E)</f>
        <v>#N/A</v>
      </c>
      <c r="CK1060" s="26"/>
      <c r="CL1060" s="26" t="e">
        <f>IF(CK1060="-","-",_xlfn.XLOOKUP(CK1060,'Banco de dados'!$B:$B,'Banco de dados'!$E:$E))</f>
        <v>#N/A</v>
      </c>
      <c r="CM1060" s="28">
        <v>1</v>
      </c>
      <c r="CN1060" s="26" t="e">
        <f>_xlfn.XLOOKUP(CI1060,'Banco de dados'!$B:$B,'Banco de dados'!$H:$H)</f>
        <v>#N/A</v>
      </c>
      <c r="CO1060" s="26" t="e">
        <f t="array" aca="1" ref="CO1060" ca="1">_xludf.XLOOKUP(CK1060,'Banco de dados'!$B:$B,'Banco de dados'!$H:$H)</f>
        <v>#NAME?</v>
      </c>
      <c r="CP1060" s="26" t="e">
        <f t="array" aca="1" ref="CP1060" ca="1">_xludf.XLOOKUP(CI1060,'Banco de dados'!$B:$B,'Banco de dados'!$F:$F)</f>
        <v>#NAME?</v>
      </c>
      <c r="CQ1060" s="26" t="e">
        <f t="array" aca="1" ref="CQ1060" ca="1">_xludf.XLOOKUP(CK1060,'Banco de dados'!$B:$B,'Banco de dados'!$F:$F)</f>
        <v>#NAME?</v>
      </c>
      <c r="CR1060" s="27">
        <v>0</v>
      </c>
      <c r="CS1060" s="27"/>
      <c r="CT1060" s="26" t="str">
        <f>IF(AG1060=0.5,"Suporte",IF(AND(AG1060&gt;='Braços de IP'!$B$9,AG1060&lt;='Braços de IP'!$D$9),'Braços de IP'!$E$9,IF(AND(AG1060&gt;='Braços de IP'!$B$10,AG1060&lt;='Braços de IP'!$D$10),'Braços de IP'!$E$10,IF(AND(AG1060&gt;='Braços de IP'!$B$11,AG1060&lt;='Braços de IP'!$D$11),'Braços de IP'!$E$11,IF(AND(AG1060&gt;='Braços de IP'!$B$12,AG1060&lt;='Braços de IP'!$D$12),'Braços de IP'!$E$12,IF(AND(AG1060&gt;='Braços de IP'!$B$13,AG1060&lt;='Braços de IP'!$D$13),'Braços de IP'!$E$13,IF(AND(AG1060&gt;='Braços de IP'!$B$14,AG1060&lt;='Braços de IP'!$D$14),'Braços de IP'!$E$14,"ERRO")))))))</f>
        <v>Médio I</v>
      </c>
      <c r="CU1060" s="27"/>
      <c r="CV1060" s="26" t="str">
        <f>IF($CU1060="","",VLOOKUP($CU1060,'Braços de IP'!$E$9:$I$15,2,0))</f>
        <v/>
      </c>
      <c r="CW1060" s="29" t="str">
        <f>IF($CU1060="","",VLOOKUP($CU1060,'Braços de IP'!$E$9:$I$15,5,0))</f>
        <v/>
      </c>
      <c r="CX1060" s="26"/>
      <c r="CY1060" s="26"/>
      <c r="CZ1060" s="26"/>
      <c r="DA1060" s="26"/>
      <c r="DB1060" s="26"/>
      <c r="DC1060" s="26"/>
      <c r="DD1060" s="30">
        <v>40</v>
      </c>
      <c r="DE1060" s="31">
        <v>150</v>
      </c>
      <c r="DF1060" s="30">
        <v>190</v>
      </c>
      <c r="DG1060" s="32">
        <v>0.73333333333333339</v>
      </c>
      <c r="DH1060" s="34" t="s">
        <v>710</v>
      </c>
      <c r="DI1060" s="35"/>
      <c r="DJ1060" s="16"/>
      <c r="DK1060" s="16" t="s">
        <v>144</v>
      </c>
      <c r="DL1060" s="16"/>
      <c r="DM1060" s="36">
        <v>0.73333333333333328</v>
      </c>
    </row>
    <row r="1061" spans="1:117" ht="15.75" customHeight="1" x14ac:dyDescent="0.25">
      <c r="B1061" s="16">
        <v>267</v>
      </c>
      <c r="C1061" s="16" t="s">
        <v>176</v>
      </c>
      <c r="D1061" s="16" t="s">
        <v>750</v>
      </c>
      <c r="E1061" s="16">
        <v>-8.0452999999999992</v>
      </c>
      <c r="F1061" s="16">
        <v>-34.918731999999999</v>
      </c>
      <c r="G1061" s="16" t="s">
        <v>160</v>
      </c>
      <c r="H1061" s="17" t="s">
        <v>136</v>
      </c>
      <c r="I1061" s="16" t="s">
        <v>135</v>
      </c>
      <c r="J1061" s="17" t="s">
        <v>137</v>
      </c>
      <c r="K1061" s="18">
        <v>110</v>
      </c>
      <c r="L1061" s="17" t="s">
        <v>138</v>
      </c>
      <c r="M1061" s="17">
        <v>0</v>
      </c>
      <c r="N1061" s="16">
        <v>300</v>
      </c>
      <c r="O1061" s="17">
        <v>1</v>
      </c>
      <c r="P1061" s="17">
        <v>1.76</v>
      </c>
      <c r="Q1061" s="17">
        <v>10.25</v>
      </c>
      <c r="R1061" s="16"/>
      <c r="S1061" s="16"/>
      <c r="T1061" s="16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 t="s">
        <v>139</v>
      </c>
      <c r="AB1061" s="17" t="s">
        <v>140</v>
      </c>
      <c r="AC1061" s="17">
        <v>32.119999999999997</v>
      </c>
      <c r="AD1061" s="17">
        <v>6.27</v>
      </c>
      <c r="AE1061" s="17">
        <v>1</v>
      </c>
      <c r="AF1061" s="17">
        <v>0.89</v>
      </c>
      <c r="AG1061" s="17">
        <v>1.95</v>
      </c>
      <c r="AH1061" s="17">
        <f t="shared" si="1283"/>
        <v>1.06</v>
      </c>
      <c r="AI1061" s="17" t="s">
        <v>136</v>
      </c>
      <c r="AJ1061" s="17" t="s">
        <v>136</v>
      </c>
      <c r="AK1061" s="17" t="s">
        <v>141</v>
      </c>
      <c r="AL1061" s="17">
        <v>2</v>
      </c>
      <c r="AM1061" s="17"/>
      <c r="AN1061" s="17"/>
      <c r="AO1061" s="17">
        <v>0</v>
      </c>
      <c r="AP1061" s="17">
        <v>0</v>
      </c>
      <c r="AQ1061" s="17">
        <v>0</v>
      </c>
      <c r="AR1061" s="17" t="s">
        <v>136</v>
      </c>
      <c r="AS1061" s="19">
        <f t="shared" si="1233"/>
        <v>0</v>
      </c>
      <c r="AT1061" s="19"/>
      <c r="AU1061" s="19">
        <f>VLOOKUP(G1061,ABNT5101!$I$3:$J$9,2)</f>
        <v>10</v>
      </c>
      <c r="AV1061" s="19">
        <f>VLOOKUP(G1061,ABNT5101!$I$3:$M$9,5)</f>
        <v>0.18</v>
      </c>
      <c r="AW1061" s="17" t="str">
        <f>_xlfn.XLOOKUP(G1061,ABNT5101!I:I,ABNT5101!L:L)</f>
        <v>-</v>
      </c>
      <c r="AX1061" s="17">
        <f>_xlfn.XLOOKUP(G1061,ABNT5101!$I:$I,ABNT5101!M:M)</f>
        <v>0.18</v>
      </c>
      <c r="AY1061" s="17" t="str">
        <f>_xlfn.XLOOKUP(G1061,ABNT5101!$I:$I,ABNT5101!N:N)</f>
        <v>-</v>
      </c>
      <c r="AZ1061" s="17">
        <f>_xlfn.XLOOKUP(G1061,ABNT5101!$I:$I,ABNT5101!O:O)</f>
        <v>16</v>
      </c>
      <c r="BA1061" s="20" t="str">
        <f t="shared" si="1234"/>
        <v>NÃO ATENDE</v>
      </c>
      <c r="BB1061" s="21">
        <f t="shared" ref="BB1061:BC1061" si="1287">BE1061/AU1061-1</f>
        <v>-1</v>
      </c>
      <c r="BC1061" s="21">
        <f t="shared" si="1287"/>
        <v>-1</v>
      </c>
      <c r="BD1061" s="21" t="str">
        <f t="shared" si="1236"/>
        <v>-</v>
      </c>
      <c r="BE1061" s="22"/>
      <c r="BF1061" s="22"/>
      <c r="BG1061" s="22"/>
      <c r="BH1061" s="22"/>
      <c r="BI1061" s="23"/>
      <c r="BJ1061" s="22"/>
      <c r="BK1061" s="20" t="str">
        <f t="shared" si="1237"/>
        <v>NÃO ATENDE</v>
      </c>
      <c r="BL1061" s="20" t="str">
        <f t="shared" si="1238"/>
        <v>NÃO ATENDE</v>
      </c>
      <c r="BM1061" s="20" t="str">
        <f t="shared" si="1239"/>
        <v>NÃO ATENDE</v>
      </c>
      <c r="BN1061" s="20" t="str">
        <f t="shared" si="1240"/>
        <v>ATENDE</v>
      </c>
      <c r="BO1061" s="24" t="str">
        <f t="shared" si="1241"/>
        <v>C4</v>
      </c>
      <c r="BP1061" s="24" t="s">
        <v>275</v>
      </c>
      <c r="BQ1061" s="25">
        <f t="shared" si="1060"/>
        <v>-1</v>
      </c>
      <c r="BR1061" s="22"/>
      <c r="BS1061" s="22"/>
      <c r="BT1061" s="24">
        <f>IF(BP1061="-","-",_xlfn.XLOOKUP(BP1061,ABNT5101!$B$4:$B$9,ABNT5101!$C$4:$C$9))</f>
        <v>7.5</v>
      </c>
      <c r="BU1061" s="24">
        <f>IF(BP1061="-","-",_xlfn.XLOOKUP(BP1061,ABNT5101!$B$4:$B$9,ABNT5101!$D$4:$D$9))</f>
        <v>1.5</v>
      </c>
      <c r="BV1061" s="20" t="str">
        <f t="shared" si="1242"/>
        <v>NÃO ATENDE</v>
      </c>
      <c r="BW1061" s="20" t="str">
        <f t="shared" si="1061"/>
        <v>NÃO ATENDE</v>
      </c>
      <c r="BX1061" s="20" t="str">
        <f t="shared" si="1243"/>
        <v>NÃO ATENDE</v>
      </c>
      <c r="BY1061" s="24" t="s">
        <v>136</v>
      </c>
      <c r="BZ1061" s="25" t="e">
        <f t="shared" si="1244"/>
        <v>#VALUE!</v>
      </c>
      <c r="CA1061" s="24"/>
      <c r="CB1061" s="24"/>
      <c r="CC1061" s="20" t="str">
        <f>IF(BY1061="-","-",_xlfn.XLOOKUP(BY1061,ABNT5101!$B$4:$B$9,ABNT5101!$C$4:$C$9))</f>
        <v>-</v>
      </c>
      <c r="CD1061" s="24" t="str">
        <f>IF(BY1061="-","-",_xlfn.XLOOKUP(BY1061,ABNT5101!$B$4:$B$9,ABNT5101!$D$4:$D$9))</f>
        <v>-</v>
      </c>
      <c r="CE1061" s="20" t="str">
        <f t="shared" si="1245"/>
        <v>-</v>
      </c>
      <c r="CF1061" s="20" t="str">
        <f t="shared" si="1246"/>
        <v>-</v>
      </c>
      <c r="CG1061" s="20" t="str">
        <f t="shared" si="1040"/>
        <v>-</v>
      </c>
      <c r="CH1061" s="26" t="e">
        <f>_xlfn.XLOOKUP(CI1061,'Banco de dados'!$B:$B,'Banco de dados'!$D:$D)</f>
        <v>#N/A</v>
      </c>
      <c r="CI1061" s="27"/>
      <c r="CJ1061" s="26" t="e">
        <f>_xlfn.XLOOKUP(CI1061,'Banco de dados'!$B:$B,'Banco de dados'!$E:$E)</f>
        <v>#N/A</v>
      </c>
      <c r="CK1061" s="26"/>
      <c r="CL1061" s="26" t="e">
        <f>IF(CK1061="-","-",_xlfn.XLOOKUP(CK1061,'Banco de dados'!$B:$B,'Banco de dados'!$E:$E))</f>
        <v>#N/A</v>
      </c>
      <c r="CM1061" s="28">
        <v>1</v>
      </c>
      <c r="CN1061" s="26" t="e">
        <f>_xlfn.XLOOKUP(CI1061,'Banco de dados'!$B:$B,'Banco de dados'!$H:$H)</f>
        <v>#N/A</v>
      </c>
      <c r="CO1061" s="26" t="e">
        <f t="array" aca="1" ref="CO1061" ca="1">_xludf.XLOOKUP(CK1061,'Banco de dados'!$B:$B,'Banco de dados'!$H:$H)</f>
        <v>#NAME?</v>
      </c>
      <c r="CP1061" s="26" t="e">
        <f t="array" aca="1" ref="CP1061" ca="1">_xludf.XLOOKUP(CI1061,'Banco de dados'!$B:$B,'Banco de dados'!$F:$F)</f>
        <v>#NAME?</v>
      </c>
      <c r="CQ1061" s="26" t="e">
        <f t="array" aca="1" ref="CQ1061" ca="1">_xludf.XLOOKUP(CK1061,'Banco de dados'!$B:$B,'Banco de dados'!$F:$F)</f>
        <v>#NAME?</v>
      </c>
      <c r="CR1061" s="27">
        <v>0</v>
      </c>
      <c r="CS1061" s="27"/>
      <c r="CT1061" s="26" t="str">
        <f>IF(AG1061=0.5,"Suporte",IF(AND(AG1061&gt;='Braços de IP'!$B$9,AG1061&lt;='Braços de IP'!$D$9),'Braços de IP'!$E$9,IF(AND(AG1061&gt;='Braços de IP'!$B$10,AG1061&lt;='Braços de IP'!$D$10),'Braços de IP'!$E$10,IF(AND(AG1061&gt;='Braços de IP'!$B$11,AG1061&lt;='Braços de IP'!$D$11),'Braços de IP'!$E$11,IF(AND(AG1061&gt;='Braços de IP'!$B$12,AG1061&lt;='Braços de IP'!$D$12),'Braços de IP'!$E$12,IF(AND(AG1061&gt;='Braços de IP'!$B$13,AG1061&lt;='Braços de IP'!$D$13),'Braços de IP'!$E$13,IF(AND(AG1061&gt;='Braços de IP'!$B$14,AG1061&lt;='Braços de IP'!$D$14),'Braços de IP'!$E$14,"ERRO")))))))</f>
        <v>Médio I</v>
      </c>
      <c r="CU1061" s="27"/>
      <c r="CV1061" s="26" t="str">
        <f>IF($CU1061="","",VLOOKUP($CU1061,'Braços de IP'!$E$9:$I$15,2,0))</f>
        <v/>
      </c>
      <c r="CW1061" s="29" t="str">
        <f>IF($CU1061="","",VLOOKUP($CU1061,'Braços de IP'!$E$9:$I$15,5,0))</f>
        <v/>
      </c>
      <c r="CX1061" s="26"/>
      <c r="CY1061" s="26"/>
      <c r="CZ1061" s="26"/>
      <c r="DA1061" s="26"/>
      <c r="DB1061" s="26"/>
      <c r="DC1061" s="26"/>
      <c r="DD1061" s="30">
        <v>40</v>
      </c>
      <c r="DE1061" s="31">
        <v>150</v>
      </c>
      <c r="DF1061" s="30">
        <v>190</v>
      </c>
      <c r="DG1061" s="32">
        <v>0.73333333333333339</v>
      </c>
      <c r="DH1061" s="34" t="s">
        <v>710</v>
      </c>
      <c r="DI1061" s="35"/>
      <c r="DJ1061" s="16"/>
      <c r="DK1061" s="16" t="s">
        <v>144</v>
      </c>
      <c r="DL1061" s="16"/>
      <c r="DM1061" s="36">
        <v>0.73333333333333328</v>
      </c>
    </row>
    <row r="1062" spans="1:117" ht="15.75" customHeight="1" x14ac:dyDescent="0.25">
      <c r="B1062" s="16">
        <v>267</v>
      </c>
      <c r="C1062" s="16" t="s">
        <v>176</v>
      </c>
      <c r="D1062" s="16" t="s">
        <v>750</v>
      </c>
      <c r="E1062" s="16">
        <v>-8.0452999999999992</v>
      </c>
      <c r="F1062" s="16">
        <v>-34.918731999999999</v>
      </c>
      <c r="G1062" s="16" t="s">
        <v>160</v>
      </c>
      <c r="H1062" s="17" t="s">
        <v>136</v>
      </c>
      <c r="I1062" s="16" t="s">
        <v>135</v>
      </c>
      <c r="J1062" s="17" t="s">
        <v>137</v>
      </c>
      <c r="K1062" s="18">
        <v>110</v>
      </c>
      <c r="L1062" s="17" t="s">
        <v>138</v>
      </c>
      <c r="M1062" s="17">
        <v>0</v>
      </c>
      <c r="N1062" s="16">
        <v>300</v>
      </c>
      <c r="O1062" s="17">
        <v>1</v>
      </c>
      <c r="P1062" s="17">
        <v>1.76</v>
      </c>
      <c r="Q1062" s="17">
        <v>10.25</v>
      </c>
      <c r="R1062" s="16"/>
      <c r="S1062" s="16"/>
      <c r="T1062" s="16">
        <v>0</v>
      </c>
      <c r="U1062" s="17">
        <v>0</v>
      </c>
      <c r="V1062" s="17">
        <v>0</v>
      </c>
      <c r="W1062" s="17">
        <v>0</v>
      </c>
      <c r="X1062" s="17">
        <v>0</v>
      </c>
      <c r="Y1062" s="17">
        <v>0</v>
      </c>
      <c r="Z1062" s="17">
        <v>0</v>
      </c>
      <c r="AA1062" s="17" t="s">
        <v>139</v>
      </c>
      <c r="AB1062" s="17" t="s">
        <v>140</v>
      </c>
      <c r="AC1062" s="17">
        <v>32.119999999999997</v>
      </c>
      <c r="AD1062" s="17">
        <v>6.27</v>
      </c>
      <c r="AE1062" s="17">
        <v>1</v>
      </c>
      <c r="AF1062" s="17">
        <v>0.89</v>
      </c>
      <c r="AG1062" s="17">
        <v>1.95</v>
      </c>
      <c r="AH1062" s="17">
        <f t="shared" si="1283"/>
        <v>1.06</v>
      </c>
      <c r="AI1062" s="17" t="s">
        <v>136</v>
      </c>
      <c r="AJ1062" s="17" t="s">
        <v>136</v>
      </c>
      <c r="AK1062" s="17" t="s">
        <v>141</v>
      </c>
      <c r="AL1062" s="17">
        <v>2</v>
      </c>
      <c r="AM1062" s="17"/>
      <c r="AN1062" s="17"/>
      <c r="AO1062" s="17">
        <v>0</v>
      </c>
      <c r="AP1062" s="17">
        <v>0</v>
      </c>
      <c r="AQ1062" s="17">
        <v>0</v>
      </c>
      <c r="AR1062" s="17" t="s">
        <v>136</v>
      </c>
      <c r="AS1062" s="19">
        <f t="shared" si="1233"/>
        <v>0</v>
      </c>
      <c r="AT1062" s="19"/>
      <c r="AU1062" s="19">
        <f>VLOOKUP(G1062,ABNT5101!$I$3:$J$9,2)</f>
        <v>10</v>
      </c>
      <c r="AV1062" s="19">
        <f>VLOOKUP(G1062,ABNT5101!$I$3:$M$9,5)</f>
        <v>0.18</v>
      </c>
      <c r="AW1062" s="17" t="str">
        <f>_xlfn.XLOOKUP(G1062,ABNT5101!I:I,ABNT5101!L:L)</f>
        <v>-</v>
      </c>
      <c r="AX1062" s="17">
        <f>_xlfn.XLOOKUP(G1062,ABNT5101!$I:$I,ABNT5101!M:M)</f>
        <v>0.18</v>
      </c>
      <c r="AY1062" s="17" t="str">
        <f>_xlfn.XLOOKUP(G1062,ABNT5101!$I:$I,ABNT5101!N:N)</f>
        <v>-</v>
      </c>
      <c r="AZ1062" s="17">
        <f>_xlfn.XLOOKUP(G1062,ABNT5101!$I:$I,ABNT5101!O:O)</f>
        <v>16</v>
      </c>
      <c r="BA1062" s="20" t="str">
        <f t="shared" si="1234"/>
        <v>NÃO ATENDE</v>
      </c>
      <c r="BB1062" s="21">
        <f t="shared" ref="BB1062:BC1062" si="1288">BE1062/AU1062-1</f>
        <v>-1</v>
      </c>
      <c r="BC1062" s="21">
        <f t="shared" si="1288"/>
        <v>-1</v>
      </c>
      <c r="BD1062" s="21" t="str">
        <f t="shared" si="1236"/>
        <v>-</v>
      </c>
      <c r="BE1062" s="22"/>
      <c r="BF1062" s="22"/>
      <c r="BG1062" s="22"/>
      <c r="BH1062" s="22"/>
      <c r="BI1062" s="23"/>
      <c r="BJ1062" s="22"/>
      <c r="BK1062" s="20" t="str">
        <f t="shared" si="1237"/>
        <v>NÃO ATENDE</v>
      </c>
      <c r="BL1062" s="20" t="str">
        <f t="shared" si="1238"/>
        <v>NÃO ATENDE</v>
      </c>
      <c r="BM1062" s="20" t="str">
        <f t="shared" si="1239"/>
        <v>NÃO ATENDE</v>
      </c>
      <c r="BN1062" s="20" t="str">
        <f t="shared" si="1240"/>
        <v>ATENDE</v>
      </c>
      <c r="BO1062" s="24" t="str">
        <f t="shared" si="1241"/>
        <v>C4</v>
      </c>
      <c r="BP1062" s="24" t="s">
        <v>275</v>
      </c>
      <c r="BQ1062" s="25">
        <f t="shared" si="1060"/>
        <v>-1</v>
      </c>
      <c r="BR1062" s="22"/>
      <c r="BS1062" s="22"/>
      <c r="BT1062" s="24">
        <f>IF(BP1062="-","-",_xlfn.XLOOKUP(BP1062,ABNT5101!$B$4:$B$9,ABNT5101!$C$4:$C$9))</f>
        <v>7.5</v>
      </c>
      <c r="BU1062" s="24">
        <f>IF(BP1062="-","-",_xlfn.XLOOKUP(BP1062,ABNT5101!$B$4:$B$9,ABNT5101!$D$4:$D$9))</f>
        <v>1.5</v>
      </c>
      <c r="BV1062" s="20" t="str">
        <f t="shared" si="1242"/>
        <v>NÃO ATENDE</v>
      </c>
      <c r="BW1062" s="20" t="str">
        <f t="shared" si="1061"/>
        <v>NÃO ATENDE</v>
      </c>
      <c r="BX1062" s="20" t="str">
        <f t="shared" si="1243"/>
        <v>NÃO ATENDE</v>
      </c>
      <c r="BY1062" s="24" t="s">
        <v>136</v>
      </c>
      <c r="BZ1062" s="25" t="e">
        <f t="shared" si="1244"/>
        <v>#VALUE!</v>
      </c>
      <c r="CA1062" s="24"/>
      <c r="CB1062" s="24"/>
      <c r="CC1062" s="20" t="str">
        <f>IF(BY1062="-","-",_xlfn.XLOOKUP(BY1062,ABNT5101!$B$4:$B$9,ABNT5101!$C$4:$C$9))</f>
        <v>-</v>
      </c>
      <c r="CD1062" s="24" t="str">
        <f>IF(BY1062="-","-",_xlfn.XLOOKUP(BY1062,ABNT5101!$B$4:$B$9,ABNT5101!$D$4:$D$9))</f>
        <v>-</v>
      </c>
      <c r="CE1062" s="20" t="str">
        <f t="shared" si="1245"/>
        <v>-</v>
      </c>
      <c r="CF1062" s="20" t="str">
        <f t="shared" si="1246"/>
        <v>-</v>
      </c>
      <c r="CG1062" s="20" t="str">
        <f t="shared" si="1040"/>
        <v>-</v>
      </c>
      <c r="CH1062" s="26" t="e">
        <f>_xlfn.XLOOKUP(CI1062,'Banco de dados'!$B:$B,'Banco de dados'!$D:$D)</f>
        <v>#N/A</v>
      </c>
      <c r="CI1062" s="27"/>
      <c r="CJ1062" s="26" t="e">
        <f>_xlfn.XLOOKUP(CI1062,'Banco de dados'!$B:$B,'Banco de dados'!$E:$E)</f>
        <v>#N/A</v>
      </c>
      <c r="CK1062" s="26"/>
      <c r="CL1062" s="26" t="e">
        <f>IF(CK1062="-","-",_xlfn.XLOOKUP(CK1062,'Banco de dados'!$B:$B,'Banco de dados'!$E:$E))</f>
        <v>#N/A</v>
      </c>
      <c r="CM1062" s="28">
        <v>1</v>
      </c>
      <c r="CN1062" s="26" t="e">
        <f>_xlfn.XLOOKUP(CI1062,'Banco de dados'!$B:$B,'Banco de dados'!$H:$H)</f>
        <v>#N/A</v>
      </c>
      <c r="CO1062" s="26" t="e">
        <f t="array" aca="1" ref="CO1062" ca="1">_xludf.XLOOKUP(CK1062,'Banco de dados'!$B:$B,'Banco de dados'!$H:$H)</f>
        <v>#NAME?</v>
      </c>
      <c r="CP1062" s="26" t="e">
        <f t="array" aca="1" ref="CP1062" ca="1">_xludf.XLOOKUP(CI1062,'Banco de dados'!$B:$B,'Banco de dados'!$F:$F)</f>
        <v>#NAME?</v>
      </c>
      <c r="CQ1062" s="26" t="e">
        <f t="array" aca="1" ref="CQ1062" ca="1">_xludf.XLOOKUP(CK1062,'Banco de dados'!$B:$B,'Banco de dados'!$F:$F)</f>
        <v>#NAME?</v>
      </c>
      <c r="CR1062" s="27">
        <v>0</v>
      </c>
      <c r="CS1062" s="27"/>
      <c r="CT1062" s="26" t="str">
        <f>IF(AG1062=0.5,"Suporte",IF(AND(AG1062&gt;='Braços de IP'!$B$9,AG1062&lt;='Braços de IP'!$D$9),'Braços de IP'!$E$9,IF(AND(AG1062&gt;='Braços de IP'!$B$10,AG1062&lt;='Braços de IP'!$D$10),'Braços de IP'!$E$10,IF(AND(AG1062&gt;='Braços de IP'!$B$11,AG1062&lt;='Braços de IP'!$D$11),'Braços de IP'!$E$11,IF(AND(AG1062&gt;='Braços de IP'!$B$12,AG1062&lt;='Braços de IP'!$D$12),'Braços de IP'!$E$12,IF(AND(AG1062&gt;='Braços de IP'!$B$13,AG1062&lt;='Braços de IP'!$D$13),'Braços de IP'!$E$13,IF(AND(AG1062&gt;='Braços de IP'!$B$14,AG1062&lt;='Braços de IP'!$D$14),'Braços de IP'!$E$14,"ERRO")))))))</f>
        <v>Médio I</v>
      </c>
      <c r="CU1062" s="27"/>
      <c r="CV1062" s="26" t="str">
        <f>IF($CU1062="","",VLOOKUP($CU1062,'Braços de IP'!$E$9:$I$15,2,0))</f>
        <v/>
      </c>
      <c r="CW1062" s="29" t="str">
        <f>IF($CU1062="","",VLOOKUP($CU1062,'Braços de IP'!$E$9:$I$15,5,0))</f>
        <v/>
      </c>
      <c r="CX1062" s="26"/>
      <c r="CY1062" s="26"/>
      <c r="CZ1062" s="26"/>
      <c r="DA1062" s="26"/>
      <c r="DB1062" s="26"/>
      <c r="DC1062" s="26"/>
      <c r="DD1062" s="30">
        <v>40</v>
      </c>
      <c r="DE1062" s="31">
        <v>150</v>
      </c>
      <c r="DF1062" s="30">
        <v>190</v>
      </c>
      <c r="DG1062" s="32">
        <v>0.73333333333333339</v>
      </c>
      <c r="DH1062" s="34" t="s">
        <v>710</v>
      </c>
      <c r="DI1062" s="35"/>
      <c r="DJ1062" s="16"/>
      <c r="DK1062" s="16" t="s">
        <v>144</v>
      </c>
      <c r="DL1062" s="16"/>
      <c r="DM1062" s="36">
        <v>0.73333333333333328</v>
      </c>
    </row>
    <row r="1063" spans="1:117" ht="15.75" customHeight="1" x14ac:dyDescent="0.25">
      <c r="B1063" s="16">
        <v>267</v>
      </c>
      <c r="C1063" s="16" t="s">
        <v>176</v>
      </c>
      <c r="D1063" s="16" t="s">
        <v>750</v>
      </c>
      <c r="E1063" s="16">
        <v>-8.0452999999999992</v>
      </c>
      <c r="F1063" s="16">
        <v>-34.918731999999999</v>
      </c>
      <c r="G1063" s="16" t="s">
        <v>160</v>
      </c>
      <c r="H1063" s="17" t="s">
        <v>136</v>
      </c>
      <c r="I1063" s="16" t="s">
        <v>135</v>
      </c>
      <c r="J1063" s="17" t="s">
        <v>137</v>
      </c>
      <c r="K1063" s="18">
        <v>110</v>
      </c>
      <c r="L1063" s="17" t="s">
        <v>138</v>
      </c>
      <c r="M1063" s="17">
        <v>0</v>
      </c>
      <c r="N1063" s="16">
        <v>300</v>
      </c>
      <c r="O1063" s="17">
        <v>1</v>
      </c>
      <c r="P1063" s="17">
        <v>1.76</v>
      </c>
      <c r="Q1063" s="17">
        <v>10.25</v>
      </c>
      <c r="R1063" s="16"/>
      <c r="S1063" s="16"/>
      <c r="T1063" s="16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 t="s">
        <v>139</v>
      </c>
      <c r="AB1063" s="17" t="s">
        <v>140</v>
      </c>
      <c r="AC1063" s="17">
        <v>32.119999999999997</v>
      </c>
      <c r="AD1063" s="17">
        <v>6.27</v>
      </c>
      <c r="AE1063" s="17">
        <v>1</v>
      </c>
      <c r="AF1063" s="17">
        <v>0.89</v>
      </c>
      <c r="AG1063" s="17">
        <v>1.95</v>
      </c>
      <c r="AH1063" s="17">
        <f t="shared" si="1283"/>
        <v>1.06</v>
      </c>
      <c r="AI1063" s="17" t="s">
        <v>136</v>
      </c>
      <c r="AJ1063" s="17" t="s">
        <v>136</v>
      </c>
      <c r="AK1063" s="17" t="s">
        <v>141</v>
      </c>
      <c r="AL1063" s="17">
        <v>2</v>
      </c>
      <c r="AM1063" s="17"/>
      <c r="AN1063" s="17"/>
      <c r="AO1063" s="17">
        <v>0</v>
      </c>
      <c r="AP1063" s="17">
        <v>0</v>
      </c>
      <c r="AQ1063" s="17">
        <v>0</v>
      </c>
      <c r="AR1063" s="17" t="s">
        <v>136</v>
      </c>
      <c r="AS1063" s="19">
        <f t="shared" si="1233"/>
        <v>0</v>
      </c>
      <c r="AT1063" s="19"/>
      <c r="AU1063" s="19">
        <f>VLOOKUP(G1063,ABNT5101!$I$3:$J$9,2)</f>
        <v>10</v>
      </c>
      <c r="AV1063" s="19">
        <f>VLOOKUP(G1063,ABNT5101!$I$3:$M$9,5)</f>
        <v>0.18</v>
      </c>
      <c r="AW1063" s="17" t="str">
        <f>_xlfn.XLOOKUP(G1063,ABNT5101!I:I,ABNT5101!L:L)</f>
        <v>-</v>
      </c>
      <c r="AX1063" s="17">
        <f>_xlfn.XLOOKUP(G1063,ABNT5101!$I:$I,ABNT5101!M:M)</f>
        <v>0.18</v>
      </c>
      <c r="AY1063" s="17" t="str">
        <f>_xlfn.XLOOKUP(G1063,ABNT5101!$I:$I,ABNT5101!N:N)</f>
        <v>-</v>
      </c>
      <c r="AZ1063" s="17">
        <f>_xlfn.XLOOKUP(G1063,ABNT5101!$I:$I,ABNT5101!O:O)</f>
        <v>16</v>
      </c>
      <c r="BA1063" s="20" t="str">
        <f t="shared" si="1234"/>
        <v>NÃO ATENDE</v>
      </c>
      <c r="BB1063" s="21">
        <f t="shared" ref="BB1063:BC1063" si="1289">BE1063/AU1063-1</f>
        <v>-1</v>
      </c>
      <c r="BC1063" s="21">
        <f t="shared" si="1289"/>
        <v>-1</v>
      </c>
      <c r="BD1063" s="21" t="str">
        <f t="shared" si="1236"/>
        <v>-</v>
      </c>
      <c r="BE1063" s="22"/>
      <c r="BF1063" s="22"/>
      <c r="BG1063" s="22"/>
      <c r="BH1063" s="22"/>
      <c r="BI1063" s="23"/>
      <c r="BJ1063" s="22"/>
      <c r="BK1063" s="20" t="str">
        <f t="shared" si="1237"/>
        <v>NÃO ATENDE</v>
      </c>
      <c r="BL1063" s="20" t="str">
        <f t="shared" si="1238"/>
        <v>NÃO ATENDE</v>
      </c>
      <c r="BM1063" s="20" t="str">
        <f t="shared" si="1239"/>
        <v>NÃO ATENDE</v>
      </c>
      <c r="BN1063" s="20" t="str">
        <f t="shared" si="1240"/>
        <v>ATENDE</v>
      </c>
      <c r="BO1063" s="24" t="str">
        <f t="shared" si="1241"/>
        <v>C4</v>
      </c>
      <c r="BP1063" s="24" t="s">
        <v>275</v>
      </c>
      <c r="BQ1063" s="25">
        <f t="shared" si="1060"/>
        <v>-1</v>
      </c>
      <c r="BR1063" s="22"/>
      <c r="BS1063" s="22"/>
      <c r="BT1063" s="24">
        <f>IF(BP1063="-","-",_xlfn.XLOOKUP(BP1063,ABNT5101!$B$4:$B$9,ABNT5101!$C$4:$C$9))</f>
        <v>7.5</v>
      </c>
      <c r="BU1063" s="24">
        <f>IF(BP1063="-","-",_xlfn.XLOOKUP(BP1063,ABNT5101!$B$4:$B$9,ABNT5101!$D$4:$D$9))</f>
        <v>1.5</v>
      </c>
      <c r="BV1063" s="20" t="str">
        <f t="shared" si="1242"/>
        <v>NÃO ATENDE</v>
      </c>
      <c r="BW1063" s="20" t="str">
        <f t="shared" si="1061"/>
        <v>NÃO ATENDE</v>
      </c>
      <c r="BX1063" s="20" t="str">
        <f t="shared" si="1243"/>
        <v>NÃO ATENDE</v>
      </c>
      <c r="BY1063" s="24" t="s">
        <v>136</v>
      </c>
      <c r="BZ1063" s="25" t="e">
        <f t="shared" si="1244"/>
        <v>#VALUE!</v>
      </c>
      <c r="CA1063" s="24"/>
      <c r="CB1063" s="24"/>
      <c r="CC1063" s="20" t="str">
        <f>IF(BY1063="-","-",_xlfn.XLOOKUP(BY1063,ABNT5101!$B$4:$B$9,ABNT5101!$C$4:$C$9))</f>
        <v>-</v>
      </c>
      <c r="CD1063" s="24" t="str">
        <f>IF(BY1063="-","-",_xlfn.XLOOKUP(BY1063,ABNT5101!$B$4:$B$9,ABNT5101!$D$4:$D$9))</f>
        <v>-</v>
      </c>
      <c r="CE1063" s="20" t="str">
        <f t="shared" si="1245"/>
        <v>-</v>
      </c>
      <c r="CF1063" s="20" t="str">
        <f t="shared" si="1246"/>
        <v>-</v>
      </c>
      <c r="CG1063" s="20" t="str">
        <f t="shared" si="1040"/>
        <v>-</v>
      </c>
      <c r="CH1063" s="26" t="e">
        <f>_xlfn.XLOOKUP(CI1063,'Banco de dados'!$B:$B,'Banco de dados'!$D:$D)</f>
        <v>#N/A</v>
      </c>
      <c r="CI1063" s="27"/>
      <c r="CJ1063" s="26" t="e">
        <f>_xlfn.XLOOKUP(CI1063,'Banco de dados'!$B:$B,'Banco de dados'!$E:$E)</f>
        <v>#N/A</v>
      </c>
      <c r="CK1063" s="26"/>
      <c r="CL1063" s="26" t="e">
        <f>IF(CK1063="-","-",_xlfn.XLOOKUP(CK1063,'Banco de dados'!$B:$B,'Banco de dados'!$E:$E))</f>
        <v>#N/A</v>
      </c>
      <c r="CM1063" s="28">
        <v>1</v>
      </c>
      <c r="CN1063" s="26" t="e">
        <f>_xlfn.XLOOKUP(CI1063,'Banco de dados'!$B:$B,'Banco de dados'!$H:$H)</f>
        <v>#N/A</v>
      </c>
      <c r="CO1063" s="26" t="e">
        <f t="array" aca="1" ref="CO1063" ca="1">_xludf.XLOOKUP(CK1063,'Banco de dados'!$B:$B,'Banco de dados'!$H:$H)</f>
        <v>#NAME?</v>
      </c>
      <c r="CP1063" s="26" t="e">
        <f t="array" aca="1" ref="CP1063" ca="1">_xludf.XLOOKUP(CI1063,'Banco de dados'!$B:$B,'Banco de dados'!$F:$F)</f>
        <v>#NAME?</v>
      </c>
      <c r="CQ1063" s="26" t="e">
        <f t="array" aca="1" ref="CQ1063" ca="1">_xludf.XLOOKUP(CK1063,'Banco de dados'!$B:$B,'Banco de dados'!$F:$F)</f>
        <v>#NAME?</v>
      </c>
      <c r="CR1063" s="27">
        <v>0</v>
      </c>
      <c r="CS1063" s="27"/>
      <c r="CT1063" s="26" t="str">
        <f>IF(AG1063=0.5,"Suporte",IF(AND(AG1063&gt;='Braços de IP'!$B$9,AG1063&lt;='Braços de IP'!$D$9),'Braços de IP'!$E$9,IF(AND(AG1063&gt;='Braços de IP'!$B$10,AG1063&lt;='Braços de IP'!$D$10),'Braços de IP'!$E$10,IF(AND(AG1063&gt;='Braços de IP'!$B$11,AG1063&lt;='Braços de IP'!$D$11),'Braços de IP'!$E$11,IF(AND(AG1063&gt;='Braços de IP'!$B$12,AG1063&lt;='Braços de IP'!$D$12),'Braços de IP'!$E$12,IF(AND(AG1063&gt;='Braços de IP'!$B$13,AG1063&lt;='Braços de IP'!$D$13),'Braços de IP'!$E$13,IF(AND(AG1063&gt;='Braços de IP'!$B$14,AG1063&lt;='Braços de IP'!$D$14),'Braços de IP'!$E$14,"ERRO")))))))</f>
        <v>Médio I</v>
      </c>
      <c r="CU1063" s="27"/>
      <c r="CV1063" s="26" t="str">
        <f>IF($CU1063="","",VLOOKUP($CU1063,'Braços de IP'!$E$9:$I$15,2,0))</f>
        <v/>
      </c>
      <c r="CW1063" s="29" t="str">
        <f>IF($CU1063="","",VLOOKUP($CU1063,'Braços de IP'!$E$9:$I$15,5,0))</f>
        <v/>
      </c>
      <c r="CX1063" s="26"/>
      <c r="CY1063" s="26"/>
      <c r="CZ1063" s="26"/>
      <c r="DA1063" s="26"/>
      <c r="DB1063" s="26"/>
      <c r="DC1063" s="26"/>
      <c r="DD1063" s="30">
        <v>40</v>
      </c>
      <c r="DE1063" s="31">
        <v>150</v>
      </c>
      <c r="DF1063" s="30">
        <v>190</v>
      </c>
      <c r="DG1063" s="32">
        <v>0.73333333333333339</v>
      </c>
      <c r="DH1063" s="34" t="s">
        <v>710</v>
      </c>
      <c r="DI1063" s="35"/>
      <c r="DJ1063" s="16"/>
      <c r="DK1063" s="16" t="s">
        <v>144</v>
      </c>
      <c r="DL1063" s="16"/>
      <c r="DM1063" s="36">
        <v>0.73333333333333328</v>
      </c>
    </row>
    <row r="1064" spans="1:117" ht="15.75" customHeight="1" x14ac:dyDescent="0.25">
      <c r="B1064" s="16">
        <v>268</v>
      </c>
      <c r="C1064" s="16" t="s">
        <v>146</v>
      </c>
      <c r="D1064" s="16" t="s">
        <v>751</v>
      </c>
      <c r="E1064" s="16">
        <v>-8.0470880000000005</v>
      </c>
      <c r="F1064" s="16">
        <v>-34.917520000000003</v>
      </c>
      <c r="G1064" s="16" t="s">
        <v>160</v>
      </c>
      <c r="H1064" s="17" t="s">
        <v>136</v>
      </c>
      <c r="I1064" s="16" t="s">
        <v>135</v>
      </c>
      <c r="J1064" s="17" t="s">
        <v>137</v>
      </c>
      <c r="K1064" s="18">
        <v>110</v>
      </c>
      <c r="L1064" s="17" t="s">
        <v>138</v>
      </c>
      <c r="M1064" s="17">
        <v>0</v>
      </c>
      <c r="N1064" s="16">
        <v>300</v>
      </c>
      <c r="O1064" s="17">
        <v>2</v>
      </c>
      <c r="P1064" s="17">
        <v>2.5099999999999998</v>
      </c>
      <c r="Q1064" s="17">
        <v>6.78</v>
      </c>
      <c r="R1064" s="16"/>
      <c r="S1064" s="16"/>
      <c r="T1064" s="16">
        <v>0</v>
      </c>
      <c r="U1064" s="17">
        <v>2.5099999999999998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 t="s">
        <v>161</v>
      </c>
      <c r="AB1064" s="17" t="s">
        <v>140</v>
      </c>
      <c r="AC1064" s="17">
        <v>22.03</v>
      </c>
      <c r="AD1064" s="17">
        <v>6.6</v>
      </c>
      <c r="AE1064" s="17">
        <v>1</v>
      </c>
      <c r="AF1064" s="17">
        <v>0.72</v>
      </c>
      <c r="AG1064" s="17">
        <v>2.0099999999999998</v>
      </c>
      <c r="AH1064" s="17">
        <f t="shared" si="1283"/>
        <v>1.2899999999999998</v>
      </c>
      <c r="AI1064" s="17" t="s">
        <v>136</v>
      </c>
      <c r="AJ1064" s="17" t="s">
        <v>136</v>
      </c>
      <c r="AK1064" s="17" t="s">
        <v>141</v>
      </c>
      <c r="AL1064" s="17">
        <v>2</v>
      </c>
      <c r="AM1064" s="17"/>
      <c r="AN1064" s="17"/>
      <c r="AO1064" s="17">
        <v>0</v>
      </c>
      <c r="AP1064" s="17">
        <v>0</v>
      </c>
      <c r="AQ1064" s="17">
        <v>0</v>
      </c>
      <c r="AR1064" s="17" t="s">
        <v>136</v>
      </c>
      <c r="AS1064" s="19">
        <f t="shared" si="1233"/>
        <v>0</v>
      </c>
      <c r="AT1064" s="19"/>
      <c r="AU1064" s="19">
        <f>VLOOKUP(G1064,ABNT5101!$I$3:$J$9,2)</f>
        <v>10</v>
      </c>
      <c r="AV1064" s="19">
        <f>VLOOKUP(G1064,ABNT5101!$I$3:$M$9,5)</f>
        <v>0.18</v>
      </c>
      <c r="AW1064" s="17" t="str">
        <f>_xlfn.XLOOKUP(G1064,ABNT5101!I:I,ABNT5101!L:L)</f>
        <v>-</v>
      </c>
      <c r="AX1064" s="17">
        <f>_xlfn.XLOOKUP(G1064,ABNT5101!$I:$I,ABNT5101!M:M)</f>
        <v>0.18</v>
      </c>
      <c r="AY1064" s="17" t="str">
        <f>_xlfn.XLOOKUP(G1064,ABNT5101!$I:$I,ABNT5101!N:N)</f>
        <v>-</v>
      </c>
      <c r="AZ1064" s="17">
        <f>_xlfn.XLOOKUP(G1064,ABNT5101!$I:$I,ABNT5101!O:O)</f>
        <v>16</v>
      </c>
      <c r="BA1064" s="20" t="str">
        <f t="shared" si="1234"/>
        <v>ATENDE</v>
      </c>
      <c r="BB1064" s="21">
        <f t="shared" ref="BB1064:BC1064" si="1290">BE1064/AU1064-1</f>
        <v>0.41700000000000004</v>
      </c>
      <c r="BC1064" s="21">
        <f t="shared" si="1290"/>
        <v>3.666666666666667</v>
      </c>
      <c r="BD1064" s="21" t="str">
        <f t="shared" si="1236"/>
        <v>-</v>
      </c>
      <c r="BE1064" s="22">
        <v>14.17</v>
      </c>
      <c r="BF1064" s="22">
        <v>0.84</v>
      </c>
      <c r="BG1064" s="22"/>
      <c r="BH1064" s="22"/>
      <c r="BI1064" s="23"/>
      <c r="BJ1064" s="22"/>
      <c r="BK1064" s="20" t="str">
        <f t="shared" si="1237"/>
        <v>ATENDE</v>
      </c>
      <c r="BL1064" s="20" t="str">
        <f t="shared" si="1238"/>
        <v>ATENDE</v>
      </c>
      <c r="BM1064" s="20" t="str">
        <f t="shared" si="1239"/>
        <v>ATENDE</v>
      </c>
      <c r="BN1064" s="20" t="str">
        <f t="shared" si="1240"/>
        <v>ATENDE</v>
      </c>
      <c r="BO1064" s="24" t="str">
        <f t="shared" si="1241"/>
        <v>C4</v>
      </c>
      <c r="BP1064" s="24" t="str">
        <f t="shared" ref="BP1064:BP1066" si="1291">I1064</f>
        <v>P6</v>
      </c>
      <c r="BQ1064" s="25">
        <f t="shared" si="1060"/>
        <v>2.2200000000000002</v>
      </c>
      <c r="BR1064" s="22">
        <v>9.66</v>
      </c>
      <c r="BS1064" s="22">
        <v>7.6</v>
      </c>
      <c r="BT1064" s="24">
        <f>IF(BP1064="-","-",_xlfn.XLOOKUP(BP1064,ABNT5101!$B$4:$B$9,ABNT5101!$C$4:$C$9))</f>
        <v>3</v>
      </c>
      <c r="BU1064" s="24">
        <f>IF(BP1064="-","-",_xlfn.XLOOKUP(BP1064,ABNT5101!$B$4:$B$9,ABNT5101!$D$4:$D$9))</f>
        <v>0.6</v>
      </c>
      <c r="BV1064" s="20" t="str">
        <f t="shared" si="1242"/>
        <v>ATENDE</v>
      </c>
      <c r="BW1064" s="20" t="str">
        <f t="shared" si="1061"/>
        <v>ATENDE</v>
      </c>
      <c r="BX1064" s="20" t="str">
        <f t="shared" si="1243"/>
        <v>ATENDE</v>
      </c>
      <c r="BY1064" s="24" t="str">
        <f t="shared" ref="BY1064:BY1072" si="1292">BP1064</f>
        <v>P6</v>
      </c>
      <c r="BZ1064" s="25">
        <f t="shared" si="1244"/>
        <v>2.2200000000000002</v>
      </c>
      <c r="CA1064" s="24">
        <v>9.66</v>
      </c>
      <c r="CB1064" s="24">
        <v>7.6</v>
      </c>
      <c r="CC1064" s="20">
        <f>IF(BY1064="-","-",_xlfn.XLOOKUP(BY1064,ABNT5101!$B$4:$B$9,ABNT5101!$C$4:$C$9))</f>
        <v>3</v>
      </c>
      <c r="CD1064" s="24">
        <f>IF(BY1064="-","-",_xlfn.XLOOKUP(BY1064,ABNT5101!$B$4:$B$9,ABNT5101!$D$4:$D$9))</f>
        <v>0.6</v>
      </c>
      <c r="CE1064" s="20" t="str">
        <f t="shared" si="1245"/>
        <v>ATENDE</v>
      </c>
      <c r="CF1064" s="20" t="str">
        <f t="shared" si="1246"/>
        <v>ATENDE</v>
      </c>
      <c r="CG1064" s="20" t="str">
        <f t="shared" si="1040"/>
        <v>ATENDE</v>
      </c>
      <c r="CH1064" s="26" t="str">
        <f>_xlfn.XLOOKUP(CI1064,'Banco de dados'!$B:$B,'Banco de dados'!$D:$D)</f>
        <v>LEDSTAR</v>
      </c>
      <c r="CI1064" s="27" t="s">
        <v>487</v>
      </c>
      <c r="CJ1064" s="26" t="str">
        <f>_xlfn.XLOOKUP(CI1064,'Banco de dados'!$B:$B,'Banco de dados'!$E:$E)</f>
        <v>LUM LED SL VT 9.1 17W</v>
      </c>
      <c r="CK1064" s="26"/>
      <c r="CL1064" s="26" t="e">
        <f>IF(CK1064="-","-",_xlfn.XLOOKUP(CK1064,'Banco de dados'!$B:$B,'Banco de dados'!$E:$E))</f>
        <v>#N/A</v>
      </c>
      <c r="CM1064" s="28">
        <v>1</v>
      </c>
      <c r="CN1064" s="26">
        <f>_xlfn.XLOOKUP(CI1064,'Banco de dados'!$B:$B,'Banco de dados'!$H:$H)</f>
        <v>17</v>
      </c>
      <c r="CO1064" s="26" t="e">
        <f t="array" aca="1" ref="CO1064" ca="1">_xludf.XLOOKUP(CK1064,'Banco de dados'!$B:$B,'Banco de dados'!$H:$H)</f>
        <v>#NAME?</v>
      </c>
      <c r="CP1064" s="26" t="e">
        <f t="array" aca="1" ref="CP1064" ca="1">_xludf.XLOOKUP(CI1064,'Banco de dados'!$B:$B,'Banco de dados'!$F:$F)</f>
        <v>#NAME?</v>
      </c>
      <c r="CQ1064" s="26" t="e">
        <f t="array" aca="1" ref="CQ1064" ca="1">_xludf.XLOOKUP(CK1064,'Banco de dados'!$B:$B,'Banco de dados'!$F:$F)</f>
        <v>#NAME?</v>
      </c>
      <c r="CR1064" s="27">
        <v>0</v>
      </c>
      <c r="CS1064" s="27"/>
      <c r="CT1064" s="26" t="str">
        <f>IF(AG1064=0.5,"Suporte",IF(AND(AG1064&gt;='Braços de IP'!$B$9,AG1064&lt;='Braços de IP'!$D$9),'Braços de IP'!$E$9,IF(AND(AG1064&gt;='Braços de IP'!$B$10,AG1064&lt;='Braços de IP'!$D$10),'Braços de IP'!$E$10,IF(AND(AG1064&gt;='Braços de IP'!$B$11,AG1064&lt;='Braços de IP'!$D$11),'Braços de IP'!$E$11,IF(AND(AG1064&gt;='Braços de IP'!$B$12,AG1064&lt;='Braços de IP'!$D$12),'Braços de IP'!$E$12,IF(AND(AG1064&gt;='Braços de IP'!$B$13,AG1064&lt;='Braços de IP'!$D$13),'Braços de IP'!$E$13,IF(AND(AG1064&gt;='Braços de IP'!$B$14,AG1064&lt;='Braços de IP'!$D$14),'Braços de IP'!$E$14,"ERRO")))))))</f>
        <v>Médio I</v>
      </c>
      <c r="CU1064" s="27"/>
      <c r="CV1064" s="26" t="str">
        <f>IF($CU1064="","",VLOOKUP($CU1064,'Braços de IP'!$E$9:$I$15,2,0))</f>
        <v/>
      </c>
      <c r="CW1064" s="29" t="str">
        <f>IF($CU1064="","",VLOOKUP($CU1064,'Braços de IP'!$E$9:$I$15,5,0))</f>
        <v/>
      </c>
      <c r="CX1064" s="26"/>
      <c r="CY1064" s="26"/>
      <c r="CZ1064" s="26"/>
      <c r="DA1064" s="26"/>
      <c r="DB1064" s="26"/>
      <c r="DC1064" s="26"/>
      <c r="DD1064" s="30">
        <v>46.5</v>
      </c>
      <c r="DE1064" s="31">
        <v>150</v>
      </c>
      <c r="DF1064" s="30">
        <v>196.5</v>
      </c>
      <c r="DG1064" s="32">
        <v>0.69</v>
      </c>
      <c r="DH1064" s="34" t="s">
        <v>710</v>
      </c>
      <c r="DI1064" s="35"/>
      <c r="DJ1064" s="16"/>
      <c r="DK1064" s="16" t="s">
        <v>144</v>
      </c>
      <c r="DL1064" s="16"/>
      <c r="DM1064" s="36">
        <v>0.69</v>
      </c>
    </row>
    <row r="1065" spans="1:117" ht="15.75" customHeight="1" x14ac:dyDescent="0.25">
      <c r="B1065" s="16">
        <v>268</v>
      </c>
      <c r="C1065" s="16" t="s">
        <v>146</v>
      </c>
      <c r="D1065" s="16" t="s">
        <v>751</v>
      </c>
      <c r="E1065" s="16">
        <v>-8.0470880000000005</v>
      </c>
      <c r="F1065" s="16">
        <v>-34.917520000000003</v>
      </c>
      <c r="G1065" s="16" t="s">
        <v>160</v>
      </c>
      <c r="H1065" s="17" t="s">
        <v>136</v>
      </c>
      <c r="I1065" s="16" t="s">
        <v>135</v>
      </c>
      <c r="J1065" s="17" t="s">
        <v>137</v>
      </c>
      <c r="K1065" s="18">
        <v>110</v>
      </c>
      <c r="L1065" s="17" t="s">
        <v>138</v>
      </c>
      <c r="M1065" s="17">
        <v>0</v>
      </c>
      <c r="N1065" s="16">
        <v>300</v>
      </c>
      <c r="O1065" s="17">
        <v>2</v>
      </c>
      <c r="P1065" s="17">
        <v>2.5099999999999998</v>
      </c>
      <c r="Q1065" s="17">
        <v>6.78</v>
      </c>
      <c r="R1065" s="16"/>
      <c r="S1065" s="16"/>
      <c r="T1065" s="16">
        <v>0</v>
      </c>
      <c r="U1065" s="17">
        <v>2.5099999999999998</v>
      </c>
      <c r="V1065" s="17">
        <v>0</v>
      </c>
      <c r="W1065" s="17">
        <v>0</v>
      </c>
      <c r="X1065" s="17">
        <v>0</v>
      </c>
      <c r="Y1065" s="17">
        <v>0</v>
      </c>
      <c r="Z1065" s="17">
        <v>0</v>
      </c>
      <c r="AA1065" s="17" t="s">
        <v>161</v>
      </c>
      <c r="AB1065" s="17" t="s">
        <v>140</v>
      </c>
      <c r="AC1065" s="17">
        <v>22.03</v>
      </c>
      <c r="AD1065" s="17">
        <v>6.6</v>
      </c>
      <c r="AE1065" s="17">
        <v>1</v>
      </c>
      <c r="AF1065" s="17">
        <v>0.72</v>
      </c>
      <c r="AG1065" s="17">
        <v>2.0099999999999998</v>
      </c>
      <c r="AH1065" s="17">
        <f t="shared" si="1283"/>
        <v>1.2899999999999998</v>
      </c>
      <c r="AI1065" s="17" t="s">
        <v>136</v>
      </c>
      <c r="AJ1065" s="17" t="s">
        <v>136</v>
      </c>
      <c r="AK1065" s="17" t="s">
        <v>141</v>
      </c>
      <c r="AL1065" s="17">
        <v>2</v>
      </c>
      <c r="AM1065" s="17"/>
      <c r="AN1065" s="17"/>
      <c r="AO1065" s="17">
        <v>0</v>
      </c>
      <c r="AP1065" s="17">
        <v>0</v>
      </c>
      <c r="AQ1065" s="17">
        <v>0</v>
      </c>
      <c r="AR1065" s="17" t="s">
        <v>136</v>
      </c>
      <c r="AS1065" s="19">
        <f t="shared" si="1233"/>
        <v>0</v>
      </c>
      <c r="AT1065" s="19"/>
      <c r="AU1065" s="19">
        <f>VLOOKUP(G1065,ABNT5101!$I$3:$J$9,2)</f>
        <v>10</v>
      </c>
      <c r="AV1065" s="19">
        <f>VLOOKUP(G1065,ABNT5101!$I$3:$M$9,5)</f>
        <v>0.18</v>
      </c>
      <c r="AW1065" s="17" t="str">
        <f>_xlfn.XLOOKUP(G1065,ABNT5101!I:I,ABNT5101!L:L)</f>
        <v>-</v>
      </c>
      <c r="AX1065" s="17">
        <f>_xlfn.XLOOKUP(G1065,ABNT5101!$I:$I,ABNT5101!M:M)</f>
        <v>0.18</v>
      </c>
      <c r="AY1065" s="17" t="str">
        <f>_xlfn.XLOOKUP(G1065,ABNT5101!$I:$I,ABNT5101!N:N)</f>
        <v>-</v>
      </c>
      <c r="AZ1065" s="17">
        <f>_xlfn.XLOOKUP(G1065,ABNT5101!$I:$I,ABNT5101!O:O)</f>
        <v>16</v>
      </c>
      <c r="BA1065" s="20" t="str">
        <f t="shared" si="1234"/>
        <v>ATENDE</v>
      </c>
      <c r="BB1065" s="21">
        <f t="shared" ref="BB1065:BC1065" si="1293">BE1065/AU1065-1</f>
        <v>0.96399999999999997</v>
      </c>
      <c r="BC1065" s="21">
        <f t="shared" si="1293"/>
        <v>3.3888888888888893</v>
      </c>
      <c r="BD1065" s="21" t="str">
        <f t="shared" si="1236"/>
        <v>-</v>
      </c>
      <c r="BE1065" s="22">
        <v>19.64</v>
      </c>
      <c r="BF1065" s="22">
        <v>0.79</v>
      </c>
      <c r="BG1065" s="22"/>
      <c r="BH1065" s="22"/>
      <c r="BI1065" s="23"/>
      <c r="BJ1065" s="22"/>
      <c r="BK1065" s="20" t="str">
        <f t="shared" si="1237"/>
        <v>ATENDE</v>
      </c>
      <c r="BL1065" s="20" t="str">
        <f t="shared" si="1238"/>
        <v>ATENDE</v>
      </c>
      <c r="BM1065" s="20" t="str">
        <f t="shared" si="1239"/>
        <v>ATENDE</v>
      </c>
      <c r="BN1065" s="20" t="str">
        <f t="shared" si="1240"/>
        <v>ATENDE</v>
      </c>
      <c r="BO1065" s="24" t="str">
        <f t="shared" si="1241"/>
        <v>C4</v>
      </c>
      <c r="BP1065" s="24" t="str">
        <f t="shared" si="1291"/>
        <v>P6</v>
      </c>
      <c r="BQ1065" s="25">
        <f t="shared" si="1060"/>
        <v>3.0566666666666666</v>
      </c>
      <c r="BR1065" s="22">
        <v>12.17</v>
      </c>
      <c r="BS1065" s="22">
        <v>7.66</v>
      </c>
      <c r="BT1065" s="24">
        <f>IF(BP1065="-","-",_xlfn.XLOOKUP(BP1065,ABNT5101!$B$4:$B$9,ABNT5101!$C$4:$C$9))</f>
        <v>3</v>
      </c>
      <c r="BU1065" s="24">
        <f>IF(BP1065="-","-",_xlfn.XLOOKUP(BP1065,ABNT5101!$B$4:$B$9,ABNT5101!$D$4:$D$9))</f>
        <v>0.6</v>
      </c>
      <c r="BV1065" s="20" t="str">
        <f t="shared" si="1242"/>
        <v>ATENDE</v>
      </c>
      <c r="BW1065" s="20" t="str">
        <f t="shared" si="1061"/>
        <v>ATENDE</v>
      </c>
      <c r="BX1065" s="20" t="str">
        <f t="shared" si="1243"/>
        <v>ATENDE</v>
      </c>
      <c r="BY1065" s="24" t="str">
        <f t="shared" si="1292"/>
        <v>P6</v>
      </c>
      <c r="BZ1065" s="25">
        <f t="shared" si="1244"/>
        <v>3.0566666666666666</v>
      </c>
      <c r="CA1065" s="24">
        <v>12.17</v>
      </c>
      <c r="CB1065" s="24">
        <v>7.66</v>
      </c>
      <c r="CC1065" s="20">
        <f>IF(BY1065="-","-",_xlfn.XLOOKUP(BY1065,ABNT5101!$B$4:$B$9,ABNT5101!$C$4:$C$9))</f>
        <v>3</v>
      </c>
      <c r="CD1065" s="24">
        <f>IF(BY1065="-","-",_xlfn.XLOOKUP(BY1065,ABNT5101!$B$4:$B$9,ABNT5101!$D$4:$D$9))</f>
        <v>0.6</v>
      </c>
      <c r="CE1065" s="20" t="str">
        <f t="shared" si="1245"/>
        <v>ATENDE</v>
      </c>
      <c r="CF1065" s="20" t="str">
        <f t="shared" si="1246"/>
        <v>ATENDE</v>
      </c>
      <c r="CG1065" s="20" t="str">
        <f t="shared" si="1040"/>
        <v>ATENDE</v>
      </c>
      <c r="CH1065" s="26" t="str">
        <f>_xlfn.XLOOKUP(CI1065,'Banco de dados'!$B:$B,'Banco de dados'!$D:$D)</f>
        <v>SX LIGHTING</v>
      </c>
      <c r="CI1065" s="27" t="s">
        <v>271</v>
      </c>
      <c r="CJ1065" s="26" t="str">
        <f>_xlfn.XLOOKUP(CI1065,'Banco de dados'!$B:$B,'Banco de dados'!$E:$E)</f>
        <v>SXINEVO020K50L12CZF7PHF</v>
      </c>
      <c r="CK1065" s="26"/>
      <c r="CL1065" s="26" t="e">
        <f>IF(CK1065="-","-",_xlfn.XLOOKUP(CK1065,'Banco de dados'!$B:$B,'Banco de dados'!$E:$E))</f>
        <v>#N/A</v>
      </c>
      <c r="CM1065" s="28">
        <v>1</v>
      </c>
      <c r="CN1065" s="26">
        <f>_xlfn.XLOOKUP(CI1065,'Banco de dados'!$B:$B,'Banco de dados'!$H:$H)</f>
        <v>22.5</v>
      </c>
      <c r="CO1065" s="26" t="e">
        <f t="array" aca="1" ref="CO1065" ca="1">_xludf.XLOOKUP(CK1065,'Banco de dados'!$B:$B,'Banco de dados'!$H:$H)</f>
        <v>#NAME?</v>
      </c>
      <c r="CP1065" s="26" t="e">
        <f t="array" aca="1" ref="CP1065" ca="1">_xludf.XLOOKUP(CI1065,'Banco de dados'!$B:$B,'Banco de dados'!$F:$F)</f>
        <v>#NAME?</v>
      </c>
      <c r="CQ1065" s="26" t="e">
        <f t="array" aca="1" ref="CQ1065" ca="1">_xludf.XLOOKUP(CK1065,'Banco de dados'!$B:$B,'Banco de dados'!$F:$F)</f>
        <v>#NAME?</v>
      </c>
      <c r="CR1065" s="27">
        <v>0</v>
      </c>
      <c r="CS1065" s="27">
        <v>10</v>
      </c>
      <c r="CT1065" s="26" t="str">
        <f>IF(AG1065=0.5,"Suporte",IF(AND(AG1065&gt;='Braços de IP'!$B$9,AG1065&lt;='Braços de IP'!$D$9),'Braços de IP'!$E$9,IF(AND(AG1065&gt;='Braços de IP'!$B$10,AG1065&lt;='Braços de IP'!$D$10),'Braços de IP'!$E$10,IF(AND(AG1065&gt;='Braços de IP'!$B$11,AG1065&lt;='Braços de IP'!$D$11),'Braços de IP'!$E$11,IF(AND(AG1065&gt;='Braços de IP'!$B$12,AG1065&lt;='Braços de IP'!$D$12),'Braços de IP'!$E$12,IF(AND(AG1065&gt;='Braços de IP'!$B$13,AG1065&lt;='Braços de IP'!$D$13),'Braços de IP'!$E$13,IF(AND(AG1065&gt;='Braços de IP'!$B$14,AG1065&lt;='Braços de IP'!$D$14),'Braços de IP'!$E$14,"ERRO")))))))</f>
        <v>Médio I</v>
      </c>
      <c r="CU1065" s="27"/>
      <c r="CV1065" s="26" t="str">
        <f>IF($CU1065="","",VLOOKUP($CU1065,'Braços de IP'!$E$9:$I$15,2,0))</f>
        <v/>
      </c>
      <c r="CW1065" s="29" t="str">
        <f>IF($CU1065="","",VLOOKUP($CU1065,'Braços de IP'!$E$9:$I$15,5,0))</f>
        <v/>
      </c>
      <c r="CX1065" s="26"/>
      <c r="CY1065" s="26"/>
      <c r="CZ1065" s="26"/>
      <c r="DA1065" s="26"/>
      <c r="DB1065" s="26"/>
      <c r="DC1065" s="26"/>
      <c r="DD1065" s="30">
        <v>46.5</v>
      </c>
      <c r="DE1065" s="31">
        <v>150</v>
      </c>
      <c r="DF1065" s="30">
        <v>196.5</v>
      </c>
      <c r="DG1065" s="32">
        <v>0.69</v>
      </c>
      <c r="DH1065" s="34" t="s">
        <v>710</v>
      </c>
      <c r="DI1065" s="35"/>
      <c r="DJ1065" s="16"/>
      <c r="DK1065" s="16" t="s">
        <v>144</v>
      </c>
      <c r="DL1065" s="16"/>
      <c r="DM1065" s="36">
        <v>0.69</v>
      </c>
    </row>
    <row r="1066" spans="1:117" ht="15.75" customHeight="1" x14ac:dyDescent="0.25">
      <c r="B1066" s="16">
        <v>268</v>
      </c>
      <c r="C1066" s="16" t="s">
        <v>146</v>
      </c>
      <c r="D1066" s="16" t="s">
        <v>751</v>
      </c>
      <c r="E1066" s="16">
        <v>-8.0470880000000005</v>
      </c>
      <c r="F1066" s="16">
        <v>-34.917520000000003</v>
      </c>
      <c r="G1066" s="16" t="s">
        <v>160</v>
      </c>
      <c r="H1066" s="17" t="s">
        <v>136</v>
      </c>
      <c r="I1066" s="16" t="s">
        <v>135</v>
      </c>
      <c r="J1066" s="17" t="s">
        <v>137</v>
      </c>
      <c r="K1066" s="18">
        <v>110</v>
      </c>
      <c r="L1066" s="17" t="s">
        <v>138</v>
      </c>
      <c r="M1066" s="17">
        <v>0</v>
      </c>
      <c r="N1066" s="16">
        <v>300</v>
      </c>
      <c r="O1066" s="17">
        <v>2</v>
      </c>
      <c r="P1066" s="17">
        <v>2.5099999999999998</v>
      </c>
      <c r="Q1066" s="17">
        <v>6.78</v>
      </c>
      <c r="R1066" s="16"/>
      <c r="S1066" s="16"/>
      <c r="T1066" s="16">
        <v>0</v>
      </c>
      <c r="U1066" s="17">
        <v>2.5099999999999998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 t="s">
        <v>161</v>
      </c>
      <c r="AB1066" s="17" t="s">
        <v>140</v>
      </c>
      <c r="AC1066" s="17">
        <v>22.03</v>
      </c>
      <c r="AD1066" s="17">
        <v>6.6</v>
      </c>
      <c r="AE1066" s="17">
        <v>1</v>
      </c>
      <c r="AF1066" s="17">
        <v>0.72</v>
      </c>
      <c r="AG1066" s="17">
        <v>2.0099999999999998</v>
      </c>
      <c r="AH1066" s="17">
        <f t="shared" si="1283"/>
        <v>1.2899999999999998</v>
      </c>
      <c r="AI1066" s="17" t="s">
        <v>136</v>
      </c>
      <c r="AJ1066" s="17" t="s">
        <v>136</v>
      </c>
      <c r="AK1066" s="17" t="s">
        <v>141</v>
      </c>
      <c r="AL1066" s="17">
        <v>2</v>
      </c>
      <c r="AM1066" s="17"/>
      <c r="AN1066" s="17"/>
      <c r="AO1066" s="17">
        <v>0</v>
      </c>
      <c r="AP1066" s="17">
        <v>0</v>
      </c>
      <c r="AQ1066" s="17">
        <v>0</v>
      </c>
      <c r="AR1066" s="17" t="s">
        <v>136</v>
      </c>
      <c r="AS1066" s="19">
        <f t="shared" si="1233"/>
        <v>0</v>
      </c>
      <c r="AT1066" s="19"/>
      <c r="AU1066" s="19">
        <f>VLOOKUP(G1066,ABNT5101!$I$3:$J$9,2)</f>
        <v>10</v>
      </c>
      <c r="AV1066" s="19">
        <f>VLOOKUP(G1066,ABNT5101!$I$3:$M$9,5)</f>
        <v>0.18</v>
      </c>
      <c r="AW1066" s="17" t="str">
        <f>_xlfn.XLOOKUP(G1066,ABNT5101!I:I,ABNT5101!L:L)</f>
        <v>-</v>
      </c>
      <c r="AX1066" s="17">
        <f>_xlfn.XLOOKUP(G1066,ABNT5101!$I:$I,ABNT5101!M:M)</f>
        <v>0.18</v>
      </c>
      <c r="AY1066" s="17" t="str">
        <f>_xlfn.XLOOKUP(G1066,ABNT5101!$I:$I,ABNT5101!N:N)</f>
        <v>-</v>
      </c>
      <c r="AZ1066" s="17">
        <f>_xlfn.XLOOKUP(G1066,ABNT5101!$I:$I,ABNT5101!O:O)</f>
        <v>16</v>
      </c>
      <c r="BA1066" s="20" t="str">
        <f t="shared" si="1234"/>
        <v>ATENDE</v>
      </c>
      <c r="BB1066" s="21">
        <f t="shared" ref="BB1066:BC1066" si="1294">BE1066/AU1066-1</f>
        <v>1.8839999999999999</v>
      </c>
      <c r="BC1066" s="21">
        <f t="shared" si="1294"/>
        <v>3.2222222222222223</v>
      </c>
      <c r="BD1066" s="21" t="str">
        <f t="shared" si="1236"/>
        <v>-</v>
      </c>
      <c r="BE1066" s="22">
        <v>28.84</v>
      </c>
      <c r="BF1066" s="22">
        <v>0.76</v>
      </c>
      <c r="BG1066" s="22"/>
      <c r="BH1066" s="22"/>
      <c r="BI1066" s="23"/>
      <c r="BJ1066" s="22"/>
      <c r="BK1066" s="20" t="str">
        <f t="shared" si="1237"/>
        <v>ATENDE</v>
      </c>
      <c r="BL1066" s="20" t="str">
        <f t="shared" si="1238"/>
        <v>ATENDE</v>
      </c>
      <c r="BM1066" s="20" t="str">
        <f t="shared" si="1239"/>
        <v>ATENDE</v>
      </c>
      <c r="BN1066" s="20" t="str">
        <f t="shared" si="1240"/>
        <v>ATENDE</v>
      </c>
      <c r="BO1066" s="24" t="str">
        <f t="shared" si="1241"/>
        <v>C4</v>
      </c>
      <c r="BP1066" s="24" t="str">
        <f t="shared" si="1291"/>
        <v>P6</v>
      </c>
      <c r="BQ1066" s="25">
        <f t="shared" si="1060"/>
        <v>4.6166666666666671</v>
      </c>
      <c r="BR1066" s="22">
        <v>16.850000000000001</v>
      </c>
      <c r="BS1066" s="22">
        <v>11.38</v>
      </c>
      <c r="BT1066" s="24">
        <f>IF(BP1066="-","-",_xlfn.XLOOKUP(BP1066,ABNT5101!$B$4:$B$9,ABNT5101!$C$4:$C$9))</f>
        <v>3</v>
      </c>
      <c r="BU1066" s="24">
        <f>IF(BP1066="-","-",_xlfn.XLOOKUP(BP1066,ABNT5101!$B$4:$B$9,ABNT5101!$D$4:$D$9))</f>
        <v>0.6</v>
      </c>
      <c r="BV1066" s="20" t="str">
        <f t="shared" si="1242"/>
        <v>ATENDE</v>
      </c>
      <c r="BW1066" s="20" t="str">
        <f t="shared" si="1061"/>
        <v>ATENDE</v>
      </c>
      <c r="BX1066" s="20" t="str">
        <f t="shared" si="1243"/>
        <v>ATENDE</v>
      </c>
      <c r="BY1066" s="24" t="str">
        <f t="shared" si="1292"/>
        <v>P6</v>
      </c>
      <c r="BZ1066" s="25">
        <f t="shared" si="1244"/>
        <v>4.6166666666666671</v>
      </c>
      <c r="CA1066" s="24">
        <v>16.850000000000001</v>
      </c>
      <c r="CB1066" s="24">
        <v>11.38</v>
      </c>
      <c r="CC1066" s="20">
        <f>IF(BY1066="-","-",_xlfn.XLOOKUP(BY1066,ABNT5101!$B$4:$B$9,ABNT5101!$C$4:$C$9))</f>
        <v>3</v>
      </c>
      <c r="CD1066" s="24">
        <f>IF(BY1066="-","-",_xlfn.XLOOKUP(BY1066,ABNT5101!$B$4:$B$9,ABNT5101!$D$4:$D$9))</f>
        <v>0.6</v>
      </c>
      <c r="CE1066" s="20" t="str">
        <f t="shared" si="1245"/>
        <v>ATENDE</v>
      </c>
      <c r="CF1066" s="20" t="str">
        <f t="shared" si="1246"/>
        <v>ATENDE</v>
      </c>
      <c r="CG1066" s="20" t="str">
        <f t="shared" si="1040"/>
        <v>ATENDE</v>
      </c>
      <c r="CH1066" s="26" t="str">
        <f>_xlfn.XLOOKUP(CI1066,'Banco de dados'!$B:$B,'Banco de dados'!$D:$D)</f>
        <v>TECNOWATT</v>
      </c>
      <c r="CI1066" s="27" t="s">
        <v>477</v>
      </c>
      <c r="CJ1066" s="26" t="str">
        <f>_xlfn.XLOOKUP(CI1066,'Banco de dados'!$B:$B,'Banco de dados'!$E:$E)</f>
        <v>SIGSAGPTLRRSSNDL_30W_38IBBRS
1-10C1MUN6.5</v>
      </c>
      <c r="CK1066" s="26"/>
      <c r="CL1066" s="26" t="e">
        <f>IF(CK1066="-","-",_xlfn.XLOOKUP(CK1066,'Banco de dados'!$B:$B,'Banco de dados'!$E:$E))</f>
        <v>#N/A</v>
      </c>
      <c r="CM1066" s="28">
        <v>1</v>
      </c>
      <c r="CN1066" s="26">
        <f>_xlfn.XLOOKUP(CI1066,'Banco de dados'!$B:$B,'Banco de dados'!$H:$H)</f>
        <v>30</v>
      </c>
      <c r="CO1066" s="26" t="e">
        <f t="array" aca="1" ref="CO1066" ca="1">_xludf.XLOOKUP(CK1066,'Banco de dados'!$B:$B,'Banco de dados'!$H:$H)</f>
        <v>#NAME?</v>
      </c>
      <c r="CP1066" s="26" t="e">
        <f t="array" aca="1" ref="CP1066" ca="1">_xludf.XLOOKUP(CI1066,'Banco de dados'!$B:$B,'Banco de dados'!$F:$F)</f>
        <v>#NAME?</v>
      </c>
      <c r="CQ1066" s="26" t="e">
        <f t="array" aca="1" ref="CQ1066" ca="1">_xludf.XLOOKUP(CK1066,'Banco de dados'!$B:$B,'Banco de dados'!$F:$F)</f>
        <v>#NAME?</v>
      </c>
      <c r="CR1066" s="27">
        <v>0</v>
      </c>
      <c r="CS1066" s="27">
        <v>10</v>
      </c>
      <c r="CT1066" s="26" t="str">
        <f>IF(AG1066=0.5,"Suporte",IF(AND(AG1066&gt;='Braços de IP'!$B$9,AG1066&lt;='Braços de IP'!$D$9),'Braços de IP'!$E$9,IF(AND(AG1066&gt;='Braços de IP'!$B$10,AG1066&lt;='Braços de IP'!$D$10),'Braços de IP'!$E$10,IF(AND(AG1066&gt;='Braços de IP'!$B$11,AG1066&lt;='Braços de IP'!$D$11),'Braços de IP'!$E$11,IF(AND(AG1066&gt;='Braços de IP'!$B$12,AG1066&lt;='Braços de IP'!$D$12),'Braços de IP'!$E$12,IF(AND(AG1066&gt;='Braços de IP'!$B$13,AG1066&lt;='Braços de IP'!$D$13),'Braços de IP'!$E$13,IF(AND(AG1066&gt;='Braços de IP'!$B$14,AG1066&lt;='Braços de IP'!$D$14),'Braços de IP'!$E$14,"ERRO")))))))</f>
        <v>Médio I</v>
      </c>
      <c r="CU1066" s="27"/>
      <c r="CV1066" s="26" t="str">
        <f>IF($CU1066="","",VLOOKUP($CU1066,'Braços de IP'!$E$9:$I$15,2,0))</f>
        <v/>
      </c>
      <c r="CW1066" s="29" t="str">
        <f>IF($CU1066="","",VLOOKUP($CU1066,'Braços de IP'!$E$9:$I$15,5,0))</f>
        <v/>
      </c>
      <c r="CX1066" s="26"/>
      <c r="CY1066" s="26"/>
      <c r="CZ1066" s="26"/>
      <c r="DA1066" s="26"/>
      <c r="DB1066" s="26"/>
      <c r="DC1066" s="26"/>
      <c r="DD1066" s="30">
        <v>46.5</v>
      </c>
      <c r="DE1066" s="31">
        <v>150</v>
      </c>
      <c r="DF1066" s="30">
        <v>196.5</v>
      </c>
      <c r="DG1066" s="32">
        <v>0.69</v>
      </c>
      <c r="DH1066" s="34" t="s">
        <v>710</v>
      </c>
      <c r="DI1066" s="35"/>
      <c r="DJ1066" s="16"/>
      <c r="DK1066" s="16" t="s">
        <v>144</v>
      </c>
      <c r="DL1066" s="16"/>
      <c r="DM1066" s="36">
        <v>0.69</v>
      </c>
    </row>
    <row r="1067" spans="1:117" ht="15.75" customHeight="1" x14ac:dyDescent="0.25">
      <c r="A1067" s="1"/>
      <c r="B1067" s="16">
        <v>269</v>
      </c>
      <c r="C1067" s="16" t="s">
        <v>174</v>
      </c>
      <c r="D1067" s="16" t="s">
        <v>752</v>
      </c>
      <c r="E1067" s="16">
        <v>-8.0456470000000007</v>
      </c>
      <c r="F1067" s="16">
        <v>-34.917045999999999</v>
      </c>
      <c r="G1067" s="16" t="s">
        <v>157</v>
      </c>
      <c r="H1067" s="17" t="s">
        <v>136</v>
      </c>
      <c r="I1067" s="16" t="s">
        <v>136</v>
      </c>
      <c r="J1067" s="17" t="s">
        <v>137</v>
      </c>
      <c r="K1067" s="18">
        <v>72</v>
      </c>
      <c r="L1067" s="17" t="s">
        <v>138</v>
      </c>
      <c r="M1067" s="17">
        <v>0</v>
      </c>
      <c r="N1067" s="16">
        <v>300</v>
      </c>
      <c r="O1067" s="17">
        <v>1</v>
      </c>
      <c r="P1067" s="17">
        <v>0</v>
      </c>
      <c r="Q1067" s="17">
        <v>3.54</v>
      </c>
      <c r="R1067" s="16"/>
      <c r="S1067" s="16"/>
      <c r="T1067" s="16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 t="s">
        <v>139</v>
      </c>
      <c r="AB1067" s="17" t="s">
        <v>140</v>
      </c>
      <c r="AC1067" s="17">
        <v>37.619999999999997</v>
      </c>
      <c r="AD1067" s="17">
        <v>6.87</v>
      </c>
      <c r="AE1067" s="17">
        <v>1</v>
      </c>
      <c r="AF1067" s="17">
        <v>-0.54</v>
      </c>
      <c r="AG1067" s="17">
        <v>2.0299999999999998</v>
      </c>
      <c r="AH1067" s="17">
        <f t="shared" si="1283"/>
        <v>2.57</v>
      </c>
      <c r="AI1067" s="17" t="s">
        <v>136</v>
      </c>
      <c r="AJ1067" s="17" t="s">
        <v>136</v>
      </c>
      <c r="AK1067" s="17" t="s">
        <v>141</v>
      </c>
      <c r="AL1067" s="17">
        <v>2</v>
      </c>
      <c r="AM1067" s="17"/>
      <c r="AN1067" s="17"/>
      <c r="AO1067" s="17">
        <v>0</v>
      </c>
      <c r="AP1067" s="17">
        <v>0</v>
      </c>
      <c r="AQ1067" s="17">
        <v>0</v>
      </c>
      <c r="AR1067" s="17" t="s">
        <v>136</v>
      </c>
      <c r="AS1067" s="19">
        <f t="shared" si="1233"/>
        <v>0</v>
      </c>
      <c r="AT1067" s="19"/>
      <c r="AU1067" s="19">
        <f>VLOOKUP(G1067,ABNT5101!$I$3:$J$9,2)</f>
        <v>7.5</v>
      </c>
      <c r="AV1067" s="19">
        <f>VLOOKUP(G1067,ABNT5101!$I$3:$M$9,5)</f>
        <v>0.18</v>
      </c>
      <c r="AW1067" s="17" t="str">
        <f>_xlfn.XLOOKUP(G1067,ABNT5101!I:I,ABNT5101!L:L)</f>
        <v>-</v>
      </c>
      <c r="AX1067" s="17">
        <f>_xlfn.XLOOKUP(G1067,ABNT5101!$I:$I,ABNT5101!M:M)</f>
        <v>0.18</v>
      </c>
      <c r="AY1067" s="17" t="str">
        <f>_xlfn.XLOOKUP(G1067,ABNT5101!$I:$I,ABNT5101!N:N)</f>
        <v>-</v>
      </c>
      <c r="AZ1067" s="17">
        <f>_xlfn.XLOOKUP(G1067,ABNT5101!$I:$I,ABNT5101!O:O)</f>
        <v>16</v>
      </c>
      <c r="BA1067" s="20" t="str">
        <f t="shared" si="1234"/>
        <v>NÃO ATENDE</v>
      </c>
      <c r="BB1067" s="21">
        <f t="shared" ref="BB1067:BC1067" si="1295">BE1067/AU1067-1</f>
        <v>-1</v>
      </c>
      <c r="BC1067" s="21">
        <f t="shared" si="1295"/>
        <v>-1</v>
      </c>
      <c r="BD1067" s="21" t="str">
        <f t="shared" si="1236"/>
        <v>-</v>
      </c>
      <c r="BE1067" s="22"/>
      <c r="BF1067" s="22"/>
      <c r="BG1067" s="22"/>
      <c r="BH1067" s="22"/>
      <c r="BI1067" s="23"/>
      <c r="BJ1067" s="22"/>
      <c r="BK1067" s="20" t="str">
        <f t="shared" si="1237"/>
        <v>NÃO ATENDE</v>
      </c>
      <c r="BL1067" s="20" t="str">
        <f t="shared" si="1238"/>
        <v>NÃO ATENDE</v>
      </c>
      <c r="BM1067" s="20" t="str">
        <f t="shared" si="1239"/>
        <v>NÃO ATENDE</v>
      </c>
      <c r="BN1067" s="20" t="str">
        <f t="shared" si="1240"/>
        <v>ATENDE</v>
      </c>
      <c r="BO1067" s="24" t="str">
        <f t="shared" si="1241"/>
        <v>C5</v>
      </c>
      <c r="BP1067" s="24" t="s">
        <v>275</v>
      </c>
      <c r="BQ1067" s="25">
        <f t="shared" si="1060"/>
        <v>-1</v>
      </c>
      <c r="BR1067" s="22"/>
      <c r="BS1067" s="22"/>
      <c r="BT1067" s="24">
        <f>IF(BP1067="-","-",_xlfn.XLOOKUP(BP1067,ABNT5101!$B$4:$B$9,ABNT5101!$C$4:$C$9))</f>
        <v>7.5</v>
      </c>
      <c r="BU1067" s="24">
        <f>IF(BP1067="-","-",_xlfn.XLOOKUP(BP1067,ABNT5101!$B$4:$B$9,ABNT5101!$D$4:$D$9))</f>
        <v>1.5</v>
      </c>
      <c r="BV1067" s="20" t="str">
        <f t="shared" si="1242"/>
        <v>NÃO ATENDE</v>
      </c>
      <c r="BW1067" s="20" t="str">
        <f t="shared" si="1061"/>
        <v>NÃO ATENDE</v>
      </c>
      <c r="BX1067" s="20" t="str">
        <f t="shared" si="1243"/>
        <v>NÃO ATENDE</v>
      </c>
      <c r="BY1067" s="24" t="str">
        <f t="shared" si="1292"/>
        <v>P4</v>
      </c>
      <c r="BZ1067" s="25">
        <f t="shared" si="1244"/>
        <v>-1</v>
      </c>
      <c r="CA1067" s="24"/>
      <c r="CB1067" s="24"/>
      <c r="CC1067" s="20">
        <f>IF(BY1067="-","-",_xlfn.XLOOKUP(BY1067,ABNT5101!$B$4:$B$9,ABNT5101!$C$4:$C$9))</f>
        <v>7.5</v>
      </c>
      <c r="CD1067" s="24">
        <f>IF(BY1067="-","-",_xlfn.XLOOKUP(BY1067,ABNT5101!$B$4:$B$9,ABNT5101!$D$4:$D$9))</f>
        <v>1.5</v>
      </c>
      <c r="CE1067" s="20" t="str">
        <f t="shared" si="1245"/>
        <v>NÃO ATENDE</v>
      </c>
      <c r="CF1067" s="20" t="str">
        <f t="shared" si="1246"/>
        <v>NÃO ATENDE</v>
      </c>
      <c r="CG1067" s="20" t="str">
        <f t="shared" si="1040"/>
        <v>NÃO ATENDE</v>
      </c>
      <c r="CH1067" s="26" t="e">
        <f>_xlfn.XLOOKUP(CI1067,'Banco de dados'!$B:$B,'Banco de dados'!$D:$D)</f>
        <v>#N/A</v>
      </c>
      <c r="CI1067" s="27"/>
      <c r="CJ1067" s="26" t="e">
        <f>_xlfn.XLOOKUP(CI1067,'Banco de dados'!$B:$B,'Banco de dados'!$E:$E)</f>
        <v>#N/A</v>
      </c>
      <c r="CK1067" s="26"/>
      <c r="CL1067" s="26" t="e">
        <f>IF(CK1067="-","-",_xlfn.XLOOKUP(CK1067,'Banco de dados'!$B:$B,'Banco de dados'!$E:$E))</f>
        <v>#N/A</v>
      </c>
      <c r="CM1067" s="28">
        <v>1</v>
      </c>
      <c r="CN1067" s="26" t="e">
        <f>_xlfn.XLOOKUP(CI1067,'Banco de dados'!$B:$B,'Banco de dados'!$H:$H)</f>
        <v>#N/A</v>
      </c>
      <c r="CO1067" s="26" t="e">
        <f t="array" aca="1" ref="CO1067" ca="1">_xludf.XLOOKUP(CK1067,'Banco de dados'!$B:$B,'Banco de dados'!$H:$H)</f>
        <v>#NAME?</v>
      </c>
      <c r="CP1067" s="26" t="e">
        <f t="array" aca="1" ref="CP1067" ca="1">_xludf.XLOOKUP(CI1067,'Banco de dados'!$B:$B,'Banco de dados'!$F:$F)</f>
        <v>#NAME?</v>
      </c>
      <c r="CQ1067" s="26" t="e">
        <f t="array" aca="1" ref="CQ1067" ca="1">_xludf.XLOOKUP(CK1067,'Banco de dados'!$B:$B,'Banco de dados'!$F:$F)</f>
        <v>#NAME?</v>
      </c>
      <c r="CR1067" s="27">
        <v>0</v>
      </c>
      <c r="CS1067" s="27"/>
      <c r="CT1067" s="26" t="str">
        <f>IF(AG1067=0.5,"Suporte",IF(AND(AG1067&gt;='Braços de IP'!$B$9,AG1067&lt;='Braços de IP'!$D$9),'Braços de IP'!$E$9,IF(AND(AG1067&gt;='Braços de IP'!$B$10,AG1067&lt;='Braços de IP'!$D$10),'Braços de IP'!$E$10,IF(AND(AG1067&gt;='Braços de IP'!$B$11,AG1067&lt;='Braços de IP'!$D$11),'Braços de IP'!$E$11,IF(AND(AG1067&gt;='Braços de IP'!$B$12,AG1067&lt;='Braços de IP'!$D$12),'Braços de IP'!$E$12,IF(AND(AG1067&gt;='Braços de IP'!$B$13,AG1067&lt;='Braços de IP'!$D$13),'Braços de IP'!$E$13,IF(AND(AG1067&gt;='Braços de IP'!$B$14,AG1067&lt;='Braços de IP'!$D$14),'Braços de IP'!$E$14,"ERRO")))))))</f>
        <v>Médio I</v>
      </c>
      <c r="CU1067" s="27"/>
      <c r="CV1067" s="26" t="str">
        <f>IF($CU1067="","",VLOOKUP($CU1067,'Braços de IP'!$E$9:$I$15,2,0))</f>
        <v/>
      </c>
      <c r="CW1067" s="29" t="str">
        <f>IF($CU1067="","",VLOOKUP($CU1067,'Braços de IP'!$E$9:$I$15,5,0))</f>
        <v/>
      </c>
      <c r="CX1067" s="26"/>
      <c r="CY1067" s="26"/>
      <c r="CZ1067" s="26"/>
      <c r="DA1067" s="26"/>
      <c r="DB1067" s="26"/>
      <c r="DC1067" s="26"/>
      <c r="DD1067" s="30">
        <v>46.5</v>
      </c>
      <c r="DE1067" s="31">
        <v>150</v>
      </c>
      <c r="DF1067" s="30">
        <v>196.5</v>
      </c>
      <c r="DG1067" s="32">
        <v>0.69</v>
      </c>
      <c r="DH1067" s="34" t="s">
        <v>710</v>
      </c>
      <c r="DI1067" s="35"/>
      <c r="DJ1067" s="16"/>
      <c r="DK1067" s="16" t="s">
        <v>144</v>
      </c>
      <c r="DL1067" s="16"/>
      <c r="DM1067" s="36">
        <v>0.69</v>
      </c>
    </row>
    <row r="1068" spans="1:117" ht="15.75" customHeight="1" x14ac:dyDescent="0.25">
      <c r="A1068" s="1"/>
      <c r="B1068" s="16">
        <v>269</v>
      </c>
      <c r="C1068" s="16" t="s">
        <v>174</v>
      </c>
      <c r="D1068" s="16" t="s">
        <v>752</v>
      </c>
      <c r="E1068" s="16">
        <v>-8.0456470000000007</v>
      </c>
      <c r="F1068" s="16">
        <v>-34.917045999999999</v>
      </c>
      <c r="G1068" s="16" t="s">
        <v>157</v>
      </c>
      <c r="H1068" s="17" t="s">
        <v>136</v>
      </c>
      <c r="I1068" s="16" t="s">
        <v>136</v>
      </c>
      <c r="J1068" s="17" t="s">
        <v>137</v>
      </c>
      <c r="K1068" s="18">
        <v>72</v>
      </c>
      <c r="L1068" s="17" t="s">
        <v>138</v>
      </c>
      <c r="M1068" s="17">
        <v>0</v>
      </c>
      <c r="N1068" s="16">
        <v>300</v>
      </c>
      <c r="O1068" s="17">
        <v>1</v>
      </c>
      <c r="P1068" s="17">
        <v>0</v>
      </c>
      <c r="Q1068" s="17">
        <v>3.54</v>
      </c>
      <c r="R1068" s="16"/>
      <c r="S1068" s="16"/>
      <c r="T1068" s="16">
        <v>0</v>
      </c>
      <c r="U1068" s="17">
        <v>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 t="s">
        <v>139</v>
      </c>
      <c r="AB1068" s="17" t="s">
        <v>140</v>
      </c>
      <c r="AC1068" s="17">
        <v>37.619999999999997</v>
      </c>
      <c r="AD1068" s="17">
        <v>6.87</v>
      </c>
      <c r="AE1068" s="17">
        <v>1</v>
      </c>
      <c r="AF1068" s="17">
        <v>-0.54</v>
      </c>
      <c r="AG1068" s="17">
        <v>2.0299999999999998</v>
      </c>
      <c r="AH1068" s="17">
        <f t="shared" si="1283"/>
        <v>2.57</v>
      </c>
      <c r="AI1068" s="17" t="s">
        <v>136</v>
      </c>
      <c r="AJ1068" s="17" t="s">
        <v>136</v>
      </c>
      <c r="AK1068" s="17" t="s">
        <v>141</v>
      </c>
      <c r="AL1068" s="17">
        <v>2</v>
      </c>
      <c r="AM1068" s="17"/>
      <c r="AN1068" s="17"/>
      <c r="AO1068" s="17">
        <v>0</v>
      </c>
      <c r="AP1068" s="17">
        <v>0</v>
      </c>
      <c r="AQ1068" s="17">
        <v>0</v>
      </c>
      <c r="AR1068" s="17" t="s">
        <v>136</v>
      </c>
      <c r="AS1068" s="19">
        <f t="shared" si="1233"/>
        <v>0</v>
      </c>
      <c r="AT1068" s="19"/>
      <c r="AU1068" s="19">
        <f>VLOOKUP(G1068,ABNT5101!$I$3:$J$9,2)</f>
        <v>7.5</v>
      </c>
      <c r="AV1068" s="19">
        <f>VLOOKUP(G1068,ABNT5101!$I$3:$M$9,5)</f>
        <v>0.18</v>
      </c>
      <c r="AW1068" s="17" t="str">
        <f>_xlfn.XLOOKUP(G1068,ABNT5101!I:I,ABNT5101!L:L)</f>
        <v>-</v>
      </c>
      <c r="AX1068" s="17">
        <f>_xlfn.XLOOKUP(G1068,ABNT5101!$I:$I,ABNT5101!M:M)</f>
        <v>0.18</v>
      </c>
      <c r="AY1068" s="17" t="str">
        <f>_xlfn.XLOOKUP(G1068,ABNT5101!$I:$I,ABNT5101!N:N)</f>
        <v>-</v>
      </c>
      <c r="AZ1068" s="17">
        <f>_xlfn.XLOOKUP(G1068,ABNT5101!$I:$I,ABNT5101!O:O)</f>
        <v>16</v>
      </c>
      <c r="BA1068" s="20" t="str">
        <f t="shared" si="1234"/>
        <v>NÃO ATENDE</v>
      </c>
      <c r="BB1068" s="21">
        <f t="shared" ref="BB1068:BC1068" si="1296">BE1068/AU1068-1</f>
        <v>-1</v>
      </c>
      <c r="BC1068" s="21">
        <f t="shared" si="1296"/>
        <v>-1</v>
      </c>
      <c r="BD1068" s="21" t="str">
        <f t="shared" si="1236"/>
        <v>-</v>
      </c>
      <c r="BE1068" s="22"/>
      <c r="BF1068" s="22"/>
      <c r="BG1068" s="22"/>
      <c r="BH1068" s="22"/>
      <c r="BI1068" s="23"/>
      <c r="BJ1068" s="22"/>
      <c r="BK1068" s="20" t="str">
        <f t="shared" si="1237"/>
        <v>NÃO ATENDE</v>
      </c>
      <c r="BL1068" s="20" t="str">
        <f t="shared" si="1238"/>
        <v>NÃO ATENDE</v>
      </c>
      <c r="BM1068" s="20" t="str">
        <f t="shared" si="1239"/>
        <v>NÃO ATENDE</v>
      </c>
      <c r="BN1068" s="20" t="str">
        <f t="shared" si="1240"/>
        <v>ATENDE</v>
      </c>
      <c r="BO1068" s="24" t="str">
        <f t="shared" si="1241"/>
        <v>C5</v>
      </c>
      <c r="BP1068" s="24" t="s">
        <v>275</v>
      </c>
      <c r="BQ1068" s="25">
        <f t="shared" si="1060"/>
        <v>-1</v>
      </c>
      <c r="BR1068" s="22"/>
      <c r="BS1068" s="22"/>
      <c r="BT1068" s="24">
        <f>IF(BP1068="-","-",_xlfn.XLOOKUP(BP1068,ABNT5101!$B$4:$B$9,ABNT5101!$C$4:$C$9))</f>
        <v>7.5</v>
      </c>
      <c r="BU1068" s="24">
        <f>IF(BP1068="-","-",_xlfn.XLOOKUP(BP1068,ABNT5101!$B$4:$B$9,ABNT5101!$D$4:$D$9))</f>
        <v>1.5</v>
      </c>
      <c r="BV1068" s="20" t="str">
        <f t="shared" si="1242"/>
        <v>NÃO ATENDE</v>
      </c>
      <c r="BW1068" s="20" t="str">
        <f t="shared" si="1061"/>
        <v>NÃO ATENDE</v>
      </c>
      <c r="BX1068" s="20" t="str">
        <f t="shared" si="1243"/>
        <v>NÃO ATENDE</v>
      </c>
      <c r="BY1068" s="24" t="str">
        <f t="shared" si="1292"/>
        <v>P4</v>
      </c>
      <c r="BZ1068" s="25">
        <f t="shared" si="1244"/>
        <v>-1</v>
      </c>
      <c r="CA1068" s="24"/>
      <c r="CB1068" s="24"/>
      <c r="CC1068" s="20">
        <f>IF(BY1068="-","-",_xlfn.XLOOKUP(BY1068,ABNT5101!$B$4:$B$9,ABNT5101!$C$4:$C$9))</f>
        <v>7.5</v>
      </c>
      <c r="CD1068" s="24">
        <f>IF(BY1068="-","-",_xlfn.XLOOKUP(BY1068,ABNT5101!$B$4:$B$9,ABNT5101!$D$4:$D$9))</f>
        <v>1.5</v>
      </c>
      <c r="CE1068" s="20" t="str">
        <f t="shared" si="1245"/>
        <v>NÃO ATENDE</v>
      </c>
      <c r="CF1068" s="20" t="str">
        <f t="shared" si="1246"/>
        <v>NÃO ATENDE</v>
      </c>
      <c r="CG1068" s="20" t="str">
        <f t="shared" si="1040"/>
        <v>NÃO ATENDE</v>
      </c>
      <c r="CH1068" s="26" t="e">
        <f>_xlfn.XLOOKUP(CI1068,'Banco de dados'!$B:$B,'Banco de dados'!$D:$D)</f>
        <v>#N/A</v>
      </c>
      <c r="CI1068" s="27"/>
      <c r="CJ1068" s="26" t="e">
        <f>_xlfn.XLOOKUP(CI1068,'Banco de dados'!$B:$B,'Banco de dados'!$E:$E)</f>
        <v>#N/A</v>
      </c>
      <c r="CK1068" s="26"/>
      <c r="CL1068" s="26" t="e">
        <f>IF(CK1068="-","-",_xlfn.XLOOKUP(CK1068,'Banco de dados'!$B:$B,'Banco de dados'!$E:$E))</f>
        <v>#N/A</v>
      </c>
      <c r="CM1068" s="28">
        <v>1</v>
      </c>
      <c r="CN1068" s="26" t="e">
        <f>_xlfn.XLOOKUP(CI1068,'Banco de dados'!$B:$B,'Banco de dados'!$H:$H)</f>
        <v>#N/A</v>
      </c>
      <c r="CO1068" s="26" t="e">
        <f t="array" aca="1" ref="CO1068" ca="1">_xludf.XLOOKUP(CK1068,'Banco de dados'!$B:$B,'Banco de dados'!$H:$H)</f>
        <v>#NAME?</v>
      </c>
      <c r="CP1068" s="26" t="e">
        <f t="array" aca="1" ref="CP1068" ca="1">_xludf.XLOOKUP(CI1068,'Banco de dados'!$B:$B,'Banco de dados'!$F:$F)</f>
        <v>#NAME?</v>
      </c>
      <c r="CQ1068" s="26" t="e">
        <f t="array" aca="1" ref="CQ1068" ca="1">_xludf.XLOOKUP(CK1068,'Banco de dados'!$B:$B,'Banco de dados'!$F:$F)</f>
        <v>#NAME?</v>
      </c>
      <c r="CR1068" s="27">
        <v>0</v>
      </c>
      <c r="CS1068" s="27"/>
      <c r="CT1068" s="26" t="str">
        <f>IF(AG1068=0.5,"Suporte",IF(AND(AG1068&gt;='Braços de IP'!$B$9,AG1068&lt;='Braços de IP'!$D$9),'Braços de IP'!$E$9,IF(AND(AG1068&gt;='Braços de IP'!$B$10,AG1068&lt;='Braços de IP'!$D$10),'Braços de IP'!$E$10,IF(AND(AG1068&gt;='Braços de IP'!$B$11,AG1068&lt;='Braços de IP'!$D$11),'Braços de IP'!$E$11,IF(AND(AG1068&gt;='Braços de IP'!$B$12,AG1068&lt;='Braços de IP'!$D$12),'Braços de IP'!$E$12,IF(AND(AG1068&gt;='Braços de IP'!$B$13,AG1068&lt;='Braços de IP'!$D$13),'Braços de IP'!$E$13,IF(AND(AG1068&gt;='Braços de IP'!$B$14,AG1068&lt;='Braços de IP'!$D$14),'Braços de IP'!$E$14,"ERRO")))))))</f>
        <v>Médio I</v>
      </c>
      <c r="CU1068" s="27"/>
      <c r="CV1068" s="26" t="str">
        <f>IF($CU1068="","",VLOOKUP($CU1068,'Braços de IP'!$E$9:$I$15,2,0))</f>
        <v/>
      </c>
      <c r="CW1068" s="29" t="str">
        <f>IF($CU1068="","",VLOOKUP($CU1068,'Braços de IP'!$E$9:$I$15,5,0))</f>
        <v/>
      </c>
      <c r="CX1068" s="26"/>
      <c r="CY1068" s="26"/>
      <c r="CZ1068" s="26"/>
      <c r="DA1068" s="26"/>
      <c r="DB1068" s="26"/>
      <c r="DC1068" s="26"/>
      <c r="DD1068" s="30">
        <v>46.5</v>
      </c>
      <c r="DE1068" s="31">
        <v>150</v>
      </c>
      <c r="DF1068" s="30">
        <v>196.5</v>
      </c>
      <c r="DG1068" s="32">
        <v>0.69</v>
      </c>
      <c r="DH1068" s="34" t="s">
        <v>710</v>
      </c>
      <c r="DI1068" s="35"/>
      <c r="DJ1068" s="16"/>
      <c r="DK1068" s="16" t="s">
        <v>144</v>
      </c>
      <c r="DL1068" s="16"/>
      <c r="DM1068" s="36">
        <v>0.69</v>
      </c>
    </row>
    <row r="1069" spans="1:117" ht="15.75" customHeight="1" x14ac:dyDescent="0.25">
      <c r="A1069" s="1"/>
      <c r="B1069" s="16">
        <v>269</v>
      </c>
      <c r="C1069" s="16" t="s">
        <v>174</v>
      </c>
      <c r="D1069" s="16" t="s">
        <v>752</v>
      </c>
      <c r="E1069" s="16">
        <v>-8.0456470000000007</v>
      </c>
      <c r="F1069" s="16">
        <v>-34.917045999999999</v>
      </c>
      <c r="G1069" s="16" t="s">
        <v>157</v>
      </c>
      <c r="H1069" s="17" t="s">
        <v>136</v>
      </c>
      <c r="I1069" s="16" t="s">
        <v>136</v>
      </c>
      <c r="J1069" s="17" t="s">
        <v>137</v>
      </c>
      <c r="K1069" s="18">
        <v>72</v>
      </c>
      <c r="L1069" s="17" t="s">
        <v>138</v>
      </c>
      <c r="M1069" s="17">
        <v>0</v>
      </c>
      <c r="N1069" s="16">
        <v>300</v>
      </c>
      <c r="O1069" s="17">
        <v>1</v>
      </c>
      <c r="P1069" s="17">
        <v>0</v>
      </c>
      <c r="Q1069" s="17">
        <v>3.54</v>
      </c>
      <c r="R1069" s="16"/>
      <c r="S1069" s="16"/>
      <c r="T1069" s="16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 t="s">
        <v>139</v>
      </c>
      <c r="AB1069" s="17" t="s">
        <v>140</v>
      </c>
      <c r="AC1069" s="17">
        <v>37.619999999999997</v>
      </c>
      <c r="AD1069" s="17">
        <v>6.87</v>
      </c>
      <c r="AE1069" s="17">
        <v>1</v>
      </c>
      <c r="AF1069" s="17">
        <v>-0.54</v>
      </c>
      <c r="AG1069" s="17">
        <v>2.0299999999999998</v>
      </c>
      <c r="AH1069" s="17">
        <f t="shared" si="1283"/>
        <v>2.57</v>
      </c>
      <c r="AI1069" s="17" t="s">
        <v>136</v>
      </c>
      <c r="AJ1069" s="17" t="s">
        <v>136</v>
      </c>
      <c r="AK1069" s="17" t="s">
        <v>141</v>
      </c>
      <c r="AL1069" s="17">
        <v>2</v>
      </c>
      <c r="AM1069" s="17"/>
      <c r="AN1069" s="17"/>
      <c r="AO1069" s="17">
        <v>0</v>
      </c>
      <c r="AP1069" s="17">
        <v>0</v>
      </c>
      <c r="AQ1069" s="17">
        <v>0</v>
      </c>
      <c r="AR1069" s="17" t="s">
        <v>136</v>
      </c>
      <c r="AS1069" s="19">
        <f t="shared" si="1233"/>
        <v>0</v>
      </c>
      <c r="AT1069" s="19"/>
      <c r="AU1069" s="19">
        <f>VLOOKUP(G1069,ABNT5101!$I$3:$J$9,2)</f>
        <v>7.5</v>
      </c>
      <c r="AV1069" s="19">
        <f>VLOOKUP(G1069,ABNT5101!$I$3:$M$9,5)</f>
        <v>0.18</v>
      </c>
      <c r="AW1069" s="17" t="str">
        <f>_xlfn.XLOOKUP(G1069,ABNT5101!I:I,ABNT5101!L:L)</f>
        <v>-</v>
      </c>
      <c r="AX1069" s="17">
        <f>_xlfn.XLOOKUP(G1069,ABNT5101!$I:$I,ABNT5101!M:M)</f>
        <v>0.18</v>
      </c>
      <c r="AY1069" s="17" t="str">
        <f>_xlfn.XLOOKUP(G1069,ABNT5101!$I:$I,ABNT5101!N:N)</f>
        <v>-</v>
      </c>
      <c r="AZ1069" s="17">
        <f>_xlfn.XLOOKUP(G1069,ABNT5101!$I:$I,ABNT5101!O:O)</f>
        <v>16</v>
      </c>
      <c r="BA1069" s="20" t="str">
        <f t="shared" si="1234"/>
        <v>NÃO ATENDE</v>
      </c>
      <c r="BB1069" s="21">
        <f t="shared" ref="BB1069:BC1069" si="1297">BE1069/AU1069-1</f>
        <v>-1</v>
      </c>
      <c r="BC1069" s="21">
        <f t="shared" si="1297"/>
        <v>-1</v>
      </c>
      <c r="BD1069" s="21" t="str">
        <f t="shared" si="1236"/>
        <v>-</v>
      </c>
      <c r="BE1069" s="22"/>
      <c r="BF1069" s="22"/>
      <c r="BG1069" s="22"/>
      <c r="BH1069" s="22"/>
      <c r="BI1069" s="23"/>
      <c r="BJ1069" s="22"/>
      <c r="BK1069" s="20" t="str">
        <f t="shared" si="1237"/>
        <v>NÃO ATENDE</v>
      </c>
      <c r="BL1069" s="20" t="str">
        <f t="shared" si="1238"/>
        <v>NÃO ATENDE</v>
      </c>
      <c r="BM1069" s="20" t="str">
        <f t="shared" si="1239"/>
        <v>NÃO ATENDE</v>
      </c>
      <c r="BN1069" s="20" t="str">
        <f t="shared" si="1240"/>
        <v>ATENDE</v>
      </c>
      <c r="BO1069" s="24" t="str">
        <f t="shared" si="1241"/>
        <v>C5</v>
      </c>
      <c r="BP1069" s="24" t="s">
        <v>275</v>
      </c>
      <c r="BQ1069" s="25">
        <f t="shared" si="1060"/>
        <v>-1</v>
      </c>
      <c r="BR1069" s="22"/>
      <c r="BS1069" s="22"/>
      <c r="BT1069" s="24">
        <f>IF(BP1069="-","-",_xlfn.XLOOKUP(BP1069,ABNT5101!$B$4:$B$9,ABNT5101!$C$4:$C$9))</f>
        <v>7.5</v>
      </c>
      <c r="BU1069" s="24">
        <f>IF(BP1069="-","-",_xlfn.XLOOKUP(BP1069,ABNT5101!$B$4:$B$9,ABNT5101!$D$4:$D$9))</f>
        <v>1.5</v>
      </c>
      <c r="BV1069" s="20" t="str">
        <f t="shared" si="1242"/>
        <v>NÃO ATENDE</v>
      </c>
      <c r="BW1069" s="20" t="str">
        <f t="shared" si="1061"/>
        <v>NÃO ATENDE</v>
      </c>
      <c r="BX1069" s="20" t="str">
        <f t="shared" si="1243"/>
        <v>NÃO ATENDE</v>
      </c>
      <c r="BY1069" s="24" t="str">
        <f t="shared" si="1292"/>
        <v>P4</v>
      </c>
      <c r="BZ1069" s="25">
        <f t="shared" si="1244"/>
        <v>-1</v>
      </c>
      <c r="CA1069" s="24"/>
      <c r="CB1069" s="24"/>
      <c r="CC1069" s="20">
        <f>IF(BY1069="-","-",_xlfn.XLOOKUP(BY1069,ABNT5101!$B$4:$B$9,ABNT5101!$C$4:$C$9))</f>
        <v>7.5</v>
      </c>
      <c r="CD1069" s="24">
        <f>IF(BY1069="-","-",_xlfn.XLOOKUP(BY1069,ABNT5101!$B$4:$B$9,ABNT5101!$D$4:$D$9))</f>
        <v>1.5</v>
      </c>
      <c r="CE1069" s="20" t="str">
        <f t="shared" si="1245"/>
        <v>NÃO ATENDE</v>
      </c>
      <c r="CF1069" s="20" t="str">
        <f t="shared" si="1246"/>
        <v>NÃO ATENDE</v>
      </c>
      <c r="CG1069" s="20" t="str">
        <f t="shared" si="1040"/>
        <v>NÃO ATENDE</v>
      </c>
      <c r="CH1069" s="26" t="e">
        <f>_xlfn.XLOOKUP(CI1069,'Banco de dados'!$B:$B,'Banco de dados'!$D:$D)</f>
        <v>#N/A</v>
      </c>
      <c r="CI1069" s="27"/>
      <c r="CJ1069" s="26" t="e">
        <f>_xlfn.XLOOKUP(CI1069,'Banco de dados'!$B:$B,'Banco de dados'!$E:$E)</f>
        <v>#N/A</v>
      </c>
      <c r="CK1069" s="26"/>
      <c r="CL1069" s="26" t="e">
        <f>IF(CK1069="-","-",_xlfn.XLOOKUP(CK1069,'Banco de dados'!$B:$B,'Banco de dados'!$E:$E))</f>
        <v>#N/A</v>
      </c>
      <c r="CM1069" s="28">
        <v>1</v>
      </c>
      <c r="CN1069" s="26" t="e">
        <f>_xlfn.XLOOKUP(CI1069,'Banco de dados'!$B:$B,'Banco de dados'!$H:$H)</f>
        <v>#N/A</v>
      </c>
      <c r="CO1069" s="26" t="e">
        <f t="array" aca="1" ref="CO1069" ca="1">_xludf.XLOOKUP(CK1069,'Banco de dados'!$B:$B,'Banco de dados'!$H:$H)</f>
        <v>#NAME?</v>
      </c>
      <c r="CP1069" s="26" t="e">
        <f t="array" aca="1" ref="CP1069" ca="1">_xludf.XLOOKUP(CI1069,'Banco de dados'!$B:$B,'Banco de dados'!$F:$F)</f>
        <v>#NAME?</v>
      </c>
      <c r="CQ1069" s="26" t="e">
        <f t="array" aca="1" ref="CQ1069" ca="1">_xludf.XLOOKUP(CK1069,'Banco de dados'!$B:$B,'Banco de dados'!$F:$F)</f>
        <v>#NAME?</v>
      </c>
      <c r="CR1069" s="27">
        <v>0</v>
      </c>
      <c r="CS1069" s="27"/>
      <c r="CT1069" s="26" t="str">
        <f>IF(AG1069=0.5,"Suporte",IF(AND(AG1069&gt;='Braços de IP'!$B$9,AG1069&lt;='Braços de IP'!$D$9),'Braços de IP'!$E$9,IF(AND(AG1069&gt;='Braços de IP'!$B$10,AG1069&lt;='Braços de IP'!$D$10),'Braços de IP'!$E$10,IF(AND(AG1069&gt;='Braços de IP'!$B$11,AG1069&lt;='Braços de IP'!$D$11),'Braços de IP'!$E$11,IF(AND(AG1069&gt;='Braços de IP'!$B$12,AG1069&lt;='Braços de IP'!$D$12),'Braços de IP'!$E$12,IF(AND(AG1069&gt;='Braços de IP'!$B$13,AG1069&lt;='Braços de IP'!$D$13),'Braços de IP'!$E$13,IF(AND(AG1069&gt;='Braços de IP'!$B$14,AG1069&lt;='Braços de IP'!$D$14),'Braços de IP'!$E$14,"ERRO")))))))</f>
        <v>Médio I</v>
      </c>
      <c r="CU1069" s="27"/>
      <c r="CV1069" s="26" t="str">
        <f>IF($CU1069="","",VLOOKUP($CU1069,'Braços de IP'!$E$9:$I$15,2,0))</f>
        <v/>
      </c>
      <c r="CW1069" s="29" t="str">
        <f>IF($CU1069="","",VLOOKUP($CU1069,'Braços de IP'!$E$9:$I$15,5,0))</f>
        <v/>
      </c>
      <c r="CX1069" s="26"/>
      <c r="CY1069" s="26"/>
      <c r="CZ1069" s="26"/>
      <c r="DA1069" s="26"/>
      <c r="DB1069" s="26"/>
      <c r="DC1069" s="26"/>
      <c r="DD1069" s="30">
        <v>46.5</v>
      </c>
      <c r="DE1069" s="31">
        <v>150</v>
      </c>
      <c r="DF1069" s="30">
        <v>196.5</v>
      </c>
      <c r="DG1069" s="32">
        <v>0.69</v>
      </c>
      <c r="DH1069" s="34" t="s">
        <v>710</v>
      </c>
      <c r="DI1069" s="35"/>
      <c r="DJ1069" s="16"/>
      <c r="DK1069" s="16" t="s">
        <v>144</v>
      </c>
      <c r="DL1069" s="16"/>
      <c r="DM1069" s="36">
        <v>0.69</v>
      </c>
    </row>
    <row r="1070" spans="1:117" ht="15.75" customHeight="1" x14ac:dyDescent="0.25">
      <c r="B1070" s="16">
        <v>270</v>
      </c>
      <c r="C1070" s="16" t="s">
        <v>174</v>
      </c>
      <c r="D1070" s="16" t="s">
        <v>753</v>
      </c>
      <c r="E1070" s="16">
        <v>-8.0467969999999998</v>
      </c>
      <c r="F1070" s="16">
        <v>-34.915954999999997</v>
      </c>
      <c r="G1070" s="16" t="s">
        <v>157</v>
      </c>
      <c r="H1070" s="17" t="s">
        <v>136</v>
      </c>
      <c r="I1070" s="16" t="s">
        <v>136</v>
      </c>
      <c r="J1070" s="17" t="s">
        <v>137</v>
      </c>
      <c r="K1070" s="18">
        <v>50</v>
      </c>
      <c r="L1070" s="17" t="s">
        <v>138</v>
      </c>
      <c r="M1070" s="17">
        <v>0</v>
      </c>
      <c r="N1070" s="16">
        <v>300</v>
      </c>
      <c r="O1070" s="17">
        <v>1</v>
      </c>
      <c r="P1070" s="17">
        <v>0</v>
      </c>
      <c r="Q1070" s="17">
        <v>3.54</v>
      </c>
      <c r="R1070" s="16"/>
      <c r="S1070" s="16"/>
      <c r="T1070" s="16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 t="s">
        <v>139</v>
      </c>
      <c r="AB1070" s="17" t="s">
        <v>140</v>
      </c>
      <c r="AC1070" s="17">
        <v>20.84</v>
      </c>
      <c r="AD1070" s="17">
        <v>5.51</v>
      </c>
      <c r="AE1070" s="17">
        <v>1</v>
      </c>
      <c r="AF1070" s="17">
        <v>0.72</v>
      </c>
      <c r="AG1070" s="17">
        <v>1.77</v>
      </c>
      <c r="AH1070" s="17">
        <f t="shared" si="1283"/>
        <v>1.05</v>
      </c>
      <c r="AI1070" s="17" t="s">
        <v>136</v>
      </c>
      <c r="AJ1070" s="17" t="s">
        <v>136</v>
      </c>
      <c r="AK1070" s="17" t="s">
        <v>141</v>
      </c>
      <c r="AL1070" s="17">
        <v>2</v>
      </c>
      <c r="AM1070" s="17"/>
      <c r="AN1070" s="17"/>
      <c r="AO1070" s="17">
        <v>0</v>
      </c>
      <c r="AP1070" s="17">
        <v>0</v>
      </c>
      <c r="AQ1070" s="17">
        <v>0</v>
      </c>
      <c r="AR1070" s="17" t="s">
        <v>136</v>
      </c>
      <c r="AS1070" s="19">
        <f t="shared" si="1233"/>
        <v>0</v>
      </c>
      <c r="AT1070" s="19"/>
      <c r="AU1070" s="19">
        <f>VLOOKUP(G1070,ABNT5101!$I$3:$J$9,2)</f>
        <v>7.5</v>
      </c>
      <c r="AV1070" s="19">
        <f>VLOOKUP(G1070,ABNT5101!$I$3:$M$9,5)</f>
        <v>0.18</v>
      </c>
      <c r="AW1070" s="17" t="str">
        <f>_xlfn.XLOOKUP(G1070,ABNT5101!I:I,ABNT5101!L:L)</f>
        <v>-</v>
      </c>
      <c r="AX1070" s="17">
        <f>_xlfn.XLOOKUP(G1070,ABNT5101!$I:$I,ABNT5101!M:M)</f>
        <v>0.18</v>
      </c>
      <c r="AY1070" s="17" t="str">
        <f>_xlfn.XLOOKUP(G1070,ABNT5101!$I:$I,ABNT5101!N:N)</f>
        <v>-</v>
      </c>
      <c r="AZ1070" s="17">
        <f>_xlfn.XLOOKUP(G1070,ABNT5101!$I:$I,ABNT5101!O:O)</f>
        <v>16</v>
      </c>
      <c r="BA1070" s="20" t="str">
        <f t="shared" si="1234"/>
        <v>NÃO ATENDE</v>
      </c>
      <c r="BB1070" s="21">
        <f t="shared" ref="BB1070:BC1070" si="1298">BE1070/AU1070-1</f>
        <v>-1</v>
      </c>
      <c r="BC1070" s="21">
        <f t="shared" si="1298"/>
        <v>-1</v>
      </c>
      <c r="BD1070" s="21" t="str">
        <f t="shared" si="1236"/>
        <v>-</v>
      </c>
      <c r="BE1070" s="22"/>
      <c r="BF1070" s="22"/>
      <c r="BG1070" s="22"/>
      <c r="BH1070" s="22"/>
      <c r="BI1070" s="23"/>
      <c r="BJ1070" s="22"/>
      <c r="BK1070" s="20" t="str">
        <f t="shared" si="1237"/>
        <v>NÃO ATENDE</v>
      </c>
      <c r="BL1070" s="20" t="str">
        <f t="shared" si="1238"/>
        <v>NÃO ATENDE</v>
      </c>
      <c r="BM1070" s="20" t="str">
        <f t="shared" si="1239"/>
        <v>NÃO ATENDE</v>
      </c>
      <c r="BN1070" s="20" t="str">
        <f t="shared" si="1240"/>
        <v>ATENDE</v>
      </c>
      <c r="BO1070" s="24" t="str">
        <f t="shared" si="1241"/>
        <v>C5</v>
      </c>
      <c r="BP1070" s="24" t="s">
        <v>275</v>
      </c>
      <c r="BQ1070" s="25">
        <f t="shared" si="1060"/>
        <v>-1</v>
      </c>
      <c r="BR1070" s="22"/>
      <c r="BS1070" s="22"/>
      <c r="BT1070" s="24">
        <f>IF(BP1070="-","-",_xlfn.XLOOKUP(BP1070,ABNT5101!$B$4:$B$9,ABNT5101!$C$4:$C$9))</f>
        <v>7.5</v>
      </c>
      <c r="BU1070" s="24">
        <f>IF(BP1070="-","-",_xlfn.XLOOKUP(BP1070,ABNT5101!$B$4:$B$9,ABNT5101!$D$4:$D$9))</f>
        <v>1.5</v>
      </c>
      <c r="BV1070" s="20" t="str">
        <f t="shared" si="1242"/>
        <v>NÃO ATENDE</v>
      </c>
      <c r="BW1070" s="20" t="str">
        <f t="shared" si="1061"/>
        <v>NÃO ATENDE</v>
      </c>
      <c r="BX1070" s="20" t="str">
        <f t="shared" si="1243"/>
        <v>NÃO ATENDE</v>
      </c>
      <c r="BY1070" s="24" t="str">
        <f t="shared" si="1292"/>
        <v>P4</v>
      </c>
      <c r="BZ1070" s="25">
        <f t="shared" si="1244"/>
        <v>-1</v>
      </c>
      <c r="CA1070" s="24"/>
      <c r="CB1070" s="24"/>
      <c r="CC1070" s="20">
        <f>IF(BY1070="-","-",_xlfn.XLOOKUP(BY1070,ABNT5101!$B$4:$B$9,ABNT5101!$C$4:$C$9))</f>
        <v>7.5</v>
      </c>
      <c r="CD1070" s="24">
        <f>IF(BY1070="-","-",_xlfn.XLOOKUP(BY1070,ABNT5101!$B$4:$B$9,ABNT5101!$D$4:$D$9))</f>
        <v>1.5</v>
      </c>
      <c r="CE1070" s="20" t="str">
        <f t="shared" si="1245"/>
        <v>NÃO ATENDE</v>
      </c>
      <c r="CF1070" s="20" t="str">
        <f t="shared" si="1246"/>
        <v>NÃO ATENDE</v>
      </c>
      <c r="CG1070" s="20" t="str">
        <f t="shared" si="1040"/>
        <v>NÃO ATENDE</v>
      </c>
      <c r="CH1070" s="26" t="e">
        <f>_xlfn.XLOOKUP(CI1070,'Banco de dados'!$B:$B,'Banco de dados'!$D:$D)</f>
        <v>#N/A</v>
      </c>
      <c r="CI1070" s="27"/>
      <c r="CJ1070" s="26" t="e">
        <f>_xlfn.XLOOKUP(CI1070,'Banco de dados'!$B:$B,'Banco de dados'!$E:$E)</f>
        <v>#N/A</v>
      </c>
      <c r="CK1070" s="26"/>
      <c r="CL1070" s="26" t="e">
        <f>IF(CK1070="-","-",_xlfn.XLOOKUP(CK1070,'Banco de dados'!$B:$B,'Banco de dados'!$E:$E))</f>
        <v>#N/A</v>
      </c>
      <c r="CM1070" s="28">
        <v>1</v>
      </c>
      <c r="CN1070" s="26" t="e">
        <f>_xlfn.XLOOKUP(CI1070,'Banco de dados'!$B:$B,'Banco de dados'!$H:$H)</f>
        <v>#N/A</v>
      </c>
      <c r="CO1070" s="26" t="e">
        <f t="array" aca="1" ref="CO1070" ca="1">_xludf.XLOOKUP(CK1070,'Banco de dados'!$B:$B,'Banco de dados'!$H:$H)</f>
        <v>#NAME?</v>
      </c>
      <c r="CP1070" s="26" t="e">
        <f t="array" aca="1" ref="CP1070" ca="1">_xludf.XLOOKUP(CI1070,'Banco de dados'!$B:$B,'Banco de dados'!$F:$F)</f>
        <v>#NAME?</v>
      </c>
      <c r="CQ1070" s="26" t="e">
        <f t="array" aca="1" ref="CQ1070" ca="1">_xludf.XLOOKUP(CK1070,'Banco de dados'!$B:$B,'Banco de dados'!$F:$F)</f>
        <v>#NAME?</v>
      </c>
      <c r="CR1070" s="27">
        <v>0</v>
      </c>
      <c r="CS1070" s="27"/>
      <c r="CT1070" s="26" t="str">
        <f>IF(AG1070=0.5,"Suporte",IF(AND(AG1070&gt;='Braços de IP'!$B$9,AG1070&lt;='Braços de IP'!$D$9),'Braços de IP'!$E$9,IF(AND(AG1070&gt;='Braços de IP'!$B$10,AG1070&lt;='Braços de IP'!$D$10),'Braços de IP'!$E$10,IF(AND(AG1070&gt;='Braços de IP'!$B$11,AG1070&lt;='Braços de IP'!$D$11),'Braços de IP'!$E$11,IF(AND(AG1070&gt;='Braços de IP'!$B$12,AG1070&lt;='Braços de IP'!$D$12),'Braços de IP'!$E$12,IF(AND(AG1070&gt;='Braços de IP'!$B$13,AG1070&lt;='Braços de IP'!$D$13),'Braços de IP'!$E$13,IF(AND(AG1070&gt;='Braços de IP'!$B$14,AG1070&lt;='Braços de IP'!$D$14),'Braços de IP'!$E$14,"ERRO")))))))</f>
        <v>Médio I</v>
      </c>
      <c r="CU1070" s="27"/>
      <c r="CV1070" s="26" t="str">
        <f>IF($CU1070="","",VLOOKUP($CU1070,'Braços de IP'!$E$9:$I$15,2,0))</f>
        <v/>
      </c>
      <c r="CW1070" s="29" t="str">
        <f>IF($CU1070="","",VLOOKUP($CU1070,'Braços de IP'!$E$9:$I$15,5,0))</f>
        <v/>
      </c>
      <c r="CX1070" s="26"/>
      <c r="CY1070" s="26"/>
      <c r="CZ1070" s="26"/>
      <c r="DA1070" s="26"/>
      <c r="DB1070" s="26"/>
      <c r="DC1070" s="26"/>
      <c r="DD1070" s="30">
        <v>46.5</v>
      </c>
      <c r="DE1070" s="31">
        <v>150</v>
      </c>
      <c r="DF1070" s="30">
        <v>196.5</v>
      </c>
      <c r="DG1070" s="32">
        <v>0.69</v>
      </c>
      <c r="DH1070" s="34" t="s">
        <v>710</v>
      </c>
      <c r="DI1070" s="35"/>
      <c r="DJ1070" s="16"/>
      <c r="DK1070" s="16" t="s">
        <v>144</v>
      </c>
      <c r="DL1070" s="16"/>
      <c r="DM1070" s="36">
        <v>0.69</v>
      </c>
    </row>
    <row r="1071" spans="1:117" ht="15.75" customHeight="1" x14ac:dyDescent="0.25">
      <c r="B1071" s="16">
        <v>270</v>
      </c>
      <c r="C1071" s="16" t="s">
        <v>174</v>
      </c>
      <c r="D1071" s="16" t="s">
        <v>753</v>
      </c>
      <c r="E1071" s="16">
        <v>-8.0467969999999998</v>
      </c>
      <c r="F1071" s="16">
        <v>-34.915954999999997</v>
      </c>
      <c r="G1071" s="16" t="s">
        <v>157</v>
      </c>
      <c r="H1071" s="17" t="s">
        <v>136</v>
      </c>
      <c r="I1071" s="16" t="s">
        <v>136</v>
      </c>
      <c r="J1071" s="17" t="s">
        <v>137</v>
      </c>
      <c r="K1071" s="18">
        <v>50</v>
      </c>
      <c r="L1071" s="17" t="s">
        <v>138</v>
      </c>
      <c r="M1071" s="17">
        <v>0</v>
      </c>
      <c r="N1071" s="16">
        <v>300</v>
      </c>
      <c r="O1071" s="17">
        <v>1</v>
      </c>
      <c r="P1071" s="17">
        <v>0</v>
      </c>
      <c r="Q1071" s="17">
        <v>3.54</v>
      </c>
      <c r="R1071" s="16"/>
      <c r="S1071" s="16"/>
      <c r="T1071" s="16">
        <v>0</v>
      </c>
      <c r="U1071" s="17">
        <v>0</v>
      </c>
      <c r="V1071" s="17">
        <v>0</v>
      </c>
      <c r="W1071" s="17">
        <v>0</v>
      </c>
      <c r="X1071" s="17">
        <v>0</v>
      </c>
      <c r="Y1071" s="17">
        <v>0</v>
      </c>
      <c r="Z1071" s="17">
        <v>0</v>
      </c>
      <c r="AA1071" s="17" t="s">
        <v>139</v>
      </c>
      <c r="AB1071" s="17" t="s">
        <v>140</v>
      </c>
      <c r="AC1071" s="17">
        <v>20.84</v>
      </c>
      <c r="AD1071" s="17">
        <v>5.51</v>
      </c>
      <c r="AE1071" s="17">
        <v>1</v>
      </c>
      <c r="AF1071" s="17">
        <v>0.72</v>
      </c>
      <c r="AG1071" s="17">
        <v>1.77</v>
      </c>
      <c r="AH1071" s="17">
        <f t="shared" si="1283"/>
        <v>1.05</v>
      </c>
      <c r="AI1071" s="17" t="s">
        <v>136</v>
      </c>
      <c r="AJ1071" s="17" t="s">
        <v>136</v>
      </c>
      <c r="AK1071" s="17" t="s">
        <v>141</v>
      </c>
      <c r="AL1071" s="17">
        <v>2</v>
      </c>
      <c r="AM1071" s="17"/>
      <c r="AN1071" s="17"/>
      <c r="AO1071" s="17">
        <v>0</v>
      </c>
      <c r="AP1071" s="17">
        <v>0</v>
      </c>
      <c r="AQ1071" s="17">
        <v>0</v>
      </c>
      <c r="AR1071" s="17" t="s">
        <v>136</v>
      </c>
      <c r="AS1071" s="19">
        <f t="shared" si="1233"/>
        <v>0</v>
      </c>
      <c r="AT1071" s="19"/>
      <c r="AU1071" s="19">
        <f>VLOOKUP(G1071,ABNT5101!$I$3:$J$9,2)</f>
        <v>7.5</v>
      </c>
      <c r="AV1071" s="19">
        <f>VLOOKUP(G1071,ABNT5101!$I$3:$M$9,5)</f>
        <v>0.18</v>
      </c>
      <c r="AW1071" s="17" t="str">
        <f>_xlfn.XLOOKUP(G1071,ABNT5101!I:I,ABNT5101!L:L)</f>
        <v>-</v>
      </c>
      <c r="AX1071" s="17">
        <f>_xlfn.XLOOKUP(G1071,ABNT5101!$I:$I,ABNT5101!M:M)</f>
        <v>0.18</v>
      </c>
      <c r="AY1071" s="17" t="str">
        <f>_xlfn.XLOOKUP(G1071,ABNT5101!$I:$I,ABNT5101!N:N)</f>
        <v>-</v>
      </c>
      <c r="AZ1071" s="17">
        <f>_xlfn.XLOOKUP(G1071,ABNT5101!$I:$I,ABNT5101!O:O)</f>
        <v>16</v>
      </c>
      <c r="BA1071" s="20" t="str">
        <f t="shared" si="1234"/>
        <v>NÃO ATENDE</v>
      </c>
      <c r="BB1071" s="21">
        <f t="shared" ref="BB1071:BC1071" si="1299">BE1071/AU1071-1</f>
        <v>-1</v>
      </c>
      <c r="BC1071" s="21">
        <f t="shared" si="1299"/>
        <v>-1</v>
      </c>
      <c r="BD1071" s="21" t="str">
        <f t="shared" si="1236"/>
        <v>-</v>
      </c>
      <c r="BE1071" s="22"/>
      <c r="BF1071" s="22"/>
      <c r="BG1071" s="22"/>
      <c r="BH1071" s="22"/>
      <c r="BI1071" s="23"/>
      <c r="BJ1071" s="22"/>
      <c r="BK1071" s="20" t="str">
        <f t="shared" si="1237"/>
        <v>NÃO ATENDE</v>
      </c>
      <c r="BL1071" s="20" t="str">
        <f t="shared" si="1238"/>
        <v>NÃO ATENDE</v>
      </c>
      <c r="BM1071" s="20" t="str">
        <f t="shared" si="1239"/>
        <v>NÃO ATENDE</v>
      </c>
      <c r="BN1071" s="20" t="str">
        <f t="shared" si="1240"/>
        <v>ATENDE</v>
      </c>
      <c r="BO1071" s="24" t="str">
        <f t="shared" si="1241"/>
        <v>C5</v>
      </c>
      <c r="BP1071" s="24" t="s">
        <v>275</v>
      </c>
      <c r="BQ1071" s="25">
        <f t="shared" si="1060"/>
        <v>-1</v>
      </c>
      <c r="BR1071" s="22"/>
      <c r="BS1071" s="22"/>
      <c r="BT1071" s="24">
        <f>IF(BP1071="-","-",_xlfn.XLOOKUP(BP1071,ABNT5101!$B$4:$B$9,ABNT5101!$C$4:$C$9))</f>
        <v>7.5</v>
      </c>
      <c r="BU1071" s="24">
        <f>IF(BP1071="-","-",_xlfn.XLOOKUP(BP1071,ABNT5101!$B$4:$B$9,ABNT5101!$D$4:$D$9))</f>
        <v>1.5</v>
      </c>
      <c r="BV1071" s="20" t="str">
        <f t="shared" si="1242"/>
        <v>NÃO ATENDE</v>
      </c>
      <c r="BW1071" s="20" t="str">
        <f t="shared" si="1061"/>
        <v>NÃO ATENDE</v>
      </c>
      <c r="BX1071" s="20" t="str">
        <f t="shared" si="1243"/>
        <v>NÃO ATENDE</v>
      </c>
      <c r="BY1071" s="24" t="str">
        <f t="shared" si="1292"/>
        <v>P4</v>
      </c>
      <c r="BZ1071" s="25">
        <f t="shared" si="1244"/>
        <v>-1</v>
      </c>
      <c r="CA1071" s="24"/>
      <c r="CB1071" s="24"/>
      <c r="CC1071" s="20">
        <f>IF(BY1071="-","-",_xlfn.XLOOKUP(BY1071,ABNT5101!$B$4:$B$9,ABNT5101!$C$4:$C$9))</f>
        <v>7.5</v>
      </c>
      <c r="CD1071" s="24">
        <f>IF(BY1071="-","-",_xlfn.XLOOKUP(BY1071,ABNT5101!$B$4:$B$9,ABNT5101!$D$4:$D$9))</f>
        <v>1.5</v>
      </c>
      <c r="CE1071" s="20" t="str">
        <f t="shared" si="1245"/>
        <v>NÃO ATENDE</v>
      </c>
      <c r="CF1071" s="20" t="str">
        <f t="shared" si="1246"/>
        <v>NÃO ATENDE</v>
      </c>
      <c r="CG1071" s="20" t="str">
        <f t="shared" si="1040"/>
        <v>NÃO ATENDE</v>
      </c>
      <c r="CH1071" s="26" t="e">
        <f>_xlfn.XLOOKUP(CI1071,'Banco de dados'!$B:$B,'Banco de dados'!$D:$D)</f>
        <v>#N/A</v>
      </c>
      <c r="CI1071" s="27"/>
      <c r="CJ1071" s="26" t="e">
        <f>_xlfn.XLOOKUP(CI1071,'Banco de dados'!$B:$B,'Banco de dados'!$E:$E)</f>
        <v>#N/A</v>
      </c>
      <c r="CK1071" s="26"/>
      <c r="CL1071" s="26" t="e">
        <f>IF(CK1071="-","-",_xlfn.XLOOKUP(CK1071,'Banco de dados'!$B:$B,'Banco de dados'!$E:$E))</f>
        <v>#N/A</v>
      </c>
      <c r="CM1071" s="28">
        <v>1</v>
      </c>
      <c r="CN1071" s="26" t="e">
        <f>_xlfn.XLOOKUP(CI1071,'Banco de dados'!$B:$B,'Banco de dados'!$H:$H)</f>
        <v>#N/A</v>
      </c>
      <c r="CO1071" s="26" t="e">
        <f t="array" aca="1" ref="CO1071" ca="1">_xludf.XLOOKUP(CK1071,'Banco de dados'!$B:$B,'Banco de dados'!$H:$H)</f>
        <v>#NAME?</v>
      </c>
      <c r="CP1071" s="26" t="e">
        <f t="array" aca="1" ref="CP1071" ca="1">_xludf.XLOOKUP(CI1071,'Banco de dados'!$B:$B,'Banco de dados'!$F:$F)</f>
        <v>#NAME?</v>
      </c>
      <c r="CQ1071" s="26" t="e">
        <f t="array" aca="1" ref="CQ1071" ca="1">_xludf.XLOOKUP(CK1071,'Banco de dados'!$B:$B,'Banco de dados'!$F:$F)</f>
        <v>#NAME?</v>
      </c>
      <c r="CR1071" s="27">
        <v>0</v>
      </c>
      <c r="CS1071" s="27"/>
      <c r="CT1071" s="26" t="str">
        <f>IF(AG1071=0.5,"Suporte",IF(AND(AG1071&gt;='Braços de IP'!$B$9,AG1071&lt;='Braços de IP'!$D$9),'Braços de IP'!$E$9,IF(AND(AG1071&gt;='Braços de IP'!$B$10,AG1071&lt;='Braços de IP'!$D$10),'Braços de IP'!$E$10,IF(AND(AG1071&gt;='Braços de IP'!$B$11,AG1071&lt;='Braços de IP'!$D$11),'Braços de IP'!$E$11,IF(AND(AG1071&gt;='Braços de IP'!$B$12,AG1071&lt;='Braços de IP'!$D$12),'Braços de IP'!$E$12,IF(AND(AG1071&gt;='Braços de IP'!$B$13,AG1071&lt;='Braços de IP'!$D$13),'Braços de IP'!$E$13,IF(AND(AG1071&gt;='Braços de IP'!$B$14,AG1071&lt;='Braços de IP'!$D$14),'Braços de IP'!$E$14,"ERRO")))))))</f>
        <v>Médio I</v>
      </c>
      <c r="CU1071" s="27"/>
      <c r="CV1071" s="26" t="str">
        <f>IF($CU1071="","",VLOOKUP($CU1071,'Braços de IP'!$E$9:$I$15,2,0))</f>
        <v/>
      </c>
      <c r="CW1071" s="29" t="str">
        <f>IF($CU1071="","",VLOOKUP($CU1071,'Braços de IP'!$E$9:$I$15,5,0))</f>
        <v/>
      </c>
      <c r="CX1071" s="26"/>
      <c r="CY1071" s="26"/>
      <c r="CZ1071" s="26"/>
      <c r="DA1071" s="26"/>
      <c r="DB1071" s="26"/>
      <c r="DC1071" s="26"/>
      <c r="DD1071" s="30">
        <v>46.5</v>
      </c>
      <c r="DE1071" s="31">
        <v>150</v>
      </c>
      <c r="DF1071" s="30">
        <v>196.5</v>
      </c>
      <c r="DG1071" s="32">
        <v>0.69</v>
      </c>
      <c r="DH1071" s="34" t="s">
        <v>710</v>
      </c>
      <c r="DI1071" s="35"/>
      <c r="DJ1071" s="16"/>
      <c r="DK1071" s="16" t="s">
        <v>144</v>
      </c>
      <c r="DL1071" s="16"/>
      <c r="DM1071" s="36">
        <v>0.69</v>
      </c>
    </row>
    <row r="1072" spans="1:117" ht="15.75" customHeight="1" x14ac:dyDescent="0.25">
      <c r="B1072" s="16">
        <v>270</v>
      </c>
      <c r="C1072" s="16" t="s">
        <v>174</v>
      </c>
      <c r="D1072" s="16" t="s">
        <v>753</v>
      </c>
      <c r="E1072" s="16">
        <v>-8.0467969999999998</v>
      </c>
      <c r="F1072" s="16">
        <v>-34.915954999999997</v>
      </c>
      <c r="G1072" s="16" t="s">
        <v>157</v>
      </c>
      <c r="H1072" s="17" t="s">
        <v>136</v>
      </c>
      <c r="I1072" s="16" t="s">
        <v>136</v>
      </c>
      <c r="J1072" s="17" t="s">
        <v>137</v>
      </c>
      <c r="K1072" s="18">
        <v>50</v>
      </c>
      <c r="L1072" s="17" t="s">
        <v>138</v>
      </c>
      <c r="M1072" s="17">
        <v>0</v>
      </c>
      <c r="N1072" s="16">
        <v>300</v>
      </c>
      <c r="O1072" s="17">
        <v>1</v>
      </c>
      <c r="P1072" s="17">
        <v>0</v>
      </c>
      <c r="Q1072" s="17">
        <v>3.54</v>
      </c>
      <c r="R1072" s="16"/>
      <c r="S1072" s="16"/>
      <c r="T1072" s="16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 t="s">
        <v>139</v>
      </c>
      <c r="AB1072" s="17" t="s">
        <v>140</v>
      </c>
      <c r="AC1072" s="17">
        <v>20.84</v>
      </c>
      <c r="AD1072" s="17">
        <v>5.51</v>
      </c>
      <c r="AE1072" s="17">
        <v>1</v>
      </c>
      <c r="AF1072" s="17">
        <v>0.72</v>
      </c>
      <c r="AG1072" s="17">
        <v>1.77</v>
      </c>
      <c r="AH1072" s="17">
        <f t="shared" si="1283"/>
        <v>1.05</v>
      </c>
      <c r="AI1072" s="17" t="s">
        <v>136</v>
      </c>
      <c r="AJ1072" s="17" t="s">
        <v>136</v>
      </c>
      <c r="AK1072" s="17" t="s">
        <v>141</v>
      </c>
      <c r="AL1072" s="17">
        <v>2</v>
      </c>
      <c r="AM1072" s="17"/>
      <c r="AN1072" s="17"/>
      <c r="AO1072" s="17">
        <v>0</v>
      </c>
      <c r="AP1072" s="17">
        <v>0</v>
      </c>
      <c r="AQ1072" s="17">
        <v>0</v>
      </c>
      <c r="AR1072" s="17" t="s">
        <v>136</v>
      </c>
      <c r="AS1072" s="19">
        <f t="shared" si="1233"/>
        <v>0</v>
      </c>
      <c r="AT1072" s="19"/>
      <c r="AU1072" s="19">
        <f>VLOOKUP(G1072,ABNT5101!$I$3:$J$9,2)</f>
        <v>7.5</v>
      </c>
      <c r="AV1072" s="19">
        <f>VLOOKUP(G1072,ABNT5101!$I$3:$M$9,5)</f>
        <v>0.18</v>
      </c>
      <c r="AW1072" s="17" t="str">
        <f>_xlfn.XLOOKUP(G1072,ABNT5101!I:I,ABNT5101!L:L)</f>
        <v>-</v>
      </c>
      <c r="AX1072" s="17">
        <f>_xlfn.XLOOKUP(G1072,ABNT5101!$I:$I,ABNT5101!M:M)</f>
        <v>0.18</v>
      </c>
      <c r="AY1072" s="17" t="str">
        <f>_xlfn.XLOOKUP(G1072,ABNT5101!$I:$I,ABNT5101!N:N)</f>
        <v>-</v>
      </c>
      <c r="AZ1072" s="17">
        <f>_xlfn.XLOOKUP(G1072,ABNT5101!$I:$I,ABNT5101!O:O)</f>
        <v>16</v>
      </c>
      <c r="BA1072" s="20" t="str">
        <f t="shared" si="1234"/>
        <v>NÃO ATENDE</v>
      </c>
      <c r="BB1072" s="21">
        <f t="shared" ref="BB1072:BC1072" si="1300">BE1072/AU1072-1</f>
        <v>-1</v>
      </c>
      <c r="BC1072" s="21">
        <f t="shared" si="1300"/>
        <v>-1</v>
      </c>
      <c r="BD1072" s="21" t="str">
        <f t="shared" si="1236"/>
        <v>-</v>
      </c>
      <c r="BE1072" s="22"/>
      <c r="BF1072" s="22"/>
      <c r="BG1072" s="22"/>
      <c r="BH1072" s="22"/>
      <c r="BI1072" s="23"/>
      <c r="BJ1072" s="22"/>
      <c r="BK1072" s="20" t="str">
        <f t="shared" si="1237"/>
        <v>NÃO ATENDE</v>
      </c>
      <c r="BL1072" s="20" t="str">
        <f t="shared" si="1238"/>
        <v>NÃO ATENDE</v>
      </c>
      <c r="BM1072" s="20" t="str">
        <f t="shared" si="1239"/>
        <v>NÃO ATENDE</v>
      </c>
      <c r="BN1072" s="20" t="str">
        <f t="shared" si="1240"/>
        <v>ATENDE</v>
      </c>
      <c r="BO1072" s="24" t="str">
        <f t="shared" si="1241"/>
        <v>C5</v>
      </c>
      <c r="BP1072" s="24" t="s">
        <v>275</v>
      </c>
      <c r="BQ1072" s="25">
        <f t="shared" si="1060"/>
        <v>-1</v>
      </c>
      <c r="BR1072" s="22"/>
      <c r="BS1072" s="22"/>
      <c r="BT1072" s="24">
        <f>IF(BP1072="-","-",_xlfn.XLOOKUP(BP1072,ABNT5101!$B$4:$B$9,ABNT5101!$C$4:$C$9))</f>
        <v>7.5</v>
      </c>
      <c r="BU1072" s="24">
        <f>IF(BP1072="-","-",_xlfn.XLOOKUP(BP1072,ABNT5101!$B$4:$B$9,ABNT5101!$D$4:$D$9))</f>
        <v>1.5</v>
      </c>
      <c r="BV1072" s="20" t="str">
        <f t="shared" si="1242"/>
        <v>NÃO ATENDE</v>
      </c>
      <c r="BW1072" s="20" t="str">
        <f t="shared" si="1061"/>
        <v>NÃO ATENDE</v>
      </c>
      <c r="BX1072" s="20" t="str">
        <f t="shared" si="1243"/>
        <v>NÃO ATENDE</v>
      </c>
      <c r="BY1072" s="24" t="str">
        <f t="shared" si="1292"/>
        <v>P4</v>
      </c>
      <c r="BZ1072" s="25">
        <f t="shared" si="1244"/>
        <v>-1</v>
      </c>
      <c r="CA1072" s="24"/>
      <c r="CB1072" s="24"/>
      <c r="CC1072" s="20">
        <f>IF(BY1072="-","-",_xlfn.XLOOKUP(BY1072,ABNT5101!$B$4:$B$9,ABNT5101!$C$4:$C$9))</f>
        <v>7.5</v>
      </c>
      <c r="CD1072" s="24">
        <f>IF(BY1072="-","-",_xlfn.XLOOKUP(BY1072,ABNT5101!$B$4:$B$9,ABNT5101!$D$4:$D$9))</f>
        <v>1.5</v>
      </c>
      <c r="CE1072" s="20" t="str">
        <f t="shared" si="1245"/>
        <v>NÃO ATENDE</v>
      </c>
      <c r="CF1072" s="20" t="str">
        <f t="shared" si="1246"/>
        <v>NÃO ATENDE</v>
      </c>
      <c r="CG1072" s="20" t="str">
        <f t="shared" si="1040"/>
        <v>NÃO ATENDE</v>
      </c>
      <c r="CH1072" s="26" t="e">
        <f>_xlfn.XLOOKUP(CI1072,'Banco de dados'!$B:$B,'Banco de dados'!$D:$D)</f>
        <v>#N/A</v>
      </c>
      <c r="CI1072" s="27"/>
      <c r="CJ1072" s="26" t="e">
        <f>_xlfn.XLOOKUP(CI1072,'Banco de dados'!$B:$B,'Banco de dados'!$E:$E)</f>
        <v>#N/A</v>
      </c>
      <c r="CK1072" s="26"/>
      <c r="CL1072" s="26" t="e">
        <f>IF(CK1072="-","-",_xlfn.XLOOKUP(CK1072,'Banco de dados'!$B:$B,'Banco de dados'!$E:$E))</f>
        <v>#N/A</v>
      </c>
      <c r="CM1072" s="28">
        <v>1</v>
      </c>
      <c r="CN1072" s="26" t="e">
        <f>_xlfn.XLOOKUP(CI1072,'Banco de dados'!$B:$B,'Banco de dados'!$H:$H)</f>
        <v>#N/A</v>
      </c>
      <c r="CO1072" s="26" t="e">
        <f t="array" aca="1" ref="CO1072" ca="1">_xludf.XLOOKUP(CK1072,'Banco de dados'!$B:$B,'Banco de dados'!$H:$H)</f>
        <v>#NAME?</v>
      </c>
      <c r="CP1072" s="26" t="e">
        <f t="array" aca="1" ref="CP1072" ca="1">_xludf.XLOOKUP(CI1072,'Banco de dados'!$B:$B,'Banco de dados'!$F:$F)</f>
        <v>#NAME?</v>
      </c>
      <c r="CQ1072" s="26" t="e">
        <f t="array" aca="1" ref="CQ1072" ca="1">_xludf.XLOOKUP(CK1072,'Banco de dados'!$B:$B,'Banco de dados'!$F:$F)</f>
        <v>#NAME?</v>
      </c>
      <c r="CR1072" s="27">
        <v>0</v>
      </c>
      <c r="CS1072" s="27"/>
      <c r="CT1072" s="26" t="str">
        <f>IF(AG1072=0.5,"Suporte",IF(AND(AG1072&gt;='Braços de IP'!$B$9,AG1072&lt;='Braços de IP'!$D$9),'Braços de IP'!$E$9,IF(AND(AG1072&gt;='Braços de IP'!$B$10,AG1072&lt;='Braços de IP'!$D$10),'Braços de IP'!$E$10,IF(AND(AG1072&gt;='Braços de IP'!$B$11,AG1072&lt;='Braços de IP'!$D$11),'Braços de IP'!$E$11,IF(AND(AG1072&gt;='Braços de IP'!$B$12,AG1072&lt;='Braços de IP'!$D$12),'Braços de IP'!$E$12,IF(AND(AG1072&gt;='Braços de IP'!$B$13,AG1072&lt;='Braços de IP'!$D$13),'Braços de IP'!$E$13,IF(AND(AG1072&gt;='Braços de IP'!$B$14,AG1072&lt;='Braços de IP'!$D$14),'Braços de IP'!$E$14,"ERRO")))))))</f>
        <v>Médio I</v>
      </c>
      <c r="CU1072" s="27"/>
      <c r="CV1072" s="26" t="str">
        <f>IF($CU1072="","",VLOOKUP($CU1072,'Braços de IP'!$E$9:$I$15,2,0))</f>
        <v/>
      </c>
      <c r="CW1072" s="29" t="str">
        <f>IF($CU1072="","",VLOOKUP($CU1072,'Braços de IP'!$E$9:$I$15,5,0))</f>
        <v/>
      </c>
      <c r="CX1072" s="26"/>
      <c r="CY1072" s="26"/>
      <c r="CZ1072" s="26"/>
      <c r="DA1072" s="26"/>
      <c r="DB1072" s="26"/>
      <c r="DC1072" s="26"/>
      <c r="DD1072" s="30">
        <v>46.5</v>
      </c>
      <c r="DE1072" s="31">
        <v>150</v>
      </c>
      <c r="DF1072" s="30">
        <v>196.5</v>
      </c>
      <c r="DG1072" s="32">
        <v>0.69</v>
      </c>
      <c r="DH1072" s="34" t="s">
        <v>710</v>
      </c>
      <c r="DI1072" s="35"/>
      <c r="DJ1072" s="16"/>
      <c r="DK1072" s="16" t="s">
        <v>144</v>
      </c>
      <c r="DL1072" s="16"/>
      <c r="DM1072" s="36">
        <v>0.69</v>
      </c>
    </row>
    <row r="1073" spans="1:118" ht="15.75" customHeight="1" x14ac:dyDescent="0.25">
      <c r="B1073" s="16">
        <v>271</v>
      </c>
      <c r="C1073" s="16" t="s">
        <v>174</v>
      </c>
      <c r="D1073" s="16" t="s">
        <v>754</v>
      </c>
      <c r="E1073" s="16">
        <v>-8.0458130000000008</v>
      </c>
      <c r="F1073" s="16">
        <v>-34.914375</v>
      </c>
      <c r="G1073" s="16" t="s">
        <v>157</v>
      </c>
      <c r="H1073" s="17" t="s">
        <v>136</v>
      </c>
      <c r="I1073" s="16" t="s">
        <v>136</v>
      </c>
      <c r="J1073" s="17" t="s">
        <v>137</v>
      </c>
      <c r="K1073" s="18">
        <v>72</v>
      </c>
      <c r="L1073" s="17" t="s">
        <v>138</v>
      </c>
      <c r="M1073" s="17">
        <v>0</v>
      </c>
      <c r="N1073" s="16">
        <f t="shared" ref="N1073:N1162" si="1301">K1073*AE1073*2</f>
        <v>144</v>
      </c>
      <c r="O1073" s="17">
        <v>1</v>
      </c>
      <c r="P1073" s="17">
        <v>0</v>
      </c>
      <c r="Q1073" s="17">
        <v>4.07</v>
      </c>
      <c r="R1073" s="16"/>
      <c r="S1073" s="16"/>
      <c r="T1073" s="16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 t="s">
        <v>139</v>
      </c>
      <c r="AB1073" s="17" t="s">
        <v>169</v>
      </c>
      <c r="AC1073" s="17">
        <v>25.96</v>
      </c>
      <c r="AD1073" s="17">
        <v>6.92</v>
      </c>
      <c r="AE1073" s="17">
        <v>1</v>
      </c>
      <c r="AF1073" s="17">
        <v>0.55000000000000004</v>
      </c>
      <c r="AG1073" s="17">
        <v>1.49</v>
      </c>
      <c r="AH1073" s="17">
        <f t="shared" si="1283"/>
        <v>0.94</v>
      </c>
      <c r="AI1073" s="17" t="s">
        <v>136</v>
      </c>
      <c r="AJ1073" s="17" t="s">
        <v>136</v>
      </c>
      <c r="AK1073" s="17" t="s">
        <v>141</v>
      </c>
      <c r="AL1073" s="17">
        <f t="shared" ref="AL1073:AL1162" si="1302">IF(AA1073="Unilateral",2*AE1073,IF(AA1073="Bilateral Alternada",3*AE1073,IF(AA1073="Bilateral Frontal",4*AE1073,IF(AA1073="Canteiro Central",2*AE1073,"erro"))))</f>
        <v>2</v>
      </c>
      <c r="AM1073" s="17"/>
      <c r="AN1073" s="17"/>
      <c r="AO1073" s="17">
        <v>0</v>
      </c>
      <c r="AP1073" s="17">
        <v>0</v>
      </c>
      <c r="AQ1073" s="17">
        <v>0</v>
      </c>
      <c r="AR1073" s="17" t="s">
        <v>136</v>
      </c>
      <c r="AS1073" s="19">
        <f t="shared" si="1233"/>
        <v>0</v>
      </c>
      <c r="AT1073" s="19"/>
      <c r="AU1073" s="19">
        <f>VLOOKUP(G1073,ABNT5101!$I$3:$J$9,2)</f>
        <v>7.5</v>
      </c>
      <c r="AV1073" s="19">
        <f>VLOOKUP(G1073,ABNT5101!$I$3:$M$9,5)</f>
        <v>0.18</v>
      </c>
      <c r="AW1073" s="17" t="str">
        <f>_xlfn.XLOOKUP(G1073,ABNT5101!I:I,ABNT5101!L:L)</f>
        <v>-</v>
      </c>
      <c r="AX1073" s="17">
        <f>_xlfn.XLOOKUP(G1073,ABNT5101!$I:$I,ABNT5101!M:M)</f>
        <v>0.18</v>
      </c>
      <c r="AY1073" s="17" t="str">
        <f>_xlfn.XLOOKUP(G1073,ABNT5101!$I:$I,ABNT5101!N:N)</f>
        <v>-</v>
      </c>
      <c r="AZ1073" s="17">
        <f>_xlfn.XLOOKUP(G1073,ABNT5101!$I:$I,ABNT5101!O:O)</f>
        <v>16</v>
      </c>
      <c r="BA1073" s="20" t="str">
        <f t="shared" si="1234"/>
        <v>NÃO ATENDE</v>
      </c>
      <c r="BB1073" s="21">
        <f t="shared" ref="BB1073:BC1073" si="1303">BE1073/AU1073-1</f>
        <v>-1</v>
      </c>
      <c r="BC1073" s="21">
        <f t="shared" si="1303"/>
        <v>-1</v>
      </c>
      <c r="BD1073" s="21" t="str">
        <f t="shared" si="1236"/>
        <v>-</v>
      </c>
      <c r="BE1073" s="22"/>
      <c r="BF1073" s="22"/>
      <c r="BG1073" s="22"/>
      <c r="BH1073" s="22"/>
      <c r="BI1073" s="23"/>
      <c r="BJ1073" s="22"/>
      <c r="BK1073" s="20" t="str">
        <f t="shared" si="1237"/>
        <v>NÃO ATENDE</v>
      </c>
      <c r="BL1073" s="20" t="str">
        <f t="shared" si="1238"/>
        <v>NÃO ATENDE</v>
      </c>
      <c r="BM1073" s="20" t="str">
        <f t="shared" si="1239"/>
        <v>NÃO ATENDE</v>
      </c>
      <c r="BN1073" s="20" t="str">
        <f t="shared" si="1240"/>
        <v>ATENDE</v>
      </c>
      <c r="BO1073" s="24" t="str">
        <f t="shared" si="1241"/>
        <v>C5</v>
      </c>
      <c r="BP1073" s="24" t="str">
        <f t="shared" ref="BP1073:BP1126" si="1304">I1073</f>
        <v>-</v>
      </c>
      <c r="BQ1073" s="25" t="e">
        <f t="shared" si="1060"/>
        <v>#VALUE!</v>
      </c>
      <c r="BR1073" s="22"/>
      <c r="BS1073" s="22"/>
      <c r="BT1073" s="24" t="str">
        <f>IF(BP1073="-","-",_xlfn.XLOOKUP(BP1073,ABNT5101!$B$4:$B$9,ABNT5101!$C$4:$C$9))</f>
        <v>-</v>
      </c>
      <c r="BU1073" s="24" t="str">
        <f>IF(BP1073="-","-",_xlfn.XLOOKUP(BP1073,ABNT5101!$B$4:$B$9,ABNT5101!$D$4:$D$9))</f>
        <v>-</v>
      </c>
      <c r="BV1073" s="20" t="str">
        <f t="shared" si="1242"/>
        <v>-</v>
      </c>
      <c r="BW1073" s="20" t="str">
        <f t="shared" si="1061"/>
        <v>-</v>
      </c>
      <c r="BX1073" s="20" t="str">
        <f t="shared" si="1243"/>
        <v>-</v>
      </c>
      <c r="BY1073" s="24" t="s">
        <v>136</v>
      </c>
      <c r="BZ1073" s="25" t="e">
        <f t="shared" si="1244"/>
        <v>#VALUE!</v>
      </c>
      <c r="CA1073" s="24"/>
      <c r="CB1073" s="24"/>
      <c r="CC1073" s="20" t="str">
        <f>IF(BY1073="-","-",_xlfn.XLOOKUP(BY1073,ABNT5101!$B$4:$B$9,ABNT5101!$C$4:$C$9))</f>
        <v>-</v>
      </c>
      <c r="CD1073" s="24" t="str">
        <f>IF(BY1073="-","-",_xlfn.XLOOKUP(BY1073,ABNT5101!$B$4:$B$9,ABNT5101!$D$4:$D$9))</f>
        <v>-</v>
      </c>
      <c r="CE1073" s="20" t="str">
        <f t="shared" si="1245"/>
        <v>-</v>
      </c>
      <c r="CF1073" s="20" t="str">
        <f t="shared" si="1246"/>
        <v>-</v>
      </c>
      <c r="CG1073" s="20" t="str">
        <f t="shared" si="1040"/>
        <v>-</v>
      </c>
      <c r="CH1073" s="26" t="e">
        <f>_xlfn.XLOOKUP(CI1073,'Banco de dados'!$B:$B,'Banco de dados'!$D:$D)</f>
        <v>#N/A</v>
      </c>
      <c r="CI1073" s="27"/>
      <c r="CJ1073" s="26" t="e">
        <f>_xlfn.XLOOKUP(CI1073,'Banco de dados'!$B:$B,'Banco de dados'!$E:$E)</f>
        <v>#N/A</v>
      </c>
      <c r="CK1073" s="26"/>
      <c r="CL1073" s="26" t="e">
        <f>IF(CK1073="-","-",_xlfn.XLOOKUP(CK1073,'Banco de dados'!$B:$B,'Banco de dados'!$E:$E))</f>
        <v>#N/A</v>
      </c>
      <c r="CM1073" s="28">
        <f t="shared" ref="CM1073:CM1327" si="1305">AE1073</f>
        <v>1</v>
      </c>
      <c r="CN1073" s="26" t="e">
        <f>_xlfn.XLOOKUP(CI1073,'Banco de dados'!$B:$B,'Banco de dados'!$H:$H)</f>
        <v>#N/A</v>
      </c>
      <c r="CO1073" s="26" t="e">
        <f t="array" aca="1" ref="CO1073" ca="1">_xludf.XLOOKUP(CK1073,'Banco de dados'!$B:$B,'Banco de dados'!$H:$H)</f>
        <v>#NAME?</v>
      </c>
      <c r="CP1073" s="26" t="e">
        <f t="array" aca="1" ref="CP1073" ca="1">_xludf.XLOOKUP(CI1073,'Banco de dados'!$B:$B,'Banco de dados'!$F:$F)</f>
        <v>#NAME?</v>
      </c>
      <c r="CQ1073" s="26" t="e">
        <f t="array" aca="1" ref="CQ1073" ca="1">_xludf.XLOOKUP(CK1073,'Banco de dados'!$B:$B,'Banco de dados'!$F:$F)</f>
        <v>#NAME?</v>
      </c>
      <c r="CR1073" s="27">
        <v>0</v>
      </c>
      <c r="CS1073" s="27"/>
      <c r="CT1073" s="26" t="str">
        <f>IF(AG1073=0.5,"Suporte",IF(AND(AG1073&gt;='Braços de IP'!$B$9,AG1073&lt;='Braços de IP'!$D$9),'Braços de IP'!$E$9,IF(AND(AG1073&gt;='Braços de IP'!$B$10,AG1073&lt;='Braços de IP'!$D$10),'Braços de IP'!$E$10,IF(AND(AG1073&gt;='Braços de IP'!$B$11,AG1073&lt;='Braços de IP'!$D$11),'Braços de IP'!$E$11,IF(AND(AG1073&gt;='Braços de IP'!$B$12,AG1073&lt;='Braços de IP'!$D$12),'Braços de IP'!$E$12,IF(AND(AG1073&gt;='Braços de IP'!$B$13,AG1073&lt;='Braços de IP'!$D$13),'Braços de IP'!$E$13,IF(AND(AG1073&gt;='Braços de IP'!$B$14,AG1073&lt;='Braços de IP'!$D$14),'Braços de IP'!$E$14,"ERRO")))))))</f>
        <v>Curto II</v>
      </c>
      <c r="CU1073" s="27"/>
      <c r="CV1073" s="26" t="str">
        <f>IF($CU1073="","",VLOOKUP($CU1073,'Braços de IP'!$E$9:$I$15,2,0))</f>
        <v/>
      </c>
      <c r="CW1073" s="29" t="str">
        <f>IF($CU1073="","",VLOOKUP($CU1073,'Braços de IP'!$E$9:$I$15,5,0))</f>
        <v/>
      </c>
      <c r="CX1073" s="26"/>
      <c r="CY1073" s="26"/>
      <c r="CZ1073" s="26"/>
      <c r="DA1073" s="26"/>
      <c r="DB1073" s="26"/>
      <c r="DC1073" s="26"/>
      <c r="DD1073" s="30" t="e">
        <f t="shared" ref="DD1073:DD1327" si="1306">CN1073</f>
        <v>#N/A</v>
      </c>
      <c r="DE1073" s="31">
        <f t="shared" ref="DE1073:DE1327" si="1307">K1073</f>
        <v>72</v>
      </c>
      <c r="DF1073" s="30" t="e">
        <f t="shared" ref="DF1073:DF1327" si="1308">SUM(DD1073:DE1073)*CM1073</f>
        <v>#N/A</v>
      </c>
      <c r="DG1073" s="32" t="e">
        <f t="shared" ref="DG1073:DG1327" si="1309">1-DD1073/DE1073</f>
        <v>#N/A</v>
      </c>
      <c r="DH1073" s="33"/>
      <c r="DI1073" s="34"/>
      <c r="DJ1073" s="35"/>
      <c r="DK1073" s="16" t="s">
        <v>144</v>
      </c>
      <c r="DL1073" s="16"/>
      <c r="DN1073" s="36" t="e">
        <f t="shared" ref="DN1073:DN1162" si="1310">((K1073+L1073)-CN1073)/(K1073+L1073)</f>
        <v>#VALUE!</v>
      </c>
    </row>
    <row r="1074" spans="1:118" ht="15.75" customHeight="1" x14ac:dyDescent="0.25">
      <c r="B1074" s="16">
        <v>271</v>
      </c>
      <c r="C1074" s="16" t="s">
        <v>174</v>
      </c>
      <c r="D1074" s="16" t="s">
        <v>754</v>
      </c>
      <c r="E1074" s="16">
        <v>-8.0458130000000008</v>
      </c>
      <c r="F1074" s="16">
        <v>-34.914375</v>
      </c>
      <c r="G1074" s="16" t="s">
        <v>157</v>
      </c>
      <c r="H1074" s="17" t="s">
        <v>136</v>
      </c>
      <c r="I1074" s="16" t="s">
        <v>136</v>
      </c>
      <c r="J1074" s="17" t="s">
        <v>137</v>
      </c>
      <c r="K1074" s="18">
        <v>72</v>
      </c>
      <c r="L1074" s="17" t="s">
        <v>138</v>
      </c>
      <c r="M1074" s="17">
        <v>0</v>
      </c>
      <c r="N1074" s="16">
        <f t="shared" si="1301"/>
        <v>144</v>
      </c>
      <c r="O1074" s="17">
        <v>1</v>
      </c>
      <c r="P1074" s="17">
        <v>0</v>
      </c>
      <c r="Q1074" s="17">
        <v>4.07</v>
      </c>
      <c r="R1074" s="16"/>
      <c r="S1074" s="16"/>
      <c r="T1074" s="16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 t="s">
        <v>139</v>
      </c>
      <c r="AB1074" s="17" t="s">
        <v>169</v>
      </c>
      <c r="AC1074" s="17">
        <v>25.96</v>
      </c>
      <c r="AD1074" s="17">
        <v>6.92</v>
      </c>
      <c r="AE1074" s="17">
        <v>1</v>
      </c>
      <c r="AF1074" s="17">
        <v>0.55000000000000004</v>
      </c>
      <c r="AG1074" s="17">
        <v>1.49</v>
      </c>
      <c r="AH1074" s="17">
        <f t="shared" si="1283"/>
        <v>0.94</v>
      </c>
      <c r="AI1074" s="17" t="s">
        <v>136</v>
      </c>
      <c r="AJ1074" s="17" t="s">
        <v>136</v>
      </c>
      <c r="AK1074" s="17" t="s">
        <v>141</v>
      </c>
      <c r="AL1074" s="17">
        <f t="shared" si="1302"/>
        <v>2</v>
      </c>
      <c r="AM1074" s="17"/>
      <c r="AN1074" s="17"/>
      <c r="AO1074" s="17">
        <v>0</v>
      </c>
      <c r="AP1074" s="17">
        <v>0</v>
      </c>
      <c r="AQ1074" s="17">
        <v>0</v>
      </c>
      <c r="AR1074" s="17" t="s">
        <v>136</v>
      </c>
      <c r="AS1074" s="19">
        <f t="shared" si="1233"/>
        <v>0</v>
      </c>
      <c r="AT1074" s="19"/>
      <c r="AU1074" s="19">
        <f>VLOOKUP(G1074,ABNT5101!$I$3:$J$9,2)</f>
        <v>7.5</v>
      </c>
      <c r="AV1074" s="19">
        <f>VLOOKUP(G1074,ABNT5101!$I$3:$M$9,5)</f>
        <v>0.18</v>
      </c>
      <c r="AW1074" s="17" t="str">
        <f>_xlfn.XLOOKUP(G1074,ABNT5101!I:I,ABNT5101!L:L)</f>
        <v>-</v>
      </c>
      <c r="AX1074" s="17">
        <f>_xlfn.XLOOKUP(G1074,ABNT5101!$I:$I,ABNT5101!M:M)</f>
        <v>0.18</v>
      </c>
      <c r="AY1074" s="17" t="str">
        <f>_xlfn.XLOOKUP(G1074,ABNT5101!$I:$I,ABNT5101!N:N)</f>
        <v>-</v>
      </c>
      <c r="AZ1074" s="17">
        <f>_xlfn.XLOOKUP(G1074,ABNT5101!$I:$I,ABNT5101!O:O)</f>
        <v>16</v>
      </c>
      <c r="BA1074" s="20" t="str">
        <f t="shared" si="1234"/>
        <v>NÃO ATENDE</v>
      </c>
      <c r="BB1074" s="21">
        <f t="shared" ref="BB1074:BC1074" si="1311">BE1074/AU1074-1</f>
        <v>-1</v>
      </c>
      <c r="BC1074" s="21">
        <f t="shared" si="1311"/>
        <v>-1</v>
      </c>
      <c r="BD1074" s="21" t="str">
        <f t="shared" si="1236"/>
        <v>-</v>
      </c>
      <c r="BE1074" s="22"/>
      <c r="BF1074" s="22"/>
      <c r="BG1074" s="22"/>
      <c r="BH1074" s="22"/>
      <c r="BI1074" s="23"/>
      <c r="BJ1074" s="22"/>
      <c r="BK1074" s="20" t="str">
        <f t="shared" si="1237"/>
        <v>NÃO ATENDE</v>
      </c>
      <c r="BL1074" s="20" t="str">
        <f t="shared" si="1238"/>
        <v>NÃO ATENDE</v>
      </c>
      <c r="BM1074" s="20" t="str">
        <f t="shared" si="1239"/>
        <v>NÃO ATENDE</v>
      </c>
      <c r="BN1074" s="20" t="str">
        <f t="shared" si="1240"/>
        <v>ATENDE</v>
      </c>
      <c r="BO1074" s="24" t="str">
        <f t="shared" si="1241"/>
        <v>C5</v>
      </c>
      <c r="BP1074" s="24" t="str">
        <f t="shared" si="1304"/>
        <v>-</v>
      </c>
      <c r="BQ1074" s="25" t="e">
        <f t="shared" si="1060"/>
        <v>#VALUE!</v>
      </c>
      <c r="BR1074" s="22"/>
      <c r="BS1074" s="22"/>
      <c r="BT1074" s="24" t="str">
        <f>IF(BP1074="-","-",_xlfn.XLOOKUP(BP1074,ABNT5101!$B$4:$B$9,ABNT5101!$C$4:$C$9))</f>
        <v>-</v>
      </c>
      <c r="BU1074" s="24" t="str">
        <f>IF(BP1074="-","-",_xlfn.XLOOKUP(BP1074,ABNT5101!$B$4:$B$9,ABNT5101!$D$4:$D$9))</f>
        <v>-</v>
      </c>
      <c r="BV1074" s="20" t="str">
        <f t="shared" si="1242"/>
        <v>-</v>
      </c>
      <c r="BW1074" s="20" t="str">
        <f t="shared" si="1061"/>
        <v>-</v>
      </c>
      <c r="BX1074" s="20" t="str">
        <f t="shared" si="1243"/>
        <v>-</v>
      </c>
      <c r="BY1074" s="24" t="s">
        <v>136</v>
      </c>
      <c r="BZ1074" s="25" t="e">
        <f t="shared" si="1244"/>
        <v>#VALUE!</v>
      </c>
      <c r="CA1074" s="24"/>
      <c r="CB1074" s="24"/>
      <c r="CC1074" s="20" t="str">
        <f>IF(BY1074="-","-",_xlfn.XLOOKUP(BY1074,ABNT5101!$B$4:$B$9,ABNT5101!$C$4:$C$9))</f>
        <v>-</v>
      </c>
      <c r="CD1074" s="24" t="str">
        <f>IF(BY1074="-","-",_xlfn.XLOOKUP(BY1074,ABNT5101!$B$4:$B$9,ABNT5101!$D$4:$D$9))</f>
        <v>-</v>
      </c>
      <c r="CE1074" s="20" t="str">
        <f t="shared" si="1245"/>
        <v>-</v>
      </c>
      <c r="CF1074" s="20" t="str">
        <f t="shared" si="1246"/>
        <v>-</v>
      </c>
      <c r="CG1074" s="20" t="str">
        <f t="shared" si="1040"/>
        <v>-</v>
      </c>
      <c r="CH1074" s="26" t="e">
        <f>_xlfn.XLOOKUP(CI1074,'Banco de dados'!$B:$B,'Banco de dados'!$D:$D)</f>
        <v>#N/A</v>
      </c>
      <c r="CI1074" s="27"/>
      <c r="CJ1074" s="26" t="e">
        <f>_xlfn.XLOOKUP(CI1074,'Banco de dados'!$B:$B,'Banco de dados'!$E:$E)</f>
        <v>#N/A</v>
      </c>
      <c r="CK1074" s="26"/>
      <c r="CL1074" s="26" t="e">
        <f>IF(CK1074="-","-",_xlfn.XLOOKUP(CK1074,'Banco de dados'!$B:$B,'Banco de dados'!$E:$E))</f>
        <v>#N/A</v>
      </c>
      <c r="CM1074" s="28">
        <f t="shared" si="1305"/>
        <v>1</v>
      </c>
      <c r="CN1074" s="26" t="e">
        <f>_xlfn.XLOOKUP(CI1074,'Banco de dados'!$B:$B,'Banco de dados'!$H:$H)</f>
        <v>#N/A</v>
      </c>
      <c r="CO1074" s="26" t="e">
        <f t="array" aca="1" ref="CO1074" ca="1">_xludf.XLOOKUP(CK1074,'Banco de dados'!$B:$B,'Banco de dados'!$H:$H)</f>
        <v>#NAME?</v>
      </c>
      <c r="CP1074" s="26" t="e">
        <f t="array" aca="1" ref="CP1074" ca="1">_xludf.XLOOKUP(CI1074,'Banco de dados'!$B:$B,'Banco de dados'!$F:$F)</f>
        <v>#NAME?</v>
      </c>
      <c r="CQ1074" s="26" t="e">
        <f t="array" aca="1" ref="CQ1074" ca="1">_xludf.XLOOKUP(CK1074,'Banco de dados'!$B:$B,'Banco de dados'!$F:$F)</f>
        <v>#NAME?</v>
      </c>
      <c r="CR1074" s="27">
        <v>0</v>
      </c>
      <c r="CS1074" s="27"/>
      <c r="CT1074" s="26" t="str">
        <f>IF(AG1074=0.5,"Suporte",IF(AND(AG1074&gt;='Braços de IP'!$B$9,AG1074&lt;='Braços de IP'!$D$9),'Braços de IP'!$E$9,IF(AND(AG1074&gt;='Braços de IP'!$B$10,AG1074&lt;='Braços de IP'!$D$10),'Braços de IP'!$E$10,IF(AND(AG1074&gt;='Braços de IP'!$B$11,AG1074&lt;='Braços de IP'!$D$11),'Braços de IP'!$E$11,IF(AND(AG1074&gt;='Braços de IP'!$B$12,AG1074&lt;='Braços de IP'!$D$12),'Braços de IP'!$E$12,IF(AND(AG1074&gt;='Braços de IP'!$B$13,AG1074&lt;='Braços de IP'!$D$13),'Braços de IP'!$E$13,IF(AND(AG1074&gt;='Braços de IP'!$B$14,AG1074&lt;='Braços de IP'!$D$14),'Braços de IP'!$E$14,"ERRO")))))))</f>
        <v>Curto II</v>
      </c>
      <c r="CU1074" s="27"/>
      <c r="CV1074" s="26" t="str">
        <f>IF($CU1074="","",VLOOKUP($CU1074,'Braços de IP'!$E$9:$I$15,2,0))</f>
        <v/>
      </c>
      <c r="CW1074" s="29" t="str">
        <f>IF($CU1074="","",VLOOKUP($CU1074,'Braços de IP'!$E$9:$I$15,5,0))</f>
        <v/>
      </c>
      <c r="CX1074" s="26"/>
      <c r="CY1074" s="26"/>
      <c r="CZ1074" s="26"/>
      <c r="DA1074" s="26"/>
      <c r="DB1074" s="26"/>
      <c r="DC1074" s="26"/>
      <c r="DD1074" s="30" t="e">
        <f t="shared" si="1306"/>
        <v>#N/A</v>
      </c>
      <c r="DE1074" s="31">
        <f t="shared" si="1307"/>
        <v>72</v>
      </c>
      <c r="DF1074" s="30" t="e">
        <f t="shared" si="1308"/>
        <v>#N/A</v>
      </c>
      <c r="DG1074" s="32" t="e">
        <f t="shared" si="1309"/>
        <v>#N/A</v>
      </c>
      <c r="DH1074" s="33"/>
      <c r="DI1074" s="34"/>
      <c r="DJ1074" s="35"/>
      <c r="DK1074" s="16" t="s">
        <v>144</v>
      </c>
      <c r="DL1074" s="16"/>
      <c r="DN1074" s="36" t="e">
        <f t="shared" si="1310"/>
        <v>#VALUE!</v>
      </c>
    </row>
    <row r="1075" spans="1:118" ht="15.75" customHeight="1" x14ac:dyDescent="0.25">
      <c r="B1075" s="16">
        <v>271</v>
      </c>
      <c r="C1075" s="16" t="s">
        <v>174</v>
      </c>
      <c r="D1075" s="16" t="s">
        <v>754</v>
      </c>
      <c r="E1075" s="16">
        <v>-8.0458130000000008</v>
      </c>
      <c r="F1075" s="16">
        <v>-34.914375</v>
      </c>
      <c r="G1075" s="16" t="s">
        <v>157</v>
      </c>
      <c r="H1075" s="17" t="s">
        <v>136</v>
      </c>
      <c r="I1075" s="16" t="s">
        <v>136</v>
      </c>
      <c r="J1075" s="17" t="s">
        <v>137</v>
      </c>
      <c r="K1075" s="18">
        <v>72</v>
      </c>
      <c r="L1075" s="17" t="s">
        <v>138</v>
      </c>
      <c r="M1075" s="17">
        <v>0</v>
      </c>
      <c r="N1075" s="16">
        <f t="shared" si="1301"/>
        <v>144</v>
      </c>
      <c r="O1075" s="17">
        <v>1</v>
      </c>
      <c r="P1075" s="17">
        <v>0</v>
      </c>
      <c r="Q1075" s="17">
        <v>4.07</v>
      </c>
      <c r="R1075" s="16"/>
      <c r="S1075" s="16"/>
      <c r="T1075" s="16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 t="s">
        <v>139</v>
      </c>
      <c r="AB1075" s="17" t="s">
        <v>169</v>
      </c>
      <c r="AC1075" s="17">
        <v>25.96</v>
      </c>
      <c r="AD1075" s="17">
        <v>6.92</v>
      </c>
      <c r="AE1075" s="17">
        <v>1</v>
      </c>
      <c r="AF1075" s="17">
        <v>0.55000000000000004</v>
      </c>
      <c r="AG1075" s="17">
        <v>1.49</v>
      </c>
      <c r="AH1075" s="17">
        <f t="shared" si="1283"/>
        <v>0.94</v>
      </c>
      <c r="AI1075" s="17" t="s">
        <v>136</v>
      </c>
      <c r="AJ1075" s="17" t="s">
        <v>136</v>
      </c>
      <c r="AK1075" s="17" t="s">
        <v>141</v>
      </c>
      <c r="AL1075" s="17">
        <f t="shared" si="1302"/>
        <v>2</v>
      </c>
      <c r="AM1075" s="17"/>
      <c r="AN1075" s="17"/>
      <c r="AO1075" s="17">
        <v>0</v>
      </c>
      <c r="AP1075" s="17">
        <v>0</v>
      </c>
      <c r="AQ1075" s="17">
        <v>0</v>
      </c>
      <c r="AR1075" s="17" t="s">
        <v>136</v>
      </c>
      <c r="AS1075" s="19">
        <f t="shared" si="1233"/>
        <v>0</v>
      </c>
      <c r="AT1075" s="19"/>
      <c r="AU1075" s="19">
        <f>VLOOKUP(G1075,ABNT5101!$I$3:$J$9,2)</f>
        <v>7.5</v>
      </c>
      <c r="AV1075" s="19">
        <f>VLOOKUP(G1075,ABNT5101!$I$3:$M$9,5)</f>
        <v>0.18</v>
      </c>
      <c r="AW1075" s="17" t="str">
        <f>_xlfn.XLOOKUP(G1075,ABNT5101!I:I,ABNT5101!L:L)</f>
        <v>-</v>
      </c>
      <c r="AX1075" s="17">
        <f>_xlfn.XLOOKUP(G1075,ABNT5101!$I:$I,ABNT5101!M:M)</f>
        <v>0.18</v>
      </c>
      <c r="AY1075" s="17" t="str">
        <f>_xlfn.XLOOKUP(G1075,ABNT5101!$I:$I,ABNT5101!N:N)</f>
        <v>-</v>
      </c>
      <c r="AZ1075" s="17">
        <f>_xlfn.XLOOKUP(G1075,ABNT5101!$I:$I,ABNT5101!O:O)</f>
        <v>16</v>
      </c>
      <c r="BA1075" s="20" t="str">
        <f t="shared" si="1234"/>
        <v>NÃO ATENDE</v>
      </c>
      <c r="BB1075" s="21">
        <f t="shared" ref="BB1075:BC1075" si="1312">BE1075/AU1075-1</f>
        <v>-1</v>
      </c>
      <c r="BC1075" s="21">
        <f t="shared" si="1312"/>
        <v>-1</v>
      </c>
      <c r="BD1075" s="21" t="str">
        <f t="shared" si="1236"/>
        <v>-</v>
      </c>
      <c r="BE1075" s="22"/>
      <c r="BF1075" s="22"/>
      <c r="BG1075" s="22"/>
      <c r="BH1075" s="22"/>
      <c r="BI1075" s="23"/>
      <c r="BJ1075" s="22"/>
      <c r="BK1075" s="20" t="str">
        <f t="shared" si="1237"/>
        <v>NÃO ATENDE</v>
      </c>
      <c r="BL1075" s="20" t="str">
        <f t="shared" si="1238"/>
        <v>NÃO ATENDE</v>
      </c>
      <c r="BM1075" s="20" t="str">
        <f t="shared" si="1239"/>
        <v>NÃO ATENDE</v>
      </c>
      <c r="BN1075" s="20" t="str">
        <f t="shared" si="1240"/>
        <v>ATENDE</v>
      </c>
      <c r="BO1075" s="24" t="str">
        <f t="shared" si="1241"/>
        <v>C5</v>
      </c>
      <c r="BP1075" s="24" t="str">
        <f t="shared" si="1304"/>
        <v>-</v>
      </c>
      <c r="BQ1075" s="25" t="e">
        <f t="shared" si="1060"/>
        <v>#VALUE!</v>
      </c>
      <c r="BR1075" s="22"/>
      <c r="BS1075" s="22"/>
      <c r="BT1075" s="24" t="str">
        <f>IF(BP1075="-","-",_xlfn.XLOOKUP(BP1075,ABNT5101!$B$4:$B$9,ABNT5101!$C$4:$C$9))</f>
        <v>-</v>
      </c>
      <c r="BU1075" s="24" t="str">
        <f>IF(BP1075="-","-",_xlfn.XLOOKUP(BP1075,ABNT5101!$B$4:$B$9,ABNT5101!$D$4:$D$9))</f>
        <v>-</v>
      </c>
      <c r="BV1075" s="20" t="str">
        <f t="shared" si="1242"/>
        <v>-</v>
      </c>
      <c r="BW1075" s="20" t="str">
        <f t="shared" si="1061"/>
        <v>-</v>
      </c>
      <c r="BX1075" s="20" t="str">
        <f t="shared" si="1243"/>
        <v>-</v>
      </c>
      <c r="BY1075" s="24" t="s">
        <v>136</v>
      </c>
      <c r="BZ1075" s="25" t="e">
        <f t="shared" si="1244"/>
        <v>#VALUE!</v>
      </c>
      <c r="CA1075" s="24"/>
      <c r="CB1075" s="24"/>
      <c r="CC1075" s="20" t="str">
        <f>IF(BY1075="-","-",_xlfn.XLOOKUP(BY1075,ABNT5101!$B$4:$B$9,ABNT5101!$C$4:$C$9))</f>
        <v>-</v>
      </c>
      <c r="CD1075" s="24" t="str">
        <f>IF(BY1075="-","-",_xlfn.XLOOKUP(BY1075,ABNT5101!$B$4:$B$9,ABNT5101!$D$4:$D$9))</f>
        <v>-</v>
      </c>
      <c r="CE1075" s="20" t="str">
        <f t="shared" si="1245"/>
        <v>-</v>
      </c>
      <c r="CF1075" s="20" t="str">
        <f t="shared" si="1246"/>
        <v>-</v>
      </c>
      <c r="CG1075" s="20" t="str">
        <f t="shared" si="1040"/>
        <v>-</v>
      </c>
      <c r="CH1075" s="26" t="e">
        <f>_xlfn.XLOOKUP(CI1075,'Banco de dados'!$B:$B,'Banco de dados'!$D:$D)</f>
        <v>#N/A</v>
      </c>
      <c r="CI1075" s="27"/>
      <c r="CJ1075" s="26" t="e">
        <f>_xlfn.XLOOKUP(CI1075,'Banco de dados'!$B:$B,'Banco de dados'!$E:$E)</f>
        <v>#N/A</v>
      </c>
      <c r="CK1075" s="26"/>
      <c r="CL1075" s="26" t="e">
        <f>IF(CK1075="-","-",_xlfn.XLOOKUP(CK1075,'Banco de dados'!$B:$B,'Banco de dados'!$E:$E))</f>
        <v>#N/A</v>
      </c>
      <c r="CM1075" s="28">
        <f t="shared" si="1305"/>
        <v>1</v>
      </c>
      <c r="CN1075" s="26" t="e">
        <f>_xlfn.XLOOKUP(CI1075,'Banco de dados'!$B:$B,'Banco de dados'!$H:$H)</f>
        <v>#N/A</v>
      </c>
      <c r="CO1075" s="26" t="e">
        <f t="array" aca="1" ref="CO1075" ca="1">_xludf.XLOOKUP(CK1075,'Banco de dados'!$B:$B,'Banco de dados'!$H:$H)</f>
        <v>#NAME?</v>
      </c>
      <c r="CP1075" s="26" t="e">
        <f t="array" aca="1" ref="CP1075" ca="1">_xludf.XLOOKUP(CI1075,'Banco de dados'!$B:$B,'Banco de dados'!$F:$F)</f>
        <v>#NAME?</v>
      </c>
      <c r="CQ1075" s="26" t="e">
        <f t="array" aca="1" ref="CQ1075" ca="1">_xludf.XLOOKUP(CK1075,'Banco de dados'!$B:$B,'Banco de dados'!$F:$F)</f>
        <v>#NAME?</v>
      </c>
      <c r="CR1075" s="27">
        <v>0</v>
      </c>
      <c r="CS1075" s="27"/>
      <c r="CT1075" s="26" t="str">
        <f>IF(AG1075=0.5,"Suporte",IF(AND(AG1075&gt;='Braços de IP'!$B$9,AG1075&lt;='Braços de IP'!$D$9),'Braços de IP'!$E$9,IF(AND(AG1075&gt;='Braços de IP'!$B$10,AG1075&lt;='Braços de IP'!$D$10),'Braços de IP'!$E$10,IF(AND(AG1075&gt;='Braços de IP'!$B$11,AG1075&lt;='Braços de IP'!$D$11),'Braços de IP'!$E$11,IF(AND(AG1075&gt;='Braços de IP'!$B$12,AG1075&lt;='Braços de IP'!$D$12),'Braços de IP'!$E$12,IF(AND(AG1075&gt;='Braços de IP'!$B$13,AG1075&lt;='Braços de IP'!$D$13),'Braços de IP'!$E$13,IF(AND(AG1075&gt;='Braços de IP'!$B$14,AG1075&lt;='Braços de IP'!$D$14),'Braços de IP'!$E$14,"ERRO")))))))</f>
        <v>Curto II</v>
      </c>
      <c r="CU1075" s="27"/>
      <c r="CV1075" s="26" t="str">
        <f>IF($CU1075="","",VLOOKUP($CU1075,'Braços de IP'!$E$9:$I$15,2,0))</f>
        <v/>
      </c>
      <c r="CW1075" s="29" t="str">
        <f>IF($CU1075="","",VLOOKUP($CU1075,'Braços de IP'!$E$9:$I$15,5,0))</f>
        <v/>
      </c>
      <c r="CX1075" s="26"/>
      <c r="CY1075" s="26"/>
      <c r="CZ1075" s="26"/>
      <c r="DA1075" s="26"/>
      <c r="DB1075" s="26"/>
      <c r="DC1075" s="26"/>
      <c r="DD1075" s="30" t="e">
        <f t="shared" si="1306"/>
        <v>#N/A</v>
      </c>
      <c r="DE1075" s="31">
        <f t="shared" si="1307"/>
        <v>72</v>
      </c>
      <c r="DF1075" s="30" t="e">
        <f t="shared" si="1308"/>
        <v>#N/A</v>
      </c>
      <c r="DG1075" s="32" t="e">
        <f t="shared" si="1309"/>
        <v>#N/A</v>
      </c>
      <c r="DH1075" s="33"/>
      <c r="DI1075" s="34"/>
      <c r="DJ1075" s="35"/>
      <c r="DK1075" s="16" t="s">
        <v>144</v>
      </c>
      <c r="DL1075" s="16"/>
      <c r="DN1075" s="36" t="e">
        <f t="shared" si="1310"/>
        <v>#VALUE!</v>
      </c>
    </row>
    <row r="1076" spans="1:118" ht="15.75" customHeight="1" x14ac:dyDescent="0.25">
      <c r="B1076" s="16">
        <v>272</v>
      </c>
      <c r="C1076" s="16" t="s">
        <v>174</v>
      </c>
      <c r="D1076" s="16" t="s">
        <v>755</v>
      </c>
      <c r="E1076" s="16">
        <v>-8.0529740000000007</v>
      </c>
      <c r="F1076" s="16">
        <v>-34.921695999999997</v>
      </c>
      <c r="G1076" s="16" t="s">
        <v>157</v>
      </c>
      <c r="H1076" s="17" t="s">
        <v>136</v>
      </c>
      <c r="I1076" s="16" t="s">
        <v>136</v>
      </c>
      <c r="J1076" s="17" t="s">
        <v>137</v>
      </c>
      <c r="K1076" s="18">
        <v>50</v>
      </c>
      <c r="L1076" s="17" t="s">
        <v>138</v>
      </c>
      <c r="M1076" s="17">
        <v>0</v>
      </c>
      <c r="N1076" s="16">
        <f t="shared" si="1301"/>
        <v>100</v>
      </c>
      <c r="O1076" s="17">
        <v>1</v>
      </c>
      <c r="P1076" s="17">
        <v>0</v>
      </c>
      <c r="Q1076" s="17">
        <v>7</v>
      </c>
      <c r="R1076" s="16"/>
      <c r="S1076" s="16"/>
      <c r="T1076" s="16">
        <v>0</v>
      </c>
      <c r="U1076" s="17">
        <v>0</v>
      </c>
      <c r="V1076" s="17">
        <v>0</v>
      </c>
      <c r="W1076" s="17">
        <v>0</v>
      </c>
      <c r="X1076" s="17">
        <v>0</v>
      </c>
      <c r="Y1076" s="17">
        <v>0</v>
      </c>
      <c r="Z1076" s="17">
        <v>0</v>
      </c>
      <c r="AA1076" s="17" t="s">
        <v>139</v>
      </c>
      <c r="AB1076" s="17" t="s">
        <v>140</v>
      </c>
      <c r="AC1076" s="17">
        <v>31.33</v>
      </c>
      <c r="AD1076" s="17">
        <v>5.53</v>
      </c>
      <c r="AE1076" s="17">
        <v>1</v>
      </c>
      <c r="AF1076" s="17">
        <v>0.72</v>
      </c>
      <c r="AG1076" s="17">
        <v>1.54</v>
      </c>
      <c r="AH1076" s="17">
        <f t="shared" si="1283"/>
        <v>0.82000000000000006</v>
      </c>
      <c r="AI1076" s="17" t="s">
        <v>136</v>
      </c>
      <c r="AJ1076" s="17" t="s">
        <v>136</v>
      </c>
      <c r="AK1076" s="17" t="s">
        <v>141</v>
      </c>
      <c r="AL1076" s="17">
        <f t="shared" si="1302"/>
        <v>2</v>
      </c>
      <c r="AM1076" s="17"/>
      <c r="AN1076" s="17"/>
      <c r="AO1076" s="17">
        <v>0</v>
      </c>
      <c r="AP1076" s="17">
        <v>0</v>
      </c>
      <c r="AQ1076" s="17">
        <v>0</v>
      </c>
      <c r="AR1076" s="17" t="s">
        <v>136</v>
      </c>
      <c r="AS1076" s="19">
        <f t="shared" si="1233"/>
        <v>0</v>
      </c>
      <c r="AT1076" s="19"/>
      <c r="AU1076" s="19">
        <f>VLOOKUP(G1076,ABNT5101!$I$3:$J$9,2)</f>
        <v>7.5</v>
      </c>
      <c r="AV1076" s="19">
        <f>VLOOKUP(G1076,ABNT5101!$I$3:$M$9,5)</f>
        <v>0.18</v>
      </c>
      <c r="AW1076" s="17" t="str">
        <f>_xlfn.XLOOKUP(G1076,ABNT5101!I:I,ABNT5101!L:L)</f>
        <v>-</v>
      </c>
      <c r="AX1076" s="17">
        <f>_xlfn.XLOOKUP(G1076,ABNT5101!$I:$I,ABNT5101!M:M)</f>
        <v>0.18</v>
      </c>
      <c r="AY1076" s="17" t="str">
        <f>_xlfn.XLOOKUP(G1076,ABNT5101!$I:$I,ABNT5101!N:N)</f>
        <v>-</v>
      </c>
      <c r="AZ1076" s="17">
        <f>_xlfn.XLOOKUP(G1076,ABNT5101!$I:$I,ABNT5101!O:O)</f>
        <v>16</v>
      </c>
      <c r="BA1076" s="20" t="str">
        <f t="shared" si="1234"/>
        <v>NÃO ATENDE</v>
      </c>
      <c r="BB1076" s="21">
        <f t="shared" ref="BB1076:BC1076" si="1313">BE1076/AU1076-1</f>
        <v>-1</v>
      </c>
      <c r="BC1076" s="21">
        <f t="shared" si="1313"/>
        <v>-1</v>
      </c>
      <c r="BD1076" s="21" t="str">
        <f t="shared" si="1236"/>
        <v>-</v>
      </c>
      <c r="BE1076" s="49"/>
      <c r="BF1076" s="49"/>
      <c r="BG1076" s="22"/>
      <c r="BH1076" s="22"/>
      <c r="BI1076" s="23"/>
      <c r="BJ1076" s="22"/>
      <c r="BK1076" s="20" t="str">
        <f t="shared" si="1237"/>
        <v>NÃO ATENDE</v>
      </c>
      <c r="BL1076" s="20" t="str">
        <f t="shared" si="1238"/>
        <v>NÃO ATENDE</v>
      </c>
      <c r="BM1076" s="20" t="str">
        <f t="shared" si="1239"/>
        <v>NÃO ATENDE</v>
      </c>
      <c r="BN1076" s="20" t="str">
        <f t="shared" si="1240"/>
        <v>ATENDE</v>
      </c>
      <c r="BO1076" s="24" t="str">
        <f t="shared" si="1241"/>
        <v>C5</v>
      </c>
      <c r="BP1076" s="24" t="str">
        <f t="shared" si="1304"/>
        <v>-</v>
      </c>
      <c r="BQ1076" s="25" t="e">
        <f t="shared" si="1060"/>
        <v>#VALUE!</v>
      </c>
      <c r="BR1076" s="22"/>
      <c r="BS1076" s="22"/>
      <c r="BT1076" s="24" t="str">
        <f>IF(BP1076="-","-",_xlfn.XLOOKUP(BP1076,ABNT5101!$B$4:$B$9,ABNT5101!$C$4:$C$9))</f>
        <v>-</v>
      </c>
      <c r="BU1076" s="24" t="str">
        <f>IF(BP1076="-","-",_xlfn.XLOOKUP(BP1076,ABNT5101!$B$4:$B$9,ABNT5101!$D$4:$D$9))</f>
        <v>-</v>
      </c>
      <c r="BV1076" s="20" t="str">
        <f t="shared" si="1242"/>
        <v>-</v>
      </c>
      <c r="BW1076" s="20" t="str">
        <f t="shared" si="1061"/>
        <v>-</v>
      </c>
      <c r="BX1076" s="20" t="str">
        <f t="shared" si="1243"/>
        <v>-</v>
      </c>
      <c r="BY1076" s="24" t="str">
        <f t="shared" ref="BY1076:BY1123" si="1314">BP1076</f>
        <v>-</v>
      </c>
      <c r="BZ1076" s="25" t="e">
        <f t="shared" si="1244"/>
        <v>#VALUE!</v>
      </c>
      <c r="CA1076" s="24"/>
      <c r="CB1076" s="24"/>
      <c r="CC1076" s="20" t="str">
        <f>IF(BY1076="-","-",_xlfn.XLOOKUP(BY1076,ABNT5101!$B$4:$B$9,ABNT5101!$C$4:$C$9))</f>
        <v>-</v>
      </c>
      <c r="CD1076" s="24" t="str">
        <f>IF(BY1076="-","-",_xlfn.XLOOKUP(BY1076,ABNT5101!$B$4:$B$9,ABNT5101!$D$4:$D$9))</f>
        <v>-</v>
      </c>
      <c r="CE1076" s="20" t="str">
        <f t="shared" si="1245"/>
        <v>-</v>
      </c>
      <c r="CF1076" s="20" t="str">
        <f t="shared" si="1246"/>
        <v>-</v>
      </c>
      <c r="CG1076" s="20" t="str">
        <f t="shared" si="1040"/>
        <v>-</v>
      </c>
      <c r="CH1076" s="26" t="e">
        <f>_xlfn.XLOOKUP(CI1076,'Banco de dados'!$B:$B,'Banco de dados'!$D:$D)</f>
        <v>#N/A</v>
      </c>
      <c r="CI1076" s="50"/>
      <c r="CJ1076" s="26" t="e">
        <f>_xlfn.XLOOKUP(CI1076,'Banco de dados'!$B:$B,'Banco de dados'!$E:$E)</f>
        <v>#N/A</v>
      </c>
      <c r="CK1076" s="26"/>
      <c r="CL1076" s="26" t="e">
        <f>IF(CK1076="-","-",_xlfn.XLOOKUP(CK1076,'Banco de dados'!$B:$B,'Banco de dados'!$E:$E))</f>
        <v>#N/A</v>
      </c>
      <c r="CM1076" s="28">
        <f t="shared" si="1305"/>
        <v>1</v>
      </c>
      <c r="CN1076" s="26" t="e">
        <f>_xlfn.XLOOKUP(CI1076,'Banco de dados'!$B:$B,'Banco de dados'!$H:$H)</f>
        <v>#N/A</v>
      </c>
      <c r="CO1076" s="26" t="e">
        <f t="array" aca="1" ref="CO1076" ca="1">_xludf.XLOOKUP(CK1076,'Banco de dados'!$B:$B,'Banco de dados'!$H:$H)</f>
        <v>#NAME?</v>
      </c>
      <c r="CP1076" s="26" t="e">
        <f t="array" aca="1" ref="CP1076" ca="1">_xludf.XLOOKUP(CI1076,'Banco de dados'!$B:$B,'Banco de dados'!$F:$F)</f>
        <v>#NAME?</v>
      </c>
      <c r="CQ1076" s="26" t="e">
        <f t="array" aca="1" ref="CQ1076" ca="1">_xludf.XLOOKUP(CK1076,'Banco de dados'!$B:$B,'Banco de dados'!$F:$F)</f>
        <v>#NAME?</v>
      </c>
      <c r="CR1076" s="27">
        <v>0</v>
      </c>
      <c r="CS1076" s="27"/>
      <c r="CT1076" s="26" t="str">
        <f>IF(AG1076=0.5,"Suporte",IF(AND(AG1076&gt;='Braços de IP'!$B$9,AG1076&lt;='Braços de IP'!$D$9),'Braços de IP'!$E$9,IF(AND(AG1076&gt;='Braços de IP'!$B$10,AG1076&lt;='Braços de IP'!$D$10),'Braços de IP'!$E$10,IF(AND(AG1076&gt;='Braços de IP'!$B$11,AG1076&lt;='Braços de IP'!$D$11),'Braços de IP'!$E$11,IF(AND(AG1076&gt;='Braços de IP'!$B$12,AG1076&lt;='Braços de IP'!$D$12),'Braços de IP'!$E$12,IF(AND(AG1076&gt;='Braços de IP'!$B$13,AG1076&lt;='Braços de IP'!$D$13),'Braços de IP'!$E$13,IF(AND(AG1076&gt;='Braços de IP'!$B$14,AG1076&lt;='Braços de IP'!$D$14),'Braços de IP'!$E$14,"ERRO")))))))</f>
        <v>Médio I</v>
      </c>
      <c r="CU1076" s="27"/>
      <c r="CV1076" s="26" t="str">
        <f>IF($CU1076="","",VLOOKUP($CU1076,'Braços de IP'!$E$9:$I$15,2,0))</f>
        <v/>
      </c>
      <c r="CW1076" s="29" t="str">
        <f>IF($CU1076="","",VLOOKUP($CU1076,'Braços de IP'!$E$9:$I$15,5,0))</f>
        <v/>
      </c>
      <c r="CX1076" s="26"/>
      <c r="CY1076" s="26"/>
      <c r="CZ1076" s="26"/>
      <c r="DA1076" s="26"/>
      <c r="DB1076" s="26"/>
      <c r="DC1076" s="26"/>
      <c r="DD1076" s="30" t="e">
        <f t="shared" si="1306"/>
        <v>#N/A</v>
      </c>
      <c r="DE1076" s="31">
        <f t="shared" si="1307"/>
        <v>50</v>
      </c>
      <c r="DF1076" s="30" t="e">
        <f t="shared" si="1308"/>
        <v>#N/A</v>
      </c>
      <c r="DG1076" s="32" t="e">
        <f t="shared" si="1309"/>
        <v>#N/A</v>
      </c>
      <c r="DH1076" s="33"/>
      <c r="DI1076" s="34"/>
      <c r="DJ1076" s="35"/>
      <c r="DK1076" s="16" t="s">
        <v>144</v>
      </c>
      <c r="DL1076" s="16"/>
      <c r="DN1076" s="36" t="e">
        <f t="shared" si="1310"/>
        <v>#VALUE!</v>
      </c>
    </row>
    <row r="1077" spans="1:118" ht="15.75" customHeight="1" x14ac:dyDescent="0.25">
      <c r="B1077" s="16">
        <v>272</v>
      </c>
      <c r="C1077" s="16" t="s">
        <v>174</v>
      </c>
      <c r="D1077" s="16" t="s">
        <v>755</v>
      </c>
      <c r="E1077" s="16">
        <v>-8.0529740000000007</v>
      </c>
      <c r="F1077" s="16">
        <v>-34.921695999999997</v>
      </c>
      <c r="G1077" s="16" t="s">
        <v>157</v>
      </c>
      <c r="H1077" s="17" t="s">
        <v>136</v>
      </c>
      <c r="I1077" s="16" t="s">
        <v>136</v>
      </c>
      <c r="J1077" s="17" t="s">
        <v>137</v>
      </c>
      <c r="K1077" s="18">
        <v>50</v>
      </c>
      <c r="L1077" s="17" t="s">
        <v>138</v>
      </c>
      <c r="M1077" s="17">
        <v>0</v>
      </c>
      <c r="N1077" s="16">
        <f t="shared" si="1301"/>
        <v>100</v>
      </c>
      <c r="O1077" s="17">
        <v>1</v>
      </c>
      <c r="P1077" s="17">
        <v>0</v>
      </c>
      <c r="Q1077" s="17">
        <v>7</v>
      </c>
      <c r="R1077" s="16"/>
      <c r="S1077" s="16"/>
      <c r="T1077" s="16">
        <v>0</v>
      </c>
      <c r="U1077" s="17">
        <v>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 t="s">
        <v>139</v>
      </c>
      <c r="AB1077" s="17" t="s">
        <v>140</v>
      </c>
      <c r="AC1077" s="17">
        <v>31.33</v>
      </c>
      <c r="AD1077" s="17">
        <v>5.53</v>
      </c>
      <c r="AE1077" s="17">
        <v>1</v>
      </c>
      <c r="AF1077" s="17">
        <v>0.72</v>
      </c>
      <c r="AG1077" s="17">
        <v>1.54</v>
      </c>
      <c r="AH1077" s="17">
        <f t="shared" si="1283"/>
        <v>0.82000000000000006</v>
      </c>
      <c r="AI1077" s="17" t="s">
        <v>136</v>
      </c>
      <c r="AJ1077" s="17" t="s">
        <v>136</v>
      </c>
      <c r="AK1077" s="17" t="s">
        <v>141</v>
      </c>
      <c r="AL1077" s="17">
        <f t="shared" si="1302"/>
        <v>2</v>
      </c>
      <c r="AM1077" s="17"/>
      <c r="AN1077" s="17"/>
      <c r="AO1077" s="17">
        <v>0</v>
      </c>
      <c r="AP1077" s="17">
        <v>0</v>
      </c>
      <c r="AQ1077" s="17">
        <v>0</v>
      </c>
      <c r="AR1077" s="17" t="s">
        <v>136</v>
      </c>
      <c r="AS1077" s="19">
        <f t="shared" si="1233"/>
        <v>0</v>
      </c>
      <c r="AT1077" s="19"/>
      <c r="AU1077" s="19">
        <f>VLOOKUP(G1077,ABNT5101!$I$3:$J$9,2)</f>
        <v>7.5</v>
      </c>
      <c r="AV1077" s="19">
        <f>VLOOKUP(G1077,ABNT5101!$I$3:$M$9,5)</f>
        <v>0.18</v>
      </c>
      <c r="AW1077" s="17" t="str">
        <f>_xlfn.XLOOKUP(G1077,ABNT5101!I:I,ABNT5101!L:L)</f>
        <v>-</v>
      </c>
      <c r="AX1077" s="17">
        <f>_xlfn.XLOOKUP(G1077,ABNT5101!$I:$I,ABNT5101!M:M)</f>
        <v>0.18</v>
      </c>
      <c r="AY1077" s="17" t="str">
        <f>_xlfn.XLOOKUP(G1077,ABNT5101!$I:$I,ABNT5101!N:N)</f>
        <v>-</v>
      </c>
      <c r="AZ1077" s="17">
        <f>_xlfn.XLOOKUP(G1077,ABNT5101!$I:$I,ABNT5101!O:O)</f>
        <v>16</v>
      </c>
      <c r="BA1077" s="20" t="str">
        <f t="shared" si="1234"/>
        <v>NÃO ATENDE</v>
      </c>
      <c r="BB1077" s="21">
        <f t="shared" ref="BB1077:BC1077" si="1315">BE1077/AU1077-1</f>
        <v>-1</v>
      </c>
      <c r="BC1077" s="21">
        <f t="shared" si="1315"/>
        <v>-1</v>
      </c>
      <c r="BD1077" s="21" t="str">
        <f t="shared" si="1236"/>
        <v>-</v>
      </c>
      <c r="BE1077" s="49"/>
      <c r="BF1077" s="49"/>
      <c r="BG1077" s="22"/>
      <c r="BH1077" s="22"/>
      <c r="BI1077" s="23"/>
      <c r="BJ1077" s="22"/>
      <c r="BK1077" s="20" t="str">
        <f t="shared" si="1237"/>
        <v>NÃO ATENDE</v>
      </c>
      <c r="BL1077" s="20" t="str">
        <f t="shared" si="1238"/>
        <v>NÃO ATENDE</v>
      </c>
      <c r="BM1077" s="20" t="str">
        <f t="shared" si="1239"/>
        <v>NÃO ATENDE</v>
      </c>
      <c r="BN1077" s="20" t="str">
        <f t="shared" si="1240"/>
        <v>ATENDE</v>
      </c>
      <c r="BO1077" s="24" t="str">
        <f t="shared" si="1241"/>
        <v>C5</v>
      </c>
      <c r="BP1077" s="24" t="str">
        <f t="shared" si="1304"/>
        <v>-</v>
      </c>
      <c r="BQ1077" s="25" t="e">
        <f t="shared" si="1060"/>
        <v>#VALUE!</v>
      </c>
      <c r="BR1077" s="22"/>
      <c r="BS1077" s="22"/>
      <c r="BT1077" s="24" t="str">
        <f>IF(BP1077="-","-",_xlfn.XLOOKUP(BP1077,ABNT5101!$B$4:$B$9,ABNT5101!$C$4:$C$9))</f>
        <v>-</v>
      </c>
      <c r="BU1077" s="24" t="str">
        <f>IF(BP1077="-","-",_xlfn.XLOOKUP(BP1077,ABNT5101!$B$4:$B$9,ABNT5101!$D$4:$D$9))</f>
        <v>-</v>
      </c>
      <c r="BV1077" s="20" t="str">
        <f t="shared" si="1242"/>
        <v>-</v>
      </c>
      <c r="BW1077" s="20" t="str">
        <f t="shared" si="1061"/>
        <v>-</v>
      </c>
      <c r="BX1077" s="20" t="str">
        <f t="shared" si="1243"/>
        <v>-</v>
      </c>
      <c r="BY1077" s="24" t="str">
        <f t="shared" si="1314"/>
        <v>-</v>
      </c>
      <c r="BZ1077" s="25" t="e">
        <f t="shared" si="1244"/>
        <v>#VALUE!</v>
      </c>
      <c r="CA1077" s="24"/>
      <c r="CB1077" s="24"/>
      <c r="CC1077" s="20" t="str">
        <f>IF(BY1077="-","-",_xlfn.XLOOKUP(BY1077,ABNT5101!$B$4:$B$9,ABNT5101!$C$4:$C$9))</f>
        <v>-</v>
      </c>
      <c r="CD1077" s="24" t="str">
        <f>IF(BY1077="-","-",_xlfn.XLOOKUP(BY1077,ABNT5101!$B$4:$B$9,ABNT5101!$D$4:$D$9))</f>
        <v>-</v>
      </c>
      <c r="CE1077" s="20" t="str">
        <f t="shared" si="1245"/>
        <v>-</v>
      </c>
      <c r="CF1077" s="20" t="str">
        <f t="shared" si="1246"/>
        <v>-</v>
      </c>
      <c r="CG1077" s="20" t="str">
        <f t="shared" si="1040"/>
        <v>-</v>
      </c>
      <c r="CH1077" s="26" t="e">
        <f>_xlfn.XLOOKUP(CI1077,'Banco de dados'!$B:$B,'Banco de dados'!$D:$D)</f>
        <v>#N/A</v>
      </c>
      <c r="CI1077" s="50"/>
      <c r="CJ1077" s="26" t="e">
        <f>_xlfn.XLOOKUP(CI1077,'Banco de dados'!$B:$B,'Banco de dados'!$E:$E)</f>
        <v>#N/A</v>
      </c>
      <c r="CK1077" s="26"/>
      <c r="CL1077" s="26" t="e">
        <f>IF(CK1077="-","-",_xlfn.XLOOKUP(CK1077,'Banco de dados'!$B:$B,'Banco de dados'!$E:$E))</f>
        <v>#N/A</v>
      </c>
      <c r="CM1077" s="28">
        <f t="shared" si="1305"/>
        <v>1</v>
      </c>
      <c r="CN1077" s="26" t="e">
        <f>_xlfn.XLOOKUP(CI1077,'Banco de dados'!$B:$B,'Banco de dados'!$H:$H)</f>
        <v>#N/A</v>
      </c>
      <c r="CO1077" s="26" t="e">
        <f t="array" aca="1" ref="CO1077" ca="1">_xludf.XLOOKUP(CK1077,'Banco de dados'!$B:$B,'Banco de dados'!$H:$H)</f>
        <v>#NAME?</v>
      </c>
      <c r="CP1077" s="26" t="e">
        <f t="array" aca="1" ref="CP1077" ca="1">_xludf.XLOOKUP(CI1077,'Banco de dados'!$B:$B,'Banco de dados'!$F:$F)</f>
        <v>#NAME?</v>
      </c>
      <c r="CQ1077" s="26" t="e">
        <f t="array" aca="1" ref="CQ1077" ca="1">_xludf.XLOOKUP(CK1077,'Banco de dados'!$B:$B,'Banco de dados'!$F:$F)</f>
        <v>#NAME?</v>
      </c>
      <c r="CR1077" s="27">
        <v>0</v>
      </c>
      <c r="CS1077" s="27"/>
      <c r="CT1077" s="26" t="str">
        <f>IF(AG1077=0.5,"Suporte",IF(AND(AG1077&gt;='Braços de IP'!$B$9,AG1077&lt;='Braços de IP'!$D$9),'Braços de IP'!$E$9,IF(AND(AG1077&gt;='Braços de IP'!$B$10,AG1077&lt;='Braços de IP'!$D$10),'Braços de IP'!$E$10,IF(AND(AG1077&gt;='Braços de IP'!$B$11,AG1077&lt;='Braços de IP'!$D$11),'Braços de IP'!$E$11,IF(AND(AG1077&gt;='Braços de IP'!$B$12,AG1077&lt;='Braços de IP'!$D$12),'Braços de IP'!$E$12,IF(AND(AG1077&gt;='Braços de IP'!$B$13,AG1077&lt;='Braços de IP'!$D$13),'Braços de IP'!$E$13,IF(AND(AG1077&gt;='Braços de IP'!$B$14,AG1077&lt;='Braços de IP'!$D$14),'Braços de IP'!$E$14,"ERRO")))))))</f>
        <v>Médio I</v>
      </c>
      <c r="CU1077" s="27"/>
      <c r="CV1077" s="26" t="str">
        <f>IF($CU1077="","",VLOOKUP($CU1077,'Braços de IP'!$E$9:$I$15,2,0))</f>
        <v/>
      </c>
      <c r="CW1077" s="29" t="str">
        <f>IF($CU1077="","",VLOOKUP($CU1077,'Braços de IP'!$E$9:$I$15,5,0))</f>
        <v/>
      </c>
      <c r="CX1077" s="26"/>
      <c r="CY1077" s="26"/>
      <c r="CZ1077" s="26"/>
      <c r="DA1077" s="26"/>
      <c r="DB1077" s="26"/>
      <c r="DC1077" s="26"/>
      <c r="DD1077" s="30" t="e">
        <f t="shared" si="1306"/>
        <v>#N/A</v>
      </c>
      <c r="DE1077" s="31">
        <f t="shared" si="1307"/>
        <v>50</v>
      </c>
      <c r="DF1077" s="30" t="e">
        <f t="shared" si="1308"/>
        <v>#N/A</v>
      </c>
      <c r="DG1077" s="32" t="e">
        <f t="shared" si="1309"/>
        <v>#N/A</v>
      </c>
      <c r="DH1077" s="33"/>
      <c r="DI1077" s="34"/>
      <c r="DJ1077" s="35"/>
      <c r="DK1077" s="16" t="s">
        <v>144</v>
      </c>
      <c r="DL1077" s="16"/>
      <c r="DN1077" s="36" t="e">
        <f t="shared" si="1310"/>
        <v>#VALUE!</v>
      </c>
    </row>
    <row r="1078" spans="1:118" ht="15.75" customHeight="1" x14ac:dyDescent="0.25">
      <c r="B1078" s="16">
        <v>272</v>
      </c>
      <c r="C1078" s="16" t="s">
        <v>174</v>
      </c>
      <c r="D1078" s="16" t="s">
        <v>755</v>
      </c>
      <c r="E1078" s="16">
        <v>-8.0529740000000007</v>
      </c>
      <c r="F1078" s="16">
        <v>-34.921695999999997</v>
      </c>
      <c r="G1078" s="16" t="s">
        <v>157</v>
      </c>
      <c r="H1078" s="17" t="s">
        <v>136</v>
      </c>
      <c r="I1078" s="16" t="s">
        <v>136</v>
      </c>
      <c r="J1078" s="17" t="s">
        <v>137</v>
      </c>
      <c r="K1078" s="18">
        <v>50</v>
      </c>
      <c r="L1078" s="17" t="s">
        <v>138</v>
      </c>
      <c r="M1078" s="17">
        <v>0</v>
      </c>
      <c r="N1078" s="16">
        <f t="shared" si="1301"/>
        <v>100</v>
      </c>
      <c r="O1078" s="17">
        <v>1</v>
      </c>
      <c r="P1078" s="17">
        <v>0</v>
      </c>
      <c r="Q1078" s="17">
        <v>7</v>
      </c>
      <c r="R1078" s="16"/>
      <c r="S1078" s="16"/>
      <c r="T1078" s="16">
        <v>0</v>
      </c>
      <c r="U1078" s="17">
        <v>0</v>
      </c>
      <c r="V1078" s="17">
        <v>0</v>
      </c>
      <c r="W1078" s="17">
        <v>0</v>
      </c>
      <c r="X1078" s="17">
        <v>0</v>
      </c>
      <c r="Y1078" s="17">
        <v>0</v>
      </c>
      <c r="Z1078" s="17">
        <v>0</v>
      </c>
      <c r="AA1078" s="17" t="s">
        <v>139</v>
      </c>
      <c r="AB1078" s="17" t="s">
        <v>140</v>
      </c>
      <c r="AC1078" s="17">
        <v>31.33</v>
      </c>
      <c r="AD1078" s="17">
        <v>5.53</v>
      </c>
      <c r="AE1078" s="17">
        <v>1</v>
      </c>
      <c r="AF1078" s="17">
        <v>0.72</v>
      </c>
      <c r="AG1078" s="17">
        <v>1.54</v>
      </c>
      <c r="AH1078" s="17">
        <f t="shared" si="1283"/>
        <v>0.82000000000000006</v>
      </c>
      <c r="AI1078" s="17" t="s">
        <v>136</v>
      </c>
      <c r="AJ1078" s="17" t="s">
        <v>136</v>
      </c>
      <c r="AK1078" s="17" t="s">
        <v>141</v>
      </c>
      <c r="AL1078" s="17">
        <f t="shared" si="1302"/>
        <v>2</v>
      </c>
      <c r="AM1078" s="17"/>
      <c r="AN1078" s="17"/>
      <c r="AO1078" s="17">
        <v>0</v>
      </c>
      <c r="AP1078" s="17">
        <v>0</v>
      </c>
      <c r="AQ1078" s="17">
        <v>0</v>
      </c>
      <c r="AR1078" s="17" t="s">
        <v>136</v>
      </c>
      <c r="AS1078" s="19">
        <f t="shared" si="1233"/>
        <v>0</v>
      </c>
      <c r="AT1078" s="19"/>
      <c r="AU1078" s="19">
        <f>VLOOKUP(G1078,ABNT5101!$I$3:$J$9,2)</f>
        <v>7.5</v>
      </c>
      <c r="AV1078" s="19">
        <f>VLOOKUP(G1078,ABNT5101!$I$3:$M$9,5)</f>
        <v>0.18</v>
      </c>
      <c r="AW1078" s="17" t="str">
        <f>_xlfn.XLOOKUP(G1078,ABNT5101!I:I,ABNT5101!L:L)</f>
        <v>-</v>
      </c>
      <c r="AX1078" s="17">
        <f>_xlfn.XLOOKUP(G1078,ABNT5101!$I:$I,ABNT5101!M:M)</f>
        <v>0.18</v>
      </c>
      <c r="AY1078" s="17" t="str">
        <f>_xlfn.XLOOKUP(G1078,ABNT5101!$I:$I,ABNT5101!N:N)</f>
        <v>-</v>
      </c>
      <c r="AZ1078" s="17">
        <f>_xlfn.XLOOKUP(G1078,ABNT5101!$I:$I,ABNT5101!O:O)</f>
        <v>16</v>
      </c>
      <c r="BA1078" s="20" t="str">
        <f t="shared" si="1234"/>
        <v>NÃO ATENDE</v>
      </c>
      <c r="BB1078" s="21">
        <f t="shared" ref="BB1078:BC1078" si="1316">BE1078/AU1078-1</f>
        <v>-1</v>
      </c>
      <c r="BC1078" s="21">
        <f t="shared" si="1316"/>
        <v>-1</v>
      </c>
      <c r="BD1078" s="21" t="str">
        <f t="shared" si="1236"/>
        <v>-</v>
      </c>
      <c r="BE1078" s="49"/>
      <c r="BF1078" s="49"/>
      <c r="BG1078" s="22"/>
      <c r="BH1078" s="22"/>
      <c r="BI1078" s="23"/>
      <c r="BJ1078" s="22"/>
      <c r="BK1078" s="20" t="str">
        <f t="shared" si="1237"/>
        <v>NÃO ATENDE</v>
      </c>
      <c r="BL1078" s="20" t="str">
        <f t="shared" si="1238"/>
        <v>NÃO ATENDE</v>
      </c>
      <c r="BM1078" s="20" t="str">
        <f t="shared" si="1239"/>
        <v>NÃO ATENDE</v>
      </c>
      <c r="BN1078" s="20" t="str">
        <f t="shared" si="1240"/>
        <v>ATENDE</v>
      </c>
      <c r="BO1078" s="24" t="str">
        <f t="shared" si="1241"/>
        <v>C5</v>
      </c>
      <c r="BP1078" s="24" t="str">
        <f t="shared" si="1304"/>
        <v>-</v>
      </c>
      <c r="BQ1078" s="25" t="e">
        <f t="shared" si="1060"/>
        <v>#VALUE!</v>
      </c>
      <c r="BR1078" s="22"/>
      <c r="BS1078" s="22"/>
      <c r="BT1078" s="24" t="str">
        <f>IF(BP1078="-","-",_xlfn.XLOOKUP(BP1078,ABNT5101!$B$4:$B$9,ABNT5101!$C$4:$C$9))</f>
        <v>-</v>
      </c>
      <c r="BU1078" s="24" t="str">
        <f>IF(BP1078="-","-",_xlfn.XLOOKUP(BP1078,ABNT5101!$B$4:$B$9,ABNT5101!$D$4:$D$9))</f>
        <v>-</v>
      </c>
      <c r="BV1078" s="20" t="str">
        <f t="shared" si="1242"/>
        <v>-</v>
      </c>
      <c r="BW1078" s="20" t="str">
        <f t="shared" si="1061"/>
        <v>-</v>
      </c>
      <c r="BX1078" s="20" t="str">
        <f t="shared" si="1243"/>
        <v>-</v>
      </c>
      <c r="BY1078" s="24" t="str">
        <f t="shared" si="1314"/>
        <v>-</v>
      </c>
      <c r="BZ1078" s="25" t="e">
        <f t="shared" si="1244"/>
        <v>#VALUE!</v>
      </c>
      <c r="CA1078" s="24"/>
      <c r="CB1078" s="24"/>
      <c r="CC1078" s="20" t="str">
        <f>IF(BY1078="-","-",_xlfn.XLOOKUP(BY1078,ABNT5101!$B$4:$B$9,ABNT5101!$C$4:$C$9))</f>
        <v>-</v>
      </c>
      <c r="CD1078" s="24" t="str">
        <f>IF(BY1078="-","-",_xlfn.XLOOKUP(BY1078,ABNT5101!$B$4:$B$9,ABNT5101!$D$4:$D$9))</f>
        <v>-</v>
      </c>
      <c r="CE1078" s="20" t="str">
        <f t="shared" si="1245"/>
        <v>-</v>
      </c>
      <c r="CF1078" s="20" t="str">
        <f t="shared" si="1246"/>
        <v>-</v>
      </c>
      <c r="CG1078" s="20" t="str">
        <f t="shared" si="1040"/>
        <v>-</v>
      </c>
      <c r="CH1078" s="26" t="e">
        <f>_xlfn.XLOOKUP(CI1078,'Banco de dados'!$B:$B,'Banco de dados'!$D:$D)</f>
        <v>#N/A</v>
      </c>
      <c r="CI1078" s="50"/>
      <c r="CJ1078" s="26" t="e">
        <f>_xlfn.XLOOKUP(CI1078,'Banco de dados'!$B:$B,'Banco de dados'!$E:$E)</f>
        <v>#N/A</v>
      </c>
      <c r="CK1078" s="26"/>
      <c r="CL1078" s="26" t="e">
        <f>IF(CK1078="-","-",_xlfn.XLOOKUP(CK1078,'Banco de dados'!$B:$B,'Banco de dados'!$E:$E))</f>
        <v>#N/A</v>
      </c>
      <c r="CM1078" s="28">
        <f t="shared" si="1305"/>
        <v>1</v>
      </c>
      <c r="CN1078" s="26" t="e">
        <f>_xlfn.XLOOKUP(CI1078,'Banco de dados'!$B:$B,'Banco de dados'!$H:$H)</f>
        <v>#N/A</v>
      </c>
      <c r="CO1078" s="26" t="e">
        <f t="array" aca="1" ref="CO1078" ca="1">_xludf.XLOOKUP(CK1078,'Banco de dados'!$B:$B,'Banco de dados'!$H:$H)</f>
        <v>#NAME?</v>
      </c>
      <c r="CP1078" s="26" t="e">
        <f t="array" aca="1" ref="CP1078" ca="1">_xludf.XLOOKUP(CI1078,'Banco de dados'!$B:$B,'Banco de dados'!$F:$F)</f>
        <v>#NAME?</v>
      </c>
      <c r="CQ1078" s="26" t="e">
        <f t="array" aca="1" ref="CQ1078" ca="1">_xludf.XLOOKUP(CK1078,'Banco de dados'!$B:$B,'Banco de dados'!$F:$F)</f>
        <v>#NAME?</v>
      </c>
      <c r="CR1078" s="27">
        <v>0</v>
      </c>
      <c r="CS1078" s="27"/>
      <c r="CT1078" s="26" t="str">
        <f>IF(AG1078=0.5,"Suporte",IF(AND(AG1078&gt;='Braços de IP'!$B$9,AG1078&lt;='Braços de IP'!$D$9),'Braços de IP'!$E$9,IF(AND(AG1078&gt;='Braços de IP'!$B$10,AG1078&lt;='Braços de IP'!$D$10),'Braços de IP'!$E$10,IF(AND(AG1078&gt;='Braços de IP'!$B$11,AG1078&lt;='Braços de IP'!$D$11),'Braços de IP'!$E$11,IF(AND(AG1078&gt;='Braços de IP'!$B$12,AG1078&lt;='Braços de IP'!$D$12),'Braços de IP'!$E$12,IF(AND(AG1078&gt;='Braços de IP'!$B$13,AG1078&lt;='Braços de IP'!$D$13),'Braços de IP'!$E$13,IF(AND(AG1078&gt;='Braços de IP'!$B$14,AG1078&lt;='Braços de IP'!$D$14),'Braços de IP'!$E$14,"ERRO")))))))</f>
        <v>Médio I</v>
      </c>
      <c r="CU1078" s="27"/>
      <c r="CV1078" s="26" t="str">
        <f>IF($CU1078="","",VLOOKUP($CU1078,'Braços de IP'!$E$9:$I$15,2,0))</f>
        <v/>
      </c>
      <c r="CW1078" s="29" t="str">
        <f>IF($CU1078="","",VLOOKUP($CU1078,'Braços de IP'!$E$9:$I$15,5,0))</f>
        <v/>
      </c>
      <c r="CX1078" s="26"/>
      <c r="CY1078" s="26"/>
      <c r="CZ1078" s="26"/>
      <c r="DA1078" s="26"/>
      <c r="DB1078" s="26"/>
      <c r="DC1078" s="26"/>
      <c r="DD1078" s="30" t="e">
        <f t="shared" si="1306"/>
        <v>#N/A</v>
      </c>
      <c r="DE1078" s="31">
        <f t="shared" si="1307"/>
        <v>50</v>
      </c>
      <c r="DF1078" s="30" t="e">
        <f t="shared" si="1308"/>
        <v>#N/A</v>
      </c>
      <c r="DG1078" s="32" t="e">
        <f t="shared" si="1309"/>
        <v>#N/A</v>
      </c>
      <c r="DH1078" s="33"/>
      <c r="DI1078" s="34"/>
      <c r="DJ1078" s="35"/>
      <c r="DK1078" s="16" t="s">
        <v>144</v>
      </c>
      <c r="DL1078" s="16"/>
      <c r="DN1078" s="36" t="e">
        <f t="shared" si="1310"/>
        <v>#VALUE!</v>
      </c>
    </row>
    <row r="1079" spans="1:118" ht="15.75" customHeight="1" x14ac:dyDescent="0.25">
      <c r="A1079" s="38" t="s">
        <v>158</v>
      </c>
      <c r="B1079" s="16">
        <v>273</v>
      </c>
      <c r="C1079" s="16" t="s">
        <v>146</v>
      </c>
      <c r="D1079" s="16" t="s">
        <v>756</v>
      </c>
      <c r="E1079" s="16">
        <v>-8.0456230000000009</v>
      </c>
      <c r="F1079" s="16">
        <v>-34.903978000000002</v>
      </c>
      <c r="G1079" s="27" t="s">
        <v>160</v>
      </c>
      <c r="H1079" s="17" t="s">
        <v>136</v>
      </c>
      <c r="I1079" s="16" t="s">
        <v>149</v>
      </c>
      <c r="J1079" s="17" t="s">
        <v>137</v>
      </c>
      <c r="K1079" s="18">
        <v>55</v>
      </c>
      <c r="L1079" s="17" t="s">
        <v>138</v>
      </c>
      <c r="M1079" s="17">
        <v>0</v>
      </c>
      <c r="N1079" s="16">
        <f t="shared" si="1301"/>
        <v>110</v>
      </c>
      <c r="O1079" s="17">
        <v>1</v>
      </c>
      <c r="P1079" s="17">
        <v>2.85</v>
      </c>
      <c r="Q1079" s="17">
        <v>13.7</v>
      </c>
      <c r="R1079" s="16"/>
      <c r="S1079" s="16"/>
      <c r="T1079" s="16">
        <v>0</v>
      </c>
      <c r="U1079" s="17">
        <v>2.95</v>
      </c>
      <c r="V1079" s="17">
        <v>0</v>
      </c>
      <c r="W1079" s="17">
        <v>0</v>
      </c>
      <c r="X1079" s="17">
        <v>0</v>
      </c>
      <c r="Y1079" s="17">
        <v>0</v>
      </c>
      <c r="Z1079" s="17">
        <v>0</v>
      </c>
      <c r="AA1079" s="17" t="s">
        <v>139</v>
      </c>
      <c r="AB1079" s="17" t="s">
        <v>140</v>
      </c>
      <c r="AC1079" s="17">
        <v>30.17</v>
      </c>
      <c r="AD1079" s="17">
        <v>8.1300000000000008</v>
      </c>
      <c r="AE1079" s="17">
        <v>1</v>
      </c>
      <c r="AF1079" s="17">
        <v>3.52</v>
      </c>
      <c r="AG1079" s="17">
        <v>1.1100000000000001</v>
      </c>
      <c r="AH1079" s="17">
        <f t="shared" si="1283"/>
        <v>-2.41</v>
      </c>
      <c r="AI1079" s="17" t="s">
        <v>136</v>
      </c>
      <c r="AJ1079" s="17" t="s">
        <v>136</v>
      </c>
      <c r="AK1079" s="17" t="s">
        <v>141</v>
      </c>
      <c r="AL1079" s="17">
        <f t="shared" si="1302"/>
        <v>2</v>
      </c>
      <c r="AM1079" s="17">
        <v>0</v>
      </c>
      <c r="AN1079" s="17"/>
      <c r="AO1079" s="17">
        <v>0</v>
      </c>
      <c r="AP1079" s="17">
        <v>0</v>
      </c>
      <c r="AQ1079" s="17">
        <v>0</v>
      </c>
      <c r="AR1079" s="17" t="s">
        <v>136</v>
      </c>
      <c r="AS1079" s="19">
        <f t="shared" si="1233"/>
        <v>0</v>
      </c>
      <c r="AT1079" s="19"/>
      <c r="AU1079" s="19">
        <f>VLOOKUP(G1079,ABNT5101!$I$3:$J$9,2)</f>
        <v>10</v>
      </c>
      <c r="AV1079" s="19">
        <f>VLOOKUP(G1079,ABNT5101!$I$3:$M$9,5)</f>
        <v>0.18</v>
      </c>
      <c r="AW1079" s="17" t="str">
        <f>_xlfn.XLOOKUP(G1079,ABNT5101!I:I,ABNT5101!L:L)</f>
        <v>-</v>
      </c>
      <c r="AX1079" s="17">
        <f>_xlfn.XLOOKUP(G1079,ABNT5101!$I:$I,ABNT5101!M:M)</f>
        <v>0.18</v>
      </c>
      <c r="AY1079" s="17" t="str">
        <f>_xlfn.XLOOKUP(G1079,ABNT5101!$I:$I,ABNT5101!N:N)</f>
        <v>-</v>
      </c>
      <c r="AZ1079" s="17">
        <f>_xlfn.XLOOKUP(G1079,ABNT5101!$I:$I,ABNT5101!O:O)</f>
        <v>16</v>
      </c>
      <c r="BA1079" s="20" t="str">
        <f t="shared" si="1234"/>
        <v>ATENDE</v>
      </c>
      <c r="BB1079" s="21">
        <f t="shared" ref="BB1079:BC1079" si="1317">BE1079/AU1079-1</f>
        <v>0.37799999999999989</v>
      </c>
      <c r="BC1079" s="21">
        <f t="shared" si="1317"/>
        <v>0.66666666666666674</v>
      </c>
      <c r="BD1079" s="21" t="str">
        <f t="shared" si="1236"/>
        <v>-</v>
      </c>
      <c r="BE1079" s="49">
        <v>13.78</v>
      </c>
      <c r="BF1079" s="49">
        <v>0.3</v>
      </c>
      <c r="BG1079" s="22"/>
      <c r="BH1079" s="22"/>
      <c r="BI1079" s="23"/>
      <c r="BJ1079" s="22"/>
      <c r="BK1079" s="20" t="str">
        <f t="shared" si="1237"/>
        <v>ATENDE</v>
      </c>
      <c r="BL1079" s="20" t="str">
        <f t="shared" si="1238"/>
        <v>ATENDE</v>
      </c>
      <c r="BM1079" s="20" t="str">
        <f t="shared" si="1239"/>
        <v>ATENDE</v>
      </c>
      <c r="BN1079" s="20" t="str">
        <f t="shared" si="1240"/>
        <v>ATENDE</v>
      </c>
      <c r="BO1079" s="24" t="str">
        <f t="shared" si="1241"/>
        <v>C4</v>
      </c>
      <c r="BP1079" s="24" t="str">
        <f t="shared" si="1304"/>
        <v>P5</v>
      </c>
      <c r="BQ1079" s="25">
        <f t="shared" si="1060"/>
        <v>0.54</v>
      </c>
      <c r="BR1079" s="22">
        <v>7.7</v>
      </c>
      <c r="BS1079" s="22">
        <v>3.95</v>
      </c>
      <c r="BT1079" s="24">
        <f>IF(BP1079="-","-",_xlfn.XLOOKUP(BP1079,ABNT5101!$B$4:$B$9,ABNT5101!$C$4:$C$9))</f>
        <v>5</v>
      </c>
      <c r="BU1079" s="24">
        <f>IF(BP1079="-","-",_xlfn.XLOOKUP(BP1079,ABNT5101!$B$4:$B$9,ABNT5101!$D$4:$D$9))</f>
        <v>1</v>
      </c>
      <c r="BV1079" s="20" t="str">
        <f t="shared" si="1242"/>
        <v>ATENDE</v>
      </c>
      <c r="BW1079" s="20" t="str">
        <f t="shared" si="1061"/>
        <v>ATENDE</v>
      </c>
      <c r="BX1079" s="20" t="str">
        <f t="shared" si="1243"/>
        <v>ATENDE</v>
      </c>
      <c r="BY1079" s="24" t="str">
        <f t="shared" si="1314"/>
        <v>P5</v>
      </c>
      <c r="BZ1079" s="25">
        <f t="shared" si="1244"/>
        <v>3.29</v>
      </c>
      <c r="CA1079" s="24">
        <v>21.45</v>
      </c>
      <c r="CB1079" s="24" t="s">
        <v>1875</v>
      </c>
      <c r="CC1079" s="20">
        <f>IF(BY1079="-","-",_xlfn.XLOOKUP(BY1079,ABNT5101!$B$4:$B$9,ABNT5101!$C$4:$C$9))</f>
        <v>5</v>
      </c>
      <c r="CD1079" s="24">
        <f>IF(BY1079="-","-",_xlfn.XLOOKUP(BY1079,ABNT5101!$B$4:$B$9,ABNT5101!$D$4:$D$9))</f>
        <v>1</v>
      </c>
      <c r="CE1079" s="20" t="str">
        <f t="shared" si="1245"/>
        <v>ATENDE</v>
      </c>
      <c r="CF1079" s="20" t="str">
        <f t="shared" si="1246"/>
        <v>ATENDE</v>
      </c>
      <c r="CG1079" s="20" t="str">
        <f t="shared" si="1040"/>
        <v>ATENDE</v>
      </c>
      <c r="CH1079" s="26" t="str">
        <f>_xlfn.XLOOKUP(CI1079,'Banco de dados'!$B:$B,'Banco de dados'!$D:$D)</f>
        <v>LEDSTAR</v>
      </c>
      <c r="CI1079" s="50" t="s">
        <v>268</v>
      </c>
      <c r="CJ1079" s="26" t="str">
        <f>_xlfn.XLOOKUP(CI1079,'Banco de dados'!$B:$B,'Banco de dados'!$E:$E)</f>
        <v>LUM LED SL VT 9.1 28W</v>
      </c>
      <c r="CK1079" s="50" t="s">
        <v>268</v>
      </c>
      <c r="CL1079" s="26" t="str">
        <f>IF(CK1079="-","-",_xlfn.XLOOKUP(CK1079,'Banco de dados'!$B:$B,'Banco de dados'!$E:$E))</f>
        <v>LUM LED SL VT 9.1 28W</v>
      </c>
      <c r="CM1079" s="28">
        <f t="shared" si="1305"/>
        <v>1</v>
      </c>
      <c r="CN1079" s="26">
        <f>_xlfn.XLOOKUP(CI1079,'Banco de dados'!$B:$B,'Banco de dados'!$H:$H)</f>
        <v>28</v>
      </c>
      <c r="CO1079" s="26" t="e">
        <f t="array" aca="1" ref="CO1079" ca="1">_xludf.XLOOKUP(CK1079,'Banco de dados'!$B:$B,'Banco de dados'!$H:$H)</f>
        <v>#NAME?</v>
      </c>
      <c r="CP1079" s="26" t="e">
        <f t="array" aca="1" ref="CP1079" ca="1">_xludf.XLOOKUP(CI1079,'Banco de dados'!$B:$B,'Banco de dados'!$F:$F)</f>
        <v>#NAME?</v>
      </c>
      <c r="CQ1079" s="26" t="e">
        <f t="array" aca="1" ref="CQ1079" ca="1">_xludf.XLOOKUP(CK1079,'Banco de dados'!$B:$B,'Banco de dados'!$F:$F)</f>
        <v>#NAME?</v>
      </c>
      <c r="CR1079" s="27">
        <v>0</v>
      </c>
      <c r="CS1079" s="27"/>
      <c r="CT1079" s="26" t="str">
        <f>IF(AG1079=0.5,"Suporte",IF(AND(AG1079&gt;='Braços de IP'!$B$9,AG1079&lt;='Braços de IP'!$D$9),'Braços de IP'!$E$9,IF(AND(AG1079&gt;='Braços de IP'!$B$10,AG1079&lt;='Braços de IP'!$D$10),'Braços de IP'!$E$10,IF(AND(AG1079&gt;='Braços de IP'!$B$11,AG1079&lt;='Braços de IP'!$D$11),'Braços de IP'!$E$11,IF(AND(AG1079&gt;='Braços de IP'!$B$12,AG1079&lt;='Braços de IP'!$D$12),'Braços de IP'!$E$12,IF(AND(AG1079&gt;='Braços de IP'!$B$13,AG1079&lt;='Braços de IP'!$D$13),'Braços de IP'!$E$13,IF(AND(AG1079&gt;='Braços de IP'!$B$14,AG1079&lt;='Braços de IP'!$D$14),'Braços de IP'!$E$14,"ERRO")))))))</f>
        <v>Curto I</v>
      </c>
      <c r="CU1079" s="27"/>
      <c r="CV1079" s="26" t="str">
        <f>IF($CU1079="","",VLOOKUP($CU1079,'Braços de IP'!$E$9:$I$15,2,0))</f>
        <v/>
      </c>
      <c r="CW1079" s="29" t="s">
        <v>902</v>
      </c>
      <c r="CX1079" s="26">
        <v>1</v>
      </c>
      <c r="CY1079" s="26"/>
      <c r="CZ1079" s="26">
        <v>1</v>
      </c>
      <c r="DA1079" s="81" t="s">
        <v>1876</v>
      </c>
      <c r="DB1079" s="26"/>
      <c r="DC1079" s="26"/>
      <c r="DD1079" s="30">
        <f t="shared" si="1306"/>
        <v>28</v>
      </c>
      <c r="DE1079" s="31">
        <f t="shared" si="1307"/>
        <v>55</v>
      </c>
      <c r="DF1079" s="30">
        <f t="shared" si="1308"/>
        <v>83</v>
      </c>
      <c r="DG1079" s="32">
        <f t="shared" si="1309"/>
        <v>0.49090909090909096</v>
      </c>
      <c r="DH1079" s="33"/>
      <c r="DI1079" s="34"/>
      <c r="DJ1079" s="35"/>
      <c r="DK1079" s="16" t="s">
        <v>144</v>
      </c>
      <c r="DL1079" s="16"/>
      <c r="DN1079" s="36" t="e">
        <f t="shared" si="1310"/>
        <v>#VALUE!</v>
      </c>
    </row>
    <row r="1080" spans="1:118" ht="15.75" customHeight="1" x14ac:dyDescent="0.25">
      <c r="A1080" s="38" t="s">
        <v>158</v>
      </c>
      <c r="B1080" s="16">
        <v>273</v>
      </c>
      <c r="C1080" s="16" t="s">
        <v>146</v>
      </c>
      <c r="D1080" s="16" t="s">
        <v>756</v>
      </c>
      <c r="E1080" s="16">
        <v>-8.0456230000000009</v>
      </c>
      <c r="F1080" s="16">
        <v>-34.903978000000002</v>
      </c>
      <c r="G1080" s="27" t="s">
        <v>160</v>
      </c>
      <c r="H1080" s="17" t="s">
        <v>136</v>
      </c>
      <c r="I1080" s="16" t="s">
        <v>149</v>
      </c>
      <c r="J1080" s="17" t="s">
        <v>137</v>
      </c>
      <c r="K1080" s="18">
        <v>55</v>
      </c>
      <c r="L1080" s="17" t="s">
        <v>138</v>
      </c>
      <c r="M1080" s="17">
        <v>0</v>
      </c>
      <c r="N1080" s="16">
        <f t="shared" si="1301"/>
        <v>110</v>
      </c>
      <c r="O1080" s="17">
        <v>1</v>
      </c>
      <c r="P1080" s="17">
        <v>2.85</v>
      </c>
      <c r="Q1080" s="17">
        <v>13.7</v>
      </c>
      <c r="R1080" s="16"/>
      <c r="S1080" s="16"/>
      <c r="T1080" s="16">
        <v>0</v>
      </c>
      <c r="U1080" s="17">
        <v>2.95</v>
      </c>
      <c r="V1080" s="17">
        <v>0</v>
      </c>
      <c r="W1080" s="17">
        <v>0</v>
      </c>
      <c r="X1080" s="17">
        <v>0</v>
      </c>
      <c r="Y1080" s="17">
        <v>0</v>
      </c>
      <c r="Z1080" s="17">
        <v>0</v>
      </c>
      <c r="AA1080" s="17" t="s">
        <v>139</v>
      </c>
      <c r="AB1080" s="17" t="s">
        <v>140</v>
      </c>
      <c r="AC1080" s="17">
        <v>30.17</v>
      </c>
      <c r="AD1080" s="17">
        <v>8.1300000000000008</v>
      </c>
      <c r="AE1080" s="17">
        <v>1</v>
      </c>
      <c r="AF1080" s="17">
        <v>3.52</v>
      </c>
      <c r="AG1080" s="17">
        <v>1.1100000000000001</v>
      </c>
      <c r="AH1080" s="17">
        <f t="shared" si="1283"/>
        <v>-2.41</v>
      </c>
      <c r="AI1080" s="17" t="s">
        <v>136</v>
      </c>
      <c r="AJ1080" s="17" t="s">
        <v>136</v>
      </c>
      <c r="AK1080" s="17" t="s">
        <v>141</v>
      </c>
      <c r="AL1080" s="17">
        <f t="shared" si="1302"/>
        <v>2</v>
      </c>
      <c r="AM1080" s="17">
        <v>0</v>
      </c>
      <c r="AN1080" s="17"/>
      <c r="AO1080" s="17">
        <v>0</v>
      </c>
      <c r="AP1080" s="17">
        <v>0</v>
      </c>
      <c r="AQ1080" s="17">
        <v>0</v>
      </c>
      <c r="AR1080" s="17" t="s">
        <v>136</v>
      </c>
      <c r="AS1080" s="19">
        <f t="shared" si="1233"/>
        <v>0</v>
      </c>
      <c r="AT1080" s="19"/>
      <c r="AU1080" s="19">
        <f>VLOOKUP(G1080,ABNT5101!$I$3:$J$9,2)</f>
        <v>10</v>
      </c>
      <c r="AV1080" s="19">
        <f>VLOOKUP(G1080,ABNT5101!$I$3:$M$9,5)</f>
        <v>0.18</v>
      </c>
      <c r="AW1080" s="17" t="str">
        <f>_xlfn.XLOOKUP(G1080,ABNT5101!I:I,ABNT5101!L:L)</f>
        <v>-</v>
      </c>
      <c r="AX1080" s="17">
        <f>_xlfn.XLOOKUP(G1080,ABNT5101!$I:$I,ABNT5101!M:M)</f>
        <v>0.18</v>
      </c>
      <c r="AY1080" s="17" t="str">
        <f>_xlfn.XLOOKUP(G1080,ABNT5101!$I:$I,ABNT5101!N:N)</f>
        <v>-</v>
      </c>
      <c r="AZ1080" s="17">
        <f>_xlfn.XLOOKUP(G1080,ABNT5101!$I:$I,ABNT5101!O:O)</f>
        <v>16</v>
      </c>
      <c r="BA1080" s="20" t="str">
        <f t="shared" si="1234"/>
        <v>ATENDE</v>
      </c>
      <c r="BB1080" s="21">
        <f t="shared" ref="BB1080:BC1080" si="1318">BE1080/AU1080-1</f>
        <v>0.8839999999999999</v>
      </c>
      <c r="BC1080" s="21">
        <f t="shared" si="1318"/>
        <v>0.61111111111111116</v>
      </c>
      <c r="BD1080" s="21" t="str">
        <f t="shared" si="1236"/>
        <v>-</v>
      </c>
      <c r="BE1080" s="49">
        <v>18.84</v>
      </c>
      <c r="BF1080" s="49">
        <v>0.28999999999999998</v>
      </c>
      <c r="BG1080" s="22"/>
      <c r="BH1080" s="22"/>
      <c r="BI1080" s="23"/>
      <c r="BJ1080" s="22"/>
      <c r="BK1080" s="20" t="str">
        <f t="shared" si="1237"/>
        <v>ATENDE</v>
      </c>
      <c r="BL1080" s="20" t="str">
        <f t="shared" si="1238"/>
        <v>ATENDE</v>
      </c>
      <c r="BM1080" s="20" t="str">
        <f t="shared" si="1239"/>
        <v>ATENDE</v>
      </c>
      <c r="BN1080" s="20" t="str">
        <f t="shared" si="1240"/>
        <v>ATENDE</v>
      </c>
      <c r="BO1080" s="24" t="str">
        <f t="shared" si="1241"/>
        <v>C4</v>
      </c>
      <c r="BP1080" s="24" t="str">
        <f t="shared" si="1304"/>
        <v>P5</v>
      </c>
      <c r="BQ1080" s="25">
        <f t="shared" si="1060"/>
        <v>5.3119999999999994</v>
      </c>
      <c r="BR1080" s="22">
        <v>31.56</v>
      </c>
      <c r="BS1080" s="22">
        <v>14.42</v>
      </c>
      <c r="BT1080" s="24">
        <f>IF(BP1080="-","-",_xlfn.XLOOKUP(BP1080,ABNT5101!$B$4:$B$9,ABNT5101!$C$4:$C$9))</f>
        <v>5</v>
      </c>
      <c r="BU1080" s="24">
        <f>IF(BP1080="-","-",_xlfn.XLOOKUP(BP1080,ABNT5101!$B$4:$B$9,ABNT5101!$D$4:$D$9))</f>
        <v>1</v>
      </c>
      <c r="BV1080" s="20" t="str">
        <f t="shared" si="1242"/>
        <v>ATENDE</v>
      </c>
      <c r="BW1080" s="20" t="str">
        <f t="shared" si="1061"/>
        <v>ATENDE</v>
      </c>
      <c r="BX1080" s="20" t="str">
        <f t="shared" si="1243"/>
        <v>ATENDE</v>
      </c>
      <c r="BY1080" s="24" t="str">
        <f t="shared" si="1314"/>
        <v>P5</v>
      </c>
      <c r="BZ1080" s="25">
        <f t="shared" si="1244"/>
        <v>1.2359999999999998</v>
      </c>
      <c r="CA1080" s="24">
        <v>11.18</v>
      </c>
      <c r="CB1080" s="24">
        <v>7.11</v>
      </c>
      <c r="CC1080" s="20">
        <f>IF(BY1080="-","-",_xlfn.XLOOKUP(BY1080,ABNT5101!$B$4:$B$9,ABNT5101!$C$4:$C$9))</f>
        <v>5</v>
      </c>
      <c r="CD1080" s="24">
        <f>IF(BY1080="-","-",_xlfn.XLOOKUP(BY1080,ABNT5101!$B$4:$B$9,ABNT5101!$D$4:$D$9))</f>
        <v>1</v>
      </c>
      <c r="CE1080" s="20" t="str">
        <f t="shared" si="1245"/>
        <v>ATENDE</v>
      </c>
      <c r="CF1080" s="20" t="str">
        <f t="shared" si="1246"/>
        <v>ATENDE</v>
      </c>
      <c r="CG1080" s="20" t="str">
        <f t="shared" si="1040"/>
        <v>ATENDE</v>
      </c>
      <c r="CH1080" s="26" t="str">
        <f>_xlfn.XLOOKUP(CI1080,'Banco de dados'!$B:$B,'Banco de dados'!$D:$D)</f>
        <v>SX LIGHTING</v>
      </c>
      <c r="CI1080" s="50" t="s">
        <v>164</v>
      </c>
      <c r="CJ1080" s="26" t="str">
        <f>_xlfn.XLOOKUP(CI1080,'Banco de dados'!$B:$B,'Banco de dados'!$E:$E)</f>
        <v>SXINEVO040K50L12CZF7PHF</v>
      </c>
      <c r="CK1080" s="50" t="s">
        <v>164</v>
      </c>
      <c r="CL1080" s="26" t="str">
        <f>IF(CK1080="-","-",_xlfn.XLOOKUP(CK1080,'Banco de dados'!$B:$B,'Banco de dados'!$E:$E))</f>
        <v>SXINEVO040K50L12CZF7PHF</v>
      </c>
      <c r="CM1080" s="28">
        <f t="shared" si="1305"/>
        <v>1</v>
      </c>
      <c r="CN1080" s="26">
        <f>_xlfn.XLOOKUP(CI1080,'Banco de dados'!$B:$B,'Banco de dados'!$H:$H)</f>
        <v>39</v>
      </c>
      <c r="CO1080" s="26" t="e">
        <f t="array" aca="1" ref="CO1080" ca="1">_xludf.XLOOKUP(CK1080,'Banco de dados'!$B:$B,'Banco de dados'!$H:$H)</f>
        <v>#NAME?</v>
      </c>
      <c r="CP1080" s="26" t="e">
        <f t="array" aca="1" ref="CP1080" ca="1">_xludf.XLOOKUP(CI1080,'Banco de dados'!$B:$B,'Banco de dados'!$F:$F)</f>
        <v>#NAME?</v>
      </c>
      <c r="CQ1080" s="26" t="e">
        <f t="array" aca="1" ref="CQ1080" ca="1">_xludf.XLOOKUP(CK1080,'Banco de dados'!$B:$B,'Banco de dados'!$F:$F)</f>
        <v>#NAME?</v>
      </c>
      <c r="CR1080" s="27">
        <v>0</v>
      </c>
      <c r="CS1080" s="27"/>
      <c r="CT1080" s="26" t="str">
        <f>IF(AG1080=0.5,"Suporte",IF(AND(AG1080&gt;='Braços de IP'!$B$9,AG1080&lt;='Braços de IP'!$D$9),'Braços de IP'!$E$9,IF(AND(AG1080&gt;='Braços de IP'!$B$10,AG1080&lt;='Braços de IP'!$D$10),'Braços de IP'!$E$10,IF(AND(AG1080&gt;='Braços de IP'!$B$11,AG1080&lt;='Braços de IP'!$D$11),'Braços de IP'!$E$11,IF(AND(AG1080&gt;='Braços de IP'!$B$12,AG1080&lt;='Braços de IP'!$D$12),'Braços de IP'!$E$12,IF(AND(AG1080&gt;='Braços de IP'!$B$13,AG1080&lt;='Braços de IP'!$D$13),'Braços de IP'!$E$13,IF(AND(AG1080&gt;='Braços de IP'!$B$14,AG1080&lt;='Braços de IP'!$D$14),'Braços de IP'!$E$14,"ERRO")))))))</f>
        <v>Curto I</v>
      </c>
      <c r="CU1080" s="27"/>
      <c r="CV1080" s="26" t="str">
        <f>IF($CU1080="","",VLOOKUP($CU1080,'Braços de IP'!$E$9:$I$15,2,0))</f>
        <v/>
      </c>
      <c r="CW1080" s="29" t="s">
        <v>902</v>
      </c>
      <c r="CX1080" s="26">
        <v>1</v>
      </c>
      <c r="CY1080" s="26"/>
      <c r="CZ1080" s="26">
        <v>1</v>
      </c>
      <c r="DA1080" s="81" t="s">
        <v>1876</v>
      </c>
      <c r="DB1080" s="26"/>
      <c r="DC1080" s="26"/>
      <c r="DD1080" s="30">
        <f t="shared" si="1306"/>
        <v>39</v>
      </c>
      <c r="DE1080" s="31">
        <f t="shared" si="1307"/>
        <v>55</v>
      </c>
      <c r="DF1080" s="30">
        <f t="shared" si="1308"/>
        <v>94</v>
      </c>
      <c r="DG1080" s="32">
        <f t="shared" si="1309"/>
        <v>0.29090909090909089</v>
      </c>
      <c r="DH1080" s="33"/>
      <c r="DI1080" s="34"/>
      <c r="DJ1080" s="35"/>
      <c r="DK1080" s="16" t="s">
        <v>144</v>
      </c>
      <c r="DL1080" s="16"/>
      <c r="DN1080" s="36" t="e">
        <f t="shared" si="1310"/>
        <v>#VALUE!</v>
      </c>
    </row>
    <row r="1081" spans="1:118" ht="15.75" customHeight="1" x14ac:dyDescent="0.25">
      <c r="A1081" s="38" t="s">
        <v>158</v>
      </c>
      <c r="B1081" s="16">
        <v>273</v>
      </c>
      <c r="C1081" s="16" t="s">
        <v>146</v>
      </c>
      <c r="D1081" s="16" t="s">
        <v>756</v>
      </c>
      <c r="E1081" s="16">
        <v>-8.0456230000000009</v>
      </c>
      <c r="F1081" s="16">
        <v>-34.903978000000002</v>
      </c>
      <c r="G1081" s="27" t="s">
        <v>160</v>
      </c>
      <c r="H1081" s="17" t="s">
        <v>136</v>
      </c>
      <c r="I1081" s="16" t="s">
        <v>149</v>
      </c>
      <c r="J1081" s="17" t="s">
        <v>137</v>
      </c>
      <c r="K1081" s="18">
        <v>55</v>
      </c>
      <c r="L1081" s="17" t="s">
        <v>138</v>
      </c>
      <c r="M1081" s="17">
        <v>0</v>
      </c>
      <c r="N1081" s="16">
        <f t="shared" si="1301"/>
        <v>110</v>
      </c>
      <c r="O1081" s="17">
        <v>1</v>
      </c>
      <c r="P1081" s="17">
        <v>2.85</v>
      </c>
      <c r="Q1081" s="17">
        <v>13.7</v>
      </c>
      <c r="R1081" s="16"/>
      <c r="S1081" s="16"/>
      <c r="T1081" s="16">
        <v>0</v>
      </c>
      <c r="U1081" s="17">
        <v>2.95</v>
      </c>
      <c r="V1081" s="17">
        <v>0</v>
      </c>
      <c r="W1081" s="17">
        <v>0</v>
      </c>
      <c r="X1081" s="17">
        <v>0</v>
      </c>
      <c r="Y1081" s="17">
        <v>0</v>
      </c>
      <c r="Z1081" s="17">
        <v>0</v>
      </c>
      <c r="AA1081" s="17" t="s">
        <v>139</v>
      </c>
      <c r="AB1081" s="17" t="s">
        <v>140</v>
      </c>
      <c r="AC1081" s="17">
        <v>30.17</v>
      </c>
      <c r="AD1081" s="17">
        <v>8.1300000000000008</v>
      </c>
      <c r="AE1081" s="17">
        <v>1</v>
      </c>
      <c r="AF1081" s="17">
        <v>3.52</v>
      </c>
      <c r="AG1081" s="17">
        <v>1.1100000000000001</v>
      </c>
      <c r="AH1081" s="17">
        <f t="shared" si="1283"/>
        <v>-2.41</v>
      </c>
      <c r="AI1081" s="17" t="s">
        <v>136</v>
      </c>
      <c r="AJ1081" s="17" t="s">
        <v>136</v>
      </c>
      <c r="AK1081" s="17" t="s">
        <v>141</v>
      </c>
      <c r="AL1081" s="17">
        <f t="shared" si="1302"/>
        <v>2</v>
      </c>
      <c r="AM1081" s="17">
        <v>0</v>
      </c>
      <c r="AN1081" s="17"/>
      <c r="AO1081" s="17">
        <v>0</v>
      </c>
      <c r="AP1081" s="17">
        <v>0</v>
      </c>
      <c r="AQ1081" s="17">
        <v>0</v>
      </c>
      <c r="AR1081" s="17" t="s">
        <v>136</v>
      </c>
      <c r="AS1081" s="19">
        <f t="shared" si="1233"/>
        <v>0</v>
      </c>
      <c r="AT1081" s="19"/>
      <c r="AU1081" s="19">
        <f>VLOOKUP(G1081,ABNT5101!$I$3:$J$9,2)</f>
        <v>10</v>
      </c>
      <c r="AV1081" s="19">
        <f>VLOOKUP(G1081,ABNT5101!$I$3:$M$9,5)</f>
        <v>0.18</v>
      </c>
      <c r="AW1081" s="17" t="str">
        <f>_xlfn.XLOOKUP(G1081,ABNT5101!I:I,ABNT5101!L:L)</f>
        <v>-</v>
      </c>
      <c r="AX1081" s="17">
        <f>_xlfn.XLOOKUP(G1081,ABNT5101!$I:$I,ABNT5101!M:M)</f>
        <v>0.18</v>
      </c>
      <c r="AY1081" s="17" t="str">
        <f>_xlfn.XLOOKUP(G1081,ABNT5101!$I:$I,ABNT5101!N:N)</f>
        <v>-</v>
      </c>
      <c r="AZ1081" s="17">
        <f>_xlfn.XLOOKUP(G1081,ABNT5101!$I:$I,ABNT5101!O:O)</f>
        <v>16</v>
      </c>
      <c r="BA1081" s="20" t="str">
        <f t="shared" si="1234"/>
        <v>ATENDE</v>
      </c>
      <c r="BB1081" s="21">
        <f t="shared" ref="BB1081:BC1081" si="1319">BE1081/AU1081-1</f>
        <v>0.57600000000000007</v>
      </c>
      <c r="BC1081" s="21">
        <f t="shared" si="1319"/>
        <v>0.72222222222222232</v>
      </c>
      <c r="BD1081" s="21" t="str">
        <f t="shared" si="1236"/>
        <v>-</v>
      </c>
      <c r="BE1081" s="49">
        <v>15.76</v>
      </c>
      <c r="BF1081" s="49">
        <v>0.31</v>
      </c>
      <c r="BG1081" s="22"/>
      <c r="BH1081" s="22"/>
      <c r="BI1081" s="23"/>
      <c r="BJ1081" s="22"/>
      <c r="BK1081" s="20" t="str">
        <f t="shared" si="1237"/>
        <v>ATENDE</v>
      </c>
      <c r="BL1081" s="20" t="str">
        <f t="shared" si="1238"/>
        <v>ATENDE</v>
      </c>
      <c r="BM1081" s="20" t="str">
        <f t="shared" si="1239"/>
        <v>ATENDE</v>
      </c>
      <c r="BN1081" s="20" t="str">
        <f t="shared" si="1240"/>
        <v>ATENDE</v>
      </c>
      <c r="BO1081" s="24" t="str">
        <f t="shared" si="1241"/>
        <v>C4</v>
      </c>
      <c r="BP1081" s="24" t="str">
        <f t="shared" si="1304"/>
        <v>P5</v>
      </c>
      <c r="BQ1081" s="25">
        <f t="shared" si="1060"/>
        <v>0.95199999999999996</v>
      </c>
      <c r="BR1081" s="22">
        <v>9.76</v>
      </c>
      <c r="BS1081" s="22">
        <v>6.69</v>
      </c>
      <c r="BT1081" s="24">
        <f>IF(BP1081="-","-",_xlfn.XLOOKUP(BP1081,ABNT5101!$B$4:$B$9,ABNT5101!$C$4:$C$9))</f>
        <v>5</v>
      </c>
      <c r="BU1081" s="24">
        <f>IF(BP1081="-","-",_xlfn.XLOOKUP(BP1081,ABNT5101!$B$4:$B$9,ABNT5101!$D$4:$D$9))</f>
        <v>1</v>
      </c>
      <c r="BV1081" s="20" t="str">
        <f t="shared" si="1242"/>
        <v>ATENDE</v>
      </c>
      <c r="BW1081" s="20" t="str">
        <f t="shared" si="1061"/>
        <v>ATENDE</v>
      </c>
      <c r="BX1081" s="20" t="str">
        <f t="shared" si="1243"/>
        <v>ATENDE</v>
      </c>
      <c r="BY1081" s="24" t="str">
        <f t="shared" si="1314"/>
        <v>P5</v>
      </c>
      <c r="BZ1081" s="25">
        <f t="shared" si="1244"/>
        <v>4.0579999999999998</v>
      </c>
      <c r="CA1081" s="24">
        <v>25.29</v>
      </c>
      <c r="CB1081" s="24">
        <v>12.83</v>
      </c>
      <c r="CC1081" s="20">
        <f>IF(BY1081="-","-",_xlfn.XLOOKUP(BY1081,ABNT5101!$B$4:$B$9,ABNT5101!$C$4:$C$9))</f>
        <v>5</v>
      </c>
      <c r="CD1081" s="24">
        <f>IF(BY1081="-","-",_xlfn.XLOOKUP(BY1081,ABNT5101!$B$4:$B$9,ABNT5101!$D$4:$D$9))</f>
        <v>1</v>
      </c>
      <c r="CE1081" s="20" t="str">
        <f t="shared" si="1245"/>
        <v>ATENDE</v>
      </c>
      <c r="CF1081" s="20" t="str">
        <f t="shared" si="1246"/>
        <v>ATENDE</v>
      </c>
      <c r="CG1081" s="20" t="str">
        <f t="shared" si="1040"/>
        <v>ATENDE</v>
      </c>
      <c r="CH1081" s="26" t="str">
        <f>_xlfn.XLOOKUP(CI1081,'Banco de dados'!$B:$B,'Banco de dados'!$D:$D)</f>
        <v>TECNOWATT</v>
      </c>
      <c r="CI1081" s="27" t="s">
        <v>477</v>
      </c>
      <c r="CJ1081" s="26" t="str">
        <f>_xlfn.XLOOKUP(CI1081,'Banco de dados'!$B:$B,'Banco de dados'!$E:$E)</f>
        <v>SIGSAGPTLRRSSNDL_30W_38IBBRS
1-10C1MUN6.5</v>
      </c>
      <c r="CK1081" s="27" t="s">
        <v>477</v>
      </c>
      <c r="CL1081" s="26" t="str">
        <f>IF(CK1081="-","-",_xlfn.XLOOKUP(CK1081,'Banco de dados'!$B:$B,'Banco de dados'!$E:$E))</f>
        <v>SIGSAGPTLRRSSNDL_30W_38IBBRS
1-10C1MUN6.5</v>
      </c>
      <c r="CM1081" s="28">
        <f t="shared" si="1305"/>
        <v>1</v>
      </c>
      <c r="CN1081" s="26">
        <f>_xlfn.XLOOKUP(CI1081,'Banco de dados'!$B:$B,'Banco de dados'!$H:$H)</f>
        <v>30</v>
      </c>
      <c r="CO1081" s="26" t="e">
        <f t="array" aca="1" ref="CO1081" ca="1">_xludf.XLOOKUP(CK1081,'Banco de dados'!$B:$B,'Banco de dados'!$H:$H)</f>
        <v>#NAME?</v>
      </c>
      <c r="CP1081" s="26" t="e">
        <f t="array" aca="1" ref="CP1081" ca="1">_xludf.XLOOKUP(CI1081,'Banco de dados'!$B:$B,'Banco de dados'!$F:$F)</f>
        <v>#NAME?</v>
      </c>
      <c r="CQ1081" s="26" t="e">
        <f t="array" aca="1" ref="CQ1081" ca="1">_xludf.XLOOKUP(CK1081,'Banco de dados'!$B:$B,'Banco de dados'!$F:$F)</f>
        <v>#NAME?</v>
      </c>
      <c r="CR1081" s="27">
        <v>0</v>
      </c>
      <c r="CS1081" s="27"/>
      <c r="CT1081" s="26" t="str">
        <f>IF(AG1081=0.5,"Suporte",IF(AND(AG1081&gt;='Braços de IP'!$B$9,AG1081&lt;='Braços de IP'!$D$9),'Braços de IP'!$E$9,IF(AND(AG1081&gt;='Braços de IP'!$B$10,AG1081&lt;='Braços de IP'!$D$10),'Braços de IP'!$E$10,IF(AND(AG1081&gt;='Braços de IP'!$B$11,AG1081&lt;='Braços de IP'!$D$11),'Braços de IP'!$E$11,IF(AND(AG1081&gt;='Braços de IP'!$B$12,AG1081&lt;='Braços de IP'!$D$12),'Braços de IP'!$E$12,IF(AND(AG1081&gt;='Braços de IP'!$B$13,AG1081&lt;='Braços de IP'!$D$13),'Braços de IP'!$E$13,IF(AND(AG1081&gt;='Braços de IP'!$B$14,AG1081&lt;='Braços de IP'!$D$14),'Braços de IP'!$E$14,"ERRO")))))))</f>
        <v>Curto I</v>
      </c>
      <c r="CU1081" s="27"/>
      <c r="CV1081" s="26" t="str">
        <f>IF($CU1081="","",VLOOKUP($CU1081,'Braços de IP'!$E$9:$I$15,2,0))</f>
        <v/>
      </c>
      <c r="CW1081" s="29" t="s">
        <v>902</v>
      </c>
      <c r="CX1081" s="26">
        <v>1</v>
      </c>
      <c r="CY1081" s="26"/>
      <c r="CZ1081" s="26">
        <v>1</v>
      </c>
      <c r="DA1081" s="81" t="s">
        <v>1876</v>
      </c>
      <c r="DB1081" s="26"/>
      <c r="DC1081" s="26"/>
      <c r="DD1081" s="30">
        <f t="shared" si="1306"/>
        <v>30</v>
      </c>
      <c r="DE1081" s="31">
        <f t="shared" si="1307"/>
        <v>55</v>
      </c>
      <c r="DF1081" s="30">
        <f t="shared" si="1308"/>
        <v>85</v>
      </c>
      <c r="DG1081" s="32">
        <f t="shared" si="1309"/>
        <v>0.45454545454545459</v>
      </c>
      <c r="DH1081" s="33"/>
      <c r="DI1081" s="34"/>
      <c r="DJ1081" s="35"/>
      <c r="DK1081" s="16" t="s">
        <v>144</v>
      </c>
      <c r="DL1081" s="16"/>
      <c r="DN1081" s="36" t="e">
        <f t="shared" si="1310"/>
        <v>#VALUE!</v>
      </c>
    </row>
    <row r="1082" spans="1:118" ht="15.75" customHeight="1" x14ac:dyDescent="0.25">
      <c r="A1082" s="38" t="s">
        <v>158</v>
      </c>
      <c r="B1082" s="16">
        <v>274</v>
      </c>
      <c r="C1082" s="16" t="s">
        <v>206</v>
      </c>
      <c r="D1082" s="16" t="s">
        <v>757</v>
      </c>
      <c r="E1082" s="16">
        <v>-8.0706109999999995</v>
      </c>
      <c r="F1082" s="16">
        <v>-34.896289000000003</v>
      </c>
      <c r="G1082" s="27" t="s">
        <v>160</v>
      </c>
      <c r="H1082" s="17" t="s">
        <v>136</v>
      </c>
      <c r="I1082" s="16" t="s">
        <v>149</v>
      </c>
      <c r="J1082" s="17" t="s">
        <v>137</v>
      </c>
      <c r="K1082" s="18">
        <v>115</v>
      </c>
      <c r="L1082" s="17" t="s">
        <v>138</v>
      </c>
      <c r="M1082" s="17">
        <v>0</v>
      </c>
      <c r="N1082" s="16">
        <f t="shared" si="1301"/>
        <v>230</v>
      </c>
      <c r="O1082" s="17">
        <v>1</v>
      </c>
      <c r="P1082" s="17">
        <v>2.9</v>
      </c>
      <c r="Q1082" s="17">
        <v>13.92</v>
      </c>
      <c r="R1082" s="16"/>
      <c r="S1082" s="16"/>
      <c r="T1082" s="16">
        <v>16</v>
      </c>
      <c r="U1082" s="17">
        <v>2</v>
      </c>
      <c r="V1082" s="17">
        <v>1</v>
      </c>
      <c r="W1082" s="17">
        <v>2.19</v>
      </c>
      <c r="X1082" s="17">
        <v>0</v>
      </c>
      <c r="Y1082" s="17">
        <v>0</v>
      </c>
      <c r="Z1082" s="17">
        <v>0</v>
      </c>
      <c r="AA1082" s="17" t="s">
        <v>161</v>
      </c>
      <c r="AB1082" s="17" t="s">
        <v>140</v>
      </c>
      <c r="AC1082" s="17">
        <v>29.16</v>
      </c>
      <c r="AD1082" s="17">
        <v>6.37</v>
      </c>
      <c r="AE1082" s="17">
        <v>1</v>
      </c>
      <c r="AF1082" s="17">
        <v>2.56</v>
      </c>
      <c r="AG1082" s="17">
        <v>1.58</v>
      </c>
      <c r="AH1082" s="17">
        <f t="shared" si="1283"/>
        <v>-0.98</v>
      </c>
      <c r="AI1082" s="17" t="s">
        <v>136</v>
      </c>
      <c r="AJ1082" s="17" t="s">
        <v>136</v>
      </c>
      <c r="AK1082" s="17" t="s">
        <v>141</v>
      </c>
      <c r="AL1082" s="17" t="str">
        <f t="shared" si="1302"/>
        <v>erro</v>
      </c>
      <c r="AM1082" s="17">
        <v>0</v>
      </c>
      <c r="AN1082" s="17"/>
      <c r="AO1082" s="17">
        <v>0</v>
      </c>
      <c r="AP1082" s="17">
        <v>0</v>
      </c>
      <c r="AQ1082" s="17">
        <v>0</v>
      </c>
      <c r="AR1082" s="17" t="s">
        <v>136</v>
      </c>
      <c r="AS1082" s="19">
        <f t="shared" si="1233"/>
        <v>0</v>
      </c>
      <c r="AT1082" s="19"/>
      <c r="AU1082" s="19">
        <f>VLOOKUP(G1082,ABNT5101!$I$3:$J$9,2)</f>
        <v>10</v>
      </c>
      <c r="AV1082" s="19">
        <f>VLOOKUP(G1082,ABNT5101!$I$3:$M$9,5)</f>
        <v>0.18</v>
      </c>
      <c r="AW1082" s="17" t="str">
        <f>_xlfn.XLOOKUP(G1082,ABNT5101!I:I,ABNT5101!L:L)</f>
        <v>-</v>
      </c>
      <c r="AX1082" s="17">
        <f>_xlfn.XLOOKUP(G1082,ABNT5101!$I:$I,ABNT5101!M:M)</f>
        <v>0.18</v>
      </c>
      <c r="AY1082" s="17" t="str">
        <f>_xlfn.XLOOKUP(G1082,ABNT5101!$I:$I,ABNT5101!N:N)</f>
        <v>-</v>
      </c>
      <c r="AZ1082" s="17">
        <f>_xlfn.XLOOKUP(G1082,ABNT5101!$I:$I,ABNT5101!O:O)</f>
        <v>16</v>
      </c>
      <c r="BA1082" s="20" t="str">
        <f t="shared" si="1234"/>
        <v>ATENDE</v>
      </c>
      <c r="BB1082" s="21">
        <f t="shared" ref="BB1082:BC1082" si="1320">BE1082/AU1082-1</f>
        <v>0.20100000000000007</v>
      </c>
      <c r="BC1082" s="21">
        <f t="shared" si="1320"/>
        <v>0.44444444444444464</v>
      </c>
      <c r="BD1082" s="21" t="str">
        <f t="shared" si="1236"/>
        <v>-</v>
      </c>
      <c r="BE1082" s="22">
        <v>12.01</v>
      </c>
      <c r="BF1082" s="22">
        <v>0.26</v>
      </c>
      <c r="BG1082" s="22">
        <v>10.83</v>
      </c>
      <c r="BH1082" s="22">
        <v>0.24</v>
      </c>
      <c r="BI1082" s="23"/>
      <c r="BJ1082" s="22"/>
      <c r="BK1082" s="20" t="str">
        <f t="shared" si="1237"/>
        <v>ATENDE</v>
      </c>
      <c r="BL1082" s="20" t="str">
        <f t="shared" si="1238"/>
        <v>ATENDE</v>
      </c>
      <c r="BM1082" s="20" t="str">
        <f t="shared" si="1239"/>
        <v>ATENDE</v>
      </c>
      <c r="BN1082" s="20" t="str">
        <f t="shared" si="1240"/>
        <v>ATENDE</v>
      </c>
      <c r="BO1082" s="24" t="str">
        <f t="shared" si="1241"/>
        <v>C4</v>
      </c>
      <c r="BP1082" s="24" t="str">
        <f t="shared" si="1304"/>
        <v>P5</v>
      </c>
      <c r="BQ1082" s="25">
        <f t="shared" si="1060"/>
        <v>2.7619999999999996</v>
      </c>
      <c r="BR1082" s="22">
        <v>18.809999999999999</v>
      </c>
      <c r="BS1082" s="22">
        <v>9.57</v>
      </c>
      <c r="BT1082" s="24">
        <f>IF(BP1082="-","-",_xlfn.XLOOKUP(BP1082,ABNT5101!$B$4:$B$9,ABNT5101!$C$4:$C$9))</f>
        <v>5</v>
      </c>
      <c r="BU1082" s="24">
        <f>IF(BP1082="-","-",_xlfn.XLOOKUP(BP1082,ABNT5101!$B$4:$B$9,ABNT5101!$D$4:$D$9))</f>
        <v>1</v>
      </c>
      <c r="BV1082" s="20" t="str">
        <f t="shared" si="1242"/>
        <v>ATENDE</v>
      </c>
      <c r="BW1082" s="20" t="str">
        <f t="shared" si="1061"/>
        <v>ATENDE</v>
      </c>
      <c r="BX1082" s="20" t="str">
        <f t="shared" si="1243"/>
        <v>ATENDE</v>
      </c>
      <c r="BY1082" s="24" t="str">
        <f t="shared" si="1314"/>
        <v>P5</v>
      </c>
      <c r="BZ1082" s="25">
        <f t="shared" si="1244"/>
        <v>1.786</v>
      </c>
      <c r="CA1082" s="24">
        <v>13.93</v>
      </c>
      <c r="CB1082" s="24">
        <v>7.11</v>
      </c>
      <c r="CC1082" s="20">
        <f>IF(BY1082="-","-",_xlfn.XLOOKUP(BY1082,ABNT5101!$B$4:$B$9,ABNT5101!$C$4:$C$9))</f>
        <v>5</v>
      </c>
      <c r="CD1082" s="24">
        <f>IF(BY1082="-","-",_xlfn.XLOOKUP(BY1082,ABNT5101!$B$4:$B$9,ABNT5101!$D$4:$D$9))</f>
        <v>1</v>
      </c>
      <c r="CE1082" s="20" t="str">
        <f t="shared" si="1245"/>
        <v>ATENDE</v>
      </c>
      <c r="CF1082" s="20" t="str">
        <f t="shared" si="1246"/>
        <v>ATENDE</v>
      </c>
      <c r="CG1082" s="20" t="str">
        <f t="shared" si="1040"/>
        <v>ATENDE</v>
      </c>
      <c r="CH1082" s="26" t="str">
        <f>_xlfn.XLOOKUP(CI1082,'Banco de dados'!$B:$B,'Banco de dados'!$D:$D)</f>
        <v>LEDSTAR</v>
      </c>
      <c r="CI1082" s="27" t="s">
        <v>242</v>
      </c>
      <c r="CJ1082" s="26" t="str">
        <f>_xlfn.XLOOKUP(CI1082,'Banco de dados'!$B:$B,'Banco de dados'!$E:$E)</f>
        <v>LUM LED SL VT 9.1 65W</v>
      </c>
      <c r="CK1082" s="26"/>
      <c r="CL1082" s="26" t="e">
        <f>IF(CK1082="-","-",_xlfn.XLOOKUP(CK1082,'Banco de dados'!$B:$B,'Banco de dados'!$E:$E))</f>
        <v>#N/A</v>
      </c>
      <c r="CM1082" s="28">
        <f t="shared" si="1305"/>
        <v>1</v>
      </c>
      <c r="CN1082" s="26">
        <f>_xlfn.XLOOKUP(CI1082,'Banco de dados'!$B:$B,'Banco de dados'!$H:$H)</f>
        <v>65</v>
      </c>
      <c r="CO1082" s="26" t="e">
        <f t="array" aca="1" ref="CO1082" ca="1">_xludf.XLOOKUP(CK1082,'Banco de dados'!$B:$B,'Banco de dados'!$H:$H)</f>
        <v>#NAME?</v>
      </c>
      <c r="CP1082" s="26" t="e">
        <f t="array" aca="1" ref="CP1082" ca="1">_xludf.XLOOKUP(CI1082,'Banco de dados'!$B:$B,'Banco de dados'!$F:$F)</f>
        <v>#NAME?</v>
      </c>
      <c r="CQ1082" s="26" t="e">
        <f t="array" aca="1" ref="CQ1082" ca="1">_xludf.XLOOKUP(CK1082,'Banco de dados'!$B:$B,'Banco de dados'!$F:$F)</f>
        <v>#NAME?</v>
      </c>
      <c r="CR1082" s="27">
        <v>0</v>
      </c>
      <c r="CS1082" s="27">
        <v>10</v>
      </c>
      <c r="CT1082" s="26" t="str">
        <f>IF(AG1082=0.5,"Suporte",IF(AND(AG1082&gt;='Braços de IP'!$B$9,AG1082&lt;='Braços de IP'!$D$9),'Braços de IP'!$E$9,IF(AND(AG1082&gt;='Braços de IP'!$B$10,AG1082&lt;='Braços de IP'!$D$10),'Braços de IP'!$E$10,IF(AND(AG1082&gt;='Braços de IP'!$B$11,AG1082&lt;='Braços de IP'!$D$11),'Braços de IP'!$E$11,IF(AND(AG1082&gt;='Braços de IP'!$B$12,AG1082&lt;='Braços de IP'!$D$12),'Braços de IP'!$E$12,IF(AND(AG1082&gt;='Braços de IP'!$B$13,AG1082&lt;='Braços de IP'!$D$13),'Braços de IP'!$E$13,IF(AND(AG1082&gt;='Braços de IP'!$B$14,AG1082&lt;='Braços de IP'!$D$14),'Braços de IP'!$E$14,"ERRO")))))))</f>
        <v>Médio I</v>
      </c>
      <c r="CU1082" s="27" t="s">
        <v>501</v>
      </c>
      <c r="CV1082" s="26">
        <f>IF($CU1082="","",VLOOKUP($CU1082,'Braços de IP'!$E$9:$I$15,2,0))</f>
        <v>1.4</v>
      </c>
      <c r="CW1082" s="29">
        <f>IF($CU1082="","",VLOOKUP($CU1082,'Braços de IP'!$E$9:$I$15,5,0))</f>
        <v>6.5</v>
      </c>
      <c r="CX1082" s="26"/>
      <c r="CY1082" s="26"/>
      <c r="CZ1082" s="26"/>
      <c r="DA1082" s="26"/>
      <c r="DB1082" s="26"/>
      <c r="DC1082" s="26"/>
      <c r="DD1082" s="30">
        <f t="shared" si="1306"/>
        <v>65</v>
      </c>
      <c r="DE1082" s="31">
        <f t="shared" si="1307"/>
        <v>115</v>
      </c>
      <c r="DF1082" s="30">
        <f t="shared" si="1308"/>
        <v>180</v>
      </c>
      <c r="DG1082" s="32">
        <f t="shared" si="1309"/>
        <v>0.43478260869565222</v>
      </c>
      <c r="DH1082" s="33"/>
      <c r="DI1082" s="34"/>
      <c r="DJ1082" s="35"/>
      <c r="DK1082" s="16" t="s">
        <v>144</v>
      </c>
      <c r="DL1082" s="16"/>
      <c r="DN1082" s="36" t="e">
        <f t="shared" si="1310"/>
        <v>#VALUE!</v>
      </c>
    </row>
    <row r="1083" spans="1:118" ht="15.75" customHeight="1" x14ac:dyDescent="0.25">
      <c r="A1083" s="38" t="s">
        <v>158</v>
      </c>
      <c r="B1083" s="16">
        <v>274</v>
      </c>
      <c r="C1083" s="16" t="s">
        <v>206</v>
      </c>
      <c r="D1083" s="16" t="s">
        <v>757</v>
      </c>
      <c r="E1083" s="16">
        <v>-8.0706109999999995</v>
      </c>
      <c r="F1083" s="16">
        <v>-34.896289000000003</v>
      </c>
      <c r="G1083" s="27" t="s">
        <v>160</v>
      </c>
      <c r="H1083" s="17" t="s">
        <v>136</v>
      </c>
      <c r="I1083" s="16" t="s">
        <v>149</v>
      </c>
      <c r="J1083" s="17" t="s">
        <v>137</v>
      </c>
      <c r="K1083" s="18">
        <v>115</v>
      </c>
      <c r="L1083" s="17" t="s">
        <v>138</v>
      </c>
      <c r="M1083" s="17">
        <v>0</v>
      </c>
      <c r="N1083" s="16">
        <f t="shared" si="1301"/>
        <v>230</v>
      </c>
      <c r="O1083" s="17">
        <v>1</v>
      </c>
      <c r="P1083" s="17">
        <v>2.9</v>
      </c>
      <c r="Q1083" s="17">
        <v>13.92</v>
      </c>
      <c r="R1083" s="16"/>
      <c r="S1083" s="16"/>
      <c r="T1083" s="16">
        <v>16</v>
      </c>
      <c r="U1083" s="17">
        <v>2</v>
      </c>
      <c r="V1083" s="17">
        <v>1</v>
      </c>
      <c r="W1083" s="17">
        <v>2.19</v>
      </c>
      <c r="X1083" s="17">
        <v>0</v>
      </c>
      <c r="Y1083" s="17">
        <v>0</v>
      </c>
      <c r="Z1083" s="17">
        <v>0</v>
      </c>
      <c r="AA1083" s="17" t="s">
        <v>161</v>
      </c>
      <c r="AB1083" s="17" t="s">
        <v>140</v>
      </c>
      <c r="AC1083" s="17">
        <v>29.16</v>
      </c>
      <c r="AD1083" s="17">
        <v>6.37</v>
      </c>
      <c r="AE1083" s="17">
        <v>1</v>
      </c>
      <c r="AF1083" s="17">
        <v>2.56</v>
      </c>
      <c r="AG1083" s="17">
        <v>1.58</v>
      </c>
      <c r="AH1083" s="17">
        <f t="shared" si="1283"/>
        <v>-0.98</v>
      </c>
      <c r="AI1083" s="17" t="s">
        <v>136</v>
      </c>
      <c r="AJ1083" s="17" t="s">
        <v>136</v>
      </c>
      <c r="AK1083" s="17" t="s">
        <v>141</v>
      </c>
      <c r="AL1083" s="17" t="str">
        <f t="shared" si="1302"/>
        <v>erro</v>
      </c>
      <c r="AM1083" s="17">
        <v>0</v>
      </c>
      <c r="AN1083" s="17"/>
      <c r="AO1083" s="17">
        <v>0</v>
      </c>
      <c r="AP1083" s="17">
        <v>0</v>
      </c>
      <c r="AQ1083" s="17">
        <v>0</v>
      </c>
      <c r="AR1083" s="17" t="s">
        <v>136</v>
      </c>
      <c r="AS1083" s="19">
        <f t="shared" si="1233"/>
        <v>0</v>
      </c>
      <c r="AT1083" s="19"/>
      <c r="AU1083" s="19">
        <f>VLOOKUP(G1083,ABNT5101!$I$3:$J$9,2)</f>
        <v>10</v>
      </c>
      <c r="AV1083" s="19">
        <f>VLOOKUP(G1083,ABNT5101!$I$3:$M$9,5)</f>
        <v>0.18</v>
      </c>
      <c r="AW1083" s="17" t="str">
        <f>_xlfn.XLOOKUP(G1083,ABNT5101!I:I,ABNT5101!L:L)</f>
        <v>-</v>
      </c>
      <c r="AX1083" s="17">
        <f>_xlfn.XLOOKUP(G1083,ABNT5101!$I:$I,ABNT5101!M:M)</f>
        <v>0.18</v>
      </c>
      <c r="AY1083" s="17" t="str">
        <f>_xlfn.XLOOKUP(G1083,ABNT5101!$I:$I,ABNT5101!N:N)</f>
        <v>-</v>
      </c>
      <c r="AZ1083" s="17">
        <f>_xlfn.XLOOKUP(G1083,ABNT5101!$I:$I,ABNT5101!O:O)</f>
        <v>16</v>
      </c>
      <c r="BA1083" s="20" t="str">
        <f t="shared" si="1234"/>
        <v>ATENDE</v>
      </c>
      <c r="BB1083" s="21">
        <f t="shared" ref="BB1083:BC1083" si="1321">BE1083/AU1083-1</f>
        <v>0.48499999999999988</v>
      </c>
      <c r="BC1083" s="21">
        <f t="shared" si="1321"/>
        <v>0.33333333333333326</v>
      </c>
      <c r="BD1083" s="21" t="str">
        <f t="shared" si="1236"/>
        <v>-</v>
      </c>
      <c r="BE1083" s="22">
        <v>14.85</v>
      </c>
      <c r="BF1083" s="22">
        <v>0.24</v>
      </c>
      <c r="BG1083" s="22">
        <v>13.09</v>
      </c>
      <c r="BH1083" s="22">
        <v>0.18</v>
      </c>
      <c r="BI1083" s="23"/>
      <c r="BJ1083" s="22"/>
      <c r="BK1083" s="20" t="str">
        <f t="shared" si="1237"/>
        <v>ATENDE</v>
      </c>
      <c r="BL1083" s="20" t="str">
        <f t="shared" si="1238"/>
        <v>ATENDE</v>
      </c>
      <c r="BM1083" s="20" t="str">
        <f t="shared" si="1239"/>
        <v>ATENDE</v>
      </c>
      <c r="BN1083" s="20" t="str">
        <f t="shared" si="1240"/>
        <v>ATENDE</v>
      </c>
      <c r="BO1083" s="24" t="str">
        <f t="shared" si="1241"/>
        <v>C4</v>
      </c>
      <c r="BP1083" s="24" t="str">
        <f t="shared" si="1304"/>
        <v>P5</v>
      </c>
      <c r="BQ1083" s="25">
        <f t="shared" si="1060"/>
        <v>4.282</v>
      </c>
      <c r="BR1083" s="22">
        <v>26.41</v>
      </c>
      <c r="BS1083" s="22">
        <v>11.74</v>
      </c>
      <c r="BT1083" s="24">
        <f>IF(BP1083="-","-",_xlfn.XLOOKUP(BP1083,ABNT5101!$B$4:$B$9,ABNT5101!$C$4:$C$9))</f>
        <v>5</v>
      </c>
      <c r="BU1083" s="24">
        <f>IF(BP1083="-","-",_xlfn.XLOOKUP(BP1083,ABNT5101!$B$4:$B$9,ABNT5101!$D$4:$D$9))</f>
        <v>1</v>
      </c>
      <c r="BV1083" s="20" t="str">
        <f t="shared" si="1242"/>
        <v>ATENDE</v>
      </c>
      <c r="BW1083" s="20" t="str">
        <f t="shared" si="1061"/>
        <v>ATENDE</v>
      </c>
      <c r="BX1083" s="20" t="str">
        <f t="shared" si="1243"/>
        <v>ATENDE</v>
      </c>
      <c r="BY1083" s="24" t="str">
        <f t="shared" si="1314"/>
        <v>P5</v>
      </c>
      <c r="BZ1083" s="25">
        <f t="shared" si="1244"/>
        <v>2.7719999999999998</v>
      </c>
      <c r="CA1083" s="24">
        <v>18.86</v>
      </c>
      <c r="CB1083" s="24">
        <v>9.33</v>
      </c>
      <c r="CC1083" s="20">
        <f>IF(BY1083="-","-",_xlfn.XLOOKUP(BY1083,ABNT5101!$B$4:$B$9,ABNT5101!$C$4:$C$9))</f>
        <v>5</v>
      </c>
      <c r="CD1083" s="24">
        <f>IF(BY1083="-","-",_xlfn.XLOOKUP(BY1083,ABNT5101!$B$4:$B$9,ABNT5101!$D$4:$D$9))</f>
        <v>1</v>
      </c>
      <c r="CE1083" s="20" t="str">
        <f t="shared" si="1245"/>
        <v>ATENDE</v>
      </c>
      <c r="CF1083" s="20" t="str">
        <f t="shared" si="1246"/>
        <v>ATENDE</v>
      </c>
      <c r="CG1083" s="20" t="str">
        <f t="shared" si="1040"/>
        <v>ATENDE</v>
      </c>
      <c r="CH1083" s="26" t="str">
        <f>_xlfn.XLOOKUP(CI1083,'Banco de dados'!$B:$B,'Banco de dados'!$D:$D)</f>
        <v>SX LIGHTING</v>
      </c>
      <c r="CI1083" s="27" t="s">
        <v>386</v>
      </c>
      <c r="CJ1083" s="26" t="str">
        <f>_xlfn.XLOOKUP(CI1083,'Banco de dados'!$B:$B,'Banco de dados'!$E:$E)</f>
        <v>SXINLPP070K50L12CZF7PHF</v>
      </c>
      <c r="CK1083" s="26"/>
      <c r="CL1083" s="26" t="e">
        <f>IF(CK1083="-","-",_xlfn.XLOOKUP(CK1083,'Banco de dados'!$B:$B,'Banco de dados'!$E:$E))</f>
        <v>#N/A</v>
      </c>
      <c r="CM1083" s="28">
        <f t="shared" si="1305"/>
        <v>1</v>
      </c>
      <c r="CN1083" s="26">
        <f>_xlfn.XLOOKUP(CI1083,'Banco de dados'!$B:$B,'Banco de dados'!$H:$H)</f>
        <v>70</v>
      </c>
      <c r="CO1083" s="26" t="e">
        <f t="array" aca="1" ref="CO1083" ca="1">_xludf.XLOOKUP(CK1083,'Banco de dados'!$B:$B,'Banco de dados'!$H:$H)</f>
        <v>#NAME?</v>
      </c>
      <c r="CP1083" s="26" t="e">
        <f t="array" aca="1" ref="CP1083" ca="1">_xludf.XLOOKUP(CI1083,'Banco de dados'!$B:$B,'Banco de dados'!$F:$F)</f>
        <v>#NAME?</v>
      </c>
      <c r="CQ1083" s="26" t="e">
        <f t="array" aca="1" ref="CQ1083" ca="1">_xludf.XLOOKUP(CK1083,'Banco de dados'!$B:$B,'Banco de dados'!$F:$F)</f>
        <v>#NAME?</v>
      </c>
      <c r="CR1083" s="27">
        <v>0</v>
      </c>
      <c r="CS1083" s="27">
        <v>10</v>
      </c>
      <c r="CT1083" s="26" t="str">
        <f>IF(AG1083=0.5,"Suporte",IF(AND(AG1083&gt;='Braços de IP'!$B$9,AG1083&lt;='Braços de IP'!$D$9),'Braços de IP'!$E$9,IF(AND(AG1083&gt;='Braços de IP'!$B$10,AG1083&lt;='Braços de IP'!$D$10),'Braços de IP'!$E$10,IF(AND(AG1083&gt;='Braços de IP'!$B$11,AG1083&lt;='Braços de IP'!$D$11),'Braços de IP'!$E$11,IF(AND(AG1083&gt;='Braços de IP'!$B$12,AG1083&lt;='Braços de IP'!$D$12),'Braços de IP'!$E$12,IF(AND(AG1083&gt;='Braços de IP'!$B$13,AG1083&lt;='Braços de IP'!$D$13),'Braços de IP'!$E$13,IF(AND(AG1083&gt;='Braços de IP'!$B$14,AG1083&lt;='Braços de IP'!$D$14),'Braços de IP'!$E$14,"ERRO")))))))</f>
        <v>Médio I</v>
      </c>
      <c r="CU1083" s="27" t="s">
        <v>501</v>
      </c>
      <c r="CV1083" s="26">
        <f>IF($CU1083="","",VLOOKUP($CU1083,'Braços de IP'!$E$9:$I$15,2,0))</f>
        <v>1.4</v>
      </c>
      <c r="CW1083" s="29">
        <f>IF($CU1083="","",VLOOKUP($CU1083,'Braços de IP'!$E$9:$I$15,5,0))</f>
        <v>6.5</v>
      </c>
      <c r="CX1083" s="26"/>
      <c r="CY1083" s="26"/>
      <c r="CZ1083" s="26"/>
      <c r="DA1083" s="26"/>
      <c r="DB1083" s="26"/>
      <c r="DC1083" s="26"/>
      <c r="DD1083" s="30">
        <f t="shared" si="1306"/>
        <v>70</v>
      </c>
      <c r="DE1083" s="31">
        <f t="shared" si="1307"/>
        <v>115</v>
      </c>
      <c r="DF1083" s="30">
        <f t="shared" si="1308"/>
        <v>185</v>
      </c>
      <c r="DG1083" s="32">
        <f t="shared" si="1309"/>
        <v>0.39130434782608692</v>
      </c>
      <c r="DH1083" s="33"/>
      <c r="DI1083" s="34"/>
      <c r="DJ1083" s="35"/>
      <c r="DK1083" s="16" t="s">
        <v>144</v>
      </c>
      <c r="DL1083" s="16"/>
      <c r="DN1083" s="36" t="e">
        <f t="shared" si="1310"/>
        <v>#VALUE!</v>
      </c>
    </row>
    <row r="1084" spans="1:118" ht="15.75" customHeight="1" x14ac:dyDescent="0.25">
      <c r="A1084" s="38" t="s">
        <v>158</v>
      </c>
      <c r="B1084" s="16">
        <v>274</v>
      </c>
      <c r="C1084" s="16" t="s">
        <v>206</v>
      </c>
      <c r="D1084" s="16" t="s">
        <v>757</v>
      </c>
      <c r="E1084" s="16">
        <v>-8.0706109999999995</v>
      </c>
      <c r="F1084" s="16">
        <v>-34.896289000000003</v>
      </c>
      <c r="G1084" s="27" t="s">
        <v>160</v>
      </c>
      <c r="H1084" s="17" t="s">
        <v>136</v>
      </c>
      <c r="I1084" s="16" t="s">
        <v>149</v>
      </c>
      <c r="J1084" s="17" t="s">
        <v>137</v>
      </c>
      <c r="K1084" s="18">
        <v>115</v>
      </c>
      <c r="L1084" s="17" t="s">
        <v>138</v>
      </c>
      <c r="M1084" s="17">
        <v>0</v>
      </c>
      <c r="N1084" s="16">
        <f t="shared" si="1301"/>
        <v>230</v>
      </c>
      <c r="O1084" s="17">
        <v>1</v>
      </c>
      <c r="P1084" s="17">
        <v>2.9</v>
      </c>
      <c r="Q1084" s="17">
        <v>13.92</v>
      </c>
      <c r="R1084" s="16"/>
      <c r="S1084" s="16"/>
      <c r="T1084" s="16">
        <v>16</v>
      </c>
      <c r="U1084" s="17">
        <v>2</v>
      </c>
      <c r="V1084" s="17">
        <v>1</v>
      </c>
      <c r="W1084" s="17">
        <v>2.19</v>
      </c>
      <c r="X1084" s="17">
        <v>0</v>
      </c>
      <c r="Y1084" s="17">
        <v>0</v>
      </c>
      <c r="Z1084" s="17">
        <v>0</v>
      </c>
      <c r="AA1084" s="17" t="s">
        <v>161</v>
      </c>
      <c r="AB1084" s="17" t="s">
        <v>140</v>
      </c>
      <c r="AC1084" s="17">
        <v>29.16</v>
      </c>
      <c r="AD1084" s="17">
        <v>6.37</v>
      </c>
      <c r="AE1084" s="17">
        <v>1</v>
      </c>
      <c r="AF1084" s="17">
        <v>2.56</v>
      </c>
      <c r="AG1084" s="17">
        <v>1.58</v>
      </c>
      <c r="AH1084" s="17">
        <f t="shared" si="1283"/>
        <v>-0.98</v>
      </c>
      <c r="AI1084" s="17" t="s">
        <v>136</v>
      </c>
      <c r="AJ1084" s="17" t="s">
        <v>136</v>
      </c>
      <c r="AK1084" s="17" t="s">
        <v>141</v>
      </c>
      <c r="AL1084" s="17" t="str">
        <f t="shared" si="1302"/>
        <v>erro</v>
      </c>
      <c r="AM1084" s="17">
        <v>0</v>
      </c>
      <c r="AN1084" s="17"/>
      <c r="AO1084" s="17">
        <v>0</v>
      </c>
      <c r="AP1084" s="17">
        <v>0</v>
      </c>
      <c r="AQ1084" s="17">
        <v>0</v>
      </c>
      <c r="AR1084" s="17" t="s">
        <v>136</v>
      </c>
      <c r="AS1084" s="19">
        <f t="shared" si="1233"/>
        <v>0</v>
      </c>
      <c r="AT1084" s="19"/>
      <c r="AU1084" s="19">
        <f>VLOOKUP(G1084,ABNT5101!$I$3:$J$9,2)</f>
        <v>10</v>
      </c>
      <c r="AV1084" s="19">
        <f>VLOOKUP(G1084,ABNT5101!$I$3:$M$9,5)</f>
        <v>0.18</v>
      </c>
      <c r="AW1084" s="17" t="str">
        <f>_xlfn.XLOOKUP(G1084,ABNT5101!I:I,ABNT5101!L:L)</f>
        <v>-</v>
      </c>
      <c r="AX1084" s="17">
        <f>_xlfn.XLOOKUP(G1084,ABNT5101!$I:$I,ABNT5101!M:M)</f>
        <v>0.18</v>
      </c>
      <c r="AY1084" s="17" t="str">
        <f>_xlfn.XLOOKUP(G1084,ABNT5101!$I:$I,ABNT5101!N:N)</f>
        <v>-</v>
      </c>
      <c r="AZ1084" s="17">
        <f>_xlfn.XLOOKUP(G1084,ABNT5101!$I:$I,ABNT5101!O:O)</f>
        <v>16</v>
      </c>
      <c r="BA1084" s="20" t="str">
        <f t="shared" si="1234"/>
        <v>ATENDE</v>
      </c>
      <c r="BB1084" s="21">
        <f t="shared" ref="BB1084:BC1084" si="1322">BE1084/AU1084-1</f>
        <v>0.21999999999999997</v>
      </c>
      <c r="BC1084" s="21">
        <f t="shared" si="1322"/>
        <v>0.33333333333333326</v>
      </c>
      <c r="BD1084" s="21" t="str">
        <f t="shared" si="1236"/>
        <v>-</v>
      </c>
      <c r="BE1084" s="22">
        <v>12.2</v>
      </c>
      <c r="BF1084" s="22">
        <v>0.24</v>
      </c>
      <c r="BG1084" s="22">
        <v>10.86</v>
      </c>
      <c r="BH1084" s="22">
        <v>0.18</v>
      </c>
      <c r="BI1084" s="23"/>
      <c r="BJ1084" s="22"/>
      <c r="BK1084" s="20" t="str">
        <f t="shared" si="1237"/>
        <v>ATENDE</v>
      </c>
      <c r="BL1084" s="20" t="str">
        <f t="shared" si="1238"/>
        <v>ATENDE</v>
      </c>
      <c r="BM1084" s="20" t="str">
        <f t="shared" si="1239"/>
        <v>ATENDE</v>
      </c>
      <c r="BN1084" s="20" t="str">
        <f t="shared" si="1240"/>
        <v>ATENDE</v>
      </c>
      <c r="BO1084" s="24" t="str">
        <f t="shared" si="1241"/>
        <v>C4</v>
      </c>
      <c r="BP1084" s="24" t="str">
        <f t="shared" si="1304"/>
        <v>P5</v>
      </c>
      <c r="BQ1084" s="25">
        <f t="shared" si="1060"/>
        <v>3.2240000000000002</v>
      </c>
      <c r="BR1084" s="22">
        <v>21.12</v>
      </c>
      <c r="BS1084" s="22">
        <v>9.2200000000000006</v>
      </c>
      <c r="BT1084" s="24">
        <f>IF(BP1084="-","-",_xlfn.XLOOKUP(BP1084,ABNT5101!$B$4:$B$9,ABNT5101!$C$4:$C$9))</f>
        <v>5</v>
      </c>
      <c r="BU1084" s="24">
        <f>IF(BP1084="-","-",_xlfn.XLOOKUP(BP1084,ABNT5101!$B$4:$B$9,ABNT5101!$D$4:$D$9))</f>
        <v>1</v>
      </c>
      <c r="BV1084" s="20" t="str">
        <f t="shared" si="1242"/>
        <v>ATENDE</v>
      </c>
      <c r="BW1084" s="20" t="str">
        <f t="shared" si="1061"/>
        <v>ATENDE</v>
      </c>
      <c r="BX1084" s="20" t="str">
        <f t="shared" si="1243"/>
        <v>ATENDE</v>
      </c>
      <c r="BY1084" s="24" t="str">
        <f t="shared" si="1314"/>
        <v>P5</v>
      </c>
      <c r="BZ1084" s="25">
        <f t="shared" si="1244"/>
        <v>1.8039999999999998</v>
      </c>
      <c r="CA1084" s="24">
        <v>14.02</v>
      </c>
      <c r="CB1084" s="24">
        <v>5.6</v>
      </c>
      <c r="CC1084" s="20">
        <f>IF(BY1084="-","-",_xlfn.XLOOKUP(BY1084,ABNT5101!$B$4:$B$9,ABNT5101!$C$4:$C$9))</f>
        <v>5</v>
      </c>
      <c r="CD1084" s="24">
        <f>IF(BY1084="-","-",_xlfn.XLOOKUP(BY1084,ABNT5101!$B$4:$B$9,ABNT5101!$D$4:$D$9))</f>
        <v>1</v>
      </c>
      <c r="CE1084" s="20" t="str">
        <f t="shared" si="1245"/>
        <v>ATENDE</v>
      </c>
      <c r="CF1084" s="20" t="str">
        <f t="shared" si="1246"/>
        <v>ATENDE</v>
      </c>
      <c r="CG1084" s="20" t="str">
        <f t="shared" si="1040"/>
        <v>ATENDE</v>
      </c>
      <c r="CH1084" s="26" t="str">
        <f>_xlfn.XLOOKUP(CI1084,'Banco de dados'!$B:$B,'Banco de dados'!$D:$D)</f>
        <v>TECNOWATT</v>
      </c>
      <c r="CI1084" s="27" t="s">
        <v>1584</v>
      </c>
      <c r="CJ1084" s="26" t="str">
        <f>_xlfn.XLOOKUP(CI1084,'Banco de dados'!$B:$B,'Banco de dados'!$E:$E)</f>
        <v>SIGSAGPTLRRSSNDL_68W_83IBBRS
1-10C1MUN6.5</v>
      </c>
      <c r="CK1084" s="26"/>
      <c r="CL1084" s="26" t="e">
        <f>IF(CK1084="-","-",_xlfn.XLOOKUP(CK1084,'Banco de dados'!$B:$B,'Banco de dados'!$E:$E))</f>
        <v>#N/A</v>
      </c>
      <c r="CM1084" s="28">
        <f t="shared" si="1305"/>
        <v>1</v>
      </c>
      <c r="CN1084" s="26">
        <f>_xlfn.XLOOKUP(CI1084,'Banco de dados'!$B:$B,'Banco de dados'!$H:$H)</f>
        <v>68</v>
      </c>
      <c r="CO1084" s="26" t="e">
        <f t="array" aca="1" ref="CO1084" ca="1">_xludf.XLOOKUP(CK1084,'Banco de dados'!$B:$B,'Banco de dados'!$H:$H)</f>
        <v>#NAME?</v>
      </c>
      <c r="CP1084" s="26" t="e">
        <f t="array" aca="1" ref="CP1084" ca="1">_xludf.XLOOKUP(CI1084,'Banco de dados'!$B:$B,'Banco de dados'!$F:$F)</f>
        <v>#NAME?</v>
      </c>
      <c r="CQ1084" s="26" t="e">
        <f t="array" aca="1" ref="CQ1084" ca="1">_xludf.XLOOKUP(CK1084,'Banco de dados'!$B:$B,'Banco de dados'!$F:$F)</f>
        <v>#NAME?</v>
      </c>
      <c r="CR1084" s="27">
        <v>0</v>
      </c>
      <c r="CS1084" s="27">
        <v>10</v>
      </c>
      <c r="CT1084" s="26" t="str">
        <f>IF(AG1084=0.5,"Suporte",IF(AND(AG1084&gt;='Braços de IP'!$B$9,AG1084&lt;='Braços de IP'!$D$9),'Braços de IP'!$E$9,IF(AND(AG1084&gt;='Braços de IP'!$B$10,AG1084&lt;='Braços de IP'!$D$10),'Braços de IP'!$E$10,IF(AND(AG1084&gt;='Braços de IP'!$B$11,AG1084&lt;='Braços de IP'!$D$11),'Braços de IP'!$E$11,IF(AND(AG1084&gt;='Braços de IP'!$B$12,AG1084&lt;='Braços de IP'!$D$12),'Braços de IP'!$E$12,IF(AND(AG1084&gt;='Braços de IP'!$B$13,AG1084&lt;='Braços de IP'!$D$13),'Braços de IP'!$E$13,IF(AND(AG1084&gt;='Braços de IP'!$B$14,AG1084&lt;='Braços de IP'!$D$14),'Braços de IP'!$E$14,"ERRO")))))))</f>
        <v>Médio I</v>
      </c>
      <c r="CU1084" s="27" t="s">
        <v>501</v>
      </c>
      <c r="CV1084" s="26">
        <f>IF($CU1084="","",VLOOKUP($CU1084,'Braços de IP'!$E$9:$I$15,2,0))</f>
        <v>1.4</v>
      </c>
      <c r="CW1084" s="29">
        <f>IF($CU1084="","",VLOOKUP($CU1084,'Braços de IP'!$E$9:$I$15,5,0))</f>
        <v>6.5</v>
      </c>
      <c r="CX1084" s="26"/>
      <c r="CY1084" s="26"/>
      <c r="CZ1084" s="26"/>
      <c r="DA1084" s="26"/>
      <c r="DB1084" s="26"/>
      <c r="DC1084" s="26"/>
      <c r="DD1084" s="30">
        <f t="shared" si="1306"/>
        <v>68</v>
      </c>
      <c r="DE1084" s="31">
        <f t="shared" si="1307"/>
        <v>115</v>
      </c>
      <c r="DF1084" s="30">
        <f t="shared" si="1308"/>
        <v>183</v>
      </c>
      <c r="DG1084" s="32">
        <f t="shared" si="1309"/>
        <v>0.40869565217391302</v>
      </c>
      <c r="DH1084" s="33"/>
      <c r="DI1084" s="34"/>
      <c r="DJ1084" s="35"/>
      <c r="DK1084" s="16" t="s">
        <v>144</v>
      </c>
      <c r="DL1084" s="16"/>
      <c r="DN1084" s="36" t="e">
        <f t="shared" si="1310"/>
        <v>#VALUE!</v>
      </c>
    </row>
    <row r="1085" spans="1:118" ht="15.75" customHeight="1" x14ac:dyDescent="0.25">
      <c r="B1085" s="16">
        <v>275</v>
      </c>
      <c r="C1085" s="16" t="s">
        <v>146</v>
      </c>
      <c r="D1085" s="16" t="s">
        <v>758</v>
      </c>
      <c r="E1085" s="16">
        <v>-8.0570690000000003</v>
      </c>
      <c r="F1085" s="16">
        <v>-34.891452999999998</v>
      </c>
      <c r="G1085" s="16" t="s">
        <v>209</v>
      </c>
      <c r="H1085" s="17" t="s">
        <v>136</v>
      </c>
      <c r="I1085" s="16" t="s">
        <v>149</v>
      </c>
      <c r="J1085" s="17" t="s">
        <v>137</v>
      </c>
      <c r="K1085" s="18">
        <v>150</v>
      </c>
      <c r="L1085" s="17" t="s">
        <v>138</v>
      </c>
      <c r="M1085" s="17">
        <v>0</v>
      </c>
      <c r="N1085" s="16">
        <f t="shared" si="1301"/>
        <v>300</v>
      </c>
      <c r="O1085" s="17">
        <v>1</v>
      </c>
      <c r="P1085" s="17">
        <v>4.03</v>
      </c>
      <c r="Q1085" s="17">
        <v>7.1</v>
      </c>
      <c r="R1085" s="16"/>
      <c r="S1085" s="16"/>
      <c r="T1085" s="16">
        <v>6.88</v>
      </c>
      <c r="U1085" s="17">
        <v>6.03</v>
      </c>
      <c r="V1085" s="17">
        <v>2.02</v>
      </c>
      <c r="W1085" s="17">
        <v>0</v>
      </c>
      <c r="X1085" s="17">
        <v>0</v>
      </c>
      <c r="Y1085" s="17">
        <v>0</v>
      </c>
      <c r="Z1085" s="17">
        <v>0</v>
      </c>
      <c r="AA1085" s="17" t="s">
        <v>298</v>
      </c>
      <c r="AB1085" s="17" t="s">
        <v>759</v>
      </c>
      <c r="AC1085" s="17">
        <v>18.829999999999998</v>
      </c>
      <c r="AD1085" s="17">
        <v>8.73</v>
      </c>
      <c r="AE1085" s="17">
        <v>1</v>
      </c>
      <c r="AF1085" s="17">
        <v>1.17</v>
      </c>
      <c r="AG1085" s="17">
        <v>2.2400000000000002</v>
      </c>
      <c r="AH1085" s="17">
        <f t="shared" si="1283"/>
        <v>1.0700000000000003</v>
      </c>
      <c r="AI1085" s="17" t="s">
        <v>136</v>
      </c>
      <c r="AJ1085" s="17" t="s">
        <v>136</v>
      </c>
      <c r="AK1085" s="17" t="s">
        <v>141</v>
      </c>
      <c r="AL1085" s="17">
        <f t="shared" si="1302"/>
        <v>2</v>
      </c>
      <c r="AM1085" s="17">
        <v>0</v>
      </c>
      <c r="AN1085" s="17"/>
      <c r="AO1085" s="17">
        <v>0</v>
      </c>
      <c r="AP1085" s="17">
        <v>0</v>
      </c>
      <c r="AQ1085" s="17">
        <v>0</v>
      </c>
      <c r="AR1085" s="17" t="s">
        <v>136</v>
      </c>
      <c r="AS1085" s="19">
        <f t="shared" si="1233"/>
        <v>0</v>
      </c>
      <c r="AT1085" s="19"/>
      <c r="AU1085" s="19">
        <f>VLOOKUP(G1085,ABNT5101!$I$3:$J$9,2)</f>
        <v>30</v>
      </c>
      <c r="AV1085" s="19">
        <f>VLOOKUP(G1085,ABNT5101!$I$3:$M$9,5)</f>
        <v>0.38</v>
      </c>
      <c r="AW1085" s="17" t="str">
        <f>_xlfn.XLOOKUP(G1085,ABNT5101!I:I,ABNT5101!L:L)</f>
        <v>-</v>
      </c>
      <c r="AX1085" s="17">
        <f>_xlfn.XLOOKUP(G1085,ABNT5101!$I:$I,ABNT5101!M:M)</f>
        <v>0.38</v>
      </c>
      <c r="AY1085" s="17" t="str">
        <f>_xlfn.XLOOKUP(G1085,ABNT5101!$I:$I,ABNT5101!N:N)</f>
        <v>-</v>
      </c>
      <c r="AZ1085" s="17">
        <f>_xlfn.XLOOKUP(G1085,ABNT5101!$I:$I,ABNT5101!O:O)</f>
        <v>14</v>
      </c>
      <c r="BA1085" s="20" t="str">
        <f t="shared" si="1234"/>
        <v>ATENDE</v>
      </c>
      <c r="BB1085" s="21">
        <f t="shared" ref="BB1085:BC1085" si="1323">BE1085/AU1085-1</f>
        <v>0.15066666666666673</v>
      </c>
      <c r="BC1085" s="21">
        <f t="shared" si="1323"/>
        <v>0.89473684210526305</v>
      </c>
      <c r="BD1085" s="21" t="str">
        <f t="shared" si="1236"/>
        <v>-</v>
      </c>
      <c r="BE1085" s="22">
        <v>34.520000000000003</v>
      </c>
      <c r="BF1085" s="22">
        <v>0.72</v>
      </c>
      <c r="BG1085" s="22">
        <v>34.36</v>
      </c>
      <c r="BH1085" s="22">
        <v>0.72</v>
      </c>
      <c r="BI1085" s="23"/>
      <c r="BJ1085" s="22"/>
      <c r="BK1085" s="20" t="str">
        <f t="shared" si="1237"/>
        <v>ATENDE</v>
      </c>
      <c r="BL1085" s="20" t="str">
        <f t="shared" si="1238"/>
        <v>ATENDE</v>
      </c>
      <c r="BM1085" s="20" t="str">
        <f t="shared" si="1239"/>
        <v>ATENDE</v>
      </c>
      <c r="BN1085" s="20" t="str">
        <f t="shared" si="1240"/>
        <v>ATENDE</v>
      </c>
      <c r="BO1085" s="24" t="str">
        <f t="shared" si="1241"/>
        <v>C1</v>
      </c>
      <c r="BP1085" s="24" t="str">
        <f t="shared" si="1304"/>
        <v>P5</v>
      </c>
      <c r="BQ1085" s="25">
        <f t="shared" si="1060"/>
        <v>2.8159999999999998</v>
      </c>
      <c r="BR1085" s="22">
        <v>19.079999999999998</v>
      </c>
      <c r="BS1085" s="22">
        <v>14.01</v>
      </c>
      <c r="BT1085" s="24">
        <f>IF(BP1085="-","-",_xlfn.XLOOKUP(BP1085,ABNT5101!$B$4:$B$9,ABNT5101!$C$4:$C$9))</f>
        <v>5</v>
      </c>
      <c r="BU1085" s="24">
        <f>IF(BP1085="-","-",_xlfn.XLOOKUP(BP1085,ABNT5101!$B$4:$B$9,ABNT5101!$D$4:$D$9))</f>
        <v>1</v>
      </c>
      <c r="BV1085" s="20" t="str">
        <f t="shared" si="1242"/>
        <v>ATENDE</v>
      </c>
      <c r="BW1085" s="20" t="str">
        <f t="shared" si="1061"/>
        <v>ATENDE</v>
      </c>
      <c r="BX1085" s="20" t="str">
        <f t="shared" si="1243"/>
        <v>ATENDE</v>
      </c>
      <c r="BY1085" s="24" t="str">
        <f t="shared" si="1314"/>
        <v>P5</v>
      </c>
      <c r="BZ1085" s="25">
        <f t="shared" si="1244"/>
        <v>2.2640000000000002</v>
      </c>
      <c r="CA1085" s="24">
        <v>16.32</v>
      </c>
      <c r="CB1085" s="24">
        <v>9.48</v>
      </c>
      <c r="CC1085" s="20">
        <f>IF(BY1085="-","-",_xlfn.XLOOKUP(BY1085,ABNT5101!$B$4:$B$9,ABNT5101!$C$4:$C$9))</f>
        <v>5</v>
      </c>
      <c r="CD1085" s="24">
        <f>IF(BY1085="-","-",_xlfn.XLOOKUP(BY1085,ABNT5101!$B$4:$B$9,ABNT5101!$D$4:$D$9))</f>
        <v>1</v>
      </c>
      <c r="CE1085" s="20" t="str">
        <f t="shared" si="1245"/>
        <v>ATENDE</v>
      </c>
      <c r="CF1085" s="20" t="str">
        <f t="shared" si="1246"/>
        <v>ATENDE</v>
      </c>
      <c r="CG1085" s="20" t="str">
        <f t="shared" si="1040"/>
        <v>ATENDE</v>
      </c>
      <c r="CH1085" s="26" t="str">
        <f>_xlfn.XLOOKUP(CI1085,'Banco de dados'!$B:$B,'Banco de dados'!$D:$D)</f>
        <v>LEDSTAR</v>
      </c>
      <c r="CI1085" s="27" t="s">
        <v>242</v>
      </c>
      <c r="CJ1085" s="26" t="str">
        <f>_xlfn.XLOOKUP(CI1085,'Banco de dados'!$B:$B,'Banco de dados'!$E:$E)</f>
        <v>LUM LED SL VT 9.1 65W</v>
      </c>
      <c r="CK1085" s="26"/>
      <c r="CL1085" s="26" t="e">
        <f>IF(CK1085="-","-",_xlfn.XLOOKUP(CK1085,'Banco de dados'!$B:$B,'Banco de dados'!$E:$E))</f>
        <v>#N/A</v>
      </c>
      <c r="CM1085" s="28">
        <f t="shared" si="1305"/>
        <v>1</v>
      </c>
      <c r="CN1085" s="26">
        <f>_xlfn.XLOOKUP(CI1085,'Banco de dados'!$B:$B,'Banco de dados'!$H:$H)</f>
        <v>65</v>
      </c>
      <c r="CO1085" s="26" t="e">
        <f t="array" aca="1" ref="CO1085" ca="1">_xludf.XLOOKUP(CK1085,'Banco de dados'!$B:$B,'Banco de dados'!$H:$H)</f>
        <v>#NAME?</v>
      </c>
      <c r="CP1085" s="26" t="e">
        <f t="array" aca="1" ref="CP1085" ca="1">_xludf.XLOOKUP(CI1085,'Banco de dados'!$B:$B,'Banco de dados'!$F:$F)</f>
        <v>#NAME?</v>
      </c>
      <c r="CQ1085" s="26" t="e">
        <f t="array" aca="1" ref="CQ1085" ca="1">_xludf.XLOOKUP(CK1085,'Banco de dados'!$B:$B,'Banco de dados'!$F:$F)</f>
        <v>#NAME?</v>
      </c>
      <c r="CR1085" s="27">
        <v>0</v>
      </c>
      <c r="CS1085" s="27"/>
      <c r="CT1085" s="26" t="str">
        <f>IF(AG1085=0.5,"Suporte",IF(AND(AG1085&gt;='Braços de IP'!$B$9,AG1085&lt;='Braços de IP'!$D$9),'Braços de IP'!$E$9,IF(AND(AG1085&gt;='Braços de IP'!$B$10,AG1085&lt;='Braços de IP'!$D$10),'Braços de IP'!$E$10,IF(AND(AG1085&gt;='Braços de IP'!$B$11,AG1085&lt;='Braços de IP'!$D$11),'Braços de IP'!$E$11,IF(AND(AG1085&gt;='Braços de IP'!$B$12,AG1085&lt;='Braços de IP'!$D$12),'Braços de IP'!$E$12,IF(AND(AG1085&gt;='Braços de IP'!$B$13,AG1085&lt;='Braços de IP'!$D$13),'Braços de IP'!$E$13,IF(AND(AG1085&gt;='Braços de IP'!$B$14,AG1085&lt;='Braços de IP'!$D$14),'Braços de IP'!$E$14,"ERRO")))))))</f>
        <v>Médio II</v>
      </c>
      <c r="CU1085" s="27"/>
      <c r="CV1085" s="26" t="str">
        <f>IF($CU1085="","",VLOOKUP($CU1085,'Braços de IP'!$E$9:$I$15,2,0))</f>
        <v/>
      </c>
      <c r="CW1085" s="29" t="str">
        <f>IF($CU1085="","",VLOOKUP($CU1085,'Braços de IP'!$E$9:$I$15,5,0))</f>
        <v/>
      </c>
      <c r="CX1085" s="26"/>
      <c r="CY1085" s="26"/>
      <c r="CZ1085" s="26"/>
      <c r="DA1085" s="26"/>
      <c r="DB1085" s="26"/>
      <c r="DC1085" s="26"/>
      <c r="DD1085" s="30">
        <f t="shared" si="1306"/>
        <v>65</v>
      </c>
      <c r="DE1085" s="31">
        <f t="shared" si="1307"/>
        <v>150</v>
      </c>
      <c r="DF1085" s="30">
        <f t="shared" si="1308"/>
        <v>215</v>
      </c>
      <c r="DG1085" s="32">
        <f t="shared" si="1309"/>
        <v>0.56666666666666665</v>
      </c>
      <c r="DH1085" s="33"/>
      <c r="DI1085" s="34"/>
      <c r="DJ1085" s="35"/>
      <c r="DK1085" s="16" t="s">
        <v>144</v>
      </c>
      <c r="DL1085" s="16"/>
      <c r="DN1085" s="36" t="e">
        <f t="shared" si="1310"/>
        <v>#VALUE!</v>
      </c>
    </row>
    <row r="1086" spans="1:118" ht="15.75" customHeight="1" x14ac:dyDescent="0.25">
      <c r="B1086" s="16">
        <v>275</v>
      </c>
      <c r="C1086" s="16" t="s">
        <v>146</v>
      </c>
      <c r="D1086" s="16" t="s">
        <v>758</v>
      </c>
      <c r="E1086" s="16">
        <v>-8.0570690000000003</v>
      </c>
      <c r="F1086" s="16">
        <v>-34.891452999999998</v>
      </c>
      <c r="G1086" s="16" t="s">
        <v>209</v>
      </c>
      <c r="H1086" s="17" t="s">
        <v>136</v>
      </c>
      <c r="I1086" s="16" t="s">
        <v>149</v>
      </c>
      <c r="J1086" s="17" t="s">
        <v>137</v>
      </c>
      <c r="K1086" s="18">
        <v>150</v>
      </c>
      <c r="L1086" s="17" t="s">
        <v>138</v>
      </c>
      <c r="M1086" s="17">
        <v>0</v>
      </c>
      <c r="N1086" s="16">
        <f t="shared" si="1301"/>
        <v>300</v>
      </c>
      <c r="O1086" s="17">
        <v>1</v>
      </c>
      <c r="P1086" s="17">
        <v>4.03</v>
      </c>
      <c r="Q1086" s="17">
        <v>7.1</v>
      </c>
      <c r="R1086" s="16"/>
      <c r="S1086" s="16"/>
      <c r="T1086" s="16">
        <v>6.88</v>
      </c>
      <c r="U1086" s="17">
        <v>6.03</v>
      </c>
      <c r="V1086" s="17">
        <v>2.02</v>
      </c>
      <c r="W1086" s="17">
        <v>0</v>
      </c>
      <c r="X1086" s="17">
        <v>0</v>
      </c>
      <c r="Y1086" s="17">
        <v>0</v>
      </c>
      <c r="Z1086" s="17">
        <v>0</v>
      </c>
      <c r="AA1086" s="17" t="s">
        <v>298</v>
      </c>
      <c r="AB1086" s="17" t="s">
        <v>759</v>
      </c>
      <c r="AC1086" s="17">
        <v>18.829999999999998</v>
      </c>
      <c r="AD1086" s="17">
        <v>8.73</v>
      </c>
      <c r="AE1086" s="17">
        <v>1</v>
      </c>
      <c r="AF1086" s="17">
        <v>1.17</v>
      </c>
      <c r="AG1086" s="17">
        <v>2.2400000000000002</v>
      </c>
      <c r="AH1086" s="17">
        <f t="shared" si="1283"/>
        <v>1.0700000000000003</v>
      </c>
      <c r="AI1086" s="17" t="s">
        <v>136</v>
      </c>
      <c r="AJ1086" s="17" t="s">
        <v>136</v>
      </c>
      <c r="AK1086" s="17" t="s">
        <v>141</v>
      </c>
      <c r="AL1086" s="17">
        <f t="shared" si="1302"/>
        <v>2</v>
      </c>
      <c r="AM1086" s="17">
        <v>0</v>
      </c>
      <c r="AN1086" s="17"/>
      <c r="AO1086" s="17">
        <v>0</v>
      </c>
      <c r="AP1086" s="17">
        <v>0</v>
      </c>
      <c r="AQ1086" s="17">
        <v>0</v>
      </c>
      <c r="AR1086" s="17" t="s">
        <v>136</v>
      </c>
      <c r="AS1086" s="19">
        <f t="shared" si="1233"/>
        <v>0</v>
      </c>
      <c r="AT1086" s="19"/>
      <c r="AU1086" s="19">
        <f>VLOOKUP(G1086,ABNT5101!$I$3:$J$9,2)</f>
        <v>30</v>
      </c>
      <c r="AV1086" s="19">
        <f>VLOOKUP(G1086,ABNT5101!$I$3:$M$9,5)</f>
        <v>0.38</v>
      </c>
      <c r="AW1086" s="17" t="str">
        <f>_xlfn.XLOOKUP(G1086,ABNT5101!I:I,ABNT5101!L:L)</f>
        <v>-</v>
      </c>
      <c r="AX1086" s="17">
        <f>_xlfn.XLOOKUP(G1086,ABNT5101!$I:$I,ABNT5101!M:M)</f>
        <v>0.38</v>
      </c>
      <c r="AY1086" s="17" t="str">
        <f>_xlfn.XLOOKUP(G1086,ABNT5101!$I:$I,ABNT5101!N:N)</f>
        <v>-</v>
      </c>
      <c r="AZ1086" s="17">
        <f>_xlfn.XLOOKUP(G1086,ABNT5101!$I:$I,ABNT5101!O:O)</f>
        <v>14</v>
      </c>
      <c r="BA1086" s="20" t="str">
        <f t="shared" si="1234"/>
        <v>ATENDE</v>
      </c>
      <c r="BB1086" s="21">
        <f t="shared" ref="BB1086:BC1086" si="1324">BE1086/AU1086-1</f>
        <v>2.4999999999999911E-2</v>
      </c>
      <c r="BC1086" s="21">
        <f t="shared" si="1324"/>
        <v>1</v>
      </c>
      <c r="BD1086" s="21" t="str">
        <f t="shared" si="1236"/>
        <v>-</v>
      </c>
      <c r="BE1086" s="22">
        <v>30.75</v>
      </c>
      <c r="BF1086" s="22">
        <v>0.76</v>
      </c>
      <c r="BG1086" s="22">
        <v>30.59</v>
      </c>
      <c r="BH1086" s="22">
        <v>0.76</v>
      </c>
      <c r="BI1086" s="23"/>
      <c r="BJ1086" s="22"/>
      <c r="BK1086" s="20" t="str">
        <f t="shared" si="1237"/>
        <v>ATENDE</v>
      </c>
      <c r="BL1086" s="20" t="str">
        <f t="shared" si="1238"/>
        <v>ATENDE</v>
      </c>
      <c r="BM1086" s="20" t="str">
        <f t="shared" si="1239"/>
        <v>ATENDE</v>
      </c>
      <c r="BN1086" s="20" t="str">
        <f t="shared" si="1240"/>
        <v>ATENDE</v>
      </c>
      <c r="BO1086" s="24" t="str">
        <f t="shared" si="1241"/>
        <v>C1</v>
      </c>
      <c r="BP1086" s="24" t="str">
        <f t="shared" si="1304"/>
        <v>P5</v>
      </c>
      <c r="BQ1086" s="25">
        <f t="shared" si="1060"/>
        <v>2.4</v>
      </c>
      <c r="BR1086" s="22">
        <v>17</v>
      </c>
      <c r="BS1086" s="22">
        <v>11.64</v>
      </c>
      <c r="BT1086" s="24">
        <f>IF(BP1086="-","-",_xlfn.XLOOKUP(BP1086,ABNT5101!$B$4:$B$9,ABNT5101!$C$4:$C$9))</f>
        <v>5</v>
      </c>
      <c r="BU1086" s="24">
        <f>IF(BP1086="-","-",_xlfn.XLOOKUP(BP1086,ABNT5101!$B$4:$B$9,ABNT5101!$D$4:$D$9))</f>
        <v>1</v>
      </c>
      <c r="BV1086" s="20" t="str">
        <f t="shared" si="1242"/>
        <v>ATENDE</v>
      </c>
      <c r="BW1086" s="20" t="str">
        <f t="shared" si="1061"/>
        <v>ATENDE</v>
      </c>
      <c r="BX1086" s="20" t="str">
        <f t="shared" si="1243"/>
        <v>ATENDE</v>
      </c>
      <c r="BY1086" s="24" t="str">
        <f t="shared" si="1314"/>
        <v>P5</v>
      </c>
      <c r="BZ1086" s="25">
        <f t="shared" si="1244"/>
        <v>1.7839999999999998</v>
      </c>
      <c r="CA1086" s="24">
        <v>13.92</v>
      </c>
      <c r="CB1086" s="24">
        <v>6.48</v>
      </c>
      <c r="CC1086" s="20">
        <f>IF(BY1086="-","-",_xlfn.XLOOKUP(BY1086,ABNT5101!$B$4:$B$9,ABNT5101!$C$4:$C$9))</f>
        <v>5</v>
      </c>
      <c r="CD1086" s="24">
        <f>IF(BY1086="-","-",_xlfn.XLOOKUP(BY1086,ABNT5101!$B$4:$B$9,ABNT5101!$D$4:$D$9))</f>
        <v>1</v>
      </c>
      <c r="CE1086" s="20" t="str">
        <f t="shared" si="1245"/>
        <v>ATENDE</v>
      </c>
      <c r="CF1086" s="20" t="str">
        <f t="shared" si="1246"/>
        <v>ATENDE</v>
      </c>
      <c r="CG1086" s="20" t="str">
        <f t="shared" si="1040"/>
        <v>ATENDE</v>
      </c>
      <c r="CH1086" s="26" t="str">
        <f>_xlfn.XLOOKUP(CI1086,'Banco de dados'!$B:$B,'Banco de dados'!$D:$D)</f>
        <v>SX LIGHTING</v>
      </c>
      <c r="CI1086" s="27" t="s">
        <v>401</v>
      </c>
      <c r="CJ1086" s="26" t="str">
        <f>_xlfn.XLOOKUP(CI1086,'Banco de dados'!$B:$B,'Banco de dados'!$E:$E)</f>
        <v>SXINEVO050K50L12CZF7PHF</v>
      </c>
      <c r="CK1086" s="26"/>
      <c r="CL1086" s="26" t="e">
        <f>IF(CK1086="-","-",_xlfn.XLOOKUP(CK1086,'Banco de dados'!$B:$B,'Banco de dados'!$E:$E))</f>
        <v>#N/A</v>
      </c>
      <c r="CM1086" s="28">
        <f t="shared" si="1305"/>
        <v>1</v>
      </c>
      <c r="CN1086" s="26">
        <f>_xlfn.XLOOKUP(CI1086,'Banco de dados'!$B:$B,'Banco de dados'!$H:$H)</f>
        <v>50</v>
      </c>
      <c r="CO1086" s="26" t="e">
        <f t="array" aca="1" ref="CO1086" ca="1">_xludf.XLOOKUP(CK1086,'Banco de dados'!$B:$B,'Banco de dados'!$H:$H)</f>
        <v>#NAME?</v>
      </c>
      <c r="CP1086" s="26" t="e">
        <f t="array" aca="1" ref="CP1086" ca="1">_xludf.XLOOKUP(CI1086,'Banco de dados'!$B:$B,'Banco de dados'!$F:$F)</f>
        <v>#NAME?</v>
      </c>
      <c r="CQ1086" s="26" t="e">
        <f t="array" aca="1" ref="CQ1086" ca="1">_xludf.XLOOKUP(CK1086,'Banco de dados'!$B:$B,'Banco de dados'!$F:$F)</f>
        <v>#NAME?</v>
      </c>
      <c r="CR1086" s="27">
        <v>0</v>
      </c>
      <c r="CS1086" s="27"/>
      <c r="CT1086" s="26" t="str">
        <f>IF(AG1086=0.5,"Suporte",IF(AND(AG1086&gt;='Braços de IP'!$B$9,AG1086&lt;='Braços de IP'!$D$9),'Braços de IP'!$E$9,IF(AND(AG1086&gt;='Braços de IP'!$B$10,AG1086&lt;='Braços de IP'!$D$10),'Braços de IP'!$E$10,IF(AND(AG1086&gt;='Braços de IP'!$B$11,AG1086&lt;='Braços de IP'!$D$11),'Braços de IP'!$E$11,IF(AND(AG1086&gt;='Braços de IP'!$B$12,AG1086&lt;='Braços de IP'!$D$12),'Braços de IP'!$E$12,IF(AND(AG1086&gt;='Braços de IP'!$B$13,AG1086&lt;='Braços de IP'!$D$13),'Braços de IP'!$E$13,IF(AND(AG1086&gt;='Braços de IP'!$B$14,AG1086&lt;='Braços de IP'!$D$14),'Braços de IP'!$E$14,"ERRO")))))))</f>
        <v>Médio II</v>
      </c>
      <c r="CU1086" s="27"/>
      <c r="CV1086" s="26" t="str">
        <f>IF($CU1086="","",VLOOKUP($CU1086,'Braços de IP'!$E$9:$I$15,2,0))</f>
        <v/>
      </c>
      <c r="CW1086" s="29" t="str">
        <f>IF($CU1086="","",VLOOKUP($CU1086,'Braços de IP'!$E$9:$I$15,5,0))</f>
        <v/>
      </c>
      <c r="CX1086" s="26"/>
      <c r="CY1086" s="26"/>
      <c r="CZ1086" s="26"/>
      <c r="DA1086" s="26"/>
      <c r="DB1086" s="26"/>
      <c r="DC1086" s="26"/>
      <c r="DD1086" s="30">
        <f t="shared" si="1306"/>
        <v>50</v>
      </c>
      <c r="DE1086" s="31">
        <f t="shared" si="1307"/>
        <v>150</v>
      </c>
      <c r="DF1086" s="30">
        <f t="shared" si="1308"/>
        <v>200</v>
      </c>
      <c r="DG1086" s="32">
        <f t="shared" si="1309"/>
        <v>0.66666666666666674</v>
      </c>
      <c r="DH1086" s="33"/>
      <c r="DI1086" s="34"/>
      <c r="DJ1086" s="35"/>
      <c r="DK1086" s="16" t="s">
        <v>144</v>
      </c>
      <c r="DL1086" s="16"/>
      <c r="DN1086" s="36" t="e">
        <f t="shared" si="1310"/>
        <v>#VALUE!</v>
      </c>
    </row>
    <row r="1087" spans="1:118" ht="15.75" customHeight="1" x14ac:dyDescent="0.25">
      <c r="B1087" s="16">
        <v>275</v>
      </c>
      <c r="C1087" s="16" t="s">
        <v>146</v>
      </c>
      <c r="D1087" s="16" t="s">
        <v>758</v>
      </c>
      <c r="E1087" s="16">
        <v>-8.0570690000000003</v>
      </c>
      <c r="F1087" s="16">
        <v>-34.891452999999998</v>
      </c>
      <c r="G1087" s="16" t="s">
        <v>209</v>
      </c>
      <c r="H1087" s="17" t="s">
        <v>136</v>
      </c>
      <c r="I1087" s="16" t="s">
        <v>149</v>
      </c>
      <c r="J1087" s="17" t="s">
        <v>137</v>
      </c>
      <c r="K1087" s="18">
        <v>150</v>
      </c>
      <c r="L1087" s="17" t="s">
        <v>138</v>
      </c>
      <c r="M1087" s="17">
        <v>0</v>
      </c>
      <c r="N1087" s="16">
        <f t="shared" si="1301"/>
        <v>300</v>
      </c>
      <c r="O1087" s="17">
        <v>1</v>
      </c>
      <c r="P1087" s="17">
        <v>4.03</v>
      </c>
      <c r="Q1087" s="17">
        <v>7.1</v>
      </c>
      <c r="R1087" s="16"/>
      <c r="S1087" s="16"/>
      <c r="T1087" s="16">
        <v>6.88</v>
      </c>
      <c r="U1087" s="17">
        <v>6.03</v>
      </c>
      <c r="V1087" s="17">
        <v>2.02</v>
      </c>
      <c r="W1087" s="17">
        <v>0</v>
      </c>
      <c r="X1087" s="17">
        <v>0</v>
      </c>
      <c r="Y1087" s="17">
        <v>0</v>
      </c>
      <c r="Z1087" s="17">
        <v>0</v>
      </c>
      <c r="AA1087" s="17" t="s">
        <v>298</v>
      </c>
      <c r="AB1087" s="17" t="s">
        <v>759</v>
      </c>
      <c r="AC1087" s="17">
        <v>18.829999999999998</v>
      </c>
      <c r="AD1087" s="17">
        <v>8.73</v>
      </c>
      <c r="AE1087" s="17">
        <v>1</v>
      </c>
      <c r="AF1087" s="17">
        <v>1.17</v>
      </c>
      <c r="AG1087" s="17">
        <v>2.2400000000000002</v>
      </c>
      <c r="AH1087" s="17">
        <f t="shared" si="1283"/>
        <v>1.0700000000000003</v>
      </c>
      <c r="AI1087" s="17" t="s">
        <v>136</v>
      </c>
      <c r="AJ1087" s="17" t="s">
        <v>136</v>
      </c>
      <c r="AK1087" s="17" t="s">
        <v>141</v>
      </c>
      <c r="AL1087" s="17">
        <f t="shared" si="1302"/>
        <v>2</v>
      </c>
      <c r="AM1087" s="17">
        <v>0</v>
      </c>
      <c r="AN1087" s="17"/>
      <c r="AO1087" s="17">
        <v>0</v>
      </c>
      <c r="AP1087" s="17">
        <v>0</v>
      </c>
      <c r="AQ1087" s="17">
        <v>0</v>
      </c>
      <c r="AR1087" s="17" t="s">
        <v>136</v>
      </c>
      <c r="AS1087" s="19">
        <f t="shared" si="1233"/>
        <v>0</v>
      </c>
      <c r="AT1087" s="19"/>
      <c r="AU1087" s="19">
        <f>VLOOKUP(G1087,ABNT5101!$I$3:$J$9,2)</f>
        <v>30</v>
      </c>
      <c r="AV1087" s="19">
        <f>VLOOKUP(G1087,ABNT5101!$I$3:$M$9,5)</f>
        <v>0.38</v>
      </c>
      <c r="AW1087" s="17" t="str">
        <f>_xlfn.XLOOKUP(G1087,ABNT5101!I:I,ABNT5101!L:L)</f>
        <v>-</v>
      </c>
      <c r="AX1087" s="17">
        <f>_xlfn.XLOOKUP(G1087,ABNT5101!$I:$I,ABNT5101!M:M)</f>
        <v>0.38</v>
      </c>
      <c r="AY1087" s="17" t="str">
        <f>_xlfn.XLOOKUP(G1087,ABNT5101!$I:$I,ABNT5101!N:N)</f>
        <v>-</v>
      </c>
      <c r="AZ1087" s="17">
        <f>_xlfn.XLOOKUP(G1087,ABNT5101!$I:$I,ABNT5101!O:O)</f>
        <v>14</v>
      </c>
      <c r="BA1087" s="20" t="str">
        <f t="shared" si="1234"/>
        <v>ATENDE</v>
      </c>
      <c r="BB1087" s="21">
        <f t="shared" ref="BB1087:BC1087" si="1325">BE1087/AU1087-1</f>
        <v>6.6999999999999948E-2</v>
      </c>
      <c r="BC1087" s="21">
        <f t="shared" si="1325"/>
        <v>1.1315789473684212</v>
      </c>
      <c r="BD1087" s="21" t="str">
        <f t="shared" si="1236"/>
        <v>-</v>
      </c>
      <c r="BE1087" s="22">
        <v>32.01</v>
      </c>
      <c r="BF1087" s="22">
        <v>0.81</v>
      </c>
      <c r="BG1087" s="22">
        <v>31.96</v>
      </c>
      <c r="BH1087" s="22">
        <v>0.81</v>
      </c>
      <c r="BI1087" s="23"/>
      <c r="BJ1087" s="22"/>
      <c r="BK1087" s="20" t="str">
        <f t="shared" si="1237"/>
        <v>ATENDE</v>
      </c>
      <c r="BL1087" s="20" t="str">
        <f t="shared" si="1238"/>
        <v>ATENDE</v>
      </c>
      <c r="BM1087" s="20" t="str">
        <f t="shared" si="1239"/>
        <v>ATENDE</v>
      </c>
      <c r="BN1087" s="20" t="str">
        <f t="shared" si="1240"/>
        <v>ATENDE</v>
      </c>
      <c r="BO1087" s="24" t="str">
        <f t="shared" si="1241"/>
        <v>C1</v>
      </c>
      <c r="BP1087" s="24" t="str">
        <f t="shared" si="1304"/>
        <v>P5</v>
      </c>
      <c r="BQ1087" s="25">
        <f t="shared" si="1060"/>
        <v>2.7380000000000004</v>
      </c>
      <c r="BR1087" s="22">
        <v>18.690000000000001</v>
      </c>
      <c r="BS1087" s="22">
        <v>13.11</v>
      </c>
      <c r="BT1087" s="24">
        <f>IF(BP1087="-","-",_xlfn.XLOOKUP(BP1087,ABNT5101!$B$4:$B$9,ABNT5101!$C$4:$C$9))</f>
        <v>5</v>
      </c>
      <c r="BU1087" s="24">
        <f>IF(BP1087="-","-",_xlfn.XLOOKUP(BP1087,ABNT5101!$B$4:$B$9,ABNT5101!$D$4:$D$9))</f>
        <v>1</v>
      </c>
      <c r="BV1087" s="20" t="str">
        <f t="shared" si="1242"/>
        <v>ATENDE</v>
      </c>
      <c r="BW1087" s="20" t="str">
        <f t="shared" si="1061"/>
        <v>ATENDE</v>
      </c>
      <c r="BX1087" s="20" t="str">
        <f t="shared" si="1243"/>
        <v>ATENDE</v>
      </c>
      <c r="BY1087" s="24" t="str">
        <f t="shared" si="1314"/>
        <v>P5</v>
      </c>
      <c r="BZ1087" s="25">
        <f t="shared" si="1244"/>
        <v>2.1260000000000003</v>
      </c>
      <c r="CA1087" s="24">
        <v>15.63</v>
      </c>
      <c r="CB1087" s="24">
        <v>8.2799999999999994</v>
      </c>
      <c r="CC1087" s="20">
        <f>IF(BY1087="-","-",_xlfn.XLOOKUP(BY1087,ABNT5101!$B$4:$B$9,ABNT5101!$C$4:$C$9))</f>
        <v>5</v>
      </c>
      <c r="CD1087" s="24">
        <f>IF(BY1087="-","-",_xlfn.XLOOKUP(BY1087,ABNT5101!$B$4:$B$9,ABNT5101!$D$4:$D$9))</f>
        <v>1</v>
      </c>
      <c r="CE1087" s="20" t="str">
        <f t="shared" si="1245"/>
        <v>ATENDE</v>
      </c>
      <c r="CF1087" s="20" t="str">
        <f t="shared" si="1246"/>
        <v>ATENDE</v>
      </c>
      <c r="CG1087" s="20" t="str">
        <f t="shared" si="1040"/>
        <v>ATENDE</v>
      </c>
      <c r="CH1087" s="26" t="str">
        <f>_xlfn.XLOOKUP(CI1087,'Banco de dados'!$B:$B,'Banco de dados'!$D:$D)</f>
        <v>TECNOWATT</v>
      </c>
      <c r="CI1087" s="27" t="s">
        <v>324</v>
      </c>
      <c r="CJ1087" s="26" t="str">
        <f>_xlfn.XLOOKUP(CI1087,'Banco de dados'!$B:$B,'Banco de dados'!$E:$E)</f>
        <v>SIGSAGPTLRRSSNDL_60W_73IBBRS
1-10C1MUN6.5</v>
      </c>
      <c r="CK1087" s="26"/>
      <c r="CL1087" s="26" t="e">
        <f>IF(CK1087="-","-",_xlfn.XLOOKUP(CK1087,'Banco de dados'!$B:$B,'Banco de dados'!$E:$E))</f>
        <v>#N/A</v>
      </c>
      <c r="CM1087" s="28">
        <f t="shared" si="1305"/>
        <v>1</v>
      </c>
      <c r="CN1087" s="26">
        <f>_xlfn.XLOOKUP(CI1087,'Banco de dados'!$B:$B,'Banco de dados'!$H:$H)</f>
        <v>60</v>
      </c>
      <c r="CO1087" s="26" t="e">
        <f t="array" aca="1" ref="CO1087" ca="1">_xludf.XLOOKUP(CK1087,'Banco de dados'!$B:$B,'Banco de dados'!$H:$H)</f>
        <v>#NAME?</v>
      </c>
      <c r="CP1087" s="26" t="e">
        <f t="array" aca="1" ref="CP1087" ca="1">_xludf.XLOOKUP(CI1087,'Banco de dados'!$B:$B,'Banco de dados'!$F:$F)</f>
        <v>#NAME?</v>
      </c>
      <c r="CQ1087" s="26" t="e">
        <f t="array" aca="1" ref="CQ1087" ca="1">_xludf.XLOOKUP(CK1087,'Banco de dados'!$B:$B,'Banco de dados'!$F:$F)</f>
        <v>#NAME?</v>
      </c>
      <c r="CR1087" s="27">
        <v>0</v>
      </c>
      <c r="CS1087" s="27"/>
      <c r="CT1087" s="26" t="str">
        <f>IF(AG1087=0.5,"Suporte",IF(AND(AG1087&gt;='Braços de IP'!$B$9,AG1087&lt;='Braços de IP'!$D$9),'Braços de IP'!$E$9,IF(AND(AG1087&gt;='Braços de IP'!$B$10,AG1087&lt;='Braços de IP'!$D$10),'Braços de IP'!$E$10,IF(AND(AG1087&gt;='Braços de IP'!$B$11,AG1087&lt;='Braços de IP'!$D$11),'Braços de IP'!$E$11,IF(AND(AG1087&gt;='Braços de IP'!$B$12,AG1087&lt;='Braços de IP'!$D$12),'Braços de IP'!$E$12,IF(AND(AG1087&gt;='Braços de IP'!$B$13,AG1087&lt;='Braços de IP'!$D$13),'Braços de IP'!$E$13,IF(AND(AG1087&gt;='Braços de IP'!$B$14,AG1087&lt;='Braços de IP'!$D$14),'Braços de IP'!$E$14,"ERRO")))))))</f>
        <v>Médio II</v>
      </c>
      <c r="CU1087" s="27"/>
      <c r="CV1087" s="26" t="str">
        <f>IF($CU1087="","",VLOOKUP($CU1087,'Braços de IP'!$E$9:$I$15,2,0))</f>
        <v/>
      </c>
      <c r="CW1087" s="29" t="str">
        <f>IF($CU1087="","",VLOOKUP($CU1087,'Braços de IP'!$E$9:$I$15,5,0))</f>
        <v/>
      </c>
      <c r="CX1087" s="26"/>
      <c r="CY1087" s="26"/>
      <c r="CZ1087" s="26"/>
      <c r="DA1087" s="26"/>
      <c r="DB1087" s="26"/>
      <c r="DC1087" s="26"/>
      <c r="DD1087" s="30">
        <f t="shared" si="1306"/>
        <v>60</v>
      </c>
      <c r="DE1087" s="31">
        <f t="shared" si="1307"/>
        <v>150</v>
      </c>
      <c r="DF1087" s="30">
        <f t="shared" si="1308"/>
        <v>210</v>
      </c>
      <c r="DG1087" s="32">
        <f t="shared" si="1309"/>
        <v>0.6</v>
      </c>
      <c r="DH1087" s="33"/>
      <c r="DI1087" s="34"/>
      <c r="DJ1087" s="35"/>
      <c r="DK1087" s="16" t="s">
        <v>144</v>
      </c>
      <c r="DL1087" s="16"/>
      <c r="DN1087" s="36" t="e">
        <f t="shared" si="1310"/>
        <v>#VALUE!</v>
      </c>
    </row>
    <row r="1088" spans="1:118" ht="15.75" customHeight="1" x14ac:dyDescent="0.25">
      <c r="B1088" s="16">
        <v>276</v>
      </c>
      <c r="C1088" s="16" t="s">
        <v>176</v>
      </c>
      <c r="D1088" s="16" t="s">
        <v>760</v>
      </c>
      <c r="E1088" s="16">
        <v>-8.0825289999999992</v>
      </c>
      <c r="F1088" s="16">
        <v>-34.943931999999997</v>
      </c>
      <c r="G1088" s="16" t="s">
        <v>157</v>
      </c>
      <c r="H1088" s="17" t="s">
        <v>136</v>
      </c>
      <c r="I1088" s="16" t="s">
        <v>135</v>
      </c>
      <c r="J1088" s="17" t="s">
        <v>137</v>
      </c>
      <c r="K1088" s="18">
        <v>110</v>
      </c>
      <c r="L1088" s="17" t="s">
        <v>138</v>
      </c>
      <c r="M1088" s="17">
        <v>0</v>
      </c>
      <c r="N1088" s="16">
        <f t="shared" si="1301"/>
        <v>220</v>
      </c>
      <c r="O1088" s="17">
        <v>1</v>
      </c>
      <c r="P1088" s="17">
        <v>5.95</v>
      </c>
      <c r="Q1088" s="17">
        <v>10.25</v>
      </c>
      <c r="R1088" s="16"/>
      <c r="S1088" s="16"/>
      <c r="T1088" s="16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 t="s">
        <v>139</v>
      </c>
      <c r="AB1088" s="17" t="s">
        <v>761</v>
      </c>
      <c r="AC1088" s="17">
        <v>29.45</v>
      </c>
      <c r="AD1088" s="17">
        <v>9.25</v>
      </c>
      <c r="AE1088" s="17">
        <v>1</v>
      </c>
      <c r="AF1088" s="17">
        <v>2.4</v>
      </c>
      <c r="AG1088" s="17">
        <v>3.45</v>
      </c>
      <c r="AH1088" s="17">
        <f t="shared" si="1283"/>
        <v>1.0500000000000003</v>
      </c>
      <c r="AI1088" s="17" t="s">
        <v>136</v>
      </c>
      <c r="AJ1088" s="17" t="s">
        <v>136</v>
      </c>
      <c r="AK1088" s="17" t="s">
        <v>141</v>
      </c>
      <c r="AL1088" s="17">
        <f t="shared" si="1302"/>
        <v>2</v>
      </c>
      <c r="AM1088" s="17">
        <v>0</v>
      </c>
      <c r="AN1088" s="17"/>
      <c r="AO1088" s="17">
        <v>0</v>
      </c>
      <c r="AP1088" s="17">
        <v>0</v>
      </c>
      <c r="AQ1088" s="17">
        <v>0</v>
      </c>
      <c r="AR1088" s="17" t="s">
        <v>136</v>
      </c>
      <c r="AS1088" s="19">
        <f t="shared" si="1233"/>
        <v>0</v>
      </c>
      <c r="AT1088" s="19"/>
      <c r="AU1088" s="19">
        <f>VLOOKUP(G1088,ABNT5101!$I$3:$J$9,2)</f>
        <v>7.5</v>
      </c>
      <c r="AV1088" s="19">
        <f>VLOOKUP(G1088,ABNT5101!$I$3:$M$9,5)</f>
        <v>0.18</v>
      </c>
      <c r="AW1088" s="17" t="str">
        <f>_xlfn.XLOOKUP(G1088,ABNT5101!I:I,ABNT5101!L:L)</f>
        <v>-</v>
      </c>
      <c r="AX1088" s="17">
        <f>_xlfn.XLOOKUP(G1088,ABNT5101!$I:$I,ABNT5101!M:M)</f>
        <v>0.18</v>
      </c>
      <c r="AY1088" s="17" t="str">
        <f>_xlfn.XLOOKUP(G1088,ABNT5101!$I:$I,ABNT5101!N:N)</f>
        <v>-</v>
      </c>
      <c r="AZ1088" s="17">
        <f>_xlfn.XLOOKUP(G1088,ABNT5101!$I:$I,ABNT5101!O:O)</f>
        <v>16</v>
      </c>
      <c r="BA1088" s="20" t="str">
        <f t="shared" si="1234"/>
        <v>NÃO ATENDE</v>
      </c>
      <c r="BB1088" s="21">
        <f t="shared" ref="BB1088:BC1088" si="1326">BE1088/AU1088-1</f>
        <v>-1</v>
      </c>
      <c r="BC1088" s="21">
        <f t="shared" si="1326"/>
        <v>-1</v>
      </c>
      <c r="BD1088" s="21" t="str">
        <f t="shared" si="1236"/>
        <v>-</v>
      </c>
      <c r="BE1088" s="22"/>
      <c r="BF1088" s="22"/>
      <c r="BG1088" s="22"/>
      <c r="BH1088" s="22"/>
      <c r="BI1088" s="23"/>
      <c r="BJ1088" s="22"/>
      <c r="BK1088" s="20" t="str">
        <f t="shared" si="1237"/>
        <v>NÃO ATENDE</v>
      </c>
      <c r="BL1088" s="20" t="str">
        <f t="shared" si="1238"/>
        <v>NÃO ATENDE</v>
      </c>
      <c r="BM1088" s="20" t="str">
        <f t="shared" si="1239"/>
        <v>NÃO ATENDE</v>
      </c>
      <c r="BN1088" s="20" t="str">
        <f t="shared" si="1240"/>
        <v>ATENDE</v>
      </c>
      <c r="BO1088" s="24" t="str">
        <f t="shared" si="1241"/>
        <v>C5</v>
      </c>
      <c r="BP1088" s="24" t="str">
        <f t="shared" si="1304"/>
        <v>P6</v>
      </c>
      <c r="BQ1088" s="25">
        <f t="shared" si="1060"/>
        <v>-1</v>
      </c>
      <c r="BR1088" s="22"/>
      <c r="BS1088" s="22"/>
      <c r="BT1088" s="24">
        <f>IF(BP1088="-","-",_xlfn.XLOOKUP(BP1088,ABNT5101!$B$4:$B$9,ABNT5101!$C$4:$C$9))</f>
        <v>3</v>
      </c>
      <c r="BU1088" s="24">
        <f>IF(BP1088="-","-",_xlfn.XLOOKUP(BP1088,ABNT5101!$B$4:$B$9,ABNT5101!$D$4:$D$9))</f>
        <v>0.6</v>
      </c>
      <c r="BV1088" s="20" t="str">
        <f t="shared" si="1242"/>
        <v>NÃO ATENDE</v>
      </c>
      <c r="BW1088" s="20" t="str">
        <f t="shared" si="1061"/>
        <v>NÃO ATENDE</v>
      </c>
      <c r="BX1088" s="20" t="str">
        <f t="shared" si="1243"/>
        <v>NÃO ATENDE</v>
      </c>
      <c r="BY1088" s="24" t="str">
        <f t="shared" si="1314"/>
        <v>P6</v>
      </c>
      <c r="BZ1088" s="25">
        <f t="shared" si="1244"/>
        <v>-1</v>
      </c>
      <c r="CA1088" s="24"/>
      <c r="CB1088" s="24"/>
      <c r="CC1088" s="20">
        <f>IF(BY1088="-","-",_xlfn.XLOOKUP(BY1088,ABNT5101!$B$4:$B$9,ABNT5101!$C$4:$C$9))</f>
        <v>3</v>
      </c>
      <c r="CD1088" s="24">
        <f>IF(BY1088="-","-",_xlfn.XLOOKUP(BY1088,ABNT5101!$B$4:$B$9,ABNT5101!$D$4:$D$9))</f>
        <v>0.6</v>
      </c>
      <c r="CE1088" s="20" t="str">
        <f t="shared" si="1245"/>
        <v>NÃO ATENDE</v>
      </c>
      <c r="CF1088" s="20" t="str">
        <f t="shared" si="1246"/>
        <v>NÃO ATENDE</v>
      </c>
      <c r="CG1088" s="20" t="str">
        <f t="shared" si="1040"/>
        <v>NÃO ATENDE</v>
      </c>
      <c r="CH1088" s="26" t="e">
        <f>_xlfn.XLOOKUP(CI1088,'Banco de dados'!$B:$B,'Banco de dados'!$D:$D)</f>
        <v>#N/A</v>
      </c>
      <c r="CI1088" s="27"/>
      <c r="CJ1088" s="26" t="e">
        <f>_xlfn.XLOOKUP(CI1088,'Banco de dados'!$B:$B,'Banco de dados'!$E:$E)</f>
        <v>#N/A</v>
      </c>
      <c r="CK1088" s="26"/>
      <c r="CL1088" s="26" t="e">
        <f>IF(CK1088="-","-",_xlfn.XLOOKUP(CK1088,'Banco de dados'!$B:$B,'Banco de dados'!$E:$E))</f>
        <v>#N/A</v>
      </c>
      <c r="CM1088" s="28">
        <f t="shared" si="1305"/>
        <v>1</v>
      </c>
      <c r="CN1088" s="26" t="e">
        <f>_xlfn.XLOOKUP(CI1088,'Banco de dados'!$B:$B,'Banco de dados'!$H:$H)</f>
        <v>#N/A</v>
      </c>
      <c r="CO1088" s="26" t="e">
        <f t="array" aca="1" ref="CO1088" ca="1">_xludf.XLOOKUP(CK1088,'Banco de dados'!$B:$B,'Banco de dados'!$H:$H)</f>
        <v>#NAME?</v>
      </c>
      <c r="CP1088" s="26" t="e">
        <f t="array" aca="1" ref="CP1088" ca="1">_xludf.XLOOKUP(CI1088,'Banco de dados'!$B:$B,'Banco de dados'!$F:$F)</f>
        <v>#NAME?</v>
      </c>
      <c r="CQ1088" s="26" t="e">
        <f t="array" aca="1" ref="CQ1088" ca="1">_xludf.XLOOKUP(CK1088,'Banco de dados'!$B:$B,'Banco de dados'!$F:$F)</f>
        <v>#NAME?</v>
      </c>
      <c r="CR1088" s="27">
        <v>0</v>
      </c>
      <c r="CS1088" s="27">
        <v>8</v>
      </c>
      <c r="CT1088" s="26" t="str">
        <f>IF(AG1088=0.5,"Suporte",IF(AND(AG1088&gt;='Braços de IP'!$B$9,AG1088&lt;='Braços de IP'!$D$9),'Braços de IP'!$E$9,IF(AND(AG1088&gt;='Braços de IP'!$B$10,AG1088&lt;='Braços de IP'!$D$10),'Braços de IP'!$E$10,IF(AND(AG1088&gt;='Braços de IP'!$B$11,AG1088&lt;='Braços de IP'!$D$11),'Braços de IP'!$E$11,IF(AND(AG1088&gt;='Braços de IP'!$B$12,AG1088&lt;='Braços de IP'!$D$12),'Braços de IP'!$E$12,IF(AND(AG1088&gt;='Braços de IP'!$B$13,AG1088&lt;='Braços de IP'!$D$13),'Braços de IP'!$E$13,IF(AND(AG1088&gt;='Braços de IP'!$B$14,AG1088&lt;='Braços de IP'!$D$14),'Braços de IP'!$E$14,"ERRO")))))))</f>
        <v>Longo II</v>
      </c>
      <c r="CU1088" s="27"/>
      <c r="CV1088" s="26" t="str">
        <f>IF($CU1088="","",VLOOKUP($CU1088,'Braços de IP'!$E$9:$I$15,2,0))</f>
        <v/>
      </c>
      <c r="CW1088" s="29" t="str">
        <f>IF($CU1088="","",VLOOKUP($CU1088,'Braços de IP'!$E$9:$I$15,5,0))</f>
        <v/>
      </c>
      <c r="CX1088" s="26"/>
      <c r="CY1088" s="26"/>
      <c r="CZ1088" s="26"/>
      <c r="DA1088" s="26"/>
      <c r="DB1088" s="26"/>
      <c r="DC1088" s="26"/>
      <c r="DD1088" s="30" t="e">
        <f t="shared" si="1306"/>
        <v>#N/A</v>
      </c>
      <c r="DE1088" s="31">
        <f t="shared" si="1307"/>
        <v>110</v>
      </c>
      <c r="DF1088" s="30" t="e">
        <f t="shared" si="1308"/>
        <v>#N/A</v>
      </c>
      <c r="DG1088" s="32" t="e">
        <f t="shared" si="1309"/>
        <v>#N/A</v>
      </c>
      <c r="DH1088" s="33"/>
      <c r="DI1088" s="34"/>
      <c r="DJ1088" s="35"/>
      <c r="DK1088" s="16" t="s">
        <v>144</v>
      </c>
      <c r="DL1088" s="16"/>
      <c r="DN1088" s="36" t="e">
        <f t="shared" si="1310"/>
        <v>#VALUE!</v>
      </c>
    </row>
    <row r="1089" spans="2:118" ht="15.75" customHeight="1" x14ac:dyDescent="0.25">
      <c r="B1089" s="16">
        <v>276</v>
      </c>
      <c r="C1089" s="16" t="s">
        <v>176</v>
      </c>
      <c r="D1089" s="16" t="s">
        <v>760</v>
      </c>
      <c r="E1089" s="16">
        <v>-8.0825289999999992</v>
      </c>
      <c r="F1089" s="16">
        <v>-34.943931999999997</v>
      </c>
      <c r="G1089" s="16" t="s">
        <v>157</v>
      </c>
      <c r="H1089" s="17" t="s">
        <v>136</v>
      </c>
      <c r="I1089" s="16" t="s">
        <v>135</v>
      </c>
      <c r="J1089" s="17" t="s">
        <v>137</v>
      </c>
      <c r="K1089" s="18">
        <v>110</v>
      </c>
      <c r="L1089" s="17" t="s">
        <v>138</v>
      </c>
      <c r="M1089" s="17">
        <v>0</v>
      </c>
      <c r="N1089" s="16">
        <f t="shared" si="1301"/>
        <v>220</v>
      </c>
      <c r="O1089" s="17">
        <v>1</v>
      </c>
      <c r="P1089" s="17">
        <v>5.95</v>
      </c>
      <c r="Q1089" s="17">
        <v>10.25</v>
      </c>
      <c r="R1089" s="16"/>
      <c r="S1089" s="16"/>
      <c r="T1089" s="16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 t="s">
        <v>139</v>
      </c>
      <c r="AB1089" s="17" t="s">
        <v>761</v>
      </c>
      <c r="AC1089" s="17">
        <v>29.45</v>
      </c>
      <c r="AD1089" s="17">
        <v>9.25</v>
      </c>
      <c r="AE1089" s="17">
        <v>1</v>
      </c>
      <c r="AF1089" s="17">
        <v>2.4</v>
      </c>
      <c r="AG1089" s="17">
        <v>3.45</v>
      </c>
      <c r="AH1089" s="17">
        <f t="shared" si="1283"/>
        <v>1.0500000000000003</v>
      </c>
      <c r="AI1089" s="17" t="s">
        <v>136</v>
      </c>
      <c r="AJ1089" s="17" t="s">
        <v>136</v>
      </c>
      <c r="AK1089" s="17" t="s">
        <v>141</v>
      </c>
      <c r="AL1089" s="17">
        <f t="shared" si="1302"/>
        <v>2</v>
      </c>
      <c r="AM1089" s="17">
        <v>0</v>
      </c>
      <c r="AN1089" s="17"/>
      <c r="AO1089" s="17">
        <v>0</v>
      </c>
      <c r="AP1089" s="17">
        <v>0</v>
      </c>
      <c r="AQ1089" s="17">
        <v>0</v>
      </c>
      <c r="AR1089" s="17" t="s">
        <v>136</v>
      </c>
      <c r="AS1089" s="19">
        <f t="shared" si="1233"/>
        <v>0</v>
      </c>
      <c r="AT1089" s="19"/>
      <c r="AU1089" s="19">
        <f>VLOOKUP(G1089,ABNT5101!$I$3:$J$9,2)</f>
        <v>7.5</v>
      </c>
      <c r="AV1089" s="19">
        <f>VLOOKUP(G1089,ABNT5101!$I$3:$M$9,5)</f>
        <v>0.18</v>
      </c>
      <c r="AW1089" s="17" t="str">
        <f>_xlfn.XLOOKUP(G1089,ABNT5101!I:I,ABNT5101!L:L)</f>
        <v>-</v>
      </c>
      <c r="AX1089" s="17">
        <f>_xlfn.XLOOKUP(G1089,ABNT5101!$I:$I,ABNT5101!M:M)</f>
        <v>0.18</v>
      </c>
      <c r="AY1089" s="17" t="str">
        <f>_xlfn.XLOOKUP(G1089,ABNT5101!$I:$I,ABNT5101!N:N)</f>
        <v>-</v>
      </c>
      <c r="AZ1089" s="17">
        <f>_xlfn.XLOOKUP(G1089,ABNT5101!$I:$I,ABNT5101!O:O)</f>
        <v>16</v>
      </c>
      <c r="BA1089" s="20" t="str">
        <f t="shared" si="1234"/>
        <v>NÃO ATENDE</v>
      </c>
      <c r="BB1089" s="21">
        <f t="shared" ref="BB1089:BC1089" si="1327">BE1089/AU1089-1</f>
        <v>-1</v>
      </c>
      <c r="BC1089" s="21">
        <f t="shared" si="1327"/>
        <v>-1</v>
      </c>
      <c r="BD1089" s="21" t="str">
        <f t="shared" si="1236"/>
        <v>-</v>
      </c>
      <c r="BE1089" s="22"/>
      <c r="BF1089" s="22"/>
      <c r="BG1089" s="22"/>
      <c r="BH1089" s="22"/>
      <c r="BI1089" s="23"/>
      <c r="BJ1089" s="22"/>
      <c r="BK1089" s="20" t="str">
        <f t="shared" si="1237"/>
        <v>NÃO ATENDE</v>
      </c>
      <c r="BL1089" s="20" t="str">
        <f t="shared" si="1238"/>
        <v>NÃO ATENDE</v>
      </c>
      <c r="BM1089" s="20" t="str">
        <f t="shared" si="1239"/>
        <v>NÃO ATENDE</v>
      </c>
      <c r="BN1089" s="20" t="str">
        <f t="shared" si="1240"/>
        <v>ATENDE</v>
      </c>
      <c r="BO1089" s="24" t="str">
        <f t="shared" si="1241"/>
        <v>C5</v>
      </c>
      <c r="BP1089" s="24" t="str">
        <f t="shared" si="1304"/>
        <v>P6</v>
      </c>
      <c r="BQ1089" s="25">
        <f t="shared" si="1060"/>
        <v>-1</v>
      </c>
      <c r="BR1089" s="22"/>
      <c r="BS1089" s="22"/>
      <c r="BT1089" s="24">
        <f>IF(BP1089="-","-",_xlfn.XLOOKUP(BP1089,ABNT5101!$B$4:$B$9,ABNT5101!$C$4:$C$9))</f>
        <v>3</v>
      </c>
      <c r="BU1089" s="24">
        <f>IF(BP1089="-","-",_xlfn.XLOOKUP(BP1089,ABNT5101!$B$4:$B$9,ABNT5101!$D$4:$D$9))</f>
        <v>0.6</v>
      </c>
      <c r="BV1089" s="20" t="str">
        <f t="shared" si="1242"/>
        <v>NÃO ATENDE</v>
      </c>
      <c r="BW1089" s="20" t="str">
        <f t="shared" si="1061"/>
        <v>NÃO ATENDE</v>
      </c>
      <c r="BX1089" s="20" t="str">
        <f t="shared" si="1243"/>
        <v>NÃO ATENDE</v>
      </c>
      <c r="BY1089" s="24" t="str">
        <f t="shared" si="1314"/>
        <v>P6</v>
      </c>
      <c r="BZ1089" s="25">
        <f t="shared" si="1244"/>
        <v>-1</v>
      </c>
      <c r="CA1089" s="24"/>
      <c r="CB1089" s="24"/>
      <c r="CC1089" s="20">
        <f>IF(BY1089="-","-",_xlfn.XLOOKUP(BY1089,ABNT5101!$B$4:$B$9,ABNT5101!$C$4:$C$9))</f>
        <v>3</v>
      </c>
      <c r="CD1089" s="24">
        <f>IF(BY1089="-","-",_xlfn.XLOOKUP(BY1089,ABNT5101!$B$4:$B$9,ABNT5101!$D$4:$D$9))</f>
        <v>0.6</v>
      </c>
      <c r="CE1089" s="20" t="str">
        <f t="shared" si="1245"/>
        <v>NÃO ATENDE</v>
      </c>
      <c r="CF1089" s="20" t="str">
        <f t="shared" si="1246"/>
        <v>NÃO ATENDE</v>
      </c>
      <c r="CG1089" s="20" t="str">
        <f t="shared" si="1040"/>
        <v>NÃO ATENDE</v>
      </c>
      <c r="CH1089" s="26" t="e">
        <f>_xlfn.XLOOKUP(CI1089,'Banco de dados'!$B:$B,'Banco de dados'!$D:$D)</f>
        <v>#N/A</v>
      </c>
      <c r="CI1089" s="27"/>
      <c r="CJ1089" s="26" t="e">
        <f>_xlfn.XLOOKUP(CI1089,'Banco de dados'!$B:$B,'Banco de dados'!$E:$E)</f>
        <v>#N/A</v>
      </c>
      <c r="CK1089" s="26"/>
      <c r="CL1089" s="26" t="e">
        <f>IF(CK1089="-","-",_xlfn.XLOOKUP(CK1089,'Banco de dados'!$B:$B,'Banco de dados'!$E:$E))</f>
        <v>#N/A</v>
      </c>
      <c r="CM1089" s="28">
        <f t="shared" si="1305"/>
        <v>1</v>
      </c>
      <c r="CN1089" s="26" t="e">
        <f>_xlfn.XLOOKUP(CI1089,'Banco de dados'!$B:$B,'Banco de dados'!$H:$H)</f>
        <v>#N/A</v>
      </c>
      <c r="CO1089" s="26" t="e">
        <f t="array" aca="1" ref="CO1089" ca="1">_xludf.XLOOKUP(CK1089,'Banco de dados'!$B:$B,'Banco de dados'!$H:$H)</f>
        <v>#NAME?</v>
      </c>
      <c r="CP1089" s="26" t="e">
        <f t="array" aca="1" ref="CP1089" ca="1">_xludf.XLOOKUP(CI1089,'Banco de dados'!$B:$B,'Banco de dados'!$F:$F)</f>
        <v>#NAME?</v>
      </c>
      <c r="CQ1089" s="26" t="e">
        <f t="array" aca="1" ref="CQ1089" ca="1">_xludf.XLOOKUP(CK1089,'Banco de dados'!$B:$B,'Banco de dados'!$F:$F)</f>
        <v>#NAME?</v>
      </c>
      <c r="CR1089" s="27">
        <v>0</v>
      </c>
      <c r="CS1089" s="27">
        <v>8</v>
      </c>
      <c r="CT1089" s="26" t="str">
        <f>IF(AG1089=0.5,"Suporte",IF(AND(AG1089&gt;='Braços de IP'!$B$9,AG1089&lt;='Braços de IP'!$D$9),'Braços de IP'!$E$9,IF(AND(AG1089&gt;='Braços de IP'!$B$10,AG1089&lt;='Braços de IP'!$D$10),'Braços de IP'!$E$10,IF(AND(AG1089&gt;='Braços de IP'!$B$11,AG1089&lt;='Braços de IP'!$D$11),'Braços de IP'!$E$11,IF(AND(AG1089&gt;='Braços de IP'!$B$12,AG1089&lt;='Braços de IP'!$D$12),'Braços de IP'!$E$12,IF(AND(AG1089&gt;='Braços de IP'!$B$13,AG1089&lt;='Braços de IP'!$D$13),'Braços de IP'!$E$13,IF(AND(AG1089&gt;='Braços de IP'!$B$14,AG1089&lt;='Braços de IP'!$D$14),'Braços de IP'!$E$14,"ERRO")))))))</f>
        <v>Longo II</v>
      </c>
      <c r="CU1089" s="27"/>
      <c r="CV1089" s="26" t="str">
        <f>IF($CU1089="","",VLOOKUP($CU1089,'Braços de IP'!$E$9:$I$15,2,0))</f>
        <v/>
      </c>
      <c r="CW1089" s="29" t="str">
        <f>IF($CU1089="","",VLOOKUP($CU1089,'Braços de IP'!$E$9:$I$15,5,0))</f>
        <v/>
      </c>
      <c r="CX1089" s="26"/>
      <c r="CY1089" s="26"/>
      <c r="CZ1089" s="26"/>
      <c r="DA1089" s="26"/>
      <c r="DB1089" s="26"/>
      <c r="DC1089" s="26"/>
      <c r="DD1089" s="30" t="e">
        <f t="shared" si="1306"/>
        <v>#N/A</v>
      </c>
      <c r="DE1089" s="31">
        <f t="shared" si="1307"/>
        <v>110</v>
      </c>
      <c r="DF1089" s="30" t="e">
        <f t="shared" si="1308"/>
        <v>#N/A</v>
      </c>
      <c r="DG1089" s="32" t="e">
        <f t="shared" si="1309"/>
        <v>#N/A</v>
      </c>
      <c r="DH1089" s="33"/>
      <c r="DI1089" s="34"/>
      <c r="DJ1089" s="35"/>
      <c r="DK1089" s="16" t="s">
        <v>144</v>
      </c>
      <c r="DL1089" s="16"/>
      <c r="DN1089" s="36" t="e">
        <f t="shared" si="1310"/>
        <v>#VALUE!</v>
      </c>
    </row>
    <row r="1090" spans="2:118" ht="15.75" customHeight="1" x14ac:dyDescent="0.25">
      <c r="B1090" s="16">
        <v>276</v>
      </c>
      <c r="C1090" s="16" t="s">
        <v>176</v>
      </c>
      <c r="D1090" s="16" t="s">
        <v>760</v>
      </c>
      <c r="E1090" s="16">
        <v>-8.0825289999999992</v>
      </c>
      <c r="F1090" s="16">
        <v>-34.943931999999997</v>
      </c>
      <c r="G1090" s="16" t="s">
        <v>157</v>
      </c>
      <c r="H1090" s="17" t="s">
        <v>136</v>
      </c>
      <c r="I1090" s="16" t="s">
        <v>135</v>
      </c>
      <c r="J1090" s="17" t="s">
        <v>137</v>
      </c>
      <c r="K1090" s="18">
        <v>110</v>
      </c>
      <c r="L1090" s="17" t="s">
        <v>138</v>
      </c>
      <c r="M1090" s="17">
        <v>0</v>
      </c>
      <c r="N1090" s="16">
        <f t="shared" si="1301"/>
        <v>220</v>
      </c>
      <c r="O1090" s="17">
        <v>1</v>
      </c>
      <c r="P1090" s="17">
        <v>5.95</v>
      </c>
      <c r="Q1090" s="17">
        <v>10.25</v>
      </c>
      <c r="R1090" s="16"/>
      <c r="S1090" s="16"/>
      <c r="T1090" s="16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 t="s">
        <v>139</v>
      </c>
      <c r="AB1090" s="17" t="s">
        <v>761</v>
      </c>
      <c r="AC1090" s="17">
        <v>29.45</v>
      </c>
      <c r="AD1090" s="17">
        <v>9.25</v>
      </c>
      <c r="AE1090" s="17">
        <v>1</v>
      </c>
      <c r="AF1090" s="17">
        <v>2.4</v>
      </c>
      <c r="AG1090" s="17">
        <v>3.45</v>
      </c>
      <c r="AH1090" s="17">
        <f t="shared" si="1283"/>
        <v>1.0500000000000003</v>
      </c>
      <c r="AI1090" s="17" t="s">
        <v>136</v>
      </c>
      <c r="AJ1090" s="17" t="s">
        <v>136</v>
      </c>
      <c r="AK1090" s="17" t="s">
        <v>141</v>
      </c>
      <c r="AL1090" s="17">
        <f t="shared" si="1302"/>
        <v>2</v>
      </c>
      <c r="AM1090" s="17">
        <v>0</v>
      </c>
      <c r="AN1090" s="17"/>
      <c r="AO1090" s="17">
        <v>0</v>
      </c>
      <c r="AP1090" s="17">
        <v>0</v>
      </c>
      <c r="AQ1090" s="17">
        <v>0</v>
      </c>
      <c r="AR1090" s="17" t="s">
        <v>136</v>
      </c>
      <c r="AS1090" s="19">
        <f t="shared" si="1233"/>
        <v>0</v>
      </c>
      <c r="AT1090" s="19"/>
      <c r="AU1090" s="19">
        <f>VLOOKUP(G1090,ABNT5101!$I$3:$J$9,2)</f>
        <v>7.5</v>
      </c>
      <c r="AV1090" s="19">
        <f>VLOOKUP(G1090,ABNT5101!$I$3:$M$9,5)</f>
        <v>0.18</v>
      </c>
      <c r="AW1090" s="17" t="str">
        <f>_xlfn.XLOOKUP(G1090,ABNT5101!I:I,ABNT5101!L:L)</f>
        <v>-</v>
      </c>
      <c r="AX1090" s="17">
        <f>_xlfn.XLOOKUP(G1090,ABNT5101!$I:$I,ABNT5101!M:M)</f>
        <v>0.18</v>
      </c>
      <c r="AY1090" s="17" t="str">
        <f>_xlfn.XLOOKUP(G1090,ABNT5101!$I:$I,ABNT5101!N:N)</f>
        <v>-</v>
      </c>
      <c r="AZ1090" s="17">
        <f>_xlfn.XLOOKUP(G1090,ABNT5101!$I:$I,ABNT5101!O:O)</f>
        <v>16</v>
      </c>
      <c r="BA1090" s="20" t="str">
        <f t="shared" si="1234"/>
        <v>NÃO ATENDE</v>
      </c>
      <c r="BB1090" s="21">
        <f t="shared" ref="BB1090:BC1090" si="1328">BE1090/AU1090-1</f>
        <v>-1</v>
      </c>
      <c r="BC1090" s="21">
        <f t="shared" si="1328"/>
        <v>-1</v>
      </c>
      <c r="BD1090" s="21" t="str">
        <f t="shared" si="1236"/>
        <v>-</v>
      </c>
      <c r="BE1090" s="22"/>
      <c r="BF1090" s="22"/>
      <c r="BG1090" s="22"/>
      <c r="BH1090" s="22"/>
      <c r="BI1090" s="23"/>
      <c r="BJ1090" s="22"/>
      <c r="BK1090" s="20" t="str">
        <f t="shared" si="1237"/>
        <v>NÃO ATENDE</v>
      </c>
      <c r="BL1090" s="20" t="str">
        <f t="shared" si="1238"/>
        <v>NÃO ATENDE</v>
      </c>
      <c r="BM1090" s="20" t="str">
        <f t="shared" si="1239"/>
        <v>NÃO ATENDE</v>
      </c>
      <c r="BN1090" s="20" t="str">
        <f t="shared" si="1240"/>
        <v>ATENDE</v>
      </c>
      <c r="BO1090" s="24" t="str">
        <f t="shared" si="1241"/>
        <v>C5</v>
      </c>
      <c r="BP1090" s="24" t="str">
        <f t="shared" si="1304"/>
        <v>P6</v>
      </c>
      <c r="BQ1090" s="25">
        <f t="shared" si="1060"/>
        <v>-1</v>
      </c>
      <c r="BR1090" s="22"/>
      <c r="BS1090" s="22"/>
      <c r="BT1090" s="24">
        <f>IF(BP1090="-","-",_xlfn.XLOOKUP(BP1090,ABNT5101!$B$4:$B$9,ABNT5101!$C$4:$C$9))</f>
        <v>3</v>
      </c>
      <c r="BU1090" s="24">
        <f>IF(BP1090="-","-",_xlfn.XLOOKUP(BP1090,ABNT5101!$B$4:$B$9,ABNT5101!$D$4:$D$9))</f>
        <v>0.6</v>
      </c>
      <c r="BV1090" s="20" t="str">
        <f t="shared" si="1242"/>
        <v>NÃO ATENDE</v>
      </c>
      <c r="BW1090" s="20" t="str">
        <f t="shared" si="1061"/>
        <v>NÃO ATENDE</v>
      </c>
      <c r="BX1090" s="20" t="str">
        <f t="shared" si="1243"/>
        <v>NÃO ATENDE</v>
      </c>
      <c r="BY1090" s="24" t="str">
        <f t="shared" si="1314"/>
        <v>P6</v>
      </c>
      <c r="BZ1090" s="25">
        <f t="shared" si="1244"/>
        <v>-1</v>
      </c>
      <c r="CA1090" s="24"/>
      <c r="CB1090" s="24"/>
      <c r="CC1090" s="20">
        <f>IF(BY1090="-","-",_xlfn.XLOOKUP(BY1090,ABNT5101!$B$4:$B$9,ABNT5101!$C$4:$C$9))</f>
        <v>3</v>
      </c>
      <c r="CD1090" s="24">
        <f>IF(BY1090="-","-",_xlfn.XLOOKUP(BY1090,ABNT5101!$B$4:$B$9,ABNT5101!$D$4:$D$9))</f>
        <v>0.6</v>
      </c>
      <c r="CE1090" s="20" t="str">
        <f t="shared" si="1245"/>
        <v>NÃO ATENDE</v>
      </c>
      <c r="CF1090" s="20" t="str">
        <f t="shared" si="1246"/>
        <v>NÃO ATENDE</v>
      </c>
      <c r="CG1090" s="20" t="str">
        <f t="shared" si="1040"/>
        <v>NÃO ATENDE</v>
      </c>
      <c r="CH1090" s="26" t="e">
        <f>_xlfn.XLOOKUP(CI1090,'Banco de dados'!$B:$B,'Banco de dados'!$D:$D)</f>
        <v>#N/A</v>
      </c>
      <c r="CI1090" s="27"/>
      <c r="CJ1090" s="26" t="e">
        <f>_xlfn.XLOOKUP(CI1090,'Banco de dados'!$B:$B,'Banco de dados'!$E:$E)</f>
        <v>#N/A</v>
      </c>
      <c r="CK1090" s="26"/>
      <c r="CL1090" s="26" t="e">
        <f>IF(CK1090="-","-",_xlfn.XLOOKUP(CK1090,'Banco de dados'!$B:$B,'Banco de dados'!$E:$E))</f>
        <v>#N/A</v>
      </c>
      <c r="CM1090" s="28">
        <f t="shared" si="1305"/>
        <v>1</v>
      </c>
      <c r="CN1090" s="26" t="e">
        <f>_xlfn.XLOOKUP(CI1090,'Banco de dados'!$B:$B,'Banco de dados'!$H:$H)</f>
        <v>#N/A</v>
      </c>
      <c r="CO1090" s="26" t="e">
        <f t="array" aca="1" ref="CO1090" ca="1">_xludf.XLOOKUP(CK1090,'Banco de dados'!$B:$B,'Banco de dados'!$H:$H)</f>
        <v>#NAME?</v>
      </c>
      <c r="CP1090" s="26" t="e">
        <f t="array" aca="1" ref="CP1090" ca="1">_xludf.XLOOKUP(CI1090,'Banco de dados'!$B:$B,'Banco de dados'!$F:$F)</f>
        <v>#NAME?</v>
      </c>
      <c r="CQ1090" s="26" t="e">
        <f t="array" aca="1" ref="CQ1090" ca="1">_xludf.XLOOKUP(CK1090,'Banco de dados'!$B:$B,'Banco de dados'!$F:$F)</f>
        <v>#NAME?</v>
      </c>
      <c r="CR1090" s="27">
        <v>0</v>
      </c>
      <c r="CS1090" s="27">
        <v>2</v>
      </c>
      <c r="CT1090" s="26" t="str">
        <f>IF(AG1090=0.5,"Suporte",IF(AND(AG1090&gt;='Braços de IP'!$B$9,AG1090&lt;='Braços de IP'!$D$9),'Braços de IP'!$E$9,IF(AND(AG1090&gt;='Braços de IP'!$B$10,AG1090&lt;='Braços de IP'!$D$10),'Braços de IP'!$E$10,IF(AND(AG1090&gt;='Braços de IP'!$B$11,AG1090&lt;='Braços de IP'!$D$11),'Braços de IP'!$E$11,IF(AND(AG1090&gt;='Braços de IP'!$B$12,AG1090&lt;='Braços de IP'!$D$12),'Braços de IP'!$E$12,IF(AND(AG1090&gt;='Braços de IP'!$B$13,AG1090&lt;='Braços de IP'!$D$13),'Braços de IP'!$E$13,IF(AND(AG1090&gt;='Braços de IP'!$B$14,AG1090&lt;='Braços de IP'!$D$14),'Braços de IP'!$E$14,"ERRO")))))))</f>
        <v>Longo II</v>
      </c>
      <c r="CU1090" s="27"/>
      <c r="CV1090" s="26" t="str">
        <f>IF($CU1090="","",VLOOKUP($CU1090,'Braços de IP'!$E$9:$I$15,2,0))</f>
        <v/>
      </c>
      <c r="CW1090" s="29" t="str">
        <f>IF($CU1090="","",VLOOKUP($CU1090,'Braços de IP'!$E$9:$I$15,5,0))</f>
        <v/>
      </c>
      <c r="CX1090" s="26"/>
      <c r="CY1090" s="26"/>
      <c r="CZ1090" s="26"/>
      <c r="DA1090" s="26"/>
      <c r="DB1090" s="26"/>
      <c r="DC1090" s="26"/>
      <c r="DD1090" s="30" t="e">
        <f t="shared" si="1306"/>
        <v>#N/A</v>
      </c>
      <c r="DE1090" s="31">
        <f t="shared" si="1307"/>
        <v>110</v>
      </c>
      <c r="DF1090" s="30" t="e">
        <f t="shared" si="1308"/>
        <v>#N/A</v>
      </c>
      <c r="DG1090" s="32" t="e">
        <f t="shared" si="1309"/>
        <v>#N/A</v>
      </c>
      <c r="DH1090" s="33"/>
      <c r="DI1090" s="34"/>
      <c r="DJ1090" s="35"/>
      <c r="DK1090" s="16" t="s">
        <v>144</v>
      </c>
      <c r="DL1090" s="16"/>
      <c r="DN1090" s="36" t="e">
        <f t="shared" si="1310"/>
        <v>#VALUE!</v>
      </c>
    </row>
    <row r="1091" spans="2:118" ht="15.75" customHeight="1" x14ac:dyDescent="0.25">
      <c r="B1091" s="16">
        <v>277</v>
      </c>
      <c r="C1091" s="16" t="s">
        <v>146</v>
      </c>
      <c r="D1091" s="16" t="s">
        <v>762</v>
      </c>
      <c r="E1091" s="16">
        <v>-8.0959230000000009</v>
      </c>
      <c r="F1091" s="16">
        <v>-34.886054000000001</v>
      </c>
      <c r="G1091" s="16" t="s">
        <v>205</v>
      </c>
      <c r="H1091" s="17" t="s">
        <v>136</v>
      </c>
      <c r="I1091" s="16" t="s">
        <v>149</v>
      </c>
      <c r="J1091" s="17" t="s">
        <v>137</v>
      </c>
      <c r="K1091" s="18">
        <v>275</v>
      </c>
      <c r="L1091" s="17" t="s">
        <v>138</v>
      </c>
      <c r="M1091" s="17">
        <v>0</v>
      </c>
      <c r="N1091" s="16">
        <f t="shared" si="1301"/>
        <v>550</v>
      </c>
      <c r="O1091" s="17">
        <v>1</v>
      </c>
      <c r="P1091" s="17">
        <v>1.91</v>
      </c>
      <c r="Q1091" s="17">
        <v>8.9499999999999993</v>
      </c>
      <c r="R1091" s="16"/>
      <c r="S1091" s="16"/>
      <c r="T1091" s="16">
        <v>9.56</v>
      </c>
      <c r="U1091" s="17">
        <v>3.05</v>
      </c>
      <c r="V1091" s="17">
        <v>10.65</v>
      </c>
      <c r="W1091" s="17">
        <v>0</v>
      </c>
      <c r="X1091" s="17">
        <v>0</v>
      </c>
      <c r="Y1091" s="17">
        <v>0</v>
      </c>
      <c r="Z1091" s="17">
        <v>0</v>
      </c>
      <c r="AA1091" s="17" t="s">
        <v>298</v>
      </c>
      <c r="AB1091" s="17" t="s">
        <v>759</v>
      </c>
      <c r="AC1091" s="17">
        <v>39.43</v>
      </c>
      <c r="AD1091" s="17">
        <v>9.74</v>
      </c>
      <c r="AE1091" s="17">
        <v>1</v>
      </c>
      <c r="AF1091" s="17">
        <v>5.86</v>
      </c>
      <c r="AG1091" s="17">
        <v>2.34</v>
      </c>
      <c r="AH1091" s="17">
        <f t="shared" si="1283"/>
        <v>-3.5200000000000005</v>
      </c>
      <c r="AI1091" s="17" t="s">
        <v>136</v>
      </c>
      <c r="AJ1091" s="17" t="s">
        <v>136</v>
      </c>
      <c r="AK1091" s="17" t="s">
        <v>141</v>
      </c>
      <c r="AL1091" s="17">
        <f t="shared" si="1302"/>
        <v>2</v>
      </c>
      <c r="AM1091" s="17">
        <v>0</v>
      </c>
      <c r="AN1091" s="17"/>
      <c r="AO1091" s="17">
        <v>0</v>
      </c>
      <c r="AP1091" s="17">
        <v>0</v>
      </c>
      <c r="AQ1091" s="17">
        <v>0</v>
      </c>
      <c r="AR1091" s="17" t="s">
        <v>136</v>
      </c>
      <c r="AS1091" s="19">
        <f t="shared" si="1233"/>
        <v>0</v>
      </c>
      <c r="AT1091" s="19"/>
      <c r="AU1091" s="19">
        <f>VLOOKUP(G1091,ABNT5101!$I$3:$J$9,2)</f>
        <v>20</v>
      </c>
      <c r="AV1091" s="19">
        <f>VLOOKUP(G1091,ABNT5101!$I$3:$M$9,5)</f>
        <v>0.28000000000000003</v>
      </c>
      <c r="AW1091" s="17" t="str">
        <f>_xlfn.XLOOKUP(G1091,ABNT5101!I:I,ABNT5101!L:L)</f>
        <v>-</v>
      </c>
      <c r="AX1091" s="17">
        <f>_xlfn.XLOOKUP(G1091,ABNT5101!$I:$I,ABNT5101!M:M)</f>
        <v>0.28000000000000003</v>
      </c>
      <c r="AY1091" s="17" t="str">
        <f>_xlfn.XLOOKUP(G1091,ABNT5101!$I:$I,ABNT5101!N:N)</f>
        <v>-</v>
      </c>
      <c r="AZ1091" s="17">
        <f>_xlfn.XLOOKUP(G1091,ABNT5101!$I:$I,ABNT5101!O:O)</f>
        <v>14</v>
      </c>
      <c r="BA1091" s="20" t="str">
        <f t="shared" si="1234"/>
        <v>ATENDE</v>
      </c>
      <c r="BB1091" s="21">
        <f t="shared" ref="BB1091:BC1091" si="1329">BE1091/AU1091-1</f>
        <v>0.15600000000000014</v>
      </c>
      <c r="BC1091" s="21">
        <f t="shared" si="1329"/>
        <v>0.74999999999999978</v>
      </c>
      <c r="BD1091" s="21" t="str">
        <f t="shared" si="1236"/>
        <v>-</v>
      </c>
      <c r="BE1091" s="49">
        <v>23.12</v>
      </c>
      <c r="BF1091" s="49">
        <v>0.49</v>
      </c>
      <c r="BG1091" s="22">
        <v>22.48</v>
      </c>
      <c r="BH1091" s="22">
        <v>0.48</v>
      </c>
      <c r="BI1091" s="23"/>
      <c r="BJ1091" s="22"/>
      <c r="BK1091" s="20" t="str">
        <f t="shared" si="1237"/>
        <v>ATENDE</v>
      </c>
      <c r="BL1091" s="20" t="str">
        <f t="shared" si="1238"/>
        <v>ATENDE</v>
      </c>
      <c r="BM1091" s="20" t="str">
        <f t="shared" si="1239"/>
        <v>ATENDE</v>
      </c>
      <c r="BN1091" s="20" t="str">
        <f t="shared" si="1240"/>
        <v>ATENDE</v>
      </c>
      <c r="BO1091" s="24" t="str">
        <f t="shared" si="1241"/>
        <v>C2</v>
      </c>
      <c r="BP1091" s="24" t="str">
        <f t="shared" si="1304"/>
        <v>P5</v>
      </c>
      <c r="BQ1091" s="25">
        <f t="shared" si="1060"/>
        <v>5.0220000000000002</v>
      </c>
      <c r="BR1091" s="22">
        <v>30.11</v>
      </c>
      <c r="BS1091" s="22">
        <v>14.27</v>
      </c>
      <c r="BT1091" s="24">
        <f>IF(BP1091="-","-",_xlfn.XLOOKUP(BP1091,ABNT5101!$B$4:$B$9,ABNT5101!$C$4:$C$9))</f>
        <v>5</v>
      </c>
      <c r="BU1091" s="24">
        <f>IF(BP1091="-","-",_xlfn.XLOOKUP(BP1091,ABNT5101!$B$4:$B$9,ABNT5101!$D$4:$D$9))</f>
        <v>1</v>
      </c>
      <c r="BV1091" s="20" t="str">
        <f t="shared" si="1242"/>
        <v>ATENDE</v>
      </c>
      <c r="BW1091" s="20" t="str">
        <f t="shared" si="1061"/>
        <v>ATENDE</v>
      </c>
      <c r="BX1091" s="20" t="str">
        <f t="shared" si="1243"/>
        <v>ATENDE</v>
      </c>
      <c r="BY1091" s="24" t="str">
        <f t="shared" si="1314"/>
        <v>P5</v>
      </c>
      <c r="BZ1091" s="25">
        <f t="shared" si="1244"/>
        <v>4.8879999999999999</v>
      </c>
      <c r="CA1091" s="24">
        <v>29.44</v>
      </c>
      <c r="CB1091" s="24">
        <v>13.04</v>
      </c>
      <c r="CC1091" s="20">
        <f>IF(BY1091="-","-",_xlfn.XLOOKUP(BY1091,ABNT5101!$B$4:$B$9,ABNT5101!$C$4:$C$9))</f>
        <v>5</v>
      </c>
      <c r="CD1091" s="24">
        <f>IF(BY1091="-","-",_xlfn.XLOOKUP(BY1091,ABNT5101!$B$4:$B$9,ABNT5101!$D$4:$D$9))</f>
        <v>1</v>
      </c>
      <c r="CE1091" s="20" t="str">
        <f t="shared" si="1245"/>
        <v>ATENDE</v>
      </c>
      <c r="CF1091" s="20" t="str">
        <f t="shared" si="1246"/>
        <v>ATENDE</v>
      </c>
      <c r="CG1091" s="20" t="str">
        <f t="shared" si="1040"/>
        <v>ATENDE</v>
      </c>
      <c r="CH1091" s="26" t="str">
        <f>_xlfn.XLOOKUP(CI1091,'Banco de dados'!$B:$B,'Banco de dados'!$D:$D)</f>
        <v>LEDSTAR</v>
      </c>
      <c r="CI1091" s="50" t="s">
        <v>1503</v>
      </c>
      <c r="CJ1091" s="26" t="str">
        <f>_xlfn.XLOOKUP(CI1091,'Banco de dados'!$B:$B,'Banco de dados'!$E:$E)</f>
        <v>LUM LED SL VT 9.1 155W</v>
      </c>
      <c r="CK1091" s="26"/>
      <c r="CL1091" s="26" t="e">
        <f>IF(CK1091="-","-",_xlfn.XLOOKUP(CK1091,'Banco de dados'!$B:$B,'Banco de dados'!$E:$E))</f>
        <v>#N/A</v>
      </c>
      <c r="CM1091" s="28">
        <f t="shared" si="1305"/>
        <v>1</v>
      </c>
      <c r="CN1091" s="26">
        <f>_xlfn.XLOOKUP(CI1091,'Banco de dados'!$B:$B,'Banco de dados'!$H:$H)</f>
        <v>155</v>
      </c>
      <c r="CO1091" s="26" t="e">
        <f t="array" aca="1" ref="CO1091" ca="1">_xludf.XLOOKUP(CK1091,'Banco de dados'!$B:$B,'Banco de dados'!$H:$H)</f>
        <v>#NAME?</v>
      </c>
      <c r="CP1091" s="26" t="e">
        <f t="array" aca="1" ref="CP1091" ca="1">_xludf.XLOOKUP(CI1091,'Banco de dados'!$B:$B,'Banco de dados'!$F:$F)</f>
        <v>#NAME?</v>
      </c>
      <c r="CQ1091" s="26" t="e">
        <f t="array" aca="1" ref="CQ1091" ca="1">_xludf.XLOOKUP(CK1091,'Banco de dados'!$B:$B,'Banco de dados'!$F:$F)</f>
        <v>#NAME?</v>
      </c>
      <c r="CR1091" s="27">
        <v>0</v>
      </c>
      <c r="CS1091" s="27">
        <v>10</v>
      </c>
      <c r="CT1091" s="26" t="str">
        <f>IF(AG1091=0.5,"Suporte",IF(AND(AG1091&gt;='Braços de IP'!$B$9,AG1091&lt;='Braços de IP'!$D$9),'Braços de IP'!$E$9,IF(AND(AG1091&gt;='Braços de IP'!$B$10,AG1091&lt;='Braços de IP'!$D$10),'Braços de IP'!$E$10,IF(AND(AG1091&gt;='Braços de IP'!$B$11,AG1091&lt;='Braços de IP'!$D$11),'Braços de IP'!$E$11,IF(AND(AG1091&gt;='Braços de IP'!$B$12,AG1091&lt;='Braços de IP'!$D$12),'Braços de IP'!$E$12,IF(AND(AG1091&gt;='Braços de IP'!$B$13,AG1091&lt;='Braços de IP'!$D$13),'Braços de IP'!$E$13,IF(AND(AG1091&gt;='Braços de IP'!$B$14,AG1091&lt;='Braços de IP'!$D$14),'Braços de IP'!$E$14,"ERRO")))))))</f>
        <v>Médio II</v>
      </c>
      <c r="CU1091" s="27" t="s">
        <v>154</v>
      </c>
      <c r="CV1091" s="26">
        <f>IF($CU1091="","",VLOOKUP($CU1091,'Braços de IP'!$E$9:$I$15,2,0))</f>
        <v>3.5</v>
      </c>
      <c r="CW1091" s="29">
        <f>IF($CU1091="","",VLOOKUP($CU1091,'Braços de IP'!$E$9:$I$15,5,0))</f>
        <v>8.5</v>
      </c>
      <c r="CX1091" s="26"/>
      <c r="CY1091" s="26"/>
      <c r="CZ1091" s="26"/>
      <c r="DA1091" s="26"/>
      <c r="DB1091" s="26"/>
      <c r="DC1091" s="26"/>
      <c r="DD1091" s="30">
        <f t="shared" si="1306"/>
        <v>155</v>
      </c>
      <c r="DE1091" s="31">
        <f t="shared" si="1307"/>
        <v>275</v>
      </c>
      <c r="DF1091" s="30">
        <f t="shared" si="1308"/>
        <v>430</v>
      </c>
      <c r="DG1091" s="32">
        <f t="shared" si="1309"/>
        <v>0.4363636363636364</v>
      </c>
      <c r="DH1091" s="33"/>
      <c r="DI1091" s="34"/>
      <c r="DJ1091" s="35"/>
      <c r="DK1091" s="16" t="s">
        <v>144</v>
      </c>
      <c r="DL1091" s="16"/>
      <c r="DN1091" s="36" t="e">
        <f t="shared" si="1310"/>
        <v>#VALUE!</v>
      </c>
    </row>
    <row r="1092" spans="2:118" ht="15.75" customHeight="1" x14ac:dyDescent="0.25">
      <c r="B1092" s="16">
        <v>277</v>
      </c>
      <c r="C1092" s="16" t="s">
        <v>146</v>
      </c>
      <c r="D1092" s="16" t="s">
        <v>762</v>
      </c>
      <c r="E1092" s="16">
        <v>-8.0959230000000009</v>
      </c>
      <c r="F1092" s="16">
        <v>-34.886054000000001</v>
      </c>
      <c r="G1092" s="16" t="s">
        <v>205</v>
      </c>
      <c r="H1092" s="17" t="s">
        <v>136</v>
      </c>
      <c r="I1092" s="16" t="s">
        <v>149</v>
      </c>
      <c r="J1092" s="17" t="s">
        <v>137</v>
      </c>
      <c r="K1092" s="18">
        <v>275</v>
      </c>
      <c r="L1092" s="17" t="s">
        <v>138</v>
      </c>
      <c r="M1092" s="17">
        <v>0</v>
      </c>
      <c r="N1092" s="16">
        <f t="shared" si="1301"/>
        <v>550</v>
      </c>
      <c r="O1092" s="17">
        <v>1</v>
      </c>
      <c r="P1092" s="17">
        <v>1.91</v>
      </c>
      <c r="Q1092" s="17">
        <v>8.9499999999999993</v>
      </c>
      <c r="R1092" s="16"/>
      <c r="S1092" s="16"/>
      <c r="T1092" s="16">
        <v>9.56</v>
      </c>
      <c r="U1092" s="17">
        <v>3.05</v>
      </c>
      <c r="V1092" s="17">
        <v>10.65</v>
      </c>
      <c r="W1092" s="17">
        <v>0</v>
      </c>
      <c r="X1092" s="17">
        <v>0</v>
      </c>
      <c r="Y1092" s="17">
        <v>0</v>
      </c>
      <c r="Z1092" s="17">
        <v>0</v>
      </c>
      <c r="AA1092" s="17" t="s">
        <v>298</v>
      </c>
      <c r="AB1092" s="17" t="s">
        <v>759</v>
      </c>
      <c r="AC1092" s="17">
        <v>39.43</v>
      </c>
      <c r="AD1092" s="17">
        <v>9.74</v>
      </c>
      <c r="AE1092" s="17">
        <v>1</v>
      </c>
      <c r="AF1092" s="17">
        <v>5.86</v>
      </c>
      <c r="AG1092" s="17">
        <v>2.34</v>
      </c>
      <c r="AH1092" s="17">
        <f t="shared" si="1283"/>
        <v>-3.5200000000000005</v>
      </c>
      <c r="AI1092" s="17" t="s">
        <v>136</v>
      </c>
      <c r="AJ1092" s="17" t="s">
        <v>136</v>
      </c>
      <c r="AK1092" s="17" t="s">
        <v>141</v>
      </c>
      <c r="AL1092" s="17">
        <f t="shared" si="1302"/>
        <v>2</v>
      </c>
      <c r="AM1092" s="17">
        <v>0</v>
      </c>
      <c r="AN1092" s="17"/>
      <c r="AO1092" s="17">
        <v>0</v>
      </c>
      <c r="AP1092" s="17">
        <v>0</v>
      </c>
      <c r="AQ1092" s="17">
        <v>0</v>
      </c>
      <c r="AR1092" s="17" t="s">
        <v>136</v>
      </c>
      <c r="AS1092" s="19">
        <f t="shared" si="1233"/>
        <v>0</v>
      </c>
      <c r="AT1092" s="19"/>
      <c r="AU1092" s="19">
        <f>VLOOKUP(G1092,ABNT5101!$I$3:$J$9,2)</f>
        <v>20</v>
      </c>
      <c r="AV1092" s="19">
        <f>VLOOKUP(G1092,ABNT5101!$I$3:$M$9,5)</f>
        <v>0.28000000000000003</v>
      </c>
      <c r="AW1092" s="17" t="str">
        <f>_xlfn.XLOOKUP(G1092,ABNT5101!I:I,ABNT5101!L:L)</f>
        <v>-</v>
      </c>
      <c r="AX1092" s="17">
        <f>_xlfn.XLOOKUP(G1092,ABNT5101!$I:$I,ABNT5101!M:M)</f>
        <v>0.28000000000000003</v>
      </c>
      <c r="AY1092" s="17" t="str">
        <f>_xlfn.XLOOKUP(G1092,ABNT5101!$I:$I,ABNT5101!N:N)</f>
        <v>-</v>
      </c>
      <c r="AZ1092" s="17">
        <f>_xlfn.XLOOKUP(G1092,ABNT5101!$I:$I,ABNT5101!O:O)</f>
        <v>14</v>
      </c>
      <c r="BA1092" s="20" t="str">
        <f t="shared" si="1234"/>
        <v>ATENDE</v>
      </c>
      <c r="BB1092" s="21">
        <f t="shared" ref="BB1092:BC1092" si="1330">BE1092/AU1092-1</f>
        <v>0.13249999999999984</v>
      </c>
      <c r="BC1092" s="21">
        <f t="shared" si="1330"/>
        <v>1</v>
      </c>
      <c r="BD1092" s="21" t="str">
        <f t="shared" si="1236"/>
        <v>-</v>
      </c>
      <c r="BE1092" s="49">
        <v>22.65</v>
      </c>
      <c r="BF1092" s="49">
        <v>0.56000000000000005</v>
      </c>
      <c r="BG1092" s="22">
        <v>22.1</v>
      </c>
      <c r="BH1092" s="22">
        <v>0.55000000000000004</v>
      </c>
      <c r="BI1092" s="23"/>
      <c r="BJ1092" s="22"/>
      <c r="BK1092" s="20" t="str">
        <f t="shared" si="1237"/>
        <v>ATENDE</v>
      </c>
      <c r="BL1092" s="20" t="str">
        <f t="shared" si="1238"/>
        <v>ATENDE</v>
      </c>
      <c r="BM1092" s="20" t="str">
        <f t="shared" si="1239"/>
        <v>ATENDE</v>
      </c>
      <c r="BN1092" s="20" t="str">
        <f t="shared" si="1240"/>
        <v>ATENDE</v>
      </c>
      <c r="BO1092" s="24" t="str">
        <f t="shared" si="1241"/>
        <v>C2</v>
      </c>
      <c r="BP1092" s="24" t="str">
        <f t="shared" si="1304"/>
        <v>P5</v>
      </c>
      <c r="BQ1092" s="25">
        <f t="shared" si="1060"/>
        <v>5.49</v>
      </c>
      <c r="BR1092" s="22">
        <v>32.450000000000003</v>
      </c>
      <c r="BS1092" s="22">
        <v>18.489999999999998</v>
      </c>
      <c r="BT1092" s="24">
        <f>IF(BP1092="-","-",_xlfn.XLOOKUP(BP1092,ABNT5101!$B$4:$B$9,ABNT5101!$C$4:$C$9))</f>
        <v>5</v>
      </c>
      <c r="BU1092" s="24">
        <f>IF(BP1092="-","-",_xlfn.XLOOKUP(BP1092,ABNT5101!$B$4:$B$9,ABNT5101!$D$4:$D$9))</f>
        <v>1</v>
      </c>
      <c r="BV1092" s="20" t="str">
        <f t="shared" si="1242"/>
        <v>ATENDE</v>
      </c>
      <c r="BW1092" s="20" t="str">
        <f t="shared" si="1061"/>
        <v>ATENDE</v>
      </c>
      <c r="BX1092" s="20" t="str">
        <f t="shared" si="1243"/>
        <v>ATENDE</v>
      </c>
      <c r="BY1092" s="24" t="str">
        <f t="shared" si="1314"/>
        <v>P5</v>
      </c>
      <c r="BZ1092" s="25">
        <f t="shared" si="1244"/>
        <v>5.51</v>
      </c>
      <c r="CA1092" s="24">
        <v>32.549999999999997</v>
      </c>
      <c r="CB1092" s="24">
        <v>18.57</v>
      </c>
      <c r="CC1092" s="20">
        <f>IF(BY1092="-","-",_xlfn.XLOOKUP(BY1092,ABNT5101!$B$4:$B$9,ABNT5101!$C$4:$C$9))</f>
        <v>5</v>
      </c>
      <c r="CD1092" s="24">
        <f>IF(BY1092="-","-",_xlfn.XLOOKUP(BY1092,ABNT5101!$B$4:$B$9,ABNT5101!$D$4:$D$9))</f>
        <v>1</v>
      </c>
      <c r="CE1092" s="20" t="str">
        <f t="shared" si="1245"/>
        <v>ATENDE</v>
      </c>
      <c r="CF1092" s="20" t="str">
        <f t="shared" si="1246"/>
        <v>ATENDE</v>
      </c>
      <c r="CG1092" s="20" t="str">
        <f t="shared" si="1040"/>
        <v>ATENDE</v>
      </c>
      <c r="CH1092" s="26" t="str">
        <f>_xlfn.XLOOKUP(CI1092,'Banco de dados'!$B:$B,'Banco de dados'!$D:$D)</f>
        <v>SX LIGHTING</v>
      </c>
      <c r="CI1092" s="50" t="s">
        <v>1579</v>
      </c>
      <c r="CJ1092" s="26" t="str">
        <f>_xlfn.XLOOKUP(CI1092,'Banco de dados'!$B:$B,'Banco de dados'!$E:$E)</f>
        <v>SXINLPP180K50L12CZF7PF6</v>
      </c>
      <c r="CK1092" s="26"/>
      <c r="CL1092" s="26" t="e">
        <f>IF(CK1092="-","-",_xlfn.XLOOKUP(CK1092,'Banco de dados'!$B:$B,'Banco de dados'!$E:$E))</f>
        <v>#N/A</v>
      </c>
      <c r="CM1092" s="28">
        <f t="shared" si="1305"/>
        <v>1</v>
      </c>
      <c r="CN1092" s="26">
        <f>_xlfn.XLOOKUP(CI1092,'Banco de dados'!$B:$B,'Banco de dados'!$H:$H)</f>
        <v>176</v>
      </c>
      <c r="CO1092" s="26" t="e">
        <f t="array" aca="1" ref="CO1092" ca="1">_xludf.XLOOKUP(CK1092,'Banco de dados'!$B:$B,'Banco de dados'!$H:$H)</f>
        <v>#NAME?</v>
      </c>
      <c r="CP1092" s="26" t="e">
        <f t="array" aca="1" ref="CP1092" ca="1">_xludf.XLOOKUP(CI1092,'Banco de dados'!$B:$B,'Banco de dados'!$F:$F)</f>
        <v>#NAME?</v>
      </c>
      <c r="CQ1092" s="26" t="e">
        <f t="array" aca="1" ref="CQ1092" ca="1">_xludf.XLOOKUP(CK1092,'Banco de dados'!$B:$B,'Banco de dados'!$F:$F)</f>
        <v>#NAME?</v>
      </c>
      <c r="CR1092" s="27">
        <v>0</v>
      </c>
      <c r="CS1092" s="27">
        <v>10</v>
      </c>
      <c r="CT1092" s="26" t="str">
        <f>IF(AG1092=0.5,"Suporte",IF(AND(AG1092&gt;='Braços de IP'!$B$9,AG1092&lt;='Braços de IP'!$D$9),'Braços de IP'!$E$9,IF(AND(AG1092&gt;='Braços de IP'!$B$10,AG1092&lt;='Braços de IP'!$D$10),'Braços de IP'!$E$10,IF(AND(AG1092&gt;='Braços de IP'!$B$11,AG1092&lt;='Braços de IP'!$D$11),'Braços de IP'!$E$11,IF(AND(AG1092&gt;='Braços de IP'!$B$12,AG1092&lt;='Braços de IP'!$D$12),'Braços de IP'!$E$12,IF(AND(AG1092&gt;='Braços de IP'!$B$13,AG1092&lt;='Braços de IP'!$D$13),'Braços de IP'!$E$13,IF(AND(AG1092&gt;='Braços de IP'!$B$14,AG1092&lt;='Braços de IP'!$D$14),'Braços de IP'!$E$14,"ERRO")))))))</f>
        <v>Médio II</v>
      </c>
      <c r="CU1092" s="27"/>
      <c r="CV1092" s="26" t="str">
        <f>IF($CU1092="","",VLOOKUP($CU1092,'Braços de IP'!$E$9:$I$15,2,0))</f>
        <v/>
      </c>
      <c r="CW1092" s="29" t="str">
        <f>IF($CU1092="","",VLOOKUP($CU1092,'Braços de IP'!$E$9:$I$15,5,0))</f>
        <v/>
      </c>
      <c r="CX1092" s="26"/>
      <c r="CY1092" s="26"/>
      <c r="CZ1092" s="26"/>
      <c r="DA1092" s="26"/>
      <c r="DB1092" s="26"/>
      <c r="DC1092" s="26"/>
      <c r="DD1092" s="30">
        <f t="shared" si="1306"/>
        <v>176</v>
      </c>
      <c r="DE1092" s="31">
        <f t="shared" si="1307"/>
        <v>275</v>
      </c>
      <c r="DF1092" s="30">
        <f t="shared" si="1308"/>
        <v>451</v>
      </c>
      <c r="DG1092" s="32">
        <f t="shared" si="1309"/>
        <v>0.36</v>
      </c>
      <c r="DH1092" s="33"/>
      <c r="DI1092" s="34"/>
      <c r="DJ1092" s="35"/>
      <c r="DK1092" s="16" t="s">
        <v>144</v>
      </c>
      <c r="DL1092" s="16"/>
      <c r="DN1092" s="36" t="e">
        <f t="shared" si="1310"/>
        <v>#VALUE!</v>
      </c>
    </row>
    <row r="1093" spans="2:118" ht="15.75" customHeight="1" x14ac:dyDescent="0.25">
      <c r="B1093" s="16">
        <v>277</v>
      </c>
      <c r="C1093" s="16" t="s">
        <v>146</v>
      </c>
      <c r="D1093" s="16" t="s">
        <v>762</v>
      </c>
      <c r="E1093" s="16">
        <v>-8.0959230000000009</v>
      </c>
      <c r="F1093" s="16">
        <v>-34.886054000000001</v>
      </c>
      <c r="G1093" s="16" t="s">
        <v>205</v>
      </c>
      <c r="H1093" s="17" t="s">
        <v>136</v>
      </c>
      <c r="I1093" s="16" t="s">
        <v>149</v>
      </c>
      <c r="J1093" s="17" t="s">
        <v>137</v>
      </c>
      <c r="K1093" s="18">
        <v>275</v>
      </c>
      <c r="L1093" s="17" t="s">
        <v>138</v>
      </c>
      <c r="M1093" s="17">
        <v>0</v>
      </c>
      <c r="N1093" s="16">
        <f t="shared" si="1301"/>
        <v>550</v>
      </c>
      <c r="O1093" s="17">
        <v>1</v>
      </c>
      <c r="P1093" s="17">
        <v>1.91</v>
      </c>
      <c r="Q1093" s="17">
        <v>8.9499999999999993</v>
      </c>
      <c r="R1093" s="16"/>
      <c r="S1093" s="16"/>
      <c r="T1093" s="16">
        <v>9.56</v>
      </c>
      <c r="U1093" s="17">
        <v>3.05</v>
      </c>
      <c r="V1093" s="17">
        <v>10.65</v>
      </c>
      <c r="W1093" s="17">
        <v>0</v>
      </c>
      <c r="X1093" s="17">
        <v>0</v>
      </c>
      <c r="Y1093" s="17">
        <v>0</v>
      </c>
      <c r="Z1093" s="17">
        <v>0</v>
      </c>
      <c r="AA1093" s="17" t="s">
        <v>298</v>
      </c>
      <c r="AB1093" s="17" t="s">
        <v>759</v>
      </c>
      <c r="AC1093" s="17">
        <v>39.43</v>
      </c>
      <c r="AD1093" s="17">
        <v>9.74</v>
      </c>
      <c r="AE1093" s="17">
        <v>1</v>
      </c>
      <c r="AF1093" s="17">
        <v>5.86</v>
      </c>
      <c r="AG1093" s="17">
        <v>2.34</v>
      </c>
      <c r="AH1093" s="17">
        <f t="shared" si="1283"/>
        <v>-3.5200000000000005</v>
      </c>
      <c r="AI1093" s="17" t="s">
        <v>136</v>
      </c>
      <c r="AJ1093" s="17" t="s">
        <v>136</v>
      </c>
      <c r="AK1093" s="17" t="s">
        <v>141</v>
      </c>
      <c r="AL1093" s="17">
        <f t="shared" si="1302"/>
        <v>2</v>
      </c>
      <c r="AM1093" s="17">
        <v>0</v>
      </c>
      <c r="AN1093" s="17"/>
      <c r="AO1093" s="17">
        <v>0</v>
      </c>
      <c r="AP1093" s="17">
        <v>0</v>
      </c>
      <c r="AQ1093" s="17">
        <v>0</v>
      </c>
      <c r="AR1093" s="17" t="s">
        <v>136</v>
      </c>
      <c r="AS1093" s="19">
        <f t="shared" si="1233"/>
        <v>0</v>
      </c>
      <c r="AT1093" s="19"/>
      <c r="AU1093" s="19">
        <f>VLOOKUP(G1093,ABNT5101!$I$3:$J$9,2)</f>
        <v>20</v>
      </c>
      <c r="AV1093" s="19">
        <f>VLOOKUP(G1093,ABNT5101!$I$3:$M$9,5)</f>
        <v>0.28000000000000003</v>
      </c>
      <c r="AW1093" s="17" t="str">
        <f>_xlfn.XLOOKUP(G1093,ABNT5101!I:I,ABNT5101!L:L)</f>
        <v>-</v>
      </c>
      <c r="AX1093" s="17">
        <f>_xlfn.XLOOKUP(G1093,ABNT5101!$I:$I,ABNT5101!M:M)</f>
        <v>0.28000000000000003</v>
      </c>
      <c r="AY1093" s="17" t="str">
        <f>_xlfn.XLOOKUP(G1093,ABNT5101!$I:$I,ABNT5101!N:N)</f>
        <v>-</v>
      </c>
      <c r="AZ1093" s="17">
        <f>_xlfn.XLOOKUP(G1093,ABNT5101!$I:$I,ABNT5101!O:O)</f>
        <v>14</v>
      </c>
      <c r="BA1093" s="20" t="str">
        <f t="shared" si="1234"/>
        <v>ATENDE</v>
      </c>
      <c r="BB1093" s="21">
        <f t="shared" ref="BB1093:BC1093" si="1331">BE1093/AU1093-1</f>
        <v>0.41799999999999993</v>
      </c>
      <c r="BC1093" s="21">
        <f t="shared" si="1331"/>
        <v>0.71428571428571397</v>
      </c>
      <c r="BD1093" s="21" t="str">
        <f t="shared" si="1236"/>
        <v>-</v>
      </c>
      <c r="BE1093" s="49">
        <v>28.36</v>
      </c>
      <c r="BF1093" s="49">
        <v>0.48</v>
      </c>
      <c r="BG1093" s="22">
        <v>27.19</v>
      </c>
      <c r="BH1093" s="22">
        <v>0.47</v>
      </c>
      <c r="BI1093" s="23"/>
      <c r="BJ1093" s="22"/>
      <c r="BK1093" s="20" t="str">
        <f t="shared" si="1237"/>
        <v>ATENDE</v>
      </c>
      <c r="BL1093" s="20" t="str">
        <f t="shared" si="1238"/>
        <v>ATENDE</v>
      </c>
      <c r="BM1093" s="20" t="str">
        <f t="shared" si="1239"/>
        <v>ATENDE</v>
      </c>
      <c r="BN1093" s="20" t="str">
        <f t="shared" si="1240"/>
        <v>ATENDE</v>
      </c>
      <c r="BO1093" s="24" t="str">
        <f t="shared" si="1241"/>
        <v>C2</v>
      </c>
      <c r="BP1093" s="24" t="str">
        <f t="shared" si="1304"/>
        <v>P5</v>
      </c>
      <c r="BQ1093" s="25">
        <f t="shared" si="1060"/>
        <v>7.516</v>
      </c>
      <c r="BR1093" s="22">
        <v>42.58</v>
      </c>
      <c r="BS1093" s="22">
        <v>19.57</v>
      </c>
      <c r="BT1093" s="24">
        <f>IF(BP1093="-","-",_xlfn.XLOOKUP(BP1093,ABNT5101!$B$4:$B$9,ABNT5101!$C$4:$C$9))</f>
        <v>5</v>
      </c>
      <c r="BU1093" s="24">
        <f>IF(BP1093="-","-",_xlfn.XLOOKUP(BP1093,ABNT5101!$B$4:$B$9,ABNT5101!$D$4:$D$9))</f>
        <v>1</v>
      </c>
      <c r="BV1093" s="20" t="str">
        <f t="shared" si="1242"/>
        <v>ATENDE</v>
      </c>
      <c r="BW1093" s="20" t="str">
        <f t="shared" si="1061"/>
        <v>ATENDE</v>
      </c>
      <c r="BX1093" s="20" t="str">
        <f t="shared" si="1243"/>
        <v>ATENDE</v>
      </c>
      <c r="BY1093" s="24" t="str">
        <f t="shared" si="1314"/>
        <v>P5</v>
      </c>
      <c r="BZ1093" s="25">
        <f t="shared" si="1244"/>
        <v>7.23</v>
      </c>
      <c r="CA1093" s="24">
        <v>41.15</v>
      </c>
      <c r="CB1093" s="24">
        <v>18.28</v>
      </c>
      <c r="CC1093" s="20">
        <f>IF(BY1093="-","-",_xlfn.XLOOKUP(BY1093,ABNT5101!$B$4:$B$9,ABNT5101!$C$4:$C$9))</f>
        <v>5</v>
      </c>
      <c r="CD1093" s="24">
        <f>IF(BY1093="-","-",_xlfn.XLOOKUP(BY1093,ABNT5101!$B$4:$B$9,ABNT5101!$D$4:$D$9))</f>
        <v>1</v>
      </c>
      <c r="CE1093" s="20" t="str">
        <f t="shared" si="1245"/>
        <v>ATENDE</v>
      </c>
      <c r="CF1093" s="20" t="str">
        <f t="shared" si="1246"/>
        <v>ATENDE</v>
      </c>
      <c r="CG1093" s="20" t="str">
        <f t="shared" si="1040"/>
        <v>ATENDE</v>
      </c>
      <c r="CH1093" s="26" t="str">
        <f>_xlfn.XLOOKUP(CI1093,'Banco de dados'!$B:$B,'Banco de dados'!$D:$D)</f>
        <v>TECNOWATT</v>
      </c>
      <c r="CI1093" s="50" t="s">
        <v>1595</v>
      </c>
      <c r="CJ1093" s="26" t="str">
        <f>_xlfn.XLOOKUP(CI1093,'Banco de dados'!$B:$B,'Banco de dados'!$E:$E)</f>
        <v>TAUMAGPTLRRTMNDL183W_95IBB
RS1-10C1MUN6.5</v>
      </c>
      <c r="CK1093" s="26"/>
      <c r="CL1093" s="26" t="e">
        <f>IF(CK1093="-","-",_xlfn.XLOOKUP(CK1093,'Banco de dados'!$B:$B,'Banco de dados'!$E:$E))</f>
        <v>#N/A</v>
      </c>
      <c r="CM1093" s="28">
        <f t="shared" si="1305"/>
        <v>1</v>
      </c>
      <c r="CN1093" s="26">
        <f>_xlfn.XLOOKUP(CI1093,'Banco de dados'!$B:$B,'Banco de dados'!$H:$H)</f>
        <v>183</v>
      </c>
      <c r="CO1093" s="26" t="e">
        <f t="array" aca="1" ref="CO1093" ca="1">_xludf.XLOOKUP(CK1093,'Banco de dados'!$B:$B,'Banco de dados'!$H:$H)</f>
        <v>#NAME?</v>
      </c>
      <c r="CP1093" s="26" t="e">
        <f t="array" aca="1" ref="CP1093" ca="1">_xludf.XLOOKUP(CI1093,'Banco de dados'!$B:$B,'Banco de dados'!$F:$F)</f>
        <v>#NAME?</v>
      </c>
      <c r="CQ1093" s="26" t="e">
        <f t="array" aca="1" ref="CQ1093" ca="1">_xludf.XLOOKUP(CK1093,'Banco de dados'!$B:$B,'Banco de dados'!$F:$F)</f>
        <v>#NAME?</v>
      </c>
      <c r="CR1093" s="27">
        <v>0</v>
      </c>
      <c r="CS1093" s="27"/>
      <c r="CT1093" s="26" t="str">
        <f>IF(AG1093=0.5,"Suporte",IF(AND(AG1093&gt;='Braços de IP'!$B$9,AG1093&lt;='Braços de IP'!$D$9),'Braços de IP'!$E$9,IF(AND(AG1093&gt;='Braços de IP'!$B$10,AG1093&lt;='Braços de IP'!$D$10),'Braços de IP'!$E$10,IF(AND(AG1093&gt;='Braços de IP'!$B$11,AG1093&lt;='Braços de IP'!$D$11),'Braços de IP'!$E$11,IF(AND(AG1093&gt;='Braços de IP'!$B$12,AG1093&lt;='Braços de IP'!$D$12),'Braços de IP'!$E$12,IF(AND(AG1093&gt;='Braços de IP'!$B$13,AG1093&lt;='Braços de IP'!$D$13),'Braços de IP'!$E$13,IF(AND(AG1093&gt;='Braços de IP'!$B$14,AG1093&lt;='Braços de IP'!$D$14),'Braços de IP'!$E$14,"ERRO")))))))</f>
        <v>Médio II</v>
      </c>
      <c r="CU1093" s="27"/>
      <c r="CV1093" s="26" t="str">
        <f>IF($CU1093="","",VLOOKUP($CU1093,'Braços de IP'!$E$9:$I$15,2,0))</f>
        <v/>
      </c>
      <c r="CW1093" s="29" t="str">
        <f>IF($CU1093="","",VLOOKUP($CU1093,'Braços de IP'!$E$9:$I$15,5,0))</f>
        <v/>
      </c>
      <c r="CX1093" s="26"/>
      <c r="CY1093" s="26"/>
      <c r="CZ1093" s="26"/>
      <c r="DA1093" s="26"/>
      <c r="DB1093" s="26"/>
      <c r="DC1093" s="26"/>
      <c r="DD1093" s="30">
        <f t="shared" si="1306"/>
        <v>183</v>
      </c>
      <c r="DE1093" s="31">
        <f t="shared" si="1307"/>
        <v>275</v>
      </c>
      <c r="DF1093" s="30">
        <f t="shared" si="1308"/>
        <v>458</v>
      </c>
      <c r="DG1093" s="32">
        <f t="shared" si="1309"/>
        <v>0.33454545454545459</v>
      </c>
      <c r="DH1093" s="33"/>
      <c r="DI1093" s="34"/>
      <c r="DJ1093" s="35"/>
      <c r="DK1093" s="16" t="s">
        <v>144</v>
      </c>
      <c r="DL1093" s="16"/>
      <c r="DN1093" s="36" t="e">
        <f t="shared" si="1310"/>
        <v>#VALUE!</v>
      </c>
    </row>
    <row r="1094" spans="2:118" ht="15.75" customHeight="1" x14ac:dyDescent="0.25">
      <c r="B1094" s="16">
        <v>278</v>
      </c>
      <c r="C1094" s="16" t="s">
        <v>146</v>
      </c>
      <c r="D1094" s="16" t="s">
        <v>763</v>
      </c>
      <c r="E1094" s="16">
        <v>-8.0609369999999991</v>
      </c>
      <c r="F1094" s="16">
        <v>-34.924315999999997</v>
      </c>
      <c r="G1094" s="16" t="s">
        <v>209</v>
      </c>
      <c r="H1094" s="17" t="s">
        <v>136</v>
      </c>
      <c r="I1094" s="16" t="s">
        <v>149</v>
      </c>
      <c r="J1094" s="17" t="s">
        <v>137</v>
      </c>
      <c r="K1094" s="18">
        <v>215</v>
      </c>
      <c r="L1094" s="17" t="s">
        <v>138</v>
      </c>
      <c r="M1094" s="17">
        <v>0</v>
      </c>
      <c r="N1094" s="16">
        <f t="shared" si="1301"/>
        <v>430</v>
      </c>
      <c r="O1094" s="17">
        <v>1</v>
      </c>
      <c r="P1094" s="17">
        <v>2.74</v>
      </c>
      <c r="Q1094" s="17">
        <v>10.4</v>
      </c>
      <c r="R1094" s="16"/>
      <c r="S1094" s="16"/>
      <c r="T1094" s="16">
        <v>16.2</v>
      </c>
      <c r="U1094" s="17">
        <v>3.13</v>
      </c>
      <c r="V1094" s="17">
        <v>1.72</v>
      </c>
      <c r="W1094" s="17">
        <v>0</v>
      </c>
      <c r="X1094" s="17">
        <v>0</v>
      </c>
      <c r="Y1094" s="17">
        <v>0</v>
      </c>
      <c r="Z1094" s="17">
        <v>0</v>
      </c>
      <c r="AA1094" s="17" t="s">
        <v>161</v>
      </c>
      <c r="AB1094" s="17" t="s">
        <v>140</v>
      </c>
      <c r="AC1094" s="17">
        <v>31.31</v>
      </c>
      <c r="AD1094" s="17">
        <v>8.6300000000000008</v>
      </c>
      <c r="AE1094" s="17">
        <v>1</v>
      </c>
      <c r="AF1094" s="17">
        <v>0.75</v>
      </c>
      <c r="AG1094" s="17">
        <v>3.24</v>
      </c>
      <c r="AH1094" s="17">
        <f t="shared" si="1283"/>
        <v>2.4900000000000002</v>
      </c>
      <c r="AI1094" s="17" t="s">
        <v>136</v>
      </c>
      <c r="AJ1094" s="17" t="s">
        <v>136</v>
      </c>
      <c r="AK1094" s="17" t="s">
        <v>141</v>
      </c>
      <c r="AL1094" s="17" t="str">
        <f t="shared" si="1302"/>
        <v>erro</v>
      </c>
      <c r="AM1094" s="17">
        <v>0</v>
      </c>
      <c r="AN1094" s="17"/>
      <c r="AO1094" s="17">
        <v>0</v>
      </c>
      <c r="AP1094" s="17">
        <v>0</v>
      </c>
      <c r="AQ1094" s="17">
        <v>0</v>
      </c>
      <c r="AR1094" s="17" t="s">
        <v>136</v>
      </c>
      <c r="AS1094" s="19">
        <f t="shared" si="1233"/>
        <v>0</v>
      </c>
      <c r="AT1094" s="19"/>
      <c r="AU1094" s="19">
        <f>VLOOKUP(G1094,ABNT5101!$I$3:$J$9,2)</f>
        <v>30</v>
      </c>
      <c r="AV1094" s="19">
        <f>VLOOKUP(G1094,ABNT5101!$I$3:$M$9,5)</f>
        <v>0.38</v>
      </c>
      <c r="AW1094" s="17" t="str">
        <f>_xlfn.XLOOKUP(G1094,ABNT5101!I:I,ABNT5101!L:L)</f>
        <v>-</v>
      </c>
      <c r="AX1094" s="17">
        <f>_xlfn.XLOOKUP(G1094,ABNT5101!$I:$I,ABNT5101!M:M)</f>
        <v>0.38</v>
      </c>
      <c r="AY1094" s="17" t="str">
        <f>_xlfn.XLOOKUP(G1094,ABNT5101!$I:$I,ABNT5101!N:N)</f>
        <v>-</v>
      </c>
      <c r="AZ1094" s="17">
        <f>_xlfn.XLOOKUP(G1094,ABNT5101!$I:$I,ABNT5101!O:O)</f>
        <v>14</v>
      </c>
      <c r="BA1094" s="20" t="str">
        <f t="shared" si="1234"/>
        <v>ATENDE</v>
      </c>
      <c r="BB1094" s="21">
        <f t="shared" ref="BB1094:BC1094" si="1332">BE1094/AU1094-1</f>
        <v>0.10966666666666658</v>
      </c>
      <c r="BC1094" s="21">
        <f t="shared" si="1332"/>
        <v>0.39473684210526327</v>
      </c>
      <c r="BD1094" s="21" t="str">
        <f t="shared" si="1236"/>
        <v>-</v>
      </c>
      <c r="BE1094" s="49">
        <v>33.29</v>
      </c>
      <c r="BF1094" s="49">
        <v>0.53</v>
      </c>
      <c r="BG1094" s="22">
        <v>32.43</v>
      </c>
      <c r="BH1094" s="22">
        <v>0.57999999999999996</v>
      </c>
      <c r="BI1094" s="23"/>
      <c r="BJ1094" s="22"/>
      <c r="BK1094" s="20" t="str">
        <f t="shared" si="1237"/>
        <v>ATENDE</v>
      </c>
      <c r="BL1094" s="20" t="str">
        <f t="shared" si="1238"/>
        <v>ATENDE</v>
      </c>
      <c r="BM1094" s="20" t="str">
        <f t="shared" si="1239"/>
        <v>ATENDE</v>
      </c>
      <c r="BN1094" s="20" t="str">
        <f t="shared" si="1240"/>
        <v>ATENDE</v>
      </c>
      <c r="BO1094" s="24" t="str">
        <f t="shared" si="1241"/>
        <v>C1</v>
      </c>
      <c r="BP1094" s="24" t="str">
        <f t="shared" si="1304"/>
        <v>P5</v>
      </c>
      <c r="BQ1094" s="25">
        <f t="shared" si="1060"/>
        <v>2.4380000000000002</v>
      </c>
      <c r="BR1094" s="22">
        <v>17.190000000000001</v>
      </c>
      <c r="BS1094" s="22">
        <v>4.3499999999999996</v>
      </c>
      <c r="BT1094" s="24">
        <f>IF(BP1094="-","-",_xlfn.XLOOKUP(BP1094,ABNT5101!$B$4:$B$9,ABNT5101!$C$4:$C$9))</f>
        <v>5</v>
      </c>
      <c r="BU1094" s="24">
        <f>IF(BP1094="-","-",_xlfn.XLOOKUP(BP1094,ABNT5101!$B$4:$B$9,ABNT5101!$D$4:$D$9))</f>
        <v>1</v>
      </c>
      <c r="BV1094" s="20" t="str">
        <f t="shared" si="1242"/>
        <v>ATENDE</v>
      </c>
      <c r="BW1094" s="20" t="str">
        <f t="shared" si="1061"/>
        <v>ATENDE</v>
      </c>
      <c r="BX1094" s="20" t="str">
        <f t="shared" si="1243"/>
        <v>ATENDE</v>
      </c>
      <c r="BY1094" s="24" t="str">
        <f t="shared" si="1314"/>
        <v>P5</v>
      </c>
      <c r="BZ1094" s="25">
        <f t="shared" si="1244"/>
        <v>2.2640000000000002</v>
      </c>
      <c r="CA1094" s="24">
        <v>16.32</v>
      </c>
      <c r="CB1094" s="24">
        <v>3.51</v>
      </c>
      <c r="CC1094" s="20">
        <f>IF(BY1094="-","-",_xlfn.XLOOKUP(BY1094,ABNT5101!$B$4:$B$9,ABNT5101!$C$4:$C$9))</f>
        <v>5</v>
      </c>
      <c r="CD1094" s="24">
        <f>IF(BY1094="-","-",_xlfn.XLOOKUP(BY1094,ABNT5101!$B$4:$B$9,ABNT5101!$D$4:$D$9))</f>
        <v>1</v>
      </c>
      <c r="CE1094" s="20" t="str">
        <f t="shared" si="1245"/>
        <v>ATENDE</v>
      </c>
      <c r="CF1094" s="20" t="str">
        <f t="shared" si="1246"/>
        <v>ATENDE</v>
      </c>
      <c r="CG1094" s="20" t="str">
        <f t="shared" si="1040"/>
        <v>ATENDE</v>
      </c>
      <c r="CH1094" s="26" t="str">
        <f>_xlfn.XLOOKUP(CI1094,'Banco de dados'!$B:$B,'Banco de dados'!$D:$D)</f>
        <v>LEDSTAR</v>
      </c>
      <c r="CI1094" s="50" t="s">
        <v>768</v>
      </c>
      <c r="CJ1094" s="26" t="str">
        <f>_xlfn.XLOOKUP(CI1094,'Banco de dados'!$B:$B,'Banco de dados'!$E:$E)</f>
        <v>LUM LED SL VT 9.1 140W</v>
      </c>
      <c r="CK1094" s="26"/>
      <c r="CL1094" s="26" t="e">
        <f>IF(CK1094="-","-",_xlfn.XLOOKUP(CK1094,'Banco de dados'!$B:$B,'Banco de dados'!$E:$E))</f>
        <v>#N/A</v>
      </c>
      <c r="CM1094" s="28">
        <f t="shared" si="1305"/>
        <v>1</v>
      </c>
      <c r="CN1094" s="26">
        <f>_xlfn.XLOOKUP(CI1094,'Banco de dados'!$B:$B,'Banco de dados'!$H:$H)</f>
        <v>140</v>
      </c>
      <c r="CO1094" s="26" t="e">
        <f t="array" aca="1" ref="CO1094" ca="1">_xludf.XLOOKUP(CK1094,'Banco de dados'!$B:$B,'Banco de dados'!$H:$H)</f>
        <v>#NAME?</v>
      </c>
      <c r="CP1094" s="26" t="e">
        <f t="array" aca="1" ref="CP1094" ca="1">_xludf.XLOOKUP(CI1094,'Banco de dados'!$B:$B,'Banco de dados'!$F:$F)</f>
        <v>#NAME?</v>
      </c>
      <c r="CQ1094" s="26" t="e">
        <f t="array" aca="1" ref="CQ1094" ca="1">_xludf.XLOOKUP(CK1094,'Banco de dados'!$B:$B,'Banco de dados'!$F:$F)</f>
        <v>#NAME?</v>
      </c>
      <c r="CR1094" s="27">
        <v>0</v>
      </c>
      <c r="CS1094" s="27">
        <v>10</v>
      </c>
      <c r="CT1094" s="26" t="str">
        <f>IF(AG1094=0.5,"Suporte",IF(AND(AG1094&gt;='Braços de IP'!$B$9,AG1094&lt;='Braços de IP'!$D$9),'Braços de IP'!$E$9,IF(AND(AG1094&gt;='Braços de IP'!$B$10,AG1094&lt;='Braços de IP'!$D$10),'Braços de IP'!$E$10,IF(AND(AG1094&gt;='Braços de IP'!$B$11,AG1094&lt;='Braços de IP'!$D$11),'Braços de IP'!$E$11,IF(AND(AG1094&gt;='Braços de IP'!$B$12,AG1094&lt;='Braços de IP'!$D$12),'Braços de IP'!$E$12,IF(AND(AG1094&gt;='Braços de IP'!$B$13,AG1094&lt;='Braços de IP'!$D$13),'Braços de IP'!$E$13,IF(AND(AG1094&gt;='Braços de IP'!$B$14,AG1094&lt;='Braços de IP'!$D$14),'Braços de IP'!$E$14,"ERRO")))))))</f>
        <v>Longo II</v>
      </c>
      <c r="CU1094" s="27"/>
      <c r="CV1094" s="26" t="str">
        <f>IF($CU1094="","",VLOOKUP($CU1094,'Braços de IP'!$E$9:$I$15,2,0))</f>
        <v/>
      </c>
      <c r="CW1094" s="29" t="str">
        <f>IF($CU1094="","",VLOOKUP($CU1094,'Braços de IP'!$E$9:$I$15,5,0))</f>
        <v/>
      </c>
      <c r="CX1094" s="26"/>
      <c r="CY1094" s="26"/>
      <c r="CZ1094" s="26"/>
      <c r="DA1094" s="26"/>
      <c r="DB1094" s="26"/>
      <c r="DC1094" s="26"/>
      <c r="DD1094" s="30">
        <f t="shared" si="1306"/>
        <v>140</v>
      </c>
      <c r="DE1094" s="31">
        <f t="shared" si="1307"/>
        <v>215</v>
      </c>
      <c r="DF1094" s="30">
        <f t="shared" si="1308"/>
        <v>355</v>
      </c>
      <c r="DG1094" s="32">
        <f t="shared" si="1309"/>
        <v>0.34883720930232553</v>
      </c>
      <c r="DH1094" s="33"/>
      <c r="DI1094" s="34"/>
      <c r="DJ1094" s="35"/>
      <c r="DK1094" s="16" t="s">
        <v>144</v>
      </c>
      <c r="DL1094" s="16"/>
      <c r="DN1094" s="36" t="e">
        <f t="shared" si="1310"/>
        <v>#VALUE!</v>
      </c>
    </row>
    <row r="1095" spans="2:118" ht="15.75" customHeight="1" x14ac:dyDescent="0.25">
      <c r="B1095" s="16">
        <v>278</v>
      </c>
      <c r="C1095" s="16" t="s">
        <v>146</v>
      </c>
      <c r="D1095" s="16" t="s">
        <v>763</v>
      </c>
      <c r="E1095" s="16">
        <v>-8.0609369999999991</v>
      </c>
      <c r="F1095" s="16">
        <v>-34.924315999999997</v>
      </c>
      <c r="G1095" s="16" t="s">
        <v>209</v>
      </c>
      <c r="H1095" s="17" t="s">
        <v>136</v>
      </c>
      <c r="I1095" s="16" t="s">
        <v>149</v>
      </c>
      <c r="J1095" s="17" t="s">
        <v>137</v>
      </c>
      <c r="K1095" s="18">
        <v>215</v>
      </c>
      <c r="L1095" s="17" t="s">
        <v>138</v>
      </c>
      <c r="M1095" s="17">
        <v>0</v>
      </c>
      <c r="N1095" s="16">
        <f t="shared" si="1301"/>
        <v>430</v>
      </c>
      <c r="O1095" s="17">
        <v>1</v>
      </c>
      <c r="P1095" s="17">
        <v>2.74</v>
      </c>
      <c r="Q1095" s="17">
        <v>10.4</v>
      </c>
      <c r="R1095" s="16"/>
      <c r="S1095" s="16"/>
      <c r="T1095" s="16">
        <v>16.2</v>
      </c>
      <c r="U1095" s="17">
        <v>3.13</v>
      </c>
      <c r="V1095" s="17">
        <v>1.72</v>
      </c>
      <c r="W1095" s="17">
        <v>0</v>
      </c>
      <c r="X1095" s="17">
        <v>0</v>
      </c>
      <c r="Y1095" s="17">
        <v>0</v>
      </c>
      <c r="Z1095" s="17">
        <v>0</v>
      </c>
      <c r="AA1095" s="17" t="s">
        <v>161</v>
      </c>
      <c r="AB1095" s="17" t="s">
        <v>140</v>
      </c>
      <c r="AC1095" s="17">
        <v>31.31</v>
      </c>
      <c r="AD1095" s="17">
        <v>8.6300000000000008</v>
      </c>
      <c r="AE1095" s="17">
        <v>1</v>
      </c>
      <c r="AF1095" s="17">
        <v>0.75</v>
      </c>
      <c r="AG1095" s="17">
        <v>3.24</v>
      </c>
      <c r="AH1095" s="17">
        <f t="shared" si="1283"/>
        <v>2.4900000000000002</v>
      </c>
      <c r="AI1095" s="17" t="s">
        <v>136</v>
      </c>
      <c r="AJ1095" s="17" t="s">
        <v>136</v>
      </c>
      <c r="AK1095" s="17" t="s">
        <v>141</v>
      </c>
      <c r="AL1095" s="17" t="str">
        <f t="shared" si="1302"/>
        <v>erro</v>
      </c>
      <c r="AM1095" s="17">
        <v>0</v>
      </c>
      <c r="AN1095" s="17"/>
      <c r="AO1095" s="17">
        <v>0</v>
      </c>
      <c r="AP1095" s="17">
        <v>0</v>
      </c>
      <c r="AQ1095" s="17">
        <v>0</v>
      </c>
      <c r="AR1095" s="17" t="s">
        <v>136</v>
      </c>
      <c r="AS1095" s="19">
        <f t="shared" si="1233"/>
        <v>0</v>
      </c>
      <c r="AT1095" s="19"/>
      <c r="AU1095" s="19">
        <f>VLOOKUP(G1095,ABNT5101!$I$3:$J$9,2)</f>
        <v>30</v>
      </c>
      <c r="AV1095" s="19">
        <f>VLOOKUP(G1095,ABNT5101!$I$3:$M$9,5)</f>
        <v>0.38</v>
      </c>
      <c r="AW1095" s="17" t="str">
        <f>_xlfn.XLOOKUP(G1095,ABNT5101!I:I,ABNT5101!L:L)</f>
        <v>-</v>
      </c>
      <c r="AX1095" s="17">
        <f>_xlfn.XLOOKUP(G1095,ABNT5101!$I:$I,ABNT5101!M:M)</f>
        <v>0.38</v>
      </c>
      <c r="AY1095" s="17" t="str">
        <f>_xlfn.XLOOKUP(G1095,ABNT5101!$I:$I,ABNT5101!N:N)</f>
        <v>-</v>
      </c>
      <c r="AZ1095" s="17">
        <f>_xlfn.XLOOKUP(G1095,ABNT5101!$I:$I,ABNT5101!O:O)</f>
        <v>14</v>
      </c>
      <c r="BA1095" s="20" t="str">
        <f t="shared" si="1234"/>
        <v>ATENDE</v>
      </c>
      <c r="BB1095" s="21">
        <f t="shared" ref="BB1095:BC1095" si="1333">BE1095/AU1095-1</f>
        <v>0.15066666666666673</v>
      </c>
      <c r="BC1095" s="21">
        <f t="shared" si="1333"/>
        <v>0.84210526315789469</v>
      </c>
      <c r="BD1095" s="21" t="str">
        <f t="shared" si="1236"/>
        <v>-</v>
      </c>
      <c r="BE1095" s="49">
        <v>34.520000000000003</v>
      </c>
      <c r="BF1095" s="49">
        <v>0.7</v>
      </c>
      <c r="BG1095" s="22">
        <v>31.49</v>
      </c>
      <c r="BH1095" s="22">
        <v>0.77</v>
      </c>
      <c r="BI1095" s="23"/>
      <c r="BJ1095" s="22"/>
      <c r="BK1095" s="20" t="str">
        <f t="shared" si="1237"/>
        <v>ATENDE</v>
      </c>
      <c r="BL1095" s="20" t="str">
        <f t="shared" si="1238"/>
        <v>ATENDE</v>
      </c>
      <c r="BM1095" s="20" t="str">
        <f t="shared" si="1239"/>
        <v>ATENDE</v>
      </c>
      <c r="BN1095" s="20" t="str">
        <f t="shared" si="1240"/>
        <v>ATENDE</v>
      </c>
      <c r="BO1095" s="24" t="str">
        <f t="shared" si="1241"/>
        <v>C1</v>
      </c>
      <c r="BP1095" s="24" t="str">
        <f t="shared" si="1304"/>
        <v>P5</v>
      </c>
      <c r="BQ1095" s="25">
        <f t="shared" si="1060"/>
        <v>3.4139999999999997</v>
      </c>
      <c r="BR1095" s="22">
        <v>22.07</v>
      </c>
      <c r="BS1095" s="22">
        <v>15.31</v>
      </c>
      <c r="BT1095" s="24">
        <f>IF(BP1095="-","-",_xlfn.XLOOKUP(BP1095,ABNT5101!$B$4:$B$9,ABNT5101!$C$4:$C$9))</f>
        <v>5</v>
      </c>
      <c r="BU1095" s="24">
        <f>IF(BP1095="-","-",_xlfn.XLOOKUP(BP1095,ABNT5101!$B$4:$B$9,ABNT5101!$D$4:$D$9))</f>
        <v>1</v>
      </c>
      <c r="BV1095" s="20" t="str">
        <f t="shared" si="1242"/>
        <v>ATENDE</v>
      </c>
      <c r="BW1095" s="20" t="str">
        <f t="shared" si="1061"/>
        <v>ATENDE</v>
      </c>
      <c r="BX1095" s="20" t="str">
        <f t="shared" si="1243"/>
        <v>ATENDE</v>
      </c>
      <c r="BY1095" s="24" t="str">
        <f t="shared" si="1314"/>
        <v>P5</v>
      </c>
      <c r="BZ1095" s="25">
        <f t="shared" si="1244"/>
        <v>3.258</v>
      </c>
      <c r="CA1095" s="24">
        <v>21.29</v>
      </c>
      <c r="CB1095" s="24">
        <v>14.34</v>
      </c>
      <c r="CC1095" s="20">
        <f>IF(BY1095="-","-",_xlfn.XLOOKUP(BY1095,ABNT5101!$B$4:$B$9,ABNT5101!$C$4:$C$9))</f>
        <v>5</v>
      </c>
      <c r="CD1095" s="24">
        <f>IF(BY1095="-","-",_xlfn.XLOOKUP(BY1095,ABNT5101!$B$4:$B$9,ABNT5101!$D$4:$D$9))</f>
        <v>1</v>
      </c>
      <c r="CE1095" s="20" t="str">
        <f t="shared" si="1245"/>
        <v>ATENDE</v>
      </c>
      <c r="CF1095" s="20" t="str">
        <f t="shared" si="1246"/>
        <v>ATENDE</v>
      </c>
      <c r="CG1095" s="20" t="str">
        <f t="shared" si="1040"/>
        <v>ATENDE</v>
      </c>
      <c r="CH1095" s="26" t="str">
        <f>_xlfn.XLOOKUP(CI1095,'Banco de dados'!$B:$B,'Banco de dados'!$D:$D)</f>
        <v>SX LIGHTING</v>
      </c>
      <c r="CI1095" s="50" t="s">
        <v>1577</v>
      </c>
      <c r="CJ1095" s="26" t="str">
        <f>_xlfn.XLOOKUP(CI1095,'Banco de dados'!$B:$B,'Banco de dados'!$E:$E)</f>
        <v>SXINLPP150K50L12CZF7PHF</v>
      </c>
      <c r="CK1095" s="26"/>
      <c r="CL1095" s="26" t="e">
        <f>IF(CK1095="-","-",_xlfn.XLOOKUP(CK1095,'Banco de dados'!$B:$B,'Banco de dados'!$E:$E))</f>
        <v>#N/A</v>
      </c>
      <c r="CM1095" s="28">
        <f t="shared" si="1305"/>
        <v>1</v>
      </c>
      <c r="CN1095" s="26">
        <f>_xlfn.XLOOKUP(CI1095,'Banco de dados'!$B:$B,'Banco de dados'!$H:$H)</f>
        <v>137</v>
      </c>
      <c r="CO1095" s="26" t="e">
        <f t="array" aca="1" ref="CO1095" ca="1">_xludf.XLOOKUP(CK1095,'Banco de dados'!$B:$B,'Banco de dados'!$H:$H)</f>
        <v>#NAME?</v>
      </c>
      <c r="CP1095" s="26" t="e">
        <f t="array" aca="1" ref="CP1095" ca="1">_xludf.XLOOKUP(CI1095,'Banco de dados'!$B:$B,'Banco de dados'!$F:$F)</f>
        <v>#NAME?</v>
      </c>
      <c r="CQ1095" s="26" t="e">
        <f t="array" aca="1" ref="CQ1095" ca="1">_xludf.XLOOKUP(CK1095,'Banco de dados'!$B:$B,'Banco de dados'!$F:$F)</f>
        <v>#NAME?</v>
      </c>
      <c r="CR1095" s="27">
        <v>0</v>
      </c>
      <c r="CS1095" s="27">
        <v>10</v>
      </c>
      <c r="CT1095" s="26" t="str">
        <f>IF(AG1095=0.5,"Suporte",IF(AND(AG1095&gt;='Braços de IP'!$B$9,AG1095&lt;='Braços de IP'!$D$9),'Braços de IP'!$E$9,IF(AND(AG1095&gt;='Braços de IP'!$B$10,AG1095&lt;='Braços de IP'!$D$10),'Braços de IP'!$E$10,IF(AND(AG1095&gt;='Braços de IP'!$B$11,AG1095&lt;='Braços de IP'!$D$11),'Braços de IP'!$E$11,IF(AND(AG1095&gt;='Braços de IP'!$B$12,AG1095&lt;='Braços de IP'!$D$12),'Braços de IP'!$E$12,IF(AND(AG1095&gt;='Braços de IP'!$B$13,AG1095&lt;='Braços de IP'!$D$13),'Braços de IP'!$E$13,IF(AND(AG1095&gt;='Braços de IP'!$B$14,AG1095&lt;='Braços de IP'!$D$14),'Braços de IP'!$E$14,"ERRO")))))))</f>
        <v>Longo II</v>
      </c>
      <c r="CU1095" s="27"/>
      <c r="CV1095" s="26" t="str">
        <f>IF($CU1095="","",VLOOKUP($CU1095,'Braços de IP'!$E$9:$I$15,2,0))</f>
        <v/>
      </c>
      <c r="CW1095" s="29" t="str">
        <f>IF($CU1095="","",VLOOKUP($CU1095,'Braços de IP'!$E$9:$I$15,5,0))</f>
        <v/>
      </c>
      <c r="CX1095" s="26"/>
      <c r="CY1095" s="26"/>
      <c r="CZ1095" s="26"/>
      <c r="DA1095" s="26"/>
      <c r="DB1095" s="26"/>
      <c r="DC1095" s="26"/>
      <c r="DD1095" s="30">
        <f t="shared" si="1306"/>
        <v>137</v>
      </c>
      <c r="DE1095" s="31">
        <f t="shared" si="1307"/>
        <v>215</v>
      </c>
      <c r="DF1095" s="30">
        <f t="shared" si="1308"/>
        <v>352</v>
      </c>
      <c r="DG1095" s="32">
        <f t="shared" si="1309"/>
        <v>0.36279069767441863</v>
      </c>
      <c r="DH1095" s="33"/>
      <c r="DI1095" s="34"/>
      <c r="DJ1095" s="35"/>
      <c r="DK1095" s="16" t="s">
        <v>144</v>
      </c>
      <c r="DL1095" s="16"/>
      <c r="DN1095" s="36" t="e">
        <f t="shared" si="1310"/>
        <v>#VALUE!</v>
      </c>
    </row>
    <row r="1096" spans="2:118" ht="15.75" customHeight="1" x14ac:dyDescent="0.25">
      <c r="B1096" s="16">
        <v>278</v>
      </c>
      <c r="C1096" s="16" t="s">
        <v>146</v>
      </c>
      <c r="D1096" s="16" t="s">
        <v>763</v>
      </c>
      <c r="E1096" s="16">
        <v>-8.0609369999999991</v>
      </c>
      <c r="F1096" s="16">
        <v>-34.924315999999997</v>
      </c>
      <c r="G1096" s="16" t="s">
        <v>209</v>
      </c>
      <c r="H1096" s="17" t="s">
        <v>136</v>
      </c>
      <c r="I1096" s="16" t="s">
        <v>149</v>
      </c>
      <c r="J1096" s="17" t="s">
        <v>137</v>
      </c>
      <c r="K1096" s="18">
        <v>215</v>
      </c>
      <c r="L1096" s="17" t="s">
        <v>138</v>
      </c>
      <c r="M1096" s="17">
        <v>0</v>
      </c>
      <c r="N1096" s="16">
        <f t="shared" si="1301"/>
        <v>430</v>
      </c>
      <c r="O1096" s="17">
        <v>1</v>
      </c>
      <c r="P1096" s="17">
        <v>2.74</v>
      </c>
      <c r="Q1096" s="17">
        <v>10.4</v>
      </c>
      <c r="R1096" s="16"/>
      <c r="S1096" s="16"/>
      <c r="T1096" s="16">
        <v>16.2</v>
      </c>
      <c r="U1096" s="17">
        <v>3.13</v>
      </c>
      <c r="V1096" s="17">
        <v>1.72</v>
      </c>
      <c r="W1096" s="17">
        <v>0</v>
      </c>
      <c r="X1096" s="17">
        <v>0</v>
      </c>
      <c r="Y1096" s="17">
        <v>0</v>
      </c>
      <c r="Z1096" s="17">
        <v>0</v>
      </c>
      <c r="AA1096" s="17" t="s">
        <v>161</v>
      </c>
      <c r="AB1096" s="17" t="s">
        <v>140</v>
      </c>
      <c r="AC1096" s="17">
        <v>31.31</v>
      </c>
      <c r="AD1096" s="17">
        <v>8.6300000000000008</v>
      </c>
      <c r="AE1096" s="17">
        <v>1</v>
      </c>
      <c r="AF1096" s="17">
        <v>0.75</v>
      </c>
      <c r="AG1096" s="17">
        <v>3.24</v>
      </c>
      <c r="AH1096" s="17">
        <f t="shared" si="1283"/>
        <v>2.4900000000000002</v>
      </c>
      <c r="AI1096" s="17" t="s">
        <v>136</v>
      </c>
      <c r="AJ1096" s="17" t="s">
        <v>136</v>
      </c>
      <c r="AK1096" s="17" t="s">
        <v>141</v>
      </c>
      <c r="AL1096" s="17" t="str">
        <f t="shared" si="1302"/>
        <v>erro</v>
      </c>
      <c r="AM1096" s="17">
        <v>0</v>
      </c>
      <c r="AN1096" s="17"/>
      <c r="AO1096" s="17">
        <v>0</v>
      </c>
      <c r="AP1096" s="17">
        <v>0</v>
      </c>
      <c r="AQ1096" s="17">
        <v>0</v>
      </c>
      <c r="AR1096" s="17" t="s">
        <v>136</v>
      </c>
      <c r="AS1096" s="19">
        <f t="shared" si="1233"/>
        <v>0</v>
      </c>
      <c r="AT1096" s="19"/>
      <c r="AU1096" s="19">
        <f>VLOOKUP(G1096,ABNT5101!$I$3:$J$9,2)</f>
        <v>30</v>
      </c>
      <c r="AV1096" s="19">
        <f>VLOOKUP(G1096,ABNT5101!$I$3:$M$9,5)</f>
        <v>0.38</v>
      </c>
      <c r="AW1096" s="17" t="str">
        <f>_xlfn.XLOOKUP(G1096,ABNT5101!I:I,ABNT5101!L:L)</f>
        <v>-</v>
      </c>
      <c r="AX1096" s="17">
        <f>_xlfn.XLOOKUP(G1096,ABNT5101!$I:$I,ABNT5101!M:M)</f>
        <v>0.38</v>
      </c>
      <c r="AY1096" s="17" t="str">
        <f>_xlfn.XLOOKUP(G1096,ABNT5101!$I:$I,ABNT5101!N:N)</f>
        <v>-</v>
      </c>
      <c r="AZ1096" s="17">
        <f>_xlfn.XLOOKUP(G1096,ABNT5101!$I:$I,ABNT5101!O:O)</f>
        <v>14</v>
      </c>
      <c r="BA1096" s="20" t="str">
        <f t="shared" si="1234"/>
        <v>ATENDE</v>
      </c>
      <c r="BB1096" s="21">
        <f t="shared" ref="BB1096:BC1096" si="1334">BE1096/AU1096-1</f>
        <v>0.65566666666666662</v>
      </c>
      <c r="BC1096" s="21">
        <f t="shared" si="1334"/>
        <v>0.34210526315789469</v>
      </c>
      <c r="BD1096" s="21" t="str">
        <f t="shared" si="1236"/>
        <v>-</v>
      </c>
      <c r="BE1096" s="49">
        <v>49.67</v>
      </c>
      <c r="BF1096" s="49">
        <v>0.51</v>
      </c>
      <c r="BG1096" s="22">
        <v>42.27</v>
      </c>
      <c r="BH1096" s="22">
        <v>0.56000000000000005</v>
      </c>
      <c r="BI1096" s="23"/>
      <c r="BJ1096" s="22"/>
      <c r="BK1096" s="20" t="str">
        <f t="shared" si="1237"/>
        <v>ATENDE</v>
      </c>
      <c r="BL1096" s="20" t="str">
        <f t="shared" si="1238"/>
        <v>ATENDE</v>
      </c>
      <c r="BM1096" s="20" t="str">
        <f t="shared" si="1239"/>
        <v>ATENDE</v>
      </c>
      <c r="BN1096" s="20" t="str">
        <f t="shared" si="1240"/>
        <v>ATENDE</v>
      </c>
      <c r="BO1096" s="24" t="str">
        <f t="shared" si="1241"/>
        <v>C1</v>
      </c>
      <c r="BP1096" s="24" t="str">
        <f t="shared" si="1304"/>
        <v>P5</v>
      </c>
      <c r="BQ1096" s="25">
        <f t="shared" si="1060"/>
        <v>1.718</v>
      </c>
      <c r="BR1096" s="22">
        <v>13.59</v>
      </c>
      <c r="BS1096" s="22">
        <v>6.49</v>
      </c>
      <c r="BT1096" s="24">
        <f>IF(BP1096="-","-",_xlfn.XLOOKUP(BP1096,ABNT5101!$B$4:$B$9,ABNT5101!$C$4:$C$9))</f>
        <v>5</v>
      </c>
      <c r="BU1096" s="24">
        <f>IF(BP1096="-","-",_xlfn.XLOOKUP(BP1096,ABNT5101!$B$4:$B$9,ABNT5101!$D$4:$D$9))</f>
        <v>1</v>
      </c>
      <c r="BV1096" s="20" t="str">
        <f t="shared" si="1242"/>
        <v>ATENDE</v>
      </c>
      <c r="BW1096" s="20" t="str">
        <f t="shared" si="1061"/>
        <v>ATENDE</v>
      </c>
      <c r="BX1096" s="20" t="str">
        <f t="shared" si="1243"/>
        <v>ATENDE</v>
      </c>
      <c r="BY1096" s="24" t="str">
        <f t="shared" si="1314"/>
        <v>P5</v>
      </c>
      <c r="BZ1096" s="25">
        <f t="shared" si="1244"/>
        <v>1.5940000000000003</v>
      </c>
      <c r="CA1096" s="24">
        <v>12.97</v>
      </c>
      <c r="CB1096" s="24">
        <v>5.76</v>
      </c>
      <c r="CC1096" s="20">
        <f>IF(BY1096="-","-",_xlfn.XLOOKUP(BY1096,ABNT5101!$B$4:$B$9,ABNT5101!$C$4:$C$9))</f>
        <v>5</v>
      </c>
      <c r="CD1096" s="24">
        <f>IF(BY1096="-","-",_xlfn.XLOOKUP(BY1096,ABNT5101!$B$4:$B$9,ABNT5101!$D$4:$D$9))</f>
        <v>1</v>
      </c>
      <c r="CE1096" s="20" t="str">
        <f t="shared" si="1245"/>
        <v>ATENDE</v>
      </c>
      <c r="CF1096" s="20" t="str">
        <f t="shared" si="1246"/>
        <v>ATENDE</v>
      </c>
      <c r="CG1096" s="20" t="str">
        <f t="shared" si="1040"/>
        <v>ATENDE</v>
      </c>
      <c r="CH1096" s="26" t="str">
        <f>_xlfn.XLOOKUP(CI1096,'Banco de dados'!$B:$B,'Banco de dados'!$D:$D)</f>
        <v>TECNOWATT</v>
      </c>
      <c r="CI1096" s="50" t="s">
        <v>1595</v>
      </c>
      <c r="CJ1096" s="26" t="str">
        <f>_xlfn.XLOOKUP(CI1096,'Banco de dados'!$B:$B,'Banco de dados'!$E:$E)</f>
        <v>TAUMAGPTLRRTMNDL183W_95IBB
RS1-10C1MUN6.5</v>
      </c>
      <c r="CK1096" s="26"/>
      <c r="CL1096" s="26" t="e">
        <f>IF(CK1096="-","-",_xlfn.XLOOKUP(CK1096,'Banco de dados'!$B:$B,'Banco de dados'!$E:$E))</f>
        <v>#N/A</v>
      </c>
      <c r="CM1096" s="28">
        <f t="shared" si="1305"/>
        <v>1</v>
      </c>
      <c r="CN1096" s="26">
        <f>_xlfn.XLOOKUP(CI1096,'Banco de dados'!$B:$B,'Banco de dados'!$H:$H)</f>
        <v>183</v>
      </c>
      <c r="CO1096" s="26" t="e">
        <f t="array" aca="1" ref="CO1096" ca="1">_xludf.XLOOKUP(CK1096,'Banco de dados'!$B:$B,'Banco de dados'!$H:$H)</f>
        <v>#NAME?</v>
      </c>
      <c r="CP1096" s="26" t="e">
        <f t="array" aca="1" ref="CP1096" ca="1">_xludf.XLOOKUP(CI1096,'Banco de dados'!$B:$B,'Banco de dados'!$F:$F)</f>
        <v>#NAME?</v>
      </c>
      <c r="CQ1096" s="26" t="e">
        <f t="array" aca="1" ref="CQ1096" ca="1">_xludf.XLOOKUP(CK1096,'Banco de dados'!$B:$B,'Banco de dados'!$F:$F)</f>
        <v>#NAME?</v>
      </c>
      <c r="CR1096" s="27">
        <v>0</v>
      </c>
      <c r="CS1096" s="27"/>
      <c r="CT1096" s="26" t="str">
        <f>IF(AG1096=0.5,"Suporte",IF(AND(AG1096&gt;='Braços de IP'!$B$9,AG1096&lt;='Braços de IP'!$D$9),'Braços de IP'!$E$9,IF(AND(AG1096&gt;='Braços de IP'!$B$10,AG1096&lt;='Braços de IP'!$D$10),'Braços de IP'!$E$10,IF(AND(AG1096&gt;='Braços de IP'!$B$11,AG1096&lt;='Braços de IP'!$D$11),'Braços de IP'!$E$11,IF(AND(AG1096&gt;='Braços de IP'!$B$12,AG1096&lt;='Braços de IP'!$D$12),'Braços de IP'!$E$12,IF(AND(AG1096&gt;='Braços de IP'!$B$13,AG1096&lt;='Braços de IP'!$D$13),'Braços de IP'!$E$13,IF(AND(AG1096&gt;='Braços de IP'!$B$14,AG1096&lt;='Braços de IP'!$D$14),'Braços de IP'!$E$14,"ERRO")))))))</f>
        <v>Longo II</v>
      </c>
      <c r="CU1096" s="27"/>
      <c r="CV1096" s="26" t="str">
        <f>IF($CU1096="","",VLOOKUP($CU1096,'Braços de IP'!$E$9:$I$15,2,0))</f>
        <v/>
      </c>
      <c r="CW1096" s="29" t="str">
        <f>IF($CU1096="","",VLOOKUP($CU1096,'Braços de IP'!$E$9:$I$15,5,0))</f>
        <v/>
      </c>
      <c r="CX1096" s="26"/>
      <c r="CY1096" s="26"/>
      <c r="CZ1096" s="26"/>
      <c r="DA1096" s="26"/>
      <c r="DB1096" s="26"/>
      <c r="DC1096" s="26"/>
      <c r="DD1096" s="30">
        <f t="shared" si="1306"/>
        <v>183</v>
      </c>
      <c r="DE1096" s="31">
        <f t="shared" si="1307"/>
        <v>215</v>
      </c>
      <c r="DF1096" s="30">
        <f t="shared" si="1308"/>
        <v>398</v>
      </c>
      <c r="DG1096" s="32">
        <f t="shared" si="1309"/>
        <v>0.14883720930232558</v>
      </c>
      <c r="DH1096" s="33"/>
      <c r="DI1096" s="34"/>
      <c r="DJ1096" s="35"/>
      <c r="DK1096" s="16" t="s">
        <v>144</v>
      </c>
      <c r="DL1096" s="16"/>
      <c r="DN1096" s="36" t="e">
        <f t="shared" si="1310"/>
        <v>#VALUE!</v>
      </c>
    </row>
    <row r="1097" spans="2:118" ht="15.75" customHeight="1" x14ac:dyDescent="0.25">
      <c r="B1097" s="16">
        <v>279</v>
      </c>
      <c r="C1097" s="16" t="s">
        <v>206</v>
      </c>
      <c r="D1097" s="16" t="s">
        <v>764</v>
      </c>
      <c r="E1097" s="16">
        <v>-8.0536949999999994</v>
      </c>
      <c r="F1097" s="16">
        <v>-34.897033</v>
      </c>
      <c r="G1097" s="16" t="s">
        <v>209</v>
      </c>
      <c r="H1097" s="17" t="s">
        <v>136</v>
      </c>
      <c r="I1097" s="16" t="s">
        <v>149</v>
      </c>
      <c r="J1097" s="17" t="s">
        <v>137</v>
      </c>
      <c r="K1097" s="18">
        <v>171</v>
      </c>
      <c r="L1097" s="17" t="s">
        <v>138</v>
      </c>
      <c r="M1097" s="17">
        <v>0</v>
      </c>
      <c r="N1097" s="16">
        <f t="shared" si="1301"/>
        <v>342</v>
      </c>
      <c r="O1097" s="17">
        <v>1</v>
      </c>
      <c r="P1097" s="17">
        <v>1.05</v>
      </c>
      <c r="Q1097" s="17">
        <v>12.93</v>
      </c>
      <c r="R1097" s="16"/>
      <c r="S1097" s="16"/>
      <c r="T1097" s="16">
        <v>0</v>
      </c>
      <c r="U1097" s="17">
        <v>1.76</v>
      </c>
      <c r="V1097" s="17">
        <v>0</v>
      </c>
      <c r="W1097" s="17">
        <v>1.44</v>
      </c>
      <c r="X1097" s="17">
        <v>0</v>
      </c>
      <c r="Y1097" s="17">
        <v>0</v>
      </c>
      <c r="Z1097" s="17">
        <v>0</v>
      </c>
      <c r="AA1097" s="17" t="s">
        <v>139</v>
      </c>
      <c r="AB1097" s="17" t="s">
        <v>140</v>
      </c>
      <c r="AC1097" s="17">
        <v>31.68</v>
      </c>
      <c r="AD1097" s="17">
        <v>12.56</v>
      </c>
      <c r="AE1097" s="17">
        <v>1</v>
      </c>
      <c r="AF1097" s="17">
        <v>2.97</v>
      </c>
      <c r="AG1097" s="17">
        <v>4.0599999999999996</v>
      </c>
      <c r="AH1097" s="17">
        <f t="shared" si="1283"/>
        <v>1.0899999999999994</v>
      </c>
      <c r="AI1097" s="17" t="s">
        <v>136</v>
      </c>
      <c r="AJ1097" s="17" t="s">
        <v>136</v>
      </c>
      <c r="AK1097" s="17" t="s">
        <v>141</v>
      </c>
      <c r="AL1097" s="17">
        <f t="shared" si="1302"/>
        <v>2</v>
      </c>
      <c r="AM1097" s="17">
        <v>1</v>
      </c>
      <c r="AN1097" s="17" t="s">
        <v>139</v>
      </c>
      <c r="AO1097" s="17">
        <v>31.68</v>
      </c>
      <c r="AP1097" s="17">
        <v>9.5</v>
      </c>
      <c r="AQ1097" s="17">
        <v>3.38</v>
      </c>
      <c r="AR1097" s="17" t="s">
        <v>136</v>
      </c>
      <c r="AS1097" s="19">
        <f t="shared" si="1233"/>
        <v>2</v>
      </c>
      <c r="AT1097" s="19"/>
      <c r="AU1097" s="19">
        <f>VLOOKUP(G1097,ABNT5101!$I$3:$J$9,2)</f>
        <v>30</v>
      </c>
      <c r="AV1097" s="19">
        <f>VLOOKUP(G1097,ABNT5101!$I$3:$M$9,5)</f>
        <v>0.38</v>
      </c>
      <c r="AW1097" s="17" t="str">
        <f>_xlfn.XLOOKUP(G1097,ABNT5101!I:I,ABNT5101!L:L)</f>
        <v>-</v>
      </c>
      <c r="AX1097" s="17">
        <f>_xlfn.XLOOKUP(G1097,ABNT5101!$I:$I,ABNT5101!M:M)</f>
        <v>0.38</v>
      </c>
      <c r="AY1097" s="17" t="str">
        <f>_xlfn.XLOOKUP(G1097,ABNT5101!$I:$I,ABNT5101!N:N)</f>
        <v>-</v>
      </c>
      <c r="AZ1097" s="17">
        <f>_xlfn.XLOOKUP(G1097,ABNT5101!$I:$I,ABNT5101!O:O)</f>
        <v>14</v>
      </c>
      <c r="BA1097" s="20" t="str">
        <f t="shared" si="1234"/>
        <v>ATENDE</v>
      </c>
      <c r="BB1097" s="21">
        <f t="shared" ref="BB1097:BC1097" si="1335">BE1097/AU1097-1</f>
        <v>0.10333333333333328</v>
      </c>
      <c r="BC1097" s="21">
        <f t="shared" si="1335"/>
        <v>0.36842105263157898</v>
      </c>
      <c r="BD1097" s="21" t="str">
        <f t="shared" si="1236"/>
        <v>-</v>
      </c>
      <c r="BE1097" s="49">
        <v>33.1</v>
      </c>
      <c r="BF1097" s="49">
        <v>0.52</v>
      </c>
      <c r="BG1097" s="22"/>
      <c r="BH1097" s="22"/>
      <c r="BI1097" s="23"/>
      <c r="BJ1097" s="22"/>
      <c r="BK1097" s="20" t="str">
        <f t="shared" si="1237"/>
        <v>ATENDE</v>
      </c>
      <c r="BL1097" s="20" t="str">
        <f t="shared" si="1238"/>
        <v>ATENDE</v>
      </c>
      <c r="BM1097" s="20" t="str">
        <f t="shared" si="1239"/>
        <v>ATENDE</v>
      </c>
      <c r="BN1097" s="20" t="str">
        <f t="shared" si="1240"/>
        <v>ATENDE</v>
      </c>
      <c r="BO1097" s="24" t="str">
        <f t="shared" si="1241"/>
        <v>C1</v>
      </c>
      <c r="BP1097" s="24" t="str">
        <f t="shared" si="1304"/>
        <v>P5</v>
      </c>
      <c r="BQ1097" s="25">
        <f t="shared" si="1060"/>
        <v>6.3459999999999992</v>
      </c>
      <c r="BR1097" s="22">
        <v>36.729999999999997</v>
      </c>
      <c r="BS1097" s="22">
        <v>20.5</v>
      </c>
      <c r="BT1097" s="24">
        <f>IF(BP1097="-","-",_xlfn.XLOOKUP(BP1097,ABNT5101!$B$4:$B$9,ABNT5101!$C$4:$C$9))</f>
        <v>5</v>
      </c>
      <c r="BU1097" s="24">
        <f>IF(BP1097="-","-",_xlfn.XLOOKUP(BP1097,ABNT5101!$B$4:$B$9,ABNT5101!$D$4:$D$9))</f>
        <v>1</v>
      </c>
      <c r="BV1097" s="20" t="str">
        <f t="shared" si="1242"/>
        <v>ATENDE</v>
      </c>
      <c r="BW1097" s="20" t="str">
        <f t="shared" si="1061"/>
        <v>ATENDE</v>
      </c>
      <c r="BX1097" s="20" t="str">
        <f t="shared" si="1243"/>
        <v>ATENDE</v>
      </c>
      <c r="BY1097" s="24" t="str">
        <f t="shared" si="1314"/>
        <v>P5</v>
      </c>
      <c r="BZ1097" s="25">
        <f t="shared" si="1244"/>
        <v>0.97</v>
      </c>
      <c r="CA1097" s="24">
        <v>9.85</v>
      </c>
      <c r="CB1097" s="24">
        <v>7.59</v>
      </c>
      <c r="CC1097" s="20">
        <f>IF(BY1097="-","-",_xlfn.XLOOKUP(BY1097,ABNT5101!$B$4:$B$9,ABNT5101!$C$4:$C$9))</f>
        <v>5</v>
      </c>
      <c r="CD1097" s="24">
        <f>IF(BY1097="-","-",_xlfn.XLOOKUP(BY1097,ABNT5101!$B$4:$B$9,ABNT5101!$D$4:$D$9))</f>
        <v>1</v>
      </c>
      <c r="CE1097" s="20" t="str">
        <f t="shared" si="1245"/>
        <v>ATENDE</v>
      </c>
      <c r="CF1097" s="20" t="str">
        <f t="shared" si="1246"/>
        <v>ATENDE</v>
      </c>
      <c r="CG1097" s="20" t="str">
        <f t="shared" si="1040"/>
        <v>ATENDE</v>
      </c>
      <c r="CH1097" s="26" t="str">
        <f>_xlfn.XLOOKUP(CI1097,'Banco de dados'!$B:$B,'Banco de dados'!$D:$D)</f>
        <v>LEDSTAR</v>
      </c>
      <c r="CI1097" s="50" t="s">
        <v>1505</v>
      </c>
      <c r="CJ1097" s="26" t="str">
        <f>_xlfn.XLOOKUP(CI1097,'Banco de dados'!$B:$B,'Banco de dados'!$E:$E)</f>
        <v>LUM LED SL VT 9.1 170W</v>
      </c>
      <c r="CK1097" s="26"/>
      <c r="CL1097" s="26" t="e">
        <f>IF(CK1097="-","-",_xlfn.XLOOKUP(CK1097,'Banco de dados'!$B:$B,'Banco de dados'!$E:$E))</f>
        <v>#N/A</v>
      </c>
      <c r="CM1097" s="28">
        <f t="shared" si="1305"/>
        <v>1</v>
      </c>
      <c r="CN1097" s="26">
        <f>_xlfn.XLOOKUP(CI1097,'Banco de dados'!$B:$B,'Banco de dados'!$H:$H)</f>
        <v>170</v>
      </c>
      <c r="CO1097" s="26" t="e">
        <f t="array" aca="1" ref="CO1097" ca="1">_xludf.XLOOKUP(CK1097,'Banco de dados'!$B:$B,'Banco de dados'!$H:$H)</f>
        <v>#NAME?</v>
      </c>
      <c r="CP1097" s="26" t="e">
        <f t="array" aca="1" ref="CP1097" ca="1">_xludf.XLOOKUP(CI1097,'Banco de dados'!$B:$B,'Banco de dados'!$F:$F)</f>
        <v>#NAME?</v>
      </c>
      <c r="CQ1097" s="26" t="e">
        <f t="array" aca="1" ref="CQ1097" ca="1">_xludf.XLOOKUP(CK1097,'Banco de dados'!$B:$B,'Banco de dados'!$F:$F)</f>
        <v>#NAME?</v>
      </c>
      <c r="CR1097" s="27">
        <v>0</v>
      </c>
      <c r="CS1097" s="27">
        <v>10</v>
      </c>
      <c r="CT1097" s="26" t="str">
        <f>IF(AG1097=0.5,"Suporte",IF(AND(AG1097&gt;='Braços de IP'!$B$9,AG1097&lt;='Braços de IP'!$D$9),'Braços de IP'!$E$9,IF(AND(AG1097&gt;='Braços de IP'!$B$10,AG1097&lt;='Braços de IP'!$D$10),'Braços de IP'!$E$10,IF(AND(AG1097&gt;='Braços de IP'!$B$11,AG1097&lt;='Braços de IP'!$D$11),'Braços de IP'!$E$11,IF(AND(AG1097&gt;='Braços de IP'!$B$12,AG1097&lt;='Braços de IP'!$D$12),'Braços de IP'!$E$12,IF(AND(AG1097&gt;='Braços de IP'!$B$13,AG1097&lt;='Braços de IP'!$D$13),'Braços de IP'!$E$13,IF(AND(AG1097&gt;='Braços de IP'!$B$14,AG1097&lt;='Braços de IP'!$D$14),'Braços de IP'!$E$14,"ERRO")))))))</f>
        <v>Longo II</v>
      </c>
      <c r="CU1097" s="27" t="s">
        <v>154</v>
      </c>
      <c r="CV1097" s="26">
        <f>IF($CU1097="","",VLOOKUP($CU1097,'Braços de IP'!$E$9:$I$15,2,0))</f>
        <v>3.5</v>
      </c>
      <c r="CW1097" s="29">
        <f>IF($CU1097="","",VLOOKUP($CU1097,'Braços de IP'!$E$9:$I$15,5,0))</f>
        <v>8.5</v>
      </c>
      <c r="CX1097" s="26"/>
      <c r="CY1097" s="26"/>
      <c r="CZ1097" s="26"/>
      <c r="DA1097" s="26"/>
      <c r="DB1097" s="26"/>
      <c r="DC1097" s="26"/>
      <c r="DD1097" s="30">
        <f t="shared" si="1306"/>
        <v>170</v>
      </c>
      <c r="DE1097" s="31">
        <f t="shared" si="1307"/>
        <v>171</v>
      </c>
      <c r="DF1097" s="30">
        <f t="shared" si="1308"/>
        <v>341</v>
      </c>
      <c r="DG1097" s="32">
        <f t="shared" si="1309"/>
        <v>5.8479532163743242E-3</v>
      </c>
      <c r="DH1097" s="33"/>
      <c r="DI1097" s="34"/>
      <c r="DJ1097" s="35"/>
      <c r="DK1097" s="16" t="s">
        <v>144</v>
      </c>
      <c r="DL1097" s="16"/>
      <c r="DN1097" s="36" t="e">
        <f t="shared" si="1310"/>
        <v>#VALUE!</v>
      </c>
    </row>
    <row r="1098" spans="2:118" ht="15.75" customHeight="1" x14ac:dyDescent="0.25">
      <c r="B1098" s="16">
        <v>279</v>
      </c>
      <c r="C1098" s="16" t="s">
        <v>206</v>
      </c>
      <c r="D1098" s="16" t="s">
        <v>764</v>
      </c>
      <c r="E1098" s="16">
        <v>-8.0536949999999994</v>
      </c>
      <c r="F1098" s="16">
        <v>-34.897033</v>
      </c>
      <c r="G1098" s="16" t="s">
        <v>209</v>
      </c>
      <c r="H1098" s="17" t="s">
        <v>136</v>
      </c>
      <c r="I1098" s="16" t="s">
        <v>149</v>
      </c>
      <c r="J1098" s="17" t="s">
        <v>137</v>
      </c>
      <c r="K1098" s="18">
        <v>171</v>
      </c>
      <c r="L1098" s="17" t="s">
        <v>138</v>
      </c>
      <c r="M1098" s="17">
        <v>0</v>
      </c>
      <c r="N1098" s="16">
        <f t="shared" si="1301"/>
        <v>342</v>
      </c>
      <c r="O1098" s="17">
        <v>1</v>
      </c>
      <c r="P1098" s="17">
        <v>1.05</v>
      </c>
      <c r="Q1098" s="17">
        <v>12.93</v>
      </c>
      <c r="R1098" s="16"/>
      <c r="S1098" s="16"/>
      <c r="T1098" s="16">
        <v>0</v>
      </c>
      <c r="U1098" s="17">
        <v>1.76</v>
      </c>
      <c r="V1098" s="17">
        <v>0</v>
      </c>
      <c r="W1098" s="17">
        <v>1.44</v>
      </c>
      <c r="X1098" s="17">
        <v>0</v>
      </c>
      <c r="Y1098" s="17">
        <v>0</v>
      </c>
      <c r="Z1098" s="17">
        <v>0</v>
      </c>
      <c r="AA1098" s="17" t="s">
        <v>139</v>
      </c>
      <c r="AB1098" s="17" t="s">
        <v>140</v>
      </c>
      <c r="AC1098" s="17">
        <v>31.68</v>
      </c>
      <c r="AD1098" s="17">
        <v>12.56</v>
      </c>
      <c r="AE1098" s="17">
        <v>1</v>
      </c>
      <c r="AF1098" s="17">
        <v>2.97</v>
      </c>
      <c r="AG1098" s="17">
        <v>4.0599999999999996</v>
      </c>
      <c r="AH1098" s="17">
        <f t="shared" si="1283"/>
        <v>1.0899999999999994</v>
      </c>
      <c r="AI1098" s="17" t="s">
        <v>136</v>
      </c>
      <c r="AJ1098" s="17" t="s">
        <v>136</v>
      </c>
      <c r="AK1098" s="17" t="s">
        <v>141</v>
      </c>
      <c r="AL1098" s="17">
        <f t="shared" si="1302"/>
        <v>2</v>
      </c>
      <c r="AM1098" s="17">
        <v>1</v>
      </c>
      <c r="AN1098" s="17" t="s">
        <v>139</v>
      </c>
      <c r="AO1098" s="17">
        <v>31.68</v>
      </c>
      <c r="AP1098" s="17">
        <v>9.5</v>
      </c>
      <c r="AQ1098" s="17">
        <v>3.38</v>
      </c>
      <c r="AR1098" s="17" t="s">
        <v>136</v>
      </c>
      <c r="AS1098" s="19">
        <f t="shared" si="1233"/>
        <v>2</v>
      </c>
      <c r="AT1098" s="19"/>
      <c r="AU1098" s="19">
        <f>VLOOKUP(G1098,ABNT5101!$I$3:$J$9,2)</f>
        <v>30</v>
      </c>
      <c r="AV1098" s="19">
        <f>VLOOKUP(G1098,ABNT5101!$I$3:$M$9,5)</f>
        <v>0.38</v>
      </c>
      <c r="AW1098" s="17" t="str">
        <f>_xlfn.XLOOKUP(G1098,ABNT5101!I:I,ABNT5101!L:L)</f>
        <v>-</v>
      </c>
      <c r="AX1098" s="17">
        <f>_xlfn.XLOOKUP(G1098,ABNT5101!$I:$I,ABNT5101!M:M)</f>
        <v>0.38</v>
      </c>
      <c r="AY1098" s="17" t="str">
        <f>_xlfn.XLOOKUP(G1098,ABNT5101!$I:$I,ABNT5101!N:N)</f>
        <v>-</v>
      </c>
      <c r="AZ1098" s="17">
        <f>_xlfn.XLOOKUP(G1098,ABNT5101!$I:$I,ABNT5101!O:O)</f>
        <v>14</v>
      </c>
      <c r="BA1098" s="20" t="str">
        <f t="shared" si="1234"/>
        <v>ATENDE</v>
      </c>
      <c r="BB1098" s="21">
        <f t="shared" ref="BB1098:BC1098" si="1336">BE1098/AU1098-1</f>
        <v>0.10200000000000009</v>
      </c>
      <c r="BC1098" s="21">
        <f t="shared" si="1336"/>
        <v>0.18421052631578938</v>
      </c>
      <c r="BD1098" s="21" t="str">
        <f t="shared" si="1236"/>
        <v>-</v>
      </c>
      <c r="BE1098" s="49">
        <v>33.06</v>
      </c>
      <c r="BF1098" s="49">
        <v>0.45</v>
      </c>
      <c r="BG1098" s="22"/>
      <c r="BH1098" s="22"/>
      <c r="BI1098" s="23"/>
      <c r="BJ1098" s="22"/>
      <c r="BK1098" s="20" t="str">
        <f t="shared" si="1237"/>
        <v>ATENDE</v>
      </c>
      <c r="BL1098" s="20" t="str">
        <f t="shared" si="1238"/>
        <v>ATENDE</v>
      </c>
      <c r="BM1098" s="20" t="str">
        <f t="shared" si="1239"/>
        <v>ATENDE</v>
      </c>
      <c r="BN1098" s="20" t="str">
        <f t="shared" si="1240"/>
        <v>ATENDE</v>
      </c>
      <c r="BO1098" s="24" t="str">
        <f t="shared" si="1241"/>
        <v>C1</v>
      </c>
      <c r="BP1098" s="24" t="str">
        <f t="shared" si="1304"/>
        <v>P5</v>
      </c>
      <c r="BQ1098" s="25">
        <f t="shared" si="1060"/>
        <v>7.1340000000000003</v>
      </c>
      <c r="BR1098" s="22">
        <v>40.67</v>
      </c>
      <c r="BS1098" s="22">
        <v>27.99</v>
      </c>
      <c r="BT1098" s="24">
        <f>IF(BP1098="-","-",_xlfn.XLOOKUP(BP1098,ABNT5101!$B$4:$B$9,ABNT5101!$C$4:$C$9))</f>
        <v>5</v>
      </c>
      <c r="BU1098" s="24">
        <f>IF(BP1098="-","-",_xlfn.XLOOKUP(BP1098,ABNT5101!$B$4:$B$9,ABNT5101!$D$4:$D$9))</f>
        <v>1</v>
      </c>
      <c r="BV1098" s="20" t="str">
        <f t="shared" si="1242"/>
        <v>ATENDE</v>
      </c>
      <c r="BW1098" s="20" t="str">
        <f t="shared" si="1061"/>
        <v>ATENDE</v>
      </c>
      <c r="BX1098" s="20" t="str">
        <f t="shared" si="1243"/>
        <v>ATENDE</v>
      </c>
      <c r="BY1098" s="24" t="str">
        <f t="shared" si="1314"/>
        <v>P5</v>
      </c>
      <c r="BZ1098" s="25">
        <f t="shared" si="1244"/>
        <v>0.83999999999999986</v>
      </c>
      <c r="CA1098" s="24">
        <v>9.1999999999999993</v>
      </c>
      <c r="CB1098" s="24">
        <v>7.17</v>
      </c>
      <c r="CC1098" s="20">
        <f>IF(BY1098="-","-",_xlfn.XLOOKUP(BY1098,ABNT5101!$B$4:$B$9,ABNT5101!$C$4:$C$9))</f>
        <v>5</v>
      </c>
      <c r="CD1098" s="24">
        <f>IF(BY1098="-","-",_xlfn.XLOOKUP(BY1098,ABNT5101!$B$4:$B$9,ABNT5101!$D$4:$D$9))</f>
        <v>1</v>
      </c>
      <c r="CE1098" s="20" t="str">
        <f t="shared" si="1245"/>
        <v>ATENDE</v>
      </c>
      <c r="CF1098" s="20" t="str">
        <f t="shared" si="1246"/>
        <v>ATENDE</v>
      </c>
      <c r="CG1098" s="20" t="str">
        <f t="shared" si="1040"/>
        <v>ATENDE</v>
      </c>
      <c r="CH1098" s="26" t="str">
        <f>_xlfn.XLOOKUP(CI1098,'Banco de dados'!$B:$B,'Banco de dados'!$D:$D)</f>
        <v>SX LIGHTING</v>
      </c>
      <c r="CI1098" s="50" t="s">
        <v>1579</v>
      </c>
      <c r="CJ1098" s="26" t="str">
        <f>_xlfn.XLOOKUP(CI1098,'Banco de dados'!$B:$B,'Banco de dados'!$E:$E)</f>
        <v>SXINLPP180K50L12CZF7PF6</v>
      </c>
      <c r="CK1098" s="26"/>
      <c r="CL1098" s="26" t="e">
        <f>IF(CK1098="-","-",_xlfn.XLOOKUP(CK1098,'Banco de dados'!$B:$B,'Banco de dados'!$E:$E))</f>
        <v>#N/A</v>
      </c>
      <c r="CM1098" s="28">
        <f t="shared" si="1305"/>
        <v>1</v>
      </c>
      <c r="CN1098" s="26">
        <f>_xlfn.XLOOKUP(CI1098,'Banco de dados'!$B:$B,'Banco de dados'!$H:$H)</f>
        <v>176</v>
      </c>
      <c r="CO1098" s="26" t="e">
        <f t="array" aca="1" ref="CO1098" ca="1">_xludf.XLOOKUP(CK1098,'Banco de dados'!$B:$B,'Banco de dados'!$H:$H)</f>
        <v>#NAME?</v>
      </c>
      <c r="CP1098" s="26" t="e">
        <f t="array" aca="1" ref="CP1098" ca="1">_xludf.XLOOKUP(CI1098,'Banco de dados'!$B:$B,'Banco de dados'!$F:$F)</f>
        <v>#NAME?</v>
      </c>
      <c r="CQ1098" s="26" t="e">
        <f t="array" aca="1" ref="CQ1098" ca="1">_xludf.XLOOKUP(CK1098,'Banco de dados'!$B:$B,'Banco de dados'!$F:$F)</f>
        <v>#NAME?</v>
      </c>
      <c r="CR1098" s="27">
        <v>0</v>
      </c>
      <c r="CS1098" s="27">
        <v>10</v>
      </c>
      <c r="CT1098" s="26" t="str">
        <f>IF(AG1098=0.5,"Suporte",IF(AND(AG1098&gt;='Braços de IP'!$B$9,AG1098&lt;='Braços de IP'!$D$9),'Braços de IP'!$E$9,IF(AND(AG1098&gt;='Braços de IP'!$B$10,AG1098&lt;='Braços de IP'!$D$10),'Braços de IP'!$E$10,IF(AND(AG1098&gt;='Braços de IP'!$B$11,AG1098&lt;='Braços de IP'!$D$11),'Braços de IP'!$E$11,IF(AND(AG1098&gt;='Braços de IP'!$B$12,AG1098&lt;='Braços de IP'!$D$12),'Braços de IP'!$E$12,IF(AND(AG1098&gt;='Braços de IP'!$B$13,AG1098&lt;='Braços de IP'!$D$13),'Braços de IP'!$E$13,IF(AND(AG1098&gt;='Braços de IP'!$B$14,AG1098&lt;='Braços de IP'!$D$14),'Braços de IP'!$E$14,"ERRO")))))))</f>
        <v>Longo II</v>
      </c>
      <c r="CU1098" s="27" t="s">
        <v>154</v>
      </c>
      <c r="CV1098" s="26">
        <f>IF($CU1098="","",VLOOKUP($CU1098,'Braços de IP'!$E$9:$I$15,2,0))</f>
        <v>3.5</v>
      </c>
      <c r="CW1098" s="29">
        <f>IF($CU1098="","",VLOOKUP($CU1098,'Braços de IP'!$E$9:$I$15,5,0))</f>
        <v>8.5</v>
      </c>
      <c r="CX1098" s="26"/>
      <c r="CY1098" s="26"/>
      <c r="CZ1098" s="26"/>
      <c r="DA1098" s="26"/>
      <c r="DB1098" s="26"/>
      <c r="DC1098" s="26"/>
      <c r="DD1098" s="30">
        <f t="shared" si="1306"/>
        <v>176</v>
      </c>
      <c r="DE1098" s="31">
        <f t="shared" si="1307"/>
        <v>171</v>
      </c>
      <c r="DF1098" s="30">
        <f t="shared" si="1308"/>
        <v>347</v>
      </c>
      <c r="DG1098" s="32">
        <f t="shared" si="1309"/>
        <v>-2.9239766081871288E-2</v>
      </c>
      <c r="DH1098" s="33"/>
      <c r="DI1098" s="34"/>
      <c r="DJ1098" s="35"/>
      <c r="DK1098" s="16" t="s">
        <v>144</v>
      </c>
      <c r="DL1098" s="16"/>
      <c r="DN1098" s="36" t="e">
        <f t="shared" si="1310"/>
        <v>#VALUE!</v>
      </c>
    </row>
    <row r="1099" spans="2:118" ht="15.75" customHeight="1" x14ac:dyDescent="0.25">
      <c r="B1099" s="16">
        <v>279</v>
      </c>
      <c r="C1099" s="16" t="s">
        <v>206</v>
      </c>
      <c r="D1099" s="16" t="s">
        <v>764</v>
      </c>
      <c r="E1099" s="16">
        <v>-8.0536949999999994</v>
      </c>
      <c r="F1099" s="16">
        <v>-34.897033</v>
      </c>
      <c r="G1099" s="16" t="s">
        <v>209</v>
      </c>
      <c r="H1099" s="17" t="s">
        <v>136</v>
      </c>
      <c r="I1099" s="16" t="s">
        <v>149</v>
      </c>
      <c r="J1099" s="17" t="s">
        <v>137</v>
      </c>
      <c r="K1099" s="18">
        <v>171</v>
      </c>
      <c r="L1099" s="17" t="s">
        <v>138</v>
      </c>
      <c r="M1099" s="17">
        <v>0</v>
      </c>
      <c r="N1099" s="16">
        <f t="shared" si="1301"/>
        <v>342</v>
      </c>
      <c r="O1099" s="17">
        <v>1</v>
      </c>
      <c r="P1099" s="17">
        <v>1.05</v>
      </c>
      <c r="Q1099" s="17">
        <v>12.93</v>
      </c>
      <c r="R1099" s="16"/>
      <c r="S1099" s="16"/>
      <c r="T1099" s="16">
        <v>0</v>
      </c>
      <c r="U1099" s="17">
        <v>1.76</v>
      </c>
      <c r="V1099" s="17">
        <v>0</v>
      </c>
      <c r="W1099" s="17">
        <v>1.44</v>
      </c>
      <c r="X1099" s="17">
        <v>0</v>
      </c>
      <c r="Y1099" s="17">
        <v>0</v>
      </c>
      <c r="Z1099" s="17">
        <v>0</v>
      </c>
      <c r="AA1099" s="17" t="s">
        <v>139</v>
      </c>
      <c r="AB1099" s="17" t="s">
        <v>140</v>
      </c>
      <c r="AC1099" s="17">
        <v>31.68</v>
      </c>
      <c r="AD1099" s="17">
        <v>12.56</v>
      </c>
      <c r="AE1099" s="17">
        <v>1</v>
      </c>
      <c r="AF1099" s="17">
        <v>2.97</v>
      </c>
      <c r="AG1099" s="17">
        <v>4.0599999999999996</v>
      </c>
      <c r="AH1099" s="17">
        <f t="shared" si="1283"/>
        <v>1.0899999999999994</v>
      </c>
      <c r="AI1099" s="17" t="s">
        <v>136</v>
      </c>
      <c r="AJ1099" s="17" t="s">
        <v>136</v>
      </c>
      <c r="AK1099" s="17" t="s">
        <v>141</v>
      </c>
      <c r="AL1099" s="17">
        <f t="shared" si="1302"/>
        <v>2</v>
      </c>
      <c r="AM1099" s="17">
        <v>1</v>
      </c>
      <c r="AN1099" s="17" t="s">
        <v>139</v>
      </c>
      <c r="AO1099" s="17">
        <v>31.68</v>
      </c>
      <c r="AP1099" s="17">
        <v>9.5</v>
      </c>
      <c r="AQ1099" s="17">
        <v>3.38</v>
      </c>
      <c r="AR1099" s="17" t="s">
        <v>136</v>
      </c>
      <c r="AS1099" s="19">
        <f t="shared" si="1233"/>
        <v>2</v>
      </c>
      <c r="AT1099" s="19"/>
      <c r="AU1099" s="19">
        <f>VLOOKUP(G1099,ABNT5101!$I$3:$J$9,2)</f>
        <v>30</v>
      </c>
      <c r="AV1099" s="19">
        <f>VLOOKUP(G1099,ABNT5101!$I$3:$M$9,5)</f>
        <v>0.38</v>
      </c>
      <c r="AW1099" s="17" t="str">
        <f>_xlfn.XLOOKUP(G1099,ABNT5101!I:I,ABNT5101!L:L)</f>
        <v>-</v>
      </c>
      <c r="AX1099" s="17">
        <f>_xlfn.XLOOKUP(G1099,ABNT5101!$I:$I,ABNT5101!M:M)</f>
        <v>0.38</v>
      </c>
      <c r="AY1099" s="17" t="str">
        <f>_xlfn.XLOOKUP(G1099,ABNT5101!$I:$I,ABNT5101!N:N)</f>
        <v>-</v>
      </c>
      <c r="AZ1099" s="17">
        <f>_xlfn.XLOOKUP(G1099,ABNT5101!$I:$I,ABNT5101!O:O)</f>
        <v>14</v>
      </c>
      <c r="BA1099" s="20" t="str">
        <f t="shared" si="1234"/>
        <v>ATENDE</v>
      </c>
      <c r="BB1099" s="21">
        <f t="shared" ref="BB1099:BC1099" si="1337">BE1099/AU1099-1</f>
        <v>0.17666666666666653</v>
      </c>
      <c r="BC1099" s="21">
        <f t="shared" si="1337"/>
        <v>0.97368421052631571</v>
      </c>
      <c r="BD1099" s="21" t="str">
        <f t="shared" si="1236"/>
        <v>-</v>
      </c>
      <c r="BE1099" s="49">
        <v>35.299999999999997</v>
      </c>
      <c r="BF1099" s="49">
        <v>0.75</v>
      </c>
      <c r="BG1099" s="22"/>
      <c r="BH1099" s="22"/>
      <c r="BI1099" s="23"/>
      <c r="BJ1099" s="22"/>
      <c r="BK1099" s="20" t="str">
        <f t="shared" si="1237"/>
        <v>ATENDE</v>
      </c>
      <c r="BL1099" s="20" t="str">
        <f t="shared" si="1238"/>
        <v>ATENDE</v>
      </c>
      <c r="BM1099" s="20" t="str">
        <f t="shared" si="1239"/>
        <v>ATENDE</v>
      </c>
      <c r="BN1099" s="20" t="str">
        <f t="shared" si="1240"/>
        <v>ATENDE</v>
      </c>
      <c r="BO1099" s="24" t="str">
        <f t="shared" si="1241"/>
        <v>C1</v>
      </c>
      <c r="BP1099" s="24" t="str">
        <f t="shared" si="1304"/>
        <v>P5</v>
      </c>
      <c r="BQ1099" s="25">
        <f t="shared" si="1060"/>
        <v>3.46</v>
      </c>
      <c r="BR1099" s="22">
        <v>22.3</v>
      </c>
      <c r="BS1099" s="22">
        <v>17.989999999999998</v>
      </c>
      <c r="BT1099" s="24">
        <f>IF(BP1099="-","-",_xlfn.XLOOKUP(BP1099,ABNT5101!$B$4:$B$9,ABNT5101!$C$4:$C$9))</f>
        <v>5</v>
      </c>
      <c r="BU1099" s="24">
        <f>IF(BP1099="-","-",_xlfn.XLOOKUP(BP1099,ABNT5101!$B$4:$B$9,ABNT5101!$D$4:$D$9))</f>
        <v>1</v>
      </c>
      <c r="BV1099" s="20" t="str">
        <f t="shared" si="1242"/>
        <v>ATENDE</v>
      </c>
      <c r="BW1099" s="20" t="str">
        <f t="shared" si="1061"/>
        <v>ATENDE</v>
      </c>
      <c r="BX1099" s="20" t="str">
        <f t="shared" si="1243"/>
        <v>ATENDE</v>
      </c>
      <c r="BY1099" s="24" t="str">
        <f t="shared" si="1314"/>
        <v>P5</v>
      </c>
      <c r="BZ1099" s="25">
        <f t="shared" si="1244"/>
        <v>1.8679999999999999</v>
      </c>
      <c r="CA1099" s="24">
        <v>14.34</v>
      </c>
      <c r="CB1099" s="24">
        <v>12.32</v>
      </c>
      <c r="CC1099" s="20">
        <f>IF(BY1099="-","-",_xlfn.XLOOKUP(BY1099,ABNT5101!$B$4:$B$9,ABNT5101!$C$4:$C$9))</f>
        <v>5</v>
      </c>
      <c r="CD1099" s="24">
        <f>IF(BY1099="-","-",_xlfn.XLOOKUP(BY1099,ABNT5101!$B$4:$B$9,ABNT5101!$D$4:$D$9))</f>
        <v>1</v>
      </c>
      <c r="CE1099" s="20" t="str">
        <f t="shared" si="1245"/>
        <v>ATENDE</v>
      </c>
      <c r="CF1099" s="20" t="str">
        <f t="shared" si="1246"/>
        <v>ATENDE</v>
      </c>
      <c r="CG1099" s="20" t="str">
        <f t="shared" si="1040"/>
        <v>ATENDE</v>
      </c>
      <c r="CH1099" s="26" t="str">
        <f>_xlfn.XLOOKUP(CI1099,'Banco de dados'!$B:$B,'Banco de dados'!$D:$D)</f>
        <v>TECNOWATT</v>
      </c>
      <c r="CI1099" s="50" t="s">
        <v>1595</v>
      </c>
      <c r="CJ1099" s="26" t="str">
        <f>_xlfn.XLOOKUP(CI1099,'Banco de dados'!$B:$B,'Banco de dados'!$E:$E)</f>
        <v>TAUMAGPTLRRTMNDL183W_95IBB
RS1-10C1MUN6.5</v>
      </c>
      <c r="CK1099" s="26"/>
      <c r="CL1099" s="26" t="e">
        <f>IF(CK1099="-","-",_xlfn.XLOOKUP(CK1099,'Banco de dados'!$B:$B,'Banco de dados'!$E:$E))</f>
        <v>#N/A</v>
      </c>
      <c r="CM1099" s="28">
        <f t="shared" si="1305"/>
        <v>1</v>
      </c>
      <c r="CN1099" s="26">
        <f>_xlfn.XLOOKUP(CI1099,'Banco de dados'!$B:$B,'Banco de dados'!$H:$H)</f>
        <v>183</v>
      </c>
      <c r="CO1099" s="26" t="e">
        <f t="array" aca="1" ref="CO1099" ca="1">_xludf.XLOOKUP(CK1099,'Banco de dados'!$B:$B,'Banco de dados'!$H:$H)</f>
        <v>#NAME?</v>
      </c>
      <c r="CP1099" s="26" t="e">
        <f t="array" aca="1" ref="CP1099" ca="1">_xludf.XLOOKUP(CI1099,'Banco de dados'!$B:$B,'Banco de dados'!$F:$F)</f>
        <v>#NAME?</v>
      </c>
      <c r="CQ1099" s="26" t="e">
        <f t="array" aca="1" ref="CQ1099" ca="1">_xludf.XLOOKUP(CK1099,'Banco de dados'!$B:$B,'Banco de dados'!$F:$F)</f>
        <v>#NAME?</v>
      </c>
      <c r="CR1099" s="27">
        <v>0</v>
      </c>
      <c r="CS1099" s="27"/>
      <c r="CT1099" s="26" t="str">
        <f>IF(AG1099=0.5,"Suporte",IF(AND(AG1099&gt;='Braços de IP'!$B$9,AG1099&lt;='Braços de IP'!$D$9),'Braços de IP'!$E$9,IF(AND(AG1099&gt;='Braços de IP'!$B$10,AG1099&lt;='Braços de IP'!$D$10),'Braços de IP'!$E$10,IF(AND(AG1099&gt;='Braços de IP'!$B$11,AG1099&lt;='Braços de IP'!$D$11),'Braços de IP'!$E$11,IF(AND(AG1099&gt;='Braços de IP'!$B$12,AG1099&lt;='Braços de IP'!$D$12),'Braços de IP'!$E$12,IF(AND(AG1099&gt;='Braços de IP'!$B$13,AG1099&lt;='Braços de IP'!$D$13),'Braços de IP'!$E$13,IF(AND(AG1099&gt;='Braços de IP'!$B$14,AG1099&lt;='Braços de IP'!$D$14),'Braços de IP'!$E$14,"ERRO")))))))</f>
        <v>Longo II</v>
      </c>
      <c r="CU1099" s="27"/>
      <c r="CV1099" s="26" t="str">
        <f>IF($CU1099="","",VLOOKUP($CU1099,'Braços de IP'!$E$9:$I$15,2,0))</f>
        <v/>
      </c>
      <c r="CW1099" s="29" t="str">
        <f>IF($CU1099="","",VLOOKUP($CU1099,'Braços de IP'!$E$9:$I$15,5,0))</f>
        <v/>
      </c>
      <c r="CX1099" s="26"/>
      <c r="CY1099" s="26"/>
      <c r="CZ1099" s="26"/>
      <c r="DA1099" s="26"/>
      <c r="DB1099" s="26"/>
      <c r="DC1099" s="26"/>
      <c r="DD1099" s="30">
        <f t="shared" si="1306"/>
        <v>183</v>
      </c>
      <c r="DE1099" s="31">
        <f t="shared" si="1307"/>
        <v>171</v>
      </c>
      <c r="DF1099" s="30">
        <f t="shared" si="1308"/>
        <v>354</v>
      </c>
      <c r="DG1099" s="32">
        <f t="shared" si="1309"/>
        <v>-7.0175438596491224E-2</v>
      </c>
      <c r="DH1099" s="33"/>
      <c r="DI1099" s="34"/>
      <c r="DJ1099" s="35"/>
      <c r="DK1099" s="16" t="s">
        <v>144</v>
      </c>
      <c r="DL1099" s="16"/>
      <c r="DN1099" s="36" t="e">
        <f t="shared" si="1310"/>
        <v>#VALUE!</v>
      </c>
    </row>
    <row r="1100" spans="2:118" ht="15.75" customHeight="1" x14ac:dyDescent="0.25">
      <c r="B1100" s="16">
        <v>280</v>
      </c>
      <c r="C1100" s="16" t="s">
        <v>146</v>
      </c>
      <c r="D1100" s="16" t="s">
        <v>765</v>
      </c>
      <c r="E1100" s="16">
        <v>-8.0746210000000005</v>
      </c>
      <c r="F1100" s="16">
        <v>-34.938465999999998</v>
      </c>
      <c r="G1100" s="16" t="s">
        <v>160</v>
      </c>
      <c r="H1100" s="17" t="s">
        <v>136</v>
      </c>
      <c r="I1100" s="16" t="s">
        <v>135</v>
      </c>
      <c r="J1100" s="17" t="s">
        <v>137</v>
      </c>
      <c r="K1100" s="18">
        <v>174</v>
      </c>
      <c r="L1100" s="17" t="s">
        <v>138</v>
      </c>
      <c r="M1100" s="17">
        <v>0</v>
      </c>
      <c r="N1100" s="16">
        <f t="shared" si="1301"/>
        <v>348</v>
      </c>
      <c r="O1100" s="17">
        <v>1</v>
      </c>
      <c r="P1100" s="17">
        <v>3.95</v>
      </c>
      <c r="Q1100" s="17">
        <v>10.46</v>
      </c>
      <c r="R1100" s="16"/>
      <c r="S1100" s="16"/>
      <c r="T1100" s="16">
        <v>8.4600000000000009</v>
      </c>
      <c r="U1100" s="17">
        <v>3.72</v>
      </c>
      <c r="V1100" s="17">
        <v>5.24</v>
      </c>
      <c r="W1100" s="17">
        <v>0</v>
      </c>
      <c r="X1100" s="17">
        <v>0</v>
      </c>
      <c r="Y1100" s="17">
        <v>0</v>
      </c>
      <c r="Z1100" s="17">
        <v>0</v>
      </c>
      <c r="AA1100" s="17" t="s">
        <v>298</v>
      </c>
      <c r="AB1100" s="17" t="s">
        <v>759</v>
      </c>
      <c r="AC1100" s="17">
        <v>30</v>
      </c>
      <c r="AD1100" s="17">
        <v>9.67</v>
      </c>
      <c r="AE1100" s="17">
        <v>1</v>
      </c>
      <c r="AF1100" s="17">
        <v>3.65</v>
      </c>
      <c r="AG1100" s="17">
        <v>1.82</v>
      </c>
      <c r="AH1100" s="17">
        <f t="shared" si="1283"/>
        <v>-1.8299999999999998</v>
      </c>
      <c r="AI1100" s="17" t="s">
        <v>136</v>
      </c>
      <c r="AJ1100" s="17" t="s">
        <v>136</v>
      </c>
      <c r="AK1100" s="17" t="s">
        <v>141</v>
      </c>
      <c r="AL1100" s="17">
        <f t="shared" si="1302"/>
        <v>2</v>
      </c>
      <c r="AM1100" s="17">
        <v>0</v>
      </c>
      <c r="AN1100" s="17"/>
      <c r="AO1100" s="17">
        <v>0</v>
      </c>
      <c r="AP1100" s="17">
        <v>0</v>
      </c>
      <c r="AQ1100" s="17">
        <v>0</v>
      </c>
      <c r="AR1100" s="17" t="s">
        <v>136</v>
      </c>
      <c r="AS1100" s="19">
        <f t="shared" si="1233"/>
        <v>0</v>
      </c>
      <c r="AT1100" s="19"/>
      <c r="AU1100" s="19">
        <f>VLOOKUP(G1100,ABNT5101!$I$3:$J$9,2)</f>
        <v>10</v>
      </c>
      <c r="AV1100" s="19">
        <f>VLOOKUP(G1100,ABNT5101!$I$3:$M$9,5)</f>
        <v>0.18</v>
      </c>
      <c r="AW1100" s="17" t="str">
        <f>_xlfn.XLOOKUP(G1100,ABNT5101!I:I,ABNT5101!L:L)</f>
        <v>-</v>
      </c>
      <c r="AX1100" s="17">
        <f>_xlfn.XLOOKUP(G1100,ABNT5101!$I:$I,ABNT5101!M:M)</f>
        <v>0.18</v>
      </c>
      <c r="AY1100" s="17" t="str">
        <f>_xlfn.XLOOKUP(G1100,ABNT5101!$I:$I,ABNT5101!N:N)</f>
        <v>-</v>
      </c>
      <c r="AZ1100" s="17">
        <f>_xlfn.XLOOKUP(G1100,ABNT5101!$I:$I,ABNT5101!O:O)</f>
        <v>16</v>
      </c>
      <c r="BA1100" s="20" t="str">
        <f t="shared" si="1234"/>
        <v>ATENDE</v>
      </c>
      <c r="BB1100" s="21">
        <f t="shared" ref="BB1100:BC1100" si="1338">BE1100/AU1100-1</f>
        <v>3.0000000000000027E-2</v>
      </c>
      <c r="BC1100" s="21">
        <f t="shared" si="1338"/>
        <v>3.3333333333333339</v>
      </c>
      <c r="BD1100" s="21" t="str">
        <f t="shared" si="1236"/>
        <v>-</v>
      </c>
      <c r="BE1100" s="22">
        <v>10.3</v>
      </c>
      <c r="BF1100" s="22">
        <v>0.78</v>
      </c>
      <c r="BG1100" s="22">
        <v>10.63</v>
      </c>
      <c r="BH1100" s="22">
        <v>8.15</v>
      </c>
      <c r="BI1100" s="23"/>
      <c r="BJ1100" s="22"/>
      <c r="BK1100" s="20" t="str">
        <f t="shared" si="1237"/>
        <v>ATENDE</v>
      </c>
      <c r="BL1100" s="20" t="str">
        <f t="shared" si="1238"/>
        <v>ATENDE</v>
      </c>
      <c r="BM1100" s="20" t="str">
        <f t="shared" si="1239"/>
        <v>ATENDE</v>
      </c>
      <c r="BN1100" s="20" t="str">
        <f t="shared" si="1240"/>
        <v>ATENDE</v>
      </c>
      <c r="BO1100" s="24" t="str">
        <f t="shared" si="1241"/>
        <v>C4</v>
      </c>
      <c r="BP1100" s="24" t="str">
        <f t="shared" si="1304"/>
        <v>P6</v>
      </c>
      <c r="BQ1100" s="25">
        <f t="shared" si="1060"/>
        <v>2.5166666666666671</v>
      </c>
      <c r="BR1100" s="22">
        <v>10.55</v>
      </c>
      <c r="BS1100" s="22">
        <v>6.59</v>
      </c>
      <c r="BT1100" s="24">
        <f>IF(BP1100="-","-",_xlfn.XLOOKUP(BP1100,ABNT5101!$B$4:$B$9,ABNT5101!$C$4:$C$9))</f>
        <v>3</v>
      </c>
      <c r="BU1100" s="24">
        <f>IF(BP1100="-","-",_xlfn.XLOOKUP(BP1100,ABNT5101!$B$4:$B$9,ABNT5101!$D$4:$D$9))</f>
        <v>0.6</v>
      </c>
      <c r="BV1100" s="20" t="str">
        <f t="shared" si="1242"/>
        <v>ATENDE</v>
      </c>
      <c r="BW1100" s="20" t="str">
        <f t="shared" si="1061"/>
        <v>ATENDE</v>
      </c>
      <c r="BX1100" s="20" t="str">
        <f t="shared" si="1243"/>
        <v>ATENDE</v>
      </c>
      <c r="BY1100" s="24" t="str">
        <f t="shared" si="1314"/>
        <v>P6</v>
      </c>
      <c r="BZ1100" s="25">
        <f t="shared" si="1244"/>
        <v>2.5500000000000003</v>
      </c>
      <c r="CA1100" s="24">
        <v>10.65</v>
      </c>
      <c r="CB1100" s="24">
        <v>6.69</v>
      </c>
      <c r="CC1100" s="20">
        <f>IF(BY1100="-","-",_xlfn.XLOOKUP(BY1100,ABNT5101!$B$4:$B$9,ABNT5101!$C$4:$C$9))</f>
        <v>3</v>
      </c>
      <c r="CD1100" s="24">
        <f>IF(BY1100="-","-",_xlfn.XLOOKUP(BY1100,ABNT5101!$B$4:$B$9,ABNT5101!$D$4:$D$9))</f>
        <v>0.6</v>
      </c>
      <c r="CE1100" s="20" t="str">
        <f t="shared" si="1245"/>
        <v>ATENDE</v>
      </c>
      <c r="CF1100" s="20" t="str">
        <f t="shared" si="1246"/>
        <v>ATENDE</v>
      </c>
      <c r="CG1100" s="20" t="str">
        <f t="shared" si="1040"/>
        <v>ATENDE</v>
      </c>
      <c r="CH1100" s="26" t="str">
        <f>_xlfn.XLOOKUP(CI1100,'Banco de dados'!$B:$B,'Banco de dados'!$D:$D)</f>
        <v>LEDSTAR</v>
      </c>
      <c r="CI1100" s="27" t="s">
        <v>395</v>
      </c>
      <c r="CJ1100" s="26" t="str">
        <f>_xlfn.XLOOKUP(CI1100,'Banco de dados'!$B:$B,'Banco de dados'!$E:$E)</f>
        <v>LUM LED SL VT 9.1 52W</v>
      </c>
      <c r="CK1100" s="26"/>
      <c r="CL1100" s="26" t="e">
        <f>IF(CK1100="-","-",_xlfn.XLOOKUP(CK1100,'Banco de dados'!$B:$B,'Banco de dados'!$E:$E))</f>
        <v>#N/A</v>
      </c>
      <c r="CM1100" s="28">
        <f t="shared" si="1305"/>
        <v>1</v>
      </c>
      <c r="CN1100" s="26">
        <f>_xlfn.XLOOKUP(CI1100,'Banco de dados'!$B:$B,'Banco de dados'!$H:$H)</f>
        <v>52</v>
      </c>
      <c r="CO1100" s="26" t="e">
        <f t="array" aca="1" ref="CO1100" ca="1">_xludf.XLOOKUP(CK1100,'Banco de dados'!$B:$B,'Banco de dados'!$H:$H)</f>
        <v>#NAME?</v>
      </c>
      <c r="CP1100" s="26" t="e">
        <f t="array" aca="1" ref="CP1100" ca="1">_xludf.XLOOKUP(CI1100,'Banco de dados'!$B:$B,'Banco de dados'!$F:$F)</f>
        <v>#NAME?</v>
      </c>
      <c r="CQ1100" s="26" t="e">
        <f t="array" aca="1" ref="CQ1100" ca="1">_xludf.XLOOKUP(CK1100,'Banco de dados'!$B:$B,'Banco de dados'!$F:$F)</f>
        <v>#NAME?</v>
      </c>
      <c r="CR1100" s="27">
        <v>0</v>
      </c>
      <c r="CS1100" s="27">
        <v>10</v>
      </c>
      <c r="CT1100" s="26" t="str">
        <f>IF(AG1100=0.5,"Suporte",IF(AND(AG1100&gt;='Braços de IP'!$B$9,AG1100&lt;='Braços de IP'!$D$9),'Braços de IP'!$E$9,IF(AND(AG1100&gt;='Braços de IP'!$B$10,AG1100&lt;='Braços de IP'!$D$10),'Braços de IP'!$E$10,IF(AND(AG1100&gt;='Braços de IP'!$B$11,AG1100&lt;='Braços de IP'!$D$11),'Braços de IP'!$E$11,IF(AND(AG1100&gt;='Braços de IP'!$B$12,AG1100&lt;='Braços de IP'!$D$12),'Braços de IP'!$E$12,IF(AND(AG1100&gt;='Braços de IP'!$B$13,AG1100&lt;='Braços de IP'!$D$13),'Braços de IP'!$E$13,IF(AND(AG1100&gt;='Braços de IP'!$B$14,AG1100&lt;='Braços de IP'!$D$14),'Braços de IP'!$E$14,"ERRO")))))))</f>
        <v>Médio I</v>
      </c>
      <c r="CU1100" s="27" t="s">
        <v>501</v>
      </c>
      <c r="CV1100" s="26">
        <f>IF($CU1100="","",VLOOKUP($CU1100,'Braços de IP'!$E$9:$I$15,2,0))</f>
        <v>1.4</v>
      </c>
      <c r="CW1100" s="29">
        <f>IF($CU1100="","",VLOOKUP($CU1100,'Braços de IP'!$E$9:$I$15,5,0))</f>
        <v>6.5</v>
      </c>
      <c r="CX1100" s="26"/>
      <c r="CY1100" s="26"/>
      <c r="CZ1100" s="26"/>
      <c r="DA1100" s="26"/>
      <c r="DB1100" s="26"/>
      <c r="DC1100" s="26"/>
      <c r="DD1100" s="30">
        <f t="shared" si="1306"/>
        <v>52</v>
      </c>
      <c r="DE1100" s="31">
        <f t="shared" si="1307"/>
        <v>174</v>
      </c>
      <c r="DF1100" s="30">
        <f t="shared" si="1308"/>
        <v>226</v>
      </c>
      <c r="DG1100" s="32">
        <f t="shared" si="1309"/>
        <v>0.70114942528735624</v>
      </c>
      <c r="DH1100" s="33"/>
      <c r="DI1100" s="34"/>
      <c r="DJ1100" s="35"/>
      <c r="DK1100" s="16" t="s">
        <v>144</v>
      </c>
      <c r="DL1100" s="16"/>
      <c r="DN1100" s="36" t="e">
        <f t="shared" si="1310"/>
        <v>#VALUE!</v>
      </c>
    </row>
    <row r="1101" spans="2:118" ht="15.75" customHeight="1" x14ac:dyDescent="0.25">
      <c r="B1101" s="16">
        <v>280</v>
      </c>
      <c r="C1101" s="16" t="s">
        <v>146</v>
      </c>
      <c r="D1101" s="16" t="s">
        <v>765</v>
      </c>
      <c r="E1101" s="16">
        <v>-8.0746210000000005</v>
      </c>
      <c r="F1101" s="16">
        <v>-34.938465999999998</v>
      </c>
      <c r="G1101" s="16" t="s">
        <v>160</v>
      </c>
      <c r="H1101" s="17" t="s">
        <v>136</v>
      </c>
      <c r="I1101" s="16" t="s">
        <v>135</v>
      </c>
      <c r="J1101" s="17" t="s">
        <v>137</v>
      </c>
      <c r="K1101" s="18">
        <v>174</v>
      </c>
      <c r="L1101" s="17" t="s">
        <v>138</v>
      </c>
      <c r="M1101" s="17">
        <v>0</v>
      </c>
      <c r="N1101" s="16">
        <f t="shared" si="1301"/>
        <v>348</v>
      </c>
      <c r="O1101" s="17">
        <v>1</v>
      </c>
      <c r="P1101" s="17">
        <v>3.95</v>
      </c>
      <c r="Q1101" s="17">
        <v>10.46</v>
      </c>
      <c r="R1101" s="16"/>
      <c r="S1101" s="16"/>
      <c r="T1101" s="16">
        <v>8.4600000000000009</v>
      </c>
      <c r="U1101" s="17">
        <v>3.72</v>
      </c>
      <c r="V1101" s="17">
        <v>5.24</v>
      </c>
      <c r="W1101" s="17">
        <v>0</v>
      </c>
      <c r="X1101" s="17">
        <v>0</v>
      </c>
      <c r="Y1101" s="17">
        <v>0</v>
      </c>
      <c r="Z1101" s="17">
        <v>0</v>
      </c>
      <c r="AA1101" s="17" t="s">
        <v>298</v>
      </c>
      <c r="AB1101" s="17" t="s">
        <v>759</v>
      </c>
      <c r="AC1101" s="17">
        <v>30</v>
      </c>
      <c r="AD1101" s="17">
        <v>9.67</v>
      </c>
      <c r="AE1101" s="17">
        <v>1</v>
      </c>
      <c r="AF1101" s="17">
        <v>3.65</v>
      </c>
      <c r="AG1101" s="17">
        <v>1.82</v>
      </c>
      <c r="AH1101" s="17">
        <f t="shared" si="1283"/>
        <v>-1.8299999999999998</v>
      </c>
      <c r="AI1101" s="17" t="s">
        <v>136</v>
      </c>
      <c r="AJ1101" s="17" t="s">
        <v>136</v>
      </c>
      <c r="AK1101" s="17" t="s">
        <v>141</v>
      </c>
      <c r="AL1101" s="17">
        <f t="shared" si="1302"/>
        <v>2</v>
      </c>
      <c r="AM1101" s="17">
        <v>0</v>
      </c>
      <c r="AN1101" s="17"/>
      <c r="AO1101" s="17">
        <v>0</v>
      </c>
      <c r="AP1101" s="17">
        <v>0</v>
      </c>
      <c r="AQ1101" s="17">
        <v>0</v>
      </c>
      <c r="AR1101" s="17" t="s">
        <v>136</v>
      </c>
      <c r="AS1101" s="19">
        <f t="shared" si="1233"/>
        <v>0</v>
      </c>
      <c r="AT1101" s="19"/>
      <c r="AU1101" s="19">
        <f>VLOOKUP(G1101,ABNT5101!$I$3:$J$9,2)</f>
        <v>10</v>
      </c>
      <c r="AV1101" s="19">
        <f>VLOOKUP(G1101,ABNT5101!$I$3:$M$9,5)</f>
        <v>0.18</v>
      </c>
      <c r="AW1101" s="17" t="str">
        <f>_xlfn.XLOOKUP(G1101,ABNT5101!I:I,ABNT5101!L:L)</f>
        <v>-</v>
      </c>
      <c r="AX1101" s="17">
        <f>_xlfn.XLOOKUP(G1101,ABNT5101!$I:$I,ABNT5101!M:M)</f>
        <v>0.18</v>
      </c>
      <c r="AY1101" s="17" t="str">
        <f>_xlfn.XLOOKUP(G1101,ABNT5101!$I:$I,ABNT5101!N:N)</f>
        <v>-</v>
      </c>
      <c r="AZ1101" s="17">
        <f>_xlfn.XLOOKUP(G1101,ABNT5101!$I:$I,ABNT5101!O:O)</f>
        <v>16</v>
      </c>
      <c r="BA1101" s="20" t="str">
        <f t="shared" si="1234"/>
        <v>ATENDE</v>
      </c>
      <c r="BB1101" s="21">
        <f t="shared" ref="BB1101:BC1101" si="1339">BE1101/AU1101-1</f>
        <v>6.0000000000000053E-2</v>
      </c>
      <c r="BC1101" s="21">
        <f t="shared" si="1339"/>
        <v>2.6111111111111112</v>
      </c>
      <c r="BD1101" s="21" t="str">
        <f t="shared" si="1236"/>
        <v>-</v>
      </c>
      <c r="BE1101" s="22">
        <v>10.6</v>
      </c>
      <c r="BF1101" s="22">
        <v>0.65</v>
      </c>
      <c r="BG1101" s="22">
        <v>11.49</v>
      </c>
      <c r="BH1101" s="22">
        <v>8.94</v>
      </c>
      <c r="BI1101" s="23"/>
      <c r="BJ1101" s="22"/>
      <c r="BK1101" s="20" t="str">
        <f t="shared" si="1237"/>
        <v>ATENDE</v>
      </c>
      <c r="BL1101" s="20" t="str">
        <f t="shared" si="1238"/>
        <v>ATENDE</v>
      </c>
      <c r="BM1101" s="20" t="str">
        <f t="shared" si="1239"/>
        <v>ATENDE</v>
      </c>
      <c r="BN1101" s="20" t="str">
        <f t="shared" si="1240"/>
        <v>ATENDE</v>
      </c>
      <c r="BO1101" s="24" t="str">
        <f t="shared" si="1241"/>
        <v>C4</v>
      </c>
      <c r="BP1101" s="24" t="str">
        <f t="shared" si="1304"/>
        <v>P6</v>
      </c>
      <c r="BQ1101" s="25">
        <f t="shared" si="1060"/>
        <v>3.3899999999999997</v>
      </c>
      <c r="BR1101" s="22">
        <v>13.17</v>
      </c>
      <c r="BS1101" s="22">
        <v>9.76</v>
      </c>
      <c r="BT1101" s="24">
        <f>IF(BP1101="-","-",_xlfn.XLOOKUP(BP1101,ABNT5101!$B$4:$B$9,ABNT5101!$C$4:$C$9))</f>
        <v>3</v>
      </c>
      <c r="BU1101" s="24">
        <f>IF(BP1101="-","-",_xlfn.XLOOKUP(BP1101,ABNT5101!$B$4:$B$9,ABNT5101!$D$4:$D$9))</f>
        <v>0.6</v>
      </c>
      <c r="BV1101" s="20" t="str">
        <f t="shared" si="1242"/>
        <v>ATENDE</v>
      </c>
      <c r="BW1101" s="20" t="str">
        <f t="shared" si="1061"/>
        <v>ATENDE</v>
      </c>
      <c r="BX1101" s="20" t="str">
        <f t="shared" si="1243"/>
        <v>ATENDE</v>
      </c>
      <c r="BY1101" s="24" t="str">
        <f t="shared" si="1314"/>
        <v>P6</v>
      </c>
      <c r="BZ1101" s="25">
        <f t="shared" si="1244"/>
        <v>3.42</v>
      </c>
      <c r="CA1101" s="24">
        <v>13.26</v>
      </c>
      <c r="CB1101" s="24">
        <v>9.93</v>
      </c>
      <c r="CC1101" s="20">
        <f>IF(BY1101="-","-",_xlfn.XLOOKUP(BY1101,ABNT5101!$B$4:$B$9,ABNT5101!$C$4:$C$9))</f>
        <v>3</v>
      </c>
      <c r="CD1101" s="24">
        <f>IF(BY1101="-","-",_xlfn.XLOOKUP(BY1101,ABNT5101!$B$4:$B$9,ABNT5101!$D$4:$D$9))</f>
        <v>0.6</v>
      </c>
      <c r="CE1101" s="20" t="str">
        <f t="shared" si="1245"/>
        <v>ATENDE</v>
      </c>
      <c r="CF1101" s="20" t="str">
        <f t="shared" si="1246"/>
        <v>ATENDE</v>
      </c>
      <c r="CG1101" s="20" t="str">
        <f t="shared" si="1040"/>
        <v>ATENDE</v>
      </c>
      <c r="CH1101" s="26" t="str">
        <f>_xlfn.XLOOKUP(CI1101,'Banco de dados'!$B:$B,'Banco de dados'!$D:$D)</f>
        <v>SX LIGHTING</v>
      </c>
      <c r="CI1101" s="27" t="s">
        <v>401</v>
      </c>
      <c r="CJ1101" s="26" t="str">
        <f>_xlfn.XLOOKUP(CI1101,'Banco de dados'!$B:$B,'Banco de dados'!$E:$E)</f>
        <v>SXINEVO050K50L12CZF7PHF</v>
      </c>
      <c r="CK1101" s="26"/>
      <c r="CL1101" s="26" t="e">
        <f>IF(CK1101="-","-",_xlfn.XLOOKUP(CK1101,'Banco de dados'!$B:$B,'Banco de dados'!$E:$E))</f>
        <v>#N/A</v>
      </c>
      <c r="CM1101" s="28">
        <f t="shared" si="1305"/>
        <v>1</v>
      </c>
      <c r="CN1101" s="26">
        <f>_xlfn.XLOOKUP(CI1101,'Banco de dados'!$B:$B,'Banco de dados'!$H:$H)</f>
        <v>50</v>
      </c>
      <c r="CO1101" s="26" t="e">
        <f t="array" aca="1" ref="CO1101" ca="1">_xludf.XLOOKUP(CK1101,'Banco de dados'!$B:$B,'Banco de dados'!$H:$H)</f>
        <v>#NAME?</v>
      </c>
      <c r="CP1101" s="26" t="e">
        <f t="array" aca="1" ref="CP1101" ca="1">_xludf.XLOOKUP(CI1101,'Banco de dados'!$B:$B,'Banco de dados'!$F:$F)</f>
        <v>#NAME?</v>
      </c>
      <c r="CQ1101" s="26" t="e">
        <f t="array" aca="1" ref="CQ1101" ca="1">_xludf.XLOOKUP(CK1101,'Banco de dados'!$B:$B,'Banco de dados'!$F:$F)</f>
        <v>#NAME?</v>
      </c>
      <c r="CR1101" s="27">
        <v>0</v>
      </c>
      <c r="CS1101" s="27"/>
      <c r="CT1101" s="26" t="str">
        <f>IF(AG1101=0.5,"Suporte",IF(AND(AG1101&gt;='Braços de IP'!$B$9,AG1101&lt;='Braços de IP'!$D$9),'Braços de IP'!$E$9,IF(AND(AG1101&gt;='Braços de IP'!$B$10,AG1101&lt;='Braços de IP'!$D$10),'Braços de IP'!$E$10,IF(AND(AG1101&gt;='Braços de IP'!$B$11,AG1101&lt;='Braços de IP'!$D$11),'Braços de IP'!$E$11,IF(AND(AG1101&gt;='Braços de IP'!$B$12,AG1101&lt;='Braços de IP'!$D$12),'Braços de IP'!$E$12,IF(AND(AG1101&gt;='Braços de IP'!$B$13,AG1101&lt;='Braços de IP'!$D$13),'Braços de IP'!$E$13,IF(AND(AG1101&gt;='Braços de IP'!$B$14,AG1101&lt;='Braços de IP'!$D$14),'Braços de IP'!$E$14,"ERRO")))))))</f>
        <v>Médio I</v>
      </c>
      <c r="CU1101" s="27" t="s">
        <v>501</v>
      </c>
      <c r="CV1101" s="26">
        <f>IF($CU1101="","",VLOOKUP($CU1101,'Braços de IP'!$E$9:$I$15,2,0))</f>
        <v>1.4</v>
      </c>
      <c r="CW1101" s="29">
        <f>IF($CU1101="","",VLOOKUP($CU1101,'Braços de IP'!$E$9:$I$15,5,0))</f>
        <v>6.5</v>
      </c>
      <c r="CX1101" s="26"/>
      <c r="CY1101" s="26"/>
      <c r="CZ1101" s="26"/>
      <c r="DA1101" s="26"/>
      <c r="DB1101" s="26"/>
      <c r="DC1101" s="26"/>
      <c r="DD1101" s="30">
        <f t="shared" si="1306"/>
        <v>50</v>
      </c>
      <c r="DE1101" s="31">
        <f t="shared" si="1307"/>
        <v>174</v>
      </c>
      <c r="DF1101" s="30">
        <f t="shared" si="1308"/>
        <v>224</v>
      </c>
      <c r="DG1101" s="32">
        <f t="shared" si="1309"/>
        <v>0.71264367816091956</v>
      </c>
      <c r="DH1101" s="33"/>
      <c r="DI1101" s="34"/>
      <c r="DJ1101" s="35"/>
      <c r="DK1101" s="16" t="s">
        <v>144</v>
      </c>
      <c r="DL1101" s="16"/>
      <c r="DN1101" s="36" t="e">
        <f t="shared" si="1310"/>
        <v>#VALUE!</v>
      </c>
    </row>
    <row r="1102" spans="2:118" ht="15.75" customHeight="1" x14ac:dyDescent="0.25">
      <c r="B1102" s="16">
        <v>280</v>
      </c>
      <c r="C1102" s="16" t="s">
        <v>146</v>
      </c>
      <c r="D1102" s="16" t="s">
        <v>765</v>
      </c>
      <c r="E1102" s="16">
        <v>-8.0746210000000005</v>
      </c>
      <c r="F1102" s="16">
        <v>-34.938465999999998</v>
      </c>
      <c r="G1102" s="16" t="s">
        <v>160</v>
      </c>
      <c r="H1102" s="17" t="s">
        <v>136</v>
      </c>
      <c r="I1102" s="16" t="s">
        <v>135</v>
      </c>
      <c r="J1102" s="17" t="s">
        <v>137</v>
      </c>
      <c r="K1102" s="18">
        <v>174</v>
      </c>
      <c r="L1102" s="17" t="s">
        <v>138</v>
      </c>
      <c r="M1102" s="17">
        <v>0</v>
      </c>
      <c r="N1102" s="16">
        <f t="shared" si="1301"/>
        <v>348</v>
      </c>
      <c r="O1102" s="17">
        <v>1</v>
      </c>
      <c r="P1102" s="17">
        <v>3.95</v>
      </c>
      <c r="Q1102" s="17">
        <v>10.46</v>
      </c>
      <c r="R1102" s="16"/>
      <c r="S1102" s="16"/>
      <c r="T1102" s="16">
        <v>8.4600000000000009</v>
      </c>
      <c r="U1102" s="17">
        <v>3.72</v>
      </c>
      <c r="V1102" s="17">
        <v>5.24</v>
      </c>
      <c r="W1102" s="17">
        <v>0</v>
      </c>
      <c r="X1102" s="17">
        <v>0</v>
      </c>
      <c r="Y1102" s="17">
        <v>0</v>
      </c>
      <c r="Z1102" s="17">
        <v>0</v>
      </c>
      <c r="AA1102" s="17" t="s">
        <v>298</v>
      </c>
      <c r="AB1102" s="17" t="s">
        <v>759</v>
      </c>
      <c r="AC1102" s="17">
        <v>30</v>
      </c>
      <c r="AD1102" s="17">
        <v>9.67</v>
      </c>
      <c r="AE1102" s="17">
        <v>1</v>
      </c>
      <c r="AF1102" s="17">
        <v>3.65</v>
      </c>
      <c r="AG1102" s="17">
        <v>1.82</v>
      </c>
      <c r="AH1102" s="17">
        <f t="shared" si="1283"/>
        <v>-1.8299999999999998</v>
      </c>
      <c r="AI1102" s="17" t="s">
        <v>136</v>
      </c>
      <c r="AJ1102" s="17" t="s">
        <v>136</v>
      </c>
      <c r="AK1102" s="17" t="s">
        <v>141</v>
      </c>
      <c r="AL1102" s="17">
        <f t="shared" si="1302"/>
        <v>2</v>
      </c>
      <c r="AM1102" s="17">
        <v>0</v>
      </c>
      <c r="AN1102" s="17"/>
      <c r="AO1102" s="17">
        <v>0</v>
      </c>
      <c r="AP1102" s="17">
        <v>0</v>
      </c>
      <c r="AQ1102" s="17">
        <v>0</v>
      </c>
      <c r="AR1102" s="17" t="s">
        <v>136</v>
      </c>
      <c r="AS1102" s="19">
        <f t="shared" si="1233"/>
        <v>0</v>
      </c>
      <c r="AT1102" s="19"/>
      <c r="AU1102" s="19">
        <f>VLOOKUP(G1102,ABNT5101!$I$3:$J$9,2)</f>
        <v>10</v>
      </c>
      <c r="AV1102" s="19">
        <f>VLOOKUP(G1102,ABNT5101!$I$3:$M$9,5)</f>
        <v>0.18</v>
      </c>
      <c r="AW1102" s="17" t="str">
        <f>_xlfn.XLOOKUP(G1102,ABNT5101!I:I,ABNT5101!L:L)</f>
        <v>-</v>
      </c>
      <c r="AX1102" s="17">
        <f>_xlfn.XLOOKUP(G1102,ABNT5101!$I:$I,ABNT5101!M:M)</f>
        <v>0.18</v>
      </c>
      <c r="AY1102" s="17" t="str">
        <f>_xlfn.XLOOKUP(G1102,ABNT5101!$I:$I,ABNT5101!N:N)</f>
        <v>-</v>
      </c>
      <c r="AZ1102" s="17">
        <f>_xlfn.XLOOKUP(G1102,ABNT5101!$I:$I,ABNT5101!O:O)</f>
        <v>16</v>
      </c>
      <c r="BA1102" s="20" t="str">
        <f t="shared" si="1234"/>
        <v>ATENDE</v>
      </c>
      <c r="BB1102" s="21">
        <f t="shared" ref="BB1102:BC1102" si="1340">BE1102/AU1102-1</f>
        <v>6.6999999999999948E-2</v>
      </c>
      <c r="BC1102" s="21">
        <f t="shared" si="1340"/>
        <v>1.7777777777777777</v>
      </c>
      <c r="BD1102" s="21" t="str">
        <f t="shared" si="1236"/>
        <v>-</v>
      </c>
      <c r="BE1102" s="22">
        <v>10.67</v>
      </c>
      <c r="BF1102" s="22">
        <v>0.5</v>
      </c>
      <c r="BG1102" s="22">
        <v>11.96</v>
      </c>
      <c r="BH1102" s="22">
        <v>7.3</v>
      </c>
      <c r="BI1102" s="23"/>
      <c r="BJ1102" s="22"/>
      <c r="BK1102" s="20" t="str">
        <f t="shared" si="1237"/>
        <v>ATENDE</v>
      </c>
      <c r="BL1102" s="20" t="str">
        <f t="shared" si="1238"/>
        <v>ATENDE</v>
      </c>
      <c r="BM1102" s="20" t="str">
        <f t="shared" si="1239"/>
        <v>ATENDE</v>
      </c>
      <c r="BN1102" s="20" t="str">
        <f t="shared" si="1240"/>
        <v>ATENDE</v>
      </c>
      <c r="BO1102" s="24" t="str">
        <f t="shared" si="1241"/>
        <v>C4</v>
      </c>
      <c r="BP1102" s="24" t="str">
        <f t="shared" si="1304"/>
        <v>P6</v>
      </c>
      <c r="BQ1102" s="25">
        <f t="shared" si="1060"/>
        <v>4.0133333333333328</v>
      </c>
      <c r="BR1102" s="22">
        <v>15.04</v>
      </c>
      <c r="BS1102" s="22">
        <v>10.69</v>
      </c>
      <c r="BT1102" s="24">
        <f>IF(BP1102="-","-",_xlfn.XLOOKUP(BP1102,ABNT5101!$B$4:$B$9,ABNT5101!$C$4:$C$9))</f>
        <v>3</v>
      </c>
      <c r="BU1102" s="24">
        <f>IF(BP1102="-","-",_xlfn.XLOOKUP(BP1102,ABNT5101!$B$4:$B$9,ABNT5101!$D$4:$D$9))</f>
        <v>0.6</v>
      </c>
      <c r="BV1102" s="20" t="str">
        <f t="shared" si="1242"/>
        <v>ATENDE</v>
      </c>
      <c r="BW1102" s="20" t="str">
        <f t="shared" si="1061"/>
        <v>ATENDE</v>
      </c>
      <c r="BX1102" s="20" t="str">
        <f t="shared" si="1243"/>
        <v>ATENDE</v>
      </c>
      <c r="BY1102" s="24" t="str">
        <f t="shared" si="1314"/>
        <v>P6</v>
      </c>
      <c r="BZ1102" s="25">
        <f t="shared" si="1244"/>
        <v>4.0599999999999996</v>
      </c>
      <c r="CA1102" s="24">
        <v>15.18</v>
      </c>
      <c r="CB1102" s="24">
        <v>10.9</v>
      </c>
      <c r="CC1102" s="20">
        <f>IF(BY1102="-","-",_xlfn.XLOOKUP(BY1102,ABNT5101!$B$4:$B$9,ABNT5101!$C$4:$C$9))</f>
        <v>3</v>
      </c>
      <c r="CD1102" s="24">
        <f>IF(BY1102="-","-",_xlfn.XLOOKUP(BY1102,ABNT5101!$B$4:$B$9,ABNT5101!$D$4:$D$9))</f>
        <v>0.6</v>
      </c>
      <c r="CE1102" s="20" t="str">
        <f t="shared" si="1245"/>
        <v>ATENDE</v>
      </c>
      <c r="CF1102" s="20" t="str">
        <f t="shared" si="1246"/>
        <v>ATENDE</v>
      </c>
      <c r="CG1102" s="20" t="str">
        <f t="shared" si="1040"/>
        <v>ATENDE</v>
      </c>
      <c r="CH1102" s="26" t="str">
        <f>_xlfn.XLOOKUP(CI1102,'Banco de dados'!$B:$B,'Banco de dados'!$D:$D)</f>
        <v>TECNOWATT</v>
      </c>
      <c r="CI1102" s="27" t="s">
        <v>324</v>
      </c>
      <c r="CJ1102" s="26" t="str">
        <f>_xlfn.XLOOKUP(CI1102,'Banco de dados'!$B:$B,'Banco de dados'!$E:$E)</f>
        <v>SIGSAGPTLRRSSNDL_60W_73IBBRS
1-10C1MUN6.5</v>
      </c>
      <c r="CK1102" s="26"/>
      <c r="CL1102" s="26" t="e">
        <f>IF(CK1102="-","-",_xlfn.XLOOKUP(CK1102,'Banco de dados'!$B:$B,'Banco de dados'!$E:$E))</f>
        <v>#N/A</v>
      </c>
      <c r="CM1102" s="28">
        <f t="shared" si="1305"/>
        <v>1</v>
      </c>
      <c r="CN1102" s="26">
        <f>_xlfn.XLOOKUP(CI1102,'Banco de dados'!$B:$B,'Banco de dados'!$H:$H)</f>
        <v>60</v>
      </c>
      <c r="CO1102" s="26" t="e">
        <f t="array" aca="1" ref="CO1102" ca="1">_xludf.XLOOKUP(CK1102,'Banco de dados'!$B:$B,'Banco de dados'!$H:$H)</f>
        <v>#NAME?</v>
      </c>
      <c r="CP1102" s="26" t="e">
        <f t="array" aca="1" ref="CP1102" ca="1">_xludf.XLOOKUP(CI1102,'Banco de dados'!$B:$B,'Banco de dados'!$F:$F)</f>
        <v>#NAME?</v>
      </c>
      <c r="CQ1102" s="26" t="e">
        <f t="array" aca="1" ref="CQ1102" ca="1">_xludf.XLOOKUP(CK1102,'Banco de dados'!$B:$B,'Banco de dados'!$F:$F)</f>
        <v>#NAME?</v>
      </c>
      <c r="CR1102" s="27">
        <v>0</v>
      </c>
      <c r="CS1102" s="27"/>
      <c r="CT1102" s="26" t="str">
        <f>IF(AG1102=0.5,"Suporte",IF(AND(AG1102&gt;='Braços de IP'!$B$9,AG1102&lt;='Braços de IP'!$D$9),'Braços de IP'!$E$9,IF(AND(AG1102&gt;='Braços de IP'!$B$10,AG1102&lt;='Braços de IP'!$D$10),'Braços de IP'!$E$10,IF(AND(AG1102&gt;='Braços de IP'!$B$11,AG1102&lt;='Braços de IP'!$D$11),'Braços de IP'!$E$11,IF(AND(AG1102&gt;='Braços de IP'!$B$12,AG1102&lt;='Braços de IP'!$D$12),'Braços de IP'!$E$12,IF(AND(AG1102&gt;='Braços de IP'!$B$13,AG1102&lt;='Braços de IP'!$D$13),'Braços de IP'!$E$13,IF(AND(AG1102&gt;='Braços de IP'!$B$14,AG1102&lt;='Braços de IP'!$D$14),'Braços de IP'!$E$14,"ERRO")))))))</f>
        <v>Médio I</v>
      </c>
      <c r="CU1102" s="27" t="s">
        <v>501</v>
      </c>
      <c r="CV1102" s="26">
        <f>IF($CU1102="","",VLOOKUP($CU1102,'Braços de IP'!$E$9:$I$15,2,0))</f>
        <v>1.4</v>
      </c>
      <c r="CW1102" s="29">
        <f>IF($CU1102="","",VLOOKUP($CU1102,'Braços de IP'!$E$9:$I$15,5,0))</f>
        <v>6.5</v>
      </c>
      <c r="CX1102" s="26"/>
      <c r="CY1102" s="26"/>
      <c r="CZ1102" s="26"/>
      <c r="DA1102" s="26"/>
      <c r="DB1102" s="26"/>
      <c r="DC1102" s="26"/>
      <c r="DD1102" s="30">
        <f t="shared" si="1306"/>
        <v>60</v>
      </c>
      <c r="DE1102" s="31">
        <f t="shared" si="1307"/>
        <v>174</v>
      </c>
      <c r="DF1102" s="30">
        <f t="shared" si="1308"/>
        <v>234</v>
      </c>
      <c r="DG1102" s="32">
        <f t="shared" si="1309"/>
        <v>0.65517241379310343</v>
      </c>
      <c r="DH1102" s="33"/>
      <c r="DI1102" s="34"/>
      <c r="DJ1102" s="35"/>
      <c r="DK1102" s="16" t="s">
        <v>144</v>
      </c>
      <c r="DL1102" s="16"/>
      <c r="DN1102" s="36" t="e">
        <f t="shared" si="1310"/>
        <v>#VALUE!</v>
      </c>
    </row>
    <row r="1103" spans="2:118" ht="15.75" customHeight="1" x14ac:dyDescent="0.25">
      <c r="B1103" s="16">
        <v>281</v>
      </c>
      <c r="C1103" s="16" t="s">
        <v>146</v>
      </c>
      <c r="D1103" s="16" t="s">
        <v>762</v>
      </c>
      <c r="E1103" s="16">
        <v>-8.1201030000000003</v>
      </c>
      <c r="F1103" s="16">
        <v>-34.898015999999998</v>
      </c>
      <c r="G1103" s="16" t="s">
        <v>209</v>
      </c>
      <c r="H1103" s="17" t="s">
        <v>136</v>
      </c>
      <c r="I1103" s="16" t="s">
        <v>149</v>
      </c>
      <c r="J1103" s="17" t="s">
        <v>137</v>
      </c>
      <c r="K1103" s="16">
        <v>186</v>
      </c>
      <c r="L1103" s="17" t="s">
        <v>138</v>
      </c>
      <c r="M1103" s="17">
        <v>0</v>
      </c>
      <c r="N1103" s="16">
        <f t="shared" si="1301"/>
        <v>372</v>
      </c>
      <c r="O1103" s="17">
        <v>1</v>
      </c>
      <c r="P1103" s="17">
        <v>3.89</v>
      </c>
      <c r="Q1103" s="17">
        <v>8.9</v>
      </c>
      <c r="R1103" s="16"/>
      <c r="S1103" s="16"/>
      <c r="T1103" s="16">
        <v>9.25</v>
      </c>
      <c r="U1103" s="17">
        <v>3.68</v>
      </c>
      <c r="V1103" s="17">
        <v>1.59</v>
      </c>
      <c r="W1103" s="17">
        <v>0</v>
      </c>
      <c r="X1103" s="17">
        <v>0</v>
      </c>
      <c r="Y1103" s="17">
        <v>0</v>
      </c>
      <c r="Z1103" s="17">
        <v>0</v>
      </c>
      <c r="AA1103" s="17" t="s">
        <v>298</v>
      </c>
      <c r="AB1103" s="17" t="s">
        <v>759</v>
      </c>
      <c r="AC1103" s="17">
        <v>40.880000000000003</v>
      </c>
      <c r="AD1103" s="17">
        <v>9.74</v>
      </c>
      <c r="AE1103" s="17">
        <v>1</v>
      </c>
      <c r="AF1103" s="17">
        <v>0.97</v>
      </c>
      <c r="AG1103" s="17">
        <v>2.34</v>
      </c>
      <c r="AH1103" s="17">
        <f t="shared" si="1283"/>
        <v>1.3699999999999999</v>
      </c>
      <c r="AI1103" s="17" t="s">
        <v>136</v>
      </c>
      <c r="AJ1103" s="17" t="s">
        <v>136</v>
      </c>
      <c r="AK1103" s="17" t="s">
        <v>141</v>
      </c>
      <c r="AL1103" s="17">
        <f t="shared" si="1302"/>
        <v>2</v>
      </c>
      <c r="AM1103" s="17">
        <v>0</v>
      </c>
      <c r="AN1103" s="17"/>
      <c r="AO1103" s="17">
        <v>0</v>
      </c>
      <c r="AP1103" s="17">
        <v>0</v>
      </c>
      <c r="AQ1103" s="17">
        <v>0</v>
      </c>
      <c r="AR1103" s="17" t="s">
        <v>136</v>
      </c>
      <c r="AS1103" s="19">
        <f t="shared" si="1233"/>
        <v>0</v>
      </c>
      <c r="AT1103" s="19"/>
      <c r="AU1103" s="19">
        <f>VLOOKUP(G1103,ABNT5101!$I$3:$J$9,2)</f>
        <v>30</v>
      </c>
      <c r="AV1103" s="19">
        <f>VLOOKUP(G1103,ABNT5101!$I$3:$M$9,5)</f>
        <v>0.38</v>
      </c>
      <c r="AW1103" s="17" t="str">
        <f>_xlfn.XLOOKUP(G1103,ABNT5101!I:I,ABNT5101!L:L)</f>
        <v>-</v>
      </c>
      <c r="AX1103" s="17">
        <f>_xlfn.XLOOKUP(G1103,ABNT5101!$I:$I,ABNT5101!M:M)</f>
        <v>0.38</v>
      </c>
      <c r="AY1103" s="17" t="str">
        <f>_xlfn.XLOOKUP(G1103,ABNT5101!$I:$I,ABNT5101!N:N)</f>
        <v>-</v>
      </c>
      <c r="AZ1103" s="17">
        <f>_xlfn.XLOOKUP(G1103,ABNT5101!$I:$I,ABNT5101!O:O)</f>
        <v>14</v>
      </c>
      <c r="BA1103" s="20" t="str">
        <f t="shared" si="1234"/>
        <v>NÃO ATENDE</v>
      </c>
      <c r="BB1103" s="21">
        <f t="shared" ref="BB1103:BC1103" si="1341">BE1103/AU1103-1</f>
        <v>-1</v>
      </c>
      <c r="BC1103" s="21">
        <f t="shared" si="1341"/>
        <v>-1</v>
      </c>
      <c r="BD1103" s="21" t="str">
        <f t="shared" si="1236"/>
        <v>-</v>
      </c>
      <c r="BE1103" s="22"/>
      <c r="BF1103" s="22"/>
      <c r="BG1103" s="22"/>
      <c r="BH1103" s="22"/>
      <c r="BI1103" s="23"/>
      <c r="BJ1103" s="22"/>
      <c r="BK1103" s="20" t="str">
        <f t="shared" si="1237"/>
        <v>NÃO ATENDE</v>
      </c>
      <c r="BL1103" s="20" t="str">
        <f t="shared" si="1238"/>
        <v>NÃO ATENDE</v>
      </c>
      <c r="BM1103" s="20" t="str">
        <f t="shared" si="1239"/>
        <v>NÃO ATENDE</v>
      </c>
      <c r="BN1103" s="20" t="str">
        <f t="shared" si="1240"/>
        <v>ATENDE</v>
      </c>
      <c r="BO1103" s="24" t="str">
        <f t="shared" si="1241"/>
        <v>C1</v>
      </c>
      <c r="BP1103" s="24" t="str">
        <f t="shared" si="1304"/>
        <v>P5</v>
      </c>
      <c r="BQ1103" s="25">
        <f t="shared" si="1060"/>
        <v>-1</v>
      </c>
      <c r="BR1103" s="22"/>
      <c r="BS1103" s="22"/>
      <c r="BT1103" s="24">
        <f>IF(BP1103="-","-",_xlfn.XLOOKUP(BP1103,ABNT5101!$B$4:$B$9,ABNT5101!$C$4:$C$9))</f>
        <v>5</v>
      </c>
      <c r="BU1103" s="24">
        <f>IF(BP1103="-","-",_xlfn.XLOOKUP(BP1103,ABNT5101!$B$4:$B$9,ABNT5101!$D$4:$D$9))</f>
        <v>1</v>
      </c>
      <c r="BV1103" s="20" t="str">
        <f t="shared" si="1242"/>
        <v>NÃO ATENDE</v>
      </c>
      <c r="BW1103" s="20" t="str">
        <f t="shared" si="1061"/>
        <v>NÃO ATENDE</v>
      </c>
      <c r="BX1103" s="20" t="str">
        <f t="shared" si="1243"/>
        <v>NÃO ATENDE</v>
      </c>
      <c r="BY1103" s="24" t="str">
        <f t="shared" si="1314"/>
        <v>P5</v>
      </c>
      <c r="BZ1103" s="25">
        <f t="shared" si="1244"/>
        <v>-1</v>
      </c>
      <c r="CA1103" s="24"/>
      <c r="CB1103" s="24"/>
      <c r="CC1103" s="20">
        <f>IF(BY1103="-","-",_xlfn.XLOOKUP(BY1103,ABNT5101!$B$4:$B$9,ABNT5101!$C$4:$C$9))</f>
        <v>5</v>
      </c>
      <c r="CD1103" s="24">
        <f>IF(BY1103="-","-",_xlfn.XLOOKUP(BY1103,ABNT5101!$B$4:$B$9,ABNT5101!$D$4:$D$9))</f>
        <v>1</v>
      </c>
      <c r="CE1103" s="20" t="str">
        <f t="shared" si="1245"/>
        <v>NÃO ATENDE</v>
      </c>
      <c r="CF1103" s="20" t="str">
        <f t="shared" si="1246"/>
        <v>NÃO ATENDE</v>
      </c>
      <c r="CG1103" s="20" t="str">
        <f t="shared" si="1040"/>
        <v>NÃO ATENDE</v>
      </c>
      <c r="CH1103" s="26" t="e">
        <f>_xlfn.XLOOKUP(CI1103,'Banco de dados'!$B:$B,'Banco de dados'!$D:$D)</f>
        <v>#N/A</v>
      </c>
      <c r="CI1103" s="27"/>
      <c r="CJ1103" s="26" t="e">
        <f>_xlfn.XLOOKUP(CI1103,'Banco de dados'!$B:$B,'Banco de dados'!$E:$E)</f>
        <v>#N/A</v>
      </c>
      <c r="CK1103" s="26"/>
      <c r="CL1103" s="26" t="e">
        <f>IF(CK1103="-","-",_xlfn.XLOOKUP(CK1103,'Banco de dados'!$B:$B,'Banco de dados'!$E:$E))</f>
        <v>#N/A</v>
      </c>
      <c r="CM1103" s="28">
        <f t="shared" si="1305"/>
        <v>1</v>
      </c>
      <c r="CN1103" s="26" t="e">
        <f>_xlfn.XLOOKUP(CI1103,'Banco de dados'!$B:$B,'Banco de dados'!$H:$H)</f>
        <v>#N/A</v>
      </c>
      <c r="CO1103" s="26" t="e">
        <f t="array" aca="1" ref="CO1103" ca="1">_xludf.XLOOKUP(CK1103,'Banco de dados'!$B:$B,'Banco de dados'!$H:$H)</f>
        <v>#NAME?</v>
      </c>
      <c r="CP1103" s="26" t="e">
        <f t="array" aca="1" ref="CP1103" ca="1">_xludf.XLOOKUP(CI1103,'Banco de dados'!$B:$B,'Banco de dados'!$F:$F)</f>
        <v>#NAME?</v>
      </c>
      <c r="CQ1103" s="26" t="e">
        <f t="array" aca="1" ref="CQ1103" ca="1">_xludf.XLOOKUP(CK1103,'Banco de dados'!$B:$B,'Banco de dados'!$F:$F)</f>
        <v>#NAME?</v>
      </c>
      <c r="CR1103" s="27">
        <v>0</v>
      </c>
      <c r="CS1103" s="27"/>
      <c r="CT1103" s="26" t="str">
        <f>IF(AG1103=0.5,"Suporte",IF(AND(AG1103&gt;='Braços de IP'!$B$9,AG1103&lt;='Braços de IP'!$D$9),'Braços de IP'!$E$9,IF(AND(AG1103&gt;='Braços de IP'!$B$10,AG1103&lt;='Braços de IP'!$D$10),'Braços de IP'!$E$10,IF(AND(AG1103&gt;='Braços de IP'!$B$11,AG1103&lt;='Braços de IP'!$D$11),'Braços de IP'!$E$11,IF(AND(AG1103&gt;='Braços de IP'!$B$12,AG1103&lt;='Braços de IP'!$D$12),'Braços de IP'!$E$12,IF(AND(AG1103&gt;='Braços de IP'!$B$13,AG1103&lt;='Braços de IP'!$D$13),'Braços de IP'!$E$13,IF(AND(AG1103&gt;='Braços de IP'!$B$14,AG1103&lt;='Braços de IP'!$D$14),'Braços de IP'!$E$14,"ERRO")))))))</f>
        <v>Médio II</v>
      </c>
      <c r="CU1103" s="27"/>
      <c r="CV1103" s="26" t="str">
        <f>IF($CU1103="","",VLOOKUP($CU1103,'Braços de IP'!$E$9:$I$15,2,0))</f>
        <v/>
      </c>
      <c r="CW1103" s="29" t="str">
        <f>IF($CU1103="","",VLOOKUP($CU1103,'Braços de IP'!$E$9:$I$15,5,0))</f>
        <v/>
      </c>
      <c r="CX1103" s="26"/>
      <c r="CY1103" s="26"/>
      <c r="CZ1103" s="26"/>
      <c r="DA1103" s="26"/>
      <c r="DB1103" s="26"/>
      <c r="DC1103" s="26"/>
      <c r="DD1103" s="30" t="e">
        <f t="shared" si="1306"/>
        <v>#N/A</v>
      </c>
      <c r="DE1103" s="31">
        <f t="shared" si="1307"/>
        <v>186</v>
      </c>
      <c r="DF1103" s="30" t="e">
        <f t="shared" si="1308"/>
        <v>#N/A</v>
      </c>
      <c r="DG1103" s="32" t="e">
        <f t="shared" si="1309"/>
        <v>#N/A</v>
      </c>
      <c r="DH1103" s="33"/>
      <c r="DI1103" s="34"/>
      <c r="DJ1103" s="35"/>
      <c r="DK1103" s="16" t="s">
        <v>144</v>
      </c>
      <c r="DL1103" s="16"/>
      <c r="DN1103" s="36" t="e">
        <f t="shared" si="1310"/>
        <v>#VALUE!</v>
      </c>
    </row>
    <row r="1104" spans="2:118" ht="15.75" customHeight="1" x14ac:dyDescent="0.25">
      <c r="B1104" s="16">
        <v>281</v>
      </c>
      <c r="C1104" s="16" t="s">
        <v>146</v>
      </c>
      <c r="D1104" s="16" t="s">
        <v>762</v>
      </c>
      <c r="E1104" s="16">
        <v>-8.1201030000000003</v>
      </c>
      <c r="F1104" s="16">
        <v>-34.898015999999998</v>
      </c>
      <c r="G1104" s="16" t="s">
        <v>209</v>
      </c>
      <c r="H1104" s="17" t="s">
        <v>136</v>
      </c>
      <c r="I1104" s="16" t="s">
        <v>149</v>
      </c>
      <c r="J1104" s="17" t="s">
        <v>137</v>
      </c>
      <c r="K1104" s="16">
        <v>186</v>
      </c>
      <c r="L1104" s="17" t="s">
        <v>138</v>
      </c>
      <c r="M1104" s="17">
        <v>0</v>
      </c>
      <c r="N1104" s="16">
        <f t="shared" si="1301"/>
        <v>372</v>
      </c>
      <c r="O1104" s="17">
        <v>1</v>
      </c>
      <c r="P1104" s="17">
        <v>3.89</v>
      </c>
      <c r="Q1104" s="17">
        <v>8.9</v>
      </c>
      <c r="R1104" s="16"/>
      <c r="S1104" s="16"/>
      <c r="T1104" s="16">
        <v>9.25</v>
      </c>
      <c r="U1104" s="17">
        <v>3.68</v>
      </c>
      <c r="V1104" s="17">
        <v>1.59</v>
      </c>
      <c r="W1104" s="17">
        <v>0</v>
      </c>
      <c r="X1104" s="17">
        <v>0</v>
      </c>
      <c r="Y1104" s="17">
        <v>0</v>
      </c>
      <c r="Z1104" s="17">
        <v>0</v>
      </c>
      <c r="AA1104" s="17" t="s">
        <v>298</v>
      </c>
      <c r="AB1104" s="17" t="s">
        <v>759</v>
      </c>
      <c r="AC1104" s="17">
        <v>40.880000000000003</v>
      </c>
      <c r="AD1104" s="17">
        <v>9.74</v>
      </c>
      <c r="AE1104" s="17">
        <v>1</v>
      </c>
      <c r="AF1104" s="17">
        <v>0.97</v>
      </c>
      <c r="AG1104" s="17">
        <v>2.34</v>
      </c>
      <c r="AH1104" s="17">
        <f t="shared" si="1283"/>
        <v>1.3699999999999999</v>
      </c>
      <c r="AI1104" s="17" t="s">
        <v>136</v>
      </c>
      <c r="AJ1104" s="17" t="s">
        <v>136</v>
      </c>
      <c r="AK1104" s="17" t="s">
        <v>141</v>
      </c>
      <c r="AL1104" s="17">
        <f t="shared" si="1302"/>
        <v>2</v>
      </c>
      <c r="AM1104" s="17">
        <v>0</v>
      </c>
      <c r="AN1104" s="17"/>
      <c r="AO1104" s="17">
        <v>0</v>
      </c>
      <c r="AP1104" s="17">
        <v>0</v>
      </c>
      <c r="AQ1104" s="17">
        <v>0</v>
      </c>
      <c r="AR1104" s="17" t="s">
        <v>136</v>
      </c>
      <c r="AS1104" s="19">
        <f t="shared" si="1233"/>
        <v>0</v>
      </c>
      <c r="AT1104" s="19"/>
      <c r="AU1104" s="19">
        <f>VLOOKUP(G1104,ABNT5101!$I$3:$J$9,2)</f>
        <v>30</v>
      </c>
      <c r="AV1104" s="19">
        <f>VLOOKUP(G1104,ABNT5101!$I$3:$M$9,5)</f>
        <v>0.38</v>
      </c>
      <c r="AW1104" s="17" t="str">
        <f>_xlfn.XLOOKUP(G1104,ABNT5101!I:I,ABNT5101!L:L)</f>
        <v>-</v>
      </c>
      <c r="AX1104" s="17">
        <f>_xlfn.XLOOKUP(G1104,ABNT5101!$I:$I,ABNT5101!M:M)</f>
        <v>0.38</v>
      </c>
      <c r="AY1104" s="17" t="str">
        <f>_xlfn.XLOOKUP(G1104,ABNT5101!$I:$I,ABNT5101!N:N)</f>
        <v>-</v>
      </c>
      <c r="AZ1104" s="17">
        <f>_xlfn.XLOOKUP(G1104,ABNT5101!$I:$I,ABNT5101!O:O)</f>
        <v>14</v>
      </c>
      <c r="BA1104" s="20" t="str">
        <f t="shared" si="1234"/>
        <v>NÃO ATENDE</v>
      </c>
      <c r="BB1104" s="21">
        <f t="shared" ref="BB1104:BC1104" si="1342">BE1104/AU1104-1</f>
        <v>-1</v>
      </c>
      <c r="BC1104" s="21">
        <f t="shared" si="1342"/>
        <v>-1</v>
      </c>
      <c r="BD1104" s="21" t="str">
        <f t="shared" si="1236"/>
        <v>-</v>
      </c>
      <c r="BE1104" s="22"/>
      <c r="BF1104" s="22"/>
      <c r="BG1104" s="22"/>
      <c r="BH1104" s="22"/>
      <c r="BI1104" s="23"/>
      <c r="BJ1104" s="22"/>
      <c r="BK1104" s="20" t="str">
        <f t="shared" si="1237"/>
        <v>NÃO ATENDE</v>
      </c>
      <c r="BL1104" s="20" t="str">
        <f t="shared" si="1238"/>
        <v>NÃO ATENDE</v>
      </c>
      <c r="BM1104" s="20" t="str">
        <f t="shared" si="1239"/>
        <v>NÃO ATENDE</v>
      </c>
      <c r="BN1104" s="20" t="str">
        <f t="shared" si="1240"/>
        <v>ATENDE</v>
      </c>
      <c r="BO1104" s="24" t="str">
        <f t="shared" si="1241"/>
        <v>C1</v>
      </c>
      <c r="BP1104" s="24" t="str">
        <f t="shared" si="1304"/>
        <v>P5</v>
      </c>
      <c r="BQ1104" s="25">
        <f t="shared" si="1060"/>
        <v>-1</v>
      </c>
      <c r="BR1104" s="22"/>
      <c r="BS1104" s="22"/>
      <c r="BT1104" s="24">
        <f>IF(BP1104="-","-",_xlfn.XLOOKUP(BP1104,ABNT5101!$B$4:$B$9,ABNT5101!$C$4:$C$9))</f>
        <v>5</v>
      </c>
      <c r="BU1104" s="24">
        <f>IF(BP1104="-","-",_xlfn.XLOOKUP(BP1104,ABNT5101!$B$4:$B$9,ABNT5101!$D$4:$D$9))</f>
        <v>1</v>
      </c>
      <c r="BV1104" s="20" t="str">
        <f t="shared" si="1242"/>
        <v>NÃO ATENDE</v>
      </c>
      <c r="BW1104" s="20" t="str">
        <f t="shared" si="1061"/>
        <v>NÃO ATENDE</v>
      </c>
      <c r="BX1104" s="20" t="str">
        <f t="shared" si="1243"/>
        <v>NÃO ATENDE</v>
      </c>
      <c r="BY1104" s="24" t="str">
        <f t="shared" si="1314"/>
        <v>P5</v>
      </c>
      <c r="BZ1104" s="25">
        <f t="shared" si="1244"/>
        <v>-1</v>
      </c>
      <c r="CA1104" s="24"/>
      <c r="CB1104" s="24"/>
      <c r="CC1104" s="20">
        <f>IF(BY1104="-","-",_xlfn.XLOOKUP(BY1104,ABNT5101!$B$4:$B$9,ABNT5101!$C$4:$C$9))</f>
        <v>5</v>
      </c>
      <c r="CD1104" s="24">
        <f>IF(BY1104="-","-",_xlfn.XLOOKUP(BY1104,ABNT5101!$B$4:$B$9,ABNT5101!$D$4:$D$9))</f>
        <v>1</v>
      </c>
      <c r="CE1104" s="20" t="str">
        <f t="shared" si="1245"/>
        <v>NÃO ATENDE</v>
      </c>
      <c r="CF1104" s="20" t="str">
        <f t="shared" si="1246"/>
        <v>NÃO ATENDE</v>
      </c>
      <c r="CG1104" s="20" t="str">
        <f t="shared" si="1040"/>
        <v>NÃO ATENDE</v>
      </c>
      <c r="CH1104" s="26" t="e">
        <f>_xlfn.XLOOKUP(CI1104,'Banco de dados'!$B:$B,'Banco de dados'!$D:$D)</f>
        <v>#N/A</v>
      </c>
      <c r="CI1104" s="27"/>
      <c r="CJ1104" s="26" t="e">
        <f>_xlfn.XLOOKUP(CI1104,'Banco de dados'!$B:$B,'Banco de dados'!$E:$E)</f>
        <v>#N/A</v>
      </c>
      <c r="CK1104" s="26"/>
      <c r="CL1104" s="26" t="e">
        <f>IF(CK1104="-","-",_xlfn.XLOOKUP(CK1104,'Banco de dados'!$B:$B,'Banco de dados'!$E:$E))</f>
        <v>#N/A</v>
      </c>
      <c r="CM1104" s="28">
        <f t="shared" si="1305"/>
        <v>1</v>
      </c>
      <c r="CN1104" s="26" t="e">
        <f>_xlfn.XLOOKUP(CI1104,'Banco de dados'!$B:$B,'Banco de dados'!$H:$H)</f>
        <v>#N/A</v>
      </c>
      <c r="CO1104" s="26" t="e">
        <f t="array" aca="1" ref="CO1104" ca="1">_xludf.XLOOKUP(CK1104,'Banco de dados'!$B:$B,'Banco de dados'!$H:$H)</f>
        <v>#NAME?</v>
      </c>
      <c r="CP1104" s="26" t="e">
        <f t="array" aca="1" ref="CP1104" ca="1">_xludf.XLOOKUP(CI1104,'Banco de dados'!$B:$B,'Banco de dados'!$F:$F)</f>
        <v>#NAME?</v>
      </c>
      <c r="CQ1104" s="26" t="e">
        <f t="array" aca="1" ref="CQ1104" ca="1">_xludf.XLOOKUP(CK1104,'Banco de dados'!$B:$B,'Banco de dados'!$F:$F)</f>
        <v>#NAME?</v>
      </c>
      <c r="CR1104" s="27">
        <v>0</v>
      </c>
      <c r="CS1104" s="27">
        <v>8</v>
      </c>
      <c r="CT1104" s="26" t="str">
        <f>IF(AG1104=0.5,"Suporte",IF(AND(AG1104&gt;='Braços de IP'!$B$9,AG1104&lt;='Braços de IP'!$D$9),'Braços de IP'!$E$9,IF(AND(AG1104&gt;='Braços de IP'!$B$10,AG1104&lt;='Braços de IP'!$D$10),'Braços de IP'!$E$10,IF(AND(AG1104&gt;='Braços de IP'!$B$11,AG1104&lt;='Braços de IP'!$D$11),'Braços de IP'!$E$11,IF(AND(AG1104&gt;='Braços de IP'!$B$12,AG1104&lt;='Braços de IP'!$D$12),'Braços de IP'!$E$12,IF(AND(AG1104&gt;='Braços de IP'!$B$13,AG1104&lt;='Braços de IP'!$D$13),'Braços de IP'!$E$13,IF(AND(AG1104&gt;='Braços de IP'!$B$14,AG1104&lt;='Braços de IP'!$D$14),'Braços de IP'!$E$14,"ERRO")))))))</f>
        <v>Médio II</v>
      </c>
      <c r="CU1104" s="27"/>
      <c r="CV1104" s="26" t="str">
        <f>IF($CU1104="","",VLOOKUP($CU1104,'Braços de IP'!$E$9:$I$15,2,0))</f>
        <v/>
      </c>
      <c r="CW1104" s="29" t="str">
        <f>IF($CU1104="","",VLOOKUP($CU1104,'Braços de IP'!$E$9:$I$15,5,0))</f>
        <v/>
      </c>
      <c r="CX1104" s="26"/>
      <c r="CY1104" s="26"/>
      <c r="CZ1104" s="26"/>
      <c r="DA1104" s="26"/>
      <c r="DB1104" s="26"/>
      <c r="DC1104" s="26"/>
      <c r="DD1104" s="30" t="e">
        <f t="shared" si="1306"/>
        <v>#N/A</v>
      </c>
      <c r="DE1104" s="31">
        <f t="shared" si="1307"/>
        <v>186</v>
      </c>
      <c r="DF1104" s="30" t="e">
        <f t="shared" si="1308"/>
        <v>#N/A</v>
      </c>
      <c r="DG1104" s="32" t="e">
        <f t="shared" si="1309"/>
        <v>#N/A</v>
      </c>
      <c r="DH1104" s="33"/>
      <c r="DI1104" s="34"/>
      <c r="DJ1104" s="35"/>
      <c r="DK1104" s="16" t="s">
        <v>144</v>
      </c>
      <c r="DL1104" s="16"/>
      <c r="DN1104" s="36" t="e">
        <f t="shared" si="1310"/>
        <v>#VALUE!</v>
      </c>
    </row>
    <row r="1105" spans="1:124" ht="15.75" customHeight="1" x14ac:dyDescent="0.25">
      <c r="B1105" s="16">
        <v>281</v>
      </c>
      <c r="C1105" s="16" t="s">
        <v>146</v>
      </c>
      <c r="D1105" s="16" t="s">
        <v>762</v>
      </c>
      <c r="E1105" s="16">
        <v>-8.1201030000000003</v>
      </c>
      <c r="F1105" s="16">
        <v>-34.898015999999998</v>
      </c>
      <c r="G1105" s="16" t="s">
        <v>209</v>
      </c>
      <c r="H1105" s="17" t="s">
        <v>136</v>
      </c>
      <c r="I1105" s="16" t="s">
        <v>149</v>
      </c>
      <c r="J1105" s="17" t="s">
        <v>137</v>
      </c>
      <c r="K1105" s="16">
        <v>186</v>
      </c>
      <c r="L1105" s="17" t="s">
        <v>138</v>
      </c>
      <c r="M1105" s="17">
        <v>0</v>
      </c>
      <c r="N1105" s="16">
        <f t="shared" si="1301"/>
        <v>372</v>
      </c>
      <c r="O1105" s="17">
        <v>1</v>
      </c>
      <c r="P1105" s="17">
        <v>3.89</v>
      </c>
      <c r="Q1105" s="17">
        <v>8.9</v>
      </c>
      <c r="R1105" s="16"/>
      <c r="S1105" s="16"/>
      <c r="T1105" s="16">
        <v>9.25</v>
      </c>
      <c r="U1105" s="17">
        <v>3.68</v>
      </c>
      <c r="V1105" s="17">
        <v>1.59</v>
      </c>
      <c r="W1105" s="17">
        <v>0</v>
      </c>
      <c r="X1105" s="17">
        <v>0</v>
      </c>
      <c r="Y1105" s="17">
        <v>0</v>
      </c>
      <c r="Z1105" s="17">
        <v>0</v>
      </c>
      <c r="AA1105" s="17" t="s">
        <v>298</v>
      </c>
      <c r="AB1105" s="17" t="s">
        <v>759</v>
      </c>
      <c r="AC1105" s="17">
        <v>40.880000000000003</v>
      </c>
      <c r="AD1105" s="17">
        <v>9.74</v>
      </c>
      <c r="AE1105" s="17">
        <v>1</v>
      </c>
      <c r="AF1105" s="17">
        <v>0.97</v>
      </c>
      <c r="AG1105" s="17">
        <v>2.34</v>
      </c>
      <c r="AH1105" s="17">
        <f t="shared" si="1283"/>
        <v>1.3699999999999999</v>
      </c>
      <c r="AI1105" s="17" t="s">
        <v>136</v>
      </c>
      <c r="AJ1105" s="17" t="s">
        <v>136</v>
      </c>
      <c r="AK1105" s="17" t="s">
        <v>141</v>
      </c>
      <c r="AL1105" s="17">
        <f t="shared" si="1302"/>
        <v>2</v>
      </c>
      <c r="AM1105" s="17">
        <v>0</v>
      </c>
      <c r="AN1105" s="17"/>
      <c r="AO1105" s="17">
        <v>0</v>
      </c>
      <c r="AP1105" s="17">
        <v>0</v>
      </c>
      <c r="AQ1105" s="17">
        <v>0</v>
      </c>
      <c r="AR1105" s="17" t="s">
        <v>136</v>
      </c>
      <c r="AS1105" s="19">
        <f t="shared" si="1233"/>
        <v>0</v>
      </c>
      <c r="AT1105" s="19"/>
      <c r="AU1105" s="19">
        <f>VLOOKUP(G1105,ABNT5101!$I$3:$J$9,2)</f>
        <v>30</v>
      </c>
      <c r="AV1105" s="19">
        <f>VLOOKUP(G1105,ABNT5101!$I$3:$M$9,5)</f>
        <v>0.38</v>
      </c>
      <c r="AW1105" s="17" t="str">
        <f>_xlfn.XLOOKUP(G1105,ABNT5101!I:I,ABNT5101!L:L)</f>
        <v>-</v>
      </c>
      <c r="AX1105" s="17">
        <f>_xlfn.XLOOKUP(G1105,ABNT5101!$I:$I,ABNT5101!M:M)</f>
        <v>0.38</v>
      </c>
      <c r="AY1105" s="17" t="str">
        <f>_xlfn.XLOOKUP(G1105,ABNT5101!$I:$I,ABNT5101!N:N)</f>
        <v>-</v>
      </c>
      <c r="AZ1105" s="17">
        <f>_xlfn.XLOOKUP(G1105,ABNT5101!$I:$I,ABNT5101!O:O)</f>
        <v>14</v>
      </c>
      <c r="BA1105" s="20" t="str">
        <f t="shared" si="1234"/>
        <v>NÃO ATENDE</v>
      </c>
      <c r="BB1105" s="21">
        <f t="shared" ref="BB1105:BC1105" si="1343">BE1105/AU1105-1</f>
        <v>-1</v>
      </c>
      <c r="BC1105" s="21">
        <f t="shared" si="1343"/>
        <v>-1</v>
      </c>
      <c r="BD1105" s="21" t="str">
        <f t="shared" si="1236"/>
        <v>-</v>
      </c>
      <c r="BE1105" s="22"/>
      <c r="BF1105" s="22"/>
      <c r="BG1105" s="22"/>
      <c r="BH1105" s="22"/>
      <c r="BI1105" s="23"/>
      <c r="BJ1105" s="22"/>
      <c r="BK1105" s="20" t="str">
        <f t="shared" si="1237"/>
        <v>NÃO ATENDE</v>
      </c>
      <c r="BL1105" s="20" t="str">
        <f t="shared" si="1238"/>
        <v>NÃO ATENDE</v>
      </c>
      <c r="BM1105" s="20" t="str">
        <f t="shared" si="1239"/>
        <v>NÃO ATENDE</v>
      </c>
      <c r="BN1105" s="20" t="str">
        <f t="shared" si="1240"/>
        <v>ATENDE</v>
      </c>
      <c r="BO1105" s="24" t="str">
        <f t="shared" si="1241"/>
        <v>C1</v>
      </c>
      <c r="BP1105" s="24" t="str">
        <f t="shared" si="1304"/>
        <v>P5</v>
      </c>
      <c r="BQ1105" s="25">
        <f t="shared" si="1060"/>
        <v>-1</v>
      </c>
      <c r="BR1105" s="22"/>
      <c r="BS1105" s="22"/>
      <c r="BT1105" s="24">
        <f>IF(BP1105="-","-",_xlfn.XLOOKUP(BP1105,ABNT5101!$B$4:$B$9,ABNT5101!$C$4:$C$9))</f>
        <v>5</v>
      </c>
      <c r="BU1105" s="24">
        <f>IF(BP1105="-","-",_xlfn.XLOOKUP(BP1105,ABNT5101!$B$4:$B$9,ABNT5101!$D$4:$D$9))</f>
        <v>1</v>
      </c>
      <c r="BV1105" s="20" t="str">
        <f t="shared" si="1242"/>
        <v>NÃO ATENDE</v>
      </c>
      <c r="BW1105" s="20" t="str">
        <f t="shared" si="1061"/>
        <v>NÃO ATENDE</v>
      </c>
      <c r="BX1105" s="20" t="str">
        <f t="shared" si="1243"/>
        <v>NÃO ATENDE</v>
      </c>
      <c r="BY1105" s="24" t="str">
        <f t="shared" si="1314"/>
        <v>P5</v>
      </c>
      <c r="BZ1105" s="25">
        <f t="shared" si="1244"/>
        <v>-1</v>
      </c>
      <c r="CA1105" s="24"/>
      <c r="CB1105" s="24"/>
      <c r="CC1105" s="20">
        <f>IF(BY1105="-","-",_xlfn.XLOOKUP(BY1105,ABNT5101!$B$4:$B$9,ABNT5101!$C$4:$C$9))</f>
        <v>5</v>
      </c>
      <c r="CD1105" s="24">
        <f>IF(BY1105="-","-",_xlfn.XLOOKUP(BY1105,ABNT5101!$B$4:$B$9,ABNT5101!$D$4:$D$9))</f>
        <v>1</v>
      </c>
      <c r="CE1105" s="20" t="str">
        <f t="shared" si="1245"/>
        <v>NÃO ATENDE</v>
      </c>
      <c r="CF1105" s="20" t="str">
        <f t="shared" si="1246"/>
        <v>NÃO ATENDE</v>
      </c>
      <c r="CG1105" s="20" t="str">
        <f t="shared" si="1040"/>
        <v>NÃO ATENDE</v>
      </c>
      <c r="CH1105" s="26" t="e">
        <f>_xlfn.XLOOKUP(CI1105,'Banco de dados'!$B:$B,'Banco de dados'!$D:$D)</f>
        <v>#N/A</v>
      </c>
      <c r="CI1105" s="27"/>
      <c r="CJ1105" s="26" t="e">
        <f>_xlfn.XLOOKUP(CI1105,'Banco de dados'!$B:$B,'Banco de dados'!$E:$E)</f>
        <v>#N/A</v>
      </c>
      <c r="CK1105" s="26"/>
      <c r="CL1105" s="26" t="e">
        <f>IF(CK1105="-","-",_xlfn.XLOOKUP(CK1105,'Banco de dados'!$B:$B,'Banco de dados'!$E:$E))</f>
        <v>#N/A</v>
      </c>
      <c r="CM1105" s="28">
        <f t="shared" si="1305"/>
        <v>1</v>
      </c>
      <c r="CN1105" s="26" t="e">
        <f>_xlfn.XLOOKUP(CI1105,'Banco de dados'!$B:$B,'Banco de dados'!$H:$H)</f>
        <v>#N/A</v>
      </c>
      <c r="CO1105" s="26" t="e">
        <f t="array" aca="1" ref="CO1105" ca="1">_xludf.XLOOKUP(CK1105,'Banco de dados'!$B:$B,'Banco de dados'!$H:$H)</f>
        <v>#NAME?</v>
      </c>
      <c r="CP1105" s="26" t="e">
        <f t="array" aca="1" ref="CP1105" ca="1">_xludf.XLOOKUP(CI1105,'Banco de dados'!$B:$B,'Banco de dados'!$F:$F)</f>
        <v>#NAME?</v>
      </c>
      <c r="CQ1105" s="26" t="e">
        <f t="array" aca="1" ref="CQ1105" ca="1">_xludf.XLOOKUP(CK1105,'Banco de dados'!$B:$B,'Banco de dados'!$F:$F)</f>
        <v>#NAME?</v>
      </c>
      <c r="CR1105" s="27">
        <v>0</v>
      </c>
      <c r="CS1105" s="27">
        <v>2</v>
      </c>
      <c r="CT1105" s="26" t="str">
        <f>IF(AG1105=0.5,"Suporte",IF(AND(AG1105&gt;='Braços de IP'!$B$9,AG1105&lt;='Braços de IP'!$D$9),'Braços de IP'!$E$9,IF(AND(AG1105&gt;='Braços de IP'!$B$10,AG1105&lt;='Braços de IP'!$D$10),'Braços de IP'!$E$10,IF(AND(AG1105&gt;='Braços de IP'!$B$11,AG1105&lt;='Braços de IP'!$D$11),'Braços de IP'!$E$11,IF(AND(AG1105&gt;='Braços de IP'!$B$12,AG1105&lt;='Braços de IP'!$D$12),'Braços de IP'!$E$12,IF(AND(AG1105&gt;='Braços de IP'!$B$13,AG1105&lt;='Braços de IP'!$D$13),'Braços de IP'!$E$13,IF(AND(AG1105&gt;='Braços de IP'!$B$14,AG1105&lt;='Braços de IP'!$D$14),'Braços de IP'!$E$14,"ERRO")))))))</f>
        <v>Médio II</v>
      </c>
      <c r="CU1105" s="27"/>
      <c r="CV1105" s="26" t="str">
        <f>IF($CU1105="","",VLOOKUP($CU1105,'Braços de IP'!$E$9:$I$15,2,0))</f>
        <v/>
      </c>
      <c r="CW1105" s="29" t="str">
        <f>IF($CU1105="","",VLOOKUP($CU1105,'Braços de IP'!$E$9:$I$15,5,0))</f>
        <v/>
      </c>
      <c r="CX1105" s="26"/>
      <c r="CY1105" s="26"/>
      <c r="CZ1105" s="26"/>
      <c r="DA1105" s="26"/>
      <c r="DB1105" s="26"/>
      <c r="DC1105" s="26"/>
      <c r="DD1105" s="30" t="e">
        <f t="shared" si="1306"/>
        <v>#N/A</v>
      </c>
      <c r="DE1105" s="31">
        <f t="shared" si="1307"/>
        <v>186</v>
      </c>
      <c r="DF1105" s="30" t="e">
        <f t="shared" si="1308"/>
        <v>#N/A</v>
      </c>
      <c r="DG1105" s="32" t="e">
        <f t="shared" si="1309"/>
        <v>#N/A</v>
      </c>
      <c r="DH1105" s="33"/>
      <c r="DI1105" s="34"/>
      <c r="DJ1105" s="35"/>
      <c r="DK1105" s="16" t="s">
        <v>144</v>
      </c>
      <c r="DL1105" s="16"/>
      <c r="DN1105" s="36" t="e">
        <f t="shared" si="1310"/>
        <v>#VALUE!</v>
      </c>
    </row>
    <row r="1106" spans="1:124" ht="15.75" customHeight="1" x14ac:dyDescent="0.25">
      <c r="B1106" s="16">
        <v>282</v>
      </c>
      <c r="C1106" s="16" t="s">
        <v>146</v>
      </c>
      <c r="D1106" s="16" t="s">
        <v>766</v>
      </c>
      <c r="E1106" s="16">
        <v>-8.0816820000000007</v>
      </c>
      <c r="F1106" s="16">
        <v>-34.940063000000002</v>
      </c>
      <c r="G1106" s="16" t="s">
        <v>153</v>
      </c>
      <c r="H1106" s="17" t="s">
        <v>136</v>
      </c>
      <c r="I1106" s="16" t="s">
        <v>149</v>
      </c>
      <c r="J1106" s="17" t="s">
        <v>137</v>
      </c>
      <c r="K1106" s="16">
        <v>96</v>
      </c>
      <c r="L1106" s="17" t="s">
        <v>138</v>
      </c>
      <c r="M1106" s="17">
        <v>0</v>
      </c>
      <c r="N1106" s="16">
        <f t="shared" si="1301"/>
        <v>192</v>
      </c>
      <c r="O1106" s="17">
        <v>1</v>
      </c>
      <c r="P1106" s="17">
        <v>5.38</v>
      </c>
      <c r="Q1106" s="17">
        <v>7.82</v>
      </c>
      <c r="R1106" s="16"/>
      <c r="S1106" s="16"/>
      <c r="T1106" s="16">
        <v>0</v>
      </c>
      <c r="U1106" s="17">
        <v>1.64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 t="s">
        <v>139</v>
      </c>
      <c r="AB1106" s="17" t="s">
        <v>140</v>
      </c>
      <c r="AC1106" s="17">
        <v>24.45</v>
      </c>
      <c r="AD1106" s="17">
        <v>8.5500000000000007</v>
      </c>
      <c r="AE1106" s="17">
        <v>1</v>
      </c>
      <c r="AF1106" s="17">
        <v>3.56</v>
      </c>
      <c r="AG1106" s="17">
        <v>2.77</v>
      </c>
      <c r="AH1106" s="17">
        <f t="shared" si="1283"/>
        <v>-0.79</v>
      </c>
      <c r="AI1106" s="17" t="s">
        <v>136</v>
      </c>
      <c r="AJ1106" s="17" t="s">
        <v>136</v>
      </c>
      <c r="AK1106" s="17" t="s">
        <v>141</v>
      </c>
      <c r="AL1106" s="17">
        <f t="shared" si="1302"/>
        <v>2</v>
      </c>
      <c r="AM1106" s="17">
        <v>0</v>
      </c>
      <c r="AN1106" s="17"/>
      <c r="AO1106" s="17">
        <v>0</v>
      </c>
      <c r="AP1106" s="17">
        <v>0</v>
      </c>
      <c r="AQ1106" s="17">
        <v>0</v>
      </c>
      <c r="AR1106" s="17" t="s">
        <v>136</v>
      </c>
      <c r="AS1106" s="19">
        <f t="shared" si="1233"/>
        <v>0</v>
      </c>
      <c r="AT1106" s="19"/>
      <c r="AU1106" s="19">
        <f>VLOOKUP(G1106,ABNT5101!$I$3:$J$9,2)</f>
        <v>15</v>
      </c>
      <c r="AV1106" s="19">
        <f>VLOOKUP(G1106,ABNT5101!$I$3:$M$9,5)</f>
        <v>0.18</v>
      </c>
      <c r="AW1106" s="17" t="str">
        <f>_xlfn.XLOOKUP(G1106,ABNT5101!I:I,ABNT5101!L:L)</f>
        <v>-</v>
      </c>
      <c r="AX1106" s="17">
        <f>_xlfn.XLOOKUP(G1106,ABNT5101!$I:$I,ABNT5101!M:M)</f>
        <v>0.18</v>
      </c>
      <c r="AY1106" s="17" t="str">
        <f>_xlfn.XLOOKUP(G1106,ABNT5101!$I:$I,ABNT5101!N:N)</f>
        <v>-</v>
      </c>
      <c r="AZ1106" s="17">
        <f>_xlfn.XLOOKUP(G1106,ABNT5101!$I:$I,ABNT5101!O:O)</f>
        <v>15</v>
      </c>
      <c r="BA1106" s="20" t="str">
        <f t="shared" si="1234"/>
        <v>ATENDE</v>
      </c>
      <c r="BB1106" s="21">
        <f t="shared" ref="BB1106:BC1106" si="1344">BE1106/AU1106-1</f>
        <v>0.21799999999999997</v>
      </c>
      <c r="BC1106" s="21">
        <f t="shared" si="1344"/>
        <v>2.2222222222222223</v>
      </c>
      <c r="BD1106" s="21" t="str">
        <f t="shared" si="1236"/>
        <v>-</v>
      </c>
      <c r="BE1106" s="49">
        <v>18.27</v>
      </c>
      <c r="BF1106" s="49">
        <v>0.57999999999999996</v>
      </c>
      <c r="BG1106" s="22"/>
      <c r="BH1106" s="22"/>
      <c r="BI1106" s="23"/>
      <c r="BJ1106" s="22"/>
      <c r="BK1106" s="20" t="str">
        <f t="shared" si="1237"/>
        <v>ATENDE</v>
      </c>
      <c r="BL1106" s="20" t="str">
        <f t="shared" si="1238"/>
        <v>ATENDE</v>
      </c>
      <c r="BM1106" s="20" t="str">
        <f t="shared" si="1239"/>
        <v>ATENDE</v>
      </c>
      <c r="BN1106" s="20" t="str">
        <f t="shared" si="1240"/>
        <v>ATENDE</v>
      </c>
      <c r="BO1106" s="24" t="str">
        <f t="shared" si="1241"/>
        <v>C3</v>
      </c>
      <c r="BP1106" s="24" t="str">
        <f t="shared" si="1304"/>
        <v>P5</v>
      </c>
      <c r="BQ1106" s="25">
        <f t="shared" si="1060"/>
        <v>2.2920000000000003</v>
      </c>
      <c r="BR1106" s="22">
        <v>16.46</v>
      </c>
      <c r="BS1106" s="22">
        <v>10.43</v>
      </c>
      <c r="BT1106" s="24">
        <f>IF(BP1106="-","-",_xlfn.XLOOKUP(BP1106,ABNT5101!$B$4:$B$9,ABNT5101!$C$4:$C$9))</f>
        <v>5</v>
      </c>
      <c r="BU1106" s="24">
        <f>IF(BP1106="-","-",_xlfn.XLOOKUP(BP1106,ABNT5101!$B$4:$B$9,ABNT5101!$D$4:$D$9))</f>
        <v>1</v>
      </c>
      <c r="BV1106" s="20" t="str">
        <f t="shared" si="1242"/>
        <v>ATENDE</v>
      </c>
      <c r="BW1106" s="20" t="str">
        <f t="shared" si="1061"/>
        <v>ATENDE</v>
      </c>
      <c r="BX1106" s="20" t="str">
        <f t="shared" si="1243"/>
        <v>ATENDE</v>
      </c>
      <c r="BY1106" s="24" t="str">
        <f t="shared" si="1314"/>
        <v>P5</v>
      </c>
      <c r="BZ1106" s="25">
        <f t="shared" si="1244"/>
        <v>0.9780000000000002</v>
      </c>
      <c r="CA1106" s="24">
        <v>9.89</v>
      </c>
      <c r="CB1106" s="24">
        <v>6.72</v>
      </c>
      <c r="CC1106" s="20">
        <f>IF(BY1106="-","-",_xlfn.XLOOKUP(BY1106,ABNT5101!$B$4:$B$9,ABNT5101!$C$4:$C$9))</f>
        <v>5</v>
      </c>
      <c r="CD1106" s="24">
        <f>IF(BY1106="-","-",_xlfn.XLOOKUP(BY1106,ABNT5101!$B$4:$B$9,ABNT5101!$D$4:$D$9))</f>
        <v>1</v>
      </c>
      <c r="CE1106" s="20" t="str">
        <f t="shared" si="1245"/>
        <v>ATENDE</v>
      </c>
      <c r="CF1106" s="20" t="str">
        <f t="shared" si="1246"/>
        <v>ATENDE</v>
      </c>
      <c r="CG1106" s="20" t="str">
        <f t="shared" si="1040"/>
        <v>ATENDE</v>
      </c>
      <c r="CH1106" s="26" t="str">
        <f>_xlfn.XLOOKUP(CI1106,'Banco de dados'!$B:$B,'Banco de dados'!$D:$D)</f>
        <v>LEDSTAR</v>
      </c>
      <c r="CI1106" s="50" t="s">
        <v>242</v>
      </c>
      <c r="CJ1106" s="26" t="str">
        <f>_xlfn.XLOOKUP(CI1106,'Banco de dados'!$B:$B,'Banco de dados'!$E:$E)</f>
        <v>LUM LED SL VT 9.1 65W</v>
      </c>
      <c r="CK1106" s="26"/>
      <c r="CL1106" s="26" t="e">
        <f>IF(CK1106="-","-",_xlfn.XLOOKUP(CK1106,'Banco de dados'!$B:$B,'Banco de dados'!$E:$E))</f>
        <v>#N/A</v>
      </c>
      <c r="CM1106" s="28">
        <f t="shared" si="1305"/>
        <v>1</v>
      </c>
      <c r="CN1106" s="26">
        <f>_xlfn.XLOOKUP(CI1106,'Banco de dados'!$B:$B,'Banco de dados'!$H:$H)</f>
        <v>65</v>
      </c>
      <c r="CO1106" s="26" t="e">
        <f t="array" aca="1" ref="CO1106" ca="1">_xludf.XLOOKUP(CK1106,'Banco de dados'!$B:$B,'Banco de dados'!$H:$H)</f>
        <v>#NAME?</v>
      </c>
      <c r="CP1106" s="26" t="e">
        <f t="array" aca="1" ref="CP1106" ca="1">_xludf.XLOOKUP(CI1106,'Banco de dados'!$B:$B,'Banco de dados'!$F:$F)</f>
        <v>#NAME?</v>
      </c>
      <c r="CQ1106" s="26" t="e">
        <f t="array" aca="1" ref="CQ1106" ca="1">_xludf.XLOOKUP(CK1106,'Banco de dados'!$B:$B,'Banco de dados'!$F:$F)</f>
        <v>#NAME?</v>
      </c>
      <c r="CR1106" s="27">
        <v>0</v>
      </c>
      <c r="CS1106" s="27"/>
      <c r="CT1106" s="26" t="str">
        <f>IF(AG1106=0.5,"Suporte",IF(AND(AG1106&gt;='Braços de IP'!$B$9,AG1106&lt;='Braços de IP'!$D$9),'Braços de IP'!$E$9,IF(AND(AG1106&gt;='Braços de IP'!$B$10,AG1106&lt;='Braços de IP'!$D$10),'Braços de IP'!$E$10,IF(AND(AG1106&gt;='Braços de IP'!$B$11,AG1106&lt;='Braços de IP'!$D$11),'Braços de IP'!$E$11,IF(AND(AG1106&gt;='Braços de IP'!$B$12,AG1106&lt;='Braços de IP'!$D$12),'Braços de IP'!$E$12,IF(AND(AG1106&gt;='Braços de IP'!$B$13,AG1106&lt;='Braços de IP'!$D$13),'Braços de IP'!$E$13,IF(AND(AG1106&gt;='Braços de IP'!$B$14,AG1106&lt;='Braços de IP'!$D$14),'Braços de IP'!$E$14,"ERRO")))))))</f>
        <v>Longo I</v>
      </c>
      <c r="CU1106" s="27"/>
      <c r="CV1106" s="26" t="str">
        <f>IF($CU1106="","",VLOOKUP($CU1106,'Braços de IP'!$E$9:$I$15,2,0))</f>
        <v/>
      </c>
      <c r="CW1106" s="29" t="str">
        <f>IF($CU1106="","",VLOOKUP($CU1106,'Braços de IP'!$E$9:$I$15,5,0))</f>
        <v/>
      </c>
      <c r="CX1106" s="26"/>
      <c r="CY1106" s="26"/>
      <c r="CZ1106" s="26"/>
      <c r="DA1106" s="26"/>
      <c r="DB1106" s="26"/>
      <c r="DC1106" s="26"/>
      <c r="DD1106" s="30">
        <f t="shared" si="1306"/>
        <v>65</v>
      </c>
      <c r="DE1106" s="31">
        <f t="shared" si="1307"/>
        <v>96</v>
      </c>
      <c r="DF1106" s="30">
        <f t="shared" si="1308"/>
        <v>161</v>
      </c>
      <c r="DG1106" s="32">
        <f t="shared" si="1309"/>
        <v>0.32291666666666663</v>
      </c>
      <c r="DH1106" s="33"/>
      <c r="DI1106" s="34"/>
      <c r="DJ1106" s="35"/>
      <c r="DK1106" s="16" t="s">
        <v>144</v>
      </c>
      <c r="DL1106" s="16"/>
      <c r="DN1106" s="36" t="e">
        <f t="shared" si="1310"/>
        <v>#VALUE!</v>
      </c>
    </row>
    <row r="1107" spans="1:124" ht="15.75" customHeight="1" x14ac:dyDescent="0.25">
      <c r="B1107" s="16">
        <v>282</v>
      </c>
      <c r="C1107" s="16" t="s">
        <v>146</v>
      </c>
      <c r="D1107" s="16" t="s">
        <v>766</v>
      </c>
      <c r="E1107" s="16">
        <v>-8.0816820000000007</v>
      </c>
      <c r="F1107" s="16">
        <v>-34.940063000000002</v>
      </c>
      <c r="G1107" s="16" t="s">
        <v>153</v>
      </c>
      <c r="H1107" s="17" t="s">
        <v>136</v>
      </c>
      <c r="I1107" s="16" t="s">
        <v>149</v>
      </c>
      <c r="J1107" s="17" t="s">
        <v>137</v>
      </c>
      <c r="K1107" s="16">
        <v>96</v>
      </c>
      <c r="L1107" s="17" t="s">
        <v>138</v>
      </c>
      <c r="M1107" s="17">
        <v>0</v>
      </c>
      <c r="N1107" s="16">
        <f t="shared" si="1301"/>
        <v>192</v>
      </c>
      <c r="O1107" s="17">
        <v>1</v>
      </c>
      <c r="P1107" s="17">
        <v>5.38</v>
      </c>
      <c r="Q1107" s="17">
        <v>7.82</v>
      </c>
      <c r="R1107" s="16"/>
      <c r="S1107" s="16"/>
      <c r="T1107" s="16">
        <v>0</v>
      </c>
      <c r="U1107" s="17">
        <v>1.64</v>
      </c>
      <c r="V1107" s="17">
        <v>0</v>
      </c>
      <c r="W1107" s="17">
        <v>0</v>
      </c>
      <c r="X1107" s="17">
        <v>0</v>
      </c>
      <c r="Y1107" s="17">
        <v>0</v>
      </c>
      <c r="Z1107" s="17">
        <v>0</v>
      </c>
      <c r="AA1107" s="17" t="s">
        <v>139</v>
      </c>
      <c r="AB1107" s="17" t="s">
        <v>140</v>
      </c>
      <c r="AC1107" s="17">
        <v>24.45</v>
      </c>
      <c r="AD1107" s="17">
        <v>8.5500000000000007</v>
      </c>
      <c r="AE1107" s="17">
        <v>1</v>
      </c>
      <c r="AF1107" s="17">
        <v>3.56</v>
      </c>
      <c r="AG1107" s="17">
        <v>2.77</v>
      </c>
      <c r="AH1107" s="17">
        <f t="shared" si="1283"/>
        <v>-0.79</v>
      </c>
      <c r="AI1107" s="17" t="s">
        <v>136</v>
      </c>
      <c r="AJ1107" s="17" t="s">
        <v>136</v>
      </c>
      <c r="AK1107" s="17" t="s">
        <v>141</v>
      </c>
      <c r="AL1107" s="17">
        <f t="shared" si="1302"/>
        <v>2</v>
      </c>
      <c r="AM1107" s="17">
        <v>0</v>
      </c>
      <c r="AN1107" s="17"/>
      <c r="AO1107" s="17">
        <v>0</v>
      </c>
      <c r="AP1107" s="17">
        <v>0</v>
      </c>
      <c r="AQ1107" s="17">
        <v>0</v>
      </c>
      <c r="AR1107" s="17" t="s">
        <v>136</v>
      </c>
      <c r="AS1107" s="19">
        <f t="shared" si="1233"/>
        <v>0</v>
      </c>
      <c r="AT1107" s="19"/>
      <c r="AU1107" s="19">
        <f>VLOOKUP(G1107,ABNT5101!$I$3:$J$9,2)</f>
        <v>15</v>
      </c>
      <c r="AV1107" s="19">
        <f>VLOOKUP(G1107,ABNT5101!$I$3:$M$9,5)</f>
        <v>0.18</v>
      </c>
      <c r="AW1107" s="17" t="str">
        <f>_xlfn.XLOOKUP(G1107,ABNT5101!I:I,ABNT5101!L:L)</f>
        <v>-</v>
      </c>
      <c r="AX1107" s="17">
        <f>_xlfn.XLOOKUP(G1107,ABNT5101!$I:$I,ABNT5101!M:M)</f>
        <v>0.18</v>
      </c>
      <c r="AY1107" s="17" t="str">
        <f>_xlfn.XLOOKUP(G1107,ABNT5101!$I:$I,ABNT5101!N:N)</f>
        <v>-</v>
      </c>
      <c r="AZ1107" s="17">
        <f>_xlfn.XLOOKUP(G1107,ABNT5101!$I:$I,ABNT5101!O:O)</f>
        <v>15</v>
      </c>
      <c r="BA1107" s="20" t="str">
        <f t="shared" si="1234"/>
        <v>ATENDE</v>
      </c>
      <c r="BB1107" s="21">
        <f t="shared" ref="BB1107:BC1107" si="1345">BE1107/AU1107-1</f>
        <v>8.7333333333333263E-2</v>
      </c>
      <c r="BC1107" s="21">
        <f t="shared" si="1345"/>
        <v>3.2777777777777777</v>
      </c>
      <c r="BD1107" s="21" t="str">
        <f t="shared" si="1236"/>
        <v>-</v>
      </c>
      <c r="BE1107" s="49">
        <v>16.309999999999999</v>
      </c>
      <c r="BF1107" s="49">
        <v>0.77</v>
      </c>
      <c r="BG1107" s="22"/>
      <c r="BH1107" s="22"/>
      <c r="BI1107" s="23"/>
      <c r="BJ1107" s="22"/>
      <c r="BK1107" s="20" t="str">
        <f t="shared" si="1237"/>
        <v>ATENDE</v>
      </c>
      <c r="BL1107" s="20" t="str">
        <f t="shared" si="1238"/>
        <v>ATENDE</v>
      </c>
      <c r="BM1107" s="20" t="str">
        <f t="shared" si="1239"/>
        <v>ATENDE</v>
      </c>
      <c r="BN1107" s="20" t="str">
        <f t="shared" si="1240"/>
        <v>ATENDE</v>
      </c>
      <c r="BO1107" s="24" t="str">
        <f t="shared" si="1241"/>
        <v>C3</v>
      </c>
      <c r="BP1107" s="24" t="str">
        <f t="shared" si="1304"/>
        <v>P5</v>
      </c>
      <c r="BQ1107" s="25">
        <f t="shared" si="1060"/>
        <v>1.996</v>
      </c>
      <c r="BR1107" s="22">
        <v>14.98</v>
      </c>
      <c r="BS1107" s="22">
        <v>9.19</v>
      </c>
      <c r="BT1107" s="24">
        <f>IF(BP1107="-","-",_xlfn.XLOOKUP(BP1107,ABNT5101!$B$4:$B$9,ABNT5101!$C$4:$C$9))</f>
        <v>5</v>
      </c>
      <c r="BU1107" s="24">
        <f>IF(BP1107="-","-",_xlfn.XLOOKUP(BP1107,ABNT5101!$B$4:$B$9,ABNT5101!$D$4:$D$9))</f>
        <v>1</v>
      </c>
      <c r="BV1107" s="20" t="str">
        <f t="shared" si="1242"/>
        <v>ATENDE</v>
      </c>
      <c r="BW1107" s="20" t="str">
        <f t="shared" si="1061"/>
        <v>ATENDE</v>
      </c>
      <c r="BX1107" s="20" t="str">
        <f t="shared" si="1243"/>
        <v>ATENDE</v>
      </c>
      <c r="BY1107" s="24" t="str">
        <f t="shared" si="1314"/>
        <v>P5</v>
      </c>
      <c r="BZ1107" s="25">
        <f t="shared" si="1244"/>
        <v>0.76600000000000001</v>
      </c>
      <c r="CA1107" s="24">
        <v>8.83</v>
      </c>
      <c r="CB1107" s="24">
        <v>6.97</v>
      </c>
      <c r="CC1107" s="20">
        <f>IF(BY1107="-","-",_xlfn.XLOOKUP(BY1107,ABNT5101!$B$4:$B$9,ABNT5101!$C$4:$C$9))</f>
        <v>5</v>
      </c>
      <c r="CD1107" s="24">
        <f>IF(BY1107="-","-",_xlfn.XLOOKUP(BY1107,ABNT5101!$B$4:$B$9,ABNT5101!$D$4:$D$9))</f>
        <v>1</v>
      </c>
      <c r="CE1107" s="20" t="str">
        <f t="shared" si="1245"/>
        <v>ATENDE</v>
      </c>
      <c r="CF1107" s="20" t="str">
        <f t="shared" si="1246"/>
        <v>ATENDE</v>
      </c>
      <c r="CG1107" s="20" t="str">
        <f t="shared" si="1040"/>
        <v>ATENDE</v>
      </c>
      <c r="CH1107" s="26" t="str">
        <f>_xlfn.XLOOKUP(CI1107,'Banco de dados'!$B:$B,'Banco de dados'!$D:$D)</f>
        <v>SX LIGHTING</v>
      </c>
      <c r="CI1107" s="27" t="s">
        <v>401</v>
      </c>
      <c r="CJ1107" s="26" t="str">
        <f>_xlfn.XLOOKUP(CI1107,'Banco de dados'!$B:$B,'Banco de dados'!$E:$E)</f>
        <v>SXINEVO050K50L12CZF7PHF</v>
      </c>
      <c r="CK1107" s="26"/>
      <c r="CL1107" s="26" t="e">
        <f>IF(CK1107="-","-",_xlfn.XLOOKUP(CK1107,'Banco de dados'!$B:$B,'Banco de dados'!$E:$E))</f>
        <v>#N/A</v>
      </c>
      <c r="CM1107" s="28">
        <f t="shared" si="1305"/>
        <v>1</v>
      </c>
      <c r="CN1107" s="26">
        <f>_xlfn.XLOOKUP(CI1107,'Banco de dados'!$B:$B,'Banco de dados'!$H:$H)</f>
        <v>50</v>
      </c>
      <c r="CO1107" s="26" t="e">
        <f t="array" aca="1" ref="CO1107" ca="1">_xludf.XLOOKUP(CK1107,'Banco de dados'!$B:$B,'Banco de dados'!$H:$H)</f>
        <v>#NAME?</v>
      </c>
      <c r="CP1107" s="26" t="e">
        <f t="array" aca="1" ref="CP1107" ca="1">_xludf.XLOOKUP(CI1107,'Banco de dados'!$B:$B,'Banco de dados'!$F:$F)</f>
        <v>#NAME?</v>
      </c>
      <c r="CQ1107" s="26" t="e">
        <f t="array" aca="1" ref="CQ1107" ca="1">_xludf.XLOOKUP(CK1107,'Banco de dados'!$B:$B,'Banco de dados'!$F:$F)</f>
        <v>#NAME?</v>
      </c>
      <c r="CR1107" s="27">
        <v>0</v>
      </c>
      <c r="CS1107" s="27"/>
      <c r="CT1107" s="26" t="str">
        <f>IF(AG1107=0.5,"Suporte",IF(AND(AG1107&gt;='Braços de IP'!$B$9,AG1107&lt;='Braços de IP'!$D$9),'Braços de IP'!$E$9,IF(AND(AG1107&gt;='Braços de IP'!$B$10,AG1107&lt;='Braços de IP'!$D$10),'Braços de IP'!$E$10,IF(AND(AG1107&gt;='Braços de IP'!$B$11,AG1107&lt;='Braços de IP'!$D$11),'Braços de IP'!$E$11,IF(AND(AG1107&gt;='Braços de IP'!$B$12,AG1107&lt;='Braços de IP'!$D$12),'Braços de IP'!$E$12,IF(AND(AG1107&gt;='Braços de IP'!$B$13,AG1107&lt;='Braços de IP'!$D$13),'Braços de IP'!$E$13,IF(AND(AG1107&gt;='Braços de IP'!$B$14,AG1107&lt;='Braços de IP'!$D$14),'Braços de IP'!$E$14,"ERRO")))))))</f>
        <v>Longo I</v>
      </c>
      <c r="CU1107" s="27"/>
      <c r="CV1107" s="26" t="str">
        <f>IF($CU1107="","",VLOOKUP($CU1107,'Braços de IP'!$E$9:$I$15,2,0))</f>
        <v/>
      </c>
      <c r="CW1107" s="29" t="str">
        <f>IF($CU1107="","",VLOOKUP($CU1107,'Braços de IP'!$E$9:$I$15,5,0))</f>
        <v/>
      </c>
      <c r="CX1107" s="26"/>
      <c r="CY1107" s="26"/>
      <c r="CZ1107" s="26"/>
      <c r="DA1107" s="26"/>
      <c r="DB1107" s="26"/>
      <c r="DC1107" s="26"/>
      <c r="DD1107" s="30">
        <f t="shared" si="1306"/>
        <v>50</v>
      </c>
      <c r="DE1107" s="31">
        <f t="shared" si="1307"/>
        <v>96</v>
      </c>
      <c r="DF1107" s="30">
        <f t="shared" si="1308"/>
        <v>146</v>
      </c>
      <c r="DG1107" s="32">
        <f t="shared" si="1309"/>
        <v>0.47916666666666663</v>
      </c>
      <c r="DH1107" s="33"/>
      <c r="DI1107" s="34"/>
      <c r="DJ1107" s="35"/>
      <c r="DK1107" s="16" t="s">
        <v>144</v>
      </c>
      <c r="DL1107" s="16"/>
      <c r="DN1107" s="36" t="e">
        <f t="shared" si="1310"/>
        <v>#VALUE!</v>
      </c>
    </row>
    <row r="1108" spans="1:124" ht="15.75" customHeight="1" x14ac:dyDescent="0.25">
      <c r="B1108" s="16">
        <v>282</v>
      </c>
      <c r="C1108" s="16" t="s">
        <v>146</v>
      </c>
      <c r="D1108" s="16" t="s">
        <v>766</v>
      </c>
      <c r="E1108" s="16">
        <v>-8.0816820000000007</v>
      </c>
      <c r="F1108" s="16">
        <v>-34.940063000000002</v>
      </c>
      <c r="G1108" s="16" t="s">
        <v>153</v>
      </c>
      <c r="H1108" s="17" t="s">
        <v>136</v>
      </c>
      <c r="I1108" s="16" t="s">
        <v>149</v>
      </c>
      <c r="J1108" s="17" t="s">
        <v>137</v>
      </c>
      <c r="K1108" s="16">
        <v>96</v>
      </c>
      <c r="L1108" s="17" t="s">
        <v>138</v>
      </c>
      <c r="M1108" s="17">
        <v>0</v>
      </c>
      <c r="N1108" s="16">
        <f t="shared" si="1301"/>
        <v>192</v>
      </c>
      <c r="O1108" s="17">
        <v>1</v>
      </c>
      <c r="P1108" s="17">
        <v>5.38</v>
      </c>
      <c r="Q1108" s="17">
        <v>7.82</v>
      </c>
      <c r="R1108" s="16"/>
      <c r="S1108" s="16"/>
      <c r="T1108" s="16">
        <v>0</v>
      </c>
      <c r="U1108" s="17">
        <v>1.64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 t="s">
        <v>139</v>
      </c>
      <c r="AB1108" s="17" t="s">
        <v>140</v>
      </c>
      <c r="AC1108" s="17">
        <v>24.45</v>
      </c>
      <c r="AD1108" s="17">
        <v>8.5500000000000007</v>
      </c>
      <c r="AE1108" s="17">
        <v>1</v>
      </c>
      <c r="AF1108" s="17">
        <v>3.56</v>
      </c>
      <c r="AG1108" s="17">
        <v>2.77</v>
      </c>
      <c r="AH1108" s="17">
        <f t="shared" si="1283"/>
        <v>-0.79</v>
      </c>
      <c r="AI1108" s="17" t="s">
        <v>136</v>
      </c>
      <c r="AJ1108" s="17" t="s">
        <v>136</v>
      </c>
      <c r="AK1108" s="17" t="s">
        <v>141</v>
      </c>
      <c r="AL1108" s="17">
        <f t="shared" si="1302"/>
        <v>2</v>
      </c>
      <c r="AM1108" s="17">
        <v>0</v>
      </c>
      <c r="AN1108" s="17"/>
      <c r="AO1108" s="17">
        <v>0</v>
      </c>
      <c r="AP1108" s="17">
        <v>0</v>
      </c>
      <c r="AQ1108" s="17">
        <v>0</v>
      </c>
      <c r="AR1108" s="17" t="s">
        <v>136</v>
      </c>
      <c r="AS1108" s="19">
        <f t="shared" si="1233"/>
        <v>0</v>
      </c>
      <c r="AT1108" s="19"/>
      <c r="AU1108" s="19">
        <f>VLOOKUP(G1108,ABNT5101!$I$3:$J$9,2)</f>
        <v>15</v>
      </c>
      <c r="AV1108" s="19">
        <f>VLOOKUP(G1108,ABNT5101!$I$3:$M$9,5)</f>
        <v>0.18</v>
      </c>
      <c r="AW1108" s="17" t="str">
        <f>_xlfn.XLOOKUP(G1108,ABNT5101!I:I,ABNT5101!L:L)</f>
        <v>-</v>
      </c>
      <c r="AX1108" s="17">
        <f>_xlfn.XLOOKUP(G1108,ABNT5101!$I:$I,ABNT5101!M:M)</f>
        <v>0.18</v>
      </c>
      <c r="AY1108" s="17" t="str">
        <f>_xlfn.XLOOKUP(G1108,ABNT5101!$I:$I,ABNT5101!N:N)</f>
        <v>-</v>
      </c>
      <c r="AZ1108" s="17">
        <f>_xlfn.XLOOKUP(G1108,ABNT5101!$I:$I,ABNT5101!O:O)</f>
        <v>15</v>
      </c>
      <c r="BA1108" s="20" t="str">
        <f t="shared" si="1234"/>
        <v>ATENDE</v>
      </c>
      <c r="BB1108" s="21">
        <f t="shared" ref="BB1108:BC1108" si="1346">BE1108/AU1108-1</f>
        <v>0.15999999999999992</v>
      </c>
      <c r="BC1108" s="21">
        <f t="shared" si="1346"/>
        <v>2.4444444444444446</v>
      </c>
      <c r="BD1108" s="21" t="str">
        <f t="shared" si="1236"/>
        <v>-</v>
      </c>
      <c r="BE1108" s="49">
        <v>17.399999999999999</v>
      </c>
      <c r="BF1108" s="49">
        <v>0.62</v>
      </c>
      <c r="BG1108" s="22"/>
      <c r="BH1108" s="22"/>
      <c r="BI1108" s="23"/>
      <c r="BJ1108" s="22"/>
      <c r="BK1108" s="20" t="str">
        <f t="shared" si="1237"/>
        <v>ATENDE</v>
      </c>
      <c r="BL1108" s="20" t="str">
        <f t="shared" si="1238"/>
        <v>ATENDE</v>
      </c>
      <c r="BM1108" s="20" t="str">
        <f t="shared" si="1239"/>
        <v>ATENDE</v>
      </c>
      <c r="BN1108" s="20" t="str">
        <f t="shared" si="1240"/>
        <v>ATENDE</v>
      </c>
      <c r="BO1108" s="24" t="str">
        <f t="shared" si="1241"/>
        <v>C3</v>
      </c>
      <c r="BP1108" s="24" t="str">
        <f t="shared" si="1304"/>
        <v>P5</v>
      </c>
      <c r="BQ1108" s="25">
        <f t="shared" si="1060"/>
        <v>2.3560000000000003</v>
      </c>
      <c r="BR1108" s="22">
        <v>16.78</v>
      </c>
      <c r="BS1108" s="22">
        <v>10.25</v>
      </c>
      <c r="BT1108" s="24">
        <f>IF(BP1108="-","-",_xlfn.XLOOKUP(BP1108,ABNT5101!$B$4:$B$9,ABNT5101!$C$4:$C$9))</f>
        <v>5</v>
      </c>
      <c r="BU1108" s="24">
        <f>IF(BP1108="-","-",_xlfn.XLOOKUP(BP1108,ABNT5101!$B$4:$B$9,ABNT5101!$D$4:$D$9))</f>
        <v>1</v>
      </c>
      <c r="BV1108" s="20" t="str">
        <f t="shared" si="1242"/>
        <v>ATENDE</v>
      </c>
      <c r="BW1108" s="20" t="str">
        <f t="shared" si="1061"/>
        <v>ATENDE</v>
      </c>
      <c r="BX1108" s="20" t="str">
        <f t="shared" si="1243"/>
        <v>ATENDE</v>
      </c>
      <c r="BY1108" s="24" t="str">
        <f t="shared" si="1314"/>
        <v>P5</v>
      </c>
      <c r="BZ1108" s="25">
        <f t="shared" si="1244"/>
        <v>0.3580000000000001</v>
      </c>
      <c r="CA1108" s="24">
        <v>6.79</v>
      </c>
      <c r="CB1108" s="24">
        <v>5.05</v>
      </c>
      <c r="CC1108" s="20">
        <f>IF(BY1108="-","-",_xlfn.XLOOKUP(BY1108,ABNT5101!$B$4:$B$9,ABNT5101!$C$4:$C$9))</f>
        <v>5</v>
      </c>
      <c r="CD1108" s="24">
        <f>IF(BY1108="-","-",_xlfn.XLOOKUP(BY1108,ABNT5101!$B$4:$B$9,ABNT5101!$D$4:$D$9))</f>
        <v>1</v>
      </c>
      <c r="CE1108" s="20" t="str">
        <f t="shared" si="1245"/>
        <v>ATENDE</v>
      </c>
      <c r="CF1108" s="20" t="str">
        <f t="shared" si="1246"/>
        <v>ATENDE</v>
      </c>
      <c r="CG1108" s="20" t="str">
        <f t="shared" si="1040"/>
        <v>ATENDE</v>
      </c>
      <c r="CH1108" s="26" t="str">
        <f>_xlfn.XLOOKUP(CI1108,'Banco de dados'!$B:$B,'Banco de dados'!$D:$D)</f>
        <v>TECNOWATT</v>
      </c>
      <c r="CI1108" s="27" t="s">
        <v>324</v>
      </c>
      <c r="CJ1108" s="26" t="str">
        <f>_xlfn.XLOOKUP(CI1108,'Banco de dados'!$B:$B,'Banco de dados'!$E:$E)</f>
        <v>SIGSAGPTLRRSSNDL_60W_73IBBRS
1-10C1MUN6.5</v>
      </c>
      <c r="CK1108" s="26"/>
      <c r="CL1108" s="26" t="e">
        <f>IF(CK1108="-","-",_xlfn.XLOOKUP(CK1108,'Banco de dados'!$B:$B,'Banco de dados'!$E:$E))</f>
        <v>#N/A</v>
      </c>
      <c r="CM1108" s="28">
        <f t="shared" si="1305"/>
        <v>1</v>
      </c>
      <c r="CN1108" s="26">
        <f>_xlfn.XLOOKUP(CI1108,'Banco de dados'!$B:$B,'Banco de dados'!$H:$H)</f>
        <v>60</v>
      </c>
      <c r="CO1108" s="26" t="e">
        <f t="array" aca="1" ref="CO1108" ca="1">_xludf.XLOOKUP(CK1108,'Banco de dados'!$B:$B,'Banco de dados'!$H:$H)</f>
        <v>#NAME?</v>
      </c>
      <c r="CP1108" s="26" t="e">
        <f t="array" aca="1" ref="CP1108" ca="1">_xludf.XLOOKUP(CI1108,'Banco de dados'!$B:$B,'Banco de dados'!$F:$F)</f>
        <v>#NAME?</v>
      </c>
      <c r="CQ1108" s="26" t="e">
        <f t="array" aca="1" ref="CQ1108" ca="1">_xludf.XLOOKUP(CK1108,'Banco de dados'!$B:$B,'Banco de dados'!$F:$F)</f>
        <v>#NAME?</v>
      </c>
      <c r="CR1108" s="27">
        <v>0</v>
      </c>
      <c r="CS1108" s="27"/>
      <c r="CT1108" s="26" t="str">
        <f>IF(AG1108=0.5,"Suporte",IF(AND(AG1108&gt;='Braços de IP'!$B$9,AG1108&lt;='Braços de IP'!$D$9),'Braços de IP'!$E$9,IF(AND(AG1108&gt;='Braços de IP'!$B$10,AG1108&lt;='Braços de IP'!$D$10),'Braços de IP'!$E$10,IF(AND(AG1108&gt;='Braços de IP'!$B$11,AG1108&lt;='Braços de IP'!$D$11),'Braços de IP'!$E$11,IF(AND(AG1108&gt;='Braços de IP'!$B$12,AG1108&lt;='Braços de IP'!$D$12),'Braços de IP'!$E$12,IF(AND(AG1108&gt;='Braços de IP'!$B$13,AG1108&lt;='Braços de IP'!$D$13),'Braços de IP'!$E$13,IF(AND(AG1108&gt;='Braços de IP'!$B$14,AG1108&lt;='Braços de IP'!$D$14),'Braços de IP'!$E$14,"ERRO")))))))</f>
        <v>Longo I</v>
      </c>
      <c r="CU1108" s="27"/>
      <c r="CV1108" s="26" t="str">
        <f>IF($CU1108="","",VLOOKUP($CU1108,'Braços de IP'!$E$9:$I$15,2,0))</f>
        <v/>
      </c>
      <c r="CW1108" s="29" t="str">
        <f>IF($CU1108="","",VLOOKUP($CU1108,'Braços de IP'!$E$9:$I$15,5,0))</f>
        <v/>
      </c>
      <c r="CX1108" s="26"/>
      <c r="CY1108" s="26"/>
      <c r="CZ1108" s="26"/>
      <c r="DA1108" s="26"/>
      <c r="DB1108" s="26"/>
      <c r="DC1108" s="26"/>
      <c r="DD1108" s="30">
        <f t="shared" si="1306"/>
        <v>60</v>
      </c>
      <c r="DE1108" s="31">
        <f t="shared" si="1307"/>
        <v>96</v>
      </c>
      <c r="DF1108" s="30">
        <f t="shared" si="1308"/>
        <v>156</v>
      </c>
      <c r="DG1108" s="32">
        <f t="shared" si="1309"/>
        <v>0.375</v>
      </c>
      <c r="DH1108" s="33"/>
      <c r="DI1108" s="34"/>
      <c r="DJ1108" s="35"/>
      <c r="DK1108" s="16" t="s">
        <v>144</v>
      </c>
      <c r="DL1108" s="16"/>
      <c r="DN1108" s="36" t="e">
        <f t="shared" si="1310"/>
        <v>#VALUE!</v>
      </c>
    </row>
    <row r="1109" spans="1:124" ht="15.75" hidden="1" customHeight="1" x14ac:dyDescent="0.25">
      <c r="A1109" s="38"/>
      <c r="B1109" s="27">
        <v>283</v>
      </c>
      <c r="C1109" s="27" t="s">
        <v>146</v>
      </c>
      <c r="D1109" s="27" t="s">
        <v>767</v>
      </c>
      <c r="E1109" s="27">
        <v>-8.0620069999999995</v>
      </c>
      <c r="F1109" s="27">
        <v>-34.901947</v>
      </c>
      <c r="G1109" s="27" t="s">
        <v>536</v>
      </c>
      <c r="H1109" s="22" t="s">
        <v>136</v>
      </c>
      <c r="I1109" s="27" t="s">
        <v>149</v>
      </c>
      <c r="J1109" s="22" t="s">
        <v>137</v>
      </c>
      <c r="K1109" s="23">
        <v>150</v>
      </c>
      <c r="L1109" s="22" t="s">
        <v>138</v>
      </c>
      <c r="M1109" s="22">
        <v>0</v>
      </c>
      <c r="N1109" s="27">
        <f t="shared" si="1301"/>
        <v>300</v>
      </c>
      <c r="O1109" s="22">
        <v>1</v>
      </c>
      <c r="P1109" s="22">
        <v>5.04</v>
      </c>
      <c r="Q1109" s="22">
        <v>12.39</v>
      </c>
      <c r="R1109" s="27"/>
      <c r="S1109" s="27"/>
      <c r="T1109" s="27">
        <v>0</v>
      </c>
      <c r="U1109" s="22">
        <v>2.1</v>
      </c>
      <c r="V1109" s="22">
        <v>0</v>
      </c>
      <c r="W1109" s="22">
        <v>0</v>
      </c>
      <c r="X1109" s="22">
        <v>0</v>
      </c>
      <c r="Y1109" s="22">
        <v>0</v>
      </c>
      <c r="Z1109" s="22">
        <v>0</v>
      </c>
      <c r="AA1109" s="22" t="s">
        <v>139</v>
      </c>
      <c r="AB1109" s="22" t="s">
        <v>140</v>
      </c>
      <c r="AC1109" s="22">
        <v>13.58</v>
      </c>
      <c r="AD1109" s="22">
        <v>6.2</v>
      </c>
      <c r="AE1109" s="22">
        <v>1</v>
      </c>
      <c r="AF1109" s="22">
        <v>0.77</v>
      </c>
      <c r="AG1109" s="22">
        <v>2.86</v>
      </c>
      <c r="AH1109" s="22">
        <f t="shared" si="1283"/>
        <v>2.09</v>
      </c>
      <c r="AI1109" s="22" t="s">
        <v>136</v>
      </c>
      <c r="AJ1109" s="22" t="s">
        <v>136</v>
      </c>
      <c r="AK1109" s="22" t="s">
        <v>141</v>
      </c>
      <c r="AL1109" s="22">
        <f t="shared" si="1302"/>
        <v>2</v>
      </c>
      <c r="AM1109" s="22">
        <v>0</v>
      </c>
      <c r="AN1109" s="22"/>
      <c r="AO1109" s="22">
        <v>0</v>
      </c>
      <c r="AP1109" s="22">
        <v>0</v>
      </c>
      <c r="AQ1109" s="22">
        <v>0</v>
      </c>
      <c r="AR1109" s="22" t="s">
        <v>136</v>
      </c>
      <c r="AS1109" s="22">
        <f t="shared" si="1233"/>
        <v>0</v>
      </c>
      <c r="AT1109" s="22"/>
      <c r="AU1109" s="22">
        <f>VLOOKUP(G1109,ABNT5101!$I$3:$J$9,2)</f>
        <v>50</v>
      </c>
      <c r="AV1109" s="22">
        <f>VLOOKUP(G1109,ABNT5101!$I$3:$M$9,5)</f>
        <v>0.38</v>
      </c>
      <c r="AW1109" s="17" t="str">
        <f>_xlfn.XLOOKUP(G1109,ABNT5101!I:I,ABNT5101!L:L)</f>
        <v>-</v>
      </c>
      <c r="AX1109" s="17">
        <f>_xlfn.XLOOKUP(G1109,ABNT5101!$I:$I,ABNT5101!M:M)</f>
        <v>0.38</v>
      </c>
      <c r="AY1109" s="17" t="str">
        <f>_xlfn.XLOOKUP(G1109,ABNT5101!$I:$I,ABNT5101!N:N)</f>
        <v>-</v>
      </c>
      <c r="AZ1109" s="17">
        <f>_xlfn.XLOOKUP(G1109,ABNT5101!$I:$I,ABNT5101!O:O)</f>
        <v>14</v>
      </c>
      <c r="BA1109" s="27" t="str">
        <f t="shared" si="1234"/>
        <v>ATENDE</v>
      </c>
      <c r="BB1109" s="39">
        <f t="shared" ref="BB1109:BC1109" si="1347">BE1109/AU1109-1</f>
        <v>5.7399999999999896E-2</v>
      </c>
      <c r="BC1109" s="39">
        <f t="shared" si="1347"/>
        <v>0.21052631578947367</v>
      </c>
      <c r="BD1109" s="39" t="str">
        <f t="shared" si="1236"/>
        <v>-</v>
      </c>
      <c r="BE1109" s="49">
        <v>52.87</v>
      </c>
      <c r="BF1109" s="49">
        <v>0.46</v>
      </c>
      <c r="BG1109" s="22"/>
      <c r="BH1109" s="22"/>
      <c r="BI1109" s="23"/>
      <c r="BJ1109" s="22"/>
      <c r="BK1109" s="27" t="str">
        <f t="shared" si="1237"/>
        <v>ATENDE</v>
      </c>
      <c r="BL1109" s="27" t="str">
        <f t="shared" si="1238"/>
        <v>ATENDE</v>
      </c>
      <c r="BM1109" s="27" t="str">
        <f t="shared" si="1239"/>
        <v>ATENDE</v>
      </c>
      <c r="BN1109" s="27" t="str">
        <f t="shared" si="1240"/>
        <v>ATENDE</v>
      </c>
      <c r="BO1109" s="22" t="str">
        <f t="shared" si="1241"/>
        <v>C0</v>
      </c>
      <c r="BP1109" s="22" t="str">
        <f t="shared" si="1304"/>
        <v>P5</v>
      </c>
      <c r="BQ1109" s="40">
        <f t="shared" si="1060"/>
        <v>12.244</v>
      </c>
      <c r="BR1109" s="22">
        <v>66.22</v>
      </c>
      <c r="BS1109" s="22">
        <v>23.85</v>
      </c>
      <c r="BT1109" s="24">
        <f>IF(BP1109="-","-",_xlfn.XLOOKUP(BP1109,ABNT5101!$B$4:$B$9,ABNT5101!$C$4:$C$9))</f>
        <v>5</v>
      </c>
      <c r="BU1109" s="24">
        <f>IF(BP1109="-","-",_xlfn.XLOOKUP(BP1109,ABNT5101!$B$4:$B$9,ABNT5101!$D$4:$D$9))</f>
        <v>1</v>
      </c>
      <c r="BV1109" s="27" t="str">
        <f t="shared" si="1242"/>
        <v>ATENDE</v>
      </c>
      <c r="BW1109" s="27" t="str">
        <f t="shared" si="1061"/>
        <v>ATENDE</v>
      </c>
      <c r="BX1109" s="27" t="str">
        <f t="shared" si="1243"/>
        <v>ATENDE</v>
      </c>
      <c r="BY1109" s="22" t="str">
        <f t="shared" si="1314"/>
        <v>P5</v>
      </c>
      <c r="BZ1109" s="40">
        <f t="shared" si="1244"/>
        <v>1.88</v>
      </c>
      <c r="CA1109" s="22">
        <v>14.4</v>
      </c>
      <c r="CB1109" s="22">
        <v>9.74</v>
      </c>
      <c r="CC1109" s="20">
        <f>IF(BY1109="-","-",_xlfn.XLOOKUP(BY1109,ABNT5101!$B$4:$B$9,ABNT5101!$C$4:$C$9))</f>
        <v>5</v>
      </c>
      <c r="CD1109" s="24">
        <f>IF(BY1109="-","-",_xlfn.XLOOKUP(BY1109,ABNT5101!$B$4:$B$9,ABNT5101!$D$4:$D$9))</f>
        <v>1</v>
      </c>
      <c r="CE1109" s="27" t="str">
        <f t="shared" si="1245"/>
        <v>ATENDE</v>
      </c>
      <c r="CF1109" s="27" t="str">
        <f t="shared" si="1246"/>
        <v>ATENDE</v>
      </c>
      <c r="CG1109" s="27" t="str">
        <f t="shared" si="1040"/>
        <v>ATENDE</v>
      </c>
      <c r="CH1109" s="26" t="str">
        <f>_xlfn.XLOOKUP(CI1109,'Banco de dados'!$B:$B,'Banco de dados'!$D:$D)</f>
        <v>LEDSTAR</v>
      </c>
      <c r="CI1109" s="50" t="s">
        <v>768</v>
      </c>
      <c r="CJ1109" s="26" t="str">
        <f>_xlfn.XLOOKUP(CI1109,'Banco de dados'!$B:$B,'Banco de dados'!$E:$E)</f>
        <v>LUM LED SL VT 9.1 140W</v>
      </c>
      <c r="CK1109" s="27"/>
      <c r="CL1109" s="26" t="e">
        <f>IF(CK1109="-","-",_xlfn.XLOOKUP(CK1109,'Banco de dados'!$B:$B,'Banco de dados'!$E:$E))</f>
        <v>#N/A</v>
      </c>
      <c r="CM1109" s="23">
        <f t="shared" si="1305"/>
        <v>1</v>
      </c>
      <c r="CN1109" s="26">
        <f>_xlfn.XLOOKUP(CI1109,'Banco de dados'!$B:$B,'Banco de dados'!$H:$H)</f>
        <v>140</v>
      </c>
      <c r="CO1109" s="27" t="e">
        <f t="array" aca="1" ref="CO1109" ca="1">_xludf.XLOOKUP(CK1109,'Banco de dados'!$B:$B,'Banco de dados'!$H:$H)</f>
        <v>#NAME?</v>
      </c>
      <c r="CP1109" s="48" t="e">
        <f t="array" aca="1" ref="CP1109" ca="1">_xludf.XLOOKUP(CI1109,'Banco de dados'!$B:$B,'Banco de dados'!$F:$F)</f>
        <v>#NAME?</v>
      </c>
      <c r="CQ1109" s="27" t="e">
        <f t="array" aca="1" ref="CQ1109" ca="1">_xludf.XLOOKUP(CK1109,'Banco de dados'!$B:$B,'Banco de dados'!$F:$F)</f>
        <v>#NAME?</v>
      </c>
      <c r="CR1109" s="27">
        <v>0</v>
      </c>
      <c r="CS1109" s="27">
        <v>10</v>
      </c>
      <c r="CT1109" s="27" t="str">
        <f>IF(AG1109=0.5,"Suporte",IF(AND(AG1109&gt;='Braços de IP'!$B$9,AG1109&lt;='Braços de IP'!$D$9),'Braços de IP'!$E$9,IF(AND(AG1109&gt;='Braços de IP'!$B$10,AG1109&lt;='Braços de IP'!$D$10),'Braços de IP'!$E$10,IF(AND(AG1109&gt;='Braços de IP'!$B$11,AG1109&lt;='Braços de IP'!$D$11),'Braços de IP'!$E$11,IF(AND(AG1109&gt;='Braços de IP'!$B$12,AG1109&lt;='Braços de IP'!$D$12),'Braços de IP'!$E$12,IF(AND(AG1109&gt;='Braços de IP'!$B$13,AG1109&lt;='Braços de IP'!$D$13),'Braços de IP'!$E$13,IF(AND(AG1109&gt;='Braços de IP'!$B$14,AG1109&lt;='Braços de IP'!$D$14),'Braços de IP'!$E$14,"ERRO")))))))</f>
        <v>Longo I</v>
      </c>
      <c r="CU1109" s="27"/>
      <c r="CV1109" s="27" t="str">
        <f>IF($CU1109="","",VLOOKUP($CU1109,'Braços de IP'!$E$9:$I$15,2,0))</f>
        <v/>
      </c>
      <c r="CW1109" s="41" t="str">
        <f>IF($CU1109="","",VLOOKUP($CU1109,'Braços de IP'!$E$9:$I$15,5,0))</f>
        <v/>
      </c>
      <c r="CX1109" s="27"/>
      <c r="CY1109" s="27"/>
      <c r="CZ1109" s="27"/>
      <c r="DA1109" s="27"/>
      <c r="DB1109" s="27"/>
      <c r="DC1109" s="27"/>
      <c r="DD1109" s="42">
        <f t="shared" si="1306"/>
        <v>140</v>
      </c>
      <c r="DE1109" s="43">
        <f t="shared" si="1307"/>
        <v>150</v>
      </c>
      <c r="DF1109" s="42">
        <f t="shared" si="1308"/>
        <v>290</v>
      </c>
      <c r="DG1109" s="44">
        <f t="shared" si="1309"/>
        <v>6.6666666666666652E-2</v>
      </c>
      <c r="DH1109" s="45"/>
      <c r="DI1109" s="45"/>
      <c r="DJ1109" s="45"/>
      <c r="DK1109" s="27" t="s">
        <v>144</v>
      </c>
      <c r="DL1109" s="27"/>
      <c r="DM1109" s="38"/>
      <c r="DN1109" s="46" t="e">
        <f t="shared" si="1310"/>
        <v>#VALUE!</v>
      </c>
      <c r="DO1109" s="38"/>
      <c r="DP1109" s="38"/>
      <c r="DQ1109" s="38"/>
      <c r="DR1109" s="38"/>
      <c r="DS1109" s="38"/>
      <c r="DT1109" s="38"/>
    </row>
    <row r="1110" spans="1:124" ht="15.75" hidden="1" customHeight="1" x14ac:dyDescent="0.25">
      <c r="A1110" s="38"/>
      <c r="B1110" s="27">
        <v>283</v>
      </c>
      <c r="C1110" s="27" t="s">
        <v>146</v>
      </c>
      <c r="D1110" s="27" t="s">
        <v>767</v>
      </c>
      <c r="E1110" s="27">
        <v>-8.0620069999999995</v>
      </c>
      <c r="F1110" s="27">
        <v>-34.901947</v>
      </c>
      <c r="G1110" s="27" t="s">
        <v>536</v>
      </c>
      <c r="H1110" s="22" t="s">
        <v>136</v>
      </c>
      <c r="I1110" s="27" t="s">
        <v>149</v>
      </c>
      <c r="J1110" s="22" t="s">
        <v>137</v>
      </c>
      <c r="K1110" s="23">
        <v>150</v>
      </c>
      <c r="L1110" s="22" t="s">
        <v>138</v>
      </c>
      <c r="M1110" s="22">
        <v>0</v>
      </c>
      <c r="N1110" s="27">
        <f t="shared" si="1301"/>
        <v>300</v>
      </c>
      <c r="O1110" s="22">
        <v>1</v>
      </c>
      <c r="P1110" s="22">
        <v>5.04</v>
      </c>
      <c r="Q1110" s="22">
        <v>12.39</v>
      </c>
      <c r="R1110" s="27"/>
      <c r="S1110" s="27"/>
      <c r="T1110" s="27">
        <v>0</v>
      </c>
      <c r="U1110" s="22">
        <v>2.1</v>
      </c>
      <c r="V1110" s="22">
        <v>0</v>
      </c>
      <c r="W1110" s="22">
        <v>0</v>
      </c>
      <c r="X1110" s="22">
        <v>0</v>
      </c>
      <c r="Y1110" s="22">
        <v>0</v>
      </c>
      <c r="Z1110" s="22">
        <v>0</v>
      </c>
      <c r="AA1110" s="22" t="s">
        <v>139</v>
      </c>
      <c r="AB1110" s="22" t="s">
        <v>140</v>
      </c>
      <c r="AC1110" s="22">
        <v>13.58</v>
      </c>
      <c r="AD1110" s="22">
        <v>6.2</v>
      </c>
      <c r="AE1110" s="22">
        <v>1</v>
      </c>
      <c r="AF1110" s="22">
        <v>0.77</v>
      </c>
      <c r="AG1110" s="22">
        <v>2.86</v>
      </c>
      <c r="AH1110" s="22">
        <f t="shared" si="1283"/>
        <v>2.09</v>
      </c>
      <c r="AI1110" s="22" t="s">
        <v>136</v>
      </c>
      <c r="AJ1110" s="22" t="s">
        <v>136</v>
      </c>
      <c r="AK1110" s="22" t="s">
        <v>141</v>
      </c>
      <c r="AL1110" s="22">
        <f t="shared" si="1302"/>
        <v>2</v>
      </c>
      <c r="AM1110" s="22">
        <v>0</v>
      </c>
      <c r="AN1110" s="22"/>
      <c r="AO1110" s="22">
        <v>0</v>
      </c>
      <c r="AP1110" s="22">
        <v>0</v>
      </c>
      <c r="AQ1110" s="22">
        <v>0</v>
      </c>
      <c r="AR1110" s="22" t="s">
        <v>136</v>
      </c>
      <c r="AS1110" s="22">
        <f t="shared" si="1233"/>
        <v>0</v>
      </c>
      <c r="AT1110" s="22"/>
      <c r="AU1110" s="22">
        <f>VLOOKUP(G1110,ABNT5101!$I$3:$J$9,2)</f>
        <v>50</v>
      </c>
      <c r="AV1110" s="22">
        <f>VLOOKUP(G1110,ABNT5101!$I$3:$M$9,5)</f>
        <v>0.38</v>
      </c>
      <c r="AW1110" s="17" t="str">
        <f>_xlfn.XLOOKUP(G1110,ABNT5101!I:I,ABNT5101!L:L)</f>
        <v>-</v>
      </c>
      <c r="AX1110" s="17">
        <f>_xlfn.XLOOKUP(G1110,ABNT5101!$I:$I,ABNT5101!M:M)</f>
        <v>0.38</v>
      </c>
      <c r="AY1110" s="17" t="str">
        <f>_xlfn.XLOOKUP(G1110,ABNT5101!$I:$I,ABNT5101!N:N)</f>
        <v>-</v>
      </c>
      <c r="AZ1110" s="17">
        <f>_xlfn.XLOOKUP(G1110,ABNT5101!$I:$I,ABNT5101!O:O)</f>
        <v>14</v>
      </c>
      <c r="BA1110" s="27" t="str">
        <f t="shared" si="1234"/>
        <v>ATENDE</v>
      </c>
      <c r="BB1110" s="39">
        <f t="shared" ref="BB1110:BC1110" si="1348">BE1110/AU1110-1</f>
        <v>8.2000000000000073E-2</v>
      </c>
      <c r="BC1110" s="39">
        <f t="shared" si="1348"/>
        <v>0.21052631578947367</v>
      </c>
      <c r="BD1110" s="39" t="str">
        <f t="shared" si="1236"/>
        <v>-</v>
      </c>
      <c r="BE1110" s="49">
        <v>54.1</v>
      </c>
      <c r="BF1110" s="49">
        <v>0.46</v>
      </c>
      <c r="BG1110" s="22"/>
      <c r="BH1110" s="22"/>
      <c r="BI1110" s="23"/>
      <c r="BJ1110" s="22"/>
      <c r="BK1110" s="27" t="str">
        <f t="shared" si="1237"/>
        <v>ATENDE</v>
      </c>
      <c r="BL1110" s="27" t="str">
        <f t="shared" si="1238"/>
        <v>ATENDE</v>
      </c>
      <c r="BM1110" s="27" t="str">
        <f t="shared" si="1239"/>
        <v>ATENDE</v>
      </c>
      <c r="BN1110" s="27" t="str">
        <f t="shared" si="1240"/>
        <v>ATENDE</v>
      </c>
      <c r="BO1110" s="22" t="str">
        <f t="shared" si="1241"/>
        <v>C0</v>
      </c>
      <c r="BP1110" s="22" t="str">
        <f t="shared" si="1304"/>
        <v>P5</v>
      </c>
      <c r="BQ1110" s="40">
        <f t="shared" si="1060"/>
        <v>10.831999999999999</v>
      </c>
      <c r="BR1110" s="22">
        <v>59.16</v>
      </c>
      <c r="BS1110" s="22">
        <v>35.04</v>
      </c>
      <c r="BT1110" s="24">
        <f>IF(BP1110="-","-",_xlfn.XLOOKUP(BP1110,ABNT5101!$B$4:$B$9,ABNT5101!$C$4:$C$9))</f>
        <v>5</v>
      </c>
      <c r="BU1110" s="24">
        <f>IF(BP1110="-","-",_xlfn.XLOOKUP(BP1110,ABNT5101!$B$4:$B$9,ABNT5101!$D$4:$D$9))</f>
        <v>1</v>
      </c>
      <c r="BV1110" s="27" t="str">
        <f t="shared" si="1242"/>
        <v>ATENDE</v>
      </c>
      <c r="BW1110" s="27" t="str">
        <f t="shared" si="1061"/>
        <v>ATENDE</v>
      </c>
      <c r="BX1110" s="27" t="str">
        <f t="shared" si="1243"/>
        <v>ATENDE</v>
      </c>
      <c r="BY1110" s="22" t="str">
        <f t="shared" si="1314"/>
        <v>P5</v>
      </c>
      <c r="BZ1110" s="40">
        <f t="shared" si="1244"/>
        <v>2.5420000000000003</v>
      </c>
      <c r="CA1110" s="22">
        <v>17.71</v>
      </c>
      <c r="CB1110" s="22">
        <v>10.99</v>
      </c>
      <c r="CC1110" s="20">
        <f>IF(BY1110="-","-",_xlfn.XLOOKUP(BY1110,ABNT5101!$B$4:$B$9,ABNT5101!$C$4:$C$9))</f>
        <v>5</v>
      </c>
      <c r="CD1110" s="24">
        <f>IF(BY1110="-","-",_xlfn.XLOOKUP(BY1110,ABNT5101!$B$4:$B$9,ABNT5101!$D$4:$D$9))</f>
        <v>1</v>
      </c>
      <c r="CE1110" s="27" t="str">
        <f t="shared" si="1245"/>
        <v>ATENDE</v>
      </c>
      <c r="CF1110" s="27" t="str">
        <f t="shared" si="1246"/>
        <v>ATENDE</v>
      </c>
      <c r="CG1110" s="27" t="str">
        <f t="shared" si="1040"/>
        <v>ATENDE</v>
      </c>
      <c r="CH1110" s="26" t="str">
        <f>_xlfn.XLOOKUP(CI1110,'Banco de dados'!$B:$B,'Banco de dados'!$D:$D)</f>
        <v>SX LIGHTING</v>
      </c>
      <c r="CI1110" s="50" t="s">
        <v>769</v>
      </c>
      <c r="CJ1110" s="26" t="str">
        <f>_xlfn.XLOOKUP(CI1110,'Banco de dados'!$B:$B,'Banco de dados'!$E:$E)</f>
        <v>SXINLPP120K50L12CZF7PHF</v>
      </c>
      <c r="CK1110" s="27"/>
      <c r="CL1110" s="26" t="e">
        <f>IF(CK1110="-","-",_xlfn.XLOOKUP(CK1110,'Banco de dados'!$B:$B,'Banco de dados'!$E:$E))</f>
        <v>#N/A</v>
      </c>
      <c r="CM1110" s="23">
        <f t="shared" si="1305"/>
        <v>1</v>
      </c>
      <c r="CN1110" s="26">
        <f>_xlfn.XLOOKUP(CI1110,'Banco de dados'!$B:$B,'Banco de dados'!$H:$H)</f>
        <v>120</v>
      </c>
      <c r="CO1110" s="27" t="e">
        <f t="array" aca="1" ref="CO1110" ca="1">_xludf.XLOOKUP(CK1110,'Banco de dados'!$B:$B,'Banco de dados'!$H:$H)</f>
        <v>#NAME?</v>
      </c>
      <c r="CP1110" s="48" t="e">
        <f t="array" aca="1" ref="CP1110" ca="1">_xludf.XLOOKUP(CI1110,'Banco de dados'!$B:$B,'Banco de dados'!$F:$F)</f>
        <v>#NAME?</v>
      </c>
      <c r="CQ1110" s="27" t="e">
        <f t="array" aca="1" ref="CQ1110" ca="1">_xludf.XLOOKUP(CK1110,'Banco de dados'!$B:$B,'Banco de dados'!$F:$F)</f>
        <v>#NAME?</v>
      </c>
      <c r="CR1110" s="27">
        <v>0</v>
      </c>
      <c r="CS1110" s="27">
        <v>0</v>
      </c>
      <c r="CT1110" s="27" t="str">
        <f>IF(AG1110=0.5,"Suporte",IF(AND(AG1110&gt;='Braços de IP'!$B$9,AG1110&lt;='Braços de IP'!$D$9),'Braços de IP'!$E$9,IF(AND(AG1110&gt;='Braços de IP'!$B$10,AG1110&lt;='Braços de IP'!$D$10),'Braços de IP'!$E$10,IF(AND(AG1110&gt;='Braços de IP'!$B$11,AG1110&lt;='Braços de IP'!$D$11),'Braços de IP'!$E$11,IF(AND(AG1110&gt;='Braços de IP'!$B$12,AG1110&lt;='Braços de IP'!$D$12),'Braços de IP'!$E$12,IF(AND(AG1110&gt;='Braços de IP'!$B$13,AG1110&lt;='Braços de IP'!$D$13),'Braços de IP'!$E$13,IF(AND(AG1110&gt;='Braços de IP'!$B$14,AG1110&lt;='Braços de IP'!$D$14),'Braços de IP'!$E$14,"ERRO")))))))</f>
        <v>Longo I</v>
      </c>
      <c r="CU1110" s="27"/>
      <c r="CV1110" s="27" t="str">
        <f>IF($CU1110="","",VLOOKUP($CU1110,'Braços de IP'!$E$9:$I$15,2,0))</f>
        <v/>
      </c>
      <c r="CW1110" s="41" t="str">
        <f>IF($CU1110="","",VLOOKUP($CU1110,'Braços de IP'!$E$9:$I$15,5,0))</f>
        <v/>
      </c>
      <c r="CX1110" s="27"/>
      <c r="CY1110" s="27"/>
      <c r="CZ1110" s="27"/>
      <c r="DA1110" s="27"/>
      <c r="DB1110" s="27"/>
      <c r="DC1110" s="27"/>
      <c r="DD1110" s="42">
        <f t="shared" si="1306"/>
        <v>120</v>
      </c>
      <c r="DE1110" s="43">
        <f t="shared" si="1307"/>
        <v>150</v>
      </c>
      <c r="DF1110" s="42">
        <f t="shared" si="1308"/>
        <v>270</v>
      </c>
      <c r="DG1110" s="44">
        <f t="shared" si="1309"/>
        <v>0.19999999999999996</v>
      </c>
      <c r="DH1110" s="45"/>
      <c r="DI1110" s="45"/>
      <c r="DJ1110" s="45"/>
      <c r="DK1110" s="27" t="s">
        <v>144</v>
      </c>
      <c r="DL1110" s="27"/>
      <c r="DM1110" s="38"/>
      <c r="DN1110" s="46" t="e">
        <f t="shared" si="1310"/>
        <v>#VALUE!</v>
      </c>
      <c r="DO1110" s="38"/>
      <c r="DP1110" s="38"/>
      <c r="DQ1110" s="38"/>
      <c r="DR1110" s="38"/>
      <c r="DS1110" s="38"/>
      <c r="DT1110" s="38"/>
    </row>
    <row r="1111" spans="1:124" ht="15.75" hidden="1" customHeight="1" x14ac:dyDescent="0.25">
      <c r="A1111" s="38"/>
      <c r="B1111" s="27">
        <v>283</v>
      </c>
      <c r="C1111" s="27" t="s">
        <v>146</v>
      </c>
      <c r="D1111" s="27" t="s">
        <v>767</v>
      </c>
      <c r="E1111" s="27">
        <v>-8.0620069999999995</v>
      </c>
      <c r="F1111" s="27">
        <v>-34.901947</v>
      </c>
      <c r="G1111" s="27" t="s">
        <v>536</v>
      </c>
      <c r="H1111" s="22" t="s">
        <v>136</v>
      </c>
      <c r="I1111" s="27" t="s">
        <v>149</v>
      </c>
      <c r="J1111" s="22" t="s">
        <v>137</v>
      </c>
      <c r="K1111" s="23">
        <v>150</v>
      </c>
      <c r="L1111" s="22" t="s">
        <v>138</v>
      </c>
      <c r="M1111" s="22">
        <v>0</v>
      </c>
      <c r="N1111" s="27">
        <f t="shared" si="1301"/>
        <v>300</v>
      </c>
      <c r="O1111" s="22">
        <v>1</v>
      </c>
      <c r="P1111" s="22">
        <v>5.04</v>
      </c>
      <c r="Q1111" s="22">
        <v>12.39</v>
      </c>
      <c r="R1111" s="27"/>
      <c r="S1111" s="27"/>
      <c r="T1111" s="27">
        <v>0</v>
      </c>
      <c r="U1111" s="22">
        <v>2.1</v>
      </c>
      <c r="V1111" s="22">
        <v>0</v>
      </c>
      <c r="W1111" s="22">
        <v>0</v>
      </c>
      <c r="X1111" s="22">
        <v>0</v>
      </c>
      <c r="Y1111" s="22">
        <v>0</v>
      </c>
      <c r="Z1111" s="22">
        <v>0</v>
      </c>
      <c r="AA1111" s="22" t="s">
        <v>139</v>
      </c>
      <c r="AB1111" s="22" t="s">
        <v>140</v>
      </c>
      <c r="AC1111" s="22">
        <v>13.58</v>
      </c>
      <c r="AD1111" s="22">
        <v>6.2</v>
      </c>
      <c r="AE1111" s="22">
        <v>1</v>
      </c>
      <c r="AF1111" s="22">
        <v>0.77</v>
      </c>
      <c r="AG1111" s="22">
        <v>2.86</v>
      </c>
      <c r="AH1111" s="22">
        <f t="shared" si="1283"/>
        <v>2.09</v>
      </c>
      <c r="AI1111" s="22" t="s">
        <v>136</v>
      </c>
      <c r="AJ1111" s="22" t="s">
        <v>136</v>
      </c>
      <c r="AK1111" s="22" t="s">
        <v>141</v>
      </c>
      <c r="AL1111" s="22">
        <f t="shared" si="1302"/>
        <v>2</v>
      </c>
      <c r="AM1111" s="22">
        <v>0</v>
      </c>
      <c r="AN1111" s="22"/>
      <c r="AO1111" s="22">
        <v>0</v>
      </c>
      <c r="AP1111" s="22">
        <v>0</v>
      </c>
      <c r="AQ1111" s="22">
        <v>0</v>
      </c>
      <c r="AR1111" s="22" t="s">
        <v>136</v>
      </c>
      <c r="AS1111" s="22">
        <f t="shared" si="1233"/>
        <v>0</v>
      </c>
      <c r="AT1111" s="22"/>
      <c r="AU1111" s="22">
        <f>VLOOKUP(G1111,ABNT5101!$I$3:$J$9,2)</f>
        <v>50</v>
      </c>
      <c r="AV1111" s="22">
        <f>VLOOKUP(G1111,ABNT5101!$I$3:$M$9,5)</f>
        <v>0.38</v>
      </c>
      <c r="AW1111" s="17" t="str">
        <f>_xlfn.XLOOKUP(G1111,ABNT5101!I:I,ABNT5101!L:L)</f>
        <v>-</v>
      </c>
      <c r="AX1111" s="17">
        <f>_xlfn.XLOOKUP(G1111,ABNT5101!$I:$I,ABNT5101!M:M)</f>
        <v>0.38</v>
      </c>
      <c r="AY1111" s="17" t="str">
        <f>_xlfn.XLOOKUP(G1111,ABNT5101!$I:$I,ABNT5101!N:N)</f>
        <v>-</v>
      </c>
      <c r="AZ1111" s="17">
        <f>_xlfn.XLOOKUP(G1111,ABNT5101!$I:$I,ABNT5101!O:O)</f>
        <v>14</v>
      </c>
      <c r="BA1111" s="27" t="str">
        <f t="shared" si="1234"/>
        <v>ATENDE</v>
      </c>
      <c r="BB1111" s="39">
        <f t="shared" ref="BB1111:BC1111" si="1349">BE1111/AU1111-1</f>
        <v>6.6799999999999971E-2</v>
      </c>
      <c r="BC1111" s="39">
        <f t="shared" si="1349"/>
        <v>0.23684210526315774</v>
      </c>
      <c r="BD1111" s="39" t="str">
        <f t="shared" si="1236"/>
        <v>-</v>
      </c>
      <c r="BE1111" s="49">
        <v>53.34</v>
      </c>
      <c r="BF1111" s="49">
        <v>0.47</v>
      </c>
      <c r="BG1111" s="22"/>
      <c r="BH1111" s="22"/>
      <c r="BI1111" s="23"/>
      <c r="BJ1111" s="22"/>
      <c r="BK1111" s="27" t="str">
        <f t="shared" si="1237"/>
        <v>ATENDE</v>
      </c>
      <c r="BL1111" s="27" t="str">
        <f t="shared" si="1238"/>
        <v>ATENDE</v>
      </c>
      <c r="BM1111" s="27" t="str">
        <f t="shared" si="1239"/>
        <v>ATENDE</v>
      </c>
      <c r="BN1111" s="27" t="str">
        <f t="shared" si="1240"/>
        <v>ATENDE</v>
      </c>
      <c r="BO1111" s="22" t="str">
        <f t="shared" si="1241"/>
        <v>C0</v>
      </c>
      <c r="BP1111" s="22" t="str">
        <f t="shared" si="1304"/>
        <v>P5</v>
      </c>
      <c r="BQ1111" s="40">
        <f t="shared" si="1060"/>
        <v>5.1979999999999995</v>
      </c>
      <c r="BR1111" s="22">
        <v>30.99</v>
      </c>
      <c r="BS1111" s="22">
        <v>24</v>
      </c>
      <c r="BT1111" s="24">
        <f>IF(BP1111="-","-",_xlfn.XLOOKUP(BP1111,ABNT5101!$B$4:$B$9,ABNT5101!$C$4:$C$9))</f>
        <v>5</v>
      </c>
      <c r="BU1111" s="24">
        <f>IF(BP1111="-","-",_xlfn.XLOOKUP(BP1111,ABNT5101!$B$4:$B$9,ABNT5101!$D$4:$D$9))</f>
        <v>1</v>
      </c>
      <c r="BV1111" s="27" t="str">
        <f t="shared" si="1242"/>
        <v>ATENDE</v>
      </c>
      <c r="BW1111" s="27" t="str">
        <f t="shared" si="1061"/>
        <v>ATENDE</v>
      </c>
      <c r="BX1111" s="27" t="str">
        <f t="shared" si="1243"/>
        <v>ATENDE</v>
      </c>
      <c r="BY1111" s="22" t="str">
        <f t="shared" si="1314"/>
        <v>P5</v>
      </c>
      <c r="BZ1111" s="40">
        <f t="shared" si="1244"/>
        <v>0.29400000000000004</v>
      </c>
      <c r="CA1111" s="22">
        <v>6.47</v>
      </c>
      <c r="CB1111" s="22">
        <v>2.94</v>
      </c>
      <c r="CC1111" s="20">
        <f>IF(BY1111="-","-",_xlfn.XLOOKUP(BY1111,ABNT5101!$B$4:$B$9,ABNT5101!$C$4:$C$9))</f>
        <v>5</v>
      </c>
      <c r="CD1111" s="24">
        <f>IF(BY1111="-","-",_xlfn.XLOOKUP(BY1111,ABNT5101!$B$4:$B$9,ABNT5101!$D$4:$D$9))</f>
        <v>1</v>
      </c>
      <c r="CE1111" s="27" t="str">
        <f t="shared" si="1245"/>
        <v>ATENDE</v>
      </c>
      <c r="CF1111" s="27" t="str">
        <f t="shared" si="1246"/>
        <v>ATENDE</v>
      </c>
      <c r="CG1111" s="27" t="str">
        <f t="shared" si="1040"/>
        <v>ATENDE</v>
      </c>
      <c r="CH1111" s="26" t="str">
        <f>_xlfn.XLOOKUP(CI1111,'Banco de dados'!$B:$B,'Banco de dados'!$D:$D)</f>
        <v>TECNOWATT</v>
      </c>
      <c r="CI1111" s="77" t="s">
        <v>770</v>
      </c>
      <c r="CJ1111" s="26" t="str">
        <f>_xlfn.XLOOKUP(CI1111,'Banco de dados'!$B:$B,'Banco de dados'!$E:$E)</f>
        <v>SIGSAGPTLRRSSNDL100W125IBBRS
1-10C1MUN6.5</v>
      </c>
      <c r="CK1111" s="27"/>
      <c r="CL1111" s="26" t="e">
        <f>IF(CK1111="-","-",_xlfn.XLOOKUP(CK1111,'Banco de dados'!$B:$B,'Banco de dados'!$E:$E))</f>
        <v>#N/A</v>
      </c>
      <c r="CM1111" s="23">
        <f t="shared" si="1305"/>
        <v>1</v>
      </c>
      <c r="CN1111" s="26">
        <f>_xlfn.XLOOKUP(CI1111,'Banco de dados'!$B:$B,'Banco de dados'!$H:$H)</f>
        <v>100</v>
      </c>
      <c r="CO1111" s="27" t="e">
        <f t="array" aca="1" ref="CO1111" ca="1">_xludf.XLOOKUP(CK1111,'Banco de dados'!$B:$B,'Banco de dados'!$H:$H)</f>
        <v>#NAME?</v>
      </c>
      <c r="CP1111" s="48" t="e">
        <f t="array" aca="1" ref="CP1111" ca="1">_xludf.XLOOKUP(CI1111,'Banco de dados'!$B:$B,'Banco de dados'!$F:$F)</f>
        <v>#NAME?</v>
      </c>
      <c r="CQ1111" s="27" t="e">
        <f t="array" aca="1" ref="CQ1111" ca="1">_xludf.XLOOKUP(CK1111,'Banco de dados'!$B:$B,'Banco de dados'!$F:$F)</f>
        <v>#NAME?</v>
      </c>
      <c r="CR1111" s="27">
        <v>0</v>
      </c>
      <c r="CS1111" s="27">
        <v>10</v>
      </c>
      <c r="CT1111" s="27" t="str">
        <f>IF(AG1111=0.5,"Suporte",IF(AND(AG1111&gt;='Braços de IP'!$B$9,AG1111&lt;='Braços de IP'!$D$9),'Braços de IP'!$E$9,IF(AND(AG1111&gt;='Braços de IP'!$B$10,AG1111&lt;='Braços de IP'!$D$10),'Braços de IP'!$E$10,IF(AND(AG1111&gt;='Braços de IP'!$B$11,AG1111&lt;='Braços de IP'!$D$11),'Braços de IP'!$E$11,IF(AND(AG1111&gt;='Braços de IP'!$B$12,AG1111&lt;='Braços de IP'!$D$12),'Braços de IP'!$E$12,IF(AND(AG1111&gt;='Braços de IP'!$B$13,AG1111&lt;='Braços de IP'!$D$13),'Braços de IP'!$E$13,IF(AND(AG1111&gt;='Braços de IP'!$B$14,AG1111&lt;='Braços de IP'!$D$14),'Braços de IP'!$E$14,"ERRO")))))))</f>
        <v>Longo I</v>
      </c>
      <c r="CU1111" s="27"/>
      <c r="CV1111" s="27" t="str">
        <f>IF($CU1111="","",VLOOKUP($CU1111,'Braços de IP'!$E$9:$I$15,2,0))</f>
        <v/>
      </c>
      <c r="CW1111" s="41" t="str">
        <f>IF($CU1111="","",VLOOKUP($CU1111,'Braços de IP'!$E$9:$I$15,5,0))</f>
        <v/>
      </c>
      <c r="CX1111" s="27"/>
      <c r="CY1111" s="27"/>
      <c r="CZ1111" s="27"/>
      <c r="DA1111" s="27"/>
      <c r="DB1111" s="27"/>
      <c r="DC1111" s="27"/>
      <c r="DD1111" s="42">
        <f t="shared" si="1306"/>
        <v>100</v>
      </c>
      <c r="DE1111" s="43">
        <f t="shared" si="1307"/>
        <v>150</v>
      </c>
      <c r="DF1111" s="42">
        <f t="shared" si="1308"/>
        <v>250</v>
      </c>
      <c r="DG1111" s="44">
        <f t="shared" si="1309"/>
        <v>0.33333333333333337</v>
      </c>
      <c r="DH1111" s="45"/>
      <c r="DI1111" s="45"/>
      <c r="DJ1111" s="45"/>
      <c r="DK1111" s="27" t="s">
        <v>144</v>
      </c>
      <c r="DL1111" s="27"/>
      <c r="DM1111" s="38"/>
      <c r="DN1111" s="46" t="e">
        <f t="shared" si="1310"/>
        <v>#VALUE!</v>
      </c>
      <c r="DO1111" s="38"/>
      <c r="DP1111" s="38"/>
      <c r="DQ1111" s="38"/>
      <c r="DR1111" s="38"/>
      <c r="DS1111" s="38"/>
      <c r="DT1111" s="38"/>
    </row>
    <row r="1112" spans="1:124" ht="15.75" customHeight="1" x14ac:dyDescent="0.25">
      <c r="B1112" s="16">
        <v>284</v>
      </c>
      <c r="C1112" s="16" t="s">
        <v>146</v>
      </c>
      <c r="D1112" s="16" t="s">
        <v>771</v>
      </c>
      <c r="E1112" s="16">
        <v>-8.0928120000000003</v>
      </c>
      <c r="F1112" s="16">
        <v>-34.929487999999999</v>
      </c>
      <c r="G1112" s="16" t="s">
        <v>209</v>
      </c>
      <c r="H1112" s="17" t="s">
        <v>136</v>
      </c>
      <c r="I1112" s="16" t="s">
        <v>149</v>
      </c>
      <c r="J1112" s="17" t="s">
        <v>137</v>
      </c>
      <c r="K1112" s="16">
        <v>110</v>
      </c>
      <c r="L1112" s="17" t="s">
        <v>138</v>
      </c>
      <c r="M1112" s="17">
        <v>0</v>
      </c>
      <c r="N1112" s="16">
        <f t="shared" si="1301"/>
        <v>220</v>
      </c>
      <c r="O1112" s="17">
        <v>1</v>
      </c>
      <c r="P1112" s="17">
        <v>3.21</v>
      </c>
      <c r="Q1112" s="17">
        <v>10.95</v>
      </c>
      <c r="R1112" s="16"/>
      <c r="S1112" s="16"/>
      <c r="T1112" s="16">
        <v>10.67</v>
      </c>
      <c r="U1112" s="17">
        <v>5.72</v>
      </c>
      <c r="V1112" s="17">
        <v>1.9</v>
      </c>
      <c r="W1112" s="17">
        <v>0</v>
      </c>
      <c r="X1112" s="17">
        <v>0</v>
      </c>
      <c r="Y1112" s="17">
        <v>0</v>
      </c>
      <c r="Z1112" s="17">
        <v>0</v>
      </c>
      <c r="AA1112" s="17" t="s">
        <v>298</v>
      </c>
      <c r="AB1112" s="17" t="s">
        <v>759</v>
      </c>
      <c r="AC1112" s="17">
        <v>32.68</v>
      </c>
      <c r="AD1112" s="17">
        <v>9.83</v>
      </c>
      <c r="AE1112" s="17">
        <v>1</v>
      </c>
      <c r="AF1112" s="17">
        <v>1.3</v>
      </c>
      <c r="AG1112" s="17">
        <v>1.61</v>
      </c>
      <c r="AH1112" s="17">
        <f t="shared" si="1283"/>
        <v>0.31000000000000005</v>
      </c>
      <c r="AI1112" s="17" t="s">
        <v>136</v>
      </c>
      <c r="AJ1112" s="17" t="s">
        <v>136</v>
      </c>
      <c r="AK1112" s="17" t="s">
        <v>141</v>
      </c>
      <c r="AL1112" s="17">
        <f t="shared" si="1302"/>
        <v>2</v>
      </c>
      <c r="AM1112" s="17">
        <v>0</v>
      </c>
      <c r="AN1112" s="17"/>
      <c r="AO1112" s="17">
        <v>0</v>
      </c>
      <c r="AP1112" s="17">
        <v>0</v>
      </c>
      <c r="AQ1112" s="17">
        <v>0</v>
      </c>
      <c r="AR1112" s="17" t="s">
        <v>136</v>
      </c>
      <c r="AS1112" s="19">
        <f t="shared" si="1233"/>
        <v>0</v>
      </c>
      <c r="AT1112" s="19"/>
      <c r="AU1112" s="19">
        <f>VLOOKUP(G1112,ABNT5101!$I$3:$J$9,2)</f>
        <v>30</v>
      </c>
      <c r="AV1112" s="19">
        <f>VLOOKUP(G1112,ABNT5101!$I$3:$M$9,5)</f>
        <v>0.38</v>
      </c>
      <c r="AW1112" s="17" t="str">
        <f>_xlfn.XLOOKUP(G1112,ABNT5101!I:I,ABNT5101!L:L)</f>
        <v>-</v>
      </c>
      <c r="AX1112" s="17">
        <f>_xlfn.XLOOKUP(G1112,ABNT5101!$I:$I,ABNT5101!M:M)</f>
        <v>0.38</v>
      </c>
      <c r="AY1112" s="17" t="str">
        <f>_xlfn.XLOOKUP(G1112,ABNT5101!$I:$I,ABNT5101!N:N)</f>
        <v>-</v>
      </c>
      <c r="AZ1112" s="17">
        <f>_xlfn.XLOOKUP(G1112,ABNT5101!$I:$I,ABNT5101!O:O)</f>
        <v>14</v>
      </c>
      <c r="BA1112" s="20" t="str">
        <f t="shared" si="1234"/>
        <v>ATENDE</v>
      </c>
      <c r="BB1112" s="21">
        <f t="shared" ref="BB1112:BC1112" si="1350">BE1112/AU1112-1</f>
        <v>4.2000000000000037E-2</v>
      </c>
      <c r="BC1112" s="21">
        <f t="shared" si="1350"/>
        <v>0.21052631578947367</v>
      </c>
      <c r="BD1112" s="21" t="str">
        <f t="shared" si="1236"/>
        <v>-</v>
      </c>
      <c r="BE1112" s="22">
        <v>31.26</v>
      </c>
      <c r="BF1112" s="22">
        <v>0.46</v>
      </c>
      <c r="BG1112" s="22">
        <v>31.23</v>
      </c>
      <c r="BH1112" s="22">
        <v>0.46</v>
      </c>
      <c r="BI1112" s="23"/>
      <c r="BJ1112" s="22"/>
      <c r="BK1112" s="20" t="str">
        <f t="shared" si="1237"/>
        <v>ATENDE</v>
      </c>
      <c r="BL1112" s="20" t="str">
        <f t="shared" si="1238"/>
        <v>ATENDE</v>
      </c>
      <c r="BM1112" s="20" t="str">
        <f t="shared" si="1239"/>
        <v>ATENDE</v>
      </c>
      <c r="BN1112" s="20" t="str">
        <f t="shared" si="1240"/>
        <v>ATENDE</v>
      </c>
      <c r="BO1112" s="24" t="str">
        <f t="shared" si="1241"/>
        <v>C1</v>
      </c>
      <c r="BP1112" s="24" t="str">
        <f t="shared" si="1304"/>
        <v>P5</v>
      </c>
      <c r="BQ1112" s="25">
        <f t="shared" si="1060"/>
        <v>1.9780000000000002</v>
      </c>
      <c r="BR1112" s="22">
        <v>14.89</v>
      </c>
      <c r="BS1112" s="22">
        <v>3.61</v>
      </c>
      <c r="BT1112" s="24">
        <f>IF(BP1112="-","-",_xlfn.XLOOKUP(BP1112,ABNT5101!$B$4:$B$9,ABNT5101!$C$4:$C$9))</f>
        <v>5</v>
      </c>
      <c r="BU1112" s="24">
        <f>IF(BP1112="-","-",_xlfn.XLOOKUP(BP1112,ABNT5101!$B$4:$B$9,ABNT5101!$D$4:$D$9))</f>
        <v>1</v>
      </c>
      <c r="BV1112" s="20" t="str">
        <f t="shared" si="1242"/>
        <v>ATENDE</v>
      </c>
      <c r="BW1112" s="20" t="str">
        <f t="shared" si="1061"/>
        <v>ATENDE</v>
      </c>
      <c r="BX1112" s="20" t="str">
        <f t="shared" si="1243"/>
        <v>ATENDE</v>
      </c>
      <c r="BY1112" s="24" t="str">
        <f t="shared" si="1314"/>
        <v>P5</v>
      </c>
      <c r="BZ1112" s="25">
        <f t="shared" si="1244"/>
        <v>1.1640000000000001</v>
      </c>
      <c r="CA1112" s="24">
        <v>10.82</v>
      </c>
      <c r="CB1112" s="24">
        <v>1.01</v>
      </c>
      <c r="CC1112" s="20">
        <f>IF(BY1112="-","-",_xlfn.XLOOKUP(BY1112,ABNT5101!$B$4:$B$9,ABNT5101!$C$4:$C$9))</f>
        <v>5</v>
      </c>
      <c r="CD1112" s="24">
        <f>IF(BY1112="-","-",_xlfn.XLOOKUP(BY1112,ABNT5101!$B$4:$B$9,ABNT5101!$D$4:$D$9))</f>
        <v>1</v>
      </c>
      <c r="CE1112" s="20" t="str">
        <f t="shared" si="1245"/>
        <v>ATENDE</v>
      </c>
      <c r="CF1112" s="20" t="str">
        <f t="shared" si="1246"/>
        <v>ATENDE</v>
      </c>
      <c r="CG1112" s="20" t="str">
        <f t="shared" si="1040"/>
        <v>ATENDE</v>
      </c>
      <c r="CH1112" s="26" t="str">
        <f>_xlfn.XLOOKUP(CI1112,'Banco de dados'!$B:$B,'Banco de dados'!$D:$D)</f>
        <v>LEDSTAR</v>
      </c>
      <c r="CI1112" s="27" t="s">
        <v>328</v>
      </c>
      <c r="CJ1112" s="26" t="str">
        <f>_xlfn.XLOOKUP(CI1112,'Banco de dados'!$B:$B,'Banco de dados'!$E:$E)</f>
        <v>LUM LED SL VT 9.1 120W</v>
      </c>
      <c r="CK1112" s="26"/>
      <c r="CL1112" s="26" t="e">
        <f>IF(CK1112="-","-",_xlfn.XLOOKUP(CK1112,'Banco de dados'!$B:$B,'Banco de dados'!$E:$E))</f>
        <v>#N/A</v>
      </c>
      <c r="CM1112" s="28">
        <f t="shared" si="1305"/>
        <v>1</v>
      </c>
      <c r="CN1112" s="26">
        <f>_xlfn.XLOOKUP(CI1112,'Banco de dados'!$B:$B,'Banco de dados'!$H:$H)</f>
        <v>120</v>
      </c>
      <c r="CO1112" s="26" t="e">
        <f t="array" aca="1" ref="CO1112" ca="1">_xludf.XLOOKUP(CK1112,'Banco de dados'!$B:$B,'Banco de dados'!$H:$H)</f>
        <v>#NAME?</v>
      </c>
      <c r="CP1112" s="26" t="e">
        <f t="array" aca="1" ref="CP1112" ca="1">_xludf.XLOOKUP(CI1112,'Banco de dados'!$B:$B,'Banco de dados'!$F:$F)</f>
        <v>#NAME?</v>
      </c>
      <c r="CQ1112" s="26" t="e">
        <f t="array" aca="1" ref="CQ1112" ca="1">_xludf.XLOOKUP(CK1112,'Banco de dados'!$B:$B,'Banco de dados'!$F:$F)</f>
        <v>#NAME?</v>
      </c>
      <c r="CR1112" s="27">
        <v>0</v>
      </c>
      <c r="CS1112" s="27">
        <v>10</v>
      </c>
      <c r="CT1112" s="26" t="str">
        <f>IF(AG1112=0.5,"Suporte",IF(AND(AG1112&gt;='Braços de IP'!$B$9,AG1112&lt;='Braços de IP'!$D$9),'Braços de IP'!$E$9,IF(AND(AG1112&gt;='Braços de IP'!$B$10,AG1112&lt;='Braços de IP'!$D$10),'Braços de IP'!$E$10,IF(AND(AG1112&gt;='Braços de IP'!$B$11,AG1112&lt;='Braços de IP'!$D$11),'Braços de IP'!$E$11,IF(AND(AG1112&gt;='Braços de IP'!$B$12,AG1112&lt;='Braços de IP'!$D$12),'Braços de IP'!$E$12,IF(AND(AG1112&gt;='Braços de IP'!$B$13,AG1112&lt;='Braços de IP'!$D$13),'Braços de IP'!$E$13,IF(AND(AG1112&gt;='Braços de IP'!$B$14,AG1112&lt;='Braços de IP'!$D$14),'Braços de IP'!$E$14,"ERRO")))))))</f>
        <v>Médio I</v>
      </c>
      <c r="CU1112" s="27" t="s">
        <v>154</v>
      </c>
      <c r="CV1112" s="26">
        <f>IF($CU1112="","",VLOOKUP($CU1112,'Braços de IP'!$E$9:$I$15,2,0))</f>
        <v>3.5</v>
      </c>
      <c r="CW1112" s="29">
        <f>IF($CU1112="","",VLOOKUP($CU1112,'Braços de IP'!$E$9:$I$15,5,0))</f>
        <v>8.5</v>
      </c>
      <c r="CX1112" s="26"/>
      <c r="CY1112" s="26"/>
      <c r="CZ1112" s="26"/>
      <c r="DA1112" s="26"/>
      <c r="DB1112" s="26"/>
      <c r="DC1112" s="26"/>
      <c r="DD1112" s="30">
        <f t="shared" si="1306"/>
        <v>120</v>
      </c>
      <c r="DE1112" s="31">
        <f t="shared" si="1307"/>
        <v>110</v>
      </c>
      <c r="DF1112" s="30">
        <f t="shared" si="1308"/>
        <v>230</v>
      </c>
      <c r="DG1112" s="32">
        <f t="shared" si="1309"/>
        <v>-9.0909090909090828E-2</v>
      </c>
      <c r="DH1112" s="33"/>
      <c r="DI1112" s="34"/>
      <c r="DJ1112" s="35"/>
      <c r="DK1112" s="16" t="s">
        <v>144</v>
      </c>
      <c r="DL1112" s="16"/>
      <c r="DN1112" s="36" t="e">
        <f t="shared" si="1310"/>
        <v>#VALUE!</v>
      </c>
    </row>
    <row r="1113" spans="1:124" ht="15.75" customHeight="1" x14ac:dyDescent="0.25">
      <c r="B1113" s="16">
        <v>284</v>
      </c>
      <c r="C1113" s="16" t="s">
        <v>146</v>
      </c>
      <c r="D1113" s="16" t="s">
        <v>771</v>
      </c>
      <c r="E1113" s="16">
        <v>-8.0928120000000003</v>
      </c>
      <c r="F1113" s="16">
        <v>-34.929487999999999</v>
      </c>
      <c r="G1113" s="16" t="s">
        <v>209</v>
      </c>
      <c r="H1113" s="17" t="s">
        <v>136</v>
      </c>
      <c r="I1113" s="16" t="s">
        <v>149</v>
      </c>
      <c r="J1113" s="17" t="s">
        <v>137</v>
      </c>
      <c r="K1113" s="16">
        <v>110</v>
      </c>
      <c r="L1113" s="17" t="s">
        <v>138</v>
      </c>
      <c r="M1113" s="17">
        <v>0</v>
      </c>
      <c r="N1113" s="16">
        <f t="shared" si="1301"/>
        <v>220</v>
      </c>
      <c r="O1113" s="17">
        <v>1</v>
      </c>
      <c r="P1113" s="17">
        <v>3.21</v>
      </c>
      <c r="Q1113" s="17">
        <v>10.95</v>
      </c>
      <c r="R1113" s="16"/>
      <c r="S1113" s="16"/>
      <c r="T1113" s="16">
        <v>10.67</v>
      </c>
      <c r="U1113" s="17">
        <v>5.72</v>
      </c>
      <c r="V1113" s="17">
        <v>1.9</v>
      </c>
      <c r="W1113" s="17">
        <v>0</v>
      </c>
      <c r="X1113" s="17">
        <v>0</v>
      </c>
      <c r="Y1113" s="17">
        <v>0</v>
      </c>
      <c r="Z1113" s="17">
        <v>0</v>
      </c>
      <c r="AA1113" s="17" t="s">
        <v>298</v>
      </c>
      <c r="AB1113" s="17" t="s">
        <v>759</v>
      </c>
      <c r="AC1113" s="17">
        <v>32.68</v>
      </c>
      <c r="AD1113" s="17">
        <v>9.83</v>
      </c>
      <c r="AE1113" s="17">
        <v>1</v>
      </c>
      <c r="AF1113" s="17">
        <v>1.3</v>
      </c>
      <c r="AG1113" s="17">
        <v>1.61</v>
      </c>
      <c r="AH1113" s="17">
        <f t="shared" si="1283"/>
        <v>0.31000000000000005</v>
      </c>
      <c r="AI1113" s="17" t="s">
        <v>136</v>
      </c>
      <c r="AJ1113" s="17" t="s">
        <v>136</v>
      </c>
      <c r="AK1113" s="17" t="s">
        <v>141</v>
      </c>
      <c r="AL1113" s="17">
        <f t="shared" si="1302"/>
        <v>2</v>
      </c>
      <c r="AM1113" s="17">
        <v>0</v>
      </c>
      <c r="AN1113" s="17"/>
      <c r="AO1113" s="17">
        <v>0</v>
      </c>
      <c r="AP1113" s="17">
        <v>0</v>
      </c>
      <c r="AQ1113" s="17">
        <v>0</v>
      </c>
      <c r="AR1113" s="17" t="s">
        <v>136</v>
      </c>
      <c r="AS1113" s="19">
        <f t="shared" si="1233"/>
        <v>0</v>
      </c>
      <c r="AT1113" s="19"/>
      <c r="AU1113" s="19">
        <f>VLOOKUP(G1113,ABNT5101!$I$3:$J$9,2)</f>
        <v>30</v>
      </c>
      <c r="AV1113" s="19">
        <f>VLOOKUP(G1113,ABNT5101!$I$3:$M$9,5)</f>
        <v>0.38</v>
      </c>
      <c r="AW1113" s="17" t="str">
        <f>_xlfn.XLOOKUP(G1113,ABNT5101!I:I,ABNT5101!L:L)</f>
        <v>-</v>
      </c>
      <c r="AX1113" s="17">
        <f>_xlfn.XLOOKUP(G1113,ABNT5101!$I:$I,ABNT5101!M:M)</f>
        <v>0.38</v>
      </c>
      <c r="AY1113" s="17" t="str">
        <f>_xlfn.XLOOKUP(G1113,ABNT5101!$I:$I,ABNT5101!N:N)</f>
        <v>-</v>
      </c>
      <c r="AZ1113" s="17">
        <f>_xlfn.XLOOKUP(G1113,ABNT5101!$I:$I,ABNT5101!O:O)</f>
        <v>14</v>
      </c>
      <c r="BA1113" s="20" t="str">
        <f t="shared" si="1234"/>
        <v>ATENDE</v>
      </c>
      <c r="BB1113" s="21">
        <f t="shared" ref="BB1113:BC1113" si="1351">BE1113/AU1113-1</f>
        <v>1.5333333333333421E-2</v>
      </c>
      <c r="BC1113" s="21">
        <f t="shared" si="1351"/>
        <v>0.34210526315789469</v>
      </c>
      <c r="BD1113" s="21" t="str">
        <f t="shared" si="1236"/>
        <v>-</v>
      </c>
      <c r="BE1113" s="22">
        <v>30.46</v>
      </c>
      <c r="BF1113" s="22">
        <v>0.51</v>
      </c>
      <c r="BG1113" s="22">
        <v>30.42</v>
      </c>
      <c r="BH1113" s="22">
        <v>0.51</v>
      </c>
      <c r="BI1113" s="23"/>
      <c r="BJ1113" s="22"/>
      <c r="BK1113" s="20" t="str">
        <f t="shared" si="1237"/>
        <v>ATENDE</v>
      </c>
      <c r="BL1113" s="20" t="str">
        <f t="shared" si="1238"/>
        <v>ATENDE</v>
      </c>
      <c r="BM1113" s="20" t="str">
        <f t="shared" si="1239"/>
        <v>ATENDE</v>
      </c>
      <c r="BN1113" s="20" t="str">
        <f t="shared" si="1240"/>
        <v>ATENDE</v>
      </c>
      <c r="BO1113" s="24" t="str">
        <f t="shared" si="1241"/>
        <v>C1</v>
      </c>
      <c r="BP1113" s="24" t="str">
        <f t="shared" si="1304"/>
        <v>P5</v>
      </c>
      <c r="BQ1113" s="25">
        <f t="shared" si="1060"/>
        <v>1.7239999999999998</v>
      </c>
      <c r="BR1113" s="22">
        <v>13.62</v>
      </c>
      <c r="BS1113" s="22">
        <v>6.25</v>
      </c>
      <c r="BT1113" s="24">
        <f>IF(BP1113="-","-",_xlfn.XLOOKUP(BP1113,ABNT5101!$B$4:$B$9,ABNT5101!$C$4:$C$9))</f>
        <v>5</v>
      </c>
      <c r="BU1113" s="24">
        <f>IF(BP1113="-","-",_xlfn.XLOOKUP(BP1113,ABNT5101!$B$4:$B$9,ABNT5101!$D$4:$D$9))</f>
        <v>1</v>
      </c>
      <c r="BV1113" s="20" t="str">
        <f t="shared" si="1242"/>
        <v>ATENDE</v>
      </c>
      <c r="BW1113" s="20" t="str">
        <f t="shared" si="1061"/>
        <v>ATENDE</v>
      </c>
      <c r="BX1113" s="20" t="str">
        <f t="shared" si="1243"/>
        <v>ATENDE</v>
      </c>
      <c r="BY1113" s="24" t="str">
        <f t="shared" si="1314"/>
        <v>P5</v>
      </c>
      <c r="BZ1113" s="25">
        <f t="shared" si="1244"/>
        <v>0.91000000000000014</v>
      </c>
      <c r="CA1113" s="24">
        <v>9.5500000000000007</v>
      </c>
      <c r="CB1113" s="24">
        <v>1.63</v>
      </c>
      <c r="CC1113" s="20">
        <f>IF(BY1113="-","-",_xlfn.XLOOKUP(BY1113,ABNT5101!$B$4:$B$9,ABNT5101!$C$4:$C$9))</f>
        <v>5</v>
      </c>
      <c r="CD1113" s="24">
        <f>IF(BY1113="-","-",_xlfn.XLOOKUP(BY1113,ABNT5101!$B$4:$B$9,ABNT5101!$D$4:$D$9))</f>
        <v>1</v>
      </c>
      <c r="CE1113" s="20" t="str">
        <f t="shared" si="1245"/>
        <v>ATENDE</v>
      </c>
      <c r="CF1113" s="20" t="str">
        <f t="shared" si="1246"/>
        <v>ATENDE</v>
      </c>
      <c r="CG1113" s="20" t="str">
        <f t="shared" si="1040"/>
        <v>ATENDE</v>
      </c>
      <c r="CH1113" s="26" t="str">
        <f>_xlfn.XLOOKUP(CI1113,'Banco de dados'!$B:$B,'Banco de dados'!$D:$D)</f>
        <v>SX LIGHTING</v>
      </c>
      <c r="CI1113" s="27" t="s">
        <v>331</v>
      </c>
      <c r="CJ1113" s="26" t="str">
        <f>_xlfn.XLOOKUP(CI1113,'Banco de dados'!$B:$B,'Banco de dados'!$E:$E)</f>
        <v>SXINLPP100K50L12CZF7PHF</v>
      </c>
      <c r="CK1113" s="26"/>
      <c r="CL1113" s="26" t="e">
        <f>IF(CK1113="-","-",_xlfn.XLOOKUP(CK1113,'Banco de dados'!$B:$B,'Banco de dados'!$E:$E))</f>
        <v>#N/A</v>
      </c>
      <c r="CM1113" s="28">
        <f t="shared" si="1305"/>
        <v>1</v>
      </c>
      <c r="CN1113" s="26">
        <f>_xlfn.XLOOKUP(CI1113,'Banco de dados'!$B:$B,'Banco de dados'!$H:$H)</f>
        <v>100</v>
      </c>
      <c r="CO1113" s="26" t="e">
        <f t="array" aca="1" ref="CO1113" ca="1">_xludf.XLOOKUP(CK1113,'Banco de dados'!$B:$B,'Banco de dados'!$H:$H)</f>
        <v>#NAME?</v>
      </c>
      <c r="CP1113" s="26" t="e">
        <f t="array" aca="1" ref="CP1113" ca="1">_xludf.XLOOKUP(CI1113,'Banco de dados'!$B:$B,'Banco de dados'!$F:$F)</f>
        <v>#NAME?</v>
      </c>
      <c r="CQ1113" s="26" t="e">
        <f t="array" aca="1" ref="CQ1113" ca="1">_xludf.XLOOKUP(CK1113,'Banco de dados'!$B:$B,'Banco de dados'!$F:$F)</f>
        <v>#NAME?</v>
      </c>
      <c r="CR1113" s="27">
        <v>0</v>
      </c>
      <c r="CS1113" s="27">
        <v>10</v>
      </c>
      <c r="CT1113" s="26" t="str">
        <f>IF(AG1113=0.5,"Suporte",IF(AND(AG1113&gt;='Braços de IP'!$B$9,AG1113&lt;='Braços de IP'!$D$9),'Braços de IP'!$E$9,IF(AND(AG1113&gt;='Braços de IP'!$B$10,AG1113&lt;='Braços de IP'!$D$10),'Braços de IP'!$E$10,IF(AND(AG1113&gt;='Braços de IP'!$B$11,AG1113&lt;='Braços de IP'!$D$11),'Braços de IP'!$E$11,IF(AND(AG1113&gt;='Braços de IP'!$B$12,AG1113&lt;='Braços de IP'!$D$12),'Braços de IP'!$E$12,IF(AND(AG1113&gt;='Braços de IP'!$B$13,AG1113&lt;='Braços de IP'!$D$13),'Braços de IP'!$E$13,IF(AND(AG1113&gt;='Braços de IP'!$B$14,AG1113&lt;='Braços de IP'!$D$14),'Braços de IP'!$E$14,"ERRO")))))))</f>
        <v>Médio I</v>
      </c>
      <c r="CU1113" s="27" t="s">
        <v>154</v>
      </c>
      <c r="CV1113" s="26">
        <f>IF($CU1113="","",VLOOKUP($CU1113,'Braços de IP'!$E$9:$I$15,2,0))</f>
        <v>3.5</v>
      </c>
      <c r="CW1113" s="29">
        <f>IF($CU1113="","",VLOOKUP($CU1113,'Braços de IP'!$E$9:$I$15,5,0))</f>
        <v>8.5</v>
      </c>
      <c r="CX1113" s="26"/>
      <c r="CY1113" s="26"/>
      <c r="CZ1113" s="26"/>
      <c r="DA1113" s="26"/>
      <c r="DB1113" s="26"/>
      <c r="DC1113" s="26"/>
      <c r="DD1113" s="30">
        <f t="shared" si="1306"/>
        <v>100</v>
      </c>
      <c r="DE1113" s="31">
        <f t="shared" si="1307"/>
        <v>110</v>
      </c>
      <c r="DF1113" s="30">
        <f t="shared" si="1308"/>
        <v>210</v>
      </c>
      <c r="DG1113" s="32">
        <f t="shared" si="1309"/>
        <v>9.0909090909090939E-2</v>
      </c>
      <c r="DH1113" s="33"/>
      <c r="DI1113" s="34"/>
      <c r="DJ1113" s="35"/>
      <c r="DK1113" s="16" t="s">
        <v>144</v>
      </c>
      <c r="DL1113" s="16"/>
      <c r="DN1113" s="36" t="e">
        <f t="shared" si="1310"/>
        <v>#VALUE!</v>
      </c>
    </row>
    <row r="1114" spans="1:124" ht="15.75" customHeight="1" x14ac:dyDescent="0.25">
      <c r="B1114" s="16">
        <v>284</v>
      </c>
      <c r="C1114" s="16" t="s">
        <v>146</v>
      </c>
      <c r="D1114" s="16" t="s">
        <v>771</v>
      </c>
      <c r="E1114" s="16">
        <v>-8.0928120000000003</v>
      </c>
      <c r="F1114" s="16">
        <v>-34.929487999999999</v>
      </c>
      <c r="G1114" s="16" t="s">
        <v>209</v>
      </c>
      <c r="H1114" s="17" t="s">
        <v>136</v>
      </c>
      <c r="I1114" s="16" t="s">
        <v>149</v>
      </c>
      <c r="J1114" s="17" t="s">
        <v>137</v>
      </c>
      <c r="K1114" s="16">
        <v>110</v>
      </c>
      <c r="L1114" s="17" t="s">
        <v>138</v>
      </c>
      <c r="M1114" s="17">
        <v>0</v>
      </c>
      <c r="N1114" s="16">
        <f t="shared" si="1301"/>
        <v>220</v>
      </c>
      <c r="O1114" s="17">
        <v>1</v>
      </c>
      <c r="P1114" s="17">
        <v>3.21</v>
      </c>
      <c r="Q1114" s="17">
        <v>10.95</v>
      </c>
      <c r="R1114" s="16"/>
      <c r="S1114" s="16"/>
      <c r="T1114" s="16">
        <v>10.67</v>
      </c>
      <c r="U1114" s="17">
        <v>5.72</v>
      </c>
      <c r="V1114" s="17">
        <v>1.9</v>
      </c>
      <c r="W1114" s="17">
        <v>0</v>
      </c>
      <c r="X1114" s="17">
        <v>0</v>
      </c>
      <c r="Y1114" s="17">
        <v>0</v>
      </c>
      <c r="Z1114" s="17">
        <v>0</v>
      </c>
      <c r="AA1114" s="17" t="s">
        <v>298</v>
      </c>
      <c r="AB1114" s="17" t="s">
        <v>759</v>
      </c>
      <c r="AC1114" s="17">
        <v>32.68</v>
      </c>
      <c r="AD1114" s="17">
        <v>9.83</v>
      </c>
      <c r="AE1114" s="17">
        <v>1</v>
      </c>
      <c r="AF1114" s="17">
        <v>1.3</v>
      </c>
      <c r="AG1114" s="17">
        <v>1.61</v>
      </c>
      <c r="AH1114" s="17">
        <f t="shared" si="1283"/>
        <v>0.31000000000000005</v>
      </c>
      <c r="AI1114" s="17" t="s">
        <v>136</v>
      </c>
      <c r="AJ1114" s="17" t="s">
        <v>136</v>
      </c>
      <c r="AK1114" s="17" t="s">
        <v>141</v>
      </c>
      <c r="AL1114" s="17">
        <f t="shared" si="1302"/>
        <v>2</v>
      </c>
      <c r="AM1114" s="17">
        <v>0</v>
      </c>
      <c r="AN1114" s="17"/>
      <c r="AO1114" s="17">
        <v>0</v>
      </c>
      <c r="AP1114" s="17">
        <v>0</v>
      </c>
      <c r="AQ1114" s="17">
        <v>0</v>
      </c>
      <c r="AR1114" s="17" t="s">
        <v>136</v>
      </c>
      <c r="AS1114" s="19">
        <f t="shared" si="1233"/>
        <v>0</v>
      </c>
      <c r="AT1114" s="19"/>
      <c r="AU1114" s="19">
        <f>VLOOKUP(G1114,ABNT5101!$I$3:$J$9,2)</f>
        <v>30</v>
      </c>
      <c r="AV1114" s="19">
        <f>VLOOKUP(G1114,ABNT5101!$I$3:$M$9,5)</f>
        <v>0.38</v>
      </c>
      <c r="AW1114" s="17" t="str">
        <f>_xlfn.XLOOKUP(G1114,ABNT5101!I:I,ABNT5101!L:L)</f>
        <v>-</v>
      </c>
      <c r="AX1114" s="17">
        <f>_xlfn.XLOOKUP(G1114,ABNT5101!$I:$I,ABNT5101!M:M)</f>
        <v>0.38</v>
      </c>
      <c r="AY1114" s="17" t="str">
        <f>_xlfn.XLOOKUP(G1114,ABNT5101!$I:$I,ABNT5101!N:N)</f>
        <v>-</v>
      </c>
      <c r="AZ1114" s="17">
        <f>_xlfn.XLOOKUP(G1114,ABNT5101!$I:$I,ABNT5101!O:O)</f>
        <v>14</v>
      </c>
      <c r="BA1114" s="20" t="str">
        <f t="shared" si="1234"/>
        <v>ATENDE</v>
      </c>
      <c r="BB1114" s="21">
        <f t="shared" ref="BB1114:BC1114" si="1352">BE1114/AU1114-1</f>
        <v>1.6666666666666607E-2</v>
      </c>
      <c r="BC1114" s="21">
        <f t="shared" si="1352"/>
        <v>0.52631578947368407</v>
      </c>
      <c r="BD1114" s="21" t="str">
        <f t="shared" si="1236"/>
        <v>-</v>
      </c>
      <c r="BE1114" s="22">
        <v>30.5</v>
      </c>
      <c r="BF1114" s="22">
        <v>0.57999999999999996</v>
      </c>
      <c r="BG1114" s="22">
        <v>30.57</v>
      </c>
      <c r="BH1114" s="22">
        <v>0.57999999999999996</v>
      </c>
      <c r="BI1114" s="23"/>
      <c r="BJ1114" s="22"/>
      <c r="BK1114" s="20" t="str">
        <f t="shared" si="1237"/>
        <v>ATENDE</v>
      </c>
      <c r="BL1114" s="20" t="str">
        <f t="shared" si="1238"/>
        <v>ATENDE</v>
      </c>
      <c r="BM1114" s="20" t="str">
        <f t="shared" si="1239"/>
        <v>ATENDE</v>
      </c>
      <c r="BN1114" s="20" t="str">
        <f t="shared" si="1240"/>
        <v>ATENDE</v>
      </c>
      <c r="BO1114" s="24" t="str">
        <f t="shared" si="1241"/>
        <v>C1</v>
      </c>
      <c r="BP1114" s="24" t="str">
        <f t="shared" si="1304"/>
        <v>P5</v>
      </c>
      <c r="BQ1114" s="25">
        <f t="shared" si="1060"/>
        <v>2.0100000000000002</v>
      </c>
      <c r="BR1114" s="22">
        <v>15.05</v>
      </c>
      <c r="BS1114" s="22">
        <v>9.43</v>
      </c>
      <c r="BT1114" s="24">
        <f>IF(BP1114="-","-",_xlfn.XLOOKUP(BP1114,ABNT5101!$B$4:$B$9,ABNT5101!$C$4:$C$9))</f>
        <v>5</v>
      </c>
      <c r="BU1114" s="24">
        <f>IF(BP1114="-","-",_xlfn.XLOOKUP(BP1114,ABNT5101!$B$4:$B$9,ABNT5101!$D$4:$D$9))</f>
        <v>1</v>
      </c>
      <c r="BV1114" s="20" t="str">
        <f t="shared" si="1242"/>
        <v>ATENDE</v>
      </c>
      <c r="BW1114" s="20" t="str">
        <f t="shared" si="1061"/>
        <v>ATENDE</v>
      </c>
      <c r="BX1114" s="20" t="str">
        <f t="shared" si="1243"/>
        <v>ATENDE</v>
      </c>
      <c r="BY1114" s="24" t="str">
        <f t="shared" si="1314"/>
        <v>P5</v>
      </c>
      <c r="BZ1114" s="25">
        <f t="shared" si="1244"/>
        <v>1.3380000000000001</v>
      </c>
      <c r="CA1114" s="24">
        <v>11.69</v>
      </c>
      <c r="CB1114" s="24">
        <v>4.8600000000000003</v>
      </c>
      <c r="CC1114" s="20">
        <f>IF(BY1114="-","-",_xlfn.XLOOKUP(BY1114,ABNT5101!$B$4:$B$9,ABNT5101!$C$4:$C$9))</f>
        <v>5</v>
      </c>
      <c r="CD1114" s="24">
        <f>IF(BY1114="-","-",_xlfn.XLOOKUP(BY1114,ABNT5101!$B$4:$B$9,ABNT5101!$D$4:$D$9))</f>
        <v>1</v>
      </c>
      <c r="CE1114" s="20" t="str">
        <f t="shared" si="1245"/>
        <v>ATENDE</v>
      </c>
      <c r="CF1114" s="20" t="str">
        <f t="shared" si="1246"/>
        <v>ATENDE</v>
      </c>
      <c r="CG1114" s="20" t="str">
        <f t="shared" si="1040"/>
        <v>ATENDE</v>
      </c>
      <c r="CH1114" s="26" t="str">
        <f>_xlfn.XLOOKUP(CI1114,'Banco de dados'!$B:$B,'Banco de dados'!$D:$D)</f>
        <v>TECNOWATT</v>
      </c>
      <c r="CI1114" s="27" t="s">
        <v>1591</v>
      </c>
      <c r="CJ1114" s="26" t="str">
        <f>_xlfn.XLOOKUP(CI1114,'Banco de dados'!$B:$B,'Banco de dados'!$E:$E)</f>
        <v>SIGMAGPTLRRSMNDL120W_82IBBR
S1-10C1MUN6.5</v>
      </c>
      <c r="CK1114" s="26"/>
      <c r="CL1114" s="26" t="e">
        <f>IF(CK1114="-","-",_xlfn.XLOOKUP(CK1114,'Banco de dados'!$B:$B,'Banco de dados'!$E:$E))</f>
        <v>#N/A</v>
      </c>
      <c r="CM1114" s="28">
        <f t="shared" si="1305"/>
        <v>1</v>
      </c>
      <c r="CN1114" s="26">
        <f>_xlfn.XLOOKUP(CI1114,'Banco de dados'!$B:$B,'Banco de dados'!$H:$H)</f>
        <v>120</v>
      </c>
      <c r="CO1114" s="26" t="e">
        <f t="array" aca="1" ref="CO1114" ca="1">_xludf.XLOOKUP(CK1114,'Banco de dados'!$B:$B,'Banco de dados'!$H:$H)</f>
        <v>#NAME?</v>
      </c>
      <c r="CP1114" s="26" t="e">
        <f t="array" aca="1" ref="CP1114" ca="1">_xludf.XLOOKUP(CI1114,'Banco de dados'!$B:$B,'Banco de dados'!$F:$F)</f>
        <v>#NAME?</v>
      </c>
      <c r="CQ1114" s="26" t="e">
        <f t="array" aca="1" ref="CQ1114" ca="1">_xludf.XLOOKUP(CK1114,'Banco de dados'!$B:$B,'Banco de dados'!$F:$F)</f>
        <v>#NAME?</v>
      </c>
      <c r="CR1114" s="27">
        <v>0</v>
      </c>
      <c r="CS1114" s="27">
        <v>10</v>
      </c>
      <c r="CT1114" s="26" t="str">
        <f>IF(AG1114=0.5,"Suporte",IF(AND(AG1114&gt;='Braços de IP'!$B$9,AG1114&lt;='Braços de IP'!$D$9),'Braços de IP'!$E$9,IF(AND(AG1114&gt;='Braços de IP'!$B$10,AG1114&lt;='Braços de IP'!$D$10),'Braços de IP'!$E$10,IF(AND(AG1114&gt;='Braços de IP'!$B$11,AG1114&lt;='Braços de IP'!$D$11),'Braços de IP'!$E$11,IF(AND(AG1114&gt;='Braços de IP'!$B$12,AG1114&lt;='Braços de IP'!$D$12),'Braços de IP'!$E$12,IF(AND(AG1114&gt;='Braços de IP'!$B$13,AG1114&lt;='Braços de IP'!$D$13),'Braços de IP'!$E$13,IF(AND(AG1114&gt;='Braços de IP'!$B$14,AG1114&lt;='Braços de IP'!$D$14),'Braços de IP'!$E$14,"ERRO")))))))</f>
        <v>Médio I</v>
      </c>
      <c r="CU1114" s="27" t="s">
        <v>154</v>
      </c>
      <c r="CV1114" s="26">
        <f>IF($CU1114="","",VLOOKUP($CU1114,'Braços de IP'!$E$9:$I$15,2,0))</f>
        <v>3.5</v>
      </c>
      <c r="CW1114" s="29">
        <f>IF($CU1114="","",VLOOKUP($CU1114,'Braços de IP'!$E$9:$I$15,5,0))</f>
        <v>8.5</v>
      </c>
      <c r="CX1114" s="26"/>
      <c r="CY1114" s="26"/>
      <c r="CZ1114" s="26"/>
      <c r="DA1114" s="26"/>
      <c r="DB1114" s="26"/>
      <c r="DC1114" s="26"/>
      <c r="DD1114" s="30">
        <f t="shared" si="1306"/>
        <v>120</v>
      </c>
      <c r="DE1114" s="31">
        <f t="shared" si="1307"/>
        <v>110</v>
      </c>
      <c r="DF1114" s="30">
        <f t="shared" si="1308"/>
        <v>230</v>
      </c>
      <c r="DG1114" s="32">
        <f t="shared" si="1309"/>
        <v>-9.0909090909090828E-2</v>
      </c>
      <c r="DH1114" s="33"/>
      <c r="DI1114" s="34"/>
      <c r="DJ1114" s="35"/>
      <c r="DK1114" s="16" t="s">
        <v>144</v>
      </c>
      <c r="DL1114" s="16"/>
      <c r="DN1114" s="36" t="e">
        <f t="shared" si="1310"/>
        <v>#VALUE!</v>
      </c>
    </row>
    <row r="1115" spans="1:124" ht="15.75" customHeight="1" x14ac:dyDescent="0.25">
      <c r="B1115" s="16">
        <v>285</v>
      </c>
      <c r="C1115" s="16" t="s">
        <v>146</v>
      </c>
      <c r="D1115" s="16" t="s">
        <v>772</v>
      </c>
      <c r="E1115" s="16">
        <v>-8.1151719999999994</v>
      </c>
      <c r="F1115" s="16">
        <v>-34.924891000000002</v>
      </c>
      <c r="G1115" s="16" t="s">
        <v>209</v>
      </c>
      <c r="H1115" s="17" t="s">
        <v>136</v>
      </c>
      <c r="I1115" s="16" t="s">
        <v>149</v>
      </c>
      <c r="J1115" s="17" t="s">
        <v>137</v>
      </c>
      <c r="K1115" s="18">
        <v>211</v>
      </c>
      <c r="L1115" s="17" t="s">
        <v>138</v>
      </c>
      <c r="M1115" s="17">
        <v>0</v>
      </c>
      <c r="N1115" s="16">
        <f t="shared" si="1301"/>
        <v>422</v>
      </c>
      <c r="O1115" s="17">
        <v>1</v>
      </c>
      <c r="P1115" s="17">
        <v>3.77</v>
      </c>
      <c r="Q1115" s="17">
        <v>10.62</v>
      </c>
      <c r="R1115" s="16"/>
      <c r="S1115" s="16"/>
      <c r="T1115" s="16">
        <v>10.57</v>
      </c>
      <c r="U1115" s="17">
        <v>3.4</v>
      </c>
      <c r="V1115" s="17">
        <v>1.93</v>
      </c>
      <c r="W1115" s="17">
        <v>0</v>
      </c>
      <c r="X1115" s="17">
        <v>0</v>
      </c>
      <c r="Y1115" s="17">
        <v>0</v>
      </c>
      <c r="Z1115" s="17">
        <v>0</v>
      </c>
      <c r="AA1115" s="17" t="s">
        <v>298</v>
      </c>
      <c r="AB1115" s="17" t="s">
        <v>759</v>
      </c>
      <c r="AC1115" s="17">
        <v>29.22</v>
      </c>
      <c r="AD1115" s="17">
        <v>9.83</v>
      </c>
      <c r="AE1115" s="17">
        <v>1</v>
      </c>
      <c r="AF1115" s="17">
        <v>0.97</v>
      </c>
      <c r="AG1115" s="17">
        <v>1.61</v>
      </c>
      <c r="AH1115" s="17">
        <f t="shared" si="1283"/>
        <v>0.64000000000000012</v>
      </c>
      <c r="AI1115" s="17" t="s">
        <v>136</v>
      </c>
      <c r="AJ1115" s="17" t="s">
        <v>136</v>
      </c>
      <c r="AK1115" s="17" t="s">
        <v>141</v>
      </c>
      <c r="AL1115" s="17">
        <f t="shared" si="1302"/>
        <v>2</v>
      </c>
      <c r="AM1115" s="17">
        <v>0</v>
      </c>
      <c r="AN1115" s="17"/>
      <c r="AO1115" s="17">
        <v>0</v>
      </c>
      <c r="AP1115" s="17">
        <v>0</v>
      </c>
      <c r="AQ1115" s="17">
        <v>0</v>
      </c>
      <c r="AR1115" s="17" t="s">
        <v>136</v>
      </c>
      <c r="AS1115" s="19">
        <f t="shared" si="1233"/>
        <v>0</v>
      </c>
      <c r="AT1115" s="19"/>
      <c r="AU1115" s="19">
        <f>VLOOKUP(G1115,ABNT5101!$I$3:$J$9,2)</f>
        <v>30</v>
      </c>
      <c r="AV1115" s="19">
        <f>VLOOKUP(G1115,ABNT5101!$I$3:$M$9,5)</f>
        <v>0.38</v>
      </c>
      <c r="AW1115" s="17" t="str">
        <f>_xlfn.XLOOKUP(G1115,ABNT5101!I:I,ABNT5101!L:L)</f>
        <v>-</v>
      </c>
      <c r="AX1115" s="17">
        <f>_xlfn.XLOOKUP(G1115,ABNT5101!$I:$I,ABNT5101!M:M)</f>
        <v>0.38</v>
      </c>
      <c r="AY1115" s="17" t="str">
        <f>_xlfn.XLOOKUP(G1115,ABNT5101!$I:$I,ABNT5101!N:N)</f>
        <v>-</v>
      </c>
      <c r="AZ1115" s="17">
        <f>_xlfn.XLOOKUP(G1115,ABNT5101!$I:$I,ABNT5101!O:O)</f>
        <v>14</v>
      </c>
      <c r="BA1115" s="20" t="str">
        <f t="shared" si="1234"/>
        <v>ATENDE</v>
      </c>
      <c r="BB1115" s="21">
        <f t="shared" ref="BB1115:BC1115" si="1353">BE1115/AU1115-1</f>
        <v>1.3333333333334085E-3</v>
      </c>
      <c r="BC1115" s="21">
        <f t="shared" si="1353"/>
        <v>0.60526315789473673</v>
      </c>
      <c r="BD1115" s="21" t="str">
        <f t="shared" si="1236"/>
        <v>-</v>
      </c>
      <c r="BE1115" s="49">
        <v>30.04</v>
      </c>
      <c r="BF1115" s="49">
        <v>0.61</v>
      </c>
      <c r="BG1115" s="22">
        <v>30.03</v>
      </c>
      <c r="BH1115" s="49">
        <v>0.61</v>
      </c>
      <c r="BI1115" s="23"/>
      <c r="BJ1115" s="22"/>
      <c r="BK1115" s="20" t="str">
        <f t="shared" si="1237"/>
        <v>ATENDE</v>
      </c>
      <c r="BL1115" s="20" t="str">
        <f t="shared" si="1238"/>
        <v>ATENDE</v>
      </c>
      <c r="BM1115" s="20" t="str">
        <f t="shared" si="1239"/>
        <v>ATENDE</v>
      </c>
      <c r="BN1115" s="20" t="str">
        <f t="shared" si="1240"/>
        <v>ATENDE</v>
      </c>
      <c r="BO1115" s="24" t="str">
        <f t="shared" si="1241"/>
        <v>C1</v>
      </c>
      <c r="BP1115" s="24" t="str">
        <f t="shared" si="1304"/>
        <v>P5</v>
      </c>
      <c r="BQ1115" s="25">
        <f t="shared" si="1060"/>
        <v>1.6480000000000001</v>
      </c>
      <c r="BR1115" s="22">
        <v>13.24</v>
      </c>
      <c r="BS1115" s="22">
        <v>8.02</v>
      </c>
      <c r="BT1115" s="24">
        <f>IF(BP1115="-","-",_xlfn.XLOOKUP(BP1115,ABNT5101!$B$4:$B$9,ABNT5101!$C$4:$C$9))</f>
        <v>5</v>
      </c>
      <c r="BU1115" s="24">
        <f>IF(BP1115="-","-",_xlfn.XLOOKUP(BP1115,ABNT5101!$B$4:$B$9,ABNT5101!$D$4:$D$9))</f>
        <v>1</v>
      </c>
      <c r="BV1115" s="20" t="str">
        <f t="shared" si="1242"/>
        <v>ATENDE</v>
      </c>
      <c r="BW1115" s="20" t="str">
        <f t="shared" si="1061"/>
        <v>ATENDE</v>
      </c>
      <c r="BX1115" s="20" t="str">
        <f t="shared" si="1243"/>
        <v>ATENDE</v>
      </c>
      <c r="BY1115" s="24" t="str">
        <f t="shared" si="1314"/>
        <v>P5</v>
      </c>
      <c r="BZ1115" s="25">
        <f t="shared" si="1244"/>
        <v>1.7519999999999998</v>
      </c>
      <c r="CA1115" s="24">
        <v>13.76</v>
      </c>
      <c r="CB1115" s="24">
        <v>8.92</v>
      </c>
      <c r="CC1115" s="20">
        <f>IF(BY1115="-","-",_xlfn.XLOOKUP(BY1115,ABNT5101!$B$4:$B$9,ABNT5101!$C$4:$C$9))</f>
        <v>5</v>
      </c>
      <c r="CD1115" s="24">
        <f>IF(BY1115="-","-",_xlfn.XLOOKUP(BY1115,ABNT5101!$B$4:$B$9,ABNT5101!$D$4:$D$9))</f>
        <v>1</v>
      </c>
      <c r="CE1115" s="20" t="str">
        <f t="shared" si="1245"/>
        <v>ATENDE</v>
      </c>
      <c r="CF1115" s="20" t="str">
        <f t="shared" si="1246"/>
        <v>ATENDE</v>
      </c>
      <c r="CG1115" s="20" t="str">
        <f t="shared" si="1040"/>
        <v>ATENDE</v>
      </c>
      <c r="CH1115" s="26" t="str">
        <f>_xlfn.XLOOKUP(CI1115,'Banco de dados'!$B:$B,'Banco de dados'!$D:$D)</f>
        <v>LEDSTAR</v>
      </c>
      <c r="CI1115" s="50" t="s">
        <v>281</v>
      </c>
      <c r="CJ1115" s="26" t="str">
        <f>_xlfn.XLOOKUP(CI1115,'Banco de dados'!$B:$B,'Banco de dados'!$E:$E)</f>
        <v>LUM LED SL VT 9.1 100W</v>
      </c>
      <c r="CK1115" s="26"/>
      <c r="CL1115" s="26" t="e">
        <f>IF(CK1115="-","-",_xlfn.XLOOKUP(CK1115,'Banco de dados'!$B:$B,'Banco de dados'!$E:$E))</f>
        <v>#N/A</v>
      </c>
      <c r="CM1115" s="28">
        <f t="shared" si="1305"/>
        <v>1</v>
      </c>
      <c r="CN1115" s="26">
        <f>_xlfn.XLOOKUP(CI1115,'Banco de dados'!$B:$B,'Banco de dados'!$H:$H)</f>
        <v>100</v>
      </c>
      <c r="CO1115" s="26" t="e">
        <f t="array" aca="1" ref="CO1115" ca="1">_xludf.XLOOKUP(CK1115,'Banco de dados'!$B:$B,'Banco de dados'!$H:$H)</f>
        <v>#NAME?</v>
      </c>
      <c r="CP1115" s="26" t="e">
        <f t="array" aca="1" ref="CP1115" ca="1">_xludf.XLOOKUP(CI1115,'Banco de dados'!$B:$B,'Banco de dados'!$F:$F)</f>
        <v>#NAME?</v>
      </c>
      <c r="CQ1115" s="26" t="e">
        <f t="array" aca="1" ref="CQ1115" ca="1">_xludf.XLOOKUP(CK1115,'Banco de dados'!$B:$B,'Banco de dados'!$F:$F)</f>
        <v>#NAME?</v>
      </c>
      <c r="CR1115" s="27">
        <v>0</v>
      </c>
      <c r="CS1115" s="27">
        <v>10</v>
      </c>
      <c r="CT1115" s="26" t="str">
        <f>IF(AG1115=0.5,"Suporte",IF(AND(AG1115&gt;='Braços de IP'!$B$9,AG1115&lt;='Braços de IP'!$D$9),'Braços de IP'!$E$9,IF(AND(AG1115&gt;='Braços de IP'!$B$10,AG1115&lt;='Braços de IP'!$D$10),'Braços de IP'!$E$10,IF(AND(AG1115&gt;='Braços de IP'!$B$11,AG1115&lt;='Braços de IP'!$D$11),'Braços de IP'!$E$11,IF(AND(AG1115&gt;='Braços de IP'!$B$12,AG1115&lt;='Braços de IP'!$D$12),'Braços de IP'!$E$12,IF(AND(AG1115&gt;='Braços de IP'!$B$13,AG1115&lt;='Braços de IP'!$D$13),'Braços de IP'!$E$13,IF(AND(AG1115&gt;='Braços de IP'!$B$14,AG1115&lt;='Braços de IP'!$D$14),'Braços de IP'!$E$14,"ERRO")))))))</f>
        <v>Médio I</v>
      </c>
      <c r="CU1115" s="27" t="s">
        <v>154</v>
      </c>
      <c r="CV1115" s="26">
        <f>IF($CU1115="","",VLOOKUP($CU1115,'Braços de IP'!$E$9:$I$15,2,0))</f>
        <v>3.5</v>
      </c>
      <c r="CW1115" s="29">
        <f>IF($CU1115="","",VLOOKUP($CU1115,'Braços de IP'!$E$9:$I$15,5,0))</f>
        <v>8.5</v>
      </c>
      <c r="CX1115" s="26"/>
      <c r="CY1115" s="26"/>
      <c r="CZ1115" s="26"/>
      <c r="DA1115" s="26"/>
      <c r="DB1115" s="26"/>
      <c r="DC1115" s="26"/>
      <c r="DD1115" s="30">
        <f t="shared" si="1306"/>
        <v>100</v>
      </c>
      <c r="DE1115" s="31">
        <f t="shared" si="1307"/>
        <v>211</v>
      </c>
      <c r="DF1115" s="30">
        <f t="shared" si="1308"/>
        <v>311</v>
      </c>
      <c r="DG1115" s="32">
        <f t="shared" si="1309"/>
        <v>0.52606635071090047</v>
      </c>
      <c r="DH1115" s="33"/>
      <c r="DI1115" s="34"/>
      <c r="DJ1115" s="35"/>
      <c r="DK1115" s="16" t="s">
        <v>144</v>
      </c>
      <c r="DL1115" s="16"/>
      <c r="DN1115" s="36" t="e">
        <f t="shared" si="1310"/>
        <v>#VALUE!</v>
      </c>
    </row>
    <row r="1116" spans="1:124" ht="15.75" customHeight="1" x14ac:dyDescent="0.25">
      <c r="B1116" s="16">
        <v>285</v>
      </c>
      <c r="C1116" s="16" t="s">
        <v>146</v>
      </c>
      <c r="D1116" s="16" t="s">
        <v>772</v>
      </c>
      <c r="E1116" s="16">
        <v>-8.1151719999999994</v>
      </c>
      <c r="F1116" s="16">
        <v>-34.924891000000002</v>
      </c>
      <c r="G1116" s="16" t="s">
        <v>209</v>
      </c>
      <c r="H1116" s="17" t="s">
        <v>136</v>
      </c>
      <c r="I1116" s="16" t="s">
        <v>149</v>
      </c>
      <c r="J1116" s="17" t="s">
        <v>137</v>
      </c>
      <c r="K1116" s="18">
        <v>211</v>
      </c>
      <c r="L1116" s="17" t="s">
        <v>138</v>
      </c>
      <c r="M1116" s="17">
        <v>0</v>
      </c>
      <c r="N1116" s="16">
        <f t="shared" si="1301"/>
        <v>422</v>
      </c>
      <c r="O1116" s="17">
        <v>1</v>
      </c>
      <c r="P1116" s="17">
        <v>3.77</v>
      </c>
      <c r="Q1116" s="17">
        <v>10.62</v>
      </c>
      <c r="R1116" s="16"/>
      <c r="S1116" s="16"/>
      <c r="T1116" s="16">
        <v>10.57</v>
      </c>
      <c r="U1116" s="17">
        <v>3.4</v>
      </c>
      <c r="V1116" s="17">
        <v>1.93</v>
      </c>
      <c r="W1116" s="17">
        <v>0</v>
      </c>
      <c r="X1116" s="17">
        <v>0</v>
      </c>
      <c r="Y1116" s="17">
        <v>0</v>
      </c>
      <c r="Z1116" s="17">
        <v>0</v>
      </c>
      <c r="AA1116" s="17" t="s">
        <v>298</v>
      </c>
      <c r="AB1116" s="17" t="s">
        <v>759</v>
      </c>
      <c r="AC1116" s="17">
        <v>29.22</v>
      </c>
      <c r="AD1116" s="17">
        <v>9.83</v>
      </c>
      <c r="AE1116" s="17">
        <v>1</v>
      </c>
      <c r="AF1116" s="17">
        <v>0.97</v>
      </c>
      <c r="AG1116" s="17">
        <v>1.61</v>
      </c>
      <c r="AH1116" s="17">
        <f t="shared" si="1283"/>
        <v>0.64000000000000012</v>
      </c>
      <c r="AI1116" s="17" t="s">
        <v>136</v>
      </c>
      <c r="AJ1116" s="17" t="s">
        <v>136</v>
      </c>
      <c r="AK1116" s="17" t="s">
        <v>141</v>
      </c>
      <c r="AL1116" s="17">
        <f t="shared" si="1302"/>
        <v>2</v>
      </c>
      <c r="AM1116" s="17">
        <v>0</v>
      </c>
      <c r="AN1116" s="17"/>
      <c r="AO1116" s="17">
        <v>0</v>
      </c>
      <c r="AP1116" s="17">
        <v>0</v>
      </c>
      <c r="AQ1116" s="17">
        <v>0</v>
      </c>
      <c r="AR1116" s="17" t="s">
        <v>136</v>
      </c>
      <c r="AS1116" s="19">
        <f t="shared" si="1233"/>
        <v>0</v>
      </c>
      <c r="AT1116" s="19"/>
      <c r="AU1116" s="19">
        <f>VLOOKUP(G1116,ABNT5101!$I$3:$J$9,2)</f>
        <v>30</v>
      </c>
      <c r="AV1116" s="19">
        <f>VLOOKUP(G1116,ABNT5101!$I$3:$M$9,5)</f>
        <v>0.38</v>
      </c>
      <c r="AW1116" s="17" t="str">
        <f>_xlfn.XLOOKUP(G1116,ABNT5101!I:I,ABNT5101!L:L)</f>
        <v>-</v>
      </c>
      <c r="AX1116" s="17">
        <f>_xlfn.XLOOKUP(G1116,ABNT5101!$I:$I,ABNT5101!M:M)</f>
        <v>0.38</v>
      </c>
      <c r="AY1116" s="17" t="str">
        <f>_xlfn.XLOOKUP(G1116,ABNT5101!$I:$I,ABNT5101!N:N)</f>
        <v>-</v>
      </c>
      <c r="AZ1116" s="17">
        <f>_xlfn.XLOOKUP(G1116,ABNT5101!$I:$I,ABNT5101!O:O)</f>
        <v>14</v>
      </c>
      <c r="BA1116" s="20" t="str">
        <f t="shared" si="1234"/>
        <v>ATENDE</v>
      </c>
      <c r="BB1116" s="21">
        <f t="shared" ref="BB1116:BC1116" si="1354">BE1116/AU1116-1</f>
        <v>3.2999999999999918E-2</v>
      </c>
      <c r="BC1116" s="21">
        <f t="shared" si="1354"/>
        <v>0.63157894736842102</v>
      </c>
      <c r="BD1116" s="21" t="str">
        <f t="shared" si="1236"/>
        <v>-</v>
      </c>
      <c r="BE1116" s="49">
        <v>30.99</v>
      </c>
      <c r="BF1116" s="49">
        <v>0.62</v>
      </c>
      <c r="BG1116" s="22">
        <v>30.98</v>
      </c>
      <c r="BH1116" s="49">
        <v>0.62</v>
      </c>
      <c r="BI1116" s="23"/>
      <c r="BJ1116" s="22"/>
      <c r="BK1116" s="20" t="str">
        <f t="shared" si="1237"/>
        <v>ATENDE</v>
      </c>
      <c r="BL1116" s="20" t="str">
        <f t="shared" si="1238"/>
        <v>ATENDE</v>
      </c>
      <c r="BM1116" s="20" t="str">
        <f t="shared" si="1239"/>
        <v>ATENDE</v>
      </c>
      <c r="BN1116" s="20" t="str">
        <f t="shared" si="1240"/>
        <v>ATENDE</v>
      </c>
      <c r="BO1116" s="24" t="str">
        <f t="shared" si="1241"/>
        <v>C1</v>
      </c>
      <c r="BP1116" s="24" t="str">
        <f t="shared" si="1304"/>
        <v>P5</v>
      </c>
      <c r="BQ1116" s="25">
        <f t="shared" si="1060"/>
        <v>1.31</v>
      </c>
      <c r="BR1116" s="22">
        <v>11.55</v>
      </c>
      <c r="BS1116" s="22">
        <v>6.31</v>
      </c>
      <c r="BT1116" s="24">
        <f>IF(BP1116="-","-",_xlfn.XLOOKUP(BP1116,ABNT5101!$B$4:$B$9,ABNT5101!$C$4:$C$9))</f>
        <v>5</v>
      </c>
      <c r="BU1116" s="24">
        <f>IF(BP1116="-","-",_xlfn.XLOOKUP(BP1116,ABNT5101!$B$4:$B$9,ABNT5101!$D$4:$D$9))</f>
        <v>1</v>
      </c>
      <c r="BV1116" s="20" t="str">
        <f t="shared" si="1242"/>
        <v>ATENDE</v>
      </c>
      <c r="BW1116" s="20" t="str">
        <f t="shared" si="1061"/>
        <v>ATENDE</v>
      </c>
      <c r="BX1116" s="20" t="str">
        <f t="shared" si="1243"/>
        <v>ATENDE</v>
      </c>
      <c r="BY1116" s="24" t="str">
        <f t="shared" si="1314"/>
        <v>P5</v>
      </c>
      <c r="BZ1116" s="25">
        <f t="shared" si="1244"/>
        <v>1.448</v>
      </c>
      <c r="CA1116" s="24">
        <v>12.24</v>
      </c>
      <c r="CB1116" s="24">
        <v>7.26</v>
      </c>
      <c r="CC1116" s="20">
        <f>IF(BY1116="-","-",_xlfn.XLOOKUP(BY1116,ABNT5101!$B$4:$B$9,ABNT5101!$C$4:$C$9))</f>
        <v>5</v>
      </c>
      <c r="CD1116" s="24">
        <f>IF(BY1116="-","-",_xlfn.XLOOKUP(BY1116,ABNT5101!$B$4:$B$9,ABNT5101!$D$4:$D$9))</f>
        <v>1</v>
      </c>
      <c r="CE1116" s="20" t="str">
        <f t="shared" si="1245"/>
        <v>ATENDE</v>
      </c>
      <c r="CF1116" s="20" t="str">
        <f t="shared" si="1246"/>
        <v>ATENDE</v>
      </c>
      <c r="CG1116" s="20" t="str">
        <f t="shared" si="1040"/>
        <v>ATENDE</v>
      </c>
      <c r="CH1116" s="26" t="str">
        <f>_xlfn.XLOOKUP(CI1116,'Banco de dados'!$B:$B,'Banco de dados'!$D:$D)</f>
        <v>SX LIGHTING</v>
      </c>
      <c r="CI1116" s="50" t="s">
        <v>288</v>
      </c>
      <c r="CJ1116" s="26" t="str">
        <f>_xlfn.XLOOKUP(CI1116,'Banco de dados'!$B:$B,'Banco de dados'!$E:$E)</f>
        <v>SXINLPP090K50L12CZF7PHF</v>
      </c>
      <c r="CK1116" s="26"/>
      <c r="CL1116" s="26" t="e">
        <f>IF(CK1116="-","-",_xlfn.XLOOKUP(CK1116,'Banco de dados'!$B:$B,'Banco de dados'!$E:$E))</f>
        <v>#N/A</v>
      </c>
      <c r="CM1116" s="28">
        <f t="shared" si="1305"/>
        <v>1</v>
      </c>
      <c r="CN1116" s="26">
        <f>_xlfn.XLOOKUP(CI1116,'Banco de dados'!$B:$B,'Banco de dados'!$H:$H)</f>
        <v>90</v>
      </c>
      <c r="CO1116" s="26" t="e">
        <f t="array" aca="1" ref="CO1116" ca="1">_xludf.XLOOKUP(CK1116,'Banco de dados'!$B:$B,'Banco de dados'!$H:$H)</f>
        <v>#NAME?</v>
      </c>
      <c r="CP1116" s="26" t="e">
        <f t="array" aca="1" ref="CP1116" ca="1">_xludf.XLOOKUP(CI1116,'Banco de dados'!$B:$B,'Banco de dados'!$F:$F)</f>
        <v>#NAME?</v>
      </c>
      <c r="CQ1116" s="26" t="e">
        <f t="array" aca="1" ref="CQ1116" ca="1">_xludf.XLOOKUP(CK1116,'Banco de dados'!$B:$B,'Banco de dados'!$F:$F)</f>
        <v>#NAME?</v>
      </c>
      <c r="CR1116" s="27">
        <v>0</v>
      </c>
      <c r="CS1116" s="27">
        <v>10</v>
      </c>
      <c r="CT1116" s="26" t="str">
        <f>IF(AG1116=0.5,"Suporte",IF(AND(AG1116&gt;='Braços de IP'!$B$9,AG1116&lt;='Braços de IP'!$D$9),'Braços de IP'!$E$9,IF(AND(AG1116&gt;='Braços de IP'!$B$10,AG1116&lt;='Braços de IP'!$D$10),'Braços de IP'!$E$10,IF(AND(AG1116&gt;='Braços de IP'!$B$11,AG1116&lt;='Braços de IP'!$D$11),'Braços de IP'!$E$11,IF(AND(AG1116&gt;='Braços de IP'!$B$12,AG1116&lt;='Braços de IP'!$D$12),'Braços de IP'!$E$12,IF(AND(AG1116&gt;='Braços de IP'!$B$13,AG1116&lt;='Braços de IP'!$D$13),'Braços de IP'!$E$13,IF(AND(AG1116&gt;='Braços de IP'!$B$14,AG1116&lt;='Braços de IP'!$D$14),'Braços de IP'!$E$14,"ERRO")))))))</f>
        <v>Médio I</v>
      </c>
      <c r="CU1116" s="27" t="s">
        <v>154</v>
      </c>
      <c r="CV1116" s="26">
        <f>IF($CU1116="","",VLOOKUP($CU1116,'Braços de IP'!$E$9:$I$15,2,0))</f>
        <v>3.5</v>
      </c>
      <c r="CW1116" s="29">
        <f>IF($CU1116="","",VLOOKUP($CU1116,'Braços de IP'!$E$9:$I$15,5,0))</f>
        <v>8.5</v>
      </c>
      <c r="CX1116" s="26"/>
      <c r="CY1116" s="26"/>
      <c r="CZ1116" s="26"/>
      <c r="DA1116" s="26"/>
      <c r="DB1116" s="26"/>
      <c r="DC1116" s="26"/>
      <c r="DD1116" s="30">
        <f t="shared" si="1306"/>
        <v>90</v>
      </c>
      <c r="DE1116" s="31">
        <f t="shared" si="1307"/>
        <v>211</v>
      </c>
      <c r="DF1116" s="30">
        <f t="shared" si="1308"/>
        <v>301</v>
      </c>
      <c r="DG1116" s="32">
        <f t="shared" si="1309"/>
        <v>0.57345971563981046</v>
      </c>
      <c r="DH1116" s="33"/>
      <c r="DI1116" s="34"/>
      <c r="DJ1116" s="35"/>
      <c r="DK1116" s="16" t="s">
        <v>144</v>
      </c>
      <c r="DL1116" s="16"/>
      <c r="DN1116" s="36" t="e">
        <f t="shared" si="1310"/>
        <v>#VALUE!</v>
      </c>
    </row>
    <row r="1117" spans="1:124" ht="15.75" customHeight="1" x14ac:dyDescent="0.25">
      <c r="B1117" s="16">
        <v>285</v>
      </c>
      <c r="C1117" s="16" t="s">
        <v>146</v>
      </c>
      <c r="D1117" s="16" t="s">
        <v>772</v>
      </c>
      <c r="E1117" s="16">
        <v>-8.1151719999999994</v>
      </c>
      <c r="F1117" s="16">
        <v>-34.924891000000002</v>
      </c>
      <c r="G1117" s="16" t="s">
        <v>209</v>
      </c>
      <c r="H1117" s="17" t="s">
        <v>136</v>
      </c>
      <c r="I1117" s="16" t="s">
        <v>149</v>
      </c>
      <c r="J1117" s="17" t="s">
        <v>137</v>
      </c>
      <c r="K1117" s="18">
        <v>211</v>
      </c>
      <c r="L1117" s="17" t="s">
        <v>138</v>
      </c>
      <c r="M1117" s="17">
        <v>0</v>
      </c>
      <c r="N1117" s="16">
        <f t="shared" si="1301"/>
        <v>422</v>
      </c>
      <c r="O1117" s="17">
        <v>1</v>
      </c>
      <c r="P1117" s="17">
        <v>3.77</v>
      </c>
      <c r="Q1117" s="17">
        <v>10.62</v>
      </c>
      <c r="R1117" s="16"/>
      <c r="S1117" s="16"/>
      <c r="T1117" s="16">
        <v>10.57</v>
      </c>
      <c r="U1117" s="17">
        <v>3.4</v>
      </c>
      <c r="V1117" s="17">
        <v>1.93</v>
      </c>
      <c r="W1117" s="17">
        <v>0</v>
      </c>
      <c r="X1117" s="17">
        <v>0</v>
      </c>
      <c r="Y1117" s="17">
        <v>0</v>
      </c>
      <c r="Z1117" s="17">
        <v>0</v>
      </c>
      <c r="AA1117" s="17" t="s">
        <v>298</v>
      </c>
      <c r="AB1117" s="17" t="s">
        <v>759</v>
      </c>
      <c r="AC1117" s="17">
        <v>29.22</v>
      </c>
      <c r="AD1117" s="17">
        <v>9.83</v>
      </c>
      <c r="AE1117" s="17">
        <v>1</v>
      </c>
      <c r="AF1117" s="17">
        <v>0.97</v>
      </c>
      <c r="AG1117" s="17">
        <v>1.61</v>
      </c>
      <c r="AH1117" s="17">
        <f t="shared" si="1283"/>
        <v>0.64000000000000012</v>
      </c>
      <c r="AI1117" s="17" t="s">
        <v>136</v>
      </c>
      <c r="AJ1117" s="17" t="s">
        <v>136</v>
      </c>
      <c r="AK1117" s="17" t="s">
        <v>141</v>
      </c>
      <c r="AL1117" s="17">
        <f t="shared" si="1302"/>
        <v>2</v>
      </c>
      <c r="AM1117" s="17">
        <v>0</v>
      </c>
      <c r="AN1117" s="17"/>
      <c r="AO1117" s="17">
        <v>0</v>
      </c>
      <c r="AP1117" s="17">
        <v>0</v>
      </c>
      <c r="AQ1117" s="17">
        <v>0</v>
      </c>
      <c r="AR1117" s="17" t="s">
        <v>136</v>
      </c>
      <c r="AS1117" s="19">
        <f t="shared" si="1233"/>
        <v>0</v>
      </c>
      <c r="AT1117" s="19"/>
      <c r="AU1117" s="19">
        <f>VLOOKUP(G1117,ABNT5101!$I$3:$J$9,2)</f>
        <v>30</v>
      </c>
      <c r="AV1117" s="19">
        <f>VLOOKUP(G1117,ABNT5101!$I$3:$M$9,5)</f>
        <v>0.38</v>
      </c>
      <c r="AW1117" s="17" t="str">
        <f>_xlfn.XLOOKUP(G1117,ABNT5101!I:I,ABNT5101!L:L)</f>
        <v>-</v>
      </c>
      <c r="AX1117" s="17">
        <f>_xlfn.XLOOKUP(G1117,ABNT5101!$I:$I,ABNT5101!M:M)</f>
        <v>0.38</v>
      </c>
      <c r="AY1117" s="17" t="str">
        <f>_xlfn.XLOOKUP(G1117,ABNT5101!$I:$I,ABNT5101!N:N)</f>
        <v>-</v>
      </c>
      <c r="AZ1117" s="17">
        <f>_xlfn.XLOOKUP(G1117,ABNT5101!$I:$I,ABNT5101!O:O)</f>
        <v>14</v>
      </c>
      <c r="BA1117" s="20" t="str">
        <f t="shared" si="1234"/>
        <v>ATENDE</v>
      </c>
      <c r="BB1117" s="21">
        <f t="shared" ref="BB1117:BC1117" si="1355">BE1117/AU1117-1</f>
        <v>2.7666666666666506E-2</v>
      </c>
      <c r="BC1117" s="21">
        <f t="shared" si="1355"/>
        <v>1</v>
      </c>
      <c r="BD1117" s="21" t="str">
        <f t="shared" si="1236"/>
        <v>-</v>
      </c>
      <c r="BE1117" s="49">
        <v>30.83</v>
      </c>
      <c r="BF1117" s="49">
        <v>0.76</v>
      </c>
      <c r="BG1117" s="22">
        <v>30.85</v>
      </c>
      <c r="BH1117" s="22">
        <v>0.76</v>
      </c>
      <c r="BI1117" s="23"/>
      <c r="BJ1117" s="22"/>
      <c r="BK1117" s="20" t="str">
        <f t="shared" si="1237"/>
        <v>ATENDE</v>
      </c>
      <c r="BL1117" s="20" t="str">
        <f t="shared" si="1238"/>
        <v>ATENDE</v>
      </c>
      <c r="BM1117" s="20" t="str">
        <f t="shared" si="1239"/>
        <v>ATENDE</v>
      </c>
      <c r="BN1117" s="20" t="str">
        <f t="shared" si="1240"/>
        <v>ATENDE</v>
      </c>
      <c r="BO1117" s="24" t="str">
        <f t="shared" si="1241"/>
        <v>C1</v>
      </c>
      <c r="BP1117" s="24" t="str">
        <f t="shared" si="1304"/>
        <v>P5</v>
      </c>
      <c r="BQ1117" s="25">
        <f t="shared" si="1060"/>
        <v>3.202</v>
      </c>
      <c r="BR1117" s="22">
        <v>21.01</v>
      </c>
      <c r="BS1117" s="22">
        <v>14.89</v>
      </c>
      <c r="BT1117" s="24">
        <f>IF(BP1117="-","-",_xlfn.XLOOKUP(BP1117,ABNT5101!$B$4:$B$9,ABNT5101!$C$4:$C$9))</f>
        <v>5</v>
      </c>
      <c r="BU1117" s="24">
        <f>IF(BP1117="-","-",_xlfn.XLOOKUP(BP1117,ABNT5101!$B$4:$B$9,ABNT5101!$D$4:$D$9))</f>
        <v>1</v>
      </c>
      <c r="BV1117" s="20" t="str">
        <f t="shared" si="1242"/>
        <v>ATENDE</v>
      </c>
      <c r="BW1117" s="20" t="str">
        <f t="shared" si="1061"/>
        <v>ATENDE</v>
      </c>
      <c r="BX1117" s="20" t="str">
        <f t="shared" si="1243"/>
        <v>ATENDE</v>
      </c>
      <c r="BY1117" s="24" t="str">
        <f t="shared" si="1314"/>
        <v>P5</v>
      </c>
      <c r="BZ1117" s="25">
        <f t="shared" si="1244"/>
        <v>3.3380000000000001</v>
      </c>
      <c r="CA1117" s="24">
        <v>21.69</v>
      </c>
      <c r="CB1117" s="24">
        <v>15.67</v>
      </c>
      <c r="CC1117" s="20">
        <f>IF(BY1117="-","-",_xlfn.XLOOKUP(BY1117,ABNT5101!$B$4:$B$9,ABNT5101!$C$4:$C$9))</f>
        <v>5</v>
      </c>
      <c r="CD1117" s="24">
        <f>IF(BY1117="-","-",_xlfn.XLOOKUP(BY1117,ABNT5101!$B$4:$B$9,ABNT5101!$D$4:$D$9))</f>
        <v>1</v>
      </c>
      <c r="CE1117" s="20" t="str">
        <f t="shared" si="1245"/>
        <v>ATENDE</v>
      </c>
      <c r="CF1117" s="20" t="str">
        <f t="shared" si="1246"/>
        <v>ATENDE</v>
      </c>
      <c r="CG1117" s="20" t="str">
        <f t="shared" si="1040"/>
        <v>ATENDE</v>
      </c>
      <c r="CH1117" s="26" t="str">
        <f>_xlfn.XLOOKUP(CI1117,'Banco de dados'!$B:$B,'Banco de dados'!$D:$D)</f>
        <v>TECNOWATT</v>
      </c>
      <c r="CI1117" s="27" t="s">
        <v>1591</v>
      </c>
      <c r="CJ1117" s="26" t="str">
        <f>_xlfn.XLOOKUP(CI1117,'Banco de dados'!$B:$B,'Banco de dados'!$E:$E)</f>
        <v>SIGMAGPTLRRSMNDL120W_82IBBR
S1-10C1MUN6.5</v>
      </c>
      <c r="CK1117" s="26"/>
      <c r="CL1117" s="26" t="e">
        <f>IF(CK1117="-","-",_xlfn.XLOOKUP(CK1117,'Banco de dados'!$B:$B,'Banco de dados'!$E:$E))</f>
        <v>#N/A</v>
      </c>
      <c r="CM1117" s="28">
        <f t="shared" si="1305"/>
        <v>1</v>
      </c>
      <c r="CN1117" s="26">
        <f>_xlfn.XLOOKUP(CI1117,'Banco de dados'!$B:$B,'Banco de dados'!$H:$H)</f>
        <v>120</v>
      </c>
      <c r="CO1117" s="26" t="e">
        <f t="array" aca="1" ref="CO1117" ca="1">_xludf.XLOOKUP(CK1117,'Banco de dados'!$B:$B,'Banco de dados'!$H:$H)</f>
        <v>#NAME?</v>
      </c>
      <c r="CP1117" s="26" t="e">
        <f t="array" aca="1" ref="CP1117" ca="1">_xludf.XLOOKUP(CI1117,'Banco de dados'!$B:$B,'Banco de dados'!$F:$F)</f>
        <v>#NAME?</v>
      </c>
      <c r="CQ1117" s="26" t="e">
        <f t="array" aca="1" ref="CQ1117" ca="1">_xludf.XLOOKUP(CK1117,'Banco de dados'!$B:$B,'Banco de dados'!$F:$F)</f>
        <v>#NAME?</v>
      </c>
      <c r="CR1117" s="27">
        <v>0</v>
      </c>
      <c r="CS1117" s="27">
        <v>10</v>
      </c>
      <c r="CT1117" s="26" t="str">
        <f>IF(AG1117=0.5,"Suporte",IF(AND(AG1117&gt;='Braços de IP'!$B$9,AG1117&lt;='Braços de IP'!$D$9),'Braços de IP'!$E$9,IF(AND(AG1117&gt;='Braços de IP'!$B$10,AG1117&lt;='Braços de IP'!$D$10),'Braços de IP'!$E$10,IF(AND(AG1117&gt;='Braços de IP'!$B$11,AG1117&lt;='Braços de IP'!$D$11),'Braços de IP'!$E$11,IF(AND(AG1117&gt;='Braços de IP'!$B$12,AG1117&lt;='Braços de IP'!$D$12),'Braços de IP'!$E$12,IF(AND(AG1117&gt;='Braços de IP'!$B$13,AG1117&lt;='Braços de IP'!$D$13),'Braços de IP'!$E$13,IF(AND(AG1117&gt;='Braços de IP'!$B$14,AG1117&lt;='Braços de IP'!$D$14),'Braços de IP'!$E$14,"ERRO")))))))</f>
        <v>Médio I</v>
      </c>
      <c r="CU1117" s="27"/>
      <c r="CV1117" s="26" t="str">
        <f>IF($CU1117="","",VLOOKUP($CU1117,'Braços de IP'!$E$9:$I$15,2,0))</f>
        <v/>
      </c>
      <c r="CW1117" s="29" t="str">
        <f>IF($CU1117="","",VLOOKUP($CU1117,'Braços de IP'!$E$9:$I$15,5,0))</f>
        <v/>
      </c>
      <c r="CX1117" s="26"/>
      <c r="CY1117" s="26"/>
      <c r="CZ1117" s="26"/>
      <c r="DA1117" s="26"/>
      <c r="DB1117" s="26"/>
      <c r="DC1117" s="26"/>
      <c r="DD1117" s="30">
        <f t="shared" si="1306"/>
        <v>120</v>
      </c>
      <c r="DE1117" s="31">
        <f t="shared" si="1307"/>
        <v>211</v>
      </c>
      <c r="DF1117" s="30">
        <f t="shared" si="1308"/>
        <v>331</v>
      </c>
      <c r="DG1117" s="32">
        <f t="shared" si="1309"/>
        <v>0.43127962085308058</v>
      </c>
      <c r="DH1117" s="33"/>
      <c r="DI1117" s="34"/>
      <c r="DJ1117" s="35"/>
      <c r="DK1117" s="16" t="s">
        <v>144</v>
      </c>
      <c r="DL1117" s="16"/>
      <c r="DN1117" s="36" t="e">
        <f t="shared" si="1310"/>
        <v>#VALUE!</v>
      </c>
    </row>
    <row r="1118" spans="1:124" ht="15.75" customHeight="1" x14ac:dyDescent="0.25">
      <c r="B1118" s="16">
        <v>286</v>
      </c>
      <c r="C1118" s="16" t="s">
        <v>206</v>
      </c>
      <c r="D1118" s="16" t="s">
        <v>773</v>
      </c>
      <c r="E1118" s="16">
        <v>-8.1039689999999993</v>
      </c>
      <c r="F1118" s="16">
        <v>-34.888860000000001</v>
      </c>
      <c r="G1118" s="16" t="s">
        <v>209</v>
      </c>
      <c r="H1118" s="17" t="s">
        <v>136</v>
      </c>
      <c r="I1118" s="16" t="s">
        <v>149</v>
      </c>
      <c r="J1118" s="17" t="s">
        <v>137</v>
      </c>
      <c r="K1118" s="18">
        <v>287</v>
      </c>
      <c r="L1118" s="17" t="s">
        <v>138</v>
      </c>
      <c r="M1118" s="17">
        <v>0</v>
      </c>
      <c r="N1118" s="16">
        <f t="shared" si="1301"/>
        <v>2870</v>
      </c>
      <c r="O1118" s="17">
        <v>1</v>
      </c>
      <c r="P1118" s="17">
        <v>4.43</v>
      </c>
      <c r="Q1118" s="17">
        <v>10.96</v>
      </c>
      <c r="R1118" s="16"/>
      <c r="S1118" s="16"/>
      <c r="T1118" s="16">
        <v>0</v>
      </c>
      <c r="U1118" s="17">
        <v>4.03</v>
      </c>
      <c r="V1118" s="17">
        <v>0</v>
      </c>
      <c r="W1118" s="17">
        <v>2.33</v>
      </c>
      <c r="X1118" s="17">
        <v>0</v>
      </c>
      <c r="Y1118" s="17">
        <v>2.76</v>
      </c>
      <c r="Z1118" s="17">
        <v>0</v>
      </c>
      <c r="AA1118" s="17" t="s">
        <v>139</v>
      </c>
      <c r="AB1118" s="17" t="s">
        <v>169</v>
      </c>
      <c r="AC1118" s="17">
        <v>59.93</v>
      </c>
      <c r="AD1118" s="17">
        <v>20.3</v>
      </c>
      <c r="AE1118" s="17">
        <v>5</v>
      </c>
      <c r="AF1118" s="17">
        <v>3.1</v>
      </c>
      <c r="AG1118" s="17">
        <v>0</v>
      </c>
      <c r="AH1118" s="17">
        <f t="shared" si="1283"/>
        <v>-3.1</v>
      </c>
      <c r="AI1118" s="17" t="s">
        <v>136</v>
      </c>
      <c r="AJ1118" s="17" t="s">
        <v>136</v>
      </c>
      <c r="AK1118" s="17" t="s">
        <v>141</v>
      </c>
      <c r="AL1118" s="17">
        <f t="shared" si="1302"/>
        <v>10</v>
      </c>
      <c r="AM1118" s="17">
        <v>0</v>
      </c>
      <c r="AN1118" s="17"/>
      <c r="AO1118" s="17">
        <v>0</v>
      </c>
      <c r="AP1118" s="17">
        <v>0</v>
      </c>
      <c r="AQ1118" s="17">
        <v>0</v>
      </c>
      <c r="AR1118" s="17" t="s">
        <v>136</v>
      </c>
      <c r="AS1118" s="19">
        <f t="shared" si="1233"/>
        <v>0</v>
      </c>
      <c r="AT1118" s="19"/>
      <c r="AU1118" s="19">
        <f>VLOOKUP(G1118,ABNT5101!$I$3:$J$9,2)</f>
        <v>30</v>
      </c>
      <c r="AV1118" s="19">
        <f>VLOOKUP(G1118,ABNT5101!$I$3:$M$9,5)</f>
        <v>0.38</v>
      </c>
      <c r="AW1118" s="17" t="str">
        <f>_xlfn.XLOOKUP(G1118,ABNT5101!I:I,ABNT5101!L:L)</f>
        <v>-</v>
      </c>
      <c r="AX1118" s="17">
        <f>_xlfn.XLOOKUP(G1118,ABNT5101!$I:$I,ABNT5101!M:M)</f>
        <v>0.38</v>
      </c>
      <c r="AY1118" s="17" t="str">
        <f>_xlfn.XLOOKUP(G1118,ABNT5101!$I:$I,ABNT5101!N:N)</f>
        <v>-</v>
      </c>
      <c r="AZ1118" s="17">
        <f>_xlfn.XLOOKUP(G1118,ABNT5101!$I:$I,ABNT5101!O:O)</f>
        <v>14</v>
      </c>
      <c r="BA1118" s="20" t="str">
        <f t="shared" si="1234"/>
        <v>ATENDE</v>
      </c>
      <c r="BB1118" s="21">
        <f t="shared" ref="BB1118:BC1118" si="1356">BE1118/AU1118-1</f>
        <v>0.11499999999999999</v>
      </c>
      <c r="BC1118" s="21">
        <f t="shared" si="1356"/>
        <v>0.39473684210526327</v>
      </c>
      <c r="BD1118" s="21" t="str">
        <f t="shared" si="1236"/>
        <v>-</v>
      </c>
      <c r="BE1118" s="22">
        <v>33.450000000000003</v>
      </c>
      <c r="BF1118" s="22">
        <v>0.53</v>
      </c>
      <c r="BG1118" s="22"/>
      <c r="BH1118" s="22"/>
      <c r="BI1118" s="23"/>
      <c r="BJ1118" s="22"/>
      <c r="BK1118" s="20" t="str">
        <f t="shared" si="1237"/>
        <v>ATENDE</v>
      </c>
      <c r="BL1118" s="20" t="str">
        <f t="shared" si="1238"/>
        <v>ATENDE</v>
      </c>
      <c r="BM1118" s="20" t="str">
        <f t="shared" si="1239"/>
        <v>ATENDE</v>
      </c>
      <c r="BN1118" s="20" t="str">
        <f t="shared" si="1240"/>
        <v>ATENDE</v>
      </c>
      <c r="BO1118" s="24" t="str">
        <f t="shared" si="1241"/>
        <v>C1</v>
      </c>
      <c r="BP1118" s="24" t="str">
        <f t="shared" si="1304"/>
        <v>P5</v>
      </c>
      <c r="BQ1118" s="25">
        <f t="shared" si="1060"/>
        <v>6.7099999999999991</v>
      </c>
      <c r="BR1118" s="22">
        <v>38.549999999999997</v>
      </c>
      <c r="BS1118" s="22">
        <v>19.77</v>
      </c>
      <c r="BT1118" s="24">
        <f>IF(BP1118="-","-",_xlfn.XLOOKUP(BP1118,ABNT5101!$B$4:$B$9,ABNT5101!$C$4:$C$9))</f>
        <v>5</v>
      </c>
      <c r="BU1118" s="24">
        <f>IF(BP1118="-","-",_xlfn.XLOOKUP(BP1118,ABNT5101!$B$4:$B$9,ABNT5101!$D$4:$D$9))</f>
        <v>1</v>
      </c>
      <c r="BV1118" s="20" t="str">
        <f t="shared" si="1242"/>
        <v>ATENDE</v>
      </c>
      <c r="BW1118" s="20" t="str">
        <f t="shared" si="1061"/>
        <v>ATENDE</v>
      </c>
      <c r="BX1118" s="20" t="str">
        <f t="shared" si="1243"/>
        <v>ATENDE</v>
      </c>
      <c r="BY1118" s="24" t="str">
        <f t="shared" si="1314"/>
        <v>P5</v>
      </c>
      <c r="BZ1118" s="25">
        <f t="shared" si="1244"/>
        <v>3.218</v>
      </c>
      <c r="CA1118" s="24">
        <v>21.09</v>
      </c>
      <c r="CB1118" s="24">
        <v>12</v>
      </c>
      <c r="CC1118" s="20">
        <f>IF(BY1118="-","-",_xlfn.XLOOKUP(BY1118,ABNT5101!$B$4:$B$9,ABNT5101!$C$4:$C$9))</f>
        <v>5</v>
      </c>
      <c r="CD1118" s="24">
        <f>IF(BY1118="-","-",_xlfn.XLOOKUP(BY1118,ABNT5101!$B$4:$B$9,ABNT5101!$D$4:$D$9))</f>
        <v>1</v>
      </c>
      <c r="CE1118" s="20" t="str">
        <f t="shared" si="1245"/>
        <v>ATENDE</v>
      </c>
      <c r="CF1118" s="20" t="str">
        <f t="shared" si="1246"/>
        <v>ATENDE</v>
      </c>
      <c r="CG1118" s="20" t="str">
        <f t="shared" si="1040"/>
        <v>ATENDE</v>
      </c>
      <c r="CH1118" s="26" t="str">
        <f>_xlfn.XLOOKUP(CI1118,'Banco de dados'!$B:$B,'Banco de dados'!$D:$D)</f>
        <v>LEDSTAR</v>
      </c>
      <c r="CI1118" s="27" t="s">
        <v>1505</v>
      </c>
      <c r="CJ1118" s="26" t="str">
        <f>_xlfn.XLOOKUP(CI1118,'Banco de dados'!$B:$B,'Banco de dados'!$E:$E)</f>
        <v>LUM LED SL VT 9.1 170W</v>
      </c>
      <c r="CK1118" s="26"/>
      <c r="CL1118" s="26" t="e">
        <f>IF(CK1118="-","-",_xlfn.XLOOKUP(CK1118,'Banco de dados'!$B:$B,'Banco de dados'!$E:$E))</f>
        <v>#N/A</v>
      </c>
      <c r="CM1118" s="28">
        <f t="shared" si="1305"/>
        <v>5</v>
      </c>
      <c r="CN1118" s="26">
        <f>_xlfn.XLOOKUP(CI1118,'Banco de dados'!$B:$B,'Banco de dados'!$H:$H)</f>
        <v>170</v>
      </c>
      <c r="CO1118" s="26" t="e">
        <f t="array" aca="1" ref="CO1118" ca="1">_xludf.XLOOKUP(CK1118,'Banco de dados'!$B:$B,'Banco de dados'!$H:$H)</f>
        <v>#NAME?</v>
      </c>
      <c r="CP1118" s="26" t="e">
        <f t="array" aca="1" ref="CP1118" ca="1">_xludf.XLOOKUP(CI1118,'Banco de dados'!$B:$B,'Banco de dados'!$F:$F)</f>
        <v>#NAME?</v>
      </c>
      <c r="CQ1118" s="26" t="e">
        <f t="array" aca="1" ref="CQ1118" ca="1">_xludf.XLOOKUP(CK1118,'Banco de dados'!$B:$B,'Banco de dados'!$F:$F)</f>
        <v>#NAME?</v>
      </c>
      <c r="CR1118" s="27">
        <v>0</v>
      </c>
      <c r="CS1118" s="27"/>
      <c r="CT1118" s="26" t="str">
        <f>IF(AG1118=0.5,"Suporte",IF(AND(AG1118&gt;='Braços de IP'!$B$9,AG1118&lt;='Braços de IP'!$D$9),'Braços de IP'!$E$9,IF(AND(AG1118&gt;='Braços de IP'!$B$10,AG1118&lt;='Braços de IP'!$D$10),'Braços de IP'!$E$10,IF(AND(AG1118&gt;='Braços de IP'!$B$11,AG1118&lt;='Braços de IP'!$D$11),'Braços de IP'!$E$11,IF(AND(AG1118&gt;='Braços de IP'!$B$12,AG1118&lt;='Braços de IP'!$D$12),'Braços de IP'!$E$12,IF(AND(AG1118&gt;='Braços de IP'!$B$13,AG1118&lt;='Braços de IP'!$D$13),'Braços de IP'!$E$13,IF(AND(AG1118&gt;='Braços de IP'!$B$14,AG1118&lt;='Braços de IP'!$D$14),'Braços de IP'!$E$14,"ERRO")))))))</f>
        <v>ERRO</v>
      </c>
      <c r="CU1118" s="27"/>
      <c r="CV1118" s="26" t="str">
        <f>IF($CU1118="","",VLOOKUP($CU1118,'Braços de IP'!$E$9:$I$15,2,0))</f>
        <v/>
      </c>
      <c r="CW1118" s="29" t="str">
        <f>IF($CU1118="","",VLOOKUP($CU1118,'Braços de IP'!$E$9:$I$15,5,0))</f>
        <v/>
      </c>
      <c r="CX1118" s="26"/>
      <c r="CY1118" s="26"/>
      <c r="CZ1118" s="26"/>
      <c r="DA1118" s="26"/>
      <c r="DB1118" s="26"/>
      <c r="DC1118" s="26"/>
      <c r="DD1118" s="30">
        <f t="shared" si="1306"/>
        <v>170</v>
      </c>
      <c r="DE1118" s="31">
        <f t="shared" si="1307"/>
        <v>287</v>
      </c>
      <c r="DF1118" s="30">
        <f t="shared" si="1308"/>
        <v>2285</v>
      </c>
      <c r="DG1118" s="32">
        <f t="shared" si="1309"/>
        <v>0.40766550522648082</v>
      </c>
      <c r="DH1118" s="33"/>
      <c r="DI1118" s="34"/>
      <c r="DJ1118" s="35"/>
      <c r="DK1118" s="16" t="s">
        <v>144</v>
      </c>
      <c r="DL1118" s="16"/>
      <c r="DN1118" s="36" t="e">
        <f t="shared" si="1310"/>
        <v>#VALUE!</v>
      </c>
    </row>
    <row r="1119" spans="1:124" ht="15.75" customHeight="1" x14ac:dyDescent="0.25">
      <c r="B1119" s="16">
        <v>286</v>
      </c>
      <c r="C1119" s="16" t="s">
        <v>206</v>
      </c>
      <c r="D1119" s="16" t="s">
        <v>773</v>
      </c>
      <c r="E1119" s="16">
        <v>-8.1039689999999993</v>
      </c>
      <c r="F1119" s="16">
        <v>-34.888860000000001</v>
      </c>
      <c r="G1119" s="16" t="s">
        <v>209</v>
      </c>
      <c r="H1119" s="17" t="s">
        <v>136</v>
      </c>
      <c r="I1119" s="16" t="s">
        <v>149</v>
      </c>
      <c r="J1119" s="17" t="s">
        <v>137</v>
      </c>
      <c r="K1119" s="18">
        <v>287</v>
      </c>
      <c r="L1119" s="17" t="s">
        <v>138</v>
      </c>
      <c r="M1119" s="17">
        <v>0</v>
      </c>
      <c r="N1119" s="16">
        <f t="shared" si="1301"/>
        <v>2870</v>
      </c>
      <c r="O1119" s="17">
        <v>1</v>
      </c>
      <c r="P1119" s="17">
        <v>4.43</v>
      </c>
      <c r="Q1119" s="17">
        <v>10.96</v>
      </c>
      <c r="R1119" s="16"/>
      <c r="S1119" s="16"/>
      <c r="T1119" s="16">
        <v>0</v>
      </c>
      <c r="U1119" s="17">
        <v>4.03</v>
      </c>
      <c r="V1119" s="17">
        <v>0</v>
      </c>
      <c r="W1119" s="17">
        <v>2.33</v>
      </c>
      <c r="X1119" s="17">
        <v>0</v>
      </c>
      <c r="Y1119" s="17">
        <v>2.76</v>
      </c>
      <c r="Z1119" s="17">
        <v>0</v>
      </c>
      <c r="AA1119" s="17" t="s">
        <v>139</v>
      </c>
      <c r="AB1119" s="17" t="s">
        <v>169</v>
      </c>
      <c r="AC1119" s="17">
        <v>59.93</v>
      </c>
      <c r="AD1119" s="17">
        <v>20.3</v>
      </c>
      <c r="AE1119" s="17">
        <v>5</v>
      </c>
      <c r="AF1119" s="17">
        <v>3.1</v>
      </c>
      <c r="AG1119" s="17">
        <v>0</v>
      </c>
      <c r="AH1119" s="17">
        <f t="shared" si="1283"/>
        <v>-3.1</v>
      </c>
      <c r="AI1119" s="17" t="s">
        <v>136</v>
      </c>
      <c r="AJ1119" s="17" t="s">
        <v>136</v>
      </c>
      <c r="AK1119" s="17" t="s">
        <v>141</v>
      </c>
      <c r="AL1119" s="17">
        <f t="shared" si="1302"/>
        <v>10</v>
      </c>
      <c r="AM1119" s="17">
        <v>0</v>
      </c>
      <c r="AN1119" s="17"/>
      <c r="AO1119" s="17">
        <v>0</v>
      </c>
      <c r="AP1119" s="17">
        <v>0</v>
      </c>
      <c r="AQ1119" s="17">
        <v>0</v>
      </c>
      <c r="AR1119" s="17" t="s">
        <v>136</v>
      </c>
      <c r="AS1119" s="19">
        <f t="shared" si="1233"/>
        <v>0</v>
      </c>
      <c r="AT1119" s="19"/>
      <c r="AU1119" s="19">
        <f>VLOOKUP(G1119,ABNT5101!$I$3:$J$9,2)</f>
        <v>30</v>
      </c>
      <c r="AV1119" s="19">
        <f>VLOOKUP(G1119,ABNT5101!$I$3:$M$9,5)</f>
        <v>0.38</v>
      </c>
      <c r="AW1119" s="17" t="str">
        <f>_xlfn.XLOOKUP(G1119,ABNT5101!I:I,ABNT5101!L:L)</f>
        <v>-</v>
      </c>
      <c r="AX1119" s="17">
        <f>_xlfn.XLOOKUP(G1119,ABNT5101!$I:$I,ABNT5101!M:M)</f>
        <v>0.38</v>
      </c>
      <c r="AY1119" s="17" t="str">
        <f>_xlfn.XLOOKUP(G1119,ABNT5101!$I:$I,ABNT5101!N:N)</f>
        <v>-</v>
      </c>
      <c r="AZ1119" s="17">
        <f>_xlfn.XLOOKUP(G1119,ABNT5101!$I:$I,ABNT5101!O:O)</f>
        <v>14</v>
      </c>
      <c r="BA1119" s="20" t="str">
        <f t="shared" si="1234"/>
        <v>ATENDE</v>
      </c>
      <c r="BB1119" s="21">
        <f t="shared" ref="BB1119:BC1119" si="1357">BE1119/AU1119-1</f>
        <v>0.12066666666666648</v>
      </c>
      <c r="BC1119" s="21">
        <f t="shared" si="1357"/>
        <v>0.44736842105263164</v>
      </c>
      <c r="BD1119" s="21" t="str">
        <f t="shared" si="1236"/>
        <v>-</v>
      </c>
      <c r="BE1119" s="22">
        <v>33.619999999999997</v>
      </c>
      <c r="BF1119" s="22">
        <v>0.55000000000000004</v>
      </c>
      <c r="BG1119" s="22"/>
      <c r="BH1119" s="22"/>
      <c r="BI1119" s="23"/>
      <c r="BJ1119" s="22"/>
      <c r="BK1119" s="20" t="str">
        <f t="shared" si="1237"/>
        <v>ATENDE</v>
      </c>
      <c r="BL1119" s="20" t="str">
        <f t="shared" si="1238"/>
        <v>ATENDE</v>
      </c>
      <c r="BM1119" s="20" t="str">
        <f t="shared" si="1239"/>
        <v>ATENDE</v>
      </c>
      <c r="BN1119" s="20" t="str">
        <f t="shared" si="1240"/>
        <v>ATENDE</v>
      </c>
      <c r="BO1119" s="24" t="str">
        <f t="shared" si="1241"/>
        <v>C1</v>
      </c>
      <c r="BP1119" s="24" t="str">
        <f t="shared" si="1304"/>
        <v>P5</v>
      </c>
      <c r="BQ1119" s="25">
        <f t="shared" si="1060"/>
        <v>6.9739999999999993</v>
      </c>
      <c r="BR1119" s="22">
        <v>39.869999999999997</v>
      </c>
      <c r="BS1119" s="22">
        <v>21.65</v>
      </c>
      <c r="BT1119" s="24">
        <f>IF(BP1119="-","-",_xlfn.XLOOKUP(BP1119,ABNT5101!$B$4:$B$9,ABNT5101!$C$4:$C$9))</f>
        <v>5</v>
      </c>
      <c r="BU1119" s="24">
        <f>IF(BP1119="-","-",_xlfn.XLOOKUP(BP1119,ABNT5101!$B$4:$B$9,ABNT5101!$D$4:$D$9))</f>
        <v>1</v>
      </c>
      <c r="BV1119" s="20" t="str">
        <f t="shared" si="1242"/>
        <v>ATENDE</v>
      </c>
      <c r="BW1119" s="20" t="str">
        <f t="shared" si="1061"/>
        <v>ATENDE</v>
      </c>
      <c r="BX1119" s="20" t="str">
        <f t="shared" si="1243"/>
        <v>ATENDE</v>
      </c>
      <c r="BY1119" s="24" t="str">
        <f t="shared" si="1314"/>
        <v>P5</v>
      </c>
      <c r="BZ1119" s="25">
        <f t="shared" si="1244"/>
        <v>3.3020000000000005</v>
      </c>
      <c r="CA1119" s="24">
        <v>21.51</v>
      </c>
      <c r="CB1119" s="24">
        <v>14.17</v>
      </c>
      <c r="CC1119" s="20">
        <f>IF(BY1119="-","-",_xlfn.XLOOKUP(BY1119,ABNT5101!$B$4:$B$9,ABNT5101!$C$4:$C$9))</f>
        <v>5</v>
      </c>
      <c r="CD1119" s="24">
        <f>IF(BY1119="-","-",_xlfn.XLOOKUP(BY1119,ABNT5101!$B$4:$B$9,ABNT5101!$D$4:$D$9))</f>
        <v>1</v>
      </c>
      <c r="CE1119" s="20" t="str">
        <f t="shared" si="1245"/>
        <v>ATENDE</v>
      </c>
      <c r="CF1119" s="20" t="str">
        <f t="shared" si="1246"/>
        <v>ATENDE</v>
      </c>
      <c r="CG1119" s="20" t="str">
        <f t="shared" si="1040"/>
        <v>ATENDE</v>
      </c>
      <c r="CH1119" s="26" t="str">
        <f>_xlfn.XLOOKUP(CI1119,'Banco de dados'!$B:$B,'Banco de dados'!$D:$D)</f>
        <v>SX LIGHTING</v>
      </c>
      <c r="CI1119" s="27" t="s">
        <v>1579</v>
      </c>
      <c r="CJ1119" s="26" t="str">
        <f>_xlfn.XLOOKUP(CI1119,'Banco de dados'!$B:$B,'Banco de dados'!$E:$E)</f>
        <v>SXINLPP180K50L12CZF7PF6</v>
      </c>
      <c r="CK1119" s="26"/>
      <c r="CL1119" s="26" t="e">
        <f>IF(CK1119="-","-",_xlfn.XLOOKUP(CK1119,'Banco de dados'!$B:$B,'Banco de dados'!$E:$E))</f>
        <v>#N/A</v>
      </c>
      <c r="CM1119" s="28">
        <f t="shared" si="1305"/>
        <v>5</v>
      </c>
      <c r="CN1119" s="26">
        <f>_xlfn.XLOOKUP(CI1119,'Banco de dados'!$B:$B,'Banco de dados'!$H:$H)</f>
        <v>176</v>
      </c>
      <c r="CO1119" s="26" t="e">
        <f t="array" aca="1" ref="CO1119" ca="1">_xludf.XLOOKUP(CK1119,'Banco de dados'!$B:$B,'Banco de dados'!$H:$H)</f>
        <v>#NAME?</v>
      </c>
      <c r="CP1119" s="26" t="e">
        <f t="array" aca="1" ref="CP1119" ca="1">_xludf.XLOOKUP(CI1119,'Banco de dados'!$B:$B,'Banco de dados'!$F:$F)</f>
        <v>#NAME?</v>
      </c>
      <c r="CQ1119" s="26" t="e">
        <f t="array" aca="1" ref="CQ1119" ca="1">_xludf.XLOOKUP(CK1119,'Banco de dados'!$B:$B,'Banco de dados'!$F:$F)</f>
        <v>#NAME?</v>
      </c>
      <c r="CR1119" s="27">
        <v>0</v>
      </c>
      <c r="CS1119" s="27"/>
      <c r="CT1119" s="26" t="str">
        <f>IF(AG1119=0.5,"Suporte",IF(AND(AG1119&gt;='Braços de IP'!$B$9,AG1119&lt;='Braços de IP'!$D$9),'Braços de IP'!$E$9,IF(AND(AG1119&gt;='Braços de IP'!$B$10,AG1119&lt;='Braços de IP'!$D$10),'Braços de IP'!$E$10,IF(AND(AG1119&gt;='Braços de IP'!$B$11,AG1119&lt;='Braços de IP'!$D$11),'Braços de IP'!$E$11,IF(AND(AG1119&gt;='Braços de IP'!$B$12,AG1119&lt;='Braços de IP'!$D$12),'Braços de IP'!$E$12,IF(AND(AG1119&gt;='Braços de IP'!$B$13,AG1119&lt;='Braços de IP'!$D$13),'Braços de IP'!$E$13,IF(AND(AG1119&gt;='Braços de IP'!$B$14,AG1119&lt;='Braços de IP'!$D$14),'Braços de IP'!$E$14,"ERRO")))))))</f>
        <v>ERRO</v>
      </c>
      <c r="CU1119" s="27"/>
      <c r="CV1119" s="26" t="str">
        <f>IF($CU1119="","",VLOOKUP($CU1119,'Braços de IP'!$E$9:$I$15,2,0))</f>
        <v/>
      </c>
      <c r="CW1119" s="29" t="str">
        <f>IF($CU1119="","",VLOOKUP($CU1119,'Braços de IP'!$E$9:$I$15,5,0))</f>
        <v/>
      </c>
      <c r="CX1119" s="26"/>
      <c r="CY1119" s="26"/>
      <c r="CZ1119" s="26"/>
      <c r="DA1119" s="26"/>
      <c r="DB1119" s="26"/>
      <c r="DC1119" s="26"/>
      <c r="DD1119" s="30">
        <f t="shared" si="1306"/>
        <v>176</v>
      </c>
      <c r="DE1119" s="31">
        <f t="shared" si="1307"/>
        <v>287</v>
      </c>
      <c r="DF1119" s="30">
        <f t="shared" si="1308"/>
        <v>2315</v>
      </c>
      <c r="DG1119" s="32">
        <f t="shared" si="1309"/>
        <v>0.38675958188153314</v>
      </c>
      <c r="DH1119" s="33"/>
      <c r="DI1119" s="34"/>
      <c r="DJ1119" s="35"/>
      <c r="DK1119" s="16" t="s">
        <v>144</v>
      </c>
      <c r="DL1119" s="16"/>
      <c r="DN1119" s="36" t="e">
        <f t="shared" si="1310"/>
        <v>#VALUE!</v>
      </c>
    </row>
    <row r="1120" spans="1:124" ht="15.75" customHeight="1" x14ac:dyDescent="0.25">
      <c r="B1120" s="16">
        <v>286</v>
      </c>
      <c r="C1120" s="16" t="s">
        <v>206</v>
      </c>
      <c r="D1120" s="16" t="s">
        <v>773</v>
      </c>
      <c r="E1120" s="16">
        <v>-8.1039689999999993</v>
      </c>
      <c r="F1120" s="16">
        <v>-34.888860000000001</v>
      </c>
      <c r="G1120" s="16" t="s">
        <v>209</v>
      </c>
      <c r="H1120" s="17" t="s">
        <v>136</v>
      </c>
      <c r="I1120" s="16" t="s">
        <v>149</v>
      </c>
      <c r="J1120" s="17" t="s">
        <v>137</v>
      </c>
      <c r="K1120" s="18">
        <v>287</v>
      </c>
      <c r="L1120" s="17" t="s">
        <v>138</v>
      </c>
      <c r="M1120" s="17">
        <v>0</v>
      </c>
      <c r="N1120" s="16">
        <f t="shared" si="1301"/>
        <v>2870</v>
      </c>
      <c r="O1120" s="17">
        <v>1</v>
      </c>
      <c r="P1120" s="17">
        <v>4.43</v>
      </c>
      <c r="Q1120" s="17">
        <v>10.96</v>
      </c>
      <c r="R1120" s="16"/>
      <c r="S1120" s="16"/>
      <c r="T1120" s="16">
        <v>0</v>
      </c>
      <c r="U1120" s="17">
        <v>4.03</v>
      </c>
      <c r="V1120" s="17">
        <v>0</v>
      </c>
      <c r="W1120" s="17">
        <v>2.33</v>
      </c>
      <c r="X1120" s="17">
        <v>0</v>
      </c>
      <c r="Y1120" s="17">
        <v>2.76</v>
      </c>
      <c r="Z1120" s="17">
        <v>0</v>
      </c>
      <c r="AA1120" s="17" t="s">
        <v>139</v>
      </c>
      <c r="AB1120" s="17" t="s">
        <v>169</v>
      </c>
      <c r="AC1120" s="17">
        <v>59.93</v>
      </c>
      <c r="AD1120" s="17">
        <v>20.3</v>
      </c>
      <c r="AE1120" s="17">
        <v>5</v>
      </c>
      <c r="AF1120" s="17">
        <v>3.1</v>
      </c>
      <c r="AG1120" s="17">
        <v>0</v>
      </c>
      <c r="AH1120" s="17">
        <f t="shared" si="1283"/>
        <v>-3.1</v>
      </c>
      <c r="AI1120" s="17" t="s">
        <v>136</v>
      </c>
      <c r="AJ1120" s="17" t="s">
        <v>136</v>
      </c>
      <c r="AK1120" s="17" t="s">
        <v>141</v>
      </c>
      <c r="AL1120" s="17">
        <f t="shared" si="1302"/>
        <v>10</v>
      </c>
      <c r="AM1120" s="17">
        <v>0</v>
      </c>
      <c r="AN1120" s="17"/>
      <c r="AO1120" s="17">
        <v>0</v>
      </c>
      <c r="AP1120" s="17">
        <v>0</v>
      </c>
      <c r="AQ1120" s="17">
        <v>0</v>
      </c>
      <c r="AR1120" s="17" t="s">
        <v>136</v>
      </c>
      <c r="AS1120" s="19">
        <f t="shared" si="1233"/>
        <v>0</v>
      </c>
      <c r="AT1120" s="19"/>
      <c r="AU1120" s="19">
        <f>VLOOKUP(G1120,ABNT5101!$I$3:$J$9,2)</f>
        <v>30</v>
      </c>
      <c r="AV1120" s="19">
        <f>VLOOKUP(G1120,ABNT5101!$I$3:$M$9,5)</f>
        <v>0.38</v>
      </c>
      <c r="AW1120" s="17" t="str">
        <f>_xlfn.XLOOKUP(G1120,ABNT5101!I:I,ABNT5101!L:L)</f>
        <v>-</v>
      </c>
      <c r="AX1120" s="17">
        <f>_xlfn.XLOOKUP(G1120,ABNT5101!$I:$I,ABNT5101!M:M)</f>
        <v>0.38</v>
      </c>
      <c r="AY1120" s="17" t="str">
        <f>_xlfn.XLOOKUP(G1120,ABNT5101!$I:$I,ABNT5101!N:N)</f>
        <v>-</v>
      </c>
      <c r="AZ1120" s="17">
        <f>_xlfn.XLOOKUP(G1120,ABNT5101!$I:$I,ABNT5101!O:O)</f>
        <v>14</v>
      </c>
      <c r="BA1120" s="20" t="str">
        <f t="shared" si="1234"/>
        <v>ATENDE</v>
      </c>
      <c r="BB1120" s="21">
        <f t="shared" ref="BB1120:BC1120" si="1358">BE1120/AU1120-1</f>
        <v>0.21966666666666668</v>
      </c>
      <c r="BC1120" s="21">
        <f t="shared" si="1358"/>
        <v>0.52631578947368407</v>
      </c>
      <c r="BD1120" s="21" t="str">
        <f t="shared" si="1236"/>
        <v>-</v>
      </c>
      <c r="BE1120" s="22">
        <v>36.590000000000003</v>
      </c>
      <c r="BF1120" s="22">
        <v>0.57999999999999996</v>
      </c>
      <c r="BG1120" s="22"/>
      <c r="BH1120" s="22"/>
      <c r="BI1120" s="23"/>
      <c r="BJ1120" s="22"/>
      <c r="BK1120" s="20" t="str">
        <f t="shared" si="1237"/>
        <v>ATENDE</v>
      </c>
      <c r="BL1120" s="20" t="str">
        <f t="shared" si="1238"/>
        <v>ATENDE</v>
      </c>
      <c r="BM1120" s="20" t="str">
        <f t="shared" si="1239"/>
        <v>ATENDE</v>
      </c>
      <c r="BN1120" s="20" t="str">
        <f t="shared" si="1240"/>
        <v>ATENDE</v>
      </c>
      <c r="BO1120" s="24" t="str">
        <f t="shared" si="1241"/>
        <v>C1</v>
      </c>
      <c r="BP1120" s="24" t="str">
        <f t="shared" si="1304"/>
        <v>P5</v>
      </c>
      <c r="BQ1120" s="25">
        <f t="shared" si="1060"/>
        <v>7.3379999999999992</v>
      </c>
      <c r="BR1120" s="22">
        <v>41.69</v>
      </c>
      <c r="BS1120" s="22">
        <v>21.47</v>
      </c>
      <c r="BT1120" s="24">
        <f>IF(BP1120="-","-",_xlfn.XLOOKUP(BP1120,ABNT5101!$B$4:$B$9,ABNT5101!$C$4:$C$9))</f>
        <v>5</v>
      </c>
      <c r="BU1120" s="24">
        <f>IF(BP1120="-","-",_xlfn.XLOOKUP(BP1120,ABNT5101!$B$4:$B$9,ABNT5101!$D$4:$D$9))</f>
        <v>1</v>
      </c>
      <c r="BV1120" s="20" t="str">
        <f t="shared" si="1242"/>
        <v>ATENDE</v>
      </c>
      <c r="BW1120" s="20" t="str">
        <f t="shared" si="1061"/>
        <v>ATENDE</v>
      </c>
      <c r="BX1120" s="20" t="str">
        <f t="shared" si="1243"/>
        <v>ATENDE</v>
      </c>
      <c r="BY1120" s="24" t="str">
        <f t="shared" si="1314"/>
        <v>P5</v>
      </c>
      <c r="BZ1120" s="25">
        <f t="shared" si="1244"/>
        <v>3.45</v>
      </c>
      <c r="CA1120" s="24">
        <v>22.25</v>
      </c>
      <c r="CB1120" s="24">
        <v>14.36</v>
      </c>
      <c r="CC1120" s="20">
        <f>IF(BY1120="-","-",_xlfn.XLOOKUP(BY1120,ABNT5101!$B$4:$B$9,ABNT5101!$C$4:$C$9))</f>
        <v>5</v>
      </c>
      <c r="CD1120" s="24">
        <f>IF(BY1120="-","-",_xlfn.XLOOKUP(BY1120,ABNT5101!$B$4:$B$9,ABNT5101!$D$4:$D$9))</f>
        <v>1</v>
      </c>
      <c r="CE1120" s="20" t="str">
        <f t="shared" si="1245"/>
        <v>ATENDE</v>
      </c>
      <c r="CF1120" s="20" t="str">
        <f t="shared" si="1246"/>
        <v>ATENDE</v>
      </c>
      <c r="CG1120" s="20" t="str">
        <f t="shared" ref="CG1120:CG1374" si="1359">IF(BY1120="-","-",IF(CB1120&gt;=CD1120,"ATENDE","NÃO ATENDE"))</f>
        <v>ATENDE</v>
      </c>
      <c r="CH1120" s="26" t="str">
        <f>_xlfn.XLOOKUP(CI1120,'Banco de dados'!$B:$B,'Banco de dados'!$D:$D)</f>
        <v>TECNOWATT</v>
      </c>
      <c r="CI1120" s="27" t="s">
        <v>1595</v>
      </c>
      <c r="CJ1120" s="26" t="str">
        <f>_xlfn.XLOOKUP(CI1120,'Banco de dados'!$B:$B,'Banco de dados'!$E:$E)</f>
        <v>TAUMAGPTLRRTMNDL183W_95IBB
RS1-10C1MUN6.5</v>
      </c>
      <c r="CK1120" s="26"/>
      <c r="CL1120" s="26" t="e">
        <f>IF(CK1120="-","-",_xlfn.XLOOKUP(CK1120,'Banco de dados'!$B:$B,'Banco de dados'!$E:$E))</f>
        <v>#N/A</v>
      </c>
      <c r="CM1120" s="28">
        <f t="shared" si="1305"/>
        <v>5</v>
      </c>
      <c r="CN1120" s="26">
        <f>_xlfn.XLOOKUP(CI1120,'Banco de dados'!$B:$B,'Banco de dados'!$H:$H)</f>
        <v>183</v>
      </c>
      <c r="CO1120" s="26" t="e">
        <f t="array" aca="1" ref="CO1120" ca="1">_xludf.XLOOKUP(CK1120,'Banco de dados'!$B:$B,'Banco de dados'!$H:$H)</f>
        <v>#NAME?</v>
      </c>
      <c r="CP1120" s="26" t="e">
        <f t="array" aca="1" ref="CP1120" ca="1">_xludf.XLOOKUP(CI1120,'Banco de dados'!$B:$B,'Banco de dados'!$F:$F)</f>
        <v>#NAME?</v>
      </c>
      <c r="CQ1120" s="26" t="e">
        <f t="array" aca="1" ref="CQ1120" ca="1">_xludf.XLOOKUP(CK1120,'Banco de dados'!$B:$B,'Banco de dados'!$F:$F)</f>
        <v>#NAME?</v>
      </c>
      <c r="CR1120" s="27">
        <v>0</v>
      </c>
      <c r="CS1120" s="27"/>
      <c r="CT1120" s="26" t="str">
        <f>IF(AG1120=0.5,"Suporte",IF(AND(AG1120&gt;='Braços de IP'!$B$9,AG1120&lt;='Braços de IP'!$D$9),'Braços de IP'!$E$9,IF(AND(AG1120&gt;='Braços de IP'!$B$10,AG1120&lt;='Braços de IP'!$D$10),'Braços de IP'!$E$10,IF(AND(AG1120&gt;='Braços de IP'!$B$11,AG1120&lt;='Braços de IP'!$D$11),'Braços de IP'!$E$11,IF(AND(AG1120&gt;='Braços de IP'!$B$12,AG1120&lt;='Braços de IP'!$D$12),'Braços de IP'!$E$12,IF(AND(AG1120&gt;='Braços de IP'!$B$13,AG1120&lt;='Braços de IP'!$D$13),'Braços de IP'!$E$13,IF(AND(AG1120&gt;='Braços de IP'!$B$14,AG1120&lt;='Braços de IP'!$D$14),'Braços de IP'!$E$14,"ERRO")))))))</f>
        <v>ERRO</v>
      </c>
      <c r="CU1120" s="27"/>
      <c r="CV1120" s="26" t="str">
        <f>IF($CU1120="","",VLOOKUP($CU1120,'Braços de IP'!$E$9:$I$15,2,0))</f>
        <v/>
      </c>
      <c r="CW1120" s="29" t="str">
        <f>IF($CU1120="","",VLOOKUP($CU1120,'Braços de IP'!$E$9:$I$15,5,0))</f>
        <v/>
      </c>
      <c r="CX1120" s="26"/>
      <c r="CY1120" s="26"/>
      <c r="CZ1120" s="26"/>
      <c r="DA1120" s="26"/>
      <c r="DB1120" s="26"/>
      <c r="DC1120" s="26"/>
      <c r="DD1120" s="30">
        <f t="shared" si="1306"/>
        <v>183</v>
      </c>
      <c r="DE1120" s="31">
        <f t="shared" si="1307"/>
        <v>287</v>
      </c>
      <c r="DF1120" s="30">
        <f t="shared" si="1308"/>
        <v>2350</v>
      </c>
      <c r="DG1120" s="32">
        <f t="shared" si="1309"/>
        <v>0.3623693379790941</v>
      </c>
      <c r="DH1120" s="33"/>
      <c r="DI1120" s="34"/>
      <c r="DJ1120" s="35"/>
      <c r="DK1120" s="16" t="s">
        <v>144</v>
      </c>
      <c r="DL1120" s="16"/>
      <c r="DN1120" s="36" t="e">
        <f t="shared" si="1310"/>
        <v>#VALUE!</v>
      </c>
    </row>
    <row r="1121" spans="2:118" ht="15.75" customHeight="1" x14ac:dyDescent="0.25">
      <c r="B1121" s="16">
        <v>291</v>
      </c>
      <c r="C1121" s="16" t="s">
        <v>146</v>
      </c>
      <c r="D1121" s="16" t="s">
        <v>774</v>
      </c>
      <c r="E1121" s="16">
        <v>-8.0598050000000008</v>
      </c>
      <c r="F1121" s="16">
        <v>-34.879424999999998</v>
      </c>
      <c r="G1121" s="16" t="s">
        <v>157</v>
      </c>
      <c r="H1121" s="17" t="s">
        <v>136</v>
      </c>
      <c r="I1121" s="16" t="s">
        <v>135</v>
      </c>
      <c r="J1121" s="17" t="s">
        <v>181</v>
      </c>
      <c r="K1121" s="18">
        <v>60</v>
      </c>
      <c r="L1121" s="17" t="s">
        <v>138</v>
      </c>
      <c r="M1121" s="17">
        <v>0</v>
      </c>
      <c r="N1121" s="16">
        <f t="shared" si="1301"/>
        <v>480</v>
      </c>
      <c r="O1121" s="17">
        <v>1</v>
      </c>
      <c r="P1121" s="17">
        <v>3</v>
      </c>
      <c r="Q1121" s="17">
        <v>15</v>
      </c>
      <c r="R1121" s="16"/>
      <c r="S1121" s="16"/>
      <c r="T1121" s="16" t="s">
        <v>136</v>
      </c>
      <c r="U1121" s="17">
        <v>3</v>
      </c>
      <c r="V1121" s="17">
        <v>0</v>
      </c>
      <c r="W1121" s="17" t="s">
        <v>136</v>
      </c>
      <c r="X1121" s="17" t="s">
        <v>136</v>
      </c>
      <c r="Y1121" s="17">
        <v>0</v>
      </c>
      <c r="Z1121" s="17">
        <v>0</v>
      </c>
      <c r="AA1121" s="17" t="s">
        <v>150</v>
      </c>
      <c r="AB1121" s="17" t="s">
        <v>169</v>
      </c>
      <c r="AC1121" s="17"/>
      <c r="AD1121" s="17">
        <v>4.67</v>
      </c>
      <c r="AE1121" s="17">
        <v>4</v>
      </c>
      <c r="AF1121" s="17">
        <v>2.89</v>
      </c>
      <c r="AG1121" s="17">
        <v>0</v>
      </c>
      <c r="AH1121" s="17">
        <f t="shared" si="1283"/>
        <v>-2.89</v>
      </c>
      <c r="AI1121" s="17" t="s">
        <v>136</v>
      </c>
      <c r="AJ1121" s="17" t="s">
        <v>136</v>
      </c>
      <c r="AK1121" s="17" t="s">
        <v>141</v>
      </c>
      <c r="AL1121" s="17">
        <f t="shared" si="1302"/>
        <v>16</v>
      </c>
      <c r="AM1121" s="17">
        <v>0</v>
      </c>
      <c r="AN1121" s="17"/>
      <c r="AO1121" s="17">
        <v>0</v>
      </c>
      <c r="AP1121" s="17">
        <v>0</v>
      </c>
      <c r="AQ1121" s="17">
        <v>0</v>
      </c>
      <c r="AR1121" s="17" t="s">
        <v>136</v>
      </c>
      <c r="AS1121" s="19">
        <f t="shared" si="1233"/>
        <v>0</v>
      </c>
      <c r="AT1121" s="19"/>
      <c r="AU1121" s="19">
        <f>VLOOKUP(G1121,ABNT5101!$I$3:$J$9,2)</f>
        <v>7.5</v>
      </c>
      <c r="AV1121" s="19">
        <f>VLOOKUP(G1121,ABNT5101!$I$3:$M$9,5)</f>
        <v>0.18</v>
      </c>
      <c r="AW1121" s="17" t="str">
        <f>_xlfn.XLOOKUP(G1121,ABNT5101!I:I,ABNT5101!L:L)</f>
        <v>-</v>
      </c>
      <c r="AX1121" s="17">
        <f>_xlfn.XLOOKUP(G1121,ABNT5101!$I:$I,ABNT5101!M:M)</f>
        <v>0.18</v>
      </c>
      <c r="AY1121" s="17" t="str">
        <f>_xlfn.XLOOKUP(G1121,ABNT5101!$I:$I,ABNT5101!N:N)</f>
        <v>-</v>
      </c>
      <c r="AZ1121" s="17">
        <f>_xlfn.XLOOKUP(G1121,ABNT5101!$I:$I,ABNT5101!O:O)</f>
        <v>16</v>
      </c>
      <c r="BA1121" s="20" t="str">
        <f t="shared" si="1234"/>
        <v>ATENDE</v>
      </c>
      <c r="BB1121" s="21">
        <f t="shared" ref="BB1121:BC1121" si="1360">BE1121/AU1121-1</f>
        <v>0.33066666666666666</v>
      </c>
      <c r="BC1121" s="21">
        <f t="shared" si="1360"/>
        <v>1.2222222222222223</v>
      </c>
      <c r="BD1121" s="21" t="str">
        <f t="shared" si="1236"/>
        <v>-</v>
      </c>
      <c r="BE1121" s="22">
        <v>9.98</v>
      </c>
      <c r="BF1121" s="22">
        <v>0.4</v>
      </c>
      <c r="BG1121" s="22"/>
      <c r="BH1121" s="22"/>
      <c r="BI1121" s="23"/>
      <c r="BJ1121" s="22"/>
      <c r="BK1121" s="20" t="str">
        <f t="shared" si="1237"/>
        <v>ATENDE</v>
      </c>
      <c r="BL1121" s="20" t="str">
        <f t="shared" si="1238"/>
        <v>ATENDE</v>
      </c>
      <c r="BM1121" s="20" t="str">
        <f t="shared" si="1239"/>
        <v>ATENDE</v>
      </c>
      <c r="BN1121" s="20" t="str">
        <f t="shared" si="1240"/>
        <v>ATENDE</v>
      </c>
      <c r="BO1121" s="24" t="str">
        <f t="shared" si="1241"/>
        <v>C5</v>
      </c>
      <c r="BP1121" s="24" t="str">
        <f t="shared" si="1304"/>
        <v>P6</v>
      </c>
      <c r="BQ1121" s="25">
        <f t="shared" si="1060"/>
        <v>4.95</v>
      </c>
      <c r="BR1121" s="22">
        <v>17.850000000000001</v>
      </c>
      <c r="BS1121" s="22">
        <v>6.08</v>
      </c>
      <c r="BT1121" s="24">
        <f>IF(BP1121="-","-",_xlfn.XLOOKUP(BP1121,ABNT5101!$B$4:$B$9,ABNT5101!$C$4:$C$9))</f>
        <v>3</v>
      </c>
      <c r="BU1121" s="24">
        <f>IF(BP1121="-","-",_xlfn.XLOOKUP(BP1121,ABNT5101!$B$4:$B$9,ABNT5101!$D$4:$D$9))</f>
        <v>0.6</v>
      </c>
      <c r="BV1121" s="20" t="str">
        <f t="shared" si="1242"/>
        <v>ATENDE</v>
      </c>
      <c r="BW1121" s="20" t="str">
        <f t="shared" si="1061"/>
        <v>ATENDE</v>
      </c>
      <c r="BX1121" s="20" t="str">
        <f t="shared" si="1243"/>
        <v>ATENDE</v>
      </c>
      <c r="BY1121" s="24" t="str">
        <f t="shared" si="1314"/>
        <v>P6</v>
      </c>
      <c r="BZ1121" s="25">
        <f t="shared" si="1244"/>
        <v>4.95</v>
      </c>
      <c r="CA1121" s="24">
        <v>17.850000000000001</v>
      </c>
      <c r="CB1121" s="24">
        <v>6.08</v>
      </c>
      <c r="CC1121" s="20">
        <f>IF(BY1121="-","-",_xlfn.XLOOKUP(BY1121,ABNT5101!$B$4:$B$9,ABNT5101!$C$4:$C$9))</f>
        <v>3</v>
      </c>
      <c r="CD1121" s="24">
        <f>IF(BY1121="-","-",_xlfn.XLOOKUP(BY1121,ABNT5101!$B$4:$B$9,ABNT5101!$D$4:$D$9))</f>
        <v>0.6</v>
      </c>
      <c r="CE1121" s="20" t="str">
        <f t="shared" si="1245"/>
        <v>ATENDE</v>
      </c>
      <c r="CF1121" s="20" t="str">
        <f t="shared" si="1246"/>
        <v>ATENDE</v>
      </c>
      <c r="CG1121" s="20" t="str">
        <f t="shared" si="1359"/>
        <v>ATENDE</v>
      </c>
      <c r="CH1121" s="26" t="str">
        <f>_xlfn.XLOOKUP(CI1121,'Banco de dados'!$B:$B,'Banco de dados'!$D:$D)</f>
        <v>LEDSTAR</v>
      </c>
      <c r="CI1121" s="27" t="s">
        <v>487</v>
      </c>
      <c r="CJ1121" s="26" t="str">
        <f>_xlfn.XLOOKUP(CI1121,'Banco de dados'!$B:$B,'Banco de dados'!$E:$E)</f>
        <v>LUM LED SL VT 9.1 17W</v>
      </c>
      <c r="CK1121" s="26"/>
      <c r="CL1121" s="26" t="e">
        <f>IF(CK1121="-","-",_xlfn.XLOOKUP(CK1121,'Banco de dados'!$B:$B,'Banco de dados'!$E:$E))</f>
        <v>#N/A</v>
      </c>
      <c r="CM1121" s="28">
        <f t="shared" si="1305"/>
        <v>4</v>
      </c>
      <c r="CN1121" s="26">
        <f>_xlfn.XLOOKUP(CI1121,'Banco de dados'!$B:$B,'Banco de dados'!$H:$H)</f>
        <v>17</v>
      </c>
      <c r="CO1121" s="26" t="e">
        <f t="array" aca="1" ref="CO1121" ca="1">_xludf.XLOOKUP(CK1121,'Banco de dados'!$B:$B,'Banco de dados'!$H:$H)</f>
        <v>#NAME?</v>
      </c>
      <c r="CP1121" s="26" t="e">
        <f t="array" aca="1" ref="CP1121" ca="1">_xludf.XLOOKUP(CI1121,'Banco de dados'!$B:$B,'Banco de dados'!$F:$F)</f>
        <v>#NAME?</v>
      </c>
      <c r="CQ1121" s="26" t="e">
        <f t="array" aca="1" ref="CQ1121" ca="1">_xludf.XLOOKUP(CK1121,'Banco de dados'!$B:$B,'Banco de dados'!$F:$F)</f>
        <v>#NAME?</v>
      </c>
      <c r="CR1121" s="27">
        <v>0</v>
      </c>
      <c r="CS1121" s="27">
        <v>0</v>
      </c>
      <c r="CT1121" s="26" t="str">
        <f>IF(AG1121=0.5,"Suporte",IF(AND(AG1121&gt;='Braços de IP'!$B$9,AG1121&lt;='Braços de IP'!$D$9),'Braços de IP'!$E$9,IF(AND(AG1121&gt;='Braços de IP'!$B$10,AG1121&lt;='Braços de IP'!$D$10),'Braços de IP'!$E$10,IF(AND(AG1121&gt;='Braços de IP'!$B$11,AG1121&lt;='Braços de IP'!$D$11),'Braços de IP'!$E$11,IF(AND(AG1121&gt;='Braços de IP'!$B$12,AG1121&lt;='Braços de IP'!$D$12),'Braços de IP'!$E$12,IF(AND(AG1121&gt;='Braços de IP'!$B$13,AG1121&lt;='Braços de IP'!$D$13),'Braços de IP'!$E$13,IF(AND(AG1121&gt;='Braços de IP'!$B$14,AG1121&lt;='Braços de IP'!$D$14),'Braços de IP'!$E$14,"ERRO")))))))</f>
        <v>ERRO</v>
      </c>
      <c r="CU1121" s="27" t="s">
        <v>479</v>
      </c>
      <c r="CV1121" s="26">
        <f>IF($CU1121="","",VLOOKUP($CU1121,'Braços de IP'!$E$9:$I$15,2,0))</f>
        <v>1.2</v>
      </c>
      <c r="CW1121" s="29">
        <f>IF($CU1121="","",VLOOKUP($CU1121,'Braços de IP'!$E$9:$I$15,5,0))</f>
        <v>6.5</v>
      </c>
      <c r="CX1121" s="26"/>
      <c r="CY1121" s="26"/>
      <c r="CZ1121" s="26"/>
      <c r="DA1121" s="26"/>
      <c r="DB1121" s="26"/>
      <c r="DC1121" s="26"/>
      <c r="DD1121" s="30">
        <f t="shared" si="1306"/>
        <v>17</v>
      </c>
      <c r="DE1121" s="31">
        <f t="shared" si="1307"/>
        <v>60</v>
      </c>
      <c r="DF1121" s="30">
        <f t="shared" si="1308"/>
        <v>308</v>
      </c>
      <c r="DG1121" s="32">
        <f t="shared" si="1309"/>
        <v>0.71666666666666667</v>
      </c>
      <c r="DH1121" s="33" t="s">
        <v>143</v>
      </c>
      <c r="DI1121" s="34"/>
      <c r="DJ1121" s="35"/>
      <c r="DK1121" s="16" t="s">
        <v>144</v>
      </c>
      <c r="DL1121" s="16"/>
      <c r="DN1121" s="36" t="e">
        <f t="shared" si="1310"/>
        <v>#VALUE!</v>
      </c>
    </row>
    <row r="1122" spans="2:118" ht="15.75" customHeight="1" x14ac:dyDescent="0.25">
      <c r="B1122" s="16">
        <v>291</v>
      </c>
      <c r="C1122" s="16" t="s">
        <v>146</v>
      </c>
      <c r="D1122" s="16" t="s">
        <v>774</v>
      </c>
      <c r="E1122" s="16">
        <v>-8.0598050000000008</v>
      </c>
      <c r="F1122" s="16">
        <v>-34.879424999999998</v>
      </c>
      <c r="G1122" s="16" t="s">
        <v>157</v>
      </c>
      <c r="H1122" s="17" t="s">
        <v>136</v>
      </c>
      <c r="I1122" s="16" t="s">
        <v>135</v>
      </c>
      <c r="J1122" s="17" t="s">
        <v>181</v>
      </c>
      <c r="K1122" s="18">
        <v>60</v>
      </c>
      <c r="L1122" s="17" t="s">
        <v>138</v>
      </c>
      <c r="M1122" s="17">
        <v>0</v>
      </c>
      <c r="N1122" s="16">
        <f t="shared" si="1301"/>
        <v>480</v>
      </c>
      <c r="O1122" s="17">
        <v>1</v>
      </c>
      <c r="P1122" s="17">
        <v>3</v>
      </c>
      <c r="Q1122" s="17">
        <v>15</v>
      </c>
      <c r="R1122" s="16"/>
      <c r="S1122" s="16"/>
      <c r="T1122" s="16" t="s">
        <v>136</v>
      </c>
      <c r="U1122" s="17">
        <v>3</v>
      </c>
      <c r="V1122" s="17">
        <v>0</v>
      </c>
      <c r="W1122" s="17" t="s">
        <v>136</v>
      </c>
      <c r="X1122" s="17" t="s">
        <v>136</v>
      </c>
      <c r="Y1122" s="17">
        <v>0</v>
      </c>
      <c r="Z1122" s="17">
        <v>0</v>
      </c>
      <c r="AA1122" s="17" t="s">
        <v>150</v>
      </c>
      <c r="AB1122" s="17" t="s">
        <v>169</v>
      </c>
      <c r="AC1122" s="17"/>
      <c r="AD1122" s="17">
        <v>4.67</v>
      </c>
      <c r="AE1122" s="17">
        <v>4</v>
      </c>
      <c r="AF1122" s="17">
        <v>2.89</v>
      </c>
      <c r="AG1122" s="17">
        <v>0</v>
      </c>
      <c r="AH1122" s="17">
        <f t="shared" si="1283"/>
        <v>-2.89</v>
      </c>
      <c r="AI1122" s="17" t="s">
        <v>136</v>
      </c>
      <c r="AJ1122" s="17" t="s">
        <v>136</v>
      </c>
      <c r="AK1122" s="17" t="s">
        <v>141</v>
      </c>
      <c r="AL1122" s="17">
        <f t="shared" si="1302"/>
        <v>16</v>
      </c>
      <c r="AM1122" s="17">
        <v>0</v>
      </c>
      <c r="AN1122" s="17"/>
      <c r="AO1122" s="17">
        <v>0</v>
      </c>
      <c r="AP1122" s="17">
        <v>0</v>
      </c>
      <c r="AQ1122" s="17">
        <v>0</v>
      </c>
      <c r="AR1122" s="17" t="s">
        <v>136</v>
      </c>
      <c r="AS1122" s="19">
        <f t="shared" si="1233"/>
        <v>0</v>
      </c>
      <c r="AT1122" s="19"/>
      <c r="AU1122" s="19">
        <f>VLOOKUP(G1122,ABNT5101!$I$3:$J$9,2)</f>
        <v>7.5</v>
      </c>
      <c r="AV1122" s="19">
        <f>VLOOKUP(G1122,ABNT5101!$I$3:$M$9,5)</f>
        <v>0.18</v>
      </c>
      <c r="AW1122" s="17" t="str">
        <f>_xlfn.XLOOKUP(G1122,ABNT5101!I:I,ABNT5101!L:L)</f>
        <v>-</v>
      </c>
      <c r="AX1122" s="17">
        <f>_xlfn.XLOOKUP(G1122,ABNT5101!$I:$I,ABNT5101!M:M)</f>
        <v>0.18</v>
      </c>
      <c r="AY1122" s="17" t="str">
        <f>_xlfn.XLOOKUP(G1122,ABNT5101!$I:$I,ABNT5101!N:N)</f>
        <v>-</v>
      </c>
      <c r="AZ1122" s="17">
        <f>_xlfn.XLOOKUP(G1122,ABNT5101!$I:$I,ABNT5101!O:O)</f>
        <v>16</v>
      </c>
      <c r="BA1122" s="20" t="str">
        <f t="shared" si="1234"/>
        <v>ATENDE</v>
      </c>
      <c r="BB1122" s="21">
        <f t="shared" ref="BB1122:BC1122" si="1361">BE1122/AU1122-1</f>
        <v>0.69866666666666677</v>
      </c>
      <c r="BC1122" s="21">
        <f t="shared" si="1361"/>
        <v>0.33333333333333326</v>
      </c>
      <c r="BD1122" s="21" t="str">
        <f t="shared" si="1236"/>
        <v>-</v>
      </c>
      <c r="BE1122" s="22">
        <v>12.74</v>
      </c>
      <c r="BF1122" s="22">
        <v>0.24</v>
      </c>
      <c r="BG1122" s="22"/>
      <c r="BH1122" s="22"/>
      <c r="BI1122" s="23"/>
      <c r="BJ1122" s="22"/>
      <c r="BK1122" s="20" t="str">
        <f t="shared" si="1237"/>
        <v>ATENDE</v>
      </c>
      <c r="BL1122" s="20" t="str">
        <f t="shared" si="1238"/>
        <v>ATENDE</v>
      </c>
      <c r="BM1122" s="20" t="str">
        <f t="shared" si="1239"/>
        <v>ATENDE</v>
      </c>
      <c r="BN1122" s="20" t="str">
        <f t="shared" si="1240"/>
        <v>ATENDE</v>
      </c>
      <c r="BO1122" s="24" t="str">
        <f t="shared" si="1241"/>
        <v>C5</v>
      </c>
      <c r="BP1122" s="24" t="str">
        <f t="shared" si="1304"/>
        <v>P6</v>
      </c>
      <c r="BQ1122" s="25">
        <f t="shared" si="1060"/>
        <v>6.206666666666667</v>
      </c>
      <c r="BR1122" s="22">
        <v>21.62</v>
      </c>
      <c r="BS1122" s="22">
        <v>8.5500000000000007</v>
      </c>
      <c r="BT1122" s="24">
        <f>IF(BP1122="-","-",_xlfn.XLOOKUP(BP1122,ABNT5101!$B$4:$B$9,ABNT5101!$C$4:$C$9))</f>
        <v>3</v>
      </c>
      <c r="BU1122" s="24">
        <f>IF(BP1122="-","-",_xlfn.XLOOKUP(BP1122,ABNT5101!$B$4:$B$9,ABNT5101!$D$4:$D$9))</f>
        <v>0.6</v>
      </c>
      <c r="BV1122" s="20" t="str">
        <f t="shared" si="1242"/>
        <v>ATENDE</v>
      </c>
      <c r="BW1122" s="20" t="str">
        <f t="shared" si="1061"/>
        <v>ATENDE</v>
      </c>
      <c r="BX1122" s="20" t="str">
        <f t="shared" si="1243"/>
        <v>ATENDE</v>
      </c>
      <c r="BY1122" s="24" t="str">
        <f t="shared" si="1314"/>
        <v>P6</v>
      </c>
      <c r="BZ1122" s="25">
        <f t="shared" si="1244"/>
        <v>6.206666666666667</v>
      </c>
      <c r="CA1122" s="24">
        <v>21.62</v>
      </c>
      <c r="CB1122" s="24">
        <v>8.5500000000000007</v>
      </c>
      <c r="CC1122" s="20">
        <f>IF(BY1122="-","-",_xlfn.XLOOKUP(BY1122,ABNT5101!$B$4:$B$9,ABNT5101!$C$4:$C$9))</f>
        <v>3</v>
      </c>
      <c r="CD1122" s="24">
        <f>IF(BY1122="-","-",_xlfn.XLOOKUP(BY1122,ABNT5101!$B$4:$B$9,ABNT5101!$D$4:$D$9))</f>
        <v>0.6</v>
      </c>
      <c r="CE1122" s="20" t="str">
        <f t="shared" si="1245"/>
        <v>ATENDE</v>
      </c>
      <c r="CF1122" s="20" t="str">
        <f t="shared" si="1246"/>
        <v>ATENDE</v>
      </c>
      <c r="CG1122" s="20" t="str">
        <f t="shared" si="1359"/>
        <v>ATENDE</v>
      </c>
      <c r="CH1122" s="26" t="str">
        <f>_xlfn.XLOOKUP(CI1122,'Banco de dados'!$B:$B,'Banco de dados'!$D:$D)</f>
        <v>SX LIGHTING</v>
      </c>
      <c r="CI1122" s="27" t="s">
        <v>271</v>
      </c>
      <c r="CJ1122" s="26" t="str">
        <f>_xlfn.XLOOKUP(CI1122,'Banco de dados'!$B:$B,'Banco de dados'!$E:$E)</f>
        <v>SXINEVO020K50L12CZF7PHF</v>
      </c>
      <c r="CK1122" s="26"/>
      <c r="CL1122" s="26" t="e">
        <f>IF(CK1122="-","-",_xlfn.XLOOKUP(CK1122,'Banco de dados'!$B:$B,'Banco de dados'!$E:$E))</f>
        <v>#N/A</v>
      </c>
      <c r="CM1122" s="28">
        <f t="shared" si="1305"/>
        <v>4</v>
      </c>
      <c r="CN1122" s="26">
        <f>_xlfn.XLOOKUP(CI1122,'Banco de dados'!$B:$B,'Banco de dados'!$H:$H)</f>
        <v>22.5</v>
      </c>
      <c r="CO1122" s="26" t="e">
        <f t="array" aca="1" ref="CO1122" ca="1">_xludf.XLOOKUP(CK1122,'Banco de dados'!$B:$B,'Banco de dados'!$H:$H)</f>
        <v>#NAME?</v>
      </c>
      <c r="CP1122" s="26" t="e">
        <f t="array" aca="1" ref="CP1122" ca="1">_xludf.XLOOKUP(CI1122,'Banco de dados'!$B:$B,'Banco de dados'!$F:$F)</f>
        <v>#NAME?</v>
      </c>
      <c r="CQ1122" s="26" t="e">
        <f t="array" aca="1" ref="CQ1122" ca="1">_xludf.XLOOKUP(CK1122,'Banco de dados'!$B:$B,'Banco de dados'!$F:$F)</f>
        <v>#NAME?</v>
      </c>
      <c r="CR1122" s="27">
        <v>0</v>
      </c>
      <c r="CS1122" s="27">
        <v>0</v>
      </c>
      <c r="CT1122" s="26" t="str">
        <f>IF(AG1122=0.5,"Suporte",IF(AND(AG1122&gt;='Braços de IP'!$B$9,AG1122&lt;='Braços de IP'!$D$9),'Braços de IP'!$E$9,IF(AND(AG1122&gt;='Braços de IP'!$B$10,AG1122&lt;='Braços de IP'!$D$10),'Braços de IP'!$E$10,IF(AND(AG1122&gt;='Braços de IP'!$B$11,AG1122&lt;='Braços de IP'!$D$11),'Braços de IP'!$E$11,IF(AND(AG1122&gt;='Braços de IP'!$B$12,AG1122&lt;='Braços de IP'!$D$12),'Braços de IP'!$E$12,IF(AND(AG1122&gt;='Braços de IP'!$B$13,AG1122&lt;='Braços de IP'!$D$13),'Braços de IP'!$E$13,IF(AND(AG1122&gt;='Braços de IP'!$B$14,AG1122&lt;='Braços de IP'!$D$14),'Braços de IP'!$E$14,"ERRO")))))))</f>
        <v>ERRO</v>
      </c>
      <c r="CU1122" s="27" t="s">
        <v>479</v>
      </c>
      <c r="CV1122" s="26">
        <f>IF($CU1122="","",VLOOKUP($CU1122,'Braços de IP'!$E$9:$I$15,2,0))</f>
        <v>1.2</v>
      </c>
      <c r="CW1122" s="29">
        <f>IF($CU1122="","",VLOOKUP($CU1122,'Braços de IP'!$E$9:$I$15,5,0))</f>
        <v>6.5</v>
      </c>
      <c r="CX1122" s="26"/>
      <c r="CY1122" s="26"/>
      <c r="CZ1122" s="26"/>
      <c r="DA1122" s="26"/>
      <c r="DB1122" s="26"/>
      <c r="DC1122" s="26"/>
      <c r="DD1122" s="30">
        <f t="shared" si="1306"/>
        <v>22.5</v>
      </c>
      <c r="DE1122" s="31">
        <f t="shared" si="1307"/>
        <v>60</v>
      </c>
      <c r="DF1122" s="30">
        <f t="shared" si="1308"/>
        <v>330</v>
      </c>
      <c r="DG1122" s="32">
        <f t="shared" si="1309"/>
        <v>0.625</v>
      </c>
      <c r="DH1122" s="33" t="s">
        <v>143</v>
      </c>
      <c r="DI1122" s="34"/>
      <c r="DJ1122" s="35"/>
      <c r="DK1122" s="16" t="s">
        <v>144</v>
      </c>
      <c r="DL1122" s="16"/>
      <c r="DN1122" s="36" t="e">
        <f t="shared" si="1310"/>
        <v>#VALUE!</v>
      </c>
    </row>
    <row r="1123" spans="2:118" ht="15.75" customHeight="1" x14ac:dyDescent="0.25">
      <c r="B1123" s="16">
        <v>291</v>
      </c>
      <c r="C1123" s="16" t="s">
        <v>146</v>
      </c>
      <c r="D1123" s="16" t="s">
        <v>774</v>
      </c>
      <c r="E1123" s="16">
        <v>-8.0598050000000008</v>
      </c>
      <c r="F1123" s="16">
        <v>-34.879424999999998</v>
      </c>
      <c r="G1123" s="16" t="s">
        <v>157</v>
      </c>
      <c r="H1123" s="17" t="s">
        <v>136</v>
      </c>
      <c r="I1123" s="16" t="s">
        <v>135</v>
      </c>
      <c r="J1123" s="17" t="s">
        <v>181</v>
      </c>
      <c r="K1123" s="18">
        <v>60</v>
      </c>
      <c r="L1123" s="17" t="s">
        <v>138</v>
      </c>
      <c r="M1123" s="17">
        <v>0</v>
      </c>
      <c r="N1123" s="16">
        <f t="shared" si="1301"/>
        <v>480</v>
      </c>
      <c r="O1123" s="17">
        <v>1</v>
      </c>
      <c r="P1123" s="17">
        <v>3</v>
      </c>
      <c r="Q1123" s="17">
        <v>15</v>
      </c>
      <c r="R1123" s="16"/>
      <c r="S1123" s="16"/>
      <c r="T1123" s="16" t="s">
        <v>136</v>
      </c>
      <c r="U1123" s="17">
        <v>3</v>
      </c>
      <c r="V1123" s="17">
        <v>0</v>
      </c>
      <c r="W1123" s="17" t="s">
        <v>136</v>
      </c>
      <c r="X1123" s="17" t="s">
        <v>136</v>
      </c>
      <c r="Y1123" s="17">
        <v>0</v>
      </c>
      <c r="Z1123" s="17">
        <v>0</v>
      </c>
      <c r="AA1123" s="17" t="s">
        <v>150</v>
      </c>
      <c r="AB1123" s="17" t="s">
        <v>169</v>
      </c>
      <c r="AC1123" s="17"/>
      <c r="AD1123" s="17">
        <v>4.67</v>
      </c>
      <c r="AE1123" s="17">
        <v>4</v>
      </c>
      <c r="AF1123" s="17">
        <v>2.89</v>
      </c>
      <c r="AG1123" s="17">
        <v>0</v>
      </c>
      <c r="AH1123" s="17">
        <f t="shared" si="1283"/>
        <v>-2.89</v>
      </c>
      <c r="AI1123" s="17" t="s">
        <v>136</v>
      </c>
      <c r="AJ1123" s="17" t="s">
        <v>136</v>
      </c>
      <c r="AK1123" s="17" t="s">
        <v>141</v>
      </c>
      <c r="AL1123" s="17">
        <f t="shared" si="1302"/>
        <v>16</v>
      </c>
      <c r="AM1123" s="17">
        <v>0</v>
      </c>
      <c r="AN1123" s="17"/>
      <c r="AO1123" s="17">
        <v>0</v>
      </c>
      <c r="AP1123" s="17">
        <v>0</v>
      </c>
      <c r="AQ1123" s="17">
        <v>0</v>
      </c>
      <c r="AR1123" s="17" t="s">
        <v>136</v>
      </c>
      <c r="AS1123" s="19">
        <f t="shared" si="1233"/>
        <v>0</v>
      </c>
      <c r="AT1123" s="19"/>
      <c r="AU1123" s="19">
        <f>VLOOKUP(G1123,ABNT5101!$I$3:$J$9,2)</f>
        <v>7.5</v>
      </c>
      <c r="AV1123" s="19">
        <f>VLOOKUP(G1123,ABNT5101!$I$3:$M$9,5)</f>
        <v>0.18</v>
      </c>
      <c r="AW1123" s="17" t="str">
        <f>_xlfn.XLOOKUP(G1123,ABNT5101!I:I,ABNT5101!L:L)</f>
        <v>-</v>
      </c>
      <c r="AX1123" s="17">
        <f>_xlfn.XLOOKUP(G1123,ABNT5101!$I:$I,ABNT5101!M:M)</f>
        <v>0.18</v>
      </c>
      <c r="AY1123" s="17" t="str">
        <f>_xlfn.XLOOKUP(G1123,ABNT5101!$I:$I,ABNT5101!N:N)</f>
        <v>-</v>
      </c>
      <c r="AZ1123" s="17">
        <f>_xlfn.XLOOKUP(G1123,ABNT5101!$I:$I,ABNT5101!O:O)</f>
        <v>16</v>
      </c>
      <c r="BA1123" s="20" t="str">
        <f t="shared" si="1234"/>
        <v>ATENDE</v>
      </c>
      <c r="BB1123" s="21">
        <f t="shared" ref="BB1123:BC1123" si="1362">BE1123/AU1123-1</f>
        <v>1.5333333333333332</v>
      </c>
      <c r="BC1123" s="21">
        <f t="shared" si="1362"/>
        <v>0.2777777777777779</v>
      </c>
      <c r="BD1123" s="21" t="str">
        <f t="shared" si="1236"/>
        <v>-</v>
      </c>
      <c r="BE1123" s="22">
        <v>19</v>
      </c>
      <c r="BF1123" s="22">
        <v>0.23</v>
      </c>
      <c r="BG1123" s="22"/>
      <c r="BH1123" s="22"/>
      <c r="BI1123" s="23"/>
      <c r="BJ1123" s="22"/>
      <c r="BK1123" s="20" t="str">
        <f t="shared" si="1237"/>
        <v>ATENDE</v>
      </c>
      <c r="BL1123" s="20" t="str">
        <f t="shared" si="1238"/>
        <v>ATENDE</v>
      </c>
      <c r="BM1123" s="20" t="str">
        <f t="shared" si="1239"/>
        <v>ATENDE</v>
      </c>
      <c r="BN1123" s="20" t="str">
        <f t="shared" si="1240"/>
        <v>ATENDE</v>
      </c>
      <c r="BO1123" s="24" t="str">
        <f t="shared" si="1241"/>
        <v>C5</v>
      </c>
      <c r="BP1123" s="24" t="str">
        <f t="shared" si="1304"/>
        <v>P6</v>
      </c>
      <c r="BQ1123" s="25">
        <f t="shared" si="1060"/>
        <v>10.1</v>
      </c>
      <c r="BR1123" s="22">
        <v>33.299999999999997</v>
      </c>
      <c r="BS1123" s="22">
        <v>14.7</v>
      </c>
      <c r="BT1123" s="24">
        <f>IF(BP1123="-","-",_xlfn.XLOOKUP(BP1123,ABNT5101!$B$4:$B$9,ABNT5101!$C$4:$C$9))</f>
        <v>3</v>
      </c>
      <c r="BU1123" s="24">
        <f>IF(BP1123="-","-",_xlfn.XLOOKUP(BP1123,ABNT5101!$B$4:$B$9,ABNT5101!$D$4:$D$9))</f>
        <v>0.6</v>
      </c>
      <c r="BV1123" s="20" t="str">
        <f t="shared" si="1242"/>
        <v>ATENDE</v>
      </c>
      <c r="BW1123" s="20" t="str">
        <f t="shared" si="1061"/>
        <v>ATENDE</v>
      </c>
      <c r="BX1123" s="20" t="str">
        <f t="shared" si="1243"/>
        <v>ATENDE</v>
      </c>
      <c r="BY1123" s="24" t="str">
        <f t="shared" si="1314"/>
        <v>P6</v>
      </c>
      <c r="BZ1123" s="25">
        <f t="shared" si="1244"/>
        <v>10.1</v>
      </c>
      <c r="CA1123" s="24">
        <v>33.299999999999997</v>
      </c>
      <c r="CB1123" s="24">
        <v>14.7</v>
      </c>
      <c r="CC1123" s="20">
        <f>IF(BY1123="-","-",_xlfn.XLOOKUP(BY1123,ABNT5101!$B$4:$B$9,ABNT5101!$C$4:$C$9))</f>
        <v>3</v>
      </c>
      <c r="CD1123" s="24">
        <f>IF(BY1123="-","-",_xlfn.XLOOKUP(BY1123,ABNT5101!$B$4:$B$9,ABNT5101!$D$4:$D$9))</f>
        <v>0.6</v>
      </c>
      <c r="CE1123" s="20" t="str">
        <f t="shared" si="1245"/>
        <v>ATENDE</v>
      </c>
      <c r="CF1123" s="20" t="str">
        <f t="shared" si="1246"/>
        <v>ATENDE</v>
      </c>
      <c r="CG1123" s="20" t="str">
        <f t="shared" si="1359"/>
        <v>ATENDE</v>
      </c>
      <c r="CH1123" s="26" t="str">
        <f>_xlfn.XLOOKUP(CI1123,'Banco de dados'!$B:$B,'Banco de dados'!$D:$D)</f>
        <v>TECNOWATT</v>
      </c>
      <c r="CI1123" s="27" t="s">
        <v>477</v>
      </c>
      <c r="CJ1123" s="26" t="str">
        <f>_xlfn.XLOOKUP(CI1123,'Banco de dados'!$B:$B,'Banco de dados'!$E:$E)</f>
        <v>SIGSAGPTLRRSSNDL_30W_38IBBRS
1-10C1MUN6.5</v>
      </c>
      <c r="CK1123" s="26"/>
      <c r="CL1123" s="26" t="e">
        <f>IF(CK1123="-","-",_xlfn.XLOOKUP(CK1123,'Banco de dados'!$B:$B,'Banco de dados'!$E:$E))</f>
        <v>#N/A</v>
      </c>
      <c r="CM1123" s="28">
        <f t="shared" si="1305"/>
        <v>4</v>
      </c>
      <c r="CN1123" s="26">
        <f>_xlfn.XLOOKUP(CI1123,'Banco de dados'!$B:$B,'Banco de dados'!$H:$H)</f>
        <v>30</v>
      </c>
      <c r="CO1123" s="26" t="e">
        <f t="array" aca="1" ref="CO1123" ca="1">_xludf.XLOOKUP(CK1123,'Banco de dados'!$B:$B,'Banco de dados'!$H:$H)</f>
        <v>#NAME?</v>
      </c>
      <c r="CP1123" s="26" t="e">
        <f t="array" aca="1" ref="CP1123" ca="1">_xludf.XLOOKUP(CI1123,'Banco de dados'!$B:$B,'Banco de dados'!$F:$F)</f>
        <v>#NAME?</v>
      </c>
      <c r="CQ1123" s="26" t="e">
        <f t="array" aca="1" ref="CQ1123" ca="1">_xludf.XLOOKUP(CK1123,'Banco de dados'!$B:$B,'Banco de dados'!$F:$F)</f>
        <v>#NAME?</v>
      </c>
      <c r="CR1123" s="27">
        <v>0</v>
      </c>
      <c r="CS1123" s="27">
        <v>0</v>
      </c>
      <c r="CT1123" s="26" t="str">
        <f>IF(AG1123=0.5,"Suporte",IF(AND(AG1123&gt;='Braços de IP'!$B$9,AG1123&lt;='Braços de IP'!$D$9),'Braços de IP'!$E$9,IF(AND(AG1123&gt;='Braços de IP'!$B$10,AG1123&lt;='Braços de IP'!$D$10),'Braços de IP'!$E$10,IF(AND(AG1123&gt;='Braços de IP'!$B$11,AG1123&lt;='Braços de IP'!$D$11),'Braços de IP'!$E$11,IF(AND(AG1123&gt;='Braços de IP'!$B$12,AG1123&lt;='Braços de IP'!$D$12),'Braços de IP'!$E$12,IF(AND(AG1123&gt;='Braços de IP'!$B$13,AG1123&lt;='Braços de IP'!$D$13),'Braços de IP'!$E$13,IF(AND(AG1123&gt;='Braços de IP'!$B$14,AG1123&lt;='Braços de IP'!$D$14),'Braços de IP'!$E$14,"ERRO")))))))</f>
        <v>ERRO</v>
      </c>
      <c r="CU1123" s="27" t="s">
        <v>479</v>
      </c>
      <c r="CV1123" s="26">
        <f>IF($CU1123="","",VLOOKUP($CU1123,'Braços de IP'!$E$9:$I$15,2,0))</f>
        <v>1.2</v>
      </c>
      <c r="CW1123" s="29">
        <f>IF($CU1123="","",VLOOKUP($CU1123,'Braços de IP'!$E$9:$I$15,5,0))</f>
        <v>6.5</v>
      </c>
      <c r="CX1123" s="26"/>
      <c r="CY1123" s="26"/>
      <c r="CZ1123" s="26"/>
      <c r="DA1123" s="26"/>
      <c r="DB1123" s="26"/>
      <c r="DC1123" s="26"/>
      <c r="DD1123" s="30">
        <f t="shared" si="1306"/>
        <v>30</v>
      </c>
      <c r="DE1123" s="31">
        <f t="shared" si="1307"/>
        <v>60</v>
      </c>
      <c r="DF1123" s="30">
        <f t="shared" si="1308"/>
        <v>360</v>
      </c>
      <c r="DG1123" s="32">
        <f t="shared" si="1309"/>
        <v>0.5</v>
      </c>
      <c r="DH1123" s="33" t="s">
        <v>143</v>
      </c>
      <c r="DI1123" s="34"/>
      <c r="DJ1123" s="35"/>
      <c r="DK1123" s="16" t="s">
        <v>144</v>
      </c>
      <c r="DL1123" s="16"/>
      <c r="DN1123" s="36" t="e">
        <f t="shared" si="1310"/>
        <v>#VALUE!</v>
      </c>
    </row>
    <row r="1124" spans="2:118" ht="15.75" customHeight="1" x14ac:dyDescent="0.25">
      <c r="B1124" s="16">
        <v>294</v>
      </c>
      <c r="C1124" s="16" t="s">
        <v>146</v>
      </c>
      <c r="D1124" s="16" t="s">
        <v>775</v>
      </c>
      <c r="E1124" s="16">
        <v>-8.0699729999999992</v>
      </c>
      <c r="F1124" s="16">
        <v>-34.884842999999996</v>
      </c>
      <c r="G1124" s="16" t="s">
        <v>153</v>
      </c>
      <c r="H1124" s="17" t="s">
        <v>136</v>
      </c>
      <c r="I1124" s="16" t="s">
        <v>149</v>
      </c>
      <c r="J1124" s="17" t="s">
        <v>137</v>
      </c>
      <c r="K1124" s="18">
        <v>120</v>
      </c>
      <c r="L1124" s="17" t="s">
        <v>138</v>
      </c>
      <c r="M1124" s="17">
        <v>0</v>
      </c>
      <c r="N1124" s="16">
        <f t="shared" si="1301"/>
        <v>240</v>
      </c>
      <c r="O1124" s="17">
        <v>1</v>
      </c>
      <c r="P1124" s="17"/>
      <c r="Q1124" s="17">
        <v>6.75</v>
      </c>
      <c r="R1124" s="16"/>
      <c r="S1124" s="16"/>
      <c r="T1124" s="16">
        <v>0</v>
      </c>
      <c r="U1124" s="17">
        <v>0</v>
      </c>
      <c r="V1124" s="17">
        <v>0</v>
      </c>
      <c r="W1124" s="17"/>
      <c r="X1124" s="17"/>
      <c r="Y1124" s="17">
        <v>0</v>
      </c>
      <c r="Z1124" s="17">
        <v>2.15</v>
      </c>
      <c r="AA1124" s="17" t="s">
        <v>161</v>
      </c>
      <c r="AB1124" s="17" t="s">
        <v>140</v>
      </c>
      <c r="AC1124" s="17">
        <v>25.24</v>
      </c>
      <c r="AD1124" s="17">
        <v>6.76</v>
      </c>
      <c r="AE1124" s="17">
        <v>1</v>
      </c>
      <c r="AF1124" s="17">
        <v>0.66</v>
      </c>
      <c r="AG1124" s="17">
        <v>2.5099999999999998</v>
      </c>
      <c r="AH1124" s="17">
        <f t="shared" si="1283"/>
        <v>1.8499999999999996</v>
      </c>
      <c r="AI1124" s="17" t="s">
        <v>136</v>
      </c>
      <c r="AJ1124" s="17" t="s">
        <v>136</v>
      </c>
      <c r="AK1124" s="17" t="s">
        <v>141</v>
      </c>
      <c r="AL1124" s="17" t="str">
        <f t="shared" si="1302"/>
        <v>erro</v>
      </c>
      <c r="AM1124" s="17">
        <v>0</v>
      </c>
      <c r="AN1124" s="17"/>
      <c r="AO1124" s="17">
        <v>0</v>
      </c>
      <c r="AP1124" s="17">
        <v>0</v>
      </c>
      <c r="AQ1124" s="17">
        <v>0</v>
      </c>
      <c r="AR1124" s="17" t="s">
        <v>136</v>
      </c>
      <c r="AS1124" s="19">
        <f t="shared" si="1233"/>
        <v>0</v>
      </c>
      <c r="AT1124" s="19"/>
      <c r="AU1124" s="19">
        <f>VLOOKUP(G1124,ABNT5101!$I$3:$J$9,2)</f>
        <v>15</v>
      </c>
      <c r="AV1124" s="19">
        <f>VLOOKUP(G1124,ABNT5101!$I$3:$M$9,5)</f>
        <v>0.18</v>
      </c>
      <c r="AW1124" s="17" t="str">
        <f>_xlfn.XLOOKUP(G1124,ABNT5101!I:I,ABNT5101!L:L)</f>
        <v>-</v>
      </c>
      <c r="AX1124" s="17">
        <f>_xlfn.XLOOKUP(G1124,ABNT5101!$I:$I,ABNT5101!M:M)</f>
        <v>0.18</v>
      </c>
      <c r="AY1124" s="17" t="str">
        <f>_xlfn.XLOOKUP(G1124,ABNT5101!$I:$I,ABNT5101!N:N)</f>
        <v>-</v>
      </c>
      <c r="AZ1124" s="17">
        <f>_xlfn.XLOOKUP(G1124,ABNT5101!$I:$I,ABNT5101!O:O)</f>
        <v>15</v>
      </c>
      <c r="BA1124" s="20" t="str">
        <f t="shared" si="1234"/>
        <v>ATENDE</v>
      </c>
      <c r="BB1124" s="21">
        <f t="shared" ref="BB1124:BC1124" si="1363">BE1124/AU1124-1</f>
        <v>0.3580000000000001</v>
      </c>
      <c r="BC1124" s="21">
        <f t="shared" si="1363"/>
        <v>3.7777777777777777</v>
      </c>
      <c r="BD1124" s="21" t="str">
        <f t="shared" si="1236"/>
        <v>-</v>
      </c>
      <c r="BE1124" s="22">
        <v>20.37</v>
      </c>
      <c r="BF1124" s="22">
        <v>0.86</v>
      </c>
      <c r="BG1124" s="22"/>
      <c r="BH1124" s="22"/>
      <c r="BI1124" s="23"/>
      <c r="BJ1124" s="22"/>
      <c r="BK1124" s="20" t="str">
        <f t="shared" si="1237"/>
        <v>ATENDE</v>
      </c>
      <c r="BL1124" s="20" t="str">
        <f t="shared" si="1238"/>
        <v>ATENDE</v>
      </c>
      <c r="BM1124" s="20" t="str">
        <f t="shared" si="1239"/>
        <v>ATENDE</v>
      </c>
      <c r="BN1124" s="20" t="str">
        <f t="shared" si="1240"/>
        <v>ATENDE</v>
      </c>
      <c r="BO1124" s="24" t="str">
        <f t="shared" si="1241"/>
        <v>C3</v>
      </c>
      <c r="BP1124" s="24" t="str">
        <f t="shared" si="1304"/>
        <v>P5</v>
      </c>
      <c r="BQ1124" s="25">
        <f t="shared" si="1060"/>
        <v>0.73799999999999999</v>
      </c>
      <c r="BR1124" s="22">
        <v>8.69</v>
      </c>
      <c r="BS1124" s="22">
        <v>6.94</v>
      </c>
      <c r="BT1124" s="24">
        <f>IF(BP1124="-","-",_xlfn.XLOOKUP(BP1124,ABNT5101!$B$4:$B$9,ABNT5101!$C$4:$C$9))</f>
        <v>5</v>
      </c>
      <c r="BU1124" s="24">
        <f>IF(BP1124="-","-",_xlfn.XLOOKUP(BP1124,ABNT5101!$B$4:$B$9,ABNT5101!$D$4:$D$9))</f>
        <v>1</v>
      </c>
      <c r="BV1124" s="20" t="str">
        <f t="shared" si="1242"/>
        <v>ATENDE</v>
      </c>
      <c r="BW1124" s="20" t="str">
        <f t="shared" si="1061"/>
        <v>ATENDE</v>
      </c>
      <c r="BX1124" s="20" t="str">
        <f t="shared" si="1243"/>
        <v>ATENDE</v>
      </c>
      <c r="BY1124" s="24" t="str">
        <f t="shared" ref="BY1124:BY1216" si="1364">BP1124</f>
        <v>P5</v>
      </c>
      <c r="BZ1124" s="25">
        <f t="shared" si="1244"/>
        <v>2.1480000000000001</v>
      </c>
      <c r="CA1124" s="24">
        <v>15.74</v>
      </c>
      <c r="CB1124" s="24">
        <v>13.89</v>
      </c>
      <c r="CC1124" s="20">
        <f>IF(BY1124="-","-",_xlfn.XLOOKUP(BY1124,ABNT5101!$B$4:$B$9,ABNT5101!$C$4:$C$9))</f>
        <v>5</v>
      </c>
      <c r="CD1124" s="24">
        <f>IF(BY1124="-","-",_xlfn.XLOOKUP(BY1124,ABNT5101!$B$4:$B$9,ABNT5101!$D$4:$D$9))</f>
        <v>1</v>
      </c>
      <c r="CE1124" s="20" t="str">
        <f t="shared" si="1245"/>
        <v>ATENDE</v>
      </c>
      <c r="CF1124" s="20" t="str">
        <f t="shared" si="1246"/>
        <v>ATENDE</v>
      </c>
      <c r="CG1124" s="20" t="str">
        <f t="shared" si="1359"/>
        <v>ATENDE</v>
      </c>
      <c r="CH1124" s="26" t="str">
        <f>_xlfn.XLOOKUP(CI1124,'Banco de dados'!$B:$B,'Banco de dados'!$D:$D)</f>
        <v>LEDSTAR</v>
      </c>
      <c r="CI1124" s="27" t="s">
        <v>268</v>
      </c>
      <c r="CJ1124" s="26" t="str">
        <f>_xlfn.XLOOKUP(CI1124,'Banco de dados'!$B:$B,'Banco de dados'!$E:$E)</f>
        <v>LUM LED SL VT 9.1 28W</v>
      </c>
      <c r="CK1124" s="26"/>
      <c r="CL1124" s="26" t="e">
        <f>IF(CK1124="-","-",_xlfn.XLOOKUP(CK1124,'Banco de dados'!$B:$B,'Banco de dados'!$E:$E))</f>
        <v>#N/A</v>
      </c>
      <c r="CM1124" s="28">
        <f t="shared" si="1305"/>
        <v>1</v>
      </c>
      <c r="CN1124" s="26">
        <f>_xlfn.XLOOKUP(CI1124,'Banco de dados'!$B:$B,'Banco de dados'!$H:$H)</f>
        <v>28</v>
      </c>
      <c r="CO1124" s="26" t="e">
        <f t="array" aca="1" ref="CO1124" ca="1">_xludf.XLOOKUP(CK1124,'Banco de dados'!$B:$B,'Banco de dados'!$H:$H)</f>
        <v>#NAME?</v>
      </c>
      <c r="CP1124" s="26" t="e">
        <f t="array" aca="1" ref="CP1124" ca="1">_xludf.XLOOKUP(CI1124,'Banco de dados'!$B:$B,'Banco de dados'!$F:$F)</f>
        <v>#NAME?</v>
      </c>
      <c r="CQ1124" s="26" t="e">
        <f t="array" aca="1" ref="CQ1124" ca="1">_xludf.XLOOKUP(CK1124,'Banco de dados'!$B:$B,'Banco de dados'!$F:$F)</f>
        <v>#NAME?</v>
      </c>
      <c r="CR1124" s="27">
        <v>0</v>
      </c>
      <c r="CS1124" s="27"/>
      <c r="CT1124" s="26" t="str">
        <f>IF(AG1124=0.5,"Suporte",IF(AND(AG1124&gt;='Braços de IP'!$B$9,AG1124&lt;='Braços de IP'!$D$9),'Braços de IP'!$E$9,IF(AND(AG1124&gt;='Braços de IP'!$B$10,AG1124&lt;='Braços de IP'!$D$10),'Braços de IP'!$E$10,IF(AND(AG1124&gt;='Braços de IP'!$B$11,AG1124&lt;='Braços de IP'!$D$11),'Braços de IP'!$E$11,IF(AND(AG1124&gt;='Braços de IP'!$B$12,AG1124&lt;='Braços de IP'!$D$12),'Braços de IP'!$E$12,IF(AND(AG1124&gt;='Braços de IP'!$B$13,AG1124&lt;='Braços de IP'!$D$13),'Braços de IP'!$E$13,IF(AND(AG1124&gt;='Braços de IP'!$B$14,AG1124&lt;='Braços de IP'!$D$14),'Braços de IP'!$E$14,"ERRO")))))))</f>
        <v>Longo I</v>
      </c>
      <c r="CU1124" s="27"/>
      <c r="CV1124" s="26" t="str">
        <f>IF($CU1124="","",VLOOKUP($CU1124,'Braços de IP'!$E$9:$I$15,2,0))</f>
        <v/>
      </c>
      <c r="CW1124" s="29" t="str">
        <f>IF($CU1124="","",VLOOKUP($CU1124,'Braços de IP'!$E$9:$I$15,5,0))</f>
        <v/>
      </c>
      <c r="CX1124" s="26"/>
      <c r="CY1124" s="26"/>
      <c r="CZ1124" s="26"/>
      <c r="DA1124" s="26"/>
      <c r="DB1124" s="26"/>
      <c r="DC1124" s="26"/>
      <c r="DD1124" s="30">
        <f t="shared" si="1306"/>
        <v>28</v>
      </c>
      <c r="DE1124" s="31">
        <f t="shared" si="1307"/>
        <v>120</v>
      </c>
      <c r="DF1124" s="30">
        <f t="shared" si="1308"/>
        <v>148</v>
      </c>
      <c r="DG1124" s="32">
        <f t="shared" si="1309"/>
        <v>0.76666666666666661</v>
      </c>
      <c r="DH1124" s="33" t="s">
        <v>143</v>
      </c>
      <c r="DI1124" s="34"/>
      <c r="DJ1124" s="35"/>
      <c r="DK1124" s="16" t="s">
        <v>144</v>
      </c>
      <c r="DL1124" s="16"/>
      <c r="DN1124" s="36" t="e">
        <f t="shared" si="1310"/>
        <v>#VALUE!</v>
      </c>
    </row>
    <row r="1125" spans="2:118" ht="15.75" customHeight="1" x14ac:dyDescent="0.25">
      <c r="B1125" s="16">
        <v>294</v>
      </c>
      <c r="C1125" s="16" t="s">
        <v>146</v>
      </c>
      <c r="D1125" s="16" t="s">
        <v>775</v>
      </c>
      <c r="E1125" s="16">
        <v>-8.0699729999999992</v>
      </c>
      <c r="F1125" s="16">
        <v>-34.884842999999996</v>
      </c>
      <c r="G1125" s="16" t="s">
        <v>153</v>
      </c>
      <c r="H1125" s="17" t="s">
        <v>136</v>
      </c>
      <c r="I1125" s="16" t="s">
        <v>149</v>
      </c>
      <c r="J1125" s="17" t="s">
        <v>137</v>
      </c>
      <c r="K1125" s="18">
        <v>120</v>
      </c>
      <c r="L1125" s="17" t="s">
        <v>138</v>
      </c>
      <c r="M1125" s="17">
        <v>0</v>
      </c>
      <c r="N1125" s="16">
        <f t="shared" si="1301"/>
        <v>240</v>
      </c>
      <c r="O1125" s="17">
        <v>1</v>
      </c>
      <c r="P1125" s="17"/>
      <c r="Q1125" s="17">
        <v>6.75</v>
      </c>
      <c r="R1125" s="16"/>
      <c r="S1125" s="16"/>
      <c r="T1125" s="16">
        <v>0</v>
      </c>
      <c r="U1125" s="17">
        <v>0</v>
      </c>
      <c r="V1125" s="17">
        <v>0</v>
      </c>
      <c r="W1125" s="17"/>
      <c r="X1125" s="17"/>
      <c r="Y1125" s="17">
        <v>0</v>
      </c>
      <c r="Z1125" s="17">
        <v>2.15</v>
      </c>
      <c r="AA1125" s="17" t="s">
        <v>161</v>
      </c>
      <c r="AB1125" s="17" t="s">
        <v>140</v>
      </c>
      <c r="AC1125" s="17">
        <v>25.24</v>
      </c>
      <c r="AD1125" s="17">
        <v>6.76</v>
      </c>
      <c r="AE1125" s="17">
        <v>1</v>
      </c>
      <c r="AF1125" s="17">
        <v>0.66</v>
      </c>
      <c r="AG1125" s="17">
        <v>2.5099999999999998</v>
      </c>
      <c r="AH1125" s="17">
        <f t="shared" si="1283"/>
        <v>1.8499999999999996</v>
      </c>
      <c r="AI1125" s="17" t="s">
        <v>136</v>
      </c>
      <c r="AJ1125" s="17" t="s">
        <v>136</v>
      </c>
      <c r="AK1125" s="17" t="s">
        <v>141</v>
      </c>
      <c r="AL1125" s="17" t="str">
        <f t="shared" si="1302"/>
        <v>erro</v>
      </c>
      <c r="AM1125" s="17">
        <v>0</v>
      </c>
      <c r="AN1125" s="17"/>
      <c r="AO1125" s="17">
        <v>0</v>
      </c>
      <c r="AP1125" s="17">
        <v>0</v>
      </c>
      <c r="AQ1125" s="17">
        <v>0</v>
      </c>
      <c r="AR1125" s="17" t="s">
        <v>136</v>
      </c>
      <c r="AS1125" s="19">
        <f t="shared" si="1233"/>
        <v>0</v>
      </c>
      <c r="AT1125" s="19"/>
      <c r="AU1125" s="19">
        <f>VLOOKUP(G1125,ABNT5101!$I$3:$J$9,2)</f>
        <v>15</v>
      </c>
      <c r="AV1125" s="19">
        <f>VLOOKUP(G1125,ABNT5101!$I$3:$M$9,5)</f>
        <v>0.18</v>
      </c>
      <c r="AW1125" s="17" t="str">
        <f>_xlfn.XLOOKUP(G1125,ABNT5101!I:I,ABNT5101!L:L)</f>
        <v>-</v>
      </c>
      <c r="AX1125" s="17">
        <f>_xlfn.XLOOKUP(G1125,ABNT5101!$I:$I,ABNT5101!M:M)</f>
        <v>0.18</v>
      </c>
      <c r="AY1125" s="17" t="str">
        <f>_xlfn.XLOOKUP(G1125,ABNT5101!$I:$I,ABNT5101!N:N)</f>
        <v>-</v>
      </c>
      <c r="AZ1125" s="17">
        <f>_xlfn.XLOOKUP(G1125,ABNT5101!$I:$I,ABNT5101!O:O)</f>
        <v>15</v>
      </c>
      <c r="BA1125" s="20" t="str">
        <f t="shared" si="1234"/>
        <v>ATENDE</v>
      </c>
      <c r="BB1125" s="21">
        <f t="shared" ref="BB1125:BC1125" si="1365">BE1125/AU1125-1</f>
        <v>0.14066666666666672</v>
      </c>
      <c r="BC1125" s="21">
        <f t="shared" si="1365"/>
        <v>3.666666666666667</v>
      </c>
      <c r="BD1125" s="21" t="str">
        <f t="shared" si="1236"/>
        <v>-</v>
      </c>
      <c r="BE1125" s="22">
        <v>17.11</v>
      </c>
      <c r="BF1125" s="22">
        <v>0.84</v>
      </c>
      <c r="BG1125" s="22"/>
      <c r="BH1125" s="22"/>
      <c r="BI1125" s="23"/>
      <c r="BJ1125" s="22"/>
      <c r="BK1125" s="20" t="str">
        <f t="shared" si="1237"/>
        <v>ATENDE</v>
      </c>
      <c r="BL1125" s="20" t="str">
        <f t="shared" si="1238"/>
        <v>ATENDE</v>
      </c>
      <c r="BM1125" s="20" t="str">
        <f t="shared" si="1239"/>
        <v>ATENDE</v>
      </c>
      <c r="BN1125" s="20" t="str">
        <f t="shared" si="1240"/>
        <v>ATENDE</v>
      </c>
      <c r="BO1125" s="24" t="str">
        <f t="shared" si="1241"/>
        <v>C3</v>
      </c>
      <c r="BP1125" s="24" t="str">
        <f t="shared" si="1304"/>
        <v>P5</v>
      </c>
      <c r="BQ1125" s="25">
        <f t="shared" si="1060"/>
        <v>0.15999999999999992</v>
      </c>
      <c r="BR1125" s="22">
        <v>5.8</v>
      </c>
      <c r="BS1125" s="22">
        <v>3.31</v>
      </c>
      <c r="BT1125" s="24">
        <f>IF(BP1125="-","-",_xlfn.XLOOKUP(BP1125,ABNT5101!$B$4:$B$9,ABNT5101!$C$4:$C$9))</f>
        <v>5</v>
      </c>
      <c r="BU1125" s="24">
        <f>IF(BP1125="-","-",_xlfn.XLOOKUP(BP1125,ABNT5101!$B$4:$B$9,ABNT5101!$D$4:$D$9))</f>
        <v>1</v>
      </c>
      <c r="BV1125" s="20" t="str">
        <f t="shared" si="1242"/>
        <v>ATENDE</v>
      </c>
      <c r="BW1125" s="20" t="str">
        <f t="shared" si="1061"/>
        <v>ATENDE</v>
      </c>
      <c r="BX1125" s="20" t="str">
        <f t="shared" si="1243"/>
        <v>ATENDE</v>
      </c>
      <c r="BY1125" s="24" t="str">
        <f t="shared" si="1364"/>
        <v>P5</v>
      </c>
      <c r="BZ1125" s="25">
        <f t="shared" si="1244"/>
        <v>1.5720000000000001</v>
      </c>
      <c r="CA1125" s="24">
        <v>12.86</v>
      </c>
      <c r="CB1125" s="24">
        <v>10.23</v>
      </c>
      <c r="CC1125" s="20">
        <f>IF(BY1125="-","-",_xlfn.XLOOKUP(BY1125,ABNT5101!$B$4:$B$9,ABNT5101!$C$4:$C$9))</f>
        <v>5</v>
      </c>
      <c r="CD1125" s="24">
        <f>IF(BY1125="-","-",_xlfn.XLOOKUP(BY1125,ABNT5101!$B$4:$B$9,ABNT5101!$D$4:$D$9))</f>
        <v>1</v>
      </c>
      <c r="CE1125" s="20" t="str">
        <f t="shared" si="1245"/>
        <v>ATENDE</v>
      </c>
      <c r="CF1125" s="20" t="str">
        <f t="shared" si="1246"/>
        <v>ATENDE</v>
      </c>
      <c r="CG1125" s="20" t="str">
        <f t="shared" si="1359"/>
        <v>ATENDE</v>
      </c>
      <c r="CH1125" s="26" t="str">
        <f>_xlfn.XLOOKUP(CI1125,'Banco de dados'!$B:$B,'Banco de dados'!$D:$D)</f>
        <v>SX LIGHTING</v>
      </c>
      <c r="CI1125" s="27" t="s">
        <v>271</v>
      </c>
      <c r="CJ1125" s="26" t="str">
        <f>_xlfn.XLOOKUP(CI1125,'Banco de dados'!$B:$B,'Banco de dados'!$E:$E)</f>
        <v>SXINEVO020K50L12CZF7PHF</v>
      </c>
      <c r="CK1125" s="26"/>
      <c r="CL1125" s="26" t="e">
        <f>IF(CK1125="-","-",_xlfn.XLOOKUP(CK1125,'Banco de dados'!$B:$B,'Banco de dados'!$E:$E))</f>
        <v>#N/A</v>
      </c>
      <c r="CM1125" s="28">
        <f t="shared" si="1305"/>
        <v>1</v>
      </c>
      <c r="CN1125" s="26">
        <f>_xlfn.XLOOKUP(CI1125,'Banco de dados'!$B:$B,'Banco de dados'!$H:$H)</f>
        <v>22.5</v>
      </c>
      <c r="CO1125" s="26" t="e">
        <f t="array" aca="1" ref="CO1125" ca="1">_xludf.XLOOKUP(CK1125,'Banco de dados'!$B:$B,'Banco de dados'!$H:$H)</f>
        <v>#NAME?</v>
      </c>
      <c r="CP1125" s="26" t="e">
        <f t="array" aca="1" ref="CP1125" ca="1">_xludf.XLOOKUP(CI1125,'Banco de dados'!$B:$B,'Banco de dados'!$F:$F)</f>
        <v>#NAME?</v>
      </c>
      <c r="CQ1125" s="26" t="e">
        <f t="array" aca="1" ref="CQ1125" ca="1">_xludf.XLOOKUP(CK1125,'Banco de dados'!$B:$B,'Banco de dados'!$F:$F)</f>
        <v>#NAME?</v>
      </c>
      <c r="CR1125" s="27">
        <v>0</v>
      </c>
      <c r="CS1125" s="27"/>
      <c r="CT1125" s="26" t="str">
        <f>IF(AG1125=0.5,"Suporte",IF(AND(AG1125&gt;='Braços de IP'!$B$9,AG1125&lt;='Braços de IP'!$D$9),'Braços de IP'!$E$9,IF(AND(AG1125&gt;='Braços de IP'!$B$10,AG1125&lt;='Braços de IP'!$D$10),'Braços de IP'!$E$10,IF(AND(AG1125&gt;='Braços de IP'!$B$11,AG1125&lt;='Braços de IP'!$D$11),'Braços de IP'!$E$11,IF(AND(AG1125&gt;='Braços de IP'!$B$12,AG1125&lt;='Braços de IP'!$D$12),'Braços de IP'!$E$12,IF(AND(AG1125&gt;='Braços de IP'!$B$13,AG1125&lt;='Braços de IP'!$D$13),'Braços de IP'!$E$13,IF(AND(AG1125&gt;='Braços de IP'!$B$14,AG1125&lt;='Braços de IP'!$D$14),'Braços de IP'!$E$14,"ERRO")))))))</f>
        <v>Longo I</v>
      </c>
      <c r="CU1125" s="27"/>
      <c r="CV1125" s="26" t="str">
        <f>IF($CU1125="","",VLOOKUP($CU1125,'Braços de IP'!$E$9:$I$15,2,0))</f>
        <v/>
      </c>
      <c r="CW1125" s="29" t="str">
        <f>IF($CU1125="","",VLOOKUP($CU1125,'Braços de IP'!$E$9:$I$15,5,0))</f>
        <v/>
      </c>
      <c r="CX1125" s="26"/>
      <c r="CY1125" s="26"/>
      <c r="CZ1125" s="26"/>
      <c r="DA1125" s="26"/>
      <c r="DB1125" s="26"/>
      <c r="DC1125" s="26"/>
      <c r="DD1125" s="30">
        <f t="shared" si="1306"/>
        <v>22.5</v>
      </c>
      <c r="DE1125" s="31">
        <f t="shared" si="1307"/>
        <v>120</v>
      </c>
      <c r="DF1125" s="30">
        <f t="shared" si="1308"/>
        <v>142.5</v>
      </c>
      <c r="DG1125" s="32">
        <f t="shared" si="1309"/>
        <v>0.8125</v>
      </c>
      <c r="DH1125" s="33" t="s">
        <v>143</v>
      </c>
      <c r="DI1125" s="34"/>
      <c r="DJ1125" s="35"/>
      <c r="DK1125" s="16" t="s">
        <v>144</v>
      </c>
      <c r="DL1125" s="16"/>
      <c r="DN1125" s="36" t="e">
        <f t="shared" si="1310"/>
        <v>#VALUE!</v>
      </c>
    </row>
    <row r="1126" spans="2:118" ht="15.75" customHeight="1" x14ac:dyDescent="0.25">
      <c r="B1126" s="16">
        <v>294</v>
      </c>
      <c r="C1126" s="16" t="s">
        <v>146</v>
      </c>
      <c r="D1126" s="16" t="s">
        <v>775</v>
      </c>
      <c r="E1126" s="16">
        <v>-8.0699729999999992</v>
      </c>
      <c r="F1126" s="16">
        <v>-34.884842999999996</v>
      </c>
      <c r="G1126" s="16" t="s">
        <v>153</v>
      </c>
      <c r="H1126" s="17" t="s">
        <v>136</v>
      </c>
      <c r="I1126" s="16" t="s">
        <v>149</v>
      </c>
      <c r="J1126" s="17" t="s">
        <v>137</v>
      </c>
      <c r="K1126" s="18">
        <v>120</v>
      </c>
      <c r="L1126" s="17" t="s">
        <v>138</v>
      </c>
      <c r="M1126" s="17">
        <v>0</v>
      </c>
      <c r="N1126" s="16">
        <f t="shared" si="1301"/>
        <v>240</v>
      </c>
      <c r="O1126" s="17">
        <v>1</v>
      </c>
      <c r="P1126" s="17"/>
      <c r="Q1126" s="17">
        <v>6.75</v>
      </c>
      <c r="R1126" s="16"/>
      <c r="S1126" s="16"/>
      <c r="T1126" s="16">
        <v>0</v>
      </c>
      <c r="U1126" s="17">
        <v>0</v>
      </c>
      <c r="V1126" s="17">
        <v>0</v>
      </c>
      <c r="W1126" s="17"/>
      <c r="X1126" s="17"/>
      <c r="Y1126" s="17">
        <v>0</v>
      </c>
      <c r="Z1126" s="17">
        <v>2.15</v>
      </c>
      <c r="AA1126" s="17" t="s">
        <v>161</v>
      </c>
      <c r="AB1126" s="17" t="s">
        <v>140</v>
      </c>
      <c r="AC1126" s="17">
        <v>25.24</v>
      </c>
      <c r="AD1126" s="17">
        <v>6.76</v>
      </c>
      <c r="AE1126" s="17">
        <v>1</v>
      </c>
      <c r="AF1126" s="17">
        <v>0.66</v>
      </c>
      <c r="AG1126" s="17">
        <v>2.5099999999999998</v>
      </c>
      <c r="AH1126" s="17">
        <f t="shared" si="1283"/>
        <v>1.8499999999999996</v>
      </c>
      <c r="AI1126" s="17" t="s">
        <v>136</v>
      </c>
      <c r="AJ1126" s="17" t="s">
        <v>136</v>
      </c>
      <c r="AK1126" s="17" t="s">
        <v>141</v>
      </c>
      <c r="AL1126" s="17" t="str">
        <f t="shared" si="1302"/>
        <v>erro</v>
      </c>
      <c r="AM1126" s="17">
        <v>0</v>
      </c>
      <c r="AN1126" s="17"/>
      <c r="AO1126" s="17">
        <v>0</v>
      </c>
      <c r="AP1126" s="17">
        <v>0</v>
      </c>
      <c r="AQ1126" s="17">
        <v>0</v>
      </c>
      <c r="AR1126" s="17" t="s">
        <v>136</v>
      </c>
      <c r="AS1126" s="19">
        <f t="shared" si="1233"/>
        <v>0</v>
      </c>
      <c r="AT1126" s="19"/>
      <c r="AU1126" s="19">
        <f>VLOOKUP(G1126,ABNT5101!$I$3:$J$9,2)</f>
        <v>15</v>
      </c>
      <c r="AV1126" s="19">
        <f>VLOOKUP(G1126,ABNT5101!$I$3:$M$9,5)</f>
        <v>0.18</v>
      </c>
      <c r="AW1126" s="17" t="str">
        <f>_xlfn.XLOOKUP(G1126,ABNT5101!I:I,ABNT5101!L:L)</f>
        <v>-</v>
      </c>
      <c r="AX1126" s="17">
        <f>_xlfn.XLOOKUP(G1126,ABNT5101!$I:$I,ABNT5101!M:M)</f>
        <v>0.18</v>
      </c>
      <c r="AY1126" s="17" t="str">
        <f>_xlfn.XLOOKUP(G1126,ABNT5101!$I:$I,ABNT5101!N:N)</f>
        <v>-</v>
      </c>
      <c r="AZ1126" s="17">
        <f>_xlfn.XLOOKUP(G1126,ABNT5101!$I:$I,ABNT5101!O:O)</f>
        <v>15</v>
      </c>
      <c r="BA1126" s="20" t="str">
        <f t="shared" si="1234"/>
        <v>ATENDE</v>
      </c>
      <c r="BB1126" s="21">
        <f t="shared" ref="BB1126:BC1126" si="1366">BE1126/AU1126-1</f>
        <v>0.68199999999999994</v>
      </c>
      <c r="BC1126" s="21">
        <f t="shared" si="1366"/>
        <v>3.4444444444444446</v>
      </c>
      <c r="BD1126" s="21" t="str">
        <f t="shared" si="1236"/>
        <v>-</v>
      </c>
      <c r="BE1126" s="22">
        <v>25.23</v>
      </c>
      <c r="BF1126" s="22">
        <v>0.8</v>
      </c>
      <c r="BG1126" s="22"/>
      <c r="BH1126" s="22"/>
      <c r="BI1126" s="23"/>
      <c r="BJ1126" s="22"/>
      <c r="BK1126" s="20" t="str">
        <f t="shared" si="1237"/>
        <v>ATENDE</v>
      </c>
      <c r="BL1126" s="20" t="str">
        <f t="shared" si="1238"/>
        <v>ATENDE</v>
      </c>
      <c r="BM1126" s="20" t="str">
        <f t="shared" si="1239"/>
        <v>ATENDE</v>
      </c>
      <c r="BN1126" s="20" t="str">
        <f t="shared" si="1240"/>
        <v>ATENDE</v>
      </c>
      <c r="BO1126" s="24" t="str">
        <f t="shared" si="1241"/>
        <v>C3</v>
      </c>
      <c r="BP1126" s="24" t="str">
        <f t="shared" si="1304"/>
        <v>P5</v>
      </c>
      <c r="BQ1126" s="25">
        <f t="shared" si="1060"/>
        <v>0.748</v>
      </c>
      <c r="BR1126" s="22">
        <v>8.74</v>
      </c>
      <c r="BS1126" s="22">
        <v>6.1</v>
      </c>
      <c r="BT1126" s="24">
        <f>IF(BP1126="-","-",_xlfn.XLOOKUP(BP1126,ABNT5101!$B$4:$B$9,ABNT5101!$C$4:$C$9))</f>
        <v>5</v>
      </c>
      <c r="BU1126" s="24">
        <f>IF(BP1126="-","-",_xlfn.XLOOKUP(BP1126,ABNT5101!$B$4:$B$9,ABNT5101!$D$4:$D$9))</f>
        <v>1</v>
      </c>
      <c r="BV1126" s="20" t="str">
        <f t="shared" si="1242"/>
        <v>ATENDE</v>
      </c>
      <c r="BW1126" s="20" t="str">
        <f t="shared" si="1061"/>
        <v>ATENDE</v>
      </c>
      <c r="BX1126" s="20" t="str">
        <f t="shared" si="1243"/>
        <v>ATENDE</v>
      </c>
      <c r="BY1126" s="24" t="str">
        <f t="shared" si="1364"/>
        <v>P5</v>
      </c>
      <c r="BZ1126" s="25">
        <f t="shared" si="1244"/>
        <v>2.5219999999999998</v>
      </c>
      <c r="CA1126" s="24">
        <v>17.61</v>
      </c>
      <c r="CB1126" s="24">
        <v>14.28</v>
      </c>
      <c r="CC1126" s="20">
        <f>IF(BY1126="-","-",_xlfn.XLOOKUP(BY1126,ABNT5101!$B$4:$B$9,ABNT5101!$C$4:$C$9))</f>
        <v>5</v>
      </c>
      <c r="CD1126" s="24">
        <f>IF(BY1126="-","-",_xlfn.XLOOKUP(BY1126,ABNT5101!$B$4:$B$9,ABNT5101!$D$4:$D$9))</f>
        <v>1</v>
      </c>
      <c r="CE1126" s="20" t="str">
        <f t="shared" si="1245"/>
        <v>ATENDE</v>
      </c>
      <c r="CF1126" s="20" t="str">
        <f t="shared" si="1246"/>
        <v>ATENDE</v>
      </c>
      <c r="CG1126" s="20" t="str">
        <f t="shared" si="1359"/>
        <v>ATENDE</v>
      </c>
      <c r="CH1126" s="26" t="str">
        <f>_xlfn.XLOOKUP(CI1126,'Banco de dados'!$B:$B,'Banco de dados'!$D:$D)</f>
        <v>TECNOWATT</v>
      </c>
      <c r="CI1126" s="27" t="s">
        <v>477</v>
      </c>
      <c r="CJ1126" s="26" t="str">
        <f>_xlfn.XLOOKUP(CI1126,'Banco de dados'!$B:$B,'Banco de dados'!$E:$E)</f>
        <v>SIGSAGPTLRRSSNDL_30W_38IBBRS
1-10C1MUN6.5</v>
      </c>
      <c r="CK1126" s="26"/>
      <c r="CL1126" s="26" t="e">
        <f>IF(CK1126="-","-",_xlfn.XLOOKUP(CK1126,'Banco de dados'!$B:$B,'Banco de dados'!$E:$E))</f>
        <v>#N/A</v>
      </c>
      <c r="CM1126" s="28">
        <f t="shared" si="1305"/>
        <v>1</v>
      </c>
      <c r="CN1126" s="26">
        <f>_xlfn.XLOOKUP(CI1126,'Banco de dados'!$B:$B,'Banco de dados'!$H:$H)</f>
        <v>30</v>
      </c>
      <c r="CO1126" s="26" t="e">
        <f t="array" aca="1" ref="CO1126" ca="1">_xludf.XLOOKUP(CK1126,'Banco de dados'!$B:$B,'Banco de dados'!$H:$H)</f>
        <v>#NAME?</v>
      </c>
      <c r="CP1126" s="26" t="e">
        <f t="array" aca="1" ref="CP1126" ca="1">_xludf.XLOOKUP(CI1126,'Banco de dados'!$B:$B,'Banco de dados'!$F:$F)</f>
        <v>#NAME?</v>
      </c>
      <c r="CQ1126" s="26" t="e">
        <f t="array" aca="1" ref="CQ1126" ca="1">_xludf.XLOOKUP(CK1126,'Banco de dados'!$B:$B,'Banco de dados'!$F:$F)</f>
        <v>#NAME?</v>
      </c>
      <c r="CR1126" s="27">
        <v>0</v>
      </c>
      <c r="CS1126" s="27"/>
      <c r="CT1126" s="26" t="str">
        <f>IF(AG1126=0.5,"Suporte",IF(AND(AG1126&gt;='Braços de IP'!$B$9,AG1126&lt;='Braços de IP'!$D$9),'Braços de IP'!$E$9,IF(AND(AG1126&gt;='Braços de IP'!$B$10,AG1126&lt;='Braços de IP'!$D$10),'Braços de IP'!$E$10,IF(AND(AG1126&gt;='Braços de IP'!$B$11,AG1126&lt;='Braços de IP'!$D$11),'Braços de IP'!$E$11,IF(AND(AG1126&gt;='Braços de IP'!$B$12,AG1126&lt;='Braços de IP'!$D$12),'Braços de IP'!$E$12,IF(AND(AG1126&gt;='Braços de IP'!$B$13,AG1126&lt;='Braços de IP'!$D$13),'Braços de IP'!$E$13,IF(AND(AG1126&gt;='Braços de IP'!$B$14,AG1126&lt;='Braços de IP'!$D$14),'Braços de IP'!$E$14,"ERRO")))))))</f>
        <v>Longo I</v>
      </c>
      <c r="CU1126" s="27"/>
      <c r="CV1126" s="26" t="str">
        <f>IF($CU1126="","",VLOOKUP($CU1126,'Braços de IP'!$E$9:$I$15,2,0))</f>
        <v/>
      </c>
      <c r="CW1126" s="29" t="str">
        <f>IF($CU1126="","",VLOOKUP($CU1126,'Braços de IP'!$E$9:$I$15,5,0))</f>
        <v/>
      </c>
      <c r="CX1126" s="26"/>
      <c r="CY1126" s="26"/>
      <c r="CZ1126" s="26"/>
      <c r="DA1126" s="26"/>
      <c r="DB1126" s="26"/>
      <c r="DC1126" s="26"/>
      <c r="DD1126" s="30">
        <f t="shared" si="1306"/>
        <v>30</v>
      </c>
      <c r="DE1126" s="31">
        <f t="shared" si="1307"/>
        <v>120</v>
      </c>
      <c r="DF1126" s="30">
        <f t="shared" si="1308"/>
        <v>150</v>
      </c>
      <c r="DG1126" s="32">
        <f t="shared" si="1309"/>
        <v>0.75</v>
      </c>
      <c r="DH1126" s="33" t="s">
        <v>143</v>
      </c>
      <c r="DI1126" s="34"/>
      <c r="DJ1126" s="35"/>
      <c r="DK1126" s="16" t="s">
        <v>144</v>
      </c>
      <c r="DL1126" s="16"/>
      <c r="DN1126" s="36" t="e">
        <f t="shared" si="1310"/>
        <v>#VALUE!</v>
      </c>
    </row>
    <row r="1127" spans="2:118" ht="15.75" customHeight="1" x14ac:dyDescent="0.25">
      <c r="B1127" s="16">
        <v>295</v>
      </c>
      <c r="C1127" s="16" t="s">
        <v>146</v>
      </c>
      <c r="D1127" s="16" t="s">
        <v>776</v>
      </c>
      <c r="E1127" s="16">
        <v>-8.0710200000000007</v>
      </c>
      <c r="F1127" s="16">
        <v>-34.882233999999997</v>
      </c>
      <c r="G1127" s="16" t="s">
        <v>160</v>
      </c>
      <c r="H1127" s="17" t="s">
        <v>136</v>
      </c>
      <c r="I1127" s="16" t="s">
        <v>135</v>
      </c>
      <c r="J1127" s="17" t="s">
        <v>137</v>
      </c>
      <c r="K1127" s="16">
        <v>70</v>
      </c>
      <c r="L1127" s="17" t="s">
        <v>138</v>
      </c>
      <c r="M1127" s="17">
        <v>0</v>
      </c>
      <c r="N1127" s="16">
        <f t="shared" si="1301"/>
        <v>140</v>
      </c>
      <c r="O1127" s="17">
        <v>1</v>
      </c>
      <c r="P1127" s="17"/>
      <c r="Q1127" s="17">
        <v>3</v>
      </c>
      <c r="R1127" s="16"/>
      <c r="S1127" s="16"/>
      <c r="T1127" s="16">
        <v>0</v>
      </c>
      <c r="U1127" s="17">
        <v>0</v>
      </c>
      <c r="V1127" s="17">
        <v>0</v>
      </c>
      <c r="W1127" s="17"/>
      <c r="X1127" s="17"/>
      <c r="Y1127" s="17">
        <v>0</v>
      </c>
      <c r="Z1127" s="17">
        <v>0</v>
      </c>
      <c r="AA1127" s="17" t="s">
        <v>139</v>
      </c>
      <c r="AB1127" s="17" t="s">
        <v>140</v>
      </c>
      <c r="AC1127" s="17">
        <v>21.34</v>
      </c>
      <c r="AD1127" s="17">
        <v>6.5</v>
      </c>
      <c r="AE1127" s="17">
        <v>1</v>
      </c>
      <c r="AF1127" s="17">
        <v>0.57999999999999996</v>
      </c>
      <c r="AG1127" s="17">
        <v>1.19</v>
      </c>
      <c r="AH1127" s="17">
        <f t="shared" si="1283"/>
        <v>0.61</v>
      </c>
      <c r="AI1127" s="17" t="s">
        <v>136</v>
      </c>
      <c r="AJ1127" s="17" t="s">
        <v>136</v>
      </c>
      <c r="AK1127" s="17" t="s">
        <v>141</v>
      </c>
      <c r="AL1127" s="17">
        <f t="shared" si="1302"/>
        <v>2</v>
      </c>
      <c r="AM1127" s="17">
        <v>0</v>
      </c>
      <c r="AN1127" s="17"/>
      <c r="AO1127" s="17">
        <v>0</v>
      </c>
      <c r="AP1127" s="17">
        <v>0</v>
      </c>
      <c r="AQ1127" s="17">
        <v>0</v>
      </c>
      <c r="AR1127" s="17" t="s">
        <v>136</v>
      </c>
      <c r="AS1127" s="19">
        <f t="shared" si="1233"/>
        <v>0</v>
      </c>
      <c r="AT1127" s="19"/>
      <c r="AU1127" s="19">
        <f>VLOOKUP(G1127,ABNT5101!$I$3:$J$9,2)</f>
        <v>10</v>
      </c>
      <c r="AV1127" s="19">
        <f>VLOOKUP(G1127,ABNT5101!$I$3:$M$9,5)</f>
        <v>0.18</v>
      </c>
      <c r="AW1127" s="17" t="str">
        <f>_xlfn.XLOOKUP(G1127,ABNT5101!I:I,ABNT5101!L:L)</f>
        <v>-</v>
      </c>
      <c r="AX1127" s="17">
        <f>_xlfn.XLOOKUP(G1127,ABNT5101!$I:$I,ABNT5101!M:M)</f>
        <v>0.18</v>
      </c>
      <c r="AY1127" s="17" t="str">
        <f>_xlfn.XLOOKUP(G1127,ABNT5101!$I:$I,ABNT5101!N:N)</f>
        <v>-</v>
      </c>
      <c r="AZ1127" s="17">
        <f>_xlfn.XLOOKUP(G1127,ABNT5101!$I:$I,ABNT5101!O:O)</f>
        <v>16</v>
      </c>
      <c r="BA1127" s="20" t="str">
        <f t="shared" si="1234"/>
        <v>ATENDE</v>
      </c>
      <c r="BB1127" s="21">
        <f t="shared" ref="BB1127:BC1127" si="1367">BE1127/AU1127-1</f>
        <v>0.32699999999999996</v>
      </c>
      <c r="BC1127" s="21">
        <f t="shared" si="1367"/>
        <v>2.3333333333333335</v>
      </c>
      <c r="BD1127" s="21" t="str">
        <f t="shared" si="1236"/>
        <v>-</v>
      </c>
      <c r="BE1127" s="22">
        <v>13.27</v>
      </c>
      <c r="BF1127" s="22">
        <v>0.6</v>
      </c>
      <c r="BG1127" s="22"/>
      <c r="BH1127" s="22"/>
      <c r="BI1127" s="23"/>
      <c r="BJ1127" s="22"/>
      <c r="BK1127" s="20" t="str">
        <f t="shared" si="1237"/>
        <v>ATENDE</v>
      </c>
      <c r="BL1127" s="20" t="str">
        <f t="shared" si="1238"/>
        <v>ATENDE</v>
      </c>
      <c r="BM1127" s="20" t="str">
        <f t="shared" si="1239"/>
        <v>ATENDE</v>
      </c>
      <c r="BN1127" s="20" t="str">
        <f t="shared" si="1240"/>
        <v>ATENDE</v>
      </c>
      <c r="BO1127" s="24" t="str">
        <f t="shared" si="1241"/>
        <v>C4</v>
      </c>
      <c r="BP1127" s="24" t="str">
        <f t="shared" ref="BP1127:BP1381" si="1368">I1127</f>
        <v>P6</v>
      </c>
      <c r="BQ1127" s="25">
        <f t="shared" si="1060"/>
        <v>2.7899999999999996</v>
      </c>
      <c r="BR1127" s="22">
        <v>11.37</v>
      </c>
      <c r="BS1127" s="22">
        <v>6.87</v>
      </c>
      <c r="BT1127" s="24">
        <f>IF(BP1127="-","-",_xlfn.XLOOKUP(BP1127,ABNT5101!$B$4:$B$9,ABNT5101!$C$4:$C$9))</f>
        <v>3</v>
      </c>
      <c r="BU1127" s="24">
        <f>IF(BP1127="-","-",_xlfn.XLOOKUP(BP1127,ABNT5101!$B$4:$B$9,ABNT5101!$D$4:$D$9))</f>
        <v>0.6</v>
      </c>
      <c r="BV1127" s="20" t="str">
        <f t="shared" si="1242"/>
        <v>ATENDE</v>
      </c>
      <c r="BW1127" s="20" t="str">
        <f t="shared" si="1061"/>
        <v>ATENDE</v>
      </c>
      <c r="BX1127" s="20" t="str">
        <f t="shared" si="1243"/>
        <v>ATENDE</v>
      </c>
      <c r="BY1127" s="24" t="str">
        <f t="shared" si="1364"/>
        <v>P6</v>
      </c>
      <c r="BZ1127" s="25">
        <f t="shared" si="1244"/>
        <v>3.2766666666666664</v>
      </c>
      <c r="CA1127" s="24">
        <v>12.83</v>
      </c>
      <c r="CB1127" s="24">
        <v>8.31</v>
      </c>
      <c r="CC1127" s="20">
        <f>IF(BY1127="-","-",_xlfn.XLOOKUP(BY1127,ABNT5101!$B$4:$B$9,ABNT5101!$C$4:$C$9))</f>
        <v>3</v>
      </c>
      <c r="CD1127" s="24">
        <f>IF(BY1127="-","-",_xlfn.XLOOKUP(BY1127,ABNT5101!$B$4:$B$9,ABNT5101!$D$4:$D$9))</f>
        <v>0.6</v>
      </c>
      <c r="CE1127" s="20" t="str">
        <f t="shared" si="1245"/>
        <v>ATENDE</v>
      </c>
      <c r="CF1127" s="20" t="str">
        <f t="shared" si="1246"/>
        <v>ATENDE</v>
      </c>
      <c r="CG1127" s="20" t="str">
        <f t="shared" si="1359"/>
        <v>ATENDE</v>
      </c>
      <c r="CH1127" s="26" t="str">
        <f>_xlfn.XLOOKUP(CI1127,'Banco de dados'!$B:$B,'Banco de dados'!$D:$D)</f>
        <v>LEDSTAR</v>
      </c>
      <c r="CI1127" s="27" t="s">
        <v>268</v>
      </c>
      <c r="CJ1127" s="26" t="str">
        <f>_xlfn.XLOOKUP(CI1127,'Banco de dados'!$B:$B,'Banco de dados'!$E:$E)</f>
        <v>LUM LED SL VT 9.1 28W</v>
      </c>
      <c r="CK1127" s="26"/>
      <c r="CL1127" s="26" t="e">
        <f>IF(CK1127="-","-",_xlfn.XLOOKUP(CK1127,'Banco de dados'!$B:$B,'Banco de dados'!$E:$E))</f>
        <v>#N/A</v>
      </c>
      <c r="CM1127" s="28">
        <f t="shared" si="1305"/>
        <v>1</v>
      </c>
      <c r="CN1127" s="26">
        <f>_xlfn.XLOOKUP(CI1127,'Banco de dados'!$B:$B,'Banco de dados'!$H:$H)</f>
        <v>28</v>
      </c>
      <c r="CO1127" s="26" t="e">
        <f t="array" aca="1" ref="CO1127" ca="1">_xludf.XLOOKUP(CK1127,'Banco de dados'!$B:$B,'Banco de dados'!$H:$H)</f>
        <v>#NAME?</v>
      </c>
      <c r="CP1127" s="26" t="e">
        <f t="array" aca="1" ref="CP1127" ca="1">_xludf.XLOOKUP(CI1127,'Banco de dados'!$B:$B,'Banco de dados'!$F:$F)</f>
        <v>#NAME?</v>
      </c>
      <c r="CQ1127" s="26" t="e">
        <f t="array" aca="1" ref="CQ1127" ca="1">_xludf.XLOOKUP(CK1127,'Banco de dados'!$B:$B,'Banco de dados'!$F:$F)</f>
        <v>#NAME?</v>
      </c>
      <c r="CR1127" s="27">
        <v>0</v>
      </c>
      <c r="CS1127" s="27"/>
      <c r="CT1127" s="26" t="str">
        <f>IF(AG1127=0.5,"Suporte",IF(AND(AG1127&gt;='Braços de IP'!$B$9,AG1127&lt;='Braços de IP'!$D$9),'Braços de IP'!$E$9,IF(AND(AG1127&gt;='Braços de IP'!$B$10,AG1127&lt;='Braços de IP'!$D$10),'Braços de IP'!$E$10,IF(AND(AG1127&gt;='Braços de IP'!$B$11,AG1127&lt;='Braços de IP'!$D$11),'Braços de IP'!$E$11,IF(AND(AG1127&gt;='Braços de IP'!$B$12,AG1127&lt;='Braços de IP'!$D$12),'Braços de IP'!$E$12,IF(AND(AG1127&gt;='Braços de IP'!$B$13,AG1127&lt;='Braços de IP'!$D$13),'Braços de IP'!$E$13,IF(AND(AG1127&gt;='Braços de IP'!$B$14,AG1127&lt;='Braços de IP'!$D$14),'Braços de IP'!$E$14,"ERRO")))))))</f>
        <v>Curto I</v>
      </c>
      <c r="CU1127" s="27"/>
      <c r="CV1127" s="26" t="str">
        <f>IF($CU1127="","",VLOOKUP($CU1127,'Braços de IP'!$E$9:$I$15,2,0))</f>
        <v/>
      </c>
      <c r="CW1127" s="29" t="str">
        <f>IF($CU1127="","",VLOOKUP($CU1127,'Braços de IP'!$E$9:$I$15,5,0))</f>
        <v/>
      </c>
      <c r="CX1127" s="26"/>
      <c r="CY1127" s="26"/>
      <c r="CZ1127" s="26"/>
      <c r="DA1127" s="26"/>
      <c r="DB1127" s="26"/>
      <c r="DC1127" s="26"/>
      <c r="DD1127" s="30">
        <f t="shared" si="1306"/>
        <v>28</v>
      </c>
      <c r="DE1127" s="31">
        <f t="shared" si="1307"/>
        <v>70</v>
      </c>
      <c r="DF1127" s="30">
        <f t="shared" si="1308"/>
        <v>98</v>
      </c>
      <c r="DG1127" s="32">
        <f t="shared" si="1309"/>
        <v>0.6</v>
      </c>
      <c r="DH1127" s="33" t="s">
        <v>143</v>
      </c>
      <c r="DI1127" s="34"/>
      <c r="DJ1127" s="35"/>
      <c r="DK1127" s="16" t="s">
        <v>144</v>
      </c>
      <c r="DL1127" s="16"/>
      <c r="DN1127" s="36" t="e">
        <f t="shared" si="1310"/>
        <v>#VALUE!</v>
      </c>
    </row>
    <row r="1128" spans="2:118" ht="15.75" customHeight="1" x14ac:dyDescent="0.25">
      <c r="B1128" s="16">
        <v>295</v>
      </c>
      <c r="C1128" s="16" t="s">
        <v>146</v>
      </c>
      <c r="D1128" s="16" t="s">
        <v>776</v>
      </c>
      <c r="E1128" s="16">
        <v>-8.0710200000000007</v>
      </c>
      <c r="F1128" s="16">
        <v>-34.882233999999997</v>
      </c>
      <c r="G1128" s="16" t="s">
        <v>160</v>
      </c>
      <c r="H1128" s="17" t="s">
        <v>136</v>
      </c>
      <c r="I1128" s="16" t="s">
        <v>135</v>
      </c>
      <c r="J1128" s="17" t="s">
        <v>137</v>
      </c>
      <c r="K1128" s="16">
        <v>70</v>
      </c>
      <c r="L1128" s="17" t="s">
        <v>138</v>
      </c>
      <c r="M1128" s="17">
        <v>0</v>
      </c>
      <c r="N1128" s="16">
        <f t="shared" si="1301"/>
        <v>140</v>
      </c>
      <c r="O1128" s="17">
        <v>1</v>
      </c>
      <c r="P1128" s="17"/>
      <c r="Q1128" s="17">
        <v>3</v>
      </c>
      <c r="R1128" s="16"/>
      <c r="S1128" s="16"/>
      <c r="T1128" s="16">
        <v>0</v>
      </c>
      <c r="U1128" s="17">
        <v>0</v>
      </c>
      <c r="V1128" s="17">
        <v>0</v>
      </c>
      <c r="W1128" s="17"/>
      <c r="X1128" s="17"/>
      <c r="Y1128" s="17">
        <v>0</v>
      </c>
      <c r="Z1128" s="17">
        <v>0</v>
      </c>
      <c r="AA1128" s="17" t="s">
        <v>139</v>
      </c>
      <c r="AB1128" s="17" t="s">
        <v>140</v>
      </c>
      <c r="AC1128" s="17">
        <v>21.34</v>
      </c>
      <c r="AD1128" s="17">
        <v>6.5</v>
      </c>
      <c r="AE1128" s="17">
        <v>1</v>
      </c>
      <c r="AF1128" s="17">
        <v>0.57999999999999996</v>
      </c>
      <c r="AG1128" s="17">
        <v>1.19</v>
      </c>
      <c r="AH1128" s="17">
        <f t="shared" si="1283"/>
        <v>0.61</v>
      </c>
      <c r="AI1128" s="17" t="s">
        <v>136</v>
      </c>
      <c r="AJ1128" s="17" t="s">
        <v>136</v>
      </c>
      <c r="AK1128" s="17" t="s">
        <v>141</v>
      </c>
      <c r="AL1128" s="17">
        <f t="shared" si="1302"/>
        <v>2</v>
      </c>
      <c r="AM1128" s="17">
        <v>0</v>
      </c>
      <c r="AN1128" s="17"/>
      <c r="AO1128" s="17">
        <v>0</v>
      </c>
      <c r="AP1128" s="17">
        <v>0</v>
      </c>
      <c r="AQ1128" s="17">
        <v>0</v>
      </c>
      <c r="AR1128" s="17" t="s">
        <v>136</v>
      </c>
      <c r="AS1128" s="19">
        <f t="shared" si="1233"/>
        <v>0</v>
      </c>
      <c r="AT1128" s="19"/>
      <c r="AU1128" s="19">
        <f>VLOOKUP(G1128,ABNT5101!$I$3:$J$9,2)</f>
        <v>10</v>
      </c>
      <c r="AV1128" s="19">
        <f>VLOOKUP(G1128,ABNT5101!$I$3:$M$9,5)</f>
        <v>0.18</v>
      </c>
      <c r="AW1128" s="17" t="str">
        <f>_xlfn.XLOOKUP(G1128,ABNT5101!I:I,ABNT5101!L:L)</f>
        <v>-</v>
      </c>
      <c r="AX1128" s="17">
        <f>_xlfn.XLOOKUP(G1128,ABNT5101!$I:$I,ABNT5101!M:M)</f>
        <v>0.18</v>
      </c>
      <c r="AY1128" s="17" t="str">
        <f>_xlfn.XLOOKUP(G1128,ABNT5101!$I:$I,ABNT5101!N:N)</f>
        <v>-</v>
      </c>
      <c r="AZ1128" s="17">
        <f>_xlfn.XLOOKUP(G1128,ABNT5101!$I:$I,ABNT5101!O:O)</f>
        <v>16</v>
      </c>
      <c r="BA1128" s="20" t="str">
        <f t="shared" si="1234"/>
        <v>ATENDE</v>
      </c>
      <c r="BB1128" s="21">
        <f t="shared" ref="BB1128:BC1128" si="1369">BE1128/AU1128-1</f>
        <v>0.10299999999999998</v>
      </c>
      <c r="BC1128" s="21">
        <f t="shared" si="1369"/>
        <v>3.1111111111111116</v>
      </c>
      <c r="BD1128" s="21" t="str">
        <f t="shared" si="1236"/>
        <v>-</v>
      </c>
      <c r="BE1128" s="22">
        <v>11.03</v>
      </c>
      <c r="BF1128" s="22">
        <v>0.74</v>
      </c>
      <c r="BG1128" s="22"/>
      <c r="BH1128" s="22"/>
      <c r="BI1128" s="23"/>
      <c r="BJ1128" s="22"/>
      <c r="BK1128" s="20" t="str">
        <f t="shared" si="1237"/>
        <v>ATENDE</v>
      </c>
      <c r="BL1128" s="20" t="str">
        <f t="shared" si="1238"/>
        <v>ATENDE</v>
      </c>
      <c r="BM1128" s="20" t="str">
        <f t="shared" si="1239"/>
        <v>ATENDE</v>
      </c>
      <c r="BN1128" s="20" t="str">
        <f t="shared" si="1240"/>
        <v>ATENDE</v>
      </c>
      <c r="BO1128" s="24" t="str">
        <f t="shared" si="1241"/>
        <v>C4</v>
      </c>
      <c r="BP1128" s="24" t="str">
        <f t="shared" si="1368"/>
        <v>P6</v>
      </c>
      <c r="BQ1128" s="25">
        <f t="shared" si="1060"/>
        <v>2.15</v>
      </c>
      <c r="BR1128" s="22">
        <v>9.4499999999999993</v>
      </c>
      <c r="BS1128" s="22">
        <v>6.6</v>
      </c>
      <c r="BT1128" s="24">
        <f>IF(BP1128="-","-",_xlfn.XLOOKUP(BP1128,ABNT5101!$B$4:$B$9,ABNT5101!$C$4:$C$9))</f>
        <v>3</v>
      </c>
      <c r="BU1128" s="24">
        <f>IF(BP1128="-","-",_xlfn.XLOOKUP(BP1128,ABNT5101!$B$4:$B$9,ABNT5101!$D$4:$D$9))</f>
        <v>0.6</v>
      </c>
      <c r="BV1128" s="20" t="str">
        <f t="shared" si="1242"/>
        <v>ATENDE</v>
      </c>
      <c r="BW1128" s="20" t="str">
        <f t="shared" si="1061"/>
        <v>ATENDE</v>
      </c>
      <c r="BX1128" s="20" t="str">
        <f t="shared" si="1243"/>
        <v>ATENDE</v>
      </c>
      <c r="BY1128" s="24" t="str">
        <f t="shared" si="1364"/>
        <v>P6</v>
      </c>
      <c r="BZ1128" s="25">
        <f t="shared" si="1244"/>
        <v>2.58</v>
      </c>
      <c r="CA1128" s="24">
        <v>10.74</v>
      </c>
      <c r="CB1128" s="24">
        <v>8.8000000000000007</v>
      </c>
      <c r="CC1128" s="20">
        <f>IF(BY1128="-","-",_xlfn.XLOOKUP(BY1128,ABNT5101!$B$4:$B$9,ABNT5101!$C$4:$C$9))</f>
        <v>3</v>
      </c>
      <c r="CD1128" s="24">
        <f>IF(BY1128="-","-",_xlfn.XLOOKUP(BY1128,ABNT5101!$B$4:$B$9,ABNT5101!$D$4:$D$9))</f>
        <v>0.6</v>
      </c>
      <c r="CE1128" s="20" t="str">
        <f t="shared" si="1245"/>
        <v>ATENDE</v>
      </c>
      <c r="CF1128" s="20" t="str">
        <f t="shared" si="1246"/>
        <v>ATENDE</v>
      </c>
      <c r="CG1128" s="20" t="str">
        <f t="shared" si="1359"/>
        <v>ATENDE</v>
      </c>
      <c r="CH1128" s="26" t="str">
        <f>_xlfn.XLOOKUP(CI1128,'Banco de dados'!$B:$B,'Banco de dados'!$D:$D)</f>
        <v>SX LIGHTING</v>
      </c>
      <c r="CI1128" s="27" t="s">
        <v>271</v>
      </c>
      <c r="CJ1128" s="26" t="str">
        <f>_xlfn.XLOOKUP(CI1128,'Banco de dados'!$B:$B,'Banco de dados'!$E:$E)</f>
        <v>SXINEVO020K50L12CZF7PHF</v>
      </c>
      <c r="CK1128" s="26"/>
      <c r="CL1128" s="26" t="e">
        <f>IF(CK1128="-","-",_xlfn.XLOOKUP(CK1128,'Banco de dados'!$B:$B,'Banco de dados'!$E:$E))</f>
        <v>#N/A</v>
      </c>
      <c r="CM1128" s="28">
        <f t="shared" si="1305"/>
        <v>1</v>
      </c>
      <c r="CN1128" s="26">
        <f>_xlfn.XLOOKUP(CI1128,'Banco de dados'!$B:$B,'Banco de dados'!$H:$H)</f>
        <v>22.5</v>
      </c>
      <c r="CO1128" s="26" t="e">
        <f t="array" aca="1" ref="CO1128" ca="1">_xludf.XLOOKUP(CK1128,'Banco de dados'!$B:$B,'Banco de dados'!$H:$H)</f>
        <v>#NAME?</v>
      </c>
      <c r="CP1128" s="26" t="e">
        <f t="array" aca="1" ref="CP1128" ca="1">_xludf.XLOOKUP(CI1128,'Banco de dados'!$B:$B,'Banco de dados'!$F:$F)</f>
        <v>#NAME?</v>
      </c>
      <c r="CQ1128" s="26" t="e">
        <f t="array" aca="1" ref="CQ1128" ca="1">_xludf.XLOOKUP(CK1128,'Banco de dados'!$B:$B,'Banco de dados'!$F:$F)</f>
        <v>#NAME?</v>
      </c>
      <c r="CR1128" s="27">
        <v>0</v>
      </c>
      <c r="CS1128" s="27"/>
      <c r="CT1128" s="26" t="str">
        <f>IF(AG1128=0.5,"Suporte",IF(AND(AG1128&gt;='Braços de IP'!$B$9,AG1128&lt;='Braços de IP'!$D$9),'Braços de IP'!$E$9,IF(AND(AG1128&gt;='Braços de IP'!$B$10,AG1128&lt;='Braços de IP'!$D$10),'Braços de IP'!$E$10,IF(AND(AG1128&gt;='Braços de IP'!$B$11,AG1128&lt;='Braços de IP'!$D$11),'Braços de IP'!$E$11,IF(AND(AG1128&gt;='Braços de IP'!$B$12,AG1128&lt;='Braços de IP'!$D$12),'Braços de IP'!$E$12,IF(AND(AG1128&gt;='Braços de IP'!$B$13,AG1128&lt;='Braços de IP'!$D$13),'Braços de IP'!$E$13,IF(AND(AG1128&gt;='Braços de IP'!$B$14,AG1128&lt;='Braços de IP'!$D$14),'Braços de IP'!$E$14,"ERRO")))))))</f>
        <v>Curto I</v>
      </c>
      <c r="CU1128" s="27"/>
      <c r="CV1128" s="26" t="str">
        <f>IF($CU1128="","",VLOOKUP($CU1128,'Braços de IP'!$E$9:$I$15,2,0))</f>
        <v/>
      </c>
      <c r="CW1128" s="29" t="str">
        <f>IF($CU1128="","",VLOOKUP($CU1128,'Braços de IP'!$E$9:$I$15,5,0))</f>
        <v/>
      </c>
      <c r="CX1128" s="26"/>
      <c r="CY1128" s="26"/>
      <c r="CZ1128" s="26"/>
      <c r="DA1128" s="26"/>
      <c r="DB1128" s="26"/>
      <c r="DC1128" s="26"/>
      <c r="DD1128" s="62">
        <f t="shared" si="1306"/>
        <v>22.5</v>
      </c>
      <c r="DE1128" s="31">
        <f t="shared" si="1307"/>
        <v>70</v>
      </c>
      <c r="DF1128" s="30">
        <f t="shared" si="1308"/>
        <v>92.5</v>
      </c>
      <c r="DG1128" s="32">
        <f t="shared" si="1309"/>
        <v>0.6785714285714286</v>
      </c>
      <c r="DH1128" s="33" t="s">
        <v>143</v>
      </c>
      <c r="DI1128" s="34"/>
      <c r="DJ1128" s="35"/>
      <c r="DK1128" s="16" t="s">
        <v>144</v>
      </c>
      <c r="DL1128" s="16"/>
      <c r="DN1128" s="36" t="e">
        <f t="shared" si="1310"/>
        <v>#VALUE!</v>
      </c>
    </row>
    <row r="1129" spans="2:118" ht="15.75" customHeight="1" x14ac:dyDescent="0.25">
      <c r="B1129" s="16">
        <v>295</v>
      </c>
      <c r="C1129" s="16" t="s">
        <v>146</v>
      </c>
      <c r="D1129" s="16" t="s">
        <v>776</v>
      </c>
      <c r="E1129" s="16">
        <v>-8.0710200000000007</v>
      </c>
      <c r="F1129" s="16">
        <v>-34.882233999999997</v>
      </c>
      <c r="G1129" s="16" t="s">
        <v>160</v>
      </c>
      <c r="H1129" s="17" t="s">
        <v>136</v>
      </c>
      <c r="I1129" s="16" t="s">
        <v>135</v>
      </c>
      <c r="J1129" s="17" t="s">
        <v>137</v>
      </c>
      <c r="K1129" s="16">
        <v>70</v>
      </c>
      <c r="L1129" s="17" t="s">
        <v>138</v>
      </c>
      <c r="M1129" s="17">
        <v>0</v>
      </c>
      <c r="N1129" s="16">
        <f t="shared" si="1301"/>
        <v>140</v>
      </c>
      <c r="O1129" s="17">
        <v>1</v>
      </c>
      <c r="P1129" s="17"/>
      <c r="Q1129" s="17">
        <v>3</v>
      </c>
      <c r="R1129" s="16"/>
      <c r="S1129" s="16"/>
      <c r="T1129" s="16">
        <v>0</v>
      </c>
      <c r="U1129" s="17">
        <v>0</v>
      </c>
      <c r="V1129" s="17">
        <v>0</v>
      </c>
      <c r="W1129" s="17"/>
      <c r="X1129" s="17"/>
      <c r="Y1129" s="17">
        <v>0</v>
      </c>
      <c r="Z1129" s="17">
        <v>0</v>
      </c>
      <c r="AA1129" s="17" t="s">
        <v>139</v>
      </c>
      <c r="AB1129" s="17" t="s">
        <v>140</v>
      </c>
      <c r="AC1129" s="17">
        <v>21.34</v>
      </c>
      <c r="AD1129" s="17">
        <v>6.5</v>
      </c>
      <c r="AE1129" s="17">
        <v>1</v>
      </c>
      <c r="AF1129" s="17">
        <v>0.57999999999999996</v>
      </c>
      <c r="AG1129" s="17">
        <v>1.19</v>
      </c>
      <c r="AH1129" s="17">
        <f t="shared" si="1283"/>
        <v>0.61</v>
      </c>
      <c r="AI1129" s="17" t="s">
        <v>136</v>
      </c>
      <c r="AJ1129" s="17" t="s">
        <v>136</v>
      </c>
      <c r="AK1129" s="17" t="s">
        <v>141</v>
      </c>
      <c r="AL1129" s="17">
        <f t="shared" si="1302"/>
        <v>2</v>
      </c>
      <c r="AM1129" s="17">
        <v>0</v>
      </c>
      <c r="AN1129" s="17"/>
      <c r="AO1129" s="17">
        <v>0</v>
      </c>
      <c r="AP1129" s="17">
        <v>0</v>
      </c>
      <c r="AQ1129" s="17">
        <v>0</v>
      </c>
      <c r="AR1129" s="17" t="s">
        <v>136</v>
      </c>
      <c r="AS1129" s="19">
        <f t="shared" si="1233"/>
        <v>0</v>
      </c>
      <c r="AT1129" s="19"/>
      <c r="AU1129" s="19">
        <f>VLOOKUP(G1129,ABNT5101!$I$3:$J$9,2)</f>
        <v>10</v>
      </c>
      <c r="AV1129" s="19">
        <f>VLOOKUP(G1129,ABNT5101!$I$3:$M$9,5)</f>
        <v>0.18</v>
      </c>
      <c r="AW1129" s="17" t="str">
        <f>_xlfn.XLOOKUP(G1129,ABNT5101!I:I,ABNT5101!L:L)</f>
        <v>-</v>
      </c>
      <c r="AX1129" s="17">
        <f>_xlfn.XLOOKUP(G1129,ABNT5101!$I:$I,ABNT5101!M:M)</f>
        <v>0.18</v>
      </c>
      <c r="AY1129" s="17" t="str">
        <f>_xlfn.XLOOKUP(G1129,ABNT5101!$I:$I,ABNT5101!N:N)</f>
        <v>-</v>
      </c>
      <c r="AZ1129" s="17">
        <f>_xlfn.XLOOKUP(G1129,ABNT5101!$I:$I,ABNT5101!O:O)</f>
        <v>16</v>
      </c>
      <c r="BA1129" s="20" t="str">
        <f t="shared" si="1234"/>
        <v>ATENDE</v>
      </c>
      <c r="BB1129" s="21">
        <f t="shared" ref="BB1129:BC1129" si="1370">BE1129/AU1129-1</f>
        <v>0.68099999999999983</v>
      </c>
      <c r="BC1129" s="21">
        <f t="shared" si="1370"/>
        <v>3.1111111111111116</v>
      </c>
      <c r="BD1129" s="21" t="str">
        <f t="shared" si="1236"/>
        <v>-</v>
      </c>
      <c r="BE1129" s="22">
        <v>16.809999999999999</v>
      </c>
      <c r="BF1129" s="22">
        <v>0.74</v>
      </c>
      <c r="BG1129" s="22"/>
      <c r="BH1129" s="22"/>
      <c r="BI1129" s="23"/>
      <c r="BJ1129" s="22"/>
      <c r="BK1129" s="20" t="str">
        <f t="shared" si="1237"/>
        <v>ATENDE</v>
      </c>
      <c r="BL1129" s="20" t="str">
        <f t="shared" si="1238"/>
        <v>ATENDE</v>
      </c>
      <c r="BM1129" s="20" t="str">
        <f t="shared" si="1239"/>
        <v>ATENDE</v>
      </c>
      <c r="BN1129" s="20" t="str">
        <f t="shared" si="1240"/>
        <v>ATENDE</v>
      </c>
      <c r="BO1129" s="24" t="str">
        <f t="shared" si="1241"/>
        <v>C4</v>
      </c>
      <c r="BP1129" s="24" t="str">
        <f t="shared" si="1368"/>
        <v>P6</v>
      </c>
      <c r="BQ1129" s="25">
        <f t="shared" si="1060"/>
        <v>3.5333333333333332</v>
      </c>
      <c r="BR1129" s="22">
        <v>13.6</v>
      </c>
      <c r="BS1129" s="22">
        <v>9.8699999999999992</v>
      </c>
      <c r="BT1129" s="24">
        <f>IF(BP1129="-","-",_xlfn.XLOOKUP(BP1129,ABNT5101!$B$4:$B$9,ABNT5101!$C$4:$C$9))</f>
        <v>3</v>
      </c>
      <c r="BU1129" s="24">
        <f>IF(BP1129="-","-",_xlfn.XLOOKUP(BP1129,ABNT5101!$B$4:$B$9,ABNT5101!$D$4:$D$9))</f>
        <v>0.6</v>
      </c>
      <c r="BV1129" s="20" t="str">
        <f t="shared" si="1242"/>
        <v>ATENDE</v>
      </c>
      <c r="BW1129" s="20" t="str">
        <f t="shared" si="1061"/>
        <v>ATENDE</v>
      </c>
      <c r="BX1129" s="20" t="str">
        <f t="shared" si="1243"/>
        <v>ATENDE</v>
      </c>
      <c r="BY1129" s="24" t="str">
        <f t="shared" si="1364"/>
        <v>P6</v>
      </c>
      <c r="BZ1129" s="25">
        <f t="shared" si="1244"/>
        <v>4.32</v>
      </c>
      <c r="CA1129" s="24">
        <v>15.96</v>
      </c>
      <c r="CB1129" s="24">
        <v>13.29</v>
      </c>
      <c r="CC1129" s="20">
        <f>IF(BY1129="-","-",_xlfn.XLOOKUP(BY1129,ABNT5101!$B$4:$B$9,ABNT5101!$C$4:$C$9))</f>
        <v>3</v>
      </c>
      <c r="CD1129" s="24">
        <f>IF(BY1129="-","-",_xlfn.XLOOKUP(BY1129,ABNT5101!$B$4:$B$9,ABNT5101!$D$4:$D$9))</f>
        <v>0.6</v>
      </c>
      <c r="CE1129" s="20" t="str">
        <f t="shared" si="1245"/>
        <v>ATENDE</v>
      </c>
      <c r="CF1129" s="20" t="str">
        <f t="shared" si="1246"/>
        <v>ATENDE</v>
      </c>
      <c r="CG1129" s="20" t="str">
        <f t="shared" si="1359"/>
        <v>ATENDE</v>
      </c>
      <c r="CH1129" s="26" t="str">
        <f>_xlfn.XLOOKUP(CI1129,'Banco de dados'!$B:$B,'Banco de dados'!$D:$D)</f>
        <v>TECNOWATT</v>
      </c>
      <c r="CI1129" s="27" t="s">
        <v>477</v>
      </c>
      <c r="CJ1129" s="26" t="str">
        <f>_xlfn.XLOOKUP(CI1129,'Banco de dados'!$B:$B,'Banco de dados'!$E:$E)</f>
        <v>SIGSAGPTLRRSSNDL_30W_38IBBRS
1-10C1MUN6.5</v>
      </c>
      <c r="CK1129" s="26"/>
      <c r="CL1129" s="26" t="e">
        <f>IF(CK1129="-","-",_xlfn.XLOOKUP(CK1129,'Banco de dados'!$B:$B,'Banco de dados'!$E:$E))</f>
        <v>#N/A</v>
      </c>
      <c r="CM1129" s="28">
        <f t="shared" si="1305"/>
        <v>1</v>
      </c>
      <c r="CN1129" s="26">
        <f>_xlfn.XLOOKUP(CI1129,'Banco de dados'!$B:$B,'Banco de dados'!$H:$H)</f>
        <v>30</v>
      </c>
      <c r="CO1129" s="26" t="e">
        <f t="array" aca="1" ref="CO1129" ca="1">_xludf.XLOOKUP(CK1129,'Banco de dados'!$B:$B,'Banco de dados'!$H:$H)</f>
        <v>#NAME?</v>
      </c>
      <c r="CP1129" s="26" t="e">
        <f t="array" aca="1" ref="CP1129" ca="1">_xludf.XLOOKUP(CI1129,'Banco de dados'!$B:$B,'Banco de dados'!$F:$F)</f>
        <v>#NAME?</v>
      </c>
      <c r="CQ1129" s="26" t="e">
        <f t="array" aca="1" ref="CQ1129" ca="1">_xludf.XLOOKUP(CK1129,'Banco de dados'!$B:$B,'Banco de dados'!$F:$F)</f>
        <v>#NAME?</v>
      </c>
      <c r="CR1129" s="27">
        <v>0</v>
      </c>
      <c r="CS1129" s="27"/>
      <c r="CT1129" s="26" t="str">
        <f>IF(AG1129=0.5,"Suporte",IF(AND(AG1129&gt;='Braços de IP'!$B$9,AG1129&lt;='Braços de IP'!$D$9),'Braços de IP'!$E$9,IF(AND(AG1129&gt;='Braços de IP'!$B$10,AG1129&lt;='Braços de IP'!$D$10),'Braços de IP'!$E$10,IF(AND(AG1129&gt;='Braços de IP'!$B$11,AG1129&lt;='Braços de IP'!$D$11),'Braços de IP'!$E$11,IF(AND(AG1129&gt;='Braços de IP'!$B$12,AG1129&lt;='Braços de IP'!$D$12),'Braços de IP'!$E$12,IF(AND(AG1129&gt;='Braços de IP'!$B$13,AG1129&lt;='Braços de IP'!$D$13),'Braços de IP'!$E$13,IF(AND(AG1129&gt;='Braços de IP'!$B$14,AG1129&lt;='Braços de IP'!$D$14),'Braços de IP'!$E$14,"ERRO")))))))</f>
        <v>Curto I</v>
      </c>
      <c r="CU1129" s="27"/>
      <c r="CV1129" s="26" t="str">
        <f>IF($CU1129="","",VLOOKUP($CU1129,'Braços de IP'!$E$9:$I$15,2,0))</f>
        <v/>
      </c>
      <c r="CW1129" s="29" t="str">
        <f>IF($CU1129="","",VLOOKUP($CU1129,'Braços de IP'!$E$9:$I$15,5,0))</f>
        <v/>
      </c>
      <c r="CX1129" s="26"/>
      <c r="CY1129" s="26"/>
      <c r="CZ1129" s="26"/>
      <c r="DA1129" s="26"/>
      <c r="DB1129" s="26"/>
      <c r="DC1129" s="26"/>
      <c r="DD1129" s="30">
        <f t="shared" si="1306"/>
        <v>30</v>
      </c>
      <c r="DE1129" s="31">
        <f t="shared" si="1307"/>
        <v>70</v>
      </c>
      <c r="DF1129" s="30">
        <f t="shared" si="1308"/>
        <v>100</v>
      </c>
      <c r="DG1129" s="32">
        <f t="shared" si="1309"/>
        <v>0.5714285714285714</v>
      </c>
      <c r="DH1129" s="33" t="s">
        <v>143</v>
      </c>
      <c r="DI1129" s="34"/>
      <c r="DJ1129" s="35"/>
      <c r="DK1129" s="16" t="s">
        <v>144</v>
      </c>
      <c r="DL1129" s="16"/>
      <c r="DN1129" s="36" t="e">
        <f t="shared" si="1310"/>
        <v>#VALUE!</v>
      </c>
    </row>
    <row r="1130" spans="2:118" ht="15.75" customHeight="1" x14ac:dyDescent="0.25">
      <c r="B1130" s="16">
        <v>296</v>
      </c>
      <c r="C1130" s="16" t="s">
        <v>146</v>
      </c>
      <c r="D1130" s="16" t="s">
        <v>777</v>
      </c>
      <c r="E1130" s="16">
        <v>-8.0724660000000004</v>
      </c>
      <c r="F1130" s="16">
        <v>-34.880670000000002</v>
      </c>
      <c r="G1130" s="16" t="s">
        <v>209</v>
      </c>
      <c r="H1130" s="17" t="s">
        <v>136</v>
      </c>
      <c r="I1130" s="16" t="s">
        <v>135</v>
      </c>
      <c r="J1130" s="17" t="s">
        <v>137</v>
      </c>
      <c r="K1130" s="18">
        <v>150</v>
      </c>
      <c r="L1130" s="17" t="s">
        <v>138</v>
      </c>
      <c r="M1130" s="17">
        <v>0</v>
      </c>
      <c r="N1130" s="16">
        <f t="shared" si="1301"/>
        <v>600</v>
      </c>
      <c r="O1130" s="17">
        <v>1</v>
      </c>
      <c r="P1130" s="17"/>
      <c r="Q1130" s="17">
        <v>12.43</v>
      </c>
      <c r="R1130" s="16"/>
      <c r="S1130" s="16"/>
      <c r="T1130" s="16">
        <v>0</v>
      </c>
      <c r="U1130" s="17">
        <v>0</v>
      </c>
      <c r="V1130" s="17">
        <v>0</v>
      </c>
      <c r="W1130" s="17"/>
      <c r="X1130" s="17"/>
      <c r="Y1130" s="17">
        <v>0</v>
      </c>
      <c r="Z1130" s="17">
        <v>0</v>
      </c>
      <c r="AA1130" s="17" t="s">
        <v>150</v>
      </c>
      <c r="AB1130" s="17"/>
      <c r="AC1130" s="17">
        <v>30.15</v>
      </c>
      <c r="AD1130" s="17">
        <v>9.34</v>
      </c>
      <c r="AE1130" s="17">
        <v>2</v>
      </c>
      <c r="AF1130" s="17">
        <v>0.77</v>
      </c>
      <c r="AG1130" s="17">
        <v>3.13</v>
      </c>
      <c r="AH1130" s="17">
        <f t="shared" si="1283"/>
        <v>2.36</v>
      </c>
      <c r="AI1130" s="17" t="s">
        <v>136</v>
      </c>
      <c r="AJ1130" s="17" t="s">
        <v>136</v>
      </c>
      <c r="AK1130" s="17" t="s">
        <v>141</v>
      </c>
      <c r="AL1130" s="17">
        <f t="shared" si="1302"/>
        <v>8</v>
      </c>
      <c r="AM1130" s="17">
        <v>0</v>
      </c>
      <c r="AN1130" s="17"/>
      <c r="AO1130" s="17">
        <v>0</v>
      </c>
      <c r="AP1130" s="17">
        <v>0</v>
      </c>
      <c r="AQ1130" s="17">
        <v>0</v>
      </c>
      <c r="AR1130" s="17" t="s">
        <v>136</v>
      </c>
      <c r="AS1130" s="19">
        <f t="shared" si="1233"/>
        <v>0</v>
      </c>
      <c r="AT1130" s="19"/>
      <c r="AU1130" s="19">
        <f>VLOOKUP(G1130,ABNT5101!$I$3:$J$9,2)</f>
        <v>30</v>
      </c>
      <c r="AV1130" s="19">
        <f>VLOOKUP(G1130,ABNT5101!$I$3:$M$9,5)</f>
        <v>0.38</v>
      </c>
      <c r="AW1130" s="17" t="str">
        <f>_xlfn.XLOOKUP(G1130,ABNT5101!I:I,ABNT5101!L:L)</f>
        <v>-</v>
      </c>
      <c r="AX1130" s="17">
        <f>_xlfn.XLOOKUP(G1130,ABNT5101!$I:$I,ABNT5101!M:M)</f>
        <v>0.38</v>
      </c>
      <c r="AY1130" s="17" t="str">
        <f>_xlfn.XLOOKUP(G1130,ABNT5101!$I:$I,ABNT5101!N:N)</f>
        <v>-</v>
      </c>
      <c r="AZ1130" s="17">
        <f>_xlfn.XLOOKUP(G1130,ABNT5101!$I:$I,ABNT5101!O:O)</f>
        <v>14</v>
      </c>
      <c r="BA1130" s="20" t="str">
        <f t="shared" si="1234"/>
        <v>ATENDE</v>
      </c>
      <c r="BB1130" s="21">
        <f t="shared" ref="BB1130:BC1130" si="1371">BE1130/AU1130-1</f>
        <v>0.14799999999999991</v>
      </c>
      <c r="BC1130" s="21">
        <f t="shared" si="1371"/>
        <v>0.78947368421052633</v>
      </c>
      <c r="BD1130" s="21" t="str">
        <f t="shared" si="1236"/>
        <v>-</v>
      </c>
      <c r="BE1130" s="22">
        <v>34.44</v>
      </c>
      <c r="BF1130" s="22">
        <v>0.68</v>
      </c>
      <c r="BG1130" s="22"/>
      <c r="BH1130" s="22"/>
      <c r="BI1130" s="23"/>
      <c r="BJ1130" s="22"/>
      <c r="BK1130" s="20" t="str">
        <f t="shared" si="1237"/>
        <v>ATENDE</v>
      </c>
      <c r="BL1130" s="20" t="str">
        <f t="shared" si="1238"/>
        <v>ATENDE</v>
      </c>
      <c r="BM1130" s="20" t="str">
        <f t="shared" si="1239"/>
        <v>ATENDE</v>
      </c>
      <c r="BN1130" s="20" t="str">
        <f t="shared" si="1240"/>
        <v>ATENDE</v>
      </c>
      <c r="BO1130" s="24" t="str">
        <f t="shared" si="1241"/>
        <v>C1</v>
      </c>
      <c r="BP1130" s="24" t="str">
        <f t="shared" si="1368"/>
        <v>P6</v>
      </c>
      <c r="BQ1130" s="25">
        <f t="shared" si="1060"/>
        <v>8.6533333333333342</v>
      </c>
      <c r="BR1130" s="22">
        <v>28.96</v>
      </c>
      <c r="BS1130" s="22">
        <v>20.440000000000001</v>
      </c>
      <c r="BT1130" s="24">
        <f>IF(BP1130="-","-",_xlfn.XLOOKUP(BP1130,ABNT5101!$B$4:$B$9,ABNT5101!$C$4:$C$9))</f>
        <v>3</v>
      </c>
      <c r="BU1130" s="24">
        <f>IF(BP1130="-","-",_xlfn.XLOOKUP(BP1130,ABNT5101!$B$4:$B$9,ABNT5101!$D$4:$D$9))</f>
        <v>0.6</v>
      </c>
      <c r="BV1130" s="20" t="str">
        <f t="shared" si="1242"/>
        <v>ATENDE</v>
      </c>
      <c r="BW1130" s="20" t="str">
        <f t="shared" si="1061"/>
        <v>ATENDE</v>
      </c>
      <c r="BX1130" s="20" t="str">
        <f t="shared" si="1243"/>
        <v>ATENDE</v>
      </c>
      <c r="BY1130" s="24" t="str">
        <f t="shared" si="1364"/>
        <v>P6</v>
      </c>
      <c r="BZ1130" s="25">
        <f t="shared" si="1244"/>
        <v>8.5400000000000009</v>
      </c>
      <c r="CA1130" s="24">
        <v>28.62</v>
      </c>
      <c r="CB1130" s="24">
        <v>19.989999999999998</v>
      </c>
      <c r="CC1130" s="20">
        <f>IF(BY1130="-","-",_xlfn.XLOOKUP(BY1130,ABNT5101!$B$4:$B$9,ABNT5101!$C$4:$C$9))</f>
        <v>3</v>
      </c>
      <c r="CD1130" s="24">
        <f>IF(BY1130="-","-",_xlfn.XLOOKUP(BY1130,ABNT5101!$B$4:$B$9,ABNT5101!$D$4:$D$9))</f>
        <v>0.6</v>
      </c>
      <c r="CE1130" s="20" t="str">
        <f t="shared" si="1245"/>
        <v>ATENDE</v>
      </c>
      <c r="CF1130" s="20" t="str">
        <f t="shared" si="1246"/>
        <v>ATENDE</v>
      </c>
      <c r="CG1130" s="20" t="str">
        <f t="shared" si="1359"/>
        <v>ATENDE</v>
      </c>
      <c r="CH1130" s="26" t="str">
        <f>_xlfn.XLOOKUP(CI1130,'Banco de dados'!$B:$B,'Banco de dados'!$D:$D)</f>
        <v>LEDSTAR</v>
      </c>
      <c r="CI1130" s="27" t="s">
        <v>242</v>
      </c>
      <c r="CJ1130" s="26" t="str">
        <f>_xlfn.XLOOKUP(CI1130,'Banco de dados'!$B:$B,'Banco de dados'!$E:$E)</f>
        <v>LUM LED SL VT 9.1 65W</v>
      </c>
      <c r="CK1130" s="26"/>
      <c r="CL1130" s="26" t="e">
        <f>IF(CK1130="-","-",_xlfn.XLOOKUP(CK1130,'Banco de dados'!$B:$B,'Banco de dados'!$E:$E))</f>
        <v>#N/A</v>
      </c>
      <c r="CM1130" s="28">
        <f t="shared" si="1305"/>
        <v>2</v>
      </c>
      <c r="CN1130" s="26">
        <f>_xlfn.XLOOKUP(CI1130,'Banco de dados'!$B:$B,'Banco de dados'!$H:$H)</f>
        <v>65</v>
      </c>
      <c r="CO1130" s="26" t="e">
        <f t="array" aca="1" ref="CO1130" ca="1">_xludf.XLOOKUP(CK1130,'Banco de dados'!$B:$B,'Banco de dados'!$H:$H)</f>
        <v>#NAME?</v>
      </c>
      <c r="CP1130" s="26" t="e">
        <f t="array" aca="1" ref="CP1130" ca="1">_xludf.XLOOKUP(CI1130,'Banco de dados'!$B:$B,'Banco de dados'!$F:$F)</f>
        <v>#NAME?</v>
      </c>
      <c r="CQ1130" s="26" t="e">
        <f t="array" aca="1" ref="CQ1130" ca="1">_xludf.XLOOKUP(CK1130,'Banco de dados'!$B:$B,'Banco de dados'!$F:$F)</f>
        <v>#NAME?</v>
      </c>
      <c r="CR1130" s="27">
        <v>0</v>
      </c>
      <c r="CS1130" s="27"/>
      <c r="CT1130" s="26" t="str">
        <f>IF(AG1130=0.5,"Suporte",IF(AND(AG1130&gt;='Braços de IP'!$B$9,AG1130&lt;='Braços de IP'!$D$9),'Braços de IP'!$E$9,IF(AND(AG1130&gt;='Braços de IP'!$B$10,AG1130&lt;='Braços de IP'!$D$10),'Braços de IP'!$E$10,IF(AND(AG1130&gt;='Braços de IP'!$B$11,AG1130&lt;='Braços de IP'!$D$11),'Braços de IP'!$E$11,IF(AND(AG1130&gt;='Braços de IP'!$B$12,AG1130&lt;='Braços de IP'!$D$12),'Braços de IP'!$E$12,IF(AND(AG1130&gt;='Braços de IP'!$B$13,AG1130&lt;='Braços de IP'!$D$13),'Braços de IP'!$E$13,IF(AND(AG1130&gt;='Braços de IP'!$B$14,AG1130&lt;='Braços de IP'!$D$14),'Braços de IP'!$E$14,"ERRO")))))))</f>
        <v>Longo I</v>
      </c>
      <c r="CU1130" s="27"/>
      <c r="CV1130" s="26" t="str">
        <f>IF($CU1130="","",VLOOKUP($CU1130,'Braços de IP'!$E$9:$I$15,2,0))</f>
        <v/>
      </c>
      <c r="CW1130" s="29" t="str">
        <f>IF($CU1130="","",VLOOKUP($CU1130,'Braços de IP'!$E$9:$I$15,5,0))</f>
        <v/>
      </c>
      <c r="CX1130" s="26"/>
      <c r="CY1130" s="26"/>
      <c r="CZ1130" s="26"/>
      <c r="DA1130" s="26"/>
      <c r="DB1130" s="26"/>
      <c r="DC1130" s="26"/>
      <c r="DD1130" s="30">
        <f t="shared" si="1306"/>
        <v>65</v>
      </c>
      <c r="DE1130" s="31">
        <f t="shared" si="1307"/>
        <v>150</v>
      </c>
      <c r="DF1130" s="30">
        <f t="shared" si="1308"/>
        <v>430</v>
      </c>
      <c r="DG1130" s="32">
        <f t="shared" si="1309"/>
        <v>0.56666666666666665</v>
      </c>
      <c r="DH1130" s="33" t="s">
        <v>143</v>
      </c>
      <c r="DI1130" s="34"/>
      <c r="DJ1130" s="35"/>
      <c r="DK1130" s="16" t="s">
        <v>144</v>
      </c>
      <c r="DL1130" s="16"/>
      <c r="DN1130" s="36" t="e">
        <f t="shared" si="1310"/>
        <v>#VALUE!</v>
      </c>
    </row>
    <row r="1131" spans="2:118" ht="15.75" customHeight="1" x14ac:dyDescent="0.25">
      <c r="B1131" s="16">
        <v>296</v>
      </c>
      <c r="C1131" s="16" t="s">
        <v>146</v>
      </c>
      <c r="D1131" s="16" t="s">
        <v>777</v>
      </c>
      <c r="E1131" s="16">
        <v>-8.0724660000000004</v>
      </c>
      <c r="F1131" s="16">
        <v>-34.880670000000002</v>
      </c>
      <c r="G1131" s="16" t="s">
        <v>209</v>
      </c>
      <c r="H1131" s="17" t="s">
        <v>136</v>
      </c>
      <c r="I1131" s="16" t="s">
        <v>135</v>
      </c>
      <c r="J1131" s="17" t="s">
        <v>137</v>
      </c>
      <c r="K1131" s="18">
        <v>150</v>
      </c>
      <c r="L1131" s="17" t="s">
        <v>138</v>
      </c>
      <c r="M1131" s="17">
        <v>0</v>
      </c>
      <c r="N1131" s="16">
        <f t="shared" si="1301"/>
        <v>600</v>
      </c>
      <c r="O1131" s="17">
        <v>1</v>
      </c>
      <c r="P1131" s="17"/>
      <c r="Q1131" s="17">
        <v>12.43</v>
      </c>
      <c r="R1131" s="16"/>
      <c r="S1131" s="16"/>
      <c r="T1131" s="16">
        <v>0</v>
      </c>
      <c r="U1131" s="17">
        <v>0</v>
      </c>
      <c r="V1131" s="17">
        <v>0</v>
      </c>
      <c r="W1131" s="17"/>
      <c r="X1131" s="17"/>
      <c r="Y1131" s="17">
        <v>0</v>
      </c>
      <c r="Z1131" s="17">
        <v>0</v>
      </c>
      <c r="AA1131" s="17" t="s">
        <v>150</v>
      </c>
      <c r="AB1131" s="17"/>
      <c r="AC1131" s="17">
        <v>30.15</v>
      </c>
      <c r="AD1131" s="17">
        <v>9.34</v>
      </c>
      <c r="AE1131" s="17">
        <v>2</v>
      </c>
      <c r="AF1131" s="17">
        <v>0.77</v>
      </c>
      <c r="AG1131" s="17">
        <v>3.13</v>
      </c>
      <c r="AH1131" s="17">
        <f t="shared" si="1283"/>
        <v>2.36</v>
      </c>
      <c r="AI1131" s="17" t="s">
        <v>136</v>
      </c>
      <c r="AJ1131" s="17" t="s">
        <v>136</v>
      </c>
      <c r="AK1131" s="17" t="s">
        <v>141</v>
      </c>
      <c r="AL1131" s="17">
        <f t="shared" si="1302"/>
        <v>8</v>
      </c>
      <c r="AM1131" s="17">
        <v>0</v>
      </c>
      <c r="AN1131" s="17"/>
      <c r="AO1131" s="17">
        <v>0</v>
      </c>
      <c r="AP1131" s="17">
        <v>0</v>
      </c>
      <c r="AQ1131" s="17">
        <v>0</v>
      </c>
      <c r="AR1131" s="17" t="s">
        <v>136</v>
      </c>
      <c r="AS1131" s="19">
        <f t="shared" si="1233"/>
        <v>0</v>
      </c>
      <c r="AT1131" s="19"/>
      <c r="AU1131" s="19">
        <f>VLOOKUP(G1131,ABNT5101!$I$3:$J$9,2)</f>
        <v>30</v>
      </c>
      <c r="AV1131" s="19">
        <f>VLOOKUP(G1131,ABNT5101!$I$3:$M$9,5)</f>
        <v>0.38</v>
      </c>
      <c r="AW1131" s="17" t="str">
        <f>_xlfn.XLOOKUP(G1131,ABNT5101!I:I,ABNT5101!L:L)</f>
        <v>-</v>
      </c>
      <c r="AX1131" s="17">
        <f>_xlfn.XLOOKUP(G1131,ABNT5101!$I:$I,ABNT5101!M:M)</f>
        <v>0.38</v>
      </c>
      <c r="AY1131" s="17" t="str">
        <f>_xlfn.XLOOKUP(G1131,ABNT5101!$I:$I,ABNT5101!N:N)</f>
        <v>-</v>
      </c>
      <c r="AZ1131" s="17">
        <f>_xlfn.XLOOKUP(G1131,ABNT5101!$I:$I,ABNT5101!O:O)</f>
        <v>14</v>
      </c>
      <c r="BA1131" s="20" t="str">
        <f t="shared" si="1234"/>
        <v>ATENDE</v>
      </c>
      <c r="BB1131" s="21">
        <f t="shared" ref="BB1131:BC1131" si="1372">BE1131/AU1131-1</f>
        <v>5.166666666666675E-2</v>
      </c>
      <c r="BC1131" s="21">
        <f t="shared" si="1372"/>
        <v>1.3684210526315788</v>
      </c>
      <c r="BD1131" s="21" t="str">
        <f t="shared" si="1236"/>
        <v>-</v>
      </c>
      <c r="BE1131" s="22">
        <v>31.55</v>
      </c>
      <c r="BF1131" s="22">
        <v>0.9</v>
      </c>
      <c r="BG1131" s="22"/>
      <c r="BH1131" s="22"/>
      <c r="BI1131" s="23"/>
      <c r="BJ1131" s="22"/>
      <c r="BK1131" s="20" t="str">
        <f t="shared" si="1237"/>
        <v>ATENDE</v>
      </c>
      <c r="BL1131" s="20" t="str">
        <f t="shared" si="1238"/>
        <v>ATENDE</v>
      </c>
      <c r="BM1131" s="20" t="str">
        <f t="shared" si="1239"/>
        <v>ATENDE</v>
      </c>
      <c r="BN1131" s="20" t="str">
        <f t="shared" si="1240"/>
        <v>ATENDE</v>
      </c>
      <c r="BO1131" s="24" t="str">
        <f t="shared" si="1241"/>
        <v>C1</v>
      </c>
      <c r="BP1131" s="24" t="str">
        <f t="shared" si="1368"/>
        <v>P6</v>
      </c>
      <c r="BQ1131" s="25">
        <f t="shared" si="1060"/>
        <v>7.6666666666666661</v>
      </c>
      <c r="BR1131" s="22">
        <v>26</v>
      </c>
      <c r="BS1131" s="22">
        <v>22.56</v>
      </c>
      <c r="BT1131" s="24">
        <f>IF(BP1131="-","-",_xlfn.XLOOKUP(BP1131,ABNT5101!$B$4:$B$9,ABNT5101!$C$4:$C$9))</f>
        <v>3</v>
      </c>
      <c r="BU1131" s="24">
        <f>IF(BP1131="-","-",_xlfn.XLOOKUP(BP1131,ABNT5101!$B$4:$B$9,ABNT5101!$D$4:$D$9))</f>
        <v>0.6</v>
      </c>
      <c r="BV1131" s="20" t="str">
        <f t="shared" si="1242"/>
        <v>ATENDE</v>
      </c>
      <c r="BW1131" s="20" t="str">
        <f t="shared" si="1061"/>
        <v>ATENDE</v>
      </c>
      <c r="BX1131" s="20" t="str">
        <f t="shared" si="1243"/>
        <v>ATENDE</v>
      </c>
      <c r="BY1131" s="24" t="str">
        <f t="shared" si="1364"/>
        <v>P6</v>
      </c>
      <c r="BZ1131" s="25">
        <f t="shared" si="1244"/>
        <v>7.543333333333333</v>
      </c>
      <c r="CA1131" s="24">
        <v>25.63</v>
      </c>
      <c r="CB1131" s="24">
        <v>21.8</v>
      </c>
      <c r="CC1131" s="20">
        <f>IF(BY1131="-","-",_xlfn.XLOOKUP(BY1131,ABNT5101!$B$4:$B$9,ABNT5101!$C$4:$C$9))</f>
        <v>3</v>
      </c>
      <c r="CD1131" s="24">
        <f>IF(BY1131="-","-",_xlfn.XLOOKUP(BY1131,ABNT5101!$B$4:$B$9,ABNT5101!$D$4:$D$9))</f>
        <v>0.6</v>
      </c>
      <c r="CE1131" s="20" t="str">
        <f t="shared" si="1245"/>
        <v>ATENDE</v>
      </c>
      <c r="CF1131" s="20" t="str">
        <f t="shared" si="1246"/>
        <v>ATENDE</v>
      </c>
      <c r="CG1131" s="20" t="str">
        <f t="shared" si="1359"/>
        <v>ATENDE</v>
      </c>
      <c r="CH1131" s="26" t="str">
        <f>_xlfn.XLOOKUP(CI1131,'Banco de dados'!$B:$B,'Banco de dados'!$D:$D)</f>
        <v>SX LIGHTING</v>
      </c>
      <c r="CI1131" s="27" t="s">
        <v>249</v>
      </c>
      <c r="CJ1131" s="26" t="str">
        <f>_xlfn.XLOOKUP(CI1131,'Banco de dados'!$B:$B,'Banco de dados'!$E:$E)</f>
        <v>SXINEVO060K50L12CZF7PHF</v>
      </c>
      <c r="CK1131" s="26"/>
      <c r="CL1131" s="26" t="e">
        <f>IF(CK1131="-","-",_xlfn.XLOOKUP(CK1131,'Banco de dados'!$B:$B,'Banco de dados'!$E:$E))</f>
        <v>#N/A</v>
      </c>
      <c r="CM1131" s="28">
        <f t="shared" si="1305"/>
        <v>2</v>
      </c>
      <c r="CN1131" s="26">
        <f>_xlfn.XLOOKUP(CI1131,'Banco de dados'!$B:$B,'Banco de dados'!$H:$H)</f>
        <v>60</v>
      </c>
      <c r="CO1131" s="26" t="e">
        <f t="array" aca="1" ref="CO1131" ca="1">_xludf.XLOOKUP(CK1131,'Banco de dados'!$B:$B,'Banco de dados'!$H:$H)</f>
        <v>#NAME?</v>
      </c>
      <c r="CP1131" s="26" t="e">
        <f t="array" aca="1" ref="CP1131" ca="1">_xludf.XLOOKUP(CI1131,'Banco de dados'!$B:$B,'Banco de dados'!$F:$F)</f>
        <v>#NAME?</v>
      </c>
      <c r="CQ1131" s="26" t="e">
        <f t="array" aca="1" ref="CQ1131" ca="1">_xludf.XLOOKUP(CK1131,'Banco de dados'!$B:$B,'Banco de dados'!$F:$F)</f>
        <v>#NAME?</v>
      </c>
      <c r="CR1131" s="27">
        <v>0</v>
      </c>
      <c r="CS1131" s="27"/>
      <c r="CT1131" s="26" t="str">
        <f>IF(AG1131=0.5,"Suporte",IF(AND(AG1131&gt;='Braços de IP'!$B$9,AG1131&lt;='Braços de IP'!$D$9),'Braços de IP'!$E$9,IF(AND(AG1131&gt;='Braços de IP'!$B$10,AG1131&lt;='Braços de IP'!$D$10),'Braços de IP'!$E$10,IF(AND(AG1131&gt;='Braços de IP'!$B$11,AG1131&lt;='Braços de IP'!$D$11),'Braços de IP'!$E$11,IF(AND(AG1131&gt;='Braços de IP'!$B$12,AG1131&lt;='Braços de IP'!$D$12),'Braços de IP'!$E$12,IF(AND(AG1131&gt;='Braços de IP'!$B$13,AG1131&lt;='Braços de IP'!$D$13),'Braços de IP'!$E$13,IF(AND(AG1131&gt;='Braços de IP'!$B$14,AG1131&lt;='Braços de IP'!$D$14),'Braços de IP'!$E$14,"ERRO")))))))</f>
        <v>Longo I</v>
      </c>
      <c r="CU1131" s="27"/>
      <c r="CV1131" s="26" t="str">
        <f>IF($CU1131="","",VLOOKUP($CU1131,'Braços de IP'!$E$9:$I$15,2,0))</f>
        <v/>
      </c>
      <c r="CW1131" s="29" t="str">
        <f>IF($CU1131="","",VLOOKUP($CU1131,'Braços de IP'!$E$9:$I$15,5,0))</f>
        <v/>
      </c>
      <c r="CX1131" s="26"/>
      <c r="CY1131" s="26"/>
      <c r="CZ1131" s="26"/>
      <c r="DA1131" s="26"/>
      <c r="DB1131" s="26"/>
      <c r="DC1131" s="26"/>
      <c r="DD1131" s="30">
        <f t="shared" si="1306"/>
        <v>60</v>
      </c>
      <c r="DE1131" s="31">
        <f t="shared" si="1307"/>
        <v>150</v>
      </c>
      <c r="DF1131" s="30">
        <f t="shared" si="1308"/>
        <v>420</v>
      </c>
      <c r="DG1131" s="32">
        <f t="shared" si="1309"/>
        <v>0.6</v>
      </c>
      <c r="DH1131" s="33" t="s">
        <v>143</v>
      </c>
      <c r="DI1131" s="34"/>
      <c r="DJ1131" s="35"/>
      <c r="DK1131" s="16" t="s">
        <v>144</v>
      </c>
      <c r="DL1131" s="16"/>
      <c r="DN1131" s="36" t="e">
        <f t="shared" si="1310"/>
        <v>#VALUE!</v>
      </c>
    </row>
    <row r="1132" spans="2:118" ht="15.75" customHeight="1" x14ac:dyDescent="0.25">
      <c r="B1132" s="16">
        <v>296</v>
      </c>
      <c r="C1132" s="16" t="s">
        <v>146</v>
      </c>
      <c r="D1132" s="16" t="s">
        <v>777</v>
      </c>
      <c r="E1132" s="16">
        <v>-8.0724660000000004</v>
      </c>
      <c r="F1132" s="16">
        <v>-34.880670000000002</v>
      </c>
      <c r="G1132" s="16" t="s">
        <v>209</v>
      </c>
      <c r="H1132" s="17" t="s">
        <v>136</v>
      </c>
      <c r="I1132" s="16" t="s">
        <v>135</v>
      </c>
      <c r="J1132" s="17" t="s">
        <v>137</v>
      </c>
      <c r="K1132" s="18">
        <v>150</v>
      </c>
      <c r="L1132" s="17" t="s">
        <v>138</v>
      </c>
      <c r="M1132" s="17">
        <v>0</v>
      </c>
      <c r="N1132" s="16">
        <f t="shared" si="1301"/>
        <v>600</v>
      </c>
      <c r="O1132" s="17">
        <v>1</v>
      </c>
      <c r="P1132" s="17"/>
      <c r="Q1132" s="17">
        <v>12.43</v>
      </c>
      <c r="R1132" s="16"/>
      <c r="S1132" s="16"/>
      <c r="T1132" s="16">
        <v>0</v>
      </c>
      <c r="U1132" s="17">
        <v>0</v>
      </c>
      <c r="V1132" s="17">
        <v>0</v>
      </c>
      <c r="W1132" s="17"/>
      <c r="X1132" s="17"/>
      <c r="Y1132" s="17">
        <v>0</v>
      </c>
      <c r="Z1132" s="17">
        <v>0</v>
      </c>
      <c r="AA1132" s="17" t="s">
        <v>150</v>
      </c>
      <c r="AB1132" s="17"/>
      <c r="AC1132" s="17">
        <v>30.15</v>
      </c>
      <c r="AD1132" s="17">
        <v>9.34</v>
      </c>
      <c r="AE1132" s="17">
        <v>2</v>
      </c>
      <c r="AF1132" s="17">
        <v>0.77</v>
      </c>
      <c r="AG1132" s="17">
        <v>3.13</v>
      </c>
      <c r="AH1132" s="17">
        <f t="shared" si="1283"/>
        <v>2.36</v>
      </c>
      <c r="AI1132" s="17" t="s">
        <v>136</v>
      </c>
      <c r="AJ1132" s="17" t="s">
        <v>136</v>
      </c>
      <c r="AK1132" s="17" t="s">
        <v>141</v>
      </c>
      <c r="AL1132" s="17">
        <f t="shared" si="1302"/>
        <v>8</v>
      </c>
      <c r="AM1132" s="17">
        <v>0</v>
      </c>
      <c r="AN1132" s="17"/>
      <c r="AO1132" s="17">
        <v>0</v>
      </c>
      <c r="AP1132" s="17">
        <v>0</v>
      </c>
      <c r="AQ1132" s="17">
        <v>0</v>
      </c>
      <c r="AR1132" s="17" t="s">
        <v>136</v>
      </c>
      <c r="AS1132" s="19">
        <f t="shared" si="1233"/>
        <v>0</v>
      </c>
      <c r="AT1132" s="19"/>
      <c r="AU1132" s="19">
        <f>VLOOKUP(G1132,ABNT5101!$I$3:$J$9,2)</f>
        <v>30</v>
      </c>
      <c r="AV1132" s="19">
        <f>VLOOKUP(G1132,ABNT5101!$I$3:$M$9,5)</f>
        <v>0.38</v>
      </c>
      <c r="AW1132" s="17" t="str">
        <f>_xlfn.XLOOKUP(G1132,ABNT5101!I:I,ABNT5101!L:L)</f>
        <v>-</v>
      </c>
      <c r="AX1132" s="17">
        <f>_xlfn.XLOOKUP(G1132,ABNT5101!$I:$I,ABNT5101!M:M)</f>
        <v>0.38</v>
      </c>
      <c r="AY1132" s="17" t="str">
        <f>_xlfn.XLOOKUP(G1132,ABNT5101!$I:$I,ABNT5101!N:N)</f>
        <v>-</v>
      </c>
      <c r="AZ1132" s="17">
        <f>_xlfn.XLOOKUP(G1132,ABNT5101!$I:$I,ABNT5101!O:O)</f>
        <v>14</v>
      </c>
      <c r="BA1132" s="20" t="str">
        <f t="shared" si="1234"/>
        <v>ATENDE</v>
      </c>
      <c r="BB1132" s="21">
        <f t="shared" ref="BB1132:BC1132" si="1373">BE1132/AU1132-1</f>
        <v>9.3666666666666787E-2</v>
      </c>
      <c r="BC1132" s="21">
        <f t="shared" si="1373"/>
        <v>1.2894736842105261</v>
      </c>
      <c r="BD1132" s="21" t="str">
        <f t="shared" si="1236"/>
        <v>-</v>
      </c>
      <c r="BE1132" s="22">
        <v>32.81</v>
      </c>
      <c r="BF1132" s="22">
        <v>0.87</v>
      </c>
      <c r="BG1132" s="22"/>
      <c r="BH1132" s="22"/>
      <c r="BI1132" s="23"/>
      <c r="BJ1132" s="22"/>
      <c r="BK1132" s="20" t="str">
        <f t="shared" si="1237"/>
        <v>ATENDE</v>
      </c>
      <c r="BL1132" s="20" t="str">
        <f t="shared" si="1238"/>
        <v>ATENDE</v>
      </c>
      <c r="BM1132" s="20" t="str">
        <f t="shared" si="1239"/>
        <v>ATENDE</v>
      </c>
      <c r="BN1132" s="20" t="str">
        <f t="shared" si="1240"/>
        <v>ATENDE</v>
      </c>
      <c r="BO1132" s="24" t="str">
        <f t="shared" si="1241"/>
        <v>C1</v>
      </c>
      <c r="BP1132" s="24" t="str">
        <f t="shared" si="1368"/>
        <v>P6</v>
      </c>
      <c r="BQ1132" s="25">
        <f t="shared" si="1060"/>
        <v>7.6733333333333338</v>
      </c>
      <c r="BR1132" s="22">
        <v>26.02</v>
      </c>
      <c r="BS1132" s="22">
        <v>22.66</v>
      </c>
      <c r="BT1132" s="24">
        <f>IF(BP1132="-","-",_xlfn.XLOOKUP(BP1132,ABNT5101!$B$4:$B$9,ABNT5101!$C$4:$C$9))</f>
        <v>3</v>
      </c>
      <c r="BU1132" s="24">
        <f>IF(BP1132="-","-",_xlfn.XLOOKUP(BP1132,ABNT5101!$B$4:$B$9,ABNT5101!$D$4:$D$9))</f>
        <v>0.6</v>
      </c>
      <c r="BV1132" s="20" t="str">
        <f t="shared" si="1242"/>
        <v>ATENDE</v>
      </c>
      <c r="BW1132" s="20" t="str">
        <f t="shared" si="1061"/>
        <v>ATENDE</v>
      </c>
      <c r="BX1132" s="20" t="str">
        <f t="shared" si="1243"/>
        <v>ATENDE</v>
      </c>
      <c r="BY1132" s="24" t="str">
        <f t="shared" si="1364"/>
        <v>P6</v>
      </c>
      <c r="BZ1132" s="25">
        <f t="shared" si="1244"/>
        <v>7.58</v>
      </c>
      <c r="CA1132" s="24">
        <v>25.74</v>
      </c>
      <c r="CB1132" s="24">
        <v>22.02</v>
      </c>
      <c r="CC1132" s="20">
        <f>IF(BY1132="-","-",_xlfn.XLOOKUP(BY1132,ABNT5101!$B$4:$B$9,ABNT5101!$C$4:$C$9))</f>
        <v>3</v>
      </c>
      <c r="CD1132" s="24">
        <f>IF(BY1132="-","-",_xlfn.XLOOKUP(BY1132,ABNT5101!$B$4:$B$9,ABNT5101!$D$4:$D$9))</f>
        <v>0.6</v>
      </c>
      <c r="CE1132" s="20" t="str">
        <f t="shared" si="1245"/>
        <v>ATENDE</v>
      </c>
      <c r="CF1132" s="20" t="str">
        <f t="shared" si="1246"/>
        <v>ATENDE</v>
      </c>
      <c r="CG1132" s="20" t="str">
        <f t="shared" si="1359"/>
        <v>ATENDE</v>
      </c>
      <c r="CH1132" s="26" t="str">
        <f>_xlfn.XLOOKUP(CI1132,'Banco de dados'!$B:$B,'Banco de dados'!$D:$D)</f>
        <v>TECNOWATT</v>
      </c>
      <c r="CI1132" s="27" t="s">
        <v>324</v>
      </c>
      <c r="CJ1132" s="26" t="str">
        <f>_xlfn.XLOOKUP(CI1132,'Banco de dados'!$B:$B,'Banco de dados'!$E:$E)</f>
        <v>SIGSAGPTLRRSSNDL_60W_73IBBRS
1-10C1MUN6.5</v>
      </c>
      <c r="CK1132" s="26"/>
      <c r="CL1132" s="26" t="e">
        <f>IF(CK1132="-","-",_xlfn.XLOOKUP(CK1132,'Banco de dados'!$B:$B,'Banco de dados'!$E:$E))</f>
        <v>#N/A</v>
      </c>
      <c r="CM1132" s="28">
        <f t="shared" si="1305"/>
        <v>2</v>
      </c>
      <c r="CN1132" s="26">
        <f>_xlfn.XLOOKUP(CI1132,'Banco de dados'!$B:$B,'Banco de dados'!$H:$H)</f>
        <v>60</v>
      </c>
      <c r="CO1132" s="26" t="e">
        <f t="array" aca="1" ref="CO1132" ca="1">_xludf.XLOOKUP(CK1132,'Banco de dados'!$B:$B,'Banco de dados'!$H:$H)</f>
        <v>#NAME?</v>
      </c>
      <c r="CP1132" s="26" t="e">
        <f t="array" aca="1" ref="CP1132" ca="1">_xludf.XLOOKUP(CI1132,'Banco de dados'!$B:$B,'Banco de dados'!$F:$F)</f>
        <v>#NAME?</v>
      </c>
      <c r="CQ1132" s="26" t="e">
        <f t="array" aca="1" ref="CQ1132" ca="1">_xludf.XLOOKUP(CK1132,'Banco de dados'!$B:$B,'Banco de dados'!$F:$F)</f>
        <v>#NAME?</v>
      </c>
      <c r="CR1132" s="27">
        <v>0</v>
      </c>
      <c r="CS1132" s="27"/>
      <c r="CT1132" s="26" t="str">
        <f>IF(AG1132=0.5,"Suporte",IF(AND(AG1132&gt;='Braços de IP'!$B$9,AG1132&lt;='Braços de IP'!$D$9),'Braços de IP'!$E$9,IF(AND(AG1132&gt;='Braços de IP'!$B$10,AG1132&lt;='Braços de IP'!$D$10),'Braços de IP'!$E$10,IF(AND(AG1132&gt;='Braços de IP'!$B$11,AG1132&lt;='Braços de IP'!$D$11),'Braços de IP'!$E$11,IF(AND(AG1132&gt;='Braços de IP'!$B$12,AG1132&lt;='Braços de IP'!$D$12),'Braços de IP'!$E$12,IF(AND(AG1132&gt;='Braços de IP'!$B$13,AG1132&lt;='Braços de IP'!$D$13),'Braços de IP'!$E$13,IF(AND(AG1132&gt;='Braços de IP'!$B$14,AG1132&lt;='Braços de IP'!$D$14),'Braços de IP'!$E$14,"ERRO")))))))</f>
        <v>Longo I</v>
      </c>
      <c r="CU1132" s="27"/>
      <c r="CV1132" s="26" t="str">
        <f>IF($CU1132="","",VLOOKUP($CU1132,'Braços de IP'!$E$9:$I$15,2,0))</f>
        <v/>
      </c>
      <c r="CW1132" s="29" t="str">
        <f>IF($CU1132="","",VLOOKUP($CU1132,'Braços de IP'!$E$9:$I$15,5,0))</f>
        <v/>
      </c>
      <c r="CX1132" s="26"/>
      <c r="CY1132" s="26"/>
      <c r="CZ1132" s="26"/>
      <c r="DA1132" s="26"/>
      <c r="DB1132" s="26"/>
      <c r="DC1132" s="26"/>
      <c r="DD1132" s="30">
        <f t="shared" si="1306"/>
        <v>60</v>
      </c>
      <c r="DE1132" s="31">
        <f t="shared" si="1307"/>
        <v>150</v>
      </c>
      <c r="DF1132" s="30">
        <f t="shared" si="1308"/>
        <v>420</v>
      </c>
      <c r="DG1132" s="32">
        <f t="shared" si="1309"/>
        <v>0.6</v>
      </c>
      <c r="DH1132" s="33" t="s">
        <v>143</v>
      </c>
      <c r="DI1132" s="34"/>
      <c r="DJ1132" s="35"/>
      <c r="DK1132" s="16" t="s">
        <v>144</v>
      </c>
      <c r="DL1132" s="16"/>
      <c r="DN1132" s="36" t="e">
        <f t="shared" si="1310"/>
        <v>#VALUE!</v>
      </c>
    </row>
    <row r="1133" spans="2:118" ht="15.75" customHeight="1" x14ac:dyDescent="0.25">
      <c r="B1133" s="16">
        <v>297</v>
      </c>
      <c r="C1133" s="16" t="s">
        <v>146</v>
      </c>
      <c r="D1133" s="16" t="s">
        <v>189</v>
      </c>
      <c r="E1133" s="16">
        <v>-8.0683489999999995</v>
      </c>
      <c r="F1133" s="16">
        <v>-34.876350000000002</v>
      </c>
      <c r="G1133" s="16" t="s">
        <v>157</v>
      </c>
      <c r="H1133" s="17" t="s">
        <v>136</v>
      </c>
      <c r="I1133" s="16" t="s">
        <v>135</v>
      </c>
      <c r="J1133" s="17" t="s">
        <v>137</v>
      </c>
      <c r="K1133" s="18">
        <v>115</v>
      </c>
      <c r="L1133" s="17" t="s">
        <v>138</v>
      </c>
      <c r="M1133" s="17">
        <v>0</v>
      </c>
      <c r="N1133" s="16">
        <f t="shared" si="1301"/>
        <v>460</v>
      </c>
      <c r="O1133" s="17">
        <v>1</v>
      </c>
      <c r="P1133" s="17"/>
      <c r="Q1133" s="17">
        <v>8</v>
      </c>
      <c r="R1133" s="16"/>
      <c r="S1133" s="16"/>
      <c r="T1133" s="16">
        <v>0</v>
      </c>
      <c r="U1133" s="17">
        <v>0</v>
      </c>
      <c r="V1133" s="17">
        <v>0</v>
      </c>
      <c r="W1133" s="17"/>
      <c r="X1133" s="17"/>
      <c r="Y1133" s="17">
        <v>2.17</v>
      </c>
      <c r="Z1133" s="17">
        <v>2.17</v>
      </c>
      <c r="AA1133" s="17" t="s">
        <v>161</v>
      </c>
      <c r="AB1133" s="17" t="s">
        <v>140</v>
      </c>
      <c r="AC1133" s="17">
        <v>27.3</v>
      </c>
      <c r="AD1133" s="17">
        <v>5.68</v>
      </c>
      <c r="AE1133" s="17">
        <v>2</v>
      </c>
      <c r="AF1133" s="17">
        <v>1.07</v>
      </c>
      <c r="AG1133" s="17">
        <v>1.83</v>
      </c>
      <c r="AH1133" s="17">
        <f t="shared" si="1283"/>
        <v>0.76</v>
      </c>
      <c r="AI1133" s="17" t="s">
        <v>136</v>
      </c>
      <c r="AJ1133" s="17" t="s">
        <v>136</v>
      </c>
      <c r="AK1133" s="17" t="s">
        <v>141</v>
      </c>
      <c r="AL1133" s="17" t="str">
        <f t="shared" si="1302"/>
        <v>erro</v>
      </c>
      <c r="AM1133" s="17">
        <v>0</v>
      </c>
      <c r="AN1133" s="17"/>
      <c r="AO1133" s="17">
        <v>0</v>
      </c>
      <c r="AP1133" s="17">
        <v>0</v>
      </c>
      <c r="AQ1133" s="17">
        <v>0</v>
      </c>
      <c r="AR1133" s="17" t="s">
        <v>136</v>
      </c>
      <c r="AS1133" s="19">
        <f t="shared" si="1233"/>
        <v>0</v>
      </c>
      <c r="AT1133" s="19"/>
      <c r="AU1133" s="19">
        <f>VLOOKUP(G1133,ABNT5101!$I$3:$J$9,2)</f>
        <v>7.5</v>
      </c>
      <c r="AV1133" s="19">
        <f>VLOOKUP(G1133,ABNT5101!$I$3:$M$9,5)</f>
        <v>0.18</v>
      </c>
      <c r="AW1133" s="17" t="str">
        <f>_xlfn.XLOOKUP(G1133,ABNT5101!I:I,ABNT5101!L:L)</f>
        <v>-</v>
      </c>
      <c r="AX1133" s="17">
        <f>_xlfn.XLOOKUP(G1133,ABNT5101!$I:$I,ABNT5101!M:M)</f>
        <v>0.18</v>
      </c>
      <c r="AY1133" s="17" t="str">
        <f>_xlfn.XLOOKUP(G1133,ABNT5101!$I:$I,ABNT5101!N:N)</f>
        <v>-</v>
      </c>
      <c r="AZ1133" s="17">
        <f>_xlfn.XLOOKUP(G1133,ABNT5101!$I:$I,ABNT5101!O:O)</f>
        <v>16</v>
      </c>
      <c r="BA1133" s="20" t="str">
        <f t="shared" si="1234"/>
        <v>ATENDE</v>
      </c>
      <c r="BB1133" s="21">
        <f t="shared" ref="BB1133:BC1133" si="1374">BE1133/AU1133-1</f>
        <v>0.93066666666666675</v>
      </c>
      <c r="BC1133" s="21">
        <f t="shared" si="1374"/>
        <v>3.2777777777777777</v>
      </c>
      <c r="BD1133" s="21" t="str">
        <f t="shared" si="1236"/>
        <v>-</v>
      </c>
      <c r="BE1133" s="49">
        <v>14.48</v>
      </c>
      <c r="BF1133" s="49">
        <v>0.77</v>
      </c>
      <c r="BG1133" s="22"/>
      <c r="BH1133" s="22"/>
      <c r="BI1133" s="23"/>
      <c r="BJ1133" s="22"/>
      <c r="BK1133" s="20" t="str">
        <f t="shared" si="1237"/>
        <v>ATENDE</v>
      </c>
      <c r="BL1133" s="20" t="str">
        <f t="shared" si="1238"/>
        <v>ATENDE</v>
      </c>
      <c r="BM1133" s="20" t="str">
        <f t="shared" si="1239"/>
        <v>ATENDE</v>
      </c>
      <c r="BN1133" s="20" t="str">
        <f t="shared" si="1240"/>
        <v>ATENDE</v>
      </c>
      <c r="BO1133" s="24" t="str">
        <f t="shared" si="1241"/>
        <v>C5</v>
      </c>
      <c r="BP1133" s="24" t="str">
        <f t="shared" si="1368"/>
        <v>P6</v>
      </c>
      <c r="BQ1133" s="25">
        <f t="shared" si="1060"/>
        <v>2.5500000000000003</v>
      </c>
      <c r="BR1133" s="22">
        <v>10.65</v>
      </c>
      <c r="BS1133" s="22">
        <v>4.55</v>
      </c>
      <c r="BT1133" s="24">
        <f>IF(BP1133="-","-",_xlfn.XLOOKUP(BP1133,ABNT5101!$B$4:$B$9,ABNT5101!$C$4:$C$9))</f>
        <v>3</v>
      </c>
      <c r="BU1133" s="24">
        <f>IF(BP1133="-","-",_xlfn.XLOOKUP(BP1133,ABNT5101!$B$4:$B$9,ABNT5101!$D$4:$D$9))</f>
        <v>0.6</v>
      </c>
      <c r="BV1133" s="20" t="str">
        <f t="shared" si="1242"/>
        <v>ATENDE</v>
      </c>
      <c r="BW1133" s="20" t="str">
        <f t="shared" si="1061"/>
        <v>ATENDE</v>
      </c>
      <c r="BX1133" s="20" t="str">
        <f t="shared" si="1243"/>
        <v>ATENDE</v>
      </c>
      <c r="BY1133" s="24" t="str">
        <f t="shared" si="1364"/>
        <v>P6</v>
      </c>
      <c r="BZ1133" s="25">
        <f t="shared" si="1244"/>
        <v>2.5500000000000003</v>
      </c>
      <c r="CA1133" s="24">
        <v>10.65</v>
      </c>
      <c r="CB1133" s="24">
        <v>4.55</v>
      </c>
      <c r="CC1133" s="20">
        <f>IF(BY1133="-","-",_xlfn.XLOOKUP(BY1133,ABNT5101!$B$4:$B$9,ABNT5101!$C$4:$C$9))</f>
        <v>3</v>
      </c>
      <c r="CD1133" s="24">
        <f>IF(BY1133="-","-",_xlfn.XLOOKUP(BY1133,ABNT5101!$B$4:$B$9,ABNT5101!$D$4:$D$9))</f>
        <v>0.6</v>
      </c>
      <c r="CE1133" s="20" t="str">
        <f t="shared" si="1245"/>
        <v>ATENDE</v>
      </c>
      <c r="CF1133" s="20" t="str">
        <f t="shared" si="1246"/>
        <v>ATENDE</v>
      </c>
      <c r="CG1133" s="20" t="str">
        <f t="shared" si="1359"/>
        <v>ATENDE</v>
      </c>
      <c r="CH1133" s="26" t="str">
        <f>_xlfn.XLOOKUP(CI1133,'Banco de dados'!$B:$B,'Banco de dados'!$D:$D)</f>
        <v>LEDSTAR</v>
      </c>
      <c r="CI1133" s="50" t="s">
        <v>487</v>
      </c>
      <c r="CJ1133" s="26" t="str">
        <f>_xlfn.XLOOKUP(CI1133,'Banco de dados'!$B:$B,'Banco de dados'!$E:$E)</f>
        <v>LUM LED SL VT 9.1 17W</v>
      </c>
      <c r="CK1133" s="26"/>
      <c r="CL1133" s="26" t="e">
        <f>IF(CK1133="-","-",_xlfn.XLOOKUP(CK1133,'Banco de dados'!$B:$B,'Banco de dados'!$E:$E))</f>
        <v>#N/A</v>
      </c>
      <c r="CM1133" s="28">
        <f t="shared" si="1305"/>
        <v>2</v>
      </c>
      <c r="CN1133" s="26">
        <f>_xlfn.XLOOKUP(CI1133,'Banco de dados'!$B:$B,'Banco de dados'!$H:$H)</f>
        <v>17</v>
      </c>
      <c r="CO1133" s="26" t="e">
        <f t="array" aca="1" ref="CO1133" ca="1">_xludf.XLOOKUP(CK1133,'Banco de dados'!$B:$B,'Banco de dados'!$H:$H)</f>
        <v>#NAME?</v>
      </c>
      <c r="CP1133" s="26" t="e">
        <f t="array" aca="1" ref="CP1133" ca="1">_xludf.XLOOKUP(CI1133,'Banco de dados'!$B:$B,'Banco de dados'!$F:$F)</f>
        <v>#NAME?</v>
      </c>
      <c r="CQ1133" s="26" t="e">
        <f t="array" aca="1" ref="CQ1133" ca="1">_xludf.XLOOKUP(CK1133,'Banco de dados'!$B:$B,'Banco de dados'!$F:$F)</f>
        <v>#NAME?</v>
      </c>
      <c r="CR1133" s="27">
        <v>0</v>
      </c>
      <c r="CS1133" s="27"/>
      <c r="CT1133" s="26" t="str">
        <f>IF(AG1133=0.5,"Suporte",IF(AND(AG1133&gt;='Braços de IP'!$B$9,AG1133&lt;='Braços de IP'!$D$9),'Braços de IP'!$E$9,IF(AND(AG1133&gt;='Braços de IP'!$B$10,AG1133&lt;='Braços de IP'!$D$10),'Braços de IP'!$E$10,IF(AND(AG1133&gt;='Braços de IP'!$B$11,AG1133&lt;='Braços de IP'!$D$11),'Braços de IP'!$E$11,IF(AND(AG1133&gt;='Braços de IP'!$B$12,AG1133&lt;='Braços de IP'!$D$12),'Braços de IP'!$E$12,IF(AND(AG1133&gt;='Braços de IP'!$B$13,AG1133&lt;='Braços de IP'!$D$13),'Braços de IP'!$E$13,IF(AND(AG1133&gt;='Braços de IP'!$B$14,AG1133&lt;='Braços de IP'!$D$14),'Braços de IP'!$E$14,"ERRO")))))))</f>
        <v>Médio I</v>
      </c>
      <c r="CU1133" s="27"/>
      <c r="CV1133" s="26" t="str">
        <f>IF($CU1133="","",VLOOKUP($CU1133,'Braços de IP'!$E$9:$I$15,2,0))</f>
        <v/>
      </c>
      <c r="CW1133" s="29" t="str">
        <f>IF($CU1133="","",VLOOKUP($CU1133,'Braços de IP'!$E$9:$I$15,5,0))</f>
        <v/>
      </c>
      <c r="CX1133" s="26"/>
      <c r="CY1133" s="26"/>
      <c r="CZ1133" s="26"/>
      <c r="DA1133" s="26"/>
      <c r="DB1133" s="26"/>
      <c r="DC1133" s="26"/>
      <c r="DD1133" s="30">
        <f t="shared" si="1306"/>
        <v>17</v>
      </c>
      <c r="DE1133" s="31">
        <f t="shared" si="1307"/>
        <v>115</v>
      </c>
      <c r="DF1133" s="30">
        <f t="shared" si="1308"/>
        <v>264</v>
      </c>
      <c r="DG1133" s="32">
        <f t="shared" si="1309"/>
        <v>0.85217391304347823</v>
      </c>
      <c r="DH1133" s="33" t="s">
        <v>143</v>
      </c>
      <c r="DI1133" s="34"/>
      <c r="DJ1133" s="35"/>
      <c r="DK1133" s="16" t="s">
        <v>144</v>
      </c>
      <c r="DL1133" s="16"/>
      <c r="DN1133" s="36" t="e">
        <f t="shared" si="1310"/>
        <v>#VALUE!</v>
      </c>
    </row>
    <row r="1134" spans="2:118" ht="15.75" customHeight="1" x14ac:dyDescent="0.25">
      <c r="B1134" s="16">
        <v>297</v>
      </c>
      <c r="C1134" s="16" t="s">
        <v>146</v>
      </c>
      <c r="D1134" s="16" t="s">
        <v>189</v>
      </c>
      <c r="E1134" s="16">
        <v>-8.0683489999999995</v>
      </c>
      <c r="F1134" s="16">
        <v>-34.876350000000002</v>
      </c>
      <c r="G1134" s="16" t="s">
        <v>157</v>
      </c>
      <c r="H1134" s="17" t="s">
        <v>136</v>
      </c>
      <c r="I1134" s="16" t="s">
        <v>135</v>
      </c>
      <c r="J1134" s="17" t="s">
        <v>137</v>
      </c>
      <c r="K1134" s="18">
        <v>115</v>
      </c>
      <c r="L1134" s="17" t="s">
        <v>138</v>
      </c>
      <c r="M1134" s="17">
        <v>0</v>
      </c>
      <c r="N1134" s="16">
        <f t="shared" si="1301"/>
        <v>460</v>
      </c>
      <c r="O1134" s="17">
        <v>1</v>
      </c>
      <c r="P1134" s="17"/>
      <c r="Q1134" s="17">
        <v>8</v>
      </c>
      <c r="R1134" s="16"/>
      <c r="S1134" s="16"/>
      <c r="T1134" s="16">
        <v>0</v>
      </c>
      <c r="U1134" s="17">
        <v>0</v>
      </c>
      <c r="V1134" s="17">
        <v>0</v>
      </c>
      <c r="W1134" s="17"/>
      <c r="X1134" s="17"/>
      <c r="Y1134" s="17">
        <v>2.17</v>
      </c>
      <c r="Z1134" s="17">
        <v>2.17</v>
      </c>
      <c r="AA1134" s="17" t="s">
        <v>161</v>
      </c>
      <c r="AB1134" s="17" t="s">
        <v>140</v>
      </c>
      <c r="AC1134" s="17">
        <v>27.3</v>
      </c>
      <c r="AD1134" s="17">
        <v>5.68</v>
      </c>
      <c r="AE1134" s="17">
        <v>2</v>
      </c>
      <c r="AF1134" s="17">
        <v>1.07</v>
      </c>
      <c r="AG1134" s="17">
        <v>1.83</v>
      </c>
      <c r="AH1134" s="17">
        <f t="shared" si="1283"/>
        <v>0.76</v>
      </c>
      <c r="AI1134" s="17" t="s">
        <v>136</v>
      </c>
      <c r="AJ1134" s="17" t="s">
        <v>136</v>
      </c>
      <c r="AK1134" s="17" t="s">
        <v>141</v>
      </c>
      <c r="AL1134" s="17" t="str">
        <f t="shared" si="1302"/>
        <v>erro</v>
      </c>
      <c r="AM1134" s="17">
        <v>0</v>
      </c>
      <c r="AN1134" s="17"/>
      <c r="AO1134" s="17">
        <v>0</v>
      </c>
      <c r="AP1134" s="17">
        <v>0</v>
      </c>
      <c r="AQ1134" s="17">
        <v>0</v>
      </c>
      <c r="AR1134" s="17" t="s">
        <v>136</v>
      </c>
      <c r="AS1134" s="19">
        <f t="shared" si="1233"/>
        <v>0</v>
      </c>
      <c r="AT1134" s="19"/>
      <c r="AU1134" s="19">
        <f>VLOOKUP(G1134,ABNT5101!$I$3:$J$9,2)</f>
        <v>7.5</v>
      </c>
      <c r="AV1134" s="19">
        <f>VLOOKUP(G1134,ABNT5101!$I$3:$M$9,5)</f>
        <v>0.18</v>
      </c>
      <c r="AW1134" s="17" t="str">
        <f>_xlfn.XLOOKUP(G1134,ABNT5101!I:I,ABNT5101!L:L)</f>
        <v>-</v>
      </c>
      <c r="AX1134" s="17">
        <f>_xlfn.XLOOKUP(G1134,ABNT5101!$I:$I,ABNT5101!M:M)</f>
        <v>0.18</v>
      </c>
      <c r="AY1134" s="17" t="str">
        <f>_xlfn.XLOOKUP(G1134,ABNT5101!$I:$I,ABNT5101!N:N)</f>
        <v>-</v>
      </c>
      <c r="AZ1134" s="17">
        <f>_xlfn.XLOOKUP(G1134,ABNT5101!$I:$I,ABNT5101!O:O)</f>
        <v>16</v>
      </c>
      <c r="BA1134" s="20" t="str">
        <f t="shared" si="1234"/>
        <v>ATENDE</v>
      </c>
      <c r="BB1134" s="21">
        <f t="shared" ref="BB1134:BC1134" si="1375">BE1134/AU1134-1</f>
        <v>1.4680000000000004</v>
      </c>
      <c r="BC1134" s="21">
        <f t="shared" si="1375"/>
        <v>2.6111111111111112</v>
      </c>
      <c r="BD1134" s="21" t="str">
        <f t="shared" si="1236"/>
        <v>-</v>
      </c>
      <c r="BE1134" s="211">
        <v>18.510000000000002</v>
      </c>
      <c r="BF1134" s="49">
        <v>0.65</v>
      </c>
      <c r="BG1134" s="22"/>
      <c r="BH1134" s="22"/>
      <c r="BI1134" s="23"/>
      <c r="BJ1134" s="22"/>
      <c r="BK1134" s="20" t="str">
        <f t="shared" si="1237"/>
        <v>ATENDE</v>
      </c>
      <c r="BL1134" s="20" t="str">
        <f t="shared" si="1238"/>
        <v>ATENDE</v>
      </c>
      <c r="BM1134" s="20" t="str">
        <f t="shared" si="1239"/>
        <v>ATENDE</v>
      </c>
      <c r="BN1134" s="20" t="str">
        <f t="shared" si="1240"/>
        <v>ATENDE</v>
      </c>
      <c r="BO1134" s="24" t="str">
        <f t="shared" si="1241"/>
        <v>C5</v>
      </c>
      <c r="BP1134" s="24" t="str">
        <f t="shared" si="1368"/>
        <v>P6</v>
      </c>
      <c r="BQ1134" s="25">
        <f t="shared" si="1060"/>
        <v>3.5</v>
      </c>
      <c r="BR1134" s="22">
        <v>13.5</v>
      </c>
      <c r="BS1134" s="22">
        <v>6.11</v>
      </c>
      <c r="BT1134" s="24">
        <f>IF(BP1134="-","-",_xlfn.XLOOKUP(BP1134,ABNT5101!$B$4:$B$9,ABNT5101!$C$4:$C$9))</f>
        <v>3</v>
      </c>
      <c r="BU1134" s="24">
        <f>IF(BP1134="-","-",_xlfn.XLOOKUP(BP1134,ABNT5101!$B$4:$B$9,ABNT5101!$D$4:$D$9))</f>
        <v>0.6</v>
      </c>
      <c r="BV1134" s="20" t="str">
        <f t="shared" si="1242"/>
        <v>ATENDE</v>
      </c>
      <c r="BW1134" s="20" t="str">
        <f t="shared" si="1061"/>
        <v>ATENDE</v>
      </c>
      <c r="BX1134" s="20" t="str">
        <f t="shared" si="1243"/>
        <v>ATENDE</v>
      </c>
      <c r="BY1134" s="24" t="str">
        <f t="shared" si="1364"/>
        <v>P6</v>
      </c>
      <c r="BZ1134" s="25">
        <f t="shared" si="1244"/>
        <v>3.5</v>
      </c>
      <c r="CA1134" s="24">
        <v>13.5</v>
      </c>
      <c r="CB1134" s="24">
        <v>6.11</v>
      </c>
      <c r="CC1134" s="20">
        <f>IF(BY1134="-","-",_xlfn.XLOOKUP(BY1134,ABNT5101!$B$4:$B$9,ABNT5101!$C$4:$C$9))</f>
        <v>3</v>
      </c>
      <c r="CD1134" s="24">
        <f>IF(BY1134="-","-",_xlfn.XLOOKUP(BY1134,ABNT5101!$B$4:$B$9,ABNT5101!$D$4:$D$9))</f>
        <v>0.6</v>
      </c>
      <c r="CE1134" s="20" t="str">
        <f t="shared" si="1245"/>
        <v>ATENDE</v>
      </c>
      <c r="CF1134" s="20" t="str">
        <f t="shared" si="1246"/>
        <v>ATENDE</v>
      </c>
      <c r="CG1134" s="20" t="str">
        <f t="shared" si="1359"/>
        <v>ATENDE</v>
      </c>
      <c r="CH1134" s="26" t="str">
        <f>_xlfn.XLOOKUP(CI1134,'Banco de dados'!$B:$B,'Banco de dados'!$D:$D)</f>
        <v>SX LIGHTING</v>
      </c>
      <c r="CI1134" s="50" t="s">
        <v>271</v>
      </c>
      <c r="CJ1134" s="26" t="str">
        <f>_xlfn.XLOOKUP(CI1134,'Banco de dados'!$B:$B,'Banco de dados'!$E:$E)</f>
        <v>SXINEVO020K50L12CZF7PHF</v>
      </c>
      <c r="CK1134" s="26"/>
      <c r="CL1134" s="26" t="e">
        <f>IF(CK1134="-","-",_xlfn.XLOOKUP(CK1134,'Banco de dados'!$B:$B,'Banco de dados'!$E:$E))</f>
        <v>#N/A</v>
      </c>
      <c r="CM1134" s="28">
        <f t="shared" si="1305"/>
        <v>2</v>
      </c>
      <c r="CN1134" s="26">
        <f>_xlfn.XLOOKUP(CI1134,'Banco de dados'!$B:$B,'Banco de dados'!$H:$H)</f>
        <v>22.5</v>
      </c>
      <c r="CO1134" s="26" t="e">
        <f t="array" aca="1" ref="CO1134" ca="1">_xludf.XLOOKUP(CK1134,'Banco de dados'!$B:$B,'Banco de dados'!$H:$H)</f>
        <v>#NAME?</v>
      </c>
      <c r="CP1134" s="26" t="e">
        <f t="array" aca="1" ref="CP1134" ca="1">_xludf.XLOOKUP(CI1134,'Banco de dados'!$B:$B,'Banco de dados'!$F:$F)</f>
        <v>#NAME?</v>
      </c>
      <c r="CQ1134" s="26" t="e">
        <f t="array" aca="1" ref="CQ1134" ca="1">_xludf.XLOOKUP(CK1134,'Banco de dados'!$B:$B,'Banco de dados'!$F:$F)</f>
        <v>#NAME?</v>
      </c>
      <c r="CR1134" s="27">
        <v>0</v>
      </c>
      <c r="CS1134" s="27"/>
      <c r="CT1134" s="26" t="str">
        <f>IF(AG1134=0.5,"Suporte",IF(AND(AG1134&gt;='Braços de IP'!$B$9,AG1134&lt;='Braços de IP'!$D$9),'Braços de IP'!$E$9,IF(AND(AG1134&gt;='Braços de IP'!$B$10,AG1134&lt;='Braços de IP'!$D$10),'Braços de IP'!$E$10,IF(AND(AG1134&gt;='Braços de IP'!$B$11,AG1134&lt;='Braços de IP'!$D$11),'Braços de IP'!$E$11,IF(AND(AG1134&gt;='Braços de IP'!$B$12,AG1134&lt;='Braços de IP'!$D$12),'Braços de IP'!$E$12,IF(AND(AG1134&gt;='Braços de IP'!$B$13,AG1134&lt;='Braços de IP'!$D$13),'Braços de IP'!$E$13,IF(AND(AG1134&gt;='Braços de IP'!$B$14,AG1134&lt;='Braços de IP'!$D$14),'Braços de IP'!$E$14,"ERRO")))))))</f>
        <v>Médio I</v>
      </c>
      <c r="CU1134" s="27"/>
      <c r="CV1134" s="26" t="str">
        <f>IF($CU1134="","",VLOOKUP($CU1134,'Braços de IP'!$E$9:$I$15,2,0))</f>
        <v/>
      </c>
      <c r="CW1134" s="29" t="str">
        <f>IF($CU1134="","",VLOOKUP($CU1134,'Braços de IP'!$E$9:$I$15,5,0))</f>
        <v/>
      </c>
      <c r="CX1134" s="26"/>
      <c r="CY1134" s="26"/>
      <c r="CZ1134" s="26"/>
      <c r="DA1134" s="26"/>
      <c r="DB1134" s="26"/>
      <c r="DC1134" s="26"/>
      <c r="DD1134" s="30">
        <f t="shared" si="1306"/>
        <v>22.5</v>
      </c>
      <c r="DE1134" s="31">
        <f t="shared" si="1307"/>
        <v>115</v>
      </c>
      <c r="DF1134" s="30">
        <f t="shared" si="1308"/>
        <v>275</v>
      </c>
      <c r="DG1134" s="32">
        <f t="shared" si="1309"/>
        <v>0.80434782608695654</v>
      </c>
      <c r="DH1134" s="33" t="s">
        <v>143</v>
      </c>
      <c r="DI1134" s="34"/>
      <c r="DJ1134" s="35"/>
      <c r="DK1134" s="16" t="s">
        <v>144</v>
      </c>
      <c r="DL1134" s="16"/>
      <c r="DN1134" s="36" t="e">
        <f t="shared" si="1310"/>
        <v>#VALUE!</v>
      </c>
    </row>
    <row r="1135" spans="2:118" ht="15.75" customHeight="1" x14ac:dyDescent="0.25">
      <c r="B1135" s="16">
        <v>297</v>
      </c>
      <c r="C1135" s="16" t="s">
        <v>146</v>
      </c>
      <c r="D1135" s="16" t="s">
        <v>189</v>
      </c>
      <c r="E1135" s="16">
        <v>-8.0683489999999995</v>
      </c>
      <c r="F1135" s="16">
        <v>-34.876350000000002</v>
      </c>
      <c r="G1135" s="16" t="s">
        <v>157</v>
      </c>
      <c r="H1135" s="17" t="s">
        <v>136</v>
      </c>
      <c r="I1135" s="16" t="s">
        <v>135</v>
      </c>
      <c r="J1135" s="17" t="s">
        <v>137</v>
      </c>
      <c r="K1135" s="18">
        <v>115</v>
      </c>
      <c r="L1135" s="17" t="s">
        <v>138</v>
      </c>
      <c r="M1135" s="17">
        <v>0</v>
      </c>
      <c r="N1135" s="16">
        <f t="shared" si="1301"/>
        <v>460</v>
      </c>
      <c r="O1135" s="17">
        <v>1</v>
      </c>
      <c r="P1135" s="17"/>
      <c r="Q1135" s="17">
        <v>8</v>
      </c>
      <c r="R1135" s="16"/>
      <c r="S1135" s="16"/>
      <c r="T1135" s="16">
        <v>0</v>
      </c>
      <c r="U1135" s="17">
        <v>0</v>
      </c>
      <c r="V1135" s="17">
        <v>0</v>
      </c>
      <c r="W1135" s="17"/>
      <c r="X1135" s="17"/>
      <c r="Y1135" s="17">
        <v>2.17</v>
      </c>
      <c r="Z1135" s="17">
        <v>2.17</v>
      </c>
      <c r="AA1135" s="17" t="s">
        <v>161</v>
      </c>
      <c r="AB1135" s="17" t="s">
        <v>140</v>
      </c>
      <c r="AC1135" s="17">
        <v>27.3</v>
      </c>
      <c r="AD1135" s="17">
        <v>5.68</v>
      </c>
      <c r="AE1135" s="17">
        <v>2</v>
      </c>
      <c r="AF1135" s="17">
        <v>1.07</v>
      </c>
      <c r="AG1135" s="17">
        <v>1.83</v>
      </c>
      <c r="AH1135" s="17">
        <f t="shared" si="1283"/>
        <v>0.76</v>
      </c>
      <c r="AI1135" s="17" t="s">
        <v>136</v>
      </c>
      <c r="AJ1135" s="17" t="s">
        <v>136</v>
      </c>
      <c r="AK1135" s="17" t="s">
        <v>141</v>
      </c>
      <c r="AL1135" s="17" t="str">
        <f t="shared" si="1302"/>
        <v>erro</v>
      </c>
      <c r="AM1135" s="17">
        <v>0</v>
      </c>
      <c r="AN1135" s="17"/>
      <c r="AO1135" s="17">
        <v>0</v>
      </c>
      <c r="AP1135" s="17">
        <v>0</v>
      </c>
      <c r="AQ1135" s="17">
        <v>0</v>
      </c>
      <c r="AR1135" s="17" t="s">
        <v>136</v>
      </c>
      <c r="AS1135" s="19">
        <f t="shared" si="1233"/>
        <v>0</v>
      </c>
      <c r="AT1135" s="19"/>
      <c r="AU1135" s="19">
        <f>VLOOKUP(G1135,ABNT5101!$I$3:$J$9,2)</f>
        <v>7.5</v>
      </c>
      <c r="AV1135" s="19">
        <f>VLOOKUP(G1135,ABNT5101!$I$3:$M$9,5)</f>
        <v>0.18</v>
      </c>
      <c r="AW1135" s="17" t="str">
        <f>_xlfn.XLOOKUP(G1135,ABNT5101!I:I,ABNT5101!L:L)</f>
        <v>-</v>
      </c>
      <c r="AX1135" s="17">
        <f>_xlfn.XLOOKUP(G1135,ABNT5101!$I:$I,ABNT5101!M:M)</f>
        <v>0.18</v>
      </c>
      <c r="AY1135" s="17" t="str">
        <f>_xlfn.XLOOKUP(G1135,ABNT5101!$I:$I,ABNT5101!N:N)</f>
        <v>-</v>
      </c>
      <c r="AZ1135" s="17">
        <f>_xlfn.XLOOKUP(G1135,ABNT5101!$I:$I,ABNT5101!O:O)</f>
        <v>16</v>
      </c>
      <c r="BA1135" s="20" t="str">
        <f t="shared" si="1234"/>
        <v>ATENDE</v>
      </c>
      <c r="BB1135" s="21">
        <f t="shared" ref="BB1135:BC1135" si="1376">BE1135/AU1135-1</f>
        <v>2.7253333333333334</v>
      </c>
      <c r="BC1135" s="21">
        <f t="shared" si="1376"/>
        <v>2.7222222222222228</v>
      </c>
      <c r="BD1135" s="21" t="str">
        <f t="shared" si="1236"/>
        <v>-</v>
      </c>
      <c r="BE1135" s="49">
        <v>27.94</v>
      </c>
      <c r="BF1135" s="49">
        <v>0.67</v>
      </c>
      <c r="BG1135" s="22"/>
      <c r="BH1135" s="22"/>
      <c r="BI1135" s="23"/>
      <c r="BJ1135" s="22"/>
      <c r="BK1135" s="20" t="str">
        <f t="shared" si="1237"/>
        <v>ATENDE</v>
      </c>
      <c r="BL1135" s="20" t="str">
        <f t="shared" si="1238"/>
        <v>ATENDE</v>
      </c>
      <c r="BM1135" s="20" t="str">
        <f t="shared" si="1239"/>
        <v>ATENDE</v>
      </c>
      <c r="BN1135" s="20" t="str">
        <f t="shared" si="1240"/>
        <v>ATENDE</v>
      </c>
      <c r="BO1135" s="24" t="str">
        <f t="shared" si="1241"/>
        <v>C5</v>
      </c>
      <c r="BP1135" s="24" t="str">
        <f t="shared" si="1368"/>
        <v>P6</v>
      </c>
      <c r="BQ1135" s="25">
        <f t="shared" si="1060"/>
        <v>6.1000000000000005</v>
      </c>
      <c r="BR1135" s="22">
        <v>21.3</v>
      </c>
      <c r="BS1135" s="22">
        <v>11.12</v>
      </c>
      <c r="BT1135" s="24">
        <f>IF(BP1135="-","-",_xlfn.XLOOKUP(BP1135,ABNT5101!$B$4:$B$9,ABNT5101!$C$4:$C$9))</f>
        <v>3</v>
      </c>
      <c r="BU1135" s="24">
        <f>IF(BP1135="-","-",_xlfn.XLOOKUP(BP1135,ABNT5101!$B$4:$B$9,ABNT5101!$D$4:$D$9))</f>
        <v>0.6</v>
      </c>
      <c r="BV1135" s="20" t="str">
        <f t="shared" si="1242"/>
        <v>ATENDE</v>
      </c>
      <c r="BW1135" s="20" t="str">
        <f t="shared" si="1061"/>
        <v>ATENDE</v>
      </c>
      <c r="BX1135" s="20" t="str">
        <f t="shared" si="1243"/>
        <v>ATENDE</v>
      </c>
      <c r="BY1135" s="24" t="str">
        <f t="shared" si="1364"/>
        <v>P6</v>
      </c>
      <c r="BZ1135" s="25">
        <f t="shared" si="1244"/>
        <v>6.1000000000000005</v>
      </c>
      <c r="CA1135" s="24">
        <v>21.3</v>
      </c>
      <c r="CB1135" s="24">
        <v>11.12</v>
      </c>
      <c r="CC1135" s="20">
        <f>IF(BY1135="-","-",_xlfn.XLOOKUP(BY1135,ABNT5101!$B$4:$B$9,ABNT5101!$C$4:$C$9))</f>
        <v>3</v>
      </c>
      <c r="CD1135" s="24">
        <f>IF(BY1135="-","-",_xlfn.XLOOKUP(BY1135,ABNT5101!$B$4:$B$9,ABNT5101!$D$4:$D$9))</f>
        <v>0.6</v>
      </c>
      <c r="CE1135" s="20" t="str">
        <f t="shared" si="1245"/>
        <v>ATENDE</v>
      </c>
      <c r="CF1135" s="20" t="str">
        <f t="shared" si="1246"/>
        <v>ATENDE</v>
      </c>
      <c r="CG1135" s="20" t="str">
        <f t="shared" si="1359"/>
        <v>ATENDE</v>
      </c>
      <c r="CH1135" s="26" t="str">
        <f>_xlfn.XLOOKUP(CI1135,'Banco de dados'!$B:$B,'Banco de dados'!$D:$D)</f>
        <v>TECNOWATT</v>
      </c>
      <c r="CI1135" s="50" t="s">
        <v>477</v>
      </c>
      <c r="CJ1135" s="26" t="str">
        <f>_xlfn.XLOOKUP(CI1135,'Banco de dados'!$B:$B,'Banco de dados'!$E:$E)</f>
        <v>SIGSAGPTLRRSSNDL_30W_38IBBRS
1-10C1MUN6.5</v>
      </c>
      <c r="CK1135" s="26"/>
      <c r="CL1135" s="26" t="e">
        <f>IF(CK1135="-","-",_xlfn.XLOOKUP(CK1135,'Banco de dados'!$B:$B,'Banco de dados'!$E:$E))</f>
        <v>#N/A</v>
      </c>
      <c r="CM1135" s="28">
        <f t="shared" si="1305"/>
        <v>2</v>
      </c>
      <c r="CN1135" s="26">
        <f>_xlfn.XLOOKUP(CI1135,'Banco de dados'!$B:$B,'Banco de dados'!$H:$H)</f>
        <v>30</v>
      </c>
      <c r="CO1135" s="26" t="e">
        <f t="array" aca="1" ref="CO1135" ca="1">_xludf.XLOOKUP(CK1135,'Banco de dados'!$B:$B,'Banco de dados'!$H:$H)</f>
        <v>#NAME?</v>
      </c>
      <c r="CP1135" s="26" t="e">
        <f t="array" aca="1" ref="CP1135" ca="1">_xludf.XLOOKUP(CI1135,'Banco de dados'!$B:$B,'Banco de dados'!$F:$F)</f>
        <v>#NAME?</v>
      </c>
      <c r="CQ1135" s="26" t="e">
        <f t="array" aca="1" ref="CQ1135" ca="1">_xludf.XLOOKUP(CK1135,'Banco de dados'!$B:$B,'Banco de dados'!$F:$F)</f>
        <v>#NAME?</v>
      </c>
      <c r="CR1135" s="27">
        <v>0</v>
      </c>
      <c r="CS1135" s="27"/>
      <c r="CT1135" s="26" t="str">
        <f>IF(AG1135=0.5,"Suporte",IF(AND(AG1135&gt;='Braços de IP'!$B$9,AG1135&lt;='Braços de IP'!$D$9),'Braços de IP'!$E$9,IF(AND(AG1135&gt;='Braços de IP'!$B$10,AG1135&lt;='Braços de IP'!$D$10),'Braços de IP'!$E$10,IF(AND(AG1135&gt;='Braços de IP'!$B$11,AG1135&lt;='Braços de IP'!$D$11),'Braços de IP'!$E$11,IF(AND(AG1135&gt;='Braços de IP'!$B$12,AG1135&lt;='Braços de IP'!$D$12),'Braços de IP'!$E$12,IF(AND(AG1135&gt;='Braços de IP'!$B$13,AG1135&lt;='Braços de IP'!$D$13),'Braços de IP'!$E$13,IF(AND(AG1135&gt;='Braços de IP'!$B$14,AG1135&lt;='Braços de IP'!$D$14),'Braços de IP'!$E$14,"ERRO")))))))</f>
        <v>Médio I</v>
      </c>
      <c r="CU1135" s="27"/>
      <c r="CV1135" s="26" t="str">
        <f>IF($CU1135="","",VLOOKUP($CU1135,'Braços de IP'!$E$9:$I$15,2,0))</f>
        <v/>
      </c>
      <c r="CW1135" s="29" t="str">
        <f>IF($CU1135="","",VLOOKUP($CU1135,'Braços de IP'!$E$9:$I$15,5,0))</f>
        <v/>
      </c>
      <c r="CX1135" s="26"/>
      <c r="CY1135" s="26"/>
      <c r="CZ1135" s="26"/>
      <c r="DA1135" s="26"/>
      <c r="DB1135" s="26"/>
      <c r="DC1135" s="26"/>
      <c r="DD1135" s="30">
        <f t="shared" si="1306"/>
        <v>30</v>
      </c>
      <c r="DE1135" s="31">
        <f t="shared" si="1307"/>
        <v>115</v>
      </c>
      <c r="DF1135" s="30">
        <f t="shared" si="1308"/>
        <v>290</v>
      </c>
      <c r="DG1135" s="32">
        <f t="shared" si="1309"/>
        <v>0.73913043478260865</v>
      </c>
      <c r="DH1135" s="33" t="s">
        <v>143</v>
      </c>
      <c r="DI1135" s="34"/>
      <c r="DJ1135" s="35"/>
      <c r="DK1135" s="16" t="s">
        <v>144</v>
      </c>
      <c r="DL1135" s="16"/>
      <c r="DN1135" s="36" t="e">
        <f t="shared" si="1310"/>
        <v>#VALUE!</v>
      </c>
    </row>
    <row r="1136" spans="2:118" ht="15.75" customHeight="1" x14ac:dyDescent="0.25">
      <c r="B1136" s="16">
        <v>301</v>
      </c>
      <c r="C1136" s="16" t="s">
        <v>146</v>
      </c>
      <c r="D1136" s="16" t="s">
        <v>778</v>
      </c>
      <c r="E1136" s="16">
        <v>-8.0654350000000008</v>
      </c>
      <c r="F1136" s="16">
        <v>-34.876792000000002</v>
      </c>
      <c r="G1136" s="16" t="s">
        <v>160</v>
      </c>
      <c r="H1136" s="17" t="s">
        <v>136</v>
      </c>
      <c r="I1136" s="16" t="s">
        <v>135</v>
      </c>
      <c r="J1136" s="17" t="s">
        <v>137</v>
      </c>
      <c r="K1136" s="18">
        <v>90</v>
      </c>
      <c r="L1136" s="17" t="s">
        <v>138</v>
      </c>
      <c r="M1136" s="17">
        <v>0</v>
      </c>
      <c r="N1136" s="16">
        <f t="shared" si="1301"/>
        <v>360</v>
      </c>
      <c r="O1136" s="17">
        <v>1</v>
      </c>
      <c r="P1136" s="17"/>
      <c r="Q1136" s="17">
        <v>11</v>
      </c>
      <c r="R1136" s="16"/>
      <c r="S1136" s="16"/>
      <c r="T1136" s="16">
        <v>0</v>
      </c>
      <c r="U1136" s="17">
        <v>0</v>
      </c>
      <c r="V1136" s="17">
        <v>0</v>
      </c>
      <c r="W1136" s="17"/>
      <c r="X1136" s="17"/>
      <c r="Y1136" s="17">
        <v>0</v>
      </c>
      <c r="Z1136" s="17">
        <v>0</v>
      </c>
      <c r="AA1136" s="17" t="s">
        <v>150</v>
      </c>
      <c r="AB1136" s="17" t="s">
        <v>140</v>
      </c>
      <c r="AC1136" s="17">
        <v>40.1</v>
      </c>
      <c r="AD1136" s="17">
        <v>7.51</v>
      </c>
      <c r="AE1136" s="16">
        <v>2</v>
      </c>
      <c r="AF1136" s="17">
        <v>1.68</v>
      </c>
      <c r="AG1136" s="17">
        <v>2.66</v>
      </c>
      <c r="AH1136" s="17">
        <f t="shared" si="1283"/>
        <v>0.9800000000000002</v>
      </c>
      <c r="AI1136" s="17" t="s">
        <v>136</v>
      </c>
      <c r="AJ1136" s="17" t="s">
        <v>136</v>
      </c>
      <c r="AK1136" s="17" t="s">
        <v>141</v>
      </c>
      <c r="AL1136" s="17">
        <f t="shared" si="1302"/>
        <v>8</v>
      </c>
      <c r="AM1136" s="17">
        <v>0</v>
      </c>
      <c r="AN1136" s="17"/>
      <c r="AO1136" s="17">
        <v>0</v>
      </c>
      <c r="AP1136" s="17">
        <v>0</v>
      </c>
      <c r="AQ1136" s="17">
        <v>0</v>
      </c>
      <c r="AR1136" s="17" t="s">
        <v>136</v>
      </c>
      <c r="AS1136" s="19">
        <f t="shared" si="1233"/>
        <v>0</v>
      </c>
      <c r="AT1136" s="19"/>
      <c r="AU1136" s="19">
        <f>VLOOKUP(G1136,ABNT5101!$I$3:$J$9,2)</f>
        <v>10</v>
      </c>
      <c r="AV1136" s="19">
        <f>VLOOKUP(G1136,ABNT5101!$I$3:$M$9,5)</f>
        <v>0.18</v>
      </c>
      <c r="AW1136" s="17" t="str">
        <f>_xlfn.XLOOKUP(G1136,ABNT5101!I:I,ABNT5101!L:L)</f>
        <v>-</v>
      </c>
      <c r="AX1136" s="17">
        <f>_xlfn.XLOOKUP(G1136,ABNT5101!$I:$I,ABNT5101!M:M)</f>
        <v>0.18</v>
      </c>
      <c r="AY1136" s="17" t="str">
        <f>_xlfn.XLOOKUP(G1136,ABNT5101!$I:$I,ABNT5101!N:N)</f>
        <v>-</v>
      </c>
      <c r="AZ1136" s="17">
        <f>_xlfn.XLOOKUP(G1136,ABNT5101!$I:$I,ABNT5101!O:O)</f>
        <v>16</v>
      </c>
      <c r="BA1136" s="20" t="str">
        <f t="shared" si="1234"/>
        <v>ATENDE</v>
      </c>
      <c r="BB1136" s="21">
        <f t="shared" ref="BB1136:BC1136" si="1377">BE1136/AU1136-1</f>
        <v>0.246</v>
      </c>
      <c r="BC1136" s="21">
        <f t="shared" si="1377"/>
        <v>0.94444444444444442</v>
      </c>
      <c r="BD1136" s="21" t="str">
        <f t="shared" si="1236"/>
        <v>-</v>
      </c>
      <c r="BE1136" s="22">
        <v>12.46</v>
      </c>
      <c r="BF1136" s="22">
        <v>0.35</v>
      </c>
      <c r="BG1136" s="22"/>
      <c r="BH1136" s="22"/>
      <c r="BI1136" s="23"/>
      <c r="BJ1136" s="22"/>
      <c r="BK1136" s="20" t="str">
        <f t="shared" si="1237"/>
        <v>ATENDE</v>
      </c>
      <c r="BL1136" s="20" t="str">
        <f t="shared" si="1238"/>
        <v>ATENDE</v>
      </c>
      <c r="BM1136" s="20" t="str">
        <f t="shared" si="1239"/>
        <v>ATENDE</v>
      </c>
      <c r="BN1136" s="20" t="str">
        <f t="shared" si="1240"/>
        <v>ATENDE</v>
      </c>
      <c r="BO1136" s="24" t="str">
        <f t="shared" si="1241"/>
        <v>C4</v>
      </c>
      <c r="BP1136" s="24" t="str">
        <f t="shared" si="1368"/>
        <v>P6</v>
      </c>
      <c r="BQ1136" s="25">
        <f t="shared" si="1060"/>
        <v>1.4066666666666667</v>
      </c>
      <c r="BR1136" s="22">
        <v>7.22</v>
      </c>
      <c r="BS1136" s="22">
        <v>2.21</v>
      </c>
      <c r="BT1136" s="24">
        <f>IF(BP1136="-","-",_xlfn.XLOOKUP(BP1136,ABNT5101!$B$4:$B$9,ABNT5101!$C$4:$C$9))</f>
        <v>3</v>
      </c>
      <c r="BU1136" s="24">
        <f>IF(BP1136="-","-",_xlfn.XLOOKUP(BP1136,ABNT5101!$B$4:$B$9,ABNT5101!$D$4:$D$9))</f>
        <v>0.6</v>
      </c>
      <c r="BV1136" s="20" t="str">
        <f t="shared" si="1242"/>
        <v>ATENDE</v>
      </c>
      <c r="BW1136" s="20" t="str">
        <f t="shared" si="1061"/>
        <v>ATENDE</v>
      </c>
      <c r="BX1136" s="20" t="str">
        <f t="shared" si="1243"/>
        <v>ATENDE</v>
      </c>
      <c r="BY1136" s="24" t="str">
        <f t="shared" si="1364"/>
        <v>P6</v>
      </c>
      <c r="BZ1136" s="25">
        <f t="shared" si="1244"/>
        <v>1.4066666666666667</v>
      </c>
      <c r="CA1136" s="24">
        <v>7.22</v>
      </c>
      <c r="CB1136" s="24">
        <v>2.21</v>
      </c>
      <c r="CC1136" s="20">
        <f>IF(BY1136="-","-",_xlfn.XLOOKUP(BY1136,ABNT5101!$B$4:$B$9,ABNT5101!$C$4:$C$9))</f>
        <v>3</v>
      </c>
      <c r="CD1136" s="24">
        <f>IF(BY1136="-","-",_xlfn.XLOOKUP(BY1136,ABNT5101!$B$4:$B$9,ABNT5101!$D$4:$D$9))</f>
        <v>0.6</v>
      </c>
      <c r="CE1136" s="20" t="str">
        <f t="shared" si="1245"/>
        <v>ATENDE</v>
      </c>
      <c r="CF1136" s="20" t="str">
        <f t="shared" si="1246"/>
        <v>ATENDE</v>
      </c>
      <c r="CG1136" s="20" t="str">
        <f t="shared" si="1359"/>
        <v>ATENDE</v>
      </c>
      <c r="CH1136" s="26" t="str">
        <f>_xlfn.XLOOKUP(CI1136,'Banco de dados'!$B:$B,'Banco de dados'!$D:$D)</f>
        <v>LEDSTAR</v>
      </c>
      <c r="CI1136" s="47" t="str">
        <f>'Banco de dados'!B6</f>
        <v xml:space="preserve"> SL VT 9.1 35W</v>
      </c>
      <c r="CJ1136" s="26" t="str">
        <f>_xlfn.XLOOKUP(CI1136,'Banco de dados'!$B:$B,'Banco de dados'!$E:$E)</f>
        <v>LUM LED SL VT 9.1 35W</v>
      </c>
      <c r="CK1136" s="26"/>
      <c r="CL1136" s="26" t="e">
        <f>IF(CK1136="-","-",_xlfn.XLOOKUP(CK1136,'Banco de dados'!$B:$B,'Banco de dados'!$E:$E))</f>
        <v>#N/A</v>
      </c>
      <c r="CM1136" s="28">
        <f t="shared" si="1305"/>
        <v>2</v>
      </c>
      <c r="CN1136" s="26">
        <f>_xlfn.XLOOKUP(CI1136,'Banco de dados'!$B:$B,'Banco de dados'!$H:$H)</f>
        <v>35</v>
      </c>
      <c r="CO1136" s="26" t="e">
        <f t="array" aca="1" ref="CO1136" ca="1">_xludf.XLOOKUP(CK1136,'Banco de dados'!$B:$B,'Banco de dados'!$H:$H)</f>
        <v>#NAME?</v>
      </c>
      <c r="CP1136" s="51" t="e">
        <f t="array" aca="1" ref="CP1136" ca="1">_xludf.XLOOKUP(CI1136,'Banco de dados'!$B:$B,'Banco de dados'!$F:$F)</f>
        <v>#NAME?</v>
      </c>
      <c r="CQ1136" s="26" t="e">
        <f t="array" aca="1" ref="CQ1136" ca="1">_xludf.XLOOKUP(CK1136,'Banco de dados'!$B:$B,'Banco de dados'!$F:$F)</f>
        <v>#NAME?</v>
      </c>
      <c r="CR1136" s="27">
        <v>0</v>
      </c>
      <c r="CS1136" s="27"/>
      <c r="CT1136" s="26" t="str">
        <f>IF(AG1136=0.5,"Suporte",IF(AND(AG1136&gt;='Braços de IP'!$B$9,AG1136&lt;='Braços de IP'!$D$9),'Braços de IP'!$E$9,IF(AND(AG1136&gt;='Braços de IP'!$B$10,AG1136&lt;='Braços de IP'!$D$10),'Braços de IP'!$E$10,IF(AND(AG1136&gt;='Braços de IP'!$B$11,AG1136&lt;='Braços de IP'!$D$11),'Braços de IP'!$E$11,IF(AND(AG1136&gt;='Braços de IP'!$B$12,AG1136&lt;='Braços de IP'!$D$12),'Braços de IP'!$E$12,IF(AND(AG1136&gt;='Braços de IP'!$B$13,AG1136&lt;='Braços de IP'!$D$13),'Braços de IP'!$E$13,IF(AND(AG1136&gt;='Braços de IP'!$B$14,AG1136&lt;='Braços de IP'!$D$14),'Braços de IP'!$E$14,"ERRO")))))))</f>
        <v>Longo I</v>
      </c>
      <c r="CU1136" s="27"/>
      <c r="CV1136" s="26" t="str">
        <f>IF($CU1136="","",VLOOKUP($CU1136,'Braços de IP'!$E$9:$I$15,2,0))</f>
        <v/>
      </c>
      <c r="CW1136" s="29" t="str">
        <f>IF($CU1136="","",VLOOKUP($CU1136,'Braços de IP'!$E$9:$I$15,5,0))</f>
        <v/>
      </c>
      <c r="CX1136" s="26"/>
      <c r="CY1136" s="26"/>
      <c r="CZ1136" s="26"/>
      <c r="DA1136" s="26"/>
      <c r="DB1136" s="26"/>
      <c r="DC1136" s="26"/>
      <c r="DD1136" s="30">
        <f t="shared" si="1306"/>
        <v>35</v>
      </c>
      <c r="DE1136" s="31">
        <f t="shared" si="1307"/>
        <v>90</v>
      </c>
      <c r="DF1136" s="30">
        <f t="shared" si="1308"/>
        <v>250</v>
      </c>
      <c r="DG1136" s="32">
        <f t="shared" si="1309"/>
        <v>0.61111111111111116</v>
      </c>
      <c r="DH1136" s="33" t="s">
        <v>143</v>
      </c>
      <c r="DI1136" s="34"/>
      <c r="DJ1136" s="35"/>
      <c r="DK1136" s="16" t="s">
        <v>144</v>
      </c>
      <c r="DL1136" s="16"/>
      <c r="DN1136" s="36" t="e">
        <f t="shared" si="1310"/>
        <v>#VALUE!</v>
      </c>
    </row>
    <row r="1137" spans="2:118" ht="15.75" customHeight="1" x14ac:dyDescent="0.25">
      <c r="B1137" s="16">
        <v>301</v>
      </c>
      <c r="C1137" s="16" t="s">
        <v>146</v>
      </c>
      <c r="D1137" s="16" t="s">
        <v>778</v>
      </c>
      <c r="E1137" s="16">
        <v>-8.0654350000000008</v>
      </c>
      <c r="F1137" s="16">
        <v>-34.876792000000002</v>
      </c>
      <c r="G1137" s="16" t="s">
        <v>160</v>
      </c>
      <c r="H1137" s="17" t="s">
        <v>136</v>
      </c>
      <c r="I1137" s="16" t="s">
        <v>135</v>
      </c>
      <c r="J1137" s="17" t="s">
        <v>137</v>
      </c>
      <c r="K1137" s="18">
        <v>90</v>
      </c>
      <c r="L1137" s="17" t="s">
        <v>138</v>
      </c>
      <c r="M1137" s="17">
        <v>0</v>
      </c>
      <c r="N1137" s="16">
        <f t="shared" si="1301"/>
        <v>360</v>
      </c>
      <c r="O1137" s="17">
        <v>1</v>
      </c>
      <c r="P1137" s="17"/>
      <c r="Q1137" s="17">
        <v>11</v>
      </c>
      <c r="R1137" s="16"/>
      <c r="S1137" s="16"/>
      <c r="T1137" s="16">
        <v>0</v>
      </c>
      <c r="U1137" s="17">
        <v>0</v>
      </c>
      <c r="V1137" s="17">
        <v>0</v>
      </c>
      <c r="W1137" s="17"/>
      <c r="X1137" s="17"/>
      <c r="Y1137" s="17">
        <v>0</v>
      </c>
      <c r="Z1137" s="17">
        <v>0</v>
      </c>
      <c r="AA1137" s="17" t="s">
        <v>150</v>
      </c>
      <c r="AB1137" s="17" t="s">
        <v>140</v>
      </c>
      <c r="AC1137" s="17">
        <v>40.1</v>
      </c>
      <c r="AD1137" s="17">
        <v>7.51</v>
      </c>
      <c r="AE1137" s="16">
        <v>2</v>
      </c>
      <c r="AF1137" s="17">
        <v>1.68</v>
      </c>
      <c r="AG1137" s="17">
        <v>2.66</v>
      </c>
      <c r="AH1137" s="17">
        <f t="shared" si="1283"/>
        <v>0.9800000000000002</v>
      </c>
      <c r="AI1137" s="17" t="s">
        <v>136</v>
      </c>
      <c r="AJ1137" s="17" t="s">
        <v>136</v>
      </c>
      <c r="AK1137" s="17" t="s">
        <v>141</v>
      </c>
      <c r="AL1137" s="17">
        <f t="shared" si="1302"/>
        <v>8</v>
      </c>
      <c r="AM1137" s="17">
        <v>0</v>
      </c>
      <c r="AN1137" s="17"/>
      <c r="AO1137" s="17">
        <v>0</v>
      </c>
      <c r="AP1137" s="17">
        <v>0</v>
      </c>
      <c r="AQ1137" s="17">
        <v>0</v>
      </c>
      <c r="AR1137" s="17" t="s">
        <v>136</v>
      </c>
      <c r="AS1137" s="19">
        <f t="shared" si="1233"/>
        <v>0</v>
      </c>
      <c r="AT1137" s="19"/>
      <c r="AU1137" s="19">
        <f>VLOOKUP(G1137,ABNT5101!$I$3:$J$9,2)</f>
        <v>10</v>
      </c>
      <c r="AV1137" s="19">
        <f>VLOOKUP(G1137,ABNT5101!$I$3:$M$9,5)</f>
        <v>0.18</v>
      </c>
      <c r="AW1137" s="17" t="str">
        <f>_xlfn.XLOOKUP(G1137,ABNT5101!I:I,ABNT5101!L:L)</f>
        <v>-</v>
      </c>
      <c r="AX1137" s="17">
        <f>_xlfn.XLOOKUP(G1137,ABNT5101!$I:$I,ABNT5101!M:M)</f>
        <v>0.18</v>
      </c>
      <c r="AY1137" s="17" t="str">
        <f>_xlfn.XLOOKUP(G1137,ABNT5101!$I:$I,ABNT5101!N:N)</f>
        <v>-</v>
      </c>
      <c r="AZ1137" s="17">
        <f>_xlfn.XLOOKUP(G1137,ABNT5101!$I:$I,ABNT5101!O:O)</f>
        <v>16</v>
      </c>
      <c r="BA1137" s="20" t="str">
        <f t="shared" si="1234"/>
        <v>ATENDE</v>
      </c>
      <c r="BB1137" s="21">
        <f t="shared" ref="BB1137:BC1137" si="1378">BE1137/AU1137-1</f>
        <v>0.15799999999999992</v>
      </c>
      <c r="BC1137" s="21">
        <f t="shared" si="1378"/>
        <v>0.94444444444444442</v>
      </c>
      <c r="BD1137" s="21" t="str">
        <f t="shared" si="1236"/>
        <v>-</v>
      </c>
      <c r="BE1137" s="22">
        <v>11.58</v>
      </c>
      <c r="BF1137" s="22">
        <v>0.35</v>
      </c>
      <c r="BG1137" s="22"/>
      <c r="BH1137" s="22"/>
      <c r="BI1137" s="23"/>
      <c r="BJ1137" s="22"/>
      <c r="BK1137" s="20" t="str">
        <f t="shared" si="1237"/>
        <v>ATENDE</v>
      </c>
      <c r="BL1137" s="20" t="str">
        <f t="shared" si="1238"/>
        <v>ATENDE</v>
      </c>
      <c r="BM1137" s="20" t="str">
        <f t="shared" si="1239"/>
        <v>ATENDE</v>
      </c>
      <c r="BN1137" s="20" t="str">
        <f t="shared" si="1240"/>
        <v>ATENDE</v>
      </c>
      <c r="BO1137" s="24" t="str">
        <f t="shared" si="1241"/>
        <v>C4</v>
      </c>
      <c r="BP1137" s="24" t="str">
        <f t="shared" si="1368"/>
        <v>P6</v>
      </c>
      <c r="BQ1137" s="25">
        <f t="shared" si="1060"/>
        <v>1.0966666666666667</v>
      </c>
      <c r="BR1137" s="22">
        <v>6.29</v>
      </c>
      <c r="BS1137" s="22">
        <v>1.18</v>
      </c>
      <c r="BT1137" s="24">
        <f>IF(BP1137="-","-",_xlfn.XLOOKUP(BP1137,ABNT5101!$B$4:$B$9,ABNT5101!$C$4:$C$9))</f>
        <v>3</v>
      </c>
      <c r="BU1137" s="24">
        <f>IF(BP1137="-","-",_xlfn.XLOOKUP(BP1137,ABNT5101!$B$4:$B$9,ABNT5101!$D$4:$D$9))</f>
        <v>0.6</v>
      </c>
      <c r="BV1137" s="20" t="str">
        <f t="shared" si="1242"/>
        <v>ATENDE</v>
      </c>
      <c r="BW1137" s="20" t="str">
        <f t="shared" si="1061"/>
        <v>ATENDE</v>
      </c>
      <c r="BX1137" s="20" t="str">
        <f t="shared" si="1243"/>
        <v>ATENDE</v>
      </c>
      <c r="BY1137" s="24" t="str">
        <f t="shared" si="1364"/>
        <v>P6</v>
      </c>
      <c r="BZ1137" s="25">
        <f t="shared" si="1244"/>
        <v>1.0966666666666667</v>
      </c>
      <c r="CA1137" s="24">
        <v>6.29</v>
      </c>
      <c r="CB1137" s="24">
        <v>1.18</v>
      </c>
      <c r="CC1137" s="20">
        <f>IF(BY1137="-","-",_xlfn.XLOOKUP(BY1137,ABNT5101!$B$4:$B$9,ABNT5101!$C$4:$C$9))</f>
        <v>3</v>
      </c>
      <c r="CD1137" s="24">
        <f>IF(BY1137="-","-",_xlfn.XLOOKUP(BY1137,ABNT5101!$B$4:$B$9,ABNT5101!$D$4:$D$9))</f>
        <v>0.6</v>
      </c>
      <c r="CE1137" s="20" t="str">
        <f t="shared" si="1245"/>
        <v>ATENDE</v>
      </c>
      <c r="CF1137" s="20" t="str">
        <f t="shared" si="1246"/>
        <v>ATENDE</v>
      </c>
      <c r="CG1137" s="20" t="str">
        <f t="shared" si="1359"/>
        <v>ATENDE</v>
      </c>
      <c r="CH1137" s="26" t="str">
        <f>_xlfn.XLOOKUP(CI1137,'Banco de dados'!$B:$B,'Banco de dados'!$D:$D)</f>
        <v>SX LIGHTING</v>
      </c>
      <c r="CI1137" s="27" t="str">
        <f>'Banco de dados'!B54</f>
        <v>SX-INEVO030HF</v>
      </c>
      <c r="CJ1137" s="26" t="str">
        <f>_xlfn.XLOOKUP(CI1137,'Banco de dados'!$B:$B,'Banco de dados'!$E:$E)</f>
        <v>SXINEVO030K50L12CZF7PHF</v>
      </c>
      <c r="CK1137" s="26"/>
      <c r="CL1137" s="26" t="e">
        <f>IF(CK1137="-","-",_xlfn.XLOOKUP(CK1137,'Banco de dados'!$B:$B,'Banco de dados'!$E:$E))</f>
        <v>#N/A</v>
      </c>
      <c r="CM1137" s="28">
        <f t="shared" si="1305"/>
        <v>2</v>
      </c>
      <c r="CN1137" s="26">
        <f>_xlfn.XLOOKUP(CI1137,'Banco de dados'!$B:$B,'Banco de dados'!$H:$H)</f>
        <v>31</v>
      </c>
      <c r="CO1137" s="26" t="e">
        <f t="array" aca="1" ref="CO1137" ca="1">_xludf.XLOOKUP(CK1137,'Banco de dados'!$B:$B,'Banco de dados'!$H:$H)</f>
        <v>#NAME?</v>
      </c>
      <c r="CP1137" s="51" t="e">
        <f t="array" aca="1" ref="CP1137" ca="1">_xludf.XLOOKUP(CI1137,'Banco de dados'!$B:$B,'Banco de dados'!$F:$F)</f>
        <v>#NAME?</v>
      </c>
      <c r="CQ1137" s="26" t="e">
        <f t="array" aca="1" ref="CQ1137" ca="1">_xludf.XLOOKUP(CK1137,'Banco de dados'!$B:$B,'Banco de dados'!$F:$F)</f>
        <v>#NAME?</v>
      </c>
      <c r="CR1137" s="27">
        <v>0</v>
      </c>
      <c r="CS1137" s="27"/>
      <c r="CT1137" s="26" t="str">
        <f>IF(AG1137=0.5,"Suporte",IF(AND(AG1137&gt;='Braços de IP'!$B$9,AG1137&lt;='Braços de IP'!$D$9),'Braços de IP'!$E$9,IF(AND(AG1137&gt;='Braços de IP'!$B$10,AG1137&lt;='Braços de IP'!$D$10),'Braços de IP'!$E$10,IF(AND(AG1137&gt;='Braços de IP'!$B$11,AG1137&lt;='Braços de IP'!$D$11),'Braços de IP'!$E$11,IF(AND(AG1137&gt;='Braços de IP'!$B$12,AG1137&lt;='Braços de IP'!$D$12),'Braços de IP'!$E$12,IF(AND(AG1137&gt;='Braços de IP'!$B$13,AG1137&lt;='Braços de IP'!$D$13),'Braços de IP'!$E$13,IF(AND(AG1137&gt;='Braços de IP'!$B$14,AG1137&lt;='Braços de IP'!$D$14),'Braços de IP'!$E$14,"ERRO")))))))</f>
        <v>Longo I</v>
      </c>
      <c r="CU1137" s="27"/>
      <c r="CV1137" s="26" t="str">
        <f>IF($CU1137="","",VLOOKUP($CU1137,'Braços de IP'!$E$9:$I$15,2,0))</f>
        <v/>
      </c>
      <c r="CW1137" s="29" t="str">
        <f>IF($CU1137="","",VLOOKUP($CU1137,'Braços de IP'!$E$9:$I$15,5,0))</f>
        <v/>
      </c>
      <c r="CX1137" s="26"/>
      <c r="CY1137" s="26"/>
      <c r="CZ1137" s="26"/>
      <c r="DA1137" s="26"/>
      <c r="DB1137" s="26"/>
      <c r="DC1137" s="26"/>
      <c r="DD1137" s="30">
        <f t="shared" si="1306"/>
        <v>31</v>
      </c>
      <c r="DE1137" s="31">
        <f t="shared" si="1307"/>
        <v>90</v>
      </c>
      <c r="DF1137" s="30">
        <f t="shared" si="1308"/>
        <v>242</v>
      </c>
      <c r="DG1137" s="32">
        <f t="shared" si="1309"/>
        <v>0.65555555555555556</v>
      </c>
      <c r="DH1137" s="33" t="s">
        <v>143</v>
      </c>
      <c r="DI1137" s="34"/>
      <c r="DJ1137" s="35"/>
      <c r="DK1137" s="16" t="s">
        <v>144</v>
      </c>
      <c r="DL1137" s="16"/>
      <c r="DN1137" s="36" t="e">
        <f t="shared" si="1310"/>
        <v>#VALUE!</v>
      </c>
    </row>
    <row r="1138" spans="2:118" ht="15.75" customHeight="1" x14ac:dyDescent="0.25">
      <c r="B1138" s="16">
        <v>301</v>
      </c>
      <c r="C1138" s="16" t="s">
        <v>146</v>
      </c>
      <c r="D1138" s="16" t="s">
        <v>778</v>
      </c>
      <c r="E1138" s="16">
        <v>-8.0654350000000008</v>
      </c>
      <c r="F1138" s="16">
        <v>-34.876792000000002</v>
      </c>
      <c r="G1138" s="16" t="s">
        <v>160</v>
      </c>
      <c r="H1138" s="17" t="s">
        <v>136</v>
      </c>
      <c r="I1138" s="16" t="s">
        <v>135</v>
      </c>
      <c r="J1138" s="17" t="s">
        <v>137</v>
      </c>
      <c r="K1138" s="18">
        <v>90</v>
      </c>
      <c r="L1138" s="17" t="s">
        <v>138</v>
      </c>
      <c r="M1138" s="17">
        <v>0</v>
      </c>
      <c r="N1138" s="16">
        <f t="shared" si="1301"/>
        <v>360</v>
      </c>
      <c r="O1138" s="17">
        <v>1</v>
      </c>
      <c r="P1138" s="17"/>
      <c r="Q1138" s="17">
        <v>11</v>
      </c>
      <c r="R1138" s="16"/>
      <c r="S1138" s="16"/>
      <c r="T1138" s="16">
        <v>0</v>
      </c>
      <c r="U1138" s="17">
        <v>0</v>
      </c>
      <c r="V1138" s="17">
        <v>0</v>
      </c>
      <c r="W1138" s="17"/>
      <c r="X1138" s="17"/>
      <c r="Y1138" s="17">
        <v>0</v>
      </c>
      <c r="Z1138" s="17">
        <v>0</v>
      </c>
      <c r="AA1138" s="17" t="s">
        <v>150</v>
      </c>
      <c r="AB1138" s="17" t="s">
        <v>140</v>
      </c>
      <c r="AC1138" s="17">
        <v>40.1</v>
      </c>
      <c r="AD1138" s="17">
        <v>7.51</v>
      </c>
      <c r="AE1138" s="16">
        <v>2</v>
      </c>
      <c r="AF1138" s="17">
        <v>1.68</v>
      </c>
      <c r="AG1138" s="17">
        <v>2.66</v>
      </c>
      <c r="AH1138" s="17">
        <f t="shared" si="1283"/>
        <v>0.9800000000000002</v>
      </c>
      <c r="AI1138" s="17" t="s">
        <v>136</v>
      </c>
      <c r="AJ1138" s="17" t="s">
        <v>136</v>
      </c>
      <c r="AK1138" s="17" t="s">
        <v>141</v>
      </c>
      <c r="AL1138" s="17">
        <f t="shared" si="1302"/>
        <v>8</v>
      </c>
      <c r="AM1138" s="17">
        <v>0</v>
      </c>
      <c r="AN1138" s="17"/>
      <c r="AO1138" s="17">
        <v>0</v>
      </c>
      <c r="AP1138" s="17">
        <v>0</v>
      </c>
      <c r="AQ1138" s="17">
        <v>0</v>
      </c>
      <c r="AR1138" s="17" t="s">
        <v>136</v>
      </c>
      <c r="AS1138" s="19">
        <f t="shared" si="1233"/>
        <v>0</v>
      </c>
      <c r="AT1138" s="19"/>
      <c r="AU1138" s="19">
        <f>VLOOKUP(G1138,ABNT5101!$I$3:$J$9,2)</f>
        <v>10</v>
      </c>
      <c r="AV1138" s="19">
        <f>VLOOKUP(G1138,ABNT5101!$I$3:$M$9,5)</f>
        <v>0.18</v>
      </c>
      <c r="AW1138" s="17" t="str">
        <f>_xlfn.XLOOKUP(G1138,ABNT5101!I:I,ABNT5101!L:L)</f>
        <v>-</v>
      </c>
      <c r="AX1138" s="17">
        <f>_xlfn.XLOOKUP(G1138,ABNT5101!$I:$I,ABNT5101!M:M)</f>
        <v>0.18</v>
      </c>
      <c r="AY1138" s="17" t="str">
        <f>_xlfn.XLOOKUP(G1138,ABNT5101!$I:$I,ABNT5101!N:N)</f>
        <v>-</v>
      </c>
      <c r="AZ1138" s="17">
        <f>_xlfn.XLOOKUP(G1138,ABNT5101!$I:$I,ABNT5101!O:O)</f>
        <v>16</v>
      </c>
      <c r="BA1138" s="20" t="str">
        <f t="shared" si="1234"/>
        <v>ATENDE</v>
      </c>
      <c r="BB1138" s="21">
        <f t="shared" ref="BB1138:BC1138" si="1379">BE1138/AU1138-1</f>
        <v>0.13700000000000001</v>
      </c>
      <c r="BC1138" s="21">
        <f t="shared" si="1379"/>
        <v>1.3888888888888888</v>
      </c>
      <c r="BD1138" s="21" t="str">
        <f t="shared" si="1236"/>
        <v>-</v>
      </c>
      <c r="BE1138" s="22">
        <v>11.37</v>
      </c>
      <c r="BF1138" s="22">
        <v>0.43</v>
      </c>
      <c r="BG1138" s="22"/>
      <c r="BH1138" s="22"/>
      <c r="BI1138" s="23"/>
      <c r="BJ1138" s="22"/>
      <c r="BK1138" s="20" t="str">
        <f t="shared" si="1237"/>
        <v>ATENDE</v>
      </c>
      <c r="BL1138" s="20" t="str">
        <f t="shared" si="1238"/>
        <v>ATENDE</v>
      </c>
      <c r="BM1138" s="20" t="str">
        <f t="shared" si="1239"/>
        <v>ATENDE</v>
      </c>
      <c r="BN1138" s="20" t="str">
        <f t="shared" si="1240"/>
        <v>ATENDE</v>
      </c>
      <c r="BO1138" s="24" t="str">
        <f t="shared" si="1241"/>
        <v>C4</v>
      </c>
      <c r="BP1138" s="24" t="str">
        <f t="shared" si="1368"/>
        <v>P6</v>
      </c>
      <c r="BQ1138" s="25">
        <f t="shared" si="1060"/>
        <v>1.1866666666666665</v>
      </c>
      <c r="BR1138" s="22">
        <v>6.56</v>
      </c>
      <c r="BS1138" s="22">
        <v>2.41</v>
      </c>
      <c r="BT1138" s="24">
        <f>IF(BP1138="-","-",_xlfn.XLOOKUP(BP1138,ABNT5101!$B$4:$B$9,ABNT5101!$C$4:$C$9))</f>
        <v>3</v>
      </c>
      <c r="BU1138" s="24">
        <f>IF(BP1138="-","-",_xlfn.XLOOKUP(BP1138,ABNT5101!$B$4:$B$9,ABNT5101!$D$4:$D$9))</f>
        <v>0.6</v>
      </c>
      <c r="BV1138" s="20" t="str">
        <f t="shared" si="1242"/>
        <v>ATENDE</v>
      </c>
      <c r="BW1138" s="20" t="str">
        <f t="shared" si="1061"/>
        <v>ATENDE</v>
      </c>
      <c r="BX1138" s="20" t="str">
        <f t="shared" si="1243"/>
        <v>ATENDE</v>
      </c>
      <c r="BY1138" s="24" t="str">
        <f t="shared" si="1364"/>
        <v>P6</v>
      </c>
      <c r="BZ1138" s="25">
        <f t="shared" si="1244"/>
        <v>1.1866666666666665</v>
      </c>
      <c r="CA1138" s="24">
        <v>6.56</v>
      </c>
      <c r="CB1138" s="24">
        <v>2.41</v>
      </c>
      <c r="CC1138" s="20">
        <f>IF(BY1138="-","-",_xlfn.XLOOKUP(BY1138,ABNT5101!$B$4:$B$9,ABNT5101!$C$4:$C$9))</f>
        <v>3</v>
      </c>
      <c r="CD1138" s="24">
        <f>IF(BY1138="-","-",_xlfn.XLOOKUP(BY1138,ABNT5101!$B$4:$B$9,ABNT5101!$D$4:$D$9))</f>
        <v>0.6</v>
      </c>
      <c r="CE1138" s="20" t="str">
        <f t="shared" si="1245"/>
        <v>ATENDE</v>
      </c>
      <c r="CF1138" s="20" t="str">
        <f t="shared" si="1246"/>
        <v>ATENDE</v>
      </c>
      <c r="CG1138" s="20" t="str">
        <f t="shared" si="1359"/>
        <v>ATENDE</v>
      </c>
      <c r="CH1138" s="26" t="str">
        <f>_xlfn.XLOOKUP(CI1138,'Banco de dados'!$B:$B,'Banco de dados'!$D:$D)</f>
        <v>TECNOWATT</v>
      </c>
      <c r="CI1138" s="27" t="str">
        <f>'Banco de dados'!B65</f>
        <v xml:space="preserve">SIGSAGPTLRRSSNDL_30W_38IBBRS
</v>
      </c>
      <c r="CJ1138" s="26" t="str">
        <f>_xlfn.XLOOKUP(CI1138,'Banco de dados'!$B:$B,'Banco de dados'!$E:$E)</f>
        <v>SIGSAGPTLRRSSNDL_30W_38IBBRS
1-10C1MUN6.5</v>
      </c>
      <c r="CK1138" s="26"/>
      <c r="CL1138" s="26" t="e">
        <f>IF(CK1138="-","-",_xlfn.XLOOKUP(CK1138,'Banco de dados'!$B:$B,'Banco de dados'!$E:$E))</f>
        <v>#N/A</v>
      </c>
      <c r="CM1138" s="28">
        <f t="shared" si="1305"/>
        <v>2</v>
      </c>
      <c r="CN1138" s="26">
        <f>_xlfn.XLOOKUP(CI1138,'Banco de dados'!$B:$B,'Banco de dados'!$H:$H)</f>
        <v>30</v>
      </c>
      <c r="CO1138" s="26" t="e">
        <f t="array" aca="1" ref="CO1138" ca="1">_xludf.XLOOKUP(CK1138,'Banco de dados'!$B:$B,'Banco de dados'!$H:$H)</f>
        <v>#NAME?</v>
      </c>
      <c r="CP1138" s="51" t="e">
        <f t="array" aca="1" ref="CP1138" ca="1">_xludf.XLOOKUP(CI1138,'Banco de dados'!$B:$B,'Banco de dados'!$F:$F)</f>
        <v>#NAME?</v>
      </c>
      <c r="CQ1138" s="26" t="e">
        <f t="array" aca="1" ref="CQ1138" ca="1">_xludf.XLOOKUP(CK1138,'Banco de dados'!$B:$B,'Banco de dados'!$F:$F)</f>
        <v>#NAME?</v>
      </c>
      <c r="CR1138" s="27">
        <v>0</v>
      </c>
      <c r="CS1138" s="27"/>
      <c r="CT1138" s="26" t="str">
        <f>IF(AG1138=0.5,"Suporte",IF(AND(AG1138&gt;='Braços de IP'!$B$9,AG1138&lt;='Braços de IP'!$D$9),'Braços de IP'!$E$9,IF(AND(AG1138&gt;='Braços de IP'!$B$10,AG1138&lt;='Braços de IP'!$D$10),'Braços de IP'!$E$10,IF(AND(AG1138&gt;='Braços de IP'!$B$11,AG1138&lt;='Braços de IP'!$D$11),'Braços de IP'!$E$11,IF(AND(AG1138&gt;='Braços de IP'!$B$12,AG1138&lt;='Braços de IP'!$D$12),'Braços de IP'!$E$12,IF(AND(AG1138&gt;='Braços de IP'!$B$13,AG1138&lt;='Braços de IP'!$D$13),'Braços de IP'!$E$13,IF(AND(AG1138&gt;='Braços de IP'!$B$14,AG1138&lt;='Braços de IP'!$D$14),'Braços de IP'!$E$14,"ERRO")))))))</f>
        <v>Longo I</v>
      </c>
      <c r="CU1138" s="27"/>
      <c r="CV1138" s="26" t="str">
        <f>IF($CU1138="","",VLOOKUP($CU1138,'Braços de IP'!$E$9:$I$15,2,0))</f>
        <v/>
      </c>
      <c r="CW1138" s="29" t="str">
        <f>IF($CU1138="","",VLOOKUP($CU1138,'Braços de IP'!$E$9:$I$15,5,0))</f>
        <v/>
      </c>
      <c r="CX1138" s="26"/>
      <c r="CY1138" s="26"/>
      <c r="CZ1138" s="26"/>
      <c r="DA1138" s="26"/>
      <c r="DB1138" s="26"/>
      <c r="DC1138" s="26"/>
      <c r="DD1138" s="30">
        <f t="shared" si="1306"/>
        <v>30</v>
      </c>
      <c r="DE1138" s="31">
        <f t="shared" si="1307"/>
        <v>90</v>
      </c>
      <c r="DF1138" s="30">
        <f t="shared" si="1308"/>
        <v>240</v>
      </c>
      <c r="DG1138" s="32">
        <f t="shared" si="1309"/>
        <v>0.66666666666666674</v>
      </c>
      <c r="DH1138" s="33" t="s">
        <v>143</v>
      </c>
      <c r="DI1138" s="34"/>
      <c r="DJ1138" s="35"/>
      <c r="DK1138" s="16" t="s">
        <v>144</v>
      </c>
      <c r="DL1138" s="16"/>
      <c r="DN1138" s="36" t="e">
        <f t="shared" si="1310"/>
        <v>#VALUE!</v>
      </c>
    </row>
    <row r="1139" spans="2:118" ht="15.75" customHeight="1" x14ac:dyDescent="0.25">
      <c r="B1139" s="16">
        <v>302</v>
      </c>
      <c r="C1139" s="16" t="s">
        <v>133</v>
      </c>
      <c r="D1139" s="16" t="s">
        <v>779</v>
      </c>
      <c r="E1139" s="16">
        <v>-8.0618420000000004</v>
      </c>
      <c r="F1139" s="16">
        <v>-34.875991999999997</v>
      </c>
      <c r="G1139" s="16" t="s">
        <v>157</v>
      </c>
      <c r="H1139" s="17" t="s">
        <v>136</v>
      </c>
      <c r="I1139" s="16" t="s">
        <v>135</v>
      </c>
      <c r="J1139" s="17" t="s">
        <v>181</v>
      </c>
      <c r="K1139" s="18">
        <v>60</v>
      </c>
      <c r="L1139" s="17" t="s">
        <v>138</v>
      </c>
      <c r="M1139" s="17">
        <v>0</v>
      </c>
      <c r="N1139" s="16">
        <f t="shared" si="1301"/>
        <v>240</v>
      </c>
      <c r="O1139" s="17">
        <v>1</v>
      </c>
      <c r="P1139" s="17">
        <v>3</v>
      </c>
      <c r="Q1139" s="17">
        <v>10</v>
      </c>
      <c r="R1139" s="16"/>
      <c r="S1139" s="16"/>
      <c r="T1139" s="16" t="s">
        <v>136</v>
      </c>
      <c r="U1139" s="17">
        <v>3</v>
      </c>
      <c r="V1139" s="17">
        <v>0</v>
      </c>
      <c r="W1139" s="17" t="s">
        <v>136</v>
      </c>
      <c r="X1139" s="17" t="s">
        <v>136</v>
      </c>
      <c r="Y1139" s="17">
        <v>0</v>
      </c>
      <c r="Z1139" s="17">
        <v>0</v>
      </c>
      <c r="AA1139" s="17" t="s">
        <v>150</v>
      </c>
      <c r="AB1139" s="17" t="s">
        <v>169</v>
      </c>
      <c r="AC1139" s="17"/>
      <c r="AD1139" s="17">
        <v>4.2300000000000004</v>
      </c>
      <c r="AE1139" s="16">
        <v>2</v>
      </c>
      <c r="AF1139" s="17">
        <v>2.74</v>
      </c>
      <c r="AG1139" s="17">
        <v>0</v>
      </c>
      <c r="AH1139" s="17">
        <f t="shared" si="1283"/>
        <v>-2.74</v>
      </c>
      <c r="AI1139" s="17" t="s">
        <v>136</v>
      </c>
      <c r="AJ1139" s="17" t="s">
        <v>136</v>
      </c>
      <c r="AK1139" s="17" t="s">
        <v>141</v>
      </c>
      <c r="AL1139" s="17">
        <f t="shared" si="1302"/>
        <v>8</v>
      </c>
      <c r="AM1139" s="17">
        <v>0</v>
      </c>
      <c r="AN1139" s="17"/>
      <c r="AO1139" s="17">
        <v>0</v>
      </c>
      <c r="AP1139" s="17">
        <v>0</v>
      </c>
      <c r="AQ1139" s="17">
        <v>0</v>
      </c>
      <c r="AR1139" s="17" t="s">
        <v>136</v>
      </c>
      <c r="AS1139" s="19">
        <f t="shared" si="1233"/>
        <v>0</v>
      </c>
      <c r="AT1139" s="19"/>
      <c r="AU1139" s="19">
        <f>VLOOKUP(G1139,ABNT5101!$I$3:$J$9,2)</f>
        <v>7.5</v>
      </c>
      <c r="AV1139" s="19">
        <f>VLOOKUP(G1139,ABNT5101!$I$3:$M$9,5)</f>
        <v>0.18</v>
      </c>
      <c r="AW1139" s="17" t="str">
        <f>_xlfn.XLOOKUP(G1139,ABNT5101!I:I,ABNT5101!L:L)</f>
        <v>-</v>
      </c>
      <c r="AX1139" s="17">
        <f>_xlfn.XLOOKUP(G1139,ABNT5101!$I:$I,ABNT5101!M:M)</f>
        <v>0.18</v>
      </c>
      <c r="AY1139" s="17" t="str">
        <f>_xlfn.XLOOKUP(G1139,ABNT5101!$I:$I,ABNT5101!N:N)</f>
        <v>-</v>
      </c>
      <c r="AZ1139" s="17">
        <f>_xlfn.XLOOKUP(G1139,ABNT5101!$I:$I,ABNT5101!O:O)</f>
        <v>16</v>
      </c>
      <c r="BA1139" s="20" t="str">
        <f t="shared" si="1234"/>
        <v>ATENDE</v>
      </c>
      <c r="BB1139" s="21">
        <f t="shared" ref="BB1139:BC1139" si="1380">BE1139/AU1139-1</f>
        <v>3.8666666666666627E-2</v>
      </c>
      <c r="BC1139" s="21">
        <f t="shared" si="1380"/>
        <v>1.3333333333333335</v>
      </c>
      <c r="BD1139" s="21" t="str">
        <f t="shared" si="1236"/>
        <v>-</v>
      </c>
      <c r="BE1139" s="22">
        <v>7.79</v>
      </c>
      <c r="BF1139" s="22">
        <v>0.42</v>
      </c>
      <c r="BG1139" s="22"/>
      <c r="BH1139" s="22"/>
      <c r="BI1139" s="23"/>
      <c r="BJ1139" s="22"/>
      <c r="BK1139" s="20" t="str">
        <f t="shared" si="1237"/>
        <v>ATENDE</v>
      </c>
      <c r="BL1139" s="20" t="str">
        <f t="shared" si="1238"/>
        <v>ATENDE</v>
      </c>
      <c r="BM1139" s="20" t="str">
        <f t="shared" si="1239"/>
        <v>ATENDE</v>
      </c>
      <c r="BN1139" s="20" t="str">
        <f t="shared" si="1240"/>
        <v>ATENDE</v>
      </c>
      <c r="BO1139" s="24" t="str">
        <f t="shared" si="1241"/>
        <v>C5</v>
      </c>
      <c r="BP1139" s="24" t="str">
        <f t="shared" si="1368"/>
        <v>P6</v>
      </c>
      <c r="BQ1139" s="25">
        <f t="shared" ref="BQ1139:BQ1393" si="1381">IF(BR1139="-","-",BR1139/BT1139-1)</f>
        <v>4.72</v>
      </c>
      <c r="BR1139" s="22">
        <v>17.16</v>
      </c>
      <c r="BS1139" s="22">
        <v>4.4000000000000004</v>
      </c>
      <c r="BT1139" s="24">
        <f>IF(BP1139="-","-",_xlfn.XLOOKUP(BP1139,ABNT5101!$B$4:$B$9,ABNT5101!$C$4:$C$9))</f>
        <v>3</v>
      </c>
      <c r="BU1139" s="24">
        <f>IF(BP1139="-","-",_xlfn.XLOOKUP(BP1139,ABNT5101!$B$4:$B$9,ABNT5101!$D$4:$D$9))</f>
        <v>0.6</v>
      </c>
      <c r="BV1139" s="20" t="str">
        <f t="shared" si="1242"/>
        <v>ATENDE</v>
      </c>
      <c r="BW1139" s="20" t="str">
        <f t="shared" ref="BW1139:BW1393" si="1382">IF(BP1139="-","-",IF(BR1139&gt;=BT1139,"ATENDE",IF(BR1139&gt;=(BT1139*0.99),"ATENDIMENTO LIMIAR","NÃO ATENDE")))</f>
        <v>ATENDE</v>
      </c>
      <c r="BX1139" s="20" t="str">
        <f t="shared" si="1243"/>
        <v>ATENDE</v>
      </c>
      <c r="BY1139" s="24" t="str">
        <f t="shared" si="1364"/>
        <v>P6</v>
      </c>
      <c r="BZ1139" s="25">
        <f t="shared" si="1244"/>
        <v>4.72</v>
      </c>
      <c r="CA1139" s="24">
        <v>17.16</v>
      </c>
      <c r="CB1139" s="24">
        <v>4.4000000000000004</v>
      </c>
      <c r="CC1139" s="20">
        <f>IF(BY1139="-","-",_xlfn.XLOOKUP(BY1139,ABNT5101!$B$4:$B$9,ABNT5101!$C$4:$C$9))</f>
        <v>3</v>
      </c>
      <c r="CD1139" s="24">
        <f>IF(BY1139="-","-",_xlfn.XLOOKUP(BY1139,ABNT5101!$B$4:$B$9,ABNT5101!$D$4:$D$9))</f>
        <v>0.6</v>
      </c>
      <c r="CE1139" s="20" t="str">
        <f t="shared" si="1245"/>
        <v>ATENDE</v>
      </c>
      <c r="CF1139" s="20" t="str">
        <f t="shared" si="1246"/>
        <v>ATENDE</v>
      </c>
      <c r="CG1139" s="20" t="str">
        <f t="shared" si="1359"/>
        <v>ATENDE</v>
      </c>
      <c r="CH1139" s="26" t="str">
        <f>_xlfn.XLOOKUP(CI1139,'Banco de dados'!$B:$B,'Banco de dados'!$D:$D)</f>
        <v>LEDSTAR</v>
      </c>
      <c r="CI1139" s="47" t="str">
        <f>'Banco de dados'!B5</f>
        <v xml:space="preserve"> SL VT 9.1 28W</v>
      </c>
      <c r="CJ1139" s="26" t="str">
        <f>_xlfn.XLOOKUP(CI1139,'Banco de dados'!$B:$B,'Banco de dados'!$E:$E)</f>
        <v>LUM LED SL VT 9.1 28W</v>
      </c>
      <c r="CK1139" s="26"/>
      <c r="CL1139" s="26" t="e">
        <f>IF(CK1139="-","-",_xlfn.XLOOKUP(CK1139,'Banco de dados'!$B:$B,'Banco de dados'!$E:$E))</f>
        <v>#N/A</v>
      </c>
      <c r="CM1139" s="28">
        <f t="shared" si="1305"/>
        <v>2</v>
      </c>
      <c r="CN1139" s="26">
        <f>_xlfn.XLOOKUP(CI1139,'Banco de dados'!$B:$B,'Banco de dados'!$H:$H)</f>
        <v>28</v>
      </c>
      <c r="CO1139" s="26" t="e">
        <f t="array" aca="1" ref="CO1139" ca="1">_xludf.XLOOKUP(CK1139,'Banco de dados'!$B:$B,'Banco de dados'!$H:$H)</f>
        <v>#NAME?</v>
      </c>
      <c r="CP1139" s="51" t="e">
        <f t="array" aca="1" ref="CP1139" ca="1">_xludf.XLOOKUP(CI1139,'Banco de dados'!$B:$B,'Banco de dados'!$F:$F)</f>
        <v>#NAME?</v>
      </c>
      <c r="CQ1139" s="26" t="e">
        <f t="array" aca="1" ref="CQ1139" ca="1">_xludf.XLOOKUP(CK1139,'Banco de dados'!$B:$B,'Banco de dados'!$F:$F)</f>
        <v>#NAME?</v>
      </c>
      <c r="CR1139" s="27">
        <v>0</v>
      </c>
      <c r="CS1139" s="27">
        <v>2</v>
      </c>
      <c r="CT1139" s="26" t="str">
        <f>IF(AG1139=0.5,"Suporte",IF(AND(AG1139&gt;='Braços de IP'!$B$9,AG1139&lt;='Braços de IP'!$D$9),'Braços de IP'!$E$9,IF(AND(AG1139&gt;='Braços de IP'!$B$10,AG1139&lt;='Braços de IP'!$D$10),'Braços de IP'!$E$10,IF(AND(AG1139&gt;='Braços de IP'!$B$11,AG1139&lt;='Braços de IP'!$D$11),'Braços de IP'!$E$11,IF(AND(AG1139&gt;='Braços de IP'!$B$12,AG1139&lt;='Braços de IP'!$D$12),'Braços de IP'!$E$12,IF(AND(AG1139&gt;='Braços de IP'!$B$13,AG1139&lt;='Braços de IP'!$D$13),'Braços de IP'!$E$13,IF(AND(AG1139&gt;='Braços de IP'!$B$14,AG1139&lt;='Braços de IP'!$D$14),'Braços de IP'!$E$14,"ERRO")))))))</f>
        <v>ERRO</v>
      </c>
      <c r="CU1139" s="27"/>
      <c r="CV1139" s="26" t="str">
        <f>IF($CU1139="","",VLOOKUP($CU1139,'Braços de IP'!$E$9:$I$15,2,0))</f>
        <v/>
      </c>
      <c r="CW1139" s="29" t="str">
        <f>IF($CU1139="","",VLOOKUP($CU1139,'Braços de IP'!$E$9:$I$15,5,0))</f>
        <v/>
      </c>
      <c r="CX1139" s="26"/>
      <c r="CY1139" s="26"/>
      <c r="CZ1139" s="26"/>
      <c r="DA1139" s="26"/>
      <c r="DB1139" s="26"/>
      <c r="DC1139" s="26"/>
      <c r="DD1139" s="30">
        <f t="shared" si="1306"/>
        <v>28</v>
      </c>
      <c r="DE1139" s="31">
        <f t="shared" si="1307"/>
        <v>60</v>
      </c>
      <c r="DF1139" s="30">
        <f t="shared" si="1308"/>
        <v>176</v>
      </c>
      <c r="DG1139" s="32">
        <f t="shared" si="1309"/>
        <v>0.53333333333333333</v>
      </c>
      <c r="DH1139" s="33" t="s">
        <v>143</v>
      </c>
      <c r="DI1139" s="34"/>
      <c r="DJ1139" s="35"/>
      <c r="DK1139" s="16" t="s">
        <v>144</v>
      </c>
      <c r="DL1139" s="16"/>
      <c r="DN1139" s="36" t="e">
        <f t="shared" si="1310"/>
        <v>#VALUE!</v>
      </c>
    </row>
    <row r="1140" spans="2:118" ht="15.75" customHeight="1" x14ac:dyDescent="0.25">
      <c r="B1140" s="16">
        <v>302</v>
      </c>
      <c r="C1140" s="16" t="s">
        <v>133</v>
      </c>
      <c r="D1140" s="16" t="s">
        <v>779</v>
      </c>
      <c r="E1140" s="16">
        <v>-8.0618420000000004</v>
      </c>
      <c r="F1140" s="16">
        <v>-34.875991999999997</v>
      </c>
      <c r="G1140" s="16" t="s">
        <v>157</v>
      </c>
      <c r="H1140" s="17" t="s">
        <v>136</v>
      </c>
      <c r="I1140" s="16" t="s">
        <v>135</v>
      </c>
      <c r="J1140" s="17" t="s">
        <v>181</v>
      </c>
      <c r="K1140" s="18">
        <v>60</v>
      </c>
      <c r="L1140" s="17" t="s">
        <v>138</v>
      </c>
      <c r="M1140" s="17">
        <v>0</v>
      </c>
      <c r="N1140" s="16">
        <f t="shared" si="1301"/>
        <v>240</v>
      </c>
      <c r="O1140" s="17">
        <v>1</v>
      </c>
      <c r="P1140" s="17">
        <v>3</v>
      </c>
      <c r="Q1140" s="17">
        <v>10</v>
      </c>
      <c r="R1140" s="16"/>
      <c r="S1140" s="16"/>
      <c r="T1140" s="16" t="s">
        <v>136</v>
      </c>
      <c r="U1140" s="17">
        <v>3</v>
      </c>
      <c r="V1140" s="17">
        <v>0</v>
      </c>
      <c r="W1140" s="17" t="s">
        <v>136</v>
      </c>
      <c r="X1140" s="17" t="s">
        <v>136</v>
      </c>
      <c r="Y1140" s="17">
        <v>0</v>
      </c>
      <c r="Z1140" s="17">
        <v>0</v>
      </c>
      <c r="AA1140" s="17" t="s">
        <v>150</v>
      </c>
      <c r="AB1140" s="17" t="s">
        <v>169</v>
      </c>
      <c r="AC1140" s="17"/>
      <c r="AD1140" s="17">
        <v>4.2300000000000004</v>
      </c>
      <c r="AE1140" s="16">
        <v>2</v>
      </c>
      <c r="AF1140" s="17">
        <v>2.74</v>
      </c>
      <c r="AG1140" s="17">
        <v>0</v>
      </c>
      <c r="AH1140" s="17">
        <f t="shared" si="1283"/>
        <v>-2.74</v>
      </c>
      <c r="AI1140" s="17" t="s">
        <v>136</v>
      </c>
      <c r="AJ1140" s="17" t="s">
        <v>136</v>
      </c>
      <c r="AK1140" s="17" t="s">
        <v>141</v>
      </c>
      <c r="AL1140" s="17">
        <f t="shared" si="1302"/>
        <v>8</v>
      </c>
      <c r="AM1140" s="17">
        <v>0</v>
      </c>
      <c r="AN1140" s="17"/>
      <c r="AO1140" s="17">
        <v>0</v>
      </c>
      <c r="AP1140" s="17">
        <v>0</v>
      </c>
      <c r="AQ1140" s="17">
        <v>0</v>
      </c>
      <c r="AR1140" s="17" t="s">
        <v>136</v>
      </c>
      <c r="AS1140" s="19">
        <f t="shared" si="1233"/>
        <v>0</v>
      </c>
      <c r="AT1140" s="19"/>
      <c r="AU1140" s="19">
        <f>VLOOKUP(G1140,ABNT5101!$I$3:$J$9,2)</f>
        <v>7.5</v>
      </c>
      <c r="AV1140" s="19">
        <f>VLOOKUP(G1140,ABNT5101!$I$3:$M$9,5)</f>
        <v>0.18</v>
      </c>
      <c r="AW1140" s="17" t="str">
        <f>_xlfn.XLOOKUP(G1140,ABNT5101!I:I,ABNT5101!L:L)</f>
        <v>-</v>
      </c>
      <c r="AX1140" s="17">
        <f>_xlfn.XLOOKUP(G1140,ABNT5101!$I:$I,ABNT5101!M:M)</f>
        <v>0.18</v>
      </c>
      <c r="AY1140" s="17" t="str">
        <f>_xlfn.XLOOKUP(G1140,ABNT5101!$I:$I,ABNT5101!N:N)</f>
        <v>-</v>
      </c>
      <c r="AZ1140" s="17">
        <f>_xlfn.XLOOKUP(G1140,ABNT5101!$I:$I,ABNT5101!O:O)</f>
        <v>16</v>
      </c>
      <c r="BA1140" s="20" t="str">
        <f t="shared" si="1234"/>
        <v>ATENDE</v>
      </c>
      <c r="BB1140" s="21">
        <f t="shared" ref="BB1140:BC1140" si="1383">BE1140/AU1140-1</f>
        <v>9.866666666666668E-2</v>
      </c>
      <c r="BC1140" s="21">
        <f t="shared" si="1383"/>
        <v>0.11111111111111116</v>
      </c>
      <c r="BD1140" s="21" t="str">
        <f t="shared" si="1236"/>
        <v>-</v>
      </c>
      <c r="BE1140" s="22">
        <v>8.24</v>
      </c>
      <c r="BF1140" s="22">
        <v>0.2</v>
      </c>
      <c r="BG1140" s="22"/>
      <c r="BH1140" s="22"/>
      <c r="BI1140" s="23"/>
      <c r="BJ1140" s="22"/>
      <c r="BK1140" s="20" t="str">
        <f t="shared" si="1237"/>
        <v>ATENDE</v>
      </c>
      <c r="BL1140" s="20" t="str">
        <f t="shared" si="1238"/>
        <v>ATENDE</v>
      </c>
      <c r="BM1140" s="20" t="str">
        <f t="shared" si="1239"/>
        <v>ATENDE</v>
      </c>
      <c r="BN1140" s="20" t="str">
        <f t="shared" si="1240"/>
        <v>ATENDE</v>
      </c>
      <c r="BO1140" s="24" t="str">
        <f t="shared" si="1241"/>
        <v>C5</v>
      </c>
      <c r="BP1140" s="24" t="str">
        <f t="shared" si="1368"/>
        <v>P6</v>
      </c>
      <c r="BQ1140" s="25">
        <f t="shared" si="1381"/>
        <v>6.083333333333333</v>
      </c>
      <c r="BR1140" s="22">
        <v>21.25</v>
      </c>
      <c r="BS1140" s="22">
        <v>3.6</v>
      </c>
      <c r="BT1140" s="24">
        <f>IF(BP1140="-","-",_xlfn.XLOOKUP(BP1140,ABNT5101!$B$4:$B$9,ABNT5101!$C$4:$C$9))</f>
        <v>3</v>
      </c>
      <c r="BU1140" s="24">
        <f>IF(BP1140="-","-",_xlfn.XLOOKUP(BP1140,ABNT5101!$B$4:$B$9,ABNT5101!$D$4:$D$9))</f>
        <v>0.6</v>
      </c>
      <c r="BV1140" s="20" t="str">
        <f t="shared" si="1242"/>
        <v>ATENDE</v>
      </c>
      <c r="BW1140" s="20" t="str">
        <f t="shared" si="1382"/>
        <v>ATENDE</v>
      </c>
      <c r="BX1140" s="20" t="str">
        <f t="shared" si="1243"/>
        <v>ATENDE</v>
      </c>
      <c r="BY1140" s="24" t="str">
        <f t="shared" si="1364"/>
        <v>P6</v>
      </c>
      <c r="BZ1140" s="25">
        <f t="shared" si="1244"/>
        <v>6.083333333333333</v>
      </c>
      <c r="CA1140" s="24">
        <v>21.25</v>
      </c>
      <c r="CB1140" s="24">
        <v>3.6</v>
      </c>
      <c r="CC1140" s="20">
        <f>IF(BY1140="-","-",_xlfn.XLOOKUP(BY1140,ABNT5101!$B$4:$B$9,ABNT5101!$C$4:$C$9))</f>
        <v>3</v>
      </c>
      <c r="CD1140" s="24">
        <f>IF(BY1140="-","-",_xlfn.XLOOKUP(BY1140,ABNT5101!$B$4:$B$9,ABNT5101!$D$4:$D$9))</f>
        <v>0.6</v>
      </c>
      <c r="CE1140" s="20" t="str">
        <f t="shared" si="1245"/>
        <v>ATENDE</v>
      </c>
      <c r="CF1140" s="20" t="str">
        <f t="shared" si="1246"/>
        <v>ATENDE</v>
      </c>
      <c r="CG1140" s="20" t="str">
        <f t="shared" si="1359"/>
        <v>ATENDE</v>
      </c>
      <c r="CH1140" s="26" t="str">
        <f>_xlfn.XLOOKUP(CI1140,'Banco de dados'!$B:$B,'Banco de dados'!$D:$D)</f>
        <v>SX LIGHTING</v>
      </c>
      <c r="CI1140" s="27" t="str">
        <f>'Banco de dados'!B54</f>
        <v>SX-INEVO030HF</v>
      </c>
      <c r="CJ1140" s="26" t="str">
        <f>_xlfn.XLOOKUP(CI1140,'Banco de dados'!$B:$B,'Banco de dados'!$E:$E)</f>
        <v>SXINEVO030K50L12CZF7PHF</v>
      </c>
      <c r="CK1140" s="26"/>
      <c r="CL1140" s="26" t="e">
        <f>IF(CK1140="-","-",_xlfn.XLOOKUP(CK1140,'Banco de dados'!$B:$B,'Banco de dados'!$E:$E))</f>
        <v>#N/A</v>
      </c>
      <c r="CM1140" s="28">
        <f t="shared" si="1305"/>
        <v>2</v>
      </c>
      <c r="CN1140" s="26">
        <f>_xlfn.XLOOKUP(CI1140,'Banco de dados'!$B:$B,'Banco de dados'!$H:$H)</f>
        <v>31</v>
      </c>
      <c r="CO1140" s="26" t="e">
        <f t="array" aca="1" ref="CO1140" ca="1">_xludf.XLOOKUP(CK1140,'Banco de dados'!$B:$B,'Banco de dados'!$H:$H)</f>
        <v>#NAME?</v>
      </c>
      <c r="CP1140" s="51" t="e">
        <f t="array" aca="1" ref="CP1140" ca="1">_xludf.XLOOKUP(CI1140,'Banco de dados'!$B:$B,'Banco de dados'!$F:$F)</f>
        <v>#NAME?</v>
      </c>
      <c r="CQ1140" s="26" t="e">
        <f t="array" aca="1" ref="CQ1140" ca="1">_xludf.XLOOKUP(CK1140,'Banco de dados'!$B:$B,'Banco de dados'!$F:$F)</f>
        <v>#NAME?</v>
      </c>
      <c r="CR1140" s="27">
        <v>0</v>
      </c>
      <c r="CS1140" s="27">
        <v>3</v>
      </c>
      <c r="CT1140" s="26" t="str">
        <f>IF(AG1140=0.5,"Suporte",IF(AND(AG1140&gt;='Braços de IP'!$B$9,AG1140&lt;='Braços de IP'!$D$9),'Braços de IP'!$E$9,IF(AND(AG1140&gt;='Braços de IP'!$B$10,AG1140&lt;='Braços de IP'!$D$10),'Braços de IP'!$E$10,IF(AND(AG1140&gt;='Braços de IP'!$B$11,AG1140&lt;='Braços de IP'!$D$11),'Braços de IP'!$E$11,IF(AND(AG1140&gt;='Braços de IP'!$B$12,AG1140&lt;='Braços de IP'!$D$12),'Braços de IP'!$E$12,IF(AND(AG1140&gt;='Braços de IP'!$B$13,AG1140&lt;='Braços de IP'!$D$13),'Braços de IP'!$E$13,IF(AND(AG1140&gt;='Braços de IP'!$B$14,AG1140&lt;='Braços de IP'!$D$14),'Braços de IP'!$E$14,"ERRO")))))))</f>
        <v>ERRO</v>
      </c>
      <c r="CU1140" s="27"/>
      <c r="CV1140" s="26" t="str">
        <f>IF($CU1140="","",VLOOKUP($CU1140,'Braços de IP'!$E$9:$I$15,2,0))</f>
        <v/>
      </c>
      <c r="CW1140" s="29" t="str">
        <f>IF($CU1140="","",VLOOKUP($CU1140,'Braços de IP'!$E$9:$I$15,5,0))</f>
        <v/>
      </c>
      <c r="CX1140" s="26"/>
      <c r="CY1140" s="26"/>
      <c r="CZ1140" s="26"/>
      <c r="DA1140" s="26"/>
      <c r="DB1140" s="26"/>
      <c r="DC1140" s="26"/>
      <c r="DD1140" s="30">
        <f t="shared" si="1306"/>
        <v>31</v>
      </c>
      <c r="DE1140" s="31">
        <f t="shared" si="1307"/>
        <v>60</v>
      </c>
      <c r="DF1140" s="30">
        <f t="shared" si="1308"/>
        <v>182</v>
      </c>
      <c r="DG1140" s="32">
        <f t="shared" si="1309"/>
        <v>0.48333333333333328</v>
      </c>
      <c r="DH1140" s="33" t="s">
        <v>143</v>
      </c>
      <c r="DI1140" s="34"/>
      <c r="DJ1140" s="35"/>
      <c r="DK1140" s="16" t="s">
        <v>144</v>
      </c>
      <c r="DL1140" s="16"/>
      <c r="DN1140" s="36" t="e">
        <f t="shared" si="1310"/>
        <v>#VALUE!</v>
      </c>
    </row>
    <row r="1141" spans="2:118" ht="15.75" customHeight="1" x14ac:dyDescent="0.25">
      <c r="B1141" s="16">
        <v>302</v>
      </c>
      <c r="C1141" s="16" t="s">
        <v>133</v>
      </c>
      <c r="D1141" s="16" t="s">
        <v>779</v>
      </c>
      <c r="E1141" s="16">
        <v>-8.0618420000000004</v>
      </c>
      <c r="F1141" s="16">
        <v>-34.875991999999997</v>
      </c>
      <c r="G1141" s="16" t="s">
        <v>157</v>
      </c>
      <c r="H1141" s="17" t="s">
        <v>136</v>
      </c>
      <c r="I1141" s="16" t="s">
        <v>135</v>
      </c>
      <c r="J1141" s="17" t="s">
        <v>181</v>
      </c>
      <c r="K1141" s="18">
        <v>60</v>
      </c>
      <c r="L1141" s="17" t="s">
        <v>138</v>
      </c>
      <c r="M1141" s="17">
        <v>0</v>
      </c>
      <c r="N1141" s="16">
        <f t="shared" si="1301"/>
        <v>240</v>
      </c>
      <c r="O1141" s="17">
        <v>1</v>
      </c>
      <c r="P1141" s="17">
        <v>3</v>
      </c>
      <c r="Q1141" s="17">
        <v>10</v>
      </c>
      <c r="R1141" s="16"/>
      <c r="S1141" s="16"/>
      <c r="T1141" s="16" t="s">
        <v>136</v>
      </c>
      <c r="U1141" s="17">
        <v>3</v>
      </c>
      <c r="V1141" s="17">
        <v>0</v>
      </c>
      <c r="W1141" s="17" t="s">
        <v>136</v>
      </c>
      <c r="X1141" s="17" t="s">
        <v>136</v>
      </c>
      <c r="Y1141" s="17">
        <v>0</v>
      </c>
      <c r="Z1141" s="17">
        <v>0</v>
      </c>
      <c r="AA1141" s="17" t="s">
        <v>150</v>
      </c>
      <c r="AB1141" s="17" t="s">
        <v>169</v>
      </c>
      <c r="AC1141" s="17"/>
      <c r="AD1141" s="17">
        <v>4.2300000000000004</v>
      </c>
      <c r="AE1141" s="16">
        <v>2</v>
      </c>
      <c r="AF1141" s="17">
        <v>2.74</v>
      </c>
      <c r="AG1141" s="17">
        <v>0</v>
      </c>
      <c r="AH1141" s="17">
        <f t="shared" si="1283"/>
        <v>-2.74</v>
      </c>
      <c r="AI1141" s="17" t="s">
        <v>136</v>
      </c>
      <c r="AJ1141" s="17" t="s">
        <v>136</v>
      </c>
      <c r="AK1141" s="17" t="s">
        <v>141</v>
      </c>
      <c r="AL1141" s="17">
        <f t="shared" si="1302"/>
        <v>8</v>
      </c>
      <c r="AM1141" s="17">
        <v>0</v>
      </c>
      <c r="AN1141" s="17"/>
      <c r="AO1141" s="17">
        <v>0</v>
      </c>
      <c r="AP1141" s="17">
        <v>0</v>
      </c>
      <c r="AQ1141" s="17">
        <v>0</v>
      </c>
      <c r="AR1141" s="17" t="s">
        <v>136</v>
      </c>
      <c r="AS1141" s="19">
        <f t="shared" si="1233"/>
        <v>0</v>
      </c>
      <c r="AT1141" s="19"/>
      <c r="AU1141" s="19">
        <f>VLOOKUP(G1141,ABNT5101!$I$3:$J$9,2)</f>
        <v>7.5</v>
      </c>
      <c r="AV1141" s="19">
        <f>VLOOKUP(G1141,ABNT5101!$I$3:$M$9,5)</f>
        <v>0.18</v>
      </c>
      <c r="AW1141" s="17" t="str">
        <f>_xlfn.XLOOKUP(G1141,ABNT5101!I:I,ABNT5101!L:L)</f>
        <v>-</v>
      </c>
      <c r="AX1141" s="17">
        <f>_xlfn.XLOOKUP(G1141,ABNT5101!$I:$I,ABNT5101!M:M)</f>
        <v>0.18</v>
      </c>
      <c r="AY1141" s="17" t="str">
        <f>_xlfn.XLOOKUP(G1141,ABNT5101!$I:$I,ABNT5101!N:N)</f>
        <v>-</v>
      </c>
      <c r="AZ1141" s="17">
        <f>_xlfn.XLOOKUP(G1141,ABNT5101!$I:$I,ABNT5101!O:O)</f>
        <v>16</v>
      </c>
      <c r="BA1141" s="20" t="str">
        <f t="shared" si="1234"/>
        <v>ATENDE</v>
      </c>
      <c r="BB1141" s="21">
        <f t="shared" ref="BB1141:BC1141" si="1384">BE1141/AU1141-1</f>
        <v>2.533333333333343E-2</v>
      </c>
      <c r="BC1141" s="21">
        <f t="shared" si="1384"/>
        <v>0.38888888888888884</v>
      </c>
      <c r="BD1141" s="21" t="str">
        <f t="shared" si="1236"/>
        <v>-</v>
      </c>
      <c r="BE1141" s="22">
        <v>7.69</v>
      </c>
      <c r="BF1141" s="22">
        <v>0.25</v>
      </c>
      <c r="BG1141" s="22"/>
      <c r="BH1141" s="22"/>
      <c r="BI1141" s="23"/>
      <c r="BJ1141" s="22"/>
      <c r="BK1141" s="20" t="str">
        <f t="shared" si="1237"/>
        <v>ATENDE</v>
      </c>
      <c r="BL1141" s="20" t="str">
        <f t="shared" si="1238"/>
        <v>ATENDE</v>
      </c>
      <c r="BM1141" s="20" t="str">
        <f t="shared" si="1239"/>
        <v>ATENDE</v>
      </c>
      <c r="BN1141" s="20" t="str">
        <f t="shared" si="1240"/>
        <v>ATENDE</v>
      </c>
      <c r="BO1141" s="24" t="str">
        <f t="shared" si="1241"/>
        <v>C5</v>
      </c>
      <c r="BP1141" s="24" t="str">
        <f t="shared" si="1368"/>
        <v>P6</v>
      </c>
      <c r="BQ1141" s="25">
        <f t="shared" si="1381"/>
        <v>6.1700000000000008</v>
      </c>
      <c r="BR1141" s="22">
        <v>21.51</v>
      </c>
      <c r="BS1141" s="22">
        <v>4.83</v>
      </c>
      <c r="BT1141" s="24">
        <f>IF(BP1141="-","-",_xlfn.XLOOKUP(BP1141,ABNT5101!$B$4:$B$9,ABNT5101!$C$4:$C$9))</f>
        <v>3</v>
      </c>
      <c r="BU1141" s="24">
        <f>IF(BP1141="-","-",_xlfn.XLOOKUP(BP1141,ABNT5101!$B$4:$B$9,ABNT5101!$D$4:$D$9))</f>
        <v>0.6</v>
      </c>
      <c r="BV1141" s="20" t="str">
        <f t="shared" si="1242"/>
        <v>ATENDE</v>
      </c>
      <c r="BW1141" s="20" t="str">
        <f t="shared" si="1382"/>
        <v>ATENDE</v>
      </c>
      <c r="BX1141" s="20" t="str">
        <f t="shared" si="1243"/>
        <v>ATENDE</v>
      </c>
      <c r="BY1141" s="24" t="str">
        <f t="shared" si="1364"/>
        <v>P6</v>
      </c>
      <c r="BZ1141" s="25">
        <f t="shared" si="1244"/>
        <v>6.1700000000000008</v>
      </c>
      <c r="CA1141" s="24">
        <v>21.51</v>
      </c>
      <c r="CB1141" s="24">
        <v>4.83</v>
      </c>
      <c r="CC1141" s="20">
        <f>IF(BY1141="-","-",_xlfn.XLOOKUP(BY1141,ABNT5101!$B$4:$B$9,ABNT5101!$C$4:$C$9))</f>
        <v>3</v>
      </c>
      <c r="CD1141" s="24">
        <f>IF(BY1141="-","-",_xlfn.XLOOKUP(BY1141,ABNT5101!$B$4:$B$9,ABNT5101!$D$4:$D$9))</f>
        <v>0.6</v>
      </c>
      <c r="CE1141" s="20" t="str">
        <f t="shared" si="1245"/>
        <v>ATENDE</v>
      </c>
      <c r="CF1141" s="20" t="str">
        <f t="shared" si="1246"/>
        <v>ATENDE</v>
      </c>
      <c r="CG1141" s="20" t="str">
        <f t="shared" si="1359"/>
        <v>ATENDE</v>
      </c>
      <c r="CH1141" s="26" t="str">
        <f>_xlfn.XLOOKUP(CI1141,'Banco de dados'!$B:$B,'Banco de dados'!$D:$D)</f>
        <v>TECNOWATT</v>
      </c>
      <c r="CI1141" s="27" t="str">
        <f>'Banco de dados'!B65</f>
        <v xml:space="preserve">SIGSAGPTLRRSSNDL_30W_38IBBRS
</v>
      </c>
      <c r="CJ1141" s="26" t="str">
        <f>_xlfn.XLOOKUP(CI1141,'Banco de dados'!$B:$B,'Banco de dados'!$E:$E)</f>
        <v>SIGSAGPTLRRSSNDL_30W_38IBBRS
1-10C1MUN6.5</v>
      </c>
      <c r="CK1141" s="26"/>
      <c r="CL1141" s="26" t="e">
        <f>IF(CK1141="-","-",_xlfn.XLOOKUP(CK1141,'Banco de dados'!$B:$B,'Banco de dados'!$E:$E))</f>
        <v>#N/A</v>
      </c>
      <c r="CM1141" s="28">
        <f t="shared" si="1305"/>
        <v>2</v>
      </c>
      <c r="CN1141" s="26">
        <f>_xlfn.XLOOKUP(CI1141,'Banco de dados'!$B:$B,'Banco de dados'!$H:$H)</f>
        <v>30</v>
      </c>
      <c r="CO1141" s="26" t="e">
        <f t="array" aca="1" ref="CO1141" ca="1">_xludf.XLOOKUP(CK1141,'Banco de dados'!$B:$B,'Banco de dados'!$H:$H)</f>
        <v>#NAME?</v>
      </c>
      <c r="CP1141" s="51" t="e">
        <f t="array" aca="1" ref="CP1141" ca="1">_xludf.XLOOKUP(CI1141,'Banco de dados'!$B:$B,'Banco de dados'!$F:$F)</f>
        <v>#NAME?</v>
      </c>
      <c r="CQ1141" s="26" t="e">
        <f t="array" aca="1" ref="CQ1141" ca="1">_xludf.XLOOKUP(CK1141,'Banco de dados'!$B:$B,'Banco de dados'!$F:$F)</f>
        <v>#NAME?</v>
      </c>
      <c r="CR1141" s="27">
        <v>0</v>
      </c>
      <c r="CS1141" s="27">
        <v>2</v>
      </c>
      <c r="CT1141" s="26" t="str">
        <f>IF(AG1141=0.5,"Suporte",IF(AND(AG1141&gt;='Braços de IP'!$B$9,AG1141&lt;='Braços de IP'!$D$9),'Braços de IP'!$E$9,IF(AND(AG1141&gt;='Braços de IP'!$B$10,AG1141&lt;='Braços de IP'!$D$10),'Braços de IP'!$E$10,IF(AND(AG1141&gt;='Braços de IP'!$B$11,AG1141&lt;='Braços de IP'!$D$11),'Braços de IP'!$E$11,IF(AND(AG1141&gt;='Braços de IP'!$B$12,AG1141&lt;='Braços de IP'!$D$12),'Braços de IP'!$E$12,IF(AND(AG1141&gt;='Braços de IP'!$B$13,AG1141&lt;='Braços de IP'!$D$13),'Braços de IP'!$E$13,IF(AND(AG1141&gt;='Braços de IP'!$B$14,AG1141&lt;='Braços de IP'!$D$14),'Braços de IP'!$E$14,"ERRO")))))))</f>
        <v>ERRO</v>
      </c>
      <c r="CU1141" s="27"/>
      <c r="CV1141" s="26" t="str">
        <f>IF($CU1141="","",VLOOKUP($CU1141,'Braços de IP'!$E$9:$I$15,2,0))</f>
        <v/>
      </c>
      <c r="CW1141" s="29" t="str">
        <f>IF($CU1141="","",VLOOKUP($CU1141,'Braços de IP'!$E$9:$I$15,5,0))</f>
        <v/>
      </c>
      <c r="CX1141" s="26"/>
      <c r="CY1141" s="26"/>
      <c r="CZ1141" s="26"/>
      <c r="DA1141" s="26"/>
      <c r="DB1141" s="26"/>
      <c r="DC1141" s="26"/>
      <c r="DD1141" s="30">
        <f t="shared" si="1306"/>
        <v>30</v>
      </c>
      <c r="DE1141" s="31">
        <f t="shared" si="1307"/>
        <v>60</v>
      </c>
      <c r="DF1141" s="30">
        <f t="shared" si="1308"/>
        <v>180</v>
      </c>
      <c r="DG1141" s="32">
        <f t="shared" si="1309"/>
        <v>0.5</v>
      </c>
      <c r="DH1141" s="33" t="s">
        <v>143</v>
      </c>
      <c r="DI1141" s="34"/>
      <c r="DJ1141" s="35"/>
      <c r="DK1141" s="16" t="s">
        <v>144</v>
      </c>
      <c r="DL1141" s="16"/>
      <c r="DN1141" s="36" t="e">
        <f t="shared" si="1310"/>
        <v>#VALUE!</v>
      </c>
    </row>
    <row r="1142" spans="2:118" ht="15.75" customHeight="1" x14ac:dyDescent="0.25">
      <c r="B1142" s="16">
        <v>303</v>
      </c>
      <c r="C1142" s="16" t="s">
        <v>146</v>
      </c>
      <c r="D1142" s="16" t="s">
        <v>780</v>
      </c>
      <c r="E1142" s="16">
        <v>-8.0621419999999997</v>
      </c>
      <c r="F1142" s="16">
        <v>-34.876899999999999</v>
      </c>
      <c r="G1142" s="16" t="s">
        <v>153</v>
      </c>
      <c r="H1142" s="17" t="s">
        <v>136</v>
      </c>
      <c r="I1142" s="16" t="s">
        <v>149</v>
      </c>
      <c r="J1142" s="17" t="s">
        <v>137</v>
      </c>
      <c r="K1142" s="18">
        <v>0</v>
      </c>
      <c r="L1142" s="17" t="s">
        <v>138</v>
      </c>
      <c r="M1142" s="17" t="s">
        <v>184</v>
      </c>
      <c r="N1142" s="16">
        <f t="shared" si="1301"/>
        <v>0</v>
      </c>
      <c r="O1142" s="17">
        <v>1</v>
      </c>
      <c r="P1142" s="17"/>
      <c r="Q1142" s="17">
        <v>9</v>
      </c>
      <c r="R1142" s="16"/>
      <c r="S1142" s="16"/>
      <c r="T1142" s="16">
        <v>0</v>
      </c>
      <c r="U1142" s="17">
        <v>0</v>
      </c>
      <c r="V1142" s="17">
        <v>0</v>
      </c>
      <c r="W1142" s="17"/>
      <c r="X1142" s="17"/>
      <c r="Y1142" s="17">
        <v>0</v>
      </c>
      <c r="Z1142" s="17">
        <v>0</v>
      </c>
      <c r="AA1142" s="17" t="s">
        <v>139</v>
      </c>
      <c r="AB1142" s="17" t="s">
        <v>169</v>
      </c>
      <c r="AC1142" s="17">
        <v>15.67</v>
      </c>
      <c r="AD1142" s="17">
        <v>5.93</v>
      </c>
      <c r="AE1142" s="16">
        <v>2</v>
      </c>
      <c r="AF1142" s="17">
        <v>0.71</v>
      </c>
      <c r="AG1142" s="17">
        <v>0</v>
      </c>
      <c r="AH1142" s="17">
        <f t="shared" si="1283"/>
        <v>-0.71</v>
      </c>
      <c r="AI1142" s="17" t="s">
        <v>136</v>
      </c>
      <c r="AJ1142" s="17" t="s">
        <v>136</v>
      </c>
      <c r="AK1142" s="17" t="s">
        <v>141</v>
      </c>
      <c r="AL1142" s="17">
        <f t="shared" si="1302"/>
        <v>4</v>
      </c>
      <c r="AM1142" s="17">
        <v>2</v>
      </c>
      <c r="AN1142" s="17" t="s">
        <v>139</v>
      </c>
      <c r="AO1142" s="17">
        <v>15.67</v>
      </c>
      <c r="AP1142" s="17">
        <v>4.8</v>
      </c>
      <c r="AQ1142" s="17">
        <v>0</v>
      </c>
      <c r="AR1142" s="17" t="s">
        <v>136</v>
      </c>
      <c r="AS1142" s="19">
        <f t="shared" si="1233"/>
        <v>4</v>
      </c>
      <c r="AT1142" s="19"/>
      <c r="AU1142" s="19">
        <f>VLOOKUP(G1142,ABNT5101!$I$3:$J$9,2)</f>
        <v>15</v>
      </c>
      <c r="AV1142" s="19">
        <f>VLOOKUP(G1142,ABNT5101!$I$3:$M$9,5)</f>
        <v>0.18</v>
      </c>
      <c r="AW1142" s="17" t="str">
        <f>_xlfn.XLOOKUP(G1142,ABNT5101!I:I,ABNT5101!L:L)</f>
        <v>-</v>
      </c>
      <c r="AX1142" s="17">
        <f>_xlfn.XLOOKUP(G1142,ABNT5101!$I:$I,ABNT5101!M:M)</f>
        <v>0.18</v>
      </c>
      <c r="AY1142" s="17" t="str">
        <f>_xlfn.XLOOKUP(G1142,ABNT5101!$I:$I,ABNT5101!N:N)</f>
        <v>-</v>
      </c>
      <c r="AZ1142" s="17">
        <f>_xlfn.XLOOKUP(G1142,ABNT5101!$I:$I,ABNT5101!O:O)</f>
        <v>15</v>
      </c>
      <c r="BA1142" s="20" t="str">
        <f t="shared" si="1234"/>
        <v>ATENDE</v>
      </c>
      <c r="BB1142" s="21">
        <f t="shared" ref="BB1142:BC1142" si="1385">BE1142/AU1142-1</f>
        <v>0.23733333333333317</v>
      </c>
      <c r="BC1142" s="21">
        <f t="shared" si="1385"/>
        <v>1.5</v>
      </c>
      <c r="BD1142" s="21" t="str">
        <f t="shared" si="1236"/>
        <v>-</v>
      </c>
      <c r="BE1142" s="22">
        <v>18.559999999999999</v>
      </c>
      <c r="BF1142" s="22">
        <v>0.45</v>
      </c>
      <c r="BG1142" s="22"/>
      <c r="BH1142" s="22"/>
      <c r="BI1142" s="23"/>
      <c r="BJ1142" s="22"/>
      <c r="BK1142" s="20" t="str">
        <f t="shared" si="1237"/>
        <v>ATENDE</v>
      </c>
      <c r="BL1142" s="20" t="str">
        <f t="shared" si="1238"/>
        <v>ATENDE</v>
      </c>
      <c r="BM1142" s="20" t="str">
        <f t="shared" si="1239"/>
        <v>ATENDE</v>
      </c>
      <c r="BN1142" s="20" t="str">
        <f t="shared" si="1240"/>
        <v>ATENDE</v>
      </c>
      <c r="BO1142" s="24" t="str">
        <f t="shared" si="1241"/>
        <v>C3</v>
      </c>
      <c r="BP1142" s="24" t="str">
        <f t="shared" si="1368"/>
        <v>P5</v>
      </c>
      <c r="BQ1142" s="25">
        <f t="shared" si="1381"/>
        <v>6.2239999999999993</v>
      </c>
      <c r="BR1142" s="22">
        <v>36.119999999999997</v>
      </c>
      <c r="BS1142" s="22">
        <v>26.96</v>
      </c>
      <c r="BT1142" s="24">
        <f>IF(BP1142="-","-",_xlfn.XLOOKUP(BP1142,ABNT5101!$B$4:$B$9,ABNT5101!$C$4:$C$9))</f>
        <v>5</v>
      </c>
      <c r="BU1142" s="24">
        <f>IF(BP1142="-","-",_xlfn.XLOOKUP(BP1142,ABNT5101!$B$4:$B$9,ABNT5101!$D$4:$D$9))</f>
        <v>1</v>
      </c>
      <c r="BV1142" s="20" t="str">
        <f t="shared" si="1242"/>
        <v>ATENDE</v>
      </c>
      <c r="BW1142" s="20" t="str">
        <f t="shared" si="1382"/>
        <v>ATENDE</v>
      </c>
      <c r="BX1142" s="20" t="str">
        <f t="shared" si="1243"/>
        <v>ATENDE</v>
      </c>
      <c r="BY1142" s="24" t="str">
        <f t="shared" si="1364"/>
        <v>P5</v>
      </c>
      <c r="BZ1142" s="25">
        <f t="shared" si="1244"/>
        <v>4.8000000000000043E-2</v>
      </c>
      <c r="CA1142" s="24">
        <v>5.24</v>
      </c>
      <c r="CB1142" s="24">
        <v>4.3499999999999996</v>
      </c>
      <c r="CC1142" s="20">
        <f>IF(BY1142="-","-",_xlfn.XLOOKUP(BY1142,ABNT5101!$B$4:$B$9,ABNT5101!$C$4:$C$9))</f>
        <v>5</v>
      </c>
      <c r="CD1142" s="24">
        <f>IF(BY1142="-","-",_xlfn.XLOOKUP(BY1142,ABNT5101!$B$4:$B$9,ABNT5101!$D$4:$D$9))</f>
        <v>1</v>
      </c>
      <c r="CE1142" s="20" t="str">
        <f t="shared" si="1245"/>
        <v>ATENDE</v>
      </c>
      <c r="CF1142" s="20" t="str">
        <f t="shared" si="1246"/>
        <v>ATENDE</v>
      </c>
      <c r="CG1142" s="20" t="str">
        <f t="shared" si="1359"/>
        <v>ATENDE</v>
      </c>
      <c r="CH1142" s="26" t="str">
        <f>_xlfn.XLOOKUP(CI1142,'Banco de dados'!$B:$B,'Banco de dados'!$D:$D)</f>
        <v>LEDSTAR</v>
      </c>
      <c r="CI1142" s="47" t="str">
        <f>'Banco de dados'!B5</f>
        <v xml:space="preserve"> SL VT 9.1 28W</v>
      </c>
      <c r="CJ1142" s="26" t="str">
        <f>_xlfn.XLOOKUP(CI1142,'Banco de dados'!$B:$B,'Banco de dados'!$E:$E)</f>
        <v>LUM LED SL VT 9.1 28W</v>
      </c>
      <c r="CK1142" s="26"/>
      <c r="CL1142" s="26" t="e">
        <f>IF(CK1142="-","-",_xlfn.XLOOKUP(CK1142,'Banco de dados'!$B:$B,'Banco de dados'!$E:$E))</f>
        <v>#N/A</v>
      </c>
      <c r="CM1142" s="28">
        <f t="shared" si="1305"/>
        <v>2</v>
      </c>
      <c r="CN1142" s="26">
        <f>_xlfn.XLOOKUP(CI1142,'Banco de dados'!$B:$B,'Banco de dados'!$H:$H)</f>
        <v>28</v>
      </c>
      <c r="CO1142" s="26" t="e">
        <f t="array" aca="1" ref="CO1142" ca="1">_xludf.XLOOKUP(CK1142,'Banco de dados'!$B:$B,'Banco de dados'!$H:$H)</f>
        <v>#NAME?</v>
      </c>
      <c r="CP1142" s="51" t="e">
        <f t="array" aca="1" ref="CP1142" ca="1">_xludf.XLOOKUP(CI1142,'Banco de dados'!$B:$B,'Banco de dados'!$F:$F)</f>
        <v>#NAME?</v>
      </c>
      <c r="CQ1142" s="26" t="e">
        <f t="array" aca="1" ref="CQ1142" ca="1">_xludf.XLOOKUP(CK1142,'Banco de dados'!$B:$B,'Banco de dados'!$F:$F)</f>
        <v>#NAME?</v>
      </c>
      <c r="CR1142" s="27">
        <v>0</v>
      </c>
      <c r="CS1142" s="27">
        <v>10</v>
      </c>
      <c r="CT1142" s="26" t="str">
        <f>IF(AG1142=0.5,"Suporte",IF(AND(AG1142&gt;='Braços de IP'!$B$9,AG1142&lt;='Braços de IP'!$D$9),'Braços de IP'!$E$9,IF(AND(AG1142&gt;='Braços de IP'!$B$10,AG1142&lt;='Braços de IP'!$D$10),'Braços de IP'!$E$10,IF(AND(AG1142&gt;='Braços de IP'!$B$11,AG1142&lt;='Braços de IP'!$D$11),'Braços de IP'!$E$11,IF(AND(AG1142&gt;='Braços de IP'!$B$12,AG1142&lt;='Braços de IP'!$D$12),'Braços de IP'!$E$12,IF(AND(AG1142&gt;='Braços de IP'!$B$13,AG1142&lt;='Braços de IP'!$D$13),'Braços de IP'!$E$13,IF(AND(AG1142&gt;='Braços de IP'!$B$14,AG1142&lt;='Braços de IP'!$D$14),'Braços de IP'!$E$14,"ERRO")))))))</f>
        <v>ERRO</v>
      </c>
      <c r="CU1142" s="27"/>
      <c r="CV1142" s="26" t="str">
        <f>IF($CU1142="","",VLOOKUP($CU1142,'Braços de IP'!$E$9:$I$15,2,0))</f>
        <v/>
      </c>
      <c r="CW1142" s="29" t="str">
        <f>IF($CU1142="","",VLOOKUP($CU1142,'Braços de IP'!$E$9:$I$15,5,0))</f>
        <v/>
      </c>
      <c r="CX1142" s="26"/>
      <c r="CY1142" s="26"/>
      <c r="CZ1142" s="26"/>
      <c r="DA1142" s="26"/>
      <c r="DB1142" s="26"/>
      <c r="DC1142" s="26"/>
      <c r="DD1142" s="30">
        <f t="shared" si="1306"/>
        <v>28</v>
      </c>
      <c r="DE1142" s="31">
        <f t="shared" si="1307"/>
        <v>0</v>
      </c>
      <c r="DF1142" s="30">
        <f t="shared" si="1308"/>
        <v>56</v>
      </c>
      <c r="DG1142" s="32" t="e">
        <f t="shared" si="1309"/>
        <v>#DIV/0!</v>
      </c>
      <c r="DH1142" s="33" t="s">
        <v>143</v>
      </c>
      <c r="DI1142" s="34"/>
      <c r="DJ1142" s="35"/>
      <c r="DK1142" s="16" t="s">
        <v>144</v>
      </c>
      <c r="DL1142" s="16"/>
      <c r="DN1142" s="36" t="e">
        <f t="shared" si="1310"/>
        <v>#VALUE!</v>
      </c>
    </row>
    <row r="1143" spans="2:118" ht="15.75" customHeight="1" x14ac:dyDescent="0.25">
      <c r="B1143" s="16">
        <v>303</v>
      </c>
      <c r="C1143" s="16" t="s">
        <v>146</v>
      </c>
      <c r="D1143" s="16" t="s">
        <v>780</v>
      </c>
      <c r="E1143" s="16">
        <v>-8.0621419999999997</v>
      </c>
      <c r="F1143" s="16">
        <v>-34.876899999999999</v>
      </c>
      <c r="G1143" s="16" t="s">
        <v>153</v>
      </c>
      <c r="H1143" s="17" t="s">
        <v>136</v>
      </c>
      <c r="I1143" s="16" t="s">
        <v>149</v>
      </c>
      <c r="J1143" s="17" t="s">
        <v>137</v>
      </c>
      <c r="K1143" s="18">
        <v>0</v>
      </c>
      <c r="L1143" s="17" t="s">
        <v>138</v>
      </c>
      <c r="M1143" s="17" t="s">
        <v>184</v>
      </c>
      <c r="N1143" s="16">
        <f t="shared" si="1301"/>
        <v>0</v>
      </c>
      <c r="O1143" s="17">
        <v>1</v>
      </c>
      <c r="P1143" s="17"/>
      <c r="Q1143" s="17">
        <v>9</v>
      </c>
      <c r="R1143" s="16"/>
      <c r="S1143" s="16"/>
      <c r="T1143" s="16">
        <v>0</v>
      </c>
      <c r="U1143" s="17">
        <v>0</v>
      </c>
      <c r="V1143" s="17">
        <v>0</v>
      </c>
      <c r="W1143" s="17"/>
      <c r="X1143" s="17"/>
      <c r="Y1143" s="17">
        <v>0</v>
      </c>
      <c r="Z1143" s="17">
        <v>0</v>
      </c>
      <c r="AA1143" s="17" t="s">
        <v>139</v>
      </c>
      <c r="AB1143" s="17" t="s">
        <v>169</v>
      </c>
      <c r="AC1143" s="17">
        <v>15.67</v>
      </c>
      <c r="AD1143" s="17">
        <v>5.93</v>
      </c>
      <c r="AE1143" s="16">
        <v>2</v>
      </c>
      <c r="AF1143" s="17">
        <v>0.71</v>
      </c>
      <c r="AG1143" s="17">
        <v>0</v>
      </c>
      <c r="AH1143" s="17">
        <f t="shared" si="1283"/>
        <v>-0.71</v>
      </c>
      <c r="AI1143" s="17" t="s">
        <v>136</v>
      </c>
      <c r="AJ1143" s="17" t="s">
        <v>136</v>
      </c>
      <c r="AK1143" s="17" t="s">
        <v>141</v>
      </c>
      <c r="AL1143" s="17">
        <f t="shared" si="1302"/>
        <v>4</v>
      </c>
      <c r="AM1143" s="17">
        <v>2</v>
      </c>
      <c r="AN1143" s="17" t="s">
        <v>139</v>
      </c>
      <c r="AO1143" s="17">
        <v>15.67</v>
      </c>
      <c r="AP1143" s="17">
        <v>4.8</v>
      </c>
      <c r="AQ1143" s="17">
        <v>0</v>
      </c>
      <c r="AR1143" s="17" t="s">
        <v>136</v>
      </c>
      <c r="AS1143" s="19">
        <f t="shared" si="1233"/>
        <v>4</v>
      </c>
      <c r="AT1143" s="19"/>
      <c r="AU1143" s="19">
        <f>VLOOKUP(G1143,ABNT5101!$I$3:$J$9,2)</f>
        <v>15</v>
      </c>
      <c r="AV1143" s="19">
        <f>VLOOKUP(G1143,ABNT5101!$I$3:$M$9,5)</f>
        <v>0.18</v>
      </c>
      <c r="AW1143" s="17" t="str">
        <f>_xlfn.XLOOKUP(G1143,ABNT5101!I:I,ABNT5101!L:L)</f>
        <v>-</v>
      </c>
      <c r="AX1143" s="17">
        <f>_xlfn.XLOOKUP(G1143,ABNT5101!$I:$I,ABNT5101!M:M)</f>
        <v>0.18</v>
      </c>
      <c r="AY1143" s="17" t="str">
        <f>_xlfn.XLOOKUP(G1143,ABNT5101!$I:$I,ABNT5101!N:N)</f>
        <v>-</v>
      </c>
      <c r="AZ1143" s="17">
        <f>_xlfn.XLOOKUP(G1143,ABNT5101!$I:$I,ABNT5101!O:O)</f>
        <v>15</v>
      </c>
      <c r="BA1143" s="20" t="str">
        <f t="shared" si="1234"/>
        <v>ATENDE</v>
      </c>
      <c r="BB1143" s="21">
        <f t="shared" ref="BB1143:BC1143" si="1386">BE1143/AU1143-1</f>
        <v>0.34799999999999986</v>
      </c>
      <c r="BC1143" s="21">
        <f t="shared" si="1386"/>
        <v>1.6111111111111112</v>
      </c>
      <c r="BD1143" s="21" t="str">
        <f t="shared" si="1236"/>
        <v>-</v>
      </c>
      <c r="BE1143" s="22">
        <v>20.22</v>
      </c>
      <c r="BF1143" s="22">
        <v>0.47</v>
      </c>
      <c r="BG1143" s="22"/>
      <c r="BH1143" s="22"/>
      <c r="BI1143" s="23"/>
      <c r="BJ1143" s="22"/>
      <c r="BK1143" s="20" t="str">
        <f t="shared" si="1237"/>
        <v>ATENDE</v>
      </c>
      <c r="BL1143" s="20" t="str">
        <f t="shared" si="1238"/>
        <v>ATENDE</v>
      </c>
      <c r="BM1143" s="20" t="str">
        <f t="shared" si="1239"/>
        <v>ATENDE</v>
      </c>
      <c r="BN1143" s="20" t="str">
        <f t="shared" si="1240"/>
        <v>ATENDE</v>
      </c>
      <c r="BO1143" s="24" t="str">
        <f t="shared" si="1241"/>
        <v>C3</v>
      </c>
      <c r="BP1143" s="24" t="str">
        <f t="shared" si="1368"/>
        <v>P5</v>
      </c>
      <c r="BQ1143" s="25">
        <f t="shared" si="1381"/>
        <v>7.35</v>
      </c>
      <c r="BR1143" s="22">
        <v>41.75</v>
      </c>
      <c r="BS1143" s="22">
        <v>39.549999999999997</v>
      </c>
      <c r="BT1143" s="24">
        <f>IF(BP1143="-","-",_xlfn.XLOOKUP(BP1143,ABNT5101!$B$4:$B$9,ABNT5101!$C$4:$C$9))</f>
        <v>5</v>
      </c>
      <c r="BU1143" s="24">
        <f>IF(BP1143="-","-",_xlfn.XLOOKUP(BP1143,ABNT5101!$B$4:$B$9,ABNT5101!$D$4:$D$9))</f>
        <v>1</v>
      </c>
      <c r="BV1143" s="20" t="str">
        <f t="shared" si="1242"/>
        <v>ATENDE</v>
      </c>
      <c r="BW1143" s="20" t="str">
        <f t="shared" si="1382"/>
        <v>ATENDE</v>
      </c>
      <c r="BX1143" s="20" t="str">
        <f t="shared" si="1243"/>
        <v>ATENDE</v>
      </c>
      <c r="BY1143" s="24" t="str">
        <f t="shared" si="1364"/>
        <v>P5</v>
      </c>
      <c r="BZ1143" s="25">
        <f t="shared" si="1244"/>
        <v>5.2000000000000046E-2</v>
      </c>
      <c r="CA1143" s="24">
        <v>5.26</v>
      </c>
      <c r="CB1143" s="24">
        <v>4.37</v>
      </c>
      <c r="CC1143" s="20">
        <f>IF(BY1143="-","-",_xlfn.XLOOKUP(BY1143,ABNT5101!$B$4:$B$9,ABNT5101!$C$4:$C$9))</f>
        <v>5</v>
      </c>
      <c r="CD1143" s="24">
        <f>IF(BY1143="-","-",_xlfn.XLOOKUP(BY1143,ABNT5101!$B$4:$B$9,ABNT5101!$D$4:$D$9))</f>
        <v>1</v>
      </c>
      <c r="CE1143" s="20" t="str">
        <f t="shared" si="1245"/>
        <v>ATENDE</v>
      </c>
      <c r="CF1143" s="20" t="str">
        <f t="shared" si="1246"/>
        <v>ATENDE</v>
      </c>
      <c r="CG1143" s="20" t="str">
        <f t="shared" si="1359"/>
        <v>ATENDE</v>
      </c>
      <c r="CH1143" s="26" t="str">
        <f>_xlfn.XLOOKUP(CI1143,'Banco de dados'!$B:$B,'Banco de dados'!$D:$D)</f>
        <v>SX LIGHTING</v>
      </c>
      <c r="CI1143" s="27" t="str">
        <f>'Banco de dados'!B54</f>
        <v>SX-INEVO030HF</v>
      </c>
      <c r="CJ1143" s="26" t="str">
        <f>_xlfn.XLOOKUP(CI1143,'Banco de dados'!$B:$B,'Banco de dados'!$E:$E)</f>
        <v>SXINEVO030K50L12CZF7PHF</v>
      </c>
      <c r="CK1143" s="26"/>
      <c r="CL1143" s="26" t="e">
        <f>IF(CK1143="-","-",_xlfn.XLOOKUP(CK1143,'Banco de dados'!$B:$B,'Banco de dados'!$E:$E))</f>
        <v>#N/A</v>
      </c>
      <c r="CM1143" s="28">
        <f t="shared" si="1305"/>
        <v>2</v>
      </c>
      <c r="CN1143" s="26">
        <f>_xlfn.XLOOKUP(CI1143,'Banco de dados'!$B:$B,'Banco de dados'!$H:$H)</f>
        <v>31</v>
      </c>
      <c r="CO1143" s="26" t="e">
        <f t="array" aca="1" ref="CO1143" ca="1">_xludf.XLOOKUP(CK1143,'Banco de dados'!$B:$B,'Banco de dados'!$H:$H)</f>
        <v>#NAME?</v>
      </c>
      <c r="CP1143" s="51" t="e">
        <f t="array" aca="1" ref="CP1143" ca="1">_xludf.XLOOKUP(CI1143,'Banco de dados'!$B:$B,'Banco de dados'!$F:$F)</f>
        <v>#NAME?</v>
      </c>
      <c r="CQ1143" s="26" t="e">
        <f t="array" aca="1" ref="CQ1143" ca="1">_xludf.XLOOKUP(CK1143,'Banco de dados'!$B:$B,'Banco de dados'!$F:$F)</f>
        <v>#NAME?</v>
      </c>
      <c r="CR1143" s="27">
        <v>0</v>
      </c>
      <c r="CS1143" s="27">
        <v>13</v>
      </c>
      <c r="CT1143" s="26" t="str">
        <f>IF(AG1143=0.5,"Suporte",IF(AND(AG1143&gt;='Braços de IP'!$B$9,AG1143&lt;='Braços de IP'!$D$9),'Braços de IP'!$E$9,IF(AND(AG1143&gt;='Braços de IP'!$B$10,AG1143&lt;='Braços de IP'!$D$10),'Braços de IP'!$E$10,IF(AND(AG1143&gt;='Braços de IP'!$B$11,AG1143&lt;='Braços de IP'!$D$11),'Braços de IP'!$E$11,IF(AND(AG1143&gt;='Braços de IP'!$B$12,AG1143&lt;='Braços de IP'!$D$12),'Braços de IP'!$E$12,IF(AND(AG1143&gt;='Braços de IP'!$B$13,AG1143&lt;='Braços de IP'!$D$13),'Braços de IP'!$E$13,IF(AND(AG1143&gt;='Braços de IP'!$B$14,AG1143&lt;='Braços de IP'!$D$14),'Braços de IP'!$E$14,"ERRO")))))))</f>
        <v>ERRO</v>
      </c>
      <c r="CU1143" s="27"/>
      <c r="CV1143" s="26" t="str">
        <f>IF($CU1143="","",VLOOKUP($CU1143,'Braços de IP'!$E$9:$I$15,2,0))</f>
        <v/>
      </c>
      <c r="CW1143" s="29" t="str">
        <f>IF($CU1143="","",VLOOKUP($CU1143,'Braços de IP'!$E$9:$I$15,5,0))</f>
        <v/>
      </c>
      <c r="CX1143" s="26"/>
      <c r="CY1143" s="26"/>
      <c r="CZ1143" s="26"/>
      <c r="DA1143" s="26"/>
      <c r="DB1143" s="26"/>
      <c r="DC1143" s="26"/>
      <c r="DD1143" s="30">
        <f t="shared" si="1306"/>
        <v>31</v>
      </c>
      <c r="DE1143" s="31">
        <f t="shared" si="1307"/>
        <v>0</v>
      </c>
      <c r="DF1143" s="30">
        <f t="shared" si="1308"/>
        <v>62</v>
      </c>
      <c r="DG1143" s="32" t="e">
        <f t="shared" si="1309"/>
        <v>#DIV/0!</v>
      </c>
      <c r="DH1143" s="33" t="s">
        <v>143</v>
      </c>
      <c r="DI1143" s="34"/>
      <c r="DJ1143" s="35"/>
      <c r="DK1143" s="16" t="s">
        <v>144</v>
      </c>
      <c r="DL1143" s="16"/>
      <c r="DN1143" s="36" t="e">
        <f t="shared" si="1310"/>
        <v>#VALUE!</v>
      </c>
    </row>
    <row r="1144" spans="2:118" ht="15.75" customHeight="1" x14ac:dyDescent="0.25">
      <c r="B1144" s="16">
        <v>303</v>
      </c>
      <c r="C1144" s="16" t="s">
        <v>146</v>
      </c>
      <c r="D1144" s="16" t="s">
        <v>780</v>
      </c>
      <c r="E1144" s="16">
        <v>-8.0621419999999997</v>
      </c>
      <c r="F1144" s="16">
        <v>-34.876899999999999</v>
      </c>
      <c r="G1144" s="16" t="s">
        <v>153</v>
      </c>
      <c r="H1144" s="17" t="s">
        <v>136</v>
      </c>
      <c r="I1144" s="16" t="s">
        <v>149</v>
      </c>
      <c r="J1144" s="17" t="s">
        <v>137</v>
      </c>
      <c r="K1144" s="18">
        <v>0</v>
      </c>
      <c r="L1144" s="17" t="s">
        <v>138</v>
      </c>
      <c r="M1144" s="17" t="s">
        <v>184</v>
      </c>
      <c r="N1144" s="16">
        <f t="shared" si="1301"/>
        <v>0</v>
      </c>
      <c r="O1144" s="17">
        <v>1</v>
      </c>
      <c r="P1144" s="17"/>
      <c r="Q1144" s="17">
        <v>9</v>
      </c>
      <c r="R1144" s="16"/>
      <c r="S1144" s="16"/>
      <c r="T1144" s="16">
        <v>0</v>
      </c>
      <c r="U1144" s="17">
        <v>0</v>
      </c>
      <c r="V1144" s="17">
        <v>0</v>
      </c>
      <c r="W1144" s="17"/>
      <c r="X1144" s="17"/>
      <c r="Y1144" s="17">
        <v>0</v>
      </c>
      <c r="Z1144" s="17">
        <v>0</v>
      </c>
      <c r="AA1144" s="17" t="s">
        <v>139</v>
      </c>
      <c r="AB1144" s="17" t="s">
        <v>169</v>
      </c>
      <c r="AC1144" s="17">
        <v>15.67</v>
      </c>
      <c r="AD1144" s="17">
        <v>5.93</v>
      </c>
      <c r="AE1144" s="16">
        <v>2</v>
      </c>
      <c r="AF1144" s="17">
        <v>0.71</v>
      </c>
      <c r="AG1144" s="17">
        <v>0</v>
      </c>
      <c r="AH1144" s="17">
        <f t="shared" si="1283"/>
        <v>-0.71</v>
      </c>
      <c r="AI1144" s="17" t="s">
        <v>136</v>
      </c>
      <c r="AJ1144" s="17" t="s">
        <v>136</v>
      </c>
      <c r="AK1144" s="17" t="s">
        <v>141</v>
      </c>
      <c r="AL1144" s="17">
        <f t="shared" si="1302"/>
        <v>4</v>
      </c>
      <c r="AM1144" s="17">
        <v>2</v>
      </c>
      <c r="AN1144" s="17" t="s">
        <v>139</v>
      </c>
      <c r="AO1144" s="17">
        <v>15.67</v>
      </c>
      <c r="AP1144" s="17">
        <v>4.8</v>
      </c>
      <c r="AQ1144" s="17">
        <v>0</v>
      </c>
      <c r="AR1144" s="17" t="s">
        <v>136</v>
      </c>
      <c r="AS1144" s="19">
        <f t="shared" si="1233"/>
        <v>4</v>
      </c>
      <c r="AT1144" s="19"/>
      <c r="AU1144" s="19">
        <f>VLOOKUP(G1144,ABNT5101!$I$3:$J$9,2)</f>
        <v>15</v>
      </c>
      <c r="AV1144" s="19">
        <f>VLOOKUP(G1144,ABNT5101!$I$3:$M$9,5)</f>
        <v>0.18</v>
      </c>
      <c r="AW1144" s="17" t="str">
        <f>_xlfn.XLOOKUP(G1144,ABNT5101!I:I,ABNT5101!L:L)</f>
        <v>-</v>
      </c>
      <c r="AX1144" s="17">
        <f>_xlfn.XLOOKUP(G1144,ABNT5101!$I:$I,ABNT5101!M:M)</f>
        <v>0.18</v>
      </c>
      <c r="AY1144" s="17" t="str">
        <f>_xlfn.XLOOKUP(G1144,ABNT5101!$I:$I,ABNT5101!N:N)</f>
        <v>-</v>
      </c>
      <c r="AZ1144" s="17">
        <f>_xlfn.XLOOKUP(G1144,ABNT5101!$I:$I,ABNT5101!O:O)</f>
        <v>15</v>
      </c>
      <c r="BA1144" s="20" t="str">
        <f t="shared" si="1234"/>
        <v>ATENDE</v>
      </c>
      <c r="BB1144" s="21">
        <f t="shared" ref="BB1144:BC1144" si="1387">BE1144/AU1144-1</f>
        <v>0.42266666666666675</v>
      </c>
      <c r="BC1144" s="21">
        <f t="shared" si="1387"/>
        <v>1.2777777777777777</v>
      </c>
      <c r="BD1144" s="21" t="str">
        <f t="shared" si="1236"/>
        <v>-</v>
      </c>
      <c r="BE1144" s="22">
        <v>21.34</v>
      </c>
      <c r="BF1144" s="22">
        <v>0.41</v>
      </c>
      <c r="BG1144" s="22"/>
      <c r="BH1144" s="22"/>
      <c r="BI1144" s="23"/>
      <c r="BJ1144" s="22"/>
      <c r="BK1144" s="20" t="str">
        <f t="shared" si="1237"/>
        <v>ATENDE</v>
      </c>
      <c r="BL1144" s="20" t="str">
        <f t="shared" si="1238"/>
        <v>ATENDE</v>
      </c>
      <c r="BM1144" s="20" t="str">
        <f t="shared" si="1239"/>
        <v>ATENDE</v>
      </c>
      <c r="BN1144" s="20" t="str">
        <f t="shared" si="1240"/>
        <v>ATENDE</v>
      </c>
      <c r="BO1144" s="24" t="str">
        <f t="shared" si="1241"/>
        <v>C3</v>
      </c>
      <c r="BP1144" s="24" t="str">
        <f t="shared" si="1368"/>
        <v>P5</v>
      </c>
      <c r="BQ1144" s="25">
        <f t="shared" si="1381"/>
        <v>7.3260000000000005</v>
      </c>
      <c r="BR1144" s="22">
        <v>41.63</v>
      </c>
      <c r="BS1144" s="22">
        <v>35.49</v>
      </c>
      <c r="BT1144" s="24">
        <f>IF(BP1144="-","-",_xlfn.XLOOKUP(BP1144,ABNT5101!$B$4:$B$9,ABNT5101!$C$4:$C$9))</f>
        <v>5</v>
      </c>
      <c r="BU1144" s="24">
        <f>IF(BP1144="-","-",_xlfn.XLOOKUP(BP1144,ABNT5101!$B$4:$B$9,ABNT5101!$D$4:$D$9))</f>
        <v>1</v>
      </c>
      <c r="BV1144" s="20" t="str">
        <f t="shared" si="1242"/>
        <v>ATENDE</v>
      </c>
      <c r="BW1144" s="20" t="str">
        <f t="shared" si="1382"/>
        <v>ATENDE</v>
      </c>
      <c r="BX1144" s="20" t="str">
        <f t="shared" si="1243"/>
        <v>ATENDE</v>
      </c>
      <c r="BY1144" s="24" t="str">
        <f t="shared" si="1364"/>
        <v>P5</v>
      </c>
      <c r="BZ1144" s="25">
        <f t="shared" si="1244"/>
        <v>2.0000000000000018E-3</v>
      </c>
      <c r="CA1144" s="24">
        <v>5.01</v>
      </c>
      <c r="CB1144" s="24">
        <v>4.29</v>
      </c>
      <c r="CC1144" s="20">
        <f>IF(BY1144="-","-",_xlfn.XLOOKUP(BY1144,ABNT5101!$B$4:$B$9,ABNT5101!$C$4:$C$9))</f>
        <v>5</v>
      </c>
      <c r="CD1144" s="24">
        <f>IF(BY1144="-","-",_xlfn.XLOOKUP(BY1144,ABNT5101!$B$4:$B$9,ABNT5101!$D$4:$D$9))</f>
        <v>1</v>
      </c>
      <c r="CE1144" s="20" t="str">
        <f t="shared" si="1245"/>
        <v>ATENDE</v>
      </c>
      <c r="CF1144" s="20" t="str">
        <f t="shared" si="1246"/>
        <v>ATENDE</v>
      </c>
      <c r="CG1144" s="20" t="str">
        <f t="shared" si="1359"/>
        <v>ATENDE</v>
      </c>
      <c r="CH1144" s="26" t="str">
        <f>_xlfn.XLOOKUP(CI1144,'Banco de dados'!$B:$B,'Banco de dados'!$D:$D)</f>
        <v>TECNOWATT</v>
      </c>
      <c r="CI1144" s="27" t="str">
        <f>'Banco de dados'!B65</f>
        <v xml:space="preserve">SIGSAGPTLRRSSNDL_30W_38IBBRS
</v>
      </c>
      <c r="CJ1144" s="26" t="str">
        <f>_xlfn.XLOOKUP(CI1144,'Banco de dados'!$B:$B,'Banco de dados'!$E:$E)</f>
        <v>SIGSAGPTLRRSSNDL_30W_38IBBRS
1-10C1MUN6.5</v>
      </c>
      <c r="CK1144" s="26"/>
      <c r="CL1144" s="26" t="e">
        <f>IF(CK1144="-","-",_xlfn.XLOOKUP(CK1144,'Banco de dados'!$B:$B,'Banco de dados'!$E:$E))</f>
        <v>#N/A</v>
      </c>
      <c r="CM1144" s="28">
        <f t="shared" si="1305"/>
        <v>2</v>
      </c>
      <c r="CN1144" s="26">
        <f>_xlfn.XLOOKUP(CI1144,'Banco de dados'!$B:$B,'Banco de dados'!$H:$H)</f>
        <v>30</v>
      </c>
      <c r="CO1144" s="26" t="e">
        <f t="array" aca="1" ref="CO1144" ca="1">_xludf.XLOOKUP(CK1144,'Banco de dados'!$B:$B,'Banco de dados'!$H:$H)</f>
        <v>#NAME?</v>
      </c>
      <c r="CP1144" s="51" t="e">
        <f t="array" aca="1" ref="CP1144" ca="1">_xludf.XLOOKUP(CI1144,'Banco de dados'!$B:$B,'Banco de dados'!$F:$F)</f>
        <v>#NAME?</v>
      </c>
      <c r="CQ1144" s="26" t="e">
        <f t="array" aca="1" ref="CQ1144" ca="1">_xludf.XLOOKUP(CK1144,'Banco de dados'!$B:$B,'Banco de dados'!$F:$F)</f>
        <v>#NAME?</v>
      </c>
      <c r="CR1144" s="27">
        <v>0</v>
      </c>
      <c r="CS1144" s="27">
        <v>13</v>
      </c>
      <c r="CT1144" s="26" t="str">
        <f>IF(AG1144=0.5,"Suporte",IF(AND(AG1144&gt;='Braços de IP'!$B$9,AG1144&lt;='Braços de IP'!$D$9),'Braços de IP'!$E$9,IF(AND(AG1144&gt;='Braços de IP'!$B$10,AG1144&lt;='Braços de IP'!$D$10),'Braços de IP'!$E$10,IF(AND(AG1144&gt;='Braços de IP'!$B$11,AG1144&lt;='Braços de IP'!$D$11),'Braços de IP'!$E$11,IF(AND(AG1144&gt;='Braços de IP'!$B$12,AG1144&lt;='Braços de IP'!$D$12),'Braços de IP'!$E$12,IF(AND(AG1144&gt;='Braços de IP'!$B$13,AG1144&lt;='Braços de IP'!$D$13),'Braços de IP'!$E$13,IF(AND(AG1144&gt;='Braços de IP'!$B$14,AG1144&lt;='Braços de IP'!$D$14),'Braços de IP'!$E$14,"ERRO")))))))</f>
        <v>ERRO</v>
      </c>
      <c r="CU1144" s="27"/>
      <c r="CV1144" s="26" t="str">
        <f>IF($CU1144="","",VLOOKUP($CU1144,'Braços de IP'!$E$9:$I$15,2,0))</f>
        <v/>
      </c>
      <c r="CW1144" s="29" t="str">
        <f>IF($CU1144="","",VLOOKUP($CU1144,'Braços de IP'!$E$9:$I$15,5,0))</f>
        <v/>
      </c>
      <c r="CX1144" s="26"/>
      <c r="CY1144" s="26"/>
      <c r="CZ1144" s="26"/>
      <c r="DA1144" s="26"/>
      <c r="DB1144" s="26"/>
      <c r="DC1144" s="26"/>
      <c r="DD1144" s="30">
        <f t="shared" si="1306"/>
        <v>30</v>
      </c>
      <c r="DE1144" s="31">
        <f t="shared" si="1307"/>
        <v>0</v>
      </c>
      <c r="DF1144" s="30">
        <f t="shared" si="1308"/>
        <v>60</v>
      </c>
      <c r="DG1144" s="32" t="e">
        <f t="shared" si="1309"/>
        <v>#DIV/0!</v>
      </c>
      <c r="DH1144" s="33" t="s">
        <v>143</v>
      </c>
      <c r="DI1144" s="34"/>
      <c r="DJ1144" s="35"/>
      <c r="DK1144" s="16" t="s">
        <v>144</v>
      </c>
      <c r="DL1144" s="16"/>
      <c r="DN1144" s="36" t="e">
        <f t="shared" si="1310"/>
        <v>#VALUE!</v>
      </c>
    </row>
    <row r="1145" spans="2:118" ht="15.75" customHeight="1" x14ac:dyDescent="0.25">
      <c r="B1145" s="16">
        <v>304</v>
      </c>
      <c r="C1145" s="16" t="s">
        <v>146</v>
      </c>
      <c r="D1145" s="16" t="s">
        <v>781</v>
      </c>
      <c r="E1145" s="16">
        <v>-8.0648979999999995</v>
      </c>
      <c r="F1145" s="16">
        <v>-34.893079999999998</v>
      </c>
      <c r="G1145" s="16" t="s">
        <v>157</v>
      </c>
      <c r="H1145" s="17" t="s">
        <v>136</v>
      </c>
      <c r="I1145" s="16" t="s">
        <v>135</v>
      </c>
      <c r="J1145" s="17" t="s">
        <v>137</v>
      </c>
      <c r="K1145" s="18">
        <v>70</v>
      </c>
      <c r="L1145" s="17" t="s">
        <v>138</v>
      </c>
      <c r="M1145" s="17">
        <v>0</v>
      </c>
      <c r="N1145" s="16">
        <f t="shared" si="1301"/>
        <v>140</v>
      </c>
      <c r="O1145" s="17">
        <v>1</v>
      </c>
      <c r="P1145" s="17">
        <v>2.5</v>
      </c>
      <c r="Q1145" s="17">
        <v>9</v>
      </c>
      <c r="R1145" s="16"/>
      <c r="S1145" s="16"/>
      <c r="T1145" s="16" t="s">
        <v>136</v>
      </c>
      <c r="U1145" s="17">
        <v>2.5</v>
      </c>
      <c r="V1145" s="17">
        <v>0</v>
      </c>
      <c r="W1145" s="17" t="s">
        <v>136</v>
      </c>
      <c r="X1145" s="17" t="s">
        <v>136</v>
      </c>
      <c r="Y1145" s="17">
        <v>0</v>
      </c>
      <c r="Z1145" s="17">
        <v>0</v>
      </c>
      <c r="AA1145" s="17" t="s">
        <v>139</v>
      </c>
      <c r="AB1145" s="17" t="s">
        <v>140</v>
      </c>
      <c r="AC1145" s="17">
        <v>43.1</v>
      </c>
      <c r="AD1145" s="17">
        <v>6.35</v>
      </c>
      <c r="AE1145" s="16">
        <v>1</v>
      </c>
      <c r="AF1145" s="17">
        <v>0.44</v>
      </c>
      <c r="AG1145" s="17">
        <v>2.0299999999999998</v>
      </c>
      <c r="AH1145" s="17">
        <f t="shared" si="1283"/>
        <v>1.5899999999999999</v>
      </c>
      <c r="AI1145" s="17" t="s">
        <v>136</v>
      </c>
      <c r="AJ1145" s="17" t="s">
        <v>136</v>
      </c>
      <c r="AK1145" s="17" t="s">
        <v>141</v>
      </c>
      <c r="AL1145" s="17">
        <f t="shared" si="1302"/>
        <v>2</v>
      </c>
      <c r="AM1145" s="17">
        <v>0</v>
      </c>
      <c r="AN1145" s="17"/>
      <c r="AO1145" s="17">
        <v>0</v>
      </c>
      <c r="AP1145" s="17">
        <v>0</v>
      </c>
      <c r="AQ1145" s="17">
        <v>0</v>
      </c>
      <c r="AR1145" s="17" t="s">
        <v>136</v>
      </c>
      <c r="AS1145" s="19">
        <f t="shared" si="1233"/>
        <v>0</v>
      </c>
      <c r="AT1145" s="19"/>
      <c r="AU1145" s="19">
        <f>VLOOKUP(G1145,ABNT5101!$I$3:$J$9,2)</f>
        <v>7.5</v>
      </c>
      <c r="AV1145" s="19">
        <f>VLOOKUP(G1145,ABNT5101!$I$3:$M$9,5)</f>
        <v>0.18</v>
      </c>
      <c r="AW1145" s="17" t="str">
        <f>_xlfn.XLOOKUP(G1145,ABNT5101!I:I,ABNT5101!L:L)</f>
        <v>-</v>
      </c>
      <c r="AX1145" s="17">
        <f>_xlfn.XLOOKUP(G1145,ABNT5101!$I:$I,ABNT5101!M:M)</f>
        <v>0.18</v>
      </c>
      <c r="AY1145" s="17" t="str">
        <f>_xlfn.XLOOKUP(G1145,ABNT5101!$I:$I,ABNT5101!N:N)</f>
        <v>-</v>
      </c>
      <c r="AZ1145" s="17">
        <f>_xlfn.XLOOKUP(G1145,ABNT5101!$I:$I,ABNT5101!O:O)</f>
        <v>16</v>
      </c>
      <c r="BA1145" s="20" t="str">
        <f t="shared" si="1234"/>
        <v>ATENDE</v>
      </c>
      <c r="BB1145" s="21">
        <f t="shared" ref="BB1145:BC1145" si="1388">BE1145/AU1145-1</f>
        <v>0.17333333333333334</v>
      </c>
      <c r="BC1145" s="21">
        <f t="shared" si="1388"/>
        <v>0.11111111111111116</v>
      </c>
      <c r="BD1145" s="21" t="str">
        <f t="shared" si="1236"/>
        <v>-</v>
      </c>
      <c r="BE1145" s="22">
        <v>8.8000000000000007</v>
      </c>
      <c r="BF1145" s="22">
        <v>0.2</v>
      </c>
      <c r="BG1145" s="22"/>
      <c r="BH1145" s="22"/>
      <c r="BI1145" s="23"/>
      <c r="BJ1145" s="22"/>
      <c r="BK1145" s="20" t="str">
        <f t="shared" si="1237"/>
        <v>ATENDE</v>
      </c>
      <c r="BL1145" s="20" t="str">
        <f t="shared" si="1238"/>
        <v>ATENDE</v>
      </c>
      <c r="BM1145" s="20" t="str">
        <f t="shared" si="1239"/>
        <v>ATENDE</v>
      </c>
      <c r="BN1145" s="20" t="str">
        <f t="shared" si="1240"/>
        <v>ATENDE</v>
      </c>
      <c r="BO1145" s="24" t="str">
        <f t="shared" si="1241"/>
        <v>C5</v>
      </c>
      <c r="BP1145" s="24" t="str">
        <f t="shared" si="1368"/>
        <v>P6</v>
      </c>
      <c r="BQ1145" s="25">
        <f t="shared" si="1381"/>
        <v>1.1600000000000001</v>
      </c>
      <c r="BR1145" s="22">
        <v>6.48</v>
      </c>
      <c r="BS1145" s="22">
        <v>1.02</v>
      </c>
      <c r="BT1145" s="24">
        <f>IF(BP1145="-","-",_xlfn.XLOOKUP(BP1145,ABNT5101!$B$4:$B$9,ABNT5101!$C$4:$C$9))</f>
        <v>3</v>
      </c>
      <c r="BU1145" s="24">
        <f>IF(BP1145="-","-",_xlfn.XLOOKUP(BP1145,ABNT5101!$B$4:$B$9,ABNT5101!$D$4:$D$9))</f>
        <v>0.6</v>
      </c>
      <c r="BV1145" s="20" t="str">
        <f t="shared" si="1242"/>
        <v>ATENDE</v>
      </c>
      <c r="BW1145" s="20" t="str">
        <f t="shared" si="1382"/>
        <v>ATENDE</v>
      </c>
      <c r="BX1145" s="20" t="str">
        <f t="shared" si="1243"/>
        <v>ATENDE</v>
      </c>
      <c r="BY1145" s="24" t="str">
        <f t="shared" si="1364"/>
        <v>P6</v>
      </c>
      <c r="BZ1145" s="25">
        <f t="shared" si="1244"/>
        <v>9.000000000000008E-2</v>
      </c>
      <c r="CA1145" s="24">
        <v>3.27</v>
      </c>
      <c r="CB1145" s="24">
        <v>1.01</v>
      </c>
      <c r="CC1145" s="20">
        <f>IF(BY1145="-","-",_xlfn.XLOOKUP(BY1145,ABNT5101!$B$4:$B$9,ABNT5101!$C$4:$C$9))</f>
        <v>3</v>
      </c>
      <c r="CD1145" s="24">
        <f>IF(BY1145="-","-",_xlfn.XLOOKUP(BY1145,ABNT5101!$B$4:$B$9,ABNT5101!$D$4:$D$9))</f>
        <v>0.6</v>
      </c>
      <c r="CE1145" s="20" t="str">
        <f t="shared" si="1245"/>
        <v>ATENDE</v>
      </c>
      <c r="CF1145" s="20" t="str">
        <f t="shared" si="1246"/>
        <v>ATENDE</v>
      </c>
      <c r="CG1145" s="20" t="str">
        <f t="shared" si="1359"/>
        <v>ATENDE</v>
      </c>
      <c r="CH1145" s="26" t="str">
        <f>_xlfn.XLOOKUP(CI1145,'Banco de dados'!$B:$B,'Banco de dados'!$D:$D)</f>
        <v>LEDSTAR</v>
      </c>
      <c r="CI1145" s="47" t="str">
        <f>'Banco de dados'!B7</f>
        <v xml:space="preserve"> SL VT 9.1 44W</v>
      </c>
      <c r="CJ1145" s="26" t="str">
        <f>_xlfn.XLOOKUP(CI1145,'Banco de dados'!$B:$B,'Banco de dados'!$E:$E)</f>
        <v>LUM LED SL VT 9.1 44W</v>
      </c>
      <c r="CK1145" s="26"/>
      <c r="CL1145" s="26" t="e">
        <f>IF(CK1145="-","-",_xlfn.XLOOKUP(CK1145,'Banco de dados'!$B:$B,'Banco de dados'!$E:$E))</f>
        <v>#N/A</v>
      </c>
      <c r="CM1145" s="28">
        <f t="shared" si="1305"/>
        <v>1</v>
      </c>
      <c r="CN1145" s="26">
        <f>_xlfn.XLOOKUP(CI1145,'Banco de dados'!$B:$B,'Banco de dados'!$H:$H)</f>
        <v>44</v>
      </c>
      <c r="CO1145" s="26" t="e">
        <f t="array" aca="1" ref="CO1145" ca="1">_xludf.XLOOKUP(CK1145,'Banco de dados'!$B:$B,'Banco de dados'!$H:$H)</f>
        <v>#NAME?</v>
      </c>
      <c r="CP1145" s="51" t="e">
        <f t="array" aca="1" ref="CP1145" ca="1">_xludf.XLOOKUP(CI1145,'Banco de dados'!$B:$B,'Banco de dados'!$F:$F)</f>
        <v>#NAME?</v>
      </c>
      <c r="CQ1145" s="26" t="e">
        <f t="array" aca="1" ref="CQ1145" ca="1">_xludf.XLOOKUP(CK1145,'Banco de dados'!$B:$B,'Banco de dados'!$F:$F)</f>
        <v>#NAME?</v>
      </c>
      <c r="CR1145" s="27">
        <v>0</v>
      </c>
      <c r="CS1145" s="27"/>
      <c r="CT1145" s="26" t="str">
        <f>IF(AG1145=0.5,"Suporte",IF(AND(AG1145&gt;='Braços de IP'!$B$9,AG1145&lt;='Braços de IP'!$D$9),'Braços de IP'!$E$9,IF(AND(AG1145&gt;='Braços de IP'!$B$10,AG1145&lt;='Braços de IP'!$D$10),'Braços de IP'!$E$10,IF(AND(AG1145&gt;='Braços de IP'!$B$11,AG1145&lt;='Braços de IP'!$D$11),'Braços de IP'!$E$11,IF(AND(AG1145&gt;='Braços de IP'!$B$12,AG1145&lt;='Braços de IP'!$D$12),'Braços de IP'!$E$12,IF(AND(AG1145&gt;='Braços de IP'!$B$13,AG1145&lt;='Braços de IP'!$D$13),'Braços de IP'!$E$13,IF(AND(AG1145&gt;='Braços de IP'!$B$14,AG1145&lt;='Braços de IP'!$D$14),'Braços de IP'!$E$14,"ERRO")))))))</f>
        <v>Médio I</v>
      </c>
      <c r="CU1145" s="27"/>
      <c r="CV1145" s="26" t="str">
        <f>IF($CU1145="","",VLOOKUP($CU1145,'Braços de IP'!$E$9:$I$15,2,0))</f>
        <v/>
      </c>
      <c r="CW1145" s="29" t="str">
        <f>IF($CU1145="","",VLOOKUP($CU1145,'Braços de IP'!$E$9:$I$15,5,0))</f>
        <v/>
      </c>
      <c r="CX1145" s="26"/>
      <c r="CY1145" s="26"/>
      <c r="CZ1145" s="26"/>
      <c r="DA1145" s="26"/>
      <c r="DB1145" s="26"/>
      <c r="DC1145" s="26"/>
      <c r="DD1145" s="30">
        <f t="shared" si="1306"/>
        <v>44</v>
      </c>
      <c r="DE1145" s="31">
        <f t="shared" si="1307"/>
        <v>70</v>
      </c>
      <c r="DF1145" s="30">
        <f t="shared" si="1308"/>
        <v>114</v>
      </c>
      <c r="DG1145" s="32">
        <f t="shared" si="1309"/>
        <v>0.37142857142857144</v>
      </c>
      <c r="DH1145" s="33" t="s">
        <v>143</v>
      </c>
      <c r="DI1145" s="34"/>
      <c r="DJ1145" s="35"/>
      <c r="DK1145" s="16" t="s">
        <v>144</v>
      </c>
      <c r="DL1145" s="16"/>
      <c r="DN1145" s="36" t="e">
        <f t="shared" si="1310"/>
        <v>#VALUE!</v>
      </c>
    </row>
    <row r="1146" spans="2:118" ht="15.75" customHeight="1" x14ac:dyDescent="0.25">
      <c r="B1146" s="16">
        <v>304</v>
      </c>
      <c r="C1146" s="16" t="s">
        <v>146</v>
      </c>
      <c r="D1146" s="16" t="s">
        <v>781</v>
      </c>
      <c r="E1146" s="16">
        <v>-8.0648979999999995</v>
      </c>
      <c r="F1146" s="16">
        <v>-34.893079999999998</v>
      </c>
      <c r="G1146" s="16" t="s">
        <v>157</v>
      </c>
      <c r="H1146" s="17" t="s">
        <v>136</v>
      </c>
      <c r="I1146" s="16" t="s">
        <v>135</v>
      </c>
      <c r="J1146" s="17" t="s">
        <v>137</v>
      </c>
      <c r="K1146" s="18">
        <v>70</v>
      </c>
      <c r="L1146" s="17" t="s">
        <v>138</v>
      </c>
      <c r="M1146" s="17">
        <v>0</v>
      </c>
      <c r="N1146" s="16">
        <f t="shared" si="1301"/>
        <v>140</v>
      </c>
      <c r="O1146" s="17">
        <v>1</v>
      </c>
      <c r="P1146" s="17">
        <v>2.5</v>
      </c>
      <c r="Q1146" s="17">
        <v>9</v>
      </c>
      <c r="R1146" s="16"/>
      <c r="S1146" s="16"/>
      <c r="T1146" s="16" t="s">
        <v>136</v>
      </c>
      <c r="U1146" s="17">
        <v>2.5</v>
      </c>
      <c r="V1146" s="17">
        <v>0</v>
      </c>
      <c r="W1146" s="17" t="s">
        <v>136</v>
      </c>
      <c r="X1146" s="17" t="s">
        <v>136</v>
      </c>
      <c r="Y1146" s="17">
        <v>0</v>
      </c>
      <c r="Z1146" s="17">
        <v>0</v>
      </c>
      <c r="AA1146" s="17" t="s">
        <v>139</v>
      </c>
      <c r="AB1146" s="17" t="s">
        <v>140</v>
      </c>
      <c r="AC1146" s="17">
        <v>43.1</v>
      </c>
      <c r="AD1146" s="17">
        <v>6.35</v>
      </c>
      <c r="AE1146" s="16">
        <v>1</v>
      </c>
      <c r="AF1146" s="17">
        <v>0.44</v>
      </c>
      <c r="AG1146" s="17">
        <v>2.0299999999999998</v>
      </c>
      <c r="AH1146" s="17">
        <f t="shared" si="1283"/>
        <v>1.5899999999999999</v>
      </c>
      <c r="AI1146" s="17" t="s">
        <v>136</v>
      </c>
      <c r="AJ1146" s="17" t="s">
        <v>136</v>
      </c>
      <c r="AK1146" s="17" t="s">
        <v>141</v>
      </c>
      <c r="AL1146" s="17">
        <f t="shared" si="1302"/>
        <v>2</v>
      </c>
      <c r="AM1146" s="17">
        <v>0</v>
      </c>
      <c r="AN1146" s="17"/>
      <c r="AO1146" s="17">
        <v>0</v>
      </c>
      <c r="AP1146" s="17">
        <v>0</v>
      </c>
      <c r="AQ1146" s="17">
        <v>0</v>
      </c>
      <c r="AR1146" s="17" t="s">
        <v>136</v>
      </c>
      <c r="AS1146" s="19">
        <f t="shared" si="1233"/>
        <v>0</v>
      </c>
      <c r="AT1146" s="19"/>
      <c r="AU1146" s="19">
        <f>VLOOKUP(G1146,ABNT5101!$I$3:$J$9,2)</f>
        <v>7.5</v>
      </c>
      <c r="AV1146" s="19">
        <f>VLOOKUP(G1146,ABNT5101!$I$3:$M$9,5)</f>
        <v>0.18</v>
      </c>
      <c r="AW1146" s="17" t="str">
        <f>_xlfn.XLOOKUP(G1146,ABNT5101!I:I,ABNT5101!L:L)</f>
        <v>-</v>
      </c>
      <c r="AX1146" s="17">
        <f>_xlfn.XLOOKUP(G1146,ABNT5101!$I:$I,ABNT5101!M:M)</f>
        <v>0.18</v>
      </c>
      <c r="AY1146" s="17" t="str">
        <f>_xlfn.XLOOKUP(G1146,ABNT5101!$I:$I,ABNT5101!N:N)</f>
        <v>-</v>
      </c>
      <c r="AZ1146" s="17">
        <f>_xlfn.XLOOKUP(G1146,ABNT5101!$I:$I,ABNT5101!O:O)</f>
        <v>16</v>
      </c>
      <c r="BA1146" s="20" t="str">
        <f t="shared" si="1234"/>
        <v>ATENDE</v>
      </c>
      <c r="BB1146" s="21">
        <f t="shared" ref="BB1146:BC1146" si="1389">BE1146/AU1146-1</f>
        <v>6.6666666666665986E-3</v>
      </c>
      <c r="BC1146" s="21">
        <f t="shared" si="1389"/>
        <v>0.5555555555555558</v>
      </c>
      <c r="BD1146" s="21" t="str">
        <f t="shared" si="1236"/>
        <v>-</v>
      </c>
      <c r="BE1146" s="22">
        <v>7.55</v>
      </c>
      <c r="BF1146" s="22">
        <v>0.28000000000000003</v>
      </c>
      <c r="BG1146" s="22"/>
      <c r="BH1146" s="22"/>
      <c r="BI1146" s="23"/>
      <c r="BJ1146" s="22"/>
      <c r="BK1146" s="20" t="str">
        <f t="shared" si="1237"/>
        <v>ATENDE</v>
      </c>
      <c r="BL1146" s="20" t="str">
        <f t="shared" si="1238"/>
        <v>ATENDE</v>
      </c>
      <c r="BM1146" s="20" t="str">
        <f t="shared" si="1239"/>
        <v>ATENDE</v>
      </c>
      <c r="BN1146" s="20" t="str">
        <f t="shared" si="1240"/>
        <v>ATENDE</v>
      </c>
      <c r="BO1146" s="24" t="str">
        <f t="shared" si="1241"/>
        <v>C5</v>
      </c>
      <c r="BP1146" s="24" t="str">
        <f t="shared" si="1368"/>
        <v>P6</v>
      </c>
      <c r="BQ1146" s="25">
        <f t="shared" si="1381"/>
        <v>0.7433333333333334</v>
      </c>
      <c r="BR1146" s="22">
        <v>5.23</v>
      </c>
      <c r="BS1146" s="22">
        <v>0.87</v>
      </c>
      <c r="BT1146" s="24">
        <f>IF(BP1146="-","-",_xlfn.XLOOKUP(BP1146,ABNT5101!$B$4:$B$9,ABNT5101!$C$4:$C$9))</f>
        <v>3</v>
      </c>
      <c r="BU1146" s="24">
        <f>IF(BP1146="-","-",_xlfn.XLOOKUP(BP1146,ABNT5101!$B$4:$B$9,ABNT5101!$D$4:$D$9))</f>
        <v>0.6</v>
      </c>
      <c r="BV1146" s="20" t="str">
        <f t="shared" si="1242"/>
        <v>ATENDE</v>
      </c>
      <c r="BW1146" s="20" t="str">
        <f t="shared" si="1382"/>
        <v>ATENDE</v>
      </c>
      <c r="BX1146" s="20" t="str">
        <f t="shared" si="1243"/>
        <v>ATENDE</v>
      </c>
      <c r="BY1146" s="24" t="str">
        <f t="shared" si="1364"/>
        <v>P6</v>
      </c>
      <c r="BZ1146" s="25">
        <f t="shared" si="1244"/>
        <v>0.16666666666666674</v>
      </c>
      <c r="CA1146" s="24">
        <v>3.5</v>
      </c>
      <c r="CB1146" s="24">
        <v>1.45</v>
      </c>
      <c r="CC1146" s="20">
        <f>IF(BY1146="-","-",_xlfn.XLOOKUP(BY1146,ABNT5101!$B$4:$B$9,ABNT5101!$C$4:$C$9))</f>
        <v>3</v>
      </c>
      <c r="CD1146" s="24">
        <f>IF(BY1146="-","-",_xlfn.XLOOKUP(BY1146,ABNT5101!$B$4:$B$9,ABNT5101!$D$4:$D$9))</f>
        <v>0.6</v>
      </c>
      <c r="CE1146" s="20" t="str">
        <f t="shared" si="1245"/>
        <v>ATENDE</v>
      </c>
      <c r="CF1146" s="20" t="str">
        <f t="shared" si="1246"/>
        <v>ATENDE</v>
      </c>
      <c r="CG1146" s="20" t="str">
        <f t="shared" si="1359"/>
        <v>ATENDE</v>
      </c>
      <c r="CH1146" s="26" t="str">
        <f>_xlfn.XLOOKUP(CI1146,'Banco de dados'!$B:$B,'Banco de dados'!$D:$D)</f>
        <v>SX LIGHTING</v>
      </c>
      <c r="CI1146" s="27" t="str">
        <f>'Banco de dados'!B55</f>
        <v>SX-INEVO040HF</v>
      </c>
      <c r="CJ1146" s="26" t="str">
        <f>_xlfn.XLOOKUP(CI1146,'Banco de dados'!$B:$B,'Banco de dados'!$E:$E)</f>
        <v>SXINEVO040K50L12CZF7PHF</v>
      </c>
      <c r="CK1146" s="26"/>
      <c r="CL1146" s="26" t="e">
        <f>IF(CK1146="-","-",_xlfn.XLOOKUP(CK1146,'Banco de dados'!$B:$B,'Banco de dados'!$E:$E))</f>
        <v>#N/A</v>
      </c>
      <c r="CM1146" s="28">
        <f t="shared" si="1305"/>
        <v>1</v>
      </c>
      <c r="CN1146" s="26">
        <f>_xlfn.XLOOKUP(CI1146,'Banco de dados'!$B:$B,'Banco de dados'!$H:$H)</f>
        <v>39</v>
      </c>
      <c r="CO1146" s="26" t="e">
        <f t="array" aca="1" ref="CO1146" ca="1">_xludf.XLOOKUP(CK1146,'Banco de dados'!$B:$B,'Banco de dados'!$H:$H)</f>
        <v>#NAME?</v>
      </c>
      <c r="CP1146" s="51" t="e">
        <f t="array" aca="1" ref="CP1146" ca="1">_xludf.XLOOKUP(CI1146,'Banco de dados'!$B:$B,'Banco de dados'!$F:$F)</f>
        <v>#NAME?</v>
      </c>
      <c r="CQ1146" s="26" t="e">
        <f t="array" aca="1" ref="CQ1146" ca="1">_xludf.XLOOKUP(CK1146,'Banco de dados'!$B:$B,'Banco de dados'!$F:$F)</f>
        <v>#NAME?</v>
      </c>
      <c r="CR1146" s="27">
        <v>0</v>
      </c>
      <c r="CS1146" s="27"/>
      <c r="CT1146" s="26" t="str">
        <f>IF(AG1146=0.5,"Suporte",IF(AND(AG1146&gt;='Braços de IP'!$B$9,AG1146&lt;='Braços de IP'!$D$9),'Braços de IP'!$E$9,IF(AND(AG1146&gt;='Braços de IP'!$B$10,AG1146&lt;='Braços de IP'!$D$10),'Braços de IP'!$E$10,IF(AND(AG1146&gt;='Braços de IP'!$B$11,AG1146&lt;='Braços de IP'!$D$11),'Braços de IP'!$E$11,IF(AND(AG1146&gt;='Braços de IP'!$B$12,AG1146&lt;='Braços de IP'!$D$12),'Braços de IP'!$E$12,IF(AND(AG1146&gt;='Braços de IP'!$B$13,AG1146&lt;='Braços de IP'!$D$13),'Braços de IP'!$E$13,IF(AND(AG1146&gt;='Braços de IP'!$B$14,AG1146&lt;='Braços de IP'!$D$14),'Braços de IP'!$E$14,"ERRO")))))))</f>
        <v>Médio I</v>
      </c>
      <c r="CU1146" s="27" t="s">
        <v>178</v>
      </c>
      <c r="CV1146" s="26">
        <f>IF($CU1146="","",VLOOKUP($CU1146,'Braços de IP'!$E$9:$I$15,2,0))</f>
        <v>2.4</v>
      </c>
      <c r="CW1146" s="29">
        <f>IF($CU1146="","",VLOOKUP($CU1146,'Braços de IP'!$E$9:$I$15,5,0))</f>
        <v>7.5</v>
      </c>
      <c r="CX1146" s="26"/>
      <c r="CY1146" s="26"/>
      <c r="CZ1146" s="26"/>
      <c r="DA1146" s="26"/>
      <c r="DB1146" s="26"/>
      <c r="DC1146" s="26"/>
      <c r="DD1146" s="30">
        <f t="shared" si="1306"/>
        <v>39</v>
      </c>
      <c r="DE1146" s="31">
        <f t="shared" si="1307"/>
        <v>70</v>
      </c>
      <c r="DF1146" s="30">
        <f t="shared" si="1308"/>
        <v>109</v>
      </c>
      <c r="DG1146" s="32">
        <f t="shared" si="1309"/>
        <v>0.44285714285714284</v>
      </c>
      <c r="DH1146" s="33" t="s">
        <v>143</v>
      </c>
      <c r="DI1146" s="34"/>
      <c r="DJ1146" s="35"/>
      <c r="DK1146" s="16" t="s">
        <v>144</v>
      </c>
      <c r="DL1146" s="16"/>
      <c r="DN1146" s="36" t="e">
        <f t="shared" si="1310"/>
        <v>#VALUE!</v>
      </c>
    </row>
    <row r="1147" spans="2:118" ht="15.75" customHeight="1" x14ac:dyDescent="0.25">
      <c r="B1147" s="16">
        <v>304</v>
      </c>
      <c r="C1147" s="16" t="s">
        <v>146</v>
      </c>
      <c r="D1147" s="16" t="s">
        <v>781</v>
      </c>
      <c r="E1147" s="16">
        <v>-8.0648979999999995</v>
      </c>
      <c r="F1147" s="16">
        <v>-34.893079999999998</v>
      </c>
      <c r="G1147" s="16" t="s">
        <v>157</v>
      </c>
      <c r="H1147" s="17" t="s">
        <v>136</v>
      </c>
      <c r="I1147" s="16" t="s">
        <v>135</v>
      </c>
      <c r="J1147" s="17" t="s">
        <v>137</v>
      </c>
      <c r="K1147" s="18">
        <v>70</v>
      </c>
      <c r="L1147" s="17" t="s">
        <v>138</v>
      </c>
      <c r="M1147" s="17">
        <v>0</v>
      </c>
      <c r="N1147" s="16">
        <f t="shared" si="1301"/>
        <v>140</v>
      </c>
      <c r="O1147" s="17">
        <v>1</v>
      </c>
      <c r="P1147" s="17">
        <v>2.5</v>
      </c>
      <c r="Q1147" s="17">
        <v>9</v>
      </c>
      <c r="R1147" s="16"/>
      <c r="S1147" s="16"/>
      <c r="T1147" s="16" t="s">
        <v>136</v>
      </c>
      <c r="U1147" s="17">
        <v>2.5</v>
      </c>
      <c r="V1147" s="17">
        <v>0</v>
      </c>
      <c r="W1147" s="17" t="s">
        <v>136</v>
      </c>
      <c r="X1147" s="17" t="s">
        <v>136</v>
      </c>
      <c r="Y1147" s="17">
        <v>0</v>
      </c>
      <c r="Z1147" s="17">
        <v>0</v>
      </c>
      <c r="AA1147" s="17" t="s">
        <v>139</v>
      </c>
      <c r="AB1147" s="17" t="s">
        <v>140</v>
      </c>
      <c r="AC1147" s="17">
        <v>43.1</v>
      </c>
      <c r="AD1147" s="17">
        <v>6.35</v>
      </c>
      <c r="AE1147" s="16">
        <v>1</v>
      </c>
      <c r="AF1147" s="17">
        <v>0.44</v>
      </c>
      <c r="AG1147" s="17">
        <v>2.0299999999999998</v>
      </c>
      <c r="AH1147" s="17">
        <f t="shared" si="1283"/>
        <v>1.5899999999999999</v>
      </c>
      <c r="AI1147" s="17" t="s">
        <v>136</v>
      </c>
      <c r="AJ1147" s="17" t="s">
        <v>136</v>
      </c>
      <c r="AK1147" s="17" t="s">
        <v>141</v>
      </c>
      <c r="AL1147" s="17">
        <f t="shared" si="1302"/>
        <v>2</v>
      </c>
      <c r="AM1147" s="17">
        <v>0</v>
      </c>
      <c r="AN1147" s="17"/>
      <c r="AO1147" s="17">
        <v>0</v>
      </c>
      <c r="AP1147" s="17">
        <v>0</v>
      </c>
      <c r="AQ1147" s="17">
        <v>0</v>
      </c>
      <c r="AR1147" s="17" t="s">
        <v>136</v>
      </c>
      <c r="AS1147" s="19">
        <f t="shared" si="1233"/>
        <v>0</v>
      </c>
      <c r="AT1147" s="19"/>
      <c r="AU1147" s="19">
        <f>VLOOKUP(G1147,ABNT5101!$I$3:$J$9,2)</f>
        <v>7.5</v>
      </c>
      <c r="AV1147" s="19">
        <f>VLOOKUP(G1147,ABNT5101!$I$3:$M$9,5)</f>
        <v>0.18</v>
      </c>
      <c r="AW1147" s="17" t="str">
        <f>_xlfn.XLOOKUP(G1147,ABNT5101!I:I,ABNT5101!L:L)</f>
        <v>-</v>
      </c>
      <c r="AX1147" s="17">
        <f>_xlfn.XLOOKUP(G1147,ABNT5101!$I:$I,ABNT5101!M:M)</f>
        <v>0.18</v>
      </c>
      <c r="AY1147" s="17" t="str">
        <f>_xlfn.XLOOKUP(G1147,ABNT5101!$I:$I,ABNT5101!N:N)</f>
        <v>-</v>
      </c>
      <c r="AZ1147" s="17">
        <f>_xlfn.XLOOKUP(G1147,ABNT5101!$I:$I,ABNT5101!O:O)</f>
        <v>16</v>
      </c>
      <c r="BA1147" s="20" t="str">
        <f t="shared" si="1234"/>
        <v>ATENDE</v>
      </c>
      <c r="BB1147" s="21">
        <f t="shared" ref="BB1147:BC1147" si="1390">BE1147/AU1147-1</f>
        <v>0.11733333333333351</v>
      </c>
      <c r="BC1147" s="21">
        <f t="shared" si="1390"/>
        <v>-5.5555555555555469E-2</v>
      </c>
      <c r="BD1147" s="21" t="str">
        <f t="shared" si="1236"/>
        <v>-</v>
      </c>
      <c r="BE1147" s="22">
        <v>8.3800000000000008</v>
      </c>
      <c r="BF1147" s="22">
        <v>0.17</v>
      </c>
      <c r="BG1147" s="22"/>
      <c r="BH1147" s="22"/>
      <c r="BI1147" s="23"/>
      <c r="BJ1147" s="22"/>
      <c r="BK1147" s="20" t="str">
        <f t="shared" si="1237"/>
        <v>ATENDE</v>
      </c>
      <c r="BL1147" s="20" t="str">
        <f t="shared" si="1238"/>
        <v>ATENDE</v>
      </c>
      <c r="BM1147" s="20" t="str">
        <f t="shared" si="1239"/>
        <v>ATENDIMENTO LIMIAR</v>
      </c>
      <c r="BN1147" s="20" t="str">
        <f t="shared" si="1240"/>
        <v>ATENDE</v>
      </c>
      <c r="BO1147" s="24" t="str">
        <f t="shared" si="1241"/>
        <v>C5</v>
      </c>
      <c r="BP1147" s="24" t="str">
        <f t="shared" si="1368"/>
        <v>P6</v>
      </c>
      <c r="BQ1147" s="25">
        <f t="shared" si="1381"/>
        <v>0.79666666666666663</v>
      </c>
      <c r="BR1147" s="22">
        <v>5.39</v>
      </c>
      <c r="BS1147" s="22">
        <v>0.86</v>
      </c>
      <c r="BT1147" s="24">
        <f>IF(BP1147="-","-",_xlfn.XLOOKUP(BP1147,ABNT5101!$B$4:$B$9,ABNT5101!$C$4:$C$9))</f>
        <v>3</v>
      </c>
      <c r="BU1147" s="24">
        <f>IF(BP1147="-","-",_xlfn.XLOOKUP(BP1147,ABNT5101!$B$4:$B$9,ABNT5101!$D$4:$D$9))</f>
        <v>0.6</v>
      </c>
      <c r="BV1147" s="20" t="str">
        <f t="shared" si="1242"/>
        <v>ATENDE</v>
      </c>
      <c r="BW1147" s="20" t="str">
        <f t="shared" si="1382"/>
        <v>ATENDE</v>
      </c>
      <c r="BX1147" s="20" t="str">
        <f t="shared" si="1243"/>
        <v>ATENDE</v>
      </c>
      <c r="BY1147" s="24" t="str">
        <f t="shared" si="1364"/>
        <v>P6</v>
      </c>
      <c r="BZ1147" s="25">
        <f t="shared" si="1244"/>
        <v>-3.3333333333332993E-3</v>
      </c>
      <c r="CA1147" s="24">
        <v>2.99</v>
      </c>
      <c r="CB1147" s="24">
        <v>0.78</v>
      </c>
      <c r="CC1147" s="20">
        <f>IF(BY1147="-","-",_xlfn.XLOOKUP(BY1147,ABNT5101!$B$4:$B$9,ABNT5101!$C$4:$C$9))</f>
        <v>3</v>
      </c>
      <c r="CD1147" s="24">
        <f>IF(BY1147="-","-",_xlfn.XLOOKUP(BY1147,ABNT5101!$B$4:$B$9,ABNT5101!$D$4:$D$9))</f>
        <v>0.6</v>
      </c>
      <c r="CE1147" s="20" t="str">
        <f t="shared" si="1245"/>
        <v>ATENDE</v>
      </c>
      <c r="CF1147" s="20" t="str">
        <f t="shared" si="1246"/>
        <v>ATENDIMENTO LIMIAR</v>
      </c>
      <c r="CG1147" s="20" t="str">
        <f t="shared" si="1359"/>
        <v>ATENDE</v>
      </c>
      <c r="CH1147" s="26" t="str">
        <f>_xlfn.XLOOKUP(CI1147,'Banco de dados'!$B:$B,'Banco de dados'!$D:$D)</f>
        <v>TECNOWATT</v>
      </c>
      <c r="CI1147" s="27" t="str">
        <f>'Banco de dados'!B66</f>
        <v xml:space="preserve">SIGSAGPTLRRSSNDL_40W_50IBBRS
</v>
      </c>
      <c r="CJ1147" s="26" t="str">
        <f>_xlfn.XLOOKUP(CI1147,'Banco de dados'!$B:$B,'Banco de dados'!$E:$E)</f>
        <v>SIGSAGPTLRRSSNDL_40W_50IBBRS
1-10C1MUN6.5</v>
      </c>
      <c r="CK1147" s="26"/>
      <c r="CL1147" s="26" t="e">
        <f>IF(CK1147="-","-",_xlfn.XLOOKUP(CK1147,'Banco de dados'!$B:$B,'Banco de dados'!$E:$E))</f>
        <v>#N/A</v>
      </c>
      <c r="CM1147" s="28">
        <f t="shared" si="1305"/>
        <v>1</v>
      </c>
      <c r="CN1147" s="26">
        <f>_xlfn.XLOOKUP(CI1147,'Banco de dados'!$B:$B,'Banco de dados'!$H:$H)</f>
        <v>40</v>
      </c>
      <c r="CO1147" s="26" t="e">
        <f t="array" aca="1" ref="CO1147" ca="1">_xludf.XLOOKUP(CK1147,'Banco de dados'!$B:$B,'Banco de dados'!$H:$H)</f>
        <v>#NAME?</v>
      </c>
      <c r="CP1147" s="51" t="e">
        <f t="array" aca="1" ref="CP1147" ca="1">_xludf.XLOOKUP(CI1147,'Banco de dados'!$B:$B,'Banco de dados'!$F:$F)</f>
        <v>#NAME?</v>
      </c>
      <c r="CQ1147" s="26" t="e">
        <f t="array" aca="1" ref="CQ1147" ca="1">_xludf.XLOOKUP(CK1147,'Banco de dados'!$B:$B,'Banco de dados'!$F:$F)</f>
        <v>#NAME?</v>
      </c>
      <c r="CR1147" s="27">
        <v>0</v>
      </c>
      <c r="CS1147" s="27">
        <v>0.5</v>
      </c>
      <c r="CT1147" s="26" t="str">
        <f>IF(AG1147=0.5,"Suporte",IF(AND(AG1147&gt;='Braços de IP'!$B$9,AG1147&lt;='Braços de IP'!$D$9),'Braços de IP'!$E$9,IF(AND(AG1147&gt;='Braços de IP'!$B$10,AG1147&lt;='Braços de IP'!$D$10),'Braços de IP'!$E$10,IF(AND(AG1147&gt;='Braços de IP'!$B$11,AG1147&lt;='Braços de IP'!$D$11),'Braços de IP'!$E$11,IF(AND(AG1147&gt;='Braços de IP'!$B$12,AG1147&lt;='Braços de IP'!$D$12),'Braços de IP'!$E$12,IF(AND(AG1147&gt;='Braços de IP'!$B$13,AG1147&lt;='Braços de IP'!$D$13),'Braços de IP'!$E$13,IF(AND(AG1147&gt;='Braços de IP'!$B$14,AG1147&lt;='Braços de IP'!$D$14),'Braços de IP'!$E$14,"ERRO")))))))</f>
        <v>Médio I</v>
      </c>
      <c r="CU1147" s="27" t="s">
        <v>178</v>
      </c>
      <c r="CV1147" s="26">
        <f>IF($CU1147="","",VLOOKUP($CU1147,'Braços de IP'!$E$9:$I$15,2,0))</f>
        <v>2.4</v>
      </c>
      <c r="CW1147" s="29">
        <f>IF($CU1147="","",VLOOKUP($CU1147,'Braços de IP'!$E$9:$I$15,5,0))</f>
        <v>7.5</v>
      </c>
      <c r="CX1147" s="26"/>
      <c r="CY1147" s="26"/>
      <c r="CZ1147" s="26"/>
      <c r="DA1147" s="26"/>
      <c r="DB1147" s="26"/>
      <c r="DC1147" s="26"/>
      <c r="DD1147" s="30">
        <f t="shared" si="1306"/>
        <v>40</v>
      </c>
      <c r="DE1147" s="31">
        <f t="shared" si="1307"/>
        <v>70</v>
      </c>
      <c r="DF1147" s="30">
        <f t="shared" si="1308"/>
        <v>110</v>
      </c>
      <c r="DG1147" s="32">
        <f t="shared" si="1309"/>
        <v>0.4285714285714286</v>
      </c>
      <c r="DH1147" s="33" t="s">
        <v>143</v>
      </c>
      <c r="DI1147" s="34"/>
      <c r="DJ1147" s="35"/>
      <c r="DK1147" s="16" t="s">
        <v>144</v>
      </c>
      <c r="DL1147" s="16"/>
      <c r="DN1147" s="36" t="e">
        <f t="shared" si="1310"/>
        <v>#VALUE!</v>
      </c>
    </row>
    <row r="1148" spans="2:118" ht="15.75" customHeight="1" x14ac:dyDescent="0.25">
      <c r="B1148" s="16">
        <v>305</v>
      </c>
      <c r="C1148" s="16" t="s">
        <v>146</v>
      </c>
      <c r="D1148" s="16" t="s">
        <v>782</v>
      </c>
      <c r="E1148" s="16">
        <v>-8.0459320000000005</v>
      </c>
      <c r="F1148" s="16">
        <v>-34.883552999999999</v>
      </c>
      <c r="G1148" s="16" t="s">
        <v>157</v>
      </c>
      <c r="H1148" s="17" t="s">
        <v>136</v>
      </c>
      <c r="I1148" s="16" t="s">
        <v>135</v>
      </c>
      <c r="J1148" s="17" t="s">
        <v>137</v>
      </c>
      <c r="K1148" s="18">
        <v>90</v>
      </c>
      <c r="L1148" s="17" t="s">
        <v>138</v>
      </c>
      <c r="M1148" s="17">
        <v>0</v>
      </c>
      <c r="N1148" s="16">
        <f t="shared" si="1301"/>
        <v>360</v>
      </c>
      <c r="O1148" s="17">
        <v>1</v>
      </c>
      <c r="P1148" s="17">
        <v>3.5</v>
      </c>
      <c r="Q1148" s="17">
        <v>7</v>
      </c>
      <c r="R1148" s="16"/>
      <c r="S1148" s="16"/>
      <c r="T1148" s="16" t="s">
        <v>136</v>
      </c>
      <c r="U1148" s="17">
        <v>3</v>
      </c>
      <c r="V1148" s="17">
        <v>0</v>
      </c>
      <c r="W1148" s="17" t="s">
        <v>136</v>
      </c>
      <c r="X1148" s="17" t="s">
        <v>136</v>
      </c>
      <c r="Y1148" s="17">
        <v>0</v>
      </c>
      <c r="Z1148" s="17">
        <v>0</v>
      </c>
      <c r="AA1148" s="17" t="s">
        <v>139</v>
      </c>
      <c r="AB1148" s="17" t="s">
        <v>140</v>
      </c>
      <c r="AC1148" s="17">
        <v>38.07</v>
      </c>
      <c r="AD1148" s="17">
        <v>6.03</v>
      </c>
      <c r="AE1148" s="16">
        <v>2</v>
      </c>
      <c r="AF1148" s="17">
        <v>1.1200000000000001</v>
      </c>
      <c r="AG1148" s="17">
        <v>2.34</v>
      </c>
      <c r="AH1148" s="17">
        <f t="shared" si="1283"/>
        <v>1.2199999999999998</v>
      </c>
      <c r="AI1148" s="17" t="s">
        <v>136</v>
      </c>
      <c r="AJ1148" s="17" t="s">
        <v>136</v>
      </c>
      <c r="AK1148" s="17" t="s">
        <v>141</v>
      </c>
      <c r="AL1148" s="17">
        <f t="shared" si="1302"/>
        <v>4</v>
      </c>
      <c r="AM1148" s="17">
        <v>0</v>
      </c>
      <c r="AN1148" s="17"/>
      <c r="AO1148" s="17">
        <v>0</v>
      </c>
      <c r="AP1148" s="17">
        <v>0</v>
      </c>
      <c r="AQ1148" s="17">
        <v>0</v>
      </c>
      <c r="AR1148" s="17" t="s">
        <v>136</v>
      </c>
      <c r="AS1148" s="19">
        <f t="shared" si="1233"/>
        <v>0</v>
      </c>
      <c r="AT1148" s="19"/>
      <c r="AU1148" s="19">
        <f>VLOOKUP(G1148,ABNT5101!$I$3:$J$9,2)</f>
        <v>7.5</v>
      </c>
      <c r="AV1148" s="19">
        <f>VLOOKUP(G1148,ABNT5101!$I$3:$M$9,5)</f>
        <v>0.18</v>
      </c>
      <c r="AW1148" s="17" t="str">
        <f>_xlfn.XLOOKUP(G1148,ABNT5101!I:I,ABNT5101!L:L)</f>
        <v>-</v>
      </c>
      <c r="AX1148" s="17">
        <f>_xlfn.XLOOKUP(G1148,ABNT5101!$I:$I,ABNT5101!M:M)</f>
        <v>0.18</v>
      </c>
      <c r="AY1148" s="17" t="str">
        <f>_xlfn.XLOOKUP(G1148,ABNT5101!$I:$I,ABNT5101!N:N)</f>
        <v>-</v>
      </c>
      <c r="AZ1148" s="17">
        <f>_xlfn.XLOOKUP(G1148,ABNT5101!$I:$I,ABNT5101!O:O)</f>
        <v>16</v>
      </c>
      <c r="BA1148" s="20" t="str">
        <f t="shared" si="1234"/>
        <v>ATENDE</v>
      </c>
      <c r="BB1148" s="21">
        <f t="shared" ref="BB1148:BC1148" si="1391">BE1148/AU1148-1</f>
        <v>0.48400000000000021</v>
      </c>
      <c r="BC1148" s="21">
        <f t="shared" si="1391"/>
        <v>0.2777777777777779</v>
      </c>
      <c r="BD1148" s="21" t="str">
        <f t="shared" si="1236"/>
        <v>-</v>
      </c>
      <c r="BE1148" s="22">
        <v>11.13</v>
      </c>
      <c r="BF1148" s="22">
        <v>0.23</v>
      </c>
      <c r="BG1148" s="22"/>
      <c r="BH1148" s="22"/>
      <c r="BI1148" s="23"/>
      <c r="BJ1148" s="22"/>
      <c r="BK1148" s="20" t="str">
        <f t="shared" si="1237"/>
        <v>ATENDE</v>
      </c>
      <c r="BL1148" s="20" t="str">
        <f t="shared" si="1238"/>
        <v>ATENDE</v>
      </c>
      <c r="BM1148" s="20" t="str">
        <f t="shared" si="1239"/>
        <v>ATENDE</v>
      </c>
      <c r="BN1148" s="20" t="str">
        <f t="shared" si="1240"/>
        <v>ATENDE</v>
      </c>
      <c r="BO1148" s="24" t="str">
        <f t="shared" si="1241"/>
        <v>C5</v>
      </c>
      <c r="BP1148" s="24" t="str">
        <f t="shared" si="1368"/>
        <v>P6</v>
      </c>
      <c r="BQ1148" s="25">
        <f t="shared" si="1381"/>
        <v>1.4</v>
      </c>
      <c r="BR1148" s="22">
        <v>7.2</v>
      </c>
      <c r="BS1148" s="22">
        <v>1.38</v>
      </c>
      <c r="BT1148" s="24">
        <f>IF(BP1148="-","-",_xlfn.XLOOKUP(BP1148,ABNT5101!$B$4:$B$9,ABNT5101!$C$4:$C$9))</f>
        <v>3</v>
      </c>
      <c r="BU1148" s="24">
        <f>IF(BP1148="-","-",_xlfn.XLOOKUP(BP1148,ABNT5101!$B$4:$B$9,ABNT5101!$D$4:$D$9))</f>
        <v>0.6</v>
      </c>
      <c r="BV1148" s="20" t="str">
        <f t="shared" si="1242"/>
        <v>ATENDE</v>
      </c>
      <c r="BW1148" s="20" t="str">
        <f t="shared" si="1382"/>
        <v>ATENDE</v>
      </c>
      <c r="BX1148" s="20" t="str">
        <f t="shared" si="1243"/>
        <v>ATENDE</v>
      </c>
      <c r="BY1148" s="24" t="str">
        <f t="shared" si="1364"/>
        <v>P6</v>
      </c>
      <c r="BZ1148" s="25">
        <f t="shared" si="1244"/>
        <v>0.74666666666666681</v>
      </c>
      <c r="CA1148" s="24">
        <v>5.24</v>
      </c>
      <c r="CB1148" s="24">
        <v>1.65</v>
      </c>
      <c r="CC1148" s="20">
        <f>IF(BY1148="-","-",_xlfn.XLOOKUP(BY1148,ABNT5101!$B$4:$B$9,ABNT5101!$C$4:$C$9))</f>
        <v>3</v>
      </c>
      <c r="CD1148" s="24">
        <f>IF(BY1148="-","-",_xlfn.XLOOKUP(BY1148,ABNT5101!$B$4:$B$9,ABNT5101!$D$4:$D$9))</f>
        <v>0.6</v>
      </c>
      <c r="CE1148" s="20" t="str">
        <f t="shared" si="1245"/>
        <v>ATENDE</v>
      </c>
      <c r="CF1148" s="20" t="str">
        <f t="shared" si="1246"/>
        <v>ATENDE</v>
      </c>
      <c r="CG1148" s="20" t="str">
        <f t="shared" si="1359"/>
        <v>ATENDE</v>
      </c>
      <c r="CH1148" s="26" t="str">
        <f>_xlfn.XLOOKUP(CI1148,'Banco de dados'!$B:$B,'Banco de dados'!$D:$D)</f>
        <v>LEDSTAR</v>
      </c>
      <c r="CI1148" s="47" t="str">
        <f>'Banco de dados'!B7</f>
        <v xml:space="preserve"> SL VT 9.1 44W</v>
      </c>
      <c r="CJ1148" s="26" t="str">
        <f>_xlfn.XLOOKUP(CI1148,'Banco de dados'!$B:$B,'Banco de dados'!$E:$E)</f>
        <v>LUM LED SL VT 9.1 44W</v>
      </c>
      <c r="CK1148" s="26"/>
      <c r="CL1148" s="26" t="e">
        <f>IF(CK1148="-","-",_xlfn.XLOOKUP(CK1148,'Banco de dados'!$B:$B,'Banco de dados'!$E:$E))</f>
        <v>#N/A</v>
      </c>
      <c r="CM1148" s="28">
        <f t="shared" si="1305"/>
        <v>2</v>
      </c>
      <c r="CN1148" s="26">
        <f>_xlfn.XLOOKUP(CI1148,'Banco de dados'!$B:$B,'Banco de dados'!$H:$H)</f>
        <v>44</v>
      </c>
      <c r="CO1148" s="26" t="e">
        <f t="array" aca="1" ref="CO1148" ca="1">_xludf.XLOOKUP(CK1148,'Banco de dados'!$B:$B,'Banco de dados'!$H:$H)</f>
        <v>#NAME?</v>
      </c>
      <c r="CP1148" s="51" t="e">
        <f t="array" aca="1" ref="CP1148" ca="1">_xludf.XLOOKUP(CI1148,'Banco de dados'!$B:$B,'Banco de dados'!$F:$F)</f>
        <v>#NAME?</v>
      </c>
      <c r="CQ1148" s="26" t="e">
        <f t="array" aca="1" ref="CQ1148" ca="1">_xludf.XLOOKUP(CK1148,'Banco de dados'!$B:$B,'Banco de dados'!$F:$F)</f>
        <v>#NAME?</v>
      </c>
      <c r="CR1148" s="27">
        <v>0</v>
      </c>
      <c r="CS1148" s="27"/>
      <c r="CT1148" s="26" t="str">
        <f>IF(AG1148=0.5,"Suporte",IF(AND(AG1148&gt;='Braços de IP'!$B$9,AG1148&lt;='Braços de IP'!$D$9),'Braços de IP'!$E$9,IF(AND(AG1148&gt;='Braços de IP'!$B$10,AG1148&lt;='Braços de IP'!$D$10),'Braços de IP'!$E$10,IF(AND(AG1148&gt;='Braços de IP'!$B$11,AG1148&lt;='Braços de IP'!$D$11),'Braços de IP'!$E$11,IF(AND(AG1148&gt;='Braços de IP'!$B$12,AG1148&lt;='Braços de IP'!$D$12),'Braços de IP'!$E$12,IF(AND(AG1148&gt;='Braços de IP'!$B$13,AG1148&lt;='Braços de IP'!$D$13),'Braços de IP'!$E$13,IF(AND(AG1148&gt;='Braços de IP'!$B$14,AG1148&lt;='Braços de IP'!$D$14),'Braços de IP'!$E$14,"ERRO")))))))</f>
        <v>Médio II</v>
      </c>
      <c r="CU1148" s="27"/>
      <c r="CV1148" s="26" t="str">
        <f>IF($CU1148="","",VLOOKUP($CU1148,'Braços de IP'!$E$9:$I$15,2,0))</f>
        <v/>
      </c>
      <c r="CW1148" s="29" t="str">
        <f>IF($CU1148="","",VLOOKUP($CU1148,'Braços de IP'!$E$9:$I$15,5,0))</f>
        <v/>
      </c>
      <c r="CX1148" s="26"/>
      <c r="CY1148" s="26"/>
      <c r="CZ1148" s="26"/>
      <c r="DA1148" s="26"/>
      <c r="DB1148" s="26"/>
      <c r="DC1148" s="26"/>
      <c r="DD1148" s="30">
        <f t="shared" si="1306"/>
        <v>44</v>
      </c>
      <c r="DE1148" s="31">
        <f t="shared" si="1307"/>
        <v>90</v>
      </c>
      <c r="DF1148" s="30">
        <f t="shared" si="1308"/>
        <v>268</v>
      </c>
      <c r="DG1148" s="32">
        <f t="shared" si="1309"/>
        <v>0.51111111111111107</v>
      </c>
      <c r="DH1148" s="33" t="s">
        <v>143</v>
      </c>
      <c r="DI1148" s="34"/>
      <c r="DJ1148" s="35"/>
      <c r="DK1148" s="16" t="s">
        <v>144</v>
      </c>
      <c r="DL1148" s="16"/>
      <c r="DN1148" s="36" t="e">
        <f t="shared" si="1310"/>
        <v>#VALUE!</v>
      </c>
    </row>
    <row r="1149" spans="2:118" ht="15.75" customHeight="1" x14ac:dyDescent="0.25">
      <c r="B1149" s="16">
        <v>305</v>
      </c>
      <c r="C1149" s="16" t="s">
        <v>146</v>
      </c>
      <c r="D1149" s="16" t="s">
        <v>782</v>
      </c>
      <c r="E1149" s="16">
        <v>-8.0459320000000005</v>
      </c>
      <c r="F1149" s="16">
        <v>-34.883552999999999</v>
      </c>
      <c r="G1149" s="16" t="s">
        <v>157</v>
      </c>
      <c r="H1149" s="17" t="s">
        <v>136</v>
      </c>
      <c r="I1149" s="16" t="s">
        <v>135</v>
      </c>
      <c r="J1149" s="17" t="s">
        <v>137</v>
      </c>
      <c r="K1149" s="18">
        <v>90</v>
      </c>
      <c r="L1149" s="17" t="s">
        <v>138</v>
      </c>
      <c r="M1149" s="17">
        <v>0</v>
      </c>
      <c r="N1149" s="16">
        <f t="shared" si="1301"/>
        <v>360</v>
      </c>
      <c r="O1149" s="17">
        <v>1</v>
      </c>
      <c r="P1149" s="17">
        <v>3.5</v>
      </c>
      <c r="Q1149" s="17">
        <v>7</v>
      </c>
      <c r="R1149" s="16"/>
      <c r="S1149" s="16"/>
      <c r="T1149" s="16" t="s">
        <v>136</v>
      </c>
      <c r="U1149" s="17">
        <v>3</v>
      </c>
      <c r="V1149" s="17">
        <v>0</v>
      </c>
      <c r="W1149" s="17" t="s">
        <v>136</v>
      </c>
      <c r="X1149" s="17" t="s">
        <v>136</v>
      </c>
      <c r="Y1149" s="17">
        <v>0</v>
      </c>
      <c r="Z1149" s="17">
        <v>0</v>
      </c>
      <c r="AA1149" s="17" t="s">
        <v>139</v>
      </c>
      <c r="AB1149" s="17" t="s">
        <v>140</v>
      </c>
      <c r="AC1149" s="17">
        <v>38.07</v>
      </c>
      <c r="AD1149" s="17">
        <v>6.03</v>
      </c>
      <c r="AE1149" s="16">
        <v>2</v>
      </c>
      <c r="AF1149" s="17">
        <v>1.1200000000000001</v>
      </c>
      <c r="AG1149" s="17">
        <v>2.34</v>
      </c>
      <c r="AH1149" s="17">
        <f t="shared" si="1283"/>
        <v>1.2199999999999998</v>
      </c>
      <c r="AI1149" s="17" t="s">
        <v>136</v>
      </c>
      <c r="AJ1149" s="17" t="s">
        <v>136</v>
      </c>
      <c r="AK1149" s="17" t="s">
        <v>141</v>
      </c>
      <c r="AL1149" s="17">
        <f t="shared" si="1302"/>
        <v>4</v>
      </c>
      <c r="AM1149" s="17">
        <v>0</v>
      </c>
      <c r="AN1149" s="17"/>
      <c r="AO1149" s="17">
        <v>0</v>
      </c>
      <c r="AP1149" s="17">
        <v>0</v>
      </c>
      <c r="AQ1149" s="17">
        <v>0</v>
      </c>
      <c r="AR1149" s="17" t="s">
        <v>136</v>
      </c>
      <c r="AS1149" s="19">
        <f t="shared" si="1233"/>
        <v>0</v>
      </c>
      <c r="AT1149" s="19"/>
      <c r="AU1149" s="19">
        <f>VLOOKUP(G1149,ABNT5101!$I$3:$J$9,2)</f>
        <v>7.5</v>
      </c>
      <c r="AV1149" s="19">
        <f>VLOOKUP(G1149,ABNT5101!$I$3:$M$9,5)</f>
        <v>0.18</v>
      </c>
      <c r="AW1149" s="17" t="str">
        <f>_xlfn.XLOOKUP(G1149,ABNT5101!I:I,ABNT5101!L:L)</f>
        <v>-</v>
      </c>
      <c r="AX1149" s="17">
        <f>_xlfn.XLOOKUP(G1149,ABNT5101!$I:$I,ABNT5101!M:M)</f>
        <v>0.18</v>
      </c>
      <c r="AY1149" s="17" t="str">
        <f>_xlfn.XLOOKUP(G1149,ABNT5101!$I:$I,ABNT5101!N:N)</f>
        <v>-</v>
      </c>
      <c r="AZ1149" s="17">
        <f>_xlfn.XLOOKUP(G1149,ABNT5101!$I:$I,ABNT5101!O:O)</f>
        <v>16</v>
      </c>
      <c r="BA1149" s="20" t="str">
        <f t="shared" si="1234"/>
        <v>ATENDE</v>
      </c>
      <c r="BB1149" s="21">
        <f t="shared" ref="BB1149:BC1149" si="1392">BE1149/AU1149-1</f>
        <v>0.2280000000000002</v>
      </c>
      <c r="BC1149" s="21">
        <f t="shared" si="1392"/>
        <v>1.2222222222222223</v>
      </c>
      <c r="BD1149" s="21" t="str">
        <f t="shared" si="1236"/>
        <v>-</v>
      </c>
      <c r="BE1149" s="22">
        <v>9.2100000000000009</v>
      </c>
      <c r="BF1149" s="22">
        <v>0.4</v>
      </c>
      <c r="BG1149" s="22"/>
      <c r="BH1149" s="22"/>
      <c r="BI1149" s="23"/>
      <c r="BJ1149" s="22"/>
      <c r="BK1149" s="20" t="str">
        <f t="shared" si="1237"/>
        <v>ATENDE</v>
      </c>
      <c r="BL1149" s="20" t="str">
        <f t="shared" si="1238"/>
        <v>ATENDE</v>
      </c>
      <c r="BM1149" s="20" t="str">
        <f t="shared" si="1239"/>
        <v>ATENDE</v>
      </c>
      <c r="BN1149" s="20" t="str">
        <f t="shared" si="1240"/>
        <v>ATENDE</v>
      </c>
      <c r="BO1149" s="24" t="str">
        <f t="shared" si="1241"/>
        <v>C5</v>
      </c>
      <c r="BP1149" s="24" t="str">
        <f t="shared" si="1368"/>
        <v>P6</v>
      </c>
      <c r="BQ1149" s="25">
        <f t="shared" si="1381"/>
        <v>1.4133333333333336</v>
      </c>
      <c r="BR1149" s="22">
        <v>7.24</v>
      </c>
      <c r="BS1149" s="22">
        <v>1.45</v>
      </c>
      <c r="BT1149" s="24">
        <f>IF(BP1149="-","-",_xlfn.XLOOKUP(BP1149,ABNT5101!$B$4:$B$9,ABNT5101!$C$4:$C$9))</f>
        <v>3</v>
      </c>
      <c r="BU1149" s="24">
        <f>IF(BP1149="-","-",_xlfn.XLOOKUP(BP1149,ABNT5101!$B$4:$B$9,ABNT5101!$D$4:$D$9))</f>
        <v>0.6</v>
      </c>
      <c r="BV1149" s="20" t="str">
        <f t="shared" si="1242"/>
        <v>ATENDE</v>
      </c>
      <c r="BW1149" s="20" t="str">
        <f t="shared" si="1382"/>
        <v>ATENDE</v>
      </c>
      <c r="BX1149" s="20" t="str">
        <f t="shared" si="1243"/>
        <v>ATENDE</v>
      </c>
      <c r="BY1149" s="24" t="str">
        <f t="shared" si="1364"/>
        <v>P6</v>
      </c>
      <c r="BZ1149" s="25">
        <f t="shared" si="1244"/>
        <v>0.37999999999999989</v>
      </c>
      <c r="CA1149" s="24">
        <v>4.1399999999999997</v>
      </c>
      <c r="CB1149" s="24">
        <v>1.9</v>
      </c>
      <c r="CC1149" s="20">
        <f>IF(BY1149="-","-",_xlfn.XLOOKUP(BY1149,ABNT5101!$B$4:$B$9,ABNT5101!$C$4:$C$9))</f>
        <v>3</v>
      </c>
      <c r="CD1149" s="24">
        <f>IF(BY1149="-","-",_xlfn.XLOOKUP(BY1149,ABNT5101!$B$4:$B$9,ABNT5101!$D$4:$D$9))</f>
        <v>0.6</v>
      </c>
      <c r="CE1149" s="20" t="str">
        <f t="shared" si="1245"/>
        <v>ATENDE</v>
      </c>
      <c r="CF1149" s="20" t="str">
        <f t="shared" si="1246"/>
        <v>ATENDE</v>
      </c>
      <c r="CG1149" s="20" t="str">
        <f t="shared" si="1359"/>
        <v>ATENDE</v>
      </c>
      <c r="CH1149" s="26" t="str">
        <f>_xlfn.XLOOKUP(CI1149,'Banco de dados'!$B:$B,'Banco de dados'!$D:$D)</f>
        <v>SX LIGHTING</v>
      </c>
      <c r="CI1149" s="27" t="str">
        <f>'Banco de dados'!B55</f>
        <v>SX-INEVO040HF</v>
      </c>
      <c r="CJ1149" s="26" t="str">
        <f>_xlfn.XLOOKUP(CI1149,'Banco de dados'!$B:$B,'Banco de dados'!$E:$E)</f>
        <v>SXINEVO040K50L12CZF7PHF</v>
      </c>
      <c r="CK1149" s="26"/>
      <c r="CL1149" s="26" t="e">
        <f>IF(CK1149="-","-",_xlfn.XLOOKUP(CK1149,'Banco de dados'!$B:$B,'Banco de dados'!$E:$E))</f>
        <v>#N/A</v>
      </c>
      <c r="CM1149" s="28">
        <f t="shared" si="1305"/>
        <v>2</v>
      </c>
      <c r="CN1149" s="26">
        <f>_xlfn.XLOOKUP(CI1149,'Banco de dados'!$B:$B,'Banco de dados'!$H:$H)</f>
        <v>39</v>
      </c>
      <c r="CO1149" s="26" t="e">
        <f t="array" aca="1" ref="CO1149" ca="1">_xludf.XLOOKUP(CK1149,'Banco de dados'!$B:$B,'Banco de dados'!$H:$H)</f>
        <v>#NAME?</v>
      </c>
      <c r="CP1149" s="51" t="e">
        <f t="array" aca="1" ref="CP1149" ca="1">_xludf.XLOOKUP(CI1149,'Banco de dados'!$B:$B,'Banco de dados'!$F:$F)</f>
        <v>#NAME?</v>
      </c>
      <c r="CQ1149" s="26" t="e">
        <f t="array" aca="1" ref="CQ1149" ca="1">_xludf.XLOOKUP(CK1149,'Banco de dados'!$B:$B,'Banco de dados'!$F:$F)</f>
        <v>#NAME?</v>
      </c>
      <c r="CR1149" s="27">
        <v>0</v>
      </c>
      <c r="CS1149" s="27"/>
      <c r="CT1149" s="26" t="str">
        <f>IF(AG1149=0.5,"Suporte",IF(AND(AG1149&gt;='Braços de IP'!$B$9,AG1149&lt;='Braços de IP'!$D$9),'Braços de IP'!$E$9,IF(AND(AG1149&gt;='Braços de IP'!$B$10,AG1149&lt;='Braços de IP'!$D$10),'Braços de IP'!$E$10,IF(AND(AG1149&gt;='Braços de IP'!$B$11,AG1149&lt;='Braços de IP'!$D$11),'Braços de IP'!$E$11,IF(AND(AG1149&gt;='Braços de IP'!$B$12,AG1149&lt;='Braços de IP'!$D$12),'Braços de IP'!$E$12,IF(AND(AG1149&gt;='Braços de IP'!$B$13,AG1149&lt;='Braços de IP'!$D$13),'Braços de IP'!$E$13,IF(AND(AG1149&gt;='Braços de IP'!$B$14,AG1149&lt;='Braços de IP'!$D$14),'Braços de IP'!$E$14,"ERRO")))))))</f>
        <v>Médio II</v>
      </c>
      <c r="CU1149" s="27" t="s">
        <v>142</v>
      </c>
      <c r="CV1149" s="26">
        <f>IF($CU1149="","",VLOOKUP($CU1149,'Braços de IP'!$E$9:$I$15,2,0))</f>
        <v>1.8</v>
      </c>
      <c r="CW1149" s="29">
        <f>IF($CU1149="","",VLOOKUP($CU1149,'Braços de IP'!$E$9:$I$15,5,0))</f>
        <v>7</v>
      </c>
      <c r="CX1149" s="26"/>
      <c r="CY1149" s="26"/>
      <c r="CZ1149" s="26"/>
      <c r="DA1149" s="26"/>
      <c r="DB1149" s="26"/>
      <c r="DC1149" s="26"/>
      <c r="DD1149" s="30">
        <f t="shared" si="1306"/>
        <v>39</v>
      </c>
      <c r="DE1149" s="31">
        <f t="shared" si="1307"/>
        <v>90</v>
      </c>
      <c r="DF1149" s="30">
        <f t="shared" si="1308"/>
        <v>258</v>
      </c>
      <c r="DG1149" s="32">
        <f t="shared" si="1309"/>
        <v>0.56666666666666665</v>
      </c>
      <c r="DH1149" s="33" t="s">
        <v>143</v>
      </c>
      <c r="DI1149" s="34"/>
      <c r="DJ1149" s="35"/>
      <c r="DK1149" s="16" t="s">
        <v>144</v>
      </c>
      <c r="DL1149" s="16"/>
      <c r="DN1149" s="36" t="e">
        <f t="shared" si="1310"/>
        <v>#VALUE!</v>
      </c>
    </row>
    <row r="1150" spans="2:118" ht="15.75" customHeight="1" x14ac:dyDescent="0.25">
      <c r="B1150" s="16">
        <v>305</v>
      </c>
      <c r="C1150" s="16" t="s">
        <v>146</v>
      </c>
      <c r="D1150" s="16" t="s">
        <v>782</v>
      </c>
      <c r="E1150" s="16">
        <v>-8.0459320000000005</v>
      </c>
      <c r="F1150" s="16">
        <v>-34.883552999999999</v>
      </c>
      <c r="G1150" s="16" t="s">
        <v>157</v>
      </c>
      <c r="H1150" s="17" t="s">
        <v>136</v>
      </c>
      <c r="I1150" s="16" t="s">
        <v>135</v>
      </c>
      <c r="J1150" s="17" t="s">
        <v>137</v>
      </c>
      <c r="K1150" s="18">
        <v>90</v>
      </c>
      <c r="L1150" s="17" t="s">
        <v>138</v>
      </c>
      <c r="M1150" s="17">
        <v>0</v>
      </c>
      <c r="N1150" s="16">
        <f t="shared" si="1301"/>
        <v>360</v>
      </c>
      <c r="O1150" s="17">
        <v>1</v>
      </c>
      <c r="P1150" s="17">
        <v>3.5</v>
      </c>
      <c r="Q1150" s="17">
        <v>7</v>
      </c>
      <c r="R1150" s="16"/>
      <c r="S1150" s="16"/>
      <c r="T1150" s="16" t="s">
        <v>136</v>
      </c>
      <c r="U1150" s="17">
        <v>3</v>
      </c>
      <c r="V1150" s="17">
        <v>0</v>
      </c>
      <c r="W1150" s="17" t="s">
        <v>136</v>
      </c>
      <c r="X1150" s="17" t="s">
        <v>136</v>
      </c>
      <c r="Y1150" s="17">
        <v>0</v>
      </c>
      <c r="Z1150" s="17">
        <v>0</v>
      </c>
      <c r="AA1150" s="17" t="s">
        <v>139</v>
      </c>
      <c r="AB1150" s="17" t="s">
        <v>140</v>
      </c>
      <c r="AC1150" s="17">
        <v>38.07</v>
      </c>
      <c r="AD1150" s="17">
        <v>6.03</v>
      </c>
      <c r="AE1150" s="16">
        <v>2</v>
      </c>
      <c r="AF1150" s="17">
        <v>1.1200000000000001</v>
      </c>
      <c r="AG1150" s="17">
        <v>2.34</v>
      </c>
      <c r="AH1150" s="17">
        <f t="shared" si="1283"/>
        <v>1.2199999999999998</v>
      </c>
      <c r="AI1150" s="17" t="s">
        <v>136</v>
      </c>
      <c r="AJ1150" s="17" t="s">
        <v>136</v>
      </c>
      <c r="AK1150" s="17" t="s">
        <v>141</v>
      </c>
      <c r="AL1150" s="17">
        <f t="shared" si="1302"/>
        <v>4</v>
      </c>
      <c r="AM1150" s="17">
        <v>0</v>
      </c>
      <c r="AN1150" s="17"/>
      <c r="AO1150" s="17">
        <v>0</v>
      </c>
      <c r="AP1150" s="17">
        <v>0</v>
      </c>
      <c r="AQ1150" s="17">
        <v>0</v>
      </c>
      <c r="AR1150" s="17" t="s">
        <v>136</v>
      </c>
      <c r="AS1150" s="19">
        <f t="shared" si="1233"/>
        <v>0</v>
      </c>
      <c r="AT1150" s="19"/>
      <c r="AU1150" s="19">
        <f>VLOOKUP(G1150,ABNT5101!$I$3:$J$9,2)</f>
        <v>7.5</v>
      </c>
      <c r="AV1150" s="19">
        <f>VLOOKUP(G1150,ABNT5101!$I$3:$M$9,5)</f>
        <v>0.18</v>
      </c>
      <c r="AW1150" s="17" t="str">
        <f>_xlfn.XLOOKUP(G1150,ABNT5101!I:I,ABNT5101!L:L)</f>
        <v>-</v>
      </c>
      <c r="AX1150" s="17">
        <f>_xlfn.XLOOKUP(G1150,ABNT5101!$I:$I,ABNT5101!M:M)</f>
        <v>0.18</v>
      </c>
      <c r="AY1150" s="17" t="str">
        <f>_xlfn.XLOOKUP(G1150,ABNT5101!$I:$I,ABNT5101!N:N)</f>
        <v>-</v>
      </c>
      <c r="AZ1150" s="17">
        <f>_xlfn.XLOOKUP(G1150,ABNT5101!$I:$I,ABNT5101!O:O)</f>
        <v>16</v>
      </c>
      <c r="BA1150" s="20" t="str">
        <f t="shared" si="1234"/>
        <v>ATENDE</v>
      </c>
      <c r="BB1150" s="21">
        <f t="shared" ref="BB1150:BC1150" si="1393">BE1150/AU1150-1</f>
        <v>3.2000000000000028E-2</v>
      </c>
      <c r="BC1150" s="21">
        <f t="shared" si="1393"/>
        <v>1</v>
      </c>
      <c r="BD1150" s="21" t="str">
        <f t="shared" si="1236"/>
        <v>-</v>
      </c>
      <c r="BE1150" s="22">
        <v>7.74</v>
      </c>
      <c r="BF1150" s="22">
        <v>0.36</v>
      </c>
      <c r="BG1150" s="22"/>
      <c r="BH1150" s="22"/>
      <c r="BI1150" s="23"/>
      <c r="BJ1150" s="22"/>
      <c r="BK1150" s="20" t="str">
        <f t="shared" si="1237"/>
        <v>ATENDE</v>
      </c>
      <c r="BL1150" s="20" t="str">
        <f t="shared" si="1238"/>
        <v>ATENDE</v>
      </c>
      <c r="BM1150" s="20" t="str">
        <f t="shared" si="1239"/>
        <v>ATENDE</v>
      </c>
      <c r="BN1150" s="20" t="str">
        <f t="shared" si="1240"/>
        <v>ATENDE</v>
      </c>
      <c r="BO1150" s="24" t="str">
        <f t="shared" si="1241"/>
        <v>C5</v>
      </c>
      <c r="BP1150" s="24" t="str">
        <f t="shared" si="1368"/>
        <v>P6</v>
      </c>
      <c r="BQ1150" s="25">
        <f t="shared" si="1381"/>
        <v>0.93333333333333335</v>
      </c>
      <c r="BR1150" s="22">
        <v>5.8</v>
      </c>
      <c r="BS1150" s="22">
        <v>1.58</v>
      </c>
      <c r="BT1150" s="24">
        <f>IF(BP1150="-","-",_xlfn.XLOOKUP(BP1150,ABNT5101!$B$4:$B$9,ABNT5101!$C$4:$C$9))</f>
        <v>3</v>
      </c>
      <c r="BU1150" s="24">
        <f>IF(BP1150="-","-",_xlfn.XLOOKUP(BP1150,ABNT5101!$B$4:$B$9,ABNT5101!$D$4:$D$9))</f>
        <v>0.6</v>
      </c>
      <c r="BV1150" s="20" t="str">
        <f t="shared" si="1242"/>
        <v>ATENDE</v>
      </c>
      <c r="BW1150" s="20" t="str">
        <f t="shared" si="1382"/>
        <v>ATENDE</v>
      </c>
      <c r="BX1150" s="20" t="str">
        <f t="shared" si="1243"/>
        <v>ATENDE</v>
      </c>
      <c r="BY1150" s="24" t="str">
        <f t="shared" si="1364"/>
        <v>P6</v>
      </c>
      <c r="BZ1150" s="25">
        <f t="shared" si="1244"/>
        <v>3.3333333333333437E-2</v>
      </c>
      <c r="CA1150" s="24">
        <v>3.1</v>
      </c>
      <c r="CB1150" s="24">
        <v>1.61</v>
      </c>
      <c r="CC1150" s="20">
        <f>IF(BY1150="-","-",_xlfn.XLOOKUP(BY1150,ABNT5101!$B$4:$B$9,ABNT5101!$C$4:$C$9))</f>
        <v>3</v>
      </c>
      <c r="CD1150" s="24">
        <f>IF(BY1150="-","-",_xlfn.XLOOKUP(BY1150,ABNT5101!$B$4:$B$9,ABNT5101!$D$4:$D$9))</f>
        <v>0.6</v>
      </c>
      <c r="CE1150" s="20" t="str">
        <f t="shared" si="1245"/>
        <v>ATENDE</v>
      </c>
      <c r="CF1150" s="20" t="str">
        <f t="shared" si="1246"/>
        <v>ATENDE</v>
      </c>
      <c r="CG1150" s="20" t="str">
        <f t="shared" si="1359"/>
        <v>ATENDE</v>
      </c>
      <c r="CH1150" s="26" t="str">
        <f>_xlfn.XLOOKUP(CI1150,'Banco de dados'!$B:$B,'Banco de dados'!$D:$D)</f>
        <v>TECNOWATT</v>
      </c>
      <c r="CI1150" s="27" t="str">
        <f>'Banco de dados'!B65</f>
        <v xml:space="preserve">SIGSAGPTLRRSSNDL_30W_38IBBRS
</v>
      </c>
      <c r="CJ1150" s="26" t="str">
        <f>_xlfn.XLOOKUP(CI1150,'Banco de dados'!$B:$B,'Banco de dados'!$E:$E)</f>
        <v>SIGSAGPTLRRSSNDL_30W_38IBBRS
1-10C1MUN6.5</v>
      </c>
      <c r="CK1150" s="26"/>
      <c r="CL1150" s="26" t="e">
        <f>IF(CK1150="-","-",_xlfn.XLOOKUP(CK1150,'Banco de dados'!$B:$B,'Banco de dados'!$E:$E))</f>
        <v>#N/A</v>
      </c>
      <c r="CM1150" s="28">
        <f t="shared" si="1305"/>
        <v>2</v>
      </c>
      <c r="CN1150" s="26">
        <f>_xlfn.XLOOKUP(CI1150,'Banco de dados'!$B:$B,'Banco de dados'!$H:$H)</f>
        <v>30</v>
      </c>
      <c r="CO1150" s="26" t="e">
        <f t="array" aca="1" ref="CO1150" ca="1">_xludf.XLOOKUP(CK1150,'Banco de dados'!$B:$B,'Banco de dados'!$H:$H)</f>
        <v>#NAME?</v>
      </c>
      <c r="CP1150" s="51" t="e">
        <f t="array" aca="1" ref="CP1150" ca="1">_xludf.XLOOKUP(CI1150,'Banco de dados'!$B:$B,'Banco de dados'!$F:$F)</f>
        <v>#NAME?</v>
      </c>
      <c r="CQ1150" s="26" t="e">
        <f t="array" aca="1" ref="CQ1150" ca="1">_xludf.XLOOKUP(CK1150,'Banco de dados'!$B:$B,'Banco de dados'!$F:$F)</f>
        <v>#NAME?</v>
      </c>
      <c r="CR1150" s="27">
        <v>0</v>
      </c>
      <c r="CS1150" s="27"/>
      <c r="CT1150" s="26" t="str">
        <f>IF(AG1150=0.5,"Suporte",IF(AND(AG1150&gt;='Braços de IP'!$B$9,AG1150&lt;='Braços de IP'!$D$9),'Braços de IP'!$E$9,IF(AND(AG1150&gt;='Braços de IP'!$B$10,AG1150&lt;='Braços de IP'!$D$10),'Braços de IP'!$E$10,IF(AND(AG1150&gt;='Braços de IP'!$B$11,AG1150&lt;='Braços de IP'!$D$11),'Braços de IP'!$E$11,IF(AND(AG1150&gt;='Braços de IP'!$B$12,AG1150&lt;='Braços de IP'!$D$12),'Braços de IP'!$E$12,IF(AND(AG1150&gt;='Braços de IP'!$B$13,AG1150&lt;='Braços de IP'!$D$13),'Braços de IP'!$E$13,IF(AND(AG1150&gt;='Braços de IP'!$B$14,AG1150&lt;='Braços de IP'!$D$14),'Braços de IP'!$E$14,"ERRO")))))))</f>
        <v>Médio II</v>
      </c>
      <c r="CU1150" s="27" t="s">
        <v>142</v>
      </c>
      <c r="CV1150" s="26">
        <f>IF($CU1150="","",VLOOKUP($CU1150,'Braços de IP'!$E$9:$I$15,2,0))</f>
        <v>1.8</v>
      </c>
      <c r="CW1150" s="29">
        <f>IF($CU1150="","",VLOOKUP($CU1150,'Braços de IP'!$E$9:$I$15,5,0))</f>
        <v>7</v>
      </c>
      <c r="CX1150" s="26"/>
      <c r="CY1150" s="26"/>
      <c r="CZ1150" s="26"/>
      <c r="DA1150" s="26"/>
      <c r="DB1150" s="26"/>
      <c r="DC1150" s="26"/>
      <c r="DD1150" s="30">
        <f t="shared" si="1306"/>
        <v>30</v>
      </c>
      <c r="DE1150" s="31">
        <f t="shared" si="1307"/>
        <v>90</v>
      </c>
      <c r="DF1150" s="30">
        <f t="shared" si="1308"/>
        <v>240</v>
      </c>
      <c r="DG1150" s="32">
        <f t="shared" si="1309"/>
        <v>0.66666666666666674</v>
      </c>
      <c r="DH1150" s="33" t="s">
        <v>143</v>
      </c>
      <c r="DI1150" s="34"/>
      <c r="DJ1150" s="35"/>
      <c r="DK1150" s="16" t="s">
        <v>144</v>
      </c>
      <c r="DL1150" s="16"/>
      <c r="DN1150" s="36" t="e">
        <f t="shared" si="1310"/>
        <v>#VALUE!</v>
      </c>
    </row>
    <row r="1151" spans="2:118" ht="15.75" customHeight="1" x14ac:dyDescent="0.25">
      <c r="B1151" s="16">
        <v>306</v>
      </c>
      <c r="C1151" s="16" t="s">
        <v>146</v>
      </c>
      <c r="D1151" s="16" t="s">
        <v>783</v>
      </c>
      <c r="E1151" s="16">
        <v>-8.0462869999999995</v>
      </c>
      <c r="F1151" s="16">
        <v>-34.888224999999998</v>
      </c>
      <c r="G1151" s="16" t="s">
        <v>160</v>
      </c>
      <c r="H1151" s="17" t="s">
        <v>136</v>
      </c>
      <c r="I1151" s="16" t="s">
        <v>135</v>
      </c>
      <c r="J1151" s="17" t="s">
        <v>137</v>
      </c>
      <c r="K1151" s="18">
        <v>80</v>
      </c>
      <c r="L1151" s="17" t="s">
        <v>138</v>
      </c>
      <c r="M1151" s="17">
        <v>0</v>
      </c>
      <c r="N1151" s="16">
        <f t="shared" si="1301"/>
        <v>160</v>
      </c>
      <c r="O1151" s="17">
        <v>1</v>
      </c>
      <c r="P1151" s="17">
        <v>2.5</v>
      </c>
      <c r="Q1151" s="17">
        <v>7.5</v>
      </c>
      <c r="R1151" s="16"/>
      <c r="S1151" s="16"/>
      <c r="T1151" s="16" t="s">
        <v>136</v>
      </c>
      <c r="U1151" s="17">
        <v>2.5</v>
      </c>
      <c r="V1151" s="17">
        <v>0</v>
      </c>
      <c r="W1151" s="17" t="s">
        <v>136</v>
      </c>
      <c r="X1151" s="17" t="s">
        <v>136</v>
      </c>
      <c r="Y1151" s="17">
        <v>0</v>
      </c>
      <c r="Z1151" s="17">
        <v>0</v>
      </c>
      <c r="AA1151" s="17" t="s">
        <v>139</v>
      </c>
      <c r="AB1151" s="17" t="s">
        <v>140</v>
      </c>
      <c r="AC1151" s="17">
        <v>36.03</v>
      </c>
      <c r="AD1151" s="17">
        <v>6.9</v>
      </c>
      <c r="AE1151" s="16">
        <v>1</v>
      </c>
      <c r="AF1151" s="17">
        <v>0.5</v>
      </c>
      <c r="AG1151" s="17">
        <v>2.0499999999999998</v>
      </c>
      <c r="AH1151" s="17">
        <f t="shared" si="1283"/>
        <v>1.5499999999999998</v>
      </c>
      <c r="AI1151" s="17" t="s">
        <v>136</v>
      </c>
      <c r="AJ1151" s="17" t="s">
        <v>136</v>
      </c>
      <c r="AK1151" s="17" t="s">
        <v>141</v>
      </c>
      <c r="AL1151" s="17">
        <f t="shared" si="1302"/>
        <v>2</v>
      </c>
      <c r="AM1151" s="17">
        <v>0</v>
      </c>
      <c r="AN1151" s="17"/>
      <c r="AO1151" s="17">
        <v>0</v>
      </c>
      <c r="AP1151" s="17">
        <v>0</v>
      </c>
      <c r="AQ1151" s="17">
        <v>0</v>
      </c>
      <c r="AR1151" s="17" t="s">
        <v>136</v>
      </c>
      <c r="AS1151" s="19">
        <f t="shared" si="1233"/>
        <v>0</v>
      </c>
      <c r="AT1151" s="19"/>
      <c r="AU1151" s="19">
        <f>VLOOKUP(G1151,ABNT5101!$I$3:$J$9,2)</f>
        <v>10</v>
      </c>
      <c r="AV1151" s="19">
        <f>VLOOKUP(G1151,ABNT5101!$I$3:$M$9,5)</f>
        <v>0.18</v>
      </c>
      <c r="AW1151" s="17" t="str">
        <f>_xlfn.XLOOKUP(G1151,ABNT5101!I:I,ABNT5101!L:L)</f>
        <v>-</v>
      </c>
      <c r="AX1151" s="17">
        <f>_xlfn.XLOOKUP(G1151,ABNT5101!$I:$I,ABNT5101!M:M)</f>
        <v>0.18</v>
      </c>
      <c r="AY1151" s="17" t="str">
        <f>_xlfn.XLOOKUP(G1151,ABNT5101!$I:$I,ABNT5101!N:N)</f>
        <v>-</v>
      </c>
      <c r="AZ1151" s="17">
        <f>_xlfn.XLOOKUP(G1151,ABNT5101!$I:$I,ABNT5101!O:O)</f>
        <v>16</v>
      </c>
      <c r="BA1151" s="20" t="str">
        <f t="shared" si="1234"/>
        <v>ATENDE</v>
      </c>
      <c r="BB1151" s="21">
        <f t="shared" ref="BB1151:BC1151" si="1394">BE1151/AU1151-1</f>
        <v>5.0000000000000044E-2</v>
      </c>
      <c r="BC1151" s="21">
        <f t="shared" si="1394"/>
        <v>0.88888888888888906</v>
      </c>
      <c r="BD1151" s="21" t="str">
        <f t="shared" si="1236"/>
        <v>-</v>
      </c>
      <c r="BE1151" s="22">
        <v>10.5</v>
      </c>
      <c r="BF1151" s="22">
        <v>0.34</v>
      </c>
      <c r="BG1151" s="22"/>
      <c r="BH1151" s="22"/>
      <c r="BI1151" s="23"/>
      <c r="BJ1151" s="22"/>
      <c r="BK1151" s="20" t="str">
        <f t="shared" si="1237"/>
        <v>ATENDE</v>
      </c>
      <c r="BL1151" s="20" t="str">
        <f t="shared" si="1238"/>
        <v>ATENDE</v>
      </c>
      <c r="BM1151" s="20" t="str">
        <f t="shared" si="1239"/>
        <v>ATENDE</v>
      </c>
      <c r="BN1151" s="20" t="str">
        <f t="shared" si="1240"/>
        <v>ATENDE</v>
      </c>
      <c r="BO1151" s="24" t="str">
        <f t="shared" si="1241"/>
        <v>C4</v>
      </c>
      <c r="BP1151" s="24" t="str">
        <f t="shared" si="1368"/>
        <v>P6</v>
      </c>
      <c r="BQ1151" s="25">
        <f t="shared" si="1381"/>
        <v>1.54</v>
      </c>
      <c r="BR1151" s="22">
        <v>7.62</v>
      </c>
      <c r="BS1151" s="22">
        <v>2.46</v>
      </c>
      <c r="BT1151" s="24">
        <f>IF(BP1151="-","-",_xlfn.XLOOKUP(BP1151,ABNT5101!$B$4:$B$9,ABNT5101!$C$4:$C$9))</f>
        <v>3</v>
      </c>
      <c r="BU1151" s="24">
        <f>IF(BP1151="-","-",_xlfn.XLOOKUP(BP1151,ABNT5101!$B$4:$B$9,ABNT5101!$D$4:$D$9))</f>
        <v>0.6</v>
      </c>
      <c r="BV1151" s="20" t="str">
        <f t="shared" si="1242"/>
        <v>ATENDE</v>
      </c>
      <c r="BW1151" s="20" t="str">
        <f t="shared" si="1382"/>
        <v>ATENDE</v>
      </c>
      <c r="BX1151" s="20" t="str">
        <f t="shared" si="1243"/>
        <v>ATENDE</v>
      </c>
      <c r="BY1151" s="24" t="str">
        <f t="shared" si="1364"/>
        <v>P6</v>
      </c>
      <c r="BZ1151" s="25">
        <f t="shared" si="1244"/>
        <v>1.0699999999999998</v>
      </c>
      <c r="CA1151" s="24">
        <v>6.21</v>
      </c>
      <c r="CB1151" s="24">
        <v>2.71</v>
      </c>
      <c r="CC1151" s="20">
        <f>IF(BY1151="-","-",_xlfn.XLOOKUP(BY1151,ABNT5101!$B$4:$B$9,ABNT5101!$C$4:$C$9))</f>
        <v>3</v>
      </c>
      <c r="CD1151" s="24">
        <f>IF(BY1151="-","-",_xlfn.XLOOKUP(BY1151,ABNT5101!$B$4:$B$9,ABNT5101!$D$4:$D$9))</f>
        <v>0.6</v>
      </c>
      <c r="CE1151" s="20" t="str">
        <f t="shared" si="1245"/>
        <v>ATENDE</v>
      </c>
      <c r="CF1151" s="20" t="str">
        <f t="shared" si="1246"/>
        <v>ATENDE</v>
      </c>
      <c r="CG1151" s="20" t="str">
        <f t="shared" si="1359"/>
        <v>ATENDE</v>
      </c>
      <c r="CH1151" s="26" t="str">
        <f>_xlfn.XLOOKUP(CI1151,'Banco de dados'!$B:$B,'Banco de dados'!$D:$D)</f>
        <v>LEDSTAR</v>
      </c>
      <c r="CI1151" s="47" t="str">
        <f>'Banco de dados'!B7</f>
        <v xml:space="preserve"> SL VT 9.1 44W</v>
      </c>
      <c r="CJ1151" s="26" t="str">
        <f>_xlfn.XLOOKUP(CI1151,'Banco de dados'!$B:$B,'Banco de dados'!$E:$E)</f>
        <v>LUM LED SL VT 9.1 44W</v>
      </c>
      <c r="CK1151" s="26"/>
      <c r="CL1151" s="26" t="e">
        <f>IF(CK1151="-","-",_xlfn.XLOOKUP(CK1151,'Banco de dados'!$B:$B,'Banco de dados'!$E:$E))</f>
        <v>#N/A</v>
      </c>
      <c r="CM1151" s="28">
        <f t="shared" si="1305"/>
        <v>1</v>
      </c>
      <c r="CN1151" s="26">
        <f>_xlfn.XLOOKUP(CI1151,'Banco de dados'!$B:$B,'Banco de dados'!$H:$H)</f>
        <v>44</v>
      </c>
      <c r="CO1151" s="26" t="e">
        <f t="array" aca="1" ref="CO1151" ca="1">_xludf.XLOOKUP(CK1151,'Banco de dados'!$B:$B,'Banco de dados'!$H:$H)</f>
        <v>#NAME?</v>
      </c>
      <c r="CP1151" s="51" t="e">
        <f t="array" aca="1" ref="CP1151" ca="1">_xludf.XLOOKUP(CI1151,'Banco de dados'!$B:$B,'Banco de dados'!$F:$F)</f>
        <v>#NAME?</v>
      </c>
      <c r="CQ1151" s="26" t="e">
        <f t="array" aca="1" ref="CQ1151" ca="1">_xludf.XLOOKUP(CK1151,'Banco de dados'!$B:$B,'Banco de dados'!$F:$F)</f>
        <v>#NAME?</v>
      </c>
      <c r="CR1151" s="27">
        <v>0</v>
      </c>
      <c r="CS1151" s="27"/>
      <c r="CT1151" s="26" t="str">
        <f>IF(AG1151=0.5,"Suporte",IF(AND(AG1151&gt;='Braços de IP'!$B$9,AG1151&lt;='Braços de IP'!$D$9),'Braços de IP'!$E$9,IF(AND(AG1151&gt;='Braços de IP'!$B$10,AG1151&lt;='Braços de IP'!$D$10),'Braços de IP'!$E$10,IF(AND(AG1151&gt;='Braços de IP'!$B$11,AG1151&lt;='Braços de IP'!$D$11),'Braços de IP'!$E$11,IF(AND(AG1151&gt;='Braços de IP'!$B$12,AG1151&lt;='Braços de IP'!$D$12),'Braços de IP'!$E$12,IF(AND(AG1151&gt;='Braços de IP'!$B$13,AG1151&lt;='Braços de IP'!$D$13),'Braços de IP'!$E$13,IF(AND(AG1151&gt;='Braços de IP'!$B$14,AG1151&lt;='Braços de IP'!$D$14),'Braços de IP'!$E$14,"ERRO")))))))</f>
        <v>Médio I</v>
      </c>
      <c r="CU1151" s="27"/>
      <c r="CV1151" s="26" t="str">
        <f>IF($CU1151="","",VLOOKUP($CU1151,'Braços de IP'!$E$9:$I$15,2,0))</f>
        <v/>
      </c>
      <c r="CW1151" s="29" t="str">
        <f>IF($CU1151="","",VLOOKUP($CU1151,'Braços de IP'!$E$9:$I$15,5,0))</f>
        <v/>
      </c>
      <c r="CX1151" s="26"/>
      <c r="CY1151" s="26"/>
      <c r="CZ1151" s="26"/>
      <c r="DA1151" s="26"/>
      <c r="DB1151" s="26"/>
      <c r="DC1151" s="26"/>
      <c r="DD1151" s="30">
        <f t="shared" si="1306"/>
        <v>44</v>
      </c>
      <c r="DE1151" s="31">
        <f t="shared" si="1307"/>
        <v>80</v>
      </c>
      <c r="DF1151" s="30">
        <f t="shared" si="1308"/>
        <v>124</v>
      </c>
      <c r="DG1151" s="32">
        <f t="shared" si="1309"/>
        <v>0.44999999999999996</v>
      </c>
      <c r="DH1151" s="33" t="s">
        <v>143</v>
      </c>
      <c r="DI1151" s="34"/>
      <c r="DJ1151" s="35"/>
      <c r="DK1151" s="16" t="s">
        <v>144</v>
      </c>
      <c r="DL1151" s="16"/>
      <c r="DN1151" s="36" t="e">
        <f t="shared" si="1310"/>
        <v>#VALUE!</v>
      </c>
    </row>
    <row r="1152" spans="2:118" ht="15.75" customHeight="1" x14ac:dyDescent="0.25">
      <c r="B1152" s="16">
        <v>306</v>
      </c>
      <c r="C1152" s="16" t="s">
        <v>146</v>
      </c>
      <c r="D1152" s="16" t="s">
        <v>783</v>
      </c>
      <c r="E1152" s="16">
        <v>-8.0462869999999995</v>
      </c>
      <c r="F1152" s="16">
        <v>-34.888224999999998</v>
      </c>
      <c r="G1152" s="16" t="s">
        <v>160</v>
      </c>
      <c r="H1152" s="17" t="s">
        <v>136</v>
      </c>
      <c r="I1152" s="16" t="s">
        <v>135</v>
      </c>
      <c r="J1152" s="17" t="s">
        <v>137</v>
      </c>
      <c r="K1152" s="18">
        <v>80</v>
      </c>
      <c r="L1152" s="17" t="s">
        <v>138</v>
      </c>
      <c r="M1152" s="17">
        <v>0</v>
      </c>
      <c r="N1152" s="16">
        <f t="shared" si="1301"/>
        <v>160</v>
      </c>
      <c r="O1152" s="17">
        <v>1</v>
      </c>
      <c r="P1152" s="17">
        <v>2.5</v>
      </c>
      <c r="Q1152" s="17">
        <v>7.5</v>
      </c>
      <c r="R1152" s="16"/>
      <c r="S1152" s="16"/>
      <c r="T1152" s="16" t="s">
        <v>136</v>
      </c>
      <c r="U1152" s="17">
        <v>2.5</v>
      </c>
      <c r="V1152" s="17">
        <v>0</v>
      </c>
      <c r="W1152" s="17" t="s">
        <v>136</v>
      </c>
      <c r="X1152" s="17" t="s">
        <v>136</v>
      </c>
      <c r="Y1152" s="17">
        <v>0</v>
      </c>
      <c r="Z1152" s="17">
        <v>0</v>
      </c>
      <c r="AA1152" s="17" t="s">
        <v>139</v>
      </c>
      <c r="AB1152" s="17" t="s">
        <v>140</v>
      </c>
      <c r="AC1152" s="17">
        <v>36.03</v>
      </c>
      <c r="AD1152" s="17">
        <v>6.9</v>
      </c>
      <c r="AE1152" s="16">
        <v>1</v>
      </c>
      <c r="AF1152" s="17">
        <v>0.5</v>
      </c>
      <c r="AG1152" s="17">
        <v>2.0499999999999998</v>
      </c>
      <c r="AH1152" s="17">
        <f t="shared" si="1283"/>
        <v>1.5499999999999998</v>
      </c>
      <c r="AI1152" s="17" t="s">
        <v>136</v>
      </c>
      <c r="AJ1152" s="17" t="s">
        <v>136</v>
      </c>
      <c r="AK1152" s="17" t="s">
        <v>141</v>
      </c>
      <c r="AL1152" s="17">
        <f t="shared" si="1302"/>
        <v>2</v>
      </c>
      <c r="AM1152" s="17">
        <v>0</v>
      </c>
      <c r="AN1152" s="17"/>
      <c r="AO1152" s="17">
        <v>0</v>
      </c>
      <c r="AP1152" s="17">
        <v>0</v>
      </c>
      <c r="AQ1152" s="17">
        <v>0</v>
      </c>
      <c r="AR1152" s="17" t="s">
        <v>136</v>
      </c>
      <c r="AS1152" s="19">
        <f t="shared" si="1233"/>
        <v>0</v>
      </c>
      <c r="AT1152" s="19"/>
      <c r="AU1152" s="19">
        <f>VLOOKUP(G1152,ABNT5101!$I$3:$J$9,2)</f>
        <v>10</v>
      </c>
      <c r="AV1152" s="19">
        <f>VLOOKUP(G1152,ABNT5101!$I$3:$M$9,5)</f>
        <v>0.18</v>
      </c>
      <c r="AW1152" s="17" t="str">
        <f>_xlfn.XLOOKUP(G1152,ABNT5101!I:I,ABNT5101!L:L)</f>
        <v>-</v>
      </c>
      <c r="AX1152" s="17">
        <f>_xlfn.XLOOKUP(G1152,ABNT5101!$I:$I,ABNT5101!M:M)</f>
        <v>0.18</v>
      </c>
      <c r="AY1152" s="17" t="str">
        <f>_xlfn.XLOOKUP(G1152,ABNT5101!$I:$I,ABNT5101!N:N)</f>
        <v>-</v>
      </c>
      <c r="AZ1152" s="17">
        <f>_xlfn.XLOOKUP(G1152,ABNT5101!$I:$I,ABNT5101!O:O)</f>
        <v>16</v>
      </c>
      <c r="BA1152" s="20" t="str">
        <f t="shared" si="1234"/>
        <v>ATENDE</v>
      </c>
      <c r="BB1152" s="21">
        <f t="shared" ref="BB1152:BC1152" si="1395">BE1152/AU1152-1</f>
        <v>2.0000000000000018E-3</v>
      </c>
      <c r="BC1152" s="21">
        <f t="shared" si="1395"/>
        <v>1.2222222222222223</v>
      </c>
      <c r="BD1152" s="21" t="str">
        <f t="shared" si="1236"/>
        <v>-</v>
      </c>
      <c r="BE1152" s="22">
        <v>10.02</v>
      </c>
      <c r="BF1152" s="22">
        <v>0.4</v>
      </c>
      <c r="BG1152" s="22"/>
      <c r="BH1152" s="22"/>
      <c r="BI1152" s="23"/>
      <c r="BJ1152" s="22"/>
      <c r="BK1152" s="20" t="str">
        <f t="shared" si="1237"/>
        <v>ATENDE</v>
      </c>
      <c r="BL1152" s="20" t="str">
        <f t="shared" si="1238"/>
        <v>ATENDE</v>
      </c>
      <c r="BM1152" s="20" t="str">
        <f t="shared" si="1239"/>
        <v>ATENDE</v>
      </c>
      <c r="BN1152" s="20" t="str">
        <f t="shared" si="1240"/>
        <v>ATENDE</v>
      </c>
      <c r="BO1152" s="24" t="str">
        <f t="shared" si="1241"/>
        <v>C4</v>
      </c>
      <c r="BP1152" s="24" t="str">
        <f t="shared" si="1368"/>
        <v>P6</v>
      </c>
      <c r="BQ1152" s="25">
        <f t="shared" si="1381"/>
        <v>1.3599999999999999</v>
      </c>
      <c r="BR1152" s="22">
        <v>7.08</v>
      </c>
      <c r="BS1152" s="22">
        <v>1.82</v>
      </c>
      <c r="BT1152" s="24">
        <f>IF(BP1152="-","-",_xlfn.XLOOKUP(BP1152,ABNT5101!$B$4:$B$9,ABNT5101!$C$4:$C$9))</f>
        <v>3</v>
      </c>
      <c r="BU1152" s="24">
        <f>IF(BP1152="-","-",_xlfn.XLOOKUP(BP1152,ABNT5101!$B$4:$B$9,ABNT5101!$D$4:$D$9))</f>
        <v>0.6</v>
      </c>
      <c r="BV1152" s="20" t="str">
        <f t="shared" si="1242"/>
        <v>ATENDE</v>
      </c>
      <c r="BW1152" s="20" t="str">
        <f t="shared" si="1382"/>
        <v>ATENDE</v>
      </c>
      <c r="BX1152" s="20" t="str">
        <f t="shared" si="1243"/>
        <v>ATENDE</v>
      </c>
      <c r="BY1152" s="24" t="str">
        <f t="shared" si="1364"/>
        <v>P6</v>
      </c>
      <c r="BZ1152" s="25">
        <f t="shared" si="1244"/>
        <v>0.74</v>
      </c>
      <c r="CA1152" s="24">
        <v>5.22</v>
      </c>
      <c r="CB1152" s="24">
        <v>2.89</v>
      </c>
      <c r="CC1152" s="20">
        <f>IF(BY1152="-","-",_xlfn.XLOOKUP(BY1152,ABNT5101!$B$4:$B$9,ABNT5101!$C$4:$C$9))</f>
        <v>3</v>
      </c>
      <c r="CD1152" s="24">
        <f>IF(BY1152="-","-",_xlfn.XLOOKUP(BY1152,ABNT5101!$B$4:$B$9,ABNT5101!$D$4:$D$9))</f>
        <v>0.6</v>
      </c>
      <c r="CE1152" s="20" t="str">
        <f t="shared" si="1245"/>
        <v>ATENDE</v>
      </c>
      <c r="CF1152" s="20" t="str">
        <f t="shared" si="1246"/>
        <v>ATENDE</v>
      </c>
      <c r="CG1152" s="20" t="str">
        <f t="shared" si="1359"/>
        <v>ATENDE</v>
      </c>
      <c r="CH1152" s="26" t="str">
        <f>_xlfn.XLOOKUP(CI1152,'Banco de dados'!$B:$B,'Banco de dados'!$D:$D)</f>
        <v>SX LIGHTING</v>
      </c>
      <c r="CI1152" s="27" t="str">
        <f>'Banco de dados'!B55</f>
        <v>SX-INEVO040HF</v>
      </c>
      <c r="CJ1152" s="26" t="str">
        <f>_xlfn.XLOOKUP(CI1152,'Banco de dados'!$B:$B,'Banco de dados'!$E:$E)</f>
        <v>SXINEVO040K50L12CZF7PHF</v>
      </c>
      <c r="CK1152" s="26"/>
      <c r="CL1152" s="26" t="e">
        <f>IF(CK1152="-","-",_xlfn.XLOOKUP(CK1152,'Banco de dados'!$B:$B,'Banco de dados'!$E:$E))</f>
        <v>#N/A</v>
      </c>
      <c r="CM1152" s="28">
        <f t="shared" si="1305"/>
        <v>1</v>
      </c>
      <c r="CN1152" s="26">
        <f>_xlfn.XLOOKUP(CI1152,'Banco de dados'!$B:$B,'Banco de dados'!$H:$H)</f>
        <v>39</v>
      </c>
      <c r="CO1152" s="26" t="e">
        <f t="array" aca="1" ref="CO1152" ca="1">_xludf.XLOOKUP(CK1152,'Banco de dados'!$B:$B,'Banco de dados'!$H:$H)</f>
        <v>#NAME?</v>
      </c>
      <c r="CP1152" s="51" t="e">
        <f t="array" aca="1" ref="CP1152" ca="1">_xludf.XLOOKUP(CI1152,'Banco de dados'!$B:$B,'Banco de dados'!$F:$F)</f>
        <v>#NAME?</v>
      </c>
      <c r="CQ1152" s="26" t="e">
        <f t="array" aca="1" ref="CQ1152" ca="1">_xludf.XLOOKUP(CK1152,'Banco de dados'!$B:$B,'Banco de dados'!$F:$F)</f>
        <v>#NAME?</v>
      </c>
      <c r="CR1152" s="27">
        <v>0</v>
      </c>
      <c r="CS1152" s="27"/>
      <c r="CT1152" s="26" t="str">
        <f>IF(AG1152=0.5,"Suporte",IF(AND(AG1152&gt;='Braços de IP'!$B$9,AG1152&lt;='Braços de IP'!$D$9),'Braços de IP'!$E$9,IF(AND(AG1152&gt;='Braços de IP'!$B$10,AG1152&lt;='Braços de IP'!$D$10),'Braços de IP'!$E$10,IF(AND(AG1152&gt;='Braços de IP'!$B$11,AG1152&lt;='Braços de IP'!$D$11),'Braços de IP'!$E$11,IF(AND(AG1152&gt;='Braços de IP'!$B$12,AG1152&lt;='Braços de IP'!$D$12),'Braços de IP'!$E$12,IF(AND(AG1152&gt;='Braços de IP'!$B$13,AG1152&lt;='Braços de IP'!$D$13),'Braços de IP'!$E$13,IF(AND(AG1152&gt;='Braços de IP'!$B$14,AG1152&lt;='Braços de IP'!$D$14),'Braços de IP'!$E$14,"ERRO")))))))</f>
        <v>Médio I</v>
      </c>
      <c r="CU1152" s="27"/>
      <c r="CV1152" s="26" t="str">
        <f>IF($CU1152="","",VLOOKUP($CU1152,'Braços de IP'!$E$9:$I$15,2,0))</f>
        <v/>
      </c>
      <c r="CW1152" s="29" t="str">
        <f>IF($CU1152="","",VLOOKUP($CU1152,'Braços de IP'!$E$9:$I$15,5,0))</f>
        <v/>
      </c>
      <c r="CX1152" s="26"/>
      <c r="CY1152" s="26"/>
      <c r="CZ1152" s="26"/>
      <c r="DA1152" s="26"/>
      <c r="DB1152" s="26"/>
      <c r="DC1152" s="26"/>
      <c r="DD1152" s="30">
        <f t="shared" si="1306"/>
        <v>39</v>
      </c>
      <c r="DE1152" s="31">
        <f t="shared" si="1307"/>
        <v>80</v>
      </c>
      <c r="DF1152" s="30">
        <f t="shared" si="1308"/>
        <v>119</v>
      </c>
      <c r="DG1152" s="32">
        <f t="shared" si="1309"/>
        <v>0.51249999999999996</v>
      </c>
      <c r="DH1152" s="33" t="s">
        <v>143</v>
      </c>
      <c r="DI1152" s="34"/>
      <c r="DJ1152" s="35"/>
      <c r="DK1152" s="16" t="s">
        <v>144</v>
      </c>
      <c r="DL1152" s="16"/>
      <c r="DN1152" s="36" t="e">
        <f t="shared" si="1310"/>
        <v>#VALUE!</v>
      </c>
    </row>
    <row r="1153" spans="1:118" ht="15.75" customHeight="1" x14ac:dyDescent="0.25">
      <c r="B1153" s="16">
        <v>306</v>
      </c>
      <c r="C1153" s="16" t="s">
        <v>146</v>
      </c>
      <c r="D1153" s="16" t="s">
        <v>783</v>
      </c>
      <c r="E1153" s="16">
        <v>-8.0462869999999995</v>
      </c>
      <c r="F1153" s="16">
        <v>-34.888224999999998</v>
      </c>
      <c r="G1153" s="16" t="s">
        <v>160</v>
      </c>
      <c r="H1153" s="17" t="s">
        <v>136</v>
      </c>
      <c r="I1153" s="16" t="s">
        <v>135</v>
      </c>
      <c r="J1153" s="17" t="s">
        <v>137</v>
      </c>
      <c r="K1153" s="18">
        <v>80</v>
      </c>
      <c r="L1153" s="17" t="s">
        <v>138</v>
      </c>
      <c r="M1153" s="17">
        <v>0</v>
      </c>
      <c r="N1153" s="16">
        <f t="shared" si="1301"/>
        <v>160</v>
      </c>
      <c r="O1153" s="17">
        <v>1</v>
      </c>
      <c r="P1153" s="17">
        <v>2.5</v>
      </c>
      <c r="Q1153" s="17">
        <v>7.5</v>
      </c>
      <c r="R1153" s="16"/>
      <c r="S1153" s="16"/>
      <c r="T1153" s="16" t="s">
        <v>136</v>
      </c>
      <c r="U1153" s="17">
        <v>2.5</v>
      </c>
      <c r="V1153" s="17">
        <v>0</v>
      </c>
      <c r="W1153" s="17" t="s">
        <v>136</v>
      </c>
      <c r="X1153" s="17" t="s">
        <v>136</v>
      </c>
      <c r="Y1153" s="17">
        <v>0</v>
      </c>
      <c r="Z1153" s="17">
        <v>0</v>
      </c>
      <c r="AA1153" s="17" t="s">
        <v>139</v>
      </c>
      <c r="AB1153" s="17" t="s">
        <v>140</v>
      </c>
      <c r="AC1153" s="17">
        <v>36.03</v>
      </c>
      <c r="AD1153" s="17">
        <v>6.9</v>
      </c>
      <c r="AE1153" s="16">
        <v>1</v>
      </c>
      <c r="AF1153" s="17">
        <v>0.5</v>
      </c>
      <c r="AG1153" s="17">
        <v>2.0499999999999998</v>
      </c>
      <c r="AH1153" s="17">
        <f t="shared" si="1283"/>
        <v>1.5499999999999998</v>
      </c>
      <c r="AI1153" s="17" t="s">
        <v>136</v>
      </c>
      <c r="AJ1153" s="17" t="s">
        <v>136</v>
      </c>
      <c r="AK1153" s="17" t="s">
        <v>141</v>
      </c>
      <c r="AL1153" s="17">
        <f t="shared" si="1302"/>
        <v>2</v>
      </c>
      <c r="AM1153" s="17">
        <v>0</v>
      </c>
      <c r="AN1153" s="17"/>
      <c r="AO1153" s="17">
        <v>0</v>
      </c>
      <c r="AP1153" s="17">
        <v>0</v>
      </c>
      <c r="AQ1153" s="17">
        <v>0</v>
      </c>
      <c r="AR1153" s="17" t="s">
        <v>136</v>
      </c>
      <c r="AS1153" s="19">
        <f t="shared" si="1233"/>
        <v>0</v>
      </c>
      <c r="AT1153" s="19"/>
      <c r="AU1153" s="19">
        <f>VLOOKUP(G1153,ABNT5101!$I$3:$J$9,2)</f>
        <v>10</v>
      </c>
      <c r="AV1153" s="19">
        <f>VLOOKUP(G1153,ABNT5101!$I$3:$M$9,5)</f>
        <v>0.18</v>
      </c>
      <c r="AW1153" s="17" t="str">
        <f>_xlfn.XLOOKUP(G1153,ABNT5101!I:I,ABNT5101!L:L)</f>
        <v>-</v>
      </c>
      <c r="AX1153" s="17">
        <f>_xlfn.XLOOKUP(G1153,ABNT5101!$I:$I,ABNT5101!M:M)</f>
        <v>0.18</v>
      </c>
      <c r="AY1153" s="17" t="str">
        <f>_xlfn.XLOOKUP(G1153,ABNT5101!$I:$I,ABNT5101!N:N)</f>
        <v>-</v>
      </c>
      <c r="AZ1153" s="17">
        <f>_xlfn.XLOOKUP(G1153,ABNT5101!$I:$I,ABNT5101!O:O)</f>
        <v>16</v>
      </c>
      <c r="BA1153" s="20" t="str">
        <f t="shared" si="1234"/>
        <v>ATENDE</v>
      </c>
      <c r="BB1153" s="21">
        <f t="shared" ref="BB1153:BC1153" si="1396">BE1153/AU1153-1</f>
        <v>0.127</v>
      </c>
      <c r="BC1153" s="21">
        <f t="shared" si="1396"/>
        <v>0.66666666666666674</v>
      </c>
      <c r="BD1153" s="21" t="str">
        <f t="shared" si="1236"/>
        <v>-</v>
      </c>
      <c r="BE1153" s="22">
        <v>11.27</v>
      </c>
      <c r="BF1153" s="22">
        <v>0.3</v>
      </c>
      <c r="BG1153" s="22"/>
      <c r="BH1153" s="22"/>
      <c r="BI1153" s="23"/>
      <c r="BJ1153" s="22"/>
      <c r="BK1153" s="20" t="str">
        <f t="shared" si="1237"/>
        <v>ATENDE</v>
      </c>
      <c r="BL1153" s="20" t="str">
        <f t="shared" si="1238"/>
        <v>ATENDE</v>
      </c>
      <c r="BM1153" s="20" t="str">
        <f t="shared" si="1239"/>
        <v>ATENDE</v>
      </c>
      <c r="BN1153" s="20" t="str">
        <f t="shared" si="1240"/>
        <v>ATENDE</v>
      </c>
      <c r="BO1153" s="24" t="str">
        <f t="shared" si="1241"/>
        <v>C4</v>
      </c>
      <c r="BP1153" s="24" t="str">
        <f t="shared" si="1368"/>
        <v>P6</v>
      </c>
      <c r="BQ1153" s="25">
        <f t="shared" si="1381"/>
        <v>1.4700000000000002</v>
      </c>
      <c r="BR1153" s="22">
        <v>7.41</v>
      </c>
      <c r="BS1153" s="22">
        <v>1.98</v>
      </c>
      <c r="BT1153" s="24">
        <f>IF(BP1153="-","-",_xlfn.XLOOKUP(BP1153,ABNT5101!$B$4:$B$9,ABNT5101!$C$4:$C$9))</f>
        <v>3</v>
      </c>
      <c r="BU1153" s="24">
        <f>IF(BP1153="-","-",_xlfn.XLOOKUP(BP1153,ABNT5101!$B$4:$B$9,ABNT5101!$D$4:$D$9))</f>
        <v>0.6</v>
      </c>
      <c r="BV1153" s="20" t="str">
        <f t="shared" si="1242"/>
        <v>ATENDE</v>
      </c>
      <c r="BW1153" s="20" t="str">
        <f t="shared" si="1382"/>
        <v>ATENDE</v>
      </c>
      <c r="BX1153" s="20" t="str">
        <f t="shared" si="1243"/>
        <v>ATENDE</v>
      </c>
      <c r="BY1153" s="24" t="str">
        <f t="shared" si="1364"/>
        <v>P6</v>
      </c>
      <c r="BZ1153" s="25">
        <f t="shared" si="1244"/>
        <v>0.47</v>
      </c>
      <c r="CA1153" s="24">
        <v>4.41</v>
      </c>
      <c r="CB1153" s="24">
        <v>1.68</v>
      </c>
      <c r="CC1153" s="20">
        <f>IF(BY1153="-","-",_xlfn.XLOOKUP(BY1153,ABNT5101!$B$4:$B$9,ABNT5101!$C$4:$C$9))</f>
        <v>3</v>
      </c>
      <c r="CD1153" s="24">
        <f>IF(BY1153="-","-",_xlfn.XLOOKUP(BY1153,ABNT5101!$B$4:$B$9,ABNT5101!$D$4:$D$9))</f>
        <v>0.6</v>
      </c>
      <c r="CE1153" s="20" t="str">
        <f t="shared" si="1245"/>
        <v>ATENDE</v>
      </c>
      <c r="CF1153" s="20" t="str">
        <f t="shared" si="1246"/>
        <v>ATENDE</v>
      </c>
      <c r="CG1153" s="20" t="str">
        <f t="shared" si="1359"/>
        <v>ATENDE</v>
      </c>
      <c r="CH1153" s="26" t="str">
        <f>_xlfn.XLOOKUP(CI1153,'Banco de dados'!$B:$B,'Banco de dados'!$D:$D)</f>
        <v>TECNOWATT</v>
      </c>
      <c r="CI1153" s="27" t="str">
        <f>'Banco de dados'!B66</f>
        <v xml:space="preserve">SIGSAGPTLRRSSNDL_40W_50IBBRS
</v>
      </c>
      <c r="CJ1153" s="26" t="str">
        <f>_xlfn.XLOOKUP(CI1153,'Banco de dados'!$B:$B,'Banco de dados'!$E:$E)</f>
        <v>SIGSAGPTLRRSSNDL_40W_50IBBRS
1-10C1MUN6.5</v>
      </c>
      <c r="CK1153" s="26"/>
      <c r="CL1153" s="26" t="e">
        <f>IF(CK1153="-","-",_xlfn.XLOOKUP(CK1153,'Banco de dados'!$B:$B,'Banco de dados'!$E:$E))</f>
        <v>#N/A</v>
      </c>
      <c r="CM1153" s="28">
        <f t="shared" si="1305"/>
        <v>1</v>
      </c>
      <c r="CN1153" s="26">
        <f>_xlfn.XLOOKUP(CI1153,'Banco de dados'!$B:$B,'Banco de dados'!$H:$H)</f>
        <v>40</v>
      </c>
      <c r="CO1153" s="26" t="e">
        <f t="array" aca="1" ref="CO1153" ca="1">_xludf.XLOOKUP(CK1153,'Banco de dados'!$B:$B,'Banco de dados'!$H:$H)</f>
        <v>#NAME?</v>
      </c>
      <c r="CP1153" s="51" t="e">
        <f t="array" aca="1" ref="CP1153" ca="1">_xludf.XLOOKUP(CI1153,'Banco de dados'!$B:$B,'Banco de dados'!$F:$F)</f>
        <v>#NAME?</v>
      </c>
      <c r="CQ1153" s="26" t="e">
        <f t="array" aca="1" ref="CQ1153" ca="1">_xludf.XLOOKUP(CK1153,'Banco de dados'!$B:$B,'Banco de dados'!$F:$F)</f>
        <v>#NAME?</v>
      </c>
      <c r="CR1153" s="27">
        <v>0</v>
      </c>
      <c r="CS1153" s="27"/>
      <c r="CT1153" s="26" t="str">
        <f>IF(AG1153=0.5,"Suporte",IF(AND(AG1153&gt;='Braços de IP'!$B$9,AG1153&lt;='Braços de IP'!$D$9),'Braços de IP'!$E$9,IF(AND(AG1153&gt;='Braços de IP'!$B$10,AG1153&lt;='Braços de IP'!$D$10),'Braços de IP'!$E$10,IF(AND(AG1153&gt;='Braços de IP'!$B$11,AG1153&lt;='Braços de IP'!$D$11),'Braços de IP'!$E$11,IF(AND(AG1153&gt;='Braços de IP'!$B$12,AG1153&lt;='Braços de IP'!$D$12),'Braços de IP'!$E$12,IF(AND(AG1153&gt;='Braços de IP'!$B$13,AG1153&lt;='Braços de IP'!$D$13),'Braços de IP'!$E$13,IF(AND(AG1153&gt;='Braços de IP'!$B$14,AG1153&lt;='Braços de IP'!$D$14),'Braços de IP'!$E$14,"ERRO")))))))</f>
        <v>Médio I</v>
      </c>
      <c r="CU1153" s="27"/>
      <c r="CV1153" s="26" t="str">
        <f>IF($CU1153="","",VLOOKUP($CU1153,'Braços de IP'!$E$9:$I$15,2,0))</f>
        <v/>
      </c>
      <c r="CW1153" s="29" t="str">
        <f>IF($CU1153="","",VLOOKUP($CU1153,'Braços de IP'!$E$9:$I$15,5,0))</f>
        <v/>
      </c>
      <c r="CX1153" s="26"/>
      <c r="CY1153" s="26"/>
      <c r="CZ1153" s="26"/>
      <c r="DA1153" s="26"/>
      <c r="DB1153" s="26"/>
      <c r="DC1153" s="26"/>
      <c r="DD1153" s="30">
        <f t="shared" si="1306"/>
        <v>40</v>
      </c>
      <c r="DE1153" s="31">
        <f t="shared" si="1307"/>
        <v>80</v>
      </c>
      <c r="DF1153" s="30">
        <f t="shared" si="1308"/>
        <v>120</v>
      </c>
      <c r="DG1153" s="32">
        <f t="shared" si="1309"/>
        <v>0.5</v>
      </c>
      <c r="DH1153" s="33" t="s">
        <v>143</v>
      </c>
      <c r="DI1153" s="34"/>
      <c r="DJ1153" s="35"/>
      <c r="DK1153" s="16" t="s">
        <v>144</v>
      </c>
      <c r="DL1153" s="16"/>
      <c r="DN1153" s="36" t="e">
        <f t="shared" si="1310"/>
        <v>#VALUE!</v>
      </c>
    </row>
    <row r="1154" spans="1:118" ht="15.75" customHeight="1" x14ac:dyDescent="0.25">
      <c r="A1154" s="38" t="s">
        <v>158</v>
      </c>
      <c r="B1154" s="16">
        <v>307</v>
      </c>
      <c r="C1154" s="16" t="s">
        <v>133</v>
      </c>
      <c r="D1154" s="16" t="s">
        <v>784</v>
      </c>
      <c r="E1154" s="16">
        <v>-8.0531790000000001</v>
      </c>
      <c r="F1154" s="16">
        <v>-34.890031999999998</v>
      </c>
      <c r="G1154" s="27" t="s">
        <v>160</v>
      </c>
      <c r="H1154" s="17" t="s">
        <v>136</v>
      </c>
      <c r="I1154" s="16" t="s">
        <v>149</v>
      </c>
      <c r="J1154" s="17" t="s">
        <v>137</v>
      </c>
      <c r="K1154" s="16">
        <v>70</v>
      </c>
      <c r="L1154" s="17" t="s">
        <v>138</v>
      </c>
      <c r="M1154" s="17" t="s">
        <v>521</v>
      </c>
      <c r="N1154" s="16">
        <f t="shared" si="1301"/>
        <v>280</v>
      </c>
      <c r="O1154" s="17">
        <v>1</v>
      </c>
      <c r="P1154" s="17">
        <v>2.5</v>
      </c>
      <c r="Q1154" s="17">
        <v>7.5</v>
      </c>
      <c r="R1154" s="16"/>
      <c r="S1154" s="16"/>
      <c r="T1154" s="16" t="s">
        <v>136</v>
      </c>
      <c r="U1154" s="17">
        <v>2.5</v>
      </c>
      <c r="V1154" s="17">
        <v>0</v>
      </c>
      <c r="W1154" s="17" t="s">
        <v>136</v>
      </c>
      <c r="X1154" s="17" t="s">
        <v>136</v>
      </c>
      <c r="Y1154" s="17">
        <v>0</v>
      </c>
      <c r="Z1154" s="17">
        <v>0</v>
      </c>
      <c r="AA1154" s="17" t="s">
        <v>139</v>
      </c>
      <c r="AB1154" s="17" t="s">
        <v>140</v>
      </c>
      <c r="AC1154" s="17">
        <v>28.59</v>
      </c>
      <c r="AD1154" s="17">
        <v>7.88</v>
      </c>
      <c r="AE1154" s="17">
        <v>2</v>
      </c>
      <c r="AF1154" s="17">
        <v>0.6</v>
      </c>
      <c r="AG1154" s="17">
        <v>2.13</v>
      </c>
      <c r="AH1154" s="17">
        <f t="shared" si="1283"/>
        <v>1.5299999999999998</v>
      </c>
      <c r="AI1154" s="17" t="s">
        <v>136</v>
      </c>
      <c r="AJ1154" s="17" t="s">
        <v>136</v>
      </c>
      <c r="AK1154" s="17" t="s">
        <v>141</v>
      </c>
      <c r="AL1154" s="17">
        <f t="shared" si="1302"/>
        <v>4</v>
      </c>
      <c r="AM1154" s="17">
        <v>2</v>
      </c>
      <c r="AN1154" s="17" t="s">
        <v>139</v>
      </c>
      <c r="AO1154" s="17">
        <v>28.59</v>
      </c>
      <c r="AP1154" s="17">
        <v>6.55</v>
      </c>
      <c r="AQ1154" s="17">
        <v>1.2</v>
      </c>
      <c r="AR1154" s="17" t="s">
        <v>136</v>
      </c>
      <c r="AS1154" s="19">
        <f t="shared" si="1233"/>
        <v>4</v>
      </c>
      <c r="AT1154" s="19"/>
      <c r="AU1154" s="19">
        <f>VLOOKUP(G1154,ABNT5101!$I$3:$J$9,2)</f>
        <v>10</v>
      </c>
      <c r="AV1154" s="19">
        <f>VLOOKUP(G1154,ABNT5101!$I$3:$M$9,5)</f>
        <v>0.18</v>
      </c>
      <c r="AW1154" s="17" t="str">
        <f>_xlfn.XLOOKUP(G1154,ABNT5101!I:I,ABNT5101!L:L)</f>
        <v>-</v>
      </c>
      <c r="AX1154" s="17">
        <f>_xlfn.XLOOKUP(G1154,ABNT5101!$I:$I,ABNT5101!M:M)</f>
        <v>0.18</v>
      </c>
      <c r="AY1154" s="17" t="str">
        <f>_xlfn.XLOOKUP(G1154,ABNT5101!$I:$I,ABNT5101!N:N)</f>
        <v>-</v>
      </c>
      <c r="AZ1154" s="17">
        <f>_xlfn.XLOOKUP(G1154,ABNT5101!$I:$I,ABNT5101!O:O)</f>
        <v>16</v>
      </c>
      <c r="BA1154" s="20" t="str">
        <f t="shared" si="1234"/>
        <v>ATENDE</v>
      </c>
      <c r="BB1154" s="21">
        <f t="shared" ref="BB1154:BC1154" si="1397">BE1154/AU1154-1</f>
        <v>5.2000000000000046E-2</v>
      </c>
      <c r="BC1154" s="21">
        <f t="shared" si="1397"/>
        <v>1.8888888888888893</v>
      </c>
      <c r="BD1154" s="21" t="str">
        <f t="shared" si="1236"/>
        <v>-</v>
      </c>
      <c r="BE1154" s="22">
        <v>10.52</v>
      </c>
      <c r="BF1154" s="22">
        <v>0.52</v>
      </c>
      <c r="BG1154" s="22"/>
      <c r="BH1154" s="22"/>
      <c r="BI1154" s="23"/>
      <c r="BJ1154" s="22"/>
      <c r="BK1154" s="20" t="str">
        <f t="shared" si="1237"/>
        <v>ATENDE</v>
      </c>
      <c r="BL1154" s="20" t="str">
        <f t="shared" si="1238"/>
        <v>ATENDE</v>
      </c>
      <c r="BM1154" s="20" t="str">
        <f t="shared" si="1239"/>
        <v>ATENDE</v>
      </c>
      <c r="BN1154" s="20" t="str">
        <f t="shared" si="1240"/>
        <v>ATENDE</v>
      </c>
      <c r="BO1154" s="24" t="str">
        <f t="shared" si="1241"/>
        <v>C4</v>
      </c>
      <c r="BP1154" s="24" t="str">
        <f t="shared" si="1368"/>
        <v>P5</v>
      </c>
      <c r="BQ1154" s="25">
        <f t="shared" si="1381"/>
        <v>1.6</v>
      </c>
      <c r="BR1154" s="22">
        <v>13</v>
      </c>
      <c r="BS1154" s="22">
        <v>7.6</v>
      </c>
      <c r="BT1154" s="24">
        <f>IF(BP1154="-","-",_xlfn.XLOOKUP(BP1154,ABNT5101!$B$4:$B$9,ABNT5101!$C$4:$C$9))</f>
        <v>5</v>
      </c>
      <c r="BU1154" s="24">
        <f>IF(BP1154="-","-",_xlfn.XLOOKUP(BP1154,ABNT5101!$B$4:$B$9,ABNT5101!$D$4:$D$9))</f>
        <v>1</v>
      </c>
      <c r="BV1154" s="20" t="str">
        <f t="shared" si="1242"/>
        <v>ATENDE</v>
      </c>
      <c r="BW1154" s="20" t="str">
        <f t="shared" si="1382"/>
        <v>ATENDE</v>
      </c>
      <c r="BX1154" s="20" t="str">
        <f t="shared" si="1243"/>
        <v>ATENDE</v>
      </c>
      <c r="BY1154" s="24" t="str">
        <f t="shared" si="1364"/>
        <v>P5</v>
      </c>
      <c r="BZ1154" s="25">
        <f t="shared" si="1244"/>
        <v>0.20199999999999996</v>
      </c>
      <c r="CA1154" s="24">
        <v>6.01</v>
      </c>
      <c r="CB1154" s="24">
        <v>3.64</v>
      </c>
      <c r="CC1154" s="20">
        <f>IF(BY1154="-","-",_xlfn.XLOOKUP(BY1154,ABNT5101!$B$4:$B$9,ABNT5101!$C$4:$C$9))</f>
        <v>5</v>
      </c>
      <c r="CD1154" s="24">
        <f>IF(BY1154="-","-",_xlfn.XLOOKUP(BY1154,ABNT5101!$B$4:$B$9,ABNT5101!$D$4:$D$9))</f>
        <v>1</v>
      </c>
      <c r="CE1154" s="20" t="str">
        <f t="shared" si="1245"/>
        <v>ATENDE</v>
      </c>
      <c r="CF1154" s="20" t="str">
        <f t="shared" si="1246"/>
        <v>ATENDE</v>
      </c>
      <c r="CG1154" s="20" t="str">
        <f t="shared" si="1359"/>
        <v>ATENDE</v>
      </c>
      <c r="CH1154" s="26" t="str">
        <f>_xlfn.XLOOKUP(CI1154,'Banco de dados'!$B:$B,'Banco de dados'!$D:$D)</f>
        <v>LEDSTAR</v>
      </c>
      <c r="CI1154" s="47" t="s">
        <v>268</v>
      </c>
      <c r="CJ1154" s="26" t="str">
        <f>_xlfn.XLOOKUP(CI1154,'Banco de dados'!$B:$B,'Banco de dados'!$E:$E)</f>
        <v>LUM LED SL VT 9.1 28W</v>
      </c>
      <c r="CK1154" s="26"/>
      <c r="CL1154" s="26" t="e">
        <f>IF(CK1154="-","-",_xlfn.XLOOKUP(CK1154,'Banco de dados'!$B:$B,'Banco de dados'!$E:$E))</f>
        <v>#N/A</v>
      </c>
      <c r="CM1154" s="28">
        <f t="shared" si="1305"/>
        <v>2</v>
      </c>
      <c r="CN1154" s="26">
        <f>_xlfn.XLOOKUP(CI1154,'Banco de dados'!$B:$B,'Banco de dados'!$H:$H)</f>
        <v>28</v>
      </c>
      <c r="CO1154" s="26" t="e">
        <f t="array" aca="1" ref="CO1154" ca="1">_xludf.XLOOKUP(CK1154,'Banco de dados'!$B:$B,'Banco de dados'!$H:$H)</f>
        <v>#NAME?</v>
      </c>
      <c r="CP1154" s="51" t="e">
        <f t="array" aca="1" ref="CP1154" ca="1">_xludf.XLOOKUP(CI1154,'Banco de dados'!$B:$B,'Banco de dados'!$F:$F)</f>
        <v>#NAME?</v>
      </c>
      <c r="CQ1154" s="26" t="e">
        <f t="array" aca="1" ref="CQ1154" ca="1">_xludf.XLOOKUP(CK1154,'Banco de dados'!$B:$B,'Banco de dados'!$F:$F)</f>
        <v>#NAME?</v>
      </c>
      <c r="CR1154" s="27">
        <v>0</v>
      </c>
      <c r="CS1154" s="27"/>
      <c r="CT1154" s="26" t="str">
        <f>IF(AG1154=0.5,"Suporte",IF(AND(AG1154&gt;='Braços de IP'!$B$9,AG1154&lt;='Braços de IP'!$D$9),'Braços de IP'!$E$9,IF(AND(AG1154&gt;='Braços de IP'!$B$10,AG1154&lt;='Braços de IP'!$D$10),'Braços de IP'!$E$10,IF(AND(AG1154&gt;='Braços de IP'!$B$11,AG1154&lt;='Braços de IP'!$D$11),'Braços de IP'!$E$11,IF(AND(AG1154&gt;='Braços de IP'!$B$12,AG1154&lt;='Braços de IP'!$D$12),'Braços de IP'!$E$12,IF(AND(AG1154&gt;='Braços de IP'!$B$13,AG1154&lt;='Braços de IP'!$D$13),'Braços de IP'!$E$13,IF(AND(AG1154&gt;='Braços de IP'!$B$14,AG1154&lt;='Braços de IP'!$D$14),'Braços de IP'!$E$14,"ERRO")))))))</f>
        <v>Médio I</v>
      </c>
      <c r="CU1154" s="27"/>
      <c r="CV1154" s="26" t="str">
        <f>IF($CU1154="","",VLOOKUP($CU1154,'Braços de IP'!$E$9:$I$15,2,0))</f>
        <v/>
      </c>
      <c r="CW1154" s="29" t="str">
        <f>IF($CU1154="","",VLOOKUP($CU1154,'Braços de IP'!$E$9:$I$15,5,0))</f>
        <v/>
      </c>
      <c r="CX1154" s="26"/>
      <c r="CY1154" s="26"/>
      <c r="CZ1154" s="26"/>
      <c r="DA1154" s="26"/>
      <c r="DB1154" s="26"/>
      <c r="DC1154" s="26"/>
      <c r="DD1154" s="30">
        <f t="shared" si="1306"/>
        <v>28</v>
      </c>
      <c r="DE1154" s="31">
        <f t="shared" si="1307"/>
        <v>70</v>
      </c>
      <c r="DF1154" s="30">
        <f t="shared" si="1308"/>
        <v>196</v>
      </c>
      <c r="DG1154" s="32">
        <f t="shared" si="1309"/>
        <v>0.6</v>
      </c>
      <c r="DH1154" s="33" t="s">
        <v>143</v>
      </c>
      <c r="DI1154" s="34"/>
      <c r="DJ1154" s="35"/>
      <c r="DK1154" s="16" t="s">
        <v>144</v>
      </c>
      <c r="DL1154" s="16"/>
      <c r="DN1154" s="36" t="e">
        <f t="shared" si="1310"/>
        <v>#VALUE!</v>
      </c>
    </row>
    <row r="1155" spans="1:118" ht="15.75" customHeight="1" x14ac:dyDescent="0.25">
      <c r="A1155" s="38" t="s">
        <v>158</v>
      </c>
      <c r="B1155" s="16">
        <v>307</v>
      </c>
      <c r="C1155" s="16" t="s">
        <v>133</v>
      </c>
      <c r="D1155" s="16" t="s">
        <v>784</v>
      </c>
      <c r="E1155" s="16">
        <v>-8.0531790000000001</v>
      </c>
      <c r="F1155" s="16">
        <v>-34.890031999999998</v>
      </c>
      <c r="G1155" s="27" t="s">
        <v>160</v>
      </c>
      <c r="H1155" s="17" t="s">
        <v>136</v>
      </c>
      <c r="I1155" s="16" t="s">
        <v>149</v>
      </c>
      <c r="J1155" s="17" t="s">
        <v>137</v>
      </c>
      <c r="K1155" s="16">
        <v>70</v>
      </c>
      <c r="L1155" s="17" t="s">
        <v>138</v>
      </c>
      <c r="M1155" s="17" t="s">
        <v>521</v>
      </c>
      <c r="N1155" s="16">
        <f t="shared" si="1301"/>
        <v>280</v>
      </c>
      <c r="O1155" s="17">
        <v>1</v>
      </c>
      <c r="P1155" s="17">
        <v>2.5</v>
      </c>
      <c r="Q1155" s="17">
        <v>7.5</v>
      </c>
      <c r="R1155" s="16"/>
      <c r="S1155" s="16"/>
      <c r="T1155" s="16" t="s">
        <v>136</v>
      </c>
      <c r="U1155" s="17">
        <v>2.5</v>
      </c>
      <c r="V1155" s="17">
        <v>0</v>
      </c>
      <c r="W1155" s="17" t="s">
        <v>136</v>
      </c>
      <c r="X1155" s="17" t="s">
        <v>136</v>
      </c>
      <c r="Y1155" s="17">
        <v>0</v>
      </c>
      <c r="Z1155" s="17">
        <v>0</v>
      </c>
      <c r="AA1155" s="17" t="s">
        <v>139</v>
      </c>
      <c r="AB1155" s="17" t="s">
        <v>140</v>
      </c>
      <c r="AC1155" s="17">
        <v>28.59</v>
      </c>
      <c r="AD1155" s="17">
        <v>7.88</v>
      </c>
      <c r="AE1155" s="17">
        <v>2</v>
      </c>
      <c r="AF1155" s="17">
        <v>0.6</v>
      </c>
      <c r="AG1155" s="17">
        <v>2.13</v>
      </c>
      <c r="AH1155" s="17">
        <f t="shared" si="1283"/>
        <v>1.5299999999999998</v>
      </c>
      <c r="AI1155" s="17" t="s">
        <v>136</v>
      </c>
      <c r="AJ1155" s="17" t="s">
        <v>136</v>
      </c>
      <c r="AK1155" s="17" t="s">
        <v>141</v>
      </c>
      <c r="AL1155" s="17">
        <f t="shared" si="1302"/>
        <v>4</v>
      </c>
      <c r="AM1155" s="17">
        <v>2</v>
      </c>
      <c r="AN1155" s="17" t="s">
        <v>139</v>
      </c>
      <c r="AO1155" s="17">
        <v>28.59</v>
      </c>
      <c r="AP1155" s="17">
        <v>6.55</v>
      </c>
      <c r="AQ1155" s="17">
        <v>1.2</v>
      </c>
      <c r="AR1155" s="17" t="s">
        <v>136</v>
      </c>
      <c r="AS1155" s="19">
        <f t="shared" si="1233"/>
        <v>4</v>
      </c>
      <c r="AT1155" s="19"/>
      <c r="AU1155" s="19">
        <f>VLOOKUP(G1155,ABNT5101!$I$3:$J$9,2)</f>
        <v>10</v>
      </c>
      <c r="AV1155" s="19">
        <f>VLOOKUP(G1155,ABNT5101!$I$3:$M$9,5)</f>
        <v>0.18</v>
      </c>
      <c r="AW1155" s="17" t="str">
        <f>_xlfn.XLOOKUP(G1155,ABNT5101!I:I,ABNT5101!L:L)</f>
        <v>-</v>
      </c>
      <c r="AX1155" s="17">
        <f>_xlfn.XLOOKUP(G1155,ABNT5101!$I:$I,ABNT5101!M:M)</f>
        <v>0.18</v>
      </c>
      <c r="AY1155" s="17" t="str">
        <f>_xlfn.XLOOKUP(G1155,ABNT5101!$I:$I,ABNT5101!N:N)</f>
        <v>-</v>
      </c>
      <c r="AZ1155" s="17">
        <f>_xlfn.XLOOKUP(G1155,ABNT5101!$I:$I,ABNT5101!O:O)</f>
        <v>16</v>
      </c>
      <c r="BA1155" s="20" t="str">
        <f t="shared" si="1234"/>
        <v>ATENDE</v>
      </c>
      <c r="BB1155" s="21">
        <f t="shared" ref="BB1155:BC1155" si="1398">BE1155/AU1155-1</f>
        <v>0.23100000000000009</v>
      </c>
      <c r="BC1155" s="21">
        <f t="shared" si="1398"/>
        <v>2.9444444444444442</v>
      </c>
      <c r="BD1155" s="21" t="str">
        <f t="shared" si="1236"/>
        <v>-</v>
      </c>
      <c r="BE1155" s="22">
        <v>12.31</v>
      </c>
      <c r="BF1155" s="22">
        <v>0.71</v>
      </c>
      <c r="BG1155" s="22"/>
      <c r="BH1155" s="22"/>
      <c r="BI1155" s="23"/>
      <c r="BJ1155" s="22"/>
      <c r="BK1155" s="20" t="str">
        <f t="shared" si="1237"/>
        <v>ATENDE</v>
      </c>
      <c r="BL1155" s="20" t="str">
        <f t="shared" si="1238"/>
        <v>ATENDE</v>
      </c>
      <c r="BM1155" s="20" t="str">
        <f t="shared" si="1239"/>
        <v>ATENDE</v>
      </c>
      <c r="BN1155" s="20" t="str">
        <f t="shared" si="1240"/>
        <v>ATENDE</v>
      </c>
      <c r="BO1155" s="24" t="str">
        <f t="shared" si="1241"/>
        <v>C4</v>
      </c>
      <c r="BP1155" s="24" t="str">
        <f t="shared" si="1368"/>
        <v>P5</v>
      </c>
      <c r="BQ1155" s="25">
        <f t="shared" si="1381"/>
        <v>2.0539999999999998</v>
      </c>
      <c r="BR1155" s="22">
        <v>15.27</v>
      </c>
      <c r="BS1155" s="22">
        <v>11.94</v>
      </c>
      <c r="BT1155" s="24">
        <f>IF(BP1155="-","-",_xlfn.XLOOKUP(BP1155,ABNT5101!$B$4:$B$9,ABNT5101!$C$4:$C$9))</f>
        <v>5</v>
      </c>
      <c r="BU1155" s="24">
        <f>IF(BP1155="-","-",_xlfn.XLOOKUP(BP1155,ABNT5101!$B$4:$B$9,ABNT5101!$D$4:$D$9))</f>
        <v>1</v>
      </c>
      <c r="BV1155" s="20" t="str">
        <f t="shared" si="1242"/>
        <v>ATENDE</v>
      </c>
      <c r="BW1155" s="20" t="str">
        <f t="shared" si="1382"/>
        <v>ATENDE</v>
      </c>
      <c r="BX1155" s="20" t="str">
        <f t="shared" si="1243"/>
        <v>ATENDE</v>
      </c>
      <c r="BY1155" s="24" t="str">
        <f t="shared" si="1364"/>
        <v>P5</v>
      </c>
      <c r="BZ1155" s="25">
        <f t="shared" si="1244"/>
        <v>0.28800000000000003</v>
      </c>
      <c r="CA1155" s="24">
        <v>6.44</v>
      </c>
      <c r="CB1155" s="24">
        <v>4.6399999999999997</v>
      </c>
      <c r="CC1155" s="20">
        <f>IF(BY1155="-","-",_xlfn.XLOOKUP(BY1155,ABNT5101!$B$4:$B$9,ABNT5101!$C$4:$C$9))</f>
        <v>5</v>
      </c>
      <c r="CD1155" s="24">
        <f>IF(BY1155="-","-",_xlfn.XLOOKUP(BY1155,ABNT5101!$B$4:$B$9,ABNT5101!$D$4:$D$9))</f>
        <v>1</v>
      </c>
      <c r="CE1155" s="20" t="str">
        <f t="shared" si="1245"/>
        <v>ATENDE</v>
      </c>
      <c r="CF1155" s="20" t="str">
        <f t="shared" si="1246"/>
        <v>ATENDE</v>
      </c>
      <c r="CG1155" s="20" t="str">
        <f t="shared" si="1359"/>
        <v>ATENDE</v>
      </c>
      <c r="CH1155" s="26" t="str">
        <f>_xlfn.XLOOKUP(CI1155,'Banco de dados'!$B:$B,'Banco de dados'!$D:$D)</f>
        <v>SX LIGHTING</v>
      </c>
      <c r="CI1155" s="27" t="s">
        <v>494</v>
      </c>
      <c r="CJ1155" s="26" t="str">
        <f>_xlfn.XLOOKUP(CI1155,'Banco de dados'!$B:$B,'Banco de dados'!$E:$E)</f>
        <v>SXINEVO030K50L12CZF7PHF</v>
      </c>
      <c r="CK1155" s="26"/>
      <c r="CL1155" s="26" t="e">
        <f>IF(CK1155="-","-",_xlfn.XLOOKUP(CK1155,'Banco de dados'!$B:$B,'Banco de dados'!$E:$E))</f>
        <v>#N/A</v>
      </c>
      <c r="CM1155" s="28">
        <f t="shared" si="1305"/>
        <v>2</v>
      </c>
      <c r="CN1155" s="26">
        <f>_xlfn.XLOOKUP(CI1155,'Banco de dados'!$B:$B,'Banco de dados'!$H:$H)</f>
        <v>31</v>
      </c>
      <c r="CO1155" s="26" t="e">
        <f t="array" aca="1" ref="CO1155" ca="1">_xludf.XLOOKUP(CK1155,'Banco de dados'!$B:$B,'Banco de dados'!$H:$H)</f>
        <v>#NAME?</v>
      </c>
      <c r="CP1155" s="51" t="e">
        <f t="array" aca="1" ref="CP1155" ca="1">_xludf.XLOOKUP(CI1155,'Banco de dados'!$B:$B,'Banco de dados'!$F:$F)</f>
        <v>#NAME?</v>
      </c>
      <c r="CQ1155" s="26" t="e">
        <f t="array" aca="1" ref="CQ1155" ca="1">_xludf.XLOOKUP(CK1155,'Banco de dados'!$B:$B,'Banco de dados'!$F:$F)</f>
        <v>#NAME?</v>
      </c>
      <c r="CR1155" s="27">
        <v>0</v>
      </c>
      <c r="CS1155" s="27"/>
      <c r="CT1155" s="26" t="str">
        <f>IF(AG1155=0.5,"Suporte",IF(AND(AG1155&gt;='Braços de IP'!$B$9,AG1155&lt;='Braços de IP'!$D$9),'Braços de IP'!$E$9,IF(AND(AG1155&gt;='Braços de IP'!$B$10,AG1155&lt;='Braços de IP'!$D$10),'Braços de IP'!$E$10,IF(AND(AG1155&gt;='Braços de IP'!$B$11,AG1155&lt;='Braços de IP'!$D$11),'Braços de IP'!$E$11,IF(AND(AG1155&gt;='Braços de IP'!$B$12,AG1155&lt;='Braços de IP'!$D$12),'Braços de IP'!$E$12,IF(AND(AG1155&gt;='Braços de IP'!$B$13,AG1155&lt;='Braços de IP'!$D$13),'Braços de IP'!$E$13,IF(AND(AG1155&gt;='Braços de IP'!$B$14,AG1155&lt;='Braços de IP'!$D$14),'Braços de IP'!$E$14,"ERRO")))))))</f>
        <v>Médio I</v>
      </c>
      <c r="CU1155" s="27"/>
      <c r="CV1155" s="26" t="str">
        <f>IF($CU1155="","",VLOOKUP($CU1155,'Braços de IP'!$E$9:$I$15,2,0))</f>
        <v/>
      </c>
      <c r="CW1155" s="29" t="str">
        <f>IF($CU1155="","",VLOOKUP($CU1155,'Braços de IP'!$E$9:$I$15,5,0))</f>
        <v/>
      </c>
      <c r="CX1155" s="26"/>
      <c r="CY1155" s="26"/>
      <c r="CZ1155" s="26"/>
      <c r="DA1155" s="26"/>
      <c r="DB1155" s="26"/>
      <c r="DC1155" s="26"/>
      <c r="DD1155" s="30">
        <f t="shared" si="1306"/>
        <v>31</v>
      </c>
      <c r="DE1155" s="31">
        <f t="shared" si="1307"/>
        <v>70</v>
      </c>
      <c r="DF1155" s="30">
        <f t="shared" si="1308"/>
        <v>202</v>
      </c>
      <c r="DG1155" s="32">
        <f t="shared" si="1309"/>
        <v>0.55714285714285716</v>
      </c>
      <c r="DH1155" s="33" t="s">
        <v>143</v>
      </c>
      <c r="DI1155" s="34"/>
      <c r="DJ1155" s="35"/>
      <c r="DK1155" s="16" t="s">
        <v>144</v>
      </c>
      <c r="DL1155" s="16"/>
      <c r="DN1155" s="36" t="e">
        <f t="shared" si="1310"/>
        <v>#VALUE!</v>
      </c>
    </row>
    <row r="1156" spans="1:118" ht="15.75" customHeight="1" x14ac:dyDescent="0.25">
      <c r="A1156" s="38" t="s">
        <v>158</v>
      </c>
      <c r="B1156" s="16">
        <v>307</v>
      </c>
      <c r="C1156" s="16" t="s">
        <v>133</v>
      </c>
      <c r="D1156" s="16" t="s">
        <v>784</v>
      </c>
      <c r="E1156" s="16">
        <v>-8.0531790000000001</v>
      </c>
      <c r="F1156" s="16">
        <v>-34.890031999999998</v>
      </c>
      <c r="G1156" s="27" t="s">
        <v>160</v>
      </c>
      <c r="H1156" s="17" t="s">
        <v>136</v>
      </c>
      <c r="I1156" s="16" t="s">
        <v>149</v>
      </c>
      <c r="J1156" s="17" t="s">
        <v>137</v>
      </c>
      <c r="K1156" s="16">
        <v>70</v>
      </c>
      <c r="L1156" s="17" t="s">
        <v>138</v>
      </c>
      <c r="M1156" s="17" t="s">
        <v>521</v>
      </c>
      <c r="N1156" s="16">
        <f t="shared" si="1301"/>
        <v>280</v>
      </c>
      <c r="O1156" s="17">
        <v>1</v>
      </c>
      <c r="P1156" s="17">
        <v>2.5</v>
      </c>
      <c r="Q1156" s="17">
        <v>7.5</v>
      </c>
      <c r="R1156" s="16"/>
      <c r="S1156" s="16"/>
      <c r="T1156" s="16" t="s">
        <v>136</v>
      </c>
      <c r="U1156" s="17">
        <v>2.5</v>
      </c>
      <c r="V1156" s="17">
        <v>0</v>
      </c>
      <c r="W1156" s="17" t="s">
        <v>136</v>
      </c>
      <c r="X1156" s="17" t="s">
        <v>136</v>
      </c>
      <c r="Y1156" s="17">
        <v>0</v>
      </c>
      <c r="Z1156" s="17">
        <v>0</v>
      </c>
      <c r="AA1156" s="17" t="s">
        <v>139</v>
      </c>
      <c r="AB1156" s="17" t="s">
        <v>140</v>
      </c>
      <c r="AC1156" s="17">
        <v>28.59</v>
      </c>
      <c r="AD1156" s="17">
        <v>7.88</v>
      </c>
      <c r="AE1156" s="17">
        <v>2</v>
      </c>
      <c r="AF1156" s="17">
        <v>0.6</v>
      </c>
      <c r="AG1156" s="17">
        <v>2.13</v>
      </c>
      <c r="AH1156" s="17">
        <f t="shared" si="1283"/>
        <v>1.5299999999999998</v>
      </c>
      <c r="AI1156" s="17" t="s">
        <v>136</v>
      </c>
      <c r="AJ1156" s="17" t="s">
        <v>136</v>
      </c>
      <c r="AK1156" s="17" t="s">
        <v>141</v>
      </c>
      <c r="AL1156" s="17">
        <f t="shared" si="1302"/>
        <v>4</v>
      </c>
      <c r="AM1156" s="17">
        <v>2</v>
      </c>
      <c r="AN1156" s="17" t="s">
        <v>139</v>
      </c>
      <c r="AO1156" s="17">
        <v>28.59</v>
      </c>
      <c r="AP1156" s="17">
        <v>6.55</v>
      </c>
      <c r="AQ1156" s="17">
        <v>1.2</v>
      </c>
      <c r="AR1156" s="17" t="s">
        <v>136</v>
      </c>
      <c r="AS1156" s="19">
        <f t="shared" si="1233"/>
        <v>4</v>
      </c>
      <c r="AT1156" s="19"/>
      <c r="AU1156" s="19">
        <f>VLOOKUP(G1156,ABNT5101!$I$3:$J$9,2)</f>
        <v>10</v>
      </c>
      <c r="AV1156" s="19">
        <f>VLOOKUP(G1156,ABNT5101!$I$3:$M$9,5)</f>
        <v>0.18</v>
      </c>
      <c r="AW1156" s="17" t="str">
        <f>_xlfn.XLOOKUP(G1156,ABNT5101!I:I,ABNT5101!L:L)</f>
        <v>-</v>
      </c>
      <c r="AX1156" s="17">
        <f>_xlfn.XLOOKUP(G1156,ABNT5101!$I:$I,ABNT5101!M:M)</f>
        <v>0.18</v>
      </c>
      <c r="AY1156" s="17" t="str">
        <f>_xlfn.XLOOKUP(G1156,ABNT5101!$I:$I,ABNT5101!N:N)</f>
        <v>-</v>
      </c>
      <c r="AZ1156" s="17">
        <f>_xlfn.XLOOKUP(G1156,ABNT5101!$I:$I,ABNT5101!O:O)</f>
        <v>16</v>
      </c>
      <c r="BA1156" s="20" t="str">
        <f t="shared" si="1234"/>
        <v>ATENDE</v>
      </c>
      <c r="BB1156" s="21">
        <f t="shared" ref="BB1156:BC1156" si="1399">BE1156/AU1156-1</f>
        <v>0.27899999999999991</v>
      </c>
      <c r="BC1156" s="21">
        <f t="shared" si="1399"/>
        <v>2.833333333333333</v>
      </c>
      <c r="BD1156" s="21" t="str">
        <f t="shared" si="1236"/>
        <v>-</v>
      </c>
      <c r="BE1156" s="22">
        <v>12.79</v>
      </c>
      <c r="BF1156" s="22">
        <v>0.69</v>
      </c>
      <c r="BG1156" s="22"/>
      <c r="BH1156" s="22"/>
      <c r="BI1156" s="23"/>
      <c r="BJ1156" s="22"/>
      <c r="BK1156" s="20" t="str">
        <f t="shared" si="1237"/>
        <v>ATENDE</v>
      </c>
      <c r="BL1156" s="20" t="str">
        <f t="shared" si="1238"/>
        <v>ATENDE</v>
      </c>
      <c r="BM1156" s="20" t="str">
        <f t="shared" si="1239"/>
        <v>ATENDE</v>
      </c>
      <c r="BN1156" s="20" t="str">
        <f t="shared" si="1240"/>
        <v>ATENDE</v>
      </c>
      <c r="BO1156" s="24" t="str">
        <f t="shared" si="1241"/>
        <v>C4</v>
      </c>
      <c r="BP1156" s="24" t="str">
        <f t="shared" si="1368"/>
        <v>P5</v>
      </c>
      <c r="BQ1156" s="25">
        <f t="shared" si="1381"/>
        <v>2.0680000000000001</v>
      </c>
      <c r="BR1156" s="22">
        <v>15.34</v>
      </c>
      <c r="BS1156" s="22">
        <v>11.77</v>
      </c>
      <c r="BT1156" s="24">
        <f>IF(BP1156="-","-",_xlfn.XLOOKUP(BP1156,ABNT5101!$B$4:$B$9,ABNT5101!$C$4:$C$9))</f>
        <v>5</v>
      </c>
      <c r="BU1156" s="24">
        <f>IF(BP1156="-","-",_xlfn.XLOOKUP(BP1156,ABNT5101!$B$4:$B$9,ABNT5101!$D$4:$D$9))</f>
        <v>1</v>
      </c>
      <c r="BV1156" s="20" t="str">
        <f t="shared" si="1242"/>
        <v>ATENDE</v>
      </c>
      <c r="BW1156" s="20" t="str">
        <f t="shared" si="1382"/>
        <v>ATENDE</v>
      </c>
      <c r="BX1156" s="20" t="str">
        <f t="shared" si="1243"/>
        <v>ATENDE</v>
      </c>
      <c r="BY1156" s="24" t="str">
        <f t="shared" si="1364"/>
        <v>P5</v>
      </c>
      <c r="BZ1156" s="25">
        <f t="shared" si="1244"/>
        <v>0.27</v>
      </c>
      <c r="CA1156" s="24">
        <v>6.35</v>
      </c>
      <c r="CB1156" s="24">
        <v>4.87</v>
      </c>
      <c r="CC1156" s="20">
        <f>IF(BY1156="-","-",_xlfn.XLOOKUP(BY1156,ABNT5101!$B$4:$B$9,ABNT5101!$C$4:$C$9))</f>
        <v>5</v>
      </c>
      <c r="CD1156" s="24">
        <f>IF(BY1156="-","-",_xlfn.XLOOKUP(BY1156,ABNT5101!$B$4:$B$9,ABNT5101!$D$4:$D$9))</f>
        <v>1</v>
      </c>
      <c r="CE1156" s="20" t="str">
        <f t="shared" si="1245"/>
        <v>ATENDE</v>
      </c>
      <c r="CF1156" s="20" t="str">
        <f t="shared" si="1246"/>
        <v>ATENDE</v>
      </c>
      <c r="CG1156" s="20" t="str">
        <f t="shared" si="1359"/>
        <v>ATENDE</v>
      </c>
      <c r="CH1156" s="26" t="str">
        <f>_xlfn.XLOOKUP(CI1156,'Banco de dados'!$B:$B,'Banco de dados'!$D:$D)</f>
        <v>TECNOWATT</v>
      </c>
      <c r="CI1156" s="50" t="s">
        <v>477</v>
      </c>
      <c r="CJ1156" s="26" t="str">
        <f>_xlfn.XLOOKUP(CI1156,'Banco de dados'!$B:$B,'Banco de dados'!$E:$E)</f>
        <v>SIGSAGPTLRRSSNDL_30W_38IBBRS
1-10C1MUN6.5</v>
      </c>
      <c r="CK1156" s="26"/>
      <c r="CL1156" s="26" t="e">
        <f>IF(CK1156="-","-",_xlfn.XLOOKUP(CK1156,'Banco de dados'!$B:$B,'Banco de dados'!$E:$E))</f>
        <v>#N/A</v>
      </c>
      <c r="CM1156" s="28">
        <f t="shared" si="1305"/>
        <v>2</v>
      </c>
      <c r="CN1156" s="26">
        <f>_xlfn.XLOOKUP(CI1156,'Banco de dados'!$B:$B,'Banco de dados'!$H:$H)</f>
        <v>30</v>
      </c>
      <c r="CO1156" s="26" t="e">
        <f t="array" aca="1" ref="CO1156" ca="1">_xludf.XLOOKUP(CK1156,'Banco de dados'!$B:$B,'Banco de dados'!$H:$H)</f>
        <v>#NAME?</v>
      </c>
      <c r="CP1156" s="51" t="e">
        <f t="array" aca="1" ref="CP1156" ca="1">_xludf.XLOOKUP(CI1156,'Banco de dados'!$B:$B,'Banco de dados'!$F:$F)</f>
        <v>#NAME?</v>
      </c>
      <c r="CQ1156" s="26" t="e">
        <f t="array" aca="1" ref="CQ1156" ca="1">_xludf.XLOOKUP(CK1156,'Banco de dados'!$B:$B,'Banco de dados'!$F:$F)</f>
        <v>#NAME?</v>
      </c>
      <c r="CR1156" s="27">
        <v>0</v>
      </c>
      <c r="CS1156" s="27"/>
      <c r="CT1156" s="26" t="str">
        <f>IF(AG1156=0.5,"Suporte",IF(AND(AG1156&gt;='Braços de IP'!$B$9,AG1156&lt;='Braços de IP'!$D$9),'Braços de IP'!$E$9,IF(AND(AG1156&gt;='Braços de IP'!$B$10,AG1156&lt;='Braços de IP'!$D$10),'Braços de IP'!$E$10,IF(AND(AG1156&gt;='Braços de IP'!$B$11,AG1156&lt;='Braços de IP'!$D$11),'Braços de IP'!$E$11,IF(AND(AG1156&gt;='Braços de IP'!$B$12,AG1156&lt;='Braços de IP'!$D$12),'Braços de IP'!$E$12,IF(AND(AG1156&gt;='Braços de IP'!$B$13,AG1156&lt;='Braços de IP'!$D$13),'Braços de IP'!$E$13,IF(AND(AG1156&gt;='Braços de IP'!$B$14,AG1156&lt;='Braços de IP'!$D$14),'Braços de IP'!$E$14,"ERRO")))))))</f>
        <v>Médio I</v>
      </c>
      <c r="CU1156" s="27"/>
      <c r="CV1156" s="26" t="str">
        <f>IF($CU1156="","",VLOOKUP($CU1156,'Braços de IP'!$E$9:$I$15,2,0))</f>
        <v/>
      </c>
      <c r="CW1156" s="29" t="str">
        <f>IF($CU1156="","",VLOOKUP($CU1156,'Braços de IP'!$E$9:$I$15,5,0))</f>
        <v/>
      </c>
      <c r="CX1156" s="26"/>
      <c r="CY1156" s="26"/>
      <c r="CZ1156" s="26"/>
      <c r="DA1156" s="26"/>
      <c r="DB1156" s="26"/>
      <c r="DC1156" s="26"/>
      <c r="DD1156" s="30">
        <f t="shared" si="1306"/>
        <v>30</v>
      </c>
      <c r="DE1156" s="31">
        <f t="shared" si="1307"/>
        <v>70</v>
      </c>
      <c r="DF1156" s="30">
        <f t="shared" si="1308"/>
        <v>200</v>
      </c>
      <c r="DG1156" s="32">
        <f t="shared" si="1309"/>
        <v>0.5714285714285714</v>
      </c>
      <c r="DH1156" s="33" t="s">
        <v>143</v>
      </c>
      <c r="DI1156" s="34"/>
      <c r="DJ1156" s="35"/>
      <c r="DK1156" s="16" t="s">
        <v>144</v>
      </c>
      <c r="DL1156" s="16"/>
      <c r="DN1156" s="36" t="e">
        <f t="shared" si="1310"/>
        <v>#VALUE!</v>
      </c>
    </row>
    <row r="1157" spans="1:118" ht="15.75" customHeight="1" x14ac:dyDescent="0.25">
      <c r="B1157" s="16">
        <v>308</v>
      </c>
      <c r="C1157" s="16" t="s">
        <v>785</v>
      </c>
      <c r="D1157" s="16" t="s">
        <v>786</v>
      </c>
      <c r="E1157" s="16">
        <v>-8.0584319999999998</v>
      </c>
      <c r="F1157" s="16">
        <v>-34.888433999999997</v>
      </c>
      <c r="G1157" s="16" t="s">
        <v>205</v>
      </c>
      <c r="H1157" s="17" t="s">
        <v>136</v>
      </c>
      <c r="I1157" s="16" t="s">
        <v>149</v>
      </c>
      <c r="J1157" s="17" t="s">
        <v>137</v>
      </c>
      <c r="K1157" s="18">
        <v>60</v>
      </c>
      <c r="L1157" s="17" t="s">
        <v>138</v>
      </c>
      <c r="M1157" s="17">
        <v>0</v>
      </c>
      <c r="N1157" s="16">
        <f t="shared" si="1301"/>
        <v>120</v>
      </c>
      <c r="O1157" s="17">
        <v>1</v>
      </c>
      <c r="P1157" s="17" t="s">
        <v>136</v>
      </c>
      <c r="Q1157" s="17">
        <v>6</v>
      </c>
      <c r="R1157" s="16"/>
      <c r="S1157" s="16"/>
      <c r="T1157" s="16">
        <v>0</v>
      </c>
      <c r="U1157" s="17">
        <v>3</v>
      </c>
      <c r="V1157" s="17">
        <v>2.2999999999999998</v>
      </c>
      <c r="W1157" s="17" t="s">
        <v>136</v>
      </c>
      <c r="X1157" s="17" t="s">
        <v>136</v>
      </c>
      <c r="Y1157" s="17">
        <v>0</v>
      </c>
      <c r="Z1157" s="17">
        <v>0</v>
      </c>
      <c r="AA1157" s="17" t="s">
        <v>139</v>
      </c>
      <c r="AB1157" s="17" t="s">
        <v>140</v>
      </c>
      <c r="AC1157" s="17">
        <v>29.9</v>
      </c>
      <c r="AD1157" s="17">
        <v>4.18</v>
      </c>
      <c r="AE1157" s="17">
        <v>1</v>
      </c>
      <c r="AF1157" s="17">
        <v>0.17</v>
      </c>
      <c r="AG1157" s="17">
        <v>1.19</v>
      </c>
      <c r="AH1157" s="17">
        <f t="shared" si="1283"/>
        <v>1.02</v>
      </c>
      <c r="AI1157" s="17" t="s">
        <v>136</v>
      </c>
      <c r="AJ1157" s="17" t="s">
        <v>136</v>
      </c>
      <c r="AK1157" s="17" t="s">
        <v>141</v>
      </c>
      <c r="AL1157" s="17">
        <f t="shared" si="1302"/>
        <v>2</v>
      </c>
      <c r="AM1157" s="17">
        <v>0</v>
      </c>
      <c r="AN1157" s="17"/>
      <c r="AO1157" s="17">
        <v>0</v>
      </c>
      <c r="AP1157" s="17">
        <v>0</v>
      </c>
      <c r="AQ1157" s="17">
        <v>0</v>
      </c>
      <c r="AR1157" s="17" t="s">
        <v>136</v>
      </c>
      <c r="AS1157" s="19">
        <f t="shared" si="1233"/>
        <v>0</v>
      </c>
      <c r="AT1157" s="19"/>
      <c r="AU1157" s="19">
        <f>VLOOKUP(G1157,ABNT5101!$I$3:$J$9,2)</f>
        <v>20</v>
      </c>
      <c r="AV1157" s="19">
        <f>VLOOKUP(G1157,ABNT5101!$I$3:$M$9,5)</f>
        <v>0.28000000000000003</v>
      </c>
      <c r="AW1157" s="17" t="str">
        <f>_xlfn.XLOOKUP(G1157,ABNT5101!I:I,ABNT5101!L:L)</f>
        <v>-</v>
      </c>
      <c r="AX1157" s="17">
        <f>_xlfn.XLOOKUP(G1157,ABNT5101!$I:$I,ABNT5101!M:M)</f>
        <v>0.28000000000000003</v>
      </c>
      <c r="AY1157" s="17" t="str">
        <f>_xlfn.XLOOKUP(G1157,ABNT5101!$I:$I,ABNT5101!N:N)</f>
        <v>-</v>
      </c>
      <c r="AZ1157" s="17">
        <f>_xlfn.XLOOKUP(G1157,ABNT5101!$I:$I,ABNT5101!O:O)</f>
        <v>14</v>
      </c>
      <c r="BA1157" s="20" t="str">
        <f t="shared" si="1234"/>
        <v>ATENDE</v>
      </c>
      <c r="BB1157" s="21">
        <f t="shared" ref="BB1157:BC1157" si="1400">BE1157/AU1157-1</f>
        <v>0.1160000000000001</v>
      </c>
      <c r="BC1157" s="21">
        <f t="shared" si="1400"/>
        <v>0.67857142857142838</v>
      </c>
      <c r="BD1157" s="21" t="str">
        <f t="shared" si="1236"/>
        <v>-</v>
      </c>
      <c r="BE1157" s="22">
        <v>22.32</v>
      </c>
      <c r="BF1157" s="22">
        <v>0.47</v>
      </c>
      <c r="BG1157" s="22"/>
      <c r="BH1157" s="22"/>
      <c r="BI1157" s="23"/>
      <c r="BJ1157" s="22"/>
      <c r="BK1157" s="20" t="str">
        <f t="shared" si="1237"/>
        <v>ATENDE</v>
      </c>
      <c r="BL1157" s="20" t="str">
        <f t="shared" si="1238"/>
        <v>ATENDE</v>
      </c>
      <c r="BM1157" s="20" t="str">
        <f t="shared" si="1239"/>
        <v>ATENDE</v>
      </c>
      <c r="BN1157" s="20" t="str">
        <f t="shared" si="1240"/>
        <v>ATENDE</v>
      </c>
      <c r="BO1157" s="24" t="str">
        <f t="shared" si="1241"/>
        <v>C2</v>
      </c>
      <c r="BP1157" s="24" t="str">
        <f t="shared" si="1368"/>
        <v>P5</v>
      </c>
      <c r="BQ1157" s="25">
        <f t="shared" si="1381"/>
        <v>1.7999999999999998</v>
      </c>
      <c r="BR1157" s="22">
        <v>14</v>
      </c>
      <c r="BS1157" s="22">
        <v>8.19</v>
      </c>
      <c r="BT1157" s="24">
        <f>IF(BP1157="-","-",_xlfn.XLOOKUP(BP1157,ABNT5101!$B$4:$B$9,ABNT5101!$C$4:$C$9))</f>
        <v>5</v>
      </c>
      <c r="BU1157" s="24">
        <f>IF(BP1157="-","-",_xlfn.XLOOKUP(BP1157,ABNT5101!$B$4:$B$9,ABNT5101!$D$4:$D$9))</f>
        <v>1</v>
      </c>
      <c r="BV1157" s="20" t="str">
        <f t="shared" si="1242"/>
        <v>ATENDE</v>
      </c>
      <c r="BW1157" s="20" t="str">
        <f t="shared" si="1382"/>
        <v>ATENDE</v>
      </c>
      <c r="BX1157" s="20" t="str">
        <f t="shared" si="1243"/>
        <v>ATENDE</v>
      </c>
      <c r="BY1157" s="24" t="str">
        <f t="shared" si="1364"/>
        <v>P5</v>
      </c>
      <c r="BZ1157" s="25">
        <f t="shared" si="1244"/>
        <v>0.8899999999999999</v>
      </c>
      <c r="CA1157" s="24">
        <v>9.4499999999999993</v>
      </c>
      <c r="CB1157" s="24">
        <v>3.3</v>
      </c>
      <c r="CC1157" s="20">
        <f>IF(BY1157="-","-",_xlfn.XLOOKUP(BY1157,ABNT5101!$B$4:$B$9,ABNT5101!$C$4:$C$9))</f>
        <v>5</v>
      </c>
      <c r="CD1157" s="24">
        <f>IF(BY1157="-","-",_xlfn.XLOOKUP(BY1157,ABNT5101!$B$4:$B$9,ABNT5101!$D$4:$D$9))</f>
        <v>1</v>
      </c>
      <c r="CE1157" s="20" t="str">
        <f t="shared" si="1245"/>
        <v>ATENDE</v>
      </c>
      <c r="CF1157" s="20" t="str">
        <f t="shared" si="1246"/>
        <v>ATENDE</v>
      </c>
      <c r="CG1157" s="20" t="str">
        <f t="shared" si="1359"/>
        <v>ATENDE</v>
      </c>
      <c r="CH1157" s="26" t="str">
        <f>_xlfn.XLOOKUP(CI1157,'Banco de dados'!$B:$B,'Banco de dados'!$D:$D)</f>
        <v>LEDSTAR</v>
      </c>
      <c r="CI1157" s="47" t="str">
        <f>'Banco de dados'!B10</f>
        <v xml:space="preserve"> SL VT 9.1 72W</v>
      </c>
      <c r="CJ1157" s="26" t="str">
        <f>_xlfn.XLOOKUP(CI1157,'Banco de dados'!$B:$B,'Banco de dados'!$E:$E)</f>
        <v>LUM LED SL VT 9.1 72W</v>
      </c>
      <c r="CK1157" s="26"/>
      <c r="CL1157" s="26" t="e">
        <f>IF(CK1157="-","-",_xlfn.XLOOKUP(CK1157,'Banco de dados'!$B:$B,'Banco de dados'!$E:$E))</f>
        <v>#N/A</v>
      </c>
      <c r="CM1157" s="28">
        <f t="shared" si="1305"/>
        <v>1</v>
      </c>
      <c r="CN1157" s="26">
        <f>_xlfn.XLOOKUP(CI1157,'Banco de dados'!$B:$B,'Banco de dados'!$H:$H)</f>
        <v>72</v>
      </c>
      <c r="CO1157" s="26" t="e">
        <f t="array" aca="1" ref="CO1157" ca="1">_xludf.XLOOKUP(CK1157,'Banco de dados'!$B:$B,'Banco de dados'!$H:$H)</f>
        <v>#NAME?</v>
      </c>
      <c r="CP1157" s="51" t="e">
        <f t="array" aca="1" ref="CP1157" ca="1">_xludf.XLOOKUP(CI1157,'Banco de dados'!$B:$B,'Banco de dados'!$F:$F)</f>
        <v>#NAME?</v>
      </c>
      <c r="CQ1157" s="26" t="e">
        <f t="array" aca="1" ref="CQ1157" ca="1">_xludf.XLOOKUP(CK1157,'Banco de dados'!$B:$B,'Banco de dados'!$F:$F)</f>
        <v>#NAME?</v>
      </c>
      <c r="CR1157" s="27">
        <v>0</v>
      </c>
      <c r="CS1157" s="27"/>
      <c r="CT1157" s="26" t="str">
        <f>IF(AG1157=0.5,"Suporte",IF(AND(AG1157&gt;='Braços de IP'!$B$9,AG1157&lt;='Braços de IP'!$D$9),'Braços de IP'!$E$9,IF(AND(AG1157&gt;='Braços de IP'!$B$10,AG1157&lt;='Braços de IP'!$D$10),'Braços de IP'!$E$10,IF(AND(AG1157&gt;='Braços de IP'!$B$11,AG1157&lt;='Braços de IP'!$D$11),'Braços de IP'!$E$11,IF(AND(AG1157&gt;='Braços de IP'!$B$12,AG1157&lt;='Braços de IP'!$D$12),'Braços de IP'!$E$12,IF(AND(AG1157&gt;='Braços de IP'!$B$13,AG1157&lt;='Braços de IP'!$D$13),'Braços de IP'!$E$13,IF(AND(AG1157&gt;='Braços de IP'!$B$14,AG1157&lt;='Braços de IP'!$D$14),'Braços de IP'!$E$14,"ERRO")))))))</f>
        <v>Curto I</v>
      </c>
      <c r="CU1157" s="27" t="s">
        <v>142</v>
      </c>
      <c r="CV1157" s="26">
        <f>IF($CU1157="","",VLOOKUP($CU1157,'Braços de IP'!$E$9:$I$15,2,0))</f>
        <v>1.8</v>
      </c>
      <c r="CW1157" s="29">
        <f>IF($CU1157="","",VLOOKUP($CU1157,'Braços de IP'!$E$9:$I$15,5,0))</f>
        <v>7</v>
      </c>
      <c r="CX1157" s="26"/>
      <c r="CY1157" s="26"/>
      <c r="CZ1157" s="26"/>
      <c r="DA1157" s="26"/>
      <c r="DB1157" s="26"/>
      <c r="DC1157" s="26"/>
      <c r="DD1157" s="30">
        <f t="shared" si="1306"/>
        <v>72</v>
      </c>
      <c r="DE1157" s="31">
        <f t="shared" si="1307"/>
        <v>60</v>
      </c>
      <c r="DF1157" s="30">
        <f t="shared" si="1308"/>
        <v>132</v>
      </c>
      <c r="DG1157" s="32">
        <f t="shared" si="1309"/>
        <v>-0.19999999999999996</v>
      </c>
      <c r="DH1157" s="33" t="s">
        <v>143</v>
      </c>
      <c r="DI1157" s="34"/>
      <c r="DJ1157" s="35"/>
      <c r="DK1157" s="16" t="s">
        <v>144</v>
      </c>
      <c r="DL1157" s="16"/>
      <c r="DN1157" s="36" t="e">
        <f t="shared" si="1310"/>
        <v>#VALUE!</v>
      </c>
    </row>
    <row r="1158" spans="1:118" ht="15.75" customHeight="1" x14ac:dyDescent="0.25">
      <c r="B1158" s="16">
        <v>308</v>
      </c>
      <c r="C1158" s="16" t="s">
        <v>785</v>
      </c>
      <c r="D1158" s="16" t="s">
        <v>786</v>
      </c>
      <c r="E1158" s="16">
        <v>-8.0584319999999998</v>
      </c>
      <c r="F1158" s="16">
        <v>-34.888433999999997</v>
      </c>
      <c r="G1158" s="16" t="s">
        <v>205</v>
      </c>
      <c r="H1158" s="17" t="s">
        <v>136</v>
      </c>
      <c r="I1158" s="16" t="s">
        <v>149</v>
      </c>
      <c r="J1158" s="17" t="s">
        <v>137</v>
      </c>
      <c r="K1158" s="18">
        <v>60</v>
      </c>
      <c r="L1158" s="17" t="s">
        <v>138</v>
      </c>
      <c r="M1158" s="17">
        <v>0</v>
      </c>
      <c r="N1158" s="16">
        <f t="shared" si="1301"/>
        <v>120</v>
      </c>
      <c r="O1158" s="17">
        <v>1</v>
      </c>
      <c r="P1158" s="17" t="s">
        <v>136</v>
      </c>
      <c r="Q1158" s="17">
        <v>6</v>
      </c>
      <c r="R1158" s="16"/>
      <c r="S1158" s="16"/>
      <c r="T1158" s="16">
        <v>0</v>
      </c>
      <c r="U1158" s="17">
        <v>3</v>
      </c>
      <c r="V1158" s="17">
        <v>2.2999999999999998</v>
      </c>
      <c r="W1158" s="17" t="s">
        <v>136</v>
      </c>
      <c r="X1158" s="17" t="s">
        <v>136</v>
      </c>
      <c r="Y1158" s="17">
        <v>0</v>
      </c>
      <c r="Z1158" s="17">
        <v>0</v>
      </c>
      <c r="AA1158" s="17" t="s">
        <v>139</v>
      </c>
      <c r="AB1158" s="17" t="s">
        <v>140</v>
      </c>
      <c r="AC1158" s="17">
        <v>29.9</v>
      </c>
      <c r="AD1158" s="17">
        <v>4.18</v>
      </c>
      <c r="AE1158" s="17">
        <v>1</v>
      </c>
      <c r="AF1158" s="17">
        <v>0.17</v>
      </c>
      <c r="AG1158" s="17">
        <v>1.19</v>
      </c>
      <c r="AH1158" s="17">
        <f t="shared" si="1283"/>
        <v>1.02</v>
      </c>
      <c r="AI1158" s="17" t="s">
        <v>136</v>
      </c>
      <c r="AJ1158" s="17" t="s">
        <v>136</v>
      </c>
      <c r="AK1158" s="17" t="s">
        <v>141</v>
      </c>
      <c r="AL1158" s="17">
        <f t="shared" si="1302"/>
        <v>2</v>
      </c>
      <c r="AM1158" s="17">
        <v>0</v>
      </c>
      <c r="AN1158" s="17"/>
      <c r="AO1158" s="17">
        <v>0</v>
      </c>
      <c r="AP1158" s="17">
        <v>0</v>
      </c>
      <c r="AQ1158" s="17">
        <v>0</v>
      </c>
      <c r="AR1158" s="17" t="s">
        <v>136</v>
      </c>
      <c r="AS1158" s="19">
        <f t="shared" si="1233"/>
        <v>0</v>
      </c>
      <c r="AT1158" s="19"/>
      <c r="AU1158" s="19">
        <f>VLOOKUP(G1158,ABNT5101!$I$3:$J$9,2)</f>
        <v>20</v>
      </c>
      <c r="AV1158" s="19">
        <f>VLOOKUP(G1158,ABNT5101!$I$3:$M$9,5)</f>
        <v>0.28000000000000003</v>
      </c>
      <c r="AW1158" s="17" t="str">
        <f>_xlfn.XLOOKUP(G1158,ABNT5101!I:I,ABNT5101!L:L)</f>
        <v>-</v>
      </c>
      <c r="AX1158" s="17">
        <f>_xlfn.XLOOKUP(G1158,ABNT5101!$I:$I,ABNT5101!M:M)</f>
        <v>0.28000000000000003</v>
      </c>
      <c r="AY1158" s="17" t="str">
        <f>_xlfn.XLOOKUP(G1158,ABNT5101!$I:$I,ABNT5101!N:N)</f>
        <v>-</v>
      </c>
      <c r="AZ1158" s="17">
        <f>_xlfn.XLOOKUP(G1158,ABNT5101!$I:$I,ABNT5101!O:O)</f>
        <v>14</v>
      </c>
      <c r="BA1158" s="20" t="str">
        <f t="shared" si="1234"/>
        <v>ATENDE</v>
      </c>
      <c r="BB1158" s="21">
        <f t="shared" ref="BB1158:BC1158" si="1401">BE1158/AU1158-1</f>
        <v>0.28750000000000009</v>
      </c>
      <c r="BC1158" s="21">
        <f t="shared" si="1401"/>
        <v>0.74999999999999978</v>
      </c>
      <c r="BD1158" s="21" t="str">
        <f t="shared" si="1236"/>
        <v>-</v>
      </c>
      <c r="BE1158" s="22">
        <v>25.75</v>
      </c>
      <c r="BF1158" s="22">
        <v>0.49</v>
      </c>
      <c r="BG1158" s="22"/>
      <c r="BH1158" s="22"/>
      <c r="BI1158" s="23"/>
      <c r="BJ1158" s="22"/>
      <c r="BK1158" s="20" t="str">
        <f t="shared" si="1237"/>
        <v>ATENDE</v>
      </c>
      <c r="BL1158" s="20" t="str">
        <f t="shared" si="1238"/>
        <v>ATENDE</v>
      </c>
      <c r="BM1158" s="20" t="str">
        <f t="shared" si="1239"/>
        <v>ATENDE</v>
      </c>
      <c r="BN1158" s="20" t="str">
        <f t="shared" si="1240"/>
        <v>ATENDE</v>
      </c>
      <c r="BO1158" s="24" t="str">
        <f t="shared" si="1241"/>
        <v>C2</v>
      </c>
      <c r="BP1158" s="24" t="str">
        <f t="shared" si="1368"/>
        <v>P5</v>
      </c>
      <c r="BQ1158" s="25">
        <f t="shared" si="1381"/>
        <v>2.524</v>
      </c>
      <c r="BR1158" s="22">
        <v>17.62</v>
      </c>
      <c r="BS1158" s="22">
        <v>9.26</v>
      </c>
      <c r="BT1158" s="24">
        <f>IF(BP1158="-","-",_xlfn.XLOOKUP(BP1158,ABNT5101!$B$4:$B$9,ABNT5101!$C$4:$C$9))</f>
        <v>5</v>
      </c>
      <c r="BU1158" s="24">
        <f>IF(BP1158="-","-",_xlfn.XLOOKUP(BP1158,ABNT5101!$B$4:$B$9,ABNT5101!$D$4:$D$9))</f>
        <v>1</v>
      </c>
      <c r="BV1158" s="20" t="str">
        <f t="shared" si="1242"/>
        <v>ATENDE</v>
      </c>
      <c r="BW1158" s="20" t="str">
        <f t="shared" si="1382"/>
        <v>ATENDE</v>
      </c>
      <c r="BX1158" s="20" t="str">
        <f t="shared" si="1243"/>
        <v>ATENDE</v>
      </c>
      <c r="BY1158" s="24" t="str">
        <f t="shared" si="1364"/>
        <v>P5</v>
      </c>
      <c r="BZ1158" s="25">
        <f t="shared" si="1244"/>
        <v>1.17</v>
      </c>
      <c r="CA1158" s="24">
        <v>10.85</v>
      </c>
      <c r="CB1158" s="24">
        <v>4.22</v>
      </c>
      <c r="CC1158" s="20">
        <f>IF(BY1158="-","-",_xlfn.XLOOKUP(BY1158,ABNT5101!$B$4:$B$9,ABNT5101!$C$4:$C$9))</f>
        <v>5</v>
      </c>
      <c r="CD1158" s="24">
        <f>IF(BY1158="-","-",_xlfn.XLOOKUP(BY1158,ABNT5101!$B$4:$B$9,ABNT5101!$D$4:$D$9))</f>
        <v>1</v>
      </c>
      <c r="CE1158" s="20" t="str">
        <f t="shared" si="1245"/>
        <v>ATENDE</v>
      </c>
      <c r="CF1158" s="20" t="str">
        <f t="shared" si="1246"/>
        <v>ATENDE</v>
      </c>
      <c r="CG1158" s="20" t="str">
        <f t="shared" si="1359"/>
        <v>ATENDE</v>
      </c>
      <c r="CH1158" s="26" t="str">
        <f>_xlfn.XLOOKUP(CI1158,'Banco de dados'!$B:$B,'Banco de dados'!$D:$D)</f>
        <v>SX LIGHTING</v>
      </c>
      <c r="CI1158" s="27" t="str">
        <f>'Banco de dados'!B58</f>
        <v>SX-INLPP070HF</v>
      </c>
      <c r="CJ1158" s="26" t="str">
        <f>_xlfn.XLOOKUP(CI1158,'Banco de dados'!$B:$B,'Banco de dados'!$E:$E)</f>
        <v>SXINLPP070K50L12CZF7PHF</v>
      </c>
      <c r="CK1158" s="26"/>
      <c r="CL1158" s="26" t="e">
        <f>IF(CK1158="-","-",_xlfn.XLOOKUP(CK1158,'Banco de dados'!$B:$B,'Banco de dados'!$E:$E))</f>
        <v>#N/A</v>
      </c>
      <c r="CM1158" s="28">
        <f t="shared" si="1305"/>
        <v>1</v>
      </c>
      <c r="CN1158" s="26">
        <f>_xlfn.XLOOKUP(CI1158,'Banco de dados'!$B:$B,'Banco de dados'!$H:$H)</f>
        <v>70</v>
      </c>
      <c r="CO1158" s="26" t="e">
        <f t="array" aca="1" ref="CO1158" ca="1">_xludf.XLOOKUP(CK1158,'Banco de dados'!$B:$B,'Banco de dados'!$H:$H)</f>
        <v>#NAME?</v>
      </c>
      <c r="CP1158" s="51" t="e">
        <f t="array" aca="1" ref="CP1158" ca="1">_xludf.XLOOKUP(CI1158,'Banco de dados'!$B:$B,'Banco de dados'!$F:$F)</f>
        <v>#NAME?</v>
      </c>
      <c r="CQ1158" s="26" t="e">
        <f t="array" aca="1" ref="CQ1158" ca="1">_xludf.XLOOKUP(CK1158,'Banco de dados'!$B:$B,'Banco de dados'!$F:$F)</f>
        <v>#NAME?</v>
      </c>
      <c r="CR1158" s="27">
        <v>0</v>
      </c>
      <c r="CS1158" s="27"/>
      <c r="CT1158" s="26" t="str">
        <f>IF(AG1158=0.5,"Suporte",IF(AND(AG1158&gt;='Braços de IP'!$B$9,AG1158&lt;='Braços de IP'!$D$9),'Braços de IP'!$E$9,IF(AND(AG1158&gt;='Braços de IP'!$B$10,AG1158&lt;='Braços de IP'!$D$10),'Braços de IP'!$E$10,IF(AND(AG1158&gt;='Braços de IP'!$B$11,AG1158&lt;='Braços de IP'!$D$11),'Braços de IP'!$E$11,IF(AND(AG1158&gt;='Braços de IP'!$B$12,AG1158&lt;='Braços de IP'!$D$12),'Braços de IP'!$E$12,IF(AND(AG1158&gt;='Braços de IP'!$B$13,AG1158&lt;='Braços de IP'!$D$13),'Braços de IP'!$E$13,IF(AND(AG1158&gt;='Braços de IP'!$B$14,AG1158&lt;='Braços de IP'!$D$14),'Braços de IP'!$E$14,"ERRO")))))))</f>
        <v>Curto I</v>
      </c>
      <c r="CU1158" s="27" t="s">
        <v>142</v>
      </c>
      <c r="CV1158" s="26">
        <f>IF($CU1158="","",VLOOKUP($CU1158,'Braços de IP'!$E$9:$I$15,2,0))</f>
        <v>1.8</v>
      </c>
      <c r="CW1158" s="29">
        <f>IF($CU1158="","",VLOOKUP($CU1158,'Braços de IP'!$E$9:$I$15,5,0))</f>
        <v>7</v>
      </c>
      <c r="CX1158" s="26"/>
      <c r="CY1158" s="26"/>
      <c r="CZ1158" s="26"/>
      <c r="DA1158" s="26"/>
      <c r="DB1158" s="26"/>
      <c r="DC1158" s="26"/>
      <c r="DD1158" s="30">
        <f t="shared" si="1306"/>
        <v>70</v>
      </c>
      <c r="DE1158" s="31">
        <f t="shared" si="1307"/>
        <v>60</v>
      </c>
      <c r="DF1158" s="30">
        <f t="shared" si="1308"/>
        <v>130</v>
      </c>
      <c r="DG1158" s="32">
        <f t="shared" si="1309"/>
        <v>-0.16666666666666674</v>
      </c>
      <c r="DH1158" s="33" t="s">
        <v>143</v>
      </c>
      <c r="DI1158" s="34"/>
      <c r="DJ1158" s="35"/>
      <c r="DK1158" s="16" t="s">
        <v>144</v>
      </c>
      <c r="DL1158" s="16"/>
      <c r="DN1158" s="36" t="e">
        <f t="shared" si="1310"/>
        <v>#VALUE!</v>
      </c>
    </row>
    <row r="1159" spans="1:118" ht="15.75" customHeight="1" x14ac:dyDescent="0.25">
      <c r="B1159" s="16">
        <v>308</v>
      </c>
      <c r="C1159" s="16" t="s">
        <v>785</v>
      </c>
      <c r="D1159" s="16" t="s">
        <v>786</v>
      </c>
      <c r="E1159" s="16">
        <v>-8.0584319999999998</v>
      </c>
      <c r="F1159" s="16">
        <v>-34.888433999999997</v>
      </c>
      <c r="G1159" s="16" t="s">
        <v>205</v>
      </c>
      <c r="H1159" s="17" t="s">
        <v>136</v>
      </c>
      <c r="I1159" s="16" t="s">
        <v>149</v>
      </c>
      <c r="J1159" s="17" t="s">
        <v>137</v>
      </c>
      <c r="K1159" s="18">
        <v>60</v>
      </c>
      <c r="L1159" s="17" t="s">
        <v>138</v>
      </c>
      <c r="M1159" s="17">
        <v>0</v>
      </c>
      <c r="N1159" s="16">
        <f t="shared" si="1301"/>
        <v>120</v>
      </c>
      <c r="O1159" s="17">
        <v>1</v>
      </c>
      <c r="P1159" s="17" t="s">
        <v>136</v>
      </c>
      <c r="Q1159" s="17">
        <v>6</v>
      </c>
      <c r="R1159" s="16"/>
      <c r="S1159" s="16"/>
      <c r="T1159" s="16">
        <v>0</v>
      </c>
      <c r="U1159" s="17">
        <v>3</v>
      </c>
      <c r="V1159" s="17">
        <v>2.2999999999999998</v>
      </c>
      <c r="W1159" s="17" t="s">
        <v>136</v>
      </c>
      <c r="X1159" s="17" t="s">
        <v>136</v>
      </c>
      <c r="Y1159" s="17">
        <v>0</v>
      </c>
      <c r="Z1159" s="17">
        <v>0</v>
      </c>
      <c r="AA1159" s="17" t="s">
        <v>139</v>
      </c>
      <c r="AB1159" s="17" t="s">
        <v>140</v>
      </c>
      <c r="AC1159" s="17">
        <v>29.9</v>
      </c>
      <c r="AD1159" s="17">
        <v>4.18</v>
      </c>
      <c r="AE1159" s="17">
        <v>1</v>
      </c>
      <c r="AF1159" s="17">
        <v>0.17</v>
      </c>
      <c r="AG1159" s="17">
        <v>1.19</v>
      </c>
      <c r="AH1159" s="17">
        <f t="shared" si="1283"/>
        <v>1.02</v>
      </c>
      <c r="AI1159" s="17" t="s">
        <v>136</v>
      </c>
      <c r="AJ1159" s="17" t="s">
        <v>136</v>
      </c>
      <c r="AK1159" s="17" t="s">
        <v>141</v>
      </c>
      <c r="AL1159" s="17">
        <f t="shared" si="1302"/>
        <v>2</v>
      </c>
      <c r="AM1159" s="17">
        <v>0</v>
      </c>
      <c r="AN1159" s="17"/>
      <c r="AO1159" s="17">
        <v>0</v>
      </c>
      <c r="AP1159" s="17">
        <v>0</v>
      </c>
      <c r="AQ1159" s="17">
        <v>0</v>
      </c>
      <c r="AR1159" s="17" t="s">
        <v>136</v>
      </c>
      <c r="AS1159" s="19">
        <f t="shared" si="1233"/>
        <v>0</v>
      </c>
      <c r="AT1159" s="19"/>
      <c r="AU1159" s="19">
        <f>VLOOKUP(G1159,ABNT5101!$I$3:$J$9,2)</f>
        <v>20</v>
      </c>
      <c r="AV1159" s="19">
        <f>VLOOKUP(G1159,ABNT5101!$I$3:$M$9,5)</f>
        <v>0.28000000000000003</v>
      </c>
      <c r="AW1159" s="17" t="str">
        <f>_xlfn.XLOOKUP(G1159,ABNT5101!I:I,ABNT5101!L:L)</f>
        <v>-</v>
      </c>
      <c r="AX1159" s="17">
        <f>_xlfn.XLOOKUP(G1159,ABNT5101!$I:$I,ABNT5101!M:M)</f>
        <v>0.28000000000000003</v>
      </c>
      <c r="AY1159" s="17" t="str">
        <f>_xlfn.XLOOKUP(G1159,ABNT5101!$I:$I,ABNT5101!N:N)</f>
        <v>-</v>
      </c>
      <c r="AZ1159" s="17">
        <f>_xlfn.XLOOKUP(G1159,ABNT5101!$I:$I,ABNT5101!O:O)</f>
        <v>14</v>
      </c>
      <c r="BA1159" s="20" t="str">
        <f t="shared" si="1234"/>
        <v>ATENDE</v>
      </c>
      <c r="BB1159" s="21">
        <f t="shared" ref="BB1159:BC1159" si="1402">BE1159/AU1159-1</f>
        <v>2.6999999999999913E-2</v>
      </c>
      <c r="BC1159" s="21">
        <f t="shared" si="1402"/>
        <v>1.0357142857142851</v>
      </c>
      <c r="BD1159" s="21" t="str">
        <f t="shared" si="1236"/>
        <v>-</v>
      </c>
      <c r="BE1159" s="22">
        <v>20.54</v>
      </c>
      <c r="BF1159" s="22">
        <v>0.56999999999999995</v>
      </c>
      <c r="BG1159" s="22"/>
      <c r="BH1159" s="22"/>
      <c r="BI1159" s="23"/>
      <c r="BJ1159" s="22"/>
      <c r="BK1159" s="20" t="str">
        <f t="shared" si="1237"/>
        <v>ATENDE</v>
      </c>
      <c r="BL1159" s="20" t="str">
        <f t="shared" si="1238"/>
        <v>ATENDE</v>
      </c>
      <c r="BM1159" s="20" t="str">
        <f t="shared" si="1239"/>
        <v>ATENDE</v>
      </c>
      <c r="BN1159" s="20" t="str">
        <f t="shared" si="1240"/>
        <v>ATENDE</v>
      </c>
      <c r="BO1159" s="24" t="str">
        <f t="shared" si="1241"/>
        <v>C2</v>
      </c>
      <c r="BP1159" s="24" t="str">
        <f t="shared" si="1368"/>
        <v>P5</v>
      </c>
      <c r="BQ1159" s="25">
        <f t="shared" si="1381"/>
        <v>1.3719999999999999</v>
      </c>
      <c r="BR1159" s="22">
        <v>11.86</v>
      </c>
      <c r="BS1159" s="22">
        <v>6.07</v>
      </c>
      <c r="BT1159" s="24">
        <f>IF(BP1159="-","-",_xlfn.XLOOKUP(BP1159,ABNT5101!$B$4:$B$9,ABNT5101!$C$4:$C$9))</f>
        <v>5</v>
      </c>
      <c r="BU1159" s="24">
        <f>IF(BP1159="-","-",_xlfn.XLOOKUP(BP1159,ABNT5101!$B$4:$B$9,ABNT5101!$D$4:$D$9))</f>
        <v>1</v>
      </c>
      <c r="BV1159" s="20" t="str">
        <f t="shared" si="1242"/>
        <v>ATENDE</v>
      </c>
      <c r="BW1159" s="20" t="str">
        <f t="shared" si="1382"/>
        <v>ATENDE</v>
      </c>
      <c r="BX1159" s="20" t="str">
        <f t="shared" si="1243"/>
        <v>ATENDE</v>
      </c>
      <c r="BY1159" s="24" t="str">
        <f t="shared" si="1364"/>
        <v>P5</v>
      </c>
      <c r="BZ1159" s="25">
        <f t="shared" si="1244"/>
        <v>0.16999999999999993</v>
      </c>
      <c r="CA1159" s="24">
        <v>5.85</v>
      </c>
      <c r="CB1159" s="24">
        <v>2.81</v>
      </c>
      <c r="CC1159" s="20">
        <f>IF(BY1159="-","-",_xlfn.XLOOKUP(BY1159,ABNT5101!$B$4:$B$9,ABNT5101!$C$4:$C$9))</f>
        <v>5</v>
      </c>
      <c r="CD1159" s="24">
        <f>IF(BY1159="-","-",_xlfn.XLOOKUP(BY1159,ABNT5101!$B$4:$B$9,ABNT5101!$D$4:$D$9))</f>
        <v>1</v>
      </c>
      <c r="CE1159" s="20" t="str">
        <f t="shared" si="1245"/>
        <v>ATENDE</v>
      </c>
      <c r="CF1159" s="20" t="str">
        <f t="shared" si="1246"/>
        <v>ATENDE</v>
      </c>
      <c r="CG1159" s="20" t="str">
        <f t="shared" si="1359"/>
        <v>ATENDE</v>
      </c>
      <c r="CH1159" s="26" t="str">
        <f>_xlfn.XLOOKUP(CI1159,'Banco de dados'!$B:$B,'Banco de dados'!$D:$D)</f>
        <v>TECNOWATT</v>
      </c>
      <c r="CI1159" s="27" t="str">
        <f>'Banco de dados'!B68</f>
        <v xml:space="preserve">SIGSAGPTLRRSSNDL_60W_73IBBRS
</v>
      </c>
      <c r="CJ1159" s="26" t="str">
        <f>_xlfn.XLOOKUP(CI1159,'Banco de dados'!$B:$B,'Banco de dados'!$E:$E)</f>
        <v>SIGSAGPTLRRSSNDL_60W_73IBBRS
1-10C1MUN6.5</v>
      </c>
      <c r="CK1159" s="26"/>
      <c r="CL1159" s="26" t="e">
        <f>IF(CK1159="-","-",_xlfn.XLOOKUP(CK1159,'Banco de dados'!$B:$B,'Banco de dados'!$E:$E))</f>
        <v>#N/A</v>
      </c>
      <c r="CM1159" s="28">
        <f t="shared" si="1305"/>
        <v>1</v>
      </c>
      <c r="CN1159" s="26">
        <f>_xlfn.XLOOKUP(CI1159,'Banco de dados'!$B:$B,'Banco de dados'!$H:$H)</f>
        <v>60</v>
      </c>
      <c r="CO1159" s="26" t="e">
        <f t="array" aca="1" ref="CO1159" ca="1">_xludf.XLOOKUP(CK1159,'Banco de dados'!$B:$B,'Banco de dados'!$H:$H)</f>
        <v>#NAME?</v>
      </c>
      <c r="CP1159" s="51" t="e">
        <f t="array" aca="1" ref="CP1159" ca="1">_xludf.XLOOKUP(CI1159,'Banco de dados'!$B:$B,'Banco de dados'!$F:$F)</f>
        <v>#NAME?</v>
      </c>
      <c r="CQ1159" s="26" t="e">
        <f t="array" aca="1" ref="CQ1159" ca="1">_xludf.XLOOKUP(CK1159,'Banco de dados'!$B:$B,'Banco de dados'!$F:$F)</f>
        <v>#NAME?</v>
      </c>
      <c r="CR1159" s="27">
        <v>0</v>
      </c>
      <c r="CS1159" s="27"/>
      <c r="CT1159" s="26" t="str">
        <f>IF(AG1159=0.5,"Suporte",IF(AND(AG1159&gt;='Braços de IP'!$B$9,AG1159&lt;='Braços de IP'!$D$9),'Braços de IP'!$E$9,IF(AND(AG1159&gt;='Braços de IP'!$B$10,AG1159&lt;='Braços de IP'!$D$10),'Braços de IP'!$E$10,IF(AND(AG1159&gt;='Braços de IP'!$B$11,AG1159&lt;='Braços de IP'!$D$11),'Braços de IP'!$E$11,IF(AND(AG1159&gt;='Braços de IP'!$B$12,AG1159&lt;='Braços de IP'!$D$12),'Braços de IP'!$E$12,IF(AND(AG1159&gt;='Braços de IP'!$B$13,AG1159&lt;='Braços de IP'!$D$13),'Braços de IP'!$E$13,IF(AND(AG1159&gt;='Braços de IP'!$B$14,AG1159&lt;='Braços de IP'!$D$14),'Braços de IP'!$E$14,"ERRO")))))))</f>
        <v>Curto I</v>
      </c>
      <c r="CU1159" s="27" t="s">
        <v>142</v>
      </c>
      <c r="CV1159" s="26">
        <f>IF($CU1159="","",VLOOKUP($CU1159,'Braços de IP'!$E$9:$I$15,2,0))</f>
        <v>1.8</v>
      </c>
      <c r="CW1159" s="29">
        <f>IF($CU1159="","",VLOOKUP($CU1159,'Braços de IP'!$E$9:$I$15,5,0))</f>
        <v>7</v>
      </c>
      <c r="CX1159" s="26"/>
      <c r="CY1159" s="26"/>
      <c r="CZ1159" s="26"/>
      <c r="DA1159" s="26"/>
      <c r="DB1159" s="26"/>
      <c r="DC1159" s="26"/>
      <c r="DD1159" s="30">
        <f t="shared" si="1306"/>
        <v>60</v>
      </c>
      <c r="DE1159" s="31">
        <f t="shared" si="1307"/>
        <v>60</v>
      </c>
      <c r="DF1159" s="30">
        <f t="shared" si="1308"/>
        <v>120</v>
      </c>
      <c r="DG1159" s="32">
        <f t="shared" si="1309"/>
        <v>0</v>
      </c>
      <c r="DH1159" s="33" t="s">
        <v>143</v>
      </c>
      <c r="DI1159" s="34"/>
      <c r="DJ1159" s="35"/>
      <c r="DK1159" s="16" t="s">
        <v>144</v>
      </c>
      <c r="DL1159" s="16"/>
      <c r="DN1159" s="36" t="e">
        <f t="shared" si="1310"/>
        <v>#VALUE!</v>
      </c>
    </row>
    <row r="1160" spans="1:118" ht="15.75" customHeight="1" x14ac:dyDescent="0.25">
      <c r="B1160" s="16">
        <v>311</v>
      </c>
      <c r="C1160" s="16" t="s">
        <v>146</v>
      </c>
      <c r="D1160" s="16" t="s">
        <v>787</v>
      </c>
      <c r="E1160" s="16">
        <v>-8.0573040000000002</v>
      </c>
      <c r="F1160" s="16">
        <v>-34.893858000000002</v>
      </c>
      <c r="G1160" s="16" t="s">
        <v>157</v>
      </c>
      <c r="H1160" s="17" t="s">
        <v>136</v>
      </c>
      <c r="I1160" s="16" t="s">
        <v>135</v>
      </c>
      <c r="J1160" s="17" t="s">
        <v>137</v>
      </c>
      <c r="K1160" s="18">
        <v>96</v>
      </c>
      <c r="L1160" s="17" t="s">
        <v>138</v>
      </c>
      <c r="M1160" s="17">
        <v>0</v>
      </c>
      <c r="N1160" s="16">
        <f t="shared" si="1301"/>
        <v>192</v>
      </c>
      <c r="O1160" s="17">
        <v>1</v>
      </c>
      <c r="P1160" s="17">
        <v>2</v>
      </c>
      <c r="Q1160" s="17">
        <v>5</v>
      </c>
      <c r="R1160" s="16"/>
      <c r="S1160" s="16"/>
      <c r="T1160" s="16" t="s">
        <v>136</v>
      </c>
      <c r="U1160" s="17">
        <v>2</v>
      </c>
      <c r="V1160" s="17">
        <v>0</v>
      </c>
      <c r="W1160" s="17" t="s">
        <v>136</v>
      </c>
      <c r="X1160" s="17" t="s">
        <v>136</v>
      </c>
      <c r="Y1160" s="17">
        <v>0</v>
      </c>
      <c r="Z1160" s="17">
        <v>0</v>
      </c>
      <c r="AA1160" s="17" t="s">
        <v>139</v>
      </c>
      <c r="AB1160" s="17" t="s">
        <v>140</v>
      </c>
      <c r="AC1160" s="17">
        <v>21.05</v>
      </c>
      <c r="AD1160" s="17">
        <v>5.68</v>
      </c>
      <c r="AE1160" s="17">
        <v>1</v>
      </c>
      <c r="AF1160" s="17">
        <v>0.88</v>
      </c>
      <c r="AG1160" s="17">
        <v>2.38</v>
      </c>
      <c r="AH1160" s="17">
        <f t="shared" si="1283"/>
        <v>1.5</v>
      </c>
      <c r="AI1160" s="17" t="s">
        <v>136</v>
      </c>
      <c r="AJ1160" s="17" t="s">
        <v>136</v>
      </c>
      <c r="AK1160" s="17" t="s">
        <v>141</v>
      </c>
      <c r="AL1160" s="17">
        <f t="shared" si="1302"/>
        <v>2</v>
      </c>
      <c r="AM1160" s="17">
        <v>0</v>
      </c>
      <c r="AN1160" s="17"/>
      <c r="AO1160" s="17">
        <v>0</v>
      </c>
      <c r="AP1160" s="17">
        <v>0</v>
      </c>
      <c r="AQ1160" s="17">
        <v>0</v>
      </c>
      <c r="AR1160" s="17" t="s">
        <v>136</v>
      </c>
      <c r="AS1160" s="19">
        <f t="shared" si="1233"/>
        <v>0</v>
      </c>
      <c r="AT1160" s="19"/>
      <c r="AU1160" s="19">
        <f>VLOOKUP(G1160,ABNT5101!$I$3:$J$9,2)</f>
        <v>7.5</v>
      </c>
      <c r="AV1160" s="19">
        <f>VLOOKUP(G1160,ABNT5101!$I$3:$M$9,5)</f>
        <v>0.18</v>
      </c>
      <c r="AW1160" s="17" t="str">
        <f>_xlfn.XLOOKUP(G1160,ABNT5101!I:I,ABNT5101!L:L)</f>
        <v>-</v>
      </c>
      <c r="AX1160" s="17">
        <f>_xlfn.XLOOKUP(G1160,ABNT5101!$I:$I,ABNT5101!M:M)</f>
        <v>0.18</v>
      </c>
      <c r="AY1160" s="17" t="str">
        <f>_xlfn.XLOOKUP(G1160,ABNT5101!$I:$I,ABNT5101!N:N)</f>
        <v>-</v>
      </c>
      <c r="AZ1160" s="17">
        <f>_xlfn.XLOOKUP(G1160,ABNT5101!$I:$I,ABNT5101!O:O)</f>
        <v>16</v>
      </c>
      <c r="BA1160" s="20" t="str">
        <f t="shared" si="1234"/>
        <v>ATENDE</v>
      </c>
      <c r="BB1160" s="21">
        <f t="shared" ref="BB1160:BC1160" si="1403">BE1160/AU1160-1</f>
        <v>0.18666666666666676</v>
      </c>
      <c r="BC1160" s="21">
        <f t="shared" si="1403"/>
        <v>2.0000000000000004</v>
      </c>
      <c r="BD1160" s="21" t="str">
        <f t="shared" si="1236"/>
        <v>-</v>
      </c>
      <c r="BE1160" s="22">
        <v>8.9</v>
      </c>
      <c r="BF1160" s="22">
        <v>0.54</v>
      </c>
      <c r="BG1160" s="22"/>
      <c r="BH1160" s="22"/>
      <c r="BI1160" s="23"/>
      <c r="BJ1160" s="22"/>
      <c r="BK1160" s="20" t="str">
        <f t="shared" si="1237"/>
        <v>ATENDE</v>
      </c>
      <c r="BL1160" s="20" t="str">
        <f t="shared" si="1238"/>
        <v>ATENDE</v>
      </c>
      <c r="BM1160" s="20" t="str">
        <f t="shared" si="1239"/>
        <v>ATENDE</v>
      </c>
      <c r="BN1160" s="20" t="str">
        <f t="shared" si="1240"/>
        <v>ATENDE</v>
      </c>
      <c r="BO1160" s="24" t="str">
        <f t="shared" si="1241"/>
        <v>C5</v>
      </c>
      <c r="BP1160" s="24" t="str">
        <f t="shared" si="1368"/>
        <v>P6</v>
      </c>
      <c r="BQ1160" s="25">
        <f t="shared" si="1381"/>
        <v>0.97</v>
      </c>
      <c r="BR1160" s="22">
        <v>5.91</v>
      </c>
      <c r="BS1160" s="22">
        <v>3.33</v>
      </c>
      <c r="BT1160" s="24">
        <f>IF(BP1160="-","-",_xlfn.XLOOKUP(BP1160,ABNT5101!$B$4:$B$9,ABNT5101!$C$4:$C$9))</f>
        <v>3</v>
      </c>
      <c r="BU1160" s="24">
        <f>IF(BP1160="-","-",_xlfn.XLOOKUP(BP1160,ABNT5101!$B$4:$B$9,ABNT5101!$D$4:$D$9))</f>
        <v>0.6</v>
      </c>
      <c r="BV1160" s="20" t="str">
        <f t="shared" si="1242"/>
        <v>ATENDE</v>
      </c>
      <c r="BW1160" s="20" t="str">
        <f t="shared" si="1382"/>
        <v>ATENDE</v>
      </c>
      <c r="BX1160" s="20" t="str">
        <f t="shared" si="1243"/>
        <v>ATENDE</v>
      </c>
      <c r="BY1160" s="24" t="str">
        <f t="shared" si="1364"/>
        <v>P6</v>
      </c>
      <c r="BZ1160" s="25">
        <f t="shared" si="1244"/>
        <v>1.3033333333333332</v>
      </c>
      <c r="CA1160" s="24">
        <v>6.91</v>
      </c>
      <c r="CB1160" s="24">
        <v>4.41</v>
      </c>
      <c r="CC1160" s="20">
        <f>IF(BY1160="-","-",_xlfn.XLOOKUP(BY1160,ABNT5101!$B$4:$B$9,ABNT5101!$C$4:$C$9))</f>
        <v>3</v>
      </c>
      <c r="CD1160" s="24">
        <f>IF(BY1160="-","-",_xlfn.XLOOKUP(BY1160,ABNT5101!$B$4:$B$9,ABNT5101!$D$4:$D$9))</f>
        <v>0.6</v>
      </c>
      <c r="CE1160" s="20" t="str">
        <f t="shared" si="1245"/>
        <v>ATENDE</v>
      </c>
      <c r="CF1160" s="20" t="str">
        <f t="shared" si="1246"/>
        <v>ATENDE</v>
      </c>
      <c r="CG1160" s="20" t="str">
        <f t="shared" si="1359"/>
        <v>ATENDE</v>
      </c>
      <c r="CH1160" s="26" t="str">
        <f>_xlfn.XLOOKUP(CI1160,'Banco de dados'!$B:$B,'Banco de dados'!$D:$D)</f>
        <v>LEDSTAR</v>
      </c>
      <c r="CI1160" s="47" t="str">
        <f>'Banco de dados'!B4</f>
        <v xml:space="preserve"> SL VT 9.1 17W</v>
      </c>
      <c r="CJ1160" s="26" t="str">
        <f>_xlfn.XLOOKUP(CI1160,'Banco de dados'!$B:$B,'Banco de dados'!$E:$E)</f>
        <v>LUM LED SL VT 9.1 17W</v>
      </c>
      <c r="CK1160" s="26"/>
      <c r="CL1160" s="26" t="e">
        <f>IF(CK1160="-","-",_xlfn.XLOOKUP(CK1160,'Banco de dados'!$B:$B,'Banco de dados'!$E:$E))</f>
        <v>#N/A</v>
      </c>
      <c r="CM1160" s="28">
        <f t="shared" si="1305"/>
        <v>1</v>
      </c>
      <c r="CN1160" s="26">
        <f>_xlfn.XLOOKUP(CI1160,'Banco de dados'!$B:$B,'Banco de dados'!$H:$H)</f>
        <v>17</v>
      </c>
      <c r="CO1160" s="26" t="e">
        <f t="array" aca="1" ref="CO1160" ca="1">_xludf.XLOOKUP(CK1160,'Banco de dados'!$B:$B,'Banco de dados'!$H:$H)</f>
        <v>#NAME?</v>
      </c>
      <c r="CP1160" s="51" t="e">
        <f t="array" aca="1" ref="CP1160" ca="1">_xludf.XLOOKUP(CI1160,'Banco de dados'!$B:$B,'Banco de dados'!$F:$F)</f>
        <v>#NAME?</v>
      </c>
      <c r="CQ1160" s="26" t="e">
        <f t="array" aca="1" ref="CQ1160" ca="1">_xludf.XLOOKUP(CK1160,'Banco de dados'!$B:$B,'Banco de dados'!$F:$F)</f>
        <v>#NAME?</v>
      </c>
      <c r="CR1160" s="27">
        <v>0</v>
      </c>
      <c r="CS1160" s="27"/>
      <c r="CT1160" s="26" t="str">
        <f>IF(AG1160=0.5,"Suporte",IF(AND(AG1160&gt;='Braços de IP'!$B$9,AG1160&lt;='Braços de IP'!$D$9),'Braços de IP'!$E$9,IF(AND(AG1160&gt;='Braços de IP'!$B$10,AG1160&lt;='Braços de IP'!$D$10),'Braços de IP'!$E$10,IF(AND(AG1160&gt;='Braços de IP'!$B$11,AG1160&lt;='Braços de IP'!$D$11),'Braços de IP'!$E$11,IF(AND(AG1160&gt;='Braços de IP'!$B$12,AG1160&lt;='Braços de IP'!$D$12),'Braços de IP'!$E$12,IF(AND(AG1160&gt;='Braços de IP'!$B$13,AG1160&lt;='Braços de IP'!$D$13),'Braços de IP'!$E$13,IF(AND(AG1160&gt;='Braços de IP'!$B$14,AG1160&lt;='Braços de IP'!$D$14),'Braços de IP'!$E$14,"ERRO")))))))</f>
        <v>Médio II</v>
      </c>
      <c r="CU1160" s="27"/>
      <c r="CV1160" s="26" t="str">
        <f>IF($CU1160="","",VLOOKUP($CU1160,'Braços de IP'!$E$9:$I$15,2,0))</f>
        <v/>
      </c>
      <c r="CW1160" s="29" t="str">
        <f>IF($CU1160="","",VLOOKUP($CU1160,'Braços de IP'!$E$9:$I$15,5,0))</f>
        <v/>
      </c>
      <c r="CX1160" s="26"/>
      <c r="CY1160" s="26"/>
      <c r="CZ1160" s="26"/>
      <c r="DA1160" s="26"/>
      <c r="DB1160" s="26"/>
      <c r="DC1160" s="26"/>
      <c r="DD1160" s="30">
        <f t="shared" si="1306"/>
        <v>17</v>
      </c>
      <c r="DE1160" s="31">
        <f t="shared" si="1307"/>
        <v>96</v>
      </c>
      <c r="DF1160" s="30">
        <f t="shared" si="1308"/>
        <v>113</v>
      </c>
      <c r="DG1160" s="32">
        <f t="shared" si="1309"/>
        <v>0.82291666666666663</v>
      </c>
      <c r="DH1160" s="33" t="s">
        <v>143</v>
      </c>
      <c r="DI1160" s="34"/>
      <c r="DJ1160" s="35"/>
      <c r="DK1160" s="16" t="s">
        <v>144</v>
      </c>
      <c r="DL1160" s="16"/>
      <c r="DN1160" s="36" t="e">
        <f t="shared" si="1310"/>
        <v>#VALUE!</v>
      </c>
    </row>
    <row r="1161" spans="1:118" ht="15.75" customHeight="1" x14ac:dyDescent="0.25">
      <c r="B1161" s="16">
        <v>311</v>
      </c>
      <c r="C1161" s="16" t="s">
        <v>146</v>
      </c>
      <c r="D1161" s="16" t="s">
        <v>787</v>
      </c>
      <c r="E1161" s="16">
        <v>-8.0573040000000002</v>
      </c>
      <c r="F1161" s="16">
        <v>-34.893858000000002</v>
      </c>
      <c r="G1161" s="16" t="s">
        <v>157</v>
      </c>
      <c r="H1161" s="17" t="s">
        <v>136</v>
      </c>
      <c r="I1161" s="16" t="s">
        <v>135</v>
      </c>
      <c r="J1161" s="17" t="s">
        <v>137</v>
      </c>
      <c r="K1161" s="18">
        <v>96</v>
      </c>
      <c r="L1161" s="17" t="s">
        <v>138</v>
      </c>
      <c r="M1161" s="17">
        <v>0</v>
      </c>
      <c r="N1161" s="16">
        <f t="shared" si="1301"/>
        <v>192</v>
      </c>
      <c r="O1161" s="17">
        <v>1</v>
      </c>
      <c r="P1161" s="17">
        <v>2</v>
      </c>
      <c r="Q1161" s="17">
        <v>5</v>
      </c>
      <c r="R1161" s="16"/>
      <c r="S1161" s="16"/>
      <c r="T1161" s="16" t="s">
        <v>136</v>
      </c>
      <c r="U1161" s="17">
        <v>2</v>
      </c>
      <c r="V1161" s="17">
        <v>0</v>
      </c>
      <c r="W1161" s="17" t="s">
        <v>136</v>
      </c>
      <c r="X1161" s="17" t="s">
        <v>136</v>
      </c>
      <c r="Y1161" s="17">
        <v>0</v>
      </c>
      <c r="Z1161" s="17">
        <v>0</v>
      </c>
      <c r="AA1161" s="17" t="s">
        <v>139</v>
      </c>
      <c r="AB1161" s="17" t="s">
        <v>140</v>
      </c>
      <c r="AC1161" s="17">
        <v>21.05</v>
      </c>
      <c r="AD1161" s="17">
        <v>5.68</v>
      </c>
      <c r="AE1161" s="17">
        <v>1</v>
      </c>
      <c r="AF1161" s="17">
        <v>0.88</v>
      </c>
      <c r="AG1161" s="17">
        <v>2.38</v>
      </c>
      <c r="AH1161" s="17">
        <f t="shared" si="1283"/>
        <v>1.5</v>
      </c>
      <c r="AI1161" s="17" t="s">
        <v>136</v>
      </c>
      <c r="AJ1161" s="17" t="s">
        <v>136</v>
      </c>
      <c r="AK1161" s="17" t="s">
        <v>141</v>
      </c>
      <c r="AL1161" s="17">
        <f t="shared" si="1302"/>
        <v>2</v>
      </c>
      <c r="AM1161" s="17">
        <v>0</v>
      </c>
      <c r="AN1161" s="17"/>
      <c r="AO1161" s="17">
        <v>0</v>
      </c>
      <c r="AP1161" s="17">
        <v>0</v>
      </c>
      <c r="AQ1161" s="17">
        <v>0</v>
      </c>
      <c r="AR1161" s="17" t="s">
        <v>136</v>
      </c>
      <c r="AS1161" s="19">
        <f t="shared" si="1233"/>
        <v>0</v>
      </c>
      <c r="AT1161" s="19"/>
      <c r="AU1161" s="19">
        <f>VLOOKUP(G1161,ABNT5101!$I$3:$J$9,2)</f>
        <v>7.5</v>
      </c>
      <c r="AV1161" s="19">
        <f>VLOOKUP(G1161,ABNT5101!$I$3:$M$9,5)</f>
        <v>0.18</v>
      </c>
      <c r="AW1161" s="17" t="str">
        <f>_xlfn.XLOOKUP(G1161,ABNT5101!I:I,ABNT5101!L:L)</f>
        <v>-</v>
      </c>
      <c r="AX1161" s="17">
        <f>_xlfn.XLOOKUP(G1161,ABNT5101!$I:$I,ABNT5101!M:M)</f>
        <v>0.18</v>
      </c>
      <c r="AY1161" s="17" t="str">
        <f>_xlfn.XLOOKUP(G1161,ABNT5101!$I:$I,ABNT5101!N:N)</f>
        <v>-</v>
      </c>
      <c r="AZ1161" s="17">
        <f>_xlfn.XLOOKUP(G1161,ABNT5101!$I:$I,ABNT5101!O:O)</f>
        <v>16</v>
      </c>
      <c r="BA1161" s="20" t="str">
        <f t="shared" si="1234"/>
        <v>ATENDE</v>
      </c>
      <c r="BB1161" s="21">
        <f t="shared" ref="BB1161:BC1161" si="1404">BE1161/AU1161-1</f>
        <v>0.64933333333333332</v>
      </c>
      <c r="BC1161" s="21">
        <f t="shared" si="1404"/>
        <v>2.7222222222222228</v>
      </c>
      <c r="BD1161" s="21" t="str">
        <f t="shared" si="1236"/>
        <v>-</v>
      </c>
      <c r="BE1161" s="22">
        <v>12.37</v>
      </c>
      <c r="BF1161" s="22">
        <v>0.67</v>
      </c>
      <c r="BG1161" s="22"/>
      <c r="BH1161" s="22"/>
      <c r="BI1161" s="23"/>
      <c r="BJ1161" s="22"/>
      <c r="BK1161" s="20" t="str">
        <f t="shared" si="1237"/>
        <v>ATENDE</v>
      </c>
      <c r="BL1161" s="20" t="str">
        <f t="shared" si="1238"/>
        <v>ATENDE</v>
      </c>
      <c r="BM1161" s="20" t="str">
        <f t="shared" si="1239"/>
        <v>ATENDE</v>
      </c>
      <c r="BN1161" s="20" t="str">
        <f t="shared" si="1240"/>
        <v>ATENDE</v>
      </c>
      <c r="BO1161" s="24" t="str">
        <f t="shared" si="1241"/>
        <v>C5</v>
      </c>
      <c r="BP1161" s="24" t="str">
        <f t="shared" si="1368"/>
        <v>P6</v>
      </c>
      <c r="BQ1161" s="25">
        <f t="shared" si="1381"/>
        <v>1.5033333333333334</v>
      </c>
      <c r="BR1161" s="22">
        <v>7.51</v>
      </c>
      <c r="BS1161" s="22">
        <v>4.37</v>
      </c>
      <c r="BT1161" s="24">
        <f>IF(BP1161="-","-",_xlfn.XLOOKUP(BP1161,ABNT5101!$B$4:$B$9,ABNT5101!$C$4:$C$9))</f>
        <v>3</v>
      </c>
      <c r="BU1161" s="24">
        <f>IF(BP1161="-","-",_xlfn.XLOOKUP(BP1161,ABNT5101!$B$4:$B$9,ABNT5101!$D$4:$D$9))</f>
        <v>0.6</v>
      </c>
      <c r="BV1161" s="20" t="str">
        <f t="shared" si="1242"/>
        <v>ATENDE</v>
      </c>
      <c r="BW1161" s="20" t="str">
        <f t="shared" si="1382"/>
        <v>ATENDE</v>
      </c>
      <c r="BX1161" s="20" t="str">
        <f t="shared" si="1243"/>
        <v>ATENDE</v>
      </c>
      <c r="BY1161" s="24" t="str">
        <f t="shared" si="1364"/>
        <v>P6</v>
      </c>
      <c r="BZ1161" s="25">
        <f t="shared" si="1244"/>
        <v>2.1266666666666669</v>
      </c>
      <c r="CA1161" s="24">
        <v>9.3800000000000008</v>
      </c>
      <c r="CB1161" s="24">
        <v>7.35</v>
      </c>
      <c r="CC1161" s="20">
        <f>IF(BY1161="-","-",_xlfn.XLOOKUP(BY1161,ABNT5101!$B$4:$B$9,ABNT5101!$C$4:$C$9))</f>
        <v>3</v>
      </c>
      <c r="CD1161" s="24">
        <f>IF(BY1161="-","-",_xlfn.XLOOKUP(BY1161,ABNT5101!$B$4:$B$9,ABNT5101!$D$4:$D$9))</f>
        <v>0.6</v>
      </c>
      <c r="CE1161" s="20" t="str">
        <f t="shared" si="1245"/>
        <v>ATENDE</v>
      </c>
      <c r="CF1161" s="20" t="str">
        <f t="shared" si="1246"/>
        <v>ATENDE</v>
      </c>
      <c r="CG1161" s="20" t="str">
        <f t="shared" si="1359"/>
        <v>ATENDE</v>
      </c>
      <c r="CH1161" s="26" t="str">
        <f>_xlfn.XLOOKUP(CI1161,'Banco de dados'!$B:$B,'Banco de dados'!$D:$D)</f>
        <v>SX LIGHTING</v>
      </c>
      <c r="CI1161" s="27" t="str">
        <f>'Banco de dados'!B53</f>
        <v>SX-INEVO020HF</v>
      </c>
      <c r="CJ1161" s="26" t="str">
        <f>_xlfn.XLOOKUP(CI1161,'Banco de dados'!$B:$B,'Banco de dados'!$E:$E)</f>
        <v>SXINEVO020K50L12CZF7PHF</v>
      </c>
      <c r="CK1161" s="26"/>
      <c r="CL1161" s="26" t="e">
        <f>IF(CK1161="-","-",_xlfn.XLOOKUP(CK1161,'Banco de dados'!$B:$B,'Banco de dados'!$E:$E))</f>
        <v>#N/A</v>
      </c>
      <c r="CM1161" s="28">
        <f t="shared" si="1305"/>
        <v>1</v>
      </c>
      <c r="CN1161" s="26">
        <f>_xlfn.XLOOKUP(CI1161,'Banco de dados'!$B:$B,'Banco de dados'!$H:$H)</f>
        <v>22.5</v>
      </c>
      <c r="CO1161" s="26" t="e">
        <f t="array" aca="1" ref="CO1161" ca="1">_xludf.XLOOKUP(CK1161,'Banco de dados'!$B:$B,'Banco de dados'!$H:$H)</f>
        <v>#NAME?</v>
      </c>
      <c r="CP1161" s="51" t="e">
        <f t="array" aca="1" ref="CP1161" ca="1">_xludf.XLOOKUP(CI1161,'Banco de dados'!$B:$B,'Banco de dados'!$F:$F)</f>
        <v>#NAME?</v>
      </c>
      <c r="CQ1161" s="26" t="e">
        <f t="array" aca="1" ref="CQ1161" ca="1">_xludf.XLOOKUP(CK1161,'Banco de dados'!$B:$B,'Banco de dados'!$F:$F)</f>
        <v>#NAME?</v>
      </c>
      <c r="CR1161" s="27">
        <v>0</v>
      </c>
      <c r="CS1161" s="27"/>
      <c r="CT1161" s="26" t="str">
        <f>IF(AG1161=0.5,"Suporte",IF(AND(AG1161&gt;='Braços de IP'!$B$9,AG1161&lt;='Braços de IP'!$D$9),'Braços de IP'!$E$9,IF(AND(AG1161&gt;='Braços de IP'!$B$10,AG1161&lt;='Braços de IP'!$D$10),'Braços de IP'!$E$10,IF(AND(AG1161&gt;='Braços de IP'!$B$11,AG1161&lt;='Braços de IP'!$D$11),'Braços de IP'!$E$11,IF(AND(AG1161&gt;='Braços de IP'!$B$12,AG1161&lt;='Braços de IP'!$D$12),'Braços de IP'!$E$12,IF(AND(AG1161&gt;='Braços de IP'!$B$13,AG1161&lt;='Braços de IP'!$D$13),'Braços de IP'!$E$13,IF(AND(AG1161&gt;='Braços de IP'!$B$14,AG1161&lt;='Braços de IP'!$D$14),'Braços de IP'!$E$14,"ERRO")))))))</f>
        <v>Médio II</v>
      </c>
      <c r="CU1161" s="27"/>
      <c r="CV1161" s="26" t="str">
        <f>IF($CU1161="","",VLOOKUP($CU1161,'Braços de IP'!$E$9:$I$15,2,0))</f>
        <v/>
      </c>
      <c r="CW1161" s="29" t="str">
        <f>IF($CU1161="","",VLOOKUP($CU1161,'Braços de IP'!$E$9:$I$15,5,0))</f>
        <v/>
      </c>
      <c r="CX1161" s="26"/>
      <c r="CY1161" s="26"/>
      <c r="CZ1161" s="26"/>
      <c r="DA1161" s="26"/>
      <c r="DB1161" s="26"/>
      <c r="DC1161" s="26"/>
      <c r="DD1161" s="30">
        <f t="shared" si="1306"/>
        <v>22.5</v>
      </c>
      <c r="DE1161" s="31">
        <f t="shared" si="1307"/>
        <v>96</v>
      </c>
      <c r="DF1161" s="30">
        <f t="shared" si="1308"/>
        <v>118.5</v>
      </c>
      <c r="DG1161" s="32">
        <f t="shared" si="1309"/>
        <v>0.765625</v>
      </c>
      <c r="DH1161" s="33" t="s">
        <v>143</v>
      </c>
      <c r="DI1161" s="34"/>
      <c r="DJ1161" s="35"/>
      <c r="DK1161" s="16" t="s">
        <v>144</v>
      </c>
      <c r="DL1161" s="16"/>
      <c r="DN1161" s="36" t="e">
        <f t="shared" si="1310"/>
        <v>#VALUE!</v>
      </c>
    </row>
    <row r="1162" spans="1:118" ht="15.75" customHeight="1" x14ac:dyDescent="0.25">
      <c r="B1162" s="16">
        <v>311</v>
      </c>
      <c r="C1162" s="16" t="s">
        <v>146</v>
      </c>
      <c r="D1162" s="16" t="s">
        <v>787</v>
      </c>
      <c r="E1162" s="16">
        <v>-8.0573040000000002</v>
      </c>
      <c r="F1162" s="16">
        <v>-34.893858000000002</v>
      </c>
      <c r="G1162" s="16" t="s">
        <v>157</v>
      </c>
      <c r="H1162" s="17" t="s">
        <v>136</v>
      </c>
      <c r="I1162" s="16" t="s">
        <v>135</v>
      </c>
      <c r="J1162" s="17" t="s">
        <v>137</v>
      </c>
      <c r="K1162" s="18">
        <v>96</v>
      </c>
      <c r="L1162" s="17" t="s">
        <v>138</v>
      </c>
      <c r="M1162" s="17">
        <v>0</v>
      </c>
      <c r="N1162" s="16">
        <f t="shared" si="1301"/>
        <v>192</v>
      </c>
      <c r="O1162" s="17">
        <v>1</v>
      </c>
      <c r="P1162" s="17">
        <v>2</v>
      </c>
      <c r="Q1162" s="17">
        <v>5</v>
      </c>
      <c r="R1162" s="16"/>
      <c r="S1162" s="16"/>
      <c r="T1162" s="16" t="s">
        <v>136</v>
      </c>
      <c r="U1162" s="17">
        <v>2</v>
      </c>
      <c r="V1162" s="17">
        <v>0</v>
      </c>
      <c r="W1162" s="17" t="s">
        <v>136</v>
      </c>
      <c r="X1162" s="17" t="s">
        <v>136</v>
      </c>
      <c r="Y1162" s="17">
        <v>0</v>
      </c>
      <c r="Z1162" s="17">
        <v>0</v>
      </c>
      <c r="AA1162" s="17" t="s">
        <v>139</v>
      </c>
      <c r="AB1162" s="17" t="s">
        <v>140</v>
      </c>
      <c r="AC1162" s="17">
        <v>21.05</v>
      </c>
      <c r="AD1162" s="17">
        <v>5.68</v>
      </c>
      <c r="AE1162" s="17">
        <v>1</v>
      </c>
      <c r="AF1162" s="17">
        <v>0.88</v>
      </c>
      <c r="AG1162" s="17">
        <v>2.38</v>
      </c>
      <c r="AH1162" s="17">
        <f t="shared" si="1283"/>
        <v>1.5</v>
      </c>
      <c r="AI1162" s="17" t="s">
        <v>136</v>
      </c>
      <c r="AJ1162" s="17" t="s">
        <v>136</v>
      </c>
      <c r="AK1162" s="17" t="s">
        <v>141</v>
      </c>
      <c r="AL1162" s="17">
        <f t="shared" si="1302"/>
        <v>2</v>
      </c>
      <c r="AM1162" s="17">
        <v>0</v>
      </c>
      <c r="AN1162" s="17"/>
      <c r="AO1162" s="17">
        <v>0</v>
      </c>
      <c r="AP1162" s="17">
        <v>0</v>
      </c>
      <c r="AQ1162" s="17">
        <v>0</v>
      </c>
      <c r="AR1162" s="17" t="s">
        <v>136</v>
      </c>
      <c r="AS1162" s="19">
        <f t="shared" si="1233"/>
        <v>0</v>
      </c>
      <c r="AT1162" s="19"/>
      <c r="AU1162" s="19">
        <f>VLOOKUP(G1162,ABNT5101!$I$3:$J$9,2)</f>
        <v>7.5</v>
      </c>
      <c r="AV1162" s="19">
        <f>VLOOKUP(G1162,ABNT5101!$I$3:$M$9,5)</f>
        <v>0.18</v>
      </c>
      <c r="AW1162" s="17" t="str">
        <f>_xlfn.XLOOKUP(G1162,ABNT5101!I:I,ABNT5101!L:L)</f>
        <v>-</v>
      </c>
      <c r="AX1162" s="17">
        <f>_xlfn.XLOOKUP(G1162,ABNT5101!$I:$I,ABNT5101!M:M)</f>
        <v>0.18</v>
      </c>
      <c r="AY1162" s="17" t="str">
        <f>_xlfn.XLOOKUP(G1162,ABNT5101!$I:$I,ABNT5101!N:N)</f>
        <v>-</v>
      </c>
      <c r="AZ1162" s="17">
        <f>_xlfn.XLOOKUP(G1162,ABNT5101!$I:$I,ABNT5101!O:O)</f>
        <v>16</v>
      </c>
      <c r="BA1162" s="20" t="str">
        <f t="shared" si="1234"/>
        <v>ATENDE</v>
      </c>
      <c r="BB1162" s="21">
        <f t="shared" ref="BB1162:BC1162" si="1405">BE1162/AU1162-1</f>
        <v>1.4560000000000004</v>
      </c>
      <c r="BC1162" s="21">
        <f t="shared" si="1405"/>
        <v>2.7777777777777781</v>
      </c>
      <c r="BD1162" s="21" t="str">
        <f t="shared" si="1236"/>
        <v>-</v>
      </c>
      <c r="BE1162" s="22">
        <v>18.420000000000002</v>
      </c>
      <c r="BF1162" s="22">
        <v>0.68</v>
      </c>
      <c r="BG1162" s="22"/>
      <c r="BH1162" s="22"/>
      <c r="BI1162" s="23"/>
      <c r="BJ1162" s="22"/>
      <c r="BK1162" s="20" t="str">
        <f t="shared" si="1237"/>
        <v>ATENDE</v>
      </c>
      <c r="BL1162" s="20" t="str">
        <f t="shared" si="1238"/>
        <v>ATENDE</v>
      </c>
      <c r="BM1162" s="20" t="str">
        <f t="shared" si="1239"/>
        <v>ATENDE</v>
      </c>
      <c r="BN1162" s="20" t="str">
        <f t="shared" si="1240"/>
        <v>ATENDE</v>
      </c>
      <c r="BO1162" s="24" t="str">
        <f t="shared" si="1241"/>
        <v>C5</v>
      </c>
      <c r="BP1162" s="24" t="str">
        <f t="shared" si="1368"/>
        <v>P6</v>
      </c>
      <c r="BQ1162" s="25">
        <f t="shared" si="1381"/>
        <v>2.6733333333333333</v>
      </c>
      <c r="BR1162" s="22">
        <v>11.02</v>
      </c>
      <c r="BS1162" s="22">
        <v>7.21</v>
      </c>
      <c r="BT1162" s="24">
        <f>IF(BP1162="-","-",_xlfn.XLOOKUP(BP1162,ABNT5101!$B$4:$B$9,ABNT5101!$C$4:$C$9))</f>
        <v>3</v>
      </c>
      <c r="BU1162" s="24">
        <f>IF(BP1162="-","-",_xlfn.XLOOKUP(BP1162,ABNT5101!$B$4:$B$9,ABNT5101!$D$4:$D$9))</f>
        <v>0.6</v>
      </c>
      <c r="BV1162" s="20" t="str">
        <f t="shared" si="1242"/>
        <v>ATENDE</v>
      </c>
      <c r="BW1162" s="20" t="str">
        <f t="shared" si="1382"/>
        <v>ATENDE</v>
      </c>
      <c r="BX1162" s="20" t="str">
        <f t="shared" si="1243"/>
        <v>ATENDE</v>
      </c>
      <c r="BY1162" s="24" t="str">
        <f t="shared" si="1364"/>
        <v>P6</v>
      </c>
      <c r="BZ1162" s="25">
        <f t="shared" si="1244"/>
        <v>3.12</v>
      </c>
      <c r="CA1162" s="24">
        <v>12.36</v>
      </c>
      <c r="CB1162" s="24">
        <v>9.56</v>
      </c>
      <c r="CC1162" s="20">
        <f>IF(BY1162="-","-",_xlfn.XLOOKUP(BY1162,ABNT5101!$B$4:$B$9,ABNT5101!$C$4:$C$9))</f>
        <v>3</v>
      </c>
      <c r="CD1162" s="24">
        <f>IF(BY1162="-","-",_xlfn.XLOOKUP(BY1162,ABNT5101!$B$4:$B$9,ABNT5101!$D$4:$D$9))</f>
        <v>0.6</v>
      </c>
      <c r="CE1162" s="20" t="str">
        <f t="shared" si="1245"/>
        <v>ATENDE</v>
      </c>
      <c r="CF1162" s="20" t="str">
        <f t="shared" si="1246"/>
        <v>ATENDE</v>
      </c>
      <c r="CG1162" s="20" t="str">
        <f t="shared" si="1359"/>
        <v>ATENDE</v>
      </c>
      <c r="CH1162" s="26" t="str">
        <f>_xlfn.XLOOKUP(CI1162,'Banco de dados'!$B:$B,'Banco de dados'!$D:$D)</f>
        <v>TECNOWATT</v>
      </c>
      <c r="CI1162" s="27" t="str">
        <f>'Banco de dados'!B65</f>
        <v xml:space="preserve">SIGSAGPTLRRSSNDL_30W_38IBBRS
</v>
      </c>
      <c r="CJ1162" s="26" t="str">
        <f>_xlfn.XLOOKUP(CI1162,'Banco de dados'!$B:$B,'Banco de dados'!$E:$E)</f>
        <v>SIGSAGPTLRRSSNDL_30W_38IBBRS
1-10C1MUN6.5</v>
      </c>
      <c r="CK1162" s="26"/>
      <c r="CL1162" s="26" t="e">
        <f>IF(CK1162="-","-",_xlfn.XLOOKUP(CK1162,'Banco de dados'!$B:$B,'Banco de dados'!$E:$E))</f>
        <v>#N/A</v>
      </c>
      <c r="CM1162" s="28">
        <f t="shared" si="1305"/>
        <v>1</v>
      </c>
      <c r="CN1162" s="26">
        <f>_xlfn.XLOOKUP(CI1162,'Banco de dados'!$B:$B,'Banco de dados'!$H:$H)</f>
        <v>30</v>
      </c>
      <c r="CO1162" s="26" t="e">
        <f t="array" aca="1" ref="CO1162" ca="1">_xludf.XLOOKUP(CK1162,'Banco de dados'!$B:$B,'Banco de dados'!$H:$H)</f>
        <v>#NAME?</v>
      </c>
      <c r="CP1162" s="51" t="e">
        <f t="array" aca="1" ref="CP1162" ca="1">_xludf.XLOOKUP(CI1162,'Banco de dados'!$B:$B,'Banco de dados'!$F:$F)</f>
        <v>#NAME?</v>
      </c>
      <c r="CQ1162" s="26" t="e">
        <f t="array" aca="1" ref="CQ1162" ca="1">_xludf.XLOOKUP(CK1162,'Banco de dados'!$B:$B,'Banco de dados'!$F:$F)</f>
        <v>#NAME?</v>
      </c>
      <c r="CR1162" s="27">
        <v>0</v>
      </c>
      <c r="CS1162" s="27"/>
      <c r="CT1162" s="26" t="str">
        <f>IF(AG1162=0.5,"Suporte",IF(AND(AG1162&gt;='Braços de IP'!$B$9,AG1162&lt;='Braços de IP'!$D$9),'Braços de IP'!$E$9,IF(AND(AG1162&gt;='Braços de IP'!$B$10,AG1162&lt;='Braços de IP'!$D$10),'Braços de IP'!$E$10,IF(AND(AG1162&gt;='Braços de IP'!$B$11,AG1162&lt;='Braços de IP'!$D$11),'Braços de IP'!$E$11,IF(AND(AG1162&gt;='Braços de IP'!$B$12,AG1162&lt;='Braços de IP'!$D$12),'Braços de IP'!$E$12,IF(AND(AG1162&gt;='Braços de IP'!$B$13,AG1162&lt;='Braços de IP'!$D$13),'Braços de IP'!$E$13,IF(AND(AG1162&gt;='Braços de IP'!$B$14,AG1162&lt;='Braços de IP'!$D$14),'Braços de IP'!$E$14,"ERRO")))))))</f>
        <v>Médio II</v>
      </c>
      <c r="CU1162" s="27"/>
      <c r="CV1162" s="26" t="str">
        <f>IF($CU1162="","",VLOOKUP($CU1162,'Braços de IP'!$E$9:$I$15,2,0))</f>
        <v/>
      </c>
      <c r="CW1162" s="29" t="str">
        <f>IF($CU1162="","",VLOOKUP($CU1162,'Braços de IP'!$E$9:$I$15,5,0))</f>
        <v/>
      </c>
      <c r="CX1162" s="26"/>
      <c r="CY1162" s="26"/>
      <c r="CZ1162" s="26"/>
      <c r="DA1162" s="26"/>
      <c r="DB1162" s="26"/>
      <c r="DC1162" s="26"/>
      <c r="DD1162" s="30">
        <f t="shared" si="1306"/>
        <v>30</v>
      </c>
      <c r="DE1162" s="31">
        <f t="shared" si="1307"/>
        <v>96</v>
      </c>
      <c r="DF1162" s="30">
        <f t="shared" si="1308"/>
        <v>126</v>
      </c>
      <c r="DG1162" s="32">
        <f t="shared" si="1309"/>
        <v>0.6875</v>
      </c>
      <c r="DH1162" s="33" t="s">
        <v>143</v>
      </c>
      <c r="DI1162" s="34"/>
      <c r="DJ1162" s="35"/>
      <c r="DK1162" s="16" t="s">
        <v>144</v>
      </c>
      <c r="DL1162" s="16"/>
      <c r="DN1162" s="36" t="e">
        <f t="shared" si="1310"/>
        <v>#VALUE!</v>
      </c>
    </row>
    <row r="1163" spans="1:118" ht="15.75" customHeight="1" x14ac:dyDescent="0.25">
      <c r="B1163" s="16">
        <v>317</v>
      </c>
      <c r="C1163" s="16" t="s">
        <v>661</v>
      </c>
      <c r="D1163" s="16" t="s">
        <v>788</v>
      </c>
      <c r="E1163" s="16">
        <v>-8.0268709999999999</v>
      </c>
      <c r="F1163" s="16">
        <v>-34.887413000000002</v>
      </c>
      <c r="G1163" s="16" t="s">
        <v>157</v>
      </c>
      <c r="H1163" s="16" t="s">
        <v>136</v>
      </c>
      <c r="I1163" s="16" t="s">
        <v>135</v>
      </c>
      <c r="J1163" s="16" t="s">
        <v>137</v>
      </c>
      <c r="K1163" s="16">
        <v>70</v>
      </c>
      <c r="L1163" s="16" t="s">
        <v>138</v>
      </c>
      <c r="M1163" s="16">
        <v>0</v>
      </c>
      <c r="N1163" s="16"/>
      <c r="O1163" s="16">
        <v>1</v>
      </c>
      <c r="P1163" s="16">
        <v>2.5</v>
      </c>
      <c r="Q1163" s="16">
        <v>7</v>
      </c>
      <c r="R1163" s="16"/>
      <c r="S1163" s="16"/>
      <c r="T1163" s="16" t="s">
        <v>136</v>
      </c>
      <c r="U1163" s="16">
        <v>1.5</v>
      </c>
      <c r="V1163" s="16">
        <v>0</v>
      </c>
      <c r="W1163" s="16" t="s">
        <v>136</v>
      </c>
      <c r="X1163" s="16">
        <v>1</v>
      </c>
      <c r="Y1163" s="16">
        <v>0</v>
      </c>
      <c r="Z1163" s="16">
        <v>0</v>
      </c>
      <c r="AA1163" s="16" t="s">
        <v>139</v>
      </c>
      <c r="AB1163" s="16" t="s">
        <v>140</v>
      </c>
      <c r="AC1163" s="16">
        <v>38</v>
      </c>
      <c r="AD1163" s="16">
        <v>6</v>
      </c>
      <c r="AE1163" s="16">
        <v>1</v>
      </c>
      <c r="AF1163" s="16">
        <v>0.2</v>
      </c>
      <c r="AG1163" s="16">
        <v>2.7</v>
      </c>
      <c r="AH1163" s="17">
        <f t="shared" si="1283"/>
        <v>2.5</v>
      </c>
      <c r="AI1163" s="16"/>
      <c r="AJ1163" s="16"/>
      <c r="AK1163" s="16"/>
      <c r="AL1163" s="16"/>
      <c r="AM1163" s="16">
        <v>0</v>
      </c>
      <c r="AN1163" s="16"/>
      <c r="AO1163" s="16">
        <v>0</v>
      </c>
      <c r="AP1163" s="16">
        <v>0</v>
      </c>
      <c r="AQ1163" s="16">
        <v>0</v>
      </c>
      <c r="AR1163" s="17" t="s">
        <v>136</v>
      </c>
      <c r="AS1163" s="19">
        <f t="shared" si="1233"/>
        <v>0</v>
      </c>
      <c r="AT1163" s="19"/>
      <c r="AU1163" s="19">
        <f>VLOOKUP(G1163,ABNT5101!$I$3:$J$9,2)</f>
        <v>7.5</v>
      </c>
      <c r="AV1163" s="19">
        <f>VLOOKUP(G1163,ABNT5101!$I$3:$M$9,5)</f>
        <v>0.18</v>
      </c>
      <c r="AW1163" s="17" t="str">
        <f>_xlfn.XLOOKUP(G1163,ABNT5101!I:I,ABNT5101!L:L)</f>
        <v>-</v>
      </c>
      <c r="AX1163" s="17">
        <f>_xlfn.XLOOKUP(G1163,ABNT5101!$I:$I,ABNT5101!M:M)</f>
        <v>0.18</v>
      </c>
      <c r="AY1163" s="17" t="str">
        <f>_xlfn.XLOOKUP(G1163,ABNT5101!$I:$I,ABNT5101!N:N)</f>
        <v>-</v>
      </c>
      <c r="AZ1163" s="17">
        <f>_xlfn.XLOOKUP(G1163,ABNT5101!$I:$I,ABNT5101!O:O)</f>
        <v>16</v>
      </c>
      <c r="BA1163" s="20" t="str">
        <f t="shared" si="1234"/>
        <v>ATENDE</v>
      </c>
      <c r="BB1163" s="21">
        <f t="shared" ref="BB1163:BC1163" si="1406">BE1163/AU1163-1</f>
        <v>0.17866666666666675</v>
      </c>
      <c r="BC1163" s="21">
        <f t="shared" si="1406"/>
        <v>0.33333333333333326</v>
      </c>
      <c r="BD1163" s="21" t="str">
        <f t="shared" si="1236"/>
        <v>-</v>
      </c>
      <c r="BE1163" s="22">
        <v>8.84</v>
      </c>
      <c r="BF1163" s="22">
        <v>0.24</v>
      </c>
      <c r="BG1163" s="22"/>
      <c r="BH1163" s="22"/>
      <c r="BI1163" s="23"/>
      <c r="BJ1163" s="22"/>
      <c r="BK1163" s="20" t="str">
        <f t="shared" si="1237"/>
        <v>ATENDE</v>
      </c>
      <c r="BL1163" s="20" t="str">
        <f t="shared" si="1238"/>
        <v>ATENDE</v>
      </c>
      <c r="BM1163" s="20" t="str">
        <f t="shared" si="1239"/>
        <v>ATENDE</v>
      </c>
      <c r="BN1163" s="20" t="str">
        <f t="shared" si="1240"/>
        <v>ATENDE</v>
      </c>
      <c r="BO1163" s="24" t="str">
        <f t="shared" si="1241"/>
        <v>C5</v>
      </c>
      <c r="BP1163" s="24" t="str">
        <f t="shared" si="1368"/>
        <v>P6</v>
      </c>
      <c r="BQ1163" s="25">
        <f t="shared" si="1381"/>
        <v>1.17</v>
      </c>
      <c r="BR1163" s="22">
        <v>6.51</v>
      </c>
      <c r="BS1163" s="22">
        <v>1.1200000000000001</v>
      </c>
      <c r="BT1163" s="24">
        <f>IF(BP1163="-","-",_xlfn.XLOOKUP(BP1163,ABNT5101!$B$4:$B$9,ABNT5101!$C$4:$C$9))</f>
        <v>3</v>
      </c>
      <c r="BU1163" s="24">
        <f>IF(BP1163="-","-",_xlfn.XLOOKUP(BP1163,ABNT5101!$B$4:$B$9,ABNT5101!$D$4:$D$9))</f>
        <v>0.6</v>
      </c>
      <c r="BV1163" s="20" t="str">
        <f t="shared" si="1242"/>
        <v>ATENDE</v>
      </c>
      <c r="BW1163" s="20" t="str">
        <f t="shared" si="1382"/>
        <v>ATENDE</v>
      </c>
      <c r="BX1163" s="20" t="str">
        <f t="shared" si="1243"/>
        <v>ATENDE</v>
      </c>
      <c r="BY1163" s="24" t="str">
        <f t="shared" si="1364"/>
        <v>P6</v>
      </c>
      <c r="BZ1163" s="25">
        <f t="shared" si="1244"/>
        <v>0.35333333333333328</v>
      </c>
      <c r="CA1163" s="24">
        <v>4.0599999999999996</v>
      </c>
      <c r="CB1163" s="24">
        <v>1.27</v>
      </c>
      <c r="CC1163" s="20">
        <f>IF(BY1163="-","-",_xlfn.XLOOKUP(BY1163,ABNT5101!$B$4:$B$9,ABNT5101!$C$4:$C$9))</f>
        <v>3</v>
      </c>
      <c r="CD1163" s="24">
        <f>IF(BY1163="-","-",_xlfn.XLOOKUP(BY1163,ABNT5101!$B$4:$B$9,ABNT5101!$D$4:$D$9))</f>
        <v>0.6</v>
      </c>
      <c r="CE1163" s="20" t="str">
        <f t="shared" si="1245"/>
        <v>ATENDE</v>
      </c>
      <c r="CF1163" s="20" t="str">
        <f t="shared" si="1246"/>
        <v>ATENDE</v>
      </c>
      <c r="CG1163" s="20" t="str">
        <f t="shared" si="1359"/>
        <v>ATENDE</v>
      </c>
      <c r="CH1163" s="26" t="str">
        <f>_xlfn.XLOOKUP(CI1163,'Banco de dados'!$B:$B,'Banco de dados'!$D:$D)</f>
        <v>LEDSTAR</v>
      </c>
      <c r="CI1163" s="47" t="str">
        <f>'Banco de dados'!B6</f>
        <v xml:space="preserve"> SL VT 9.1 35W</v>
      </c>
      <c r="CJ1163" s="26" t="str">
        <f>_xlfn.XLOOKUP(CI1163,'Banco de dados'!$B:$B,'Banco de dados'!$E:$E)</f>
        <v>LUM LED SL VT 9.1 35W</v>
      </c>
      <c r="CK1163" s="26"/>
      <c r="CL1163" s="26" t="e">
        <f>IF(CK1163="-","-",_xlfn.XLOOKUP(CK1163,'Banco de dados'!$B:$B,'Banco de dados'!$E:$E))</f>
        <v>#N/A</v>
      </c>
      <c r="CM1163" s="28">
        <f t="shared" si="1305"/>
        <v>1</v>
      </c>
      <c r="CN1163" s="26">
        <f>_xlfn.XLOOKUP(CI1163,'Banco de dados'!$B:$B,'Banco de dados'!$H:$H)</f>
        <v>35</v>
      </c>
      <c r="CO1163" s="26" t="e">
        <f t="array" aca="1" ref="CO1163" ca="1">_xludf.XLOOKUP(CK1163,'Banco de dados'!$B:$B,'Banco de dados'!$H:$H)</f>
        <v>#NAME?</v>
      </c>
      <c r="CP1163" s="51" t="e">
        <f t="array" aca="1" ref="CP1163" ca="1">_xludf.XLOOKUP(CI1163,'Banco de dados'!$B:$B,'Banco de dados'!$F:$F)</f>
        <v>#NAME?</v>
      </c>
      <c r="CQ1163" s="26" t="e">
        <f t="array" aca="1" ref="CQ1163" ca="1">_xludf.XLOOKUP(CK1163,'Banco de dados'!$B:$B,'Banco de dados'!$F:$F)</f>
        <v>#NAME?</v>
      </c>
      <c r="CR1163" s="27">
        <v>0</v>
      </c>
      <c r="CS1163" s="27"/>
      <c r="CT1163" s="26" t="str">
        <f>IF(AG1163=0.5,"Suporte",IF(AND(AG1163&gt;='Braços de IP'!$B$9,AG1163&lt;='Braços de IP'!$D$9),'Braços de IP'!$E$9,IF(AND(AG1163&gt;='Braços de IP'!$B$10,AG1163&lt;='Braços de IP'!$D$10),'Braços de IP'!$E$10,IF(AND(AG1163&gt;='Braços de IP'!$B$11,AG1163&lt;='Braços de IP'!$D$11),'Braços de IP'!$E$11,IF(AND(AG1163&gt;='Braços de IP'!$B$12,AG1163&lt;='Braços de IP'!$D$12),'Braços de IP'!$E$12,IF(AND(AG1163&gt;='Braços de IP'!$B$13,AG1163&lt;='Braços de IP'!$D$13),'Braços de IP'!$E$13,IF(AND(AG1163&gt;='Braços de IP'!$B$14,AG1163&lt;='Braços de IP'!$D$14),'Braços de IP'!$E$14,"ERRO")))))))</f>
        <v>Longo I</v>
      </c>
      <c r="CU1163" s="27" t="s">
        <v>501</v>
      </c>
      <c r="CV1163" s="26">
        <f>IF($CU1163="","",VLOOKUP($CU1163,'Braços de IP'!$E$9:$I$15,2,0))</f>
        <v>1.4</v>
      </c>
      <c r="CW1163" s="29">
        <f>IF($CU1163="","",VLOOKUP($CU1163,'Braços de IP'!$E$9:$I$15,5,0))</f>
        <v>6.5</v>
      </c>
      <c r="CX1163" s="26"/>
      <c r="CY1163" s="26"/>
      <c r="CZ1163" s="26"/>
      <c r="DA1163" s="26"/>
      <c r="DB1163" s="26"/>
      <c r="DC1163" s="26"/>
      <c r="DD1163" s="30">
        <f t="shared" si="1306"/>
        <v>35</v>
      </c>
      <c r="DE1163" s="31">
        <f t="shared" si="1307"/>
        <v>70</v>
      </c>
      <c r="DF1163" s="30">
        <f t="shared" si="1308"/>
        <v>105</v>
      </c>
      <c r="DG1163" s="32">
        <f t="shared" si="1309"/>
        <v>0.5</v>
      </c>
      <c r="DH1163" s="33" t="s">
        <v>143</v>
      </c>
      <c r="DI1163" s="34"/>
      <c r="DJ1163" s="35"/>
      <c r="DK1163" s="16" t="s">
        <v>144</v>
      </c>
      <c r="DL1163" s="16"/>
    </row>
    <row r="1164" spans="1:118" ht="15.75" customHeight="1" x14ac:dyDescent="0.25">
      <c r="B1164" s="16">
        <v>317</v>
      </c>
      <c r="C1164" s="16" t="s">
        <v>661</v>
      </c>
      <c r="D1164" s="16" t="s">
        <v>788</v>
      </c>
      <c r="E1164" s="16">
        <v>-8.0268709999999999</v>
      </c>
      <c r="F1164" s="16">
        <v>-34.887413000000002</v>
      </c>
      <c r="G1164" s="16" t="s">
        <v>157</v>
      </c>
      <c r="H1164" s="16" t="s">
        <v>136</v>
      </c>
      <c r="I1164" s="16" t="s">
        <v>135</v>
      </c>
      <c r="J1164" s="16" t="s">
        <v>137</v>
      </c>
      <c r="K1164" s="16">
        <v>70</v>
      </c>
      <c r="L1164" s="16" t="s">
        <v>138</v>
      </c>
      <c r="M1164" s="16">
        <v>0</v>
      </c>
      <c r="N1164" s="16"/>
      <c r="O1164" s="16">
        <v>1</v>
      </c>
      <c r="P1164" s="16">
        <v>2.5</v>
      </c>
      <c r="Q1164" s="16">
        <v>7</v>
      </c>
      <c r="R1164" s="16"/>
      <c r="S1164" s="16"/>
      <c r="T1164" s="16" t="s">
        <v>136</v>
      </c>
      <c r="U1164" s="16">
        <v>1.5</v>
      </c>
      <c r="V1164" s="16">
        <v>0</v>
      </c>
      <c r="W1164" s="16" t="s">
        <v>136</v>
      </c>
      <c r="X1164" s="16">
        <v>1</v>
      </c>
      <c r="Y1164" s="16">
        <v>0</v>
      </c>
      <c r="Z1164" s="16">
        <v>0</v>
      </c>
      <c r="AA1164" s="16" t="s">
        <v>139</v>
      </c>
      <c r="AB1164" s="16" t="s">
        <v>140</v>
      </c>
      <c r="AC1164" s="16">
        <v>38</v>
      </c>
      <c r="AD1164" s="16">
        <v>6</v>
      </c>
      <c r="AE1164" s="16">
        <v>1</v>
      </c>
      <c r="AF1164" s="16">
        <v>0.2</v>
      </c>
      <c r="AG1164" s="16">
        <v>2.7</v>
      </c>
      <c r="AH1164" s="17">
        <f t="shared" si="1283"/>
        <v>2.5</v>
      </c>
      <c r="AI1164" s="16"/>
      <c r="AJ1164" s="16"/>
      <c r="AK1164" s="16"/>
      <c r="AL1164" s="16"/>
      <c r="AM1164" s="16">
        <v>0</v>
      </c>
      <c r="AN1164" s="16"/>
      <c r="AO1164" s="16">
        <v>0</v>
      </c>
      <c r="AP1164" s="16">
        <v>0</v>
      </c>
      <c r="AQ1164" s="16">
        <v>0</v>
      </c>
      <c r="AR1164" s="17" t="s">
        <v>136</v>
      </c>
      <c r="AS1164" s="19">
        <f t="shared" si="1233"/>
        <v>0</v>
      </c>
      <c r="AT1164" s="19"/>
      <c r="AU1164" s="19">
        <f>VLOOKUP(G1164,ABNT5101!$I$3:$J$9,2)</f>
        <v>7.5</v>
      </c>
      <c r="AV1164" s="19">
        <f>VLOOKUP(G1164,ABNT5101!$I$3:$M$9,5)</f>
        <v>0.18</v>
      </c>
      <c r="AW1164" s="17" t="str">
        <f>_xlfn.XLOOKUP(G1164,ABNT5101!I:I,ABNT5101!L:L)</f>
        <v>-</v>
      </c>
      <c r="AX1164" s="17">
        <f>_xlfn.XLOOKUP(G1164,ABNT5101!$I:$I,ABNT5101!M:M)</f>
        <v>0.18</v>
      </c>
      <c r="AY1164" s="17" t="str">
        <f>_xlfn.XLOOKUP(G1164,ABNT5101!$I:$I,ABNT5101!N:N)</f>
        <v>-</v>
      </c>
      <c r="AZ1164" s="17">
        <f>_xlfn.XLOOKUP(G1164,ABNT5101!$I:$I,ABNT5101!O:O)</f>
        <v>16</v>
      </c>
      <c r="BA1164" s="20" t="str">
        <f t="shared" si="1234"/>
        <v>ATENDE</v>
      </c>
      <c r="BB1164" s="21">
        <f t="shared" ref="BB1164:BC1164" si="1407">BE1164/AU1164-1</f>
        <v>0.33599999999999985</v>
      </c>
      <c r="BC1164" s="21">
        <f t="shared" si="1407"/>
        <v>0.5555555555555558</v>
      </c>
      <c r="BD1164" s="21" t="str">
        <f t="shared" si="1236"/>
        <v>-</v>
      </c>
      <c r="BE1164" s="22">
        <v>10.02</v>
      </c>
      <c r="BF1164" s="22">
        <v>0.28000000000000003</v>
      </c>
      <c r="BG1164" s="22"/>
      <c r="BH1164" s="22"/>
      <c r="BI1164" s="23"/>
      <c r="BJ1164" s="22"/>
      <c r="BK1164" s="20" t="str">
        <f t="shared" si="1237"/>
        <v>ATENDE</v>
      </c>
      <c r="BL1164" s="20" t="str">
        <f t="shared" si="1238"/>
        <v>ATENDE</v>
      </c>
      <c r="BM1164" s="20" t="str">
        <f t="shared" si="1239"/>
        <v>ATENDE</v>
      </c>
      <c r="BN1164" s="20" t="str">
        <f t="shared" si="1240"/>
        <v>ATENDE</v>
      </c>
      <c r="BO1164" s="24" t="str">
        <f t="shared" si="1241"/>
        <v>C5</v>
      </c>
      <c r="BP1164" s="24" t="str">
        <f t="shared" si="1368"/>
        <v>P6</v>
      </c>
      <c r="BQ1164" s="25">
        <f t="shared" si="1381"/>
        <v>1.4933333333333336</v>
      </c>
      <c r="BR1164" s="22">
        <v>7.48</v>
      </c>
      <c r="BS1164" s="22">
        <v>1.1100000000000001</v>
      </c>
      <c r="BT1164" s="24">
        <f>IF(BP1164="-","-",_xlfn.XLOOKUP(BP1164,ABNT5101!$B$4:$B$9,ABNT5101!$C$4:$C$9))</f>
        <v>3</v>
      </c>
      <c r="BU1164" s="24">
        <f>IF(BP1164="-","-",_xlfn.XLOOKUP(BP1164,ABNT5101!$B$4:$B$9,ABNT5101!$D$4:$D$9))</f>
        <v>0.6</v>
      </c>
      <c r="BV1164" s="20" t="str">
        <f t="shared" si="1242"/>
        <v>ATENDE</v>
      </c>
      <c r="BW1164" s="20" t="str">
        <f t="shared" si="1382"/>
        <v>ATENDE</v>
      </c>
      <c r="BX1164" s="20" t="str">
        <f t="shared" si="1243"/>
        <v>ATENDE</v>
      </c>
      <c r="BY1164" s="24" t="str">
        <f t="shared" si="1364"/>
        <v>P6</v>
      </c>
      <c r="BZ1164" s="25">
        <f t="shared" si="1244"/>
        <v>0.31666666666666665</v>
      </c>
      <c r="CA1164" s="24">
        <v>3.95</v>
      </c>
      <c r="CB1164" s="24">
        <v>1.67</v>
      </c>
      <c r="CC1164" s="20">
        <f>IF(BY1164="-","-",_xlfn.XLOOKUP(BY1164,ABNT5101!$B$4:$B$9,ABNT5101!$C$4:$C$9))</f>
        <v>3</v>
      </c>
      <c r="CD1164" s="24">
        <f>IF(BY1164="-","-",_xlfn.XLOOKUP(BY1164,ABNT5101!$B$4:$B$9,ABNT5101!$D$4:$D$9))</f>
        <v>0.6</v>
      </c>
      <c r="CE1164" s="20" t="str">
        <f t="shared" si="1245"/>
        <v>ATENDE</v>
      </c>
      <c r="CF1164" s="20" t="str">
        <f t="shared" si="1246"/>
        <v>ATENDE</v>
      </c>
      <c r="CG1164" s="20" t="str">
        <f t="shared" si="1359"/>
        <v>ATENDE</v>
      </c>
      <c r="CH1164" s="26" t="str">
        <f>_xlfn.XLOOKUP(CI1164,'Banco de dados'!$B:$B,'Banco de dados'!$D:$D)</f>
        <v>SX LIGHTING</v>
      </c>
      <c r="CI1164" s="27" t="str">
        <f>'Banco de dados'!B55</f>
        <v>SX-INEVO040HF</v>
      </c>
      <c r="CJ1164" s="26" t="str">
        <f>_xlfn.XLOOKUP(CI1164,'Banco de dados'!$B:$B,'Banco de dados'!$E:$E)</f>
        <v>SXINEVO040K50L12CZF7PHF</v>
      </c>
      <c r="CK1164" s="26"/>
      <c r="CL1164" s="26" t="e">
        <f>IF(CK1164="-","-",_xlfn.XLOOKUP(CK1164,'Banco de dados'!$B:$B,'Banco de dados'!$E:$E))</f>
        <v>#N/A</v>
      </c>
      <c r="CM1164" s="28">
        <f t="shared" si="1305"/>
        <v>1</v>
      </c>
      <c r="CN1164" s="26">
        <f>_xlfn.XLOOKUP(CI1164,'Banco de dados'!$B:$B,'Banco de dados'!$H:$H)</f>
        <v>39</v>
      </c>
      <c r="CO1164" s="26" t="e">
        <f t="array" aca="1" ref="CO1164" ca="1">_xludf.XLOOKUP(CK1164,'Banco de dados'!$B:$B,'Banco de dados'!$H:$H)</f>
        <v>#NAME?</v>
      </c>
      <c r="CP1164" s="51" t="e">
        <f t="array" aca="1" ref="CP1164" ca="1">_xludf.XLOOKUP(CI1164,'Banco de dados'!$B:$B,'Banco de dados'!$F:$F)</f>
        <v>#NAME?</v>
      </c>
      <c r="CQ1164" s="26" t="e">
        <f t="array" aca="1" ref="CQ1164" ca="1">_xludf.XLOOKUP(CK1164,'Banco de dados'!$B:$B,'Banco de dados'!$F:$F)</f>
        <v>#NAME?</v>
      </c>
      <c r="CR1164" s="27">
        <v>0</v>
      </c>
      <c r="CS1164" s="27"/>
      <c r="CT1164" s="26" t="str">
        <f>IF(AG1164=0.5,"Suporte",IF(AND(AG1164&gt;='Braços de IP'!$B$9,AG1164&lt;='Braços de IP'!$D$9),'Braços de IP'!$E$9,IF(AND(AG1164&gt;='Braços de IP'!$B$10,AG1164&lt;='Braços de IP'!$D$10),'Braços de IP'!$E$10,IF(AND(AG1164&gt;='Braços de IP'!$B$11,AG1164&lt;='Braços de IP'!$D$11),'Braços de IP'!$E$11,IF(AND(AG1164&gt;='Braços de IP'!$B$12,AG1164&lt;='Braços de IP'!$D$12),'Braços de IP'!$E$12,IF(AND(AG1164&gt;='Braços de IP'!$B$13,AG1164&lt;='Braços de IP'!$D$13),'Braços de IP'!$E$13,IF(AND(AG1164&gt;='Braços de IP'!$B$14,AG1164&lt;='Braços de IP'!$D$14),'Braços de IP'!$E$14,"ERRO")))))))</f>
        <v>Longo I</v>
      </c>
      <c r="CU1164" s="27" t="s">
        <v>501</v>
      </c>
      <c r="CV1164" s="26">
        <f>IF($CU1164="","",VLOOKUP($CU1164,'Braços de IP'!$E$9:$I$15,2,0))</f>
        <v>1.4</v>
      </c>
      <c r="CW1164" s="29">
        <f>IF($CU1164="","",VLOOKUP($CU1164,'Braços de IP'!$E$9:$I$15,5,0))</f>
        <v>6.5</v>
      </c>
      <c r="CX1164" s="26"/>
      <c r="CY1164" s="26"/>
      <c r="CZ1164" s="26"/>
      <c r="DA1164" s="26"/>
      <c r="DB1164" s="26"/>
      <c r="DC1164" s="26"/>
      <c r="DD1164" s="30">
        <f t="shared" si="1306"/>
        <v>39</v>
      </c>
      <c r="DE1164" s="31">
        <f t="shared" si="1307"/>
        <v>70</v>
      </c>
      <c r="DF1164" s="30">
        <f t="shared" si="1308"/>
        <v>109</v>
      </c>
      <c r="DG1164" s="32">
        <f t="shared" si="1309"/>
        <v>0.44285714285714284</v>
      </c>
      <c r="DH1164" s="33" t="s">
        <v>143</v>
      </c>
      <c r="DI1164" s="34"/>
      <c r="DJ1164" s="35"/>
      <c r="DK1164" s="16" t="s">
        <v>144</v>
      </c>
      <c r="DL1164" s="16"/>
    </row>
    <row r="1165" spans="1:118" ht="15.75" customHeight="1" x14ac:dyDescent="0.25">
      <c r="B1165" s="16">
        <v>317</v>
      </c>
      <c r="C1165" s="16" t="s">
        <v>661</v>
      </c>
      <c r="D1165" s="16" t="s">
        <v>788</v>
      </c>
      <c r="E1165" s="16">
        <v>-8.0268709999999999</v>
      </c>
      <c r="F1165" s="16">
        <v>-34.887413000000002</v>
      </c>
      <c r="G1165" s="16" t="s">
        <v>157</v>
      </c>
      <c r="H1165" s="16" t="s">
        <v>136</v>
      </c>
      <c r="I1165" s="16" t="s">
        <v>135</v>
      </c>
      <c r="J1165" s="16" t="s">
        <v>137</v>
      </c>
      <c r="K1165" s="16">
        <v>70</v>
      </c>
      <c r="L1165" s="16" t="s">
        <v>138</v>
      </c>
      <c r="M1165" s="16">
        <v>0</v>
      </c>
      <c r="N1165" s="16"/>
      <c r="O1165" s="16">
        <v>1</v>
      </c>
      <c r="P1165" s="16">
        <v>2.5</v>
      </c>
      <c r="Q1165" s="16">
        <v>7</v>
      </c>
      <c r="R1165" s="16"/>
      <c r="S1165" s="16"/>
      <c r="T1165" s="16" t="s">
        <v>136</v>
      </c>
      <c r="U1165" s="16">
        <v>1.5</v>
      </c>
      <c r="V1165" s="16">
        <v>0</v>
      </c>
      <c r="W1165" s="16" t="s">
        <v>136</v>
      </c>
      <c r="X1165" s="16">
        <v>1</v>
      </c>
      <c r="Y1165" s="16">
        <v>0</v>
      </c>
      <c r="Z1165" s="16">
        <v>0</v>
      </c>
      <c r="AA1165" s="16" t="s">
        <v>139</v>
      </c>
      <c r="AB1165" s="16" t="s">
        <v>140</v>
      </c>
      <c r="AC1165" s="16">
        <v>38</v>
      </c>
      <c r="AD1165" s="16">
        <v>6</v>
      </c>
      <c r="AE1165" s="16">
        <v>1</v>
      </c>
      <c r="AF1165" s="16">
        <v>0.2</v>
      </c>
      <c r="AG1165" s="16">
        <v>2.7</v>
      </c>
      <c r="AH1165" s="17">
        <f t="shared" si="1283"/>
        <v>2.5</v>
      </c>
      <c r="AI1165" s="16"/>
      <c r="AJ1165" s="16"/>
      <c r="AK1165" s="16"/>
      <c r="AL1165" s="16"/>
      <c r="AM1165" s="16">
        <v>0</v>
      </c>
      <c r="AN1165" s="16"/>
      <c r="AO1165" s="16">
        <v>0</v>
      </c>
      <c r="AP1165" s="16">
        <v>0</v>
      </c>
      <c r="AQ1165" s="16">
        <v>0</v>
      </c>
      <c r="AR1165" s="17" t="s">
        <v>136</v>
      </c>
      <c r="AS1165" s="19">
        <f t="shared" si="1233"/>
        <v>0</v>
      </c>
      <c r="AT1165" s="19"/>
      <c r="AU1165" s="19">
        <f>VLOOKUP(G1165,ABNT5101!$I$3:$J$9,2)</f>
        <v>7.5</v>
      </c>
      <c r="AV1165" s="19">
        <f>VLOOKUP(G1165,ABNT5101!$I$3:$M$9,5)</f>
        <v>0.18</v>
      </c>
      <c r="AW1165" s="17" t="str">
        <f>_xlfn.XLOOKUP(G1165,ABNT5101!I:I,ABNT5101!L:L)</f>
        <v>-</v>
      </c>
      <c r="AX1165" s="17">
        <f>_xlfn.XLOOKUP(G1165,ABNT5101!$I:$I,ABNT5101!M:M)</f>
        <v>0.18</v>
      </c>
      <c r="AY1165" s="17" t="str">
        <f>_xlfn.XLOOKUP(G1165,ABNT5101!$I:$I,ABNT5101!N:N)</f>
        <v>-</v>
      </c>
      <c r="AZ1165" s="17">
        <f>_xlfn.XLOOKUP(G1165,ABNT5101!$I:$I,ABNT5101!O:O)</f>
        <v>16</v>
      </c>
      <c r="BA1165" s="20" t="str">
        <f t="shared" si="1234"/>
        <v>ATENDE</v>
      </c>
      <c r="BB1165" s="21">
        <f t="shared" ref="BB1165:BC1165" si="1408">BE1165/AU1165-1</f>
        <v>0.12000000000000011</v>
      </c>
      <c r="BC1165" s="21">
        <f t="shared" si="1408"/>
        <v>0.33333333333333326</v>
      </c>
      <c r="BD1165" s="21" t="str">
        <f t="shared" si="1236"/>
        <v>-</v>
      </c>
      <c r="BE1165" s="22">
        <v>8.4</v>
      </c>
      <c r="BF1165" s="22">
        <v>0.24</v>
      </c>
      <c r="BG1165" s="22"/>
      <c r="BH1165" s="22"/>
      <c r="BI1165" s="23"/>
      <c r="BJ1165" s="22"/>
      <c r="BK1165" s="20" t="str">
        <f t="shared" si="1237"/>
        <v>ATENDE</v>
      </c>
      <c r="BL1165" s="20" t="str">
        <f t="shared" si="1238"/>
        <v>ATENDE</v>
      </c>
      <c r="BM1165" s="20" t="str">
        <f t="shared" si="1239"/>
        <v>ATENDE</v>
      </c>
      <c r="BN1165" s="20" t="str">
        <f t="shared" si="1240"/>
        <v>ATENDE</v>
      </c>
      <c r="BO1165" s="24" t="str">
        <f t="shared" si="1241"/>
        <v>C5</v>
      </c>
      <c r="BP1165" s="24" t="str">
        <f t="shared" si="1368"/>
        <v>P6</v>
      </c>
      <c r="BQ1165" s="25">
        <f t="shared" si="1381"/>
        <v>0.98333333333333339</v>
      </c>
      <c r="BR1165" s="22">
        <v>5.95</v>
      </c>
      <c r="BS1165" s="22">
        <v>1.24</v>
      </c>
      <c r="BT1165" s="24">
        <f>IF(BP1165="-","-",_xlfn.XLOOKUP(BP1165,ABNT5101!$B$4:$B$9,ABNT5101!$C$4:$C$9))</f>
        <v>3</v>
      </c>
      <c r="BU1165" s="24">
        <f>IF(BP1165="-","-",_xlfn.XLOOKUP(BP1165,ABNT5101!$B$4:$B$9,ABNT5101!$D$4:$D$9))</f>
        <v>0.6</v>
      </c>
      <c r="BV1165" s="20" t="str">
        <f t="shared" si="1242"/>
        <v>ATENDE</v>
      </c>
      <c r="BW1165" s="20" t="str">
        <f t="shared" si="1382"/>
        <v>ATENDE</v>
      </c>
      <c r="BX1165" s="20" t="str">
        <f t="shared" si="1243"/>
        <v>ATENDE</v>
      </c>
      <c r="BY1165" s="24" t="str">
        <f t="shared" si="1364"/>
        <v>P6</v>
      </c>
      <c r="BZ1165" s="25">
        <f t="shared" si="1244"/>
        <v>-3.3333333333332993E-3</v>
      </c>
      <c r="CA1165" s="24">
        <v>2.99</v>
      </c>
      <c r="CB1165" s="24">
        <v>1.33</v>
      </c>
      <c r="CC1165" s="20">
        <f>IF(BY1165="-","-",_xlfn.XLOOKUP(BY1165,ABNT5101!$B$4:$B$9,ABNT5101!$C$4:$C$9))</f>
        <v>3</v>
      </c>
      <c r="CD1165" s="24">
        <f>IF(BY1165="-","-",_xlfn.XLOOKUP(BY1165,ABNT5101!$B$4:$B$9,ABNT5101!$D$4:$D$9))</f>
        <v>0.6</v>
      </c>
      <c r="CE1165" s="20" t="str">
        <f t="shared" si="1245"/>
        <v>ATENDE</v>
      </c>
      <c r="CF1165" s="20" t="str">
        <f t="shared" si="1246"/>
        <v>ATENDIMENTO LIMIAR</v>
      </c>
      <c r="CG1165" s="20" t="str">
        <f t="shared" si="1359"/>
        <v>ATENDE</v>
      </c>
      <c r="CH1165" s="26" t="str">
        <f>_xlfn.XLOOKUP(CI1165,'Banco de dados'!$B:$B,'Banco de dados'!$D:$D)</f>
        <v>TECNOWATT</v>
      </c>
      <c r="CI1165" s="27" t="str">
        <f>'Banco de dados'!B65</f>
        <v xml:space="preserve">SIGSAGPTLRRSSNDL_30W_38IBBRS
</v>
      </c>
      <c r="CJ1165" s="26" t="str">
        <f>_xlfn.XLOOKUP(CI1165,'Banco de dados'!$B:$B,'Banco de dados'!$E:$E)</f>
        <v>SIGSAGPTLRRSSNDL_30W_38IBBRS
1-10C1MUN6.5</v>
      </c>
      <c r="CK1165" s="26"/>
      <c r="CL1165" s="26" t="e">
        <f>IF(CK1165="-","-",_xlfn.XLOOKUP(CK1165,'Banco de dados'!$B:$B,'Banco de dados'!$E:$E))</f>
        <v>#N/A</v>
      </c>
      <c r="CM1165" s="28">
        <f t="shared" si="1305"/>
        <v>1</v>
      </c>
      <c r="CN1165" s="26">
        <f>_xlfn.XLOOKUP(CI1165,'Banco de dados'!$B:$B,'Banco de dados'!$H:$H)</f>
        <v>30</v>
      </c>
      <c r="CO1165" s="26" t="e">
        <f t="array" aca="1" ref="CO1165" ca="1">_xludf.XLOOKUP(CK1165,'Banco de dados'!$B:$B,'Banco de dados'!$H:$H)</f>
        <v>#NAME?</v>
      </c>
      <c r="CP1165" s="51" t="e">
        <f t="array" aca="1" ref="CP1165" ca="1">_xludf.XLOOKUP(CI1165,'Banco de dados'!$B:$B,'Banco de dados'!$F:$F)</f>
        <v>#NAME?</v>
      </c>
      <c r="CQ1165" s="26" t="e">
        <f t="array" aca="1" ref="CQ1165" ca="1">_xludf.XLOOKUP(CK1165,'Banco de dados'!$B:$B,'Banco de dados'!$F:$F)</f>
        <v>#NAME?</v>
      </c>
      <c r="CR1165" s="27">
        <v>0</v>
      </c>
      <c r="CS1165" s="27"/>
      <c r="CT1165" s="26" t="str">
        <f>IF(AG1165=0.5,"Suporte",IF(AND(AG1165&gt;='Braços de IP'!$B$9,AG1165&lt;='Braços de IP'!$D$9),'Braços de IP'!$E$9,IF(AND(AG1165&gt;='Braços de IP'!$B$10,AG1165&lt;='Braços de IP'!$D$10),'Braços de IP'!$E$10,IF(AND(AG1165&gt;='Braços de IP'!$B$11,AG1165&lt;='Braços de IP'!$D$11),'Braços de IP'!$E$11,IF(AND(AG1165&gt;='Braços de IP'!$B$12,AG1165&lt;='Braços de IP'!$D$12),'Braços de IP'!$E$12,IF(AND(AG1165&gt;='Braços de IP'!$B$13,AG1165&lt;='Braços de IP'!$D$13),'Braços de IP'!$E$13,IF(AND(AG1165&gt;='Braços de IP'!$B$14,AG1165&lt;='Braços de IP'!$D$14),'Braços de IP'!$E$14,"ERRO")))))))</f>
        <v>Longo I</v>
      </c>
      <c r="CU1165" s="27" t="s">
        <v>501</v>
      </c>
      <c r="CV1165" s="26">
        <f>IF($CU1165="","",VLOOKUP($CU1165,'Braços de IP'!$E$9:$I$15,2,0))</f>
        <v>1.4</v>
      </c>
      <c r="CW1165" s="29">
        <f>IF($CU1165="","",VLOOKUP($CU1165,'Braços de IP'!$E$9:$I$15,5,0))</f>
        <v>6.5</v>
      </c>
      <c r="CX1165" s="26"/>
      <c r="CY1165" s="26"/>
      <c r="CZ1165" s="26"/>
      <c r="DA1165" s="26"/>
      <c r="DB1165" s="26"/>
      <c r="DC1165" s="26"/>
      <c r="DD1165" s="30">
        <f t="shared" si="1306"/>
        <v>30</v>
      </c>
      <c r="DE1165" s="31">
        <f t="shared" si="1307"/>
        <v>70</v>
      </c>
      <c r="DF1165" s="30">
        <f t="shared" si="1308"/>
        <v>100</v>
      </c>
      <c r="DG1165" s="32">
        <f t="shared" si="1309"/>
        <v>0.5714285714285714</v>
      </c>
      <c r="DH1165" s="33" t="s">
        <v>143</v>
      </c>
      <c r="DI1165" s="34"/>
      <c r="DJ1165" s="35"/>
      <c r="DK1165" s="16" t="s">
        <v>144</v>
      </c>
      <c r="DL1165" s="16"/>
    </row>
    <row r="1166" spans="1:118" ht="15.75" customHeight="1" x14ac:dyDescent="0.25">
      <c r="B1166" s="16">
        <v>318</v>
      </c>
      <c r="C1166" s="16" t="s">
        <v>146</v>
      </c>
      <c r="D1166" s="16" t="s">
        <v>789</v>
      </c>
      <c r="E1166" s="16">
        <v>-8.0226459999999999</v>
      </c>
      <c r="F1166" s="16">
        <v>-34.882769000000003</v>
      </c>
      <c r="G1166" s="16" t="s">
        <v>153</v>
      </c>
      <c r="H1166" s="16" t="s">
        <v>136</v>
      </c>
      <c r="I1166" s="16" t="s">
        <v>149</v>
      </c>
      <c r="J1166" s="16" t="s">
        <v>137</v>
      </c>
      <c r="K1166" s="16">
        <v>150</v>
      </c>
      <c r="L1166" s="16" t="s">
        <v>138</v>
      </c>
      <c r="M1166" s="16">
        <v>0</v>
      </c>
      <c r="N1166" s="16"/>
      <c r="O1166" s="16">
        <v>1</v>
      </c>
      <c r="P1166" s="16">
        <v>2.5</v>
      </c>
      <c r="Q1166" s="16">
        <v>9</v>
      </c>
      <c r="R1166" s="16"/>
      <c r="S1166" s="16"/>
      <c r="T1166" s="16" t="s">
        <v>136</v>
      </c>
      <c r="U1166" s="16">
        <v>2.5</v>
      </c>
      <c r="V1166" s="16">
        <v>0</v>
      </c>
      <c r="W1166" s="16" t="s">
        <v>136</v>
      </c>
      <c r="X1166" s="16" t="s">
        <v>136</v>
      </c>
      <c r="Y1166" s="16">
        <v>0</v>
      </c>
      <c r="Z1166" s="16">
        <v>0</v>
      </c>
      <c r="AA1166" s="16" t="s">
        <v>150</v>
      </c>
      <c r="AB1166" s="16" t="s">
        <v>140</v>
      </c>
      <c r="AC1166" s="16">
        <v>16.86</v>
      </c>
      <c r="AD1166" s="16">
        <v>7.9</v>
      </c>
      <c r="AE1166" s="16">
        <v>1</v>
      </c>
      <c r="AF1166" s="16">
        <v>0.3</v>
      </c>
      <c r="AG1166" s="16">
        <v>3</v>
      </c>
      <c r="AH1166" s="17">
        <f t="shared" si="1283"/>
        <v>2.7</v>
      </c>
      <c r="AI1166" s="16"/>
      <c r="AJ1166" s="16"/>
      <c r="AK1166" s="16"/>
      <c r="AL1166" s="16"/>
      <c r="AM1166" s="16">
        <v>0</v>
      </c>
      <c r="AN1166" s="16"/>
      <c r="AO1166" s="16">
        <v>0</v>
      </c>
      <c r="AP1166" s="16">
        <v>0</v>
      </c>
      <c r="AQ1166" s="16">
        <v>0</v>
      </c>
      <c r="AR1166" s="17" t="s">
        <v>136</v>
      </c>
      <c r="AS1166" s="19">
        <f t="shared" si="1233"/>
        <v>0</v>
      </c>
      <c r="AT1166" s="19"/>
      <c r="AU1166" s="19">
        <f>VLOOKUP(G1166,ABNT5101!$I$3:$J$9,2)</f>
        <v>15</v>
      </c>
      <c r="AV1166" s="19">
        <f>VLOOKUP(G1166,ABNT5101!$I$3:$M$9,5)</f>
        <v>0.18</v>
      </c>
      <c r="AW1166" s="17" t="str">
        <f>_xlfn.XLOOKUP(G1166,ABNT5101!I:I,ABNT5101!L:L)</f>
        <v>-</v>
      </c>
      <c r="AX1166" s="17">
        <f>_xlfn.XLOOKUP(G1166,ABNT5101!$I:$I,ABNT5101!M:M)</f>
        <v>0.18</v>
      </c>
      <c r="AY1166" s="17" t="str">
        <f>_xlfn.XLOOKUP(G1166,ABNT5101!$I:$I,ABNT5101!N:N)</f>
        <v>-</v>
      </c>
      <c r="AZ1166" s="17">
        <f>_xlfn.XLOOKUP(G1166,ABNT5101!$I:$I,ABNT5101!O:O)</f>
        <v>15</v>
      </c>
      <c r="BA1166" s="20" t="str">
        <f t="shared" si="1234"/>
        <v>ATENDE</v>
      </c>
      <c r="BB1166" s="21">
        <f t="shared" ref="BB1166:BC1166" si="1409">BE1166/AU1166-1</f>
        <v>2.0000000000000018E-2</v>
      </c>
      <c r="BC1166" s="21">
        <f t="shared" si="1409"/>
        <v>3.3888888888888893</v>
      </c>
      <c r="BD1166" s="21" t="str">
        <f t="shared" si="1236"/>
        <v>-</v>
      </c>
      <c r="BE1166" s="22">
        <v>15.3</v>
      </c>
      <c r="BF1166" s="22">
        <v>0.79</v>
      </c>
      <c r="BG1166" s="22"/>
      <c r="BH1166" s="22"/>
      <c r="BI1166" s="23"/>
      <c r="BJ1166" s="22"/>
      <c r="BK1166" s="20" t="str">
        <f t="shared" si="1237"/>
        <v>ATENDE</v>
      </c>
      <c r="BL1166" s="20" t="str">
        <f t="shared" si="1238"/>
        <v>ATENDE</v>
      </c>
      <c r="BM1166" s="20" t="str">
        <f t="shared" si="1239"/>
        <v>ATENDE</v>
      </c>
      <c r="BN1166" s="20" t="str">
        <f t="shared" si="1240"/>
        <v>ATENDE</v>
      </c>
      <c r="BO1166" s="24" t="str">
        <f t="shared" si="1241"/>
        <v>C3</v>
      </c>
      <c r="BP1166" s="24" t="str">
        <f t="shared" si="1368"/>
        <v>P5</v>
      </c>
      <c r="BQ1166" s="25">
        <f t="shared" si="1381"/>
        <v>0.99400000000000022</v>
      </c>
      <c r="BR1166" s="22">
        <v>9.9700000000000006</v>
      </c>
      <c r="BS1166" s="22">
        <v>7.98</v>
      </c>
      <c r="BT1166" s="24">
        <f>IF(BP1166="-","-",_xlfn.XLOOKUP(BP1166,ABNT5101!$B$4:$B$9,ABNT5101!$C$4:$C$9))</f>
        <v>5</v>
      </c>
      <c r="BU1166" s="24">
        <f>IF(BP1166="-","-",_xlfn.XLOOKUP(BP1166,ABNT5101!$B$4:$B$9,ABNT5101!$D$4:$D$9))</f>
        <v>1</v>
      </c>
      <c r="BV1166" s="20" t="str">
        <f t="shared" si="1242"/>
        <v>ATENDE</v>
      </c>
      <c r="BW1166" s="20" t="str">
        <f t="shared" si="1382"/>
        <v>ATENDE</v>
      </c>
      <c r="BX1166" s="20" t="str">
        <f t="shared" si="1243"/>
        <v>ATENDE</v>
      </c>
      <c r="BY1166" s="24" t="str">
        <f t="shared" si="1364"/>
        <v>P5</v>
      </c>
      <c r="BZ1166" s="25">
        <f t="shared" si="1244"/>
        <v>0.99400000000000022</v>
      </c>
      <c r="CA1166" s="24">
        <v>9.9700000000000006</v>
      </c>
      <c r="CB1166" s="24">
        <v>7.98</v>
      </c>
      <c r="CC1166" s="20">
        <f>IF(BY1166="-","-",_xlfn.XLOOKUP(BY1166,ABNT5101!$B$4:$B$9,ABNT5101!$C$4:$C$9))</f>
        <v>5</v>
      </c>
      <c r="CD1166" s="24">
        <f>IF(BY1166="-","-",_xlfn.XLOOKUP(BY1166,ABNT5101!$B$4:$B$9,ABNT5101!$D$4:$D$9))</f>
        <v>1</v>
      </c>
      <c r="CE1166" s="20" t="str">
        <f t="shared" si="1245"/>
        <v>ATENDE</v>
      </c>
      <c r="CF1166" s="20" t="str">
        <f t="shared" si="1246"/>
        <v>ATENDE</v>
      </c>
      <c r="CG1166" s="20" t="str">
        <f t="shared" si="1359"/>
        <v>ATENDE</v>
      </c>
      <c r="CH1166" s="26" t="str">
        <f>_xlfn.XLOOKUP(CI1166,'Banco de dados'!$B:$B,'Banco de dados'!$D:$D)</f>
        <v>LEDSTAR</v>
      </c>
      <c r="CI1166" s="47" t="str">
        <f>'Banco de dados'!B4</f>
        <v xml:space="preserve"> SL VT 9.1 17W</v>
      </c>
      <c r="CJ1166" s="26" t="str">
        <f>_xlfn.XLOOKUP(CI1166,'Banco de dados'!$B:$B,'Banco de dados'!$E:$E)</f>
        <v>LUM LED SL VT 9.1 17W</v>
      </c>
      <c r="CK1166" s="26"/>
      <c r="CL1166" s="26" t="e">
        <f>IF(CK1166="-","-",_xlfn.XLOOKUP(CK1166,'Banco de dados'!$B:$B,'Banco de dados'!$E:$E))</f>
        <v>#N/A</v>
      </c>
      <c r="CM1166" s="28">
        <f t="shared" si="1305"/>
        <v>1</v>
      </c>
      <c r="CN1166" s="26">
        <f>_xlfn.XLOOKUP(CI1166,'Banco de dados'!$B:$B,'Banco de dados'!$H:$H)</f>
        <v>17</v>
      </c>
      <c r="CO1166" s="26" t="e">
        <f t="array" aca="1" ref="CO1166" ca="1">_xludf.XLOOKUP(CK1166,'Banco de dados'!$B:$B,'Banco de dados'!$H:$H)</f>
        <v>#NAME?</v>
      </c>
      <c r="CP1166" s="51" t="e">
        <f t="array" aca="1" ref="CP1166" ca="1">_xludf.XLOOKUP(CI1166,'Banco de dados'!$B:$B,'Banco de dados'!$F:$F)</f>
        <v>#NAME?</v>
      </c>
      <c r="CQ1166" s="26" t="e">
        <f t="array" aca="1" ref="CQ1166" ca="1">_xludf.XLOOKUP(CK1166,'Banco de dados'!$B:$B,'Banco de dados'!$F:$F)</f>
        <v>#NAME?</v>
      </c>
      <c r="CR1166" s="27">
        <v>0</v>
      </c>
      <c r="CS1166" s="27"/>
      <c r="CT1166" s="26" t="str">
        <f>IF(AG1166=0.5,"Suporte",IF(AND(AG1166&gt;='Braços de IP'!$B$9,AG1166&lt;='Braços de IP'!$D$9),'Braços de IP'!$E$9,IF(AND(AG1166&gt;='Braços de IP'!$B$10,AG1166&lt;='Braços de IP'!$D$10),'Braços de IP'!$E$10,IF(AND(AG1166&gt;='Braços de IP'!$B$11,AG1166&lt;='Braços de IP'!$D$11),'Braços de IP'!$E$11,IF(AND(AG1166&gt;='Braços de IP'!$B$12,AG1166&lt;='Braços de IP'!$D$12),'Braços de IP'!$E$12,IF(AND(AG1166&gt;='Braços de IP'!$B$13,AG1166&lt;='Braços de IP'!$D$13),'Braços de IP'!$E$13,IF(AND(AG1166&gt;='Braços de IP'!$B$14,AG1166&lt;='Braços de IP'!$D$14),'Braços de IP'!$E$14,"ERRO")))))))</f>
        <v>Longo I</v>
      </c>
      <c r="CU1166" s="27"/>
      <c r="CV1166" s="26" t="str">
        <f>IF($CU1166="","",VLOOKUP($CU1166,'Braços de IP'!$E$9:$I$15,2,0))</f>
        <v/>
      </c>
      <c r="CW1166" s="29" t="str">
        <f>IF($CU1166="","",VLOOKUP($CU1166,'Braços de IP'!$E$9:$I$15,5,0))</f>
        <v/>
      </c>
      <c r="CX1166" s="26"/>
      <c r="CY1166" s="26"/>
      <c r="CZ1166" s="26"/>
      <c r="DA1166" s="26"/>
      <c r="DB1166" s="26"/>
      <c r="DC1166" s="26"/>
      <c r="DD1166" s="30">
        <f t="shared" si="1306"/>
        <v>17</v>
      </c>
      <c r="DE1166" s="31">
        <f t="shared" si="1307"/>
        <v>150</v>
      </c>
      <c r="DF1166" s="30">
        <f t="shared" si="1308"/>
        <v>167</v>
      </c>
      <c r="DG1166" s="32">
        <f t="shared" si="1309"/>
        <v>0.88666666666666671</v>
      </c>
      <c r="DH1166" s="33" t="s">
        <v>143</v>
      </c>
      <c r="DI1166" s="34"/>
      <c r="DJ1166" s="35"/>
      <c r="DK1166" s="16" t="s">
        <v>144</v>
      </c>
      <c r="DL1166" s="16"/>
    </row>
    <row r="1167" spans="1:118" ht="15.75" customHeight="1" x14ac:dyDescent="0.25">
      <c r="B1167" s="16">
        <v>318</v>
      </c>
      <c r="C1167" s="16" t="s">
        <v>146</v>
      </c>
      <c r="D1167" s="16" t="s">
        <v>789</v>
      </c>
      <c r="E1167" s="16">
        <v>-8.0226459999999999</v>
      </c>
      <c r="F1167" s="16">
        <v>-34.882769000000003</v>
      </c>
      <c r="G1167" s="16" t="s">
        <v>153</v>
      </c>
      <c r="H1167" s="16" t="s">
        <v>136</v>
      </c>
      <c r="I1167" s="16" t="s">
        <v>149</v>
      </c>
      <c r="J1167" s="16" t="s">
        <v>137</v>
      </c>
      <c r="K1167" s="16">
        <v>150</v>
      </c>
      <c r="L1167" s="16" t="s">
        <v>138</v>
      </c>
      <c r="M1167" s="16">
        <v>0</v>
      </c>
      <c r="N1167" s="16"/>
      <c r="O1167" s="16">
        <v>1</v>
      </c>
      <c r="P1167" s="16">
        <v>2.5</v>
      </c>
      <c r="Q1167" s="16">
        <v>9</v>
      </c>
      <c r="R1167" s="16"/>
      <c r="S1167" s="16"/>
      <c r="T1167" s="16" t="s">
        <v>136</v>
      </c>
      <c r="U1167" s="16">
        <v>2.5</v>
      </c>
      <c r="V1167" s="16">
        <v>0</v>
      </c>
      <c r="W1167" s="16" t="s">
        <v>136</v>
      </c>
      <c r="X1167" s="16" t="s">
        <v>136</v>
      </c>
      <c r="Y1167" s="16">
        <v>0</v>
      </c>
      <c r="Z1167" s="16">
        <v>0</v>
      </c>
      <c r="AA1167" s="16" t="s">
        <v>150</v>
      </c>
      <c r="AB1167" s="16" t="s">
        <v>140</v>
      </c>
      <c r="AC1167" s="16">
        <v>16.86</v>
      </c>
      <c r="AD1167" s="16">
        <v>7.9</v>
      </c>
      <c r="AE1167" s="16">
        <v>1</v>
      </c>
      <c r="AF1167" s="16">
        <v>0.3</v>
      </c>
      <c r="AG1167" s="16">
        <v>3</v>
      </c>
      <c r="AH1167" s="17">
        <f t="shared" si="1283"/>
        <v>2.7</v>
      </c>
      <c r="AI1167" s="16"/>
      <c r="AJ1167" s="16"/>
      <c r="AK1167" s="16"/>
      <c r="AL1167" s="16"/>
      <c r="AM1167" s="16">
        <v>0</v>
      </c>
      <c r="AN1167" s="16"/>
      <c r="AO1167" s="16">
        <v>0</v>
      </c>
      <c r="AP1167" s="16">
        <v>0</v>
      </c>
      <c r="AQ1167" s="16">
        <v>0</v>
      </c>
      <c r="AR1167" s="17" t="s">
        <v>136</v>
      </c>
      <c r="AS1167" s="19">
        <f t="shared" si="1233"/>
        <v>0</v>
      </c>
      <c r="AT1167" s="19"/>
      <c r="AU1167" s="19">
        <f>VLOOKUP(G1167,ABNT5101!$I$3:$J$9,2)</f>
        <v>15</v>
      </c>
      <c r="AV1167" s="19">
        <f>VLOOKUP(G1167,ABNT5101!$I$3:$M$9,5)</f>
        <v>0.18</v>
      </c>
      <c r="AW1167" s="17" t="str">
        <f>_xlfn.XLOOKUP(G1167,ABNT5101!I:I,ABNT5101!L:L)</f>
        <v>-</v>
      </c>
      <c r="AX1167" s="17">
        <f>_xlfn.XLOOKUP(G1167,ABNT5101!$I:$I,ABNT5101!M:M)</f>
        <v>0.18</v>
      </c>
      <c r="AY1167" s="17" t="str">
        <f>_xlfn.XLOOKUP(G1167,ABNT5101!$I:$I,ABNT5101!N:N)</f>
        <v>-</v>
      </c>
      <c r="AZ1167" s="17">
        <f>_xlfn.XLOOKUP(G1167,ABNT5101!$I:$I,ABNT5101!O:O)</f>
        <v>15</v>
      </c>
      <c r="BA1167" s="20" t="str">
        <f t="shared" si="1234"/>
        <v>ATENDE</v>
      </c>
      <c r="BB1167" s="21">
        <f t="shared" ref="BB1167:BC1167" si="1410">BE1167/AU1167-1</f>
        <v>0.41266666666666674</v>
      </c>
      <c r="BC1167" s="21">
        <f t="shared" si="1410"/>
        <v>3.5000000000000009</v>
      </c>
      <c r="BD1167" s="21" t="str">
        <f t="shared" si="1236"/>
        <v>-</v>
      </c>
      <c r="BE1167" s="22">
        <v>21.19</v>
      </c>
      <c r="BF1167" s="22">
        <v>0.81</v>
      </c>
      <c r="BG1167" s="22"/>
      <c r="BH1167" s="22"/>
      <c r="BI1167" s="23"/>
      <c r="BJ1167" s="22"/>
      <c r="BK1167" s="20" t="str">
        <f t="shared" si="1237"/>
        <v>ATENDE</v>
      </c>
      <c r="BL1167" s="20" t="str">
        <f t="shared" si="1238"/>
        <v>ATENDE</v>
      </c>
      <c r="BM1167" s="20" t="str">
        <f t="shared" si="1239"/>
        <v>ATENDE</v>
      </c>
      <c r="BN1167" s="20" t="str">
        <f t="shared" si="1240"/>
        <v>ATENDE</v>
      </c>
      <c r="BO1167" s="24" t="str">
        <f t="shared" si="1241"/>
        <v>C3</v>
      </c>
      <c r="BP1167" s="24" t="str">
        <f t="shared" si="1368"/>
        <v>P5</v>
      </c>
      <c r="BQ1167" s="25">
        <f t="shared" si="1381"/>
        <v>1.5019999999999998</v>
      </c>
      <c r="BR1167" s="22">
        <v>12.51</v>
      </c>
      <c r="BS1167" s="22">
        <v>9.77</v>
      </c>
      <c r="BT1167" s="24">
        <f>IF(BP1167="-","-",_xlfn.XLOOKUP(BP1167,ABNT5101!$B$4:$B$9,ABNT5101!$C$4:$C$9))</f>
        <v>5</v>
      </c>
      <c r="BU1167" s="24">
        <f>IF(BP1167="-","-",_xlfn.XLOOKUP(BP1167,ABNT5101!$B$4:$B$9,ABNT5101!$D$4:$D$9))</f>
        <v>1</v>
      </c>
      <c r="BV1167" s="20" t="str">
        <f t="shared" si="1242"/>
        <v>ATENDE</v>
      </c>
      <c r="BW1167" s="20" t="str">
        <f t="shared" si="1382"/>
        <v>ATENDE</v>
      </c>
      <c r="BX1167" s="20" t="str">
        <f t="shared" si="1243"/>
        <v>ATENDE</v>
      </c>
      <c r="BY1167" s="24" t="str">
        <f t="shared" si="1364"/>
        <v>P5</v>
      </c>
      <c r="BZ1167" s="25">
        <f t="shared" si="1244"/>
        <v>1.5019999999999998</v>
      </c>
      <c r="CA1167" s="24">
        <v>12.51</v>
      </c>
      <c r="CB1167" s="24">
        <v>9.77</v>
      </c>
      <c r="CC1167" s="20">
        <f>IF(BY1167="-","-",_xlfn.XLOOKUP(BY1167,ABNT5101!$B$4:$B$9,ABNT5101!$C$4:$C$9))</f>
        <v>5</v>
      </c>
      <c r="CD1167" s="24">
        <f>IF(BY1167="-","-",_xlfn.XLOOKUP(BY1167,ABNT5101!$B$4:$B$9,ABNT5101!$D$4:$D$9))</f>
        <v>1</v>
      </c>
      <c r="CE1167" s="20" t="str">
        <f t="shared" si="1245"/>
        <v>ATENDE</v>
      </c>
      <c r="CF1167" s="20" t="str">
        <f t="shared" si="1246"/>
        <v>ATENDE</v>
      </c>
      <c r="CG1167" s="20" t="str">
        <f t="shared" si="1359"/>
        <v>ATENDE</v>
      </c>
      <c r="CH1167" s="26" t="str">
        <f>_xlfn.XLOOKUP(CI1167,'Banco de dados'!$B:$B,'Banco de dados'!$D:$D)</f>
        <v>SX LIGHTING</v>
      </c>
      <c r="CI1167" s="27" t="str">
        <f>'Banco de dados'!B53</f>
        <v>SX-INEVO020HF</v>
      </c>
      <c r="CJ1167" s="26" t="str">
        <f>_xlfn.XLOOKUP(CI1167,'Banco de dados'!$B:$B,'Banco de dados'!$E:$E)</f>
        <v>SXINEVO020K50L12CZF7PHF</v>
      </c>
      <c r="CK1167" s="26"/>
      <c r="CL1167" s="26" t="e">
        <f>IF(CK1167="-","-",_xlfn.XLOOKUP(CK1167,'Banco de dados'!$B:$B,'Banco de dados'!$E:$E))</f>
        <v>#N/A</v>
      </c>
      <c r="CM1167" s="28">
        <f t="shared" si="1305"/>
        <v>1</v>
      </c>
      <c r="CN1167" s="26">
        <f>_xlfn.XLOOKUP(CI1167,'Banco de dados'!$B:$B,'Banco de dados'!$H:$H)</f>
        <v>22.5</v>
      </c>
      <c r="CO1167" s="26" t="e">
        <f t="array" aca="1" ref="CO1167" ca="1">_xludf.XLOOKUP(CK1167,'Banco de dados'!$B:$B,'Banco de dados'!$H:$H)</f>
        <v>#NAME?</v>
      </c>
      <c r="CP1167" s="51" t="e">
        <f t="array" aca="1" ref="CP1167" ca="1">_xludf.XLOOKUP(CI1167,'Banco de dados'!$B:$B,'Banco de dados'!$F:$F)</f>
        <v>#NAME?</v>
      </c>
      <c r="CQ1167" s="26" t="e">
        <f t="array" aca="1" ref="CQ1167" ca="1">_xludf.XLOOKUP(CK1167,'Banco de dados'!$B:$B,'Banco de dados'!$F:$F)</f>
        <v>#NAME?</v>
      </c>
      <c r="CR1167" s="27">
        <v>0</v>
      </c>
      <c r="CS1167" s="27"/>
      <c r="CT1167" s="26" t="str">
        <f>IF(AG1167=0.5,"Suporte",IF(AND(AG1167&gt;='Braços de IP'!$B$9,AG1167&lt;='Braços de IP'!$D$9),'Braços de IP'!$E$9,IF(AND(AG1167&gt;='Braços de IP'!$B$10,AG1167&lt;='Braços de IP'!$D$10),'Braços de IP'!$E$10,IF(AND(AG1167&gt;='Braços de IP'!$B$11,AG1167&lt;='Braços de IP'!$D$11),'Braços de IP'!$E$11,IF(AND(AG1167&gt;='Braços de IP'!$B$12,AG1167&lt;='Braços de IP'!$D$12),'Braços de IP'!$E$12,IF(AND(AG1167&gt;='Braços de IP'!$B$13,AG1167&lt;='Braços de IP'!$D$13),'Braços de IP'!$E$13,IF(AND(AG1167&gt;='Braços de IP'!$B$14,AG1167&lt;='Braços de IP'!$D$14),'Braços de IP'!$E$14,"ERRO")))))))</f>
        <v>Longo I</v>
      </c>
      <c r="CU1167" s="27"/>
      <c r="CV1167" s="26" t="str">
        <f>IF($CU1167="","",VLOOKUP($CU1167,'Braços de IP'!$E$9:$I$15,2,0))</f>
        <v/>
      </c>
      <c r="CW1167" s="29" t="str">
        <f>IF($CU1167="","",VLOOKUP($CU1167,'Braços de IP'!$E$9:$I$15,5,0))</f>
        <v/>
      </c>
      <c r="CX1167" s="26"/>
      <c r="CY1167" s="26"/>
      <c r="CZ1167" s="26"/>
      <c r="DA1167" s="26"/>
      <c r="DB1167" s="26"/>
      <c r="DC1167" s="26"/>
      <c r="DD1167" s="30">
        <f t="shared" si="1306"/>
        <v>22.5</v>
      </c>
      <c r="DE1167" s="31">
        <f t="shared" si="1307"/>
        <v>150</v>
      </c>
      <c r="DF1167" s="30">
        <f t="shared" si="1308"/>
        <v>172.5</v>
      </c>
      <c r="DG1167" s="32">
        <f t="shared" si="1309"/>
        <v>0.85</v>
      </c>
      <c r="DH1167" s="33" t="s">
        <v>143</v>
      </c>
      <c r="DI1167" s="34"/>
      <c r="DJ1167" s="35"/>
      <c r="DK1167" s="16" t="s">
        <v>144</v>
      </c>
      <c r="DL1167" s="16"/>
    </row>
    <row r="1168" spans="1:118" ht="15.75" customHeight="1" x14ac:dyDescent="0.25">
      <c r="B1168" s="16">
        <v>318</v>
      </c>
      <c r="C1168" s="16" t="s">
        <v>146</v>
      </c>
      <c r="D1168" s="16" t="s">
        <v>789</v>
      </c>
      <c r="E1168" s="16">
        <v>-8.0226459999999999</v>
      </c>
      <c r="F1168" s="16">
        <v>-34.882769000000003</v>
      </c>
      <c r="G1168" s="16" t="s">
        <v>153</v>
      </c>
      <c r="H1168" s="16" t="s">
        <v>136</v>
      </c>
      <c r="I1168" s="16" t="s">
        <v>149</v>
      </c>
      <c r="J1168" s="16" t="s">
        <v>137</v>
      </c>
      <c r="K1168" s="16">
        <v>150</v>
      </c>
      <c r="L1168" s="16" t="s">
        <v>138</v>
      </c>
      <c r="M1168" s="16">
        <v>0</v>
      </c>
      <c r="N1168" s="16"/>
      <c r="O1168" s="16">
        <v>1</v>
      </c>
      <c r="P1168" s="16">
        <v>2.5</v>
      </c>
      <c r="Q1168" s="16">
        <v>9</v>
      </c>
      <c r="R1168" s="16"/>
      <c r="S1168" s="16"/>
      <c r="T1168" s="16" t="s">
        <v>136</v>
      </c>
      <c r="U1168" s="16">
        <v>2.5</v>
      </c>
      <c r="V1168" s="16">
        <v>0</v>
      </c>
      <c r="W1168" s="16" t="s">
        <v>136</v>
      </c>
      <c r="X1168" s="16" t="s">
        <v>136</v>
      </c>
      <c r="Y1168" s="16">
        <v>0</v>
      </c>
      <c r="Z1168" s="16">
        <v>0</v>
      </c>
      <c r="AA1168" s="16" t="s">
        <v>150</v>
      </c>
      <c r="AB1168" s="16" t="s">
        <v>140</v>
      </c>
      <c r="AC1168" s="16">
        <v>16.86</v>
      </c>
      <c r="AD1168" s="16">
        <v>7.9</v>
      </c>
      <c r="AE1168" s="16">
        <v>1</v>
      </c>
      <c r="AF1168" s="16">
        <v>0.3</v>
      </c>
      <c r="AG1168" s="16">
        <v>3</v>
      </c>
      <c r="AH1168" s="17">
        <f t="shared" si="1283"/>
        <v>2.7</v>
      </c>
      <c r="AI1168" s="16"/>
      <c r="AJ1168" s="16"/>
      <c r="AK1168" s="16"/>
      <c r="AL1168" s="16"/>
      <c r="AM1168" s="16">
        <v>0</v>
      </c>
      <c r="AN1168" s="16"/>
      <c r="AO1168" s="16">
        <v>0</v>
      </c>
      <c r="AP1168" s="16">
        <v>0</v>
      </c>
      <c r="AQ1168" s="16">
        <v>0</v>
      </c>
      <c r="AR1168" s="17" t="s">
        <v>136</v>
      </c>
      <c r="AS1168" s="19">
        <f t="shared" si="1233"/>
        <v>0</v>
      </c>
      <c r="AT1168" s="19"/>
      <c r="AU1168" s="19">
        <f>VLOOKUP(G1168,ABNT5101!$I$3:$J$9,2)</f>
        <v>15</v>
      </c>
      <c r="AV1168" s="19">
        <f>VLOOKUP(G1168,ABNT5101!$I$3:$M$9,5)</f>
        <v>0.18</v>
      </c>
      <c r="AW1168" s="17" t="str">
        <f>_xlfn.XLOOKUP(G1168,ABNT5101!I:I,ABNT5101!L:L)</f>
        <v>-</v>
      </c>
      <c r="AX1168" s="17">
        <f>_xlfn.XLOOKUP(G1168,ABNT5101!$I:$I,ABNT5101!M:M)</f>
        <v>0.18</v>
      </c>
      <c r="AY1168" s="17" t="str">
        <f>_xlfn.XLOOKUP(G1168,ABNT5101!$I:$I,ABNT5101!N:N)</f>
        <v>-</v>
      </c>
      <c r="AZ1168" s="17">
        <f>_xlfn.XLOOKUP(G1168,ABNT5101!$I:$I,ABNT5101!O:O)</f>
        <v>15</v>
      </c>
      <c r="BA1168" s="20" t="str">
        <f t="shared" si="1234"/>
        <v>ATENDE</v>
      </c>
      <c r="BB1168" s="21">
        <f t="shared" ref="BB1168:BC1168" si="1411">BE1168/AU1168-1</f>
        <v>1.0739999999999998</v>
      </c>
      <c r="BC1168" s="21">
        <f t="shared" si="1411"/>
        <v>3.166666666666667</v>
      </c>
      <c r="BD1168" s="21" t="str">
        <f t="shared" si="1236"/>
        <v>-</v>
      </c>
      <c r="BE1168" s="22">
        <v>31.11</v>
      </c>
      <c r="BF1168" s="22">
        <v>0.75</v>
      </c>
      <c r="BG1168" s="22"/>
      <c r="BH1168" s="22"/>
      <c r="BI1168" s="23"/>
      <c r="BJ1168" s="22"/>
      <c r="BK1168" s="20" t="str">
        <f t="shared" si="1237"/>
        <v>ATENDE</v>
      </c>
      <c r="BL1168" s="20" t="str">
        <f t="shared" si="1238"/>
        <v>ATENDE</v>
      </c>
      <c r="BM1168" s="20" t="str">
        <f t="shared" si="1239"/>
        <v>ATENDE</v>
      </c>
      <c r="BN1168" s="20" t="str">
        <f t="shared" si="1240"/>
        <v>ATENDE</v>
      </c>
      <c r="BO1168" s="24" t="str">
        <f t="shared" si="1241"/>
        <v>C3</v>
      </c>
      <c r="BP1168" s="24" t="str">
        <f t="shared" si="1368"/>
        <v>P5</v>
      </c>
      <c r="BQ1168" s="25">
        <f t="shared" si="1381"/>
        <v>2.468</v>
      </c>
      <c r="BR1168" s="22">
        <v>17.34</v>
      </c>
      <c r="BS1168" s="22">
        <v>13.43</v>
      </c>
      <c r="BT1168" s="24">
        <f>IF(BP1168="-","-",_xlfn.XLOOKUP(BP1168,ABNT5101!$B$4:$B$9,ABNT5101!$C$4:$C$9))</f>
        <v>5</v>
      </c>
      <c r="BU1168" s="24">
        <f>IF(BP1168="-","-",_xlfn.XLOOKUP(BP1168,ABNT5101!$B$4:$B$9,ABNT5101!$D$4:$D$9))</f>
        <v>1</v>
      </c>
      <c r="BV1168" s="20" t="str">
        <f t="shared" si="1242"/>
        <v>ATENDE</v>
      </c>
      <c r="BW1168" s="20" t="str">
        <f t="shared" si="1382"/>
        <v>ATENDE</v>
      </c>
      <c r="BX1168" s="20" t="str">
        <f t="shared" si="1243"/>
        <v>ATENDE</v>
      </c>
      <c r="BY1168" s="24" t="str">
        <f t="shared" si="1364"/>
        <v>P5</v>
      </c>
      <c r="BZ1168" s="25">
        <f t="shared" si="1244"/>
        <v>2.468</v>
      </c>
      <c r="CA1168" s="24">
        <v>17.34</v>
      </c>
      <c r="CB1168" s="24">
        <v>13.43</v>
      </c>
      <c r="CC1168" s="20">
        <f>IF(BY1168="-","-",_xlfn.XLOOKUP(BY1168,ABNT5101!$B$4:$B$9,ABNT5101!$C$4:$C$9))</f>
        <v>5</v>
      </c>
      <c r="CD1168" s="24">
        <f>IF(BY1168="-","-",_xlfn.XLOOKUP(BY1168,ABNT5101!$B$4:$B$9,ABNT5101!$D$4:$D$9))</f>
        <v>1</v>
      </c>
      <c r="CE1168" s="20" t="str">
        <f t="shared" si="1245"/>
        <v>ATENDE</v>
      </c>
      <c r="CF1168" s="20" t="str">
        <f t="shared" si="1246"/>
        <v>ATENDE</v>
      </c>
      <c r="CG1168" s="20" t="str">
        <f t="shared" si="1359"/>
        <v>ATENDE</v>
      </c>
      <c r="CH1168" s="26" t="str">
        <f>_xlfn.XLOOKUP(CI1168,'Banco de dados'!$B:$B,'Banco de dados'!$D:$D)</f>
        <v>TECNOWATT</v>
      </c>
      <c r="CI1168" s="27" t="str">
        <f>'Banco de dados'!B65</f>
        <v xml:space="preserve">SIGSAGPTLRRSSNDL_30W_38IBBRS
</v>
      </c>
      <c r="CJ1168" s="26" t="str">
        <f>_xlfn.XLOOKUP(CI1168,'Banco de dados'!$B:$B,'Banco de dados'!$E:$E)</f>
        <v>SIGSAGPTLRRSSNDL_30W_38IBBRS
1-10C1MUN6.5</v>
      </c>
      <c r="CK1168" s="26"/>
      <c r="CL1168" s="26" t="e">
        <f>IF(CK1168="-","-",_xlfn.XLOOKUP(CK1168,'Banco de dados'!$B:$B,'Banco de dados'!$E:$E))</f>
        <v>#N/A</v>
      </c>
      <c r="CM1168" s="28">
        <f t="shared" si="1305"/>
        <v>1</v>
      </c>
      <c r="CN1168" s="26">
        <f>_xlfn.XLOOKUP(CI1168,'Banco de dados'!$B:$B,'Banco de dados'!$H:$H)</f>
        <v>30</v>
      </c>
      <c r="CO1168" s="26" t="e">
        <f t="array" aca="1" ref="CO1168" ca="1">_xludf.XLOOKUP(CK1168,'Banco de dados'!$B:$B,'Banco de dados'!$H:$H)</f>
        <v>#NAME?</v>
      </c>
      <c r="CP1168" s="51" t="e">
        <f t="array" aca="1" ref="CP1168" ca="1">_xludf.XLOOKUP(CI1168,'Banco de dados'!$B:$B,'Banco de dados'!$F:$F)</f>
        <v>#NAME?</v>
      </c>
      <c r="CQ1168" s="26" t="e">
        <f t="array" aca="1" ref="CQ1168" ca="1">_xludf.XLOOKUP(CK1168,'Banco de dados'!$B:$B,'Banco de dados'!$F:$F)</f>
        <v>#NAME?</v>
      </c>
      <c r="CR1168" s="27">
        <v>0</v>
      </c>
      <c r="CS1168" s="27"/>
      <c r="CT1168" s="26" t="str">
        <f>IF(AG1168=0.5,"Suporte",IF(AND(AG1168&gt;='Braços de IP'!$B$9,AG1168&lt;='Braços de IP'!$D$9),'Braços de IP'!$E$9,IF(AND(AG1168&gt;='Braços de IP'!$B$10,AG1168&lt;='Braços de IP'!$D$10),'Braços de IP'!$E$10,IF(AND(AG1168&gt;='Braços de IP'!$B$11,AG1168&lt;='Braços de IP'!$D$11),'Braços de IP'!$E$11,IF(AND(AG1168&gt;='Braços de IP'!$B$12,AG1168&lt;='Braços de IP'!$D$12),'Braços de IP'!$E$12,IF(AND(AG1168&gt;='Braços de IP'!$B$13,AG1168&lt;='Braços de IP'!$D$13),'Braços de IP'!$E$13,IF(AND(AG1168&gt;='Braços de IP'!$B$14,AG1168&lt;='Braços de IP'!$D$14),'Braços de IP'!$E$14,"ERRO")))))))</f>
        <v>Longo I</v>
      </c>
      <c r="CU1168" s="27"/>
      <c r="CV1168" s="26" t="str">
        <f>IF($CU1168="","",VLOOKUP($CU1168,'Braços de IP'!$E$9:$I$15,2,0))</f>
        <v/>
      </c>
      <c r="CW1168" s="29" t="str">
        <f>IF($CU1168="","",VLOOKUP($CU1168,'Braços de IP'!$E$9:$I$15,5,0))</f>
        <v/>
      </c>
      <c r="CX1168" s="26"/>
      <c r="CY1168" s="26"/>
      <c r="CZ1168" s="26"/>
      <c r="DA1168" s="26"/>
      <c r="DB1168" s="26"/>
      <c r="DC1168" s="26"/>
      <c r="DD1168" s="30">
        <f t="shared" si="1306"/>
        <v>30</v>
      </c>
      <c r="DE1168" s="31">
        <f t="shared" si="1307"/>
        <v>150</v>
      </c>
      <c r="DF1168" s="30">
        <f t="shared" si="1308"/>
        <v>180</v>
      </c>
      <c r="DG1168" s="32">
        <f t="shared" si="1309"/>
        <v>0.8</v>
      </c>
      <c r="DH1168" s="33" t="s">
        <v>143</v>
      </c>
      <c r="DI1168" s="34"/>
      <c r="DJ1168" s="35"/>
      <c r="DK1168" s="16" t="s">
        <v>144</v>
      </c>
      <c r="DL1168" s="16"/>
    </row>
    <row r="1169" spans="2:116" ht="15.75" customHeight="1" x14ac:dyDescent="0.25">
      <c r="B1169" s="16">
        <v>319</v>
      </c>
      <c r="C1169" s="16" t="s">
        <v>146</v>
      </c>
      <c r="D1169" s="16" t="s">
        <v>790</v>
      </c>
      <c r="E1169" s="16">
        <v>-8.0325419999999994</v>
      </c>
      <c r="F1169" s="16">
        <v>-34.919730999999999</v>
      </c>
      <c r="G1169" s="16" t="s">
        <v>153</v>
      </c>
      <c r="H1169" s="16" t="s">
        <v>136</v>
      </c>
      <c r="I1169" s="16" t="s">
        <v>149</v>
      </c>
      <c r="J1169" s="16" t="s">
        <v>137</v>
      </c>
      <c r="K1169" s="16">
        <v>70</v>
      </c>
      <c r="L1169" s="16" t="s">
        <v>138</v>
      </c>
      <c r="M1169" s="16">
        <v>0</v>
      </c>
      <c r="N1169" s="16"/>
      <c r="O1169" s="16">
        <v>1</v>
      </c>
      <c r="P1169" s="16">
        <v>2.5</v>
      </c>
      <c r="Q1169" s="16">
        <v>8</v>
      </c>
      <c r="R1169" s="16"/>
      <c r="S1169" s="16"/>
      <c r="T1169" s="16">
        <v>0</v>
      </c>
      <c r="U1169" s="16">
        <v>2.5</v>
      </c>
      <c r="V1169" s="16">
        <v>0</v>
      </c>
      <c r="W1169" s="16"/>
      <c r="X1169" s="16"/>
      <c r="Y1169" s="16">
        <v>0</v>
      </c>
      <c r="Z1169" s="16">
        <v>0</v>
      </c>
      <c r="AA1169" s="16" t="s">
        <v>139</v>
      </c>
      <c r="AB1169" s="16" t="s">
        <v>140</v>
      </c>
      <c r="AC1169" s="16">
        <v>27.34</v>
      </c>
      <c r="AD1169" s="16">
        <v>6.34</v>
      </c>
      <c r="AE1169" s="16">
        <v>1</v>
      </c>
      <c r="AF1169" s="16">
        <v>0.45</v>
      </c>
      <c r="AG1169" s="16">
        <v>1.84</v>
      </c>
      <c r="AH1169" s="17">
        <f t="shared" si="1283"/>
        <v>1.3900000000000001</v>
      </c>
      <c r="AI1169" s="16"/>
      <c r="AJ1169" s="16"/>
      <c r="AK1169" s="16"/>
      <c r="AL1169" s="16"/>
      <c r="AM1169" s="16">
        <v>0</v>
      </c>
      <c r="AN1169" s="16"/>
      <c r="AO1169" s="16">
        <v>0</v>
      </c>
      <c r="AP1169" s="16">
        <v>0</v>
      </c>
      <c r="AQ1169" s="16">
        <v>0</v>
      </c>
      <c r="AR1169" s="17" t="s">
        <v>136</v>
      </c>
      <c r="AS1169" s="19">
        <f t="shared" si="1233"/>
        <v>0</v>
      </c>
      <c r="AT1169" s="19"/>
      <c r="AU1169" s="19">
        <f>VLOOKUP(G1169,ABNT5101!$I$3:$J$9,2)</f>
        <v>15</v>
      </c>
      <c r="AV1169" s="19">
        <f>VLOOKUP(G1169,ABNT5101!$I$3:$M$9,5)</f>
        <v>0.18</v>
      </c>
      <c r="AW1169" s="17" t="str">
        <f>_xlfn.XLOOKUP(G1169,ABNT5101!I:I,ABNT5101!L:L)</f>
        <v>-</v>
      </c>
      <c r="AX1169" s="17">
        <f>_xlfn.XLOOKUP(G1169,ABNT5101!$I:$I,ABNT5101!M:M)</f>
        <v>0.18</v>
      </c>
      <c r="AY1169" s="17" t="str">
        <f>_xlfn.XLOOKUP(G1169,ABNT5101!$I:$I,ABNT5101!N:N)</f>
        <v>-</v>
      </c>
      <c r="AZ1169" s="17">
        <f>_xlfn.XLOOKUP(G1169,ABNT5101!$I:$I,ABNT5101!O:O)</f>
        <v>15</v>
      </c>
      <c r="BA1169" s="20" t="str">
        <f t="shared" si="1234"/>
        <v>ATENDE</v>
      </c>
      <c r="BB1169" s="21">
        <f t="shared" ref="BB1169:BC1169" si="1412">BE1169/AU1169-1</f>
        <v>0.1253333333333333</v>
      </c>
      <c r="BC1169" s="21">
        <f t="shared" si="1412"/>
        <v>1.6111111111111112</v>
      </c>
      <c r="BD1169" s="21" t="str">
        <f t="shared" si="1236"/>
        <v>-</v>
      </c>
      <c r="BE1169" s="22">
        <v>16.88</v>
      </c>
      <c r="BF1169" s="22">
        <v>0.47</v>
      </c>
      <c r="BG1169" s="22"/>
      <c r="BH1169" s="22"/>
      <c r="BI1169" s="23"/>
      <c r="BJ1169" s="22"/>
      <c r="BK1169" s="20" t="str">
        <f t="shared" si="1237"/>
        <v>ATENDE</v>
      </c>
      <c r="BL1169" s="20" t="str">
        <f t="shared" si="1238"/>
        <v>ATENDE</v>
      </c>
      <c r="BM1169" s="20" t="str">
        <f t="shared" si="1239"/>
        <v>ATENDE</v>
      </c>
      <c r="BN1169" s="20" t="str">
        <f t="shared" si="1240"/>
        <v>ATENDE</v>
      </c>
      <c r="BO1169" s="24" t="str">
        <f t="shared" si="1241"/>
        <v>C3</v>
      </c>
      <c r="BP1169" s="24" t="str">
        <f t="shared" si="1368"/>
        <v>P5</v>
      </c>
      <c r="BQ1169" s="25">
        <f t="shared" si="1381"/>
        <v>1.5179999999999998</v>
      </c>
      <c r="BR1169" s="22">
        <v>12.59</v>
      </c>
      <c r="BS1169" s="22">
        <v>5.8</v>
      </c>
      <c r="BT1169" s="24">
        <f>IF(BP1169="-","-",_xlfn.XLOOKUP(BP1169,ABNT5101!$B$4:$B$9,ABNT5101!$C$4:$C$9))</f>
        <v>5</v>
      </c>
      <c r="BU1169" s="24">
        <f>IF(BP1169="-","-",_xlfn.XLOOKUP(BP1169,ABNT5101!$B$4:$B$9,ABNT5101!$D$4:$D$9))</f>
        <v>1</v>
      </c>
      <c r="BV1169" s="20" t="str">
        <f t="shared" si="1242"/>
        <v>ATENDE</v>
      </c>
      <c r="BW1169" s="20" t="str">
        <f t="shared" si="1382"/>
        <v>ATENDE</v>
      </c>
      <c r="BX1169" s="20" t="str">
        <f t="shared" si="1243"/>
        <v>ATENDE</v>
      </c>
      <c r="BY1169" s="24" t="str">
        <f t="shared" si="1364"/>
        <v>P5</v>
      </c>
      <c r="BZ1169" s="25">
        <f t="shared" si="1244"/>
        <v>0.52600000000000002</v>
      </c>
      <c r="CA1169" s="24">
        <v>7.63</v>
      </c>
      <c r="CB1169" s="24">
        <v>4.38</v>
      </c>
      <c r="CC1169" s="20">
        <f>IF(BY1169="-","-",_xlfn.XLOOKUP(BY1169,ABNT5101!$B$4:$B$9,ABNT5101!$C$4:$C$9))</f>
        <v>5</v>
      </c>
      <c r="CD1169" s="24">
        <f>IF(BY1169="-","-",_xlfn.XLOOKUP(BY1169,ABNT5101!$B$4:$B$9,ABNT5101!$D$4:$D$9))</f>
        <v>1</v>
      </c>
      <c r="CE1169" s="20" t="str">
        <f t="shared" si="1245"/>
        <v>ATENDE</v>
      </c>
      <c r="CF1169" s="20" t="str">
        <f t="shared" si="1246"/>
        <v>ATENDE</v>
      </c>
      <c r="CG1169" s="20" t="str">
        <f t="shared" si="1359"/>
        <v>ATENDE</v>
      </c>
      <c r="CH1169" s="26" t="str">
        <f>_xlfn.XLOOKUP(CI1169,'Banco de dados'!$B:$B,'Banco de dados'!$D:$D)</f>
        <v>LEDSTAR</v>
      </c>
      <c r="CI1169" s="47" t="str">
        <f>'Banco de dados'!B8</f>
        <v xml:space="preserve"> SL VT 9.1 52W</v>
      </c>
      <c r="CJ1169" s="26" t="str">
        <f>_xlfn.XLOOKUP(CI1169,'Banco de dados'!$B:$B,'Banco de dados'!$E:$E)</f>
        <v>LUM LED SL VT 9.1 52W</v>
      </c>
      <c r="CK1169" s="26"/>
      <c r="CL1169" s="26" t="e">
        <f>IF(CK1169="-","-",_xlfn.XLOOKUP(CK1169,'Banco de dados'!$B:$B,'Banco de dados'!$E:$E))</f>
        <v>#N/A</v>
      </c>
      <c r="CM1169" s="28">
        <f t="shared" si="1305"/>
        <v>1</v>
      </c>
      <c r="CN1169" s="26">
        <f>_xlfn.XLOOKUP(CI1169,'Banco de dados'!$B:$B,'Banco de dados'!$H:$H)</f>
        <v>52</v>
      </c>
      <c r="CO1169" s="26" t="e">
        <f t="array" aca="1" ref="CO1169" ca="1">_xludf.XLOOKUP(CK1169,'Banco de dados'!$B:$B,'Banco de dados'!$H:$H)</f>
        <v>#NAME?</v>
      </c>
      <c r="CP1169" s="51" t="e">
        <f t="array" aca="1" ref="CP1169" ca="1">_xludf.XLOOKUP(CI1169,'Banco de dados'!$B:$B,'Banco de dados'!$F:$F)</f>
        <v>#NAME?</v>
      </c>
      <c r="CQ1169" s="26" t="e">
        <f t="array" aca="1" ref="CQ1169" ca="1">_xludf.XLOOKUP(CK1169,'Banco de dados'!$B:$B,'Banco de dados'!$F:$F)</f>
        <v>#NAME?</v>
      </c>
      <c r="CR1169" s="27">
        <v>0</v>
      </c>
      <c r="CS1169" s="27"/>
      <c r="CT1169" s="26" t="str">
        <f>IF(AG1169=0.5,"Suporte",IF(AND(AG1169&gt;='Braços de IP'!$B$9,AG1169&lt;='Braços de IP'!$D$9),'Braços de IP'!$E$9,IF(AND(AG1169&gt;='Braços de IP'!$B$10,AG1169&lt;='Braços de IP'!$D$10),'Braços de IP'!$E$10,IF(AND(AG1169&gt;='Braços de IP'!$B$11,AG1169&lt;='Braços de IP'!$D$11),'Braços de IP'!$E$11,IF(AND(AG1169&gt;='Braços de IP'!$B$12,AG1169&lt;='Braços de IP'!$D$12),'Braços de IP'!$E$12,IF(AND(AG1169&gt;='Braços de IP'!$B$13,AG1169&lt;='Braços de IP'!$D$13),'Braços de IP'!$E$13,IF(AND(AG1169&gt;='Braços de IP'!$B$14,AG1169&lt;='Braços de IP'!$D$14),'Braços de IP'!$E$14,"ERRO")))))))</f>
        <v>Médio I</v>
      </c>
      <c r="CU1169" s="27"/>
      <c r="CV1169" s="26" t="str">
        <f>IF($CU1169="","",VLOOKUP($CU1169,'Braços de IP'!$E$9:$I$15,2,0))</f>
        <v/>
      </c>
      <c r="CW1169" s="29" t="str">
        <f>IF($CU1169="","",VLOOKUP($CU1169,'Braços de IP'!$E$9:$I$15,5,0))</f>
        <v/>
      </c>
      <c r="CX1169" s="26"/>
      <c r="CY1169" s="26"/>
      <c r="CZ1169" s="26"/>
      <c r="DA1169" s="26"/>
      <c r="DB1169" s="26"/>
      <c r="DC1169" s="26"/>
      <c r="DD1169" s="30">
        <f t="shared" si="1306"/>
        <v>52</v>
      </c>
      <c r="DE1169" s="31">
        <f t="shared" si="1307"/>
        <v>70</v>
      </c>
      <c r="DF1169" s="30">
        <f t="shared" si="1308"/>
        <v>122</v>
      </c>
      <c r="DG1169" s="32">
        <f t="shared" si="1309"/>
        <v>0.25714285714285712</v>
      </c>
      <c r="DH1169" s="33" t="s">
        <v>143</v>
      </c>
      <c r="DI1169" s="34"/>
      <c r="DJ1169" s="35"/>
      <c r="DK1169" s="16" t="s">
        <v>144</v>
      </c>
      <c r="DL1169" s="16"/>
    </row>
    <row r="1170" spans="2:116" ht="15.75" customHeight="1" x14ac:dyDescent="0.25">
      <c r="B1170" s="16">
        <v>319</v>
      </c>
      <c r="C1170" s="16" t="s">
        <v>146</v>
      </c>
      <c r="D1170" s="16" t="s">
        <v>790</v>
      </c>
      <c r="E1170" s="16">
        <v>-8.0325419999999994</v>
      </c>
      <c r="F1170" s="16">
        <v>-34.919730999999999</v>
      </c>
      <c r="G1170" s="16" t="s">
        <v>153</v>
      </c>
      <c r="H1170" s="16" t="s">
        <v>136</v>
      </c>
      <c r="I1170" s="16" t="s">
        <v>149</v>
      </c>
      <c r="J1170" s="16" t="s">
        <v>137</v>
      </c>
      <c r="K1170" s="16">
        <v>70</v>
      </c>
      <c r="L1170" s="16" t="s">
        <v>138</v>
      </c>
      <c r="M1170" s="16">
        <v>0</v>
      </c>
      <c r="N1170" s="16"/>
      <c r="O1170" s="16">
        <v>1</v>
      </c>
      <c r="P1170" s="16">
        <v>2.5</v>
      </c>
      <c r="Q1170" s="16">
        <v>8</v>
      </c>
      <c r="R1170" s="16"/>
      <c r="S1170" s="16"/>
      <c r="T1170" s="16">
        <v>0</v>
      </c>
      <c r="U1170" s="16">
        <v>2.5</v>
      </c>
      <c r="V1170" s="16">
        <v>0</v>
      </c>
      <c r="W1170" s="16"/>
      <c r="X1170" s="16"/>
      <c r="Y1170" s="16">
        <v>0</v>
      </c>
      <c r="Z1170" s="16">
        <v>0</v>
      </c>
      <c r="AA1170" s="16" t="s">
        <v>139</v>
      </c>
      <c r="AB1170" s="16" t="s">
        <v>140</v>
      </c>
      <c r="AC1170" s="16">
        <v>27.34</v>
      </c>
      <c r="AD1170" s="16">
        <v>6.34</v>
      </c>
      <c r="AE1170" s="16">
        <v>1</v>
      </c>
      <c r="AF1170" s="16">
        <v>0.45</v>
      </c>
      <c r="AG1170" s="16">
        <v>1.84</v>
      </c>
      <c r="AH1170" s="17">
        <f t="shared" si="1283"/>
        <v>1.3900000000000001</v>
      </c>
      <c r="AI1170" s="16"/>
      <c r="AJ1170" s="16"/>
      <c r="AK1170" s="16"/>
      <c r="AL1170" s="16"/>
      <c r="AM1170" s="16">
        <v>0</v>
      </c>
      <c r="AN1170" s="16"/>
      <c r="AO1170" s="16">
        <v>0</v>
      </c>
      <c r="AP1170" s="16">
        <v>0</v>
      </c>
      <c r="AQ1170" s="16">
        <v>0</v>
      </c>
      <c r="AR1170" s="17" t="s">
        <v>136</v>
      </c>
      <c r="AS1170" s="19">
        <f t="shared" si="1233"/>
        <v>0</v>
      </c>
      <c r="AT1170" s="19"/>
      <c r="AU1170" s="19">
        <f>VLOOKUP(G1170,ABNT5101!$I$3:$J$9,2)</f>
        <v>15</v>
      </c>
      <c r="AV1170" s="19">
        <f>VLOOKUP(G1170,ABNT5101!$I$3:$M$9,5)</f>
        <v>0.18</v>
      </c>
      <c r="AW1170" s="17" t="str">
        <f>_xlfn.XLOOKUP(G1170,ABNT5101!I:I,ABNT5101!L:L)</f>
        <v>-</v>
      </c>
      <c r="AX1170" s="17">
        <f>_xlfn.XLOOKUP(G1170,ABNT5101!$I:$I,ABNT5101!M:M)</f>
        <v>0.18</v>
      </c>
      <c r="AY1170" s="17" t="str">
        <f>_xlfn.XLOOKUP(G1170,ABNT5101!$I:$I,ABNT5101!N:N)</f>
        <v>-</v>
      </c>
      <c r="AZ1170" s="17">
        <f>_xlfn.XLOOKUP(G1170,ABNT5101!$I:$I,ABNT5101!O:O)</f>
        <v>15</v>
      </c>
      <c r="BA1170" s="20" t="str">
        <f t="shared" si="1234"/>
        <v>ATENDE</v>
      </c>
      <c r="BB1170" s="21">
        <f t="shared" ref="BB1170:BC1170" si="1413">BE1170/AU1170-1</f>
        <v>0.18733333333333335</v>
      </c>
      <c r="BC1170" s="21">
        <f t="shared" si="1413"/>
        <v>1.8888888888888893</v>
      </c>
      <c r="BD1170" s="21" t="str">
        <f t="shared" si="1236"/>
        <v>-</v>
      </c>
      <c r="BE1170" s="22">
        <v>17.809999999999999</v>
      </c>
      <c r="BF1170" s="22">
        <v>0.52</v>
      </c>
      <c r="BG1170" s="22"/>
      <c r="BH1170" s="22"/>
      <c r="BI1170" s="23"/>
      <c r="BJ1170" s="22"/>
      <c r="BK1170" s="20" t="str">
        <f t="shared" si="1237"/>
        <v>ATENDE</v>
      </c>
      <c r="BL1170" s="20" t="str">
        <f t="shared" si="1238"/>
        <v>ATENDE</v>
      </c>
      <c r="BM1170" s="20" t="str">
        <f t="shared" si="1239"/>
        <v>ATENDE</v>
      </c>
      <c r="BN1170" s="20" t="str">
        <f t="shared" si="1240"/>
        <v>ATENDE</v>
      </c>
      <c r="BO1170" s="24" t="str">
        <f t="shared" si="1241"/>
        <v>C3</v>
      </c>
      <c r="BP1170" s="24" t="str">
        <f t="shared" si="1368"/>
        <v>P5</v>
      </c>
      <c r="BQ1170" s="25">
        <f t="shared" si="1381"/>
        <v>1.4020000000000001</v>
      </c>
      <c r="BR1170" s="22">
        <v>12.01</v>
      </c>
      <c r="BS1170" s="22">
        <v>6.53</v>
      </c>
      <c r="BT1170" s="24">
        <f>IF(BP1170="-","-",_xlfn.XLOOKUP(BP1170,ABNT5101!$B$4:$B$9,ABNT5101!$C$4:$C$9))</f>
        <v>5</v>
      </c>
      <c r="BU1170" s="24">
        <f>IF(BP1170="-","-",_xlfn.XLOOKUP(BP1170,ABNT5101!$B$4:$B$9,ABNT5101!$D$4:$D$9))</f>
        <v>1</v>
      </c>
      <c r="BV1170" s="20" t="str">
        <f t="shared" si="1242"/>
        <v>ATENDE</v>
      </c>
      <c r="BW1170" s="20" t="str">
        <f t="shared" si="1382"/>
        <v>ATENDE</v>
      </c>
      <c r="BX1170" s="20" t="str">
        <f t="shared" si="1243"/>
        <v>ATENDE</v>
      </c>
      <c r="BY1170" s="24" t="str">
        <f t="shared" si="1364"/>
        <v>P5</v>
      </c>
      <c r="BZ1170" s="25">
        <f t="shared" si="1244"/>
        <v>1.4000000000000012E-2</v>
      </c>
      <c r="CA1170" s="24">
        <v>5.07</v>
      </c>
      <c r="CB1170" s="24">
        <v>2.79</v>
      </c>
      <c r="CC1170" s="20">
        <f>IF(BY1170="-","-",_xlfn.XLOOKUP(BY1170,ABNT5101!$B$4:$B$9,ABNT5101!$C$4:$C$9))</f>
        <v>5</v>
      </c>
      <c r="CD1170" s="24">
        <f>IF(BY1170="-","-",_xlfn.XLOOKUP(BY1170,ABNT5101!$B$4:$B$9,ABNT5101!$D$4:$D$9))</f>
        <v>1</v>
      </c>
      <c r="CE1170" s="20" t="str">
        <f t="shared" si="1245"/>
        <v>ATENDE</v>
      </c>
      <c r="CF1170" s="20" t="str">
        <f t="shared" si="1246"/>
        <v>ATENDE</v>
      </c>
      <c r="CG1170" s="20" t="str">
        <f t="shared" si="1359"/>
        <v>ATENDE</v>
      </c>
      <c r="CH1170" s="26" t="str">
        <f>_xlfn.XLOOKUP(CI1170,'Banco de dados'!$B:$B,'Banco de dados'!$D:$D)</f>
        <v>SX LIGHTING</v>
      </c>
      <c r="CI1170" s="27" t="str">
        <f>'Banco de dados'!B56</f>
        <v>SX-INEVO050HF</v>
      </c>
      <c r="CJ1170" s="26" t="str">
        <f>_xlfn.XLOOKUP(CI1170,'Banco de dados'!$B:$B,'Banco de dados'!$E:$E)</f>
        <v>SXINEVO050K50L12CZF7PHF</v>
      </c>
      <c r="CK1170" s="26"/>
      <c r="CL1170" s="26" t="e">
        <f>IF(CK1170="-","-",_xlfn.XLOOKUP(CK1170,'Banco de dados'!$B:$B,'Banco de dados'!$E:$E))</f>
        <v>#N/A</v>
      </c>
      <c r="CM1170" s="28">
        <f t="shared" si="1305"/>
        <v>1</v>
      </c>
      <c r="CN1170" s="26">
        <f>_xlfn.XLOOKUP(CI1170,'Banco de dados'!$B:$B,'Banco de dados'!$H:$H)</f>
        <v>50</v>
      </c>
      <c r="CO1170" s="26" t="e">
        <f t="array" aca="1" ref="CO1170" ca="1">_xludf.XLOOKUP(CK1170,'Banco de dados'!$B:$B,'Banco de dados'!$H:$H)</f>
        <v>#NAME?</v>
      </c>
      <c r="CP1170" s="51" t="e">
        <f t="array" aca="1" ref="CP1170" ca="1">_xludf.XLOOKUP(CI1170,'Banco de dados'!$B:$B,'Banco de dados'!$F:$F)</f>
        <v>#NAME?</v>
      </c>
      <c r="CQ1170" s="26" t="e">
        <f t="array" aca="1" ref="CQ1170" ca="1">_xludf.XLOOKUP(CK1170,'Banco de dados'!$B:$B,'Banco de dados'!$F:$F)</f>
        <v>#NAME?</v>
      </c>
      <c r="CR1170" s="27">
        <v>0</v>
      </c>
      <c r="CS1170" s="27">
        <v>3</v>
      </c>
      <c r="CT1170" s="26" t="str">
        <f>IF(AG1170=0.5,"Suporte",IF(AND(AG1170&gt;='Braços de IP'!$B$9,AG1170&lt;='Braços de IP'!$D$9),'Braços de IP'!$E$9,IF(AND(AG1170&gt;='Braços de IP'!$B$10,AG1170&lt;='Braços de IP'!$D$10),'Braços de IP'!$E$10,IF(AND(AG1170&gt;='Braços de IP'!$B$11,AG1170&lt;='Braços de IP'!$D$11),'Braços de IP'!$E$11,IF(AND(AG1170&gt;='Braços de IP'!$B$12,AG1170&lt;='Braços de IP'!$D$12),'Braços de IP'!$E$12,IF(AND(AG1170&gt;='Braços de IP'!$B$13,AG1170&lt;='Braços de IP'!$D$13),'Braços de IP'!$E$13,IF(AND(AG1170&gt;='Braços de IP'!$B$14,AG1170&lt;='Braços de IP'!$D$14),'Braços de IP'!$E$14,"ERRO")))))))</f>
        <v>Médio I</v>
      </c>
      <c r="CU1170" s="27"/>
      <c r="CV1170" s="26" t="str">
        <f>IF($CU1170="","",VLOOKUP($CU1170,'Braços de IP'!$E$9:$I$15,2,0))</f>
        <v/>
      </c>
      <c r="CW1170" s="29" t="str">
        <f>IF($CU1170="","",VLOOKUP($CU1170,'Braços de IP'!$E$9:$I$15,5,0))</f>
        <v/>
      </c>
      <c r="CX1170" s="26"/>
      <c r="CY1170" s="26"/>
      <c r="CZ1170" s="26"/>
      <c r="DA1170" s="26"/>
      <c r="DB1170" s="26"/>
      <c r="DC1170" s="26"/>
      <c r="DD1170" s="30">
        <f t="shared" si="1306"/>
        <v>50</v>
      </c>
      <c r="DE1170" s="31">
        <f t="shared" si="1307"/>
        <v>70</v>
      </c>
      <c r="DF1170" s="30">
        <f t="shared" si="1308"/>
        <v>120</v>
      </c>
      <c r="DG1170" s="32">
        <f t="shared" si="1309"/>
        <v>0.2857142857142857</v>
      </c>
      <c r="DH1170" s="33" t="s">
        <v>143</v>
      </c>
      <c r="DI1170" s="34"/>
      <c r="DJ1170" s="35"/>
      <c r="DK1170" s="16" t="s">
        <v>144</v>
      </c>
      <c r="DL1170" s="16"/>
    </row>
    <row r="1171" spans="2:116" ht="15.75" customHeight="1" x14ac:dyDescent="0.25">
      <c r="B1171" s="16">
        <v>319</v>
      </c>
      <c r="C1171" s="16" t="s">
        <v>146</v>
      </c>
      <c r="D1171" s="16" t="s">
        <v>790</v>
      </c>
      <c r="E1171" s="16">
        <v>-8.0325419999999994</v>
      </c>
      <c r="F1171" s="16">
        <v>-34.919730999999999</v>
      </c>
      <c r="G1171" s="16" t="s">
        <v>153</v>
      </c>
      <c r="H1171" s="16" t="s">
        <v>136</v>
      </c>
      <c r="I1171" s="16" t="s">
        <v>149</v>
      </c>
      <c r="J1171" s="16" t="s">
        <v>137</v>
      </c>
      <c r="K1171" s="16">
        <v>70</v>
      </c>
      <c r="L1171" s="16" t="s">
        <v>138</v>
      </c>
      <c r="M1171" s="16">
        <v>0</v>
      </c>
      <c r="N1171" s="16"/>
      <c r="O1171" s="16">
        <v>1</v>
      </c>
      <c r="P1171" s="16">
        <v>2.5</v>
      </c>
      <c r="Q1171" s="16">
        <v>8</v>
      </c>
      <c r="R1171" s="16"/>
      <c r="S1171" s="16"/>
      <c r="T1171" s="16">
        <v>0</v>
      </c>
      <c r="U1171" s="16">
        <v>2.5</v>
      </c>
      <c r="V1171" s="16">
        <v>0</v>
      </c>
      <c r="W1171" s="16"/>
      <c r="X1171" s="16"/>
      <c r="Y1171" s="16">
        <v>0</v>
      </c>
      <c r="Z1171" s="16">
        <v>0</v>
      </c>
      <c r="AA1171" s="16" t="s">
        <v>139</v>
      </c>
      <c r="AB1171" s="16" t="s">
        <v>140</v>
      </c>
      <c r="AC1171" s="16">
        <v>27.34</v>
      </c>
      <c r="AD1171" s="16">
        <v>6.34</v>
      </c>
      <c r="AE1171" s="16">
        <v>1</v>
      </c>
      <c r="AF1171" s="16">
        <v>0.45</v>
      </c>
      <c r="AG1171" s="16">
        <v>1.84</v>
      </c>
      <c r="AH1171" s="17">
        <f t="shared" si="1283"/>
        <v>1.3900000000000001</v>
      </c>
      <c r="AI1171" s="16"/>
      <c r="AJ1171" s="16"/>
      <c r="AK1171" s="16"/>
      <c r="AL1171" s="16"/>
      <c r="AM1171" s="16">
        <v>0</v>
      </c>
      <c r="AN1171" s="16"/>
      <c r="AO1171" s="16">
        <v>0</v>
      </c>
      <c r="AP1171" s="16">
        <v>0</v>
      </c>
      <c r="AQ1171" s="16">
        <v>0</v>
      </c>
      <c r="AR1171" s="17" t="s">
        <v>136</v>
      </c>
      <c r="AS1171" s="19">
        <f t="shared" si="1233"/>
        <v>0</v>
      </c>
      <c r="AT1171" s="19"/>
      <c r="AU1171" s="19">
        <f>VLOOKUP(G1171,ABNT5101!$I$3:$J$9,2)</f>
        <v>15</v>
      </c>
      <c r="AV1171" s="19">
        <f>VLOOKUP(G1171,ABNT5101!$I$3:$M$9,5)</f>
        <v>0.18</v>
      </c>
      <c r="AW1171" s="17" t="str">
        <f>_xlfn.XLOOKUP(G1171,ABNT5101!I:I,ABNT5101!L:L)</f>
        <v>-</v>
      </c>
      <c r="AX1171" s="17">
        <f>_xlfn.XLOOKUP(G1171,ABNT5101!$I:$I,ABNT5101!M:M)</f>
        <v>0.18</v>
      </c>
      <c r="AY1171" s="17" t="str">
        <f>_xlfn.XLOOKUP(G1171,ABNT5101!$I:$I,ABNT5101!N:N)</f>
        <v>-</v>
      </c>
      <c r="AZ1171" s="17">
        <f>_xlfn.XLOOKUP(G1171,ABNT5101!$I:$I,ABNT5101!O:O)</f>
        <v>15</v>
      </c>
      <c r="BA1171" s="20" t="str">
        <f t="shared" si="1234"/>
        <v>ATENDE</v>
      </c>
      <c r="BB1171" s="21">
        <f t="shared" ref="BB1171:BC1171" si="1414">BE1171/AU1171-1</f>
        <v>0</v>
      </c>
      <c r="BC1171" s="21">
        <f t="shared" si="1414"/>
        <v>2.3333333333333335</v>
      </c>
      <c r="BD1171" s="21" t="str">
        <f t="shared" si="1236"/>
        <v>-</v>
      </c>
      <c r="BE1171" s="22">
        <v>15</v>
      </c>
      <c r="BF1171" s="22">
        <v>0.6</v>
      </c>
      <c r="BG1171" s="22"/>
      <c r="BH1171" s="22"/>
      <c r="BI1171" s="23"/>
      <c r="BJ1171" s="22"/>
      <c r="BK1171" s="20" t="str">
        <f t="shared" si="1237"/>
        <v>ATENDE</v>
      </c>
      <c r="BL1171" s="20" t="str">
        <f t="shared" si="1238"/>
        <v>ATENDE</v>
      </c>
      <c r="BM1171" s="20" t="str">
        <f t="shared" si="1239"/>
        <v>ATENDE</v>
      </c>
      <c r="BN1171" s="20" t="str">
        <f t="shared" si="1240"/>
        <v>ATENDE</v>
      </c>
      <c r="BO1171" s="24" t="str">
        <f t="shared" si="1241"/>
        <v>C3</v>
      </c>
      <c r="BP1171" s="24" t="str">
        <f t="shared" si="1368"/>
        <v>P5</v>
      </c>
      <c r="BQ1171" s="25">
        <f t="shared" si="1381"/>
        <v>0.87800000000000011</v>
      </c>
      <c r="BR1171" s="22">
        <v>9.39</v>
      </c>
      <c r="BS1171" s="22">
        <v>4.22</v>
      </c>
      <c r="BT1171" s="24">
        <f>IF(BP1171="-","-",_xlfn.XLOOKUP(BP1171,ABNT5101!$B$4:$B$9,ABNT5101!$C$4:$C$9))</f>
        <v>5</v>
      </c>
      <c r="BU1171" s="24">
        <f>IF(BP1171="-","-",_xlfn.XLOOKUP(BP1171,ABNT5101!$B$4:$B$9,ABNT5101!$D$4:$D$9))</f>
        <v>1</v>
      </c>
      <c r="BV1171" s="20" t="str">
        <f t="shared" si="1242"/>
        <v>ATENDE</v>
      </c>
      <c r="BW1171" s="20" t="str">
        <f t="shared" si="1382"/>
        <v>ATENDE</v>
      </c>
      <c r="BX1171" s="20" t="str">
        <f t="shared" si="1243"/>
        <v>ATENDE</v>
      </c>
      <c r="BY1171" s="24" t="str">
        <f t="shared" si="1364"/>
        <v>P5</v>
      </c>
      <c r="BZ1171" s="25">
        <f t="shared" si="1244"/>
        <v>1.8000000000000016E-2</v>
      </c>
      <c r="CA1171" s="24">
        <v>5.09</v>
      </c>
      <c r="CB1171" s="24">
        <v>3.19</v>
      </c>
      <c r="CC1171" s="20">
        <f>IF(BY1171="-","-",_xlfn.XLOOKUP(BY1171,ABNT5101!$B$4:$B$9,ABNT5101!$C$4:$C$9))</f>
        <v>5</v>
      </c>
      <c r="CD1171" s="24">
        <f>IF(BY1171="-","-",_xlfn.XLOOKUP(BY1171,ABNT5101!$B$4:$B$9,ABNT5101!$D$4:$D$9))</f>
        <v>1</v>
      </c>
      <c r="CE1171" s="20" t="str">
        <f t="shared" si="1245"/>
        <v>ATENDE</v>
      </c>
      <c r="CF1171" s="20" t="str">
        <f t="shared" si="1246"/>
        <v>ATENDE</v>
      </c>
      <c r="CG1171" s="20" t="str">
        <f t="shared" si="1359"/>
        <v>ATENDE</v>
      </c>
      <c r="CH1171" s="26" t="str">
        <f>_xlfn.XLOOKUP(CI1171,'Banco de dados'!$B:$B,'Banco de dados'!$D:$D)</f>
        <v>TECNOWATT</v>
      </c>
      <c r="CI1171" s="27" t="str">
        <f>'Banco de dados'!B66</f>
        <v xml:space="preserve">SIGSAGPTLRRSSNDL_40W_50IBBRS
</v>
      </c>
      <c r="CJ1171" s="26" t="str">
        <f>_xlfn.XLOOKUP(CI1171,'Banco de dados'!$B:$B,'Banco de dados'!$E:$E)</f>
        <v>SIGSAGPTLRRSSNDL_40W_50IBBRS
1-10C1MUN6.5</v>
      </c>
      <c r="CK1171" s="26"/>
      <c r="CL1171" s="26" t="e">
        <f>IF(CK1171="-","-",_xlfn.XLOOKUP(CK1171,'Banco de dados'!$B:$B,'Banco de dados'!$E:$E))</f>
        <v>#N/A</v>
      </c>
      <c r="CM1171" s="28">
        <f t="shared" si="1305"/>
        <v>1</v>
      </c>
      <c r="CN1171" s="26">
        <f>_xlfn.XLOOKUP(CI1171,'Banco de dados'!$B:$B,'Banco de dados'!$H:$H)</f>
        <v>40</v>
      </c>
      <c r="CO1171" s="26" t="e">
        <f t="array" aca="1" ref="CO1171" ca="1">_xludf.XLOOKUP(CK1171,'Banco de dados'!$B:$B,'Banco de dados'!$H:$H)</f>
        <v>#NAME?</v>
      </c>
      <c r="CP1171" s="51" t="e">
        <f t="array" aca="1" ref="CP1171" ca="1">_xludf.XLOOKUP(CI1171,'Banco de dados'!$B:$B,'Banco de dados'!$F:$F)</f>
        <v>#NAME?</v>
      </c>
      <c r="CQ1171" s="26" t="e">
        <f t="array" aca="1" ref="CQ1171" ca="1">_xludf.XLOOKUP(CK1171,'Banco de dados'!$B:$B,'Banco de dados'!$F:$F)</f>
        <v>#NAME?</v>
      </c>
      <c r="CR1171" s="27">
        <v>0</v>
      </c>
      <c r="CS1171" s="27">
        <v>4.5</v>
      </c>
      <c r="CT1171" s="26" t="str">
        <f>IF(AG1171=0.5,"Suporte",IF(AND(AG1171&gt;='Braços de IP'!$B$9,AG1171&lt;='Braços de IP'!$D$9),'Braços de IP'!$E$9,IF(AND(AG1171&gt;='Braços de IP'!$B$10,AG1171&lt;='Braços de IP'!$D$10),'Braços de IP'!$E$10,IF(AND(AG1171&gt;='Braços de IP'!$B$11,AG1171&lt;='Braços de IP'!$D$11),'Braços de IP'!$E$11,IF(AND(AG1171&gt;='Braços de IP'!$B$12,AG1171&lt;='Braços de IP'!$D$12),'Braços de IP'!$E$12,IF(AND(AG1171&gt;='Braços de IP'!$B$13,AG1171&lt;='Braços de IP'!$D$13),'Braços de IP'!$E$13,IF(AND(AG1171&gt;='Braços de IP'!$B$14,AG1171&lt;='Braços de IP'!$D$14),'Braços de IP'!$E$14,"ERRO")))))))</f>
        <v>Médio I</v>
      </c>
      <c r="CU1171" s="27"/>
      <c r="CV1171" s="26" t="str">
        <f>IF($CU1171="","",VLOOKUP($CU1171,'Braços de IP'!$E$9:$I$15,2,0))</f>
        <v/>
      </c>
      <c r="CW1171" s="29" t="str">
        <f>IF($CU1171="","",VLOOKUP($CU1171,'Braços de IP'!$E$9:$I$15,5,0))</f>
        <v/>
      </c>
      <c r="CX1171" s="26"/>
      <c r="CY1171" s="26"/>
      <c r="CZ1171" s="26"/>
      <c r="DA1171" s="26"/>
      <c r="DB1171" s="26"/>
      <c r="DC1171" s="26"/>
      <c r="DD1171" s="30">
        <f t="shared" si="1306"/>
        <v>40</v>
      </c>
      <c r="DE1171" s="31">
        <f t="shared" si="1307"/>
        <v>70</v>
      </c>
      <c r="DF1171" s="30">
        <f t="shared" si="1308"/>
        <v>110</v>
      </c>
      <c r="DG1171" s="32">
        <f t="shared" si="1309"/>
        <v>0.4285714285714286</v>
      </c>
      <c r="DH1171" s="33" t="s">
        <v>143</v>
      </c>
      <c r="DI1171" s="34"/>
      <c r="DJ1171" s="35"/>
      <c r="DK1171" s="16" t="s">
        <v>144</v>
      </c>
      <c r="DL1171" s="16"/>
    </row>
    <row r="1172" spans="2:116" ht="15.75" customHeight="1" x14ac:dyDescent="0.25">
      <c r="B1172" s="16">
        <v>321</v>
      </c>
      <c r="C1172" s="16" t="s">
        <v>146</v>
      </c>
      <c r="D1172" s="16" t="s">
        <v>791</v>
      </c>
      <c r="E1172" s="16">
        <v>-8.0269890000000004</v>
      </c>
      <c r="F1172" s="16">
        <v>-34.880240000000001</v>
      </c>
      <c r="G1172" s="16" t="s">
        <v>160</v>
      </c>
      <c r="H1172" s="16" t="s">
        <v>136</v>
      </c>
      <c r="I1172" s="16" t="s">
        <v>149</v>
      </c>
      <c r="J1172" s="16" t="s">
        <v>137</v>
      </c>
      <c r="K1172" s="16">
        <v>70</v>
      </c>
      <c r="L1172" s="16" t="s">
        <v>138</v>
      </c>
      <c r="M1172" s="16">
        <v>0</v>
      </c>
      <c r="N1172" s="16"/>
      <c r="O1172" s="16">
        <v>1</v>
      </c>
      <c r="P1172" s="16">
        <v>1.5</v>
      </c>
      <c r="Q1172" s="16">
        <v>6.5</v>
      </c>
      <c r="R1172" s="16"/>
      <c r="S1172" s="16"/>
      <c r="T1172" s="16" t="s">
        <v>136</v>
      </c>
      <c r="U1172" s="16">
        <v>1.5</v>
      </c>
      <c r="V1172" s="16">
        <v>0</v>
      </c>
      <c r="W1172" s="16" t="s">
        <v>136</v>
      </c>
      <c r="X1172" s="16" t="s">
        <v>136</v>
      </c>
      <c r="Y1172" s="16">
        <v>0</v>
      </c>
      <c r="Z1172" s="16">
        <v>0</v>
      </c>
      <c r="AA1172" s="16" t="s">
        <v>139</v>
      </c>
      <c r="AB1172" s="16" t="s">
        <v>140</v>
      </c>
      <c r="AC1172" s="16">
        <v>34</v>
      </c>
      <c r="AD1172" s="16">
        <v>6.75</v>
      </c>
      <c r="AE1172" s="16">
        <v>1</v>
      </c>
      <c r="AF1172" s="16">
        <v>0.1</v>
      </c>
      <c r="AG1172" s="16">
        <v>1.4</v>
      </c>
      <c r="AH1172" s="17">
        <f t="shared" si="1283"/>
        <v>1.2999999999999998</v>
      </c>
      <c r="AI1172" s="16"/>
      <c r="AJ1172" s="16"/>
      <c r="AK1172" s="16"/>
      <c r="AL1172" s="16"/>
      <c r="AM1172" s="16">
        <v>0</v>
      </c>
      <c r="AN1172" s="16"/>
      <c r="AO1172" s="16">
        <v>0</v>
      </c>
      <c r="AP1172" s="16">
        <v>0</v>
      </c>
      <c r="AQ1172" s="16">
        <v>0</v>
      </c>
      <c r="AR1172" s="17" t="s">
        <v>136</v>
      </c>
      <c r="AS1172" s="19">
        <f t="shared" si="1233"/>
        <v>0</v>
      </c>
      <c r="AT1172" s="19"/>
      <c r="AU1172" s="19">
        <f>VLOOKUP(G1172,ABNT5101!$I$3:$J$9,2)</f>
        <v>10</v>
      </c>
      <c r="AV1172" s="19">
        <f>VLOOKUP(G1172,ABNT5101!$I$3:$M$9,5)</f>
        <v>0.18</v>
      </c>
      <c r="AW1172" s="17" t="str">
        <f>_xlfn.XLOOKUP(G1172,ABNT5101!I:I,ABNT5101!L:L)</f>
        <v>-</v>
      </c>
      <c r="AX1172" s="17">
        <f>_xlfn.XLOOKUP(G1172,ABNT5101!$I:$I,ABNT5101!M:M)</f>
        <v>0.18</v>
      </c>
      <c r="AY1172" s="17" t="str">
        <f>_xlfn.XLOOKUP(G1172,ABNT5101!$I:$I,ABNT5101!N:N)</f>
        <v>-</v>
      </c>
      <c r="AZ1172" s="17">
        <f>_xlfn.XLOOKUP(G1172,ABNT5101!$I:$I,ABNT5101!O:O)</f>
        <v>16</v>
      </c>
      <c r="BA1172" s="20" t="str">
        <f t="shared" si="1234"/>
        <v>ATENDE</v>
      </c>
      <c r="BB1172" s="21">
        <f t="shared" ref="BB1172:BC1172" si="1415">BE1172/AU1172-1</f>
        <v>0.16199999999999992</v>
      </c>
      <c r="BC1172" s="21">
        <f t="shared" si="1415"/>
        <v>1</v>
      </c>
      <c r="BD1172" s="21" t="str">
        <f t="shared" si="1236"/>
        <v>-</v>
      </c>
      <c r="BE1172" s="22">
        <v>11.62</v>
      </c>
      <c r="BF1172" s="22">
        <v>0.36</v>
      </c>
      <c r="BG1172" s="22"/>
      <c r="BH1172" s="22"/>
      <c r="BI1172" s="23"/>
      <c r="BJ1172" s="22"/>
      <c r="BK1172" s="20" t="str">
        <f t="shared" si="1237"/>
        <v>ATENDE</v>
      </c>
      <c r="BL1172" s="20" t="str">
        <f t="shared" si="1238"/>
        <v>ATENDE</v>
      </c>
      <c r="BM1172" s="20" t="str">
        <f t="shared" si="1239"/>
        <v>ATENDE</v>
      </c>
      <c r="BN1172" s="20" t="str">
        <f t="shared" si="1240"/>
        <v>ATENDE</v>
      </c>
      <c r="BO1172" s="24" t="str">
        <f t="shared" si="1241"/>
        <v>C4</v>
      </c>
      <c r="BP1172" s="24" t="str">
        <f t="shared" si="1368"/>
        <v>P5</v>
      </c>
      <c r="BQ1172" s="25">
        <f t="shared" si="1381"/>
        <v>0.91200000000000014</v>
      </c>
      <c r="BR1172" s="22">
        <v>9.56</v>
      </c>
      <c r="BS1172" s="22">
        <v>3.31</v>
      </c>
      <c r="BT1172" s="24">
        <f>IF(BP1172="-","-",_xlfn.XLOOKUP(BP1172,ABNT5101!$B$4:$B$9,ABNT5101!$C$4:$C$9))</f>
        <v>5</v>
      </c>
      <c r="BU1172" s="24">
        <f>IF(BP1172="-","-",_xlfn.XLOOKUP(BP1172,ABNT5101!$B$4:$B$9,ABNT5101!$D$4:$D$9))</f>
        <v>1</v>
      </c>
      <c r="BV1172" s="20" t="str">
        <f t="shared" si="1242"/>
        <v>ATENDE</v>
      </c>
      <c r="BW1172" s="20" t="str">
        <f t="shared" si="1382"/>
        <v>ATENDE</v>
      </c>
      <c r="BX1172" s="20" t="str">
        <f t="shared" si="1243"/>
        <v>ATENDE</v>
      </c>
      <c r="BY1172" s="24" t="str">
        <f t="shared" si="1364"/>
        <v>P5</v>
      </c>
      <c r="BZ1172" s="25">
        <f t="shared" si="1244"/>
        <v>0.64600000000000013</v>
      </c>
      <c r="CA1172" s="24">
        <v>8.23</v>
      </c>
      <c r="CB1172" s="24">
        <v>3.76</v>
      </c>
      <c r="CC1172" s="20">
        <f>IF(BY1172="-","-",_xlfn.XLOOKUP(BY1172,ABNT5101!$B$4:$B$9,ABNT5101!$C$4:$C$9))</f>
        <v>5</v>
      </c>
      <c r="CD1172" s="24">
        <f>IF(BY1172="-","-",_xlfn.XLOOKUP(BY1172,ABNT5101!$B$4:$B$9,ABNT5101!$D$4:$D$9))</f>
        <v>1</v>
      </c>
      <c r="CE1172" s="20" t="str">
        <f t="shared" si="1245"/>
        <v>ATENDE</v>
      </c>
      <c r="CF1172" s="20" t="str">
        <f t="shared" si="1246"/>
        <v>ATENDE</v>
      </c>
      <c r="CG1172" s="20" t="str">
        <f t="shared" si="1359"/>
        <v>ATENDE</v>
      </c>
      <c r="CH1172" s="26" t="str">
        <f>_xlfn.XLOOKUP(CI1172,'Banco de dados'!$B:$B,'Banco de dados'!$D:$D)</f>
        <v>LEDSTAR</v>
      </c>
      <c r="CI1172" s="47" t="str">
        <f>'Banco de dados'!B7</f>
        <v xml:space="preserve"> SL VT 9.1 44W</v>
      </c>
      <c r="CJ1172" s="26" t="str">
        <f>_xlfn.XLOOKUP(CI1172,'Banco de dados'!$B:$B,'Banco de dados'!$E:$E)</f>
        <v>LUM LED SL VT 9.1 44W</v>
      </c>
      <c r="CK1172" s="26"/>
      <c r="CL1172" s="26" t="e">
        <f>IF(CK1172="-","-",_xlfn.XLOOKUP(CK1172,'Banco de dados'!$B:$B,'Banco de dados'!$E:$E))</f>
        <v>#N/A</v>
      </c>
      <c r="CM1172" s="28">
        <f t="shared" si="1305"/>
        <v>1</v>
      </c>
      <c r="CN1172" s="26">
        <f>_xlfn.XLOOKUP(CI1172,'Banco de dados'!$B:$B,'Banco de dados'!$H:$H)</f>
        <v>44</v>
      </c>
      <c r="CO1172" s="26" t="e">
        <f t="array" aca="1" ref="CO1172" ca="1">_xludf.XLOOKUP(CK1172,'Banco de dados'!$B:$B,'Banco de dados'!$H:$H)</f>
        <v>#NAME?</v>
      </c>
      <c r="CP1172" s="51" t="e">
        <f t="array" aca="1" ref="CP1172" ca="1">_xludf.XLOOKUP(CI1172,'Banco de dados'!$B:$B,'Banco de dados'!$F:$F)</f>
        <v>#NAME?</v>
      </c>
      <c r="CQ1172" s="26" t="e">
        <f t="array" aca="1" ref="CQ1172" ca="1">_xludf.XLOOKUP(CK1172,'Banco de dados'!$B:$B,'Banco de dados'!$F:$F)</f>
        <v>#NAME?</v>
      </c>
      <c r="CR1172" s="27">
        <v>0</v>
      </c>
      <c r="CS1172" s="27"/>
      <c r="CT1172" s="26" t="str">
        <f>IF(AG1172=0.5,"Suporte",IF(AND(AG1172&gt;='Braços de IP'!$B$9,AG1172&lt;='Braços de IP'!$D$9),'Braços de IP'!$E$9,IF(AND(AG1172&gt;='Braços de IP'!$B$10,AG1172&lt;='Braços de IP'!$D$10),'Braços de IP'!$E$10,IF(AND(AG1172&gt;='Braços de IP'!$B$11,AG1172&lt;='Braços de IP'!$D$11),'Braços de IP'!$E$11,IF(AND(AG1172&gt;='Braços de IP'!$B$12,AG1172&lt;='Braços de IP'!$D$12),'Braços de IP'!$E$12,IF(AND(AG1172&gt;='Braços de IP'!$B$13,AG1172&lt;='Braços de IP'!$D$13),'Braços de IP'!$E$13,IF(AND(AG1172&gt;='Braços de IP'!$B$14,AG1172&lt;='Braços de IP'!$D$14),'Braços de IP'!$E$14,"ERRO")))))))</f>
        <v>Curto II</v>
      </c>
      <c r="CU1172" s="27"/>
      <c r="CV1172" s="26" t="str">
        <f>IF($CU1172="","",VLOOKUP($CU1172,'Braços de IP'!$E$9:$I$15,2,0))</f>
        <v/>
      </c>
      <c r="CW1172" s="29" t="str">
        <f>IF($CU1172="","",VLOOKUP($CU1172,'Braços de IP'!$E$9:$I$15,5,0))</f>
        <v/>
      </c>
      <c r="CX1172" s="26"/>
      <c r="CY1172" s="26"/>
      <c r="CZ1172" s="26"/>
      <c r="DA1172" s="26"/>
      <c r="DB1172" s="26"/>
      <c r="DC1172" s="26"/>
      <c r="DD1172" s="30">
        <f t="shared" si="1306"/>
        <v>44</v>
      </c>
      <c r="DE1172" s="31">
        <f t="shared" si="1307"/>
        <v>70</v>
      </c>
      <c r="DF1172" s="30">
        <f t="shared" si="1308"/>
        <v>114</v>
      </c>
      <c r="DG1172" s="32">
        <f t="shared" si="1309"/>
        <v>0.37142857142857144</v>
      </c>
      <c r="DH1172" s="33" t="s">
        <v>143</v>
      </c>
      <c r="DI1172" s="34"/>
      <c r="DJ1172" s="35"/>
      <c r="DK1172" s="16" t="s">
        <v>144</v>
      </c>
      <c r="DL1172" s="16"/>
    </row>
    <row r="1173" spans="2:116" ht="15.75" customHeight="1" x14ac:dyDescent="0.25">
      <c r="B1173" s="16">
        <v>321</v>
      </c>
      <c r="C1173" s="16" t="s">
        <v>146</v>
      </c>
      <c r="D1173" s="16" t="s">
        <v>791</v>
      </c>
      <c r="E1173" s="16">
        <v>-8.0269890000000004</v>
      </c>
      <c r="F1173" s="16">
        <v>-34.880240000000001</v>
      </c>
      <c r="G1173" s="16" t="s">
        <v>160</v>
      </c>
      <c r="H1173" s="16" t="s">
        <v>136</v>
      </c>
      <c r="I1173" s="16" t="s">
        <v>149</v>
      </c>
      <c r="J1173" s="16" t="s">
        <v>137</v>
      </c>
      <c r="K1173" s="16">
        <v>70</v>
      </c>
      <c r="L1173" s="16" t="s">
        <v>138</v>
      </c>
      <c r="M1173" s="16">
        <v>0</v>
      </c>
      <c r="N1173" s="16"/>
      <c r="O1173" s="16">
        <v>1</v>
      </c>
      <c r="P1173" s="16">
        <v>1.5</v>
      </c>
      <c r="Q1173" s="16">
        <v>6.5</v>
      </c>
      <c r="R1173" s="16"/>
      <c r="S1173" s="16"/>
      <c r="T1173" s="16" t="s">
        <v>136</v>
      </c>
      <c r="U1173" s="16">
        <v>1.5</v>
      </c>
      <c r="V1173" s="16">
        <v>0</v>
      </c>
      <c r="W1173" s="16" t="s">
        <v>136</v>
      </c>
      <c r="X1173" s="16" t="s">
        <v>136</v>
      </c>
      <c r="Y1173" s="16">
        <v>0</v>
      </c>
      <c r="Z1173" s="16">
        <v>0</v>
      </c>
      <c r="AA1173" s="16" t="s">
        <v>139</v>
      </c>
      <c r="AB1173" s="16" t="s">
        <v>140</v>
      </c>
      <c r="AC1173" s="16">
        <v>34</v>
      </c>
      <c r="AD1173" s="16">
        <v>6.75</v>
      </c>
      <c r="AE1173" s="16">
        <v>1</v>
      </c>
      <c r="AF1173" s="16">
        <v>0.1</v>
      </c>
      <c r="AG1173" s="16">
        <v>1.4</v>
      </c>
      <c r="AH1173" s="17">
        <f t="shared" si="1283"/>
        <v>1.2999999999999998</v>
      </c>
      <c r="AI1173" s="16"/>
      <c r="AJ1173" s="16"/>
      <c r="AK1173" s="16"/>
      <c r="AL1173" s="16"/>
      <c r="AM1173" s="16">
        <v>0</v>
      </c>
      <c r="AN1173" s="16"/>
      <c r="AO1173" s="16">
        <v>0</v>
      </c>
      <c r="AP1173" s="16">
        <v>0</v>
      </c>
      <c r="AQ1173" s="16">
        <v>0</v>
      </c>
      <c r="AR1173" s="17" t="s">
        <v>136</v>
      </c>
      <c r="AS1173" s="19">
        <f t="shared" si="1233"/>
        <v>0</v>
      </c>
      <c r="AT1173" s="19"/>
      <c r="AU1173" s="19">
        <f>VLOOKUP(G1173,ABNT5101!$I$3:$J$9,2)</f>
        <v>10</v>
      </c>
      <c r="AV1173" s="19">
        <f>VLOOKUP(G1173,ABNT5101!$I$3:$M$9,5)</f>
        <v>0.18</v>
      </c>
      <c r="AW1173" s="17" t="str">
        <f>_xlfn.XLOOKUP(G1173,ABNT5101!I:I,ABNT5101!L:L)</f>
        <v>-</v>
      </c>
      <c r="AX1173" s="17">
        <f>_xlfn.XLOOKUP(G1173,ABNT5101!$I:$I,ABNT5101!M:M)</f>
        <v>0.18</v>
      </c>
      <c r="AY1173" s="17" t="str">
        <f>_xlfn.XLOOKUP(G1173,ABNT5101!$I:$I,ABNT5101!N:N)</f>
        <v>-</v>
      </c>
      <c r="AZ1173" s="17">
        <f>_xlfn.XLOOKUP(G1173,ABNT5101!$I:$I,ABNT5101!O:O)</f>
        <v>16</v>
      </c>
      <c r="BA1173" s="20" t="str">
        <f t="shared" si="1234"/>
        <v>ATENDE</v>
      </c>
      <c r="BB1173" s="21">
        <f t="shared" ref="BB1173:BC1173" si="1416">BE1173/AU1173-1</f>
        <v>0.10899999999999999</v>
      </c>
      <c r="BC1173" s="21">
        <f t="shared" si="1416"/>
        <v>1.5</v>
      </c>
      <c r="BD1173" s="21" t="str">
        <f t="shared" si="1236"/>
        <v>-</v>
      </c>
      <c r="BE1173" s="22">
        <v>11.09</v>
      </c>
      <c r="BF1173" s="22">
        <v>0.45</v>
      </c>
      <c r="BG1173" s="22"/>
      <c r="BH1173" s="22"/>
      <c r="BI1173" s="23"/>
      <c r="BJ1173" s="22"/>
      <c r="BK1173" s="20" t="str">
        <f t="shared" si="1237"/>
        <v>ATENDE</v>
      </c>
      <c r="BL1173" s="20" t="str">
        <f t="shared" si="1238"/>
        <v>ATENDE</v>
      </c>
      <c r="BM1173" s="20" t="str">
        <f t="shared" si="1239"/>
        <v>ATENDE</v>
      </c>
      <c r="BN1173" s="20" t="str">
        <f t="shared" si="1240"/>
        <v>ATENDE</v>
      </c>
      <c r="BO1173" s="24" t="str">
        <f t="shared" si="1241"/>
        <v>C4</v>
      </c>
      <c r="BP1173" s="24" t="str">
        <f t="shared" si="1368"/>
        <v>P5</v>
      </c>
      <c r="BQ1173" s="25">
        <f t="shared" si="1381"/>
        <v>0.81400000000000006</v>
      </c>
      <c r="BR1173" s="22">
        <v>9.07</v>
      </c>
      <c r="BS1173" s="22">
        <v>3.2</v>
      </c>
      <c r="BT1173" s="24">
        <f>IF(BP1173="-","-",_xlfn.XLOOKUP(BP1173,ABNT5101!$B$4:$B$9,ABNT5101!$C$4:$C$9))</f>
        <v>5</v>
      </c>
      <c r="BU1173" s="24">
        <f>IF(BP1173="-","-",_xlfn.XLOOKUP(BP1173,ABNT5101!$B$4:$B$9,ABNT5101!$D$4:$D$9))</f>
        <v>1</v>
      </c>
      <c r="BV1173" s="20" t="str">
        <f t="shared" si="1242"/>
        <v>ATENDE</v>
      </c>
      <c r="BW1173" s="20" t="str">
        <f t="shared" si="1382"/>
        <v>ATENDE</v>
      </c>
      <c r="BX1173" s="20" t="str">
        <f t="shared" si="1243"/>
        <v>ATENDE</v>
      </c>
      <c r="BY1173" s="24" t="str">
        <f t="shared" si="1364"/>
        <v>P5</v>
      </c>
      <c r="BZ1173" s="25">
        <f t="shared" si="1244"/>
        <v>0.51400000000000001</v>
      </c>
      <c r="CA1173" s="24">
        <v>7.57</v>
      </c>
      <c r="CB1173" s="24">
        <v>4.88</v>
      </c>
      <c r="CC1173" s="20">
        <f>IF(BY1173="-","-",_xlfn.XLOOKUP(BY1173,ABNT5101!$B$4:$B$9,ABNT5101!$C$4:$C$9))</f>
        <v>5</v>
      </c>
      <c r="CD1173" s="24">
        <f>IF(BY1173="-","-",_xlfn.XLOOKUP(BY1173,ABNT5101!$B$4:$B$9,ABNT5101!$D$4:$D$9))</f>
        <v>1</v>
      </c>
      <c r="CE1173" s="20" t="str">
        <f t="shared" si="1245"/>
        <v>ATENDE</v>
      </c>
      <c r="CF1173" s="20" t="str">
        <f t="shared" si="1246"/>
        <v>ATENDE</v>
      </c>
      <c r="CG1173" s="20" t="str">
        <f t="shared" si="1359"/>
        <v>ATENDE</v>
      </c>
      <c r="CH1173" s="26" t="str">
        <f>_xlfn.XLOOKUP(CI1173,'Banco de dados'!$B:$B,'Banco de dados'!$D:$D)</f>
        <v>SX LIGHTING</v>
      </c>
      <c r="CI1173" s="27" t="str">
        <f>'Banco de dados'!B55</f>
        <v>SX-INEVO040HF</v>
      </c>
      <c r="CJ1173" s="26" t="str">
        <f>_xlfn.XLOOKUP(CI1173,'Banco de dados'!$B:$B,'Banco de dados'!$E:$E)</f>
        <v>SXINEVO040K50L12CZF7PHF</v>
      </c>
      <c r="CK1173" s="26"/>
      <c r="CL1173" s="26" t="e">
        <f>IF(CK1173="-","-",_xlfn.XLOOKUP(CK1173,'Banco de dados'!$B:$B,'Banco de dados'!$E:$E))</f>
        <v>#N/A</v>
      </c>
      <c r="CM1173" s="28">
        <f t="shared" si="1305"/>
        <v>1</v>
      </c>
      <c r="CN1173" s="26">
        <f>_xlfn.XLOOKUP(CI1173,'Banco de dados'!$B:$B,'Banco de dados'!$H:$H)</f>
        <v>39</v>
      </c>
      <c r="CO1173" s="26" t="e">
        <f t="array" aca="1" ref="CO1173" ca="1">_xludf.XLOOKUP(CK1173,'Banco de dados'!$B:$B,'Banco de dados'!$H:$H)</f>
        <v>#NAME?</v>
      </c>
      <c r="CP1173" s="51" t="e">
        <f t="array" aca="1" ref="CP1173" ca="1">_xludf.XLOOKUP(CI1173,'Banco de dados'!$B:$B,'Banco de dados'!$F:$F)</f>
        <v>#NAME?</v>
      </c>
      <c r="CQ1173" s="26" t="e">
        <f t="array" aca="1" ref="CQ1173" ca="1">_xludf.XLOOKUP(CK1173,'Banco de dados'!$B:$B,'Banco de dados'!$F:$F)</f>
        <v>#NAME?</v>
      </c>
      <c r="CR1173" s="27">
        <v>0</v>
      </c>
      <c r="CS1173" s="27"/>
      <c r="CT1173" s="26" t="str">
        <f>IF(AG1173=0.5,"Suporte",IF(AND(AG1173&gt;='Braços de IP'!$B$9,AG1173&lt;='Braços de IP'!$D$9),'Braços de IP'!$E$9,IF(AND(AG1173&gt;='Braços de IP'!$B$10,AG1173&lt;='Braços de IP'!$D$10),'Braços de IP'!$E$10,IF(AND(AG1173&gt;='Braços de IP'!$B$11,AG1173&lt;='Braços de IP'!$D$11),'Braços de IP'!$E$11,IF(AND(AG1173&gt;='Braços de IP'!$B$12,AG1173&lt;='Braços de IP'!$D$12),'Braços de IP'!$E$12,IF(AND(AG1173&gt;='Braços de IP'!$B$13,AG1173&lt;='Braços de IP'!$D$13),'Braços de IP'!$E$13,IF(AND(AG1173&gt;='Braços de IP'!$B$14,AG1173&lt;='Braços de IP'!$D$14),'Braços de IP'!$E$14,"ERRO")))))))</f>
        <v>Curto II</v>
      </c>
      <c r="CU1173" s="27"/>
      <c r="CV1173" s="26" t="str">
        <f>IF($CU1173="","",VLOOKUP($CU1173,'Braços de IP'!$E$9:$I$15,2,0))</f>
        <v/>
      </c>
      <c r="CW1173" s="29" t="str">
        <f>IF($CU1173="","",VLOOKUP($CU1173,'Braços de IP'!$E$9:$I$15,5,0))</f>
        <v/>
      </c>
      <c r="CX1173" s="26"/>
      <c r="CY1173" s="26"/>
      <c r="CZ1173" s="26"/>
      <c r="DA1173" s="26"/>
      <c r="DB1173" s="26"/>
      <c r="DC1173" s="26"/>
      <c r="DD1173" s="30">
        <f t="shared" si="1306"/>
        <v>39</v>
      </c>
      <c r="DE1173" s="31">
        <f t="shared" si="1307"/>
        <v>70</v>
      </c>
      <c r="DF1173" s="30">
        <f t="shared" si="1308"/>
        <v>109</v>
      </c>
      <c r="DG1173" s="32">
        <f t="shared" si="1309"/>
        <v>0.44285714285714284</v>
      </c>
      <c r="DH1173" s="33" t="s">
        <v>143</v>
      </c>
      <c r="DI1173" s="34"/>
      <c r="DJ1173" s="35"/>
      <c r="DK1173" s="16" t="s">
        <v>144</v>
      </c>
      <c r="DL1173" s="16"/>
    </row>
    <row r="1174" spans="2:116" ht="15.75" customHeight="1" x14ac:dyDescent="0.25">
      <c r="B1174" s="16">
        <v>321</v>
      </c>
      <c r="C1174" s="16" t="s">
        <v>146</v>
      </c>
      <c r="D1174" s="16" t="s">
        <v>791</v>
      </c>
      <c r="E1174" s="16">
        <v>-8.0269890000000004</v>
      </c>
      <c r="F1174" s="16">
        <v>-34.880240000000001</v>
      </c>
      <c r="G1174" s="16" t="s">
        <v>160</v>
      </c>
      <c r="H1174" s="16" t="s">
        <v>136</v>
      </c>
      <c r="I1174" s="16" t="s">
        <v>149</v>
      </c>
      <c r="J1174" s="16" t="s">
        <v>137</v>
      </c>
      <c r="K1174" s="16">
        <v>70</v>
      </c>
      <c r="L1174" s="16" t="s">
        <v>138</v>
      </c>
      <c r="M1174" s="16">
        <v>0</v>
      </c>
      <c r="N1174" s="16"/>
      <c r="O1174" s="16">
        <v>1</v>
      </c>
      <c r="P1174" s="16">
        <v>1.5</v>
      </c>
      <c r="Q1174" s="16">
        <v>6.5</v>
      </c>
      <c r="R1174" s="16"/>
      <c r="S1174" s="16"/>
      <c r="T1174" s="16" t="s">
        <v>136</v>
      </c>
      <c r="U1174" s="16">
        <v>1.5</v>
      </c>
      <c r="V1174" s="16">
        <v>0</v>
      </c>
      <c r="W1174" s="16" t="s">
        <v>136</v>
      </c>
      <c r="X1174" s="16" t="s">
        <v>136</v>
      </c>
      <c r="Y1174" s="16">
        <v>0</v>
      </c>
      <c r="Z1174" s="16">
        <v>0</v>
      </c>
      <c r="AA1174" s="16" t="s">
        <v>139</v>
      </c>
      <c r="AB1174" s="16" t="s">
        <v>140</v>
      </c>
      <c r="AC1174" s="16">
        <v>34</v>
      </c>
      <c r="AD1174" s="16">
        <v>6.75</v>
      </c>
      <c r="AE1174" s="16">
        <v>1</v>
      </c>
      <c r="AF1174" s="16">
        <v>0.1</v>
      </c>
      <c r="AG1174" s="16">
        <v>1.4</v>
      </c>
      <c r="AH1174" s="17">
        <f t="shared" si="1283"/>
        <v>1.2999999999999998</v>
      </c>
      <c r="AI1174" s="16"/>
      <c r="AJ1174" s="16"/>
      <c r="AK1174" s="16"/>
      <c r="AL1174" s="16"/>
      <c r="AM1174" s="16">
        <v>0</v>
      </c>
      <c r="AN1174" s="16"/>
      <c r="AO1174" s="16">
        <v>0</v>
      </c>
      <c r="AP1174" s="16">
        <v>0</v>
      </c>
      <c r="AQ1174" s="16">
        <v>0</v>
      </c>
      <c r="AR1174" s="17" t="s">
        <v>136</v>
      </c>
      <c r="AS1174" s="19">
        <f t="shared" si="1233"/>
        <v>0</v>
      </c>
      <c r="AT1174" s="19"/>
      <c r="AU1174" s="19">
        <f>VLOOKUP(G1174,ABNT5101!$I$3:$J$9,2)</f>
        <v>10</v>
      </c>
      <c r="AV1174" s="19">
        <f>VLOOKUP(G1174,ABNT5101!$I$3:$M$9,5)</f>
        <v>0.18</v>
      </c>
      <c r="AW1174" s="17" t="str">
        <f>_xlfn.XLOOKUP(G1174,ABNT5101!I:I,ABNT5101!L:L)</f>
        <v>-</v>
      </c>
      <c r="AX1174" s="17">
        <f>_xlfn.XLOOKUP(G1174,ABNT5101!$I:$I,ABNT5101!M:M)</f>
        <v>0.18</v>
      </c>
      <c r="AY1174" s="17" t="str">
        <f>_xlfn.XLOOKUP(G1174,ABNT5101!$I:$I,ABNT5101!N:N)</f>
        <v>-</v>
      </c>
      <c r="AZ1174" s="17">
        <f>_xlfn.XLOOKUP(G1174,ABNT5101!$I:$I,ABNT5101!O:O)</f>
        <v>16</v>
      </c>
      <c r="BA1174" s="20" t="str">
        <f t="shared" si="1234"/>
        <v>ATENDE</v>
      </c>
      <c r="BB1174" s="21">
        <f t="shared" ref="BB1174:BC1174" si="1417">BE1174/AU1174-1</f>
        <v>0.26400000000000001</v>
      </c>
      <c r="BC1174" s="21">
        <f t="shared" si="1417"/>
        <v>1.0555555555555558</v>
      </c>
      <c r="BD1174" s="21" t="str">
        <f t="shared" si="1236"/>
        <v>-</v>
      </c>
      <c r="BE1174" s="22">
        <v>12.64</v>
      </c>
      <c r="BF1174" s="22">
        <v>0.37</v>
      </c>
      <c r="BG1174" s="22"/>
      <c r="BH1174" s="22"/>
      <c r="BI1174" s="23"/>
      <c r="BJ1174" s="22"/>
      <c r="BK1174" s="20" t="str">
        <f t="shared" si="1237"/>
        <v>ATENDE</v>
      </c>
      <c r="BL1174" s="20" t="str">
        <f t="shared" si="1238"/>
        <v>ATENDE</v>
      </c>
      <c r="BM1174" s="20" t="str">
        <f t="shared" si="1239"/>
        <v>ATENDE</v>
      </c>
      <c r="BN1174" s="20" t="str">
        <f t="shared" si="1240"/>
        <v>ATENDE</v>
      </c>
      <c r="BO1174" s="24" t="str">
        <f t="shared" si="1241"/>
        <v>C4</v>
      </c>
      <c r="BP1174" s="24" t="str">
        <f t="shared" si="1368"/>
        <v>P5</v>
      </c>
      <c r="BQ1174" s="25">
        <f t="shared" si="1381"/>
        <v>0.91200000000000014</v>
      </c>
      <c r="BR1174" s="22">
        <v>9.56</v>
      </c>
      <c r="BS1174" s="22">
        <v>3.32</v>
      </c>
      <c r="BT1174" s="24">
        <f>IF(BP1174="-","-",_xlfn.XLOOKUP(BP1174,ABNT5101!$B$4:$B$9,ABNT5101!$C$4:$C$9))</f>
        <v>5</v>
      </c>
      <c r="BU1174" s="24">
        <f>IF(BP1174="-","-",_xlfn.XLOOKUP(BP1174,ABNT5101!$B$4:$B$9,ABNT5101!$D$4:$D$9))</f>
        <v>1</v>
      </c>
      <c r="BV1174" s="20" t="str">
        <f t="shared" si="1242"/>
        <v>ATENDE</v>
      </c>
      <c r="BW1174" s="20" t="str">
        <f t="shared" si="1382"/>
        <v>ATENDE</v>
      </c>
      <c r="BX1174" s="20" t="str">
        <f t="shared" si="1243"/>
        <v>ATENDE</v>
      </c>
      <c r="BY1174" s="24" t="str">
        <f t="shared" si="1364"/>
        <v>P5</v>
      </c>
      <c r="BZ1174" s="25">
        <f t="shared" si="1244"/>
        <v>0.36199999999999988</v>
      </c>
      <c r="CA1174" s="24">
        <v>6.81</v>
      </c>
      <c r="CB1174" s="24">
        <v>3.19</v>
      </c>
      <c r="CC1174" s="20">
        <f>IF(BY1174="-","-",_xlfn.XLOOKUP(BY1174,ABNT5101!$B$4:$B$9,ABNT5101!$C$4:$C$9))</f>
        <v>5</v>
      </c>
      <c r="CD1174" s="24">
        <f>IF(BY1174="-","-",_xlfn.XLOOKUP(BY1174,ABNT5101!$B$4:$B$9,ABNT5101!$D$4:$D$9))</f>
        <v>1</v>
      </c>
      <c r="CE1174" s="20" t="str">
        <f t="shared" si="1245"/>
        <v>ATENDE</v>
      </c>
      <c r="CF1174" s="20" t="str">
        <f t="shared" si="1246"/>
        <v>ATENDE</v>
      </c>
      <c r="CG1174" s="20" t="str">
        <f t="shared" si="1359"/>
        <v>ATENDE</v>
      </c>
      <c r="CH1174" s="26" t="str">
        <f>_xlfn.XLOOKUP(CI1174,'Banco de dados'!$B:$B,'Banco de dados'!$D:$D)</f>
        <v>TECNOWATT</v>
      </c>
      <c r="CI1174" s="27" t="str">
        <f>'Banco de dados'!B66</f>
        <v xml:space="preserve">SIGSAGPTLRRSSNDL_40W_50IBBRS
</v>
      </c>
      <c r="CJ1174" s="26" t="str">
        <f>_xlfn.XLOOKUP(CI1174,'Banco de dados'!$B:$B,'Banco de dados'!$E:$E)</f>
        <v>SIGSAGPTLRRSSNDL_40W_50IBBRS
1-10C1MUN6.5</v>
      </c>
      <c r="CK1174" s="26"/>
      <c r="CL1174" s="26" t="e">
        <f>IF(CK1174="-","-",_xlfn.XLOOKUP(CK1174,'Banco de dados'!$B:$B,'Banco de dados'!$E:$E))</f>
        <v>#N/A</v>
      </c>
      <c r="CM1174" s="28">
        <f t="shared" si="1305"/>
        <v>1</v>
      </c>
      <c r="CN1174" s="26">
        <f>_xlfn.XLOOKUP(CI1174,'Banco de dados'!$B:$B,'Banco de dados'!$H:$H)</f>
        <v>40</v>
      </c>
      <c r="CO1174" s="26" t="e">
        <f t="array" aca="1" ref="CO1174" ca="1">_xludf.XLOOKUP(CK1174,'Banco de dados'!$B:$B,'Banco de dados'!$H:$H)</f>
        <v>#NAME?</v>
      </c>
      <c r="CP1174" s="51" t="e">
        <f t="array" aca="1" ref="CP1174" ca="1">_xludf.XLOOKUP(CI1174,'Banco de dados'!$B:$B,'Banco de dados'!$F:$F)</f>
        <v>#NAME?</v>
      </c>
      <c r="CQ1174" s="26" t="e">
        <f t="array" aca="1" ref="CQ1174" ca="1">_xludf.XLOOKUP(CK1174,'Banco de dados'!$B:$B,'Banco de dados'!$F:$F)</f>
        <v>#NAME?</v>
      </c>
      <c r="CR1174" s="27">
        <v>0</v>
      </c>
      <c r="CS1174" s="27"/>
      <c r="CT1174" s="26" t="str">
        <f>IF(AG1174=0.5,"Suporte",IF(AND(AG1174&gt;='Braços de IP'!$B$9,AG1174&lt;='Braços de IP'!$D$9),'Braços de IP'!$E$9,IF(AND(AG1174&gt;='Braços de IP'!$B$10,AG1174&lt;='Braços de IP'!$D$10),'Braços de IP'!$E$10,IF(AND(AG1174&gt;='Braços de IP'!$B$11,AG1174&lt;='Braços de IP'!$D$11),'Braços de IP'!$E$11,IF(AND(AG1174&gt;='Braços de IP'!$B$12,AG1174&lt;='Braços de IP'!$D$12),'Braços de IP'!$E$12,IF(AND(AG1174&gt;='Braços de IP'!$B$13,AG1174&lt;='Braços de IP'!$D$13),'Braços de IP'!$E$13,IF(AND(AG1174&gt;='Braços de IP'!$B$14,AG1174&lt;='Braços de IP'!$D$14),'Braços de IP'!$E$14,"ERRO")))))))</f>
        <v>Curto II</v>
      </c>
      <c r="CU1174" s="27"/>
      <c r="CV1174" s="26" t="str">
        <f>IF($CU1174="","",VLOOKUP($CU1174,'Braços de IP'!$E$9:$I$15,2,0))</f>
        <v/>
      </c>
      <c r="CW1174" s="29" t="str">
        <f>IF($CU1174="","",VLOOKUP($CU1174,'Braços de IP'!$E$9:$I$15,5,0))</f>
        <v/>
      </c>
      <c r="CX1174" s="26"/>
      <c r="CY1174" s="26"/>
      <c r="CZ1174" s="26"/>
      <c r="DA1174" s="26"/>
      <c r="DB1174" s="26"/>
      <c r="DC1174" s="26"/>
      <c r="DD1174" s="30">
        <f t="shared" si="1306"/>
        <v>40</v>
      </c>
      <c r="DE1174" s="31">
        <f t="shared" si="1307"/>
        <v>70</v>
      </c>
      <c r="DF1174" s="30">
        <f t="shared" si="1308"/>
        <v>110</v>
      </c>
      <c r="DG1174" s="32">
        <f t="shared" si="1309"/>
        <v>0.4285714285714286</v>
      </c>
      <c r="DH1174" s="33" t="s">
        <v>143</v>
      </c>
      <c r="DI1174" s="34"/>
      <c r="DJ1174" s="35"/>
      <c r="DK1174" s="16" t="s">
        <v>144</v>
      </c>
      <c r="DL1174" s="16"/>
    </row>
    <row r="1175" spans="2:116" ht="15.75" customHeight="1" x14ac:dyDescent="0.25">
      <c r="B1175" s="16">
        <v>322</v>
      </c>
      <c r="C1175" s="16" t="s">
        <v>146</v>
      </c>
      <c r="D1175" s="16" t="s">
        <v>792</v>
      </c>
      <c r="E1175" s="16">
        <v>-8.0214390000000009</v>
      </c>
      <c r="F1175" s="16">
        <v>-34.88476</v>
      </c>
      <c r="G1175" s="16" t="s">
        <v>160</v>
      </c>
      <c r="H1175" s="16" t="s">
        <v>136</v>
      </c>
      <c r="I1175" s="16" t="s">
        <v>135</v>
      </c>
      <c r="J1175" s="16" t="s">
        <v>137</v>
      </c>
      <c r="K1175" s="16">
        <v>72</v>
      </c>
      <c r="L1175" s="16" t="s">
        <v>138</v>
      </c>
      <c r="M1175" s="16">
        <v>0</v>
      </c>
      <c r="N1175" s="16"/>
      <c r="O1175" s="16">
        <v>1</v>
      </c>
      <c r="P1175" s="16">
        <v>2</v>
      </c>
      <c r="Q1175" s="16">
        <v>7</v>
      </c>
      <c r="R1175" s="16"/>
      <c r="S1175" s="16"/>
      <c r="T1175" s="16" t="s">
        <v>136</v>
      </c>
      <c r="U1175" s="16">
        <v>2</v>
      </c>
      <c r="V1175" s="16">
        <v>0</v>
      </c>
      <c r="W1175" s="16" t="s">
        <v>136</v>
      </c>
      <c r="X1175" s="16" t="s">
        <v>136</v>
      </c>
      <c r="Y1175" s="16">
        <v>0</v>
      </c>
      <c r="Z1175" s="16">
        <v>0</v>
      </c>
      <c r="AA1175" s="16" t="s">
        <v>139</v>
      </c>
      <c r="AB1175" s="16" t="s">
        <v>140</v>
      </c>
      <c r="AC1175" s="16">
        <v>43</v>
      </c>
      <c r="AD1175" s="16">
        <v>6.79</v>
      </c>
      <c r="AE1175" s="16">
        <v>1</v>
      </c>
      <c r="AF1175" s="16">
        <v>2.04</v>
      </c>
      <c r="AG1175" s="16">
        <v>2.5</v>
      </c>
      <c r="AH1175" s="17">
        <f t="shared" si="1283"/>
        <v>0.45999999999999996</v>
      </c>
      <c r="AI1175" s="16"/>
      <c r="AJ1175" s="16"/>
      <c r="AK1175" s="16"/>
      <c r="AL1175" s="16"/>
      <c r="AM1175" s="16">
        <v>0</v>
      </c>
      <c r="AN1175" s="16"/>
      <c r="AO1175" s="16">
        <v>0</v>
      </c>
      <c r="AP1175" s="16">
        <v>0</v>
      </c>
      <c r="AQ1175" s="16">
        <v>0</v>
      </c>
      <c r="AR1175" s="17" t="s">
        <v>136</v>
      </c>
      <c r="AS1175" s="19">
        <f t="shared" si="1233"/>
        <v>0</v>
      </c>
      <c r="AT1175" s="19"/>
      <c r="AU1175" s="19">
        <f>VLOOKUP(G1175,ABNT5101!$I$3:$J$9,2)</f>
        <v>10</v>
      </c>
      <c r="AV1175" s="19">
        <f>VLOOKUP(G1175,ABNT5101!$I$3:$M$9,5)</f>
        <v>0.18</v>
      </c>
      <c r="AW1175" s="17" t="str">
        <f>_xlfn.XLOOKUP(G1175,ABNT5101!I:I,ABNT5101!L:L)</f>
        <v>-</v>
      </c>
      <c r="AX1175" s="17">
        <f>_xlfn.XLOOKUP(G1175,ABNT5101!$I:$I,ABNT5101!M:M)</f>
        <v>0.18</v>
      </c>
      <c r="AY1175" s="17" t="str">
        <f>_xlfn.XLOOKUP(G1175,ABNT5101!$I:$I,ABNT5101!N:N)</f>
        <v>-</v>
      </c>
      <c r="AZ1175" s="17">
        <f>_xlfn.XLOOKUP(G1175,ABNT5101!$I:$I,ABNT5101!O:O)</f>
        <v>16</v>
      </c>
      <c r="BA1175" s="20" t="str">
        <f t="shared" si="1234"/>
        <v>ATENDE</v>
      </c>
      <c r="BB1175" s="21">
        <f t="shared" ref="BB1175:BC1175" si="1418">BE1175/AU1175-1</f>
        <v>2.100000000000013E-2</v>
      </c>
      <c r="BC1175" s="21">
        <f t="shared" si="1418"/>
        <v>0.2777777777777779</v>
      </c>
      <c r="BD1175" s="21" t="str">
        <f t="shared" si="1236"/>
        <v>-</v>
      </c>
      <c r="BE1175" s="22">
        <v>10.210000000000001</v>
      </c>
      <c r="BF1175" s="22">
        <v>0.23</v>
      </c>
      <c r="BG1175" s="22"/>
      <c r="BH1175" s="22"/>
      <c r="BI1175" s="23"/>
      <c r="BJ1175" s="22"/>
      <c r="BK1175" s="20" t="str">
        <f t="shared" si="1237"/>
        <v>ATENDE</v>
      </c>
      <c r="BL1175" s="20" t="str">
        <f t="shared" si="1238"/>
        <v>ATENDE</v>
      </c>
      <c r="BM1175" s="20" t="str">
        <f t="shared" si="1239"/>
        <v>ATENDE</v>
      </c>
      <c r="BN1175" s="20" t="str">
        <f t="shared" si="1240"/>
        <v>ATENDE</v>
      </c>
      <c r="BO1175" s="24" t="str">
        <f t="shared" si="1241"/>
        <v>C4</v>
      </c>
      <c r="BP1175" s="24" t="str">
        <f t="shared" si="1368"/>
        <v>P6</v>
      </c>
      <c r="BQ1175" s="25">
        <f t="shared" si="1381"/>
        <v>2.2233333333333332</v>
      </c>
      <c r="BR1175" s="22">
        <v>9.67</v>
      </c>
      <c r="BS1175" s="22">
        <v>1.74</v>
      </c>
      <c r="BT1175" s="24">
        <f>IF(BP1175="-","-",_xlfn.XLOOKUP(BP1175,ABNT5101!$B$4:$B$9,ABNT5101!$C$4:$C$9))</f>
        <v>3</v>
      </c>
      <c r="BU1175" s="24">
        <f>IF(BP1175="-","-",_xlfn.XLOOKUP(BP1175,ABNT5101!$B$4:$B$9,ABNT5101!$D$4:$D$9))</f>
        <v>0.6</v>
      </c>
      <c r="BV1175" s="20" t="str">
        <f t="shared" si="1242"/>
        <v>ATENDE</v>
      </c>
      <c r="BW1175" s="20" t="str">
        <f t="shared" si="1382"/>
        <v>ATENDE</v>
      </c>
      <c r="BX1175" s="20" t="str">
        <f t="shared" si="1243"/>
        <v>ATENDE</v>
      </c>
      <c r="BY1175" s="24" t="str">
        <f t="shared" si="1364"/>
        <v>P6</v>
      </c>
      <c r="BZ1175" s="25">
        <f t="shared" si="1244"/>
        <v>0.86666666666666647</v>
      </c>
      <c r="CA1175" s="24">
        <v>5.6</v>
      </c>
      <c r="CB1175" s="24">
        <v>1.72</v>
      </c>
      <c r="CC1175" s="20">
        <f>IF(BY1175="-","-",_xlfn.XLOOKUP(BY1175,ABNT5101!$B$4:$B$9,ABNT5101!$C$4:$C$9))</f>
        <v>3</v>
      </c>
      <c r="CD1175" s="24">
        <f>IF(BY1175="-","-",_xlfn.XLOOKUP(BY1175,ABNT5101!$B$4:$B$9,ABNT5101!$D$4:$D$9))</f>
        <v>0.6</v>
      </c>
      <c r="CE1175" s="20" t="str">
        <f t="shared" si="1245"/>
        <v>ATENDE</v>
      </c>
      <c r="CF1175" s="20" t="str">
        <f t="shared" si="1246"/>
        <v>ATENDE</v>
      </c>
      <c r="CG1175" s="20" t="str">
        <f t="shared" si="1359"/>
        <v>ATENDE</v>
      </c>
      <c r="CH1175" s="26" t="str">
        <f>_xlfn.XLOOKUP(CI1175,'Banco de dados'!$B:$B,'Banco de dados'!$D:$D)</f>
        <v>LEDSTAR</v>
      </c>
      <c r="CI1175" s="47" t="str">
        <f>'Banco de dados'!B8</f>
        <v xml:space="preserve"> SL VT 9.1 52W</v>
      </c>
      <c r="CJ1175" s="26" t="str">
        <f>_xlfn.XLOOKUP(CI1175,'Banco de dados'!$B:$B,'Banco de dados'!$E:$E)</f>
        <v>LUM LED SL VT 9.1 52W</v>
      </c>
      <c r="CK1175" s="26"/>
      <c r="CL1175" s="26" t="e">
        <f>IF(CK1175="-","-",_xlfn.XLOOKUP(CK1175,'Banco de dados'!$B:$B,'Banco de dados'!$E:$E))</f>
        <v>#N/A</v>
      </c>
      <c r="CM1175" s="28">
        <f t="shared" si="1305"/>
        <v>1</v>
      </c>
      <c r="CN1175" s="26">
        <f>_xlfn.XLOOKUP(CI1175,'Banco de dados'!$B:$B,'Banco de dados'!$H:$H)</f>
        <v>52</v>
      </c>
      <c r="CO1175" s="26" t="e">
        <f t="array" aca="1" ref="CO1175" ca="1">_xludf.XLOOKUP(CK1175,'Banco de dados'!$B:$B,'Banco de dados'!$H:$H)</f>
        <v>#NAME?</v>
      </c>
      <c r="CP1175" s="51" t="e">
        <f t="array" aca="1" ref="CP1175" ca="1">_xludf.XLOOKUP(CI1175,'Banco de dados'!$B:$B,'Banco de dados'!$F:$F)</f>
        <v>#NAME?</v>
      </c>
      <c r="CQ1175" s="26" t="e">
        <f t="array" aca="1" ref="CQ1175" ca="1">_xludf.XLOOKUP(CK1175,'Banco de dados'!$B:$B,'Banco de dados'!$F:$F)</f>
        <v>#NAME?</v>
      </c>
      <c r="CR1175" s="27">
        <v>0</v>
      </c>
      <c r="CS1175" s="27"/>
      <c r="CT1175" s="26" t="str">
        <f>IF(AG1175=0.5,"Suporte",IF(AND(AG1175&gt;='Braços de IP'!$B$9,AG1175&lt;='Braços de IP'!$D$9),'Braços de IP'!$E$9,IF(AND(AG1175&gt;='Braços de IP'!$B$10,AG1175&lt;='Braços de IP'!$D$10),'Braços de IP'!$E$10,IF(AND(AG1175&gt;='Braços de IP'!$B$11,AG1175&lt;='Braços de IP'!$D$11),'Braços de IP'!$E$11,IF(AND(AG1175&gt;='Braços de IP'!$B$12,AG1175&lt;='Braços de IP'!$D$12),'Braços de IP'!$E$12,IF(AND(AG1175&gt;='Braços de IP'!$B$13,AG1175&lt;='Braços de IP'!$D$13),'Braços de IP'!$E$13,IF(AND(AG1175&gt;='Braços de IP'!$B$14,AG1175&lt;='Braços de IP'!$D$14),'Braços de IP'!$E$14,"ERRO")))))))</f>
        <v>Médio II</v>
      </c>
      <c r="CU1175" s="27"/>
      <c r="CV1175" s="26" t="str">
        <f>IF($CU1175="","",VLOOKUP($CU1175,'Braços de IP'!$E$9:$I$15,2,0))</f>
        <v/>
      </c>
      <c r="CW1175" s="29" t="str">
        <f>IF($CU1175="","",VLOOKUP($CU1175,'Braços de IP'!$E$9:$I$15,5,0))</f>
        <v/>
      </c>
      <c r="CX1175" s="26"/>
      <c r="CY1175" s="26"/>
      <c r="CZ1175" s="26"/>
      <c r="DA1175" s="26"/>
      <c r="DB1175" s="26"/>
      <c r="DC1175" s="26"/>
      <c r="DD1175" s="30">
        <f t="shared" si="1306"/>
        <v>52</v>
      </c>
      <c r="DE1175" s="31">
        <f t="shared" si="1307"/>
        <v>72</v>
      </c>
      <c r="DF1175" s="30">
        <f t="shared" si="1308"/>
        <v>124</v>
      </c>
      <c r="DG1175" s="32">
        <f t="shared" si="1309"/>
        <v>0.27777777777777779</v>
      </c>
      <c r="DH1175" s="33" t="s">
        <v>143</v>
      </c>
      <c r="DI1175" s="34"/>
      <c r="DJ1175" s="35"/>
      <c r="DK1175" s="16" t="s">
        <v>144</v>
      </c>
      <c r="DL1175" s="16"/>
    </row>
    <row r="1176" spans="2:116" ht="15.75" customHeight="1" x14ac:dyDescent="0.25">
      <c r="B1176" s="16">
        <v>322</v>
      </c>
      <c r="C1176" s="16" t="s">
        <v>146</v>
      </c>
      <c r="D1176" s="16" t="s">
        <v>792</v>
      </c>
      <c r="E1176" s="16">
        <v>-8.0214390000000009</v>
      </c>
      <c r="F1176" s="16">
        <v>-34.88476</v>
      </c>
      <c r="G1176" s="16" t="s">
        <v>160</v>
      </c>
      <c r="H1176" s="16" t="s">
        <v>136</v>
      </c>
      <c r="I1176" s="16" t="s">
        <v>135</v>
      </c>
      <c r="J1176" s="16" t="s">
        <v>137</v>
      </c>
      <c r="K1176" s="16">
        <v>72</v>
      </c>
      <c r="L1176" s="16" t="s">
        <v>138</v>
      </c>
      <c r="M1176" s="16">
        <v>0</v>
      </c>
      <c r="N1176" s="16"/>
      <c r="O1176" s="16">
        <v>1</v>
      </c>
      <c r="P1176" s="16">
        <v>2</v>
      </c>
      <c r="Q1176" s="16">
        <v>7</v>
      </c>
      <c r="R1176" s="16"/>
      <c r="S1176" s="16"/>
      <c r="T1176" s="16" t="s">
        <v>136</v>
      </c>
      <c r="U1176" s="16">
        <v>2</v>
      </c>
      <c r="V1176" s="16">
        <v>0</v>
      </c>
      <c r="W1176" s="16" t="s">
        <v>136</v>
      </c>
      <c r="X1176" s="16" t="s">
        <v>136</v>
      </c>
      <c r="Y1176" s="16">
        <v>0</v>
      </c>
      <c r="Z1176" s="16">
        <v>0</v>
      </c>
      <c r="AA1176" s="16" t="s">
        <v>139</v>
      </c>
      <c r="AB1176" s="16" t="s">
        <v>140</v>
      </c>
      <c r="AC1176" s="16">
        <v>43</v>
      </c>
      <c r="AD1176" s="16">
        <v>6.79</v>
      </c>
      <c r="AE1176" s="16">
        <v>1</v>
      </c>
      <c r="AF1176" s="16">
        <v>2.04</v>
      </c>
      <c r="AG1176" s="16">
        <v>2.5</v>
      </c>
      <c r="AH1176" s="17">
        <f t="shared" si="1283"/>
        <v>0.45999999999999996</v>
      </c>
      <c r="AI1176" s="16"/>
      <c r="AJ1176" s="16"/>
      <c r="AK1176" s="16"/>
      <c r="AL1176" s="16"/>
      <c r="AM1176" s="16">
        <v>0</v>
      </c>
      <c r="AN1176" s="16"/>
      <c r="AO1176" s="16">
        <v>0</v>
      </c>
      <c r="AP1176" s="16">
        <v>0</v>
      </c>
      <c r="AQ1176" s="16">
        <v>0</v>
      </c>
      <c r="AR1176" s="17" t="s">
        <v>136</v>
      </c>
      <c r="AS1176" s="19">
        <f t="shared" si="1233"/>
        <v>0</v>
      </c>
      <c r="AT1176" s="19"/>
      <c r="AU1176" s="19">
        <f>VLOOKUP(G1176,ABNT5101!$I$3:$J$9,2)</f>
        <v>10</v>
      </c>
      <c r="AV1176" s="19">
        <f>VLOOKUP(G1176,ABNT5101!$I$3:$M$9,5)</f>
        <v>0.18</v>
      </c>
      <c r="AW1176" s="17" t="str">
        <f>_xlfn.XLOOKUP(G1176,ABNT5101!I:I,ABNT5101!L:L)</f>
        <v>-</v>
      </c>
      <c r="AX1176" s="17">
        <f>_xlfn.XLOOKUP(G1176,ABNT5101!$I:$I,ABNT5101!M:M)</f>
        <v>0.18</v>
      </c>
      <c r="AY1176" s="17" t="str">
        <f>_xlfn.XLOOKUP(G1176,ABNT5101!$I:$I,ABNT5101!N:N)</f>
        <v>-</v>
      </c>
      <c r="AZ1176" s="17">
        <f>_xlfn.XLOOKUP(G1176,ABNT5101!$I:$I,ABNT5101!O:O)</f>
        <v>16</v>
      </c>
      <c r="BA1176" s="20" t="str">
        <f t="shared" si="1234"/>
        <v>ATENDE</v>
      </c>
      <c r="BB1176" s="21">
        <f t="shared" ref="BB1176:BC1176" si="1419">BE1176/AU1176-1</f>
        <v>0.20700000000000007</v>
      </c>
      <c r="BC1176" s="21">
        <f t="shared" si="1419"/>
        <v>0.16666666666666674</v>
      </c>
      <c r="BD1176" s="21" t="str">
        <f t="shared" si="1236"/>
        <v>-</v>
      </c>
      <c r="BE1176" s="22">
        <v>12.07</v>
      </c>
      <c r="BF1176" s="22">
        <v>0.21</v>
      </c>
      <c r="BG1176" s="22"/>
      <c r="BH1176" s="22"/>
      <c r="BI1176" s="23"/>
      <c r="BJ1176" s="22"/>
      <c r="BK1176" s="20" t="str">
        <f t="shared" si="1237"/>
        <v>ATENDE</v>
      </c>
      <c r="BL1176" s="20" t="str">
        <f t="shared" si="1238"/>
        <v>ATENDE</v>
      </c>
      <c r="BM1176" s="20" t="str">
        <f t="shared" si="1239"/>
        <v>ATENDE</v>
      </c>
      <c r="BN1176" s="20" t="str">
        <f t="shared" si="1240"/>
        <v>ATENDE</v>
      </c>
      <c r="BO1176" s="24" t="str">
        <f t="shared" si="1241"/>
        <v>C4</v>
      </c>
      <c r="BP1176" s="24" t="str">
        <f t="shared" si="1368"/>
        <v>P6</v>
      </c>
      <c r="BQ1176" s="25">
        <f t="shared" si="1381"/>
        <v>1.0699999999999998</v>
      </c>
      <c r="BR1176" s="22">
        <v>6.21</v>
      </c>
      <c r="BS1176" s="22">
        <v>2.19</v>
      </c>
      <c r="BT1176" s="24">
        <f>IF(BP1176="-","-",_xlfn.XLOOKUP(BP1176,ABNT5101!$B$4:$B$9,ABNT5101!$C$4:$C$9))</f>
        <v>3</v>
      </c>
      <c r="BU1176" s="24">
        <f>IF(BP1176="-","-",_xlfn.XLOOKUP(BP1176,ABNT5101!$B$4:$B$9,ABNT5101!$D$4:$D$9))</f>
        <v>0.6</v>
      </c>
      <c r="BV1176" s="20" t="str">
        <f t="shared" si="1242"/>
        <v>ATENDE</v>
      </c>
      <c r="BW1176" s="20" t="str">
        <f t="shared" si="1382"/>
        <v>ATENDE</v>
      </c>
      <c r="BX1176" s="20" t="str">
        <f t="shared" si="1243"/>
        <v>ATENDE</v>
      </c>
      <c r="BY1176" s="24" t="str">
        <f t="shared" si="1364"/>
        <v>P6</v>
      </c>
      <c r="BZ1176" s="25">
        <f t="shared" si="1244"/>
        <v>2.7366666666666668</v>
      </c>
      <c r="CA1176" s="24">
        <v>11.21</v>
      </c>
      <c r="CB1176" s="24">
        <v>0.87</v>
      </c>
      <c r="CC1176" s="20">
        <f>IF(BY1176="-","-",_xlfn.XLOOKUP(BY1176,ABNT5101!$B$4:$B$9,ABNT5101!$C$4:$C$9))</f>
        <v>3</v>
      </c>
      <c r="CD1176" s="24">
        <f>IF(BY1176="-","-",_xlfn.XLOOKUP(BY1176,ABNT5101!$B$4:$B$9,ABNT5101!$D$4:$D$9))</f>
        <v>0.6</v>
      </c>
      <c r="CE1176" s="20" t="str">
        <f t="shared" si="1245"/>
        <v>ATENDE</v>
      </c>
      <c r="CF1176" s="20" t="str">
        <f t="shared" si="1246"/>
        <v>ATENDE</v>
      </c>
      <c r="CG1176" s="20" t="str">
        <f t="shared" si="1359"/>
        <v>ATENDE</v>
      </c>
      <c r="CH1176" s="26" t="str">
        <f>_xlfn.XLOOKUP(CI1176,'Banco de dados'!$B:$B,'Banco de dados'!$D:$D)</f>
        <v>SX LIGHTING</v>
      </c>
      <c r="CI1176" s="27" t="str">
        <f>'Banco de dados'!B56</f>
        <v>SX-INEVO050HF</v>
      </c>
      <c r="CJ1176" s="26" t="str">
        <f>_xlfn.XLOOKUP(CI1176,'Banco de dados'!$B:$B,'Banco de dados'!$E:$E)</f>
        <v>SXINEVO050K50L12CZF7PHF</v>
      </c>
      <c r="CK1176" s="26"/>
      <c r="CL1176" s="26" t="e">
        <f>IF(CK1176="-","-",_xlfn.XLOOKUP(CK1176,'Banco de dados'!$B:$B,'Banco de dados'!$E:$E))</f>
        <v>#N/A</v>
      </c>
      <c r="CM1176" s="28">
        <f t="shared" si="1305"/>
        <v>1</v>
      </c>
      <c r="CN1176" s="26">
        <f>_xlfn.XLOOKUP(CI1176,'Banco de dados'!$B:$B,'Banco de dados'!$H:$H)</f>
        <v>50</v>
      </c>
      <c r="CO1176" s="26" t="e">
        <f t="array" aca="1" ref="CO1176" ca="1">_xludf.XLOOKUP(CK1176,'Banco de dados'!$B:$B,'Banco de dados'!$H:$H)</f>
        <v>#NAME?</v>
      </c>
      <c r="CP1176" s="51" t="e">
        <f t="array" aca="1" ref="CP1176" ca="1">_xludf.XLOOKUP(CI1176,'Banco de dados'!$B:$B,'Banco de dados'!$F:$F)</f>
        <v>#NAME?</v>
      </c>
      <c r="CQ1176" s="26" t="e">
        <f t="array" aca="1" ref="CQ1176" ca="1">_xludf.XLOOKUP(CK1176,'Banco de dados'!$B:$B,'Banco de dados'!$F:$F)</f>
        <v>#NAME?</v>
      </c>
      <c r="CR1176" s="27">
        <v>0</v>
      </c>
      <c r="CS1176" s="27"/>
      <c r="CT1176" s="26" t="str">
        <f>IF(AG1176=0.5,"Suporte",IF(AND(AG1176&gt;='Braços de IP'!$B$9,AG1176&lt;='Braços de IP'!$D$9),'Braços de IP'!$E$9,IF(AND(AG1176&gt;='Braços de IP'!$B$10,AG1176&lt;='Braços de IP'!$D$10),'Braços de IP'!$E$10,IF(AND(AG1176&gt;='Braços de IP'!$B$11,AG1176&lt;='Braços de IP'!$D$11),'Braços de IP'!$E$11,IF(AND(AG1176&gt;='Braços de IP'!$B$12,AG1176&lt;='Braços de IP'!$D$12),'Braços de IP'!$E$12,IF(AND(AG1176&gt;='Braços de IP'!$B$13,AG1176&lt;='Braços de IP'!$D$13),'Braços de IP'!$E$13,IF(AND(AG1176&gt;='Braços de IP'!$B$14,AG1176&lt;='Braços de IP'!$D$14),'Braços de IP'!$E$14,"ERRO")))))))</f>
        <v>Médio II</v>
      </c>
      <c r="CU1176" s="27"/>
      <c r="CV1176" s="26" t="str">
        <f>IF($CU1176="","",VLOOKUP($CU1176,'Braços de IP'!$E$9:$I$15,2,0))</f>
        <v/>
      </c>
      <c r="CW1176" s="29" t="str">
        <f>IF($CU1176="","",VLOOKUP($CU1176,'Braços de IP'!$E$9:$I$15,5,0))</f>
        <v/>
      </c>
      <c r="CX1176" s="26"/>
      <c r="CY1176" s="26"/>
      <c r="CZ1176" s="26"/>
      <c r="DA1176" s="26"/>
      <c r="DB1176" s="26"/>
      <c r="DC1176" s="26"/>
      <c r="DD1176" s="30">
        <f t="shared" si="1306"/>
        <v>50</v>
      </c>
      <c r="DE1176" s="31">
        <f t="shared" si="1307"/>
        <v>72</v>
      </c>
      <c r="DF1176" s="30">
        <f t="shared" si="1308"/>
        <v>122</v>
      </c>
      <c r="DG1176" s="32">
        <f t="shared" si="1309"/>
        <v>0.30555555555555558</v>
      </c>
      <c r="DH1176" s="33" t="s">
        <v>143</v>
      </c>
      <c r="DI1176" s="34"/>
      <c r="DJ1176" s="35"/>
      <c r="DK1176" s="16" t="s">
        <v>144</v>
      </c>
      <c r="DL1176" s="16"/>
    </row>
    <row r="1177" spans="2:116" ht="15.75" customHeight="1" x14ac:dyDescent="0.25">
      <c r="B1177" s="16">
        <v>322</v>
      </c>
      <c r="C1177" s="16" t="s">
        <v>146</v>
      </c>
      <c r="D1177" s="16" t="s">
        <v>792</v>
      </c>
      <c r="E1177" s="16">
        <v>-8.0214390000000009</v>
      </c>
      <c r="F1177" s="16">
        <v>-34.88476</v>
      </c>
      <c r="G1177" s="16" t="s">
        <v>160</v>
      </c>
      <c r="H1177" s="16" t="s">
        <v>136</v>
      </c>
      <c r="I1177" s="16" t="s">
        <v>135</v>
      </c>
      <c r="J1177" s="16" t="s">
        <v>137</v>
      </c>
      <c r="K1177" s="16">
        <v>72</v>
      </c>
      <c r="L1177" s="16" t="s">
        <v>138</v>
      </c>
      <c r="M1177" s="16">
        <v>0</v>
      </c>
      <c r="N1177" s="16"/>
      <c r="O1177" s="16">
        <v>1</v>
      </c>
      <c r="P1177" s="16">
        <v>2</v>
      </c>
      <c r="Q1177" s="16">
        <v>7</v>
      </c>
      <c r="R1177" s="16"/>
      <c r="S1177" s="16"/>
      <c r="T1177" s="16" t="s">
        <v>136</v>
      </c>
      <c r="U1177" s="16">
        <v>2</v>
      </c>
      <c r="V1177" s="16">
        <v>0</v>
      </c>
      <c r="W1177" s="16" t="s">
        <v>136</v>
      </c>
      <c r="X1177" s="16" t="s">
        <v>136</v>
      </c>
      <c r="Y1177" s="16">
        <v>0</v>
      </c>
      <c r="Z1177" s="16">
        <v>0</v>
      </c>
      <c r="AA1177" s="16" t="s">
        <v>139</v>
      </c>
      <c r="AB1177" s="16" t="s">
        <v>140</v>
      </c>
      <c r="AC1177" s="16">
        <v>43</v>
      </c>
      <c r="AD1177" s="16">
        <v>6.79</v>
      </c>
      <c r="AE1177" s="16">
        <v>1</v>
      </c>
      <c r="AF1177" s="16">
        <v>2.04</v>
      </c>
      <c r="AG1177" s="16">
        <v>2.5</v>
      </c>
      <c r="AH1177" s="17">
        <f t="shared" si="1283"/>
        <v>0.45999999999999996</v>
      </c>
      <c r="AI1177" s="16"/>
      <c r="AJ1177" s="16"/>
      <c r="AK1177" s="16"/>
      <c r="AL1177" s="16"/>
      <c r="AM1177" s="16">
        <v>0</v>
      </c>
      <c r="AN1177" s="16"/>
      <c r="AO1177" s="16">
        <v>0</v>
      </c>
      <c r="AP1177" s="16">
        <v>0</v>
      </c>
      <c r="AQ1177" s="16">
        <v>0</v>
      </c>
      <c r="AR1177" s="17" t="s">
        <v>136</v>
      </c>
      <c r="AS1177" s="19">
        <f t="shared" si="1233"/>
        <v>0</v>
      </c>
      <c r="AT1177" s="19"/>
      <c r="AU1177" s="19">
        <f>VLOOKUP(G1177,ABNT5101!$I$3:$J$9,2)</f>
        <v>10</v>
      </c>
      <c r="AV1177" s="19">
        <f>VLOOKUP(G1177,ABNT5101!$I$3:$M$9,5)</f>
        <v>0.18</v>
      </c>
      <c r="AW1177" s="17" t="str">
        <f>_xlfn.XLOOKUP(G1177,ABNT5101!I:I,ABNT5101!L:L)</f>
        <v>-</v>
      </c>
      <c r="AX1177" s="17">
        <f>_xlfn.XLOOKUP(G1177,ABNT5101!$I:$I,ABNT5101!M:M)</f>
        <v>0.18</v>
      </c>
      <c r="AY1177" s="17" t="str">
        <f>_xlfn.XLOOKUP(G1177,ABNT5101!$I:$I,ABNT5101!N:N)</f>
        <v>-</v>
      </c>
      <c r="AZ1177" s="17">
        <f>_xlfn.XLOOKUP(G1177,ABNT5101!$I:$I,ABNT5101!O:O)</f>
        <v>16</v>
      </c>
      <c r="BA1177" s="20" t="str">
        <f t="shared" si="1234"/>
        <v>ATENDE</v>
      </c>
      <c r="BB1177" s="21">
        <f t="shared" ref="BB1177:BC1177" si="1420">BE1177/AU1177-1</f>
        <v>1.0000000000000009E-2</v>
      </c>
      <c r="BC1177" s="21">
        <f t="shared" si="1420"/>
        <v>0</v>
      </c>
      <c r="BD1177" s="21" t="str">
        <f t="shared" si="1236"/>
        <v>-</v>
      </c>
      <c r="BE1177" s="22">
        <v>10.1</v>
      </c>
      <c r="BF1177" s="22">
        <v>0.18</v>
      </c>
      <c r="BG1177" s="22"/>
      <c r="BH1177" s="22"/>
      <c r="BI1177" s="23"/>
      <c r="BJ1177" s="22"/>
      <c r="BK1177" s="20" t="str">
        <f t="shared" si="1237"/>
        <v>ATENDE</v>
      </c>
      <c r="BL1177" s="20" t="str">
        <f t="shared" si="1238"/>
        <v>ATENDE</v>
      </c>
      <c r="BM1177" s="20" t="str">
        <f t="shared" si="1239"/>
        <v>ATENDE</v>
      </c>
      <c r="BN1177" s="20" t="str">
        <f t="shared" si="1240"/>
        <v>ATENDE</v>
      </c>
      <c r="BO1177" s="24" t="str">
        <f t="shared" si="1241"/>
        <v>C4</v>
      </c>
      <c r="BP1177" s="24" t="str">
        <f t="shared" si="1368"/>
        <v>P6</v>
      </c>
      <c r="BQ1177" s="25">
        <f t="shared" si="1381"/>
        <v>0.30666666666666664</v>
      </c>
      <c r="BR1177" s="22">
        <v>3.92</v>
      </c>
      <c r="BS1177" s="22">
        <v>0.95</v>
      </c>
      <c r="BT1177" s="24">
        <f>IF(BP1177="-","-",_xlfn.XLOOKUP(BP1177,ABNT5101!$B$4:$B$9,ABNT5101!$C$4:$C$9))</f>
        <v>3</v>
      </c>
      <c r="BU1177" s="24">
        <f>IF(BP1177="-","-",_xlfn.XLOOKUP(BP1177,ABNT5101!$B$4:$B$9,ABNT5101!$D$4:$D$9))</f>
        <v>0.6</v>
      </c>
      <c r="BV1177" s="20" t="str">
        <f t="shared" si="1242"/>
        <v>ATENDE</v>
      </c>
      <c r="BW1177" s="20" t="str">
        <f t="shared" si="1382"/>
        <v>ATENDE</v>
      </c>
      <c r="BX1177" s="20" t="str">
        <f t="shared" si="1243"/>
        <v>ATENDE</v>
      </c>
      <c r="BY1177" s="24" t="str">
        <f t="shared" si="1364"/>
        <v>P6</v>
      </c>
      <c r="BZ1177" s="25">
        <f t="shared" si="1244"/>
        <v>2.3233333333333337</v>
      </c>
      <c r="CA1177" s="24">
        <v>9.9700000000000006</v>
      </c>
      <c r="CB1177" s="24">
        <v>1.66</v>
      </c>
      <c r="CC1177" s="20">
        <f>IF(BY1177="-","-",_xlfn.XLOOKUP(BY1177,ABNT5101!$B$4:$B$9,ABNT5101!$C$4:$C$9))</f>
        <v>3</v>
      </c>
      <c r="CD1177" s="24">
        <f>IF(BY1177="-","-",_xlfn.XLOOKUP(BY1177,ABNT5101!$B$4:$B$9,ABNT5101!$D$4:$D$9))</f>
        <v>0.6</v>
      </c>
      <c r="CE1177" s="20" t="str">
        <f t="shared" si="1245"/>
        <v>ATENDE</v>
      </c>
      <c r="CF1177" s="20" t="str">
        <f t="shared" si="1246"/>
        <v>ATENDE</v>
      </c>
      <c r="CG1177" s="20" t="str">
        <f t="shared" si="1359"/>
        <v>ATENDE</v>
      </c>
      <c r="CH1177" s="26" t="str">
        <f>_xlfn.XLOOKUP(CI1177,'Banco de dados'!$B:$B,'Banco de dados'!$D:$D)</f>
        <v>TECNOWATT</v>
      </c>
      <c r="CI1177" s="27" t="str">
        <f>'Banco de dados'!B67</f>
        <v xml:space="preserve">SIGSAGPTLRRSSNDL_50W_61IBBRS
</v>
      </c>
      <c r="CJ1177" s="26" t="str">
        <f>_xlfn.XLOOKUP(CI1177,'Banco de dados'!$B:$B,'Banco de dados'!$E:$E)</f>
        <v>SIGSAGPTLRRSSNDL_50W_61IBBRS
1-10C1MUN6.5</v>
      </c>
      <c r="CK1177" s="26"/>
      <c r="CL1177" s="26" t="e">
        <f>IF(CK1177="-","-",_xlfn.XLOOKUP(CK1177,'Banco de dados'!$B:$B,'Banco de dados'!$E:$E))</f>
        <v>#N/A</v>
      </c>
      <c r="CM1177" s="28">
        <f t="shared" si="1305"/>
        <v>1</v>
      </c>
      <c r="CN1177" s="26">
        <f>_xlfn.XLOOKUP(CI1177,'Banco de dados'!$B:$B,'Banco de dados'!$H:$H)</f>
        <v>50</v>
      </c>
      <c r="CO1177" s="26" t="e">
        <f t="array" aca="1" ref="CO1177" ca="1">_xludf.XLOOKUP(CK1177,'Banco de dados'!$B:$B,'Banco de dados'!$H:$H)</f>
        <v>#NAME?</v>
      </c>
      <c r="CP1177" s="51" t="e">
        <f t="array" aca="1" ref="CP1177" ca="1">_xludf.XLOOKUP(CI1177,'Banco de dados'!$B:$B,'Banco de dados'!$F:$F)</f>
        <v>#NAME?</v>
      </c>
      <c r="CQ1177" s="26" t="e">
        <f t="array" aca="1" ref="CQ1177" ca="1">_xludf.XLOOKUP(CK1177,'Banco de dados'!$B:$B,'Banco de dados'!$F:$F)</f>
        <v>#NAME?</v>
      </c>
      <c r="CR1177" s="27">
        <v>0</v>
      </c>
      <c r="CS1177" s="27"/>
      <c r="CT1177" s="26" t="str">
        <f>IF(AG1177=0.5,"Suporte",IF(AND(AG1177&gt;='Braços de IP'!$B$9,AG1177&lt;='Braços de IP'!$D$9),'Braços de IP'!$E$9,IF(AND(AG1177&gt;='Braços de IP'!$B$10,AG1177&lt;='Braços de IP'!$D$10),'Braços de IP'!$E$10,IF(AND(AG1177&gt;='Braços de IP'!$B$11,AG1177&lt;='Braços de IP'!$D$11),'Braços de IP'!$E$11,IF(AND(AG1177&gt;='Braços de IP'!$B$12,AG1177&lt;='Braços de IP'!$D$12),'Braços de IP'!$E$12,IF(AND(AG1177&gt;='Braços de IP'!$B$13,AG1177&lt;='Braços de IP'!$D$13),'Braços de IP'!$E$13,IF(AND(AG1177&gt;='Braços de IP'!$B$14,AG1177&lt;='Braços de IP'!$D$14),'Braços de IP'!$E$14,"ERRO")))))))</f>
        <v>Médio II</v>
      </c>
      <c r="CU1177" s="27" t="s">
        <v>178</v>
      </c>
      <c r="CV1177" s="26">
        <f>IF($CU1177="","",VLOOKUP($CU1177,'Braços de IP'!$E$9:$I$15,2,0))</f>
        <v>2.4</v>
      </c>
      <c r="CW1177" s="29">
        <f>IF($CU1177="","",VLOOKUP($CU1177,'Braços de IP'!$E$9:$I$15,5,0))</f>
        <v>7.5</v>
      </c>
      <c r="CX1177" s="26"/>
      <c r="CY1177" s="26"/>
      <c r="CZ1177" s="26"/>
      <c r="DA1177" s="26"/>
      <c r="DB1177" s="26"/>
      <c r="DC1177" s="26"/>
      <c r="DD1177" s="30">
        <f t="shared" si="1306"/>
        <v>50</v>
      </c>
      <c r="DE1177" s="31">
        <f t="shared" si="1307"/>
        <v>72</v>
      </c>
      <c r="DF1177" s="30">
        <f t="shared" si="1308"/>
        <v>122</v>
      </c>
      <c r="DG1177" s="32">
        <f t="shared" si="1309"/>
        <v>0.30555555555555558</v>
      </c>
      <c r="DH1177" s="33" t="s">
        <v>143</v>
      </c>
      <c r="DI1177" s="34"/>
      <c r="DJ1177" s="35"/>
      <c r="DK1177" s="16" t="s">
        <v>144</v>
      </c>
      <c r="DL1177" s="16"/>
    </row>
    <row r="1178" spans="2:116" ht="15.75" customHeight="1" x14ac:dyDescent="0.25">
      <c r="B1178" s="16">
        <v>323</v>
      </c>
      <c r="C1178" s="16" t="s">
        <v>146</v>
      </c>
      <c r="D1178" s="16" t="s">
        <v>793</v>
      </c>
      <c r="E1178" s="16">
        <v>-8.0196719999999999</v>
      </c>
      <c r="F1178" s="16">
        <v>-34.880001</v>
      </c>
      <c r="G1178" s="16" t="s">
        <v>160</v>
      </c>
      <c r="H1178" s="16" t="s">
        <v>136</v>
      </c>
      <c r="I1178" s="16" t="s">
        <v>149</v>
      </c>
      <c r="J1178" s="16" t="s">
        <v>137</v>
      </c>
      <c r="K1178" s="16">
        <v>72</v>
      </c>
      <c r="L1178" s="16" t="s">
        <v>138</v>
      </c>
      <c r="M1178" s="16">
        <v>0</v>
      </c>
      <c r="N1178" s="16"/>
      <c r="O1178" s="16">
        <v>2</v>
      </c>
      <c r="P1178" s="16">
        <v>1.58</v>
      </c>
      <c r="Q1178" s="16">
        <v>5.5</v>
      </c>
      <c r="R1178" s="16"/>
      <c r="S1178" s="16"/>
      <c r="T1178" s="16">
        <v>0</v>
      </c>
      <c r="U1178" s="16">
        <v>1.7</v>
      </c>
      <c r="V1178" s="16">
        <v>0</v>
      </c>
      <c r="W1178" s="16"/>
      <c r="X1178" s="16"/>
      <c r="Y1178" s="16">
        <v>0</v>
      </c>
      <c r="Z1178" s="16">
        <v>0</v>
      </c>
      <c r="AA1178" s="16" t="s">
        <v>139</v>
      </c>
      <c r="AB1178" s="16" t="s">
        <v>140</v>
      </c>
      <c r="AC1178" s="16">
        <v>13</v>
      </c>
      <c r="AD1178" s="16">
        <v>7.15</v>
      </c>
      <c r="AE1178" s="16">
        <v>1</v>
      </c>
      <c r="AF1178" s="16">
        <v>1.1000000000000001</v>
      </c>
      <c r="AG1178" s="16">
        <v>1.2</v>
      </c>
      <c r="AH1178" s="17">
        <f t="shared" si="1283"/>
        <v>9.9999999999999867E-2</v>
      </c>
      <c r="AI1178" s="16"/>
      <c r="AJ1178" s="16"/>
      <c r="AK1178" s="16"/>
      <c r="AL1178" s="16"/>
      <c r="AM1178" s="16">
        <v>0</v>
      </c>
      <c r="AN1178" s="16"/>
      <c r="AO1178" s="16">
        <v>0</v>
      </c>
      <c r="AP1178" s="16">
        <v>0</v>
      </c>
      <c r="AQ1178" s="16">
        <v>0</v>
      </c>
      <c r="AR1178" s="17" t="s">
        <v>136</v>
      </c>
      <c r="AS1178" s="19">
        <f t="shared" si="1233"/>
        <v>0</v>
      </c>
      <c r="AT1178" s="19"/>
      <c r="AU1178" s="19">
        <f>VLOOKUP(G1178,ABNT5101!$I$3:$J$9,2)</f>
        <v>10</v>
      </c>
      <c r="AV1178" s="19">
        <f>VLOOKUP(G1178,ABNT5101!$I$3:$M$9,5)</f>
        <v>0.18</v>
      </c>
      <c r="AW1178" s="17" t="str">
        <f>_xlfn.XLOOKUP(G1178,ABNT5101!I:I,ABNT5101!L:L)</f>
        <v>-</v>
      </c>
      <c r="AX1178" s="17">
        <f>_xlfn.XLOOKUP(G1178,ABNT5101!$I:$I,ABNT5101!M:M)</f>
        <v>0.18</v>
      </c>
      <c r="AY1178" s="17" t="str">
        <f>_xlfn.XLOOKUP(G1178,ABNT5101!$I:$I,ABNT5101!N:N)</f>
        <v>-</v>
      </c>
      <c r="AZ1178" s="17">
        <f>_xlfn.XLOOKUP(G1178,ABNT5101!$I:$I,ABNT5101!O:O)</f>
        <v>16</v>
      </c>
      <c r="BA1178" s="20" t="str">
        <f t="shared" si="1234"/>
        <v>ATENDE</v>
      </c>
      <c r="BB1178" s="21">
        <f t="shared" ref="BB1178:BC1178" si="1421">BE1178/AU1178-1</f>
        <v>0.12799999999999989</v>
      </c>
      <c r="BC1178" s="21">
        <f t="shared" si="1421"/>
        <v>3.5000000000000009</v>
      </c>
      <c r="BD1178" s="21" t="str">
        <f t="shared" si="1236"/>
        <v>-</v>
      </c>
      <c r="BE1178" s="22">
        <v>11.28</v>
      </c>
      <c r="BF1178" s="22">
        <v>0.81</v>
      </c>
      <c r="BG1178" s="22"/>
      <c r="BH1178" s="22"/>
      <c r="BI1178" s="23"/>
      <c r="BJ1178" s="22"/>
      <c r="BK1178" s="20" t="str">
        <f t="shared" si="1237"/>
        <v>ATENDE</v>
      </c>
      <c r="BL1178" s="20" t="str">
        <f t="shared" si="1238"/>
        <v>ATENDE</v>
      </c>
      <c r="BM1178" s="20" t="str">
        <f t="shared" si="1239"/>
        <v>ATENDE</v>
      </c>
      <c r="BN1178" s="20" t="str">
        <f t="shared" si="1240"/>
        <v>ATENDE</v>
      </c>
      <c r="BO1178" s="24" t="str">
        <f t="shared" si="1241"/>
        <v>C4</v>
      </c>
      <c r="BP1178" s="24" t="str">
        <f t="shared" si="1368"/>
        <v>P5</v>
      </c>
      <c r="BQ1178" s="25">
        <f t="shared" si="1381"/>
        <v>1.2079999999999997</v>
      </c>
      <c r="BR1178" s="22">
        <v>11.04</v>
      </c>
      <c r="BS1178" s="22">
        <v>9.4499999999999993</v>
      </c>
      <c r="BT1178" s="24">
        <f>IF(BP1178="-","-",_xlfn.XLOOKUP(BP1178,ABNT5101!$B$4:$B$9,ABNT5101!$C$4:$C$9))</f>
        <v>5</v>
      </c>
      <c r="BU1178" s="24">
        <f>IF(BP1178="-","-",_xlfn.XLOOKUP(BP1178,ABNT5101!$B$4:$B$9,ABNT5101!$D$4:$D$9))</f>
        <v>1</v>
      </c>
      <c r="BV1178" s="20" t="str">
        <f t="shared" si="1242"/>
        <v>ATENDE</v>
      </c>
      <c r="BW1178" s="20" t="str">
        <f t="shared" si="1382"/>
        <v>ATENDE</v>
      </c>
      <c r="BX1178" s="20" t="str">
        <f t="shared" si="1243"/>
        <v>ATENDE</v>
      </c>
      <c r="BY1178" s="24" t="str">
        <f t="shared" si="1364"/>
        <v>P5</v>
      </c>
      <c r="BZ1178" s="25">
        <f t="shared" si="1244"/>
        <v>0.6359999999999999</v>
      </c>
      <c r="CA1178" s="24">
        <v>8.18</v>
      </c>
      <c r="CB1178" s="24">
        <v>7.2</v>
      </c>
      <c r="CC1178" s="20">
        <f>IF(BY1178="-","-",_xlfn.XLOOKUP(BY1178,ABNT5101!$B$4:$B$9,ABNT5101!$C$4:$C$9))</f>
        <v>5</v>
      </c>
      <c r="CD1178" s="24">
        <f>IF(BY1178="-","-",_xlfn.XLOOKUP(BY1178,ABNT5101!$B$4:$B$9,ABNT5101!$D$4:$D$9))</f>
        <v>1</v>
      </c>
      <c r="CE1178" s="20" t="str">
        <f t="shared" si="1245"/>
        <v>ATENDE</v>
      </c>
      <c r="CF1178" s="20" t="str">
        <f t="shared" si="1246"/>
        <v>ATENDE</v>
      </c>
      <c r="CG1178" s="20" t="str">
        <f t="shared" si="1359"/>
        <v>ATENDE</v>
      </c>
      <c r="CH1178" s="26" t="str">
        <f>_xlfn.XLOOKUP(CI1178,'Banco de dados'!$B:$B,'Banco de dados'!$D:$D)</f>
        <v>LEDSTAR</v>
      </c>
      <c r="CI1178" s="47" t="str">
        <f>'Banco de dados'!B4</f>
        <v xml:space="preserve"> SL VT 9.1 17W</v>
      </c>
      <c r="CJ1178" s="26" t="str">
        <f>_xlfn.XLOOKUP(CI1178,'Banco de dados'!$B:$B,'Banco de dados'!$E:$E)</f>
        <v>LUM LED SL VT 9.1 17W</v>
      </c>
      <c r="CK1178" s="26"/>
      <c r="CL1178" s="26" t="e">
        <f>IF(CK1178="-","-",_xlfn.XLOOKUP(CK1178,'Banco de dados'!$B:$B,'Banco de dados'!$E:$E))</f>
        <v>#N/A</v>
      </c>
      <c r="CM1178" s="28">
        <f t="shared" si="1305"/>
        <v>1</v>
      </c>
      <c r="CN1178" s="26">
        <f>_xlfn.XLOOKUP(CI1178,'Banco de dados'!$B:$B,'Banco de dados'!$H:$H)</f>
        <v>17</v>
      </c>
      <c r="CO1178" s="26" t="e">
        <f t="array" aca="1" ref="CO1178" ca="1">_xludf.XLOOKUP(CK1178,'Banco de dados'!$B:$B,'Banco de dados'!$H:$H)</f>
        <v>#NAME?</v>
      </c>
      <c r="CP1178" s="51" t="e">
        <f t="array" aca="1" ref="CP1178" ca="1">_xludf.XLOOKUP(CI1178,'Banco de dados'!$B:$B,'Banco de dados'!$F:$F)</f>
        <v>#NAME?</v>
      </c>
      <c r="CQ1178" s="26" t="e">
        <f t="array" aca="1" ref="CQ1178" ca="1">_xludf.XLOOKUP(CK1178,'Banco de dados'!$B:$B,'Banco de dados'!$F:$F)</f>
        <v>#NAME?</v>
      </c>
      <c r="CR1178" s="27">
        <v>0</v>
      </c>
      <c r="CS1178" s="27"/>
      <c r="CT1178" s="26" t="str">
        <f>IF(AG1178=0.5,"Suporte",IF(AND(AG1178&gt;='Braços de IP'!$B$9,AG1178&lt;='Braços de IP'!$D$9),'Braços de IP'!$E$9,IF(AND(AG1178&gt;='Braços de IP'!$B$10,AG1178&lt;='Braços de IP'!$D$10),'Braços de IP'!$E$10,IF(AND(AG1178&gt;='Braços de IP'!$B$11,AG1178&lt;='Braços de IP'!$D$11),'Braços de IP'!$E$11,IF(AND(AG1178&gt;='Braços de IP'!$B$12,AG1178&lt;='Braços de IP'!$D$12),'Braços de IP'!$E$12,IF(AND(AG1178&gt;='Braços de IP'!$B$13,AG1178&lt;='Braços de IP'!$D$13),'Braços de IP'!$E$13,IF(AND(AG1178&gt;='Braços de IP'!$B$14,AG1178&lt;='Braços de IP'!$D$14),'Braços de IP'!$E$14,"ERRO")))))))</f>
        <v>Curto I</v>
      </c>
      <c r="CU1178" s="27"/>
      <c r="CV1178" s="26" t="str">
        <f>IF($CU1178="","",VLOOKUP($CU1178,'Braços de IP'!$E$9:$I$15,2,0))</f>
        <v/>
      </c>
      <c r="CW1178" s="29" t="str">
        <f>IF($CU1178="","",VLOOKUP($CU1178,'Braços de IP'!$E$9:$I$15,5,0))</f>
        <v/>
      </c>
      <c r="CX1178" s="26"/>
      <c r="CY1178" s="26"/>
      <c r="CZ1178" s="26"/>
      <c r="DA1178" s="26"/>
      <c r="DB1178" s="26"/>
      <c r="DC1178" s="26"/>
      <c r="DD1178" s="30">
        <f t="shared" si="1306"/>
        <v>17</v>
      </c>
      <c r="DE1178" s="31">
        <f t="shared" si="1307"/>
        <v>72</v>
      </c>
      <c r="DF1178" s="30">
        <f t="shared" si="1308"/>
        <v>89</v>
      </c>
      <c r="DG1178" s="32">
        <f t="shared" si="1309"/>
        <v>0.76388888888888884</v>
      </c>
      <c r="DH1178" s="33" t="s">
        <v>143</v>
      </c>
      <c r="DI1178" s="34"/>
      <c r="DJ1178" s="35"/>
      <c r="DK1178" s="16" t="s">
        <v>144</v>
      </c>
      <c r="DL1178" s="16"/>
    </row>
    <row r="1179" spans="2:116" ht="15.75" customHeight="1" x14ac:dyDescent="0.25">
      <c r="B1179" s="16">
        <v>323</v>
      </c>
      <c r="C1179" s="16" t="s">
        <v>146</v>
      </c>
      <c r="D1179" s="16" t="s">
        <v>793</v>
      </c>
      <c r="E1179" s="16">
        <v>-8.0196719999999999</v>
      </c>
      <c r="F1179" s="16">
        <v>-34.880001</v>
      </c>
      <c r="G1179" s="16" t="s">
        <v>160</v>
      </c>
      <c r="H1179" s="16" t="s">
        <v>136</v>
      </c>
      <c r="I1179" s="16" t="s">
        <v>149</v>
      </c>
      <c r="J1179" s="16" t="s">
        <v>137</v>
      </c>
      <c r="K1179" s="16">
        <v>72</v>
      </c>
      <c r="L1179" s="16" t="s">
        <v>138</v>
      </c>
      <c r="M1179" s="16">
        <v>0</v>
      </c>
      <c r="N1179" s="16"/>
      <c r="O1179" s="16">
        <v>2</v>
      </c>
      <c r="P1179" s="16">
        <v>1.58</v>
      </c>
      <c r="Q1179" s="16">
        <v>5.5</v>
      </c>
      <c r="R1179" s="16"/>
      <c r="S1179" s="16"/>
      <c r="T1179" s="16">
        <v>0</v>
      </c>
      <c r="U1179" s="16">
        <v>1.7</v>
      </c>
      <c r="V1179" s="16">
        <v>0</v>
      </c>
      <c r="W1179" s="16"/>
      <c r="X1179" s="16"/>
      <c r="Y1179" s="16">
        <v>0</v>
      </c>
      <c r="Z1179" s="16">
        <v>0</v>
      </c>
      <c r="AA1179" s="16" t="s">
        <v>139</v>
      </c>
      <c r="AB1179" s="16" t="s">
        <v>140</v>
      </c>
      <c r="AC1179" s="16">
        <v>13</v>
      </c>
      <c r="AD1179" s="16">
        <v>7.15</v>
      </c>
      <c r="AE1179" s="16">
        <v>1</v>
      </c>
      <c r="AF1179" s="16">
        <v>1.1000000000000001</v>
      </c>
      <c r="AG1179" s="16">
        <v>1.2</v>
      </c>
      <c r="AH1179" s="17">
        <f t="shared" si="1283"/>
        <v>9.9999999999999867E-2</v>
      </c>
      <c r="AI1179" s="16"/>
      <c r="AJ1179" s="16"/>
      <c r="AK1179" s="16"/>
      <c r="AL1179" s="16"/>
      <c r="AM1179" s="16">
        <v>0</v>
      </c>
      <c r="AN1179" s="16"/>
      <c r="AO1179" s="16">
        <v>0</v>
      </c>
      <c r="AP1179" s="16">
        <v>0</v>
      </c>
      <c r="AQ1179" s="16">
        <v>0</v>
      </c>
      <c r="AR1179" s="17" t="s">
        <v>136</v>
      </c>
      <c r="AS1179" s="19">
        <f t="shared" si="1233"/>
        <v>0</v>
      </c>
      <c r="AT1179" s="19"/>
      <c r="AU1179" s="19">
        <f>VLOOKUP(G1179,ABNT5101!$I$3:$J$9,2)</f>
        <v>10</v>
      </c>
      <c r="AV1179" s="19">
        <f>VLOOKUP(G1179,ABNT5101!$I$3:$M$9,5)</f>
        <v>0.18</v>
      </c>
      <c r="AW1179" s="17" t="str">
        <f>_xlfn.XLOOKUP(G1179,ABNT5101!I:I,ABNT5101!L:L)</f>
        <v>-</v>
      </c>
      <c r="AX1179" s="17">
        <f>_xlfn.XLOOKUP(G1179,ABNT5101!$I:$I,ABNT5101!M:M)</f>
        <v>0.18</v>
      </c>
      <c r="AY1179" s="17" t="str">
        <f>_xlfn.XLOOKUP(G1179,ABNT5101!$I:$I,ABNT5101!N:N)</f>
        <v>-</v>
      </c>
      <c r="AZ1179" s="17">
        <f>_xlfn.XLOOKUP(G1179,ABNT5101!$I:$I,ABNT5101!O:O)</f>
        <v>16</v>
      </c>
      <c r="BA1179" s="20" t="str">
        <f t="shared" si="1234"/>
        <v>ATENDE</v>
      </c>
      <c r="BB1179" s="21">
        <f t="shared" ref="BB1179:BC1179" si="1422">BE1179/AU1179-1</f>
        <v>0.56499999999999995</v>
      </c>
      <c r="BC1179" s="21">
        <f t="shared" si="1422"/>
        <v>3.666666666666667</v>
      </c>
      <c r="BD1179" s="21" t="str">
        <f t="shared" si="1236"/>
        <v>-</v>
      </c>
      <c r="BE1179" s="22">
        <v>15.65</v>
      </c>
      <c r="BF1179" s="22">
        <v>0.84</v>
      </c>
      <c r="BG1179" s="22"/>
      <c r="BH1179" s="22"/>
      <c r="BI1179" s="23"/>
      <c r="BJ1179" s="22"/>
      <c r="BK1179" s="20" t="str">
        <f t="shared" si="1237"/>
        <v>ATENDE</v>
      </c>
      <c r="BL1179" s="20" t="str">
        <f t="shared" si="1238"/>
        <v>ATENDE</v>
      </c>
      <c r="BM1179" s="20" t="str">
        <f t="shared" si="1239"/>
        <v>ATENDE</v>
      </c>
      <c r="BN1179" s="20" t="str">
        <f t="shared" si="1240"/>
        <v>ATENDE</v>
      </c>
      <c r="BO1179" s="24" t="str">
        <f t="shared" si="1241"/>
        <v>C4</v>
      </c>
      <c r="BP1179" s="24" t="str">
        <f t="shared" si="1368"/>
        <v>P5</v>
      </c>
      <c r="BQ1179" s="25">
        <f t="shared" si="1381"/>
        <v>2.0699999999999998</v>
      </c>
      <c r="BR1179" s="22">
        <v>15.35</v>
      </c>
      <c r="BS1179" s="22">
        <v>13.3</v>
      </c>
      <c r="BT1179" s="24">
        <f>IF(BP1179="-","-",_xlfn.XLOOKUP(BP1179,ABNT5101!$B$4:$B$9,ABNT5101!$C$4:$C$9))</f>
        <v>5</v>
      </c>
      <c r="BU1179" s="24">
        <f>IF(BP1179="-","-",_xlfn.XLOOKUP(BP1179,ABNT5101!$B$4:$B$9,ABNT5101!$D$4:$D$9))</f>
        <v>1</v>
      </c>
      <c r="BV1179" s="20" t="str">
        <f t="shared" si="1242"/>
        <v>ATENDE</v>
      </c>
      <c r="BW1179" s="20" t="str">
        <f t="shared" si="1382"/>
        <v>ATENDE</v>
      </c>
      <c r="BX1179" s="20" t="str">
        <f t="shared" si="1243"/>
        <v>ATENDE</v>
      </c>
      <c r="BY1179" s="24" t="str">
        <f t="shared" si="1364"/>
        <v>P5</v>
      </c>
      <c r="BZ1179" s="25">
        <f t="shared" si="1244"/>
        <v>1.1619999999999999</v>
      </c>
      <c r="CA1179" s="24">
        <v>10.81</v>
      </c>
      <c r="CB1179" s="24">
        <v>9.27</v>
      </c>
      <c r="CC1179" s="20">
        <f>IF(BY1179="-","-",_xlfn.XLOOKUP(BY1179,ABNT5101!$B$4:$B$9,ABNT5101!$C$4:$C$9))</f>
        <v>5</v>
      </c>
      <c r="CD1179" s="24">
        <f>IF(BY1179="-","-",_xlfn.XLOOKUP(BY1179,ABNT5101!$B$4:$B$9,ABNT5101!$D$4:$D$9))</f>
        <v>1</v>
      </c>
      <c r="CE1179" s="20" t="str">
        <f t="shared" si="1245"/>
        <v>ATENDE</v>
      </c>
      <c r="CF1179" s="20" t="str">
        <f t="shared" si="1246"/>
        <v>ATENDE</v>
      </c>
      <c r="CG1179" s="20" t="str">
        <f t="shared" si="1359"/>
        <v>ATENDE</v>
      </c>
      <c r="CH1179" s="26" t="str">
        <f>_xlfn.XLOOKUP(CI1179,'Banco de dados'!$B:$B,'Banco de dados'!$D:$D)</f>
        <v>SX LIGHTING</v>
      </c>
      <c r="CI1179" s="27" t="str">
        <f>'Banco de dados'!B53</f>
        <v>SX-INEVO020HF</v>
      </c>
      <c r="CJ1179" s="26" t="str">
        <f>_xlfn.XLOOKUP(CI1179,'Banco de dados'!$B:$B,'Banco de dados'!$E:$E)</f>
        <v>SXINEVO020K50L12CZF7PHF</v>
      </c>
      <c r="CK1179" s="26"/>
      <c r="CL1179" s="26" t="e">
        <f>IF(CK1179="-","-",_xlfn.XLOOKUP(CK1179,'Banco de dados'!$B:$B,'Banco de dados'!$E:$E))</f>
        <v>#N/A</v>
      </c>
      <c r="CM1179" s="28">
        <f t="shared" si="1305"/>
        <v>1</v>
      </c>
      <c r="CN1179" s="26">
        <f>_xlfn.XLOOKUP(CI1179,'Banco de dados'!$B:$B,'Banco de dados'!$H:$H)</f>
        <v>22.5</v>
      </c>
      <c r="CO1179" s="26" t="e">
        <f t="array" aca="1" ref="CO1179" ca="1">_xludf.XLOOKUP(CK1179,'Banco de dados'!$B:$B,'Banco de dados'!$H:$H)</f>
        <v>#NAME?</v>
      </c>
      <c r="CP1179" s="51" t="e">
        <f t="array" aca="1" ref="CP1179" ca="1">_xludf.XLOOKUP(CI1179,'Banco de dados'!$B:$B,'Banco de dados'!$F:$F)</f>
        <v>#NAME?</v>
      </c>
      <c r="CQ1179" s="26" t="e">
        <f t="array" aca="1" ref="CQ1179" ca="1">_xludf.XLOOKUP(CK1179,'Banco de dados'!$B:$B,'Banco de dados'!$F:$F)</f>
        <v>#NAME?</v>
      </c>
      <c r="CR1179" s="27">
        <v>0</v>
      </c>
      <c r="CS1179" s="27"/>
      <c r="CT1179" s="26" t="str">
        <f>IF(AG1179=0.5,"Suporte",IF(AND(AG1179&gt;='Braços de IP'!$B$9,AG1179&lt;='Braços de IP'!$D$9),'Braços de IP'!$E$9,IF(AND(AG1179&gt;='Braços de IP'!$B$10,AG1179&lt;='Braços de IP'!$D$10),'Braços de IP'!$E$10,IF(AND(AG1179&gt;='Braços de IP'!$B$11,AG1179&lt;='Braços de IP'!$D$11),'Braços de IP'!$E$11,IF(AND(AG1179&gt;='Braços de IP'!$B$12,AG1179&lt;='Braços de IP'!$D$12),'Braços de IP'!$E$12,IF(AND(AG1179&gt;='Braços de IP'!$B$13,AG1179&lt;='Braços de IP'!$D$13),'Braços de IP'!$E$13,IF(AND(AG1179&gt;='Braços de IP'!$B$14,AG1179&lt;='Braços de IP'!$D$14),'Braços de IP'!$E$14,"ERRO")))))))</f>
        <v>Curto I</v>
      </c>
      <c r="CU1179" s="27"/>
      <c r="CV1179" s="26" t="str">
        <f>IF($CU1179="","",VLOOKUP($CU1179,'Braços de IP'!$E$9:$I$15,2,0))</f>
        <v/>
      </c>
      <c r="CW1179" s="29" t="str">
        <f>IF($CU1179="","",VLOOKUP($CU1179,'Braços de IP'!$E$9:$I$15,5,0))</f>
        <v/>
      </c>
      <c r="CX1179" s="26"/>
      <c r="CY1179" s="26"/>
      <c r="CZ1179" s="26"/>
      <c r="DA1179" s="26"/>
      <c r="DB1179" s="26"/>
      <c r="DC1179" s="26"/>
      <c r="DD1179" s="30">
        <f t="shared" si="1306"/>
        <v>22.5</v>
      </c>
      <c r="DE1179" s="31">
        <f t="shared" si="1307"/>
        <v>72</v>
      </c>
      <c r="DF1179" s="30">
        <f t="shared" si="1308"/>
        <v>94.5</v>
      </c>
      <c r="DG1179" s="32">
        <f t="shared" si="1309"/>
        <v>0.6875</v>
      </c>
      <c r="DH1179" s="33" t="s">
        <v>143</v>
      </c>
      <c r="DI1179" s="34"/>
      <c r="DJ1179" s="35"/>
      <c r="DK1179" s="16" t="s">
        <v>144</v>
      </c>
      <c r="DL1179" s="16"/>
    </row>
    <row r="1180" spans="2:116" ht="15.75" customHeight="1" x14ac:dyDescent="0.25">
      <c r="B1180" s="16">
        <v>323</v>
      </c>
      <c r="C1180" s="16" t="s">
        <v>146</v>
      </c>
      <c r="D1180" s="16" t="s">
        <v>793</v>
      </c>
      <c r="E1180" s="16">
        <v>-8.0196719999999999</v>
      </c>
      <c r="F1180" s="16">
        <v>-34.880001</v>
      </c>
      <c r="G1180" s="16" t="s">
        <v>160</v>
      </c>
      <c r="H1180" s="16" t="s">
        <v>136</v>
      </c>
      <c r="I1180" s="16" t="s">
        <v>149</v>
      </c>
      <c r="J1180" s="16" t="s">
        <v>137</v>
      </c>
      <c r="K1180" s="16">
        <v>72</v>
      </c>
      <c r="L1180" s="16" t="s">
        <v>138</v>
      </c>
      <c r="M1180" s="16">
        <v>0</v>
      </c>
      <c r="N1180" s="16"/>
      <c r="O1180" s="16">
        <v>2</v>
      </c>
      <c r="P1180" s="16">
        <v>1.58</v>
      </c>
      <c r="Q1180" s="16">
        <v>5.5</v>
      </c>
      <c r="R1180" s="16"/>
      <c r="S1180" s="16"/>
      <c r="T1180" s="16">
        <v>0</v>
      </c>
      <c r="U1180" s="16">
        <v>1.7</v>
      </c>
      <c r="V1180" s="16">
        <v>0</v>
      </c>
      <c r="W1180" s="16"/>
      <c r="X1180" s="16"/>
      <c r="Y1180" s="16">
        <v>0</v>
      </c>
      <c r="Z1180" s="16">
        <v>0</v>
      </c>
      <c r="AA1180" s="16" t="s">
        <v>139</v>
      </c>
      <c r="AB1180" s="16" t="s">
        <v>140</v>
      </c>
      <c r="AC1180" s="16">
        <v>13</v>
      </c>
      <c r="AD1180" s="16">
        <v>7.15</v>
      </c>
      <c r="AE1180" s="16">
        <v>1</v>
      </c>
      <c r="AF1180" s="16">
        <v>1.1000000000000001</v>
      </c>
      <c r="AG1180" s="16">
        <v>1.2</v>
      </c>
      <c r="AH1180" s="17">
        <f t="shared" si="1283"/>
        <v>9.9999999999999867E-2</v>
      </c>
      <c r="AI1180" s="16"/>
      <c r="AJ1180" s="16"/>
      <c r="AK1180" s="16"/>
      <c r="AL1180" s="16"/>
      <c r="AM1180" s="16">
        <v>0</v>
      </c>
      <c r="AN1180" s="16"/>
      <c r="AO1180" s="16">
        <v>0</v>
      </c>
      <c r="AP1180" s="16">
        <v>0</v>
      </c>
      <c r="AQ1180" s="16">
        <v>0</v>
      </c>
      <c r="AR1180" s="17" t="s">
        <v>136</v>
      </c>
      <c r="AS1180" s="19">
        <f t="shared" si="1233"/>
        <v>0</v>
      </c>
      <c r="AT1180" s="19"/>
      <c r="AU1180" s="19">
        <f>VLOOKUP(G1180,ABNT5101!$I$3:$J$9,2)</f>
        <v>10</v>
      </c>
      <c r="AV1180" s="19">
        <f>VLOOKUP(G1180,ABNT5101!$I$3:$M$9,5)</f>
        <v>0.18</v>
      </c>
      <c r="AW1180" s="17" t="str">
        <f>_xlfn.XLOOKUP(G1180,ABNT5101!I:I,ABNT5101!L:L)</f>
        <v>-</v>
      </c>
      <c r="AX1180" s="17">
        <f>_xlfn.XLOOKUP(G1180,ABNT5101!$I:$I,ABNT5101!M:M)</f>
        <v>0.18</v>
      </c>
      <c r="AY1180" s="17" t="str">
        <f>_xlfn.XLOOKUP(G1180,ABNT5101!$I:$I,ABNT5101!N:N)</f>
        <v>-</v>
      </c>
      <c r="AZ1180" s="17">
        <f>_xlfn.XLOOKUP(G1180,ABNT5101!$I:$I,ABNT5101!O:O)</f>
        <v>16</v>
      </c>
      <c r="BA1180" s="20" t="str">
        <f t="shared" si="1234"/>
        <v>ATENDE</v>
      </c>
      <c r="BB1180" s="21">
        <f t="shared" ref="BB1180:BC1180" si="1423">BE1180/AU1180-1</f>
        <v>1.3180000000000001</v>
      </c>
      <c r="BC1180" s="21">
        <f t="shared" si="1423"/>
        <v>3.166666666666667</v>
      </c>
      <c r="BD1180" s="21" t="str">
        <f t="shared" si="1236"/>
        <v>-</v>
      </c>
      <c r="BE1180" s="22">
        <v>23.18</v>
      </c>
      <c r="BF1180" s="22">
        <v>0.75</v>
      </c>
      <c r="BG1180" s="22"/>
      <c r="BH1180" s="22"/>
      <c r="BI1180" s="23"/>
      <c r="BJ1180" s="22"/>
      <c r="BK1180" s="20" t="str">
        <f t="shared" si="1237"/>
        <v>ATENDE</v>
      </c>
      <c r="BL1180" s="20" t="str">
        <f t="shared" si="1238"/>
        <v>ATENDE</v>
      </c>
      <c r="BM1180" s="20" t="str">
        <f t="shared" si="1239"/>
        <v>ATENDE</v>
      </c>
      <c r="BN1180" s="20" t="str">
        <f t="shared" si="1240"/>
        <v>ATENDE</v>
      </c>
      <c r="BO1180" s="24" t="str">
        <f t="shared" si="1241"/>
        <v>C4</v>
      </c>
      <c r="BP1180" s="24" t="str">
        <f t="shared" si="1368"/>
        <v>P5</v>
      </c>
      <c r="BQ1180" s="25">
        <f t="shared" si="1381"/>
        <v>3.4740000000000002</v>
      </c>
      <c r="BR1180" s="22">
        <v>22.37</v>
      </c>
      <c r="BS1180" s="22">
        <v>18.68</v>
      </c>
      <c r="BT1180" s="24">
        <f>IF(BP1180="-","-",_xlfn.XLOOKUP(BP1180,ABNT5101!$B$4:$B$9,ABNT5101!$C$4:$C$9))</f>
        <v>5</v>
      </c>
      <c r="BU1180" s="24">
        <f>IF(BP1180="-","-",_xlfn.XLOOKUP(BP1180,ABNT5101!$B$4:$B$9,ABNT5101!$D$4:$D$9))</f>
        <v>1</v>
      </c>
      <c r="BV1180" s="20" t="str">
        <f t="shared" si="1242"/>
        <v>ATENDE</v>
      </c>
      <c r="BW1180" s="20" t="str">
        <f t="shared" si="1382"/>
        <v>ATENDE</v>
      </c>
      <c r="BX1180" s="20" t="str">
        <f t="shared" si="1243"/>
        <v>ATENDE</v>
      </c>
      <c r="BY1180" s="24" t="str">
        <f t="shared" si="1364"/>
        <v>P5</v>
      </c>
      <c r="BZ1180" s="25">
        <f t="shared" si="1244"/>
        <v>1.798</v>
      </c>
      <c r="CA1180" s="24">
        <v>13.99</v>
      </c>
      <c r="CB1180" s="24">
        <v>12</v>
      </c>
      <c r="CC1180" s="20">
        <f>IF(BY1180="-","-",_xlfn.XLOOKUP(BY1180,ABNT5101!$B$4:$B$9,ABNT5101!$C$4:$C$9))</f>
        <v>5</v>
      </c>
      <c r="CD1180" s="24">
        <f>IF(BY1180="-","-",_xlfn.XLOOKUP(BY1180,ABNT5101!$B$4:$B$9,ABNT5101!$D$4:$D$9))</f>
        <v>1</v>
      </c>
      <c r="CE1180" s="20" t="str">
        <f t="shared" si="1245"/>
        <v>ATENDE</v>
      </c>
      <c r="CF1180" s="20" t="str">
        <f t="shared" si="1246"/>
        <v>ATENDE</v>
      </c>
      <c r="CG1180" s="20" t="str">
        <f t="shared" si="1359"/>
        <v>ATENDE</v>
      </c>
      <c r="CH1180" s="26" t="str">
        <f>_xlfn.XLOOKUP(CI1180,'Banco de dados'!$B:$B,'Banco de dados'!$D:$D)</f>
        <v>TECNOWATT</v>
      </c>
      <c r="CI1180" s="27" t="str">
        <f>'Banco de dados'!B65</f>
        <v xml:space="preserve">SIGSAGPTLRRSSNDL_30W_38IBBRS
</v>
      </c>
      <c r="CJ1180" s="26" t="str">
        <f>_xlfn.XLOOKUP(CI1180,'Banco de dados'!$B:$B,'Banco de dados'!$E:$E)</f>
        <v>SIGSAGPTLRRSSNDL_30W_38IBBRS
1-10C1MUN6.5</v>
      </c>
      <c r="CK1180" s="26"/>
      <c r="CL1180" s="26" t="e">
        <f>IF(CK1180="-","-",_xlfn.XLOOKUP(CK1180,'Banco de dados'!$B:$B,'Banco de dados'!$E:$E))</f>
        <v>#N/A</v>
      </c>
      <c r="CM1180" s="28">
        <f t="shared" si="1305"/>
        <v>1</v>
      </c>
      <c r="CN1180" s="26">
        <f>_xlfn.XLOOKUP(CI1180,'Banco de dados'!$B:$B,'Banco de dados'!$H:$H)</f>
        <v>30</v>
      </c>
      <c r="CO1180" s="26" t="e">
        <f t="array" aca="1" ref="CO1180" ca="1">_xludf.XLOOKUP(CK1180,'Banco de dados'!$B:$B,'Banco de dados'!$H:$H)</f>
        <v>#NAME?</v>
      </c>
      <c r="CP1180" s="51" t="e">
        <f t="array" aca="1" ref="CP1180" ca="1">_xludf.XLOOKUP(CI1180,'Banco de dados'!$B:$B,'Banco de dados'!$F:$F)</f>
        <v>#NAME?</v>
      </c>
      <c r="CQ1180" s="26" t="e">
        <f t="array" aca="1" ref="CQ1180" ca="1">_xludf.XLOOKUP(CK1180,'Banco de dados'!$B:$B,'Banco de dados'!$F:$F)</f>
        <v>#NAME?</v>
      </c>
      <c r="CR1180" s="27">
        <v>0</v>
      </c>
      <c r="CS1180" s="27"/>
      <c r="CT1180" s="26" t="str">
        <f>IF(AG1180=0.5,"Suporte",IF(AND(AG1180&gt;='Braços de IP'!$B$9,AG1180&lt;='Braços de IP'!$D$9),'Braços de IP'!$E$9,IF(AND(AG1180&gt;='Braços de IP'!$B$10,AG1180&lt;='Braços de IP'!$D$10),'Braços de IP'!$E$10,IF(AND(AG1180&gt;='Braços de IP'!$B$11,AG1180&lt;='Braços de IP'!$D$11),'Braços de IP'!$E$11,IF(AND(AG1180&gt;='Braços de IP'!$B$12,AG1180&lt;='Braços de IP'!$D$12),'Braços de IP'!$E$12,IF(AND(AG1180&gt;='Braços de IP'!$B$13,AG1180&lt;='Braços de IP'!$D$13),'Braços de IP'!$E$13,IF(AND(AG1180&gt;='Braços de IP'!$B$14,AG1180&lt;='Braços de IP'!$D$14),'Braços de IP'!$E$14,"ERRO")))))))</f>
        <v>Curto I</v>
      </c>
      <c r="CU1180" s="27"/>
      <c r="CV1180" s="26" t="str">
        <f>IF($CU1180="","",VLOOKUP($CU1180,'Braços de IP'!$E$9:$I$15,2,0))</f>
        <v/>
      </c>
      <c r="CW1180" s="29" t="str">
        <f>IF($CU1180="","",VLOOKUP($CU1180,'Braços de IP'!$E$9:$I$15,5,0))</f>
        <v/>
      </c>
      <c r="CX1180" s="26"/>
      <c r="CY1180" s="26"/>
      <c r="CZ1180" s="26"/>
      <c r="DA1180" s="26"/>
      <c r="DB1180" s="26"/>
      <c r="DC1180" s="26"/>
      <c r="DD1180" s="30">
        <f t="shared" si="1306"/>
        <v>30</v>
      </c>
      <c r="DE1180" s="31">
        <f t="shared" si="1307"/>
        <v>72</v>
      </c>
      <c r="DF1180" s="30">
        <f t="shared" si="1308"/>
        <v>102</v>
      </c>
      <c r="DG1180" s="32">
        <f t="shared" si="1309"/>
        <v>0.58333333333333326</v>
      </c>
      <c r="DH1180" s="33" t="s">
        <v>143</v>
      </c>
      <c r="DI1180" s="34"/>
      <c r="DJ1180" s="35"/>
      <c r="DK1180" s="16" t="s">
        <v>144</v>
      </c>
      <c r="DL1180" s="16"/>
    </row>
    <row r="1181" spans="2:116" ht="15.75" customHeight="1" x14ac:dyDescent="0.25">
      <c r="B1181" s="16">
        <v>324</v>
      </c>
      <c r="C1181" s="16" t="s">
        <v>146</v>
      </c>
      <c r="D1181" s="16" t="s">
        <v>794</v>
      </c>
      <c r="E1181" s="16">
        <v>-8.0273339999999997</v>
      </c>
      <c r="F1181" s="16">
        <v>-34.906292000000001</v>
      </c>
      <c r="G1181" s="16" t="s">
        <v>157</v>
      </c>
      <c r="H1181" s="16" t="s">
        <v>136</v>
      </c>
      <c r="I1181" s="16" t="s">
        <v>135</v>
      </c>
      <c r="J1181" s="16" t="s">
        <v>137</v>
      </c>
      <c r="K1181" s="16">
        <v>70</v>
      </c>
      <c r="L1181" s="16" t="s">
        <v>138</v>
      </c>
      <c r="M1181" s="16">
        <v>0</v>
      </c>
      <c r="N1181" s="16"/>
      <c r="O1181" s="16">
        <v>2</v>
      </c>
      <c r="P1181" s="16"/>
      <c r="Q1181" s="16">
        <v>7.3</v>
      </c>
      <c r="R1181" s="16"/>
      <c r="S1181" s="16"/>
      <c r="T1181" s="16">
        <v>0</v>
      </c>
      <c r="U1181" s="17">
        <v>0</v>
      </c>
      <c r="V1181" s="16">
        <v>0</v>
      </c>
      <c r="W1181" s="16"/>
      <c r="X1181" s="16"/>
      <c r="Y1181" s="16">
        <v>0</v>
      </c>
      <c r="Z1181" s="16">
        <v>0</v>
      </c>
      <c r="AA1181" s="16" t="s">
        <v>139</v>
      </c>
      <c r="AB1181" s="16" t="s">
        <v>140</v>
      </c>
      <c r="AC1181" s="16">
        <v>35.700000000000003</v>
      </c>
      <c r="AD1181" s="16">
        <v>6.77</v>
      </c>
      <c r="AE1181" s="16">
        <v>1</v>
      </c>
      <c r="AF1181" s="16">
        <v>1.2</v>
      </c>
      <c r="AG1181" s="16">
        <v>1.8</v>
      </c>
      <c r="AH1181" s="17">
        <f t="shared" si="1283"/>
        <v>0.60000000000000009</v>
      </c>
      <c r="AI1181" s="16"/>
      <c r="AJ1181" s="16"/>
      <c r="AK1181" s="16"/>
      <c r="AL1181" s="16"/>
      <c r="AM1181" s="16">
        <v>0</v>
      </c>
      <c r="AN1181" s="16"/>
      <c r="AO1181" s="16">
        <v>0</v>
      </c>
      <c r="AP1181" s="16">
        <v>0</v>
      </c>
      <c r="AQ1181" s="16">
        <v>0</v>
      </c>
      <c r="AR1181" s="17" t="s">
        <v>136</v>
      </c>
      <c r="AS1181" s="19">
        <f t="shared" si="1233"/>
        <v>0</v>
      </c>
      <c r="AT1181" s="19"/>
      <c r="AU1181" s="19">
        <f>VLOOKUP(G1181,ABNT5101!$I$3:$J$9,2)</f>
        <v>7.5</v>
      </c>
      <c r="AV1181" s="19">
        <f>VLOOKUP(G1181,ABNT5101!$I$3:$M$9,5)</f>
        <v>0.18</v>
      </c>
      <c r="AW1181" s="17" t="str">
        <f>_xlfn.XLOOKUP(G1181,ABNT5101!I:I,ABNT5101!L:L)</f>
        <v>-</v>
      </c>
      <c r="AX1181" s="17">
        <f>_xlfn.XLOOKUP(G1181,ABNT5101!$I:$I,ABNT5101!M:M)</f>
        <v>0.18</v>
      </c>
      <c r="AY1181" s="17" t="str">
        <f>_xlfn.XLOOKUP(G1181,ABNT5101!$I:$I,ABNT5101!N:N)</f>
        <v>-</v>
      </c>
      <c r="AZ1181" s="17">
        <f>_xlfn.XLOOKUP(G1181,ABNT5101!$I:$I,ABNT5101!O:O)</f>
        <v>16</v>
      </c>
      <c r="BA1181" s="20" t="str">
        <f t="shared" si="1234"/>
        <v>ATENDE</v>
      </c>
      <c r="BB1181" s="21">
        <f t="shared" ref="BB1181:BC1181" si="1424">BE1181/AU1181-1</f>
        <v>0.16400000000000015</v>
      </c>
      <c r="BC1181" s="21">
        <f t="shared" si="1424"/>
        <v>0.7777777777777779</v>
      </c>
      <c r="BD1181" s="21" t="str">
        <f t="shared" si="1236"/>
        <v>-</v>
      </c>
      <c r="BE1181" s="22">
        <v>8.73</v>
      </c>
      <c r="BF1181" s="22">
        <v>0.32</v>
      </c>
      <c r="BG1181" s="22"/>
      <c r="BH1181" s="22"/>
      <c r="BI1181" s="23"/>
      <c r="BJ1181" s="22"/>
      <c r="BK1181" s="20" t="str">
        <f t="shared" si="1237"/>
        <v>ATENDE</v>
      </c>
      <c r="BL1181" s="20" t="str">
        <f t="shared" si="1238"/>
        <v>ATENDE</v>
      </c>
      <c r="BM1181" s="20" t="str">
        <f t="shared" si="1239"/>
        <v>ATENDE</v>
      </c>
      <c r="BN1181" s="20" t="str">
        <f t="shared" si="1240"/>
        <v>ATENDE</v>
      </c>
      <c r="BO1181" s="24" t="str">
        <f t="shared" si="1241"/>
        <v>C5</v>
      </c>
      <c r="BP1181" s="24" t="str">
        <f t="shared" si="1368"/>
        <v>P6</v>
      </c>
      <c r="BQ1181" s="25">
        <f t="shared" si="1381"/>
        <v>1.5533333333333332</v>
      </c>
      <c r="BR1181" s="22">
        <v>7.66</v>
      </c>
      <c r="BS1181" s="22">
        <v>2.09</v>
      </c>
      <c r="BT1181" s="24">
        <f>IF(BP1181="-","-",_xlfn.XLOOKUP(BP1181,ABNT5101!$B$4:$B$9,ABNT5101!$C$4:$C$9))</f>
        <v>3</v>
      </c>
      <c r="BU1181" s="24">
        <f>IF(BP1181="-","-",_xlfn.XLOOKUP(BP1181,ABNT5101!$B$4:$B$9,ABNT5101!$D$4:$D$9))</f>
        <v>0.6</v>
      </c>
      <c r="BV1181" s="20" t="str">
        <f t="shared" si="1242"/>
        <v>ATENDE</v>
      </c>
      <c r="BW1181" s="20" t="str">
        <f t="shared" si="1382"/>
        <v>ATENDE</v>
      </c>
      <c r="BX1181" s="20" t="str">
        <f t="shared" si="1243"/>
        <v>ATENDE</v>
      </c>
      <c r="BY1181" s="24" t="str">
        <f t="shared" si="1364"/>
        <v>P6</v>
      </c>
      <c r="BZ1181" s="25">
        <f t="shared" si="1244"/>
        <v>0.35333333333333328</v>
      </c>
      <c r="CA1181" s="24">
        <v>4.0599999999999996</v>
      </c>
      <c r="CB1181" s="24">
        <v>1.6</v>
      </c>
      <c r="CC1181" s="20">
        <f>IF(BY1181="-","-",_xlfn.XLOOKUP(BY1181,ABNT5101!$B$4:$B$9,ABNT5101!$C$4:$C$9))</f>
        <v>3</v>
      </c>
      <c r="CD1181" s="24">
        <f>IF(BY1181="-","-",_xlfn.XLOOKUP(BY1181,ABNT5101!$B$4:$B$9,ABNT5101!$D$4:$D$9))</f>
        <v>0.6</v>
      </c>
      <c r="CE1181" s="20" t="str">
        <f t="shared" si="1245"/>
        <v>ATENDE</v>
      </c>
      <c r="CF1181" s="20" t="str">
        <f t="shared" si="1246"/>
        <v>ATENDE</v>
      </c>
      <c r="CG1181" s="20" t="str">
        <f t="shared" si="1359"/>
        <v>ATENDE</v>
      </c>
      <c r="CH1181" s="26" t="str">
        <f>_xlfn.XLOOKUP(CI1181,'Banco de dados'!$B:$B,'Banco de dados'!$D:$D)</f>
        <v>LEDSTAR</v>
      </c>
      <c r="CI1181" s="47" t="str">
        <f>'Banco de dados'!B6</f>
        <v xml:space="preserve"> SL VT 9.1 35W</v>
      </c>
      <c r="CJ1181" s="26" t="str">
        <f>_xlfn.XLOOKUP(CI1181,'Banco de dados'!$B:$B,'Banco de dados'!$E:$E)</f>
        <v>LUM LED SL VT 9.1 35W</v>
      </c>
      <c r="CK1181" s="26"/>
      <c r="CL1181" s="26" t="e">
        <f>IF(CK1181="-","-",_xlfn.XLOOKUP(CK1181,'Banco de dados'!$B:$B,'Banco de dados'!$E:$E))</f>
        <v>#N/A</v>
      </c>
      <c r="CM1181" s="28">
        <f t="shared" si="1305"/>
        <v>1</v>
      </c>
      <c r="CN1181" s="26">
        <f>_xlfn.XLOOKUP(CI1181,'Banco de dados'!$B:$B,'Banco de dados'!$H:$H)</f>
        <v>35</v>
      </c>
      <c r="CO1181" s="26" t="e">
        <f t="array" aca="1" ref="CO1181" ca="1">_xludf.XLOOKUP(CK1181,'Banco de dados'!$B:$B,'Banco de dados'!$H:$H)</f>
        <v>#NAME?</v>
      </c>
      <c r="CP1181" s="51" t="e">
        <f t="array" aca="1" ref="CP1181" ca="1">_xludf.XLOOKUP(CI1181,'Banco de dados'!$B:$B,'Banco de dados'!$F:$F)</f>
        <v>#NAME?</v>
      </c>
      <c r="CQ1181" s="26" t="e">
        <f t="array" aca="1" ref="CQ1181" ca="1">_xludf.XLOOKUP(CK1181,'Banco de dados'!$B:$B,'Banco de dados'!$F:$F)</f>
        <v>#NAME?</v>
      </c>
      <c r="CR1181" s="27">
        <v>0</v>
      </c>
      <c r="CS1181" s="27"/>
      <c r="CT1181" s="26" t="str">
        <f>IF(AG1181=0.5,"Suporte",IF(AND(AG1181&gt;='Braços de IP'!$B$9,AG1181&lt;='Braços de IP'!$D$9),'Braços de IP'!$E$9,IF(AND(AG1181&gt;='Braços de IP'!$B$10,AG1181&lt;='Braços de IP'!$D$10),'Braços de IP'!$E$10,IF(AND(AG1181&gt;='Braços de IP'!$B$11,AG1181&lt;='Braços de IP'!$D$11),'Braços de IP'!$E$11,IF(AND(AG1181&gt;='Braços de IP'!$B$12,AG1181&lt;='Braços de IP'!$D$12),'Braços de IP'!$E$12,IF(AND(AG1181&gt;='Braços de IP'!$B$13,AG1181&lt;='Braços de IP'!$D$13),'Braços de IP'!$E$13,IF(AND(AG1181&gt;='Braços de IP'!$B$14,AG1181&lt;='Braços de IP'!$D$14),'Braços de IP'!$E$14,"ERRO")))))))</f>
        <v>Médio I</v>
      </c>
      <c r="CU1181" s="27"/>
      <c r="CV1181" s="26" t="str">
        <f>IF($CU1181="","",VLOOKUP($CU1181,'Braços de IP'!$E$9:$I$15,2,0))</f>
        <v/>
      </c>
      <c r="CW1181" s="29" t="str">
        <f>IF($CU1181="","",VLOOKUP($CU1181,'Braços de IP'!$E$9:$I$15,5,0))</f>
        <v/>
      </c>
      <c r="CX1181" s="26"/>
      <c r="CY1181" s="26"/>
      <c r="CZ1181" s="26"/>
      <c r="DA1181" s="26"/>
      <c r="DB1181" s="26"/>
      <c r="DC1181" s="26"/>
      <c r="DD1181" s="30">
        <f t="shared" si="1306"/>
        <v>35</v>
      </c>
      <c r="DE1181" s="31">
        <f t="shared" si="1307"/>
        <v>70</v>
      </c>
      <c r="DF1181" s="30">
        <f t="shared" si="1308"/>
        <v>105</v>
      </c>
      <c r="DG1181" s="32">
        <f t="shared" si="1309"/>
        <v>0.5</v>
      </c>
      <c r="DH1181" s="33" t="s">
        <v>143</v>
      </c>
      <c r="DI1181" s="34"/>
      <c r="DJ1181" s="35"/>
      <c r="DK1181" s="16" t="s">
        <v>144</v>
      </c>
      <c r="DL1181" s="16"/>
    </row>
    <row r="1182" spans="2:116" ht="15.75" customHeight="1" x14ac:dyDescent="0.25">
      <c r="B1182" s="16">
        <v>324</v>
      </c>
      <c r="C1182" s="16" t="s">
        <v>146</v>
      </c>
      <c r="D1182" s="16" t="s">
        <v>794</v>
      </c>
      <c r="E1182" s="16">
        <v>-8.0273339999999997</v>
      </c>
      <c r="F1182" s="16">
        <v>-34.906292000000001</v>
      </c>
      <c r="G1182" s="16" t="s">
        <v>157</v>
      </c>
      <c r="H1182" s="16" t="s">
        <v>136</v>
      </c>
      <c r="I1182" s="16" t="s">
        <v>135</v>
      </c>
      <c r="J1182" s="16" t="s">
        <v>137</v>
      </c>
      <c r="K1182" s="16">
        <v>70</v>
      </c>
      <c r="L1182" s="16" t="s">
        <v>138</v>
      </c>
      <c r="M1182" s="16">
        <v>0</v>
      </c>
      <c r="N1182" s="16"/>
      <c r="O1182" s="16">
        <v>2</v>
      </c>
      <c r="P1182" s="16"/>
      <c r="Q1182" s="16">
        <v>7.3</v>
      </c>
      <c r="R1182" s="16"/>
      <c r="S1182" s="16"/>
      <c r="T1182" s="16">
        <v>0</v>
      </c>
      <c r="U1182" s="17">
        <v>0</v>
      </c>
      <c r="V1182" s="16">
        <v>0</v>
      </c>
      <c r="W1182" s="16"/>
      <c r="X1182" s="16"/>
      <c r="Y1182" s="16">
        <v>0</v>
      </c>
      <c r="Z1182" s="16">
        <v>0</v>
      </c>
      <c r="AA1182" s="16" t="s">
        <v>139</v>
      </c>
      <c r="AB1182" s="16" t="s">
        <v>140</v>
      </c>
      <c r="AC1182" s="16">
        <v>35.700000000000003</v>
      </c>
      <c r="AD1182" s="16">
        <v>6.77</v>
      </c>
      <c r="AE1182" s="16">
        <v>1</v>
      </c>
      <c r="AF1182" s="16">
        <v>1.2</v>
      </c>
      <c r="AG1182" s="16">
        <v>1.8</v>
      </c>
      <c r="AH1182" s="17">
        <f t="shared" si="1283"/>
        <v>0.60000000000000009</v>
      </c>
      <c r="AI1182" s="16"/>
      <c r="AJ1182" s="16"/>
      <c r="AK1182" s="16"/>
      <c r="AL1182" s="16"/>
      <c r="AM1182" s="16">
        <v>0</v>
      </c>
      <c r="AN1182" s="16"/>
      <c r="AO1182" s="16">
        <v>0</v>
      </c>
      <c r="AP1182" s="16">
        <v>0</v>
      </c>
      <c r="AQ1182" s="16">
        <v>0</v>
      </c>
      <c r="AR1182" s="17" t="s">
        <v>136</v>
      </c>
      <c r="AS1182" s="19">
        <f t="shared" si="1233"/>
        <v>0</v>
      </c>
      <c r="AT1182" s="19"/>
      <c r="AU1182" s="19">
        <f>VLOOKUP(G1182,ABNT5101!$I$3:$J$9,2)</f>
        <v>7.5</v>
      </c>
      <c r="AV1182" s="19">
        <f>VLOOKUP(G1182,ABNT5101!$I$3:$M$9,5)</f>
        <v>0.18</v>
      </c>
      <c r="AW1182" s="17" t="str">
        <f>_xlfn.XLOOKUP(G1182,ABNT5101!I:I,ABNT5101!L:L)</f>
        <v>-</v>
      </c>
      <c r="AX1182" s="17">
        <f>_xlfn.XLOOKUP(G1182,ABNT5101!$I:$I,ABNT5101!M:M)</f>
        <v>0.18</v>
      </c>
      <c r="AY1182" s="17" t="str">
        <f>_xlfn.XLOOKUP(G1182,ABNT5101!$I:$I,ABNT5101!N:N)</f>
        <v>-</v>
      </c>
      <c r="AZ1182" s="17">
        <f>_xlfn.XLOOKUP(G1182,ABNT5101!$I:$I,ABNT5101!O:O)</f>
        <v>16</v>
      </c>
      <c r="BA1182" s="20" t="str">
        <f t="shared" si="1234"/>
        <v>ATENDE</v>
      </c>
      <c r="BB1182" s="21">
        <f t="shared" ref="BB1182:BC1182" si="1425">BE1182/AU1182-1</f>
        <v>0.11599999999999988</v>
      </c>
      <c r="BC1182" s="21">
        <f t="shared" si="1425"/>
        <v>0.94444444444444442</v>
      </c>
      <c r="BD1182" s="21" t="str">
        <f t="shared" si="1236"/>
        <v>-</v>
      </c>
      <c r="BE1182" s="22">
        <v>8.3699999999999992</v>
      </c>
      <c r="BF1182" s="22">
        <v>0.35</v>
      </c>
      <c r="BG1182" s="22"/>
      <c r="BH1182" s="22"/>
      <c r="BI1182" s="23"/>
      <c r="BJ1182" s="22"/>
      <c r="BK1182" s="20" t="str">
        <f t="shared" si="1237"/>
        <v>ATENDE</v>
      </c>
      <c r="BL1182" s="20" t="str">
        <f t="shared" si="1238"/>
        <v>ATENDE</v>
      </c>
      <c r="BM1182" s="20" t="str">
        <f t="shared" si="1239"/>
        <v>ATENDE</v>
      </c>
      <c r="BN1182" s="20" t="str">
        <f t="shared" si="1240"/>
        <v>ATENDE</v>
      </c>
      <c r="BO1182" s="24" t="str">
        <f t="shared" si="1241"/>
        <v>C5</v>
      </c>
      <c r="BP1182" s="24" t="str">
        <f t="shared" si="1368"/>
        <v>P6</v>
      </c>
      <c r="BQ1182" s="25">
        <f t="shared" si="1381"/>
        <v>1.38</v>
      </c>
      <c r="BR1182" s="22">
        <v>7.14</v>
      </c>
      <c r="BS1182" s="22">
        <v>1.1299999999999999</v>
      </c>
      <c r="BT1182" s="24">
        <f>IF(BP1182="-","-",_xlfn.XLOOKUP(BP1182,ABNT5101!$B$4:$B$9,ABNT5101!$C$4:$C$9))</f>
        <v>3</v>
      </c>
      <c r="BU1182" s="24">
        <f>IF(BP1182="-","-",_xlfn.XLOOKUP(BP1182,ABNT5101!$B$4:$B$9,ABNT5101!$D$4:$D$9))</f>
        <v>0.6</v>
      </c>
      <c r="BV1182" s="20" t="str">
        <f t="shared" si="1242"/>
        <v>ATENDE</v>
      </c>
      <c r="BW1182" s="20" t="str">
        <f t="shared" si="1382"/>
        <v>ATENDE</v>
      </c>
      <c r="BX1182" s="20" t="str">
        <f t="shared" si="1243"/>
        <v>ATENDE</v>
      </c>
      <c r="BY1182" s="24" t="str">
        <f t="shared" si="1364"/>
        <v>P6</v>
      </c>
      <c r="BZ1182" s="25">
        <f t="shared" si="1244"/>
        <v>6.6666666666665986E-3</v>
      </c>
      <c r="CA1182" s="24">
        <v>3.02</v>
      </c>
      <c r="CB1182" s="24">
        <v>1.08</v>
      </c>
      <c r="CC1182" s="20">
        <f>IF(BY1182="-","-",_xlfn.XLOOKUP(BY1182,ABNT5101!$B$4:$B$9,ABNT5101!$C$4:$C$9))</f>
        <v>3</v>
      </c>
      <c r="CD1182" s="24">
        <f>IF(BY1182="-","-",_xlfn.XLOOKUP(BY1182,ABNT5101!$B$4:$B$9,ABNT5101!$D$4:$D$9))</f>
        <v>0.6</v>
      </c>
      <c r="CE1182" s="20" t="str">
        <f t="shared" si="1245"/>
        <v>ATENDE</v>
      </c>
      <c r="CF1182" s="20" t="str">
        <f t="shared" si="1246"/>
        <v>ATENDE</v>
      </c>
      <c r="CG1182" s="20" t="str">
        <f t="shared" si="1359"/>
        <v>ATENDE</v>
      </c>
      <c r="CH1182" s="26" t="str">
        <f>_xlfn.XLOOKUP(CI1182,'Banco de dados'!$B:$B,'Banco de dados'!$D:$D)</f>
        <v>SX LIGHTING</v>
      </c>
      <c r="CI1182" s="27" t="str">
        <f>'Banco de dados'!B54</f>
        <v>SX-INEVO030HF</v>
      </c>
      <c r="CJ1182" s="26" t="str">
        <f>_xlfn.XLOOKUP(CI1182,'Banco de dados'!$B:$B,'Banco de dados'!$E:$E)</f>
        <v>SXINEVO030K50L12CZF7PHF</v>
      </c>
      <c r="CK1182" s="26"/>
      <c r="CL1182" s="26" t="e">
        <f>IF(CK1182="-","-",_xlfn.XLOOKUP(CK1182,'Banco de dados'!$B:$B,'Banco de dados'!$E:$E))</f>
        <v>#N/A</v>
      </c>
      <c r="CM1182" s="28">
        <f t="shared" si="1305"/>
        <v>1</v>
      </c>
      <c r="CN1182" s="26">
        <f>_xlfn.XLOOKUP(CI1182,'Banco de dados'!$B:$B,'Banco de dados'!$H:$H)</f>
        <v>31</v>
      </c>
      <c r="CO1182" s="26" t="e">
        <f t="array" aca="1" ref="CO1182" ca="1">_xludf.XLOOKUP(CK1182,'Banco de dados'!$B:$B,'Banco de dados'!$H:$H)</f>
        <v>#NAME?</v>
      </c>
      <c r="CP1182" s="51" t="e">
        <f t="array" aca="1" ref="CP1182" ca="1">_xludf.XLOOKUP(CI1182,'Banco de dados'!$B:$B,'Banco de dados'!$F:$F)</f>
        <v>#NAME?</v>
      </c>
      <c r="CQ1182" s="26" t="e">
        <f t="array" aca="1" ref="CQ1182" ca="1">_xludf.XLOOKUP(CK1182,'Banco de dados'!$B:$B,'Banco de dados'!$F:$F)</f>
        <v>#NAME?</v>
      </c>
      <c r="CR1182" s="27">
        <v>0</v>
      </c>
      <c r="CS1182" s="27"/>
      <c r="CT1182" s="26" t="str">
        <f>IF(AG1182=0.5,"Suporte",IF(AND(AG1182&gt;='Braços de IP'!$B$9,AG1182&lt;='Braços de IP'!$D$9),'Braços de IP'!$E$9,IF(AND(AG1182&gt;='Braços de IP'!$B$10,AG1182&lt;='Braços de IP'!$D$10),'Braços de IP'!$E$10,IF(AND(AG1182&gt;='Braços de IP'!$B$11,AG1182&lt;='Braços de IP'!$D$11),'Braços de IP'!$E$11,IF(AND(AG1182&gt;='Braços de IP'!$B$12,AG1182&lt;='Braços de IP'!$D$12),'Braços de IP'!$E$12,IF(AND(AG1182&gt;='Braços de IP'!$B$13,AG1182&lt;='Braços de IP'!$D$13),'Braços de IP'!$E$13,IF(AND(AG1182&gt;='Braços de IP'!$B$14,AG1182&lt;='Braços de IP'!$D$14),'Braços de IP'!$E$14,"ERRO")))))))</f>
        <v>Médio I</v>
      </c>
      <c r="CU1182" s="27"/>
      <c r="CV1182" s="26" t="str">
        <f>IF($CU1182="","",VLOOKUP($CU1182,'Braços de IP'!$E$9:$I$15,2,0))</f>
        <v/>
      </c>
      <c r="CW1182" s="29" t="str">
        <f>IF($CU1182="","",VLOOKUP($CU1182,'Braços de IP'!$E$9:$I$15,5,0))</f>
        <v/>
      </c>
      <c r="CX1182" s="26"/>
      <c r="CY1182" s="26"/>
      <c r="CZ1182" s="26"/>
      <c r="DA1182" s="26"/>
      <c r="DB1182" s="26"/>
      <c r="DC1182" s="26"/>
      <c r="DD1182" s="30">
        <f t="shared" si="1306"/>
        <v>31</v>
      </c>
      <c r="DE1182" s="31">
        <f t="shared" si="1307"/>
        <v>70</v>
      </c>
      <c r="DF1182" s="30">
        <f t="shared" si="1308"/>
        <v>101</v>
      </c>
      <c r="DG1182" s="32">
        <f t="shared" si="1309"/>
        <v>0.55714285714285716</v>
      </c>
      <c r="DH1182" s="33" t="s">
        <v>143</v>
      </c>
      <c r="DI1182" s="34"/>
      <c r="DJ1182" s="35"/>
      <c r="DK1182" s="16" t="s">
        <v>144</v>
      </c>
      <c r="DL1182" s="16"/>
    </row>
    <row r="1183" spans="2:116" ht="15.75" customHeight="1" x14ac:dyDescent="0.25">
      <c r="B1183" s="16">
        <v>324</v>
      </c>
      <c r="C1183" s="16" t="s">
        <v>146</v>
      </c>
      <c r="D1183" s="16" t="s">
        <v>794</v>
      </c>
      <c r="E1183" s="16">
        <v>-8.0273339999999997</v>
      </c>
      <c r="F1183" s="16">
        <v>-34.906292000000001</v>
      </c>
      <c r="G1183" s="16" t="s">
        <v>157</v>
      </c>
      <c r="H1183" s="16" t="s">
        <v>136</v>
      </c>
      <c r="I1183" s="16" t="s">
        <v>135</v>
      </c>
      <c r="J1183" s="16" t="s">
        <v>137</v>
      </c>
      <c r="K1183" s="16">
        <v>70</v>
      </c>
      <c r="L1183" s="16" t="s">
        <v>138</v>
      </c>
      <c r="M1183" s="16">
        <v>0</v>
      </c>
      <c r="N1183" s="16"/>
      <c r="O1183" s="16">
        <v>2</v>
      </c>
      <c r="P1183" s="16"/>
      <c r="Q1183" s="16">
        <v>7.3</v>
      </c>
      <c r="R1183" s="16"/>
      <c r="S1183" s="16"/>
      <c r="T1183" s="16">
        <v>0</v>
      </c>
      <c r="U1183" s="17">
        <v>0</v>
      </c>
      <c r="V1183" s="16">
        <v>0</v>
      </c>
      <c r="W1183" s="16"/>
      <c r="X1183" s="16"/>
      <c r="Y1183" s="16">
        <v>0</v>
      </c>
      <c r="Z1183" s="16">
        <v>0</v>
      </c>
      <c r="AA1183" s="16" t="s">
        <v>139</v>
      </c>
      <c r="AB1183" s="16" t="s">
        <v>140</v>
      </c>
      <c r="AC1183" s="16">
        <v>35.700000000000003</v>
      </c>
      <c r="AD1183" s="16">
        <v>6.77</v>
      </c>
      <c r="AE1183" s="16">
        <v>1</v>
      </c>
      <c r="AF1183" s="16">
        <v>1.2</v>
      </c>
      <c r="AG1183" s="16">
        <v>1.8</v>
      </c>
      <c r="AH1183" s="17">
        <f t="shared" si="1283"/>
        <v>0.60000000000000009</v>
      </c>
      <c r="AI1183" s="16"/>
      <c r="AJ1183" s="16"/>
      <c r="AK1183" s="16"/>
      <c r="AL1183" s="16"/>
      <c r="AM1183" s="16">
        <v>0</v>
      </c>
      <c r="AN1183" s="16"/>
      <c r="AO1183" s="16">
        <v>0</v>
      </c>
      <c r="AP1183" s="16">
        <v>0</v>
      </c>
      <c r="AQ1183" s="16">
        <v>0</v>
      </c>
      <c r="AR1183" s="17" t="s">
        <v>136</v>
      </c>
      <c r="AS1183" s="19">
        <f t="shared" si="1233"/>
        <v>0</v>
      </c>
      <c r="AT1183" s="19"/>
      <c r="AU1183" s="19">
        <f>VLOOKUP(G1183,ABNT5101!$I$3:$J$9,2)</f>
        <v>7.5</v>
      </c>
      <c r="AV1183" s="19">
        <f>VLOOKUP(G1183,ABNT5101!$I$3:$M$9,5)</f>
        <v>0.18</v>
      </c>
      <c r="AW1183" s="17" t="str">
        <f>_xlfn.XLOOKUP(G1183,ABNT5101!I:I,ABNT5101!L:L)</f>
        <v>-</v>
      </c>
      <c r="AX1183" s="17">
        <f>_xlfn.XLOOKUP(G1183,ABNT5101!$I:$I,ABNT5101!M:M)</f>
        <v>0.18</v>
      </c>
      <c r="AY1183" s="17" t="str">
        <f>_xlfn.XLOOKUP(G1183,ABNT5101!$I:$I,ABNT5101!N:N)</f>
        <v>-</v>
      </c>
      <c r="AZ1183" s="17">
        <f>_xlfn.XLOOKUP(G1183,ABNT5101!$I:$I,ABNT5101!O:O)</f>
        <v>16</v>
      </c>
      <c r="BA1183" s="20" t="str">
        <f t="shared" si="1234"/>
        <v>ATENDE</v>
      </c>
      <c r="BB1183" s="21">
        <f t="shared" ref="BB1183:BC1183" si="1426">BE1183/AU1183-1</f>
        <v>9.199999999999986E-2</v>
      </c>
      <c r="BC1183" s="21">
        <f t="shared" si="1426"/>
        <v>1.2222222222222223</v>
      </c>
      <c r="BD1183" s="21" t="str">
        <f t="shared" si="1236"/>
        <v>-</v>
      </c>
      <c r="BE1183" s="22">
        <v>8.19</v>
      </c>
      <c r="BF1183" s="22">
        <v>0.4</v>
      </c>
      <c r="BG1183" s="22"/>
      <c r="BH1183" s="22"/>
      <c r="BI1183" s="23"/>
      <c r="BJ1183" s="22"/>
      <c r="BK1183" s="20" t="str">
        <f t="shared" si="1237"/>
        <v>ATENDE</v>
      </c>
      <c r="BL1183" s="20" t="str">
        <f t="shared" si="1238"/>
        <v>ATENDE</v>
      </c>
      <c r="BM1183" s="20" t="str">
        <f t="shared" si="1239"/>
        <v>ATENDE</v>
      </c>
      <c r="BN1183" s="20" t="str">
        <f t="shared" si="1240"/>
        <v>ATENDE</v>
      </c>
      <c r="BO1183" s="24" t="str">
        <f t="shared" si="1241"/>
        <v>C5</v>
      </c>
      <c r="BP1183" s="24" t="str">
        <f t="shared" si="1368"/>
        <v>P6</v>
      </c>
      <c r="BQ1183" s="25">
        <f t="shared" si="1381"/>
        <v>1.38</v>
      </c>
      <c r="BR1183" s="22">
        <v>7.14</v>
      </c>
      <c r="BS1183" s="22">
        <v>2.4</v>
      </c>
      <c r="BT1183" s="24">
        <f>IF(BP1183="-","-",_xlfn.XLOOKUP(BP1183,ABNT5101!$B$4:$B$9,ABNT5101!$C$4:$C$9))</f>
        <v>3</v>
      </c>
      <c r="BU1183" s="24">
        <f>IF(BP1183="-","-",_xlfn.XLOOKUP(BP1183,ABNT5101!$B$4:$B$9,ABNT5101!$D$4:$D$9))</f>
        <v>0.6</v>
      </c>
      <c r="BV1183" s="20" t="str">
        <f t="shared" si="1242"/>
        <v>ATENDE</v>
      </c>
      <c r="BW1183" s="20" t="str">
        <f t="shared" si="1382"/>
        <v>ATENDE</v>
      </c>
      <c r="BX1183" s="20" t="str">
        <f t="shared" si="1243"/>
        <v>ATENDE</v>
      </c>
      <c r="BY1183" s="24" t="str">
        <f t="shared" si="1364"/>
        <v>P6</v>
      </c>
      <c r="BZ1183" s="25">
        <f t="shared" si="1244"/>
        <v>0</v>
      </c>
      <c r="CA1183" s="24">
        <v>3</v>
      </c>
      <c r="CB1183" s="24">
        <v>1.77</v>
      </c>
      <c r="CC1183" s="20">
        <f>IF(BY1183="-","-",_xlfn.XLOOKUP(BY1183,ABNT5101!$B$4:$B$9,ABNT5101!$C$4:$C$9))</f>
        <v>3</v>
      </c>
      <c r="CD1183" s="24">
        <f>IF(BY1183="-","-",_xlfn.XLOOKUP(BY1183,ABNT5101!$B$4:$B$9,ABNT5101!$D$4:$D$9))</f>
        <v>0.6</v>
      </c>
      <c r="CE1183" s="20" t="str">
        <f t="shared" si="1245"/>
        <v>ATENDE</v>
      </c>
      <c r="CF1183" s="20" t="str">
        <f t="shared" si="1246"/>
        <v>ATENDE</v>
      </c>
      <c r="CG1183" s="20" t="str">
        <f t="shared" si="1359"/>
        <v>ATENDE</v>
      </c>
      <c r="CH1183" s="26" t="str">
        <f>_xlfn.XLOOKUP(CI1183,'Banco de dados'!$B:$B,'Banco de dados'!$D:$D)</f>
        <v>TECNOWATT</v>
      </c>
      <c r="CI1183" s="27" t="str">
        <f>'Banco de dados'!B65</f>
        <v xml:space="preserve">SIGSAGPTLRRSSNDL_30W_38IBBRS
</v>
      </c>
      <c r="CJ1183" s="26" t="str">
        <f>_xlfn.XLOOKUP(CI1183,'Banco de dados'!$B:$B,'Banco de dados'!$E:$E)</f>
        <v>SIGSAGPTLRRSSNDL_30W_38IBBRS
1-10C1MUN6.5</v>
      </c>
      <c r="CK1183" s="26"/>
      <c r="CL1183" s="26" t="e">
        <f>IF(CK1183="-","-",_xlfn.XLOOKUP(CK1183,'Banco de dados'!$B:$B,'Banco de dados'!$E:$E))</f>
        <v>#N/A</v>
      </c>
      <c r="CM1183" s="28">
        <f t="shared" si="1305"/>
        <v>1</v>
      </c>
      <c r="CN1183" s="26">
        <f>_xlfn.XLOOKUP(CI1183,'Banco de dados'!$B:$B,'Banco de dados'!$H:$H)</f>
        <v>30</v>
      </c>
      <c r="CO1183" s="26" t="e">
        <f t="array" aca="1" ref="CO1183" ca="1">_xludf.XLOOKUP(CK1183,'Banco de dados'!$B:$B,'Banco de dados'!$H:$H)</f>
        <v>#NAME?</v>
      </c>
      <c r="CP1183" s="51" t="e">
        <f t="array" aca="1" ref="CP1183" ca="1">_xludf.XLOOKUP(CI1183,'Banco de dados'!$B:$B,'Banco de dados'!$F:$F)</f>
        <v>#NAME?</v>
      </c>
      <c r="CQ1183" s="26" t="e">
        <f t="array" aca="1" ref="CQ1183" ca="1">_xludf.XLOOKUP(CK1183,'Banco de dados'!$B:$B,'Banco de dados'!$F:$F)</f>
        <v>#NAME?</v>
      </c>
      <c r="CR1183" s="27">
        <v>0</v>
      </c>
      <c r="CS1183" s="27"/>
      <c r="CT1183" s="26" t="str">
        <f>IF(AG1183=0.5,"Suporte",IF(AND(AG1183&gt;='Braços de IP'!$B$9,AG1183&lt;='Braços de IP'!$D$9),'Braços de IP'!$E$9,IF(AND(AG1183&gt;='Braços de IP'!$B$10,AG1183&lt;='Braços de IP'!$D$10),'Braços de IP'!$E$10,IF(AND(AG1183&gt;='Braços de IP'!$B$11,AG1183&lt;='Braços de IP'!$D$11),'Braços de IP'!$E$11,IF(AND(AG1183&gt;='Braços de IP'!$B$12,AG1183&lt;='Braços de IP'!$D$12),'Braços de IP'!$E$12,IF(AND(AG1183&gt;='Braços de IP'!$B$13,AG1183&lt;='Braços de IP'!$D$13),'Braços de IP'!$E$13,IF(AND(AG1183&gt;='Braços de IP'!$B$14,AG1183&lt;='Braços de IP'!$D$14),'Braços de IP'!$E$14,"ERRO")))))))</f>
        <v>Médio I</v>
      </c>
      <c r="CU1183" s="27"/>
      <c r="CV1183" s="26" t="str">
        <f>IF($CU1183="","",VLOOKUP($CU1183,'Braços de IP'!$E$9:$I$15,2,0))</f>
        <v/>
      </c>
      <c r="CW1183" s="29" t="str">
        <f>IF($CU1183="","",VLOOKUP($CU1183,'Braços de IP'!$E$9:$I$15,5,0))</f>
        <v/>
      </c>
      <c r="CX1183" s="26"/>
      <c r="CY1183" s="26"/>
      <c r="CZ1183" s="26"/>
      <c r="DA1183" s="26"/>
      <c r="DB1183" s="26"/>
      <c r="DC1183" s="26"/>
      <c r="DD1183" s="30">
        <f t="shared" si="1306"/>
        <v>30</v>
      </c>
      <c r="DE1183" s="31">
        <f t="shared" si="1307"/>
        <v>70</v>
      </c>
      <c r="DF1183" s="30">
        <f t="shared" si="1308"/>
        <v>100</v>
      </c>
      <c r="DG1183" s="32">
        <f t="shared" si="1309"/>
        <v>0.5714285714285714</v>
      </c>
      <c r="DH1183" s="33" t="s">
        <v>143</v>
      </c>
      <c r="DI1183" s="34"/>
      <c r="DJ1183" s="35"/>
      <c r="DK1183" s="16" t="s">
        <v>144</v>
      </c>
      <c r="DL1183" s="16"/>
    </row>
    <row r="1184" spans="2:116" ht="15.75" customHeight="1" x14ac:dyDescent="0.25">
      <c r="B1184" s="16">
        <v>325</v>
      </c>
      <c r="C1184" s="16" t="s">
        <v>146</v>
      </c>
      <c r="D1184" s="16" t="s">
        <v>795</v>
      </c>
      <c r="E1184" s="16">
        <v>-8.0247969999999995</v>
      </c>
      <c r="F1184" s="16">
        <v>-34.899824000000002</v>
      </c>
      <c r="G1184" s="16" t="s">
        <v>160</v>
      </c>
      <c r="H1184" s="16" t="s">
        <v>136</v>
      </c>
      <c r="I1184" s="16" t="s">
        <v>135</v>
      </c>
      <c r="J1184" s="16" t="s">
        <v>137</v>
      </c>
      <c r="K1184" s="16">
        <v>90</v>
      </c>
      <c r="L1184" s="16" t="s">
        <v>138</v>
      </c>
      <c r="M1184" s="16">
        <v>0</v>
      </c>
      <c r="N1184" s="16"/>
      <c r="O1184" s="16">
        <v>2</v>
      </c>
      <c r="P1184" s="16"/>
      <c r="Q1184" s="16">
        <v>4.8600000000000003</v>
      </c>
      <c r="R1184" s="16"/>
      <c r="S1184" s="16"/>
      <c r="T1184" s="16">
        <v>0</v>
      </c>
      <c r="U1184" s="17">
        <v>0</v>
      </c>
      <c r="V1184" s="16">
        <v>0</v>
      </c>
      <c r="W1184" s="16"/>
      <c r="X1184" s="16"/>
      <c r="Y1184" s="16">
        <v>0</v>
      </c>
      <c r="Z1184" s="16">
        <v>0</v>
      </c>
      <c r="AA1184" s="16" t="s">
        <v>139</v>
      </c>
      <c r="AB1184" s="16" t="s">
        <v>140</v>
      </c>
      <c r="AC1184" s="16">
        <v>30</v>
      </c>
      <c r="AD1184" s="16">
        <v>5.5</v>
      </c>
      <c r="AE1184" s="16">
        <v>1</v>
      </c>
      <c r="AF1184" s="16">
        <v>0.56999999999999995</v>
      </c>
      <c r="AG1184" s="16">
        <v>2</v>
      </c>
      <c r="AH1184" s="17">
        <f t="shared" si="1283"/>
        <v>1.4300000000000002</v>
      </c>
      <c r="AI1184" s="16"/>
      <c r="AJ1184" s="16"/>
      <c r="AK1184" s="16"/>
      <c r="AL1184" s="16"/>
      <c r="AM1184" s="16">
        <v>0</v>
      </c>
      <c r="AN1184" s="16"/>
      <c r="AO1184" s="16">
        <v>0</v>
      </c>
      <c r="AP1184" s="16">
        <v>0</v>
      </c>
      <c r="AQ1184" s="16">
        <v>0</v>
      </c>
      <c r="AR1184" s="17" t="s">
        <v>136</v>
      </c>
      <c r="AS1184" s="19">
        <f t="shared" si="1233"/>
        <v>0</v>
      </c>
      <c r="AT1184" s="19"/>
      <c r="AU1184" s="19">
        <f>VLOOKUP(G1184,ABNT5101!$I$3:$J$9,2)</f>
        <v>10</v>
      </c>
      <c r="AV1184" s="19">
        <f>VLOOKUP(G1184,ABNT5101!$I$3:$M$9,5)</f>
        <v>0.18</v>
      </c>
      <c r="AW1184" s="17" t="str">
        <f>_xlfn.XLOOKUP(G1184,ABNT5101!I:I,ABNT5101!L:L)</f>
        <v>-</v>
      </c>
      <c r="AX1184" s="17">
        <f>_xlfn.XLOOKUP(G1184,ABNT5101!$I:$I,ABNT5101!M:M)</f>
        <v>0.18</v>
      </c>
      <c r="AY1184" s="17" t="str">
        <f>_xlfn.XLOOKUP(G1184,ABNT5101!$I:$I,ABNT5101!N:N)</f>
        <v>-</v>
      </c>
      <c r="AZ1184" s="17">
        <f>_xlfn.XLOOKUP(G1184,ABNT5101!$I:$I,ABNT5101!O:O)</f>
        <v>16</v>
      </c>
      <c r="BA1184" s="20" t="str">
        <f t="shared" si="1234"/>
        <v>ATENDE</v>
      </c>
      <c r="BB1184" s="21">
        <f t="shared" ref="BB1184:BC1184" si="1427">BE1184/AU1184-1</f>
        <v>6.6000000000000059E-2</v>
      </c>
      <c r="BC1184" s="21">
        <f t="shared" si="1427"/>
        <v>0.5555555555555558</v>
      </c>
      <c r="BD1184" s="21" t="str">
        <f t="shared" si="1236"/>
        <v>-</v>
      </c>
      <c r="BE1184" s="22">
        <v>10.66</v>
      </c>
      <c r="BF1184" s="22">
        <v>0.28000000000000003</v>
      </c>
      <c r="BG1184" s="22"/>
      <c r="BH1184" s="22"/>
      <c r="BI1184" s="23"/>
      <c r="BJ1184" s="22"/>
      <c r="BK1184" s="20" t="str">
        <f t="shared" si="1237"/>
        <v>ATENDE</v>
      </c>
      <c r="BL1184" s="20" t="str">
        <f t="shared" si="1238"/>
        <v>ATENDE</v>
      </c>
      <c r="BM1184" s="20" t="str">
        <f t="shared" si="1239"/>
        <v>ATENDE</v>
      </c>
      <c r="BN1184" s="20" t="str">
        <f t="shared" si="1240"/>
        <v>ATENDE</v>
      </c>
      <c r="BO1184" s="24" t="str">
        <f t="shared" si="1241"/>
        <v>C4</v>
      </c>
      <c r="BP1184" s="24" t="str">
        <f t="shared" si="1368"/>
        <v>P6</v>
      </c>
      <c r="BQ1184" s="25">
        <f t="shared" si="1381"/>
        <v>1.8233333333333337</v>
      </c>
      <c r="BR1184" s="22">
        <v>8.4700000000000006</v>
      </c>
      <c r="BS1184" s="22">
        <v>3.11</v>
      </c>
      <c r="BT1184" s="24">
        <f>IF(BP1184="-","-",_xlfn.XLOOKUP(BP1184,ABNT5101!$B$4:$B$9,ABNT5101!$C$4:$C$9))</f>
        <v>3</v>
      </c>
      <c r="BU1184" s="24">
        <f>IF(BP1184="-","-",_xlfn.XLOOKUP(BP1184,ABNT5101!$B$4:$B$9,ABNT5101!$D$4:$D$9))</f>
        <v>0.6</v>
      </c>
      <c r="BV1184" s="20" t="str">
        <f t="shared" si="1242"/>
        <v>ATENDE</v>
      </c>
      <c r="BW1184" s="20" t="str">
        <f t="shared" si="1382"/>
        <v>ATENDE</v>
      </c>
      <c r="BX1184" s="20" t="str">
        <f t="shared" si="1243"/>
        <v>ATENDE</v>
      </c>
      <c r="BY1184" s="24" t="str">
        <f t="shared" si="1364"/>
        <v>P6</v>
      </c>
      <c r="BZ1184" s="25">
        <f t="shared" si="1244"/>
        <v>1.5166666666666666</v>
      </c>
      <c r="CA1184" s="24">
        <v>7.55</v>
      </c>
      <c r="CB1184" s="24">
        <v>2.2999999999999998</v>
      </c>
      <c r="CC1184" s="20">
        <f>IF(BY1184="-","-",_xlfn.XLOOKUP(BY1184,ABNT5101!$B$4:$B$9,ABNT5101!$C$4:$C$9))</f>
        <v>3</v>
      </c>
      <c r="CD1184" s="24">
        <f>IF(BY1184="-","-",_xlfn.XLOOKUP(BY1184,ABNT5101!$B$4:$B$9,ABNT5101!$D$4:$D$9))</f>
        <v>0.6</v>
      </c>
      <c r="CE1184" s="20" t="str">
        <f t="shared" si="1245"/>
        <v>ATENDE</v>
      </c>
      <c r="CF1184" s="20" t="str">
        <f t="shared" si="1246"/>
        <v>ATENDE</v>
      </c>
      <c r="CG1184" s="20" t="str">
        <f t="shared" si="1359"/>
        <v>ATENDE</v>
      </c>
      <c r="CH1184" s="26" t="str">
        <f>_xlfn.XLOOKUP(CI1184,'Banco de dados'!$B:$B,'Banco de dados'!$D:$D)</f>
        <v>LEDSTAR</v>
      </c>
      <c r="CI1184" s="47" t="str">
        <f>'Banco de dados'!B5</f>
        <v xml:space="preserve"> SL VT 9.1 28W</v>
      </c>
      <c r="CJ1184" s="26" t="str">
        <f>_xlfn.XLOOKUP(CI1184,'Banco de dados'!$B:$B,'Banco de dados'!$E:$E)</f>
        <v>LUM LED SL VT 9.1 28W</v>
      </c>
      <c r="CK1184" s="26"/>
      <c r="CL1184" s="26" t="e">
        <f>IF(CK1184="-","-",_xlfn.XLOOKUP(CK1184,'Banco de dados'!$B:$B,'Banco de dados'!$E:$E))</f>
        <v>#N/A</v>
      </c>
      <c r="CM1184" s="28">
        <f t="shared" si="1305"/>
        <v>1</v>
      </c>
      <c r="CN1184" s="26">
        <f>_xlfn.XLOOKUP(CI1184,'Banco de dados'!$B:$B,'Banco de dados'!$H:$H)</f>
        <v>28</v>
      </c>
      <c r="CO1184" s="26" t="e">
        <f t="array" aca="1" ref="CO1184" ca="1">_xludf.XLOOKUP(CK1184,'Banco de dados'!$B:$B,'Banco de dados'!$H:$H)</f>
        <v>#NAME?</v>
      </c>
      <c r="CP1184" s="51" t="e">
        <f t="array" aca="1" ref="CP1184" ca="1">_xludf.XLOOKUP(CI1184,'Banco de dados'!$B:$B,'Banco de dados'!$F:$F)</f>
        <v>#NAME?</v>
      </c>
      <c r="CQ1184" s="26" t="e">
        <f t="array" aca="1" ref="CQ1184" ca="1">_xludf.XLOOKUP(CK1184,'Banco de dados'!$B:$B,'Banco de dados'!$F:$F)</f>
        <v>#NAME?</v>
      </c>
      <c r="CR1184" s="27">
        <v>0</v>
      </c>
      <c r="CS1184" s="27"/>
      <c r="CT1184" s="26" t="str">
        <f>IF(AG1184=0.5,"Suporte",IF(AND(AG1184&gt;='Braços de IP'!$B$9,AG1184&lt;='Braços de IP'!$D$9),'Braços de IP'!$E$9,IF(AND(AG1184&gt;='Braços de IP'!$B$10,AG1184&lt;='Braços de IP'!$D$10),'Braços de IP'!$E$10,IF(AND(AG1184&gt;='Braços de IP'!$B$11,AG1184&lt;='Braços de IP'!$D$11),'Braços de IP'!$E$11,IF(AND(AG1184&gt;='Braços de IP'!$B$12,AG1184&lt;='Braços de IP'!$D$12),'Braços de IP'!$E$12,IF(AND(AG1184&gt;='Braços de IP'!$B$13,AG1184&lt;='Braços de IP'!$D$13),'Braços de IP'!$E$13,IF(AND(AG1184&gt;='Braços de IP'!$B$14,AG1184&lt;='Braços de IP'!$D$14),'Braços de IP'!$E$14,"ERRO")))))))</f>
        <v>Médio I</v>
      </c>
      <c r="CU1184" s="27"/>
      <c r="CV1184" s="26" t="str">
        <f>IF($CU1184="","",VLOOKUP($CU1184,'Braços de IP'!$E$9:$I$15,2,0))</f>
        <v/>
      </c>
      <c r="CW1184" s="29" t="str">
        <f>IF($CU1184="","",VLOOKUP($CU1184,'Braços de IP'!$E$9:$I$15,5,0))</f>
        <v/>
      </c>
      <c r="CX1184" s="26"/>
      <c r="CY1184" s="26"/>
      <c r="CZ1184" s="26"/>
      <c r="DA1184" s="26"/>
      <c r="DB1184" s="26"/>
      <c r="DC1184" s="26"/>
      <c r="DD1184" s="30">
        <f t="shared" si="1306"/>
        <v>28</v>
      </c>
      <c r="DE1184" s="31">
        <f t="shared" si="1307"/>
        <v>90</v>
      </c>
      <c r="DF1184" s="30">
        <f t="shared" si="1308"/>
        <v>118</v>
      </c>
      <c r="DG1184" s="32">
        <f t="shared" si="1309"/>
        <v>0.68888888888888888</v>
      </c>
      <c r="DH1184" s="33" t="s">
        <v>143</v>
      </c>
      <c r="DI1184" s="34"/>
      <c r="DJ1184" s="35"/>
      <c r="DK1184" s="16" t="s">
        <v>144</v>
      </c>
      <c r="DL1184" s="16"/>
    </row>
    <row r="1185" spans="2:116" ht="15.75" customHeight="1" x14ac:dyDescent="0.25">
      <c r="B1185" s="16">
        <v>325</v>
      </c>
      <c r="C1185" s="16" t="s">
        <v>146</v>
      </c>
      <c r="D1185" s="16" t="s">
        <v>795</v>
      </c>
      <c r="E1185" s="16">
        <v>-8.0247969999999995</v>
      </c>
      <c r="F1185" s="16">
        <v>-34.899824000000002</v>
      </c>
      <c r="G1185" s="16" t="s">
        <v>160</v>
      </c>
      <c r="H1185" s="16" t="s">
        <v>136</v>
      </c>
      <c r="I1185" s="16" t="s">
        <v>135</v>
      </c>
      <c r="J1185" s="16" t="s">
        <v>137</v>
      </c>
      <c r="K1185" s="16">
        <v>90</v>
      </c>
      <c r="L1185" s="16" t="s">
        <v>138</v>
      </c>
      <c r="M1185" s="16">
        <v>0</v>
      </c>
      <c r="N1185" s="16"/>
      <c r="O1185" s="16">
        <v>2</v>
      </c>
      <c r="P1185" s="16"/>
      <c r="Q1185" s="16">
        <v>4.8600000000000003</v>
      </c>
      <c r="R1185" s="16"/>
      <c r="S1185" s="16"/>
      <c r="T1185" s="16">
        <v>0</v>
      </c>
      <c r="U1185" s="17">
        <v>0</v>
      </c>
      <c r="V1185" s="16">
        <v>0</v>
      </c>
      <c r="W1185" s="16"/>
      <c r="X1185" s="16"/>
      <c r="Y1185" s="16">
        <v>0</v>
      </c>
      <c r="Z1185" s="16">
        <v>0</v>
      </c>
      <c r="AA1185" s="16" t="s">
        <v>139</v>
      </c>
      <c r="AB1185" s="16" t="s">
        <v>140</v>
      </c>
      <c r="AC1185" s="16">
        <v>30</v>
      </c>
      <c r="AD1185" s="16">
        <v>5.5</v>
      </c>
      <c r="AE1185" s="16">
        <v>1</v>
      </c>
      <c r="AF1185" s="16">
        <v>0.56999999999999995</v>
      </c>
      <c r="AG1185" s="16">
        <v>2</v>
      </c>
      <c r="AH1185" s="17">
        <f t="shared" si="1283"/>
        <v>1.4300000000000002</v>
      </c>
      <c r="AI1185" s="16"/>
      <c r="AJ1185" s="16"/>
      <c r="AK1185" s="16"/>
      <c r="AL1185" s="16"/>
      <c r="AM1185" s="16">
        <v>0</v>
      </c>
      <c r="AN1185" s="16"/>
      <c r="AO1185" s="16">
        <v>0</v>
      </c>
      <c r="AP1185" s="16">
        <v>0</v>
      </c>
      <c r="AQ1185" s="16">
        <v>0</v>
      </c>
      <c r="AR1185" s="17" t="s">
        <v>136</v>
      </c>
      <c r="AS1185" s="19">
        <f t="shared" si="1233"/>
        <v>0</v>
      </c>
      <c r="AT1185" s="19"/>
      <c r="AU1185" s="19">
        <f>VLOOKUP(G1185,ABNT5101!$I$3:$J$9,2)</f>
        <v>10</v>
      </c>
      <c r="AV1185" s="19">
        <f>VLOOKUP(G1185,ABNT5101!$I$3:$M$9,5)</f>
        <v>0.18</v>
      </c>
      <c r="AW1185" s="17" t="str">
        <f>_xlfn.XLOOKUP(G1185,ABNT5101!I:I,ABNT5101!L:L)</f>
        <v>-</v>
      </c>
      <c r="AX1185" s="17">
        <f>_xlfn.XLOOKUP(G1185,ABNT5101!$I:$I,ABNT5101!M:M)</f>
        <v>0.18</v>
      </c>
      <c r="AY1185" s="17" t="str">
        <f>_xlfn.XLOOKUP(G1185,ABNT5101!$I:$I,ABNT5101!N:N)</f>
        <v>-</v>
      </c>
      <c r="AZ1185" s="17">
        <f>_xlfn.XLOOKUP(G1185,ABNT5101!$I:$I,ABNT5101!O:O)</f>
        <v>16</v>
      </c>
      <c r="BA1185" s="20" t="str">
        <f t="shared" si="1234"/>
        <v>ATENDE</v>
      </c>
      <c r="BB1185" s="21">
        <f t="shared" ref="BB1185:BC1185" si="1428">BE1185/AU1185-1</f>
        <v>0.31800000000000006</v>
      </c>
      <c r="BC1185" s="21">
        <f t="shared" si="1428"/>
        <v>5.555555555555558E-2</v>
      </c>
      <c r="BD1185" s="21" t="str">
        <f t="shared" si="1236"/>
        <v>-</v>
      </c>
      <c r="BE1185" s="22">
        <v>13.18</v>
      </c>
      <c r="BF1185" s="22">
        <v>0.19</v>
      </c>
      <c r="BG1185" s="22"/>
      <c r="BH1185" s="22"/>
      <c r="BI1185" s="23"/>
      <c r="BJ1185" s="22"/>
      <c r="BK1185" s="20" t="str">
        <f t="shared" si="1237"/>
        <v>ATENDE</v>
      </c>
      <c r="BL1185" s="20" t="str">
        <f t="shared" si="1238"/>
        <v>ATENDE</v>
      </c>
      <c r="BM1185" s="20" t="str">
        <f t="shared" si="1239"/>
        <v>ATENDE</v>
      </c>
      <c r="BN1185" s="20" t="str">
        <f t="shared" si="1240"/>
        <v>ATENDE</v>
      </c>
      <c r="BO1185" s="24" t="str">
        <f t="shared" si="1241"/>
        <v>C4</v>
      </c>
      <c r="BP1185" s="24" t="str">
        <f t="shared" si="1368"/>
        <v>P6</v>
      </c>
      <c r="BQ1185" s="25">
        <f t="shared" si="1381"/>
        <v>2.4499999999999997</v>
      </c>
      <c r="BR1185" s="22">
        <v>10.35</v>
      </c>
      <c r="BS1185" s="22">
        <v>3.8</v>
      </c>
      <c r="BT1185" s="24">
        <f>IF(BP1185="-","-",_xlfn.XLOOKUP(BP1185,ABNT5101!$B$4:$B$9,ABNT5101!$C$4:$C$9))</f>
        <v>3</v>
      </c>
      <c r="BU1185" s="24">
        <f>IF(BP1185="-","-",_xlfn.XLOOKUP(BP1185,ABNT5101!$B$4:$B$9,ABNT5101!$D$4:$D$9))</f>
        <v>0.6</v>
      </c>
      <c r="BV1185" s="20" t="str">
        <f t="shared" si="1242"/>
        <v>ATENDE</v>
      </c>
      <c r="BW1185" s="20" t="str">
        <f t="shared" si="1382"/>
        <v>ATENDE</v>
      </c>
      <c r="BX1185" s="20" t="str">
        <f t="shared" si="1243"/>
        <v>ATENDE</v>
      </c>
      <c r="BY1185" s="24" t="str">
        <f t="shared" si="1364"/>
        <v>P6</v>
      </c>
      <c r="BZ1185" s="25">
        <f t="shared" si="1244"/>
        <v>1.8066666666666666</v>
      </c>
      <c r="CA1185" s="24">
        <v>8.42</v>
      </c>
      <c r="CB1185" s="24">
        <v>1.05</v>
      </c>
      <c r="CC1185" s="20">
        <f>IF(BY1185="-","-",_xlfn.XLOOKUP(BY1185,ABNT5101!$B$4:$B$9,ABNT5101!$C$4:$C$9))</f>
        <v>3</v>
      </c>
      <c r="CD1185" s="24">
        <f>IF(BY1185="-","-",_xlfn.XLOOKUP(BY1185,ABNT5101!$B$4:$B$9,ABNT5101!$D$4:$D$9))</f>
        <v>0.6</v>
      </c>
      <c r="CE1185" s="20" t="str">
        <f t="shared" si="1245"/>
        <v>ATENDE</v>
      </c>
      <c r="CF1185" s="20" t="str">
        <f t="shared" si="1246"/>
        <v>ATENDE</v>
      </c>
      <c r="CG1185" s="20" t="str">
        <f t="shared" si="1359"/>
        <v>ATENDE</v>
      </c>
      <c r="CH1185" s="26" t="str">
        <f>_xlfn.XLOOKUP(CI1185,'Banco de dados'!$B:$B,'Banco de dados'!$D:$D)</f>
        <v>SX LIGHTING</v>
      </c>
      <c r="CI1185" s="27" t="str">
        <f>'Banco de dados'!B54</f>
        <v>SX-INEVO030HF</v>
      </c>
      <c r="CJ1185" s="26" t="str">
        <f>_xlfn.XLOOKUP(CI1185,'Banco de dados'!$B:$B,'Banco de dados'!$E:$E)</f>
        <v>SXINEVO030K50L12CZF7PHF</v>
      </c>
      <c r="CK1185" s="26"/>
      <c r="CL1185" s="26" t="e">
        <f>IF(CK1185="-","-",_xlfn.XLOOKUP(CK1185,'Banco de dados'!$B:$B,'Banco de dados'!$E:$E))</f>
        <v>#N/A</v>
      </c>
      <c r="CM1185" s="28">
        <f t="shared" si="1305"/>
        <v>1</v>
      </c>
      <c r="CN1185" s="26">
        <f>_xlfn.XLOOKUP(CI1185,'Banco de dados'!$B:$B,'Banco de dados'!$H:$H)</f>
        <v>31</v>
      </c>
      <c r="CO1185" s="26" t="e">
        <f t="array" aca="1" ref="CO1185" ca="1">_xludf.XLOOKUP(CK1185,'Banco de dados'!$B:$B,'Banco de dados'!$H:$H)</f>
        <v>#NAME?</v>
      </c>
      <c r="CP1185" s="51" t="e">
        <f t="array" aca="1" ref="CP1185" ca="1">_xludf.XLOOKUP(CI1185,'Banco de dados'!$B:$B,'Banco de dados'!$F:$F)</f>
        <v>#NAME?</v>
      </c>
      <c r="CQ1185" s="26" t="e">
        <f t="array" aca="1" ref="CQ1185" ca="1">_xludf.XLOOKUP(CK1185,'Banco de dados'!$B:$B,'Banco de dados'!$F:$F)</f>
        <v>#NAME?</v>
      </c>
      <c r="CR1185" s="27">
        <v>0</v>
      </c>
      <c r="CS1185" s="27"/>
      <c r="CT1185" s="26" t="str">
        <f>IF(AG1185=0.5,"Suporte",IF(AND(AG1185&gt;='Braços de IP'!$B$9,AG1185&lt;='Braços de IP'!$D$9),'Braços de IP'!$E$9,IF(AND(AG1185&gt;='Braços de IP'!$B$10,AG1185&lt;='Braços de IP'!$D$10),'Braços de IP'!$E$10,IF(AND(AG1185&gt;='Braços de IP'!$B$11,AG1185&lt;='Braços de IP'!$D$11),'Braços de IP'!$E$11,IF(AND(AG1185&gt;='Braços de IP'!$B$12,AG1185&lt;='Braços de IP'!$D$12),'Braços de IP'!$E$12,IF(AND(AG1185&gt;='Braços de IP'!$B$13,AG1185&lt;='Braços de IP'!$D$13),'Braços de IP'!$E$13,IF(AND(AG1185&gt;='Braços de IP'!$B$14,AG1185&lt;='Braços de IP'!$D$14),'Braços de IP'!$E$14,"ERRO")))))))</f>
        <v>Médio I</v>
      </c>
      <c r="CU1185" s="27"/>
      <c r="CV1185" s="26" t="str">
        <f>IF($CU1185="","",VLOOKUP($CU1185,'Braços de IP'!$E$9:$I$15,2,0))</f>
        <v/>
      </c>
      <c r="CW1185" s="29" t="str">
        <f>IF($CU1185="","",VLOOKUP($CU1185,'Braços de IP'!$E$9:$I$15,5,0))</f>
        <v/>
      </c>
      <c r="CX1185" s="26"/>
      <c r="CY1185" s="26"/>
      <c r="CZ1185" s="26"/>
      <c r="DA1185" s="26"/>
      <c r="DB1185" s="26"/>
      <c r="DC1185" s="26"/>
      <c r="DD1185" s="30">
        <f t="shared" si="1306"/>
        <v>31</v>
      </c>
      <c r="DE1185" s="31">
        <f t="shared" si="1307"/>
        <v>90</v>
      </c>
      <c r="DF1185" s="30">
        <f t="shared" si="1308"/>
        <v>121</v>
      </c>
      <c r="DG1185" s="32">
        <f t="shared" si="1309"/>
        <v>0.65555555555555556</v>
      </c>
      <c r="DH1185" s="33" t="s">
        <v>143</v>
      </c>
      <c r="DI1185" s="34"/>
      <c r="DJ1185" s="35"/>
      <c r="DK1185" s="16" t="s">
        <v>144</v>
      </c>
      <c r="DL1185" s="16"/>
    </row>
    <row r="1186" spans="2:116" ht="15.75" customHeight="1" x14ac:dyDescent="0.25">
      <c r="B1186" s="16">
        <v>325</v>
      </c>
      <c r="C1186" s="16" t="s">
        <v>146</v>
      </c>
      <c r="D1186" s="16" t="s">
        <v>795</v>
      </c>
      <c r="E1186" s="16">
        <v>-8.0247969999999995</v>
      </c>
      <c r="F1186" s="16">
        <v>-34.899824000000002</v>
      </c>
      <c r="G1186" s="16" t="s">
        <v>160</v>
      </c>
      <c r="H1186" s="16" t="s">
        <v>136</v>
      </c>
      <c r="I1186" s="16" t="s">
        <v>135</v>
      </c>
      <c r="J1186" s="16" t="s">
        <v>137</v>
      </c>
      <c r="K1186" s="16">
        <v>90</v>
      </c>
      <c r="L1186" s="16" t="s">
        <v>138</v>
      </c>
      <c r="M1186" s="16">
        <v>0</v>
      </c>
      <c r="N1186" s="16"/>
      <c r="O1186" s="16">
        <v>2</v>
      </c>
      <c r="P1186" s="16"/>
      <c r="Q1186" s="16">
        <v>4.8600000000000003</v>
      </c>
      <c r="R1186" s="16"/>
      <c r="S1186" s="16"/>
      <c r="T1186" s="16">
        <v>0</v>
      </c>
      <c r="U1186" s="17">
        <v>0</v>
      </c>
      <c r="V1186" s="16">
        <v>0</v>
      </c>
      <c r="W1186" s="16"/>
      <c r="X1186" s="16"/>
      <c r="Y1186" s="16">
        <v>0</v>
      </c>
      <c r="Z1186" s="16">
        <v>0</v>
      </c>
      <c r="AA1186" s="16" t="s">
        <v>139</v>
      </c>
      <c r="AB1186" s="16" t="s">
        <v>140</v>
      </c>
      <c r="AC1186" s="16">
        <v>30</v>
      </c>
      <c r="AD1186" s="16">
        <v>5.5</v>
      </c>
      <c r="AE1186" s="16">
        <v>1</v>
      </c>
      <c r="AF1186" s="16">
        <v>0.56999999999999995</v>
      </c>
      <c r="AG1186" s="16">
        <v>2</v>
      </c>
      <c r="AH1186" s="17">
        <f t="shared" si="1283"/>
        <v>1.4300000000000002</v>
      </c>
      <c r="AI1186" s="16"/>
      <c r="AJ1186" s="16"/>
      <c r="AK1186" s="16"/>
      <c r="AL1186" s="16"/>
      <c r="AM1186" s="16">
        <v>0</v>
      </c>
      <c r="AN1186" s="16"/>
      <c r="AO1186" s="16">
        <v>0</v>
      </c>
      <c r="AP1186" s="16">
        <v>0</v>
      </c>
      <c r="AQ1186" s="16">
        <v>0</v>
      </c>
      <c r="AR1186" s="17" t="s">
        <v>136</v>
      </c>
      <c r="AS1186" s="19">
        <f t="shared" si="1233"/>
        <v>0</v>
      </c>
      <c r="AT1186" s="19"/>
      <c r="AU1186" s="19">
        <f>VLOOKUP(G1186,ABNT5101!$I$3:$J$9,2)</f>
        <v>10</v>
      </c>
      <c r="AV1186" s="19">
        <f>VLOOKUP(G1186,ABNT5101!$I$3:$M$9,5)</f>
        <v>0.18</v>
      </c>
      <c r="AW1186" s="17" t="str">
        <f>_xlfn.XLOOKUP(G1186,ABNT5101!I:I,ABNT5101!L:L)</f>
        <v>-</v>
      </c>
      <c r="AX1186" s="17">
        <f>_xlfn.XLOOKUP(G1186,ABNT5101!$I:$I,ABNT5101!M:M)</f>
        <v>0.18</v>
      </c>
      <c r="AY1186" s="17" t="str">
        <f>_xlfn.XLOOKUP(G1186,ABNT5101!$I:$I,ABNT5101!N:N)</f>
        <v>-</v>
      </c>
      <c r="AZ1186" s="17">
        <f>_xlfn.XLOOKUP(G1186,ABNT5101!$I:$I,ABNT5101!O:O)</f>
        <v>16</v>
      </c>
      <c r="BA1186" s="20" t="str">
        <f t="shared" si="1234"/>
        <v>ATENDE</v>
      </c>
      <c r="BB1186" s="21">
        <f t="shared" ref="BB1186:BC1186" si="1429">BE1186/AU1186-1</f>
        <v>0.32299999999999995</v>
      </c>
      <c r="BC1186" s="21">
        <f t="shared" si="1429"/>
        <v>0.72222222222222232</v>
      </c>
      <c r="BD1186" s="21" t="str">
        <f t="shared" si="1236"/>
        <v>-</v>
      </c>
      <c r="BE1186" s="22">
        <v>13.23</v>
      </c>
      <c r="BF1186" s="22">
        <v>0.31</v>
      </c>
      <c r="BG1186" s="22"/>
      <c r="BH1186" s="22"/>
      <c r="BI1186" s="23"/>
      <c r="BJ1186" s="22"/>
      <c r="BK1186" s="20" t="str">
        <f t="shared" si="1237"/>
        <v>ATENDE</v>
      </c>
      <c r="BL1186" s="20" t="str">
        <f t="shared" si="1238"/>
        <v>ATENDE</v>
      </c>
      <c r="BM1186" s="20" t="str">
        <f t="shared" si="1239"/>
        <v>ATENDE</v>
      </c>
      <c r="BN1186" s="20" t="str">
        <f t="shared" si="1240"/>
        <v>ATENDE</v>
      </c>
      <c r="BO1186" s="24" t="str">
        <f t="shared" si="1241"/>
        <v>C4</v>
      </c>
      <c r="BP1186" s="24" t="str">
        <f t="shared" si="1368"/>
        <v>P6</v>
      </c>
      <c r="BQ1186" s="25">
        <f t="shared" si="1381"/>
        <v>2.1233333333333331</v>
      </c>
      <c r="BR1186" s="22">
        <v>9.3699999999999992</v>
      </c>
      <c r="BS1186" s="22">
        <v>4.33</v>
      </c>
      <c r="BT1186" s="24">
        <f>IF(BP1186="-","-",_xlfn.XLOOKUP(BP1186,ABNT5101!$B$4:$B$9,ABNT5101!$C$4:$C$9))</f>
        <v>3</v>
      </c>
      <c r="BU1186" s="24">
        <f>IF(BP1186="-","-",_xlfn.XLOOKUP(BP1186,ABNT5101!$B$4:$B$9,ABNT5101!$D$4:$D$9))</f>
        <v>0.6</v>
      </c>
      <c r="BV1186" s="20" t="str">
        <f t="shared" si="1242"/>
        <v>ATENDE</v>
      </c>
      <c r="BW1186" s="20" t="str">
        <f t="shared" si="1382"/>
        <v>ATENDE</v>
      </c>
      <c r="BX1186" s="20" t="str">
        <f t="shared" si="1243"/>
        <v>ATENDE</v>
      </c>
      <c r="BY1186" s="24" t="str">
        <f t="shared" si="1364"/>
        <v>P6</v>
      </c>
      <c r="BZ1186" s="25">
        <f t="shared" si="1244"/>
        <v>1.8666666666666667</v>
      </c>
      <c r="CA1186" s="24">
        <v>8.6</v>
      </c>
      <c r="CB1186" s="24">
        <v>2.78</v>
      </c>
      <c r="CC1186" s="20">
        <f>IF(BY1186="-","-",_xlfn.XLOOKUP(BY1186,ABNT5101!$B$4:$B$9,ABNT5101!$C$4:$C$9))</f>
        <v>3</v>
      </c>
      <c r="CD1186" s="24">
        <f>IF(BY1186="-","-",_xlfn.XLOOKUP(BY1186,ABNT5101!$B$4:$B$9,ABNT5101!$D$4:$D$9))</f>
        <v>0.6</v>
      </c>
      <c r="CE1186" s="20" t="str">
        <f t="shared" si="1245"/>
        <v>ATENDE</v>
      </c>
      <c r="CF1186" s="20" t="str">
        <f t="shared" si="1246"/>
        <v>ATENDE</v>
      </c>
      <c r="CG1186" s="20" t="str">
        <f t="shared" si="1359"/>
        <v>ATENDE</v>
      </c>
      <c r="CH1186" s="26" t="str">
        <f>_xlfn.XLOOKUP(CI1186,'Banco de dados'!$B:$B,'Banco de dados'!$D:$D)</f>
        <v>TECNOWATT</v>
      </c>
      <c r="CI1186" s="27" t="str">
        <f>'Banco de dados'!B65</f>
        <v xml:space="preserve">SIGSAGPTLRRSSNDL_30W_38IBBRS
</v>
      </c>
      <c r="CJ1186" s="26" t="str">
        <f>_xlfn.XLOOKUP(CI1186,'Banco de dados'!$B:$B,'Banco de dados'!$E:$E)</f>
        <v>SIGSAGPTLRRSSNDL_30W_38IBBRS
1-10C1MUN6.5</v>
      </c>
      <c r="CK1186" s="26"/>
      <c r="CL1186" s="26" t="e">
        <f>IF(CK1186="-","-",_xlfn.XLOOKUP(CK1186,'Banco de dados'!$B:$B,'Banco de dados'!$E:$E))</f>
        <v>#N/A</v>
      </c>
      <c r="CM1186" s="28">
        <f t="shared" si="1305"/>
        <v>1</v>
      </c>
      <c r="CN1186" s="26">
        <f>_xlfn.XLOOKUP(CI1186,'Banco de dados'!$B:$B,'Banco de dados'!$H:$H)</f>
        <v>30</v>
      </c>
      <c r="CO1186" s="26" t="e">
        <f t="array" aca="1" ref="CO1186" ca="1">_xludf.XLOOKUP(CK1186,'Banco de dados'!$B:$B,'Banco de dados'!$H:$H)</f>
        <v>#NAME?</v>
      </c>
      <c r="CP1186" s="51" t="e">
        <f t="array" aca="1" ref="CP1186" ca="1">_xludf.XLOOKUP(CI1186,'Banco de dados'!$B:$B,'Banco de dados'!$F:$F)</f>
        <v>#NAME?</v>
      </c>
      <c r="CQ1186" s="26" t="e">
        <f t="array" aca="1" ref="CQ1186" ca="1">_xludf.XLOOKUP(CK1186,'Banco de dados'!$B:$B,'Banco de dados'!$F:$F)</f>
        <v>#NAME?</v>
      </c>
      <c r="CR1186" s="27">
        <v>0</v>
      </c>
      <c r="CS1186" s="27"/>
      <c r="CT1186" s="26" t="str">
        <f>IF(AG1186=0.5,"Suporte",IF(AND(AG1186&gt;='Braços de IP'!$B$9,AG1186&lt;='Braços de IP'!$D$9),'Braços de IP'!$E$9,IF(AND(AG1186&gt;='Braços de IP'!$B$10,AG1186&lt;='Braços de IP'!$D$10),'Braços de IP'!$E$10,IF(AND(AG1186&gt;='Braços de IP'!$B$11,AG1186&lt;='Braços de IP'!$D$11),'Braços de IP'!$E$11,IF(AND(AG1186&gt;='Braços de IP'!$B$12,AG1186&lt;='Braços de IP'!$D$12),'Braços de IP'!$E$12,IF(AND(AG1186&gt;='Braços de IP'!$B$13,AG1186&lt;='Braços de IP'!$D$13),'Braços de IP'!$E$13,IF(AND(AG1186&gt;='Braços de IP'!$B$14,AG1186&lt;='Braços de IP'!$D$14),'Braços de IP'!$E$14,"ERRO")))))))</f>
        <v>Médio I</v>
      </c>
      <c r="CU1186" s="27"/>
      <c r="CV1186" s="26" t="str">
        <f>IF($CU1186="","",VLOOKUP($CU1186,'Braços de IP'!$E$9:$I$15,2,0))</f>
        <v/>
      </c>
      <c r="CW1186" s="29" t="str">
        <f>IF($CU1186="","",VLOOKUP($CU1186,'Braços de IP'!$E$9:$I$15,5,0))</f>
        <v/>
      </c>
      <c r="CX1186" s="26"/>
      <c r="CY1186" s="26"/>
      <c r="CZ1186" s="26"/>
      <c r="DA1186" s="26"/>
      <c r="DB1186" s="26"/>
      <c r="DC1186" s="26"/>
      <c r="DD1186" s="30">
        <f t="shared" si="1306"/>
        <v>30</v>
      </c>
      <c r="DE1186" s="31">
        <f t="shared" si="1307"/>
        <v>90</v>
      </c>
      <c r="DF1186" s="30">
        <f t="shared" si="1308"/>
        <v>120</v>
      </c>
      <c r="DG1186" s="32">
        <f t="shared" si="1309"/>
        <v>0.66666666666666674</v>
      </c>
      <c r="DH1186" s="33" t="s">
        <v>143</v>
      </c>
      <c r="DI1186" s="34"/>
      <c r="DJ1186" s="35"/>
      <c r="DK1186" s="16" t="s">
        <v>144</v>
      </c>
      <c r="DL1186" s="16"/>
    </row>
    <row r="1187" spans="2:116" ht="15.75" customHeight="1" x14ac:dyDescent="0.25">
      <c r="B1187" s="16">
        <v>326</v>
      </c>
      <c r="C1187" s="16" t="s">
        <v>146</v>
      </c>
      <c r="D1187" s="16" t="s">
        <v>796</v>
      </c>
      <c r="E1187" s="16">
        <v>-8.0341199999999997</v>
      </c>
      <c r="F1187" s="16">
        <v>-34.922618999999997</v>
      </c>
      <c r="G1187" s="16" t="s">
        <v>160</v>
      </c>
      <c r="H1187" s="16" t="s">
        <v>136</v>
      </c>
      <c r="I1187" s="16" t="s">
        <v>135</v>
      </c>
      <c r="J1187" s="16" t="s">
        <v>137</v>
      </c>
      <c r="K1187" s="16">
        <v>70</v>
      </c>
      <c r="L1187" s="16" t="s">
        <v>138</v>
      </c>
      <c r="M1187" s="16">
        <v>0</v>
      </c>
      <c r="N1187" s="16"/>
      <c r="O1187" s="16">
        <v>1</v>
      </c>
      <c r="P1187" s="16">
        <v>2</v>
      </c>
      <c r="Q1187" s="16">
        <v>6.5</v>
      </c>
      <c r="R1187" s="16"/>
      <c r="S1187" s="16"/>
      <c r="T1187" s="16" t="s">
        <v>136</v>
      </c>
      <c r="U1187" s="16">
        <v>1.5</v>
      </c>
      <c r="V1187" s="16">
        <v>0</v>
      </c>
      <c r="W1187" s="16" t="s">
        <v>136</v>
      </c>
      <c r="X1187" s="16" t="s">
        <v>136</v>
      </c>
      <c r="Y1187" s="16">
        <v>0</v>
      </c>
      <c r="Z1187" s="16">
        <v>0</v>
      </c>
      <c r="AA1187" s="16" t="s">
        <v>139</v>
      </c>
      <c r="AB1187" s="16" t="s">
        <v>140</v>
      </c>
      <c r="AC1187" s="16">
        <v>24.18</v>
      </c>
      <c r="AD1187" s="16">
        <v>5.61</v>
      </c>
      <c r="AE1187" s="16">
        <v>1</v>
      </c>
      <c r="AF1187" s="16">
        <v>0.49</v>
      </c>
      <c r="AG1187" s="16">
        <v>1.96</v>
      </c>
      <c r="AH1187" s="17">
        <f t="shared" si="1283"/>
        <v>1.47</v>
      </c>
      <c r="AI1187" s="16"/>
      <c r="AJ1187" s="16"/>
      <c r="AK1187" s="16"/>
      <c r="AL1187" s="16"/>
      <c r="AM1187" s="16">
        <v>0</v>
      </c>
      <c r="AN1187" s="16"/>
      <c r="AO1187" s="16">
        <v>0</v>
      </c>
      <c r="AP1187" s="16">
        <v>0</v>
      </c>
      <c r="AQ1187" s="16">
        <v>0</v>
      </c>
      <c r="AR1187" s="17" t="s">
        <v>136</v>
      </c>
      <c r="AS1187" s="19">
        <f t="shared" si="1233"/>
        <v>0</v>
      </c>
      <c r="AT1187" s="19"/>
      <c r="AU1187" s="19">
        <f>VLOOKUP(G1187,ABNT5101!$I$3:$J$9,2)</f>
        <v>10</v>
      </c>
      <c r="AV1187" s="19">
        <f>VLOOKUP(G1187,ABNT5101!$I$3:$M$9,5)</f>
        <v>0.18</v>
      </c>
      <c r="AW1187" s="17" t="str">
        <f>_xlfn.XLOOKUP(G1187,ABNT5101!I:I,ABNT5101!L:L)</f>
        <v>-</v>
      </c>
      <c r="AX1187" s="17">
        <f>_xlfn.XLOOKUP(G1187,ABNT5101!$I:$I,ABNT5101!M:M)</f>
        <v>0.18</v>
      </c>
      <c r="AY1187" s="17" t="str">
        <f>_xlfn.XLOOKUP(G1187,ABNT5101!$I:$I,ABNT5101!N:N)</f>
        <v>-</v>
      </c>
      <c r="AZ1187" s="17">
        <f>_xlfn.XLOOKUP(G1187,ABNT5101!$I:$I,ABNT5101!O:O)</f>
        <v>16</v>
      </c>
      <c r="BA1187" s="20" t="str">
        <f t="shared" si="1234"/>
        <v>ATENDE</v>
      </c>
      <c r="BB1187" s="21">
        <f t="shared" ref="BB1187:BC1187" si="1430">BE1187/AU1187-1</f>
        <v>0.2410000000000001</v>
      </c>
      <c r="BC1187" s="21">
        <f t="shared" si="1430"/>
        <v>1.6111111111111112</v>
      </c>
      <c r="BD1187" s="21" t="str">
        <f t="shared" si="1236"/>
        <v>-</v>
      </c>
      <c r="BE1187" s="22">
        <v>12.41</v>
      </c>
      <c r="BF1187" s="22">
        <v>0.47</v>
      </c>
      <c r="BG1187" s="22"/>
      <c r="BH1187" s="22"/>
      <c r="BI1187" s="23"/>
      <c r="BJ1187" s="22"/>
      <c r="BK1187" s="20" t="str">
        <f t="shared" si="1237"/>
        <v>ATENDE</v>
      </c>
      <c r="BL1187" s="20" t="str">
        <f t="shared" si="1238"/>
        <v>ATENDE</v>
      </c>
      <c r="BM1187" s="20" t="str">
        <f t="shared" si="1239"/>
        <v>ATENDE</v>
      </c>
      <c r="BN1187" s="20" t="str">
        <f t="shared" si="1240"/>
        <v>ATENDE</v>
      </c>
      <c r="BO1187" s="24" t="str">
        <f t="shared" si="1241"/>
        <v>C4</v>
      </c>
      <c r="BP1187" s="24" t="str">
        <f t="shared" si="1368"/>
        <v>P6</v>
      </c>
      <c r="BQ1187" s="25">
        <f t="shared" si="1381"/>
        <v>1.85</v>
      </c>
      <c r="BR1187" s="22">
        <v>8.5500000000000007</v>
      </c>
      <c r="BS1187" s="22">
        <v>3.97</v>
      </c>
      <c r="BT1187" s="24">
        <f>IF(BP1187="-","-",_xlfn.XLOOKUP(BP1187,ABNT5101!$B$4:$B$9,ABNT5101!$C$4:$C$9))</f>
        <v>3</v>
      </c>
      <c r="BU1187" s="24">
        <f>IF(BP1187="-","-",_xlfn.XLOOKUP(BP1187,ABNT5101!$B$4:$B$9,ABNT5101!$D$4:$D$9))</f>
        <v>0.6</v>
      </c>
      <c r="BV1187" s="20" t="str">
        <f t="shared" si="1242"/>
        <v>ATENDE</v>
      </c>
      <c r="BW1187" s="20" t="str">
        <f t="shared" si="1382"/>
        <v>ATENDE</v>
      </c>
      <c r="BX1187" s="20" t="str">
        <f t="shared" si="1243"/>
        <v>ATENDE</v>
      </c>
      <c r="BY1187" s="24" t="str">
        <f t="shared" si="1364"/>
        <v>P6</v>
      </c>
      <c r="BZ1187" s="25">
        <f t="shared" si="1244"/>
        <v>1.48</v>
      </c>
      <c r="CA1187" s="24">
        <v>7.44</v>
      </c>
      <c r="CB1187" s="24">
        <v>4.12</v>
      </c>
      <c r="CC1187" s="20">
        <f>IF(BY1187="-","-",_xlfn.XLOOKUP(BY1187,ABNT5101!$B$4:$B$9,ABNT5101!$C$4:$C$9))</f>
        <v>3</v>
      </c>
      <c r="CD1187" s="24">
        <f>IF(BY1187="-","-",_xlfn.XLOOKUP(BY1187,ABNT5101!$B$4:$B$9,ABNT5101!$D$4:$D$9))</f>
        <v>0.6</v>
      </c>
      <c r="CE1187" s="20" t="str">
        <f t="shared" si="1245"/>
        <v>ATENDE</v>
      </c>
      <c r="CF1187" s="20" t="str">
        <f t="shared" si="1246"/>
        <v>ATENDE</v>
      </c>
      <c r="CG1187" s="20" t="str">
        <f t="shared" si="1359"/>
        <v>ATENDE</v>
      </c>
      <c r="CH1187" s="26" t="str">
        <f>_xlfn.XLOOKUP(CI1187,'Banco de dados'!$B:$B,'Banco de dados'!$D:$D)</f>
        <v>LEDSTAR</v>
      </c>
      <c r="CI1187" s="47" t="str">
        <f>'Banco de dados'!B5</f>
        <v xml:space="preserve"> SL VT 9.1 28W</v>
      </c>
      <c r="CJ1187" s="26" t="str">
        <f>_xlfn.XLOOKUP(CI1187,'Banco de dados'!$B:$B,'Banco de dados'!$E:$E)</f>
        <v>LUM LED SL VT 9.1 28W</v>
      </c>
      <c r="CK1187" s="26"/>
      <c r="CL1187" s="26" t="e">
        <f>IF(CK1187="-","-",_xlfn.XLOOKUP(CK1187,'Banco de dados'!$B:$B,'Banco de dados'!$E:$E))</f>
        <v>#N/A</v>
      </c>
      <c r="CM1187" s="28">
        <f t="shared" si="1305"/>
        <v>1</v>
      </c>
      <c r="CN1187" s="26">
        <f>_xlfn.XLOOKUP(CI1187,'Banco de dados'!$B:$B,'Banco de dados'!$H:$H)</f>
        <v>28</v>
      </c>
      <c r="CO1187" s="26" t="e">
        <f t="array" aca="1" ref="CO1187" ca="1">_xludf.XLOOKUP(CK1187,'Banco de dados'!$B:$B,'Banco de dados'!$H:$H)</f>
        <v>#NAME?</v>
      </c>
      <c r="CP1187" s="51" t="e">
        <f t="array" aca="1" ref="CP1187" ca="1">_xludf.XLOOKUP(CI1187,'Banco de dados'!$B:$B,'Banco de dados'!$F:$F)</f>
        <v>#NAME?</v>
      </c>
      <c r="CQ1187" s="26" t="e">
        <f t="array" aca="1" ref="CQ1187" ca="1">_xludf.XLOOKUP(CK1187,'Banco de dados'!$B:$B,'Banco de dados'!$F:$F)</f>
        <v>#NAME?</v>
      </c>
      <c r="CR1187" s="27">
        <v>0</v>
      </c>
      <c r="CS1187" s="27"/>
      <c r="CT1187" s="26" t="str">
        <f>IF(AG1187=0.5,"Suporte",IF(AND(AG1187&gt;='Braços de IP'!$B$9,AG1187&lt;='Braços de IP'!$D$9),'Braços de IP'!$E$9,IF(AND(AG1187&gt;='Braços de IP'!$B$10,AG1187&lt;='Braços de IP'!$D$10),'Braços de IP'!$E$10,IF(AND(AG1187&gt;='Braços de IP'!$B$11,AG1187&lt;='Braços de IP'!$D$11),'Braços de IP'!$E$11,IF(AND(AG1187&gt;='Braços de IP'!$B$12,AG1187&lt;='Braços de IP'!$D$12),'Braços de IP'!$E$12,IF(AND(AG1187&gt;='Braços de IP'!$B$13,AG1187&lt;='Braços de IP'!$D$13),'Braços de IP'!$E$13,IF(AND(AG1187&gt;='Braços de IP'!$B$14,AG1187&lt;='Braços de IP'!$D$14),'Braços de IP'!$E$14,"ERRO")))))))</f>
        <v>Médio I</v>
      </c>
      <c r="CU1187" s="27"/>
      <c r="CV1187" s="26" t="str">
        <f>IF($CU1187="","",VLOOKUP($CU1187,'Braços de IP'!$E$9:$I$15,2,0))</f>
        <v/>
      </c>
      <c r="CW1187" s="29" t="str">
        <f>IF($CU1187="","",VLOOKUP($CU1187,'Braços de IP'!$E$9:$I$15,5,0))</f>
        <v/>
      </c>
      <c r="CX1187" s="26"/>
      <c r="CY1187" s="26"/>
      <c r="CZ1187" s="26"/>
      <c r="DA1187" s="26"/>
      <c r="DB1187" s="26"/>
      <c r="DC1187" s="26"/>
      <c r="DD1187" s="30">
        <f t="shared" si="1306"/>
        <v>28</v>
      </c>
      <c r="DE1187" s="31">
        <f t="shared" si="1307"/>
        <v>70</v>
      </c>
      <c r="DF1187" s="30">
        <f t="shared" si="1308"/>
        <v>98</v>
      </c>
      <c r="DG1187" s="32">
        <f t="shared" si="1309"/>
        <v>0.6</v>
      </c>
      <c r="DH1187" s="33" t="s">
        <v>143</v>
      </c>
      <c r="DI1187" s="34"/>
      <c r="DJ1187" s="35"/>
      <c r="DK1187" s="16" t="s">
        <v>144</v>
      </c>
      <c r="DL1187" s="16"/>
    </row>
    <row r="1188" spans="2:116" ht="15.75" customHeight="1" x14ac:dyDescent="0.25">
      <c r="B1188" s="16">
        <v>326</v>
      </c>
      <c r="C1188" s="16" t="s">
        <v>146</v>
      </c>
      <c r="D1188" s="16" t="s">
        <v>796</v>
      </c>
      <c r="E1188" s="16">
        <v>-8.0341199999999997</v>
      </c>
      <c r="F1188" s="16">
        <v>-34.922618999999997</v>
      </c>
      <c r="G1188" s="16" t="s">
        <v>160</v>
      </c>
      <c r="H1188" s="16" t="s">
        <v>136</v>
      </c>
      <c r="I1188" s="16" t="s">
        <v>135</v>
      </c>
      <c r="J1188" s="16" t="s">
        <v>137</v>
      </c>
      <c r="K1188" s="16">
        <v>70</v>
      </c>
      <c r="L1188" s="16" t="s">
        <v>138</v>
      </c>
      <c r="M1188" s="16">
        <v>0</v>
      </c>
      <c r="N1188" s="16"/>
      <c r="O1188" s="16">
        <v>1</v>
      </c>
      <c r="P1188" s="16">
        <v>2</v>
      </c>
      <c r="Q1188" s="16">
        <v>6.5</v>
      </c>
      <c r="R1188" s="16"/>
      <c r="S1188" s="16"/>
      <c r="T1188" s="16" t="s">
        <v>136</v>
      </c>
      <c r="U1188" s="16">
        <v>1.5</v>
      </c>
      <c r="V1188" s="16">
        <v>0</v>
      </c>
      <c r="W1188" s="16" t="s">
        <v>136</v>
      </c>
      <c r="X1188" s="16" t="s">
        <v>136</v>
      </c>
      <c r="Y1188" s="16">
        <v>0</v>
      </c>
      <c r="Z1188" s="16">
        <v>0</v>
      </c>
      <c r="AA1188" s="16" t="s">
        <v>139</v>
      </c>
      <c r="AB1188" s="16" t="s">
        <v>140</v>
      </c>
      <c r="AC1188" s="16">
        <v>24.18</v>
      </c>
      <c r="AD1188" s="16">
        <v>5.61</v>
      </c>
      <c r="AE1188" s="16">
        <v>1</v>
      </c>
      <c r="AF1188" s="16">
        <v>0.49</v>
      </c>
      <c r="AG1188" s="16">
        <v>1.96</v>
      </c>
      <c r="AH1188" s="17">
        <f t="shared" si="1283"/>
        <v>1.47</v>
      </c>
      <c r="AI1188" s="16"/>
      <c r="AJ1188" s="16"/>
      <c r="AK1188" s="16"/>
      <c r="AL1188" s="16"/>
      <c r="AM1188" s="16">
        <v>0</v>
      </c>
      <c r="AN1188" s="16"/>
      <c r="AO1188" s="16">
        <v>0</v>
      </c>
      <c r="AP1188" s="16">
        <v>0</v>
      </c>
      <c r="AQ1188" s="16">
        <v>0</v>
      </c>
      <c r="AR1188" s="17" t="s">
        <v>136</v>
      </c>
      <c r="AS1188" s="19">
        <f t="shared" si="1233"/>
        <v>0</v>
      </c>
      <c r="AT1188" s="19"/>
      <c r="AU1188" s="19">
        <f>VLOOKUP(G1188,ABNT5101!$I$3:$J$9,2)</f>
        <v>10</v>
      </c>
      <c r="AV1188" s="19">
        <f>VLOOKUP(G1188,ABNT5101!$I$3:$M$9,5)</f>
        <v>0.18</v>
      </c>
      <c r="AW1188" s="17" t="str">
        <f>_xlfn.XLOOKUP(G1188,ABNT5101!I:I,ABNT5101!L:L)</f>
        <v>-</v>
      </c>
      <c r="AX1188" s="17">
        <f>_xlfn.XLOOKUP(G1188,ABNT5101!$I:$I,ABNT5101!M:M)</f>
        <v>0.18</v>
      </c>
      <c r="AY1188" s="17" t="str">
        <f>_xlfn.XLOOKUP(G1188,ABNT5101!$I:$I,ABNT5101!N:N)</f>
        <v>-</v>
      </c>
      <c r="AZ1188" s="17">
        <f>_xlfn.XLOOKUP(G1188,ABNT5101!$I:$I,ABNT5101!O:O)</f>
        <v>16</v>
      </c>
      <c r="BA1188" s="20" t="str">
        <f t="shared" si="1234"/>
        <v>ATENDE</v>
      </c>
      <c r="BB1188" s="21">
        <f t="shared" ref="BB1188:BC1188" si="1431">BE1188/AU1188-1</f>
        <v>4.2000000000000037E-2</v>
      </c>
      <c r="BC1188" s="21">
        <f t="shared" si="1431"/>
        <v>2.4444444444444446</v>
      </c>
      <c r="BD1188" s="21" t="str">
        <f t="shared" si="1236"/>
        <v>-</v>
      </c>
      <c r="BE1188" s="22">
        <v>10.42</v>
      </c>
      <c r="BF1188" s="22">
        <v>0.62</v>
      </c>
      <c r="BG1188" s="22"/>
      <c r="BH1188" s="22"/>
      <c r="BI1188" s="23"/>
      <c r="BJ1188" s="22"/>
      <c r="BK1188" s="20" t="str">
        <f t="shared" si="1237"/>
        <v>ATENDE</v>
      </c>
      <c r="BL1188" s="20" t="str">
        <f t="shared" si="1238"/>
        <v>ATENDE</v>
      </c>
      <c r="BM1188" s="20" t="str">
        <f t="shared" si="1239"/>
        <v>ATENDE</v>
      </c>
      <c r="BN1188" s="20" t="str">
        <f t="shared" si="1240"/>
        <v>ATENDE</v>
      </c>
      <c r="BO1188" s="24" t="str">
        <f t="shared" si="1241"/>
        <v>C4</v>
      </c>
      <c r="BP1188" s="24" t="str">
        <f t="shared" si="1368"/>
        <v>P6</v>
      </c>
      <c r="BQ1188" s="25">
        <f t="shared" si="1381"/>
        <v>1.2066666666666666</v>
      </c>
      <c r="BR1188" s="22">
        <v>6.62</v>
      </c>
      <c r="BS1188" s="22">
        <v>2.83</v>
      </c>
      <c r="BT1188" s="24">
        <f>IF(BP1188="-","-",_xlfn.XLOOKUP(BP1188,ABNT5101!$B$4:$B$9,ABNT5101!$C$4:$C$9))</f>
        <v>3</v>
      </c>
      <c r="BU1188" s="24">
        <f>IF(BP1188="-","-",_xlfn.XLOOKUP(BP1188,ABNT5101!$B$4:$B$9,ABNT5101!$D$4:$D$9))</f>
        <v>0.6</v>
      </c>
      <c r="BV1188" s="20" t="str">
        <f t="shared" si="1242"/>
        <v>ATENDE</v>
      </c>
      <c r="BW1188" s="20" t="str">
        <f t="shared" si="1382"/>
        <v>ATENDE</v>
      </c>
      <c r="BX1188" s="20" t="str">
        <f t="shared" si="1243"/>
        <v>ATENDE</v>
      </c>
      <c r="BY1188" s="24" t="str">
        <f t="shared" si="1364"/>
        <v>P6</v>
      </c>
      <c r="BZ1188" s="25">
        <f t="shared" si="1244"/>
        <v>0.85333333333333328</v>
      </c>
      <c r="CA1188" s="24">
        <v>5.56</v>
      </c>
      <c r="CB1188" s="24">
        <v>4.0199999999999996</v>
      </c>
      <c r="CC1188" s="20">
        <f>IF(BY1188="-","-",_xlfn.XLOOKUP(BY1188,ABNT5101!$B$4:$B$9,ABNT5101!$C$4:$C$9))</f>
        <v>3</v>
      </c>
      <c r="CD1188" s="24">
        <f>IF(BY1188="-","-",_xlfn.XLOOKUP(BY1188,ABNT5101!$B$4:$B$9,ABNT5101!$D$4:$D$9))</f>
        <v>0.6</v>
      </c>
      <c r="CE1188" s="20" t="str">
        <f t="shared" si="1245"/>
        <v>ATENDE</v>
      </c>
      <c r="CF1188" s="20" t="str">
        <f t="shared" si="1246"/>
        <v>ATENDE</v>
      </c>
      <c r="CG1188" s="20" t="str">
        <f t="shared" si="1359"/>
        <v>ATENDE</v>
      </c>
      <c r="CH1188" s="26" t="str">
        <f>_xlfn.XLOOKUP(CI1188,'Banco de dados'!$B:$B,'Banco de dados'!$D:$D)</f>
        <v>SX LIGHTING</v>
      </c>
      <c r="CI1188" s="27" t="str">
        <f>'Banco de dados'!B53</f>
        <v>SX-INEVO020HF</v>
      </c>
      <c r="CJ1188" s="26" t="str">
        <f>_xlfn.XLOOKUP(CI1188,'Banco de dados'!$B:$B,'Banco de dados'!$E:$E)</f>
        <v>SXINEVO020K50L12CZF7PHF</v>
      </c>
      <c r="CK1188" s="26"/>
      <c r="CL1188" s="26" t="e">
        <f>IF(CK1188="-","-",_xlfn.XLOOKUP(CK1188,'Banco de dados'!$B:$B,'Banco de dados'!$E:$E))</f>
        <v>#N/A</v>
      </c>
      <c r="CM1188" s="28">
        <f t="shared" si="1305"/>
        <v>1</v>
      </c>
      <c r="CN1188" s="26">
        <f>_xlfn.XLOOKUP(CI1188,'Banco de dados'!$B:$B,'Banco de dados'!$H:$H)</f>
        <v>22.5</v>
      </c>
      <c r="CO1188" s="26" t="e">
        <f t="array" aca="1" ref="CO1188" ca="1">_xludf.XLOOKUP(CK1188,'Banco de dados'!$B:$B,'Banco de dados'!$H:$H)</f>
        <v>#NAME?</v>
      </c>
      <c r="CP1188" s="51" t="e">
        <f t="array" aca="1" ref="CP1188" ca="1">_xludf.XLOOKUP(CI1188,'Banco de dados'!$B:$B,'Banco de dados'!$F:$F)</f>
        <v>#NAME?</v>
      </c>
      <c r="CQ1188" s="26" t="e">
        <f t="array" aca="1" ref="CQ1188" ca="1">_xludf.XLOOKUP(CK1188,'Banco de dados'!$B:$B,'Banco de dados'!$F:$F)</f>
        <v>#NAME?</v>
      </c>
      <c r="CR1188" s="27">
        <v>0</v>
      </c>
      <c r="CS1188" s="27"/>
      <c r="CT1188" s="26" t="str">
        <f>IF(AG1188=0.5,"Suporte",IF(AND(AG1188&gt;='Braços de IP'!$B$9,AG1188&lt;='Braços de IP'!$D$9),'Braços de IP'!$E$9,IF(AND(AG1188&gt;='Braços de IP'!$B$10,AG1188&lt;='Braços de IP'!$D$10),'Braços de IP'!$E$10,IF(AND(AG1188&gt;='Braços de IP'!$B$11,AG1188&lt;='Braços de IP'!$D$11),'Braços de IP'!$E$11,IF(AND(AG1188&gt;='Braços de IP'!$B$12,AG1188&lt;='Braços de IP'!$D$12),'Braços de IP'!$E$12,IF(AND(AG1188&gt;='Braços de IP'!$B$13,AG1188&lt;='Braços de IP'!$D$13),'Braços de IP'!$E$13,IF(AND(AG1188&gt;='Braços de IP'!$B$14,AG1188&lt;='Braços de IP'!$D$14),'Braços de IP'!$E$14,"ERRO")))))))</f>
        <v>Médio I</v>
      </c>
      <c r="CU1188" s="27"/>
      <c r="CV1188" s="26" t="str">
        <f>IF($CU1188="","",VLOOKUP($CU1188,'Braços de IP'!$E$9:$I$15,2,0))</f>
        <v/>
      </c>
      <c r="CW1188" s="29" t="str">
        <f>IF($CU1188="","",VLOOKUP($CU1188,'Braços de IP'!$E$9:$I$15,5,0))</f>
        <v/>
      </c>
      <c r="CX1188" s="26"/>
      <c r="CY1188" s="26"/>
      <c r="CZ1188" s="26"/>
      <c r="DA1188" s="26"/>
      <c r="DB1188" s="26"/>
      <c r="DC1188" s="26"/>
      <c r="DD1188" s="30">
        <f t="shared" si="1306"/>
        <v>22.5</v>
      </c>
      <c r="DE1188" s="31">
        <f t="shared" si="1307"/>
        <v>70</v>
      </c>
      <c r="DF1188" s="30">
        <f t="shared" si="1308"/>
        <v>92.5</v>
      </c>
      <c r="DG1188" s="32">
        <f t="shared" si="1309"/>
        <v>0.6785714285714286</v>
      </c>
      <c r="DH1188" s="33" t="s">
        <v>143</v>
      </c>
      <c r="DI1188" s="34"/>
      <c r="DJ1188" s="35"/>
      <c r="DK1188" s="16" t="s">
        <v>144</v>
      </c>
      <c r="DL1188" s="16"/>
    </row>
    <row r="1189" spans="2:116" ht="15.75" customHeight="1" x14ac:dyDescent="0.25">
      <c r="B1189" s="16">
        <v>326</v>
      </c>
      <c r="C1189" s="16" t="s">
        <v>146</v>
      </c>
      <c r="D1189" s="16" t="s">
        <v>796</v>
      </c>
      <c r="E1189" s="16">
        <v>-8.0341199999999997</v>
      </c>
      <c r="F1189" s="16">
        <v>-34.922618999999997</v>
      </c>
      <c r="G1189" s="16" t="s">
        <v>160</v>
      </c>
      <c r="H1189" s="16" t="s">
        <v>136</v>
      </c>
      <c r="I1189" s="16" t="s">
        <v>135</v>
      </c>
      <c r="J1189" s="16" t="s">
        <v>137</v>
      </c>
      <c r="K1189" s="16">
        <v>70</v>
      </c>
      <c r="L1189" s="16" t="s">
        <v>138</v>
      </c>
      <c r="M1189" s="16">
        <v>0</v>
      </c>
      <c r="N1189" s="16"/>
      <c r="O1189" s="16">
        <v>1</v>
      </c>
      <c r="P1189" s="16">
        <v>2</v>
      </c>
      <c r="Q1189" s="16">
        <v>6.5</v>
      </c>
      <c r="R1189" s="16"/>
      <c r="S1189" s="16"/>
      <c r="T1189" s="16" t="s">
        <v>136</v>
      </c>
      <c r="U1189" s="16">
        <v>1.5</v>
      </c>
      <c r="V1189" s="16">
        <v>0</v>
      </c>
      <c r="W1189" s="16" t="s">
        <v>136</v>
      </c>
      <c r="X1189" s="16" t="s">
        <v>136</v>
      </c>
      <c r="Y1189" s="16">
        <v>0</v>
      </c>
      <c r="Z1189" s="16">
        <v>0</v>
      </c>
      <c r="AA1189" s="16" t="s">
        <v>139</v>
      </c>
      <c r="AB1189" s="16" t="s">
        <v>140</v>
      </c>
      <c r="AC1189" s="16">
        <v>24.18</v>
      </c>
      <c r="AD1189" s="16">
        <v>5.61</v>
      </c>
      <c r="AE1189" s="16">
        <v>1</v>
      </c>
      <c r="AF1189" s="16">
        <v>0.49</v>
      </c>
      <c r="AG1189" s="16">
        <v>1.96</v>
      </c>
      <c r="AH1189" s="17">
        <f t="shared" si="1283"/>
        <v>1.47</v>
      </c>
      <c r="AI1189" s="16"/>
      <c r="AJ1189" s="16"/>
      <c r="AK1189" s="16"/>
      <c r="AL1189" s="16"/>
      <c r="AM1189" s="16">
        <v>0</v>
      </c>
      <c r="AN1189" s="16"/>
      <c r="AO1189" s="16">
        <v>0</v>
      </c>
      <c r="AP1189" s="16">
        <v>0</v>
      </c>
      <c r="AQ1189" s="16">
        <v>0</v>
      </c>
      <c r="AR1189" s="17" t="s">
        <v>136</v>
      </c>
      <c r="AS1189" s="19">
        <f t="shared" si="1233"/>
        <v>0</v>
      </c>
      <c r="AT1189" s="19"/>
      <c r="AU1189" s="19">
        <f>VLOOKUP(G1189,ABNT5101!$I$3:$J$9,2)</f>
        <v>10</v>
      </c>
      <c r="AV1189" s="19">
        <f>VLOOKUP(G1189,ABNT5101!$I$3:$M$9,5)</f>
        <v>0.18</v>
      </c>
      <c r="AW1189" s="17" t="str">
        <f>_xlfn.XLOOKUP(G1189,ABNT5101!I:I,ABNT5101!L:L)</f>
        <v>-</v>
      </c>
      <c r="AX1189" s="17">
        <f>_xlfn.XLOOKUP(G1189,ABNT5101!$I:$I,ABNT5101!M:M)</f>
        <v>0.18</v>
      </c>
      <c r="AY1189" s="17" t="str">
        <f>_xlfn.XLOOKUP(G1189,ABNT5101!$I:$I,ABNT5101!N:N)</f>
        <v>-</v>
      </c>
      <c r="AZ1189" s="17">
        <f>_xlfn.XLOOKUP(G1189,ABNT5101!$I:$I,ABNT5101!O:O)</f>
        <v>16</v>
      </c>
      <c r="BA1189" s="20" t="str">
        <f t="shared" si="1234"/>
        <v>ATENDE</v>
      </c>
      <c r="BB1189" s="21">
        <f t="shared" ref="BB1189:BC1189" si="1432">BE1189/AU1189-1</f>
        <v>0.51899999999999991</v>
      </c>
      <c r="BC1189" s="21">
        <f t="shared" si="1432"/>
        <v>2.5</v>
      </c>
      <c r="BD1189" s="21" t="str">
        <f t="shared" si="1236"/>
        <v>-</v>
      </c>
      <c r="BE1189" s="22">
        <v>15.19</v>
      </c>
      <c r="BF1189" s="22">
        <v>0.63</v>
      </c>
      <c r="BG1189" s="22"/>
      <c r="BH1189" s="22"/>
      <c r="BI1189" s="23"/>
      <c r="BJ1189" s="22"/>
      <c r="BK1189" s="20" t="str">
        <f t="shared" si="1237"/>
        <v>ATENDE</v>
      </c>
      <c r="BL1189" s="20" t="str">
        <f t="shared" si="1238"/>
        <v>ATENDE</v>
      </c>
      <c r="BM1189" s="20" t="str">
        <f t="shared" si="1239"/>
        <v>ATENDE</v>
      </c>
      <c r="BN1189" s="20" t="str">
        <f t="shared" si="1240"/>
        <v>ATENDE</v>
      </c>
      <c r="BO1189" s="24" t="str">
        <f t="shared" si="1241"/>
        <v>C4</v>
      </c>
      <c r="BP1189" s="24" t="str">
        <f t="shared" si="1368"/>
        <v>P6</v>
      </c>
      <c r="BQ1189" s="25">
        <f t="shared" si="1381"/>
        <v>2.2366666666666668</v>
      </c>
      <c r="BR1189" s="22">
        <v>9.7100000000000009</v>
      </c>
      <c r="BS1189" s="22">
        <v>5.39</v>
      </c>
      <c r="BT1189" s="24">
        <f>IF(BP1189="-","-",_xlfn.XLOOKUP(BP1189,ABNT5101!$B$4:$B$9,ABNT5101!$C$4:$C$9))</f>
        <v>3</v>
      </c>
      <c r="BU1189" s="24">
        <f>IF(BP1189="-","-",_xlfn.XLOOKUP(BP1189,ABNT5101!$B$4:$B$9,ABNT5101!$D$4:$D$9))</f>
        <v>0.6</v>
      </c>
      <c r="BV1189" s="20" t="str">
        <f t="shared" si="1242"/>
        <v>ATENDE</v>
      </c>
      <c r="BW1189" s="20" t="str">
        <f t="shared" si="1382"/>
        <v>ATENDE</v>
      </c>
      <c r="BX1189" s="20" t="str">
        <f t="shared" si="1243"/>
        <v>ATENDE</v>
      </c>
      <c r="BY1189" s="24" t="str">
        <f t="shared" si="1364"/>
        <v>P6</v>
      </c>
      <c r="BZ1189" s="25">
        <f t="shared" si="1244"/>
        <v>1.4</v>
      </c>
      <c r="CA1189" s="24">
        <v>7.2</v>
      </c>
      <c r="CB1189" s="24">
        <v>5.56</v>
      </c>
      <c r="CC1189" s="20">
        <f>IF(BY1189="-","-",_xlfn.XLOOKUP(BY1189,ABNT5101!$B$4:$B$9,ABNT5101!$C$4:$C$9))</f>
        <v>3</v>
      </c>
      <c r="CD1189" s="24">
        <f>IF(BY1189="-","-",_xlfn.XLOOKUP(BY1189,ABNT5101!$B$4:$B$9,ABNT5101!$D$4:$D$9))</f>
        <v>0.6</v>
      </c>
      <c r="CE1189" s="20" t="str">
        <f t="shared" si="1245"/>
        <v>ATENDE</v>
      </c>
      <c r="CF1189" s="20" t="str">
        <f t="shared" si="1246"/>
        <v>ATENDE</v>
      </c>
      <c r="CG1189" s="20" t="str">
        <f t="shared" si="1359"/>
        <v>ATENDE</v>
      </c>
      <c r="CH1189" s="26" t="str">
        <f>_xlfn.XLOOKUP(CI1189,'Banco de dados'!$B:$B,'Banco de dados'!$D:$D)</f>
        <v>TECNOWATT</v>
      </c>
      <c r="CI1189" s="27" t="str">
        <f>'Banco de dados'!B65</f>
        <v xml:space="preserve">SIGSAGPTLRRSSNDL_30W_38IBBRS
</v>
      </c>
      <c r="CJ1189" s="26" t="str">
        <f>_xlfn.XLOOKUP(CI1189,'Banco de dados'!$B:$B,'Banco de dados'!$E:$E)</f>
        <v>SIGSAGPTLRRSSNDL_30W_38IBBRS
1-10C1MUN6.5</v>
      </c>
      <c r="CK1189" s="26"/>
      <c r="CL1189" s="26" t="e">
        <f>IF(CK1189="-","-",_xlfn.XLOOKUP(CK1189,'Banco de dados'!$B:$B,'Banco de dados'!$E:$E))</f>
        <v>#N/A</v>
      </c>
      <c r="CM1189" s="28">
        <f t="shared" si="1305"/>
        <v>1</v>
      </c>
      <c r="CN1189" s="26">
        <f>_xlfn.XLOOKUP(CI1189,'Banco de dados'!$B:$B,'Banco de dados'!$H:$H)</f>
        <v>30</v>
      </c>
      <c r="CO1189" s="26" t="e">
        <f t="array" aca="1" ref="CO1189" ca="1">_xludf.XLOOKUP(CK1189,'Banco de dados'!$B:$B,'Banco de dados'!$H:$H)</f>
        <v>#NAME?</v>
      </c>
      <c r="CP1189" s="51" t="e">
        <f t="array" aca="1" ref="CP1189" ca="1">_xludf.XLOOKUP(CI1189,'Banco de dados'!$B:$B,'Banco de dados'!$F:$F)</f>
        <v>#NAME?</v>
      </c>
      <c r="CQ1189" s="26" t="e">
        <f t="array" aca="1" ref="CQ1189" ca="1">_xludf.XLOOKUP(CK1189,'Banco de dados'!$B:$B,'Banco de dados'!$F:$F)</f>
        <v>#NAME?</v>
      </c>
      <c r="CR1189" s="27">
        <v>0</v>
      </c>
      <c r="CS1189" s="27"/>
      <c r="CT1189" s="26" t="str">
        <f>IF(AG1189=0.5,"Suporte",IF(AND(AG1189&gt;='Braços de IP'!$B$9,AG1189&lt;='Braços de IP'!$D$9),'Braços de IP'!$E$9,IF(AND(AG1189&gt;='Braços de IP'!$B$10,AG1189&lt;='Braços de IP'!$D$10),'Braços de IP'!$E$10,IF(AND(AG1189&gt;='Braços de IP'!$B$11,AG1189&lt;='Braços de IP'!$D$11),'Braços de IP'!$E$11,IF(AND(AG1189&gt;='Braços de IP'!$B$12,AG1189&lt;='Braços de IP'!$D$12),'Braços de IP'!$E$12,IF(AND(AG1189&gt;='Braços de IP'!$B$13,AG1189&lt;='Braços de IP'!$D$13),'Braços de IP'!$E$13,IF(AND(AG1189&gt;='Braços de IP'!$B$14,AG1189&lt;='Braços de IP'!$D$14),'Braços de IP'!$E$14,"ERRO")))))))</f>
        <v>Médio I</v>
      </c>
      <c r="CU1189" s="27"/>
      <c r="CV1189" s="26" t="str">
        <f>IF($CU1189="","",VLOOKUP($CU1189,'Braços de IP'!$E$9:$I$15,2,0))</f>
        <v/>
      </c>
      <c r="CW1189" s="29" t="str">
        <f>IF($CU1189="","",VLOOKUP($CU1189,'Braços de IP'!$E$9:$I$15,5,0))</f>
        <v/>
      </c>
      <c r="CX1189" s="26"/>
      <c r="CY1189" s="26"/>
      <c r="CZ1189" s="26"/>
      <c r="DA1189" s="26"/>
      <c r="DB1189" s="26"/>
      <c r="DC1189" s="26"/>
      <c r="DD1189" s="30">
        <f t="shared" si="1306"/>
        <v>30</v>
      </c>
      <c r="DE1189" s="31">
        <f t="shared" si="1307"/>
        <v>70</v>
      </c>
      <c r="DF1189" s="30">
        <f t="shared" si="1308"/>
        <v>100</v>
      </c>
      <c r="DG1189" s="32">
        <f t="shared" si="1309"/>
        <v>0.5714285714285714</v>
      </c>
      <c r="DH1189" s="33" t="s">
        <v>143</v>
      </c>
      <c r="DI1189" s="34"/>
      <c r="DJ1189" s="35"/>
      <c r="DK1189" s="16" t="s">
        <v>144</v>
      </c>
      <c r="DL1189" s="16"/>
    </row>
    <row r="1190" spans="2:116" ht="15.75" customHeight="1" x14ac:dyDescent="0.25">
      <c r="B1190" s="16">
        <v>327</v>
      </c>
      <c r="C1190" s="16" t="s">
        <v>146</v>
      </c>
      <c r="D1190" s="16" t="s">
        <v>797</v>
      </c>
      <c r="E1190" s="16">
        <v>-8.0199479999999994</v>
      </c>
      <c r="F1190" s="16">
        <v>-34.919508999999998</v>
      </c>
      <c r="G1190" s="16" t="s">
        <v>160</v>
      </c>
      <c r="H1190" s="16" t="s">
        <v>136</v>
      </c>
      <c r="I1190" s="16" t="s">
        <v>135</v>
      </c>
      <c r="J1190" s="16" t="s">
        <v>137</v>
      </c>
      <c r="K1190" s="16">
        <v>70</v>
      </c>
      <c r="L1190" s="16" t="s">
        <v>138</v>
      </c>
      <c r="M1190" s="16">
        <v>0</v>
      </c>
      <c r="N1190" s="16"/>
      <c r="O1190" s="16">
        <v>1</v>
      </c>
      <c r="P1190" s="16">
        <v>1.5</v>
      </c>
      <c r="Q1190" s="16">
        <v>4.5999999999999996</v>
      </c>
      <c r="R1190" s="16"/>
      <c r="S1190" s="16"/>
      <c r="T1190" s="16" t="s">
        <v>136</v>
      </c>
      <c r="U1190" s="16">
        <v>0.8</v>
      </c>
      <c r="V1190" s="16">
        <v>0</v>
      </c>
      <c r="W1190" s="16" t="s">
        <v>136</v>
      </c>
      <c r="X1190" s="16" t="s">
        <v>136</v>
      </c>
      <c r="Y1190" s="16">
        <v>0</v>
      </c>
      <c r="Z1190" s="16">
        <v>0</v>
      </c>
      <c r="AA1190" s="16" t="s">
        <v>139</v>
      </c>
      <c r="AB1190" s="16" t="s">
        <v>140</v>
      </c>
      <c r="AC1190" s="16">
        <v>23.52</v>
      </c>
      <c r="AD1190" s="16">
        <v>5.66</v>
      </c>
      <c r="AE1190" s="16">
        <v>1</v>
      </c>
      <c r="AF1190" s="16">
        <v>0</v>
      </c>
      <c r="AG1190" s="16">
        <v>1.845</v>
      </c>
      <c r="AH1190" s="17">
        <f t="shared" si="1283"/>
        <v>1.845</v>
      </c>
      <c r="AI1190" s="16"/>
      <c r="AJ1190" s="16"/>
      <c r="AK1190" s="16"/>
      <c r="AL1190" s="16"/>
      <c r="AM1190" s="16">
        <v>0</v>
      </c>
      <c r="AN1190" s="16"/>
      <c r="AO1190" s="16">
        <v>0</v>
      </c>
      <c r="AP1190" s="16">
        <v>0</v>
      </c>
      <c r="AQ1190" s="16">
        <v>0</v>
      </c>
      <c r="AR1190" s="17" t="s">
        <v>136</v>
      </c>
      <c r="AS1190" s="19">
        <f t="shared" si="1233"/>
        <v>0</v>
      </c>
      <c r="AT1190" s="19"/>
      <c r="AU1190" s="19">
        <f>VLOOKUP(G1190,ABNT5101!$I$3:$J$9,2)</f>
        <v>10</v>
      </c>
      <c r="AV1190" s="19">
        <f>VLOOKUP(G1190,ABNT5101!$I$3:$M$9,5)</f>
        <v>0.18</v>
      </c>
      <c r="AW1190" s="17" t="str">
        <f>_xlfn.XLOOKUP(G1190,ABNT5101!I:I,ABNT5101!L:L)</f>
        <v>-</v>
      </c>
      <c r="AX1190" s="17">
        <f>_xlfn.XLOOKUP(G1190,ABNT5101!$I:$I,ABNT5101!M:M)</f>
        <v>0.18</v>
      </c>
      <c r="AY1190" s="17" t="str">
        <f>_xlfn.XLOOKUP(G1190,ABNT5101!$I:$I,ABNT5101!N:N)</f>
        <v>-</v>
      </c>
      <c r="AZ1190" s="17">
        <f>_xlfn.XLOOKUP(G1190,ABNT5101!$I:$I,ABNT5101!O:O)</f>
        <v>16</v>
      </c>
      <c r="BA1190" s="20" t="str">
        <f t="shared" si="1234"/>
        <v>ATENDE</v>
      </c>
      <c r="BB1190" s="21">
        <f t="shared" ref="BB1190:BC1190" si="1433">BE1190/AU1190-1</f>
        <v>0.32100000000000017</v>
      </c>
      <c r="BC1190" s="21">
        <f t="shared" si="1433"/>
        <v>1.4444444444444446</v>
      </c>
      <c r="BD1190" s="21" t="str">
        <f t="shared" si="1236"/>
        <v>-</v>
      </c>
      <c r="BE1190" s="22">
        <v>13.21</v>
      </c>
      <c r="BF1190" s="22">
        <v>0.44</v>
      </c>
      <c r="BG1190" s="22"/>
      <c r="BH1190" s="22"/>
      <c r="BI1190" s="23"/>
      <c r="BJ1190" s="22"/>
      <c r="BK1190" s="20" t="str">
        <f t="shared" si="1237"/>
        <v>ATENDE</v>
      </c>
      <c r="BL1190" s="20" t="str">
        <f t="shared" si="1238"/>
        <v>ATENDE</v>
      </c>
      <c r="BM1190" s="20" t="str">
        <f t="shared" si="1239"/>
        <v>ATENDE</v>
      </c>
      <c r="BN1190" s="20" t="str">
        <f t="shared" si="1240"/>
        <v>ATENDE</v>
      </c>
      <c r="BO1190" s="24" t="str">
        <f t="shared" si="1241"/>
        <v>C4</v>
      </c>
      <c r="BP1190" s="24" t="str">
        <f t="shared" si="1368"/>
        <v>P6</v>
      </c>
      <c r="BQ1190" s="25">
        <f t="shared" si="1381"/>
        <v>1.8166666666666664</v>
      </c>
      <c r="BR1190" s="22">
        <v>8.4499999999999993</v>
      </c>
      <c r="BS1190" s="22">
        <v>4.3099999999999996</v>
      </c>
      <c r="BT1190" s="24">
        <f>IF(BP1190="-","-",_xlfn.XLOOKUP(BP1190,ABNT5101!$B$4:$B$9,ABNT5101!$C$4:$C$9))</f>
        <v>3</v>
      </c>
      <c r="BU1190" s="24">
        <f>IF(BP1190="-","-",_xlfn.XLOOKUP(BP1190,ABNT5101!$B$4:$B$9,ABNT5101!$D$4:$D$9))</f>
        <v>0.6</v>
      </c>
      <c r="BV1190" s="20" t="str">
        <f t="shared" si="1242"/>
        <v>ATENDE</v>
      </c>
      <c r="BW1190" s="20" t="str">
        <f t="shared" si="1382"/>
        <v>ATENDE</v>
      </c>
      <c r="BX1190" s="20" t="str">
        <f t="shared" si="1243"/>
        <v>ATENDE</v>
      </c>
      <c r="BY1190" s="24" t="str">
        <f t="shared" si="1364"/>
        <v>P6</v>
      </c>
      <c r="BZ1190" s="25">
        <f t="shared" si="1244"/>
        <v>3.1566666666666672</v>
      </c>
      <c r="CA1190" s="24">
        <v>12.47</v>
      </c>
      <c r="CB1190" s="24">
        <v>6.52</v>
      </c>
      <c r="CC1190" s="20">
        <f>IF(BY1190="-","-",_xlfn.XLOOKUP(BY1190,ABNT5101!$B$4:$B$9,ABNT5101!$C$4:$C$9))</f>
        <v>3</v>
      </c>
      <c r="CD1190" s="24">
        <f>IF(BY1190="-","-",_xlfn.XLOOKUP(BY1190,ABNT5101!$B$4:$B$9,ABNT5101!$D$4:$D$9))</f>
        <v>0.6</v>
      </c>
      <c r="CE1190" s="20" t="str">
        <f t="shared" si="1245"/>
        <v>ATENDE</v>
      </c>
      <c r="CF1190" s="20" t="str">
        <f t="shared" si="1246"/>
        <v>ATENDE</v>
      </c>
      <c r="CG1190" s="20" t="str">
        <f t="shared" si="1359"/>
        <v>ATENDE</v>
      </c>
      <c r="CH1190" s="26" t="str">
        <f>_xlfn.XLOOKUP(CI1190,'Banco de dados'!$B:$B,'Banco de dados'!$D:$D)</f>
        <v>LEDSTAR</v>
      </c>
      <c r="CI1190" s="47" t="str">
        <f>'Banco de dados'!B5</f>
        <v xml:space="preserve"> SL VT 9.1 28W</v>
      </c>
      <c r="CJ1190" s="26" t="str">
        <f>_xlfn.XLOOKUP(CI1190,'Banco de dados'!$B:$B,'Banco de dados'!$E:$E)</f>
        <v>LUM LED SL VT 9.1 28W</v>
      </c>
      <c r="CK1190" s="26"/>
      <c r="CL1190" s="26" t="e">
        <f>IF(CK1190="-","-",_xlfn.XLOOKUP(CK1190,'Banco de dados'!$B:$B,'Banco de dados'!$E:$E))</f>
        <v>#N/A</v>
      </c>
      <c r="CM1190" s="28">
        <f t="shared" si="1305"/>
        <v>1</v>
      </c>
      <c r="CN1190" s="26">
        <f>_xlfn.XLOOKUP(CI1190,'Banco de dados'!$B:$B,'Banco de dados'!$H:$H)</f>
        <v>28</v>
      </c>
      <c r="CO1190" s="26" t="e">
        <f t="array" aca="1" ref="CO1190" ca="1">_xludf.XLOOKUP(CK1190,'Banco de dados'!$B:$B,'Banco de dados'!$H:$H)</f>
        <v>#NAME?</v>
      </c>
      <c r="CP1190" s="51" t="e">
        <f t="array" aca="1" ref="CP1190" ca="1">_xludf.XLOOKUP(CI1190,'Banco de dados'!$B:$B,'Banco de dados'!$F:$F)</f>
        <v>#NAME?</v>
      </c>
      <c r="CQ1190" s="26" t="e">
        <f t="array" aca="1" ref="CQ1190" ca="1">_xludf.XLOOKUP(CK1190,'Banco de dados'!$B:$B,'Banco de dados'!$F:$F)</f>
        <v>#NAME?</v>
      </c>
      <c r="CR1190" s="27">
        <v>0</v>
      </c>
      <c r="CS1190" s="27"/>
      <c r="CT1190" s="26" t="str">
        <f>IF(AG1190=0.5,"Suporte",IF(AND(AG1190&gt;='Braços de IP'!$B$9,AG1190&lt;='Braços de IP'!$D$9),'Braços de IP'!$E$9,IF(AND(AG1190&gt;='Braços de IP'!$B$10,AG1190&lt;='Braços de IP'!$D$10),'Braços de IP'!$E$10,IF(AND(AG1190&gt;='Braços de IP'!$B$11,AG1190&lt;='Braços de IP'!$D$11),'Braços de IP'!$E$11,IF(AND(AG1190&gt;='Braços de IP'!$B$12,AG1190&lt;='Braços de IP'!$D$12),'Braços de IP'!$E$12,IF(AND(AG1190&gt;='Braços de IP'!$B$13,AG1190&lt;='Braços de IP'!$D$13),'Braços de IP'!$E$13,IF(AND(AG1190&gt;='Braços de IP'!$B$14,AG1190&lt;='Braços de IP'!$D$14),'Braços de IP'!$E$14,"ERRO")))))))</f>
        <v>Médio I</v>
      </c>
      <c r="CU1190" s="27"/>
      <c r="CV1190" s="26" t="str">
        <f>IF($CU1190="","",VLOOKUP($CU1190,'Braços de IP'!$E$9:$I$15,2,0))</f>
        <v/>
      </c>
      <c r="CW1190" s="29" t="str">
        <f>IF($CU1190="","",VLOOKUP($CU1190,'Braços de IP'!$E$9:$I$15,5,0))</f>
        <v/>
      </c>
      <c r="CX1190" s="26"/>
      <c r="CY1190" s="26"/>
      <c r="CZ1190" s="26"/>
      <c r="DA1190" s="26"/>
      <c r="DB1190" s="26"/>
      <c r="DC1190" s="26"/>
      <c r="DD1190" s="30">
        <f t="shared" si="1306"/>
        <v>28</v>
      </c>
      <c r="DE1190" s="31">
        <f t="shared" si="1307"/>
        <v>70</v>
      </c>
      <c r="DF1190" s="30">
        <f t="shared" si="1308"/>
        <v>98</v>
      </c>
      <c r="DG1190" s="32">
        <f t="shared" si="1309"/>
        <v>0.6</v>
      </c>
      <c r="DH1190" s="33" t="s">
        <v>143</v>
      </c>
      <c r="DI1190" s="34"/>
      <c r="DJ1190" s="35"/>
      <c r="DK1190" s="16" t="s">
        <v>144</v>
      </c>
      <c r="DL1190" s="16"/>
    </row>
    <row r="1191" spans="2:116" ht="15.75" customHeight="1" x14ac:dyDescent="0.25">
      <c r="B1191" s="16">
        <v>327</v>
      </c>
      <c r="C1191" s="16" t="s">
        <v>146</v>
      </c>
      <c r="D1191" s="16" t="s">
        <v>797</v>
      </c>
      <c r="E1191" s="16">
        <v>-8.0199479999999994</v>
      </c>
      <c r="F1191" s="16">
        <v>-34.919508999999998</v>
      </c>
      <c r="G1191" s="16" t="s">
        <v>160</v>
      </c>
      <c r="H1191" s="16" t="s">
        <v>136</v>
      </c>
      <c r="I1191" s="16" t="s">
        <v>135</v>
      </c>
      <c r="J1191" s="16" t="s">
        <v>137</v>
      </c>
      <c r="K1191" s="16">
        <v>70</v>
      </c>
      <c r="L1191" s="16" t="s">
        <v>138</v>
      </c>
      <c r="M1191" s="16">
        <v>0</v>
      </c>
      <c r="N1191" s="16"/>
      <c r="O1191" s="16">
        <v>1</v>
      </c>
      <c r="P1191" s="16">
        <v>1.5</v>
      </c>
      <c r="Q1191" s="16">
        <v>4.5999999999999996</v>
      </c>
      <c r="R1191" s="16"/>
      <c r="S1191" s="16"/>
      <c r="T1191" s="16" t="s">
        <v>136</v>
      </c>
      <c r="U1191" s="16">
        <v>0.8</v>
      </c>
      <c r="V1191" s="16">
        <v>0</v>
      </c>
      <c r="W1191" s="16" t="s">
        <v>136</v>
      </c>
      <c r="X1191" s="16" t="s">
        <v>136</v>
      </c>
      <c r="Y1191" s="16">
        <v>0</v>
      </c>
      <c r="Z1191" s="16">
        <v>0</v>
      </c>
      <c r="AA1191" s="16" t="s">
        <v>139</v>
      </c>
      <c r="AB1191" s="16" t="s">
        <v>140</v>
      </c>
      <c r="AC1191" s="16">
        <v>23.52</v>
      </c>
      <c r="AD1191" s="16">
        <v>5.66</v>
      </c>
      <c r="AE1191" s="16">
        <v>1</v>
      </c>
      <c r="AF1191" s="16">
        <v>0</v>
      </c>
      <c r="AG1191" s="16">
        <v>1.845</v>
      </c>
      <c r="AH1191" s="17">
        <f t="shared" si="1283"/>
        <v>1.845</v>
      </c>
      <c r="AI1191" s="16"/>
      <c r="AJ1191" s="16"/>
      <c r="AK1191" s="16"/>
      <c r="AL1191" s="16"/>
      <c r="AM1191" s="16">
        <v>0</v>
      </c>
      <c r="AN1191" s="16"/>
      <c r="AO1191" s="16">
        <v>0</v>
      </c>
      <c r="AP1191" s="16">
        <v>0</v>
      </c>
      <c r="AQ1191" s="16">
        <v>0</v>
      </c>
      <c r="AR1191" s="17" t="s">
        <v>136</v>
      </c>
      <c r="AS1191" s="19">
        <f t="shared" si="1233"/>
        <v>0</v>
      </c>
      <c r="AT1191" s="19"/>
      <c r="AU1191" s="19">
        <f>VLOOKUP(G1191,ABNT5101!$I$3:$J$9,2)</f>
        <v>10</v>
      </c>
      <c r="AV1191" s="19">
        <f>VLOOKUP(G1191,ABNT5101!$I$3:$M$9,5)</f>
        <v>0.18</v>
      </c>
      <c r="AW1191" s="17" t="str">
        <f>_xlfn.XLOOKUP(G1191,ABNT5101!I:I,ABNT5101!L:L)</f>
        <v>-</v>
      </c>
      <c r="AX1191" s="17">
        <f>_xlfn.XLOOKUP(G1191,ABNT5101!$I:$I,ABNT5101!M:M)</f>
        <v>0.18</v>
      </c>
      <c r="AY1191" s="17" t="str">
        <f>_xlfn.XLOOKUP(G1191,ABNT5101!$I:$I,ABNT5101!N:N)</f>
        <v>-</v>
      </c>
      <c r="AZ1191" s="17">
        <f>_xlfn.XLOOKUP(G1191,ABNT5101!$I:$I,ABNT5101!O:O)</f>
        <v>16</v>
      </c>
      <c r="BA1191" s="20" t="str">
        <f t="shared" si="1234"/>
        <v>ATENDE</v>
      </c>
      <c r="BB1191" s="21">
        <f t="shared" ref="BB1191:BC1191" si="1434">BE1191/AU1191-1</f>
        <v>9.6000000000000085E-2</v>
      </c>
      <c r="BC1191" s="21">
        <f t="shared" si="1434"/>
        <v>2.1666666666666665</v>
      </c>
      <c r="BD1191" s="21" t="str">
        <f t="shared" si="1236"/>
        <v>-</v>
      </c>
      <c r="BE1191" s="22">
        <v>10.96</v>
      </c>
      <c r="BF1191" s="22">
        <v>0.56999999999999995</v>
      </c>
      <c r="BG1191" s="22"/>
      <c r="BH1191" s="22"/>
      <c r="BI1191" s="23"/>
      <c r="BJ1191" s="22"/>
      <c r="BK1191" s="20" t="str">
        <f t="shared" si="1237"/>
        <v>ATENDE</v>
      </c>
      <c r="BL1191" s="20" t="str">
        <f t="shared" si="1238"/>
        <v>ATENDE</v>
      </c>
      <c r="BM1191" s="20" t="str">
        <f t="shared" si="1239"/>
        <v>ATENDE</v>
      </c>
      <c r="BN1191" s="20" t="str">
        <f t="shared" si="1240"/>
        <v>ATENDE</v>
      </c>
      <c r="BO1191" s="24" t="str">
        <f t="shared" si="1241"/>
        <v>C4</v>
      </c>
      <c r="BP1191" s="24" t="str">
        <f t="shared" si="1368"/>
        <v>P6</v>
      </c>
      <c r="BQ1191" s="25">
        <f t="shared" si="1381"/>
        <v>1.1533333333333333</v>
      </c>
      <c r="BR1191" s="22">
        <v>6.46</v>
      </c>
      <c r="BS1191" s="22">
        <v>3.29</v>
      </c>
      <c r="BT1191" s="24">
        <f>IF(BP1191="-","-",_xlfn.XLOOKUP(BP1191,ABNT5101!$B$4:$B$9,ABNT5101!$C$4:$C$9))</f>
        <v>3</v>
      </c>
      <c r="BU1191" s="24">
        <f>IF(BP1191="-","-",_xlfn.XLOOKUP(BP1191,ABNT5101!$B$4:$B$9,ABNT5101!$D$4:$D$9))</f>
        <v>0.6</v>
      </c>
      <c r="BV1191" s="20" t="str">
        <f t="shared" si="1242"/>
        <v>ATENDE</v>
      </c>
      <c r="BW1191" s="20" t="str">
        <f t="shared" si="1382"/>
        <v>ATENDE</v>
      </c>
      <c r="BX1191" s="20" t="str">
        <f t="shared" si="1243"/>
        <v>ATENDE</v>
      </c>
      <c r="BY1191" s="24" t="str">
        <f t="shared" si="1364"/>
        <v>P6</v>
      </c>
      <c r="BZ1191" s="25">
        <f t="shared" si="1244"/>
        <v>2.5133333333333332</v>
      </c>
      <c r="CA1191" s="24">
        <v>10.54</v>
      </c>
      <c r="CB1191" s="24">
        <v>8.0299999999999994</v>
      </c>
      <c r="CC1191" s="20">
        <f>IF(BY1191="-","-",_xlfn.XLOOKUP(BY1191,ABNT5101!$B$4:$B$9,ABNT5101!$C$4:$C$9))</f>
        <v>3</v>
      </c>
      <c r="CD1191" s="24">
        <f>IF(BY1191="-","-",_xlfn.XLOOKUP(BY1191,ABNT5101!$B$4:$B$9,ABNT5101!$D$4:$D$9))</f>
        <v>0.6</v>
      </c>
      <c r="CE1191" s="20" t="str">
        <f t="shared" si="1245"/>
        <v>ATENDE</v>
      </c>
      <c r="CF1191" s="20" t="str">
        <f t="shared" si="1246"/>
        <v>ATENDE</v>
      </c>
      <c r="CG1191" s="20" t="str">
        <f t="shared" si="1359"/>
        <v>ATENDE</v>
      </c>
      <c r="CH1191" s="26" t="str">
        <f>_xlfn.XLOOKUP(CI1191,'Banco de dados'!$B:$B,'Banco de dados'!$D:$D)</f>
        <v>SX LIGHTING</v>
      </c>
      <c r="CI1191" s="27" t="str">
        <f>'Banco de dados'!B53</f>
        <v>SX-INEVO020HF</v>
      </c>
      <c r="CJ1191" s="26" t="str">
        <f>_xlfn.XLOOKUP(CI1191,'Banco de dados'!$B:$B,'Banco de dados'!$E:$E)</f>
        <v>SXINEVO020K50L12CZF7PHF</v>
      </c>
      <c r="CK1191" s="26"/>
      <c r="CL1191" s="26" t="e">
        <f>IF(CK1191="-","-",_xlfn.XLOOKUP(CK1191,'Banco de dados'!$B:$B,'Banco de dados'!$E:$E))</f>
        <v>#N/A</v>
      </c>
      <c r="CM1191" s="28">
        <f t="shared" si="1305"/>
        <v>1</v>
      </c>
      <c r="CN1191" s="26">
        <f>_xlfn.XLOOKUP(CI1191,'Banco de dados'!$B:$B,'Banco de dados'!$H:$H)</f>
        <v>22.5</v>
      </c>
      <c r="CO1191" s="26" t="e">
        <f t="array" aca="1" ref="CO1191" ca="1">_xludf.XLOOKUP(CK1191,'Banco de dados'!$B:$B,'Banco de dados'!$H:$H)</f>
        <v>#NAME?</v>
      </c>
      <c r="CP1191" s="51" t="e">
        <f t="array" aca="1" ref="CP1191" ca="1">_xludf.XLOOKUP(CI1191,'Banco de dados'!$B:$B,'Banco de dados'!$F:$F)</f>
        <v>#NAME?</v>
      </c>
      <c r="CQ1191" s="26" t="e">
        <f t="array" aca="1" ref="CQ1191" ca="1">_xludf.XLOOKUP(CK1191,'Banco de dados'!$B:$B,'Banco de dados'!$F:$F)</f>
        <v>#NAME?</v>
      </c>
      <c r="CR1191" s="27">
        <v>35</v>
      </c>
      <c r="CS1191" s="27"/>
      <c r="CT1191" s="26" t="str">
        <f>IF(AG1191=0.5,"Suporte",IF(AND(AG1191&gt;='Braços de IP'!$B$9,AG1191&lt;='Braços de IP'!$D$9),'Braços de IP'!$E$9,IF(AND(AG1191&gt;='Braços de IP'!$B$10,AG1191&lt;='Braços de IP'!$D$10),'Braços de IP'!$E$10,IF(AND(AG1191&gt;='Braços de IP'!$B$11,AG1191&lt;='Braços de IP'!$D$11),'Braços de IP'!$E$11,IF(AND(AG1191&gt;='Braços de IP'!$B$12,AG1191&lt;='Braços de IP'!$D$12),'Braços de IP'!$E$12,IF(AND(AG1191&gt;='Braços de IP'!$B$13,AG1191&lt;='Braços de IP'!$D$13),'Braços de IP'!$E$13,IF(AND(AG1191&gt;='Braços de IP'!$B$14,AG1191&lt;='Braços de IP'!$D$14),'Braços de IP'!$E$14,"ERRO")))))))</f>
        <v>Médio I</v>
      </c>
      <c r="CU1191" s="27"/>
      <c r="CV1191" s="26" t="str">
        <f>IF($CU1191="","",VLOOKUP($CU1191,'Braços de IP'!$E$9:$I$15,2,0))</f>
        <v/>
      </c>
      <c r="CW1191" s="29" t="str">
        <f>IF($CU1191="","",VLOOKUP($CU1191,'Braços de IP'!$E$9:$I$15,5,0))</f>
        <v/>
      </c>
      <c r="CX1191" s="26"/>
      <c r="CY1191" s="26"/>
      <c r="CZ1191" s="26"/>
      <c r="DA1191" s="26"/>
      <c r="DB1191" s="26"/>
      <c r="DC1191" s="26"/>
      <c r="DD1191" s="30">
        <f t="shared" si="1306"/>
        <v>22.5</v>
      </c>
      <c r="DE1191" s="31">
        <f t="shared" si="1307"/>
        <v>70</v>
      </c>
      <c r="DF1191" s="30">
        <f t="shared" si="1308"/>
        <v>92.5</v>
      </c>
      <c r="DG1191" s="32">
        <f t="shared" si="1309"/>
        <v>0.6785714285714286</v>
      </c>
      <c r="DH1191" s="33" t="s">
        <v>143</v>
      </c>
      <c r="DI1191" s="34"/>
      <c r="DJ1191" s="35"/>
      <c r="DK1191" s="16" t="s">
        <v>144</v>
      </c>
      <c r="DL1191" s="16"/>
    </row>
    <row r="1192" spans="2:116" ht="15.75" customHeight="1" x14ac:dyDescent="0.25">
      <c r="B1192" s="16">
        <v>327</v>
      </c>
      <c r="C1192" s="16" t="s">
        <v>146</v>
      </c>
      <c r="D1192" s="16" t="s">
        <v>797</v>
      </c>
      <c r="E1192" s="16">
        <v>-8.0199479999999994</v>
      </c>
      <c r="F1192" s="16">
        <v>-34.919508999999998</v>
      </c>
      <c r="G1192" s="16" t="s">
        <v>160</v>
      </c>
      <c r="H1192" s="16" t="s">
        <v>136</v>
      </c>
      <c r="I1192" s="16" t="s">
        <v>135</v>
      </c>
      <c r="J1192" s="16" t="s">
        <v>137</v>
      </c>
      <c r="K1192" s="16">
        <v>70</v>
      </c>
      <c r="L1192" s="16" t="s">
        <v>138</v>
      </c>
      <c r="M1192" s="16">
        <v>0</v>
      </c>
      <c r="N1192" s="16"/>
      <c r="O1192" s="16">
        <v>1</v>
      </c>
      <c r="P1192" s="16">
        <v>1.5</v>
      </c>
      <c r="Q1192" s="16">
        <v>4.5999999999999996</v>
      </c>
      <c r="R1192" s="16"/>
      <c r="S1192" s="16"/>
      <c r="T1192" s="16" t="s">
        <v>136</v>
      </c>
      <c r="U1192" s="16">
        <v>0.8</v>
      </c>
      <c r="V1192" s="16">
        <v>0</v>
      </c>
      <c r="W1192" s="16" t="s">
        <v>136</v>
      </c>
      <c r="X1192" s="16" t="s">
        <v>136</v>
      </c>
      <c r="Y1192" s="16">
        <v>0</v>
      </c>
      <c r="Z1192" s="16">
        <v>0</v>
      </c>
      <c r="AA1192" s="16" t="s">
        <v>139</v>
      </c>
      <c r="AB1192" s="16" t="s">
        <v>140</v>
      </c>
      <c r="AC1192" s="16">
        <v>23.52</v>
      </c>
      <c r="AD1192" s="16">
        <v>5.66</v>
      </c>
      <c r="AE1192" s="16">
        <v>1</v>
      </c>
      <c r="AF1192" s="16">
        <v>0</v>
      </c>
      <c r="AG1192" s="16">
        <v>1.845</v>
      </c>
      <c r="AH1192" s="17">
        <f t="shared" si="1283"/>
        <v>1.845</v>
      </c>
      <c r="AI1192" s="16"/>
      <c r="AJ1192" s="16"/>
      <c r="AK1192" s="16"/>
      <c r="AL1192" s="16"/>
      <c r="AM1192" s="16">
        <v>0</v>
      </c>
      <c r="AN1192" s="16"/>
      <c r="AO1192" s="16">
        <v>0</v>
      </c>
      <c r="AP1192" s="16">
        <v>0</v>
      </c>
      <c r="AQ1192" s="16">
        <v>0</v>
      </c>
      <c r="AR1192" s="17" t="s">
        <v>136</v>
      </c>
      <c r="AS1192" s="19">
        <f t="shared" si="1233"/>
        <v>0</v>
      </c>
      <c r="AT1192" s="19"/>
      <c r="AU1192" s="19">
        <f>VLOOKUP(G1192,ABNT5101!$I$3:$J$9,2)</f>
        <v>10</v>
      </c>
      <c r="AV1192" s="19">
        <f>VLOOKUP(G1192,ABNT5101!$I$3:$M$9,5)</f>
        <v>0.18</v>
      </c>
      <c r="AW1192" s="17" t="str">
        <f>_xlfn.XLOOKUP(G1192,ABNT5101!I:I,ABNT5101!L:L)</f>
        <v>-</v>
      </c>
      <c r="AX1192" s="17">
        <f>_xlfn.XLOOKUP(G1192,ABNT5101!$I:$I,ABNT5101!M:M)</f>
        <v>0.18</v>
      </c>
      <c r="AY1192" s="17" t="str">
        <f>_xlfn.XLOOKUP(G1192,ABNT5101!$I:$I,ABNT5101!N:N)</f>
        <v>-</v>
      </c>
      <c r="AZ1192" s="17">
        <f>_xlfn.XLOOKUP(G1192,ABNT5101!$I:$I,ABNT5101!O:O)</f>
        <v>16</v>
      </c>
      <c r="BA1192" s="20" t="str">
        <f t="shared" si="1234"/>
        <v>ATENDE</v>
      </c>
      <c r="BB1192" s="21">
        <f t="shared" ref="BB1192:BC1192" si="1435">BE1192/AU1192-1</f>
        <v>0.64500000000000002</v>
      </c>
      <c r="BC1192" s="21">
        <f t="shared" si="1435"/>
        <v>2.1111111111111116</v>
      </c>
      <c r="BD1192" s="21" t="str">
        <f t="shared" si="1236"/>
        <v>-</v>
      </c>
      <c r="BE1192" s="22">
        <v>16.45</v>
      </c>
      <c r="BF1192" s="22">
        <v>0.56000000000000005</v>
      </c>
      <c r="BG1192" s="22"/>
      <c r="BH1192" s="22"/>
      <c r="BI1192" s="23"/>
      <c r="BJ1192" s="22"/>
      <c r="BK1192" s="20" t="str">
        <f t="shared" si="1237"/>
        <v>ATENDE</v>
      </c>
      <c r="BL1192" s="20" t="str">
        <f t="shared" si="1238"/>
        <v>ATENDE</v>
      </c>
      <c r="BM1192" s="20" t="str">
        <f t="shared" si="1239"/>
        <v>ATENDE</v>
      </c>
      <c r="BN1192" s="20" t="str">
        <f t="shared" si="1240"/>
        <v>ATENDE</v>
      </c>
      <c r="BO1192" s="24" t="str">
        <f t="shared" si="1241"/>
        <v>C4</v>
      </c>
      <c r="BP1192" s="24" t="str">
        <f t="shared" si="1368"/>
        <v>P6</v>
      </c>
      <c r="BQ1192" s="25">
        <f t="shared" si="1381"/>
        <v>2.17</v>
      </c>
      <c r="BR1192" s="22">
        <v>9.51</v>
      </c>
      <c r="BS1192" s="22">
        <v>5.92</v>
      </c>
      <c r="BT1192" s="24">
        <f>IF(BP1192="-","-",_xlfn.XLOOKUP(BP1192,ABNT5101!$B$4:$B$9,ABNT5101!$C$4:$C$9))</f>
        <v>3</v>
      </c>
      <c r="BU1192" s="24">
        <f>IF(BP1192="-","-",_xlfn.XLOOKUP(BP1192,ABNT5101!$B$4:$B$9,ABNT5101!$D$4:$D$9))</f>
        <v>0.6</v>
      </c>
      <c r="BV1192" s="20" t="str">
        <f t="shared" si="1242"/>
        <v>ATENDE</v>
      </c>
      <c r="BW1192" s="20" t="str">
        <f t="shared" si="1382"/>
        <v>ATENDE</v>
      </c>
      <c r="BX1192" s="20" t="str">
        <f t="shared" si="1243"/>
        <v>ATENDE</v>
      </c>
      <c r="BY1192" s="24" t="str">
        <f t="shared" si="1364"/>
        <v>P6</v>
      </c>
      <c r="BZ1192" s="25">
        <f t="shared" si="1244"/>
        <v>3.9933333333333332</v>
      </c>
      <c r="CA1192" s="24">
        <v>14.98</v>
      </c>
      <c r="CB1192" s="24">
        <v>11.36</v>
      </c>
      <c r="CC1192" s="20">
        <f>IF(BY1192="-","-",_xlfn.XLOOKUP(BY1192,ABNT5101!$B$4:$B$9,ABNT5101!$C$4:$C$9))</f>
        <v>3</v>
      </c>
      <c r="CD1192" s="24">
        <f>IF(BY1192="-","-",_xlfn.XLOOKUP(BY1192,ABNT5101!$B$4:$B$9,ABNT5101!$D$4:$D$9))</f>
        <v>0.6</v>
      </c>
      <c r="CE1192" s="20" t="str">
        <f t="shared" si="1245"/>
        <v>ATENDE</v>
      </c>
      <c r="CF1192" s="20" t="str">
        <f t="shared" si="1246"/>
        <v>ATENDE</v>
      </c>
      <c r="CG1192" s="20" t="str">
        <f t="shared" si="1359"/>
        <v>ATENDE</v>
      </c>
      <c r="CH1192" s="26" t="str">
        <f>_xlfn.XLOOKUP(CI1192,'Banco de dados'!$B:$B,'Banco de dados'!$D:$D)</f>
        <v>TECNOWATT</v>
      </c>
      <c r="CI1192" s="27" t="str">
        <f>'Banco de dados'!B65</f>
        <v xml:space="preserve">SIGSAGPTLRRSSNDL_30W_38IBBRS
</v>
      </c>
      <c r="CJ1192" s="26" t="str">
        <f>_xlfn.XLOOKUP(CI1192,'Banco de dados'!$B:$B,'Banco de dados'!$E:$E)</f>
        <v>SIGSAGPTLRRSSNDL_30W_38IBBRS
1-10C1MUN6.5</v>
      </c>
      <c r="CK1192" s="26"/>
      <c r="CL1192" s="26" t="e">
        <f>IF(CK1192="-","-",_xlfn.XLOOKUP(CK1192,'Banco de dados'!$B:$B,'Banco de dados'!$E:$E))</f>
        <v>#N/A</v>
      </c>
      <c r="CM1192" s="28">
        <f t="shared" si="1305"/>
        <v>1</v>
      </c>
      <c r="CN1192" s="26">
        <f>_xlfn.XLOOKUP(CI1192,'Banco de dados'!$B:$B,'Banco de dados'!$H:$H)</f>
        <v>30</v>
      </c>
      <c r="CO1192" s="26" t="e">
        <f t="array" aca="1" ref="CO1192" ca="1">_xludf.XLOOKUP(CK1192,'Banco de dados'!$B:$B,'Banco de dados'!$H:$H)</f>
        <v>#NAME?</v>
      </c>
      <c r="CP1192" s="51" t="e">
        <f t="array" aca="1" ref="CP1192" ca="1">_xludf.XLOOKUP(CI1192,'Banco de dados'!$B:$B,'Banco de dados'!$F:$F)</f>
        <v>#NAME?</v>
      </c>
      <c r="CQ1192" s="26" t="e">
        <f t="array" aca="1" ref="CQ1192" ca="1">_xludf.XLOOKUP(CK1192,'Banco de dados'!$B:$B,'Banco de dados'!$F:$F)</f>
        <v>#NAME?</v>
      </c>
      <c r="CR1192" s="27">
        <v>36</v>
      </c>
      <c r="CS1192" s="27"/>
      <c r="CT1192" s="26" t="str">
        <f>IF(AG1192=0.5,"Suporte",IF(AND(AG1192&gt;='Braços de IP'!$B$9,AG1192&lt;='Braços de IP'!$D$9),'Braços de IP'!$E$9,IF(AND(AG1192&gt;='Braços de IP'!$B$10,AG1192&lt;='Braços de IP'!$D$10),'Braços de IP'!$E$10,IF(AND(AG1192&gt;='Braços de IP'!$B$11,AG1192&lt;='Braços de IP'!$D$11),'Braços de IP'!$E$11,IF(AND(AG1192&gt;='Braços de IP'!$B$12,AG1192&lt;='Braços de IP'!$D$12),'Braços de IP'!$E$12,IF(AND(AG1192&gt;='Braços de IP'!$B$13,AG1192&lt;='Braços de IP'!$D$13),'Braços de IP'!$E$13,IF(AND(AG1192&gt;='Braços de IP'!$B$14,AG1192&lt;='Braços de IP'!$D$14),'Braços de IP'!$E$14,"ERRO")))))))</f>
        <v>Médio I</v>
      </c>
      <c r="CU1192" s="27"/>
      <c r="CV1192" s="26" t="str">
        <f>IF($CU1192="","",VLOOKUP($CU1192,'Braços de IP'!$E$9:$I$15,2,0))</f>
        <v/>
      </c>
      <c r="CW1192" s="29" t="str">
        <f>IF($CU1192="","",VLOOKUP($CU1192,'Braços de IP'!$E$9:$I$15,5,0))</f>
        <v/>
      </c>
      <c r="CX1192" s="26"/>
      <c r="CY1192" s="26"/>
      <c r="CZ1192" s="26"/>
      <c r="DA1192" s="26"/>
      <c r="DB1192" s="26"/>
      <c r="DC1192" s="26"/>
      <c r="DD1192" s="30">
        <f t="shared" si="1306"/>
        <v>30</v>
      </c>
      <c r="DE1192" s="31">
        <f t="shared" si="1307"/>
        <v>70</v>
      </c>
      <c r="DF1192" s="30">
        <f t="shared" si="1308"/>
        <v>100</v>
      </c>
      <c r="DG1192" s="32">
        <f t="shared" si="1309"/>
        <v>0.5714285714285714</v>
      </c>
      <c r="DH1192" s="33" t="s">
        <v>143</v>
      </c>
      <c r="DI1192" s="34"/>
      <c r="DJ1192" s="35"/>
      <c r="DK1192" s="16" t="s">
        <v>144</v>
      </c>
      <c r="DL1192" s="16"/>
    </row>
    <row r="1193" spans="2:116" ht="15.75" customHeight="1" x14ac:dyDescent="0.25">
      <c r="B1193" s="16">
        <v>328</v>
      </c>
      <c r="C1193" s="16" t="s">
        <v>174</v>
      </c>
      <c r="D1193" s="16" t="s">
        <v>798</v>
      </c>
      <c r="E1193" s="16">
        <v>-8.0251710000000003</v>
      </c>
      <c r="F1193" s="16">
        <v>-34.923172999999998</v>
      </c>
      <c r="G1193" s="16" t="s">
        <v>160</v>
      </c>
      <c r="H1193" s="16" t="s">
        <v>136</v>
      </c>
      <c r="I1193" s="16" t="s">
        <v>136</v>
      </c>
      <c r="J1193" s="16" t="s">
        <v>137</v>
      </c>
      <c r="K1193" s="16">
        <v>55</v>
      </c>
      <c r="L1193" s="16" t="s">
        <v>138</v>
      </c>
      <c r="M1193" s="16">
        <v>0</v>
      </c>
      <c r="N1193" s="16"/>
      <c r="O1193" s="16">
        <v>1</v>
      </c>
      <c r="P1193" s="16">
        <v>1</v>
      </c>
      <c r="Q1193" s="16">
        <v>5.5</v>
      </c>
      <c r="R1193" s="16"/>
      <c r="S1193" s="16"/>
      <c r="T1193" s="16" t="s">
        <v>136</v>
      </c>
      <c r="U1193" s="16">
        <v>0.8</v>
      </c>
      <c r="V1193" s="16">
        <v>0</v>
      </c>
      <c r="W1193" s="16" t="s">
        <v>136</v>
      </c>
      <c r="X1193" s="16" t="s">
        <v>136</v>
      </c>
      <c r="Y1193" s="16">
        <v>0</v>
      </c>
      <c r="Z1193" s="16">
        <v>0</v>
      </c>
      <c r="AA1193" s="16" t="s">
        <v>139</v>
      </c>
      <c r="AB1193" s="16" t="s">
        <v>140</v>
      </c>
      <c r="AC1193" s="16">
        <v>26.93</v>
      </c>
      <c r="AD1193" s="16">
        <v>4.5599999999999996</v>
      </c>
      <c r="AE1193" s="16">
        <v>1</v>
      </c>
      <c r="AF1193" s="16">
        <v>0</v>
      </c>
      <c r="AG1193" s="16">
        <v>1.01</v>
      </c>
      <c r="AH1193" s="17">
        <f t="shared" si="1283"/>
        <v>1.01</v>
      </c>
      <c r="AI1193" s="16"/>
      <c r="AJ1193" s="16"/>
      <c r="AK1193" s="16"/>
      <c r="AL1193" s="16"/>
      <c r="AM1193" s="16">
        <v>0</v>
      </c>
      <c r="AN1193" s="16"/>
      <c r="AO1193" s="16">
        <v>0</v>
      </c>
      <c r="AP1193" s="16">
        <v>0</v>
      </c>
      <c r="AQ1193" s="16">
        <v>0</v>
      </c>
      <c r="AR1193" s="17" t="s">
        <v>136</v>
      </c>
      <c r="AS1193" s="19">
        <f t="shared" si="1233"/>
        <v>0</v>
      </c>
      <c r="AT1193" s="19"/>
      <c r="AU1193" s="19">
        <f>VLOOKUP(G1193,ABNT5101!$I$3:$J$9,2)</f>
        <v>10</v>
      </c>
      <c r="AV1193" s="19">
        <f>VLOOKUP(G1193,ABNT5101!$I$3:$M$9,5)</f>
        <v>0.18</v>
      </c>
      <c r="AW1193" s="17" t="str">
        <f>_xlfn.XLOOKUP(G1193,ABNT5101!I:I,ABNT5101!L:L)</f>
        <v>-</v>
      </c>
      <c r="AX1193" s="17">
        <f>_xlfn.XLOOKUP(G1193,ABNT5101!$I:$I,ABNT5101!M:M)</f>
        <v>0.18</v>
      </c>
      <c r="AY1193" s="17" t="str">
        <f>_xlfn.XLOOKUP(G1193,ABNT5101!$I:$I,ABNT5101!N:N)</f>
        <v>-</v>
      </c>
      <c r="AZ1193" s="17">
        <f>_xlfn.XLOOKUP(G1193,ABNT5101!$I:$I,ABNT5101!O:O)</f>
        <v>16</v>
      </c>
      <c r="BA1193" s="20" t="str">
        <f t="shared" si="1234"/>
        <v>ATENDE</v>
      </c>
      <c r="BB1193" s="21">
        <f t="shared" ref="BB1193:BC1193" si="1436">BE1193/AU1193-1</f>
        <v>0.34499999999999997</v>
      </c>
      <c r="BC1193" s="21">
        <f t="shared" si="1436"/>
        <v>0.5555555555555558</v>
      </c>
      <c r="BD1193" s="21" t="str">
        <f t="shared" si="1236"/>
        <v>-</v>
      </c>
      <c r="BE1193" s="22">
        <v>13.45</v>
      </c>
      <c r="BF1193" s="22">
        <v>0.28000000000000003</v>
      </c>
      <c r="BG1193" s="22"/>
      <c r="BH1193" s="22"/>
      <c r="BI1193" s="23"/>
      <c r="BJ1193" s="22"/>
      <c r="BK1193" s="20" t="str">
        <f t="shared" si="1237"/>
        <v>ATENDE</v>
      </c>
      <c r="BL1193" s="20" t="str">
        <f t="shared" si="1238"/>
        <v>ATENDE</v>
      </c>
      <c r="BM1193" s="20" t="str">
        <f t="shared" si="1239"/>
        <v>ATENDE</v>
      </c>
      <c r="BN1193" s="20" t="str">
        <f t="shared" si="1240"/>
        <v>ATENDE</v>
      </c>
      <c r="BO1193" s="24" t="str">
        <f t="shared" si="1241"/>
        <v>C4</v>
      </c>
      <c r="BP1193" s="24" t="str">
        <f t="shared" si="1368"/>
        <v>-</v>
      </c>
      <c r="BQ1193" s="25" t="e">
        <f t="shared" si="1381"/>
        <v>#VALUE!</v>
      </c>
      <c r="BR1193" s="22">
        <v>11.18</v>
      </c>
      <c r="BS1193" s="22">
        <v>2.75</v>
      </c>
      <c r="BT1193" s="24" t="str">
        <f>IF(BP1193="-","-",_xlfn.XLOOKUP(BP1193,ABNT5101!$B$4:$B$9,ABNT5101!$C$4:$C$9))</f>
        <v>-</v>
      </c>
      <c r="BU1193" s="24" t="str">
        <f>IF(BP1193="-","-",_xlfn.XLOOKUP(BP1193,ABNT5101!$B$4:$B$9,ABNT5101!$D$4:$D$9))</f>
        <v>-</v>
      </c>
      <c r="BV1193" s="20" t="str">
        <f t="shared" si="1242"/>
        <v>-</v>
      </c>
      <c r="BW1193" s="20" t="str">
        <f t="shared" si="1382"/>
        <v>-</v>
      </c>
      <c r="BX1193" s="20" t="str">
        <f t="shared" si="1243"/>
        <v>-</v>
      </c>
      <c r="BY1193" s="24" t="str">
        <f t="shared" si="1364"/>
        <v>-</v>
      </c>
      <c r="BZ1193" s="25" t="e">
        <f t="shared" si="1244"/>
        <v>#VALUE!</v>
      </c>
      <c r="CA1193" s="24">
        <v>7.69</v>
      </c>
      <c r="CB1193" s="24">
        <v>2.89</v>
      </c>
      <c r="CC1193" s="20" t="str">
        <f>IF(BY1193="-","-",_xlfn.XLOOKUP(BY1193,ABNT5101!$B$4:$B$9,ABNT5101!$C$4:$C$9))</f>
        <v>-</v>
      </c>
      <c r="CD1193" s="24" t="str">
        <f>IF(BY1193="-","-",_xlfn.XLOOKUP(BY1193,ABNT5101!$B$4:$B$9,ABNT5101!$D$4:$D$9))</f>
        <v>-</v>
      </c>
      <c r="CE1193" s="20" t="str">
        <f t="shared" si="1245"/>
        <v>-</v>
      </c>
      <c r="CF1193" s="20" t="str">
        <f t="shared" si="1246"/>
        <v>-</v>
      </c>
      <c r="CG1193" s="20" t="str">
        <f t="shared" si="1359"/>
        <v>-</v>
      </c>
      <c r="CH1193" s="26" t="str">
        <f>_xlfn.XLOOKUP(CI1193,'Banco de dados'!$B:$B,'Banco de dados'!$D:$D)</f>
        <v>LEDSTAR</v>
      </c>
      <c r="CI1193" s="47" t="str">
        <f>'Banco de dados'!B5</f>
        <v xml:space="preserve"> SL VT 9.1 28W</v>
      </c>
      <c r="CJ1193" s="26" t="str">
        <f>_xlfn.XLOOKUP(CI1193,'Banco de dados'!$B:$B,'Banco de dados'!$E:$E)</f>
        <v>LUM LED SL VT 9.1 28W</v>
      </c>
      <c r="CK1193" s="26"/>
      <c r="CL1193" s="26" t="e">
        <f>IF(CK1193="-","-",_xlfn.XLOOKUP(CK1193,'Banco de dados'!$B:$B,'Banco de dados'!$E:$E))</f>
        <v>#N/A</v>
      </c>
      <c r="CM1193" s="28">
        <f t="shared" si="1305"/>
        <v>1</v>
      </c>
      <c r="CN1193" s="26">
        <f>_xlfn.XLOOKUP(CI1193,'Banco de dados'!$B:$B,'Banco de dados'!$H:$H)</f>
        <v>28</v>
      </c>
      <c r="CO1193" s="26" t="e">
        <f t="array" aca="1" ref="CO1193" ca="1">_xludf.XLOOKUP(CK1193,'Banco de dados'!$B:$B,'Banco de dados'!$H:$H)</f>
        <v>#NAME?</v>
      </c>
      <c r="CP1193" s="51" t="e">
        <f t="array" aca="1" ref="CP1193" ca="1">_xludf.XLOOKUP(CI1193,'Banco de dados'!$B:$B,'Banco de dados'!$F:$F)</f>
        <v>#NAME?</v>
      </c>
      <c r="CQ1193" s="26" t="e">
        <f t="array" aca="1" ref="CQ1193" ca="1">_xludf.XLOOKUP(CK1193,'Banco de dados'!$B:$B,'Banco de dados'!$F:$F)</f>
        <v>#NAME?</v>
      </c>
      <c r="CR1193" s="27">
        <v>37</v>
      </c>
      <c r="CS1193" s="27"/>
      <c r="CT1193" s="26" t="str">
        <f>IF(AG1193=0.5,"Suporte",IF(AND(AG1193&gt;='Braços de IP'!$B$9,AG1193&lt;='Braços de IP'!$D$9),'Braços de IP'!$E$9,IF(AND(AG1193&gt;='Braços de IP'!$B$10,AG1193&lt;='Braços de IP'!$D$10),'Braços de IP'!$E$10,IF(AND(AG1193&gt;='Braços de IP'!$B$11,AG1193&lt;='Braços de IP'!$D$11),'Braços de IP'!$E$11,IF(AND(AG1193&gt;='Braços de IP'!$B$12,AG1193&lt;='Braços de IP'!$D$12),'Braços de IP'!$E$12,IF(AND(AG1193&gt;='Braços de IP'!$B$13,AG1193&lt;='Braços de IP'!$D$13),'Braços de IP'!$E$13,IF(AND(AG1193&gt;='Braços de IP'!$B$14,AG1193&lt;='Braços de IP'!$D$14),'Braços de IP'!$E$14,"ERRO")))))))</f>
        <v>Curto I</v>
      </c>
      <c r="CU1193" s="27"/>
      <c r="CV1193" s="26" t="str">
        <f>IF($CU1193="","",VLOOKUP($CU1193,'Braços de IP'!$E$9:$I$15,2,0))</f>
        <v/>
      </c>
      <c r="CW1193" s="29" t="str">
        <f>IF($CU1193="","",VLOOKUP($CU1193,'Braços de IP'!$E$9:$I$15,5,0))</f>
        <v/>
      </c>
      <c r="CX1193" s="26"/>
      <c r="CY1193" s="26"/>
      <c r="CZ1193" s="26"/>
      <c r="DA1193" s="26"/>
      <c r="DB1193" s="26"/>
      <c r="DC1193" s="26"/>
      <c r="DD1193" s="30">
        <f t="shared" si="1306"/>
        <v>28</v>
      </c>
      <c r="DE1193" s="31">
        <f t="shared" si="1307"/>
        <v>55</v>
      </c>
      <c r="DF1193" s="30">
        <f t="shared" si="1308"/>
        <v>83</v>
      </c>
      <c r="DG1193" s="32">
        <f t="shared" si="1309"/>
        <v>0.49090909090909096</v>
      </c>
      <c r="DH1193" s="33" t="s">
        <v>143</v>
      </c>
      <c r="DI1193" s="34"/>
      <c r="DJ1193" s="35"/>
      <c r="DK1193" s="16" t="s">
        <v>144</v>
      </c>
      <c r="DL1193" s="16"/>
    </row>
    <row r="1194" spans="2:116" ht="15.75" customHeight="1" x14ac:dyDescent="0.25">
      <c r="B1194" s="16">
        <v>328</v>
      </c>
      <c r="C1194" s="16" t="s">
        <v>174</v>
      </c>
      <c r="D1194" s="16" t="s">
        <v>798</v>
      </c>
      <c r="E1194" s="16">
        <v>-8.0251710000000003</v>
      </c>
      <c r="F1194" s="16">
        <v>-34.923172999999998</v>
      </c>
      <c r="G1194" s="16" t="s">
        <v>160</v>
      </c>
      <c r="H1194" s="16" t="s">
        <v>136</v>
      </c>
      <c r="I1194" s="16" t="s">
        <v>136</v>
      </c>
      <c r="J1194" s="16" t="s">
        <v>137</v>
      </c>
      <c r="K1194" s="16">
        <v>55</v>
      </c>
      <c r="L1194" s="16" t="s">
        <v>138</v>
      </c>
      <c r="M1194" s="16">
        <v>0</v>
      </c>
      <c r="N1194" s="16"/>
      <c r="O1194" s="16">
        <v>1</v>
      </c>
      <c r="P1194" s="16">
        <v>1</v>
      </c>
      <c r="Q1194" s="16">
        <v>5.5</v>
      </c>
      <c r="R1194" s="16"/>
      <c r="S1194" s="16"/>
      <c r="T1194" s="16" t="s">
        <v>136</v>
      </c>
      <c r="U1194" s="16">
        <v>0.8</v>
      </c>
      <c r="V1194" s="16">
        <v>0</v>
      </c>
      <c r="W1194" s="16" t="s">
        <v>136</v>
      </c>
      <c r="X1194" s="16" t="s">
        <v>136</v>
      </c>
      <c r="Y1194" s="16">
        <v>0</v>
      </c>
      <c r="Z1194" s="16">
        <v>0</v>
      </c>
      <c r="AA1194" s="16" t="s">
        <v>139</v>
      </c>
      <c r="AB1194" s="16" t="s">
        <v>140</v>
      </c>
      <c r="AC1194" s="16">
        <v>26.93</v>
      </c>
      <c r="AD1194" s="16">
        <v>4.5599999999999996</v>
      </c>
      <c r="AE1194" s="16">
        <v>1</v>
      </c>
      <c r="AF1194" s="16">
        <v>0</v>
      </c>
      <c r="AG1194" s="16">
        <v>1.01</v>
      </c>
      <c r="AH1194" s="17">
        <f t="shared" si="1283"/>
        <v>1.01</v>
      </c>
      <c r="AI1194" s="16"/>
      <c r="AJ1194" s="16"/>
      <c r="AK1194" s="16"/>
      <c r="AL1194" s="16"/>
      <c r="AM1194" s="16">
        <v>0</v>
      </c>
      <c r="AN1194" s="16"/>
      <c r="AO1194" s="16">
        <v>0</v>
      </c>
      <c r="AP1194" s="16">
        <v>0</v>
      </c>
      <c r="AQ1194" s="16">
        <v>0</v>
      </c>
      <c r="AR1194" s="17" t="s">
        <v>136</v>
      </c>
      <c r="AS1194" s="19">
        <f t="shared" si="1233"/>
        <v>0</v>
      </c>
      <c r="AT1194" s="19"/>
      <c r="AU1194" s="19">
        <f>VLOOKUP(G1194,ABNT5101!$I$3:$J$9,2)</f>
        <v>10</v>
      </c>
      <c r="AV1194" s="19">
        <f>VLOOKUP(G1194,ABNT5101!$I$3:$M$9,5)</f>
        <v>0.18</v>
      </c>
      <c r="AW1194" s="17" t="str">
        <f>_xlfn.XLOOKUP(G1194,ABNT5101!I:I,ABNT5101!L:L)</f>
        <v>-</v>
      </c>
      <c r="AX1194" s="17">
        <f>_xlfn.XLOOKUP(G1194,ABNT5101!$I:$I,ABNT5101!M:M)</f>
        <v>0.18</v>
      </c>
      <c r="AY1194" s="17" t="str">
        <f>_xlfn.XLOOKUP(G1194,ABNT5101!$I:$I,ABNT5101!N:N)</f>
        <v>-</v>
      </c>
      <c r="AZ1194" s="17">
        <f>_xlfn.XLOOKUP(G1194,ABNT5101!$I:$I,ABNT5101!O:O)</f>
        <v>16</v>
      </c>
      <c r="BA1194" s="20" t="str">
        <f t="shared" si="1234"/>
        <v>ATENDE</v>
      </c>
      <c r="BB1194" s="21">
        <f t="shared" ref="BB1194:BC1194" si="1437">BE1194/AU1194-1</f>
        <v>0.123</v>
      </c>
      <c r="BC1194" s="21">
        <f t="shared" si="1437"/>
        <v>0.38888888888888884</v>
      </c>
      <c r="BD1194" s="21" t="str">
        <f t="shared" si="1236"/>
        <v>-</v>
      </c>
      <c r="BE1194" s="22">
        <v>11.23</v>
      </c>
      <c r="BF1194" s="22">
        <v>0.25</v>
      </c>
      <c r="BG1194" s="22"/>
      <c r="BH1194" s="22"/>
      <c r="BI1194" s="23"/>
      <c r="BJ1194" s="22"/>
      <c r="BK1194" s="20" t="str">
        <f t="shared" si="1237"/>
        <v>ATENDE</v>
      </c>
      <c r="BL1194" s="20" t="str">
        <f t="shared" si="1238"/>
        <v>ATENDE</v>
      </c>
      <c r="BM1194" s="20" t="str">
        <f t="shared" si="1239"/>
        <v>ATENDE</v>
      </c>
      <c r="BN1194" s="20" t="str">
        <f t="shared" si="1240"/>
        <v>ATENDE</v>
      </c>
      <c r="BO1194" s="24" t="str">
        <f t="shared" si="1241"/>
        <v>C4</v>
      </c>
      <c r="BP1194" s="24" t="str">
        <f t="shared" si="1368"/>
        <v>-</v>
      </c>
      <c r="BQ1194" s="25" t="e">
        <f t="shared" si="1381"/>
        <v>#VALUE!</v>
      </c>
      <c r="BR1194" s="22">
        <v>9.0299999999999994</v>
      </c>
      <c r="BS1194" s="22">
        <v>1.02</v>
      </c>
      <c r="BT1194" s="24" t="str">
        <f>IF(BP1194="-","-",_xlfn.XLOOKUP(BP1194,ABNT5101!$B$4:$B$9,ABNT5101!$C$4:$C$9))</f>
        <v>-</v>
      </c>
      <c r="BU1194" s="24" t="str">
        <f>IF(BP1194="-","-",_xlfn.XLOOKUP(BP1194,ABNT5101!$B$4:$B$9,ABNT5101!$D$4:$D$9))</f>
        <v>-</v>
      </c>
      <c r="BV1194" s="20" t="str">
        <f t="shared" si="1242"/>
        <v>-</v>
      </c>
      <c r="BW1194" s="20" t="str">
        <f t="shared" si="1382"/>
        <v>-</v>
      </c>
      <c r="BX1194" s="20" t="str">
        <f t="shared" si="1243"/>
        <v>-</v>
      </c>
      <c r="BY1194" s="24" t="str">
        <f t="shared" si="1364"/>
        <v>-</v>
      </c>
      <c r="BZ1194" s="25" t="e">
        <f t="shared" si="1244"/>
        <v>#VALUE!</v>
      </c>
      <c r="CA1194" s="24">
        <v>5.55</v>
      </c>
      <c r="CB1194" s="24">
        <v>1.94</v>
      </c>
      <c r="CC1194" s="20" t="str">
        <f>IF(BY1194="-","-",_xlfn.XLOOKUP(BY1194,ABNT5101!$B$4:$B$9,ABNT5101!$C$4:$C$9))</f>
        <v>-</v>
      </c>
      <c r="CD1194" s="24" t="str">
        <f>IF(BY1194="-","-",_xlfn.XLOOKUP(BY1194,ABNT5101!$B$4:$B$9,ABNT5101!$D$4:$D$9))</f>
        <v>-</v>
      </c>
      <c r="CE1194" s="20" t="str">
        <f t="shared" si="1245"/>
        <v>-</v>
      </c>
      <c r="CF1194" s="20" t="str">
        <f t="shared" si="1246"/>
        <v>-</v>
      </c>
      <c r="CG1194" s="20" t="str">
        <f t="shared" si="1359"/>
        <v>-</v>
      </c>
      <c r="CH1194" s="26" t="str">
        <f>_xlfn.XLOOKUP(CI1194,'Banco de dados'!$B:$B,'Banco de dados'!$D:$D)</f>
        <v>SX LIGHTING</v>
      </c>
      <c r="CI1194" s="27" t="str">
        <f>'Banco de dados'!B53</f>
        <v>SX-INEVO020HF</v>
      </c>
      <c r="CJ1194" s="26" t="str">
        <f>_xlfn.XLOOKUP(CI1194,'Banco de dados'!$B:$B,'Banco de dados'!$E:$E)</f>
        <v>SXINEVO020K50L12CZF7PHF</v>
      </c>
      <c r="CK1194" s="26"/>
      <c r="CL1194" s="26" t="e">
        <f>IF(CK1194="-","-",_xlfn.XLOOKUP(CK1194,'Banco de dados'!$B:$B,'Banco de dados'!$E:$E))</f>
        <v>#N/A</v>
      </c>
      <c r="CM1194" s="28">
        <f t="shared" si="1305"/>
        <v>1</v>
      </c>
      <c r="CN1194" s="26">
        <f>_xlfn.XLOOKUP(CI1194,'Banco de dados'!$B:$B,'Banco de dados'!$H:$H)</f>
        <v>22.5</v>
      </c>
      <c r="CO1194" s="26" t="e">
        <f t="array" aca="1" ref="CO1194" ca="1">_xludf.XLOOKUP(CK1194,'Banco de dados'!$B:$B,'Banco de dados'!$H:$H)</f>
        <v>#NAME?</v>
      </c>
      <c r="CP1194" s="51" t="e">
        <f t="array" aca="1" ref="CP1194" ca="1">_xludf.XLOOKUP(CI1194,'Banco de dados'!$B:$B,'Banco de dados'!$F:$F)</f>
        <v>#NAME?</v>
      </c>
      <c r="CQ1194" s="26" t="e">
        <f t="array" aca="1" ref="CQ1194" ca="1">_xludf.XLOOKUP(CK1194,'Banco de dados'!$B:$B,'Banco de dados'!$F:$F)</f>
        <v>#NAME?</v>
      </c>
      <c r="CR1194" s="27">
        <v>38</v>
      </c>
      <c r="CS1194" s="27"/>
      <c r="CT1194" s="26" t="str">
        <f>IF(AG1194=0.5,"Suporte",IF(AND(AG1194&gt;='Braços de IP'!$B$9,AG1194&lt;='Braços de IP'!$D$9),'Braços de IP'!$E$9,IF(AND(AG1194&gt;='Braços de IP'!$B$10,AG1194&lt;='Braços de IP'!$D$10),'Braços de IP'!$E$10,IF(AND(AG1194&gt;='Braços de IP'!$B$11,AG1194&lt;='Braços de IP'!$D$11),'Braços de IP'!$E$11,IF(AND(AG1194&gt;='Braços de IP'!$B$12,AG1194&lt;='Braços de IP'!$D$12),'Braços de IP'!$E$12,IF(AND(AG1194&gt;='Braços de IP'!$B$13,AG1194&lt;='Braços de IP'!$D$13),'Braços de IP'!$E$13,IF(AND(AG1194&gt;='Braços de IP'!$B$14,AG1194&lt;='Braços de IP'!$D$14),'Braços de IP'!$E$14,"ERRO")))))))</f>
        <v>Curto I</v>
      </c>
      <c r="CU1194" s="27"/>
      <c r="CV1194" s="26" t="str">
        <f>IF($CU1194="","",VLOOKUP($CU1194,'Braços de IP'!$E$9:$I$15,2,0))</f>
        <v/>
      </c>
      <c r="CW1194" s="29" t="str">
        <f>IF($CU1194="","",VLOOKUP($CU1194,'Braços de IP'!$E$9:$I$15,5,0))</f>
        <v/>
      </c>
      <c r="CX1194" s="26"/>
      <c r="CY1194" s="26"/>
      <c r="CZ1194" s="26"/>
      <c r="DA1194" s="26"/>
      <c r="DB1194" s="26"/>
      <c r="DC1194" s="26"/>
      <c r="DD1194" s="30">
        <f t="shared" si="1306"/>
        <v>22.5</v>
      </c>
      <c r="DE1194" s="31">
        <f t="shared" si="1307"/>
        <v>55</v>
      </c>
      <c r="DF1194" s="30">
        <f t="shared" si="1308"/>
        <v>77.5</v>
      </c>
      <c r="DG1194" s="32">
        <f t="shared" si="1309"/>
        <v>0.59090909090909083</v>
      </c>
      <c r="DH1194" s="33" t="s">
        <v>143</v>
      </c>
      <c r="DI1194" s="34"/>
      <c r="DJ1194" s="35"/>
      <c r="DK1194" s="16" t="s">
        <v>144</v>
      </c>
      <c r="DL1194" s="16"/>
    </row>
    <row r="1195" spans="2:116" ht="15.75" customHeight="1" x14ac:dyDescent="0.25">
      <c r="B1195" s="16">
        <v>328</v>
      </c>
      <c r="C1195" s="16" t="s">
        <v>174</v>
      </c>
      <c r="D1195" s="16" t="s">
        <v>798</v>
      </c>
      <c r="E1195" s="16">
        <v>-8.0251710000000003</v>
      </c>
      <c r="F1195" s="16">
        <v>-34.923172999999998</v>
      </c>
      <c r="G1195" s="16" t="s">
        <v>160</v>
      </c>
      <c r="H1195" s="16" t="s">
        <v>136</v>
      </c>
      <c r="I1195" s="16" t="s">
        <v>136</v>
      </c>
      <c r="J1195" s="16" t="s">
        <v>137</v>
      </c>
      <c r="K1195" s="16">
        <v>55</v>
      </c>
      <c r="L1195" s="16" t="s">
        <v>138</v>
      </c>
      <c r="M1195" s="16">
        <v>0</v>
      </c>
      <c r="N1195" s="16"/>
      <c r="O1195" s="16">
        <v>1</v>
      </c>
      <c r="P1195" s="16">
        <v>1</v>
      </c>
      <c r="Q1195" s="16">
        <v>5.5</v>
      </c>
      <c r="R1195" s="16"/>
      <c r="S1195" s="16"/>
      <c r="T1195" s="16" t="s">
        <v>136</v>
      </c>
      <c r="U1195" s="16">
        <v>0.8</v>
      </c>
      <c r="V1195" s="16">
        <v>0</v>
      </c>
      <c r="W1195" s="16" t="s">
        <v>136</v>
      </c>
      <c r="X1195" s="16" t="s">
        <v>136</v>
      </c>
      <c r="Y1195" s="16">
        <v>0</v>
      </c>
      <c r="Z1195" s="16">
        <v>0</v>
      </c>
      <c r="AA1195" s="16" t="s">
        <v>139</v>
      </c>
      <c r="AB1195" s="16" t="s">
        <v>140</v>
      </c>
      <c r="AC1195" s="16">
        <v>26.93</v>
      </c>
      <c r="AD1195" s="16">
        <v>4.5599999999999996</v>
      </c>
      <c r="AE1195" s="16">
        <v>1</v>
      </c>
      <c r="AF1195" s="16">
        <v>0</v>
      </c>
      <c r="AG1195" s="16">
        <v>1.01</v>
      </c>
      <c r="AH1195" s="17">
        <f t="shared" si="1283"/>
        <v>1.01</v>
      </c>
      <c r="AI1195" s="16"/>
      <c r="AJ1195" s="16"/>
      <c r="AK1195" s="16"/>
      <c r="AL1195" s="16"/>
      <c r="AM1195" s="16">
        <v>0</v>
      </c>
      <c r="AN1195" s="16"/>
      <c r="AO1195" s="16">
        <v>0</v>
      </c>
      <c r="AP1195" s="16">
        <v>0</v>
      </c>
      <c r="AQ1195" s="16">
        <v>0</v>
      </c>
      <c r="AR1195" s="17" t="s">
        <v>136</v>
      </c>
      <c r="AS1195" s="19">
        <f t="shared" si="1233"/>
        <v>0</v>
      </c>
      <c r="AT1195" s="19"/>
      <c r="AU1195" s="19">
        <f>VLOOKUP(G1195,ABNT5101!$I$3:$J$9,2)</f>
        <v>10</v>
      </c>
      <c r="AV1195" s="19">
        <f>VLOOKUP(G1195,ABNT5101!$I$3:$M$9,5)</f>
        <v>0.18</v>
      </c>
      <c r="AW1195" s="17" t="str">
        <f>_xlfn.XLOOKUP(G1195,ABNT5101!I:I,ABNT5101!L:L)</f>
        <v>-</v>
      </c>
      <c r="AX1195" s="17">
        <f>_xlfn.XLOOKUP(G1195,ABNT5101!$I:$I,ABNT5101!M:M)</f>
        <v>0.18</v>
      </c>
      <c r="AY1195" s="17" t="str">
        <f>_xlfn.XLOOKUP(G1195,ABNT5101!$I:$I,ABNT5101!N:N)</f>
        <v>-</v>
      </c>
      <c r="AZ1195" s="17">
        <f>_xlfn.XLOOKUP(G1195,ABNT5101!$I:$I,ABNT5101!O:O)</f>
        <v>16</v>
      </c>
      <c r="BA1195" s="20" t="str">
        <f t="shared" si="1234"/>
        <v>ATENDE</v>
      </c>
      <c r="BB1195" s="21">
        <f t="shared" ref="BB1195:BC1195" si="1438">BE1195/AU1195-1</f>
        <v>0.63099999999999978</v>
      </c>
      <c r="BC1195" s="21">
        <f t="shared" si="1438"/>
        <v>0.50000000000000022</v>
      </c>
      <c r="BD1195" s="21" t="str">
        <f t="shared" si="1236"/>
        <v>-</v>
      </c>
      <c r="BE1195" s="22">
        <v>16.309999999999999</v>
      </c>
      <c r="BF1195" s="22">
        <v>0.27</v>
      </c>
      <c r="BG1195" s="22"/>
      <c r="BH1195" s="22"/>
      <c r="BI1195" s="23"/>
      <c r="BJ1195" s="22"/>
      <c r="BK1195" s="20" t="str">
        <f t="shared" si="1237"/>
        <v>ATENDE</v>
      </c>
      <c r="BL1195" s="20" t="str">
        <f t="shared" si="1238"/>
        <v>ATENDE</v>
      </c>
      <c r="BM1195" s="20" t="str">
        <f t="shared" si="1239"/>
        <v>ATENDE</v>
      </c>
      <c r="BN1195" s="20" t="str">
        <f t="shared" si="1240"/>
        <v>ATENDE</v>
      </c>
      <c r="BO1195" s="24" t="str">
        <f t="shared" si="1241"/>
        <v>C4</v>
      </c>
      <c r="BP1195" s="24" t="str">
        <f t="shared" si="1368"/>
        <v>-</v>
      </c>
      <c r="BQ1195" s="25" t="e">
        <f t="shared" si="1381"/>
        <v>#VALUE!</v>
      </c>
      <c r="BR1195" s="22">
        <v>12.93</v>
      </c>
      <c r="BS1195" s="22">
        <v>2.97</v>
      </c>
      <c r="BT1195" s="24" t="str">
        <f>IF(BP1195="-","-",_xlfn.XLOOKUP(BP1195,ABNT5101!$B$4:$B$9,ABNT5101!$C$4:$C$9))</f>
        <v>-</v>
      </c>
      <c r="BU1195" s="24" t="str">
        <f>IF(BP1195="-","-",_xlfn.XLOOKUP(BP1195,ABNT5101!$B$4:$B$9,ABNT5101!$D$4:$D$9))</f>
        <v>-</v>
      </c>
      <c r="BV1195" s="20" t="str">
        <f t="shared" si="1242"/>
        <v>-</v>
      </c>
      <c r="BW1195" s="20" t="str">
        <f t="shared" si="1382"/>
        <v>-</v>
      </c>
      <c r="BX1195" s="20" t="str">
        <f t="shared" si="1243"/>
        <v>-</v>
      </c>
      <c r="BY1195" s="24" t="str">
        <f t="shared" si="1364"/>
        <v>-</v>
      </c>
      <c r="BZ1195" s="25" t="e">
        <f t="shared" si="1244"/>
        <v>#VALUE!</v>
      </c>
      <c r="CA1195" s="24">
        <v>7.22</v>
      </c>
      <c r="CB1195" s="24">
        <v>3.13</v>
      </c>
      <c r="CC1195" s="20" t="str">
        <f>IF(BY1195="-","-",_xlfn.XLOOKUP(BY1195,ABNT5101!$B$4:$B$9,ABNT5101!$C$4:$C$9))</f>
        <v>-</v>
      </c>
      <c r="CD1195" s="24" t="str">
        <f>IF(BY1195="-","-",_xlfn.XLOOKUP(BY1195,ABNT5101!$B$4:$B$9,ABNT5101!$D$4:$D$9))</f>
        <v>-</v>
      </c>
      <c r="CE1195" s="20" t="str">
        <f t="shared" si="1245"/>
        <v>-</v>
      </c>
      <c r="CF1195" s="20" t="str">
        <f t="shared" si="1246"/>
        <v>-</v>
      </c>
      <c r="CG1195" s="20" t="str">
        <f t="shared" si="1359"/>
        <v>-</v>
      </c>
      <c r="CH1195" s="26" t="str">
        <f>_xlfn.XLOOKUP(CI1195,'Banco de dados'!$B:$B,'Banco de dados'!$D:$D)</f>
        <v>TECNOWATT</v>
      </c>
      <c r="CI1195" s="27" t="str">
        <f>'Banco de dados'!B65</f>
        <v xml:space="preserve">SIGSAGPTLRRSSNDL_30W_38IBBRS
</v>
      </c>
      <c r="CJ1195" s="26" t="str">
        <f>_xlfn.XLOOKUP(CI1195,'Banco de dados'!$B:$B,'Banco de dados'!$E:$E)</f>
        <v>SIGSAGPTLRRSSNDL_30W_38IBBRS
1-10C1MUN6.5</v>
      </c>
      <c r="CK1195" s="26"/>
      <c r="CL1195" s="26" t="e">
        <f>IF(CK1195="-","-",_xlfn.XLOOKUP(CK1195,'Banco de dados'!$B:$B,'Banco de dados'!$E:$E))</f>
        <v>#N/A</v>
      </c>
      <c r="CM1195" s="28">
        <f t="shared" si="1305"/>
        <v>1</v>
      </c>
      <c r="CN1195" s="26">
        <f>_xlfn.XLOOKUP(CI1195,'Banco de dados'!$B:$B,'Banco de dados'!$H:$H)</f>
        <v>30</v>
      </c>
      <c r="CO1195" s="26" t="e">
        <f t="array" aca="1" ref="CO1195" ca="1">_xludf.XLOOKUP(CK1195,'Banco de dados'!$B:$B,'Banco de dados'!$H:$H)</f>
        <v>#NAME?</v>
      </c>
      <c r="CP1195" s="51" t="e">
        <f t="array" aca="1" ref="CP1195" ca="1">_xludf.XLOOKUP(CI1195,'Banco de dados'!$B:$B,'Banco de dados'!$F:$F)</f>
        <v>#NAME?</v>
      </c>
      <c r="CQ1195" s="26" t="e">
        <f t="array" aca="1" ref="CQ1195" ca="1">_xludf.XLOOKUP(CK1195,'Banco de dados'!$B:$B,'Banco de dados'!$F:$F)</f>
        <v>#NAME?</v>
      </c>
      <c r="CR1195" s="27">
        <v>39</v>
      </c>
      <c r="CS1195" s="27"/>
      <c r="CT1195" s="26" t="str">
        <f>IF(AG1195=0.5,"Suporte",IF(AND(AG1195&gt;='Braços de IP'!$B$9,AG1195&lt;='Braços de IP'!$D$9),'Braços de IP'!$E$9,IF(AND(AG1195&gt;='Braços de IP'!$B$10,AG1195&lt;='Braços de IP'!$D$10),'Braços de IP'!$E$10,IF(AND(AG1195&gt;='Braços de IP'!$B$11,AG1195&lt;='Braços de IP'!$D$11),'Braços de IP'!$E$11,IF(AND(AG1195&gt;='Braços de IP'!$B$12,AG1195&lt;='Braços de IP'!$D$12),'Braços de IP'!$E$12,IF(AND(AG1195&gt;='Braços de IP'!$B$13,AG1195&lt;='Braços de IP'!$D$13),'Braços de IP'!$E$13,IF(AND(AG1195&gt;='Braços de IP'!$B$14,AG1195&lt;='Braços de IP'!$D$14),'Braços de IP'!$E$14,"ERRO")))))))</f>
        <v>Curto I</v>
      </c>
      <c r="CU1195" s="27"/>
      <c r="CV1195" s="26" t="str">
        <f>IF($CU1195="","",VLOOKUP($CU1195,'Braços de IP'!$E$9:$I$15,2,0))</f>
        <v/>
      </c>
      <c r="CW1195" s="29" t="str">
        <f>IF($CU1195="","",VLOOKUP($CU1195,'Braços de IP'!$E$9:$I$15,5,0))</f>
        <v/>
      </c>
      <c r="CX1195" s="26"/>
      <c r="CY1195" s="26"/>
      <c r="CZ1195" s="26"/>
      <c r="DA1195" s="26"/>
      <c r="DB1195" s="26"/>
      <c r="DC1195" s="26"/>
      <c r="DD1195" s="30">
        <f t="shared" si="1306"/>
        <v>30</v>
      </c>
      <c r="DE1195" s="31">
        <f t="shared" si="1307"/>
        <v>55</v>
      </c>
      <c r="DF1195" s="30">
        <f t="shared" si="1308"/>
        <v>85</v>
      </c>
      <c r="DG1195" s="32">
        <f t="shared" si="1309"/>
        <v>0.45454545454545459</v>
      </c>
      <c r="DH1195" s="33" t="s">
        <v>143</v>
      </c>
      <c r="DI1195" s="34"/>
      <c r="DJ1195" s="35"/>
      <c r="DK1195" s="16" t="s">
        <v>144</v>
      </c>
      <c r="DL1195" s="16"/>
    </row>
    <row r="1196" spans="2:116" ht="15.75" customHeight="1" x14ac:dyDescent="0.25">
      <c r="B1196" s="16">
        <v>329</v>
      </c>
      <c r="C1196" s="16" t="s">
        <v>146</v>
      </c>
      <c r="D1196" s="16" t="s">
        <v>799</v>
      </c>
      <c r="E1196" s="16">
        <v>-8.0152909999999995</v>
      </c>
      <c r="F1196" s="16">
        <v>-34.883349000000003</v>
      </c>
      <c r="G1196" s="16" t="s">
        <v>157</v>
      </c>
      <c r="H1196" s="16" t="s">
        <v>136</v>
      </c>
      <c r="I1196" s="16" t="s">
        <v>135</v>
      </c>
      <c r="J1196" s="16" t="s">
        <v>137</v>
      </c>
      <c r="K1196" s="16">
        <v>72</v>
      </c>
      <c r="L1196" s="16" t="s">
        <v>138</v>
      </c>
      <c r="M1196" s="16">
        <v>0</v>
      </c>
      <c r="N1196" s="16"/>
      <c r="O1196" s="16">
        <v>1</v>
      </c>
      <c r="P1196" s="16">
        <v>2.5</v>
      </c>
      <c r="Q1196" s="16">
        <v>8.5</v>
      </c>
      <c r="R1196" s="16"/>
      <c r="S1196" s="16"/>
      <c r="T1196" s="16" t="s">
        <v>136</v>
      </c>
      <c r="U1196" s="16">
        <v>2.5</v>
      </c>
      <c r="V1196" s="16">
        <v>0</v>
      </c>
      <c r="W1196" s="16" t="s">
        <v>136</v>
      </c>
      <c r="X1196" s="16" t="s">
        <v>136</v>
      </c>
      <c r="Y1196" s="16">
        <v>0</v>
      </c>
      <c r="Z1196" s="16">
        <v>0</v>
      </c>
      <c r="AA1196" s="16" t="s">
        <v>139</v>
      </c>
      <c r="AB1196" s="16" t="s">
        <v>140</v>
      </c>
      <c r="AC1196" s="16">
        <v>41.78</v>
      </c>
      <c r="AD1196" s="16">
        <v>6.75</v>
      </c>
      <c r="AE1196" s="16">
        <v>1</v>
      </c>
      <c r="AF1196" s="16">
        <v>0.4</v>
      </c>
      <c r="AG1196" s="16">
        <v>3.5</v>
      </c>
      <c r="AH1196" s="17">
        <f t="shared" si="1283"/>
        <v>3.1</v>
      </c>
      <c r="AI1196" s="16"/>
      <c r="AJ1196" s="16"/>
      <c r="AK1196" s="16"/>
      <c r="AL1196" s="16"/>
      <c r="AM1196" s="16">
        <v>0</v>
      </c>
      <c r="AN1196" s="16"/>
      <c r="AO1196" s="16">
        <v>0</v>
      </c>
      <c r="AP1196" s="16">
        <v>0</v>
      </c>
      <c r="AQ1196" s="16">
        <v>0</v>
      </c>
      <c r="AR1196" s="17" t="s">
        <v>136</v>
      </c>
      <c r="AS1196" s="19">
        <f t="shared" si="1233"/>
        <v>0</v>
      </c>
      <c r="AT1196" s="19"/>
      <c r="AU1196" s="19">
        <f>VLOOKUP(G1196,ABNT5101!$I$3:$J$9,2)</f>
        <v>7.5</v>
      </c>
      <c r="AV1196" s="19">
        <f>VLOOKUP(G1196,ABNT5101!$I$3:$M$9,5)</f>
        <v>0.18</v>
      </c>
      <c r="AW1196" s="17" t="str">
        <f>_xlfn.XLOOKUP(G1196,ABNT5101!I:I,ABNT5101!L:L)</f>
        <v>-</v>
      </c>
      <c r="AX1196" s="17">
        <f>_xlfn.XLOOKUP(G1196,ABNT5101!$I:$I,ABNT5101!M:M)</f>
        <v>0.18</v>
      </c>
      <c r="AY1196" s="17" t="str">
        <f>_xlfn.XLOOKUP(G1196,ABNT5101!$I:$I,ABNT5101!N:N)</f>
        <v>-</v>
      </c>
      <c r="AZ1196" s="17">
        <f>_xlfn.XLOOKUP(G1196,ABNT5101!$I:$I,ABNT5101!O:O)</f>
        <v>16</v>
      </c>
      <c r="BA1196" s="20" t="str">
        <f t="shared" si="1234"/>
        <v>ATENDE</v>
      </c>
      <c r="BB1196" s="21">
        <f t="shared" ref="BB1196:BC1196" si="1439">BE1196/AU1196-1</f>
        <v>0.14799999999999991</v>
      </c>
      <c r="BC1196" s="21">
        <f t="shared" si="1439"/>
        <v>0.5555555555555558</v>
      </c>
      <c r="BD1196" s="21" t="str">
        <f t="shared" si="1236"/>
        <v>-</v>
      </c>
      <c r="BE1196" s="22">
        <v>8.61</v>
      </c>
      <c r="BF1196" s="22">
        <v>0.28000000000000003</v>
      </c>
      <c r="BG1196" s="22"/>
      <c r="BH1196" s="22"/>
      <c r="BI1196" s="23"/>
      <c r="BJ1196" s="22"/>
      <c r="BK1196" s="20" t="str">
        <f t="shared" si="1237"/>
        <v>ATENDE</v>
      </c>
      <c r="BL1196" s="20" t="str">
        <f t="shared" si="1238"/>
        <v>ATENDE</v>
      </c>
      <c r="BM1196" s="20" t="str">
        <f t="shared" si="1239"/>
        <v>ATENDE</v>
      </c>
      <c r="BN1196" s="20" t="str">
        <f t="shared" si="1240"/>
        <v>ATENDE</v>
      </c>
      <c r="BO1196" s="24" t="str">
        <f t="shared" si="1241"/>
        <v>C5</v>
      </c>
      <c r="BP1196" s="24" t="str">
        <f t="shared" si="1368"/>
        <v>P6</v>
      </c>
      <c r="BQ1196" s="25">
        <f t="shared" si="1381"/>
        <v>1.25</v>
      </c>
      <c r="BR1196" s="22">
        <v>6.75</v>
      </c>
      <c r="BS1196" s="22">
        <v>1.63</v>
      </c>
      <c r="BT1196" s="24">
        <f>IF(BP1196="-","-",_xlfn.XLOOKUP(BP1196,ABNT5101!$B$4:$B$9,ABNT5101!$C$4:$C$9))</f>
        <v>3</v>
      </c>
      <c r="BU1196" s="24">
        <f>IF(BP1196="-","-",_xlfn.XLOOKUP(BP1196,ABNT5101!$B$4:$B$9,ABNT5101!$D$4:$D$9))</f>
        <v>0.6</v>
      </c>
      <c r="BV1196" s="20" t="str">
        <f t="shared" si="1242"/>
        <v>ATENDE</v>
      </c>
      <c r="BW1196" s="20" t="str">
        <f t="shared" si="1382"/>
        <v>ATENDE</v>
      </c>
      <c r="BX1196" s="20" t="str">
        <f t="shared" si="1243"/>
        <v>ATENDE</v>
      </c>
      <c r="BY1196" s="24" t="str">
        <f t="shared" si="1364"/>
        <v>P6</v>
      </c>
      <c r="BZ1196" s="25">
        <f t="shared" si="1244"/>
        <v>0.40333333333333332</v>
      </c>
      <c r="CA1196" s="24">
        <v>4.21</v>
      </c>
      <c r="CB1196" s="24">
        <v>1.59</v>
      </c>
      <c r="CC1196" s="20">
        <f>IF(BY1196="-","-",_xlfn.XLOOKUP(BY1196,ABNT5101!$B$4:$B$9,ABNT5101!$C$4:$C$9))</f>
        <v>3</v>
      </c>
      <c r="CD1196" s="24">
        <f>IF(BY1196="-","-",_xlfn.XLOOKUP(BY1196,ABNT5101!$B$4:$B$9,ABNT5101!$D$4:$D$9))</f>
        <v>0.6</v>
      </c>
      <c r="CE1196" s="20" t="str">
        <f t="shared" si="1245"/>
        <v>ATENDE</v>
      </c>
      <c r="CF1196" s="20" t="str">
        <f t="shared" si="1246"/>
        <v>ATENDE</v>
      </c>
      <c r="CG1196" s="20" t="str">
        <f t="shared" si="1359"/>
        <v>ATENDE</v>
      </c>
      <c r="CH1196" s="26" t="str">
        <f>_xlfn.XLOOKUP(CI1196,'Banco de dados'!$B:$B,'Banco de dados'!$D:$D)</f>
        <v>LEDSTAR</v>
      </c>
      <c r="CI1196" s="47" t="str">
        <f>'Banco de dados'!B7</f>
        <v xml:space="preserve"> SL VT 9.1 44W</v>
      </c>
      <c r="CJ1196" s="26" t="str">
        <f>_xlfn.XLOOKUP(CI1196,'Banco de dados'!$B:$B,'Banco de dados'!$E:$E)</f>
        <v>LUM LED SL VT 9.1 44W</v>
      </c>
      <c r="CK1196" s="26"/>
      <c r="CL1196" s="26" t="e">
        <f>IF(CK1196="-","-",_xlfn.XLOOKUP(CK1196,'Banco de dados'!$B:$B,'Banco de dados'!$E:$E))</f>
        <v>#N/A</v>
      </c>
      <c r="CM1196" s="28">
        <f t="shared" si="1305"/>
        <v>1</v>
      </c>
      <c r="CN1196" s="26">
        <f>_xlfn.XLOOKUP(CI1196,'Banco de dados'!$B:$B,'Banco de dados'!$H:$H)</f>
        <v>44</v>
      </c>
      <c r="CO1196" s="26" t="e">
        <f t="array" aca="1" ref="CO1196" ca="1">_xludf.XLOOKUP(CK1196,'Banco de dados'!$B:$B,'Banco de dados'!$H:$H)</f>
        <v>#NAME?</v>
      </c>
      <c r="CP1196" s="51" t="e">
        <f t="array" aca="1" ref="CP1196" ca="1">_xludf.XLOOKUP(CI1196,'Banco de dados'!$B:$B,'Banco de dados'!$F:$F)</f>
        <v>#NAME?</v>
      </c>
      <c r="CQ1196" s="26" t="e">
        <f t="array" aca="1" ref="CQ1196" ca="1">_xludf.XLOOKUP(CK1196,'Banco de dados'!$B:$B,'Banco de dados'!$F:$F)</f>
        <v>#NAME?</v>
      </c>
      <c r="CR1196" s="27">
        <v>40</v>
      </c>
      <c r="CS1196" s="27"/>
      <c r="CT1196" s="26" t="str">
        <f>IF(AG1196=0.5,"Suporte",IF(AND(AG1196&gt;='Braços de IP'!$B$9,AG1196&lt;='Braços de IP'!$D$9),'Braços de IP'!$E$9,IF(AND(AG1196&gt;='Braços de IP'!$B$10,AG1196&lt;='Braços de IP'!$D$10),'Braços de IP'!$E$10,IF(AND(AG1196&gt;='Braços de IP'!$B$11,AG1196&lt;='Braços de IP'!$D$11),'Braços de IP'!$E$11,IF(AND(AG1196&gt;='Braços de IP'!$B$12,AG1196&lt;='Braços de IP'!$D$12),'Braços de IP'!$E$12,IF(AND(AG1196&gt;='Braços de IP'!$B$13,AG1196&lt;='Braços de IP'!$D$13),'Braços de IP'!$E$13,IF(AND(AG1196&gt;='Braços de IP'!$B$14,AG1196&lt;='Braços de IP'!$D$14),'Braços de IP'!$E$14,"ERRO")))))))</f>
        <v>Longo II</v>
      </c>
      <c r="CU1196" s="27" t="s">
        <v>142</v>
      </c>
      <c r="CV1196" s="26">
        <f>IF($CU1196="","",VLOOKUP($CU1196,'Braços de IP'!$E$9:$I$15,2,0))</f>
        <v>1.8</v>
      </c>
      <c r="CW1196" s="29">
        <f>IF($CU1196="","",VLOOKUP($CU1196,'Braços de IP'!$E$9:$I$15,5,0))</f>
        <v>7</v>
      </c>
      <c r="CX1196" s="26"/>
      <c r="CY1196" s="26"/>
      <c r="CZ1196" s="26"/>
      <c r="DA1196" s="26"/>
      <c r="DB1196" s="26"/>
      <c r="DC1196" s="26"/>
      <c r="DD1196" s="30">
        <f t="shared" si="1306"/>
        <v>44</v>
      </c>
      <c r="DE1196" s="31">
        <f t="shared" si="1307"/>
        <v>72</v>
      </c>
      <c r="DF1196" s="30">
        <f t="shared" si="1308"/>
        <v>116</v>
      </c>
      <c r="DG1196" s="32">
        <f t="shared" si="1309"/>
        <v>0.38888888888888884</v>
      </c>
      <c r="DH1196" s="33" t="s">
        <v>143</v>
      </c>
      <c r="DI1196" s="34"/>
      <c r="DJ1196" s="35"/>
      <c r="DK1196" s="16" t="s">
        <v>144</v>
      </c>
      <c r="DL1196" s="16"/>
    </row>
    <row r="1197" spans="2:116" ht="15.75" customHeight="1" x14ac:dyDescent="0.25">
      <c r="B1197" s="16">
        <v>329</v>
      </c>
      <c r="C1197" s="16" t="s">
        <v>146</v>
      </c>
      <c r="D1197" s="16" t="s">
        <v>799</v>
      </c>
      <c r="E1197" s="16">
        <v>-8.0152909999999995</v>
      </c>
      <c r="F1197" s="16">
        <v>-34.883349000000003</v>
      </c>
      <c r="G1197" s="16" t="s">
        <v>157</v>
      </c>
      <c r="H1197" s="16" t="s">
        <v>136</v>
      </c>
      <c r="I1197" s="16" t="s">
        <v>135</v>
      </c>
      <c r="J1197" s="16" t="s">
        <v>137</v>
      </c>
      <c r="K1197" s="16">
        <v>72</v>
      </c>
      <c r="L1197" s="16" t="s">
        <v>138</v>
      </c>
      <c r="M1197" s="16">
        <v>0</v>
      </c>
      <c r="N1197" s="16"/>
      <c r="O1197" s="16">
        <v>1</v>
      </c>
      <c r="P1197" s="16">
        <v>2.5</v>
      </c>
      <c r="Q1197" s="16">
        <v>8.5</v>
      </c>
      <c r="R1197" s="16"/>
      <c r="S1197" s="16"/>
      <c r="T1197" s="16" t="s">
        <v>136</v>
      </c>
      <c r="U1197" s="16">
        <v>2.5</v>
      </c>
      <c r="V1197" s="16">
        <v>0</v>
      </c>
      <c r="W1197" s="16" t="s">
        <v>136</v>
      </c>
      <c r="X1197" s="16" t="s">
        <v>136</v>
      </c>
      <c r="Y1197" s="16">
        <v>0</v>
      </c>
      <c r="Z1197" s="16">
        <v>0</v>
      </c>
      <c r="AA1197" s="16" t="s">
        <v>139</v>
      </c>
      <c r="AB1197" s="16" t="s">
        <v>140</v>
      </c>
      <c r="AC1197" s="16">
        <v>41.78</v>
      </c>
      <c r="AD1197" s="16">
        <v>6.75</v>
      </c>
      <c r="AE1197" s="16">
        <v>1</v>
      </c>
      <c r="AF1197" s="16">
        <v>0.4</v>
      </c>
      <c r="AG1197" s="16">
        <v>3.5</v>
      </c>
      <c r="AH1197" s="17">
        <f t="shared" si="1283"/>
        <v>3.1</v>
      </c>
      <c r="AI1197" s="16"/>
      <c r="AJ1197" s="16"/>
      <c r="AK1197" s="16"/>
      <c r="AL1197" s="16"/>
      <c r="AM1197" s="16">
        <v>0</v>
      </c>
      <c r="AN1197" s="16"/>
      <c r="AO1197" s="16">
        <v>0</v>
      </c>
      <c r="AP1197" s="16">
        <v>0</v>
      </c>
      <c r="AQ1197" s="16">
        <v>0</v>
      </c>
      <c r="AR1197" s="17" t="s">
        <v>136</v>
      </c>
      <c r="AS1197" s="19">
        <f t="shared" si="1233"/>
        <v>0</v>
      </c>
      <c r="AT1197" s="19"/>
      <c r="AU1197" s="19">
        <f>VLOOKUP(G1197,ABNT5101!$I$3:$J$9,2)</f>
        <v>7.5</v>
      </c>
      <c r="AV1197" s="19">
        <f>VLOOKUP(G1197,ABNT5101!$I$3:$M$9,5)</f>
        <v>0.18</v>
      </c>
      <c r="AW1197" s="17" t="str">
        <f>_xlfn.XLOOKUP(G1197,ABNT5101!I:I,ABNT5101!L:L)</f>
        <v>-</v>
      </c>
      <c r="AX1197" s="17">
        <f>_xlfn.XLOOKUP(G1197,ABNT5101!$I:$I,ABNT5101!M:M)</f>
        <v>0.18</v>
      </c>
      <c r="AY1197" s="17" t="str">
        <f>_xlfn.XLOOKUP(G1197,ABNT5101!$I:$I,ABNT5101!N:N)</f>
        <v>-</v>
      </c>
      <c r="AZ1197" s="17">
        <f>_xlfn.XLOOKUP(G1197,ABNT5101!$I:$I,ABNT5101!O:O)</f>
        <v>16</v>
      </c>
      <c r="BA1197" s="20" t="str">
        <f t="shared" si="1234"/>
        <v>ATENDE</v>
      </c>
      <c r="BB1197" s="21">
        <f t="shared" ref="BB1197:BC1197" si="1440">BE1197/AU1197-1</f>
        <v>9.0666666666666673E-2</v>
      </c>
      <c r="BC1197" s="21">
        <f t="shared" si="1440"/>
        <v>0.50000000000000022</v>
      </c>
      <c r="BD1197" s="21" t="str">
        <f t="shared" si="1236"/>
        <v>-</v>
      </c>
      <c r="BE1197" s="22">
        <v>8.18</v>
      </c>
      <c r="BF1197" s="22">
        <v>0.27</v>
      </c>
      <c r="BG1197" s="22"/>
      <c r="BH1197" s="22"/>
      <c r="BI1197" s="23"/>
      <c r="BJ1197" s="22"/>
      <c r="BK1197" s="20" t="str">
        <f t="shared" si="1237"/>
        <v>ATENDE</v>
      </c>
      <c r="BL1197" s="20" t="str">
        <f t="shared" si="1238"/>
        <v>ATENDE</v>
      </c>
      <c r="BM1197" s="20" t="str">
        <f t="shared" si="1239"/>
        <v>ATENDE</v>
      </c>
      <c r="BN1197" s="20" t="str">
        <f t="shared" si="1240"/>
        <v>ATENDE</v>
      </c>
      <c r="BO1197" s="24" t="str">
        <f t="shared" si="1241"/>
        <v>C5</v>
      </c>
      <c r="BP1197" s="24" t="str">
        <f t="shared" si="1368"/>
        <v>P6</v>
      </c>
      <c r="BQ1197" s="25">
        <f t="shared" si="1381"/>
        <v>1.1000000000000001</v>
      </c>
      <c r="BR1197" s="22">
        <v>6.3</v>
      </c>
      <c r="BS1197" s="22">
        <v>0.93</v>
      </c>
      <c r="BT1197" s="24">
        <f>IF(BP1197="-","-",_xlfn.XLOOKUP(BP1197,ABNT5101!$B$4:$B$9,ABNT5101!$C$4:$C$9))</f>
        <v>3</v>
      </c>
      <c r="BU1197" s="24">
        <f>IF(BP1197="-","-",_xlfn.XLOOKUP(BP1197,ABNT5101!$B$4:$B$9,ABNT5101!$D$4:$D$9))</f>
        <v>0.6</v>
      </c>
      <c r="BV1197" s="20" t="str">
        <f t="shared" si="1242"/>
        <v>ATENDE</v>
      </c>
      <c r="BW1197" s="20" t="str">
        <f t="shared" si="1382"/>
        <v>ATENDE</v>
      </c>
      <c r="BX1197" s="20" t="str">
        <f t="shared" si="1243"/>
        <v>ATENDE</v>
      </c>
      <c r="BY1197" s="24" t="str">
        <f t="shared" si="1364"/>
        <v>P6</v>
      </c>
      <c r="BZ1197" s="25">
        <f t="shared" si="1244"/>
        <v>3.0000000000000027E-2</v>
      </c>
      <c r="CA1197" s="24">
        <v>3.09</v>
      </c>
      <c r="CB1197" s="24">
        <v>1.1000000000000001</v>
      </c>
      <c r="CC1197" s="20">
        <f>IF(BY1197="-","-",_xlfn.XLOOKUP(BY1197,ABNT5101!$B$4:$B$9,ABNT5101!$C$4:$C$9))</f>
        <v>3</v>
      </c>
      <c r="CD1197" s="24">
        <f>IF(BY1197="-","-",_xlfn.XLOOKUP(BY1197,ABNT5101!$B$4:$B$9,ABNT5101!$D$4:$D$9))</f>
        <v>0.6</v>
      </c>
      <c r="CE1197" s="20" t="str">
        <f t="shared" si="1245"/>
        <v>ATENDE</v>
      </c>
      <c r="CF1197" s="20" t="str">
        <f t="shared" si="1246"/>
        <v>ATENDE</v>
      </c>
      <c r="CG1197" s="20" t="str">
        <f t="shared" si="1359"/>
        <v>ATENDE</v>
      </c>
      <c r="CH1197" s="26" t="str">
        <f>_xlfn.XLOOKUP(CI1197,'Banco de dados'!$B:$B,'Banco de dados'!$D:$D)</f>
        <v>SX LIGHTING</v>
      </c>
      <c r="CI1197" s="27" t="str">
        <f>'Banco de dados'!B55</f>
        <v>SX-INEVO040HF</v>
      </c>
      <c r="CJ1197" s="26" t="str">
        <f>_xlfn.XLOOKUP(CI1197,'Banco de dados'!$B:$B,'Banco de dados'!$E:$E)</f>
        <v>SXINEVO040K50L12CZF7PHF</v>
      </c>
      <c r="CK1197" s="26"/>
      <c r="CL1197" s="26" t="e">
        <f>IF(CK1197="-","-",_xlfn.XLOOKUP(CK1197,'Banco de dados'!$B:$B,'Banco de dados'!$E:$E))</f>
        <v>#N/A</v>
      </c>
      <c r="CM1197" s="28">
        <f t="shared" si="1305"/>
        <v>1</v>
      </c>
      <c r="CN1197" s="26">
        <f>_xlfn.XLOOKUP(CI1197,'Banco de dados'!$B:$B,'Banco de dados'!$H:$H)</f>
        <v>39</v>
      </c>
      <c r="CO1197" s="26" t="e">
        <f t="array" aca="1" ref="CO1197" ca="1">_xludf.XLOOKUP(CK1197,'Banco de dados'!$B:$B,'Banco de dados'!$H:$H)</f>
        <v>#NAME?</v>
      </c>
      <c r="CP1197" s="51" t="e">
        <f t="array" aca="1" ref="CP1197" ca="1">_xludf.XLOOKUP(CI1197,'Banco de dados'!$B:$B,'Banco de dados'!$F:$F)</f>
        <v>#NAME?</v>
      </c>
      <c r="CQ1197" s="26" t="e">
        <f t="array" aca="1" ref="CQ1197" ca="1">_xludf.XLOOKUP(CK1197,'Banco de dados'!$B:$B,'Banco de dados'!$F:$F)</f>
        <v>#NAME?</v>
      </c>
      <c r="CR1197" s="27">
        <v>41</v>
      </c>
      <c r="CS1197" s="27"/>
      <c r="CT1197" s="26" t="str">
        <f>IF(AG1197=0.5,"Suporte",IF(AND(AG1197&gt;='Braços de IP'!$B$9,AG1197&lt;='Braços de IP'!$D$9),'Braços de IP'!$E$9,IF(AND(AG1197&gt;='Braços de IP'!$B$10,AG1197&lt;='Braços de IP'!$D$10),'Braços de IP'!$E$10,IF(AND(AG1197&gt;='Braços de IP'!$B$11,AG1197&lt;='Braços de IP'!$D$11),'Braços de IP'!$E$11,IF(AND(AG1197&gt;='Braços de IP'!$B$12,AG1197&lt;='Braços de IP'!$D$12),'Braços de IP'!$E$12,IF(AND(AG1197&gt;='Braços de IP'!$B$13,AG1197&lt;='Braços de IP'!$D$13),'Braços de IP'!$E$13,IF(AND(AG1197&gt;='Braços de IP'!$B$14,AG1197&lt;='Braços de IP'!$D$14),'Braços de IP'!$E$14,"ERRO")))))))</f>
        <v>Longo II</v>
      </c>
      <c r="CU1197" s="27" t="s">
        <v>142</v>
      </c>
      <c r="CV1197" s="26">
        <f>IF($CU1197="","",VLOOKUP($CU1197,'Braços de IP'!$E$9:$I$15,2,0))</f>
        <v>1.8</v>
      </c>
      <c r="CW1197" s="29">
        <f>IF($CU1197="","",VLOOKUP($CU1197,'Braços de IP'!$E$9:$I$15,5,0))</f>
        <v>7</v>
      </c>
      <c r="CX1197" s="26"/>
      <c r="CY1197" s="26"/>
      <c r="CZ1197" s="26"/>
      <c r="DA1197" s="26"/>
      <c r="DB1197" s="26"/>
      <c r="DC1197" s="26"/>
      <c r="DD1197" s="30">
        <f t="shared" si="1306"/>
        <v>39</v>
      </c>
      <c r="DE1197" s="31">
        <f t="shared" si="1307"/>
        <v>72</v>
      </c>
      <c r="DF1197" s="30">
        <f t="shared" si="1308"/>
        <v>111</v>
      </c>
      <c r="DG1197" s="32">
        <f t="shared" si="1309"/>
        <v>0.45833333333333337</v>
      </c>
      <c r="DH1197" s="33" t="s">
        <v>143</v>
      </c>
      <c r="DI1197" s="34"/>
      <c r="DJ1197" s="35"/>
      <c r="DK1197" s="16" t="s">
        <v>144</v>
      </c>
      <c r="DL1197" s="16"/>
    </row>
    <row r="1198" spans="2:116" ht="15.75" customHeight="1" x14ac:dyDescent="0.25">
      <c r="B1198" s="16">
        <v>329</v>
      </c>
      <c r="C1198" s="16" t="s">
        <v>146</v>
      </c>
      <c r="D1198" s="16" t="s">
        <v>799</v>
      </c>
      <c r="E1198" s="16">
        <v>-8.0152909999999995</v>
      </c>
      <c r="F1198" s="16">
        <v>-34.883349000000003</v>
      </c>
      <c r="G1198" s="16" t="s">
        <v>157</v>
      </c>
      <c r="H1198" s="16" t="s">
        <v>136</v>
      </c>
      <c r="I1198" s="16" t="s">
        <v>135</v>
      </c>
      <c r="J1198" s="16" t="s">
        <v>137</v>
      </c>
      <c r="K1198" s="16">
        <v>72</v>
      </c>
      <c r="L1198" s="16" t="s">
        <v>138</v>
      </c>
      <c r="M1198" s="16">
        <v>0</v>
      </c>
      <c r="N1198" s="16"/>
      <c r="O1198" s="16">
        <v>1</v>
      </c>
      <c r="P1198" s="16">
        <v>2.5</v>
      </c>
      <c r="Q1198" s="16">
        <v>8.5</v>
      </c>
      <c r="R1198" s="16"/>
      <c r="S1198" s="16"/>
      <c r="T1198" s="16" t="s">
        <v>136</v>
      </c>
      <c r="U1198" s="16">
        <v>2.5</v>
      </c>
      <c r="V1198" s="16">
        <v>0</v>
      </c>
      <c r="W1198" s="16" t="s">
        <v>136</v>
      </c>
      <c r="X1198" s="16" t="s">
        <v>136</v>
      </c>
      <c r="Y1198" s="16">
        <v>0</v>
      </c>
      <c r="Z1198" s="16">
        <v>0</v>
      </c>
      <c r="AA1198" s="16" t="s">
        <v>139</v>
      </c>
      <c r="AB1198" s="16" t="s">
        <v>140</v>
      </c>
      <c r="AC1198" s="16">
        <v>41.78</v>
      </c>
      <c r="AD1198" s="16">
        <v>6.75</v>
      </c>
      <c r="AE1198" s="16">
        <v>1</v>
      </c>
      <c r="AF1198" s="16">
        <v>0.4</v>
      </c>
      <c r="AG1198" s="16">
        <v>3.5</v>
      </c>
      <c r="AH1198" s="17">
        <f t="shared" si="1283"/>
        <v>3.1</v>
      </c>
      <c r="AI1198" s="16"/>
      <c r="AJ1198" s="16"/>
      <c r="AK1198" s="16"/>
      <c r="AL1198" s="16"/>
      <c r="AM1198" s="16">
        <v>0</v>
      </c>
      <c r="AN1198" s="16"/>
      <c r="AO1198" s="16">
        <v>0</v>
      </c>
      <c r="AP1198" s="16">
        <v>0</v>
      </c>
      <c r="AQ1198" s="16">
        <v>0</v>
      </c>
      <c r="AR1198" s="17" t="s">
        <v>136</v>
      </c>
      <c r="AS1198" s="19">
        <f t="shared" si="1233"/>
        <v>0</v>
      </c>
      <c r="AT1198" s="19"/>
      <c r="AU1198" s="19">
        <f>VLOOKUP(G1198,ABNT5101!$I$3:$J$9,2)</f>
        <v>7.5</v>
      </c>
      <c r="AV1198" s="19">
        <f>VLOOKUP(G1198,ABNT5101!$I$3:$M$9,5)</f>
        <v>0.18</v>
      </c>
      <c r="AW1198" s="17" t="str">
        <f>_xlfn.XLOOKUP(G1198,ABNT5101!I:I,ABNT5101!L:L)</f>
        <v>-</v>
      </c>
      <c r="AX1198" s="17">
        <f>_xlfn.XLOOKUP(G1198,ABNT5101!$I:$I,ABNT5101!M:M)</f>
        <v>0.18</v>
      </c>
      <c r="AY1198" s="17" t="str">
        <f>_xlfn.XLOOKUP(G1198,ABNT5101!$I:$I,ABNT5101!N:N)</f>
        <v>-</v>
      </c>
      <c r="AZ1198" s="17">
        <f>_xlfn.XLOOKUP(G1198,ABNT5101!$I:$I,ABNT5101!O:O)</f>
        <v>16</v>
      </c>
      <c r="BA1198" s="20" t="str">
        <f t="shared" si="1234"/>
        <v>ATENDE</v>
      </c>
      <c r="BB1198" s="21">
        <f t="shared" ref="BB1198:BC1198" si="1441">BE1198/AU1198-1</f>
        <v>0.18400000000000016</v>
      </c>
      <c r="BC1198" s="21">
        <f t="shared" si="1441"/>
        <v>0.22222222222222232</v>
      </c>
      <c r="BD1198" s="21" t="str">
        <f t="shared" si="1236"/>
        <v>-</v>
      </c>
      <c r="BE1198" s="22">
        <v>8.8800000000000008</v>
      </c>
      <c r="BF1198" s="22">
        <v>0.22</v>
      </c>
      <c r="BG1198" s="22"/>
      <c r="BH1198" s="22"/>
      <c r="BI1198" s="23"/>
      <c r="BJ1198" s="22"/>
      <c r="BK1198" s="20" t="str">
        <f t="shared" si="1237"/>
        <v>ATENDE</v>
      </c>
      <c r="BL1198" s="20" t="str">
        <f t="shared" si="1238"/>
        <v>ATENDE</v>
      </c>
      <c r="BM1198" s="20" t="str">
        <f t="shared" si="1239"/>
        <v>ATENDE</v>
      </c>
      <c r="BN1198" s="20" t="str">
        <f t="shared" si="1240"/>
        <v>ATENDE</v>
      </c>
      <c r="BO1198" s="24" t="str">
        <f t="shared" si="1241"/>
        <v>C5</v>
      </c>
      <c r="BP1198" s="24" t="str">
        <f t="shared" si="1368"/>
        <v>P6</v>
      </c>
      <c r="BQ1198" s="25">
        <f t="shared" si="1381"/>
        <v>0.85666666666666669</v>
      </c>
      <c r="BR1198" s="22">
        <v>5.57</v>
      </c>
      <c r="BS1198" s="22">
        <v>1.17</v>
      </c>
      <c r="BT1198" s="24">
        <f>IF(BP1198="-","-",_xlfn.XLOOKUP(BP1198,ABNT5101!$B$4:$B$9,ABNT5101!$C$4:$C$9))</f>
        <v>3</v>
      </c>
      <c r="BU1198" s="24">
        <f>IF(BP1198="-","-",_xlfn.XLOOKUP(BP1198,ABNT5101!$B$4:$B$9,ABNT5101!$D$4:$D$9))</f>
        <v>0.6</v>
      </c>
      <c r="BV1198" s="20" t="str">
        <f t="shared" si="1242"/>
        <v>ATENDE</v>
      </c>
      <c r="BW1198" s="20" t="str">
        <f t="shared" si="1382"/>
        <v>ATENDE</v>
      </c>
      <c r="BX1198" s="20" t="str">
        <f t="shared" si="1243"/>
        <v>ATENDE</v>
      </c>
      <c r="BY1198" s="24" t="str">
        <f t="shared" si="1364"/>
        <v>P6</v>
      </c>
      <c r="BZ1198" s="25">
        <f t="shared" si="1244"/>
        <v>0.19333333333333336</v>
      </c>
      <c r="CA1198" s="24">
        <v>3.58</v>
      </c>
      <c r="CB1198" s="24">
        <v>1.08</v>
      </c>
      <c r="CC1198" s="20">
        <f>IF(BY1198="-","-",_xlfn.XLOOKUP(BY1198,ABNT5101!$B$4:$B$9,ABNT5101!$C$4:$C$9))</f>
        <v>3</v>
      </c>
      <c r="CD1198" s="24">
        <f>IF(BY1198="-","-",_xlfn.XLOOKUP(BY1198,ABNT5101!$B$4:$B$9,ABNT5101!$D$4:$D$9))</f>
        <v>0.6</v>
      </c>
      <c r="CE1198" s="20" t="str">
        <f t="shared" si="1245"/>
        <v>ATENDE</v>
      </c>
      <c r="CF1198" s="20" t="str">
        <f t="shared" si="1246"/>
        <v>ATENDE</v>
      </c>
      <c r="CG1198" s="20" t="str">
        <f t="shared" si="1359"/>
        <v>ATENDE</v>
      </c>
      <c r="CH1198" s="26" t="str">
        <f>_xlfn.XLOOKUP(CI1198,'Banco de dados'!$B:$B,'Banco de dados'!$D:$D)</f>
        <v>TECNOWATT</v>
      </c>
      <c r="CI1198" s="27" t="str">
        <f>'Banco de dados'!B66</f>
        <v xml:space="preserve">SIGSAGPTLRRSSNDL_40W_50IBBRS
</v>
      </c>
      <c r="CJ1198" s="26" t="str">
        <f>_xlfn.XLOOKUP(CI1198,'Banco de dados'!$B:$B,'Banco de dados'!$E:$E)</f>
        <v>SIGSAGPTLRRSSNDL_40W_50IBBRS
1-10C1MUN6.5</v>
      </c>
      <c r="CK1198" s="26"/>
      <c r="CL1198" s="26" t="e">
        <f>IF(CK1198="-","-",_xlfn.XLOOKUP(CK1198,'Banco de dados'!$B:$B,'Banco de dados'!$E:$E))</f>
        <v>#N/A</v>
      </c>
      <c r="CM1198" s="28">
        <f t="shared" si="1305"/>
        <v>1</v>
      </c>
      <c r="CN1198" s="26">
        <f>_xlfn.XLOOKUP(CI1198,'Banco de dados'!$B:$B,'Banco de dados'!$H:$H)</f>
        <v>40</v>
      </c>
      <c r="CO1198" s="26" t="e">
        <f t="array" aca="1" ref="CO1198" ca="1">_xludf.XLOOKUP(CK1198,'Banco de dados'!$B:$B,'Banco de dados'!$H:$H)</f>
        <v>#NAME?</v>
      </c>
      <c r="CP1198" s="51" t="e">
        <f t="array" aca="1" ref="CP1198" ca="1">_xludf.XLOOKUP(CI1198,'Banco de dados'!$B:$B,'Banco de dados'!$F:$F)</f>
        <v>#NAME?</v>
      </c>
      <c r="CQ1198" s="26" t="e">
        <f t="array" aca="1" ref="CQ1198" ca="1">_xludf.XLOOKUP(CK1198,'Banco de dados'!$B:$B,'Banco de dados'!$F:$F)</f>
        <v>#NAME?</v>
      </c>
      <c r="CR1198" s="27">
        <v>42</v>
      </c>
      <c r="CS1198" s="27"/>
      <c r="CT1198" s="26" t="str">
        <f>IF(AG1198=0.5,"Suporte",IF(AND(AG1198&gt;='Braços de IP'!$B$9,AG1198&lt;='Braços de IP'!$D$9),'Braços de IP'!$E$9,IF(AND(AG1198&gt;='Braços de IP'!$B$10,AG1198&lt;='Braços de IP'!$D$10),'Braços de IP'!$E$10,IF(AND(AG1198&gt;='Braços de IP'!$B$11,AG1198&lt;='Braços de IP'!$D$11),'Braços de IP'!$E$11,IF(AND(AG1198&gt;='Braços de IP'!$B$12,AG1198&lt;='Braços de IP'!$D$12),'Braços de IP'!$E$12,IF(AND(AG1198&gt;='Braços de IP'!$B$13,AG1198&lt;='Braços de IP'!$D$13),'Braços de IP'!$E$13,IF(AND(AG1198&gt;='Braços de IP'!$B$14,AG1198&lt;='Braços de IP'!$D$14),'Braços de IP'!$E$14,"ERRO")))))))</f>
        <v>Longo II</v>
      </c>
      <c r="CU1198" s="27" t="s">
        <v>178</v>
      </c>
      <c r="CV1198" s="26">
        <f>IF($CU1198="","",VLOOKUP($CU1198,'Braços de IP'!$E$9:$I$15,2,0))</f>
        <v>2.4</v>
      </c>
      <c r="CW1198" s="29">
        <f>IF($CU1198="","",VLOOKUP($CU1198,'Braços de IP'!$E$9:$I$15,5,0))</f>
        <v>7.5</v>
      </c>
      <c r="CX1198" s="26"/>
      <c r="CY1198" s="26"/>
      <c r="CZ1198" s="26"/>
      <c r="DA1198" s="26"/>
      <c r="DB1198" s="26"/>
      <c r="DC1198" s="26"/>
      <c r="DD1198" s="30">
        <f t="shared" si="1306"/>
        <v>40</v>
      </c>
      <c r="DE1198" s="31">
        <f t="shared" si="1307"/>
        <v>72</v>
      </c>
      <c r="DF1198" s="30">
        <f t="shared" si="1308"/>
        <v>112</v>
      </c>
      <c r="DG1198" s="32">
        <f t="shared" si="1309"/>
        <v>0.44444444444444442</v>
      </c>
      <c r="DH1198" s="33" t="s">
        <v>143</v>
      </c>
      <c r="DI1198" s="34"/>
      <c r="DJ1198" s="35"/>
      <c r="DK1198" s="16" t="s">
        <v>144</v>
      </c>
      <c r="DL1198" s="16"/>
    </row>
    <row r="1199" spans="2:116" ht="15.75" customHeight="1" x14ac:dyDescent="0.25">
      <c r="B1199" s="16">
        <v>330</v>
      </c>
      <c r="C1199" s="16" t="s">
        <v>146</v>
      </c>
      <c r="D1199" s="16" t="s">
        <v>800</v>
      </c>
      <c r="E1199" s="16">
        <v>-8.0214390000000009</v>
      </c>
      <c r="F1199" s="16">
        <v>-34.88476</v>
      </c>
      <c r="G1199" s="16" t="s">
        <v>160</v>
      </c>
      <c r="H1199" s="16" t="s">
        <v>136</v>
      </c>
      <c r="I1199" s="16" t="s">
        <v>135</v>
      </c>
      <c r="J1199" s="16" t="s">
        <v>137</v>
      </c>
      <c r="K1199" s="16">
        <v>72</v>
      </c>
      <c r="L1199" s="16" t="s">
        <v>138</v>
      </c>
      <c r="M1199" s="16">
        <v>0</v>
      </c>
      <c r="N1199" s="16"/>
      <c r="O1199" s="16">
        <v>1</v>
      </c>
      <c r="P1199" s="16">
        <v>2</v>
      </c>
      <c r="Q1199" s="16">
        <v>7</v>
      </c>
      <c r="R1199" s="16"/>
      <c r="S1199" s="16"/>
      <c r="T1199" s="16" t="s">
        <v>136</v>
      </c>
      <c r="U1199" s="16">
        <v>2</v>
      </c>
      <c r="V1199" s="16">
        <v>0</v>
      </c>
      <c r="W1199" s="16" t="s">
        <v>136</v>
      </c>
      <c r="X1199" s="16" t="s">
        <v>136</v>
      </c>
      <c r="Y1199" s="16">
        <v>0</v>
      </c>
      <c r="Z1199" s="16">
        <v>0</v>
      </c>
      <c r="AA1199" s="16" t="s">
        <v>139</v>
      </c>
      <c r="AB1199" s="16" t="s">
        <v>140</v>
      </c>
      <c r="AC1199" s="16">
        <v>37</v>
      </c>
      <c r="AD1199" s="16">
        <v>6.76</v>
      </c>
      <c r="AE1199" s="16">
        <v>1</v>
      </c>
      <c r="AF1199" s="16">
        <v>0.5</v>
      </c>
      <c r="AG1199" s="16">
        <v>1.7</v>
      </c>
      <c r="AH1199" s="17">
        <f t="shared" si="1283"/>
        <v>1.2</v>
      </c>
      <c r="AI1199" s="16"/>
      <c r="AJ1199" s="16"/>
      <c r="AK1199" s="16"/>
      <c r="AL1199" s="16"/>
      <c r="AM1199" s="16">
        <v>0</v>
      </c>
      <c r="AN1199" s="16"/>
      <c r="AO1199" s="16">
        <v>0</v>
      </c>
      <c r="AP1199" s="16">
        <v>0</v>
      </c>
      <c r="AQ1199" s="16">
        <v>0</v>
      </c>
      <c r="AR1199" s="17" t="s">
        <v>136</v>
      </c>
      <c r="AS1199" s="19">
        <f t="shared" si="1233"/>
        <v>0</v>
      </c>
      <c r="AT1199" s="19"/>
      <c r="AU1199" s="19">
        <f>VLOOKUP(G1199,ABNT5101!$I$3:$J$9,2)</f>
        <v>10</v>
      </c>
      <c r="AV1199" s="19">
        <f>VLOOKUP(G1199,ABNT5101!$I$3:$M$9,5)</f>
        <v>0.18</v>
      </c>
      <c r="AW1199" s="17" t="str">
        <f>_xlfn.XLOOKUP(G1199,ABNT5101!I:I,ABNT5101!L:L)</f>
        <v>-</v>
      </c>
      <c r="AX1199" s="17">
        <f>_xlfn.XLOOKUP(G1199,ABNT5101!$I:$I,ABNT5101!M:M)</f>
        <v>0.18</v>
      </c>
      <c r="AY1199" s="17" t="str">
        <f>_xlfn.XLOOKUP(G1199,ABNT5101!$I:$I,ABNT5101!N:N)</f>
        <v>-</v>
      </c>
      <c r="AZ1199" s="17">
        <f>_xlfn.XLOOKUP(G1199,ABNT5101!$I:$I,ABNT5101!O:O)</f>
        <v>16</v>
      </c>
      <c r="BA1199" s="20" t="str">
        <f t="shared" si="1234"/>
        <v>ATENDE</v>
      </c>
      <c r="BB1199" s="21">
        <f t="shared" ref="BB1199:BC1199" si="1442">BE1199/AU1199-1</f>
        <v>4.7000000000000153E-2</v>
      </c>
      <c r="BC1199" s="21">
        <f t="shared" si="1442"/>
        <v>0.72222222222222232</v>
      </c>
      <c r="BD1199" s="21" t="str">
        <f t="shared" si="1236"/>
        <v>-</v>
      </c>
      <c r="BE1199" s="22">
        <v>10.47</v>
      </c>
      <c r="BF1199" s="22">
        <v>0.31</v>
      </c>
      <c r="BG1199" s="22"/>
      <c r="BH1199" s="22"/>
      <c r="BI1199" s="23"/>
      <c r="BJ1199" s="22"/>
      <c r="BK1199" s="20" t="str">
        <f t="shared" si="1237"/>
        <v>ATENDE</v>
      </c>
      <c r="BL1199" s="20" t="str">
        <f t="shared" si="1238"/>
        <v>ATENDE</v>
      </c>
      <c r="BM1199" s="20" t="str">
        <f t="shared" si="1239"/>
        <v>ATENDE</v>
      </c>
      <c r="BN1199" s="20" t="str">
        <f t="shared" si="1240"/>
        <v>ATENDE</v>
      </c>
      <c r="BO1199" s="24" t="str">
        <f t="shared" si="1241"/>
        <v>C4</v>
      </c>
      <c r="BP1199" s="24" t="str">
        <f t="shared" si="1368"/>
        <v>P6</v>
      </c>
      <c r="BQ1199" s="25">
        <f t="shared" si="1381"/>
        <v>1.8366666666666664</v>
      </c>
      <c r="BR1199" s="22">
        <v>8.51</v>
      </c>
      <c r="BS1199" s="22">
        <v>2.4300000000000002</v>
      </c>
      <c r="BT1199" s="24">
        <f>IF(BP1199="-","-",_xlfn.XLOOKUP(BP1199,ABNT5101!$B$4:$B$9,ABNT5101!$C$4:$C$9))</f>
        <v>3</v>
      </c>
      <c r="BU1199" s="24">
        <f>IF(BP1199="-","-",_xlfn.XLOOKUP(BP1199,ABNT5101!$B$4:$B$9,ABNT5101!$D$4:$D$9))</f>
        <v>0.6</v>
      </c>
      <c r="BV1199" s="20" t="str">
        <f t="shared" si="1242"/>
        <v>ATENDE</v>
      </c>
      <c r="BW1199" s="20" t="str">
        <f t="shared" si="1382"/>
        <v>ATENDE</v>
      </c>
      <c r="BX1199" s="20" t="str">
        <f t="shared" si="1243"/>
        <v>ATENDE</v>
      </c>
      <c r="BY1199" s="24" t="str">
        <f t="shared" si="1364"/>
        <v>P6</v>
      </c>
      <c r="BZ1199" s="25">
        <f t="shared" si="1244"/>
        <v>1.1633333333333336</v>
      </c>
      <c r="CA1199" s="24">
        <v>6.49</v>
      </c>
      <c r="CB1199" s="24">
        <v>2.63</v>
      </c>
      <c r="CC1199" s="20">
        <f>IF(BY1199="-","-",_xlfn.XLOOKUP(BY1199,ABNT5101!$B$4:$B$9,ABNT5101!$C$4:$C$9))</f>
        <v>3</v>
      </c>
      <c r="CD1199" s="24">
        <f>IF(BY1199="-","-",_xlfn.XLOOKUP(BY1199,ABNT5101!$B$4:$B$9,ABNT5101!$D$4:$D$9))</f>
        <v>0.6</v>
      </c>
      <c r="CE1199" s="20" t="str">
        <f t="shared" si="1245"/>
        <v>ATENDE</v>
      </c>
      <c r="CF1199" s="20" t="str">
        <f t="shared" si="1246"/>
        <v>ATENDE</v>
      </c>
      <c r="CG1199" s="20" t="str">
        <f t="shared" si="1359"/>
        <v>ATENDE</v>
      </c>
      <c r="CH1199" s="26" t="str">
        <f>_xlfn.XLOOKUP(CI1199,'Banco de dados'!$B:$B,'Banco de dados'!$D:$D)</f>
        <v>LEDSTAR</v>
      </c>
      <c r="CI1199" s="47" t="str">
        <f>'Banco de dados'!B7</f>
        <v xml:space="preserve"> SL VT 9.1 44W</v>
      </c>
      <c r="CJ1199" s="26" t="str">
        <f>_xlfn.XLOOKUP(CI1199,'Banco de dados'!$B:$B,'Banco de dados'!$E:$E)</f>
        <v>LUM LED SL VT 9.1 44W</v>
      </c>
      <c r="CK1199" s="26"/>
      <c r="CL1199" s="26" t="e">
        <f>IF(CK1199="-","-",_xlfn.XLOOKUP(CK1199,'Banco de dados'!$B:$B,'Banco de dados'!$E:$E))</f>
        <v>#N/A</v>
      </c>
      <c r="CM1199" s="28">
        <f t="shared" si="1305"/>
        <v>1</v>
      </c>
      <c r="CN1199" s="26">
        <f>_xlfn.XLOOKUP(CI1199,'Banco de dados'!$B:$B,'Banco de dados'!$H:$H)</f>
        <v>44</v>
      </c>
      <c r="CO1199" s="26" t="e">
        <f t="array" aca="1" ref="CO1199" ca="1">_xludf.XLOOKUP(CK1199,'Banco de dados'!$B:$B,'Banco de dados'!$H:$H)</f>
        <v>#NAME?</v>
      </c>
      <c r="CP1199" s="51" t="e">
        <f t="array" aca="1" ref="CP1199" ca="1">_xludf.XLOOKUP(CI1199,'Banco de dados'!$B:$B,'Banco de dados'!$F:$F)</f>
        <v>#NAME?</v>
      </c>
      <c r="CQ1199" s="26" t="e">
        <f t="array" aca="1" ref="CQ1199" ca="1">_xludf.XLOOKUP(CK1199,'Banco de dados'!$B:$B,'Banco de dados'!$F:$F)</f>
        <v>#NAME?</v>
      </c>
      <c r="CR1199" s="27">
        <v>43</v>
      </c>
      <c r="CS1199" s="27"/>
      <c r="CT1199" s="26" t="str">
        <f>IF(AG1199=0.5,"Suporte",IF(AND(AG1199&gt;='Braços de IP'!$B$9,AG1199&lt;='Braços de IP'!$D$9),'Braços de IP'!$E$9,IF(AND(AG1199&gt;='Braços de IP'!$B$10,AG1199&lt;='Braços de IP'!$D$10),'Braços de IP'!$E$10,IF(AND(AG1199&gt;='Braços de IP'!$B$11,AG1199&lt;='Braços de IP'!$D$11),'Braços de IP'!$E$11,IF(AND(AG1199&gt;='Braços de IP'!$B$12,AG1199&lt;='Braços de IP'!$D$12),'Braços de IP'!$E$12,IF(AND(AG1199&gt;='Braços de IP'!$B$13,AG1199&lt;='Braços de IP'!$D$13),'Braços de IP'!$E$13,IF(AND(AG1199&gt;='Braços de IP'!$B$14,AG1199&lt;='Braços de IP'!$D$14),'Braços de IP'!$E$14,"ERRO")))))))</f>
        <v>Médio I</v>
      </c>
      <c r="CU1199" s="27"/>
      <c r="CV1199" s="26" t="str">
        <f>IF($CU1199="","",VLOOKUP($CU1199,'Braços de IP'!$E$9:$I$15,2,0))</f>
        <v/>
      </c>
      <c r="CW1199" s="29" t="str">
        <f>IF($CU1199="","",VLOOKUP($CU1199,'Braços de IP'!$E$9:$I$15,5,0))</f>
        <v/>
      </c>
      <c r="CX1199" s="26"/>
      <c r="CY1199" s="26"/>
      <c r="CZ1199" s="26"/>
      <c r="DA1199" s="26"/>
      <c r="DB1199" s="26"/>
      <c r="DC1199" s="26"/>
      <c r="DD1199" s="30">
        <f t="shared" si="1306"/>
        <v>44</v>
      </c>
      <c r="DE1199" s="31">
        <f t="shared" si="1307"/>
        <v>72</v>
      </c>
      <c r="DF1199" s="30">
        <f t="shared" si="1308"/>
        <v>116</v>
      </c>
      <c r="DG1199" s="32">
        <f t="shared" si="1309"/>
        <v>0.38888888888888884</v>
      </c>
      <c r="DH1199" s="33" t="s">
        <v>143</v>
      </c>
      <c r="DI1199" s="34"/>
      <c r="DJ1199" s="35"/>
      <c r="DK1199" s="16" t="s">
        <v>144</v>
      </c>
      <c r="DL1199" s="16"/>
    </row>
    <row r="1200" spans="2:116" ht="15.75" customHeight="1" x14ac:dyDescent="0.25">
      <c r="B1200" s="16">
        <v>330</v>
      </c>
      <c r="C1200" s="16" t="s">
        <v>146</v>
      </c>
      <c r="D1200" s="16" t="s">
        <v>800</v>
      </c>
      <c r="E1200" s="16">
        <v>-8.0214390000000009</v>
      </c>
      <c r="F1200" s="16">
        <v>-34.88476</v>
      </c>
      <c r="G1200" s="16" t="s">
        <v>160</v>
      </c>
      <c r="H1200" s="16" t="s">
        <v>136</v>
      </c>
      <c r="I1200" s="16" t="s">
        <v>135</v>
      </c>
      <c r="J1200" s="16" t="s">
        <v>137</v>
      </c>
      <c r="K1200" s="16">
        <v>72</v>
      </c>
      <c r="L1200" s="16" t="s">
        <v>138</v>
      </c>
      <c r="M1200" s="16">
        <v>0</v>
      </c>
      <c r="N1200" s="16"/>
      <c r="O1200" s="16">
        <v>1</v>
      </c>
      <c r="P1200" s="16">
        <v>2</v>
      </c>
      <c r="Q1200" s="16">
        <v>7</v>
      </c>
      <c r="R1200" s="16"/>
      <c r="S1200" s="16"/>
      <c r="T1200" s="16" t="s">
        <v>136</v>
      </c>
      <c r="U1200" s="16">
        <v>2</v>
      </c>
      <c r="V1200" s="16">
        <v>0</v>
      </c>
      <c r="W1200" s="16" t="s">
        <v>136</v>
      </c>
      <c r="X1200" s="16" t="s">
        <v>136</v>
      </c>
      <c r="Y1200" s="16">
        <v>0</v>
      </c>
      <c r="Z1200" s="16">
        <v>0</v>
      </c>
      <c r="AA1200" s="16" t="s">
        <v>139</v>
      </c>
      <c r="AB1200" s="16" t="s">
        <v>140</v>
      </c>
      <c r="AC1200" s="16">
        <v>37</v>
      </c>
      <c r="AD1200" s="16">
        <v>6.76</v>
      </c>
      <c r="AE1200" s="16">
        <v>1</v>
      </c>
      <c r="AF1200" s="16">
        <v>0.5</v>
      </c>
      <c r="AG1200" s="16">
        <v>1.7</v>
      </c>
      <c r="AH1200" s="17">
        <f t="shared" si="1283"/>
        <v>1.2</v>
      </c>
      <c r="AI1200" s="16"/>
      <c r="AJ1200" s="16"/>
      <c r="AK1200" s="16"/>
      <c r="AL1200" s="16"/>
      <c r="AM1200" s="16">
        <v>0</v>
      </c>
      <c r="AN1200" s="16"/>
      <c r="AO1200" s="16">
        <v>0</v>
      </c>
      <c r="AP1200" s="16">
        <v>0</v>
      </c>
      <c r="AQ1200" s="16">
        <v>0</v>
      </c>
      <c r="AR1200" s="17" t="s">
        <v>136</v>
      </c>
      <c r="AS1200" s="19">
        <f t="shared" si="1233"/>
        <v>0</v>
      </c>
      <c r="AT1200" s="19"/>
      <c r="AU1200" s="19">
        <f>VLOOKUP(G1200,ABNT5101!$I$3:$J$9,2)</f>
        <v>10</v>
      </c>
      <c r="AV1200" s="19">
        <f>VLOOKUP(G1200,ABNT5101!$I$3:$M$9,5)</f>
        <v>0.18</v>
      </c>
      <c r="AW1200" s="17" t="str">
        <f>_xlfn.XLOOKUP(G1200,ABNT5101!I:I,ABNT5101!L:L)</f>
        <v>-</v>
      </c>
      <c r="AX1200" s="17">
        <f>_xlfn.XLOOKUP(G1200,ABNT5101!$I:$I,ABNT5101!M:M)</f>
        <v>0.18</v>
      </c>
      <c r="AY1200" s="17" t="str">
        <f>_xlfn.XLOOKUP(G1200,ABNT5101!$I:$I,ABNT5101!N:N)</f>
        <v>-</v>
      </c>
      <c r="AZ1200" s="17">
        <f>_xlfn.XLOOKUP(G1200,ABNT5101!$I:$I,ABNT5101!O:O)</f>
        <v>16</v>
      </c>
      <c r="BA1200" s="20" t="str">
        <f t="shared" si="1234"/>
        <v>ATENDE</v>
      </c>
      <c r="BB1200" s="21">
        <f t="shared" ref="BB1200:BC1200" si="1443">BE1200/AU1200-1</f>
        <v>-1.0000000000000009E-3</v>
      </c>
      <c r="BC1200" s="21">
        <f t="shared" si="1443"/>
        <v>0.94444444444444442</v>
      </c>
      <c r="BD1200" s="21" t="str">
        <f t="shared" si="1236"/>
        <v>-</v>
      </c>
      <c r="BE1200" s="22">
        <v>9.99</v>
      </c>
      <c r="BF1200" s="22">
        <v>0.35</v>
      </c>
      <c r="BG1200" s="22"/>
      <c r="BH1200" s="22"/>
      <c r="BI1200" s="23"/>
      <c r="BJ1200" s="22"/>
      <c r="BK1200" s="20" t="str">
        <f t="shared" si="1237"/>
        <v>ATENDE</v>
      </c>
      <c r="BL1200" s="20" t="str">
        <f t="shared" si="1238"/>
        <v>ATENDIMENTO LIMIAR</v>
      </c>
      <c r="BM1200" s="20" t="str">
        <f t="shared" si="1239"/>
        <v>ATENDE</v>
      </c>
      <c r="BN1200" s="20" t="str">
        <f t="shared" si="1240"/>
        <v>ATENDE</v>
      </c>
      <c r="BO1200" s="24" t="str">
        <f t="shared" si="1241"/>
        <v>C4</v>
      </c>
      <c r="BP1200" s="24" t="str">
        <f t="shared" si="1368"/>
        <v>P6</v>
      </c>
      <c r="BQ1200" s="25">
        <f t="shared" si="1381"/>
        <v>1.6799999999999997</v>
      </c>
      <c r="BR1200" s="22">
        <v>8.0399999999999991</v>
      </c>
      <c r="BS1200" s="22">
        <v>1.8</v>
      </c>
      <c r="BT1200" s="24">
        <f>IF(BP1200="-","-",_xlfn.XLOOKUP(BP1200,ABNT5101!$B$4:$B$9,ABNT5101!$C$4:$C$9))</f>
        <v>3</v>
      </c>
      <c r="BU1200" s="24">
        <f>IF(BP1200="-","-",_xlfn.XLOOKUP(BP1200,ABNT5101!$B$4:$B$9,ABNT5101!$D$4:$D$9))</f>
        <v>0.6</v>
      </c>
      <c r="BV1200" s="20" t="str">
        <f t="shared" si="1242"/>
        <v>ATENDE</v>
      </c>
      <c r="BW1200" s="20" t="str">
        <f t="shared" si="1382"/>
        <v>ATENDE</v>
      </c>
      <c r="BX1200" s="20" t="str">
        <f t="shared" si="1243"/>
        <v>ATENDE</v>
      </c>
      <c r="BY1200" s="24" t="str">
        <f t="shared" si="1364"/>
        <v>P6</v>
      </c>
      <c r="BZ1200" s="25">
        <f t="shared" si="1244"/>
        <v>0.87000000000000011</v>
      </c>
      <c r="CA1200" s="24">
        <v>5.61</v>
      </c>
      <c r="CB1200" s="24">
        <v>2.82</v>
      </c>
      <c r="CC1200" s="20">
        <f>IF(BY1200="-","-",_xlfn.XLOOKUP(BY1200,ABNT5101!$B$4:$B$9,ABNT5101!$C$4:$C$9))</f>
        <v>3</v>
      </c>
      <c r="CD1200" s="24">
        <f>IF(BY1200="-","-",_xlfn.XLOOKUP(BY1200,ABNT5101!$B$4:$B$9,ABNT5101!$D$4:$D$9))</f>
        <v>0.6</v>
      </c>
      <c r="CE1200" s="20" t="str">
        <f t="shared" si="1245"/>
        <v>ATENDE</v>
      </c>
      <c r="CF1200" s="20" t="str">
        <f t="shared" si="1246"/>
        <v>ATENDE</v>
      </c>
      <c r="CG1200" s="20" t="str">
        <f t="shared" si="1359"/>
        <v>ATENDE</v>
      </c>
      <c r="CH1200" s="26" t="str">
        <f>_xlfn.XLOOKUP(CI1200,'Banco de dados'!$B:$B,'Banco de dados'!$D:$D)</f>
        <v>SX LIGHTING</v>
      </c>
      <c r="CI1200" s="27" t="str">
        <f>'Banco de dados'!B55</f>
        <v>SX-INEVO040HF</v>
      </c>
      <c r="CJ1200" s="26" t="str">
        <f>_xlfn.XLOOKUP(CI1200,'Banco de dados'!$B:$B,'Banco de dados'!$E:$E)</f>
        <v>SXINEVO040K50L12CZF7PHF</v>
      </c>
      <c r="CK1200" s="26"/>
      <c r="CL1200" s="26" t="e">
        <f>IF(CK1200="-","-",_xlfn.XLOOKUP(CK1200,'Banco de dados'!$B:$B,'Banco de dados'!$E:$E))</f>
        <v>#N/A</v>
      </c>
      <c r="CM1200" s="28">
        <f t="shared" si="1305"/>
        <v>1</v>
      </c>
      <c r="CN1200" s="26">
        <f>_xlfn.XLOOKUP(CI1200,'Banco de dados'!$B:$B,'Banco de dados'!$H:$H)</f>
        <v>39</v>
      </c>
      <c r="CO1200" s="26" t="e">
        <f t="array" aca="1" ref="CO1200" ca="1">_xludf.XLOOKUP(CK1200,'Banco de dados'!$B:$B,'Banco de dados'!$H:$H)</f>
        <v>#NAME?</v>
      </c>
      <c r="CP1200" s="51" t="e">
        <f t="array" aca="1" ref="CP1200" ca="1">_xludf.XLOOKUP(CI1200,'Banco de dados'!$B:$B,'Banco de dados'!$F:$F)</f>
        <v>#NAME?</v>
      </c>
      <c r="CQ1200" s="26" t="e">
        <f t="array" aca="1" ref="CQ1200" ca="1">_xludf.XLOOKUP(CK1200,'Banco de dados'!$B:$B,'Banco de dados'!$F:$F)</f>
        <v>#NAME?</v>
      </c>
      <c r="CR1200" s="27">
        <v>44</v>
      </c>
      <c r="CS1200" s="27"/>
      <c r="CT1200" s="26" t="str">
        <f>IF(AG1200=0.5,"Suporte",IF(AND(AG1200&gt;='Braços de IP'!$B$9,AG1200&lt;='Braços de IP'!$D$9),'Braços de IP'!$E$9,IF(AND(AG1200&gt;='Braços de IP'!$B$10,AG1200&lt;='Braços de IP'!$D$10),'Braços de IP'!$E$10,IF(AND(AG1200&gt;='Braços de IP'!$B$11,AG1200&lt;='Braços de IP'!$D$11),'Braços de IP'!$E$11,IF(AND(AG1200&gt;='Braços de IP'!$B$12,AG1200&lt;='Braços de IP'!$D$12),'Braços de IP'!$E$12,IF(AND(AG1200&gt;='Braços de IP'!$B$13,AG1200&lt;='Braços de IP'!$D$13),'Braços de IP'!$E$13,IF(AND(AG1200&gt;='Braços de IP'!$B$14,AG1200&lt;='Braços de IP'!$D$14),'Braços de IP'!$E$14,"ERRO")))))))</f>
        <v>Médio I</v>
      </c>
      <c r="CU1200" s="27"/>
      <c r="CV1200" s="26" t="str">
        <f>IF($CU1200="","",VLOOKUP($CU1200,'Braços de IP'!$E$9:$I$15,2,0))</f>
        <v/>
      </c>
      <c r="CW1200" s="29" t="str">
        <f>IF($CU1200="","",VLOOKUP($CU1200,'Braços de IP'!$E$9:$I$15,5,0))</f>
        <v/>
      </c>
      <c r="CX1200" s="26"/>
      <c r="CY1200" s="26"/>
      <c r="CZ1200" s="26"/>
      <c r="DA1200" s="26"/>
      <c r="DB1200" s="26"/>
      <c r="DC1200" s="26"/>
      <c r="DD1200" s="30">
        <f t="shared" si="1306"/>
        <v>39</v>
      </c>
      <c r="DE1200" s="31">
        <f t="shared" si="1307"/>
        <v>72</v>
      </c>
      <c r="DF1200" s="30">
        <f t="shared" si="1308"/>
        <v>111</v>
      </c>
      <c r="DG1200" s="32">
        <f t="shared" si="1309"/>
        <v>0.45833333333333337</v>
      </c>
      <c r="DH1200" s="33" t="s">
        <v>143</v>
      </c>
      <c r="DI1200" s="34"/>
      <c r="DJ1200" s="35"/>
      <c r="DK1200" s="16" t="s">
        <v>144</v>
      </c>
      <c r="DL1200" s="16"/>
    </row>
    <row r="1201" spans="2:116" ht="15.75" customHeight="1" x14ac:dyDescent="0.25">
      <c r="B1201" s="16">
        <v>330</v>
      </c>
      <c r="C1201" s="16" t="s">
        <v>146</v>
      </c>
      <c r="D1201" s="16" t="s">
        <v>800</v>
      </c>
      <c r="E1201" s="16">
        <v>-8.0214390000000009</v>
      </c>
      <c r="F1201" s="16">
        <v>-34.88476</v>
      </c>
      <c r="G1201" s="16" t="s">
        <v>160</v>
      </c>
      <c r="H1201" s="16" t="s">
        <v>136</v>
      </c>
      <c r="I1201" s="16" t="s">
        <v>135</v>
      </c>
      <c r="J1201" s="16" t="s">
        <v>137</v>
      </c>
      <c r="K1201" s="16">
        <v>72</v>
      </c>
      <c r="L1201" s="16" t="s">
        <v>138</v>
      </c>
      <c r="M1201" s="16">
        <v>0</v>
      </c>
      <c r="N1201" s="16"/>
      <c r="O1201" s="16">
        <v>1</v>
      </c>
      <c r="P1201" s="16">
        <v>2</v>
      </c>
      <c r="Q1201" s="16">
        <v>7</v>
      </c>
      <c r="R1201" s="16"/>
      <c r="S1201" s="16"/>
      <c r="T1201" s="16" t="s">
        <v>136</v>
      </c>
      <c r="U1201" s="16">
        <v>2</v>
      </c>
      <c r="V1201" s="16">
        <v>0</v>
      </c>
      <c r="W1201" s="16" t="s">
        <v>136</v>
      </c>
      <c r="X1201" s="16" t="s">
        <v>136</v>
      </c>
      <c r="Y1201" s="16">
        <v>0</v>
      </c>
      <c r="Z1201" s="16">
        <v>0</v>
      </c>
      <c r="AA1201" s="16" t="s">
        <v>139</v>
      </c>
      <c r="AB1201" s="16" t="s">
        <v>140</v>
      </c>
      <c r="AC1201" s="16">
        <v>37</v>
      </c>
      <c r="AD1201" s="16">
        <v>6.76</v>
      </c>
      <c r="AE1201" s="16">
        <v>1</v>
      </c>
      <c r="AF1201" s="16">
        <v>0.5</v>
      </c>
      <c r="AG1201" s="16">
        <v>1.7</v>
      </c>
      <c r="AH1201" s="17">
        <f t="shared" si="1283"/>
        <v>1.2</v>
      </c>
      <c r="AI1201" s="16"/>
      <c r="AJ1201" s="16"/>
      <c r="AK1201" s="16"/>
      <c r="AL1201" s="16"/>
      <c r="AM1201" s="16">
        <v>0</v>
      </c>
      <c r="AN1201" s="16"/>
      <c r="AO1201" s="16">
        <v>0</v>
      </c>
      <c r="AP1201" s="16">
        <v>0</v>
      </c>
      <c r="AQ1201" s="16">
        <v>0</v>
      </c>
      <c r="AR1201" s="17" t="s">
        <v>136</v>
      </c>
      <c r="AS1201" s="19">
        <f t="shared" si="1233"/>
        <v>0</v>
      </c>
      <c r="AT1201" s="19"/>
      <c r="AU1201" s="19">
        <f>VLOOKUP(G1201,ABNT5101!$I$3:$J$9,2)</f>
        <v>10</v>
      </c>
      <c r="AV1201" s="19">
        <f>VLOOKUP(G1201,ABNT5101!$I$3:$M$9,5)</f>
        <v>0.18</v>
      </c>
      <c r="AW1201" s="17" t="str">
        <f>_xlfn.XLOOKUP(G1201,ABNT5101!I:I,ABNT5101!L:L)</f>
        <v>-</v>
      </c>
      <c r="AX1201" s="17">
        <f>_xlfn.XLOOKUP(G1201,ABNT5101!$I:$I,ABNT5101!M:M)</f>
        <v>0.18</v>
      </c>
      <c r="AY1201" s="17" t="str">
        <f>_xlfn.XLOOKUP(G1201,ABNT5101!$I:$I,ABNT5101!N:N)</f>
        <v>-</v>
      </c>
      <c r="AZ1201" s="17">
        <f>_xlfn.XLOOKUP(G1201,ABNT5101!$I:$I,ABNT5101!O:O)</f>
        <v>16</v>
      </c>
      <c r="BA1201" s="20" t="str">
        <f t="shared" si="1234"/>
        <v>ATENDE</v>
      </c>
      <c r="BB1201" s="21">
        <f t="shared" ref="BB1201:BC1201" si="1444">BE1201/AU1201-1</f>
        <v>0.12599999999999989</v>
      </c>
      <c r="BC1201" s="21">
        <f t="shared" si="1444"/>
        <v>0.2777777777777779</v>
      </c>
      <c r="BD1201" s="21" t="str">
        <f t="shared" si="1236"/>
        <v>-</v>
      </c>
      <c r="BE1201" s="22">
        <v>11.26</v>
      </c>
      <c r="BF1201" s="22">
        <v>0.23</v>
      </c>
      <c r="BG1201" s="22"/>
      <c r="BH1201" s="22"/>
      <c r="BI1201" s="23"/>
      <c r="BJ1201" s="22"/>
      <c r="BK1201" s="20" t="str">
        <f t="shared" si="1237"/>
        <v>ATENDE</v>
      </c>
      <c r="BL1201" s="20" t="str">
        <f t="shared" si="1238"/>
        <v>ATENDE</v>
      </c>
      <c r="BM1201" s="20" t="str">
        <f t="shared" si="1239"/>
        <v>ATENDE</v>
      </c>
      <c r="BN1201" s="20" t="str">
        <f t="shared" si="1240"/>
        <v>ATENDE</v>
      </c>
      <c r="BO1201" s="24" t="str">
        <f t="shared" si="1241"/>
        <v>C4</v>
      </c>
      <c r="BP1201" s="24" t="str">
        <f t="shared" si="1368"/>
        <v>P6</v>
      </c>
      <c r="BQ1201" s="25">
        <f t="shared" si="1381"/>
        <v>1.8200000000000003</v>
      </c>
      <c r="BR1201" s="22">
        <v>8.4600000000000009</v>
      </c>
      <c r="BS1201" s="22">
        <v>1.79</v>
      </c>
      <c r="BT1201" s="24">
        <f>IF(BP1201="-","-",_xlfn.XLOOKUP(BP1201,ABNT5101!$B$4:$B$9,ABNT5101!$C$4:$C$9))</f>
        <v>3</v>
      </c>
      <c r="BU1201" s="24">
        <f>IF(BP1201="-","-",_xlfn.XLOOKUP(BP1201,ABNT5101!$B$4:$B$9,ABNT5101!$D$4:$D$9))</f>
        <v>0.6</v>
      </c>
      <c r="BV1201" s="20" t="str">
        <f t="shared" si="1242"/>
        <v>ATENDE</v>
      </c>
      <c r="BW1201" s="20" t="str">
        <f t="shared" si="1382"/>
        <v>ATENDE</v>
      </c>
      <c r="BX1201" s="20" t="str">
        <f t="shared" si="1243"/>
        <v>ATENDE</v>
      </c>
      <c r="BY1201" s="24" t="str">
        <f t="shared" si="1364"/>
        <v>P6</v>
      </c>
      <c r="BZ1201" s="25">
        <f t="shared" si="1244"/>
        <v>0.58999999999999986</v>
      </c>
      <c r="CA1201" s="24">
        <v>4.7699999999999996</v>
      </c>
      <c r="CB1201" s="24">
        <v>1.5</v>
      </c>
      <c r="CC1201" s="20">
        <f>IF(BY1201="-","-",_xlfn.XLOOKUP(BY1201,ABNT5101!$B$4:$B$9,ABNT5101!$C$4:$C$9))</f>
        <v>3</v>
      </c>
      <c r="CD1201" s="24">
        <f>IF(BY1201="-","-",_xlfn.XLOOKUP(BY1201,ABNT5101!$B$4:$B$9,ABNT5101!$D$4:$D$9))</f>
        <v>0.6</v>
      </c>
      <c r="CE1201" s="20" t="str">
        <f t="shared" si="1245"/>
        <v>ATENDE</v>
      </c>
      <c r="CF1201" s="20" t="str">
        <f t="shared" si="1246"/>
        <v>ATENDE</v>
      </c>
      <c r="CG1201" s="20" t="str">
        <f t="shared" si="1359"/>
        <v>ATENDE</v>
      </c>
      <c r="CH1201" s="26" t="str">
        <f>_xlfn.XLOOKUP(CI1201,'Banco de dados'!$B:$B,'Banco de dados'!$D:$D)</f>
        <v>TECNOWATT</v>
      </c>
      <c r="CI1201" s="27" t="str">
        <f>'Banco de dados'!B66</f>
        <v xml:space="preserve">SIGSAGPTLRRSSNDL_40W_50IBBRS
</v>
      </c>
      <c r="CJ1201" s="26" t="str">
        <f>_xlfn.XLOOKUP(CI1201,'Banco de dados'!$B:$B,'Banco de dados'!$E:$E)</f>
        <v>SIGSAGPTLRRSSNDL_40W_50IBBRS
1-10C1MUN6.5</v>
      </c>
      <c r="CK1201" s="26"/>
      <c r="CL1201" s="26" t="e">
        <f>IF(CK1201="-","-",_xlfn.XLOOKUP(CK1201,'Banco de dados'!$B:$B,'Banco de dados'!$E:$E))</f>
        <v>#N/A</v>
      </c>
      <c r="CM1201" s="28">
        <f t="shared" si="1305"/>
        <v>1</v>
      </c>
      <c r="CN1201" s="26">
        <f>_xlfn.XLOOKUP(CI1201,'Banco de dados'!$B:$B,'Banco de dados'!$H:$H)</f>
        <v>40</v>
      </c>
      <c r="CO1201" s="26" t="e">
        <f t="array" aca="1" ref="CO1201" ca="1">_xludf.XLOOKUP(CK1201,'Banco de dados'!$B:$B,'Banco de dados'!$H:$H)</f>
        <v>#NAME?</v>
      </c>
      <c r="CP1201" s="51" t="e">
        <f t="array" aca="1" ref="CP1201" ca="1">_xludf.XLOOKUP(CI1201,'Banco de dados'!$B:$B,'Banco de dados'!$F:$F)</f>
        <v>#NAME?</v>
      </c>
      <c r="CQ1201" s="26" t="e">
        <f t="array" aca="1" ref="CQ1201" ca="1">_xludf.XLOOKUP(CK1201,'Banco de dados'!$B:$B,'Banco de dados'!$F:$F)</f>
        <v>#NAME?</v>
      </c>
      <c r="CR1201" s="27">
        <v>45</v>
      </c>
      <c r="CS1201" s="27"/>
      <c r="CT1201" s="26" t="str">
        <f>IF(AG1201=0.5,"Suporte",IF(AND(AG1201&gt;='Braços de IP'!$B$9,AG1201&lt;='Braços de IP'!$D$9),'Braços de IP'!$E$9,IF(AND(AG1201&gt;='Braços de IP'!$B$10,AG1201&lt;='Braços de IP'!$D$10),'Braços de IP'!$E$10,IF(AND(AG1201&gt;='Braços de IP'!$B$11,AG1201&lt;='Braços de IP'!$D$11),'Braços de IP'!$E$11,IF(AND(AG1201&gt;='Braços de IP'!$B$12,AG1201&lt;='Braços de IP'!$D$12),'Braços de IP'!$E$12,IF(AND(AG1201&gt;='Braços de IP'!$B$13,AG1201&lt;='Braços de IP'!$D$13),'Braços de IP'!$E$13,IF(AND(AG1201&gt;='Braços de IP'!$B$14,AG1201&lt;='Braços de IP'!$D$14),'Braços de IP'!$E$14,"ERRO")))))))</f>
        <v>Médio I</v>
      </c>
      <c r="CU1201" s="27"/>
      <c r="CV1201" s="26" t="str">
        <f>IF($CU1201="","",VLOOKUP($CU1201,'Braços de IP'!$E$9:$I$15,2,0))</f>
        <v/>
      </c>
      <c r="CW1201" s="29" t="str">
        <f>IF($CU1201="","",VLOOKUP($CU1201,'Braços de IP'!$E$9:$I$15,5,0))</f>
        <v/>
      </c>
      <c r="CX1201" s="26"/>
      <c r="CY1201" s="26"/>
      <c r="CZ1201" s="26"/>
      <c r="DA1201" s="26"/>
      <c r="DB1201" s="26"/>
      <c r="DC1201" s="26"/>
      <c r="DD1201" s="30">
        <f t="shared" si="1306"/>
        <v>40</v>
      </c>
      <c r="DE1201" s="31">
        <f t="shared" si="1307"/>
        <v>72</v>
      </c>
      <c r="DF1201" s="30">
        <f t="shared" si="1308"/>
        <v>112</v>
      </c>
      <c r="DG1201" s="32">
        <f t="shared" si="1309"/>
        <v>0.44444444444444442</v>
      </c>
      <c r="DH1201" s="33" t="s">
        <v>143</v>
      </c>
      <c r="DI1201" s="34"/>
      <c r="DJ1201" s="35"/>
      <c r="DK1201" s="16" t="s">
        <v>144</v>
      </c>
      <c r="DL1201" s="16"/>
    </row>
    <row r="1202" spans="2:116" ht="15.75" customHeight="1" x14ac:dyDescent="0.25">
      <c r="B1202" s="16">
        <v>331</v>
      </c>
      <c r="C1202" s="16" t="s">
        <v>146</v>
      </c>
      <c r="D1202" s="16" t="s">
        <v>801</v>
      </c>
      <c r="E1202" s="16">
        <v>-8.0105269999999997</v>
      </c>
      <c r="F1202" s="16">
        <v>-34.886718999999999</v>
      </c>
      <c r="G1202" s="16" t="s">
        <v>153</v>
      </c>
      <c r="H1202" s="16" t="s">
        <v>136</v>
      </c>
      <c r="I1202" s="16" t="s">
        <v>149</v>
      </c>
      <c r="J1202" s="16" t="s">
        <v>137</v>
      </c>
      <c r="K1202" s="16">
        <v>70</v>
      </c>
      <c r="L1202" s="16" t="s">
        <v>138</v>
      </c>
      <c r="M1202" s="16">
        <v>0</v>
      </c>
      <c r="N1202" s="16"/>
      <c r="O1202" s="16">
        <v>1</v>
      </c>
      <c r="P1202" s="16">
        <v>2</v>
      </c>
      <c r="Q1202" s="16">
        <v>7</v>
      </c>
      <c r="R1202" s="16"/>
      <c r="S1202" s="16"/>
      <c r="T1202" s="16" t="s">
        <v>136</v>
      </c>
      <c r="U1202" s="16">
        <v>1.5</v>
      </c>
      <c r="V1202" s="16">
        <v>0</v>
      </c>
      <c r="W1202" s="16" t="s">
        <v>136</v>
      </c>
      <c r="X1202" s="16" t="s">
        <v>136</v>
      </c>
      <c r="Y1202" s="16">
        <v>0</v>
      </c>
      <c r="Z1202" s="16">
        <v>0</v>
      </c>
      <c r="AA1202" s="16" t="s">
        <v>139</v>
      </c>
      <c r="AB1202" s="16" t="s">
        <v>140</v>
      </c>
      <c r="AC1202" s="16">
        <v>21.7</v>
      </c>
      <c r="AD1202" s="16">
        <v>6.32</v>
      </c>
      <c r="AE1202" s="16">
        <v>1</v>
      </c>
      <c r="AF1202" s="16">
        <v>1.9</v>
      </c>
      <c r="AG1202" s="16">
        <v>2</v>
      </c>
      <c r="AH1202" s="17">
        <f t="shared" si="1283"/>
        <v>0.10000000000000009</v>
      </c>
      <c r="AI1202" s="16"/>
      <c r="AJ1202" s="16"/>
      <c r="AK1202" s="16"/>
      <c r="AL1202" s="16"/>
      <c r="AM1202" s="16">
        <v>0</v>
      </c>
      <c r="AN1202" s="16"/>
      <c r="AO1202" s="16">
        <v>0</v>
      </c>
      <c r="AP1202" s="16">
        <v>0</v>
      </c>
      <c r="AQ1202" s="16">
        <v>0</v>
      </c>
      <c r="AR1202" s="17" t="s">
        <v>136</v>
      </c>
      <c r="AS1202" s="19">
        <f t="shared" si="1233"/>
        <v>0</v>
      </c>
      <c r="AT1202" s="19"/>
      <c r="AU1202" s="19">
        <f>VLOOKUP(G1202,ABNT5101!$I$3:$J$9,2)</f>
        <v>15</v>
      </c>
      <c r="AV1202" s="19">
        <f>VLOOKUP(G1202,ABNT5101!$I$3:$M$9,5)</f>
        <v>0.18</v>
      </c>
      <c r="AW1202" s="17" t="str">
        <f>_xlfn.XLOOKUP(G1202,ABNT5101!I:I,ABNT5101!L:L)</f>
        <v>-</v>
      </c>
      <c r="AX1202" s="17">
        <f>_xlfn.XLOOKUP(G1202,ABNT5101!$I:$I,ABNT5101!M:M)</f>
        <v>0.18</v>
      </c>
      <c r="AY1202" s="17" t="str">
        <f>_xlfn.XLOOKUP(G1202,ABNT5101!$I:$I,ABNT5101!N:N)</f>
        <v>-</v>
      </c>
      <c r="AZ1202" s="17">
        <f>_xlfn.XLOOKUP(G1202,ABNT5101!$I:$I,ABNT5101!O:O)</f>
        <v>15</v>
      </c>
      <c r="BA1202" s="20" t="str">
        <f t="shared" si="1234"/>
        <v>ATENDE</v>
      </c>
      <c r="BB1202" s="21">
        <f t="shared" ref="BB1202:BC1202" si="1445">BE1202/AU1202-1</f>
        <v>0.17533333333333334</v>
      </c>
      <c r="BC1202" s="21">
        <f t="shared" si="1445"/>
        <v>2.1111111111111116</v>
      </c>
      <c r="BD1202" s="21" t="str">
        <f t="shared" si="1236"/>
        <v>-</v>
      </c>
      <c r="BE1202" s="22">
        <v>17.63</v>
      </c>
      <c r="BF1202" s="22">
        <v>0.56000000000000005</v>
      </c>
      <c r="BG1202" s="22"/>
      <c r="BH1202" s="22"/>
      <c r="BI1202" s="23"/>
      <c r="BJ1202" s="22"/>
      <c r="BK1202" s="20" t="str">
        <f t="shared" si="1237"/>
        <v>ATENDE</v>
      </c>
      <c r="BL1202" s="20" t="str">
        <f t="shared" si="1238"/>
        <v>ATENDE</v>
      </c>
      <c r="BM1202" s="20" t="str">
        <f t="shared" si="1239"/>
        <v>ATENDE</v>
      </c>
      <c r="BN1202" s="20" t="str">
        <f t="shared" si="1240"/>
        <v>ATENDE</v>
      </c>
      <c r="BO1202" s="24" t="str">
        <f t="shared" si="1241"/>
        <v>C3</v>
      </c>
      <c r="BP1202" s="24" t="str">
        <f t="shared" si="1368"/>
        <v>P5</v>
      </c>
      <c r="BQ1202" s="25">
        <f t="shared" si="1381"/>
        <v>2.66</v>
      </c>
      <c r="BR1202" s="22">
        <v>18.3</v>
      </c>
      <c r="BS1202" s="22">
        <v>10.11</v>
      </c>
      <c r="BT1202" s="24">
        <f>IF(BP1202="-","-",_xlfn.XLOOKUP(BP1202,ABNT5101!$B$4:$B$9,ABNT5101!$C$4:$C$9))</f>
        <v>5</v>
      </c>
      <c r="BU1202" s="24">
        <f>IF(BP1202="-","-",_xlfn.XLOOKUP(BP1202,ABNT5101!$B$4:$B$9,ABNT5101!$D$4:$D$9))</f>
        <v>1</v>
      </c>
      <c r="BV1202" s="20" t="str">
        <f t="shared" si="1242"/>
        <v>ATENDE</v>
      </c>
      <c r="BW1202" s="20" t="str">
        <f t="shared" si="1382"/>
        <v>ATENDE</v>
      </c>
      <c r="BX1202" s="20" t="str">
        <f t="shared" si="1243"/>
        <v>ATENDE</v>
      </c>
      <c r="BY1202" s="24" t="str">
        <f t="shared" si="1364"/>
        <v>P5</v>
      </c>
      <c r="BZ1202" s="25">
        <f t="shared" si="1244"/>
        <v>0.73799999999999999</v>
      </c>
      <c r="CA1202" s="24">
        <v>8.69</v>
      </c>
      <c r="CB1202" s="24">
        <v>6.22</v>
      </c>
      <c r="CC1202" s="20">
        <f>IF(BY1202="-","-",_xlfn.XLOOKUP(BY1202,ABNT5101!$B$4:$B$9,ABNT5101!$C$4:$C$9))</f>
        <v>5</v>
      </c>
      <c r="CD1202" s="24">
        <f>IF(BY1202="-","-",_xlfn.XLOOKUP(BY1202,ABNT5101!$B$4:$B$9,ABNT5101!$D$4:$D$9))</f>
        <v>1</v>
      </c>
      <c r="CE1202" s="20" t="str">
        <f t="shared" si="1245"/>
        <v>ATENDE</v>
      </c>
      <c r="CF1202" s="20" t="str">
        <f t="shared" si="1246"/>
        <v>ATENDE</v>
      </c>
      <c r="CG1202" s="20" t="str">
        <f t="shared" si="1359"/>
        <v>ATENDE</v>
      </c>
      <c r="CH1202" s="26" t="str">
        <f>_xlfn.XLOOKUP(CI1202,'Banco de dados'!$B:$B,'Banco de dados'!$D:$D)</f>
        <v>LEDSTAR</v>
      </c>
      <c r="CI1202" s="47" t="str">
        <f>'Banco de dados'!B7</f>
        <v xml:space="preserve"> SL VT 9.1 44W</v>
      </c>
      <c r="CJ1202" s="26" t="str">
        <f>_xlfn.XLOOKUP(CI1202,'Banco de dados'!$B:$B,'Banco de dados'!$E:$E)</f>
        <v>LUM LED SL VT 9.1 44W</v>
      </c>
      <c r="CK1202" s="26"/>
      <c r="CL1202" s="26" t="e">
        <f>IF(CK1202="-","-",_xlfn.XLOOKUP(CK1202,'Banco de dados'!$B:$B,'Banco de dados'!$E:$E))</f>
        <v>#N/A</v>
      </c>
      <c r="CM1202" s="28">
        <f t="shared" si="1305"/>
        <v>1</v>
      </c>
      <c r="CN1202" s="26">
        <f>_xlfn.XLOOKUP(CI1202,'Banco de dados'!$B:$B,'Banco de dados'!$H:$H)</f>
        <v>44</v>
      </c>
      <c r="CO1202" s="26" t="e">
        <f t="array" aca="1" ref="CO1202" ca="1">_xludf.XLOOKUP(CK1202,'Banco de dados'!$B:$B,'Banco de dados'!$H:$H)</f>
        <v>#NAME?</v>
      </c>
      <c r="CP1202" s="51" t="e">
        <f t="array" aca="1" ref="CP1202" ca="1">_xludf.XLOOKUP(CI1202,'Banco de dados'!$B:$B,'Banco de dados'!$F:$F)</f>
        <v>#NAME?</v>
      </c>
      <c r="CQ1202" s="26" t="e">
        <f t="array" aca="1" ref="CQ1202" ca="1">_xludf.XLOOKUP(CK1202,'Banco de dados'!$B:$B,'Banco de dados'!$F:$F)</f>
        <v>#NAME?</v>
      </c>
      <c r="CR1202" s="27">
        <v>46</v>
      </c>
      <c r="CS1202" s="27"/>
      <c r="CT1202" s="26" t="str">
        <f>IF(AG1202=0.5,"Suporte",IF(AND(AG1202&gt;='Braços de IP'!$B$9,AG1202&lt;='Braços de IP'!$D$9),'Braços de IP'!$E$9,IF(AND(AG1202&gt;='Braços de IP'!$B$10,AG1202&lt;='Braços de IP'!$D$10),'Braços de IP'!$E$10,IF(AND(AG1202&gt;='Braços de IP'!$B$11,AG1202&lt;='Braços de IP'!$D$11),'Braços de IP'!$E$11,IF(AND(AG1202&gt;='Braços de IP'!$B$12,AG1202&lt;='Braços de IP'!$D$12),'Braços de IP'!$E$12,IF(AND(AG1202&gt;='Braços de IP'!$B$13,AG1202&lt;='Braços de IP'!$D$13),'Braços de IP'!$E$13,IF(AND(AG1202&gt;='Braços de IP'!$B$14,AG1202&lt;='Braços de IP'!$D$14),'Braços de IP'!$E$14,"ERRO")))))))</f>
        <v>Médio I</v>
      </c>
      <c r="CU1202" s="27"/>
      <c r="CV1202" s="26" t="str">
        <f>IF($CU1202="","",VLOOKUP($CU1202,'Braços de IP'!$E$9:$I$15,2,0))</f>
        <v/>
      </c>
      <c r="CW1202" s="29" t="str">
        <f>IF($CU1202="","",VLOOKUP($CU1202,'Braços de IP'!$E$9:$I$15,5,0))</f>
        <v/>
      </c>
      <c r="CX1202" s="26"/>
      <c r="CY1202" s="26"/>
      <c r="CZ1202" s="26"/>
      <c r="DA1202" s="26"/>
      <c r="DB1202" s="26"/>
      <c r="DC1202" s="26"/>
      <c r="DD1202" s="30">
        <f t="shared" si="1306"/>
        <v>44</v>
      </c>
      <c r="DE1202" s="31">
        <f t="shared" si="1307"/>
        <v>70</v>
      </c>
      <c r="DF1202" s="30">
        <f t="shared" si="1308"/>
        <v>114</v>
      </c>
      <c r="DG1202" s="32">
        <f t="shared" si="1309"/>
        <v>0.37142857142857144</v>
      </c>
      <c r="DH1202" s="33" t="s">
        <v>143</v>
      </c>
      <c r="DI1202" s="34"/>
      <c r="DJ1202" s="35"/>
      <c r="DK1202" s="16" t="s">
        <v>144</v>
      </c>
      <c r="DL1202" s="16"/>
    </row>
    <row r="1203" spans="2:116" ht="15.75" customHeight="1" x14ac:dyDescent="0.25">
      <c r="B1203" s="16">
        <v>331</v>
      </c>
      <c r="C1203" s="16" t="s">
        <v>146</v>
      </c>
      <c r="D1203" s="16" t="s">
        <v>801</v>
      </c>
      <c r="E1203" s="16">
        <v>-8.0105269999999997</v>
      </c>
      <c r="F1203" s="16">
        <v>-34.886718999999999</v>
      </c>
      <c r="G1203" s="16" t="s">
        <v>153</v>
      </c>
      <c r="H1203" s="16" t="s">
        <v>136</v>
      </c>
      <c r="I1203" s="16" t="s">
        <v>149</v>
      </c>
      <c r="J1203" s="16" t="s">
        <v>137</v>
      </c>
      <c r="K1203" s="16">
        <v>70</v>
      </c>
      <c r="L1203" s="16" t="s">
        <v>138</v>
      </c>
      <c r="M1203" s="16">
        <v>0</v>
      </c>
      <c r="N1203" s="16"/>
      <c r="O1203" s="16">
        <v>1</v>
      </c>
      <c r="P1203" s="16">
        <v>2</v>
      </c>
      <c r="Q1203" s="16">
        <v>7</v>
      </c>
      <c r="R1203" s="16"/>
      <c r="S1203" s="16"/>
      <c r="T1203" s="16" t="s">
        <v>136</v>
      </c>
      <c r="U1203" s="16">
        <v>1.5</v>
      </c>
      <c r="V1203" s="16">
        <v>0</v>
      </c>
      <c r="W1203" s="16" t="s">
        <v>136</v>
      </c>
      <c r="X1203" s="16" t="s">
        <v>136</v>
      </c>
      <c r="Y1203" s="16">
        <v>0</v>
      </c>
      <c r="Z1203" s="16">
        <v>0</v>
      </c>
      <c r="AA1203" s="16" t="s">
        <v>139</v>
      </c>
      <c r="AB1203" s="16" t="s">
        <v>140</v>
      </c>
      <c r="AC1203" s="16">
        <v>21.7</v>
      </c>
      <c r="AD1203" s="16">
        <v>6.32</v>
      </c>
      <c r="AE1203" s="16">
        <v>1</v>
      </c>
      <c r="AF1203" s="16">
        <v>1.9</v>
      </c>
      <c r="AG1203" s="16">
        <v>2</v>
      </c>
      <c r="AH1203" s="17">
        <f t="shared" si="1283"/>
        <v>0.10000000000000009</v>
      </c>
      <c r="AI1203" s="16"/>
      <c r="AJ1203" s="16"/>
      <c r="AK1203" s="16"/>
      <c r="AL1203" s="16"/>
      <c r="AM1203" s="16">
        <v>0</v>
      </c>
      <c r="AN1203" s="16"/>
      <c r="AO1203" s="16">
        <v>0</v>
      </c>
      <c r="AP1203" s="16">
        <v>0</v>
      </c>
      <c r="AQ1203" s="16">
        <v>0</v>
      </c>
      <c r="AR1203" s="17" t="s">
        <v>136</v>
      </c>
      <c r="AS1203" s="19">
        <f t="shared" si="1233"/>
        <v>0</v>
      </c>
      <c r="AT1203" s="19"/>
      <c r="AU1203" s="19">
        <f>VLOOKUP(G1203,ABNT5101!$I$3:$J$9,2)</f>
        <v>15</v>
      </c>
      <c r="AV1203" s="19">
        <f>VLOOKUP(G1203,ABNT5101!$I$3:$M$9,5)</f>
        <v>0.18</v>
      </c>
      <c r="AW1203" s="17" t="str">
        <f>_xlfn.XLOOKUP(G1203,ABNT5101!I:I,ABNT5101!L:L)</f>
        <v>-</v>
      </c>
      <c r="AX1203" s="17">
        <f>_xlfn.XLOOKUP(G1203,ABNT5101!$I:$I,ABNT5101!M:M)</f>
        <v>0.18</v>
      </c>
      <c r="AY1203" s="17" t="str">
        <f>_xlfn.XLOOKUP(G1203,ABNT5101!$I:$I,ABNT5101!N:N)</f>
        <v>-</v>
      </c>
      <c r="AZ1203" s="17">
        <f>_xlfn.XLOOKUP(G1203,ABNT5101!$I:$I,ABNT5101!O:O)</f>
        <v>15</v>
      </c>
      <c r="BA1203" s="20" t="str">
        <f t="shared" si="1234"/>
        <v>ATENDE</v>
      </c>
      <c r="BB1203" s="21">
        <f t="shared" ref="BB1203:BC1203" si="1446">BE1203/AU1203-1</f>
        <v>0.10666666666666669</v>
      </c>
      <c r="BC1203" s="21">
        <f t="shared" si="1446"/>
        <v>2.833333333333333</v>
      </c>
      <c r="BD1203" s="21" t="str">
        <f t="shared" si="1236"/>
        <v>-</v>
      </c>
      <c r="BE1203" s="22">
        <v>16.600000000000001</v>
      </c>
      <c r="BF1203" s="22">
        <v>0.69</v>
      </c>
      <c r="BG1203" s="22"/>
      <c r="BH1203" s="22"/>
      <c r="BI1203" s="23"/>
      <c r="BJ1203" s="22"/>
      <c r="BK1203" s="20" t="str">
        <f t="shared" si="1237"/>
        <v>ATENDE</v>
      </c>
      <c r="BL1203" s="20" t="str">
        <f t="shared" si="1238"/>
        <v>ATENDE</v>
      </c>
      <c r="BM1203" s="20" t="str">
        <f t="shared" si="1239"/>
        <v>ATENDE</v>
      </c>
      <c r="BN1203" s="20" t="str">
        <f t="shared" si="1240"/>
        <v>ATENDE</v>
      </c>
      <c r="BO1203" s="24" t="str">
        <f t="shared" si="1241"/>
        <v>C3</v>
      </c>
      <c r="BP1203" s="24" t="str">
        <f t="shared" si="1368"/>
        <v>P5</v>
      </c>
      <c r="BQ1203" s="25">
        <f t="shared" si="1381"/>
        <v>2.5179999999999998</v>
      </c>
      <c r="BR1203" s="22">
        <v>17.59</v>
      </c>
      <c r="BS1203" s="22">
        <v>11.51</v>
      </c>
      <c r="BT1203" s="24">
        <f>IF(BP1203="-","-",_xlfn.XLOOKUP(BP1203,ABNT5101!$B$4:$B$9,ABNT5101!$C$4:$C$9))</f>
        <v>5</v>
      </c>
      <c r="BU1203" s="24">
        <f>IF(BP1203="-","-",_xlfn.XLOOKUP(BP1203,ABNT5101!$B$4:$B$9,ABNT5101!$D$4:$D$9))</f>
        <v>1</v>
      </c>
      <c r="BV1203" s="20" t="str">
        <f t="shared" si="1242"/>
        <v>ATENDE</v>
      </c>
      <c r="BW1203" s="20" t="str">
        <f t="shared" si="1382"/>
        <v>ATENDE</v>
      </c>
      <c r="BX1203" s="20" t="str">
        <f t="shared" si="1243"/>
        <v>ATENDE</v>
      </c>
      <c r="BY1203" s="24" t="str">
        <f t="shared" si="1364"/>
        <v>P5</v>
      </c>
      <c r="BZ1203" s="25">
        <f t="shared" si="1244"/>
        <v>0.23799999999999999</v>
      </c>
      <c r="CA1203" s="24">
        <v>6.19</v>
      </c>
      <c r="CB1203" s="24">
        <v>3.4</v>
      </c>
      <c r="CC1203" s="20">
        <f>IF(BY1203="-","-",_xlfn.XLOOKUP(BY1203,ABNT5101!$B$4:$B$9,ABNT5101!$C$4:$C$9))</f>
        <v>5</v>
      </c>
      <c r="CD1203" s="24">
        <f>IF(BY1203="-","-",_xlfn.XLOOKUP(BY1203,ABNT5101!$B$4:$B$9,ABNT5101!$D$4:$D$9))</f>
        <v>1</v>
      </c>
      <c r="CE1203" s="20" t="str">
        <f t="shared" si="1245"/>
        <v>ATENDE</v>
      </c>
      <c r="CF1203" s="20" t="str">
        <f t="shared" si="1246"/>
        <v>ATENDE</v>
      </c>
      <c r="CG1203" s="20" t="str">
        <f t="shared" si="1359"/>
        <v>ATENDE</v>
      </c>
      <c r="CH1203" s="26" t="str">
        <f>_xlfn.XLOOKUP(CI1203,'Banco de dados'!$B:$B,'Banco de dados'!$D:$D)</f>
        <v>SX LIGHTING</v>
      </c>
      <c r="CI1203" s="27" t="str">
        <f>'Banco de dados'!B55</f>
        <v>SX-INEVO040HF</v>
      </c>
      <c r="CJ1203" s="26" t="str">
        <f>_xlfn.XLOOKUP(CI1203,'Banco de dados'!$B:$B,'Banco de dados'!$E:$E)</f>
        <v>SXINEVO040K50L12CZF7PHF</v>
      </c>
      <c r="CK1203" s="26"/>
      <c r="CL1203" s="26" t="e">
        <f>IF(CK1203="-","-",_xlfn.XLOOKUP(CK1203,'Banco de dados'!$B:$B,'Banco de dados'!$E:$E))</f>
        <v>#N/A</v>
      </c>
      <c r="CM1203" s="28">
        <f t="shared" si="1305"/>
        <v>1</v>
      </c>
      <c r="CN1203" s="26">
        <f>_xlfn.XLOOKUP(CI1203,'Banco de dados'!$B:$B,'Banco de dados'!$H:$H)</f>
        <v>39</v>
      </c>
      <c r="CO1203" s="26" t="e">
        <f t="array" aca="1" ref="CO1203" ca="1">_xludf.XLOOKUP(CK1203,'Banco de dados'!$B:$B,'Banco de dados'!$H:$H)</f>
        <v>#NAME?</v>
      </c>
      <c r="CP1203" s="51" t="e">
        <f t="array" aca="1" ref="CP1203" ca="1">_xludf.XLOOKUP(CI1203,'Banco de dados'!$B:$B,'Banco de dados'!$F:$F)</f>
        <v>#NAME?</v>
      </c>
      <c r="CQ1203" s="26" t="e">
        <f t="array" aca="1" ref="CQ1203" ca="1">_xludf.XLOOKUP(CK1203,'Banco de dados'!$B:$B,'Banco de dados'!$F:$F)</f>
        <v>#NAME?</v>
      </c>
      <c r="CR1203" s="27">
        <v>47</v>
      </c>
      <c r="CS1203" s="27"/>
      <c r="CT1203" s="26" t="str">
        <f>IF(AG1203=0.5,"Suporte",IF(AND(AG1203&gt;='Braços de IP'!$B$9,AG1203&lt;='Braços de IP'!$D$9),'Braços de IP'!$E$9,IF(AND(AG1203&gt;='Braços de IP'!$B$10,AG1203&lt;='Braços de IP'!$D$10),'Braços de IP'!$E$10,IF(AND(AG1203&gt;='Braços de IP'!$B$11,AG1203&lt;='Braços de IP'!$D$11),'Braços de IP'!$E$11,IF(AND(AG1203&gt;='Braços de IP'!$B$12,AG1203&lt;='Braços de IP'!$D$12),'Braços de IP'!$E$12,IF(AND(AG1203&gt;='Braços de IP'!$B$13,AG1203&lt;='Braços de IP'!$D$13),'Braços de IP'!$E$13,IF(AND(AG1203&gt;='Braços de IP'!$B$14,AG1203&lt;='Braços de IP'!$D$14),'Braços de IP'!$E$14,"ERRO")))))))</f>
        <v>Médio I</v>
      </c>
      <c r="CU1203" s="27"/>
      <c r="CV1203" s="26" t="str">
        <f>IF($CU1203="","",VLOOKUP($CU1203,'Braços de IP'!$E$9:$I$15,2,0))</f>
        <v/>
      </c>
      <c r="CW1203" s="29" t="str">
        <f>IF($CU1203="","",VLOOKUP($CU1203,'Braços de IP'!$E$9:$I$15,5,0))</f>
        <v/>
      </c>
      <c r="CX1203" s="26"/>
      <c r="CY1203" s="26"/>
      <c r="CZ1203" s="26"/>
      <c r="DA1203" s="26"/>
      <c r="DB1203" s="26"/>
      <c r="DC1203" s="26"/>
      <c r="DD1203" s="30">
        <f t="shared" si="1306"/>
        <v>39</v>
      </c>
      <c r="DE1203" s="31">
        <f t="shared" si="1307"/>
        <v>70</v>
      </c>
      <c r="DF1203" s="30">
        <f t="shared" si="1308"/>
        <v>109</v>
      </c>
      <c r="DG1203" s="32">
        <f t="shared" si="1309"/>
        <v>0.44285714285714284</v>
      </c>
      <c r="DH1203" s="33" t="s">
        <v>143</v>
      </c>
      <c r="DI1203" s="34"/>
      <c r="DJ1203" s="35"/>
      <c r="DK1203" s="16" t="s">
        <v>144</v>
      </c>
      <c r="DL1203" s="16"/>
    </row>
    <row r="1204" spans="2:116" ht="15.75" customHeight="1" x14ac:dyDescent="0.25">
      <c r="B1204" s="16">
        <v>331</v>
      </c>
      <c r="C1204" s="16" t="s">
        <v>146</v>
      </c>
      <c r="D1204" s="16" t="s">
        <v>801</v>
      </c>
      <c r="E1204" s="16">
        <v>-8.0105269999999997</v>
      </c>
      <c r="F1204" s="16">
        <v>-34.886718999999999</v>
      </c>
      <c r="G1204" s="16" t="s">
        <v>153</v>
      </c>
      <c r="H1204" s="16" t="s">
        <v>136</v>
      </c>
      <c r="I1204" s="16" t="s">
        <v>149</v>
      </c>
      <c r="J1204" s="16" t="s">
        <v>137</v>
      </c>
      <c r="K1204" s="16">
        <v>70</v>
      </c>
      <c r="L1204" s="16" t="s">
        <v>138</v>
      </c>
      <c r="M1204" s="16">
        <v>0</v>
      </c>
      <c r="N1204" s="16"/>
      <c r="O1204" s="16">
        <v>1</v>
      </c>
      <c r="P1204" s="16">
        <v>2</v>
      </c>
      <c r="Q1204" s="16">
        <v>7</v>
      </c>
      <c r="R1204" s="16"/>
      <c r="S1204" s="16"/>
      <c r="T1204" s="16" t="s">
        <v>136</v>
      </c>
      <c r="U1204" s="16">
        <v>1.5</v>
      </c>
      <c r="V1204" s="16">
        <v>0</v>
      </c>
      <c r="W1204" s="16" t="s">
        <v>136</v>
      </c>
      <c r="X1204" s="16" t="s">
        <v>136</v>
      </c>
      <c r="Y1204" s="16">
        <v>0</v>
      </c>
      <c r="Z1204" s="16">
        <v>0</v>
      </c>
      <c r="AA1204" s="16" t="s">
        <v>139</v>
      </c>
      <c r="AB1204" s="16" t="s">
        <v>140</v>
      </c>
      <c r="AC1204" s="16">
        <v>21.7</v>
      </c>
      <c r="AD1204" s="16">
        <v>6.32</v>
      </c>
      <c r="AE1204" s="16">
        <v>1</v>
      </c>
      <c r="AF1204" s="16">
        <v>1.9</v>
      </c>
      <c r="AG1204" s="16">
        <v>2</v>
      </c>
      <c r="AH1204" s="17">
        <f t="shared" si="1283"/>
        <v>0.10000000000000009</v>
      </c>
      <c r="AI1204" s="16"/>
      <c r="AJ1204" s="16"/>
      <c r="AK1204" s="16"/>
      <c r="AL1204" s="16"/>
      <c r="AM1204" s="16">
        <v>0</v>
      </c>
      <c r="AN1204" s="16"/>
      <c r="AO1204" s="16">
        <v>0</v>
      </c>
      <c r="AP1204" s="16">
        <v>0</v>
      </c>
      <c r="AQ1204" s="16">
        <v>0</v>
      </c>
      <c r="AR1204" s="17" t="s">
        <v>136</v>
      </c>
      <c r="AS1204" s="19">
        <f t="shared" si="1233"/>
        <v>0</v>
      </c>
      <c r="AT1204" s="19"/>
      <c r="AU1204" s="19">
        <f>VLOOKUP(G1204,ABNT5101!$I$3:$J$9,2)</f>
        <v>15</v>
      </c>
      <c r="AV1204" s="19">
        <f>VLOOKUP(G1204,ABNT5101!$I$3:$M$9,5)</f>
        <v>0.18</v>
      </c>
      <c r="AW1204" s="17" t="str">
        <f>_xlfn.XLOOKUP(G1204,ABNT5101!I:I,ABNT5101!L:L)</f>
        <v>-</v>
      </c>
      <c r="AX1204" s="17">
        <f>_xlfn.XLOOKUP(G1204,ABNT5101!$I:$I,ABNT5101!M:M)</f>
        <v>0.18</v>
      </c>
      <c r="AY1204" s="17" t="str">
        <f>_xlfn.XLOOKUP(G1204,ABNT5101!$I:$I,ABNT5101!N:N)</f>
        <v>-</v>
      </c>
      <c r="AZ1204" s="17">
        <f>_xlfn.XLOOKUP(G1204,ABNT5101!$I:$I,ABNT5101!O:O)</f>
        <v>15</v>
      </c>
      <c r="BA1204" s="20" t="str">
        <f t="shared" si="1234"/>
        <v>ATENDE</v>
      </c>
      <c r="BB1204" s="21">
        <f t="shared" ref="BB1204:BC1204" si="1447">BE1204/AU1204-1</f>
        <v>0.20733333333333337</v>
      </c>
      <c r="BC1204" s="21">
        <f t="shared" si="1447"/>
        <v>2.1111111111111116</v>
      </c>
      <c r="BD1204" s="21" t="str">
        <f t="shared" si="1236"/>
        <v>-</v>
      </c>
      <c r="BE1204" s="22">
        <v>18.11</v>
      </c>
      <c r="BF1204" s="22">
        <v>0.56000000000000005</v>
      </c>
      <c r="BG1204" s="22"/>
      <c r="BH1204" s="22"/>
      <c r="BI1204" s="23"/>
      <c r="BJ1204" s="22"/>
      <c r="BK1204" s="20" t="str">
        <f t="shared" si="1237"/>
        <v>ATENDE</v>
      </c>
      <c r="BL1204" s="20" t="str">
        <f t="shared" si="1238"/>
        <v>ATENDE</v>
      </c>
      <c r="BM1204" s="20" t="str">
        <f t="shared" si="1239"/>
        <v>ATENDE</v>
      </c>
      <c r="BN1204" s="20" t="str">
        <f t="shared" si="1240"/>
        <v>ATENDE</v>
      </c>
      <c r="BO1204" s="24" t="str">
        <f t="shared" si="1241"/>
        <v>C3</v>
      </c>
      <c r="BP1204" s="24" t="str">
        <f t="shared" si="1368"/>
        <v>P5</v>
      </c>
      <c r="BQ1204" s="25">
        <f t="shared" si="1381"/>
        <v>2.8380000000000001</v>
      </c>
      <c r="BR1204" s="22">
        <v>19.190000000000001</v>
      </c>
      <c r="BS1204" s="22">
        <v>13.26</v>
      </c>
      <c r="BT1204" s="24">
        <f>IF(BP1204="-","-",_xlfn.XLOOKUP(BP1204,ABNT5101!$B$4:$B$9,ABNT5101!$C$4:$C$9))</f>
        <v>5</v>
      </c>
      <c r="BU1204" s="24">
        <f>IF(BP1204="-","-",_xlfn.XLOOKUP(BP1204,ABNT5101!$B$4:$B$9,ABNT5101!$D$4:$D$9))</f>
        <v>1</v>
      </c>
      <c r="BV1204" s="20" t="str">
        <f t="shared" si="1242"/>
        <v>ATENDE</v>
      </c>
      <c r="BW1204" s="20" t="str">
        <f t="shared" si="1382"/>
        <v>ATENDE</v>
      </c>
      <c r="BX1204" s="20" t="str">
        <f t="shared" si="1243"/>
        <v>ATENDE</v>
      </c>
      <c r="BY1204" s="24" t="str">
        <f t="shared" si="1364"/>
        <v>P5</v>
      </c>
      <c r="BZ1204" s="25">
        <f t="shared" si="1244"/>
        <v>4.0000000000000036E-3</v>
      </c>
      <c r="CA1204" s="24">
        <v>5.0199999999999996</v>
      </c>
      <c r="CB1204" s="24">
        <v>3.46</v>
      </c>
      <c r="CC1204" s="20">
        <f>IF(BY1204="-","-",_xlfn.XLOOKUP(BY1204,ABNT5101!$B$4:$B$9,ABNT5101!$C$4:$C$9))</f>
        <v>5</v>
      </c>
      <c r="CD1204" s="24">
        <f>IF(BY1204="-","-",_xlfn.XLOOKUP(BY1204,ABNT5101!$B$4:$B$9,ABNT5101!$D$4:$D$9))</f>
        <v>1</v>
      </c>
      <c r="CE1204" s="20" t="str">
        <f t="shared" si="1245"/>
        <v>ATENDE</v>
      </c>
      <c r="CF1204" s="20" t="str">
        <f t="shared" si="1246"/>
        <v>ATENDE</v>
      </c>
      <c r="CG1204" s="20" t="str">
        <f t="shared" si="1359"/>
        <v>ATENDE</v>
      </c>
      <c r="CH1204" s="26" t="str">
        <f>_xlfn.XLOOKUP(CI1204,'Banco de dados'!$B:$B,'Banco de dados'!$D:$D)</f>
        <v>TECNOWATT</v>
      </c>
      <c r="CI1204" s="27" t="str">
        <f>'Banco de dados'!B66</f>
        <v xml:space="preserve">SIGSAGPTLRRSSNDL_40W_50IBBRS
</v>
      </c>
      <c r="CJ1204" s="26" t="str">
        <f>_xlfn.XLOOKUP(CI1204,'Banco de dados'!$B:$B,'Banco de dados'!$E:$E)</f>
        <v>SIGSAGPTLRRSSNDL_40W_50IBBRS
1-10C1MUN6.5</v>
      </c>
      <c r="CK1204" s="26"/>
      <c r="CL1204" s="26" t="e">
        <f>IF(CK1204="-","-",_xlfn.XLOOKUP(CK1204,'Banco de dados'!$B:$B,'Banco de dados'!$E:$E))</f>
        <v>#N/A</v>
      </c>
      <c r="CM1204" s="28">
        <f t="shared" si="1305"/>
        <v>1</v>
      </c>
      <c r="CN1204" s="26">
        <f>_xlfn.XLOOKUP(CI1204,'Banco de dados'!$B:$B,'Banco de dados'!$H:$H)</f>
        <v>40</v>
      </c>
      <c r="CO1204" s="26" t="e">
        <f t="array" aca="1" ref="CO1204" ca="1">_xludf.XLOOKUP(CK1204,'Banco de dados'!$B:$B,'Banco de dados'!$H:$H)</f>
        <v>#NAME?</v>
      </c>
      <c r="CP1204" s="51" t="e">
        <f t="array" aca="1" ref="CP1204" ca="1">_xludf.XLOOKUP(CI1204,'Banco de dados'!$B:$B,'Banco de dados'!$F:$F)</f>
        <v>#NAME?</v>
      </c>
      <c r="CQ1204" s="26" t="e">
        <f t="array" aca="1" ref="CQ1204" ca="1">_xludf.XLOOKUP(CK1204,'Banco de dados'!$B:$B,'Banco de dados'!$F:$F)</f>
        <v>#NAME?</v>
      </c>
      <c r="CR1204" s="27">
        <v>48</v>
      </c>
      <c r="CS1204" s="27"/>
      <c r="CT1204" s="26" t="str">
        <f>IF(AG1204=0.5,"Suporte",IF(AND(AG1204&gt;='Braços de IP'!$B$9,AG1204&lt;='Braços de IP'!$D$9),'Braços de IP'!$E$9,IF(AND(AG1204&gt;='Braços de IP'!$B$10,AG1204&lt;='Braços de IP'!$D$10),'Braços de IP'!$E$10,IF(AND(AG1204&gt;='Braços de IP'!$B$11,AG1204&lt;='Braços de IP'!$D$11),'Braços de IP'!$E$11,IF(AND(AG1204&gt;='Braços de IP'!$B$12,AG1204&lt;='Braços de IP'!$D$12),'Braços de IP'!$E$12,IF(AND(AG1204&gt;='Braços de IP'!$B$13,AG1204&lt;='Braços de IP'!$D$13),'Braços de IP'!$E$13,IF(AND(AG1204&gt;='Braços de IP'!$B$14,AG1204&lt;='Braços de IP'!$D$14),'Braços de IP'!$E$14,"ERRO")))))))</f>
        <v>Médio I</v>
      </c>
      <c r="CU1204" s="27"/>
      <c r="CV1204" s="26" t="str">
        <f>IF($CU1204="","",VLOOKUP($CU1204,'Braços de IP'!$E$9:$I$15,2,0))</f>
        <v/>
      </c>
      <c r="CW1204" s="29" t="str">
        <f>IF($CU1204="","",VLOOKUP($CU1204,'Braços de IP'!$E$9:$I$15,5,0))</f>
        <v/>
      </c>
      <c r="CX1204" s="26"/>
      <c r="CY1204" s="26"/>
      <c r="CZ1204" s="26"/>
      <c r="DA1204" s="26"/>
      <c r="DB1204" s="26"/>
      <c r="DC1204" s="26"/>
      <c r="DD1204" s="30">
        <f t="shared" si="1306"/>
        <v>40</v>
      </c>
      <c r="DE1204" s="31">
        <f t="shared" si="1307"/>
        <v>70</v>
      </c>
      <c r="DF1204" s="30">
        <f t="shared" si="1308"/>
        <v>110</v>
      </c>
      <c r="DG1204" s="32">
        <f t="shared" si="1309"/>
        <v>0.4285714285714286</v>
      </c>
      <c r="DH1204" s="33" t="s">
        <v>143</v>
      </c>
      <c r="DI1204" s="34"/>
      <c r="DJ1204" s="35"/>
      <c r="DK1204" s="16" t="s">
        <v>144</v>
      </c>
      <c r="DL1204" s="16"/>
    </row>
    <row r="1205" spans="2:116" ht="15.75" customHeight="1" x14ac:dyDescent="0.25">
      <c r="B1205" s="16">
        <v>332</v>
      </c>
      <c r="C1205" s="16" t="s">
        <v>146</v>
      </c>
      <c r="D1205" s="16" t="s">
        <v>802</v>
      </c>
      <c r="E1205" s="16">
        <v>-8.012435</v>
      </c>
      <c r="F1205" s="16">
        <v>-34.883400999999999</v>
      </c>
      <c r="G1205" s="16" t="s">
        <v>160</v>
      </c>
      <c r="H1205" s="16" t="s">
        <v>136</v>
      </c>
      <c r="I1205" s="16" t="s">
        <v>135</v>
      </c>
      <c r="J1205" s="16" t="s">
        <v>137</v>
      </c>
      <c r="K1205" s="16">
        <v>70</v>
      </c>
      <c r="L1205" s="16" t="s">
        <v>138</v>
      </c>
      <c r="M1205" s="16">
        <v>0</v>
      </c>
      <c r="N1205" s="16"/>
      <c r="O1205" s="16">
        <v>1</v>
      </c>
      <c r="P1205" s="16">
        <v>2</v>
      </c>
      <c r="Q1205" s="16">
        <v>7</v>
      </c>
      <c r="R1205" s="16"/>
      <c r="S1205" s="16"/>
      <c r="T1205" s="16" t="s">
        <v>136</v>
      </c>
      <c r="U1205" s="16">
        <v>2</v>
      </c>
      <c r="V1205" s="16">
        <v>0</v>
      </c>
      <c r="W1205" s="16" t="s">
        <v>136</v>
      </c>
      <c r="X1205" s="16" t="s">
        <v>136</v>
      </c>
      <c r="Y1205" s="16">
        <v>0</v>
      </c>
      <c r="Z1205" s="16">
        <v>0</v>
      </c>
      <c r="AA1205" s="16" t="s">
        <v>139</v>
      </c>
      <c r="AB1205" s="16" t="s">
        <v>140</v>
      </c>
      <c r="AC1205" s="16">
        <v>32</v>
      </c>
      <c r="AD1205" s="16">
        <v>6.65</v>
      </c>
      <c r="AE1205" s="16">
        <v>1</v>
      </c>
      <c r="AF1205" s="16">
        <v>1.95</v>
      </c>
      <c r="AG1205" s="16">
        <v>2</v>
      </c>
      <c r="AH1205" s="17">
        <f t="shared" si="1283"/>
        <v>5.0000000000000044E-2</v>
      </c>
      <c r="AI1205" s="16"/>
      <c r="AJ1205" s="16"/>
      <c r="AK1205" s="16"/>
      <c r="AL1205" s="16"/>
      <c r="AM1205" s="16">
        <v>0</v>
      </c>
      <c r="AN1205" s="16"/>
      <c r="AO1205" s="16">
        <v>0</v>
      </c>
      <c r="AP1205" s="16">
        <v>0</v>
      </c>
      <c r="AQ1205" s="16">
        <v>0</v>
      </c>
      <c r="AR1205" s="17" t="s">
        <v>136</v>
      </c>
      <c r="AS1205" s="19">
        <f t="shared" si="1233"/>
        <v>0</v>
      </c>
      <c r="AT1205" s="19"/>
      <c r="AU1205" s="19">
        <f>VLOOKUP(G1205,ABNT5101!$I$3:$J$9,2)</f>
        <v>10</v>
      </c>
      <c r="AV1205" s="19">
        <f>VLOOKUP(G1205,ABNT5101!$I$3:$M$9,5)</f>
        <v>0.18</v>
      </c>
      <c r="AW1205" s="17" t="str">
        <f>_xlfn.XLOOKUP(G1205,ABNT5101!I:I,ABNT5101!L:L)</f>
        <v>-</v>
      </c>
      <c r="AX1205" s="17">
        <f>_xlfn.XLOOKUP(G1205,ABNT5101!$I:$I,ABNT5101!M:M)</f>
        <v>0.18</v>
      </c>
      <c r="AY1205" s="17" t="str">
        <f>_xlfn.XLOOKUP(G1205,ABNT5101!$I:$I,ABNT5101!N:N)</f>
        <v>-</v>
      </c>
      <c r="AZ1205" s="17">
        <f>_xlfn.XLOOKUP(G1205,ABNT5101!$I:$I,ABNT5101!O:O)</f>
        <v>16</v>
      </c>
      <c r="BA1205" s="20" t="str">
        <f t="shared" si="1234"/>
        <v>ATENDE</v>
      </c>
      <c r="BB1205" s="21">
        <f t="shared" ref="BB1205:BC1205" si="1448">BE1205/AU1205-1</f>
        <v>0.15300000000000002</v>
      </c>
      <c r="BC1205" s="21">
        <f t="shared" si="1448"/>
        <v>1.2222222222222223</v>
      </c>
      <c r="BD1205" s="21" t="str">
        <f t="shared" si="1236"/>
        <v>-</v>
      </c>
      <c r="BE1205" s="22">
        <v>11.53</v>
      </c>
      <c r="BF1205" s="22">
        <v>0.4</v>
      </c>
      <c r="BG1205" s="22"/>
      <c r="BH1205" s="22"/>
      <c r="BI1205" s="23"/>
      <c r="BJ1205" s="22"/>
      <c r="BK1205" s="20" t="str">
        <f t="shared" si="1237"/>
        <v>ATENDE</v>
      </c>
      <c r="BL1205" s="20" t="str">
        <f t="shared" si="1238"/>
        <v>ATENDE</v>
      </c>
      <c r="BM1205" s="20" t="str">
        <f t="shared" si="1239"/>
        <v>ATENDE</v>
      </c>
      <c r="BN1205" s="20" t="str">
        <f t="shared" si="1240"/>
        <v>ATENDE</v>
      </c>
      <c r="BO1205" s="24" t="str">
        <f t="shared" si="1241"/>
        <v>C4</v>
      </c>
      <c r="BP1205" s="24" t="str">
        <f t="shared" si="1368"/>
        <v>P6</v>
      </c>
      <c r="BQ1205" s="25">
        <f t="shared" si="1381"/>
        <v>2.9866666666666668</v>
      </c>
      <c r="BR1205" s="22">
        <v>11.96</v>
      </c>
      <c r="BS1205" s="22">
        <v>4.1399999999999997</v>
      </c>
      <c r="BT1205" s="24">
        <f>IF(BP1205="-","-",_xlfn.XLOOKUP(BP1205,ABNT5101!$B$4:$B$9,ABNT5101!$C$4:$C$9))</f>
        <v>3</v>
      </c>
      <c r="BU1205" s="24">
        <f>IF(BP1205="-","-",_xlfn.XLOOKUP(BP1205,ABNT5101!$B$4:$B$9,ABNT5101!$D$4:$D$9))</f>
        <v>0.6</v>
      </c>
      <c r="BV1205" s="20" t="str">
        <f t="shared" si="1242"/>
        <v>ATENDE</v>
      </c>
      <c r="BW1205" s="20" t="str">
        <f t="shared" si="1382"/>
        <v>ATENDE</v>
      </c>
      <c r="BX1205" s="20" t="str">
        <f t="shared" si="1243"/>
        <v>ATENDE</v>
      </c>
      <c r="BY1205" s="24" t="str">
        <f t="shared" si="1364"/>
        <v>P6</v>
      </c>
      <c r="BZ1205" s="25">
        <f t="shared" si="1244"/>
        <v>0.91666666666666674</v>
      </c>
      <c r="CA1205" s="24">
        <v>5.75</v>
      </c>
      <c r="CB1205" s="24">
        <v>3.03</v>
      </c>
      <c r="CC1205" s="20">
        <f>IF(BY1205="-","-",_xlfn.XLOOKUP(BY1205,ABNT5101!$B$4:$B$9,ABNT5101!$C$4:$C$9))</f>
        <v>3</v>
      </c>
      <c r="CD1205" s="24">
        <f>IF(BY1205="-","-",_xlfn.XLOOKUP(BY1205,ABNT5101!$B$4:$B$9,ABNT5101!$D$4:$D$9))</f>
        <v>0.6</v>
      </c>
      <c r="CE1205" s="20" t="str">
        <f t="shared" si="1245"/>
        <v>ATENDE</v>
      </c>
      <c r="CF1205" s="20" t="str">
        <f t="shared" si="1246"/>
        <v>ATENDE</v>
      </c>
      <c r="CG1205" s="20" t="str">
        <f t="shared" si="1359"/>
        <v>ATENDE</v>
      </c>
      <c r="CH1205" s="26" t="str">
        <f>_xlfn.XLOOKUP(CI1205,'Banco de dados'!$B:$B,'Banco de dados'!$D:$D)</f>
        <v>LEDSTAR</v>
      </c>
      <c r="CI1205" s="47" t="str">
        <f>'Banco de dados'!B7</f>
        <v xml:space="preserve"> SL VT 9.1 44W</v>
      </c>
      <c r="CJ1205" s="26" t="str">
        <f>_xlfn.XLOOKUP(CI1205,'Banco de dados'!$B:$B,'Banco de dados'!$E:$E)</f>
        <v>LUM LED SL VT 9.1 44W</v>
      </c>
      <c r="CK1205" s="26"/>
      <c r="CL1205" s="26" t="e">
        <f>IF(CK1205="-","-",_xlfn.XLOOKUP(CK1205,'Banco de dados'!$B:$B,'Banco de dados'!$E:$E))</f>
        <v>#N/A</v>
      </c>
      <c r="CM1205" s="28">
        <f t="shared" si="1305"/>
        <v>1</v>
      </c>
      <c r="CN1205" s="26">
        <f>_xlfn.XLOOKUP(CI1205,'Banco de dados'!$B:$B,'Banco de dados'!$H:$H)</f>
        <v>44</v>
      </c>
      <c r="CO1205" s="26" t="e">
        <f t="array" aca="1" ref="CO1205" ca="1">_xludf.XLOOKUP(CK1205,'Banco de dados'!$B:$B,'Banco de dados'!$H:$H)</f>
        <v>#NAME?</v>
      </c>
      <c r="CP1205" s="51" t="e">
        <f t="array" aca="1" ref="CP1205" ca="1">_xludf.XLOOKUP(CI1205,'Banco de dados'!$B:$B,'Banco de dados'!$F:$F)</f>
        <v>#NAME?</v>
      </c>
      <c r="CQ1205" s="26" t="e">
        <f t="array" aca="1" ref="CQ1205" ca="1">_xludf.XLOOKUP(CK1205,'Banco de dados'!$B:$B,'Banco de dados'!$F:$F)</f>
        <v>#NAME?</v>
      </c>
      <c r="CR1205" s="27">
        <v>49</v>
      </c>
      <c r="CS1205" s="27"/>
      <c r="CT1205" s="26" t="str">
        <f>IF(AG1205=0.5,"Suporte",IF(AND(AG1205&gt;='Braços de IP'!$B$9,AG1205&lt;='Braços de IP'!$D$9),'Braços de IP'!$E$9,IF(AND(AG1205&gt;='Braços de IP'!$B$10,AG1205&lt;='Braços de IP'!$D$10),'Braços de IP'!$E$10,IF(AND(AG1205&gt;='Braços de IP'!$B$11,AG1205&lt;='Braços de IP'!$D$11),'Braços de IP'!$E$11,IF(AND(AG1205&gt;='Braços de IP'!$B$12,AG1205&lt;='Braços de IP'!$D$12),'Braços de IP'!$E$12,IF(AND(AG1205&gt;='Braços de IP'!$B$13,AG1205&lt;='Braços de IP'!$D$13),'Braços de IP'!$E$13,IF(AND(AG1205&gt;='Braços de IP'!$B$14,AG1205&lt;='Braços de IP'!$D$14),'Braços de IP'!$E$14,"ERRO")))))))</f>
        <v>Médio I</v>
      </c>
      <c r="CU1205" s="27"/>
      <c r="CV1205" s="26" t="str">
        <f>IF($CU1205="","",VLOOKUP($CU1205,'Braços de IP'!$E$9:$I$15,2,0))</f>
        <v/>
      </c>
      <c r="CW1205" s="29" t="str">
        <f>IF($CU1205="","",VLOOKUP($CU1205,'Braços de IP'!$E$9:$I$15,5,0))</f>
        <v/>
      </c>
      <c r="CX1205" s="26"/>
      <c r="CY1205" s="26"/>
      <c r="CZ1205" s="26"/>
      <c r="DA1205" s="26"/>
      <c r="DB1205" s="26"/>
      <c r="DC1205" s="26"/>
      <c r="DD1205" s="30">
        <f t="shared" si="1306"/>
        <v>44</v>
      </c>
      <c r="DE1205" s="31">
        <f t="shared" si="1307"/>
        <v>70</v>
      </c>
      <c r="DF1205" s="30">
        <f t="shared" si="1308"/>
        <v>114</v>
      </c>
      <c r="DG1205" s="32">
        <f t="shared" si="1309"/>
        <v>0.37142857142857144</v>
      </c>
      <c r="DH1205" s="33" t="s">
        <v>143</v>
      </c>
      <c r="DI1205" s="34"/>
      <c r="DJ1205" s="35"/>
      <c r="DK1205" s="16" t="s">
        <v>144</v>
      </c>
      <c r="DL1205" s="16"/>
    </row>
    <row r="1206" spans="2:116" ht="15.75" customHeight="1" x14ac:dyDescent="0.25">
      <c r="B1206" s="16">
        <v>332</v>
      </c>
      <c r="C1206" s="16" t="s">
        <v>146</v>
      </c>
      <c r="D1206" s="16" t="s">
        <v>802</v>
      </c>
      <c r="E1206" s="16">
        <v>-8.012435</v>
      </c>
      <c r="F1206" s="16">
        <v>-34.883400999999999</v>
      </c>
      <c r="G1206" s="16" t="s">
        <v>160</v>
      </c>
      <c r="H1206" s="16" t="s">
        <v>136</v>
      </c>
      <c r="I1206" s="16" t="s">
        <v>135</v>
      </c>
      <c r="J1206" s="16" t="s">
        <v>137</v>
      </c>
      <c r="K1206" s="16">
        <v>70</v>
      </c>
      <c r="L1206" s="16" t="s">
        <v>138</v>
      </c>
      <c r="M1206" s="16">
        <v>0</v>
      </c>
      <c r="N1206" s="16"/>
      <c r="O1206" s="16">
        <v>1</v>
      </c>
      <c r="P1206" s="16">
        <v>2</v>
      </c>
      <c r="Q1206" s="16">
        <v>7</v>
      </c>
      <c r="R1206" s="16"/>
      <c r="S1206" s="16"/>
      <c r="T1206" s="16" t="s">
        <v>136</v>
      </c>
      <c r="U1206" s="16">
        <v>2</v>
      </c>
      <c r="V1206" s="16">
        <v>0</v>
      </c>
      <c r="W1206" s="16" t="s">
        <v>136</v>
      </c>
      <c r="X1206" s="16" t="s">
        <v>136</v>
      </c>
      <c r="Y1206" s="16">
        <v>0</v>
      </c>
      <c r="Z1206" s="16">
        <v>0</v>
      </c>
      <c r="AA1206" s="16" t="s">
        <v>139</v>
      </c>
      <c r="AB1206" s="16" t="s">
        <v>140</v>
      </c>
      <c r="AC1206" s="16">
        <v>32</v>
      </c>
      <c r="AD1206" s="16">
        <v>6.65</v>
      </c>
      <c r="AE1206" s="16">
        <v>1</v>
      </c>
      <c r="AF1206" s="16">
        <v>1.95</v>
      </c>
      <c r="AG1206" s="16">
        <v>2</v>
      </c>
      <c r="AH1206" s="17">
        <f t="shared" si="1283"/>
        <v>5.0000000000000044E-2</v>
      </c>
      <c r="AI1206" s="16"/>
      <c r="AJ1206" s="16"/>
      <c r="AK1206" s="16"/>
      <c r="AL1206" s="16"/>
      <c r="AM1206" s="16">
        <v>0</v>
      </c>
      <c r="AN1206" s="16"/>
      <c r="AO1206" s="16">
        <v>0</v>
      </c>
      <c r="AP1206" s="16">
        <v>0</v>
      </c>
      <c r="AQ1206" s="16">
        <v>0</v>
      </c>
      <c r="AR1206" s="17" t="s">
        <v>136</v>
      </c>
      <c r="AS1206" s="19">
        <f t="shared" si="1233"/>
        <v>0</v>
      </c>
      <c r="AT1206" s="19"/>
      <c r="AU1206" s="19">
        <f>VLOOKUP(G1206,ABNT5101!$I$3:$J$9,2)</f>
        <v>10</v>
      </c>
      <c r="AV1206" s="19">
        <f>VLOOKUP(G1206,ABNT5101!$I$3:$M$9,5)</f>
        <v>0.18</v>
      </c>
      <c r="AW1206" s="17" t="str">
        <f>_xlfn.XLOOKUP(G1206,ABNT5101!I:I,ABNT5101!L:L)</f>
        <v>-</v>
      </c>
      <c r="AX1206" s="17">
        <f>_xlfn.XLOOKUP(G1206,ABNT5101!$I:$I,ABNT5101!M:M)</f>
        <v>0.18</v>
      </c>
      <c r="AY1206" s="17" t="str">
        <f>_xlfn.XLOOKUP(G1206,ABNT5101!$I:$I,ABNT5101!N:N)</f>
        <v>-</v>
      </c>
      <c r="AZ1206" s="17">
        <f>_xlfn.XLOOKUP(G1206,ABNT5101!$I:$I,ABNT5101!O:O)</f>
        <v>16</v>
      </c>
      <c r="BA1206" s="20" t="str">
        <f t="shared" si="1234"/>
        <v>ATENDE</v>
      </c>
      <c r="BB1206" s="21">
        <f t="shared" ref="BB1206:BC1206" si="1449">BE1206/AU1206-1</f>
        <v>8.8999999999999968E-2</v>
      </c>
      <c r="BC1206" s="21">
        <f t="shared" si="1449"/>
        <v>2.2777777777777777</v>
      </c>
      <c r="BD1206" s="21" t="str">
        <f t="shared" si="1236"/>
        <v>-</v>
      </c>
      <c r="BE1206" s="22">
        <v>10.89</v>
      </c>
      <c r="BF1206" s="22">
        <v>0.59</v>
      </c>
      <c r="BG1206" s="22"/>
      <c r="BH1206" s="22"/>
      <c r="BI1206" s="23"/>
      <c r="BJ1206" s="22"/>
      <c r="BK1206" s="20" t="str">
        <f t="shared" si="1237"/>
        <v>ATENDE</v>
      </c>
      <c r="BL1206" s="20" t="str">
        <f t="shared" si="1238"/>
        <v>ATENDE</v>
      </c>
      <c r="BM1206" s="20" t="str">
        <f t="shared" si="1239"/>
        <v>ATENDE</v>
      </c>
      <c r="BN1206" s="20" t="str">
        <f t="shared" si="1240"/>
        <v>ATENDE</v>
      </c>
      <c r="BO1206" s="24" t="str">
        <f t="shared" si="1241"/>
        <v>C4</v>
      </c>
      <c r="BP1206" s="24" t="str">
        <f t="shared" si="1368"/>
        <v>P6</v>
      </c>
      <c r="BQ1206" s="25">
        <f t="shared" si="1381"/>
        <v>2.8333333333333335</v>
      </c>
      <c r="BR1206" s="22">
        <v>11.5</v>
      </c>
      <c r="BS1206" s="22">
        <v>4.5199999999999996</v>
      </c>
      <c r="BT1206" s="24">
        <f>IF(BP1206="-","-",_xlfn.XLOOKUP(BP1206,ABNT5101!$B$4:$B$9,ABNT5101!$C$4:$C$9))</f>
        <v>3</v>
      </c>
      <c r="BU1206" s="24">
        <f>IF(BP1206="-","-",_xlfn.XLOOKUP(BP1206,ABNT5101!$B$4:$B$9,ABNT5101!$D$4:$D$9))</f>
        <v>0.6</v>
      </c>
      <c r="BV1206" s="20" t="str">
        <f t="shared" si="1242"/>
        <v>ATENDE</v>
      </c>
      <c r="BW1206" s="20" t="str">
        <f t="shared" si="1382"/>
        <v>ATENDE</v>
      </c>
      <c r="BX1206" s="20" t="str">
        <f t="shared" si="1243"/>
        <v>ATENDE</v>
      </c>
      <c r="BY1206" s="24" t="str">
        <f t="shared" si="1364"/>
        <v>P6</v>
      </c>
      <c r="BZ1206" s="25">
        <f t="shared" si="1244"/>
        <v>0.40000000000000013</v>
      </c>
      <c r="CA1206" s="24">
        <v>4.2</v>
      </c>
      <c r="CB1206" s="24">
        <v>2.4</v>
      </c>
      <c r="CC1206" s="20">
        <f>IF(BY1206="-","-",_xlfn.XLOOKUP(BY1206,ABNT5101!$B$4:$B$9,ABNT5101!$C$4:$C$9))</f>
        <v>3</v>
      </c>
      <c r="CD1206" s="24">
        <f>IF(BY1206="-","-",_xlfn.XLOOKUP(BY1206,ABNT5101!$B$4:$B$9,ABNT5101!$D$4:$D$9))</f>
        <v>0.6</v>
      </c>
      <c r="CE1206" s="20" t="str">
        <f t="shared" si="1245"/>
        <v>ATENDE</v>
      </c>
      <c r="CF1206" s="20" t="str">
        <f t="shared" si="1246"/>
        <v>ATENDE</v>
      </c>
      <c r="CG1206" s="20" t="str">
        <f t="shared" si="1359"/>
        <v>ATENDE</v>
      </c>
      <c r="CH1206" s="26" t="str">
        <f>_xlfn.XLOOKUP(CI1206,'Banco de dados'!$B:$B,'Banco de dados'!$D:$D)</f>
        <v>SX LIGHTING</v>
      </c>
      <c r="CI1206" s="27" t="str">
        <f>'Banco de dados'!B55</f>
        <v>SX-INEVO040HF</v>
      </c>
      <c r="CJ1206" s="26" t="str">
        <f>_xlfn.XLOOKUP(CI1206,'Banco de dados'!$B:$B,'Banco de dados'!$E:$E)</f>
        <v>SXINEVO040K50L12CZF7PHF</v>
      </c>
      <c r="CK1206" s="26"/>
      <c r="CL1206" s="26" t="e">
        <f>IF(CK1206="-","-",_xlfn.XLOOKUP(CK1206,'Banco de dados'!$B:$B,'Banco de dados'!$E:$E))</f>
        <v>#N/A</v>
      </c>
      <c r="CM1206" s="28">
        <f t="shared" si="1305"/>
        <v>1</v>
      </c>
      <c r="CN1206" s="26">
        <f>_xlfn.XLOOKUP(CI1206,'Banco de dados'!$B:$B,'Banco de dados'!$H:$H)</f>
        <v>39</v>
      </c>
      <c r="CO1206" s="26" t="e">
        <f t="array" aca="1" ref="CO1206" ca="1">_xludf.XLOOKUP(CK1206,'Banco de dados'!$B:$B,'Banco de dados'!$H:$H)</f>
        <v>#NAME?</v>
      </c>
      <c r="CP1206" s="51" t="e">
        <f t="array" aca="1" ref="CP1206" ca="1">_xludf.XLOOKUP(CI1206,'Banco de dados'!$B:$B,'Banco de dados'!$F:$F)</f>
        <v>#NAME?</v>
      </c>
      <c r="CQ1206" s="26" t="e">
        <f t="array" aca="1" ref="CQ1206" ca="1">_xludf.XLOOKUP(CK1206,'Banco de dados'!$B:$B,'Banco de dados'!$F:$F)</f>
        <v>#NAME?</v>
      </c>
      <c r="CR1206" s="27">
        <v>50</v>
      </c>
      <c r="CS1206" s="27"/>
      <c r="CT1206" s="26" t="str">
        <f>IF(AG1206=0.5,"Suporte",IF(AND(AG1206&gt;='Braços de IP'!$B$9,AG1206&lt;='Braços de IP'!$D$9),'Braços de IP'!$E$9,IF(AND(AG1206&gt;='Braços de IP'!$B$10,AG1206&lt;='Braços de IP'!$D$10),'Braços de IP'!$E$10,IF(AND(AG1206&gt;='Braços de IP'!$B$11,AG1206&lt;='Braços de IP'!$D$11),'Braços de IP'!$E$11,IF(AND(AG1206&gt;='Braços de IP'!$B$12,AG1206&lt;='Braços de IP'!$D$12),'Braços de IP'!$E$12,IF(AND(AG1206&gt;='Braços de IP'!$B$13,AG1206&lt;='Braços de IP'!$D$13),'Braços de IP'!$E$13,IF(AND(AG1206&gt;='Braços de IP'!$B$14,AG1206&lt;='Braços de IP'!$D$14),'Braços de IP'!$E$14,"ERRO")))))))</f>
        <v>Médio I</v>
      </c>
      <c r="CU1206" s="27"/>
      <c r="CV1206" s="26" t="str">
        <f>IF($CU1206="","",VLOOKUP($CU1206,'Braços de IP'!$E$9:$I$15,2,0))</f>
        <v/>
      </c>
      <c r="CW1206" s="29" t="str">
        <f>IF($CU1206="","",VLOOKUP($CU1206,'Braços de IP'!$E$9:$I$15,5,0))</f>
        <v/>
      </c>
      <c r="CX1206" s="26"/>
      <c r="CY1206" s="26"/>
      <c r="CZ1206" s="26"/>
      <c r="DA1206" s="26"/>
      <c r="DB1206" s="26"/>
      <c r="DC1206" s="26"/>
      <c r="DD1206" s="30">
        <f t="shared" si="1306"/>
        <v>39</v>
      </c>
      <c r="DE1206" s="31">
        <f t="shared" si="1307"/>
        <v>70</v>
      </c>
      <c r="DF1206" s="30">
        <f t="shared" si="1308"/>
        <v>109</v>
      </c>
      <c r="DG1206" s="32">
        <f t="shared" si="1309"/>
        <v>0.44285714285714284</v>
      </c>
      <c r="DH1206" s="33" t="s">
        <v>143</v>
      </c>
      <c r="DI1206" s="34"/>
      <c r="DJ1206" s="35"/>
      <c r="DK1206" s="16" t="s">
        <v>144</v>
      </c>
      <c r="DL1206" s="16"/>
    </row>
    <row r="1207" spans="2:116" ht="15.75" customHeight="1" x14ac:dyDescent="0.25">
      <c r="B1207" s="16">
        <v>332</v>
      </c>
      <c r="C1207" s="16" t="s">
        <v>146</v>
      </c>
      <c r="D1207" s="16" t="s">
        <v>802</v>
      </c>
      <c r="E1207" s="16">
        <v>-8.012435</v>
      </c>
      <c r="F1207" s="16">
        <v>-34.883400999999999</v>
      </c>
      <c r="G1207" s="16" t="s">
        <v>160</v>
      </c>
      <c r="H1207" s="16" t="s">
        <v>136</v>
      </c>
      <c r="I1207" s="16" t="s">
        <v>135</v>
      </c>
      <c r="J1207" s="16" t="s">
        <v>137</v>
      </c>
      <c r="K1207" s="16">
        <v>70</v>
      </c>
      <c r="L1207" s="16" t="s">
        <v>138</v>
      </c>
      <c r="M1207" s="16">
        <v>0</v>
      </c>
      <c r="N1207" s="16"/>
      <c r="O1207" s="16">
        <v>1</v>
      </c>
      <c r="P1207" s="16">
        <v>2</v>
      </c>
      <c r="Q1207" s="16">
        <v>7</v>
      </c>
      <c r="R1207" s="16"/>
      <c r="S1207" s="16"/>
      <c r="T1207" s="16" t="s">
        <v>136</v>
      </c>
      <c r="U1207" s="16">
        <v>2</v>
      </c>
      <c r="V1207" s="16">
        <v>0</v>
      </c>
      <c r="W1207" s="16" t="s">
        <v>136</v>
      </c>
      <c r="X1207" s="16" t="s">
        <v>136</v>
      </c>
      <c r="Y1207" s="16">
        <v>0</v>
      </c>
      <c r="Z1207" s="16">
        <v>0</v>
      </c>
      <c r="AA1207" s="16" t="s">
        <v>139</v>
      </c>
      <c r="AB1207" s="16" t="s">
        <v>140</v>
      </c>
      <c r="AC1207" s="16">
        <v>32</v>
      </c>
      <c r="AD1207" s="16">
        <v>6.65</v>
      </c>
      <c r="AE1207" s="16">
        <v>1</v>
      </c>
      <c r="AF1207" s="16">
        <v>1.95</v>
      </c>
      <c r="AG1207" s="16">
        <v>2</v>
      </c>
      <c r="AH1207" s="17">
        <f t="shared" si="1283"/>
        <v>5.0000000000000044E-2</v>
      </c>
      <c r="AI1207" s="16"/>
      <c r="AJ1207" s="16"/>
      <c r="AK1207" s="16"/>
      <c r="AL1207" s="16"/>
      <c r="AM1207" s="16">
        <v>0</v>
      </c>
      <c r="AN1207" s="16"/>
      <c r="AO1207" s="16">
        <v>0</v>
      </c>
      <c r="AP1207" s="16">
        <v>0</v>
      </c>
      <c r="AQ1207" s="16">
        <v>0</v>
      </c>
      <c r="AR1207" s="17" t="s">
        <v>136</v>
      </c>
      <c r="AS1207" s="19">
        <f t="shared" si="1233"/>
        <v>0</v>
      </c>
      <c r="AT1207" s="19"/>
      <c r="AU1207" s="19">
        <f>VLOOKUP(G1207,ABNT5101!$I$3:$J$9,2)</f>
        <v>10</v>
      </c>
      <c r="AV1207" s="19">
        <f>VLOOKUP(G1207,ABNT5101!$I$3:$M$9,5)</f>
        <v>0.18</v>
      </c>
      <c r="AW1207" s="17" t="str">
        <f>_xlfn.XLOOKUP(G1207,ABNT5101!I:I,ABNT5101!L:L)</f>
        <v>-</v>
      </c>
      <c r="AX1207" s="17">
        <f>_xlfn.XLOOKUP(G1207,ABNT5101!$I:$I,ABNT5101!M:M)</f>
        <v>0.18</v>
      </c>
      <c r="AY1207" s="17" t="str">
        <f>_xlfn.XLOOKUP(G1207,ABNT5101!$I:$I,ABNT5101!N:N)</f>
        <v>-</v>
      </c>
      <c r="AZ1207" s="17">
        <f>_xlfn.XLOOKUP(G1207,ABNT5101!$I:$I,ABNT5101!O:O)</f>
        <v>16</v>
      </c>
      <c r="BA1207" s="20" t="str">
        <f t="shared" si="1234"/>
        <v>ATENDE</v>
      </c>
      <c r="BB1207" s="21">
        <f t="shared" ref="BB1207:BC1207" si="1450">BE1207/AU1207-1</f>
        <v>0.19499999999999984</v>
      </c>
      <c r="BC1207" s="21">
        <f t="shared" si="1450"/>
        <v>1.2777777777777777</v>
      </c>
      <c r="BD1207" s="21" t="str">
        <f t="shared" si="1236"/>
        <v>-</v>
      </c>
      <c r="BE1207" s="22">
        <v>11.95</v>
      </c>
      <c r="BF1207" s="22">
        <v>0.41</v>
      </c>
      <c r="BG1207" s="22"/>
      <c r="BH1207" s="22"/>
      <c r="BI1207" s="23"/>
      <c r="BJ1207" s="22"/>
      <c r="BK1207" s="20" t="str">
        <f t="shared" si="1237"/>
        <v>ATENDE</v>
      </c>
      <c r="BL1207" s="20" t="str">
        <f t="shared" si="1238"/>
        <v>ATENDE</v>
      </c>
      <c r="BM1207" s="20" t="str">
        <f t="shared" si="1239"/>
        <v>ATENDE</v>
      </c>
      <c r="BN1207" s="20" t="str">
        <f t="shared" si="1240"/>
        <v>ATENDE</v>
      </c>
      <c r="BO1207" s="24" t="str">
        <f t="shared" si="1241"/>
        <v>C4</v>
      </c>
      <c r="BP1207" s="24" t="str">
        <f t="shared" si="1368"/>
        <v>P6</v>
      </c>
      <c r="BQ1207" s="25">
        <f t="shared" si="1381"/>
        <v>3.2033333333333331</v>
      </c>
      <c r="BR1207" s="22">
        <v>12.61</v>
      </c>
      <c r="BS1207" s="22">
        <v>4.74</v>
      </c>
      <c r="BT1207" s="24">
        <f>IF(BP1207="-","-",_xlfn.XLOOKUP(BP1207,ABNT5101!$B$4:$B$9,ABNT5101!$C$4:$C$9))</f>
        <v>3</v>
      </c>
      <c r="BU1207" s="24">
        <f>IF(BP1207="-","-",_xlfn.XLOOKUP(BP1207,ABNT5101!$B$4:$B$9,ABNT5101!$D$4:$D$9))</f>
        <v>0.6</v>
      </c>
      <c r="BV1207" s="20" t="str">
        <f t="shared" si="1242"/>
        <v>ATENDE</v>
      </c>
      <c r="BW1207" s="20" t="str">
        <f t="shared" si="1382"/>
        <v>ATENDE</v>
      </c>
      <c r="BX1207" s="20" t="str">
        <f t="shared" si="1243"/>
        <v>ATENDE</v>
      </c>
      <c r="BY1207" s="24" t="str">
        <f t="shared" si="1364"/>
        <v>P6</v>
      </c>
      <c r="BZ1207" s="25">
        <f t="shared" si="1244"/>
        <v>0.13666666666666671</v>
      </c>
      <c r="CA1207" s="24">
        <v>3.41</v>
      </c>
      <c r="CB1207" s="24">
        <v>1.56</v>
      </c>
      <c r="CC1207" s="20">
        <f>IF(BY1207="-","-",_xlfn.XLOOKUP(BY1207,ABNT5101!$B$4:$B$9,ABNT5101!$C$4:$C$9))</f>
        <v>3</v>
      </c>
      <c r="CD1207" s="24">
        <f>IF(BY1207="-","-",_xlfn.XLOOKUP(BY1207,ABNT5101!$B$4:$B$9,ABNT5101!$D$4:$D$9))</f>
        <v>0.6</v>
      </c>
      <c r="CE1207" s="20" t="str">
        <f t="shared" si="1245"/>
        <v>ATENDE</v>
      </c>
      <c r="CF1207" s="20" t="str">
        <f t="shared" si="1246"/>
        <v>ATENDE</v>
      </c>
      <c r="CG1207" s="20" t="str">
        <f t="shared" si="1359"/>
        <v>ATENDE</v>
      </c>
      <c r="CH1207" s="26" t="str">
        <f>_xlfn.XLOOKUP(CI1207,'Banco de dados'!$B:$B,'Banco de dados'!$D:$D)</f>
        <v>TECNOWATT</v>
      </c>
      <c r="CI1207" s="27" t="str">
        <f>'Banco de dados'!B66</f>
        <v xml:space="preserve">SIGSAGPTLRRSSNDL_40W_50IBBRS
</v>
      </c>
      <c r="CJ1207" s="26" t="str">
        <f>_xlfn.XLOOKUP(CI1207,'Banco de dados'!$B:$B,'Banco de dados'!$E:$E)</f>
        <v>SIGSAGPTLRRSSNDL_40W_50IBBRS
1-10C1MUN6.5</v>
      </c>
      <c r="CK1207" s="26"/>
      <c r="CL1207" s="26" t="e">
        <f>IF(CK1207="-","-",_xlfn.XLOOKUP(CK1207,'Banco de dados'!$B:$B,'Banco de dados'!$E:$E))</f>
        <v>#N/A</v>
      </c>
      <c r="CM1207" s="28">
        <f t="shared" si="1305"/>
        <v>1</v>
      </c>
      <c r="CN1207" s="26">
        <f>_xlfn.XLOOKUP(CI1207,'Banco de dados'!$B:$B,'Banco de dados'!$H:$H)</f>
        <v>40</v>
      </c>
      <c r="CO1207" s="26" t="e">
        <f t="array" aca="1" ref="CO1207" ca="1">_xludf.XLOOKUP(CK1207,'Banco de dados'!$B:$B,'Banco de dados'!$H:$H)</f>
        <v>#NAME?</v>
      </c>
      <c r="CP1207" s="51" t="e">
        <f t="array" aca="1" ref="CP1207" ca="1">_xludf.XLOOKUP(CI1207,'Banco de dados'!$B:$B,'Banco de dados'!$F:$F)</f>
        <v>#NAME?</v>
      </c>
      <c r="CQ1207" s="26" t="e">
        <f t="array" aca="1" ref="CQ1207" ca="1">_xludf.XLOOKUP(CK1207,'Banco de dados'!$B:$B,'Banco de dados'!$F:$F)</f>
        <v>#NAME?</v>
      </c>
      <c r="CR1207" s="27">
        <v>51</v>
      </c>
      <c r="CS1207" s="27"/>
      <c r="CT1207" s="26" t="str">
        <f>IF(AG1207=0.5,"Suporte",IF(AND(AG1207&gt;='Braços de IP'!$B$9,AG1207&lt;='Braços de IP'!$D$9),'Braços de IP'!$E$9,IF(AND(AG1207&gt;='Braços de IP'!$B$10,AG1207&lt;='Braços de IP'!$D$10),'Braços de IP'!$E$10,IF(AND(AG1207&gt;='Braços de IP'!$B$11,AG1207&lt;='Braços de IP'!$D$11),'Braços de IP'!$E$11,IF(AND(AG1207&gt;='Braços de IP'!$B$12,AG1207&lt;='Braços de IP'!$D$12),'Braços de IP'!$E$12,IF(AND(AG1207&gt;='Braços de IP'!$B$13,AG1207&lt;='Braços de IP'!$D$13),'Braços de IP'!$E$13,IF(AND(AG1207&gt;='Braços de IP'!$B$14,AG1207&lt;='Braços de IP'!$D$14),'Braços de IP'!$E$14,"ERRO")))))))</f>
        <v>Médio I</v>
      </c>
      <c r="CU1207" s="27"/>
      <c r="CV1207" s="26" t="str">
        <f>IF($CU1207="","",VLOOKUP($CU1207,'Braços de IP'!$E$9:$I$15,2,0))</f>
        <v/>
      </c>
      <c r="CW1207" s="29" t="str">
        <f>IF($CU1207="","",VLOOKUP($CU1207,'Braços de IP'!$E$9:$I$15,5,0))</f>
        <v/>
      </c>
      <c r="CX1207" s="26"/>
      <c r="CY1207" s="26"/>
      <c r="CZ1207" s="26"/>
      <c r="DA1207" s="26"/>
      <c r="DB1207" s="26"/>
      <c r="DC1207" s="26"/>
      <c r="DD1207" s="30">
        <f t="shared" si="1306"/>
        <v>40</v>
      </c>
      <c r="DE1207" s="31">
        <f t="shared" si="1307"/>
        <v>70</v>
      </c>
      <c r="DF1207" s="30">
        <f t="shared" si="1308"/>
        <v>110</v>
      </c>
      <c r="DG1207" s="32">
        <f t="shared" si="1309"/>
        <v>0.4285714285714286</v>
      </c>
      <c r="DH1207" s="33" t="s">
        <v>143</v>
      </c>
      <c r="DI1207" s="34"/>
      <c r="DJ1207" s="35"/>
      <c r="DK1207" s="16" t="s">
        <v>144</v>
      </c>
      <c r="DL1207" s="16"/>
    </row>
    <row r="1208" spans="2:116" ht="15.75" customHeight="1" x14ac:dyDescent="0.25">
      <c r="B1208" s="16">
        <v>333</v>
      </c>
      <c r="C1208" s="16" t="s">
        <v>146</v>
      </c>
      <c r="D1208" s="16" t="s">
        <v>803</v>
      </c>
      <c r="E1208" s="16">
        <v>-8.0196850000000008</v>
      </c>
      <c r="F1208" s="16">
        <v>-34.895277</v>
      </c>
      <c r="G1208" s="16" t="s">
        <v>160</v>
      </c>
      <c r="H1208" s="16" t="s">
        <v>136</v>
      </c>
      <c r="I1208" s="16" t="s">
        <v>135</v>
      </c>
      <c r="J1208" s="16" t="s">
        <v>137</v>
      </c>
      <c r="K1208" s="16">
        <v>96</v>
      </c>
      <c r="L1208" s="16" t="s">
        <v>138</v>
      </c>
      <c r="M1208" s="16">
        <v>0</v>
      </c>
      <c r="N1208" s="16"/>
      <c r="O1208" s="16">
        <v>2</v>
      </c>
      <c r="P1208" s="16"/>
      <c r="Q1208" s="16">
        <v>6.5</v>
      </c>
      <c r="R1208" s="16"/>
      <c r="S1208" s="16"/>
      <c r="T1208" s="16">
        <v>0</v>
      </c>
      <c r="U1208" s="17">
        <v>0</v>
      </c>
      <c r="V1208" s="16">
        <v>0</v>
      </c>
      <c r="W1208" s="16"/>
      <c r="X1208" s="16"/>
      <c r="Y1208" s="16">
        <v>0</v>
      </c>
      <c r="Z1208" s="16">
        <v>0</v>
      </c>
      <c r="AA1208" s="16" t="s">
        <v>139</v>
      </c>
      <c r="AB1208" s="16" t="s">
        <v>140</v>
      </c>
      <c r="AC1208" s="16">
        <v>20</v>
      </c>
      <c r="AD1208" s="16">
        <v>7</v>
      </c>
      <c r="AE1208" s="16">
        <v>1</v>
      </c>
      <c r="AF1208" s="16">
        <v>0</v>
      </c>
      <c r="AG1208" s="16">
        <v>1.7</v>
      </c>
      <c r="AH1208" s="17">
        <f t="shared" si="1283"/>
        <v>1.7</v>
      </c>
      <c r="AI1208" s="16"/>
      <c r="AJ1208" s="16"/>
      <c r="AK1208" s="16"/>
      <c r="AL1208" s="16"/>
      <c r="AM1208" s="16">
        <v>0</v>
      </c>
      <c r="AN1208" s="16"/>
      <c r="AO1208" s="16">
        <v>0</v>
      </c>
      <c r="AP1208" s="16">
        <v>0</v>
      </c>
      <c r="AQ1208" s="16">
        <v>0</v>
      </c>
      <c r="AR1208" s="17" t="s">
        <v>136</v>
      </c>
      <c r="AS1208" s="19">
        <f t="shared" si="1233"/>
        <v>0</v>
      </c>
      <c r="AT1208" s="19"/>
      <c r="AU1208" s="19">
        <f>VLOOKUP(G1208,ABNT5101!$I$3:$J$9,2)</f>
        <v>10</v>
      </c>
      <c r="AV1208" s="19">
        <f>VLOOKUP(G1208,ABNT5101!$I$3:$M$9,5)</f>
        <v>0.18</v>
      </c>
      <c r="AW1208" s="17" t="str">
        <f>_xlfn.XLOOKUP(G1208,ABNT5101!I:I,ABNT5101!L:L)</f>
        <v>-</v>
      </c>
      <c r="AX1208" s="17">
        <f>_xlfn.XLOOKUP(G1208,ABNT5101!$I:$I,ABNT5101!M:M)</f>
        <v>0.18</v>
      </c>
      <c r="AY1208" s="17" t="str">
        <f>_xlfn.XLOOKUP(G1208,ABNT5101!$I:$I,ABNT5101!N:N)</f>
        <v>-</v>
      </c>
      <c r="AZ1208" s="17">
        <f>_xlfn.XLOOKUP(G1208,ABNT5101!$I:$I,ABNT5101!O:O)</f>
        <v>16</v>
      </c>
      <c r="BA1208" s="20" t="str">
        <f t="shared" si="1234"/>
        <v>ATENDE</v>
      </c>
      <c r="BB1208" s="21">
        <f t="shared" ref="BB1208:BC1208" si="1451">BE1208/AU1208-1</f>
        <v>9.000000000000008E-2</v>
      </c>
      <c r="BC1208" s="21">
        <f t="shared" si="1451"/>
        <v>2.3333333333333335</v>
      </c>
      <c r="BD1208" s="21" t="str">
        <f t="shared" si="1236"/>
        <v>-</v>
      </c>
      <c r="BE1208" s="22">
        <v>10.9</v>
      </c>
      <c r="BF1208" s="22">
        <v>0.6</v>
      </c>
      <c r="BG1208" s="22"/>
      <c r="BH1208" s="22"/>
      <c r="BI1208" s="23"/>
      <c r="BJ1208" s="22"/>
      <c r="BK1208" s="20" t="str">
        <f t="shared" si="1237"/>
        <v>ATENDE</v>
      </c>
      <c r="BL1208" s="20" t="str">
        <f t="shared" si="1238"/>
        <v>ATENDE</v>
      </c>
      <c r="BM1208" s="20" t="str">
        <f t="shared" si="1239"/>
        <v>ATENDE</v>
      </c>
      <c r="BN1208" s="20" t="str">
        <f t="shared" si="1240"/>
        <v>ATENDE</v>
      </c>
      <c r="BO1208" s="24" t="str">
        <f t="shared" si="1241"/>
        <v>C4</v>
      </c>
      <c r="BP1208" s="24" t="str">
        <f t="shared" si="1368"/>
        <v>P6</v>
      </c>
      <c r="BQ1208" s="25">
        <f t="shared" si="1381"/>
        <v>3.3366666666666669</v>
      </c>
      <c r="BR1208" s="22">
        <v>13.01</v>
      </c>
      <c r="BS1208" s="22">
        <v>9.44</v>
      </c>
      <c r="BT1208" s="24">
        <f>IF(BP1208="-","-",_xlfn.XLOOKUP(BP1208,ABNT5101!$B$4:$B$9,ABNT5101!$C$4:$C$9))</f>
        <v>3</v>
      </c>
      <c r="BU1208" s="24">
        <f>IF(BP1208="-","-",_xlfn.XLOOKUP(BP1208,ABNT5101!$B$4:$B$9,ABNT5101!$D$4:$D$9))</f>
        <v>0.6</v>
      </c>
      <c r="BV1208" s="20" t="str">
        <f t="shared" si="1242"/>
        <v>ATENDE</v>
      </c>
      <c r="BW1208" s="20" t="str">
        <f t="shared" si="1382"/>
        <v>ATENDE</v>
      </c>
      <c r="BX1208" s="20" t="str">
        <f t="shared" si="1243"/>
        <v>ATENDE</v>
      </c>
      <c r="BY1208" s="24" t="str">
        <f t="shared" si="1364"/>
        <v>P6</v>
      </c>
      <c r="BZ1208" s="25">
        <f t="shared" si="1244"/>
        <v>1.2766666666666668</v>
      </c>
      <c r="CA1208" s="24">
        <v>6.83</v>
      </c>
      <c r="CB1208" s="24">
        <v>5.13</v>
      </c>
      <c r="CC1208" s="20">
        <f>IF(BY1208="-","-",_xlfn.XLOOKUP(BY1208,ABNT5101!$B$4:$B$9,ABNT5101!$C$4:$C$9))</f>
        <v>3</v>
      </c>
      <c r="CD1208" s="24">
        <f>IF(BY1208="-","-",_xlfn.XLOOKUP(BY1208,ABNT5101!$B$4:$B$9,ABNT5101!$D$4:$D$9))</f>
        <v>0.6</v>
      </c>
      <c r="CE1208" s="20" t="str">
        <f t="shared" si="1245"/>
        <v>ATENDE</v>
      </c>
      <c r="CF1208" s="20" t="str">
        <f t="shared" si="1246"/>
        <v>ATENDE</v>
      </c>
      <c r="CG1208" s="20" t="str">
        <f t="shared" si="1359"/>
        <v>ATENDE</v>
      </c>
      <c r="CH1208" s="26" t="str">
        <f>_xlfn.XLOOKUP(CI1208,'Banco de dados'!$B:$B,'Banco de dados'!$D:$D)</f>
        <v>LEDSTAR</v>
      </c>
      <c r="CI1208" s="47" t="str">
        <f>'Banco de dados'!B4</f>
        <v xml:space="preserve"> SL VT 9.1 17W</v>
      </c>
      <c r="CJ1208" s="26" t="str">
        <f>_xlfn.XLOOKUP(CI1208,'Banco de dados'!$B:$B,'Banco de dados'!$E:$E)</f>
        <v>LUM LED SL VT 9.1 17W</v>
      </c>
      <c r="CK1208" s="26"/>
      <c r="CL1208" s="26" t="e">
        <f>IF(CK1208="-","-",_xlfn.XLOOKUP(CK1208,'Banco de dados'!$B:$B,'Banco de dados'!$E:$E))</f>
        <v>#N/A</v>
      </c>
      <c r="CM1208" s="28">
        <f t="shared" si="1305"/>
        <v>1</v>
      </c>
      <c r="CN1208" s="26">
        <f>_xlfn.XLOOKUP(CI1208,'Banco de dados'!$B:$B,'Banco de dados'!$H:$H)</f>
        <v>17</v>
      </c>
      <c r="CO1208" s="26" t="e">
        <f t="array" aca="1" ref="CO1208" ca="1">_xludf.XLOOKUP(CK1208,'Banco de dados'!$B:$B,'Banco de dados'!$H:$H)</f>
        <v>#NAME?</v>
      </c>
      <c r="CP1208" s="51" t="e">
        <f t="array" aca="1" ref="CP1208" ca="1">_xludf.XLOOKUP(CI1208,'Banco de dados'!$B:$B,'Banco de dados'!$F:$F)</f>
        <v>#NAME?</v>
      </c>
      <c r="CQ1208" s="26" t="e">
        <f t="array" aca="1" ref="CQ1208" ca="1">_xludf.XLOOKUP(CK1208,'Banco de dados'!$B:$B,'Banco de dados'!$F:$F)</f>
        <v>#NAME?</v>
      </c>
      <c r="CR1208" s="27">
        <v>52</v>
      </c>
      <c r="CS1208" s="27"/>
      <c r="CT1208" s="26" t="str">
        <f>IF(AG1208=0.5,"Suporte",IF(AND(AG1208&gt;='Braços de IP'!$B$9,AG1208&lt;='Braços de IP'!$D$9),'Braços de IP'!$E$9,IF(AND(AG1208&gt;='Braços de IP'!$B$10,AG1208&lt;='Braços de IP'!$D$10),'Braços de IP'!$E$10,IF(AND(AG1208&gt;='Braços de IP'!$B$11,AG1208&lt;='Braços de IP'!$D$11),'Braços de IP'!$E$11,IF(AND(AG1208&gt;='Braços de IP'!$B$12,AG1208&lt;='Braços de IP'!$D$12),'Braços de IP'!$E$12,IF(AND(AG1208&gt;='Braços de IP'!$B$13,AG1208&lt;='Braços de IP'!$D$13),'Braços de IP'!$E$13,IF(AND(AG1208&gt;='Braços de IP'!$B$14,AG1208&lt;='Braços de IP'!$D$14),'Braços de IP'!$E$14,"ERRO")))))))</f>
        <v>Médio I</v>
      </c>
      <c r="CU1208" s="27"/>
      <c r="CV1208" s="26" t="str">
        <f>IF($CU1208="","",VLOOKUP($CU1208,'Braços de IP'!$E$9:$I$15,2,0))</f>
        <v/>
      </c>
      <c r="CW1208" s="29" t="str">
        <f>IF($CU1208="","",VLOOKUP($CU1208,'Braços de IP'!$E$9:$I$15,5,0))</f>
        <v/>
      </c>
      <c r="CX1208" s="26"/>
      <c r="CY1208" s="26"/>
      <c r="CZ1208" s="26"/>
      <c r="DA1208" s="26"/>
      <c r="DB1208" s="26"/>
      <c r="DC1208" s="26"/>
      <c r="DD1208" s="30">
        <f t="shared" si="1306"/>
        <v>17</v>
      </c>
      <c r="DE1208" s="31">
        <f t="shared" si="1307"/>
        <v>96</v>
      </c>
      <c r="DF1208" s="30">
        <f t="shared" si="1308"/>
        <v>113</v>
      </c>
      <c r="DG1208" s="32">
        <f t="shared" si="1309"/>
        <v>0.82291666666666663</v>
      </c>
      <c r="DH1208" s="33" t="s">
        <v>143</v>
      </c>
      <c r="DI1208" s="34"/>
      <c r="DJ1208" s="35"/>
      <c r="DK1208" s="16" t="s">
        <v>144</v>
      </c>
      <c r="DL1208" s="16"/>
    </row>
    <row r="1209" spans="2:116" ht="15.75" customHeight="1" x14ac:dyDescent="0.25">
      <c r="B1209" s="16">
        <v>333</v>
      </c>
      <c r="C1209" s="16" t="s">
        <v>146</v>
      </c>
      <c r="D1209" s="16" t="s">
        <v>803</v>
      </c>
      <c r="E1209" s="16">
        <v>-8.0196850000000008</v>
      </c>
      <c r="F1209" s="16">
        <v>-34.895277</v>
      </c>
      <c r="G1209" s="16" t="s">
        <v>160</v>
      </c>
      <c r="H1209" s="16" t="s">
        <v>136</v>
      </c>
      <c r="I1209" s="16" t="s">
        <v>135</v>
      </c>
      <c r="J1209" s="16" t="s">
        <v>137</v>
      </c>
      <c r="K1209" s="16">
        <v>96</v>
      </c>
      <c r="L1209" s="16" t="s">
        <v>138</v>
      </c>
      <c r="M1209" s="16">
        <v>0</v>
      </c>
      <c r="N1209" s="16"/>
      <c r="O1209" s="16">
        <v>2</v>
      </c>
      <c r="P1209" s="16"/>
      <c r="Q1209" s="16">
        <v>6.5</v>
      </c>
      <c r="R1209" s="16"/>
      <c r="S1209" s="16"/>
      <c r="T1209" s="16">
        <v>0</v>
      </c>
      <c r="U1209" s="17">
        <v>0</v>
      </c>
      <c r="V1209" s="16">
        <v>0</v>
      </c>
      <c r="W1209" s="16"/>
      <c r="X1209" s="16"/>
      <c r="Y1209" s="16">
        <v>0</v>
      </c>
      <c r="Z1209" s="16">
        <v>0</v>
      </c>
      <c r="AA1209" s="16" t="s">
        <v>139</v>
      </c>
      <c r="AB1209" s="16" t="s">
        <v>140</v>
      </c>
      <c r="AC1209" s="16">
        <v>20</v>
      </c>
      <c r="AD1209" s="16">
        <v>7</v>
      </c>
      <c r="AE1209" s="16">
        <v>1</v>
      </c>
      <c r="AF1209" s="16">
        <v>0</v>
      </c>
      <c r="AG1209" s="16">
        <v>1.7</v>
      </c>
      <c r="AH1209" s="17">
        <f t="shared" si="1283"/>
        <v>1.7</v>
      </c>
      <c r="AI1209" s="16"/>
      <c r="AJ1209" s="16"/>
      <c r="AK1209" s="16"/>
      <c r="AL1209" s="16"/>
      <c r="AM1209" s="16">
        <v>0</v>
      </c>
      <c r="AN1209" s="16"/>
      <c r="AO1209" s="16">
        <v>0</v>
      </c>
      <c r="AP1209" s="16">
        <v>0</v>
      </c>
      <c r="AQ1209" s="16">
        <v>0</v>
      </c>
      <c r="AR1209" s="17" t="s">
        <v>136</v>
      </c>
      <c r="AS1209" s="19">
        <f t="shared" si="1233"/>
        <v>0</v>
      </c>
      <c r="AT1209" s="19"/>
      <c r="AU1209" s="19">
        <f>VLOOKUP(G1209,ABNT5101!$I$3:$J$9,2)</f>
        <v>10</v>
      </c>
      <c r="AV1209" s="19">
        <f>VLOOKUP(G1209,ABNT5101!$I$3:$M$9,5)</f>
        <v>0.18</v>
      </c>
      <c r="AW1209" s="17" t="str">
        <f>_xlfn.XLOOKUP(G1209,ABNT5101!I:I,ABNT5101!L:L)</f>
        <v>-</v>
      </c>
      <c r="AX1209" s="17">
        <f>_xlfn.XLOOKUP(G1209,ABNT5101!$I:$I,ABNT5101!M:M)</f>
        <v>0.18</v>
      </c>
      <c r="AY1209" s="17" t="str">
        <f>_xlfn.XLOOKUP(G1209,ABNT5101!$I:$I,ABNT5101!N:N)</f>
        <v>-</v>
      </c>
      <c r="AZ1209" s="17">
        <f>_xlfn.XLOOKUP(G1209,ABNT5101!$I:$I,ABNT5101!O:O)</f>
        <v>16</v>
      </c>
      <c r="BA1209" s="20" t="str">
        <f t="shared" si="1234"/>
        <v>ATENDE</v>
      </c>
      <c r="BB1209" s="21">
        <f t="shared" ref="BB1209:BC1209" si="1452">BE1209/AU1209-1</f>
        <v>0.44499999999999984</v>
      </c>
      <c r="BC1209" s="21">
        <f t="shared" si="1452"/>
        <v>2.8888888888888888</v>
      </c>
      <c r="BD1209" s="21" t="str">
        <f t="shared" si="1236"/>
        <v>-</v>
      </c>
      <c r="BE1209" s="22">
        <v>14.45</v>
      </c>
      <c r="BF1209" s="22">
        <v>0.7</v>
      </c>
      <c r="BG1209" s="22"/>
      <c r="BH1209" s="22"/>
      <c r="BI1209" s="23"/>
      <c r="BJ1209" s="22"/>
      <c r="BK1209" s="20" t="str">
        <f t="shared" si="1237"/>
        <v>ATENDE</v>
      </c>
      <c r="BL1209" s="20" t="str">
        <f t="shared" si="1238"/>
        <v>ATENDE</v>
      </c>
      <c r="BM1209" s="20" t="str">
        <f t="shared" si="1239"/>
        <v>ATENDE</v>
      </c>
      <c r="BN1209" s="20" t="str">
        <f t="shared" si="1240"/>
        <v>ATENDE</v>
      </c>
      <c r="BO1209" s="24" t="str">
        <f t="shared" si="1241"/>
        <v>C4</v>
      </c>
      <c r="BP1209" s="24" t="str">
        <f t="shared" si="1368"/>
        <v>P6</v>
      </c>
      <c r="BQ1209" s="25">
        <f t="shared" si="1381"/>
        <v>4.873333333333334</v>
      </c>
      <c r="BR1209" s="22">
        <v>17.62</v>
      </c>
      <c r="BS1209" s="22">
        <v>15.21</v>
      </c>
      <c r="BT1209" s="24">
        <f>IF(BP1209="-","-",_xlfn.XLOOKUP(BP1209,ABNT5101!$B$4:$B$9,ABNT5101!$C$4:$C$9))</f>
        <v>3</v>
      </c>
      <c r="BU1209" s="24">
        <f>IF(BP1209="-","-",_xlfn.XLOOKUP(BP1209,ABNT5101!$B$4:$B$9,ABNT5101!$D$4:$D$9))</f>
        <v>0.6</v>
      </c>
      <c r="BV1209" s="20" t="str">
        <f t="shared" si="1242"/>
        <v>ATENDE</v>
      </c>
      <c r="BW1209" s="20" t="str">
        <f t="shared" si="1382"/>
        <v>ATENDE</v>
      </c>
      <c r="BX1209" s="20" t="str">
        <f t="shared" si="1243"/>
        <v>ATENDE</v>
      </c>
      <c r="BY1209" s="24" t="str">
        <f t="shared" si="1364"/>
        <v>P6</v>
      </c>
      <c r="BZ1209" s="25">
        <f t="shared" si="1244"/>
        <v>1.936666666666667</v>
      </c>
      <c r="CA1209" s="24">
        <v>8.81</v>
      </c>
      <c r="CB1209" s="24">
        <v>7.47</v>
      </c>
      <c r="CC1209" s="20">
        <f>IF(BY1209="-","-",_xlfn.XLOOKUP(BY1209,ABNT5101!$B$4:$B$9,ABNT5101!$C$4:$C$9))</f>
        <v>3</v>
      </c>
      <c r="CD1209" s="24">
        <f>IF(BY1209="-","-",_xlfn.XLOOKUP(BY1209,ABNT5101!$B$4:$B$9,ABNT5101!$D$4:$D$9))</f>
        <v>0.6</v>
      </c>
      <c r="CE1209" s="20" t="str">
        <f t="shared" si="1245"/>
        <v>ATENDE</v>
      </c>
      <c r="CF1209" s="20" t="str">
        <f t="shared" si="1246"/>
        <v>ATENDE</v>
      </c>
      <c r="CG1209" s="20" t="str">
        <f t="shared" si="1359"/>
        <v>ATENDE</v>
      </c>
      <c r="CH1209" s="26" t="str">
        <f>_xlfn.XLOOKUP(CI1209,'Banco de dados'!$B:$B,'Banco de dados'!$D:$D)</f>
        <v>SX LIGHTING</v>
      </c>
      <c r="CI1209" s="27" t="str">
        <f>'Banco de dados'!B53</f>
        <v>SX-INEVO020HF</v>
      </c>
      <c r="CJ1209" s="26" t="str">
        <f>_xlfn.XLOOKUP(CI1209,'Banco de dados'!$B:$B,'Banco de dados'!$E:$E)</f>
        <v>SXINEVO020K50L12CZF7PHF</v>
      </c>
      <c r="CK1209" s="26"/>
      <c r="CL1209" s="26" t="e">
        <f>IF(CK1209="-","-",_xlfn.XLOOKUP(CK1209,'Banco de dados'!$B:$B,'Banco de dados'!$E:$E))</f>
        <v>#N/A</v>
      </c>
      <c r="CM1209" s="28">
        <f t="shared" si="1305"/>
        <v>1</v>
      </c>
      <c r="CN1209" s="26">
        <f>_xlfn.XLOOKUP(CI1209,'Banco de dados'!$B:$B,'Banco de dados'!$H:$H)</f>
        <v>22.5</v>
      </c>
      <c r="CO1209" s="26" t="e">
        <f t="array" aca="1" ref="CO1209" ca="1">_xludf.XLOOKUP(CK1209,'Banco de dados'!$B:$B,'Banco de dados'!$H:$H)</f>
        <v>#NAME?</v>
      </c>
      <c r="CP1209" s="51" t="e">
        <f t="array" aca="1" ref="CP1209" ca="1">_xludf.XLOOKUP(CI1209,'Banco de dados'!$B:$B,'Banco de dados'!$F:$F)</f>
        <v>#NAME?</v>
      </c>
      <c r="CQ1209" s="26" t="e">
        <f t="array" aca="1" ref="CQ1209" ca="1">_xludf.XLOOKUP(CK1209,'Banco de dados'!$B:$B,'Banco de dados'!$F:$F)</f>
        <v>#NAME?</v>
      </c>
      <c r="CR1209" s="27">
        <v>53</v>
      </c>
      <c r="CS1209" s="27"/>
      <c r="CT1209" s="26" t="str">
        <f>IF(AG1209=0.5,"Suporte",IF(AND(AG1209&gt;='Braços de IP'!$B$9,AG1209&lt;='Braços de IP'!$D$9),'Braços de IP'!$E$9,IF(AND(AG1209&gt;='Braços de IP'!$B$10,AG1209&lt;='Braços de IP'!$D$10),'Braços de IP'!$E$10,IF(AND(AG1209&gt;='Braços de IP'!$B$11,AG1209&lt;='Braços de IP'!$D$11),'Braços de IP'!$E$11,IF(AND(AG1209&gt;='Braços de IP'!$B$12,AG1209&lt;='Braços de IP'!$D$12),'Braços de IP'!$E$12,IF(AND(AG1209&gt;='Braços de IP'!$B$13,AG1209&lt;='Braços de IP'!$D$13),'Braços de IP'!$E$13,IF(AND(AG1209&gt;='Braços de IP'!$B$14,AG1209&lt;='Braços de IP'!$D$14),'Braços de IP'!$E$14,"ERRO")))))))</f>
        <v>Médio I</v>
      </c>
      <c r="CU1209" s="27"/>
      <c r="CV1209" s="26" t="str">
        <f>IF($CU1209="","",VLOOKUP($CU1209,'Braços de IP'!$E$9:$I$15,2,0))</f>
        <v/>
      </c>
      <c r="CW1209" s="29" t="str">
        <f>IF($CU1209="","",VLOOKUP($CU1209,'Braços de IP'!$E$9:$I$15,5,0))</f>
        <v/>
      </c>
      <c r="CX1209" s="26"/>
      <c r="CY1209" s="26"/>
      <c r="CZ1209" s="26"/>
      <c r="DA1209" s="26"/>
      <c r="DB1209" s="26"/>
      <c r="DC1209" s="26"/>
      <c r="DD1209" s="30">
        <f t="shared" si="1306"/>
        <v>22.5</v>
      </c>
      <c r="DE1209" s="31">
        <f t="shared" si="1307"/>
        <v>96</v>
      </c>
      <c r="DF1209" s="30">
        <f t="shared" si="1308"/>
        <v>118.5</v>
      </c>
      <c r="DG1209" s="32">
        <f t="shared" si="1309"/>
        <v>0.765625</v>
      </c>
      <c r="DH1209" s="33" t="s">
        <v>143</v>
      </c>
      <c r="DI1209" s="34"/>
      <c r="DJ1209" s="35"/>
      <c r="DK1209" s="16" t="s">
        <v>144</v>
      </c>
      <c r="DL1209" s="16"/>
    </row>
    <row r="1210" spans="2:116" ht="15.75" customHeight="1" x14ac:dyDescent="0.25">
      <c r="B1210" s="16">
        <v>333</v>
      </c>
      <c r="C1210" s="16" t="s">
        <v>146</v>
      </c>
      <c r="D1210" s="16" t="s">
        <v>803</v>
      </c>
      <c r="E1210" s="16">
        <v>-8.0196850000000008</v>
      </c>
      <c r="F1210" s="16">
        <v>-34.895277</v>
      </c>
      <c r="G1210" s="16" t="s">
        <v>160</v>
      </c>
      <c r="H1210" s="16" t="s">
        <v>136</v>
      </c>
      <c r="I1210" s="16" t="s">
        <v>135</v>
      </c>
      <c r="J1210" s="16" t="s">
        <v>137</v>
      </c>
      <c r="K1210" s="16">
        <v>96</v>
      </c>
      <c r="L1210" s="16" t="s">
        <v>138</v>
      </c>
      <c r="M1210" s="16">
        <v>0</v>
      </c>
      <c r="N1210" s="16"/>
      <c r="O1210" s="16">
        <v>2</v>
      </c>
      <c r="P1210" s="16"/>
      <c r="Q1210" s="16">
        <v>6.5</v>
      </c>
      <c r="R1210" s="16"/>
      <c r="S1210" s="16"/>
      <c r="T1210" s="16">
        <v>0</v>
      </c>
      <c r="U1210" s="17">
        <v>0</v>
      </c>
      <c r="V1210" s="16">
        <v>0</v>
      </c>
      <c r="W1210" s="16"/>
      <c r="X1210" s="16"/>
      <c r="Y1210" s="16">
        <v>0</v>
      </c>
      <c r="Z1210" s="16">
        <v>0</v>
      </c>
      <c r="AA1210" s="16" t="s">
        <v>139</v>
      </c>
      <c r="AB1210" s="16" t="s">
        <v>140</v>
      </c>
      <c r="AC1210" s="16">
        <v>20</v>
      </c>
      <c r="AD1210" s="16">
        <v>7</v>
      </c>
      <c r="AE1210" s="16">
        <v>1</v>
      </c>
      <c r="AF1210" s="16">
        <v>0</v>
      </c>
      <c r="AG1210" s="16">
        <v>1.7</v>
      </c>
      <c r="AH1210" s="17">
        <f t="shared" si="1283"/>
        <v>1.7</v>
      </c>
      <c r="AI1210" s="16"/>
      <c r="AJ1210" s="16"/>
      <c r="AK1210" s="16"/>
      <c r="AL1210" s="16"/>
      <c r="AM1210" s="16">
        <v>0</v>
      </c>
      <c r="AN1210" s="16"/>
      <c r="AO1210" s="16">
        <v>0</v>
      </c>
      <c r="AP1210" s="16">
        <v>0</v>
      </c>
      <c r="AQ1210" s="16">
        <v>0</v>
      </c>
      <c r="AR1210" s="17" t="s">
        <v>136</v>
      </c>
      <c r="AS1210" s="19">
        <f t="shared" si="1233"/>
        <v>0</v>
      </c>
      <c r="AT1210" s="19"/>
      <c r="AU1210" s="19">
        <f>VLOOKUP(G1210,ABNT5101!$I$3:$J$9,2)</f>
        <v>10</v>
      </c>
      <c r="AV1210" s="19">
        <f>VLOOKUP(G1210,ABNT5101!$I$3:$M$9,5)</f>
        <v>0.18</v>
      </c>
      <c r="AW1210" s="17" t="str">
        <f>_xlfn.XLOOKUP(G1210,ABNT5101!I:I,ABNT5101!L:L)</f>
        <v>-</v>
      </c>
      <c r="AX1210" s="17">
        <f>_xlfn.XLOOKUP(G1210,ABNT5101!$I:$I,ABNT5101!M:M)</f>
        <v>0.18</v>
      </c>
      <c r="AY1210" s="17" t="str">
        <f>_xlfn.XLOOKUP(G1210,ABNT5101!$I:$I,ABNT5101!N:N)</f>
        <v>-</v>
      </c>
      <c r="AZ1210" s="17">
        <f>_xlfn.XLOOKUP(G1210,ABNT5101!$I:$I,ABNT5101!O:O)</f>
        <v>16</v>
      </c>
      <c r="BA1210" s="20" t="str">
        <f t="shared" si="1234"/>
        <v>ATENDE</v>
      </c>
      <c r="BB1210" s="21">
        <f t="shared" ref="BB1210:BC1210" si="1453">BE1210/AU1210-1</f>
        <v>1.1840000000000002</v>
      </c>
      <c r="BC1210" s="21">
        <f t="shared" si="1453"/>
        <v>2.8888888888888888</v>
      </c>
      <c r="BD1210" s="21" t="str">
        <f t="shared" si="1236"/>
        <v>-</v>
      </c>
      <c r="BE1210" s="22">
        <v>21.84</v>
      </c>
      <c r="BF1210" s="22">
        <v>0.7</v>
      </c>
      <c r="BG1210" s="22"/>
      <c r="BH1210" s="22"/>
      <c r="BI1210" s="23"/>
      <c r="BJ1210" s="22"/>
      <c r="BK1210" s="20" t="str">
        <f t="shared" si="1237"/>
        <v>ATENDE</v>
      </c>
      <c r="BL1210" s="20" t="str">
        <f t="shared" si="1238"/>
        <v>ATENDE</v>
      </c>
      <c r="BM1210" s="20" t="str">
        <f t="shared" si="1239"/>
        <v>ATENDE</v>
      </c>
      <c r="BN1210" s="20" t="str">
        <f t="shared" si="1240"/>
        <v>ATENDE</v>
      </c>
      <c r="BO1210" s="24" t="str">
        <f t="shared" si="1241"/>
        <v>C4</v>
      </c>
      <c r="BP1210" s="24" t="str">
        <f t="shared" si="1368"/>
        <v>P6</v>
      </c>
      <c r="BQ1210" s="25">
        <f t="shared" si="1381"/>
        <v>7.5299999999999994</v>
      </c>
      <c r="BR1210" s="22">
        <v>25.59</v>
      </c>
      <c r="BS1210" s="22">
        <v>21.49</v>
      </c>
      <c r="BT1210" s="24">
        <f>IF(BP1210="-","-",_xlfn.XLOOKUP(BP1210,ABNT5101!$B$4:$B$9,ABNT5101!$C$4:$C$9))</f>
        <v>3</v>
      </c>
      <c r="BU1210" s="24">
        <f>IF(BP1210="-","-",_xlfn.XLOOKUP(BP1210,ABNT5101!$B$4:$B$9,ABNT5101!$D$4:$D$9))</f>
        <v>0.6</v>
      </c>
      <c r="BV1210" s="20" t="str">
        <f t="shared" si="1242"/>
        <v>ATENDE</v>
      </c>
      <c r="BW1210" s="20" t="str">
        <f t="shared" si="1382"/>
        <v>ATENDE</v>
      </c>
      <c r="BX1210" s="20" t="str">
        <f t="shared" si="1243"/>
        <v>ATENDE</v>
      </c>
      <c r="BY1210" s="24" t="str">
        <f t="shared" si="1364"/>
        <v>P6</v>
      </c>
      <c r="BZ1210" s="25">
        <f t="shared" si="1244"/>
        <v>3.0966666666666667</v>
      </c>
      <c r="CA1210" s="24">
        <v>12.29</v>
      </c>
      <c r="CB1210" s="24">
        <v>10.38</v>
      </c>
      <c r="CC1210" s="20">
        <f>IF(BY1210="-","-",_xlfn.XLOOKUP(BY1210,ABNT5101!$B$4:$B$9,ABNT5101!$C$4:$C$9))</f>
        <v>3</v>
      </c>
      <c r="CD1210" s="24">
        <f>IF(BY1210="-","-",_xlfn.XLOOKUP(BY1210,ABNT5101!$B$4:$B$9,ABNT5101!$D$4:$D$9))</f>
        <v>0.6</v>
      </c>
      <c r="CE1210" s="20" t="str">
        <f t="shared" si="1245"/>
        <v>ATENDE</v>
      </c>
      <c r="CF1210" s="20" t="str">
        <f t="shared" si="1246"/>
        <v>ATENDE</v>
      </c>
      <c r="CG1210" s="20" t="str">
        <f t="shared" si="1359"/>
        <v>ATENDE</v>
      </c>
      <c r="CH1210" s="26" t="str">
        <f>_xlfn.XLOOKUP(CI1210,'Banco de dados'!$B:$B,'Banco de dados'!$D:$D)</f>
        <v>TECNOWATT</v>
      </c>
      <c r="CI1210" s="27" t="str">
        <f>'Banco de dados'!B65</f>
        <v xml:space="preserve">SIGSAGPTLRRSSNDL_30W_38IBBRS
</v>
      </c>
      <c r="CJ1210" s="26" t="str">
        <f>_xlfn.XLOOKUP(CI1210,'Banco de dados'!$B:$B,'Banco de dados'!$E:$E)</f>
        <v>SIGSAGPTLRRSSNDL_30W_38IBBRS
1-10C1MUN6.5</v>
      </c>
      <c r="CK1210" s="26"/>
      <c r="CL1210" s="26" t="e">
        <f>IF(CK1210="-","-",_xlfn.XLOOKUP(CK1210,'Banco de dados'!$B:$B,'Banco de dados'!$E:$E))</f>
        <v>#N/A</v>
      </c>
      <c r="CM1210" s="28">
        <f t="shared" si="1305"/>
        <v>1</v>
      </c>
      <c r="CN1210" s="26">
        <f>_xlfn.XLOOKUP(CI1210,'Banco de dados'!$B:$B,'Banco de dados'!$H:$H)</f>
        <v>30</v>
      </c>
      <c r="CO1210" s="26" t="e">
        <f t="array" aca="1" ref="CO1210" ca="1">_xludf.XLOOKUP(CK1210,'Banco de dados'!$B:$B,'Banco de dados'!$H:$H)</f>
        <v>#NAME?</v>
      </c>
      <c r="CP1210" s="51" t="e">
        <f t="array" aca="1" ref="CP1210" ca="1">_xludf.XLOOKUP(CI1210,'Banco de dados'!$B:$B,'Banco de dados'!$F:$F)</f>
        <v>#NAME?</v>
      </c>
      <c r="CQ1210" s="26" t="e">
        <f t="array" aca="1" ref="CQ1210" ca="1">_xludf.XLOOKUP(CK1210,'Banco de dados'!$B:$B,'Banco de dados'!$F:$F)</f>
        <v>#NAME?</v>
      </c>
      <c r="CR1210" s="27">
        <v>54</v>
      </c>
      <c r="CS1210" s="27"/>
      <c r="CT1210" s="26" t="str">
        <f>IF(AG1210=0.5,"Suporte",IF(AND(AG1210&gt;='Braços de IP'!$B$9,AG1210&lt;='Braços de IP'!$D$9),'Braços de IP'!$E$9,IF(AND(AG1210&gt;='Braços de IP'!$B$10,AG1210&lt;='Braços de IP'!$D$10),'Braços de IP'!$E$10,IF(AND(AG1210&gt;='Braços de IP'!$B$11,AG1210&lt;='Braços de IP'!$D$11),'Braços de IP'!$E$11,IF(AND(AG1210&gt;='Braços de IP'!$B$12,AG1210&lt;='Braços de IP'!$D$12),'Braços de IP'!$E$12,IF(AND(AG1210&gt;='Braços de IP'!$B$13,AG1210&lt;='Braços de IP'!$D$13),'Braços de IP'!$E$13,IF(AND(AG1210&gt;='Braços de IP'!$B$14,AG1210&lt;='Braços de IP'!$D$14),'Braços de IP'!$E$14,"ERRO")))))))</f>
        <v>Médio I</v>
      </c>
      <c r="CU1210" s="27"/>
      <c r="CV1210" s="26" t="str">
        <f>IF($CU1210="","",VLOOKUP($CU1210,'Braços de IP'!$E$9:$I$15,2,0))</f>
        <v/>
      </c>
      <c r="CW1210" s="29" t="str">
        <f>IF($CU1210="","",VLOOKUP($CU1210,'Braços de IP'!$E$9:$I$15,5,0))</f>
        <v/>
      </c>
      <c r="CX1210" s="26"/>
      <c r="CY1210" s="26"/>
      <c r="CZ1210" s="26"/>
      <c r="DA1210" s="26"/>
      <c r="DB1210" s="26"/>
      <c r="DC1210" s="26"/>
      <c r="DD1210" s="30">
        <f t="shared" si="1306"/>
        <v>30</v>
      </c>
      <c r="DE1210" s="31">
        <f t="shared" si="1307"/>
        <v>96</v>
      </c>
      <c r="DF1210" s="30">
        <f t="shared" si="1308"/>
        <v>126</v>
      </c>
      <c r="DG1210" s="32">
        <f t="shared" si="1309"/>
        <v>0.6875</v>
      </c>
      <c r="DH1210" s="33" t="s">
        <v>143</v>
      </c>
      <c r="DI1210" s="34"/>
      <c r="DJ1210" s="35"/>
      <c r="DK1210" s="16" t="s">
        <v>144</v>
      </c>
      <c r="DL1210" s="16"/>
    </row>
    <row r="1211" spans="2:116" ht="15.75" customHeight="1" x14ac:dyDescent="0.25">
      <c r="B1211" s="16">
        <v>334</v>
      </c>
      <c r="C1211" s="16" t="s">
        <v>146</v>
      </c>
      <c r="D1211" s="16" t="s">
        <v>804</v>
      </c>
      <c r="E1211" s="16">
        <v>-8.0254740000000009</v>
      </c>
      <c r="F1211" s="16">
        <v>-34.879514999999998</v>
      </c>
      <c r="G1211" s="16" t="s">
        <v>160</v>
      </c>
      <c r="H1211" s="16" t="s">
        <v>136</v>
      </c>
      <c r="I1211" s="16" t="s">
        <v>135</v>
      </c>
      <c r="J1211" s="16" t="s">
        <v>137</v>
      </c>
      <c r="K1211" s="16">
        <v>90</v>
      </c>
      <c r="L1211" s="16" t="s">
        <v>138</v>
      </c>
      <c r="M1211" s="16">
        <v>0</v>
      </c>
      <c r="N1211" s="16"/>
      <c r="O1211" s="16">
        <v>2</v>
      </c>
      <c r="P1211" s="16"/>
      <c r="Q1211" s="16">
        <v>4</v>
      </c>
      <c r="R1211" s="16"/>
      <c r="S1211" s="16"/>
      <c r="T1211" s="16">
        <v>0</v>
      </c>
      <c r="U1211" s="17">
        <v>0</v>
      </c>
      <c r="V1211" s="16">
        <v>0</v>
      </c>
      <c r="W1211" s="16"/>
      <c r="X1211" s="16"/>
      <c r="Y1211" s="16">
        <v>0</v>
      </c>
      <c r="Z1211" s="16">
        <v>0</v>
      </c>
      <c r="AA1211" s="16" t="s">
        <v>139</v>
      </c>
      <c r="AB1211" s="16" t="s">
        <v>140</v>
      </c>
      <c r="AC1211" s="16">
        <v>16.95</v>
      </c>
      <c r="AD1211" s="16">
        <v>7</v>
      </c>
      <c r="AE1211" s="16">
        <v>1</v>
      </c>
      <c r="AF1211" s="16">
        <v>0.4</v>
      </c>
      <c r="AG1211" s="16">
        <v>1.65</v>
      </c>
      <c r="AH1211" s="17">
        <f t="shared" si="1283"/>
        <v>1.25</v>
      </c>
      <c r="AI1211" s="16"/>
      <c r="AJ1211" s="16"/>
      <c r="AK1211" s="16"/>
      <c r="AL1211" s="16"/>
      <c r="AM1211" s="16">
        <v>0</v>
      </c>
      <c r="AN1211" s="16"/>
      <c r="AO1211" s="16">
        <v>0</v>
      </c>
      <c r="AP1211" s="16">
        <v>0</v>
      </c>
      <c r="AQ1211" s="16">
        <v>0</v>
      </c>
      <c r="AR1211" s="17" t="s">
        <v>136</v>
      </c>
      <c r="AS1211" s="19">
        <f t="shared" si="1233"/>
        <v>0</v>
      </c>
      <c r="AT1211" s="19"/>
      <c r="AU1211" s="19">
        <f>VLOOKUP(G1211,ABNT5101!$I$3:$J$9,2)</f>
        <v>10</v>
      </c>
      <c r="AV1211" s="19">
        <f>VLOOKUP(G1211,ABNT5101!$I$3:$M$9,5)</f>
        <v>0.18</v>
      </c>
      <c r="AW1211" s="17" t="str">
        <f>_xlfn.XLOOKUP(G1211,ABNT5101!I:I,ABNT5101!L:L)</f>
        <v>-</v>
      </c>
      <c r="AX1211" s="17">
        <f>_xlfn.XLOOKUP(G1211,ABNT5101!$I:$I,ABNT5101!M:M)</f>
        <v>0.18</v>
      </c>
      <c r="AY1211" s="17" t="str">
        <f>_xlfn.XLOOKUP(G1211,ABNT5101!$I:$I,ABNT5101!N:N)</f>
        <v>-</v>
      </c>
      <c r="AZ1211" s="17">
        <f>_xlfn.XLOOKUP(G1211,ABNT5101!$I:$I,ABNT5101!O:O)</f>
        <v>16</v>
      </c>
      <c r="BA1211" s="20" t="str">
        <f t="shared" si="1234"/>
        <v>ATENDE</v>
      </c>
      <c r="BB1211" s="21">
        <f t="shared" ref="BB1211:BC1211" si="1454">BE1211/AU1211-1</f>
        <v>0.52699999999999991</v>
      </c>
      <c r="BC1211" s="21">
        <f t="shared" si="1454"/>
        <v>3.1111111111111116</v>
      </c>
      <c r="BD1211" s="21" t="str">
        <f t="shared" si="1236"/>
        <v>-</v>
      </c>
      <c r="BE1211" s="22">
        <v>15.27</v>
      </c>
      <c r="BF1211" s="22">
        <v>0.74</v>
      </c>
      <c r="BG1211" s="22"/>
      <c r="BH1211" s="22"/>
      <c r="BI1211" s="23"/>
      <c r="BJ1211" s="22"/>
      <c r="BK1211" s="20" t="str">
        <f t="shared" si="1237"/>
        <v>ATENDE</v>
      </c>
      <c r="BL1211" s="20" t="str">
        <f t="shared" si="1238"/>
        <v>ATENDE</v>
      </c>
      <c r="BM1211" s="20" t="str">
        <f t="shared" si="1239"/>
        <v>ATENDE</v>
      </c>
      <c r="BN1211" s="20" t="str">
        <f t="shared" si="1240"/>
        <v>ATENDE</v>
      </c>
      <c r="BO1211" s="24" t="str">
        <f t="shared" si="1241"/>
        <v>C4</v>
      </c>
      <c r="BP1211" s="24" t="str">
        <f t="shared" si="1368"/>
        <v>P6</v>
      </c>
      <c r="BQ1211" s="25">
        <f t="shared" si="1381"/>
        <v>3.7033333333333331</v>
      </c>
      <c r="BR1211" s="22">
        <v>14.11</v>
      </c>
      <c r="BS1211" s="22">
        <v>11.28</v>
      </c>
      <c r="BT1211" s="24">
        <f>IF(BP1211="-","-",_xlfn.XLOOKUP(BP1211,ABNT5101!$B$4:$B$9,ABNT5101!$C$4:$C$9))</f>
        <v>3</v>
      </c>
      <c r="BU1211" s="24">
        <f>IF(BP1211="-","-",_xlfn.XLOOKUP(BP1211,ABNT5101!$B$4:$B$9,ABNT5101!$D$4:$D$9))</f>
        <v>0.6</v>
      </c>
      <c r="BV1211" s="20" t="str">
        <f t="shared" si="1242"/>
        <v>ATENDE</v>
      </c>
      <c r="BW1211" s="20" t="str">
        <f t="shared" si="1382"/>
        <v>ATENDE</v>
      </c>
      <c r="BX1211" s="20" t="str">
        <f t="shared" si="1243"/>
        <v>ATENDE</v>
      </c>
      <c r="BY1211" s="24" t="str">
        <f t="shared" si="1364"/>
        <v>P6</v>
      </c>
      <c r="BZ1211" s="25">
        <f t="shared" si="1244"/>
        <v>2.8966666666666665</v>
      </c>
      <c r="CA1211" s="24">
        <v>11.69</v>
      </c>
      <c r="CB1211" s="24">
        <v>8.9600000000000009</v>
      </c>
      <c r="CC1211" s="20">
        <f>IF(BY1211="-","-",_xlfn.XLOOKUP(BY1211,ABNT5101!$B$4:$B$9,ABNT5101!$C$4:$C$9))</f>
        <v>3</v>
      </c>
      <c r="CD1211" s="24">
        <f>IF(BY1211="-","-",_xlfn.XLOOKUP(BY1211,ABNT5101!$B$4:$B$9,ABNT5101!$D$4:$D$9))</f>
        <v>0.6</v>
      </c>
      <c r="CE1211" s="20" t="str">
        <f t="shared" si="1245"/>
        <v>ATENDE</v>
      </c>
      <c r="CF1211" s="20" t="str">
        <f t="shared" si="1246"/>
        <v>ATENDE</v>
      </c>
      <c r="CG1211" s="20" t="str">
        <f t="shared" si="1359"/>
        <v>ATENDE</v>
      </c>
      <c r="CH1211" s="26" t="str">
        <f>_xlfn.XLOOKUP(CI1211,'Banco de dados'!$B:$B,'Banco de dados'!$D:$D)</f>
        <v>LEDSTAR</v>
      </c>
      <c r="CI1211" s="47" t="str">
        <f>'Banco de dados'!B5</f>
        <v xml:space="preserve"> SL VT 9.1 28W</v>
      </c>
      <c r="CJ1211" s="26" t="str">
        <f>_xlfn.XLOOKUP(CI1211,'Banco de dados'!$B:$B,'Banco de dados'!$E:$E)</f>
        <v>LUM LED SL VT 9.1 28W</v>
      </c>
      <c r="CK1211" s="26"/>
      <c r="CL1211" s="26" t="e">
        <f>IF(CK1211="-","-",_xlfn.XLOOKUP(CK1211,'Banco de dados'!$B:$B,'Banco de dados'!$E:$E))</f>
        <v>#N/A</v>
      </c>
      <c r="CM1211" s="28">
        <f t="shared" si="1305"/>
        <v>1</v>
      </c>
      <c r="CN1211" s="26">
        <f>_xlfn.XLOOKUP(CI1211,'Banco de dados'!$B:$B,'Banco de dados'!$H:$H)</f>
        <v>28</v>
      </c>
      <c r="CO1211" s="26" t="e">
        <f t="array" aca="1" ref="CO1211" ca="1">_xludf.XLOOKUP(CK1211,'Banco de dados'!$B:$B,'Banco de dados'!$H:$H)</f>
        <v>#NAME?</v>
      </c>
      <c r="CP1211" s="51" t="e">
        <f t="array" aca="1" ref="CP1211" ca="1">_xludf.XLOOKUP(CI1211,'Banco de dados'!$B:$B,'Banco de dados'!$F:$F)</f>
        <v>#NAME?</v>
      </c>
      <c r="CQ1211" s="26" t="e">
        <f t="array" aca="1" ref="CQ1211" ca="1">_xludf.XLOOKUP(CK1211,'Banco de dados'!$B:$B,'Banco de dados'!$F:$F)</f>
        <v>#NAME?</v>
      </c>
      <c r="CR1211" s="27">
        <v>55</v>
      </c>
      <c r="CS1211" s="27"/>
      <c r="CT1211" s="26" t="str">
        <f>IF(AG1211=0.5,"Suporte",IF(AND(AG1211&gt;='Braços de IP'!$B$9,AG1211&lt;='Braços de IP'!$D$9),'Braços de IP'!$E$9,IF(AND(AG1211&gt;='Braços de IP'!$B$10,AG1211&lt;='Braços de IP'!$D$10),'Braços de IP'!$E$10,IF(AND(AG1211&gt;='Braços de IP'!$B$11,AG1211&lt;='Braços de IP'!$D$11),'Braços de IP'!$E$11,IF(AND(AG1211&gt;='Braços de IP'!$B$12,AG1211&lt;='Braços de IP'!$D$12),'Braços de IP'!$E$12,IF(AND(AG1211&gt;='Braços de IP'!$B$13,AG1211&lt;='Braços de IP'!$D$13),'Braços de IP'!$E$13,IF(AND(AG1211&gt;='Braços de IP'!$B$14,AG1211&lt;='Braços de IP'!$D$14),'Braços de IP'!$E$14,"ERRO")))))))</f>
        <v>Médio I</v>
      </c>
      <c r="CU1211" s="27"/>
      <c r="CV1211" s="26" t="str">
        <f>IF($CU1211="","",VLOOKUP($CU1211,'Braços de IP'!$E$9:$I$15,2,0))</f>
        <v/>
      </c>
      <c r="CW1211" s="29" t="str">
        <f>IF($CU1211="","",VLOOKUP($CU1211,'Braços de IP'!$E$9:$I$15,5,0))</f>
        <v/>
      </c>
      <c r="CX1211" s="26"/>
      <c r="CY1211" s="26"/>
      <c r="CZ1211" s="26"/>
      <c r="DA1211" s="26"/>
      <c r="DB1211" s="26"/>
      <c r="DC1211" s="26"/>
      <c r="DD1211" s="30">
        <f t="shared" si="1306"/>
        <v>28</v>
      </c>
      <c r="DE1211" s="31">
        <f t="shared" si="1307"/>
        <v>90</v>
      </c>
      <c r="DF1211" s="30">
        <f t="shared" si="1308"/>
        <v>118</v>
      </c>
      <c r="DG1211" s="32">
        <f t="shared" si="1309"/>
        <v>0.68888888888888888</v>
      </c>
      <c r="DH1211" s="33" t="s">
        <v>143</v>
      </c>
      <c r="DI1211" s="34"/>
      <c r="DJ1211" s="35"/>
      <c r="DK1211" s="16" t="s">
        <v>144</v>
      </c>
      <c r="DL1211" s="16"/>
    </row>
    <row r="1212" spans="2:116" ht="15.75" customHeight="1" x14ac:dyDescent="0.25">
      <c r="B1212" s="16">
        <v>334</v>
      </c>
      <c r="C1212" s="16" t="s">
        <v>146</v>
      </c>
      <c r="D1212" s="16" t="s">
        <v>804</v>
      </c>
      <c r="E1212" s="16">
        <v>-8.0254740000000009</v>
      </c>
      <c r="F1212" s="16">
        <v>-34.879514999999998</v>
      </c>
      <c r="G1212" s="16" t="s">
        <v>160</v>
      </c>
      <c r="H1212" s="16" t="s">
        <v>136</v>
      </c>
      <c r="I1212" s="16" t="s">
        <v>135</v>
      </c>
      <c r="J1212" s="16" t="s">
        <v>137</v>
      </c>
      <c r="K1212" s="16">
        <v>90</v>
      </c>
      <c r="L1212" s="16" t="s">
        <v>138</v>
      </c>
      <c r="M1212" s="16">
        <v>0</v>
      </c>
      <c r="N1212" s="16"/>
      <c r="O1212" s="16">
        <v>2</v>
      </c>
      <c r="P1212" s="16"/>
      <c r="Q1212" s="16">
        <v>4</v>
      </c>
      <c r="R1212" s="16"/>
      <c r="S1212" s="16"/>
      <c r="T1212" s="16">
        <v>0</v>
      </c>
      <c r="U1212" s="17">
        <v>0</v>
      </c>
      <c r="V1212" s="16">
        <v>0</v>
      </c>
      <c r="W1212" s="16"/>
      <c r="X1212" s="16"/>
      <c r="Y1212" s="16">
        <v>0</v>
      </c>
      <c r="Z1212" s="16">
        <v>0</v>
      </c>
      <c r="AA1212" s="16" t="s">
        <v>139</v>
      </c>
      <c r="AB1212" s="16" t="s">
        <v>140</v>
      </c>
      <c r="AC1212" s="16">
        <v>16.95</v>
      </c>
      <c r="AD1212" s="16">
        <v>7</v>
      </c>
      <c r="AE1212" s="16">
        <v>1</v>
      </c>
      <c r="AF1212" s="16">
        <v>0.4</v>
      </c>
      <c r="AG1212" s="16">
        <v>1.65</v>
      </c>
      <c r="AH1212" s="17">
        <f t="shared" si="1283"/>
        <v>1.25</v>
      </c>
      <c r="AI1212" s="16"/>
      <c r="AJ1212" s="16"/>
      <c r="AK1212" s="16"/>
      <c r="AL1212" s="16"/>
      <c r="AM1212" s="16">
        <v>0</v>
      </c>
      <c r="AN1212" s="16"/>
      <c r="AO1212" s="16">
        <v>0</v>
      </c>
      <c r="AP1212" s="16">
        <v>0</v>
      </c>
      <c r="AQ1212" s="16">
        <v>0</v>
      </c>
      <c r="AR1212" s="17" t="s">
        <v>136</v>
      </c>
      <c r="AS1212" s="19">
        <f t="shared" si="1233"/>
        <v>0</v>
      </c>
      <c r="AT1212" s="19"/>
      <c r="AU1212" s="19">
        <f>VLOOKUP(G1212,ABNT5101!$I$3:$J$9,2)</f>
        <v>10</v>
      </c>
      <c r="AV1212" s="19">
        <f>VLOOKUP(G1212,ABNT5101!$I$3:$M$9,5)</f>
        <v>0.18</v>
      </c>
      <c r="AW1212" s="17" t="str">
        <f>_xlfn.XLOOKUP(G1212,ABNT5101!I:I,ABNT5101!L:L)</f>
        <v>-</v>
      </c>
      <c r="AX1212" s="17">
        <f>_xlfn.XLOOKUP(G1212,ABNT5101!$I:$I,ABNT5101!M:M)</f>
        <v>0.18</v>
      </c>
      <c r="AY1212" s="17" t="str">
        <f>_xlfn.XLOOKUP(G1212,ABNT5101!$I:$I,ABNT5101!N:N)</f>
        <v>-</v>
      </c>
      <c r="AZ1212" s="17">
        <f>_xlfn.XLOOKUP(G1212,ABNT5101!$I:$I,ABNT5101!O:O)</f>
        <v>16</v>
      </c>
      <c r="BA1212" s="20" t="str">
        <f t="shared" si="1234"/>
        <v>ATENDE</v>
      </c>
      <c r="BB1212" s="21">
        <f t="shared" ref="BB1212:BC1212" si="1455">BE1212/AU1212-1</f>
        <v>0.27200000000000002</v>
      </c>
      <c r="BC1212" s="21">
        <f t="shared" si="1455"/>
        <v>3.5000000000000009</v>
      </c>
      <c r="BD1212" s="21" t="str">
        <f t="shared" si="1236"/>
        <v>-</v>
      </c>
      <c r="BE1212" s="22">
        <v>12.72</v>
      </c>
      <c r="BF1212" s="22">
        <v>0.81</v>
      </c>
      <c r="BG1212" s="22"/>
      <c r="BH1212" s="22"/>
      <c r="BI1212" s="23"/>
      <c r="BJ1212" s="22"/>
      <c r="BK1212" s="20" t="str">
        <f t="shared" si="1237"/>
        <v>ATENDE</v>
      </c>
      <c r="BL1212" s="20" t="str">
        <f t="shared" si="1238"/>
        <v>ATENDE</v>
      </c>
      <c r="BM1212" s="20" t="str">
        <f t="shared" si="1239"/>
        <v>ATENDE</v>
      </c>
      <c r="BN1212" s="20" t="str">
        <f t="shared" si="1240"/>
        <v>ATENDE</v>
      </c>
      <c r="BO1212" s="24" t="str">
        <f t="shared" si="1241"/>
        <v>C4</v>
      </c>
      <c r="BP1212" s="24" t="str">
        <f t="shared" si="1368"/>
        <v>P6</v>
      </c>
      <c r="BQ1212" s="25">
        <f t="shared" si="1381"/>
        <v>2.97</v>
      </c>
      <c r="BR1212" s="22">
        <v>11.91</v>
      </c>
      <c r="BS1212" s="22">
        <v>10.38</v>
      </c>
      <c r="BT1212" s="24">
        <f>IF(BP1212="-","-",_xlfn.XLOOKUP(BP1212,ABNT5101!$B$4:$B$9,ABNT5101!$C$4:$C$9))</f>
        <v>3</v>
      </c>
      <c r="BU1212" s="24">
        <f>IF(BP1212="-","-",_xlfn.XLOOKUP(BP1212,ABNT5101!$B$4:$B$9,ABNT5101!$D$4:$D$9))</f>
        <v>0.6</v>
      </c>
      <c r="BV1212" s="20" t="str">
        <f t="shared" si="1242"/>
        <v>ATENDE</v>
      </c>
      <c r="BW1212" s="20" t="str">
        <f t="shared" si="1382"/>
        <v>ATENDE</v>
      </c>
      <c r="BX1212" s="20" t="str">
        <f t="shared" si="1243"/>
        <v>ATENDE</v>
      </c>
      <c r="BY1212" s="24" t="str">
        <f t="shared" si="1364"/>
        <v>P6</v>
      </c>
      <c r="BZ1212" s="25">
        <f t="shared" si="1244"/>
        <v>2.1433333333333331</v>
      </c>
      <c r="CA1212" s="24">
        <v>9.43</v>
      </c>
      <c r="CB1212" s="24">
        <v>7.41</v>
      </c>
      <c r="CC1212" s="20">
        <f>IF(BY1212="-","-",_xlfn.XLOOKUP(BY1212,ABNT5101!$B$4:$B$9,ABNT5101!$C$4:$C$9))</f>
        <v>3</v>
      </c>
      <c r="CD1212" s="24">
        <f>IF(BY1212="-","-",_xlfn.XLOOKUP(BY1212,ABNT5101!$B$4:$B$9,ABNT5101!$D$4:$D$9))</f>
        <v>0.6</v>
      </c>
      <c r="CE1212" s="20" t="str">
        <f t="shared" si="1245"/>
        <v>ATENDE</v>
      </c>
      <c r="CF1212" s="20" t="str">
        <f t="shared" si="1246"/>
        <v>ATENDE</v>
      </c>
      <c r="CG1212" s="20" t="str">
        <f t="shared" si="1359"/>
        <v>ATENDE</v>
      </c>
      <c r="CH1212" s="26" t="str">
        <f>_xlfn.XLOOKUP(CI1212,'Banco de dados'!$B:$B,'Banco de dados'!$D:$D)</f>
        <v>SX LIGHTING</v>
      </c>
      <c r="CI1212" s="27" t="str">
        <f>'Banco de dados'!B53</f>
        <v>SX-INEVO020HF</v>
      </c>
      <c r="CJ1212" s="26" t="str">
        <f>_xlfn.XLOOKUP(CI1212,'Banco de dados'!$B:$B,'Banco de dados'!$E:$E)</f>
        <v>SXINEVO020K50L12CZF7PHF</v>
      </c>
      <c r="CK1212" s="26"/>
      <c r="CL1212" s="26" t="e">
        <f>IF(CK1212="-","-",_xlfn.XLOOKUP(CK1212,'Banco de dados'!$B:$B,'Banco de dados'!$E:$E))</f>
        <v>#N/A</v>
      </c>
      <c r="CM1212" s="28">
        <f t="shared" si="1305"/>
        <v>1</v>
      </c>
      <c r="CN1212" s="26">
        <f>_xlfn.XLOOKUP(CI1212,'Banco de dados'!$B:$B,'Banco de dados'!$H:$H)</f>
        <v>22.5</v>
      </c>
      <c r="CO1212" s="26" t="e">
        <f t="array" aca="1" ref="CO1212" ca="1">_xludf.XLOOKUP(CK1212,'Banco de dados'!$B:$B,'Banco de dados'!$H:$H)</f>
        <v>#NAME?</v>
      </c>
      <c r="CP1212" s="51" t="e">
        <f t="array" aca="1" ref="CP1212" ca="1">_xludf.XLOOKUP(CI1212,'Banco de dados'!$B:$B,'Banco de dados'!$F:$F)</f>
        <v>#NAME?</v>
      </c>
      <c r="CQ1212" s="26" t="e">
        <f t="array" aca="1" ref="CQ1212" ca="1">_xludf.XLOOKUP(CK1212,'Banco de dados'!$B:$B,'Banco de dados'!$F:$F)</f>
        <v>#NAME?</v>
      </c>
      <c r="CR1212" s="27">
        <v>56</v>
      </c>
      <c r="CS1212" s="27"/>
      <c r="CT1212" s="26" t="str">
        <f>IF(AG1212=0.5,"Suporte",IF(AND(AG1212&gt;='Braços de IP'!$B$9,AG1212&lt;='Braços de IP'!$D$9),'Braços de IP'!$E$9,IF(AND(AG1212&gt;='Braços de IP'!$B$10,AG1212&lt;='Braços de IP'!$D$10),'Braços de IP'!$E$10,IF(AND(AG1212&gt;='Braços de IP'!$B$11,AG1212&lt;='Braços de IP'!$D$11),'Braços de IP'!$E$11,IF(AND(AG1212&gt;='Braços de IP'!$B$12,AG1212&lt;='Braços de IP'!$D$12),'Braços de IP'!$E$12,IF(AND(AG1212&gt;='Braços de IP'!$B$13,AG1212&lt;='Braços de IP'!$D$13),'Braços de IP'!$E$13,IF(AND(AG1212&gt;='Braços de IP'!$B$14,AG1212&lt;='Braços de IP'!$D$14),'Braços de IP'!$E$14,"ERRO")))))))</f>
        <v>Médio I</v>
      </c>
      <c r="CU1212" s="27"/>
      <c r="CV1212" s="26" t="str">
        <f>IF($CU1212="","",VLOOKUP($CU1212,'Braços de IP'!$E$9:$I$15,2,0))</f>
        <v/>
      </c>
      <c r="CW1212" s="29" t="str">
        <f>IF($CU1212="","",VLOOKUP($CU1212,'Braços de IP'!$E$9:$I$15,5,0))</f>
        <v/>
      </c>
      <c r="CX1212" s="26"/>
      <c r="CY1212" s="26"/>
      <c r="CZ1212" s="26"/>
      <c r="DA1212" s="26"/>
      <c r="DB1212" s="26"/>
      <c r="DC1212" s="26"/>
      <c r="DD1212" s="30">
        <f t="shared" si="1306"/>
        <v>22.5</v>
      </c>
      <c r="DE1212" s="31">
        <f t="shared" si="1307"/>
        <v>90</v>
      </c>
      <c r="DF1212" s="30">
        <f t="shared" si="1308"/>
        <v>112.5</v>
      </c>
      <c r="DG1212" s="32">
        <f t="shared" si="1309"/>
        <v>0.75</v>
      </c>
      <c r="DH1212" s="33" t="s">
        <v>143</v>
      </c>
      <c r="DI1212" s="34"/>
      <c r="DJ1212" s="35"/>
      <c r="DK1212" s="16" t="s">
        <v>144</v>
      </c>
      <c r="DL1212" s="16"/>
    </row>
    <row r="1213" spans="2:116" ht="15.75" customHeight="1" x14ac:dyDescent="0.25">
      <c r="B1213" s="16">
        <v>334</v>
      </c>
      <c r="C1213" s="16" t="s">
        <v>146</v>
      </c>
      <c r="D1213" s="16" t="s">
        <v>804</v>
      </c>
      <c r="E1213" s="16">
        <v>-8.0254740000000009</v>
      </c>
      <c r="F1213" s="16">
        <v>-34.879514999999998</v>
      </c>
      <c r="G1213" s="16" t="s">
        <v>160</v>
      </c>
      <c r="H1213" s="16" t="s">
        <v>136</v>
      </c>
      <c r="I1213" s="16" t="s">
        <v>135</v>
      </c>
      <c r="J1213" s="16" t="s">
        <v>137</v>
      </c>
      <c r="K1213" s="16">
        <v>90</v>
      </c>
      <c r="L1213" s="16" t="s">
        <v>138</v>
      </c>
      <c r="M1213" s="16">
        <v>0</v>
      </c>
      <c r="N1213" s="16"/>
      <c r="O1213" s="16">
        <v>2</v>
      </c>
      <c r="P1213" s="16"/>
      <c r="Q1213" s="16">
        <v>4</v>
      </c>
      <c r="R1213" s="16"/>
      <c r="S1213" s="16"/>
      <c r="T1213" s="16">
        <v>0</v>
      </c>
      <c r="U1213" s="17">
        <v>0</v>
      </c>
      <c r="V1213" s="16">
        <v>0</v>
      </c>
      <c r="W1213" s="16"/>
      <c r="X1213" s="16"/>
      <c r="Y1213" s="16">
        <v>0</v>
      </c>
      <c r="Z1213" s="16">
        <v>0</v>
      </c>
      <c r="AA1213" s="16" t="s">
        <v>139</v>
      </c>
      <c r="AB1213" s="16" t="s">
        <v>140</v>
      </c>
      <c r="AC1213" s="16">
        <v>16.95</v>
      </c>
      <c r="AD1213" s="16">
        <v>7</v>
      </c>
      <c r="AE1213" s="16">
        <v>1</v>
      </c>
      <c r="AF1213" s="16">
        <v>0.4</v>
      </c>
      <c r="AG1213" s="16">
        <v>1.65</v>
      </c>
      <c r="AH1213" s="17">
        <f t="shared" si="1283"/>
        <v>1.25</v>
      </c>
      <c r="AI1213" s="16"/>
      <c r="AJ1213" s="16"/>
      <c r="AK1213" s="16"/>
      <c r="AL1213" s="16"/>
      <c r="AM1213" s="16">
        <v>0</v>
      </c>
      <c r="AN1213" s="16"/>
      <c r="AO1213" s="16">
        <v>0</v>
      </c>
      <c r="AP1213" s="16">
        <v>0</v>
      </c>
      <c r="AQ1213" s="16">
        <v>0</v>
      </c>
      <c r="AR1213" s="17" t="s">
        <v>136</v>
      </c>
      <c r="AS1213" s="19">
        <f t="shared" si="1233"/>
        <v>0</v>
      </c>
      <c r="AT1213" s="19"/>
      <c r="AU1213" s="19">
        <f>VLOOKUP(G1213,ABNT5101!$I$3:$J$9,2)</f>
        <v>10</v>
      </c>
      <c r="AV1213" s="19">
        <f>VLOOKUP(G1213,ABNT5101!$I$3:$M$9,5)</f>
        <v>0.18</v>
      </c>
      <c r="AW1213" s="17" t="str">
        <f>_xlfn.XLOOKUP(G1213,ABNT5101!I:I,ABNT5101!L:L)</f>
        <v>-</v>
      </c>
      <c r="AX1213" s="17">
        <f>_xlfn.XLOOKUP(G1213,ABNT5101!$I:$I,ABNT5101!M:M)</f>
        <v>0.18</v>
      </c>
      <c r="AY1213" s="17" t="str">
        <f>_xlfn.XLOOKUP(G1213,ABNT5101!$I:$I,ABNT5101!N:N)</f>
        <v>-</v>
      </c>
      <c r="AZ1213" s="17">
        <f>_xlfn.XLOOKUP(G1213,ABNT5101!$I:$I,ABNT5101!O:O)</f>
        <v>16</v>
      </c>
      <c r="BA1213" s="20" t="str">
        <f t="shared" si="1234"/>
        <v>ATENDE</v>
      </c>
      <c r="BB1213" s="21">
        <f t="shared" ref="BB1213:BC1213" si="1456">BE1213/AU1213-1</f>
        <v>0.92199999999999993</v>
      </c>
      <c r="BC1213" s="21">
        <f t="shared" si="1456"/>
        <v>3.2222222222222223</v>
      </c>
      <c r="BD1213" s="21" t="str">
        <f t="shared" si="1236"/>
        <v>-</v>
      </c>
      <c r="BE1213" s="22">
        <v>19.22</v>
      </c>
      <c r="BF1213" s="22">
        <v>0.76</v>
      </c>
      <c r="BG1213" s="22"/>
      <c r="BH1213" s="22"/>
      <c r="BI1213" s="23"/>
      <c r="BJ1213" s="22"/>
      <c r="BK1213" s="20" t="str">
        <f t="shared" si="1237"/>
        <v>ATENDE</v>
      </c>
      <c r="BL1213" s="20" t="str">
        <f t="shared" si="1238"/>
        <v>ATENDE</v>
      </c>
      <c r="BM1213" s="20" t="str">
        <f t="shared" si="1239"/>
        <v>ATENDE</v>
      </c>
      <c r="BN1213" s="20" t="str">
        <f t="shared" si="1240"/>
        <v>ATENDE</v>
      </c>
      <c r="BO1213" s="24" t="str">
        <f t="shared" si="1241"/>
        <v>C4</v>
      </c>
      <c r="BP1213" s="24" t="str">
        <f t="shared" si="1368"/>
        <v>P6</v>
      </c>
      <c r="BQ1213" s="25">
        <f t="shared" si="1381"/>
        <v>4.6933333333333325</v>
      </c>
      <c r="BR1213" s="22">
        <v>17.079999999999998</v>
      </c>
      <c r="BS1213" s="22">
        <v>14.53</v>
      </c>
      <c r="BT1213" s="24">
        <f>IF(BP1213="-","-",_xlfn.XLOOKUP(BP1213,ABNT5101!$B$4:$B$9,ABNT5101!$C$4:$C$9))</f>
        <v>3</v>
      </c>
      <c r="BU1213" s="24">
        <f>IF(BP1213="-","-",_xlfn.XLOOKUP(BP1213,ABNT5101!$B$4:$B$9,ABNT5101!$D$4:$D$9))</f>
        <v>0.6</v>
      </c>
      <c r="BV1213" s="20" t="str">
        <f t="shared" si="1242"/>
        <v>ATENDE</v>
      </c>
      <c r="BW1213" s="20" t="str">
        <f t="shared" si="1382"/>
        <v>ATENDE</v>
      </c>
      <c r="BX1213" s="20" t="str">
        <f t="shared" si="1243"/>
        <v>ATENDE</v>
      </c>
      <c r="BY1213" s="24" t="str">
        <f t="shared" si="1364"/>
        <v>P6</v>
      </c>
      <c r="BZ1213" s="25">
        <f t="shared" si="1244"/>
        <v>3.5200000000000005</v>
      </c>
      <c r="CA1213" s="24">
        <v>13.56</v>
      </c>
      <c r="CB1213" s="24">
        <v>10.43</v>
      </c>
      <c r="CC1213" s="20">
        <f>IF(BY1213="-","-",_xlfn.XLOOKUP(BY1213,ABNT5101!$B$4:$B$9,ABNT5101!$C$4:$C$9))</f>
        <v>3</v>
      </c>
      <c r="CD1213" s="24">
        <f>IF(BY1213="-","-",_xlfn.XLOOKUP(BY1213,ABNT5101!$B$4:$B$9,ABNT5101!$D$4:$D$9))</f>
        <v>0.6</v>
      </c>
      <c r="CE1213" s="20" t="str">
        <f t="shared" si="1245"/>
        <v>ATENDE</v>
      </c>
      <c r="CF1213" s="20" t="str">
        <f t="shared" si="1246"/>
        <v>ATENDE</v>
      </c>
      <c r="CG1213" s="20" t="str">
        <f t="shared" si="1359"/>
        <v>ATENDE</v>
      </c>
      <c r="CH1213" s="26" t="str">
        <f>_xlfn.XLOOKUP(CI1213,'Banco de dados'!$B:$B,'Banco de dados'!$D:$D)</f>
        <v>TECNOWATT</v>
      </c>
      <c r="CI1213" s="27" t="str">
        <f>'Banco de dados'!B65</f>
        <v xml:space="preserve">SIGSAGPTLRRSSNDL_30W_38IBBRS
</v>
      </c>
      <c r="CJ1213" s="26" t="str">
        <f>_xlfn.XLOOKUP(CI1213,'Banco de dados'!$B:$B,'Banco de dados'!$E:$E)</f>
        <v>SIGSAGPTLRRSSNDL_30W_38IBBRS
1-10C1MUN6.5</v>
      </c>
      <c r="CK1213" s="26"/>
      <c r="CL1213" s="26" t="e">
        <f>IF(CK1213="-","-",_xlfn.XLOOKUP(CK1213,'Banco de dados'!$B:$B,'Banco de dados'!$E:$E))</f>
        <v>#N/A</v>
      </c>
      <c r="CM1213" s="28">
        <f t="shared" si="1305"/>
        <v>1</v>
      </c>
      <c r="CN1213" s="26">
        <f>_xlfn.XLOOKUP(CI1213,'Banco de dados'!$B:$B,'Banco de dados'!$H:$H)</f>
        <v>30</v>
      </c>
      <c r="CO1213" s="26" t="e">
        <f t="array" aca="1" ref="CO1213" ca="1">_xludf.XLOOKUP(CK1213,'Banco de dados'!$B:$B,'Banco de dados'!$H:$H)</f>
        <v>#NAME?</v>
      </c>
      <c r="CP1213" s="51" t="e">
        <f t="array" aca="1" ref="CP1213" ca="1">_xludf.XLOOKUP(CI1213,'Banco de dados'!$B:$B,'Banco de dados'!$F:$F)</f>
        <v>#NAME?</v>
      </c>
      <c r="CQ1213" s="26" t="e">
        <f t="array" aca="1" ref="CQ1213" ca="1">_xludf.XLOOKUP(CK1213,'Banco de dados'!$B:$B,'Banco de dados'!$F:$F)</f>
        <v>#NAME?</v>
      </c>
      <c r="CR1213" s="27">
        <v>57</v>
      </c>
      <c r="CS1213" s="27"/>
      <c r="CT1213" s="26" t="str">
        <f>IF(AG1213=0.5,"Suporte",IF(AND(AG1213&gt;='Braços de IP'!$B$9,AG1213&lt;='Braços de IP'!$D$9),'Braços de IP'!$E$9,IF(AND(AG1213&gt;='Braços de IP'!$B$10,AG1213&lt;='Braços de IP'!$D$10),'Braços de IP'!$E$10,IF(AND(AG1213&gt;='Braços de IP'!$B$11,AG1213&lt;='Braços de IP'!$D$11),'Braços de IP'!$E$11,IF(AND(AG1213&gt;='Braços de IP'!$B$12,AG1213&lt;='Braços de IP'!$D$12),'Braços de IP'!$E$12,IF(AND(AG1213&gt;='Braços de IP'!$B$13,AG1213&lt;='Braços de IP'!$D$13),'Braços de IP'!$E$13,IF(AND(AG1213&gt;='Braços de IP'!$B$14,AG1213&lt;='Braços de IP'!$D$14),'Braços de IP'!$E$14,"ERRO")))))))</f>
        <v>Médio I</v>
      </c>
      <c r="CU1213" s="27"/>
      <c r="CV1213" s="26" t="str">
        <f>IF($CU1213="","",VLOOKUP($CU1213,'Braços de IP'!$E$9:$I$15,2,0))</f>
        <v/>
      </c>
      <c r="CW1213" s="29" t="str">
        <f>IF($CU1213="","",VLOOKUP($CU1213,'Braços de IP'!$E$9:$I$15,5,0))</f>
        <v/>
      </c>
      <c r="CX1213" s="26"/>
      <c r="CY1213" s="26"/>
      <c r="CZ1213" s="26"/>
      <c r="DA1213" s="26"/>
      <c r="DB1213" s="26"/>
      <c r="DC1213" s="26"/>
      <c r="DD1213" s="30">
        <f t="shared" si="1306"/>
        <v>30</v>
      </c>
      <c r="DE1213" s="31">
        <f t="shared" si="1307"/>
        <v>90</v>
      </c>
      <c r="DF1213" s="30">
        <f t="shared" si="1308"/>
        <v>120</v>
      </c>
      <c r="DG1213" s="32">
        <f t="shared" si="1309"/>
        <v>0.66666666666666674</v>
      </c>
      <c r="DH1213" s="33" t="s">
        <v>143</v>
      </c>
      <c r="DI1213" s="34"/>
      <c r="DJ1213" s="35"/>
      <c r="DK1213" s="16" t="s">
        <v>144</v>
      </c>
      <c r="DL1213" s="16"/>
    </row>
    <row r="1214" spans="2:116" ht="15.75" customHeight="1" x14ac:dyDescent="0.25">
      <c r="B1214" s="16">
        <v>335</v>
      </c>
      <c r="C1214" s="16" t="s">
        <v>146</v>
      </c>
      <c r="D1214" s="16" t="s">
        <v>805</v>
      </c>
      <c r="E1214" s="16">
        <v>-8.03078</v>
      </c>
      <c r="F1214" s="16">
        <v>-34.889605000000003</v>
      </c>
      <c r="G1214" s="16" t="s">
        <v>160</v>
      </c>
      <c r="H1214" s="16" t="s">
        <v>136</v>
      </c>
      <c r="I1214" s="16" t="s">
        <v>135</v>
      </c>
      <c r="J1214" s="16" t="s">
        <v>137</v>
      </c>
      <c r="K1214" s="16">
        <v>70</v>
      </c>
      <c r="L1214" s="16" t="s">
        <v>138</v>
      </c>
      <c r="M1214" s="16">
        <v>0</v>
      </c>
      <c r="N1214" s="16"/>
      <c r="O1214" s="16">
        <v>2</v>
      </c>
      <c r="P1214" s="16"/>
      <c r="Q1214" s="16">
        <v>5.24</v>
      </c>
      <c r="R1214" s="16"/>
      <c r="S1214" s="16"/>
      <c r="T1214" s="16">
        <v>0</v>
      </c>
      <c r="U1214" s="17">
        <v>0</v>
      </c>
      <c r="V1214" s="16">
        <v>0</v>
      </c>
      <c r="W1214" s="16"/>
      <c r="X1214" s="16"/>
      <c r="Y1214" s="16">
        <v>0</v>
      </c>
      <c r="Z1214" s="16">
        <v>0</v>
      </c>
      <c r="AA1214" s="16" t="s">
        <v>139</v>
      </c>
      <c r="AB1214" s="16" t="s">
        <v>140</v>
      </c>
      <c r="AC1214" s="16">
        <v>21.27</v>
      </c>
      <c r="AD1214" s="16">
        <v>5.78</v>
      </c>
      <c r="AE1214" s="16">
        <v>1</v>
      </c>
      <c r="AF1214" s="16">
        <v>0.56000000000000005</v>
      </c>
      <c r="AG1214" s="16">
        <v>2</v>
      </c>
      <c r="AH1214" s="17">
        <f t="shared" si="1283"/>
        <v>1.44</v>
      </c>
      <c r="AI1214" s="16"/>
      <c r="AJ1214" s="16"/>
      <c r="AK1214" s="16"/>
      <c r="AL1214" s="16"/>
      <c r="AM1214" s="16">
        <v>0</v>
      </c>
      <c r="AN1214" s="16"/>
      <c r="AO1214" s="16">
        <v>0</v>
      </c>
      <c r="AP1214" s="16">
        <v>0</v>
      </c>
      <c r="AQ1214" s="16">
        <v>0</v>
      </c>
      <c r="AR1214" s="17" t="s">
        <v>136</v>
      </c>
      <c r="AS1214" s="19">
        <f t="shared" si="1233"/>
        <v>0</v>
      </c>
      <c r="AT1214" s="19"/>
      <c r="AU1214" s="19">
        <f>VLOOKUP(G1214,ABNT5101!$I$3:$J$9,2)</f>
        <v>10</v>
      </c>
      <c r="AV1214" s="19">
        <f>VLOOKUP(G1214,ABNT5101!$I$3:$M$9,5)</f>
        <v>0.18</v>
      </c>
      <c r="AW1214" s="17" t="str">
        <f>_xlfn.XLOOKUP(G1214,ABNT5101!I:I,ABNT5101!L:L)</f>
        <v>-</v>
      </c>
      <c r="AX1214" s="17">
        <f>_xlfn.XLOOKUP(G1214,ABNT5101!$I:$I,ABNT5101!M:M)</f>
        <v>0.18</v>
      </c>
      <c r="AY1214" s="17" t="str">
        <f>_xlfn.XLOOKUP(G1214,ABNT5101!$I:$I,ABNT5101!N:N)</f>
        <v>-</v>
      </c>
      <c r="AZ1214" s="17">
        <f>_xlfn.XLOOKUP(G1214,ABNT5101!$I:$I,ABNT5101!O:O)</f>
        <v>16</v>
      </c>
      <c r="BA1214" s="20" t="str">
        <f t="shared" si="1234"/>
        <v>ATENDE</v>
      </c>
      <c r="BB1214" s="21">
        <f t="shared" ref="BB1214:BC1214" si="1457">BE1214/AU1214-1</f>
        <v>0.13100000000000001</v>
      </c>
      <c r="BC1214" s="21">
        <f t="shared" si="1457"/>
        <v>2.0000000000000004</v>
      </c>
      <c r="BD1214" s="21" t="str">
        <f t="shared" si="1236"/>
        <v>-</v>
      </c>
      <c r="BE1214" s="22">
        <v>11.31</v>
      </c>
      <c r="BF1214" s="22">
        <v>0.54</v>
      </c>
      <c r="BG1214" s="22"/>
      <c r="BH1214" s="22"/>
      <c r="BI1214" s="23"/>
      <c r="BJ1214" s="22"/>
      <c r="BK1214" s="20" t="str">
        <f t="shared" si="1237"/>
        <v>ATENDE</v>
      </c>
      <c r="BL1214" s="20" t="str">
        <f t="shared" si="1238"/>
        <v>ATENDE</v>
      </c>
      <c r="BM1214" s="20" t="str">
        <f t="shared" si="1239"/>
        <v>ATENDE</v>
      </c>
      <c r="BN1214" s="20" t="str">
        <f t="shared" si="1240"/>
        <v>ATENDE</v>
      </c>
      <c r="BO1214" s="24" t="str">
        <f t="shared" si="1241"/>
        <v>C4</v>
      </c>
      <c r="BP1214" s="24" t="str">
        <f t="shared" si="1368"/>
        <v>P6</v>
      </c>
      <c r="BQ1214" s="25">
        <f t="shared" si="1381"/>
        <v>3.3999999999999995</v>
      </c>
      <c r="BR1214" s="22">
        <v>13.2</v>
      </c>
      <c r="BS1214" s="22">
        <v>7.97</v>
      </c>
      <c r="BT1214" s="24">
        <f>IF(BP1214="-","-",_xlfn.XLOOKUP(BP1214,ABNT5101!$B$4:$B$9,ABNT5101!$C$4:$C$9))</f>
        <v>3</v>
      </c>
      <c r="BU1214" s="24">
        <f>IF(BP1214="-","-",_xlfn.XLOOKUP(BP1214,ABNT5101!$B$4:$B$9,ABNT5101!$D$4:$D$9))</f>
        <v>0.6</v>
      </c>
      <c r="BV1214" s="20" t="str">
        <f t="shared" si="1242"/>
        <v>ATENDE</v>
      </c>
      <c r="BW1214" s="20" t="str">
        <f t="shared" si="1382"/>
        <v>ATENDE</v>
      </c>
      <c r="BX1214" s="20" t="str">
        <f t="shared" si="1243"/>
        <v>ATENDE</v>
      </c>
      <c r="BY1214" s="24" t="str">
        <f t="shared" si="1364"/>
        <v>P6</v>
      </c>
      <c r="BZ1214" s="25">
        <f t="shared" si="1244"/>
        <v>1.42</v>
      </c>
      <c r="CA1214" s="24">
        <v>7.26</v>
      </c>
      <c r="CB1214" s="24">
        <v>4.58</v>
      </c>
      <c r="CC1214" s="20">
        <f>IF(BY1214="-","-",_xlfn.XLOOKUP(BY1214,ABNT5101!$B$4:$B$9,ABNT5101!$C$4:$C$9))</f>
        <v>3</v>
      </c>
      <c r="CD1214" s="24">
        <f>IF(BY1214="-","-",_xlfn.XLOOKUP(BY1214,ABNT5101!$B$4:$B$9,ABNT5101!$D$4:$D$9))</f>
        <v>0.6</v>
      </c>
      <c r="CE1214" s="20" t="str">
        <f t="shared" si="1245"/>
        <v>ATENDE</v>
      </c>
      <c r="CF1214" s="20" t="str">
        <f t="shared" si="1246"/>
        <v>ATENDE</v>
      </c>
      <c r="CG1214" s="20" t="str">
        <f t="shared" si="1359"/>
        <v>ATENDE</v>
      </c>
      <c r="CH1214" s="26" t="str">
        <f>_xlfn.XLOOKUP(CI1214,'Banco de dados'!$B:$B,'Banco de dados'!$D:$D)</f>
        <v>LEDSTAR</v>
      </c>
      <c r="CI1214" s="47" t="str">
        <f>'Banco de dados'!B4</f>
        <v xml:space="preserve"> SL VT 9.1 17W</v>
      </c>
      <c r="CJ1214" s="26" t="str">
        <f>_xlfn.XLOOKUP(CI1214,'Banco de dados'!$B:$B,'Banco de dados'!$E:$E)</f>
        <v>LUM LED SL VT 9.1 17W</v>
      </c>
      <c r="CK1214" s="26"/>
      <c r="CL1214" s="26" t="e">
        <f>IF(CK1214="-","-",_xlfn.XLOOKUP(CK1214,'Banco de dados'!$B:$B,'Banco de dados'!$E:$E))</f>
        <v>#N/A</v>
      </c>
      <c r="CM1214" s="28">
        <f t="shared" si="1305"/>
        <v>1</v>
      </c>
      <c r="CN1214" s="26">
        <f>_xlfn.XLOOKUP(CI1214,'Banco de dados'!$B:$B,'Banco de dados'!$H:$H)</f>
        <v>17</v>
      </c>
      <c r="CO1214" s="26" t="e">
        <f t="array" aca="1" ref="CO1214" ca="1">_xludf.XLOOKUP(CK1214,'Banco de dados'!$B:$B,'Banco de dados'!$H:$H)</f>
        <v>#NAME?</v>
      </c>
      <c r="CP1214" s="51" t="e">
        <f t="array" aca="1" ref="CP1214" ca="1">_xludf.XLOOKUP(CI1214,'Banco de dados'!$B:$B,'Banco de dados'!$F:$F)</f>
        <v>#NAME?</v>
      </c>
      <c r="CQ1214" s="26" t="e">
        <f t="array" aca="1" ref="CQ1214" ca="1">_xludf.XLOOKUP(CK1214,'Banco de dados'!$B:$B,'Banco de dados'!$F:$F)</f>
        <v>#NAME?</v>
      </c>
      <c r="CR1214" s="27">
        <v>58</v>
      </c>
      <c r="CS1214" s="27"/>
      <c r="CT1214" s="26" t="str">
        <f>IF(AG1214=0.5,"Suporte",IF(AND(AG1214&gt;='Braços de IP'!$B$9,AG1214&lt;='Braços de IP'!$D$9),'Braços de IP'!$E$9,IF(AND(AG1214&gt;='Braços de IP'!$B$10,AG1214&lt;='Braços de IP'!$D$10),'Braços de IP'!$E$10,IF(AND(AG1214&gt;='Braços de IP'!$B$11,AG1214&lt;='Braços de IP'!$D$11),'Braços de IP'!$E$11,IF(AND(AG1214&gt;='Braços de IP'!$B$12,AG1214&lt;='Braços de IP'!$D$12),'Braços de IP'!$E$12,IF(AND(AG1214&gt;='Braços de IP'!$B$13,AG1214&lt;='Braços de IP'!$D$13),'Braços de IP'!$E$13,IF(AND(AG1214&gt;='Braços de IP'!$B$14,AG1214&lt;='Braços de IP'!$D$14),'Braços de IP'!$E$14,"ERRO")))))))</f>
        <v>Médio I</v>
      </c>
      <c r="CU1214" s="27"/>
      <c r="CV1214" s="26" t="str">
        <f>IF($CU1214="","",VLOOKUP($CU1214,'Braços de IP'!$E$9:$I$15,2,0))</f>
        <v/>
      </c>
      <c r="CW1214" s="29" t="str">
        <f>IF($CU1214="","",VLOOKUP($CU1214,'Braços de IP'!$E$9:$I$15,5,0))</f>
        <v/>
      </c>
      <c r="CX1214" s="26"/>
      <c r="CY1214" s="26"/>
      <c r="CZ1214" s="26"/>
      <c r="DA1214" s="26"/>
      <c r="DB1214" s="26"/>
      <c r="DC1214" s="26"/>
      <c r="DD1214" s="30">
        <f t="shared" si="1306"/>
        <v>17</v>
      </c>
      <c r="DE1214" s="31">
        <f t="shared" si="1307"/>
        <v>70</v>
      </c>
      <c r="DF1214" s="30">
        <f t="shared" si="1308"/>
        <v>87</v>
      </c>
      <c r="DG1214" s="32">
        <f t="shared" si="1309"/>
        <v>0.75714285714285712</v>
      </c>
      <c r="DH1214" s="33" t="s">
        <v>143</v>
      </c>
      <c r="DI1214" s="34"/>
      <c r="DJ1214" s="35"/>
      <c r="DK1214" s="16" t="s">
        <v>144</v>
      </c>
      <c r="DL1214" s="16"/>
    </row>
    <row r="1215" spans="2:116" ht="15.75" customHeight="1" x14ac:dyDescent="0.25">
      <c r="B1215" s="16">
        <v>335</v>
      </c>
      <c r="C1215" s="16" t="s">
        <v>146</v>
      </c>
      <c r="D1215" s="16" t="s">
        <v>805</v>
      </c>
      <c r="E1215" s="16">
        <v>-8.03078</v>
      </c>
      <c r="F1215" s="16">
        <v>-34.889605000000003</v>
      </c>
      <c r="G1215" s="16" t="s">
        <v>160</v>
      </c>
      <c r="H1215" s="16" t="s">
        <v>136</v>
      </c>
      <c r="I1215" s="16" t="s">
        <v>135</v>
      </c>
      <c r="J1215" s="16" t="s">
        <v>137</v>
      </c>
      <c r="K1215" s="16">
        <v>70</v>
      </c>
      <c r="L1215" s="16" t="s">
        <v>138</v>
      </c>
      <c r="M1215" s="16">
        <v>0</v>
      </c>
      <c r="N1215" s="16"/>
      <c r="O1215" s="16">
        <v>2</v>
      </c>
      <c r="P1215" s="16"/>
      <c r="Q1215" s="16">
        <v>5.24</v>
      </c>
      <c r="R1215" s="16"/>
      <c r="S1215" s="16"/>
      <c r="T1215" s="16">
        <v>0</v>
      </c>
      <c r="U1215" s="17">
        <v>0</v>
      </c>
      <c r="V1215" s="16">
        <v>0</v>
      </c>
      <c r="W1215" s="16"/>
      <c r="X1215" s="16"/>
      <c r="Y1215" s="16">
        <v>0</v>
      </c>
      <c r="Z1215" s="16">
        <v>0</v>
      </c>
      <c r="AA1215" s="16" t="s">
        <v>139</v>
      </c>
      <c r="AB1215" s="16" t="s">
        <v>140</v>
      </c>
      <c r="AC1215" s="16">
        <v>21.27</v>
      </c>
      <c r="AD1215" s="16">
        <v>5.78</v>
      </c>
      <c r="AE1215" s="16">
        <v>1</v>
      </c>
      <c r="AF1215" s="16">
        <v>0.56000000000000005</v>
      </c>
      <c r="AG1215" s="16">
        <v>2</v>
      </c>
      <c r="AH1215" s="17">
        <f t="shared" si="1283"/>
        <v>1.44</v>
      </c>
      <c r="AI1215" s="16"/>
      <c r="AJ1215" s="16"/>
      <c r="AK1215" s="16"/>
      <c r="AL1215" s="16"/>
      <c r="AM1215" s="16">
        <v>0</v>
      </c>
      <c r="AN1215" s="16"/>
      <c r="AO1215" s="16">
        <v>0</v>
      </c>
      <c r="AP1215" s="16">
        <v>0</v>
      </c>
      <c r="AQ1215" s="16">
        <v>0</v>
      </c>
      <c r="AR1215" s="17" t="s">
        <v>136</v>
      </c>
      <c r="AS1215" s="19">
        <f t="shared" si="1233"/>
        <v>0</v>
      </c>
      <c r="AT1215" s="19"/>
      <c r="AU1215" s="19">
        <f>VLOOKUP(G1215,ABNT5101!$I$3:$J$9,2)</f>
        <v>10</v>
      </c>
      <c r="AV1215" s="19">
        <f>VLOOKUP(G1215,ABNT5101!$I$3:$M$9,5)</f>
        <v>0.18</v>
      </c>
      <c r="AW1215" s="17" t="str">
        <f>_xlfn.XLOOKUP(G1215,ABNT5101!I:I,ABNT5101!L:L)</f>
        <v>-</v>
      </c>
      <c r="AX1215" s="17">
        <f>_xlfn.XLOOKUP(G1215,ABNT5101!$I:$I,ABNT5101!M:M)</f>
        <v>0.18</v>
      </c>
      <c r="AY1215" s="17" t="str">
        <f>_xlfn.XLOOKUP(G1215,ABNT5101!$I:$I,ABNT5101!N:N)</f>
        <v>-</v>
      </c>
      <c r="AZ1215" s="17">
        <f>_xlfn.XLOOKUP(G1215,ABNT5101!$I:$I,ABNT5101!O:O)</f>
        <v>16</v>
      </c>
      <c r="BA1215" s="20" t="str">
        <f t="shared" si="1234"/>
        <v>ATENDE</v>
      </c>
      <c r="BB1215" s="21">
        <f t="shared" ref="BB1215:BC1215" si="1458">BE1215/AU1215-1</f>
        <v>0.4910000000000001</v>
      </c>
      <c r="BC1215" s="21">
        <f t="shared" si="1458"/>
        <v>2.7777777777777781</v>
      </c>
      <c r="BD1215" s="21" t="str">
        <f t="shared" si="1236"/>
        <v>-</v>
      </c>
      <c r="BE1215" s="22">
        <v>14.91</v>
      </c>
      <c r="BF1215" s="22">
        <v>0.68</v>
      </c>
      <c r="BG1215" s="22"/>
      <c r="BH1215" s="22"/>
      <c r="BI1215" s="23"/>
      <c r="BJ1215" s="22"/>
      <c r="BK1215" s="20" t="str">
        <f t="shared" si="1237"/>
        <v>ATENDE</v>
      </c>
      <c r="BL1215" s="20" t="str">
        <f t="shared" si="1238"/>
        <v>ATENDE</v>
      </c>
      <c r="BM1215" s="20" t="str">
        <f t="shared" si="1239"/>
        <v>ATENDE</v>
      </c>
      <c r="BN1215" s="20" t="str">
        <f t="shared" si="1240"/>
        <v>ATENDE</v>
      </c>
      <c r="BO1215" s="24" t="str">
        <f t="shared" si="1241"/>
        <v>C4</v>
      </c>
      <c r="BP1215" s="24" t="str">
        <f t="shared" si="1368"/>
        <v>P6</v>
      </c>
      <c r="BQ1215" s="25">
        <f t="shared" si="1381"/>
        <v>4.8033333333333337</v>
      </c>
      <c r="BR1215" s="22">
        <v>17.41</v>
      </c>
      <c r="BS1215" s="22">
        <v>13.2</v>
      </c>
      <c r="BT1215" s="24">
        <f>IF(BP1215="-","-",_xlfn.XLOOKUP(BP1215,ABNT5101!$B$4:$B$9,ABNT5101!$C$4:$C$9))</f>
        <v>3</v>
      </c>
      <c r="BU1215" s="24">
        <f>IF(BP1215="-","-",_xlfn.XLOOKUP(BP1215,ABNT5101!$B$4:$B$9,ABNT5101!$D$4:$D$9))</f>
        <v>0.6</v>
      </c>
      <c r="BV1215" s="20" t="str">
        <f t="shared" si="1242"/>
        <v>ATENDE</v>
      </c>
      <c r="BW1215" s="20" t="str">
        <f t="shared" si="1382"/>
        <v>ATENDE</v>
      </c>
      <c r="BX1215" s="20" t="str">
        <f t="shared" si="1243"/>
        <v>ATENDE</v>
      </c>
      <c r="BY1215" s="24" t="str">
        <f t="shared" si="1364"/>
        <v>P6</v>
      </c>
      <c r="BZ1215" s="25">
        <f t="shared" si="1244"/>
        <v>2.0933333333333333</v>
      </c>
      <c r="CA1215" s="24">
        <v>9.2799999999999994</v>
      </c>
      <c r="CB1215" s="24">
        <v>7.24</v>
      </c>
      <c r="CC1215" s="20">
        <f>IF(BY1215="-","-",_xlfn.XLOOKUP(BY1215,ABNT5101!$B$4:$B$9,ABNT5101!$C$4:$C$9))</f>
        <v>3</v>
      </c>
      <c r="CD1215" s="24">
        <f>IF(BY1215="-","-",_xlfn.XLOOKUP(BY1215,ABNT5101!$B$4:$B$9,ABNT5101!$D$4:$D$9))</f>
        <v>0.6</v>
      </c>
      <c r="CE1215" s="20" t="str">
        <f t="shared" si="1245"/>
        <v>ATENDE</v>
      </c>
      <c r="CF1215" s="20" t="str">
        <f t="shared" si="1246"/>
        <v>ATENDE</v>
      </c>
      <c r="CG1215" s="20" t="str">
        <f t="shared" si="1359"/>
        <v>ATENDE</v>
      </c>
      <c r="CH1215" s="26" t="str">
        <f>_xlfn.XLOOKUP(CI1215,'Banco de dados'!$B:$B,'Banco de dados'!$D:$D)</f>
        <v>SX LIGHTING</v>
      </c>
      <c r="CI1215" s="27" t="str">
        <f>'Banco de dados'!B53</f>
        <v>SX-INEVO020HF</v>
      </c>
      <c r="CJ1215" s="26" t="str">
        <f>_xlfn.XLOOKUP(CI1215,'Banco de dados'!$B:$B,'Banco de dados'!$E:$E)</f>
        <v>SXINEVO020K50L12CZF7PHF</v>
      </c>
      <c r="CK1215" s="26"/>
      <c r="CL1215" s="26" t="e">
        <f>IF(CK1215="-","-",_xlfn.XLOOKUP(CK1215,'Banco de dados'!$B:$B,'Banco de dados'!$E:$E))</f>
        <v>#N/A</v>
      </c>
      <c r="CM1215" s="28">
        <f t="shared" si="1305"/>
        <v>1</v>
      </c>
      <c r="CN1215" s="26">
        <f>_xlfn.XLOOKUP(CI1215,'Banco de dados'!$B:$B,'Banco de dados'!$H:$H)</f>
        <v>22.5</v>
      </c>
      <c r="CO1215" s="26" t="e">
        <f t="array" aca="1" ref="CO1215" ca="1">_xludf.XLOOKUP(CK1215,'Banco de dados'!$B:$B,'Banco de dados'!$H:$H)</f>
        <v>#NAME?</v>
      </c>
      <c r="CP1215" s="51" t="e">
        <f t="array" aca="1" ref="CP1215" ca="1">_xludf.XLOOKUP(CI1215,'Banco de dados'!$B:$B,'Banco de dados'!$F:$F)</f>
        <v>#NAME?</v>
      </c>
      <c r="CQ1215" s="26" t="e">
        <f t="array" aca="1" ref="CQ1215" ca="1">_xludf.XLOOKUP(CK1215,'Banco de dados'!$B:$B,'Banco de dados'!$F:$F)</f>
        <v>#NAME?</v>
      </c>
      <c r="CR1215" s="27">
        <v>59</v>
      </c>
      <c r="CS1215" s="27"/>
      <c r="CT1215" s="26" t="str">
        <f>IF(AG1215=0.5,"Suporte",IF(AND(AG1215&gt;='Braços de IP'!$B$9,AG1215&lt;='Braços de IP'!$D$9),'Braços de IP'!$E$9,IF(AND(AG1215&gt;='Braços de IP'!$B$10,AG1215&lt;='Braços de IP'!$D$10),'Braços de IP'!$E$10,IF(AND(AG1215&gt;='Braços de IP'!$B$11,AG1215&lt;='Braços de IP'!$D$11),'Braços de IP'!$E$11,IF(AND(AG1215&gt;='Braços de IP'!$B$12,AG1215&lt;='Braços de IP'!$D$12),'Braços de IP'!$E$12,IF(AND(AG1215&gt;='Braços de IP'!$B$13,AG1215&lt;='Braços de IP'!$D$13),'Braços de IP'!$E$13,IF(AND(AG1215&gt;='Braços de IP'!$B$14,AG1215&lt;='Braços de IP'!$D$14),'Braços de IP'!$E$14,"ERRO")))))))</f>
        <v>Médio I</v>
      </c>
      <c r="CU1215" s="27"/>
      <c r="CV1215" s="26" t="str">
        <f>IF($CU1215="","",VLOOKUP($CU1215,'Braços de IP'!$E$9:$I$15,2,0))</f>
        <v/>
      </c>
      <c r="CW1215" s="29" t="str">
        <f>IF($CU1215="","",VLOOKUP($CU1215,'Braços de IP'!$E$9:$I$15,5,0))</f>
        <v/>
      </c>
      <c r="CX1215" s="26"/>
      <c r="CY1215" s="26"/>
      <c r="CZ1215" s="26"/>
      <c r="DA1215" s="26"/>
      <c r="DB1215" s="26"/>
      <c r="DC1215" s="26"/>
      <c r="DD1215" s="30">
        <f t="shared" si="1306"/>
        <v>22.5</v>
      </c>
      <c r="DE1215" s="31">
        <f t="shared" si="1307"/>
        <v>70</v>
      </c>
      <c r="DF1215" s="30">
        <f t="shared" si="1308"/>
        <v>92.5</v>
      </c>
      <c r="DG1215" s="32">
        <f t="shared" si="1309"/>
        <v>0.6785714285714286</v>
      </c>
      <c r="DH1215" s="33" t="s">
        <v>143</v>
      </c>
      <c r="DI1215" s="34"/>
      <c r="DJ1215" s="35"/>
      <c r="DK1215" s="16" t="s">
        <v>144</v>
      </c>
      <c r="DL1215" s="16"/>
    </row>
    <row r="1216" spans="2:116" ht="15.75" customHeight="1" x14ac:dyDescent="0.25">
      <c r="B1216" s="16">
        <v>335</v>
      </c>
      <c r="C1216" s="16" t="s">
        <v>146</v>
      </c>
      <c r="D1216" s="16" t="s">
        <v>805</v>
      </c>
      <c r="E1216" s="16">
        <v>-8.03078</v>
      </c>
      <c r="F1216" s="16">
        <v>-34.889605000000003</v>
      </c>
      <c r="G1216" s="16" t="s">
        <v>160</v>
      </c>
      <c r="H1216" s="16" t="s">
        <v>136</v>
      </c>
      <c r="I1216" s="16" t="s">
        <v>135</v>
      </c>
      <c r="J1216" s="16" t="s">
        <v>137</v>
      </c>
      <c r="K1216" s="16">
        <v>70</v>
      </c>
      <c r="L1216" s="16" t="s">
        <v>138</v>
      </c>
      <c r="M1216" s="16">
        <v>0</v>
      </c>
      <c r="N1216" s="16"/>
      <c r="O1216" s="16">
        <v>2</v>
      </c>
      <c r="P1216" s="16"/>
      <c r="Q1216" s="16">
        <v>5.24</v>
      </c>
      <c r="R1216" s="16"/>
      <c r="S1216" s="16"/>
      <c r="T1216" s="16">
        <v>0</v>
      </c>
      <c r="U1216" s="17">
        <v>0</v>
      </c>
      <c r="V1216" s="16">
        <v>0</v>
      </c>
      <c r="W1216" s="16"/>
      <c r="X1216" s="16"/>
      <c r="Y1216" s="16">
        <v>0</v>
      </c>
      <c r="Z1216" s="16">
        <v>0</v>
      </c>
      <c r="AA1216" s="16" t="s">
        <v>139</v>
      </c>
      <c r="AB1216" s="16" t="s">
        <v>140</v>
      </c>
      <c r="AC1216" s="16">
        <v>21.27</v>
      </c>
      <c r="AD1216" s="16">
        <v>5.78</v>
      </c>
      <c r="AE1216" s="16">
        <v>1</v>
      </c>
      <c r="AF1216" s="16">
        <v>0.56000000000000005</v>
      </c>
      <c r="AG1216" s="16">
        <v>2</v>
      </c>
      <c r="AH1216" s="17">
        <f t="shared" si="1283"/>
        <v>1.44</v>
      </c>
      <c r="AI1216" s="16"/>
      <c r="AJ1216" s="16"/>
      <c r="AK1216" s="16"/>
      <c r="AL1216" s="16"/>
      <c r="AM1216" s="16">
        <v>0</v>
      </c>
      <c r="AN1216" s="16"/>
      <c r="AO1216" s="16">
        <v>0</v>
      </c>
      <c r="AP1216" s="16">
        <v>0</v>
      </c>
      <c r="AQ1216" s="16">
        <v>0</v>
      </c>
      <c r="AR1216" s="17" t="s">
        <v>136</v>
      </c>
      <c r="AS1216" s="19">
        <f t="shared" si="1233"/>
        <v>0</v>
      </c>
      <c r="AT1216" s="19"/>
      <c r="AU1216" s="19">
        <f>VLOOKUP(G1216,ABNT5101!$I$3:$J$9,2)</f>
        <v>10</v>
      </c>
      <c r="AV1216" s="19">
        <f>VLOOKUP(G1216,ABNT5101!$I$3:$M$9,5)</f>
        <v>0.18</v>
      </c>
      <c r="AW1216" s="17" t="str">
        <f>_xlfn.XLOOKUP(G1216,ABNT5101!I:I,ABNT5101!L:L)</f>
        <v>-</v>
      </c>
      <c r="AX1216" s="17">
        <f>_xlfn.XLOOKUP(G1216,ABNT5101!$I:$I,ABNT5101!M:M)</f>
        <v>0.18</v>
      </c>
      <c r="AY1216" s="17" t="str">
        <f>_xlfn.XLOOKUP(G1216,ABNT5101!$I:$I,ABNT5101!N:N)</f>
        <v>-</v>
      </c>
      <c r="AZ1216" s="17">
        <f>_xlfn.XLOOKUP(G1216,ABNT5101!$I:$I,ABNT5101!O:O)</f>
        <v>16</v>
      </c>
      <c r="BA1216" s="20" t="str">
        <f t="shared" si="1234"/>
        <v>ATENDE</v>
      </c>
      <c r="BB1216" s="21">
        <f t="shared" ref="BB1216:BC1216" si="1459">BE1216/AU1216-1</f>
        <v>1.2839999999999998</v>
      </c>
      <c r="BC1216" s="21">
        <f t="shared" si="1459"/>
        <v>2.7777777777777781</v>
      </c>
      <c r="BD1216" s="21" t="str">
        <f t="shared" si="1236"/>
        <v>-</v>
      </c>
      <c r="BE1216" s="22">
        <v>22.84</v>
      </c>
      <c r="BF1216" s="22">
        <v>0.68</v>
      </c>
      <c r="BG1216" s="22"/>
      <c r="BH1216" s="22"/>
      <c r="BI1216" s="23"/>
      <c r="BJ1216" s="22"/>
      <c r="BK1216" s="20" t="str">
        <f t="shared" si="1237"/>
        <v>ATENDE</v>
      </c>
      <c r="BL1216" s="20" t="str">
        <f t="shared" si="1238"/>
        <v>ATENDE</v>
      </c>
      <c r="BM1216" s="20" t="str">
        <f t="shared" si="1239"/>
        <v>ATENDE</v>
      </c>
      <c r="BN1216" s="20" t="str">
        <f t="shared" si="1240"/>
        <v>ATENDE</v>
      </c>
      <c r="BO1216" s="24" t="str">
        <f t="shared" si="1241"/>
        <v>C4</v>
      </c>
      <c r="BP1216" s="24" t="str">
        <f t="shared" si="1368"/>
        <v>P6</v>
      </c>
      <c r="BQ1216" s="25">
        <f t="shared" si="1381"/>
        <v>7.4</v>
      </c>
      <c r="BR1216" s="22">
        <v>25.2</v>
      </c>
      <c r="BS1216" s="22">
        <v>19.62</v>
      </c>
      <c r="BT1216" s="24">
        <f>IF(BP1216="-","-",_xlfn.XLOOKUP(BP1216,ABNT5101!$B$4:$B$9,ABNT5101!$C$4:$C$9))</f>
        <v>3</v>
      </c>
      <c r="BU1216" s="24">
        <f>IF(BP1216="-","-",_xlfn.XLOOKUP(BP1216,ABNT5101!$B$4:$B$9,ABNT5101!$D$4:$D$9))</f>
        <v>0.6</v>
      </c>
      <c r="BV1216" s="20" t="str">
        <f t="shared" si="1242"/>
        <v>ATENDE</v>
      </c>
      <c r="BW1216" s="20" t="str">
        <f t="shared" si="1382"/>
        <v>ATENDE</v>
      </c>
      <c r="BX1216" s="20" t="str">
        <f t="shared" si="1243"/>
        <v>ATENDE</v>
      </c>
      <c r="BY1216" s="24" t="str">
        <f t="shared" si="1364"/>
        <v>P6</v>
      </c>
      <c r="BZ1216" s="25">
        <f t="shared" si="1244"/>
        <v>3.3066666666666666</v>
      </c>
      <c r="CA1216" s="24">
        <v>12.92</v>
      </c>
      <c r="CB1216" s="24">
        <v>10.15</v>
      </c>
      <c r="CC1216" s="20">
        <f>IF(BY1216="-","-",_xlfn.XLOOKUP(BY1216,ABNT5101!$B$4:$B$9,ABNT5101!$C$4:$C$9))</f>
        <v>3</v>
      </c>
      <c r="CD1216" s="24">
        <f>IF(BY1216="-","-",_xlfn.XLOOKUP(BY1216,ABNT5101!$B$4:$B$9,ABNT5101!$D$4:$D$9))</f>
        <v>0.6</v>
      </c>
      <c r="CE1216" s="20" t="str">
        <f t="shared" si="1245"/>
        <v>ATENDE</v>
      </c>
      <c r="CF1216" s="20" t="str">
        <f t="shared" si="1246"/>
        <v>ATENDE</v>
      </c>
      <c r="CG1216" s="20" t="str">
        <f t="shared" si="1359"/>
        <v>ATENDE</v>
      </c>
      <c r="CH1216" s="26" t="str">
        <f>_xlfn.XLOOKUP(CI1216,'Banco de dados'!$B:$B,'Banco de dados'!$D:$D)</f>
        <v>TECNOWATT</v>
      </c>
      <c r="CI1216" s="27" t="str">
        <f>'Banco de dados'!B65</f>
        <v xml:space="preserve">SIGSAGPTLRRSSNDL_30W_38IBBRS
</v>
      </c>
      <c r="CJ1216" s="26" t="str">
        <f>_xlfn.XLOOKUP(CI1216,'Banco de dados'!$B:$B,'Banco de dados'!$E:$E)</f>
        <v>SIGSAGPTLRRSSNDL_30W_38IBBRS
1-10C1MUN6.5</v>
      </c>
      <c r="CK1216" s="26"/>
      <c r="CL1216" s="26" t="e">
        <f>IF(CK1216="-","-",_xlfn.XLOOKUP(CK1216,'Banco de dados'!$B:$B,'Banco de dados'!$E:$E))</f>
        <v>#N/A</v>
      </c>
      <c r="CM1216" s="28">
        <f t="shared" si="1305"/>
        <v>1</v>
      </c>
      <c r="CN1216" s="26">
        <f>_xlfn.XLOOKUP(CI1216,'Banco de dados'!$B:$B,'Banco de dados'!$H:$H)</f>
        <v>30</v>
      </c>
      <c r="CO1216" s="26" t="e">
        <f t="array" aca="1" ref="CO1216" ca="1">_xludf.XLOOKUP(CK1216,'Banco de dados'!$B:$B,'Banco de dados'!$H:$H)</f>
        <v>#NAME?</v>
      </c>
      <c r="CP1216" s="51" t="e">
        <f t="array" aca="1" ref="CP1216" ca="1">_xludf.XLOOKUP(CI1216,'Banco de dados'!$B:$B,'Banco de dados'!$F:$F)</f>
        <v>#NAME?</v>
      </c>
      <c r="CQ1216" s="26" t="e">
        <f t="array" aca="1" ref="CQ1216" ca="1">_xludf.XLOOKUP(CK1216,'Banco de dados'!$B:$B,'Banco de dados'!$F:$F)</f>
        <v>#NAME?</v>
      </c>
      <c r="CR1216" s="27">
        <v>60</v>
      </c>
      <c r="CS1216" s="27"/>
      <c r="CT1216" s="26" t="str">
        <f>IF(AG1216=0.5,"Suporte",IF(AND(AG1216&gt;='Braços de IP'!$B$9,AG1216&lt;='Braços de IP'!$D$9),'Braços de IP'!$E$9,IF(AND(AG1216&gt;='Braços de IP'!$B$10,AG1216&lt;='Braços de IP'!$D$10),'Braços de IP'!$E$10,IF(AND(AG1216&gt;='Braços de IP'!$B$11,AG1216&lt;='Braços de IP'!$D$11),'Braços de IP'!$E$11,IF(AND(AG1216&gt;='Braços de IP'!$B$12,AG1216&lt;='Braços de IP'!$D$12),'Braços de IP'!$E$12,IF(AND(AG1216&gt;='Braços de IP'!$B$13,AG1216&lt;='Braços de IP'!$D$13),'Braços de IP'!$E$13,IF(AND(AG1216&gt;='Braços de IP'!$B$14,AG1216&lt;='Braços de IP'!$D$14),'Braços de IP'!$E$14,"ERRO")))))))</f>
        <v>Médio I</v>
      </c>
      <c r="CU1216" s="27"/>
      <c r="CV1216" s="26" t="str">
        <f>IF($CU1216="","",VLOOKUP($CU1216,'Braços de IP'!$E$9:$I$15,2,0))</f>
        <v/>
      </c>
      <c r="CW1216" s="29" t="str">
        <f>IF($CU1216="","",VLOOKUP($CU1216,'Braços de IP'!$E$9:$I$15,5,0))</f>
        <v/>
      </c>
      <c r="CX1216" s="26"/>
      <c r="CY1216" s="26"/>
      <c r="CZ1216" s="26"/>
      <c r="DA1216" s="26"/>
      <c r="DB1216" s="26"/>
      <c r="DC1216" s="26"/>
      <c r="DD1216" s="30">
        <f t="shared" si="1306"/>
        <v>30</v>
      </c>
      <c r="DE1216" s="31">
        <f t="shared" si="1307"/>
        <v>70</v>
      </c>
      <c r="DF1216" s="30">
        <f t="shared" si="1308"/>
        <v>100</v>
      </c>
      <c r="DG1216" s="32">
        <f t="shared" si="1309"/>
        <v>0.5714285714285714</v>
      </c>
      <c r="DH1216" s="33" t="s">
        <v>143</v>
      </c>
      <c r="DI1216" s="34"/>
      <c r="DJ1216" s="35"/>
      <c r="DK1216" s="16" t="s">
        <v>144</v>
      </c>
      <c r="DL1216" s="16"/>
    </row>
    <row r="1217" spans="2:116" ht="15.75" customHeight="1" x14ac:dyDescent="0.25">
      <c r="B1217" s="16">
        <v>336</v>
      </c>
      <c r="C1217" s="16" t="s">
        <v>720</v>
      </c>
      <c r="D1217" s="16" t="s">
        <v>806</v>
      </c>
      <c r="E1217" s="16">
        <v>-8.0333140000000007</v>
      </c>
      <c r="F1217" s="16">
        <v>-34.907409000000001</v>
      </c>
      <c r="G1217" s="16" t="s">
        <v>157</v>
      </c>
      <c r="H1217" s="16" t="s">
        <v>136</v>
      </c>
      <c r="I1217" s="16" t="s">
        <v>135</v>
      </c>
      <c r="J1217" s="16" t="s">
        <v>137</v>
      </c>
      <c r="K1217" s="16">
        <v>115</v>
      </c>
      <c r="L1217" s="16" t="s">
        <v>138</v>
      </c>
      <c r="M1217" s="16">
        <v>0</v>
      </c>
      <c r="N1217" s="16"/>
      <c r="O1217" s="16">
        <v>1</v>
      </c>
      <c r="P1217" s="16">
        <v>2</v>
      </c>
      <c r="Q1217" s="16">
        <v>7</v>
      </c>
      <c r="R1217" s="16"/>
      <c r="S1217" s="16"/>
      <c r="T1217" s="16" t="s">
        <v>136</v>
      </c>
      <c r="U1217" s="16" t="s">
        <v>136</v>
      </c>
      <c r="V1217" s="16">
        <v>0</v>
      </c>
      <c r="W1217" s="16" t="s">
        <v>136</v>
      </c>
      <c r="X1217" s="16">
        <v>1.5</v>
      </c>
      <c r="Y1217" s="16">
        <v>0</v>
      </c>
      <c r="Z1217" s="16">
        <v>0</v>
      </c>
      <c r="AA1217" s="16" t="s">
        <v>139</v>
      </c>
      <c r="AB1217" s="16" t="s">
        <v>140</v>
      </c>
      <c r="AC1217" s="16">
        <v>26</v>
      </c>
      <c r="AD1217" s="16">
        <v>7.56</v>
      </c>
      <c r="AE1217" s="16">
        <v>1</v>
      </c>
      <c r="AF1217" s="16">
        <v>0.3</v>
      </c>
      <c r="AG1217" s="16">
        <v>2.6</v>
      </c>
      <c r="AH1217" s="17">
        <f t="shared" si="1283"/>
        <v>2.3000000000000003</v>
      </c>
      <c r="AI1217" s="16"/>
      <c r="AJ1217" s="16"/>
      <c r="AK1217" s="16"/>
      <c r="AL1217" s="16"/>
      <c r="AM1217" s="16">
        <v>0</v>
      </c>
      <c r="AN1217" s="16"/>
      <c r="AO1217" s="16">
        <v>0</v>
      </c>
      <c r="AP1217" s="16">
        <v>0</v>
      </c>
      <c r="AQ1217" s="16">
        <v>0</v>
      </c>
      <c r="AR1217" s="17" t="s">
        <v>136</v>
      </c>
      <c r="AS1217" s="19">
        <f t="shared" si="1233"/>
        <v>0</v>
      </c>
      <c r="AT1217" s="19"/>
      <c r="AU1217" s="19">
        <f>VLOOKUP(G1217,ABNT5101!$I$3:$J$9,2)</f>
        <v>7.5</v>
      </c>
      <c r="AV1217" s="19">
        <f>VLOOKUP(G1217,ABNT5101!$I$3:$M$9,5)</f>
        <v>0.18</v>
      </c>
      <c r="AW1217" s="17" t="str">
        <f>_xlfn.XLOOKUP(G1217,ABNT5101!I:I,ABNT5101!L:L)</f>
        <v>-</v>
      </c>
      <c r="AX1217" s="17">
        <f>_xlfn.XLOOKUP(G1217,ABNT5101!$I:$I,ABNT5101!M:M)</f>
        <v>0.18</v>
      </c>
      <c r="AY1217" s="17" t="str">
        <f>_xlfn.XLOOKUP(G1217,ABNT5101!$I:$I,ABNT5101!N:N)</f>
        <v>-</v>
      </c>
      <c r="AZ1217" s="17">
        <f>_xlfn.XLOOKUP(G1217,ABNT5101!$I:$I,ABNT5101!O:O)</f>
        <v>16</v>
      </c>
      <c r="BA1217" s="20" t="str">
        <f t="shared" si="1234"/>
        <v>ATENDE</v>
      </c>
      <c r="BB1217" s="21">
        <f t="shared" ref="BB1217:BC1217" si="1460">BE1217/AU1217-1</f>
        <v>0.18933333333333335</v>
      </c>
      <c r="BC1217" s="21">
        <f t="shared" si="1460"/>
        <v>2.1666666666666665</v>
      </c>
      <c r="BD1217" s="21" t="str">
        <f t="shared" si="1236"/>
        <v>-</v>
      </c>
      <c r="BE1217" s="22">
        <v>8.92</v>
      </c>
      <c r="BF1217" s="22">
        <v>0.56999999999999995</v>
      </c>
      <c r="BG1217" s="22"/>
      <c r="BH1217" s="22"/>
      <c r="BI1217" s="23"/>
      <c r="BJ1217" s="22"/>
      <c r="BK1217" s="20" t="str">
        <f t="shared" si="1237"/>
        <v>ATENDE</v>
      </c>
      <c r="BL1217" s="20" t="str">
        <f t="shared" si="1238"/>
        <v>ATENDE</v>
      </c>
      <c r="BM1217" s="20" t="str">
        <f t="shared" si="1239"/>
        <v>ATENDE</v>
      </c>
      <c r="BN1217" s="20" t="str">
        <f t="shared" si="1240"/>
        <v>ATENDE</v>
      </c>
      <c r="BO1217" s="24" t="str">
        <f t="shared" si="1241"/>
        <v>C5</v>
      </c>
      <c r="BP1217" s="24" t="str">
        <f t="shared" si="1368"/>
        <v>P6</v>
      </c>
      <c r="BQ1217" s="25">
        <f t="shared" si="1381"/>
        <v>0.98333333333333339</v>
      </c>
      <c r="BR1217" s="22">
        <v>5.95</v>
      </c>
      <c r="BS1217" s="22">
        <v>3.73</v>
      </c>
      <c r="BT1217" s="24">
        <f>IF(BP1217="-","-",_xlfn.XLOOKUP(BP1217,ABNT5101!$B$4:$B$9,ABNT5101!$C$4:$C$9))</f>
        <v>3</v>
      </c>
      <c r="BU1217" s="24">
        <f>IF(BP1217="-","-",_xlfn.XLOOKUP(BP1217,ABNT5101!$B$4:$B$9,ABNT5101!$D$4:$D$9))</f>
        <v>0.6</v>
      </c>
      <c r="BV1217" s="20" t="str">
        <f t="shared" si="1242"/>
        <v>ATENDE</v>
      </c>
      <c r="BW1217" s="20" t="str">
        <f t="shared" si="1382"/>
        <v>ATENDE</v>
      </c>
      <c r="BX1217" s="20" t="str">
        <f t="shared" si="1243"/>
        <v>ATENDE</v>
      </c>
      <c r="BY1217" s="24" t="s">
        <v>136</v>
      </c>
      <c r="BZ1217" s="25" t="e">
        <f t="shared" si="1244"/>
        <v>#VALUE!</v>
      </c>
      <c r="CA1217" s="24"/>
      <c r="CB1217" s="24"/>
      <c r="CC1217" s="20" t="str">
        <f>IF(BY1217="-","-",_xlfn.XLOOKUP(BY1217,ABNT5101!$B$4:$B$9,ABNT5101!$C$4:$C$9))</f>
        <v>-</v>
      </c>
      <c r="CD1217" s="24" t="str">
        <f>IF(BY1217="-","-",_xlfn.XLOOKUP(BY1217,ABNT5101!$B$4:$B$9,ABNT5101!$D$4:$D$9))</f>
        <v>-</v>
      </c>
      <c r="CE1217" s="20" t="str">
        <f t="shared" si="1245"/>
        <v>-</v>
      </c>
      <c r="CF1217" s="20" t="str">
        <f t="shared" si="1246"/>
        <v>-</v>
      </c>
      <c r="CG1217" s="20" t="str">
        <f t="shared" si="1359"/>
        <v>-</v>
      </c>
      <c r="CH1217" s="26" t="str">
        <f>_xlfn.XLOOKUP(CI1217,'Banco de dados'!$B:$B,'Banco de dados'!$D:$D)</f>
        <v>LEDSTAR</v>
      </c>
      <c r="CI1217" s="47" t="str">
        <f>'Banco de dados'!B5</f>
        <v xml:space="preserve"> SL VT 9.1 28W</v>
      </c>
      <c r="CJ1217" s="26" t="str">
        <f>_xlfn.XLOOKUP(CI1217,'Banco de dados'!$B:$B,'Banco de dados'!$E:$E)</f>
        <v>LUM LED SL VT 9.1 28W</v>
      </c>
      <c r="CK1217" s="26"/>
      <c r="CL1217" s="26" t="e">
        <f>IF(CK1217="-","-",_xlfn.XLOOKUP(CK1217,'Banco de dados'!$B:$B,'Banco de dados'!$E:$E))</f>
        <v>#N/A</v>
      </c>
      <c r="CM1217" s="28">
        <f t="shared" si="1305"/>
        <v>1</v>
      </c>
      <c r="CN1217" s="26">
        <f>_xlfn.XLOOKUP(CI1217,'Banco de dados'!$B:$B,'Banco de dados'!$H:$H)</f>
        <v>28</v>
      </c>
      <c r="CO1217" s="26" t="e">
        <f t="array" aca="1" ref="CO1217" ca="1">_xludf.XLOOKUP(CK1217,'Banco de dados'!$B:$B,'Banco de dados'!$H:$H)</f>
        <v>#NAME?</v>
      </c>
      <c r="CP1217" s="51" t="e">
        <f t="array" aca="1" ref="CP1217" ca="1">_xludf.XLOOKUP(CI1217,'Banco de dados'!$B:$B,'Banco de dados'!$F:$F)</f>
        <v>#NAME?</v>
      </c>
      <c r="CQ1217" s="26" t="e">
        <f t="array" aca="1" ref="CQ1217" ca="1">_xludf.XLOOKUP(CK1217,'Banco de dados'!$B:$B,'Banco de dados'!$F:$F)</f>
        <v>#NAME?</v>
      </c>
      <c r="CR1217" s="27">
        <v>61</v>
      </c>
      <c r="CS1217" s="27"/>
      <c r="CT1217" s="26" t="str">
        <f>IF(AG1217=0.5,"Suporte",IF(AND(AG1217&gt;='Braços de IP'!$B$9,AG1217&lt;='Braços de IP'!$D$9),'Braços de IP'!$E$9,IF(AND(AG1217&gt;='Braços de IP'!$B$10,AG1217&lt;='Braços de IP'!$D$10),'Braços de IP'!$E$10,IF(AND(AG1217&gt;='Braços de IP'!$B$11,AG1217&lt;='Braços de IP'!$D$11),'Braços de IP'!$E$11,IF(AND(AG1217&gt;='Braços de IP'!$B$12,AG1217&lt;='Braços de IP'!$D$12),'Braços de IP'!$E$12,IF(AND(AG1217&gt;='Braços de IP'!$B$13,AG1217&lt;='Braços de IP'!$D$13),'Braços de IP'!$E$13,IF(AND(AG1217&gt;='Braços de IP'!$B$14,AG1217&lt;='Braços de IP'!$D$14),'Braços de IP'!$E$14,"ERRO")))))))</f>
        <v>Longo I</v>
      </c>
      <c r="CU1217" s="27"/>
      <c r="CV1217" s="26" t="str">
        <f>IF($CU1217="","",VLOOKUP($CU1217,'Braços de IP'!$E$9:$I$15,2,0))</f>
        <v/>
      </c>
      <c r="CW1217" s="29" t="str">
        <f>IF($CU1217="","",VLOOKUP($CU1217,'Braços de IP'!$E$9:$I$15,5,0))</f>
        <v/>
      </c>
      <c r="CX1217" s="26"/>
      <c r="CY1217" s="26"/>
      <c r="CZ1217" s="26"/>
      <c r="DA1217" s="26"/>
      <c r="DB1217" s="26"/>
      <c r="DC1217" s="26"/>
      <c r="DD1217" s="30">
        <f t="shared" si="1306"/>
        <v>28</v>
      </c>
      <c r="DE1217" s="31">
        <f t="shared" si="1307"/>
        <v>115</v>
      </c>
      <c r="DF1217" s="30">
        <f t="shared" si="1308"/>
        <v>143</v>
      </c>
      <c r="DG1217" s="32">
        <f t="shared" si="1309"/>
        <v>0.75652173913043474</v>
      </c>
      <c r="DH1217" s="33" t="s">
        <v>143</v>
      </c>
      <c r="DI1217" s="34"/>
      <c r="DJ1217" s="35"/>
      <c r="DK1217" s="16" t="s">
        <v>144</v>
      </c>
      <c r="DL1217" s="16"/>
    </row>
    <row r="1218" spans="2:116" ht="15.75" customHeight="1" x14ac:dyDescent="0.25">
      <c r="B1218" s="16">
        <v>336</v>
      </c>
      <c r="C1218" s="16" t="s">
        <v>720</v>
      </c>
      <c r="D1218" s="16" t="s">
        <v>806</v>
      </c>
      <c r="E1218" s="16">
        <v>-8.0333140000000007</v>
      </c>
      <c r="F1218" s="16">
        <v>-34.907409000000001</v>
      </c>
      <c r="G1218" s="16" t="s">
        <v>157</v>
      </c>
      <c r="H1218" s="16" t="s">
        <v>136</v>
      </c>
      <c r="I1218" s="16" t="s">
        <v>135</v>
      </c>
      <c r="J1218" s="16" t="s">
        <v>137</v>
      </c>
      <c r="K1218" s="16">
        <v>115</v>
      </c>
      <c r="L1218" s="16" t="s">
        <v>138</v>
      </c>
      <c r="M1218" s="16">
        <v>0</v>
      </c>
      <c r="N1218" s="16"/>
      <c r="O1218" s="16">
        <v>1</v>
      </c>
      <c r="P1218" s="16">
        <v>2</v>
      </c>
      <c r="Q1218" s="16">
        <v>7</v>
      </c>
      <c r="R1218" s="16"/>
      <c r="S1218" s="16"/>
      <c r="T1218" s="16" t="s">
        <v>136</v>
      </c>
      <c r="U1218" s="16" t="s">
        <v>136</v>
      </c>
      <c r="V1218" s="16">
        <v>0</v>
      </c>
      <c r="W1218" s="16" t="s">
        <v>136</v>
      </c>
      <c r="X1218" s="16">
        <v>1.5</v>
      </c>
      <c r="Y1218" s="16">
        <v>0</v>
      </c>
      <c r="Z1218" s="16">
        <v>0</v>
      </c>
      <c r="AA1218" s="16" t="s">
        <v>139</v>
      </c>
      <c r="AB1218" s="16" t="s">
        <v>140</v>
      </c>
      <c r="AC1218" s="16">
        <v>26</v>
      </c>
      <c r="AD1218" s="16">
        <v>7.56</v>
      </c>
      <c r="AE1218" s="16">
        <v>1</v>
      </c>
      <c r="AF1218" s="16">
        <v>0.3</v>
      </c>
      <c r="AG1218" s="16">
        <v>2.6</v>
      </c>
      <c r="AH1218" s="17">
        <f t="shared" si="1283"/>
        <v>2.3000000000000003</v>
      </c>
      <c r="AI1218" s="16"/>
      <c r="AJ1218" s="16"/>
      <c r="AK1218" s="16"/>
      <c r="AL1218" s="16"/>
      <c r="AM1218" s="16">
        <v>0</v>
      </c>
      <c r="AN1218" s="16"/>
      <c r="AO1218" s="16">
        <v>0</v>
      </c>
      <c r="AP1218" s="16">
        <v>0</v>
      </c>
      <c r="AQ1218" s="16">
        <v>0</v>
      </c>
      <c r="AR1218" s="17" t="s">
        <v>136</v>
      </c>
      <c r="AS1218" s="19">
        <f t="shared" si="1233"/>
        <v>0</v>
      </c>
      <c r="AT1218" s="19"/>
      <c r="AU1218" s="19">
        <f>VLOOKUP(G1218,ABNT5101!$I$3:$J$9,2)</f>
        <v>7.5</v>
      </c>
      <c r="AV1218" s="19">
        <f>VLOOKUP(G1218,ABNT5101!$I$3:$M$9,5)</f>
        <v>0.18</v>
      </c>
      <c r="AW1218" s="17" t="str">
        <f>_xlfn.XLOOKUP(G1218,ABNT5101!I:I,ABNT5101!L:L)</f>
        <v>-</v>
      </c>
      <c r="AX1218" s="17">
        <f>_xlfn.XLOOKUP(G1218,ABNT5101!$I:$I,ABNT5101!M:M)</f>
        <v>0.18</v>
      </c>
      <c r="AY1218" s="17" t="str">
        <f>_xlfn.XLOOKUP(G1218,ABNT5101!$I:$I,ABNT5101!N:N)</f>
        <v>-</v>
      </c>
      <c r="AZ1218" s="17">
        <f>_xlfn.XLOOKUP(G1218,ABNT5101!$I:$I,ABNT5101!O:O)</f>
        <v>16</v>
      </c>
      <c r="BA1218" s="20" t="str">
        <f t="shared" si="1234"/>
        <v>ATENDE</v>
      </c>
      <c r="BB1218" s="21">
        <f t="shared" ref="BB1218:BC1218" si="1461">BE1218/AU1218-1</f>
        <v>0.47466666666666679</v>
      </c>
      <c r="BC1218" s="21">
        <f t="shared" si="1461"/>
        <v>3.1111111111111116</v>
      </c>
      <c r="BD1218" s="21" t="str">
        <f t="shared" si="1236"/>
        <v>-</v>
      </c>
      <c r="BE1218" s="22">
        <v>11.06</v>
      </c>
      <c r="BF1218" s="22">
        <v>0.74</v>
      </c>
      <c r="BG1218" s="22"/>
      <c r="BH1218" s="22"/>
      <c r="BI1218" s="23"/>
      <c r="BJ1218" s="22"/>
      <c r="BK1218" s="20" t="str">
        <f t="shared" si="1237"/>
        <v>ATENDE</v>
      </c>
      <c r="BL1218" s="20" t="str">
        <f t="shared" si="1238"/>
        <v>ATENDE</v>
      </c>
      <c r="BM1218" s="20" t="str">
        <f t="shared" si="1239"/>
        <v>ATENDE</v>
      </c>
      <c r="BN1218" s="20" t="str">
        <f t="shared" si="1240"/>
        <v>ATENDE</v>
      </c>
      <c r="BO1218" s="24" t="str">
        <f t="shared" si="1241"/>
        <v>C5</v>
      </c>
      <c r="BP1218" s="24" t="str">
        <f t="shared" si="1368"/>
        <v>P6</v>
      </c>
      <c r="BQ1218" s="25">
        <f t="shared" si="1381"/>
        <v>1.1499999999999999</v>
      </c>
      <c r="BR1218" s="22">
        <v>6.45</v>
      </c>
      <c r="BS1218" s="22">
        <v>4.43</v>
      </c>
      <c r="BT1218" s="24">
        <f>IF(BP1218="-","-",_xlfn.XLOOKUP(BP1218,ABNT5101!$B$4:$B$9,ABNT5101!$C$4:$C$9))</f>
        <v>3</v>
      </c>
      <c r="BU1218" s="24">
        <f>IF(BP1218="-","-",_xlfn.XLOOKUP(BP1218,ABNT5101!$B$4:$B$9,ABNT5101!$D$4:$D$9))</f>
        <v>0.6</v>
      </c>
      <c r="BV1218" s="20" t="str">
        <f t="shared" si="1242"/>
        <v>ATENDE</v>
      </c>
      <c r="BW1218" s="20" t="str">
        <f t="shared" si="1382"/>
        <v>ATENDE</v>
      </c>
      <c r="BX1218" s="20" t="str">
        <f t="shared" si="1243"/>
        <v>ATENDE</v>
      </c>
      <c r="BY1218" s="24" t="s">
        <v>136</v>
      </c>
      <c r="BZ1218" s="25" t="e">
        <f t="shared" si="1244"/>
        <v>#VALUE!</v>
      </c>
      <c r="CA1218" s="24"/>
      <c r="CB1218" s="24"/>
      <c r="CC1218" s="20" t="str">
        <f>IF(BY1218="-","-",_xlfn.XLOOKUP(BY1218,ABNT5101!$B$4:$B$9,ABNT5101!$C$4:$C$9))</f>
        <v>-</v>
      </c>
      <c r="CD1218" s="24" t="str">
        <f>IF(BY1218="-","-",_xlfn.XLOOKUP(BY1218,ABNT5101!$B$4:$B$9,ABNT5101!$D$4:$D$9))</f>
        <v>-</v>
      </c>
      <c r="CE1218" s="20" t="str">
        <f t="shared" si="1245"/>
        <v>-</v>
      </c>
      <c r="CF1218" s="20" t="str">
        <f t="shared" si="1246"/>
        <v>-</v>
      </c>
      <c r="CG1218" s="20" t="str">
        <f t="shared" si="1359"/>
        <v>-</v>
      </c>
      <c r="CH1218" s="26" t="str">
        <f>_xlfn.XLOOKUP(CI1218,'Banco de dados'!$B:$B,'Banco de dados'!$D:$D)</f>
        <v>SX LIGHTING</v>
      </c>
      <c r="CI1218" s="27" t="str">
        <f>'Banco de dados'!B54</f>
        <v>SX-INEVO030HF</v>
      </c>
      <c r="CJ1218" s="26" t="str">
        <f>_xlfn.XLOOKUP(CI1218,'Banco de dados'!$B:$B,'Banco de dados'!$E:$E)</f>
        <v>SXINEVO030K50L12CZF7PHF</v>
      </c>
      <c r="CK1218" s="26"/>
      <c r="CL1218" s="26" t="e">
        <f>IF(CK1218="-","-",_xlfn.XLOOKUP(CK1218,'Banco de dados'!$B:$B,'Banco de dados'!$E:$E))</f>
        <v>#N/A</v>
      </c>
      <c r="CM1218" s="28">
        <f t="shared" si="1305"/>
        <v>1</v>
      </c>
      <c r="CN1218" s="26">
        <f>_xlfn.XLOOKUP(CI1218,'Banco de dados'!$B:$B,'Banco de dados'!$H:$H)</f>
        <v>31</v>
      </c>
      <c r="CO1218" s="26" t="e">
        <f t="array" aca="1" ref="CO1218" ca="1">_xludf.XLOOKUP(CK1218,'Banco de dados'!$B:$B,'Banco de dados'!$H:$H)</f>
        <v>#NAME?</v>
      </c>
      <c r="CP1218" s="51" t="e">
        <f t="array" aca="1" ref="CP1218" ca="1">_xludf.XLOOKUP(CI1218,'Banco de dados'!$B:$B,'Banco de dados'!$F:$F)</f>
        <v>#NAME?</v>
      </c>
      <c r="CQ1218" s="26" t="e">
        <f t="array" aca="1" ref="CQ1218" ca="1">_xludf.XLOOKUP(CK1218,'Banco de dados'!$B:$B,'Banco de dados'!$F:$F)</f>
        <v>#NAME?</v>
      </c>
      <c r="CR1218" s="27">
        <v>62</v>
      </c>
      <c r="CS1218" s="27"/>
      <c r="CT1218" s="26" t="str">
        <f>IF(AG1218=0.5,"Suporte",IF(AND(AG1218&gt;='Braços de IP'!$B$9,AG1218&lt;='Braços de IP'!$D$9),'Braços de IP'!$E$9,IF(AND(AG1218&gt;='Braços de IP'!$B$10,AG1218&lt;='Braços de IP'!$D$10),'Braços de IP'!$E$10,IF(AND(AG1218&gt;='Braços de IP'!$B$11,AG1218&lt;='Braços de IP'!$D$11),'Braços de IP'!$E$11,IF(AND(AG1218&gt;='Braços de IP'!$B$12,AG1218&lt;='Braços de IP'!$D$12),'Braços de IP'!$E$12,IF(AND(AG1218&gt;='Braços de IP'!$B$13,AG1218&lt;='Braços de IP'!$D$13),'Braços de IP'!$E$13,IF(AND(AG1218&gt;='Braços de IP'!$B$14,AG1218&lt;='Braços de IP'!$D$14),'Braços de IP'!$E$14,"ERRO")))))))</f>
        <v>Longo I</v>
      </c>
      <c r="CU1218" s="27"/>
      <c r="CV1218" s="26" t="str">
        <f>IF($CU1218="","",VLOOKUP($CU1218,'Braços de IP'!$E$9:$I$15,2,0))</f>
        <v/>
      </c>
      <c r="CW1218" s="29" t="str">
        <f>IF($CU1218="","",VLOOKUP($CU1218,'Braços de IP'!$E$9:$I$15,5,0))</f>
        <v/>
      </c>
      <c r="CX1218" s="26"/>
      <c r="CY1218" s="26"/>
      <c r="CZ1218" s="26"/>
      <c r="DA1218" s="26"/>
      <c r="DB1218" s="26"/>
      <c r="DC1218" s="26"/>
      <c r="DD1218" s="30">
        <f t="shared" si="1306"/>
        <v>31</v>
      </c>
      <c r="DE1218" s="31">
        <f t="shared" si="1307"/>
        <v>115</v>
      </c>
      <c r="DF1218" s="30">
        <f t="shared" si="1308"/>
        <v>146</v>
      </c>
      <c r="DG1218" s="32">
        <f t="shared" si="1309"/>
        <v>0.73043478260869565</v>
      </c>
      <c r="DH1218" s="33" t="s">
        <v>143</v>
      </c>
      <c r="DI1218" s="34"/>
      <c r="DJ1218" s="35"/>
      <c r="DK1218" s="16" t="s">
        <v>144</v>
      </c>
      <c r="DL1218" s="16"/>
    </row>
    <row r="1219" spans="2:116" ht="15.75" customHeight="1" x14ac:dyDescent="0.25">
      <c r="B1219" s="16">
        <v>336</v>
      </c>
      <c r="C1219" s="16" t="s">
        <v>720</v>
      </c>
      <c r="D1219" s="16" t="s">
        <v>806</v>
      </c>
      <c r="E1219" s="16">
        <v>-8.0333140000000007</v>
      </c>
      <c r="F1219" s="16">
        <v>-34.907409000000001</v>
      </c>
      <c r="G1219" s="16" t="s">
        <v>157</v>
      </c>
      <c r="H1219" s="16" t="s">
        <v>136</v>
      </c>
      <c r="I1219" s="16" t="s">
        <v>135</v>
      </c>
      <c r="J1219" s="16" t="s">
        <v>137</v>
      </c>
      <c r="K1219" s="16">
        <v>115</v>
      </c>
      <c r="L1219" s="16" t="s">
        <v>138</v>
      </c>
      <c r="M1219" s="16">
        <v>0</v>
      </c>
      <c r="N1219" s="16"/>
      <c r="O1219" s="16">
        <v>1</v>
      </c>
      <c r="P1219" s="16">
        <v>2</v>
      </c>
      <c r="Q1219" s="16">
        <v>7</v>
      </c>
      <c r="R1219" s="16"/>
      <c r="S1219" s="16"/>
      <c r="T1219" s="16" t="s">
        <v>136</v>
      </c>
      <c r="U1219" s="16" t="s">
        <v>136</v>
      </c>
      <c r="V1219" s="16">
        <v>0</v>
      </c>
      <c r="W1219" s="16" t="s">
        <v>136</v>
      </c>
      <c r="X1219" s="16">
        <v>1.5</v>
      </c>
      <c r="Y1219" s="16">
        <v>0</v>
      </c>
      <c r="Z1219" s="16">
        <v>0</v>
      </c>
      <c r="AA1219" s="16" t="s">
        <v>139</v>
      </c>
      <c r="AB1219" s="16" t="s">
        <v>140</v>
      </c>
      <c r="AC1219" s="16">
        <v>26</v>
      </c>
      <c r="AD1219" s="16">
        <v>7.56</v>
      </c>
      <c r="AE1219" s="16">
        <v>1</v>
      </c>
      <c r="AF1219" s="16">
        <v>0.3</v>
      </c>
      <c r="AG1219" s="16">
        <v>2.6</v>
      </c>
      <c r="AH1219" s="17">
        <f t="shared" si="1283"/>
        <v>2.3000000000000003</v>
      </c>
      <c r="AI1219" s="16"/>
      <c r="AJ1219" s="16"/>
      <c r="AK1219" s="16"/>
      <c r="AL1219" s="16"/>
      <c r="AM1219" s="16">
        <v>0</v>
      </c>
      <c r="AN1219" s="16"/>
      <c r="AO1219" s="16">
        <v>0</v>
      </c>
      <c r="AP1219" s="16">
        <v>0</v>
      </c>
      <c r="AQ1219" s="16">
        <v>0</v>
      </c>
      <c r="AR1219" s="17" t="s">
        <v>136</v>
      </c>
      <c r="AS1219" s="19">
        <f t="shared" si="1233"/>
        <v>0</v>
      </c>
      <c r="AT1219" s="19"/>
      <c r="AU1219" s="19">
        <f>VLOOKUP(G1219,ABNT5101!$I$3:$J$9,2)</f>
        <v>7.5</v>
      </c>
      <c r="AV1219" s="19">
        <f>VLOOKUP(G1219,ABNT5101!$I$3:$M$9,5)</f>
        <v>0.18</v>
      </c>
      <c r="AW1219" s="17" t="str">
        <f>_xlfn.XLOOKUP(G1219,ABNT5101!I:I,ABNT5101!L:L)</f>
        <v>-</v>
      </c>
      <c r="AX1219" s="17">
        <f>_xlfn.XLOOKUP(G1219,ABNT5101!$I:$I,ABNT5101!M:M)</f>
        <v>0.18</v>
      </c>
      <c r="AY1219" s="17" t="str">
        <f>_xlfn.XLOOKUP(G1219,ABNT5101!$I:$I,ABNT5101!N:N)</f>
        <v>-</v>
      </c>
      <c r="AZ1219" s="17">
        <f>_xlfn.XLOOKUP(G1219,ABNT5101!$I:$I,ABNT5101!O:O)</f>
        <v>16</v>
      </c>
      <c r="BA1219" s="20" t="str">
        <f t="shared" si="1234"/>
        <v>ATENDE</v>
      </c>
      <c r="BB1219" s="21">
        <f t="shared" ref="BB1219:BC1219" si="1462">BE1219/AU1219-1</f>
        <v>0.58666666666666667</v>
      </c>
      <c r="BC1219" s="21">
        <f t="shared" si="1462"/>
        <v>2.8888888888888888</v>
      </c>
      <c r="BD1219" s="21" t="str">
        <f t="shared" si="1236"/>
        <v>-</v>
      </c>
      <c r="BE1219" s="22">
        <v>11.9</v>
      </c>
      <c r="BF1219" s="22">
        <v>0.7</v>
      </c>
      <c r="BG1219" s="22"/>
      <c r="BH1219" s="22"/>
      <c r="BI1219" s="23"/>
      <c r="BJ1219" s="22"/>
      <c r="BK1219" s="20" t="str">
        <f t="shared" si="1237"/>
        <v>ATENDE</v>
      </c>
      <c r="BL1219" s="20" t="str">
        <f t="shared" si="1238"/>
        <v>ATENDE</v>
      </c>
      <c r="BM1219" s="20" t="str">
        <f t="shared" si="1239"/>
        <v>ATENDE</v>
      </c>
      <c r="BN1219" s="20" t="str">
        <f t="shared" si="1240"/>
        <v>ATENDE</v>
      </c>
      <c r="BO1219" s="24" t="str">
        <f t="shared" si="1241"/>
        <v>C5</v>
      </c>
      <c r="BP1219" s="24" t="str">
        <f t="shared" si="1368"/>
        <v>P6</v>
      </c>
      <c r="BQ1219" s="25">
        <f t="shared" si="1381"/>
        <v>1.2399999999999998</v>
      </c>
      <c r="BR1219" s="22">
        <v>6.72</v>
      </c>
      <c r="BS1219" s="22">
        <v>4.84</v>
      </c>
      <c r="BT1219" s="24">
        <f>IF(BP1219="-","-",_xlfn.XLOOKUP(BP1219,ABNT5101!$B$4:$B$9,ABNT5101!$C$4:$C$9))</f>
        <v>3</v>
      </c>
      <c r="BU1219" s="24">
        <f>IF(BP1219="-","-",_xlfn.XLOOKUP(BP1219,ABNT5101!$B$4:$B$9,ABNT5101!$D$4:$D$9))</f>
        <v>0.6</v>
      </c>
      <c r="BV1219" s="20" t="str">
        <f t="shared" si="1242"/>
        <v>ATENDE</v>
      </c>
      <c r="BW1219" s="20" t="str">
        <f t="shared" si="1382"/>
        <v>ATENDE</v>
      </c>
      <c r="BX1219" s="20" t="str">
        <f t="shared" si="1243"/>
        <v>ATENDE</v>
      </c>
      <c r="BY1219" s="24" t="s">
        <v>136</v>
      </c>
      <c r="BZ1219" s="25" t="e">
        <f t="shared" si="1244"/>
        <v>#VALUE!</v>
      </c>
      <c r="CA1219" s="24"/>
      <c r="CB1219" s="24"/>
      <c r="CC1219" s="20" t="str">
        <f>IF(BY1219="-","-",_xlfn.XLOOKUP(BY1219,ABNT5101!$B$4:$B$9,ABNT5101!$C$4:$C$9))</f>
        <v>-</v>
      </c>
      <c r="CD1219" s="24" t="str">
        <f>IF(BY1219="-","-",_xlfn.XLOOKUP(BY1219,ABNT5101!$B$4:$B$9,ABNT5101!$D$4:$D$9))</f>
        <v>-</v>
      </c>
      <c r="CE1219" s="20" t="str">
        <f t="shared" si="1245"/>
        <v>-</v>
      </c>
      <c r="CF1219" s="20" t="str">
        <f t="shared" si="1246"/>
        <v>-</v>
      </c>
      <c r="CG1219" s="20" t="str">
        <f t="shared" si="1359"/>
        <v>-</v>
      </c>
      <c r="CH1219" s="26" t="str">
        <f>_xlfn.XLOOKUP(CI1219,'Banco de dados'!$B:$B,'Banco de dados'!$D:$D)</f>
        <v>TECNOWATT</v>
      </c>
      <c r="CI1219" s="27" t="str">
        <f>'Banco de dados'!B65</f>
        <v xml:space="preserve">SIGSAGPTLRRSSNDL_30W_38IBBRS
</v>
      </c>
      <c r="CJ1219" s="26" t="str">
        <f>_xlfn.XLOOKUP(CI1219,'Banco de dados'!$B:$B,'Banco de dados'!$E:$E)</f>
        <v>SIGSAGPTLRRSSNDL_30W_38IBBRS
1-10C1MUN6.5</v>
      </c>
      <c r="CK1219" s="26"/>
      <c r="CL1219" s="26" t="e">
        <f>IF(CK1219="-","-",_xlfn.XLOOKUP(CK1219,'Banco de dados'!$B:$B,'Banco de dados'!$E:$E))</f>
        <v>#N/A</v>
      </c>
      <c r="CM1219" s="28">
        <f t="shared" si="1305"/>
        <v>1</v>
      </c>
      <c r="CN1219" s="26">
        <f>_xlfn.XLOOKUP(CI1219,'Banco de dados'!$B:$B,'Banco de dados'!$H:$H)</f>
        <v>30</v>
      </c>
      <c r="CO1219" s="26" t="e">
        <f t="array" aca="1" ref="CO1219" ca="1">_xludf.XLOOKUP(CK1219,'Banco de dados'!$B:$B,'Banco de dados'!$H:$H)</f>
        <v>#NAME?</v>
      </c>
      <c r="CP1219" s="51" t="e">
        <f t="array" aca="1" ref="CP1219" ca="1">_xludf.XLOOKUP(CI1219,'Banco de dados'!$B:$B,'Banco de dados'!$F:$F)</f>
        <v>#NAME?</v>
      </c>
      <c r="CQ1219" s="26" t="e">
        <f t="array" aca="1" ref="CQ1219" ca="1">_xludf.XLOOKUP(CK1219,'Banco de dados'!$B:$B,'Banco de dados'!$F:$F)</f>
        <v>#NAME?</v>
      </c>
      <c r="CR1219" s="27">
        <v>63</v>
      </c>
      <c r="CS1219" s="27"/>
      <c r="CT1219" s="26" t="str">
        <f>IF(AG1219=0.5,"Suporte",IF(AND(AG1219&gt;='Braços de IP'!$B$9,AG1219&lt;='Braços de IP'!$D$9),'Braços de IP'!$E$9,IF(AND(AG1219&gt;='Braços de IP'!$B$10,AG1219&lt;='Braços de IP'!$D$10),'Braços de IP'!$E$10,IF(AND(AG1219&gt;='Braços de IP'!$B$11,AG1219&lt;='Braços de IP'!$D$11),'Braços de IP'!$E$11,IF(AND(AG1219&gt;='Braços de IP'!$B$12,AG1219&lt;='Braços de IP'!$D$12),'Braços de IP'!$E$12,IF(AND(AG1219&gt;='Braços de IP'!$B$13,AG1219&lt;='Braços de IP'!$D$13),'Braços de IP'!$E$13,IF(AND(AG1219&gt;='Braços de IP'!$B$14,AG1219&lt;='Braços de IP'!$D$14),'Braços de IP'!$E$14,"ERRO")))))))</f>
        <v>Longo I</v>
      </c>
      <c r="CU1219" s="27"/>
      <c r="CV1219" s="26" t="str">
        <f>IF($CU1219="","",VLOOKUP($CU1219,'Braços de IP'!$E$9:$I$15,2,0))</f>
        <v/>
      </c>
      <c r="CW1219" s="29" t="str">
        <f>IF($CU1219="","",VLOOKUP($CU1219,'Braços de IP'!$E$9:$I$15,5,0))</f>
        <v/>
      </c>
      <c r="CX1219" s="26"/>
      <c r="CY1219" s="26"/>
      <c r="CZ1219" s="26"/>
      <c r="DA1219" s="26"/>
      <c r="DB1219" s="26"/>
      <c r="DC1219" s="26"/>
      <c r="DD1219" s="30">
        <f t="shared" si="1306"/>
        <v>30</v>
      </c>
      <c r="DE1219" s="31">
        <f t="shared" si="1307"/>
        <v>115</v>
      </c>
      <c r="DF1219" s="30">
        <f t="shared" si="1308"/>
        <v>145</v>
      </c>
      <c r="DG1219" s="32">
        <f t="shared" si="1309"/>
        <v>0.73913043478260865</v>
      </c>
      <c r="DH1219" s="33" t="s">
        <v>143</v>
      </c>
      <c r="DI1219" s="34"/>
      <c r="DJ1219" s="35"/>
      <c r="DK1219" s="16" t="s">
        <v>144</v>
      </c>
      <c r="DL1219" s="16"/>
    </row>
    <row r="1220" spans="2:116" ht="15.75" customHeight="1" x14ac:dyDescent="0.25">
      <c r="B1220" s="16">
        <v>337</v>
      </c>
      <c r="C1220" s="16" t="s">
        <v>146</v>
      </c>
      <c r="D1220" s="16" t="s">
        <v>807</v>
      </c>
      <c r="E1220" s="16">
        <v>-8.0279509999999998</v>
      </c>
      <c r="F1220" s="16">
        <v>-34.902279</v>
      </c>
      <c r="G1220" s="16" t="s">
        <v>157</v>
      </c>
      <c r="H1220" s="16" t="s">
        <v>136</v>
      </c>
      <c r="I1220" s="16" t="s">
        <v>135</v>
      </c>
      <c r="J1220" s="16" t="s">
        <v>137</v>
      </c>
      <c r="K1220" s="16">
        <v>70</v>
      </c>
      <c r="L1220" s="16" t="s">
        <v>138</v>
      </c>
      <c r="M1220" s="16">
        <v>0</v>
      </c>
      <c r="N1220" s="16"/>
      <c r="O1220" s="16">
        <v>1</v>
      </c>
      <c r="P1220" s="16">
        <v>1.5</v>
      </c>
      <c r="Q1220" s="16">
        <v>7.5</v>
      </c>
      <c r="R1220" s="16"/>
      <c r="S1220" s="16"/>
      <c r="T1220" s="16" t="s">
        <v>136</v>
      </c>
      <c r="U1220" s="16">
        <v>2</v>
      </c>
      <c r="V1220" s="16">
        <v>0</v>
      </c>
      <c r="W1220" s="16" t="s">
        <v>136</v>
      </c>
      <c r="X1220" s="16" t="s">
        <v>136</v>
      </c>
      <c r="Y1220" s="16">
        <v>0</v>
      </c>
      <c r="Z1220" s="16">
        <v>0</v>
      </c>
      <c r="AA1220" s="16" t="s">
        <v>139</v>
      </c>
      <c r="AB1220" s="16" t="s">
        <v>140</v>
      </c>
      <c r="AC1220" s="16">
        <v>35</v>
      </c>
      <c r="AD1220" s="16">
        <v>7.43</v>
      </c>
      <c r="AE1220" s="16">
        <v>1</v>
      </c>
      <c r="AF1220" s="16">
        <v>0.25</v>
      </c>
      <c r="AG1220" s="16">
        <v>2</v>
      </c>
      <c r="AH1220" s="17">
        <f t="shared" si="1283"/>
        <v>1.75</v>
      </c>
      <c r="AI1220" s="16"/>
      <c r="AJ1220" s="16"/>
      <c r="AK1220" s="16"/>
      <c r="AL1220" s="16"/>
      <c r="AM1220" s="16">
        <v>0</v>
      </c>
      <c r="AN1220" s="16"/>
      <c r="AO1220" s="16">
        <v>0</v>
      </c>
      <c r="AP1220" s="16">
        <v>0</v>
      </c>
      <c r="AQ1220" s="16">
        <v>0</v>
      </c>
      <c r="AR1220" s="17" t="s">
        <v>136</v>
      </c>
      <c r="AS1220" s="19">
        <f t="shared" si="1233"/>
        <v>0</v>
      </c>
      <c r="AT1220" s="19"/>
      <c r="AU1220" s="19">
        <f>VLOOKUP(G1220,ABNT5101!$I$3:$J$9,2)</f>
        <v>7.5</v>
      </c>
      <c r="AV1220" s="19">
        <f>VLOOKUP(G1220,ABNT5101!$I$3:$M$9,5)</f>
        <v>0.18</v>
      </c>
      <c r="AW1220" s="17" t="str">
        <f>_xlfn.XLOOKUP(G1220,ABNT5101!I:I,ABNT5101!L:L)</f>
        <v>-</v>
      </c>
      <c r="AX1220" s="17">
        <f>_xlfn.XLOOKUP(G1220,ABNT5101!$I:$I,ABNT5101!M:M)</f>
        <v>0.18</v>
      </c>
      <c r="AY1220" s="17" t="str">
        <f>_xlfn.XLOOKUP(G1220,ABNT5101!$I:$I,ABNT5101!N:N)</f>
        <v>-</v>
      </c>
      <c r="AZ1220" s="17">
        <f>_xlfn.XLOOKUP(G1220,ABNT5101!$I:$I,ABNT5101!O:O)</f>
        <v>16</v>
      </c>
      <c r="BA1220" s="20" t="str">
        <f t="shared" si="1234"/>
        <v>ATENDE</v>
      </c>
      <c r="BB1220" s="21">
        <f t="shared" ref="BB1220:BC1220" si="1463">BE1220/AU1220-1</f>
        <v>0.14000000000000012</v>
      </c>
      <c r="BC1220" s="21">
        <f t="shared" si="1463"/>
        <v>1.2777777777777777</v>
      </c>
      <c r="BD1220" s="21" t="str">
        <f t="shared" si="1236"/>
        <v>-</v>
      </c>
      <c r="BE1220" s="22">
        <v>8.5500000000000007</v>
      </c>
      <c r="BF1220" s="22">
        <v>0.41</v>
      </c>
      <c r="BG1220" s="22"/>
      <c r="BH1220" s="22"/>
      <c r="BI1220" s="23"/>
      <c r="BJ1220" s="22"/>
      <c r="BK1220" s="20" t="str">
        <f t="shared" si="1237"/>
        <v>ATENDE</v>
      </c>
      <c r="BL1220" s="20" t="str">
        <f t="shared" si="1238"/>
        <v>ATENDE</v>
      </c>
      <c r="BM1220" s="20" t="str">
        <f t="shared" si="1239"/>
        <v>ATENDE</v>
      </c>
      <c r="BN1220" s="20" t="str">
        <f t="shared" si="1240"/>
        <v>ATENDE</v>
      </c>
      <c r="BO1220" s="24" t="str">
        <f t="shared" si="1241"/>
        <v>C5</v>
      </c>
      <c r="BP1220" s="24" t="str">
        <f t="shared" si="1368"/>
        <v>P6</v>
      </c>
      <c r="BQ1220" s="25">
        <f t="shared" si="1381"/>
        <v>1.1999999999999997</v>
      </c>
      <c r="BR1220" s="22">
        <v>6.6</v>
      </c>
      <c r="BS1220" s="22">
        <v>2.59</v>
      </c>
      <c r="BT1220" s="24">
        <f>IF(BP1220="-","-",_xlfn.XLOOKUP(BP1220,ABNT5101!$B$4:$B$9,ABNT5101!$C$4:$C$9))</f>
        <v>3</v>
      </c>
      <c r="BU1220" s="24">
        <f>IF(BP1220="-","-",_xlfn.XLOOKUP(BP1220,ABNT5101!$B$4:$B$9,ABNT5101!$D$4:$D$9))</f>
        <v>0.6</v>
      </c>
      <c r="BV1220" s="20" t="str">
        <f t="shared" si="1242"/>
        <v>ATENDE</v>
      </c>
      <c r="BW1220" s="20" t="str">
        <f t="shared" si="1382"/>
        <v>ATENDE</v>
      </c>
      <c r="BX1220" s="20" t="str">
        <f t="shared" si="1243"/>
        <v>ATENDE</v>
      </c>
      <c r="BY1220" s="24" t="str">
        <f t="shared" ref="BY1220:BY1264" si="1464">BP1220</f>
        <v>P6</v>
      </c>
      <c r="BZ1220" s="25">
        <f t="shared" si="1244"/>
        <v>0.96666666666666679</v>
      </c>
      <c r="CA1220" s="24">
        <v>5.9</v>
      </c>
      <c r="CB1220" s="24">
        <v>2.88</v>
      </c>
      <c r="CC1220" s="20">
        <f>IF(BY1220="-","-",_xlfn.XLOOKUP(BY1220,ABNT5101!$B$4:$B$9,ABNT5101!$C$4:$C$9))</f>
        <v>3</v>
      </c>
      <c r="CD1220" s="24">
        <f>IF(BY1220="-","-",_xlfn.XLOOKUP(BY1220,ABNT5101!$B$4:$B$9,ABNT5101!$D$4:$D$9))</f>
        <v>0.6</v>
      </c>
      <c r="CE1220" s="20" t="str">
        <f t="shared" si="1245"/>
        <v>ATENDE</v>
      </c>
      <c r="CF1220" s="20" t="str">
        <f t="shared" si="1246"/>
        <v>ATENDE</v>
      </c>
      <c r="CG1220" s="20" t="str">
        <f t="shared" si="1359"/>
        <v>ATENDE</v>
      </c>
      <c r="CH1220" s="26" t="str">
        <f>_xlfn.XLOOKUP(CI1220,'Banco de dados'!$B:$B,'Banco de dados'!$D:$D)</f>
        <v>LEDSTAR</v>
      </c>
      <c r="CI1220" s="47" t="str">
        <f>'Banco de dados'!B6</f>
        <v xml:space="preserve"> SL VT 9.1 35W</v>
      </c>
      <c r="CJ1220" s="26" t="str">
        <f>_xlfn.XLOOKUP(CI1220,'Banco de dados'!$B:$B,'Banco de dados'!$E:$E)</f>
        <v>LUM LED SL VT 9.1 35W</v>
      </c>
      <c r="CK1220" s="26"/>
      <c r="CL1220" s="26" t="e">
        <f>IF(CK1220="-","-",_xlfn.XLOOKUP(CK1220,'Banco de dados'!$B:$B,'Banco de dados'!$E:$E))</f>
        <v>#N/A</v>
      </c>
      <c r="CM1220" s="28">
        <f t="shared" si="1305"/>
        <v>1</v>
      </c>
      <c r="CN1220" s="26">
        <f>_xlfn.XLOOKUP(CI1220,'Banco de dados'!$B:$B,'Banco de dados'!$H:$H)</f>
        <v>35</v>
      </c>
      <c r="CO1220" s="26" t="e">
        <f t="array" aca="1" ref="CO1220" ca="1">_xludf.XLOOKUP(CK1220,'Banco de dados'!$B:$B,'Banco de dados'!$H:$H)</f>
        <v>#NAME?</v>
      </c>
      <c r="CP1220" s="51" t="e">
        <f t="array" aca="1" ref="CP1220" ca="1">_xludf.XLOOKUP(CI1220,'Banco de dados'!$B:$B,'Banco de dados'!$F:$F)</f>
        <v>#NAME?</v>
      </c>
      <c r="CQ1220" s="26" t="e">
        <f t="array" aca="1" ref="CQ1220" ca="1">_xludf.XLOOKUP(CK1220,'Banco de dados'!$B:$B,'Banco de dados'!$F:$F)</f>
        <v>#NAME?</v>
      </c>
      <c r="CR1220" s="27">
        <v>64</v>
      </c>
      <c r="CS1220" s="27"/>
      <c r="CT1220" s="26" t="str">
        <f>IF(AG1220=0.5,"Suporte",IF(AND(AG1220&gt;='Braços de IP'!$B$9,AG1220&lt;='Braços de IP'!$D$9),'Braços de IP'!$E$9,IF(AND(AG1220&gt;='Braços de IP'!$B$10,AG1220&lt;='Braços de IP'!$D$10),'Braços de IP'!$E$10,IF(AND(AG1220&gt;='Braços de IP'!$B$11,AG1220&lt;='Braços de IP'!$D$11),'Braços de IP'!$E$11,IF(AND(AG1220&gt;='Braços de IP'!$B$12,AG1220&lt;='Braços de IP'!$D$12),'Braços de IP'!$E$12,IF(AND(AG1220&gt;='Braços de IP'!$B$13,AG1220&lt;='Braços de IP'!$D$13),'Braços de IP'!$E$13,IF(AND(AG1220&gt;='Braços de IP'!$B$14,AG1220&lt;='Braços de IP'!$D$14),'Braços de IP'!$E$14,"ERRO")))))))</f>
        <v>Médio I</v>
      </c>
      <c r="CU1220" s="27"/>
      <c r="CV1220" s="26" t="str">
        <f>IF($CU1220="","",VLOOKUP($CU1220,'Braços de IP'!$E$9:$I$15,2,0))</f>
        <v/>
      </c>
      <c r="CW1220" s="29" t="str">
        <f>IF($CU1220="","",VLOOKUP($CU1220,'Braços de IP'!$E$9:$I$15,5,0))</f>
        <v/>
      </c>
      <c r="CX1220" s="26"/>
      <c r="CY1220" s="26"/>
      <c r="CZ1220" s="26"/>
      <c r="DA1220" s="26"/>
      <c r="DB1220" s="26"/>
      <c r="DC1220" s="26"/>
      <c r="DD1220" s="30">
        <f t="shared" si="1306"/>
        <v>35</v>
      </c>
      <c r="DE1220" s="31">
        <f t="shared" si="1307"/>
        <v>70</v>
      </c>
      <c r="DF1220" s="30">
        <f t="shared" si="1308"/>
        <v>105</v>
      </c>
      <c r="DG1220" s="32">
        <f t="shared" si="1309"/>
        <v>0.5</v>
      </c>
      <c r="DH1220" s="33" t="s">
        <v>143</v>
      </c>
      <c r="DI1220" s="34"/>
      <c r="DJ1220" s="35"/>
      <c r="DK1220" s="16" t="s">
        <v>144</v>
      </c>
      <c r="DL1220" s="16"/>
    </row>
    <row r="1221" spans="2:116" ht="15.75" customHeight="1" x14ac:dyDescent="0.25">
      <c r="B1221" s="16">
        <v>337</v>
      </c>
      <c r="C1221" s="16" t="s">
        <v>146</v>
      </c>
      <c r="D1221" s="16" t="s">
        <v>807</v>
      </c>
      <c r="E1221" s="16">
        <v>-8.0279509999999998</v>
      </c>
      <c r="F1221" s="16">
        <v>-34.902279</v>
      </c>
      <c r="G1221" s="16" t="s">
        <v>157</v>
      </c>
      <c r="H1221" s="16" t="s">
        <v>136</v>
      </c>
      <c r="I1221" s="16" t="s">
        <v>135</v>
      </c>
      <c r="J1221" s="16" t="s">
        <v>137</v>
      </c>
      <c r="K1221" s="16">
        <v>70</v>
      </c>
      <c r="L1221" s="16" t="s">
        <v>138</v>
      </c>
      <c r="M1221" s="16">
        <v>0</v>
      </c>
      <c r="N1221" s="16"/>
      <c r="O1221" s="16">
        <v>1</v>
      </c>
      <c r="P1221" s="16">
        <v>1.5</v>
      </c>
      <c r="Q1221" s="16">
        <v>7.5</v>
      </c>
      <c r="R1221" s="16"/>
      <c r="S1221" s="16"/>
      <c r="T1221" s="16" t="s">
        <v>136</v>
      </c>
      <c r="U1221" s="16">
        <v>2</v>
      </c>
      <c r="V1221" s="16">
        <v>0</v>
      </c>
      <c r="W1221" s="16" t="s">
        <v>136</v>
      </c>
      <c r="X1221" s="16" t="s">
        <v>136</v>
      </c>
      <c r="Y1221" s="16">
        <v>0</v>
      </c>
      <c r="Z1221" s="16">
        <v>0</v>
      </c>
      <c r="AA1221" s="16" t="s">
        <v>139</v>
      </c>
      <c r="AB1221" s="16" t="s">
        <v>140</v>
      </c>
      <c r="AC1221" s="16">
        <v>35</v>
      </c>
      <c r="AD1221" s="16">
        <v>7.43</v>
      </c>
      <c r="AE1221" s="16">
        <v>1</v>
      </c>
      <c r="AF1221" s="16">
        <v>0.25</v>
      </c>
      <c r="AG1221" s="16">
        <v>2</v>
      </c>
      <c r="AH1221" s="17">
        <f t="shared" si="1283"/>
        <v>1.75</v>
      </c>
      <c r="AI1221" s="16"/>
      <c r="AJ1221" s="16"/>
      <c r="AK1221" s="16"/>
      <c r="AL1221" s="16"/>
      <c r="AM1221" s="16">
        <v>0</v>
      </c>
      <c r="AN1221" s="16"/>
      <c r="AO1221" s="16">
        <v>0</v>
      </c>
      <c r="AP1221" s="16">
        <v>0</v>
      </c>
      <c r="AQ1221" s="16">
        <v>0</v>
      </c>
      <c r="AR1221" s="17" t="s">
        <v>136</v>
      </c>
      <c r="AS1221" s="19">
        <f t="shared" si="1233"/>
        <v>0</v>
      </c>
      <c r="AT1221" s="19"/>
      <c r="AU1221" s="19">
        <f>VLOOKUP(G1221,ABNT5101!$I$3:$J$9,2)</f>
        <v>7.5</v>
      </c>
      <c r="AV1221" s="19">
        <f>VLOOKUP(G1221,ABNT5101!$I$3:$M$9,5)</f>
        <v>0.18</v>
      </c>
      <c r="AW1221" s="17" t="str">
        <f>_xlfn.XLOOKUP(G1221,ABNT5101!I:I,ABNT5101!L:L)</f>
        <v>-</v>
      </c>
      <c r="AX1221" s="17">
        <f>_xlfn.XLOOKUP(G1221,ABNT5101!$I:$I,ABNT5101!M:M)</f>
        <v>0.18</v>
      </c>
      <c r="AY1221" s="17" t="str">
        <f>_xlfn.XLOOKUP(G1221,ABNT5101!$I:$I,ABNT5101!N:N)</f>
        <v>-</v>
      </c>
      <c r="AZ1221" s="17">
        <f>_xlfn.XLOOKUP(G1221,ABNT5101!$I:$I,ABNT5101!O:O)</f>
        <v>16</v>
      </c>
      <c r="BA1221" s="20" t="str">
        <f t="shared" si="1234"/>
        <v>ATENDE</v>
      </c>
      <c r="BB1221" s="21">
        <f t="shared" ref="BB1221:BC1221" si="1465">BE1221/AU1221-1</f>
        <v>0.10666666666666669</v>
      </c>
      <c r="BC1221" s="21">
        <f t="shared" si="1465"/>
        <v>1.4444444444444446</v>
      </c>
      <c r="BD1221" s="21" t="str">
        <f t="shared" si="1236"/>
        <v>-</v>
      </c>
      <c r="BE1221" s="22">
        <v>8.3000000000000007</v>
      </c>
      <c r="BF1221" s="22">
        <v>0.44</v>
      </c>
      <c r="BG1221" s="22"/>
      <c r="BH1221" s="22"/>
      <c r="BI1221" s="23"/>
      <c r="BJ1221" s="22"/>
      <c r="BK1221" s="20" t="str">
        <f t="shared" si="1237"/>
        <v>ATENDE</v>
      </c>
      <c r="BL1221" s="20" t="str">
        <f t="shared" si="1238"/>
        <v>ATENDE</v>
      </c>
      <c r="BM1221" s="20" t="str">
        <f t="shared" si="1239"/>
        <v>ATENDE</v>
      </c>
      <c r="BN1221" s="20" t="str">
        <f t="shared" si="1240"/>
        <v>ATENDE</v>
      </c>
      <c r="BO1221" s="24" t="str">
        <f t="shared" si="1241"/>
        <v>C5</v>
      </c>
      <c r="BP1221" s="24" t="str">
        <f t="shared" si="1368"/>
        <v>P6</v>
      </c>
      <c r="BQ1221" s="25">
        <f t="shared" si="1381"/>
        <v>1</v>
      </c>
      <c r="BR1221" s="22">
        <v>6</v>
      </c>
      <c r="BS1221" s="22">
        <v>1.92</v>
      </c>
      <c r="BT1221" s="24">
        <f>IF(BP1221="-","-",_xlfn.XLOOKUP(BP1221,ABNT5101!$B$4:$B$9,ABNT5101!$C$4:$C$9))</f>
        <v>3</v>
      </c>
      <c r="BU1221" s="24">
        <f>IF(BP1221="-","-",_xlfn.XLOOKUP(BP1221,ABNT5101!$B$4:$B$9,ABNT5101!$D$4:$D$9))</f>
        <v>0.6</v>
      </c>
      <c r="BV1221" s="20" t="str">
        <f t="shared" si="1242"/>
        <v>ATENDE</v>
      </c>
      <c r="BW1221" s="20" t="str">
        <f t="shared" si="1382"/>
        <v>ATENDE</v>
      </c>
      <c r="BX1221" s="20" t="str">
        <f t="shared" si="1243"/>
        <v>ATENDE</v>
      </c>
      <c r="BY1221" s="24" t="str">
        <f t="shared" si="1464"/>
        <v>P6</v>
      </c>
      <c r="BZ1221" s="25">
        <f t="shared" si="1244"/>
        <v>0.74</v>
      </c>
      <c r="CA1221" s="24">
        <v>5.22</v>
      </c>
      <c r="CB1221" s="24">
        <v>3.08</v>
      </c>
      <c r="CC1221" s="20">
        <f>IF(BY1221="-","-",_xlfn.XLOOKUP(BY1221,ABNT5101!$B$4:$B$9,ABNT5101!$C$4:$C$9))</f>
        <v>3</v>
      </c>
      <c r="CD1221" s="24">
        <f>IF(BY1221="-","-",_xlfn.XLOOKUP(BY1221,ABNT5101!$B$4:$B$9,ABNT5101!$D$4:$D$9))</f>
        <v>0.6</v>
      </c>
      <c r="CE1221" s="20" t="str">
        <f t="shared" si="1245"/>
        <v>ATENDE</v>
      </c>
      <c r="CF1221" s="20" t="str">
        <f t="shared" si="1246"/>
        <v>ATENDE</v>
      </c>
      <c r="CG1221" s="20" t="str">
        <f t="shared" si="1359"/>
        <v>ATENDE</v>
      </c>
      <c r="CH1221" s="26" t="str">
        <f>_xlfn.XLOOKUP(CI1221,'Banco de dados'!$B:$B,'Banco de dados'!$D:$D)</f>
        <v>SX LIGHTING</v>
      </c>
      <c r="CI1221" s="27" t="str">
        <f>'Banco de dados'!B54</f>
        <v>SX-INEVO030HF</v>
      </c>
      <c r="CJ1221" s="26" t="str">
        <f>_xlfn.XLOOKUP(CI1221,'Banco de dados'!$B:$B,'Banco de dados'!$E:$E)</f>
        <v>SXINEVO030K50L12CZF7PHF</v>
      </c>
      <c r="CK1221" s="26"/>
      <c r="CL1221" s="26" t="e">
        <f>IF(CK1221="-","-",_xlfn.XLOOKUP(CK1221,'Banco de dados'!$B:$B,'Banco de dados'!$E:$E))</f>
        <v>#N/A</v>
      </c>
      <c r="CM1221" s="28">
        <f t="shared" si="1305"/>
        <v>1</v>
      </c>
      <c r="CN1221" s="26">
        <f>_xlfn.XLOOKUP(CI1221,'Banco de dados'!$B:$B,'Banco de dados'!$H:$H)</f>
        <v>31</v>
      </c>
      <c r="CO1221" s="26" t="e">
        <f t="array" aca="1" ref="CO1221" ca="1">_xludf.XLOOKUP(CK1221,'Banco de dados'!$B:$B,'Banco de dados'!$H:$H)</f>
        <v>#NAME?</v>
      </c>
      <c r="CP1221" s="51" t="e">
        <f t="array" aca="1" ref="CP1221" ca="1">_xludf.XLOOKUP(CI1221,'Banco de dados'!$B:$B,'Banco de dados'!$F:$F)</f>
        <v>#NAME?</v>
      </c>
      <c r="CQ1221" s="26" t="e">
        <f t="array" aca="1" ref="CQ1221" ca="1">_xludf.XLOOKUP(CK1221,'Banco de dados'!$B:$B,'Banco de dados'!$F:$F)</f>
        <v>#NAME?</v>
      </c>
      <c r="CR1221" s="27">
        <v>65</v>
      </c>
      <c r="CS1221" s="27"/>
      <c r="CT1221" s="26" t="str">
        <f>IF(AG1221=0.5,"Suporte",IF(AND(AG1221&gt;='Braços de IP'!$B$9,AG1221&lt;='Braços de IP'!$D$9),'Braços de IP'!$E$9,IF(AND(AG1221&gt;='Braços de IP'!$B$10,AG1221&lt;='Braços de IP'!$D$10),'Braços de IP'!$E$10,IF(AND(AG1221&gt;='Braços de IP'!$B$11,AG1221&lt;='Braços de IP'!$D$11),'Braços de IP'!$E$11,IF(AND(AG1221&gt;='Braços de IP'!$B$12,AG1221&lt;='Braços de IP'!$D$12),'Braços de IP'!$E$12,IF(AND(AG1221&gt;='Braços de IP'!$B$13,AG1221&lt;='Braços de IP'!$D$13),'Braços de IP'!$E$13,IF(AND(AG1221&gt;='Braços de IP'!$B$14,AG1221&lt;='Braços de IP'!$D$14),'Braços de IP'!$E$14,"ERRO")))))))</f>
        <v>Médio I</v>
      </c>
      <c r="CU1221" s="27"/>
      <c r="CV1221" s="26" t="str">
        <f>IF($CU1221="","",VLOOKUP($CU1221,'Braços de IP'!$E$9:$I$15,2,0))</f>
        <v/>
      </c>
      <c r="CW1221" s="29" t="str">
        <f>IF($CU1221="","",VLOOKUP($CU1221,'Braços de IP'!$E$9:$I$15,5,0))</f>
        <v/>
      </c>
      <c r="CX1221" s="26"/>
      <c r="CY1221" s="26"/>
      <c r="CZ1221" s="26"/>
      <c r="DA1221" s="26"/>
      <c r="DB1221" s="26"/>
      <c r="DC1221" s="26"/>
      <c r="DD1221" s="30">
        <f t="shared" si="1306"/>
        <v>31</v>
      </c>
      <c r="DE1221" s="31">
        <f t="shared" si="1307"/>
        <v>70</v>
      </c>
      <c r="DF1221" s="30">
        <f t="shared" si="1308"/>
        <v>101</v>
      </c>
      <c r="DG1221" s="32">
        <f t="shared" si="1309"/>
        <v>0.55714285714285716</v>
      </c>
      <c r="DH1221" s="33" t="s">
        <v>143</v>
      </c>
      <c r="DI1221" s="34"/>
      <c r="DJ1221" s="35"/>
      <c r="DK1221" s="16" t="s">
        <v>144</v>
      </c>
      <c r="DL1221" s="16"/>
    </row>
    <row r="1222" spans="2:116" ht="15.75" customHeight="1" x14ac:dyDescent="0.25">
      <c r="B1222" s="16">
        <v>337</v>
      </c>
      <c r="C1222" s="16" t="s">
        <v>146</v>
      </c>
      <c r="D1222" s="16" t="s">
        <v>807</v>
      </c>
      <c r="E1222" s="16">
        <v>-8.0279509999999998</v>
      </c>
      <c r="F1222" s="16">
        <v>-34.902279</v>
      </c>
      <c r="G1222" s="16" t="s">
        <v>157</v>
      </c>
      <c r="H1222" s="16" t="s">
        <v>136</v>
      </c>
      <c r="I1222" s="16" t="s">
        <v>135</v>
      </c>
      <c r="J1222" s="16" t="s">
        <v>137</v>
      </c>
      <c r="K1222" s="16">
        <v>70</v>
      </c>
      <c r="L1222" s="16" t="s">
        <v>138</v>
      </c>
      <c r="M1222" s="16">
        <v>0</v>
      </c>
      <c r="N1222" s="16"/>
      <c r="O1222" s="16">
        <v>1</v>
      </c>
      <c r="P1222" s="16">
        <v>1.5</v>
      </c>
      <c r="Q1222" s="16">
        <v>7.5</v>
      </c>
      <c r="R1222" s="16"/>
      <c r="S1222" s="16"/>
      <c r="T1222" s="16" t="s">
        <v>136</v>
      </c>
      <c r="U1222" s="16">
        <v>2</v>
      </c>
      <c r="V1222" s="16">
        <v>0</v>
      </c>
      <c r="W1222" s="16" t="s">
        <v>136</v>
      </c>
      <c r="X1222" s="16" t="s">
        <v>136</v>
      </c>
      <c r="Y1222" s="16">
        <v>0</v>
      </c>
      <c r="Z1222" s="16">
        <v>0</v>
      </c>
      <c r="AA1222" s="16" t="s">
        <v>139</v>
      </c>
      <c r="AB1222" s="16" t="s">
        <v>140</v>
      </c>
      <c r="AC1222" s="16">
        <v>35</v>
      </c>
      <c r="AD1222" s="16">
        <v>7.43</v>
      </c>
      <c r="AE1222" s="16">
        <v>1</v>
      </c>
      <c r="AF1222" s="16">
        <v>0.25</v>
      </c>
      <c r="AG1222" s="16">
        <v>2</v>
      </c>
      <c r="AH1222" s="17">
        <f t="shared" si="1283"/>
        <v>1.75</v>
      </c>
      <c r="AI1222" s="16"/>
      <c r="AJ1222" s="16"/>
      <c r="AK1222" s="16"/>
      <c r="AL1222" s="16"/>
      <c r="AM1222" s="16">
        <v>0</v>
      </c>
      <c r="AN1222" s="16"/>
      <c r="AO1222" s="16">
        <v>0</v>
      </c>
      <c r="AP1222" s="16">
        <v>0</v>
      </c>
      <c r="AQ1222" s="16">
        <v>0</v>
      </c>
      <c r="AR1222" s="17" t="s">
        <v>136</v>
      </c>
      <c r="AS1222" s="19">
        <f t="shared" si="1233"/>
        <v>0</v>
      </c>
      <c r="AT1222" s="19"/>
      <c r="AU1222" s="19">
        <f>VLOOKUP(G1222,ABNT5101!$I$3:$J$9,2)</f>
        <v>7.5</v>
      </c>
      <c r="AV1222" s="19">
        <f>VLOOKUP(G1222,ABNT5101!$I$3:$M$9,5)</f>
        <v>0.18</v>
      </c>
      <c r="AW1222" s="17" t="str">
        <f>_xlfn.XLOOKUP(G1222,ABNT5101!I:I,ABNT5101!L:L)</f>
        <v>-</v>
      </c>
      <c r="AX1222" s="17">
        <f>_xlfn.XLOOKUP(G1222,ABNT5101!$I:$I,ABNT5101!M:M)</f>
        <v>0.18</v>
      </c>
      <c r="AY1222" s="17" t="str">
        <f>_xlfn.XLOOKUP(G1222,ABNT5101!$I:$I,ABNT5101!N:N)</f>
        <v>-</v>
      </c>
      <c r="AZ1222" s="17">
        <f>_xlfn.XLOOKUP(G1222,ABNT5101!$I:$I,ABNT5101!O:O)</f>
        <v>16</v>
      </c>
      <c r="BA1222" s="20" t="str">
        <f t="shared" si="1234"/>
        <v>ATENDE</v>
      </c>
      <c r="BB1222" s="21">
        <f t="shared" ref="BB1222:BC1222" si="1466">BE1222/AU1222-1</f>
        <v>9.7333333333333494E-2</v>
      </c>
      <c r="BC1222" s="21">
        <f t="shared" si="1466"/>
        <v>1.8888888888888893</v>
      </c>
      <c r="BD1222" s="21" t="str">
        <f t="shared" si="1236"/>
        <v>-</v>
      </c>
      <c r="BE1222" s="22">
        <v>8.23</v>
      </c>
      <c r="BF1222" s="22">
        <v>0.52</v>
      </c>
      <c r="BG1222" s="22"/>
      <c r="BH1222" s="22"/>
      <c r="BI1222" s="23"/>
      <c r="BJ1222" s="22"/>
      <c r="BK1222" s="20" t="str">
        <f t="shared" si="1237"/>
        <v>ATENDE</v>
      </c>
      <c r="BL1222" s="20" t="str">
        <f t="shared" si="1238"/>
        <v>ATENDE</v>
      </c>
      <c r="BM1222" s="20" t="str">
        <f t="shared" si="1239"/>
        <v>ATENDE</v>
      </c>
      <c r="BN1222" s="20" t="str">
        <f t="shared" si="1240"/>
        <v>ATENDE</v>
      </c>
      <c r="BO1222" s="24" t="str">
        <f t="shared" si="1241"/>
        <v>C5</v>
      </c>
      <c r="BP1222" s="24" t="str">
        <f t="shared" si="1368"/>
        <v>P6</v>
      </c>
      <c r="BQ1222" s="25">
        <f t="shared" si="1381"/>
        <v>1.0100000000000002</v>
      </c>
      <c r="BR1222" s="22">
        <v>6.03</v>
      </c>
      <c r="BS1222" s="22">
        <v>3.02</v>
      </c>
      <c r="BT1222" s="24">
        <f>IF(BP1222="-","-",_xlfn.XLOOKUP(BP1222,ABNT5101!$B$4:$B$9,ABNT5101!$C$4:$C$9))</f>
        <v>3</v>
      </c>
      <c r="BU1222" s="24">
        <f>IF(BP1222="-","-",_xlfn.XLOOKUP(BP1222,ABNT5101!$B$4:$B$9,ABNT5101!$D$4:$D$9))</f>
        <v>0.6</v>
      </c>
      <c r="BV1222" s="20" t="str">
        <f t="shared" si="1242"/>
        <v>ATENDE</v>
      </c>
      <c r="BW1222" s="20" t="str">
        <f t="shared" si="1382"/>
        <v>ATENDE</v>
      </c>
      <c r="BX1222" s="20" t="str">
        <f t="shared" si="1243"/>
        <v>ATENDE</v>
      </c>
      <c r="BY1222" s="24" t="str">
        <f t="shared" si="1464"/>
        <v>P6</v>
      </c>
      <c r="BZ1222" s="25">
        <f t="shared" si="1244"/>
        <v>0.57333333333333325</v>
      </c>
      <c r="CA1222" s="24">
        <v>4.72</v>
      </c>
      <c r="CB1222" s="24">
        <v>3.42</v>
      </c>
      <c r="CC1222" s="20">
        <f>IF(BY1222="-","-",_xlfn.XLOOKUP(BY1222,ABNT5101!$B$4:$B$9,ABNT5101!$C$4:$C$9))</f>
        <v>3</v>
      </c>
      <c r="CD1222" s="24">
        <f>IF(BY1222="-","-",_xlfn.XLOOKUP(BY1222,ABNT5101!$B$4:$B$9,ABNT5101!$D$4:$D$9))</f>
        <v>0.6</v>
      </c>
      <c r="CE1222" s="20" t="str">
        <f t="shared" si="1245"/>
        <v>ATENDE</v>
      </c>
      <c r="CF1222" s="20" t="str">
        <f t="shared" si="1246"/>
        <v>ATENDE</v>
      </c>
      <c r="CG1222" s="20" t="str">
        <f t="shared" si="1359"/>
        <v>ATENDE</v>
      </c>
      <c r="CH1222" s="26" t="str">
        <f>_xlfn.XLOOKUP(CI1222,'Banco de dados'!$B:$B,'Banco de dados'!$D:$D)</f>
        <v>TECNOWATT</v>
      </c>
      <c r="CI1222" s="27" t="str">
        <f>'Banco de dados'!B65</f>
        <v xml:space="preserve">SIGSAGPTLRRSSNDL_30W_38IBBRS
</v>
      </c>
      <c r="CJ1222" s="26" t="str">
        <f>_xlfn.XLOOKUP(CI1222,'Banco de dados'!$B:$B,'Banco de dados'!$E:$E)</f>
        <v>SIGSAGPTLRRSSNDL_30W_38IBBRS
1-10C1MUN6.5</v>
      </c>
      <c r="CK1222" s="26"/>
      <c r="CL1222" s="26" t="e">
        <f>IF(CK1222="-","-",_xlfn.XLOOKUP(CK1222,'Banco de dados'!$B:$B,'Banco de dados'!$E:$E))</f>
        <v>#N/A</v>
      </c>
      <c r="CM1222" s="28">
        <f t="shared" si="1305"/>
        <v>1</v>
      </c>
      <c r="CN1222" s="26">
        <f>_xlfn.XLOOKUP(CI1222,'Banco de dados'!$B:$B,'Banco de dados'!$H:$H)</f>
        <v>30</v>
      </c>
      <c r="CO1222" s="26" t="e">
        <f t="array" aca="1" ref="CO1222" ca="1">_xludf.XLOOKUP(CK1222,'Banco de dados'!$B:$B,'Banco de dados'!$H:$H)</f>
        <v>#NAME?</v>
      </c>
      <c r="CP1222" s="51" t="e">
        <f t="array" aca="1" ref="CP1222" ca="1">_xludf.XLOOKUP(CI1222,'Banco de dados'!$B:$B,'Banco de dados'!$F:$F)</f>
        <v>#NAME?</v>
      </c>
      <c r="CQ1222" s="26" t="e">
        <f t="array" aca="1" ref="CQ1222" ca="1">_xludf.XLOOKUP(CK1222,'Banco de dados'!$B:$B,'Banco de dados'!$F:$F)</f>
        <v>#NAME?</v>
      </c>
      <c r="CR1222" s="27">
        <v>66</v>
      </c>
      <c r="CS1222" s="27"/>
      <c r="CT1222" s="26" t="str">
        <f>IF(AG1222=0.5,"Suporte",IF(AND(AG1222&gt;='Braços de IP'!$B$9,AG1222&lt;='Braços de IP'!$D$9),'Braços de IP'!$E$9,IF(AND(AG1222&gt;='Braços de IP'!$B$10,AG1222&lt;='Braços de IP'!$D$10),'Braços de IP'!$E$10,IF(AND(AG1222&gt;='Braços de IP'!$B$11,AG1222&lt;='Braços de IP'!$D$11),'Braços de IP'!$E$11,IF(AND(AG1222&gt;='Braços de IP'!$B$12,AG1222&lt;='Braços de IP'!$D$12),'Braços de IP'!$E$12,IF(AND(AG1222&gt;='Braços de IP'!$B$13,AG1222&lt;='Braços de IP'!$D$13),'Braços de IP'!$E$13,IF(AND(AG1222&gt;='Braços de IP'!$B$14,AG1222&lt;='Braços de IP'!$D$14),'Braços de IP'!$E$14,"ERRO")))))))</f>
        <v>Médio I</v>
      </c>
      <c r="CU1222" s="27"/>
      <c r="CV1222" s="26" t="str">
        <f>IF($CU1222="","",VLOOKUP($CU1222,'Braços de IP'!$E$9:$I$15,2,0))</f>
        <v/>
      </c>
      <c r="CW1222" s="29" t="str">
        <f>IF($CU1222="","",VLOOKUP($CU1222,'Braços de IP'!$E$9:$I$15,5,0))</f>
        <v/>
      </c>
      <c r="CX1222" s="26"/>
      <c r="CY1222" s="26"/>
      <c r="CZ1222" s="26"/>
      <c r="DA1222" s="26"/>
      <c r="DB1222" s="26"/>
      <c r="DC1222" s="26"/>
      <c r="DD1222" s="30">
        <f t="shared" si="1306"/>
        <v>30</v>
      </c>
      <c r="DE1222" s="31">
        <f t="shared" si="1307"/>
        <v>70</v>
      </c>
      <c r="DF1222" s="30">
        <f t="shared" si="1308"/>
        <v>100</v>
      </c>
      <c r="DG1222" s="32">
        <f t="shared" si="1309"/>
        <v>0.5714285714285714</v>
      </c>
      <c r="DH1222" s="33" t="s">
        <v>143</v>
      </c>
      <c r="DI1222" s="34"/>
      <c r="DJ1222" s="35"/>
      <c r="DK1222" s="16" t="s">
        <v>144</v>
      </c>
      <c r="DL1222" s="16"/>
    </row>
    <row r="1223" spans="2:116" ht="15.75" customHeight="1" x14ac:dyDescent="0.25">
      <c r="B1223" s="16">
        <v>339</v>
      </c>
      <c r="C1223" s="16" t="s">
        <v>146</v>
      </c>
      <c r="D1223" s="16" t="s">
        <v>808</v>
      </c>
      <c r="E1223" s="16">
        <v>-7.9791030000000003</v>
      </c>
      <c r="F1223" s="16">
        <v>-34.918323000000001</v>
      </c>
      <c r="G1223" s="16" t="s">
        <v>157</v>
      </c>
      <c r="H1223" s="16" t="s">
        <v>136</v>
      </c>
      <c r="I1223" s="16" t="s">
        <v>135</v>
      </c>
      <c r="J1223" s="16" t="s">
        <v>137</v>
      </c>
      <c r="K1223" s="16">
        <v>70</v>
      </c>
      <c r="L1223" s="16" t="s">
        <v>138</v>
      </c>
      <c r="M1223" s="16">
        <v>0</v>
      </c>
      <c r="N1223" s="16"/>
      <c r="O1223" s="16">
        <v>1</v>
      </c>
      <c r="P1223" s="16">
        <v>1.5</v>
      </c>
      <c r="Q1223" s="16">
        <v>7</v>
      </c>
      <c r="R1223" s="16"/>
      <c r="S1223" s="16"/>
      <c r="T1223" s="16" t="s">
        <v>136</v>
      </c>
      <c r="U1223" s="16">
        <v>1</v>
      </c>
      <c r="V1223" s="16">
        <v>0</v>
      </c>
      <c r="W1223" s="16" t="s">
        <v>136</v>
      </c>
      <c r="X1223" s="16" t="s">
        <v>136</v>
      </c>
      <c r="Y1223" s="16">
        <v>0</v>
      </c>
      <c r="Z1223" s="16">
        <v>0</v>
      </c>
      <c r="AA1223" s="16" t="s">
        <v>139</v>
      </c>
      <c r="AB1223" s="16" t="s">
        <v>140</v>
      </c>
      <c r="AC1223" s="16">
        <v>26.21</v>
      </c>
      <c r="AD1223" s="16">
        <v>7.3</v>
      </c>
      <c r="AE1223" s="16">
        <v>1</v>
      </c>
      <c r="AF1223" s="16">
        <v>0.36</v>
      </c>
      <c r="AG1223" s="16">
        <v>1.5</v>
      </c>
      <c r="AH1223" s="17">
        <f t="shared" si="1283"/>
        <v>1.1400000000000001</v>
      </c>
      <c r="AI1223" s="16"/>
      <c r="AJ1223" s="16"/>
      <c r="AK1223" s="16"/>
      <c r="AL1223" s="16"/>
      <c r="AM1223" s="16">
        <v>0</v>
      </c>
      <c r="AN1223" s="16"/>
      <c r="AO1223" s="16">
        <v>0</v>
      </c>
      <c r="AP1223" s="16">
        <v>0</v>
      </c>
      <c r="AQ1223" s="16">
        <v>0</v>
      </c>
      <c r="AR1223" s="17" t="s">
        <v>136</v>
      </c>
      <c r="AS1223" s="19">
        <f t="shared" si="1233"/>
        <v>0</v>
      </c>
      <c r="AT1223" s="19"/>
      <c r="AU1223" s="19">
        <f>VLOOKUP(G1223,ABNT5101!$I$3:$J$9,2)</f>
        <v>7.5</v>
      </c>
      <c r="AV1223" s="19">
        <f>VLOOKUP(G1223,ABNT5101!$I$3:$M$9,5)</f>
        <v>0.18</v>
      </c>
      <c r="AW1223" s="17" t="str">
        <f>_xlfn.XLOOKUP(G1223,ABNT5101!I:I,ABNT5101!L:L)</f>
        <v>-</v>
      </c>
      <c r="AX1223" s="17">
        <f>_xlfn.XLOOKUP(G1223,ABNT5101!$I:$I,ABNT5101!M:M)</f>
        <v>0.18</v>
      </c>
      <c r="AY1223" s="17" t="str">
        <f>_xlfn.XLOOKUP(G1223,ABNT5101!$I:$I,ABNT5101!N:N)</f>
        <v>-</v>
      </c>
      <c r="AZ1223" s="17">
        <f>_xlfn.XLOOKUP(G1223,ABNT5101!$I:$I,ABNT5101!O:O)</f>
        <v>16</v>
      </c>
      <c r="BA1223" s="20" t="str">
        <f t="shared" si="1234"/>
        <v>ATENDE</v>
      </c>
      <c r="BB1223" s="21">
        <f t="shared" ref="BB1223:BC1223" si="1467">BE1223/AU1223-1</f>
        <v>0.20533333333333315</v>
      </c>
      <c r="BC1223" s="21">
        <f t="shared" si="1467"/>
        <v>2.2222222222222223</v>
      </c>
      <c r="BD1223" s="21" t="str">
        <f t="shared" si="1236"/>
        <v>-</v>
      </c>
      <c r="BE1223" s="22">
        <v>9.0399999999999991</v>
      </c>
      <c r="BF1223" s="22">
        <v>0.57999999999999996</v>
      </c>
      <c r="BG1223" s="22"/>
      <c r="BH1223" s="22"/>
      <c r="BI1223" s="23"/>
      <c r="BJ1223" s="22"/>
      <c r="BK1223" s="20" t="str">
        <f t="shared" si="1237"/>
        <v>ATENDE</v>
      </c>
      <c r="BL1223" s="20" t="str">
        <f t="shared" si="1238"/>
        <v>ATENDE</v>
      </c>
      <c r="BM1223" s="20" t="str">
        <f t="shared" si="1239"/>
        <v>ATENDE</v>
      </c>
      <c r="BN1223" s="20" t="str">
        <f t="shared" si="1240"/>
        <v>ATENDE</v>
      </c>
      <c r="BO1223" s="24" t="str">
        <f t="shared" si="1241"/>
        <v>C5</v>
      </c>
      <c r="BP1223" s="24" t="str">
        <f t="shared" si="1368"/>
        <v>P6</v>
      </c>
      <c r="BQ1223" s="25">
        <f t="shared" si="1381"/>
        <v>1.7100000000000004</v>
      </c>
      <c r="BR1223" s="22">
        <v>8.1300000000000008</v>
      </c>
      <c r="BS1223" s="22">
        <v>4.58</v>
      </c>
      <c r="BT1223" s="24">
        <f>IF(BP1223="-","-",_xlfn.XLOOKUP(BP1223,ABNT5101!$B$4:$B$9,ABNT5101!$C$4:$C$9))</f>
        <v>3</v>
      </c>
      <c r="BU1223" s="24">
        <f>IF(BP1223="-","-",_xlfn.XLOOKUP(BP1223,ABNT5101!$B$4:$B$9,ABNT5101!$D$4:$D$9))</f>
        <v>0.6</v>
      </c>
      <c r="BV1223" s="20" t="str">
        <f t="shared" si="1242"/>
        <v>ATENDE</v>
      </c>
      <c r="BW1223" s="20" t="str">
        <f t="shared" si="1382"/>
        <v>ATENDE</v>
      </c>
      <c r="BX1223" s="20" t="str">
        <f t="shared" si="1243"/>
        <v>ATENDE</v>
      </c>
      <c r="BY1223" s="24" t="str">
        <f t="shared" si="1464"/>
        <v>P6</v>
      </c>
      <c r="BZ1223" s="25">
        <f t="shared" si="1244"/>
        <v>1.0733333333333333</v>
      </c>
      <c r="CA1223" s="24">
        <v>6.22</v>
      </c>
      <c r="CB1223" s="24">
        <v>4.0199999999999996</v>
      </c>
      <c r="CC1223" s="20">
        <f>IF(BY1223="-","-",_xlfn.XLOOKUP(BY1223,ABNT5101!$B$4:$B$9,ABNT5101!$C$4:$C$9))</f>
        <v>3</v>
      </c>
      <c r="CD1223" s="24">
        <f>IF(BY1223="-","-",_xlfn.XLOOKUP(BY1223,ABNT5101!$B$4:$B$9,ABNT5101!$D$4:$D$9))</f>
        <v>0.6</v>
      </c>
      <c r="CE1223" s="20" t="str">
        <f t="shared" si="1245"/>
        <v>ATENDE</v>
      </c>
      <c r="CF1223" s="20" t="str">
        <f t="shared" si="1246"/>
        <v>ATENDE</v>
      </c>
      <c r="CG1223" s="20" t="str">
        <f t="shared" si="1359"/>
        <v>ATENDE</v>
      </c>
      <c r="CH1223" s="26" t="str">
        <f>_xlfn.XLOOKUP(CI1223,'Banco de dados'!$B:$B,'Banco de dados'!$D:$D)</f>
        <v>LEDSTAR</v>
      </c>
      <c r="CI1223" s="47" t="str">
        <f>'Banco de dados'!B5</f>
        <v xml:space="preserve"> SL VT 9.1 28W</v>
      </c>
      <c r="CJ1223" s="26" t="str">
        <f>_xlfn.XLOOKUP(CI1223,'Banco de dados'!$B:$B,'Banco de dados'!$E:$E)</f>
        <v>LUM LED SL VT 9.1 28W</v>
      </c>
      <c r="CK1223" s="26"/>
      <c r="CL1223" s="26" t="e">
        <f>IF(CK1223="-","-",_xlfn.XLOOKUP(CK1223,'Banco de dados'!$B:$B,'Banco de dados'!$E:$E))</f>
        <v>#N/A</v>
      </c>
      <c r="CM1223" s="28">
        <f t="shared" si="1305"/>
        <v>1</v>
      </c>
      <c r="CN1223" s="26">
        <f>_xlfn.XLOOKUP(CI1223,'Banco de dados'!$B:$B,'Banco de dados'!$H:$H)</f>
        <v>28</v>
      </c>
      <c r="CO1223" s="26" t="e">
        <f t="array" aca="1" ref="CO1223" ca="1">_xludf.XLOOKUP(CK1223,'Banco de dados'!$B:$B,'Banco de dados'!$H:$H)</f>
        <v>#NAME?</v>
      </c>
      <c r="CP1223" s="51" t="e">
        <f t="array" aca="1" ref="CP1223" ca="1">_xludf.XLOOKUP(CI1223,'Banco de dados'!$B:$B,'Banco de dados'!$F:$F)</f>
        <v>#NAME?</v>
      </c>
      <c r="CQ1223" s="26" t="e">
        <f t="array" aca="1" ref="CQ1223" ca="1">_xludf.XLOOKUP(CK1223,'Banco de dados'!$B:$B,'Banco de dados'!$F:$F)</f>
        <v>#NAME?</v>
      </c>
      <c r="CR1223" s="27">
        <v>70</v>
      </c>
      <c r="CS1223" s="27"/>
      <c r="CT1223" s="26" t="str">
        <f>IF(AG1223=0.5,"Suporte",IF(AND(AG1223&gt;='Braços de IP'!$B$9,AG1223&lt;='Braços de IP'!$D$9),'Braços de IP'!$E$9,IF(AND(AG1223&gt;='Braços de IP'!$B$10,AG1223&lt;='Braços de IP'!$D$10),'Braços de IP'!$E$10,IF(AND(AG1223&gt;='Braços de IP'!$B$11,AG1223&lt;='Braços de IP'!$D$11),'Braços de IP'!$E$11,IF(AND(AG1223&gt;='Braços de IP'!$B$12,AG1223&lt;='Braços de IP'!$D$12),'Braços de IP'!$E$12,IF(AND(AG1223&gt;='Braços de IP'!$B$13,AG1223&lt;='Braços de IP'!$D$13),'Braços de IP'!$E$13,IF(AND(AG1223&gt;='Braços de IP'!$B$14,AG1223&lt;='Braços de IP'!$D$14),'Braços de IP'!$E$14,"ERRO")))))))</f>
        <v>Curto II</v>
      </c>
      <c r="CU1223" s="27"/>
      <c r="CV1223" s="26" t="str">
        <f>IF($CU1223="","",VLOOKUP($CU1223,'Braços de IP'!$E$9:$I$15,2,0))</f>
        <v/>
      </c>
      <c r="CW1223" s="29" t="str">
        <f>IF($CU1223="","",VLOOKUP($CU1223,'Braços de IP'!$E$9:$I$15,5,0))</f>
        <v/>
      </c>
      <c r="CX1223" s="26"/>
      <c r="CY1223" s="26"/>
      <c r="CZ1223" s="26"/>
      <c r="DA1223" s="26"/>
      <c r="DB1223" s="26"/>
      <c r="DC1223" s="26"/>
      <c r="DD1223" s="30">
        <f t="shared" si="1306"/>
        <v>28</v>
      </c>
      <c r="DE1223" s="31">
        <f t="shared" si="1307"/>
        <v>70</v>
      </c>
      <c r="DF1223" s="30">
        <f t="shared" si="1308"/>
        <v>98</v>
      </c>
      <c r="DG1223" s="32">
        <f t="shared" si="1309"/>
        <v>0.6</v>
      </c>
      <c r="DH1223" s="33" t="s">
        <v>143</v>
      </c>
      <c r="DI1223" s="34"/>
      <c r="DJ1223" s="35"/>
      <c r="DK1223" s="16" t="s">
        <v>144</v>
      </c>
      <c r="DL1223" s="16"/>
    </row>
    <row r="1224" spans="2:116" ht="15.75" customHeight="1" x14ac:dyDescent="0.25">
      <c r="B1224" s="16">
        <v>339</v>
      </c>
      <c r="C1224" s="16" t="s">
        <v>146</v>
      </c>
      <c r="D1224" s="16" t="s">
        <v>808</v>
      </c>
      <c r="E1224" s="16">
        <v>-7.9791030000000003</v>
      </c>
      <c r="F1224" s="16">
        <v>-34.918323000000001</v>
      </c>
      <c r="G1224" s="16" t="s">
        <v>157</v>
      </c>
      <c r="H1224" s="16" t="s">
        <v>136</v>
      </c>
      <c r="I1224" s="16" t="s">
        <v>135</v>
      </c>
      <c r="J1224" s="16" t="s">
        <v>137</v>
      </c>
      <c r="K1224" s="16">
        <v>70</v>
      </c>
      <c r="L1224" s="16" t="s">
        <v>138</v>
      </c>
      <c r="M1224" s="16">
        <v>0</v>
      </c>
      <c r="N1224" s="16"/>
      <c r="O1224" s="16">
        <v>1</v>
      </c>
      <c r="P1224" s="16">
        <v>1.5</v>
      </c>
      <c r="Q1224" s="16">
        <v>7</v>
      </c>
      <c r="R1224" s="16"/>
      <c r="S1224" s="16"/>
      <c r="T1224" s="16" t="s">
        <v>136</v>
      </c>
      <c r="U1224" s="16">
        <v>1</v>
      </c>
      <c r="V1224" s="16">
        <v>0</v>
      </c>
      <c r="W1224" s="16" t="s">
        <v>136</v>
      </c>
      <c r="X1224" s="16" t="s">
        <v>136</v>
      </c>
      <c r="Y1224" s="16">
        <v>0</v>
      </c>
      <c r="Z1224" s="16">
        <v>0</v>
      </c>
      <c r="AA1224" s="16" t="s">
        <v>139</v>
      </c>
      <c r="AB1224" s="16" t="s">
        <v>140</v>
      </c>
      <c r="AC1224" s="16">
        <v>26.21</v>
      </c>
      <c r="AD1224" s="16">
        <v>7.3</v>
      </c>
      <c r="AE1224" s="16">
        <v>1</v>
      </c>
      <c r="AF1224" s="16">
        <v>0.36</v>
      </c>
      <c r="AG1224" s="16">
        <v>1.5</v>
      </c>
      <c r="AH1224" s="17">
        <f t="shared" si="1283"/>
        <v>1.1400000000000001</v>
      </c>
      <c r="AI1224" s="16"/>
      <c r="AJ1224" s="16"/>
      <c r="AK1224" s="16"/>
      <c r="AL1224" s="16"/>
      <c r="AM1224" s="16">
        <v>0</v>
      </c>
      <c r="AN1224" s="16"/>
      <c r="AO1224" s="16">
        <v>0</v>
      </c>
      <c r="AP1224" s="16">
        <v>0</v>
      </c>
      <c r="AQ1224" s="16">
        <v>0</v>
      </c>
      <c r="AR1224" s="17" t="s">
        <v>136</v>
      </c>
      <c r="AS1224" s="19">
        <f t="shared" si="1233"/>
        <v>0</v>
      </c>
      <c r="AT1224" s="19"/>
      <c r="AU1224" s="19">
        <f>VLOOKUP(G1224,ABNT5101!$I$3:$J$9,2)</f>
        <v>7.5</v>
      </c>
      <c r="AV1224" s="19">
        <f>VLOOKUP(G1224,ABNT5101!$I$3:$M$9,5)</f>
        <v>0.18</v>
      </c>
      <c r="AW1224" s="17" t="str">
        <f>_xlfn.XLOOKUP(G1224,ABNT5101!I:I,ABNT5101!L:L)</f>
        <v>-</v>
      </c>
      <c r="AX1224" s="17">
        <f>_xlfn.XLOOKUP(G1224,ABNT5101!$I:$I,ABNT5101!M:M)</f>
        <v>0.18</v>
      </c>
      <c r="AY1224" s="17" t="str">
        <f>_xlfn.XLOOKUP(G1224,ABNT5101!$I:$I,ABNT5101!N:N)</f>
        <v>-</v>
      </c>
      <c r="AZ1224" s="17">
        <f>_xlfn.XLOOKUP(G1224,ABNT5101!$I:$I,ABNT5101!O:O)</f>
        <v>16</v>
      </c>
      <c r="BA1224" s="20" t="str">
        <f t="shared" si="1234"/>
        <v>ATENDE</v>
      </c>
      <c r="BB1224" s="21">
        <f t="shared" ref="BB1224:BC1224" si="1468">BE1224/AU1224-1</f>
        <v>1.0666666666666602E-2</v>
      </c>
      <c r="BC1224" s="21">
        <f t="shared" si="1468"/>
        <v>3.0555555555555554</v>
      </c>
      <c r="BD1224" s="21" t="str">
        <f t="shared" si="1236"/>
        <v>-</v>
      </c>
      <c r="BE1224" s="22">
        <v>7.58</v>
      </c>
      <c r="BF1224" s="22">
        <v>0.73</v>
      </c>
      <c r="BG1224" s="22"/>
      <c r="BH1224" s="22"/>
      <c r="BI1224" s="23"/>
      <c r="BJ1224" s="22"/>
      <c r="BK1224" s="20" t="str">
        <f t="shared" si="1237"/>
        <v>ATENDE</v>
      </c>
      <c r="BL1224" s="20" t="str">
        <f t="shared" si="1238"/>
        <v>ATENDE</v>
      </c>
      <c r="BM1224" s="20" t="str">
        <f t="shared" si="1239"/>
        <v>ATENDE</v>
      </c>
      <c r="BN1224" s="20" t="str">
        <f t="shared" si="1240"/>
        <v>ATENDE</v>
      </c>
      <c r="BO1224" s="24" t="str">
        <f t="shared" si="1241"/>
        <v>C5</v>
      </c>
      <c r="BP1224" s="24" t="str">
        <f t="shared" si="1368"/>
        <v>P6</v>
      </c>
      <c r="BQ1224" s="25">
        <f t="shared" si="1381"/>
        <v>1.25</v>
      </c>
      <c r="BR1224" s="22">
        <v>6.75</v>
      </c>
      <c r="BS1224" s="22">
        <v>4.59</v>
      </c>
      <c r="BT1224" s="24">
        <f>IF(BP1224="-","-",_xlfn.XLOOKUP(BP1224,ABNT5101!$B$4:$B$9,ABNT5101!$C$4:$C$9))</f>
        <v>3</v>
      </c>
      <c r="BU1224" s="24">
        <f>IF(BP1224="-","-",_xlfn.XLOOKUP(BP1224,ABNT5101!$B$4:$B$9,ABNT5101!$D$4:$D$9))</f>
        <v>0.6</v>
      </c>
      <c r="BV1224" s="20" t="str">
        <f t="shared" si="1242"/>
        <v>ATENDE</v>
      </c>
      <c r="BW1224" s="20" t="str">
        <f t="shared" si="1382"/>
        <v>ATENDE</v>
      </c>
      <c r="BX1224" s="20" t="str">
        <f t="shared" si="1243"/>
        <v>ATENDE</v>
      </c>
      <c r="BY1224" s="24" t="str">
        <f t="shared" si="1464"/>
        <v>P6</v>
      </c>
      <c r="BZ1224" s="25">
        <f t="shared" si="1244"/>
        <v>0.66666666666666674</v>
      </c>
      <c r="CA1224" s="24">
        <v>5</v>
      </c>
      <c r="CB1224" s="24">
        <v>4.09</v>
      </c>
      <c r="CC1224" s="20">
        <f>IF(BY1224="-","-",_xlfn.XLOOKUP(BY1224,ABNT5101!$B$4:$B$9,ABNT5101!$C$4:$C$9))</f>
        <v>3</v>
      </c>
      <c r="CD1224" s="24">
        <f>IF(BY1224="-","-",_xlfn.XLOOKUP(BY1224,ABNT5101!$B$4:$B$9,ABNT5101!$D$4:$D$9))</f>
        <v>0.6</v>
      </c>
      <c r="CE1224" s="20" t="str">
        <f t="shared" si="1245"/>
        <v>ATENDE</v>
      </c>
      <c r="CF1224" s="20" t="str">
        <f t="shared" si="1246"/>
        <v>ATENDE</v>
      </c>
      <c r="CG1224" s="20" t="str">
        <f t="shared" si="1359"/>
        <v>ATENDE</v>
      </c>
      <c r="CH1224" s="26" t="str">
        <f>_xlfn.XLOOKUP(CI1224,'Banco de dados'!$B:$B,'Banco de dados'!$D:$D)</f>
        <v>SX LIGHTING</v>
      </c>
      <c r="CI1224" s="27" t="str">
        <f>'Banco de dados'!B53</f>
        <v>SX-INEVO020HF</v>
      </c>
      <c r="CJ1224" s="26" t="str">
        <f>_xlfn.XLOOKUP(CI1224,'Banco de dados'!$B:$B,'Banco de dados'!$E:$E)</f>
        <v>SXINEVO020K50L12CZF7PHF</v>
      </c>
      <c r="CK1224" s="26"/>
      <c r="CL1224" s="26" t="e">
        <f>IF(CK1224="-","-",_xlfn.XLOOKUP(CK1224,'Banco de dados'!$B:$B,'Banco de dados'!$E:$E))</f>
        <v>#N/A</v>
      </c>
      <c r="CM1224" s="28">
        <f t="shared" si="1305"/>
        <v>1</v>
      </c>
      <c r="CN1224" s="26">
        <f>_xlfn.XLOOKUP(CI1224,'Banco de dados'!$B:$B,'Banco de dados'!$H:$H)</f>
        <v>22.5</v>
      </c>
      <c r="CO1224" s="26" t="e">
        <f t="array" aca="1" ref="CO1224" ca="1">_xludf.XLOOKUP(CK1224,'Banco de dados'!$B:$B,'Banco de dados'!$H:$H)</f>
        <v>#NAME?</v>
      </c>
      <c r="CP1224" s="51" t="e">
        <f t="array" aca="1" ref="CP1224" ca="1">_xludf.XLOOKUP(CI1224,'Banco de dados'!$B:$B,'Banco de dados'!$F:$F)</f>
        <v>#NAME?</v>
      </c>
      <c r="CQ1224" s="26" t="e">
        <f t="array" aca="1" ref="CQ1224" ca="1">_xludf.XLOOKUP(CK1224,'Banco de dados'!$B:$B,'Banco de dados'!$F:$F)</f>
        <v>#NAME?</v>
      </c>
      <c r="CR1224" s="27">
        <v>71</v>
      </c>
      <c r="CS1224" s="27"/>
      <c r="CT1224" s="26" t="str">
        <f>IF(AG1224=0.5,"Suporte",IF(AND(AG1224&gt;='Braços de IP'!$B$9,AG1224&lt;='Braços de IP'!$D$9),'Braços de IP'!$E$9,IF(AND(AG1224&gt;='Braços de IP'!$B$10,AG1224&lt;='Braços de IP'!$D$10),'Braços de IP'!$E$10,IF(AND(AG1224&gt;='Braços de IP'!$B$11,AG1224&lt;='Braços de IP'!$D$11),'Braços de IP'!$E$11,IF(AND(AG1224&gt;='Braços de IP'!$B$12,AG1224&lt;='Braços de IP'!$D$12),'Braços de IP'!$E$12,IF(AND(AG1224&gt;='Braços de IP'!$B$13,AG1224&lt;='Braços de IP'!$D$13),'Braços de IP'!$E$13,IF(AND(AG1224&gt;='Braços de IP'!$B$14,AG1224&lt;='Braços de IP'!$D$14),'Braços de IP'!$E$14,"ERRO")))))))</f>
        <v>Curto II</v>
      </c>
      <c r="CU1224" s="27"/>
      <c r="CV1224" s="26" t="str">
        <f>IF($CU1224="","",VLOOKUP($CU1224,'Braços de IP'!$E$9:$I$15,2,0))</f>
        <v/>
      </c>
      <c r="CW1224" s="29" t="str">
        <f>IF($CU1224="","",VLOOKUP($CU1224,'Braços de IP'!$E$9:$I$15,5,0))</f>
        <v/>
      </c>
      <c r="CX1224" s="26"/>
      <c r="CY1224" s="26"/>
      <c r="CZ1224" s="26"/>
      <c r="DA1224" s="26"/>
      <c r="DB1224" s="26"/>
      <c r="DC1224" s="26"/>
      <c r="DD1224" s="30">
        <f t="shared" si="1306"/>
        <v>22.5</v>
      </c>
      <c r="DE1224" s="31">
        <f t="shared" si="1307"/>
        <v>70</v>
      </c>
      <c r="DF1224" s="30">
        <f t="shared" si="1308"/>
        <v>92.5</v>
      </c>
      <c r="DG1224" s="32">
        <f t="shared" si="1309"/>
        <v>0.6785714285714286</v>
      </c>
      <c r="DH1224" s="33" t="s">
        <v>143</v>
      </c>
      <c r="DI1224" s="34"/>
      <c r="DJ1224" s="35"/>
      <c r="DK1224" s="16" t="s">
        <v>144</v>
      </c>
      <c r="DL1224" s="16"/>
    </row>
    <row r="1225" spans="2:116" ht="15.75" customHeight="1" x14ac:dyDescent="0.25">
      <c r="B1225" s="16">
        <v>339</v>
      </c>
      <c r="C1225" s="16" t="s">
        <v>146</v>
      </c>
      <c r="D1225" s="16" t="s">
        <v>808</v>
      </c>
      <c r="E1225" s="16">
        <v>-7.9791030000000003</v>
      </c>
      <c r="F1225" s="16">
        <v>-34.918323000000001</v>
      </c>
      <c r="G1225" s="16" t="s">
        <v>157</v>
      </c>
      <c r="H1225" s="16" t="s">
        <v>136</v>
      </c>
      <c r="I1225" s="16" t="s">
        <v>135</v>
      </c>
      <c r="J1225" s="16" t="s">
        <v>137</v>
      </c>
      <c r="K1225" s="16">
        <v>70</v>
      </c>
      <c r="L1225" s="16" t="s">
        <v>138</v>
      </c>
      <c r="M1225" s="16">
        <v>0</v>
      </c>
      <c r="N1225" s="16"/>
      <c r="O1225" s="16">
        <v>1</v>
      </c>
      <c r="P1225" s="16">
        <v>1.5</v>
      </c>
      <c r="Q1225" s="16">
        <v>7</v>
      </c>
      <c r="R1225" s="16"/>
      <c r="S1225" s="16"/>
      <c r="T1225" s="16" t="s">
        <v>136</v>
      </c>
      <c r="U1225" s="16">
        <v>1</v>
      </c>
      <c r="V1225" s="16">
        <v>0</v>
      </c>
      <c r="W1225" s="16" t="s">
        <v>136</v>
      </c>
      <c r="X1225" s="16" t="s">
        <v>136</v>
      </c>
      <c r="Y1225" s="16">
        <v>0</v>
      </c>
      <c r="Z1225" s="16">
        <v>0</v>
      </c>
      <c r="AA1225" s="16" t="s">
        <v>139</v>
      </c>
      <c r="AB1225" s="16" t="s">
        <v>140</v>
      </c>
      <c r="AC1225" s="16">
        <v>26.21</v>
      </c>
      <c r="AD1225" s="16">
        <v>7.3</v>
      </c>
      <c r="AE1225" s="16">
        <v>1</v>
      </c>
      <c r="AF1225" s="16">
        <v>0.36</v>
      </c>
      <c r="AG1225" s="16">
        <v>1.5</v>
      </c>
      <c r="AH1225" s="17">
        <f t="shared" si="1283"/>
        <v>1.1400000000000001</v>
      </c>
      <c r="AI1225" s="16"/>
      <c r="AJ1225" s="16"/>
      <c r="AK1225" s="16"/>
      <c r="AL1225" s="16"/>
      <c r="AM1225" s="16">
        <v>0</v>
      </c>
      <c r="AN1225" s="16"/>
      <c r="AO1225" s="16">
        <v>0</v>
      </c>
      <c r="AP1225" s="16">
        <v>0</v>
      </c>
      <c r="AQ1225" s="16">
        <v>0</v>
      </c>
      <c r="AR1225" s="17" t="s">
        <v>136</v>
      </c>
      <c r="AS1225" s="19">
        <f t="shared" si="1233"/>
        <v>0</v>
      </c>
      <c r="AT1225" s="19"/>
      <c r="AU1225" s="19">
        <f>VLOOKUP(G1225,ABNT5101!$I$3:$J$9,2)</f>
        <v>7.5</v>
      </c>
      <c r="AV1225" s="19">
        <f>VLOOKUP(G1225,ABNT5101!$I$3:$M$9,5)</f>
        <v>0.18</v>
      </c>
      <c r="AW1225" s="17" t="str">
        <f>_xlfn.XLOOKUP(G1225,ABNT5101!I:I,ABNT5101!L:L)</f>
        <v>-</v>
      </c>
      <c r="AX1225" s="17">
        <f>_xlfn.XLOOKUP(G1225,ABNT5101!$I:$I,ABNT5101!M:M)</f>
        <v>0.18</v>
      </c>
      <c r="AY1225" s="17" t="str">
        <f>_xlfn.XLOOKUP(G1225,ABNT5101!$I:$I,ABNT5101!N:N)</f>
        <v>-</v>
      </c>
      <c r="AZ1225" s="17">
        <f>_xlfn.XLOOKUP(G1225,ABNT5101!$I:$I,ABNT5101!O:O)</f>
        <v>16</v>
      </c>
      <c r="BA1225" s="20" t="str">
        <f t="shared" si="1234"/>
        <v>ATENDE</v>
      </c>
      <c r="BB1225" s="21">
        <f t="shared" ref="BB1225:BC1225" si="1469">BE1225/AU1225-1</f>
        <v>0.49066666666666658</v>
      </c>
      <c r="BC1225" s="21">
        <f t="shared" si="1469"/>
        <v>3.166666666666667</v>
      </c>
      <c r="BD1225" s="21" t="str">
        <f t="shared" si="1236"/>
        <v>-</v>
      </c>
      <c r="BE1225" s="22">
        <v>11.18</v>
      </c>
      <c r="BF1225" s="22">
        <v>0.75</v>
      </c>
      <c r="BG1225" s="22"/>
      <c r="BH1225" s="22"/>
      <c r="BI1225" s="23"/>
      <c r="BJ1225" s="22"/>
      <c r="BK1225" s="20" t="str">
        <f t="shared" si="1237"/>
        <v>ATENDE</v>
      </c>
      <c r="BL1225" s="20" t="str">
        <f t="shared" si="1238"/>
        <v>ATENDE</v>
      </c>
      <c r="BM1225" s="20" t="str">
        <f t="shared" si="1239"/>
        <v>ATENDE</v>
      </c>
      <c r="BN1225" s="20" t="str">
        <f t="shared" si="1240"/>
        <v>ATENDE</v>
      </c>
      <c r="BO1225" s="24" t="str">
        <f t="shared" si="1241"/>
        <v>C5</v>
      </c>
      <c r="BP1225" s="24" t="str">
        <f t="shared" si="1368"/>
        <v>P6</v>
      </c>
      <c r="BQ1225" s="25">
        <f t="shared" si="1381"/>
        <v>2.2266666666666666</v>
      </c>
      <c r="BR1225" s="22">
        <v>9.68</v>
      </c>
      <c r="BS1225" s="22">
        <v>6.96</v>
      </c>
      <c r="BT1225" s="24">
        <f>IF(BP1225="-","-",_xlfn.XLOOKUP(BP1225,ABNT5101!$B$4:$B$9,ABNT5101!$C$4:$C$9))</f>
        <v>3</v>
      </c>
      <c r="BU1225" s="24">
        <f>IF(BP1225="-","-",_xlfn.XLOOKUP(BP1225,ABNT5101!$B$4:$B$9,ABNT5101!$D$4:$D$9))</f>
        <v>0.6</v>
      </c>
      <c r="BV1225" s="20" t="str">
        <f t="shared" si="1242"/>
        <v>ATENDE</v>
      </c>
      <c r="BW1225" s="20" t="str">
        <f t="shared" si="1382"/>
        <v>ATENDE</v>
      </c>
      <c r="BX1225" s="20" t="str">
        <f t="shared" si="1243"/>
        <v>ATENDE</v>
      </c>
      <c r="BY1225" s="24" t="str">
        <f t="shared" si="1464"/>
        <v>P6</v>
      </c>
      <c r="BZ1225" s="25">
        <f t="shared" si="1244"/>
        <v>1.1466666666666669</v>
      </c>
      <c r="CA1225" s="24">
        <v>6.44</v>
      </c>
      <c r="CB1225" s="24">
        <v>5.23</v>
      </c>
      <c r="CC1225" s="20">
        <f>IF(BY1225="-","-",_xlfn.XLOOKUP(BY1225,ABNT5101!$B$4:$B$9,ABNT5101!$C$4:$C$9))</f>
        <v>3</v>
      </c>
      <c r="CD1225" s="24">
        <f>IF(BY1225="-","-",_xlfn.XLOOKUP(BY1225,ABNT5101!$B$4:$B$9,ABNT5101!$D$4:$D$9))</f>
        <v>0.6</v>
      </c>
      <c r="CE1225" s="20" t="str">
        <f t="shared" si="1245"/>
        <v>ATENDE</v>
      </c>
      <c r="CF1225" s="20" t="str">
        <f t="shared" si="1246"/>
        <v>ATENDE</v>
      </c>
      <c r="CG1225" s="20" t="str">
        <f t="shared" si="1359"/>
        <v>ATENDE</v>
      </c>
      <c r="CH1225" s="26" t="str">
        <f>_xlfn.XLOOKUP(CI1225,'Banco de dados'!$B:$B,'Banco de dados'!$D:$D)</f>
        <v>TECNOWATT</v>
      </c>
      <c r="CI1225" s="27" t="str">
        <f>'Banco de dados'!B65</f>
        <v xml:space="preserve">SIGSAGPTLRRSSNDL_30W_38IBBRS
</v>
      </c>
      <c r="CJ1225" s="26" t="str">
        <f>_xlfn.XLOOKUP(CI1225,'Banco de dados'!$B:$B,'Banco de dados'!$E:$E)</f>
        <v>SIGSAGPTLRRSSNDL_30W_38IBBRS
1-10C1MUN6.5</v>
      </c>
      <c r="CK1225" s="26"/>
      <c r="CL1225" s="26" t="e">
        <f>IF(CK1225="-","-",_xlfn.XLOOKUP(CK1225,'Banco de dados'!$B:$B,'Banco de dados'!$E:$E))</f>
        <v>#N/A</v>
      </c>
      <c r="CM1225" s="28">
        <f t="shared" si="1305"/>
        <v>1</v>
      </c>
      <c r="CN1225" s="26">
        <f>_xlfn.XLOOKUP(CI1225,'Banco de dados'!$B:$B,'Banco de dados'!$H:$H)</f>
        <v>30</v>
      </c>
      <c r="CO1225" s="26" t="e">
        <f t="array" aca="1" ref="CO1225" ca="1">_xludf.XLOOKUP(CK1225,'Banco de dados'!$B:$B,'Banco de dados'!$H:$H)</f>
        <v>#NAME?</v>
      </c>
      <c r="CP1225" s="51" t="e">
        <f t="array" aca="1" ref="CP1225" ca="1">_xludf.XLOOKUP(CI1225,'Banco de dados'!$B:$B,'Banco de dados'!$F:$F)</f>
        <v>#NAME?</v>
      </c>
      <c r="CQ1225" s="26" t="e">
        <f t="array" aca="1" ref="CQ1225" ca="1">_xludf.XLOOKUP(CK1225,'Banco de dados'!$B:$B,'Banco de dados'!$F:$F)</f>
        <v>#NAME?</v>
      </c>
      <c r="CR1225" s="27">
        <v>72</v>
      </c>
      <c r="CS1225" s="27"/>
      <c r="CT1225" s="26" t="str">
        <f>IF(AG1225=0.5,"Suporte",IF(AND(AG1225&gt;='Braços de IP'!$B$9,AG1225&lt;='Braços de IP'!$D$9),'Braços de IP'!$E$9,IF(AND(AG1225&gt;='Braços de IP'!$B$10,AG1225&lt;='Braços de IP'!$D$10),'Braços de IP'!$E$10,IF(AND(AG1225&gt;='Braços de IP'!$B$11,AG1225&lt;='Braços de IP'!$D$11),'Braços de IP'!$E$11,IF(AND(AG1225&gt;='Braços de IP'!$B$12,AG1225&lt;='Braços de IP'!$D$12),'Braços de IP'!$E$12,IF(AND(AG1225&gt;='Braços de IP'!$B$13,AG1225&lt;='Braços de IP'!$D$13),'Braços de IP'!$E$13,IF(AND(AG1225&gt;='Braços de IP'!$B$14,AG1225&lt;='Braços de IP'!$D$14),'Braços de IP'!$E$14,"ERRO")))))))</f>
        <v>Curto II</v>
      </c>
      <c r="CU1225" s="27"/>
      <c r="CV1225" s="26" t="str">
        <f>IF($CU1225="","",VLOOKUP($CU1225,'Braços de IP'!$E$9:$I$15,2,0))</f>
        <v/>
      </c>
      <c r="CW1225" s="29" t="str">
        <f>IF($CU1225="","",VLOOKUP($CU1225,'Braços de IP'!$E$9:$I$15,5,0))</f>
        <v/>
      </c>
      <c r="CX1225" s="26"/>
      <c r="CY1225" s="26"/>
      <c r="CZ1225" s="26"/>
      <c r="DA1225" s="26"/>
      <c r="DB1225" s="26"/>
      <c r="DC1225" s="26"/>
      <c r="DD1225" s="30">
        <f t="shared" si="1306"/>
        <v>30</v>
      </c>
      <c r="DE1225" s="31">
        <f t="shared" si="1307"/>
        <v>70</v>
      </c>
      <c r="DF1225" s="30">
        <f t="shared" si="1308"/>
        <v>100</v>
      </c>
      <c r="DG1225" s="32">
        <f t="shared" si="1309"/>
        <v>0.5714285714285714</v>
      </c>
      <c r="DH1225" s="33" t="s">
        <v>143</v>
      </c>
      <c r="DI1225" s="34"/>
      <c r="DJ1225" s="35"/>
      <c r="DK1225" s="16" t="s">
        <v>144</v>
      </c>
      <c r="DL1225" s="16"/>
    </row>
    <row r="1226" spans="2:116" ht="15.75" customHeight="1" x14ac:dyDescent="0.25">
      <c r="B1226" s="16">
        <v>340</v>
      </c>
      <c r="C1226" s="16" t="s">
        <v>146</v>
      </c>
      <c r="D1226" s="16" t="s">
        <v>809</v>
      </c>
      <c r="E1226" s="16">
        <v>-8.0143039999999992</v>
      </c>
      <c r="F1226" s="16">
        <v>-34.889007999999997</v>
      </c>
      <c r="G1226" s="16" t="s">
        <v>160</v>
      </c>
      <c r="H1226" s="16" t="s">
        <v>136</v>
      </c>
      <c r="I1226" s="16" t="s">
        <v>135</v>
      </c>
      <c r="J1226" s="16" t="s">
        <v>137</v>
      </c>
      <c r="K1226" s="16">
        <v>70</v>
      </c>
      <c r="L1226" s="16" t="s">
        <v>138</v>
      </c>
      <c r="M1226" s="16">
        <v>0</v>
      </c>
      <c r="N1226" s="16"/>
      <c r="O1226" s="16">
        <v>1</v>
      </c>
      <c r="P1226" s="16"/>
      <c r="Q1226" s="16">
        <v>3.17</v>
      </c>
      <c r="R1226" s="16"/>
      <c r="S1226" s="16"/>
      <c r="T1226" s="16">
        <v>0</v>
      </c>
      <c r="U1226" s="17">
        <v>0</v>
      </c>
      <c r="V1226" s="16">
        <v>0</v>
      </c>
      <c r="W1226" s="16"/>
      <c r="X1226" s="16"/>
      <c r="Y1226" s="16">
        <v>0</v>
      </c>
      <c r="Z1226" s="16">
        <v>0</v>
      </c>
      <c r="AA1226" s="16" t="s">
        <v>139</v>
      </c>
      <c r="AB1226" s="16" t="s">
        <v>140</v>
      </c>
      <c r="AC1226" s="16">
        <v>33</v>
      </c>
      <c r="AD1226" s="16">
        <v>6.12</v>
      </c>
      <c r="AE1226" s="16">
        <v>1</v>
      </c>
      <c r="AF1226" s="16">
        <v>0.7</v>
      </c>
      <c r="AG1226" s="16">
        <v>2</v>
      </c>
      <c r="AH1226" s="17">
        <f t="shared" si="1283"/>
        <v>1.3</v>
      </c>
      <c r="AI1226" s="16"/>
      <c r="AJ1226" s="16"/>
      <c r="AK1226" s="16"/>
      <c r="AL1226" s="16"/>
      <c r="AM1226" s="16">
        <v>0</v>
      </c>
      <c r="AN1226" s="16"/>
      <c r="AO1226" s="16">
        <v>0</v>
      </c>
      <c r="AP1226" s="16">
        <v>0</v>
      </c>
      <c r="AQ1226" s="16">
        <v>0</v>
      </c>
      <c r="AR1226" s="17" t="s">
        <v>136</v>
      </c>
      <c r="AS1226" s="19">
        <f t="shared" si="1233"/>
        <v>0</v>
      </c>
      <c r="AT1226" s="19"/>
      <c r="AU1226" s="19">
        <f>VLOOKUP(G1226,ABNT5101!$I$3:$J$9,2)</f>
        <v>10</v>
      </c>
      <c r="AV1226" s="19">
        <f>VLOOKUP(G1226,ABNT5101!$I$3:$M$9,5)</f>
        <v>0.18</v>
      </c>
      <c r="AW1226" s="17" t="str">
        <f>_xlfn.XLOOKUP(G1226,ABNT5101!I:I,ABNT5101!L:L)</f>
        <v>-</v>
      </c>
      <c r="AX1226" s="17">
        <f>_xlfn.XLOOKUP(G1226,ABNT5101!$I:$I,ABNT5101!M:M)</f>
        <v>0.18</v>
      </c>
      <c r="AY1226" s="17" t="str">
        <f>_xlfn.XLOOKUP(G1226,ABNT5101!$I:$I,ABNT5101!N:N)</f>
        <v>-</v>
      </c>
      <c r="AZ1226" s="17">
        <f>_xlfn.XLOOKUP(G1226,ABNT5101!$I:$I,ABNT5101!O:O)</f>
        <v>16</v>
      </c>
      <c r="BA1226" s="20" t="str">
        <f t="shared" si="1234"/>
        <v>ATENDE</v>
      </c>
      <c r="BB1226" s="21">
        <f t="shared" ref="BB1226:BC1226" si="1470">BE1226/AU1226-1</f>
        <v>0.13200000000000012</v>
      </c>
      <c r="BC1226" s="21">
        <f t="shared" si="1470"/>
        <v>0.50000000000000022</v>
      </c>
      <c r="BD1226" s="21" t="str">
        <f t="shared" si="1236"/>
        <v>-</v>
      </c>
      <c r="BE1226" s="22">
        <v>11.32</v>
      </c>
      <c r="BF1226" s="22">
        <v>0.27</v>
      </c>
      <c r="BG1226" s="22"/>
      <c r="BH1226" s="22"/>
      <c r="BI1226" s="23"/>
      <c r="BJ1226" s="22"/>
      <c r="BK1226" s="20" t="str">
        <f t="shared" si="1237"/>
        <v>ATENDE</v>
      </c>
      <c r="BL1226" s="20" t="str">
        <f t="shared" si="1238"/>
        <v>ATENDE</v>
      </c>
      <c r="BM1226" s="20" t="str">
        <f t="shared" si="1239"/>
        <v>ATENDE</v>
      </c>
      <c r="BN1226" s="20" t="str">
        <f t="shared" si="1240"/>
        <v>ATENDE</v>
      </c>
      <c r="BO1226" s="24" t="str">
        <f t="shared" si="1241"/>
        <v>C4</v>
      </c>
      <c r="BP1226" s="24" t="str">
        <f t="shared" si="1368"/>
        <v>P6</v>
      </c>
      <c r="BQ1226" s="25">
        <f t="shared" si="1381"/>
        <v>2.8766666666666669</v>
      </c>
      <c r="BR1226" s="22">
        <v>11.63</v>
      </c>
      <c r="BS1226" s="22">
        <v>3.7</v>
      </c>
      <c r="BT1226" s="24">
        <f>IF(BP1226="-","-",_xlfn.XLOOKUP(BP1226,ABNT5101!$B$4:$B$9,ABNT5101!$C$4:$C$9))</f>
        <v>3</v>
      </c>
      <c r="BU1226" s="24">
        <f>IF(BP1226="-","-",_xlfn.XLOOKUP(BP1226,ABNT5101!$B$4:$B$9,ABNT5101!$D$4:$D$9))</f>
        <v>0.6</v>
      </c>
      <c r="BV1226" s="20" t="str">
        <f t="shared" si="1242"/>
        <v>ATENDE</v>
      </c>
      <c r="BW1226" s="20" t="str">
        <f t="shared" si="1382"/>
        <v>ATENDE</v>
      </c>
      <c r="BX1226" s="20" t="str">
        <f t="shared" si="1243"/>
        <v>ATENDE</v>
      </c>
      <c r="BY1226" s="24" t="str">
        <f t="shared" si="1464"/>
        <v>P6</v>
      </c>
      <c r="BZ1226" s="25">
        <f t="shared" si="1244"/>
        <v>2</v>
      </c>
      <c r="CA1226" s="24">
        <v>9</v>
      </c>
      <c r="CB1226" s="24">
        <v>2.36</v>
      </c>
      <c r="CC1226" s="20">
        <f>IF(BY1226="-","-",_xlfn.XLOOKUP(BY1226,ABNT5101!$B$4:$B$9,ABNT5101!$C$4:$C$9))</f>
        <v>3</v>
      </c>
      <c r="CD1226" s="24">
        <f>IF(BY1226="-","-",_xlfn.XLOOKUP(BY1226,ABNT5101!$B$4:$B$9,ABNT5101!$D$4:$D$9))</f>
        <v>0.6</v>
      </c>
      <c r="CE1226" s="20" t="str">
        <f t="shared" si="1245"/>
        <v>ATENDE</v>
      </c>
      <c r="CF1226" s="20" t="str">
        <f t="shared" si="1246"/>
        <v>ATENDE</v>
      </c>
      <c r="CG1226" s="20" t="str">
        <f t="shared" si="1359"/>
        <v>ATENDE</v>
      </c>
      <c r="CH1226" s="26" t="str">
        <f>_xlfn.XLOOKUP(CI1226,'Banco de dados'!$B:$B,'Banco de dados'!$D:$D)</f>
        <v>LEDSTAR</v>
      </c>
      <c r="CI1226" s="47" t="str">
        <f>'Banco de dados'!B6</f>
        <v xml:space="preserve"> SL VT 9.1 35W</v>
      </c>
      <c r="CJ1226" s="26" t="str">
        <f>_xlfn.XLOOKUP(CI1226,'Banco de dados'!$B:$B,'Banco de dados'!$E:$E)</f>
        <v>LUM LED SL VT 9.1 35W</v>
      </c>
      <c r="CK1226" s="26"/>
      <c r="CL1226" s="26" t="e">
        <f>IF(CK1226="-","-",_xlfn.XLOOKUP(CK1226,'Banco de dados'!$B:$B,'Banco de dados'!$E:$E))</f>
        <v>#N/A</v>
      </c>
      <c r="CM1226" s="28">
        <f t="shared" si="1305"/>
        <v>1</v>
      </c>
      <c r="CN1226" s="26">
        <f>_xlfn.XLOOKUP(CI1226,'Banco de dados'!$B:$B,'Banco de dados'!$H:$H)</f>
        <v>35</v>
      </c>
      <c r="CO1226" s="26" t="e">
        <f t="array" aca="1" ref="CO1226" ca="1">_xludf.XLOOKUP(CK1226,'Banco de dados'!$B:$B,'Banco de dados'!$H:$H)</f>
        <v>#NAME?</v>
      </c>
      <c r="CP1226" s="51" t="e">
        <f t="array" aca="1" ref="CP1226" ca="1">_xludf.XLOOKUP(CI1226,'Banco de dados'!$B:$B,'Banco de dados'!$F:$F)</f>
        <v>#NAME?</v>
      </c>
      <c r="CQ1226" s="26" t="e">
        <f t="array" aca="1" ref="CQ1226" ca="1">_xludf.XLOOKUP(CK1226,'Banco de dados'!$B:$B,'Banco de dados'!$F:$F)</f>
        <v>#NAME?</v>
      </c>
      <c r="CR1226" s="27">
        <v>73</v>
      </c>
      <c r="CS1226" s="27"/>
      <c r="CT1226" s="26" t="str">
        <f>IF(AG1226=0.5,"Suporte",IF(AND(AG1226&gt;='Braços de IP'!$B$9,AG1226&lt;='Braços de IP'!$D$9),'Braços de IP'!$E$9,IF(AND(AG1226&gt;='Braços de IP'!$B$10,AG1226&lt;='Braços de IP'!$D$10),'Braços de IP'!$E$10,IF(AND(AG1226&gt;='Braços de IP'!$B$11,AG1226&lt;='Braços de IP'!$D$11),'Braços de IP'!$E$11,IF(AND(AG1226&gt;='Braços de IP'!$B$12,AG1226&lt;='Braços de IP'!$D$12),'Braços de IP'!$E$12,IF(AND(AG1226&gt;='Braços de IP'!$B$13,AG1226&lt;='Braços de IP'!$D$13),'Braços de IP'!$E$13,IF(AND(AG1226&gt;='Braços de IP'!$B$14,AG1226&lt;='Braços de IP'!$D$14),'Braços de IP'!$E$14,"ERRO")))))))</f>
        <v>Médio I</v>
      </c>
      <c r="CU1226" s="27"/>
      <c r="CV1226" s="26" t="str">
        <f>IF($CU1226="","",VLOOKUP($CU1226,'Braços de IP'!$E$9:$I$15,2,0))</f>
        <v/>
      </c>
      <c r="CW1226" s="29" t="str">
        <f>IF($CU1226="","",VLOOKUP($CU1226,'Braços de IP'!$E$9:$I$15,5,0))</f>
        <v/>
      </c>
      <c r="CX1226" s="26"/>
      <c r="CY1226" s="26"/>
      <c r="CZ1226" s="26"/>
      <c r="DA1226" s="26"/>
      <c r="DB1226" s="26"/>
      <c r="DC1226" s="26"/>
      <c r="DD1226" s="30">
        <f t="shared" si="1306"/>
        <v>35</v>
      </c>
      <c r="DE1226" s="31">
        <f t="shared" si="1307"/>
        <v>70</v>
      </c>
      <c r="DF1226" s="30">
        <f t="shared" si="1308"/>
        <v>105</v>
      </c>
      <c r="DG1226" s="32">
        <f t="shared" si="1309"/>
        <v>0.5</v>
      </c>
      <c r="DH1226" s="33" t="s">
        <v>143</v>
      </c>
      <c r="DI1226" s="34"/>
      <c r="DJ1226" s="35"/>
      <c r="DK1226" s="16" t="s">
        <v>144</v>
      </c>
      <c r="DL1226" s="16"/>
    </row>
    <row r="1227" spans="2:116" ht="15.75" customHeight="1" x14ac:dyDescent="0.25">
      <c r="B1227" s="16">
        <v>340</v>
      </c>
      <c r="C1227" s="16" t="s">
        <v>146</v>
      </c>
      <c r="D1227" s="16" t="s">
        <v>809</v>
      </c>
      <c r="E1227" s="16">
        <v>-8.0143039999999992</v>
      </c>
      <c r="F1227" s="16">
        <v>-34.889007999999997</v>
      </c>
      <c r="G1227" s="16" t="s">
        <v>160</v>
      </c>
      <c r="H1227" s="16" t="s">
        <v>136</v>
      </c>
      <c r="I1227" s="16" t="s">
        <v>135</v>
      </c>
      <c r="J1227" s="16" t="s">
        <v>137</v>
      </c>
      <c r="K1227" s="16">
        <v>70</v>
      </c>
      <c r="L1227" s="16" t="s">
        <v>138</v>
      </c>
      <c r="M1227" s="16">
        <v>0</v>
      </c>
      <c r="N1227" s="16"/>
      <c r="O1227" s="16">
        <v>1</v>
      </c>
      <c r="P1227" s="16"/>
      <c r="Q1227" s="16">
        <v>3.17</v>
      </c>
      <c r="R1227" s="16"/>
      <c r="S1227" s="16"/>
      <c r="T1227" s="16">
        <v>0</v>
      </c>
      <c r="U1227" s="17">
        <v>0</v>
      </c>
      <c r="V1227" s="16">
        <v>0</v>
      </c>
      <c r="W1227" s="16"/>
      <c r="X1227" s="16"/>
      <c r="Y1227" s="16">
        <v>0</v>
      </c>
      <c r="Z1227" s="16">
        <v>0</v>
      </c>
      <c r="AA1227" s="16" t="s">
        <v>139</v>
      </c>
      <c r="AB1227" s="16" t="s">
        <v>140</v>
      </c>
      <c r="AC1227" s="16">
        <v>33</v>
      </c>
      <c r="AD1227" s="16">
        <v>6.12</v>
      </c>
      <c r="AE1227" s="16">
        <v>1</v>
      </c>
      <c r="AF1227" s="16">
        <v>0.7</v>
      </c>
      <c r="AG1227" s="16">
        <v>2</v>
      </c>
      <c r="AH1227" s="17">
        <f t="shared" si="1283"/>
        <v>1.3</v>
      </c>
      <c r="AI1227" s="16"/>
      <c r="AJ1227" s="16"/>
      <c r="AK1227" s="16"/>
      <c r="AL1227" s="16"/>
      <c r="AM1227" s="16">
        <v>0</v>
      </c>
      <c r="AN1227" s="16"/>
      <c r="AO1227" s="16">
        <v>0</v>
      </c>
      <c r="AP1227" s="16">
        <v>0</v>
      </c>
      <c r="AQ1227" s="16">
        <v>0</v>
      </c>
      <c r="AR1227" s="17" t="s">
        <v>136</v>
      </c>
      <c r="AS1227" s="19">
        <f t="shared" si="1233"/>
        <v>0</v>
      </c>
      <c r="AT1227" s="19"/>
      <c r="AU1227" s="19">
        <f>VLOOKUP(G1227,ABNT5101!$I$3:$J$9,2)</f>
        <v>10</v>
      </c>
      <c r="AV1227" s="19">
        <f>VLOOKUP(G1227,ABNT5101!$I$3:$M$9,5)</f>
        <v>0.18</v>
      </c>
      <c r="AW1227" s="17" t="str">
        <f>_xlfn.XLOOKUP(G1227,ABNT5101!I:I,ABNT5101!L:L)</f>
        <v>-</v>
      </c>
      <c r="AX1227" s="17">
        <f>_xlfn.XLOOKUP(G1227,ABNT5101!$I:$I,ABNT5101!M:M)</f>
        <v>0.18</v>
      </c>
      <c r="AY1227" s="17" t="str">
        <f>_xlfn.XLOOKUP(G1227,ABNT5101!$I:$I,ABNT5101!N:N)</f>
        <v>-</v>
      </c>
      <c r="AZ1227" s="17">
        <f>_xlfn.XLOOKUP(G1227,ABNT5101!$I:$I,ABNT5101!O:O)</f>
        <v>16</v>
      </c>
      <c r="BA1227" s="20" t="str">
        <f t="shared" si="1234"/>
        <v>ATENDE</v>
      </c>
      <c r="BB1227" s="21">
        <f t="shared" ref="BB1227:BC1227" si="1471">BE1227/AU1227-1</f>
        <v>9.2999999999999972E-2</v>
      </c>
      <c r="BC1227" s="21">
        <f t="shared" si="1471"/>
        <v>0.16666666666666674</v>
      </c>
      <c r="BD1227" s="21" t="str">
        <f t="shared" si="1236"/>
        <v>-</v>
      </c>
      <c r="BE1227" s="22">
        <v>10.93</v>
      </c>
      <c r="BF1227" s="22">
        <v>0.21</v>
      </c>
      <c r="BG1227" s="22"/>
      <c r="BH1227" s="22"/>
      <c r="BI1227" s="23"/>
      <c r="BJ1227" s="22"/>
      <c r="BK1227" s="20" t="str">
        <f t="shared" si="1237"/>
        <v>ATENDE</v>
      </c>
      <c r="BL1227" s="20" t="str">
        <f t="shared" si="1238"/>
        <v>ATENDE</v>
      </c>
      <c r="BM1227" s="20" t="str">
        <f t="shared" si="1239"/>
        <v>ATENDE</v>
      </c>
      <c r="BN1227" s="20" t="str">
        <f t="shared" si="1240"/>
        <v>ATENDE</v>
      </c>
      <c r="BO1227" s="24" t="str">
        <f t="shared" si="1241"/>
        <v>C4</v>
      </c>
      <c r="BP1227" s="24" t="str">
        <f t="shared" si="1368"/>
        <v>P6</v>
      </c>
      <c r="BQ1227" s="25">
        <f t="shared" si="1381"/>
        <v>2.7633333333333332</v>
      </c>
      <c r="BR1227" s="22">
        <v>11.29</v>
      </c>
      <c r="BS1227" s="22">
        <v>3.96</v>
      </c>
      <c r="BT1227" s="24">
        <f>IF(BP1227="-","-",_xlfn.XLOOKUP(BP1227,ABNT5101!$B$4:$B$9,ABNT5101!$C$4:$C$9))</f>
        <v>3</v>
      </c>
      <c r="BU1227" s="24">
        <f>IF(BP1227="-","-",_xlfn.XLOOKUP(BP1227,ABNT5101!$B$4:$B$9,ABNT5101!$D$4:$D$9))</f>
        <v>0.6</v>
      </c>
      <c r="BV1227" s="20" t="str">
        <f t="shared" si="1242"/>
        <v>ATENDE</v>
      </c>
      <c r="BW1227" s="20" t="str">
        <f t="shared" si="1382"/>
        <v>ATENDE</v>
      </c>
      <c r="BX1227" s="20" t="str">
        <f t="shared" si="1243"/>
        <v>ATENDE</v>
      </c>
      <c r="BY1227" s="24" t="str">
        <f t="shared" si="1464"/>
        <v>P6</v>
      </c>
      <c r="BZ1227" s="25">
        <f t="shared" si="1244"/>
        <v>1.77</v>
      </c>
      <c r="CA1227" s="24">
        <v>8.31</v>
      </c>
      <c r="CB1227" s="24">
        <v>1.2</v>
      </c>
      <c r="CC1227" s="20">
        <f>IF(BY1227="-","-",_xlfn.XLOOKUP(BY1227,ABNT5101!$B$4:$B$9,ABNT5101!$C$4:$C$9))</f>
        <v>3</v>
      </c>
      <c r="CD1227" s="24">
        <f>IF(BY1227="-","-",_xlfn.XLOOKUP(BY1227,ABNT5101!$B$4:$B$9,ABNT5101!$D$4:$D$9))</f>
        <v>0.6</v>
      </c>
      <c r="CE1227" s="20" t="str">
        <f t="shared" si="1245"/>
        <v>ATENDE</v>
      </c>
      <c r="CF1227" s="20" t="str">
        <f t="shared" si="1246"/>
        <v>ATENDE</v>
      </c>
      <c r="CG1227" s="20" t="str">
        <f t="shared" si="1359"/>
        <v>ATENDE</v>
      </c>
      <c r="CH1227" s="26" t="str">
        <f>_xlfn.XLOOKUP(CI1227,'Banco de dados'!$B:$B,'Banco de dados'!$D:$D)</f>
        <v>SX LIGHTING</v>
      </c>
      <c r="CI1227" s="27" t="str">
        <f>'Banco de dados'!B54</f>
        <v>SX-INEVO030HF</v>
      </c>
      <c r="CJ1227" s="26" t="str">
        <f>_xlfn.XLOOKUP(CI1227,'Banco de dados'!$B:$B,'Banco de dados'!$E:$E)</f>
        <v>SXINEVO030K50L12CZF7PHF</v>
      </c>
      <c r="CK1227" s="26"/>
      <c r="CL1227" s="26" t="e">
        <f>IF(CK1227="-","-",_xlfn.XLOOKUP(CK1227,'Banco de dados'!$B:$B,'Banco de dados'!$E:$E))</f>
        <v>#N/A</v>
      </c>
      <c r="CM1227" s="28">
        <f t="shared" si="1305"/>
        <v>1</v>
      </c>
      <c r="CN1227" s="26">
        <f>_xlfn.XLOOKUP(CI1227,'Banco de dados'!$B:$B,'Banco de dados'!$H:$H)</f>
        <v>31</v>
      </c>
      <c r="CO1227" s="26" t="e">
        <f t="array" aca="1" ref="CO1227" ca="1">_xludf.XLOOKUP(CK1227,'Banco de dados'!$B:$B,'Banco de dados'!$H:$H)</f>
        <v>#NAME?</v>
      </c>
      <c r="CP1227" s="51" t="e">
        <f t="array" aca="1" ref="CP1227" ca="1">_xludf.XLOOKUP(CI1227,'Banco de dados'!$B:$B,'Banco de dados'!$F:$F)</f>
        <v>#NAME?</v>
      </c>
      <c r="CQ1227" s="26" t="e">
        <f t="array" aca="1" ref="CQ1227" ca="1">_xludf.XLOOKUP(CK1227,'Banco de dados'!$B:$B,'Banco de dados'!$F:$F)</f>
        <v>#NAME?</v>
      </c>
      <c r="CR1227" s="27">
        <v>74</v>
      </c>
      <c r="CS1227" s="27"/>
      <c r="CT1227" s="26" t="str">
        <f>IF(AG1227=0.5,"Suporte",IF(AND(AG1227&gt;='Braços de IP'!$B$9,AG1227&lt;='Braços de IP'!$D$9),'Braços de IP'!$E$9,IF(AND(AG1227&gt;='Braços de IP'!$B$10,AG1227&lt;='Braços de IP'!$D$10),'Braços de IP'!$E$10,IF(AND(AG1227&gt;='Braços de IP'!$B$11,AG1227&lt;='Braços de IP'!$D$11),'Braços de IP'!$E$11,IF(AND(AG1227&gt;='Braços de IP'!$B$12,AG1227&lt;='Braços de IP'!$D$12),'Braços de IP'!$E$12,IF(AND(AG1227&gt;='Braços de IP'!$B$13,AG1227&lt;='Braços de IP'!$D$13),'Braços de IP'!$E$13,IF(AND(AG1227&gt;='Braços de IP'!$B$14,AG1227&lt;='Braços de IP'!$D$14),'Braços de IP'!$E$14,"ERRO")))))))</f>
        <v>Médio I</v>
      </c>
      <c r="CU1227" s="27"/>
      <c r="CV1227" s="26" t="str">
        <f>IF($CU1227="","",VLOOKUP($CU1227,'Braços de IP'!$E$9:$I$15,2,0))</f>
        <v/>
      </c>
      <c r="CW1227" s="29" t="str">
        <f>IF($CU1227="","",VLOOKUP($CU1227,'Braços de IP'!$E$9:$I$15,5,0))</f>
        <v/>
      </c>
      <c r="CX1227" s="26"/>
      <c r="CY1227" s="26"/>
      <c r="CZ1227" s="26"/>
      <c r="DA1227" s="26"/>
      <c r="DB1227" s="26"/>
      <c r="DC1227" s="26"/>
      <c r="DD1227" s="30">
        <f t="shared" si="1306"/>
        <v>31</v>
      </c>
      <c r="DE1227" s="31">
        <f t="shared" si="1307"/>
        <v>70</v>
      </c>
      <c r="DF1227" s="30">
        <f t="shared" si="1308"/>
        <v>101</v>
      </c>
      <c r="DG1227" s="32">
        <f t="shared" si="1309"/>
        <v>0.55714285714285716</v>
      </c>
      <c r="DH1227" s="33" t="s">
        <v>143</v>
      </c>
      <c r="DI1227" s="34"/>
      <c r="DJ1227" s="35"/>
      <c r="DK1227" s="16" t="s">
        <v>144</v>
      </c>
      <c r="DL1227" s="16"/>
    </row>
    <row r="1228" spans="2:116" ht="15.75" customHeight="1" x14ac:dyDescent="0.25">
      <c r="B1228" s="16">
        <v>340</v>
      </c>
      <c r="C1228" s="16" t="s">
        <v>146</v>
      </c>
      <c r="D1228" s="16" t="s">
        <v>809</v>
      </c>
      <c r="E1228" s="16">
        <v>-8.0143039999999992</v>
      </c>
      <c r="F1228" s="16">
        <v>-34.889007999999997</v>
      </c>
      <c r="G1228" s="16" t="s">
        <v>160</v>
      </c>
      <c r="H1228" s="16" t="s">
        <v>136</v>
      </c>
      <c r="I1228" s="16" t="s">
        <v>135</v>
      </c>
      <c r="J1228" s="16" t="s">
        <v>137</v>
      </c>
      <c r="K1228" s="16">
        <v>70</v>
      </c>
      <c r="L1228" s="16" t="s">
        <v>138</v>
      </c>
      <c r="M1228" s="16">
        <v>0</v>
      </c>
      <c r="N1228" s="16"/>
      <c r="O1228" s="16">
        <v>1</v>
      </c>
      <c r="P1228" s="16"/>
      <c r="Q1228" s="16">
        <v>3.17</v>
      </c>
      <c r="R1228" s="16"/>
      <c r="S1228" s="16"/>
      <c r="T1228" s="16">
        <v>0</v>
      </c>
      <c r="U1228" s="17">
        <v>0</v>
      </c>
      <c r="V1228" s="16">
        <v>0</v>
      </c>
      <c r="W1228" s="16"/>
      <c r="X1228" s="16"/>
      <c r="Y1228" s="16">
        <v>0</v>
      </c>
      <c r="Z1228" s="16">
        <v>0</v>
      </c>
      <c r="AA1228" s="16" t="s">
        <v>139</v>
      </c>
      <c r="AB1228" s="16" t="s">
        <v>140</v>
      </c>
      <c r="AC1228" s="16">
        <v>33</v>
      </c>
      <c r="AD1228" s="16">
        <v>6.12</v>
      </c>
      <c r="AE1228" s="16">
        <v>1</v>
      </c>
      <c r="AF1228" s="16">
        <v>0.7</v>
      </c>
      <c r="AG1228" s="16">
        <v>2</v>
      </c>
      <c r="AH1228" s="17">
        <f t="shared" si="1283"/>
        <v>1.3</v>
      </c>
      <c r="AI1228" s="16"/>
      <c r="AJ1228" s="16"/>
      <c r="AK1228" s="16"/>
      <c r="AL1228" s="16"/>
      <c r="AM1228" s="16">
        <v>0</v>
      </c>
      <c r="AN1228" s="16"/>
      <c r="AO1228" s="16">
        <v>0</v>
      </c>
      <c r="AP1228" s="16">
        <v>0</v>
      </c>
      <c r="AQ1228" s="16">
        <v>0</v>
      </c>
      <c r="AR1228" s="17" t="s">
        <v>136</v>
      </c>
      <c r="AS1228" s="19">
        <f t="shared" si="1233"/>
        <v>0</v>
      </c>
      <c r="AT1228" s="19"/>
      <c r="AU1228" s="19">
        <f>VLOOKUP(G1228,ABNT5101!$I$3:$J$9,2)</f>
        <v>10</v>
      </c>
      <c r="AV1228" s="19">
        <f>VLOOKUP(G1228,ABNT5101!$I$3:$M$9,5)</f>
        <v>0.18</v>
      </c>
      <c r="AW1228" s="17" t="str">
        <f>_xlfn.XLOOKUP(G1228,ABNT5101!I:I,ABNT5101!L:L)</f>
        <v>-</v>
      </c>
      <c r="AX1228" s="17">
        <f>_xlfn.XLOOKUP(G1228,ABNT5101!$I:$I,ABNT5101!M:M)</f>
        <v>0.18</v>
      </c>
      <c r="AY1228" s="17" t="str">
        <f>_xlfn.XLOOKUP(G1228,ABNT5101!$I:$I,ABNT5101!N:N)</f>
        <v>-</v>
      </c>
      <c r="AZ1228" s="17">
        <f>_xlfn.XLOOKUP(G1228,ABNT5101!$I:$I,ABNT5101!O:O)</f>
        <v>16</v>
      </c>
      <c r="BA1228" s="20" t="str">
        <f t="shared" si="1234"/>
        <v>ATENDE</v>
      </c>
      <c r="BB1228" s="21">
        <f t="shared" ref="BB1228:BC1228" si="1472">BE1228/AU1228-1</f>
        <v>0.1160000000000001</v>
      </c>
      <c r="BC1228" s="21">
        <f t="shared" si="1472"/>
        <v>0.72222222222222232</v>
      </c>
      <c r="BD1228" s="21" t="str">
        <f t="shared" si="1236"/>
        <v>-</v>
      </c>
      <c r="BE1228" s="22">
        <v>11.16</v>
      </c>
      <c r="BF1228" s="22">
        <v>0.31</v>
      </c>
      <c r="BG1228" s="22"/>
      <c r="BH1228" s="22"/>
      <c r="BI1228" s="23"/>
      <c r="BJ1228" s="22"/>
      <c r="BK1228" s="20" t="str">
        <f t="shared" si="1237"/>
        <v>ATENDE</v>
      </c>
      <c r="BL1228" s="20" t="str">
        <f t="shared" si="1238"/>
        <v>ATENDE</v>
      </c>
      <c r="BM1228" s="20" t="str">
        <f t="shared" si="1239"/>
        <v>ATENDE</v>
      </c>
      <c r="BN1228" s="20" t="str">
        <f t="shared" si="1240"/>
        <v>ATENDE</v>
      </c>
      <c r="BO1228" s="24" t="str">
        <f t="shared" si="1241"/>
        <v>C4</v>
      </c>
      <c r="BP1228" s="24" t="str">
        <f t="shared" si="1368"/>
        <v>P6</v>
      </c>
      <c r="BQ1228" s="25">
        <f t="shared" si="1381"/>
        <v>2.7733333333333334</v>
      </c>
      <c r="BR1228" s="22">
        <v>11.32</v>
      </c>
      <c r="BS1228" s="22">
        <v>4.01</v>
      </c>
      <c r="BT1228" s="24">
        <f>IF(BP1228="-","-",_xlfn.XLOOKUP(BP1228,ABNT5101!$B$4:$B$9,ABNT5101!$C$4:$C$9))</f>
        <v>3</v>
      </c>
      <c r="BU1228" s="24">
        <f>IF(BP1228="-","-",_xlfn.XLOOKUP(BP1228,ABNT5101!$B$4:$B$9,ABNT5101!$D$4:$D$9))</f>
        <v>0.6</v>
      </c>
      <c r="BV1228" s="20" t="str">
        <f t="shared" si="1242"/>
        <v>ATENDE</v>
      </c>
      <c r="BW1228" s="20" t="str">
        <f t="shared" si="1382"/>
        <v>ATENDE</v>
      </c>
      <c r="BX1228" s="20" t="str">
        <f t="shared" si="1243"/>
        <v>ATENDE</v>
      </c>
      <c r="BY1228" s="24" t="str">
        <f t="shared" si="1464"/>
        <v>P6</v>
      </c>
      <c r="BZ1228" s="25">
        <f t="shared" si="1244"/>
        <v>1.77</v>
      </c>
      <c r="CA1228" s="24">
        <v>8.31</v>
      </c>
      <c r="CB1228" s="24">
        <v>2.66</v>
      </c>
      <c r="CC1228" s="20">
        <f>IF(BY1228="-","-",_xlfn.XLOOKUP(BY1228,ABNT5101!$B$4:$B$9,ABNT5101!$C$4:$C$9))</f>
        <v>3</v>
      </c>
      <c r="CD1228" s="24">
        <f>IF(BY1228="-","-",_xlfn.XLOOKUP(BY1228,ABNT5101!$B$4:$B$9,ABNT5101!$D$4:$D$9))</f>
        <v>0.6</v>
      </c>
      <c r="CE1228" s="20" t="str">
        <f t="shared" si="1245"/>
        <v>ATENDE</v>
      </c>
      <c r="CF1228" s="20" t="str">
        <f t="shared" si="1246"/>
        <v>ATENDE</v>
      </c>
      <c r="CG1228" s="20" t="str">
        <f t="shared" si="1359"/>
        <v>ATENDE</v>
      </c>
      <c r="CH1228" s="26" t="str">
        <f>_xlfn.XLOOKUP(CI1228,'Banco de dados'!$B:$B,'Banco de dados'!$D:$D)</f>
        <v>TECNOWATT</v>
      </c>
      <c r="CI1228" s="27" t="str">
        <f>'Banco de dados'!B65</f>
        <v xml:space="preserve">SIGSAGPTLRRSSNDL_30W_38IBBRS
</v>
      </c>
      <c r="CJ1228" s="26" t="str">
        <f>_xlfn.XLOOKUP(CI1228,'Banco de dados'!$B:$B,'Banco de dados'!$E:$E)</f>
        <v>SIGSAGPTLRRSSNDL_30W_38IBBRS
1-10C1MUN6.5</v>
      </c>
      <c r="CK1228" s="26"/>
      <c r="CL1228" s="26" t="e">
        <f>IF(CK1228="-","-",_xlfn.XLOOKUP(CK1228,'Banco de dados'!$B:$B,'Banco de dados'!$E:$E))</f>
        <v>#N/A</v>
      </c>
      <c r="CM1228" s="28">
        <f t="shared" si="1305"/>
        <v>1</v>
      </c>
      <c r="CN1228" s="26">
        <f>_xlfn.XLOOKUP(CI1228,'Banco de dados'!$B:$B,'Banco de dados'!$H:$H)</f>
        <v>30</v>
      </c>
      <c r="CO1228" s="26" t="e">
        <f t="array" aca="1" ref="CO1228" ca="1">_xludf.XLOOKUP(CK1228,'Banco de dados'!$B:$B,'Banco de dados'!$H:$H)</f>
        <v>#NAME?</v>
      </c>
      <c r="CP1228" s="51" t="e">
        <f t="array" aca="1" ref="CP1228" ca="1">_xludf.XLOOKUP(CI1228,'Banco de dados'!$B:$B,'Banco de dados'!$F:$F)</f>
        <v>#NAME?</v>
      </c>
      <c r="CQ1228" s="26" t="e">
        <f t="array" aca="1" ref="CQ1228" ca="1">_xludf.XLOOKUP(CK1228,'Banco de dados'!$B:$B,'Banco de dados'!$F:$F)</f>
        <v>#NAME?</v>
      </c>
      <c r="CR1228" s="27">
        <v>75</v>
      </c>
      <c r="CS1228" s="27"/>
      <c r="CT1228" s="26" t="str">
        <f>IF(AG1228=0.5,"Suporte",IF(AND(AG1228&gt;='Braços de IP'!$B$9,AG1228&lt;='Braços de IP'!$D$9),'Braços de IP'!$E$9,IF(AND(AG1228&gt;='Braços de IP'!$B$10,AG1228&lt;='Braços de IP'!$D$10),'Braços de IP'!$E$10,IF(AND(AG1228&gt;='Braços de IP'!$B$11,AG1228&lt;='Braços de IP'!$D$11),'Braços de IP'!$E$11,IF(AND(AG1228&gt;='Braços de IP'!$B$12,AG1228&lt;='Braços de IP'!$D$12),'Braços de IP'!$E$12,IF(AND(AG1228&gt;='Braços de IP'!$B$13,AG1228&lt;='Braços de IP'!$D$13),'Braços de IP'!$E$13,IF(AND(AG1228&gt;='Braços de IP'!$B$14,AG1228&lt;='Braços de IP'!$D$14),'Braços de IP'!$E$14,"ERRO")))))))</f>
        <v>Médio I</v>
      </c>
      <c r="CU1228" s="27"/>
      <c r="CV1228" s="26" t="str">
        <f>IF($CU1228="","",VLOOKUP($CU1228,'Braços de IP'!$E$9:$I$15,2,0))</f>
        <v/>
      </c>
      <c r="CW1228" s="29" t="str">
        <f>IF($CU1228="","",VLOOKUP($CU1228,'Braços de IP'!$E$9:$I$15,5,0))</f>
        <v/>
      </c>
      <c r="CX1228" s="26"/>
      <c r="CY1228" s="26"/>
      <c r="CZ1228" s="26"/>
      <c r="DA1228" s="26"/>
      <c r="DB1228" s="26"/>
      <c r="DC1228" s="26"/>
      <c r="DD1228" s="30">
        <f t="shared" si="1306"/>
        <v>30</v>
      </c>
      <c r="DE1228" s="31">
        <f t="shared" si="1307"/>
        <v>70</v>
      </c>
      <c r="DF1228" s="30">
        <f t="shared" si="1308"/>
        <v>100</v>
      </c>
      <c r="DG1228" s="32">
        <f t="shared" si="1309"/>
        <v>0.5714285714285714</v>
      </c>
      <c r="DH1228" s="33" t="s">
        <v>143</v>
      </c>
      <c r="DI1228" s="34"/>
      <c r="DJ1228" s="35"/>
      <c r="DK1228" s="16" t="s">
        <v>144</v>
      </c>
      <c r="DL1228" s="16"/>
    </row>
    <row r="1229" spans="2:116" ht="15.75" customHeight="1" x14ac:dyDescent="0.25">
      <c r="B1229" s="16">
        <v>341</v>
      </c>
      <c r="C1229" s="16" t="s">
        <v>146</v>
      </c>
      <c r="D1229" s="16" t="s">
        <v>810</v>
      </c>
      <c r="E1229" s="16">
        <v>-8.0116739999999993</v>
      </c>
      <c r="F1229" s="16">
        <v>-34.881090999999998</v>
      </c>
      <c r="G1229" s="16" t="s">
        <v>153</v>
      </c>
      <c r="H1229" s="16" t="s">
        <v>136</v>
      </c>
      <c r="I1229" s="16" t="s">
        <v>149</v>
      </c>
      <c r="J1229" s="16" t="s">
        <v>137</v>
      </c>
      <c r="K1229" s="16">
        <v>70</v>
      </c>
      <c r="L1229" s="16" t="s">
        <v>138</v>
      </c>
      <c r="M1229" s="16">
        <v>0</v>
      </c>
      <c r="N1229" s="16"/>
      <c r="O1229" s="16">
        <v>1</v>
      </c>
      <c r="P1229" s="16">
        <v>2</v>
      </c>
      <c r="Q1229" s="16">
        <v>7</v>
      </c>
      <c r="R1229" s="16"/>
      <c r="S1229" s="16"/>
      <c r="T1229" s="16" t="s">
        <v>136</v>
      </c>
      <c r="U1229" s="16">
        <v>2</v>
      </c>
      <c r="V1229" s="16">
        <v>0</v>
      </c>
      <c r="W1229" s="16" t="s">
        <v>136</v>
      </c>
      <c r="X1229" s="16" t="s">
        <v>136</v>
      </c>
      <c r="Y1229" s="16">
        <v>0</v>
      </c>
      <c r="Z1229" s="16">
        <v>0</v>
      </c>
      <c r="AA1229" s="16" t="s">
        <v>139</v>
      </c>
      <c r="AB1229" s="16" t="s">
        <v>140</v>
      </c>
      <c r="AC1229" s="16">
        <v>18.77</v>
      </c>
      <c r="AD1229" s="16">
        <v>7.2</v>
      </c>
      <c r="AE1229" s="16">
        <v>1</v>
      </c>
      <c r="AF1229" s="16">
        <v>0.3</v>
      </c>
      <c r="AG1229" s="16">
        <v>2</v>
      </c>
      <c r="AH1229" s="17">
        <f t="shared" si="1283"/>
        <v>1.7</v>
      </c>
      <c r="AI1229" s="16"/>
      <c r="AJ1229" s="16"/>
      <c r="AK1229" s="16"/>
      <c r="AL1229" s="16"/>
      <c r="AM1229" s="16">
        <v>0</v>
      </c>
      <c r="AN1229" s="16"/>
      <c r="AO1229" s="16">
        <v>0</v>
      </c>
      <c r="AP1229" s="16">
        <v>0</v>
      </c>
      <c r="AQ1229" s="16">
        <v>0</v>
      </c>
      <c r="AR1229" s="17" t="s">
        <v>136</v>
      </c>
      <c r="AS1229" s="19">
        <f t="shared" si="1233"/>
        <v>0</v>
      </c>
      <c r="AT1229" s="19"/>
      <c r="AU1229" s="19">
        <f>VLOOKUP(G1229,ABNT5101!$I$3:$J$9,2)</f>
        <v>15</v>
      </c>
      <c r="AV1229" s="19">
        <f>VLOOKUP(G1229,ABNT5101!$I$3:$M$9,5)</f>
        <v>0.18</v>
      </c>
      <c r="AW1229" s="17" t="str">
        <f>_xlfn.XLOOKUP(G1229,ABNT5101!I:I,ABNT5101!L:L)</f>
        <v>-</v>
      </c>
      <c r="AX1229" s="17">
        <f>_xlfn.XLOOKUP(G1229,ABNT5101!$I:$I,ABNT5101!M:M)</f>
        <v>0.18</v>
      </c>
      <c r="AY1229" s="17" t="str">
        <f>_xlfn.XLOOKUP(G1229,ABNT5101!$I:$I,ABNT5101!N:N)</f>
        <v>-</v>
      </c>
      <c r="AZ1229" s="17">
        <f>_xlfn.XLOOKUP(G1229,ABNT5101!$I:$I,ABNT5101!O:O)</f>
        <v>15</v>
      </c>
      <c r="BA1229" s="20" t="str">
        <f t="shared" si="1234"/>
        <v>ATENDE</v>
      </c>
      <c r="BB1229" s="21">
        <f t="shared" ref="BB1229:BC1229" si="1473">BE1229/AU1229-1</f>
        <v>0.10399999999999987</v>
      </c>
      <c r="BC1229" s="21">
        <f t="shared" si="1473"/>
        <v>3.3888888888888893</v>
      </c>
      <c r="BD1229" s="21" t="str">
        <f t="shared" si="1236"/>
        <v>-</v>
      </c>
      <c r="BE1229" s="22">
        <v>16.559999999999999</v>
      </c>
      <c r="BF1229" s="22">
        <v>0.79</v>
      </c>
      <c r="BG1229" s="22"/>
      <c r="BH1229" s="22"/>
      <c r="BI1229" s="23"/>
      <c r="BJ1229" s="22"/>
      <c r="BK1229" s="20" t="str">
        <f t="shared" si="1237"/>
        <v>ATENDE</v>
      </c>
      <c r="BL1229" s="20" t="str">
        <f t="shared" si="1238"/>
        <v>ATENDE</v>
      </c>
      <c r="BM1229" s="20" t="str">
        <f t="shared" si="1239"/>
        <v>ATENDE</v>
      </c>
      <c r="BN1229" s="20" t="str">
        <f t="shared" si="1240"/>
        <v>ATENDE</v>
      </c>
      <c r="BO1229" s="24" t="str">
        <f t="shared" si="1241"/>
        <v>C3</v>
      </c>
      <c r="BP1229" s="24" t="str">
        <f t="shared" si="1368"/>
        <v>P5</v>
      </c>
      <c r="BQ1229" s="25">
        <f t="shared" si="1381"/>
        <v>1.3940000000000001</v>
      </c>
      <c r="BR1229" s="22">
        <v>11.97</v>
      </c>
      <c r="BS1229" s="22">
        <v>9.3800000000000008</v>
      </c>
      <c r="BT1229" s="24">
        <f>IF(BP1229="-","-",_xlfn.XLOOKUP(BP1229,ABNT5101!$B$4:$B$9,ABNT5101!$C$4:$C$9))</f>
        <v>5</v>
      </c>
      <c r="BU1229" s="24">
        <f>IF(BP1229="-","-",_xlfn.XLOOKUP(BP1229,ABNT5101!$B$4:$B$9,ABNT5101!$D$4:$D$9))</f>
        <v>1</v>
      </c>
      <c r="BV1229" s="20" t="str">
        <f t="shared" si="1242"/>
        <v>ATENDE</v>
      </c>
      <c r="BW1229" s="20" t="str">
        <f t="shared" si="1382"/>
        <v>ATENDE</v>
      </c>
      <c r="BX1229" s="20" t="str">
        <f t="shared" si="1243"/>
        <v>ATENDE</v>
      </c>
      <c r="BY1229" s="24" t="str">
        <f t="shared" si="1464"/>
        <v>P5</v>
      </c>
      <c r="BZ1229" s="25">
        <f t="shared" si="1244"/>
        <v>1.3780000000000001</v>
      </c>
      <c r="CA1229" s="24">
        <v>11.89</v>
      </c>
      <c r="CB1229" s="24">
        <v>9.1999999999999993</v>
      </c>
      <c r="CC1229" s="20">
        <f>IF(BY1229="-","-",_xlfn.XLOOKUP(BY1229,ABNT5101!$B$4:$B$9,ABNT5101!$C$4:$C$9))</f>
        <v>5</v>
      </c>
      <c r="CD1229" s="24">
        <f>IF(BY1229="-","-",_xlfn.XLOOKUP(BY1229,ABNT5101!$B$4:$B$9,ABNT5101!$D$4:$D$9))</f>
        <v>1</v>
      </c>
      <c r="CE1229" s="20" t="str">
        <f t="shared" si="1245"/>
        <v>ATENDE</v>
      </c>
      <c r="CF1229" s="20" t="str">
        <f t="shared" si="1246"/>
        <v>ATENDE</v>
      </c>
      <c r="CG1229" s="20" t="str">
        <f t="shared" si="1359"/>
        <v>ATENDE</v>
      </c>
      <c r="CH1229" s="26" t="str">
        <f>_xlfn.XLOOKUP(CI1229,'Banco de dados'!$B:$B,'Banco de dados'!$D:$D)</f>
        <v>LEDSTAR</v>
      </c>
      <c r="CI1229" s="47" t="str">
        <f>'Banco de dados'!B6</f>
        <v xml:space="preserve"> SL VT 9.1 35W</v>
      </c>
      <c r="CJ1229" s="26" t="str">
        <f>_xlfn.XLOOKUP(CI1229,'Banco de dados'!$B:$B,'Banco de dados'!$E:$E)</f>
        <v>LUM LED SL VT 9.1 35W</v>
      </c>
      <c r="CK1229" s="26"/>
      <c r="CL1229" s="26" t="e">
        <f>IF(CK1229="-","-",_xlfn.XLOOKUP(CK1229,'Banco de dados'!$B:$B,'Banco de dados'!$E:$E))</f>
        <v>#N/A</v>
      </c>
      <c r="CM1229" s="28">
        <f t="shared" si="1305"/>
        <v>1</v>
      </c>
      <c r="CN1229" s="26">
        <f>_xlfn.XLOOKUP(CI1229,'Banco de dados'!$B:$B,'Banco de dados'!$H:$H)</f>
        <v>35</v>
      </c>
      <c r="CO1229" s="26" t="e">
        <f t="array" aca="1" ref="CO1229" ca="1">_xludf.XLOOKUP(CK1229,'Banco de dados'!$B:$B,'Banco de dados'!$H:$H)</f>
        <v>#NAME?</v>
      </c>
      <c r="CP1229" s="51" t="e">
        <f t="array" aca="1" ref="CP1229" ca="1">_xludf.XLOOKUP(CI1229,'Banco de dados'!$B:$B,'Banco de dados'!$F:$F)</f>
        <v>#NAME?</v>
      </c>
      <c r="CQ1229" s="26" t="e">
        <f t="array" aca="1" ref="CQ1229" ca="1">_xludf.XLOOKUP(CK1229,'Banco de dados'!$B:$B,'Banco de dados'!$F:$F)</f>
        <v>#NAME?</v>
      </c>
      <c r="CR1229" s="27">
        <v>76</v>
      </c>
      <c r="CS1229" s="27"/>
      <c r="CT1229" s="26" t="str">
        <f>IF(AG1229=0.5,"Suporte",IF(AND(AG1229&gt;='Braços de IP'!$B$9,AG1229&lt;='Braços de IP'!$D$9),'Braços de IP'!$E$9,IF(AND(AG1229&gt;='Braços de IP'!$B$10,AG1229&lt;='Braços de IP'!$D$10),'Braços de IP'!$E$10,IF(AND(AG1229&gt;='Braços de IP'!$B$11,AG1229&lt;='Braços de IP'!$D$11),'Braços de IP'!$E$11,IF(AND(AG1229&gt;='Braços de IP'!$B$12,AG1229&lt;='Braços de IP'!$D$12),'Braços de IP'!$E$12,IF(AND(AG1229&gt;='Braços de IP'!$B$13,AG1229&lt;='Braços de IP'!$D$13),'Braços de IP'!$E$13,IF(AND(AG1229&gt;='Braços de IP'!$B$14,AG1229&lt;='Braços de IP'!$D$14),'Braços de IP'!$E$14,"ERRO")))))))</f>
        <v>Médio I</v>
      </c>
      <c r="CU1229" s="27"/>
      <c r="CV1229" s="26" t="str">
        <f>IF($CU1229="","",VLOOKUP($CU1229,'Braços de IP'!$E$9:$I$15,2,0))</f>
        <v/>
      </c>
      <c r="CW1229" s="29" t="str">
        <f>IF($CU1229="","",VLOOKUP($CU1229,'Braços de IP'!$E$9:$I$15,5,0))</f>
        <v/>
      </c>
      <c r="CX1229" s="26"/>
      <c r="CY1229" s="26"/>
      <c r="CZ1229" s="26"/>
      <c r="DA1229" s="26"/>
      <c r="DB1229" s="26"/>
      <c r="DC1229" s="26"/>
      <c r="DD1229" s="30">
        <f t="shared" si="1306"/>
        <v>35</v>
      </c>
      <c r="DE1229" s="31">
        <f t="shared" si="1307"/>
        <v>70</v>
      </c>
      <c r="DF1229" s="30">
        <f t="shared" si="1308"/>
        <v>105</v>
      </c>
      <c r="DG1229" s="32">
        <f t="shared" si="1309"/>
        <v>0.5</v>
      </c>
      <c r="DH1229" s="33" t="s">
        <v>143</v>
      </c>
      <c r="DI1229" s="34"/>
      <c r="DJ1229" s="35"/>
      <c r="DK1229" s="16" t="s">
        <v>144</v>
      </c>
      <c r="DL1229" s="16"/>
    </row>
    <row r="1230" spans="2:116" ht="15.75" customHeight="1" x14ac:dyDescent="0.25">
      <c r="B1230" s="16">
        <v>341</v>
      </c>
      <c r="C1230" s="16" t="s">
        <v>146</v>
      </c>
      <c r="D1230" s="16" t="s">
        <v>810</v>
      </c>
      <c r="E1230" s="16">
        <v>-8.0116739999999993</v>
      </c>
      <c r="F1230" s="16">
        <v>-34.881090999999998</v>
      </c>
      <c r="G1230" s="16" t="s">
        <v>153</v>
      </c>
      <c r="H1230" s="16" t="s">
        <v>136</v>
      </c>
      <c r="I1230" s="16" t="s">
        <v>149</v>
      </c>
      <c r="J1230" s="16" t="s">
        <v>137</v>
      </c>
      <c r="K1230" s="16">
        <v>70</v>
      </c>
      <c r="L1230" s="16" t="s">
        <v>138</v>
      </c>
      <c r="M1230" s="16">
        <v>0</v>
      </c>
      <c r="N1230" s="16"/>
      <c r="O1230" s="16">
        <v>1</v>
      </c>
      <c r="P1230" s="16">
        <v>2</v>
      </c>
      <c r="Q1230" s="16">
        <v>7</v>
      </c>
      <c r="R1230" s="16"/>
      <c r="S1230" s="16"/>
      <c r="T1230" s="16" t="s">
        <v>136</v>
      </c>
      <c r="U1230" s="16">
        <v>2</v>
      </c>
      <c r="V1230" s="16">
        <v>0</v>
      </c>
      <c r="W1230" s="16" t="s">
        <v>136</v>
      </c>
      <c r="X1230" s="16" t="s">
        <v>136</v>
      </c>
      <c r="Y1230" s="16">
        <v>0</v>
      </c>
      <c r="Z1230" s="16">
        <v>0</v>
      </c>
      <c r="AA1230" s="16" t="s">
        <v>139</v>
      </c>
      <c r="AB1230" s="16" t="s">
        <v>140</v>
      </c>
      <c r="AC1230" s="16">
        <v>18.77</v>
      </c>
      <c r="AD1230" s="16">
        <v>7.2</v>
      </c>
      <c r="AE1230" s="16">
        <v>1</v>
      </c>
      <c r="AF1230" s="16">
        <v>0.3</v>
      </c>
      <c r="AG1230" s="16">
        <v>2</v>
      </c>
      <c r="AH1230" s="17">
        <f t="shared" si="1283"/>
        <v>1.7</v>
      </c>
      <c r="AI1230" s="16"/>
      <c r="AJ1230" s="16"/>
      <c r="AK1230" s="16"/>
      <c r="AL1230" s="16"/>
      <c r="AM1230" s="16">
        <v>0</v>
      </c>
      <c r="AN1230" s="16"/>
      <c r="AO1230" s="16">
        <v>0</v>
      </c>
      <c r="AP1230" s="16">
        <v>0</v>
      </c>
      <c r="AQ1230" s="16">
        <v>0</v>
      </c>
      <c r="AR1230" s="17" t="s">
        <v>136</v>
      </c>
      <c r="AS1230" s="19">
        <f t="shared" si="1233"/>
        <v>0</v>
      </c>
      <c r="AT1230" s="19"/>
      <c r="AU1230" s="19">
        <f>VLOOKUP(G1230,ABNT5101!$I$3:$J$9,2)</f>
        <v>15</v>
      </c>
      <c r="AV1230" s="19">
        <f>VLOOKUP(G1230,ABNT5101!$I$3:$M$9,5)</f>
        <v>0.18</v>
      </c>
      <c r="AW1230" s="17" t="str">
        <f>_xlfn.XLOOKUP(G1230,ABNT5101!I:I,ABNT5101!L:L)</f>
        <v>-</v>
      </c>
      <c r="AX1230" s="17">
        <f>_xlfn.XLOOKUP(G1230,ABNT5101!$I:$I,ABNT5101!M:M)</f>
        <v>0.18</v>
      </c>
      <c r="AY1230" s="17" t="str">
        <f>_xlfn.XLOOKUP(G1230,ABNT5101!$I:$I,ABNT5101!N:N)</f>
        <v>-</v>
      </c>
      <c r="AZ1230" s="17">
        <f>_xlfn.XLOOKUP(G1230,ABNT5101!$I:$I,ABNT5101!O:O)</f>
        <v>15</v>
      </c>
      <c r="BA1230" s="20" t="str">
        <f t="shared" si="1234"/>
        <v>ATENDE</v>
      </c>
      <c r="BB1230" s="21">
        <f t="shared" ref="BB1230:BC1230" si="1474">BE1230/AU1230-1</f>
        <v>7.3333333333333472E-2</v>
      </c>
      <c r="BC1230" s="21">
        <f t="shared" si="1474"/>
        <v>3.9444444444444446</v>
      </c>
      <c r="BD1230" s="21" t="str">
        <f t="shared" si="1236"/>
        <v>-</v>
      </c>
      <c r="BE1230" s="22">
        <v>16.100000000000001</v>
      </c>
      <c r="BF1230" s="22">
        <v>0.89</v>
      </c>
      <c r="BG1230" s="22"/>
      <c r="BH1230" s="22"/>
      <c r="BI1230" s="23"/>
      <c r="BJ1230" s="22"/>
      <c r="BK1230" s="20" t="str">
        <f t="shared" si="1237"/>
        <v>ATENDE</v>
      </c>
      <c r="BL1230" s="20" t="str">
        <f t="shared" si="1238"/>
        <v>ATENDE</v>
      </c>
      <c r="BM1230" s="20" t="str">
        <f t="shared" si="1239"/>
        <v>ATENDE</v>
      </c>
      <c r="BN1230" s="20" t="str">
        <f t="shared" si="1240"/>
        <v>ATENDE</v>
      </c>
      <c r="BO1230" s="24" t="str">
        <f t="shared" si="1241"/>
        <v>C3</v>
      </c>
      <c r="BP1230" s="24" t="str">
        <f t="shared" si="1368"/>
        <v>P5</v>
      </c>
      <c r="BQ1230" s="25">
        <f t="shared" si="1381"/>
        <v>1.1379999999999999</v>
      </c>
      <c r="BR1230" s="22">
        <v>10.69</v>
      </c>
      <c r="BS1230" s="22">
        <v>8.09</v>
      </c>
      <c r="BT1230" s="24">
        <f>IF(BP1230="-","-",_xlfn.XLOOKUP(BP1230,ABNT5101!$B$4:$B$9,ABNT5101!$C$4:$C$9))</f>
        <v>5</v>
      </c>
      <c r="BU1230" s="24">
        <f>IF(BP1230="-","-",_xlfn.XLOOKUP(BP1230,ABNT5101!$B$4:$B$9,ABNT5101!$D$4:$D$9))</f>
        <v>1</v>
      </c>
      <c r="BV1230" s="20" t="str">
        <f t="shared" si="1242"/>
        <v>ATENDE</v>
      </c>
      <c r="BW1230" s="20" t="str">
        <f t="shared" si="1382"/>
        <v>ATENDE</v>
      </c>
      <c r="BX1230" s="20" t="str">
        <f t="shared" si="1243"/>
        <v>ATENDE</v>
      </c>
      <c r="BY1230" s="24" t="str">
        <f t="shared" si="1464"/>
        <v>P5</v>
      </c>
      <c r="BZ1230" s="25">
        <f t="shared" si="1244"/>
        <v>1.1320000000000001</v>
      </c>
      <c r="CA1230" s="24">
        <v>10.66</v>
      </c>
      <c r="CB1230" s="24">
        <v>8.01</v>
      </c>
      <c r="CC1230" s="20">
        <f>IF(BY1230="-","-",_xlfn.XLOOKUP(BY1230,ABNT5101!$B$4:$B$9,ABNT5101!$C$4:$C$9))</f>
        <v>5</v>
      </c>
      <c r="CD1230" s="24">
        <f>IF(BY1230="-","-",_xlfn.XLOOKUP(BY1230,ABNT5101!$B$4:$B$9,ABNT5101!$D$4:$D$9))</f>
        <v>1</v>
      </c>
      <c r="CE1230" s="20" t="str">
        <f t="shared" si="1245"/>
        <v>ATENDE</v>
      </c>
      <c r="CF1230" s="20" t="str">
        <f t="shared" si="1246"/>
        <v>ATENDE</v>
      </c>
      <c r="CG1230" s="20" t="str">
        <f t="shared" si="1359"/>
        <v>ATENDE</v>
      </c>
      <c r="CH1230" s="26" t="str">
        <f>_xlfn.XLOOKUP(CI1230,'Banco de dados'!$B:$B,'Banco de dados'!$D:$D)</f>
        <v>SX LIGHTING</v>
      </c>
      <c r="CI1230" s="27" t="str">
        <f>'Banco de dados'!B54</f>
        <v>SX-INEVO030HF</v>
      </c>
      <c r="CJ1230" s="26" t="str">
        <f>_xlfn.XLOOKUP(CI1230,'Banco de dados'!$B:$B,'Banco de dados'!$E:$E)</f>
        <v>SXINEVO030K50L12CZF7PHF</v>
      </c>
      <c r="CK1230" s="26"/>
      <c r="CL1230" s="26" t="e">
        <f>IF(CK1230="-","-",_xlfn.XLOOKUP(CK1230,'Banco de dados'!$B:$B,'Banco de dados'!$E:$E))</f>
        <v>#N/A</v>
      </c>
      <c r="CM1230" s="28">
        <f t="shared" si="1305"/>
        <v>1</v>
      </c>
      <c r="CN1230" s="26">
        <f>_xlfn.XLOOKUP(CI1230,'Banco de dados'!$B:$B,'Banco de dados'!$H:$H)</f>
        <v>31</v>
      </c>
      <c r="CO1230" s="26" t="e">
        <f t="array" aca="1" ref="CO1230" ca="1">_xludf.XLOOKUP(CK1230,'Banco de dados'!$B:$B,'Banco de dados'!$H:$H)</f>
        <v>#NAME?</v>
      </c>
      <c r="CP1230" s="51" t="e">
        <f t="array" aca="1" ref="CP1230" ca="1">_xludf.XLOOKUP(CI1230,'Banco de dados'!$B:$B,'Banco de dados'!$F:$F)</f>
        <v>#NAME?</v>
      </c>
      <c r="CQ1230" s="26" t="e">
        <f t="array" aca="1" ref="CQ1230" ca="1">_xludf.XLOOKUP(CK1230,'Banco de dados'!$B:$B,'Banco de dados'!$F:$F)</f>
        <v>#NAME?</v>
      </c>
      <c r="CR1230" s="27">
        <v>77</v>
      </c>
      <c r="CS1230" s="27"/>
      <c r="CT1230" s="26" t="str">
        <f>IF(AG1230=0.5,"Suporte",IF(AND(AG1230&gt;='Braços de IP'!$B$9,AG1230&lt;='Braços de IP'!$D$9),'Braços de IP'!$E$9,IF(AND(AG1230&gt;='Braços de IP'!$B$10,AG1230&lt;='Braços de IP'!$D$10),'Braços de IP'!$E$10,IF(AND(AG1230&gt;='Braços de IP'!$B$11,AG1230&lt;='Braços de IP'!$D$11),'Braços de IP'!$E$11,IF(AND(AG1230&gt;='Braços de IP'!$B$12,AG1230&lt;='Braços de IP'!$D$12),'Braços de IP'!$E$12,IF(AND(AG1230&gt;='Braços de IP'!$B$13,AG1230&lt;='Braços de IP'!$D$13),'Braços de IP'!$E$13,IF(AND(AG1230&gt;='Braços de IP'!$B$14,AG1230&lt;='Braços de IP'!$D$14),'Braços de IP'!$E$14,"ERRO")))))))</f>
        <v>Médio I</v>
      </c>
      <c r="CU1230" s="27"/>
      <c r="CV1230" s="26" t="str">
        <f>IF($CU1230="","",VLOOKUP($CU1230,'Braços de IP'!$E$9:$I$15,2,0))</f>
        <v/>
      </c>
      <c r="CW1230" s="29" t="str">
        <f>IF($CU1230="","",VLOOKUP($CU1230,'Braços de IP'!$E$9:$I$15,5,0))</f>
        <v/>
      </c>
      <c r="CX1230" s="26"/>
      <c r="CY1230" s="26"/>
      <c r="CZ1230" s="26"/>
      <c r="DA1230" s="26"/>
      <c r="DB1230" s="26"/>
      <c r="DC1230" s="26"/>
      <c r="DD1230" s="30">
        <f t="shared" si="1306"/>
        <v>31</v>
      </c>
      <c r="DE1230" s="31">
        <f t="shared" si="1307"/>
        <v>70</v>
      </c>
      <c r="DF1230" s="30">
        <f t="shared" si="1308"/>
        <v>101</v>
      </c>
      <c r="DG1230" s="32">
        <f t="shared" si="1309"/>
        <v>0.55714285714285716</v>
      </c>
      <c r="DH1230" s="33" t="s">
        <v>143</v>
      </c>
      <c r="DI1230" s="34"/>
      <c r="DJ1230" s="35"/>
      <c r="DK1230" s="16" t="s">
        <v>144</v>
      </c>
      <c r="DL1230" s="16"/>
    </row>
    <row r="1231" spans="2:116" ht="15.75" customHeight="1" x14ac:dyDescent="0.25">
      <c r="B1231" s="16">
        <v>341</v>
      </c>
      <c r="C1231" s="16" t="s">
        <v>146</v>
      </c>
      <c r="D1231" s="16" t="s">
        <v>810</v>
      </c>
      <c r="E1231" s="16">
        <v>-8.0116739999999993</v>
      </c>
      <c r="F1231" s="16">
        <v>-34.881090999999998</v>
      </c>
      <c r="G1231" s="16" t="s">
        <v>153</v>
      </c>
      <c r="H1231" s="16" t="s">
        <v>136</v>
      </c>
      <c r="I1231" s="16" t="s">
        <v>149</v>
      </c>
      <c r="J1231" s="16" t="s">
        <v>137</v>
      </c>
      <c r="K1231" s="16">
        <v>70</v>
      </c>
      <c r="L1231" s="16" t="s">
        <v>138</v>
      </c>
      <c r="M1231" s="16">
        <v>0</v>
      </c>
      <c r="N1231" s="16"/>
      <c r="O1231" s="16">
        <v>1</v>
      </c>
      <c r="P1231" s="16">
        <v>2</v>
      </c>
      <c r="Q1231" s="16">
        <v>7</v>
      </c>
      <c r="R1231" s="16"/>
      <c r="S1231" s="16"/>
      <c r="T1231" s="16" t="s">
        <v>136</v>
      </c>
      <c r="U1231" s="16">
        <v>2</v>
      </c>
      <c r="V1231" s="16">
        <v>0</v>
      </c>
      <c r="W1231" s="16" t="s">
        <v>136</v>
      </c>
      <c r="X1231" s="16" t="s">
        <v>136</v>
      </c>
      <c r="Y1231" s="16">
        <v>0</v>
      </c>
      <c r="Z1231" s="16">
        <v>0</v>
      </c>
      <c r="AA1231" s="16" t="s">
        <v>139</v>
      </c>
      <c r="AB1231" s="16" t="s">
        <v>140</v>
      </c>
      <c r="AC1231" s="16">
        <v>18.77</v>
      </c>
      <c r="AD1231" s="16">
        <v>7.2</v>
      </c>
      <c r="AE1231" s="16">
        <v>1</v>
      </c>
      <c r="AF1231" s="16">
        <v>0.3</v>
      </c>
      <c r="AG1231" s="16">
        <v>2</v>
      </c>
      <c r="AH1231" s="17">
        <f t="shared" si="1283"/>
        <v>1.7</v>
      </c>
      <c r="AI1231" s="16"/>
      <c r="AJ1231" s="16"/>
      <c r="AK1231" s="16"/>
      <c r="AL1231" s="16"/>
      <c r="AM1231" s="16">
        <v>0</v>
      </c>
      <c r="AN1231" s="16"/>
      <c r="AO1231" s="16">
        <v>0</v>
      </c>
      <c r="AP1231" s="16">
        <v>0</v>
      </c>
      <c r="AQ1231" s="16">
        <v>0</v>
      </c>
      <c r="AR1231" s="17" t="s">
        <v>136</v>
      </c>
      <c r="AS1231" s="19">
        <f t="shared" si="1233"/>
        <v>0</v>
      </c>
      <c r="AT1231" s="19"/>
      <c r="AU1231" s="19">
        <f>VLOOKUP(G1231,ABNT5101!$I$3:$J$9,2)</f>
        <v>15</v>
      </c>
      <c r="AV1231" s="19">
        <f>VLOOKUP(G1231,ABNT5101!$I$3:$M$9,5)</f>
        <v>0.18</v>
      </c>
      <c r="AW1231" s="17" t="str">
        <f>_xlfn.XLOOKUP(G1231,ABNT5101!I:I,ABNT5101!L:L)</f>
        <v>-</v>
      </c>
      <c r="AX1231" s="17">
        <f>_xlfn.XLOOKUP(G1231,ABNT5101!$I:$I,ABNT5101!M:M)</f>
        <v>0.18</v>
      </c>
      <c r="AY1231" s="17" t="str">
        <f>_xlfn.XLOOKUP(G1231,ABNT5101!$I:$I,ABNT5101!N:N)</f>
        <v>-</v>
      </c>
      <c r="AZ1231" s="17">
        <f>_xlfn.XLOOKUP(G1231,ABNT5101!$I:$I,ABNT5101!O:O)</f>
        <v>15</v>
      </c>
      <c r="BA1231" s="20" t="str">
        <f t="shared" si="1234"/>
        <v>ATENDE</v>
      </c>
      <c r="BB1231" s="21">
        <f t="shared" ref="BB1231:BC1231" si="1475">BE1231/AU1231-1</f>
        <v>6.6000000000000059E-2</v>
      </c>
      <c r="BC1231" s="21">
        <f t="shared" si="1475"/>
        <v>3.5555555555555554</v>
      </c>
      <c r="BD1231" s="21" t="str">
        <f t="shared" si="1236"/>
        <v>-</v>
      </c>
      <c r="BE1231" s="22">
        <v>15.99</v>
      </c>
      <c r="BF1231" s="22">
        <v>0.82</v>
      </c>
      <c r="BG1231" s="22"/>
      <c r="BH1231" s="22"/>
      <c r="BI1231" s="23"/>
      <c r="BJ1231" s="22"/>
      <c r="BK1231" s="20" t="str">
        <f t="shared" si="1237"/>
        <v>ATENDE</v>
      </c>
      <c r="BL1231" s="20" t="str">
        <f t="shared" si="1238"/>
        <v>ATENDE</v>
      </c>
      <c r="BM1231" s="20" t="str">
        <f t="shared" si="1239"/>
        <v>ATENDE</v>
      </c>
      <c r="BN1231" s="20" t="str">
        <f t="shared" si="1240"/>
        <v>ATENDE</v>
      </c>
      <c r="BO1231" s="24" t="str">
        <f t="shared" si="1241"/>
        <v>C3</v>
      </c>
      <c r="BP1231" s="24" t="str">
        <f t="shared" si="1368"/>
        <v>P5</v>
      </c>
      <c r="BQ1231" s="25">
        <f t="shared" si="1381"/>
        <v>1.1800000000000002</v>
      </c>
      <c r="BR1231" s="22">
        <v>10.9</v>
      </c>
      <c r="BS1231" s="22">
        <v>8.43</v>
      </c>
      <c r="BT1231" s="24">
        <f>IF(BP1231="-","-",_xlfn.XLOOKUP(BP1231,ABNT5101!$B$4:$B$9,ABNT5101!$C$4:$C$9))</f>
        <v>5</v>
      </c>
      <c r="BU1231" s="24">
        <f>IF(BP1231="-","-",_xlfn.XLOOKUP(BP1231,ABNT5101!$B$4:$B$9,ABNT5101!$D$4:$D$9))</f>
        <v>1</v>
      </c>
      <c r="BV1231" s="20" t="str">
        <f t="shared" si="1242"/>
        <v>ATENDE</v>
      </c>
      <c r="BW1231" s="20" t="str">
        <f t="shared" si="1382"/>
        <v>ATENDE</v>
      </c>
      <c r="BX1231" s="20" t="str">
        <f t="shared" si="1243"/>
        <v>ATENDE</v>
      </c>
      <c r="BY1231" s="24" t="str">
        <f t="shared" si="1464"/>
        <v>P5</v>
      </c>
      <c r="BZ1231" s="25">
        <f t="shared" si="1244"/>
        <v>0.92199999999999993</v>
      </c>
      <c r="CA1231" s="24">
        <v>9.61</v>
      </c>
      <c r="CB1231" s="24">
        <v>7.94</v>
      </c>
      <c r="CC1231" s="20">
        <f>IF(BY1231="-","-",_xlfn.XLOOKUP(BY1231,ABNT5101!$B$4:$B$9,ABNT5101!$C$4:$C$9))</f>
        <v>5</v>
      </c>
      <c r="CD1231" s="24">
        <f>IF(BY1231="-","-",_xlfn.XLOOKUP(BY1231,ABNT5101!$B$4:$B$9,ABNT5101!$D$4:$D$9))</f>
        <v>1</v>
      </c>
      <c r="CE1231" s="20" t="str">
        <f t="shared" si="1245"/>
        <v>ATENDE</v>
      </c>
      <c r="CF1231" s="20" t="str">
        <f t="shared" si="1246"/>
        <v>ATENDE</v>
      </c>
      <c r="CG1231" s="20" t="str">
        <f t="shared" si="1359"/>
        <v>ATENDE</v>
      </c>
      <c r="CH1231" s="26" t="str">
        <f>_xlfn.XLOOKUP(CI1231,'Banco de dados'!$B:$B,'Banco de dados'!$D:$D)</f>
        <v>TECNOWATT</v>
      </c>
      <c r="CI1231" s="27" t="str">
        <f>'Banco de dados'!B65</f>
        <v xml:space="preserve">SIGSAGPTLRRSSNDL_30W_38IBBRS
</v>
      </c>
      <c r="CJ1231" s="26" t="str">
        <f>_xlfn.XLOOKUP(CI1231,'Banco de dados'!$B:$B,'Banco de dados'!$E:$E)</f>
        <v>SIGSAGPTLRRSSNDL_30W_38IBBRS
1-10C1MUN6.5</v>
      </c>
      <c r="CK1231" s="26"/>
      <c r="CL1231" s="26" t="e">
        <f>IF(CK1231="-","-",_xlfn.XLOOKUP(CK1231,'Banco de dados'!$B:$B,'Banco de dados'!$E:$E))</f>
        <v>#N/A</v>
      </c>
      <c r="CM1231" s="28">
        <f t="shared" si="1305"/>
        <v>1</v>
      </c>
      <c r="CN1231" s="26">
        <f>_xlfn.XLOOKUP(CI1231,'Banco de dados'!$B:$B,'Banco de dados'!$H:$H)</f>
        <v>30</v>
      </c>
      <c r="CO1231" s="26" t="e">
        <f t="array" aca="1" ref="CO1231" ca="1">_xludf.XLOOKUP(CK1231,'Banco de dados'!$B:$B,'Banco de dados'!$H:$H)</f>
        <v>#NAME?</v>
      </c>
      <c r="CP1231" s="51" t="e">
        <f t="array" aca="1" ref="CP1231" ca="1">_xludf.XLOOKUP(CI1231,'Banco de dados'!$B:$B,'Banco de dados'!$F:$F)</f>
        <v>#NAME?</v>
      </c>
      <c r="CQ1231" s="26" t="e">
        <f t="array" aca="1" ref="CQ1231" ca="1">_xludf.XLOOKUP(CK1231,'Banco de dados'!$B:$B,'Banco de dados'!$F:$F)</f>
        <v>#NAME?</v>
      </c>
      <c r="CR1231" s="27">
        <v>78</v>
      </c>
      <c r="CS1231" s="27"/>
      <c r="CT1231" s="26" t="str">
        <f>IF(AG1231=0.5,"Suporte",IF(AND(AG1231&gt;='Braços de IP'!$B$9,AG1231&lt;='Braços de IP'!$D$9),'Braços de IP'!$E$9,IF(AND(AG1231&gt;='Braços de IP'!$B$10,AG1231&lt;='Braços de IP'!$D$10),'Braços de IP'!$E$10,IF(AND(AG1231&gt;='Braços de IP'!$B$11,AG1231&lt;='Braços de IP'!$D$11),'Braços de IP'!$E$11,IF(AND(AG1231&gt;='Braços de IP'!$B$12,AG1231&lt;='Braços de IP'!$D$12),'Braços de IP'!$E$12,IF(AND(AG1231&gt;='Braços de IP'!$B$13,AG1231&lt;='Braços de IP'!$D$13),'Braços de IP'!$E$13,IF(AND(AG1231&gt;='Braços de IP'!$B$14,AG1231&lt;='Braços de IP'!$D$14),'Braços de IP'!$E$14,"ERRO")))))))</f>
        <v>Médio I</v>
      </c>
      <c r="CU1231" s="27"/>
      <c r="CV1231" s="26" t="str">
        <f>IF($CU1231="","",VLOOKUP($CU1231,'Braços de IP'!$E$9:$I$15,2,0))</f>
        <v/>
      </c>
      <c r="CW1231" s="29" t="str">
        <f>IF($CU1231="","",VLOOKUP($CU1231,'Braços de IP'!$E$9:$I$15,5,0))</f>
        <v/>
      </c>
      <c r="CX1231" s="26"/>
      <c r="CY1231" s="26"/>
      <c r="CZ1231" s="26"/>
      <c r="DA1231" s="26"/>
      <c r="DB1231" s="26"/>
      <c r="DC1231" s="26"/>
      <c r="DD1231" s="30">
        <f t="shared" si="1306"/>
        <v>30</v>
      </c>
      <c r="DE1231" s="31">
        <f t="shared" si="1307"/>
        <v>70</v>
      </c>
      <c r="DF1231" s="30">
        <f t="shared" si="1308"/>
        <v>100</v>
      </c>
      <c r="DG1231" s="32">
        <f t="shared" si="1309"/>
        <v>0.5714285714285714</v>
      </c>
      <c r="DH1231" s="33" t="s">
        <v>143</v>
      </c>
      <c r="DI1231" s="34"/>
      <c r="DJ1231" s="35"/>
      <c r="DK1231" s="16" t="s">
        <v>144</v>
      </c>
      <c r="DL1231" s="16"/>
    </row>
    <row r="1232" spans="2:116" ht="15.75" customHeight="1" x14ac:dyDescent="0.25">
      <c r="B1232" s="16">
        <v>342</v>
      </c>
      <c r="C1232" s="16" t="s">
        <v>167</v>
      </c>
      <c r="D1232" s="16" t="s">
        <v>811</v>
      </c>
      <c r="E1232" s="16">
        <v>-8.0375270000000008</v>
      </c>
      <c r="F1232" s="16">
        <v>-34.905869000000003</v>
      </c>
      <c r="G1232" s="16" t="s">
        <v>136</v>
      </c>
      <c r="H1232" s="16" t="s">
        <v>136</v>
      </c>
      <c r="I1232" s="16" t="s">
        <v>149</v>
      </c>
      <c r="J1232" s="16" t="s">
        <v>137</v>
      </c>
      <c r="K1232" s="16">
        <v>50</v>
      </c>
      <c r="L1232" s="16" t="s">
        <v>138</v>
      </c>
      <c r="M1232" s="16">
        <v>0</v>
      </c>
      <c r="N1232" s="16"/>
      <c r="O1232" s="16">
        <v>1</v>
      </c>
      <c r="P1232" s="16">
        <v>3</v>
      </c>
      <c r="Q1232" s="16">
        <v>14</v>
      </c>
      <c r="R1232" s="16"/>
      <c r="S1232" s="16"/>
      <c r="T1232" s="16" t="s">
        <v>136</v>
      </c>
      <c r="U1232" s="16">
        <v>3</v>
      </c>
      <c r="V1232" s="16">
        <v>0</v>
      </c>
      <c r="W1232" s="16" t="s">
        <v>136</v>
      </c>
      <c r="X1232" s="16" t="s">
        <v>136</v>
      </c>
      <c r="Y1232" s="16">
        <v>0</v>
      </c>
      <c r="Z1232" s="16">
        <v>0</v>
      </c>
      <c r="AA1232" s="16" t="s">
        <v>139</v>
      </c>
      <c r="AB1232" s="16" t="s">
        <v>169</v>
      </c>
      <c r="AC1232" s="16">
        <v>15.23</v>
      </c>
      <c r="AD1232" s="16">
        <v>4.4000000000000004</v>
      </c>
      <c r="AE1232" s="16">
        <v>1</v>
      </c>
      <c r="AF1232" s="16">
        <v>-0.86</v>
      </c>
      <c r="AG1232" s="16">
        <v>0</v>
      </c>
      <c r="AH1232" s="17">
        <f t="shared" si="1283"/>
        <v>0.86</v>
      </c>
      <c r="AI1232" s="16"/>
      <c r="AJ1232" s="16"/>
      <c r="AK1232" s="16"/>
      <c r="AL1232" s="16"/>
      <c r="AM1232" s="16">
        <v>0</v>
      </c>
      <c r="AN1232" s="16"/>
      <c r="AO1232" s="16">
        <v>0</v>
      </c>
      <c r="AP1232" s="16">
        <v>0</v>
      </c>
      <c r="AQ1232" s="16">
        <v>0</v>
      </c>
      <c r="AR1232" s="17" t="s">
        <v>136</v>
      </c>
      <c r="AS1232" s="19">
        <f t="shared" si="1233"/>
        <v>0</v>
      </c>
      <c r="AT1232" s="19"/>
      <c r="AU1232" s="19" t="e">
        <f>VLOOKUP(G1232,ABNT5101!$I$3:$J$9,2)</f>
        <v>#N/A</v>
      </c>
      <c r="AV1232" s="19" t="e">
        <f>VLOOKUP(G1232,ABNT5101!$I$3:$M$9,5)</f>
        <v>#N/A</v>
      </c>
      <c r="AW1232" s="17" t="str">
        <f>_xlfn.XLOOKUP(G1232,ABNT5101!I:I,ABNT5101!L:L)</f>
        <v>-</v>
      </c>
      <c r="AX1232" s="17" t="str">
        <f>_xlfn.XLOOKUP(G1232,ABNT5101!$I:$I,ABNT5101!M:M)</f>
        <v>-</v>
      </c>
      <c r="AY1232" s="17" t="str">
        <f>_xlfn.XLOOKUP(G1232,ABNT5101!$I:$I,ABNT5101!N:N)</f>
        <v>-</v>
      </c>
      <c r="AZ1232" s="17" t="str">
        <f>_xlfn.XLOOKUP(G1232,ABNT5101!$I:$I,ABNT5101!O:O)</f>
        <v>-</v>
      </c>
      <c r="BA1232" s="20" t="e">
        <f t="shared" si="1234"/>
        <v>#N/A</v>
      </c>
      <c r="BB1232" s="21" t="e">
        <f t="shared" ref="BB1232:BC1232" si="1476">BE1232/AU1232-1</f>
        <v>#N/A</v>
      </c>
      <c r="BC1232" s="21" t="e">
        <f t="shared" si="1476"/>
        <v>#N/A</v>
      </c>
      <c r="BD1232" s="21" t="str">
        <f t="shared" si="1236"/>
        <v>-</v>
      </c>
      <c r="BE1232" s="22">
        <v>15.38</v>
      </c>
      <c r="BF1232" s="22">
        <v>0.56999999999999995</v>
      </c>
      <c r="BG1232" s="22"/>
      <c r="BH1232" s="22"/>
      <c r="BI1232" s="23"/>
      <c r="BJ1232" s="22"/>
      <c r="BK1232" s="20" t="e">
        <f t="shared" si="1237"/>
        <v>#N/A</v>
      </c>
      <c r="BL1232" s="20" t="e">
        <f t="shared" si="1238"/>
        <v>#N/A</v>
      </c>
      <c r="BM1232" s="20" t="e">
        <f t="shared" si="1239"/>
        <v>#N/A</v>
      </c>
      <c r="BN1232" s="20" t="str">
        <f t="shared" si="1240"/>
        <v>ATENDE</v>
      </c>
      <c r="BO1232" s="24" t="str">
        <f t="shared" si="1241"/>
        <v>-</v>
      </c>
      <c r="BP1232" s="24" t="str">
        <f t="shared" si="1368"/>
        <v>P5</v>
      </c>
      <c r="BQ1232" s="25">
        <f t="shared" si="1381"/>
        <v>0.43999999999999995</v>
      </c>
      <c r="BR1232" s="22">
        <v>7.2</v>
      </c>
      <c r="BS1232" s="22">
        <v>4.7300000000000004</v>
      </c>
      <c r="BT1232" s="24">
        <f>IF(BP1232="-","-",_xlfn.XLOOKUP(BP1232,ABNT5101!$B$4:$B$9,ABNT5101!$C$4:$C$9))</f>
        <v>5</v>
      </c>
      <c r="BU1232" s="24">
        <f>IF(BP1232="-","-",_xlfn.XLOOKUP(BP1232,ABNT5101!$B$4:$B$9,ABNT5101!$D$4:$D$9))</f>
        <v>1</v>
      </c>
      <c r="BV1232" s="20" t="str">
        <f t="shared" si="1242"/>
        <v>ATENDE</v>
      </c>
      <c r="BW1232" s="20" t="str">
        <f t="shared" si="1382"/>
        <v>ATENDE</v>
      </c>
      <c r="BX1232" s="20" t="str">
        <f t="shared" si="1243"/>
        <v>ATENDE</v>
      </c>
      <c r="BY1232" s="24" t="str">
        <f t="shared" si="1464"/>
        <v>P5</v>
      </c>
      <c r="BZ1232" s="25">
        <f t="shared" si="1244"/>
        <v>1.4000000000000012E-2</v>
      </c>
      <c r="CA1232" s="24">
        <v>5.07</v>
      </c>
      <c r="CB1232" s="24">
        <v>3.83</v>
      </c>
      <c r="CC1232" s="20">
        <f>IF(BY1232="-","-",_xlfn.XLOOKUP(BY1232,ABNT5101!$B$4:$B$9,ABNT5101!$C$4:$C$9))</f>
        <v>5</v>
      </c>
      <c r="CD1232" s="24">
        <f>IF(BY1232="-","-",_xlfn.XLOOKUP(BY1232,ABNT5101!$B$4:$B$9,ABNT5101!$D$4:$D$9))</f>
        <v>1</v>
      </c>
      <c r="CE1232" s="20" t="str">
        <f t="shared" si="1245"/>
        <v>ATENDE</v>
      </c>
      <c r="CF1232" s="20" t="str">
        <f t="shared" si="1246"/>
        <v>ATENDE</v>
      </c>
      <c r="CG1232" s="20" t="str">
        <f t="shared" si="1359"/>
        <v>ATENDE</v>
      </c>
      <c r="CH1232" s="26" t="str">
        <f>_xlfn.XLOOKUP(CI1232,'Banco de dados'!$B:$B,'Banco de dados'!$D:$D)</f>
        <v>LEDSTAR</v>
      </c>
      <c r="CI1232" s="47" t="str">
        <f>'Banco de dados'!B6</f>
        <v xml:space="preserve"> SL VT 9.1 35W</v>
      </c>
      <c r="CJ1232" s="26" t="str">
        <f>_xlfn.XLOOKUP(CI1232,'Banco de dados'!$B:$B,'Banco de dados'!$E:$E)</f>
        <v>LUM LED SL VT 9.1 35W</v>
      </c>
      <c r="CK1232" s="26"/>
      <c r="CL1232" s="26" t="e">
        <f>IF(CK1232="-","-",_xlfn.XLOOKUP(CK1232,'Banco de dados'!$B:$B,'Banco de dados'!$E:$E))</f>
        <v>#N/A</v>
      </c>
      <c r="CM1232" s="28">
        <f t="shared" si="1305"/>
        <v>1</v>
      </c>
      <c r="CN1232" s="26">
        <f>_xlfn.XLOOKUP(CI1232,'Banco de dados'!$B:$B,'Banco de dados'!$H:$H)</f>
        <v>35</v>
      </c>
      <c r="CO1232" s="26" t="e">
        <f t="array" aca="1" ref="CO1232" ca="1">_xludf.XLOOKUP(CK1232,'Banco de dados'!$B:$B,'Banco de dados'!$H:$H)</f>
        <v>#NAME?</v>
      </c>
      <c r="CP1232" s="51" t="e">
        <f t="array" aca="1" ref="CP1232" ca="1">_xludf.XLOOKUP(CI1232,'Banco de dados'!$B:$B,'Banco de dados'!$F:$F)</f>
        <v>#NAME?</v>
      </c>
      <c r="CQ1232" s="26" t="e">
        <f t="array" aca="1" ref="CQ1232" ca="1">_xludf.XLOOKUP(CK1232,'Banco de dados'!$B:$B,'Banco de dados'!$F:$F)</f>
        <v>#NAME?</v>
      </c>
      <c r="CR1232" s="27">
        <v>79</v>
      </c>
      <c r="CS1232" s="27">
        <v>7</v>
      </c>
      <c r="CT1232" s="26" t="str">
        <f>IF(AG1232=0.5,"Suporte",IF(AND(AG1232&gt;='Braços de IP'!$B$9,AG1232&lt;='Braços de IP'!$D$9),'Braços de IP'!$E$9,IF(AND(AG1232&gt;='Braços de IP'!$B$10,AG1232&lt;='Braços de IP'!$D$10),'Braços de IP'!$E$10,IF(AND(AG1232&gt;='Braços de IP'!$B$11,AG1232&lt;='Braços de IP'!$D$11),'Braços de IP'!$E$11,IF(AND(AG1232&gt;='Braços de IP'!$B$12,AG1232&lt;='Braços de IP'!$D$12),'Braços de IP'!$E$12,IF(AND(AG1232&gt;='Braços de IP'!$B$13,AG1232&lt;='Braços de IP'!$D$13),'Braços de IP'!$E$13,IF(AND(AG1232&gt;='Braços de IP'!$B$14,AG1232&lt;='Braços de IP'!$D$14),'Braços de IP'!$E$14,"ERRO")))))))</f>
        <v>ERRO</v>
      </c>
      <c r="CU1232" s="27" t="s">
        <v>178</v>
      </c>
      <c r="CV1232" s="26">
        <f>IF($CU1232="","",VLOOKUP($CU1232,'Braços de IP'!$E$9:$I$15,2,0))</f>
        <v>2.4</v>
      </c>
      <c r="CW1232" s="29">
        <f>IF($CU1232="","",VLOOKUP($CU1232,'Braços de IP'!$E$9:$I$15,5,0))</f>
        <v>7.5</v>
      </c>
      <c r="CX1232" s="26"/>
      <c r="CY1232" s="26"/>
      <c r="CZ1232" s="26"/>
      <c r="DA1232" s="26"/>
      <c r="DB1232" s="26"/>
      <c r="DC1232" s="26"/>
      <c r="DD1232" s="30">
        <f t="shared" si="1306"/>
        <v>35</v>
      </c>
      <c r="DE1232" s="31">
        <f t="shared" si="1307"/>
        <v>50</v>
      </c>
      <c r="DF1232" s="30">
        <f t="shared" si="1308"/>
        <v>85</v>
      </c>
      <c r="DG1232" s="32">
        <f t="shared" si="1309"/>
        <v>0.30000000000000004</v>
      </c>
      <c r="DH1232" s="33" t="s">
        <v>143</v>
      </c>
      <c r="DI1232" s="34"/>
      <c r="DJ1232" s="35"/>
      <c r="DK1232" s="16" t="s">
        <v>144</v>
      </c>
      <c r="DL1232" s="16"/>
    </row>
    <row r="1233" spans="1:116" ht="15.75" customHeight="1" x14ac:dyDescent="0.25">
      <c r="B1233" s="16">
        <v>342</v>
      </c>
      <c r="C1233" s="16" t="s">
        <v>167</v>
      </c>
      <c r="D1233" s="16" t="s">
        <v>811</v>
      </c>
      <c r="E1233" s="16">
        <v>-8.0375270000000008</v>
      </c>
      <c r="F1233" s="16">
        <v>-34.905869000000003</v>
      </c>
      <c r="G1233" s="16" t="s">
        <v>136</v>
      </c>
      <c r="H1233" s="16" t="s">
        <v>136</v>
      </c>
      <c r="I1233" s="16" t="s">
        <v>149</v>
      </c>
      <c r="J1233" s="16" t="s">
        <v>137</v>
      </c>
      <c r="K1233" s="16">
        <v>50</v>
      </c>
      <c r="L1233" s="16" t="s">
        <v>138</v>
      </c>
      <c r="M1233" s="16">
        <v>0</v>
      </c>
      <c r="N1233" s="16"/>
      <c r="O1233" s="16">
        <v>1</v>
      </c>
      <c r="P1233" s="16">
        <v>3</v>
      </c>
      <c r="Q1233" s="16">
        <v>14</v>
      </c>
      <c r="R1233" s="16"/>
      <c r="S1233" s="16"/>
      <c r="T1233" s="16" t="s">
        <v>136</v>
      </c>
      <c r="U1233" s="16">
        <v>3</v>
      </c>
      <c r="V1233" s="16">
        <v>0</v>
      </c>
      <c r="W1233" s="16" t="s">
        <v>136</v>
      </c>
      <c r="X1233" s="16" t="s">
        <v>136</v>
      </c>
      <c r="Y1233" s="16">
        <v>0</v>
      </c>
      <c r="Z1233" s="16">
        <v>0</v>
      </c>
      <c r="AA1233" s="16" t="s">
        <v>139</v>
      </c>
      <c r="AB1233" s="16" t="s">
        <v>169</v>
      </c>
      <c r="AC1233" s="16">
        <v>15.23</v>
      </c>
      <c r="AD1233" s="16">
        <v>4.4000000000000004</v>
      </c>
      <c r="AE1233" s="16">
        <v>1</v>
      </c>
      <c r="AF1233" s="16">
        <v>-0.86</v>
      </c>
      <c r="AG1233" s="16">
        <v>0</v>
      </c>
      <c r="AH1233" s="17">
        <f t="shared" si="1283"/>
        <v>0.86</v>
      </c>
      <c r="AI1233" s="16"/>
      <c r="AJ1233" s="16"/>
      <c r="AK1233" s="16"/>
      <c r="AL1233" s="16"/>
      <c r="AM1233" s="16">
        <v>0</v>
      </c>
      <c r="AN1233" s="16"/>
      <c r="AO1233" s="16">
        <v>0</v>
      </c>
      <c r="AP1233" s="16">
        <v>0</v>
      </c>
      <c r="AQ1233" s="16">
        <v>0</v>
      </c>
      <c r="AR1233" s="17" t="s">
        <v>136</v>
      </c>
      <c r="AS1233" s="19">
        <f t="shared" si="1233"/>
        <v>0</v>
      </c>
      <c r="AT1233" s="19"/>
      <c r="AU1233" s="19" t="e">
        <f>VLOOKUP(G1233,ABNT5101!$I$3:$J$9,2)</f>
        <v>#N/A</v>
      </c>
      <c r="AV1233" s="19" t="e">
        <f>VLOOKUP(G1233,ABNT5101!$I$3:$M$9,5)</f>
        <v>#N/A</v>
      </c>
      <c r="AW1233" s="17" t="str">
        <f>_xlfn.XLOOKUP(G1233,ABNT5101!I:I,ABNT5101!L:L)</f>
        <v>-</v>
      </c>
      <c r="AX1233" s="17" t="str">
        <f>_xlfn.XLOOKUP(G1233,ABNT5101!$I:$I,ABNT5101!M:M)</f>
        <v>-</v>
      </c>
      <c r="AY1233" s="17" t="str">
        <f>_xlfn.XLOOKUP(G1233,ABNT5101!$I:$I,ABNT5101!N:N)</f>
        <v>-</v>
      </c>
      <c r="AZ1233" s="17" t="str">
        <f>_xlfn.XLOOKUP(G1233,ABNT5101!$I:$I,ABNT5101!O:O)</f>
        <v>-</v>
      </c>
      <c r="BA1233" s="20" t="e">
        <f t="shared" si="1234"/>
        <v>#N/A</v>
      </c>
      <c r="BB1233" s="21" t="e">
        <f t="shared" ref="BB1233:BC1233" si="1477">BE1233/AU1233-1</f>
        <v>#N/A</v>
      </c>
      <c r="BC1233" s="21" t="e">
        <f t="shared" si="1477"/>
        <v>#N/A</v>
      </c>
      <c r="BD1233" s="21" t="str">
        <f t="shared" si="1236"/>
        <v>-</v>
      </c>
      <c r="BE1233" s="22">
        <v>17.309999999999999</v>
      </c>
      <c r="BF1233" s="22">
        <v>0.55000000000000004</v>
      </c>
      <c r="BG1233" s="22"/>
      <c r="BH1233" s="22"/>
      <c r="BI1233" s="23"/>
      <c r="BJ1233" s="22"/>
      <c r="BK1233" s="20" t="e">
        <f t="shared" si="1237"/>
        <v>#N/A</v>
      </c>
      <c r="BL1233" s="20" t="e">
        <f t="shared" si="1238"/>
        <v>#N/A</v>
      </c>
      <c r="BM1233" s="20" t="e">
        <f t="shared" si="1239"/>
        <v>#N/A</v>
      </c>
      <c r="BN1233" s="20" t="str">
        <f t="shared" si="1240"/>
        <v>ATENDE</v>
      </c>
      <c r="BO1233" s="24" t="str">
        <f t="shared" si="1241"/>
        <v>-</v>
      </c>
      <c r="BP1233" s="24" t="str">
        <f t="shared" si="1368"/>
        <v>P5</v>
      </c>
      <c r="BQ1233" s="25">
        <f t="shared" si="1381"/>
        <v>0.44999999999999996</v>
      </c>
      <c r="BR1233" s="22">
        <v>7.25</v>
      </c>
      <c r="BS1233" s="22">
        <v>4.74</v>
      </c>
      <c r="BT1233" s="24">
        <f>IF(BP1233="-","-",_xlfn.XLOOKUP(BP1233,ABNT5101!$B$4:$B$9,ABNT5101!$C$4:$C$9))</f>
        <v>5</v>
      </c>
      <c r="BU1233" s="24">
        <f>IF(BP1233="-","-",_xlfn.XLOOKUP(BP1233,ABNT5101!$B$4:$B$9,ABNT5101!$D$4:$D$9))</f>
        <v>1</v>
      </c>
      <c r="BV1233" s="20" t="str">
        <f t="shared" si="1242"/>
        <v>ATENDE</v>
      </c>
      <c r="BW1233" s="20" t="str">
        <f t="shared" si="1382"/>
        <v>ATENDE</v>
      </c>
      <c r="BX1233" s="20" t="str">
        <f t="shared" si="1243"/>
        <v>ATENDE</v>
      </c>
      <c r="BY1233" s="24" t="str">
        <f t="shared" si="1464"/>
        <v>P5</v>
      </c>
      <c r="BZ1233" s="25">
        <f t="shared" si="1244"/>
        <v>6.0000000000000053E-3</v>
      </c>
      <c r="CA1233" s="24">
        <v>5.03</v>
      </c>
      <c r="CB1233" s="24">
        <v>3.33</v>
      </c>
      <c r="CC1233" s="20">
        <f>IF(BY1233="-","-",_xlfn.XLOOKUP(BY1233,ABNT5101!$B$4:$B$9,ABNT5101!$C$4:$C$9))</f>
        <v>5</v>
      </c>
      <c r="CD1233" s="24">
        <f>IF(BY1233="-","-",_xlfn.XLOOKUP(BY1233,ABNT5101!$B$4:$B$9,ABNT5101!$D$4:$D$9))</f>
        <v>1</v>
      </c>
      <c r="CE1233" s="20" t="str">
        <f t="shared" si="1245"/>
        <v>ATENDE</v>
      </c>
      <c r="CF1233" s="20" t="str">
        <f t="shared" si="1246"/>
        <v>ATENDE</v>
      </c>
      <c r="CG1233" s="20" t="str">
        <f t="shared" si="1359"/>
        <v>ATENDE</v>
      </c>
      <c r="CH1233" s="26" t="str">
        <f>_xlfn.XLOOKUP(CI1233,'Banco de dados'!$B:$B,'Banco de dados'!$D:$D)</f>
        <v>SX LIGHTING</v>
      </c>
      <c r="CI1233" s="27" t="str">
        <f>'Banco de dados'!B55</f>
        <v>SX-INEVO040HF</v>
      </c>
      <c r="CJ1233" s="26" t="str">
        <f>_xlfn.XLOOKUP(CI1233,'Banco de dados'!$B:$B,'Banco de dados'!$E:$E)</f>
        <v>SXINEVO040K50L12CZF7PHF</v>
      </c>
      <c r="CK1233" s="26"/>
      <c r="CL1233" s="26" t="e">
        <f>IF(CK1233="-","-",_xlfn.XLOOKUP(CK1233,'Banco de dados'!$B:$B,'Banco de dados'!$E:$E))</f>
        <v>#N/A</v>
      </c>
      <c r="CM1233" s="28">
        <f t="shared" si="1305"/>
        <v>1</v>
      </c>
      <c r="CN1233" s="26">
        <f>_xlfn.XLOOKUP(CI1233,'Banco de dados'!$B:$B,'Banco de dados'!$H:$H)</f>
        <v>39</v>
      </c>
      <c r="CO1233" s="26" t="e">
        <f t="array" aca="1" ref="CO1233" ca="1">_xludf.XLOOKUP(CK1233,'Banco de dados'!$B:$B,'Banco de dados'!$H:$H)</f>
        <v>#NAME?</v>
      </c>
      <c r="CP1233" s="51" t="e">
        <f t="array" aca="1" ref="CP1233" ca="1">_xludf.XLOOKUP(CI1233,'Banco de dados'!$B:$B,'Banco de dados'!$F:$F)</f>
        <v>#NAME?</v>
      </c>
      <c r="CQ1233" s="26" t="e">
        <f t="array" aca="1" ref="CQ1233" ca="1">_xludf.XLOOKUP(CK1233,'Banco de dados'!$B:$B,'Banco de dados'!$F:$F)</f>
        <v>#NAME?</v>
      </c>
      <c r="CR1233" s="27">
        <v>80</v>
      </c>
      <c r="CS1233" s="27">
        <v>8</v>
      </c>
      <c r="CT1233" s="26" t="str">
        <f>IF(AG1233=0.5,"Suporte",IF(AND(AG1233&gt;='Braços de IP'!$B$9,AG1233&lt;='Braços de IP'!$D$9),'Braços de IP'!$E$9,IF(AND(AG1233&gt;='Braços de IP'!$B$10,AG1233&lt;='Braços de IP'!$D$10),'Braços de IP'!$E$10,IF(AND(AG1233&gt;='Braços de IP'!$B$11,AG1233&lt;='Braços de IP'!$D$11),'Braços de IP'!$E$11,IF(AND(AG1233&gt;='Braços de IP'!$B$12,AG1233&lt;='Braços de IP'!$D$12),'Braços de IP'!$E$12,IF(AND(AG1233&gt;='Braços de IP'!$B$13,AG1233&lt;='Braços de IP'!$D$13),'Braços de IP'!$E$13,IF(AND(AG1233&gt;='Braços de IP'!$B$14,AG1233&lt;='Braços de IP'!$D$14),'Braços de IP'!$E$14,"ERRO")))))))</f>
        <v>ERRO</v>
      </c>
      <c r="CU1233" s="27" t="s">
        <v>178</v>
      </c>
      <c r="CV1233" s="26">
        <f>IF($CU1233="","",VLOOKUP($CU1233,'Braços de IP'!$E$9:$I$15,2,0))</f>
        <v>2.4</v>
      </c>
      <c r="CW1233" s="29">
        <f>IF($CU1233="","",VLOOKUP($CU1233,'Braços de IP'!$E$9:$I$15,5,0))</f>
        <v>7.5</v>
      </c>
      <c r="CX1233" s="26"/>
      <c r="CY1233" s="26"/>
      <c r="CZ1233" s="26"/>
      <c r="DA1233" s="26"/>
      <c r="DB1233" s="26"/>
      <c r="DC1233" s="26"/>
      <c r="DD1233" s="30">
        <f t="shared" si="1306"/>
        <v>39</v>
      </c>
      <c r="DE1233" s="31">
        <f t="shared" si="1307"/>
        <v>50</v>
      </c>
      <c r="DF1233" s="30">
        <f t="shared" si="1308"/>
        <v>89</v>
      </c>
      <c r="DG1233" s="32">
        <f t="shared" si="1309"/>
        <v>0.21999999999999997</v>
      </c>
      <c r="DH1233" s="33" t="s">
        <v>143</v>
      </c>
      <c r="DI1233" s="34"/>
      <c r="DJ1233" s="35"/>
      <c r="DK1233" s="16" t="s">
        <v>144</v>
      </c>
      <c r="DL1233" s="16"/>
    </row>
    <row r="1234" spans="1:116" ht="15.75" customHeight="1" x14ac:dyDescent="0.25">
      <c r="B1234" s="16">
        <v>342</v>
      </c>
      <c r="C1234" s="16" t="s">
        <v>167</v>
      </c>
      <c r="D1234" s="16" t="s">
        <v>811</v>
      </c>
      <c r="E1234" s="16">
        <v>-8.0375270000000008</v>
      </c>
      <c r="F1234" s="16">
        <v>-34.905869000000003</v>
      </c>
      <c r="G1234" s="16" t="s">
        <v>136</v>
      </c>
      <c r="H1234" s="16" t="s">
        <v>136</v>
      </c>
      <c r="I1234" s="16" t="s">
        <v>149</v>
      </c>
      <c r="J1234" s="16" t="s">
        <v>137</v>
      </c>
      <c r="K1234" s="16">
        <v>50</v>
      </c>
      <c r="L1234" s="16" t="s">
        <v>138</v>
      </c>
      <c r="M1234" s="16">
        <v>0</v>
      </c>
      <c r="N1234" s="16"/>
      <c r="O1234" s="16">
        <v>1</v>
      </c>
      <c r="P1234" s="16">
        <v>3</v>
      </c>
      <c r="Q1234" s="16">
        <v>14</v>
      </c>
      <c r="R1234" s="16"/>
      <c r="S1234" s="16"/>
      <c r="T1234" s="16" t="s">
        <v>136</v>
      </c>
      <c r="U1234" s="16">
        <v>3</v>
      </c>
      <c r="V1234" s="16">
        <v>0</v>
      </c>
      <c r="W1234" s="16" t="s">
        <v>136</v>
      </c>
      <c r="X1234" s="16" t="s">
        <v>136</v>
      </c>
      <c r="Y1234" s="16">
        <v>0</v>
      </c>
      <c r="Z1234" s="16">
        <v>0</v>
      </c>
      <c r="AA1234" s="16" t="s">
        <v>139</v>
      </c>
      <c r="AB1234" s="16" t="s">
        <v>169</v>
      </c>
      <c r="AC1234" s="16">
        <v>15.23</v>
      </c>
      <c r="AD1234" s="16">
        <v>4.4000000000000004</v>
      </c>
      <c r="AE1234" s="16">
        <v>1</v>
      </c>
      <c r="AF1234" s="16">
        <v>-0.86</v>
      </c>
      <c r="AG1234" s="16">
        <v>0</v>
      </c>
      <c r="AH1234" s="17">
        <f t="shared" si="1283"/>
        <v>0.86</v>
      </c>
      <c r="AI1234" s="16"/>
      <c r="AJ1234" s="16"/>
      <c r="AK1234" s="16"/>
      <c r="AL1234" s="16"/>
      <c r="AM1234" s="16">
        <v>0</v>
      </c>
      <c r="AN1234" s="16"/>
      <c r="AO1234" s="16">
        <v>0</v>
      </c>
      <c r="AP1234" s="16">
        <v>0</v>
      </c>
      <c r="AQ1234" s="16">
        <v>0</v>
      </c>
      <c r="AR1234" s="17" t="s">
        <v>136</v>
      </c>
      <c r="AS1234" s="19">
        <f t="shared" si="1233"/>
        <v>0</v>
      </c>
      <c r="AT1234" s="19"/>
      <c r="AU1234" s="19" t="e">
        <f>VLOOKUP(G1234,ABNT5101!$I$3:$J$9,2)</f>
        <v>#N/A</v>
      </c>
      <c r="AV1234" s="19" t="e">
        <f>VLOOKUP(G1234,ABNT5101!$I$3:$M$9,5)</f>
        <v>#N/A</v>
      </c>
      <c r="AW1234" s="17" t="str">
        <f>_xlfn.XLOOKUP(G1234,ABNT5101!I:I,ABNT5101!L:L)</f>
        <v>-</v>
      </c>
      <c r="AX1234" s="17" t="str">
        <f>_xlfn.XLOOKUP(G1234,ABNT5101!$I:$I,ABNT5101!M:M)</f>
        <v>-</v>
      </c>
      <c r="AY1234" s="17" t="str">
        <f>_xlfn.XLOOKUP(G1234,ABNT5101!$I:$I,ABNT5101!N:N)</f>
        <v>-</v>
      </c>
      <c r="AZ1234" s="17" t="str">
        <f>_xlfn.XLOOKUP(G1234,ABNT5101!$I:$I,ABNT5101!O:O)</f>
        <v>-</v>
      </c>
      <c r="BA1234" s="20" t="e">
        <f t="shared" si="1234"/>
        <v>#N/A</v>
      </c>
      <c r="BB1234" s="21" t="e">
        <f t="shared" ref="BB1234:BC1234" si="1478">BE1234/AU1234-1</f>
        <v>#N/A</v>
      </c>
      <c r="BC1234" s="21" t="e">
        <f t="shared" si="1478"/>
        <v>#N/A</v>
      </c>
      <c r="BD1234" s="21" t="str">
        <f t="shared" si="1236"/>
        <v>-</v>
      </c>
      <c r="BE1234" s="22">
        <v>22.23</v>
      </c>
      <c r="BF1234" s="22">
        <v>0.45</v>
      </c>
      <c r="BG1234" s="22"/>
      <c r="BH1234" s="22"/>
      <c r="BI1234" s="23"/>
      <c r="BJ1234" s="22"/>
      <c r="BK1234" s="20" t="e">
        <f t="shared" si="1237"/>
        <v>#N/A</v>
      </c>
      <c r="BL1234" s="20" t="e">
        <f t="shared" si="1238"/>
        <v>#N/A</v>
      </c>
      <c r="BM1234" s="20" t="e">
        <f t="shared" si="1239"/>
        <v>#N/A</v>
      </c>
      <c r="BN1234" s="20" t="str">
        <f t="shared" si="1240"/>
        <v>ATENDE</v>
      </c>
      <c r="BO1234" s="24" t="str">
        <f t="shared" si="1241"/>
        <v>-</v>
      </c>
      <c r="BP1234" s="24" t="str">
        <f t="shared" si="1368"/>
        <v>P5</v>
      </c>
      <c r="BQ1234" s="25">
        <f t="shared" si="1381"/>
        <v>0.93399999999999994</v>
      </c>
      <c r="BR1234" s="22">
        <v>9.67</v>
      </c>
      <c r="BS1234" s="22">
        <v>6.79</v>
      </c>
      <c r="BT1234" s="24">
        <f>IF(BP1234="-","-",_xlfn.XLOOKUP(BP1234,ABNT5101!$B$4:$B$9,ABNT5101!$C$4:$C$9))</f>
        <v>5</v>
      </c>
      <c r="BU1234" s="24">
        <f>IF(BP1234="-","-",_xlfn.XLOOKUP(BP1234,ABNT5101!$B$4:$B$9,ABNT5101!$D$4:$D$9))</f>
        <v>1</v>
      </c>
      <c r="BV1234" s="20" t="str">
        <f t="shared" si="1242"/>
        <v>ATENDE</v>
      </c>
      <c r="BW1234" s="20" t="str">
        <f t="shared" si="1382"/>
        <v>ATENDE</v>
      </c>
      <c r="BX1234" s="20" t="str">
        <f t="shared" si="1243"/>
        <v>ATENDE</v>
      </c>
      <c r="BY1234" s="24" t="str">
        <f t="shared" si="1464"/>
        <v>P5</v>
      </c>
      <c r="BZ1234" s="25">
        <f t="shared" si="1244"/>
        <v>3.0000000000000027E-2</v>
      </c>
      <c r="CA1234" s="24">
        <v>5.15</v>
      </c>
      <c r="CB1234" s="24">
        <v>3.57</v>
      </c>
      <c r="CC1234" s="20">
        <f>IF(BY1234="-","-",_xlfn.XLOOKUP(BY1234,ABNT5101!$B$4:$B$9,ABNT5101!$C$4:$C$9))</f>
        <v>5</v>
      </c>
      <c r="CD1234" s="24">
        <f>IF(BY1234="-","-",_xlfn.XLOOKUP(BY1234,ABNT5101!$B$4:$B$9,ABNT5101!$D$4:$D$9))</f>
        <v>1</v>
      </c>
      <c r="CE1234" s="20" t="str">
        <f t="shared" si="1245"/>
        <v>ATENDE</v>
      </c>
      <c r="CF1234" s="20" t="str">
        <f t="shared" si="1246"/>
        <v>ATENDE</v>
      </c>
      <c r="CG1234" s="20" t="str">
        <f t="shared" si="1359"/>
        <v>ATENDE</v>
      </c>
      <c r="CH1234" s="26" t="str">
        <f>_xlfn.XLOOKUP(CI1234,'Banco de dados'!$B:$B,'Banco de dados'!$D:$D)</f>
        <v>TECNOWATT</v>
      </c>
      <c r="CI1234" s="27" t="str">
        <f>'Banco de dados'!B67</f>
        <v xml:space="preserve">SIGSAGPTLRRSSNDL_50W_61IBBRS
</v>
      </c>
      <c r="CJ1234" s="26" t="str">
        <f>_xlfn.XLOOKUP(CI1234,'Banco de dados'!$B:$B,'Banco de dados'!$E:$E)</f>
        <v>SIGSAGPTLRRSSNDL_50W_61IBBRS
1-10C1MUN6.5</v>
      </c>
      <c r="CK1234" s="26"/>
      <c r="CL1234" s="26" t="e">
        <f>IF(CK1234="-","-",_xlfn.XLOOKUP(CK1234,'Banco de dados'!$B:$B,'Banco de dados'!$E:$E))</f>
        <v>#N/A</v>
      </c>
      <c r="CM1234" s="28">
        <f t="shared" si="1305"/>
        <v>1</v>
      </c>
      <c r="CN1234" s="26">
        <f>_xlfn.XLOOKUP(CI1234,'Banco de dados'!$B:$B,'Banco de dados'!$H:$H)</f>
        <v>50</v>
      </c>
      <c r="CO1234" s="26" t="e">
        <f t="array" aca="1" ref="CO1234" ca="1">_xludf.XLOOKUP(CK1234,'Banco de dados'!$B:$B,'Banco de dados'!$H:$H)</f>
        <v>#NAME?</v>
      </c>
      <c r="CP1234" s="51" t="e">
        <f t="array" aca="1" ref="CP1234" ca="1">_xludf.XLOOKUP(CI1234,'Banco de dados'!$B:$B,'Banco de dados'!$F:$F)</f>
        <v>#NAME?</v>
      </c>
      <c r="CQ1234" s="26" t="e">
        <f t="array" aca="1" ref="CQ1234" ca="1">_xludf.XLOOKUP(CK1234,'Banco de dados'!$B:$B,'Banco de dados'!$F:$F)</f>
        <v>#NAME?</v>
      </c>
      <c r="CR1234" s="27">
        <v>81</v>
      </c>
      <c r="CS1234" s="27">
        <v>10</v>
      </c>
      <c r="CT1234" s="26" t="str">
        <f>IF(AG1234=0.5,"Suporte",IF(AND(AG1234&gt;='Braços de IP'!$B$9,AG1234&lt;='Braços de IP'!$D$9),'Braços de IP'!$E$9,IF(AND(AG1234&gt;='Braços de IP'!$B$10,AG1234&lt;='Braços de IP'!$D$10),'Braços de IP'!$E$10,IF(AND(AG1234&gt;='Braços de IP'!$B$11,AG1234&lt;='Braços de IP'!$D$11),'Braços de IP'!$E$11,IF(AND(AG1234&gt;='Braços de IP'!$B$12,AG1234&lt;='Braços de IP'!$D$12),'Braços de IP'!$E$12,IF(AND(AG1234&gt;='Braços de IP'!$B$13,AG1234&lt;='Braços de IP'!$D$13),'Braços de IP'!$E$13,IF(AND(AG1234&gt;='Braços de IP'!$B$14,AG1234&lt;='Braços de IP'!$D$14),'Braços de IP'!$E$14,"ERRO")))))))</f>
        <v>ERRO</v>
      </c>
      <c r="CU1234" s="27" t="s">
        <v>178</v>
      </c>
      <c r="CV1234" s="26">
        <f>IF($CU1234="","",VLOOKUP($CU1234,'Braços de IP'!$E$9:$I$15,2,0))</f>
        <v>2.4</v>
      </c>
      <c r="CW1234" s="29">
        <f>IF($CU1234="","",VLOOKUP($CU1234,'Braços de IP'!$E$9:$I$15,5,0))</f>
        <v>7.5</v>
      </c>
      <c r="CX1234" s="26"/>
      <c r="CY1234" s="26"/>
      <c r="CZ1234" s="26"/>
      <c r="DA1234" s="26"/>
      <c r="DB1234" s="26"/>
      <c r="DC1234" s="26"/>
      <c r="DD1234" s="30">
        <f t="shared" si="1306"/>
        <v>50</v>
      </c>
      <c r="DE1234" s="31">
        <f t="shared" si="1307"/>
        <v>50</v>
      </c>
      <c r="DF1234" s="30">
        <f t="shared" si="1308"/>
        <v>100</v>
      </c>
      <c r="DG1234" s="32">
        <f t="shared" si="1309"/>
        <v>0</v>
      </c>
      <c r="DH1234" s="33" t="s">
        <v>143</v>
      </c>
      <c r="DI1234" s="34"/>
      <c r="DJ1234" s="35"/>
      <c r="DK1234" s="16" t="s">
        <v>144</v>
      </c>
      <c r="DL1234" s="16"/>
    </row>
    <row r="1235" spans="1:116" ht="15.75" customHeight="1" x14ac:dyDescent="0.25">
      <c r="B1235" s="16">
        <v>343</v>
      </c>
      <c r="C1235" s="16" t="s">
        <v>146</v>
      </c>
      <c r="D1235" s="16" t="s">
        <v>812</v>
      </c>
      <c r="E1235" s="16">
        <v>-8.0299820000000004</v>
      </c>
      <c r="F1235" s="16">
        <v>-34.892417000000002</v>
      </c>
      <c r="G1235" s="16" t="s">
        <v>160</v>
      </c>
      <c r="H1235" s="16" t="s">
        <v>136</v>
      </c>
      <c r="I1235" s="16" t="s">
        <v>135</v>
      </c>
      <c r="J1235" s="16" t="s">
        <v>137</v>
      </c>
      <c r="K1235" s="16">
        <v>96</v>
      </c>
      <c r="L1235" s="16" t="s">
        <v>138</v>
      </c>
      <c r="M1235" s="16">
        <v>0</v>
      </c>
      <c r="N1235" s="16"/>
      <c r="O1235" s="16">
        <v>1</v>
      </c>
      <c r="P1235" s="16">
        <v>2</v>
      </c>
      <c r="Q1235" s="16">
        <v>14</v>
      </c>
      <c r="R1235" s="16"/>
      <c r="S1235" s="16"/>
      <c r="T1235" s="16" t="s">
        <v>136</v>
      </c>
      <c r="U1235" s="16">
        <v>3</v>
      </c>
      <c r="V1235" s="16">
        <v>0</v>
      </c>
      <c r="W1235" s="16" t="s">
        <v>136</v>
      </c>
      <c r="X1235" s="16" t="s">
        <v>136</v>
      </c>
      <c r="Y1235" s="16">
        <v>0</v>
      </c>
      <c r="Z1235" s="16">
        <v>0</v>
      </c>
      <c r="AA1235" s="16" t="s">
        <v>150</v>
      </c>
      <c r="AB1235" s="16" t="s">
        <v>140</v>
      </c>
      <c r="AC1235" s="16">
        <v>34.5</v>
      </c>
      <c r="AD1235" s="16">
        <v>4</v>
      </c>
      <c r="AE1235" s="16">
        <v>1</v>
      </c>
      <c r="AF1235" s="16">
        <v>0.1</v>
      </c>
      <c r="AG1235" s="16">
        <v>4</v>
      </c>
      <c r="AH1235" s="17">
        <f t="shared" si="1283"/>
        <v>3.9</v>
      </c>
      <c r="AI1235" s="16"/>
      <c r="AJ1235" s="16"/>
      <c r="AK1235" s="16"/>
      <c r="AL1235" s="16"/>
      <c r="AM1235" s="16">
        <v>0</v>
      </c>
      <c r="AN1235" s="16"/>
      <c r="AO1235" s="16">
        <v>0</v>
      </c>
      <c r="AP1235" s="16">
        <v>0</v>
      </c>
      <c r="AQ1235" s="16">
        <v>0</v>
      </c>
      <c r="AR1235" s="17" t="s">
        <v>136</v>
      </c>
      <c r="AS1235" s="19">
        <f t="shared" si="1233"/>
        <v>0</v>
      </c>
      <c r="AT1235" s="19"/>
      <c r="AU1235" s="19">
        <f>VLOOKUP(G1235,ABNT5101!$I$3:$J$9,2)</f>
        <v>10</v>
      </c>
      <c r="AV1235" s="19">
        <f>VLOOKUP(G1235,ABNT5101!$I$3:$M$9,5)</f>
        <v>0.18</v>
      </c>
      <c r="AW1235" s="17" t="str">
        <f>_xlfn.XLOOKUP(G1235,ABNT5101!I:I,ABNT5101!L:L)</f>
        <v>-</v>
      </c>
      <c r="AX1235" s="17">
        <f>_xlfn.XLOOKUP(G1235,ABNT5101!$I:$I,ABNT5101!M:M)</f>
        <v>0.18</v>
      </c>
      <c r="AY1235" s="17" t="str">
        <f>_xlfn.XLOOKUP(G1235,ABNT5101!$I:$I,ABNT5101!N:N)</f>
        <v>-</v>
      </c>
      <c r="AZ1235" s="17">
        <f>_xlfn.XLOOKUP(G1235,ABNT5101!$I:$I,ABNT5101!O:O)</f>
        <v>16</v>
      </c>
      <c r="BA1235" s="20" t="str">
        <f t="shared" si="1234"/>
        <v>ATENDE</v>
      </c>
      <c r="BB1235" s="21">
        <f t="shared" ref="BB1235:BC1235" si="1479">BE1235/AU1235-1</f>
        <v>5.500000000000016E-2</v>
      </c>
      <c r="BC1235" s="21">
        <f t="shared" si="1479"/>
        <v>1.4444444444444446</v>
      </c>
      <c r="BD1235" s="21" t="str">
        <f t="shared" si="1236"/>
        <v>-</v>
      </c>
      <c r="BE1235" s="22">
        <v>10.55</v>
      </c>
      <c r="BF1235" s="22">
        <v>0.44</v>
      </c>
      <c r="BG1235" s="22"/>
      <c r="BH1235" s="22"/>
      <c r="BI1235" s="23"/>
      <c r="BJ1235" s="22"/>
      <c r="BK1235" s="20" t="str">
        <f t="shared" si="1237"/>
        <v>ATENDE</v>
      </c>
      <c r="BL1235" s="20" t="str">
        <f t="shared" si="1238"/>
        <v>ATENDE</v>
      </c>
      <c r="BM1235" s="20" t="str">
        <f t="shared" si="1239"/>
        <v>ATENDE</v>
      </c>
      <c r="BN1235" s="20" t="str">
        <f t="shared" si="1240"/>
        <v>ATENDE</v>
      </c>
      <c r="BO1235" s="24" t="str">
        <f t="shared" si="1241"/>
        <v>C4</v>
      </c>
      <c r="BP1235" s="24" t="str">
        <f t="shared" si="1368"/>
        <v>P6</v>
      </c>
      <c r="BQ1235" s="25">
        <f t="shared" si="1381"/>
        <v>0.76</v>
      </c>
      <c r="BR1235" s="22">
        <v>5.28</v>
      </c>
      <c r="BS1235" s="22">
        <v>2.6</v>
      </c>
      <c r="BT1235" s="24">
        <f>IF(BP1235="-","-",_xlfn.XLOOKUP(BP1235,ABNT5101!$B$4:$B$9,ABNT5101!$C$4:$C$9))</f>
        <v>3</v>
      </c>
      <c r="BU1235" s="24">
        <f>IF(BP1235="-","-",_xlfn.XLOOKUP(BP1235,ABNT5101!$B$4:$B$9,ABNT5101!$D$4:$D$9))</f>
        <v>0.6</v>
      </c>
      <c r="BV1235" s="20" t="str">
        <f t="shared" si="1242"/>
        <v>ATENDE</v>
      </c>
      <c r="BW1235" s="20" t="str">
        <f t="shared" si="1382"/>
        <v>ATENDE</v>
      </c>
      <c r="BX1235" s="20" t="str">
        <f t="shared" si="1243"/>
        <v>ATENDE</v>
      </c>
      <c r="BY1235" s="24" t="str">
        <f t="shared" si="1464"/>
        <v>P6</v>
      </c>
      <c r="BZ1235" s="25">
        <f t="shared" si="1244"/>
        <v>0.54333333333333322</v>
      </c>
      <c r="CA1235" s="24">
        <v>4.63</v>
      </c>
      <c r="CB1235" s="24">
        <v>2.16</v>
      </c>
      <c r="CC1235" s="20">
        <f>IF(BY1235="-","-",_xlfn.XLOOKUP(BY1235,ABNT5101!$B$4:$B$9,ABNT5101!$C$4:$C$9))</f>
        <v>3</v>
      </c>
      <c r="CD1235" s="24">
        <f>IF(BY1235="-","-",_xlfn.XLOOKUP(BY1235,ABNT5101!$B$4:$B$9,ABNT5101!$D$4:$D$9))</f>
        <v>0.6</v>
      </c>
      <c r="CE1235" s="20" t="str">
        <f t="shared" si="1245"/>
        <v>ATENDE</v>
      </c>
      <c r="CF1235" s="20" t="str">
        <f t="shared" si="1246"/>
        <v>ATENDE</v>
      </c>
      <c r="CG1235" s="20" t="str">
        <f t="shared" si="1359"/>
        <v>ATENDE</v>
      </c>
      <c r="CH1235" s="26" t="str">
        <f>_xlfn.XLOOKUP(CI1235,'Banco de dados'!$B:$B,'Banco de dados'!$D:$D)</f>
        <v>LEDSTAR</v>
      </c>
      <c r="CI1235" s="47" t="str">
        <f>'Banco de dados'!B5</f>
        <v xml:space="preserve"> SL VT 9.1 28W</v>
      </c>
      <c r="CJ1235" s="26" t="str">
        <f>_xlfn.XLOOKUP(CI1235,'Banco de dados'!$B:$B,'Banco de dados'!$E:$E)</f>
        <v>LUM LED SL VT 9.1 28W</v>
      </c>
      <c r="CK1235" s="26"/>
      <c r="CL1235" s="26" t="e">
        <f>IF(CK1235="-","-",_xlfn.XLOOKUP(CK1235,'Banco de dados'!$B:$B,'Banco de dados'!$E:$E))</f>
        <v>#N/A</v>
      </c>
      <c r="CM1235" s="28">
        <f t="shared" si="1305"/>
        <v>1</v>
      </c>
      <c r="CN1235" s="26">
        <f>_xlfn.XLOOKUP(CI1235,'Banco de dados'!$B:$B,'Banco de dados'!$H:$H)</f>
        <v>28</v>
      </c>
      <c r="CO1235" s="26" t="e">
        <f t="array" aca="1" ref="CO1235" ca="1">_xludf.XLOOKUP(CK1235,'Banco de dados'!$B:$B,'Banco de dados'!$H:$H)</f>
        <v>#NAME?</v>
      </c>
      <c r="CP1235" s="51" t="e">
        <f t="array" aca="1" ref="CP1235" ca="1">_xludf.XLOOKUP(CI1235,'Banco de dados'!$B:$B,'Banco de dados'!$F:$F)</f>
        <v>#NAME?</v>
      </c>
      <c r="CQ1235" s="26" t="e">
        <f t="array" aca="1" ref="CQ1235" ca="1">_xludf.XLOOKUP(CK1235,'Banco de dados'!$B:$B,'Banco de dados'!$F:$F)</f>
        <v>#NAME?</v>
      </c>
      <c r="CR1235" s="27">
        <v>82</v>
      </c>
      <c r="CS1235" s="27"/>
      <c r="CT1235" s="26" t="str">
        <f>IF(AG1235=0.5,"Suporte",IF(AND(AG1235&gt;='Braços de IP'!$B$9,AG1235&lt;='Braços de IP'!$D$9),'Braços de IP'!$E$9,IF(AND(AG1235&gt;='Braços de IP'!$B$10,AG1235&lt;='Braços de IP'!$D$10),'Braços de IP'!$E$10,IF(AND(AG1235&gt;='Braços de IP'!$B$11,AG1235&lt;='Braços de IP'!$D$11),'Braços de IP'!$E$11,IF(AND(AG1235&gt;='Braços de IP'!$B$12,AG1235&lt;='Braços de IP'!$D$12),'Braços de IP'!$E$12,IF(AND(AG1235&gt;='Braços de IP'!$B$13,AG1235&lt;='Braços de IP'!$D$13),'Braços de IP'!$E$13,IF(AND(AG1235&gt;='Braços de IP'!$B$14,AG1235&lt;='Braços de IP'!$D$14),'Braços de IP'!$E$14,"ERRO")))))))</f>
        <v>Longo II</v>
      </c>
      <c r="CU1235" s="27" t="s">
        <v>178</v>
      </c>
      <c r="CV1235" s="26">
        <f>IF($CU1235="","",VLOOKUP($CU1235,'Braços de IP'!$E$9:$I$15,2,0))</f>
        <v>2.4</v>
      </c>
      <c r="CW1235" s="29">
        <f>IF($CU1235="","",VLOOKUP($CU1235,'Braços de IP'!$E$9:$I$15,5,0))</f>
        <v>7.5</v>
      </c>
      <c r="CX1235" s="26"/>
      <c r="CY1235" s="26"/>
      <c r="CZ1235" s="26"/>
      <c r="DA1235" s="26"/>
      <c r="DB1235" s="26"/>
      <c r="DC1235" s="26"/>
      <c r="DD1235" s="30">
        <f t="shared" si="1306"/>
        <v>28</v>
      </c>
      <c r="DE1235" s="31">
        <f t="shared" si="1307"/>
        <v>96</v>
      </c>
      <c r="DF1235" s="30">
        <f t="shared" si="1308"/>
        <v>124</v>
      </c>
      <c r="DG1235" s="32">
        <f t="shared" si="1309"/>
        <v>0.70833333333333326</v>
      </c>
      <c r="DH1235" s="33" t="s">
        <v>143</v>
      </c>
      <c r="DI1235" s="34"/>
      <c r="DJ1235" s="35"/>
      <c r="DK1235" s="16" t="s">
        <v>144</v>
      </c>
      <c r="DL1235" s="16"/>
    </row>
    <row r="1236" spans="1:116" ht="15.75" customHeight="1" x14ac:dyDescent="0.25">
      <c r="B1236" s="16">
        <v>343</v>
      </c>
      <c r="C1236" s="16" t="s">
        <v>146</v>
      </c>
      <c r="D1236" s="16" t="s">
        <v>812</v>
      </c>
      <c r="E1236" s="16">
        <v>-8.0299820000000004</v>
      </c>
      <c r="F1236" s="16">
        <v>-34.892417000000002</v>
      </c>
      <c r="G1236" s="16" t="s">
        <v>160</v>
      </c>
      <c r="H1236" s="16" t="s">
        <v>136</v>
      </c>
      <c r="I1236" s="16" t="s">
        <v>135</v>
      </c>
      <c r="J1236" s="16" t="s">
        <v>137</v>
      </c>
      <c r="K1236" s="16">
        <v>96</v>
      </c>
      <c r="L1236" s="16" t="s">
        <v>138</v>
      </c>
      <c r="M1236" s="16">
        <v>0</v>
      </c>
      <c r="N1236" s="16"/>
      <c r="O1236" s="16">
        <v>1</v>
      </c>
      <c r="P1236" s="16">
        <v>2</v>
      </c>
      <c r="Q1236" s="16">
        <v>14</v>
      </c>
      <c r="R1236" s="16"/>
      <c r="S1236" s="16"/>
      <c r="T1236" s="16" t="s">
        <v>136</v>
      </c>
      <c r="U1236" s="16">
        <v>3</v>
      </c>
      <c r="V1236" s="16">
        <v>0</v>
      </c>
      <c r="W1236" s="16" t="s">
        <v>136</v>
      </c>
      <c r="X1236" s="16" t="s">
        <v>136</v>
      </c>
      <c r="Y1236" s="16">
        <v>0</v>
      </c>
      <c r="Z1236" s="16">
        <v>0</v>
      </c>
      <c r="AA1236" s="16" t="s">
        <v>150</v>
      </c>
      <c r="AB1236" s="16" t="s">
        <v>140</v>
      </c>
      <c r="AC1236" s="16">
        <v>34.5</v>
      </c>
      <c r="AD1236" s="16">
        <v>4</v>
      </c>
      <c r="AE1236" s="16">
        <v>1</v>
      </c>
      <c r="AF1236" s="16">
        <v>0.1</v>
      </c>
      <c r="AG1236" s="16">
        <v>4</v>
      </c>
      <c r="AH1236" s="17">
        <f t="shared" si="1283"/>
        <v>3.9</v>
      </c>
      <c r="AI1236" s="16"/>
      <c r="AJ1236" s="16"/>
      <c r="AK1236" s="16"/>
      <c r="AL1236" s="16"/>
      <c r="AM1236" s="16">
        <v>0</v>
      </c>
      <c r="AN1236" s="16"/>
      <c r="AO1236" s="16">
        <v>0</v>
      </c>
      <c r="AP1236" s="16">
        <v>0</v>
      </c>
      <c r="AQ1236" s="16">
        <v>0</v>
      </c>
      <c r="AR1236" s="17" t="s">
        <v>136</v>
      </c>
      <c r="AS1236" s="19">
        <f t="shared" si="1233"/>
        <v>0</v>
      </c>
      <c r="AT1236" s="19"/>
      <c r="AU1236" s="19">
        <f>VLOOKUP(G1236,ABNT5101!$I$3:$J$9,2)</f>
        <v>10</v>
      </c>
      <c r="AV1236" s="19">
        <f>VLOOKUP(G1236,ABNT5101!$I$3:$M$9,5)</f>
        <v>0.18</v>
      </c>
      <c r="AW1236" s="17" t="str">
        <f>_xlfn.XLOOKUP(G1236,ABNT5101!I:I,ABNT5101!L:L)</f>
        <v>-</v>
      </c>
      <c r="AX1236" s="17">
        <f>_xlfn.XLOOKUP(G1236,ABNT5101!$I:$I,ABNT5101!M:M)</f>
        <v>0.18</v>
      </c>
      <c r="AY1236" s="17" t="str">
        <f>_xlfn.XLOOKUP(G1236,ABNT5101!$I:$I,ABNT5101!N:N)</f>
        <v>-</v>
      </c>
      <c r="AZ1236" s="17">
        <f>_xlfn.XLOOKUP(G1236,ABNT5101!$I:$I,ABNT5101!O:O)</f>
        <v>16</v>
      </c>
      <c r="BA1236" s="20" t="str">
        <f t="shared" si="1234"/>
        <v>ATENDE</v>
      </c>
      <c r="BB1236" s="21">
        <f t="shared" ref="BB1236:BC1236" si="1480">BE1236/AU1236-1</f>
        <v>0.23399999999999999</v>
      </c>
      <c r="BC1236" s="21">
        <f t="shared" si="1480"/>
        <v>1.8333333333333335</v>
      </c>
      <c r="BD1236" s="21" t="str">
        <f t="shared" si="1236"/>
        <v>-</v>
      </c>
      <c r="BE1236" s="22">
        <v>12.34</v>
      </c>
      <c r="BF1236" s="22">
        <v>0.51</v>
      </c>
      <c r="BG1236" s="22"/>
      <c r="BH1236" s="22"/>
      <c r="BI1236" s="23"/>
      <c r="BJ1236" s="22"/>
      <c r="BK1236" s="20" t="str">
        <f t="shared" si="1237"/>
        <v>ATENDE</v>
      </c>
      <c r="BL1236" s="20" t="str">
        <f t="shared" si="1238"/>
        <v>ATENDE</v>
      </c>
      <c r="BM1236" s="20" t="str">
        <f t="shared" si="1239"/>
        <v>ATENDE</v>
      </c>
      <c r="BN1236" s="20" t="str">
        <f t="shared" si="1240"/>
        <v>ATENDE</v>
      </c>
      <c r="BO1236" s="24" t="str">
        <f t="shared" si="1241"/>
        <v>C4</v>
      </c>
      <c r="BP1236" s="24" t="str">
        <f t="shared" si="1368"/>
        <v>P6</v>
      </c>
      <c r="BQ1236" s="25">
        <f t="shared" si="1381"/>
        <v>0.7566666666666666</v>
      </c>
      <c r="BR1236" s="22">
        <v>5.27</v>
      </c>
      <c r="BS1236" s="22">
        <v>1.76</v>
      </c>
      <c r="BT1236" s="24">
        <f>IF(BP1236="-","-",_xlfn.XLOOKUP(BP1236,ABNT5101!$B$4:$B$9,ABNT5101!$C$4:$C$9))</f>
        <v>3</v>
      </c>
      <c r="BU1236" s="24">
        <f>IF(BP1236="-","-",_xlfn.XLOOKUP(BP1236,ABNT5101!$B$4:$B$9,ABNT5101!$D$4:$D$9))</f>
        <v>0.6</v>
      </c>
      <c r="BV1236" s="20" t="str">
        <f t="shared" si="1242"/>
        <v>ATENDE</v>
      </c>
      <c r="BW1236" s="20" t="str">
        <f t="shared" si="1382"/>
        <v>ATENDE</v>
      </c>
      <c r="BX1236" s="20" t="str">
        <f t="shared" si="1243"/>
        <v>ATENDE</v>
      </c>
      <c r="BY1236" s="24" t="str">
        <f t="shared" si="1464"/>
        <v>P6</v>
      </c>
      <c r="BZ1236" s="25">
        <f t="shared" si="1244"/>
        <v>0.51333333333333342</v>
      </c>
      <c r="CA1236" s="24">
        <v>4.54</v>
      </c>
      <c r="CB1236" s="24">
        <v>1.2</v>
      </c>
      <c r="CC1236" s="20">
        <f>IF(BY1236="-","-",_xlfn.XLOOKUP(BY1236,ABNT5101!$B$4:$B$9,ABNT5101!$C$4:$C$9))</f>
        <v>3</v>
      </c>
      <c r="CD1236" s="24">
        <f>IF(BY1236="-","-",_xlfn.XLOOKUP(BY1236,ABNT5101!$B$4:$B$9,ABNT5101!$D$4:$D$9))</f>
        <v>0.6</v>
      </c>
      <c r="CE1236" s="20" t="str">
        <f t="shared" si="1245"/>
        <v>ATENDE</v>
      </c>
      <c r="CF1236" s="20" t="str">
        <f t="shared" si="1246"/>
        <v>ATENDE</v>
      </c>
      <c r="CG1236" s="20" t="str">
        <f t="shared" si="1359"/>
        <v>ATENDE</v>
      </c>
      <c r="CH1236" s="26" t="str">
        <f>_xlfn.XLOOKUP(CI1236,'Banco de dados'!$B:$B,'Banco de dados'!$D:$D)</f>
        <v>SX LIGHTING</v>
      </c>
      <c r="CI1236" s="27" t="str">
        <f>'Banco de dados'!B54</f>
        <v>SX-INEVO030HF</v>
      </c>
      <c r="CJ1236" s="26" t="str">
        <f>_xlfn.XLOOKUP(CI1236,'Banco de dados'!$B:$B,'Banco de dados'!$E:$E)</f>
        <v>SXINEVO030K50L12CZF7PHF</v>
      </c>
      <c r="CK1236" s="26"/>
      <c r="CL1236" s="26" t="e">
        <f>IF(CK1236="-","-",_xlfn.XLOOKUP(CK1236,'Banco de dados'!$B:$B,'Banco de dados'!$E:$E))</f>
        <v>#N/A</v>
      </c>
      <c r="CM1236" s="28">
        <f t="shared" si="1305"/>
        <v>1</v>
      </c>
      <c r="CN1236" s="26">
        <f>_xlfn.XLOOKUP(CI1236,'Banco de dados'!$B:$B,'Banco de dados'!$H:$H)</f>
        <v>31</v>
      </c>
      <c r="CO1236" s="26" t="e">
        <f t="array" aca="1" ref="CO1236" ca="1">_xludf.XLOOKUP(CK1236,'Banco de dados'!$B:$B,'Banco de dados'!$H:$H)</f>
        <v>#NAME?</v>
      </c>
      <c r="CP1236" s="51" t="e">
        <f t="array" aca="1" ref="CP1236" ca="1">_xludf.XLOOKUP(CI1236,'Banco de dados'!$B:$B,'Banco de dados'!$F:$F)</f>
        <v>#NAME?</v>
      </c>
      <c r="CQ1236" s="26" t="e">
        <f t="array" aca="1" ref="CQ1236" ca="1">_xludf.XLOOKUP(CK1236,'Banco de dados'!$B:$B,'Banco de dados'!$F:$F)</f>
        <v>#NAME?</v>
      </c>
      <c r="CR1236" s="27">
        <v>83</v>
      </c>
      <c r="CS1236" s="27"/>
      <c r="CT1236" s="26" t="str">
        <f>IF(AG1236=0.5,"Suporte",IF(AND(AG1236&gt;='Braços de IP'!$B$9,AG1236&lt;='Braços de IP'!$D$9),'Braços de IP'!$E$9,IF(AND(AG1236&gt;='Braços de IP'!$B$10,AG1236&lt;='Braços de IP'!$D$10),'Braços de IP'!$E$10,IF(AND(AG1236&gt;='Braços de IP'!$B$11,AG1236&lt;='Braços de IP'!$D$11),'Braços de IP'!$E$11,IF(AND(AG1236&gt;='Braços de IP'!$B$12,AG1236&lt;='Braços de IP'!$D$12),'Braços de IP'!$E$12,IF(AND(AG1236&gt;='Braços de IP'!$B$13,AG1236&lt;='Braços de IP'!$D$13),'Braços de IP'!$E$13,IF(AND(AG1236&gt;='Braços de IP'!$B$14,AG1236&lt;='Braços de IP'!$D$14),'Braços de IP'!$E$14,"ERRO")))))))</f>
        <v>Longo II</v>
      </c>
      <c r="CU1236" s="27" t="s">
        <v>178</v>
      </c>
      <c r="CV1236" s="26">
        <f>IF($CU1236="","",VLOOKUP($CU1236,'Braços de IP'!$E$9:$I$15,2,0))</f>
        <v>2.4</v>
      </c>
      <c r="CW1236" s="29">
        <f>IF($CU1236="","",VLOOKUP($CU1236,'Braços de IP'!$E$9:$I$15,5,0))</f>
        <v>7.5</v>
      </c>
      <c r="CX1236" s="26"/>
      <c r="CY1236" s="26"/>
      <c r="CZ1236" s="26"/>
      <c r="DA1236" s="26"/>
      <c r="DB1236" s="26"/>
      <c r="DC1236" s="26"/>
      <c r="DD1236" s="30">
        <f t="shared" si="1306"/>
        <v>31</v>
      </c>
      <c r="DE1236" s="31">
        <f t="shared" si="1307"/>
        <v>96</v>
      </c>
      <c r="DF1236" s="30">
        <f t="shared" si="1308"/>
        <v>127</v>
      </c>
      <c r="DG1236" s="32">
        <f t="shared" si="1309"/>
        <v>0.67708333333333326</v>
      </c>
      <c r="DH1236" s="33" t="s">
        <v>143</v>
      </c>
      <c r="DI1236" s="34"/>
      <c r="DJ1236" s="35"/>
      <c r="DK1236" s="16" t="s">
        <v>144</v>
      </c>
      <c r="DL1236" s="16"/>
    </row>
    <row r="1237" spans="1:116" ht="15.75" customHeight="1" x14ac:dyDescent="0.25">
      <c r="B1237" s="16">
        <v>343</v>
      </c>
      <c r="C1237" s="16" t="s">
        <v>146</v>
      </c>
      <c r="D1237" s="16" t="s">
        <v>812</v>
      </c>
      <c r="E1237" s="16">
        <v>-8.0299820000000004</v>
      </c>
      <c r="F1237" s="16">
        <v>-34.892417000000002</v>
      </c>
      <c r="G1237" s="16" t="s">
        <v>160</v>
      </c>
      <c r="H1237" s="16" t="s">
        <v>136</v>
      </c>
      <c r="I1237" s="16" t="s">
        <v>135</v>
      </c>
      <c r="J1237" s="16" t="s">
        <v>137</v>
      </c>
      <c r="K1237" s="16">
        <v>96</v>
      </c>
      <c r="L1237" s="16" t="s">
        <v>138</v>
      </c>
      <c r="M1237" s="16">
        <v>0</v>
      </c>
      <c r="N1237" s="16"/>
      <c r="O1237" s="16">
        <v>1</v>
      </c>
      <c r="P1237" s="16">
        <v>2</v>
      </c>
      <c r="Q1237" s="16">
        <v>14</v>
      </c>
      <c r="R1237" s="16"/>
      <c r="S1237" s="16"/>
      <c r="T1237" s="16" t="s">
        <v>136</v>
      </c>
      <c r="U1237" s="16">
        <v>3</v>
      </c>
      <c r="V1237" s="16">
        <v>0</v>
      </c>
      <c r="W1237" s="16" t="s">
        <v>136</v>
      </c>
      <c r="X1237" s="16" t="s">
        <v>136</v>
      </c>
      <c r="Y1237" s="16">
        <v>0</v>
      </c>
      <c r="Z1237" s="16">
        <v>0</v>
      </c>
      <c r="AA1237" s="16" t="s">
        <v>150</v>
      </c>
      <c r="AB1237" s="16" t="s">
        <v>140</v>
      </c>
      <c r="AC1237" s="16">
        <v>34.5</v>
      </c>
      <c r="AD1237" s="16">
        <v>4</v>
      </c>
      <c r="AE1237" s="16">
        <v>1</v>
      </c>
      <c r="AF1237" s="16">
        <v>0.1</v>
      </c>
      <c r="AG1237" s="16">
        <v>4</v>
      </c>
      <c r="AH1237" s="17">
        <f t="shared" si="1283"/>
        <v>3.9</v>
      </c>
      <c r="AI1237" s="16"/>
      <c r="AJ1237" s="16"/>
      <c r="AK1237" s="16"/>
      <c r="AL1237" s="16"/>
      <c r="AM1237" s="16">
        <v>0</v>
      </c>
      <c r="AN1237" s="16"/>
      <c r="AO1237" s="16">
        <v>0</v>
      </c>
      <c r="AP1237" s="16">
        <v>0</v>
      </c>
      <c r="AQ1237" s="16">
        <v>0</v>
      </c>
      <c r="AR1237" s="17" t="s">
        <v>136</v>
      </c>
      <c r="AS1237" s="19">
        <f t="shared" si="1233"/>
        <v>0</v>
      </c>
      <c r="AT1237" s="19"/>
      <c r="AU1237" s="19">
        <f>VLOOKUP(G1237,ABNT5101!$I$3:$J$9,2)</f>
        <v>10</v>
      </c>
      <c r="AV1237" s="19">
        <f>VLOOKUP(G1237,ABNT5101!$I$3:$M$9,5)</f>
        <v>0.18</v>
      </c>
      <c r="AW1237" s="17" t="str">
        <f>_xlfn.XLOOKUP(G1237,ABNT5101!I:I,ABNT5101!L:L)</f>
        <v>-</v>
      </c>
      <c r="AX1237" s="17">
        <f>_xlfn.XLOOKUP(G1237,ABNT5101!$I:$I,ABNT5101!M:M)</f>
        <v>0.18</v>
      </c>
      <c r="AY1237" s="17" t="str">
        <f>_xlfn.XLOOKUP(G1237,ABNT5101!$I:$I,ABNT5101!N:N)</f>
        <v>-</v>
      </c>
      <c r="AZ1237" s="17">
        <f>_xlfn.XLOOKUP(G1237,ABNT5101!$I:$I,ABNT5101!O:O)</f>
        <v>16</v>
      </c>
      <c r="BA1237" s="20" t="str">
        <f t="shared" si="1234"/>
        <v>ATENDE</v>
      </c>
      <c r="BB1237" s="21">
        <f t="shared" ref="BB1237:BC1237" si="1481">BE1237/AU1237-1</f>
        <v>0.21999999999999997</v>
      </c>
      <c r="BC1237" s="21">
        <f t="shared" si="1481"/>
        <v>2.2777777777777777</v>
      </c>
      <c r="BD1237" s="21" t="str">
        <f t="shared" si="1236"/>
        <v>-</v>
      </c>
      <c r="BE1237" s="22">
        <v>12.2</v>
      </c>
      <c r="BF1237" s="22">
        <v>0.59</v>
      </c>
      <c r="BG1237" s="22"/>
      <c r="BH1237" s="22"/>
      <c r="BI1237" s="23"/>
      <c r="BJ1237" s="22"/>
      <c r="BK1237" s="20" t="str">
        <f t="shared" si="1237"/>
        <v>ATENDE</v>
      </c>
      <c r="BL1237" s="20" t="str">
        <f t="shared" si="1238"/>
        <v>ATENDE</v>
      </c>
      <c r="BM1237" s="20" t="str">
        <f t="shared" si="1239"/>
        <v>ATENDE</v>
      </c>
      <c r="BN1237" s="20" t="str">
        <f t="shared" si="1240"/>
        <v>ATENDE</v>
      </c>
      <c r="BO1237" s="24" t="str">
        <f t="shared" si="1241"/>
        <v>C4</v>
      </c>
      <c r="BP1237" s="24" t="str">
        <f t="shared" si="1368"/>
        <v>P6</v>
      </c>
      <c r="BQ1237" s="25">
        <f t="shared" si="1381"/>
        <v>0.91999999999999993</v>
      </c>
      <c r="BR1237" s="22">
        <v>5.76</v>
      </c>
      <c r="BS1237" s="22">
        <v>3.06</v>
      </c>
      <c r="BT1237" s="24">
        <f>IF(BP1237="-","-",_xlfn.XLOOKUP(BP1237,ABNT5101!$B$4:$B$9,ABNT5101!$C$4:$C$9))</f>
        <v>3</v>
      </c>
      <c r="BU1237" s="24">
        <f>IF(BP1237="-","-",_xlfn.XLOOKUP(BP1237,ABNT5101!$B$4:$B$9,ABNT5101!$D$4:$D$9))</f>
        <v>0.6</v>
      </c>
      <c r="BV1237" s="20" t="str">
        <f t="shared" si="1242"/>
        <v>ATENDE</v>
      </c>
      <c r="BW1237" s="20" t="str">
        <f t="shared" si="1382"/>
        <v>ATENDE</v>
      </c>
      <c r="BX1237" s="20" t="str">
        <f t="shared" si="1243"/>
        <v>ATENDE</v>
      </c>
      <c r="BY1237" s="24" t="str">
        <f t="shared" si="1464"/>
        <v>P6</v>
      </c>
      <c r="BZ1237" s="25">
        <f t="shared" si="1244"/>
        <v>0.70666666666666678</v>
      </c>
      <c r="CA1237" s="24">
        <v>5.12</v>
      </c>
      <c r="CB1237" s="24">
        <v>2.4700000000000002</v>
      </c>
      <c r="CC1237" s="20">
        <f>IF(BY1237="-","-",_xlfn.XLOOKUP(BY1237,ABNT5101!$B$4:$B$9,ABNT5101!$C$4:$C$9))</f>
        <v>3</v>
      </c>
      <c r="CD1237" s="24">
        <f>IF(BY1237="-","-",_xlfn.XLOOKUP(BY1237,ABNT5101!$B$4:$B$9,ABNT5101!$D$4:$D$9))</f>
        <v>0.6</v>
      </c>
      <c r="CE1237" s="20" t="str">
        <f t="shared" si="1245"/>
        <v>ATENDE</v>
      </c>
      <c r="CF1237" s="20" t="str">
        <f t="shared" si="1246"/>
        <v>ATENDE</v>
      </c>
      <c r="CG1237" s="20" t="str">
        <f t="shared" si="1359"/>
        <v>ATENDE</v>
      </c>
      <c r="CH1237" s="26" t="str">
        <f>_xlfn.XLOOKUP(CI1237,'Banco de dados'!$B:$B,'Banco de dados'!$D:$D)</f>
        <v>TECNOWATT</v>
      </c>
      <c r="CI1237" s="27" t="str">
        <f>'Banco de dados'!B65</f>
        <v xml:space="preserve">SIGSAGPTLRRSSNDL_30W_38IBBRS
</v>
      </c>
      <c r="CJ1237" s="26" t="str">
        <f>_xlfn.XLOOKUP(CI1237,'Banco de dados'!$B:$B,'Banco de dados'!$E:$E)</f>
        <v>SIGSAGPTLRRSSNDL_30W_38IBBRS
1-10C1MUN6.5</v>
      </c>
      <c r="CK1237" s="26"/>
      <c r="CL1237" s="26" t="e">
        <f>IF(CK1237="-","-",_xlfn.XLOOKUP(CK1237,'Banco de dados'!$B:$B,'Banco de dados'!$E:$E))</f>
        <v>#N/A</v>
      </c>
      <c r="CM1237" s="28">
        <f t="shared" si="1305"/>
        <v>1</v>
      </c>
      <c r="CN1237" s="26">
        <f>_xlfn.XLOOKUP(CI1237,'Banco de dados'!$B:$B,'Banco de dados'!$H:$H)</f>
        <v>30</v>
      </c>
      <c r="CO1237" s="26" t="e">
        <f t="array" aca="1" ref="CO1237" ca="1">_xludf.XLOOKUP(CK1237,'Banco de dados'!$B:$B,'Banco de dados'!$H:$H)</f>
        <v>#NAME?</v>
      </c>
      <c r="CP1237" s="51" t="e">
        <f t="array" aca="1" ref="CP1237" ca="1">_xludf.XLOOKUP(CI1237,'Banco de dados'!$B:$B,'Banco de dados'!$F:$F)</f>
        <v>#NAME?</v>
      </c>
      <c r="CQ1237" s="26" t="e">
        <f t="array" aca="1" ref="CQ1237" ca="1">_xludf.XLOOKUP(CK1237,'Banco de dados'!$B:$B,'Banco de dados'!$F:$F)</f>
        <v>#NAME?</v>
      </c>
      <c r="CR1237" s="27">
        <v>84</v>
      </c>
      <c r="CS1237" s="27"/>
      <c r="CT1237" s="26" t="str">
        <f>IF(AG1237=0.5,"Suporte",IF(AND(AG1237&gt;='Braços de IP'!$B$9,AG1237&lt;='Braços de IP'!$D$9),'Braços de IP'!$E$9,IF(AND(AG1237&gt;='Braços de IP'!$B$10,AG1237&lt;='Braços de IP'!$D$10),'Braços de IP'!$E$10,IF(AND(AG1237&gt;='Braços de IP'!$B$11,AG1237&lt;='Braços de IP'!$D$11),'Braços de IP'!$E$11,IF(AND(AG1237&gt;='Braços de IP'!$B$12,AG1237&lt;='Braços de IP'!$D$12),'Braços de IP'!$E$12,IF(AND(AG1237&gt;='Braços de IP'!$B$13,AG1237&lt;='Braços de IP'!$D$13),'Braços de IP'!$E$13,IF(AND(AG1237&gt;='Braços de IP'!$B$14,AG1237&lt;='Braços de IP'!$D$14),'Braços de IP'!$E$14,"ERRO")))))))</f>
        <v>Longo II</v>
      </c>
      <c r="CU1237" s="27" t="s">
        <v>178</v>
      </c>
      <c r="CV1237" s="26">
        <f>IF($CU1237="","",VLOOKUP($CU1237,'Braços de IP'!$E$9:$I$15,2,0))</f>
        <v>2.4</v>
      </c>
      <c r="CW1237" s="29">
        <f>IF($CU1237="","",VLOOKUP($CU1237,'Braços de IP'!$E$9:$I$15,5,0))</f>
        <v>7.5</v>
      </c>
      <c r="CX1237" s="26"/>
      <c r="CY1237" s="26"/>
      <c r="CZ1237" s="26"/>
      <c r="DA1237" s="26"/>
      <c r="DB1237" s="26"/>
      <c r="DC1237" s="26"/>
      <c r="DD1237" s="30">
        <f t="shared" si="1306"/>
        <v>30</v>
      </c>
      <c r="DE1237" s="31">
        <f t="shared" si="1307"/>
        <v>96</v>
      </c>
      <c r="DF1237" s="30">
        <f t="shared" si="1308"/>
        <v>126</v>
      </c>
      <c r="DG1237" s="32">
        <f t="shared" si="1309"/>
        <v>0.6875</v>
      </c>
      <c r="DH1237" s="33" t="s">
        <v>143</v>
      </c>
      <c r="DI1237" s="34"/>
      <c r="DJ1237" s="35"/>
      <c r="DK1237" s="16" t="s">
        <v>144</v>
      </c>
      <c r="DL1237" s="16"/>
    </row>
    <row r="1238" spans="1:116" ht="15.75" customHeight="1" x14ac:dyDescent="0.25">
      <c r="B1238" s="16">
        <v>344</v>
      </c>
      <c r="C1238" s="16" t="s">
        <v>146</v>
      </c>
      <c r="D1238" s="16" t="s">
        <v>813</v>
      </c>
      <c r="E1238" s="16">
        <v>-8.0221269999999993</v>
      </c>
      <c r="F1238" s="16">
        <v>-34.928381999999999</v>
      </c>
      <c r="G1238" s="16" t="s">
        <v>160</v>
      </c>
      <c r="H1238" s="16" t="s">
        <v>136</v>
      </c>
      <c r="I1238" s="16" t="s">
        <v>135</v>
      </c>
      <c r="J1238" s="16" t="s">
        <v>137</v>
      </c>
      <c r="K1238" s="16">
        <v>50</v>
      </c>
      <c r="L1238" s="16" t="s">
        <v>138</v>
      </c>
      <c r="M1238" s="16">
        <v>0</v>
      </c>
      <c r="N1238" s="16"/>
      <c r="O1238" s="16">
        <v>1</v>
      </c>
      <c r="P1238" s="16"/>
      <c r="Q1238" s="16">
        <v>2.74</v>
      </c>
      <c r="R1238" s="16"/>
      <c r="S1238" s="16"/>
      <c r="T1238" s="16">
        <v>0</v>
      </c>
      <c r="U1238" s="17">
        <v>0</v>
      </c>
      <c r="V1238" s="16">
        <v>0</v>
      </c>
      <c r="W1238" s="16"/>
      <c r="X1238" s="16"/>
      <c r="Y1238" s="16">
        <v>0</v>
      </c>
      <c r="Z1238" s="16">
        <v>0</v>
      </c>
      <c r="AA1238" s="16" t="s">
        <v>161</v>
      </c>
      <c r="AB1238" s="16" t="s">
        <v>140</v>
      </c>
      <c r="AC1238" s="16">
        <v>40</v>
      </c>
      <c r="AD1238" s="16">
        <v>6</v>
      </c>
      <c r="AE1238" s="16">
        <v>1</v>
      </c>
      <c r="AF1238" s="16">
        <v>1.24</v>
      </c>
      <c r="AG1238" s="16">
        <v>1</v>
      </c>
      <c r="AH1238" s="17">
        <f t="shared" si="1283"/>
        <v>-0.24</v>
      </c>
      <c r="AI1238" s="16"/>
      <c r="AJ1238" s="16"/>
      <c r="AK1238" s="16"/>
      <c r="AL1238" s="16"/>
      <c r="AM1238" s="16">
        <v>0</v>
      </c>
      <c r="AN1238" s="16"/>
      <c r="AO1238" s="16">
        <v>0</v>
      </c>
      <c r="AP1238" s="16">
        <v>0</v>
      </c>
      <c r="AQ1238" s="16">
        <v>0</v>
      </c>
      <c r="AR1238" s="17" t="s">
        <v>136</v>
      </c>
      <c r="AS1238" s="19">
        <f t="shared" si="1233"/>
        <v>0</v>
      </c>
      <c r="AT1238" s="19"/>
      <c r="AU1238" s="19">
        <f>VLOOKUP(G1238,ABNT5101!$I$3:$J$9,2)</f>
        <v>10</v>
      </c>
      <c r="AV1238" s="19">
        <f>VLOOKUP(G1238,ABNT5101!$I$3:$M$9,5)</f>
        <v>0.18</v>
      </c>
      <c r="AW1238" s="17" t="str">
        <f>_xlfn.XLOOKUP(G1238,ABNT5101!I:I,ABNT5101!L:L)</f>
        <v>-</v>
      </c>
      <c r="AX1238" s="17">
        <f>_xlfn.XLOOKUP(G1238,ABNT5101!$I:$I,ABNT5101!M:M)</f>
        <v>0.18</v>
      </c>
      <c r="AY1238" s="17" t="str">
        <f>_xlfn.XLOOKUP(G1238,ABNT5101!$I:$I,ABNT5101!N:N)</f>
        <v>-</v>
      </c>
      <c r="AZ1238" s="17">
        <f>_xlfn.XLOOKUP(G1238,ABNT5101!$I:$I,ABNT5101!O:O)</f>
        <v>16</v>
      </c>
      <c r="BA1238" s="20" t="str">
        <f t="shared" si="1234"/>
        <v>ATENDE</v>
      </c>
      <c r="BB1238" s="21">
        <f t="shared" ref="BB1238:BC1238" si="1482">BE1238/AU1238-1</f>
        <v>0.52899999999999991</v>
      </c>
      <c r="BC1238" s="21">
        <f t="shared" si="1482"/>
        <v>2.3333333333333335</v>
      </c>
      <c r="BD1238" s="21" t="str">
        <f t="shared" si="1236"/>
        <v>-</v>
      </c>
      <c r="BE1238" s="22">
        <v>15.29</v>
      </c>
      <c r="BF1238" s="22">
        <v>0.6</v>
      </c>
      <c r="BG1238" s="22"/>
      <c r="BH1238" s="22"/>
      <c r="BI1238" s="23"/>
      <c r="BJ1238" s="22"/>
      <c r="BK1238" s="20" t="str">
        <f t="shared" si="1237"/>
        <v>ATENDE</v>
      </c>
      <c r="BL1238" s="20" t="str">
        <f t="shared" si="1238"/>
        <v>ATENDE</v>
      </c>
      <c r="BM1238" s="20" t="str">
        <f t="shared" si="1239"/>
        <v>ATENDE</v>
      </c>
      <c r="BN1238" s="20" t="str">
        <f t="shared" si="1240"/>
        <v>ATENDE</v>
      </c>
      <c r="BO1238" s="24" t="str">
        <f t="shared" si="1241"/>
        <v>C4</v>
      </c>
      <c r="BP1238" s="24" t="str">
        <f t="shared" si="1368"/>
        <v>P6</v>
      </c>
      <c r="BQ1238" s="25">
        <f t="shared" si="1381"/>
        <v>3.7633333333333328</v>
      </c>
      <c r="BR1238" s="22">
        <v>14.29</v>
      </c>
      <c r="BS1238" s="22">
        <v>8.5399999999999991</v>
      </c>
      <c r="BT1238" s="24">
        <f>IF(BP1238="-","-",_xlfn.XLOOKUP(BP1238,ABNT5101!$B$4:$B$9,ABNT5101!$C$4:$C$9))</f>
        <v>3</v>
      </c>
      <c r="BU1238" s="24">
        <f>IF(BP1238="-","-",_xlfn.XLOOKUP(BP1238,ABNT5101!$B$4:$B$9,ABNT5101!$D$4:$D$9))</f>
        <v>0.6</v>
      </c>
      <c r="BV1238" s="20" t="str">
        <f t="shared" si="1242"/>
        <v>ATENDE</v>
      </c>
      <c r="BW1238" s="20" t="str">
        <f t="shared" si="1382"/>
        <v>ATENDE</v>
      </c>
      <c r="BX1238" s="20" t="str">
        <f t="shared" si="1243"/>
        <v>ATENDE</v>
      </c>
      <c r="BY1238" s="24" t="str">
        <f t="shared" si="1464"/>
        <v>P6</v>
      </c>
      <c r="BZ1238" s="25">
        <f t="shared" si="1244"/>
        <v>3.2133333333333338</v>
      </c>
      <c r="CA1238" s="24">
        <v>12.64</v>
      </c>
      <c r="CB1238" s="24">
        <v>7.23</v>
      </c>
      <c r="CC1238" s="20">
        <f>IF(BY1238="-","-",_xlfn.XLOOKUP(BY1238,ABNT5101!$B$4:$B$9,ABNT5101!$C$4:$C$9))</f>
        <v>3</v>
      </c>
      <c r="CD1238" s="24">
        <f>IF(BY1238="-","-",_xlfn.XLOOKUP(BY1238,ABNT5101!$B$4:$B$9,ABNT5101!$D$4:$D$9))</f>
        <v>0.6</v>
      </c>
      <c r="CE1238" s="20" t="str">
        <f t="shared" si="1245"/>
        <v>ATENDE</v>
      </c>
      <c r="CF1238" s="20" t="str">
        <f t="shared" si="1246"/>
        <v>ATENDE</v>
      </c>
      <c r="CG1238" s="20" t="str">
        <f t="shared" si="1359"/>
        <v>ATENDE</v>
      </c>
      <c r="CH1238" s="26" t="str">
        <f>_xlfn.XLOOKUP(CI1238,'Banco de dados'!$B:$B,'Banco de dados'!$D:$D)</f>
        <v>LEDSTAR</v>
      </c>
      <c r="CI1238" s="47" t="str">
        <f>'Banco de dados'!B5</f>
        <v xml:space="preserve"> SL VT 9.1 28W</v>
      </c>
      <c r="CJ1238" s="26" t="str">
        <f>_xlfn.XLOOKUP(CI1238,'Banco de dados'!$B:$B,'Banco de dados'!$E:$E)</f>
        <v>LUM LED SL VT 9.1 28W</v>
      </c>
      <c r="CK1238" s="26"/>
      <c r="CL1238" s="26" t="e">
        <f>IF(CK1238="-","-",_xlfn.XLOOKUP(CK1238,'Banco de dados'!$B:$B,'Banco de dados'!$E:$E))</f>
        <v>#N/A</v>
      </c>
      <c r="CM1238" s="28">
        <f t="shared" si="1305"/>
        <v>1</v>
      </c>
      <c r="CN1238" s="26">
        <f>_xlfn.XLOOKUP(CI1238,'Banco de dados'!$B:$B,'Banco de dados'!$H:$H)</f>
        <v>28</v>
      </c>
      <c r="CO1238" s="26" t="e">
        <f t="array" aca="1" ref="CO1238" ca="1">_xludf.XLOOKUP(CK1238,'Banco de dados'!$B:$B,'Banco de dados'!$H:$H)</f>
        <v>#NAME?</v>
      </c>
      <c r="CP1238" s="51" t="e">
        <f t="array" aca="1" ref="CP1238" ca="1">_xludf.XLOOKUP(CI1238,'Banco de dados'!$B:$B,'Banco de dados'!$F:$F)</f>
        <v>#NAME?</v>
      </c>
      <c r="CQ1238" s="26" t="e">
        <f t="array" aca="1" ref="CQ1238" ca="1">_xludf.XLOOKUP(CK1238,'Banco de dados'!$B:$B,'Banco de dados'!$F:$F)</f>
        <v>#NAME?</v>
      </c>
      <c r="CR1238" s="27">
        <v>85</v>
      </c>
      <c r="CS1238" s="27"/>
      <c r="CT1238" s="26" t="str">
        <f>IF(AG1238=0.5,"Suporte",IF(AND(AG1238&gt;='Braços de IP'!$B$9,AG1238&lt;='Braços de IP'!$D$9),'Braços de IP'!$E$9,IF(AND(AG1238&gt;='Braços de IP'!$B$10,AG1238&lt;='Braços de IP'!$D$10),'Braços de IP'!$E$10,IF(AND(AG1238&gt;='Braços de IP'!$B$11,AG1238&lt;='Braços de IP'!$D$11),'Braços de IP'!$E$11,IF(AND(AG1238&gt;='Braços de IP'!$B$12,AG1238&lt;='Braços de IP'!$D$12),'Braços de IP'!$E$12,IF(AND(AG1238&gt;='Braços de IP'!$B$13,AG1238&lt;='Braços de IP'!$D$13),'Braços de IP'!$E$13,IF(AND(AG1238&gt;='Braços de IP'!$B$14,AG1238&lt;='Braços de IP'!$D$14),'Braços de IP'!$E$14,"ERRO")))))))</f>
        <v>Curto I</v>
      </c>
      <c r="CU1238" s="27"/>
      <c r="CV1238" s="26" t="str">
        <f>IF($CU1238="","",VLOOKUP($CU1238,'Braços de IP'!$E$9:$I$15,2,0))</f>
        <v/>
      </c>
      <c r="CW1238" s="29" t="str">
        <f>IF($CU1238="","",VLOOKUP($CU1238,'Braços de IP'!$E$9:$I$15,5,0))</f>
        <v/>
      </c>
      <c r="CX1238" s="26"/>
      <c r="CY1238" s="26"/>
      <c r="CZ1238" s="26"/>
      <c r="DA1238" s="26"/>
      <c r="DB1238" s="26"/>
      <c r="DC1238" s="26"/>
      <c r="DD1238" s="30">
        <f t="shared" si="1306"/>
        <v>28</v>
      </c>
      <c r="DE1238" s="31">
        <f t="shared" si="1307"/>
        <v>50</v>
      </c>
      <c r="DF1238" s="30">
        <f t="shared" si="1308"/>
        <v>78</v>
      </c>
      <c r="DG1238" s="32">
        <f t="shared" si="1309"/>
        <v>0.43999999999999995</v>
      </c>
      <c r="DH1238" s="33" t="s">
        <v>143</v>
      </c>
      <c r="DI1238" s="34"/>
      <c r="DJ1238" s="35"/>
      <c r="DK1238" s="16" t="s">
        <v>144</v>
      </c>
      <c r="DL1238" s="16"/>
    </row>
    <row r="1239" spans="1:116" ht="15.75" customHeight="1" x14ac:dyDescent="0.25">
      <c r="B1239" s="16">
        <v>344</v>
      </c>
      <c r="C1239" s="16" t="s">
        <v>146</v>
      </c>
      <c r="D1239" s="16" t="s">
        <v>813</v>
      </c>
      <c r="E1239" s="16">
        <v>-8.0221269999999993</v>
      </c>
      <c r="F1239" s="16">
        <v>-34.928381999999999</v>
      </c>
      <c r="G1239" s="16" t="s">
        <v>160</v>
      </c>
      <c r="H1239" s="16" t="s">
        <v>136</v>
      </c>
      <c r="I1239" s="16" t="s">
        <v>135</v>
      </c>
      <c r="J1239" s="16" t="s">
        <v>137</v>
      </c>
      <c r="K1239" s="16">
        <v>50</v>
      </c>
      <c r="L1239" s="16" t="s">
        <v>138</v>
      </c>
      <c r="M1239" s="16">
        <v>0</v>
      </c>
      <c r="N1239" s="16"/>
      <c r="O1239" s="16">
        <v>1</v>
      </c>
      <c r="P1239" s="16"/>
      <c r="Q1239" s="16">
        <v>2.74</v>
      </c>
      <c r="R1239" s="16"/>
      <c r="S1239" s="16"/>
      <c r="T1239" s="16">
        <v>0</v>
      </c>
      <c r="U1239" s="17">
        <v>0</v>
      </c>
      <c r="V1239" s="16">
        <v>0</v>
      </c>
      <c r="W1239" s="16"/>
      <c r="X1239" s="16"/>
      <c r="Y1239" s="16">
        <v>0</v>
      </c>
      <c r="Z1239" s="16">
        <v>0</v>
      </c>
      <c r="AA1239" s="16" t="s">
        <v>161</v>
      </c>
      <c r="AB1239" s="16" t="s">
        <v>140</v>
      </c>
      <c r="AC1239" s="16">
        <v>40</v>
      </c>
      <c r="AD1239" s="16">
        <v>6</v>
      </c>
      <c r="AE1239" s="16">
        <v>1</v>
      </c>
      <c r="AF1239" s="16">
        <v>1.24</v>
      </c>
      <c r="AG1239" s="16">
        <v>1</v>
      </c>
      <c r="AH1239" s="17">
        <f t="shared" si="1283"/>
        <v>-0.24</v>
      </c>
      <c r="AI1239" s="16"/>
      <c r="AJ1239" s="16"/>
      <c r="AK1239" s="16"/>
      <c r="AL1239" s="16"/>
      <c r="AM1239" s="16">
        <v>0</v>
      </c>
      <c r="AN1239" s="16"/>
      <c r="AO1239" s="16">
        <v>0</v>
      </c>
      <c r="AP1239" s="16">
        <v>0</v>
      </c>
      <c r="AQ1239" s="16">
        <v>0</v>
      </c>
      <c r="AR1239" s="17" t="s">
        <v>136</v>
      </c>
      <c r="AS1239" s="19">
        <f t="shared" si="1233"/>
        <v>0</v>
      </c>
      <c r="AT1239" s="19"/>
      <c r="AU1239" s="19">
        <f>VLOOKUP(G1239,ABNT5101!$I$3:$J$9,2)</f>
        <v>10</v>
      </c>
      <c r="AV1239" s="19">
        <f>VLOOKUP(G1239,ABNT5101!$I$3:$M$9,5)</f>
        <v>0.18</v>
      </c>
      <c r="AW1239" s="17" t="str">
        <f>_xlfn.XLOOKUP(G1239,ABNT5101!I:I,ABNT5101!L:L)</f>
        <v>-</v>
      </c>
      <c r="AX1239" s="17">
        <f>_xlfn.XLOOKUP(G1239,ABNT5101!$I:$I,ABNT5101!M:M)</f>
        <v>0.18</v>
      </c>
      <c r="AY1239" s="17" t="str">
        <f>_xlfn.XLOOKUP(G1239,ABNT5101!$I:$I,ABNT5101!N:N)</f>
        <v>-</v>
      </c>
      <c r="AZ1239" s="17">
        <f>_xlfn.XLOOKUP(G1239,ABNT5101!$I:$I,ABNT5101!O:O)</f>
        <v>16</v>
      </c>
      <c r="BA1239" s="20" t="str">
        <f t="shared" si="1234"/>
        <v>ATENDE</v>
      </c>
      <c r="BB1239" s="21">
        <f t="shared" ref="BB1239:BC1239" si="1483">BE1239/AU1239-1</f>
        <v>0.27200000000000002</v>
      </c>
      <c r="BC1239" s="21">
        <f t="shared" si="1483"/>
        <v>3.3333333333333339</v>
      </c>
      <c r="BD1239" s="21" t="str">
        <f t="shared" si="1236"/>
        <v>-</v>
      </c>
      <c r="BE1239" s="22">
        <v>12.72</v>
      </c>
      <c r="BF1239" s="22">
        <v>0.78</v>
      </c>
      <c r="BG1239" s="22"/>
      <c r="BH1239" s="22"/>
      <c r="BI1239" s="23"/>
      <c r="BJ1239" s="22"/>
      <c r="BK1239" s="20" t="str">
        <f t="shared" si="1237"/>
        <v>ATENDE</v>
      </c>
      <c r="BL1239" s="20" t="str">
        <f t="shared" si="1238"/>
        <v>ATENDE</v>
      </c>
      <c r="BM1239" s="20" t="str">
        <f t="shared" si="1239"/>
        <v>ATENDE</v>
      </c>
      <c r="BN1239" s="20" t="str">
        <f t="shared" si="1240"/>
        <v>ATENDE</v>
      </c>
      <c r="BO1239" s="24" t="str">
        <f t="shared" si="1241"/>
        <v>C4</v>
      </c>
      <c r="BP1239" s="24" t="str">
        <f t="shared" si="1368"/>
        <v>P6</v>
      </c>
      <c r="BQ1239" s="25">
        <f t="shared" si="1381"/>
        <v>3.0166666666666666</v>
      </c>
      <c r="BR1239" s="22">
        <v>12.05</v>
      </c>
      <c r="BS1239" s="22">
        <v>8.93</v>
      </c>
      <c r="BT1239" s="24">
        <f>IF(BP1239="-","-",_xlfn.XLOOKUP(BP1239,ABNT5101!$B$4:$B$9,ABNT5101!$C$4:$C$9))</f>
        <v>3</v>
      </c>
      <c r="BU1239" s="24">
        <f>IF(BP1239="-","-",_xlfn.XLOOKUP(BP1239,ABNT5101!$B$4:$B$9,ABNT5101!$D$4:$D$9))</f>
        <v>0.6</v>
      </c>
      <c r="BV1239" s="20" t="str">
        <f t="shared" si="1242"/>
        <v>ATENDE</v>
      </c>
      <c r="BW1239" s="20" t="str">
        <f t="shared" si="1382"/>
        <v>ATENDE</v>
      </c>
      <c r="BX1239" s="20" t="str">
        <f t="shared" si="1243"/>
        <v>ATENDE</v>
      </c>
      <c r="BY1239" s="24" t="str">
        <f t="shared" si="1464"/>
        <v>P6</v>
      </c>
      <c r="BZ1239" s="25">
        <f t="shared" si="1244"/>
        <v>2.5099999999999998</v>
      </c>
      <c r="CA1239" s="24">
        <v>10.53</v>
      </c>
      <c r="CB1239" s="24">
        <v>6.69</v>
      </c>
      <c r="CC1239" s="20">
        <f>IF(BY1239="-","-",_xlfn.XLOOKUP(BY1239,ABNT5101!$B$4:$B$9,ABNT5101!$C$4:$C$9))</f>
        <v>3</v>
      </c>
      <c r="CD1239" s="24">
        <f>IF(BY1239="-","-",_xlfn.XLOOKUP(BY1239,ABNT5101!$B$4:$B$9,ABNT5101!$D$4:$D$9))</f>
        <v>0.6</v>
      </c>
      <c r="CE1239" s="20" t="str">
        <f t="shared" si="1245"/>
        <v>ATENDE</v>
      </c>
      <c r="CF1239" s="20" t="str">
        <f t="shared" si="1246"/>
        <v>ATENDE</v>
      </c>
      <c r="CG1239" s="20" t="str">
        <f t="shared" si="1359"/>
        <v>ATENDE</v>
      </c>
      <c r="CH1239" s="26" t="str">
        <f>_xlfn.XLOOKUP(CI1239,'Banco de dados'!$B:$B,'Banco de dados'!$D:$D)</f>
        <v>SX LIGHTING</v>
      </c>
      <c r="CI1239" s="27" t="str">
        <f>'Banco de dados'!B53</f>
        <v>SX-INEVO020HF</v>
      </c>
      <c r="CJ1239" s="26" t="str">
        <f>_xlfn.XLOOKUP(CI1239,'Banco de dados'!$B:$B,'Banco de dados'!$E:$E)</f>
        <v>SXINEVO020K50L12CZF7PHF</v>
      </c>
      <c r="CK1239" s="26"/>
      <c r="CL1239" s="26" t="e">
        <f>IF(CK1239="-","-",_xlfn.XLOOKUP(CK1239,'Banco de dados'!$B:$B,'Banco de dados'!$E:$E))</f>
        <v>#N/A</v>
      </c>
      <c r="CM1239" s="28">
        <f t="shared" si="1305"/>
        <v>1</v>
      </c>
      <c r="CN1239" s="26">
        <f>_xlfn.XLOOKUP(CI1239,'Banco de dados'!$B:$B,'Banco de dados'!$H:$H)</f>
        <v>22.5</v>
      </c>
      <c r="CO1239" s="26" t="e">
        <f t="array" aca="1" ref="CO1239" ca="1">_xludf.XLOOKUP(CK1239,'Banco de dados'!$B:$B,'Banco de dados'!$H:$H)</f>
        <v>#NAME?</v>
      </c>
      <c r="CP1239" s="51" t="e">
        <f t="array" aca="1" ref="CP1239" ca="1">_xludf.XLOOKUP(CI1239,'Banco de dados'!$B:$B,'Banco de dados'!$F:$F)</f>
        <v>#NAME?</v>
      </c>
      <c r="CQ1239" s="26" t="e">
        <f t="array" aca="1" ref="CQ1239" ca="1">_xludf.XLOOKUP(CK1239,'Banco de dados'!$B:$B,'Banco de dados'!$F:$F)</f>
        <v>#NAME?</v>
      </c>
      <c r="CR1239" s="27">
        <v>86</v>
      </c>
      <c r="CS1239" s="27"/>
      <c r="CT1239" s="26" t="str">
        <f>IF(AG1239=0.5,"Suporte",IF(AND(AG1239&gt;='Braços de IP'!$B$9,AG1239&lt;='Braços de IP'!$D$9),'Braços de IP'!$E$9,IF(AND(AG1239&gt;='Braços de IP'!$B$10,AG1239&lt;='Braços de IP'!$D$10),'Braços de IP'!$E$10,IF(AND(AG1239&gt;='Braços de IP'!$B$11,AG1239&lt;='Braços de IP'!$D$11),'Braços de IP'!$E$11,IF(AND(AG1239&gt;='Braços de IP'!$B$12,AG1239&lt;='Braços de IP'!$D$12),'Braços de IP'!$E$12,IF(AND(AG1239&gt;='Braços de IP'!$B$13,AG1239&lt;='Braços de IP'!$D$13),'Braços de IP'!$E$13,IF(AND(AG1239&gt;='Braços de IP'!$B$14,AG1239&lt;='Braços de IP'!$D$14),'Braços de IP'!$E$14,"ERRO")))))))</f>
        <v>Curto I</v>
      </c>
      <c r="CU1239" s="27"/>
      <c r="CV1239" s="26" t="str">
        <f>IF($CU1239="","",VLOOKUP($CU1239,'Braços de IP'!$E$9:$I$15,2,0))</f>
        <v/>
      </c>
      <c r="CW1239" s="29" t="str">
        <f>IF($CU1239="","",VLOOKUP($CU1239,'Braços de IP'!$E$9:$I$15,5,0))</f>
        <v/>
      </c>
      <c r="CX1239" s="26"/>
      <c r="CY1239" s="26"/>
      <c r="CZ1239" s="26"/>
      <c r="DA1239" s="26"/>
      <c r="DB1239" s="26"/>
      <c r="DC1239" s="26"/>
      <c r="DD1239" s="30">
        <f t="shared" si="1306"/>
        <v>22.5</v>
      </c>
      <c r="DE1239" s="31">
        <f t="shared" si="1307"/>
        <v>50</v>
      </c>
      <c r="DF1239" s="30">
        <f t="shared" si="1308"/>
        <v>72.5</v>
      </c>
      <c r="DG1239" s="32">
        <f t="shared" si="1309"/>
        <v>0.55000000000000004</v>
      </c>
      <c r="DH1239" s="33" t="s">
        <v>143</v>
      </c>
      <c r="DI1239" s="34"/>
      <c r="DJ1239" s="35"/>
      <c r="DK1239" s="16" t="s">
        <v>144</v>
      </c>
      <c r="DL1239" s="16"/>
    </row>
    <row r="1240" spans="1:116" ht="15.75" customHeight="1" x14ac:dyDescent="0.25">
      <c r="B1240" s="16">
        <v>344</v>
      </c>
      <c r="C1240" s="16" t="s">
        <v>146</v>
      </c>
      <c r="D1240" s="16" t="s">
        <v>813</v>
      </c>
      <c r="E1240" s="16">
        <v>-8.0221269999999993</v>
      </c>
      <c r="F1240" s="16">
        <v>-34.928381999999999</v>
      </c>
      <c r="G1240" s="16" t="s">
        <v>160</v>
      </c>
      <c r="H1240" s="16" t="s">
        <v>136</v>
      </c>
      <c r="I1240" s="16" t="s">
        <v>135</v>
      </c>
      <c r="J1240" s="16" t="s">
        <v>137</v>
      </c>
      <c r="K1240" s="16">
        <v>50</v>
      </c>
      <c r="L1240" s="16" t="s">
        <v>138</v>
      </c>
      <c r="M1240" s="16">
        <v>0</v>
      </c>
      <c r="N1240" s="16"/>
      <c r="O1240" s="16">
        <v>1</v>
      </c>
      <c r="P1240" s="16"/>
      <c r="Q1240" s="16">
        <v>2.74</v>
      </c>
      <c r="R1240" s="16"/>
      <c r="S1240" s="16"/>
      <c r="T1240" s="16">
        <v>0</v>
      </c>
      <c r="U1240" s="17">
        <v>0</v>
      </c>
      <c r="V1240" s="16">
        <v>0</v>
      </c>
      <c r="W1240" s="16"/>
      <c r="X1240" s="16"/>
      <c r="Y1240" s="16">
        <v>0</v>
      </c>
      <c r="Z1240" s="16">
        <v>0</v>
      </c>
      <c r="AA1240" s="16" t="s">
        <v>161</v>
      </c>
      <c r="AB1240" s="16" t="s">
        <v>140</v>
      </c>
      <c r="AC1240" s="16">
        <v>40</v>
      </c>
      <c r="AD1240" s="16">
        <v>6</v>
      </c>
      <c r="AE1240" s="16">
        <v>1</v>
      </c>
      <c r="AF1240" s="16">
        <v>1.24</v>
      </c>
      <c r="AG1240" s="16">
        <v>1</v>
      </c>
      <c r="AH1240" s="17">
        <f t="shared" si="1283"/>
        <v>-0.24</v>
      </c>
      <c r="AI1240" s="16"/>
      <c r="AJ1240" s="16"/>
      <c r="AK1240" s="16"/>
      <c r="AL1240" s="16"/>
      <c r="AM1240" s="16">
        <v>0</v>
      </c>
      <c r="AN1240" s="16"/>
      <c r="AO1240" s="16">
        <v>0</v>
      </c>
      <c r="AP1240" s="16">
        <v>0</v>
      </c>
      <c r="AQ1240" s="16">
        <v>0</v>
      </c>
      <c r="AR1240" s="17" t="s">
        <v>136</v>
      </c>
      <c r="AS1240" s="19">
        <f t="shared" si="1233"/>
        <v>0</v>
      </c>
      <c r="AT1240" s="19"/>
      <c r="AU1240" s="19">
        <f>VLOOKUP(G1240,ABNT5101!$I$3:$J$9,2)</f>
        <v>10</v>
      </c>
      <c r="AV1240" s="19">
        <f>VLOOKUP(G1240,ABNT5101!$I$3:$M$9,5)</f>
        <v>0.18</v>
      </c>
      <c r="AW1240" s="17" t="str">
        <f>_xlfn.XLOOKUP(G1240,ABNT5101!I:I,ABNT5101!L:L)</f>
        <v>-</v>
      </c>
      <c r="AX1240" s="17">
        <f>_xlfn.XLOOKUP(G1240,ABNT5101!$I:$I,ABNT5101!M:M)</f>
        <v>0.18</v>
      </c>
      <c r="AY1240" s="17" t="str">
        <f>_xlfn.XLOOKUP(G1240,ABNT5101!$I:$I,ABNT5101!N:N)</f>
        <v>-</v>
      </c>
      <c r="AZ1240" s="17">
        <f>_xlfn.XLOOKUP(G1240,ABNT5101!$I:$I,ABNT5101!O:O)</f>
        <v>16</v>
      </c>
      <c r="BA1240" s="20" t="str">
        <f t="shared" si="1234"/>
        <v>ATENDE</v>
      </c>
      <c r="BB1240" s="21">
        <f t="shared" ref="BB1240:BC1240" si="1484">BE1240/AU1240-1</f>
        <v>0.93399999999999994</v>
      </c>
      <c r="BC1240" s="21">
        <f t="shared" si="1484"/>
        <v>3.3333333333333339</v>
      </c>
      <c r="BD1240" s="21" t="str">
        <f t="shared" si="1236"/>
        <v>-</v>
      </c>
      <c r="BE1240" s="22">
        <v>19.34</v>
      </c>
      <c r="BF1240" s="22">
        <v>0.78</v>
      </c>
      <c r="BG1240" s="22"/>
      <c r="BH1240" s="22"/>
      <c r="BI1240" s="23"/>
      <c r="BJ1240" s="22"/>
      <c r="BK1240" s="20" t="str">
        <f t="shared" si="1237"/>
        <v>ATENDE</v>
      </c>
      <c r="BL1240" s="20" t="str">
        <f t="shared" si="1238"/>
        <v>ATENDE</v>
      </c>
      <c r="BM1240" s="20" t="str">
        <f t="shared" si="1239"/>
        <v>ATENDE</v>
      </c>
      <c r="BN1240" s="20" t="str">
        <f t="shared" si="1240"/>
        <v>ATENDE</v>
      </c>
      <c r="BO1240" s="24" t="str">
        <f t="shared" si="1241"/>
        <v>C4</v>
      </c>
      <c r="BP1240" s="24" t="str">
        <f t="shared" si="1368"/>
        <v>P6</v>
      </c>
      <c r="BQ1240" s="25">
        <f t="shared" si="1381"/>
        <v>4.8133333333333335</v>
      </c>
      <c r="BR1240" s="22">
        <v>17.440000000000001</v>
      </c>
      <c r="BS1240" s="22">
        <v>13.23</v>
      </c>
      <c r="BT1240" s="24">
        <f>IF(BP1240="-","-",_xlfn.XLOOKUP(BP1240,ABNT5101!$B$4:$B$9,ABNT5101!$C$4:$C$9))</f>
        <v>3</v>
      </c>
      <c r="BU1240" s="24">
        <f>IF(BP1240="-","-",_xlfn.XLOOKUP(BP1240,ABNT5101!$B$4:$B$9,ABNT5101!$D$4:$D$9))</f>
        <v>0.6</v>
      </c>
      <c r="BV1240" s="20" t="str">
        <f t="shared" si="1242"/>
        <v>ATENDE</v>
      </c>
      <c r="BW1240" s="20" t="str">
        <f t="shared" si="1382"/>
        <v>ATENDE</v>
      </c>
      <c r="BX1240" s="20" t="str">
        <f t="shared" si="1243"/>
        <v>ATENDE</v>
      </c>
      <c r="BY1240" s="24" t="str">
        <f t="shared" si="1464"/>
        <v>P6</v>
      </c>
      <c r="BZ1240" s="25">
        <f t="shared" si="1244"/>
        <v>3.9266666666666667</v>
      </c>
      <c r="CA1240" s="24">
        <v>14.78</v>
      </c>
      <c r="CB1240" s="24">
        <v>9.92</v>
      </c>
      <c r="CC1240" s="20">
        <f>IF(BY1240="-","-",_xlfn.XLOOKUP(BY1240,ABNT5101!$B$4:$B$9,ABNT5101!$C$4:$C$9))</f>
        <v>3</v>
      </c>
      <c r="CD1240" s="24">
        <f>IF(BY1240="-","-",_xlfn.XLOOKUP(BY1240,ABNT5101!$B$4:$B$9,ABNT5101!$D$4:$D$9))</f>
        <v>0.6</v>
      </c>
      <c r="CE1240" s="20" t="str">
        <f t="shared" si="1245"/>
        <v>ATENDE</v>
      </c>
      <c r="CF1240" s="20" t="str">
        <f t="shared" si="1246"/>
        <v>ATENDE</v>
      </c>
      <c r="CG1240" s="20" t="str">
        <f t="shared" si="1359"/>
        <v>ATENDE</v>
      </c>
      <c r="CH1240" s="26" t="str">
        <f>_xlfn.XLOOKUP(CI1240,'Banco de dados'!$B:$B,'Banco de dados'!$D:$D)</f>
        <v>TECNOWATT</v>
      </c>
      <c r="CI1240" s="27" t="str">
        <f>'Banco de dados'!B65</f>
        <v xml:space="preserve">SIGSAGPTLRRSSNDL_30W_38IBBRS
</v>
      </c>
      <c r="CJ1240" s="26" t="str">
        <f>_xlfn.XLOOKUP(CI1240,'Banco de dados'!$B:$B,'Banco de dados'!$E:$E)</f>
        <v>SIGSAGPTLRRSSNDL_30W_38IBBRS
1-10C1MUN6.5</v>
      </c>
      <c r="CK1240" s="26"/>
      <c r="CL1240" s="26" t="e">
        <f>IF(CK1240="-","-",_xlfn.XLOOKUP(CK1240,'Banco de dados'!$B:$B,'Banco de dados'!$E:$E))</f>
        <v>#N/A</v>
      </c>
      <c r="CM1240" s="28">
        <f t="shared" si="1305"/>
        <v>1</v>
      </c>
      <c r="CN1240" s="26">
        <f>_xlfn.XLOOKUP(CI1240,'Banco de dados'!$B:$B,'Banco de dados'!$H:$H)</f>
        <v>30</v>
      </c>
      <c r="CO1240" s="26" t="e">
        <f t="array" aca="1" ref="CO1240" ca="1">_xludf.XLOOKUP(CK1240,'Banco de dados'!$B:$B,'Banco de dados'!$H:$H)</f>
        <v>#NAME?</v>
      </c>
      <c r="CP1240" s="51" t="e">
        <f t="array" aca="1" ref="CP1240" ca="1">_xludf.XLOOKUP(CI1240,'Banco de dados'!$B:$B,'Banco de dados'!$F:$F)</f>
        <v>#NAME?</v>
      </c>
      <c r="CQ1240" s="26" t="e">
        <f t="array" aca="1" ref="CQ1240" ca="1">_xludf.XLOOKUP(CK1240,'Banco de dados'!$B:$B,'Banco de dados'!$F:$F)</f>
        <v>#NAME?</v>
      </c>
      <c r="CR1240" s="27">
        <v>87</v>
      </c>
      <c r="CS1240" s="27"/>
      <c r="CT1240" s="26" t="str">
        <f>IF(AG1240=0.5,"Suporte",IF(AND(AG1240&gt;='Braços de IP'!$B$9,AG1240&lt;='Braços de IP'!$D$9),'Braços de IP'!$E$9,IF(AND(AG1240&gt;='Braços de IP'!$B$10,AG1240&lt;='Braços de IP'!$D$10),'Braços de IP'!$E$10,IF(AND(AG1240&gt;='Braços de IP'!$B$11,AG1240&lt;='Braços de IP'!$D$11),'Braços de IP'!$E$11,IF(AND(AG1240&gt;='Braços de IP'!$B$12,AG1240&lt;='Braços de IP'!$D$12),'Braços de IP'!$E$12,IF(AND(AG1240&gt;='Braços de IP'!$B$13,AG1240&lt;='Braços de IP'!$D$13),'Braços de IP'!$E$13,IF(AND(AG1240&gt;='Braços de IP'!$B$14,AG1240&lt;='Braços de IP'!$D$14),'Braços de IP'!$E$14,"ERRO")))))))</f>
        <v>Curto I</v>
      </c>
      <c r="CU1240" s="27"/>
      <c r="CV1240" s="26" t="str">
        <f>IF($CU1240="","",VLOOKUP($CU1240,'Braços de IP'!$E$9:$I$15,2,0))</f>
        <v/>
      </c>
      <c r="CW1240" s="29" t="str">
        <f>IF($CU1240="","",VLOOKUP($CU1240,'Braços de IP'!$E$9:$I$15,5,0))</f>
        <v/>
      </c>
      <c r="CX1240" s="26"/>
      <c r="CY1240" s="26"/>
      <c r="CZ1240" s="26"/>
      <c r="DA1240" s="26"/>
      <c r="DB1240" s="26"/>
      <c r="DC1240" s="26"/>
      <c r="DD1240" s="30">
        <f t="shared" si="1306"/>
        <v>30</v>
      </c>
      <c r="DE1240" s="31">
        <f t="shared" si="1307"/>
        <v>50</v>
      </c>
      <c r="DF1240" s="30">
        <f t="shared" si="1308"/>
        <v>80</v>
      </c>
      <c r="DG1240" s="32">
        <f t="shared" si="1309"/>
        <v>0.4</v>
      </c>
      <c r="DH1240" s="33" t="s">
        <v>143</v>
      </c>
      <c r="DI1240" s="34"/>
      <c r="DJ1240" s="35"/>
      <c r="DK1240" s="16" t="s">
        <v>144</v>
      </c>
      <c r="DL1240" s="16"/>
    </row>
    <row r="1241" spans="1:116" ht="15.75" customHeight="1" x14ac:dyDescent="0.25">
      <c r="A1241" s="1"/>
      <c r="B1241" s="16">
        <v>345</v>
      </c>
      <c r="C1241" s="16" t="s">
        <v>146</v>
      </c>
      <c r="D1241" s="16" t="s">
        <v>814</v>
      </c>
      <c r="E1241" s="16">
        <v>-8.0325659999999992</v>
      </c>
      <c r="F1241" s="16">
        <v>-34.915325000000003</v>
      </c>
      <c r="G1241" s="16" t="s">
        <v>160</v>
      </c>
      <c r="H1241" s="16" t="s">
        <v>136</v>
      </c>
      <c r="I1241" s="16" t="s">
        <v>135</v>
      </c>
      <c r="J1241" s="16" t="s">
        <v>137</v>
      </c>
      <c r="K1241" s="16">
        <v>115</v>
      </c>
      <c r="L1241" s="16" t="s">
        <v>138</v>
      </c>
      <c r="M1241" s="16">
        <v>0</v>
      </c>
      <c r="N1241" s="16"/>
      <c r="O1241" s="16">
        <v>1</v>
      </c>
      <c r="P1241" s="16">
        <v>2</v>
      </c>
      <c r="Q1241" s="16">
        <v>8.5</v>
      </c>
      <c r="R1241" s="16"/>
      <c r="S1241" s="16"/>
      <c r="T1241" s="16" t="s">
        <v>136</v>
      </c>
      <c r="U1241" s="16">
        <v>2</v>
      </c>
      <c r="V1241" s="16">
        <v>0</v>
      </c>
      <c r="W1241" s="16" t="s">
        <v>136</v>
      </c>
      <c r="X1241" s="16" t="s">
        <v>136</v>
      </c>
      <c r="Y1241" s="16">
        <v>0</v>
      </c>
      <c r="Z1241" s="16">
        <v>0</v>
      </c>
      <c r="AA1241" s="16" t="s">
        <v>139</v>
      </c>
      <c r="AB1241" s="16" t="s">
        <v>140</v>
      </c>
      <c r="AC1241" s="16">
        <v>29.38</v>
      </c>
      <c r="AD1241" s="16">
        <v>8.15</v>
      </c>
      <c r="AE1241" s="16">
        <v>1</v>
      </c>
      <c r="AF1241" s="16">
        <v>0.2</v>
      </c>
      <c r="AG1241" s="16">
        <v>1.7</v>
      </c>
      <c r="AH1241" s="17">
        <f t="shared" si="1283"/>
        <v>1.5</v>
      </c>
      <c r="AI1241" s="16"/>
      <c r="AJ1241" s="16"/>
      <c r="AK1241" s="16"/>
      <c r="AL1241" s="16"/>
      <c r="AM1241" s="16">
        <v>0</v>
      </c>
      <c r="AN1241" s="16"/>
      <c r="AO1241" s="16">
        <v>0</v>
      </c>
      <c r="AP1241" s="16">
        <v>0</v>
      </c>
      <c r="AQ1241" s="16">
        <v>0</v>
      </c>
      <c r="AR1241" s="17" t="s">
        <v>136</v>
      </c>
      <c r="AS1241" s="19">
        <f t="shared" si="1233"/>
        <v>0</v>
      </c>
      <c r="AT1241" s="19"/>
      <c r="AU1241" s="19">
        <f>VLOOKUP(G1241,ABNT5101!$I$3:$J$9,2)</f>
        <v>10</v>
      </c>
      <c r="AV1241" s="19">
        <f>VLOOKUP(G1241,ABNT5101!$I$3:$M$9,5)</f>
        <v>0.18</v>
      </c>
      <c r="AW1241" s="17" t="str">
        <f>_xlfn.XLOOKUP(G1241,ABNT5101!I:I,ABNT5101!L:L)</f>
        <v>-</v>
      </c>
      <c r="AX1241" s="17">
        <f>_xlfn.XLOOKUP(G1241,ABNT5101!$I:$I,ABNT5101!M:M)</f>
        <v>0.18</v>
      </c>
      <c r="AY1241" s="17" t="str">
        <f>_xlfn.XLOOKUP(G1241,ABNT5101!$I:$I,ABNT5101!N:N)</f>
        <v>-</v>
      </c>
      <c r="AZ1241" s="17">
        <f>_xlfn.XLOOKUP(G1241,ABNT5101!$I:$I,ABNT5101!O:O)</f>
        <v>16</v>
      </c>
      <c r="BA1241" s="20" t="str">
        <f t="shared" si="1234"/>
        <v>ATENDE</v>
      </c>
      <c r="BB1241" s="21">
        <f t="shared" ref="BB1241:BC1241" si="1485">BE1241/AU1241-1</f>
        <v>9.2999999999999972E-2</v>
      </c>
      <c r="BC1241" s="21">
        <f t="shared" si="1485"/>
        <v>2.2222222222222223</v>
      </c>
      <c r="BD1241" s="21" t="str">
        <f t="shared" si="1236"/>
        <v>-</v>
      </c>
      <c r="BE1241" s="22">
        <v>10.93</v>
      </c>
      <c r="BF1241" s="22">
        <v>0.57999999999999996</v>
      </c>
      <c r="BG1241" s="22"/>
      <c r="BH1241" s="22"/>
      <c r="BI1241" s="23"/>
      <c r="BJ1241" s="22"/>
      <c r="BK1241" s="20" t="str">
        <f t="shared" si="1237"/>
        <v>ATENDE</v>
      </c>
      <c r="BL1241" s="20" t="str">
        <f t="shared" si="1238"/>
        <v>ATENDE</v>
      </c>
      <c r="BM1241" s="20" t="str">
        <f t="shared" si="1239"/>
        <v>ATENDE</v>
      </c>
      <c r="BN1241" s="20" t="str">
        <f t="shared" si="1240"/>
        <v>ATENDE</v>
      </c>
      <c r="BO1241" s="24" t="str">
        <f t="shared" si="1241"/>
        <v>C4</v>
      </c>
      <c r="BP1241" s="24" t="str">
        <f t="shared" si="1368"/>
        <v>P6</v>
      </c>
      <c r="BQ1241" s="25">
        <f t="shared" si="1381"/>
        <v>2.0366666666666666</v>
      </c>
      <c r="BR1241" s="22">
        <v>9.11</v>
      </c>
      <c r="BS1241" s="22">
        <v>5.08</v>
      </c>
      <c r="BT1241" s="24">
        <f>IF(BP1241="-","-",_xlfn.XLOOKUP(BP1241,ABNT5101!$B$4:$B$9,ABNT5101!$C$4:$C$9))</f>
        <v>3</v>
      </c>
      <c r="BU1241" s="24">
        <f>IF(BP1241="-","-",_xlfn.XLOOKUP(BP1241,ABNT5101!$B$4:$B$9,ABNT5101!$D$4:$D$9))</f>
        <v>0.6</v>
      </c>
      <c r="BV1241" s="20" t="str">
        <f t="shared" si="1242"/>
        <v>ATENDE</v>
      </c>
      <c r="BW1241" s="20" t="str">
        <f t="shared" si="1382"/>
        <v>ATENDE</v>
      </c>
      <c r="BX1241" s="20" t="str">
        <f t="shared" si="1243"/>
        <v>ATENDE</v>
      </c>
      <c r="BY1241" s="24" t="str">
        <f t="shared" si="1464"/>
        <v>P6</v>
      </c>
      <c r="BZ1241" s="25">
        <f t="shared" si="1244"/>
        <v>1.3366666666666664</v>
      </c>
      <c r="CA1241" s="24">
        <v>7.01</v>
      </c>
      <c r="CB1241" s="24">
        <v>4.63</v>
      </c>
      <c r="CC1241" s="20">
        <f>IF(BY1241="-","-",_xlfn.XLOOKUP(BY1241,ABNT5101!$B$4:$B$9,ABNT5101!$C$4:$C$9))</f>
        <v>3</v>
      </c>
      <c r="CD1241" s="24">
        <f>IF(BY1241="-","-",_xlfn.XLOOKUP(BY1241,ABNT5101!$B$4:$B$9,ABNT5101!$D$4:$D$9))</f>
        <v>0.6</v>
      </c>
      <c r="CE1241" s="20" t="str">
        <f t="shared" si="1245"/>
        <v>ATENDE</v>
      </c>
      <c r="CF1241" s="20" t="str">
        <f t="shared" si="1246"/>
        <v>ATENDE</v>
      </c>
      <c r="CG1241" s="20" t="str">
        <f t="shared" si="1359"/>
        <v>ATENDE</v>
      </c>
      <c r="CH1241" s="26" t="str">
        <f>_xlfn.XLOOKUP(CI1241,'Banco de dados'!$B:$B,'Banco de dados'!$D:$D)</f>
        <v>LEDSTAR</v>
      </c>
      <c r="CI1241" s="47" t="str">
        <f>'Banco de dados'!B7</f>
        <v xml:space="preserve"> SL VT 9.1 44W</v>
      </c>
      <c r="CJ1241" s="26" t="str">
        <f>_xlfn.XLOOKUP(CI1241,'Banco de dados'!$B:$B,'Banco de dados'!$E:$E)</f>
        <v>LUM LED SL VT 9.1 44W</v>
      </c>
      <c r="CK1241" s="26"/>
      <c r="CL1241" s="26" t="e">
        <f>IF(CK1241="-","-",_xlfn.XLOOKUP(CK1241,'Banco de dados'!$B:$B,'Banco de dados'!$E:$E))</f>
        <v>#N/A</v>
      </c>
      <c r="CM1241" s="28">
        <f t="shared" si="1305"/>
        <v>1</v>
      </c>
      <c r="CN1241" s="26">
        <f>_xlfn.XLOOKUP(CI1241,'Banco de dados'!$B:$B,'Banco de dados'!$H:$H)</f>
        <v>44</v>
      </c>
      <c r="CO1241" s="26" t="e">
        <f t="array" aca="1" ref="CO1241" ca="1">_xludf.XLOOKUP(CK1241,'Banco de dados'!$B:$B,'Banco de dados'!$H:$H)</f>
        <v>#NAME?</v>
      </c>
      <c r="CP1241" s="51" t="e">
        <f t="array" aca="1" ref="CP1241" ca="1">_xludf.XLOOKUP(CI1241,'Banco de dados'!$B:$B,'Banco de dados'!$F:$F)</f>
        <v>#NAME?</v>
      </c>
      <c r="CQ1241" s="26" t="e">
        <f t="array" aca="1" ref="CQ1241" ca="1">_xludf.XLOOKUP(CK1241,'Banco de dados'!$B:$B,'Banco de dados'!$F:$F)</f>
        <v>#NAME?</v>
      </c>
      <c r="CR1241" s="27">
        <v>88</v>
      </c>
      <c r="CS1241" s="27"/>
      <c r="CT1241" s="26" t="str">
        <f>IF(AG1241=0.5,"Suporte",IF(AND(AG1241&gt;='Braços de IP'!$B$9,AG1241&lt;='Braços de IP'!$D$9),'Braços de IP'!$E$9,IF(AND(AG1241&gt;='Braços de IP'!$B$10,AG1241&lt;='Braços de IP'!$D$10),'Braços de IP'!$E$10,IF(AND(AG1241&gt;='Braços de IP'!$B$11,AG1241&lt;='Braços de IP'!$D$11),'Braços de IP'!$E$11,IF(AND(AG1241&gt;='Braços de IP'!$B$12,AG1241&lt;='Braços de IP'!$D$12),'Braços de IP'!$E$12,IF(AND(AG1241&gt;='Braços de IP'!$B$13,AG1241&lt;='Braços de IP'!$D$13),'Braços de IP'!$E$13,IF(AND(AG1241&gt;='Braços de IP'!$B$14,AG1241&lt;='Braços de IP'!$D$14),'Braços de IP'!$E$14,"ERRO")))))))</f>
        <v>Médio I</v>
      </c>
      <c r="CU1241" s="27"/>
      <c r="CV1241" s="26" t="str">
        <f>IF($CU1241="","",VLOOKUP($CU1241,'Braços de IP'!$E$9:$I$15,2,0))</f>
        <v/>
      </c>
      <c r="CW1241" s="29" t="str">
        <f>IF($CU1241="","",VLOOKUP($CU1241,'Braços de IP'!$E$9:$I$15,5,0))</f>
        <v/>
      </c>
      <c r="CX1241" s="26"/>
      <c r="CY1241" s="26"/>
      <c r="CZ1241" s="26"/>
      <c r="DA1241" s="26"/>
      <c r="DB1241" s="26"/>
      <c r="DC1241" s="26"/>
      <c r="DD1241" s="30">
        <f t="shared" si="1306"/>
        <v>44</v>
      </c>
      <c r="DE1241" s="31">
        <f t="shared" si="1307"/>
        <v>115</v>
      </c>
      <c r="DF1241" s="30">
        <f t="shared" si="1308"/>
        <v>159</v>
      </c>
      <c r="DG1241" s="32">
        <f t="shared" si="1309"/>
        <v>0.61739130434782608</v>
      </c>
      <c r="DH1241" s="33" t="s">
        <v>143</v>
      </c>
      <c r="DI1241" s="34"/>
      <c r="DJ1241" s="35"/>
      <c r="DK1241" s="16" t="s">
        <v>144</v>
      </c>
      <c r="DL1241" s="16"/>
    </row>
    <row r="1242" spans="1:116" ht="15.75" customHeight="1" x14ac:dyDescent="0.25">
      <c r="A1242" s="1"/>
      <c r="B1242" s="16">
        <v>345</v>
      </c>
      <c r="C1242" s="16" t="s">
        <v>146</v>
      </c>
      <c r="D1242" s="16" t="s">
        <v>814</v>
      </c>
      <c r="E1242" s="16">
        <v>-8.0325659999999992</v>
      </c>
      <c r="F1242" s="16">
        <v>-34.915325000000003</v>
      </c>
      <c r="G1242" s="16" t="s">
        <v>160</v>
      </c>
      <c r="H1242" s="16" t="s">
        <v>136</v>
      </c>
      <c r="I1242" s="16" t="s">
        <v>135</v>
      </c>
      <c r="J1242" s="16" t="s">
        <v>137</v>
      </c>
      <c r="K1242" s="16">
        <v>115</v>
      </c>
      <c r="L1242" s="16" t="s">
        <v>138</v>
      </c>
      <c r="M1242" s="16">
        <v>0</v>
      </c>
      <c r="N1242" s="16"/>
      <c r="O1242" s="16">
        <v>1</v>
      </c>
      <c r="P1242" s="16">
        <v>2</v>
      </c>
      <c r="Q1242" s="16">
        <v>8.5</v>
      </c>
      <c r="R1242" s="16"/>
      <c r="S1242" s="16"/>
      <c r="T1242" s="16" t="s">
        <v>136</v>
      </c>
      <c r="U1242" s="16">
        <v>2</v>
      </c>
      <c r="V1242" s="16">
        <v>0</v>
      </c>
      <c r="W1242" s="16" t="s">
        <v>136</v>
      </c>
      <c r="X1242" s="16" t="s">
        <v>136</v>
      </c>
      <c r="Y1242" s="16">
        <v>0</v>
      </c>
      <c r="Z1242" s="16">
        <v>0</v>
      </c>
      <c r="AA1242" s="16" t="s">
        <v>139</v>
      </c>
      <c r="AB1242" s="16" t="s">
        <v>140</v>
      </c>
      <c r="AC1242" s="16">
        <v>29.38</v>
      </c>
      <c r="AD1242" s="16">
        <v>8.15</v>
      </c>
      <c r="AE1242" s="16">
        <v>1</v>
      </c>
      <c r="AF1242" s="16">
        <v>0.2</v>
      </c>
      <c r="AG1242" s="16">
        <v>1.7</v>
      </c>
      <c r="AH1242" s="17">
        <f t="shared" si="1283"/>
        <v>1.5</v>
      </c>
      <c r="AI1242" s="16"/>
      <c r="AJ1242" s="16"/>
      <c r="AK1242" s="16"/>
      <c r="AL1242" s="16"/>
      <c r="AM1242" s="16">
        <v>0</v>
      </c>
      <c r="AN1242" s="16"/>
      <c r="AO1242" s="16">
        <v>0</v>
      </c>
      <c r="AP1242" s="16">
        <v>0</v>
      </c>
      <c r="AQ1242" s="16">
        <v>0</v>
      </c>
      <c r="AR1242" s="17" t="s">
        <v>136</v>
      </c>
      <c r="AS1242" s="19">
        <f t="shared" si="1233"/>
        <v>0</v>
      </c>
      <c r="AT1242" s="19"/>
      <c r="AU1242" s="19">
        <f>VLOOKUP(G1242,ABNT5101!$I$3:$J$9,2)</f>
        <v>10</v>
      </c>
      <c r="AV1242" s="19">
        <f>VLOOKUP(G1242,ABNT5101!$I$3:$M$9,5)</f>
        <v>0.18</v>
      </c>
      <c r="AW1242" s="17" t="str">
        <f>_xlfn.XLOOKUP(G1242,ABNT5101!I:I,ABNT5101!L:L)</f>
        <v>-</v>
      </c>
      <c r="AX1242" s="17">
        <f>_xlfn.XLOOKUP(G1242,ABNT5101!$I:$I,ABNT5101!M:M)</f>
        <v>0.18</v>
      </c>
      <c r="AY1242" s="17" t="str">
        <f>_xlfn.XLOOKUP(G1242,ABNT5101!$I:$I,ABNT5101!N:N)</f>
        <v>-</v>
      </c>
      <c r="AZ1242" s="17">
        <f>_xlfn.XLOOKUP(G1242,ABNT5101!$I:$I,ABNT5101!O:O)</f>
        <v>16</v>
      </c>
      <c r="BA1242" s="20" t="str">
        <f t="shared" si="1234"/>
        <v>ATENDE</v>
      </c>
      <c r="BB1242" s="21">
        <f t="shared" ref="BB1242:BC1242" si="1486">BE1242/AU1242-1</f>
        <v>4.2000000000000037E-2</v>
      </c>
      <c r="BC1242" s="21">
        <f t="shared" si="1486"/>
        <v>3.0555555555555554</v>
      </c>
      <c r="BD1242" s="21" t="str">
        <f t="shared" si="1236"/>
        <v>-</v>
      </c>
      <c r="BE1242" s="22">
        <v>10.42</v>
      </c>
      <c r="BF1242" s="22">
        <v>0.73</v>
      </c>
      <c r="BG1242" s="22"/>
      <c r="BH1242" s="22"/>
      <c r="BI1242" s="23"/>
      <c r="BJ1242" s="22"/>
      <c r="BK1242" s="20" t="str">
        <f t="shared" si="1237"/>
        <v>ATENDE</v>
      </c>
      <c r="BL1242" s="20" t="str">
        <f t="shared" si="1238"/>
        <v>ATENDE</v>
      </c>
      <c r="BM1242" s="20" t="str">
        <f t="shared" si="1239"/>
        <v>ATENDE</v>
      </c>
      <c r="BN1242" s="20" t="str">
        <f t="shared" si="1240"/>
        <v>ATENDE</v>
      </c>
      <c r="BO1242" s="24" t="str">
        <f t="shared" si="1241"/>
        <v>C4</v>
      </c>
      <c r="BP1242" s="24" t="str">
        <f t="shared" si="1368"/>
        <v>P6</v>
      </c>
      <c r="BQ1242" s="25">
        <f t="shared" si="1381"/>
        <v>1.8766666666666669</v>
      </c>
      <c r="BR1242" s="22">
        <v>8.6300000000000008</v>
      </c>
      <c r="BS1242" s="22">
        <v>5.51</v>
      </c>
      <c r="BT1242" s="24">
        <f>IF(BP1242="-","-",_xlfn.XLOOKUP(BP1242,ABNT5101!$B$4:$B$9,ABNT5101!$C$4:$C$9))</f>
        <v>3</v>
      </c>
      <c r="BU1242" s="24">
        <f>IF(BP1242="-","-",_xlfn.XLOOKUP(BP1242,ABNT5101!$B$4:$B$9,ABNT5101!$D$4:$D$9))</f>
        <v>0.6</v>
      </c>
      <c r="BV1242" s="20" t="str">
        <f t="shared" si="1242"/>
        <v>ATENDE</v>
      </c>
      <c r="BW1242" s="20" t="str">
        <f t="shared" si="1382"/>
        <v>ATENDE</v>
      </c>
      <c r="BX1242" s="20" t="str">
        <f t="shared" si="1243"/>
        <v>ATENDE</v>
      </c>
      <c r="BY1242" s="24" t="str">
        <f t="shared" si="1464"/>
        <v>P6</v>
      </c>
      <c r="BZ1242" s="25">
        <f t="shared" si="1244"/>
        <v>1.0466666666666664</v>
      </c>
      <c r="CA1242" s="24">
        <v>6.14</v>
      </c>
      <c r="CB1242" s="24">
        <v>4.43</v>
      </c>
      <c r="CC1242" s="20">
        <f>IF(BY1242="-","-",_xlfn.XLOOKUP(BY1242,ABNT5101!$B$4:$B$9,ABNT5101!$C$4:$C$9))</f>
        <v>3</v>
      </c>
      <c r="CD1242" s="24">
        <f>IF(BY1242="-","-",_xlfn.XLOOKUP(BY1242,ABNT5101!$B$4:$B$9,ABNT5101!$D$4:$D$9))</f>
        <v>0.6</v>
      </c>
      <c r="CE1242" s="20" t="str">
        <f t="shared" si="1245"/>
        <v>ATENDE</v>
      </c>
      <c r="CF1242" s="20" t="str">
        <f t="shared" si="1246"/>
        <v>ATENDE</v>
      </c>
      <c r="CG1242" s="20" t="str">
        <f t="shared" si="1359"/>
        <v>ATENDE</v>
      </c>
      <c r="CH1242" s="26" t="str">
        <f>_xlfn.XLOOKUP(CI1242,'Banco de dados'!$B:$B,'Banco de dados'!$D:$D)</f>
        <v>SX LIGHTING</v>
      </c>
      <c r="CI1242" s="27" t="str">
        <f>'Banco de dados'!B55</f>
        <v>SX-INEVO040HF</v>
      </c>
      <c r="CJ1242" s="26" t="str">
        <f>_xlfn.XLOOKUP(CI1242,'Banco de dados'!$B:$B,'Banco de dados'!$E:$E)</f>
        <v>SXINEVO040K50L12CZF7PHF</v>
      </c>
      <c r="CK1242" s="26"/>
      <c r="CL1242" s="26" t="e">
        <f>IF(CK1242="-","-",_xlfn.XLOOKUP(CK1242,'Banco de dados'!$B:$B,'Banco de dados'!$E:$E))</f>
        <v>#N/A</v>
      </c>
      <c r="CM1242" s="28">
        <f t="shared" si="1305"/>
        <v>1</v>
      </c>
      <c r="CN1242" s="26">
        <f>_xlfn.XLOOKUP(CI1242,'Banco de dados'!$B:$B,'Banco de dados'!$H:$H)</f>
        <v>39</v>
      </c>
      <c r="CO1242" s="26" t="e">
        <f t="array" aca="1" ref="CO1242" ca="1">_xludf.XLOOKUP(CK1242,'Banco de dados'!$B:$B,'Banco de dados'!$H:$H)</f>
        <v>#NAME?</v>
      </c>
      <c r="CP1242" s="51" t="e">
        <f t="array" aca="1" ref="CP1242" ca="1">_xludf.XLOOKUP(CI1242,'Banco de dados'!$B:$B,'Banco de dados'!$F:$F)</f>
        <v>#NAME?</v>
      </c>
      <c r="CQ1242" s="26" t="e">
        <f t="array" aca="1" ref="CQ1242" ca="1">_xludf.XLOOKUP(CK1242,'Banco de dados'!$B:$B,'Banco de dados'!$F:$F)</f>
        <v>#NAME?</v>
      </c>
      <c r="CR1242" s="27">
        <v>89</v>
      </c>
      <c r="CS1242" s="27"/>
      <c r="CT1242" s="26" t="str">
        <f>IF(AG1242=0.5,"Suporte",IF(AND(AG1242&gt;='Braços de IP'!$B$9,AG1242&lt;='Braços de IP'!$D$9),'Braços de IP'!$E$9,IF(AND(AG1242&gt;='Braços de IP'!$B$10,AG1242&lt;='Braços de IP'!$D$10),'Braços de IP'!$E$10,IF(AND(AG1242&gt;='Braços de IP'!$B$11,AG1242&lt;='Braços de IP'!$D$11),'Braços de IP'!$E$11,IF(AND(AG1242&gt;='Braços de IP'!$B$12,AG1242&lt;='Braços de IP'!$D$12),'Braços de IP'!$E$12,IF(AND(AG1242&gt;='Braços de IP'!$B$13,AG1242&lt;='Braços de IP'!$D$13),'Braços de IP'!$E$13,IF(AND(AG1242&gt;='Braços de IP'!$B$14,AG1242&lt;='Braços de IP'!$D$14),'Braços de IP'!$E$14,"ERRO")))))))</f>
        <v>Médio I</v>
      </c>
      <c r="CU1242" s="27"/>
      <c r="CV1242" s="26" t="str">
        <f>IF($CU1242="","",VLOOKUP($CU1242,'Braços de IP'!$E$9:$I$15,2,0))</f>
        <v/>
      </c>
      <c r="CW1242" s="29" t="str">
        <f>IF($CU1242="","",VLOOKUP($CU1242,'Braços de IP'!$E$9:$I$15,5,0))</f>
        <v/>
      </c>
      <c r="CX1242" s="26"/>
      <c r="CY1242" s="26"/>
      <c r="CZ1242" s="26"/>
      <c r="DA1242" s="26"/>
      <c r="DB1242" s="26"/>
      <c r="DC1242" s="26"/>
      <c r="DD1242" s="30">
        <f t="shared" si="1306"/>
        <v>39</v>
      </c>
      <c r="DE1242" s="31">
        <f t="shared" si="1307"/>
        <v>115</v>
      </c>
      <c r="DF1242" s="30">
        <f t="shared" si="1308"/>
        <v>154</v>
      </c>
      <c r="DG1242" s="32">
        <f t="shared" si="1309"/>
        <v>0.66086956521739126</v>
      </c>
      <c r="DH1242" s="33" t="s">
        <v>143</v>
      </c>
      <c r="DI1242" s="34"/>
      <c r="DJ1242" s="35"/>
      <c r="DK1242" s="16" t="s">
        <v>144</v>
      </c>
      <c r="DL1242" s="16"/>
    </row>
    <row r="1243" spans="1:116" ht="15.75" customHeight="1" x14ac:dyDescent="0.25">
      <c r="A1243" s="1"/>
      <c r="B1243" s="16">
        <v>345</v>
      </c>
      <c r="C1243" s="16" t="s">
        <v>146</v>
      </c>
      <c r="D1243" s="16" t="s">
        <v>814</v>
      </c>
      <c r="E1243" s="16">
        <v>-8.0325659999999992</v>
      </c>
      <c r="F1243" s="16">
        <v>-34.915325000000003</v>
      </c>
      <c r="G1243" s="16" t="s">
        <v>160</v>
      </c>
      <c r="H1243" s="16" t="s">
        <v>136</v>
      </c>
      <c r="I1243" s="16" t="s">
        <v>135</v>
      </c>
      <c r="J1243" s="16" t="s">
        <v>137</v>
      </c>
      <c r="K1243" s="16">
        <v>115</v>
      </c>
      <c r="L1243" s="16" t="s">
        <v>138</v>
      </c>
      <c r="M1243" s="16">
        <v>0</v>
      </c>
      <c r="N1243" s="16"/>
      <c r="O1243" s="16">
        <v>1</v>
      </c>
      <c r="P1243" s="16">
        <v>2</v>
      </c>
      <c r="Q1243" s="16">
        <v>8.5</v>
      </c>
      <c r="R1243" s="16"/>
      <c r="S1243" s="16"/>
      <c r="T1243" s="16" t="s">
        <v>136</v>
      </c>
      <c r="U1243" s="16">
        <v>2</v>
      </c>
      <c r="V1243" s="16">
        <v>0</v>
      </c>
      <c r="W1243" s="16" t="s">
        <v>136</v>
      </c>
      <c r="X1243" s="16" t="s">
        <v>136</v>
      </c>
      <c r="Y1243" s="16">
        <v>0</v>
      </c>
      <c r="Z1243" s="16">
        <v>0</v>
      </c>
      <c r="AA1243" s="16" t="s">
        <v>139</v>
      </c>
      <c r="AB1243" s="16" t="s">
        <v>140</v>
      </c>
      <c r="AC1243" s="16">
        <v>29.38</v>
      </c>
      <c r="AD1243" s="16">
        <v>8.15</v>
      </c>
      <c r="AE1243" s="16">
        <v>1</v>
      </c>
      <c r="AF1243" s="16">
        <v>0.2</v>
      </c>
      <c r="AG1243" s="16">
        <v>1.7</v>
      </c>
      <c r="AH1243" s="17">
        <f t="shared" si="1283"/>
        <v>1.5</v>
      </c>
      <c r="AI1243" s="16"/>
      <c r="AJ1243" s="16"/>
      <c r="AK1243" s="16"/>
      <c r="AL1243" s="16"/>
      <c r="AM1243" s="16">
        <v>0</v>
      </c>
      <c r="AN1243" s="16"/>
      <c r="AO1243" s="16">
        <v>0</v>
      </c>
      <c r="AP1243" s="16">
        <v>0</v>
      </c>
      <c r="AQ1243" s="16">
        <v>0</v>
      </c>
      <c r="AR1243" s="17" t="s">
        <v>136</v>
      </c>
      <c r="AS1243" s="19">
        <f t="shared" si="1233"/>
        <v>0</v>
      </c>
      <c r="AT1243" s="19"/>
      <c r="AU1243" s="19">
        <f>VLOOKUP(G1243,ABNT5101!$I$3:$J$9,2)</f>
        <v>10</v>
      </c>
      <c r="AV1243" s="19">
        <f>VLOOKUP(G1243,ABNT5101!$I$3:$M$9,5)</f>
        <v>0.18</v>
      </c>
      <c r="AW1243" s="17" t="str">
        <f>_xlfn.XLOOKUP(G1243,ABNT5101!I:I,ABNT5101!L:L)</f>
        <v>-</v>
      </c>
      <c r="AX1243" s="17">
        <f>_xlfn.XLOOKUP(G1243,ABNT5101!$I:$I,ABNT5101!M:M)</f>
        <v>0.18</v>
      </c>
      <c r="AY1243" s="17" t="str">
        <f>_xlfn.XLOOKUP(G1243,ABNT5101!$I:$I,ABNT5101!N:N)</f>
        <v>-</v>
      </c>
      <c r="AZ1243" s="17">
        <f>_xlfn.XLOOKUP(G1243,ABNT5101!$I:$I,ABNT5101!O:O)</f>
        <v>16</v>
      </c>
      <c r="BA1243" s="20" t="str">
        <f t="shared" si="1234"/>
        <v>ATENDE</v>
      </c>
      <c r="BB1243" s="21">
        <f t="shared" ref="BB1243:BC1243" si="1487">BE1243/AU1243-1</f>
        <v>0.17399999999999993</v>
      </c>
      <c r="BC1243" s="21">
        <f t="shared" si="1487"/>
        <v>2.8888888888888888</v>
      </c>
      <c r="BD1243" s="21" t="str">
        <f t="shared" si="1236"/>
        <v>-</v>
      </c>
      <c r="BE1243" s="22">
        <v>11.74</v>
      </c>
      <c r="BF1243" s="22">
        <v>0.7</v>
      </c>
      <c r="BG1243" s="22"/>
      <c r="BH1243" s="22"/>
      <c r="BI1243" s="23"/>
      <c r="BJ1243" s="22"/>
      <c r="BK1243" s="20" t="str">
        <f t="shared" si="1237"/>
        <v>ATENDE</v>
      </c>
      <c r="BL1243" s="20" t="str">
        <f t="shared" si="1238"/>
        <v>ATENDE</v>
      </c>
      <c r="BM1243" s="20" t="str">
        <f t="shared" si="1239"/>
        <v>ATENDE</v>
      </c>
      <c r="BN1243" s="20" t="str">
        <f t="shared" si="1240"/>
        <v>ATENDE</v>
      </c>
      <c r="BO1243" s="24" t="str">
        <f t="shared" si="1241"/>
        <v>C4</v>
      </c>
      <c r="BP1243" s="24" t="str">
        <f t="shared" si="1368"/>
        <v>P6</v>
      </c>
      <c r="BQ1243" s="25">
        <f t="shared" si="1381"/>
        <v>2.0299999999999998</v>
      </c>
      <c r="BR1243" s="22">
        <v>9.09</v>
      </c>
      <c r="BS1243" s="22">
        <v>6.36</v>
      </c>
      <c r="BT1243" s="24">
        <f>IF(BP1243="-","-",_xlfn.XLOOKUP(BP1243,ABNT5101!$B$4:$B$9,ABNT5101!$C$4:$C$9))</f>
        <v>3</v>
      </c>
      <c r="BU1243" s="24">
        <f>IF(BP1243="-","-",_xlfn.XLOOKUP(BP1243,ABNT5101!$B$4:$B$9,ABNT5101!$D$4:$D$9))</f>
        <v>0.6</v>
      </c>
      <c r="BV1243" s="20" t="str">
        <f t="shared" si="1242"/>
        <v>ATENDE</v>
      </c>
      <c r="BW1243" s="20" t="str">
        <f t="shared" si="1382"/>
        <v>ATENDE</v>
      </c>
      <c r="BX1243" s="20" t="str">
        <f t="shared" si="1243"/>
        <v>ATENDE</v>
      </c>
      <c r="BY1243" s="24" t="str">
        <f t="shared" si="1464"/>
        <v>P6</v>
      </c>
      <c r="BZ1243" s="25">
        <f t="shared" si="1244"/>
        <v>0.7566666666666666</v>
      </c>
      <c r="CA1243" s="24">
        <v>5.27</v>
      </c>
      <c r="CB1243" s="24">
        <v>3.99</v>
      </c>
      <c r="CC1243" s="20">
        <f>IF(BY1243="-","-",_xlfn.XLOOKUP(BY1243,ABNT5101!$B$4:$B$9,ABNT5101!$C$4:$C$9))</f>
        <v>3</v>
      </c>
      <c r="CD1243" s="24">
        <f>IF(BY1243="-","-",_xlfn.XLOOKUP(BY1243,ABNT5101!$B$4:$B$9,ABNT5101!$D$4:$D$9))</f>
        <v>0.6</v>
      </c>
      <c r="CE1243" s="20" t="str">
        <f t="shared" si="1245"/>
        <v>ATENDE</v>
      </c>
      <c r="CF1243" s="20" t="str">
        <f t="shared" si="1246"/>
        <v>ATENDE</v>
      </c>
      <c r="CG1243" s="20" t="str">
        <f t="shared" si="1359"/>
        <v>ATENDE</v>
      </c>
      <c r="CH1243" s="26" t="str">
        <f>_xlfn.XLOOKUP(CI1243,'Banco de dados'!$B:$B,'Banco de dados'!$D:$D)</f>
        <v>TECNOWATT</v>
      </c>
      <c r="CI1243" s="27" t="str">
        <f>'Banco de dados'!B66</f>
        <v xml:space="preserve">SIGSAGPTLRRSSNDL_40W_50IBBRS
</v>
      </c>
      <c r="CJ1243" s="26" t="str">
        <f>_xlfn.XLOOKUP(CI1243,'Banco de dados'!$B:$B,'Banco de dados'!$E:$E)</f>
        <v>SIGSAGPTLRRSSNDL_40W_50IBBRS
1-10C1MUN6.5</v>
      </c>
      <c r="CK1243" s="26"/>
      <c r="CL1243" s="26" t="e">
        <f>IF(CK1243="-","-",_xlfn.XLOOKUP(CK1243,'Banco de dados'!$B:$B,'Banco de dados'!$E:$E))</f>
        <v>#N/A</v>
      </c>
      <c r="CM1243" s="28">
        <f t="shared" si="1305"/>
        <v>1</v>
      </c>
      <c r="CN1243" s="26">
        <f>_xlfn.XLOOKUP(CI1243,'Banco de dados'!$B:$B,'Banco de dados'!$H:$H)</f>
        <v>40</v>
      </c>
      <c r="CO1243" s="26" t="e">
        <f t="array" aca="1" ref="CO1243" ca="1">_xludf.XLOOKUP(CK1243,'Banco de dados'!$B:$B,'Banco de dados'!$H:$H)</f>
        <v>#NAME?</v>
      </c>
      <c r="CP1243" s="51" t="e">
        <f t="array" aca="1" ref="CP1243" ca="1">_xludf.XLOOKUP(CI1243,'Banco de dados'!$B:$B,'Banco de dados'!$F:$F)</f>
        <v>#NAME?</v>
      </c>
      <c r="CQ1243" s="26" t="e">
        <f t="array" aca="1" ref="CQ1243" ca="1">_xludf.XLOOKUP(CK1243,'Banco de dados'!$B:$B,'Banco de dados'!$F:$F)</f>
        <v>#NAME?</v>
      </c>
      <c r="CR1243" s="27">
        <v>90</v>
      </c>
      <c r="CS1243" s="27"/>
      <c r="CT1243" s="26" t="str">
        <f>IF(AG1243=0.5,"Suporte",IF(AND(AG1243&gt;='Braços de IP'!$B$9,AG1243&lt;='Braços de IP'!$D$9),'Braços de IP'!$E$9,IF(AND(AG1243&gt;='Braços de IP'!$B$10,AG1243&lt;='Braços de IP'!$D$10),'Braços de IP'!$E$10,IF(AND(AG1243&gt;='Braços de IP'!$B$11,AG1243&lt;='Braços de IP'!$D$11),'Braços de IP'!$E$11,IF(AND(AG1243&gt;='Braços de IP'!$B$12,AG1243&lt;='Braços de IP'!$D$12),'Braços de IP'!$E$12,IF(AND(AG1243&gt;='Braços de IP'!$B$13,AG1243&lt;='Braços de IP'!$D$13),'Braços de IP'!$E$13,IF(AND(AG1243&gt;='Braços de IP'!$B$14,AG1243&lt;='Braços de IP'!$D$14),'Braços de IP'!$E$14,"ERRO")))))))</f>
        <v>Médio I</v>
      </c>
      <c r="CU1243" s="27"/>
      <c r="CV1243" s="26" t="str">
        <f>IF($CU1243="","",VLOOKUP($CU1243,'Braços de IP'!$E$9:$I$15,2,0))</f>
        <v/>
      </c>
      <c r="CW1243" s="29" t="str">
        <f>IF($CU1243="","",VLOOKUP($CU1243,'Braços de IP'!$E$9:$I$15,5,0))</f>
        <v/>
      </c>
      <c r="CX1243" s="26"/>
      <c r="CY1243" s="26"/>
      <c r="CZ1243" s="26"/>
      <c r="DA1243" s="26"/>
      <c r="DB1243" s="26"/>
      <c r="DC1243" s="26"/>
      <c r="DD1243" s="30">
        <f t="shared" si="1306"/>
        <v>40</v>
      </c>
      <c r="DE1243" s="31">
        <f t="shared" si="1307"/>
        <v>115</v>
      </c>
      <c r="DF1243" s="30">
        <f t="shared" si="1308"/>
        <v>155</v>
      </c>
      <c r="DG1243" s="32">
        <f t="shared" si="1309"/>
        <v>0.65217391304347827</v>
      </c>
      <c r="DH1243" s="33" t="s">
        <v>143</v>
      </c>
      <c r="DI1243" s="34"/>
      <c r="DJ1243" s="35"/>
      <c r="DK1243" s="16" t="s">
        <v>144</v>
      </c>
      <c r="DL1243" s="16"/>
    </row>
    <row r="1244" spans="1:116" ht="15.75" customHeight="1" x14ac:dyDescent="0.25">
      <c r="B1244" s="16">
        <v>346</v>
      </c>
      <c r="C1244" s="16" t="s">
        <v>174</v>
      </c>
      <c r="D1244" s="16" t="s">
        <v>815</v>
      </c>
      <c r="E1244" s="16">
        <v>-8.0237890000000007</v>
      </c>
      <c r="F1244" s="16">
        <v>-34.922718000000003</v>
      </c>
      <c r="G1244" s="16" t="s">
        <v>160</v>
      </c>
      <c r="H1244" s="16" t="s">
        <v>136</v>
      </c>
      <c r="I1244" s="16" t="s">
        <v>136</v>
      </c>
      <c r="J1244" s="16" t="s">
        <v>137</v>
      </c>
      <c r="K1244" s="16">
        <v>72</v>
      </c>
      <c r="L1244" s="16" t="s">
        <v>138</v>
      </c>
      <c r="M1244" s="16">
        <v>0</v>
      </c>
      <c r="N1244" s="16"/>
      <c r="O1244" s="16">
        <v>1</v>
      </c>
      <c r="P1244" s="16">
        <v>1</v>
      </c>
      <c r="Q1244" s="16">
        <v>5.5</v>
      </c>
      <c r="R1244" s="16"/>
      <c r="S1244" s="16"/>
      <c r="T1244" s="16" t="s">
        <v>136</v>
      </c>
      <c r="U1244" s="16">
        <v>0.5</v>
      </c>
      <c r="V1244" s="16">
        <v>0</v>
      </c>
      <c r="W1244" s="16" t="s">
        <v>136</v>
      </c>
      <c r="X1244" s="16" t="s">
        <v>136</v>
      </c>
      <c r="Y1244" s="16">
        <v>0</v>
      </c>
      <c r="Z1244" s="16">
        <v>0</v>
      </c>
      <c r="AA1244" s="16" t="s">
        <v>139</v>
      </c>
      <c r="AB1244" s="16" t="s">
        <v>140</v>
      </c>
      <c r="AC1244" s="16">
        <v>18.66</v>
      </c>
      <c r="AD1244" s="16">
        <v>5.54</v>
      </c>
      <c r="AE1244" s="16">
        <v>1</v>
      </c>
      <c r="AF1244" s="16">
        <v>0</v>
      </c>
      <c r="AG1244" s="16">
        <v>1.7</v>
      </c>
      <c r="AH1244" s="17">
        <f t="shared" si="1283"/>
        <v>1.7</v>
      </c>
      <c r="AI1244" s="16"/>
      <c r="AJ1244" s="16"/>
      <c r="AK1244" s="16"/>
      <c r="AL1244" s="16"/>
      <c r="AM1244" s="16">
        <v>0</v>
      </c>
      <c r="AN1244" s="16"/>
      <c r="AO1244" s="16">
        <v>0</v>
      </c>
      <c r="AP1244" s="16">
        <v>0</v>
      </c>
      <c r="AQ1244" s="16">
        <v>0</v>
      </c>
      <c r="AR1244" s="17" t="s">
        <v>136</v>
      </c>
      <c r="AS1244" s="19">
        <f t="shared" si="1233"/>
        <v>0</v>
      </c>
      <c r="AT1244" s="19"/>
      <c r="AU1244" s="19">
        <f>VLOOKUP(G1244,ABNT5101!$I$3:$J$9,2)</f>
        <v>10</v>
      </c>
      <c r="AV1244" s="19">
        <f>VLOOKUP(G1244,ABNT5101!$I$3:$M$9,5)</f>
        <v>0.18</v>
      </c>
      <c r="AW1244" s="17" t="str">
        <f>_xlfn.XLOOKUP(G1244,ABNT5101!I:I,ABNT5101!L:L)</f>
        <v>-</v>
      </c>
      <c r="AX1244" s="17">
        <f>_xlfn.XLOOKUP(G1244,ABNT5101!$I:$I,ABNT5101!M:M)</f>
        <v>0.18</v>
      </c>
      <c r="AY1244" s="17" t="str">
        <f>_xlfn.XLOOKUP(G1244,ABNT5101!$I:$I,ABNT5101!N:N)</f>
        <v>-</v>
      </c>
      <c r="AZ1244" s="17">
        <f>_xlfn.XLOOKUP(G1244,ABNT5101!$I:$I,ABNT5101!O:O)</f>
        <v>16</v>
      </c>
      <c r="BA1244" s="20" t="str">
        <f t="shared" si="1234"/>
        <v>ATENDE</v>
      </c>
      <c r="BB1244" s="21">
        <f t="shared" ref="BB1244:BC1244" si="1488">BE1244/AU1244-1</f>
        <v>0.38800000000000012</v>
      </c>
      <c r="BC1244" s="21">
        <f t="shared" si="1488"/>
        <v>2.7777777777777781</v>
      </c>
      <c r="BD1244" s="21" t="str">
        <f t="shared" si="1236"/>
        <v>-</v>
      </c>
      <c r="BE1244" s="22">
        <v>13.88</v>
      </c>
      <c r="BF1244" s="22">
        <v>0.68</v>
      </c>
      <c r="BG1244" s="22"/>
      <c r="BH1244" s="22"/>
      <c r="BI1244" s="23"/>
      <c r="BJ1244" s="22"/>
      <c r="BK1244" s="20" t="str">
        <f t="shared" si="1237"/>
        <v>ATENDE</v>
      </c>
      <c r="BL1244" s="20" t="str">
        <f t="shared" si="1238"/>
        <v>ATENDE</v>
      </c>
      <c r="BM1244" s="20" t="str">
        <f t="shared" si="1239"/>
        <v>ATENDE</v>
      </c>
      <c r="BN1244" s="20" t="str">
        <f t="shared" si="1240"/>
        <v>ATENDE</v>
      </c>
      <c r="BO1244" s="24" t="str">
        <f t="shared" si="1241"/>
        <v>C4</v>
      </c>
      <c r="BP1244" s="24" t="str">
        <f t="shared" si="1368"/>
        <v>-</v>
      </c>
      <c r="BQ1244" s="25" t="e">
        <f t="shared" si="1381"/>
        <v>#VALUE!</v>
      </c>
      <c r="BR1244" s="22">
        <v>16.829999999999998</v>
      </c>
      <c r="BS1244" s="22">
        <v>0.59</v>
      </c>
      <c r="BT1244" s="24" t="str">
        <f>IF(BP1244="-","-",_xlfn.XLOOKUP(BP1244,ABNT5101!$B$4:$B$9,ABNT5101!$C$4:$C$9))</f>
        <v>-</v>
      </c>
      <c r="BU1244" s="24" t="str">
        <f>IF(BP1244="-","-",_xlfn.XLOOKUP(BP1244,ABNT5101!$B$4:$B$9,ABNT5101!$D$4:$D$9))</f>
        <v>-</v>
      </c>
      <c r="BV1244" s="20" t="str">
        <f t="shared" si="1242"/>
        <v>-</v>
      </c>
      <c r="BW1244" s="20" t="str">
        <f t="shared" si="1382"/>
        <v>-</v>
      </c>
      <c r="BX1244" s="20" t="str">
        <f t="shared" si="1243"/>
        <v>-</v>
      </c>
      <c r="BY1244" s="24" t="str">
        <f t="shared" si="1464"/>
        <v>-</v>
      </c>
      <c r="BZ1244" s="25" t="e">
        <f t="shared" si="1244"/>
        <v>#VALUE!</v>
      </c>
      <c r="CA1244" s="24">
        <v>12.1</v>
      </c>
      <c r="CB1244" s="24">
        <v>7.76</v>
      </c>
      <c r="CC1244" s="20" t="str">
        <f>IF(BY1244="-","-",_xlfn.XLOOKUP(BY1244,ABNT5101!$B$4:$B$9,ABNT5101!$C$4:$C$9))</f>
        <v>-</v>
      </c>
      <c r="CD1244" s="24" t="str">
        <f>IF(BY1244="-","-",_xlfn.XLOOKUP(BY1244,ABNT5101!$B$4:$B$9,ABNT5101!$D$4:$D$9))</f>
        <v>-</v>
      </c>
      <c r="CE1244" s="20" t="str">
        <f t="shared" si="1245"/>
        <v>-</v>
      </c>
      <c r="CF1244" s="20" t="str">
        <f t="shared" si="1246"/>
        <v>-</v>
      </c>
      <c r="CG1244" s="20" t="str">
        <f t="shared" si="1359"/>
        <v>-</v>
      </c>
      <c r="CH1244" s="26" t="str">
        <f>_xlfn.XLOOKUP(CI1244,'Banco de dados'!$B:$B,'Banco de dados'!$D:$D)</f>
        <v>LEDSTAR</v>
      </c>
      <c r="CI1244" s="47" t="str">
        <f>'Banco de dados'!B5</f>
        <v xml:space="preserve"> SL VT 9.1 28W</v>
      </c>
      <c r="CJ1244" s="26" t="str">
        <f>_xlfn.XLOOKUP(CI1244,'Banco de dados'!$B:$B,'Banco de dados'!$E:$E)</f>
        <v>LUM LED SL VT 9.1 28W</v>
      </c>
      <c r="CK1244" s="26"/>
      <c r="CL1244" s="26" t="e">
        <f>IF(CK1244="-","-",_xlfn.XLOOKUP(CK1244,'Banco de dados'!$B:$B,'Banco de dados'!$E:$E))</f>
        <v>#N/A</v>
      </c>
      <c r="CM1244" s="28">
        <f t="shared" si="1305"/>
        <v>1</v>
      </c>
      <c r="CN1244" s="26">
        <f>_xlfn.XLOOKUP(CI1244,'Banco de dados'!$B:$B,'Banco de dados'!$H:$H)</f>
        <v>28</v>
      </c>
      <c r="CO1244" s="26" t="e">
        <f t="array" aca="1" ref="CO1244" ca="1">_xludf.XLOOKUP(CK1244,'Banco de dados'!$B:$B,'Banco de dados'!$H:$H)</f>
        <v>#NAME?</v>
      </c>
      <c r="CP1244" s="51" t="e">
        <f t="array" aca="1" ref="CP1244" ca="1">_xludf.XLOOKUP(CI1244,'Banco de dados'!$B:$B,'Banco de dados'!$F:$F)</f>
        <v>#NAME?</v>
      </c>
      <c r="CQ1244" s="26" t="e">
        <f t="array" aca="1" ref="CQ1244" ca="1">_xludf.XLOOKUP(CK1244,'Banco de dados'!$B:$B,'Banco de dados'!$F:$F)</f>
        <v>#NAME?</v>
      </c>
      <c r="CR1244" s="27">
        <v>91</v>
      </c>
      <c r="CS1244" s="27"/>
      <c r="CT1244" s="26" t="str">
        <f>IF(AG1244=0.5,"Suporte",IF(AND(AG1244&gt;='Braços de IP'!$B$9,AG1244&lt;='Braços de IP'!$D$9),'Braços de IP'!$E$9,IF(AND(AG1244&gt;='Braços de IP'!$B$10,AG1244&lt;='Braços de IP'!$D$10),'Braços de IP'!$E$10,IF(AND(AG1244&gt;='Braços de IP'!$B$11,AG1244&lt;='Braços de IP'!$D$11),'Braços de IP'!$E$11,IF(AND(AG1244&gt;='Braços de IP'!$B$12,AG1244&lt;='Braços de IP'!$D$12),'Braços de IP'!$E$12,IF(AND(AG1244&gt;='Braços de IP'!$B$13,AG1244&lt;='Braços de IP'!$D$13),'Braços de IP'!$E$13,IF(AND(AG1244&gt;='Braços de IP'!$B$14,AG1244&lt;='Braços de IP'!$D$14),'Braços de IP'!$E$14,"ERRO")))))))</f>
        <v>Médio I</v>
      </c>
      <c r="CU1244" s="27"/>
      <c r="CV1244" s="26" t="str">
        <f>IF($CU1244="","",VLOOKUP($CU1244,'Braços de IP'!$E$9:$I$15,2,0))</f>
        <v/>
      </c>
      <c r="CW1244" s="29" t="str">
        <f>IF($CU1244="","",VLOOKUP($CU1244,'Braços de IP'!$E$9:$I$15,5,0))</f>
        <v/>
      </c>
      <c r="CX1244" s="26"/>
      <c r="CY1244" s="26"/>
      <c r="CZ1244" s="26"/>
      <c r="DA1244" s="26"/>
      <c r="DB1244" s="26"/>
      <c r="DC1244" s="26"/>
      <c r="DD1244" s="30">
        <f t="shared" si="1306"/>
        <v>28</v>
      </c>
      <c r="DE1244" s="31">
        <f t="shared" si="1307"/>
        <v>72</v>
      </c>
      <c r="DF1244" s="30">
        <f t="shared" si="1308"/>
        <v>100</v>
      </c>
      <c r="DG1244" s="32">
        <f t="shared" si="1309"/>
        <v>0.61111111111111116</v>
      </c>
      <c r="DH1244" s="33" t="s">
        <v>143</v>
      </c>
      <c r="DI1244" s="34"/>
      <c r="DJ1244" s="35"/>
      <c r="DK1244" s="16" t="s">
        <v>144</v>
      </c>
      <c r="DL1244" s="16"/>
    </row>
    <row r="1245" spans="1:116" ht="15.75" customHeight="1" x14ac:dyDescent="0.25">
      <c r="B1245" s="16">
        <v>346</v>
      </c>
      <c r="C1245" s="16" t="s">
        <v>174</v>
      </c>
      <c r="D1245" s="16" t="s">
        <v>815</v>
      </c>
      <c r="E1245" s="16">
        <v>-8.0237890000000007</v>
      </c>
      <c r="F1245" s="16">
        <v>-34.922718000000003</v>
      </c>
      <c r="G1245" s="16" t="s">
        <v>160</v>
      </c>
      <c r="H1245" s="16" t="s">
        <v>136</v>
      </c>
      <c r="I1245" s="16" t="s">
        <v>136</v>
      </c>
      <c r="J1245" s="16" t="s">
        <v>137</v>
      </c>
      <c r="K1245" s="16">
        <v>72</v>
      </c>
      <c r="L1245" s="16" t="s">
        <v>138</v>
      </c>
      <c r="M1245" s="16">
        <v>0</v>
      </c>
      <c r="N1245" s="16"/>
      <c r="O1245" s="16">
        <v>1</v>
      </c>
      <c r="P1245" s="16">
        <v>1</v>
      </c>
      <c r="Q1245" s="16">
        <v>5.5</v>
      </c>
      <c r="R1245" s="16"/>
      <c r="S1245" s="16"/>
      <c r="T1245" s="16" t="s">
        <v>136</v>
      </c>
      <c r="U1245" s="16">
        <v>0.5</v>
      </c>
      <c r="V1245" s="16">
        <v>0</v>
      </c>
      <c r="W1245" s="16" t="s">
        <v>136</v>
      </c>
      <c r="X1245" s="16" t="s">
        <v>136</v>
      </c>
      <c r="Y1245" s="16">
        <v>0</v>
      </c>
      <c r="Z1245" s="16">
        <v>0</v>
      </c>
      <c r="AA1245" s="16" t="s">
        <v>139</v>
      </c>
      <c r="AB1245" s="16" t="s">
        <v>140</v>
      </c>
      <c r="AC1245" s="16">
        <v>18.66</v>
      </c>
      <c r="AD1245" s="16">
        <v>5.54</v>
      </c>
      <c r="AE1245" s="16">
        <v>1</v>
      </c>
      <c r="AF1245" s="16">
        <v>0</v>
      </c>
      <c r="AG1245" s="16">
        <v>1.7</v>
      </c>
      <c r="AH1245" s="17">
        <f t="shared" si="1283"/>
        <v>1.7</v>
      </c>
      <c r="AI1245" s="16"/>
      <c r="AJ1245" s="16"/>
      <c r="AK1245" s="16"/>
      <c r="AL1245" s="16"/>
      <c r="AM1245" s="16">
        <v>0</v>
      </c>
      <c r="AN1245" s="16"/>
      <c r="AO1245" s="16">
        <v>0</v>
      </c>
      <c r="AP1245" s="16">
        <v>0</v>
      </c>
      <c r="AQ1245" s="16">
        <v>0</v>
      </c>
      <c r="AR1245" s="17" t="s">
        <v>136</v>
      </c>
      <c r="AS1245" s="19">
        <f t="shared" si="1233"/>
        <v>0</v>
      </c>
      <c r="AT1245" s="19"/>
      <c r="AU1245" s="19">
        <f>VLOOKUP(G1245,ABNT5101!$I$3:$J$9,2)</f>
        <v>10</v>
      </c>
      <c r="AV1245" s="19">
        <f>VLOOKUP(G1245,ABNT5101!$I$3:$M$9,5)</f>
        <v>0.18</v>
      </c>
      <c r="AW1245" s="17" t="str">
        <f>_xlfn.XLOOKUP(G1245,ABNT5101!I:I,ABNT5101!L:L)</f>
        <v>-</v>
      </c>
      <c r="AX1245" s="17">
        <f>_xlfn.XLOOKUP(G1245,ABNT5101!$I:$I,ABNT5101!M:M)</f>
        <v>0.18</v>
      </c>
      <c r="AY1245" s="17" t="str">
        <f>_xlfn.XLOOKUP(G1245,ABNT5101!$I:$I,ABNT5101!N:N)</f>
        <v>-</v>
      </c>
      <c r="AZ1245" s="17">
        <f>_xlfn.XLOOKUP(G1245,ABNT5101!$I:$I,ABNT5101!O:O)</f>
        <v>16</v>
      </c>
      <c r="BA1245" s="20" t="str">
        <f t="shared" si="1234"/>
        <v>ATENDE</v>
      </c>
      <c r="BB1245" s="21">
        <f t="shared" ref="BB1245:BC1245" si="1489">BE1245/AU1245-1</f>
        <v>0.17399999999999993</v>
      </c>
      <c r="BC1245" s="21">
        <f t="shared" si="1489"/>
        <v>3.8333333333333339</v>
      </c>
      <c r="BD1245" s="21" t="str">
        <f t="shared" si="1236"/>
        <v>-</v>
      </c>
      <c r="BE1245" s="22">
        <v>11.74</v>
      </c>
      <c r="BF1245" s="22">
        <v>0.87</v>
      </c>
      <c r="BG1245" s="22"/>
      <c r="BH1245" s="22"/>
      <c r="BI1245" s="23"/>
      <c r="BJ1245" s="22"/>
      <c r="BK1245" s="20" t="str">
        <f t="shared" si="1237"/>
        <v>ATENDE</v>
      </c>
      <c r="BL1245" s="20" t="str">
        <f t="shared" si="1238"/>
        <v>ATENDE</v>
      </c>
      <c r="BM1245" s="20" t="str">
        <f t="shared" si="1239"/>
        <v>ATENDE</v>
      </c>
      <c r="BN1245" s="20" t="str">
        <f t="shared" si="1240"/>
        <v>ATENDE</v>
      </c>
      <c r="BO1245" s="24" t="str">
        <f t="shared" si="1241"/>
        <v>C4</v>
      </c>
      <c r="BP1245" s="24" t="str">
        <f t="shared" si="1368"/>
        <v>-</v>
      </c>
      <c r="BQ1245" s="25" t="e">
        <f t="shared" si="1381"/>
        <v>#VALUE!</v>
      </c>
      <c r="BR1245" s="22">
        <v>14.09</v>
      </c>
      <c r="BS1245" s="22">
        <v>0.72</v>
      </c>
      <c r="BT1245" s="24" t="str">
        <f>IF(BP1245="-","-",_xlfn.XLOOKUP(BP1245,ABNT5101!$B$4:$B$9,ABNT5101!$C$4:$C$9))</f>
        <v>-</v>
      </c>
      <c r="BU1245" s="24" t="str">
        <f>IF(BP1245="-","-",_xlfn.XLOOKUP(BP1245,ABNT5101!$B$4:$B$9,ABNT5101!$D$4:$D$9))</f>
        <v>-</v>
      </c>
      <c r="BV1245" s="20" t="str">
        <f t="shared" si="1242"/>
        <v>-</v>
      </c>
      <c r="BW1245" s="20" t="str">
        <f t="shared" si="1382"/>
        <v>-</v>
      </c>
      <c r="BX1245" s="20" t="str">
        <f t="shared" si="1243"/>
        <v>-</v>
      </c>
      <c r="BY1245" s="24" t="str">
        <f t="shared" si="1464"/>
        <v>-</v>
      </c>
      <c r="BZ1245" s="25" t="e">
        <f t="shared" si="1244"/>
        <v>#VALUE!</v>
      </c>
      <c r="CA1245" s="24">
        <v>9.48</v>
      </c>
      <c r="CB1245" s="24">
        <v>6.7</v>
      </c>
      <c r="CC1245" s="20" t="str">
        <f>IF(BY1245="-","-",_xlfn.XLOOKUP(BY1245,ABNT5101!$B$4:$B$9,ABNT5101!$C$4:$C$9))</f>
        <v>-</v>
      </c>
      <c r="CD1245" s="24" t="str">
        <f>IF(BY1245="-","-",_xlfn.XLOOKUP(BY1245,ABNT5101!$B$4:$B$9,ABNT5101!$D$4:$D$9))</f>
        <v>-</v>
      </c>
      <c r="CE1245" s="20" t="str">
        <f t="shared" si="1245"/>
        <v>-</v>
      </c>
      <c r="CF1245" s="20" t="str">
        <f t="shared" si="1246"/>
        <v>-</v>
      </c>
      <c r="CG1245" s="20" t="str">
        <f t="shared" si="1359"/>
        <v>-</v>
      </c>
      <c r="CH1245" s="26" t="str">
        <f>_xlfn.XLOOKUP(CI1245,'Banco de dados'!$B:$B,'Banco de dados'!$D:$D)</f>
        <v>SX LIGHTING</v>
      </c>
      <c r="CI1245" s="27" t="str">
        <f>'Banco de dados'!B53</f>
        <v>SX-INEVO020HF</v>
      </c>
      <c r="CJ1245" s="26" t="str">
        <f>_xlfn.XLOOKUP(CI1245,'Banco de dados'!$B:$B,'Banco de dados'!$E:$E)</f>
        <v>SXINEVO020K50L12CZF7PHF</v>
      </c>
      <c r="CK1245" s="26"/>
      <c r="CL1245" s="26" t="e">
        <f>IF(CK1245="-","-",_xlfn.XLOOKUP(CK1245,'Banco de dados'!$B:$B,'Banco de dados'!$E:$E))</f>
        <v>#N/A</v>
      </c>
      <c r="CM1245" s="28">
        <f t="shared" si="1305"/>
        <v>1</v>
      </c>
      <c r="CN1245" s="26">
        <f>_xlfn.XLOOKUP(CI1245,'Banco de dados'!$B:$B,'Banco de dados'!$H:$H)</f>
        <v>22.5</v>
      </c>
      <c r="CO1245" s="26" t="e">
        <f t="array" aca="1" ref="CO1245" ca="1">_xludf.XLOOKUP(CK1245,'Banco de dados'!$B:$B,'Banco de dados'!$H:$H)</f>
        <v>#NAME?</v>
      </c>
      <c r="CP1245" s="51" t="e">
        <f t="array" aca="1" ref="CP1245" ca="1">_xludf.XLOOKUP(CI1245,'Banco de dados'!$B:$B,'Banco de dados'!$F:$F)</f>
        <v>#NAME?</v>
      </c>
      <c r="CQ1245" s="26" t="e">
        <f t="array" aca="1" ref="CQ1245" ca="1">_xludf.XLOOKUP(CK1245,'Banco de dados'!$B:$B,'Banco de dados'!$F:$F)</f>
        <v>#NAME?</v>
      </c>
      <c r="CR1245" s="27">
        <v>92</v>
      </c>
      <c r="CS1245" s="27"/>
      <c r="CT1245" s="26" t="str">
        <f>IF(AG1245=0.5,"Suporte",IF(AND(AG1245&gt;='Braços de IP'!$B$9,AG1245&lt;='Braços de IP'!$D$9),'Braços de IP'!$E$9,IF(AND(AG1245&gt;='Braços de IP'!$B$10,AG1245&lt;='Braços de IP'!$D$10),'Braços de IP'!$E$10,IF(AND(AG1245&gt;='Braços de IP'!$B$11,AG1245&lt;='Braços de IP'!$D$11),'Braços de IP'!$E$11,IF(AND(AG1245&gt;='Braços de IP'!$B$12,AG1245&lt;='Braços de IP'!$D$12),'Braços de IP'!$E$12,IF(AND(AG1245&gt;='Braços de IP'!$B$13,AG1245&lt;='Braços de IP'!$D$13),'Braços de IP'!$E$13,IF(AND(AG1245&gt;='Braços de IP'!$B$14,AG1245&lt;='Braços de IP'!$D$14),'Braços de IP'!$E$14,"ERRO")))))))</f>
        <v>Médio I</v>
      </c>
      <c r="CU1245" s="27"/>
      <c r="CV1245" s="26" t="str">
        <f>IF($CU1245="","",VLOOKUP($CU1245,'Braços de IP'!$E$9:$I$15,2,0))</f>
        <v/>
      </c>
      <c r="CW1245" s="29" t="str">
        <f>IF($CU1245="","",VLOOKUP($CU1245,'Braços de IP'!$E$9:$I$15,5,0))</f>
        <v/>
      </c>
      <c r="CX1245" s="26"/>
      <c r="CY1245" s="26"/>
      <c r="CZ1245" s="26"/>
      <c r="DA1245" s="26"/>
      <c r="DB1245" s="26"/>
      <c r="DC1245" s="26"/>
      <c r="DD1245" s="30">
        <f t="shared" si="1306"/>
        <v>22.5</v>
      </c>
      <c r="DE1245" s="31">
        <f t="shared" si="1307"/>
        <v>72</v>
      </c>
      <c r="DF1245" s="30">
        <f t="shared" si="1308"/>
        <v>94.5</v>
      </c>
      <c r="DG1245" s="32">
        <f t="shared" si="1309"/>
        <v>0.6875</v>
      </c>
      <c r="DH1245" s="33" t="s">
        <v>143</v>
      </c>
      <c r="DI1245" s="34"/>
      <c r="DJ1245" s="35"/>
      <c r="DK1245" s="16" t="s">
        <v>144</v>
      </c>
      <c r="DL1245" s="16"/>
    </row>
    <row r="1246" spans="1:116" ht="15.75" customHeight="1" x14ac:dyDescent="0.25">
      <c r="B1246" s="16">
        <v>346</v>
      </c>
      <c r="C1246" s="16" t="s">
        <v>174</v>
      </c>
      <c r="D1246" s="16" t="s">
        <v>815</v>
      </c>
      <c r="E1246" s="16">
        <v>-8.0237890000000007</v>
      </c>
      <c r="F1246" s="16">
        <v>-34.922718000000003</v>
      </c>
      <c r="G1246" s="16" t="s">
        <v>160</v>
      </c>
      <c r="H1246" s="16" t="s">
        <v>136</v>
      </c>
      <c r="I1246" s="16" t="s">
        <v>136</v>
      </c>
      <c r="J1246" s="16" t="s">
        <v>137</v>
      </c>
      <c r="K1246" s="16">
        <v>72</v>
      </c>
      <c r="L1246" s="16" t="s">
        <v>138</v>
      </c>
      <c r="M1246" s="16">
        <v>0</v>
      </c>
      <c r="N1246" s="16"/>
      <c r="O1246" s="16">
        <v>1</v>
      </c>
      <c r="P1246" s="16">
        <v>1</v>
      </c>
      <c r="Q1246" s="16">
        <v>5.5</v>
      </c>
      <c r="R1246" s="16"/>
      <c r="S1246" s="16"/>
      <c r="T1246" s="16" t="s">
        <v>136</v>
      </c>
      <c r="U1246" s="16">
        <v>0.5</v>
      </c>
      <c r="V1246" s="16">
        <v>0</v>
      </c>
      <c r="W1246" s="16" t="s">
        <v>136</v>
      </c>
      <c r="X1246" s="16" t="s">
        <v>136</v>
      </c>
      <c r="Y1246" s="16">
        <v>0</v>
      </c>
      <c r="Z1246" s="16">
        <v>0</v>
      </c>
      <c r="AA1246" s="16" t="s">
        <v>139</v>
      </c>
      <c r="AB1246" s="16" t="s">
        <v>140</v>
      </c>
      <c r="AC1246" s="16">
        <v>18.66</v>
      </c>
      <c r="AD1246" s="16">
        <v>5.54</v>
      </c>
      <c r="AE1246" s="16">
        <v>1</v>
      </c>
      <c r="AF1246" s="16">
        <v>0</v>
      </c>
      <c r="AG1246" s="16">
        <v>1.7</v>
      </c>
      <c r="AH1246" s="17">
        <f t="shared" si="1283"/>
        <v>1.7</v>
      </c>
      <c r="AI1246" s="16"/>
      <c r="AJ1246" s="16"/>
      <c r="AK1246" s="16"/>
      <c r="AL1246" s="16"/>
      <c r="AM1246" s="16">
        <v>0</v>
      </c>
      <c r="AN1246" s="16"/>
      <c r="AO1246" s="16">
        <v>0</v>
      </c>
      <c r="AP1246" s="16">
        <v>0</v>
      </c>
      <c r="AQ1246" s="16">
        <v>0</v>
      </c>
      <c r="AR1246" s="17" t="s">
        <v>136</v>
      </c>
      <c r="AS1246" s="19">
        <f t="shared" si="1233"/>
        <v>0</v>
      </c>
      <c r="AT1246" s="19"/>
      <c r="AU1246" s="19">
        <f>VLOOKUP(G1246,ABNT5101!$I$3:$J$9,2)</f>
        <v>10</v>
      </c>
      <c r="AV1246" s="19">
        <f>VLOOKUP(G1246,ABNT5101!$I$3:$M$9,5)</f>
        <v>0.18</v>
      </c>
      <c r="AW1246" s="17" t="str">
        <f>_xlfn.XLOOKUP(G1246,ABNT5101!I:I,ABNT5101!L:L)</f>
        <v>-</v>
      </c>
      <c r="AX1246" s="17">
        <f>_xlfn.XLOOKUP(G1246,ABNT5101!$I:$I,ABNT5101!M:M)</f>
        <v>0.18</v>
      </c>
      <c r="AY1246" s="17" t="str">
        <f>_xlfn.XLOOKUP(G1246,ABNT5101!$I:$I,ABNT5101!N:N)</f>
        <v>-</v>
      </c>
      <c r="AZ1246" s="17">
        <f>_xlfn.XLOOKUP(G1246,ABNT5101!$I:$I,ABNT5101!O:O)</f>
        <v>16</v>
      </c>
      <c r="BA1246" s="20" t="str">
        <f t="shared" si="1234"/>
        <v>ATENDE</v>
      </c>
      <c r="BB1246" s="21">
        <f t="shared" ref="BB1246:BC1246" si="1490">BE1246/AU1246-1</f>
        <v>0.56199999999999983</v>
      </c>
      <c r="BC1246" s="21">
        <f t="shared" si="1490"/>
        <v>4</v>
      </c>
      <c r="BD1246" s="21" t="str">
        <f t="shared" si="1236"/>
        <v>-</v>
      </c>
      <c r="BE1246" s="22">
        <v>15.62</v>
      </c>
      <c r="BF1246" s="22">
        <v>0.9</v>
      </c>
      <c r="BG1246" s="22"/>
      <c r="BH1246" s="22"/>
      <c r="BI1246" s="23"/>
      <c r="BJ1246" s="22"/>
      <c r="BK1246" s="20" t="str">
        <f t="shared" si="1237"/>
        <v>ATENDE</v>
      </c>
      <c r="BL1246" s="20" t="str">
        <f t="shared" si="1238"/>
        <v>ATENDE</v>
      </c>
      <c r="BM1246" s="20" t="str">
        <f t="shared" si="1239"/>
        <v>ATENDE</v>
      </c>
      <c r="BN1246" s="20" t="str">
        <f t="shared" si="1240"/>
        <v>ATENDE</v>
      </c>
      <c r="BO1246" s="24" t="str">
        <f t="shared" si="1241"/>
        <v>C4</v>
      </c>
      <c r="BP1246" s="24" t="str">
        <f t="shared" si="1368"/>
        <v>-</v>
      </c>
      <c r="BQ1246" s="25" t="e">
        <f t="shared" si="1381"/>
        <v>#VALUE!</v>
      </c>
      <c r="BR1246" s="22">
        <v>20.85</v>
      </c>
      <c r="BS1246" s="22">
        <v>0.72</v>
      </c>
      <c r="BT1246" s="24" t="str">
        <f>IF(BP1246="-","-",_xlfn.XLOOKUP(BP1246,ABNT5101!$B$4:$B$9,ABNT5101!$C$4:$C$9))</f>
        <v>-</v>
      </c>
      <c r="BU1246" s="24" t="str">
        <f>IF(BP1246="-","-",_xlfn.XLOOKUP(BP1246,ABNT5101!$B$4:$B$9,ABNT5101!$D$4:$D$9))</f>
        <v>-</v>
      </c>
      <c r="BV1246" s="20" t="str">
        <f t="shared" si="1242"/>
        <v>-</v>
      </c>
      <c r="BW1246" s="20" t="str">
        <f t="shared" si="1382"/>
        <v>-</v>
      </c>
      <c r="BX1246" s="20" t="str">
        <f t="shared" si="1243"/>
        <v>-</v>
      </c>
      <c r="BY1246" s="24" t="str">
        <f t="shared" si="1464"/>
        <v>-</v>
      </c>
      <c r="BZ1246" s="25" t="e">
        <f t="shared" si="1244"/>
        <v>#VALUE!</v>
      </c>
      <c r="CA1246" s="24">
        <v>13.71</v>
      </c>
      <c r="CB1246" s="24">
        <v>10.36</v>
      </c>
      <c r="CC1246" s="20" t="str">
        <f>IF(BY1246="-","-",_xlfn.XLOOKUP(BY1246,ABNT5101!$B$4:$B$9,ABNT5101!$C$4:$C$9))</f>
        <v>-</v>
      </c>
      <c r="CD1246" s="24" t="str">
        <f>IF(BY1246="-","-",_xlfn.XLOOKUP(BY1246,ABNT5101!$B$4:$B$9,ABNT5101!$D$4:$D$9))</f>
        <v>-</v>
      </c>
      <c r="CE1246" s="20" t="str">
        <f t="shared" si="1245"/>
        <v>-</v>
      </c>
      <c r="CF1246" s="20" t="str">
        <f t="shared" si="1246"/>
        <v>-</v>
      </c>
      <c r="CG1246" s="20" t="str">
        <f t="shared" si="1359"/>
        <v>-</v>
      </c>
      <c r="CH1246" s="26" t="str">
        <f>_xlfn.XLOOKUP(CI1246,'Banco de dados'!$B:$B,'Banco de dados'!$D:$D)</f>
        <v>TECNOWATT</v>
      </c>
      <c r="CI1246" s="27" t="str">
        <f>'Banco de dados'!B65</f>
        <v xml:space="preserve">SIGSAGPTLRRSSNDL_30W_38IBBRS
</v>
      </c>
      <c r="CJ1246" s="26" t="str">
        <f>_xlfn.XLOOKUP(CI1246,'Banco de dados'!$B:$B,'Banco de dados'!$E:$E)</f>
        <v>SIGSAGPTLRRSSNDL_30W_38IBBRS
1-10C1MUN6.5</v>
      </c>
      <c r="CK1246" s="26"/>
      <c r="CL1246" s="26" t="e">
        <f>IF(CK1246="-","-",_xlfn.XLOOKUP(CK1246,'Banco de dados'!$B:$B,'Banco de dados'!$E:$E))</f>
        <v>#N/A</v>
      </c>
      <c r="CM1246" s="28">
        <f t="shared" si="1305"/>
        <v>1</v>
      </c>
      <c r="CN1246" s="26">
        <f>_xlfn.XLOOKUP(CI1246,'Banco de dados'!$B:$B,'Banco de dados'!$H:$H)</f>
        <v>30</v>
      </c>
      <c r="CO1246" s="26" t="e">
        <f t="array" aca="1" ref="CO1246" ca="1">_xludf.XLOOKUP(CK1246,'Banco de dados'!$B:$B,'Banco de dados'!$H:$H)</f>
        <v>#NAME?</v>
      </c>
      <c r="CP1246" s="51" t="e">
        <f t="array" aca="1" ref="CP1246" ca="1">_xludf.XLOOKUP(CI1246,'Banco de dados'!$B:$B,'Banco de dados'!$F:$F)</f>
        <v>#NAME?</v>
      </c>
      <c r="CQ1246" s="26" t="e">
        <f t="array" aca="1" ref="CQ1246" ca="1">_xludf.XLOOKUP(CK1246,'Banco de dados'!$B:$B,'Banco de dados'!$F:$F)</f>
        <v>#NAME?</v>
      </c>
      <c r="CR1246" s="27">
        <v>93</v>
      </c>
      <c r="CS1246" s="27"/>
      <c r="CT1246" s="26" t="str">
        <f>IF(AG1246=0.5,"Suporte",IF(AND(AG1246&gt;='Braços de IP'!$B$9,AG1246&lt;='Braços de IP'!$D$9),'Braços de IP'!$E$9,IF(AND(AG1246&gt;='Braços de IP'!$B$10,AG1246&lt;='Braços de IP'!$D$10),'Braços de IP'!$E$10,IF(AND(AG1246&gt;='Braços de IP'!$B$11,AG1246&lt;='Braços de IP'!$D$11),'Braços de IP'!$E$11,IF(AND(AG1246&gt;='Braços de IP'!$B$12,AG1246&lt;='Braços de IP'!$D$12),'Braços de IP'!$E$12,IF(AND(AG1246&gt;='Braços de IP'!$B$13,AG1246&lt;='Braços de IP'!$D$13),'Braços de IP'!$E$13,IF(AND(AG1246&gt;='Braços de IP'!$B$14,AG1246&lt;='Braços de IP'!$D$14),'Braços de IP'!$E$14,"ERRO")))))))</f>
        <v>Médio I</v>
      </c>
      <c r="CU1246" s="27"/>
      <c r="CV1246" s="26" t="str">
        <f>IF($CU1246="","",VLOOKUP($CU1246,'Braços de IP'!$E$9:$I$15,2,0))</f>
        <v/>
      </c>
      <c r="CW1246" s="29" t="str">
        <f>IF($CU1246="","",VLOOKUP($CU1246,'Braços de IP'!$E$9:$I$15,5,0))</f>
        <v/>
      </c>
      <c r="CX1246" s="26"/>
      <c r="CY1246" s="26"/>
      <c r="CZ1246" s="26"/>
      <c r="DA1246" s="26"/>
      <c r="DB1246" s="26"/>
      <c r="DC1246" s="26"/>
      <c r="DD1246" s="30">
        <f t="shared" si="1306"/>
        <v>30</v>
      </c>
      <c r="DE1246" s="31">
        <f t="shared" si="1307"/>
        <v>72</v>
      </c>
      <c r="DF1246" s="30">
        <f t="shared" si="1308"/>
        <v>102</v>
      </c>
      <c r="DG1246" s="32">
        <f t="shared" si="1309"/>
        <v>0.58333333333333326</v>
      </c>
      <c r="DH1246" s="33" t="s">
        <v>143</v>
      </c>
      <c r="DI1246" s="34"/>
      <c r="DJ1246" s="35"/>
      <c r="DK1246" s="16" t="s">
        <v>144</v>
      </c>
      <c r="DL1246" s="16"/>
    </row>
    <row r="1247" spans="1:116" ht="15.75" customHeight="1" x14ac:dyDescent="0.25">
      <c r="B1247" s="16">
        <v>347</v>
      </c>
      <c r="C1247" s="16" t="s">
        <v>167</v>
      </c>
      <c r="D1247" s="16" t="s">
        <v>816</v>
      </c>
      <c r="E1247" s="16">
        <v>-8.0278299999999998</v>
      </c>
      <c r="F1247" s="16">
        <v>-34.928548999999997</v>
      </c>
      <c r="G1247" s="16" t="s">
        <v>136</v>
      </c>
      <c r="H1247" s="16" t="s">
        <v>136</v>
      </c>
      <c r="I1247" s="16" t="s">
        <v>149</v>
      </c>
      <c r="J1247" s="16" t="s">
        <v>137</v>
      </c>
      <c r="K1247" s="16">
        <v>30</v>
      </c>
      <c r="L1247" s="16" t="s">
        <v>138</v>
      </c>
      <c r="M1247" s="16">
        <v>0</v>
      </c>
      <c r="N1247" s="16"/>
      <c r="O1247" s="16">
        <v>1</v>
      </c>
      <c r="P1247" s="16">
        <v>2</v>
      </c>
      <c r="Q1247" s="16">
        <v>11.5</v>
      </c>
      <c r="R1247" s="16"/>
      <c r="S1247" s="16"/>
      <c r="T1247" s="16" t="s">
        <v>136</v>
      </c>
      <c r="U1247" s="16">
        <v>2</v>
      </c>
      <c r="V1247" s="16">
        <v>0</v>
      </c>
      <c r="W1247" s="16" t="s">
        <v>136</v>
      </c>
      <c r="X1247" s="16" t="s">
        <v>136</v>
      </c>
      <c r="Y1247" s="16">
        <v>0</v>
      </c>
      <c r="Z1247" s="16">
        <v>0</v>
      </c>
      <c r="AA1247" s="16" t="s">
        <v>139</v>
      </c>
      <c r="AB1247" s="16" t="s">
        <v>169</v>
      </c>
      <c r="AC1247" s="16">
        <v>19.3</v>
      </c>
      <c r="AD1247" s="16">
        <v>4.9800000000000004</v>
      </c>
      <c r="AE1247" s="16">
        <v>1</v>
      </c>
      <c r="AF1247" s="16">
        <v>0</v>
      </c>
      <c r="AG1247" s="16">
        <v>0</v>
      </c>
      <c r="AH1247" s="17">
        <f t="shared" si="1283"/>
        <v>0</v>
      </c>
      <c r="AI1247" s="16"/>
      <c r="AJ1247" s="16"/>
      <c r="AK1247" s="16"/>
      <c r="AL1247" s="16"/>
      <c r="AM1247" s="16">
        <v>0</v>
      </c>
      <c r="AN1247" s="16"/>
      <c r="AO1247" s="16">
        <v>0</v>
      </c>
      <c r="AP1247" s="16">
        <v>0</v>
      </c>
      <c r="AQ1247" s="16">
        <v>0</v>
      </c>
      <c r="AR1247" s="17" t="s">
        <v>136</v>
      </c>
      <c r="AS1247" s="19">
        <f t="shared" si="1233"/>
        <v>0</v>
      </c>
      <c r="AT1247" s="19"/>
      <c r="AU1247" s="19" t="e">
        <f>VLOOKUP(G1247,ABNT5101!$I$3:$J$9,2)</f>
        <v>#N/A</v>
      </c>
      <c r="AV1247" s="19" t="e">
        <f>VLOOKUP(G1247,ABNT5101!$I$3:$M$9,5)</f>
        <v>#N/A</v>
      </c>
      <c r="AW1247" s="17" t="str">
        <f>_xlfn.XLOOKUP(G1247,ABNT5101!I:I,ABNT5101!L:L)</f>
        <v>-</v>
      </c>
      <c r="AX1247" s="17" t="str">
        <f>_xlfn.XLOOKUP(G1247,ABNT5101!$I:$I,ABNT5101!M:M)</f>
        <v>-</v>
      </c>
      <c r="AY1247" s="17" t="str">
        <f>_xlfn.XLOOKUP(G1247,ABNT5101!$I:$I,ABNT5101!N:N)</f>
        <v>-</v>
      </c>
      <c r="AZ1247" s="17" t="str">
        <f>_xlfn.XLOOKUP(G1247,ABNT5101!$I:$I,ABNT5101!O:O)</f>
        <v>-</v>
      </c>
      <c r="BA1247" s="20" t="e">
        <f t="shared" si="1234"/>
        <v>#N/A</v>
      </c>
      <c r="BB1247" s="21" t="e">
        <f t="shared" ref="BB1247:BC1247" si="1491">BE1247/AU1247-1</f>
        <v>#N/A</v>
      </c>
      <c r="BC1247" s="21" t="e">
        <f t="shared" si="1491"/>
        <v>#N/A</v>
      </c>
      <c r="BD1247" s="21" t="str">
        <f t="shared" si="1236"/>
        <v>-</v>
      </c>
      <c r="BE1247" s="22">
        <v>9.99</v>
      </c>
      <c r="BF1247" s="22">
        <v>0.63</v>
      </c>
      <c r="BG1247" s="22"/>
      <c r="BH1247" s="22"/>
      <c r="BI1247" s="23"/>
      <c r="BJ1247" s="22"/>
      <c r="BK1247" s="20" t="e">
        <f t="shared" si="1237"/>
        <v>#N/A</v>
      </c>
      <c r="BL1247" s="20" t="e">
        <f t="shared" si="1238"/>
        <v>#N/A</v>
      </c>
      <c r="BM1247" s="20" t="e">
        <f t="shared" si="1239"/>
        <v>#N/A</v>
      </c>
      <c r="BN1247" s="20" t="str">
        <f t="shared" si="1240"/>
        <v>ATENDE</v>
      </c>
      <c r="BO1247" s="24" t="str">
        <f t="shared" si="1241"/>
        <v>-</v>
      </c>
      <c r="BP1247" s="24" t="str">
        <f t="shared" si="1368"/>
        <v>P5</v>
      </c>
      <c r="BQ1247" s="25">
        <f t="shared" si="1381"/>
        <v>0.22999999999999998</v>
      </c>
      <c r="BR1247" s="22">
        <v>6.15</v>
      </c>
      <c r="BS1247" s="22">
        <v>4.55</v>
      </c>
      <c r="BT1247" s="24">
        <f>IF(BP1247="-","-",_xlfn.XLOOKUP(BP1247,ABNT5101!$B$4:$B$9,ABNT5101!$C$4:$C$9))</f>
        <v>5</v>
      </c>
      <c r="BU1247" s="24">
        <f>IF(BP1247="-","-",_xlfn.XLOOKUP(BP1247,ABNT5101!$B$4:$B$9,ABNT5101!$D$4:$D$9))</f>
        <v>1</v>
      </c>
      <c r="BV1247" s="20" t="str">
        <f t="shared" si="1242"/>
        <v>ATENDE</v>
      </c>
      <c r="BW1247" s="20" t="str">
        <f t="shared" si="1382"/>
        <v>ATENDE</v>
      </c>
      <c r="BX1247" s="20" t="str">
        <f t="shared" si="1243"/>
        <v>ATENDE</v>
      </c>
      <c r="BY1247" s="24" t="str">
        <f t="shared" si="1464"/>
        <v>P5</v>
      </c>
      <c r="BZ1247" s="25">
        <f t="shared" si="1244"/>
        <v>5.0000000000000044E-2</v>
      </c>
      <c r="CA1247" s="24">
        <v>5.25</v>
      </c>
      <c r="CB1247" s="24">
        <v>4.47</v>
      </c>
      <c r="CC1247" s="20">
        <f>IF(BY1247="-","-",_xlfn.XLOOKUP(BY1247,ABNT5101!$B$4:$B$9,ABNT5101!$C$4:$C$9))</f>
        <v>5</v>
      </c>
      <c r="CD1247" s="24">
        <f>IF(BY1247="-","-",_xlfn.XLOOKUP(BY1247,ABNT5101!$B$4:$B$9,ABNT5101!$D$4:$D$9))</f>
        <v>1</v>
      </c>
      <c r="CE1247" s="20" t="str">
        <f t="shared" si="1245"/>
        <v>ATENDE</v>
      </c>
      <c r="CF1247" s="20" t="str">
        <f t="shared" si="1246"/>
        <v>ATENDE</v>
      </c>
      <c r="CG1247" s="20" t="str">
        <f t="shared" si="1359"/>
        <v>ATENDE</v>
      </c>
      <c r="CH1247" s="26" t="str">
        <f>_xlfn.XLOOKUP(CI1247,'Banco de dados'!$B:$B,'Banco de dados'!$D:$D)</f>
        <v>LEDSTAR</v>
      </c>
      <c r="CI1247" s="47" t="str">
        <f>'Banco de dados'!B5</f>
        <v xml:space="preserve"> SL VT 9.1 28W</v>
      </c>
      <c r="CJ1247" s="26" t="str">
        <f>_xlfn.XLOOKUP(CI1247,'Banco de dados'!$B:$B,'Banco de dados'!$E:$E)</f>
        <v>LUM LED SL VT 9.1 28W</v>
      </c>
      <c r="CK1247" s="26"/>
      <c r="CL1247" s="26" t="e">
        <f>IF(CK1247="-","-",_xlfn.XLOOKUP(CK1247,'Banco de dados'!$B:$B,'Banco de dados'!$E:$E))</f>
        <v>#N/A</v>
      </c>
      <c r="CM1247" s="28">
        <f t="shared" si="1305"/>
        <v>1</v>
      </c>
      <c r="CN1247" s="26">
        <f>_xlfn.XLOOKUP(CI1247,'Banco de dados'!$B:$B,'Banco de dados'!$H:$H)</f>
        <v>28</v>
      </c>
      <c r="CO1247" s="26" t="e">
        <f t="array" aca="1" ref="CO1247" ca="1">_xludf.XLOOKUP(CK1247,'Banco de dados'!$B:$B,'Banco de dados'!$H:$H)</f>
        <v>#NAME?</v>
      </c>
      <c r="CP1247" s="51" t="e">
        <f t="array" aca="1" ref="CP1247" ca="1">_xludf.XLOOKUP(CI1247,'Banco de dados'!$B:$B,'Banco de dados'!$F:$F)</f>
        <v>#NAME?</v>
      </c>
      <c r="CQ1247" s="26" t="e">
        <f t="array" aca="1" ref="CQ1247" ca="1">_xludf.XLOOKUP(CK1247,'Banco de dados'!$B:$B,'Banco de dados'!$F:$F)</f>
        <v>#NAME?</v>
      </c>
      <c r="CR1247" s="27">
        <v>94</v>
      </c>
      <c r="CS1247" s="27"/>
      <c r="CT1247" s="26" t="str">
        <f>IF(AG1247=0.5,"Suporte",IF(AND(AG1247&gt;='Braços de IP'!$B$9,AG1247&lt;='Braços de IP'!$D$9),'Braços de IP'!$E$9,IF(AND(AG1247&gt;='Braços de IP'!$B$10,AG1247&lt;='Braços de IP'!$D$10),'Braços de IP'!$E$10,IF(AND(AG1247&gt;='Braços de IP'!$B$11,AG1247&lt;='Braços de IP'!$D$11),'Braços de IP'!$E$11,IF(AND(AG1247&gt;='Braços de IP'!$B$12,AG1247&lt;='Braços de IP'!$D$12),'Braços de IP'!$E$12,IF(AND(AG1247&gt;='Braços de IP'!$B$13,AG1247&lt;='Braços de IP'!$D$13),'Braços de IP'!$E$13,IF(AND(AG1247&gt;='Braços de IP'!$B$14,AG1247&lt;='Braços de IP'!$D$14),'Braços de IP'!$E$14,"ERRO")))))))</f>
        <v>ERRO</v>
      </c>
      <c r="CU1247" s="27"/>
      <c r="CV1247" s="26" t="str">
        <f>IF($CU1247="","",VLOOKUP($CU1247,'Braços de IP'!$E$9:$I$15,2,0))</f>
        <v/>
      </c>
      <c r="CW1247" s="29" t="str">
        <f>IF($CU1247="","",VLOOKUP($CU1247,'Braços de IP'!$E$9:$I$15,5,0))</f>
        <v/>
      </c>
      <c r="CX1247" s="26"/>
      <c r="CY1247" s="26"/>
      <c r="CZ1247" s="26"/>
      <c r="DA1247" s="26"/>
      <c r="DB1247" s="26"/>
      <c r="DC1247" s="26"/>
      <c r="DD1247" s="30">
        <f t="shared" si="1306"/>
        <v>28</v>
      </c>
      <c r="DE1247" s="31">
        <f t="shared" si="1307"/>
        <v>30</v>
      </c>
      <c r="DF1247" s="30">
        <f t="shared" si="1308"/>
        <v>58</v>
      </c>
      <c r="DG1247" s="32">
        <f t="shared" si="1309"/>
        <v>6.6666666666666652E-2</v>
      </c>
      <c r="DH1247" s="33" t="s">
        <v>143</v>
      </c>
      <c r="DI1247" s="34"/>
      <c r="DJ1247" s="35"/>
      <c r="DK1247" s="16" t="s">
        <v>144</v>
      </c>
      <c r="DL1247" s="16"/>
    </row>
    <row r="1248" spans="1:116" ht="15.75" customHeight="1" x14ac:dyDescent="0.25">
      <c r="B1248" s="16">
        <v>347</v>
      </c>
      <c r="C1248" s="16" t="s">
        <v>167</v>
      </c>
      <c r="D1248" s="16" t="s">
        <v>816</v>
      </c>
      <c r="E1248" s="16">
        <v>-8.0278299999999998</v>
      </c>
      <c r="F1248" s="16">
        <v>-34.928548999999997</v>
      </c>
      <c r="G1248" s="16" t="s">
        <v>136</v>
      </c>
      <c r="H1248" s="16" t="s">
        <v>136</v>
      </c>
      <c r="I1248" s="16" t="s">
        <v>149</v>
      </c>
      <c r="J1248" s="16" t="s">
        <v>137</v>
      </c>
      <c r="K1248" s="16">
        <v>30</v>
      </c>
      <c r="L1248" s="16" t="s">
        <v>138</v>
      </c>
      <c r="M1248" s="16">
        <v>0</v>
      </c>
      <c r="N1248" s="16"/>
      <c r="O1248" s="16">
        <v>1</v>
      </c>
      <c r="P1248" s="16">
        <v>2</v>
      </c>
      <c r="Q1248" s="16">
        <v>11.5</v>
      </c>
      <c r="R1248" s="16"/>
      <c r="S1248" s="16"/>
      <c r="T1248" s="16" t="s">
        <v>136</v>
      </c>
      <c r="U1248" s="16">
        <v>2</v>
      </c>
      <c r="V1248" s="16">
        <v>0</v>
      </c>
      <c r="W1248" s="16" t="s">
        <v>136</v>
      </c>
      <c r="X1248" s="16" t="s">
        <v>136</v>
      </c>
      <c r="Y1248" s="16">
        <v>0</v>
      </c>
      <c r="Z1248" s="16">
        <v>0</v>
      </c>
      <c r="AA1248" s="16" t="s">
        <v>139</v>
      </c>
      <c r="AB1248" s="16" t="s">
        <v>169</v>
      </c>
      <c r="AC1248" s="16">
        <v>19.3</v>
      </c>
      <c r="AD1248" s="16">
        <v>4.9800000000000004</v>
      </c>
      <c r="AE1248" s="16">
        <v>1</v>
      </c>
      <c r="AF1248" s="16">
        <v>0</v>
      </c>
      <c r="AG1248" s="16">
        <v>0</v>
      </c>
      <c r="AH1248" s="17">
        <f t="shared" si="1283"/>
        <v>0</v>
      </c>
      <c r="AI1248" s="16"/>
      <c r="AJ1248" s="16"/>
      <c r="AK1248" s="16"/>
      <c r="AL1248" s="16"/>
      <c r="AM1248" s="16">
        <v>0</v>
      </c>
      <c r="AN1248" s="16"/>
      <c r="AO1248" s="16">
        <v>0</v>
      </c>
      <c r="AP1248" s="16">
        <v>0</v>
      </c>
      <c r="AQ1248" s="16">
        <v>0</v>
      </c>
      <c r="AR1248" s="17" t="s">
        <v>136</v>
      </c>
      <c r="AS1248" s="19">
        <f t="shared" si="1233"/>
        <v>0</v>
      </c>
      <c r="AT1248" s="19"/>
      <c r="AU1248" s="19" t="e">
        <f>VLOOKUP(G1248,ABNT5101!$I$3:$J$9,2)</f>
        <v>#N/A</v>
      </c>
      <c r="AV1248" s="19" t="e">
        <f>VLOOKUP(G1248,ABNT5101!$I$3:$M$9,5)</f>
        <v>#N/A</v>
      </c>
      <c r="AW1248" s="17" t="str">
        <f>_xlfn.XLOOKUP(G1248,ABNT5101!I:I,ABNT5101!L:L)</f>
        <v>-</v>
      </c>
      <c r="AX1248" s="17" t="str">
        <f>_xlfn.XLOOKUP(G1248,ABNT5101!$I:$I,ABNT5101!M:M)</f>
        <v>-</v>
      </c>
      <c r="AY1248" s="17" t="str">
        <f>_xlfn.XLOOKUP(G1248,ABNT5101!$I:$I,ABNT5101!N:N)</f>
        <v>-</v>
      </c>
      <c r="AZ1248" s="17" t="str">
        <f>_xlfn.XLOOKUP(G1248,ABNT5101!$I:$I,ABNT5101!O:O)</f>
        <v>-</v>
      </c>
      <c r="BA1248" s="20" t="e">
        <f t="shared" si="1234"/>
        <v>#N/A</v>
      </c>
      <c r="BB1248" s="21" t="e">
        <f t="shared" ref="BB1248:BC1248" si="1492">BE1248/AU1248-1</f>
        <v>#N/A</v>
      </c>
      <c r="BC1248" s="21" t="e">
        <f t="shared" si="1492"/>
        <v>#N/A</v>
      </c>
      <c r="BD1248" s="21" t="str">
        <f t="shared" si="1236"/>
        <v>-</v>
      </c>
      <c r="BE1248" s="22">
        <v>12.21</v>
      </c>
      <c r="BF1248" s="22">
        <v>0.68</v>
      </c>
      <c r="BG1248" s="22"/>
      <c r="BH1248" s="22"/>
      <c r="BI1248" s="23"/>
      <c r="BJ1248" s="22"/>
      <c r="BK1248" s="20" t="e">
        <f t="shared" si="1237"/>
        <v>#N/A</v>
      </c>
      <c r="BL1248" s="20" t="e">
        <f t="shared" si="1238"/>
        <v>#N/A</v>
      </c>
      <c r="BM1248" s="20" t="e">
        <f t="shared" si="1239"/>
        <v>#N/A</v>
      </c>
      <c r="BN1248" s="20" t="str">
        <f t="shared" si="1240"/>
        <v>ATENDE</v>
      </c>
      <c r="BO1248" s="24" t="str">
        <f t="shared" si="1241"/>
        <v>-</v>
      </c>
      <c r="BP1248" s="24" t="str">
        <f t="shared" si="1368"/>
        <v>P5</v>
      </c>
      <c r="BQ1248" s="25">
        <f t="shared" si="1381"/>
        <v>0.16999999999999993</v>
      </c>
      <c r="BR1248" s="22">
        <v>5.85</v>
      </c>
      <c r="BS1248" s="22">
        <v>4.04</v>
      </c>
      <c r="BT1248" s="24">
        <f>IF(BP1248="-","-",_xlfn.XLOOKUP(BP1248,ABNT5101!$B$4:$B$9,ABNT5101!$C$4:$C$9))</f>
        <v>5</v>
      </c>
      <c r="BU1248" s="24">
        <f>IF(BP1248="-","-",_xlfn.XLOOKUP(BP1248,ABNT5101!$B$4:$B$9,ABNT5101!$D$4:$D$9))</f>
        <v>1</v>
      </c>
      <c r="BV1248" s="20" t="str">
        <f t="shared" si="1242"/>
        <v>ATENDE</v>
      </c>
      <c r="BW1248" s="20" t="str">
        <f t="shared" si="1382"/>
        <v>ATENDE</v>
      </c>
      <c r="BX1248" s="20" t="str">
        <f t="shared" si="1243"/>
        <v>ATENDE</v>
      </c>
      <c r="BY1248" s="24" t="str">
        <f t="shared" si="1464"/>
        <v>P5</v>
      </c>
      <c r="BZ1248" s="25">
        <f t="shared" si="1244"/>
        <v>0.16999999999999993</v>
      </c>
      <c r="CA1248" s="24">
        <v>5.85</v>
      </c>
      <c r="CB1248" s="24">
        <v>4.76</v>
      </c>
      <c r="CC1248" s="20">
        <f>IF(BY1248="-","-",_xlfn.XLOOKUP(BY1248,ABNT5101!$B$4:$B$9,ABNT5101!$C$4:$C$9))</f>
        <v>5</v>
      </c>
      <c r="CD1248" s="24">
        <f>IF(BY1248="-","-",_xlfn.XLOOKUP(BY1248,ABNT5101!$B$4:$B$9,ABNT5101!$D$4:$D$9))</f>
        <v>1</v>
      </c>
      <c r="CE1248" s="20" t="str">
        <f t="shared" si="1245"/>
        <v>ATENDE</v>
      </c>
      <c r="CF1248" s="20" t="str">
        <f t="shared" si="1246"/>
        <v>ATENDE</v>
      </c>
      <c r="CG1248" s="20" t="str">
        <f t="shared" si="1359"/>
        <v>ATENDE</v>
      </c>
      <c r="CH1248" s="26" t="str">
        <f>_xlfn.XLOOKUP(CI1248,'Banco de dados'!$B:$B,'Banco de dados'!$D:$D)</f>
        <v>SX LIGHTING</v>
      </c>
      <c r="CI1248" s="27" t="str">
        <f>'Banco de dados'!B54</f>
        <v>SX-INEVO030HF</v>
      </c>
      <c r="CJ1248" s="26" t="str">
        <f>_xlfn.XLOOKUP(CI1248,'Banco de dados'!$B:$B,'Banco de dados'!$E:$E)</f>
        <v>SXINEVO030K50L12CZF7PHF</v>
      </c>
      <c r="CK1248" s="26"/>
      <c r="CL1248" s="26" t="e">
        <f>IF(CK1248="-","-",_xlfn.XLOOKUP(CK1248,'Banco de dados'!$B:$B,'Banco de dados'!$E:$E))</f>
        <v>#N/A</v>
      </c>
      <c r="CM1248" s="28">
        <f t="shared" si="1305"/>
        <v>1</v>
      </c>
      <c r="CN1248" s="26">
        <f>_xlfn.XLOOKUP(CI1248,'Banco de dados'!$B:$B,'Banco de dados'!$H:$H)</f>
        <v>31</v>
      </c>
      <c r="CO1248" s="26" t="e">
        <f t="array" aca="1" ref="CO1248" ca="1">_xludf.XLOOKUP(CK1248,'Banco de dados'!$B:$B,'Banco de dados'!$H:$H)</f>
        <v>#NAME?</v>
      </c>
      <c r="CP1248" s="51" t="e">
        <f t="array" aca="1" ref="CP1248" ca="1">_xludf.XLOOKUP(CI1248,'Banco de dados'!$B:$B,'Banco de dados'!$F:$F)</f>
        <v>#NAME?</v>
      </c>
      <c r="CQ1248" s="26" t="e">
        <f t="array" aca="1" ref="CQ1248" ca="1">_xludf.XLOOKUP(CK1248,'Banco de dados'!$B:$B,'Banco de dados'!$F:$F)</f>
        <v>#NAME?</v>
      </c>
      <c r="CR1248" s="27">
        <v>95</v>
      </c>
      <c r="CS1248" s="27"/>
      <c r="CT1248" s="26" t="str">
        <f>IF(AG1248=0.5,"Suporte",IF(AND(AG1248&gt;='Braços de IP'!$B$9,AG1248&lt;='Braços de IP'!$D$9),'Braços de IP'!$E$9,IF(AND(AG1248&gt;='Braços de IP'!$B$10,AG1248&lt;='Braços de IP'!$D$10),'Braços de IP'!$E$10,IF(AND(AG1248&gt;='Braços de IP'!$B$11,AG1248&lt;='Braços de IP'!$D$11),'Braços de IP'!$E$11,IF(AND(AG1248&gt;='Braços de IP'!$B$12,AG1248&lt;='Braços de IP'!$D$12),'Braços de IP'!$E$12,IF(AND(AG1248&gt;='Braços de IP'!$B$13,AG1248&lt;='Braços de IP'!$D$13),'Braços de IP'!$E$13,IF(AND(AG1248&gt;='Braços de IP'!$B$14,AG1248&lt;='Braços de IP'!$D$14),'Braços de IP'!$E$14,"ERRO")))))))</f>
        <v>ERRO</v>
      </c>
      <c r="CU1248" s="27"/>
      <c r="CV1248" s="26" t="str">
        <f>IF($CU1248="","",VLOOKUP($CU1248,'Braços de IP'!$E$9:$I$15,2,0))</f>
        <v/>
      </c>
      <c r="CW1248" s="29" t="str">
        <f>IF($CU1248="","",VLOOKUP($CU1248,'Braços de IP'!$E$9:$I$15,5,0))</f>
        <v/>
      </c>
      <c r="CX1248" s="26"/>
      <c r="CY1248" s="26"/>
      <c r="CZ1248" s="26"/>
      <c r="DA1248" s="26"/>
      <c r="DB1248" s="26"/>
      <c r="DC1248" s="26"/>
      <c r="DD1248" s="30">
        <f t="shared" si="1306"/>
        <v>31</v>
      </c>
      <c r="DE1248" s="31">
        <f t="shared" si="1307"/>
        <v>30</v>
      </c>
      <c r="DF1248" s="30">
        <f t="shared" si="1308"/>
        <v>61</v>
      </c>
      <c r="DG1248" s="32">
        <f t="shared" si="1309"/>
        <v>-3.3333333333333437E-2</v>
      </c>
      <c r="DH1248" s="33" t="s">
        <v>143</v>
      </c>
      <c r="DI1248" s="34"/>
      <c r="DJ1248" s="35"/>
      <c r="DK1248" s="16" t="s">
        <v>144</v>
      </c>
      <c r="DL1248" s="16"/>
    </row>
    <row r="1249" spans="2:116" ht="15.75" customHeight="1" x14ac:dyDescent="0.25">
      <c r="B1249" s="16">
        <v>347</v>
      </c>
      <c r="C1249" s="16" t="s">
        <v>167</v>
      </c>
      <c r="D1249" s="16" t="s">
        <v>816</v>
      </c>
      <c r="E1249" s="16">
        <v>-8.0278299999999998</v>
      </c>
      <c r="F1249" s="16">
        <v>-34.928548999999997</v>
      </c>
      <c r="G1249" s="16" t="s">
        <v>136</v>
      </c>
      <c r="H1249" s="16" t="s">
        <v>136</v>
      </c>
      <c r="I1249" s="16" t="s">
        <v>149</v>
      </c>
      <c r="J1249" s="16" t="s">
        <v>137</v>
      </c>
      <c r="K1249" s="16">
        <v>30</v>
      </c>
      <c r="L1249" s="16" t="s">
        <v>138</v>
      </c>
      <c r="M1249" s="16">
        <v>0</v>
      </c>
      <c r="N1249" s="16"/>
      <c r="O1249" s="16">
        <v>1</v>
      </c>
      <c r="P1249" s="16">
        <v>2</v>
      </c>
      <c r="Q1249" s="16">
        <v>11.5</v>
      </c>
      <c r="R1249" s="16"/>
      <c r="S1249" s="16"/>
      <c r="T1249" s="16" t="s">
        <v>136</v>
      </c>
      <c r="U1249" s="16">
        <v>2</v>
      </c>
      <c r="V1249" s="16">
        <v>0</v>
      </c>
      <c r="W1249" s="16" t="s">
        <v>136</v>
      </c>
      <c r="X1249" s="16" t="s">
        <v>136</v>
      </c>
      <c r="Y1249" s="16">
        <v>0</v>
      </c>
      <c r="Z1249" s="16">
        <v>0</v>
      </c>
      <c r="AA1249" s="16" t="s">
        <v>139</v>
      </c>
      <c r="AB1249" s="16" t="s">
        <v>169</v>
      </c>
      <c r="AC1249" s="16">
        <v>19.3</v>
      </c>
      <c r="AD1249" s="16">
        <v>4.9800000000000004</v>
      </c>
      <c r="AE1249" s="16">
        <v>1</v>
      </c>
      <c r="AF1249" s="16">
        <v>0</v>
      </c>
      <c r="AG1249" s="16">
        <v>0</v>
      </c>
      <c r="AH1249" s="17">
        <f t="shared" si="1283"/>
        <v>0</v>
      </c>
      <c r="AI1249" s="16"/>
      <c r="AJ1249" s="16"/>
      <c r="AK1249" s="16"/>
      <c r="AL1249" s="16"/>
      <c r="AM1249" s="16">
        <v>0</v>
      </c>
      <c r="AN1249" s="16"/>
      <c r="AO1249" s="16">
        <v>0</v>
      </c>
      <c r="AP1249" s="16">
        <v>0</v>
      </c>
      <c r="AQ1249" s="16">
        <v>0</v>
      </c>
      <c r="AR1249" s="17" t="s">
        <v>136</v>
      </c>
      <c r="AS1249" s="19">
        <f t="shared" si="1233"/>
        <v>0</v>
      </c>
      <c r="AT1249" s="19"/>
      <c r="AU1249" s="19" t="e">
        <f>VLOOKUP(G1249,ABNT5101!$I$3:$J$9,2)</f>
        <v>#N/A</v>
      </c>
      <c r="AV1249" s="19" t="e">
        <f>VLOOKUP(G1249,ABNT5101!$I$3:$M$9,5)</f>
        <v>#N/A</v>
      </c>
      <c r="AW1249" s="17" t="str">
        <f>_xlfn.XLOOKUP(G1249,ABNT5101!I:I,ABNT5101!L:L)</f>
        <v>-</v>
      </c>
      <c r="AX1249" s="17" t="str">
        <f>_xlfn.XLOOKUP(G1249,ABNT5101!$I:$I,ABNT5101!M:M)</f>
        <v>-</v>
      </c>
      <c r="AY1249" s="17" t="str">
        <f>_xlfn.XLOOKUP(G1249,ABNT5101!$I:$I,ABNT5101!N:N)</f>
        <v>-</v>
      </c>
      <c r="AZ1249" s="17" t="str">
        <f>_xlfn.XLOOKUP(G1249,ABNT5101!$I:$I,ABNT5101!O:O)</f>
        <v>-</v>
      </c>
      <c r="BA1249" s="20" t="e">
        <f t="shared" si="1234"/>
        <v>#N/A</v>
      </c>
      <c r="BB1249" s="21" t="e">
        <f t="shared" ref="BB1249:BC1249" si="1493">BE1249/AU1249-1</f>
        <v>#N/A</v>
      </c>
      <c r="BC1249" s="21" t="e">
        <f t="shared" si="1493"/>
        <v>#N/A</v>
      </c>
      <c r="BD1249" s="21" t="str">
        <f t="shared" si="1236"/>
        <v>-</v>
      </c>
      <c r="BE1249" s="22">
        <v>12.1</v>
      </c>
      <c r="BF1249" s="22">
        <v>0.59</v>
      </c>
      <c r="BG1249" s="22"/>
      <c r="BH1249" s="22"/>
      <c r="BI1249" s="23"/>
      <c r="BJ1249" s="22"/>
      <c r="BK1249" s="20" t="e">
        <f t="shared" si="1237"/>
        <v>#N/A</v>
      </c>
      <c r="BL1249" s="20" t="e">
        <f t="shared" si="1238"/>
        <v>#N/A</v>
      </c>
      <c r="BM1249" s="20" t="e">
        <f t="shared" si="1239"/>
        <v>#N/A</v>
      </c>
      <c r="BN1249" s="20" t="str">
        <f t="shared" si="1240"/>
        <v>ATENDE</v>
      </c>
      <c r="BO1249" s="24" t="str">
        <f t="shared" si="1241"/>
        <v>-</v>
      </c>
      <c r="BP1249" s="24" t="str">
        <f t="shared" si="1368"/>
        <v>P5</v>
      </c>
      <c r="BQ1249" s="25">
        <f t="shared" si="1381"/>
        <v>0.40799999999999992</v>
      </c>
      <c r="BR1249" s="22">
        <v>7.04</v>
      </c>
      <c r="BS1249" s="22">
        <v>5.58</v>
      </c>
      <c r="BT1249" s="24">
        <f>IF(BP1249="-","-",_xlfn.XLOOKUP(BP1249,ABNT5101!$B$4:$B$9,ABNT5101!$C$4:$C$9))</f>
        <v>5</v>
      </c>
      <c r="BU1249" s="24">
        <f>IF(BP1249="-","-",_xlfn.XLOOKUP(BP1249,ABNT5101!$B$4:$B$9,ABNT5101!$D$4:$D$9))</f>
        <v>1</v>
      </c>
      <c r="BV1249" s="20" t="str">
        <f t="shared" si="1242"/>
        <v>ATENDE</v>
      </c>
      <c r="BW1249" s="20" t="str">
        <f t="shared" si="1382"/>
        <v>ATENDE</v>
      </c>
      <c r="BX1249" s="20" t="str">
        <f t="shared" si="1243"/>
        <v>ATENDE</v>
      </c>
      <c r="BY1249" s="24" t="str">
        <f t="shared" si="1464"/>
        <v>P5</v>
      </c>
      <c r="BZ1249" s="25">
        <f t="shared" si="1244"/>
        <v>6.4000000000000057E-2</v>
      </c>
      <c r="CA1249" s="24">
        <v>5.32</v>
      </c>
      <c r="CB1249" s="24">
        <v>4.47</v>
      </c>
      <c r="CC1249" s="20">
        <f>IF(BY1249="-","-",_xlfn.XLOOKUP(BY1249,ABNT5101!$B$4:$B$9,ABNT5101!$C$4:$C$9))</f>
        <v>5</v>
      </c>
      <c r="CD1249" s="24">
        <f>IF(BY1249="-","-",_xlfn.XLOOKUP(BY1249,ABNT5101!$B$4:$B$9,ABNT5101!$D$4:$D$9))</f>
        <v>1</v>
      </c>
      <c r="CE1249" s="20" t="str">
        <f t="shared" si="1245"/>
        <v>ATENDE</v>
      </c>
      <c r="CF1249" s="20" t="str">
        <f t="shared" si="1246"/>
        <v>ATENDE</v>
      </c>
      <c r="CG1249" s="20" t="str">
        <f t="shared" si="1359"/>
        <v>ATENDE</v>
      </c>
      <c r="CH1249" s="26" t="str">
        <f>_xlfn.XLOOKUP(CI1249,'Banco de dados'!$B:$B,'Banco de dados'!$D:$D)</f>
        <v>TECNOWATT</v>
      </c>
      <c r="CI1249" s="27" t="str">
        <f>'Banco de dados'!B65</f>
        <v xml:space="preserve">SIGSAGPTLRRSSNDL_30W_38IBBRS
</v>
      </c>
      <c r="CJ1249" s="26" t="str">
        <f>_xlfn.XLOOKUP(CI1249,'Banco de dados'!$B:$B,'Banco de dados'!$E:$E)</f>
        <v>SIGSAGPTLRRSSNDL_30W_38IBBRS
1-10C1MUN6.5</v>
      </c>
      <c r="CK1249" s="26"/>
      <c r="CL1249" s="26" t="e">
        <f>IF(CK1249="-","-",_xlfn.XLOOKUP(CK1249,'Banco de dados'!$B:$B,'Banco de dados'!$E:$E))</f>
        <v>#N/A</v>
      </c>
      <c r="CM1249" s="28">
        <f t="shared" si="1305"/>
        <v>1</v>
      </c>
      <c r="CN1249" s="26">
        <f>_xlfn.XLOOKUP(CI1249,'Banco de dados'!$B:$B,'Banco de dados'!$H:$H)</f>
        <v>30</v>
      </c>
      <c r="CO1249" s="26" t="e">
        <f t="array" aca="1" ref="CO1249" ca="1">_xludf.XLOOKUP(CK1249,'Banco de dados'!$B:$B,'Banco de dados'!$H:$H)</f>
        <v>#NAME?</v>
      </c>
      <c r="CP1249" s="51" t="e">
        <f t="array" aca="1" ref="CP1249" ca="1">_xludf.XLOOKUP(CI1249,'Banco de dados'!$B:$B,'Banco de dados'!$F:$F)</f>
        <v>#NAME?</v>
      </c>
      <c r="CQ1249" s="26" t="e">
        <f t="array" aca="1" ref="CQ1249" ca="1">_xludf.XLOOKUP(CK1249,'Banco de dados'!$B:$B,'Banco de dados'!$F:$F)</f>
        <v>#NAME?</v>
      </c>
      <c r="CR1249" s="27">
        <v>96</v>
      </c>
      <c r="CS1249" s="27"/>
      <c r="CT1249" s="26" t="str">
        <f>IF(AG1249=0.5,"Suporte",IF(AND(AG1249&gt;='Braços de IP'!$B$9,AG1249&lt;='Braços de IP'!$D$9),'Braços de IP'!$E$9,IF(AND(AG1249&gt;='Braços de IP'!$B$10,AG1249&lt;='Braços de IP'!$D$10),'Braços de IP'!$E$10,IF(AND(AG1249&gt;='Braços de IP'!$B$11,AG1249&lt;='Braços de IP'!$D$11),'Braços de IP'!$E$11,IF(AND(AG1249&gt;='Braços de IP'!$B$12,AG1249&lt;='Braços de IP'!$D$12),'Braços de IP'!$E$12,IF(AND(AG1249&gt;='Braços de IP'!$B$13,AG1249&lt;='Braços de IP'!$D$13),'Braços de IP'!$E$13,IF(AND(AG1249&gt;='Braços de IP'!$B$14,AG1249&lt;='Braços de IP'!$D$14),'Braços de IP'!$E$14,"ERRO")))))))</f>
        <v>ERRO</v>
      </c>
      <c r="CU1249" s="27"/>
      <c r="CV1249" s="26" t="str">
        <f>IF($CU1249="","",VLOOKUP($CU1249,'Braços de IP'!$E$9:$I$15,2,0))</f>
        <v/>
      </c>
      <c r="CW1249" s="29" t="str">
        <f>IF($CU1249="","",VLOOKUP($CU1249,'Braços de IP'!$E$9:$I$15,5,0))</f>
        <v/>
      </c>
      <c r="CX1249" s="26"/>
      <c r="CY1249" s="26"/>
      <c r="CZ1249" s="26"/>
      <c r="DA1249" s="26"/>
      <c r="DB1249" s="26"/>
      <c r="DC1249" s="26"/>
      <c r="DD1249" s="30">
        <f t="shared" si="1306"/>
        <v>30</v>
      </c>
      <c r="DE1249" s="31">
        <f t="shared" si="1307"/>
        <v>30</v>
      </c>
      <c r="DF1249" s="30">
        <f t="shared" si="1308"/>
        <v>60</v>
      </c>
      <c r="DG1249" s="32">
        <f t="shared" si="1309"/>
        <v>0</v>
      </c>
      <c r="DH1249" s="33" t="s">
        <v>143</v>
      </c>
      <c r="DI1249" s="34"/>
      <c r="DJ1249" s="35"/>
      <c r="DK1249" s="16" t="s">
        <v>144</v>
      </c>
      <c r="DL1249" s="16"/>
    </row>
    <row r="1250" spans="2:116" ht="15.75" customHeight="1" x14ac:dyDescent="0.25">
      <c r="B1250" s="16">
        <v>348</v>
      </c>
      <c r="C1250" s="16" t="s">
        <v>146</v>
      </c>
      <c r="D1250" s="16" t="s">
        <v>817</v>
      </c>
      <c r="E1250" s="16">
        <v>-8.035838</v>
      </c>
      <c r="F1250" s="16">
        <v>-34.921922000000002</v>
      </c>
      <c r="G1250" s="16" t="s">
        <v>160</v>
      </c>
      <c r="H1250" s="16" t="s">
        <v>136</v>
      </c>
      <c r="I1250" s="16" t="s">
        <v>135</v>
      </c>
      <c r="J1250" s="16" t="s">
        <v>137</v>
      </c>
      <c r="K1250" s="16">
        <v>70</v>
      </c>
      <c r="L1250" s="16" t="s">
        <v>138</v>
      </c>
      <c r="M1250" s="16">
        <v>0</v>
      </c>
      <c r="N1250" s="16"/>
      <c r="O1250" s="16">
        <v>1</v>
      </c>
      <c r="P1250" s="16">
        <v>3.5</v>
      </c>
      <c r="Q1250" s="16">
        <v>7</v>
      </c>
      <c r="R1250" s="16"/>
      <c r="S1250" s="16"/>
      <c r="T1250" s="16" t="s">
        <v>136</v>
      </c>
      <c r="U1250" s="16">
        <v>3.5</v>
      </c>
      <c r="V1250" s="16">
        <v>0</v>
      </c>
      <c r="W1250" s="16" t="s">
        <v>136</v>
      </c>
      <c r="X1250" s="16" t="s">
        <v>136</v>
      </c>
      <c r="Y1250" s="16">
        <v>0</v>
      </c>
      <c r="Z1250" s="16">
        <v>0</v>
      </c>
      <c r="AA1250" s="16" t="s">
        <v>139</v>
      </c>
      <c r="AB1250" s="16" t="s">
        <v>140</v>
      </c>
      <c r="AC1250" s="16">
        <v>17.97</v>
      </c>
      <c r="AD1250" s="16">
        <v>6.12</v>
      </c>
      <c r="AE1250" s="16">
        <v>1</v>
      </c>
      <c r="AF1250" s="16">
        <v>1.88</v>
      </c>
      <c r="AG1250" s="16">
        <v>1.88</v>
      </c>
      <c r="AH1250" s="17">
        <f t="shared" si="1283"/>
        <v>0</v>
      </c>
      <c r="AI1250" s="16"/>
      <c r="AJ1250" s="16"/>
      <c r="AK1250" s="16"/>
      <c r="AL1250" s="16"/>
      <c r="AM1250" s="16">
        <v>0</v>
      </c>
      <c r="AN1250" s="16"/>
      <c r="AO1250" s="16">
        <v>0</v>
      </c>
      <c r="AP1250" s="16">
        <v>0</v>
      </c>
      <c r="AQ1250" s="16">
        <v>0</v>
      </c>
      <c r="AR1250" s="17" t="s">
        <v>136</v>
      </c>
      <c r="AS1250" s="19">
        <f t="shared" si="1233"/>
        <v>0</v>
      </c>
      <c r="AT1250" s="19"/>
      <c r="AU1250" s="19">
        <f>VLOOKUP(G1250,ABNT5101!$I$3:$J$9,2)</f>
        <v>10</v>
      </c>
      <c r="AV1250" s="19">
        <f>VLOOKUP(G1250,ABNT5101!$I$3:$M$9,5)</f>
        <v>0.18</v>
      </c>
      <c r="AW1250" s="17" t="str">
        <f>_xlfn.XLOOKUP(G1250,ABNT5101!I:I,ABNT5101!L:L)</f>
        <v>-</v>
      </c>
      <c r="AX1250" s="17">
        <f>_xlfn.XLOOKUP(G1250,ABNT5101!$I:$I,ABNT5101!M:M)</f>
        <v>0.18</v>
      </c>
      <c r="AY1250" s="17" t="str">
        <f>_xlfn.XLOOKUP(G1250,ABNT5101!$I:$I,ABNT5101!N:N)</f>
        <v>-</v>
      </c>
      <c r="AZ1250" s="17">
        <f>_xlfn.XLOOKUP(G1250,ABNT5101!$I:$I,ABNT5101!O:O)</f>
        <v>16</v>
      </c>
      <c r="BA1250" s="20" t="str">
        <f t="shared" si="1234"/>
        <v>ATENDE</v>
      </c>
      <c r="BB1250" s="21">
        <f t="shared" ref="BB1250:BC1250" si="1494">BE1250/AU1250-1</f>
        <v>0.40100000000000002</v>
      </c>
      <c r="BC1250" s="21">
        <f t="shared" si="1494"/>
        <v>2.2777777777777777</v>
      </c>
      <c r="BD1250" s="21" t="str">
        <f t="shared" si="1236"/>
        <v>-</v>
      </c>
      <c r="BE1250" s="22">
        <v>14.01</v>
      </c>
      <c r="BF1250" s="22">
        <v>0.59</v>
      </c>
      <c r="BG1250" s="22"/>
      <c r="BH1250" s="22"/>
      <c r="BI1250" s="23"/>
      <c r="BJ1250" s="22"/>
      <c r="BK1250" s="20" t="str">
        <f t="shared" si="1237"/>
        <v>ATENDE</v>
      </c>
      <c r="BL1250" s="20" t="str">
        <f t="shared" si="1238"/>
        <v>ATENDE</v>
      </c>
      <c r="BM1250" s="20" t="str">
        <f t="shared" si="1239"/>
        <v>ATENDE</v>
      </c>
      <c r="BN1250" s="20" t="str">
        <f t="shared" si="1240"/>
        <v>ATENDE</v>
      </c>
      <c r="BO1250" s="24" t="str">
        <f t="shared" si="1241"/>
        <v>C4</v>
      </c>
      <c r="BP1250" s="24" t="str">
        <f t="shared" si="1368"/>
        <v>P6</v>
      </c>
      <c r="BQ1250" s="25">
        <f t="shared" si="1381"/>
        <v>3.3366666666666669</v>
      </c>
      <c r="BR1250" s="22">
        <v>13.01</v>
      </c>
      <c r="BS1250" s="22">
        <v>8.06</v>
      </c>
      <c r="BT1250" s="24">
        <f>IF(BP1250="-","-",_xlfn.XLOOKUP(BP1250,ABNT5101!$B$4:$B$9,ABNT5101!$C$4:$C$9))</f>
        <v>3</v>
      </c>
      <c r="BU1250" s="24">
        <f>IF(BP1250="-","-",_xlfn.XLOOKUP(BP1250,ABNT5101!$B$4:$B$9,ABNT5101!$D$4:$D$9))</f>
        <v>0.6</v>
      </c>
      <c r="BV1250" s="20" t="str">
        <f t="shared" si="1242"/>
        <v>ATENDE</v>
      </c>
      <c r="BW1250" s="20" t="str">
        <f t="shared" si="1382"/>
        <v>ATENDE</v>
      </c>
      <c r="BX1250" s="20" t="str">
        <f t="shared" si="1243"/>
        <v>ATENDE</v>
      </c>
      <c r="BY1250" s="24" t="str">
        <f t="shared" si="1464"/>
        <v>P6</v>
      </c>
      <c r="BZ1250" s="25">
        <f t="shared" si="1244"/>
        <v>0.49</v>
      </c>
      <c r="CA1250" s="24">
        <v>4.47</v>
      </c>
      <c r="CB1250" s="24">
        <v>2.31</v>
      </c>
      <c r="CC1250" s="20">
        <f>IF(BY1250="-","-",_xlfn.XLOOKUP(BY1250,ABNT5101!$B$4:$B$9,ABNT5101!$C$4:$C$9))</f>
        <v>3</v>
      </c>
      <c r="CD1250" s="24">
        <f>IF(BY1250="-","-",_xlfn.XLOOKUP(BY1250,ABNT5101!$B$4:$B$9,ABNT5101!$D$4:$D$9))</f>
        <v>0.6</v>
      </c>
      <c r="CE1250" s="20" t="str">
        <f t="shared" si="1245"/>
        <v>ATENDE</v>
      </c>
      <c r="CF1250" s="20" t="str">
        <f t="shared" si="1246"/>
        <v>ATENDE</v>
      </c>
      <c r="CG1250" s="20" t="str">
        <f t="shared" si="1359"/>
        <v>ATENDE</v>
      </c>
      <c r="CH1250" s="26" t="str">
        <f>_xlfn.XLOOKUP(CI1250,'Banco de dados'!$B:$B,'Banco de dados'!$D:$D)</f>
        <v>LEDSTAR</v>
      </c>
      <c r="CI1250" s="47" t="str">
        <f>'Banco de dados'!B5</f>
        <v xml:space="preserve"> SL VT 9.1 28W</v>
      </c>
      <c r="CJ1250" s="26" t="str">
        <f>_xlfn.XLOOKUP(CI1250,'Banco de dados'!$B:$B,'Banco de dados'!$E:$E)</f>
        <v>LUM LED SL VT 9.1 28W</v>
      </c>
      <c r="CK1250" s="26"/>
      <c r="CL1250" s="26" t="e">
        <f>IF(CK1250="-","-",_xlfn.XLOOKUP(CK1250,'Banco de dados'!$B:$B,'Banco de dados'!$E:$E))</f>
        <v>#N/A</v>
      </c>
      <c r="CM1250" s="28">
        <f t="shared" si="1305"/>
        <v>1</v>
      </c>
      <c r="CN1250" s="26">
        <f>_xlfn.XLOOKUP(CI1250,'Banco de dados'!$B:$B,'Banco de dados'!$H:$H)</f>
        <v>28</v>
      </c>
      <c r="CO1250" s="26" t="e">
        <f t="array" aca="1" ref="CO1250" ca="1">_xludf.XLOOKUP(CK1250,'Banco de dados'!$B:$B,'Banco de dados'!$H:$H)</f>
        <v>#NAME?</v>
      </c>
      <c r="CP1250" s="51" t="e">
        <f t="array" aca="1" ref="CP1250" ca="1">_xludf.XLOOKUP(CI1250,'Banco de dados'!$B:$B,'Banco de dados'!$F:$F)</f>
        <v>#NAME?</v>
      </c>
      <c r="CQ1250" s="26" t="e">
        <f t="array" aca="1" ref="CQ1250" ca="1">_xludf.XLOOKUP(CK1250,'Banco de dados'!$B:$B,'Banco de dados'!$F:$F)</f>
        <v>#NAME?</v>
      </c>
      <c r="CR1250" s="27">
        <v>97</v>
      </c>
      <c r="CS1250" s="27"/>
      <c r="CT1250" s="26" t="str">
        <f>IF(AG1250=0.5,"Suporte",IF(AND(AG1250&gt;='Braços de IP'!$B$9,AG1250&lt;='Braços de IP'!$D$9),'Braços de IP'!$E$9,IF(AND(AG1250&gt;='Braços de IP'!$B$10,AG1250&lt;='Braços de IP'!$D$10),'Braços de IP'!$E$10,IF(AND(AG1250&gt;='Braços de IP'!$B$11,AG1250&lt;='Braços de IP'!$D$11),'Braços de IP'!$E$11,IF(AND(AG1250&gt;='Braços de IP'!$B$12,AG1250&lt;='Braços de IP'!$D$12),'Braços de IP'!$E$12,IF(AND(AG1250&gt;='Braços de IP'!$B$13,AG1250&lt;='Braços de IP'!$D$13),'Braços de IP'!$E$13,IF(AND(AG1250&gt;='Braços de IP'!$B$14,AG1250&lt;='Braços de IP'!$D$14),'Braços de IP'!$E$14,"ERRO")))))))</f>
        <v>Médio I</v>
      </c>
      <c r="CU1250" s="27"/>
      <c r="CV1250" s="26" t="str">
        <f>IF($CU1250="","",VLOOKUP($CU1250,'Braços de IP'!$E$9:$I$15,2,0))</f>
        <v/>
      </c>
      <c r="CW1250" s="29" t="str">
        <f>IF($CU1250="","",VLOOKUP($CU1250,'Braços de IP'!$E$9:$I$15,5,0))</f>
        <v/>
      </c>
      <c r="CX1250" s="26"/>
      <c r="CY1250" s="26"/>
      <c r="CZ1250" s="26"/>
      <c r="DA1250" s="26"/>
      <c r="DB1250" s="26"/>
      <c r="DC1250" s="26"/>
      <c r="DD1250" s="30">
        <f t="shared" si="1306"/>
        <v>28</v>
      </c>
      <c r="DE1250" s="31">
        <f t="shared" si="1307"/>
        <v>70</v>
      </c>
      <c r="DF1250" s="30">
        <f t="shared" si="1308"/>
        <v>98</v>
      </c>
      <c r="DG1250" s="32">
        <f t="shared" si="1309"/>
        <v>0.6</v>
      </c>
      <c r="DH1250" s="33" t="s">
        <v>143</v>
      </c>
      <c r="DI1250" s="34"/>
      <c r="DJ1250" s="35"/>
      <c r="DK1250" s="16" t="s">
        <v>144</v>
      </c>
      <c r="DL1250" s="16"/>
    </row>
    <row r="1251" spans="2:116" ht="15.75" customHeight="1" x14ac:dyDescent="0.25">
      <c r="B1251" s="16">
        <v>348</v>
      </c>
      <c r="C1251" s="16" t="s">
        <v>146</v>
      </c>
      <c r="D1251" s="16" t="s">
        <v>817</v>
      </c>
      <c r="E1251" s="16">
        <v>-8.035838</v>
      </c>
      <c r="F1251" s="16">
        <v>-34.921922000000002</v>
      </c>
      <c r="G1251" s="16" t="s">
        <v>160</v>
      </c>
      <c r="H1251" s="16" t="s">
        <v>136</v>
      </c>
      <c r="I1251" s="16" t="s">
        <v>135</v>
      </c>
      <c r="J1251" s="16" t="s">
        <v>137</v>
      </c>
      <c r="K1251" s="16">
        <v>70</v>
      </c>
      <c r="L1251" s="16" t="s">
        <v>138</v>
      </c>
      <c r="M1251" s="16">
        <v>0</v>
      </c>
      <c r="N1251" s="16"/>
      <c r="O1251" s="16">
        <v>1</v>
      </c>
      <c r="P1251" s="16">
        <v>3.5</v>
      </c>
      <c r="Q1251" s="16">
        <v>7</v>
      </c>
      <c r="R1251" s="16"/>
      <c r="S1251" s="16"/>
      <c r="T1251" s="16" t="s">
        <v>136</v>
      </c>
      <c r="U1251" s="16">
        <v>3.5</v>
      </c>
      <c r="V1251" s="16">
        <v>0</v>
      </c>
      <c r="W1251" s="16" t="s">
        <v>136</v>
      </c>
      <c r="X1251" s="16" t="s">
        <v>136</v>
      </c>
      <c r="Y1251" s="16">
        <v>0</v>
      </c>
      <c r="Z1251" s="16">
        <v>0</v>
      </c>
      <c r="AA1251" s="16" t="s">
        <v>139</v>
      </c>
      <c r="AB1251" s="16" t="s">
        <v>140</v>
      </c>
      <c r="AC1251" s="16">
        <v>17.97</v>
      </c>
      <c r="AD1251" s="16">
        <v>6.12</v>
      </c>
      <c r="AE1251" s="16">
        <v>1</v>
      </c>
      <c r="AF1251" s="16">
        <v>1.88</v>
      </c>
      <c r="AG1251" s="16">
        <v>1.88</v>
      </c>
      <c r="AH1251" s="17">
        <f t="shared" si="1283"/>
        <v>0</v>
      </c>
      <c r="AI1251" s="16"/>
      <c r="AJ1251" s="16"/>
      <c r="AK1251" s="16"/>
      <c r="AL1251" s="16"/>
      <c r="AM1251" s="16">
        <v>0</v>
      </c>
      <c r="AN1251" s="16"/>
      <c r="AO1251" s="16">
        <v>0</v>
      </c>
      <c r="AP1251" s="16">
        <v>0</v>
      </c>
      <c r="AQ1251" s="16">
        <v>0</v>
      </c>
      <c r="AR1251" s="17" t="s">
        <v>136</v>
      </c>
      <c r="AS1251" s="19">
        <f t="shared" si="1233"/>
        <v>0</v>
      </c>
      <c r="AT1251" s="19"/>
      <c r="AU1251" s="19">
        <f>VLOOKUP(G1251,ABNT5101!$I$3:$J$9,2)</f>
        <v>10</v>
      </c>
      <c r="AV1251" s="19">
        <f>VLOOKUP(G1251,ABNT5101!$I$3:$M$9,5)</f>
        <v>0.18</v>
      </c>
      <c r="AW1251" s="17" t="str">
        <f>_xlfn.XLOOKUP(G1251,ABNT5101!I:I,ABNT5101!L:L)</f>
        <v>-</v>
      </c>
      <c r="AX1251" s="17">
        <f>_xlfn.XLOOKUP(G1251,ABNT5101!$I:$I,ABNT5101!M:M)</f>
        <v>0.18</v>
      </c>
      <c r="AY1251" s="17" t="str">
        <f>_xlfn.XLOOKUP(G1251,ABNT5101!$I:$I,ABNT5101!N:N)</f>
        <v>-</v>
      </c>
      <c r="AZ1251" s="17">
        <f>_xlfn.XLOOKUP(G1251,ABNT5101!$I:$I,ABNT5101!O:O)</f>
        <v>16</v>
      </c>
      <c r="BA1251" s="20" t="str">
        <f t="shared" si="1234"/>
        <v>ATENDE</v>
      </c>
      <c r="BB1251" s="21">
        <f t="shared" ref="BB1251:BC1251" si="1495">BE1251/AU1251-1</f>
        <v>0.14999999999999991</v>
      </c>
      <c r="BC1251" s="21">
        <f t="shared" si="1495"/>
        <v>3.0555555555555554</v>
      </c>
      <c r="BD1251" s="21" t="str">
        <f t="shared" si="1236"/>
        <v>-</v>
      </c>
      <c r="BE1251" s="22">
        <v>11.5</v>
      </c>
      <c r="BF1251" s="22">
        <v>0.73</v>
      </c>
      <c r="BG1251" s="22"/>
      <c r="BH1251" s="22"/>
      <c r="BI1251" s="23"/>
      <c r="BJ1251" s="22"/>
      <c r="BK1251" s="20" t="str">
        <f t="shared" si="1237"/>
        <v>ATENDE</v>
      </c>
      <c r="BL1251" s="20" t="str">
        <f t="shared" si="1238"/>
        <v>ATENDE</v>
      </c>
      <c r="BM1251" s="20" t="str">
        <f t="shared" si="1239"/>
        <v>ATENDE</v>
      </c>
      <c r="BN1251" s="20" t="str">
        <f t="shared" si="1240"/>
        <v>ATENDE</v>
      </c>
      <c r="BO1251" s="24" t="str">
        <f t="shared" si="1241"/>
        <v>C4</v>
      </c>
      <c r="BP1251" s="24" t="str">
        <f t="shared" si="1368"/>
        <v>P6</v>
      </c>
      <c r="BQ1251" s="25">
        <f t="shared" si="1381"/>
        <v>2.1933333333333334</v>
      </c>
      <c r="BR1251" s="22">
        <v>9.58</v>
      </c>
      <c r="BS1251" s="22">
        <v>5.51</v>
      </c>
      <c r="BT1251" s="24">
        <f>IF(BP1251="-","-",_xlfn.XLOOKUP(BP1251,ABNT5101!$B$4:$B$9,ABNT5101!$C$4:$C$9))</f>
        <v>3</v>
      </c>
      <c r="BU1251" s="24">
        <f>IF(BP1251="-","-",_xlfn.XLOOKUP(BP1251,ABNT5101!$B$4:$B$9,ABNT5101!$D$4:$D$9))</f>
        <v>0.6</v>
      </c>
      <c r="BV1251" s="20" t="str">
        <f t="shared" si="1242"/>
        <v>ATENDE</v>
      </c>
      <c r="BW1251" s="20" t="str">
        <f t="shared" si="1382"/>
        <v>ATENDE</v>
      </c>
      <c r="BX1251" s="20" t="str">
        <f t="shared" si="1243"/>
        <v>ATENDE</v>
      </c>
      <c r="BY1251" s="24" t="str">
        <f t="shared" si="1464"/>
        <v>P6</v>
      </c>
      <c r="BZ1251" s="25">
        <f t="shared" si="1244"/>
        <v>0.2566666666666666</v>
      </c>
      <c r="CA1251" s="24">
        <v>3.77</v>
      </c>
      <c r="CB1251" s="24">
        <v>1.86</v>
      </c>
      <c r="CC1251" s="20">
        <f>IF(BY1251="-","-",_xlfn.XLOOKUP(BY1251,ABNT5101!$B$4:$B$9,ABNT5101!$C$4:$C$9))</f>
        <v>3</v>
      </c>
      <c r="CD1251" s="24">
        <f>IF(BY1251="-","-",_xlfn.XLOOKUP(BY1251,ABNT5101!$B$4:$B$9,ABNT5101!$D$4:$D$9))</f>
        <v>0.6</v>
      </c>
      <c r="CE1251" s="20" t="str">
        <f t="shared" si="1245"/>
        <v>ATENDE</v>
      </c>
      <c r="CF1251" s="20" t="str">
        <f t="shared" si="1246"/>
        <v>ATENDE</v>
      </c>
      <c r="CG1251" s="20" t="str">
        <f t="shared" si="1359"/>
        <v>ATENDE</v>
      </c>
      <c r="CH1251" s="26" t="str">
        <f>_xlfn.XLOOKUP(CI1251,'Banco de dados'!$B:$B,'Banco de dados'!$D:$D)</f>
        <v>SX LIGHTING</v>
      </c>
      <c r="CI1251" s="27" t="str">
        <f>'Banco de dados'!B53</f>
        <v>SX-INEVO020HF</v>
      </c>
      <c r="CJ1251" s="26" t="str">
        <f>_xlfn.XLOOKUP(CI1251,'Banco de dados'!$B:$B,'Banco de dados'!$E:$E)</f>
        <v>SXINEVO020K50L12CZF7PHF</v>
      </c>
      <c r="CK1251" s="26"/>
      <c r="CL1251" s="26" t="e">
        <f>IF(CK1251="-","-",_xlfn.XLOOKUP(CK1251,'Banco de dados'!$B:$B,'Banco de dados'!$E:$E))</f>
        <v>#N/A</v>
      </c>
      <c r="CM1251" s="28">
        <f t="shared" si="1305"/>
        <v>1</v>
      </c>
      <c r="CN1251" s="26">
        <f>_xlfn.XLOOKUP(CI1251,'Banco de dados'!$B:$B,'Banco de dados'!$H:$H)</f>
        <v>22.5</v>
      </c>
      <c r="CO1251" s="26" t="e">
        <f t="array" aca="1" ref="CO1251" ca="1">_xludf.XLOOKUP(CK1251,'Banco de dados'!$B:$B,'Banco de dados'!$H:$H)</f>
        <v>#NAME?</v>
      </c>
      <c r="CP1251" s="51" t="e">
        <f t="array" aca="1" ref="CP1251" ca="1">_xludf.XLOOKUP(CI1251,'Banco de dados'!$B:$B,'Banco de dados'!$F:$F)</f>
        <v>#NAME?</v>
      </c>
      <c r="CQ1251" s="26" t="e">
        <f t="array" aca="1" ref="CQ1251" ca="1">_xludf.XLOOKUP(CK1251,'Banco de dados'!$B:$B,'Banco de dados'!$F:$F)</f>
        <v>#NAME?</v>
      </c>
      <c r="CR1251" s="27">
        <v>98</v>
      </c>
      <c r="CS1251" s="27">
        <v>5</v>
      </c>
      <c r="CT1251" s="26" t="str">
        <f>IF(AG1251=0.5,"Suporte",IF(AND(AG1251&gt;='Braços de IP'!$B$9,AG1251&lt;='Braços de IP'!$D$9),'Braços de IP'!$E$9,IF(AND(AG1251&gt;='Braços de IP'!$B$10,AG1251&lt;='Braços de IP'!$D$10),'Braços de IP'!$E$10,IF(AND(AG1251&gt;='Braços de IP'!$B$11,AG1251&lt;='Braços de IP'!$D$11),'Braços de IP'!$E$11,IF(AND(AG1251&gt;='Braços de IP'!$B$12,AG1251&lt;='Braços de IP'!$D$12),'Braços de IP'!$E$12,IF(AND(AG1251&gt;='Braços de IP'!$B$13,AG1251&lt;='Braços de IP'!$D$13),'Braços de IP'!$E$13,IF(AND(AG1251&gt;='Braços de IP'!$B$14,AG1251&lt;='Braços de IP'!$D$14),'Braços de IP'!$E$14,"ERRO")))))))</f>
        <v>Médio I</v>
      </c>
      <c r="CU1251" s="27"/>
      <c r="CV1251" s="26" t="str">
        <f>IF($CU1251="","",VLOOKUP($CU1251,'Braços de IP'!$E$9:$I$15,2,0))</f>
        <v/>
      </c>
      <c r="CW1251" s="29" t="str">
        <f>IF($CU1251="","",VLOOKUP($CU1251,'Braços de IP'!$E$9:$I$15,5,0))</f>
        <v/>
      </c>
      <c r="CX1251" s="26"/>
      <c r="CY1251" s="26"/>
      <c r="CZ1251" s="26"/>
      <c r="DA1251" s="26"/>
      <c r="DB1251" s="26"/>
      <c r="DC1251" s="26"/>
      <c r="DD1251" s="30">
        <f t="shared" si="1306"/>
        <v>22.5</v>
      </c>
      <c r="DE1251" s="31">
        <f t="shared" si="1307"/>
        <v>70</v>
      </c>
      <c r="DF1251" s="30">
        <f t="shared" si="1308"/>
        <v>92.5</v>
      </c>
      <c r="DG1251" s="32">
        <f t="shared" si="1309"/>
        <v>0.6785714285714286</v>
      </c>
      <c r="DH1251" s="33" t="s">
        <v>143</v>
      </c>
      <c r="DI1251" s="34"/>
      <c r="DJ1251" s="35"/>
      <c r="DK1251" s="16" t="s">
        <v>144</v>
      </c>
      <c r="DL1251" s="16"/>
    </row>
    <row r="1252" spans="2:116" ht="15.75" customHeight="1" x14ac:dyDescent="0.25">
      <c r="B1252" s="16">
        <v>348</v>
      </c>
      <c r="C1252" s="16" t="s">
        <v>146</v>
      </c>
      <c r="D1252" s="16" t="s">
        <v>817</v>
      </c>
      <c r="E1252" s="16">
        <v>-8.035838</v>
      </c>
      <c r="F1252" s="16">
        <v>-34.921922000000002</v>
      </c>
      <c r="G1252" s="16" t="s">
        <v>160</v>
      </c>
      <c r="H1252" s="16" t="s">
        <v>136</v>
      </c>
      <c r="I1252" s="16" t="s">
        <v>135</v>
      </c>
      <c r="J1252" s="16" t="s">
        <v>137</v>
      </c>
      <c r="K1252" s="16">
        <v>70</v>
      </c>
      <c r="L1252" s="16" t="s">
        <v>138</v>
      </c>
      <c r="M1252" s="16">
        <v>0</v>
      </c>
      <c r="N1252" s="16"/>
      <c r="O1252" s="16">
        <v>1</v>
      </c>
      <c r="P1252" s="16">
        <v>3.5</v>
      </c>
      <c r="Q1252" s="16">
        <v>7</v>
      </c>
      <c r="R1252" s="16"/>
      <c r="S1252" s="16"/>
      <c r="T1252" s="16" t="s">
        <v>136</v>
      </c>
      <c r="U1252" s="16">
        <v>3.5</v>
      </c>
      <c r="V1252" s="16">
        <v>0</v>
      </c>
      <c r="W1252" s="16" t="s">
        <v>136</v>
      </c>
      <c r="X1252" s="16" t="s">
        <v>136</v>
      </c>
      <c r="Y1252" s="16">
        <v>0</v>
      </c>
      <c r="Z1252" s="16">
        <v>0</v>
      </c>
      <c r="AA1252" s="16" t="s">
        <v>139</v>
      </c>
      <c r="AB1252" s="16" t="s">
        <v>140</v>
      </c>
      <c r="AC1252" s="16">
        <v>17.97</v>
      </c>
      <c r="AD1252" s="16">
        <v>6.12</v>
      </c>
      <c r="AE1252" s="16">
        <v>1</v>
      </c>
      <c r="AF1252" s="16">
        <v>1.88</v>
      </c>
      <c r="AG1252" s="16">
        <v>1.88</v>
      </c>
      <c r="AH1252" s="17">
        <f t="shared" si="1283"/>
        <v>0</v>
      </c>
      <c r="AI1252" s="16"/>
      <c r="AJ1252" s="16"/>
      <c r="AK1252" s="16"/>
      <c r="AL1252" s="16"/>
      <c r="AM1252" s="16">
        <v>0</v>
      </c>
      <c r="AN1252" s="16"/>
      <c r="AO1252" s="16">
        <v>0</v>
      </c>
      <c r="AP1252" s="16">
        <v>0</v>
      </c>
      <c r="AQ1252" s="16">
        <v>0</v>
      </c>
      <c r="AR1252" s="17" t="s">
        <v>136</v>
      </c>
      <c r="AS1252" s="19">
        <f t="shared" si="1233"/>
        <v>0</v>
      </c>
      <c r="AT1252" s="19"/>
      <c r="AU1252" s="19">
        <f>VLOOKUP(G1252,ABNT5101!$I$3:$J$9,2)</f>
        <v>10</v>
      </c>
      <c r="AV1252" s="19">
        <f>VLOOKUP(G1252,ABNT5101!$I$3:$M$9,5)</f>
        <v>0.18</v>
      </c>
      <c r="AW1252" s="17" t="str">
        <f>_xlfn.XLOOKUP(G1252,ABNT5101!I:I,ABNT5101!L:L)</f>
        <v>-</v>
      </c>
      <c r="AX1252" s="17">
        <f>_xlfn.XLOOKUP(G1252,ABNT5101!$I:$I,ABNT5101!M:M)</f>
        <v>0.18</v>
      </c>
      <c r="AY1252" s="17" t="str">
        <f>_xlfn.XLOOKUP(G1252,ABNT5101!$I:$I,ABNT5101!N:N)</f>
        <v>-</v>
      </c>
      <c r="AZ1252" s="17">
        <f>_xlfn.XLOOKUP(G1252,ABNT5101!$I:$I,ABNT5101!O:O)</f>
        <v>16</v>
      </c>
      <c r="BA1252" s="20" t="str">
        <f t="shared" si="1234"/>
        <v>ATENDE</v>
      </c>
      <c r="BB1252" s="21">
        <f t="shared" ref="BB1252:BC1252" si="1496">BE1252/AU1252-1</f>
        <v>0.66100000000000003</v>
      </c>
      <c r="BC1252" s="21">
        <f t="shared" si="1496"/>
        <v>2.2777777777777777</v>
      </c>
      <c r="BD1252" s="21" t="str">
        <f t="shared" si="1236"/>
        <v>-</v>
      </c>
      <c r="BE1252" s="22">
        <v>16.61</v>
      </c>
      <c r="BF1252" s="22">
        <v>0.59</v>
      </c>
      <c r="BG1252" s="22"/>
      <c r="BH1252" s="22"/>
      <c r="BI1252" s="23"/>
      <c r="BJ1252" s="22"/>
      <c r="BK1252" s="20" t="str">
        <f t="shared" si="1237"/>
        <v>ATENDE</v>
      </c>
      <c r="BL1252" s="20" t="str">
        <f t="shared" si="1238"/>
        <v>ATENDE</v>
      </c>
      <c r="BM1252" s="20" t="str">
        <f t="shared" si="1239"/>
        <v>ATENDE</v>
      </c>
      <c r="BN1252" s="20" t="str">
        <f t="shared" si="1240"/>
        <v>ATENDE</v>
      </c>
      <c r="BO1252" s="24" t="str">
        <f t="shared" si="1241"/>
        <v>C4</v>
      </c>
      <c r="BP1252" s="24" t="str">
        <f t="shared" si="1368"/>
        <v>P6</v>
      </c>
      <c r="BQ1252" s="25">
        <f t="shared" si="1381"/>
        <v>4.1233333333333331</v>
      </c>
      <c r="BR1252" s="22">
        <v>15.37</v>
      </c>
      <c r="BS1252" s="22">
        <v>9.9700000000000006</v>
      </c>
      <c r="BT1252" s="24">
        <f>IF(BP1252="-","-",_xlfn.XLOOKUP(BP1252,ABNT5101!$B$4:$B$9,ABNT5101!$C$4:$C$9))</f>
        <v>3</v>
      </c>
      <c r="BU1252" s="24">
        <f>IF(BP1252="-","-",_xlfn.XLOOKUP(BP1252,ABNT5101!$B$4:$B$9,ABNT5101!$D$4:$D$9))</f>
        <v>0.6</v>
      </c>
      <c r="BV1252" s="20" t="str">
        <f t="shared" si="1242"/>
        <v>ATENDE</v>
      </c>
      <c r="BW1252" s="20" t="str">
        <f t="shared" si="1382"/>
        <v>ATENDE</v>
      </c>
      <c r="BX1252" s="20" t="str">
        <f t="shared" si="1243"/>
        <v>ATENDE</v>
      </c>
      <c r="BY1252" s="24" t="str">
        <f t="shared" si="1464"/>
        <v>P6</v>
      </c>
      <c r="BZ1252" s="25">
        <f t="shared" si="1244"/>
        <v>0.18999999999999995</v>
      </c>
      <c r="CA1252" s="24">
        <v>3.57</v>
      </c>
      <c r="CB1252" s="24">
        <v>1.23</v>
      </c>
      <c r="CC1252" s="20">
        <f>IF(BY1252="-","-",_xlfn.XLOOKUP(BY1252,ABNT5101!$B$4:$B$9,ABNT5101!$C$4:$C$9))</f>
        <v>3</v>
      </c>
      <c r="CD1252" s="24">
        <f>IF(BY1252="-","-",_xlfn.XLOOKUP(BY1252,ABNT5101!$B$4:$B$9,ABNT5101!$D$4:$D$9))</f>
        <v>0.6</v>
      </c>
      <c r="CE1252" s="20" t="str">
        <f t="shared" si="1245"/>
        <v>ATENDE</v>
      </c>
      <c r="CF1252" s="20" t="str">
        <f t="shared" si="1246"/>
        <v>ATENDE</v>
      </c>
      <c r="CG1252" s="20" t="str">
        <f t="shared" si="1359"/>
        <v>ATENDE</v>
      </c>
      <c r="CH1252" s="26" t="str">
        <f>_xlfn.XLOOKUP(CI1252,'Banco de dados'!$B:$B,'Banco de dados'!$D:$D)</f>
        <v>TECNOWATT</v>
      </c>
      <c r="CI1252" s="27" t="str">
        <f>'Banco de dados'!B65</f>
        <v xml:space="preserve">SIGSAGPTLRRSSNDL_30W_38IBBRS
</v>
      </c>
      <c r="CJ1252" s="26" t="str">
        <f>_xlfn.XLOOKUP(CI1252,'Banco de dados'!$B:$B,'Banco de dados'!$E:$E)</f>
        <v>SIGSAGPTLRRSSNDL_30W_38IBBRS
1-10C1MUN6.5</v>
      </c>
      <c r="CK1252" s="26"/>
      <c r="CL1252" s="26" t="e">
        <f>IF(CK1252="-","-",_xlfn.XLOOKUP(CK1252,'Banco de dados'!$B:$B,'Banco de dados'!$E:$E))</f>
        <v>#N/A</v>
      </c>
      <c r="CM1252" s="28">
        <f t="shared" si="1305"/>
        <v>1</v>
      </c>
      <c r="CN1252" s="26">
        <f>_xlfn.XLOOKUP(CI1252,'Banco de dados'!$B:$B,'Banco de dados'!$H:$H)</f>
        <v>30</v>
      </c>
      <c r="CO1252" s="26" t="e">
        <f t="array" aca="1" ref="CO1252" ca="1">_xludf.XLOOKUP(CK1252,'Banco de dados'!$B:$B,'Banco de dados'!$H:$H)</f>
        <v>#NAME?</v>
      </c>
      <c r="CP1252" s="51" t="e">
        <f t="array" aca="1" ref="CP1252" ca="1">_xludf.XLOOKUP(CI1252,'Banco de dados'!$B:$B,'Banco de dados'!$F:$F)</f>
        <v>#NAME?</v>
      </c>
      <c r="CQ1252" s="26" t="e">
        <f t="array" aca="1" ref="CQ1252" ca="1">_xludf.XLOOKUP(CK1252,'Banco de dados'!$B:$B,'Banco de dados'!$F:$F)</f>
        <v>#NAME?</v>
      </c>
      <c r="CR1252" s="27">
        <v>99</v>
      </c>
      <c r="CS1252" s="27"/>
      <c r="CT1252" s="26" t="str">
        <f>IF(AG1252=0.5,"Suporte",IF(AND(AG1252&gt;='Braços de IP'!$B$9,AG1252&lt;='Braços de IP'!$D$9),'Braços de IP'!$E$9,IF(AND(AG1252&gt;='Braços de IP'!$B$10,AG1252&lt;='Braços de IP'!$D$10),'Braços de IP'!$E$10,IF(AND(AG1252&gt;='Braços de IP'!$B$11,AG1252&lt;='Braços de IP'!$D$11),'Braços de IP'!$E$11,IF(AND(AG1252&gt;='Braços de IP'!$B$12,AG1252&lt;='Braços de IP'!$D$12),'Braços de IP'!$E$12,IF(AND(AG1252&gt;='Braços de IP'!$B$13,AG1252&lt;='Braços de IP'!$D$13),'Braços de IP'!$E$13,IF(AND(AG1252&gt;='Braços de IP'!$B$14,AG1252&lt;='Braços de IP'!$D$14),'Braços de IP'!$E$14,"ERRO")))))))</f>
        <v>Médio I</v>
      </c>
      <c r="CU1252" s="27"/>
      <c r="CV1252" s="26" t="str">
        <f>IF($CU1252="","",VLOOKUP($CU1252,'Braços de IP'!$E$9:$I$15,2,0))</f>
        <v/>
      </c>
      <c r="CW1252" s="29" t="str">
        <f>IF($CU1252="","",VLOOKUP($CU1252,'Braços de IP'!$E$9:$I$15,5,0))</f>
        <v/>
      </c>
      <c r="CX1252" s="26"/>
      <c r="CY1252" s="26"/>
      <c r="CZ1252" s="26"/>
      <c r="DA1252" s="26"/>
      <c r="DB1252" s="26"/>
      <c r="DC1252" s="26"/>
      <c r="DD1252" s="30">
        <f t="shared" si="1306"/>
        <v>30</v>
      </c>
      <c r="DE1252" s="31">
        <f t="shared" si="1307"/>
        <v>70</v>
      </c>
      <c r="DF1252" s="30">
        <f t="shared" si="1308"/>
        <v>100</v>
      </c>
      <c r="DG1252" s="32">
        <f t="shared" si="1309"/>
        <v>0.5714285714285714</v>
      </c>
      <c r="DH1252" s="33" t="s">
        <v>143</v>
      </c>
      <c r="DI1252" s="34"/>
      <c r="DJ1252" s="35"/>
      <c r="DK1252" s="16" t="s">
        <v>144</v>
      </c>
      <c r="DL1252" s="16"/>
    </row>
    <row r="1253" spans="2:116" ht="15.75" customHeight="1" x14ac:dyDescent="0.25">
      <c r="B1253" s="16">
        <v>349</v>
      </c>
      <c r="C1253" s="16" t="s">
        <v>146</v>
      </c>
      <c r="D1253" s="16" t="s">
        <v>818</v>
      </c>
      <c r="E1253" s="16">
        <v>-8.0301810000000007</v>
      </c>
      <c r="F1253" s="16">
        <v>-34.899760999999998</v>
      </c>
      <c r="G1253" s="16" t="s">
        <v>157</v>
      </c>
      <c r="H1253" s="16" t="s">
        <v>136</v>
      </c>
      <c r="I1253" s="16" t="s">
        <v>135</v>
      </c>
      <c r="J1253" s="16" t="s">
        <v>137</v>
      </c>
      <c r="K1253" s="16">
        <v>70</v>
      </c>
      <c r="L1253" s="16" t="s">
        <v>138</v>
      </c>
      <c r="M1253" s="16">
        <v>0</v>
      </c>
      <c r="N1253" s="16"/>
      <c r="O1253" s="16">
        <v>1</v>
      </c>
      <c r="P1253" s="16" t="s">
        <v>136</v>
      </c>
      <c r="Q1253" s="16">
        <v>8</v>
      </c>
      <c r="R1253" s="16"/>
      <c r="S1253" s="16"/>
      <c r="T1253" s="16">
        <v>8</v>
      </c>
      <c r="U1253" s="16">
        <v>4</v>
      </c>
      <c r="V1253" s="16">
        <v>1</v>
      </c>
      <c r="W1253" s="16" t="s">
        <v>136</v>
      </c>
      <c r="X1253" s="16" t="s">
        <v>136</v>
      </c>
      <c r="Y1253" s="16">
        <v>0</v>
      </c>
      <c r="Z1253" s="16">
        <v>0</v>
      </c>
      <c r="AA1253" s="16" t="s">
        <v>139</v>
      </c>
      <c r="AB1253" s="16" t="s">
        <v>140</v>
      </c>
      <c r="AC1253" s="16">
        <v>34.340000000000003</v>
      </c>
      <c r="AD1253" s="16">
        <v>6.75</v>
      </c>
      <c r="AE1253" s="16">
        <v>1</v>
      </c>
      <c r="AF1253" s="16">
        <v>0.4</v>
      </c>
      <c r="AG1253" s="16">
        <v>1.65</v>
      </c>
      <c r="AH1253" s="17">
        <f t="shared" si="1283"/>
        <v>1.25</v>
      </c>
      <c r="AI1253" s="16"/>
      <c r="AJ1253" s="16"/>
      <c r="AK1253" s="16"/>
      <c r="AL1253" s="16"/>
      <c r="AM1253" s="16">
        <v>0</v>
      </c>
      <c r="AN1253" s="16"/>
      <c r="AO1253" s="16">
        <v>0</v>
      </c>
      <c r="AP1253" s="16">
        <v>0</v>
      </c>
      <c r="AQ1253" s="16">
        <v>0</v>
      </c>
      <c r="AR1253" s="17" t="s">
        <v>136</v>
      </c>
      <c r="AS1253" s="19">
        <f t="shared" si="1233"/>
        <v>0</v>
      </c>
      <c r="AT1253" s="19"/>
      <c r="AU1253" s="19">
        <f>VLOOKUP(G1253,ABNT5101!$I$3:$J$9,2)</f>
        <v>7.5</v>
      </c>
      <c r="AV1253" s="19">
        <f>VLOOKUP(G1253,ABNT5101!$I$3:$M$9,5)</f>
        <v>0.18</v>
      </c>
      <c r="AW1253" s="17" t="str">
        <f>_xlfn.XLOOKUP(G1253,ABNT5101!I:I,ABNT5101!L:L)</f>
        <v>-</v>
      </c>
      <c r="AX1253" s="17">
        <f>_xlfn.XLOOKUP(G1253,ABNT5101!$I:$I,ABNT5101!M:M)</f>
        <v>0.18</v>
      </c>
      <c r="AY1253" s="17" t="str">
        <f>_xlfn.XLOOKUP(G1253,ABNT5101!$I:$I,ABNT5101!N:N)</f>
        <v>-</v>
      </c>
      <c r="AZ1253" s="17">
        <f>_xlfn.XLOOKUP(G1253,ABNT5101!$I:$I,ABNT5101!O:O)</f>
        <v>16</v>
      </c>
      <c r="BA1253" s="20" t="str">
        <f t="shared" si="1234"/>
        <v>ATENDE</v>
      </c>
      <c r="BB1253" s="21">
        <f t="shared" ref="BB1253:BC1253" si="1497">BE1253/AU1253-1</f>
        <v>0.37066666666666648</v>
      </c>
      <c r="BC1253" s="21">
        <f t="shared" si="1497"/>
        <v>1.166666666666667</v>
      </c>
      <c r="BD1253" s="21" t="str">
        <f t="shared" si="1236"/>
        <v>-</v>
      </c>
      <c r="BE1253" s="22">
        <v>10.28</v>
      </c>
      <c r="BF1253" s="22">
        <v>0.39</v>
      </c>
      <c r="BG1253" s="22"/>
      <c r="BH1253" s="22"/>
      <c r="BI1253" s="23"/>
      <c r="BJ1253" s="22"/>
      <c r="BK1253" s="20" t="str">
        <f t="shared" si="1237"/>
        <v>ATENDE</v>
      </c>
      <c r="BL1253" s="20" t="str">
        <f t="shared" si="1238"/>
        <v>ATENDE</v>
      </c>
      <c r="BM1253" s="20" t="str">
        <f t="shared" si="1239"/>
        <v>ATENDE</v>
      </c>
      <c r="BN1253" s="20" t="str">
        <f t="shared" si="1240"/>
        <v>ATENDE</v>
      </c>
      <c r="BO1253" s="24" t="str">
        <f t="shared" si="1241"/>
        <v>C5</v>
      </c>
      <c r="BP1253" s="24" t="str">
        <f t="shared" si="1368"/>
        <v>P6</v>
      </c>
      <c r="BQ1253" s="25">
        <f t="shared" si="1381"/>
        <v>1.5466666666666664</v>
      </c>
      <c r="BR1253" s="22">
        <v>7.64</v>
      </c>
      <c r="BS1253" s="22">
        <v>2.65</v>
      </c>
      <c r="BT1253" s="24">
        <f>IF(BP1253="-","-",_xlfn.XLOOKUP(BP1253,ABNT5101!$B$4:$B$9,ABNT5101!$C$4:$C$9))</f>
        <v>3</v>
      </c>
      <c r="BU1253" s="24">
        <f>IF(BP1253="-","-",_xlfn.XLOOKUP(BP1253,ABNT5101!$B$4:$B$9,ABNT5101!$D$4:$D$9))</f>
        <v>0.6</v>
      </c>
      <c r="BV1253" s="20" t="str">
        <f t="shared" si="1242"/>
        <v>ATENDE</v>
      </c>
      <c r="BW1253" s="20" t="str">
        <f t="shared" si="1382"/>
        <v>ATENDE</v>
      </c>
      <c r="BX1253" s="20" t="str">
        <f t="shared" si="1243"/>
        <v>ATENDE</v>
      </c>
      <c r="BY1253" s="24" t="str">
        <f t="shared" si="1464"/>
        <v>P6</v>
      </c>
      <c r="BZ1253" s="25">
        <f t="shared" si="1244"/>
        <v>0.27333333333333321</v>
      </c>
      <c r="CA1253" s="24">
        <v>3.82</v>
      </c>
      <c r="CB1253" s="24">
        <v>2.09</v>
      </c>
      <c r="CC1253" s="20">
        <f>IF(BY1253="-","-",_xlfn.XLOOKUP(BY1253,ABNT5101!$B$4:$B$9,ABNT5101!$C$4:$C$9))</f>
        <v>3</v>
      </c>
      <c r="CD1253" s="24">
        <f>IF(BY1253="-","-",_xlfn.XLOOKUP(BY1253,ABNT5101!$B$4:$B$9,ABNT5101!$D$4:$D$9))</f>
        <v>0.6</v>
      </c>
      <c r="CE1253" s="20" t="str">
        <f t="shared" si="1245"/>
        <v>ATENDE</v>
      </c>
      <c r="CF1253" s="20" t="str">
        <f t="shared" si="1246"/>
        <v>ATENDE</v>
      </c>
      <c r="CG1253" s="20" t="str">
        <f t="shared" si="1359"/>
        <v>ATENDE</v>
      </c>
      <c r="CH1253" s="26" t="str">
        <f>_xlfn.XLOOKUP(CI1253,'Banco de dados'!$B:$B,'Banco de dados'!$D:$D)</f>
        <v>LEDSTAR</v>
      </c>
      <c r="CI1253" s="47" t="str">
        <f>'Banco de dados'!B11</f>
        <v xml:space="preserve"> SL VT 9.1 85W</v>
      </c>
      <c r="CJ1253" s="26" t="str">
        <f>_xlfn.XLOOKUP(CI1253,'Banco de dados'!$B:$B,'Banco de dados'!$E:$E)</f>
        <v>LUM LED SL VT 9.1 85W</v>
      </c>
      <c r="CK1253" s="26"/>
      <c r="CL1253" s="26" t="e">
        <f>IF(CK1253="-","-",_xlfn.XLOOKUP(CK1253,'Banco de dados'!$B:$B,'Banco de dados'!$E:$E))</f>
        <v>#N/A</v>
      </c>
      <c r="CM1253" s="28">
        <f t="shared" si="1305"/>
        <v>1</v>
      </c>
      <c r="CN1253" s="26">
        <f>_xlfn.XLOOKUP(CI1253,'Banco de dados'!$B:$B,'Banco de dados'!$H:$H)</f>
        <v>85</v>
      </c>
      <c r="CO1253" s="26" t="e">
        <f t="array" aca="1" ref="CO1253" ca="1">_xludf.XLOOKUP(CK1253,'Banco de dados'!$B:$B,'Banco de dados'!$H:$H)</f>
        <v>#NAME?</v>
      </c>
      <c r="CP1253" s="51" t="e">
        <f t="array" aca="1" ref="CP1253" ca="1">_xludf.XLOOKUP(CI1253,'Banco de dados'!$B:$B,'Banco de dados'!$F:$F)</f>
        <v>#NAME?</v>
      </c>
      <c r="CQ1253" s="26" t="e">
        <f t="array" aca="1" ref="CQ1253" ca="1">_xludf.XLOOKUP(CK1253,'Banco de dados'!$B:$B,'Banco de dados'!$F:$F)</f>
        <v>#NAME?</v>
      </c>
      <c r="CR1253" s="27">
        <v>100</v>
      </c>
      <c r="CS1253" s="27">
        <v>10</v>
      </c>
      <c r="CT1253" s="26" t="str">
        <f>IF(AG1253=0.5,"Suporte",IF(AND(AG1253&gt;='Braços de IP'!$B$9,AG1253&lt;='Braços de IP'!$D$9),'Braços de IP'!$E$9,IF(AND(AG1253&gt;='Braços de IP'!$B$10,AG1253&lt;='Braços de IP'!$D$10),'Braços de IP'!$E$10,IF(AND(AG1253&gt;='Braços de IP'!$B$11,AG1253&lt;='Braços de IP'!$D$11),'Braços de IP'!$E$11,IF(AND(AG1253&gt;='Braços de IP'!$B$12,AG1253&lt;='Braços de IP'!$D$12),'Braços de IP'!$E$12,IF(AND(AG1253&gt;='Braços de IP'!$B$13,AG1253&lt;='Braços de IP'!$D$13),'Braços de IP'!$E$13,IF(AND(AG1253&gt;='Braços de IP'!$B$14,AG1253&lt;='Braços de IP'!$D$14),'Braços de IP'!$E$14,"ERRO")))))))</f>
        <v>Médio I</v>
      </c>
      <c r="CU1253" s="27" t="s">
        <v>154</v>
      </c>
      <c r="CV1253" s="26">
        <f>IF($CU1253="","",VLOOKUP($CU1253,'Braços de IP'!$E$9:$I$15,2,0))</f>
        <v>3.5</v>
      </c>
      <c r="CW1253" s="29">
        <f>IF($CU1253="","",VLOOKUP($CU1253,'Braços de IP'!$E$9:$I$15,5,0))</f>
        <v>8.5</v>
      </c>
      <c r="CX1253" s="26"/>
      <c r="CY1253" s="26"/>
      <c r="CZ1253" s="26"/>
      <c r="DA1253" s="26"/>
      <c r="DB1253" s="26"/>
      <c r="DC1253" s="26"/>
      <c r="DD1253" s="30">
        <f t="shared" si="1306"/>
        <v>85</v>
      </c>
      <c r="DE1253" s="31">
        <f t="shared" si="1307"/>
        <v>70</v>
      </c>
      <c r="DF1253" s="30">
        <f t="shared" si="1308"/>
        <v>155</v>
      </c>
      <c r="DG1253" s="32">
        <f t="shared" si="1309"/>
        <v>-0.21428571428571419</v>
      </c>
      <c r="DH1253" s="33" t="s">
        <v>143</v>
      </c>
      <c r="DI1253" s="34"/>
      <c r="DJ1253" s="35"/>
      <c r="DK1253" s="16" t="s">
        <v>144</v>
      </c>
      <c r="DL1253" s="16"/>
    </row>
    <row r="1254" spans="2:116" ht="15.75" customHeight="1" x14ac:dyDescent="0.25">
      <c r="B1254" s="16">
        <v>349</v>
      </c>
      <c r="C1254" s="16" t="s">
        <v>146</v>
      </c>
      <c r="D1254" s="16" t="s">
        <v>818</v>
      </c>
      <c r="E1254" s="16">
        <v>-8.0301810000000007</v>
      </c>
      <c r="F1254" s="16">
        <v>-34.899760999999998</v>
      </c>
      <c r="G1254" s="16" t="s">
        <v>157</v>
      </c>
      <c r="H1254" s="16" t="s">
        <v>136</v>
      </c>
      <c r="I1254" s="16" t="s">
        <v>135</v>
      </c>
      <c r="J1254" s="16" t="s">
        <v>137</v>
      </c>
      <c r="K1254" s="16">
        <v>70</v>
      </c>
      <c r="L1254" s="16" t="s">
        <v>138</v>
      </c>
      <c r="M1254" s="16">
        <v>0</v>
      </c>
      <c r="N1254" s="16"/>
      <c r="O1254" s="16">
        <v>1</v>
      </c>
      <c r="P1254" s="16" t="s">
        <v>136</v>
      </c>
      <c r="Q1254" s="16">
        <v>8</v>
      </c>
      <c r="R1254" s="16"/>
      <c r="S1254" s="16"/>
      <c r="T1254" s="16">
        <v>8</v>
      </c>
      <c r="U1254" s="16">
        <v>4</v>
      </c>
      <c r="V1254" s="16">
        <v>1</v>
      </c>
      <c r="W1254" s="16" t="s">
        <v>136</v>
      </c>
      <c r="X1254" s="16" t="s">
        <v>136</v>
      </c>
      <c r="Y1254" s="16">
        <v>0</v>
      </c>
      <c r="Z1254" s="16">
        <v>0</v>
      </c>
      <c r="AA1254" s="16" t="s">
        <v>139</v>
      </c>
      <c r="AB1254" s="16" t="s">
        <v>140</v>
      </c>
      <c r="AC1254" s="16">
        <v>34.340000000000003</v>
      </c>
      <c r="AD1254" s="16">
        <v>6.75</v>
      </c>
      <c r="AE1254" s="16">
        <v>1</v>
      </c>
      <c r="AF1254" s="16">
        <v>0.4</v>
      </c>
      <c r="AG1254" s="16">
        <v>1.65</v>
      </c>
      <c r="AH1254" s="17">
        <f t="shared" si="1283"/>
        <v>1.25</v>
      </c>
      <c r="AI1254" s="16"/>
      <c r="AJ1254" s="16"/>
      <c r="AK1254" s="16"/>
      <c r="AL1254" s="16"/>
      <c r="AM1254" s="16">
        <v>0</v>
      </c>
      <c r="AN1254" s="16"/>
      <c r="AO1254" s="16">
        <v>0</v>
      </c>
      <c r="AP1254" s="16">
        <v>0</v>
      </c>
      <c r="AQ1254" s="16">
        <v>0</v>
      </c>
      <c r="AR1254" s="17" t="s">
        <v>136</v>
      </c>
      <c r="AS1254" s="19">
        <f t="shared" si="1233"/>
        <v>0</v>
      </c>
      <c r="AT1254" s="19"/>
      <c r="AU1254" s="19">
        <f>VLOOKUP(G1254,ABNT5101!$I$3:$J$9,2)</f>
        <v>7.5</v>
      </c>
      <c r="AV1254" s="19">
        <f>VLOOKUP(G1254,ABNT5101!$I$3:$M$9,5)</f>
        <v>0.18</v>
      </c>
      <c r="AW1254" s="17" t="str">
        <f>_xlfn.XLOOKUP(G1254,ABNT5101!I:I,ABNT5101!L:L)</f>
        <v>-</v>
      </c>
      <c r="AX1254" s="17">
        <f>_xlfn.XLOOKUP(G1254,ABNT5101!$I:$I,ABNT5101!M:M)</f>
        <v>0.18</v>
      </c>
      <c r="AY1254" s="17" t="str">
        <f>_xlfn.XLOOKUP(G1254,ABNT5101!$I:$I,ABNT5101!N:N)</f>
        <v>-</v>
      </c>
      <c r="AZ1254" s="17">
        <f>_xlfn.XLOOKUP(G1254,ABNT5101!$I:$I,ABNT5101!O:O)</f>
        <v>16</v>
      </c>
      <c r="BA1254" s="20" t="str">
        <f t="shared" si="1234"/>
        <v>ATENDE</v>
      </c>
      <c r="BB1254" s="21">
        <f t="shared" ref="BB1254:BC1254" si="1498">BE1254/AU1254-1</f>
        <v>0.40533333333333332</v>
      </c>
      <c r="BC1254" s="21">
        <f t="shared" si="1498"/>
        <v>1.7777777777777777</v>
      </c>
      <c r="BD1254" s="21" t="str">
        <f t="shared" si="1236"/>
        <v>-</v>
      </c>
      <c r="BE1254" s="22">
        <v>10.54</v>
      </c>
      <c r="BF1254" s="22">
        <v>0.5</v>
      </c>
      <c r="BG1254" s="22"/>
      <c r="BH1254" s="22"/>
      <c r="BI1254" s="23"/>
      <c r="BJ1254" s="22"/>
      <c r="BK1254" s="20" t="str">
        <f t="shared" si="1237"/>
        <v>ATENDE</v>
      </c>
      <c r="BL1254" s="20" t="str">
        <f t="shared" si="1238"/>
        <v>ATENDE</v>
      </c>
      <c r="BM1254" s="20" t="str">
        <f t="shared" si="1239"/>
        <v>ATENDE</v>
      </c>
      <c r="BN1254" s="20" t="str">
        <f t="shared" si="1240"/>
        <v>ATENDE</v>
      </c>
      <c r="BO1254" s="24" t="str">
        <f t="shared" si="1241"/>
        <v>C5</v>
      </c>
      <c r="BP1254" s="24" t="str">
        <f t="shared" si="1368"/>
        <v>P6</v>
      </c>
      <c r="BQ1254" s="25">
        <f t="shared" si="1381"/>
        <v>1.3033333333333332</v>
      </c>
      <c r="BR1254" s="22">
        <v>6.91</v>
      </c>
      <c r="BS1254" s="22">
        <v>3.34</v>
      </c>
      <c r="BT1254" s="24">
        <f>IF(BP1254="-","-",_xlfn.XLOOKUP(BP1254,ABNT5101!$B$4:$B$9,ABNT5101!$C$4:$C$9))</f>
        <v>3</v>
      </c>
      <c r="BU1254" s="24">
        <f>IF(BP1254="-","-",_xlfn.XLOOKUP(BP1254,ABNT5101!$B$4:$B$9,ABNT5101!$D$4:$D$9))</f>
        <v>0.6</v>
      </c>
      <c r="BV1254" s="20" t="str">
        <f t="shared" si="1242"/>
        <v>ATENDE</v>
      </c>
      <c r="BW1254" s="20" t="str">
        <f t="shared" si="1382"/>
        <v>ATENDE</v>
      </c>
      <c r="BX1254" s="20" t="str">
        <f t="shared" si="1243"/>
        <v>ATENDE</v>
      </c>
      <c r="BY1254" s="24" t="str">
        <f t="shared" si="1464"/>
        <v>P6</v>
      </c>
      <c r="BZ1254" s="25">
        <f t="shared" si="1244"/>
        <v>0.30000000000000004</v>
      </c>
      <c r="CA1254" s="24">
        <v>3.9</v>
      </c>
      <c r="CB1254" s="24">
        <v>2.04</v>
      </c>
      <c r="CC1254" s="20">
        <f>IF(BY1254="-","-",_xlfn.XLOOKUP(BY1254,ABNT5101!$B$4:$B$9,ABNT5101!$C$4:$C$9))</f>
        <v>3</v>
      </c>
      <c r="CD1254" s="24">
        <f>IF(BY1254="-","-",_xlfn.XLOOKUP(BY1254,ABNT5101!$B$4:$B$9,ABNT5101!$D$4:$D$9))</f>
        <v>0.6</v>
      </c>
      <c r="CE1254" s="20" t="str">
        <f t="shared" si="1245"/>
        <v>ATENDE</v>
      </c>
      <c r="CF1254" s="20" t="str">
        <f t="shared" si="1246"/>
        <v>ATENDE</v>
      </c>
      <c r="CG1254" s="20" t="str">
        <f t="shared" si="1359"/>
        <v>ATENDE</v>
      </c>
      <c r="CH1254" s="26" t="str">
        <f>_xlfn.XLOOKUP(CI1254,'Banco de dados'!$B:$B,'Banco de dados'!$D:$D)</f>
        <v>SX LIGHTING</v>
      </c>
      <c r="CI1254" s="27" t="str">
        <f>'Banco de dados'!B59</f>
        <v>SX-INLPP080HF</v>
      </c>
      <c r="CJ1254" s="26" t="str">
        <f>_xlfn.XLOOKUP(CI1254,'Banco de dados'!$B:$B,'Banco de dados'!$E:$E)</f>
        <v>SXINLPP080K50L12CZF7PHF</v>
      </c>
      <c r="CK1254" s="26"/>
      <c r="CL1254" s="26" t="e">
        <f>IF(CK1254="-","-",_xlfn.XLOOKUP(CK1254,'Banco de dados'!$B:$B,'Banco de dados'!$E:$E))</f>
        <v>#N/A</v>
      </c>
      <c r="CM1254" s="28">
        <f t="shared" si="1305"/>
        <v>1</v>
      </c>
      <c r="CN1254" s="26">
        <f>_xlfn.XLOOKUP(CI1254,'Banco de dados'!$B:$B,'Banco de dados'!$H:$H)</f>
        <v>79</v>
      </c>
      <c r="CO1254" s="26" t="e">
        <f t="array" aca="1" ref="CO1254" ca="1">_xludf.XLOOKUP(CK1254,'Banco de dados'!$B:$B,'Banco de dados'!$H:$H)</f>
        <v>#NAME?</v>
      </c>
      <c r="CP1254" s="51" t="e">
        <f t="array" aca="1" ref="CP1254" ca="1">_xludf.XLOOKUP(CI1254,'Banco de dados'!$B:$B,'Banco de dados'!$F:$F)</f>
        <v>#NAME?</v>
      </c>
      <c r="CQ1254" s="26" t="e">
        <f t="array" aca="1" ref="CQ1254" ca="1">_xludf.XLOOKUP(CK1254,'Banco de dados'!$B:$B,'Banco de dados'!$F:$F)</f>
        <v>#NAME?</v>
      </c>
      <c r="CR1254" s="27">
        <v>101</v>
      </c>
      <c r="CS1254" s="27">
        <v>10</v>
      </c>
      <c r="CT1254" s="26" t="str">
        <f>IF(AG1254=0.5,"Suporte",IF(AND(AG1254&gt;='Braços de IP'!$B$9,AG1254&lt;='Braços de IP'!$D$9),'Braços de IP'!$E$9,IF(AND(AG1254&gt;='Braços de IP'!$B$10,AG1254&lt;='Braços de IP'!$D$10),'Braços de IP'!$E$10,IF(AND(AG1254&gt;='Braços de IP'!$B$11,AG1254&lt;='Braços de IP'!$D$11),'Braços de IP'!$E$11,IF(AND(AG1254&gt;='Braços de IP'!$B$12,AG1254&lt;='Braços de IP'!$D$12),'Braços de IP'!$E$12,IF(AND(AG1254&gt;='Braços de IP'!$B$13,AG1254&lt;='Braços de IP'!$D$13),'Braços de IP'!$E$13,IF(AND(AG1254&gt;='Braços de IP'!$B$14,AG1254&lt;='Braços de IP'!$D$14),'Braços de IP'!$E$14,"ERRO")))))))</f>
        <v>Médio I</v>
      </c>
      <c r="CU1254" s="27" t="s">
        <v>154</v>
      </c>
      <c r="CV1254" s="26">
        <f>IF($CU1254="","",VLOOKUP($CU1254,'Braços de IP'!$E$9:$I$15,2,0))</f>
        <v>3.5</v>
      </c>
      <c r="CW1254" s="29">
        <f>IF($CU1254="","",VLOOKUP($CU1254,'Braços de IP'!$E$9:$I$15,5,0))</f>
        <v>8.5</v>
      </c>
      <c r="CX1254" s="26"/>
      <c r="CY1254" s="26"/>
      <c r="CZ1254" s="26"/>
      <c r="DA1254" s="26"/>
      <c r="DB1254" s="26"/>
      <c r="DC1254" s="26"/>
      <c r="DD1254" s="30">
        <f t="shared" si="1306"/>
        <v>79</v>
      </c>
      <c r="DE1254" s="31">
        <f t="shared" si="1307"/>
        <v>70</v>
      </c>
      <c r="DF1254" s="30">
        <f t="shared" si="1308"/>
        <v>149</v>
      </c>
      <c r="DG1254" s="32">
        <f t="shared" si="1309"/>
        <v>-0.12857142857142856</v>
      </c>
      <c r="DH1254" s="33" t="s">
        <v>143</v>
      </c>
      <c r="DI1254" s="34"/>
      <c r="DJ1254" s="35"/>
      <c r="DK1254" s="16" t="s">
        <v>144</v>
      </c>
      <c r="DL1254" s="16"/>
    </row>
    <row r="1255" spans="2:116" ht="15.75" customHeight="1" x14ac:dyDescent="0.25">
      <c r="B1255" s="16">
        <v>349</v>
      </c>
      <c r="C1255" s="16" t="s">
        <v>146</v>
      </c>
      <c r="D1255" s="16" t="s">
        <v>818</v>
      </c>
      <c r="E1255" s="16">
        <v>-8.0301810000000007</v>
      </c>
      <c r="F1255" s="16">
        <v>-34.899760999999998</v>
      </c>
      <c r="G1255" s="16" t="s">
        <v>157</v>
      </c>
      <c r="H1255" s="16" t="s">
        <v>136</v>
      </c>
      <c r="I1255" s="16" t="s">
        <v>135</v>
      </c>
      <c r="J1255" s="16" t="s">
        <v>137</v>
      </c>
      <c r="K1255" s="16">
        <v>70</v>
      </c>
      <c r="L1255" s="16" t="s">
        <v>138</v>
      </c>
      <c r="M1255" s="16">
        <v>0</v>
      </c>
      <c r="N1255" s="16"/>
      <c r="O1255" s="16">
        <v>1</v>
      </c>
      <c r="P1255" s="16" t="s">
        <v>136</v>
      </c>
      <c r="Q1255" s="16">
        <v>8</v>
      </c>
      <c r="R1255" s="16"/>
      <c r="S1255" s="16"/>
      <c r="T1255" s="16">
        <v>8</v>
      </c>
      <c r="U1255" s="16">
        <v>4</v>
      </c>
      <c r="V1255" s="16">
        <v>1</v>
      </c>
      <c r="W1255" s="16" t="s">
        <v>136</v>
      </c>
      <c r="X1255" s="16" t="s">
        <v>136</v>
      </c>
      <c r="Y1255" s="16">
        <v>0</v>
      </c>
      <c r="Z1255" s="16">
        <v>0</v>
      </c>
      <c r="AA1255" s="16" t="s">
        <v>139</v>
      </c>
      <c r="AB1255" s="16" t="s">
        <v>140</v>
      </c>
      <c r="AC1255" s="16">
        <v>34.340000000000003</v>
      </c>
      <c r="AD1255" s="16">
        <v>6.75</v>
      </c>
      <c r="AE1255" s="16">
        <v>1</v>
      </c>
      <c r="AF1255" s="16">
        <v>0.4</v>
      </c>
      <c r="AG1255" s="16">
        <v>1.65</v>
      </c>
      <c r="AH1255" s="17">
        <f t="shared" si="1283"/>
        <v>1.25</v>
      </c>
      <c r="AI1255" s="16"/>
      <c r="AJ1255" s="16"/>
      <c r="AK1255" s="16"/>
      <c r="AL1255" s="16"/>
      <c r="AM1255" s="16">
        <v>0</v>
      </c>
      <c r="AN1255" s="16"/>
      <c r="AO1255" s="16">
        <v>0</v>
      </c>
      <c r="AP1255" s="16">
        <v>0</v>
      </c>
      <c r="AQ1255" s="16">
        <v>0</v>
      </c>
      <c r="AR1255" s="17" t="s">
        <v>136</v>
      </c>
      <c r="AS1255" s="19">
        <f t="shared" si="1233"/>
        <v>0</v>
      </c>
      <c r="AT1255" s="19"/>
      <c r="AU1255" s="19">
        <f>VLOOKUP(G1255,ABNT5101!$I$3:$J$9,2)</f>
        <v>7.5</v>
      </c>
      <c r="AV1255" s="19">
        <f>VLOOKUP(G1255,ABNT5101!$I$3:$M$9,5)</f>
        <v>0.18</v>
      </c>
      <c r="AW1255" s="17" t="str">
        <f>_xlfn.XLOOKUP(G1255,ABNT5101!I:I,ABNT5101!L:L)</f>
        <v>-</v>
      </c>
      <c r="AX1255" s="17">
        <f>_xlfn.XLOOKUP(G1255,ABNT5101!$I:$I,ABNT5101!M:M)</f>
        <v>0.18</v>
      </c>
      <c r="AY1255" s="17" t="str">
        <f>_xlfn.XLOOKUP(G1255,ABNT5101!$I:$I,ABNT5101!N:N)</f>
        <v>-</v>
      </c>
      <c r="AZ1255" s="17">
        <f>_xlfn.XLOOKUP(G1255,ABNT5101!$I:$I,ABNT5101!O:O)</f>
        <v>16</v>
      </c>
      <c r="BA1255" s="20" t="str">
        <f t="shared" si="1234"/>
        <v>ATENDE</v>
      </c>
      <c r="BB1255" s="21">
        <f t="shared" ref="BB1255:BC1255" si="1499">BE1255/AU1255-1</f>
        <v>0.7280000000000002</v>
      </c>
      <c r="BC1255" s="21">
        <f t="shared" si="1499"/>
        <v>1.8888888888888893</v>
      </c>
      <c r="BD1255" s="21" t="str">
        <f t="shared" si="1236"/>
        <v>-</v>
      </c>
      <c r="BE1255" s="22">
        <v>12.96</v>
      </c>
      <c r="BF1255" s="22">
        <v>0.52</v>
      </c>
      <c r="BG1255" s="22"/>
      <c r="BH1255" s="22"/>
      <c r="BI1255" s="23"/>
      <c r="BJ1255" s="22"/>
      <c r="BK1255" s="20" t="str">
        <f t="shared" si="1237"/>
        <v>ATENDE</v>
      </c>
      <c r="BL1255" s="20" t="str">
        <f t="shared" si="1238"/>
        <v>ATENDE</v>
      </c>
      <c r="BM1255" s="20" t="str">
        <f t="shared" si="1239"/>
        <v>ATENDE</v>
      </c>
      <c r="BN1255" s="20" t="str">
        <f t="shared" si="1240"/>
        <v>ATENDE</v>
      </c>
      <c r="BO1255" s="24" t="str">
        <f t="shared" si="1241"/>
        <v>C5</v>
      </c>
      <c r="BP1255" s="24" t="str">
        <f t="shared" si="1368"/>
        <v>P6</v>
      </c>
      <c r="BQ1255" s="25">
        <f t="shared" si="1381"/>
        <v>2.2633333333333332</v>
      </c>
      <c r="BR1255" s="22">
        <v>9.7899999999999991</v>
      </c>
      <c r="BS1255" s="22">
        <v>4.9400000000000004</v>
      </c>
      <c r="BT1255" s="24">
        <f>IF(BP1255="-","-",_xlfn.XLOOKUP(BP1255,ABNT5101!$B$4:$B$9,ABNT5101!$C$4:$C$9))</f>
        <v>3</v>
      </c>
      <c r="BU1255" s="24">
        <f>IF(BP1255="-","-",_xlfn.XLOOKUP(BP1255,ABNT5101!$B$4:$B$9,ABNT5101!$D$4:$D$9))</f>
        <v>0.6</v>
      </c>
      <c r="BV1255" s="20" t="str">
        <f t="shared" si="1242"/>
        <v>ATENDE</v>
      </c>
      <c r="BW1255" s="20" t="str">
        <f t="shared" si="1382"/>
        <v>ATENDE</v>
      </c>
      <c r="BX1255" s="20" t="str">
        <f t="shared" si="1243"/>
        <v>ATENDE</v>
      </c>
      <c r="BY1255" s="24" t="str">
        <f t="shared" si="1464"/>
        <v>P6</v>
      </c>
      <c r="BZ1255" s="25">
        <f t="shared" si="1244"/>
        <v>0.45333333333333337</v>
      </c>
      <c r="CA1255" s="24">
        <v>4.3600000000000003</v>
      </c>
      <c r="CB1255" s="24">
        <v>3.06</v>
      </c>
      <c r="CC1255" s="20">
        <f>IF(BY1255="-","-",_xlfn.XLOOKUP(BY1255,ABNT5101!$B$4:$B$9,ABNT5101!$C$4:$C$9))</f>
        <v>3</v>
      </c>
      <c r="CD1255" s="24">
        <f>IF(BY1255="-","-",_xlfn.XLOOKUP(BY1255,ABNT5101!$B$4:$B$9,ABNT5101!$D$4:$D$9))</f>
        <v>0.6</v>
      </c>
      <c r="CE1255" s="20" t="str">
        <f t="shared" si="1245"/>
        <v>ATENDE</v>
      </c>
      <c r="CF1255" s="20" t="str">
        <f t="shared" si="1246"/>
        <v>ATENDE</v>
      </c>
      <c r="CG1255" s="20" t="str">
        <f t="shared" si="1359"/>
        <v>ATENDE</v>
      </c>
      <c r="CH1255" s="26" t="str">
        <f>_xlfn.XLOOKUP(CI1255,'Banco de dados'!$B:$B,'Banco de dados'!$D:$D)</f>
        <v>TECNOWATT</v>
      </c>
      <c r="CI1255" s="27" t="str">
        <f>'Banco de dados'!B73</f>
        <v xml:space="preserve">SIGMAGPTLRRSMNDL120W_82IBBR
</v>
      </c>
      <c r="CJ1255" s="26" t="str">
        <f>_xlfn.XLOOKUP(CI1255,'Banco de dados'!$B:$B,'Banco de dados'!$E:$E)</f>
        <v>SIGMAGPTLRRSMNDL120W_82IBBR
S1-10C1MUN6.5</v>
      </c>
      <c r="CK1255" s="26"/>
      <c r="CL1255" s="26" t="e">
        <f>IF(CK1255="-","-",_xlfn.XLOOKUP(CK1255,'Banco de dados'!$B:$B,'Banco de dados'!$E:$E))</f>
        <v>#N/A</v>
      </c>
      <c r="CM1255" s="28">
        <f t="shared" si="1305"/>
        <v>1</v>
      </c>
      <c r="CN1255" s="26">
        <f>_xlfn.XLOOKUP(CI1255,'Banco de dados'!$B:$B,'Banco de dados'!$H:$H)</f>
        <v>120</v>
      </c>
      <c r="CO1255" s="26" t="e">
        <f t="array" aca="1" ref="CO1255" ca="1">_xludf.XLOOKUP(CK1255,'Banco de dados'!$B:$B,'Banco de dados'!$H:$H)</f>
        <v>#NAME?</v>
      </c>
      <c r="CP1255" s="51" t="e">
        <f t="array" aca="1" ref="CP1255" ca="1">_xludf.XLOOKUP(CI1255,'Banco de dados'!$B:$B,'Banco de dados'!$F:$F)</f>
        <v>#NAME?</v>
      </c>
      <c r="CQ1255" s="26" t="e">
        <f t="array" aca="1" ref="CQ1255" ca="1">_xludf.XLOOKUP(CK1255,'Banco de dados'!$B:$B,'Banco de dados'!$F:$F)</f>
        <v>#NAME?</v>
      </c>
      <c r="CR1255" s="27">
        <v>102</v>
      </c>
      <c r="CS1255" s="27">
        <v>10</v>
      </c>
      <c r="CT1255" s="26" t="str">
        <f>IF(AG1255=0.5,"Suporte",IF(AND(AG1255&gt;='Braços de IP'!$B$9,AG1255&lt;='Braços de IP'!$D$9),'Braços de IP'!$E$9,IF(AND(AG1255&gt;='Braços de IP'!$B$10,AG1255&lt;='Braços de IP'!$D$10),'Braços de IP'!$E$10,IF(AND(AG1255&gt;='Braços de IP'!$B$11,AG1255&lt;='Braços de IP'!$D$11),'Braços de IP'!$E$11,IF(AND(AG1255&gt;='Braços de IP'!$B$12,AG1255&lt;='Braços de IP'!$D$12),'Braços de IP'!$E$12,IF(AND(AG1255&gt;='Braços de IP'!$B$13,AG1255&lt;='Braços de IP'!$D$13),'Braços de IP'!$E$13,IF(AND(AG1255&gt;='Braços de IP'!$B$14,AG1255&lt;='Braços de IP'!$D$14),'Braços de IP'!$E$14,"ERRO")))))))</f>
        <v>Médio I</v>
      </c>
      <c r="CU1255" s="27" t="s">
        <v>154</v>
      </c>
      <c r="CV1255" s="26">
        <f>IF($CU1255="","",VLOOKUP($CU1255,'Braços de IP'!$E$9:$I$15,2,0))</f>
        <v>3.5</v>
      </c>
      <c r="CW1255" s="29">
        <f>IF($CU1255="","",VLOOKUP($CU1255,'Braços de IP'!$E$9:$I$15,5,0))</f>
        <v>8.5</v>
      </c>
      <c r="CX1255" s="26"/>
      <c r="CY1255" s="26"/>
      <c r="CZ1255" s="26"/>
      <c r="DA1255" s="26"/>
      <c r="DB1255" s="26"/>
      <c r="DC1255" s="26"/>
      <c r="DD1255" s="30">
        <f t="shared" si="1306"/>
        <v>120</v>
      </c>
      <c r="DE1255" s="31">
        <f t="shared" si="1307"/>
        <v>70</v>
      </c>
      <c r="DF1255" s="30">
        <f t="shared" si="1308"/>
        <v>190</v>
      </c>
      <c r="DG1255" s="32">
        <f t="shared" si="1309"/>
        <v>-0.71428571428571419</v>
      </c>
      <c r="DH1255" s="33" t="s">
        <v>143</v>
      </c>
      <c r="DI1255" s="34"/>
      <c r="DJ1255" s="35"/>
      <c r="DK1255" s="16" t="s">
        <v>144</v>
      </c>
      <c r="DL1255" s="16"/>
    </row>
    <row r="1256" spans="2:116" ht="15.75" customHeight="1" x14ac:dyDescent="0.25">
      <c r="B1256" s="16">
        <v>350</v>
      </c>
      <c r="C1256" s="16" t="s">
        <v>146</v>
      </c>
      <c r="D1256" s="16" t="s">
        <v>819</v>
      </c>
      <c r="E1256" s="16">
        <v>-8.0262159999999998</v>
      </c>
      <c r="F1256" s="16">
        <v>-34.911073000000002</v>
      </c>
      <c r="G1256" s="16" t="s">
        <v>160</v>
      </c>
      <c r="H1256" s="16" t="s">
        <v>136</v>
      </c>
      <c r="I1256" s="16" t="s">
        <v>135</v>
      </c>
      <c r="J1256" s="16" t="s">
        <v>137</v>
      </c>
      <c r="K1256" s="16">
        <v>96</v>
      </c>
      <c r="L1256" s="16" t="s">
        <v>138</v>
      </c>
      <c r="M1256" s="16">
        <v>0</v>
      </c>
      <c r="N1256" s="16"/>
      <c r="O1256" s="16">
        <v>1</v>
      </c>
      <c r="P1256" s="16">
        <v>1.5</v>
      </c>
      <c r="Q1256" s="16">
        <v>7</v>
      </c>
      <c r="R1256" s="16"/>
      <c r="S1256" s="16"/>
      <c r="T1256" s="16" t="s">
        <v>136</v>
      </c>
      <c r="U1256" s="16">
        <v>1.5</v>
      </c>
      <c r="V1256" s="16">
        <v>0</v>
      </c>
      <c r="W1256" s="16" t="s">
        <v>136</v>
      </c>
      <c r="X1256" s="16" t="s">
        <v>136</v>
      </c>
      <c r="Y1256" s="16">
        <v>0</v>
      </c>
      <c r="Z1256" s="16">
        <v>0</v>
      </c>
      <c r="AA1256" s="16" t="s">
        <v>139</v>
      </c>
      <c r="AB1256" s="16" t="s">
        <v>140</v>
      </c>
      <c r="AC1256" s="16">
        <v>34.01</v>
      </c>
      <c r="AD1256" s="16">
        <v>7.48</v>
      </c>
      <c r="AE1256" s="16">
        <v>1</v>
      </c>
      <c r="AF1256" s="16">
        <v>0.2</v>
      </c>
      <c r="AG1256" s="16">
        <v>1.8</v>
      </c>
      <c r="AH1256" s="17">
        <f t="shared" si="1283"/>
        <v>1.6</v>
      </c>
      <c r="AI1256" s="16"/>
      <c r="AJ1256" s="16"/>
      <c r="AK1256" s="16"/>
      <c r="AL1256" s="16"/>
      <c r="AM1256" s="16">
        <v>0</v>
      </c>
      <c r="AN1256" s="16"/>
      <c r="AO1256" s="16">
        <v>0</v>
      </c>
      <c r="AP1256" s="16">
        <v>0</v>
      </c>
      <c r="AQ1256" s="16">
        <v>0</v>
      </c>
      <c r="AR1256" s="17" t="s">
        <v>136</v>
      </c>
      <c r="AS1256" s="19">
        <f t="shared" si="1233"/>
        <v>0</v>
      </c>
      <c r="AT1256" s="19"/>
      <c r="AU1256" s="19">
        <f>VLOOKUP(G1256,ABNT5101!$I$3:$J$9,2)</f>
        <v>10</v>
      </c>
      <c r="AV1256" s="19">
        <f>VLOOKUP(G1256,ABNT5101!$I$3:$M$9,5)</f>
        <v>0.18</v>
      </c>
      <c r="AW1256" s="17" t="str">
        <f>_xlfn.XLOOKUP(G1256,ABNT5101!I:I,ABNT5101!L:L)</f>
        <v>-</v>
      </c>
      <c r="AX1256" s="17">
        <f>_xlfn.XLOOKUP(G1256,ABNT5101!$I:$I,ABNT5101!M:M)</f>
        <v>0.18</v>
      </c>
      <c r="AY1256" s="17" t="str">
        <f>_xlfn.XLOOKUP(G1256,ABNT5101!$I:$I,ABNT5101!N:N)</f>
        <v>-</v>
      </c>
      <c r="AZ1256" s="17">
        <f>_xlfn.XLOOKUP(G1256,ABNT5101!$I:$I,ABNT5101!O:O)</f>
        <v>16</v>
      </c>
      <c r="BA1256" s="20" t="str">
        <f t="shared" si="1234"/>
        <v>ATENDE</v>
      </c>
      <c r="BB1256" s="21">
        <f t="shared" ref="BB1256:BC1256" si="1500">BE1256/AU1256-1</f>
        <v>5.600000000000005E-2</v>
      </c>
      <c r="BC1256" s="21">
        <f t="shared" si="1500"/>
        <v>1.3333333333333335</v>
      </c>
      <c r="BD1256" s="21" t="str">
        <f t="shared" si="1236"/>
        <v>-</v>
      </c>
      <c r="BE1256" s="22">
        <v>10.56</v>
      </c>
      <c r="BF1256" s="22">
        <v>0.42</v>
      </c>
      <c r="BG1256" s="22"/>
      <c r="BH1256" s="22"/>
      <c r="BI1256" s="23"/>
      <c r="BJ1256" s="22"/>
      <c r="BK1256" s="20" t="str">
        <f t="shared" si="1237"/>
        <v>ATENDE</v>
      </c>
      <c r="BL1256" s="20" t="str">
        <f t="shared" si="1238"/>
        <v>ATENDE</v>
      </c>
      <c r="BM1256" s="20" t="str">
        <f t="shared" si="1239"/>
        <v>ATENDE</v>
      </c>
      <c r="BN1256" s="20" t="str">
        <f t="shared" si="1240"/>
        <v>ATENDE</v>
      </c>
      <c r="BO1256" s="24" t="str">
        <f t="shared" si="1241"/>
        <v>C4</v>
      </c>
      <c r="BP1256" s="24" t="str">
        <f t="shared" si="1368"/>
        <v>P6</v>
      </c>
      <c r="BQ1256" s="25">
        <f t="shared" si="1381"/>
        <v>1.8366666666666664</v>
      </c>
      <c r="BR1256" s="22">
        <v>8.51</v>
      </c>
      <c r="BS1256" s="22">
        <v>3.55</v>
      </c>
      <c r="BT1256" s="24">
        <f>IF(BP1256="-","-",_xlfn.XLOOKUP(BP1256,ABNT5101!$B$4:$B$9,ABNT5101!$C$4:$C$9))</f>
        <v>3</v>
      </c>
      <c r="BU1256" s="24">
        <f>IF(BP1256="-","-",_xlfn.XLOOKUP(BP1256,ABNT5101!$B$4:$B$9,ABNT5101!$D$4:$D$9))</f>
        <v>0.6</v>
      </c>
      <c r="BV1256" s="20" t="str">
        <f t="shared" si="1242"/>
        <v>ATENDE</v>
      </c>
      <c r="BW1256" s="20" t="str">
        <f t="shared" si="1382"/>
        <v>ATENDE</v>
      </c>
      <c r="BX1256" s="20" t="str">
        <f t="shared" si="1243"/>
        <v>ATENDE</v>
      </c>
      <c r="BY1256" s="24" t="str">
        <f t="shared" si="1464"/>
        <v>P6</v>
      </c>
      <c r="BZ1256" s="25">
        <f t="shared" si="1244"/>
        <v>1.6400000000000001</v>
      </c>
      <c r="CA1256" s="24">
        <v>7.92</v>
      </c>
      <c r="CB1256" s="24">
        <v>4.09</v>
      </c>
      <c r="CC1256" s="20">
        <f>IF(BY1256="-","-",_xlfn.XLOOKUP(BY1256,ABNT5101!$B$4:$B$9,ABNT5101!$C$4:$C$9))</f>
        <v>3</v>
      </c>
      <c r="CD1256" s="24">
        <f>IF(BY1256="-","-",_xlfn.XLOOKUP(BY1256,ABNT5101!$B$4:$B$9,ABNT5101!$D$4:$D$9))</f>
        <v>0.6</v>
      </c>
      <c r="CE1256" s="20" t="str">
        <f t="shared" si="1245"/>
        <v>ATENDE</v>
      </c>
      <c r="CF1256" s="20" t="str">
        <f t="shared" si="1246"/>
        <v>ATENDE</v>
      </c>
      <c r="CG1256" s="20" t="str">
        <f t="shared" si="1359"/>
        <v>ATENDE</v>
      </c>
      <c r="CH1256" s="26" t="str">
        <f>_xlfn.XLOOKUP(CI1256,'Banco de dados'!$B:$B,'Banco de dados'!$D:$D)</f>
        <v>LEDSTAR</v>
      </c>
      <c r="CI1256" s="47" t="str">
        <f>'Banco de dados'!B7</f>
        <v xml:space="preserve"> SL VT 9.1 44W</v>
      </c>
      <c r="CJ1256" s="26" t="str">
        <f>_xlfn.XLOOKUP(CI1256,'Banco de dados'!$B:$B,'Banco de dados'!$E:$E)</f>
        <v>LUM LED SL VT 9.1 44W</v>
      </c>
      <c r="CK1256" s="26"/>
      <c r="CL1256" s="26" t="e">
        <f>IF(CK1256="-","-",_xlfn.XLOOKUP(CK1256,'Banco de dados'!$B:$B,'Banco de dados'!$E:$E))</f>
        <v>#N/A</v>
      </c>
      <c r="CM1256" s="28">
        <f t="shared" si="1305"/>
        <v>1</v>
      </c>
      <c r="CN1256" s="26">
        <f>_xlfn.XLOOKUP(CI1256,'Banco de dados'!$B:$B,'Banco de dados'!$H:$H)</f>
        <v>44</v>
      </c>
      <c r="CO1256" s="26" t="e">
        <f t="array" aca="1" ref="CO1256" ca="1">_xludf.XLOOKUP(CK1256,'Banco de dados'!$B:$B,'Banco de dados'!$H:$H)</f>
        <v>#NAME?</v>
      </c>
      <c r="CP1256" s="51" t="e">
        <f t="array" aca="1" ref="CP1256" ca="1">_xludf.XLOOKUP(CI1256,'Banco de dados'!$B:$B,'Banco de dados'!$F:$F)</f>
        <v>#NAME?</v>
      </c>
      <c r="CQ1256" s="26" t="e">
        <f t="array" aca="1" ref="CQ1256" ca="1">_xludf.XLOOKUP(CK1256,'Banco de dados'!$B:$B,'Banco de dados'!$F:$F)</f>
        <v>#NAME?</v>
      </c>
      <c r="CR1256" s="27">
        <v>103</v>
      </c>
      <c r="CS1256" s="27"/>
      <c r="CT1256" s="26" t="str">
        <f>IF(AG1256=0.5,"Suporte",IF(AND(AG1256&gt;='Braços de IP'!$B$9,AG1256&lt;='Braços de IP'!$D$9),'Braços de IP'!$E$9,IF(AND(AG1256&gt;='Braços de IP'!$B$10,AG1256&lt;='Braços de IP'!$D$10),'Braços de IP'!$E$10,IF(AND(AG1256&gt;='Braços de IP'!$B$11,AG1256&lt;='Braços de IP'!$D$11),'Braços de IP'!$E$11,IF(AND(AG1256&gt;='Braços de IP'!$B$12,AG1256&lt;='Braços de IP'!$D$12),'Braços de IP'!$E$12,IF(AND(AG1256&gt;='Braços de IP'!$B$13,AG1256&lt;='Braços de IP'!$D$13),'Braços de IP'!$E$13,IF(AND(AG1256&gt;='Braços de IP'!$B$14,AG1256&lt;='Braços de IP'!$D$14),'Braços de IP'!$E$14,"ERRO")))))))</f>
        <v>Médio I</v>
      </c>
      <c r="CU1256" s="27"/>
      <c r="CV1256" s="26" t="str">
        <f>IF($CU1256="","",VLOOKUP($CU1256,'Braços de IP'!$E$9:$I$15,2,0))</f>
        <v/>
      </c>
      <c r="CW1256" s="29" t="str">
        <f>IF($CU1256="","",VLOOKUP($CU1256,'Braços de IP'!$E$9:$I$15,5,0))</f>
        <v/>
      </c>
      <c r="CX1256" s="26"/>
      <c r="CY1256" s="26"/>
      <c r="CZ1256" s="26"/>
      <c r="DA1256" s="26"/>
      <c r="DB1256" s="26"/>
      <c r="DC1256" s="26"/>
      <c r="DD1256" s="30">
        <f t="shared" si="1306"/>
        <v>44</v>
      </c>
      <c r="DE1256" s="31">
        <f t="shared" si="1307"/>
        <v>96</v>
      </c>
      <c r="DF1256" s="30">
        <f t="shared" si="1308"/>
        <v>140</v>
      </c>
      <c r="DG1256" s="32">
        <f t="shared" si="1309"/>
        <v>0.54166666666666674</v>
      </c>
      <c r="DH1256" s="33" t="s">
        <v>143</v>
      </c>
      <c r="DI1256" s="34"/>
      <c r="DJ1256" s="35"/>
      <c r="DK1256" s="16" t="s">
        <v>144</v>
      </c>
      <c r="DL1256" s="16"/>
    </row>
    <row r="1257" spans="2:116" ht="15.75" customHeight="1" x14ac:dyDescent="0.25">
      <c r="B1257" s="16">
        <v>350</v>
      </c>
      <c r="C1257" s="16" t="s">
        <v>146</v>
      </c>
      <c r="D1257" s="16" t="s">
        <v>819</v>
      </c>
      <c r="E1257" s="16">
        <v>-8.0262159999999998</v>
      </c>
      <c r="F1257" s="16">
        <v>-34.911073000000002</v>
      </c>
      <c r="G1257" s="16" t="s">
        <v>160</v>
      </c>
      <c r="H1257" s="16" t="s">
        <v>136</v>
      </c>
      <c r="I1257" s="16" t="s">
        <v>135</v>
      </c>
      <c r="J1257" s="16" t="s">
        <v>137</v>
      </c>
      <c r="K1257" s="16">
        <v>96</v>
      </c>
      <c r="L1257" s="16" t="s">
        <v>138</v>
      </c>
      <c r="M1257" s="16">
        <v>0</v>
      </c>
      <c r="N1257" s="16"/>
      <c r="O1257" s="16">
        <v>1</v>
      </c>
      <c r="P1257" s="16">
        <v>1.5</v>
      </c>
      <c r="Q1257" s="16">
        <v>7</v>
      </c>
      <c r="R1257" s="16"/>
      <c r="S1257" s="16"/>
      <c r="T1257" s="16" t="s">
        <v>136</v>
      </c>
      <c r="U1257" s="16">
        <v>1.5</v>
      </c>
      <c r="V1257" s="16">
        <v>0</v>
      </c>
      <c r="W1257" s="16" t="s">
        <v>136</v>
      </c>
      <c r="X1257" s="16" t="s">
        <v>136</v>
      </c>
      <c r="Y1257" s="16">
        <v>0</v>
      </c>
      <c r="Z1257" s="16">
        <v>0</v>
      </c>
      <c r="AA1257" s="16" t="s">
        <v>139</v>
      </c>
      <c r="AB1257" s="16" t="s">
        <v>140</v>
      </c>
      <c r="AC1257" s="16">
        <v>34.01</v>
      </c>
      <c r="AD1257" s="16">
        <v>7.48</v>
      </c>
      <c r="AE1257" s="16">
        <v>1</v>
      </c>
      <c r="AF1257" s="16">
        <v>0.2</v>
      </c>
      <c r="AG1257" s="16">
        <v>1.8</v>
      </c>
      <c r="AH1257" s="17">
        <f t="shared" si="1283"/>
        <v>1.6</v>
      </c>
      <c r="AI1257" s="16"/>
      <c r="AJ1257" s="16"/>
      <c r="AK1257" s="16"/>
      <c r="AL1257" s="16"/>
      <c r="AM1257" s="16">
        <v>0</v>
      </c>
      <c r="AN1257" s="16"/>
      <c r="AO1257" s="16">
        <v>0</v>
      </c>
      <c r="AP1257" s="16">
        <v>0</v>
      </c>
      <c r="AQ1257" s="16">
        <v>0</v>
      </c>
      <c r="AR1257" s="17" t="s">
        <v>136</v>
      </c>
      <c r="AS1257" s="19">
        <f t="shared" si="1233"/>
        <v>0</v>
      </c>
      <c r="AT1257" s="19"/>
      <c r="AU1257" s="19">
        <f>VLOOKUP(G1257,ABNT5101!$I$3:$J$9,2)</f>
        <v>10</v>
      </c>
      <c r="AV1257" s="19">
        <f>VLOOKUP(G1257,ABNT5101!$I$3:$M$9,5)</f>
        <v>0.18</v>
      </c>
      <c r="AW1257" s="17" t="str">
        <f>_xlfn.XLOOKUP(G1257,ABNT5101!I:I,ABNT5101!L:L)</f>
        <v>-</v>
      </c>
      <c r="AX1257" s="17">
        <f>_xlfn.XLOOKUP(G1257,ABNT5101!$I:$I,ABNT5101!M:M)</f>
        <v>0.18</v>
      </c>
      <c r="AY1257" s="17" t="str">
        <f>_xlfn.XLOOKUP(G1257,ABNT5101!$I:$I,ABNT5101!N:N)</f>
        <v>-</v>
      </c>
      <c r="AZ1257" s="17">
        <f>_xlfn.XLOOKUP(G1257,ABNT5101!$I:$I,ABNT5101!O:O)</f>
        <v>16</v>
      </c>
      <c r="BA1257" s="20" t="str">
        <f t="shared" si="1234"/>
        <v>ATENDE</v>
      </c>
      <c r="BB1257" s="21">
        <f t="shared" ref="BB1257:BC1257" si="1501">BE1257/AU1257-1</f>
        <v>8.0000000000000071E-3</v>
      </c>
      <c r="BC1257" s="21">
        <f t="shared" si="1501"/>
        <v>2.1111111111111116</v>
      </c>
      <c r="BD1257" s="21" t="str">
        <f t="shared" si="1236"/>
        <v>-</v>
      </c>
      <c r="BE1257" s="22">
        <v>10.08</v>
      </c>
      <c r="BF1257" s="22">
        <v>0.56000000000000005</v>
      </c>
      <c r="BG1257" s="22"/>
      <c r="BH1257" s="22"/>
      <c r="BI1257" s="23"/>
      <c r="BJ1257" s="22"/>
      <c r="BK1257" s="20" t="str">
        <f t="shared" si="1237"/>
        <v>ATENDE</v>
      </c>
      <c r="BL1257" s="20" t="str">
        <f t="shared" si="1238"/>
        <v>ATENDE</v>
      </c>
      <c r="BM1257" s="20" t="str">
        <f t="shared" si="1239"/>
        <v>ATENDE</v>
      </c>
      <c r="BN1257" s="20" t="str">
        <f t="shared" si="1240"/>
        <v>ATENDE</v>
      </c>
      <c r="BO1257" s="24" t="str">
        <f t="shared" si="1241"/>
        <v>C4</v>
      </c>
      <c r="BP1257" s="24" t="str">
        <f t="shared" si="1368"/>
        <v>P6</v>
      </c>
      <c r="BQ1257" s="25">
        <f t="shared" si="1381"/>
        <v>1.686666666666667</v>
      </c>
      <c r="BR1257" s="22">
        <v>8.06</v>
      </c>
      <c r="BS1257" s="22">
        <v>3.94</v>
      </c>
      <c r="BT1257" s="24">
        <f>IF(BP1257="-","-",_xlfn.XLOOKUP(BP1257,ABNT5101!$B$4:$B$9,ABNT5101!$C$4:$C$9))</f>
        <v>3</v>
      </c>
      <c r="BU1257" s="24">
        <f>IF(BP1257="-","-",_xlfn.XLOOKUP(BP1257,ABNT5101!$B$4:$B$9,ABNT5101!$D$4:$D$9))</f>
        <v>0.6</v>
      </c>
      <c r="BV1257" s="20" t="str">
        <f t="shared" si="1242"/>
        <v>ATENDE</v>
      </c>
      <c r="BW1257" s="20" t="str">
        <f t="shared" si="1382"/>
        <v>ATENDE</v>
      </c>
      <c r="BX1257" s="20" t="str">
        <f t="shared" si="1243"/>
        <v>ATENDE</v>
      </c>
      <c r="BY1257" s="24" t="str">
        <f t="shared" si="1464"/>
        <v>P6</v>
      </c>
      <c r="BZ1257" s="25">
        <f t="shared" si="1244"/>
        <v>1.4733333333333332</v>
      </c>
      <c r="CA1257" s="24">
        <v>7.42</v>
      </c>
      <c r="CB1257" s="24">
        <v>5.57</v>
      </c>
      <c r="CC1257" s="20">
        <f>IF(BY1257="-","-",_xlfn.XLOOKUP(BY1257,ABNT5101!$B$4:$B$9,ABNT5101!$C$4:$C$9))</f>
        <v>3</v>
      </c>
      <c r="CD1257" s="24">
        <f>IF(BY1257="-","-",_xlfn.XLOOKUP(BY1257,ABNT5101!$B$4:$B$9,ABNT5101!$D$4:$D$9))</f>
        <v>0.6</v>
      </c>
      <c r="CE1257" s="20" t="str">
        <f t="shared" si="1245"/>
        <v>ATENDE</v>
      </c>
      <c r="CF1257" s="20" t="str">
        <f t="shared" si="1246"/>
        <v>ATENDE</v>
      </c>
      <c r="CG1257" s="20" t="str">
        <f t="shared" si="1359"/>
        <v>ATENDE</v>
      </c>
      <c r="CH1257" s="26" t="str">
        <f>_xlfn.XLOOKUP(CI1257,'Banco de dados'!$B:$B,'Banco de dados'!$D:$D)</f>
        <v>SX LIGHTING</v>
      </c>
      <c r="CI1257" s="27" t="str">
        <f>'Banco de dados'!B55</f>
        <v>SX-INEVO040HF</v>
      </c>
      <c r="CJ1257" s="26" t="str">
        <f>_xlfn.XLOOKUP(CI1257,'Banco de dados'!$B:$B,'Banco de dados'!$E:$E)</f>
        <v>SXINEVO040K50L12CZF7PHF</v>
      </c>
      <c r="CK1257" s="26"/>
      <c r="CL1257" s="26" t="e">
        <f>IF(CK1257="-","-",_xlfn.XLOOKUP(CK1257,'Banco de dados'!$B:$B,'Banco de dados'!$E:$E))</f>
        <v>#N/A</v>
      </c>
      <c r="CM1257" s="28">
        <f t="shared" si="1305"/>
        <v>1</v>
      </c>
      <c r="CN1257" s="26">
        <f>_xlfn.XLOOKUP(CI1257,'Banco de dados'!$B:$B,'Banco de dados'!$H:$H)</f>
        <v>39</v>
      </c>
      <c r="CO1257" s="26" t="e">
        <f t="array" aca="1" ref="CO1257" ca="1">_xludf.XLOOKUP(CK1257,'Banco de dados'!$B:$B,'Banco de dados'!$H:$H)</f>
        <v>#NAME?</v>
      </c>
      <c r="CP1257" s="51" t="e">
        <f t="array" aca="1" ref="CP1257" ca="1">_xludf.XLOOKUP(CI1257,'Banco de dados'!$B:$B,'Banco de dados'!$F:$F)</f>
        <v>#NAME?</v>
      </c>
      <c r="CQ1257" s="26" t="e">
        <f t="array" aca="1" ref="CQ1257" ca="1">_xludf.XLOOKUP(CK1257,'Banco de dados'!$B:$B,'Banco de dados'!$F:$F)</f>
        <v>#NAME?</v>
      </c>
      <c r="CR1257" s="27">
        <v>104</v>
      </c>
      <c r="CS1257" s="27"/>
      <c r="CT1257" s="26" t="str">
        <f>IF(AG1257=0.5,"Suporte",IF(AND(AG1257&gt;='Braços de IP'!$B$9,AG1257&lt;='Braços de IP'!$D$9),'Braços de IP'!$E$9,IF(AND(AG1257&gt;='Braços de IP'!$B$10,AG1257&lt;='Braços de IP'!$D$10),'Braços de IP'!$E$10,IF(AND(AG1257&gt;='Braços de IP'!$B$11,AG1257&lt;='Braços de IP'!$D$11),'Braços de IP'!$E$11,IF(AND(AG1257&gt;='Braços de IP'!$B$12,AG1257&lt;='Braços de IP'!$D$12),'Braços de IP'!$E$12,IF(AND(AG1257&gt;='Braços de IP'!$B$13,AG1257&lt;='Braços de IP'!$D$13),'Braços de IP'!$E$13,IF(AND(AG1257&gt;='Braços de IP'!$B$14,AG1257&lt;='Braços de IP'!$D$14),'Braços de IP'!$E$14,"ERRO")))))))</f>
        <v>Médio I</v>
      </c>
      <c r="CU1257" s="27"/>
      <c r="CV1257" s="26" t="str">
        <f>IF($CU1257="","",VLOOKUP($CU1257,'Braços de IP'!$E$9:$I$15,2,0))</f>
        <v/>
      </c>
      <c r="CW1257" s="29" t="str">
        <f>IF($CU1257="","",VLOOKUP($CU1257,'Braços de IP'!$E$9:$I$15,5,0))</f>
        <v/>
      </c>
      <c r="CX1257" s="26"/>
      <c r="CY1257" s="26"/>
      <c r="CZ1257" s="26"/>
      <c r="DA1257" s="26"/>
      <c r="DB1257" s="26"/>
      <c r="DC1257" s="26"/>
      <c r="DD1257" s="30">
        <f t="shared" si="1306"/>
        <v>39</v>
      </c>
      <c r="DE1257" s="31">
        <f t="shared" si="1307"/>
        <v>96</v>
      </c>
      <c r="DF1257" s="30">
        <f t="shared" si="1308"/>
        <v>135</v>
      </c>
      <c r="DG1257" s="32">
        <f t="shared" si="1309"/>
        <v>0.59375</v>
      </c>
      <c r="DH1257" s="33" t="s">
        <v>143</v>
      </c>
      <c r="DI1257" s="34"/>
      <c r="DJ1257" s="35"/>
      <c r="DK1257" s="16" t="s">
        <v>144</v>
      </c>
      <c r="DL1257" s="16"/>
    </row>
    <row r="1258" spans="2:116" ht="15.75" customHeight="1" x14ac:dyDescent="0.25">
      <c r="B1258" s="16">
        <v>350</v>
      </c>
      <c r="C1258" s="16" t="s">
        <v>146</v>
      </c>
      <c r="D1258" s="16" t="s">
        <v>819</v>
      </c>
      <c r="E1258" s="16">
        <v>-8.0262159999999998</v>
      </c>
      <c r="F1258" s="16">
        <v>-34.911073000000002</v>
      </c>
      <c r="G1258" s="16" t="s">
        <v>160</v>
      </c>
      <c r="H1258" s="16" t="s">
        <v>136</v>
      </c>
      <c r="I1258" s="16" t="s">
        <v>135</v>
      </c>
      <c r="J1258" s="16" t="s">
        <v>137</v>
      </c>
      <c r="K1258" s="16">
        <v>96</v>
      </c>
      <c r="L1258" s="16" t="s">
        <v>138</v>
      </c>
      <c r="M1258" s="16">
        <v>0</v>
      </c>
      <c r="N1258" s="16"/>
      <c r="O1258" s="16">
        <v>1</v>
      </c>
      <c r="P1258" s="16">
        <v>1.5</v>
      </c>
      <c r="Q1258" s="16">
        <v>7</v>
      </c>
      <c r="R1258" s="16"/>
      <c r="S1258" s="16"/>
      <c r="T1258" s="16" t="s">
        <v>136</v>
      </c>
      <c r="U1258" s="16">
        <v>1.5</v>
      </c>
      <c r="V1258" s="16">
        <v>0</v>
      </c>
      <c r="W1258" s="16" t="s">
        <v>136</v>
      </c>
      <c r="X1258" s="16" t="s">
        <v>136</v>
      </c>
      <c r="Y1258" s="16">
        <v>0</v>
      </c>
      <c r="Z1258" s="16">
        <v>0</v>
      </c>
      <c r="AA1258" s="16" t="s">
        <v>139</v>
      </c>
      <c r="AB1258" s="16" t="s">
        <v>140</v>
      </c>
      <c r="AC1258" s="16">
        <v>34.01</v>
      </c>
      <c r="AD1258" s="16">
        <v>7.48</v>
      </c>
      <c r="AE1258" s="16">
        <v>1</v>
      </c>
      <c r="AF1258" s="16">
        <v>0.2</v>
      </c>
      <c r="AG1258" s="16">
        <v>1.8</v>
      </c>
      <c r="AH1258" s="17">
        <f t="shared" si="1283"/>
        <v>1.6</v>
      </c>
      <c r="AI1258" s="16"/>
      <c r="AJ1258" s="16"/>
      <c r="AK1258" s="16"/>
      <c r="AL1258" s="16"/>
      <c r="AM1258" s="16">
        <v>0</v>
      </c>
      <c r="AN1258" s="16"/>
      <c r="AO1258" s="16">
        <v>0</v>
      </c>
      <c r="AP1258" s="16">
        <v>0</v>
      </c>
      <c r="AQ1258" s="16">
        <v>0</v>
      </c>
      <c r="AR1258" s="17" t="s">
        <v>136</v>
      </c>
      <c r="AS1258" s="19">
        <f t="shared" si="1233"/>
        <v>0</v>
      </c>
      <c r="AT1258" s="19"/>
      <c r="AU1258" s="19">
        <f>VLOOKUP(G1258,ABNT5101!$I$3:$J$9,2)</f>
        <v>10</v>
      </c>
      <c r="AV1258" s="19">
        <f>VLOOKUP(G1258,ABNT5101!$I$3:$M$9,5)</f>
        <v>0.18</v>
      </c>
      <c r="AW1258" s="17" t="str">
        <f>_xlfn.XLOOKUP(G1258,ABNT5101!I:I,ABNT5101!L:L)</f>
        <v>-</v>
      </c>
      <c r="AX1258" s="17">
        <f>_xlfn.XLOOKUP(G1258,ABNT5101!$I:$I,ABNT5101!M:M)</f>
        <v>0.18</v>
      </c>
      <c r="AY1258" s="17" t="str">
        <f>_xlfn.XLOOKUP(G1258,ABNT5101!$I:$I,ABNT5101!N:N)</f>
        <v>-</v>
      </c>
      <c r="AZ1258" s="17">
        <f>_xlfn.XLOOKUP(G1258,ABNT5101!$I:$I,ABNT5101!O:O)</f>
        <v>16</v>
      </c>
      <c r="BA1258" s="20" t="str">
        <f t="shared" si="1234"/>
        <v>ATENDE</v>
      </c>
      <c r="BB1258" s="21">
        <f t="shared" ref="BB1258:BC1258" si="1502">BE1258/AU1258-1</f>
        <v>0.15300000000000002</v>
      </c>
      <c r="BC1258" s="21">
        <f t="shared" si="1502"/>
        <v>1.8888888888888893</v>
      </c>
      <c r="BD1258" s="21" t="str">
        <f t="shared" si="1236"/>
        <v>-</v>
      </c>
      <c r="BE1258" s="22">
        <v>11.53</v>
      </c>
      <c r="BF1258" s="22">
        <v>0.52</v>
      </c>
      <c r="BG1258" s="22"/>
      <c r="BH1258" s="22"/>
      <c r="BI1258" s="23"/>
      <c r="BJ1258" s="22"/>
      <c r="BK1258" s="20" t="str">
        <f t="shared" si="1237"/>
        <v>ATENDE</v>
      </c>
      <c r="BL1258" s="20" t="str">
        <f t="shared" si="1238"/>
        <v>ATENDE</v>
      </c>
      <c r="BM1258" s="20" t="str">
        <f t="shared" si="1239"/>
        <v>ATENDE</v>
      </c>
      <c r="BN1258" s="20" t="str">
        <f t="shared" si="1240"/>
        <v>ATENDE</v>
      </c>
      <c r="BO1258" s="24" t="str">
        <f t="shared" si="1241"/>
        <v>C4</v>
      </c>
      <c r="BP1258" s="24" t="str">
        <f t="shared" si="1368"/>
        <v>P6</v>
      </c>
      <c r="BQ1258" s="25">
        <f t="shared" si="1381"/>
        <v>1.8233333333333337</v>
      </c>
      <c r="BR1258" s="22">
        <v>8.4700000000000006</v>
      </c>
      <c r="BS1258" s="22">
        <v>4.22</v>
      </c>
      <c r="BT1258" s="24">
        <f>IF(BP1258="-","-",_xlfn.XLOOKUP(BP1258,ABNT5101!$B$4:$B$9,ABNT5101!$C$4:$C$9))</f>
        <v>3</v>
      </c>
      <c r="BU1258" s="24">
        <f>IF(BP1258="-","-",_xlfn.XLOOKUP(BP1258,ABNT5101!$B$4:$B$9,ABNT5101!$D$4:$D$9))</f>
        <v>0.6</v>
      </c>
      <c r="BV1258" s="20" t="str">
        <f t="shared" si="1242"/>
        <v>ATENDE</v>
      </c>
      <c r="BW1258" s="20" t="str">
        <f t="shared" si="1382"/>
        <v>ATENDE</v>
      </c>
      <c r="BX1258" s="20" t="str">
        <f t="shared" si="1243"/>
        <v>ATENDE</v>
      </c>
      <c r="BY1258" s="24" t="str">
        <f t="shared" si="1464"/>
        <v>P6</v>
      </c>
      <c r="BZ1258" s="25">
        <f t="shared" si="1244"/>
        <v>1.3033333333333332</v>
      </c>
      <c r="CA1258" s="24">
        <v>6.91</v>
      </c>
      <c r="CB1258" s="24">
        <v>4.3899999999999997</v>
      </c>
      <c r="CC1258" s="20">
        <f>IF(BY1258="-","-",_xlfn.XLOOKUP(BY1258,ABNT5101!$B$4:$B$9,ABNT5101!$C$4:$C$9))</f>
        <v>3</v>
      </c>
      <c r="CD1258" s="24">
        <f>IF(BY1258="-","-",_xlfn.XLOOKUP(BY1258,ABNT5101!$B$4:$B$9,ABNT5101!$D$4:$D$9))</f>
        <v>0.6</v>
      </c>
      <c r="CE1258" s="20" t="str">
        <f t="shared" si="1245"/>
        <v>ATENDE</v>
      </c>
      <c r="CF1258" s="20" t="str">
        <f t="shared" si="1246"/>
        <v>ATENDE</v>
      </c>
      <c r="CG1258" s="20" t="str">
        <f t="shared" si="1359"/>
        <v>ATENDE</v>
      </c>
      <c r="CH1258" s="26" t="str">
        <f>_xlfn.XLOOKUP(CI1258,'Banco de dados'!$B:$B,'Banco de dados'!$D:$D)</f>
        <v>TECNOWATT</v>
      </c>
      <c r="CI1258" s="27" t="str">
        <f>'Banco de dados'!B66</f>
        <v xml:space="preserve">SIGSAGPTLRRSSNDL_40W_50IBBRS
</v>
      </c>
      <c r="CJ1258" s="26" t="str">
        <f>_xlfn.XLOOKUP(CI1258,'Banco de dados'!$B:$B,'Banco de dados'!$E:$E)</f>
        <v>SIGSAGPTLRRSSNDL_40W_50IBBRS
1-10C1MUN6.5</v>
      </c>
      <c r="CK1258" s="26"/>
      <c r="CL1258" s="26" t="e">
        <f>IF(CK1258="-","-",_xlfn.XLOOKUP(CK1258,'Banco de dados'!$B:$B,'Banco de dados'!$E:$E))</f>
        <v>#N/A</v>
      </c>
      <c r="CM1258" s="28">
        <f t="shared" si="1305"/>
        <v>1</v>
      </c>
      <c r="CN1258" s="26">
        <f>_xlfn.XLOOKUP(CI1258,'Banco de dados'!$B:$B,'Banco de dados'!$H:$H)</f>
        <v>40</v>
      </c>
      <c r="CO1258" s="26" t="e">
        <f t="array" aca="1" ref="CO1258" ca="1">_xludf.XLOOKUP(CK1258,'Banco de dados'!$B:$B,'Banco de dados'!$H:$H)</f>
        <v>#NAME?</v>
      </c>
      <c r="CP1258" s="51" t="e">
        <f t="array" aca="1" ref="CP1258" ca="1">_xludf.XLOOKUP(CI1258,'Banco de dados'!$B:$B,'Banco de dados'!$F:$F)</f>
        <v>#NAME?</v>
      </c>
      <c r="CQ1258" s="26" t="e">
        <f t="array" aca="1" ref="CQ1258" ca="1">_xludf.XLOOKUP(CK1258,'Banco de dados'!$B:$B,'Banco de dados'!$F:$F)</f>
        <v>#NAME?</v>
      </c>
      <c r="CR1258" s="27">
        <v>105</v>
      </c>
      <c r="CS1258" s="27"/>
      <c r="CT1258" s="26" t="str">
        <f>IF(AG1258=0.5,"Suporte",IF(AND(AG1258&gt;='Braços de IP'!$B$9,AG1258&lt;='Braços de IP'!$D$9),'Braços de IP'!$E$9,IF(AND(AG1258&gt;='Braços de IP'!$B$10,AG1258&lt;='Braços de IP'!$D$10),'Braços de IP'!$E$10,IF(AND(AG1258&gt;='Braços de IP'!$B$11,AG1258&lt;='Braços de IP'!$D$11),'Braços de IP'!$E$11,IF(AND(AG1258&gt;='Braços de IP'!$B$12,AG1258&lt;='Braços de IP'!$D$12),'Braços de IP'!$E$12,IF(AND(AG1258&gt;='Braços de IP'!$B$13,AG1258&lt;='Braços de IP'!$D$13),'Braços de IP'!$E$13,IF(AND(AG1258&gt;='Braços de IP'!$B$14,AG1258&lt;='Braços de IP'!$D$14),'Braços de IP'!$E$14,"ERRO")))))))</f>
        <v>Médio I</v>
      </c>
      <c r="CU1258" s="27"/>
      <c r="CV1258" s="26" t="str">
        <f>IF($CU1258="","",VLOOKUP($CU1258,'Braços de IP'!$E$9:$I$15,2,0))</f>
        <v/>
      </c>
      <c r="CW1258" s="29" t="str">
        <f>IF($CU1258="","",VLOOKUP($CU1258,'Braços de IP'!$E$9:$I$15,5,0))</f>
        <v/>
      </c>
      <c r="CX1258" s="26"/>
      <c r="CY1258" s="26"/>
      <c r="CZ1258" s="26"/>
      <c r="DA1258" s="26"/>
      <c r="DB1258" s="26"/>
      <c r="DC1258" s="26"/>
      <c r="DD1258" s="30">
        <f t="shared" si="1306"/>
        <v>40</v>
      </c>
      <c r="DE1258" s="31">
        <f t="shared" si="1307"/>
        <v>96</v>
      </c>
      <c r="DF1258" s="30">
        <f t="shared" si="1308"/>
        <v>136</v>
      </c>
      <c r="DG1258" s="32">
        <f t="shared" si="1309"/>
        <v>0.58333333333333326</v>
      </c>
      <c r="DH1258" s="33" t="s">
        <v>143</v>
      </c>
      <c r="DI1258" s="34"/>
      <c r="DJ1258" s="35"/>
      <c r="DK1258" s="16" t="s">
        <v>144</v>
      </c>
      <c r="DL1258" s="16"/>
    </row>
    <row r="1259" spans="2:116" ht="15.75" customHeight="1" x14ac:dyDescent="0.25">
      <c r="B1259" s="16">
        <v>351</v>
      </c>
      <c r="C1259" s="16" t="s">
        <v>167</v>
      </c>
      <c r="D1259" s="16" t="s">
        <v>820</v>
      </c>
      <c r="E1259" s="16">
        <v>-8.0168300000000006</v>
      </c>
      <c r="F1259" s="16">
        <v>-34.887867</v>
      </c>
      <c r="G1259" s="16" t="s">
        <v>136</v>
      </c>
      <c r="H1259" s="16" t="s">
        <v>136</v>
      </c>
      <c r="I1259" s="16" t="s">
        <v>149</v>
      </c>
      <c r="J1259" s="16" t="s">
        <v>137</v>
      </c>
      <c r="K1259" s="16">
        <v>50</v>
      </c>
      <c r="L1259" s="16" t="s">
        <v>138</v>
      </c>
      <c r="M1259" s="16">
        <v>0</v>
      </c>
      <c r="N1259" s="16"/>
      <c r="O1259" s="16">
        <v>1</v>
      </c>
      <c r="P1259" s="16">
        <v>2.5</v>
      </c>
      <c r="Q1259" s="16">
        <v>8.5</v>
      </c>
      <c r="R1259" s="16"/>
      <c r="S1259" s="16"/>
      <c r="T1259" s="16" t="s">
        <v>136</v>
      </c>
      <c r="U1259" s="16">
        <v>2.5</v>
      </c>
      <c r="V1259" s="16">
        <v>0</v>
      </c>
      <c r="W1259" s="16" t="s">
        <v>136</v>
      </c>
      <c r="X1259" s="16" t="s">
        <v>136</v>
      </c>
      <c r="Y1259" s="16">
        <v>0</v>
      </c>
      <c r="Z1259" s="16">
        <v>0</v>
      </c>
      <c r="AA1259" s="16" t="s">
        <v>139</v>
      </c>
      <c r="AB1259" s="16" t="s">
        <v>140</v>
      </c>
      <c r="AC1259" s="16">
        <v>27.4</v>
      </c>
      <c r="AD1259" s="16">
        <v>5.3</v>
      </c>
      <c r="AE1259" s="16">
        <v>2</v>
      </c>
      <c r="AF1259" s="16">
        <v>0</v>
      </c>
      <c r="AG1259" s="16">
        <v>0.5</v>
      </c>
      <c r="AH1259" s="17">
        <f t="shared" si="1283"/>
        <v>0.5</v>
      </c>
      <c r="AI1259" s="16"/>
      <c r="AJ1259" s="16"/>
      <c r="AK1259" s="16"/>
      <c r="AL1259" s="16"/>
      <c r="AM1259" s="16">
        <v>0</v>
      </c>
      <c r="AN1259" s="16"/>
      <c r="AO1259" s="16">
        <v>0</v>
      </c>
      <c r="AP1259" s="16">
        <v>0</v>
      </c>
      <c r="AQ1259" s="16">
        <v>0</v>
      </c>
      <c r="AR1259" s="17" t="s">
        <v>136</v>
      </c>
      <c r="AS1259" s="19">
        <f t="shared" si="1233"/>
        <v>0</v>
      </c>
      <c r="AT1259" s="19"/>
      <c r="AU1259" s="19" t="e">
        <f>VLOOKUP(G1259,ABNT5101!$I$3:$J$9,2)</f>
        <v>#N/A</v>
      </c>
      <c r="AV1259" s="19" t="e">
        <f>VLOOKUP(G1259,ABNT5101!$I$3:$M$9,5)</f>
        <v>#N/A</v>
      </c>
      <c r="AW1259" s="17" t="str">
        <f>_xlfn.XLOOKUP(G1259,ABNT5101!I:I,ABNT5101!L:L)</f>
        <v>-</v>
      </c>
      <c r="AX1259" s="17" t="str">
        <f>_xlfn.XLOOKUP(G1259,ABNT5101!$I:$I,ABNT5101!M:M)</f>
        <v>-</v>
      </c>
      <c r="AY1259" s="17" t="str">
        <f>_xlfn.XLOOKUP(G1259,ABNT5101!$I:$I,ABNT5101!N:N)</f>
        <v>-</v>
      </c>
      <c r="AZ1259" s="17" t="str">
        <f>_xlfn.XLOOKUP(G1259,ABNT5101!$I:$I,ABNT5101!O:O)</f>
        <v>-</v>
      </c>
      <c r="BA1259" s="20" t="e">
        <f t="shared" si="1234"/>
        <v>#N/A</v>
      </c>
      <c r="BB1259" s="21" t="e">
        <f t="shared" ref="BB1259:BC1259" si="1503">BE1259/AU1259-1</f>
        <v>#N/A</v>
      </c>
      <c r="BC1259" s="21" t="e">
        <f t="shared" si="1503"/>
        <v>#N/A</v>
      </c>
      <c r="BD1259" s="21" t="str">
        <f t="shared" si="1236"/>
        <v>-</v>
      </c>
      <c r="BE1259" s="22">
        <v>10.57</v>
      </c>
      <c r="BF1259" s="22">
        <v>0.56000000000000005</v>
      </c>
      <c r="BG1259" s="22"/>
      <c r="BH1259" s="22"/>
      <c r="BI1259" s="23"/>
      <c r="BJ1259" s="22"/>
      <c r="BK1259" s="20" t="e">
        <f t="shared" si="1237"/>
        <v>#N/A</v>
      </c>
      <c r="BL1259" s="20" t="e">
        <f t="shared" si="1238"/>
        <v>#N/A</v>
      </c>
      <c r="BM1259" s="20" t="e">
        <f t="shared" si="1239"/>
        <v>#N/A</v>
      </c>
      <c r="BN1259" s="20" t="str">
        <f t="shared" si="1240"/>
        <v>ATENDE</v>
      </c>
      <c r="BO1259" s="24" t="str">
        <f t="shared" si="1241"/>
        <v>-</v>
      </c>
      <c r="BP1259" s="24" t="str">
        <f t="shared" si="1368"/>
        <v>P5</v>
      </c>
      <c r="BQ1259" s="25">
        <f t="shared" si="1381"/>
        <v>0.34600000000000009</v>
      </c>
      <c r="BR1259" s="22">
        <v>6.73</v>
      </c>
      <c r="BS1259" s="22">
        <v>4.29</v>
      </c>
      <c r="BT1259" s="24">
        <f>IF(BP1259="-","-",_xlfn.XLOOKUP(BP1259,ABNT5101!$B$4:$B$9,ABNT5101!$C$4:$C$9))</f>
        <v>5</v>
      </c>
      <c r="BU1259" s="24">
        <f>IF(BP1259="-","-",_xlfn.XLOOKUP(BP1259,ABNT5101!$B$4:$B$9,ABNT5101!$D$4:$D$9))</f>
        <v>1</v>
      </c>
      <c r="BV1259" s="20" t="str">
        <f t="shared" si="1242"/>
        <v>ATENDE</v>
      </c>
      <c r="BW1259" s="20" t="str">
        <f t="shared" si="1382"/>
        <v>ATENDE</v>
      </c>
      <c r="BX1259" s="20" t="str">
        <f t="shared" si="1243"/>
        <v>ATENDE</v>
      </c>
      <c r="BY1259" s="24" t="str">
        <f t="shared" si="1464"/>
        <v>P5</v>
      </c>
      <c r="BZ1259" s="25">
        <f t="shared" si="1244"/>
        <v>0.30200000000000005</v>
      </c>
      <c r="CA1259" s="24">
        <v>6.51</v>
      </c>
      <c r="CB1259" s="24">
        <v>3.93</v>
      </c>
      <c r="CC1259" s="20">
        <f>IF(BY1259="-","-",_xlfn.XLOOKUP(BY1259,ABNT5101!$B$4:$B$9,ABNT5101!$C$4:$C$9))</f>
        <v>5</v>
      </c>
      <c r="CD1259" s="24">
        <f>IF(BY1259="-","-",_xlfn.XLOOKUP(BY1259,ABNT5101!$B$4:$B$9,ABNT5101!$D$4:$D$9))</f>
        <v>1</v>
      </c>
      <c r="CE1259" s="20" t="str">
        <f t="shared" si="1245"/>
        <v>ATENDE</v>
      </c>
      <c r="CF1259" s="20" t="str">
        <f t="shared" si="1246"/>
        <v>ATENDE</v>
      </c>
      <c r="CG1259" s="20" t="str">
        <f t="shared" si="1359"/>
        <v>ATENDE</v>
      </c>
      <c r="CH1259" s="26" t="str">
        <f>_xlfn.XLOOKUP(CI1259,'Banco de dados'!$B:$B,'Banco de dados'!$D:$D)</f>
        <v>LEDSTAR</v>
      </c>
      <c r="CI1259" s="27" t="s">
        <v>493</v>
      </c>
      <c r="CJ1259" s="26" t="str">
        <f>_xlfn.XLOOKUP(CI1259,'Banco de dados'!$B:$B,'Banco de dados'!$E:$E)</f>
        <v>LUM LED SL VT 9.1 35W</v>
      </c>
      <c r="CK1259" s="26"/>
      <c r="CL1259" s="26" t="e">
        <f>IF(CK1259="-","-",_xlfn.XLOOKUP(CK1259,'Banco de dados'!$B:$B,'Banco de dados'!$E:$E))</f>
        <v>#N/A</v>
      </c>
      <c r="CM1259" s="28">
        <f t="shared" si="1305"/>
        <v>2</v>
      </c>
      <c r="CN1259" s="26">
        <f>_xlfn.XLOOKUP(CI1259,'Banco de dados'!$B:$B,'Banco de dados'!$H:$H)</f>
        <v>35</v>
      </c>
      <c r="CO1259" s="26" t="e">
        <f t="array" aca="1" ref="CO1259" ca="1">_xludf.XLOOKUP(CK1259,'Banco de dados'!$B:$B,'Banco de dados'!$H:$H)</f>
        <v>#NAME?</v>
      </c>
      <c r="CP1259" s="51" t="e">
        <f t="array" aca="1" ref="CP1259" ca="1">_xludf.XLOOKUP(CI1259,'Banco de dados'!$B:$B,'Banco de dados'!$F:$F)</f>
        <v>#NAME?</v>
      </c>
      <c r="CQ1259" s="26" t="e">
        <f t="array" aca="1" ref="CQ1259" ca="1">_xludf.XLOOKUP(CK1259,'Banco de dados'!$B:$B,'Banco de dados'!$F:$F)</f>
        <v>#NAME?</v>
      </c>
      <c r="CR1259" s="27">
        <v>106</v>
      </c>
      <c r="CS1259" s="27"/>
      <c r="CT1259" s="26" t="str">
        <f>IF(AG1259=0.5,"Suporte",IF(AND(AG1259&gt;='Braços de IP'!$B$9,AG1259&lt;='Braços de IP'!$D$9),'Braços de IP'!$E$9,IF(AND(AG1259&gt;='Braços de IP'!$B$10,AG1259&lt;='Braços de IP'!$D$10),'Braços de IP'!$E$10,IF(AND(AG1259&gt;='Braços de IP'!$B$11,AG1259&lt;='Braços de IP'!$D$11),'Braços de IP'!$E$11,IF(AND(AG1259&gt;='Braços de IP'!$B$12,AG1259&lt;='Braços de IP'!$D$12),'Braços de IP'!$E$12,IF(AND(AG1259&gt;='Braços de IP'!$B$13,AG1259&lt;='Braços de IP'!$D$13),'Braços de IP'!$E$13,IF(AND(AG1259&gt;='Braços de IP'!$B$14,AG1259&lt;='Braços de IP'!$D$14),'Braços de IP'!$E$14,"ERRO")))))))</f>
        <v>Suporte</v>
      </c>
      <c r="CU1259" s="27" t="s">
        <v>178</v>
      </c>
      <c r="CV1259" s="26">
        <f>IF($CU1259="","",VLOOKUP($CU1259,'Braços de IP'!$E$9:$I$15,2,0))</f>
        <v>2.4</v>
      </c>
      <c r="CW1259" s="29">
        <f>IF($CU1259="","",VLOOKUP($CU1259,'Braços de IP'!$E$9:$I$15,5,0))</f>
        <v>7.5</v>
      </c>
      <c r="CX1259" s="26"/>
      <c r="CY1259" s="26"/>
      <c r="CZ1259" s="26"/>
      <c r="DA1259" s="26"/>
      <c r="DB1259" s="26"/>
      <c r="DC1259" s="26"/>
      <c r="DD1259" s="30">
        <f t="shared" si="1306"/>
        <v>35</v>
      </c>
      <c r="DE1259" s="31">
        <f t="shared" si="1307"/>
        <v>50</v>
      </c>
      <c r="DF1259" s="30">
        <f t="shared" si="1308"/>
        <v>170</v>
      </c>
      <c r="DG1259" s="32">
        <f t="shared" si="1309"/>
        <v>0.30000000000000004</v>
      </c>
      <c r="DH1259" s="33" t="s">
        <v>143</v>
      </c>
      <c r="DI1259" s="34"/>
      <c r="DJ1259" s="35"/>
      <c r="DK1259" s="16" t="s">
        <v>144</v>
      </c>
      <c r="DL1259" s="16"/>
    </row>
    <row r="1260" spans="2:116" ht="15.75" customHeight="1" x14ac:dyDescent="0.25">
      <c r="B1260" s="16">
        <v>351</v>
      </c>
      <c r="C1260" s="16" t="s">
        <v>167</v>
      </c>
      <c r="D1260" s="16" t="s">
        <v>820</v>
      </c>
      <c r="E1260" s="16">
        <v>-8.0168300000000006</v>
      </c>
      <c r="F1260" s="16">
        <v>-34.887867</v>
      </c>
      <c r="G1260" s="16" t="s">
        <v>136</v>
      </c>
      <c r="H1260" s="16" t="s">
        <v>136</v>
      </c>
      <c r="I1260" s="16" t="s">
        <v>149</v>
      </c>
      <c r="J1260" s="16" t="s">
        <v>137</v>
      </c>
      <c r="K1260" s="16">
        <v>50</v>
      </c>
      <c r="L1260" s="16" t="s">
        <v>138</v>
      </c>
      <c r="M1260" s="16">
        <v>0</v>
      </c>
      <c r="N1260" s="16"/>
      <c r="O1260" s="16">
        <v>1</v>
      </c>
      <c r="P1260" s="16">
        <v>2.5</v>
      </c>
      <c r="Q1260" s="16">
        <v>8.5</v>
      </c>
      <c r="R1260" s="16"/>
      <c r="S1260" s="16"/>
      <c r="T1260" s="16" t="s">
        <v>136</v>
      </c>
      <c r="U1260" s="16">
        <v>2.5</v>
      </c>
      <c r="V1260" s="16">
        <v>0</v>
      </c>
      <c r="W1260" s="16" t="s">
        <v>136</v>
      </c>
      <c r="X1260" s="16" t="s">
        <v>136</v>
      </c>
      <c r="Y1260" s="16">
        <v>0</v>
      </c>
      <c r="Z1260" s="16">
        <v>0</v>
      </c>
      <c r="AA1260" s="16" t="s">
        <v>139</v>
      </c>
      <c r="AB1260" s="16" t="s">
        <v>140</v>
      </c>
      <c r="AC1260" s="16">
        <v>27.4</v>
      </c>
      <c r="AD1260" s="16">
        <v>5.3</v>
      </c>
      <c r="AE1260" s="16">
        <v>2</v>
      </c>
      <c r="AF1260" s="16">
        <v>0</v>
      </c>
      <c r="AG1260" s="16">
        <v>0.5</v>
      </c>
      <c r="AH1260" s="17">
        <f t="shared" si="1283"/>
        <v>0.5</v>
      </c>
      <c r="AI1260" s="16"/>
      <c r="AJ1260" s="16"/>
      <c r="AK1260" s="16"/>
      <c r="AL1260" s="16"/>
      <c r="AM1260" s="16">
        <v>0</v>
      </c>
      <c r="AN1260" s="16"/>
      <c r="AO1260" s="16">
        <v>0</v>
      </c>
      <c r="AP1260" s="16">
        <v>0</v>
      </c>
      <c r="AQ1260" s="16">
        <v>0</v>
      </c>
      <c r="AR1260" s="17" t="s">
        <v>136</v>
      </c>
      <c r="AS1260" s="19">
        <f t="shared" si="1233"/>
        <v>0</v>
      </c>
      <c r="AT1260" s="19"/>
      <c r="AU1260" s="19" t="e">
        <f>VLOOKUP(G1260,ABNT5101!$I$3:$J$9,2)</f>
        <v>#N/A</v>
      </c>
      <c r="AV1260" s="19" t="e">
        <f>VLOOKUP(G1260,ABNT5101!$I$3:$M$9,5)</f>
        <v>#N/A</v>
      </c>
      <c r="AW1260" s="17" t="str">
        <f>_xlfn.XLOOKUP(G1260,ABNT5101!I:I,ABNT5101!L:L)</f>
        <v>-</v>
      </c>
      <c r="AX1260" s="17" t="str">
        <f>_xlfn.XLOOKUP(G1260,ABNT5101!$I:$I,ABNT5101!M:M)</f>
        <v>-</v>
      </c>
      <c r="AY1260" s="17" t="str">
        <f>_xlfn.XLOOKUP(G1260,ABNT5101!$I:$I,ABNT5101!N:N)</f>
        <v>-</v>
      </c>
      <c r="AZ1260" s="17" t="str">
        <f>_xlfn.XLOOKUP(G1260,ABNT5101!$I:$I,ABNT5101!O:O)</f>
        <v>-</v>
      </c>
      <c r="BA1260" s="20" t="e">
        <f t="shared" si="1234"/>
        <v>#N/A</v>
      </c>
      <c r="BB1260" s="21" t="e">
        <f t="shared" ref="BB1260:BC1260" si="1504">BE1260/AU1260-1</f>
        <v>#N/A</v>
      </c>
      <c r="BC1260" s="21" t="e">
        <f t="shared" si="1504"/>
        <v>#N/A</v>
      </c>
      <c r="BD1260" s="21" t="str">
        <f t="shared" si="1236"/>
        <v>-</v>
      </c>
      <c r="BE1260" s="22">
        <v>10.17</v>
      </c>
      <c r="BF1260" s="22">
        <v>0.7</v>
      </c>
      <c r="BG1260" s="22"/>
      <c r="BH1260" s="22"/>
      <c r="BI1260" s="23"/>
      <c r="BJ1260" s="22"/>
      <c r="BK1260" s="20" t="e">
        <f t="shared" si="1237"/>
        <v>#N/A</v>
      </c>
      <c r="BL1260" s="20" t="e">
        <f t="shared" si="1238"/>
        <v>#N/A</v>
      </c>
      <c r="BM1260" s="20" t="e">
        <f t="shared" si="1239"/>
        <v>#N/A</v>
      </c>
      <c r="BN1260" s="20" t="str">
        <f t="shared" si="1240"/>
        <v>ATENDE</v>
      </c>
      <c r="BO1260" s="24" t="str">
        <f t="shared" si="1241"/>
        <v>-</v>
      </c>
      <c r="BP1260" s="24" t="str">
        <f t="shared" si="1368"/>
        <v>P5</v>
      </c>
      <c r="BQ1260" s="25">
        <f t="shared" si="1381"/>
        <v>0.14999999999999991</v>
      </c>
      <c r="BR1260" s="22">
        <v>5.75</v>
      </c>
      <c r="BS1260" s="22">
        <v>3.79</v>
      </c>
      <c r="BT1260" s="24">
        <f>IF(BP1260="-","-",_xlfn.XLOOKUP(BP1260,ABNT5101!$B$4:$B$9,ABNT5101!$C$4:$C$9))</f>
        <v>5</v>
      </c>
      <c r="BU1260" s="24">
        <f>IF(BP1260="-","-",_xlfn.XLOOKUP(BP1260,ABNT5101!$B$4:$B$9,ABNT5101!$D$4:$D$9))</f>
        <v>1</v>
      </c>
      <c r="BV1260" s="20" t="str">
        <f t="shared" si="1242"/>
        <v>ATENDE</v>
      </c>
      <c r="BW1260" s="20" t="str">
        <f t="shared" si="1382"/>
        <v>ATENDE</v>
      </c>
      <c r="BX1260" s="20" t="str">
        <f t="shared" si="1243"/>
        <v>ATENDE</v>
      </c>
      <c r="BY1260" s="24" t="str">
        <f t="shared" si="1464"/>
        <v>P5</v>
      </c>
      <c r="BZ1260" s="25">
        <f t="shared" si="1244"/>
        <v>0.10399999999999987</v>
      </c>
      <c r="CA1260" s="24">
        <v>5.52</v>
      </c>
      <c r="CB1260" s="24">
        <v>3.29</v>
      </c>
      <c r="CC1260" s="20">
        <f>IF(BY1260="-","-",_xlfn.XLOOKUP(BY1260,ABNT5101!$B$4:$B$9,ABNT5101!$C$4:$C$9))</f>
        <v>5</v>
      </c>
      <c r="CD1260" s="24">
        <f>IF(BY1260="-","-",_xlfn.XLOOKUP(BY1260,ABNT5101!$B$4:$B$9,ABNT5101!$D$4:$D$9))</f>
        <v>1</v>
      </c>
      <c r="CE1260" s="20" t="str">
        <f t="shared" si="1245"/>
        <v>ATENDE</v>
      </c>
      <c r="CF1260" s="20" t="str">
        <f t="shared" si="1246"/>
        <v>ATENDE</v>
      </c>
      <c r="CG1260" s="20" t="str">
        <f t="shared" si="1359"/>
        <v>ATENDE</v>
      </c>
      <c r="CH1260" s="26" t="str">
        <f>_xlfn.XLOOKUP(CI1260,'Banco de dados'!$B:$B,'Banco de dados'!$D:$D)</f>
        <v>SX LIGHTING</v>
      </c>
      <c r="CI1260" s="27" t="s">
        <v>494</v>
      </c>
      <c r="CJ1260" s="26" t="str">
        <f>_xlfn.XLOOKUP(CI1260,'Banco de dados'!$B:$B,'Banco de dados'!$E:$E)</f>
        <v>SXINEVO030K50L12CZF7PHF</v>
      </c>
      <c r="CK1260" s="26"/>
      <c r="CL1260" s="26" t="e">
        <f>IF(CK1260="-","-",_xlfn.XLOOKUP(CK1260,'Banco de dados'!$B:$B,'Banco de dados'!$E:$E))</f>
        <v>#N/A</v>
      </c>
      <c r="CM1260" s="28">
        <f t="shared" si="1305"/>
        <v>2</v>
      </c>
      <c r="CN1260" s="26">
        <f>_xlfn.XLOOKUP(CI1260,'Banco de dados'!$B:$B,'Banco de dados'!$H:$H)</f>
        <v>31</v>
      </c>
      <c r="CO1260" s="26" t="e">
        <f t="array" aca="1" ref="CO1260" ca="1">_xludf.XLOOKUP(CK1260,'Banco de dados'!$B:$B,'Banco de dados'!$H:$H)</f>
        <v>#NAME?</v>
      </c>
      <c r="CP1260" s="51" t="e">
        <f t="array" aca="1" ref="CP1260" ca="1">_xludf.XLOOKUP(CI1260,'Banco de dados'!$B:$B,'Banco de dados'!$F:$F)</f>
        <v>#NAME?</v>
      </c>
      <c r="CQ1260" s="26" t="e">
        <f t="array" aca="1" ref="CQ1260" ca="1">_xludf.XLOOKUP(CK1260,'Banco de dados'!$B:$B,'Banco de dados'!$F:$F)</f>
        <v>#NAME?</v>
      </c>
      <c r="CR1260" s="27">
        <v>107</v>
      </c>
      <c r="CS1260" s="27"/>
      <c r="CT1260" s="26" t="str">
        <f>IF(AG1260=0.5,"Suporte",IF(AND(AG1260&gt;='Braços de IP'!$B$9,AG1260&lt;='Braços de IP'!$D$9),'Braços de IP'!$E$9,IF(AND(AG1260&gt;='Braços de IP'!$B$10,AG1260&lt;='Braços de IP'!$D$10),'Braços de IP'!$E$10,IF(AND(AG1260&gt;='Braços de IP'!$B$11,AG1260&lt;='Braços de IP'!$D$11),'Braços de IP'!$E$11,IF(AND(AG1260&gt;='Braços de IP'!$B$12,AG1260&lt;='Braços de IP'!$D$12),'Braços de IP'!$E$12,IF(AND(AG1260&gt;='Braços de IP'!$B$13,AG1260&lt;='Braços de IP'!$D$13),'Braços de IP'!$E$13,IF(AND(AG1260&gt;='Braços de IP'!$B$14,AG1260&lt;='Braços de IP'!$D$14),'Braços de IP'!$E$14,"ERRO")))))))</f>
        <v>Suporte</v>
      </c>
      <c r="CU1260" s="27" t="s">
        <v>178</v>
      </c>
      <c r="CV1260" s="26">
        <f>IF($CU1260="","",VLOOKUP($CU1260,'Braços de IP'!$E$9:$I$15,2,0))</f>
        <v>2.4</v>
      </c>
      <c r="CW1260" s="29">
        <f>IF($CU1260="","",VLOOKUP($CU1260,'Braços de IP'!$E$9:$I$15,5,0))</f>
        <v>7.5</v>
      </c>
      <c r="CX1260" s="26"/>
      <c r="CY1260" s="26"/>
      <c r="CZ1260" s="26"/>
      <c r="DA1260" s="26"/>
      <c r="DB1260" s="26"/>
      <c r="DC1260" s="26"/>
      <c r="DD1260" s="30">
        <f t="shared" si="1306"/>
        <v>31</v>
      </c>
      <c r="DE1260" s="31">
        <f t="shared" si="1307"/>
        <v>50</v>
      </c>
      <c r="DF1260" s="30">
        <f t="shared" si="1308"/>
        <v>162</v>
      </c>
      <c r="DG1260" s="32">
        <f t="shared" si="1309"/>
        <v>0.38</v>
      </c>
      <c r="DH1260" s="33" t="s">
        <v>143</v>
      </c>
      <c r="DI1260" s="34"/>
      <c r="DJ1260" s="35"/>
      <c r="DK1260" s="16" t="s">
        <v>144</v>
      </c>
      <c r="DL1260" s="16"/>
    </row>
    <row r="1261" spans="2:116" ht="15.75" customHeight="1" x14ac:dyDescent="0.25">
      <c r="B1261" s="16">
        <v>351</v>
      </c>
      <c r="C1261" s="16" t="s">
        <v>167</v>
      </c>
      <c r="D1261" s="16" t="s">
        <v>820</v>
      </c>
      <c r="E1261" s="16">
        <v>-8.0168300000000006</v>
      </c>
      <c r="F1261" s="16">
        <v>-34.887867</v>
      </c>
      <c r="G1261" s="16" t="s">
        <v>136</v>
      </c>
      <c r="H1261" s="16" t="s">
        <v>136</v>
      </c>
      <c r="I1261" s="16" t="s">
        <v>149</v>
      </c>
      <c r="J1261" s="16" t="s">
        <v>137</v>
      </c>
      <c r="K1261" s="16">
        <v>50</v>
      </c>
      <c r="L1261" s="16" t="s">
        <v>138</v>
      </c>
      <c r="M1261" s="16">
        <v>0</v>
      </c>
      <c r="N1261" s="16"/>
      <c r="O1261" s="16">
        <v>1</v>
      </c>
      <c r="P1261" s="16">
        <v>2.5</v>
      </c>
      <c r="Q1261" s="16">
        <v>8.5</v>
      </c>
      <c r="R1261" s="16"/>
      <c r="S1261" s="16"/>
      <c r="T1261" s="16" t="s">
        <v>136</v>
      </c>
      <c r="U1261" s="16">
        <v>2.5</v>
      </c>
      <c r="V1261" s="16">
        <v>0</v>
      </c>
      <c r="W1261" s="16" t="s">
        <v>136</v>
      </c>
      <c r="X1261" s="16" t="s">
        <v>136</v>
      </c>
      <c r="Y1261" s="16">
        <v>0</v>
      </c>
      <c r="Z1261" s="16">
        <v>0</v>
      </c>
      <c r="AA1261" s="16" t="s">
        <v>139</v>
      </c>
      <c r="AB1261" s="16" t="s">
        <v>140</v>
      </c>
      <c r="AC1261" s="16">
        <v>27.4</v>
      </c>
      <c r="AD1261" s="16">
        <v>5.3</v>
      </c>
      <c r="AE1261" s="16">
        <v>2</v>
      </c>
      <c r="AF1261" s="16">
        <v>0</v>
      </c>
      <c r="AG1261" s="16">
        <v>0.5</v>
      </c>
      <c r="AH1261" s="17">
        <f t="shared" si="1283"/>
        <v>0.5</v>
      </c>
      <c r="AI1261" s="16"/>
      <c r="AJ1261" s="16"/>
      <c r="AK1261" s="16"/>
      <c r="AL1261" s="16"/>
      <c r="AM1261" s="16">
        <v>0</v>
      </c>
      <c r="AN1261" s="16"/>
      <c r="AO1261" s="16">
        <v>0</v>
      </c>
      <c r="AP1261" s="16">
        <v>0</v>
      </c>
      <c r="AQ1261" s="16">
        <v>0</v>
      </c>
      <c r="AR1261" s="17" t="s">
        <v>136</v>
      </c>
      <c r="AS1261" s="19">
        <f t="shared" si="1233"/>
        <v>0</v>
      </c>
      <c r="AT1261" s="19"/>
      <c r="AU1261" s="19" t="e">
        <f>VLOOKUP(G1261,ABNT5101!$I$3:$J$9,2)</f>
        <v>#N/A</v>
      </c>
      <c r="AV1261" s="19" t="e">
        <f>VLOOKUP(G1261,ABNT5101!$I$3:$M$9,5)</f>
        <v>#N/A</v>
      </c>
      <c r="AW1261" s="17" t="str">
        <f>_xlfn.XLOOKUP(G1261,ABNT5101!I:I,ABNT5101!L:L)</f>
        <v>-</v>
      </c>
      <c r="AX1261" s="17" t="str">
        <f>_xlfn.XLOOKUP(G1261,ABNT5101!$I:$I,ABNT5101!M:M)</f>
        <v>-</v>
      </c>
      <c r="AY1261" s="17" t="str">
        <f>_xlfn.XLOOKUP(G1261,ABNT5101!$I:$I,ABNT5101!N:N)</f>
        <v>-</v>
      </c>
      <c r="AZ1261" s="17" t="str">
        <f>_xlfn.XLOOKUP(G1261,ABNT5101!$I:$I,ABNT5101!O:O)</f>
        <v>-</v>
      </c>
      <c r="BA1261" s="20" t="e">
        <f t="shared" si="1234"/>
        <v>#N/A</v>
      </c>
      <c r="BB1261" s="21" t="e">
        <f t="shared" ref="BB1261:BC1261" si="1505">BE1261/AU1261-1</f>
        <v>#N/A</v>
      </c>
      <c r="BC1261" s="21" t="e">
        <f t="shared" si="1505"/>
        <v>#N/A</v>
      </c>
      <c r="BD1261" s="21" t="str">
        <f t="shared" si="1236"/>
        <v>-</v>
      </c>
      <c r="BE1261" s="22">
        <v>10.08</v>
      </c>
      <c r="BF1261" s="22">
        <v>0.66</v>
      </c>
      <c r="BG1261" s="22"/>
      <c r="BH1261" s="22"/>
      <c r="BI1261" s="23"/>
      <c r="BJ1261" s="22"/>
      <c r="BK1261" s="20" t="e">
        <f t="shared" si="1237"/>
        <v>#N/A</v>
      </c>
      <c r="BL1261" s="20" t="e">
        <f t="shared" si="1238"/>
        <v>#N/A</v>
      </c>
      <c r="BM1261" s="20" t="e">
        <f t="shared" si="1239"/>
        <v>#N/A</v>
      </c>
      <c r="BN1261" s="20" t="str">
        <f t="shared" si="1240"/>
        <v>ATENDE</v>
      </c>
      <c r="BO1261" s="24" t="str">
        <f t="shared" si="1241"/>
        <v>-</v>
      </c>
      <c r="BP1261" s="24" t="str">
        <f t="shared" si="1368"/>
        <v>P5</v>
      </c>
      <c r="BQ1261" s="25">
        <f t="shared" si="1381"/>
        <v>5.3999999999999826E-2</v>
      </c>
      <c r="BR1261" s="22">
        <v>5.27</v>
      </c>
      <c r="BS1261" s="22">
        <v>3.65</v>
      </c>
      <c r="BT1261" s="24">
        <f>IF(BP1261="-","-",_xlfn.XLOOKUP(BP1261,ABNT5101!$B$4:$B$9,ABNT5101!$C$4:$C$9))</f>
        <v>5</v>
      </c>
      <c r="BU1261" s="24">
        <f>IF(BP1261="-","-",_xlfn.XLOOKUP(BP1261,ABNT5101!$B$4:$B$9,ABNT5101!$D$4:$D$9))</f>
        <v>1</v>
      </c>
      <c r="BV1261" s="20" t="str">
        <f t="shared" si="1242"/>
        <v>ATENDE</v>
      </c>
      <c r="BW1261" s="20" t="str">
        <f t="shared" si="1382"/>
        <v>ATENDE</v>
      </c>
      <c r="BX1261" s="20" t="str">
        <f t="shared" si="1243"/>
        <v>ATENDE</v>
      </c>
      <c r="BY1261" s="24" t="str">
        <f t="shared" si="1464"/>
        <v>P5</v>
      </c>
      <c r="BZ1261" s="25">
        <f t="shared" si="1244"/>
        <v>0.17599999999999993</v>
      </c>
      <c r="CA1261" s="24">
        <v>5.88</v>
      </c>
      <c r="CB1261" s="24">
        <v>3.94</v>
      </c>
      <c r="CC1261" s="20">
        <f>IF(BY1261="-","-",_xlfn.XLOOKUP(BY1261,ABNT5101!$B$4:$B$9,ABNT5101!$C$4:$C$9))</f>
        <v>5</v>
      </c>
      <c r="CD1261" s="24">
        <f>IF(BY1261="-","-",_xlfn.XLOOKUP(BY1261,ABNT5101!$B$4:$B$9,ABNT5101!$D$4:$D$9))</f>
        <v>1</v>
      </c>
      <c r="CE1261" s="20" t="str">
        <f t="shared" si="1245"/>
        <v>ATENDE</v>
      </c>
      <c r="CF1261" s="20" t="str">
        <f t="shared" si="1246"/>
        <v>ATENDE</v>
      </c>
      <c r="CG1261" s="20" t="str">
        <f t="shared" si="1359"/>
        <v>ATENDE</v>
      </c>
      <c r="CH1261" s="26" t="str">
        <f>_xlfn.XLOOKUP(CI1261,'Banco de dados'!$B:$B,'Banco de dados'!$D:$D)</f>
        <v>TECNOWATT</v>
      </c>
      <c r="CI1261" s="27" t="s">
        <v>477</v>
      </c>
      <c r="CJ1261" s="26" t="str">
        <f>_xlfn.XLOOKUP(CI1261,'Banco de dados'!$B:$B,'Banco de dados'!$E:$E)</f>
        <v>SIGSAGPTLRRSSNDL_30W_38IBBRS
1-10C1MUN6.5</v>
      </c>
      <c r="CK1261" s="26"/>
      <c r="CL1261" s="26" t="e">
        <f>IF(CK1261="-","-",_xlfn.XLOOKUP(CK1261,'Banco de dados'!$B:$B,'Banco de dados'!$E:$E))</f>
        <v>#N/A</v>
      </c>
      <c r="CM1261" s="28">
        <f t="shared" si="1305"/>
        <v>2</v>
      </c>
      <c r="CN1261" s="26">
        <f>_xlfn.XLOOKUP(CI1261,'Banco de dados'!$B:$B,'Banco de dados'!$H:$H)</f>
        <v>30</v>
      </c>
      <c r="CO1261" s="26" t="e">
        <f t="array" aca="1" ref="CO1261" ca="1">_xludf.XLOOKUP(CK1261,'Banco de dados'!$B:$B,'Banco de dados'!$H:$H)</f>
        <v>#NAME?</v>
      </c>
      <c r="CP1261" s="51" t="e">
        <f t="array" aca="1" ref="CP1261" ca="1">_xludf.XLOOKUP(CI1261,'Banco de dados'!$B:$B,'Banco de dados'!$F:$F)</f>
        <v>#NAME?</v>
      </c>
      <c r="CQ1261" s="26" t="e">
        <f t="array" aca="1" ref="CQ1261" ca="1">_xludf.XLOOKUP(CK1261,'Banco de dados'!$B:$B,'Banco de dados'!$F:$F)</f>
        <v>#NAME?</v>
      </c>
      <c r="CR1261" s="27">
        <v>108</v>
      </c>
      <c r="CS1261" s="27"/>
      <c r="CT1261" s="26" t="str">
        <f>IF(AG1261=0.5,"Suporte",IF(AND(AG1261&gt;='Braços de IP'!$B$9,AG1261&lt;='Braços de IP'!$D$9),'Braços de IP'!$E$9,IF(AND(AG1261&gt;='Braços de IP'!$B$10,AG1261&lt;='Braços de IP'!$D$10),'Braços de IP'!$E$10,IF(AND(AG1261&gt;='Braços de IP'!$B$11,AG1261&lt;='Braços de IP'!$D$11),'Braços de IP'!$E$11,IF(AND(AG1261&gt;='Braços de IP'!$B$12,AG1261&lt;='Braços de IP'!$D$12),'Braços de IP'!$E$12,IF(AND(AG1261&gt;='Braços de IP'!$B$13,AG1261&lt;='Braços de IP'!$D$13),'Braços de IP'!$E$13,IF(AND(AG1261&gt;='Braços de IP'!$B$14,AG1261&lt;='Braços de IP'!$D$14),'Braços de IP'!$E$14,"ERRO")))))))</f>
        <v>Suporte</v>
      </c>
      <c r="CU1261" s="27" t="s">
        <v>178</v>
      </c>
      <c r="CV1261" s="26">
        <f>IF($CU1261="","",VLOOKUP($CU1261,'Braços de IP'!$E$9:$I$15,2,0))</f>
        <v>2.4</v>
      </c>
      <c r="CW1261" s="29">
        <f>IF($CU1261="","",VLOOKUP($CU1261,'Braços de IP'!$E$9:$I$15,5,0))</f>
        <v>7.5</v>
      </c>
      <c r="CX1261" s="26"/>
      <c r="CY1261" s="26"/>
      <c r="CZ1261" s="26"/>
      <c r="DA1261" s="26"/>
      <c r="DB1261" s="26"/>
      <c r="DC1261" s="26"/>
      <c r="DD1261" s="30">
        <f t="shared" si="1306"/>
        <v>30</v>
      </c>
      <c r="DE1261" s="31">
        <f t="shared" si="1307"/>
        <v>50</v>
      </c>
      <c r="DF1261" s="30">
        <f t="shared" si="1308"/>
        <v>160</v>
      </c>
      <c r="DG1261" s="32">
        <f t="shared" si="1309"/>
        <v>0.4</v>
      </c>
      <c r="DH1261" s="33" t="s">
        <v>143</v>
      </c>
      <c r="DI1261" s="34"/>
      <c r="DJ1261" s="35"/>
      <c r="DK1261" s="16" t="s">
        <v>144</v>
      </c>
      <c r="DL1261" s="16"/>
    </row>
    <row r="1262" spans="2:116" ht="15.75" customHeight="1" x14ac:dyDescent="0.25">
      <c r="B1262" s="16">
        <v>352</v>
      </c>
      <c r="C1262" s="16" t="s">
        <v>146</v>
      </c>
      <c r="D1262" s="16" t="s">
        <v>821</v>
      </c>
      <c r="E1262" s="16">
        <v>-8.0302550000000004</v>
      </c>
      <c r="F1262" s="16">
        <v>-34.882579999999997</v>
      </c>
      <c r="G1262" s="16" t="s">
        <v>157</v>
      </c>
      <c r="H1262" s="16" t="s">
        <v>136</v>
      </c>
      <c r="I1262" s="16" t="s">
        <v>135</v>
      </c>
      <c r="J1262" s="16" t="s">
        <v>137</v>
      </c>
      <c r="K1262" s="16">
        <v>70</v>
      </c>
      <c r="L1262" s="16" t="s">
        <v>138</v>
      </c>
      <c r="M1262" s="16">
        <v>0</v>
      </c>
      <c r="N1262" s="16"/>
      <c r="O1262" s="16">
        <v>1</v>
      </c>
      <c r="P1262" s="16">
        <v>1.5</v>
      </c>
      <c r="Q1262" s="16">
        <v>7</v>
      </c>
      <c r="R1262" s="16"/>
      <c r="S1262" s="16"/>
      <c r="T1262" s="16" t="s">
        <v>136</v>
      </c>
      <c r="U1262" s="16">
        <v>1.5</v>
      </c>
      <c r="V1262" s="16">
        <v>0</v>
      </c>
      <c r="W1262" s="16" t="s">
        <v>136</v>
      </c>
      <c r="X1262" s="16" t="s">
        <v>136</v>
      </c>
      <c r="Y1262" s="16">
        <v>0</v>
      </c>
      <c r="Z1262" s="16">
        <v>0</v>
      </c>
      <c r="AA1262" s="16" t="s">
        <v>139</v>
      </c>
      <c r="AB1262" s="16" t="s">
        <v>140</v>
      </c>
      <c r="AC1262" s="16">
        <v>32.770000000000003</v>
      </c>
      <c r="AD1262" s="16">
        <v>6.5</v>
      </c>
      <c r="AE1262" s="16">
        <v>1</v>
      </c>
      <c r="AF1262" s="16">
        <v>0.2</v>
      </c>
      <c r="AG1262" s="16">
        <v>1.6</v>
      </c>
      <c r="AH1262" s="17">
        <f t="shared" si="1283"/>
        <v>1.4000000000000001</v>
      </c>
      <c r="AI1262" s="16"/>
      <c r="AJ1262" s="16"/>
      <c r="AK1262" s="16"/>
      <c r="AL1262" s="16"/>
      <c r="AM1262" s="16">
        <v>0</v>
      </c>
      <c r="AN1262" s="16"/>
      <c r="AO1262" s="16">
        <v>0</v>
      </c>
      <c r="AP1262" s="16">
        <v>0</v>
      </c>
      <c r="AQ1262" s="16">
        <v>0</v>
      </c>
      <c r="AR1262" s="17" t="s">
        <v>136</v>
      </c>
      <c r="AS1262" s="19">
        <f t="shared" si="1233"/>
        <v>0</v>
      </c>
      <c r="AT1262" s="19"/>
      <c r="AU1262" s="19">
        <f>VLOOKUP(G1262,ABNT5101!$I$3:$J$9,2)</f>
        <v>7.5</v>
      </c>
      <c r="AV1262" s="19">
        <f>VLOOKUP(G1262,ABNT5101!$I$3:$M$9,5)</f>
        <v>0.18</v>
      </c>
      <c r="AW1262" s="17" t="str">
        <f>_xlfn.XLOOKUP(G1262,ABNT5101!I:I,ABNT5101!L:L)</f>
        <v>-</v>
      </c>
      <c r="AX1262" s="17">
        <f>_xlfn.XLOOKUP(G1262,ABNT5101!$I:$I,ABNT5101!M:M)</f>
        <v>0.18</v>
      </c>
      <c r="AY1262" s="17" t="str">
        <f>_xlfn.XLOOKUP(G1262,ABNT5101!$I:$I,ABNT5101!N:N)</f>
        <v>-</v>
      </c>
      <c r="AZ1262" s="17">
        <f>_xlfn.XLOOKUP(G1262,ABNT5101!$I:$I,ABNT5101!O:O)</f>
        <v>16</v>
      </c>
      <c r="BA1262" s="20" t="str">
        <f t="shared" si="1234"/>
        <v>ATENDE</v>
      </c>
      <c r="BB1262" s="21">
        <f t="shared" ref="BB1262:BC1262" si="1506">BE1262/AU1262-1</f>
        <v>6.5333333333333465E-2</v>
      </c>
      <c r="BC1262" s="21">
        <f t="shared" si="1506"/>
        <v>0.94444444444444442</v>
      </c>
      <c r="BD1262" s="21" t="str">
        <f t="shared" si="1236"/>
        <v>-</v>
      </c>
      <c r="BE1262" s="22">
        <v>7.99</v>
      </c>
      <c r="BF1262" s="22">
        <v>0.35</v>
      </c>
      <c r="BG1262" s="22"/>
      <c r="BH1262" s="22"/>
      <c r="BI1262" s="23"/>
      <c r="BJ1262" s="22"/>
      <c r="BK1262" s="20" t="str">
        <f t="shared" si="1237"/>
        <v>ATENDE</v>
      </c>
      <c r="BL1262" s="20" t="str">
        <f t="shared" si="1238"/>
        <v>ATENDE</v>
      </c>
      <c r="BM1262" s="20" t="str">
        <f t="shared" si="1239"/>
        <v>ATENDE</v>
      </c>
      <c r="BN1262" s="20" t="str">
        <f t="shared" si="1240"/>
        <v>ATENDE</v>
      </c>
      <c r="BO1262" s="24" t="str">
        <f t="shared" si="1241"/>
        <v>C5</v>
      </c>
      <c r="BP1262" s="24" t="str">
        <f t="shared" si="1368"/>
        <v>P6</v>
      </c>
      <c r="BQ1262" s="25">
        <f t="shared" si="1381"/>
        <v>1.1433333333333331</v>
      </c>
      <c r="BR1262" s="22">
        <v>6.43</v>
      </c>
      <c r="BS1262" s="22">
        <v>2.1800000000000002</v>
      </c>
      <c r="BT1262" s="24">
        <f>IF(BP1262="-","-",_xlfn.XLOOKUP(BP1262,ABNT5101!$B$4:$B$9,ABNT5101!$C$4:$C$9))</f>
        <v>3</v>
      </c>
      <c r="BU1262" s="24">
        <f>IF(BP1262="-","-",_xlfn.XLOOKUP(BP1262,ABNT5101!$B$4:$B$9,ABNT5101!$D$4:$D$9))</f>
        <v>0.6</v>
      </c>
      <c r="BV1262" s="20" t="str">
        <f t="shared" si="1242"/>
        <v>ATENDE</v>
      </c>
      <c r="BW1262" s="20" t="str">
        <f t="shared" si="1382"/>
        <v>ATENDE</v>
      </c>
      <c r="BX1262" s="20" t="str">
        <f t="shared" si="1243"/>
        <v>ATENDE</v>
      </c>
      <c r="BY1262" s="24" t="str">
        <f t="shared" si="1464"/>
        <v>P6</v>
      </c>
      <c r="BZ1262" s="25">
        <f t="shared" si="1244"/>
        <v>0.7</v>
      </c>
      <c r="CA1262" s="24">
        <v>5.0999999999999996</v>
      </c>
      <c r="CB1262" s="24">
        <v>2.29</v>
      </c>
      <c r="CC1262" s="20">
        <f>IF(BY1262="-","-",_xlfn.XLOOKUP(BY1262,ABNT5101!$B$4:$B$9,ABNT5101!$C$4:$C$9))</f>
        <v>3</v>
      </c>
      <c r="CD1262" s="24">
        <f>IF(BY1262="-","-",_xlfn.XLOOKUP(BY1262,ABNT5101!$B$4:$B$9,ABNT5101!$D$4:$D$9))</f>
        <v>0.6</v>
      </c>
      <c r="CE1262" s="20" t="str">
        <f t="shared" si="1245"/>
        <v>ATENDE</v>
      </c>
      <c r="CF1262" s="20" t="str">
        <f t="shared" si="1246"/>
        <v>ATENDE</v>
      </c>
      <c r="CG1262" s="20" t="str">
        <f t="shared" si="1359"/>
        <v>ATENDE</v>
      </c>
      <c r="CH1262" s="26" t="str">
        <f>_xlfn.XLOOKUP(CI1262,'Banco de dados'!$B:$B,'Banco de dados'!$D:$D)</f>
        <v>LEDSTAR</v>
      </c>
      <c r="CI1262" s="47" t="str">
        <f>'Banco de dados'!B5</f>
        <v xml:space="preserve"> SL VT 9.1 28W</v>
      </c>
      <c r="CJ1262" s="26" t="str">
        <f>_xlfn.XLOOKUP(CI1262,'Banco de dados'!$B:$B,'Banco de dados'!$E:$E)</f>
        <v>LUM LED SL VT 9.1 28W</v>
      </c>
      <c r="CK1262" s="26"/>
      <c r="CL1262" s="26" t="e">
        <f>IF(CK1262="-","-",_xlfn.XLOOKUP(CK1262,'Banco de dados'!$B:$B,'Banco de dados'!$E:$E))</f>
        <v>#N/A</v>
      </c>
      <c r="CM1262" s="28">
        <f t="shared" si="1305"/>
        <v>1</v>
      </c>
      <c r="CN1262" s="26">
        <f>_xlfn.XLOOKUP(CI1262,'Banco de dados'!$B:$B,'Banco de dados'!$H:$H)</f>
        <v>28</v>
      </c>
      <c r="CO1262" s="26" t="e">
        <f t="array" aca="1" ref="CO1262" ca="1">_xludf.XLOOKUP(CK1262,'Banco de dados'!$B:$B,'Banco de dados'!$H:$H)</f>
        <v>#NAME?</v>
      </c>
      <c r="CP1262" s="51" t="e">
        <f t="array" aca="1" ref="CP1262" ca="1">_xludf.XLOOKUP(CI1262,'Banco de dados'!$B:$B,'Banco de dados'!$F:$F)</f>
        <v>#NAME?</v>
      </c>
      <c r="CQ1262" s="26" t="e">
        <f t="array" aca="1" ref="CQ1262" ca="1">_xludf.XLOOKUP(CK1262,'Banco de dados'!$B:$B,'Banco de dados'!$F:$F)</f>
        <v>#NAME?</v>
      </c>
      <c r="CR1262" s="27">
        <v>109</v>
      </c>
      <c r="CS1262" s="27"/>
      <c r="CT1262" s="26" t="str">
        <f>IF(AG1262=0.5,"Suporte",IF(AND(AG1262&gt;='Braços de IP'!$B$9,AG1262&lt;='Braços de IP'!$D$9),'Braços de IP'!$E$9,IF(AND(AG1262&gt;='Braços de IP'!$B$10,AG1262&lt;='Braços de IP'!$D$10),'Braços de IP'!$E$10,IF(AND(AG1262&gt;='Braços de IP'!$B$11,AG1262&lt;='Braços de IP'!$D$11),'Braços de IP'!$E$11,IF(AND(AG1262&gt;='Braços de IP'!$B$12,AG1262&lt;='Braços de IP'!$D$12),'Braços de IP'!$E$12,IF(AND(AG1262&gt;='Braços de IP'!$B$13,AG1262&lt;='Braços de IP'!$D$13),'Braços de IP'!$E$13,IF(AND(AG1262&gt;='Braços de IP'!$B$14,AG1262&lt;='Braços de IP'!$D$14),'Braços de IP'!$E$14,"ERRO")))))))</f>
        <v>Médio I</v>
      </c>
      <c r="CU1262" s="27"/>
      <c r="CV1262" s="26" t="str">
        <f>IF($CU1262="","",VLOOKUP($CU1262,'Braços de IP'!$E$9:$I$15,2,0))</f>
        <v/>
      </c>
      <c r="CW1262" s="29" t="str">
        <f>IF($CU1262="","",VLOOKUP($CU1262,'Braços de IP'!$E$9:$I$15,5,0))</f>
        <v/>
      </c>
      <c r="CX1262" s="26"/>
      <c r="CY1262" s="26"/>
      <c r="CZ1262" s="26"/>
      <c r="DA1262" s="26"/>
      <c r="DB1262" s="26"/>
      <c r="DC1262" s="26"/>
      <c r="DD1262" s="30">
        <f t="shared" si="1306"/>
        <v>28</v>
      </c>
      <c r="DE1262" s="31">
        <f t="shared" si="1307"/>
        <v>70</v>
      </c>
      <c r="DF1262" s="30">
        <f t="shared" si="1308"/>
        <v>98</v>
      </c>
      <c r="DG1262" s="32">
        <f t="shared" si="1309"/>
        <v>0.6</v>
      </c>
      <c r="DH1262" s="33" t="s">
        <v>143</v>
      </c>
      <c r="DI1262" s="34"/>
      <c r="DJ1262" s="35"/>
      <c r="DK1262" s="16" t="s">
        <v>144</v>
      </c>
      <c r="DL1262" s="16"/>
    </row>
    <row r="1263" spans="2:116" ht="15.75" customHeight="1" x14ac:dyDescent="0.25">
      <c r="B1263" s="16">
        <v>352</v>
      </c>
      <c r="C1263" s="16" t="s">
        <v>146</v>
      </c>
      <c r="D1263" s="16" t="s">
        <v>821</v>
      </c>
      <c r="E1263" s="16">
        <v>-8.0302550000000004</v>
      </c>
      <c r="F1263" s="16">
        <v>-34.882579999999997</v>
      </c>
      <c r="G1263" s="16" t="s">
        <v>157</v>
      </c>
      <c r="H1263" s="16" t="s">
        <v>136</v>
      </c>
      <c r="I1263" s="16" t="s">
        <v>135</v>
      </c>
      <c r="J1263" s="16" t="s">
        <v>137</v>
      </c>
      <c r="K1263" s="16">
        <v>70</v>
      </c>
      <c r="L1263" s="16" t="s">
        <v>138</v>
      </c>
      <c r="M1263" s="16">
        <v>0</v>
      </c>
      <c r="N1263" s="16"/>
      <c r="O1263" s="16">
        <v>1</v>
      </c>
      <c r="P1263" s="16">
        <v>1.5</v>
      </c>
      <c r="Q1263" s="16">
        <v>7</v>
      </c>
      <c r="R1263" s="16"/>
      <c r="S1263" s="16"/>
      <c r="T1263" s="16" t="s">
        <v>136</v>
      </c>
      <c r="U1263" s="16">
        <v>1.5</v>
      </c>
      <c r="V1263" s="16">
        <v>0</v>
      </c>
      <c r="W1263" s="16" t="s">
        <v>136</v>
      </c>
      <c r="X1263" s="16" t="s">
        <v>136</v>
      </c>
      <c r="Y1263" s="16">
        <v>0</v>
      </c>
      <c r="Z1263" s="16">
        <v>0</v>
      </c>
      <c r="AA1263" s="16" t="s">
        <v>139</v>
      </c>
      <c r="AB1263" s="16" t="s">
        <v>140</v>
      </c>
      <c r="AC1263" s="16">
        <v>32.770000000000003</v>
      </c>
      <c r="AD1263" s="16">
        <v>6.5</v>
      </c>
      <c r="AE1263" s="16">
        <v>1</v>
      </c>
      <c r="AF1263" s="16">
        <v>0.2</v>
      </c>
      <c r="AG1263" s="16">
        <v>1.6</v>
      </c>
      <c r="AH1263" s="17">
        <f t="shared" si="1283"/>
        <v>1.4000000000000001</v>
      </c>
      <c r="AI1263" s="16"/>
      <c r="AJ1263" s="16"/>
      <c r="AK1263" s="16"/>
      <c r="AL1263" s="16"/>
      <c r="AM1263" s="16">
        <v>0</v>
      </c>
      <c r="AN1263" s="16"/>
      <c r="AO1263" s="16">
        <v>0</v>
      </c>
      <c r="AP1263" s="16">
        <v>0</v>
      </c>
      <c r="AQ1263" s="16">
        <v>0</v>
      </c>
      <c r="AR1263" s="17" t="s">
        <v>136</v>
      </c>
      <c r="AS1263" s="19">
        <f t="shared" si="1233"/>
        <v>0</v>
      </c>
      <c r="AT1263" s="19"/>
      <c r="AU1263" s="19">
        <f>VLOOKUP(G1263,ABNT5101!$I$3:$J$9,2)</f>
        <v>7.5</v>
      </c>
      <c r="AV1263" s="19">
        <f>VLOOKUP(G1263,ABNT5101!$I$3:$M$9,5)</f>
        <v>0.18</v>
      </c>
      <c r="AW1263" s="17" t="str">
        <f>_xlfn.XLOOKUP(G1263,ABNT5101!I:I,ABNT5101!L:L)</f>
        <v>-</v>
      </c>
      <c r="AX1263" s="17">
        <f>_xlfn.XLOOKUP(G1263,ABNT5101!$I:$I,ABNT5101!M:M)</f>
        <v>0.18</v>
      </c>
      <c r="AY1263" s="17" t="str">
        <f>_xlfn.XLOOKUP(G1263,ABNT5101!$I:$I,ABNT5101!N:N)</f>
        <v>-</v>
      </c>
      <c r="AZ1263" s="17">
        <f>_xlfn.XLOOKUP(G1263,ABNT5101!$I:$I,ABNT5101!O:O)</f>
        <v>16</v>
      </c>
      <c r="BA1263" s="20" t="str">
        <f t="shared" si="1234"/>
        <v>ATENDE</v>
      </c>
      <c r="BB1263" s="21">
        <f t="shared" ref="BB1263:BC1263" si="1507">BE1263/AU1263-1</f>
        <v>0.32800000000000007</v>
      </c>
      <c r="BC1263" s="21">
        <f t="shared" si="1507"/>
        <v>1</v>
      </c>
      <c r="BD1263" s="21" t="str">
        <f t="shared" si="1236"/>
        <v>-</v>
      </c>
      <c r="BE1263" s="22">
        <v>9.9600000000000009</v>
      </c>
      <c r="BF1263" s="22">
        <v>0.36</v>
      </c>
      <c r="BG1263" s="22"/>
      <c r="BH1263" s="22"/>
      <c r="BI1263" s="23"/>
      <c r="BJ1263" s="22"/>
      <c r="BK1263" s="20" t="str">
        <f t="shared" si="1237"/>
        <v>ATENDE</v>
      </c>
      <c r="BL1263" s="20" t="str">
        <f t="shared" si="1238"/>
        <v>ATENDE</v>
      </c>
      <c r="BM1263" s="20" t="str">
        <f t="shared" si="1239"/>
        <v>ATENDE</v>
      </c>
      <c r="BN1263" s="20" t="str">
        <f t="shared" si="1240"/>
        <v>ATENDE</v>
      </c>
      <c r="BO1263" s="24" t="str">
        <f t="shared" si="1241"/>
        <v>C5</v>
      </c>
      <c r="BP1263" s="24" t="str">
        <f t="shared" si="1368"/>
        <v>P6</v>
      </c>
      <c r="BQ1263" s="25">
        <f t="shared" si="1381"/>
        <v>1.46</v>
      </c>
      <c r="BR1263" s="22">
        <v>7.38</v>
      </c>
      <c r="BS1263" s="22">
        <v>1.51</v>
      </c>
      <c r="BT1263" s="24">
        <f>IF(BP1263="-","-",_xlfn.XLOOKUP(BP1263,ABNT5101!$B$4:$B$9,ABNT5101!$C$4:$C$9))</f>
        <v>3</v>
      </c>
      <c r="BU1263" s="24">
        <f>IF(BP1263="-","-",_xlfn.XLOOKUP(BP1263,ABNT5101!$B$4:$B$9,ABNT5101!$D$4:$D$9))</f>
        <v>0.6</v>
      </c>
      <c r="BV1263" s="20" t="str">
        <f t="shared" si="1242"/>
        <v>ATENDE</v>
      </c>
      <c r="BW1263" s="20" t="str">
        <f t="shared" si="1382"/>
        <v>ATENDE</v>
      </c>
      <c r="BX1263" s="20" t="str">
        <f t="shared" si="1243"/>
        <v>ATENDE</v>
      </c>
      <c r="BY1263" s="24" t="str">
        <f t="shared" si="1464"/>
        <v>P6</v>
      </c>
      <c r="BZ1263" s="25">
        <f t="shared" si="1244"/>
        <v>0.85666666666666669</v>
      </c>
      <c r="CA1263" s="24">
        <v>5.57</v>
      </c>
      <c r="CB1263" s="24">
        <v>2.74</v>
      </c>
      <c r="CC1263" s="20">
        <f>IF(BY1263="-","-",_xlfn.XLOOKUP(BY1263,ABNT5101!$B$4:$B$9,ABNT5101!$C$4:$C$9))</f>
        <v>3</v>
      </c>
      <c r="CD1263" s="24">
        <f>IF(BY1263="-","-",_xlfn.XLOOKUP(BY1263,ABNT5101!$B$4:$B$9,ABNT5101!$D$4:$D$9))</f>
        <v>0.6</v>
      </c>
      <c r="CE1263" s="20" t="str">
        <f t="shared" si="1245"/>
        <v>ATENDE</v>
      </c>
      <c r="CF1263" s="20" t="str">
        <f t="shared" si="1246"/>
        <v>ATENDE</v>
      </c>
      <c r="CG1263" s="20" t="str">
        <f t="shared" si="1359"/>
        <v>ATENDE</v>
      </c>
      <c r="CH1263" s="26" t="str">
        <f>_xlfn.XLOOKUP(CI1263,'Banco de dados'!$B:$B,'Banco de dados'!$D:$D)</f>
        <v>SX LIGHTING</v>
      </c>
      <c r="CI1263" s="27" t="str">
        <f>'Banco de dados'!B54</f>
        <v>SX-INEVO030HF</v>
      </c>
      <c r="CJ1263" s="26" t="str">
        <f>_xlfn.XLOOKUP(CI1263,'Banco de dados'!$B:$B,'Banco de dados'!$E:$E)</f>
        <v>SXINEVO030K50L12CZF7PHF</v>
      </c>
      <c r="CK1263" s="26"/>
      <c r="CL1263" s="26" t="e">
        <f>IF(CK1263="-","-",_xlfn.XLOOKUP(CK1263,'Banco de dados'!$B:$B,'Banco de dados'!$E:$E))</f>
        <v>#N/A</v>
      </c>
      <c r="CM1263" s="28">
        <f t="shared" si="1305"/>
        <v>1</v>
      </c>
      <c r="CN1263" s="26">
        <f>_xlfn.XLOOKUP(CI1263,'Banco de dados'!$B:$B,'Banco de dados'!$H:$H)</f>
        <v>31</v>
      </c>
      <c r="CO1263" s="26" t="e">
        <f t="array" aca="1" ref="CO1263" ca="1">_xludf.XLOOKUP(CK1263,'Banco de dados'!$B:$B,'Banco de dados'!$H:$H)</f>
        <v>#NAME?</v>
      </c>
      <c r="CP1263" s="51" t="e">
        <f t="array" aca="1" ref="CP1263" ca="1">_xludf.XLOOKUP(CI1263,'Banco de dados'!$B:$B,'Banco de dados'!$F:$F)</f>
        <v>#NAME?</v>
      </c>
      <c r="CQ1263" s="26" t="e">
        <f t="array" aca="1" ref="CQ1263" ca="1">_xludf.XLOOKUP(CK1263,'Banco de dados'!$B:$B,'Banco de dados'!$F:$F)</f>
        <v>#NAME?</v>
      </c>
      <c r="CR1263" s="27">
        <v>110</v>
      </c>
      <c r="CS1263" s="27"/>
      <c r="CT1263" s="26" t="str">
        <f>IF(AG1263=0.5,"Suporte",IF(AND(AG1263&gt;='Braços de IP'!$B$9,AG1263&lt;='Braços de IP'!$D$9),'Braços de IP'!$E$9,IF(AND(AG1263&gt;='Braços de IP'!$B$10,AG1263&lt;='Braços de IP'!$D$10),'Braços de IP'!$E$10,IF(AND(AG1263&gt;='Braços de IP'!$B$11,AG1263&lt;='Braços de IP'!$D$11),'Braços de IP'!$E$11,IF(AND(AG1263&gt;='Braços de IP'!$B$12,AG1263&lt;='Braços de IP'!$D$12),'Braços de IP'!$E$12,IF(AND(AG1263&gt;='Braços de IP'!$B$13,AG1263&lt;='Braços de IP'!$D$13),'Braços de IP'!$E$13,IF(AND(AG1263&gt;='Braços de IP'!$B$14,AG1263&lt;='Braços de IP'!$D$14),'Braços de IP'!$E$14,"ERRO")))))))</f>
        <v>Médio I</v>
      </c>
      <c r="CU1263" s="27"/>
      <c r="CV1263" s="26" t="str">
        <f>IF($CU1263="","",VLOOKUP($CU1263,'Braços de IP'!$E$9:$I$15,2,0))</f>
        <v/>
      </c>
      <c r="CW1263" s="29" t="str">
        <f>IF($CU1263="","",VLOOKUP($CU1263,'Braços de IP'!$E$9:$I$15,5,0))</f>
        <v/>
      </c>
      <c r="CX1263" s="26"/>
      <c r="CY1263" s="26"/>
      <c r="CZ1263" s="26"/>
      <c r="DA1263" s="26"/>
      <c r="DB1263" s="26"/>
      <c r="DC1263" s="26"/>
      <c r="DD1263" s="30">
        <f t="shared" si="1306"/>
        <v>31</v>
      </c>
      <c r="DE1263" s="31">
        <f t="shared" si="1307"/>
        <v>70</v>
      </c>
      <c r="DF1263" s="30">
        <f t="shared" si="1308"/>
        <v>101</v>
      </c>
      <c r="DG1263" s="32">
        <f t="shared" si="1309"/>
        <v>0.55714285714285716</v>
      </c>
      <c r="DH1263" s="33" t="s">
        <v>143</v>
      </c>
      <c r="DI1263" s="34"/>
      <c r="DJ1263" s="35"/>
      <c r="DK1263" s="16" t="s">
        <v>144</v>
      </c>
      <c r="DL1263" s="16"/>
    </row>
    <row r="1264" spans="2:116" ht="15" customHeight="1" x14ac:dyDescent="0.25">
      <c r="B1264" s="16">
        <v>352</v>
      </c>
      <c r="C1264" s="16" t="s">
        <v>146</v>
      </c>
      <c r="D1264" s="16" t="s">
        <v>821</v>
      </c>
      <c r="E1264" s="16">
        <v>-8.0302550000000004</v>
      </c>
      <c r="F1264" s="16">
        <v>-34.882579999999997</v>
      </c>
      <c r="G1264" s="16" t="s">
        <v>157</v>
      </c>
      <c r="H1264" s="16" t="s">
        <v>136</v>
      </c>
      <c r="I1264" s="16" t="s">
        <v>135</v>
      </c>
      <c r="J1264" s="16" t="s">
        <v>137</v>
      </c>
      <c r="K1264" s="16">
        <v>70</v>
      </c>
      <c r="L1264" s="16" t="s">
        <v>138</v>
      </c>
      <c r="M1264" s="16">
        <v>0</v>
      </c>
      <c r="N1264" s="16"/>
      <c r="O1264" s="16">
        <v>1</v>
      </c>
      <c r="P1264" s="16">
        <v>1.5</v>
      </c>
      <c r="Q1264" s="16">
        <v>7</v>
      </c>
      <c r="R1264" s="16"/>
      <c r="S1264" s="16"/>
      <c r="T1264" s="16" t="s">
        <v>136</v>
      </c>
      <c r="U1264" s="16">
        <v>1.5</v>
      </c>
      <c r="V1264" s="16">
        <v>0</v>
      </c>
      <c r="W1264" s="16" t="s">
        <v>136</v>
      </c>
      <c r="X1264" s="16" t="s">
        <v>136</v>
      </c>
      <c r="Y1264" s="16">
        <v>0</v>
      </c>
      <c r="Z1264" s="16">
        <v>0</v>
      </c>
      <c r="AA1264" s="16" t="s">
        <v>139</v>
      </c>
      <c r="AB1264" s="16" t="s">
        <v>140</v>
      </c>
      <c r="AC1264" s="16">
        <v>32.770000000000003</v>
      </c>
      <c r="AD1264" s="16">
        <v>6.5</v>
      </c>
      <c r="AE1264" s="16">
        <v>1</v>
      </c>
      <c r="AF1264" s="16">
        <v>0.2</v>
      </c>
      <c r="AG1264" s="16">
        <v>1.6</v>
      </c>
      <c r="AH1264" s="17">
        <f t="shared" si="1283"/>
        <v>1.4000000000000001</v>
      </c>
      <c r="AI1264" s="16"/>
      <c r="AJ1264" s="16"/>
      <c r="AK1264" s="16"/>
      <c r="AL1264" s="16"/>
      <c r="AM1264" s="16">
        <v>0</v>
      </c>
      <c r="AN1264" s="16"/>
      <c r="AO1264" s="16">
        <v>0</v>
      </c>
      <c r="AP1264" s="16">
        <v>0</v>
      </c>
      <c r="AQ1264" s="16">
        <v>0</v>
      </c>
      <c r="AR1264" s="17" t="s">
        <v>136</v>
      </c>
      <c r="AS1264" s="19">
        <f t="shared" si="1233"/>
        <v>0</v>
      </c>
      <c r="AT1264" s="19"/>
      <c r="AU1264" s="19">
        <f>VLOOKUP(G1264,ABNT5101!$I$3:$J$9,2)</f>
        <v>7.5</v>
      </c>
      <c r="AV1264" s="19">
        <f>VLOOKUP(G1264,ABNT5101!$I$3:$M$9,5)</f>
        <v>0.18</v>
      </c>
      <c r="AW1264" s="17" t="str">
        <f>_xlfn.XLOOKUP(G1264,ABNT5101!I:I,ABNT5101!L:L)</f>
        <v>-</v>
      </c>
      <c r="AX1264" s="17">
        <f>_xlfn.XLOOKUP(G1264,ABNT5101!$I:$I,ABNT5101!M:M)</f>
        <v>0.18</v>
      </c>
      <c r="AY1264" s="17" t="str">
        <f>_xlfn.XLOOKUP(G1264,ABNT5101!$I:$I,ABNT5101!N:N)</f>
        <v>-</v>
      </c>
      <c r="AZ1264" s="17">
        <f>_xlfn.XLOOKUP(G1264,ABNT5101!$I:$I,ABNT5101!O:O)</f>
        <v>16</v>
      </c>
      <c r="BA1264" s="20" t="str">
        <f t="shared" si="1234"/>
        <v>ATENDE</v>
      </c>
      <c r="BB1264" s="21">
        <f t="shared" ref="BB1264:BC1264" si="1508">BE1264/AU1264-1</f>
        <v>0.30933333333333346</v>
      </c>
      <c r="BC1264" s="21">
        <f t="shared" si="1508"/>
        <v>1.4444444444444446</v>
      </c>
      <c r="BD1264" s="21" t="str">
        <f t="shared" si="1236"/>
        <v>-</v>
      </c>
      <c r="BE1264" s="22">
        <v>9.82</v>
      </c>
      <c r="BF1264" s="22">
        <v>0.44</v>
      </c>
      <c r="BG1264" s="22"/>
      <c r="BH1264" s="22"/>
      <c r="BI1264" s="23"/>
      <c r="BJ1264" s="22"/>
      <c r="BK1264" s="20" t="str">
        <f t="shared" si="1237"/>
        <v>ATENDE</v>
      </c>
      <c r="BL1264" s="20" t="str">
        <f t="shared" si="1238"/>
        <v>ATENDE</v>
      </c>
      <c r="BM1264" s="20" t="str">
        <f t="shared" si="1239"/>
        <v>ATENDE</v>
      </c>
      <c r="BN1264" s="20" t="str">
        <f t="shared" si="1240"/>
        <v>ATENDE</v>
      </c>
      <c r="BO1264" s="24" t="str">
        <f t="shared" si="1241"/>
        <v>C5</v>
      </c>
      <c r="BP1264" s="24" t="str">
        <f t="shared" si="1368"/>
        <v>P6</v>
      </c>
      <c r="BQ1264" s="25">
        <f t="shared" si="1381"/>
        <v>1.48</v>
      </c>
      <c r="BR1264" s="22">
        <v>7.44</v>
      </c>
      <c r="BS1264" s="22">
        <v>2.99</v>
      </c>
      <c r="BT1264" s="24">
        <f>IF(BP1264="-","-",_xlfn.XLOOKUP(BP1264,ABNT5101!$B$4:$B$9,ABNT5101!$C$4:$C$9))</f>
        <v>3</v>
      </c>
      <c r="BU1264" s="24">
        <f>IF(BP1264="-","-",_xlfn.XLOOKUP(BP1264,ABNT5101!$B$4:$B$9,ABNT5101!$D$4:$D$9))</f>
        <v>0.6</v>
      </c>
      <c r="BV1264" s="20" t="str">
        <f t="shared" si="1242"/>
        <v>ATENDE</v>
      </c>
      <c r="BW1264" s="20" t="str">
        <f t="shared" si="1382"/>
        <v>ATENDE</v>
      </c>
      <c r="BX1264" s="20" t="str">
        <f t="shared" si="1243"/>
        <v>ATENDE</v>
      </c>
      <c r="BY1264" s="24" t="str">
        <f t="shared" si="1464"/>
        <v>P6</v>
      </c>
      <c r="BZ1264" s="25">
        <f t="shared" si="1244"/>
        <v>0.69666666666666655</v>
      </c>
      <c r="CA1264" s="24">
        <v>5.09</v>
      </c>
      <c r="CB1264" s="24">
        <v>3.37</v>
      </c>
      <c r="CC1264" s="20">
        <f>IF(BY1264="-","-",_xlfn.XLOOKUP(BY1264,ABNT5101!$B$4:$B$9,ABNT5101!$C$4:$C$9))</f>
        <v>3</v>
      </c>
      <c r="CD1264" s="24">
        <f>IF(BY1264="-","-",_xlfn.XLOOKUP(BY1264,ABNT5101!$B$4:$B$9,ABNT5101!$D$4:$D$9))</f>
        <v>0.6</v>
      </c>
      <c r="CE1264" s="20" t="str">
        <f t="shared" si="1245"/>
        <v>ATENDE</v>
      </c>
      <c r="CF1264" s="20" t="str">
        <f t="shared" si="1246"/>
        <v>ATENDE</v>
      </c>
      <c r="CG1264" s="20" t="str">
        <f t="shared" si="1359"/>
        <v>ATENDE</v>
      </c>
      <c r="CH1264" s="26" t="str">
        <f>_xlfn.XLOOKUP(CI1264,'Banco de dados'!$B:$B,'Banco de dados'!$D:$D)</f>
        <v>TECNOWATT</v>
      </c>
      <c r="CI1264" s="27" t="str">
        <f>'Banco de dados'!B65</f>
        <v xml:space="preserve">SIGSAGPTLRRSSNDL_30W_38IBBRS
</v>
      </c>
      <c r="CJ1264" s="26" t="str">
        <f>_xlfn.XLOOKUP(CI1264,'Banco de dados'!$B:$B,'Banco de dados'!$E:$E)</f>
        <v>SIGSAGPTLRRSSNDL_30W_38IBBRS
1-10C1MUN6.5</v>
      </c>
      <c r="CK1264" s="26"/>
      <c r="CL1264" s="26" t="e">
        <f>IF(CK1264="-","-",_xlfn.XLOOKUP(CK1264,'Banco de dados'!$B:$B,'Banco de dados'!$E:$E))</f>
        <v>#N/A</v>
      </c>
      <c r="CM1264" s="28">
        <f t="shared" si="1305"/>
        <v>1</v>
      </c>
      <c r="CN1264" s="26">
        <f>_xlfn.XLOOKUP(CI1264,'Banco de dados'!$B:$B,'Banco de dados'!$H:$H)</f>
        <v>30</v>
      </c>
      <c r="CO1264" s="26" t="e">
        <f t="array" aca="1" ref="CO1264" ca="1">_xludf.XLOOKUP(CK1264,'Banco de dados'!$B:$B,'Banco de dados'!$H:$H)</f>
        <v>#NAME?</v>
      </c>
      <c r="CP1264" s="51" t="e">
        <f t="array" aca="1" ref="CP1264" ca="1">_xludf.XLOOKUP(CI1264,'Banco de dados'!$B:$B,'Banco de dados'!$F:$F)</f>
        <v>#NAME?</v>
      </c>
      <c r="CQ1264" s="26" t="e">
        <f t="array" aca="1" ref="CQ1264" ca="1">_xludf.XLOOKUP(CK1264,'Banco de dados'!$B:$B,'Banco de dados'!$F:$F)</f>
        <v>#NAME?</v>
      </c>
      <c r="CR1264" s="27">
        <v>111</v>
      </c>
      <c r="CS1264" s="27"/>
      <c r="CT1264" s="26" t="str">
        <f>IF(AG1264=0.5,"Suporte",IF(AND(AG1264&gt;='Braços de IP'!$B$9,AG1264&lt;='Braços de IP'!$D$9),'Braços de IP'!$E$9,IF(AND(AG1264&gt;='Braços de IP'!$B$10,AG1264&lt;='Braços de IP'!$D$10),'Braços de IP'!$E$10,IF(AND(AG1264&gt;='Braços de IP'!$B$11,AG1264&lt;='Braços de IP'!$D$11),'Braços de IP'!$E$11,IF(AND(AG1264&gt;='Braços de IP'!$B$12,AG1264&lt;='Braços de IP'!$D$12),'Braços de IP'!$E$12,IF(AND(AG1264&gt;='Braços de IP'!$B$13,AG1264&lt;='Braços de IP'!$D$13),'Braços de IP'!$E$13,IF(AND(AG1264&gt;='Braços de IP'!$B$14,AG1264&lt;='Braços de IP'!$D$14),'Braços de IP'!$E$14,"ERRO")))))))</f>
        <v>Médio I</v>
      </c>
      <c r="CU1264" s="27"/>
      <c r="CV1264" s="26" t="str">
        <f>IF($CU1264="","",VLOOKUP($CU1264,'Braços de IP'!$E$9:$I$15,2,0))</f>
        <v/>
      </c>
      <c r="CW1264" s="29" t="str">
        <f>IF($CU1264="","",VLOOKUP($CU1264,'Braços de IP'!$E$9:$I$15,5,0))</f>
        <v/>
      </c>
      <c r="CX1264" s="26"/>
      <c r="CY1264" s="26"/>
      <c r="CZ1264" s="26"/>
      <c r="DA1264" s="26"/>
      <c r="DB1264" s="26"/>
      <c r="DC1264" s="26"/>
      <c r="DD1264" s="30">
        <f t="shared" si="1306"/>
        <v>30</v>
      </c>
      <c r="DE1264" s="31">
        <f t="shared" si="1307"/>
        <v>70</v>
      </c>
      <c r="DF1264" s="30">
        <f t="shared" si="1308"/>
        <v>100</v>
      </c>
      <c r="DG1264" s="32">
        <f t="shared" si="1309"/>
        <v>0.5714285714285714</v>
      </c>
      <c r="DH1264" s="33" t="s">
        <v>143</v>
      </c>
      <c r="DI1264" s="34"/>
      <c r="DJ1264" s="35"/>
      <c r="DK1264" s="16" t="s">
        <v>144</v>
      </c>
      <c r="DL1264" s="16"/>
    </row>
    <row r="1265" spans="2:116" ht="15" customHeight="1" x14ac:dyDescent="0.25">
      <c r="B1265" s="16">
        <v>355</v>
      </c>
      <c r="C1265" s="16" t="s">
        <v>174</v>
      </c>
      <c r="D1265" s="16" t="s">
        <v>822</v>
      </c>
      <c r="E1265" s="16">
        <v>-8.128406</v>
      </c>
      <c r="F1265" s="16">
        <v>-34.904860999999997</v>
      </c>
      <c r="G1265" s="16" t="s">
        <v>160</v>
      </c>
      <c r="H1265" s="16" t="s">
        <v>136</v>
      </c>
      <c r="I1265" s="16" t="s">
        <v>136</v>
      </c>
      <c r="J1265" s="16" t="s">
        <v>137</v>
      </c>
      <c r="K1265" s="16">
        <v>70</v>
      </c>
      <c r="L1265" s="16" t="s">
        <v>138</v>
      </c>
      <c r="M1265" s="16">
        <v>0</v>
      </c>
      <c r="N1265" s="16"/>
      <c r="O1265" s="16">
        <v>1</v>
      </c>
      <c r="P1265" s="16" t="s">
        <v>136</v>
      </c>
      <c r="Q1265" s="16">
        <v>5.5</v>
      </c>
      <c r="R1265" s="16"/>
      <c r="S1265" s="16"/>
      <c r="T1265" s="16" t="s">
        <v>136</v>
      </c>
      <c r="U1265" s="16">
        <v>1</v>
      </c>
      <c r="V1265" s="16">
        <v>0</v>
      </c>
      <c r="W1265" s="16" t="s">
        <v>136</v>
      </c>
      <c r="X1265" s="16" t="s">
        <v>136</v>
      </c>
      <c r="Y1265" s="16">
        <v>5.64</v>
      </c>
      <c r="Z1265" s="16">
        <v>0</v>
      </c>
      <c r="AA1265" s="16" t="s">
        <v>139</v>
      </c>
      <c r="AB1265" s="16" t="s">
        <v>140</v>
      </c>
      <c r="AC1265" s="16">
        <v>12.81</v>
      </c>
      <c r="AD1265" s="16">
        <v>6.53</v>
      </c>
      <c r="AE1265" s="16">
        <v>1</v>
      </c>
      <c r="AF1265" s="16">
        <v>4.92</v>
      </c>
      <c r="AG1265" s="16">
        <v>2.2599999999999998</v>
      </c>
      <c r="AH1265" s="17">
        <f t="shared" si="1283"/>
        <v>-2.66</v>
      </c>
      <c r="AI1265" s="16"/>
      <c r="AJ1265" s="16"/>
      <c r="AK1265" s="16"/>
      <c r="AL1265" s="16"/>
      <c r="AM1265" s="16">
        <v>0</v>
      </c>
      <c r="AN1265" s="16"/>
      <c r="AO1265" s="16">
        <v>0</v>
      </c>
      <c r="AP1265" s="16">
        <v>0</v>
      </c>
      <c r="AQ1265" s="16">
        <v>0</v>
      </c>
      <c r="AR1265" s="17" t="s">
        <v>136</v>
      </c>
      <c r="AS1265" s="19">
        <f t="shared" si="1233"/>
        <v>0</v>
      </c>
      <c r="AT1265" s="19"/>
      <c r="AU1265" s="19">
        <f>VLOOKUP(G1265,ABNT5101!$I$3:$J$9,2)</f>
        <v>10</v>
      </c>
      <c r="AV1265" s="19">
        <f>VLOOKUP(G1265,ABNT5101!$I$3:$M$9,5)</f>
        <v>0.18</v>
      </c>
      <c r="AW1265" s="17" t="str">
        <f>_xlfn.XLOOKUP(G1265,ABNT5101!I:I,ABNT5101!L:L)</f>
        <v>-</v>
      </c>
      <c r="AX1265" s="17">
        <f>_xlfn.XLOOKUP(G1265,ABNT5101!$I:$I,ABNT5101!M:M)</f>
        <v>0.18</v>
      </c>
      <c r="AY1265" s="17" t="str">
        <f>_xlfn.XLOOKUP(G1265,ABNT5101!$I:$I,ABNT5101!N:N)</f>
        <v>-</v>
      </c>
      <c r="AZ1265" s="17">
        <f>_xlfn.XLOOKUP(G1265,ABNT5101!$I:$I,ABNT5101!O:O)</f>
        <v>16</v>
      </c>
      <c r="BA1265" s="20" t="str">
        <f t="shared" si="1234"/>
        <v>ATENDE</v>
      </c>
      <c r="BB1265" s="21">
        <f t="shared" ref="BB1265:BC1265" si="1509">BE1265/AU1265-1</f>
        <v>0.53800000000000003</v>
      </c>
      <c r="BC1265" s="21">
        <f t="shared" si="1509"/>
        <v>2.7777777777777781</v>
      </c>
      <c r="BD1265" s="21" t="str">
        <f t="shared" si="1236"/>
        <v>-</v>
      </c>
      <c r="BE1265" s="22">
        <v>15.38</v>
      </c>
      <c r="BF1265" s="22">
        <v>0.68</v>
      </c>
      <c r="BG1265" s="22"/>
      <c r="BH1265" s="22"/>
      <c r="BI1265" s="23"/>
      <c r="BJ1265" s="22"/>
      <c r="BK1265" s="20" t="str">
        <f t="shared" si="1237"/>
        <v>ATENDE</v>
      </c>
      <c r="BL1265" s="20" t="str">
        <f t="shared" si="1238"/>
        <v>ATENDE</v>
      </c>
      <c r="BM1265" s="20" t="str">
        <f t="shared" si="1239"/>
        <v>ATENDE</v>
      </c>
      <c r="BN1265" s="20" t="str">
        <f t="shared" si="1240"/>
        <v>ATENDE</v>
      </c>
      <c r="BO1265" s="24" t="str">
        <f t="shared" si="1241"/>
        <v>C4</v>
      </c>
      <c r="BP1265" s="24" t="str">
        <f t="shared" si="1368"/>
        <v>-</v>
      </c>
      <c r="BQ1265" s="25" t="e">
        <f t="shared" si="1381"/>
        <v>#VALUE!</v>
      </c>
      <c r="BR1265" s="22"/>
      <c r="BS1265" s="22"/>
      <c r="BT1265" s="24" t="str">
        <f>IF(BP1265="-","-",_xlfn.XLOOKUP(BP1265,ABNT5101!$B$4:$B$9,ABNT5101!$C$4:$C$9))</f>
        <v>-</v>
      </c>
      <c r="BU1265" s="24" t="str">
        <f>IF(BP1265="-","-",_xlfn.XLOOKUP(BP1265,ABNT5101!$B$4:$B$9,ABNT5101!$D$4:$D$9))</f>
        <v>-</v>
      </c>
      <c r="BV1265" s="20" t="str">
        <f t="shared" si="1242"/>
        <v>-</v>
      </c>
      <c r="BW1265" s="20" t="str">
        <f t="shared" si="1382"/>
        <v>-</v>
      </c>
      <c r="BX1265" s="20" t="str">
        <f t="shared" si="1243"/>
        <v>-</v>
      </c>
      <c r="BY1265" s="24" t="s">
        <v>136</v>
      </c>
      <c r="BZ1265" s="25" t="e">
        <f t="shared" si="1244"/>
        <v>#VALUE!</v>
      </c>
      <c r="CA1265" s="24"/>
      <c r="CB1265" s="24"/>
      <c r="CC1265" s="20" t="str">
        <f>IF(BY1265="-","-",_xlfn.XLOOKUP(BY1265,ABNT5101!$B$4:$B$9,ABNT5101!$C$4:$C$9))</f>
        <v>-</v>
      </c>
      <c r="CD1265" s="24" t="str">
        <f>IF(BY1265="-","-",_xlfn.XLOOKUP(BY1265,ABNT5101!$B$4:$B$9,ABNT5101!$D$4:$D$9))</f>
        <v>-</v>
      </c>
      <c r="CE1265" s="20" t="str">
        <f t="shared" si="1245"/>
        <v>-</v>
      </c>
      <c r="CF1265" s="20" t="str">
        <f t="shared" si="1246"/>
        <v>-</v>
      </c>
      <c r="CG1265" s="20" t="str">
        <f t="shared" si="1359"/>
        <v>-</v>
      </c>
      <c r="CH1265" s="26" t="str">
        <f>_xlfn.XLOOKUP(CI1265,'Banco de dados'!$B:$B,'Banco de dados'!$D:$D)</f>
        <v>LEDSTAR</v>
      </c>
      <c r="CI1265" s="47" t="str">
        <f>'Banco de dados'!B5</f>
        <v xml:space="preserve"> SL VT 9.1 28W</v>
      </c>
      <c r="CJ1265" s="26" t="str">
        <f>_xlfn.XLOOKUP(CI1265,'Banco de dados'!$B:$B,'Banco de dados'!$E:$E)</f>
        <v>LUM LED SL VT 9.1 28W</v>
      </c>
      <c r="CK1265" s="26"/>
      <c r="CL1265" s="26" t="e">
        <f>IF(CK1265="-","-",_xlfn.XLOOKUP(CK1265,'Banco de dados'!$B:$B,'Banco de dados'!$E:$E))</f>
        <v>#N/A</v>
      </c>
      <c r="CM1265" s="28">
        <f t="shared" si="1305"/>
        <v>1</v>
      </c>
      <c r="CN1265" s="26">
        <f>_xlfn.XLOOKUP(CI1265,'Banco de dados'!$B:$B,'Banco de dados'!$H:$H)</f>
        <v>28</v>
      </c>
      <c r="CO1265" s="26" t="e">
        <f t="array" aca="1" ref="CO1265" ca="1">_xludf.XLOOKUP(CK1265,'Banco de dados'!$B:$B,'Banco de dados'!$H:$H)</f>
        <v>#NAME?</v>
      </c>
      <c r="CP1265" s="51" t="e">
        <f t="array" aca="1" ref="CP1265" ca="1">_xludf.XLOOKUP(CI1265,'Banco de dados'!$B:$B,'Banco de dados'!$F:$F)</f>
        <v>#NAME?</v>
      </c>
      <c r="CQ1265" s="26" t="e">
        <f t="array" aca="1" ref="CQ1265" ca="1">_xludf.XLOOKUP(CK1265,'Banco de dados'!$B:$B,'Banco de dados'!$F:$F)</f>
        <v>#NAME?</v>
      </c>
      <c r="CR1265" s="27">
        <v>118</v>
      </c>
      <c r="CS1265" s="27"/>
      <c r="CT1265" s="26" t="str">
        <f>IF(AG1265=0.5,"Suporte",IF(AND(AG1265&gt;='Braços de IP'!$B$9,AG1265&lt;='Braços de IP'!$D$9),'Braços de IP'!$E$9,IF(AND(AG1265&gt;='Braços de IP'!$B$10,AG1265&lt;='Braços de IP'!$D$10),'Braços de IP'!$E$10,IF(AND(AG1265&gt;='Braços de IP'!$B$11,AG1265&lt;='Braços de IP'!$D$11),'Braços de IP'!$E$11,IF(AND(AG1265&gt;='Braços de IP'!$B$12,AG1265&lt;='Braços de IP'!$D$12),'Braços de IP'!$E$12,IF(AND(AG1265&gt;='Braços de IP'!$B$13,AG1265&lt;='Braços de IP'!$D$13),'Braços de IP'!$E$13,IF(AND(AG1265&gt;='Braços de IP'!$B$14,AG1265&lt;='Braços de IP'!$D$14),'Braços de IP'!$E$14,"ERRO")))))))</f>
        <v>Médio II</v>
      </c>
      <c r="CU1265" s="27"/>
      <c r="CV1265" s="26" t="str">
        <f>IF($CU1265="","",VLOOKUP($CU1265,'Braços de IP'!$E$9:$I$15,2,0))</f>
        <v/>
      </c>
      <c r="CW1265" s="29" t="str">
        <f>IF($CU1265="","",VLOOKUP($CU1265,'Braços de IP'!$E$9:$I$15,5,0))</f>
        <v/>
      </c>
      <c r="CX1265" s="26"/>
      <c r="CY1265" s="26"/>
      <c r="CZ1265" s="26"/>
      <c r="DA1265" s="26"/>
      <c r="DB1265" s="26"/>
      <c r="DC1265" s="26"/>
      <c r="DD1265" s="30">
        <f t="shared" si="1306"/>
        <v>28</v>
      </c>
      <c r="DE1265" s="31">
        <f t="shared" si="1307"/>
        <v>70</v>
      </c>
      <c r="DF1265" s="30">
        <f t="shared" si="1308"/>
        <v>98</v>
      </c>
      <c r="DG1265" s="32">
        <f t="shared" si="1309"/>
        <v>0.6</v>
      </c>
      <c r="DH1265" s="33" t="s">
        <v>143</v>
      </c>
      <c r="DI1265" s="34"/>
      <c r="DJ1265" s="35"/>
      <c r="DK1265" s="16" t="s">
        <v>144</v>
      </c>
      <c r="DL1265" s="16"/>
    </row>
    <row r="1266" spans="2:116" ht="15" customHeight="1" x14ac:dyDescent="0.25">
      <c r="B1266" s="16">
        <v>355</v>
      </c>
      <c r="C1266" s="16" t="s">
        <v>174</v>
      </c>
      <c r="D1266" s="16" t="s">
        <v>822</v>
      </c>
      <c r="E1266" s="16">
        <v>-8.128406</v>
      </c>
      <c r="F1266" s="16">
        <v>-34.904860999999997</v>
      </c>
      <c r="G1266" s="16" t="s">
        <v>160</v>
      </c>
      <c r="H1266" s="16" t="s">
        <v>136</v>
      </c>
      <c r="I1266" s="16" t="s">
        <v>136</v>
      </c>
      <c r="J1266" s="16" t="s">
        <v>137</v>
      </c>
      <c r="K1266" s="16">
        <v>70</v>
      </c>
      <c r="L1266" s="16" t="s">
        <v>138</v>
      </c>
      <c r="M1266" s="16">
        <v>0</v>
      </c>
      <c r="N1266" s="16"/>
      <c r="O1266" s="16">
        <v>1</v>
      </c>
      <c r="P1266" s="16" t="s">
        <v>136</v>
      </c>
      <c r="Q1266" s="16">
        <v>5.5</v>
      </c>
      <c r="R1266" s="16"/>
      <c r="S1266" s="16"/>
      <c r="T1266" s="16" t="s">
        <v>136</v>
      </c>
      <c r="U1266" s="16">
        <v>1</v>
      </c>
      <c r="V1266" s="16">
        <v>0</v>
      </c>
      <c r="W1266" s="16" t="s">
        <v>136</v>
      </c>
      <c r="X1266" s="16" t="s">
        <v>136</v>
      </c>
      <c r="Y1266" s="16">
        <v>5.64</v>
      </c>
      <c r="Z1266" s="16">
        <v>0</v>
      </c>
      <c r="AA1266" s="16" t="s">
        <v>139</v>
      </c>
      <c r="AB1266" s="16" t="s">
        <v>140</v>
      </c>
      <c r="AC1266" s="16">
        <v>12.81</v>
      </c>
      <c r="AD1266" s="16">
        <v>6.53</v>
      </c>
      <c r="AE1266" s="16">
        <v>1</v>
      </c>
      <c r="AF1266" s="16">
        <v>4.92</v>
      </c>
      <c r="AG1266" s="16">
        <v>2.2599999999999998</v>
      </c>
      <c r="AH1266" s="17">
        <f t="shared" si="1283"/>
        <v>-2.66</v>
      </c>
      <c r="AI1266" s="16"/>
      <c r="AJ1266" s="16"/>
      <c r="AK1266" s="16"/>
      <c r="AL1266" s="16"/>
      <c r="AM1266" s="16">
        <v>0</v>
      </c>
      <c r="AN1266" s="16"/>
      <c r="AO1266" s="16">
        <v>0</v>
      </c>
      <c r="AP1266" s="16">
        <v>0</v>
      </c>
      <c r="AQ1266" s="16">
        <v>0</v>
      </c>
      <c r="AR1266" s="17" t="s">
        <v>136</v>
      </c>
      <c r="AS1266" s="19">
        <f t="shared" si="1233"/>
        <v>0</v>
      </c>
      <c r="AT1266" s="19"/>
      <c r="AU1266" s="19">
        <f>VLOOKUP(G1266,ABNT5101!$I$3:$J$9,2)</f>
        <v>10</v>
      </c>
      <c r="AV1266" s="19">
        <f>VLOOKUP(G1266,ABNT5101!$I$3:$M$9,5)</f>
        <v>0.18</v>
      </c>
      <c r="AW1266" s="17" t="str">
        <f>_xlfn.XLOOKUP(G1266,ABNT5101!I:I,ABNT5101!L:L)</f>
        <v>-</v>
      </c>
      <c r="AX1266" s="17">
        <f>_xlfn.XLOOKUP(G1266,ABNT5101!$I:$I,ABNT5101!M:M)</f>
        <v>0.18</v>
      </c>
      <c r="AY1266" s="17" t="str">
        <f>_xlfn.XLOOKUP(G1266,ABNT5101!$I:$I,ABNT5101!N:N)</f>
        <v>-</v>
      </c>
      <c r="AZ1266" s="17">
        <f>_xlfn.XLOOKUP(G1266,ABNT5101!$I:$I,ABNT5101!O:O)</f>
        <v>16</v>
      </c>
      <c r="BA1266" s="20" t="str">
        <f t="shared" si="1234"/>
        <v>ATENDE</v>
      </c>
      <c r="BB1266" s="21">
        <f t="shared" ref="BB1266:BC1266" si="1510">BE1266/AU1266-1</f>
        <v>0.24499999999999988</v>
      </c>
      <c r="BC1266" s="21">
        <f t="shared" si="1510"/>
        <v>2.3888888888888888</v>
      </c>
      <c r="BD1266" s="21" t="str">
        <f t="shared" si="1236"/>
        <v>-</v>
      </c>
      <c r="BE1266" s="22">
        <v>12.45</v>
      </c>
      <c r="BF1266" s="22">
        <v>0.61</v>
      </c>
      <c r="BG1266" s="22"/>
      <c r="BH1266" s="22"/>
      <c r="BI1266" s="23"/>
      <c r="BJ1266" s="22"/>
      <c r="BK1266" s="20" t="str">
        <f t="shared" si="1237"/>
        <v>ATENDE</v>
      </c>
      <c r="BL1266" s="20" t="str">
        <f t="shared" si="1238"/>
        <v>ATENDE</v>
      </c>
      <c r="BM1266" s="20" t="str">
        <f t="shared" si="1239"/>
        <v>ATENDE</v>
      </c>
      <c r="BN1266" s="20" t="str">
        <f t="shared" si="1240"/>
        <v>ATENDE</v>
      </c>
      <c r="BO1266" s="24" t="str">
        <f t="shared" si="1241"/>
        <v>C4</v>
      </c>
      <c r="BP1266" s="24" t="str">
        <f t="shared" si="1368"/>
        <v>-</v>
      </c>
      <c r="BQ1266" s="25" t="e">
        <f t="shared" si="1381"/>
        <v>#VALUE!</v>
      </c>
      <c r="BR1266" s="22"/>
      <c r="BS1266" s="22"/>
      <c r="BT1266" s="24" t="str">
        <f>IF(BP1266="-","-",_xlfn.XLOOKUP(BP1266,ABNT5101!$B$4:$B$9,ABNT5101!$C$4:$C$9))</f>
        <v>-</v>
      </c>
      <c r="BU1266" s="24" t="str">
        <f>IF(BP1266="-","-",_xlfn.XLOOKUP(BP1266,ABNT5101!$B$4:$B$9,ABNT5101!$D$4:$D$9))</f>
        <v>-</v>
      </c>
      <c r="BV1266" s="20" t="str">
        <f t="shared" si="1242"/>
        <v>-</v>
      </c>
      <c r="BW1266" s="20" t="str">
        <f t="shared" si="1382"/>
        <v>-</v>
      </c>
      <c r="BX1266" s="20" t="str">
        <f t="shared" si="1243"/>
        <v>-</v>
      </c>
      <c r="BY1266" s="24" t="s">
        <v>136</v>
      </c>
      <c r="BZ1266" s="25" t="e">
        <f t="shared" si="1244"/>
        <v>#VALUE!</v>
      </c>
      <c r="CA1266" s="24"/>
      <c r="CB1266" s="24"/>
      <c r="CC1266" s="20" t="str">
        <f>IF(BY1266="-","-",_xlfn.XLOOKUP(BY1266,ABNT5101!$B$4:$B$9,ABNT5101!$C$4:$C$9))</f>
        <v>-</v>
      </c>
      <c r="CD1266" s="24" t="str">
        <f>IF(BY1266="-","-",_xlfn.XLOOKUP(BY1266,ABNT5101!$B$4:$B$9,ABNT5101!$D$4:$D$9))</f>
        <v>-</v>
      </c>
      <c r="CE1266" s="20" t="str">
        <f t="shared" si="1245"/>
        <v>-</v>
      </c>
      <c r="CF1266" s="20" t="str">
        <f t="shared" si="1246"/>
        <v>-</v>
      </c>
      <c r="CG1266" s="20" t="str">
        <f t="shared" si="1359"/>
        <v>-</v>
      </c>
      <c r="CH1266" s="26" t="str">
        <f>_xlfn.XLOOKUP(CI1266,'Banco de dados'!$B:$B,'Banco de dados'!$D:$D)</f>
        <v>SX LIGHTING</v>
      </c>
      <c r="CI1266" s="27" t="str">
        <f>'Banco de dados'!B53</f>
        <v>SX-INEVO020HF</v>
      </c>
      <c r="CJ1266" s="26" t="str">
        <f>_xlfn.XLOOKUP(CI1266,'Banco de dados'!$B:$B,'Banco de dados'!$E:$E)</f>
        <v>SXINEVO020K50L12CZF7PHF</v>
      </c>
      <c r="CK1266" s="26"/>
      <c r="CL1266" s="26" t="e">
        <f>IF(CK1266="-","-",_xlfn.XLOOKUP(CK1266,'Banco de dados'!$B:$B,'Banco de dados'!$E:$E))</f>
        <v>#N/A</v>
      </c>
      <c r="CM1266" s="28">
        <f t="shared" si="1305"/>
        <v>1</v>
      </c>
      <c r="CN1266" s="26">
        <f>_xlfn.XLOOKUP(CI1266,'Banco de dados'!$B:$B,'Banco de dados'!$H:$H)</f>
        <v>22.5</v>
      </c>
      <c r="CO1266" s="26" t="e">
        <f t="array" aca="1" ref="CO1266" ca="1">_xludf.XLOOKUP(CK1266,'Banco de dados'!$B:$B,'Banco de dados'!$H:$H)</f>
        <v>#NAME?</v>
      </c>
      <c r="CP1266" s="51" t="e">
        <f t="array" aca="1" ref="CP1266" ca="1">_xludf.XLOOKUP(CI1266,'Banco de dados'!$B:$B,'Banco de dados'!$F:$F)</f>
        <v>#NAME?</v>
      </c>
      <c r="CQ1266" s="26" t="e">
        <f t="array" aca="1" ref="CQ1266" ca="1">_xludf.XLOOKUP(CK1266,'Banco de dados'!$B:$B,'Banco de dados'!$F:$F)</f>
        <v>#NAME?</v>
      </c>
      <c r="CR1266" s="27">
        <v>119</v>
      </c>
      <c r="CS1266" s="27"/>
      <c r="CT1266" s="26" t="str">
        <f>IF(AG1266=0.5,"Suporte",IF(AND(AG1266&gt;='Braços de IP'!$B$9,AG1266&lt;='Braços de IP'!$D$9),'Braços de IP'!$E$9,IF(AND(AG1266&gt;='Braços de IP'!$B$10,AG1266&lt;='Braços de IP'!$D$10),'Braços de IP'!$E$10,IF(AND(AG1266&gt;='Braços de IP'!$B$11,AG1266&lt;='Braços de IP'!$D$11),'Braços de IP'!$E$11,IF(AND(AG1266&gt;='Braços de IP'!$B$12,AG1266&lt;='Braços de IP'!$D$12),'Braços de IP'!$E$12,IF(AND(AG1266&gt;='Braços de IP'!$B$13,AG1266&lt;='Braços de IP'!$D$13),'Braços de IP'!$E$13,IF(AND(AG1266&gt;='Braços de IP'!$B$14,AG1266&lt;='Braços de IP'!$D$14),'Braços de IP'!$E$14,"ERRO")))))))</f>
        <v>Médio II</v>
      </c>
      <c r="CU1266" s="27"/>
      <c r="CV1266" s="26" t="str">
        <f>IF($CU1266="","",VLOOKUP($CU1266,'Braços de IP'!$E$9:$I$15,2,0))</f>
        <v/>
      </c>
      <c r="CW1266" s="29" t="str">
        <f>IF($CU1266="","",VLOOKUP($CU1266,'Braços de IP'!$E$9:$I$15,5,0))</f>
        <v/>
      </c>
      <c r="CX1266" s="26"/>
      <c r="CY1266" s="26"/>
      <c r="CZ1266" s="26"/>
      <c r="DA1266" s="26"/>
      <c r="DB1266" s="26"/>
      <c r="DC1266" s="26"/>
      <c r="DD1266" s="30">
        <f t="shared" si="1306"/>
        <v>22.5</v>
      </c>
      <c r="DE1266" s="31">
        <f t="shared" si="1307"/>
        <v>70</v>
      </c>
      <c r="DF1266" s="30">
        <f t="shared" si="1308"/>
        <v>92.5</v>
      </c>
      <c r="DG1266" s="32">
        <f t="shared" si="1309"/>
        <v>0.6785714285714286</v>
      </c>
      <c r="DH1266" s="33" t="s">
        <v>143</v>
      </c>
      <c r="DI1266" s="34"/>
      <c r="DJ1266" s="35"/>
      <c r="DK1266" s="16" t="s">
        <v>144</v>
      </c>
      <c r="DL1266" s="16"/>
    </row>
    <row r="1267" spans="2:116" ht="15" customHeight="1" x14ac:dyDescent="0.25">
      <c r="B1267" s="16">
        <v>355</v>
      </c>
      <c r="C1267" s="16" t="s">
        <v>174</v>
      </c>
      <c r="D1267" s="16" t="s">
        <v>822</v>
      </c>
      <c r="E1267" s="16">
        <v>-8.128406</v>
      </c>
      <c r="F1267" s="16">
        <v>-34.904860999999997</v>
      </c>
      <c r="G1267" s="16" t="s">
        <v>160</v>
      </c>
      <c r="H1267" s="16" t="s">
        <v>136</v>
      </c>
      <c r="I1267" s="16" t="s">
        <v>136</v>
      </c>
      <c r="J1267" s="16" t="s">
        <v>137</v>
      </c>
      <c r="K1267" s="16">
        <v>70</v>
      </c>
      <c r="L1267" s="16" t="s">
        <v>138</v>
      </c>
      <c r="M1267" s="16">
        <v>0</v>
      </c>
      <c r="N1267" s="16"/>
      <c r="O1267" s="16">
        <v>1</v>
      </c>
      <c r="P1267" s="16" t="s">
        <v>136</v>
      </c>
      <c r="Q1267" s="16">
        <v>5.5</v>
      </c>
      <c r="R1267" s="16"/>
      <c r="S1267" s="16"/>
      <c r="T1267" s="16" t="s">
        <v>136</v>
      </c>
      <c r="U1267" s="16">
        <v>1</v>
      </c>
      <c r="V1267" s="16">
        <v>0</v>
      </c>
      <c r="W1267" s="16" t="s">
        <v>136</v>
      </c>
      <c r="X1267" s="16" t="s">
        <v>136</v>
      </c>
      <c r="Y1267" s="16">
        <v>5.64</v>
      </c>
      <c r="Z1267" s="16">
        <v>0</v>
      </c>
      <c r="AA1267" s="16" t="s">
        <v>139</v>
      </c>
      <c r="AB1267" s="16" t="s">
        <v>140</v>
      </c>
      <c r="AC1267" s="16">
        <v>12.81</v>
      </c>
      <c r="AD1267" s="16">
        <v>6.53</v>
      </c>
      <c r="AE1267" s="16">
        <v>1</v>
      </c>
      <c r="AF1267" s="16">
        <v>4.92</v>
      </c>
      <c r="AG1267" s="16">
        <v>2.2599999999999998</v>
      </c>
      <c r="AH1267" s="17">
        <f t="shared" si="1283"/>
        <v>-2.66</v>
      </c>
      <c r="AI1267" s="16"/>
      <c r="AJ1267" s="16"/>
      <c r="AK1267" s="16"/>
      <c r="AL1267" s="16"/>
      <c r="AM1267" s="16">
        <v>0</v>
      </c>
      <c r="AN1267" s="16"/>
      <c r="AO1267" s="16">
        <v>0</v>
      </c>
      <c r="AP1267" s="16">
        <v>0</v>
      </c>
      <c r="AQ1267" s="16">
        <v>0</v>
      </c>
      <c r="AR1267" s="17" t="s">
        <v>136</v>
      </c>
      <c r="AS1267" s="19">
        <f t="shared" si="1233"/>
        <v>0</v>
      </c>
      <c r="AT1267" s="19"/>
      <c r="AU1267" s="19">
        <f>VLOOKUP(G1267,ABNT5101!$I$3:$J$9,2)</f>
        <v>10</v>
      </c>
      <c r="AV1267" s="19">
        <f>VLOOKUP(G1267,ABNT5101!$I$3:$M$9,5)</f>
        <v>0.18</v>
      </c>
      <c r="AW1267" s="17" t="str">
        <f>_xlfn.XLOOKUP(G1267,ABNT5101!I:I,ABNT5101!L:L)</f>
        <v>-</v>
      </c>
      <c r="AX1267" s="17">
        <f>_xlfn.XLOOKUP(G1267,ABNT5101!$I:$I,ABNT5101!M:M)</f>
        <v>0.18</v>
      </c>
      <c r="AY1267" s="17" t="str">
        <f>_xlfn.XLOOKUP(G1267,ABNT5101!$I:$I,ABNT5101!N:N)</f>
        <v>-</v>
      </c>
      <c r="AZ1267" s="17">
        <f>_xlfn.XLOOKUP(G1267,ABNT5101!$I:$I,ABNT5101!O:O)</f>
        <v>16</v>
      </c>
      <c r="BA1267" s="20" t="str">
        <f t="shared" si="1234"/>
        <v>ATENDE</v>
      </c>
      <c r="BB1267" s="21">
        <f t="shared" ref="BB1267:BC1267" si="1511">BE1267/AU1267-1</f>
        <v>0.69100000000000006</v>
      </c>
      <c r="BC1267" s="21">
        <f t="shared" si="1511"/>
        <v>2.2777777777777777</v>
      </c>
      <c r="BD1267" s="21" t="str">
        <f t="shared" si="1236"/>
        <v>-</v>
      </c>
      <c r="BE1267" s="22">
        <v>16.91</v>
      </c>
      <c r="BF1267" s="22">
        <v>0.59</v>
      </c>
      <c r="BG1267" s="22"/>
      <c r="BH1267" s="22"/>
      <c r="BI1267" s="23"/>
      <c r="BJ1267" s="22"/>
      <c r="BK1267" s="20" t="str">
        <f t="shared" si="1237"/>
        <v>ATENDE</v>
      </c>
      <c r="BL1267" s="20" t="str">
        <f t="shared" si="1238"/>
        <v>ATENDE</v>
      </c>
      <c r="BM1267" s="20" t="str">
        <f t="shared" si="1239"/>
        <v>ATENDE</v>
      </c>
      <c r="BN1267" s="20" t="str">
        <f t="shared" si="1240"/>
        <v>ATENDE</v>
      </c>
      <c r="BO1267" s="24" t="str">
        <f t="shared" si="1241"/>
        <v>C4</v>
      </c>
      <c r="BP1267" s="24" t="str">
        <f t="shared" si="1368"/>
        <v>-</v>
      </c>
      <c r="BQ1267" s="25" t="e">
        <f t="shared" si="1381"/>
        <v>#VALUE!</v>
      </c>
      <c r="BR1267" s="22"/>
      <c r="BS1267" s="22"/>
      <c r="BT1267" s="24" t="str">
        <f>IF(BP1267="-","-",_xlfn.XLOOKUP(BP1267,ABNT5101!$B$4:$B$9,ABNT5101!$C$4:$C$9))</f>
        <v>-</v>
      </c>
      <c r="BU1267" s="24" t="str">
        <f>IF(BP1267="-","-",_xlfn.XLOOKUP(BP1267,ABNT5101!$B$4:$B$9,ABNT5101!$D$4:$D$9))</f>
        <v>-</v>
      </c>
      <c r="BV1267" s="20" t="str">
        <f t="shared" si="1242"/>
        <v>-</v>
      </c>
      <c r="BW1267" s="20" t="str">
        <f t="shared" si="1382"/>
        <v>-</v>
      </c>
      <c r="BX1267" s="20" t="str">
        <f t="shared" si="1243"/>
        <v>-</v>
      </c>
      <c r="BY1267" s="24" t="s">
        <v>136</v>
      </c>
      <c r="BZ1267" s="25" t="e">
        <f t="shared" si="1244"/>
        <v>#VALUE!</v>
      </c>
      <c r="CA1267" s="24"/>
      <c r="CB1267" s="24"/>
      <c r="CC1267" s="20" t="str">
        <f>IF(BY1267="-","-",_xlfn.XLOOKUP(BY1267,ABNT5101!$B$4:$B$9,ABNT5101!$C$4:$C$9))</f>
        <v>-</v>
      </c>
      <c r="CD1267" s="24" t="str">
        <f>IF(BY1267="-","-",_xlfn.XLOOKUP(BY1267,ABNT5101!$B$4:$B$9,ABNT5101!$D$4:$D$9))</f>
        <v>-</v>
      </c>
      <c r="CE1267" s="20" t="str">
        <f t="shared" si="1245"/>
        <v>-</v>
      </c>
      <c r="CF1267" s="20" t="str">
        <f t="shared" si="1246"/>
        <v>-</v>
      </c>
      <c r="CG1267" s="20" t="str">
        <f t="shared" si="1359"/>
        <v>-</v>
      </c>
      <c r="CH1267" s="26" t="str">
        <f>_xlfn.XLOOKUP(CI1267,'Banco de dados'!$B:$B,'Banco de dados'!$D:$D)</f>
        <v>TECNOWATT</v>
      </c>
      <c r="CI1267" s="27" t="str">
        <f>'Banco de dados'!B65</f>
        <v xml:space="preserve">SIGSAGPTLRRSSNDL_30W_38IBBRS
</v>
      </c>
      <c r="CJ1267" s="26" t="str">
        <f>_xlfn.XLOOKUP(CI1267,'Banco de dados'!$B:$B,'Banco de dados'!$E:$E)</f>
        <v>SIGSAGPTLRRSSNDL_30W_38IBBRS
1-10C1MUN6.5</v>
      </c>
      <c r="CK1267" s="26"/>
      <c r="CL1267" s="26" t="e">
        <f>IF(CK1267="-","-",_xlfn.XLOOKUP(CK1267,'Banco de dados'!$B:$B,'Banco de dados'!$E:$E))</f>
        <v>#N/A</v>
      </c>
      <c r="CM1267" s="28">
        <f t="shared" si="1305"/>
        <v>1</v>
      </c>
      <c r="CN1267" s="26">
        <f>_xlfn.XLOOKUP(CI1267,'Banco de dados'!$B:$B,'Banco de dados'!$H:$H)</f>
        <v>30</v>
      </c>
      <c r="CO1267" s="26" t="e">
        <f t="array" aca="1" ref="CO1267" ca="1">_xludf.XLOOKUP(CK1267,'Banco de dados'!$B:$B,'Banco de dados'!$H:$H)</f>
        <v>#NAME?</v>
      </c>
      <c r="CP1267" s="51" t="e">
        <f t="array" aca="1" ref="CP1267" ca="1">_xludf.XLOOKUP(CI1267,'Banco de dados'!$B:$B,'Banco de dados'!$F:$F)</f>
        <v>#NAME?</v>
      </c>
      <c r="CQ1267" s="26" t="e">
        <f t="array" aca="1" ref="CQ1267" ca="1">_xludf.XLOOKUP(CK1267,'Banco de dados'!$B:$B,'Banco de dados'!$F:$F)</f>
        <v>#NAME?</v>
      </c>
      <c r="CR1267" s="27">
        <v>120</v>
      </c>
      <c r="CS1267" s="27"/>
      <c r="CT1267" s="26" t="str">
        <f>IF(AG1267=0.5,"Suporte",IF(AND(AG1267&gt;='Braços de IP'!$B$9,AG1267&lt;='Braços de IP'!$D$9),'Braços de IP'!$E$9,IF(AND(AG1267&gt;='Braços de IP'!$B$10,AG1267&lt;='Braços de IP'!$D$10),'Braços de IP'!$E$10,IF(AND(AG1267&gt;='Braços de IP'!$B$11,AG1267&lt;='Braços de IP'!$D$11),'Braços de IP'!$E$11,IF(AND(AG1267&gt;='Braços de IP'!$B$12,AG1267&lt;='Braços de IP'!$D$12),'Braços de IP'!$E$12,IF(AND(AG1267&gt;='Braços de IP'!$B$13,AG1267&lt;='Braços de IP'!$D$13),'Braços de IP'!$E$13,IF(AND(AG1267&gt;='Braços de IP'!$B$14,AG1267&lt;='Braços de IP'!$D$14),'Braços de IP'!$E$14,"ERRO")))))))</f>
        <v>Médio II</v>
      </c>
      <c r="CU1267" s="27"/>
      <c r="CV1267" s="26" t="str">
        <f>IF($CU1267="","",VLOOKUP($CU1267,'Braços de IP'!$E$9:$I$15,2,0))</f>
        <v/>
      </c>
      <c r="CW1267" s="29" t="str">
        <f>IF($CU1267="","",VLOOKUP($CU1267,'Braços de IP'!$E$9:$I$15,5,0))</f>
        <v/>
      </c>
      <c r="CX1267" s="26"/>
      <c r="CY1267" s="26"/>
      <c r="CZ1267" s="26"/>
      <c r="DA1267" s="26"/>
      <c r="DB1267" s="26"/>
      <c r="DC1267" s="26"/>
      <c r="DD1267" s="30">
        <f t="shared" si="1306"/>
        <v>30</v>
      </c>
      <c r="DE1267" s="31">
        <f t="shared" si="1307"/>
        <v>70</v>
      </c>
      <c r="DF1267" s="30">
        <f t="shared" si="1308"/>
        <v>100</v>
      </c>
      <c r="DG1267" s="32">
        <f t="shared" si="1309"/>
        <v>0.5714285714285714</v>
      </c>
      <c r="DH1267" s="33" t="s">
        <v>143</v>
      </c>
      <c r="DI1267" s="34"/>
      <c r="DJ1267" s="35"/>
      <c r="DK1267" s="16" t="s">
        <v>144</v>
      </c>
      <c r="DL1267" s="16"/>
    </row>
    <row r="1268" spans="2:116" ht="15" customHeight="1" x14ac:dyDescent="0.25">
      <c r="B1268" s="16">
        <v>357</v>
      </c>
      <c r="C1268" s="16" t="s">
        <v>146</v>
      </c>
      <c r="D1268" s="16" t="s">
        <v>654</v>
      </c>
      <c r="E1268" s="16">
        <v>-8.1302590000000006</v>
      </c>
      <c r="F1268" s="16">
        <v>-34.904885</v>
      </c>
      <c r="G1268" s="16" t="s">
        <v>157</v>
      </c>
      <c r="H1268" s="16" t="s">
        <v>136</v>
      </c>
      <c r="I1268" s="16" t="s">
        <v>135</v>
      </c>
      <c r="J1268" s="16" t="s">
        <v>137</v>
      </c>
      <c r="K1268" s="16">
        <v>70</v>
      </c>
      <c r="L1268" s="16" t="s">
        <v>138</v>
      </c>
      <c r="M1268" s="16">
        <v>0</v>
      </c>
      <c r="N1268" s="16"/>
      <c r="O1268" s="16">
        <v>1</v>
      </c>
      <c r="P1268" s="16" t="s">
        <v>136</v>
      </c>
      <c r="Q1268" s="16">
        <v>4.5</v>
      </c>
      <c r="R1268" s="16"/>
      <c r="S1268" s="16"/>
      <c r="T1268" s="16" t="s">
        <v>136</v>
      </c>
      <c r="U1268" s="16">
        <v>1.5</v>
      </c>
      <c r="V1268" s="16">
        <v>0</v>
      </c>
      <c r="W1268" s="16" t="s">
        <v>136</v>
      </c>
      <c r="X1268" s="16" t="s">
        <v>136</v>
      </c>
      <c r="Y1268" s="16">
        <v>3.8</v>
      </c>
      <c r="Z1268" s="16">
        <v>0</v>
      </c>
      <c r="AA1268" s="16" t="s">
        <v>139</v>
      </c>
      <c r="AB1268" s="16" t="s">
        <v>140</v>
      </c>
      <c r="AC1268" s="16">
        <v>13</v>
      </c>
      <c r="AD1268" s="16">
        <v>5.65</v>
      </c>
      <c r="AE1268" s="16">
        <v>1</v>
      </c>
      <c r="AF1268" s="16">
        <v>-0.31</v>
      </c>
      <c r="AG1268" s="16">
        <v>2.12</v>
      </c>
      <c r="AH1268" s="17">
        <f t="shared" si="1283"/>
        <v>2.4300000000000002</v>
      </c>
      <c r="AI1268" s="16"/>
      <c r="AJ1268" s="16"/>
      <c r="AK1268" s="16"/>
      <c r="AL1268" s="16"/>
      <c r="AM1268" s="16">
        <v>0</v>
      </c>
      <c r="AN1268" s="16"/>
      <c r="AO1268" s="16">
        <v>0</v>
      </c>
      <c r="AP1268" s="16">
        <v>0</v>
      </c>
      <c r="AQ1268" s="16">
        <v>0</v>
      </c>
      <c r="AR1268" s="17" t="s">
        <v>136</v>
      </c>
      <c r="AS1268" s="19">
        <f t="shared" si="1233"/>
        <v>0</v>
      </c>
      <c r="AT1268" s="19"/>
      <c r="AU1268" s="19">
        <f>VLOOKUP(G1268,ABNT5101!$I$3:$J$9,2)</f>
        <v>7.5</v>
      </c>
      <c r="AV1268" s="19">
        <f>VLOOKUP(G1268,ABNT5101!$I$3:$M$9,5)</f>
        <v>0.18</v>
      </c>
      <c r="AW1268" s="17" t="str">
        <f>_xlfn.XLOOKUP(G1268,ABNT5101!I:I,ABNT5101!L:L)</f>
        <v>-</v>
      </c>
      <c r="AX1268" s="17">
        <f>_xlfn.XLOOKUP(G1268,ABNT5101!$I:$I,ABNT5101!M:M)</f>
        <v>0.18</v>
      </c>
      <c r="AY1268" s="17" t="str">
        <f>_xlfn.XLOOKUP(G1268,ABNT5101!$I:$I,ABNT5101!N:N)</f>
        <v>-</v>
      </c>
      <c r="AZ1268" s="17">
        <f>_xlfn.XLOOKUP(G1268,ABNT5101!$I:$I,ABNT5101!O:O)</f>
        <v>16</v>
      </c>
      <c r="BA1268" s="20" t="str">
        <f t="shared" si="1234"/>
        <v>NÃO ATENDE</v>
      </c>
      <c r="BB1268" s="21">
        <f t="shared" ref="BB1268:BC1268" si="1512">BE1268/AU1268-1</f>
        <v>0.85066666666666668</v>
      </c>
      <c r="BC1268" s="21">
        <f t="shared" si="1512"/>
        <v>3</v>
      </c>
      <c r="BD1268" s="21" t="str">
        <f t="shared" si="1236"/>
        <v>-</v>
      </c>
      <c r="BE1268" s="22">
        <v>13.88</v>
      </c>
      <c r="BF1268" s="22">
        <v>0.72</v>
      </c>
      <c r="BG1268" s="22"/>
      <c r="BH1268" s="22"/>
      <c r="BI1268" s="23"/>
      <c r="BJ1268" s="22"/>
      <c r="BK1268" s="20" t="str">
        <f t="shared" si="1237"/>
        <v>ATENDE</v>
      </c>
      <c r="BL1268" s="20" t="str">
        <f t="shared" si="1238"/>
        <v>ATENDE</v>
      </c>
      <c r="BM1268" s="20" t="str">
        <f t="shared" si="1239"/>
        <v>ATENDE</v>
      </c>
      <c r="BN1268" s="20" t="str">
        <f t="shared" si="1240"/>
        <v>ATENDE</v>
      </c>
      <c r="BO1268" s="24" t="str">
        <f t="shared" si="1241"/>
        <v>C5</v>
      </c>
      <c r="BP1268" s="24" t="str">
        <f t="shared" si="1368"/>
        <v>P6</v>
      </c>
      <c r="BQ1268" s="25">
        <f t="shared" si="1381"/>
        <v>-1</v>
      </c>
      <c r="BR1268" s="22"/>
      <c r="BS1268" s="22"/>
      <c r="BT1268" s="24">
        <f>IF(BP1268="-","-",_xlfn.XLOOKUP(BP1268,ABNT5101!$B$4:$B$9,ABNT5101!$C$4:$C$9))</f>
        <v>3</v>
      </c>
      <c r="BU1268" s="24">
        <f>IF(BP1268="-","-",_xlfn.XLOOKUP(BP1268,ABNT5101!$B$4:$B$9,ABNT5101!$D$4:$D$9))</f>
        <v>0.6</v>
      </c>
      <c r="BV1268" s="20" t="str">
        <f t="shared" si="1242"/>
        <v>NÃO ATENDE</v>
      </c>
      <c r="BW1268" s="20" t="str">
        <f t="shared" si="1382"/>
        <v>NÃO ATENDE</v>
      </c>
      <c r="BX1268" s="20" t="str">
        <f t="shared" si="1243"/>
        <v>NÃO ATENDE</v>
      </c>
      <c r="BY1268" s="24" t="str">
        <f t="shared" ref="BY1268:BY1273" si="1513">BP1268</f>
        <v>P6</v>
      </c>
      <c r="BZ1268" s="25">
        <f t="shared" si="1244"/>
        <v>3.6933333333333334</v>
      </c>
      <c r="CA1268" s="24">
        <v>14.08</v>
      </c>
      <c r="CB1268" s="24">
        <v>11.57</v>
      </c>
      <c r="CC1268" s="20">
        <f>IF(BY1268="-","-",_xlfn.XLOOKUP(BY1268,ABNT5101!$B$4:$B$9,ABNT5101!$C$4:$C$9))</f>
        <v>3</v>
      </c>
      <c r="CD1268" s="24">
        <f>IF(BY1268="-","-",_xlfn.XLOOKUP(BY1268,ABNT5101!$B$4:$B$9,ABNT5101!$D$4:$D$9))</f>
        <v>0.6</v>
      </c>
      <c r="CE1268" s="20" t="str">
        <f t="shared" si="1245"/>
        <v>ATENDE</v>
      </c>
      <c r="CF1268" s="20" t="str">
        <f t="shared" si="1246"/>
        <v>ATENDE</v>
      </c>
      <c r="CG1268" s="20" t="str">
        <f t="shared" si="1359"/>
        <v>ATENDE</v>
      </c>
      <c r="CH1268" s="26" t="str">
        <f>_xlfn.XLOOKUP(CI1268,'Banco de dados'!$B:$B,'Banco de dados'!$D:$D)</f>
        <v>LEDSTAR</v>
      </c>
      <c r="CI1268" s="27" t="s">
        <v>487</v>
      </c>
      <c r="CJ1268" s="26" t="str">
        <f>_xlfn.XLOOKUP(CI1268,'Banco de dados'!$B:$B,'Banco de dados'!$E:$E)</f>
        <v>LUM LED SL VT 9.1 17W</v>
      </c>
      <c r="CK1268" s="26"/>
      <c r="CL1268" s="26" t="e">
        <f>IF(CK1268="-","-",_xlfn.XLOOKUP(CK1268,'Banco de dados'!$B:$B,'Banco de dados'!$E:$E))</f>
        <v>#N/A</v>
      </c>
      <c r="CM1268" s="28">
        <f t="shared" si="1305"/>
        <v>1</v>
      </c>
      <c r="CN1268" s="26">
        <f>_xlfn.XLOOKUP(CI1268,'Banco de dados'!$B:$B,'Banco de dados'!$H:$H)</f>
        <v>17</v>
      </c>
      <c r="CO1268" s="26" t="e">
        <f t="array" aca="1" ref="CO1268" ca="1">_xludf.XLOOKUP(CK1268,'Banco de dados'!$B:$B,'Banco de dados'!$H:$H)</f>
        <v>#NAME?</v>
      </c>
      <c r="CP1268" s="26" t="e">
        <f t="array" aca="1" ref="CP1268" ca="1">_xludf.XLOOKUP(CI1268,'Banco de dados'!$B:$B,'Banco de dados'!$F:$F)</f>
        <v>#NAME?</v>
      </c>
      <c r="CQ1268" s="26" t="e">
        <f t="array" aca="1" ref="CQ1268" ca="1">_xludf.XLOOKUP(CK1268,'Banco de dados'!$B:$B,'Banco de dados'!$F:$F)</f>
        <v>#NAME?</v>
      </c>
      <c r="CR1268" s="27">
        <v>124</v>
      </c>
      <c r="CS1268" s="27"/>
      <c r="CT1268" s="26" t="str">
        <f>IF(AG1268=0.5,"Suporte",IF(AND(AG1268&gt;='Braços de IP'!$B$9,AG1268&lt;='Braços de IP'!$D$9),'Braços de IP'!$E$9,IF(AND(AG1268&gt;='Braços de IP'!$B$10,AG1268&lt;='Braços de IP'!$D$10),'Braços de IP'!$E$10,IF(AND(AG1268&gt;='Braços de IP'!$B$11,AG1268&lt;='Braços de IP'!$D$11),'Braços de IP'!$E$11,IF(AND(AG1268&gt;='Braços de IP'!$B$12,AG1268&lt;='Braços de IP'!$D$12),'Braços de IP'!$E$12,IF(AND(AG1268&gt;='Braços de IP'!$B$13,AG1268&lt;='Braços de IP'!$D$13),'Braços de IP'!$E$13,IF(AND(AG1268&gt;='Braços de IP'!$B$14,AG1268&lt;='Braços de IP'!$D$14),'Braços de IP'!$E$14,"ERRO")))))))</f>
        <v>Médio I</v>
      </c>
      <c r="CU1268" s="27"/>
      <c r="CV1268" s="26" t="str">
        <f>IF($CU1268="","",VLOOKUP($CU1268,'Braços de IP'!$E$9:$I$15,2,0))</f>
        <v/>
      </c>
      <c r="CW1268" s="29" t="str">
        <f>IF($CU1268="","",VLOOKUP($CU1268,'Braços de IP'!$E$9:$I$15,5,0))</f>
        <v/>
      </c>
      <c r="CX1268" s="26"/>
      <c r="CY1268" s="26"/>
      <c r="CZ1268" s="26"/>
      <c r="DA1268" s="26"/>
      <c r="DB1268" s="26"/>
      <c r="DC1268" s="26"/>
      <c r="DD1268" s="30">
        <f t="shared" si="1306"/>
        <v>17</v>
      </c>
      <c r="DE1268" s="31">
        <f t="shared" si="1307"/>
        <v>70</v>
      </c>
      <c r="DF1268" s="30">
        <f t="shared" si="1308"/>
        <v>87</v>
      </c>
      <c r="DG1268" s="32">
        <f t="shared" si="1309"/>
        <v>0.75714285714285712</v>
      </c>
      <c r="DH1268" s="33" t="s">
        <v>143</v>
      </c>
      <c r="DI1268" s="34"/>
      <c r="DJ1268" s="35"/>
      <c r="DK1268" s="16" t="s">
        <v>144</v>
      </c>
      <c r="DL1268" s="16"/>
    </row>
    <row r="1269" spans="2:116" ht="15" customHeight="1" x14ac:dyDescent="0.25">
      <c r="B1269" s="16">
        <v>357</v>
      </c>
      <c r="C1269" s="16" t="s">
        <v>146</v>
      </c>
      <c r="D1269" s="16" t="s">
        <v>654</v>
      </c>
      <c r="E1269" s="16">
        <v>-8.1302590000000006</v>
      </c>
      <c r="F1269" s="16">
        <v>-34.904885</v>
      </c>
      <c r="G1269" s="16" t="s">
        <v>157</v>
      </c>
      <c r="H1269" s="16" t="s">
        <v>136</v>
      </c>
      <c r="I1269" s="16" t="s">
        <v>135</v>
      </c>
      <c r="J1269" s="16" t="s">
        <v>137</v>
      </c>
      <c r="K1269" s="16">
        <v>70</v>
      </c>
      <c r="L1269" s="16" t="s">
        <v>138</v>
      </c>
      <c r="M1269" s="16">
        <v>0</v>
      </c>
      <c r="N1269" s="16"/>
      <c r="O1269" s="16">
        <v>1</v>
      </c>
      <c r="P1269" s="16" t="s">
        <v>136</v>
      </c>
      <c r="Q1269" s="16">
        <v>4.5</v>
      </c>
      <c r="R1269" s="16"/>
      <c r="S1269" s="16"/>
      <c r="T1269" s="16" t="s">
        <v>136</v>
      </c>
      <c r="U1269" s="16">
        <v>1.5</v>
      </c>
      <c r="V1269" s="16">
        <v>0</v>
      </c>
      <c r="W1269" s="16" t="s">
        <v>136</v>
      </c>
      <c r="X1269" s="16" t="s">
        <v>136</v>
      </c>
      <c r="Y1269" s="16">
        <v>3.8</v>
      </c>
      <c r="Z1269" s="16">
        <v>0</v>
      </c>
      <c r="AA1269" s="16" t="s">
        <v>139</v>
      </c>
      <c r="AB1269" s="16" t="s">
        <v>140</v>
      </c>
      <c r="AC1269" s="16">
        <v>13</v>
      </c>
      <c r="AD1269" s="16">
        <v>5.65</v>
      </c>
      <c r="AE1269" s="16">
        <v>1</v>
      </c>
      <c r="AF1269" s="16">
        <v>-0.31</v>
      </c>
      <c r="AG1269" s="16">
        <v>2.12</v>
      </c>
      <c r="AH1269" s="17">
        <f t="shared" si="1283"/>
        <v>2.4300000000000002</v>
      </c>
      <c r="AI1269" s="16"/>
      <c r="AJ1269" s="16"/>
      <c r="AK1269" s="16"/>
      <c r="AL1269" s="16"/>
      <c r="AM1269" s="16">
        <v>0</v>
      </c>
      <c r="AN1269" s="16"/>
      <c r="AO1269" s="16">
        <v>0</v>
      </c>
      <c r="AP1269" s="16">
        <v>0</v>
      </c>
      <c r="AQ1269" s="16">
        <v>0</v>
      </c>
      <c r="AR1269" s="17" t="s">
        <v>136</v>
      </c>
      <c r="AS1269" s="19">
        <f t="shared" si="1233"/>
        <v>0</v>
      </c>
      <c r="AT1269" s="19"/>
      <c r="AU1269" s="19">
        <f>VLOOKUP(G1269,ABNT5101!$I$3:$J$9,2)</f>
        <v>7.5</v>
      </c>
      <c r="AV1269" s="19">
        <f>VLOOKUP(G1269,ABNT5101!$I$3:$M$9,5)</f>
        <v>0.18</v>
      </c>
      <c r="AW1269" s="17" t="str">
        <f>_xlfn.XLOOKUP(G1269,ABNT5101!I:I,ABNT5101!L:L)</f>
        <v>-</v>
      </c>
      <c r="AX1269" s="17">
        <f>_xlfn.XLOOKUP(G1269,ABNT5101!$I:$I,ABNT5101!M:M)</f>
        <v>0.18</v>
      </c>
      <c r="AY1269" s="17" t="str">
        <f>_xlfn.XLOOKUP(G1269,ABNT5101!$I:$I,ABNT5101!N:N)</f>
        <v>-</v>
      </c>
      <c r="AZ1269" s="17">
        <f>_xlfn.XLOOKUP(G1269,ABNT5101!$I:$I,ABNT5101!O:O)</f>
        <v>16</v>
      </c>
      <c r="BA1269" s="20" t="str">
        <f t="shared" si="1234"/>
        <v>NÃO ATENDE</v>
      </c>
      <c r="BB1269" s="21">
        <f t="shared" ref="BB1269:BC1269" si="1514">BE1269/AU1269-1</f>
        <v>1.5466666666666669</v>
      </c>
      <c r="BC1269" s="21">
        <f t="shared" si="1514"/>
        <v>3.1111111111111116</v>
      </c>
      <c r="BD1269" s="21" t="str">
        <f t="shared" si="1236"/>
        <v>-</v>
      </c>
      <c r="BE1269" s="22">
        <v>19.100000000000001</v>
      </c>
      <c r="BF1269" s="22">
        <v>0.74</v>
      </c>
      <c r="BG1269" s="22"/>
      <c r="BH1269" s="22"/>
      <c r="BI1269" s="23"/>
      <c r="BJ1269" s="22"/>
      <c r="BK1269" s="20" t="str">
        <f t="shared" si="1237"/>
        <v>ATENDE</v>
      </c>
      <c r="BL1269" s="20" t="str">
        <f t="shared" si="1238"/>
        <v>ATENDE</v>
      </c>
      <c r="BM1269" s="20" t="str">
        <f t="shared" si="1239"/>
        <v>ATENDE</v>
      </c>
      <c r="BN1269" s="20" t="str">
        <f t="shared" si="1240"/>
        <v>ATENDE</v>
      </c>
      <c r="BO1269" s="24" t="str">
        <f t="shared" si="1241"/>
        <v>C5</v>
      </c>
      <c r="BP1269" s="24" t="str">
        <f t="shared" si="1368"/>
        <v>P6</v>
      </c>
      <c r="BQ1269" s="25">
        <f t="shared" si="1381"/>
        <v>-1</v>
      </c>
      <c r="BR1269" s="22"/>
      <c r="BS1269" s="22"/>
      <c r="BT1269" s="24">
        <f>IF(BP1269="-","-",_xlfn.XLOOKUP(BP1269,ABNT5101!$B$4:$B$9,ABNT5101!$C$4:$C$9))</f>
        <v>3</v>
      </c>
      <c r="BU1269" s="24">
        <f>IF(BP1269="-","-",_xlfn.XLOOKUP(BP1269,ABNT5101!$B$4:$B$9,ABNT5101!$D$4:$D$9))</f>
        <v>0.6</v>
      </c>
      <c r="BV1269" s="20" t="str">
        <f t="shared" si="1242"/>
        <v>NÃO ATENDE</v>
      </c>
      <c r="BW1269" s="20" t="str">
        <f t="shared" si="1382"/>
        <v>NÃO ATENDE</v>
      </c>
      <c r="BX1269" s="20" t="str">
        <f t="shared" si="1243"/>
        <v>NÃO ATENDE</v>
      </c>
      <c r="BY1269" s="24" t="str">
        <f t="shared" si="1513"/>
        <v>P6</v>
      </c>
      <c r="BZ1269" s="25">
        <f t="shared" si="1244"/>
        <v>5.5666666666666664</v>
      </c>
      <c r="CA1269" s="24">
        <v>19.7</v>
      </c>
      <c r="CB1269" s="24">
        <v>17.18</v>
      </c>
      <c r="CC1269" s="20">
        <f>IF(BY1269="-","-",_xlfn.XLOOKUP(BY1269,ABNT5101!$B$4:$B$9,ABNT5101!$C$4:$C$9))</f>
        <v>3</v>
      </c>
      <c r="CD1269" s="24">
        <f>IF(BY1269="-","-",_xlfn.XLOOKUP(BY1269,ABNT5101!$B$4:$B$9,ABNT5101!$D$4:$D$9))</f>
        <v>0.6</v>
      </c>
      <c r="CE1269" s="20" t="str">
        <f t="shared" si="1245"/>
        <v>ATENDE</v>
      </c>
      <c r="CF1269" s="20" t="str">
        <f t="shared" si="1246"/>
        <v>ATENDE</v>
      </c>
      <c r="CG1269" s="20" t="str">
        <f t="shared" si="1359"/>
        <v>ATENDE</v>
      </c>
      <c r="CH1269" s="26" t="str">
        <f>_xlfn.XLOOKUP(CI1269,'Banco de dados'!$B:$B,'Banco de dados'!$D:$D)</f>
        <v>SX LIGHTING</v>
      </c>
      <c r="CI1269" s="27" t="s">
        <v>271</v>
      </c>
      <c r="CJ1269" s="26" t="str">
        <f>_xlfn.XLOOKUP(CI1269,'Banco de dados'!$B:$B,'Banco de dados'!$E:$E)</f>
        <v>SXINEVO020K50L12CZF7PHF</v>
      </c>
      <c r="CK1269" s="26"/>
      <c r="CL1269" s="26" t="e">
        <f>IF(CK1269="-","-",_xlfn.XLOOKUP(CK1269,'Banco de dados'!$B:$B,'Banco de dados'!$E:$E))</f>
        <v>#N/A</v>
      </c>
      <c r="CM1269" s="28">
        <f t="shared" si="1305"/>
        <v>1</v>
      </c>
      <c r="CN1269" s="26">
        <f>_xlfn.XLOOKUP(CI1269,'Banco de dados'!$B:$B,'Banco de dados'!$H:$H)</f>
        <v>22.5</v>
      </c>
      <c r="CO1269" s="26" t="e">
        <f t="array" aca="1" ref="CO1269" ca="1">_xludf.XLOOKUP(CK1269,'Banco de dados'!$B:$B,'Banco de dados'!$H:$H)</f>
        <v>#NAME?</v>
      </c>
      <c r="CP1269" s="26" t="e">
        <f t="array" aca="1" ref="CP1269" ca="1">_xludf.XLOOKUP(CI1269,'Banco de dados'!$B:$B,'Banco de dados'!$F:$F)</f>
        <v>#NAME?</v>
      </c>
      <c r="CQ1269" s="26" t="e">
        <f t="array" aca="1" ref="CQ1269" ca="1">_xludf.XLOOKUP(CK1269,'Banco de dados'!$B:$B,'Banco de dados'!$F:$F)</f>
        <v>#NAME?</v>
      </c>
      <c r="CR1269" s="27">
        <v>125</v>
      </c>
      <c r="CS1269" s="27"/>
      <c r="CT1269" s="26" t="str">
        <f>IF(AG1269=0.5,"Suporte",IF(AND(AG1269&gt;='Braços de IP'!$B$9,AG1269&lt;='Braços de IP'!$D$9),'Braços de IP'!$E$9,IF(AND(AG1269&gt;='Braços de IP'!$B$10,AG1269&lt;='Braços de IP'!$D$10),'Braços de IP'!$E$10,IF(AND(AG1269&gt;='Braços de IP'!$B$11,AG1269&lt;='Braços de IP'!$D$11),'Braços de IP'!$E$11,IF(AND(AG1269&gt;='Braços de IP'!$B$12,AG1269&lt;='Braços de IP'!$D$12),'Braços de IP'!$E$12,IF(AND(AG1269&gt;='Braços de IP'!$B$13,AG1269&lt;='Braços de IP'!$D$13),'Braços de IP'!$E$13,IF(AND(AG1269&gt;='Braços de IP'!$B$14,AG1269&lt;='Braços de IP'!$D$14),'Braços de IP'!$E$14,"ERRO")))))))</f>
        <v>Médio I</v>
      </c>
      <c r="CU1269" s="27"/>
      <c r="CV1269" s="26" t="str">
        <f>IF($CU1269="","",VLOOKUP($CU1269,'Braços de IP'!$E$9:$I$15,2,0))</f>
        <v/>
      </c>
      <c r="CW1269" s="29" t="str">
        <f>IF($CU1269="","",VLOOKUP($CU1269,'Braços de IP'!$E$9:$I$15,5,0))</f>
        <v/>
      </c>
      <c r="CX1269" s="26"/>
      <c r="CY1269" s="26"/>
      <c r="CZ1269" s="26"/>
      <c r="DA1269" s="26"/>
      <c r="DB1269" s="26"/>
      <c r="DC1269" s="26"/>
      <c r="DD1269" s="30">
        <f t="shared" si="1306"/>
        <v>22.5</v>
      </c>
      <c r="DE1269" s="31">
        <f t="shared" si="1307"/>
        <v>70</v>
      </c>
      <c r="DF1269" s="30">
        <f t="shared" si="1308"/>
        <v>92.5</v>
      </c>
      <c r="DG1269" s="32">
        <f t="shared" si="1309"/>
        <v>0.6785714285714286</v>
      </c>
      <c r="DH1269" s="33" t="s">
        <v>143</v>
      </c>
      <c r="DI1269" s="34"/>
      <c r="DJ1269" s="35"/>
      <c r="DK1269" s="16" t="s">
        <v>144</v>
      </c>
      <c r="DL1269" s="16"/>
    </row>
    <row r="1270" spans="2:116" ht="15" customHeight="1" x14ac:dyDescent="0.25">
      <c r="B1270" s="16">
        <v>357</v>
      </c>
      <c r="C1270" s="16" t="s">
        <v>146</v>
      </c>
      <c r="D1270" s="16" t="s">
        <v>654</v>
      </c>
      <c r="E1270" s="16">
        <v>-8.1302590000000006</v>
      </c>
      <c r="F1270" s="16">
        <v>-34.904885</v>
      </c>
      <c r="G1270" s="16" t="s">
        <v>157</v>
      </c>
      <c r="H1270" s="16" t="s">
        <v>136</v>
      </c>
      <c r="I1270" s="16" t="s">
        <v>135</v>
      </c>
      <c r="J1270" s="16" t="s">
        <v>137</v>
      </c>
      <c r="K1270" s="16">
        <v>70</v>
      </c>
      <c r="L1270" s="16" t="s">
        <v>138</v>
      </c>
      <c r="M1270" s="16">
        <v>0</v>
      </c>
      <c r="N1270" s="16"/>
      <c r="O1270" s="16">
        <v>1</v>
      </c>
      <c r="P1270" s="16" t="s">
        <v>136</v>
      </c>
      <c r="Q1270" s="16">
        <v>4.5</v>
      </c>
      <c r="R1270" s="16"/>
      <c r="S1270" s="16"/>
      <c r="T1270" s="16" t="s">
        <v>136</v>
      </c>
      <c r="U1270" s="16">
        <v>1.5</v>
      </c>
      <c r="V1270" s="16">
        <v>0</v>
      </c>
      <c r="W1270" s="16" t="s">
        <v>136</v>
      </c>
      <c r="X1270" s="16" t="s">
        <v>136</v>
      </c>
      <c r="Y1270" s="16">
        <v>3.8</v>
      </c>
      <c r="Z1270" s="16">
        <v>0</v>
      </c>
      <c r="AA1270" s="16" t="s">
        <v>139</v>
      </c>
      <c r="AB1270" s="16" t="s">
        <v>140</v>
      </c>
      <c r="AC1270" s="16">
        <v>13</v>
      </c>
      <c r="AD1270" s="16">
        <v>5.65</v>
      </c>
      <c r="AE1270" s="16">
        <v>1</v>
      </c>
      <c r="AF1270" s="16">
        <v>-0.31</v>
      </c>
      <c r="AG1270" s="16">
        <v>2.12</v>
      </c>
      <c r="AH1270" s="17">
        <f t="shared" si="1283"/>
        <v>2.4300000000000002</v>
      </c>
      <c r="AI1270" s="16"/>
      <c r="AJ1270" s="16"/>
      <c r="AK1270" s="16"/>
      <c r="AL1270" s="16"/>
      <c r="AM1270" s="16">
        <v>0</v>
      </c>
      <c r="AN1270" s="16"/>
      <c r="AO1270" s="16">
        <v>0</v>
      </c>
      <c r="AP1270" s="16">
        <v>0</v>
      </c>
      <c r="AQ1270" s="16">
        <v>0</v>
      </c>
      <c r="AR1270" s="17" t="s">
        <v>136</v>
      </c>
      <c r="AS1270" s="19">
        <f t="shared" si="1233"/>
        <v>0</v>
      </c>
      <c r="AT1270" s="19"/>
      <c r="AU1270" s="19">
        <f>VLOOKUP(G1270,ABNT5101!$I$3:$J$9,2)</f>
        <v>7.5</v>
      </c>
      <c r="AV1270" s="19">
        <f>VLOOKUP(G1270,ABNT5101!$I$3:$M$9,5)</f>
        <v>0.18</v>
      </c>
      <c r="AW1270" s="17" t="str">
        <f>_xlfn.XLOOKUP(G1270,ABNT5101!I:I,ABNT5101!L:L)</f>
        <v>-</v>
      </c>
      <c r="AX1270" s="17">
        <f>_xlfn.XLOOKUP(G1270,ABNT5101!$I:$I,ABNT5101!M:M)</f>
        <v>0.18</v>
      </c>
      <c r="AY1270" s="17" t="str">
        <f>_xlfn.XLOOKUP(G1270,ABNT5101!$I:$I,ABNT5101!N:N)</f>
        <v>-</v>
      </c>
      <c r="AZ1270" s="17">
        <f>_xlfn.XLOOKUP(G1270,ABNT5101!$I:$I,ABNT5101!O:O)</f>
        <v>16</v>
      </c>
      <c r="BA1270" s="20" t="str">
        <f t="shared" si="1234"/>
        <v>NÃO ATENDE</v>
      </c>
      <c r="BB1270" s="21">
        <f t="shared" ref="BB1270:BC1270" si="1515">BE1270/AU1270-1</f>
        <v>2.7973333333333334</v>
      </c>
      <c r="BC1270" s="21">
        <f t="shared" si="1515"/>
        <v>2.8888888888888888</v>
      </c>
      <c r="BD1270" s="21" t="str">
        <f t="shared" si="1236"/>
        <v>-</v>
      </c>
      <c r="BE1270" s="22">
        <v>28.48</v>
      </c>
      <c r="BF1270" s="22">
        <v>0.7</v>
      </c>
      <c r="BG1270" s="22"/>
      <c r="BH1270" s="22"/>
      <c r="BI1270" s="23"/>
      <c r="BJ1270" s="22"/>
      <c r="BK1270" s="20" t="str">
        <f t="shared" si="1237"/>
        <v>ATENDE</v>
      </c>
      <c r="BL1270" s="20" t="str">
        <f t="shared" si="1238"/>
        <v>ATENDE</v>
      </c>
      <c r="BM1270" s="20" t="str">
        <f t="shared" si="1239"/>
        <v>ATENDE</v>
      </c>
      <c r="BN1270" s="20" t="str">
        <f t="shared" si="1240"/>
        <v>ATENDE</v>
      </c>
      <c r="BO1270" s="24" t="str">
        <f t="shared" si="1241"/>
        <v>C5</v>
      </c>
      <c r="BP1270" s="24" t="str">
        <f t="shared" si="1368"/>
        <v>P6</v>
      </c>
      <c r="BQ1270" s="25">
        <f t="shared" si="1381"/>
        <v>-1</v>
      </c>
      <c r="BR1270" s="22"/>
      <c r="BS1270" s="22"/>
      <c r="BT1270" s="24">
        <f>IF(BP1270="-","-",_xlfn.XLOOKUP(BP1270,ABNT5101!$B$4:$B$9,ABNT5101!$C$4:$C$9))</f>
        <v>3</v>
      </c>
      <c r="BU1270" s="24">
        <f>IF(BP1270="-","-",_xlfn.XLOOKUP(BP1270,ABNT5101!$B$4:$B$9,ABNT5101!$D$4:$D$9))</f>
        <v>0.6</v>
      </c>
      <c r="BV1270" s="20" t="str">
        <f t="shared" si="1242"/>
        <v>NÃO ATENDE</v>
      </c>
      <c r="BW1270" s="20" t="str">
        <f t="shared" si="1382"/>
        <v>NÃO ATENDE</v>
      </c>
      <c r="BX1270" s="20" t="str">
        <f t="shared" si="1243"/>
        <v>NÃO ATENDE</v>
      </c>
      <c r="BY1270" s="24" t="str">
        <f t="shared" si="1513"/>
        <v>P6</v>
      </c>
      <c r="BZ1270" s="25">
        <f t="shared" si="1244"/>
        <v>8.5299999999999994</v>
      </c>
      <c r="CA1270" s="24">
        <v>28.59</v>
      </c>
      <c r="CB1270" s="24">
        <v>24.34</v>
      </c>
      <c r="CC1270" s="20">
        <f>IF(BY1270="-","-",_xlfn.XLOOKUP(BY1270,ABNT5101!$B$4:$B$9,ABNT5101!$C$4:$C$9))</f>
        <v>3</v>
      </c>
      <c r="CD1270" s="24">
        <f>IF(BY1270="-","-",_xlfn.XLOOKUP(BY1270,ABNT5101!$B$4:$B$9,ABNT5101!$D$4:$D$9))</f>
        <v>0.6</v>
      </c>
      <c r="CE1270" s="20" t="str">
        <f t="shared" si="1245"/>
        <v>ATENDE</v>
      </c>
      <c r="CF1270" s="20" t="str">
        <f t="shared" si="1246"/>
        <v>ATENDE</v>
      </c>
      <c r="CG1270" s="20" t="str">
        <f t="shared" si="1359"/>
        <v>ATENDE</v>
      </c>
      <c r="CH1270" s="26" t="str">
        <f>_xlfn.XLOOKUP(CI1270,'Banco de dados'!$B:$B,'Banco de dados'!$D:$D)</f>
        <v>TECNOWATT</v>
      </c>
      <c r="CI1270" s="50" t="s">
        <v>477</v>
      </c>
      <c r="CJ1270" s="26" t="str">
        <f>_xlfn.XLOOKUP(CI1270,'Banco de dados'!$B:$B,'Banco de dados'!$E:$E)</f>
        <v>SIGSAGPTLRRSSNDL_30W_38IBBRS
1-10C1MUN6.5</v>
      </c>
      <c r="CK1270" s="26"/>
      <c r="CL1270" s="26" t="e">
        <f>IF(CK1270="-","-",_xlfn.XLOOKUP(CK1270,'Banco de dados'!$B:$B,'Banco de dados'!$E:$E))</f>
        <v>#N/A</v>
      </c>
      <c r="CM1270" s="28">
        <f t="shared" si="1305"/>
        <v>1</v>
      </c>
      <c r="CN1270" s="26">
        <f>_xlfn.XLOOKUP(CI1270,'Banco de dados'!$B:$B,'Banco de dados'!$H:$H)</f>
        <v>30</v>
      </c>
      <c r="CO1270" s="26" t="e">
        <f t="array" aca="1" ref="CO1270" ca="1">_xludf.XLOOKUP(CK1270,'Banco de dados'!$B:$B,'Banco de dados'!$H:$H)</f>
        <v>#NAME?</v>
      </c>
      <c r="CP1270" s="26" t="e">
        <f t="array" aca="1" ref="CP1270" ca="1">_xludf.XLOOKUP(CI1270,'Banco de dados'!$B:$B,'Banco de dados'!$F:$F)</f>
        <v>#NAME?</v>
      </c>
      <c r="CQ1270" s="26" t="e">
        <f t="array" aca="1" ref="CQ1270" ca="1">_xludf.XLOOKUP(CK1270,'Banco de dados'!$B:$B,'Banco de dados'!$F:$F)</f>
        <v>#NAME?</v>
      </c>
      <c r="CR1270" s="27">
        <v>126</v>
      </c>
      <c r="CS1270" s="27"/>
      <c r="CT1270" s="26" t="str">
        <f>IF(AG1270=0.5,"Suporte",IF(AND(AG1270&gt;='Braços de IP'!$B$9,AG1270&lt;='Braços de IP'!$D$9),'Braços de IP'!$E$9,IF(AND(AG1270&gt;='Braços de IP'!$B$10,AG1270&lt;='Braços de IP'!$D$10),'Braços de IP'!$E$10,IF(AND(AG1270&gt;='Braços de IP'!$B$11,AG1270&lt;='Braços de IP'!$D$11),'Braços de IP'!$E$11,IF(AND(AG1270&gt;='Braços de IP'!$B$12,AG1270&lt;='Braços de IP'!$D$12),'Braços de IP'!$E$12,IF(AND(AG1270&gt;='Braços de IP'!$B$13,AG1270&lt;='Braços de IP'!$D$13),'Braços de IP'!$E$13,IF(AND(AG1270&gt;='Braços de IP'!$B$14,AG1270&lt;='Braços de IP'!$D$14),'Braços de IP'!$E$14,"ERRO")))))))</f>
        <v>Médio I</v>
      </c>
      <c r="CU1270" s="27"/>
      <c r="CV1270" s="26" t="str">
        <f>IF($CU1270="","",VLOOKUP($CU1270,'Braços de IP'!$E$9:$I$15,2,0))</f>
        <v/>
      </c>
      <c r="CW1270" s="29" t="str">
        <f>IF($CU1270="","",VLOOKUP($CU1270,'Braços de IP'!$E$9:$I$15,5,0))</f>
        <v/>
      </c>
      <c r="CX1270" s="26"/>
      <c r="CY1270" s="26"/>
      <c r="CZ1270" s="26"/>
      <c r="DA1270" s="26"/>
      <c r="DB1270" s="26"/>
      <c r="DC1270" s="26"/>
      <c r="DD1270" s="30">
        <f t="shared" si="1306"/>
        <v>30</v>
      </c>
      <c r="DE1270" s="31">
        <f t="shared" si="1307"/>
        <v>70</v>
      </c>
      <c r="DF1270" s="30">
        <f t="shared" si="1308"/>
        <v>100</v>
      </c>
      <c r="DG1270" s="32">
        <f t="shared" si="1309"/>
        <v>0.5714285714285714</v>
      </c>
      <c r="DH1270" s="33" t="s">
        <v>143</v>
      </c>
      <c r="DI1270" s="34"/>
      <c r="DJ1270" s="35"/>
      <c r="DK1270" s="16" t="s">
        <v>144</v>
      </c>
      <c r="DL1270" s="16"/>
    </row>
    <row r="1271" spans="2:116" ht="15" customHeight="1" x14ac:dyDescent="0.25">
      <c r="B1271" s="16">
        <v>360</v>
      </c>
      <c r="C1271" s="16" t="s">
        <v>146</v>
      </c>
      <c r="D1271" s="16" t="s">
        <v>823</v>
      </c>
      <c r="E1271" s="16">
        <v>-8.0228040000000007</v>
      </c>
      <c r="F1271" s="16">
        <v>-34.925410999999997</v>
      </c>
      <c r="G1271" s="16" t="s">
        <v>160</v>
      </c>
      <c r="H1271" s="16" t="s">
        <v>136</v>
      </c>
      <c r="I1271" s="16" t="s">
        <v>135</v>
      </c>
      <c r="J1271" s="16" t="s">
        <v>137</v>
      </c>
      <c r="K1271" s="16">
        <v>80</v>
      </c>
      <c r="L1271" s="16" t="s">
        <v>138</v>
      </c>
      <c r="M1271" s="16">
        <v>0</v>
      </c>
      <c r="N1271" s="16"/>
      <c r="O1271" s="16">
        <v>1</v>
      </c>
      <c r="P1271" s="16">
        <v>0.5</v>
      </c>
      <c r="Q1271" s="16">
        <v>4.5</v>
      </c>
      <c r="R1271" s="16"/>
      <c r="S1271" s="16"/>
      <c r="T1271" s="16" t="s">
        <v>136</v>
      </c>
      <c r="U1271" s="16">
        <v>0.5</v>
      </c>
      <c r="V1271" s="16">
        <v>0</v>
      </c>
      <c r="W1271" s="16" t="s">
        <v>136</v>
      </c>
      <c r="X1271" s="16" t="s">
        <v>136</v>
      </c>
      <c r="Y1271" s="16">
        <v>0</v>
      </c>
      <c r="Z1271" s="16">
        <v>0</v>
      </c>
      <c r="AA1271" s="16" t="s">
        <v>139</v>
      </c>
      <c r="AB1271" s="16" t="s">
        <v>140</v>
      </c>
      <c r="AC1271" s="16">
        <v>24.85</v>
      </c>
      <c r="AD1271" s="16">
        <v>6.55</v>
      </c>
      <c r="AE1271" s="16">
        <v>1</v>
      </c>
      <c r="AF1271" s="16">
        <v>0.38</v>
      </c>
      <c r="AG1271" s="16">
        <v>2.2000000000000002</v>
      </c>
      <c r="AH1271" s="16">
        <v>1.82</v>
      </c>
      <c r="AI1271" s="16"/>
      <c r="AJ1271" s="16"/>
      <c r="AK1271" s="16"/>
      <c r="AL1271" s="16"/>
      <c r="AM1271" s="16">
        <v>0</v>
      </c>
      <c r="AN1271" s="16"/>
      <c r="AO1271" s="16">
        <v>0</v>
      </c>
      <c r="AP1271" s="16">
        <v>0</v>
      </c>
      <c r="AQ1271" s="16">
        <v>0</v>
      </c>
      <c r="AR1271" s="17" t="s">
        <v>136</v>
      </c>
      <c r="AS1271" s="19">
        <f t="shared" si="1233"/>
        <v>0</v>
      </c>
      <c r="AT1271" s="19"/>
      <c r="AU1271" s="19">
        <f>VLOOKUP(G1271,ABNT5101!$I$3:$J$9,2)</f>
        <v>10</v>
      </c>
      <c r="AV1271" s="19">
        <f>VLOOKUP(G1271,ABNT5101!$I$3:$M$9,5)</f>
        <v>0.18</v>
      </c>
      <c r="AW1271" s="17" t="str">
        <f>_xlfn.XLOOKUP(G1271,ABNT5101!I:I,ABNT5101!L:L)</f>
        <v>-</v>
      </c>
      <c r="AX1271" s="17">
        <f>_xlfn.XLOOKUP(G1271,ABNT5101!$I:$I,ABNT5101!M:M)</f>
        <v>0.18</v>
      </c>
      <c r="AY1271" s="17" t="str">
        <f>_xlfn.XLOOKUP(G1271,ABNT5101!$I:$I,ABNT5101!N:N)</f>
        <v>-</v>
      </c>
      <c r="AZ1271" s="17">
        <f>_xlfn.XLOOKUP(G1271,ABNT5101!$I:$I,ABNT5101!O:O)</f>
        <v>16</v>
      </c>
      <c r="BA1271" s="20" t="str">
        <f t="shared" si="1234"/>
        <v>ATENDE</v>
      </c>
      <c r="BB1271" s="21">
        <f t="shared" ref="BB1271:BC1271" si="1516">BE1271/AU1271-1</f>
        <v>9.2999999999999972E-2</v>
      </c>
      <c r="BC1271" s="21">
        <f t="shared" si="1516"/>
        <v>1.7777777777777777</v>
      </c>
      <c r="BD1271" s="21" t="str">
        <f t="shared" si="1236"/>
        <v>-</v>
      </c>
      <c r="BE1271" s="22">
        <v>10.93</v>
      </c>
      <c r="BF1271" s="22">
        <v>0.5</v>
      </c>
      <c r="BG1271" s="22"/>
      <c r="BH1271" s="22"/>
      <c r="BI1271" s="23"/>
      <c r="BJ1271" s="22"/>
      <c r="BK1271" s="20" t="str">
        <f t="shared" si="1237"/>
        <v>ATENDE</v>
      </c>
      <c r="BL1271" s="20" t="str">
        <f t="shared" si="1238"/>
        <v>ATENDE</v>
      </c>
      <c r="BM1271" s="20" t="str">
        <f t="shared" si="1239"/>
        <v>ATENDE</v>
      </c>
      <c r="BN1271" s="20" t="str">
        <f t="shared" si="1240"/>
        <v>ATENDE</v>
      </c>
      <c r="BO1271" s="24" t="str">
        <f t="shared" si="1241"/>
        <v>C4</v>
      </c>
      <c r="BP1271" s="24" t="str">
        <f t="shared" si="1368"/>
        <v>P6</v>
      </c>
      <c r="BQ1271" s="25">
        <f t="shared" si="1381"/>
        <v>1.8699999999999997</v>
      </c>
      <c r="BR1271" s="22">
        <v>8.61</v>
      </c>
      <c r="BS1271" s="22">
        <v>4.7699999999999996</v>
      </c>
      <c r="BT1271" s="24">
        <f>IF(BP1271="-","-",_xlfn.XLOOKUP(BP1271,ABNT5101!$B$4:$B$9,ABNT5101!$C$4:$C$9))</f>
        <v>3</v>
      </c>
      <c r="BU1271" s="24">
        <f>IF(BP1271="-","-",_xlfn.XLOOKUP(BP1271,ABNT5101!$B$4:$B$9,ABNT5101!$D$4:$D$9))</f>
        <v>0.6</v>
      </c>
      <c r="BV1271" s="20" t="str">
        <f t="shared" si="1242"/>
        <v>ATENDE</v>
      </c>
      <c r="BW1271" s="20" t="str">
        <f t="shared" si="1382"/>
        <v>ATENDE</v>
      </c>
      <c r="BX1271" s="20" t="str">
        <f t="shared" si="1243"/>
        <v>ATENDE</v>
      </c>
      <c r="BY1271" s="24" t="str">
        <f t="shared" si="1513"/>
        <v>P6</v>
      </c>
      <c r="BZ1271" s="25">
        <f t="shared" si="1244"/>
        <v>2.6333333333333333</v>
      </c>
      <c r="CA1271" s="24">
        <v>10.9</v>
      </c>
      <c r="CB1271" s="24">
        <v>6.17</v>
      </c>
      <c r="CC1271" s="20">
        <f>IF(BY1271="-","-",_xlfn.XLOOKUP(BY1271,ABNT5101!$B$4:$B$9,ABNT5101!$C$4:$C$9))</f>
        <v>3</v>
      </c>
      <c r="CD1271" s="24">
        <f>IF(BY1271="-","-",_xlfn.XLOOKUP(BY1271,ABNT5101!$B$4:$B$9,ABNT5101!$D$4:$D$9))</f>
        <v>0.6</v>
      </c>
      <c r="CE1271" s="20" t="str">
        <f t="shared" si="1245"/>
        <v>ATENDE</v>
      </c>
      <c r="CF1271" s="20" t="str">
        <f t="shared" si="1246"/>
        <v>ATENDE</v>
      </c>
      <c r="CG1271" s="20" t="str">
        <f t="shared" si="1359"/>
        <v>ATENDE</v>
      </c>
      <c r="CH1271" s="26" t="str">
        <f>_xlfn.XLOOKUP(CI1271,'Banco de dados'!$B:$B,'Banco de dados'!$D:$D)</f>
        <v>LEDSTAR</v>
      </c>
      <c r="CI1271" s="47" t="s">
        <v>268</v>
      </c>
      <c r="CJ1271" s="26" t="str">
        <f>_xlfn.XLOOKUP(CI1271,'Banco de dados'!$B:$B,'Banco de dados'!$E:$E)</f>
        <v>LUM LED SL VT 9.1 28W</v>
      </c>
      <c r="CK1271" s="26"/>
      <c r="CL1271" s="26" t="e">
        <f>IF(CK1271="-","-",_xlfn.XLOOKUP(CK1271,'Banco de dados'!$B:$B,'Banco de dados'!$E:$E))</f>
        <v>#N/A</v>
      </c>
      <c r="CM1271" s="28">
        <f t="shared" si="1305"/>
        <v>1</v>
      </c>
      <c r="CN1271" s="26">
        <f>_xlfn.XLOOKUP(CI1271,'Banco de dados'!$B:$B,'Banco de dados'!$H:$H)</f>
        <v>28</v>
      </c>
      <c r="CO1271" s="26" t="e">
        <f t="array" aca="1" ref="CO1271" ca="1">_xludf.XLOOKUP(CK1271,'Banco de dados'!$B:$B,'Banco de dados'!$H:$H)</f>
        <v>#NAME?</v>
      </c>
      <c r="CP1271" s="26" t="e">
        <f t="array" aca="1" ref="CP1271" ca="1">_xludf.XLOOKUP(CI1271,'Banco de dados'!$B:$B,'Banco de dados'!$F:$F)</f>
        <v>#NAME?</v>
      </c>
      <c r="CQ1271" s="26" t="e">
        <f t="array" aca="1" ref="CQ1271" ca="1">_xludf.XLOOKUP(CK1271,'Banco de dados'!$B:$B,'Banco de dados'!$F:$F)</f>
        <v>#NAME?</v>
      </c>
      <c r="CR1271" s="27">
        <v>133</v>
      </c>
      <c r="CS1271" s="27"/>
      <c r="CT1271" s="26" t="str">
        <f>IF(AG1271=0.5,"Suporte",IF(AND(AG1271&gt;='Braços de IP'!$B$9,AG1271&lt;='Braços de IP'!$D$9),'Braços de IP'!$E$9,IF(AND(AG1271&gt;='Braços de IP'!$B$10,AG1271&lt;='Braços de IP'!$D$10),'Braços de IP'!$E$10,IF(AND(AG1271&gt;='Braços de IP'!$B$11,AG1271&lt;='Braços de IP'!$D$11),'Braços de IP'!$E$11,IF(AND(AG1271&gt;='Braços de IP'!$B$12,AG1271&lt;='Braços de IP'!$D$12),'Braços de IP'!$E$12,IF(AND(AG1271&gt;='Braços de IP'!$B$13,AG1271&lt;='Braços de IP'!$D$13),'Braços de IP'!$E$13,IF(AND(AG1271&gt;='Braços de IP'!$B$14,AG1271&lt;='Braços de IP'!$D$14),'Braços de IP'!$E$14,"ERRO")))))))</f>
        <v>Médio I</v>
      </c>
      <c r="CU1271" s="27"/>
      <c r="CV1271" s="26" t="str">
        <f>IF($CU1271="","",VLOOKUP($CU1271,'Braços de IP'!$E$9:$I$15,2,0))</f>
        <v/>
      </c>
      <c r="CW1271" s="29" t="str">
        <f>IF($CU1271="","",VLOOKUP($CU1271,'Braços de IP'!$E$9:$I$15,5,0))</f>
        <v/>
      </c>
      <c r="CX1271" s="26"/>
      <c r="CY1271" s="26"/>
      <c r="CZ1271" s="26"/>
      <c r="DA1271" s="26"/>
      <c r="DB1271" s="26"/>
      <c r="DC1271" s="26"/>
      <c r="DD1271" s="30">
        <f t="shared" si="1306"/>
        <v>28</v>
      </c>
      <c r="DE1271" s="31">
        <f t="shared" si="1307"/>
        <v>80</v>
      </c>
      <c r="DF1271" s="30">
        <f t="shared" si="1308"/>
        <v>108</v>
      </c>
      <c r="DG1271" s="32">
        <f t="shared" si="1309"/>
        <v>0.65</v>
      </c>
      <c r="DH1271" s="33" t="s">
        <v>143</v>
      </c>
      <c r="DI1271" s="34"/>
      <c r="DJ1271" s="35"/>
      <c r="DK1271" s="16" t="s">
        <v>144</v>
      </c>
      <c r="DL1271" s="16"/>
    </row>
    <row r="1272" spans="2:116" ht="15" customHeight="1" x14ac:dyDescent="0.25">
      <c r="B1272" s="16">
        <v>360</v>
      </c>
      <c r="C1272" s="16" t="s">
        <v>146</v>
      </c>
      <c r="D1272" s="16" t="s">
        <v>823</v>
      </c>
      <c r="E1272" s="16">
        <v>-8.0228040000000007</v>
      </c>
      <c r="F1272" s="16">
        <v>-34.925410999999997</v>
      </c>
      <c r="G1272" s="16" t="s">
        <v>160</v>
      </c>
      <c r="H1272" s="16" t="s">
        <v>136</v>
      </c>
      <c r="I1272" s="16" t="s">
        <v>135</v>
      </c>
      <c r="J1272" s="16" t="s">
        <v>137</v>
      </c>
      <c r="K1272" s="16">
        <v>80</v>
      </c>
      <c r="L1272" s="16" t="s">
        <v>138</v>
      </c>
      <c r="M1272" s="16">
        <v>0</v>
      </c>
      <c r="N1272" s="16"/>
      <c r="O1272" s="16">
        <v>1</v>
      </c>
      <c r="P1272" s="16">
        <v>0.5</v>
      </c>
      <c r="Q1272" s="16">
        <v>4.5</v>
      </c>
      <c r="R1272" s="16"/>
      <c r="S1272" s="16"/>
      <c r="T1272" s="16" t="s">
        <v>136</v>
      </c>
      <c r="U1272" s="16">
        <v>0.5</v>
      </c>
      <c r="V1272" s="16">
        <v>0</v>
      </c>
      <c r="W1272" s="16" t="s">
        <v>136</v>
      </c>
      <c r="X1272" s="16" t="s">
        <v>136</v>
      </c>
      <c r="Y1272" s="16">
        <v>0</v>
      </c>
      <c r="Z1272" s="16">
        <v>0</v>
      </c>
      <c r="AA1272" s="16" t="s">
        <v>139</v>
      </c>
      <c r="AB1272" s="16" t="s">
        <v>140</v>
      </c>
      <c r="AC1272" s="16">
        <v>24.85</v>
      </c>
      <c r="AD1272" s="16">
        <v>6.55</v>
      </c>
      <c r="AE1272" s="16">
        <v>1</v>
      </c>
      <c r="AF1272" s="16">
        <v>0.38</v>
      </c>
      <c r="AG1272" s="16">
        <v>2.2000000000000002</v>
      </c>
      <c r="AH1272" s="16">
        <v>1.82</v>
      </c>
      <c r="AI1272" s="16"/>
      <c r="AJ1272" s="16"/>
      <c r="AK1272" s="16"/>
      <c r="AL1272" s="16"/>
      <c r="AM1272" s="16">
        <v>0</v>
      </c>
      <c r="AN1272" s="16"/>
      <c r="AO1272" s="16">
        <v>0</v>
      </c>
      <c r="AP1272" s="16">
        <v>0</v>
      </c>
      <c r="AQ1272" s="16">
        <v>0</v>
      </c>
      <c r="AR1272" s="17" t="s">
        <v>136</v>
      </c>
      <c r="AS1272" s="19">
        <f t="shared" si="1233"/>
        <v>0</v>
      </c>
      <c r="AT1272" s="19"/>
      <c r="AU1272" s="19">
        <f>VLOOKUP(G1272,ABNT5101!$I$3:$J$9,2)</f>
        <v>10</v>
      </c>
      <c r="AV1272" s="19">
        <f>VLOOKUP(G1272,ABNT5101!$I$3:$M$9,5)</f>
        <v>0.18</v>
      </c>
      <c r="AW1272" s="17" t="str">
        <f>_xlfn.XLOOKUP(G1272,ABNT5101!I:I,ABNT5101!L:L)</f>
        <v>-</v>
      </c>
      <c r="AX1272" s="17">
        <f>_xlfn.XLOOKUP(G1272,ABNT5101!$I:$I,ABNT5101!M:M)</f>
        <v>0.18</v>
      </c>
      <c r="AY1272" s="17" t="str">
        <f>_xlfn.XLOOKUP(G1272,ABNT5101!$I:$I,ABNT5101!N:N)</f>
        <v>-</v>
      </c>
      <c r="AZ1272" s="17">
        <f>_xlfn.XLOOKUP(G1272,ABNT5101!$I:$I,ABNT5101!O:O)</f>
        <v>16</v>
      </c>
      <c r="BA1272" s="20" t="str">
        <f t="shared" si="1234"/>
        <v>ATENDE</v>
      </c>
      <c r="BB1272" s="21">
        <f t="shared" ref="BB1272:BC1272" si="1517">BE1272/AU1272-1</f>
        <v>0.34299999999999997</v>
      </c>
      <c r="BC1272" s="21">
        <f t="shared" si="1517"/>
        <v>2.7222222222222228</v>
      </c>
      <c r="BD1272" s="21" t="str">
        <f t="shared" si="1236"/>
        <v>-</v>
      </c>
      <c r="BE1272" s="22">
        <v>13.43</v>
      </c>
      <c r="BF1272" s="22">
        <v>0.67</v>
      </c>
      <c r="BG1272" s="22"/>
      <c r="BH1272" s="22"/>
      <c r="BI1272" s="23"/>
      <c r="BJ1272" s="22"/>
      <c r="BK1272" s="20" t="str">
        <f t="shared" si="1237"/>
        <v>ATENDE</v>
      </c>
      <c r="BL1272" s="20" t="str">
        <f t="shared" si="1238"/>
        <v>ATENDE</v>
      </c>
      <c r="BM1272" s="20" t="str">
        <f t="shared" si="1239"/>
        <v>ATENDE</v>
      </c>
      <c r="BN1272" s="20" t="str">
        <f t="shared" si="1240"/>
        <v>ATENDE</v>
      </c>
      <c r="BO1272" s="24" t="str">
        <f t="shared" si="1241"/>
        <v>C4</v>
      </c>
      <c r="BP1272" s="24" t="str">
        <f t="shared" si="1368"/>
        <v>P6</v>
      </c>
      <c r="BQ1272" s="25">
        <f t="shared" si="1381"/>
        <v>2.3233333333333337</v>
      </c>
      <c r="BR1272" s="22">
        <v>9.9700000000000006</v>
      </c>
      <c r="BS1272" s="22">
        <v>6.87</v>
      </c>
      <c r="BT1272" s="24">
        <f>IF(BP1272="-","-",_xlfn.XLOOKUP(BP1272,ABNT5101!$B$4:$B$9,ABNT5101!$C$4:$C$9))</f>
        <v>3</v>
      </c>
      <c r="BU1272" s="24">
        <f>IF(BP1272="-","-",_xlfn.XLOOKUP(BP1272,ABNT5101!$B$4:$B$9,ABNT5101!$D$4:$D$9))</f>
        <v>0.6</v>
      </c>
      <c r="BV1272" s="20" t="str">
        <f t="shared" si="1242"/>
        <v>ATENDE</v>
      </c>
      <c r="BW1272" s="20" t="str">
        <f t="shared" si="1382"/>
        <v>ATENDE</v>
      </c>
      <c r="BX1272" s="20" t="str">
        <f t="shared" si="1243"/>
        <v>ATENDE</v>
      </c>
      <c r="BY1272" s="24" t="str">
        <f t="shared" si="1513"/>
        <v>P6</v>
      </c>
      <c r="BZ1272" s="25">
        <f t="shared" si="1244"/>
        <v>3.5700000000000003</v>
      </c>
      <c r="CA1272" s="24">
        <v>13.71</v>
      </c>
      <c r="CB1272" s="24">
        <v>11.39</v>
      </c>
      <c r="CC1272" s="20">
        <f>IF(BY1272="-","-",_xlfn.XLOOKUP(BY1272,ABNT5101!$B$4:$B$9,ABNT5101!$C$4:$C$9))</f>
        <v>3</v>
      </c>
      <c r="CD1272" s="24">
        <f>IF(BY1272="-","-",_xlfn.XLOOKUP(BY1272,ABNT5101!$B$4:$B$9,ABNT5101!$D$4:$D$9))</f>
        <v>0.6</v>
      </c>
      <c r="CE1272" s="20" t="str">
        <f t="shared" si="1245"/>
        <v>ATENDE</v>
      </c>
      <c r="CF1272" s="20" t="str">
        <f t="shared" si="1246"/>
        <v>ATENDE</v>
      </c>
      <c r="CG1272" s="20" t="str">
        <f t="shared" si="1359"/>
        <v>ATENDE</v>
      </c>
      <c r="CH1272" s="26" t="str">
        <f>_xlfn.XLOOKUP(CI1272,'Banco de dados'!$B:$B,'Banco de dados'!$D:$D)</f>
        <v>SX LIGHTING</v>
      </c>
      <c r="CI1272" s="27" t="s">
        <v>494</v>
      </c>
      <c r="CJ1272" s="26" t="str">
        <f>_xlfn.XLOOKUP(CI1272,'Banco de dados'!$B:$B,'Banco de dados'!$E:$E)</f>
        <v>SXINEVO030K50L12CZF7PHF</v>
      </c>
      <c r="CK1272" s="26"/>
      <c r="CL1272" s="26" t="e">
        <f>IF(CK1272="-","-",_xlfn.XLOOKUP(CK1272,'Banco de dados'!$B:$B,'Banco de dados'!$E:$E))</f>
        <v>#N/A</v>
      </c>
      <c r="CM1272" s="28">
        <f t="shared" si="1305"/>
        <v>1</v>
      </c>
      <c r="CN1272" s="26">
        <f>_xlfn.XLOOKUP(CI1272,'Banco de dados'!$B:$B,'Banco de dados'!$H:$H)</f>
        <v>31</v>
      </c>
      <c r="CO1272" s="26" t="e">
        <f t="array" aca="1" ref="CO1272" ca="1">_xludf.XLOOKUP(CK1272,'Banco de dados'!$B:$B,'Banco de dados'!$H:$H)</f>
        <v>#NAME?</v>
      </c>
      <c r="CP1272" s="26" t="e">
        <f t="array" aca="1" ref="CP1272" ca="1">_xludf.XLOOKUP(CI1272,'Banco de dados'!$B:$B,'Banco de dados'!$F:$F)</f>
        <v>#NAME?</v>
      </c>
      <c r="CQ1272" s="26" t="e">
        <f t="array" aca="1" ref="CQ1272" ca="1">_xludf.XLOOKUP(CK1272,'Banco de dados'!$B:$B,'Banco de dados'!$F:$F)</f>
        <v>#NAME?</v>
      </c>
      <c r="CR1272" s="27">
        <v>134</v>
      </c>
      <c r="CS1272" s="27"/>
      <c r="CT1272" s="26" t="str">
        <f>IF(AG1272=0.5,"Suporte",IF(AND(AG1272&gt;='Braços de IP'!$B$9,AG1272&lt;='Braços de IP'!$D$9),'Braços de IP'!$E$9,IF(AND(AG1272&gt;='Braços de IP'!$B$10,AG1272&lt;='Braços de IP'!$D$10),'Braços de IP'!$E$10,IF(AND(AG1272&gt;='Braços de IP'!$B$11,AG1272&lt;='Braços de IP'!$D$11),'Braços de IP'!$E$11,IF(AND(AG1272&gt;='Braços de IP'!$B$12,AG1272&lt;='Braços de IP'!$D$12),'Braços de IP'!$E$12,IF(AND(AG1272&gt;='Braços de IP'!$B$13,AG1272&lt;='Braços de IP'!$D$13),'Braços de IP'!$E$13,IF(AND(AG1272&gt;='Braços de IP'!$B$14,AG1272&lt;='Braços de IP'!$D$14),'Braços de IP'!$E$14,"ERRO")))))))</f>
        <v>Médio I</v>
      </c>
      <c r="CU1272" s="27"/>
      <c r="CV1272" s="26" t="str">
        <f>IF($CU1272="","",VLOOKUP($CU1272,'Braços de IP'!$E$9:$I$15,2,0))</f>
        <v/>
      </c>
      <c r="CW1272" s="29" t="str">
        <f>IF($CU1272="","",VLOOKUP($CU1272,'Braços de IP'!$E$9:$I$15,5,0))</f>
        <v/>
      </c>
      <c r="CX1272" s="26"/>
      <c r="CY1272" s="26"/>
      <c r="CZ1272" s="26"/>
      <c r="DA1272" s="26"/>
      <c r="DB1272" s="26"/>
      <c r="DC1272" s="26"/>
      <c r="DD1272" s="30">
        <f t="shared" si="1306"/>
        <v>31</v>
      </c>
      <c r="DE1272" s="31">
        <f t="shared" si="1307"/>
        <v>80</v>
      </c>
      <c r="DF1272" s="30">
        <f t="shared" si="1308"/>
        <v>111</v>
      </c>
      <c r="DG1272" s="32">
        <f t="shared" si="1309"/>
        <v>0.61250000000000004</v>
      </c>
      <c r="DH1272" s="33" t="s">
        <v>143</v>
      </c>
      <c r="DI1272" s="34"/>
      <c r="DJ1272" s="35"/>
      <c r="DK1272" s="16" t="s">
        <v>144</v>
      </c>
      <c r="DL1272" s="16"/>
    </row>
    <row r="1273" spans="2:116" ht="15" customHeight="1" x14ac:dyDescent="0.25">
      <c r="B1273" s="16">
        <v>360</v>
      </c>
      <c r="C1273" s="16" t="s">
        <v>146</v>
      </c>
      <c r="D1273" s="16" t="s">
        <v>823</v>
      </c>
      <c r="E1273" s="16">
        <v>-8.0228040000000007</v>
      </c>
      <c r="F1273" s="16">
        <v>-34.925410999999997</v>
      </c>
      <c r="G1273" s="16" t="s">
        <v>160</v>
      </c>
      <c r="H1273" s="16" t="s">
        <v>136</v>
      </c>
      <c r="I1273" s="16" t="s">
        <v>135</v>
      </c>
      <c r="J1273" s="16" t="s">
        <v>137</v>
      </c>
      <c r="K1273" s="16">
        <v>80</v>
      </c>
      <c r="L1273" s="16" t="s">
        <v>138</v>
      </c>
      <c r="M1273" s="16">
        <v>0</v>
      </c>
      <c r="N1273" s="16"/>
      <c r="O1273" s="16">
        <v>1</v>
      </c>
      <c r="P1273" s="16">
        <v>0.5</v>
      </c>
      <c r="Q1273" s="16">
        <v>4.5</v>
      </c>
      <c r="R1273" s="16"/>
      <c r="S1273" s="16"/>
      <c r="T1273" s="16" t="s">
        <v>136</v>
      </c>
      <c r="U1273" s="16">
        <v>0.5</v>
      </c>
      <c r="V1273" s="16">
        <v>0</v>
      </c>
      <c r="W1273" s="16" t="s">
        <v>136</v>
      </c>
      <c r="X1273" s="16" t="s">
        <v>136</v>
      </c>
      <c r="Y1273" s="16">
        <v>0</v>
      </c>
      <c r="Z1273" s="16">
        <v>0</v>
      </c>
      <c r="AA1273" s="16" t="s">
        <v>139</v>
      </c>
      <c r="AB1273" s="16" t="s">
        <v>140</v>
      </c>
      <c r="AC1273" s="16">
        <v>24.85</v>
      </c>
      <c r="AD1273" s="16">
        <v>6.55</v>
      </c>
      <c r="AE1273" s="16">
        <v>1</v>
      </c>
      <c r="AF1273" s="16">
        <v>0.38</v>
      </c>
      <c r="AG1273" s="16">
        <v>2.2000000000000002</v>
      </c>
      <c r="AH1273" s="16">
        <v>1.82</v>
      </c>
      <c r="AI1273" s="16"/>
      <c r="AJ1273" s="16"/>
      <c r="AK1273" s="16"/>
      <c r="AL1273" s="16"/>
      <c r="AM1273" s="16">
        <v>0</v>
      </c>
      <c r="AN1273" s="16"/>
      <c r="AO1273" s="16">
        <v>0</v>
      </c>
      <c r="AP1273" s="16">
        <v>0</v>
      </c>
      <c r="AQ1273" s="16">
        <v>0</v>
      </c>
      <c r="AR1273" s="17" t="s">
        <v>136</v>
      </c>
      <c r="AS1273" s="19">
        <f t="shared" si="1233"/>
        <v>0</v>
      </c>
      <c r="AT1273" s="19"/>
      <c r="AU1273" s="19">
        <f>VLOOKUP(G1273,ABNT5101!$I$3:$J$9,2)</f>
        <v>10</v>
      </c>
      <c r="AV1273" s="19">
        <f>VLOOKUP(G1273,ABNT5101!$I$3:$M$9,5)</f>
        <v>0.18</v>
      </c>
      <c r="AW1273" s="17" t="str">
        <f>_xlfn.XLOOKUP(G1273,ABNT5101!I:I,ABNT5101!L:L)</f>
        <v>-</v>
      </c>
      <c r="AX1273" s="17">
        <f>_xlfn.XLOOKUP(G1273,ABNT5101!$I:$I,ABNT5101!M:M)</f>
        <v>0.18</v>
      </c>
      <c r="AY1273" s="17" t="str">
        <f>_xlfn.XLOOKUP(G1273,ABNT5101!$I:$I,ABNT5101!N:N)</f>
        <v>-</v>
      </c>
      <c r="AZ1273" s="17">
        <f>_xlfn.XLOOKUP(G1273,ABNT5101!$I:$I,ABNT5101!O:O)</f>
        <v>16</v>
      </c>
      <c r="BA1273" s="20" t="str">
        <f t="shared" si="1234"/>
        <v>ATENDE</v>
      </c>
      <c r="BB1273" s="21">
        <f t="shared" ref="BB1273:BC1273" si="1518">BE1273/AU1273-1</f>
        <v>0.3660000000000001</v>
      </c>
      <c r="BC1273" s="21">
        <f t="shared" si="1518"/>
        <v>2.5</v>
      </c>
      <c r="BD1273" s="21" t="str">
        <f t="shared" si="1236"/>
        <v>-</v>
      </c>
      <c r="BE1273" s="212">
        <v>13.66</v>
      </c>
      <c r="BF1273" s="22">
        <v>0.63</v>
      </c>
      <c r="BG1273" s="22"/>
      <c r="BH1273" s="22"/>
      <c r="BI1273" s="23"/>
      <c r="BJ1273" s="22"/>
      <c r="BK1273" s="20" t="str">
        <f t="shared" si="1237"/>
        <v>ATENDE</v>
      </c>
      <c r="BL1273" s="20" t="str">
        <f t="shared" si="1238"/>
        <v>ATENDE</v>
      </c>
      <c r="BM1273" s="20" t="str">
        <f t="shared" si="1239"/>
        <v>ATENDE</v>
      </c>
      <c r="BN1273" s="20" t="str">
        <f t="shared" si="1240"/>
        <v>ATENDE</v>
      </c>
      <c r="BO1273" s="24" t="str">
        <f t="shared" si="1241"/>
        <v>C4</v>
      </c>
      <c r="BP1273" s="24" t="str">
        <f t="shared" si="1368"/>
        <v>P6</v>
      </c>
      <c r="BQ1273" s="25">
        <f t="shared" si="1381"/>
        <v>2.3233333333333337</v>
      </c>
      <c r="BR1273" s="22">
        <v>9.9700000000000006</v>
      </c>
      <c r="BS1273" s="22">
        <v>7.21</v>
      </c>
      <c r="BT1273" s="24">
        <f>IF(BP1273="-","-",_xlfn.XLOOKUP(BP1273,ABNT5101!$B$4:$B$9,ABNT5101!$C$4:$C$9))</f>
        <v>3</v>
      </c>
      <c r="BU1273" s="24">
        <f>IF(BP1273="-","-",_xlfn.XLOOKUP(BP1273,ABNT5101!$B$4:$B$9,ABNT5101!$D$4:$D$9))</f>
        <v>0.6</v>
      </c>
      <c r="BV1273" s="20" t="str">
        <f t="shared" si="1242"/>
        <v>ATENDE</v>
      </c>
      <c r="BW1273" s="20" t="str">
        <f t="shared" si="1382"/>
        <v>ATENDE</v>
      </c>
      <c r="BX1273" s="20" t="str">
        <f t="shared" si="1243"/>
        <v>ATENDE</v>
      </c>
      <c r="BY1273" s="24" t="str">
        <f t="shared" si="1513"/>
        <v>P6</v>
      </c>
      <c r="BZ1273" s="25">
        <f t="shared" si="1244"/>
        <v>3.5</v>
      </c>
      <c r="CA1273" s="24">
        <v>13.5</v>
      </c>
      <c r="CB1273" s="24">
        <v>10.6</v>
      </c>
      <c r="CC1273" s="20">
        <f>IF(BY1273="-","-",_xlfn.XLOOKUP(BY1273,ABNT5101!$B$4:$B$9,ABNT5101!$C$4:$C$9))</f>
        <v>3</v>
      </c>
      <c r="CD1273" s="24">
        <f>IF(BY1273="-","-",_xlfn.XLOOKUP(BY1273,ABNT5101!$B$4:$B$9,ABNT5101!$D$4:$D$9))</f>
        <v>0.6</v>
      </c>
      <c r="CE1273" s="20" t="str">
        <f t="shared" si="1245"/>
        <v>ATENDE</v>
      </c>
      <c r="CF1273" s="20" t="str">
        <f t="shared" si="1246"/>
        <v>ATENDE</v>
      </c>
      <c r="CG1273" s="20" t="str">
        <f t="shared" si="1359"/>
        <v>ATENDE</v>
      </c>
      <c r="CH1273" s="26" t="str">
        <f>_xlfn.XLOOKUP(CI1273,'Banco de dados'!$B:$B,'Banco de dados'!$D:$D)</f>
        <v>TECNOWATT</v>
      </c>
      <c r="CI1273" s="50" t="s">
        <v>477</v>
      </c>
      <c r="CJ1273" s="26" t="str">
        <f>_xlfn.XLOOKUP(CI1273,'Banco de dados'!$B:$B,'Banco de dados'!$E:$E)</f>
        <v>SIGSAGPTLRRSSNDL_30W_38IBBRS
1-10C1MUN6.5</v>
      </c>
      <c r="CK1273" s="26"/>
      <c r="CL1273" s="26" t="e">
        <f>IF(CK1273="-","-",_xlfn.XLOOKUP(CK1273,'Banco de dados'!$B:$B,'Banco de dados'!$E:$E))</f>
        <v>#N/A</v>
      </c>
      <c r="CM1273" s="28">
        <f t="shared" si="1305"/>
        <v>1</v>
      </c>
      <c r="CN1273" s="26">
        <f>_xlfn.XLOOKUP(CI1273,'Banco de dados'!$B:$B,'Banco de dados'!$H:$H)</f>
        <v>30</v>
      </c>
      <c r="CO1273" s="26" t="e">
        <f t="array" aca="1" ref="CO1273" ca="1">_xludf.XLOOKUP(CK1273,'Banco de dados'!$B:$B,'Banco de dados'!$H:$H)</f>
        <v>#NAME?</v>
      </c>
      <c r="CP1273" s="26" t="e">
        <f t="array" aca="1" ref="CP1273" ca="1">_xludf.XLOOKUP(CI1273,'Banco de dados'!$B:$B,'Banco de dados'!$F:$F)</f>
        <v>#NAME?</v>
      </c>
      <c r="CQ1273" s="26" t="e">
        <f t="array" aca="1" ref="CQ1273" ca="1">_xludf.XLOOKUP(CK1273,'Banco de dados'!$B:$B,'Banco de dados'!$F:$F)</f>
        <v>#NAME?</v>
      </c>
      <c r="CR1273" s="27">
        <v>135</v>
      </c>
      <c r="CS1273" s="27"/>
      <c r="CT1273" s="26" t="str">
        <f>IF(AG1273=0.5,"Suporte",IF(AND(AG1273&gt;='Braços de IP'!$B$9,AG1273&lt;='Braços de IP'!$D$9),'Braços de IP'!$E$9,IF(AND(AG1273&gt;='Braços de IP'!$B$10,AG1273&lt;='Braços de IP'!$D$10),'Braços de IP'!$E$10,IF(AND(AG1273&gt;='Braços de IP'!$B$11,AG1273&lt;='Braços de IP'!$D$11),'Braços de IP'!$E$11,IF(AND(AG1273&gt;='Braços de IP'!$B$12,AG1273&lt;='Braços de IP'!$D$12),'Braços de IP'!$E$12,IF(AND(AG1273&gt;='Braços de IP'!$B$13,AG1273&lt;='Braços de IP'!$D$13),'Braços de IP'!$E$13,IF(AND(AG1273&gt;='Braços de IP'!$B$14,AG1273&lt;='Braços de IP'!$D$14),'Braços de IP'!$E$14,"ERRO")))))))</f>
        <v>Médio I</v>
      </c>
      <c r="CU1273" s="27"/>
      <c r="CV1273" s="26" t="str">
        <f>IF($CU1273="","",VLOOKUP($CU1273,'Braços de IP'!$E$9:$I$15,2,0))</f>
        <v/>
      </c>
      <c r="CW1273" s="29" t="str">
        <f>IF($CU1273="","",VLOOKUP($CU1273,'Braços de IP'!$E$9:$I$15,5,0))</f>
        <v/>
      </c>
      <c r="CX1273" s="26"/>
      <c r="CY1273" s="26"/>
      <c r="CZ1273" s="26"/>
      <c r="DA1273" s="26"/>
      <c r="DB1273" s="26"/>
      <c r="DC1273" s="26"/>
      <c r="DD1273" s="30">
        <f t="shared" si="1306"/>
        <v>30</v>
      </c>
      <c r="DE1273" s="31">
        <f t="shared" si="1307"/>
        <v>80</v>
      </c>
      <c r="DF1273" s="30">
        <f t="shared" si="1308"/>
        <v>110</v>
      </c>
      <c r="DG1273" s="32">
        <f t="shared" si="1309"/>
        <v>0.625</v>
      </c>
      <c r="DH1273" s="33" t="s">
        <v>143</v>
      </c>
      <c r="DI1273" s="34"/>
      <c r="DJ1273" s="35"/>
      <c r="DK1273" s="16" t="s">
        <v>144</v>
      </c>
      <c r="DL1273" s="16"/>
    </row>
    <row r="1274" spans="2:116" ht="15" customHeight="1" x14ac:dyDescent="0.25">
      <c r="B1274" s="16">
        <v>361</v>
      </c>
      <c r="C1274" s="16" t="s">
        <v>146</v>
      </c>
      <c r="D1274" s="16" t="s">
        <v>824</v>
      </c>
      <c r="E1274" s="16">
        <v>-8.0258450000000003</v>
      </c>
      <c r="F1274" s="16">
        <v>-34.903511999999999</v>
      </c>
      <c r="G1274" s="16" t="s">
        <v>160</v>
      </c>
      <c r="H1274" s="16" t="s">
        <v>136</v>
      </c>
      <c r="I1274" s="16" t="s">
        <v>135</v>
      </c>
      <c r="J1274" s="16" t="s">
        <v>137</v>
      </c>
      <c r="K1274" s="16">
        <v>70</v>
      </c>
      <c r="L1274" s="16" t="s">
        <v>138</v>
      </c>
      <c r="M1274" s="16">
        <v>0</v>
      </c>
      <c r="N1274" s="16"/>
      <c r="O1274" s="16">
        <v>1</v>
      </c>
      <c r="P1274" s="16">
        <v>1.2</v>
      </c>
      <c r="Q1274" s="16">
        <v>5</v>
      </c>
      <c r="R1274" s="16"/>
      <c r="S1274" s="16"/>
      <c r="T1274" s="16" t="s">
        <v>136</v>
      </c>
      <c r="U1274" s="16">
        <v>1.2</v>
      </c>
      <c r="V1274" s="16">
        <v>0</v>
      </c>
      <c r="W1274" s="16" t="s">
        <v>136</v>
      </c>
      <c r="X1274" s="16" t="s">
        <v>136</v>
      </c>
      <c r="Y1274" s="16">
        <v>0</v>
      </c>
      <c r="Z1274" s="16">
        <v>0</v>
      </c>
      <c r="AA1274" s="16" t="s">
        <v>139</v>
      </c>
      <c r="AB1274" s="16" t="s">
        <v>140</v>
      </c>
      <c r="AC1274" s="16">
        <v>40.5</v>
      </c>
      <c r="AD1274" s="16">
        <v>5.25</v>
      </c>
      <c r="AE1274" s="16">
        <v>1</v>
      </c>
      <c r="AF1274" s="16">
        <v>0.34</v>
      </c>
      <c r="AG1274" s="16">
        <v>1</v>
      </c>
      <c r="AH1274" s="16"/>
      <c r="AI1274" s="16"/>
      <c r="AJ1274" s="16"/>
      <c r="AK1274" s="16"/>
      <c r="AL1274" s="16"/>
      <c r="AM1274" s="16">
        <v>0</v>
      </c>
      <c r="AN1274" s="16"/>
      <c r="AO1274" s="16">
        <v>0</v>
      </c>
      <c r="AP1274" s="16">
        <v>0</v>
      </c>
      <c r="AQ1274" s="16">
        <v>0</v>
      </c>
      <c r="AR1274" s="17" t="s">
        <v>136</v>
      </c>
      <c r="AS1274" s="19">
        <f t="shared" si="1233"/>
        <v>0</v>
      </c>
      <c r="AT1274" s="19"/>
      <c r="AU1274" s="19">
        <f>VLOOKUP(G1274,ABNT5101!$I$3:$J$9,2)</f>
        <v>10</v>
      </c>
      <c r="AV1274" s="19">
        <f>VLOOKUP(G1274,ABNT5101!$I$3:$M$9,5)</f>
        <v>0.18</v>
      </c>
      <c r="AW1274" s="17" t="str">
        <f>_xlfn.XLOOKUP(G1274,ABNT5101!I:I,ABNT5101!L:L)</f>
        <v>-</v>
      </c>
      <c r="AX1274" s="17">
        <f>_xlfn.XLOOKUP(G1274,ABNT5101!$I:$I,ABNT5101!M:M)</f>
        <v>0.18</v>
      </c>
      <c r="AY1274" s="17" t="str">
        <f>_xlfn.XLOOKUP(G1274,ABNT5101!$I:$I,ABNT5101!N:N)</f>
        <v>-</v>
      </c>
      <c r="AZ1274" s="17">
        <f>_xlfn.XLOOKUP(G1274,ABNT5101!$I:$I,ABNT5101!O:O)</f>
        <v>16</v>
      </c>
      <c r="BA1274" s="20" t="str">
        <f t="shared" si="1234"/>
        <v>ATENDE</v>
      </c>
      <c r="BB1274" s="21">
        <f t="shared" ref="BB1274:BC1274" si="1519">BE1274/AU1274-1</f>
        <v>4.2000000000000037E-2</v>
      </c>
      <c r="BC1274" s="21">
        <f t="shared" si="1519"/>
        <v>0.2777777777777779</v>
      </c>
      <c r="BD1274" s="21" t="str">
        <f t="shared" si="1236"/>
        <v>-</v>
      </c>
      <c r="BE1274" s="22">
        <v>10.42</v>
      </c>
      <c r="BF1274" s="22">
        <v>0.23</v>
      </c>
      <c r="BG1274" s="22"/>
      <c r="BH1274" s="22"/>
      <c r="BI1274" s="23"/>
      <c r="BJ1274" s="22"/>
      <c r="BK1274" s="20" t="str">
        <f t="shared" si="1237"/>
        <v>ATENDE</v>
      </c>
      <c r="BL1274" s="20" t="str">
        <f t="shared" si="1238"/>
        <v>ATENDE</v>
      </c>
      <c r="BM1274" s="20" t="str">
        <f t="shared" si="1239"/>
        <v>ATENDE</v>
      </c>
      <c r="BN1274" s="20" t="str">
        <f t="shared" si="1240"/>
        <v>ATENDE</v>
      </c>
      <c r="BO1274" s="24" t="str">
        <f t="shared" si="1241"/>
        <v>C4</v>
      </c>
      <c r="BP1274" s="24" t="str">
        <f t="shared" si="1368"/>
        <v>P6</v>
      </c>
      <c r="BQ1274" s="25">
        <f t="shared" si="1381"/>
        <v>2.0366666666666666</v>
      </c>
      <c r="BR1274" s="22">
        <v>9.11</v>
      </c>
      <c r="BS1274" s="22">
        <v>1.94</v>
      </c>
      <c r="BT1274" s="24">
        <f>IF(BP1274="-","-",_xlfn.XLOOKUP(BP1274,ABNT5101!$B$4:$B$9,ABNT5101!$C$4:$C$9))</f>
        <v>3</v>
      </c>
      <c r="BU1274" s="24">
        <f>IF(BP1274="-","-",_xlfn.XLOOKUP(BP1274,ABNT5101!$B$4:$B$9,ABNT5101!$D$4:$D$9))</f>
        <v>0.6</v>
      </c>
      <c r="BV1274" s="20" t="str">
        <f t="shared" si="1242"/>
        <v>ATENDE</v>
      </c>
      <c r="BW1274" s="20" t="str">
        <f t="shared" si="1382"/>
        <v>ATENDE</v>
      </c>
      <c r="BX1274" s="20" t="str">
        <f t="shared" si="1243"/>
        <v>ATENDE</v>
      </c>
      <c r="BY1274" s="24" t="s">
        <v>136</v>
      </c>
      <c r="BZ1274" s="25" t="e">
        <f t="shared" si="1244"/>
        <v>#VALUE!</v>
      </c>
      <c r="CA1274" s="24">
        <v>8.3699999999999992</v>
      </c>
      <c r="CB1274" s="24">
        <v>2.42</v>
      </c>
      <c r="CC1274" s="20" t="str">
        <f>IF(BY1274="-","-",_xlfn.XLOOKUP(BY1274,ABNT5101!$B$4:$B$9,ABNT5101!$C$4:$C$9))</f>
        <v>-</v>
      </c>
      <c r="CD1274" s="24" t="str">
        <f>IF(BY1274="-","-",_xlfn.XLOOKUP(BY1274,ABNT5101!$B$4:$B$9,ABNT5101!$D$4:$D$9))</f>
        <v>-</v>
      </c>
      <c r="CE1274" s="20" t="str">
        <f t="shared" si="1245"/>
        <v>-</v>
      </c>
      <c r="CF1274" s="20" t="str">
        <f t="shared" si="1246"/>
        <v>-</v>
      </c>
      <c r="CG1274" s="20" t="str">
        <f t="shared" si="1359"/>
        <v>-</v>
      </c>
      <c r="CH1274" s="26" t="str">
        <f>_xlfn.XLOOKUP(CI1274,'Banco de dados'!$B:$B,'Banco de dados'!$D:$D)</f>
        <v>LEDSTAR</v>
      </c>
      <c r="CI1274" s="27" t="s">
        <v>259</v>
      </c>
      <c r="CJ1274" s="26" t="str">
        <f>_xlfn.XLOOKUP(CI1274,'Banco de dados'!$B:$B,'Banco de dados'!$E:$E)</f>
        <v>LUM LED SL VT 9.1 44W</v>
      </c>
      <c r="CK1274" s="26"/>
      <c r="CL1274" s="26" t="e">
        <f>IF(CK1274="-","-",_xlfn.XLOOKUP(CK1274,'Banco de dados'!$B:$B,'Banco de dados'!$E:$E))</f>
        <v>#N/A</v>
      </c>
      <c r="CM1274" s="28">
        <f t="shared" si="1305"/>
        <v>1</v>
      </c>
      <c r="CN1274" s="26">
        <f>_xlfn.XLOOKUP(CI1274,'Banco de dados'!$B:$B,'Banco de dados'!$H:$H)</f>
        <v>44</v>
      </c>
      <c r="CO1274" s="26" t="e">
        <f t="array" aca="1" ref="CO1274" ca="1">_xludf.XLOOKUP(CK1274,'Banco de dados'!$B:$B,'Banco de dados'!$H:$H)</f>
        <v>#NAME?</v>
      </c>
      <c r="CP1274" s="26" t="e">
        <f t="array" aca="1" ref="CP1274" ca="1">_xludf.XLOOKUP(CI1274,'Banco de dados'!$B:$B,'Banco de dados'!$F:$F)</f>
        <v>#NAME?</v>
      </c>
      <c r="CQ1274" s="26" t="e">
        <f t="array" aca="1" ref="CQ1274" ca="1">_xludf.XLOOKUP(CK1274,'Banco de dados'!$B:$B,'Banco de dados'!$F:$F)</f>
        <v>#NAME?</v>
      </c>
      <c r="CR1274" s="27">
        <v>136</v>
      </c>
      <c r="CS1274" s="27"/>
      <c r="CT1274" s="26" t="str">
        <f>IF(AG1274=0.5,"Suporte",IF(AND(AG1274&gt;='Braços de IP'!$B$9,AG1274&lt;='Braços de IP'!$D$9),'Braços de IP'!$E$9,IF(AND(AG1274&gt;='Braços de IP'!$B$10,AG1274&lt;='Braços de IP'!$D$10),'Braços de IP'!$E$10,IF(AND(AG1274&gt;='Braços de IP'!$B$11,AG1274&lt;='Braços de IP'!$D$11),'Braços de IP'!$E$11,IF(AND(AG1274&gt;='Braços de IP'!$B$12,AG1274&lt;='Braços de IP'!$D$12),'Braços de IP'!$E$12,IF(AND(AG1274&gt;='Braços de IP'!$B$13,AG1274&lt;='Braços de IP'!$D$13),'Braços de IP'!$E$13,IF(AND(AG1274&gt;='Braços de IP'!$B$14,AG1274&lt;='Braços de IP'!$D$14),'Braços de IP'!$E$14,"ERRO")))))))</f>
        <v>Curto I</v>
      </c>
      <c r="CU1274" s="27" t="s">
        <v>479</v>
      </c>
      <c r="CV1274" s="26">
        <f>IF($CU1274="","",VLOOKUP($CU1274,'Braços de IP'!$E$9:$I$15,2,0))</f>
        <v>1.2</v>
      </c>
      <c r="CW1274" s="29">
        <f>IF($CU1274="","",VLOOKUP($CU1274,'Braços de IP'!$E$9:$I$15,5,0))</f>
        <v>6.5</v>
      </c>
      <c r="CX1274" s="26"/>
      <c r="CY1274" s="26"/>
      <c r="CZ1274" s="26"/>
      <c r="DA1274" s="26"/>
      <c r="DB1274" s="26"/>
      <c r="DC1274" s="26"/>
      <c r="DD1274" s="30">
        <f t="shared" si="1306"/>
        <v>44</v>
      </c>
      <c r="DE1274" s="31">
        <f t="shared" si="1307"/>
        <v>70</v>
      </c>
      <c r="DF1274" s="30">
        <f t="shared" si="1308"/>
        <v>114</v>
      </c>
      <c r="DG1274" s="32">
        <f t="shared" si="1309"/>
        <v>0.37142857142857144</v>
      </c>
      <c r="DH1274" s="33" t="s">
        <v>143</v>
      </c>
      <c r="DI1274" s="34"/>
      <c r="DJ1274" s="35"/>
      <c r="DK1274" s="16" t="s">
        <v>144</v>
      </c>
      <c r="DL1274" s="16"/>
    </row>
    <row r="1275" spans="2:116" ht="15" customHeight="1" x14ac:dyDescent="0.25">
      <c r="B1275" s="16">
        <v>361</v>
      </c>
      <c r="C1275" s="16" t="s">
        <v>146</v>
      </c>
      <c r="D1275" s="16" t="s">
        <v>824</v>
      </c>
      <c r="E1275" s="16">
        <v>-8.0258450000000003</v>
      </c>
      <c r="F1275" s="16">
        <v>-34.903511999999999</v>
      </c>
      <c r="G1275" s="16" t="s">
        <v>160</v>
      </c>
      <c r="H1275" s="16" t="s">
        <v>136</v>
      </c>
      <c r="I1275" s="16" t="s">
        <v>135</v>
      </c>
      <c r="J1275" s="16" t="s">
        <v>137</v>
      </c>
      <c r="K1275" s="16">
        <v>70</v>
      </c>
      <c r="L1275" s="16" t="s">
        <v>138</v>
      </c>
      <c r="M1275" s="16">
        <v>0</v>
      </c>
      <c r="N1275" s="16"/>
      <c r="O1275" s="16">
        <v>1</v>
      </c>
      <c r="P1275" s="16">
        <v>1.2</v>
      </c>
      <c r="Q1275" s="16">
        <v>5</v>
      </c>
      <c r="R1275" s="16"/>
      <c r="S1275" s="16"/>
      <c r="T1275" s="16" t="s">
        <v>136</v>
      </c>
      <c r="U1275" s="16">
        <v>1.2</v>
      </c>
      <c r="V1275" s="16">
        <v>0</v>
      </c>
      <c r="W1275" s="16" t="s">
        <v>136</v>
      </c>
      <c r="X1275" s="16" t="s">
        <v>136</v>
      </c>
      <c r="Y1275" s="16">
        <v>0</v>
      </c>
      <c r="Z1275" s="16">
        <v>0</v>
      </c>
      <c r="AA1275" s="16" t="s">
        <v>139</v>
      </c>
      <c r="AB1275" s="16" t="s">
        <v>140</v>
      </c>
      <c r="AC1275" s="16">
        <v>40.5</v>
      </c>
      <c r="AD1275" s="16">
        <v>5.25</v>
      </c>
      <c r="AE1275" s="16">
        <v>1</v>
      </c>
      <c r="AF1275" s="16">
        <v>0.34</v>
      </c>
      <c r="AG1275" s="16">
        <v>1</v>
      </c>
      <c r="AH1275" s="16"/>
      <c r="AI1275" s="16"/>
      <c r="AJ1275" s="16"/>
      <c r="AK1275" s="16"/>
      <c r="AL1275" s="16"/>
      <c r="AM1275" s="16">
        <v>0</v>
      </c>
      <c r="AN1275" s="16"/>
      <c r="AO1275" s="16">
        <v>0</v>
      </c>
      <c r="AP1275" s="16">
        <v>0</v>
      </c>
      <c r="AQ1275" s="16">
        <v>0</v>
      </c>
      <c r="AR1275" s="17" t="s">
        <v>136</v>
      </c>
      <c r="AS1275" s="19">
        <f t="shared" si="1233"/>
        <v>0</v>
      </c>
      <c r="AT1275" s="19"/>
      <c r="AU1275" s="19">
        <f>VLOOKUP(G1275,ABNT5101!$I$3:$J$9,2)</f>
        <v>10</v>
      </c>
      <c r="AV1275" s="19">
        <f>VLOOKUP(G1275,ABNT5101!$I$3:$M$9,5)</f>
        <v>0.18</v>
      </c>
      <c r="AW1275" s="17" t="str">
        <f>_xlfn.XLOOKUP(G1275,ABNT5101!I:I,ABNT5101!L:L)</f>
        <v>-</v>
      </c>
      <c r="AX1275" s="17">
        <f>_xlfn.XLOOKUP(G1275,ABNT5101!$I:$I,ABNT5101!M:M)</f>
        <v>0.18</v>
      </c>
      <c r="AY1275" s="17" t="str">
        <f>_xlfn.XLOOKUP(G1275,ABNT5101!$I:$I,ABNT5101!N:N)</f>
        <v>-</v>
      </c>
      <c r="AZ1275" s="17">
        <f>_xlfn.XLOOKUP(G1275,ABNT5101!$I:$I,ABNT5101!O:O)</f>
        <v>16</v>
      </c>
      <c r="BA1275" s="20" t="str">
        <f t="shared" si="1234"/>
        <v>ATENDE</v>
      </c>
      <c r="BB1275" s="21">
        <f t="shared" ref="BB1275:BC1275" si="1520">BE1275/AU1275-1</f>
        <v>0.44499999999999984</v>
      </c>
      <c r="BC1275" s="21">
        <f t="shared" si="1520"/>
        <v>0</v>
      </c>
      <c r="BD1275" s="21" t="str">
        <f t="shared" si="1236"/>
        <v>-</v>
      </c>
      <c r="BE1275" s="22">
        <v>14.45</v>
      </c>
      <c r="BF1275" s="22">
        <v>0.18</v>
      </c>
      <c r="BG1275" s="22"/>
      <c r="BH1275" s="22"/>
      <c r="BI1275" s="23"/>
      <c r="BJ1275" s="22"/>
      <c r="BK1275" s="20" t="str">
        <f t="shared" si="1237"/>
        <v>ATENDE</v>
      </c>
      <c r="BL1275" s="20" t="str">
        <f t="shared" si="1238"/>
        <v>ATENDE</v>
      </c>
      <c r="BM1275" s="20" t="str">
        <f t="shared" si="1239"/>
        <v>ATENDE</v>
      </c>
      <c r="BN1275" s="20" t="str">
        <f t="shared" si="1240"/>
        <v>ATENDE</v>
      </c>
      <c r="BO1275" s="24" t="str">
        <f t="shared" si="1241"/>
        <v>C4</v>
      </c>
      <c r="BP1275" s="24" t="str">
        <f t="shared" si="1368"/>
        <v>P6</v>
      </c>
      <c r="BQ1275" s="25">
        <f t="shared" si="1381"/>
        <v>3.1166666666666663</v>
      </c>
      <c r="BR1275" s="22">
        <v>12.35</v>
      </c>
      <c r="BS1275" s="22">
        <v>1.25</v>
      </c>
      <c r="BT1275" s="24">
        <f>IF(BP1275="-","-",_xlfn.XLOOKUP(BP1275,ABNT5101!$B$4:$B$9,ABNT5101!$C$4:$C$9))</f>
        <v>3</v>
      </c>
      <c r="BU1275" s="24">
        <f>IF(BP1275="-","-",_xlfn.XLOOKUP(BP1275,ABNT5101!$B$4:$B$9,ABNT5101!$D$4:$D$9))</f>
        <v>0.6</v>
      </c>
      <c r="BV1275" s="20" t="str">
        <f t="shared" si="1242"/>
        <v>ATENDE</v>
      </c>
      <c r="BW1275" s="20" t="str">
        <f t="shared" si="1382"/>
        <v>ATENDE</v>
      </c>
      <c r="BX1275" s="20" t="str">
        <f t="shared" si="1243"/>
        <v>ATENDE</v>
      </c>
      <c r="BY1275" s="24" t="s">
        <v>136</v>
      </c>
      <c r="BZ1275" s="25" t="e">
        <f t="shared" si="1244"/>
        <v>#VALUE!</v>
      </c>
      <c r="CA1275" s="24">
        <v>11.86</v>
      </c>
      <c r="CB1275" s="24">
        <v>3.85</v>
      </c>
      <c r="CC1275" s="20" t="str">
        <f>IF(BY1275="-","-",_xlfn.XLOOKUP(BY1275,ABNT5101!$B$4:$B$9,ABNT5101!$C$4:$C$9))</f>
        <v>-</v>
      </c>
      <c r="CD1275" s="24" t="str">
        <f>IF(BY1275="-","-",_xlfn.XLOOKUP(BY1275,ABNT5101!$B$4:$B$9,ABNT5101!$D$4:$D$9))</f>
        <v>-</v>
      </c>
      <c r="CE1275" s="20" t="str">
        <f t="shared" si="1245"/>
        <v>-</v>
      </c>
      <c r="CF1275" s="20" t="str">
        <f t="shared" si="1246"/>
        <v>-</v>
      </c>
      <c r="CG1275" s="20" t="str">
        <f t="shared" si="1359"/>
        <v>-</v>
      </c>
      <c r="CH1275" s="26" t="str">
        <f>_xlfn.XLOOKUP(CI1275,'Banco de dados'!$B:$B,'Banco de dados'!$D:$D)</f>
        <v>SX LIGHTING</v>
      </c>
      <c r="CI1275" s="27" t="s">
        <v>401</v>
      </c>
      <c r="CJ1275" s="26" t="str">
        <f>_xlfn.XLOOKUP(CI1275,'Banco de dados'!$B:$B,'Banco de dados'!$E:$E)</f>
        <v>SXINEVO050K50L12CZF7PHF</v>
      </c>
      <c r="CK1275" s="26"/>
      <c r="CL1275" s="26" t="e">
        <f>IF(CK1275="-","-",_xlfn.XLOOKUP(CK1275,'Banco de dados'!$B:$B,'Banco de dados'!$E:$E))</f>
        <v>#N/A</v>
      </c>
      <c r="CM1275" s="28">
        <f t="shared" si="1305"/>
        <v>1</v>
      </c>
      <c r="CN1275" s="26">
        <f>_xlfn.XLOOKUP(CI1275,'Banco de dados'!$B:$B,'Banco de dados'!$H:$H)</f>
        <v>50</v>
      </c>
      <c r="CO1275" s="26" t="e">
        <f t="array" aca="1" ref="CO1275" ca="1">_xludf.XLOOKUP(CK1275,'Banco de dados'!$B:$B,'Banco de dados'!$H:$H)</f>
        <v>#NAME?</v>
      </c>
      <c r="CP1275" s="26" t="e">
        <f t="array" aca="1" ref="CP1275" ca="1">_xludf.XLOOKUP(CI1275,'Banco de dados'!$B:$B,'Banco de dados'!$F:$F)</f>
        <v>#NAME?</v>
      </c>
      <c r="CQ1275" s="26" t="e">
        <f t="array" aca="1" ref="CQ1275" ca="1">_xludf.XLOOKUP(CK1275,'Banco de dados'!$B:$B,'Banco de dados'!$F:$F)</f>
        <v>#NAME?</v>
      </c>
      <c r="CR1275" s="27">
        <v>137</v>
      </c>
      <c r="CS1275" s="27"/>
      <c r="CT1275" s="26" t="str">
        <f>IF(AG1275=0.5,"Suporte",IF(AND(AG1275&gt;='Braços de IP'!$B$9,AG1275&lt;='Braços de IP'!$D$9),'Braços de IP'!$E$9,IF(AND(AG1275&gt;='Braços de IP'!$B$10,AG1275&lt;='Braços de IP'!$D$10),'Braços de IP'!$E$10,IF(AND(AG1275&gt;='Braços de IP'!$B$11,AG1275&lt;='Braços de IP'!$D$11),'Braços de IP'!$E$11,IF(AND(AG1275&gt;='Braços de IP'!$B$12,AG1275&lt;='Braços de IP'!$D$12),'Braços de IP'!$E$12,IF(AND(AG1275&gt;='Braços de IP'!$B$13,AG1275&lt;='Braços de IP'!$D$13),'Braços de IP'!$E$13,IF(AND(AG1275&gt;='Braços de IP'!$B$14,AG1275&lt;='Braços de IP'!$D$14),'Braços de IP'!$E$14,"ERRO")))))))</f>
        <v>Curto I</v>
      </c>
      <c r="CU1275" s="27" t="s">
        <v>479</v>
      </c>
      <c r="CV1275" s="26">
        <f>IF($CU1275="","",VLOOKUP($CU1275,'Braços de IP'!$E$9:$I$15,2,0))</f>
        <v>1.2</v>
      </c>
      <c r="CW1275" s="29">
        <f>IF($CU1275="","",VLOOKUP($CU1275,'Braços de IP'!$E$9:$I$15,5,0))</f>
        <v>6.5</v>
      </c>
      <c r="CX1275" s="26"/>
      <c r="CY1275" s="26"/>
      <c r="CZ1275" s="26"/>
      <c r="DA1275" s="26"/>
      <c r="DB1275" s="26"/>
      <c r="DC1275" s="26"/>
      <c r="DD1275" s="30">
        <f t="shared" si="1306"/>
        <v>50</v>
      </c>
      <c r="DE1275" s="31">
        <f t="shared" si="1307"/>
        <v>70</v>
      </c>
      <c r="DF1275" s="30">
        <f t="shared" si="1308"/>
        <v>120</v>
      </c>
      <c r="DG1275" s="32">
        <f t="shared" si="1309"/>
        <v>0.2857142857142857</v>
      </c>
      <c r="DH1275" s="33" t="s">
        <v>143</v>
      </c>
      <c r="DI1275" s="34"/>
      <c r="DJ1275" s="35"/>
      <c r="DK1275" s="16" t="s">
        <v>144</v>
      </c>
      <c r="DL1275" s="16"/>
    </row>
    <row r="1276" spans="2:116" ht="15" customHeight="1" x14ac:dyDescent="0.25">
      <c r="B1276" s="16">
        <v>361</v>
      </c>
      <c r="C1276" s="16" t="s">
        <v>146</v>
      </c>
      <c r="D1276" s="16" t="s">
        <v>824</v>
      </c>
      <c r="E1276" s="16">
        <v>-8.0258450000000003</v>
      </c>
      <c r="F1276" s="16">
        <v>-34.903511999999999</v>
      </c>
      <c r="G1276" s="16" t="s">
        <v>160</v>
      </c>
      <c r="H1276" s="16" t="s">
        <v>136</v>
      </c>
      <c r="I1276" s="16" t="s">
        <v>135</v>
      </c>
      <c r="J1276" s="16" t="s">
        <v>137</v>
      </c>
      <c r="K1276" s="16">
        <v>70</v>
      </c>
      <c r="L1276" s="16" t="s">
        <v>138</v>
      </c>
      <c r="M1276" s="16">
        <v>0</v>
      </c>
      <c r="N1276" s="16"/>
      <c r="O1276" s="16">
        <v>1</v>
      </c>
      <c r="P1276" s="16">
        <v>1.2</v>
      </c>
      <c r="Q1276" s="16">
        <v>5</v>
      </c>
      <c r="R1276" s="16"/>
      <c r="S1276" s="16"/>
      <c r="T1276" s="16" t="s">
        <v>136</v>
      </c>
      <c r="U1276" s="16">
        <v>1.2</v>
      </c>
      <c r="V1276" s="16">
        <v>0</v>
      </c>
      <c r="W1276" s="16" t="s">
        <v>136</v>
      </c>
      <c r="X1276" s="16" t="s">
        <v>136</v>
      </c>
      <c r="Y1276" s="16">
        <v>0</v>
      </c>
      <c r="Z1276" s="16">
        <v>0</v>
      </c>
      <c r="AA1276" s="16" t="s">
        <v>139</v>
      </c>
      <c r="AB1276" s="16" t="s">
        <v>140</v>
      </c>
      <c r="AC1276" s="16">
        <v>40.5</v>
      </c>
      <c r="AD1276" s="16">
        <v>5.25</v>
      </c>
      <c r="AE1276" s="16">
        <v>1</v>
      </c>
      <c r="AF1276" s="16">
        <v>0.34</v>
      </c>
      <c r="AG1276" s="16">
        <v>1</v>
      </c>
      <c r="AH1276" s="16"/>
      <c r="AI1276" s="16"/>
      <c r="AJ1276" s="16"/>
      <c r="AK1276" s="16"/>
      <c r="AL1276" s="16"/>
      <c r="AM1276" s="16">
        <v>0</v>
      </c>
      <c r="AN1276" s="16"/>
      <c r="AO1276" s="16">
        <v>0</v>
      </c>
      <c r="AP1276" s="16">
        <v>0</v>
      </c>
      <c r="AQ1276" s="16">
        <v>0</v>
      </c>
      <c r="AR1276" s="17" t="s">
        <v>136</v>
      </c>
      <c r="AS1276" s="19">
        <f t="shared" si="1233"/>
        <v>0</v>
      </c>
      <c r="AT1276" s="19"/>
      <c r="AU1276" s="19">
        <f>VLOOKUP(G1276,ABNT5101!$I$3:$J$9,2)</f>
        <v>10</v>
      </c>
      <c r="AV1276" s="19">
        <f>VLOOKUP(G1276,ABNT5101!$I$3:$M$9,5)</f>
        <v>0.18</v>
      </c>
      <c r="AW1276" s="17" t="str">
        <f>_xlfn.XLOOKUP(G1276,ABNT5101!I:I,ABNT5101!L:L)</f>
        <v>-</v>
      </c>
      <c r="AX1276" s="17">
        <f>_xlfn.XLOOKUP(G1276,ABNT5101!$I:$I,ABNT5101!M:M)</f>
        <v>0.18</v>
      </c>
      <c r="AY1276" s="17" t="str">
        <f>_xlfn.XLOOKUP(G1276,ABNT5101!$I:$I,ABNT5101!N:N)</f>
        <v>-</v>
      </c>
      <c r="AZ1276" s="17">
        <f>_xlfn.XLOOKUP(G1276,ABNT5101!$I:$I,ABNT5101!O:O)</f>
        <v>16</v>
      </c>
      <c r="BA1276" s="20" t="str">
        <f t="shared" si="1234"/>
        <v>ATENDE</v>
      </c>
      <c r="BB1276" s="21">
        <f t="shared" ref="BB1276:BC1276" si="1521">BE1276/AU1276-1</f>
        <v>0.20700000000000007</v>
      </c>
      <c r="BC1276" s="21">
        <f t="shared" si="1521"/>
        <v>0.44444444444444464</v>
      </c>
      <c r="BD1276" s="21" t="str">
        <f t="shared" si="1236"/>
        <v>-</v>
      </c>
      <c r="BE1276" s="22">
        <v>12.07</v>
      </c>
      <c r="BF1276" s="22">
        <v>0.26</v>
      </c>
      <c r="BG1276" s="22"/>
      <c r="BH1276" s="22"/>
      <c r="BI1276" s="23"/>
      <c r="BJ1276" s="22"/>
      <c r="BK1276" s="20" t="str">
        <f t="shared" si="1237"/>
        <v>ATENDE</v>
      </c>
      <c r="BL1276" s="20" t="str">
        <f t="shared" si="1238"/>
        <v>ATENDE</v>
      </c>
      <c r="BM1276" s="20" t="str">
        <f t="shared" si="1239"/>
        <v>ATENDE</v>
      </c>
      <c r="BN1276" s="20" t="str">
        <f t="shared" si="1240"/>
        <v>ATENDE</v>
      </c>
      <c r="BO1276" s="24" t="str">
        <f t="shared" si="1241"/>
        <v>C4</v>
      </c>
      <c r="BP1276" s="24" t="str">
        <f t="shared" si="1368"/>
        <v>P6</v>
      </c>
      <c r="BQ1276" s="25">
        <f t="shared" si="1381"/>
        <v>1.7333333333333329</v>
      </c>
      <c r="BR1276" s="22">
        <v>8.1999999999999993</v>
      </c>
      <c r="BS1276" s="22">
        <v>2.4300000000000002</v>
      </c>
      <c r="BT1276" s="24">
        <f>IF(BP1276="-","-",_xlfn.XLOOKUP(BP1276,ABNT5101!$B$4:$B$9,ABNT5101!$C$4:$C$9))</f>
        <v>3</v>
      </c>
      <c r="BU1276" s="24">
        <f>IF(BP1276="-","-",_xlfn.XLOOKUP(BP1276,ABNT5101!$B$4:$B$9,ABNT5101!$D$4:$D$9))</f>
        <v>0.6</v>
      </c>
      <c r="BV1276" s="20" t="str">
        <f t="shared" si="1242"/>
        <v>ATENDE</v>
      </c>
      <c r="BW1276" s="20" t="str">
        <f t="shared" si="1382"/>
        <v>ATENDE</v>
      </c>
      <c r="BX1276" s="20" t="str">
        <f t="shared" si="1243"/>
        <v>ATENDE</v>
      </c>
      <c r="BY1276" s="24" t="s">
        <v>136</v>
      </c>
      <c r="BZ1276" s="25" t="e">
        <f t="shared" si="1244"/>
        <v>#VALUE!</v>
      </c>
      <c r="CA1276" s="24">
        <v>11.03</v>
      </c>
      <c r="CB1276" s="24">
        <v>3.13</v>
      </c>
      <c r="CC1276" s="20" t="str">
        <f>IF(BY1276="-","-",_xlfn.XLOOKUP(BY1276,ABNT5101!$B$4:$B$9,ABNT5101!$C$4:$C$9))</f>
        <v>-</v>
      </c>
      <c r="CD1276" s="24" t="str">
        <f>IF(BY1276="-","-",_xlfn.XLOOKUP(BY1276,ABNT5101!$B$4:$B$9,ABNT5101!$D$4:$D$9))</f>
        <v>-</v>
      </c>
      <c r="CE1276" s="20" t="str">
        <f t="shared" si="1245"/>
        <v>-</v>
      </c>
      <c r="CF1276" s="20" t="str">
        <f t="shared" si="1246"/>
        <v>-</v>
      </c>
      <c r="CG1276" s="20" t="str">
        <f t="shared" si="1359"/>
        <v>-</v>
      </c>
      <c r="CH1276" s="26" t="str">
        <f>_xlfn.XLOOKUP(CI1276,'Banco de dados'!$B:$B,'Banco de dados'!$D:$D)</f>
        <v>TECNOWATT</v>
      </c>
      <c r="CI1276" s="27" t="s">
        <v>495</v>
      </c>
      <c r="CJ1276" s="26" t="str">
        <f>_xlfn.XLOOKUP(CI1276,'Banco de dados'!$B:$B,'Banco de dados'!$E:$E)</f>
        <v>SIGSAGPTLRRSSNDL_40W_50IBBRS
1-10C1MUN6.5</v>
      </c>
      <c r="CK1276" s="26"/>
      <c r="CL1276" s="26" t="e">
        <f>IF(CK1276="-","-",_xlfn.XLOOKUP(CK1276,'Banco de dados'!$B:$B,'Banco de dados'!$E:$E))</f>
        <v>#N/A</v>
      </c>
      <c r="CM1276" s="28">
        <f t="shared" si="1305"/>
        <v>1</v>
      </c>
      <c r="CN1276" s="26">
        <f>_xlfn.XLOOKUP(CI1276,'Banco de dados'!$B:$B,'Banco de dados'!$H:$H)</f>
        <v>40</v>
      </c>
      <c r="CO1276" s="26" t="e">
        <f t="array" aca="1" ref="CO1276" ca="1">_xludf.XLOOKUP(CK1276,'Banco de dados'!$B:$B,'Banco de dados'!$H:$H)</f>
        <v>#NAME?</v>
      </c>
      <c r="CP1276" s="26" t="e">
        <f t="array" aca="1" ref="CP1276" ca="1">_xludf.XLOOKUP(CI1276,'Banco de dados'!$B:$B,'Banco de dados'!$F:$F)</f>
        <v>#NAME?</v>
      </c>
      <c r="CQ1276" s="26" t="e">
        <f t="array" aca="1" ref="CQ1276" ca="1">_xludf.XLOOKUP(CK1276,'Banco de dados'!$B:$B,'Banco de dados'!$F:$F)</f>
        <v>#NAME?</v>
      </c>
      <c r="CR1276" s="27">
        <v>138</v>
      </c>
      <c r="CS1276" s="27"/>
      <c r="CT1276" s="26" t="str">
        <f>IF(AG1276=0.5,"Suporte",IF(AND(AG1276&gt;='Braços de IP'!$B$9,AG1276&lt;='Braços de IP'!$D$9),'Braços de IP'!$E$9,IF(AND(AG1276&gt;='Braços de IP'!$B$10,AG1276&lt;='Braços de IP'!$D$10),'Braços de IP'!$E$10,IF(AND(AG1276&gt;='Braços de IP'!$B$11,AG1276&lt;='Braços de IP'!$D$11),'Braços de IP'!$E$11,IF(AND(AG1276&gt;='Braços de IP'!$B$12,AG1276&lt;='Braços de IP'!$D$12),'Braços de IP'!$E$12,IF(AND(AG1276&gt;='Braços de IP'!$B$13,AG1276&lt;='Braços de IP'!$D$13),'Braços de IP'!$E$13,IF(AND(AG1276&gt;='Braços de IP'!$B$14,AG1276&lt;='Braços de IP'!$D$14),'Braços de IP'!$E$14,"ERRO")))))))</f>
        <v>Curto I</v>
      </c>
      <c r="CU1276" s="27" t="s">
        <v>178</v>
      </c>
      <c r="CV1276" s="26">
        <f>IF($CU1276="","",VLOOKUP($CU1276,'Braços de IP'!$E$9:$I$15,2,0))</f>
        <v>2.4</v>
      </c>
      <c r="CW1276" s="29">
        <f>IF($CU1276="","",VLOOKUP($CU1276,'Braços de IP'!$E$9:$I$15,5,0))</f>
        <v>7.5</v>
      </c>
      <c r="CX1276" s="26"/>
      <c r="CY1276" s="26"/>
      <c r="CZ1276" s="26"/>
      <c r="DA1276" s="26"/>
      <c r="DB1276" s="26"/>
      <c r="DC1276" s="26"/>
      <c r="DD1276" s="30">
        <f t="shared" si="1306"/>
        <v>40</v>
      </c>
      <c r="DE1276" s="31">
        <f t="shared" si="1307"/>
        <v>70</v>
      </c>
      <c r="DF1276" s="30">
        <f t="shared" si="1308"/>
        <v>110</v>
      </c>
      <c r="DG1276" s="32">
        <f t="shared" si="1309"/>
        <v>0.4285714285714286</v>
      </c>
      <c r="DH1276" s="33" t="s">
        <v>143</v>
      </c>
      <c r="DI1276" s="34"/>
      <c r="DJ1276" s="35"/>
      <c r="DK1276" s="16" t="s">
        <v>144</v>
      </c>
      <c r="DL1276" s="16"/>
    </row>
    <row r="1277" spans="2:116" ht="15" customHeight="1" x14ac:dyDescent="0.25">
      <c r="B1277" s="16">
        <v>364</v>
      </c>
      <c r="C1277" s="16" t="s">
        <v>146</v>
      </c>
      <c r="D1277" s="16" t="s">
        <v>825</v>
      </c>
      <c r="E1277" s="16">
        <v>-8.0316030000000005</v>
      </c>
      <c r="F1277" s="16">
        <v>-34.904978999999997</v>
      </c>
      <c r="G1277" s="16" t="s">
        <v>157</v>
      </c>
      <c r="H1277" s="16" t="s">
        <v>136</v>
      </c>
      <c r="I1277" s="16" t="s">
        <v>135</v>
      </c>
      <c r="J1277" s="16" t="s">
        <v>137</v>
      </c>
      <c r="K1277" s="16">
        <v>96</v>
      </c>
      <c r="L1277" s="16" t="s">
        <v>138</v>
      </c>
      <c r="M1277" s="16">
        <v>0</v>
      </c>
      <c r="N1277" s="16"/>
      <c r="O1277" s="16">
        <v>1</v>
      </c>
      <c r="P1277" s="16">
        <v>2.5</v>
      </c>
      <c r="Q1277" s="16">
        <v>8.5</v>
      </c>
      <c r="R1277" s="16"/>
      <c r="S1277" s="16"/>
      <c r="T1277" s="16">
        <v>0</v>
      </c>
      <c r="U1277" s="16">
        <v>2.5</v>
      </c>
      <c r="V1277" s="16">
        <v>0</v>
      </c>
      <c r="W1277" s="16"/>
      <c r="X1277" s="16"/>
      <c r="Y1277" s="16">
        <v>0</v>
      </c>
      <c r="Z1277" s="16">
        <v>0</v>
      </c>
      <c r="AA1277" s="16" t="s">
        <v>139</v>
      </c>
      <c r="AB1277" s="16" t="s">
        <v>140</v>
      </c>
      <c r="AC1277" s="16">
        <v>16.7</v>
      </c>
      <c r="AD1277" s="16">
        <v>7.95</v>
      </c>
      <c r="AE1277" s="16">
        <v>2</v>
      </c>
      <c r="AF1277" s="16">
        <v>0.27</v>
      </c>
      <c r="AG1277" s="16">
        <v>2.42</v>
      </c>
      <c r="AH1277" s="16"/>
      <c r="AI1277" s="16"/>
      <c r="AJ1277" s="16"/>
      <c r="AK1277" s="16"/>
      <c r="AL1277" s="16"/>
      <c r="AM1277" s="16">
        <v>1</v>
      </c>
      <c r="AN1277" s="16" t="s">
        <v>139</v>
      </c>
      <c r="AO1277" s="16">
        <v>16.7</v>
      </c>
      <c r="AP1277" s="16">
        <v>5.74</v>
      </c>
      <c r="AQ1277" s="16">
        <v>1</v>
      </c>
      <c r="AR1277" s="17" t="s">
        <v>136</v>
      </c>
      <c r="AS1277" s="19">
        <f t="shared" ref="AS1277:AS1522" si="1522">IF(AM1277=0,0,IF(AA1277="Unilateral",2*AM1277,IF(AA1277="Bilateral Alternada",3*AM1277,IF(AA1277="Bilateral Frontal",4*AM1277,IF(AA1277="Canteiro Central",2*AM1277,"erro")))))</f>
        <v>2</v>
      </c>
      <c r="AT1277" s="19"/>
      <c r="AU1277" s="19">
        <f>VLOOKUP(G1277,ABNT5101!$I$3:$J$9,2)</f>
        <v>7.5</v>
      </c>
      <c r="AV1277" s="19">
        <f>VLOOKUP(G1277,ABNT5101!$I$3:$M$9,5)</f>
        <v>0.18</v>
      </c>
      <c r="AW1277" s="17" t="str">
        <f>_xlfn.XLOOKUP(G1277,ABNT5101!I:I,ABNT5101!L:L)</f>
        <v>-</v>
      </c>
      <c r="AX1277" s="17">
        <f>_xlfn.XLOOKUP(G1277,ABNT5101!$I:$I,ABNT5101!M:M)</f>
        <v>0.18</v>
      </c>
      <c r="AY1277" s="17" t="str">
        <f>_xlfn.XLOOKUP(G1277,ABNT5101!$I:$I,ABNT5101!N:N)</f>
        <v>-</v>
      </c>
      <c r="AZ1277" s="17">
        <f>_xlfn.XLOOKUP(G1277,ABNT5101!$I:$I,ABNT5101!O:O)</f>
        <v>16</v>
      </c>
      <c r="BA1277" s="20" t="str">
        <f t="shared" ref="BA1277:BA1522" si="1523">IF(BK1277="NÃO ATENDE","NÃO ATENDE",IF(BV1277="NÃO ATENDE","NÃO ATENDE",IF(CE1277="NÃO ATENDE","NÃO ATENDE","ATENDE")))</f>
        <v>ATENDE</v>
      </c>
      <c r="BB1277" s="21">
        <f t="shared" ref="BB1277:BC1277" si="1524">BE1277/AU1277-1</f>
        <v>0.40133333333333332</v>
      </c>
      <c r="BC1277" s="21">
        <f t="shared" si="1524"/>
        <v>3</v>
      </c>
      <c r="BD1277" s="21" t="str">
        <f t="shared" ref="BD1277:BD1522" si="1525">IF($G1277="M6",BG1277/AW1277-1,"-")</f>
        <v>-</v>
      </c>
      <c r="BE1277" s="22">
        <v>10.51</v>
      </c>
      <c r="BF1277" s="22">
        <v>0.72</v>
      </c>
      <c r="BG1277" s="22"/>
      <c r="BH1277" s="22"/>
      <c r="BI1277" s="23"/>
      <c r="BJ1277" s="22"/>
      <c r="BK1277" s="20" t="str">
        <f t="shared" ref="BK1277:BK1522" si="1526">IF(OR(BL1277="NÃO ATENDE",BM1277="NÃO ATENDE",BN1277="NÃO ATENDE"),"NÃO ATENDE","ATENDE")</f>
        <v>ATENDE</v>
      </c>
      <c r="BL1277" s="20" t="str">
        <f t="shared" ref="BL1277:BL1522" si="1527">IF(BE1277&gt;=AU1277,"ATENDE",IF(BE1277&gt;=0.99*AU1277,"ATENDIMENTO LIMIAR","NÃO ATENDE"))</f>
        <v>ATENDE</v>
      </c>
      <c r="BM1277" s="20" t="str">
        <f t="shared" ref="BM1277:BM1522" si="1528">IF(BF1277&gt;=AV1277,"ATENDE",IF(BF1277&gt;=(AV1277-0.02),"ATENDIMENTO LIMIAR","NÃO ATENDE"))</f>
        <v>ATENDE</v>
      </c>
      <c r="BN1277" s="20" t="str">
        <f t="shared" ref="BN1277:BN1522" si="1529">IF(AW1277="-","ATENDE",IF(BG1277&gt;=AW1277,"ATENDE",IF(BG1277&gt;=(AW1277-0.02),"ATENDIMENTO LIMIAR","NÃO ATENDE")))</f>
        <v>ATENDE</v>
      </c>
      <c r="BO1277" s="24" t="str">
        <f t="shared" ref="BO1277:BO1522" si="1530">G1277</f>
        <v>C5</v>
      </c>
      <c r="BP1277" s="24" t="str">
        <f t="shared" si="1368"/>
        <v>P6</v>
      </c>
      <c r="BQ1277" s="25">
        <f t="shared" si="1381"/>
        <v>3.2566666666666668</v>
      </c>
      <c r="BR1277" s="22">
        <v>12.77</v>
      </c>
      <c r="BS1277" s="22">
        <v>11.09</v>
      </c>
      <c r="BT1277" s="24">
        <f>IF(BP1277="-","-",_xlfn.XLOOKUP(BP1277,ABNT5101!$B$4:$B$9,ABNT5101!$C$4:$C$9))</f>
        <v>3</v>
      </c>
      <c r="BU1277" s="24">
        <f>IF(BP1277="-","-",_xlfn.XLOOKUP(BP1277,ABNT5101!$B$4:$B$9,ABNT5101!$D$4:$D$9))</f>
        <v>0.6</v>
      </c>
      <c r="BV1277" s="20" t="str">
        <f t="shared" ref="BV1277:BV1522" si="1531">IF(BW1277="-","-",IF(BW1277="NÃO ATENDE","NÃO ATENDE",IF(BX1277="NÃO ATENDE","NÃO ATENDE","ATENDE")))</f>
        <v>ATENDE</v>
      </c>
      <c r="BW1277" s="20" t="str">
        <f t="shared" si="1382"/>
        <v>ATENDE</v>
      </c>
      <c r="BX1277" s="20" t="str">
        <f t="shared" ref="BX1277:BX1522" si="1532">IF(BP1277="-","-",IF(BS1277&gt;=BU1277,"ATENDE","NÃO ATENDE"))</f>
        <v>ATENDE</v>
      </c>
      <c r="BY1277" s="24" t="s">
        <v>136</v>
      </c>
      <c r="BZ1277" s="25" t="e">
        <f t="shared" ref="BZ1277:BZ1522" si="1533">IF(CA1277="-","-",CA1277/CC1277-1)</f>
        <v>#VALUE!</v>
      </c>
      <c r="CA1277" s="24">
        <v>5.9</v>
      </c>
      <c r="CB1277" s="24">
        <v>4.8499999999999996</v>
      </c>
      <c r="CC1277" s="20" t="str">
        <f>IF(BY1277="-","-",_xlfn.XLOOKUP(BY1277,ABNT5101!$B$4:$B$9,ABNT5101!$C$4:$C$9))</f>
        <v>-</v>
      </c>
      <c r="CD1277" s="24" t="str">
        <f>IF(BY1277="-","-",_xlfn.XLOOKUP(BY1277,ABNT5101!$B$4:$B$9,ABNT5101!$D$4:$D$9))</f>
        <v>-</v>
      </c>
      <c r="CE1277" s="20" t="str">
        <f t="shared" ref="CE1277:CE1522" si="1534">IF(CF1277="-","-",IF(CF1277="NÃO ATENDE","NÃO ATENDE",IF(CG1277="NÃO ATENDE","NÃO ATENDE","ATENDE")))</f>
        <v>-</v>
      </c>
      <c r="CF1277" s="20" t="str">
        <f t="shared" ref="CF1277:CF1522" si="1535">IF(BY1277="-","-",IF(CA1277&gt;=(CC1277),"ATENDE",IF(CA1277&gt;=(0.99*CC1277),"ATENDIMENTO LIMIAR","NÃO ATENDE")))</f>
        <v>-</v>
      </c>
      <c r="CG1277" s="20" t="str">
        <f t="shared" si="1359"/>
        <v>-</v>
      </c>
      <c r="CH1277" s="26" t="str">
        <f>_xlfn.XLOOKUP(CI1277,'Banco de dados'!$B:$B,'Banco de dados'!$D:$D)</f>
        <v>LEDSTAR</v>
      </c>
      <c r="CI1277" s="27" t="s">
        <v>487</v>
      </c>
      <c r="CJ1277" s="26" t="str">
        <f>_xlfn.XLOOKUP(CI1277,'Banco de dados'!$B:$B,'Banco de dados'!$E:$E)</f>
        <v>LUM LED SL VT 9.1 17W</v>
      </c>
      <c r="CK1277" s="26"/>
      <c r="CL1277" s="26" t="e">
        <f>IF(CK1277="-","-",_xlfn.XLOOKUP(CK1277,'Banco de dados'!$B:$B,'Banco de dados'!$E:$E))</f>
        <v>#N/A</v>
      </c>
      <c r="CM1277" s="28">
        <f t="shared" si="1305"/>
        <v>2</v>
      </c>
      <c r="CN1277" s="26">
        <f>_xlfn.XLOOKUP(CI1277,'Banco de dados'!$B:$B,'Banco de dados'!$H:$H)</f>
        <v>17</v>
      </c>
      <c r="CO1277" s="26" t="e">
        <f t="array" aca="1" ref="CO1277" ca="1">_xludf.XLOOKUP(CK1277,'Banco de dados'!$B:$B,'Banco de dados'!$H:$H)</f>
        <v>#NAME?</v>
      </c>
      <c r="CP1277" s="26" t="e">
        <f t="array" aca="1" ref="CP1277" ca="1">_xludf.XLOOKUP(CI1277,'Banco de dados'!$B:$B,'Banco de dados'!$F:$F)</f>
        <v>#NAME?</v>
      </c>
      <c r="CQ1277" s="26" t="e">
        <f t="array" aca="1" ref="CQ1277" ca="1">_xludf.XLOOKUP(CK1277,'Banco de dados'!$B:$B,'Banco de dados'!$F:$F)</f>
        <v>#NAME?</v>
      </c>
      <c r="CR1277" s="27">
        <v>145</v>
      </c>
      <c r="CS1277" s="27"/>
      <c r="CT1277" s="26" t="str">
        <f>IF(AG1277=0.5,"Suporte",IF(AND(AG1277&gt;='Braços de IP'!$B$9,AG1277&lt;='Braços de IP'!$D$9),'Braços de IP'!$E$9,IF(AND(AG1277&gt;='Braços de IP'!$B$10,AG1277&lt;='Braços de IP'!$D$10),'Braços de IP'!$E$10,IF(AND(AG1277&gt;='Braços de IP'!$B$11,AG1277&lt;='Braços de IP'!$D$11),'Braços de IP'!$E$11,IF(AND(AG1277&gt;='Braços de IP'!$B$12,AG1277&lt;='Braços de IP'!$D$12),'Braços de IP'!$E$12,IF(AND(AG1277&gt;='Braços de IP'!$B$13,AG1277&lt;='Braços de IP'!$D$13),'Braços de IP'!$E$13,IF(AND(AG1277&gt;='Braços de IP'!$B$14,AG1277&lt;='Braços de IP'!$D$14),'Braços de IP'!$E$14,"ERRO")))))))</f>
        <v>Médio II</v>
      </c>
      <c r="CU1277" s="27"/>
      <c r="CV1277" s="26" t="str">
        <f>IF($CU1277="","",VLOOKUP($CU1277,'Braços de IP'!$E$9:$I$15,2,0))</f>
        <v/>
      </c>
      <c r="CW1277" s="29" t="str">
        <f>IF($CU1277="","",VLOOKUP($CU1277,'Braços de IP'!$E$9:$I$15,5,0))</f>
        <v/>
      </c>
      <c r="CX1277" s="26"/>
      <c r="CY1277" s="26"/>
      <c r="CZ1277" s="26"/>
      <c r="DA1277" s="26"/>
      <c r="DB1277" s="26" t="s">
        <v>1878</v>
      </c>
      <c r="DC1277" s="26"/>
      <c r="DD1277" s="30">
        <f t="shared" si="1306"/>
        <v>17</v>
      </c>
      <c r="DE1277" s="31">
        <f t="shared" si="1307"/>
        <v>96</v>
      </c>
      <c r="DF1277" s="30">
        <f t="shared" si="1308"/>
        <v>226</v>
      </c>
      <c r="DG1277" s="32">
        <f t="shared" si="1309"/>
        <v>0.82291666666666663</v>
      </c>
      <c r="DH1277" s="33" t="s">
        <v>143</v>
      </c>
      <c r="DI1277" s="34"/>
      <c r="DJ1277" s="35"/>
      <c r="DK1277" s="16" t="s">
        <v>144</v>
      </c>
      <c r="DL1277" s="16"/>
    </row>
    <row r="1278" spans="2:116" ht="15" customHeight="1" x14ac:dyDescent="0.25">
      <c r="B1278" s="16">
        <v>364</v>
      </c>
      <c r="C1278" s="16" t="s">
        <v>146</v>
      </c>
      <c r="D1278" s="16" t="s">
        <v>825</v>
      </c>
      <c r="E1278" s="16">
        <v>-8.0316030000000005</v>
      </c>
      <c r="F1278" s="16">
        <v>-34.904978999999997</v>
      </c>
      <c r="G1278" s="16" t="s">
        <v>157</v>
      </c>
      <c r="H1278" s="16" t="s">
        <v>136</v>
      </c>
      <c r="I1278" s="16" t="s">
        <v>135</v>
      </c>
      <c r="J1278" s="16" t="s">
        <v>137</v>
      </c>
      <c r="K1278" s="16">
        <v>96</v>
      </c>
      <c r="L1278" s="16" t="s">
        <v>138</v>
      </c>
      <c r="M1278" s="16">
        <v>0</v>
      </c>
      <c r="N1278" s="16"/>
      <c r="O1278" s="16">
        <v>1</v>
      </c>
      <c r="P1278" s="16">
        <v>2.5</v>
      </c>
      <c r="Q1278" s="16">
        <v>8.5</v>
      </c>
      <c r="R1278" s="16"/>
      <c r="S1278" s="16"/>
      <c r="T1278" s="16">
        <v>0</v>
      </c>
      <c r="U1278" s="16">
        <v>2.5</v>
      </c>
      <c r="V1278" s="16">
        <v>0</v>
      </c>
      <c r="W1278" s="16"/>
      <c r="X1278" s="16"/>
      <c r="Y1278" s="16">
        <v>0</v>
      </c>
      <c r="Z1278" s="16">
        <v>0</v>
      </c>
      <c r="AA1278" s="16" t="s">
        <v>139</v>
      </c>
      <c r="AB1278" s="16" t="s">
        <v>140</v>
      </c>
      <c r="AC1278" s="16">
        <v>16.7</v>
      </c>
      <c r="AD1278" s="16">
        <v>7.95</v>
      </c>
      <c r="AE1278" s="16">
        <v>2</v>
      </c>
      <c r="AF1278" s="16">
        <v>0.27</v>
      </c>
      <c r="AG1278" s="16">
        <v>2.42</v>
      </c>
      <c r="AH1278" s="16"/>
      <c r="AI1278" s="16"/>
      <c r="AJ1278" s="16"/>
      <c r="AK1278" s="16"/>
      <c r="AL1278" s="16"/>
      <c r="AM1278" s="16">
        <v>1</v>
      </c>
      <c r="AN1278" s="16" t="s">
        <v>139</v>
      </c>
      <c r="AO1278" s="16">
        <v>16.7</v>
      </c>
      <c r="AP1278" s="16">
        <v>5.74</v>
      </c>
      <c r="AQ1278" s="16">
        <v>1</v>
      </c>
      <c r="AR1278" s="17" t="s">
        <v>136</v>
      </c>
      <c r="AS1278" s="19">
        <f t="shared" si="1522"/>
        <v>2</v>
      </c>
      <c r="AT1278" s="19"/>
      <c r="AU1278" s="19">
        <f>VLOOKUP(G1278,ABNT5101!$I$3:$J$9,2)</f>
        <v>7.5</v>
      </c>
      <c r="AV1278" s="19">
        <f>VLOOKUP(G1278,ABNT5101!$I$3:$M$9,5)</f>
        <v>0.18</v>
      </c>
      <c r="AW1278" s="17" t="str">
        <f>_xlfn.XLOOKUP(G1278,ABNT5101!I:I,ABNT5101!L:L)</f>
        <v>-</v>
      </c>
      <c r="AX1278" s="17">
        <f>_xlfn.XLOOKUP(G1278,ABNT5101!$I:$I,ABNT5101!M:M)</f>
        <v>0.18</v>
      </c>
      <c r="AY1278" s="17" t="str">
        <f>_xlfn.XLOOKUP(G1278,ABNT5101!$I:$I,ABNT5101!N:N)</f>
        <v>-</v>
      </c>
      <c r="AZ1278" s="17">
        <f>_xlfn.XLOOKUP(G1278,ABNT5101!$I:$I,ABNT5101!O:O)</f>
        <v>16</v>
      </c>
      <c r="BA1278" s="20" t="str">
        <f t="shared" si="1523"/>
        <v>ATENDE</v>
      </c>
      <c r="BB1278" s="21">
        <f t="shared" ref="BB1278:BC1278" si="1536">BE1278/AU1278-1</f>
        <v>1.7120000000000002</v>
      </c>
      <c r="BC1278" s="21">
        <f t="shared" si="1536"/>
        <v>3.3333333333333339</v>
      </c>
      <c r="BD1278" s="21" t="str">
        <f t="shared" si="1525"/>
        <v>-</v>
      </c>
      <c r="BE1278" s="22">
        <v>20.34</v>
      </c>
      <c r="BF1278" s="22">
        <v>0.78</v>
      </c>
      <c r="BG1278" s="22"/>
      <c r="BH1278" s="22"/>
      <c r="BI1278" s="23"/>
      <c r="BJ1278" s="22"/>
      <c r="BK1278" s="20" t="str">
        <f t="shared" si="1526"/>
        <v>ATENDE</v>
      </c>
      <c r="BL1278" s="20" t="str">
        <f t="shared" si="1527"/>
        <v>ATENDE</v>
      </c>
      <c r="BM1278" s="20" t="str">
        <f t="shared" si="1528"/>
        <v>ATENDE</v>
      </c>
      <c r="BN1278" s="20" t="str">
        <f t="shared" si="1529"/>
        <v>ATENDE</v>
      </c>
      <c r="BO1278" s="24" t="str">
        <f t="shared" si="1530"/>
        <v>C5</v>
      </c>
      <c r="BP1278" s="24" t="str">
        <f t="shared" si="1368"/>
        <v>P6</v>
      </c>
      <c r="BQ1278" s="25">
        <f t="shared" si="1381"/>
        <v>7.1533333333333342</v>
      </c>
      <c r="BR1278" s="22">
        <v>24.46</v>
      </c>
      <c r="BS1278" s="22">
        <v>23.18</v>
      </c>
      <c r="BT1278" s="24">
        <f>IF(BP1278="-","-",_xlfn.XLOOKUP(BP1278,ABNT5101!$B$4:$B$9,ABNT5101!$C$4:$C$9))</f>
        <v>3</v>
      </c>
      <c r="BU1278" s="24">
        <f>IF(BP1278="-","-",_xlfn.XLOOKUP(BP1278,ABNT5101!$B$4:$B$9,ABNT5101!$D$4:$D$9))</f>
        <v>0.6</v>
      </c>
      <c r="BV1278" s="20" t="str">
        <f t="shared" si="1531"/>
        <v>ATENDE</v>
      </c>
      <c r="BW1278" s="20" t="str">
        <f t="shared" si="1382"/>
        <v>ATENDE</v>
      </c>
      <c r="BX1278" s="20" t="str">
        <f t="shared" si="1532"/>
        <v>ATENDE</v>
      </c>
      <c r="BY1278" s="24" t="s">
        <v>136</v>
      </c>
      <c r="BZ1278" s="25" t="e">
        <f t="shared" si="1533"/>
        <v>#VALUE!</v>
      </c>
      <c r="CA1278" s="24">
        <v>9.93</v>
      </c>
      <c r="CB1278" s="24">
        <v>7.29</v>
      </c>
      <c r="CC1278" s="20" t="str">
        <f>IF(BY1278="-","-",_xlfn.XLOOKUP(BY1278,ABNT5101!$B$4:$B$9,ABNT5101!$C$4:$C$9))</f>
        <v>-</v>
      </c>
      <c r="CD1278" s="24" t="str">
        <f>IF(BY1278="-","-",_xlfn.XLOOKUP(BY1278,ABNT5101!$B$4:$B$9,ABNT5101!$D$4:$D$9))</f>
        <v>-</v>
      </c>
      <c r="CE1278" s="20" t="str">
        <f t="shared" si="1534"/>
        <v>-</v>
      </c>
      <c r="CF1278" s="20" t="str">
        <f t="shared" si="1535"/>
        <v>-</v>
      </c>
      <c r="CG1278" s="20" t="str">
        <f t="shared" si="1359"/>
        <v>-</v>
      </c>
      <c r="CH1278" s="26" t="str">
        <f>_xlfn.XLOOKUP(CI1278,'Banco de dados'!$B:$B,'Banco de dados'!$D:$D)</f>
        <v>SX LIGHTING</v>
      </c>
      <c r="CI1278" s="27" t="s">
        <v>494</v>
      </c>
      <c r="CJ1278" s="26" t="str">
        <f>_xlfn.XLOOKUP(CI1278,'Banco de dados'!$B:$B,'Banco de dados'!$E:$E)</f>
        <v>SXINEVO030K50L12CZF7PHF</v>
      </c>
      <c r="CK1278" s="26"/>
      <c r="CL1278" s="26" t="e">
        <f>IF(CK1278="-","-",_xlfn.XLOOKUP(CK1278,'Banco de dados'!$B:$B,'Banco de dados'!$E:$E))</f>
        <v>#N/A</v>
      </c>
      <c r="CM1278" s="28">
        <f t="shared" si="1305"/>
        <v>2</v>
      </c>
      <c r="CN1278" s="26">
        <f>_xlfn.XLOOKUP(CI1278,'Banco de dados'!$B:$B,'Banco de dados'!$H:$H)</f>
        <v>31</v>
      </c>
      <c r="CO1278" s="26" t="e">
        <f t="array" aca="1" ref="CO1278" ca="1">_xludf.XLOOKUP(CK1278,'Banco de dados'!$B:$B,'Banco de dados'!$H:$H)</f>
        <v>#NAME?</v>
      </c>
      <c r="CP1278" s="26" t="e">
        <f t="array" aca="1" ref="CP1278" ca="1">_xludf.XLOOKUP(CI1278,'Banco de dados'!$B:$B,'Banco de dados'!$F:$F)</f>
        <v>#NAME?</v>
      </c>
      <c r="CQ1278" s="26" t="e">
        <f t="array" aca="1" ref="CQ1278" ca="1">_xludf.XLOOKUP(CK1278,'Banco de dados'!$B:$B,'Banco de dados'!$F:$F)</f>
        <v>#NAME?</v>
      </c>
      <c r="CR1278" s="27">
        <v>146</v>
      </c>
      <c r="CS1278" s="27"/>
      <c r="CT1278" s="26" t="str">
        <f>IF(AG1278=0.5,"Suporte",IF(AND(AG1278&gt;='Braços de IP'!$B$9,AG1278&lt;='Braços de IP'!$D$9),'Braços de IP'!$E$9,IF(AND(AG1278&gt;='Braços de IP'!$B$10,AG1278&lt;='Braços de IP'!$D$10),'Braços de IP'!$E$10,IF(AND(AG1278&gt;='Braços de IP'!$B$11,AG1278&lt;='Braços de IP'!$D$11),'Braços de IP'!$E$11,IF(AND(AG1278&gt;='Braços de IP'!$B$12,AG1278&lt;='Braços de IP'!$D$12),'Braços de IP'!$E$12,IF(AND(AG1278&gt;='Braços de IP'!$B$13,AG1278&lt;='Braços de IP'!$D$13),'Braços de IP'!$E$13,IF(AND(AG1278&gt;='Braços de IP'!$B$14,AG1278&lt;='Braços de IP'!$D$14),'Braços de IP'!$E$14,"ERRO")))))))</f>
        <v>Médio II</v>
      </c>
      <c r="CU1278" s="27"/>
      <c r="CV1278" s="26" t="str">
        <f>IF($CU1278="","",VLOOKUP($CU1278,'Braços de IP'!$E$9:$I$15,2,0))</f>
        <v/>
      </c>
      <c r="CW1278" s="29" t="str">
        <f>IF($CU1278="","",VLOOKUP($CU1278,'Braços de IP'!$E$9:$I$15,5,0))</f>
        <v/>
      </c>
      <c r="CX1278" s="26"/>
      <c r="CY1278" s="26"/>
      <c r="CZ1278" s="26"/>
      <c r="DA1278" s="26"/>
      <c r="DB1278" s="26"/>
      <c r="DC1278" s="26"/>
      <c r="DD1278" s="30">
        <f t="shared" si="1306"/>
        <v>31</v>
      </c>
      <c r="DE1278" s="31">
        <f t="shared" si="1307"/>
        <v>96</v>
      </c>
      <c r="DF1278" s="30">
        <f t="shared" si="1308"/>
        <v>254</v>
      </c>
      <c r="DG1278" s="32">
        <f t="shared" si="1309"/>
        <v>0.67708333333333326</v>
      </c>
      <c r="DH1278" s="33" t="s">
        <v>143</v>
      </c>
      <c r="DI1278" s="34"/>
      <c r="DJ1278" s="35"/>
      <c r="DK1278" s="16" t="s">
        <v>144</v>
      </c>
      <c r="DL1278" s="16"/>
    </row>
    <row r="1279" spans="2:116" ht="15" customHeight="1" x14ac:dyDescent="0.25">
      <c r="B1279" s="16">
        <v>364</v>
      </c>
      <c r="C1279" s="16" t="s">
        <v>146</v>
      </c>
      <c r="D1279" s="16" t="s">
        <v>825</v>
      </c>
      <c r="E1279" s="16">
        <v>-8.0316030000000005</v>
      </c>
      <c r="F1279" s="16">
        <v>-34.904978999999997</v>
      </c>
      <c r="G1279" s="16" t="s">
        <v>157</v>
      </c>
      <c r="H1279" s="16" t="s">
        <v>136</v>
      </c>
      <c r="I1279" s="16" t="s">
        <v>135</v>
      </c>
      <c r="J1279" s="16" t="s">
        <v>137</v>
      </c>
      <c r="K1279" s="16">
        <v>96</v>
      </c>
      <c r="L1279" s="16" t="s">
        <v>138</v>
      </c>
      <c r="M1279" s="16">
        <v>0</v>
      </c>
      <c r="N1279" s="16"/>
      <c r="O1279" s="16">
        <v>1</v>
      </c>
      <c r="P1279" s="16">
        <v>2.5</v>
      </c>
      <c r="Q1279" s="16">
        <v>8.5</v>
      </c>
      <c r="R1279" s="16"/>
      <c r="S1279" s="16"/>
      <c r="T1279" s="16">
        <v>0</v>
      </c>
      <c r="U1279" s="16">
        <v>2.5</v>
      </c>
      <c r="V1279" s="16">
        <v>0</v>
      </c>
      <c r="W1279" s="16"/>
      <c r="X1279" s="16"/>
      <c r="Y1279" s="16">
        <v>0</v>
      </c>
      <c r="Z1279" s="16">
        <v>0</v>
      </c>
      <c r="AA1279" s="16" t="s">
        <v>139</v>
      </c>
      <c r="AB1279" s="16" t="s">
        <v>140</v>
      </c>
      <c r="AC1279" s="16">
        <v>16.7</v>
      </c>
      <c r="AD1279" s="16">
        <v>7.95</v>
      </c>
      <c r="AE1279" s="16">
        <v>2</v>
      </c>
      <c r="AF1279" s="16">
        <v>0.27</v>
      </c>
      <c r="AG1279" s="16">
        <v>2.42</v>
      </c>
      <c r="AH1279" s="16"/>
      <c r="AI1279" s="16"/>
      <c r="AJ1279" s="16"/>
      <c r="AK1279" s="16"/>
      <c r="AL1279" s="16"/>
      <c r="AM1279" s="16">
        <v>1</v>
      </c>
      <c r="AN1279" s="16" t="s">
        <v>139</v>
      </c>
      <c r="AO1279" s="16">
        <v>16.7</v>
      </c>
      <c r="AP1279" s="16">
        <v>5.74</v>
      </c>
      <c r="AQ1279" s="16">
        <v>1</v>
      </c>
      <c r="AR1279" s="17" t="s">
        <v>136</v>
      </c>
      <c r="AS1279" s="19">
        <f t="shared" si="1522"/>
        <v>2</v>
      </c>
      <c r="AT1279" s="19"/>
      <c r="AU1279" s="19">
        <f>VLOOKUP(G1279,ABNT5101!$I$3:$J$9,2)</f>
        <v>7.5</v>
      </c>
      <c r="AV1279" s="19">
        <f>VLOOKUP(G1279,ABNT5101!$I$3:$M$9,5)</f>
        <v>0.18</v>
      </c>
      <c r="AW1279" s="17" t="str">
        <f>_xlfn.XLOOKUP(G1279,ABNT5101!I:I,ABNT5101!L:L)</f>
        <v>-</v>
      </c>
      <c r="AX1279" s="17">
        <f>_xlfn.XLOOKUP(G1279,ABNT5101!$I:$I,ABNT5101!M:M)</f>
        <v>0.18</v>
      </c>
      <c r="AY1279" s="17" t="str">
        <f>_xlfn.XLOOKUP(G1279,ABNT5101!$I:$I,ABNT5101!N:N)</f>
        <v>-</v>
      </c>
      <c r="AZ1279" s="17">
        <f>_xlfn.XLOOKUP(G1279,ABNT5101!$I:$I,ABNT5101!O:O)</f>
        <v>16</v>
      </c>
      <c r="BA1279" s="20" t="str">
        <f t="shared" si="1523"/>
        <v>ATENDE</v>
      </c>
      <c r="BB1279" s="21">
        <f t="shared" ref="BB1279:BC1279" si="1537">BE1279/AU1279-1</f>
        <v>1.8040000000000003</v>
      </c>
      <c r="BC1279" s="21">
        <f t="shared" si="1537"/>
        <v>3</v>
      </c>
      <c r="BD1279" s="21" t="str">
        <f t="shared" si="1525"/>
        <v>-</v>
      </c>
      <c r="BE1279" s="22">
        <v>21.03</v>
      </c>
      <c r="BF1279" s="22">
        <v>0.72</v>
      </c>
      <c r="BG1279" s="22"/>
      <c r="BH1279" s="22"/>
      <c r="BI1279" s="23"/>
      <c r="BJ1279" s="22"/>
      <c r="BK1279" s="20" t="str">
        <f t="shared" si="1526"/>
        <v>ATENDE</v>
      </c>
      <c r="BL1279" s="20" t="str">
        <f t="shared" si="1527"/>
        <v>ATENDE</v>
      </c>
      <c r="BM1279" s="20" t="str">
        <f t="shared" si="1528"/>
        <v>ATENDE</v>
      </c>
      <c r="BN1279" s="20" t="str">
        <f t="shared" si="1529"/>
        <v>ATENDE</v>
      </c>
      <c r="BO1279" s="24" t="str">
        <f t="shared" si="1530"/>
        <v>C5</v>
      </c>
      <c r="BP1279" s="24" t="str">
        <f t="shared" si="1368"/>
        <v>P6</v>
      </c>
      <c r="BQ1279" s="25">
        <f t="shared" si="1381"/>
        <v>7.2633333333333336</v>
      </c>
      <c r="BR1279" s="22">
        <v>24.79</v>
      </c>
      <c r="BS1279" s="22">
        <v>21.8</v>
      </c>
      <c r="BT1279" s="24">
        <f>IF(BP1279="-","-",_xlfn.XLOOKUP(BP1279,ABNT5101!$B$4:$B$9,ABNT5101!$C$4:$C$9))</f>
        <v>3</v>
      </c>
      <c r="BU1279" s="24">
        <f>IF(BP1279="-","-",_xlfn.XLOOKUP(BP1279,ABNT5101!$B$4:$B$9,ABNT5101!$D$4:$D$9))</f>
        <v>0.6</v>
      </c>
      <c r="BV1279" s="20" t="str">
        <f t="shared" si="1531"/>
        <v>ATENDE</v>
      </c>
      <c r="BW1279" s="20" t="str">
        <f t="shared" si="1382"/>
        <v>ATENDE</v>
      </c>
      <c r="BX1279" s="20" t="str">
        <f t="shared" si="1532"/>
        <v>ATENDE</v>
      </c>
      <c r="BY1279" s="24" t="s">
        <v>136</v>
      </c>
      <c r="BZ1279" s="25" t="e">
        <f t="shared" si="1533"/>
        <v>#VALUE!</v>
      </c>
      <c r="CA1279" s="24">
        <v>9.8800000000000008</v>
      </c>
      <c r="CB1279" s="24">
        <v>7.93</v>
      </c>
      <c r="CC1279" s="20" t="str">
        <f>IF(BY1279="-","-",_xlfn.XLOOKUP(BY1279,ABNT5101!$B$4:$B$9,ABNT5101!$C$4:$C$9))</f>
        <v>-</v>
      </c>
      <c r="CD1279" s="24" t="str">
        <f>IF(BY1279="-","-",_xlfn.XLOOKUP(BY1279,ABNT5101!$B$4:$B$9,ABNT5101!$D$4:$D$9))</f>
        <v>-</v>
      </c>
      <c r="CE1279" s="20" t="str">
        <f t="shared" si="1534"/>
        <v>-</v>
      </c>
      <c r="CF1279" s="20" t="str">
        <f t="shared" si="1535"/>
        <v>-</v>
      </c>
      <c r="CG1279" s="20" t="str">
        <f t="shared" si="1359"/>
        <v>-</v>
      </c>
      <c r="CH1279" s="26" t="str">
        <f>_xlfn.XLOOKUP(CI1279,'Banco de dados'!$B:$B,'Banco de dados'!$D:$D)</f>
        <v>TECNOWATT</v>
      </c>
      <c r="CI1279" s="50" t="s">
        <v>477</v>
      </c>
      <c r="CJ1279" s="26" t="str">
        <f>_xlfn.XLOOKUP(CI1279,'Banco de dados'!$B:$B,'Banco de dados'!$E:$E)</f>
        <v>SIGSAGPTLRRSSNDL_30W_38IBBRS
1-10C1MUN6.5</v>
      </c>
      <c r="CK1279" s="26"/>
      <c r="CL1279" s="26" t="e">
        <f>IF(CK1279="-","-",_xlfn.XLOOKUP(CK1279,'Banco de dados'!$B:$B,'Banco de dados'!$E:$E))</f>
        <v>#N/A</v>
      </c>
      <c r="CM1279" s="28">
        <f t="shared" si="1305"/>
        <v>2</v>
      </c>
      <c r="CN1279" s="26">
        <f>_xlfn.XLOOKUP(CI1279,'Banco de dados'!$B:$B,'Banco de dados'!$H:$H)</f>
        <v>30</v>
      </c>
      <c r="CO1279" s="26" t="e">
        <f t="array" aca="1" ref="CO1279" ca="1">_xludf.XLOOKUP(CK1279,'Banco de dados'!$B:$B,'Banco de dados'!$H:$H)</f>
        <v>#NAME?</v>
      </c>
      <c r="CP1279" s="26" t="e">
        <f t="array" aca="1" ref="CP1279" ca="1">_xludf.XLOOKUP(CI1279,'Banco de dados'!$B:$B,'Banco de dados'!$F:$F)</f>
        <v>#NAME?</v>
      </c>
      <c r="CQ1279" s="26" t="e">
        <f t="array" aca="1" ref="CQ1279" ca="1">_xludf.XLOOKUP(CK1279,'Banco de dados'!$B:$B,'Banco de dados'!$F:$F)</f>
        <v>#NAME?</v>
      </c>
      <c r="CR1279" s="27">
        <v>147</v>
      </c>
      <c r="CS1279" s="27"/>
      <c r="CT1279" s="26" t="str">
        <f>IF(AG1279=0.5,"Suporte",IF(AND(AG1279&gt;='Braços de IP'!$B$9,AG1279&lt;='Braços de IP'!$D$9),'Braços de IP'!$E$9,IF(AND(AG1279&gt;='Braços de IP'!$B$10,AG1279&lt;='Braços de IP'!$D$10),'Braços de IP'!$E$10,IF(AND(AG1279&gt;='Braços de IP'!$B$11,AG1279&lt;='Braços de IP'!$D$11),'Braços de IP'!$E$11,IF(AND(AG1279&gt;='Braços de IP'!$B$12,AG1279&lt;='Braços de IP'!$D$12),'Braços de IP'!$E$12,IF(AND(AG1279&gt;='Braços de IP'!$B$13,AG1279&lt;='Braços de IP'!$D$13),'Braços de IP'!$E$13,IF(AND(AG1279&gt;='Braços de IP'!$B$14,AG1279&lt;='Braços de IP'!$D$14),'Braços de IP'!$E$14,"ERRO")))))))</f>
        <v>Médio II</v>
      </c>
      <c r="CU1279" s="27"/>
      <c r="CV1279" s="26" t="str">
        <f>IF($CU1279="","",VLOOKUP($CU1279,'Braços de IP'!$E$9:$I$15,2,0))</f>
        <v/>
      </c>
      <c r="CW1279" s="29" t="str">
        <f>IF($CU1279="","",VLOOKUP($CU1279,'Braços de IP'!$E$9:$I$15,5,0))</f>
        <v/>
      </c>
      <c r="CX1279" s="26"/>
      <c r="CY1279" s="26"/>
      <c r="CZ1279" s="26"/>
      <c r="DA1279" s="26"/>
      <c r="DB1279" s="26"/>
      <c r="DC1279" s="26"/>
      <c r="DD1279" s="30">
        <f t="shared" si="1306"/>
        <v>30</v>
      </c>
      <c r="DE1279" s="31">
        <f t="shared" si="1307"/>
        <v>96</v>
      </c>
      <c r="DF1279" s="30">
        <f t="shared" si="1308"/>
        <v>252</v>
      </c>
      <c r="DG1279" s="32">
        <f t="shared" si="1309"/>
        <v>0.6875</v>
      </c>
      <c r="DH1279" s="33" t="s">
        <v>143</v>
      </c>
      <c r="DI1279" s="34"/>
      <c r="DJ1279" s="35"/>
      <c r="DK1279" s="16" t="s">
        <v>144</v>
      </c>
      <c r="DL1279" s="16"/>
    </row>
    <row r="1280" spans="2:116" ht="15" customHeight="1" x14ac:dyDescent="0.25">
      <c r="B1280" s="16">
        <v>365</v>
      </c>
      <c r="C1280" s="16" t="s">
        <v>146</v>
      </c>
      <c r="D1280" s="16" t="s">
        <v>826</v>
      </c>
      <c r="E1280" s="16">
        <v>-8.0185630000000003</v>
      </c>
      <c r="F1280" s="16">
        <v>-34.932951000000003</v>
      </c>
      <c r="G1280" s="16" t="s">
        <v>157</v>
      </c>
      <c r="H1280" s="16" t="s">
        <v>136</v>
      </c>
      <c r="I1280" s="16" t="s">
        <v>135</v>
      </c>
      <c r="J1280" s="16" t="s">
        <v>137</v>
      </c>
      <c r="K1280" s="16">
        <v>115</v>
      </c>
      <c r="L1280" s="16" t="s">
        <v>138</v>
      </c>
      <c r="M1280" s="16">
        <v>0</v>
      </c>
      <c r="N1280" s="16"/>
      <c r="O1280" s="16">
        <v>1</v>
      </c>
      <c r="P1280" s="16">
        <v>2</v>
      </c>
      <c r="Q1280" s="16">
        <v>6.5</v>
      </c>
      <c r="R1280" s="16"/>
      <c r="S1280" s="16"/>
      <c r="T1280" s="16" t="s">
        <v>136</v>
      </c>
      <c r="U1280" s="16">
        <v>2</v>
      </c>
      <c r="V1280" s="16">
        <v>0</v>
      </c>
      <c r="W1280" s="16" t="s">
        <v>136</v>
      </c>
      <c r="X1280" s="16" t="s">
        <v>136</v>
      </c>
      <c r="Y1280" s="16">
        <v>0</v>
      </c>
      <c r="Z1280" s="16">
        <v>0</v>
      </c>
      <c r="AA1280" s="16" t="s">
        <v>139</v>
      </c>
      <c r="AB1280" s="16" t="s">
        <v>140</v>
      </c>
      <c r="AC1280" s="16">
        <v>33</v>
      </c>
      <c r="AD1280" s="16">
        <v>7.07</v>
      </c>
      <c r="AE1280" s="16">
        <v>1</v>
      </c>
      <c r="AF1280" s="16">
        <v>0.24</v>
      </c>
      <c r="AG1280" s="16">
        <v>1.8</v>
      </c>
      <c r="AH1280" s="16"/>
      <c r="AI1280" s="16"/>
      <c r="AJ1280" s="16"/>
      <c r="AK1280" s="16"/>
      <c r="AL1280" s="16"/>
      <c r="AM1280" s="16">
        <v>0</v>
      </c>
      <c r="AN1280" s="16"/>
      <c r="AO1280" s="16">
        <v>0</v>
      </c>
      <c r="AP1280" s="16">
        <v>0</v>
      </c>
      <c r="AQ1280" s="16">
        <v>0</v>
      </c>
      <c r="AR1280" s="17" t="s">
        <v>136</v>
      </c>
      <c r="AS1280" s="19">
        <f t="shared" si="1522"/>
        <v>0</v>
      </c>
      <c r="AT1280" s="19"/>
      <c r="AU1280" s="19">
        <f>VLOOKUP(G1280,ABNT5101!$I$3:$J$9,2)</f>
        <v>7.5</v>
      </c>
      <c r="AV1280" s="19">
        <f>VLOOKUP(G1280,ABNT5101!$I$3:$M$9,5)</f>
        <v>0.18</v>
      </c>
      <c r="AW1280" s="17" t="str">
        <f>_xlfn.XLOOKUP(G1280,ABNT5101!I:I,ABNT5101!L:L)</f>
        <v>-</v>
      </c>
      <c r="AX1280" s="17">
        <f>_xlfn.XLOOKUP(G1280,ABNT5101!$I:$I,ABNT5101!M:M)</f>
        <v>0.18</v>
      </c>
      <c r="AY1280" s="17" t="str">
        <f>_xlfn.XLOOKUP(G1280,ABNT5101!$I:$I,ABNT5101!N:N)</f>
        <v>-</v>
      </c>
      <c r="AZ1280" s="17">
        <f>_xlfn.XLOOKUP(G1280,ABNT5101!$I:$I,ABNT5101!O:O)</f>
        <v>16</v>
      </c>
      <c r="BA1280" s="20" t="str">
        <f t="shared" si="1523"/>
        <v>ATENDE</v>
      </c>
      <c r="BB1280" s="21">
        <f t="shared" ref="BB1280:BC1280" si="1538">BE1280/AU1280-1</f>
        <v>5.3333333333334121E-3</v>
      </c>
      <c r="BC1280" s="21">
        <f t="shared" si="1538"/>
        <v>1.1111111111111112</v>
      </c>
      <c r="BD1280" s="21" t="str">
        <f t="shared" si="1525"/>
        <v>-</v>
      </c>
      <c r="BE1280" s="22">
        <v>7.54</v>
      </c>
      <c r="BF1280" s="22">
        <v>0.38</v>
      </c>
      <c r="BG1280" s="22"/>
      <c r="BH1280" s="22"/>
      <c r="BI1280" s="23"/>
      <c r="BJ1280" s="22"/>
      <c r="BK1280" s="20" t="str">
        <f t="shared" si="1526"/>
        <v>ATENDE</v>
      </c>
      <c r="BL1280" s="20" t="str">
        <f t="shared" si="1527"/>
        <v>ATENDE</v>
      </c>
      <c r="BM1280" s="20" t="str">
        <f t="shared" si="1528"/>
        <v>ATENDE</v>
      </c>
      <c r="BN1280" s="20" t="str">
        <f t="shared" si="1529"/>
        <v>ATENDE</v>
      </c>
      <c r="BO1280" s="24" t="str">
        <f t="shared" si="1530"/>
        <v>C5</v>
      </c>
      <c r="BP1280" s="24" t="str">
        <f t="shared" si="1368"/>
        <v>P6</v>
      </c>
      <c r="BQ1280" s="25">
        <f t="shared" si="1381"/>
        <v>0.87333333333333329</v>
      </c>
      <c r="BR1280" s="22">
        <v>5.62</v>
      </c>
      <c r="BS1280" s="22">
        <v>2.19</v>
      </c>
      <c r="BT1280" s="24">
        <f>IF(BP1280="-","-",_xlfn.XLOOKUP(BP1280,ABNT5101!$B$4:$B$9,ABNT5101!$C$4:$C$9))</f>
        <v>3</v>
      </c>
      <c r="BU1280" s="24">
        <f>IF(BP1280="-","-",_xlfn.XLOOKUP(BP1280,ABNT5101!$B$4:$B$9,ABNT5101!$D$4:$D$9))</f>
        <v>0.6</v>
      </c>
      <c r="BV1280" s="20" t="str">
        <f t="shared" si="1531"/>
        <v>ATENDE</v>
      </c>
      <c r="BW1280" s="20" t="str">
        <f t="shared" si="1382"/>
        <v>ATENDE</v>
      </c>
      <c r="BX1280" s="20" t="str">
        <f t="shared" si="1532"/>
        <v>ATENDE</v>
      </c>
      <c r="BY1280" s="24" t="s">
        <v>136</v>
      </c>
      <c r="BZ1280" s="25" t="e">
        <f t="shared" si="1533"/>
        <v>#VALUE!</v>
      </c>
      <c r="CA1280" s="24">
        <v>5.49</v>
      </c>
      <c r="CB1280" s="24">
        <v>2.57</v>
      </c>
      <c r="CC1280" s="20" t="str">
        <f>IF(BY1280="-","-",_xlfn.XLOOKUP(BY1280,ABNT5101!$B$4:$B$9,ABNT5101!$C$4:$C$9))</f>
        <v>-</v>
      </c>
      <c r="CD1280" s="24" t="str">
        <f>IF(BY1280="-","-",_xlfn.XLOOKUP(BY1280,ABNT5101!$B$4:$B$9,ABNT5101!$D$4:$D$9))</f>
        <v>-</v>
      </c>
      <c r="CE1280" s="20" t="str">
        <f t="shared" si="1534"/>
        <v>-</v>
      </c>
      <c r="CF1280" s="20" t="str">
        <f t="shared" si="1535"/>
        <v>-</v>
      </c>
      <c r="CG1280" s="20" t="str">
        <f t="shared" si="1359"/>
        <v>-</v>
      </c>
      <c r="CH1280" s="26" t="str">
        <f>_xlfn.XLOOKUP(CI1280,'Banco de dados'!$B:$B,'Banco de dados'!$D:$D)</f>
        <v>LEDSTAR</v>
      </c>
      <c r="CI1280" s="27" t="s">
        <v>268</v>
      </c>
      <c r="CJ1280" s="26" t="str">
        <f>_xlfn.XLOOKUP(CI1280,'Banco de dados'!$B:$B,'Banco de dados'!$E:$E)</f>
        <v>LUM LED SL VT 9.1 28W</v>
      </c>
      <c r="CK1280" s="26"/>
      <c r="CL1280" s="26" t="e">
        <f>IF(CK1280="-","-",_xlfn.XLOOKUP(CK1280,'Banco de dados'!$B:$B,'Banco de dados'!$E:$E))</f>
        <v>#N/A</v>
      </c>
      <c r="CM1280" s="28">
        <f t="shared" si="1305"/>
        <v>1</v>
      </c>
      <c r="CN1280" s="26">
        <f>_xlfn.XLOOKUP(CI1280,'Banco de dados'!$B:$B,'Banco de dados'!$H:$H)</f>
        <v>28</v>
      </c>
      <c r="CO1280" s="26" t="e">
        <f t="array" aca="1" ref="CO1280" ca="1">_xludf.XLOOKUP(CK1280,'Banco de dados'!$B:$B,'Banco de dados'!$H:$H)</f>
        <v>#NAME?</v>
      </c>
      <c r="CP1280" s="26" t="e">
        <f t="array" aca="1" ref="CP1280" ca="1">_xludf.XLOOKUP(CI1280,'Banco de dados'!$B:$B,'Banco de dados'!$F:$F)</f>
        <v>#NAME?</v>
      </c>
      <c r="CQ1280" s="26" t="e">
        <f t="array" aca="1" ref="CQ1280" ca="1">_xludf.XLOOKUP(CK1280,'Banco de dados'!$B:$B,'Banco de dados'!$F:$F)</f>
        <v>#NAME?</v>
      </c>
      <c r="CR1280" s="27">
        <v>148</v>
      </c>
      <c r="CS1280" s="27"/>
      <c r="CT1280" s="26" t="str">
        <f>IF(AG1280=0.5,"Suporte",IF(AND(AG1280&gt;='Braços de IP'!$B$9,AG1280&lt;='Braços de IP'!$D$9),'Braços de IP'!$E$9,IF(AND(AG1280&gt;='Braços de IP'!$B$10,AG1280&lt;='Braços de IP'!$D$10),'Braços de IP'!$E$10,IF(AND(AG1280&gt;='Braços de IP'!$B$11,AG1280&lt;='Braços de IP'!$D$11),'Braços de IP'!$E$11,IF(AND(AG1280&gt;='Braços de IP'!$B$12,AG1280&lt;='Braços de IP'!$D$12),'Braços de IP'!$E$12,IF(AND(AG1280&gt;='Braços de IP'!$B$13,AG1280&lt;='Braços de IP'!$D$13),'Braços de IP'!$E$13,IF(AND(AG1280&gt;='Braços de IP'!$B$14,AG1280&lt;='Braços de IP'!$D$14),'Braços de IP'!$E$14,"ERRO")))))))</f>
        <v>Médio I</v>
      </c>
      <c r="CU1280" s="27"/>
      <c r="CV1280" s="26" t="str">
        <f>IF($CU1280="","",VLOOKUP($CU1280,'Braços de IP'!$E$9:$I$15,2,0))</f>
        <v/>
      </c>
      <c r="CW1280" s="29" t="str">
        <f>IF($CU1280="","",VLOOKUP($CU1280,'Braços de IP'!$E$9:$I$15,5,0))</f>
        <v/>
      </c>
      <c r="CX1280" s="26"/>
      <c r="CY1280" s="26"/>
      <c r="CZ1280" s="26"/>
      <c r="DA1280" s="26"/>
      <c r="DB1280" s="26"/>
      <c r="DC1280" s="26"/>
      <c r="DD1280" s="30">
        <f t="shared" si="1306"/>
        <v>28</v>
      </c>
      <c r="DE1280" s="31">
        <f t="shared" si="1307"/>
        <v>115</v>
      </c>
      <c r="DF1280" s="30">
        <f t="shared" si="1308"/>
        <v>143</v>
      </c>
      <c r="DG1280" s="32">
        <f t="shared" si="1309"/>
        <v>0.75652173913043474</v>
      </c>
      <c r="DH1280" s="33" t="s">
        <v>143</v>
      </c>
      <c r="DI1280" s="34"/>
      <c r="DJ1280" s="35"/>
      <c r="DK1280" s="16" t="s">
        <v>144</v>
      </c>
      <c r="DL1280" s="16"/>
    </row>
    <row r="1281" spans="2:116" ht="15" customHeight="1" x14ac:dyDescent="0.25">
      <c r="B1281" s="16">
        <v>365</v>
      </c>
      <c r="C1281" s="16" t="s">
        <v>146</v>
      </c>
      <c r="D1281" s="16" t="s">
        <v>826</v>
      </c>
      <c r="E1281" s="16">
        <v>-8.0185630000000003</v>
      </c>
      <c r="F1281" s="16">
        <v>-34.932951000000003</v>
      </c>
      <c r="G1281" s="16" t="s">
        <v>157</v>
      </c>
      <c r="H1281" s="16" t="s">
        <v>136</v>
      </c>
      <c r="I1281" s="16" t="s">
        <v>135</v>
      </c>
      <c r="J1281" s="16" t="s">
        <v>137</v>
      </c>
      <c r="K1281" s="16">
        <v>115</v>
      </c>
      <c r="L1281" s="16" t="s">
        <v>138</v>
      </c>
      <c r="M1281" s="16">
        <v>0</v>
      </c>
      <c r="N1281" s="16"/>
      <c r="O1281" s="16">
        <v>1</v>
      </c>
      <c r="P1281" s="16">
        <v>2</v>
      </c>
      <c r="Q1281" s="16">
        <v>6.5</v>
      </c>
      <c r="R1281" s="16"/>
      <c r="S1281" s="16"/>
      <c r="T1281" s="16" t="s">
        <v>136</v>
      </c>
      <c r="U1281" s="16">
        <v>2</v>
      </c>
      <c r="V1281" s="16">
        <v>0</v>
      </c>
      <c r="W1281" s="16" t="s">
        <v>136</v>
      </c>
      <c r="X1281" s="16" t="s">
        <v>136</v>
      </c>
      <c r="Y1281" s="16">
        <v>0</v>
      </c>
      <c r="Z1281" s="16">
        <v>0</v>
      </c>
      <c r="AA1281" s="16" t="s">
        <v>139</v>
      </c>
      <c r="AB1281" s="16" t="s">
        <v>140</v>
      </c>
      <c r="AC1281" s="16">
        <v>33</v>
      </c>
      <c r="AD1281" s="16">
        <v>7.07</v>
      </c>
      <c r="AE1281" s="16">
        <v>1</v>
      </c>
      <c r="AF1281" s="16">
        <v>0.24</v>
      </c>
      <c r="AG1281" s="16">
        <v>1.8</v>
      </c>
      <c r="AH1281" s="16"/>
      <c r="AI1281" s="16"/>
      <c r="AJ1281" s="16"/>
      <c r="AK1281" s="16"/>
      <c r="AL1281" s="16"/>
      <c r="AM1281" s="16">
        <v>0</v>
      </c>
      <c r="AN1281" s="16"/>
      <c r="AO1281" s="16">
        <v>0</v>
      </c>
      <c r="AP1281" s="16">
        <v>0</v>
      </c>
      <c r="AQ1281" s="16">
        <v>0</v>
      </c>
      <c r="AR1281" s="17" t="s">
        <v>136</v>
      </c>
      <c r="AS1281" s="19">
        <f t="shared" si="1522"/>
        <v>0</v>
      </c>
      <c r="AT1281" s="19"/>
      <c r="AU1281" s="19">
        <f>VLOOKUP(G1281,ABNT5101!$I$3:$J$9,2)</f>
        <v>7.5</v>
      </c>
      <c r="AV1281" s="19">
        <f>VLOOKUP(G1281,ABNT5101!$I$3:$M$9,5)</f>
        <v>0.18</v>
      </c>
      <c r="AW1281" s="17" t="str">
        <f>_xlfn.XLOOKUP(G1281,ABNT5101!I:I,ABNT5101!L:L)</f>
        <v>-</v>
      </c>
      <c r="AX1281" s="17">
        <f>_xlfn.XLOOKUP(G1281,ABNT5101!$I:$I,ABNT5101!M:M)</f>
        <v>0.18</v>
      </c>
      <c r="AY1281" s="17" t="str">
        <f>_xlfn.XLOOKUP(G1281,ABNT5101!$I:$I,ABNT5101!N:N)</f>
        <v>-</v>
      </c>
      <c r="AZ1281" s="17">
        <f>_xlfn.XLOOKUP(G1281,ABNT5101!$I:$I,ABNT5101!O:O)</f>
        <v>16</v>
      </c>
      <c r="BA1281" s="20" t="str">
        <f t="shared" si="1523"/>
        <v>ATENDE</v>
      </c>
      <c r="BB1281" s="21">
        <f t="shared" ref="BB1281:BC1281" si="1539">BE1281/AU1281-1</f>
        <v>0.2546666666666666</v>
      </c>
      <c r="BC1281" s="21">
        <f t="shared" si="1539"/>
        <v>1.4444444444444446</v>
      </c>
      <c r="BD1281" s="21" t="str">
        <f t="shared" si="1525"/>
        <v>-</v>
      </c>
      <c r="BE1281" s="22">
        <v>9.41</v>
      </c>
      <c r="BF1281" s="22">
        <v>0.44</v>
      </c>
      <c r="BG1281" s="22"/>
      <c r="BH1281" s="22"/>
      <c r="BI1281" s="23"/>
      <c r="BJ1281" s="22"/>
      <c r="BK1281" s="20" t="str">
        <f t="shared" si="1526"/>
        <v>ATENDE</v>
      </c>
      <c r="BL1281" s="20" t="str">
        <f t="shared" si="1527"/>
        <v>ATENDE</v>
      </c>
      <c r="BM1281" s="20" t="str">
        <f t="shared" si="1528"/>
        <v>ATENDE</v>
      </c>
      <c r="BN1281" s="20" t="str">
        <f t="shared" si="1529"/>
        <v>ATENDE</v>
      </c>
      <c r="BO1281" s="24" t="str">
        <f t="shared" si="1530"/>
        <v>C5</v>
      </c>
      <c r="BP1281" s="24" t="str">
        <f t="shared" si="1368"/>
        <v>P6</v>
      </c>
      <c r="BQ1281" s="25">
        <f t="shared" si="1381"/>
        <v>1.1200000000000001</v>
      </c>
      <c r="BR1281" s="22">
        <v>6.36</v>
      </c>
      <c r="BS1281" s="22">
        <v>1.79</v>
      </c>
      <c r="BT1281" s="24">
        <f>IF(BP1281="-","-",_xlfn.XLOOKUP(BP1281,ABNT5101!$B$4:$B$9,ABNT5101!$C$4:$C$9))</f>
        <v>3</v>
      </c>
      <c r="BU1281" s="24">
        <f>IF(BP1281="-","-",_xlfn.XLOOKUP(BP1281,ABNT5101!$B$4:$B$9,ABNT5101!$D$4:$D$9))</f>
        <v>0.6</v>
      </c>
      <c r="BV1281" s="20" t="str">
        <f t="shared" si="1531"/>
        <v>ATENDE</v>
      </c>
      <c r="BW1281" s="20" t="str">
        <f t="shared" si="1382"/>
        <v>ATENDE</v>
      </c>
      <c r="BX1281" s="20" t="str">
        <f t="shared" si="1532"/>
        <v>ATENDE</v>
      </c>
      <c r="BY1281" s="24" t="s">
        <v>136</v>
      </c>
      <c r="BZ1281" s="25" t="e">
        <f t="shared" si="1533"/>
        <v>#VALUE!</v>
      </c>
      <c r="CA1281" s="24">
        <v>6.54</v>
      </c>
      <c r="CB1281" s="24">
        <v>3.86</v>
      </c>
      <c r="CC1281" s="20" t="str">
        <f>IF(BY1281="-","-",_xlfn.XLOOKUP(BY1281,ABNT5101!$B$4:$B$9,ABNT5101!$C$4:$C$9))</f>
        <v>-</v>
      </c>
      <c r="CD1281" s="24" t="str">
        <f>IF(BY1281="-","-",_xlfn.XLOOKUP(BY1281,ABNT5101!$B$4:$B$9,ABNT5101!$D$4:$D$9))</f>
        <v>-</v>
      </c>
      <c r="CE1281" s="20" t="str">
        <f t="shared" si="1534"/>
        <v>-</v>
      </c>
      <c r="CF1281" s="20" t="str">
        <f t="shared" si="1535"/>
        <v>-</v>
      </c>
      <c r="CG1281" s="20" t="str">
        <f t="shared" si="1359"/>
        <v>-</v>
      </c>
      <c r="CH1281" s="26" t="str">
        <f>_xlfn.XLOOKUP(CI1281,'Banco de dados'!$B:$B,'Banco de dados'!$D:$D)</f>
        <v>SX LIGHTING</v>
      </c>
      <c r="CI1281" s="27" t="s">
        <v>494</v>
      </c>
      <c r="CJ1281" s="26" t="str">
        <f>_xlfn.XLOOKUP(CI1281,'Banco de dados'!$B:$B,'Banco de dados'!$E:$E)</f>
        <v>SXINEVO030K50L12CZF7PHF</v>
      </c>
      <c r="CK1281" s="26"/>
      <c r="CL1281" s="26" t="e">
        <f>IF(CK1281="-","-",_xlfn.XLOOKUP(CK1281,'Banco de dados'!$B:$B,'Banco de dados'!$E:$E))</f>
        <v>#N/A</v>
      </c>
      <c r="CM1281" s="28">
        <f t="shared" si="1305"/>
        <v>1</v>
      </c>
      <c r="CN1281" s="26">
        <f>_xlfn.XLOOKUP(CI1281,'Banco de dados'!$B:$B,'Banco de dados'!$H:$H)</f>
        <v>31</v>
      </c>
      <c r="CO1281" s="26" t="e">
        <f t="array" aca="1" ref="CO1281" ca="1">_xludf.XLOOKUP(CK1281,'Banco de dados'!$B:$B,'Banco de dados'!$H:$H)</f>
        <v>#NAME?</v>
      </c>
      <c r="CP1281" s="26" t="e">
        <f t="array" aca="1" ref="CP1281" ca="1">_xludf.XLOOKUP(CI1281,'Banco de dados'!$B:$B,'Banco de dados'!$F:$F)</f>
        <v>#NAME?</v>
      </c>
      <c r="CQ1281" s="26" t="e">
        <f t="array" aca="1" ref="CQ1281" ca="1">_xludf.XLOOKUP(CK1281,'Banco de dados'!$B:$B,'Banco de dados'!$F:$F)</f>
        <v>#NAME?</v>
      </c>
      <c r="CR1281" s="27">
        <v>149</v>
      </c>
      <c r="CS1281" s="27"/>
      <c r="CT1281" s="26" t="str">
        <f>IF(AG1281=0.5,"Suporte",IF(AND(AG1281&gt;='Braços de IP'!$B$9,AG1281&lt;='Braços de IP'!$D$9),'Braços de IP'!$E$9,IF(AND(AG1281&gt;='Braços de IP'!$B$10,AG1281&lt;='Braços de IP'!$D$10),'Braços de IP'!$E$10,IF(AND(AG1281&gt;='Braços de IP'!$B$11,AG1281&lt;='Braços de IP'!$D$11),'Braços de IP'!$E$11,IF(AND(AG1281&gt;='Braços de IP'!$B$12,AG1281&lt;='Braços de IP'!$D$12),'Braços de IP'!$E$12,IF(AND(AG1281&gt;='Braços de IP'!$B$13,AG1281&lt;='Braços de IP'!$D$13),'Braços de IP'!$E$13,IF(AND(AG1281&gt;='Braços de IP'!$B$14,AG1281&lt;='Braços de IP'!$D$14),'Braços de IP'!$E$14,"ERRO")))))))</f>
        <v>Médio I</v>
      </c>
      <c r="CU1281" s="27"/>
      <c r="CV1281" s="26" t="str">
        <f>IF($CU1281="","",VLOOKUP($CU1281,'Braços de IP'!$E$9:$I$15,2,0))</f>
        <v/>
      </c>
      <c r="CW1281" s="29" t="str">
        <f>IF($CU1281="","",VLOOKUP($CU1281,'Braços de IP'!$E$9:$I$15,5,0))</f>
        <v/>
      </c>
      <c r="CX1281" s="26"/>
      <c r="CY1281" s="26"/>
      <c r="CZ1281" s="26"/>
      <c r="DA1281" s="26"/>
      <c r="DB1281" s="26"/>
      <c r="DC1281" s="26"/>
      <c r="DD1281" s="30">
        <f t="shared" si="1306"/>
        <v>31</v>
      </c>
      <c r="DE1281" s="31">
        <f t="shared" si="1307"/>
        <v>115</v>
      </c>
      <c r="DF1281" s="30">
        <f t="shared" si="1308"/>
        <v>146</v>
      </c>
      <c r="DG1281" s="32">
        <f t="shared" si="1309"/>
        <v>0.73043478260869565</v>
      </c>
      <c r="DH1281" s="33" t="s">
        <v>143</v>
      </c>
      <c r="DI1281" s="34"/>
      <c r="DJ1281" s="35"/>
      <c r="DK1281" s="16" t="s">
        <v>144</v>
      </c>
      <c r="DL1281" s="16"/>
    </row>
    <row r="1282" spans="2:116" ht="15" customHeight="1" x14ac:dyDescent="0.25">
      <c r="B1282" s="16">
        <v>365</v>
      </c>
      <c r="C1282" s="16" t="s">
        <v>146</v>
      </c>
      <c r="D1282" s="16" t="s">
        <v>826</v>
      </c>
      <c r="E1282" s="16">
        <v>-8.0185630000000003</v>
      </c>
      <c r="F1282" s="16">
        <v>-34.932951000000003</v>
      </c>
      <c r="G1282" s="16" t="s">
        <v>157</v>
      </c>
      <c r="H1282" s="16" t="s">
        <v>136</v>
      </c>
      <c r="I1282" s="16" t="s">
        <v>135</v>
      </c>
      <c r="J1282" s="16" t="s">
        <v>137</v>
      </c>
      <c r="K1282" s="16">
        <v>115</v>
      </c>
      <c r="L1282" s="16" t="s">
        <v>138</v>
      </c>
      <c r="M1282" s="16">
        <v>0</v>
      </c>
      <c r="N1282" s="16"/>
      <c r="O1282" s="16">
        <v>1</v>
      </c>
      <c r="P1282" s="16">
        <v>2</v>
      </c>
      <c r="Q1282" s="16">
        <v>6.5</v>
      </c>
      <c r="R1282" s="16"/>
      <c r="S1282" s="16"/>
      <c r="T1282" s="16" t="s">
        <v>136</v>
      </c>
      <c r="U1282" s="16">
        <v>2</v>
      </c>
      <c r="V1282" s="16">
        <v>0</v>
      </c>
      <c r="W1282" s="16" t="s">
        <v>136</v>
      </c>
      <c r="X1282" s="16" t="s">
        <v>136</v>
      </c>
      <c r="Y1282" s="16">
        <v>0</v>
      </c>
      <c r="Z1282" s="16">
        <v>0</v>
      </c>
      <c r="AA1282" s="16" t="s">
        <v>139</v>
      </c>
      <c r="AB1282" s="16" t="s">
        <v>140</v>
      </c>
      <c r="AC1282" s="16">
        <v>33</v>
      </c>
      <c r="AD1282" s="16">
        <v>7.07</v>
      </c>
      <c r="AE1282" s="16">
        <v>1</v>
      </c>
      <c r="AF1282" s="16">
        <v>0.24</v>
      </c>
      <c r="AG1282" s="16">
        <v>1.8</v>
      </c>
      <c r="AH1282" s="16"/>
      <c r="AI1282" s="16"/>
      <c r="AJ1282" s="16"/>
      <c r="AK1282" s="16"/>
      <c r="AL1282" s="16"/>
      <c r="AM1282" s="16">
        <v>0</v>
      </c>
      <c r="AN1282" s="16"/>
      <c r="AO1282" s="16">
        <v>0</v>
      </c>
      <c r="AP1282" s="16">
        <v>0</v>
      </c>
      <c r="AQ1282" s="16">
        <v>0</v>
      </c>
      <c r="AR1282" s="17" t="s">
        <v>136</v>
      </c>
      <c r="AS1282" s="19">
        <f t="shared" si="1522"/>
        <v>0</v>
      </c>
      <c r="AT1282" s="19"/>
      <c r="AU1282" s="19">
        <f>VLOOKUP(G1282,ABNT5101!$I$3:$J$9,2)</f>
        <v>7.5</v>
      </c>
      <c r="AV1282" s="19">
        <f>VLOOKUP(G1282,ABNT5101!$I$3:$M$9,5)</f>
        <v>0.18</v>
      </c>
      <c r="AW1282" s="17" t="str">
        <f>_xlfn.XLOOKUP(G1282,ABNT5101!I:I,ABNT5101!L:L)</f>
        <v>-</v>
      </c>
      <c r="AX1282" s="17">
        <f>_xlfn.XLOOKUP(G1282,ABNT5101!$I:$I,ABNT5101!M:M)</f>
        <v>0.18</v>
      </c>
      <c r="AY1282" s="17" t="str">
        <f>_xlfn.XLOOKUP(G1282,ABNT5101!$I:$I,ABNT5101!N:N)</f>
        <v>-</v>
      </c>
      <c r="AZ1282" s="17">
        <f>_xlfn.XLOOKUP(G1282,ABNT5101!$I:$I,ABNT5101!O:O)</f>
        <v>16</v>
      </c>
      <c r="BA1282" s="20" t="str">
        <f t="shared" si="1523"/>
        <v>ATENDE</v>
      </c>
      <c r="BB1282" s="21">
        <f t="shared" ref="BB1282:BC1282" si="1540">BE1282/AU1282-1</f>
        <v>0.24933333333333318</v>
      </c>
      <c r="BC1282" s="21">
        <f t="shared" si="1540"/>
        <v>1.8333333333333335</v>
      </c>
      <c r="BD1282" s="21" t="str">
        <f t="shared" si="1525"/>
        <v>-</v>
      </c>
      <c r="BE1282" s="22">
        <v>9.3699999999999992</v>
      </c>
      <c r="BF1282" s="22">
        <v>0.51</v>
      </c>
      <c r="BG1282" s="22"/>
      <c r="BH1282" s="22"/>
      <c r="BI1282" s="23"/>
      <c r="BJ1282" s="22"/>
      <c r="BK1282" s="20" t="str">
        <f t="shared" si="1526"/>
        <v>ATENDE</v>
      </c>
      <c r="BL1282" s="20" t="str">
        <f t="shared" si="1527"/>
        <v>ATENDE</v>
      </c>
      <c r="BM1282" s="20" t="str">
        <f t="shared" si="1528"/>
        <v>ATENDE</v>
      </c>
      <c r="BN1282" s="20" t="str">
        <f t="shared" si="1529"/>
        <v>ATENDE</v>
      </c>
      <c r="BO1282" s="24" t="str">
        <f t="shared" si="1530"/>
        <v>C5</v>
      </c>
      <c r="BP1282" s="24" t="str">
        <f t="shared" si="1368"/>
        <v>P6</v>
      </c>
      <c r="BQ1282" s="25">
        <f t="shared" si="1381"/>
        <v>1.1499999999999999</v>
      </c>
      <c r="BR1282" s="22">
        <v>6.45</v>
      </c>
      <c r="BS1282" s="22">
        <v>3.15</v>
      </c>
      <c r="BT1282" s="24">
        <f>IF(BP1282="-","-",_xlfn.XLOOKUP(BP1282,ABNT5101!$B$4:$B$9,ABNT5101!$C$4:$C$9))</f>
        <v>3</v>
      </c>
      <c r="BU1282" s="24">
        <f>IF(BP1282="-","-",_xlfn.XLOOKUP(BP1282,ABNT5101!$B$4:$B$9,ABNT5101!$D$4:$D$9))</f>
        <v>0.6</v>
      </c>
      <c r="BV1282" s="20" t="str">
        <f t="shared" si="1531"/>
        <v>ATENDE</v>
      </c>
      <c r="BW1282" s="20" t="str">
        <f t="shared" si="1382"/>
        <v>ATENDE</v>
      </c>
      <c r="BX1282" s="20" t="str">
        <f t="shared" si="1532"/>
        <v>ATENDE</v>
      </c>
      <c r="BY1282" s="24" t="s">
        <v>136</v>
      </c>
      <c r="BZ1282" s="25" t="e">
        <f t="shared" si="1533"/>
        <v>#VALUE!</v>
      </c>
      <c r="CA1282" s="24">
        <v>5.88</v>
      </c>
      <c r="CB1282" s="24">
        <v>4.1900000000000004</v>
      </c>
      <c r="CC1282" s="20" t="str">
        <f>IF(BY1282="-","-",_xlfn.XLOOKUP(BY1282,ABNT5101!$B$4:$B$9,ABNT5101!$C$4:$C$9))</f>
        <v>-</v>
      </c>
      <c r="CD1282" s="24" t="str">
        <f>IF(BY1282="-","-",_xlfn.XLOOKUP(BY1282,ABNT5101!$B$4:$B$9,ABNT5101!$D$4:$D$9))</f>
        <v>-</v>
      </c>
      <c r="CE1282" s="20" t="str">
        <f t="shared" si="1534"/>
        <v>-</v>
      </c>
      <c r="CF1282" s="20" t="str">
        <f t="shared" si="1535"/>
        <v>-</v>
      </c>
      <c r="CG1282" s="20" t="str">
        <f t="shared" si="1359"/>
        <v>-</v>
      </c>
      <c r="CH1282" s="26" t="str">
        <f>_xlfn.XLOOKUP(CI1282,'Banco de dados'!$B:$B,'Banco de dados'!$D:$D)</f>
        <v>TECNOWATT</v>
      </c>
      <c r="CI1282" s="50" t="s">
        <v>477</v>
      </c>
      <c r="CJ1282" s="26" t="str">
        <f>_xlfn.XLOOKUP(CI1282,'Banco de dados'!$B:$B,'Banco de dados'!$E:$E)</f>
        <v>SIGSAGPTLRRSSNDL_30W_38IBBRS
1-10C1MUN6.5</v>
      </c>
      <c r="CK1282" s="26"/>
      <c r="CL1282" s="26" t="e">
        <f>IF(CK1282="-","-",_xlfn.XLOOKUP(CK1282,'Banco de dados'!$B:$B,'Banco de dados'!$E:$E))</f>
        <v>#N/A</v>
      </c>
      <c r="CM1282" s="28">
        <f t="shared" si="1305"/>
        <v>1</v>
      </c>
      <c r="CN1282" s="26">
        <f>_xlfn.XLOOKUP(CI1282,'Banco de dados'!$B:$B,'Banco de dados'!$H:$H)</f>
        <v>30</v>
      </c>
      <c r="CO1282" s="26" t="e">
        <f t="array" aca="1" ref="CO1282" ca="1">_xludf.XLOOKUP(CK1282,'Banco de dados'!$B:$B,'Banco de dados'!$H:$H)</f>
        <v>#NAME?</v>
      </c>
      <c r="CP1282" s="26" t="e">
        <f t="array" aca="1" ref="CP1282" ca="1">_xludf.XLOOKUP(CI1282,'Banco de dados'!$B:$B,'Banco de dados'!$F:$F)</f>
        <v>#NAME?</v>
      </c>
      <c r="CQ1282" s="26" t="e">
        <f t="array" aca="1" ref="CQ1282" ca="1">_xludf.XLOOKUP(CK1282,'Banco de dados'!$B:$B,'Banco de dados'!$F:$F)</f>
        <v>#NAME?</v>
      </c>
      <c r="CR1282" s="27">
        <v>150</v>
      </c>
      <c r="CS1282" s="27"/>
      <c r="CT1282" s="26" t="str">
        <f>IF(AG1282=0.5,"Suporte",IF(AND(AG1282&gt;='Braços de IP'!$B$9,AG1282&lt;='Braços de IP'!$D$9),'Braços de IP'!$E$9,IF(AND(AG1282&gt;='Braços de IP'!$B$10,AG1282&lt;='Braços de IP'!$D$10),'Braços de IP'!$E$10,IF(AND(AG1282&gt;='Braços de IP'!$B$11,AG1282&lt;='Braços de IP'!$D$11),'Braços de IP'!$E$11,IF(AND(AG1282&gt;='Braços de IP'!$B$12,AG1282&lt;='Braços de IP'!$D$12),'Braços de IP'!$E$12,IF(AND(AG1282&gt;='Braços de IP'!$B$13,AG1282&lt;='Braços de IP'!$D$13),'Braços de IP'!$E$13,IF(AND(AG1282&gt;='Braços de IP'!$B$14,AG1282&lt;='Braços de IP'!$D$14),'Braços de IP'!$E$14,"ERRO")))))))</f>
        <v>Médio I</v>
      </c>
      <c r="CU1282" s="27"/>
      <c r="CV1282" s="26" t="str">
        <f>IF($CU1282="","",VLOOKUP($CU1282,'Braços de IP'!$E$9:$I$15,2,0))</f>
        <v/>
      </c>
      <c r="CW1282" s="29" t="str">
        <f>IF($CU1282="","",VLOOKUP($CU1282,'Braços de IP'!$E$9:$I$15,5,0))</f>
        <v/>
      </c>
      <c r="CX1282" s="26"/>
      <c r="CY1282" s="26"/>
      <c r="CZ1282" s="26"/>
      <c r="DA1282" s="26"/>
      <c r="DB1282" s="26"/>
      <c r="DC1282" s="26"/>
      <c r="DD1282" s="30">
        <f t="shared" si="1306"/>
        <v>30</v>
      </c>
      <c r="DE1282" s="31">
        <f t="shared" si="1307"/>
        <v>115</v>
      </c>
      <c r="DF1282" s="30">
        <f t="shared" si="1308"/>
        <v>145</v>
      </c>
      <c r="DG1282" s="32">
        <f t="shared" si="1309"/>
        <v>0.73913043478260865</v>
      </c>
      <c r="DH1282" s="33" t="s">
        <v>143</v>
      </c>
      <c r="DI1282" s="34"/>
      <c r="DJ1282" s="35"/>
      <c r="DK1282" s="16" t="s">
        <v>144</v>
      </c>
      <c r="DL1282" s="16"/>
    </row>
    <row r="1283" spans="2:116" ht="15" customHeight="1" x14ac:dyDescent="0.25">
      <c r="B1283" s="16">
        <v>366</v>
      </c>
      <c r="C1283" s="16" t="s">
        <v>146</v>
      </c>
      <c r="D1283" s="16" t="s">
        <v>827</v>
      </c>
      <c r="E1283" s="16">
        <v>-8.0295609999999993</v>
      </c>
      <c r="F1283" s="16">
        <v>-34.919069999999998</v>
      </c>
      <c r="G1283" s="16" t="s">
        <v>153</v>
      </c>
      <c r="H1283" s="16" t="s">
        <v>136</v>
      </c>
      <c r="I1283" s="16" t="s">
        <v>149</v>
      </c>
      <c r="J1283" s="16" t="s">
        <v>137</v>
      </c>
      <c r="K1283" s="16">
        <v>70</v>
      </c>
      <c r="L1283" s="16" t="s">
        <v>138</v>
      </c>
      <c r="M1283" s="16">
        <v>0</v>
      </c>
      <c r="N1283" s="16"/>
      <c r="O1283" s="16">
        <v>1</v>
      </c>
      <c r="P1283" s="16">
        <v>2.5</v>
      </c>
      <c r="Q1283" s="16">
        <v>6.5</v>
      </c>
      <c r="R1283" s="16"/>
      <c r="S1283" s="16"/>
      <c r="T1283" s="16" t="s">
        <v>136</v>
      </c>
      <c r="U1283" s="16">
        <v>2.5</v>
      </c>
      <c r="V1283" s="16">
        <v>0</v>
      </c>
      <c r="W1283" s="16" t="s">
        <v>136</v>
      </c>
      <c r="X1283" s="16" t="s">
        <v>136</v>
      </c>
      <c r="Y1283" s="16">
        <v>0</v>
      </c>
      <c r="Z1283" s="16">
        <v>0</v>
      </c>
      <c r="AA1283" s="16" t="s">
        <v>139</v>
      </c>
      <c r="AB1283" s="16" t="s">
        <v>140</v>
      </c>
      <c r="AC1283" s="16">
        <v>23.5</v>
      </c>
      <c r="AD1283" s="16">
        <v>6.5</v>
      </c>
      <c r="AE1283" s="16">
        <v>1</v>
      </c>
      <c r="AF1283" s="16">
        <v>0.67</v>
      </c>
      <c r="AG1283" s="16">
        <v>2</v>
      </c>
      <c r="AH1283" s="16"/>
      <c r="AI1283" s="16"/>
      <c r="AJ1283" s="16"/>
      <c r="AK1283" s="16"/>
      <c r="AL1283" s="16"/>
      <c r="AM1283" s="16">
        <v>0</v>
      </c>
      <c r="AN1283" s="16"/>
      <c r="AO1283" s="16">
        <v>0</v>
      </c>
      <c r="AP1283" s="16">
        <v>0</v>
      </c>
      <c r="AQ1283" s="16">
        <v>0</v>
      </c>
      <c r="AR1283" s="17" t="s">
        <v>136</v>
      </c>
      <c r="AS1283" s="19">
        <f t="shared" si="1522"/>
        <v>0</v>
      </c>
      <c r="AT1283" s="19"/>
      <c r="AU1283" s="19">
        <f>VLOOKUP(G1283,ABNT5101!$I$3:$J$9,2)</f>
        <v>15</v>
      </c>
      <c r="AV1283" s="19">
        <f>VLOOKUP(G1283,ABNT5101!$I$3:$M$9,5)</f>
        <v>0.18</v>
      </c>
      <c r="AW1283" s="17" t="str">
        <f>_xlfn.XLOOKUP(G1283,ABNT5101!I:I,ABNT5101!L:L)</f>
        <v>-</v>
      </c>
      <c r="AX1283" s="17">
        <f>_xlfn.XLOOKUP(G1283,ABNT5101!$I:$I,ABNT5101!M:M)</f>
        <v>0.18</v>
      </c>
      <c r="AY1283" s="17" t="str">
        <f>_xlfn.XLOOKUP(G1283,ABNT5101!$I:$I,ABNT5101!N:N)</f>
        <v>-</v>
      </c>
      <c r="AZ1283" s="17">
        <f>_xlfn.XLOOKUP(G1283,ABNT5101!$I:$I,ABNT5101!O:O)</f>
        <v>15</v>
      </c>
      <c r="BA1283" s="20" t="str">
        <f t="shared" si="1523"/>
        <v>ATENDE</v>
      </c>
      <c r="BB1283" s="21">
        <f t="shared" ref="BB1283:BC1283" si="1541">BE1283/AU1283-1</f>
        <v>0.15733333333333333</v>
      </c>
      <c r="BC1283" s="21">
        <f t="shared" si="1541"/>
        <v>2.1666666666666665</v>
      </c>
      <c r="BD1283" s="21" t="str">
        <f t="shared" si="1525"/>
        <v>-</v>
      </c>
      <c r="BE1283" s="22">
        <v>17.36</v>
      </c>
      <c r="BF1283" s="22">
        <v>0.56999999999999995</v>
      </c>
      <c r="BG1283" s="22"/>
      <c r="BH1283" s="22"/>
      <c r="BI1283" s="23"/>
      <c r="BJ1283" s="22"/>
      <c r="BK1283" s="20" t="str">
        <f t="shared" si="1526"/>
        <v>ATENDE</v>
      </c>
      <c r="BL1283" s="20" t="str">
        <f t="shared" si="1527"/>
        <v>ATENDE</v>
      </c>
      <c r="BM1283" s="20" t="str">
        <f t="shared" si="1528"/>
        <v>ATENDE</v>
      </c>
      <c r="BN1283" s="20" t="str">
        <f t="shared" si="1529"/>
        <v>ATENDE</v>
      </c>
      <c r="BO1283" s="24" t="str">
        <f t="shared" si="1530"/>
        <v>C3</v>
      </c>
      <c r="BP1283" s="24" t="str">
        <f t="shared" si="1368"/>
        <v>P5</v>
      </c>
      <c r="BQ1283" s="25">
        <f t="shared" si="1381"/>
        <v>1.5140000000000002</v>
      </c>
      <c r="BR1283" s="22">
        <v>12.57</v>
      </c>
      <c r="BS1283" s="22">
        <v>6.97</v>
      </c>
      <c r="BT1283" s="24">
        <f>IF(BP1283="-","-",_xlfn.XLOOKUP(BP1283,ABNT5101!$B$4:$B$9,ABNT5101!$C$4:$C$9))</f>
        <v>5</v>
      </c>
      <c r="BU1283" s="24">
        <f>IF(BP1283="-","-",_xlfn.XLOOKUP(BP1283,ABNT5101!$B$4:$B$9,ABNT5101!$D$4:$D$9))</f>
        <v>1</v>
      </c>
      <c r="BV1283" s="20" t="str">
        <f t="shared" si="1531"/>
        <v>ATENDE</v>
      </c>
      <c r="BW1283" s="20" t="str">
        <f t="shared" si="1382"/>
        <v>ATENDE</v>
      </c>
      <c r="BX1283" s="20" t="str">
        <f t="shared" si="1532"/>
        <v>ATENDE</v>
      </c>
      <c r="BY1283" s="24" t="s">
        <v>136</v>
      </c>
      <c r="BZ1283" s="25" t="e">
        <f t="shared" si="1533"/>
        <v>#VALUE!</v>
      </c>
      <c r="CA1283" s="24">
        <v>10.89</v>
      </c>
      <c r="CB1283" s="24">
        <v>6.82</v>
      </c>
      <c r="CC1283" s="20" t="str">
        <f>IF(BY1283="-","-",_xlfn.XLOOKUP(BY1283,ABNT5101!$B$4:$B$9,ABNT5101!$C$4:$C$9))</f>
        <v>-</v>
      </c>
      <c r="CD1283" s="24" t="str">
        <f>IF(BY1283="-","-",_xlfn.XLOOKUP(BY1283,ABNT5101!$B$4:$B$9,ABNT5101!$D$4:$D$9))</f>
        <v>-</v>
      </c>
      <c r="CE1283" s="20" t="str">
        <f t="shared" si="1534"/>
        <v>-</v>
      </c>
      <c r="CF1283" s="20" t="str">
        <f t="shared" si="1535"/>
        <v>-</v>
      </c>
      <c r="CG1283" s="20" t="str">
        <f t="shared" si="1359"/>
        <v>-</v>
      </c>
      <c r="CH1283" s="26" t="str">
        <f>_xlfn.XLOOKUP(CI1283,'Banco de dados'!$B:$B,'Banco de dados'!$D:$D)</f>
        <v>LEDSTAR</v>
      </c>
      <c r="CI1283" s="27" t="s">
        <v>259</v>
      </c>
      <c r="CJ1283" s="26" t="str">
        <f>_xlfn.XLOOKUP(CI1283,'Banco de dados'!$B:$B,'Banco de dados'!$E:$E)</f>
        <v>LUM LED SL VT 9.1 44W</v>
      </c>
      <c r="CK1283" s="26"/>
      <c r="CL1283" s="26" t="e">
        <f>IF(CK1283="-","-",_xlfn.XLOOKUP(CK1283,'Banco de dados'!$B:$B,'Banco de dados'!$E:$E))</f>
        <v>#N/A</v>
      </c>
      <c r="CM1283" s="28">
        <f t="shared" si="1305"/>
        <v>1</v>
      </c>
      <c r="CN1283" s="26">
        <f>_xlfn.XLOOKUP(CI1283,'Banco de dados'!$B:$B,'Banco de dados'!$H:$H)</f>
        <v>44</v>
      </c>
      <c r="CO1283" s="26" t="e">
        <f t="array" aca="1" ref="CO1283" ca="1">_xludf.XLOOKUP(CK1283,'Banco de dados'!$B:$B,'Banco de dados'!$H:$H)</f>
        <v>#NAME?</v>
      </c>
      <c r="CP1283" s="26" t="e">
        <f t="array" aca="1" ref="CP1283" ca="1">_xludf.XLOOKUP(CI1283,'Banco de dados'!$B:$B,'Banco de dados'!$F:$F)</f>
        <v>#NAME?</v>
      </c>
      <c r="CQ1283" s="26" t="e">
        <f t="array" aca="1" ref="CQ1283" ca="1">_xludf.XLOOKUP(CK1283,'Banco de dados'!$B:$B,'Banco de dados'!$F:$F)</f>
        <v>#NAME?</v>
      </c>
      <c r="CR1283" s="27">
        <v>151</v>
      </c>
      <c r="CS1283" s="27"/>
      <c r="CT1283" s="26" t="str">
        <f>IF(AG1283=0.5,"Suporte",IF(AND(AG1283&gt;='Braços de IP'!$B$9,AG1283&lt;='Braços de IP'!$D$9),'Braços de IP'!$E$9,IF(AND(AG1283&gt;='Braços de IP'!$B$10,AG1283&lt;='Braços de IP'!$D$10),'Braços de IP'!$E$10,IF(AND(AG1283&gt;='Braços de IP'!$B$11,AG1283&lt;='Braços de IP'!$D$11),'Braços de IP'!$E$11,IF(AND(AG1283&gt;='Braços de IP'!$B$12,AG1283&lt;='Braços de IP'!$D$12),'Braços de IP'!$E$12,IF(AND(AG1283&gt;='Braços de IP'!$B$13,AG1283&lt;='Braços de IP'!$D$13),'Braços de IP'!$E$13,IF(AND(AG1283&gt;='Braços de IP'!$B$14,AG1283&lt;='Braços de IP'!$D$14),'Braços de IP'!$E$14,"ERRO")))))))</f>
        <v>Médio I</v>
      </c>
      <c r="CU1283" s="27"/>
      <c r="CV1283" s="26" t="str">
        <f>IF($CU1283="","",VLOOKUP($CU1283,'Braços de IP'!$E$9:$I$15,2,0))</f>
        <v/>
      </c>
      <c r="CW1283" s="29" t="str">
        <f>IF($CU1283="","",VLOOKUP($CU1283,'Braços de IP'!$E$9:$I$15,5,0))</f>
        <v/>
      </c>
      <c r="CX1283" s="26"/>
      <c r="CY1283" s="26"/>
      <c r="CZ1283" s="26"/>
      <c r="DA1283" s="26"/>
      <c r="DB1283" s="26"/>
      <c r="DC1283" s="26"/>
      <c r="DD1283" s="30">
        <f t="shared" si="1306"/>
        <v>44</v>
      </c>
      <c r="DE1283" s="31">
        <f t="shared" si="1307"/>
        <v>70</v>
      </c>
      <c r="DF1283" s="30">
        <f t="shared" si="1308"/>
        <v>114</v>
      </c>
      <c r="DG1283" s="32">
        <f t="shared" si="1309"/>
        <v>0.37142857142857144</v>
      </c>
      <c r="DH1283" s="33" t="s">
        <v>143</v>
      </c>
      <c r="DI1283" s="34"/>
      <c r="DJ1283" s="35"/>
      <c r="DK1283" s="16" t="s">
        <v>144</v>
      </c>
      <c r="DL1283" s="16"/>
    </row>
    <row r="1284" spans="2:116" ht="15" customHeight="1" x14ac:dyDescent="0.25">
      <c r="B1284" s="16">
        <v>366</v>
      </c>
      <c r="C1284" s="16" t="s">
        <v>146</v>
      </c>
      <c r="D1284" s="16" t="s">
        <v>827</v>
      </c>
      <c r="E1284" s="16">
        <v>-8.0295609999999993</v>
      </c>
      <c r="F1284" s="16">
        <v>-34.919069999999998</v>
      </c>
      <c r="G1284" s="16" t="s">
        <v>153</v>
      </c>
      <c r="H1284" s="16" t="s">
        <v>136</v>
      </c>
      <c r="I1284" s="16" t="s">
        <v>149</v>
      </c>
      <c r="J1284" s="16" t="s">
        <v>137</v>
      </c>
      <c r="K1284" s="16">
        <v>70</v>
      </c>
      <c r="L1284" s="16" t="s">
        <v>138</v>
      </c>
      <c r="M1284" s="16">
        <v>0</v>
      </c>
      <c r="N1284" s="16"/>
      <c r="O1284" s="16">
        <v>1</v>
      </c>
      <c r="P1284" s="16">
        <v>2.5</v>
      </c>
      <c r="Q1284" s="16">
        <v>6.5</v>
      </c>
      <c r="R1284" s="16"/>
      <c r="S1284" s="16"/>
      <c r="T1284" s="16" t="s">
        <v>136</v>
      </c>
      <c r="U1284" s="16">
        <v>2.5</v>
      </c>
      <c r="V1284" s="16">
        <v>0</v>
      </c>
      <c r="W1284" s="16" t="s">
        <v>136</v>
      </c>
      <c r="X1284" s="16" t="s">
        <v>136</v>
      </c>
      <c r="Y1284" s="16">
        <v>0</v>
      </c>
      <c r="Z1284" s="16">
        <v>0</v>
      </c>
      <c r="AA1284" s="16" t="s">
        <v>139</v>
      </c>
      <c r="AB1284" s="16" t="s">
        <v>140</v>
      </c>
      <c r="AC1284" s="16">
        <v>23.5</v>
      </c>
      <c r="AD1284" s="16">
        <v>6.5</v>
      </c>
      <c r="AE1284" s="16">
        <v>1</v>
      </c>
      <c r="AF1284" s="16">
        <v>0.67</v>
      </c>
      <c r="AG1284" s="16">
        <v>2</v>
      </c>
      <c r="AH1284" s="16"/>
      <c r="AI1284" s="16"/>
      <c r="AJ1284" s="16"/>
      <c r="AK1284" s="16"/>
      <c r="AL1284" s="16"/>
      <c r="AM1284" s="16">
        <v>0</v>
      </c>
      <c r="AN1284" s="16"/>
      <c r="AO1284" s="16">
        <v>0</v>
      </c>
      <c r="AP1284" s="16">
        <v>0</v>
      </c>
      <c r="AQ1284" s="16">
        <v>0</v>
      </c>
      <c r="AR1284" s="17" t="s">
        <v>136</v>
      </c>
      <c r="AS1284" s="19">
        <f t="shared" si="1522"/>
        <v>0</v>
      </c>
      <c r="AT1284" s="19"/>
      <c r="AU1284" s="19">
        <f>VLOOKUP(G1284,ABNT5101!$I$3:$J$9,2)</f>
        <v>15</v>
      </c>
      <c r="AV1284" s="19">
        <f>VLOOKUP(G1284,ABNT5101!$I$3:$M$9,5)</f>
        <v>0.18</v>
      </c>
      <c r="AW1284" s="17" t="str">
        <f>_xlfn.XLOOKUP(G1284,ABNT5101!I:I,ABNT5101!L:L)</f>
        <v>-</v>
      </c>
      <c r="AX1284" s="17">
        <f>_xlfn.XLOOKUP(G1284,ABNT5101!$I:$I,ABNT5101!M:M)</f>
        <v>0.18</v>
      </c>
      <c r="AY1284" s="17" t="str">
        <f>_xlfn.XLOOKUP(G1284,ABNT5101!$I:$I,ABNT5101!N:N)</f>
        <v>-</v>
      </c>
      <c r="AZ1284" s="17">
        <f>_xlfn.XLOOKUP(G1284,ABNT5101!$I:$I,ABNT5101!O:O)</f>
        <v>15</v>
      </c>
      <c r="BA1284" s="20" t="str">
        <f t="shared" si="1523"/>
        <v>ATENDE</v>
      </c>
      <c r="BB1284" s="21">
        <f t="shared" ref="BB1284:BC1284" si="1542">BE1284/AU1284-1</f>
        <v>0.10399999999999987</v>
      </c>
      <c r="BC1284" s="21">
        <f t="shared" si="1542"/>
        <v>2.9444444444444442</v>
      </c>
      <c r="BD1284" s="21" t="str">
        <f t="shared" si="1525"/>
        <v>-</v>
      </c>
      <c r="BE1284" s="22">
        <v>16.559999999999999</v>
      </c>
      <c r="BF1284" s="22">
        <v>0.71</v>
      </c>
      <c r="BG1284" s="22"/>
      <c r="BH1284" s="22"/>
      <c r="BI1284" s="23"/>
      <c r="BJ1284" s="22"/>
      <c r="BK1284" s="20" t="str">
        <f t="shared" si="1526"/>
        <v>ATENDE</v>
      </c>
      <c r="BL1284" s="20" t="str">
        <f t="shared" si="1527"/>
        <v>ATENDE</v>
      </c>
      <c r="BM1284" s="20" t="str">
        <f t="shared" si="1528"/>
        <v>ATENDE</v>
      </c>
      <c r="BN1284" s="20" t="str">
        <f t="shared" si="1529"/>
        <v>ATENDE</v>
      </c>
      <c r="BO1284" s="24" t="str">
        <f t="shared" si="1530"/>
        <v>C3</v>
      </c>
      <c r="BP1284" s="24" t="str">
        <f t="shared" si="1368"/>
        <v>P5</v>
      </c>
      <c r="BQ1284" s="25">
        <f t="shared" si="1381"/>
        <v>1.3380000000000001</v>
      </c>
      <c r="BR1284" s="22">
        <v>11.69</v>
      </c>
      <c r="BS1284" s="22">
        <v>6.85</v>
      </c>
      <c r="BT1284" s="24">
        <f>IF(BP1284="-","-",_xlfn.XLOOKUP(BP1284,ABNT5101!$B$4:$B$9,ABNT5101!$C$4:$C$9))</f>
        <v>5</v>
      </c>
      <c r="BU1284" s="24">
        <f>IF(BP1284="-","-",_xlfn.XLOOKUP(BP1284,ABNT5101!$B$4:$B$9,ABNT5101!$D$4:$D$9))</f>
        <v>1</v>
      </c>
      <c r="BV1284" s="20" t="str">
        <f t="shared" si="1531"/>
        <v>ATENDE</v>
      </c>
      <c r="BW1284" s="20" t="str">
        <f t="shared" si="1382"/>
        <v>ATENDE</v>
      </c>
      <c r="BX1284" s="20" t="str">
        <f t="shared" si="1532"/>
        <v>ATENDE</v>
      </c>
      <c r="BY1284" s="24" t="s">
        <v>136</v>
      </c>
      <c r="BZ1284" s="25" t="e">
        <f t="shared" si="1533"/>
        <v>#VALUE!</v>
      </c>
      <c r="CA1284" s="24">
        <v>9.4700000000000006</v>
      </c>
      <c r="CB1284" s="24">
        <v>5.79</v>
      </c>
      <c r="CC1284" s="20" t="str">
        <f>IF(BY1284="-","-",_xlfn.XLOOKUP(BY1284,ABNT5101!$B$4:$B$9,ABNT5101!$C$4:$C$9))</f>
        <v>-</v>
      </c>
      <c r="CD1284" s="24" t="str">
        <f>IF(BY1284="-","-",_xlfn.XLOOKUP(BY1284,ABNT5101!$B$4:$B$9,ABNT5101!$D$4:$D$9))</f>
        <v>-</v>
      </c>
      <c r="CE1284" s="20" t="str">
        <f t="shared" si="1534"/>
        <v>-</v>
      </c>
      <c r="CF1284" s="20" t="str">
        <f t="shared" si="1535"/>
        <v>-</v>
      </c>
      <c r="CG1284" s="20" t="str">
        <f t="shared" si="1359"/>
        <v>-</v>
      </c>
      <c r="CH1284" s="26" t="str">
        <f>_xlfn.XLOOKUP(CI1284,'Banco de dados'!$B:$B,'Banco de dados'!$D:$D)</f>
        <v>SX LIGHTING</v>
      </c>
      <c r="CI1284" s="27" t="s">
        <v>164</v>
      </c>
      <c r="CJ1284" s="26" t="str">
        <f>_xlfn.XLOOKUP(CI1284,'Banco de dados'!$B:$B,'Banco de dados'!$E:$E)</f>
        <v>SXINEVO040K50L12CZF7PHF</v>
      </c>
      <c r="CK1284" s="26"/>
      <c r="CL1284" s="26" t="e">
        <f>IF(CK1284="-","-",_xlfn.XLOOKUP(CK1284,'Banco de dados'!$B:$B,'Banco de dados'!$E:$E))</f>
        <v>#N/A</v>
      </c>
      <c r="CM1284" s="28">
        <f t="shared" si="1305"/>
        <v>1</v>
      </c>
      <c r="CN1284" s="26">
        <f>_xlfn.XLOOKUP(CI1284,'Banco de dados'!$B:$B,'Banco de dados'!$H:$H)</f>
        <v>39</v>
      </c>
      <c r="CO1284" s="26" t="e">
        <f t="array" aca="1" ref="CO1284" ca="1">_xludf.XLOOKUP(CK1284,'Banco de dados'!$B:$B,'Banco de dados'!$H:$H)</f>
        <v>#NAME?</v>
      </c>
      <c r="CP1284" s="26" t="e">
        <f t="array" aca="1" ref="CP1284" ca="1">_xludf.XLOOKUP(CI1284,'Banco de dados'!$B:$B,'Banco de dados'!$F:$F)</f>
        <v>#NAME?</v>
      </c>
      <c r="CQ1284" s="26" t="e">
        <f t="array" aca="1" ref="CQ1284" ca="1">_xludf.XLOOKUP(CK1284,'Banco de dados'!$B:$B,'Banco de dados'!$F:$F)</f>
        <v>#NAME?</v>
      </c>
      <c r="CR1284" s="27">
        <v>152</v>
      </c>
      <c r="CS1284" s="27"/>
      <c r="CT1284" s="26" t="str">
        <f>IF(AG1284=0.5,"Suporte",IF(AND(AG1284&gt;='Braços de IP'!$B$9,AG1284&lt;='Braços de IP'!$D$9),'Braços de IP'!$E$9,IF(AND(AG1284&gt;='Braços de IP'!$B$10,AG1284&lt;='Braços de IP'!$D$10),'Braços de IP'!$E$10,IF(AND(AG1284&gt;='Braços de IP'!$B$11,AG1284&lt;='Braços de IP'!$D$11),'Braços de IP'!$E$11,IF(AND(AG1284&gt;='Braços de IP'!$B$12,AG1284&lt;='Braços de IP'!$D$12),'Braços de IP'!$E$12,IF(AND(AG1284&gt;='Braços de IP'!$B$13,AG1284&lt;='Braços de IP'!$D$13),'Braços de IP'!$E$13,IF(AND(AG1284&gt;='Braços de IP'!$B$14,AG1284&lt;='Braços de IP'!$D$14),'Braços de IP'!$E$14,"ERRO")))))))</f>
        <v>Médio I</v>
      </c>
      <c r="CU1284" s="27"/>
      <c r="CV1284" s="26" t="str">
        <f>IF($CU1284="","",VLOOKUP($CU1284,'Braços de IP'!$E$9:$I$15,2,0))</f>
        <v/>
      </c>
      <c r="CW1284" s="29" t="str">
        <f>IF($CU1284="","",VLOOKUP($CU1284,'Braços de IP'!$E$9:$I$15,5,0))</f>
        <v/>
      </c>
      <c r="CX1284" s="26"/>
      <c r="CY1284" s="26"/>
      <c r="CZ1284" s="26"/>
      <c r="DA1284" s="26"/>
      <c r="DB1284" s="26"/>
      <c r="DC1284" s="26"/>
      <c r="DD1284" s="30">
        <f t="shared" si="1306"/>
        <v>39</v>
      </c>
      <c r="DE1284" s="31">
        <f t="shared" si="1307"/>
        <v>70</v>
      </c>
      <c r="DF1284" s="30">
        <f t="shared" si="1308"/>
        <v>109</v>
      </c>
      <c r="DG1284" s="32">
        <f t="shared" si="1309"/>
        <v>0.44285714285714284</v>
      </c>
      <c r="DH1284" s="33" t="s">
        <v>143</v>
      </c>
      <c r="DI1284" s="34"/>
      <c r="DJ1284" s="35"/>
      <c r="DK1284" s="16" t="s">
        <v>144</v>
      </c>
      <c r="DL1284" s="16"/>
    </row>
    <row r="1285" spans="2:116" ht="15" customHeight="1" x14ac:dyDescent="0.25">
      <c r="B1285" s="16">
        <v>366</v>
      </c>
      <c r="C1285" s="16" t="s">
        <v>146</v>
      </c>
      <c r="D1285" s="16" t="s">
        <v>827</v>
      </c>
      <c r="E1285" s="16">
        <v>-8.0295609999999993</v>
      </c>
      <c r="F1285" s="16">
        <v>-34.919069999999998</v>
      </c>
      <c r="G1285" s="16" t="s">
        <v>153</v>
      </c>
      <c r="H1285" s="16" t="s">
        <v>136</v>
      </c>
      <c r="I1285" s="16" t="s">
        <v>149</v>
      </c>
      <c r="J1285" s="16" t="s">
        <v>137</v>
      </c>
      <c r="K1285" s="16">
        <v>70</v>
      </c>
      <c r="L1285" s="16" t="s">
        <v>138</v>
      </c>
      <c r="M1285" s="16">
        <v>0</v>
      </c>
      <c r="N1285" s="16"/>
      <c r="O1285" s="16">
        <v>1</v>
      </c>
      <c r="P1285" s="16">
        <v>2.5</v>
      </c>
      <c r="Q1285" s="16">
        <v>6.5</v>
      </c>
      <c r="R1285" s="16"/>
      <c r="S1285" s="16"/>
      <c r="T1285" s="16" t="s">
        <v>136</v>
      </c>
      <c r="U1285" s="16">
        <v>2.5</v>
      </c>
      <c r="V1285" s="16">
        <v>0</v>
      </c>
      <c r="W1285" s="16" t="s">
        <v>136</v>
      </c>
      <c r="X1285" s="16" t="s">
        <v>136</v>
      </c>
      <c r="Y1285" s="16">
        <v>0</v>
      </c>
      <c r="Z1285" s="16">
        <v>0</v>
      </c>
      <c r="AA1285" s="16" t="s">
        <v>139</v>
      </c>
      <c r="AB1285" s="16" t="s">
        <v>140</v>
      </c>
      <c r="AC1285" s="16">
        <v>23.5</v>
      </c>
      <c r="AD1285" s="16">
        <v>6.5</v>
      </c>
      <c r="AE1285" s="16">
        <v>1</v>
      </c>
      <c r="AF1285" s="16">
        <v>0.67</v>
      </c>
      <c r="AG1285" s="16">
        <v>2</v>
      </c>
      <c r="AH1285" s="16"/>
      <c r="AI1285" s="16"/>
      <c r="AJ1285" s="16"/>
      <c r="AK1285" s="16"/>
      <c r="AL1285" s="16"/>
      <c r="AM1285" s="16">
        <v>0</v>
      </c>
      <c r="AN1285" s="16"/>
      <c r="AO1285" s="16">
        <v>0</v>
      </c>
      <c r="AP1285" s="16">
        <v>0</v>
      </c>
      <c r="AQ1285" s="16">
        <v>0</v>
      </c>
      <c r="AR1285" s="17" t="s">
        <v>136</v>
      </c>
      <c r="AS1285" s="19">
        <f t="shared" si="1522"/>
        <v>0</v>
      </c>
      <c r="AT1285" s="19"/>
      <c r="AU1285" s="19">
        <f>VLOOKUP(G1285,ABNT5101!$I$3:$J$9,2)</f>
        <v>15</v>
      </c>
      <c r="AV1285" s="19">
        <f>VLOOKUP(G1285,ABNT5101!$I$3:$M$9,5)</f>
        <v>0.18</v>
      </c>
      <c r="AW1285" s="17" t="str">
        <f>_xlfn.XLOOKUP(G1285,ABNT5101!I:I,ABNT5101!L:L)</f>
        <v>-</v>
      </c>
      <c r="AX1285" s="17">
        <f>_xlfn.XLOOKUP(G1285,ABNT5101!$I:$I,ABNT5101!M:M)</f>
        <v>0.18</v>
      </c>
      <c r="AY1285" s="17" t="str">
        <f>_xlfn.XLOOKUP(G1285,ABNT5101!$I:$I,ABNT5101!N:N)</f>
        <v>-</v>
      </c>
      <c r="AZ1285" s="17">
        <f>_xlfn.XLOOKUP(G1285,ABNT5101!$I:$I,ABNT5101!O:O)</f>
        <v>15</v>
      </c>
      <c r="BA1285" s="20" t="str">
        <f t="shared" si="1523"/>
        <v>ATENDE</v>
      </c>
      <c r="BB1285" s="21">
        <f t="shared" ref="BB1285:BC1285" si="1543">BE1285/AU1285-1</f>
        <v>0.2526666666666666</v>
      </c>
      <c r="BC1285" s="21">
        <f t="shared" si="1543"/>
        <v>3.0555555555555554</v>
      </c>
      <c r="BD1285" s="21" t="str">
        <f t="shared" si="1525"/>
        <v>-</v>
      </c>
      <c r="BE1285" s="22">
        <v>18.79</v>
      </c>
      <c r="BF1285" s="22">
        <v>0.73</v>
      </c>
      <c r="BG1285" s="22"/>
      <c r="BH1285" s="22"/>
      <c r="BI1285" s="23"/>
      <c r="BJ1285" s="22"/>
      <c r="BK1285" s="20" t="str">
        <f t="shared" si="1526"/>
        <v>ATENDE</v>
      </c>
      <c r="BL1285" s="20" t="str">
        <f t="shared" si="1527"/>
        <v>ATENDE</v>
      </c>
      <c r="BM1285" s="20" t="str">
        <f t="shared" si="1528"/>
        <v>ATENDE</v>
      </c>
      <c r="BN1285" s="20" t="str">
        <f t="shared" si="1529"/>
        <v>ATENDE</v>
      </c>
      <c r="BO1285" s="24" t="str">
        <f t="shared" si="1530"/>
        <v>C3</v>
      </c>
      <c r="BP1285" s="24" t="str">
        <f t="shared" si="1368"/>
        <v>P5</v>
      </c>
      <c r="BQ1285" s="25">
        <f t="shared" si="1381"/>
        <v>1.452</v>
      </c>
      <c r="BR1285" s="22">
        <v>12.26</v>
      </c>
      <c r="BS1285" s="22">
        <v>7.9</v>
      </c>
      <c r="BT1285" s="24">
        <f>IF(BP1285="-","-",_xlfn.XLOOKUP(BP1285,ABNT5101!$B$4:$B$9,ABNT5101!$C$4:$C$9))</f>
        <v>5</v>
      </c>
      <c r="BU1285" s="24">
        <f>IF(BP1285="-","-",_xlfn.XLOOKUP(BP1285,ABNT5101!$B$4:$B$9,ABNT5101!$D$4:$D$9))</f>
        <v>1</v>
      </c>
      <c r="BV1285" s="20" t="str">
        <f t="shared" si="1531"/>
        <v>ATENDE</v>
      </c>
      <c r="BW1285" s="20" t="str">
        <f t="shared" si="1382"/>
        <v>ATENDE</v>
      </c>
      <c r="BX1285" s="20" t="str">
        <f t="shared" si="1532"/>
        <v>ATENDE</v>
      </c>
      <c r="BY1285" s="24" t="s">
        <v>136</v>
      </c>
      <c r="BZ1285" s="25" t="e">
        <f t="shared" si="1533"/>
        <v>#VALUE!</v>
      </c>
      <c r="CA1285" s="24">
        <v>8.19</v>
      </c>
      <c r="CB1285" s="24">
        <v>5.45</v>
      </c>
      <c r="CC1285" s="20" t="str">
        <f>IF(BY1285="-","-",_xlfn.XLOOKUP(BY1285,ABNT5101!$B$4:$B$9,ABNT5101!$C$4:$C$9))</f>
        <v>-</v>
      </c>
      <c r="CD1285" s="24" t="str">
        <f>IF(BY1285="-","-",_xlfn.XLOOKUP(BY1285,ABNT5101!$B$4:$B$9,ABNT5101!$D$4:$D$9))</f>
        <v>-</v>
      </c>
      <c r="CE1285" s="20" t="str">
        <f t="shared" si="1534"/>
        <v>-</v>
      </c>
      <c r="CF1285" s="20" t="str">
        <f t="shared" si="1535"/>
        <v>-</v>
      </c>
      <c r="CG1285" s="20" t="str">
        <f t="shared" si="1359"/>
        <v>-</v>
      </c>
      <c r="CH1285" s="26" t="str">
        <f>_xlfn.XLOOKUP(CI1285,'Banco de dados'!$B:$B,'Banco de dados'!$D:$D)</f>
        <v>TECNOWATT</v>
      </c>
      <c r="CI1285" s="27" t="s">
        <v>495</v>
      </c>
      <c r="CJ1285" s="26" t="str">
        <f>_xlfn.XLOOKUP(CI1285,'Banco de dados'!$B:$B,'Banco de dados'!$E:$E)</f>
        <v>SIGSAGPTLRRSSNDL_40W_50IBBRS
1-10C1MUN6.5</v>
      </c>
      <c r="CK1285" s="26"/>
      <c r="CL1285" s="26" t="e">
        <f>IF(CK1285="-","-",_xlfn.XLOOKUP(CK1285,'Banco de dados'!$B:$B,'Banco de dados'!$E:$E))</f>
        <v>#N/A</v>
      </c>
      <c r="CM1285" s="28">
        <f t="shared" si="1305"/>
        <v>1</v>
      </c>
      <c r="CN1285" s="26">
        <f>_xlfn.XLOOKUP(CI1285,'Banco de dados'!$B:$B,'Banco de dados'!$H:$H)</f>
        <v>40</v>
      </c>
      <c r="CO1285" s="26" t="e">
        <f t="array" aca="1" ref="CO1285" ca="1">_xludf.XLOOKUP(CK1285,'Banco de dados'!$B:$B,'Banco de dados'!$H:$H)</f>
        <v>#NAME?</v>
      </c>
      <c r="CP1285" s="26" t="e">
        <f t="array" aca="1" ref="CP1285" ca="1">_xludf.XLOOKUP(CI1285,'Banco de dados'!$B:$B,'Banco de dados'!$F:$F)</f>
        <v>#NAME?</v>
      </c>
      <c r="CQ1285" s="26" t="e">
        <f t="array" aca="1" ref="CQ1285" ca="1">_xludf.XLOOKUP(CK1285,'Banco de dados'!$B:$B,'Banco de dados'!$F:$F)</f>
        <v>#NAME?</v>
      </c>
      <c r="CR1285" s="27">
        <v>153</v>
      </c>
      <c r="CS1285" s="27"/>
      <c r="CT1285" s="26" t="str">
        <f>IF(AG1285=0.5,"Suporte",IF(AND(AG1285&gt;='Braços de IP'!$B$9,AG1285&lt;='Braços de IP'!$D$9),'Braços de IP'!$E$9,IF(AND(AG1285&gt;='Braços de IP'!$B$10,AG1285&lt;='Braços de IP'!$D$10),'Braços de IP'!$E$10,IF(AND(AG1285&gt;='Braços de IP'!$B$11,AG1285&lt;='Braços de IP'!$D$11),'Braços de IP'!$E$11,IF(AND(AG1285&gt;='Braços de IP'!$B$12,AG1285&lt;='Braços de IP'!$D$12),'Braços de IP'!$E$12,IF(AND(AG1285&gt;='Braços de IP'!$B$13,AG1285&lt;='Braços de IP'!$D$13),'Braços de IP'!$E$13,IF(AND(AG1285&gt;='Braços de IP'!$B$14,AG1285&lt;='Braços de IP'!$D$14),'Braços de IP'!$E$14,"ERRO")))))))</f>
        <v>Médio I</v>
      </c>
      <c r="CU1285" s="27"/>
      <c r="CV1285" s="26" t="str">
        <f>IF($CU1285="","",VLOOKUP($CU1285,'Braços de IP'!$E$9:$I$15,2,0))</f>
        <v/>
      </c>
      <c r="CW1285" s="29" t="str">
        <f>IF($CU1285="","",VLOOKUP($CU1285,'Braços de IP'!$E$9:$I$15,5,0))</f>
        <v/>
      </c>
      <c r="CX1285" s="26"/>
      <c r="CY1285" s="26"/>
      <c r="CZ1285" s="26"/>
      <c r="DA1285" s="26"/>
      <c r="DB1285" s="26"/>
      <c r="DC1285" s="26"/>
      <c r="DD1285" s="30">
        <f t="shared" si="1306"/>
        <v>40</v>
      </c>
      <c r="DE1285" s="31">
        <f t="shared" si="1307"/>
        <v>70</v>
      </c>
      <c r="DF1285" s="30">
        <f t="shared" si="1308"/>
        <v>110</v>
      </c>
      <c r="DG1285" s="32">
        <f t="shared" si="1309"/>
        <v>0.4285714285714286</v>
      </c>
      <c r="DH1285" s="33" t="s">
        <v>143</v>
      </c>
      <c r="DI1285" s="34"/>
      <c r="DJ1285" s="35"/>
      <c r="DK1285" s="16" t="s">
        <v>144</v>
      </c>
      <c r="DL1285" s="16"/>
    </row>
    <row r="1286" spans="2:116" ht="15" customHeight="1" x14ac:dyDescent="0.25">
      <c r="B1286" s="16">
        <v>368</v>
      </c>
      <c r="C1286" s="16" t="s">
        <v>176</v>
      </c>
      <c r="D1286" s="16" t="s">
        <v>828</v>
      </c>
      <c r="E1286" s="16">
        <v>-8.0263790000000004</v>
      </c>
      <c r="F1286" s="16">
        <v>-34.919473000000004</v>
      </c>
      <c r="G1286" s="16" t="s">
        <v>157</v>
      </c>
      <c r="H1286" s="16" t="s">
        <v>136</v>
      </c>
      <c r="I1286" s="16" t="s">
        <v>135</v>
      </c>
      <c r="J1286" s="16" t="s">
        <v>137</v>
      </c>
      <c r="K1286" s="16">
        <v>55</v>
      </c>
      <c r="L1286" s="16" t="s">
        <v>138</v>
      </c>
      <c r="M1286" s="16">
        <v>0</v>
      </c>
      <c r="N1286" s="16"/>
      <c r="O1286" s="16">
        <v>1</v>
      </c>
      <c r="P1286" s="16">
        <v>1.5</v>
      </c>
      <c r="Q1286" s="16">
        <v>5.5</v>
      </c>
      <c r="R1286" s="16"/>
      <c r="S1286" s="16"/>
      <c r="T1286" s="16" t="s">
        <v>136</v>
      </c>
      <c r="U1286" s="16">
        <v>1.5</v>
      </c>
      <c r="V1286" s="16">
        <v>0</v>
      </c>
      <c r="W1286" s="16" t="s">
        <v>136</v>
      </c>
      <c r="X1286" s="16" t="s">
        <v>136</v>
      </c>
      <c r="Y1286" s="16">
        <v>0</v>
      </c>
      <c r="Z1286" s="16">
        <v>0</v>
      </c>
      <c r="AA1286" s="16" t="s">
        <v>139</v>
      </c>
      <c r="AB1286" s="16" t="s">
        <v>140</v>
      </c>
      <c r="AC1286" s="16">
        <v>27.5</v>
      </c>
      <c r="AD1286" s="16">
        <v>6.42</v>
      </c>
      <c r="AE1286" s="16">
        <v>1</v>
      </c>
      <c r="AF1286" s="16">
        <v>0.1</v>
      </c>
      <c r="AG1286" s="16">
        <v>2.5</v>
      </c>
      <c r="AH1286" s="16"/>
      <c r="AI1286" s="16"/>
      <c r="AJ1286" s="16"/>
      <c r="AK1286" s="16"/>
      <c r="AL1286" s="16"/>
      <c r="AM1286" s="16">
        <v>0</v>
      </c>
      <c r="AN1286" s="16"/>
      <c r="AO1286" s="16">
        <v>0</v>
      </c>
      <c r="AP1286" s="16">
        <v>0</v>
      </c>
      <c r="AQ1286" s="16">
        <v>0</v>
      </c>
      <c r="AR1286" s="17" t="s">
        <v>136</v>
      </c>
      <c r="AS1286" s="19">
        <f t="shared" si="1522"/>
        <v>0</v>
      </c>
      <c r="AT1286" s="19"/>
      <c r="AU1286" s="19">
        <f>VLOOKUP(G1286,ABNT5101!$I$3:$J$9,2)</f>
        <v>7.5</v>
      </c>
      <c r="AV1286" s="19">
        <f>VLOOKUP(G1286,ABNT5101!$I$3:$M$9,5)</f>
        <v>0.18</v>
      </c>
      <c r="AW1286" s="17" t="str">
        <f>_xlfn.XLOOKUP(G1286,ABNT5101!I:I,ABNT5101!L:L)</f>
        <v>-</v>
      </c>
      <c r="AX1286" s="17">
        <f>_xlfn.XLOOKUP(G1286,ABNT5101!$I:$I,ABNT5101!M:M)</f>
        <v>0.18</v>
      </c>
      <c r="AY1286" s="17" t="str">
        <f>_xlfn.XLOOKUP(G1286,ABNT5101!$I:$I,ABNT5101!N:N)</f>
        <v>-</v>
      </c>
      <c r="AZ1286" s="17">
        <f>_xlfn.XLOOKUP(G1286,ABNT5101!$I:$I,ABNT5101!O:O)</f>
        <v>16</v>
      </c>
      <c r="BA1286" s="20" t="str">
        <f t="shared" si="1523"/>
        <v>NÃO ATENDE</v>
      </c>
      <c r="BB1286" s="21">
        <f t="shared" ref="BB1286:BC1286" si="1544">BE1286/AU1286-1</f>
        <v>-1</v>
      </c>
      <c r="BC1286" s="21">
        <f t="shared" si="1544"/>
        <v>-1</v>
      </c>
      <c r="BD1286" s="21" t="str">
        <f t="shared" si="1525"/>
        <v>-</v>
      </c>
      <c r="BE1286" s="22"/>
      <c r="BF1286" s="22"/>
      <c r="BG1286" s="22"/>
      <c r="BH1286" s="22"/>
      <c r="BI1286" s="23"/>
      <c r="BJ1286" s="22"/>
      <c r="BK1286" s="20" t="str">
        <f t="shared" si="1526"/>
        <v>NÃO ATENDE</v>
      </c>
      <c r="BL1286" s="20" t="str">
        <f t="shared" si="1527"/>
        <v>NÃO ATENDE</v>
      </c>
      <c r="BM1286" s="20" t="str">
        <f t="shared" si="1528"/>
        <v>NÃO ATENDE</v>
      </c>
      <c r="BN1286" s="20" t="str">
        <f t="shared" si="1529"/>
        <v>ATENDE</v>
      </c>
      <c r="BO1286" s="24" t="str">
        <f t="shared" si="1530"/>
        <v>C5</v>
      </c>
      <c r="BP1286" s="24" t="str">
        <f t="shared" si="1368"/>
        <v>P6</v>
      </c>
      <c r="BQ1286" s="25">
        <f t="shared" si="1381"/>
        <v>-1</v>
      </c>
      <c r="BR1286" s="22"/>
      <c r="BS1286" s="22"/>
      <c r="BT1286" s="24">
        <f>IF(BP1286="-","-",_xlfn.XLOOKUP(BP1286,ABNT5101!$B$4:$B$9,ABNT5101!$C$4:$C$9))</f>
        <v>3</v>
      </c>
      <c r="BU1286" s="24">
        <f>IF(BP1286="-","-",_xlfn.XLOOKUP(BP1286,ABNT5101!$B$4:$B$9,ABNT5101!$D$4:$D$9))</f>
        <v>0.6</v>
      </c>
      <c r="BV1286" s="20" t="str">
        <f t="shared" si="1531"/>
        <v>NÃO ATENDE</v>
      </c>
      <c r="BW1286" s="20" t="str">
        <f t="shared" si="1382"/>
        <v>NÃO ATENDE</v>
      </c>
      <c r="BX1286" s="20" t="str">
        <f t="shared" si="1532"/>
        <v>NÃO ATENDE</v>
      </c>
      <c r="BY1286" s="24" t="s">
        <v>136</v>
      </c>
      <c r="BZ1286" s="25" t="e">
        <f t="shared" si="1533"/>
        <v>#VALUE!</v>
      </c>
      <c r="CA1286" s="24"/>
      <c r="CB1286" s="24"/>
      <c r="CC1286" s="20" t="str">
        <f>IF(BY1286="-","-",_xlfn.XLOOKUP(BY1286,ABNT5101!$B$4:$B$9,ABNT5101!$C$4:$C$9))</f>
        <v>-</v>
      </c>
      <c r="CD1286" s="24" t="str">
        <f>IF(BY1286="-","-",_xlfn.XLOOKUP(BY1286,ABNT5101!$B$4:$B$9,ABNT5101!$D$4:$D$9))</f>
        <v>-</v>
      </c>
      <c r="CE1286" s="20" t="str">
        <f t="shared" si="1534"/>
        <v>-</v>
      </c>
      <c r="CF1286" s="20" t="str">
        <f t="shared" si="1535"/>
        <v>-</v>
      </c>
      <c r="CG1286" s="20" t="str">
        <f t="shared" si="1359"/>
        <v>-</v>
      </c>
      <c r="CH1286" s="26" t="e">
        <f>_xlfn.XLOOKUP(CI1286,'Banco de dados'!$B:$B,'Banco de dados'!$D:$D)</f>
        <v>#N/A</v>
      </c>
      <c r="CI1286" s="27"/>
      <c r="CJ1286" s="26" t="e">
        <f>_xlfn.XLOOKUP(CI1286,'Banco de dados'!$B:$B,'Banco de dados'!$E:$E)</f>
        <v>#N/A</v>
      </c>
      <c r="CK1286" s="26"/>
      <c r="CL1286" s="26" t="e">
        <f>IF(CK1286="-","-",_xlfn.XLOOKUP(CK1286,'Banco de dados'!$B:$B,'Banco de dados'!$E:$E))</f>
        <v>#N/A</v>
      </c>
      <c r="CM1286" s="28">
        <f t="shared" si="1305"/>
        <v>1</v>
      </c>
      <c r="CN1286" s="26" t="e">
        <f>_xlfn.XLOOKUP(CI1286,'Banco de dados'!$B:$B,'Banco de dados'!$H:$H)</f>
        <v>#N/A</v>
      </c>
      <c r="CO1286" s="26" t="e">
        <f t="array" aca="1" ref="CO1286" ca="1">_xludf.XLOOKUP(CK1286,'Banco de dados'!$B:$B,'Banco de dados'!$H:$H)</f>
        <v>#NAME?</v>
      </c>
      <c r="CP1286" s="26" t="e">
        <f t="array" aca="1" ref="CP1286" ca="1">_xludf.XLOOKUP(CI1286,'Banco de dados'!$B:$B,'Banco de dados'!$F:$F)</f>
        <v>#NAME?</v>
      </c>
      <c r="CQ1286" s="26" t="e">
        <f t="array" aca="1" ref="CQ1286" ca="1">_xludf.XLOOKUP(CK1286,'Banco de dados'!$B:$B,'Banco de dados'!$F:$F)</f>
        <v>#NAME?</v>
      </c>
      <c r="CR1286" s="27">
        <v>157</v>
      </c>
      <c r="CS1286" s="27"/>
      <c r="CT1286" s="26" t="str">
        <f>IF(AG1286=0.5,"Suporte",IF(AND(AG1286&gt;='Braços de IP'!$B$9,AG1286&lt;='Braços de IP'!$D$9),'Braços de IP'!$E$9,IF(AND(AG1286&gt;='Braços de IP'!$B$10,AG1286&lt;='Braços de IP'!$D$10),'Braços de IP'!$E$10,IF(AND(AG1286&gt;='Braços de IP'!$B$11,AG1286&lt;='Braços de IP'!$D$11),'Braços de IP'!$E$11,IF(AND(AG1286&gt;='Braços de IP'!$B$12,AG1286&lt;='Braços de IP'!$D$12),'Braços de IP'!$E$12,IF(AND(AG1286&gt;='Braços de IP'!$B$13,AG1286&lt;='Braços de IP'!$D$13),'Braços de IP'!$E$13,IF(AND(AG1286&gt;='Braços de IP'!$B$14,AG1286&lt;='Braços de IP'!$D$14),'Braços de IP'!$E$14,"ERRO")))))))</f>
        <v>Médio II</v>
      </c>
      <c r="CU1286" s="27"/>
      <c r="CV1286" s="26" t="str">
        <f>IF($CU1286="","",VLOOKUP($CU1286,'Braços de IP'!$E$9:$I$15,2,0))</f>
        <v/>
      </c>
      <c r="CW1286" s="29" t="str">
        <f>IF($CU1286="","",VLOOKUP($CU1286,'Braços de IP'!$E$9:$I$15,5,0))</f>
        <v/>
      </c>
      <c r="CX1286" s="26"/>
      <c r="CY1286" s="26"/>
      <c r="CZ1286" s="26"/>
      <c r="DA1286" s="26"/>
      <c r="DB1286" s="26"/>
      <c r="DC1286" s="26"/>
      <c r="DD1286" s="30" t="e">
        <f t="shared" si="1306"/>
        <v>#N/A</v>
      </c>
      <c r="DE1286" s="31">
        <f t="shared" si="1307"/>
        <v>55</v>
      </c>
      <c r="DF1286" s="30" t="e">
        <f t="shared" si="1308"/>
        <v>#N/A</v>
      </c>
      <c r="DG1286" s="32" t="e">
        <f t="shared" si="1309"/>
        <v>#N/A</v>
      </c>
      <c r="DH1286" s="33" t="s">
        <v>143</v>
      </c>
      <c r="DI1286" s="34"/>
      <c r="DJ1286" s="35"/>
      <c r="DK1286" s="16" t="s">
        <v>144</v>
      </c>
      <c r="DL1286" s="16"/>
    </row>
    <row r="1287" spans="2:116" ht="15" customHeight="1" x14ac:dyDescent="0.25">
      <c r="B1287" s="16">
        <v>368</v>
      </c>
      <c r="C1287" s="16" t="s">
        <v>176</v>
      </c>
      <c r="D1287" s="16" t="s">
        <v>828</v>
      </c>
      <c r="E1287" s="16">
        <v>-8.0263790000000004</v>
      </c>
      <c r="F1287" s="16">
        <v>-34.919473000000004</v>
      </c>
      <c r="G1287" s="16" t="s">
        <v>157</v>
      </c>
      <c r="H1287" s="16" t="s">
        <v>136</v>
      </c>
      <c r="I1287" s="16" t="s">
        <v>135</v>
      </c>
      <c r="J1287" s="16" t="s">
        <v>137</v>
      </c>
      <c r="K1287" s="16">
        <v>55</v>
      </c>
      <c r="L1287" s="16" t="s">
        <v>138</v>
      </c>
      <c r="M1287" s="16">
        <v>0</v>
      </c>
      <c r="N1287" s="16"/>
      <c r="O1287" s="16">
        <v>1</v>
      </c>
      <c r="P1287" s="16">
        <v>1.5</v>
      </c>
      <c r="Q1287" s="16">
        <v>5.5</v>
      </c>
      <c r="R1287" s="16"/>
      <c r="S1287" s="16"/>
      <c r="T1287" s="16" t="s">
        <v>136</v>
      </c>
      <c r="U1287" s="16">
        <v>1.5</v>
      </c>
      <c r="V1287" s="16">
        <v>0</v>
      </c>
      <c r="W1287" s="16" t="s">
        <v>136</v>
      </c>
      <c r="X1287" s="16" t="s">
        <v>136</v>
      </c>
      <c r="Y1287" s="16">
        <v>0</v>
      </c>
      <c r="Z1287" s="16">
        <v>0</v>
      </c>
      <c r="AA1287" s="16" t="s">
        <v>139</v>
      </c>
      <c r="AB1287" s="16" t="s">
        <v>140</v>
      </c>
      <c r="AC1287" s="16">
        <v>27.5</v>
      </c>
      <c r="AD1287" s="16">
        <v>6.42</v>
      </c>
      <c r="AE1287" s="16">
        <v>1</v>
      </c>
      <c r="AF1287" s="16">
        <v>0.1</v>
      </c>
      <c r="AG1287" s="16">
        <v>2.5</v>
      </c>
      <c r="AH1287" s="16"/>
      <c r="AI1287" s="16"/>
      <c r="AJ1287" s="16"/>
      <c r="AK1287" s="16"/>
      <c r="AL1287" s="16"/>
      <c r="AM1287" s="16">
        <v>0</v>
      </c>
      <c r="AN1287" s="16"/>
      <c r="AO1287" s="16">
        <v>0</v>
      </c>
      <c r="AP1287" s="16">
        <v>0</v>
      </c>
      <c r="AQ1287" s="16">
        <v>0</v>
      </c>
      <c r="AR1287" s="17" t="s">
        <v>136</v>
      </c>
      <c r="AS1287" s="19">
        <f t="shared" si="1522"/>
        <v>0</v>
      </c>
      <c r="AT1287" s="19"/>
      <c r="AU1287" s="19">
        <f>VLOOKUP(G1287,ABNT5101!$I$3:$J$9,2)</f>
        <v>7.5</v>
      </c>
      <c r="AV1287" s="19">
        <f>VLOOKUP(G1287,ABNT5101!$I$3:$M$9,5)</f>
        <v>0.18</v>
      </c>
      <c r="AW1287" s="17" t="str">
        <f>_xlfn.XLOOKUP(G1287,ABNT5101!I:I,ABNT5101!L:L)</f>
        <v>-</v>
      </c>
      <c r="AX1287" s="17">
        <f>_xlfn.XLOOKUP(G1287,ABNT5101!$I:$I,ABNT5101!M:M)</f>
        <v>0.18</v>
      </c>
      <c r="AY1287" s="17" t="str">
        <f>_xlfn.XLOOKUP(G1287,ABNT5101!$I:$I,ABNT5101!N:N)</f>
        <v>-</v>
      </c>
      <c r="AZ1287" s="17">
        <f>_xlfn.XLOOKUP(G1287,ABNT5101!$I:$I,ABNT5101!O:O)</f>
        <v>16</v>
      </c>
      <c r="BA1287" s="20" t="str">
        <f t="shared" si="1523"/>
        <v>NÃO ATENDE</v>
      </c>
      <c r="BB1287" s="21">
        <f t="shared" ref="BB1287:BC1287" si="1545">BE1287/AU1287-1</f>
        <v>-1</v>
      </c>
      <c r="BC1287" s="21">
        <f t="shared" si="1545"/>
        <v>-1</v>
      </c>
      <c r="BD1287" s="21" t="str">
        <f t="shared" si="1525"/>
        <v>-</v>
      </c>
      <c r="BE1287" s="22"/>
      <c r="BF1287" s="22"/>
      <c r="BG1287" s="22"/>
      <c r="BH1287" s="22"/>
      <c r="BI1287" s="23"/>
      <c r="BJ1287" s="22"/>
      <c r="BK1287" s="20" t="str">
        <f t="shared" si="1526"/>
        <v>NÃO ATENDE</v>
      </c>
      <c r="BL1287" s="20" t="str">
        <f t="shared" si="1527"/>
        <v>NÃO ATENDE</v>
      </c>
      <c r="BM1287" s="20" t="str">
        <f t="shared" si="1528"/>
        <v>NÃO ATENDE</v>
      </c>
      <c r="BN1287" s="20" t="str">
        <f t="shared" si="1529"/>
        <v>ATENDE</v>
      </c>
      <c r="BO1287" s="24" t="str">
        <f t="shared" si="1530"/>
        <v>C5</v>
      </c>
      <c r="BP1287" s="24" t="str">
        <f t="shared" si="1368"/>
        <v>P6</v>
      </c>
      <c r="BQ1287" s="25">
        <f t="shared" si="1381"/>
        <v>-1</v>
      </c>
      <c r="BR1287" s="22"/>
      <c r="BS1287" s="22"/>
      <c r="BT1287" s="24">
        <f>IF(BP1287="-","-",_xlfn.XLOOKUP(BP1287,ABNT5101!$B$4:$B$9,ABNT5101!$C$4:$C$9))</f>
        <v>3</v>
      </c>
      <c r="BU1287" s="24">
        <f>IF(BP1287="-","-",_xlfn.XLOOKUP(BP1287,ABNT5101!$B$4:$B$9,ABNT5101!$D$4:$D$9))</f>
        <v>0.6</v>
      </c>
      <c r="BV1287" s="20" t="str">
        <f t="shared" si="1531"/>
        <v>NÃO ATENDE</v>
      </c>
      <c r="BW1287" s="20" t="str">
        <f t="shared" si="1382"/>
        <v>NÃO ATENDE</v>
      </c>
      <c r="BX1287" s="20" t="str">
        <f t="shared" si="1532"/>
        <v>NÃO ATENDE</v>
      </c>
      <c r="BY1287" s="24" t="s">
        <v>136</v>
      </c>
      <c r="BZ1287" s="25" t="e">
        <f t="shared" si="1533"/>
        <v>#VALUE!</v>
      </c>
      <c r="CA1287" s="24"/>
      <c r="CB1287" s="24"/>
      <c r="CC1287" s="20" t="str">
        <f>IF(BY1287="-","-",_xlfn.XLOOKUP(BY1287,ABNT5101!$B$4:$B$9,ABNT5101!$C$4:$C$9))</f>
        <v>-</v>
      </c>
      <c r="CD1287" s="24" t="str">
        <f>IF(BY1287="-","-",_xlfn.XLOOKUP(BY1287,ABNT5101!$B$4:$B$9,ABNT5101!$D$4:$D$9))</f>
        <v>-</v>
      </c>
      <c r="CE1287" s="20" t="str">
        <f t="shared" si="1534"/>
        <v>-</v>
      </c>
      <c r="CF1287" s="20" t="str">
        <f t="shared" si="1535"/>
        <v>-</v>
      </c>
      <c r="CG1287" s="20" t="str">
        <f t="shared" si="1359"/>
        <v>-</v>
      </c>
      <c r="CH1287" s="26" t="e">
        <f>_xlfn.XLOOKUP(CI1287,'Banco de dados'!$B:$B,'Banco de dados'!$D:$D)</f>
        <v>#N/A</v>
      </c>
      <c r="CI1287" s="27"/>
      <c r="CJ1287" s="26" t="e">
        <f>_xlfn.XLOOKUP(CI1287,'Banco de dados'!$B:$B,'Banco de dados'!$E:$E)</f>
        <v>#N/A</v>
      </c>
      <c r="CK1287" s="26"/>
      <c r="CL1287" s="26" t="e">
        <f>IF(CK1287="-","-",_xlfn.XLOOKUP(CK1287,'Banco de dados'!$B:$B,'Banco de dados'!$E:$E))</f>
        <v>#N/A</v>
      </c>
      <c r="CM1287" s="28">
        <f t="shared" si="1305"/>
        <v>1</v>
      </c>
      <c r="CN1287" s="26" t="e">
        <f>_xlfn.XLOOKUP(CI1287,'Banco de dados'!$B:$B,'Banco de dados'!$H:$H)</f>
        <v>#N/A</v>
      </c>
      <c r="CO1287" s="26" t="e">
        <f t="array" aca="1" ref="CO1287" ca="1">_xludf.XLOOKUP(CK1287,'Banco de dados'!$B:$B,'Banco de dados'!$H:$H)</f>
        <v>#NAME?</v>
      </c>
      <c r="CP1287" s="26" t="e">
        <f t="array" aca="1" ref="CP1287" ca="1">_xludf.XLOOKUP(CI1287,'Banco de dados'!$B:$B,'Banco de dados'!$F:$F)</f>
        <v>#NAME?</v>
      </c>
      <c r="CQ1287" s="26" t="e">
        <f t="array" aca="1" ref="CQ1287" ca="1">_xludf.XLOOKUP(CK1287,'Banco de dados'!$B:$B,'Banco de dados'!$F:$F)</f>
        <v>#NAME?</v>
      </c>
      <c r="CR1287" s="27">
        <v>158</v>
      </c>
      <c r="CS1287" s="27"/>
      <c r="CT1287" s="26" t="str">
        <f>IF(AG1287=0.5,"Suporte",IF(AND(AG1287&gt;='Braços de IP'!$B$9,AG1287&lt;='Braços de IP'!$D$9),'Braços de IP'!$E$9,IF(AND(AG1287&gt;='Braços de IP'!$B$10,AG1287&lt;='Braços de IP'!$D$10),'Braços de IP'!$E$10,IF(AND(AG1287&gt;='Braços de IP'!$B$11,AG1287&lt;='Braços de IP'!$D$11),'Braços de IP'!$E$11,IF(AND(AG1287&gt;='Braços de IP'!$B$12,AG1287&lt;='Braços de IP'!$D$12),'Braços de IP'!$E$12,IF(AND(AG1287&gt;='Braços de IP'!$B$13,AG1287&lt;='Braços de IP'!$D$13),'Braços de IP'!$E$13,IF(AND(AG1287&gt;='Braços de IP'!$B$14,AG1287&lt;='Braços de IP'!$D$14),'Braços de IP'!$E$14,"ERRO")))))))</f>
        <v>Médio II</v>
      </c>
      <c r="CU1287" s="27"/>
      <c r="CV1287" s="26" t="str">
        <f>IF($CU1287="","",VLOOKUP($CU1287,'Braços de IP'!$E$9:$I$15,2,0))</f>
        <v/>
      </c>
      <c r="CW1287" s="29" t="str">
        <f>IF($CU1287="","",VLOOKUP($CU1287,'Braços de IP'!$E$9:$I$15,5,0))</f>
        <v/>
      </c>
      <c r="CX1287" s="26"/>
      <c r="CY1287" s="26"/>
      <c r="CZ1287" s="26"/>
      <c r="DA1287" s="26"/>
      <c r="DB1287" s="26"/>
      <c r="DC1287" s="26"/>
      <c r="DD1287" s="30" t="e">
        <f t="shared" si="1306"/>
        <v>#N/A</v>
      </c>
      <c r="DE1287" s="31">
        <f t="shared" si="1307"/>
        <v>55</v>
      </c>
      <c r="DF1287" s="30" t="e">
        <f t="shared" si="1308"/>
        <v>#N/A</v>
      </c>
      <c r="DG1287" s="32" t="e">
        <f t="shared" si="1309"/>
        <v>#N/A</v>
      </c>
      <c r="DH1287" s="33" t="s">
        <v>143</v>
      </c>
      <c r="DI1287" s="34"/>
      <c r="DJ1287" s="35"/>
      <c r="DK1287" s="16" t="s">
        <v>144</v>
      </c>
      <c r="DL1287" s="16"/>
    </row>
    <row r="1288" spans="2:116" ht="15" customHeight="1" x14ac:dyDescent="0.25">
      <c r="B1288" s="16">
        <v>368</v>
      </c>
      <c r="C1288" s="16" t="s">
        <v>176</v>
      </c>
      <c r="D1288" s="16" t="s">
        <v>828</v>
      </c>
      <c r="E1288" s="16">
        <v>-8.0263790000000004</v>
      </c>
      <c r="F1288" s="16">
        <v>-34.919473000000004</v>
      </c>
      <c r="G1288" s="16" t="s">
        <v>157</v>
      </c>
      <c r="H1288" s="16" t="s">
        <v>136</v>
      </c>
      <c r="I1288" s="16" t="s">
        <v>135</v>
      </c>
      <c r="J1288" s="16" t="s">
        <v>137</v>
      </c>
      <c r="K1288" s="16">
        <v>55</v>
      </c>
      <c r="L1288" s="16" t="s">
        <v>138</v>
      </c>
      <c r="M1288" s="16">
        <v>0</v>
      </c>
      <c r="N1288" s="16"/>
      <c r="O1288" s="16">
        <v>1</v>
      </c>
      <c r="P1288" s="16">
        <v>1.5</v>
      </c>
      <c r="Q1288" s="16">
        <v>5.5</v>
      </c>
      <c r="R1288" s="16"/>
      <c r="S1288" s="16"/>
      <c r="T1288" s="16" t="s">
        <v>136</v>
      </c>
      <c r="U1288" s="16">
        <v>1.5</v>
      </c>
      <c r="V1288" s="16">
        <v>0</v>
      </c>
      <c r="W1288" s="16" t="s">
        <v>136</v>
      </c>
      <c r="X1288" s="16" t="s">
        <v>136</v>
      </c>
      <c r="Y1288" s="16">
        <v>0</v>
      </c>
      <c r="Z1288" s="16">
        <v>0</v>
      </c>
      <c r="AA1288" s="16" t="s">
        <v>139</v>
      </c>
      <c r="AB1288" s="16" t="s">
        <v>140</v>
      </c>
      <c r="AC1288" s="16">
        <v>27.5</v>
      </c>
      <c r="AD1288" s="16">
        <v>6.42</v>
      </c>
      <c r="AE1288" s="16">
        <v>1</v>
      </c>
      <c r="AF1288" s="16">
        <v>0.1</v>
      </c>
      <c r="AG1288" s="16">
        <v>2.5</v>
      </c>
      <c r="AH1288" s="16"/>
      <c r="AI1288" s="16"/>
      <c r="AJ1288" s="16"/>
      <c r="AK1288" s="16"/>
      <c r="AL1288" s="16"/>
      <c r="AM1288" s="16">
        <v>0</v>
      </c>
      <c r="AN1288" s="16"/>
      <c r="AO1288" s="16">
        <v>0</v>
      </c>
      <c r="AP1288" s="16">
        <v>0</v>
      </c>
      <c r="AQ1288" s="16">
        <v>0</v>
      </c>
      <c r="AR1288" s="17" t="s">
        <v>136</v>
      </c>
      <c r="AS1288" s="19">
        <f t="shared" si="1522"/>
        <v>0</v>
      </c>
      <c r="AT1288" s="19"/>
      <c r="AU1288" s="19">
        <f>VLOOKUP(G1288,ABNT5101!$I$3:$J$9,2)</f>
        <v>7.5</v>
      </c>
      <c r="AV1288" s="19">
        <f>VLOOKUP(G1288,ABNT5101!$I$3:$M$9,5)</f>
        <v>0.18</v>
      </c>
      <c r="AW1288" s="17" t="str">
        <f>_xlfn.XLOOKUP(G1288,ABNT5101!I:I,ABNT5101!L:L)</f>
        <v>-</v>
      </c>
      <c r="AX1288" s="17">
        <f>_xlfn.XLOOKUP(G1288,ABNT5101!$I:$I,ABNT5101!M:M)</f>
        <v>0.18</v>
      </c>
      <c r="AY1288" s="17" t="str">
        <f>_xlfn.XLOOKUP(G1288,ABNT5101!$I:$I,ABNT5101!N:N)</f>
        <v>-</v>
      </c>
      <c r="AZ1288" s="17">
        <f>_xlfn.XLOOKUP(G1288,ABNT5101!$I:$I,ABNT5101!O:O)</f>
        <v>16</v>
      </c>
      <c r="BA1288" s="20" t="str">
        <f t="shared" si="1523"/>
        <v>NÃO ATENDE</v>
      </c>
      <c r="BB1288" s="21">
        <f t="shared" ref="BB1288:BC1288" si="1546">BE1288/AU1288-1</f>
        <v>-1</v>
      </c>
      <c r="BC1288" s="21">
        <f t="shared" si="1546"/>
        <v>-1</v>
      </c>
      <c r="BD1288" s="21" t="str">
        <f t="shared" si="1525"/>
        <v>-</v>
      </c>
      <c r="BE1288" s="22"/>
      <c r="BF1288" s="22"/>
      <c r="BG1288" s="22"/>
      <c r="BH1288" s="22"/>
      <c r="BI1288" s="23"/>
      <c r="BJ1288" s="22"/>
      <c r="BK1288" s="20" t="str">
        <f t="shared" si="1526"/>
        <v>NÃO ATENDE</v>
      </c>
      <c r="BL1288" s="20" t="str">
        <f t="shared" si="1527"/>
        <v>NÃO ATENDE</v>
      </c>
      <c r="BM1288" s="20" t="str">
        <f t="shared" si="1528"/>
        <v>NÃO ATENDE</v>
      </c>
      <c r="BN1288" s="20" t="str">
        <f t="shared" si="1529"/>
        <v>ATENDE</v>
      </c>
      <c r="BO1288" s="24" t="str">
        <f t="shared" si="1530"/>
        <v>C5</v>
      </c>
      <c r="BP1288" s="24" t="str">
        <f t="shared" si="1368"/>
        <v>P6</v>
      </c>
      <c r="BQ1288" s="25">
        <f t="shared" si="1381"/>
        <v>-1</v>
      </c>
      <c r="BR1288" s="22"/>
      <c r="BS1288" s="22"/>
      <c r="BT1288" s="24">
        <f>IF(BP1288="-","-",_xlfn.XLOOKUP(BP1288,ABNT5101!$B$4:$B$9,ABNT5101!$C$4:$C$9))</f>
        <v>3</v>
      </c>
      <c r="BU1288" s="24">
        <f>IF(BP1288="-","-",_xlfn.XLOOKUP(BP1288,ABNT5101!$B$4:$B$9,ABNT5101!$D$4:$D$9))</f>
        <v>0.6</v>
      </c>
      <c r="BV1288" s="20" t="str">
        <f t="shared" si="1531"/>
        <v>NÃO ATENDE</v>
      </c>
      <c r="BW1288" s="20" t="str">
        <f t="shared" si="1382"/>
        <v>NÃO ATENDE</v>
      </c>
      <c r="BX1288" s="20" t="str">
        <f t="shared" si="1532"/>
        <v>NÃO ATENDE</v>
      </c>
      <c r="BY1288" s="24" t="s">
        <v>136</v>
      </c>
      <c r="BZ1288" s="25" t="e">
        <f t="shared" si="1533"/>
        <v>#VALUE!</v>
      </c>
      <c r="CA1288" s="24"/>
      <c r="CB1288" s="24"/>
      <c r="CC1288" s="20" t="str">
        <f>IF(BY1288="-","-",_xlfn.XLOOKUP(BY1288,ABNT5101!$B$4:$B$9,ABNT5101!$C$4:$C$9))</f>
        <v>-</v>
      </c>
      <c r="CD1288" s="24" t="str">
        <f>IF(BY1288="-","-",_xlfn.XLOOKUP(BY1288,ABNT5101!$B$4:$B$9,ABNT5101!$D$4:$D$9))</f>
        <v>-</v>
      </c>
      <c r="CE1288" s="20" t="str">
        <f t="shared" si="1534"/>
        <v>-</v>
      </c>
      <c r="CF1288" s="20" t="str">
        <f t="shared" si="1535"/>
        <v>-</v>
      </c>
      <c r="CG1288" s="20" t="str">
        <f t="shared" si="1359"/>
        <v>-</v>
      </c>
      <c r="CH1288" s="26" t="e">
        <f>_xlfn.XLOOKUP(CI1288,'Banco de dados'!$B:$B,'Banco de dados'!$D:$D)</f>
        <v>#N/A</v>
      </c>
      <c r="CI1288" s="27"/>
      <c r="CJ1288" s="26" t="e">
        <f>_xlfn.XLOOKUP(CI1288,'Banco de dados'!$B:$B,'Banco de dados'!$E:$E)</f>
        <v>#N/A</v>
      </c>
      <c r="CK1288" s="26"/>
      <c r="CL1288" s="26" t="e">
        <f>IF(CK1288="-","-",_xlfn.XLOOKUP(CK1288,'Banco de dados'!$B:$B,'Banco de dados'!$E:$E))</f>
        <v>#N/A</v>
      </c>
      <c r="CM1288" s="28">
        <f t="shared" si="1305"/>
        <v>1</v>
      </c>
      <c r="CN1288" s="26" t="e">
        <f>_xlfn.XLOOKUP(CI1288,'Banco de dados'!$B:$B,'Banco de dados'!$H:$H)</f>
        <v>#N/A</v>
      </c>
      <c r="CO1288" s="26" t="e">
        <f t="array" aca="1" ref="CO1288" ca="1">_xludf.XLOOKUP(CK1288,'Banco de dados'!$B:$B,'Banco de dados'!$H:$H)</f>
        <v>#NAME?</v>
      </c>
      <c r="CP1288" s="26" t="e">
        <f t="array" aca="1" ref="CP1288" ca="1">_xludf.XLOOKUP(CI1288,'Banco de dados'!$B:$B,'Banco de dados'!$F:$F)</f>
        <v>#NAME?</v>
      </c>
      <c r="CQ1288" s="26" t="e">
        <f t="array" aca="1" ref="CQ1288" ca="1">_xludf.XLOOKUP(CK1288,'Banco de dados'!$B:$B,'Banco de dados'!$F:$F)</f>
        <v>#NAME?</v>
      </c>
      <c r="CR1288" s="27">
        <v>159</v>
      </c>
      <c r="CS1288" s="27"/>
      <c r="CT1288" s="26" t="str">
        <f>IF(AG1288=0.5,"Suporte",IF(AND(AG1288&gt;='Braços de IP'!$B$9,AG1288&lt;='Braços de IP'!$D$9),'Braços de IP'!$E$9,IF(AND(AG1288&gt;='Braços de IP'!$B$10,AG1288&lt;='Braços de IP'!$D$10),'Braços de IP'!$E$10,IF(AND(AG1288&gt;='Braços de IP'!$B$11,AG1288&lt;='Braços de IP'!$D$11),'Braços de IP'!$E$11,IF(AND(AG1288&gt;='Braços de IP'!$B$12,AG1288&lt;='Braços de IP'!$D$12),'Braços de IP'!$E$12,IF(AND(AG1288&gt;='Braços de IP'!$B$13,AG1288&lt;='Braços de IP'!$D$13),'Braços de IP'!$E$13,IF(AND(AG1288&gt;='Braços de IP'!$B$14,AG1288&lt;='Braços de IP'!$D$14),'Braços de IP'!$E$14,"ERRO")))))))</f>
        <v>Médio II</v>
      </c>
      <c r="CU1288" s="27"/>
      <c r="CV1288" s="26" t="str">
        <f>IF($CU1288="","",VLOOKUP($CU1288,'Braços de IP'!$E$9:$I$15,2,0))</f>
        <v/>
      </c>
      <c r="CW1288" s="29" t="str">
        <f>IF($CU1288="","",VLOOKUP($CU1288,'Braços de IP'!$E$9:$I$15,5,0))</f>
        <v/>
      </c>
      <c r="CX1288" s="26"/>
      <c r="CY1288" s="26"/>
      <c r="CZ1288" s="26"/>
      <c r="DA1288" s="26"/>
      <c r="DB1288" s="26"/>
      <c r="DC1288" s="26"/>
      <c r="DD1288" s="30" t="e">
        <f t="shared" si="1306"/>
        <v>#N/A</v>
      </c>
      <c r="DE1288" s="31">
        <f t="shared" si="1307"/>
        <v>55</v>
      </c>
      <c r="DF1288" s="30" t="e">
        <f t="shared" si="1308"/>
        <v>#N/A</v>
      </c>
      <c r="DG1288" s="32" t="e">
        <f t="shared" si="1309"/>
        <v>#N/A</v>
      </c>
      <c r="DH1288" s="33" t="s">
        <v>143</v>
      </c>
      <c r="DI1288" s="34"/>
      <c r="DJ1288" s="35"/>
      <c r="DK1288" s="16" t="s">
        <v>144</v>
      </c>
      <c r="DL1288" s="16"/>
    </row>
    <row r="1289" spans="2:116" ht="15" customHeight="1" x14ac:dyDescent="0.25">
      <c r="B1289" s="16">
        <v>372</v>
      </c>
      <c r="C1289" s="16" t="s">
        <v>167</v>
      </c>
      <c r="D1289" s="16" t="s">
        <v>829</v>
      </c>
      <c r="E1289" s="16">
        <v>-8.1275849999999998</v>
      </c>
      <c r="F1289" s="16">
        <v>-34.945853</v>
      </c>
      <c r="G1289" s="16" t="s">
        <v>136</v>
      </c>
      <c r="H1289" s="16" t="s">
        <v>136</v>
      </c>
      <c r="I1289" s="16" t="s">
        <v>135</v>
      </c>
      <c r="J1289" s="16" t="s">
        <v>137</v>
      </c>
      <c r="K1289" s="16">
        <v>70</v>
      </c>
      <c r="L1289" s="16" t="s">
        <v>138</v>
      </c>
      <c r="M1289" s="16">
        <v>0</v>
      </c>
      <c r="N1289" s="16"/>
      <c r="O1289" s="16">
        <v>1</v>
      </c>
      <c r="P1289" s="16">
        <v>1</v>
      </c>
      <c r="Q1289" s="16">
        <v>3</v>
      </c>
      <c r="R1289" s="16"/>
      <c r="S1289" s="16"/>
      <c r="T1289" s="16" t="s">
        <v>136</v>
      </c>
      <c r="U1289" s="16">
        <v>1</v>
      </c>
      <c r="V1289" s="16">
        <v>0</v>
      </c>
      <c r="W1289" s="16" t="s">
        <v>136</v>
      </c>
      <c r="X1289" s="16" t="s">
        <v>136</v>
      </c>
      <c r="Y1289" s="16">
        <v>0</v>
      </c>
      <c r="Z1289" s="16">
        <v>0</v>
      </c>
      <c r="AA1289" s="16" t="s">
        <v>139</v>
      </c>
      <c r="AB1289" s="16" t="s">
        <v>140</v>
      </c>
      <c r="AC1289" s="16">
        <v>20.46</v>
      </c>
      <c r="AD1289" s="16">
        <v>5.42</v>
      </c>
      <c r="AE1289" s="16">
        <v>1</v>
      </c>
      <c r="AF1289" s="16">
        <v>0.28000000000000003</v>
      </c>
      <c r="AG1289" s="16">
        <v>1</v>
      </c>
      <c r="AH1289" s="16"/>
      <c r="AI1289" s="16"/>
      <c r="AJ1289" s="16"/>
      <c r="AK1289" s="16"/>
      <c r="AL1289" s="16"/>
      <c r="AM1289" s="16">
        <v>0</v>
      </c>
      <c r="AN1289" s="16"/>
      <c r="AO1289" s="16">
        <v>0</v>
      </c>
      <c r="AP1289" s="16">
        <v>0</v>
      </c>
      <c r="AQ1289" s="16">
        <v>0</v>
      </c>
      <c r="AR1289" s="17" t="s">
        <v>136</v>
      </c>
      <c r="AS1289" s="19">
        <f t="shared" si="1522"/>
        <v>0</v>
      </c>
      <c r="AT1289" s="19"/>
      <c r="AU1289" s="19" t="e">
        <f>VLOOKUP(G1289,ABNT5101!$I$3:$J$9,2)</f>
        <v>#N/A</v>
      </c>
      <c r="AV1289" s="19" t="e">
        <f>VLOOKUP(G1289,ABNT5101!$I$3:$M$9,5)</f>
        <v>#N/A</v>
      </c>
      <c r="AW1289" s="17" t="str">
        <f>_xlfn.XLOOKUP(G1289,ABNT5101!I:I,ABNT5101!L:L)</f>
        <v>-</v>
      </c>
      <c r="AX1289" s="17" t="str">
        <f>_xlfn.XLOOKUP(G1289,ABNT5101!$I:$I,ABNT5101!M:M)</f>
        <v>-</v>
      </c>
      <c r="AY1289" s="17" t="str">
        <f>_xlfn.XLOOKUP(G1289,ABNT5101!$I:$I,ABNT5101!N:N)</f>
        <v>-</v>
      </c>
      <c r="AZ1289" s="17" t="str">
        <f>_xlfn.XLOOKUP(G1289,ABNT5101!$I:$I,ABNT5101!O:O)</f>
        <v>-</v>
      </c>
      <c r="BA1289" s="20" t="e">
        <f t="shared" si="1523"/>
        <v>#N/A</v>
      </c>
      <c r="BB1289" s="21" t="e">
        <f t="shared" ref="BB1289:BC1289" si="1547">BE1289/AU1289-1</f>
        <v>#N/A</v>
      </c>
      <c r="BC1289" s="21" t="e">
        <f t="shared" si="1547"/>
        <v>#N/A</v>
      </c>
      <c r="BD1289" s="21" t="str">
        <f t="shared" si="1525"/>
        <v>-</v>
      </c>
      <c r="BE1289" s="22"/>
      <c r="BF1289" s="22"/>
      <c r="BG1289" s="22"/>
      <c r="BH1289" s="22"/>
      <c r="BI1289" s="23"/>
      <c r="BJ1289" s="22"/>
      <c r="BK1289" s="20" t="e">
        <f t="shared" si="1526"/>
        <v>#N/A</v>
      </c>
      <c r="BL1289" s="20" t="e">
        <f t="shared" si="1527"/>
        <v>#N/A</v>
      </c>
      <c r="BM1289" s="20" t="e">
        <f t="shared" si="1528"/>
        <v>#N/A</v>
      </c>
      <c r="BN1289" s="20" t="str">
        <f t="shared" si="1529"/>
        <v>ATENDE</v>
      </c>
      <c r="BO1289" s="24" t="str">
        <f t="shared" si="1530"/>
        <v>-</v>
      </c>
      <c r="BP1289" s="24" t="str">
        <f t="shared" si="1368"/>
        <v>P6</v>
      </c>
      <c r="BQ1289" s="25">
        <f t="shared" si="1381"/>
        <v>-1</v>
      </c>
      <c r="BR1289" s="22"/>
      <c r="BS1289" s="22"/>
      <c r="BT1289" s="24">
        <f>IF(BP1289="-","-",_xlfn.XLOOKUP(BP1289,ABNT5101!$B$4:$B$9,ABNT5101!$C$4:$C$9))</f>
        <v>3</v>
      </c>
      <c r="BU1289" s="24">
        <f>IF(BP1289="-","-",_xlfn.XLOOKUP(BP1289,ABNT5101!$B$4:$B$9,ABNT5101!$D$4:$D$9))</f>
        <v>0.6</v>
      </c>
      <c r="BV1289" s="20" t="str">
        <f t="shared" si="1531"/>
        <v>NÃO ATENDE</v>
      </c>
      <c r="BW1289" s="20" t="str">
        <f t="shared" si="1382"/>
        <v>NÃO ATENDE</v>
      </c>
      <c r="BX1289" s="20" t="str">
        <f t="shared" si="1532"/>
        <v>NÃO ATENDE</v>
      </c>
      <c r="BY1289" s="24" t="s">
        <v>136</v>
      </c>
      <c r="BZ1289" s="25" t="e">
        <f t="shared" si="1533"/>
        <v>#VALUE!</v>
      </c>
      <c r="CA1289" s="24"/>
      <c r="CB1289" s="24"/>
      <c r="CC1289" s="20" t="str">
        <f>IF(BY1289="-","-",_xlfn.XLOOKUP(BY1289,ABNT5101!$B$4:$B$9,ABNT5101!$C$4:$C$9))</f>
        <v>-</v>
      </c>
      <c r="CD1289" s="24" t="str">
        <f>IF(BY1289="-","-",_xlfn.XLOOKUP(BY1289,ABNT5101!$B$4:$B$9,ABNT5101!$D$4:$D$9))</f>
        <v>-</v>
      </c>
      <c r="CE1289" s="20" t="str">
        <f t="shared" si="1534"/>
        <v>-</v>
      </c>
      <c r="CF1289" s="20" t="str">
        <f t="shared" si="1535"/>
        <v>-</v>
      </c>
      <c r="CG1289" s="20" t="str">
        <f t="shared" si="1359"/>
        <v>-</v>
      </c>
      <c r="CH1289" s="26" t="e">
        <f>_xlfn.XLOOKUP(CI1289,'Banco de dados'!$B:$B,'Banco de dados'!$D:$D)</f>
        <v>#N/A</v>
      </c>
      <c r="CI1289" s="27"/>
      <c r="CJ1289" s="26" t="e">
        <f>_xlfn.XLOOKUP(CI1289,'Banco de dados'!$B:$B,'Banco de dados'!$E:$E)</f>
        <v>#N/A</v>
      </c>
      <c r="CK1289" s="26"/>
      <c r="CL1289" s="26" t="e">
        <f>IF(CK1289="-","-",_xlfn.XLOOKUP(CK1289,'Banco de dados'!$B:$B,'Banco de dados'!$E:$E))</f>
        <v>#N/A</v>
      </c>
      <c r="CM1289" s="28">
        <f t="shared" si="1305"/>
        <v>1</v>
      </c>
      <c r="CN1289" s="26" t="e">
        <f>_xlfn.XLOOKUP(CI1289,'Banco de dados'!$B:$B,'Banco de dados'!$H:$H)</f>
        <v>#N/A</v>
      </c>
      <c r="CO1289" s="26" t="e">
        <f t="array" aca="1" ref="CO1289" ca="1">_xludf.XLOOKUP(CK1289,'Banco de dados'!$B:$B,'Banco de dados'!$H:$H)</f>
        <v>#NAME?</v>
      </c>
      <c r="CP1289" s="26" t="e">
        <f t="array" aca="1" ref="CP1289" ca="1">_xludf.XLOOKUP(CI1289,'Banco de dados'!$B:$B,'Banco de dados'!$F:$F)</f>
        <v>#NAME?</v>
      </c>
      <c r="CQ1289" s="26" t="e">
        <f t="array" aca="1" ref="CQ1289" ca="1">_xludf.XLOOKUP(CK1289,'Banco de dados'!$B:$B,'Banco de dados'!$F:$F)</f>
        <v>#NAME?</v>
      </c>
      <c r="CR1289" s="27">
        <v>169</v>
      </c>
      <c r="CS1289" s="27"/>
      <c r="CT1289" s="26" t="str">
        <f>IF(AG1289=0.5,"Suporte",IF(AND(AG1289&gt;='Braços de IP'!$B$9,AG1289&lt;='Braços de IP'!$D$9),'Braços de IP'!$E$9,IF(AND(AG1289&gt;='Braços de IP'!$B$10,AG1289&lt;='Braços de IP'!$D$10),'Braços de IP'!$E$10,IF(AND(AG1289&gt;='Braços de IP'!$B$11,AG1289&lt;='Braços de IP'!$D$11),'Braços de IP'!$E$11,IF(AND(AG1289&gt;='Braços de IP'!$B$12,AG1289&lt;='Braços de IP'!$D$12),'Braços de IP'!$E$12,IF(AND(AG1289&gt;='Braços de IP'!$B$13,AG1289&lt;='Braços de IP'!$D$13),'Braços de IP'!$E$13,IF(AND(AG1289&gt;='Braços de IP'!$B$14,AG1289&lt;='Braços de IP'!$D$14),'Braços de IP'!$E$14,"ERRO")))))))</f>
        <v>Curto I</v>
      </c>
      <c r="CU1289" s="27"/>
      <c r="CV1289" s="26" t="str">
        <f>IF($CU1289="","",VLOOKUP($CU1289,'Braços de IP'!$E$9:$I$15,2,0))</f>
        <v/>
      </c>
      <c r="CW1289" s="29" t="str">
        <f>IF($CU1289="","",VLOOKUP($CU1289,'Braços de IP'!$E$9:$I$15,5,0))</f>
        <v/>
      </c>
      <c r="CX1289" s="26"/>
      <c r="CY1289" s="26"/>
      <c r="CZ1289" s="26"/>
      <c r="DA1289" s="26"/>
      <c r="DB1289" s="26"/>
      <c r="DC1289" s="26"/>
      <c r="DD1289" s="30" t="e">
        <f t="shared" si="1306"/>
        <v>#N/A</v>
      </c>
      <c r="DE1289" s="31">
        <f t="shared" si="1307"/>
        <v>70</v>
      </c>
      <c r="DF1289" s="30" t="e">
        <f t="shared" si="1308"/>
        <v>#N/A</v>
      </c>
      <c r="DG1289" s="32" t="e">
        <f t="shared" si="1309"/>
        <v>#N/A</v>
      </c>
      <c r="DH1289" s="33" t="s">
        <v>143</v>
      </c>
      <c r="DI1289" s="34"/>
      <c r="DJ1289" s="35"/>
      <c r="DK1289" s="16" t="s">
        <v>144</v>
      </c>
      <c r="DL1289" s="16"/>
    </row>
    <row r="1290" spans="2:116" ht="15" customHeight="1" x14ac:dyDescent="0.25">
      <c r="B1290" s="16">
        <v>372</v>
      </c>
      <c r="C1290" s="16" t="s">
        <v>167</v>
      </c>
      <c r="D1290" s="16" t="s">
        <v>829</v>
      </c>
      <c r="E1290" s="16">
        <v>-8.1275849999999998</v>
      </c>
      <c r="F1290" s="16">
        <v>-34.945853</v>
      </c>
      <c r="G1290" s="16" t="s">
        <v>136</v>
      </c>
      <c r="H1290" s="16" t="s">
        <v>136</v>
      </c>
      <c r="I1290" s="16" t="s">
        <v>135</v>
      </c>
      <c r="J1290" s="16" t="s">
        <v>137</v>
      </c>
      <c r="K1290" s="16">
        <v>70</v>
      </c>
      <c r="L1290" s="16" t="s">
        <v>138</v>
      </c>
      <c r="M1290" s="16">
        <v>0</v>
      </c>
      <c r="N1290" s="16"/>
      <c r="O1290" s="16">
        <v>1</v>
      </c>
      <c r="P1290" s="16">
        <v>1</v>
      </c>
      <c r="Q1290" s="16">
        <v>3</v>
      </c>
      <c r="R1290" s="16"/>
      <c r="S1290" s="16"/>
      <c r="T1290" s="16" t="s">
        <v>136</v>
      </c>
      <c r="U1290" s="16">
        <v>1</v>
      </c>
      <c r="V1290" s="16">
        <v>0</v>
      </c>
      <c r="W1290" s="16" t="s">
        <v>136</v>
      </c>
      <c r="X1290" s="16" t="s">
        <v>136</v>
      </c>
      <c r="Y1290" s="16">
        <v>0</v>
      </c>
      <c r="Z1290" s="16">
        <v>0</v>
      </c>
      <c r="AA1290" s="16" t="s">
        <v>139</v>
      </c>
      <c r="AB1290" s="16" t="s">
        <v>140</v>
      </c>
      <c r="AC1290" s="16">
        <v>20.46</v>
      </c>
      <c r="AD1290" s="16">
        <v>5.42</v>
      </c>
      <c r="AE1290" s="16">
        <v>1</v>
      </c>
      <c r="AF1290" s="16">
        <v>0.28000000000000003</v>
      </c>
      <c r="AG1290" s="16">
        <v>1</v>
      </c>
      <c r="AH1290" s="16"/>
      <c r="AI1290" s="16"/>
      <c r="AJ1290" s="16"/>
      <c r="AK1290" s="16"/>
      <c r="AL1290" s="16"/>
      <c r="AM1290" s="16">
        <v>0</v>
      </c>
      <c r="AN1290" s="16"/>
      <c r="AO1290" s="16">
        <v>0</v>
      </c>
      <c r="AP1290" s="16">
        <v>0</v>
      </c>
      <c r="AQ1290" s="16">
        <v>0</v>
      </c>
      <c r="AR1290" s="17" t="s">
        <v>136</v>
      </c>
      <c r="AS1290" s="19">
        <f t="shared" si="1522"/>
        <v>0</v>
      </c>
      <c r="AT1290" s="19"/>
      <c r="AU1290" s="19" t="e">
        <f>VLOOKUP(G1290,ABNT5101!$I$3:$J$9,2)</f>
        <v>#N/A</v>
      </c>
      <c r="AV1290" s="19" t="e">
        <f>VLOOKUP(G1290,ABNT5101!$I$3:$M$9,5)</f>
        <v>#N/A</v>
      </c>
      <c r="AW1290" s="17" t="str">
        <f>_xlfn.XLOOKUP(G1290,ABNT5101!I:I,ABNT5101!L:L)</f>
        <v>-</v>
      </c>
      <c r="AX1290" s="17" t="str">
        <f>_xlfn.XLOOKUP(G1290,ABNT5101!$I:$I,ABNT5101!M:M)</f>
        <v>-</v>
      </c>
      <c r="AY1290" s="17" t="str">
        <f>_xlfn.XLOOKUP(G1290,ABNT5101!$I:$I,ABNT5101!N:N)</f>
        <v>-</v>
      </c>
      <c r="AZ1290" s="17" t="str">
        <f>_xlfn.XLOOKUP(G1290,ABNT5101!$I:$I,ABNT5101!O:O)</f>
        <v>-</v>
      </c>
      <c r="BA1290" s="20" t="e">
        <f t="shared" si="1523"/>
        <v>#N/A</v>
      </c>
      <c r="BB1290" s="21" t="e">
        <f t="shared" ref="BB1290:BC1290" si="1548">BE1290/AU1290-1</f>
        <v>#N/A</v>
      </c>
      <c r="BC1290" s="21" t="e">
        <f t="shared" si="1548"/>
        <v>#N/A</v>
      </c>
      <c r="BD1290" s="21" t="str">
        <f t="shared" si="1525"/>
        <v>-</v>
      </c>
      <c r="BE1290" s="22"/>
      <c r="BF1290" s="22"/>
      <c r="BG1290" s="22"/>
      <c r="BH1290" s="22"/>
      <c r="BI1290" s="23"/>
      <c r="BJ1290" s="22"/>
      <c r="BK1290" s="20" t="e">
        <f t="shared" si="1526"/>
        <v>#N/A</v>
      </c>
      <c r="BL1290" s="20" t="e">
        <f t="shared" si="1527"/>
        <v>#N/A</v>
      </c>
      <c r="BM1290" s="20" t="e">
        <f t="shared" si="1528"/>
        <v>#N/A</v>
      </c>
      <c r="BN1290" s="20" t="str">
        <f t="shared" si="1529"/>
        <v>ATENDE</v>
      </c>
      <c r="BO1290" s="24" t="str">
        <f t="shared" si="1530"/>
        <v>-</v>
      </c>
      <c r="BP1290" s="24" t="str">
        <f t="shared" si="1368"/>
        <v>P6</v>
      </c>
      <c r="BQ1290" s="25">
        <f t="shared" si="1381"/>
        <v>-1</v>
      </c>
      <c r="BR1290" s="22"/>
      <c r="BS1290" s="22"/>
      <c r="BT1290" s="24">
        <f>IF(BP1290="-","-",_xlfn.XLOOKUP(BP1290,ABNT5101!$B$4:$B$9,ABNT5101!$C$4:$C$9))</f>
        <v>3</v>
      </c>
      <c r="BU1290" s="24">
        <f>IF(BP1290="-","-",_xlfn.XLOOKUP(BP1290,ABNT5101!$B$4:$B$9,ABNT5101!$D$4:$D$9))</f>
        <v>0.6</v>
      </c>
      <c r="BV1290" s="20" t="str">
        <f t="shared" si="1531"/>
        <v>NÃO ATENDE</v>
      </c>
      <c r="BW1290" s="20" t="str">
        <f t="shared" si="1382"/>
        <v>NÃO ATENDE</v>
      </c>
      <c r="BX1290" s="20" t="str">
        <f t="shared" si="1532"/>
        <v>NÃO ATENDE</v>
      </c>
      <c r="BY1290" s="24" t="s">
        <v>136</v>
      </c>
      <c r="BZ1290" s="25" t="e">
        <f t="shared" si="1533"/>
        <v>#VALUE!</v>
      </c>
      <c r="CA1290" s="24"/>
      <c r="CB1290" s="24"/>
      <c r="CC1290" s="20" t="str">
        <f>IF(BY1290="-","-",_xlfn.XLOOKUP(BY1290,ABNT5101!$B$4:$B$9,ABNT5101!$C$4:$C$9))</f>
        <v>-</v>
      </c>
      <c r="CD1290" s="24" t="str">
        <f>IF(BY1290="-","-",_xlfn.XLOOKUP(BY1290,ABNT5101!$B$4:$B$9,ABNT5101!$D$4:$D$9))</f>
        <v>-</v>
      </c>
      <c r="CE1290" s="20" t="str">
        <f t="shared" si="1534"/>
        <v>-</v>
      </c>
      <c r="CF1290" s="20" t="str">
        <f t="shared" si="1535"/>
        <v>-</v>
      </c>
      <c r="CG1290" s="20" t="str">
        <f t="shared" si="1359"/>
        <v>-</v>
      </c>
      <c r="CH1290" s="26" t="e">
        <f>_xlfn.XLOOKUP(CI1290,'Banco de dados'!$B:$B,'Banco de dados'!$D:$D)</f>
        <v>#N/A</v>
      </c>
      <c r="CI1290" s="27"/>
      <c r="CJ1290" s="26" t="e">
        <f>_xlfn.XLOOKUP(CI1290,'Banco de dados'!$B:$B,'Banco de dados'!$E:$E)</f>
        <v>#N/A</v>
      </c>
      <c r="CK1290" s="26"/>
      <c r="CL1290" s="26" t="e">
        <f>IF(CK1290="-","-",_xlfn.XLOOKUP(CK1290,'Banco de dados'!$B:$B,'Banco de dados'!$E:$E))</f>
        <v>#N/A</v>
      </c>
      <c r="CM1290" s="28">
        <f t="shared" si="1305"/>
        <v>1</v>
      </c>
      <c r="CN1290" s="26" t="e">
        <f>_xlfn.XLOOKUP(CI1290,'Banco de dados'!$B:$B,'Banco de dados'!$H:$H)</f>
        <v>#N/A</v>
      </c>
      <c r="CO1290" s="26" t="e">
        <f t="array" aca="1" ref="CO1290" ca="1">_xludf.XLOOKUP(CK1290,'Banco de dados'!$B:$B,'Banco de dados'!$H:$H)</f>
        <v>#NAME?</v>
      </c>
      <c r="CP1290" s="26" t="e">
        <f t="array" aca="1" ref="CP1290" ca="1">_xludf.XLOOKUP(CI1290,'Banco de dados'!$B:$B,'Banco de dados'!$F:$F)</f>
        <v>#NAME?</v>
      </c>
      <c r="CQ1290" s="26" t="e">
        <f t="array" aca="1" ref="CQ1290" ca="1">_xludf.XLOOKUP(CK1290,'Banco de dados'!$B:$B,'Banco de dados'!$F:$F)</f>
        <v>#NAME?</v>
      </c>
      <c r="CR1290" s="27">
        <v>170</v>
      </c>
      <c r="CS1290" s="27"/>
      <c r="CT1290" s="26" t="str">
        <f>IF(AG1290=0.5,"Suporte",IF(AND(AG1290&gt;='Braços de IP'!$B$9,AG1290&lt;='Braços de IP'!$D$9),'Braços de IP'!$E$9,IF(AND(AG1290&gt;='Braços de IP'!$B$10,AG1290&lt;='Braços de IP'!$D$10),'Braços de IP'!$E$10,IF(AND(AG1290&gt;='Braços de IP'!$B$11,AG1290&lt;='Braços de IP'!$D$11),'Braços de IP'!$E$11,IF(AND(AG1290&gt;='Braços de IP'!$B$12,AG1290&lt;='Braços de IP'!$D$12),'Braços de IP'!$E$12,IF(AND(AG1290&gt;='Braços de IP'!$B$13,AG1290&lt;='Braços de IP'!$D$13),'Braços de IP'!$E$13,IF(AND(AG1290&gt;='Braços de IP'!$B$14,AG1290&lt;='Braços de IP'!$D$14),'Braços de IP'!$E$14,"ERRO")))))))</f>
        <v>Curto I</v>
      </c>
      <c r="CU1290" s="27"/>
      <c r="CV1290" s="26" t="str">
        <f>IF($CU1290="","",VLOOKUP($CU1290,'Braços de IP'!$E$9:$I$15,2,0))</f>
        <v/>
      </c>
      <c r="CW1290" s="29" t="str">
        <f>IF($CU1290="","",VLOOKUP($CU1290,'Braços de IP'!$E$9:$I$15,5,0))</f>
        <v/>
      </c>
      <c r="CX1290" s="26"/>
      <c r="CY1290" s="26"/>
      <c r="CZ1290" s="26"/>
      <c r="DA1290" s="26"/>
      <c r="DB1290" s="26"/>
      <c r="DC1290" s="26"/>
      <c r="DD1290" s="30" t="e">
        <f t="shared" si="1306"/>
        <v>#N/A</v>
      </c>
      <c r="DE1290" s="31">
        <f t="shared" si="1307"/>
        <v>70</v>
      </c>
      <c r="DF1290" s="30" t="e">
        <f t="shared" si="1308"/>
        <v>#N/A</v>
      </c>
      <c r="DG1290" s="32" t="e">
        <f t="shared" si="1309"/>
        <v>#N/A</v>
      </c>
      <c r="DH1290" s="33" t="s">
        <v>143</v>
      </c>
      <c r="DI1290" s="34"/>
      <c r="DJ1290" s="35"/>
      <c r="DK1290" s="16" t="s">
        <v>144</v>
      </c>
      <c r="DL1290" s="16"/>
    </row>
    <row r="1291" spans="2:116" ht="15" customHeight="1" x14ac:dyDescent="0.25">
      <c r="B1291" s="16">
        <v>372</v>
      </c>
      <c r="C1291" s="16" t="s">
        <v>167</v>
      </c>
      <c r="D1291" s="16" t="s">
        <v>829</v>
      </c>
      <c r="E1291" s="16">
        <v>-8.1275849999999998</v>
      </c>
      <c r="F1291" s="16">
        <v>-34.945853</v>
      </c>
      <c r="G1291" s="16" t="s">
        <v>136</v>
      </c>
      <c r="H1291" s="16" t="s">
        <v>136</v>
      </c>
      <c r="I1291" s="16" t="s">
        <v>135</v>
      </c>
      <c r="J1291" s="16" t="s">
        <v>137</v>
      </c>
      <c r="K1291" s="16">
        <v>70</v>
      </c>
      <c r="L1291" s="16" t="s">
        <v>138</v>
      </c>
      <c r="M1291" s="16">
        <v>0</v>
      </c>
      <c r="N1291" s="16"/>
      <c r="O1291" s="16">
        <v>1</v>
      </c>
      <c r="P1291" s="16">
        <v>1</v>
      </c>
      <c r="Q1291" s="16">
        <v>3</v>
      </c>
      <c r="R1291" s="16"/>
      <c r="S1291" s="16"/>
      <c r="T1291" s="16" t="s">
        <v>136</v>
      </c>
      <c r="U1291" s="16">
        <v>1</v>
      </c>
      <c r="V1291" s="16">
        <v>0</v>
      </c>
      <c r="W1291" s="16" t="s">
        <v>136</v>
      </c>
      <c r="X1291" s="16" t="s">
        <v>136</v>
      </c>
      <c r="Y1291" s="16">
        <v>0</v>
      </c>
      <c r="Z1291" s="16">
        <v>0</v>
      </c>
      <c r="AA1291" s="16" t="s">
        <v>139</v>
      </c>
      <c r="AB1291" s="16" t="s">
        <v>140</v>
      </c>
      <c r="AC1291" s="16">
        <v>20.46</v>
      </c>
      <c r="AD1291" s="16">
        <v>5.42</v>
      </c>
      <c r="AE1291" s="16">
        <v>1</v>
      </c>
      <c r="AF1291" s="16">
        <v>0.28000000000000003</v>
      </c>
      <c r="AG1291" s="16">
        <v>1</v>
      </c>
      <c r="AH1291" s="16"/>
      <c r="AI1291" s="16"/>
      <c r="AJ1291" s="16"/>
      <c r="AK1291" s="16"/>
      <c r="AL1291" s="16"/>
      <c r="AM1291" s="16">
        <v>0</v>
      </c>
      <c r="AN1291" s="16"/>
      <c r="AO1291" s="16">
        <v>0</v>
      </c>
      <c r="AP1291" s="16">
        <v>0</v>
      </c>
      <c r="AQ1291" s="16">
        <v>0</v>
      </c>
      <c r="AR1291" s="17" t="s">
        <v>136</v>
      </c>
      <c r="AS1291" s="19">
        <f t="shared" si="1522"/>
        <v>0</v>
      </c>
      <c r="AT1291" s="19"/>
      <c r="AU1291" s="19" t="e">
        <f>VLOOKUP(G1291,ABNT5101!$I$3:$J$9,2)</f>
        <v>#N/A</v>
      </c>
      <c r="AV1291" s="19" t="e">
        <f>VLOOKUP(G1291,ABNT5101!$I$3:$M$9,5)</f>
        <v>#N/A</v>
      </c>
      <c r="AW1291" s="17" t="str">
        <f>_xlfn.XLOOKUP(G1291,ABNT5101!I:I,ABNT5101!L:L)</f>
        <v>-</v>
      </c>
      <c r="AX1291" s="17" t="str">
        <f>_xlfn.XLOOKUP(G1291,ABNT5101!$I:$I,ABNT5101!M:M)</f>
        <v>-</v>
      </c>
      <c r="AY1291" s="17" t="str">
        <f>_xlfn.XLOOKUP(G1291,ABNT5101!$I:$I,ABNT5101!N:N)</f>
        <v>-</v>
      </c>
      <c r="AZ1291" s="17" t="str">
        <f>_xlfn.XLOOKUP(G1291,ABNT5101!$I:$I,ABNT5101!O:O)</f>
        <v>-</v>
      </c>
      <c r="BA1291" s="20" t="e">
        <f t="shared" si="1523"/>
        <v>#N/A</v>
      </c>
      <c r="BB1291" s="21" t="e">
        <f t="shared" ref="BB1291:BC1291" si="1549">BE1291/AU1291-1</f>
        <v>#N/A</v>
      </c>
      <c r="BC1291" s="21" t="e">
        <f t="shared" si="1549"/>
        <v>#N/A</v>
      </c>
      <c r="BD1291" s="21" t="str">
        <f t="shared" si="1525"/>
        <v>-</v>
      </c>
      <c r="BE1291" s="22"/>
      <c r="BF1291" s="22"/>
      <c r="BG1291" s="22"/>
      <c r="BH1291" s="22"/>
      <c r="BI1291" s="23"/>
      <c r="BJ1291" s="22"/>
      <c r="BK1291" s="20" t="e">
        <f t="shared" si="1526"/>
        <v>#N/A</v>
      </c>
      <c r="BL1291" s="20" t="e">
        <f t="shared" si="1527"/>
        <v>#N/A</v>
      </c>
      <c r="BM1291" s="20" t="e">
        <f t="shared" si="1528"/>
        <v>#N/A</v>
      </c>
      <c r="BN1291" s="20" t="str">
        <f t="shared" si="1529"/>
        <v>ATENDE</v>
      </c>
      <c r="BO1291" s="24" t="str">
        <f t="shared" si="1530"/>
        <v>-</v>
      </c>
      <c r="BP1291" s="24" t="str">
        <f t="shared" si="1368"/>
        <v>P6</v>
      </c>
      <c r="BQ1291" s="25">
        <f t="shared" si="1381"/>
        <v>-1</v>
      </c>
      <c r="BR1291" s="22"/>
      <c r="BS1291" s="22"/>
      <c r="BT1291" s="24">
        <f>IF(BP1291="-","-",_xlfn.XLOOKUP(BP1291,ABNT5101!$B$4:$B$9,ABNT5101!$C$4:$C$9))</f>
        <v>3</v>
      </c>
      <c r="BU1291" s="24">
        <f>IF(BP1291="-","-",_xlfn.XLOOKUP(BP1291,ABNT5101!$B$4:$B$9,ABNT5101!$D$4:$D$9))</f>
        <v>0.6</v>
      </c>
      <c r="BV1291" s="20" t="str">
        <f t="shared" si="1531"/>
        <v>NÃO ATENDE</v>
      </c>
      <c r="BW1291" s="20" t="str">
        <f t="shared" si="1382"/>
        <v>NÃO ATENDE</v>
      </c>
      <c r="BX1291" s="20" t="str">
        <f t="shared" si="1532"/>
        <v>NÃO ATENDE</v>
      </c>
      <c r="BY1291" s="24" t="s">
        <v>136</v>
      </c>
      <c r="BZ1291" s="25" t="e">
        <f t="shared" si="1533"/>
        <v>#VALUE!</v>
      </c>
      <c r="CA1291" s="24"/>
      <c r="CB1291" s="24"/>
      <c r="CC1291" s="20" t="str">
        <f>IF(BY1291="-","-",_xlfn.XLOOKUP(BY1291,ABNT5101!$B$4:$B$9,ABNT5101!$C$4:$C$9))</f>
        <v>-</v>
      </c>
      <c r="CD1291" s="24" t="str">
        <f>IF(BY1291="-","-",_xlfn.XLOOKUP(BY1291,ABNT5101!$B$4:$B$9,ABNT5101!$D$4:$D$9))</f>
        <v>-</v>
      </c>
      <c r="CE1291" s="20" t="str">
        <f t="shared" si="1534"/>
        <v>-</v>
      </c>
      <c r="CF1291" s="20" t="str">
        <f t="shared" si="1535"/>
        <v>-</v>
      </c>
      <c r="CG1291" s="20" t="str">
        <f t="shared" si="1359"/>
        <v>-</v>
      </c>
      <c r="CH1291" s="26" t="e">
        <f>_xlfn.XLOOKUP(CI1291,'Banco de dados'!$B:$B,'Banco de dados'!$D:$D)</f>
        <v>#N/A</v>
      </c>
      <c r="CI1291" s="27"/>
      <c r="CJ1291" s="26" t="e">
        <f>_xlfn.XLOOKUP(CI1291,'Banco de dados'!$B:$B,'Banco de dados'!$E:$E)</f>
        <v>#N/A</v>
      </c>
      <c r="CK1291" s="26"/>
      <c r="CL1291" s="26" t="e">
        <f>IF(CK1291="-","-",_xlfn.XLOOKUP(CK1291,'Banco de dados'!$B:$B,'Banco de dados'!$E:$E))</f>
        <v>#N/A</v>
      </c>
      <c r="CM1291" s="28">
        <f t="shared" si="1305"/>
        <v>1</v>
      </c>
      <c r="CN1291" s="26" t="e">
        <f>_xlfn.XLOOKUP(CI1291,'Banco de dados'!$B:$B,'Banco de dados'!$H:$H)</f>
        <v>#N/A</v>
      </c>
      <c r="CO1291" s="26" t="e">
        <f t="array" aca="1" ref="CO1291" ca="1">_xludf.XLOOKUP(CK1291,'Banco de dados'!$B:$B,'Banco de dados'!$H:$H)</f>
        <v>#NAME?</v>
      </c>
      <c r="CP1291" s="26" t="e">
        <f t="array" aca="1" ref="CP1291" ca="1">_xludf.XLOOKUP(CI1291,'Banco de dados'!$B:$B,'Banco de dados'!$F:$F)</f>
        <v>#NAME?</v>
      </c>
      <c r="CQ1291" s="26" t="e">
        <f t="array" aca="1" ref="CQ1291" ca="1">_xludf.XLOOKUP(CK1291,'Banco de dados'!$B:$B,'Banco de dados'!$F:$F)</f>
        <v>#NAME?</v>
      </c>
      <c r="CR1291" s="27">
        <v>171</v>
      </c>
      <c r="CS1291" s="27"/>
      <c r="CT1291" s="26" t="str">
        <f>IF(AG1291=0.5,"Suporte",IF(AND(AG1291&gt;='Braços de IP'!$B$9,AG1291&lt;='Braços de IP'!$D$9),'Braços de IP'!$E$9,IF(AND(AG1291&gt;='Braços de IP'!$B$10,AG1291&lt;='Braços de IP'!$D$10),'Braços de IP'!$E$10,IF(AND(AG1291&gt;='Braços de IP'!$B$11,AG1291&lt;='Braços de IP'!$D$11),'Braços de IP'!$E$11,IF(AND(AG1291&gt;='Braços de IP'!$B$12,AG1291&lt;='Braços de IP'!$D$12),'Braços de IP'!$E$12,IF(AND(AG1291&gt;='Braços de IP'!$B$13,AG1291&lt;='Braços de IP'!$D$13),'Braços de IP'!$E$13,IF(AND(AG1291&gt;='Braços de IP'!$B$14,AG1291&lt;='Braços de IP'!$D$14),'Braços de IP'!$E$14,"ERRO")))))))</f>
        <v>Curto I</v>
      </c>
      <c r="CU1291" s="27"/>
      <c r="CV1291" s="26" t="str">
        <f>IF($CU1291="","",VLOOKUP($CU1291,'Braços de IP'!$E$9:$I$15,2,0))</f>
        <v/>
      </c>
      <c r="CW1291" s="29" t="str">
        <f>IF($CU1291="","",VLOOKUP($CU1291,'Braços de IP'!$E$9:$I$15,5,0))</f>
        <v/>
      </c>
      <c r="CX1291" s="26"/>
      <c r="CY1291" s="26"/>
      <c r="CZ1291" s="26"/>
      <c r="DA1291" s="26"/>
      <c r="DB1291" s="26"/>
      <c r="DC1291" s="26"/>
      <c r="DD1291" s="30" t="e">
        <f t="shared" si="1306"/>
        <v>#N/A</v>
      </c>
      <c r="DE1291" s="31">
        <f t="shared" si="1307"/>
        <v>70</v>
      </c>
      <c r="DF1291" s="30" t="e">
        <f t="shared" si="1308"/>
        <v>#N/A</v>
      </c>
      <c r="DG1291" s="32" t="e">
        <f t="shared" si="1309"/>
        <v>#N/A</v>
      </c>
      <c r="DH1291" s="33" t="s">
        <v>143</v>
      </c>
      <c r="DI1291" s="34"/>
      <c r="DJ1291" s="35"/>
      <c r="DK1291" s="16" t="s">
        <v>144</v>
      </c>
      <c r="DL1291" s="16"/>
    </row>
    <row r="1292" spans="2:116" ht="15" customHeight="1" x14ac:dyDescent="0.25">
      <c r="B1292" s="16">
        <v>375</v>
      </c>
      <c r="C1292" s="16" t="s">
        <v>146</v>
      </c>
      <c r="D1292" s="16" t="s">
        <v>830</v>
      </c>
      <c r="E1292" s="16">
        <v>-8.1227400000000003</v>
      </c>
      <c r="F1292" s="16">
        <v>-34.950822000000002</v>
      </c>
      <c r="G1292" s="16" t="s">
        <v>160</v>
      </c>
      <c r="H1292" s="16" t="s">
        <v>136</v>
      </c>
      <c r="I1292" s="16" t="s">
        <v>135</v>
      </c>
      <c r="J1292" s="16" t="s">
        <v>137</v>
      </c>
      <c r="K1292" s="16">
        <v>90</v>
      </c>
      <c r="L1292" s="16" t="s">
        <v>138</v>
      </c>
      <c r="M1292" s="16">
        <v>0</v>
      </c>
      <c r="N1292" s="16"/>
      <c r="O1292" s="16">
        <v>1</v>
      </c>
      <c r="P1292" s="16">
        <v>2</v>
      </c>
      <c r="Q1292" s="16">
        <v>5.5</v>
      </c>
      <c r="R1292" s="16"/>
      <c r="S1292" s="16"/>
      <c r="T1292" s="16" t="s">
        <v>136</v>
      </c>
      <c r="U1292" s="16">
        <v>2</v>
      </c>
      <c r="V1292" s="16">
        <v>0</v>
      </c>
      <c r="W1292" s="16" t="s">
        <v>136</v>
      </c>
      <c r="X1292" s="16" t="s">
        <v>136</v>
      </c>
      <c r="Y1292" s="16">
        <v>0</v>
      </c>
      <c r="Z1292" s="16">
        <v>0</v>
      </c>
      <c r="AA1292" s="16" t="s">
        <v>139</v>
      </c>
      <c r="AB1292" s="16" t="s">
        <v>140</v>
      </c>
      <c r="AC1292" s="16">
        <v>29.76</v>
      </c>
      <c r="AD1292" s="16">
        <v>7.71</v>
      </c>
      <c r="AE1292" s="16">
        <v>1</v>
      </c>
      <c r="AF1292" s="16">
        <v>2</v>
      </c>
      <c r="AG1292" s="16">
        <v>1.47</v>
      </c>
      <c r="AH1292" s="16"/>
      <c r="AI1292" s="16"/>
      <c r="AJ1292" s="16"/>
      <c r="AK1292" s="16"/>
      <c r="AL1292" s="16"/>
      <c r="AM1292" s="16">
        <v>0</v>
      </c>
      <c r="AN1292" s="16"/>
      <c r="AO1292" s="16">
        <v>0</v>
      </c>
      <c r="AP1292" s="16">
        <v>0</v>
      </c>
      <c r="AQ1292" s="16">
        <v>0</v>
      </c>
      <c r="AR1292" s="17" t="s">
        <v>136</v>
      </c>
      <c r="AS1292" s="19">
        <f t="shared" si="1522"/>
        <v>0</v>
      </c>
      <c r="AT1292" s="19"/>
      <c r="AU1292" s="19">
        <f>VLOOKUP(G1292,ABNT5101!$I$3:$J$9,2)</f>
        <v>10</v>
      </c>
      <c r="AV1292" s="19">
        <f>VLOOKUP(G1292,ABNT5101!$I$3:$M$9,5)</f>
        <v>0.18</v>
      </c>
      <c r="AW1292" s="17" t="str">
        <f>_xlfn.XLOOKUP(G1292,ABNT5101!I:I,ABNT5101!L:L)</f>
        <v>-</v>
      </c>
      <c r="AX1292" s="17">
        <f>_xlfn.XLOOKUP(G1292,ABNT5101!$I:$I,ABNT5101!M:M)</f>
        <v>0.18</v>
      </c>
      <c r="AY1292" s="17" t="str">
        <f>_xlfn.XLOOKUP(G1292,ABNT5101!$I:$I,ABNT5101!N:N)</f>
        <v>-</v>
      </c>
      <c r="AZ1292" s="17">
        <f>_xlfn.XLOOKUP(G1292,ABNT5101!$I:$I,ABNT5101!O:O)</f>
        <v>16</v>
      </c>
      <c r="BA1292" s="20" t="str">
        <f t="shared" si="1523"/>
        <v>ATENDE</v>
      </c>
      <c r="BB1292" s="21">
        <f t="shared" ref="BB1292:BC1292" si="1550">BE1292/AU1292-1</f>
        <v>0.14700000000000002</v>
      </c>
      <c r="BC1292" s="21">
        <f t="shared" si="1550"/>
        <v>2.0555555555555558</v>
      </c>
      <c r="BD1292" s="21" t="str">
        <f t="shared" si="1525"/>
        <v>-</v>
      </c>
      <c r="BE1292" s="22">
        <v>11.47</v>
      </c>
      <c r="BF1292" s="22">
        <v>0.55000000000000004</v>
      </c>
      <c r="BG1292" s="22"/>
      <c r="BH1292" s="22"/>
      <c r="BI1292" s="23"/>
      <c r="BJ1292" s="22"/>
      <c r="BK1292" s="20" t="str">
        <f t="shared" si="1526"/>
        <v>ATENDE</v>
      </c>
      <c r="BL1292" s="20" t="str">
        <f t="shared" si="1527"/>
        <v>ATENDE</v>
      </c>
      <c r="BM1292" s="20" t="str">
        <f t="shared" si="1528"/>
        <v>ATENDE</v>
      </c>
      <c r="BN1292" s="20" t="str">
        <f t="shared" si="1529"/>
        <v>ATENDE</v>
      </c>
      <c r="BO1292" s="24" t="str">
        <f t="shared" si="1530"/>
        <v>C4</v>
      </c>
      <c r="BP1292" s="24" t="str">
        <f t="shared" si="1368"/>
        <v>P6</v>
      </c>
      <c r="BQ1292" s="25">
        <f t="shared" si="1381"/>
        <v>2.9566666666666666</v>
      </c>
      <c r="BR1292" s="22">
        <v>11.87</v>
      </c>
      <c r="BS1292" s="22">
        <v>5.79</v>
      </c>
      <c r="BT1292" s="24">
        <f>IF(BP1292="-","-",_xlfn.XLOOKUP(BP1292,ABNT5101!$B$4:$B$9,ABNT5101!$C$4:$C$9))</f>
        <v>3</v>
      </c>
      <c r="BU1292" s="24">
        <f>IF(BP1292="-","-",_xlfn.XLOOKUP(BP1292,ABNT5101!$B$4:$B$9,ABNT5101!$D$4:$D$9))</f>
        <v>0.6</v>
      </c>
      <c r="BV1292" s="20" t="str">
        <f t="shared" si="1531"/>
        <v>ATENDE</v>
      </c>
      <c r="BW1292" s="20" t="str">
        <f t="shared" si="1382"/>
        <v>ATENDE</v>
      </c>
      <c r="BX1292" s="20" t="str">
        <f t="shared" si="1532"/>
        <v>ATENDE</v>
      </c>
      <c r="BY1292" s="24" t="s">
        <v>136</v>
      </c>
      <c r="BZ1292" s="25" t="e">
        <f t="shared" si="1533"/>
        <v>#VALUE!</v>
      </c>
      <c r="CA1292" s="24">
        <v>7.96</v>
      </c>
      <c r="CB1292" s="24">
        <v>4.91</v>
      </c>
      <c r="CC1292" s="20" t="str">
        <f>IF(BY1292="-","-",_xlfn.XLOOKUP(BY1292,ABNT5101!$B$4:$B$9,ABNT5101!$C$4:$C$9))</f>
        <v>-</v>
      </c>
      <c r="CD1292" s="24" t="str">
        <f>IF(BY1292="-","-",_xlfn.XLOOKUP(BY1292,ABNT5101!$B$4:$B$9,ABNT5101!$D$4:$D$9))</f>
        <v>-</v>
      </c>
      <c r="CE1292" s="20" t="str">
        <f t="shared" si="1534"/>
        <v>-</v>
      </c>
      <c r="CF1292" s="20" t="str">
        <f t="shared" si="1535"/>
        <v>-</v>
      </c>
      <c r="CG1292" s="20" t="str">
        <f t="shared" si="1359"/>
        <v>-</v>
      </c>
      <c r="CH1292" s="26" t="str">
        <f>_xlfn.XLOOKUP(CI1292,'Banco de dados'!$B:$B,'Banco de dados'!$D:$D)</f>
        <v>LEDSTAR</v>
      </c>
      <c r="CI1292" s="27" t="s">
        <v>259</v>
      </c>
      <c r="CJ1292" s="26" t="str">
        <f>_xlfn.XLOOKUP(CI1292,'Banco de dados'!$B:$B,'Banco de dados'!$E:$E)</f>
        <v>LUM LED SL VT 9.1 44W</v>
      </c>
      <c r="CK1292" s="26"/>
      <c r="CL1292" s="26" t="e">
        <f>IF(CK1292="-","-",_xlfn.XLOOKUP(CK1292,'Banco de dados'!$B:$B,'Banco de dados'!$E:$E))</f>
        <v>#N/A</v>
      </c>
      <c r="CM1292" s="28">
        <f t="shared" si="1305"/>
        <v>1</v>
      </c>
      <c r="CN1292" s="26">
        <f>_xlfn.XLOOKUP(CI1292,'Banco de dados'!$B:$B,'Banco de dados'!$H:$H)</f>
        <v>44</v>
      </c>
      <c r="CO1292" s="26" t="e">
        <f t="array" aca="1" ref="CO1292" ca="1">_xludf.XLOOKUP(CK1292,'Banco de dados'!$B:$B,'Banco de dados'!$H:$H)</f>
        <v>#NAME?</v>
      </c>
      <c r="CP1292" s="26" t="e">
        <f t="array" aca="1" ref="CP1292" ca="1">_xludf.XLOOKUP(CI1292,'Banco de dados'!$B:$B,'Banco de dados'!$F:$F)</f>
        <v>#NAME?</v>
      </c>
      <c r="CQ1292" s="26" t="e">
        <f t="array" aca="1" ref="CQ1292" ca="1">_xludf.XLOOKUP(CK1292,'Banco de dados'!$B:$B,'Banco de dados'!$F:$F)</f>
        <v>#NAME?</v>
      </c>
      <c r="CR1292" s="27">
        <v>178</v>
      </c>
      <c r="CS1292" s="27"/>
      <c r="CT1292" s="26" t="str">
        <f>IF(AG1292=0.5,"Suporte",IF(AND(AG1292&gt;='Braços de IP'!$B$9,AG1292&lt;='Braços de IP'!$D$9),'Braços de IP'!$E$9,IF(AND(AG1292&gt;='Braços de IP'!$B$10,AG1292&lt;='Braços de IP'!$D$10),'Braços de IP'!$E$10,IF(AND(AG1292&gt;='Braços de IP'!$B$11,AG1292&lt;='Braços de IP'!$D$11),'Braços de IP'!$E$11,IF(AND(AG1292&gt;='Braços de IP'!$B$12,AG1292&lt;='Braços de IP'!$D$12),'Braços de IP'!$E$12,IF(AND(AG1292&gt;='Braços de IP'!$B$13,AG1292&lt;='Braços de IP'!$D$13),'Braços de IP'!$E$13,IF(AND(AG1292&gt;='Braços de IP'!$B$14,AG1292&lt;='Braços de IP'!$D$14),'Braços de IP'!$E$14,"ERRO")))))))</f>
        <v>Curto II</v>
      </c>
      <c r="CU1292" s="27"/>
      <c r="CV1292" s="26" t="str">
        <f>IF($CU1292="","",VLOOKUP($CU1292,'Braços de IP'!$E$9:$I$15,2,0))</f>
        <v/>
      </c>
      <c r="CW1292" s="29" t="str">
        <f>IF($CU1292="","",VLOOKUP($CU1292,'Braços de IP'!$E$9:$I$15,5,0))</f>
        <v/>
      </c>
      <c r="CX1292" s="26"/>
      <c r="CY1292" s="26"/>
      <c r="CZ1292" s="26"/>
      <c r="DA1292" s="26"/>
      <c r="DB1292" s="26"/>
      <c r="DC1292" s="26"/>
      <c r="DD1292" s="30">
        <f t="shared" si="1306"/>
        <v>44</v>
      </c>
      <c r="DE1292" s="31">
        <f t="shared" si="1307"/>
        <v>90</v>
      </c>
      <c r="DF1292" s="30">
        <f t="shared" si="1308"/>
        <v>134</v>
      </c>
      <c r="DG1292" s="32">
        <f t="shared" si="1309"/>
        <v>0.51111111111111107</v>
      </c>
      <c r="DH1292" s="33" t="s">
        <v>143</v>
      </c>
      <c r="DI1292" s="34"/>
      <c r="DJ1292" s="35"/>
      <c r="DK1292" s="16" t="s">
        <v>144</v>
      </c>
      <c r="DL1292" s="16"/>
    </row>
    <row r="1293" spans="2:116" ht="15" customHeight="1" x14ac:dyDescent="0.25">
      <c r="B1293" s="16">
        <v>375</v>
      </c>
      <c r="C1293" s="16" t="s">
        <v>146</v>
      </c>
      <c r="D1293" s="16" t="s">
        <v>830</v>
      </c>
      <c r="E1293" s="16">
        <v>-8.1227400000000003</v>
      </c>
      <c r="F1293" s="16">
        <v>-34.950822000000002</v>
      </c>
      <c r="G1293" s="16" t="s">
        <v>160</v>
      </c>
      <c r="H1293" s="16" t="s">
        <v>136</v>
      </c>
      <c r="I1293" s="16" t="s">
        <v>135</v>
      </c>
      <c r="J1293" s="16" t="s">
        <v>137</v>
      </c>
      <c r="K1293" s="16">
        <v>90</v>
      </c>
      <c r="L1293" s="16" t="s">
        <v>138</v>
      </c>
      <c r="M1293" s="16">
        <v>0</v>
      </c>
      <c r="N1293" s="16"/>
      <c r="O1293" s="16">
        <v>1</v>
      </c>
      <c r="P1293" s="16">
        <v>2</v>
      </c>
      <c r="Q1293" s="16">
        <v>5.5</v>
      </c>
      <c r="R1293" s="16"/>
      <c r="S1293" s="16"/>
      <c r="T1293" s="16" t="s">
        <v>136</v>
      </c>
      <c r="U1293" s="16">
        <v>2</v>
      </c>
      <c r="V1293" s="16">
        <v>0</v>
      </c>
      <c r="W1293" s="16" t="s">
        <v>136</v>
      </c>
      <c r="X1293" s="16" t="s">
        <v>136</v>
      </c>
      <c r="Y1293" s="16">
        <v>0</v>
      </c>
      <c r="Z1293" s="16">
        <v>0</v>
      </c>
      <c r="AA1293" s="16" t="s">
        <v>139</v>
      </c>
      <c r="AB1293" s="16" t="s">
        <v>140</v>
      </c>
      <c r="AC1293" s="16">
        <v>29.76</v>
      </c>
      <c r="AD1293" s="16">
        <v>7.71</v>
      </c>
      <c r="AE1293" s="16">
        <v>1</v>
      </c>
      <c r="AF1293" s="16">
        <v>2</v>
      </c>
      <c r="AG1293" s="16">
        <v>1.47</v>
      </c>
      <c r="AH1293" s="16"/>
      <c r="AI1293" s="16"/>
      <c r="AJ1293" s="16"/>
      <c r="AK1293" s="16"/>
      <c r="AL1293" s="16"/>
      <c r="AM1293" s="16">
        <v>0</v>
      </c>
      <c r="AN1293" s="16"/>
      <c r="AO1293" s="16">
        <v>0</v>
      </c>
      <c r="AP1293" s="16">
        <v>0</v>
      </c>
      <c r="AQ1293" s="16">
        <v>0</v>
      </c>
      <c r="AR1293" s="17" t="s">
        <v>136</v>
      </c>
      <c r="AS1293" s="19">
        <f t="shared" si="1522"/>
        <v>0</v>
      </c>
      <c r="AT1293" s="19"/>
      <c r="AU1293" s="19">
        <f>VLOOKUP(G1293,ABNT5101!$I$3:$J$9,2)</f>
        <v>10</v>
      </c>
      <c r="AV1293" s="19">
        <f>VLOOKUP(G1293,ABNT5101!$I$3:$M$9,5)</f>
        <v>0.18</v>
      </c>
      <c r="AW1293" s="17" t="str">
        <f>_xlfn.XLOOKUP(G1293,ABNT5101!I:I,ABNT5101!L:L)</f>
        <v>-</v>
      </c>
      <c r="AX1293" s="17">
        <f>_xlfn.XLOOKUP(G1293,ABNT5101!$I:$I,ABNT5101!M:M)</f>
        <v>0.18</v>
      </c>
      <c r="AY1293" s="17" t="str">
        <f>_xlfn.XLOOKUP(G1293,ABNT5101!$I:$I,ABNT5101!N:N)</f>
        <v>-</v>
      </c>
      <c r="AZ1293" s="17">
        <f>_xlfn.XLOOKUP(G1293,ABNT5101!$I:$I,ABNT5101!O:O)</f>
        <v>16</v>
      </c>
      <c r="BA1293" s="20" t="str">
        <f t="shared" si="1523"/>
        <v>ATENDE</v>
      </c>
      <c r="BB1293" s="21">
        <f t="shared" ref="BB1293:BC1293" si="1551">BE1293/AU1293-1</f>
        <v>9.000000000000008E-2</v>
      </c>
      <c r="BC1293" s="21">
        <f t="shared" si="1551"/>
        <v>3</v>
      </c>
      <c r="BD1293" s="21" t="str">
        <f t="shared" si="1525"/>
        <v>-</v>
      </c>
      <c r="BE1293" s="22">
        <v>10.9</v>
      </c>
      <c r="BF1293" s="22">
        <v>0.72</v>
      </c>
      <c r="BG1293" s="22"/>
      <c r="BH1293" s="22"/>
      <c r="BI1293" s="23"/>
      <c r="BJ1293" s="22"/>
      <c r="BK1293" s="20" t="str">
        <f t="shared" si="1526"/>
        <v>ATENDE</v>
      </c>
      <c r="BL1293" s="20" t="str">
        <f t="shared" si="1527"/>
        <v>ATENDE</v>
      </c>
      <c r="BM1293" s="20" t="str">
        <f t="shared" si="1528"/>
        <v>ATENDE</v>
      </c>
      <c r="BN1293" s="20" t="str">
        <f t="shared" si="1529"/>
        <v>ATENDE</v>
      </c>
      <c r="BO1293" s="24" t="str">
        <f t="shared" si="1530"/>
        <v>C4</v>
      </c>
      <c r="BP1293" s="24" t="str">
        <f t="shared" si="1368"/>
        <v>P6</v>
      </c>
      <c r="BQ1293" s="25">
        <f t="shared" si="1381"/>
        <v>2.7966666666666669</v>
      </c>
      <c r="BR1293" s="22">
        <v>11.39</v>
      </c>
      <c r="BS1293" s="22">
        <v>6.99</v>
      </c>
      <c r="BT1293" s="24">
        <f>IF(BP1293="-","-",_xlfn.XLOOKUP(BP1293,ABNT5101!$B$4:$B$9,ABNT5101!$C$4:$C$9))</f>
        <v>3</v>
      </c>
      <c r="BU1293" s="24">
        <f>IF(BP1293="-","-",_xlfn.XLOOKUP(BP1293,ABNT5101!$B$4:$B$9,ABNT5101!$D$4:$D$9))</f>
        <v>0.6</v>
      </c>
      <c r="BV1293" s="20" t="str">
        <f t="shared" si="1531"/>
        <v>ATENDE</v>
      </c>
      <c r="BW1293" s="20" t="str">
        <f t="shared" si="1382"/>
        <v>ATENDE</v>
      </c>
      <c r="BX1293" s="20" t="str">
        <f t="shared" si="1532"/>
        <v>ATENDE</v>
      </c>
      <c r="BY1293" s="24" t="s">
        <v>136</v>
      </c>
      <c r="BZ1293" s="25" t="e">
        <f t="shared" si="1533"/>
        <v>#VALUE!</v>
      </c>
      <c r="CA1293" s="24">
        <v>7.23</v>
      </c>
      <c r="CB1293" s="24">
        <v>5.69</v>
      </c>
      <c r="CC1293" s="20" t="str">
        <f>IF(BY1293="-","-",_xlfn.XLOOKUP(BY1293,ABNT5101!$B$4:$B$9,ABNT5101!$C$4:$C$9))</f>
        <v>-</v>
      </c>
      <c r="CD1293" s="24" t="str">
        <f>IF(BY1293="-","-",_xlfn.XLOOKUP(BY1293,ABNT5101!$B$4:$B$9,ABNT5101!$D$4:$D$9))</f>
        <v>-</v>
      </c>
      <c r="CE1293" s="20" t="str">
        <f t="shared" si="1534"/>
        <v>-</v>
      </c>
      <c r="CF1293" s="20" t="str">
        <f t="shared" si="1535"/>
        <v>-</v>
      </c>
      <c r="CG1293" s="20" t="str">
        <f t="shared" si="1359"/>
        <v>-</v>
      </c>
      <c r="CH1293" s="26" t="str">
        <f>_xlfn.XLOOKUP(CI1293,'Banco de dados'!$B:$B,'Banco de dados'!$D:$D)</f>
        <v>SX LIGHTING</v>
      </c>
      <c r="CI1293" s="27" t="s">
        <v>164</v>
      </c>
      <c r="CJ1293" s="26" t="str">
        <f>_xlfn.XLOOKUP(CI1293,'Banco de dados'!$B:$B,'Banco de dados'!$E:$E)</f>
        <v>SXINEVO040K50L12CZF7PHF</v>
      </c>
      <c r="CK1293" s="26"/>
      <c r="CL1293" s="26" t="e">
        <f>IF(CK1293="-","-",_xlfn.XLOOKUP(CK1293,'Banco de dados'!$B:$B,'Banco de dados'!$E:$E))</f>
        <v>#N/A</v>
      </c>
      <c r="CM1293" s="28">
        <f t="shared" si="1305"/>
        <v>1</v>
      </c>
      <c r="CN1293" s="26">
        <f>_xlfn.XLOOKUP(CI1293,'Banco de dados'!$B:$B,'Banco de dados'!$H:$H)</f>
        <v>39</v>
      </c>
      <c r="CO1293" s="26" t="e">
        <f t="array" aca="1" ref="CO1293" ca="1">_xludf.XLOOKUP(CK1293,'Banco de dados'!$B:$B,'Banco de dados'!$H:$H)</f>
        <v>#NAME?</v>
      </c>
      <c r="CP1293" s="26" t="e">
        <f t="array" aca="1" ref="CP1293" ca="1">_xludf.XLOOKUP(CI1293,'Banco de dados'!$B:$B,'Banco de dados'!$F:$F)</f>
        <v>#NAME?</v>
      </c>
      <c r="CQ1293" s="26" t="e">
        <f t="array" aca="1" ref="CQ1293" ca="1">_xludf.XLOOKUP(CK1293,'Banco de dados'!$B:$B,'Banco de dados'!$F:$F)</f>
        <v>#NAME?</v>
      </c>
      <c r="CR1293" s="27">
        <v>179</v>
      </c>
      <c r="CS1293" s="27"/>
      <c r="CT1293" s="26" t="str">
        <f>IF(AG1293=0.5,"Suporte",IF(AND(AG1293&gt;='Braços de IP'!$B$9,AG1293&lt;='Braços de IP'!$D$9),'Braços de IP'!$E$9,IF(AND(AG1293&gt;='Braços de IP'!$B$10,AG1293&lt;='Braços de IP'!$D$10),'Braços de IP'!$E$10,IF(AND(AG1293&gt;='Braços de IP'!$B$11,AG1293&lt;='Braços de IP'!$D$11),'Braços de IP'!$E$11,IF(AND(AG1293&gt;='Braços de IP'!$B$12,AG1293&lt;='Braços de IP'!$D$12),'Braços de IP'!$E$12,IF(AND(AG1293&gt;='Braços de IP'!$B$13,AG1293&lt;='Braços de IP'!$D$13),'Braços de IP'!$E$13,IF(AND(AG1293&gt;='Braços de IP'!$B$14,AG1293&lt;='Braços de IP'!$D$14),'Braços de IP'!$E$14,"ERRO")))))))</f>
        <v>Curto II</v>
      </c>
      <c r="CU1293" s="27"/>
      <c r="CV1293" s="26" t="str">
        <f>IF($CU1293="","",VLOOKUP($CU1293,'Braços de IP'!$E$9:$I$15,2,0))</f>
        <v/>
      </c>
      <c r="CW1293" s="29" t="str">
        <f>IF($CU1293="","",VLOOKUP($CU1293,'Braços de IP'!$E$9:$I$15,5,0))</f>
        <v/>
      </c>
      <c r="CX1293" s="26"/>
      <c r="CY1293" s="26"/>
      <c r="CZ1293" s="26"/>
      <c r="DA1293" s="26"/>
      <c r="DB1293" s="26"/>
      <c r="DC1293" s="26"/>
      <c r="DD1293" s="30">
        <f t="shared" si="1306"/>
        <v>39</v>
      </c>
      <c r="DE1293" s="31">
        <f t="shared" si="1307"/>
        <v>90</v>
      </c>
      <c r="DF1293" s="30">
        <f t="shared" si="1308"/>
        <v>129</v>
      </c>
      <c r="DG1293" s="32">
        <f t="shared" si="1309"/>
        <v>0.56666666666666665</v>
      </c>
      <c r="DH1293" s="33" t="s">
        <v>143</v>
      </c>
      <c r="DI1293" s="34"/>
      <c r="DJ1293" s="35"/>
      <c r="DK1293" s="16" t="s">
        <v>144</v>
      </c>
      <c r="DL1293" s="16"/>
    </row>
    <row r="1294" spans="2:116" ht="15" customHeight="1" x14ac:dyDescent="0.25">
      <c r="B1294" s="16">
        <v>375</v>
      </c>
      <c r="C1294" s="16" t="s">
        <v>146</v>
      </c>
      <c r="D1294" s="16" t="s">
        <v>830</v>
      </c>
      <c r="E1294" s="16">
        <v>-8.1227400000000003</v>
      </c>
      <c r="F1294" s="16">
        <v>-34.950822000000002</v>
      </c>
      <c r="G1294" s="16" t="s">
        <v>160</v>
      </c>
      <c r="H1294" s="16" t="s">
        <v>136</v>
      </c>
      <c r="I1294" s="16" t="s">
        <v>135</v>
      </c>
      <c r="J1294" s="16" t="s">
        <v>137</v>
      </c>
      <c r="K1294" s="16">
        <v>90</v>
      </c>
      <c r="L1294" s="16" t="s">
        <v>138</v>
      </c>
      <c r="M1294" s="16">
        <v>0</v>
      </c>
      <c r="N1294" s="16"/>
      <c r="O1294" s="16">
        <v>1</v>
      </c>
      <c r="P1294" s="16">
        <v>2</v>
      </c>
      <c r="Q1294" s="16">
        <v>5.5</v>
      </c>
      <c r="R1294" s="16"/>
      <c r="S1294" s="16"/>
      <c r="T1294" s="16" t="s">
        <v>136</v>
      </c>
      <c r="U1294" s="16">
        <v>2</v>
      </c>
      <c r="V1294" s="16">
        <v>0</v>
      </c>
      <c r="W1294" s="16" t="s">
        <v>136</v>
      </c>
      <c r="X1294" s="16" t="s">
        <v>136</v>
      </c>
      <c r="Y1294" s="16">
        <v>0</v>
      </c>
      <c r="Z1294" s="16">
        <v>0</v>
      </c>
      <c r="AA1294" s="16" t="s">
        <v>139</v>
      </c>
      <c r="AB1294" s="16" t="s">
        <v>140</v>
      </c>
      <c r="AC1294" s="16">
        <v>29.76</v>
      </c>
      <c r="AD1294" s="16">
        <v>7.71</v>
      </c>
      <c r="AE1294" s="16">
        <v>1</v>
      </c>
      <c r="AF1294" s="16">
        <v>2</v>
      </c>
      <c r="AG1294" s="16">
        <v>1.47</v>
      </c>
      <c r="AH1294" s="16"/>
      <c r="AI1294" s="16"/>
      <c r="AJ1294" s="16"/>
      <c r="AK1294" s="16"/>
      <c r="AL1294" s="16"/>
      <c r="AM1294" s="16">
        <v>0</v>
      </c>
      <c r="AN1294" s="16"/>
      <c r="AO1294" s="16">
        <v>0</v>
      </c>
      <c r="AP1294" s="16">
        <v>0</v>
      </c>
      <c r="AQ1294" s="16">
        <v>0</v>
      </c>
      <c r="AR1294" s="17" t="s">
        <v>136</v>
      </c>
      <c r="AS1294" s="19">
        <f t="shared" si="1522"/>
        <v>0</v>
      </c>
      <c r="AT1294" s="19"/>
      <c r="AU1294" s="19">
        <f>VLOOKUP(G1294,ABNT5101!$I$3:$J$9,2)</f>
        <v>10</v>
      </c>
      <c r="AV1294" s="19">
        <f>VLOOKUP(G1294,ABNT5101!$I$3:$M$9,5)</f>
        <v>0.18</v>
      </c>
      <c r="AW1294" s="17" t="str">
        <f>_xlfn.XLOOKUP(G1294,ABNT5101!I:I,ABNT5101!L:L)</f>
        <v>-</v>
      </c>
      <c r="AX1294" s="17">
        <f>_xlfn.XLOOKUP(G1294,ABNT5101!$I:$I,ABNT5101!M:M)</f>
        <v>0.18</v>
      </c>
      <c r="AY1294" s="17" t="str">
        <f>_xlfn.XLOOKUP(G1294,ABNT5101!$I:$I,ABNT5101!N:N)</f>
        <v>-</v>
      </c>
      <c r="AZ1294" s="17">
        <f>_xlfn.XLOOKUP(G1294,ABNT5101!$I:$I,ABNT5101!O:O)</f>
        <v>16</v>
      </c>
      <c r="BA1294" s="20" t="str">
        <f t="shared" si="1523"/>
        <v>ATENDE</v>
      </c>
      <c r="BB1294" s="21">
        <f t="shared" ref="BB1294:BC1294" si="1552">BE1294/AU1294-1</f>
        <v>0.2410000000000001</v>
      </c>
      <c r="BC1294" s="21">
        <f t="shared" si="1552"/>
        <v>2.7222222222222228</v>
      </c>
      <c r="BD1294" s="21" t="str">
        <f t="shared" si="1525"/>
        <v>-</v>
      </c>
      <c r="BE1294" s="22">
        <v>12.41</v>
      </c>
      <c r="BF1294" s="22">
        <v>0.67</v>
      </c>
      <c r="BG1294" s="22"/>
      <c r="BH1294" s="22"/>
      <c r="BI1294" s="23"/>
      <c r="BJ1294" s="22"/>
      <c r="BK1294" s="20" t="str">
        <f t="shared" si="1526"/>
        <v>ATENDE</v>
      </c>
      <c r="BL1294" s="20" t="str">
        <f t="shared" si="1527"/>
        <v>ATENDE</v>
      </c>
      <c r="BM1294" s="20" t="str">
        <f t="shared" si="1528"/>
        <v>ATENDE</v>
      </c>
      <c r="BN1294" s="20" t="str">
        <f t="shared" si="1529"/>
        <v>ATENDE</v>
      </c>
      <c r="BO1294" s="24" t="str">
        <f t="shared" si="1530"/>
        <v>C4</v>
      </c>
      <c r="BP1294" s="24" t="str">
        <f t="shared" si="1368"/>
        <v>P6</v>
      </c>
      <c r="BQ1294" s="25">
        <f t="shared" si="1381"/>
        <v>3.2966666666666669</v>
      </c>
      <c r="BR1294" s="22">
        <v>12.89</v>
      </c>
      <c r="BS1294" s="22">
        <v>8.31</v>
      </c>
      <c r="BT1294" s="24">
        <f>IF(BP1294="-","-",_xlfn.XLOOKUP(BP1294,ABNT5101!$B$4:$B$9,ABNT5101!$C$4:$C$9))</f>
        <v>3</v>
      </c>
      <c r="BU1294" s="24">
        <f>IF(BP1294="-","-",_xlfn.XLOOKUP(BP1294,ABNT5101!$B$4:$B$9,ABNT5101!$D$4:$D$9))</f>
        <v>0.6</v>
      </c>
      <c r="BV1294" s="20" t="str">
        <f t="shared" si="1531"/>
        <v>ATENDE</v>
      </c>
      <c r="BW1294" s="20" t="str">
        <f t="shared" si="1382"/>
        <v>ATENDE</v>
      </c>
      <c r="BX1294" s="20" t="str">
        <f t="shared" si="1532"/>
        <v>ATENDE</v>
      </c>
      <c r="BY1294" s="24" t="s">
        <v>136</v>
      </c>
      <c r="BZ1294" s="25" t="e">
        <f t="shared" si="1533"/>
        <v>#VALUE!</v>
      </c>
      <c r="CA1294" s="24">
        <v>6.42</v>
      </c>
      <c r="CB1294" s="24">
        <v>4.7699999999999996</v>
      </c>
      <c r="CC1294" s="20" t="str">
        <f>IF(BY1294="-","-",_xlfn.XLOOKUP(BY1294,ABNT5101!$B$4:$B$9,ABNT5101!$C$4:$C$9))</f>
        <v>-</v>
      </c>
      <c r="CD1294" s="24" t="str">
        <f>IF(BY1294="-","-",_xlfn.XLOOKUP(BY1294,ABNT5101!$B$4:$B$9,ABNT5101!$D$4:$D$9))</f>
        <v>-</v>
      </c>
      <c r="CE1294" s="20" t="str">
        <f t="shared" si="1534"/>
        <v>-</v>
      </c>
      <c r="CF1294" s="20" t="str">
        <f t="shared" si="1535"/>
        <v>-</v>
      </c>
      <c r="CG1294" s="20" t="str">
        <f t="shared" si="1359"/>
        <v>-</v>
      </c>
      <c r="CH1294" s="26" t="str">
        <f>_xlfn.XLOOKUP(CI1294,'Banco de dados'!$B:$B,'Banco de dados'!$D:$D)</f>
        <v>TECNOWATT</v>
      </c>
      <c r="CI1294" s="27" t="s">
        <v>495</v>
      </c>
      <c r="CJ1294" s="26" t="str">
        <f>_xlfn.XLOOKUP(CI1294,'Banco de dados'!$B:$B,'Banco de dados'!$E:$E)</f>
        <v>SIGSAGPTLRRSSNDL_40W_50IBBRS
1-10C1MUN6.5</v>
      </c>
      <c r="CK1294" s="26"/>
      <c r="CL1294" s="26" t="e">
        <f>IF(CK1294="-","-",_xlfn.XLOOKUP(CK1294,'Banco de dados'!$B:$B,'Banco de dados'!$E:$E))</f>
        <v>#N/A</v>
      </c>
      <c r="CM1294" s="28">
        <f t="shared" si="1305"/>
        <v>1</v>
      </c>
      <c r="CN1294" s="26">
        <f>_xlfn.XLOOKUP(CI1294,'Banco de dados'!$B:$B,'Banco de dados'!$H:$H)</f>
        <v>40</v>
      </c>
      <c r="CO1294" s="26" t="e">
        <f t="array" aca="1" ref="CO1294" ca="1">_xludf.XLOOKUP(CK1294,'Banco de dados'!$B:$B,'Banco de dados'!$H:$H)</f>
        <v>#NAME?</v>
      </c>
      <c r="CP1294" s="26" t="e">
        <f t="array" aca="1" ref="CP1294" ca="1">_xludf.XLOOKUP(CI1294,'Banco de dados'!$B:$B,'Banco de dados'!$F:$F)</f>
        <v>#NAME?</v>
      </c>
      <c r="CQ1294" s="26" t="e">
        <f t="array" aca="1" ref="CQ1294" ca="1">_xludf.XLOOKUP(CK1294,'Banco de dados'!$B:$B,'Banco de dados'!$F:$F)</f>
        <v>#NAME?</v>
      </c>
      <c r="CR1294" s="27">
        <v>180</v>
      </c>
      <c r="CS1294" s="27"/>
      <c r="CT1294" s="26" t="str">
        <f>IF(AG1294=0.5,"Suporte",IF(AND(AG1294&gt;='Braços de IP'!$B$9,AG1294&lt;='Braços de IP'!$D$9),'Braços de IP'!$E$9,IF(AND(AG1294&gt;='Braços de IP'!$B$10,AG1294&lt;='Braços de IP'!$D$10),'Braços de IP'!$E$10,IF(AND(AG1294&gt;='Braços de IP'!$B$11,AG1294&lt;='Braços de IP'!$D$11),'Braços de IP'!$E$11,IF(AND(AG1294&gt;='Braços de IP'!$B$12,AG1294&lt;='Braços de IP'!$D$12),'Braços de IP'!$E$12,IF(AND(AG1294&gt;='Braços de IP'!$B$13,AG1294&lt;='Braços de IP'!$D$13),'Braços de IP'!$E$13,IF(AND(AG1294&gt;='Braços de IP'!$B$14,AG1294&lt;='Braços de IP'!$D$14),'Braços de IP'!$E$14,"ERRO")))))))</f>
        <v>Curto II</v>
      </c>
      <c r="CU1294" s="27"/>
      <c r="CV1294" s="26" t="str">
        <f>IF($CU1294="","",VLOOKUP($CU1294,'Braços de IP'!$E$9:$I$15,2,0))</f>
        <v/>
      </c>
      <c r="CW1294" s="29" t="str">
        <f>IF($CU1294="","",VLOOKUP($CU1294,'Braços de IP'!$E$9:$I$15,5,0))</f>
        <v/>
      </c>
      <c r="CX1294" s="26"/>
      <c r="CY1294" s="26"/>
      <c r="CZ1294" s="26"/>
      <c r="DA1294" s="26"/>
      <c r="DB1294" s="26"/>
      <c r="DC1294" s="26"/>
      <c r="DD1294" s="30">
        <f t="shared" si="1306"/>
        <v>40</v>
      </c>
      <c r="DE1294" s="31">
        <f t="shared" si="1307"/>
        <v>90</v>
      </c>
      <c r="DF1294" s="30">
        <f t="shared" si="1308"/>
        <v>130</v>
      </c>
      <c r="DG1294" s="32">
        <f t="shared" si="1309"/>
        <v>0.55555555555555558</v>
      </c>
      <c r="DH1294" s="33" t="s">
        <v>143</v>
      </c>
      <c r="DI1294" s="34"/>
      <c r="DJ1294" s="35"/>
      <c r="DK1294" s="16" t="s">
        <v>144</v>
      </c>
      <c r="DL1294" s="16"/>
    </row>
    <row r="1295" spans="2:116" ht="15" customHeight="1" x14ac:dyDescent="0.25">
      <c r="B1295" s="16">
        <v>376</v>
      </c>
      <c r="C1295" s="16" t="s">
        <v>174</v>
      </c>
      <c r="D1295" s="16" t="s">
        <v>831</v>
      </c>
      <c r="E1295" s="16">
        <v>-8.1366309999999995</v>
      </c>
      <c r="F1295" s="16">
        <v>-34.950817000000001</v>
      </c>
      <c r="G1295" s="16" t="s">
        <v>157</v>
      </c>
      <c r="H1295" s="16" t="s">
        <v>136</v>
      </c>
      <c r="I1295" s="16" t="s">
        <v>136</v>
      </c>
      <c r="J1295" s="16" t="s">
        <v>137</v>
      </c>
      <c r="K1295" s="16">
        <v>45</v>
      </c>
      <c r="L1295" s="16" t="s">
        <v>138</v>
      </c>
      <c r="M1295" s="16">
        <v>0</v>
      </c>
      <c r="N1295" s="16"/>
      <c r="O1295" s="16">
        <v>1</v>
      </c>
      <c r="P1295" s="16" t="s">
        <v>136</v>
      </c>
      <c r="Q1295" s="16">
        <v>3.6</v>
      </c>
      <c r="R1295" s="16"/>
      <c r="S1295" s="16"/>
      <c r="T1295" s="16" t="s">
        <v>136</v>
      </c>
      <c r="U1295" s="16" t="s">
        <v>136</v>
      </c>
      <c r="V1295" s="16">
        <v>0</v>
      </c>
      <c r="W1295" s="16" t="s">
        <v>136</v>
      </c>
      <c r="X1295" s="16" t="s">
        <v>136</v>
      </c>
      <c r="Y1295" s="16">
        <v>0</v>
      </c>
      <c r="Z1295" s="16">
        <v>0</v>
      </c>
      <c r="AA1295" s="16" t="s">
        <v>139</v>
      </c>
      <c r="AB1295" s="16" t="s">
        <v>140</v>
      </c>
      <c r="AC1295" s="16">
        <v>43.57</v>
      </c>
      <c r="AD1295" s="16">
        <v>6.3</v>
      </c>
      <c r="AE1295" s="16">
        <v>1</v>
      </c>
      <c r="AF1295" s="16">
        <v>0.84</v>
      </c>
      <c r="AG1295" s="16">
        <v>2.52</v>
      </c>
      <c r="AH1295" s="16"/>
      <c r="AI1295" s="16"/>
      <c r="AJ1295" s="16"/>
      <c r="AK1295" s="16"/>
      <c r="AL1295" s="16"/>
      <c r="AM1295" s="16">
        <v>0</v>
      </c>
      <c r="AN1295" s="16"/>
      <c r="AO1295" s="16">
        <v>0</v>
      </c>
      <c r="AP1295" s="16">
        <v>0</v>
      </c>
      <c r="AQ1295" s="16">
        <v>0</v>
      </c>
      <c r="AR1295" s="17" t="s">
        <v>136</v>
      </c>
      <c r="AS1295" s="19">
        <f t="shared" si="1522"/>
        <v>0</v>
      </c>
      <c r="AT1295" s="19"/>
      <c r="AU1295" s="19">
        <f>VLOOKUP(G1295,ABNT5101!$I$3:$J$9,2)</f>
        <v>7.5</v>
      </c>
      <c r="AV1295" s="19">
        <f>VLOOKUP(G1295,ABNT5101!$I$3:$M$9,5)</f>
        <v>0.18</v>
      </c>
      <c r="AW1295" s="17" t="str">
        <f>_xlfn.XLOOKUP(G1295,ABNT5101!I:I,ABNT5101!L:L)</f>
        <v>-</v>
      </c>
      <c r="AX1295" s="17">
        <f>_xlfn.XLOOKUP(G1295,ABNT5101!$I:$I,ABNT5101!M:M)</f>
        <v>0.18</v>
      </c>
      <c r="AY1295" s="17" t="str">
        <f>_xlfn.XLOOKUP(G1295,ABNT5101!$I:$I,ABNT5101!N:N)</f>
        <v>-</v>
      </c>
      <c r="AZ1295" s="17">
        <f>_xlfn.XLOOKUP(G1295,ABNT5101!$I:$I,ABNT5101!O:O)</f>
        <v>16</v>
      </c>
      <c r="BA1295" s="20" t="str">
        <f t="shared" si="1523"/>
        <v>NÃO ATENDE</v>
      </c>
      <c r="BB1295" s="21">
        <f t="shared" ref="BB1295:BC1295" si="1553">BE1295/AU1295-1</f>
        <v>-1</v>
      </c>
      <c r="BC1295" s="21">
        <f t="shared" si="1553"/>
        <v>-1</v>
      </c>
      <c r="BD1295" s="21" t="str">
        <f t="shared" si="1525"/>
        <v>-</v>
      </c>
      <c r="BE1295" s="22"/>
      <c r="BF1295" s="22"/>
      <c r="BG1295" s="22"/>
      <c r="BH1295" s="22"/>
      <c r="BI1295" s="23"/>
      <c r="BJ1295" s="22"/>
      <c r="BK1295" s="20" t="str">
        <f t="shared" si="1526"/>
        <v>NÃO ATENDE</v>
      </c>
      <c r="BL1295" s="20" t="str">
        <f t="shared" si="1527"/>
        <v>NÃO ATENDE</v>
      </c>
      <c r="BM1295" s="20" t="str">
        <f t="shared" si="1528"/>
        <v>NÃO ATENDE</v>
      </c>
      <c r="BN1295" s="20" t="str">
        <f t="shared" si="1529"/>
        <v>ATENDE</v>
      </c>
      <c r="BO1295" s="24" t="str">
        <f t="shared" si="1530"/>
        <v>C5</v>
      </c>
      <c r="BP1295" s="24" t="str">
        <f t="shared" si="1368"/>
        <v>-</v>
      </c>
      <c r="BQ1295" s="25" t="e">
        <f t="shared" si="1381"/>
        <v>#VALUE!</v>
      </c>
      <c r="BR1295" s="22"/>
      <c r="BS1295" s="22"/>
      <c r="BT1295" s="24" t="str">
        <f>IF(BP1295="-","-",_xlfn.XLOOKUP(BP1295,ABNT5101!$B$4:$B$9,ABNT5101!$C$4:$C$9))</f>
        <v>-</v>
      </c>
      <c r="BU1295" s="24" t="str">
        <f>IF(BP1295="-","-",_xlfn.XLOOKUP(BP1295,ABNT5101!$B$4:$B$9,ABNT5101!$D$4:$D$9))</f>
        <v>-</v>
      </c>
      <c r="BV1295" s="20" t="str">
        <f t="shared" si="1531"/>
        <v>-</v>
      </c>
      <c r="BW1295" s="20" t="str">
        <f t="shared" si="1382"/>
        <v>-</v>
      </c>
      <c r="BX1295" s="20" t="str">
        <f t="shared" si="1532"/>
        <v>-</v>
      </c>
      <c r="BY1295" s="24" t="s">
        <v>136</v>
      </c>
      <c r="BZ1295" s="25" t="e">
        <f t="shared" si="1533"/>
        <v>#VALUE!</v>
      </c>
      <c r="CA1295" s="24"/>
      <c r="CB1295" s="24"/>
      <c r="CC1295" s="20" t="str">
        <f>IF(BY1295="-","-",_xlfn.XLOOKUP(BY1295,ABNT5101!$B$4:$B$9,ABNT5101!$C$4:$C$9))</f>
        <v>-</v>
      </c>
      <c r="CD1295" s="24" t="str">
        <f>IF(BY1295="-","-",_xlfn.XLOOKUP(BY1295,ABNT5101!$B$4:$B$9,ABNT5101!$D$4:$D$9))</f>
        <v>-</v>
      </c>
      <c r="CE1295" s="20" t="str">
        <f t="shared" si="1534"/>
        <v>-</v>
      </c>
      <c r="CF1295" s="20" t="str">
        <f t="shared" si="1535"/>
        <v>-</v>
      </c>
      <c r="CG1295" s="20" t="str">
        <f t="shared" si="1359"/>
        <v>-</v>
      </c>
      <c r="CH1295" s="26" t="e">
        <f>_xlfn.XLOOKUP(CI1295,'Banco de dados'!$B:$B,'Banco de dados'!$D:$D)</f>
        <v>#N/A</v>
      </c>
      <c r="CI1295" s="27"/>
      <c r="CJ1295" s="26" t="e">
        <f>_xlfn.XLOOKUP(CI1295,'Banco de dados'!$B:$B,'Banco de dados'!$E:$E)</f>
        <v>#N/A</v>
      </c>
      <c r="CK1295" s="26"/>
      <c r="CL1295" s="26" t="e">
        <f>IF(CK1295="-","-",_xlfn.XLOOKUP(CK1295,'Banco de dados'!$B:$B,'Banco de dados'!$E:$E))</f>
        <v>#N/A</v>
      </c>
      <c r="CM1295" s="28">
        <f t="shared" si="1305"/>
        <v>1</v>
      </c>
      <c r="CN1295" s="26" t="e">
        <f>_xlfn.XLOOKUP(CI1295,'Banco de dados'!$B:$B,'Banco de dados'!$H:$H)</f>
        <v>#N/A</v>
      </c>
      <c r="CO1295" s="26" t="e">
        <f t="array" aca="1" ref="CO1295" ca="1">_xludf.XLOOKUP(CK1295,'Banco de dados'!$B:$B,'Banco de dados'!$H:$H)</f>
        <v>#NAME?</v>
      </c>
      <c r="CP1295" s="26" t="e">
        <f t="array" aca="1" ref="CP1295" ca="1">_xludf.XLOOKUP(CI1295,'Banco de dados'!$B:$B,'Banco de dados'!$F:$F)</f>
        <v>#NAME?</v>
      </c>
      <c r="CQ1295" s="26" t="e">
        <f t="array" aca="1" ref="CQ1295" ca="1">_xludf.XLOOKUP(CK1295,'Banco de dados'!$B:$B,'Banco de dados'!$F:$F)</f>
        <v>#NAME?</v>
      </c>
      <c r="CR1295" s="27">
        <v>181</v>
      </c>
      <c r="CS1295" s="27"/>
      <c r="CT1295" s="26" t="str">
        <f>IF(AG1295=0.5,"Suporte",IF(AND(AG1295&gt;='Braços de IP'!$B$9,AG1295&lt;='Braços de IP'!$D$9),'Braços de IP'!$E$9,IF(AND(AG1295&gt;='Braços de IP'!$B$10,AG1295&lt;='Braços de IP'!$D$10),'Braços de IP'!$E$10,IF(AND(AG1295&gt;='Braços de IP'!$B$11,AG1295&lt;='Braços de IP'!$D$11),'Braços de IP'!$E$11,IF(AND(AG1295&gt;='Braços de IP'!$B$12,AG1295&lt;='Braços de IP'!$D$12),'Braços de IP'!$E$12,IF(AND(AG1295&gt;='Braços de IP'!$B$13,AG1295&lt;='Braços de IP'!$D$13),'Braços de IP'!$E$13,IF(AND(AG1295&gt;='Braços de IP'!$B$14,AG1295&lt;='Braços de IP'!$D$14),'Braços de IP'!$E$14,"ERRO")))))))</f>
        <v>Longo I</v>
      </c>
      <c r="CU1295" s="27"/>
      <c r="CV1295" s="26" t="str">
        <f>IF($CU1295="","",VLOOKUP($CU1295,'Braços de IP'!$E$9:$I$15,2,0))</f>
        <v/>
      </c>
      <c r="CW1295" s="29" t="str">
        <f>IF($CU1295="","",VLOOKUP($CU1295,'Braços de IP'!$E$9:$I$15,5,0))</f>
        <v/>
      </c>
      <c r="CX1295" s="26"/>
      <c r="CY1295" s="26"/>
      <c r="CZ1295" s="26"/>
      <c r="DA1295" s="26"/>
      <c r="DB1295" s="26"/>
      <c r="DC1295" s="26"/>
      <c r="DD1295" s="30" t="e">
        <f t="shared" si="1306"/>
        <v>#N/A</v>
      </c>
      <c r="DE1295" s="31">
        <f t="shared" si="1307"/>
        <v>45</v>
      </c>
      <c r="DF1295" s="30" t="e">
        <f t="shared" si="1308"/>
        <v>#N/A</v>
      </c>
      <c r="DG1295" s="32" t="e">
        <f t="shared" si="1309"/>
        <v>#N/A</v>
      </c>
      <c r="DH1295" s="33" t="s">
        <v>143</v>
      </c>
      <c r="DI1295" s="34"/>
      <c r="DJ1295" s="35"/>
      <c r="DK1295" s="16" t="s">
        <v>144</v>
      </c>
      <c r="DL1295" s="16"/>
    </row>
    <row r="1296" spans="2:116" ht="15" customHeight="1" x14ac:dyDescent="0.25">
      <c r="B1296" s="16">
        <v>376</v>
      </c>
      <c r="C1296" s="16" t="s">
        <v>174</v>
      </c>
      <c r="D1296" s="16" t="s">
        <v>831</v>
      </c>
      <c r="E1296" s="16">
        <v>-8.1366309999999995</v>
      </c>
      <c r="F1296" s="16">
        <v>-34.950817000000001</v>
      </c>
      <c r="G1296" s="16" t="s">
        <v>157</v>
      </c>
      <c r="H1296" s="16" t="s">
        <v>136</v>
      </c>
      <c r="I1296" s="16" t="s">
        <v>136</v>
      </c>
      <c r="J1296" s="16" t="s">
        <v>137</v>
      </c>
      <c r="K1296" s="16">
        <v>45</v>
      </c>
      <c r="L1296" s="16" t="s">
        <v>138</v>
      </c>
      <c r="M1296" s="16">
        <v>0</v>
      </c>
      <c r="N1296" s="16"/>
      <c r="O1296" s="16">
        <v>1</v>
      </c>
      <c r="P1296" s="16" t="s">
        <v>136</v>
      </c>
      <c r="Q1296" s="16">
        <v>3.6</v>
      </c>
      <c r="R1296" s="16"/>
      <c r="S1296" s="16"/>
      <c r="T1296" s="16" t="s">
        <v>136</v>
      </c>
      <c r="U1296" s="16" t="s">
        <v>136</v>
      </c>
      <c r="V1296" s="16">
        <v>0</v>
      </c>
      <c r="W1296" s="16" t="s">
        <v>136</v>
      </c>
      <c r="X1296" s="16" t="s">
        <v>136</v>
      </c>
      <c r="Y1296" s="16">
        <v>0</v>
      </c>
      <c r="Z1296" s="16">
        <v>0</v>
      </c>
      <c r="AA1296" s="16" t="s">
        <v>139</v>
      </c>
      <c r="AB1296" s="16" t="s">
        <v>140</v>
      </c>
      <c r="AC1296" s="16">
        <v>43.57</v>
      </c>
      <c r="AD1296" s="16">
        <v>6.3</v>
      </c>
      <c r="AE1296" s="16">
        <v>1</v>
      </c>
      <c r="AF1296" s="16">
        <v>0.84</v>
      </c>
      <c r="AG1296" s="16">
        <v>2.52</v>
      </c>
      <c r="AH1296" s="16"/>
      <c r="AI1296" s="16"/>
      <c r="AJ1296" s="16"/>
      <c r="AK1296" s="16"/>
      <c r="AL1296" s="16"/>
      <c r="AM1296" s="16">
        <v>0</v>
      </c>
      <c r="AN1296" s="16"/>
      <c r="AO1296" s="16">
        <v>0</v>
      </c>
      <c r="AP1296" s="16">
        <v>0</v>
      </c>
      <c r="AQ1296" s="16">
        <v>0</v>
      </c>
      <c r="AR1296" s="17" t="s">
        <v>136</v>
      </c>
      <c r="AS1296" s="19">
        <f t="shared" si="1522"/>
        <v>0</v>
      </c>
      <c r="AT1296" s="19"/>
      <c r="AU1296" s="19">
        <f>VLOOKUP(G1296,ABNT5101!$I$3:$J$9,2)</f>
        <v>7.5</v>
      </c>
      <c r="AV1296" s="19">
        <f>VLOOKUP(G1296,ABNT5101!$I$3:$M$9,5)</f>
        <v>0.18</v>
      </c>
      <c r="AW1296" s="17" t="str">
        <f>_xlfn.XLOOKUP(G1296,ABNT5101!I:I,ABNT5101!L:L)</f>
        <v>-</v>
      </c>
      <c r="AX1296" s="17">
        <f>_xlfn.XLOOKUP(G1296,ABNT5101!$I:$I,ABNT5101!M:M)</f>
        <v>0.18</v>
      </c>
      <c r="AY1296" s="17" t="str">
        <f>_xlfn.XLOOKUP(G1296,ABNT5101!$I:$I,ABNT5101!N:N)</f>
        <v>-</v>
      </c>
      <c r="AZ1296" s="17">
        <f>_xlfn.XLOOKUP(G1296,ABNT5101!$I:$I,ABNT5101!O:O)</f>
        <v>16</v>
      </c>
      <c r="BA1296" s="20" t="str">
        <f t="shared" si="1523"/>
        <v>NÃO ATENDE</v>
      </c>
      <c r="BB1296" s="21">
        <f t="shared" ref="BB1296:BC1296" si="1554">BE1296/AU1296-1</f>
        <v>-1</v>
      </c>
      <c r="BC1296" s="21">
        <f t="shared" si="1554"/>
        <v>-1</v>
      </c>
      <c r="BD1296" s="21" t="str">
        <f t="shared" si="1525"/>
        <v>-</v>
      </c>
      <c r="BE1296" s="22"/>
      <c r="BF1296" s="22"/>
      <c r="BG1296" s="22"/>
      <c r="BH1296" s="22"/>
      <c r="BI1296" s="23"/>
      <c r="BJ1296" s="22"/>
      <c r="BK1296" s="20" t="str">
        <f t="shared" si="1526"/>
        <v>NÃO ATENDE</v>
      </c>
      <c r="BL1296" s="20" t="str">
        <f t="shared" si="1527"/>
        <v>NÃO ATENDE</v>
      </c>
      <c r="BM1296" s="20" t="str">
        <f t="shared" si="1528"/>
        <v>NÃO ATENDE</v>
      </c>
      <c r="BN1296" s="20" t="str">
        <f t="shared" si="1529"/>
        <v>ATENDE</v>
      </c>
      <c r="BO1296" s="24" t="str">
        <f t="shared" si="1530"/>
        <v>C5</v>
      </c>
      <c r="BP1296" s="24" t="str">
        <f t="shared" si="1368"/>
        <v>-</v>
      </c>
      <c r="BQ1296" s="25" t="e">
        <f t="shared" si="1381"/>
        <v>#VALUE!</v>
      </c>
      <c r="BR1296" s="22"/>
      <c r="BS1296" s="22"/>
      <c r="BT1296" s="24" t="str">
        <f>IF(BP1296="-","-",_xlfn.XLOOKUP(BP1296,ABNT5101!$B$4:$B$9,ABNT5101!$C$4:$C$9))</f>
        <v>-</v>
      </c>
      <c r="BU1296" s="24" t="str">
        <f>IF(BP1296="-","-",_xlfn.XLOOKUP(BP1296,ABNT5101!$B$4:$B$9,ABNT5101!$D$4:$D$9))</f>
        <v>-</v>
      </c>
      <c r="BV1296" s="20" t="str">
        <f t="shared" si="1531"/>
        <v>-</v>
      </c>
      <c r="BW1296" s="20" t="str">
        <f t="shared" si="1382"/>
        <v>-</v>
      </c>
      <c r="BX1296" s="20" t="str">
        <f t="shared" si="1532"/>
        <v>-</v>
      </c>
      <c r="BY1296" s="24" t="s">
        <v>136</v>
      </c>
      <c r="BZ1296" s="25" t="e">
        <f t="shared" si="1533"/>
        <v>#VALUE!</v>
      </c>
      <c r="CA1296" s="24"/>
      <c r="CB1296" s="24"/>
      <c r="CC1296" s="20" t="str">
        <f>IF(BY1296="-","-",_xlfn.XLOOKUP(BY1296,ABNT5101!$B$4:$B$9,ABNT5101!$C$4:$C$9))</f>
        <v>-</v>
      </c>
      <c r="CD1296" s="24" t="str">
        <f>IF(BY1296="-","-",_xlfn.XLOOKUP(BY1296,ABNT5101!$B$4:$B$9,ABNT5101!$D$4:$D$9))</f>
        <v>-</v>
      </c>
      <c r="CE1296" s="20" t="str">
        <f t="shared" si="1534"/>
        <v>-</v>
      </c>
      <c r="CF1296" s="20" t="str">
        <f t="shared" si="1535"/>
        <v>-</v>
      </c>
      <c r="CG1296" s="20" t="str">
        <f t="shared" si="1359"/>
        <v>-</v>
      </c>
      <c r="CH1296" s="26" t="e">
        <f>_xlfn.XLOOKUP(CI1296,'Banco de dados'!$B:$B,'Banco de dados'!$D:$D)</f>
        <v>#N/A</v>
      </c>
      <c r="CI1296" s="27"/>
      <c r="CJ1296" s="26" t="e">
        <f>_xlfn.XLOOKUP(CI1296,'Banco de dados'!$B:$B,'Banco de dados'!$E:$E)</f>
        <v>#N/A</v>
      </c>
      <c r="CK1296" s="26"/>
      <c r="CL1296" s="26" t="e">
        <f>IF(CK1296="-","-",_xlfn.XLOOKUP(CK1296,'Banco de dados'!$B:$B,'Banco de dados'!$E:$E))</f>
        <v>#N/A</v>
      </c>
      <c r="CM1296" s="28">
        <f t="shared" si="1305"/>
        <v>1</v>
      </c>
      <c r="CN1296" s="26" t="e">
        <f>_xlfn.XLOOKUP(CI1296,'Banco de dados'!$B:$B,'Banco de dados'!$H:$H)</f>
        <v>#N/A</v>
      </c>
      <c r="CO1296" s="26" t="e">
        <f t="array" aca="1" ref="CO1296" ca="1">_xludf.XLOOKUP(CK1296,'Banco de dados'!$B:$B,'Banco de dados'!$H:$H)</f>
        <v>#NAME?</v>
      </c>
      <c r="CP1296" s="26" t="e">
        <f t="array" aca="1" ref="CP1296" ca="1">_xludf.XLOOKUP(CI1296,'Banco de dados'!$B:$B,'Banco de dados'!$F:$F)</f>
        <v>#NAME?</v>
      </c>
      <c r="CQ1296" s="26" t="e">
        <f t="array" aca="1" ref="CQ1296" ca="1">_xludf.XLOOKUP(CK1296,'Banco de dados'!$B:$B,'Banco de dados'!$F:$F)</f>
        <v>#NAME?</v>
      </c>
      <c r="CR1296" s="27">
        <v>182</v>
      </c>
      <c r="CS1296" s="27"/>
      <c r="CT1296" s="26" t="str">
        <f>IF(AG1296=0.5,"Suporte",IF(AND(AG1296&gt;='Braços de IP'!$B$9,AG1296&lt;='Braços de IP'!$D$9),'Braços de IP'!$E$9,IF(AND(AG1296&gt;='Braços de IP'!$B$10,AG1296&lt;='Braços de IP'!$D$10),'Braços de IP'!$E$10,IF(AND(AG1296&gt;='Braços de IP'!$B$11,AG1296&lt;='Braços de IP'!$D$11),'Braços de IP'!$E$11,IF(AND(AG1296&gt;='Braços de IP'!$B$12,AG1296&lt;='Braços de IP'!$D$12),'Braços de IP'!$E$12,IF(AND(AG1296&gt;='Braços de IP'!$B$13,AG1296&lt;='Braços de IP'!$D$13),'Braços de IP'!$E$13,IF(AND(AG1296&gt;='Braços de IP'!$B$14,AG1296&lt;='Braços de IP'!$D$14),'Braços de IP'!$E$14,"ERRO")))))))</f>
        <v>Longo I</v>
      </c>
      <c r="CU1296" s="27"/>
      <c r="CV1296" s="26" t="str">
        <f>IF($CU1296="","",VLOOKUP($CU1296,'Braços de IP'!$E$9:$I$15,2,0))</f>
        <v/>
      </c>
      <c r="CW1296" s="29" t="str">
        <f>IF($CU1296="","",VLOOKUP($CU1296,'Braços de IP'!$E$9:$I$15,5,0))</f>
        <v/>
      </c>
      <c r="CX1296" s="26"/>
      <c r="CY1296" s="26"/>
      <c r="CZ1296" s="26"/>
      <c r="DA1296" s="26"/>
      <c r="DB1296" s="26"/>
      <c r="DC1296" s="26"/>
      <c r="DD1296" s="30" t="e">
        <f t="shared" si="1306"/>
        <v>#N/A</v>
      </c>
      <c r="DE1296" s="31">
        <f t="shared" si="1307"/>
        <v>45</v>
      </c>
      <c r="DF1296" s="30" t="e">
        <f t="shared" si="1308"/>
        <v>#N/A</v>
      </c>
      <c r="DG1296" s="32" t="e">
        <f t="shared" si="1309"/>
        <v>#N/A</v>
      </c>
      <c r="DH1296" s="33" t="s">
        <v>143</v>
      </c>
      <c r="DI1296" s="34"/>
      <c r="DJ1296" s="35"/>
      <c r="DK1296" s="16" t="s">
        <v>144</v>
      </c>
      <c r="DL1296" s="16"/>
    </row>
    <row r="1297" spans="1:124" ht="15" customHeight="1" x14ac:dyDescent="0.25">
      <c r="B1297" s="16">
        <v>376</v>
      </c>
      <c r="C1297" s="16" t="s">
        <v>174</v>
      </c>
      <c r="D1297" s="16" t="s">
        <v>831</v>
      </c>
      <c r="E1297" s="16">
        <v>-8.1366309999999995</v>
      </c>
      <c r="F1297" s="16">
        <v>-34.950817000000001</v>
      </c>
      <c r="G1297" s="16" t="s">
        <v>157</v>
      </c>
      <c r="H1297" s="16" t="s">
        <v>136</v>
      </c>
      <c r="I1297" s="16" t="s">
        <v>136</v>
      </c>
      <c r="J1297" s="16" t="s">
        <v>137</v>
      </c>
      <c r="K1297" s="16">
        <v>45</v>
      </c>
      <c r="L1297" s="16" t="s">
        <v>138</v>
      </c>
      <c r="M1297" s="16">
        <v>0</v>
      </c>
      <c r="N1297" s="16"/>
      <c r="O1297" s="16">
        <v>1</v>
      </c>
      <c r="P1297" s="16" t="s">
        <v>136</v>
      </c>
      <c r="Q1297" s="16">
        <v>3.6</v>
      </c>
      <c r="R1297" s="16"/>
      <c r="S1297" s="16"/>
      <c r="T1297" s="16" t="s">
        <v>136</v>
      </c>
      <c r="U1297" s="16" t="s">
        <v>136</v>
      </c>
      <c r="V1297" s="16">
        <v>0</v>
      </c>
      <c r="W1297" s="16" t="s">
        <v>136</v>
      </c>
      <c r="X1297" s="16" t="s">
        <v>136</v>
      </c>
      <c r="Y1297" s="16">
        <v>0</v>
      </c>
      <c r="Z1297" s="16">
        <v>0</v>
      </c>
      <c r="AA1297" s="16" t="s">
        <v>139</v>
      </c>
      <c r="AB1297" s="16" t="s">
        <v>140</v>
      </c>
      <c r="AC1297" s="16">
        <v>43.57</v>
      </c>
      <c r="AD1297" s="16">
        <v>6.3</v>
      </c>
      <c r="AE1297" s="16">
        <v>1</v>
      </c>
      <c r="AF1297" s="16">
        <v>0.84</v>
      </c>
      <c r="AG1297" s="16">
        <v>2.52</v>
      </c>
      <c r="AH1297" s="16"/>
      <c r="AI1297" s="16"/>
      <c r="AJ1297" s="16"/>
      <c r="AK1297" s="16"/>
      <c r="AL1297" s="16"/>
      <c r="AM1297" s="16">
        <v>0</v>
      </c>
      <c r="AN1297" s="16"/>
      <c r="AO1297" s="16">
        <v>0</v>
      </c>
      <c r="AP1297" s="16">
        <v>0</v>
      </c>
      <c r="AQ1297" s="16">
        <v>0</v>
      </c>
      <c r="AR1297" s="17" t="s">
        <v>136</v>
      </c>
      <c r="AS1297" s="19">
        <f t="shared" si="1522"/>
        <v>0</v>
      </c>
      <c r="AT1297" s="19"/>
      <c r="AU1297" s="19">
        <f>VLOOKUP(G1297,ABNT5101!$I$3:$J$9,2)</f>
        <v>7.5</v>
      </c>
      <c r="AV1297" s="19">
        <f>VLOOKUP(G1297,ABNT5101!$I$3:$M$9,5)</f>
        <v>0.18</v>
      </c>
      <c r="AW1297" s="17" t="str">
        <f>_xlfn.XLOOKUP(G1297,ABNT5101!I:I,ABNT5101!L:L)</f>
        <v>-</v>
      </c>
      <c r="AX1297" s="17">
        <f>_xlfn.XLOOKUP(G1297,ABNT5101!$I:$I,ABNT5101!M:M)</f>
        <v>0.18</v>
      </c>
      <c r="AY1297" s="17" t="str">
        <f>_xlfn.XLOOKUP(G1297,ABNT5101!$I:$I,ABNT5101!N:N)</f>
        <v>-</v>
      </c>
      <c r="AZ1297" s="17">
        <f>_xlfn.XLOOKUP(G1297,ABNT5101!$I:$I,ABNT5101!O:O)</f>
        <v>16</v>
      </c>
      <c r="BA1297" s="20" t="str">
        <f t="shared" si="1523"/>
        <v>NÃO ATENDE</v>
      </c>
      <c r="BB1297" s="21">
        <f t="shared" ref="BB1297:BC1297" si="1555">BE1297/AU1297-1</f>
        <v>-1</v>
      </c>
      <c r="BC1297" s="21">
        <f t="shared" si="1555"/>
        <v>-1</v>
      </c>
      <c r="BD1297" s="21" t="str">
        <f t="shared" si="1525"/>
        <v>-</v>
      </c>
      <c r="BE1297" s="22"/>
      <c r="BF1297" s="22"/>
      <c r="BG1297" s="22"/>
      <c r="BH1297" s="22"/>
      <c r="BI1297" s="23"/>
      <c r="BJ1297" s="22"/>
      <c r="BK1297" s="20" t="str">
        <f t="shared" si="1526"/>
        <v>NÃO ATENDE</v>
      </c>
      <c r="BL1297" s="20" t="str">
        <f t="shared" si="1527"/>
        <v>NÃO ATENDE</v>
      </c>
      <c r="BM1297" s="20" t="str">
        <f t="shared" si="1528"/>
        <v>NÃO ATENDE</v>
      </c>
      <c r="BN1297" s="20" t="str">
        <f t="shared" si="1529"/>
        <v>ATENDE</v>
      </c>
      <c r="BO1297" s="24" t="str">
        <f t="shared" si="1530"/>
        <v>C5</v>
      </c>
      <c r="BP1297" s="24" t="str">
        <f t="shared" si="1368"/>
        <v>-</v>
      </c>
      <c r="BQ1297" s="25" t="e">
        <f t="shared" si="1381"/>
        <v>#VALUE!</v>
      </c>
      <c r="BR1297" s="22"/>
      <c r="BS1297" s="22"/>
      <c r="BT1297" s="24" t="str">
        <f>IF(BP1297="-","-",_xlfn.XLOOKUP(BP1297,ABNT5101!$B$4:$B$9,ABNT5101!$C$4:$C$9))</f>
        <v>-</v>
      </c>
      <c r="BU1297" s="24" t="str">
        <f>IF(BP1297="-","-",_xlfn.XLOOKUP(BP1297,ABNT5101!$B$4:$B$9,ABNT5101!$D$4:$D$9))</f>
        <v>-</v>
      </c>
      <c r="BV1297" s="20" t="str">
        <f t="shared" si="1531"/>
        <v>-</v>
      </c>
      <c r="BW1297" s="20" t="str">
        <f t="shared" si="1382"/>
        <v>-</v>
      </c>
      <c r="BX1297" s="20" t="str">
        <f t="shared" si="1532"/>
        <v>-</v>
      </c>
      <c r="BY1297" s="24" t="s">
        <v>136</v>
      </c>
      <c r="BZ1297" s="25" t="e">
        <f t="shared" si="1533"/>
        <v>#VALUE!</v>
      </c>
      <c r="CA1297" s="24"/>
      <c r="CB1297" s="24"/>
      <c r="CC1297" s="20" t="str">
        <f>IF(BY1297="-","-",_xlfn.XLOOKUP(BY1297,ABNT5101!$B$4:$B$9,ABNT5101!$C$4:$C$9))</f>
        <v>-</v>
      </c>
      <c r="CD1297" s="24" t="str">
        <f>IF(BY1297="-","-",_xlfn.XLOOKUP(BY1297,ABNT5101!$B$4:$B$9,ABNT5101!$D$4:$D$9))</f>
        <v>-</v>
      </c>
      <c r="CE1297" s="20" t="str">
        <f t="shared" si="1534"/>
        <v>-</v>
      </c>
      <c r="CF1297" s="20" t="str">
        <f t="shared" si="1535"/>
        <v>-</v>
      </c>
      <c r="CG1297" s="20" t="str">
        <f t="shared" si="1359"/>
        <v>-</v>
      </c>
      <c r="CH1297" s="26" t="e">
        <f>_xlfn.XLOOKUP(CI1297,'Banco de dados'!$B:$B,'Banco de dados'!$D:$D)</f>
        <v>#N/A</v>
      </c>
      <c r="CI1297" s="27"/>
      <c r="CJ1297" s="26" t="e">
        <f>_xlfn.XLOOKUP(CI1297,'Banco de dados'!$B:$B,'Banco de dados'!$E:$E)</f>
        <v>#N/A</v>
      </c>
      <c r="CK1297" s="26"/>
      <c r="CL1297" s="26" t="e">
        <f>IF(CK1297="-","-",_xlfn.XLOOKUP(CK1297,'Banco de dados'!$B:$B,'Banco de dados'!$E:$E))</f>
        <v>#N/A</v>
      </c>
      <c r="CM1297" s="28">
        <f t="shared" si="1305"/>
        <v>1</v>
      </c>
      <c r="CN1297" s="26" t="e">
        <f>_xlfn.XLOOKUP(CI1297,'Banco de dados'!$B:$B,'Banco de dados'!$H:$H)</f>
        <v>#N/A</v>
      </c>
      <c r="CO1297" s="26" t="e">
        <f t="array" aca="1" ref="CO1297" ca="1">_xludf.XLOOKUP(CK1297,'Banco de dados'!$B:$B,'Banco de dados'!$H:$H)</f>
        <v>#NAME?</v>
      </c>
      <c r="CP1297" s="26" t="e">
        <f t="array" aca="1" ref="CP1297" ca="1">_xludf.XLOOKUP(CI1297,'Banco de dados'!$B:$B,'Banco de dados'!$F:$F)</f>
        <v>#NAME?</v>
      </c>
      <c r="CQ1297" s="26" t="e">
        <f t="array" aca="1" ref="CQ1297" ca="1">_xludf.XLOOKUP(CK1297,'Banco de dados'!$B:$B,'Banco de dados'!$F:$F)</f>
        <v>#NAME?</v>
      </c>
      <c r="CR1297" s="27">
        <v>183</v>
      </c>
      <c r="CS1297" s="27"/>
      <c r="CT1297" s="26" t="str">
        <f>IF(AG1297=0.5,"Suporte",IF(AND(AG1297&gt;='Braços de IP'!$B$9,AG1297&lt;='Braços de IP'!$D$9),'Braços de IP'!$E$9,IF(AND(AG1297&gt;='Braços de IP'!$B$10,AG1297&lt;='Braços de IP'!$D$10),'Braços de IP'!$E$10,IF(AND(AG1297&gt;='Braços de IP'!$B$11,AG1297&lt;='Braços de IP'!$D$11),'Braços de IP'!$E$11,IF(AND(AG1297&gt;='Braços de IP'!$B$12,AG1297&lt;='Braços de IP'!$D$12),'Braços de IP'!$E$12,IF(AND(AG1297&gt;='Braços de IP'!$B$13,AG1297&lt;='Braços de IP'!$D$13),'Braços de IP'!$E$13,IF(AND(AG1297&gt;='Braços de IP'!$B$14,AG1297&lt;='Braços de IP'!$D$14),'Braços de IP'!$E$14,"ERRO")))))))</f>
        <v>Longo I</v>
      </c>
      <c r="CU1297" s="27"/>
      <c r="CV1297" s="26" t="str">
        <f>IF($CU1297="","",VLOOKUP($CU1297,'Braços de IP'!$E$9:$I$15,2,0))</f>
        <v/>
      </c>
      <c r="CW1297" s="29" t="str">
        <f>IF($CU1297="","",VLOOKUP($CU1297,'Braços de IP'!$E$9:$I$15,5,0))</f>
        <v/>
      </c>
      <c r="CX1297" s="26"/>
      <c r="CY1297" s="26"/>
      <c r="CZ1297" s="26"/>
      <c r="DA1297" s="26"/>
      <c r="DB1297" s="26"/>
      <c r="DC1297" s="26"/>
      <c r="DD1297" s="30" t="e">
        <f t="shared" si="1306"/>
        <v>#N/A</v>
      </c>
      <c r="DE1297" s="31">
        <f t="shared" si="1307"/>
        <v>45</v>
      </c>
      <c r="DF1297" s="30" t="e">
        <f t="shared" si="1308"/>
        <v>#N/A</v>
      </c>
      <c r="DG1297" s="32" t="e">
        <f t="shared" si="1309"/>
        <v>#N/A</v>
      </c>
      <c r="DH1297" s="33" t="s">
        <v>143</v>
      </c>
      <c r="DI1297" s="34"/>
      <c r="DJ1297" s="35"/>
      <c r="DK1297" s="16" t="s">
        <v>144</v>
      </c>
      <c r="DL1297" s="16"/>
    </row>
    <row r="1298" spans="1:124" ht="15" customHeight="1" x14ac:dyDescent="0.25">
      <c r="B1298" s="16">
        <v>378</v>
      </c>
      <c r="C1298" s="16" t="s">
        <v>174</v>
      </c>
      <c r="D1298" s="16" t="s">
        <v>221</v>
      </c>
      <c r="E1298" s="16">
        <v>-8.1326370000000008</v>
      </c>
      <c r="F1298" s="16">
        <v>-34.955043000000003</v>
      </c>
      <c r="G1298" s="16" t="s">
        <v>157</v>
      </c>
      <c r="H1298" s="16" t="s">
        <v>136</v>
      </c>
      <c r="I1298" s="16" t="s">
        <v>136</v>
      </c>
      <c r="J1298" s="16" t="s">
        <v>137</v>
      </c>
      <c r="K1298" s="16">
        <v>30</v>
      </c>
      <c r="L1298" s="16" t="s">
        <v>138</v>
      </c>
      <c r="M1298" s="16">
        <v>0</v>
      </c>
      <c r="N1298" s="16"/>
      <c r="O1298" s="16">
        <v>1</v>
      </c>
      <c r="P1298" s="16">
        <v>1</v>
      </c>
      <c r="Q1298" s="16">
        <v>5</v>
      </c>
      <c r="R1298" s="16"/>
      <c r="S1298" s="16"/>
      <c r="T1298" s="16" t="s">
        <v>136</v>
      </c>
      <c r="U1298" s="16">
        <v>1</v>
      </c>
      <c r="V1298" s="16">
        <v>0</v>
      </c>
      <c r="W1298" s="16" t="s">
        <v>136</v>
      </c>
      <c r="X1298" s="16" t="s">
        <v>136</v>
      </c>
      <c r="Y1298" s="16">
        <v>0</v>
      </c>
      <c r="Z1298" s="16">
        <v>0</v>
      </c>
      <c r="AA1298" s="16" t="s">
        <v>139</v>
      </c>
      <c r="AB1298" s="16" t="s">
        <v>140</v>
      </c>
      <c r="AC1298" s="16">
        <v>21.95</v>
      </c>
      <c r="AD1298" s="16">
        <v>6.04</v>
      </c>
      <c r="AE1298" s="16">
        <v>1</v>
      </c>
      <c r="AF1298" s="16">
        <v>0</v>
      </c>
      <c r="AG1298" s="16">
        <v>1.05</v>
      </c>
      <c r="AH1298" s="16"/>
      <c r="AI1298" s="16"/>
      <c r="AJ1298" s="16"/>
      <c r="AK1298" s="16"/>
      <c r="AL1298" s="16"/>
      <c r="AM1298" s="16">
        <v>0</v>
      </c>
      <c r="AN1298" s="16"/>
      <c r="AO1298" s="16">
        <v>0</v>
      </c>
      <c r="AP1298" s="16">
        <v>0</v>
      </c>
      <c r="AQ1298" s="16">
        <v>0</v>
      </c>
      <c r="AR1298" s="17" t="s">
        <v>136</v>
      </c>
      <c r="AS1298" s="19">
        <f t="shared" si="1522"/>
        <v>0</v>
      </c>
      <c r="AT1298" s="19"/>
      <c r="AU1298" s="19">
        <f>VLOOKUP(G1298,ABNT5101!$I$3:$J$9,2)</f>
        <v>7.5</v>
      </c>
      <c r="AV1298" s="19">
        <f>VLOOKUP(G1298,ABNT5101!$I$3:$M$9,5)</f>
        <v>0.18</v>
      </c>
      <c r="AW1298" s="17" t="str">
        <f>_xlfn.XLOOKUP(G1298,ABNT5101!I:I,ABNT5101!L:L)</f>
        <v>-</v>
      </c>
      <c r="AX1298" s="17">
        <f>_xlfn.XLOOKUP(G1298,ABNT5101!$I:$I,ABNT5101!M:M)</f>
        <v>0.18</v>
      </c>
      <c r="AY1298" s="17" t="str">
        <f>_xlfn.XLOOKUP(G1298,ABNT5101!$I:$I,ABNT5101!N:N)</f>
        <v>-</v>
      </c>
      <c r="AZ1298" s="17">
        <f>_xlfn.XLOOKUP(G1298,ABNT5101!$I:$I,ABNT5101!O:O)</f>
        <v>16</v>
      </c>
      <c r="BA1298" s="20" t="str">
        <f t="shared" si="1523"/>
        <v>NÃO ATENDE</v>
      </c>
      <c r="BB1298" s="21">
        <f t="shared" ref="BB1298:BC1298" si="1556">BE1298/AU1298-1</f>
        <v>-1</v>
      </c>
      <c r="BC1298" s="21">
        <f t="shared" si="1556"/>
        <v>-1</v>
      </c>
      <c r="BD1298" s="21" t="str">
        <f t="shared" si="1525"/>
        <v>-</v>
      </c>
      <c r="BE1298" s="22"/>
      <c r="BF1298" s="22"/>
      <c r="BG1298" s="22"/>
      <c r="BH1298" s="22"/>
      <c r="BI1298" s="23"/>
      <c r="BJ1298" s="22"/>
      <c r="BK1298" s="20" t="str">
        <f t="shared" si="1526"/>
        <v>NÃO ATENDE</v>
      </c>
      <c r="BL1298" s="20" t="str">
        <f t="shared" si="1527"/>
        <v>NÃO ATENDE</v>
      </c>
      <c r="BM1298" s="20" t="str">
        <f t="shared" si="1528"/>
        <v>NÃO ATENDE</v>
      </c>
      <c r="BN1298" s="20" t="str">
        <f t="shared" si="1529"/>
        <v>ATENDE</v>
      </c>
      <c r="BO1298" s="24" t="str">
        <f t="shared" si="1530"/>
        <v>C5</v>
      </c>
      <c r="BP1298" s="24" t="str">
        <f t="shared" si="1368"/>
        <v>-</v>
      </c>
      <c r="BQ1298" s="25" t="e">
        <f t="shared" si="1381"/>
        <v>#VALUE!</v>
      </c>
      <c r="BR1298" s="22"/>
      <c r="BS1298" s="22"/>
      <c r="BT1298" s="24" t="str">
        <f>IF(BP1298="-","-",_xlfn.XLOOKUP(BP1298,ABNT5101!$B$4:$B$9,ABNT5101!$C$4:$C$9))</f>
        <v>-</v>
      </c>
      <c r="BU1298" s="24" t="str">
        <f>IF(BP1298="-","-",_xlfn.XLOOKUP(BP1298,ABNT5101!$B$4:$B$9,ABNT5101!$D$4:$D$9))</f>
        <v>-</v>
      </c>
      <c r="BV1298" s="20" t="str">
        <f t="shared" si="1531"/>
        <v>-</v>
      </c>
      <c r="BW1298" s="20" t="str">
        <f t="shared" si="1382"/>
        <v>-</v>
      </c>
      <c r="BX1298" s="20" t="str">
        <f t="shared" si="1532"/>
        <v>-</v>
      </c>
      <c r="BY1298" s="24" t="s">
        <v>136</v>
      </c>
      <c r="BZ1298" s="25" t="e">
        <f t="shared" si="1533"/>
        <v>#VALUE!</v>
      </c>
      <c r="CA1298" s="24"/>
      <c r="CB1298" s="24"/>
      <c r="CC1298" s="20" t="str">
        <f>IF(BY1298="-","-",_xlfn.XLOOKUP(BY1298,ABNT5101!$B$4:$B$9,ABNT5101!$C$4:$C$9))</f>
        <v>-</v>
      </c>
      <c r="CD1298" s="24" t="str">
        <f>IF(BY1298="-","-",_xlfn.XLOOKUP(BY1298,ABNT5101!$B$4:$B$9,ABNT5101!$D$4:$D$9))</f>
        <v>-</v>
      </c>
      <c r="CE1298" s="20" t="str">
        <f t="shared" si="1534"/>
        <v>-</v>
      </c>
      <c r="CF1298" s="20" t="str">
        <f t="shared" si="1535"/>
        <v>-</v>
      </c>
      <c r="CG1298" s="20" t="str">
        <f t="shared" si="1359"/>
        <v>-</v>
      </c>
      <c r="CH1298" s="26" t="e">
        <f>_xlfn.XLOOKUP(CI1298,'Banco de dados'!$B:$B,'Banco de dados'!$D:$D)</f>
        <v>#N/A</v>
      </c>
      <c r="CI1298" s="27"/>
      <c r="CJ1298" s="26" t="e">
        <f>_xlfn.XLOOKUP(CI1298,'Banco de dados'!$B:$B,'Banco de dados'!$E:$E)</f>
        <v>#N/A</v>
      </c>
      <c r="CK1298" s="26"/>
      <c r="CL1298" s="26" t="e">
        <f>IF(CK1298="-","-",_xlfn.XLOOKUP(CK1298,'Banco de dados'!$B:$B,'Banco de dados'!$E:$E))</f>
        <v>#N/A</v>
      </c>
      <c r="CM1298" s="28">
        <f t="shared" si="1305"/>
        <v>1</v>
      </c>
      <c r="CN1298" s="26" t="e">
        <f>_xlfn.XLOOKUP(CI1298,'Banco de dados'!$B:$B,'Banco de dados'!$H:$H)</f>
        <v>#N/A</v>
      </c>
      <c r="CO1298" s="26" t="e">
        <f t="array" aca="1" ref="CO1298" ca="1">_xludf.XLOOKUP(CK1298,'Banco de dados'!$B:$B,'Banco de dados'!$H:$H)</f>
        <v>#NAME?</v>
      </c>
      <c r="CP1298" s="26" t="e">
        <f t="array" aca="1" ref="CP1298" ca="1">_xludf.XLOOKUP(CI1298,'Banco de dados'!$B:$B,'Banco de dados'!$F:$F)</f>
        <v>#NAME?</v>
      </c>
      <c r="CQ1298" s="26" t="e">
        <f t="array" aca="1" ref="CQ1298" ca="1">_xludf.XLOOKUP(CK1298,'Banco de dados'!$B:$B,'Banco de dados'!$F:$F)</f>
        <v>#NAME?</v>
      </c>
      <c r="CR1298" s="27">
        <v>187</v>
      </c>
      <c r="CS1298" s="27"/>
      <c r="CT1298" s="26" t="str">
        <f>IF(AG1298=0.5,"Suporte",IF(AND(AG1298&gt;='Braços de IP'!$B$9,AG1298&lt;='Braços de IP'!$D$9),'Braços de IP'!$E$9,IF(AND(AG1298&gt;='Braços de IP'!$B$10,AG1298&lt;='Braços de IP'!$D$10),'Braços de IP'!$E$10,IF(AND(AG1298&gt;='Braços de IP'!$B$11,AG1298&lt;='Braços de IP'!$D$11),'Braços de IP'!$E$11,IF(AND(AG1298&gt;='Braços de IP'!$B$12,AG1298&lt;='Braços de IP'!$D$12),'Braços de IP'!$E$12,IF(AND(AG1298&gt;='Braços de IP'!$B$13,AG1298&lt;='Braços de IP'!$D$13),'Braços de IP'!$E$13,IF(AND(AG1298&gt;='Braços de IP'!$B$14,AG1298&lt;='Braços de IP'!$D$14),'Braços de IP'!$E$14,"ERRO")))))))</f>
        <v>Curto I</v>
      </c>
      <c r="CU1298" s="27"/>
      <c r="CV1298" s="26" t="str">
        <f>IF($CU1298="","",VLOOKUP($CU1298,'Braços de IP'!$E$9:$I$15,2,0))</f>
        <v/>
      </c>
      <c r="CW1298" s="29" t="str">
        <f>IF($CU1298="","",VLOOKUP($CU1298,'Braços de IP'!$E$9:$I$15,5,0))</f>
        <v/>
      </c>
      <c r="CX1298" s="26"/>
      <c r="CY1298" s="26"/>
      <c r="CZ1298" s="26"/>
      <c r="DA1298" s="26"/>
      <c r="DB1298" s="26"/>
      <c r="DC1298" s="26"/>
      <c r="DD1298" s="30" t="e">
        <f t="shared" si="1306"/>
        <v>#N/A</v>
      </c>
      <c r="DE1298" s="31">
        <f t="shared" si="1307"/>
        <v>30</v>
      </c>
      <c r="DF1298" s="30" t="e">
        <f t="shared" si="1308"/>
        <v>#N/A</v>
      </c>
      <c r="DG1298" s="32" t="e">
        <f t="shared" si="1309"/>
        <v>#N/A</v>
      </c>
      <c r="DH1298" s="33" t="s">
        <v>143</v>
      </c>
      <c r="DI1298" s="34"/>
      <c r="DJ1298" s="35"/>
      <c r="DK1298" s="16" t="s">
        <v>144</v>
      </c>
      <c r="DL1298" s="16"/>
    </row>
    <row r="1299" spans="1:124" ht="15" customHeight="1" x14ac:dyDescent="0.25">
      <c r="B1299" s="16">
        <v>378</v>
      </c>
      <c r="C1299" s="16" t="s">
        <v>174</v>
      </c>
      <c r="D1299" s="16" t="s">
        <v>221</v>
      </c>
      <c r="E1299" s="16">
        <v>-8.1326370000000008</v>
      </c>
      <c r="F1299" s="16">
        <v>-34.955043000000003</v>
      </c>
      <c r="G1299" s="16" t="s">
        <v>157</v>
      </c>
      <c r="H1299" s="16" t="s">
        <v>136</v>
      </c>
      <c r="I1299" s="16" t="s">
        <v>136</v>
      </c>
      <c r="J1299" s="16" t="s">
        <v>137</v>
      </c>
      <c r="K1299" s="16">
        <v>30</v>
      </c>
      <c r="L1299" s="16" t="s">
        <v>138</v>
      </c>
      <c r="M1299" s="16">
        <v>0</v>
      </c>
      <c r="N1299" s="16"/>
      <c r="O1299" s="16">
        <v>1</v>
      </c>
      <c r="P1299" s="16">
        <v>1</v>
      </c>
      <c r="Q1299" s="16">
        <v>5</v>
      </c>
      <c r="R1299" s="16"/>
      <c r="S1299" s="16"/>
      <c r="T1299" s="16" t="s">
        <v>136</v>
      </c>
      <c r="U1299" s="16">
        <v>1</v>
      </c>
      <c r="V1299" s="16">
        <v>0</v>
      </c>
      <c r="W1299" s="16" t="s">
        <v>136</v>
      </c>
      <c r="X1299" s="16" t="s">
        <v>136</v>
      </c>
      <c r="Y1299" s="16">
        <v>0</v>
      </c>
      <c r="Z1299" s="16">
        <v>0</v>
      </c>
      <c r="AA1299" s="16" t="s">
        <v>139</v>
      </c>
      <c r="AB1299" s="16" t="s">
        <v>140</v>
      </c>
      <c r="AC1299" s="16">
        <v>21.95</v>
      </c>
      <c r="AD1299" s="16">
        <v>6.04</v>
      </c>
      <c r="AE1299" s="16">
        <v>1</v>
      </c>
      <c r="AF1299" s="16">
        <v>0</v>
      </c>
      <c r="AG1299" s="16">
        <v>1.05</v>
      </c>
      <c r="AH1299" s="16"/>
      <c r="AI1299" s="16"/>
      <c r="AJ1299" s="16"/>
      <c r="AK1299" s="16"/>
      <c r="AL1299" s="16"/>
      <c r="AM1299" s="16">
        <v>0</v>
      </c>
      <c r="AN1299" s="16"/>
      <c r="AO1299" s="16">
        <v>0</v>
      </c>
      <c r="AP1299" s="16">
        <v>0</v>
      </c>
      <c r="AQ1299" s="16">
        <v>0</v>
      </c>
      <c r="AR1299" s="17" t="s">
        <v>136</v>
      </c>
      <c r="AS1299" s="19">
        <f t="shared" si="1522"/>
        <v>0</v>
      </c>
      <c r="AT1299" s="19"/>
      <c r="AU1299" s="19">
        <f>VLOOKUP(G1299,ABNT5101!$I$3:$J$9,2)</f>
        <v>7.5</v>
      </c>
      <c r="AV1299" s="19">
        <f>VLOOKUP(G1299,ABNT5101!$I$3:$M$9,5)</f>
        <v>0.18</v>
      </c>
      <c r="AW1299" s="17" t="str">
        <f>_xlfn.XLOOKUP(G1299,ABNT5101!I:I,ABNT5101!L:L)</f>
        <v>-</v>
      </c>
      <c r="AX1299" s="17">
        <f>_xlfn.XLOOKUP(G1299,ABNT5101!$I:$I,ABNT5101!M:M)</f>
        <v>0.18</v>
      </c>
      <c r="AY1299" s="17" t="str">
        <f>_xlfn.XLOOKUP(G1299,ABNT5101!$I:$I,ABNT5101!N:N)</f>
        <v>-</v>
      </c>
      <c r="AZ1299" s="17">
        <f>_xlfn.XLOOKUP(G1299,ABNT5101!$I:$I,ABNT5101!O:O)</f>
        <v>16</v>
      </c>
      <c r="BA1299" s="20" t="str">
        <f t="shared" si="1523"/>
        <v>NÃO ATENDE</v>
      </c>
      <c r="BB1299" s="21">
        <f t="shared" ref="BB1299:BC1299" si="1557">BE1299/AU1299-1</f>
        <v>-1</v>
      </c>
      <c r="BC1299" s="21">
        <f t="shared" si="1557"/>
        <v>-1</v>
      </c>
      <c r="BD1299" s="21" t="str">
        <f t="shared" si="1525"/>
        <v>-</v>
      </c>
      <c r="BE1299" s="22"/>
      <c r="BF1299" s="22"/>
      <c r="BG1299" s="22"/>
      <c r="BH1299" s="22"/>
      <c r="BI1299" s="23"/>
      <c r="BJ1299" s="22"/>
      <c r="BK1299" s="20" t="str">
        <f t="shared" si="1526"/>
        <v>NÃO ATENDE</v>
      </c>
      <c r="BL1299" s="20" t="str">
        <f t="shared" si="1527"/>
        <v>NÃO ATENDE</v>
      </c>
      <c r="BM1299" s="20" t="str">
        <f t="shared" si="1528"/>
        <v>NÃO ATENDE</v>
      </c>
      <c r="BN1299" s="20" t="str">
        <f t="shared" si="1529"/>
        <v>ATENDE</v>
      </c>
      <c r="BO1299" s="24" t="str">
        <f t="shared" si="1530"/>
        <v>C5</v>
      </c>
      <c r="BP1299" s="24" t="str">
        <f t="shared" si="1368"/>
        <v>-</v>
      </c>
      <c r="BQ1299" s="25" t="e">
        <f t="shared" si="1381"/>
        <v>#VALUE!</v>
      </c>
      <c r="BR1299" s="22"/>
      <c r="BS1299" s="22"/>
      <c r="BT1299" s="24" t="str">
        <f>IF(BP1299="-","-",_xlfn.XLOOKUP(BP1299,ABNT5101!$B$4:$B$9,ABNT5101!$C$4:$C$9))</f>
        <v>-</v>
      </c>
      <c r="BU1299" s="24" t="str">
        <f>IF(BP1299="-","-",_xlfn.XLOOKUP(BP1299,ABNT5101!$B$4:$B$9,ABNT5101!$D$4:$D$9))</f>
        <v>-</v>
      </c>
      <c r="BV1299" s="20" t="str">
        <f t="shared" si="1531"/>
        <v>-</v>
      </c>
      <c r="BW1299" s="20" t="str">
        <f t="shared" si="1382"/>
        <v>-</v>
      </c>
      <c r="BX1299" s="20" t="str">
        <f t="shared" si="1532"/>
        <v>-</v>
      </c>
      <c r="BY1299" s="24" t="s">
        <v>136</v>
      </c>
      <c r="BZ1299" s="25" t="e">
        <f t="shared" si="1533"/>
        <v>#VALUE!</v>
      </c>
      <c r="CA1299" s="24"/>
      <c r="CB1299" s="24"/>
      <c r="CC1299" s="20" t="str">
        <f>IF(BY1299="-","-",_xlfn.XLOOKUP(BY1299,ABNT5101!$B$4:$B$9,ABNT5101!$C$4:$C$9))</f>
        <v>-</v>
      </c>
      <c r="CD1299" s="24" t="str">
        <f>IF(BY1299="-","-",_xlfn.XLOOKUP(BY1299,ABNT5101!$B$4:$B$9,ABNT5101!$D$4:$D$9))</f>
        <v>-</v>
      </c>
      <c r="CE1299" s="20" t="str">
        <f t="shared" si="1534"/>
        <v>-</v>
      </c>
      <c r="CF1299" s="20" t="str">
        <f t="shared" si="1535"/>
        <v>-</v>
      </c>
      <c r="CG1299" s="20" t="str">
        <f t="shared" si="1359"/>
        <v>-</v>
      </c>
      <c r="CH1299" s="26" t="e">
        <f>_xlfn.XLOOKUP(CI1299,'Banco de dados'!$B:$B,'Banco de dados'!$D:$D)</f>
        <v>#N/A</v>
      </c>
      <c r="CI1299" s="27"/>
      <c r="CJ1299" s="26" t="e">
        <f>_xlfn.XLOOKUP(CI1299,'Banco de dados'!$B:$B,'Banco de dados'!$E:$E)</f>
        <v>#N/A</v>
      </c>
      <c r="CK1299" s="26"/>
      <c r="CL1299" s="26" t="e">
        <f>IF(CK1299="-","-",_xlfn.XLOOKUP(CK1299,'Banco de dados'!$B:$B,'Banco de dados'!$E:$E))</f>
        <v>#N/A</v>
      </c>
      <c r="CM1299" s="28">
        <f t="shared" si="1305"/>
        <v>1</v>
      </c>
      <c r="CN1299" s="26" t="e">
        <f>_xlfn.XLOOKUP(CI1299,'Banco de dados'!$B:$B,'Banco de dados'!$H:$H)</f>
        <v>#N/A</v>
      </c>
      <c r="CO1299" s="26" t="e">
        <f t="array" aca="1" ref="CO1299" ca="1">_xludf.XLOOKUP(CK1299,'Banco de dados'!$B:$B,'Banco de dados'!$H:$H)</f>
        <v>#NAME?</v>
      </c>
      <c r="CP1299" s="26" t="e">
        <f t="array" aca="1" ref="CP1299" ca="1">_xludf.XLOOKUP(CI1299,'Banco de dados'!$B:$B,'Banco de dados'!$F:$F)</f>
        <v>#NAME?</v>
      </c>
      <c r="CQ1299" s="26" t="e">
        <f t="array" aca="1" ref="CQ1299" ca="1">_xludf.XLOOKUP(CK1299,'Banco de dados'!$B:$B,'Banco de dados'!$F:$F)</f>
        <v>#NAME?</v>
      </c>
      <c r="CR1299" s="27">
        <v>188</v>
      </c>
      <c r="CS1299" s="27"/>
      <c r="CT1299" s="26" t="str">
        <f>IF(AG1299=0.5,"Suporte",IF(AND(AG1299&gt;='Braços de IP'!$B$9,AG1299&lt;='Braços de IP'!$D$9),'Braços de IP'!$E$9,IF(AND(AG1299&gt;='Braços de IP'!$B$10,AG1299&lt;='Braços de IP'!$D$10),'Braços de IP'!$E$10,IF(AND(AG1299&gt;='Braços de IP'!$B$11,AG1299&lt;='Braços de IP'!$D$11),'Braços de IP'!$E$11,IF(AND(AG1299&gt;='Braços de IP'!$B$12,AG1299&lt;='Braços de IP'!$D$12),'Braços de IP'!$E$12,IF(AND(AG1299&gt;='Braços de IP'!$B$13,AG1299&lt;='Braços de IP'!$D$13),'Braços de IP'!$E$13,IF(AND(AG1299&gt;='Braços de IP'!$B$14,AG1299&lt;='Braços de IP'!$D$14),'Braços de IP'!$E$14,"ERRO")))))))</f>
        <v>Curto I</v>
      </c>
      <c r="CU1299" s="27"/>
      <c r="CV1299" s="26" t="str">
        <f>IF($CU1299="","",VLOOKUP($CU1299,'Braços de IP'!$E$9:$I$15,2,0))</f>
        <v/>
      </c>
      <c r="CW1299" s="29" t="str">
        <f>IF($CU1299="","",VLOOKUP($CU1299,'Braços de IP'!$E$9:$I$15,5,0))</f>
        <v/>
      </c>
      <c r="CX1299" s="26"/>
      <c r="CY1299" s="26"/>
      <c r="CZ1299" s="26"/>
      <c r="DA1299" s="26"/>
      <c r="DB1299" s="26"/>
      <c r="DC1299" s="26"/>
      <c r="DD1299" s="30" t="e">
        <f t="shared" si="1306"/>
        <v>#N/A</v>
      </c>
      <c r="DE1299" s="31">
        <f t="shared" si="1307"/>
        <v>30</v>
      </c>
      <c r="DF1299" s="30" t="e">
        <f t="shared" si="1308"/>
        <v>#N/A</v>
      </c>
      <c r="DG1299" s="32" t="e">
        <f t="shared" si="1309"/>
        <v>#N/A</v>
      </c>
      <c r="DH1299" s="33" t="s">
        <v>143</v>
      </c>
      <c r="DI1299" s="34"/>
      <c r="DJ1299" s="35"/>
      <c r="DK1299" s="16" t="s">
        <v>144</v>
      </c>
      <c r="DL1299" s="16"/>
    </row>
    <row r="1300" spans="1:124" ht="15" customHeight="1" x14ac:dyDescent="0.25">
      <c r="B1300" s="16">
        <v>378</v>
      </c>
      <c r="C1300" s="16" t="s">
        <v>174</v>
      </c>
      <c r="D1300" s="16" t="s">
        <v>221</v>
      </c>
      <c r="E1300" s="16">
        <v>-8.1326370000000008</v>
      </c>
      <c r="F1300" s="16">
        <v>-34.955043000000003</v>
      </c>
      <c r="G1300" s="16" t="s">
        <v>157</v>
      </c>
      <c r="H1300" s="16" t="s">
        <v>136</v>
      </c>
      <c r="I1300" s="16" t="s">
        <v>136</v>
      </c>
      <c r="J1300" s="16" t="s">
        <v>137</v>
      </c>
      <c r="K1300" s="16">
        <v>30</v>
      </c>
      <c r="L1300" s="16" t="s">
        <v>138</v>
      </c>
      <c r="M1300" s="16">
        <v>0</v>
      </c>
      <c r="N1300" s="16"/>
      <c r="O1300" s="16">
        <v>1</v>
      </c>
      <c r="P1300" s="16">
        <v>1</v>
      </c>
      <c r="Q1300" s="16">
        <v>5</v>
      </c>
      <c r="R1300" s="16"/>
      <c r="S1300" s="16"/>
      <c r="T1300" s="16" t="s">
        <v>136</v>
      </c>
      <c r="U1300" s="16">
        <v>1</v>
      </c>
      <c r="V1300" s="16">
        <v>0</v>
      </c>
      <c r="W1300" s="16" t="s">
        <v>136</v>
      </c>
      <c r="X1300" s="16" t="s">
        <v>136</v>
      </c>
      <c r="Y1300" s="16">
        <v>0</v>
      </c>
      <c r="Z1300" s="16">
        <v>0</v>
      </c>
      <c r="AA1300" s="16" t="s">
        <v>139</v>
      </c>
      <c r="AB1300" s="16" t="s">
        <v>140</v>
      </c>
      <c r="AC1300" s="16">
        <v>21.95</v>
      </c>
      <c r="AD1300" s="16">
        <v>6.04</v>
      </c>
      <c r="AE1300" s="16">
        <v>1</v>
      </c>
      <c r="AF1300" s="16">
        <v>0</v>
      </c>
      <c r="AG1300" s="16">
        <v>1.05</v>
      </c>
      <c r="AH1300" s="16"/>
      <c r="AI1300" s="16"/>
      <c r="AJ1300" s="16"/>
      <c r="AK1300" s="16"/>
      <c r="AL1300" s="16"/>
      <c r="AM1300" s="16">
        <v>0</v>
      </c>
      <c r="AN1300" s="16"/>
      <c r="AO1300" s="16">
        <v>0</v>
      </c>
      <c r="AP1300" s="16">
        <v>0</v>
      </c>
      <c r="AQ1300" s="16">
        <v>0</v>
      </c>
      <c r="AR1300" s="17" t="s">
        <v>136</v>
      </c>
      <c r="AS1300" s="19">
        <f t="shared" si="1522"/>
        <v>0</v>
      </c>
      <c r="AT1300" s="19"/>
      <c r="AU1300" s="19">
        <f>VLOOKUP(G1300,ABNT5101!$I$3:$J$9,2)</f>
        <v>7.5</v>
      </c>
      <c r="AV1300" s="19">
        <f>VLOOKUP(G1300,ABNT5101!$I$3:$M$9,5)</f>
        <v>0.18</v>
      </c>
      <c r="AW1300" s="17" t="str">
        <f>_xlfn.XLOOKUP(G1300,ABNT5101!I:I,ABNT5101!L:L)</f>
        <v>-</v>
      </c>
      <c r="AX1300" s="17">
        <f>_xlfn.XLOOKUP(G1300,ABNT5101!$I:$I,ABNT5101!M:M)</f>
        <v>0.18</v>
      </c>
      <c r="AY1300" s="17" t="str">
        <f>_xlfn.XLOOKUP(G1300,ABNT5101!$I:$I,ABNT5101!N:N)</f>
        <v>-</v>
      </c>
      <c r="AZ1300" s="17">
        <f>_xlfn.XLOOKUP(G1300,ABNT5101!$I:$I,ABNT5101!O:O)</f>
        <v>16</v>
      </c>
      <c r="BA1300" s="20" t="str">
        <f t="shared" si="1523"/>
        <v>NÃO ATENDE</v>
      </c>
      <c r="BB1300" s="21">
        <f t="shared" ref="BB1300:BC1300" si="1558">BE1300/AU1300-1</f>
        <v>-1</v>
      </c>
      <c r="BC1300" s="21">
        <f t="shared" si="1558"/>
        <v>-1</v>
      </c>
      <c r="BD1300" s="21" t="str">
        <f t="shared" si="1525"/>
        <v>-</v>
      </c>
      <c r="BE1300" s="22"/>
      <c r="BF1300" s="22"/>
      <c r="BG1300" s="22"/>
      <c r="BH1300" s="22"/>
      <c r="BI1300" s="23"/>
      <c r="BJ1300" s="22"/>
      <c r="BK1300" s="20" t="str">
        <f t="shared" si="1526"/>
        <v>NÃO ATENDE</v>
      </c>
      <c r="BL1300" s="20" t="str">
        <f t="shared" si="1527"/>
        <v>NÃO ATENDE</v>
      </c>
      <c r="BM1300" s="20" t="str">
        <f t="shared" si="1528"/>
        <v>NÃO ATENDE</v>
      </c>
      <c r="BN1300" s="20" t="str">
        <f t="shared" si="1529"/>
        <v>ATENDE</v>
      </c>
      <c r="BO1300" s="24" t="str">
        <f t="shared" si="1530"/>
        <v>C5</v>
      </c>
      <c r="BP1300" s="24" t="str">
        <f t="shared" si="1368"/>
        <v>-</v>
      </c>
      <c r="BQ1300" s="25" t="e">
        <f t="shared" si="1381"/>
        <v>#VALUE!</v>
      </c>
      <c r="BR1300" s="22"/>
      <c r="BS1300" s="22"/>
      <c r="BT1300" s="24" t="str">
        <f>IF(BP1300="-","-",_xlfn.XLOOKUP(BP1300,ABNT5101!$B$4:$B$9,ABNT5101!$C$4:$C$9))</f>
        <v>-</v>
      </c>
      <c r="BU1300" s="24" t="str">
        <f>IF(BP1300="-","-",_xlfn.XLOOKUP(BP1300,ABNT5101!$B$4:$B$9,ABNT5101!$D$4:$D$9))</f>
        <v>-</v>
      </c>
      <c r="BV1300" s="20" t="str">
        <f t="shared" si="1531"/>
        <v>-</v>
      </c>
      <c r="BW1300" s="20" t="str">
        <f t="shared" si="1382"/>
        <v>-</v>
      </c>
      <c r="BX1300" s="20" t="str">
        <f t="shared" si="1532"/>
        <v>-</v>
      </c>
      <c r="BY1300" s="24" t="s">
        <v>136</v>
      </c>
      <c r="BZ1300" s="25" t="e">
        <f t="shared" si="1533"/>
        <v>#VALUE!</v>
      </c>
      <c r="CA1300" s="24"/>
      <c r="CB1300" s="24"/>
      <c r="CC1300" s="20" t="str">
        <f>IF(BY1300="-","-",_xlfn.XLOOKUP(BY1300,ABNT5101!$B$4:$B$9,ABNT5101!$C$4:$C$9))</f>
        <v>-</v>
      </c>
      <c r="CD1300" s="24" t="str">
        <f>IF(BY1300="-","-",_xlfn.XLOOKUP(BY1300,ABNT5101!$B$4:$B$9,ABNT5101!$D$4:$D$9))</f>
        <v>-</v>
      </c>
      <c r="CE1300" s="20" t="str">
        <f t="shared" si="1534"/>
        <v>-</v>
      </c>
      <c r="CF1300" s="20" t="str">
        <f t="shared" si="1535"/>
        <v>-</v>
      </c>
      <c r="CG1300" s="20" t="str">
        <f t="shared" si="1359"/>
        <v>-</v>
      </c>
      <c r="CH1300" s="26" t="e">
        <f>_xlfn.XLOOKUP(CI1300,'Banco de dados'!$B:$B,'Banco de dados'!$D:$D)</f>
        <v>#N/A</v>
      </c>
      <c r="CI1300" s="27"/>
      <c r="CJ1300" s="26" t="e">
        <f>_xlfn.XLOOKUP(CI1300,'Banco de dados'!$B:$B,'Banco de dados'!$E:$E)</f>
        <v>#N/A</v>
      </c>
      <c r="CK1300" s="26"/>
      <c r="CL1300" s="26" t="e">
        <f>IF(CK1300="-","-",_xlfn.XLOOKUP(CK1300,'Banco de dados'!$B:$B,'Banco de dados'!$E:$E))</f>
        <v>#N/A</v>
      </c>
      <c r="CM1300" s="28">
        <f t="shared" si="1305"/>
        <v>1</v>
      </c>
      <c r="CN1300" s="26" t="e">
        <f>_xlfn.XLOOKUP(CI1300,'Banco de dados'!$B:$B,'Banco de dados'!$H:$H)</f>
        <v>#N/A</v>
      </c>
      <c r="CO1300" s="26" t="e">
        <f t="array" aca="1" ref="CO1300" ca="1">_xludf.XLOOKUP(CK1300,'Banco de dados'!$B:$B,'Banco de dados'!$H:$H)</f>
        <v>#NAME?</v>
      </c>
      <c r="CP1300" s="26" t="e">
        <f t="array" aca="1" ref="CP1300" ca="1">_xludf.XLOOKUP(CI1300,'Banco de dados'!$B:$B,'Banco de dados'!$F:$F)</f>
        <v>#NAME?</v>
      </c>
      <c r="CQ1300" s="26" t="e">
        <f t="array" aca="1" ref="CQ1300" ca="1">_xludf.XLOOKUP(CK1300,'Banco de dados'!$B:$B,'Banco de dados'!$F:$F)</f>
        <v>#NAME?</v>
      </c>
      <c r="CR1300" s="27">
        <v>189</v>
      </c>
      <c r="CS1300" s="27"/>
      <c r="CT1300" s="26" t="str">
        <f>IF(AG1300=0.5,"Suporte",IF(AND(AG1300&gt;='Braços de IP'!$B$9,AG1300&lt;='Braços de IP'!$D$9),'Braços de IP'!$E$9,IF(AND(AG1300&gt;='Braços de IP'!$B$10,AG1300&lt;='Braços de IP'!$D$10),'Braços de IP'!$E$10,IF(AND(AG1300&gt;='Braços de IP'!$B$11,AG1300&lt;='Braços de IP'!$D$11),'Braços de IP'!$E$11,IF(AND(AG1300&gt;='Braços de IP'!$B$12,AG1300&lt;='Braços de IP'!$D$12),'Braços de IP'!$E$12,IF(AND(AG1300&gt;='Braços de IP'!$B$13,AG1300&lt;='Braços de IP'!$D$13),'Braços de IP'!$E$13,IF(AND(AG1300&gt;='Braços de IP'!$B$14,AG1300&lt;='Braços de IP'!$D$14),'Braços de IP'!$E$14,"ERRO")))))))</f>
        <v>Curto I</v>
      </c>
      <c r="CU1300" s="27"/>
      <c r="CV1300" s="26" t="str">
        <f>IF($CU1300="","",VLOOKUP($CU1300,'Braços de IP'!$E$9:$I$15,2,0))</f>
        <v/>
      </c>
      <c r="CW1300" s="29" t="str">
        <f>IF($CU1300="","",VLOOKUP($CU1300,'Braços de IP'!$E$9:$I$15,5,0))</f>
        <v/>
      </c>
      <c r="CX1300" s="26"/>
      <c r="CY1300" s="26"/>
      <c r="CZ1300" s="26"/>
      <c r="DA1300" s="26"/>
      <c r="DB1300" s="26"/>
      <c r="DC1300" s="26"/>
      <c r="DD1300" s="30" t="e">
        <f t="shared" si="1306"/>
        <v>#N/A</v>
      </c>
      <c r="DE1300" s="31">
        <f t="shared" si="1307"/>
        <v>30</v>
      </c>
      <c r="DF1300" s="30" t="e">
        <f t="shared" si="1308"/>
        <v>#N/A</v>
      </c>
      <c r="DG1300" s="32" t="e">
        <f t="shared" si="1309"/>
        <v>#N/A</v>
      </c>
      <c r="DH1300" s="33" t="s">
        <v>143</v>
      </c>
      <c r="DI1300" s="34"/>
      <c r="DJ1300" s="35"/>
      <c r="DK1300" s="16" t="s">
        <v>144</v>
      </c>
      <c r="DL1300" s="16"/>
    </row>
    <row r="1301" spans="1:124" ht="15" customHeight="1" x14ac:dyDescent="0.25">
      <c r="B1301" s="16">
        <v>379</v>
      </c>
      <c r="C1301" s="16" t="s">
        <v>167</v>
      </c>
      <c r="D1301" s="16" t="s">
        <v>832</v>
      </c>
      <c r="E1301" s="16">
        <v>-8.1372949999999999</v>
      </c>
      <c r="F1301" s="16">
        <v>-34.950263</v>
      </c>
      <c r="G1301" s="16" t="s">
        <v>136</v>
      </c>
      <c r="H1301" s="16" t="s">
        <v>136</v>
      </c>
      <c r="I1301" s="16" t="s">
        <v>135</v>
      </c>
      <c r="J1301" s="16" t="s">
        <v>137</v>
      </c>
      <c r="K1301" s="16">
        <v>40</v>
      </c>
      <c r="L1301" s="16" t="s">
        <v>138</v>
      </c>
      <c r="M1301" s="16">
        <v>0</v>
      </c>
      <c r="N1301" s="16"/>
      <c r="O1301" s="16">
        <v>1</v>
      </c>
      <c r="P1301" s="16">
        <v>1</v>
      </c>
      <c r="Q1301" s="16" t="s">
        <v>136</v>
      </c>
      <c r="R1301" s="16"/>
      <c r="S1301" s="16"/>
      <c r="T1301" s="16" t="s">
        <v>136</v>
      </c>
      <c r="U1301" s="16" t="s">
        <v>136</v>
      </c>
      <c r="V1301" s="16">
        <v>0</v>
      </c>
      <c r="W1301" s="16" t="s">
        <v>136</v>
      </c>
      <c r="X1301" s="16" t="s">
        <v>136</v>
      </c>
      <c r="Y1301" s="16">
        <v>0</v>
      </c>
      <c r="Z1301" s="16">
        <v>0</v>
      </c>
      <c r="AA1301" s="16" t="s">
        <v>139</v>
      </c>
      <c r="AB1301" s="16" t="s">
        <v>140</v>
      </c>
      <c r="AC1301" s="16">
        <v>17.28</v>
      </c>
      <c r="AD1301" s="16">
        <v>6.02</v>
      </c>
      <c r="AE1301" s="16">
        <v>1</v>
      </c>
      <c r="AF1301" s="16">
        <v>0</v>
      </c>
      <c r="AG1301" s="16">
        <v>1.33</v>
      </c>
      <c r="AH1301" s="16"/>
      <c r="AI1301" s="16"/>
      <c r="AJ1301" s="16"/>
      <c r="AK1301" s="16"/>
      <c r="AL1301" s="16"/>
      <c r="AM1301" s="16">
        <v>1</v>
      </c>
      <c r="AN1301" s="16"/>
      <c r="AO1301" s="16">
        <v>0</v>
      </c>
      <c r="AP1301" s="16">
        <v>0</v>
      </c>
      <c r="AQ1301" s="16">
        <v>0</v>
      </c>
      <c r="AR1301" s="17" t="s">
        <v>136</v>
      </c>
      <c r="AS1301" s="19">
        <f t="shared" si="1522"/>
        <v>2</v>
      </c>
      <c r="AT1301" s="19"/>
      <c r="AU1301" s="19" t="e">
        <f>VLOOKUP(G1301,ABNT5101!$I$3:$J$9,2)</f>
        <v>#N/A</v>
      </c>
      <c r="AV1301" s="19" t="e">
        <f>VLOOKUP(G1301,ABNT5101!$I$3:$M$9,5)</f>
        <v>#N/A</v>
      </c>
      <c r="AW1301" s="17" t="str">
        <f>_xlfn.XLOOKUP(G1301,ABNT5101!I:I,ABNT5101!L:L)</f>
        <v>-</v>
      </c>
      <c r="AX1301" s="17" t="str">
        <f>_xlfn.XLOOKUP(G1301,ABNT5101!$I:$I,ABNT5101!M:M)</f>
        <v>-</v>
      </c>
      <c r="AY1301" s="17" t="str">
        <f>_xlfn.XLOOKUP(G1301,ABNT5101!$I:$I,ABNT5101!N:N)</f>
        <v>-</v>
      </c>
      <c r="AZ1301" s="17" t="str">
        <f>_xlfn.XLOOKUP(G1301,ABNT5101!$I:$I,ABNT5101!O:O)</f>
        <v>-</v>
      </c>
      <c r="BA1301" s="20" t="e">
        <f t="shared" si="1523"/>
        <v>#N/A</v>
      </c>
      <c r="BB1301" s="21" t="e">
        <f t="shared" ref="BB1301:BC1301" si="1559">BE1301/AU1301-1</f>
        <v>#N/A</v>
      </c>
      <c r="BC1301" s="21" t="e">
        <f t="shared" si="1559"/>
        <v>#N/A</v>
      </c>
      <c r="BD1301" s="21" t="str">
        <f t="shared" si="1525"/>
        <v>-</v>
      </c>
      <c r="BE1301" s="22"/>
      <c r="BF1301" s="22"/>
      <c r="BG1301" s="22"/>
      <c r="BH1301" s="22"/>
      <c r="BI1301" s="23"/>
      <c r="BJ1301" s="22"/>
      <c r="BK1301" s="20" t="e">
        <f t="shared" si="1526"/>
        <v>#N/A</v>
      </c>
      <c r="BL1301" s="20" t="e">
        <f t="shared" si="1527"/>
        <v>#N/A</v>
      </c>
      <c r="BM1301" s="20" t="e">
        <f t="shared" si="1528"/>
        <v>#N/A</v>
      </c>
      <c r="BN1301" s="20" t="str">
        <f t="shared" si="1529"/>
        <v>ATENDE</v>
      </c>
      <c r="BO1301" s="24" t="str">
        <f t="shared" si="1530"/>
        <v>-</v>
      </c>
      <c r="BP1301" s="24" t="str">
        <f t="shared" si="1368"/>
        <v>P6</v>
      </c>
      <c r="BQ1301" s="25">
        <f t="shared" si="1381"/>
        <v>-1</v>
      </c>
      <c r="BR1301" s="22"/>
      <c r="BS1301" s="22"/>
      <c r="BT1301" s="24">
        <f>IF(BP1301="-","-",_xlfn.XLOOKUP(BP1301,ABNT5101!$B$4:$B$9,ABNT5101!$C$4:$C$9))</f>
        <v>3</v>
      </c>
      <c r="BU1301" s="24">
        <f>IF(BP1301="-","-",_xlfn.XLOOKUP(BP1301,ABNT5101!$B$4:$B$9,ABNT5101!$D$4:$D$9))</f>
        <v>0.6</v>
      </c>
      <c r="BV1301" s="20" t="str">
        <f t="shared" si="1531"/>
        <v>NÃO ATENDE</v>
      </c>
      <c r="BW1301" s="20" t="str">
        <f t="shared" si="1382"/>
        <v>NÃO ATENDE</v>
      </c>
      <c r="BX1301" s="20" t="str">
        <f t="shared" si="1532"/>
        <v>NÃO ATENDE</v>
      </c>
      <c r="BY1301" s="24" t="s">
        <v>136</v>
      </c>
      <c r="BZ1301" s="25" t="e">
        <f t="shared" si="1533"/>
        <v>#VALUE!</v>
      </c>
      <c r="CA1301" s="24"/>
      <c r="CB1301" s="24"/>
      <c r="CC1301" s="20" t="str">
        <f>IF(BY1301="-","-",_xlfn.XLOOKUP(BY1301,ABNT5101!$B$4:$B$9,ABNT5101!$C$4:$C$9))</f>
        <v>-</v>
      </c>
      <c r="CD1301" s="24" t="str">
        <f>IF(BY1301="-","-",_xlfn.XLOOKUP(BY1301,ABNT5101!$B$4:$B$9,ABNT5101!$D$4:$D$9))</f>
        <v>-</v>
      </c>
      <c r="CE1301" s="20" t="str">
        <f t="shared" si="1534"/>
        <v>-</v>
      </c>
      <c r="CF1301" s="20" t="str">
        <f t="shared" si="1535"/>
        <v>-</v>
      </c>
      <c r="CG1301" s="20" t="str">
        <f t="shared" si="1359"/>
        <v>-</v>
      </c>
      <c r="CH1301" s="26" t="e">
        <f>_xlfn.XLOOKUP(CI1301,'Banco de dados'!$B:$B,'Banco de dados'!$D:$D)</f>
        <v>#N/A</v>
      </c>
      <c r="CI1301" s="27"/>
      <c r="CJ1301" s="26" t="e">
        <f>_xlfn.XLOOKUP(CI1301,'Banco de dados'!$B:$B,'Banco de dados'!$E:$E)</f>
        <v>#N/A</v>
      </c>
      <c r="CK1301" s="26"/>
      <c r="CL1301" s="26" t="e">
        <f>IF(CK1301="-","-",_xlfn.XLOOKUP(CK1301,'Banco de dados'!$B:$B,'Banco de dados'!$E:$E))</f>
        <v>#N/A</v>
      </c>
      <c r="CM1301" s="28">
        <f t="shared" si="1305"/>
        <v>1</v>
      </c>
      <c r="CN1301" s="26" t="e">
        <f>_xlfn.XLOOKUP(CI1301,'Banco de dados'!$B:$B,'Banco de dados'!$H:$H)</f>
        <v>#N/A</v>
      </c>
      <c r="CO1301" s="26" t="e">
        <f t="array" aca="1" ref="CO1301" ca="1">_xludf.XLOOKUP(CK1301,'Banco de dados'!$B:$B,'Banco de dados'!$H:$H)</f>
        <v>#NAME?</v>
      </c>
      <c r="CP1301" s="26" t="e">
        <f t="array" aca="1" ref="CP1301" ca="1">_xludf.XLOOKUP(CI1301,'Banco de dados'!$B:$B,'Banco de dados'!$F:$F)</f>
        <v>#NAME?</v>
      </c>
      <c r="CQ1301" s="26" t="e">
        <f t="array" aca="1" ref="CQ1301" ca="1">_xludf.XLOOKUP(CK1301,'Banco de dados'!$B:$B,'Banco de dados'!$F:$F)</f>
        <v>#NAME?</v>
      </c>
      <c r="CR1301" s="27">
        <v>190</v>
      </c>
      <c r="CS1301" s="27"/>
      <c r="CT1301" s="26" t="str">
        <f>IF(AG1301=0.5,"Suporte",IF(AND(AG1301&gt;='Braços de IP'!$B$9,AG1301&lt;='Braços de IP'!$D$9),'Braços de IP'!$E$9,IF(AND(AG1301&gt;='Braços de IP'!$B$10,AG1301&lt;='Braços de IP'!$D$10),'Braços de IP'!$E$10,IF(AND(AG1301&gt;='Braços de IP'!$B$11,AG1301&lt;='Braços de IP'!$D$11),'Braços de IP'!$E$11,IF(AND(AG1301&gt;='Braços de IP'!$B$12,AG1301&lt;='Braços de IP'!$D$12),'Braços de IP'!$E$12,IF(AND(AG1301&gt;='Braços de IP'!$B$13,AG1301&lt;='Braços de IP'!$D$13),'Braços de IP'!$E$13,IF(AND(AG1301&gt;='Braços de IP'!$B$14,AG1301&lt;='Braços de IP'!$D$14),'Braços de IP'!$E$14,"ERRO")))))))</f>
        <v>Curto II</v>
      </c>
      <c r="CU1301" s="27"/>
      <c r="CV1301" s="26" t="str">
        <f>IF($CU1301="","",VLOOKUP($CU1301,'Braços de IP'!$E$9:$I$15,2,0))</f>
        <v/>
      </c>
      <c r="CW1301" s="29" t="str">
        <f>IF($CU1301="","",VLOOKUP($CU1301,'Braços de IP'!$E$9:$I$15,5,0))</f>
        <v/>
      </c>
      <c r="CX1301" s="26"/>
      <c r="CY1301" s="26"/>
      <c r="CZ1301" s="26"/>
      <c r="DA1301" s="26"/>
      <c r="DB1301" s="26"/>
      <c r="DC1301" s="26"/>
      <c r="DD1301" s="30" t="e">
        <f t="shared" si="1306"/>
        <v>#N/A</v>
      </c>
      <c r="DE1301" s="31">
        <f t="shared" si="1307"/>
        <v>40</v>
      </c>
      <c r="DF1301" s="30" t="e">
        <f t="shared" si="1308"/>
        <v>#N/A</v>
      </c>
      <c r="DG1301" s="32" t="e">
        <f t="shared" si="1309"/>
        <v>#N/A</v>
      </c>
      <c r="DH1301" s="33" t="s">
        <v>143</v>
      </c>
      <c r="DI1301" s="34"/>
      <c r="DJ1301" s="35"/>
      <c r="DK1301" s="16" t="s">
        <v>144</v>
      </c>
      <c r="DL1301" s="16"/>
    </row>
    <row r="1302" spans="1:124" ht="15" customHeight="1" x14ac:dyDescent="0.25">
      <c r="B1302" s="16">
        <v>379</v>
      </c>
      <c r="C1302" s="16" t="s">
        <v>167</v>
      </c>
      <c r="D1302" s="16" t="s">
        <v>832</v>
      </c>
      <c r="E1302" s="16">
        <v>-8.1372949999999999</v>
      </c>
      <c r="F1302" s="16">
        <v>-34.950263</v>
      </c>
      <c r="G1302" s="16" t="s">
        <v>136</v>
      </c>
      <c r="H1302" s="16" t="s">
        <v>136</v>
      </c>
      <c r="I1302" s="16" t="s">
        <v>135</v>
      </c>
      <c r="J1302" s="16" t="s">
        <v>137</v>
      </c>
      <c r="K1302" s="16">
        <v>40</v>
      </c>
      <c r="L1302" s="16" t="s">
        <v>138</v>
      </c>
      <c r="M1302" s="16">
        <v>0</v>
      </c>
      <c r="N1302" s="16"/>
      <c r="O1302" s="16">
        <v>1</v>
      </c>
      <c r="P1302" s="16">
        <v>1</v>
      </c>
      <c r="Q1302" s="16" t="s">
        <v>136</v>
      </c>
      <c r="R1302" s="16"/>
      <c r="S1302" s="16"/>
      <c r="T1302" s="16" t="s">
        <v>136</v>
      </c>
      <c r="U1302" s="16" t="s">
        <v>136</v>
      </c>
      <c r="V1302" s="16">
        <v>0</v>
      </c>
      <c r="W1302" s="16" t="s">
        <v>136</v>
      </c>
      <c r="X1302" s="16" t="s">
        <v>136</v>
      </c>
      <c r="Y1302" s="16">
        <v>0</v>
      </c>
      <c r="Z1302" s="16">
        <v>0</v>
      </c>
      <c r="AA1302" s="16" t="s">
        <v>139</v>
      </c>
      <c r="AB1302" s="16" t="s">
        <v>140</v>
      </c>
      <c r="AC1302" s="16">
        <v>17.28</v>
      </c>
      <c r="AD1302" s="16">
        <v>6.02</v>
      </c>
      <c r="AE1302" s="16">
        <v>1</v>
      </c>
      <c r="AF1302" s="16">
        <v>0</v>
      </c>
      <c r="AG1302" s="16">
        <v>1.33</v>
      </c>
      <c r="AH1302" s="16"/>
      <c r="AI1302" s="16"/>
      <c r="AJ1302" s="16"/>
      <c r="AK1302" s="16"/>
      <c r="AL1302" s="16"/>
      <c r="AM1302" s="16">
        <v>1</v>
      </c>
      <c r="AN1302" s="16"/>
      <c r="AO1302" s="16">
        <v>0</v>
      </c>
      <c r="AP1302" s="16">
        <v>0</v>
      </c>
      <c r="AQ1302" s="16">
        <v>0</v>
      </c>
      <c r="AR1302" s="17" t="s">
        <v>136</v>
      </c>
      <c r="AS1302" s="19">
        <f t="shared" si="1522"/>
        <v>2</v>
      </c>
      <c r="AT1302" s="19"/>
      <c r="AU1302" s="19" t="e">
        <f>VLOOKUP(G1302,ABNT5101!$I$3:$J$9,2)</f>
        <v>#N/A</v>
      </c>
      <c r="AV1302" s="19" t="e">
        <f>VLOOKUP(G1302,ABNT5101!$I$3:$M$9,5)</f>
        <v>#N/A</v>
      </c>
      <c r="AW1302" s="17" t="str">
        <f>_xlfn.XLOOKUP(G1302,ABNT5101!I:I,ABNT5101!L:L)</f>
        <v>-</v>
      </c>
      <c r="AX1302" s="17" t="str">
        <f>_xlfn.XLOOKUP(G1302,ABNT5101!$I:$I,ABNT5101!M:M)</f>
        <v>-</v>
      </c>
      <c r="AY1302" s="17" t="str">
        <f>_xlfn.XLOOKUP(G1302,ABNT5101!$I:$I,ABNT5101!N:N)</f>
        <v>-</v>
      </c>
      <c r="AZ1302" s="17" t="str">
        <f>_xlfn.XLOOKUP(G1302,ABNT5101!$I:$I,ABNT5101!O:O)</f>
        <v>-</v>
      </c>
      <c r="BA1302" s="20" t="e">
        <f t="shared" si="1523"/>
        <v>#N/A</v>
      </c>
      <c r="BB1302" s="21" t="e">
        <f t="shared" ref="BB1302:BC1302" si="1560">BE1302/AU1302-1</f>
        <v>#N/A</v>
      </c>
      <c r="BC1302" s="21" t="e">
        <f t="shared" si="1560"/>
        <v>#N/A</v>
      </c>
      <c r="BD1302" s="21" t="str">
        <f t="shared" si="1525"/>
        <v>-</v>
      </c>
      <c r="BE1302" s="22"/>
      <c r="BF1302" s="22"/>
      <c r="BG1302" s="22"/>
      <c r="BH1302" s="22"/>
      <c r="BI1302" s="23"/>
      <c r="BJ1302" s="22"/>
      <c r="BK1302" s="20" t="e">
        <f t="shared" si="1526"/>
        <v>#N/A</v>
      </c>
      <c r="BL1302" s="20" t="e">
        <f t="shared" si="1527"/>
        <v>#N/A</v>
      </c>
      <c r="BM1302" s="20" t="e">
        <f t="shared" si="1528"/>
        <v>#N/A</v>
      </c>
      <c r="BN1302" s="20" t="str">
        <f t="shared" si="1529"/>
        <v>ATENDE</v>
      </c>
      <c r="BO1302" s="24" t="str">
        <f t="shared" si="1530"/>
        <v>-</v>
      </c>
      <c r="BP1302" s="24" t="str">
        <f t="shared" si="1368"/>
        <v>P6</v>
      </c>
      <c r="BQ1302" s="25">
        <f t="shared" si="1381"/>
        <v>-1</v>
      </c>
      <c r="BR1302" s="22"/>
      <c r="BS1302" s="22"/>
      <c r="BT1302" s="24">
        <f>IF(BP1302="-","-",_xlfn.XLOOKUP(BP1302,ABNT5101!$B$4:$B$9,ABNT5101!$C$4:$C$9))</f>
        <v>3</v>
      </c>
      <c r="BU1302" s="24">
        <f>IF(BP1302="-","-",_xlfn.XLOOKUP(BP1302,ABNT5101!$B$4:$B$9,ABNT5101!$D$4:$D$9))</f>
        <v>0.6</v>
      </c>
      <c r="BV1302" s="20" t="str">
        <f t="shared" si="1531"/>
        <v>NÃO ATENDE</v>
      </c>
      <c r="BW1302" s="20" t="str">
        <f t="shared" si="1382"/>
        <v>NÃO ATENDE</v>
      </c>
      <c r="BX1302" s="20" t="str">
        <f t="shared" si="1532"/>
        <v>NÃO ATENDE</v>
      </c>
      <c r="BY1302" s="24" t="s">
        <v>136</v>
      </c>
      <c r="BZ1302" s="25" t="e">
        <f t="shared" si="1533"/>
        <v>#VALUE!</v>
      </c>
      <c r="CA1302" s="24"/>
      <c r="CB1302" s="24"/>
      <c r="CC1302" s="20" t="str">
        <f>IF(BY1302="-","-",_xlfn.XLOOKUP(BY1302,ABNT5101!$B$4:$B$9,ABNT5101!$C$4:$C$9))</f>
        <v>-</v>
      </c>
      <c r="CD1302" s="24" t="str">
        <f>IF(BY1302="-","-",_xlfn.XLOOKUP(BY1302,ABNT5101!$B$4:$B$9,ABNT5101!$D$4:$D$9))</f>
        <v>-</v>
      </c>
      <c r="CE1302" s="20" t="str">
        <f t="shared" si="1534"/>
        <v>-</v>
      </c>
      <c r="CF1302" s="20" t="str">
        <f t="shared" si="1535"/>
        <v>-</v>
      </c>
      <c r="CG1302" s="20" t="str">
        <f t="shared" si="1359"/>
        <v>-</v>
      </c>
      <c r="CH1302" s="26" t="e">
        <f>_xlfn.XLOOKUP(CI1302,'Banco de dados'!$B:$B,'Banco de dados'!$D:$D)</f>
        <v>#N/A</v>
      </c>
      <c r="CI1302" s="27"/>
      <c r="CJ1302" s="26" t="e">
        <f>_xlfn.XLOOKUP(CI1302,'Banco de dados'!$B:$B,'Banco de dados'!$E:$E)</f>
        <v>#N/A</v>
      </c>
      <c r="CK1302" s="26"/>
      <c r="CL1302" s="26" t="e">
        <f>IF(CK1302="-","-",_xlfn.XLOOKUP(CK1302,'Banco de dados'!$B:$B,'Banco de dados'!$E:$E))</f>
        <v>#N/A</v>
      </c>
      <c r="CM1302" s="28">
        <f t="shared" si="1305"/>
        <v>1</v>
      </c>
      <c r="CN1302" s="26" t="e">
        <f>_xlfn.XLOOKUP(CI1302,'Banco de dados'!$B:$B,'Banco de dados'!$H:$H)</f>
        <v>#N/A</v>
      </c>
      <c r="CO1302" s="26" t="e">
        <f t="array" aca="1" ref="CO1302" ca="1">_xludf.XLOOKUP(CK1302,'Banco de dados'!$B:$B,'Banco de dados'!$H:$H)</f>
        <v>#NAME?</v>
      </c>
      <c r="CP1302" s="26" t="e">
        <f t="array" aca="1" ref="CP1302" ca="1">_xludf.XLOOKUP(CI1302,'Banco de dados'!$B:$B,'Banco de dados'!$F:$F)</f>
        <v>#NAME?</v>
      </c>
      <c r="CQ1302" s="26" t="e">
        <f t="array" aca="1" ref="CQ1302" ca="1">_xludf.XLOOKUP(CK1302,'Banco de dados'!$B:$B,'Banco de dados'!$F:$F)</f>
        <v>#NAME?</v>
      </c>
      <c r="CR1302" s="27">
        <v>191</v>
      </c>
      <c r="CS1302" s="27"/>
      <c r="CT1302" s="26" t="str">
        <f>IF(AG1302=0.5,"Suporte",IF(AND(AG1302&gt;='Braços de IP'!$B$9,AG1302&lt;='Braços de IP'!$D$9),'Braços de IP'!$E$9,IF(AND(AG1302&gt;='Braços de IP'!$B$10,AG1302&lt;='Braços de IP'!$D$10),'Braços de IP'!$E$10,IF(AND(AG1302&gt;='Braços de IP'!$B$11,AG1302&lt;='Braços de IP'!$D$11),'Braços de IP'!$E$11,IF(AND(AG1302&gt;='Braços de IP'!$B$12,AG1302&lt;='Braços de IP'!$D$12),'Braços de IP'!$E$12,IF(AND(AG1302&gt;='Braços de IP'!$B$13,AG1302&lt;='Braços de IP'!$D$13),'Braços de IP'!$E$13,IF(AND(AG1302&gt;='Braços de IP'!$B$14,AG1302&lt;='Braços de IP'!$D$14),'Braços de IP'!$E$14,"ERRO")))))))</f>
        <v>Curto II</v>
      </c>
      <c r="CU1302" s="27"/>
      <c r="CV1302" s="26" t="str">
        <f>IF($CU1302="","",VLOOKUP($CU1302,'Braços de IP'!$E$9:$I$15,2,0))</f>
        <v/>
      </c>
      <c r="CW1302" s="29" t="str">
        <f>IF($CU1302="","",VLOOKUP($CU1302,'Braços de IP'!$E$9:$I$15,5,0))</f>
        <v/>
      </c>
      <c r="CX1302" s="26"/>
      <c r="CY1302" s="26"/>
      <c r="CZ1302" s="26"/>
      <c r="DA1302" s="26"/>
      <c r="DB1302" s="26"/>
      <c r="DC1302" s="26"/>
      <c r="DD1302" s="30" t="e">
        <f t="shared" si="1306"/>
        <v>#N/A</v>
      </c>
      <c r="DE1302" s="31">
        <f t="shared" si="1307"/>
        <v>40</v>
      </c>
      <c r="DF1302" s="30" t="e">
        <f t="shared" si="1308"/>
        <v>#N/A</v>
      </c>
      <c r="DG1302" s="32" t="e">
        <f t="shared" si="1309"/>
        <v>#N/A</v>
      </c>
      <c r="DH1302" s="33" t="s">
        <v>143</v>
      </c>
      <c r="DI1302" s="34"/>
      <c r="DJ1302" s="35"/>
      <c r="DK1302" s="16" t="s">
        <v>144</v>
      </c>
      <c r="DL1302" s="16"/>
    </row>
    <row r="1303" spans="1:124" ht="15" customHeight="1" x14ac:dyDescent="0.25">
      <c r="B1303" s="16">
        <v>379</v>
      </c>
      <c r="C1303" s="16" t="s">
        <v>167</v>
      </c>
      <c r="D1303" s="16" t="s">
        <v>832</v>
      </c>
      <c r="E1303" s="16">
        <v>-8.1372949999999999</v>
      </c>
      <c r="F1303" s="16">
        <v>-34.950263</v>
      </c>
      <c r="G1303" s="16" t="s">
        <v>136</v>
      </c>
      <c r="H1303" s="16" t="s">
        <v>136</v>
      </c>
      <c r="I1303" s="16" t="s">
        <v>135</v>
      </c>
      <c r="J1303" s="16" t="s">
        <v>137</v>
      </c>
      <c r="K1303" s="16">
        <v>40</v>
      </c>
      <c r="L1303" s="16" t="s">
        <v>138</v>
      </c>
      <c r="M1303" s="16">
        <v>0</v>
      </c>
      <c r="N1303" s="16"/>
      <c r="O1303" s="16">
        <v>1</v>
      </c>
      <c r="P1303" s="16">
        <v>1</v>
      </c>
      <c r="Q1303" s="16" t="s">
        <v>136</v>
      </c>
      <c r="R1303" s="16"/>
      <c r="S1303" s="16"/>
      <c r="T1303" s="16" t="s">
        <v>136</v>
      </c>
      <c r="U1303" s="16" t="s">
        <v>136</v>
      </c>
      <c r="V1303" s="16">
        <v>0</v>
      </c>
      <c r="W1303" s="16" t="s">
        <v>136</v>
      </c>
      <c r="X1303" s="16" t="s">
        <v>136</v>
      </c>
      <c r="Y1303" s="16">
        <v>0</v>
      </c>
      <c r="Z1303" s="16">
        <v>0</v>
      </c>
      <c r="AA1303" s="16" t="s">
        <v>139</v>
      </c>
      <c r="AB1303" s="16" t="s">
        <v>140</v>
      </c>
      <c r="AC1303" s="16">
        <v>17.28</v>
      </c>
      <c r="AD1303" s="16">
        <v>6.02</v>
      </c>
      <c r="AE1303" s="16">
        <v>1</v>
      </c>
      <c r="AF1303" s="16">
        <v>0</v>
      </c>
      <c r="AG1303" s="16">
        <v>1.33</v>
      </c>
      <c r="AH1303" s="16"/>
      <c r="AI1303" s="16"/>
      <c r="AJ1303" s="16"/>
      <c r="AK1303" s="16"/>
      <c r="AL1303" s="16"/>
      <c r="AM1303" s="16">
        <v>1</v>
      </c>
      <c r="AN1303" s="16"/>
      <c r="AO1303" s="16">
        <v>0</v>
      </c>
      <c r="AP1303" s="16">
        <v>0</v>
      </c>
      <c r="AQ1303" s="16">
        <v>0</v>
      </c>
      <c r="AR1303" s="17" t="s">
        <v>136</v>
      </c>
      <c r="AS1303" s="19">
        <f t="shared" si="1522"/>
        <v>2</v>
      </c>
      <c r="AT1303" s="19"/>
      <c r="AU1303" s="19" t="e">
        <f>VLOOKUP(G1303,ABNT5101!$I$3:$J$9,2)</f>
        <v>#N/A</v>
      </c>
      <c r="AV1303" s="19" t="e">
        <f>VLOOKUP(G1303,ABNT5101!$I$3:$M$9,5)</f>
        <v>#N/A</v>
      </c>
      <c r="AW1303" s="17" t="str">
        <f>_xlfn.XLOOKUP(G1303,ABNT5101!I:I,ABNT5101!L:L)</f>
        <v>-</v>
      </c>
      <c r="AX1303" s="17" t="str">
        <f>_xlfn.XLOOKUP(G1303,ABNT5101!$I:$I,ABNT5101!M:M)</f>
        <v>-</v>
      </c>
      <c r="AY1303" s="17" t="str">
        <f>_xlfn.XLOOKUP(G1303,ABNT5101!$I:$I,ABNT5101!N:N)</f>
        <v>-</v>
      </c>
      <c r="AZ1303" s="17" t="str">
        <f>_xlfn.XLOOKUP(G1303,ABNT5101!$I:$I,ABNT5101!O:O)</f>
        <v>-</v>
      </c>
      <c r="BA1303" s="20" t="e">
        <f t="shared" si="1523"/>
        <v>#N/A</v>
      </c>
      <c r="BB1303" s="21" t="e">
        <f t="shared" ref="BB1303:BC1303" si="1561">BE1303/AU1303-1</f>
        <v>#N/A</v>
      </c>
      <c r="BC1303" s="21" t="e">
        <f t="shared" si="1561"/>
        <v>#N/A</v>
      </c>
      <c r="BD1303" s="21" t="str">
        <f t="shared" si="1525"/>
        <v>-</v>
      </c>
      <c r="BE1303" s="22"/>
      <c r="BF1303" s="22"/>
      <c r="BG1303" s="22"/>
      <c r="BH1303" s="22"/>
      <c r="BI1303" s="23"/>
      <c r="BJ1303" s="22"/>
      <c r="BK1303" s="20" t="e">
        <f t="shared" si="1526"/>
        <v>#N/A</v>
      </c>
      <c r="BL1303" s="20" t="e">
        <f t="shared" si="1527"/>
        <v>#N/A</v>
      </c>
      <c r="BM1303" s="20" t="e">
        <f t="shared" si="1528"/>
        <v>#N/A</v>
      </c>
      <c r="BN1303" s="20" t="str">
        <f t="shared" si="1529"/>
        <v>ATENDE</v>
      </c>
      <c r="BO1303" s="24" t="str">
        <f t="shared" si="1530"/>
        <v>-</v>
      </c>
      <c r="BP1303" s="24" t="str">
        <f t="shared" si="1368"/>
        <v>P6</v>
      </c>
      <c r="BQ1303" s="25">
        <f t="shared" si="1381"/>
        <v>-1</v>
      </c>
      <c r="BR1303" s="22"/>
      <c r="BS1303" s="22"/>
      <c r="BT1303" s="24">
        <f>IF(BP1303="-","-",_xlfn.XLOOKUP(BP1303,ABNT5101!$B$4:$B$9,ABNT5101!$C$4:$C$9))</f>
        <v>3</v>
      </c>
      <c r="BU1303" s="24">
        <f>IF(BP1303="-","-",_xlfn.XLOOKUP(BP1303,ABNT5101!$B$4:$B$9,ABNT5101!$D$4:$D$9))</f>
        <v>0.6</v>
      </c>
      <c r="BV1303" s="20" t="str">
        <f t="shared" si="1531"/>
        <v>NÃO ATENDE</v>
      </c>
      <c r="BW1303" s="20" t="str">
        <f t="shared" si="1382"/>
        <v>NÃO ATENDE</v>
      </c>
      <c r="BX1303" s="20" t="str">
        <f t="shared" si="1532"/>
        <v>NÃO ATENDE</v>
      </c>
      <c r="BY1303" s="24" t="s">
        <v>136</v>
      </c>
      <c r="BZ1303" s="25" t="e">
        <f t="shared" si="1533"/>
        <v>#VALUE!</v>
      </c>
      <c r="CA1303" s="24"/>
      <c r="CB1303" s="24"/>
      <c r="CC1303" s="20" t="str">
        <f>IF(BY1303="-","-",_xlfn.XLOOKUP(BY1303,ABNT5101!$B$4:$B$9,ABNT5101!$C$4:$C$9))</f>
        <v>-</v>
      </c>
      <c r="CD1303" s="24" t="str">
        <f>IF(BY1303="-","-",_xlfn.XLOOKUP(BY1303,ABNT5101!$B$4:$B$9,ABNT5101!$D$4:$D$9))</f>
        <v>-</v>
      </c>
      <c r="CE1303" s="20" t="str">
        <f t="shared" si="1534"/>
        <v>-</v>
      </c>
      <c r="CF1303" s="20" t="str">
        <f t="shared" si="1535"/>
        <v>-</v>
      </c>
      <c r="CG1303" s="20" t="str">
        <f t="shared" si="1359"/>
        <v>-</v>
      </c>
      <c r="CH1303" s="26" t="e">
        <f>_xlfn.XLOOKUP(CI1303,'Banco de dados'!$B:$B,'Banco de dados'!$D:$D)</f>
        <v>#N/A</v>
      </c>
      <c r="CI1303" s="27"/>
      <c r="CJ1303" s="26" t="e">
        <f>_xlfn.XLOOKUP(CI1303,'Banco de dados'!$B:$B,'Banco de dados'!$E:$E)</f>
        <v>#N/A</v>
      </c>
      <c r="CK1303" s="26"/>
      <c r="CL1303" s="26" t="e">
        <f>IF(CK1303="-","-",_xlfn.XLOOKUP(CK1303,'Banco de dados'!$B:$B,'Banco de dados'!$E:$E))</f>
        <v>#N/A</v>
      </c>
      <c r="CM1303" s="28">
        <f t="shared" si="1305"/>
        <v>1</v>
      </c>
      <c r="CN1303" s="26" t="e">
        <f>_xlfn.XLOOKUP(CI1303,'Banco de dados'!$B:$B,'Banco de dados'!$H:$H)</f>
        <v>#N/A</v>
      </c>
      <c r="CO1303" s="26" t="e">
        <f t="array" aca="1" ref="CO1303" ca="1">_xludf.XLOOKUP(CK1303,'Banco de dados'!$B:$B,'Banco de dados'!$H:$H)</f>
        <v>#NAME?</v>
      </c>
      <c r="CP1303" s="26" t="e">
        <f t="array" aca="1" ref="CP1303" ca="1">_xludf.XLOOKUP(CI1303,'Banco de dados'!$B:$B,'Banco de dados'!$F:$F)</f>
        <v>#NAME?</v>
      </c>
      <c r="CQ1303" s="26" t="e">
        <f t="array" aca="1" ref="CQ1303" ca="1">_xludf.XLOOKUP(CK1303,'Banco de dados'!$B:$B,'Banco de dados'!$F:$F)</f>
        <v>#NAME?</v>
      </c>
      <c r="CR1303" s="27">
        <v>192</v>
      </c>
      <c r="CS1303" s="27"/>
      <c r="CT1303" s="26" t="str">
        <f>IF(AG1303=0.5,"Suporte",IF(AND(AG1303&gt;='Braços de IP'!$B$9,AG1303&lt;='Braços de IP'!$D$9),'Braços de IP'!$E$9,IF(AND(AG1303&gt;='Braços de IP'!$B$10,AG1303&lt;='Braços de IP'!$D$10),'Braços de IP'!$E$10,IF(AND(AG1303&gt;='Braços de IP'!$B$11,AG1303&lt;='Braços de IP'!$D$11),'Braços de IP'!$E$11,IF(AND(AG1303&gt;='Braços de IP'!$B$12,AG1303&lt;='Braços de IP'!$D$12),'Braços de IP'!$E$12,IF(AND(AG1303&gt;='Braços de IP'!$B$13,AG1303&lt;='Braços de IP'!$D$13),'Braços de IP'!$E$13,IF(AND(AG1303&gt;='Braços de IP'!$B$14,AG1303&lt;='Braços de IP'!$D$14),'Braços de IP'!$E$14,"ERRO")))))))</f>
        <v>Curto II</v>
      </c>
      <c r="CU1303" s="27"/>
      <c r="CV1303" s="26" t="str">
        <f>IF($CU1303="","",VLOOKUP($CU1303,'Braços de IP'!$E$9:$I$15,2,0))</f>
        <v/>
      </c>
      <c r="CW1303" s="29" t="str">
        <f>IF($CU1303="","",VLOOKUP($CU1303,'Braços de IP'!$E$9:$I$15,5,0))</f>
        <v/>
      </c>
      <c r="CX1303" s="26"/>
      <c r="CY1303" s="26"/>
      <c r="CZ1303" s="26"/>
      <c r="DA1303" s="26"/>
      <c r="DB1303" s="26"/>
      <c r="DC1303" s="26"/>
      <c r="DD1303" s="30" t="e">
        <f t="shared" si="1306"/>
        <v>#N/A</v>
      </c>
      <c r="DE1303" s="31">
        <f t="shared" si="1307"/>
        <v>40</v>
      </c>
      <c r="DF1303" s="30" t="e">
        <f t="shared" si="1308"/>
        <v>#N/A</v>
      </c>
      <c r="DG1303" s="32" t="e">
        <f t="shared" si="1309"/>
        <v>#N/A</v>
      </c>
      <c r="DH1303" s="33" t="s">
        <v>143</v>
      </c>
      <c r="DI1303" s="34"/>
      <c r="DJ1303" s="35"/>
      <c r="DK1303" s="16" t="s">
        <v>144</v>
      </c>
      <c r="DL1303" s="16"/>
    </row>
    <row r="1304" spans="1:124" ht="15" customHeight="1" x14ac:dyDescent="0.25">
      <c r="B1304" s="16">
        <v>382</v>
      </c>
      <c r="C1304" s="16" t="s">
        <v>146</v>
      </c>
      <c r="D1304" s="16" t="s">
        <v>833</v>
      </c>
      <c r="E1304" s="16">
        <v>-8.1357809999999997</v>
      </c>
      <c r="F1304" s="16">
        <v>-34.952458999999998</v>
      </c>
      <c r="G1304" s="16" t="s">
        <v>153</v>
      </c>
      <c r="H1304" s="16" t="s">
        <v>136</v>
      </c>
      <c r="I1304" s="16" t="s">
        <v>149</v>
      </c>
      <c r="J1304" s="16" t="s">
        <v>137</v>
      </c>
      <c r="K1304" s="16">
        <v>96</v>
      </c>
      <c r="L1304" s="16" t="s">
        <v>138</v>
      </c>
      <c r="M1304" s="16">
        <v>0</v>
      </c>
      <c r="N1304" s="16"/>
      <c r="O1304" s="16">
        <v>1</v>
      </c>
      <c r="P1304" s="16">
        <v>1.5</v>
      </c>
      <c r="Q1304" s="16">
        <v>6</v>
      </c>
      <c r="R1304" s="16"/>
      <c r="S1304" s="16"/>
      <c r="T1304" s="16" t="s">
        <v>136</v>
      </c>
      <c r="U1304" s="16">
        <v>1</v>
      </c>
      <c r="V1304" s="16">
        <v>0</v>
      </c>
      <c r="W1304" s="16" t="s">
        <v>136</v>
      </c>
      <c r="X1304" s="16" t="s">
        <v>136</v>
      </c>
      <c r="Y1304" s="16">
        <v>0</v>
      </c>
      <c r="Z1304" s="16">
        <v>0</v>
      </c>
      <c r="AA1304" s="16" t="s">
        <v>139</v>
      </c>
      <c r="AB1304" s="16" t="s">
        <v>140</v>
      </c>
      <c r="AC1304" s="16">
        <v>42.54</v>
      </c>
      <c r="AD1304" s="16">
        <v>8.7200000000000006</v>
      </c>
      <c r="AE1304" s="16">
        <v>1</v>
      </c>
      <c r="AF1304" s="16">
        <v>0.9</v>
      </c>
      <c r="AG1304" s="16">
        <v>3.03</v>
      </c>
      <c r="AH1304" s="16"/>
      <c r="AI1304" s="16"/>
      <c r="AJ1304" s="16"/>
      <c r="AK1304" s="16"/>
      <c r="AL1304" s="16"/>
      <c r="AM1304" s="16">
        <v>0</v>
      </c>
      <c r="AN1304" s="16"/>
      <c r="AO1304" s="16">
        <v>0</v>
      </c>
      <c r="AP1304" s="16">
        <v>0</v>
      </c>
      <c r="AQ1304" s="16">
        <v>0</v>
      </c>
      <c r="AR1304" s="17" t="s">
        <v>136</v>
      </c>
      <c r="AS1304" s="19">
        <f t="shared" si="1522"/>
        <v>0</v>
      </c>
      <c r="AT1304" s="19"/>
      <c r="AU1304" s="19">
        <f>VLOOKUP(G1304,ABNT5101!$I$3:$J$9,2)</f>
        <v>15</v>
      </c>
      <c r="AV1304" s="19">
        <f>VLOOKUP(G1304,ABNT5101!$I$3:$M$9,5)</f>
        <v>0.18</v>
      </c>
      <c r="AW1304" s="17" t="str">
        <f>_xlfn.XLOOKUP(G1304,ABNT5101!I:I,ABNT5101!L:L)</f>
        <v>-</v>
      </c>
      <c r="AX1304" s="17">
        <f>_xlfn.XLOOKUP(G1304,ABNT5101!$I:$I,ABNT5101!M:M)</f>
        <v>0.18</v>
      </c>
      <c r="AY1304" s="17" t="str">
        <f>_xlfn.XLOOKUP(G1304,ABNT5101!$I:$I,ABNT5101!N:N)</f>
        <v>-</v>
      </c>
      <c r="AZ1304" s="17">
        <f>_xlfn.XLOOKUP(G1304,ABNT5101!$I:$I,ABNT5101!O:O)</f>
        <v>15</v>
      </c>
      <c r="BA1304" s="20" t="str">
        <f t="shared" si="1523"/>
        <v>ATENDE</v>
      </c>
      <c r="BB1304" s="21">
        <f t="shared" ref="BB1304:BC1304" si="1562">BE1304/AU1304-1</f>
        <v>1.4000000000000012E-2</v>
      </c>
      <c r="BC1304" s="21">
        <f t="shared" si="1562"/>
        <v>1.5</v>
      </c>
      <c r="BD1304" s="21" t="str">
        <f t="shared" si="1525"/>
        <v>-</v>
      </c>
      <c r="BE1304" s="22">
        <v>15.21</v>
      </c>
      <c r="BF1304" s="22">
        <v>0.45</v>
      </c>
      <c r="BG1304" s="22"/>
      <c r="BH1304" s="22"/>
      <c r="BI1304" s="23"/>
      <c r="BJ1304" s="22"/>
      <c r="BK1304" s="20" t="str">
        <f t="shared" si="1526"/>
        <v>ATENDE</v>
      </c>
      <c r="BL1304" s="20" t="str">
        <f t="shared" si="1527"/>
        <v>ATENDE</v>
      </c>
      <c r="BM1304" s="20" t="str">
        <f t="shared" si="1528"/>
        <v>ATENDE</v>
      </c>
      <c r="BN1304" s="20" t="str">
        <f t="shared" si="1529"/>
        <v>ATENDE</v>
      </c>
      <c r="BO1304" s="24" t="str">
        <f t="shared" si="1530"/>
        <v>C3</v>
      </c>
      <c r="BP1304" s="24" t="str">
        <f t="shared" si="1368"/>
        <v>P5</v>
      </c>
      <c r="BQ1304" s="25">
        <f t="shared" si="1381"/>
        <v>1.0940000000000003</v>
      </c>
      <c r="BR1304" s="22">
        <v>10.47</v>
      </c>
      <c r="BS1304" s="22">
        <v>5.45</v>
      </c>
      <c r="BT1304" s="24">
        <f>IF(BP1304="-","-",_xlfn.XLOOKUP(BP1304,ABNT5101!$B$4:$B$9,ABNT5101!$C$4:$C$9))</f>
        <v>5</v>
      </c>
      <c r="BU1304" s="24">
        <f>IF(BP1304="-","-",_xlfn.XLOOKUP(BP1304,ABNT5101!$B$4:$B$9,ABNT5101!$D$4:$D$9))</f>
        <v>1</v>
      </c>
      <c r="BV1304" s="20" t="str">
        <f t="shared" si="1531"/>
        <v>ATENDE</v>
      </c>
      <c r="BW1304" s="20" t="str">
        <f t="shared" si="1382"/>
        <v>ATENDE</v>
      </c>
      <c r="BX1304" s="20" t="str">
        <f t="shared" si="1532"/>
        <v>ATENDE</v>
      </c>
      <c r="BY1304" s="24" t="s">
        <v>136</v>
      </c>
      <c r="BZ1304" s="25" t="e">
        <f t="shared" si="1533"/>
        <v>#VALUE!</v>
      </c>
      <c r="CA1304" s="24">
        <v>16.03</v>
      </c>
      <c r="CB1304" s="24">
        <v>6.05</v>
      </c>
      <c r="CC1304" s="20" t="str">
        <f>IF(BY1304="-","-",_xlfn.XLOOKUP(BY1304,ABNT5101!$B$4:$B$9,ABNT5101!$C$4:$C$9))</f>
        <v>-</v>
      </c>
      <c r="CD1304" s="24" t="str">
        <f>IF(BY1304="-","-",_xlfn.XLOOKUP(BY1304,ABNT5101!$B$4:$B$9,ABNT5101!$D$4:$D$9))</f>
        <v>-</v>
      </c>
      <c r="CE1304" s="20" t="str">
        <f t="shared" si="1534"/>
        <v>-</v>
      </c>
      <c r="CF1304" s="20" t="str">
        <f t="shared" si="1535"/>
        <v>-</v>
      </c>
      <c r="CG1304" s="20" t="str">
        <f t="shared" si="1359"/>
        <v>-</v>
      </c>
      <c r="CH1304" s="26" t="str">
        <f>_xlfn.XLOOKUP(CI1304,'Banco de dados'!$B:$B,'Banco de dados'!$D:$D)</f>
        <v>LEDSTAR</v>
      </c>
      <c r="CI1304" s="27" t="s">
        <v>162</v>
      </c>
      <c r="CJ1304" s="26" t="str">
        <f>_xlfn.XLOOKUP(CI1304,'Banco de dados'!$B:$B,'Banco de dados'!$E:$E)</f>
        <v>LUM LED SL VT 9.1 85W</v>
      </c>
      <c r="CK1304" s="26"/>
      <c r="CL1304" s="26" t="e">
        <f>IF(CK1304="-","-",_xlfn.XLOOKUP(CK1304,'Banco de dados'!$B:$B,'Banco de dados'!$E:$E))</f>
        <v>#N/A</v>
      </c>
      <c r="CM1304" s="28">
        <f t="shared" si="1305"/>
        <v>1</v>
      </c>
      <c r="CN1304" s="26">
        <f>_xlfn.XLOOKUP(CI1304,'Banco de dados'!$B:$B,'Banco de dados'!$H:$H)</f>
        <v>85</v>
      </c>
      <c r="CO1304" s="26" t="e">
        <f t="array" aca="1" ref="CO1304" ca="1">_xludf.XLOOKUP(CK1304,'Banco de dados'!$B:$B,'Banco de dados'!$H:$H)</f>
        <v>#NAME?</v>
      </c>
      <c r="CP1304" s="26" t="e">
        <f t="array" aca="1" ref="CP1304" ca="1">_xludf.XLOOKUP(CI1304,'Banco de dados'!$B:$B,'Banco de dados'!$F:$F)</f>
        <v>#NAME?</v>
      </c>
      <c r="CQ1304" s="26" t="e">
        <f t="array" aca="1" ref="CQ1304" ca="1">_xludf.XLOOKUP(CK1304,'Banco de dados'!$B:$B,'Banco de dados'!$F:$F)</f>
        <v>#NAME?</v>
      </c>
      <c r="CR1304" s="27">
        <v>199</v>
      </c>
      <c r="CS1304" s="27"/>
      <c r="CT1304" s="26" t="str">
        <f>IF(AG1304=0.5,"Suporte",IF(AND(AG1304&gt;='Braços de IP'!$B$9,AG1304&lt;='Braços de IP'!$D$9),'Braços de IP'!$E$9,IF(AND(AG1304&gt;='Braços de IP'!$B$10,AG1304&lt;='Braços de IP'!$D$10),'Braços de IP'!$E$10,IF(AND(AG1304&gt;='Braços de IP'!$B$11,AG1304&lt;='Braços de IP'!$D$11),'Braços de IP'!$E$11,IF(AND(AG1304&gt;='Braços de IP'!$B$12,AG1304&lt;='Braços de IP'!$D$12),'Braços de IP'!$E$12,IF(AND(AG1304&gt;='Braços de IP'!$B$13,AG1304&lt;='Braços de IP'!$D$13),'Braços de IP'!$E$13,IF(AND(AG1304&gt;='Braços de IP'!$B$14,AG1304&lt;='Braços de IP'!$D$14),'Braços de IP'!$E$14,"ERRO")))))))</f>
        <v>Longo I</v>
      </c>
      <c r="CU1304" s="27" t="s">
        <v>154</v>
      </c>
      <c r="CV1304" s="26">
        <f>IF($CU1304="","",VLOOKUP($CU1304,'Braços de IP'!$E$9:$I$15,2,0))</f>
        <v>3.5</v>
      </c>
      <c r="CW1304" s="29">
        <f>IF($CU1304="","",VLOOKUP($CU1304,'Braços de IP'!$E$9:$I$15,5,0))</f>
        <v>8.5</v>
      </c>
      <c r="CX1304" s="26"/>
      <c r="CY1304" s="26"/>
      <c r="CZ1304" s="26"/>
      <c r="DA1304" s="26"/>
      <c r="DB1304" s="26"/>
      <c r="DC1304" s="26"/>
      <c r="DD1304" s="30">
        <f t="shared" si="1306"/>
        <v>85</v>
      </c>
      <c r="DE1304" s="31">
        <f t="shared" si="1307"/>
        <v>96</v>
      </c>
      <c r="DF1304" s="30">
        <f t="shared" si="1308"/>
        <v>181</v>
      </c>
      <c r="DG1304" s="32">
        <f t="shared" si="1309"/>
        <v>0.11458333333333337</v>
      </c>
      <c r="DH1304" s="33" t="s">
        <v>143</v>
      </c>
      <c r="DI1304" s="34"/>
      <c r="DJ1304" s="35"/>
      <c r="DK1304" s="16" t="s">
        <v>144</v>
      </c>
      <c r="DL1304" s="16"/>
    </row>
    <row r="1305" spans="1:124" ht="15" customHeight="1" x14ac:dyDescent="0.25">
      <c r="B1305" s="16">
        <v>382</v>
      </c>
      <c r="C1305" s="16" t="s">
        <v>146</v>
      </c>
      <c r="D1305" s="16" t="s">
        <v>833</v>
      </c>
      <c r="E1305" s="16">
        <v>-8.1357809999999997</v>
      </c>
      <c r="F1305" s="16">
        <v>-34.952458999999998</v>
      </c>
      <c r="G1305" s="16" t="s">
        <v>153</v>
      </c>
      <c r="H1305" s="16" t="s">
        <v>136</v>
      </c>
      <c r="I1305" s="16" t="s">
        <v>149</v>
      </c>
      <c r="J1305" s="16" t="s">
        <v>137</v>
      </c>
      <c r="K1305" s="16">
        <v>96</v>
      </c>
      <c r="L1305" s="16" t="s">
        <v>138</v>
      </c>
      <c r="M1305" s="16">
        <v>0</v>
      </c>
      <c r="N1305" s="16"/>
      <c r="O1305" s="16">
        <v>1</v>
      </c>
      <c r="P1305" s="16">
        <v>1.5</v>
      </c>
      <c r="Q1305" s="16">
        <v>6</v>
      </c>
      <c r="R1305" s="16"/>
      <c r="S1305" s="16"/>
      <c r="T1305" s="16" t="s">
        <v>136</v>
      </c>
      <c r="U1305" s="16">
        <v>1</v>
      </c>
      <c r="V1305" s="16">
        <v>0</v>
      </c>
      <c r="W1305" s="16" t="s">
        <v>136</v>
      </c>
      <c r="X1305" s="16" t="s">
        <v>136</v>
      </c>
      <c r="Y1305" s="16">
        <v>0</v>
      </c>
      <c r="Z1305" s="16">
        <v>0</v>
      </c>
      <c r="AA1305" s="16" t="s">
        <v>139</v>
      </c>
      <c r="AB1305" s="16" t="s">
        <v>140</v>
      </c>
      <c r="AC1305" s="16">
        <v>42.54</v>
      </c>
      <c r="AD1305" s="16">
        <v>8.7200000000000006</v>
      </c>
      <c r="AE1305" s="16">
        <v>1</v>
      </c>
      <c r="AF1305" s="16">
        <v>0.9</v>
      </c>
      <c r="AG1305" s="16">
        <v>3.03</v>
      </c>
      <c r="AH1305" s="16"/>
      <c r="AI1305" s="16"/>
      <c r="AJ1305" s="16"/>
      <c r="AK1305" s="16"/>
      <c r="AL1305" s="16"/>
      <c r="AM1305" s="16">
        <v>0</v>
      </c>
      <c r="AN1305" s="16"/>
      <c r="AO1305" s="16">
        <v>0</v>
      </c>
      <c r="AP1305" s="16">
        <v>0</v>
      </c>
      <c r="AQ1305" s="16">
        <v>0</v>
      </c>
      <c r="AR1305" s="17" t="s">
        <v>136</v>
      </c>
      <c r="AS1305" s="19">
        <f t="shared" si="1522"/>
        <v>0</v>
      </c>
      <c r="AT1305" s="19"/>
      <c r="AU1305" s="19">
        <f>VLOOKUP(G1305,ABNT5101!$I$3:$J$9,2)</f>
        <v>15</v>
      </c>
      <c r="AV1305" s="19">
        <f>VLOOKUP(G1305,ABNT5101!$I$3:$M$9,5)</f>
        <v>0.18</v>
      </c>
      <c r="AW1305" s="17" t="str">
        <f>_xlfn.XLOOKUP(G1305,ABNT5101!I:I,ABNT5101!L:L)</f>
        <v>-</v>
      </c>
      <c r="AX1305" s="17">
        <f>_xlfn.XLOOKUP(G1305,ABNT5101!$I:$I,ABNT5101!M:M)</f>
        <v>0.18</v>
      </c>
      <c r="AY1305" s="17" t="str">
        <f>_xlfn.XLOOKUP(G1305,ABNT5101!$I:$I,ABNT5101!N:N)</f>
        <v>-</v>
      </c>
      <c r="AZ1305" s="17">
        <f>_xlfn.XLOOKUP(G1305,ABNT5101!$I:$I,ABNT5101!O:O)</f>
        <v>15</v>
      </c>
      <c r="BA1305" s="20" t="str">
        <f t="shared" si="1523"/>
        <v>ATENDE</v>
      </c>
      <c r="BB1305" s="21">
        <f t="shared" ref="BB1305:BC1305" si="1563">BE1305/AU1305-1</f>
        <v>5.8000000000000052E-2</v>
      </c>
      <c r="BC1305" s="21">
        <f t="shared" si="1563"/>
        <v>1.166666666666667</v>
      </c>
      <c r="BD1305" s="21" t="str">
        <f t="shared" si="1525"/>
        <v>-</v>
      </c>
      <c r="BE1305" s="22">
        <v>15.87</v>
      </c>
      <c r="BF1305" s="22">
        <v>0.39</v>
      </c>
      <c r="BG1305" s="22"/>
      <c r="BH1305" s="22"/>
      <c r="BI1305" s="23"/>
      <c r="BJ1305" s="22"/>
      <c r="BK1305" s="20" t="str">
        <f t="shared" si="1526"/>
        <v>ATENDE</v>
      </c>
      <c r="BL1305" s="20" t="str">
        <f t="shared" si="1527"/>
        <v>ATENDE</v>
      </c>
      <c r="BM1305" s="20" t="str">
        <f t="shared" si="1528"/>
        <v>ATENDE</v>
      </c>
      <c r="BN1305" s="20" t="str">
        <f t="shared" si="1529"/>
        <v>ATENDE</v>
      </c>
      <c r="BO1305" s="24" t="str">
        <f t="shared" si="1530"/>
        <v>C3</v>
      </c>
      <c r="BP1305" s="24" t="str">
        <f t="shared" si="1368"/>
        <v>P5</v>
      </c>
      <c r="BQ1305" s="25">
        <f t="shared" si="1381"/>
        <v>1.5499999999999998</v>
      </c>
      <c r="BR1305" s="22">
        <v>12.75</v>
      </c>
      <c r="BS1305" s="22">
        <v>5.35</v>
      </c>
      <c r="BT1305" s="24">
        <f>IF(BP1305="-","-",_xlfn.XLOOKUP(BP1305,ABNT5101!$B$4:$B$9,ABNT5101!$C$4:$C$9))</f>
        <v>5</v>
      </c>
      <c r="BU1305" s="24">
        <f>IF(BP1305="-","-",_xlfn.XLOOKUP(BP1305,ABNT5101!$B$4:$B$9,ABNT5101!$D$4:$D$9))</f>
        <v>1</v>
      </c>
      <c r="BV1305" s="20" t="str">
        <f t="shared" si="1531"/>
        <v>ATENDE</v>
      </c>
      <c r="BW1305" s="20" t="str">
        <f t="shared" si="1382"/>
        <v>ATENDE</v>
      </c>
      <c r="BX1305" s="20" t="str">
        <f t="shared" si="1532"/>
        <v>ATENDE</v>
      </c>
      <c r="BY1305" s="24" t="s">
        <v>136</v>
      </c>
      <c r="BZ1305" s="25" t="e">
        <f t="shared" si="1533"/>
        <v>#VALUE!</v>
      </c>
      <c r="CA1305" s="24">
        <v>14.72</v>
      </c>
      <c r="CB1305" s="24">
        <v>6.85</v>
      </c>
      <c r="CC1305" s="20" t="str">
        <f>IF(BY1305="-","-",_xlfn.XLOOKUP(BY1305,ABNT5101!$B$4:$B$9,ABNT5101!$C$4:$C$9))</f>
        <v>-</v>
      </c>
      <c r="CD1305" s="24" t="str">
        <f>IF(BY1305="-","-",_xlfn.XLOOKUP(BY1305,ABNT5101!$B$4:$B$9,ABNT5101!$D$4:$D$9))</f>
        <v>-</v>
      </c>
      <c r="CE1305" s="20" t="str">
        <f t="shared" si="1534"/>
        <v>-</v>
      </c>
      <c r="CF1305" s="20" t="str">
        <f t="shared" si="1535"/>
        <v>-</v>
      </c>
      <c r="CG1305" s="20" t="str">
        <f t="shared" si="1359"/>
        <v>-</v>
      </c>
      <c r="CH1305" s="26" t="str">
        <f>_xlfn.XLOOKUP(CI1305,'Banco de dados'!$B:$B,'Banco de dados'!$D:$D)</f>
        <v>SX LIGHTING</v>
      </c>
      <c r="CI1305" s="27" t="s">
        <v>315</v>
      </c>
      <c r="CJ1305" s="26" t="str">
        <f>_xlfn.XLOOKUP(CI1305,'Banco de dados'!$B:$B,'Banco de dados'!$E:$E)</f>
        <v>SXINLPP080K50L12CZF7PHF</v>
      </c>
      <c r="CK1305" s="26"/>
      <c r="CL1305" s="26" t="e">
        <f>IF(CK1305="-","-",_xlfn.XLOOKUP(CK1305,'Banco de dados'!$B:$B,'Banco de dados'!$E:$E))</f>
        <v>#N/A</v>
      </c>
      <c r="CM1305" s="28">
        <f t="shared" si="1305"/>
        <v>1</v>
      </c>
      <c r="CN1305" s="26">
        <f>_xlfn.XLOOKUP(CI1305,'Banco de dados'!$B:$B,'Banco de dados'!$H:$H)</f>
        <v>79</v>
      </c>
      <c r="CO1305" s="26" t="e">
        <f t="array" aca="1" ref="CO1305" ca="1">_xludf.XLOOKUP(CK1305,'Banco de dados'!$B:$B,'Banco de dados'!$H:$H)</f>
        <v>#NAME?</v>
      </c>
      <c r="CP1305" s="26" t="e">
        <f t="array" aca="1" ref="CP1305" ca="1">_xludf.XLOOKUP(CI1305,'Banco de dados'!$B:$B,'Banco de dados'!$F:$F)</f>
        <v>#NAME?</v>
      </c>
      <c r="CQ1305" s="26" t="e">
        <f t="array" aca="1" ref="CQ1305" ca="1">_xludf.XLOOKUP(CK1305,'Banco de dados'!$B:$B,'Banco de dados'!$F:$F)</f>
        <v>#NAME?</v>
      </c>
      <c r="CR1305" s="27">
        <v>200</v>
      </c>
      <c r="CS1305" s="27"/>
      <c r="CT1305" s="26" t="str">
        <f>IF(AG1305=0.5,"Suporte",IF(AND(AG1305&gt;='Braços de IP'!$B$9,AG1305&lt;='Braços de IP'!$D$9),'Braços de IP'!$E$9,IF(AND(AG1305&gt;='Braços de IP'!$B$10,AG1305&lt;='Braços de IP'!$D$10),'Braços de IP'!$E$10,IF(AND(AG1305&gt;='Braços de IP'!$B$11,AG1305&lt;='Braços de IP'!$D$11),'Braços de IP'!$E$11,IF(AND(AG1305&gt;='Braços de IP'!$B$12,AG1305&lt;='Braços de IP'!$D$12),'Braços de IP'!$E$12,IF(AND(AG1305&gt;='Braços de IP'!$B$13,AG1305&lt;='Braços de IP'!$D$13),'Braços de IP'!$E$13,IF(AND(AG1305&gt;='Braços de IP'!$B$14,AG1305&lt;='Braços de IP'!$D$14),'Braços de IP'!$E$14,"ERRO")))))))</f>
        <v>Longo I</v>
      </c>
      <c r="CU1305" s="27"/>
      <c r="CV1305" s="26" t="str">
        <f>IF($CU1305="","",VLOOKUP($CU1305,'Braços de IP'!$E$9:$I$15,2,0))</f>
        <v/>
      </c>
      <c r="CW1305" s="29" t="str">
        <f>IF($CU1305="","",VLOOKUP($CU1305,'Braços de IP'!$E$9:$I$15,5,0))</f>
        <v/>
      </c>
      <c r="CX1305" s="26"/>
      <c r="CY1305" s="26"/>
      <c r="CZ1305" s="26"/>
      <c r="DA1305" s="26"/>
      <c r="DB1305" s="26"/>
      <c r="DC1305" s="26"/>
      <c r="DD1305" s="30">
        <f t="shared" si="1306"/>
        <v>79</v>
      </c>
      <c r="DE1305" s="31">
        <f t="shared" si="1307"/>
        <v>96</v>
      </c>
      <c r="DF1305" s="30">
        <f t="shared" si="1308"/>
        <v>175</v>
      </c>
      <c r="DG1305" s="32">
        <f t="shared" si="1309"/>
        <v>0.17708333333333337</v>
      </c>
      <c r="DH1305" s="33" t="s">
        <v>143</v>
      </c>
      <c r="DI1305" s="34"/>
      <c r="DJ1305" s="35"/>
      <c r="DK1305" s="16" t="s">
        <v>144</v>
      </c>
      <c r="DL1305" s="16"/>
    </row>
    <row r="1306" spans="1:124" ht="29.25" customHeight="1" x14ac:dyDescent="0.25">
      <c r="B1306" s="16">
        <v>382</v>
      </c>
      <c r="C1306" s="16" t="s">
        <v>146</v>
      </c>
      <c r="D1306" s="16" t="s">
        <v>833</v>
      </c>
      <c r="E1306" s="16">
        <v>-8.1357809999999997</v>
      </c>
      <c r="F1306" s="16">
        <v>-34.952458999999998</v>
      </c>
      <c r="G1306" s="16" t="s">
        <v>153</v>
      </c>
      <c r="H1306" s="16" t="s">
        <v>136</v>
      </c>
      <c r="I1306" s="16" t="s">
        <v>149</v>
      </c>
      <c r="J1306" s="16" t="s">
        <v>137</v>
      </c>
      <c r="K1306" s="16">
        <v>96</v>
      </c>
      <c r="L1306" s="16" t="s">
        <v>138</v>
      </c>
      <c r="M1306" s="16">
        <v>0</v>
      </c>
      <c r="N1306" s="16"/>
      <c r="O1306" s="16">
        <v>1</v>
      </c>
      <c r="P1306" s="16">
        <v>1.5</v>
      </c>
      <c r="Q1306" s="16">
        <v>6</v>
      </c>
      <c r="R1306" s="16"/>
      <c r="S1306" s="16"/>
      <c r="T1306" s="16" t="s">
        <v>136</v>
      </c>
      <c r="U1306" s="16">
        <v>1</v>
      </c>
      <c r="V1306" s="16">
        <v>0</v>
      </c>
      <c r="W1306" s="16" t="s">
        <v>136</v>
      </c>
      <c r="X1306" s="16" t="s">
        <v>136</v>
      </c>
      <c r="Y1306" s="16">
        <v>0</v>
      </c>
      <c r="Z1306" s="16">
        <v>0</v>
      </c>
      <c r="AA1306" s="16" t="s">
        <v>139</v>
      </c>
      <c r="AB1306" s="16" t="s">
        <v>140</v>
      </c>
      <c r="AC1306" s="16">
        <v>42.54</v>
      </c>
      <c r="AD1306" s="16">
        <v>8.7200000000000006</v>
      </c>
      <c r="AE1306" s="16">
        <v>1</v>
      </c>
      <c r="AF1306" s="16">
        <v>0.9</v>
      </c>
      <c r="AG1306" s="16">
        <v>3.03</v>
      </c>
      <c r="AH1306" s="16"/>
      <c r="AI1306" s="16"/>
      <c r="AJ1306" s="16"/>
      <c r="AK1306" s="16"/>
      <c r="AL1306" s="16"/>
      <c r="AM1306" s="16">
        <v>0</v>
      </c>
      <c r="AN1306" s="16"/>
      <c r="AO1306" s="16">
        <v>0</v>
      </c>
      <c r="AP1306" s="16">
        <v>0</v>
      </c>
      <c r="AQ1306" s="16">
        <v>0</v>
      </c>
      <c r="AR1306" s="17" t="s">
        <v>136</v>
      </c>
      <c r="AS1306" s="19">
        <f t="shared" si="1522"/>
        <v>0</v>
      </c>
      <c r="AT1306" s="19"/>
      <c r="AU1306" s="19">
        <f>VLOOKUP(G1306,ABNT5101!$I$3:$J$9,2)</f>
        <v>15</v>
      </c>
      <c r="AV1306" s="19">
        <f>VLOOKUP(G1306,ABNT5101!$I$3:$M$9,5)</f>
        <v>0.18</v>
      </c>
      <c r="AW1306" s="17" t="str">
        <f>_xlfn.XLOOKUP(G1306,ABNT5101!I:I,ABNT5101!L:L)</f>
        <v>-</v>
      </c>
      <c r="AX1306" s="17">
        <f>_xlfn.XLOOKUP(G1306,ABNT5101!$I:$I,ABNT5101!M:M)</f>
        <v>0.18</v>
      </c>
      <c r="AY1306" s="17" t="str">
        <f>_xlfn.XLOOKUP(G1306,ABNT5101!$I:$I,ABNT5101!N:N)</f>
        <v>-</v>
      </c>
      <c r="AZ1306" s="17">
        <f>_xlfn.XLOOKUP(G1306,ABNT5101!$I:$I,ABNT5101!O:O)</f>
        <v>15</v>
      </c>
      <c r="BA1306" s="20" t="str">
        <f t="shared" si="1523"/>
        <v>ATENDE</v>
      </c>
      <c r="BB1306" s="21">
        <f t="shared" ref="BB1306:BC1306" si="1564">BE1306/AU1306-1</f>
        <v>0.16266666666666674</v>
      </c>
      <c r="BC1306" s="21">
        <f t="shared" si="1564"/>
        <v>0.66666666666666674</v>
      </c>
      <c r="BD1306" s="21" t="str">
        <f t="shared" si="1525"/>
        <v>-</v>
      </c>
      <c r="BE1306" s="22">
        <v>17.440000000000001</v>
      </c>
      <c r="BF1306" s="22">
        <v>0.3</v>
      </c>
      <c r="BG1306" s="22"/>
      <c r="BH1306" s="22"/>
      <c r="BI1306" s="23"/>
      <c r="BJ1306" s="22"/>
      <c r="BK1306" s="20" t="str">
        <f t="shared" si="1526"/>
        <v>ATENDE</v>
      </c>
      <c r="BL1306" s="20" t="str">
        <f t="shared" si="1527"/>
        <v>ATENDE</v>
      </c>
      <c r="BM1306" s="20" t="str">
        <f t="shared" si="1528"/>
        <v>ATENDE</v>
      </c>
      <c r="BN1306" s="20" t="str">
        <f t="shared" si="1529"/>
        <v>ATENDE</v>
      </c>
      <c r="BO1306" s="24" t="str">
        <f t="shared" si="1530"/>
        <v>C3</v>
      </c>
      <c r="BP1306" s="24" t="str">
        <f t="shared" si="1368"/>
        <v>P5</v>
      </c>
      <c r="BQ1306" s="25">
        <f t="shared" si="1381"/>
        <v>1.3780000000000001</v>
      </c>
      <c r="BR1306" s="22">
        <v>11.89</v>
      </c>
      <c r="BS1306" s="22">
        <v>3.96</v>
      </c>
      <c r="BT1306" s="24">
        <f>IF(BP1306="-","-",_xlfn.XLOOKUP(BP1306,ABNT5101!$B$4:$B$9,ABNT5101!$C$4:$C$9))</f>
        <v>5</v>
      </c>
      <c r="BU1306" s="24">
        <f>IF(BP1306="-","-",_xlfn.XLOOKUP(BP1306,ABNT5101!$B$4:$B$9,ABNT5101!$D$4:$D$9))</f>
        <v>1</v>
      </c>
      <c r="BV1306" s="20" t="str">
        <f t="shared" si="1531"/>
        <v>ATENDE</v>
      </c>
      <c r="BW1306" s="20" t="str">
        <f t="shared" si="1382"/>
        <v>ATENDE</v>
      </c>
      <c r="BX1306" s="20" t="str">
        <f t="shared" si="1532"/>
        <v>ATENDE</v>
      </c>
      <c r="BY1306" s="24" t="s">
        <v>136</v>
      </c>
      <c r="BZ1306" s="25" t="e">
        <f t="shared" si="1533"/>
        <v>#VALUE!</v>
      </c>
      <c r="CA1306" s="24">
        <v>15.51</v>
      </c>
      <c r="CB1306" s="24">
        <v>5.44</v>
      </c>
      <c r="CC1306" s="20" t="str">
        <f>IF(BY1306="-","-",_xlfn.XLOOKUP(BY1306,ABNT5101!$B$4:$B$9,ABNT5101!$C$4:$C$9))</f>
        <v>-</v>
      </c>
      <c r="CD1306" s="24" t="str">
        <f>IF(BY1306="-","-",_xlfn.XLOOKUP(BY1306,ABNT5101!$B$4:$B$9,ABNT5101!$D$4:$D$9))</f>
        <v>-</v>
      </c>
      <c r="CE1306" s="20" t="str">
        <f t="shared" si="1534"/>
        <v>-</v>
      </c>
      <c r="CF1306" s="20" t="str">
        <f t="shared" si="1535"/>
        <v>-</v>
      </c>
      <c r="CG1306" s="20" t="str">
        <f t="shared" si="1359"/>
        <v>-</v>
      </c>
      <c r="CH1306" s="26" t="str">
        <f>_xlfn.XLOOKUP(CI1306,'Banco de dados'!$B:$B,'Banco de dados'!$D:$D)</f>
        <v>TECNOWATT</v>
      </c>
      <c r="CI1306" s="27" t="s">
        <v>1588</v>
      </c>
      <c r="CJ1306" s="26" t="str">
        <f>_xlfn.XLOOKUP(CI1306,'Banco de dados'!$B:$B,'Banco de dados'!$E:$E)</f>
        <v>SIGSAGPTLRRSSNDL_90W112IBBRS
1-10C1MUN6.5</v>
      </c>
      <c r="CK1306" s="26"/>
      <c r="CL1306" s="26" t="e">
        <f>IF(CK1306="-","-",_xlfn.XLOOKUP(CK1306,'Banco de dados'!$B:$B,'Banco de dados'!$E:$E))</f>
        <v>#N/A</v>
      </c>
      <c r="CM1306" s="28">
        <f t="shared" si="1305"/>
        <v>1</v>
      </c>
      <c r="CN1306" s="26">
        <f>_xlfn.XLOOKUP(CI1306,'Banco de dados'!$B:$B,'Banco de dados'!$H:$H)</f>
        <v>90</v>
      </c>
      <c r="CO1306" s="26" t="e">
        <f t="array" aca="1" ref="CO1306" ca="1">_xludf.XLOOKUP(CK1306,'Banco de dados'!$B:$B,'Banco de dados'!$H:$H)</f>
        <v>#NAME?</v>
      </c>
      <c r="CP1306" s="26" t="e">
        <f t="array" aca="1" ref="CP1306" ca="1">_xludf.XLOOKUP(CI1306,'Banco de dados'!$B:$B,'Banco de dados'!$F:$F)</f>
        <v>#NAME?</v>
      </c>
      <c r="CQ1306" s="26" t="e">
        <f t="array" aca="1" ref="CQ1306" ca="1">_xludf.XLOOKUP(CK1306,'Banco de dados'!$B:$B,'Banco de dados'!$F:$F)</f>
        <v>#NAME?</v>
      </c>
      <c r="CR1306" s="27">
        <v>201</v>
      </c>
      <c r="CS1306" s="27"/>
      <c r="CT1306" s="26" t="str">
        <f>IF(AG1306=0.5,"Suporte",IF(AND(AG1306&gt;='Braços de IP'!$B$9,AG1306&lt;='Braços de IP'!$D$9),'Braços de IP'!$E$9,IF(AND(AG1306&gt;='Braços de IP'!$B$10,AG1306&lt;='Braços de IP'!$D$10),'Braços de IP'!$E$10,IF(AND(AG1306&gt;='Braços de IP'!$B$11,AG1306&lt;='Braços de IP'!$D$11),'Braços de IP'!$E$11,IF(AND(AG1306&gt;='Braços de IP'!$B$12,AG1306&lt;='Braços de IP'!$D$12),'Braços de IP'!$E$12,IF(AND(AG1306&gt;='Braços de IP'!$B$13,AG1306&lt;='Braços de IP'!$D$13),'Braços de IP'!$E$13,IF(AND(AG1306&gt;='Braços de IP'!$B$14,AG1306&lt;='Braços de IP'!$D$14),'Braços de IP'!$E$14,"ERRO")))))))</f>
        <v>Longo I</v>
      </c>
      <c r="CU1306" s="27"/>
      <c r="CV1306" s="26" t="str">
        <f>IF($CU1306="","",VLOOKUP($CU1306,'Braços de IP'!$E$9:$I$15,2,0))</f>
        <v/>
      </c>
      <c r="CW1306" s="29" t="str">
        <f>IF($CU1306="","",VLOOKUP($CU1306,'Braços de IP'!$E$9:$I$15,5,0))</f>
        <v/>
      </c>
      <c r="CX1306" s="26"/>
      <c r="CY1306" s="26"/>
      <c r="CZ1306" s="26"/>
      <c r="DA1306" s="26"/>
      <c r="DB1306" s="26"/>
      <c r="DC1306" s="26"/>
      <c r="DD1306" s="30">
        <f t="shared" si="1306"/>
        <v>90</v>
      </c>
      <c r="DE1306" s="31">
        <f t="shared" si="1307"/>
        <v>96</v>
      </c>
      <c r="DF1306" s="30">
        <f t="shared" si="1308"/>
        <v>186</v>
      </c>
      <c r="DG1306" s="32">
        <f t="shared" si="1309"/>
        <v>6.25E-2</v>
      </c>
      <c r="DH1306" s="33" t="s">
        <v>143</v>
      </c>
      <c r="DI1306" s="34"/>
      <c r="DJ1306" s="35"/>
      <c r="DK1306" s="16" t="s">
        <v>144</v>
      </c>
      <c r="DL1306" s="16"/>
    </row>
    <row r="1307" spans="1:124" ht="15" customHeight="1" x14ac:dyDescent="0.25">
      <c r="A1307" s="1"/>
      <c r="B1307" s="16">
        <v>385</v>
      </c>
      <c r="C1307" s="16" t="s">
        <v>188</v>
      </c>
      <c r="D1307" s="16" t="s">
        <v>829</v>
      </c>
      <c r="E1307" s="16">
        <v>-8.1275700000000004</v>
      </c>
      <c r="F1307" s="16">
        <v>-34.945760999999997</v>
      </c>
      <c r="G1307" s="16" t="s">
        <v>157</v>
      </c>
      <c r="H1307" s="16" t="s">
        <v>136</v>
      </c>
      <c r="I1307" s="16" t="s">
        <v>135</v>
      </c>
      <c r="J1307" s="16" t="s">
        <v>137</v>
      </c>
      <c r="K1307" s="16">
        <v>40</v>
      </c>
      <c r="L1307" s="16" t="s">
        <v>138</v>
      </c>
      <c r="M1307" s="16">
        <v>0</v>
      </c>
      <c r="N1307" s="16"/>
      <c r="O1307" s="16">
        <v>1</v>
      </c>
      <c r="P1307" s="16">
        <v>1</v>
      </c>
      <c r="Q1307" s="16">
        <v>3</v>
      </c>
      <c r="R1307" s="16"/>
      <c r="S1307" s="16"/>
      <c r="T1307" s="16" t="s">
        <v>136</v>
      </c>
      <c r="U1307" s="16">
        <v>1</v>
      </c>
      <c r="V1307" s="16">
        <v>0</v>
      </c>
      <c r="W1307" s="16" t="s">
        <v>136</v>
      </c>
      <c r="X1307" s="16" t="s">
        <v>136</v>
      </c>
      <c r="Y1307" s="16">
        <v>0</v>
      </c>
      <c r="Z1307" s="16">
        <v>0</v>
      </c>
      <c r="AA1307" s="16" t="s">
        <v>139</v>
      </c>
      <c r="AB1307" s="16" t="s">
        <v>140</v>
      </c>
      <c r="AC1307" s="16">
        <v>11.57</v>
      </c>
      <c r="AD1307" s="16">
        <v>7.15</v>
      </c>
      <c r="AE1307" s="16">
        <v>1</v>
      </c>
      <c r="AF1307" s="16">
        <v>1.49</v>
      </c>
      <c r="AG1307" s="16">
        <v>1.29</v>
      </c>
      <c r="AH1307" s="16"/>
      <c r="AI1307" s="16"/>
      <c r="AJ1307" s="16"/>
      <c r="AK1307" s="16"/>
      <c r="AL1307" s="16"/>
      <c r="AM1307" s="16">
        <v>0</v>
      </c>
      <c r="AN1307" s="16"/>
      <c r="AO1307" s="16">
        <v>0</v>
      </c>
      <c r="AP1307" s="16">
        <v>0</v>
      </c>
      <c r="AQ1307" s="16">
        <v>0</v>
      </c>
      <c r="AR1307" s="17" t="s">
        <v>136</v>
      </c>
      <c r="AS1307" s="19">
        <f t="shared" si="1522"/>
        <v>0</v>
      </c>
      <c r="AT1307" s="19"/>
      <c r="AU1307" s="19">
        <f>VLOOKUP(G1307,ABNT5101!$I$3:$J$9,2)</f>
        <v>7.5</v>
      </c>
      <c r="AV1307" s="19">
        <f>VLOOKUP(G1307,ABNT5101!$I$3:$M$9,5)</f>
        <v>0.18</v>
      </c>
      <c r="AW1307" s="17" t="str">
        <f>_xlfn.XLOOKUP(G1307,ABNT5101!I:I,ABNT5101!L:L)</f>
        <v>-</v>
      </c>
      <c r="AX1307" s="17">
        <f>_xlfn.XLOOKUP(G1307,ABNT5101!$I:$I,ABNT5101!M:M)</f>
        <v>0.18</v>
      </c>
      <c r="AY1307" s="17" t="str">
        <f>_xlfn.XLOOKUP(G1307,ABNT5101!$I:$I,ABNT5101!N:N)</f>
        <v>-</v>
      </c>
      <c r="AZ1307" s="17">
        <f>_xlfn.XLOOKUP(G1307,ABNT5101!$I:$I,ABNT5101!O:O)</f>
        <v>16</v>
      </c>
      <c r="BA1307" s="20" t="str">
        <f t="shared" si="1523"/>
        <v>NÃO ATENDE</v>
      </c>
      <c r="BB1307" s="21">
        <f t="shared" ref="BB1307:BC1307" si="1565">BE1307/AU1307-1</f>
        <v>-1</v>
      </c>
      <c r="BC1307" s="21">
        <f t="shared" si="1565"/>
        <v>-1</v>
      </c>
      <c r="BD1307" s="21" t="str">
        <f t="shared" si="1525"/>
        <v>-</v>
      </c>
      <c r="BE1307" s="22"/>
      <c r="BF1307" s="22"/>
      <c r="BG1307" s="22"/>
      <c r="BH1307" s="22"/>
      <c r="BI1307" s="23"/>
      <c r="BJ1307" s="22"/>
      <c r="BK1307" s="20" t="str">
        <f t="shared" si="1526"/>
        <v>NÃO ATENDE</v>
      </c>
      <c r="BL1307" s="20" t="str">
        <f t="shared" si="1527"/>
        <v>NÃO ATENDE</v>
      </c>
      <c r="BM1307" s="20" t="str">
        <f t="shared" si="1528"/>
        <v>NÃO ATENDE</v>
      </c>
      <c r="BN1307" s="20" t="str">
        <f t="shared" si="1529"/>
        <v>ATENDE</v>
      </c>
      <c r="BO1307" s="24" t="str">
        <f t="shared" si="1530"/>
        <v>C5</v>
      </c>
      <c r="BP1307" s="24" t="str">
        <f t="shared" si="1368"/>
        <v>P6</v>
      </c>
      <c r="BQ1307" s="25">
        <f t="shared" si="1381"/>
        <v>-1</v>
      </c>
      <c r="BR1307" s="22"/>
      <c r="BS1307" s="22"/>
      <c r="BT1307" s="24">
        <f>IF(BP1307="-","-",_xlfn.XLOOKUP(BP1307,ABNT5101!$B$4:$B$9,ABNT5101!$C$4:$C$9))</f>
        <v>3</v>
      </c>
      <c r="BU1307" s="24">
        <f>IF(BP1307="-","-",_xlfn.XLOOKUP(BP1307,ABNT5101!$B$4:$B$9,ABNT5101!$D$4:$D$9))</f>
        <v>0.6</v>
      </c>
      <c r="BV1307" s="20" t="str">
        <f t="shared" si="1531"/>
        <v>NÃO ATENDE</v>
      </c>
      <c r="BW1307" s="20" t="str">
        <f t="shared" si="1382"/>
        <v>NÃO ATENDE</v>
      </c>
      <c r="BX1307" s="20" t="str">
        <f t="shared" si="1532"/>
        <v>NÃO ATENDE</v>
      </c>
      <c r="BY1307" s="24" t="s">
        <v>136</v>
      </c>
      <c r="BZ1307" s="25" t="e">
        <f t="shared" si="1533"/>
        <v>#VALUE!</v>
      </c>
      <c r="CA1307" s="24"/>
      <c r="CB1307" s="24"/>
      <c r="CC1307" s="20" t="str">
        <f>IF(BY1307="-","-",_xlfn.XLOOKUP(BY1307,ABNT5101!$B$4:$B$9,ABNT5101!$C$4:$C$9))</f>
        <v>-</v>
      </c>
      <c r="CD1307" s="24" t="str">
        <f>IF(BY1307="-","-",_xlfn.XLOOKUP(BY1307,ABNT5101!$B$4:$B$9,ABNT5101!$D$4:$D$9))</f>
        <v>-</v>
      </c>
      <c r="CE1307" s="20" t="str">
        <f t="shared" si="1534"/>
        <v>-</v>
      </c>
      <c r="CF1307" s="20" t="str">
        <f t="shared" si="1535"/>
        <v>-</v>
      </c>
      <c r="CG1307" s="20" t="str">
        <f t="shared" si="1359"/>
        <v>-</v>
      </c>
      <c r="CH1307" s="26" t="e">
        <f>_xlfn.XLOOKUP(CI1307,'Banco de dados'!$B:$B,'Banco de dados'!$D:$D)</f>
        <v>#N/A</v>
      </c>
      <c r="CI1307" s="27"/>
      <c r="CJ1307" s="26" t="e">
        <f>_xlfn.XLOOKUP(CI1307,'Banco de dados'!$B:$B,'Banco de dados'!$E:$E)</f>
        <v>#N/A</v>
      </c>
      <c r="CK1307" s="26"/>
      <c r="CL1307" s="26" t="e">
        <f>IF(CK1307="-","-",_xlfn.XLOOKUP(CK1307,'Banco de dados'!$B:$B,'Banco de dados'!$E:$E))</f>
        <v>#N/A</v>
      </c>
      <c r="CM1307" s="28">
        <f t="shared" si="1305"/>
        <v>1</v>
      </c>
      <c r="CN1307" s="26" t="e">
        <f>_xlfn.XLOOKUP(CI1307,'Banco de dados'!$B:$B,'Banco de dados'!$H:$H)</f>
        <v>#N/A</v>
      </c>
      <c r="CO1307" s="26" t="e">
        <f t="array" aca="1" ref="CO1307" ca="1">_xludf.XLOOKUP(CK1307,'Banco de dados'!$B:$B,'Banco de dados'!$H:$H)</f>
        <v>#NAME?</v>
      </c>
      <c r="CP1307" s="26" t="e">
        <f t="array" aca="1" ref="CP1307" ca="1">_xludf.XLOOKUP(CI1307,'Banco de dados'!$B:$B,'Banco de dados'!$F:$F)</f>
        <v>#NAME?</v>
      </c>
      <c r="CQ1307" s="26" t="e">
        <f t="array" aca="1" ref="CQ1307" ca="1">_xludf.XLOOKUP(CK1307,'Banco de dados'!$B:$B,'Banco de dados'!$F:$F)</f>
        <v>#NAME?</v>
      </c>
      <c r="CR1307" s="27">
        <v>208</v>
      </c>
      <c r="CS1307" s="27"/>
      <c r="CT1307" s="26" t="str">
        <f>IF(AG1307=0.5,"Suporte",IF(AND(AG1307&gt;='Braços de IP'!$B$9,AG1307&lt;='Braços de IP'!$D$9),'Braços de IP'!$E$9,IF(AND(AG1307&gt;='Braços de IP'!$B$10,AG1307&lt;='Braços de IP'!$D$10),'Braços de IP'!$E$10,IF(AND(AG1307&gt;='Braços de IP'!$B$11,AG1307&lt;='Braços de IP'!$D$11),'Braços de IP'!$E$11,IF(AND(AG1307&gt;='Braços de IP'!$B$12,AG1307&lt;='Braços de IP'!$D$12),'Braços de IP'!$E$12,IF(AND(AG1307&gt;='Braços de IP'!$B$13,AG1307&lt;='Braços de IP'!$D$13),'Braços de IP'!$E$13,IF(AND(AG1307&gt;='Braços de IP'!$B$14,AG1307&lt;='Braços de IP'!$D$14),'Braços de IP'!$E$14,"ERRO")))))))</f>
        <v>Curto II</v>
      </c>
      <c r="CU1307" s="27"/>
      <c r="CV1307" s="26" t="str">
        <f>IF($CU1307="","",VLOOKUP($CU1307,'Braços de IP'!$E$9:$I$15,2,0))</f>
        <v/>
      </c>
      <c r="CW1307" s="29" t="str">
        <f>IF($CU1307="","",VLOOKUP($CU1307,'Braços de IP'!$E$9:$I$15,5,0))</f>
        <v/>
      </c>
      <c r="CX1307" s="26"/>
      <c r="CY1307" s="26"/>
      <c r="CZ1307" s="26"/>
      <c r="DA1307" s="26"/>
      <c r="DB1307" s="26"/>
      <c r="DC1307" s="26"/>
      <c r="DD1307" s="30" t="e">
        <f t="shared" si="1306"/>
        <v>#N/A</v>
      </c>
      <c r="DE1307" s="31">
        <f t="shared" si="1307"/>
        <v>40</v>
      </c>
      <c r="DF1307" s="30" t="e">
        <f t="shared" si="1308"/>
        <v>#N/A</v>
      </c>
      <c r="DG1307" s="32" t="e">
        <f t="shared" si="1309"/>
        <v>#N/A</v>
      </c>
      <c r="DH1307" s="33" t="s">
        <v>143</v>
      </c>
      <c r="DI1307" s="34"/>
      <c r="DJ1307" s="35"/>
      <c r="DK1307" s="16" t="s">
        <v>144</v>
      </c>
      <c r="DL1307" s="16"/>
      <c r="DM1307" s="1"/>
      <c r="DN1307" s="1"/>
      <c r="DO1307" s="1"/>
      <c r="DP1307" s="1"/>
      <c r="DQ1307" s="1"/>
      <c r="DR1307" s="1"/>
      <c r="DS1307" s="1"/>
      <c r="DT1307" s="1"/>
    </row>
    <row r="1308" spans="1:124" ht="15" customHeight="1" x14ac:dyDescent="0.25">
      <c r="A1308" s="1"/>
      <c r="B1308" s="16">
        <v>385</v>
      </c>
      <c r="C1308" s="16" t="s">
        <v>188</v>
      </c>
      <c r="D1308" s="16" t="s">
        <v>829</v>
      </c>
      <c r="E1308" s="16">
        <v>-8.1275700000000004</v>
      </c>
      <c r="F1308" s="16">
        <v>-34.945760999999997</v>
      </c>
      <c r="G1308" s="16" t="s">
        <v>157</v>
      </c>
      <c r="H1308" s="16" t="s">
        <v>136</v>
      </c>
      <c r="I1308" s="16" t="s">
        <v>135</v>
      </c>
      <c r="J1308" s="16" t="s">
        <v>137</v>
      </c>
      <c r="K1308" s="16">
        <v>40</v>
      </c>
      <c r="L1308" s="16" t="s">
        <v>138</v>
      </c>
      <c r="M1308" s="16">
        <v>0</v>
      </c>
      <c r="N1308" s="16"/>
      <c r="O1308" s="16">
        <v>1</v>
      </c>
      <c r="P1308" s="16">
        <v>1</v>
      </c>
      <c r="Q1308" s="16">
        <v>3</v>
      </c>
      <c r="R1308" s="16"/>
      <c r="S1308" s="16"/>
      <c r="T1308" s="16" t="s">
        <v>136</v>
      </c>
      <c r="U1308" s="16">
        <v>1</v>
      </c>
      <c r="V1308" s="16">
        <v>0</v>
      </c>
      <c r="W1308" s="16" t="s">
        <v>136</v>
      </c>
      <c r="X1308" s="16" t="s">
        <v>136</v>
      </c>
      <c r="Y1308" s="16">
        <v>0</v>
      </c>
      <c r="Z1308" s="16">
        <v>0</v>
      </c>
      <c r="AA1308" s="16" t="s">
        <v>139</v>
      </c>
      <c r="AB1308" s="16" t="s">
        <v>140</v>
      </c>
      <c r="AC1308" s="16">
        <v>11.57</v>
      </c>
      <c r="AD1308" s="16">
        <v>7.15</v>
      </c>
      <c r="AE1308" s="16">
        <v>1</v>
      </c>
      <c r="AF1308" s="16">
        <v>1.49</v>
      </c>
      <c r="AG1308" s="16">
        <v>1.29</v>
      </c>
      <c r="AH1308" s="16"/>
      <c r="AI1308" s="16"/>
      <c r="AJ1308" s="16"/>
      <c r="AK1308" s="16"/>
      <c r="AL1308" s="16"/>
      <c r="AM1308" s="16">
        <v>0</v>
      </c>
      <c r="AN1308" s="16"/>
      <c r="AO1308" s="16">
        <v>0</v>
      </c>
      <c r="AP1308" s="16">
        <v>0</v>
      </c>
      <c r="AQ1308" s="16">
        <v>0</v>
      </c>
      <c r="AR1308" s="17" t="s">
        <v>136</v>
      </c>
      <c r="AS1308" s="19">
        <f t="shared" si="1522"/>
        <v>0</v>
      </c>
      <c r="AT1308" s="19"/>
      <c r="AU1308" s="19">
        <f>VLOOKUP(G1308,ABNT5101!$I$3:$J$9,2)</f>
        <v>7.5</v>
      </c>
      <c r="AV1308" s="19">
        <f>VLOOKUP(G1308,ABNT5101!$I$3:$M$9,5)</f>
        <v>0.18</v>
      </c>
      <c r="AW1308" s="17" t="str">
        <f>_xlfn.XLOOKUP(G1308,ABNT5101!I:I,ABNT5101!L:L)</f>
        <v>-</v>
      </c>
      <c r="AX1308" s="17">
        <f>_xlfn.XLOOKUP(G1308,ABNT5101!$I:$I,ABNT5101!M:M)</f>
        <v>0.18</v>
      </c>
      <c r="AY1308" s="17" t="str">
        <f>_xlfn.XLOOKUP(G1308,ABNT5101!$I:$I,ABNT5101!N:N)</f>
        <v>-</v>
      </c>
      <c r="AZ1308" s="17">
        <f>_xlfn.XLOOKUP(G1308,ABNT5101!$I:$I,ABNT5101!O:O)</f>
        <v>16</v>
      </c>
      <c r="BA1308" s="20" t="str">
        <f t="shared" si="1523"/>
        <v>NÃO ATENDE</v>
      </c>
      <c r="BB1308" s="21">
        <f t="shared" ref="BB1308:BC1308" si="1566">BE1308/AU1308-1</f>
        <v>-1</v>
      </c>
      <c r="BC1308" s="21">
        <f t="shared" si="1566"/>
        <v>-1</v>
      </c>
      <c r="BD1308" s="21" t="str">
        <f t="shared" si="1525"/>
        <v>-</v>
      </c>
      <c r="BE1308" s="22"/>
      <c r="BF1308" s="22"/>
      <c r="BG1308" s="22"/>
      <c r="BH1308" s="22"/>
      <c r="BI1308" s="23"/>
      <c r="BJ1308" s="22"/>
      <c r="BK1308" s="20" t="str">
        <f t="shared" si="1526"/>
        <v>NÃO ATENDE</v>
      </c>
      <c r="BL1308" s="20" t="str">
        <f t="shared" si="1527"/>
        <v>NÃO ATENDE</v>
      </c>
      <c r="BM1308" s="20" t="str">
        <f t="shared" si="1528"/>
        <v>NÃO ATENDE</v>
      </c>
      <c r="BN1308" s="20" t="str">
        <f t="shared" si="1529"/>
        <v>ATENDE</v>
      </c>
      <c r="BO1308" s="24" t="str">
        <f t="shared" si="1530"/>
        <v>C5</v>
      </c>
      <c r="BP1308" s="24" t="str">
        <f t="shared" si="1368"/>
        <v>P6</v>
      </c>
      <c r="BQ1308" s="25">
        <f t="shared" si="1381"/>
        <v>-1</v>
      </c>
      <c r="BR1308" s="22"/>
      <c r="BS1308" s="22"/>
      <c r="BT1308" s="24">
        <f>IF(BP1308="-","-",_xlfn.XLOOKUP(BP1308,ABNT5101!$B$4:$B$9,ABNT5101!$C$4:$C$9))</f>
        <v>3</v>
      </c>
      <c r="BU1308" s="24">
        <f>IF(BP1308="-","-",_xlfn.XLOOKUP(BP1308,ABNT5101!$B$4:$B$9,ABNT5101!$D$4:$D$9))</f>
        <v>0.6</v>
      </c>
      <c r="BV1308" s="20" t="str">
        <f t="shared" si="1531"/>
        <v>NÃO ATENDE</v>
      </c>
      <c r="BW1308" s="20" t="str">
        <f t="shared" si="1382"/>
        <v>NÃO ATENDE</v>
      </c>
      <c r="BX1308" s="20" t="str">
        <f t="shared" si="1532"/>
        <v>NÃO ATENDE</v>
      </c>
      <c r="BY1308" s="24" t="s">
        <v>136</v>
      </c>
      <c r="BZ1308" s="25" t="e">
        <f t="shared" si="1533"/>
        <v>#VALUE!</v>
      </c>
      <c r="CA1308" s="24"/>
      <c r="CB1308" s="24"/>
      <c r="CC1308" s="20" t="str">
        <f>IF(BY1308="-","-",_xlfn.XLOOKUP(BY1308,ABNT5101!$B$4:$B$9,ABNT5101!$C$4:$C$9))</f>
        <v>-</v>
      </c>
      <c r="CD1308" s="24" t="str">
        <f>IF(BY1308="-","-",_xlfn.XLOOKUP(BY1308,ABNT5101!$B$4:$B$9,ABNT5101!$D$4:$D$9))</f>
        <v>-</v>
      </c>
      <c r="CE1308" s="20" t="str">
        <f t="shared" si="1534"/>
        <v>-</v>
      </c>
      <c r="CF1308" s="20" t="str">
        <f t="shared" si="1535"/>
        <v>-</v>
      </c>
      <c r="CG1308" s="20" t="str">
        <f t="shared" si="1359"/>
        <v>-</v>
      </c>
      <c r="CH1308" s="26" t="e">
        <f>_xlfn.XLOOKUP(CI1308,'Banco de dados'!$B:$B,'Banco de dados'!$D:$D)</f>
        <v>#N/A</v>
      </c>
      <c r="CI1308" s="27"/>
      <c r="CJ1308" s="26" t="e">
        <f>_xlfn.XLOOKUP(CI1308,'Banco de dados'!$B:$B,'Banco de dados'!$E:$E)</f>
        <v>#N/A</v>
      </c>
      <c r="CK1308" s="26"/>
      <c r="CL1308" s="26" t="e">
        <f>IF(CK1308="-","-",_xlfn.XLOOKUP(CK1308,'Banco de dados'!$B:$B,'Banco de dados'!$E:$E))</f>
        <v>#N/A</v>
      </c>
      <c r="CM1308" s="28">
        <f t="shared" si="1305"/>
        <v>1</v>
      </c>
      <c r="CN1308" s="26" t="e">
        <f>_xlfn.XLOOKUP(CI1308,'Banco de dados'!$B:$B,'Banco de dados'!$H:$H)</f>
        <v>#N/A</v>
      </c>
      <c r="CO1308" s="26" t="e">
        <f t="array" aca="1" ref="CO1308" ca="1">_xludf.XLOOKUP(CK1308,'Banco de dados'!$B:$B,'Banco de dados'!$H:$H)</f>
        <v>#NAME?</v>
      </c>
      <c r="CP1308" s="26" t="e">
        <f t="array" aca="1" ref="CP1308" ca="1">_xludf.XLOOKUP(CI1308,'Banco de dados'!$B:$B,'Banco de dados'!$F:$F)</f>
        <v>#NAME?</v>
      </c>
      <c r="CQ1308" s="26" t="e">
        <f t="array" aca="1" ref="CQ1308" ca="1">_xludf.XLOOKUP(CK1308,'Banco de dados'!$B:$B,'Banco de dados'!$F:$F)</f>
        <v>#NAME?</v>
      </c>
      <c r="CR1308" s="27">
        <v>209</v>
      </c>
      <c r="CS1308" s="27"/>
      <c r="CT1308" s="26" t="str">
        <f>IF(AG1308=0.5,"Suporte",IF(AND(AG1308&gt;='Braços de IP'!$B$9,AG1308&lt;='Braços de IP'!$D$9),'Braços de IP'!$E$9,IF(AND(AG1308&gt;='Braços de IP'!$B$10,AG1308&lt;='Braços de IP'!$D$10),'Braços de IP'!$E$10,IF(AND(AG1308&gt;='Braços de IP'!$B$11,AG1308&lt;='Braços de IP'!$D$11),'Braços de IP'!$E$11,IF(AND(AG1308&gt;='Braços de IP'!$B$12,AG1308&lt;='Braços de IP'!$D$12),'Braços de IP'!$E$12,IF(AND(AG1308&gt;='Braços de IP'!$B$13,AG1308&lt;='Braços de IP'!$D$13),'Braços de IP'!$E$13,IF(AND(AG1308&gt;='Braços de IP'!$B$14,AG1308&lt;='Braços de IP'!$D$14),'Braços de IP'!$E$14,"ERRO")))))))</f>
        <v>Curto II</v>
      </c>
      <c r="CU1308" s="27"/>
      <c r="CV1308" s="26" t="str">
        <f>IF($CU1308="","",VLOOKUP($CU1308,'Braços de IP'!$E$9:$I$15,2,0))</f>
        <v/>
      </c>
      <c r="CW1308" s="29" t="str">
        <f>IF($CU1308="","",VLOOKUP($CU1308,'Braços de IP'!$E$9:$I$15,5,0))</f>
        <v/>
      </c>
      <c r="CX1308" s="26"/>
      <c r="CY1308" s="26"/>
      <c r="CZ1308" s="26"/>
      <c r="DA1308" s="26"/>
      <c r="DB1308" s="26"/>
      <c r="DC1308" s="26"/>
      <c r="DD1308" s="30" t="e">
        <f t="shared" si="1306"/>
        <v>#N/A</v>
      </c>
      <c r="DE1308" s="31">
        <f t="shared" si="1307"/>
        <v>40</v>
      </c>
      <c r="DF1308" s="30" t="e">
        <f t="shared" si="1308"/>
        <v>#N/A</v>
      </c>
      <c r="DG1308" s="32" t="e">
        <f t="shared" si="1309"/>
        <v>#N/A</v>
      </c>
      <c r="DH1308" s="33" t="s">
        <v>143</v>
      </c>
      <c r="DI1308" s="34"/>
      <c r="DJ1308" s="35"/>
      <c r="DK1308" s="16" t="s">
        <v>144</v>
      </c>
      <c r="DL1308" s="16"/>
      <c r="DM1308" s="1"/>
      <c r="DN1308" s="1"/>
      <c r="DO1308" s="1"/>
      <c r="DP1308" s="1"/>
      <c r="DQ1308" s="1"/>
      <c r="DR1308" s="1"/>
      <c r="DS1308" s="1"/>
      <c r="DT1308" s="1"/>
    </row>
    <row r="1309" spans="1:124" ht="15" customHeight="1" x14ac:dyDescent="0.25">
      <c r="A1309" s="1"/>
      <c r="B1309" s="16">
        <v>385</v>
      </c>
      <c r="C1309" s="16" t="s">
        <v>188</v>
      </c>
      <c r="D1309" s="16" t="s">
        <v>829</v>
      </c>
      <c r="E1309" s="16">
        <v>-8.1275700000000004</v>
      </c>
      <c r="F1309" s="16">
        <v>-34.945760999999997</v>
      </c>
      <c r="G1309" s="16" t="s">
        <v>157</v>
      </c>
      <c r="H1309" s="16" t="s">
        <v>136</v>
      </c>
      <c r="I1309" s="16" t="s">
        <v>135</v>
      </c>
      <c r="J1309" s="16" t="s">
        <v>137</v>
      </c>
      <c r="K1309" s="16">
        <v>40</v>
      </c>
      <c r="L1309" s="16" t="s">
        <v>138</v>
      </c>
      <c r="M1309" s="16">
        <v>0</v>
      </c>
      <c r="N1309" s="16"/>
      <c r="O1309" s="16">
        <v>1</v>
      </c>
      <c r="P1309" s="16">
        <v>1</v>
      </c>
      <c r="Q1309" s="16">
        <v>3</v>
      </c>
      <c r="R1309" s="16"/>
      <c r="S1309" s="16"/>
      <c r="T1309" s="16" t="s">
        <v>136</v>
      </c>
      <c r="U1309" s="16">
        <v>1</v>
      </c>
      <c r="V1309" s="16">
        <v>0</v>
      </c>
      <c r="W1309" s="16" t="s">
        <v>136</v>
      </c>
      <c r="X1309" s="16" t="s">
        <v>136</v>
      </c>
      <c r="Y1309" s="16">
        <v>0</v>
      </c>
      <c r="Z1309" s="16">
        <v>0</v>
      </c>
      <c r="AA1309" s="16" t="s">
        <v>139</v>
      </c>
      <c r="AB1309" s="16" t="s">
        <v>140</v>
      </c>
      <c r="AC1309" s="16">
        <v>11.57</v>
      </c>
      <c r="AD1309" s="16">
        <v>7.15</v>
      </c>
      <c r="AE1309" s="16">
        <v>1</v>
      </c>
      <c r="AF1309" s="16">
        <v>1.49</v>
      </c>
      <c r="AG1309" s="16">
        <v>1.29</v>
      </c>
      <c r="AH1309" s="16"/>
      <c r="AI1309" s="16"/>
      <c r="AJ1309" s="16"/>
      <c r="AK1309" s="16"/>
      <c r="AL1309" s="16"/>
      <c r="AM1309" s="16">
        <v>0</v>
      </c>
      <c r="AN1309" s="16"/>
      <c r="AO1309" s="16">
        <v>0</v>
      </c>
      <c r="AP1309" s="16">
        <v>0</v>
      </c>
      <c r="AQ1309" s="16">
        <v>0</v>
      </c>
      <c r="AR1309" s="17" t="s">
        <v>136</v>
      </c>
      <c r="AS1309" s="19">
        <f t="shared" si="1522"/>
        <v>0</v>
      </c>
      <c r="AT1309" s="19"/>
      <c r="AU1309" s="19">
        <f>VLOOKUP(G1309,ABNT5101!$I$3:$J$9,2)</f>
        <v>7.5</v>
      </c>
      <c r="AV1309" s="19">
        <f>VLOOKUP(G1309,ABNT5101!$I$3:$M$9,5)</f>
        <v>0.18</v>
      </c>
      <c r="AW1309" s="17" t="str">
        <f>_xlfn.XLOOKUP(G1309,ABNT5101!I:I,ABNT5101!L:L)</f>
        <v>-</v>
      </c>
      <c r="AX1309" s="17">
        <f>_xlfn.XLOOKUP(G1309,ABNT5101!$I:$I,ABNT5101!M:M)</f>
        <v>0.18</v>
      </c>
      <c r="AY1309" s="17" t="str">
        <f>_xlfn.XLOOKUP(G1309,ABNT5101!$I:$I,ABNT5101!N:N)</f>
        <v>-</v>
      </c>
      <c r="AZ1309" s="17">
        <f>_xlfn.XLOOKUP(G1309,ABNT5101!$I:$I,ABNT5101!O:O)</f>
        <v>16</v>
      </c>
      <c r="BA1309" s="20" t="str">
        <f t="shared" si="1523"/>
        <v>NÃO ATENDE</v>
      </c>
      <c r="BB1309" s="21">
        <f t="shared" ref="BB1309:BC1309" si="1567">BE1309/AU1309-1</f>
        <v>-1</v>
      </c>
      <c r="BC1309" s="21">
        <f t="shared" si="1567"/>
        <v>-1</v>
      </c>
      <c r="BD1309" s="21" t="str">
        <f t="shared" si="1525"/>
        <v>-</v>
      </c>
      <c r="BE1309" s="22"/>
      <c r="BF1309" s="22"/>
      <c r="BG1309" s="22"/>
      <c r="BH1309" s="22"/>
      <c r="BI1309" s="23"/>
      <c r="BJ1309" s="22"/>
      <c r="BK1309" s="20" t="str">
        <f t="shared" si="1526"/>
        <v>NÃO ATENDE</v>
      </c>
      <c r="BL1309" s="20" t="str">
        <f t="shared" si="1527"/>
        <v>NÃO ATENDE</v>
      </c>
      <c r="BM1309" s="20" t="str">
        <f t="shared" si="1528"/>
        <v>NÃO ATENDE</v>
      </c>
      <c r="BN1309" s="20" t="str">
        <f t="shared" si="1529"/>
        <v>ATENDE</v>
      </c>
      <c r="BO1309" s="24" t="str">
        <f t="shared" si="1530"/>
        <v>C5</v>
      </c>
      <c r="BP1309" s="24" t="str">
        <f t="shared" si="1368"/>
        <v>P6</v>
      </c>
      <c r="BQ1309" s="25">
        <f t="shared" si="1381"/>
        <v>-1</v>
      </c>
      <c r="BR1309" s="22"/>
      <c r="BS1309" s="22"/>
      <c r="BT1309" s="24">
        <f>IF(BP1309="-","-",_xlfn.XLOOKUP(BP1309,ABNT5101!$B$4:$B$9,ABNT5101!$C$4:$C$9))</f>
        <v>3</v>
      </c>
      <c r="BU1309" s="24">
        <f>IF(BP1309="-","-",_xlfn.XLOOKUP(BP1309,ABNT5101!$B$4:$B$9,ABNT5101!$D$4:$D$9))</f>
        <v>0.6</v>
      </c>
      <c r="BV1309" s="20" t="str">
        <f t="shared" si="1531"/>
        <v>NÃO ATENDE</v>
      </c>
      <c r="BW1309" s="20" t="str">
        <f t="shared" si="1382"/>
        <v>NÃO ATENDE</v>
      </c>
      <c r="BX1309" s="20" t="str">
        <f t="shared" si="1532"/>
        <v>NÃO ATENDE</v>
      </c>
      <c r="BY1309" s="24" t="s">
        <v>136</v>
      </c>
      <c r="BZ1309" s="25" t="e">
        <f t="shared" si="1533"/>
        <v>#VALUE!</v>
      </c>
      <c r="CA1309" s="24"/>
      <c r="CB1309" s="24"/>
      <c r="CC1309" s="20" t="str">
        <f>IF(BY1309="-","-",_xlfn.XLOOKUP(BY1309,ABNT5101!$B$4:$B$9,ABNT5101!$C$4:$C$9))</f>
        <v>-</v>
      </c>
      <c r="CD1309" s="24" t="str">
        <f>IF(BY1309="-","-",_xlfn.XLOOKUP(BY1309,ABNT5101!$B$4:$B$9,ABNT5101!$D$4:$D$9))</f>
        <v>-</v>
      </c>
      <c r="CE1309" s="20" t="str">
        <f t="shared" si="1534"/>
        <v>-</v>
      </c>
      <c r="CF1309" s="20" t="str">
        <f t="shared" si="1535"/>
        <v>-</v>
      </c>
      <c r="CG1309" s="20" t="str">
        <f t="shared" si="1359"/>
        <v>-</v>
      </c>
      <c r="CH1309" s="26" t="e">
        <f>_xlfn.XLOOKUP(CI1309,'Banco de dados'!$B:$B,'Banco de dados'!$D:$D)</f>
        <v>#N/A</v>
      </c>
      <c r="CI1309" s="27"/>
      <c r="CJ1309" s="26" t="e">
        <f>_xlfn.XLOOKUP(CI1309,'Banco de dados'!$B:$B,'Banco de dados'!$E:$E)</f>
        <v>#N/A</v>
      </c>
      <c r="CK1309" s="26"/>
      <c r="CL1309" s="26" t="e">
        <f>IF(CK1309="-","-",_xlfn.XLOOKUP(CK1309,'Banco de dados'!$B:$B,'Banco de dados'!$E:$E))</f>
        <v>#N/A</v>
      </c>
      <c r="CM1309" s="28">
        <f t="shared" si="1305"/>
        <v>1</v>
      </c>
      <c r="CN1309" s="26" t="e">
        <f>_xlfn.XLOOKUP(CI1309,'Banco de dados'!$B:$B,'Banco de dados'!$H:$H)</f>
        <v>#N/A</v>
      </c>
      <c r="CO1309" s="26" t="e">
        <f t="array" aca="1" ref="CO1309" ca="1">_xludf.XLOOKUP(CK1309,'Banco de dados'!$B:$B,'Banco de dados'!$H:$H)</f>
        <v>#NAME?</v>
      </c>
      <c r="CP1309" s="26" t="e">
        <f t="array" aca="1" ref="CP1309" ca="1">_xludf.XLOOKUP(CI1309,'Banco de dados'!$B:$B,'Banco de dados'!$F:$F)</f>
        <v>#NAME?</v>
      </c>
      <c r="CQ1309" s="26" t="e">
        <f t="array" aca="1" ref="CQ1309" ca="1">_xludf.XLOOKUP(CK1309,'Banco de dados'!$B:$B,'Banco de dados'!$F:$F)</f>
        <v>#NAME?</v>
      </c>
      <c r="CR1309" s="27">
        <v>210</v>
      </c>
      <c r="CS1309" s="27"/>
      <c r="CT1309" s="26" t="str">
        <f>IF(AG1309=0.5,"Suporte",IF(AND(AG1309&gt;='Braços de IP'!$B$9,AG1309&lt;='Braços de IP'!$D$9),'Braços de IP'!$E$9,IF(AND(AG1309&gt;='Braços de IP'!$B$10,AG1309&lt;='Braços de IP'!$D$10),'Braços de IP'!$E$10,IF(AND(AG1309&gt;='Braços de IP'!$B$11,AG1309&lt;='Braços de IP'!$D$11),'Braços de IP'!$E$11,IF(AND(AG1309&gt;='Braços de IP'!$B$12,AG1309&lt;='Braços de IP'!$D$12),'Braços de IP'!$E$12,IF(AND(AG1309&gt;='Braços de IP'!$B$13,AG1309&lt;='Braços de IP'!$D$13),'Braços de IP'!$E$13,IF(AND(AG1309&gt;='Braços de IP'!$B$14,AG1309&lt;='Braços de IP'!$D$14),'Braços de IP'!$E$14,"ERRO")))))))</f>
        <v>Curto II</v>
      </c>
      <c r="CU1309" s="27"/>
      <c r="CV1309" s="26" t="str">
        <f>IF($CU1309="","",VLOOKUP($CU1309,'Braços de IP'!$E$9:$I$15,2,0))</f>
        <v/>
      </c>
      <c r="CW1309" s="29" t="str">
        <f>IF($CU1309="","",VLOOKUP($CU1309,'Braços de IP'!$E$9:$I$15,5,0))</f>
        <v/>
      </c>
      <c r="CX1309" s="26"/>
      <c r="CY1309" s="26"/>
      <c r="CZ1309" s="26"/>
      <c r="DA1309" s="26"/>
      <c r="DB1309" s="26"/>
      <c r="DC1309" s="26"/>
      <c r="DD1309" s="30" t="e">
        <f t="shared" si="1306"/>
        <v>#N/A</v>
      </c>
      <c r="DE1309" s="31">
        <f t="shared" si="1307"/>
        <v>40</v>
      </c>
      <c r="DF1309" s="30" t="e">
        <f t="shared" si="1308"/>
        <v>#N/A</v>
      </c>
      <c r="DG1309" s="32" t="e">
        <f t="shared" si="1309"/>
        <v>#N/A</v>
      </c>
      <c r="DH1309" s="33" t="s">
        <v>143</v>
      </c>
      <c r="DI1309" s="34"/>
      <c r="DJ1309" s="35"/>
      <c r="DK1309" s="16" t="s">
        <v>144</v>
      </c>
      <c r="DL1309" s="16"/>
      <c r="DM1309" s="1"/>
      <c r="DN1309" s="1"/>
      <c r="DO1309" s="1"/>
      <c r="DP1309" s="1"/>
      <c r="DQ1309" s="1"/>
      <c r="DR1309" s="1"/>
      <c r="DS1309" s="1"/>
      <c r="DT1309" s="1"/>
    </row>
    <row r="1310" spans="1:124" ht="15" customHeight="1" x14ac:dyDescent="0.25">
      <c r="B1310" s="16">
        <v>386</v>
      </c>
      <c r="C1310" s="16" t="s">
        <v>176</v>
      </c>
      <c r="D1310" s="16" t="s">
        <v>834</v>
      </c>
      <c r="E1310" s="16">
        <v>-8.1264199999999995</v>
      </c>
      <c r="F1310" s="16">
        <v>-34.950119999999998</v>
      </c>
      <c r="G1310" s="16" t="s">
        <v>160</v>
      </c>
      <c r="H1310" s="16" t="s">
        <v>136</v>
      </c>
      <c r="I1310" s="16" t="s">
        <v>135</v>
      </c>
      <c r="J1310" s="16" t="s">
        <v>137</v>
      </c>
      <c r="K1310" s="16">
        <v>96</v>
      </c>
      <c r="L1310" s="16" t="s">
        <v>138</v>
      </c>
      <c r="M1310" s="16">
        <v>0</v>
      </c>
      <c r="N1310" s="16"/>
      <c r="O1310" s="16">
        <v>2</v>
      </c>
      <c r="P1310" s="16">
        <v>3.5</v>
      </c>
      <c r="Q1310" s="16">
        <v>6</v>
      </c>
      <c r="R1310" s="16"/>
      <c r="S1310" s="16"/>
      <c r="T1310" s="16" t="s">
        <v>136</v>
      </c>
      <c r="U1310" s="16">
        <v>2.5</v>
      </c>
      <c r="V1310" s="16">
        <v>0</v>
      </c>
      <c r="W1310" s="16" t="s">
        <v>136</v>
      </c>
      <c r="X1310" s="16" t="s">
        <v>136</v>
      </c>
      <c r="Y1310" s="16">
        <v>0</v>
      </c>
      <c r="Z1310" s="16">
        <v>0</v>
      </c>
      <c r="AA1310" s="16" t="s">
        <v>139</v>
      </c>
      <c r="AB1310" s="16" t="s">
        <v>140</v>
      </c>
      <c r="AC1310" s="16">
        <v>27.26</v>
      </c>
      <c r="AD1310" s="16">
        <v>6.44</v>
      </c>
      <c r="AE1310" s="16">
        <v>1</v>
      </c>
      <c r="AF1310" s="16">
        <v>3</v>
      </c>
      <c r="AG1310" s="16">
        <v>3</v>
      </c>
      <c r="AH1310" s="16"/>
      <c r="AI1310" s="16"/>
      <c r="AJ1310" s="16"/>
      <c r="AK1310" s="16"/>
      <c r="AL1310" s="16"/>
      <c r="AM1310" s="16">
        <v>0</v>
      </c>
      <c r="AN1310" s="16"/>
      <c r="AO1310" s="16">
        <v>0</v>
      </c>
      <c r="AP1310" s="16">
        <v>0</v>
      </c>
      <c r="AQ1310" s="16">
        <v>0</v>
      </c>
      <c r="AR1310" s="17" t="s">
        <v>136</v>
      </c>
      <c r="AS1310" s="19">
        <f t="shared" si="1522"/>
        <v>0</v>
      </c>
      <c r="AT1310" s="19"/>
      <c r="AU1310" s="19">
        <f>VLOOKUP(G1310,ABNT5101!$I$3:$J$9,2)</f>
        <v>10</v>
      </c>
      <c r="AV1310" s="19">
        <f>VLOOKUP(G1310,ABNT5101!$I$3:$M$9,5)</f>
        <v>0.18</v>
      </c>
      <c r="AW1310" s="17" t="str">
        <f>_xlfn.XLOOKUP(G1310,ABNT5101!I:I,ABNT5101!L:L)</f>
        <v>-</v>
      </c>
      <c r="AX1310" s="17">
        <f>_xlfn.XLOOKUP(G1310,ABNT5101!$I:$I,ABNT5101!M:M)</f>
        <v>0.18</v>
      </c>
      <c r="AY1310" s="17" t="str">
        <f>_xlfn.XLOOKUP(G1310,ABNT5101!$I:$I,ABNT5101!N:N)</f>
        <v>-</v>
      </c>
      <c r="AZ1310" s="17">
        <f>_xlfn.XLOOKUP(G1310,ABNT5101!$I:$I,ABNT5101!O:O)</f>
        <v>16</v>
      </c>
      <c r="BA1310" s="20" t="str">
        <f t="shared" si="1523"/>
        <v>NÃO ATENDE</v>
      </c>
      <c r="BB1310" s="21">
        <f t="shared" ref="BB1310:BC1310" si="1568">BE1310/AU1310-1</f>
        <v>-1</v>
      </c>
      <c r="BC1310" s="21">
        <f t="shared" si="1568"/>
        <v>-1</v>
      </c>
      <c r="BD1310" s="21" t="str">
        <f t="shared" si="1525"/>
        <v>-</v>
      </c>
      <c r="BE1310" s="22"/>
      <c r="BF1310" s="22"/>
      <c r="BG1310" s="22"/>
      <c r="BH1310" s="22"/>
      <c r="BI1310" s="23"/>
      <c r="BJ1310" s="22"/>
      <c r="BK1310" s="20" t="str">
        <f t="shared" si="1526"/>
        <v>NÃO ATENDE</v>
      </c>
      <c r="BL1310" s="20" t="str">
        <f t="shared" si="1527"/>
        <v>NÃO ATENDE</v>
      </c>
      <c r="BM1310" s="20" t="str">
        <f t="shared" si="1528"/>
        <v>NÃO ATENDE</v>
      </c>
      <c r="BN1310" s="20" t="str">
        <f t="shared" si="1529"/>
        <v>ATENDE</v>
      </c>
      <c r="BO1310" s="24" t="str">
        <f t="shared" si="1530"/>
        <v>C4</v>
      </c>
      <c r="BP1310" s="24" t="str">
        <f t="shared" si="1368"/>
        <v>P6</v>
      </c>
      <c r="BQ1310" s="25">
        <f t="shared" si="1381"/>
        <v>-1</v>
      </c>
      <c r="BR1310" s="22"/>
      <c r="BS1310" s="22"/>
      <c r="BT1310" s="24">
        <f>IF(BP1310="-","-",_xlfn.XLOOKUP(BP1310,ABNT5101!$B$4:$B$9,ABNT5101!$C$4:$C$9))</f>
        <v>3</v>
      </c>
      <c r="BU1310" s="24">
        <f>IF(BP1310="-","-",_xlfn.XLOOKUP(BP1310,ABNT5101!$B$4:$B$9,ABNT5101!$D$4:$D$9))</f>
        <v>0.6</v>
      </c>
      <c r="BV1310" s="20" t="str">
        <f t="shared" si="1531"/>
        <v>NÃO ATENDE</v>
      </c>
      <c r="BW1310" s="20" t="str">
        <f t="shared" si="1382"/>
        <v>NÃO ATENDE</v>
      </c>
      <c r="BX1310" s="20" t="str">
        <f t="shared" si="1532"/>
        <v>NÃO ATENDE</v>
      </c>
      <c r="BY1310" s="24" t="s">
        <v>136</v>
      </c>
      <c r="BZ1310" s="25" t="e">
        <f t="shared" si="1533"/>
        <v>#VALUE!</v>
      </c>
      <c r="CA1310" s="24"/>
      <c r="CB1310" s="24"/>
      <c r="CC1310" s="20" t="str">
        <f>IF(BY1310="-","-",_xlfn.XLOOKUP(BY1310,ABNT5101!$B$4:$B$9,ABNT5101!$C$4:$C$9))</f>
        <v>-</v>
      </c>
      <c r="CD1310" s="24" t="str">
        <f>IF(BY1310="-","-",_xlfn.XLOOKUP(BY1310,ABNT5101!$B$4:$B$9,ABNT5101!$D$4:$D$9))</f>
        <v>-</v>
      </c>
      <c r="CE1310" s="20" t="str">
        <f t="shared" si="1534"/>
        <v>-</v>
      </c>
      <c r="CF1310" s="20" t="str">
        <f t="shared" si="1535"/>
        <v>-</v>
      </c>
      <c r="CG1310" s="20" t="str">
        <f t="shared" si="1359"/>
        <v>-</v>
      </c>
      <c r="CH1310" s="26" t="e">
        <f>_xlfn.XLOOKUP(CI1310,'Banco de dados'!$B:$B,'Banco de dados'!$D:$D)</f>
        <v>#N/A</v>
      </c>
      <c r="CI1310" s="27"/>
      <c r="CJ1310" s="26" t="e">
        <f>_xlfn.XLOOKUP(CI1310,'Banco de dados'!$B:$B,'Banco de dados'!$E:$E)</f>
        <v>#N/A</v>
      </c>
      <c r="CK1310" s="26"/>
      <c r="CL1310" s="26" t="e">
        <f>IF(CK1310="-","-",_xlfn.XLOOKUP(CK1310,'Banco de dados'!$B:$B,'Banco de dados'!$E:$E))</f>
        <v>#N/A</v>
      </c>
      <c r="CM1310" s="28">
        <f t="shared" si="1305"/>
        <v>1</v>
      </c>
      <c r="CN1310" s="26" t="e">
        <f>_xlfn.XLOOKUP(CI1310,'Banco de dados'!$B:$B,'Banco de dados'!$H:$H)</f>
        <v>#N/A</v>
      </c>
      <c r="CO1310" s="26" t="e">
        <f t="array" aca="1" ref="CO1310" ca="1">_xludf.XLOOKUP(CK1310,'Banco de dados'!$B:$B,'Banco de dados'!$H:$H)</f>
        <v>#NAME?</v>
      </c>
      <c r="CP1310" s="26" t="e">
        <f t="array" aca="1" ref="CP1310" ca="1">_xludf.XLOOKUP(CI1310,'Banco de dados'!$B:$B,'Banco de dados'!$F:$F)</f>
        <v>#NAME?</v>
      </c>
      <c r="CQ1310" s="26" t="e">
        <f t="array" aca="1" ref="CQ1310" ca="1">_xludf.XLOOKUP(CK1310,'Banco de dados'!$B:$B,'Banco de dados'!$F:$F)</f>
        <v>#NAME?</v>
      </c>
      <c r="CR1310" s="27">
        <v>211</v>
      </c>
      <c r="CS1310" s="27"/>
      <c r="CT1310" s="26" t="str">
        <f>IF(AG1310=0.5,"Suporte",IF(AND(AG1310&gt;='Braços de IP'!$B$9,AG1310&lt;='Braços de IP'!$D$9),'Braços de IP'!$E$9,IF(AND(AG1310&gt;='Braços de IP'!$B$10,AG1310&lt;='Braços de IP'!$D$10),'Braços de IP'!$E$10,IF(AND(AG1310&gt;='Braços de IP'!$B$11,AG1310&lt;='Braços de IP'!$D$11),'Braços de IP'!$E$11,IF(AND(AG1310&gt;='Braços de IP'!$B$12,AG1310&lt;='Braços de IP'!$D$12),'Braços de IP'!$E$12,IF(AND(AG1310&gt;='Braços de IP'!$B$13,AG1310&lt;='Braços de IP'!$D$13),'Braços de IP'!$E$13,IF(AND(AG1310&gt;='Braços de IP'!$B$14,AG1310&lt;='Braços de IP'!$D$14),'Braços de IP'!$E$14,"ERRO")))))))</f>
        <v>Longo I</v>
      </c>
      <c r="CU1310" s="27"/>
      <c r="CV1310" s="26" t="str">
        <f>IF($CU1310="","",VLOOKUP($CU1310,'Braços de IP'!$E$9:$I$15,2,0))</f>
        <v/>
      </c>
      <c r="CW1310" s="29" t="str">
        <f>IF($CU1310="","",VLOOKUP($CU1310,'Braços de IP'!$E$9:$I$15,5,0))</f>
        <v/>
      </c>
      <c r="CX1310" s="26"/>
      <c r="CY1310" s="26"/>
      <c r="CZ1310" s="26"/>
      <c r="DA1310" s="26"/>
      <c r="DB1310" s="26"/>
      <c r="DC1310" s="26"/>
      <c r="DD1310" s="30" t="e">
        <f t="shared" si="1306"/>
        <v>#N/A</v>
      </c>
      <c r="DE1310" s="31">
        <f t="shared" si="1307"/>
        <v>96</v>
      </c>
      <c r="DF1310" s="30" t="e">
        <f t="shared" si="1308"/>
        <v>#N/A</v>
      </c>
      <c r="DG1310" s="32" t="e">
        <f t="shared" si="1309"/>
        <v>#N/A</v>
      </c>
      <c r="DH1310" s="33" t="s">
        <v>143</v>
      </c>
      <c r="DI1310" s="34"/>
      <c r="DJ1310" s="35"/>
      <c r="DK1310" s="16" t="s">
        <v>144</v>
      </c>
      <c r="DL1310" s="16"/>
    </row>
    <row r="1311" spans="1:124" ht="15" customHeight="1" x14ac:dyDescent="0.25">
      <c r="B1311" s="16">
        <v>386</v>
      </c>
      <c r="C1311" s="16" t="s">
        <v>176</v>
      </c>
      <c r="D1311" s="16" t="s">
        <v>834</v>
      </c>
      <c r="E1311" s="16">
        <v>-8.1264199999999995</v>
      </c>
      <c r="F1311" s="16">
        <v>-34.950119999999998</v>
      </c>
      <c r="G1311" s="16" t="s">
        <v>160</v>
      </c>
      <c r="H1311" s="16" t="s">
        <v>136</v>
      </c>
      <c r="I1311" s="16" t="s">
        <v>135</v>
      </c>
      <c r="J1311" s="16" t="s">
        <v>137</v>
      </c>
      <c r="K1311" s="16">
        <v>96</v>
      </c>
      <c r="L1311" s="16" t="s">
        <v>138</v>
      </c>
      <c r="M1311" s="16">
        <v>0</v>
      </c>
      <c r="N1311" s="16"/>
      <c r="O1311" s="16">
        <v>2</v>
      </c>
      <c r="P1311" s="16">
        <v>3.5</v>
      </c>
      <c r="Q1311" s="16">
        <v>6</v>
      </c>
      <c r="R1311" s="16"/>
      <c r="S1311" s="16"/>
      <c r="T1311" s="16" t="s">
        <v>136</v>
      </c>
      <c r="U1311" s="16">
        <v>2.5</v>
      </c>
      <c r="V1311" s="16">
        <v>0</v>
      </c>
      <c r="W1311" s="16" t="s">
        <v>136</v>
      </c>
      <c r="X1311" s="16" t="s">
        <v>136</v>
      </c>
      <c r="Y1311" s="16">
        <v>0</v>
      </c>
      <c r="Z1311" s="16">
        <v>0</v>
      </c>
      <c r="AA1311" s="16" t="s">
        <v>139</v>
      </c>
      <c r="AB1311" s="16" t="s">
        <v>140</v>
      </c>
      <c r="AC1311" s="16">
        <v>27.26</v>
      </c>
      <c r="AD1311" s="16">
        <v>6.44</v>
      </c>
      <c r="AE1311" s="16">
        <v>1</v>
      </c>
      <c r="AF1311" s="16">
        <v>3</v>
      </c>
      <c r="AG1311" s="16">
        <v>3</v>
      </c>
      <c r="AH1311" s="16"/>
      <c r="AI1311" s="16"/>
      <c r="AJ1311" s="16"/>
      <c r="AK1311" s="16"/>
      <c r="AL1311" s="16"/>
      <c r="AM1311" s="16">
        <v>0</v>
      </c>
      <c r="AN1311" s="16"/>
      <c r="AO1311" s="16">
        <v>0</v>
      </c>
      <c r="AP1311" s="16">
        <v>0</v>
      </c>
      <c r="AQ1311" s="16">
        <v>0</v>
      </c>
      <c r="AR1311" s="17" t="s">
        <v>136</v>
      </c>
      <c r="AS1311" s="19">
        <f t="shared" si="1522"/>
        <v>0</v>
      </c>
      <c r="AT1311" s="19"/>
      <c r="AU1311" s="19">
        <f>VLOOKUP(G1311,ABNT5101!$I$3:$J$9,2)</f>
        <v>10</v>
      </c>
      <c r="AV1311" s="19">
        <f>VLOOKUP(G1311,ABNT5101!$I$3:$M$9,5)</f>
        <v>0.18</v>
      </c>
      <c r="AW1311" s="17" t="str">
        <f>_xlfn.XLOOKUP(G1311,ABNT5101!I:I,ABNT5101!L:L)</f>
        <v>-</v>
      </c>
      <c r="AX1311" s="17">
        <f>_xlfn.XLOOKUP(G1311,ABNT5101!$I:$I,ABNT5101!M:M)</f>
        <v>0.18</v>
      </c>
      <c r="AY1311" s="17" t="str">
        <f>_xlfn.XLOOKUP(G1311,ABNT5101!$I:$I,ABNT5101!N:N)</f>
        <v>-</v>
      </c>
      <c r="AZ1311" s="17">
        <f>_xlfn.XLOOKUP(G1311,ABNT5101!$I:$I,ABNT5101!O:O)</f>
        <v>16</v>
      </c>
      <c r="BA1311" s="20" t="str">
        <f t="shared" si="1523"/>
        <v>NÃO ATENDE</v>
      </c>
      <c r="BB1311" s="21">
        <f t="shared" ref="BB1311:BC1311" si="1569">BE1311/AU1311-1</f>
        <v>-1</v>
      </c>
      <c r="BC1311" s="21">
        <f t="shared" si="1569"/>
        <v>-1</v>
      </c>
      <c r="BD1311" s="21" t="str">
        <f t="shared" si="1525"/>
        <v>-</v>
      </c>
      <c r="BE1311" s="22"/>
      <c r="BF1311" s="22"/>
      <c r="BG1311" s="22"/>
      <c r="BH1311" s="22"/>
      <c r="BI1311" s="23"/>
      <c r="BJ1311" s="22"/>
      <c r="BK1311" s="20" t="str">
        <f t="shared" si="1526"/>
        <v>NÃO ATENDE</v>
      </c>
      <c r="BL1311" s="20" t="str">
        <f t="shared" si="1527"/>
        <v>NÃO ATENDE</v>
      </c>
      <c r="BM1311" s="20" t="str">
        <f t="shared" si="1528"/>
        <v>NÃO ATENDE</v>
      </c>
      <c r="BN1311" s="20" t="str">
        <f t="shared" si="1529"/>
        <v>ATENDE</v>
      </c>
      <c r="BO1311" s="24" t="str">
        <f t="shared" si="1530"/>
        <v>C4</v>
      </c>
      <c r="BP1311" s="24" t="str">
        <f t="shared" si="1368"/>
        <v>P6</v>
      </c>
      <c r="BQ1311" s="25">
        <f t="shared" si="1381"/>
        <v>-1</v>
      </c>
      <c r="BR1311" s="22"/>
      <c r="BS1311" s="22"/>
      <c r="BT1311" s="24">
        <f>IF(BP1311="-","-",_xlfn.XLOOKUP(BP1311,ABNT5101!$B$4:$B$9,ABNT5101!$C$4:$C$9))</f>
        <v>3</v>
      </c>
      <c r="BU1311" s="24">
        <f>IF(BP1311="-","-",_xlfn.XLOOKUP(BP1311,ABNT5101!$B$4:$B$9,ABNT5101!$D$4:$D$9))</f>
        <v>0.6</v>
      </c>
      <c r="BV1311" s="20" t="str">
        <f t="shared" si="1531"/>
        <v>NÃO ATENDE</v>
      </c>
      <c r="BW1311" s="20" t="str">
        <f t="shared" si="1382"/>
        <v>NÃO ATENDE</v>
      </c>
      <c r="BX1311" s="20" t="str">
        <f t="shared" si="1532"/>
        <v>NÃO ATENDE</v>
      </c>
      <c r="BY1311" s="24" t="s">
        <v>136</v>
      </c>
      <c r="BZ1311" s="25" t="e">
        <f t="shared" si="1533"/>
        <v>#VALUE!</v>
      </c>
      <c r="CA1311" s="24"/>
      <c r="CB1311" s="24"/>
      <c r="CC1311" s="20" t="str">
        <f>IF(BY1311="-","-",_xlfn.XLOOKUP(BY1311,ABNT5101!$B$4:$B$9,ABNT5101!$C$4:$C$9))</f>
        <v>-</v>
      </c>
      <c r="CD1311" s="24" t="str">
        <f>IF(BY1311="-","-",_xlfn.XLOOKUP(BY1311,ABNT5101!$B$4:$B$9,ABNT5101!$D$4:$D$9))</f>
        <v>-</v>
      </c>
      <c r="CE1311" s="20" t="str">
        <f t="shared" si="1534"/>
        <v>-</v>
      </c>
      <c r="CF1311" s="20" t="str">
        <f t="shared" si="1535"/>
        <v>-</v>
      </c>
      <c r="CG1311" s="20" t="str">
        <f t="shared" si="1359"/>
        <v>-</v>
      </c>
      <c r="CH1311" s="26" t="e">
        <f>_xlfn.XLOOKUP(CI1311,'Banco de dados'!$B:$B,'Banco de dados'!$D:$D)</f>
        <v>#N/A</v>
      </c>
      <c r="CI1311" s="27"/>
      <c r="CJ1311" s="26" t="e">
        <f>_xlfn.XLOOKUP(CI1311,'Banco de dados'!$B:$B,'Banco de dados'!$E:$E)</f>
        <v>#N/A</v>
      </c>
      <c r="CK1311" s="26"/>
      <c r="CL1311" s="26" t="e">
        <f>IF(CK1311="-","-",_xlfn.XLOOKUP(CK1311,'Banco de dados'!$B:$B,'Banco de dados'!$E:$E))</f>
        <v>#N/A</v>
      </c>
      <c r="CM1311" s="28">
        <f t="shared" si="1305"/>
        <v>1</v>
      </c>
      <c r="CN1311" s="26" t="e">
        <f>_xlfn.XLOOKUP(CI1311,'Banco de dados'!$B:$B,'Banco de dados'!$H:$H)</f>
        <v>#N/A</v>
      </c>
      <c r="CO1311" s="26" t="e">
        <f t="array" aca="1" ref="CO1311" ca="1">_xludf.XLOOKUP(CK1311,'Banco de dados'!$B:$B,'Banco de dados'!$H:$H)</f>
        <v>#NAME?</v>
      </c>
      <c r="CP1311" s="26" t="e">
        <f t="array" aca="1" ref="CP1311" ca="1">_xludf.XLOOKUP(CI1311,'Banco de dados'!$B:$B,'Banco de dados'!$F:$F)</f>
        <v>#NAME?</v>
      </c>
      <c r="CQ1311" s="26" t="e">
        <f t="array" aca="1" ref="CQ1311" ca="1">_xludf.XLOOKUP(CK1311,'Banco de dados'!$B:$B,'Banco de dados'!$F:$F)</f>
        <v>#NAME?</v>
      </c>
      <c r="CR1311" s="27">
        <v>212</v>
      </c>
      <c r="CS1311" s="27"/>
      <c r="CT1311" s="26" t="str">
        <f>IF(AG1311=0.5,"Suporte",IF(AND(AG1311&gt;='Braços de IP'!$B$9,AG1311&lt;='Braços de IP'!$D$9),'Braços de IP'!$E$9,IF(AND(AG1311&gt;='Braços de IP'!$B$10,AG1311&lt;='Braços de IP'!$D$10),'Braços de IP'!$E$10,IF(AND(AG1311&gt;='Braços de IP'!$B$11,AG1311&lt;='Braços de IP'!$D$11),'Braços de IP'!$E$11,IF(AND(AG1311&gt;='Braços de IP'!$B$12,AG1311&lt;='Braços de IP'!$D$12),'Braços de IP'!$E$12,IF(AND(AG1311&gt;='Braços de IP'!$B$13,AG1311&lt;='Braços de IP'!$D$13),'Braços de IP'!$E$13,IF(AND(AG1311&gt;='Braços de IP'!$B$14,AG1311&lt;='Braços de IP'!$D$14),'Braços de IP'!$E$14,"ERRO")))))))</f>
        <v>Longo I</v>
      </c>
      <c r="CU1311" s="27"/>
      <c r="CV1311" s="26" t="str">
        <f>IF($CU1311="","",VLOOKUP($CU1311,'Braços de IP'!$E$9:$I$15,2,0))</f>
        <v/>
      </c>
      <c r="CW1311" s="29" t="str">
        <f>IF($CU1311="","",VLOOKUP($CU1311,'Braços de IP'!$E$9:$I$15,5,0))</f>
        <v/>
      </c>
      <c r="CX1311" s="26"/>
      <c r="CY1311" s="26"/>
      <c r="CZ1311" s="26"/>
      <c r="DA1311" s="26"/>
      <c r="DB1311" s="26"/>
      <c r="DC1311" s="26"/>
      <c r="DD1311" s="30" t="e">
        <f t="shared" si="1306"/>
        <v>#N/A</v>
      </c>
      <c r="DE1311" s="31">
        <f t="shared" si="1307"/>
        <v>96</v>
      </c>
      <c r="DF1311" s="30" t="e">
        <f t="shared" si="1308"/>
        <v>#N/A</v>
      </c>
      <c r="DG1311" s="32" t="e">
        <f t="shared" si="1309"/>
        <v>#N/A</v>
      </c>
      <c r="DH1311" s="33" t="s">
        <v>143</v>
      </c>
      <c r="DI1311" s="34"/>
      <c r="DJ1311" s="35"/>
      <c r="DK1311" s="16" t="s">
        <v>144</v>
      </c>
      <c r="DL1311" s="16"/>
    </row>
    <row r="1312" spans="1:124" ht="15" customHeight="1" x14ac:dyDescent="0.25">
      <c r="B1312" s="16">
        <v>386</v>
      </c>
      <c r="C1312" s="16" t="s">
        <v>176</v>
      </c>
      <c r="D1312" s="16" t="s">
        <v>834</v>
      </c>
      <c r="E1312" s="16">
        <v>-8.1264199999999995</v>
      </c>
      <c r="F1312" s="16">
        <v>-34.950119999999998</v>
      </c>
      <c r="G1312" s="16" t="s">
        <v>160</v>
      </c>
      <c r="H1312" s="16" t="s">
        <v>136</v>
      </c>
      <c r="I1312" s="16" t="s">
        <v>135</v>
      </c>
      <c r="J1312" s="16" t="s">
        <v>137</v>
      </c>
      <c r="K1312" s="16">
        <v>96</v>
      </c>
      <c r="L1312" s="16" t="s">
        <v>138</v>
      </c>
      <c r="M1312" s="16">
        <v>0</v>
      </c>
      <c r="N1312" s="16"/>
      <c r="O1312" s="16">
        <v>2</v>
      </c>
      <c r="P1312" s="16">
        <v>3.5</v>
      </c>
      <c r="Q1312" s="16">
        <v>6</v>
      </c>
      <c r="R1312" s="16"/>
      <c r="S1312" s="16"/>
      <c r="T1312" s="16" t="s">
        <v>136</v>
      </c>
      <c r="U1312" s="16">
        <v>2.5</v>
      </c>
      <c r="V1312" s="16">
        <v>0</v>
      </c>
      <c r="W1312" s="16" t="s">
        <v>136</v>
      </c>
      <c r="X1312" s="16" t="s">
        <v>136</v>
      </c>
      <c r="Y1312" s="16">
        <v>0</v>
      </c>
      <c r="Z1312" s="16">
        <v>0</v>
      </c>
      <c r="AA1312" s="16" t="s">
        <v>139</v>
      </c>
      <c r="AB1312" s="16" t="s">
        <v>140</v>
      </c>
      <c r="AC1312" s="16">
        <v>27.26</v>
      </c>
      <c r="AD1312" s="16">
        <v>6.44</v>
      </c>
      <c r="AE1312" s="16">
        <v>1</v>
      </c>
      <c r="AF1312" s="16">
        <v>3</v>
      </c>
      <c r="AG1312" s="16">
        <v>3</v>
      </c>
      <c r="AH1312" s="16"/>
      <c r="AI1312" s="16"/>
      <c r="AJ1312" s="16"/>
      <c r="AK1312" s="16"/>
      <c r="AL1312" s="16"/>
      <c r="AM1312" s="16">
        <v>0</v>
      </c>
      <c r="AN1312" s="16"/>
      <c r="AO1312" s="16">
        <v>0</v>
      </c>
      <c r="AP1312" s="16">
        <v>0</v>
      </c>
      <c r="AQ1312" s="16">
        <v>0</v>
      </c>
      <c r="AR1312" s="17" t="s">
        <v>136</v>
      </c>
      <c r="AS1312" s="19">
        <f t="shared" si="1522"/>
        <v>0</v>
      </c>
      <c r="AT1312" s="19"/>
      <c r="AU1312" s="19">
        <f>VLOOKUP(G1312,ABNT5101!$I$3:$J$9,2)</f>
        <v>10</v>
      </c>
      <c r="AV1312" s="19">
        <f>VLOOKUP(G1312,ABNT5101!$I$3:$M$9,5)</f>
        <v>0.18</v>
      </c>
      <c r="AW1312" s="17" t="str">
        <f>_xlfn.XLOOKUP(G1312,ABNT5101!I:I,ABNT5101!L:L)</f>
        <v>-</v>
      </c>
      <c r="AX1312" s="17">
        <f>_xlfn.XLOOKUP(G1312,ABNT5101!$I:$I,ABNT5101!M:M)</f>
        <v>0.18</v>
      </c>
      <c r="AY1312" s="17" t="str">
        <f>_xlfn.XLOOKUP(G1312,ABNT5101!$I:$I,ABNT5101!N:N)</f>
        <v>-</v>
      </c>
      <c r="AZ1312" s="17">
        <f>_xlfn.XLOOKUP(G1312,ABNT5101!$I:$I,ABNT5101!O:O)</f>
        <v>16</v>
      </c>
      <c r="BA1312" s="20" t="str">
        <f t="shared" si="1523"/>
        <v>NÃO ATENDE</v>
      </c>
      <c r="BB1312" s="21">
        <f t="shared" ref="BB1312:BC1312" si="1570">BE1312/AU1312-1</f>
        <v>-1</v>
      </c>
      <c r="BC1312" s="21">
        <f t="shared" si="1570"/>
        <v>-1</v>
      </c>
      <c r="BD1312" s="21" t="str">
        <f t="shared" si="1525"/>
        <v>-</v>
      </c>
      <c r="BE1312" s="22"/>
      <c r="BF1312" s="22"/>
      <c r="BG1312" s="22"/>
      <c r="BH1312" s="22"/>
      <c r="BI1312" s="23"/>
      <c r="BJ1312" s="22"/>
      <c r="BK1312" s="20" t="str">
        <f t="shared" si="1526"/>
        <v>NÃO ATENDE</v>
      </c>
      <c r="BL1312" s="20" t="str">
        <f t="shared" si="1527"/>
        <v>NÃO ATENDE</v>
      </c>
      <c r="BM1312" s="20" t="str">
        <f t="shared" si="1528"/>
        <v>NÃO ATENDE</v>
      </c>
      <c r="BN1312" s="20" t="str">
        <f t="shared" si="1529"/>
        <v>ATENDE</v>
      </c>
      <c r="BO1312" s="24" t="str">
        <f t="shared" si="1530"/>
        <v>C4</v>
      </c>
      <c r="BP1312" s="24" t="str">
        <f t="shared" si="1368"/>
        <v>P6</v>
      </c>
      <c r="BQ1312" s="25">
        <f t="shared" si="1381"/>
        <v>-1</v>
      </c>
      <c r="BR1312" s="22"/>
      <c r="BS1312" s="22"/>
      <c r="BT1312" s="24">
        <f>IF(BP1312="-","-",_xlfn.XLOOKUP(BP1312,ABNT5101!$B$4:$B$9,ABNT5101!$C$4:$C$9))</f>
        <v>3</v>
      </c>
      <c r="BU1312" s="24">
        <f>IF(BP1312="-","-",_xlfn.XLOOKUP(BP1312,ABNT5101!$B$4:$B$9,ABNT5101!$D$4:$D$9))</f>
        <v>0.6</v>
      </c>
      <c r="BV1312" s="20" t="str">
        <f t="shared" si="1531"/>
        <v>NÃO ATENDE</v>
      </c>
      <c r="BW1312" s="20" t="str">
        <f t="shared" si="1382"/>
        <v>NÃO ATENDE</v>
      </c>
      <c r="BX1312" s="20" t="str">
        <f t="shared" si="1532"/>
        <v>NÃO ATENDE</v>
      </c>
      <c r="BY1312" s="24" t="s">
        <v>136</v>
      </c>
      <c r="BZ1312" s="25" t="e">
        <f t="shared" si="1533"/>
        <v>#VALUE!</v>
      </c>
      <c r="CA1312" s="24"/>
      <c r="CB1312" s="24"/>
      <c r="CC1312" s="20" t="str">
        <f>IF(BY1312="-","-",_xlfn.XLOOKUP(BY1312,ABNT5101!$B$4:$B$9,ABNT5101!$C$4:$C$9))</f>
        <v>-</v>
      </c>
      <c r="CD1312" s="24" t="str">
        <f>IF(BY1312="-","-",_xlfn.XLOOKUP(BY1312,ABNT5101!$B$4:$B$9,ABNT5101!$D$4:$D$9))</f>
        <v>-</v>
      </c>
      <c r="CE1312" s="20" t="str">
        <f t="shared" si="1534"/>
        <v>-</v>
      </c>
      <c r="CF1312" s="20" t="str">
        <f t="shared" si="1535"/>
        <v>-</v>
      </c>
      <c r="CG1312" s="20" t="str">
        <f t="shared" si="1359"/>
        <v>-</v>
      </c>
      <c r="CH1312" s="26" t="e">
        <f>_xlfn.XLOOKUP(CI1312,'Banco de dados'!$B:$B,'Banco de dados'!$D:$D)</f>
        <v>#N/A</v>
      </c>
      <c r="CI1312" s="27"/>
      <c r="CJ1312" s="26" t="e">
        <f>_xlfn.XLOOKUP(CI1312,'Banco de dados'!$B:$B,'Banco de dados'!$E:$E)</f>
        <v>#N/A</v>
      </c>
      <c r="CK1312" s="26"/>
      <c r="CL1312" s="26" t="e">
        <f>IF(CK1312="-","-",_xlfn.XLOOKUP(CK1312,'Banco de dados'!$B:$B,'Banco de dados'!$E:$E))</f>
        <v>#N/A</v>
      </c>
      <c r="CM1312" s="28">
        <f t="shared" si="1305"/>
        <v>1</v>
      </c>
      <c r="CN1312" s="26" t="e">
        <f>_xlfn.XLOOKUP(CI1312,'Banco de dados'!$B:$B,'Banco de dados'!$H:$H)</f>
        <v>#N/A</v>
      </c>
      <c r="CO1312" s="26" t="e">
        <f t="array" aca="1" ref="CO1312" ca="1">_xludf.XLOOKUP(CK1312,'Banco de dados'!$B:$B,'Banco de dados'!$H:$H)</f>
        <v>#NAME?</v>
      </c>
      <c r="CP1312" s="26" t="e">
        <f t="array" aca="1" ref="CP1312" ca="1">_xludf.XLOOKUP(CI1312,'Banco de dados'!$B:$B,'Banco de dados'!$F:$F)</f>
        <v>#NAME?</v>
      </c>
      <c r="CQ1312" s="26" t="e">
        <f t="array" aca="1" ref="CQ1312" ca="1">_xludf.XLOOKUP(CK1312,'Banco de dados'!$B:$B,'Banco de dados'!$F:$F)</f>
        <v>#NAME?</v>
      </c>
      <c r="CR1312" s="27">
        <v>213</v>
      </c>
      <c r="CS1312" s="27"/>
      <c r="CT1312" s="26" t="str">
        <f>IF(AG1312=0.5,"Suporte",IF(AND(AG1312&gt;='Braços de IP'!$B$9,AG1312&lt;='Braços de IP'!$D$9),'Braços de IP'!$E$9,IF(AND(AG1312&gt;='Braços de IP'!$B$10,AG1312&lt;='Braços de IP'!$D$10),'Braços de IP'!$E$10,IF(AND(AG1312&gt;='Braços de IP'!$B$11,AG1312&lt;='Braços de IP'!$D$11),'Braços de IP'!$E$11,IF(AND(AG1312&gt;='Braços de IP'!$B$12,AG1312&lt;='Braços de IP'!$D$12),'Braços de IP'!$E$12,IF(AND(AG1312&gt;='Braços de IP'!$B$13,AG1312&lt;='Braços de IP'!$D$13),'Braços de IP'!$E$13,IF(AND(AG1312&gt;='Braços de IP'!$B$14,AG1312&lt;='Braços de IP'!$D$14),'Braços de IP'!$E$14,"ERRO")))))))</f>
        <v>Longo I</v>
      </c>
      <c r="CU1312" s="27"/>
      <c r="CV1312" s="26" t="str">
        <f>IF($CU1312="","",VLOOKUP($CU1312,'Braços de IP'!$E$9:$I$15,2,0))</f>
        <v/>
      </c>
      <c r="CW1312" s="29" t="str">
        <f>IF($CU1312="","",VLOOKUP($CU1312,'Braços de IP'!$E$9:$I$15,5,0))</f>
        <v/>
      </c>
      <c r="CX1312" s="26"/>
      <c r="CY1312" s="26"/>
      <c r="CZ1312" s="26"/>
      <c r="DA1312" s="26"/>
      <c r="DB1312" s="26"/>
      <c r="DC1312" s="26"/>
      <c r="DD1312" s="30" t="e">
        <f t="shared" si="1306"/>
        <v>#N/A</v>
      </c>
      <c r="DE1312" s="31">
        <f t="shared" si="1307"/>
        <v>96</v>
      </c>
      <c r="DF1312" s="30" t="e">
        <f t="shared" si="1308"/>
        <v>#N/A</v>
      </c>
      <c r="DG1312" s="32" t="e">
        <f t="shared" si="1309"/>
        <v>#N/A</v>
      </c>
      <c r="DH1312" s="33" t="s">
        <v>143</v>
      </c>
      <c r="DI1312" s="34"/>
      <c r="DJ1312" s="35"/>
      <c r="DK1312" s="16" t="s">
        <v>144</v>
      </c>
      <c r="DL1312" s="16"/>
    </row>
    <row r="1313" spans="2:116" ht="15" customHeight="1" x14ac:dyDescent="0.25">
      <c r="B1313" s="16">
        <v>389</v>
      </c>
      <c r="C1313" s="16" t="s">
        <v>174</v>
      </c>
      <c r="D1313" s="16" t="s">
        <v>835</v>
      </c>
      <c r="E1313" s="16">
        <v>-8.1129110000000004</v>
      </c>
      <c r="F1313" s="16">
        <v>-34.956353999999997</v>
      </c>
      <c r="G1313" s="16" t="s">
        <v>157</v>
      </c>
      <c r="H1313" s="16" t="s">
        <v>136</v>
      </c>
      <c r="I1313" s="16" t="s">
        <v>136</v>
      </c>
      <c r="J1313" s="16" t="s">
        <v>137</v>
      </c>
      <c r="K1313" s="16">
        <v>40</v>
      </c>
      <c r="L1313" s="16" t="s">
        <v>138</v>
      </c>
      <c r="M1313" s="16">
        <v>0</v>
      </c>
      <c r="N1313" s="16"/>
      <c r="O1313" s="16">
        <v>1</v>
      </c>
      <c r="P1313" s="16"/>
      <c r="Q1313" s="16">
        <v>3.78</v>
      </c>
      <c r="R1313" s="16"/>
      <c r="S1313" s="16"/>
      <c r="T1313" s="16">
        <v>0</v>
      </c>
      <c r="U1313" s="17">
        <v>0</v>
      </c>
      <c r="V1313" s="16">
        <v>0</v>
      </c>
      <c r="W1313" s="16"/>
      <c r="X1313" s="16"/>
      <c r="Y1313" s="16">
        <v>0</v>
      </c>
      <c r="Z1313" s="16">
        <v>0</v>
      </c>
      <c r="AA1313" s="16" t="s">
        <v>161</v>
      </c>
      <c r="AB1313" s="16" t="s">
        <v>140</v>
      </c>
      <c r="AC1313" s="16">
        <v>39.76</v>
      </c>
      <c r="AD1313" s="16">
        <v>6.75</v>
      </c>
      <c r="AE1313" s="16">
        <v>1</v>
      </c>
      <c r="AF1313" s="16">
        <v>0</v>
      </c>
      <c r="AG1313" s="16">
        <v>1.78</v>
      </c>
      <c r="AH1313" s="16"/>
      <c r="AI1313" s="16"/>
      <c r="AJ1313" s="16"/>
      <c r="AK1313" s="16"/>
      <c r="AL1313" s="16"/>
      <c r="AM1313" s="16">
        <v>0</v>
      </c>
      <c r="AN1313" s="16"/>
      <c r="AO1313" s="16">
        <v>0</v>
      </c>
      <c r="AP1313" s="16">
        <v>0</v>
      </c>
      <c r="AQ1313" s="16">
        <v>0</v>
      </c>
      <c r="AR1313" s="17" t="s">
        <v>136</v>
      </c>
      <c r="AS1313" s="19">
        <f t="shared" si="1522"/>
        <v>0</v>
      </c>
      <c r="AT1313" s="19"/>
      <c r="AU1313" s="19">
        <f>VLOOKUP(G1313,ABNT5101!$I$3:$J$9,2)</f>
        <v>7.5</v>
      </c>
      <c r="AV1313" s="19">
        <f>VLOOKUP(G1313,ABNT5101!$I$3:$M$9,5)</f>
        <v>0.18</v>
      </c>
      <c r="AW1313" s="17" t="str">
        <f>_xlfn.XLOOKUP(G1313,ABNT5101!I:I,ABNT5101!L:L)</f>
        <v>-</v>
      </c>
      <c r="AX1313" s="17">
        <f>_xlfn.XLOOKUP(G1313,ABNT5101!$I:$I,ABNT5101!M:M)</f>
        <v>0.18</v>
      </c>
      <c r="AY1313" s="17" t="str">
        <f>_xlfn.XLOOKUP(G1313,ABNT5101!$I:$I,ABNT5101!N:N)</f>
        <v>-</v>
      </c>
      <c r="AZ1313" s="17">
        <f>_xlfn.XLOOKUP(G1313,ABNT5101!$I:$I,ABNT5101!O:O)</f>
        <v>16</v>
      </c>
      <c r="BA1313" s="20" t="str">
        <f t="shared" si="1523"/>
        <v>NÃO ATENDE</v>
      </c>
      <c r="BB1313" s="21">
        <f t="shared" ref="BB1313:BC1313" si="1571">BE1313/AU1313-1</f>
        <v>-1</v>
      </c>
      <c r="BC1313" s="21">
        <f t="shared" si="1571"/>
        <v>-1</v>
      </c>
      <c r="BD1313" s="21" t="str">
        <f t="shared" si="1525"/>
        <v>-</v>
      </c>
      <c r="BE1313" s="22"/>
      <c r="BF1313" s="22"/>
      <c r="BG1313" s="22"/>
      <c r="BH1313" s="22"/>
      <c r="BI1313" s="23"/>
      <c r="BJ1313" s="22"/>
      <c r="BK1313" s="20" t="str">
        <f t="shared" si="1526"/>
        <v>NÃO ATENDE</v>
      </c>
      <c r="BL1313" s="20" t="str">
        <f t="shared" si="1527"/>
        <v>NÃO ATENDE</v>
      </c>
      <c r="BM1313" s="20" t="str">
        <f t="shared" si="1528"/>
        <v>NÃO ATENDE</v>
      </c>
      <c r="BN1313" s="20" t="str">
        <f t="shared" si="1529"/>
        <v>ATENDE</v>
      </c>
      <c r="BO1313" s="24" t="str">
        <f t="shared" si="1530"/>
        <v>C5</v>
      </c>
      <c r="BP1313" s="24" t="str">
        <f t="shared" si="1368"/>
        <v>-</v>
      </c>
      <c r="BQ1313" s="25" t="e">
        <f t="shared" si="1381"/>
        <v>#VALUE!</v>
      </c>
      <c r="BR1313" s="22"/>
      <c r="BS1313" s="22"/>
      <c r="BT1313" s="24" t="str">
        <f>IF(BP1313="-","-",_xlfn.XLOOKUP(BP1313,ABNT5101!$B$4:$B$9,ABNT5101!$C$4:$C$9))</f>
        <v>-</v>
      </c>
      <c r="BU1313" s="24" t="str">
        <f>IF(BP1313="-","-",_xlfn.XLOOKUP(BP1313,ABNT5101!$B$4:$B$9,ABNT5101!$D$4:$D$9))</f>
        <v>-</v>
      </c>
      <c r="BV1313" s="20" t="str">
        <f t="shared" si="1531"/>
        <v>-</v>
      </c>
      <c r="BW1313" s="20" t="str">
        <f t="shared" si="1382"/>
        <v>-</v>
      </c>
      <c r="BX1313" s="20" t="str">
        <f t="shared" si="1532"/>
        <v>-</v>
      </c>
      <c r="BY1313" s="24" t="s">
        <v>136</v>
      </c>
      <c r="BZ1313" s="25" t="e">
        <f t="shared" si="1533"/>
        <v>#VALUE!</v>
      </c>
      <c r="CA1313" s="24"/>
      <c r="CB1313" s="24"/>
      <c r="CC1313" s="20" t="str">
        <f>IF(BY1313="-","-",_xlfn.XLOOKUP(BY1313,ABNT5101!$B$4:$B$9,ABNT5101!$C$4:$C$9))</f>
        <v>-</v>
      </c>
      <c r="CD1313" s="24" t="str">
        <f>IF(BY1313="-","-",_xlfn.XLOOKUP(BY1313,ABNT5101!$B$4:$B$9,ABNT5101!$D$4:$D$9))</f>
        <v>-</v>
      </c>
      <c r="CE1313" s="20" t="str">
        <f t="shared" si="1534"/>
        <v>-</v>
      </c>
      <c r="CF1313" s="20" t="str">
        <f t="shared" si="1535"/>
        <v>-</v>
      </c>
      <c r="CG1313" s="20" t="str">
        <f t="shared" si="1359"/>
        <v>-</v>
      </c>
      <c r="CH1313" s="26" t="e">
        <f>_xlfn.XLOOKUP(CI1313,'Banco de dados'!$B:$B,'Banco de dados'!$D:$D)</f>
        <v>#N/A</v>
      </c>
      <c r="CI1313" s="27"/>
      <c r="CJ1313" s="26" t="e">
        <f>_xlfn.XLOOKUP(CI1313,'Banco de dados'!$B:$B,'Banco de dados'!$E:$E)</f>
        <v>#N/A</v>
      </c>
      <c r="CK1313" s="26"/>
      <c r="CL1313" s="26" t="e">
        <f>IF(CK1313="-","-",_xlfn.XLOOKUP(CK1313,'Banco de dados'!$B:$B,'Banco de dados'!$E:$E))</f>
        <v>#N/A</v>
      </c>
      <c r="CM1313" s="28">
        <f t="shared" si="1305"/>
        <v>1</v>
      </c>
      <c r="CN1313" s="26" t="e">
        <f>_xlfn.XLOOKUP(CI1313,'Banco de dados'!$B:$B,'Banco de dados'!$H:$H)</f>
        <v>#N/A</v>
      </c>
      <c r="CO1313" s="26" t="e">
        <f t="array" aca="1" ref="CO1313" ca="1">_xludf.XLOOKUP(CK1313,'Banco de dados'!$B:$B,'Banco de dados'!$H:$H)</f>
        <v>#NAME?</v>
      </c>
      <c r="CP1313" s="26" t="e">
        <f t="array" aca="1" ref="CP1313" ca="1">_xludf.XLOOKUP(CI1313,'Banco de dados'!$B:$B,'Banco de dados'!$F:$F)</f>
        <v>#NAME?</v>
      </c>
      <c r="CQ1313" s="26" t="e">
        <f t="array" aca="1" ref="CQ1313" ca="1">_xludf.XLOOKUP(CK1313,'Banco de dados'!$B:$B,'Banco de dados'!$F:$F)</f>
        <v>#NAME?</v>
      </c>
      <c r="CR1313" s="27">
        <v>220</v>
      </c>
      <c r="CS1313" s="27"/>
      <c r="CT1313" s="26" t="str">
        <f>IF(AG1313=0.5,"Suporte",IF(AND(AG1313&gt;='Braços de IP'!$B$9,AG1313&lt;='Braços de IP'!$D$9),'Braços de IP'!$E$9,IF(AND(AG1313&gt;='Braços de IP'!$B$10,AG1313&lt;='Braços de IP'!$D$10),'Braços de IP'!$E$10,IF(AND(AG1313&gt;='Braços de IP'!$B$11,AG1313&lt;='Braços de IP'!$D$11),'Braços de IP'!$E$11,IF(AND(AG1313&gt;='Braços de IP'!$B$12,AG1313&lt;='Braços de IP'!$D$12),'Braços de IP'!$E$12,IF(AND(AG1313&gt;='Braços de IP'!$B$13,AG1313&lt;='Braços de IP'!$D$13),'Braços de IP'!$E$13,IF(AND(AG1313&gt;='Braços de IP'!$B$14,AG1313&lt;='Braços de IP'!$D$14),'Braços de IP'!$E$14,"ERRO")))))))</f>
        <v>Médio I</v>
      </c>
      <c r="CU1313" s="27"/>
      <c r="CV1313" s="26" t="str">
        <f>IF($CU1313="","",VLOOKUP($CU1313,'Braços de IP'!$E$9:$I$15,2,0))</f>
        <v/>
      </c>
      <c r="CW1313" s="29" t="str">
        <f>IF($CU1313="","",VLOOKUP($CU1313,'Braços de IP'!$E$9:$I$15,5,0))</f>
        <v/>
      </c>
      <c r="CX1313" s="26"/>
      <c r="CY1313" s="26"/>
      <c r="CZ1313" s="26"/>
      <c r="DA1313" s="26"/>
      <c r="DB1313" s="26"/>
      <c r="DC1313" s="26"/>
      <c r="DD1313" s="30" t="e">
        <f t="shared" si="1306"/>
        <v>#N/A</v>
      </c>
      <c r="DE1313" s="31">
        <f t="shared" si="1307"/>
        <v>40</v>
      </c>
      <c r="DF1313" s="30" t="e">
        <f t="shared" si="1308"/>
        <v>#N/A</v>
      </c>
      <c r="DG1313" s="32" t="e">
        <f t="shared" si="1309"/>
        <v>#N/A</v>
      </c>
      <c r="DH1313" s="33" t="s">
        <v>143</v>
      </c>
      <c r="DI1313" s="34"/>
      <c r="DJ1313" s="35"/>
      <c r="DK1313" s="16" t="s">
        <v>144</v>
      </c>
      <c r="DL1313" s="16"/>
    </row>
    <row r="1314" spans="2:116" ht="15" customHeight="1" x14ac:dyDescent="0.25">
      <c r="B1314" s="16">
        <v>389</v>
      </c>
      <c r="C1314" s="16" t="s">
        <v>174</v>
      </c>
      <c r="D1314" s="16" t="s">
        <v>835</v>
      </c>
      <c r="E1314" s="16">
        <v>-8.1129110000000004</v>
      </c>
      <c r="F1314" s="16">
        <v>-34.956353999999997</v>
      </c>
      <c r="G1314" s="16" t="s">
        <v>157</v>
      </c>
      <c r="H1314" s="16" t="s">
        <v>136</v>
      </c>
      <c r="I1314" s="16" t="s">
        <v>136</v>
      </c>
      <c r="J1314" s="16" t="s">
        <v>137</v>
      </c>
      <c r="K1314" s="16">
        <v>40</v>
      </c>
      <c r="L1314" s="16" t="s">
        <v>138</v>
      </c>
      <c r="M1314" s="16">
        <v>0</v>
      </c>
      <c r="N1314" s="16"/>
      <c r="O1314" s="16">
        <v>1</v>
      </c>
      <c r="P1314" s="16"/>
      <c r="Q1314" s="16">
        <v>3.78</v>
      </c>
      <c r="R1314" s="16"/>
      <c r="S1314" s="16"/>
      <c r="T1314" s="16">
        <v>0</v>
      </c>
      <c r="U1314" s="17">
        <v>0</v>
      </c>
      <c r="V1314" s="16">
        <v>0</v>
      </c>
      <c r="W1314" s="16"/>
      <c r="X1314" s="16"/>
      <c r="Y1314" s="16">
        <v>0</v>
      </c>
      <c r="Z1314" s="16">
        <v>0</v>
      </c>
      <c r="AA1314" s="16" t="s">
        <v>161</v>
      </c>
      <c r="AB1314" s="16" t="s">
        <v>140</v>
      </c>
      <c r="AC1314" s="16">
        <v>39.76</v>
      </c>
      <c r="AD1314" s="16">
        <v>6.75</v>
      </c>
      <c r="AE1314" s="16">
        <v>1</v>
      </c>
      <c r="AF1314" s="16">
        <v>0</v>
      </c>
      <c r="AG1314" s="16">
        <v>1.78</v>
      </c>
      <c r="AH1314" s="16"/>
      <c r="AI1314" s="16"/>
      <c r="AJ1314" s="16"/>
      <c r="AK1314" s="16"/>
      <c r="AL1314" s="16"/>
      <c r="AM1314" s="16">
        <v>0</v>
      </c>
      <c r="AN1314" s="16"/>
      <c r="AO1314" s="16">
        <v>0</v>
      </c>
      <c r="AP1314" s="16">
        <v>0</v>
      </c>
      <c r="AQ1314" s="16">
        <v>0</v>
      </c>
      <c r="AR1314" s="17" t="s">
        <v>136</v>
      </c>
      <c r="AS1314" s="19">
        <f t="shared" si="1522"/>
        <v>0</v>
      </c>
      <c r="AT1314" s="19"/>
      <c r="AU1314" s="19">
        <f>VLOOKUP(G1314,ABNT5101!$I$3:$J$9,2)</f>
        <v>7.5</v>
      </c>
      <c r="AV1314" s="19">
        <f>VLOOKUP(G1314,ABNT5101!$I$3:$M$9,5)</f>
        <v>0.18</v>
      </c>
      <c r="AW1314" s="17" t="str">
        <f>_xlfn.XLOOKUP(G1314,ABNT5101!I:I,ABNT5101!L:L)</f>
        <v>-</v>
      </c>
      <c r="AX1314" s="17">
        <f>_xlfn.XLOOKUP(G1314,ABNT5101!$I:$I,ABNT5101!M:M)</f>
        <v>0.18</v>
      </c>
      <c r="AY1314" s="17" t="str">
        <f>_xlfn.XLOOKUP(G1314,ABNT5101!$I:$I,ABNT5101!N:N)</f>
        <v>-</v>
      </c>
      <c r="AZ1314" s="17">
        <f>_xlfn.XLOOKUP(G1314,ABNT5101!$I:$I,ABNT5101!O:O)</f>
        <v>16</v>
      </c>
      <c r="BA1314" s="20" t="str">
        <f t="shared" si="1523"/>
        <v>NÃO ATENDE</v>
      </c>
      <c r="BB1314" s="21">
        <f t="shared" ref="BB1314:BC1314" si="1572">BE1314/AU1314-1</f>
        <v>-1</v>
      </c>
      <c r="BC1314" s="21">
        <f t="shared" si="1572"/>
        <v>-1</v>
      </c>
      <c r="BD1314" s="21" t="str">
        <f t="shared" si="1525"/>
        <v>-</v>
      </c>
      <c r="BE1314" s="22"/>
      <c r="BF1314" s="22"/>
      <c r="BG1314" s="22"/>
      <c r="BH1314" s="22"/>
      <c r="BI1314" s="23"/>
      <c r="BJ1314" s="22"/>
      <c r="BK1314" s="20" t="str">
        <f t="shared" si="1526"/>
        <v>NÃO ATENDE</v>
      </c>
      <c r="BL1314" s="20" t="str">
        <f t="shared" si="1527"/>
        <v>NÃO ATENDE</v>
      </c>
      <c r="BM1314" s="20" t="str">
        <f t="shared" si="1528"/>
        <v>NÃO ATENDE</v>
      </c>
      <c r="BN1314" s="20" t="str">
        <f t="shared" si="1529"/>
        <v>ATENDE</v>
      </c>
      <c r="BO1314" s="24" t="str">
        <f t="shared" si="1530"/>
        <v>C5</v>
      </c>
      <c r="BP1314" s="24" t="str">
        <f t="shared" si="1368"/>
        <v>-</v>
      </c>
      <c r="BQ1314" s="25" t="e">
        <f t="shared" si="1381"/>
        <v>#VALUE!</v>
      </c>
      <c r="BR1314" s="22"/>
      <c r="BS1314" s="22"/>
      <c r="BT1314" s="24" t="str">
        <f>IF(BP1314="-","-",_xlfn.XLOOKUP(BP1314,ABNT5101!$B$4:$B$9,ABNT5101!$C$4:$C$9))</f>
        <v>-</v>
      </c>
      <c r="BU1314" s="24" t="str">
        <f>IF(BP1314="-","-",_xlfn.XLOOKUP(BP1314,ABNT5101!$B$4:$B$9,ABNT5101!$D$4:$D$9))</f>
        <v>-</v>
      </c>
      <c r="BV1314" s="20" t="str">
        <f t="shared" si="1531"/>
        <v>-</v>
      </c>
      <c r="BW1314" s="20" t="str">
        <f t="shared" si="1382"/>
        <v>-</v>
      </c>
      <c r="BX1314" s="20" t="str">
        <f t="shared" si="1532"/>
        <v>-</v>
      </c>
      <c r="BY1314" s="24" t="s">
        <v>136</v>
      </c>
      <c r="BZ1314" s="25" t="e">
        <f t="shared" si="1533"/>
        <v>#VALUE!</v>
      </c>
      <c r="CA1314" s="24"/>
      <c r="CB1314" s="24"/>
      <c r="CC1314" s="20" t="str">
        <f>IF(BY1314="-","-",_xlfn.XLOOKUP(BY1314,ABNT5101!$B$4:$B$9,ABNT5101!$C$4:$C$9))</f>
        <v>-</v>
      </c>
      <c r="CD1314" s="24" t="str">
        <f>IF(BY1314="-","-",_xlfn.XLOOKUP(BY1314,ABNT5101!$B$4:$B$9,ABNT5101!$D$4:$D$9))</f>
        <v>-</v>
      </c>
      <c r="CE1314" s="20" t="str">
        <f t="shared" si="1534"/>
        <v>-</v>
      </c>
      <c r="CF1314" s="20" t="str">
        <f t="shared" si="1535"/>
        <v>-</v>
      </c>
      <c r="CG1314" s="20" t="str">
        <f t="shared" si="1359"/>
        <v>-</v>
      </c>
      <c r="CH1314" s="26" t="e">
        <f>_xlfn.XLOOKUP(CI1314,'Banco de dados'!$B:$B,'Banco de dados'!$D:$D)</f>
        <v>#N/A</v>
      </c>
      <c r="CI1314" s="27"/>
      <c r="CJ1314" s="26" t="e">
        <f>_xlfn.XLOOKUP(CI1314,'Banco de dados'!$B:$B,'Banco de dados'!$E:$E)</f>
        <v>#N/A</v>
      </c>
      <c r="CK1314" s="26"/>
      <c r="CL1314" s="26" t="e">
        <f>IF(CK1314="-","-",_xlfn.XLOOKUP(CK1314,'Banco de dados'!$B:$B,'Banco de dados'!$E:$E))</f>
        <v>#N/A</v>
      </c>
      <c r="CM1314" s="28">
        <f t="shared" si="1305"/>
        <v>1</v>
      </c>
      <c r="CN1314" s="26" t="e">
        <f>_xlfn.XLOOKUP(CI1314,'Banco de dados'!$B:$B,'Banco de dados'!$H:$H)</f>
        <v>#N/A</v>
      </c>
      <c r="CO1314" s="26" t="e">
        <f t="array" aca="1" ref="CO1314" ca="1">_xludf.XLOOKUP(CK1314,'Banco de dados'!$B:$B,'Banco de dados'!$H:$H)</f>
        <v>#NAME?</v>
      </c>
      <c r="CP1314" s="26" t="e">
        <f t="array" aca="1" ref="CP1314" ca="1">_xludf.XLOOKUP(CI1314,'Banco de dados'!$B:$B,'Banco de dados'!$F:$F)</f>
        <v>#NAME?</v>
      </c>
      <c r="CQ1314" s="26" t="e">
        <f t="array" aca="1" ref="CQ1314" ca="1">_xludf.XLOOKUP(CK1314,'Banco de dados'!$B:$B,'Banco de dados'!$F:$F)</f>
        <v>#NAME?</v>
      </c>
      <c r="CR1314" s="27">
        <v>221</v>
      </c>
      <c r="CS1314" s="27"/>
      <c r="CT1314" s="26" t="str">
        <f>IF(AG1314=0.5,"Suporte",IF(AND(AG1314&gt;='Braços de IP'!$B$9,AG1314&lt;='Braços de IP'!$D$9),'Braços de IP'!$E$9,IF(AND(AG1314&gt;='Braços de IP'!$B$10,AG1314&lt;='Braços de IP'!$D$10),'Braços de IP'!$E$10,IF(AND(AG1314&gt;='Braços de IP'!$B$11,AG1314&lt;='Braços de IP'!$D$11),'Braços de IP'!$E$11,IF(AND(AG1314&gt;='Braços de IP'!$B$12,AG1314&lt;='Braços de IP'!$D$12),'Braços de IP'!$E$12,IF(AND(AG1314&gt;='Braços de IP'!$B$13,AG1314&lt;='Braços de IP'!$D$13),'Braços de IP'!$E$13,IF(AND(AG1314&gt;='Braços de IP'!$B$14,AG1314&lt;='Braços de IP'!$D$14),'Braços de IP'!$E$14,"ERRO")))))))</f>
        <v>Médio I</v>
      </c>
      <c r="CU1314" s="27"/>
      <c r="CV1314" s="26" t="str">
        <f>IF($CU1314="","",VLOOKUP($CU1314,'Braços de IP'!$E$9:$I$15,2,0))</f>
        <v/>
      </c>
      <c r="CW1314" s="29" t="str">
        <f>IF($CU1314="","",VLOOKUP($CU1314,'Braços de IP'!$E$9:$I$15,5,0))</f>
        <v/>
      </c>
      <c r="CX1314" s="26"/>
      <c r="CY1314" s="26"/>
      <c r="CZ1314" s="26"/>
      <c r="DA1314" s="26"/>
      <c r="DB1314" s="26"/>
      <c r="DC1314" s="26"/>
      <c r="DD1314" s="30" t="e">
        <f t="shared" si="1306"/>
        <v>#N/A</v>
      </c>
      <c r="DE1314" s="31">
        <f t="shared" si="1307"/>
        <v>40</v>
      </c>
      <c r="DF1314" s="30" t="e">
        <f t="shared" si="1308"/>
        <v>#N/A</v>
      </c>
      <c r="DG1314" s="32" t="e">
        <f t="shared" si="1309"/>
        <v>#N/A</v>
      </c>
      <c r="DH1314" s="33" t="s">
        <v>143</v>
      </c>
      <c r="DI1314" s="34"/>
      <c r="DJ1314" s="35"/>
      <c r="DK1314" s="16" t="s">
        <v>144</v>
      </c>
      <c r="DL1314" s="16"/>
    </row>
    <row r="1315" spans="2:116" ht="15" customHeight="1" x14ac:dyDescent="0.25">
      <c r="B1315" s="16">
        <v>389</v>
      </c>
      <c r="C1315" s="16" t="s">
        <v>174</v>
      </c>
      <c r="D1315" s="16" t="s">
        <v>835</v>
      </c>
      <c r="E1315" s="16">
        <v>-8.1129110000000004</v>
      </c>
      <c r="F1315" s="16">
        <v>-34.956353999999997</v>
      </c>
      <c r="G1315" s="16" t="s">
        <v>157</v>
      </c>
      <c r="H1315" s="16" t="s">
        <v>136</v>
      </c>
      <c r="I1315" s="16" t="s">
        <v>136</v>
      </c>
      <c r="J1315" s="16" t="s">
        <v>137</v>
      </c>
      <c r="K1315" s="16">
        <v>40</v>
      </c>
      <c r="L1315" s="16" t="s">
        <v>138</v>
      </c>
      <c r="M1315" s="16">
        <v>0</v>
      </c>
      <c r="N1315" s="16"/>
      <c r="O1315" s="16">
        <v>1</v>
      </c>
      <c r="P1315" s="16"/>
      <c r="Q1315" s="16">
        <v>3.78</v>
      </c>
      <c r="R1315" s="16"/>
      <c r="S1315" s="16"/>
      <c r="T1315" s="16">
        <v>0</v>
      </c>
      <c r="U1315" s="17">
        <v>0</v>
      </c>
      <c r="V1315" s="16">
        <v>0</v>
      </c>
      <c r="W1315" s="16"/>
      <c r="X1315" s="16"/>
      <c r="Y1315" s="16">
        <v>0</v>
      </c>
      <c r="Z1315" s="16">
        <v>0</v>
      </c>
      <c r="AA1315" s="16" t="s">
        <v>161</v>
      </c>
      <c r="AB1315" s="16" t="s">
        <v>140</v>
      </c>
      <c r="AC1315" s="16">
        <v>39.76</v>
      </c>
      <c r="AD1315" s="16">
        <v>6.75</v>
      </c>
      <c r="AE1315" s="16">
        <v>1</v>
      </c>
      <c r="AF1315" s="16">
        <v>0</v>
      </c>
      <c r="AG1315" s="16">
        <v>1.78</v>
      </c>
      <c r="AH1315" s="16"/>
      <c r="AI1315" s="16"/>
      <c r="AJ1315" s="16"/>
      <c r="AK1315" s="16"/>
      <c r="AL1315" s="16"/>
      <c r="AM1315" s="16">
        <v>0</v>
      </c>
      <c r="AN1315" s="16"/>
      <c r="AO1315" s="16">
        <v>0</v>
      </c>
      <c r="AP1315" s="16">
        <v>0</v>
      </c>
      <c r="AQ1315" s="16">
        <v>0</v>
      </c>
      <c r="AR1315" s="17" t="s">
        <v>136</v>
      </c>
      <c r="AS1315" s="19">
        <f t="shared" si="1522"/>
        <v>0</v>
      </c>
      <c r="AT1315" s="19"/>
      <c r="AU1315" s="19">
        <f>VLOOKUP(G1315,ABNT5101!$I$3:$J$9,2)</f>
        <v>7.5</v>
      </c>
      <c r="AV1315" s="19">
        <f>VLOOKUP(G1315,ABNT5101!$I$3:$M$9,5)</f>
        <v>0.18</v>
      </c>
      <c r="AW1315" s="17" t="str">
        <f>_xlfn.XLOOKUP(G1315,ABNT5101!I:I,ABNT5101!L:L)</f>
        <v>-</v>
      </c>
      <c r="AX1315" s="17">
        <f>_xlfn.XLOOKUP(G1315,ABNT5101!$I:$I,ABNT5101!M:M)</f>
        <v>0.18</v>
      </c>
      <c r="AY1315" s="17" t="str">
        <f>_xlfn.XLOOKUP(G1315,ABNT5101!$I:$I,ABNT5101!N:N)</f>
        <v>-</v>
      </c>
      <c r="AZ1315" s="17">
        <f>_xlfn.XLOOKUP(G1315,ABNT5101!$I:$I,ABNT5101!O:O)</f>
        <v>16</v>
      </c>
      <c r="BA1315" s="20" t="str">
        <f t="shared" si="1523"/>
        <v>NÃO ATENDE</v>
      </c>
      <c r="BB1315" s="21">
        <f t="shared" ref="BB1315:BC1315" si="1573">BE1315/AU1315-1</f>
        <v>-1</v>
      </c>
      <c r="BC1315" s="21">
        <f t="shared" si="1573"/>
        <v>-1</v>
      </c>
      <c r="BD1315" s="21" t="str">
        <f t="shared" si="1525"/>
        <v>-</v>
      </c>
      <c r="BE1315" s="22"/>
      <c r="BF1315" s="22"/>
      <c r="BG1315" s="22"/>
      <c r="BH1315" s="22"/>
      <c r="BI1315" s="23"/>
      <c r="BJ1315" s="22"/>
      <c r="BK1315" s="20" t="str">
        <f t="shared" si="1526"/>
        <v>NÃO ATENDE</v>
      </c>
      <c r="BL1315" s="20" t="str">
        <f t="shared" si="1527"/>
        <v>NÃO ATENDE</v>
      </c>
      <c r="BM1315" s="20" t="str">
        <f t="shared" si="1528"/>
        <v>NÃO ATENDE</v>
      </c>
      <c r="BN1315" s="20" t="str">
        <f t="shared" si="1529"/>
        <v>ATENDE</v>
      </c>
      <c r="BO1315" s="24" t="str">
        <f t="shared" si="1530"/>
        <v>C5</v>
      </c>
      <c r="BP1315" s="24" t="str">
        <f t="shared" si="1368"/>
        <v>-</v>
      </c>
      <c r="BQ1315" s="25" t="e">
        <f t="shared" si="1381"/>
        <v>#VALUE!</v>
      </c>
      <c r="BR1315" s="22"/>
      <c r="BS1315" s="22"/>
      <c r="BT1315" s="24" t="str">
        <f>IF(BP1315="-","-",_xlfn.XLOOKUP(BP1315,ABNT5101!$B$4:$B$9,ABNT5101!$C$4:$C$9))</f>
        <v>-</v>
      </c>
      <c r="BU1315" s="24" t="str">
        <f>IF(BP1315="-","-",_xlfn.XLOOKUP(BP1315,ABNT5101!$B$4:$B$9,ABNT5101!$D$4:$D$9))</f>
        <v>-</v>
      </c>
      <c r="BV1315" s="20" t="str">
        <f t="shared" si="1531"/>
        <v>-</v>
      </c>
      <c r="BW1315" s="20" t="str">
        <f t="shared" si="1382"/>
        <v>-</v>
      </c>
      <c r="BX1315" s="20" t="str">
        <f t="shared" si="1532"/>
        <v>-</v>
      </c>
      <c r="BY1315" s="24" t="s">
        <v>136</v>
      </c>
      <c r="BZ1315" s="25" t="e">
        <f t="shared" si="1533"/>
        <v>#VALUE!</v>
      </c>
      <c r="CA1315" s="24"/>
      <c r="CB1315" s="24"/>
      <c r="CC1315" s="20" t="str">
        <f>IF(BY1315="-","-",_xlfn.XLOOKUP(BY1315,ABNT5101!$B$4:$B$9,ABNT5101!$C$4:$C$9))</f>
        <v>-</v>
      </c>
      <c r="CD1315" s="24" t="str">
        <f>IF(BY1315="-","-",_xlfn.XLOOKUP(BY1315,ABNT5101!$B$4:$B$9,ABNT5101!$D$4:$D$9))</f>
        <v>-</v>
      </c>
      <c r="CE1315" s="20" t="str">
        <f t="shared" si="1534"/>
        <v>-</v>
      </c>
      <c r="CF1315" s="20" t="str">
        <f t="shared" si="1535"/>
        <v>-</v>
      </c>
      <c r="CG1315" s="20" t="str">
        <f t="shared" si="1359"/>
        <v>-</v>
      </c>
      <c r="CH1315" s="26" t="e">
        <f>_xlfn.XLOOKUP(CI1315,'Banco de dados'!$B:$B,'Banco de dados'!$D:$D)</f>
        <v>#N/A</v>
      </c>
      <c r="CI1315" s="27"/>
      <c r="CJ1315" s="26" t="e">
        <f>_xlfn.XLOOKUP(CI1315,'Banco de dados'!$B:$B,'Banco de dados'!$E:$E)</f>
        <v>#N/A</v>
      </c>
      <c r="CK1315" s="26"/>
      <c r="CL1315" s="26" t="e">
        <f>IF(CK1315="-","-",_xlfn.XLOOKUP(CK1315,'Banco de dados'!$B:$B,'Banco de dados'!$E:$E))</f>
        <v>#N/A</v>
      </c>
      <c r="CM1315" s="28">
        <f t="shared" si="1305"/>
        <v>1</v>
      </c>
      <c r="CN1315" s="26" t="e">
        <f>_xlfn.XLOOKUP(CI1315,'Banco de dados'!$B:$B,'Banco de dados'!$H:$H)</f>
        <v>#N/A</v>
      </c>
      <c r="CO1315" s="26" t="e">
        <f t="array" aca="1" ref="CO1315" ca="1">_xludf.XLOOKUP(CK1315,'Banco de dados'!$B:$B,'Banco de dados'!$H:$H)</f>
        <v>#NAME?</v>
      </c>
      <c r="CP1315" s="26" t="e">
        <f t="array" aca="1" ref="CP1315" ca="1">_xludf.XLOOKUP(CI1315,'Banco de dados'!$B:$B,'Banco de dados'!$F:$F)</f>
        <v>#NAME?</v>
      </c>
      <c r="CQ1315" s="26" t="e">
        <f t="array" aca="1" ref="CQ1315" ca="1">_xludf.XLOOKUP(CK1315,'Banco de dados'!$B:$B,'Banco de dados'!$F:$F)</f>
        <v>#NAME?</v>
      </c>
      <c r="CR1315" s="27">
        <v>222</v>
      </c>
      <c r="CS1315" s="27"/>
      <c r="CT1315" s="26" t="str">
        <f>IF(AG1315=0.5,"Suporte",IF(AND(AG1315&gt;='Braços de IP'!$B$9,AG1315&lt;='Braços de IP'!$D$9),'Braços de IP'!$E$9,IF(AND(AG1315&gt;='Braços de IP'!$B$10,AG1315&lt;='Braços de IP'!$D$10),'Braços de IP'!$E$10,IF(AND(AG1315&gt;='Braços de IP'!$B$11,AG1315&lt;='Braços de IP'!$D$11),'Braços de IP'!$E$11,IF(AND(AG1315&gt;='Braços de IP'!$B$12,AG1315&lt;='Braços de IP'!$D$12),'Braços de IP'!$E$12,IF(AND(AG1315&gt;='Braços de IP'!$B$13,AG1315&lt;='Braços de IP'!$D$13),'Braços de IP'!$E$13,IF(AND(AG1315&gt;='Braços de IP'!$B$14,AG1315&lt;='Braços de IP'!$D$14),'Braços de IP'!$E$14,"ERRO")))))))</f>
        <v>Médio I</v>
      </c>
      <c r="CU1315" s="27"/>
      <c r="CV1315" s="26" t="str">
        <f>IF($CU1315="","",VLOOKUP($CU1315,'Braços de IP'!$E$9:$I$15,2,0))</f>
        <v/>
      </c>
      <c r="CW1315" s="29" t="str">
        <f>IF($CU1315="","",VLOOKUP($CU1315,'Braços de IP'!$E$9:$I$15,5,0))</f>
        <v/>
      </c>
      <c r="CX1315" s="26"/>
      <c r="CY1315" s="26"/>
      <c r="CZ1315" s="26"/>
      <c r="DA1315" s="26"/>
      <c r="DB1315" s="26"/>
      <c r="DC1315" s="26"/>
      <c r="DD1315" s="30" t="e">
        <f t="shared" si="1306"/>
        <v>#N/A</v>
      </c>
      <c r="DE1315" s="31">
        <f t="shared" si="1307"/>
        <v>40</v>
      </c>
      <c r="DF1315" s="30" t="e">
        <f t="shared" si="1308"/>
        <v>#N/A</v>
      </c>
      <c r="DG1315" s="32" t="e">
        <f t="shared" si="1309"/>
        <v>#N/A</v>
      </c>
      <c r="DH1315" s="33" t="s">
        <v>143</v>
      </c>
      <c r="DI1315" s="34"/>
      <c r="DJ1315" s="35"/>
      <c r="DK1315" s="16" t="s">
        <v>144</v>
      </c>
      <c r="DL1315" s="16"/>
    </row>
    <row r="1316" spans="2:116" ht="15" customHeight="1" x14ac:dyDescent="0.25">
      <c r="B1316" s="16">
        <v>396</v>
      </c>
      <c r="C1316" s="16" t="s">
        <v>174</v>
      </c>
      <c r="D1316" s="16" t="s">
        <v>836</v>
      </c>
      <c r="E1316" s="16">
        <v>-8.1339600000000001</v>
      </c>
      <c r="F1316" s="16">
        <v>-34.933973999999999</v>
      </c>
      <c r="G1316" s="16" t="s">
        <v>157</v>
      </c>
      <c r="H1316" s="16" t="s">
        <v>136</v>
      </c>
      <c r="I1316" s="16" t="s">
        <v>136</v>
      </c>
      <c r="J1316" s="16" t="s">
        <v>137</v>
      </c>
      <c r="K1316" s="16">
        <v>50</v>
      </c>
      <c r="L1316" s="16" t="s">
        <v>138</v>
      </c>
      <c r="M1316" s="16">
        <v>0</v>
      </c>
      <c r="N1316" s="16"/>
      <c r="O1316" s="16">
        <v>1</v>
      </c>
      <c r="P1316" s="16" t="s">
        <v>136</v>
      </c>
      <c r="Q1316" s="16">
        <v>5</v>
      </c>
      <c r="R1316" s="16"/>
      <c r="S1316" s="16"/>
      <c r="T1316" s="16" t="s">
        <v>136</v>
      </c>
      <c r="U1316" s="16" t="s">
        <v>136</v>
      </c>
      <c r="V1316" s="16">
        <v>0</v>
      </c>
      <c r="W1316" s="16" t="s">
        <v>136</v>
      </c>
      <c r="X1316" s="16" t="s">
        <v>136</v>
      </c>
      <c r="Y1316" s="16">
        <v>0</v>
      </c>
      <c r="Z1316" s="16">
        <v>0</v>
      </c>
      <c r="AA1316" s="16" t="s">
        <v>139</v>
      </c>
      <c r="AB1316" s="16" t="s">
        <v>140</v>
      </c>
      <c r="AC1316" s="16">
        <v>29.93</v>
      </c>
      <c r="AD1316" s="16">
        <v>7.47</v>
      </c>
      <c r="AE1316" s="16">
        <v>1</v>
      </c>
      <c r="AF1316" s="16">
        <v>0.4</v>
      </c>
      <c r="AG1316" s="16">
        <v>1.97</v>
      </c>
      <c r="AH1316" s="16"/>
      <c r="AI1316" s="16"/>
      <c r="AJ1316" s="16"/>
      <c r="AK1316" s="16"/>
      <c r="AL1316" s="16"/>
      <c r="AM1316" s="16">
        <v>0</v>
      </c>
      <c r="AN1316" s="16"/>
      <c r="AO1316" s="16">
        <v>0</v>
      </c>
      <c r="AP1316" s="16">
        <v>0</v>
      </c>
      <c r="AQ1316" s="16">
        <v>0</v>
      </c>
      <c r="AR1316" s="17" t="s">
        <v>136</v>
      </c>
      <c r="AS1316" s="19">
        <f t="shared" si="1522"/>
        <v>0</v>
      </c>
      <c r="AT1316" s="19"/>
      <c r="AU1316" s="19">
        <f>VLOOKUP(G1316,ABNT5101!$I$3:$J$9,2)</f>
        <v>7.5</v>
      </c>
      <c r="AV1316" s="19">
        <f>VLOOKUP(G1316,ABNT5101!$I$3:$M$9,5)</f>
        <v>0.18</v>
      </c>
      <c r="AW1316" s="17" t="str">
        <f>_xlfn.XLOOKUP(G1316,ABNT5101!I:I,ABNT5101!L:L)</f>
        <v>-</v>
      </c>
      <c r="AX1316" s="17">
        <f>_xlfn.XLOOKUP(G1316,ABNT5101!$I:$I,ABNT5101!M:M)</f>
        <v>0.18</v>
      </c>
      <c r="AY1316" s="17" t="str">
        <f>_xlfn.XLOOKUP(G1316,ABNT5101!$I:$I,ABNT5101!N:N)</f>
        <v>-</v>
      </c>
      <c r="AZ1316" s="17">
        <f>_xlfn.XLOOKUP(G1316,ABNT5101!$I:$I,ABNT5101!O:O)</f>
        <v>16</v>
      </c>
      <c r="BA1316" s="20" t="str">
        <f t="shared" si="1523"/>
        <v>NÃO ATENDE</v>
      </c>
      <c r="BB1316" s="21">
        <f t="shared" ref="BB1316:BC1316" si="1574">BE1316/AU1316-1</f>
        <v>-1</v>
      </c>
      <c r="BC1316" s="21">
        <f t="shared" si="1574"/>
        <v>-1</v>
      </c>
      <c r="BD1316" s="21" t="str">
        <f t="shared" si="1525"/>
        <v>-</v>
      </c>
      <c r="BE1316" s="22"/>
      <c r="BF1316" s="22"/>
      <c r="BG1316" s="22"/>
      <c r="BH1316" s="22"/>
      <c r="BI1316" s="23"/>
      <c r="BJ1316" s="22"/>
      <c r="BK1316" s="20" t="str">
        <f t="shared" si="1526"/>
        <v>NÃO ATENDE</v>
      </c>
      <c r="BL1316" s="20" t="str">
        <f t="shared" si="1527"/>
        <v>NÃO ATENDE</v>
      </c>
      <c r="BM1316" s="20" t="str">
        <f t="shared" si="1528"/>
        <v>NÃO ATENDE</v>
      </c>
      <c r="BN1316" s="20" t="str">
        <f t="shared" si="1529"/>
        <v>ATENDE</v>
      </c>
      <c r="BO1316" s="24" t="str">
        <f t="shared" si="1530"/>
        <v>C5</v>
      </c>
      <c r="BP1316" s="24" t="str">
        <f t="shared" si="1368"/>
        <v>-</v>
      </c>
      <c r="BQ1316" s="25" t="e">
        <f t="shared" si="1381"/>
        <v>#VALUE!</v>
      </c>
      <c r="BR1316" s="22"/>
      <c r="BS1316" s="22"/>
      <c r="BT1316" s="24" t="str">
        <f>IF(BP1316="-","-",_xlfn.XLOOKUP(BP1316,ABNT5101!$B$4:$B$9,ABNT5101!$C$4:$C$9))</f>
        <v>-</v>
      </c>
      <c r="BU1316" s="24" t="str">
        <f>IF(BP1316="-","-",_xlfn.XLOOKUP(BP1316,ABNT5101!$B$4:$B$9,ABNT5101!$D$4:$D$9))</f>
        <v>-</v>
      </c>
      <c r="BV1316" s="20" t="str">
        <f t="shared" si="1531"/>
        <v>-</v>
      </c>
      <c r="BW1316" s="20" t="str">
        <f t="shared" si="1382"/>
        <v>-</v>
      </c>
      <c r="BX1316" s="20" t="str">
        <f t="shared" si="1532"/>
        <v>-</v>
      </c>
      <c r="BY1316" s="24" t="s">
        <v>136</v>
      </c>
      <c r="BZ1316" s="25" t="e">
        <f t="shared" si="1533"/>
        <v>#VALUE!</v>
      </c>
      <c r="CA1316" s="24"/>
      <c r="CB1316" s="24"/>
      <c r="CC1316" s="20" t="str">
        <f>IF(BY1316="-","-",_xlfn.XLOOKUP(BY1316,ABNT5101!$B$4:$B$9,ABNT5101!$C$4:$C$9))</f>
        <v>-</v>
      </c>
      <c r="CD1316" s="24" t="str">
        <f>IF(BY1316="-","-",_xlfn.XLOOKUP(BY1316,ABNT5101!$B$4:$B$9,ABNT5101!$D$4:$D$9))</f>
        <v>-</v>
      </c>
      <c r="CE1316" s="20" t="str">
        <f t="shared" si="1534"/>
        <v>-</v>
      </c>
      <c r="CF1316" s="20" t="str">
        <f t="shared" si="1535"/>
        <v>-</v>
      </c>
      <c r="CG1316" s="20" t="str">
        <f t="shared" si="1359"/>
        <v>-</v>
      </c>
      <c r="CH1316" s="26" t="e">
        <f>_xlfn.XLOOKUP(CI1316,'Banco de dados'!$B:$B,'Banco de dados'!$D:$D)</f>
        <v>#N/A</v>
      </c>
      <c r="CI1316" s="27"/>
      <c r="CJ1316" s="26" t="e">
        <f>_xlfn.XLOOKUP(CI1316,'Banco de dados'!$B:$B,'Banco de dados'!$E:$E)</f>
        <v>#N/A</v>
      </c>
      <c r="CK1316" s="26"/>
      <c r="CL1316" s="26" t="e">
        <f>IF(CK1316="-","-",_xlfn.XLOOKUP(CK1316,'Banco de dados'!$B:$B,'Banco de dados'!$E:$E))</f>
        <v>#N/A</v>
      </c>
      <c r="CM1316" s="28">
        <f t="shared" si="1305"/>
        <v>1</v>
      </c>
      <c r="CN1316" s="26" t="e">
        <f>_xlfn.XLOOKUP(CI1316,'Banco de dados'!$B:$B,'Banco de dados'!$H:$H)</f>
        <v>#N/A</v>
      </c>
      <c r="CO1316" s="26" t="e">
        <f t="array" aca="1" ref="CO1316" ca="1">_xludf.XLOOKUP(CK1316,'Banco de dados'!$B:$B,'Banco de dados'!$H:$H)</f>
        <v>#NAME?</v>
      </c>
      <c r="CP1316" s="26" t="e">
        <f t="array" aca="1" ref="CP1316" ca="1">_xludf.XLOOKUP(CI1316,'Banco de dados'!$B:$B,'Banco de dados'!$F:$F)</f>
        <v>#NAME?</v>
      </c>
      <c r="CQ1316" s="26" t="e">
        <f t="array" aca="1" ref="CQ1316" ca="1">_xludf.XLOOKUP(CK1316,'Banco de dados'!$B:$B,'Banco de dados'!$F:$F)</f>
        <v>#NAME?</v>
      </c>
      <c r="CR1316" s="27">
        <v>241</v>
      </c>
      <c r="CS1316" s="27"/>
      <c r="CT1316" s="26" t="str">
        <f>IF(AG1316=0.5,"Suporte",IF(AND(AG1316&gt;='Braços de IP'!$B$9,AG1316&lt;='Braços de IP'!$D$9),'Braços de IP'!$E$9,IF(AND(AG1316&gt;='Braços de IP'!$B$10,AG1316&lt;='Braços de IP'!$D$10),'Braços de IP'!$E$10,IF(AND(AG1316&gt;='Braços de IP'!$B$11,AG1316&lt;='Braços de IP'!$D$11),'Braços de IP'!$E$11,IF(AND(AG1316&gt;='Braços de IP'!$B$12,AG1316&lt;='Braços de IP'!$D$12),'Braços de IP'!$E$12,IF(AND(AG1316&gt;='Braços de IP'!$B$13,AG1316&lt;='Braços de IP'!$D$13),'Braços de IP'!$E$13,IF(AND(AG1316&gt;='Braços de IP'!$B$14,AG1316&lt;='Braços de IP'!$D$14),'Braços de IP'!$E$14,"ERRO")))))))</f>
        <v>Médio I</v>
      </c>
      <c r="CU1316" s="27"/>
      <c r="CV1316" s="26" t="str">
        <f>IF($CU1316="","",VLOOKUP($CU1316,'Braços de IP'!$E$9:$I$15,2,0))</f>
        <v/>
      </c>
      <c r="CW1316" s="29" t="str">
        <f>IF($CU1316="","",VLOOKUP($CU1316,'Braços de IP'!$E$9:$I$15,5,0))</f>
        <v/>
      </c>
      <c r="CX1316" s="26"/>
      <c r="CY1316" s="26"/>
      <c r="CZ1316" s="26"/>
      <c r="DA1316" s="26"/>
      <c r="DB1316" s="26"/>
      <c r="DC1316" s="26"/>
      <c r="DD1316" s="30" t="e">
        <f t="shared" si="1306"/>
        <v>#N/A</v>
      </c>
      <c r="DE1316" s="31">
        <f t="shared" si="1307"/>
        <v>50</v>
      </c>
      <c r="DF1316" s="30" t="e">
        <f t="shared" si="1308"/>
        <v>#N/A</v>
      </c>
      <c r="DG1316" s="32" t="e">
        <f t="shared" si="1309"/>
        <v>#N/A</v>
      </c>
      <c r="DH1316" s="33" t="s">
        <v>143</v>
      </c>
      <c r="DI1316" s="34"/>
      <c r="DJ1316" s="35"/>
      <c r="DK1316" s="16" t="s">
        <v>144</v>
      </c>
      <c r="DL1316" s="16"/>
    </row>
    <row r="1317" spans="2:116" ht="15" customHeight="1" x14ac:dyDescent="0.25">
      <c r="B1317" s="16">
        <v>396</v>
      </c>
      <c r="C1317" s="16" t="s">
        <v>174</v>
      </c>
      <c r="D1317" s="16" t="s">
        <v>836</v>
      </c>
      <c r="E1317" s="16">
        <v>-8.1339600000000001</v>
      </c>
      <c r="F1317" s="16">
        <v>-34.933973999999999</v>
      </c>
      <c r="G1317" s="16" t="s">
        <v>157</v>
      </c>
      <c r="H1317" s="16" t="s">
        <v>136</v>
      </c>
      <c r="I1317" s="16" t="s">
        <v>136</v>
      </c>
      <c r="J1317" s="16" t="s">
        <v>137</v>
      </c>
      <c r="K1317" s="16">
        <v>50</v>
      </c>
      <c r="L1317" s="16" t="s">
        <v>138</v>
      </c>
      <c r="M1317" s="16">
        <v>0</v>
      </c>
      <c r="N1317" s="16"/>
      <c r="O1317" s="16">
        <v>1</v>
      </c>
      <c r="P1317" s="16" t="s">
        <v>136</v>
      </c>
      <c r="Q1317" s="16">
        <v>5</v>
      </c>
      <c r="R1317" s="16"/>
      <c r="S1317" s="16"/>
      <c r="T1317" s="16" t="s">
        <v>136</v>
      </c>
      <c r="U1317" s="16" t="s">
        <v>136</v>
      </c>
      <c r="V1317" s="16">
        <v>0</v>
      </c>
      <c r="W1317" s="16" t="s">
        <v>136</v>
      </c>
      <c r="X1317" s="16" t="s">
        <v>136</v>
      </c>
      <c r="Y1317" s="16">
        <v>0</v>
      </c>
      <c r="Z1317" s="16">
        <v>0</v>
      </c>
      <c r="AA1317" s="16" t="s">
        <v>139</v>
      </c>
      <c r="AB1317" s="16" t="s">
        <v>140</v>
      </c>
      <c r="AC1317" s="16">
        <v>29.93</v>
      </c>
      <c r="AD1317" s="16">
        <v>7.47</v>
      </c>
      <c r="AE1317" s="16">
        <v>1</v>
      </c>
      <c r="AF1317" s="16">
        <v>0.4</v>
      </c>
      <c r="AG1317" s="16">
        <v>1.97</v>
      </c>
      <c r="AH1317" s="16"/>
      <c r="AI1317" s="16"/>
      <c r="AJ1317" s="16"/>
      <c r="AK1317" s="16"/>
      <c r="AL1317" s="16"/>
      <c r="AM1317" s="16">
        <v>0</v>
      </c>
      <c r="AN1317" s="16"/>
      <c r="AO1317" s="16">
        <v>0</v>
      </c>
      <c r="AP1317" s="16">
        <v>0</v>
      </c>
      <c r="AQ1317" s="16">
        <v>0</v>
      </c>
      <c r="AR1317" s="17" t="s">
        <v>136</v>
      </c>
      <c r="AS1317" s="19">
        <f t="shared" si="1522"/>
        <v>0</v>
      </c>
      <c r="AT1317" s="19"/>
      <c r="AU1317" s="19">
        <f>VLOOKUP(G1317,ABNT5101!$I$3:$J$9,2)</f>
        <v>7.5</v>
      </c>
      <c r="AV1317" s="19">
        <f>VLOOKUP(G1317,ABNT5101!$I$3:$M$9,5)</f>
        <v>0.18</v>
      </c>
      <c r="AW1317" s="17" t="str">
        <f>_xlfn.XLOOKUP(G1317,ABNT5101!I:I,ABNT5101!L:L)</f>
        <v>-</v>
      </c>
      <c r="AX1317" s="17">
        <f>_xlfn.XLOOKUP(G1317,ABNT5101!$I:$I,ABNT5101!M:M)</f>
        <v>0.18</v>
      </c>
      <c r="AY1317" s="17" t="str">
        <f>_xlfn.XLOOKUP(G1317,ABNT5101!$I:$I,ABNT5101!N:N)</f>
        <v>-</v>
      </c>
      <c r="AZ1317" s="17">
        <f>_xlfn.XLOOKUP(G1317,ABNT5101!$I:$I,ABNT5101!O:O)</f>
        <v>16</v>
      </c>
      <c r="BA1317" s="20" t="str">
        <f t="shared" si="1523"/>
        <v>NÃO ATENDE</v>
      </c>
      <c r="BB1317" s="21">
        <f t="shared" ref="BB1317:BC1317" si="1575">BE1317/AU1317-1</f>
        <v>-1</v>
      </c>
      <c r="BC1317" s="21">
        <f t="shared" si="1575"/>
        <v>-1</v>
      </c>
      <c r="BD1317" s="21" t="str">
        <f t="shared" si="1525"/>
        <v>-</v>
      </c>
      <c r="BE1317" s="22"/>
      <c r="BF1317" s="22"/>
      <c r="BG1317" s="22"/>
      <c r="BH1317" s="22"/>
      <c r="BI1317" s="23"/>
      <c r="BJ1317" s="22"/>
      <c r="BK1317" s="20" t="str">
        <f t="shared" si="1526"/>
        <v>NÃO ATENDE</v>
      </c>
      <c r="BL1317" s="20" t="str">
        <f t="shared" si="1527"/>
        <v>NÃO ATENDE</v>
      </c>
      <c r="BM1317" s="20" t="str">
        <f t="shared" si="1528"/>
        <v>NÃO ATENDE</v>
      </c>
      <c r="BN1317" s="20" t="str">
        <f t="shared" si="1529"/>
        <v>ATENDE</v>
      </c>
      <c r="BO1317" s="24" t="str">
        <f t="shared" si="1530"/>
        <v>C5</v>
      </c>
      <c r="BP1317" s="24" t="str">
        <f t="shared" si="1368"/>
        <v>-</v>
      </c>
      <c r="BQ1317" s="25" t="e">
        <f t="shared" si="1381"/>
        <v>#VALUE!</v>
      </c>
      <c r="BR1317" s="22"/>
      <c r="BS1317" s="22"/>
      <c r="BT1317" s="24" t="str">
        <f>IF(BP1317="-","-",_xlfn.XLOOKUP(BP1317,ABNT5101!$B$4:$B$9,ABNT5101!$C$4:$C$9))</f>
        <v>-</v>
      </c>
      <c r="BU1317" s="24" t="str">
        <f>IF(BP1317="-","-",_xlfn.XLOOKUP(BP1317,ABNT5101!$B$4:$B$9,ABNT5101!$D$4:$D$9))</f>
        <v>-</v>
      </c>
      <c r="BV1317" s="20" t="str">
        <f t="shared" si="1531"/>
        <v>-</v>
      </c>
      <c r="BW1317" s="20" t="str">
        <f t="shared" si="1382"/>
        <v>-</v>
      </c>
      <c r="BX1317" s="20" t="str">
        <f t="shared" si="1532"/>
        <v>-</v>
      </c>
      <c r="BY1317" s="24" t="s">
        <v>136</v>
      </c>
      <c r="BZ1317" s="25" t="e">
        <f t="shared" si="1533"/>
        <v>#VALUE!</v>
      </c>
      <c r="CA1317" s="24"/>
      <c r="CB1317" s="24"/>
      <c r="CC1317" s="20" t="str">
        <f>IF(BY1317="-","-",_xlfn.XLOOKUP(BY1317,ABNT5101!$B$4:$B$9,ABNT5101!$C$4:$C$9))</f>
        <v>-</v>
      </c>
      <c r="CD1317" s="24" t="str">
        <f>IF(BY1317="-","-",_xlfn.XLOOKUP(BY1317,ABNT5101!$B$4:$B$9,ABNT5101!$D$4:$D$9))</f>
        <v>-</v>
      </c>
      <c r="CE1317" s="20" t="str">
        <f t="shared" si="1534"/>
        <v>-</v>
      </c>
      <c r="CF1317" s="20" t="str">
        <f t="shared" si="1535"/>
        <v>-</v>
      </c>
      <c r="CG1317" s="20" t="str">
        <f t="shared" si="1359"/>
        <v>-</v>
      </c>
      <c r="CH1317" s="26" t="e">
        <f>_xlfn.XLOOKUP(CI1317,'Banco de dados'!$B:$B,'Banco de dados'!$D:$D)</f>
        <v>#N/A</v>
      </c>
      <c r="CI1317" s="27"/>
      <c r="CJ1317" s="26" t="e">
        <f>_xlfn.XLOOKUP(CI1317,'Banco de dados'!$B:$B,'Banco de dados'!$E:$E)</f>
        <v>#N/A</v>
      </c>
      <c r="CK1317" s="26"/>
      <c r="CL1317" s="26" t="e">
        <f>IF(CK1317="-","-",_xlfn.XLOOKUP(CK1317,'Banco de dados'!$B:$B,'Banco de dados'!$E:$E))</f>
        <v>#N/A</v>
      </c>
      <c r="CM1317" s="28">
        <f t="shared" si="1305"/>
        <v>1</v>
      </c>
      <c r="CN1317" s="26" t="e">
        <f>_xlfn.XLOOKUP(CI1317,'Banco de dados'!$B:$B,'Banco de dados'!$H:$H)</f>
        <v>#N/A</v>
      </c>
      <c r="CO1317" s="26" t="e">
        <f t="array" aca="1" ref="CO1317" ca="1">_xludf.XLOOKUP(CK1317,'Banco de dados'!$B:$B,'Banco de dados'!$H:$H)</f>
        <v>#NAME?</v>
      </c>
      <c r="CP1317" s="26" t="e">
        <f t="array" aca="1" ref="CP1317" ca="1">_xludf.XLOOKUP(CI1317,'Banco de dados'!$B:$B,'Banco de dados'!$F:$F)</f>
        <v>#NAME?</v>
      </c>
      <c r="CQ1317" s="26" t="e">
        <f t="array" aca="1" ref="CQ1317" ca="1">_xludf.XLOOKUP(CK1317,'Banco de dados'!$B:$B,'Banco de dados'!$F:$F)</f>
        <v>#NAME?</v>
      </c>
      <c r="CR1317" s="27">
        <v>242</v>
      </c>
      <c r="CS1317" s="27"/>
      <c r="CT1317" s="26" t="str">
        <f>IF(AG1317=0.5,"Suporte",IF(AND(AG1317&gt;='Braços de IP'!$B$9,AG1317&lt;='Braços de IP'!$D$9),'Braços de IP'!$E$9,IF(AND(AG1317&gt;='Braços de IP'!$B$10,AG1317&lt;='Braços de IP'!$D$10),'Braços de IP'!$E$10,IF(AND(AG1317&gt;='Braços de IP'!$B$11,AG1317&lt;='Braços de IP'!$D$11),'Braços de IP'!$E$11,IF(AND(AG1317&gt;='Braços de IP'!$B$12,AG1317&lt;='Braços de IP'!$D$12),'Braços de IP'!$E$12,IF(AND(AG1317&gt;='Braços de IP'!$B$13,AG1317&lt;='Braços de IP'!$D$13),'Braços de IP'!$E$13,IF(AND(AG1317&gt;='Braços de IP'!$B$14,AG1317&lt;='Braços de IP'!$D$14),'Braços de IP'!$E$14,"ERRO")))))))</f>
        <v>Médio I</v>
      </c>
      <c r="CU1317" s="27"/>
      <c r="CV1317" s="26" t="str">
        <f>IF($CU1317="","",VLOOKUP($CU1317,'Braços de IP'!$E$9:$I$15,2,0))</f>
        <v/>
      </c>
      <c r="CW1317" s="29" t="str">
        <f>IF($CU1317="","",VLOOKUP($CU1317,'Braços de IP'!$E$9:$I$15,5,0))</f>
        <v/>
      </c>
      <c r="CX1317" s="26"/>
      <c r="CY1317" s="26"/>
      <c r="CZ1317" s="26"/>
      <c r="DA1317" s="26"/>
      <c r="DB1317" s="26"/>
      <c r="DC1317" s="26"/>
      <c r="DD1317" s="30" t="e">
        <f t="shared" si="1306"/>
        <v>#N/A</v>
      </c>
      <c r="DE1317" s="31">
        <f t="shared" si="1307"/>
        <v>50</v>
      </c>
      <c r="DF1317" s="30" t="e">
        <f t="shared" si="1308"/>
        <v>#N/A</v>
      </c>
      <c r="DG1317" s="32" t="e">
        <f t="shared" si="1309"/>
        <v>#N/A</v>
      </c>
      <c r="DH1317" s="33" t="s">
        <v>143</v>
      </c>
      <c r="DI1317" s="34"/>
      <c r="DJ1317" s="35"/>
      <c r="DK1317" s="16" t="s">
        <v>144</v>
      </c>
      <c r="DL1317" s="16"/>
    </row>
    <row r="1318" spans="2:116" ht="15" customHeight="1" x14ac:dyDescent="0.25">
      <c r="B1318" s="16">
        <v>396</v>
      </c>
      <c r="C1318" s="16" t="s">
        <v>174</v>
      </c>
      <c r="D1318" s="16" t="s">
        <v>836</v>
      </c>
      <c r="E1318" s="16">
        <v>-8.1339600000000001</v>
      </c>
      <c r="F1318" s="16">
        <v>-34.933973999999999</v>
      </c>
      <c r="G1318" s="16" t="s">
        <v>157</v>
      </c>
      <c r="H1318" s="16" t="s">
        <v>136</v>
      </c>
      <c r="I1318" s="16" t="s">
        <v>136</v>
      </c>
      <c r="J1318" s="16" t="s">
        <v>137</v>
      </c>
      <c r="K1318" s="16">
        <v>50</v>
      </c>
      <c r="L1318" s="16" t="s">
        <v>138</v>
      </c>
      <c r="M1318" s="16">
        <v>0</v>
      </c>
      <c r="N1318" s="16"/>
      <c r="O1318" s="16">
        <v>1</v>
      </c>
      <c r="P1318" s="16" t="s">
        <v>136</v>
      </c>
      <c r="Q1318" s="16">
        <v>5</v>
      </c>
      <c r="R1318" s="16"/>
      <c r="S1318" s="16"/>
      <c r="T1318" s="16" t="s">
        <v>136</v>
      </c>
      <c r="U1318" s="16" t="s">
        <v>136</v>
      </c>
      <c r="V1318" s="16">
        <v>0</v>
      </c>
      <c r="W1318" s="16" t="s">
        <v>136</v>
      </c>
      <c r="X1318" s="16" t="s">
        <v>136</v>
      </c>
      <c r="Y1318" s="16">
        <v>0</v>
      </c>
      <c r="Z1318" s="16">
        <v>0</v>
      </c>
      <c r="AA1318" s="16" t="s">
        <v>139</v>
      </c>
      <c r="AB1318" s="16" t="s">
        <v>140</v>
      </c>
      <c r="AC1318" s="16">
        <v>29.93</v>
      </c>
      <c r="AD1318" s="16">
        <v>7.47</v>
      </c>
      <c r="AE1318" s="16">
        <v>1</v>
      </c>
      <c r="AF1318" s="16">
        <v>0.4</v>
      </c>
      <c r="AG1318" s="16">
        <v>1.97</v>
      </c>
      <c r="AH1318" s="16"/>
      <c r="AI1318" s="16"/>
      <c r="AJ1318" s="16"/>
      <c r="AK1318" s="16"/>
      <c r="AL1318" s="16"/>
      <c r="AM1318" s="16">
        <v>0</v>
      </c>
      <c r="AN1318" s="16"/>
      <c r="AO1318" s="16">
        <v>0</v>
      </c>
      <c r="AP1318" s="16">
        <v>0</v>
      </c>
      <c r="AQ1318" s="16">
        <v>0</v>
      </c>
      <c r="AR1318" s="17" t="s">
        <v>136</v>
      </c>
      <c r="AS1318" s="19">
        <f t="shared" si="1522"/>
        <v>0</v>
      </c>
      <c r="AT1318" s="19"/>
      <c r="AU1318" s="19">
        <f>VLOOKUP(G1318,ABNT5101!$I$3:$J$9,2)</f>
        <v>7.5</v>
      </c>
      <c r="AV1318" s="19">
        <f>VLOOKUP(G1318,ABNT5101!$I$3:$M$9,5)</f>
        <v>0.18</v>
      </c>
      <c r="AW1318" s="17" t="str">
        <f>_xlfn.XLOOKUP(G1318,ABNT5101!I:I,ABNT5101!L:L)</f>
        <v>-</v>
      </c>
      <c r="AX1318" s="17">
        <f>_xlfn.XLOOKUP(G1318,ABNT5101!$I:$I,ABNT5101!M:M)</f>
        <v>0.18</v>
      </c>
      <c r="AY1318" s="17" t="str">
        <f>_xlfn.XLOOKUP(G1318,ABNT5101!$I:$I,ABNT5101!N:N)</f>
        <v>-</v>
      </c>
      <c r="AZ1318" s="17">
        <f>_xlfn.XLOOKUP(G1318,ABNT5101!$I:$I,ABNT5101!O:O)</f>
        <v>16</v>
      </c>
      <c r="BA1318" s="20" t="str">
        <f t="shared" si="1523"/>
        <v>NÃO ATENDE</v>
      </c>
      <c r="BB1318" s="21">
        <f t="shared" ref="BB1318:BC1318" si="1576">BE1318/AU1318-1</f>
        <v>-1</v>
      </c>
      <c r="BC1318" s="21">
        <f t="shared" si="1576"/>
        <v>-1</v>
      </c>
      <c r="BD1318" s="21" t="str">
        <f t="shared" si="1525"/>
        <v>-</v>
      </c>
      <c r="BE1318" s="22"/>
      <c r="BF1318" s="22"/>
      <c r="BG1318" s="22"/>
      <c r="BH1318" s="22"/>
      <c r="BI1318" s="23"/>
      <c r="BJ1318" s="22"/>
      <c r="BK1318" s="20" t="str">
        <f t="shared" si="1526"/>
        <v>NÃO ATENDE</v>
      </c>
      <c r="BL1318" s="20" t="str">
        <f t="shared" si="1527"/>
        <v>NÃO ATENDE</v>
      </c>
      <c r="BM1318" s="20" t="str">
        <f t="shared" si="1528"/>
        <v>NÃO ATENDE</v>
      </c>
      <c r="BN1318" s="20" t="str">
        <f t="shared" si="1529"/>
        <v>ATENDE</v>
      </c>
      <c r="BO1318" s="24" t="str">
        <f t="shared" si="1530"/>
        <v>C5</v>
      </c>
      <c r="BP1318" s="24" t="str">
        <f t="shared" si="1368"/>
        <v>-</v>
      </c>
      <c r="BQ1318" s="25" t="e">
        <f t="shared" si="1381"/>
        <v>#VALUE!</v>
      </c>
      <c r="BR1318" s="22"/>
      <c r="BS1318" s="22"/>
      <c r="BT1318" s="24" t="str">
        <f>IF(BP1318="-","-",_xlfn.XLOOKUP(BP1318,ABNT5101!$B$4:$B$9,ABNT5101!$C$4:$C$9))</f>
        <v>-</v>
      </c>
      <c r="BU1318" s="24" t="str">
        <f>IF(BP1318="-","-",_xlfn.XLOOKUP(BP1318,ABNT5101!$B$4:$B$9,ABNT5101!$D$4:$D$9))</f>
        <v>-</v>
      </c>
      <c r="BV1318" s="20" t="str">
        <f t="shared" si="1531"/>
        <v>-</v>
      </c>
      <c r="BW1318" s="20" t="str">
        <f t="shared" si="1382"/>
        <v>-</v>
      </c>
      <c r="BX1318" s="20" t="str">
        <f t="shared" si="1532"/>
        <v>-</v>
      </c>
      <c r="BY1318" s="24" t="s">
        <v>136</v>
      </c>
      <c r="BZ1318" s="25" t="e">
        <f t="shared" si="1533"/>
        <v>#VALUE!</v>
      </c>
      <c r="CA1318" s="24"/>
      <c r="CB1318" s="24"/>
      <c r="CC1318" s="20" t="str">
        <f>IF(BY1318="-","-",_xlfn.XLOOKUP(BY1318,ABNT5101!$B$4:$B$9,ABNT5101!$C$4:$C$9))</f>
        <v>-</v>
      </c>
      <c r="CD1318" s="24" t="str">
        <f>IF(BY1318="-","-",_xlfn.XLOOKUP(BY1318,ABNT5101!$B$4:$B$9,ABNT5101!$D$4:$D$9))</f>
        <v>-</v>
      </c>
      <c r="CE1318" s="20" t="str">
        <f t="shared" si="1534"/>
        <v>-</v>
      </c>
      <c r="CF1318" s="20" t="str">
        <f t="shared" si="1535"/>
        <v>-</v>
      </c>
      <c r="CG1318" s="20" t="str">
        <f t="shared" si="1359"/>
        <v>-</v>
      </c>
      <c r="CH1318" s="26" t="e">
        <f>_xlfn.XLOOKUP(CI1318,'Banco de dados'!$B:$B,'Banco de dados'!$D:$D)</f>
        <v>#N/A</v>
      </c>
      <c r="CI1318" s="27"/>
      <c r="CJ1318" s="26" t="e">
        <f>_xlfn.XLOOKUP(CI1318,'Banco de dados'!$B:$B,'Banco de dados'!$E:$E)</f>
        <v>#N/A</v>
      </c>
      <c r="CK1318" s="26"/>
      <c r="CL1318" s="26" t="e">
        <f>IF(CK1318="-","-",_xlfn.XLOOKUP(CK1318,'Banco de dados'!$B:$B,'Banco de dados'!$E:$E))</f>
        <v>#N/A</v>
      </c>
      <c r="CM1318" s="28">
        <f t="shared" si="1305"/>
        <v>1</v>
      </c>
      <c r="CN1318" s="26" t="e">
        <f>_xlfn.XLOOKUP(CI1318,'Banco de dados'!$B:$B,'Banco de dados'!$H:$H)</f>
        <v>#N/A</v>
      </c>
      <c r="CO1318" s="26" t="e">
        <f t="array" aca="1" ref="CO1318" ca="1">_xludf.XLOOKUP(CK1318,'Banco de dados'!$B:$B,'Banco de dados'!$H:$H)</f>
        <v>#NAME?</v>
      </c>
      <c r="CP1318" s="26" t="e">
        <f t="array" aca="1" ref="CP1318" ca="1">_xludf.XLOOKUP(CI1318,'Banco de dados'!$B:$B,'Banco de dados'!$F:$F)</f>
        <v>#NAME?</v>
      </c>
      <c r="CQ1318" s="26" t="e">
        <f t="array" aca="1" ref="CQ1318" ca="1">_xludf.XLOOKUP(CK1318,'Banco de dados'!$B:$B,'Banco de dados'!$F:$F)</f>
        <v>#NAME?</v>
      </c>
      <c r="CR1318" s="27">
        <v>243</v>
      </c>
      <c r="CS1318" s="27"/>
      <c r="CT1318" s="26" t="str">
        <f>IF(AG1318=0.5,"Suporte",IF(AND(AG1318&gt;='Braços de IP'!$B$9,AG1318&lt;='Braços de IP'!$D$9),'Braços de IP'!$E$9,IF(AND(AG1318&gt;='Braços de IP'!$B$10,AG1318&lt;='Braços de IP'!$D$10),'Braços de IP'!$E$10,IF(AND(AG1318&gt;='Braços de IP'!$B$11,AG1318&lt;='Braços de IP'!$D$11),'Braços de IP'!$E$11,IF(AND(AG1318&gt;='Braços de IP'!$B$12,AG1318&lt;='Braços de IP'!$D$12),'Braços de IP'!$E$12,IF(AND(AG1318&gt;='Braços de IP'!$B$13,AG1318&lt;='Braços de IP'!$D$13),'Braços de IP'!$E$13,IF(AND(AG1318&gt;='Braços de IP'!$B$14,AG1318&lt;='Braços de IP'!$D$14),'Braços de IP'!$E$14,"ERRO")))))))</f>
        <v>Médio I</v>
      </c>
      <c r="CU1318" s="27"/>
      <c r="CV1318" s="26" t="str">
        <f>IF($CU1318="","",VLOOKUP($CU1318,'Braços de IP'!$E$9:$I$15,2,0))</f>
        <v/>
      </c>
      <c r="CW1318" s="29" t="str">
        <f>IF($CU1318="","",VLOOKUP($CU1318,'Braços de IP'!$E$9:$I$15,5,0))</f>
        <v/>
      </c>
      <c r="CX1318" s="26"/>
      <c r="CY1318" s="26"/>
      <c r="CZ1318" s="26"/>
      <c r="DA1318" s="26"/>
      <c r="DB1318" s="26"/>
      <c r="DC1318" s="26"/>
      <c r="DD1318" s="30" t="e">
        <f t="shared" si="1306"/>
        <v>#N/A</v>
      </c>
      <c r="DE1318" s="31">
        <f t="shared" si="1307"/>
        <v>50</v>
      </c>
      <c r="DF1318" s="30" t="e">
        <f t="shared" si="1308"/>
        <v>#N/A</v>
      </c>
      <c r="DG1318" s="32" t="e">
        <f t="shared" si="1309"/>
        <v>#N/A</v>
      </c>
      <c r="DH1318" s="33" t="s">
        <v>143</v>
      </c>
      <c r="DI1318" s="34"/>
      <c r="DJ1318" s="35"/>
      <c r="DK1318" s="16" t="s">
        <v>144</v>
      </c>
      <c r="DL1318" s="16"/>
    </row>
    <row r="1319" spans="2:116" ht="15" customHeight="1" x14ac:dyDescent="0.25">
      <c r="B1319" s="16">
        <v>399</v>
      </c>
      <c r="C1319" s="16" t="s">
        <v>146</v>
      </c>
      <c r="D1319" s="16" t="s">
        <v>837</v>
      </c>
      <c r="E1319" s="16">
        <v>-8.1325380000000003</v>
      </c>
      <c r="F1319" s="16">
        <v>-34.940469999999998</v>
      </c>
      <c r="G1319" s="16" t="s">
        <v>157</v>
      </c>
      <c r="H1319" s="16" t="s">
        <v>136</v>
      </c>
      <c r="I1319" s="16" t="s">
        <v>135</v>
      </c>
      <c r="J1319" s="16" t="s">
        <v>137</v>
      </c>
      <c r="K1319" s="16">
        <v>70</v>
      </c>
      <c r="L1319" s="16" t="s">
        <v>138</v>
      </c>
      <c r="M1319" s="16">
        <v>0</v>
      </c>
      <c r="N1319" s="16"/>
      <c r="O1319" s="16">
        <v>1</v>
      </c>
      <c r="P1319" s="16">
        <v>2.5</v>
      </c>
      <c r="Q1319" s="16">
        <v>7</v>
      </c>
      <c r="R1319" s="16"/>
      <c r="S1319" s="16"/>
      <c r="T1319" s="16" t="s">
        <v>136</v>
      </c>
      <c r="U1319" s="16">
        <v>2.5</v>
      </c>
      <c r="V1319" s="16">
        <v>0</v>
      </c>
      <c r="W1319" s="16" t="s">
        <v>136</v>
      </c>
      <c r="X1319" s="16" t="s">
        <v>136</v>
      </c>
      <c r="Y1319" s="16">
        <v>0</v>
      </c>
      <c r="Z1319" s="16">
        <v>0</v>
      </c>
      <c r="AA1319" s="16" t="s">
        <v>139</v>
      </c>
      <c r="AB1319" s="16" t="s">
        <v>140</v>
      </c>
      <c r="AC1319" s="16">
        <v>48.32</v>
      </c>
      <c r="AD1319" s="16">
        <v>6.87</v>
      </c>
      <c r="AE1319" s="16">
        <v>1</v>
      </c>
      <c r="AF1319" s="16">
        <v>1.17</v>
      </c>
      <c r="AG1319" s="16">
        <v>2.75</v>
      </c>
      <c r="AH1319" s="16"/>
      <c r="AI1319" s="16"/>
      <c r="AJ1319" s="16"/>
      <c r="AK1319" s="16"/>
      <c r="AL1319" s="16"/>
      <c r="AM1319" s="16">
        <v>0</v>
      </c>
      <c r="AN1319" s="16"/>
      <c r="AO1319" s="16">
        <v>0</v>
      </c>
      <c r="AP1319" s="16">
        <v>0</v>
      </c>
      <c r="AQ1319" s="16">
        <v>0</v>
      </c>
      <c r="AR1319" s="17" t="s">
        <v>136</v>
      </c>
      <c r="AS1319" s="19">
        <f t="shared" si="1522"/>
        <v>0</v>
      </c>
      <c r="AT1319" s="19"/>
      <c r="AU1319" s="19">
        <f>VLOOKUP(G1319,ABNT5101!$I$3:$J$9,2)</f>
        <v>7.5</v>
      </c>
      <c r="AV1319" s="19">
        <f>VLOOKUP(G1319,ABNT5101!$I$3:$M$9,5)</f>
        <v>0.18</v>
      </c>
      <c r="AW1319" s="17" t="str">
        <f>_xlfn.XLOOKUP(G1319,ABNT5101!I:I,ABNT5101!L:L)</f>
        <v>-</v>
      </c>
      <c r="AX1319" s="17">
        <f>_xlfn.XLOOKUP(G1319,ABNT5101!$I:$I,ABNT5101!M:M)</f>
        <v>0.18</v>
      </c>
      <c r="AY1319" s="17" t="str">
        <f>_xlfn.XLOOKUP(G1319,ABNT5101!$I:$I,ABNT5101!N:N)</f>
        <v>-</v>
      </c>
      <c r="AZ1319" s="17">
        <f>_xlfn.XLOOKUP(G1319,ABNT5101!$I:$I,ABNT5101!O:O)</f>
        <v>16</v>
      </c>
      <c r="BA1319" s="20" t="str">
        <f t="shared" si="1523"/>
        <v>NÃO ATENDE</v>
      </c>
      <c r="BB1319" s="21">
        <f t="shared" ref="BB1319:BC1319" si="1577">BE1319/AU1319-1</f>
        <v>-1</v>
      </c>
      <c r="BC1319" s="21">
        <f t="shared" si="1577"/>
        <v>-1</v>
      </c>
      <c r="BD1319" s="21" t="str">
        <f t="shared" si="1525"/>
        <v>-</v>
      </c>
      <c r="BE1319" s="22"/>
      <c r="BF1319" s="22"/>
      <c r="BG1319" s="22"/>
      <c r="BH1319" s="22"/>
      <c r="BI1319" s="23"/>
      <c r="BJ1319" s="22"/>
      <c r="BK1319" s="20" t="str">
        <f t="shared" si="1526"/>
        <v>NÃO ATENDE</v>
      </c>
      <c r="BL1319" s="20" t="str">
        <f t="shared" si="1527"/>
        <v>NÃO ATENDE</v>
      </c>
      <c r="BM1319" s="20" t="str">
        <f t="shared" si="1528"/>
        <v>NÃO ATENDE</v>
      </c>
      <c r="BN1319" s="20" t="str">
        <f t="shared" si="1529"/>
        <v>ATENDE</v>
      </c>
      <c r="BO1319" s="24" t="str">
        <f t="shared" si="1530"/>
        <v>C5</v>
      </c>
      <c r="BP1319" s="24" t="str">
        <f t="shared" si="1368"/>
        <v>P6</v>
      </c>
      <c r="BQ1319" s="25">
        <f t="shared" si="1381"/>
        <v>-1</v>
      </c>
      <c r="BR1319" s="22"/>
      <c r="BS1319" s="22"/>
      <c r="BT1319" s="24">
        <f>IF(BP1319="-","-",_xlfn.XLOOKUP(BP1319,ABNT5101!$B$4:$B$9,ABNT5101!$C$4:$C$9))</f>
        <v>3</v>
      </c>
      <c r="BU1319" s="24">
        <f>IF(BP1319="-","-",_xlfn.XLOOKUP(BP1319,ABNT5101!$B$4:$B$9,ABNT5101!$D$4:$D$9))</f>
        <v>0.6</v>
      </c>
      <c r="BV1319" s="20" t="str">
        <f t="shared" si="1531"/>
        <v>NÃO ATENDE</v>
      </c>
      <c r="BW1319" s="20" t="str">
        <f t="shared" si="1382"/>
        <v>NÃO ATENDE</v>
      </c>
      <c r="BX1319" s="20" t="str">
        <f t="shared" si="1532"/>
        <v>NÃO ATENDE</v>
      </c>
      <c r="BY1319" s="24" t="s">
        <v>136</v>
      </c>
      <c r="BZ1319" s="25" t="e">
        <f t="shared" si="1533"/>
        <v>#VALUE!</v>
      </c>
      <c r="CA1319" s="24"/>
      <c r="CB1319" s="24"/>
      <c r="CC1319" s="20" t="str">
        <f>IF(BY1319="-","-",_xlfn.XLOOKUP(BY1319,ABNT5101!$B$4:$B$9,ABNT5101!$C$4:$C$9))</f>
        <v>-</v>
      </c>
      <c r="CD1319" s="24" t="str">
        <f>IF(BY1319="-","-",_xlfn.XLOOKUP(BY1319,ABNT5101!$B$4:$B$9,ABNT5101!$D$4:$D$9))</f>
        <v>-</v>
      </c>
      <c r="CE1319" s="20" t="str">
        <f t="shared" si="1534"/>
        <v>-</v>
      </c>
      <c r="CF1319" s="20" t="str">
        <f t="shared" si="1535"/>
        <v>-</v>
      </c>
      <c r="CG1319" s="20" t="str">
        <f t="shared" si="1359"/>
        <v>-</v>
      </c>
      <c r="CH1319" s="26" t="e">
        <f>_xlfn.XLOOKUP(CI1319,'Banco de dados'!$B:$B,'Banco de dados'!$D:$D)</f>
        <v>#N/A</v>
      </c>
      <c r="CI1319" s="27"/>
      <c r="CJ1319" s="26" t="e">
        <f>_xlfn.XLOOKUP(CI1319,'Banco de dados'!$B:$B,'Banco de dados'!$E:$E)</f>
        <v>#N/A</v>
      </c>
      <c r="CK1319" s="26"/>
      <c r="CL1319" s="26" t="e">
        <f>IF(CK1319="-","-",_xlfn.XLOOKUP(CK1319,'Banco de dados'!$B:$B,'Banco de dados'!$E:$E))</f>
        <v>#N/A</v>
      </c>
      <c r="CM1319" s="28">
        <f t="shared" si="1305"/>
        <v>1</v>
      </c>
      <c r="CN1319" s="26" t="e">
        <f>_xlfn.XLOOKUP(CI1319,'Banco de dados'!$B:$B,'Banco de dados'!$H:$H)</f>
        <v>#N/A</v>
      </c>
      <c r="CO1319" s="26" t="e">
        <f t="array" aca="1" ref="CO1319" ca="1">_xludf.XLOOKUP(CK1319,'Banco de dados'!$B:$B,'Banco de dados'!$H:$H)</f>
        <v>#NAME?</v>
      </c>
      <c r="CP1319" s="26" t="e">
        <f t="array" aca="1" ref="CP1319" ca="1">_xludf.XLOOKUP(CI1319,'Banco de dados'!$B:$B,'Banco de dados'!$F:$F)</f>
        <v>#NAME?</v>
      </c>
      <c r="CQ1319" s="26" t="e">
        <f t="array" aca="1" ref="CQ1319" ca="1">_xludf.XLOOKUP(CK1319,'Banco de dados'!$B:$B,'Banco de dados'!$F:$F)</f>
        <v>#NAME?</v>
      </c>
      <c r="CR1319" s="27">
        <v>250</v>
      </c>
      <c r="CS1319" s="27"/>
      <c r="CT1319" s="26" t="str">
        <f>IF(AG1319=0.5,"Suporte",IF(AND(AG1319&gt;='Braços de IP'!$B$9,AG1319&lt;='Braços de IP'!$D$9),'Braços de IP'!$E$9,IF(AND(AG1319&gt;='Braços de IP'!$B$10,AG1319&lt;='Braços de IP'!$D$10),'Braços de IP'!$E$10,IF(AND(AG1319&gt;='Braços de IP'!$B$11,AG1319&lt;='Braços de IP'!$D$11),'Braços de IP'!$E$11,IF(AND(AG1319&gt;='Braços de IP'!$B$12,AG1319&lt;='Braços de IP'!$D$12),'Braços de IP'!$E$12,IF(AND(AG1319&gt;='Braços de IP'!$B$13,AG1319&lt;='Braços de IP'!$D$13),'Braços de IP'!$E$13,IF(AND(AG1319&gt;='Braços de IP'!$B$14,AG1319&lt;='Braços de IP'!$D$14),'Braços de IP'!$E$14,"ERRO")))))))</f>
        <v>Longo I</v>
      </c>
      <c r="CU1319" s="27"/>
      <c r="CV1319" s="26" t="str">
        <f>IF($CU1319="","",VLOOKUP($CU1319,'Braços de IP'!$E$9:$I$15,2,0))</f>
        <v/>
      </c>
      <c r="CW1319" s="29" t="str">
        <f>IF($CU1319="","",VLOOKUP($CU1319,'Braços de IP'!$E$9:$I$15,5,0))</f>
        <v/>
      </c>
      <c r="CX1319" s="26"/>
      <c r="CY1319" s="26"/>
      <c r="CZ1319" s="26"/>
      <c r="DA1319" s="26"/>
      <c r="DB1319" s="26"/>
      <c r="DC1319" s="26"/>
      <c r="DD1319" s="30" t="e">
        <f t="shared" si="1306"/>
        <v>#N/A</v>
      </c>
      <c r="DE1319" s="31">
        <f t="shared" si="1307"/>
        <v>70</v>
      </c>
      <c r="DF1319" s="30" t="e">
        <f t="shared" si="1308"/>
        <v>#N/A</v>
      </c>
      <c r="DG1319" s="32" t="e">
        <f t="shared" si="1309"/>
        <v>#N/A</v>
      </c>
      <c r="DH1319" s="33" t="s">
        <v>143</v>
      </c>
      <c r="DI1319" s="34"/>
      <c r="DJ1319" s="35"/>
      <c r="DK1319" s="16" t="s">
        <v>144</v>
      </c>
      <c r="DL1319" s="16"/>
    </row>
    <row r="1320" spans="2:116" ht="15" customHeight="1" x14ac:dyDescent="0.25">
      <c r="B1320" s="16">
        <v>399</v>
      </c>
      <c r="C1320" s="16" t="s">
        <v>146</v>
      </c>
      <c r="D1320" s="16" t="s">
        <v>837</v>
      </c>
      <c r="E1320" s="16">
        <v>-8.1325380000000003</v>
      </c>
      <c r="F1320" s="16">
        <v>-34.940469999999998</v>
      </c>
      <c r="G1320" s="16" t="s">
        <v>157</v>
      </c>
      <c r="H1320" s="16" t="s">
        <v>136</v>
      </c>
      <c r="I1320" s="16" t="s">
        <v>135</v>
      </c>
      <c r="J1320" s="16" t="s">
        <v>137</v>
      </c>
      <c r="K1320" s="16">
        <v>70</v>
      </c>
      <c r="L1320" s="16" t="s">
        <v>138</v>
      </c>
      <c r="M1320" s="16">
        <v>0</v>
      </c>
      <c r="N1320" s="16"/>
      <c r="O1320" s="16">
        <v>1</v>
      </c>
      <c r="P1320" s="16">
        <v>2.5</v>
      </c>
      <c r="Q1320" s="16">
        <v>7</v>
      </c>
      <c r="R1320" s="16"/>
      <c r="S1320" s="16"/>
      <c r="T1320" s="16" t="s">
        <v>136</v>
      </c>
      <c r="U1320" s="16">
        <v>2.5</v>
      </c>
      <c r="V1320" s="16">
        <v>0</v>
      </c>
      <c r="W1320" s="16" t="s">
        <v>136</v>
      </c>
      <c r="X1320" s="16" t="s">
        <v>136</v>
      </c>
      <c r="Y1320" s="16">
        <v>0</v>
      </c>
      <c r="Z1320" s="16">
        <v>0</v>
      </c>
      <c r="AA1320" s="16" t="s">
        <v>139</v>
      </c>
      <c r="AB1320" s="16" t="s">
        <v>140</v>
      </c>
      <c r="AC1320" s="16">
        <v>48.32</v>
      </c>
      <c r="AD1320" s="16">
        <v>6.87</v>
      </c>
      <c r="AE1320" s="16">
        <v>1</v>
      </c>
      <c r="AF1320" s="16">
        <v>1.17</v>
      </c>
      <c r="AG1320" s="16">
        <v>2.75</v>
      </c>
      <c r="AH1320" s="16"/>
      <c r="AI1320" s="16"/>
      <c r="AJ1320" s="16"/>
      <c r="AK1320" s="16"/>
      <c r="AL1320" s="16"/>
      <c r="AM1320" s="16">
        <v>0</v>
      </c>
      <c r="AN1320" s="16"/>
      <c r="AO1320" s="16">
        <v>0</v>
      </c>
      <c r="AP1320" s="16">
        <v>0</v>
      </c>
      <c r="AQ1320" s="16">
        <v>0</v>
      </c>
      <c r="AR1320" s="17" t="s">
        <v>136</v>
      </c>
      <c r="AS1320" s="19">
        <f t="shared" si="1522"/>
        <v>0</v>
      </c>
      <c r="AT1320" s="19"/>
      <c r="AU1320" s="19">
        <f>VLOOKUP(G1320,ABNT5101!$I$3:$J$9,2)</f>
        <v>7.5</v>
      </c>
      <c r="AV1320" s="19">
        <f>VLOOKUP(G1320,ABNT5101!$I$3:$M$9,5)</f>
        <v>0.18</v>
      </c>
      <c r="AW1320" s="17" t="str">
        <f>_xlfn.XLOOKUP(G1320,ABNT5101!I:I,ABNT5101!L:L)</f>
        <v>-</v>
      </c>
      <c r="AX1320" s="17">
        <f>_xlfn.XLOOKUP(G1320,ABNT5101!$I:$I,ABNT5101!M:M)</f>
        <v>0.18</v>
      </c>
      <c r="AY1320" s="17" t="str">
        <f>_xlfn.XLOOKUP(G1320,ABNT5101!$I:$I,ABNT5101!N:N)</f>
        <v>-</v>
      </c>
      <c r="AZ1320" s="17">
        <f>_xlfn.XLOOKUP(G1320,ABNT5101!$I:$I,ABNT5101!O:O)</f>
        <v>16</v>
      </c>
      <c r="BA1320" s="20" t="str">
        <f t="shared" si="1523"/>
        <v>NÃO ATENDE</v>
      </c>
      <c r="BB1320" s="21">
        <f t="shared" ref="BB1320:BC1320" si="1578">BE1320/AU1320-1</f>
        <v>-1</v>
      </c>
      <c r="BC1320" s="21">
        <f t="shared" si="1578"/>
        <v>-1</v>
      </c>
      <c r="BD1320" s="21" t="str">
        <f t="shared" si="1525"/>
        <v>-</v>
      </c>
      <c r="BE1320" s="22"/>
      <c r="BF1320" s="22"/>
      <c r="BG1320" s="22"/>
      <c r="BH1320" s="22"/>
      <c r="BI1320" s="23"/>
      <c r="BJ1320" s="22"/>
      <c r="BK1320" s="20" t="str">
        <f t="shared" si="1526"/>
        <v>NÃO ATENDE</v>
      </c>
      <c r="BL1320" s="20" t="str">
        <f t="shared" si="1527"/>
        <v>NÃO ATENDE</v>
      </c>
      <c r="BM1320" s="20" t="str">
        <f t="shared" si="1528"/>
        <v>NÃO ATENDE</v>
      </c>
      <c r="BN1320" s="20" t="str">
        <f t="shared" si="1529"/>
        <v>ATENDE</v>
      </c>
      <c r="BO1320" s="24" t="str">
        <f t="shared" si="1530"/>
        <v>C5</v>
      </c>
      <c r="BP1320" s="24" t="str">
        <f t="shared" si="1368"/>
        <v>P6</v>
      </c>
      <c r="BQ1320" s="25">
        <f t="shared" si="1381"/>
        <v>-1</v>
      </c>
      <c r="BR1320" s="22"/>
      <c r="BS1320" s="22"/>
      <c r="BT1320" s="24">
        <f>IF(BP1320="-","-",_xlfn.XLOOKUP(BP1320,ABNT5101!$B$4:$B$9,ABNT5101!$C$4:$C$9))</f>
        <v>3</v>
      </c>
      <c r="BU1320" s="24">
        <f>IF(BP1320="-","-",_xlfn.XLOOKUP(BP1320,ABNT5101!$B$4:$B$9,ABNT5101!$D$4:$D$9))</f>
        <v>0.6</v>
      </c>
      <c r="BV1320" s="20" t="str">
        <f t="shared" si="1531"/>
        <v>NÃO ATENDE</v>
      </c>
      <c r="BW1320" s="20" t="str">
        <f t="shared" si="1382"/>
        <v>NÃO ATENDE</v>
      </c>
      <c r="BX1320" s="20" t="str">
        <f t="shared" si="1532"/>
        <v>NÃO ATENDE</v>
      </c>
      <c r="BY1320" s="24" t="s">
        <v>136</v>
      </c>
      <c r="BZ1320" s="25" t="e">
        <f t="shared" si="1533"/>
        <v>#VALUE!</v>
      </c>
      <c r="CA1320" s="24"/>
      <c r="CB1320" s="24"/>
      <c r="CC1320" s="20" t="str">
        <f>IF(BY1320="-","-",_xlfn.XLOOKUP(BY1320,ABNT5101!$B$4:$B$9,ABNT5101!$C$4:$C$9))</f>
        <v>-</v>
      </c>
      <c r="CD1320" s="24" t="str">
        <f>IF(BY1320="-","-",_xlfn.XLOOKUP(BY1320,ABNT5101!$B$4:$B$9,ABNT5101!$D$4:$D$9))</f>
        <v>-</v>
      </c>
      <c r="CE1320" s="20" t="str">
        <f t="shared" si="1534"/>
        <v>-</v>
      </c>
      <c r="CF1320" s="20" t="str">
        <f t="shared" si="1535"/>
        <v>-</v>
      </c>
      <c r="CG1320" s="20" t="str">
        <f t="shared" si="1359"/>
        <v>-</v>
      </c>
      <c r="CH1320" s="26" t="e">
        <f>_xlfn.XLOOKUP(CI1320,'Banco de dados'!$B:$B,'Banco de dados'!$D:$D)</f>
        <v>#N/A</v>
      </c>
      <c r="CI1320" s="27"/>
      <c r="CJ1320" s="26" t="e">
        <f>_xlfn.XLOOKUP(CI1320,'Banco de dados'!$B:$B,'Banco de dados'!$E:$E)</f>
        <v>#N/A</v>
      </c>
      <c r="CK1320" s="26"/>
      <c r="CL1320" s="26" t="e">
        <f>IF(CK1320="-","-",_xlfn.XLOOKUP(CK1320,'Banco de dados'!$B:$B,'Banco de dados'!$E:$E))</f>
        <v>#N/A</v>
      </c>
      <c r="CM1320" s="28">
        <f t="shared" si="1305"/>
        <v>1</v>
      </c>
      <c r="CN1320" s="26" t="e">
        <f>_xlfn.XLOOKUP(CI1320,'Banco de dados'!$B:$B,'Banco de dados'!$H:$H)</f>
        <v>#N/A</v>
      </c>
      <c r="CO1320" s="26" t="e">
        <f t="array" aca="1" ref="CO1320" ca="1">_xludf.XLOOKUP(CK1320,'Banco de dados'!$B:$B,'Banco de dados'!$H:$H)</f>
        <v>#NAME?</v>
      </c>
      <c r="CP1320" s="26" t="e">
        <f t="array" aca="1" ref="CP1320" ca="1">_xludf.XLOOKUP(CI1320,'Banco de dados'!$B:$B,'Banco de dados'!$F:$F)</f>
        <v>#NAME?</v>
      </c>
      <c r="CQ1320" s="26" t="e">
        <f t="array" aca="1" ref="CQ1320" ca="1">_xludf.XLOOKUP(CK1320,'Banco de dados'!$B:$B,'Banco de dados'!$F:$F)</f>
        <v>#NAME?</v>
      </c>
      <c r="CR1320" s="27">
        <v>251</v>
      </c>
      <c r="CS1320" s="27"/>
      <c r="CT1320" s="26" t="str">
        <f>IF(AG1320=0.5,"Suporte",IF(AND(AG1320&gt;='Braços de IP'!$B$9,AG1320&lt;='Braços de IP'!$D$9),'Braços de IP'!$E$9,IF(AND(AG1320&gt;='Braços de IP'!$B$10,AG1320&lt;='Braços de IP'!$D$10),'Braços de IP'!$E$10,IF(AND(AG1320&gt;='Braços de IP'!$B$11,AG1320&lt;='Braços de IP'!$D$11),'Braços de IP'!$E$11,IF(AND(AG1320&gt;='Braços de IP'!$B$12,AG1320&lt;='Braços de IP'!$D$12),'Braços de IP'!$E$12,IF(AND(AG1320&gt;='Braços de IP'!$B$13,AG1320&lt;='Braços de IP'!$D$13),'Braços de IP'!$E$13,IF(AND(AG1320&gt;='Braços de IP'!$B$14,AG1320&lt;='Braços de IP'!$D$14),'Braços de IP'!$E$14,"ERRO")))))))</f>
        <v>Longo I</v>
      </c>
      <c r="CU1320" s="27"/>
      <c r="CV1320" s="26" t="str">
        <f>IF($CU1320="","",VLOOKUP($CU1320,'Braços de IP'!$E$9:$I$15,2,0))</f>
        <v/>
      </c>
      <c r="CW1320" s="29" t="str">
        <f>IF($CU1320="","",VLOOKUP($CU1320,'Braços de IP'!$E$9:$I$15,5,0))</f>
        <v/>
      </c>
      <c r="CX1320" s="26"/>
      <c r="CY1320" s="26"/>
      <c r="CZ1320" s="26"/>
      <c r="DA1320" s="26"/>
      <c r="DB1320" s="26"/>
      <c r="DC1320" s="26"/>
      <c r="DD1320" s="30" t="e">
        <f t="shared" si="1306"/>
        <v>#N/A</v>
      </c>
      <c r="DE1320" s="31">
        <f t="shared" si="1307"/>
        <v>70</v>
      </c>
      <c r="DF1320" s="30" t="e">
        <f t="shared" si="1308"/>
        <v>#N/A</v>
      </c>
      <c r="DG1320" s="32" t="e">
        <f t="shared" si="1309"/>
        <v>#N/A</v>
      </c>
      <c r="DH1320" s="33" t="s">
        <v>143</v>
      </c>
      <c r="DI1320" s="34"/>
      <c r="DJ1320" s="35"/>
      <c r="DK1320" s="16" t="s">
        <v>144</v>
      </c>
      <c r="DL1320" s="16"/>
    </row>
    <row r="1321" spans="2:116" ht="15" customHeight="1" x14ac:dyDescent="0.25">
      <c r="B1321" s="16">
        <v>399</v>
      </c>
      <c r="C1321" s="16" t="s">
        <v>146</v>
      </c>
      <c r="D1321" s="16" t="s">
        <v>837</v>
      </c>
      <c r="E1321" s="16">
        <v>-8.1325380000000003</v>
      </c>
      <c r="F1321" s="16">
        <v>-34.940469999999998</v>
      </c>
      <c r="G1321" s="16" t="s">
        <v>157</v>
      </c>
      <c r="H1321" s="16" t="s">
        <v>136</v>
      </c>
      <c r="I1321" s="16" t="s">
        <v>135</v>
      </c>
      <c r="J1321" s="16" t="s">
        <v>137</v>
      </c>
      <c r="K1321" s="16">
        <v>70</v>
      </c>
      <c r="L1321" s="16" t="s">
        <v>138</v>
      </c>
      <c r="M1321" s="16">
        <v>0</v>
      </c>
      <c r="N1321" s="16"/>
      <c r="O1321" s="16">
        <v>1</v>
      </c>
      <c r="P1321" s="16">
        <v>2.5</v>
      </c>
      <c r="Q1321" s="16">
        <v>7</v>
      </c>
      <c r="R1321" s="16"/>
      <c r="S1321" s="16"/>
      <c r="T1321" s="16" t="s">
        <v>136</v>
      </c>
      <c r="U1321" s="16">
        <v>2.5</v>
      </c>
      <c r="V1321" s="16">
        <v>0</v>
      </c>
      <c r="W1321" s="16" t="s">
        <v>136</v>
      </c>
      <c r="X1321" s="16" t="s">
        <v>136</v>
      </c>
      <c r="Y1321" s="16">
        <v>0</v>
      </c>
      <c r="Z1321" s="16">
        <v>0</v>
      </c>
      <c r="AA1321" s="16" t="s">
        <v>139</v>
      </c>
      <c r="AB1321" s="16" t="s">
        <v>140</v>
      </c>
      <c r="AC1321" s="16">
        <v>48.32</v>
      </c>
      <c r="AD1321" s="16">
        <v>6.87</v>
      </c>
      <c r="AE1321" s="16">
        <v>1</v>
      </c>
      <c r="AF1321" s="16">
        <v>1.17</v>
      </c>
      <c r="AG1321" s="16">
        <v>2.75</v>
      </c>
      <c r="AH1321" s="16"/>
      <c r="AI1321" s="16"/>
      <c r="AJ1321" s="16"/>
      <c r="AK1321" s="16"/>
      <c r="AL1321" s="16"/>
      <c r="AM1321" s="16">
        <v>0</v>
      </c>
      <c r="AN1321" s="16"/>
      <c r="AO1321" s="16">
        <v>0</v>
      </c>
      <c r="AP1321" s="16">
        <v>0</v>
      </c>
      <c r="AQ1321" s="16">
        <v>0</v>
      </c>
      <c r="AR1321" s="17" t="s">
        <v>136</v>
      </c>
      <c r="AS1321" s="19">
        <f t="shared" si="1522"/>
        <v>0</v>
      </c>
      <c r="AT1321" s="19"/>
      <c r="AU1321" s="19">
        <f>VLOOKUP(G1321,ABNT5101!$I$3:$J$9,2)</f>
        <v>7.5</v>
      </c>
      <c r="AV1321" s="19">
        <f>VLOOKUP(G1321,ABNT5101!$I$3:$M$9,5)</f>
        <v>0.18</v>
      </c>
      <c r="AW1321" s="17" t="str">
        <f>_xlfn.XLOOKUP(G1321,ABNT5101!I:I,ABNT5101!L:L)</f>
        <v>-</v>
      </c>
      <c r="AX1321" s="17">
        <f>_xlfn.XLOOKUP(G1321,ABNT5101!$I:$I,ABNT5101!M:M)</f>
        <v>0.18</v>
      </c>
      <c r="AY1321" s="17" t="str">
        <f>_xlfn.XLOOKUP(G1321,ABNT5101!$I:$I,ABNT5101!N:N)</f>
        <v>-</v>
      </c>
      <c r="AZ1321" s="17">
        <f>_xlfn.XLOOKUP(G1321,ABNT5101!$I:$I,ABNT5101!O:O)</f>
        <v>16</v>
      </c>
      <c r="BA1321" s="20" t="str">
        <f t="shared" si="1523"/>
        <v>NÃO ATENDE</v>
      </c>
      <c r="BB1321" s="21">
        <f t="shared" ref="BB1321:BC1321" si="1579">BE1321/AU1321-1</f>
        <v>-1</v>
      </c>
      <c r="BC1321" s="21">
        <f t="shared" si="1579"/>
        <v>-1</v>
      </c>
      <c r="BD1321" s="21" t="str">
        <f t="shared" si="1525"/>
        <v>-</v>
      </c>
      <c r="BE1321" s="22"/>
      <c r="BF1321" s="22"/>
      <c r="BG1321" s="22"/>
      <c r="BH1321" s="22"/>
      <c r="BI1321" s="23"/>
      <c r="BJ1321" s="22"/>
      <c r="BK1321" s="20" t="str">
        <f t="shared" si="1526"/>
        <v>NÃO ATENDE</v>
      </c>
      <c r="BL1321" s="20" t="str">
        <f t="shared" si="1527"/>
        <v>NÃO ATENDE</v>
      </c>
      <c r="BM1321" s="20" t="str">
        <f t="shared" si="1528"/>
        <v>NÃO ATENDE</v>
      </c>
      <c r="BN1321" s="20" t="str">
        <f t="shared" si="1529"/>
        <v>ATENDE</v>
      </c>
      <c r="BO1321" s="24" t="str">
        <f t="shared" si="1530"/>
        <v>C5</v>
      </c>
      <c r="BP1321" s="24" t="str">
        <f t="shared" si="1368"/>
        <v>P6</v>
      </c>
      <c r="BQ1321" s="25">
        <f t="shared" si="1381"/>
        <v>-1</v>
      </c>
      <c r="BR1321" s="22"/>
      <c r="BS1321" s="22"/>
      <c r="BT1321" s="24">
        <f>IF(BP1321="-","-",_xlfn.XLOOKUP(BP1321,ABNT5101!$B$4:$B$9,ABNT5101!$C$4:$C$9))</f>
        <v>3</v>
      </c>
      <c r="BU1321" s="24">
        <f>IF(BP1321="-","-",_xlfn.XLOOKUP(BP1321,ABNT5101!$B$4:$B$9,ABNT5101!$D$4:$D$9))</f>
        <v>0.6</v>
      </c>
      <c r="BV1321" s="20" t="str">
        <f t="shared" si="1531"/>
        <v>NÃO ATENDE</v>
      </c>
      <c r="BW1321" s="20" t="str">
        <f t="shared" si="1382"/>
        <v>NÃO ATENDE</v>
      </c>
      <c r="BX1321" s="20" t="str">
        <f t="shared" si="1532"/>
        <v>NÃO ATENDE</v>
      </c>
      <c r="BY1321" s="24" t="s">
        <v>136</v>
      </c>
      <c r="BZ1321" s="25" t="e">
        <f t="shared" si="1533"/>
        <v>#VALUE!</v>
      </c>
      <c r="CA1321" s="24"/>
      <c r="CB1321" s="24"/>
      <c r="CC1321" s="20" t="str">
        <f>IF(BY1321="-","-",_xlfn.XLOOKUP(BY1321,ABNT5101!$B$4:$B$9,ABNT5101!$C$4:$C$9))</f>
        <v>-</v>
      </c>
      <c r="CD1321" s="24" t="str">
        <f>IF(BY1321="-","-",_xlfn.XLOOKUP(BY1321,ABNT5101!$B$4:$B$9,ABNT5101!$D$4:$D$9))</f>
        <v>-</v>
      </c>
      <c r="CE1321" s="20" t="str">
        <f t="shared" si="1534"/>
        <v>-</v>
      </c>
      <c r="CF1321" s="20" t="str">
        <f t="shared" si="1535"/>
        <v>-</v>
      </c>
      <c r="CG1321" s="20" t="str">
        <f t="shared" si="1359"/>
        <v>-</v>
      </c>
      <c r="CH1321" s="26" t="e">
        <f>_xlfn.XLOOKUP(CI1321,'Banco de dados'!$B:$B,'Banco de dados'!$D:$D)</f>
        <v>#N/A</v>
      </c>
      <c r="CI1321" s="27"/>
      <c r="CJ1321" s="26" t="e">
        <f>_xlfn.XLOOKUP(CI1321,'Banco de dados'!$B:$B,'Banco de dados'!$E:$E)</f>
        <v>#N/A</v>
      </c>
      <c r="CK1321" s="26"/>
      <c r="CL1321" s="26" t="e">
        <f>IF(CK1321="-","-",_xlfn.XLOOKUP(CK1321,'Banco de dados'!$B:$B,'Banco de dados'!$E:$E))</f>
        <v>#N/A</v>
      </c>
      <c r="CM1321" s="28">
        <f t="shared" si="1305"/>
        <v>1</v>
      </c>
      <c r="CN1321" s="26" t="e">
        <f>_xlfn.XLOOKUP(CI1321,'Banco de dados'!$B:$B,'Banco de dados'!$H:$H)</f>
        <v>#N/A</v>
      </c>
      <c r="CO1321" s="26" t="e">
        <f t="array" aca="1" ref="CO1321" ca="1">_xludf.XLOOKUP(CK1321,'Banco de dados'!$B:$B,'Banco de dados'!$H:$H)</f>
        <v>#NAME?</v>
      </c>
      <c r="CP1321" s="26" t="e">
        <f t="array" aca="1" ref="CP1321" ca="1">_xludf.XLOOKUP(CI1321,'Banco de dados'!$B:$B,'Banco de dados'!$F:$F)</f>
        <v>#NAME?</v>
      </c>
      <c r="CQ1321" s="26" t="e">
        <f t="array" aca="1" ref="CQ1321" ca="1">_xludf.XLOOKUP(CK1321,'Banco de dados'!$B:$B,'Banco de dados'!$F:$F)</f>
        <v>#NAME?</v>
      </c>
      <c r="CR1321" s="27">
        <v>252</v>
      </c>
      <c r="CS1321" s="27"/>
      <c r="CT1321" s="26" t="str">
        <f>IF(AG1321=0.5,"Suporte",IF(AND(AG1321&gt;='Braços de IP'!$B$9,AG1321&lt;='Braços de IP'!$D$9),'Braços de IP'!$E$9,IF(AND(AG1321&gt;='Braços de IP'!$B$10,AG1321&lt;='Braços de IP'!$D$10),'Braços de IP'!$E$10,IF(AND(AG1321&gt;='Braços de IP'!$B$11,AG1321&lt;='Braços de IP'!$D$11),'Braços de IP'!$E$11,IF(AND(AG1321&gt;='Braços de IP'!$B$12,AG1321&lt;='Braços de IP'!$D$12),'Braços de IP'!$E$12,IF(AND(AG1321&gt;='Braços de IP'!$B$13,AG1321&lt;='Braços de IP'!$D$13),'Braços de IP'!$E$13,IF(AND(AG1321&gt;='Braços de IP'!$B$14,AG1321&lt;='Braços de IP'!$D$14),'Braços de IP'!$E$14,"ERRO")))))))</f>
        <v>Longo I</v>
      </c>
      <c r="CU1321" s="27"/>
      <c r="CV1321" s="26" t="str">
        <f>IF($CU1321="","",VLOOKUP($CU1321,'Braços de IP'!$E$9:$I$15,2,0))</f>
        <v/>
      </c>
      <c r="CW1321" s="29" t="str">
        <f>IF($CU1321="","",VLOOKUP($CU1321,'Braços de IP'!$E$9:$I$15,5,0))</f>
        <v/>
      </c>
      <c r="CX1321" s="26"/>
      <c r="CY1321" s="26"/>
      <c r="CZ1321" s="26"/>
      <c r="DA1321" s="26"/>
      <c r="DB1321" s="26"/>
      <c r="DC1321" s="26"/>
      <c r="DD1321" s="30" t="e">
        <f t="shared" si="1306"/>
        <v>#N/A</v>
      </c>
      <c r="DE1321" s="31">
        <f t="shared" si="1307"/>
        <v>70</v>
      </c>
      <c r="DF1321" s="30" t="e">
        <f t="shared" si="1308"/>
        <v>#N/A</v>
      </c>
      <c r="DG1321" s="32" t="e">
        <f t="shared" si="1309"/>
        <v>#N/A</v>
      </c>
      <c r="DH1321" s="33" t="s">
        <v>143</v>
      </c>
      <c r="DI1321" s="34"/>
      <c r="DJ1321" s="35"/>
      <c r="DK1321" s="16" t="s">
        <v>144</v>
      </c>
      <c r="DL1321" s="16"/>
    </row>
    <row r="1322" spans="2:116" ht="15" customHeight="1" x14ac:dyDescent="0.25">
      <c r="B1322" s="16">
        <v>401</v>
      </c>
      <c r="C1322" s="16" t="s">
        <v>167</v>
      </c>
      <c r="D1322" s="16" t="s">
        <v>838</v>
      </c>
      <c r="E1322" s="16">
        <v>-8.1153729999999999</v>
      </c>
      <c r="F1322" s="16">
        <v>-34.939633000000001</v>
      </c>
      <c r="G1322" s="16" t="s">
        <v>136</v>
      </c>
      <c r="H1322" s="16" t="s">
        <v>136</v>
      </c>
      <c r="I1322" s="16" t="s">
        <v>135</v>
      </c>
      <c r="J1322" s="16" t="s">
        <v>137</v>
      </c>
      <c r="K1322" s="16">
        <v>50</v>
      </c>
      <c r="L1322" s="16" t="s">
        <v>138</v>
      </c>
      <c r="M1322" s="16">
        <v>0</v>
      </c>
      <c r="N1322" s="16"/>
      <c r="O1322" s="16">
        <v>1</v>
      </c>
      <c r="P1322" s="16">
        <v>1.5</v>
      </c>
      <c r="Q1322" s="16">
        <v>6</v>
      </c>
      <c r="R1322" s="16"/>
      <c r="S1322" s="16"/>
      <c r="T1322" s="16" t="s">
        <v>136</v>
      </c>
      <c r="U1322" s="16">
        <v>1.5</v>
      </c>
      <c r="V1322" s="16">
        <v>0</v>
      </c>
      <c r="W1322" s="16" t="s">
        <v>136</v>
      </c>
      <c r="X1322" s="16" t="s">
        <v>136</v>
      </c>
      <c r="Y1322" s="16">
        <v>0</v>
      </c>
      <c r="Z1322" s="16">
        <v>0</v>
      </c>
      <c r="AA1322" s="16" t="s">
        <v>139</v>
      </c>
      <c r="AB1322" s="16" t="s">
        <v>140</v>
      </c>
      <c r="AC1322" s="16">
        <v>17.690000000000001</v>
      </c>
      <c r="AD1322" s="16">
        <v>7.26</v>
      </c>
      <c r="AE1322" s="16">
        <v>1</v>
      </c>
      <c r="AF1322" s="16">
        <v>0</v>
      </c>
      <c r="AG1322" s="16">
        <v>2.0499999999999998</v>
      </c>
      <c r="AH1322" s="16"/>
      <c r="AI1322" s="16"/>
      <c r="AJ1322" s="16"/>
      <c r="AK1322" s="16"/>
      <c r="AL1322" s="16"/>
      <c r="AM1322" s="16">
        <v>0</v>
      </c>
      <c r="AN1322" s="16"/>
      <c r="AO1322" s="16">
        <v>0</v>
      </c>
      <c r="AP1322" s="16">
        <v>0</v>
      </c>
      <c r="AQ1322" s="16">
        <v>0</v>
      </c>
      <c r="AR1322" s="17" t="s">
        <v>136</v>
      </c>
      <c r="AS1322" s="19">
        <f t="shared" si="1522"/>
        <v>0</v>
      </c>
      <c r="AT1322" s="19"/>
      <c r="AU1322" s="19" t="e">
        <f>VLOOKUP(G1322,ABNT5101!$I$3:$J$9,2)</f>
        <v>#N/A</v>
      </c>
      <c r="AV1322" s="19" t="e">
        <f>VLOOKUP(G1322,ABNT5101!$I$3:$M$9,5)</f>
        <v>#N/A</v>
      </c>
      <c r="AW1322" s="17" t="str">
        <f>_xlfn.XLOOKUP(G1322,ABNT5101!I:I,ABNT5101!L:L)</f>
        <v>-</v>
      </c>
      <c r="AX1322" s="17" t="str">
        <f>_xlfn.XLOOKUP(G1322,ABNT5101!$I:$I,ABNT5101!M:M)</f>
        <v>-</v>
      </c>
      <c r="AY1322" s="17" t="str">
        <f>_xlfn.XLOOKUP(G1322,ABNT5101!$I:$I,ABNT5101!N:N)</f>
        <v>-</v>
      </c>
      <c r="AZ1322" s="17" t="str">
        <f>_xlfn.XLOOKUP(G1322,ABNT5101!$I:$I,ABNT5101!O:O)</f>
        <v>-</v>
      </c>
      <c r="BA1322" s="20" t="e">
        <f t="shared" si="1523"/>
        <v>#N/A</v>
      </c>
      <c r="BB1322" s="21" t="e">
        <f t="shared" ref="BB1322:BC1322" si="1580">BE1322/AU1322-1</f>
        <v>#VALUE!</v>
      </c>
      <c r="BC1322" s="21" t="e">
        <f t="shared" si="1580"/>
        <v>#VALUE!</v>
      </c>
      <c r="BD1322" s="21" t="str">
        <f t="shared" si="1525"/>
        <v>-</v>
      </c>
      <c r="BE1322" s="22" t="s">
        <v>839</v>
      </c>
      <c r="BF1322" s="22" t="s">
        <v>332</v>
      </c>
      <c r="BG1322" s="22"/>
      <c r="BH1322" s="22"/>
      <c r="BI1322" s="23"/>
      <c r="BJ1322" s="22"/>
      <c r="BK1322" s="20" t="e">
        <f t="shared" si="1526"/>
        <v>#N/A</v>
      </c>
      <c r="BL1322" s="20" t="e">
        <f t="shared" si="1527"/>
        <v>#N/A</v>
      </c>
      <c r="BM1322" s="20" t="e">
        <f t="shared" si="1528"/>
        <v>#N/A</v>
      </c>
      <c r="BN1322" s="20" t="str">
        <f t="shared" si="1529"/>
        <v>ATENDE</v>
      </c>
      <c r="BO1322" s="24" t="str">
        <f t="shared" si="1530"/>
        <v>-</v>
      </c>
      <c r="BP1322" s="24" t="str">
        <f t="shared" si="1368"/>
        <v>P6</v>
      </c>
      <c r="BQ1322" s="25" t="e">
        <f t="shared" si="1381"/>
        <v>#VALUE!</v>
      </c>
      <c r="BR1322" s="22" t="s">
        <v>840</v>
      </c>
      <c r="BS1322" s="22" t="s">
        <v>841</v>
      </c>
      <c r="BT1322" s="24">
        <f>IF(BP1322="-","-",_xlfn.XLOOKUP(BP1322,ABNT5101!$B$4:$B$9,ABNT5101!$C$4:$C$9))</f>
        <v>3</v>
      </c>
      <c r="BU1322" s="24">
        <f>IF(BP1322="-","-",_xlfn.XLOOKUP(BP1322,ABNT5101!$B$4:$B$9,ABNT5101!$D$4:$D$9))</f>
        <v>0.6</v>
      </c>
      <c r="BV1322" s="20" t="str">
        <f t="shared" si="1531"/>
        <v>ATENDE</v>
      </c>
      <c r="BW1322" s="20" t="str">
        <f t="shared" si="1382"/>
        <v>ATENDE</v>
      </c>
      <c r="BX1322" s="20" t="str">
        <f t="shared" si="1532"/>
        <v>ATENDE</v>
      </c>
      <c r="BY1322" s="24" t="s">
        <v>136</v>
      </c>
      <c r="BZ1322" s="25" t="e">
        <f t="shared" si="1533"/>
        <v>#VALUE!</v>
      </c>
      <c r="CA1322" s="60">
        <v>46034</v>
      </c>
      <c r="CB1322" s="24" t="s">
        <v>842</v>
      </c>
      <c r="CC1322" s="20" t="str">
        <f>IF(BY1322="-","-",_xlfn.XLOOKUP(BY1322,ABNT5101!$B$4:$B$9,ABNT5101!$C$4:$C$9))</f>
        <v>-</v>
      </c>
      <c r="CD1322" s="24" t="str">
        <f>IF(BY1322="-","-",_xlfn.XLOOKUP(BY1322,ABNT5101!$B$4:$B$9,ABNT5101!$D$4:$D$9))</f>
        <v>-</v>
      </c>
      <c r="CE1322" s="20" t="str">
        <f t="shared" si="1534"/>
        <v>-</v>
      </c>
      <c r="CF1322" s="20" t="str">
        <f t="shared" si="1535"/>
        <v>-</v>
      </c>
      <c r="CG1322" s="20" t="str">
        <f t="shared" si="1359"/>
        <v>-</v>
      </c>
      <c r="CH1322" s="26" t="str">
        <f>_xlfn.XLOOKUP(CI1322,'Banco de dados'!$B:$B,'Banco de dados'!$D:$D)</f>
        <v>LEDSTAR</v>
      </c>
      <c r="CI1322" s="27" t="s">
        <v>268</v>
      </c>
      <c r="CJ1322" s="26" t="str">
        <f>_xlfn.XLOOKUP(CI1322,'Banco de dados'!$B:$B,'Banco de dados'!$E:$E)</f>
        <v>LUM LED SL VT 9.1 28W</v>
      </c>
      <c r="CK1322" s="26"/>
      <c r="CL1322" s="26" t="e">
        <f>IF(CK1322="-","-",_xlfn.XLOOKUP(CK1322,'Banco de dados'!$B:$B,'Banco de dados'!$E:$E))</f>
        <v>#N/A</v>
      </c>
      <c r="CM1322" s="28">
        <f t="shared" si="1305"/>
        <v>1</v>
      </c>
      <c r="CN1322" s="26">
        <f>_xlfn.XLOOKUP(CI1322,'Banco de dados'!$B:$B,'Banco de dados'!$H:$H)</f>
        <v>28</v>
      </c>
      <c r="CO1322" s="26" t="e">
        <f t="array" aca="1" ref="CO1322" ca="1">_xludf.XLOOKUP(CK1322,'Banco de dados'!$B:$B,'Banco de dados'!$H:$H)</f>
        <v>#NAME?</v>
      </c>
      <c r="CP1322" s="26" t="e">
        <f t="array" aca="1" ref="CP1322" ca="1">_xludf.XLOOKUP(CI1322,'Banco de dados'!$B:$B,'Banco de dados'!$F:$F)</f>
        <v>#NAME?</v>
      </c>
      <c r="CQ1322" s="26" t="e">
        <f t="array" aca="1" ref="CQ1322" ca="1">_xludf.XLOOKUP(CK1322,'Banco de dados'!$B:$B,'Banco de dados'!$F:$F)</f>
        <v>#NAME?</v>
      </c>
      <c r="CR1322" s="27">
        <v>256</v>
      </c>
      <c r="CS1322" s="27"/>
      <c r="CT1322" s="26" t="str">
        <f>IF(AG1322=0.5,"Suporte",IF(AND(AG1322&gt;='Braços de IP'!$B$9,AG1322&lt;='Braços de IP'!$D$9),'Braços de IP'!$E$9,IF(AND(AG1322&gt;='Braços de IP'!$B$10,AG1322&lt;='Braços de IP'!$D$10),'Braços de IP'!$E$10,IF(AND(AG1322&gt;='Braços de IP'!$B$11,AG1322&lt;='Braços de IP'!$D$11),'Braços de IP'!$E$11,IF(AND(AG1322&gt;='Braços de IP'!$B$12,AG1322&lt;='Braços de IP'!$D$12),'Braços de IP'!$E$12,IF(AND(AG1322&gt;='Braços de IP'!$B$13,AG1322&lt;='Braços de IP'!$D$13),'Braços de IP'!$E$13,IF(AND(AG1322&gt;='Braços de IP'!$B$14,AG1322&lt;='Braços de IP'!$D$14),'Braços de IP'!$E$14,"ERRO")))))))</f>
        <v>Médio I</v>
      </c>
      <c r="CU1322" s="27"/>
      <c r="CV1322" s="26" t="str">
        <f>IF($CU1322="","",VLOOKUP($CU1322,'Braços de IP'!$E$9:$I$15,2,0))</f>
        <v/>
      </c>
      <c r="CW1322" s="29" t="str">
        <f>IF($CU1322="","",VLOOKUP($CU1322,'Braços de IP'!$E$9:$I$15,5,0))</f>
        <v/>
      </c>
      <c r="CX1322" s="26"/>
      <c r="CY1322" s="26"/>
      <c r="CZ1322" s="26"/>
      <c r="DA1322" s="26"/>
      <c r="DB1322" s="26"/>
      <c r="DC1322" s="26"/>
      <c r="DD1322" s="30">
        <f t="shared" si="1306"/>
        <v>28</v>
      </c>
      <c r="DE1322" s="31">
        <f t="shared" si="1307"/>
        <v>50</v>
      </c>
      <c r="DF1322" s="30">
        <f t="shared" si="1308"/>
        <v>78</v>
      </c>
      <c r="DG1322" s="32">
        <f t="shared" si="1309"/>
        <v>0.43999999999999995</v>
      </c>
      <c r="DH1322" s="33" t="s">
        <v>143</v>
      </c>
      <c r="DI1322" s="34"/>
      <c r="DJ1322" s="35"/>
      <c r="DK1322" s="16" t="s">
        <v>144</v>
      </c>
      <c r="DL1322" s="16"/>
    </row>
    <row r="1323" spans="2:116" ht="15" customHeight="1" x14ac:dyDescent="0.25">
      <c r="B1323" s="16">
        <v>401</v>
      </c>
      <c r="C1323" s="16" t="s">
        <v>167</v>
      </c>
      <c r="D1323" s="16" t="s">
        <v>838</v>
      </c>
      <c r="E1323" s="16">
        <v>-8.1153729999999999</v>
      </c>
      <c r="F1323" s="16">
        <v>-34.939633000000001</v>
      </c>
      <c r="G1323" s="16" t="s">
        <v>136</v>
      </c>
      <c r="H1323" s="16" t="s">
        <v>136</v>
      </c>
      <c r="I1323" s="16" t="s">
        <v>135</v>
      </c>
      <c r="J1323" s="16" t="s">
        <v>137</v>
      </c>
      <c r="K1323" s="16">
        <v>50</v>
      </c>
      <c r="L1323" s="16" t="s">
        <v>138</v>
      </c>
      <c r="M1323" s="16">
        <v>0</v>
      </c>
      <c r="N1323" s="16"/>
      <c r="O1323" s="16">
        <v>1</v>
      </c>
      <c r="P1323" s="16">
        <v>1.5</v>
      </c>
      <c r="Q1323" s="16">
        <v>6</v>
      </c>
      <c r="R1323" s="16"/>
      <c r="S1323" s="16"/>
      <c r="T1323" s="16" t="s">
        <v>136</v>
      </c>
      <c r="U1323" s="16">
        <v>1.5</v>
      </c>
      <c r="V1323" s="16">
        <v>0</v>
      </c>
      <c r="W1323" s="16" t="s">
        <v>136</v>
      </c>
      <c r="X1323" s="16" t="s">
        <v>136</v>
      </c>
      <c r="Y1323" s="16">
        <v>0</v>
      </c>
      <c r="Z1323" s="16">
        <v>0</v>
      </c>
      <c r="AA1323" s="16" t="s">
        <v>139</v>
      </c>
      <c r="AB1323" s="16" t="s">
        <v>140</v>
      </c>
      <c r="AC1323" s="16">
        <v>17.690000000000001</v>
      </c>
      <c r="AD1323" s="16">
        <v>7.26</v>
      </c>
      <c r="AE1323" s="16">
        <v>1</v>
      </c>
      <c r="AF1323" s="16">
        <v>0</v>
      </c>
      <c r="AG1323" s="16">
        <v>2.0499999999999998</v>
      </c>
      <c r="AH1323" s="16"/>
      <c r="AI1323" s="16"/>
      <c r="AJ1323" s="16"/>
      <c r="AK1323" s="16"/>
      <c r="AL1323" s="16"/>
      <c r="AM1323" s="16">
        <v>0</v>
      </c>
      <c r="AN1323" s="16"/>
      <c r="AO1323" s="16">
        <v>0</v>
      </c>
      <c r="AP1323" s="16">
        <v>0</v>
      </c>
      <c r="AQ1323" s="16">
        <v>0</v>
      </c>
      <c r="AR1323" s="17" t="s">
        <v>136</v>
      </c>
      <c r="AS1323" s="19">
        <f t="shared" si="1522"/>
        <v>0</v>
      </c>
      <c r="AT1323" s="19"/>
      <c r="AU1323" s="19" t="e">
        <f>VLOOKUP(G1323,ABNT5101!$I$3:$J$9,2)</f>
        <v>#N/A</v>
      </c>
      <c r="AV1323" s="19" t="e">
        <f>VLOOKUP(G1323,ABNT5101!$I$3:$M$9,5)</f>
        <v>#N/A</v>
      </c>
      <c r="AW1323" s="17" t="str">
        <f>_xlfn.XLOOKUP(G1323,ABNT5101!I:I,ABNT5101!L:L)</f>
        <v>-</v>
      </c>
      <c r="AX1323" s="17" t="str">
        <f>_xlfn.XLOOKUP(G1323,ABNT5101!$I:$I,ABNT5101!M:M)</f>
        <v>-</v>
      </c>
      <c r="AY1323" s="17" t="str">
        <f>_xlfn.XLOOKUP(G1323,ABNT5101!$I:$I,ABNT5101!N:N)</f>
        <v>-</v>
      </c>
      <c r="AZ1323" s="17" t="str">
        <f>_xlfn.XLOOKUP(G1323,ABNT5101!$I:$I,ABNT5101!O:O)</f>
        <v>-</v>
      </c>
      <c r="BA1323" s="20" t="e">
        <f t="shared" si="1523"/>
        <v>#N/A</v>
      </c>
      <c r="BB1323" s="21" t="e">
        <f t="shared" ref="BB1323:BC1323" si="1581">BE1323/AU1323-1</f>
        <v>#VALUE!</v>
      </c>
      <c r="BC1323" s="21" t="e">
        <f t="shared" si="1581"/>
        <v>#VALUE!</v>
      </c>
      <c r="BD1323" s="21" t="str">
        <f t="shared" si="1525"/>
        <v>-</v>
      </c>
      <c r="BE1323" s="22" t="s">
        <v>843</v>
      </c>
      <c r="BF1323" s="22" t="s">
        <v>844</v>
      </c>
      <c r="BG1323" s="22"/>
      <c r="BH1323" s="22"/>
      <c r="BI1323" s="23"/>
      <c r="BJ1323" s="22"/>
      <c r="BK1323" s="20" t="e">
        <f t="shared" si="1526"/>
        <v>#N/A</v>
      </c>
      <c r="BL1323" s="20" t="e">
        <f t="shared" si="1527"/>
        <v>#N/A</v>
      </c>
      <c r="BM1323" s="20" t="e">
        <f t="shared" si="1528"/>
        <v>#N/A</v>
      </c>
      <c r="BN1323" s="20" t="str">
        <f t="shared" si="1529"/>
        <v>ATENDE</v>
      </c>
      <c r="BO1323" s="24" t="str">
        <f t="shared" si="1530"/>
        <v>-</v>
      </c>
      <c r="BP1323" s="24" t="str">
        <f t="shared" si="1368"/>
        <v>P6</v>
      </c>
      <c r="BQ1323" s="25" t="e">
        <f t="shared" si="1381"/>
        <v>#VALUE!</v>
      </c>
      <c r="BR1323" s="22" t="s">
        <v>845</v>
      </c>
      <c r="BS1323" s="22" t="s">
        <v>846</v>
      </c>
      <c r="BT1323" s="24">
        <f>IF(BP1323="-","-",_xlfn.XLOOKUP(BP1323,ABNT5101!$B$4:$B$9,ABNT5101!$C$4:$C$9))</f>
        <v>3</v>
      </c>
      <c r="BU1323" s="24">
        <f>IF(BP1323="-","-",_xlfn.XLOOKUP(BP1323,ABNT5101!$B$4:$B$9,ABNT5101!$D$4:$D$9))</f>
        <v>0.6</v>
      </c>
      <c r="BV1323" s="20" t="str">
        <f t="shared" si="1531"/>
        <v>ATENDE</v>
      </c>
      <c r="BW1323" s="20" t="str">
        <f t="shared" si="1382"/>
        <v>ATENDE</v>
      </c>
      <c r="BX1323" s="20" t="str">
        <f t="shared" si="1532"/>
        <v>ATENDE</v>
      </c>
      <c r="BY1323" s="24" t="s">
        <v>136</v>
      </c>
      <c r="BZ1323" s="25" t="e">
        <f t="shared" si="1533"/>
        <v>#VALUE!</v>
      </c>
      <c r="CA1323" s="24" t="s">
        <v>847</v>
      </c>
      <c r="CB1323" s="58" t="s">
        <v>848</v>
      </c>
      <c r="CC1323" s="20" t="str">
        <f>IF(BY1323="-","-",_xlfn.XLOOKUP(BY1323,ABNT5101!$B$4:$B$9,ABNT5101!$C$4:$C$9))</f>
        <v>-</v>
      </c>
      <c r="CD1323" s="24" t="str">
        <f>IF(BY1323="-","-",_xlfn.XLOOKUP(BY1323,ABNT5101!$B$4:$B$9,ABNT5101!$D$4:$D$9))</f>
        <v>-</v>
      </c>
      <c r="CE1323" s="20" t="str">
        <f t="shared" si="1534"/>
        <v>-</v>
      </c>
      <c r="CF1323" s="20" t="str">
        <f t="shared" si="1535"/>
        <v>-</v>
      </c>
      <c r="CG1323" s="20" t="str">
        <f t="shared" si="1359"/>
        <v>-</v>
      </c>
      <c r="CH1323" s="26" t="str">
        <f>_xlfn.XLOOKUP(CI1323,'Banco de dados'!$B:$B,'Banco de dados'!$D:$D)</f>
        <v>SX LIGHTING</v>
      </c>
      <c r="CI1323" s="27" t="s">
        <v>271</v>
      </c>
      <c r="CJ1323" s="26" t="str">
        <f>_xlfn.XLOOKUP(CI1323,'Banco de dados'!$B:$B,'Banco de dados'!$E:$E)</f>
        <v>SXINEVO020K50L12CZF7PHF</v>
      </c>
      <c r="CK1323" s="26"/>
      <c r="CL1323" s="26" t="e">
        <f>IF(CK1323="-","-",_xlfn.XLOOKUP(CK1323,'Banco de dados'!$B:$B,'Banco de dados'!$E:$E))</f>
        <v>#N/A</v>
      </c>
      <c r="CM1323" s="28">
        <f t="shared" si="1305"/>
        <v>1</v>
      </c>
      <c r="CN1323" s="26">
        <f>_xlfn.XLOOKUP(CI1323,'Banco de dados'!$B:$B,'Banco de dados'!$H:$H)</f>
        <v>22.5</v>
      </c>
      <c r="CO1323" s="26" t="e">
        <f t="array" aca="1" ref="CO1323" ca="1">_xludf.XLOOKUP(CK1323,'Banco de dados'!$B:$B,'Banco de dados'!$H:$H)</f>
        <v>#NAME?</v>
      </c>
      <c r="CP1323" s="26" t="e">
        <f t="array" aca="1" ref="CP1323" ca="1">_xludf.XLOOKUP(CI1323,'Banco de dados'!$B:$B,'Banco de dados'!$F:$F)</f>
        <v>#NAME?</v>
      </c>
      <c r="CQ1323" s="26" t="e">
        <f t="array" aca="1" ref="CQ1323" ca="1">_xludf.XLOOKUP(CK1323,'Banco de dados'!$B:$B,'Banco de dados'!$F:$F)</f>
        <v>#NAME?</v>
      </c>
      <c r="CR1323" s="27">
        <v>257</v>
      </c>
      <c r="CS1323" s="27"/>
      <c r="CT1323" s="26" t="str">
        <f>IF(AG1323=0.5,"Suporte",IF(AND(AG1323&gt;='Braços de IP'!$B$9,AG1323&lt;='Braços de IP'!$D$9),'Braços de IP'!$E$9,IF(AND(AG1323&gt;='Braços de IP'!$B$10,AG1323&lt;='Braços de IP'!$D$10),'Braços de IP'!$E$10,IF(AND(AG1323&gt;='Braços de IP'!$B$11,AG1323&lt;='Braços de IP'!$D$11),'Braços de IP'!$E$11,IF(AND(AG1323&gt;='Braços de IP'!$B$12,AG1323&lt;='Braços de IP'!$D$12),'Braços de IP'!$E$12,IF(AND(AG1323&gt;='Braços de IP'!$B$13,AG1323&lt;='Braços de IP'!$D$13),'Braços de IP'!$E$13,IF(AND(AG1323&gt;='Braços de IP'!$B$14,AG1323&lt;='Braços de IP'!$D$14),'Braços de IP'!$E$14,"ERRO")))))))</f>
        <v>Médio I</v>
      </c>
      <c r="CU1323" s="27"/>
      <c r="CV1323" s="26" t="str">
        <f>IF($CU1323="","",VLOOKUP($CU1323,'Braços de IP'!$E$9:$I$15,2,0))</f>
        <v/>
      </c>
      <c r="CW1323" s="29" t="str">
        <f>IF($CU1323="","",VLOOKUP($CU1323,'Braços de IP'!$E$9:$I$15,5,0))</f>
        <v/>
      </c>
      <c r="CX1323" s="26"/>
      <c r="CY1323" s="26"/>
      <c r="CZ1323" s="26"/>
      <c r="DA1323" s="26"/>
      <c r="DB1323" s="26"/>
      <c r="DC1323" s="26"/>
      <c r="DD1323" s="30">
        <f t="shared" si="1306"/>
        <v>22.5</v>
      </c>
      <c r="DE1323" s="31">
        <f t="shared" si="1307"/>
        <v>50</v>
      </c>
      <c r="DF1323" s="30">
        <f t="shared" si="1308"/>
        <v>72.5</v>
      </c>
      <c r="DG1323" s="32">
        <f t="shared" si="1309"/>
        <v>0.55000000000000004</v>
      </c>
      <c r="DH1323" s="33" t="s">
        <v>143</v>
      </c>
      <c r="DI1323" s="34"/>
      <c r="DJ1323" s="35"/>
      <c r="DK1323" s="16" t="s">
        <v>144</v>
      </c>
      <c r="DL1323" s="16"/>
    </row>
    <row r="1324" spans="2:116" ht="15" customHeight="1" x14ac:dyDescent="0.25">
      <c r="B1324" s="16">
        <v>401</v>
      </c>
      <c r="C1324" s="16" t="s">
        <v>167</v>
      </c>
      <c r="D1324" s="16" t="s">
        <v>838</v>
      </c>
      <c r="E1324" s="16">
        <v>-8.1153729999999999</v>
      </c>
      <c r="F1324" s="16">
        <v>-34.939633000000001</v>
      </c>
      <c r="G1324" s="16" t="s">
        <v>136</v>
      </c>
      <c r="H1324" s="16" t="s">
        <v>136</v>
      </c>
      <c r="I1324" s="16" t="s">
        <v>135</v>
      </c>
      <c r="J1324" s="16" t="s">
        <v>137</v>
      </c>
      <c r="K1324" s="16">
        <v>50</v>
      </c>
      <c r="L1324" s="16" t="s">
        <v>138</v>
      </c>
      <c r="M1324" s="16">
        <v>0</v>
      </c>
      <c r="N1324" s="16"/>
      <c r="O1324" s="16">
        <v>1</v>
      </c>
      <c r="P1324" s="16">
        <v>1.5</v>
      </c>
      <c r="Q1324" s="16">
        <v>6</v>
      </c>
      <c r="R1324" s="16"/>
      <c r="S1324" s="16"/>
      <c r="T1324" s="16" t="s">
        <v>136</v>
      </c>
      <c r="U1324" s="16">
        <v>1.5</v>
      </c>
      <c r="V1324" s="16">
        <v>0</v>
      </c>
      <c r="W1324" s="16" t="s">
        <v>136</v>
      </c>
      <c r="X1324" s="16" t="s">
        <v>136</v>
      </c>
      <c r="Y1324" s="16">
        <v>0</v>
      </c>
      <c r="Z1324" s="16">
        <v>0</v>
      </c>
      <c r="AA1324" s="16" t="s">
        <v>139</v>
      </c>
      <c r="AB1324" s="16" t="s">
        <v>140</v>
      </c>
      <c r="AC1324" s="16">
        <v>17.690000000000001</v>
      </c>
      <c r="AD1324" s="16">
        <v>7.26</v>
      </c>
      <c r="AE1324" s="16">
        <v>1</v>
      </c>
      <c r="AF1324" s="16">
        <v>0</v>
      </c>
      <c r="AG1324" s="16">
        <v>2.0499999999999998</v>
      </c>
      <c r="AH1324" s="16"/>
      <c r="AI1324" s="16"/>
      <c r="AJ1324" s="16"/>
      <c r="AK1324" s="16"/>
      <c r="AL1324" s="16"/>
      <c r="AM1324" s="16">
        <v>0</v>
      </c>
      <c r="AN1324" s="16"/>
      <c r="AO1324" s="16">
        <v>0</v>
      </c>
      <c r="AP1324" s="16">
        <v>0</v>
      </c>
      <c r="AQ1324" s="16">
        <v>0</v>
      </c>
      <c r="AR1324" s="17" t="s">
        <v>136</v>
      </c>
      <c r="AS1324" s="19">
        <f t="shared" si="1522"/>
        <v>0</v>
      </c>
      <c r="AT1324" s="19"/>
      <c r="AU1324" s="19" t="e">
        <f>VLOOKUP(G1324,ABNT5101!$I$3:$J$9,2)</f>
        <v>#N/A</v>
      </c>
      <c r="AV1324" s="19" t="e">
        <f>VLOOKUP(G1324,ABNT5101!$I$3:$M$9,5)</f>
        <v>#N/A</v>
      </c>
      <c r="AW1324" s="17" t="str">
        <f>_xlfn.XLOOKUP(G1324,ABNT5101!I:I,ABNT5101!L:L)</f>
        <v>-</v>
      </c>
      <c r="AX1324" s="17" t="str">
        <f>_xlfn.XLOOKUP(G1324,ABNT5101!$I:$I,ABNT5101!M:M)</f>
        <v>-</v>
      </c>
      <c r="AY1324" s="17" t="str">
        <f>_xlfn.XLOOKUP(G1324,ABNT5101!$I:$I,ABNT5101!N:N)</f>
        <v>-</v>
      </c>
      <c r="AZ1324" s="17" t="str">
        <f>_xlfn.XLOOKUP(G1324,ABNT5101!$I:$I,ABNT5101!O:O)</f>
        <v>-</v>
      </c>
      <c r="BA1324" s="20" t="e">
        <f t="shared" si="1523"/>
        <v>#N/A</v>
      </c>
      <c r="BB1324" s="21" t="e">
        <f t="shared" ref="BB1324:BC1324" si="1582">BE1324/AU1324-1</f>
        <v>#VALUE!</v>
      </c>
      <c r="BC1324" s="21" t="e">
        <f t="shared" si="1582"/>
        <v>#VALUE!</v>
      </c>
      <c r="BD1324" s="21" t="str">
        <f t="shared" si="1525"/>
        <v>-</v>
      </c>
      <c r="BE1324" s="22" t="s">
        <v>849</v>
      </c>
      <c r="BF1324" s="22" t="s">
        <v>356</v>
      </c>
      <c r="BG1324" s="22"/>
      <c r="BH1324" s="22"/>
      <c r="BI1324" s="23"/>
      <c r="BJ1324" s="22"/>
      <c r="BK1324" s="20" t="e">
        <f t="shared" si="1526"/>
        <v>#N/A</v>
      </c>
      <c r="BL1324" s="20" t="e">
        <f t="shared" si="1527"/>
        <v>#N/A</v>
      </c>
      <c r="BM1324" s="20" t="e">
        <f t="shared" si="1528"/>
        <v>#N/A</v>
      </c>
      <c r="BN1324" s="20" t="str">
        <f t="shared" si="1529"/>
        <v>ATENDE</v>
      </c>
      <c r="BO1324" s="24" t="str">
        <f t="shared" si="1530"/>
        <v>-</v>
      </c>
      <c r="BP1324" s="24" t="str">
        <f t="shared" si="1368"/>
        <v>P6</v>
      </c>
      <c r="BQ1324" s="25" t="e">
        <f t="shared" si="1381"/>
        <v>#VALUE!</v>
      </c>
      <c r="BR1324" s="22" t="s">
        <v>850</v>
      </c>
      <c r="BS1324" s="53">
        <v>46274</v>
      </c>
      <c r="BT1324" s="24">
        <f>IF(BP1324="-","-",_xlfn.XLOOKUP(BP1324,ABNT5101!$B$4:$B$9,ABNT5101!$C$4:$C$9))</f>
        <v>3</v>
      </c>
      <c r="BU1324" s="24">
        <f>IF(BP1324="-","-",_xlfn.XLOOKUP(BP1324,ABNT5101!$B$4:$B$9,ABNT5101!$D$4:$D$9))</f>
        <v>0.6</v>
      </c>
      <c r="BV1324" s="20" t="str">
        <f t="shared" si="1531"/>
        <v>ATENDE</v>
      </c>
      <c r="BW1324" s="20" t="str">
        <f t="shared" si="1382"/>
        <v>ATENDE</v>
      </c>
      <c r="BX1324" s="20" t="str">
        <f t="shared" si="1532"/>
        <v>ATENDE</v>
      </c>
      <c r="BY1324" s="24" t="s">
        <v>136</v>
      </c>
      <c r="BZ1324" s="25" t="e">
        <f t="shared" si="1533"/>
        <v>#VALUE!</v>
      </c>
      <c r="CA1324" s="24" t="s">
        <v>851</v>
      </c>
      <c r="CB1324" s="24" t="s">
        <v>852</v>
      </c>
      <c r="CC1324" s="20" t="str">
        <f>IF(BY1324="-","-",_xlfn.XLOOKUP(BY1324,ABNT5101!$B$4:$B$9,ABNT5101!$C$4:$C$9))</f>
        <v>-</v>
      </c>
      <c r="CD1324" s="24" t="str">
        <f>IF(BY1324="-","-",_xlfn.XLOOKUP(BY1324,ABNT5101!$B$4:$B$9,ABNT5101!$D$4:$D$9))</f>
        <v>-</v>
      </c>
      <c r="CE1324" s="20" t="str">
        <f t="shared" si="1534"/>
        <v>-</v>
      </c>
      <c r="CF1324" s="20" t="str">
        <f t="shared" si="1535"/>
        <v>-</v>
      </c>
      <c r="CG1324" s="20" t="str">
        <f t="shared" si="1359"/>
        <v>-</v>
      </c>
      <c r="CH1324" s="26" t="e">
        <f>_xlfn.XLOOKUP(CI1324,'Banco de dados'!$B:$B,'Banco de dados'!$D:$D)</f>
        <v>#N/A</v>
      </c>
      <c r="CI1324" s="27" t="s">
        <v>273</v>
      </c>
      <c r="CJ1324" s="26" t="e">
        <f>_xlfn.XLOOKUP(CI1324,'Banco de dados'!$B:$B,'Banco de dados'!$E:$E)</f>
        <v>#N/A</v>
      </c>
      <c r="CK1324" s="26"/>
      <c r="CL1324" s="26" t="e">
        <f>IF(CK1324="-","-",_xlfn.XLOOKUP(CK1324,'Banco de dados'!$B:$B,'Banco de dados'!$E:$E))</f>
        <v>#N/A</v>
      </c>
      <c r="CM1324" s="28">
        <f t="shared" si="1305"/>
        <v>1</v>
      </c>
      <c r="CN1324" s="26" t="e">
        <f>_xlfn.XLOOKUP(CI1324,'Banco de dados'!$B:$B,'Banco de dados'!$H:$H)</f>
        <v>#N/A</v>
      </c>
      <c r="CO1324" s="26" t="e">
        <f t="array" aca="1" ref="CO1324" ca="1">_xludf.XLOOKUP(CK1324,'Banco de dados'!$B:$B,'Banco de dados'!$H:$H)</f>
        <v>#NAME?</v>
      </c>
      <c r="CP1324" s="26" t="e">
        <f t="array" aca="1" ref="CP1324" ca="1">_xludf.XLOOKUP(CI1324,'Banco de dados'!$B:$B,'Banco de dados'!$F:$F)</f>
        <v>#NAME?</v>
      </c>
      <c r="CQ1324" s="26" t="e">
        <f t="array" aca="1" ref="CQ1324" ca="1">_xludf.XLOOKUP(CK1324,'Banco de dados'!$B:$B,'Banco de dados'!$F:$F)</f>
        <v>#NAME?</v>
      </c>
      <c r="CR1324" s="27">
        <v>258</v>
      </c>
      <c r="CS1324" s="27"/>
      <c r="CT1324" s="26" t="str">
        <f>IF(AG1324=0.5,"Suporte",IF(AND(AG1324&gt;='Braços de IP'!$B$9,AG1324&lt;='Braços de IP'!$D$9),'Braços de IP'!$E$9,IF(AND(AG1324&gt;='Braços de IP'!$B$10,AG1324&lt;='Braços de IP'!$D$10),'Braços de IP'!$E$10,IF(AND(AG1324&gt;='Braços de IP'!$B$11,AG1324&lt;='Braços de IP'!$D$11),'Braços de IP'!$E$11,IF(AND(AG1324&gt;='Braços de IP'!$B$12,AG1324&lt;='Braços de IP'!$D$12),'Braços de IP'!$E$12,IF(AND(AG1324&gt;='Braços de IP'!$B$13,AG1324&lt;='Braços de IP'!$D$13),'Braços de IP'!$E$13,IF(AND(AG1324&gt;='Braços de IP'!$B$14,AG1324&lt;='Braços de IP'!$D$14),'Braços de IP'!$E$14,"ERRO")))))))</f>
        <v>Médio I</v>
      </c>
      <c r="CU1324" s="27"/>
      <c r="CV1324" s="26" t="str">
        <f>IF($CU1324="","",VLOOKUP($CU1324,'Braços de IP'!$E$9:$I$15,2,0))</f>
        <v/>
      </c>
      <c r="CW1324" s="29" t="str">
        <f>IF($CU1324="","",VLOOKUP($CU1324,'Braços de IP'!$E$9:$I$15,5,0))</f>
        <v/>
      </c>
      <c r="CX1324" s="26"/>
      <c r="CY1324" s="26"/>
      <c r="CZ1324" s="26"/>
      <c r="DA1324" s="26"/>
      <c r="DB1324" s="26"/>
      <c r="DC1324" s="26"/>
      <c r="DD1324" s="30" t="e">
        <f t="shared" si="1306"/>
        <v>#N/A</v>
      </c>
      <c r="DE1324" s="31">
        <f t="shared" si="1307"/>
        <v>50</v>
      </c>
      <c r="DF1324" s="30" t="e">
        <f t="shared" si="1308"/>
        <v>#N/A</v>
      </c>
      <c r="DG1324" s="32" t="e">
        <f t="shared" si="1309"/>
        <v>#N/A</v>
      </c>
      <c r="DH1324" s="33" t="s">
        <v>143</v>
      </c>
      <c r="DI1324" s="34"/>
      <c r="DJ1324" s="35"/>
      <c r="DK1324" s="16" t="s">
        <v>144</v>
      </c>
      <c r="DL1324" s="16"/>
    </row>
    <row r="1325" spans="2:116" ht="15" customHeight="1" x14ac:dyDescent="0.25">
      <c r="B1325" s="16">
        <v>403</v>
      </c>
      <c r="C1325" s="16" t="s">
        <v>146</v>
      </c>
      <c r="D1325" s="16" t="s">
        <v>853</v>
      </c>
      <c r="E1325" s="16">
        <v>-8.1304149999999993</v>
      </c>
      <c r="F1325" s="16">
        <v>-34.935670999999999</v>
      </c>
      <c r="G1325" s="16" t="s">
        <v>157</v>
      </c>
      <c r="H1325" s="16" t="s">
        <v>136</v>
      </c>
      <c r="I1325" s="16" t="s">
        <v>135</v>
      </c>
      <c r="J1325" s="16" t="s">
        <v>137</v>
      </c>
      <c r="K1325" s="16">
        <v>70</v>
      </c>
      <c r="L1325" s="16" t="s">
        <v>138</v>
      </c>
      <c r="M1325" s="16">
        <v>0</v>
      </c>
      <c r="N1325" s="16"/>
      <c r="O1325" s="16">
        <v>1</v>
      </c>
      <c r="P1325" s="16">
        <v>1</v>
      </c>
      <c r="Q1325" s="16">
        <v>6.5</v>
      </c>
      <c r="R1325" s="16"/>
      <c r="S1325" s="16"/>
      <c r="T1325" s="16" t="s">
        <v>136</v>
      </c>
      <c r="U1325" s="16">
        <v>1.9</v>
      </c>
      <c r="V1325" s="16">
        <v>0</v>
      </c>
      <c r="W1325" s="16" t="s">
        <v>136</v>
      </c>
      <c r="X1325" s="16" t="s">
        <v>136</v>
      </c>
      <c r="Y1325" s="16">
        <v>0</v>
      </c>
      <c r="Z1325" s="16">
        <v>0</v>
      </c>
      <c r="AA1325" s="16" t="s">
        <v>139</v>
      </c>
      <c r="AB1325" s="16" t="s">
        <v>140</v>
      </c>
      <c r="AC1325" s="16">
        <v>32.409999999999997</v>
      </c>
      <c r="AD1325" s="16">
        <v>6.8</v>
      </c>
      <c r="AE1325" s="16">
        <v>2</v>
      </c>
      <c r="AF1325" s="16">
        <v>0.46</v>
      </c>
      <c r="AG1325" s="16">
        <v>2.34</v>
      </c>
      <c r="AH1325" s="16"/>
      <c r="AI1325" s="16"/>
      <c r="AJ1325" s="16"/>
      <c r="AK1325" s="16"/>
      <c r="AL1325" s="16"/>
      <c r="AM1325" s="16">
        <v>0</v>
      </c>
      <c r="AN1325" s="16"/>
      <c r="AO1325" s="16">
        <v>0</v>
      </c>
      <c r="AP1325" s="16">
        <v>0</v>
      </c>
      <c r="AQ1325" s="16">
        <v>0</v>
      </c>
      <c r="AR1325" s="17" t="s">
        <v>136</v>
      </c>
      <c r="AS1325" s="19">
        <f t="shared" si="1522"/>
        <v>0</v>
      </c>
      <c r="AT1325" s="19"/>
      <c r="AU1325" s="19">
        <f>VLOOKUP(G1325,ABNT5101!$I$3:$J$9,2)</f>
        <v>7.5</v>
      </c>
      <c r="AV1325" s="19">
        <f>VLOOKUP(G1325,ABNT5101!$I$3:$M$9,5)</f>
        <v>0.18</v>
      </c>
      <c r="AW1325" s="17" t="str">
        <f>_xlfn.XLOOKUP(G1325,ABNT5101!I:I,ABNT5101!L:L)</f>
        <v>-</v>
      </c>
      <c r="AX1325" s="17">
        <f>_xlfn.XLOOKUP(G1325,ABNT5101!$I:$I,ABNT5101!M:M)</f>
        <v>0.18</v>
      </c>
      <c r="AY1325" s="17" t="str">
        <f>_xlfn.XLOOKUP(G1325,ABNT5101!$I:$I,ABNT5101!N:N)</f>
        <v>-</v>
      </c>
      <c r="AZ1325" s="17">
        <f>_xlfn.XLOOKUP(G1325,ABNT5101!$I:$I,ABNT5101!O:O)</f>
        <v>16</v>
      </c>
      <c r="BA1325" s="20" t="str">
        <f t="shared" si="1523"/>
        <v>ATENDE</v>
      </c>
      <c r="BB1325" s="21" t="e">
        <f t="shared" ref="BB1325:BC1325" si="1583">BE1325/AU1325-1</f>
        <v>#VALUE!</v>
      </c>
      <c r="BC1325" s="21" t="e">
        <f t="shared" si="1583"/>
        <v>#VALUE!</v>
      </c>
      <c r="BD1325" s="21" t="str">
        <f t="shared" si="1525"/>
        <v>-</v>
      </c>
      <c r="BE1325" s="22" t="s">
        <v>854</v>
      </c>
      <c r="BF1325" s="22" t="s">
        <v>855</v>
      </c>
      <c r="BG1325" s="22"/>
      <c r="BH1325" s="22"/>
      <c r="BI1325" s="23"/>
      <c r="BJ1325" s="22"/>
      <c r="BK1325" s="20" t="str">
        <f t="shared" si="1526"/>
        <v>ATENDE</v>
      </c>
      <c r="BL1325" s="20" t="str">
        <f t="shared" si="1527"/>
        <v>ATENDE</v>
      </c>
      <c r="BM1325" s="20" t="str">
        <f t="shared" si="1528"/>
        <v>ATENDE</v>
      </c>
      <c r="BN1325" s="20" t="str">
        <f t="shared" si="1529"/>
        <v>ATENDE</v>
      </c>
      <c r="BO1325" s="24" t="str">
        <f t="shared" si="1530"/>
        <v>C5</v>
      </c>
      <c r="BP1325" s="24" t="str">
        <f t="shared" si="1368"/>
        <v>P6</v>
      </c>
      <c r="BQ1325" s="25" t="e">
        <f t="shared" si="1381"/>
        <v>#VALUE!</v>
      </c>
      <c r="BR1325" s="22" t="s">
        <v>856</v>
      </c>
      <c r="BS1325" s="22" t="s">
        <v>857</v>
      </c>
      <c r="BT1325" s="24">
        <f>IF(BP1325="-","-",_xlfn.XLOOKUP(BP1325,ABNT5101!$B$4:$B$9,ABNT5101!$C$4:$C$9))</f>
        <v>3</v>
      </c>
      <c r="BU1325" s="24">
        <f>IF(BP1325="-","-",_xlfn.XLOOKUP(BP1325,ABNT5101!$B$4:$B$9,ABNT5101!$D$4:$D$9))</f>
        <v>0.6</v>
      </c>
      <c r="BV1325" s="20" t="str">
        <f t="shared" si="1531"/>
        <v>ATENDE</v>
      </c>
      <c r="BW1325" s="20" t="str">
        <f t="shared" si="1382"/>
        <v>ATENDE</v>
      </c>
      <c r="BX1325" s="20" t="str">
        <f t="shared" si="1532"/>
        <v>ATENDE</v>
      </c>
      <c r="BY1325" s="24" t="s">
        <v>136</v>
      </c>
      <c r="BZ1325" s="25" t="e">
        <f t="shared" si="1533"/>
        <v>#VALUE!</v>
      </c>
      <c r="CA1325" s="24" t="s">
        <v>858</v>
      </c>
      <c r="CB1325" s="24" t="s">
        <v>859</v>
      </c>
      <c r="CC1325" s="20" t="str">
        <f>IF(BY1325="-","-",_xlfn.XLOOKUP(BY1325,ABNT5101!$B$4:$B$9,ABNT5101!$C$4:$C$9))</f>
        <v>-</v>
      </c>
      <c r="CD1325" s="24" t="str">
        <f>IF(BY1325="-","-",_xlfn.XLOOKUP(BY1325,ABNT5101!$B$4:$B$9,ABNT5101!$D$4:$D$9))</f>
        <v>-</v>
      </c>
      <c r="CE1325" s="20" t="str">
        <f t="shared" si="1534"/>
        <v>-</v>
      </c>
      <c r="CF1325" s="20" t="str">
        <f t="shared" si="1535"/>
        <v>-</v>
      </c>
      <c r="CG1325" s="20" t="str">
        <f t="shared" si="1359"/>
        <v>-</v>
      </c>
      <c r="CH1325" s="26" t="str">
        <f>_xlfn.XLOOKUP(CI1325,'Banco de dados'!$B:$B,'Banco de dados'!$D:$D)</f>
        <v>LEDSTAR</v>
      </c>
      <c r="CI1325" s="27" t="s">
        <v>268</v>
      </c>
      <c r="CJ1325" s="26" t="str">
        <f>_xlfn.XLOOKUP(CI1325,'Banco de dados'!$B:$B,'Banco de dados'!$E:$E)</f>
        <v>LUM LED SL VT 9.1 28W</v>
      </c>
      <c r="CK1325" s="26"/>
      <c r="CL1325" s="26" t="e">
        <f>IF(CK1325="-","-",_xlfn.XLOOKUP(CK1325,'Banco de dados'!$B:$B,'Banco de dados'!$E:$E))</f>
        <v>#N/A</v>
      </c>
      <c r="CM1325" s="28">
        <f t="shared" si="1305"/>
        <v>2</v>
      </c>
      <c r="CN1325" s="26">
        <f>_xlfn.XLOOKUP(CI1325,'Banco de dados'!$B:$B,'Banco de dados'!$H:$H)</f>
        <v>28</v>
      </c>
      <c r="CO1325" s="26" t="e">
        <f t="array" aca="1" ref="CO1325" ca="1">_xludf.XLOOKUP(CK1325,'Banco de dados'!$B:$B,'Banco de dados'!$H:$H)</f>
        <v>#NAME?</v>
      </c>
      <c r="CP1325" s="26" t="e">
        <f t="array" aca="1" ref="CP1325" ca="1">_xludf.XLOOKUP(CI1325,'Banco de dados'!$B:$B,'Banco de dados'!$F:$F)</f>
        <v>#NAME?</v>
      </c>
      <c r="CQ1325" s="26" t="e">
        <f t="array" aca="1" ref="CQ1325" ca="1">_xludf.XLOOKUP(CK1325,'Banco de dados'!$B:$B,'Banco de dados'!$F:$F)</f>
        <v>#NAME?</v>
      </c>
      <c r="CR1325" s="27">
        <v>262</v>
      </c>
      <c r="CS1325" s="27"/>
      <c r="CT1325" s="26" t="str">
        <f>IF(AG1325=0.5,"Suporte",IF(AND(AG1325&gt;='Braços de IP'!$B$9,AG1325&lt;='Braços de IP'!$D$9),'Braços de IP'!$E$9,IF(AND(AG1325&gt;='Braços de IP'!$B$10,AG1325&lt;='Braços de IP'!$D$10),'Braços de IP'!$E$10,IF(AND(AG1325&gt;='Braços de IP'!$B$11,AG1325&lt;='Braços de IP'!$D$11),'Braços de IP'!$E$11,IF(AND(AG1325&gt;='Braços de IP'!$B$12,AG1325&lt;='Braços de IP'!$D$12),'Braços de IP'!$E$12,IF(AND(AG1325&gt;='Braços de IP'!$B$13,AG1325&lt;='Braços de IP'!$D$13),'Braços de IP'!$E$13,IF(AND(AG1325&gt;='Braços de IP'!$B$14,AG1325&lt;='Braços de IP'!$D$14),'Braços de IP'!$E$14,"ERRO")))))))</f>
        <v>Médio II</v>
      </c>
      <c r="CU1325" s="27"/>
      <c r="CV1325" s="26" t="str">
        <f>IF($CU1325="","",VLOOKUP($CU1325,'Braços de IP'!$E$9:$I$15,2,0))</f>
        <v/>
      </c>
      <c r="CW1325" s="29" t="str">
        <f>IF($CU1325="","",VLOOKUP($CU1325,'Braços de IP'!$E$9:$I$15,5,0))</f>
        <v/>
      </c>
      <c r="CX1325" s="26"/>
      <c r="CY1325" s="26"/>
      <c r="CZ1325" s="26"/>
      <c r="DA1325" s="26"/>
      <c r="DB1325" s="26"/>
      <c r="DC1325" s="26"/>
      <c r="DD1325" s="30">
        <f t="shared" si="1306"/>
        <v>28</v>
      </c>
      <c r="DE1325" s="31">
        <f t="shared" si="1307"/>
        <v>70</v>
      </c>
      <c r="DF1325" s="30">
        <f t="shared" si="1308"/>
        <v>196</v>
      </c>
      <c r="DG1325" s="32">
        <f t="shared" si="1309"/>
        <v>0.6</v>
      </c>
      <c r="DH1325" s="33" t="s">
        <v>143</v>
      </c>
      <c r="DI1325" s="34"/>
      <c r="DJ1325" s="35"/>
      <c r="DK1325" s="16" t="s">
        <v>144</v>
      </c>
      <c r="DL1325" s="16"/>
    </row>
    <row r="1326" spans="2:116" ht="15" customHeight="1" x14ac:dyDescent="0.25">
      <c r="B1326" s="16">
        <v>403</v>
      </c>
      <c r="C1326" s="16" t="s">
        <v>146</v>
      </c>
      <c r="D1326" s="16" t="s">
        <v>853</v>
      </c>
      <c r="E1326" s="16">
        <v>-8.1304149999999993</v>
      </c>
      <c r="F1326" s="16">
        <v>-34.935670999999999</v>
      </c>
      <c r="G1326" s="16" t="s">
        <v>157</v>
      </c>
      <c r="H1326" s="16" t="s">
        <v>136</v>
      </c>
      <c r="I1326" s="16" t="s">
        <v>135</v>
      </c>
      <c r="J1326" s="16" t="s">
        <v>137</v>
      </c>
      <c r="K1326" s="16">
        <v>70</v>
      </c>
      <c r="L1326" s="16" t="s">
        <v>138</v>
      </c>
      <c r="M1326" s="16">
        <v>0</v>
      </c>
      <c r="N1326" s="16"/>
      <c r="O1326" s="16">
        <v>1</v>
      </c>
      <c r="P1326" s="16">
        <v>1</v>
      </c>
      <c r="Q1326" s="16">
        <v>6.5</v>
      </c>
      <c r="R1326" s="16"/>
      <c r="S1326" s="16"/>
      <c r="T1326" s="16" t="s">
        <v>136</v>
      </c>
      <c r="U1326" s="16">
        <v>1.9</v>
      </c>
      <c r="V1326" s="16">
        <v>0</v>
      </c>
      <c r="W1326" s="16" t="s">
        <v>136</v>
      </c>
      <c r="X1326" s="16" t="s">
        <v>136</v>
      </c>
      <c r="Y1326" s="16">
        <v>0</v>
      </c>
      <c r="Z1326" s="16">
        <v>0</v>
      </c>
      <c r="AA1326" s="16" t="s">
        <v>139</v>
      </c>
      <c r="AB1326" s="16" t="s">
        <v>140</v>
      </c>
      <c r="AC1326" s="16">
        <v>32.409999999999997</v>
      </c>
      <c r="AD1326" s="16">
        <v>6.8</v>
      </c>
      <c r="AE1326" s="16">
        <v>2</v>
      </c>
      <c r="AF1326" s="16">
        <v>0.46</v>
      </c>
      <c r="AG1326" s="16">
        <v>2.34</v>
      </c>
      <c r="AH1326" s="16"/>
      <c r="AI1326" s="16"/>
      <c r="AJ1326" s="16"/>
      <c r="AK1326" s="16"/>
      <c r="AL1326" s="16"/>
      <c r="AM1326" s="16">
        <v>0</v>
      </c>
      <c r="AN1326" s="16"/>
      <c r="AO1326" s="16">
        <v>0</v>
      </c>
      <c r="AP1326" s="16">
        <v>0</v>
      </c>
      <c r="AQ1326" s="16">
        <v>0</v>
      </c>
      <c r="AR1326" s="17" t="s">
        <v>136</v>
      </c>
      <c r="AS1326" s="19">
        <f t="shared" si="1522"/>
        <v>0</v>
      </c>
      <c r="AT1326" s="19"/>
      <c r="AU1326" s="19">
        <f>VLOOKUP(G1326,ABNT5101!$I$3:$J$9,2)</f>
        <v>7.5</v>
      </c>
      <c r="AV1326" s="19">
        <f>VLOOKUP(G1326,ABNT5101!$I$3:$M$9,5)</f>
        <v>0.18</v>
      </c>
      <c r="AW1326" s="17" t="str">
        <f>_xlfn.XLOOKUP(G1326,ABNT5101!I:I,ABNT5101!L:L)</f>
        <v>-</v>
      </c>
      <c r="AX1326" s="17">
        <f>_xlfn.XLOOKUP(G1326,ABNT5101!$I:$I,ABNT5101!M:M)</f>
        <v>0.18</v>
      </c>
      <c r="AY1326" s="17" t="str">
        <f>_xlfn.XLOOKUP(G1326,ABNT5101!$I:$I,ABNT5101!N:N)</f>
        <v>-</v>
      </c>
      <c r="AZ1326" s="17">
        <f>_xlfn.XLOOKUP(G1326,ABNT5101!$I:$I,ABNT5101!O:O)</f>
        <v>16</v>
      </c>
      <c r="BA1326" s="20" t="str">
        <f t="shared" si="1523"/>
        <v>ATENDE</v>
      </c>
      <c r="BB1326" s="21" t="e">
        <f t="shared" ref="BB1326:BC1326" si="1584">BE1326/AU1326-1</f>
        <v>#VALUE!</v>
      </c>
      <c r="BC1326" s="21" t="e">
        <f t="shared" si="1584"/>
        <v>#VALUE!</v>
      </c>
      <c r="BD1326" s="21" t="str">
        <f t="shared" si="1525"/>
        <v>-</v>
      </c>
      <c r="BE1326" s="22" t="s">
        <v>260</v>
      </c>
      <c r="BF1326" s="22" t="s">
        <v>377</v>
      </c>
      <c r="BG1326" s="22"/>
      <c r="BH1326" s="22"/>
      <c r="BI1326" s="23"/>
      <c r="BJ1326" s="22"/>
      <c r="BK1326" s="20" t="str">
        <f t="shared" si="1526"/>
        <v>ATENDE</v>
      </c>
      <c r="BL1326" s="20" t="str">
        <f t="shared" si="1527"/>
        <v>ATENDE</v>
      </c>
      <c r="BM1326" s="20" t="str">
        <f t="shared" si="1528"/>
        <v>ATENDE</v>
      </c>
      <c r="BN1326" s="20" t="str">
        <f t="shared" si="1529"/>
        <v>ATENDE</v>
      </c>
      <c r="BO1326" s="24" t="str">
        <f t="shared" si="1530"/>
        <v>C5</v>
      </c>
      <c r="BP1326" s="24" t="str">
        <f t="shared" si="1368"/>
        <v>P6</v>
      </c>
      <c r="BQ1326" s="25" t="e">
        <f t="shared" si="1381"/>
        <v>#VALUE!</v>
      </c>
      <c r="BR1326" s="22" t="s">
        <v>860</v>
      </c>
      <c r="BS1326" s="22" t="s">
        <v>861</v>
      </c>
      <c r="BT1326" s="24">
        <f>IF(BP1326="-","-",_xlfn.XLOOKUP(BP1326,ABNT5101!$B$4:$B$9,ABNT5101!$C$4:$C$9))</f>
        <v>3</v>
      </c>
      <c r="BU1326" s="24">
        <f>IF(BP1326="-","-",_xlfn.XLOOKUP(BP1326,ABNT5101!$B$4:$B$9,ABNT5101!$D$4:$D$9))</f>
        <v>0.6</v>
      </c>
      <c r="BV1326" s="20" t="str">
        <f t="shared" si="1531"/>
        <v>ATENDE</v>
      </c>
      <c r="BW1326" s="20" t="str">
        <f t="shared" si="1382"/>
        <v>ATENDE</v>
      </c>
      <c r="BX1326" s="20" t="str">
        <f t="shared" si="1532"/>
        <v>ATENDE</v>
      </c>
      <c r="BY1326" s="24" t="s">
        <v>136</v>
      </c>
      <c r="BZ1326" s="25" t="e">
        <f t="shared" si="1533"/>
        <v>#VALUE!</v>
      </c>
      <c r="CA1326" s="24" t="s">
        <v>862</v>
      </c>
      <c r="CB1326" s="24" t="s">
        <v>863</v>
      </c>
      <c r="CC1326" s="20" t="str">
        <f>IF(BY1326="-","-",_xlfn.XLOOKUP(BY1326,ABNT5101!$B$4:$B$9,ABNT5101!$C$4:$C$9))</f>
        <v>-</v>
      </c>
      <c r="CD1326" s="24" t="str">
        <f>IF(BY1326="-","-",_xlfn.XLOOKUP(BY1326,ABNT5101!$B$4:$B$9,ABNT5101!$D$4:$D$9))</f>
        <v>-</v>
      </c>
      <c r="CE1326" s="20" t="str">
        <f t="shared" si="1534"/>
        <v>-</v>
      </c>
      <c r="CF1326" s="20" t="str">
        <f t="shared" si="1535"/>
        <v>-</v>
      </c>
      <c r="CG1326" s="20" t="str">
        <f t="shared" si="1359"/>
        <v>-</v>
      </c>
      <c r="CH1326" s="26" t="str">
        <f>_xlfn.XLOOKUP(CI1326,'Banco de dados'!$B:$B,'Banco de dados'!$D:$D)</f>
        <v>SX LIGHTING</v>
      </c>
      <c r="CI1326" s="27" t="s">
        <v>271</v>
      </c>
      <c r="CJ1326" s="26" t="str">
        <f>_xlfn.XLOOKUP(CI1326,'Banco de dados'!$B:$B,'Banco de dados'!$E:$E)</f>
        <v>SXINEVO020K50L12CZF7PHF</v>
      </c>
      <c r="CK1326" s="26"/>
      <c r="CL1326" s="26" t="e">
        <f>IF(CK1326="-","-",_xlfn.XLOOKUP(CK1326,'Banco de dados'!$B:$B,'Banco de dados'!$E:$E))</f>
        <v>#N/A</v>
      </c>
      <c r="CM1326" s="28">
        <f t="shared" si="1305"/>
        <v>2</v>
      </c>
      <c r="CN1326" s="26">
        <f>_xlfn.XLOOKUP(CI1326,'Banco de dados'!$B:$B,'Banco de dados'!$H:$H)</f>
        <v>22.5</v>
      </c>
      <c r="CO1326" s="26" t="e">
        <f t="array" aca="1" ref="CO1326" ca="1">_xludf.XLOOKUP(CK1326,'Banco de dados'!$B:$B,'Banco de dados'!$H:$H)</f>
        <v>#NAME?</v>
      </c>
      <c r="CP1326" s="26" t="e">
        <f t="array" aca="1" ref="CP1326" ca="1">_xludf.XLOOKUP(CI1326,'Banco de dados'!$B:$B,'Banco de dados'!$F:$F)</f>
        <v>#NAME?</v>
      </c>
      <c r="CQ1326" s="26" t="e">
        <f t="array" aca="1" ref="CQ1326" ca="1">_xludf.XLOOKUP(CK1326,'Banco de dados'!$B:$B,'Banco de dados'!$F:$F)</f>
        <v>#NAME?</v>
      </c>
      <c r="CR1326" s="27">
        <v>263</v>
      </c>
      <c r="CS1326" s="27"/>
      <c r="CT1326" s="26" t="str">
        <f>IF(AG1326=0.5,"Suporte",IF(AND(AG1326&gt;='Braços de IP'!$B$9,AG1326&lt;='Braços de IP'!$D$9),'Braços de IP'!$E$9,IF(AND(AG1326&gt;='Braços de IP'!$B$10,AG1326&lt;='Braços de IP'!$D$10),'Braços de IP'!$E$10,IF(AND(AG1326&gt;='Braços de IP'!$B$11,AG1326&lt;='Braços de IP'!$D$11),'Braços de IP'!$E$11,IF(AND(AG1326&gt;='Braços de IP'!$B$12,AG1326&lt;='Braços de IP'!$D$12),'Braços de IP'!$E$12,IF(AND(AG1326&gt;='Braços de IP'!$B$13,AG1326&lt;='Braços de IP'!$D$13),'Braços de IP'!$E$13,IF(AND(AG1326&gt;='Braços de IP'!$B$14,AG1326&lt;='Braços de IP'!$D$14),'Braços de IP'!$E$14,"ERRO")))))))</f>
        <v>Médio II</v>
      </c>
      <c r="CU1326" s="27"/>
      <c r="CV1326" s="26" t="str">
        <f>IF($CU1326="","",VLOOKUP($CU1326,'Braços de IP'!$E$9:$I$15,2,0))</f>
        <v/>
      </c>
      <c r="CW1326" s="29" t="str">
        <f>IF($CU1326="","",VLOOKUP($CU1326,'Braços de IP'!$E$9:$I$15,5,0))</f>
        <v/>
      </c>
      <c r="CX1326" s="26"/>
      <c r="CY1326" s="26"/>
      <c r="CZ1326" s="26"/>
      <c r="DA1326" s="26"/>
      <c r="DB1326" s="26"/>
      <c r="DC1326" s="26"/>
      <c r="DD1326" s="30">
        <f t="shared" si="1306"/>
        <v>22.5</v>
      </c>
      <c r="DE1326" s="31">
        <f t="shared" si="1307"/>
        <v>70</v>
      </c>
      <c r="DF1326" s="30">
        <f t="shared" si="1308"/>
        <v>185</v>
      </c>
      <c r="DG1326" s="32">
        <f t="shared" si="1309"/>
        <v>0.6785714285714286</v>
      </c>
      <c r="DH1326" s="33" t="s">
        <v>143</v>
      </c>
      <c r="DI1326" s="34"/>
      <c r="DJ1326" s="35"/>
      <c r="DK1326" s="16" t="s">
        <v>144</v>
      </c>
      <c r="DL1326" s="16"/>
    </row>
    <row r="1327" spans="2:116" ht="15" customHeight="1" x14ac:dyDescent="0.25">
      <c r="B1327" s="16">
        <v>403</v>
      </c>
      <c r="C1327" s="16" t="s">
        <v>146</v>
      </c>
      <c r="D1327" s="16" t="s">
        <v>853</v>
      </c>
      <c r="E1327" s="16">
        <v>-8.1304149999999993</v>
      </c>
      <c r="F1327" s="16">
        <v>-34.935670999999999</v>
      </c>
      <c r="G1327" s="16" t="s">
        <v>157</v>
      </c>
      <c r="H1327" s="16" t="s">
        <v>136</v>
      </c>
      <c r="I1327" s="16" t="s">
        <v>135</v>
      </c>
      <c r="J1327" s="16" t="s">
        <v>137</v>
      </c>
      <c r="K1327" s="16">
        <v>70</v>
      </c>
      <c r="L1327" s="16" t="s">
        <v>138</v>
      </c>
      <c r="M1327" s="16">
        <v>0</v>
      </c>
      <c r="N1327" s="16"/>
      <c r="O1327" s="16">
        <v>1</v>
      </c>
      <c r="P1327" s="16">
        <v>1</v>
      </c>
      <c r="Q1327" s="16">
        <v>6.5</v>
      </c>
      <c r="R1327" s="16"/>
      <c r="S1327" s="16"/>
      <c r="T1327" s="16" t="s">
        <v>136</v>
      </c>
      <c r="U1327" s="16">
        <v>1.9</v>
      </c>
      <c r="V1327" s="16">
        <v>0</v>
      </c>
      <c r="W1327" s="16" t="s">
        <v>136</v>
      </c>
      <c r="X1327" s="16" t="s">
        <v>136</v>
      </c>
      <c r="Y1327" s="16">
        <v>0</v>
      </c>
      <c r="Z1327" s="16">
        <v>0</v>
      </c>
      <c r="AA1327" s="16" t="s">
        <v>139</v>
      </c>
      <c r="AB1327" s="16" t="s">
        <v>140</v>
      </c>
      <c r="AC1327" s="16">
        <v>32.409999999999997</v>
      </c>
      <c r="AD1327" s="16">
        <v>6.8</v>
      </c>
      <c r="AE1327" s="16">
        <v>2</v>
      </c>
      <c r="AF1327" s="16">
        <v>0.46</v>
      </c>
      <c r="AG1327" s="16">
        <v>2.34</v>
      </c>
      <c r="AH1327" s="16"/>
      <c r="AI1327" s="16"/>
      <c r="AJ1327" s="16"/>
      <c r="AK1327" s="16"/>
      <c r="AL1327" s="16"/>
      <c r="AM1327" s="16">
        <v>0</v>
      </c>
      <c r="AN1327" s="16"/>
      <c r="AO1327" s="16">
        <v>0</v>
      </c>
      <c r="AP1327" s="16">
        <v>0</v>
      </c>
      <c r="AQ1327" s="16">
        <v>0</v>
      </c>
      <c r="AR1327" s="17" t="s">
        <v>136</v>
      </c>
      <c r="AS1327" s="19">
        <f t="shared" si="1522"/>
        <v>0</v>
      </c>
      <c r="AT1327" s="19"/>
      <c r="AU1327" s="19">
        <f>VLOOKUP(G1327,ABNT5101!$I$3:$J$9,2)</f>
        <v>7.5</v>
      </c>
      <c r="AV1327" s="19">
        <f>VLOOKUP(G1327,ABNT5101!$I$3:$M$9,5)</f>
        <v>0.18</v>
      </c>
      <c r="AW1327" s="17" t="str">
        <f>_xlfn.XLOOKUP(G1327,ABNT5101!I:I,ABNT5101!L:L)</f>
        <v>-</v>
      </c>
      <c r="AX1327" s="17">
        <f>_xlfn.XLOOKUP(G1327,ABNT5101!$I:$I,ABNT5101!M:M)</f>
        <v>0.18</v>
      </c>
      <c r="AY1327" s="17" t="str">
        <f>_xlfn.XLOOKUP(G1327,ABNT5101!$I:$I,ABNT5101!N:N)</f>
        <v>-</v>
      </c>
      <c r="AZ1327" s="17">
        <f>_xlfn.XLOOKUP(G1327,ABNT5101!$I:$I,ABNT5101!O:O)</f>
        <v>16</v>
      </c>
      <c r="BA1327" s="20" t="str">
        <f t="shared" si="1523"/>
        <v>ATENDE</v>
      </c>
      <c r="BB1327" s="21" t="e">
        <f t="shared" ref="BB1327:BC1327" si="1585">BE1327/AU1327-1</f>
        <v>#VALUE!</v>
      </c>
      <c r="BC1327" s="21" t="e">
        <f t="shared" si="1585"/>
        <v>#VALUE!</v>
      </c>
      <c r="BD1327" s="21" t="str">
        <f t="shared" si="1525"/>
        <v>-</v>
      </c>
      <c r="BE1327" s="22" t="s">
        <v>305</v>
      </c>
      <c r="BF1327" s="22" t="s">
        <v>499</v>
      </c>
      <c r="BG1327" s="22"/>
      <c r="BH1327" s="22"/>
      <c r="BI1327" s="23"/>
      <c r="BJ1327" s="22"/>
      <c r="BK1327" s="20" t="str">
        <f t="shared" si="1526"/>
        <v>ATENDE</v>
      </c>
      <c r="BL1327" s="20" t="str">
        <f t="shared" si="1527"/>
        <v>ATENDE</v>
      </c>
      <c r="BM1327" s="20" t="str">
        <f t="shared" si="1528"/>
        <v>ATENDE</v>
      </c>
      <c r="BN1327" s="20" t="str">
        <f t="shared" si="1529"/>
        <v>ATENDE</v>
      </c>
      <c r="BO1327" s="24" t="str">
        <f t="shared" si="1530"/>
        <v>C5</v>
      </c>
      <c r="BP1327" s="24" t="str">
        <f t="shared" si="1368"/>
        <v>P6</v>
      </c>
      <c r="BQ1327" s="25">
        <f t="shared" si="1381"/>
        <v>15415</v>
      </c>
      <c r="BR1327" s="53">
        <v>46248</v>
      </c>
      <c r="BS1327" s="22" t="s">
        <v>864</v>
      </c>
      <c r="BT1327" s="24">
        <f>IF(BP1327="-","-",_xlfn.XLOOKUP(BP1327,ABNT5101!$B$4:$B$9,ABNT5101!$C$4:$C$9))</f>
        <v>3</v>
      </c>
      <c r="BU1327" s="24">
        <f>IF(BP1327="-","-",_xlfn.XLOOKUP(BP1327,ABNT5101!$B$4:$B$9,ABNT5101!$D$4:$D$9))</f>
        <v>0.6</v>
      </c>
      <c r="BV1327" s="20" t="str">
        <f t="shared" si="1531"/>
        <v>ATENDE</v>
      </c>
      <c r="BW1327" s="20" t="str">
        <f t="shared" si="1382"/>
        <v>ATENDE</v>
      </c>
      <c r="BX1327" s="20" t="str">
        <f t="shared" si="1532"/>
        <v>ATENDE</v>
      </c>
      <c r="BY1327" s="24" t="s">
        <v>136</v>
      </c>
      <c r="BZ1327" s="25" t="e">
        <f t="shared" si="1533"/>
        <v>#VALUE!</v>
      </c>
      <c r="CA1327" s="80">
        <v>46303</v>
      </c>
      <c r="CB1327" s="24" t="s">
        <v>865</v>
      </c>
      <c r="CC1327" s="20" t="str">
        <f>IF(BY1327="-","-",_xlfn.XLOOKUP(BY1327,ABNT5101!$B$4:$B$9,ABNT5101!$C$4:$C$9))</f>
        <v>-</v>
      </c>
      <c r="CD1327" s="24" t="str">
        <f>IF(BY1327="-","-",_xlfn.XLOOKUP(BY1327,ABNT5101!$B$4:$B$9,ABNT5101!$D$4:$D$9))</f>
        <v>-</v>
      </c>
      <c r="CE1327" s="20" t="str">
        <f t="shared" si="1534"/>
        <v>-</v>
      </c>
      <c r="CF1327" s="20" t="str">
        <f t="shared" si="1535"/>
        <v>-</v>
      </c>
      <c r="CG1327" s="20" t="str">
        <f t="shared" si="1359"/>
        <v>-</v>
      </c>
      <c r="CH1327" s="26" t="e">
        <f>_xlfn.XLOOKUP(CI1327,'Banco de dados'!$B:$B,'Banco de dados'!$D:$D)</f>
        <v>#N/A</v>
      </c>
      <c r="CI1327" s="27" t="s">
        <v>273</v>
      </c>
      <c r="CJ1327" s="26" t="e">
        <f>_xlfn.XLOOKUP(CI1327,'Banco de dados'!$B:$B,'Banco de dados'!$E:$E)</f>
        <v>#N/A</v>
      </c>
      <c r="CK1327" s="26"/>
      <c r="CL1327" s="26" t="e">
        <f>IF(CK1327="-","-",_xlfn.XLOOKUP(CK1327,'Banco de dados'!$B:$B,'Banco de dados'!$E:$E))</f>
        <v>#N/A</v>
      </c>
      <c r="CM1327" s="28">
        <f t="shared" si="1305"/>
        <v>2</v>
      </c>
      <c r="CN1327" s="26" t="e">
        <f>_xlfn.XLOOKUP(CI1327,'Banco de dados'!$B:$B,'Banco de dados'!$H:$H)</f>
        <v>#N/A</v>
      </c>
      <c r="CO1327" s="26" t="e">
        <f t="array" aca="1" ref="CO1327" ca="1">_xludf.XLOOKUP(CK1327,'Banco de dados'!$B:$B,'Banco de dados'!$H:$H)</f>
        <v>#NAME?</v>
      </c>
      <c r="CP1327" s="26" t="e">
        <f t="array" aca="1" ref="CP1327" ca="1">_xludf.XLOOKUP(CI1327,'Banco de dados'!$B:$B,'Banco de dados'!$F:$F)</f>
        <v>#NAME?</v>
      </c>
      <c r="CQ1327" s="26" t="e">
        <f t="array" aca="1" ref="CQ1327" ca="1">_xludf.XLOOKUP(CK1327,'Banco de dados'!$B:$B,'Banco de dados'!$F:$F)</f>
        <v>#NAME?</v>
      </c>
      <c r="CR1327" s="27">
        <v>264</v>
      </c>
      <c r="CS1327" s="27"/>
      <c r="CT1327" s="26" t="str">
        <f>IF(AG1327=0.5,"Suporte",IF(AND(AG1327&gt;='Braços de IP'!$B$9,AG1327&lt;='Braços de IP'!$D$9),'Braços de IP'!$E$9,IF(AND(AG1327&gt;='Braços de IP'!$B$10,AG1327&lt;='Braços de IP'!$D$10),'Braços de IP'!$E$10,IF(AND(AG1327&gt;='Braços de IP'!$B$11,AG1327&lt;='Braços de IP'!$D$11),'Braços de IP'!$E$11,IF(AND(AG1327&gt;='Braços de IP'!$B$12,AG1327&lt;='Braços de IP'!$D$12),'Braços de IP'!$E$12,IF(AND(AG1327&gt;='Braços de IP'!$B$13,AG1327&lt;='Braços de IP'!$D$13),'Braços de IP'!$E$13,IF(AND(AG1327&gt;='Braços de IP'!$B$14,AG1327&lt;='Braços de IP'!$D$14),'Braços de IP'!$E$14,"ERRO")))))))</f>
        <v>Médio II</v>
      </c>
      <c r="CU1327" s="27"/>
      <c r="CV1327" s="26" t="str">
        <f>IF($CU1327="","",VLOOKUP($CU1327,'Braços de IP'!$E$9:$I$15,2,0))</f>
        <v/>
      </c>
      <c r="CW1327" s="29" t="str">
        <f>IF($CU1327="","",VLOOKUP($CU1327,'Braços de IP'!$E$9:$I$15,5,0))</f>
        <v/>
      </c>
      <c r="CX1327" s="26"/>
      <c r="CY1327" s="26"/>
      <c r="CZ1327" s="26"/>
      <c r="DA1327" s="26"/>
      <c r="DB1327" s="26"/>
      <c r="DC1327" s="26"/>
      <c r="DD1327" s="30" t="e">
        <f t="shared" si="1306"/>
        <v>#N/A</v>
      </c>
      <c r="DE1327" s="31">
        <f t="shared" si="1307"/>
        <v>70</v>
      </c>
      <c r="DF1327" s="30" t="e">
        <f t="shared" si="1308"/>
        <v>#N/A</v>
      </c>
      <c r="DG1327" s="32" t="e">
        <f t="shared" si="1309"/>
        <v>#N/A</v>
      </c>
      <c r="DH1327" s="33" t="s">
        <v>143</v>
      </c>
      <c r="DI1327" s="34"/>
      <c r="DJ1327" s="35"/>
      <c r="DK1327" s="16" t="s">
        <v>144</v>
      </c>
      <c r="DL1327" s="16"/>
    </row>
    <row r="1328" spans="2:116" ht="15" customHeight="1" x14ac:dyDescent="0.25">
      <c r="B1328" s="16">
        <v>409</v>
      </c>
      <c r="C1328" s="16" t="s">
        <v>146</v>
      </c>
      <c r="D1328" s="16" t="s">
        <v>866</v>
      </c>
      <c r="E1328" s="16">
        <v>-8.1250420000000005</v>
      </c>
      <c r="F1328" s="16">
        <v>-34.911991</v>
      </c>
      <c r="G1328" s="16" t="s">
        <v>160</v>
      </c>
      <c r="H1328" s="16" t="s">
        <v>136</v>
      </c>
      <c r="I1328" s="16" t="s">
        <v>135</v>
      </c>
      <c r="J1328" s="16" t="s">
        <v>137</v>
      </c>
      <c r="K1328" s="16">
        <v>96</v>
      </c>
      <c r="L1328" s="16" t="s">
        <v>138</v>
      </c>
      <c r="M1328" s="16">
        <v>0</v>
      </c>
      <c r="N1328" s="16"/>
      <c r="O1328" s="16">
        <v>1</v>
      </c>
      <c r="P1328" s="16">
        <v>1.9</v>
      </c>
      <c r="Q1328" s="16">
        <v>4.5</v>
      </c>
      <c r="R1328" s="16"/>
      <c r="S1328" s="16"/>
      <c r="T1328" s="16">
        <v>0</v>
      </c>
      <c r="U1328" s="16">
        <v>2.1800000000000002</v>
      </c>
      <c r="V1328" s="16">
        <v>0</v>
      </c>
      <c r="W1328" s="16"/>
      <c r="X1328" s="16"/>
      <c r="Y1328" s="16">
        <v>0</v>
      </c>
      <c r="Z1328" s="16">
        <v>3.9</v>
      </c>
      <c r="AA1328" s="16" t="s">
        <v>139</v>
      </c>
      <c r="AB1328" s="16" t="s">
        <v>140</v>
      </c>
      <c r="AC1328" s="16">
        <v>31.2</v>
      </c>
      <c r="AD1328" s="16">
        <v>4.57</v>
      </c>
      <c r="AE1328" s="16">
        <v>1</v>
      </c>
      <c r="AF1328" s="16">
        <v>2.2000000000000002</v>
      </c>
      <c r="AG1328" s="16">
        <v>1.87</v>
      </c>
      <c r="AH1328" s="16"/>
      <c r="AI1328" s="16"/>
      <c r="AJ1328" s="16"/>
      <c r="AK1328" s="16"/>
      <c r="AL1328" s="16"/>
      <c r="AM1328" s="16">
        <v>0</v>
      </c>
      <c r="AN1328" s="16"/>
      <c r="AO1328" s="16">
        <v>0</v>
      </c>
      <c r="AP1328" s="16">
        <v>0</v>
      </c>
      <c r="AQ1328" s="16">
        <v>0</v>
      </c>
      <c r="AR1328" s="17" t="s">
        <v>136</v>
      </c>
      <c r="AS1328" s="19">
        <f t="shared" si="1522"/>
        <v>0</v>
      </c>
      <c r="AT1328" s="19"/>
      <c r="AU1328" s="19">
        <f>VLOOKUP(G1328,ABNT5101!$I$3:$J$9,2)</f>
        <v>10</v>
      </c>
      <c r="AV1328" s="19">
        <f>VLOOKUP(G1328,ABNT5101!$I$3:$M$9,5)</f>
        <v>0.18</v>
      </c>
      <c r="AW1328" s="17" t="str">
        <f>_xlfn.XLOOKUP(G1328,ABNT5101!I:I,ABNT5101!L:L)</f>
        <v>-</v>
      </c>
      <c r="AX1328" s="17">
        <f>_xlfn.XLOOKUP(G1328,ABNT5101!$I:$I,ABNT5101!M:M)</f>
        <v>0.18</v>
      </c>
      <c r="AY1328" s="17" t="str">
        <f>_xlfn.XLOOKUP(G1328,ABNT5101!$I:$I,ABNT5101!N:N)</f>
        <v>-</v>
      </c>
      <c r="AZ1328" s="17">
        <f>_xlfn.XLOOKUP(G1328,ABNT5101!$I:$I,ABNT5101!O:O)</f>
        <v>16</v>
      </c>
      <c r="BA1328" s="20" t="str">
        <f t="shared" si="1523"/>
        <v>ATENDE</v>
      </c>
      <c r="BB1328" s="21">
        <f t="shared" ref="BB1328:BC1328" si="1586">BE1328/AU1328-1</f>
        <v>4605.3999999999996</v>
      </c>
      <c r="BC1328" s="21" t="e">
        <f t="shared" si="1586"/>
        <v>#VALUE!</v>
      </c>
      <c r="BD1328" s="21" t="str">
        <f t="shared" si="1525"/>
        <v>-</v>
      </c>
      <c r="BE1328" s="53">
        <v>46064</v>
      </c>
      <c r="BF1328" s="22" t="s">
        <v>867</v>
      </c>
      <c r="BG1328" s="22"/>
      <c r="BH1328" s="22"/>
      <c r="BI1328" s="23"/>
      <c r="BJ1328" s="22"/>
      <c r="BK1328" s="20" t="str">
        <f t="shared" si="1526"/>
        <v>ATENDE</v>
      </c>
      <c r="BL1328" s="20" t="str">
        <f t="shared" si="1527"/>
        <v>ATENDE</v>
      </c>
      <c r="BM1328" s="20" t="str">
        <f t="shared" si="1528"/>
        <v>ATENDE</v>
      </c>
      <c r="BN1328" s="20" t="str">
        <f t="shared" si="1529"/>
        <v>ATENDE</v>
      </c>
      <c r="BO1328" s="24" t="str">
        <f t="shared" si="1530"/>
        <v>C4</v>
      </c>
      <c r="BP1328" s="24" t="str">
        <f t="shared" si="1368"/>
        <v>P6</v>
      </c>
      <c r="BQ1328" s="25" t="e">
        <f t="shared" si="1381"/>
        <v>#VALUE!</v>
      </c>
      <c r="BR1328" s="22" t="s">
        <v>868</v>
      </c>
      <c r="BS1328" s="22" t="s">
        <v>869</v>
      </c>
      <c r="BT1328" s="24">
        <f>IF(BP1328="-","-",_xlfn.XLOOKUP(BP1328,ABNT5101!$B$4:$B$9,ABNT5101!$C$4:$C$9))</f>
        <v>3</v>
      </c>
      <c r="BU1328" s="24">
        <f>IF(BP1328="-","-",_xlfn.XLOOKUP(BP1328,ABNT5101!$B$4:$B$9,ABNT5101!$D$4:$D$9))</f>
        <v>0.6</v>
      </c>
      <c r="BV1328" s="20" t="str">
        <f t="shared" si="1531"/>
        <v>ATENDE</v>
      </c>
      <c r="BW1328" s="20" t="str">
        <f t="shared" si="1382"/>
        <v>ATENDE</v>
      </c>
      <c r="BX1328" s="20" t="str">
        <f t="shared" si="1532"/>
        <v>ATENDE</v>
      </c>
      <c r="BY1328" s="24" t="s">
        <v>136</v>
      </c>
      <c r="BZ1328" s="25" t="e">
        <f t="shared" si="1533"/>
        <v>#VALUE!</v>
      </c>
      <c r="CA1328" s="24" t="s">
        <v>870</v>
      </c>
      <c r="CB1328" s="24" t="s">
        <v>871</v>
      </c>
      <c r="CC1328" s="20" t="str">
        <f>IF(BY1328="-","-",_xlfn.XLOOKUP(BY1328,ABNT5101!$B$4:$B$9,ABNT5101!$C$4:$C$9))</f>
        <v>-</v>
      </c>
      <c r="CD1328" s="24" t="str">
        <f>IF(BY1328="-","-",_xlfn.XLOOKUP(BY1328,ABNT5101!$B$4:$B$9,ABNT5101!$D$4:$D$9))</f>
        <v>-</v>
      </c>
      <c r="CE1328" s="20" t="str">
        <f t="shared" si="1534"/>
        <v>-</v>
      </c>
      <c r="CF1328" s="20" t="str">
        <f t="shared" si="1535"/>
        <v>-</v>
      </c>
      <c r="CG1328" s="20" t="str">
        <f t="shared" si="1359"/>
        <v>-</v>
      </c>
      <c r="CH1328" s="26" t="str">
        <f>_xlfn.XLOOKUP(CI1328,'Banco de dados'!$B:$B,'Banco de dados'!$D:$D)</f>
        <v>LEDSTAR</v>
      </c>
      <c r="CI1328" s="27" t="s">
        <v>268</v>
      </c>
      <c r="CJ1328" s="26" t="str">
        <f>_xlfn.XLOOKUP(CI1328,'Banco de dados'!$B:$B,'Banco de dados'!$E:$E)</f>
        <v>LUM LED SL VT 9.1 28W</v>
      </c>
      <c r="CK1328" s="26"/>
      <c r="CL1328" s="26" t="e">
        <f>IF(CK1328="-","-",_xlfn.XLOOKUP(CK1328,'Banco de dados'!$B:$B,'Banco de dados'!$E:$E))</f>
        <v>#N/A</v>
      </c>
      <c r="CM1328" s="28">
        <f t="shared" ref="CM1328:CM1417" si="1587">AE1328</f>
        <v>1</v>
      </c>
      <c r="CN1328" s="26">
        <f>_xlfn.XLOOKUP(CI1328,'Banco de dados'!$B:$B,'Banco de dados'!$H:$H)</f>
        <v>28</v>
      </c>
      <c r="CO1328" s="26" t="e">
        <f t="array" aca="1" ref="CO1328" ca="1">_xludf.XLOOKUP(CK1328,'Banco de dados'!$B:$B,'Banco de dados'!$H:$H)</f>
        <v>#NAME?</v>
      </c>
      <c r="CP1328" s="26" t="e">
        <f t="array" aca="1" ref="CP1328" ca="1">_xludf.XLOOKUP(CI1328,'Banco de dados'!$B:$B,'Banco de dados'!$F:$F)</f>
        <v>#NAME?</v>
      </c>
      <c r="CQ1328" s="26" t="e">
        <f t="array" aca="1" ref="CQ1328" ca="1">_xludf.XLOOKUP(CK1328,'Banco de dados'!$B:$B,'Banco de dados'!$F:$F)</f>
        <v>#NAME?</v>
      </c>
      <c r="CR1328" s="27">
        <v>280</v>
      </c>
      <c r="CS1328" s="27"/>
      <c r="CT1328" s="26" t="str">
        <f>IF(AG1328=0.5,"Suporte",IF(AND(AG1328&gt;='Braços de IP'!$B$9,AG1328&lt;='Braços de IP'!$D$9),'Braços de IP'!$E$9,IF(AND(AG1328&gt;='Braços de IP'!$B$10,AG1328&lt;='Braços de IP'!$D$10),'Braços de IP'!$E$10,IF(AND(AG1328&gt;='Braços de IP'!$B$11,AG1328&lt;='Braços de IP'!$D$11),'Braços de IP'!$E$11,IF(AND(AG1328&gt;='Braços de IP'!$B$12,AG1328&lt;='Braços de IP'!$D$12),'Braços de IP'!$E$12,IF(AND(AG1328&gt;='Braços de IP'!$B$13,AG1328&lt;='Braços de IP'!$D$13),'Braços de IP'!$E$13,IF(AND(AG1328&gt;='Braços de IP'!$B$14,AG1328&lt;='Braços de IP'!$D$14),'Braços de IP'!$E$14,"ERRO")))))))</f>
        <v>Médio I</v>
      </c>
      <c r="CU1328" s="27"/>
      <c r="CV1328" s="26" t="str">
        <f>IF($CU1328="","",VLOOKUP($CU1328,'Braços de IP'!$E$9:$I$15,2,0))</f>
        <v/>
      </c>
      <c r="CW1328" s="29" t="str">
        <f>IF($CU1328="","",VLOOKUP($CU1328,'Braços de IP'!$E$9:$I$15,5,0))</f>
        <v/>
      </c>
      <c r="CX1328" s="26"/>
      <c r="CY1328" s="26"/>
      <c r="CZ1328" s="26"/>
      <c r="DA1328" s="26"/>
      <c r="DB1328" s="26"/>
      <c r="DC1328" s="26"/>
      <c r="DD1328" s="30">
        <f t="shared" ref="DD1328:DD1522" si="1588">CN1328</f>
        <v>28</v>
      </c>
      <c r="DE1328" s="31">
        <f t="shared" ref="DE1328:DE1522" si="1589">K1328</f>
        <v>96</v>
      </c>
      <c r="DF1328" s="30">
        <f t="shared" ref="DF1328:DF1522" si="1590">SUM(DD1328:DE1328)*CM1328</f>
        <v>124</v>
      </c>
      <c r="DG1328" s="32">
        <f t="shared" ref="DG1328:DG1522" si="1591">1-DD1328/DE1328</f>
        <v>0.70833333333333326</v>
      </c>
      <c r="DH1328" s="33" t="s">
        <v>143</v>
      </c>
      <c r="DI1328" s="34"/>
      <c r="DJ1328" s="35"/>
      <c r="DK1328" s="16" t="s">
        <v>144</v>
      </c>
      <c r="DL1328" s="16"/>
    </row>
    <row r="1329" spans="1:124" ht="15" customHeight="1" x14ac:dyDescent="0.25">
      <c r="B1329" s="16">
        <v>409</v>
      </c>
      <c r="C1329" s="16" t="s">
        <v>146</v>
      </c>
      <c r="D1329" s="16" t="s">
        <v>866</v>
      </c>
      <c r="E1329" s="16">
        <v>-8.1250420000000005</v>
      </c>
      <c r="F1329" s="16">
        <v>-34.911991</v>
      </c>
      <c r="G1329" s="16" t="s">
        <v>160</v>
      </c>
      <c r="H1329" s="16" t="s">
        <v>136</v>
      </c>
      <c r="I1329" s="16" t="s">
        <v>135</v>
      </c>
      <c r="J1329" s="16" t="s">
        <v>137</v>
      </c>
      <c r="K1329" s="16">
        <v>96</v>
      </c>
      <c r="L1329" s="16" t="s">
        <v>138</v>
      </c>
      <c r="M1329" s="16">
        <v>0</v>
      </c>
      <c r="N1329" s="16"/>
      <c r="O1329" s="16">
        <v>1</v>
      </c>
      <c r="P1329" s="16">
        <v>1.9</v>
      </c>
      <c r="Q1329" s="16">
        <v>4.5</v>
      </c>
      <c r="R1329" s="16"/>
      <c r="S1329" s="16"/>
      <c r="T1329" s="16">
        <v>0</v>
      </c>
      <c r="U1329" s="16">
        <v>2.1800000000000002</v>
      </c>
      <c r="V1329" s="16">
        <v>0</v>
      </c>
      <c r="W1329" s="16"/>
      <c r="X1329" s="16"/>
      <c r="Y1329" s="16">
        <v>0</v>
      </c>
      <c r="Z1329" s="16">
        <v>3.9</v>
      </c>
      <c r="AA1329" s="16" t="s">
        <v>139</v>
      </c>
      <c r="AB1329" s="16" t="s">
        <v>140</v>
      </c>
      <c r="AC1329" s="16">
        <v>31.2</v>
      </c>
      <c r="AD1329" s="16">
        <v>4.57</v>
      </c>
      <c r="AE1329" s="16">
        <v>1</v>
      </c>
      <c r="AF1329" s="16">
        <v>2.2000000000000002</v>
      </c>
      <c r="AG1329" s="16">
        <v>1.87</v>
      </c>
      <c r="AH1329" s="16"/>
      <c r="AI1329" s="16"/>
      <c r="AJ1329" s="16"/>
      <c r="AK1329" s="16"/>
      <c r="AL1329" s="16"/>
      <c r="AM1329" s="16">
        <v>0</v>
      </c>
      <c r="AN1329" s="16"/>
      <c r="AO1329" s="16">
        <v>0</v>
      </c>
      <c r="AP1329" s="16">
        <v>0</v>
      </c>
      <c r="AQ1329" s="16">
        <v>0</v>
      </c>
      <c r="AR1329" s="17" t="s">
        <v>136</v>
      </c>
      <c r="AS1329" s="19">
        <f t="shared" si="1522"/>
        <v>0</v>
      </c>
      <c r="AT1329" s="19"/>
      <c r="AU1329" s="19">
        <f>VLOOKUP(G1329,ABNT5101!$I$3:$J$9,2)</f>
        <v>10</v>
      </c>
      <c r="AV1329" s="19">
        <f>VLOOKUP(G1329,ABNT5101!$I$3:$M$9,5)</f>
        <v>0.18</v>
      </c>
      <c r="AW1329" s="17" t="str">
        <f>_xlfn.XLOOKUP(G1329,ABNT5101!I:I,ABNT5101!L:L)</f>
        <v>-</v>
      </c>
      <c r="AX1329" s="17">
        <f>_xlfn.XLOOKUP(G1329,ABNT5101!$I:$I,ABNT5101!M:M)</f>
        <v>0.18</v>
      </c>
      <c r="AY1329" s="17" t="str">
        <f>_xlfn.XLOOKUP(G1329,ABNT5101!$I:$I,ABNT5101!N:N)</f>
        <v>-</v>
      </c>
      <c r="AZ1329" s="17">
        <f>_xlfn.XLOOKUP(G1329,ABNT5101!$I:$I,ABNT5101!O:O)</f>
        <v>16</v>
      </c>
      <c r="BA1329" s="20" t="str">
        <f t="shared" si="1523"/>
        <v>ATENDE</v>
      </c>
      <c r="BB1329" s="21" t="e">
        <f t="shared" ref="BB1329:BC1329" si="1592">BE1329/AU1329-1</f>
        <v>#VALUE!</v>
      </c>
      <c r="BC1329" s="21" t="e">
        <f t="shared" si="1592"/>
        <v>#VALUE!</v>
      </c>
      <c r="BD1329" s="21" t="str">
        <f t="shared" si="1525"/>
        <v>-</v>
      </c>
      <c r="BE1329" s="22" t="s">
        <v>872</v>
      </c>
      <c r="BF1329" s="22" t="s">
        <v>873</v>
      </c>
      <c r="BG1329" s="22"/>
      <c r="BH1329" s="22"/>
      <c r="BI1329" s="23"/>
      <c r="BJ1329" s="22"/>
      <c r="BK1329" s="20" t="str">
        <f t="shared" si="1526"/>
        <v>ATENDE</v>
      </c>
      <c r="BL1329" s="20" t="str">
        <f t="shared" si="1527"/>
        <v>ATENDE</v>
      </c>
      <c r="BM1329" s="20" t="str">
        <f t="shared" si="1528"/>
        <v>ATENDE</v>
      </c>
      <c r="BN1329" s="20" t="str">
        <f t="shared" si="1529"/>
        <v>ATENDE</v>
      </c>
      <c r="BO1329" s="24" t="str">
        <f t="shared" si="1530"/>
        <v>C4</v>
      </c>
      <c r="BP1329" s="24" t="str">
        <f t="shared" si="1368"/>
        <v>P6</v>
      </c>
      <c r="BQ1329" s="25" t="e">
        <f t="shared" si="1381"/>
        <v>#VALUE!</v>
      </c>
      <c r="BR1329" s="22" t="s">
        <v>874</v>
      </c>
      <c r="BS1329" s="22" t="s">
        <v>875</v>
      </c>
      <c r="BT1329" s="24">
        <f>IF(BP1329="-","-",_xlfn.XLOOKUP(BP1329,ABNT5101!$B$4:$B$9,ABNT5101!$C$4:$C$9))</f>
        <v>3</v>
      </c>
      <c r="BU1329" s="24">
        <f>IF(BP1329="-","-",_xlfn.XLOOKUP(BP1329,ABNT5101!$B$4:$B$9,ABNT5101!$D$4:$D$9))</f>
        <v>0.6</v>
      </c>
      <c r="BV1329" s="20" t="str">
        <f t="shared" si="1531"/>
        <v>ATENDE</v>
      </c>
      <c r="BW1329" s="20" t="str">
        <f t="shared" si="1382"/>
        <v>ATENDE</v>
      </c>
      <c r="BX1329" s="20" t="str">
        <f t="shared" si="1532"/>
        <v>ATENDE</v>
      </c>
      <c r="BY1329" s="24" t="s">
        <v>136</v>
      </c>
      <c r="BZ1329" s="25" t="e">
        <f t="shared" si="1533"/>
        <v>#VALUE!</v>
      </c>
      <c r="CA1329" s="24" t="s">
        <v>876</v>
      </c>
      <c r="CB1329" s="24" t="s">
        <v>877</v>
      </c>
      <c r="CC1329" s="20" t="str">
        <f>IF(BY1329="-","-",_xlfn.XLOOKUP(BY1329,ABNT5101!$B$4:$B$9,ABNT5101!$C$4:$C$9))</f>
        <v>-</v>
      </c>
      <c r="CD1329" s="24" t="str">
        <f>IF(BY1329="-","-",_xlfn.XLOOKUP(BY1329,ABNT5101!$B$4:$B$9,ABNT5101!$D$4:$D$9))</f>
        <v>-</v>
      </c>
      <c r="CE1329" s="20" t="str">
        <f t="shared" si="1534"/>
        <v>-</v>
      </c>
      <c r="CF1329" s="20" t="str">
        <f t="shared" si="1535"/>
        <v>-</v>
      </c>
      <c r="CG1329" s="20" t="str">
        <f t="shared" si="1359"/>
        <v>-</v>
      </c>
      <c r="CH1329" s="26" t="str">
        <f>_xlfn.XLOOKUP(CI1329,'Banco de dados'!$B:$B,'Banco de dados'!$D:$D)</f>
        <v>SX LIGHTING</v>
      </c>
      <c r="CI1329" s="27" t="s">
        <v>401</v>
      </c>
      <c r="CJ1329" s="26" t="str">
        <f>_xlfn.XLOOKUP(CI1329,'Banco de dados'!$B:$B,'Banco de dados'!$E:$E)</f>
        <v>SXINEVO050K50L12CZF7PHF</v>
      </c>
      <c r="CK1329" s="26"/>
      <c r="CL1329" s="26" t="e">
        <f>IF(CK1329="-","-",_xlfn.XLOOKUP(CK1329,'Banco de dados'!$B:$B,'Banco de dados'!$E:$E))</f>
        <v>#N/A</v>
      </c>
      <c r="CM1329" s="28">
        <f t="shared" si="1587"/>
        <v>1</v>
      </c>
      <c r="CN1329" s="26">
        <f>_xlfn.XLOOKUP(CI1329,'Banco de dados'!$B:$B,'Banco de dados'!$H:$H)</f>
        <v>50</v>
      </c>
      <c r="CO1329" s="26" t="e">
        <f t="array" aca="1" ref="CO1329" ca="1">_xludf.XLOOKUP(CK1329,'Banco de dados'!$B:$B,'Banco de dados'!$H:$H)</f>
        <v>#NAME?</v>
      </c>
      <c r="CP1329" s="26" t="e">
        <f t="array" aca="1" ref="CP1329" ca="1">_xludf.XLOOKUP(CI1329,'Banco de dados'!$B:$B,'Banco de dados'!$F:$F)</f>
        <v>#NAME?</v>
      </c>
      <c r="CQ1329" s="26" t="e">
        <f t="array" aca="1" ref="CQ1329" ca="1">_xludf.XLOOKUP(CK1329,'Banco de dados'!$B:$B,'Banco de dados'!$F:$F)</f>
        <v>#NAME?</v>
      </c>
      <c r="CR1329" s="27">
        <v>281</v>
      </c>
      <c r="CS1329" s="27"/>
      <c r="CT1329" s="26" t="str">
        <f>IF(AG1329=0.5,"Suporte",IF(AND(AG1329&gt;='Braços de IP'!$B$9,AG1329&lt;='Braços de IP'!$D$9),'Braços de IP'!$E$9,IF(AND(AG1329&gt;='Braços de IP'!$B$10,AG1329&lt;='Braços de IP'!$D$10),'Braços de IP'!$E$10,IF(AND(AG1329&gt;='Braços de IP'!$B$11,AG1329&lt;='Braços de IP'!$D$11),'Braços de IP'!$E$11,IF(AND(AG1329&gt;='Braços de IP'!$B$12,AG1329&lt;='Braços de IP'!$D$12),'Braços de IP'!$E$12,IF(AND(AG1329&gt;='Braços de IP'!$B$13,AG1329&lt;='Braços de IP'!$D$13),'Braços de IP'!$E$13,IF(AND(AG1329&gt;='Braços de IP'!$B$14,AG1329&lt;='Braços de IP'!$D$14),'Braços de IP'!$E$14,"ERRO")))))))</f>
        <v>Médio I</v>
      </c>
      <c r="CU1329" s="27"/>
      <c r="CV1329" s="26" t="str">
        <f>IF($CU1329="","",VLOOKUP($CU1329,'Braços de IP'!$E$9:$I$15,2,0))</f>
        <v/>
      </c>
      <c r="CW1329" s="29" t="str">
        <f>IF($CU1329="","",VLOOKUP($CU1329,'Braços de IP'!$E$9:$I$15,5,0))</f>
        <v/>
      </c>
      <c r="CX1329" s="26"/>
      <c r="CY1329" s="26"/>
      <c r="CZ1329" s="26"/>
      <c r="DA1329" s="26"/>
      <c r="DB1329" s="26"/>
      <c r="DC1329" s="26"/>
      <c r="DD1329" s="30">
        <f t="shared" si="1588"/>
        <v>50</v>
      </c>
      <c r="DE1329" s="31">
        <f t="shared" si="1589"/>
        <v>96</v>
      </c>
      <c r="DF1329" s="30">
        <f t="shared" si="1590"/>
        <v>146</v>
      </c>
      <c r="DG1329" s="32">
        <f t="shared" si="1591"/>
        <v>0.47916666666666663</v>
      </c>
      <c r="DH1329" s="33" t="s">
        <v>143</v>
      </c>
      <c r="DI1329" s="34"/>
      <c r="DJ1329" s="35"/>
      <c r="DK1329" s="16" t="s">
        <v>144</v>
      </c>
      <c r="DL1329" s="16"/>
    </row>
    <row r="1330" spans="1:124" ht="15" customHeight="1" x14ac:dyDescent="0.25">
      <c r="B1330" s="16">
        <v>409</v>
      </c>
      <c r="C1330" s="16" t="s">
        <v>146</v>
      </c>
      <c r="D1330" s="16" t="s">
        <v>866</v>
      </c>
      <c r="E1330" s="16">
        <v>-8.1250420000000005</v>
      </c>
      <c r="F1330" s="16">
        <v>-34.911991</v>
      </c>
      <c r="G1330" s="16" t="s">
        <v>160</v>
      </c>
      <c r="H1330" s="16" t="s">
        <v>136</v>
      </c>
      <c r="I1330" s="16" t="s">
        <v>135</v>
      </c>
      <c r="J1330" s="16" t="s">
        <v>137</v>
      </c>
      <c r="K1330" s="16">
        <v>96</v>
      </c>
      <c r="L1330" s="16" t="s">
        <v>138</v>
      </c>
      <c r="M1330" s="16">
        <v>0</v>
      </c>
      <c r="N1330" s="16"/>
      <c r="O1330" s="16">
        <v>1</v>
      </c>
      <c r="P1330" s="16">
        <v>1.9</v>
      </c>
      <c r="Q1330" s="16">
        <v>4.5</v>
      </c>
      <c r="R1330" s="16"/>
      <c r="S1330" s="16"/>
      <c r="T1330" s="16">
        <v>0</v>
      </c>
      <c r="U1330" s="16">
        <v>2.1800000000000002</v>
      </c>
      <c r="V1330" s="16">
        <v>0</v>
      </c>
      <c r="W1330" s="16"/>
      <c r="X1330" s="16"/>
      <c r="Y1330" s="16">
        <v>0</v>
      </c>
      <c r="Z1330" s="16">
        <v>3.9</v>
      </c>
      <c r="AA1330" s="16" t="s">
        <v>139</v>
      </c>
      <c r="AB1330" s="16" t="s">
        <v>140</v>
      </c>
      <c r="AC1330" s="16">
        <v>31.2</v>
      </c>
      <c r="AD1330" s="16">
        <v>4.57</v>
      </c>
      <c r="AE1330" s="16">
        <v>1</v>
      </c>
      <c r="AF1330" s="16">
        <v>2.2000000000000002</v>
      </c>
      <c r="AG1330" s="16">
        <v>1.87</v>
      </c>
      <c r="AH1330" s="16"/>
      <c r="AI1330" s="16"/>
      <c r="AJ1330" s="16"/>
      <c r="AK1330" s="16"/>
      <c r="AL1330" s="16"/>
      <c r="AM1330" s="16">
        <v>0</v>
      </c>
      <c r="AN1330" s="16"/>
      <c r="AO1330" s="16">
        <v>0</v>
      </c>
      <c r="AP1330" s="16">
        <v>0</v>
      </c>
      <c r="AQ1330" s="16">
        <v>0</v>
      </c>
      <c r="AR1330" s="17" t="s">
        <v>136</v>
      </c>
      <c r="AS1330" s="19">
        <f t="shared" si="1522"/>
        <v>0</v>
      </c>
      <c r="AT1330" s="19"/>
      <c r="AU1330" s="19">
        <f>VLOOKUP(G1330,ABNT5101!$I$3:$J$9,2)</f>
        <v>10</v>
      </c>
      <c r="AV1330" s="19">
        <f>VLOOKUP(G1330,ABNT5101!$I$3:$M$9,5)</f>
        <v>0.18</v>
      </c>
      <c r="AW1330" s="17" t="str">
        <f>_xlfn.XLOOKUP(G1330,ABNT5101!I:I,ABNT5101!L:L)</f>
        <v>-</v>
      </c>
      <c r="AX1330" s="17">
        <f>_xlfn.XLOOKUP(G1330,ABNT5101!$I:$I,ABNT5101!M:M)</f>
        <v>0.18</v>
      </c>
      <c r="AY1330" s="17" t="str">
        <f>_xlfn.XLOOKUP(G1330,ABNT5101!$I:$I,ABNT5101!N:N)</f>
        <v>-</v>
      </c>
      <c r="AZ1330" s="17">
        <f>_xlfn.XLOOKUP(G1330,ABNT5101!$I:$I,ABNT5101!O:O)</f>
        <v>16</v>
      </c>
      <c r="BA1330" s="20" t="str">
        <f t="shared" si="1523"/>
        <v>ATENDE</v>
      </c>
      <c r="BB1330" s="21" t="e">
        <f t="shared" ref="BB1330:BC1330" si="1593">BE1330/AU1330-1</f>
        <v>#VALUE!</v>
      </c>
      <c r="BC1330" s="21" t="e">
        <f t="shared" si="1593"/>
        <v>#VALUE!</v>
      </c>
      <c r="BD1330" s="21" t="str">
        <f t="shared" si="1525"/>
        <v>-</v>
      </c>
      <c r="BE1330" s="22" t="s">
        <v>878</v>
      </c>
      <c r="BF1330" s="22" t="s">
        <v>879</v>
      </c>
      <c r="BG1330" s="22"/>
      <c r="BH1330" s="22"/>
      <c r="BI1330" s="23"/>
      <c r="BJ1330" s="22"/>
      <c r="BK1330" s="20" t="str">
        <f t="shared" si="1526"/>
        <v>ATENDE</v>
      </c>
      <c r="BL1330" s="20" t="str">
        <f t="shared" si="1527"/>
        <v>ATENDE</v>
      </c>
      <c r="BM1330" s="20" t="str">
        <f t="shared" si="1528"/>
        <v>ATENDE</v>
      </c>
      <c r="BN1330" s="20" t="str">
        <f t="shared" si="1529"/>
        <v>ATENDE</v>
      </c>
      <c r="BO1330" s="24" t="str">
        <f t="shared" si="1530"/>
        <v>C4</v>
      </c>
      <c r="BP1330" s="24" t="str">
        <f t="shared" si="1368"/>
        <v>P6</v>
      </c>
      <c r="BQ1330" s="25">
        <f t="shared" si="1381"/>
        <v>15402</v>
      </c>
      <c r="BR1330" s="53">
        <v>46209</v>
      </c>
      <c r="BS1330" s="22" t="s">
        <v>880</v>
      </c>
      <c r="BT1330" s="24">
        <f>IF(BP1330="-","-",_xlfn.XLOOKUP(BP1330,ABNT5101!$B$4:$B$9,ABNT5101!$C$4:$C$9))</f>
        <v>3</v>
      </c>
      <c r="BU1330" s="24">
        <f>IF(BP1330="-","-",_xlfn.XLOOKUP(BP1330,ABNT5101!$B$4:$B$9,ABNT5101!$D$4:$D$9))</f>
        <v>0.6</v>
      </c>
      <c r="BV1330" s="20" t="str">
        <f t="shared" si="1531"/>
        <v>ATENDE</v>
      </c>
      <c r="BW1330" s="20" t="str">
        <f t="shared" si="1382"/>
        <v>ATENDE</v>
      </c>
      <c r="BX1330" s="20" t="str">
        <f t="shared" si="1532"/>
        <v>ATENDE</v>
      </c>
      <c r="BY1330" s="24" t="s">
        <v>136</v>
      </c>
      <c r="BZ1330" s="25" t="e">
        <f t="shared" si="1533"/>
        <v>#VALUE!</v>
      </c>
      <c r="CA1330" s="60">
        <v>46249</v>
      </c>
      <c r="CB1330" s="24" t="s">
        <v>881</v>
      </c>
      <c r="CC1330" s="20" t="str">
        <f>IF(BY1330="-","-",_xlfn.XLOOKUP(BY1330,ABNT5101!$B$4:$B$9,ABNT5101!$C$4:$C$9))</f>
        <v>-</v>
      </c>
      <c r="CD1330" s="24" t="str">
        <f>IF(BY1330="-","-",_xlfn.XLOOKUP(BY1330,ABNT5101!$B$4:$B$9,ABNT5101!$D$4:$D$9))</f>
        <v>-</v>
      </c>
      <c r="CE1330" s="20" t="str">
        <f t="shared" si="1534"/>
        <v>-</v>
      </c>
      <c r="CF1330" s="20" t="str">
        <f t="shared" si="1535"/>
        <v>-</v>
      </c>
      <c r="CG1330" s="20" t="str">
        <f t="shared" si="1359"/>
        <v>-</v>
      </c>
      <c r="CH1330" s="26" t="e">
        <f>_xlfn.XLOOKUP(CI1330,'Banco de dados'!$B:$B,'Banco de dados'!$D:$D)</f>
        <v>#N/A</v>
      </c>
      <c r="CI1330" s="27" t="s">
        <v>264</v>
      </c>
      <c r="CJ1330" s="26" t="e">
        <f>_xlfn.XLOOKUP(CI1330,'Banco de dados'!$B:$B,'Banco de dados'!$E:$E)</f>
        <v>#N/A</v>
      </c>
      <c r="CK1330" s="26"/>
      <c r="CL1330" s="26" t="e">
        <f>IF(CK1330="-","-",_xlfn.XLOOKUP(CK1330,'Banco de dados'!$B:$B,'Banco de dados'!$E:$E))</f>
        <v>#N/A</v>
      </c>
      <c r="CM1330" s="28">
        <f t="shared" si="1587"/>
        <v>1</v>
      </c>
      <c r="CN1330" s="26" t="e">
        <f>_xlfn.XLOOKUP(CI1330,'Banco de dados'!$B:$B,'Banco de dados'!$H:$H)</f>
        <v>#N/A</v>
      </c>
      <c r="CO1330" s="26" t="e">
        <f t="array" aca="1" ref="CO1330" ca="1">_xludf.XLOOKUP(CK1330,'Banco de dados'!$B:$B,'Banco de dados'!$H:$H)</f>
        <v>#NAME?</v>
      </c>
      <c r="CP1330" s="26" t="e">
        <f t="array" aca="1" ref="CP1330" ca="1">_xludf.XLOOKUP(CI1330,'Banco de dados'!$B:$B,'Banco de dados'!$F:$F)</f>
        <v>#NAME?</v>
      </c>
      <c r="CQ1330" s="26" t="e">
        <f t="array" aca="1" ref="CQ1330" ca="1">_xludf.XLOOKUP(CK1330,'Banco de dados'!$B:$B,'Banco de dados'!$F:$F)</f>
        <v>#NAME?</v>
      </c>
      <c r="CR1330" s="27">
        <v>282</v>
      </c>
      <c r="CS1330" s="27"/>
      <c r="CT1330" s="26" t="str">
        <f>IF(AG1330=0.5,"Suporte",IF(AND(AG1330&gt;='Braços de IP'!$B$9,AG1330&lt;='Braços de IP'!$D$9),'Braços de IP'!$E$9,IF(AND(AG1330&gt;='Braços de IP'!$B$10,AG1330&lt;='Braços de IP'!$D$10),'Braços de IP'!$E$10,IF(AND(AG1330&gt;='Braços de IP'!$B$11,AG1330&lt;='Braços de IP'!$D$11),'Braços de IP'!$E$11,IF(AND(AG1330&gt;='Braços de IP'!$B$12,AG1330&lt;='Braços de IP'!$D$12),'Braços de IP'!$E$12,IF(AND(AG1330&gt;='Braços de IP'!$B$13,AG1330&lt;='Braços de IP'!$D$13),'Braços de IP'!$E$13,IF(AND(AG1330&gt;='Braços de IP'!$B$14,AG1330&lt;='Braços de IP'!$D$14),'Braços de IP'!$E$14,"ERRO")))))))</f>
        <v>Médio I</v>
      </c>
      <c r="CU1330" s="27" t="s">
        <v>479</v>
      </c>
      <c r="CV1330" s="26">
        <f>IF($CU1330="","",VLOOKUP($CU1330,'Braços de IP'!$E$9:$I$15,2,0))</f>
        <v>1.2</v>
      </c>
      <c r="CW1330" s="29">
        <f>IF($CU1330="","",VLOOKUP($CU1330,'Braços de IP'!$E$9:$I$15,5,0))</f>
        <v>6.5</v>
      </c>
      <c r="CX1330" s="26"/>
      <c r="CY1330" s="26"/>
      <c r="CZ1330" s="26"/>
      <c r="DA1330" s="26"/>
      <c r="DB1330" s="26"/>
      <c r="DC1330" s="26"/>
      <c r="DD1330" s="30" t="e">
        <f t="shared" si="1588"/>
        <v>#N/A</v>
      </c>
      <c r="DE1330" s="31">
        <f t="shared" si="1589"/>
        <v>96</v>
      </c>
      <c r="DF1330" s="30" t="e">
        <f t="shared" si="1590"/>
        <v>#N/A</v>
      </c>
      <c r="DG1330" s="32" t="e">
        <f t="shared" si="1591"/>
        <v>#N/A</v>
      </c>
      <c r="DH1330" s="33" t="s">
        <v>143</v>
      </c>
      <c r="DI1330" s="34"/>
      <c r="DJ1330" s="35"/>
      <c r="DK1330" s="16" t="s">
        <v>144</v>
      </c>
      <c r="DL1330" s="16"/>
    </row>
    <row r="1331" spans="1:124" ht="15" customHeight="1" x14ac:dyDescent="0.25">
      <c r="A1331" s="1"/>
      <c r="B1331" s="16">
        <v>412</v>
      </c>
      <c r="C1331" s="16" t="s">
        <v>146</v>
      </c>
      <c r="D1331" s="16" t="s">
        <v>882</v>
      </c>
      <c r="E1331" s="16">
        <v>-8.1349029999999996</v>
      </c>
      <c r="F1331" s="16">
        <v>-34.906286999999999</v>
      </c>
      <c r="G1331" s="16" t="s">
        <v>160</v>
      </c>
      <c r="H1331" s="16" t="s">
        <v>136</v>
      </c>
      <c r="I1331" s="16" t="s">
        <v>135</v>
      </c>
      <c r="J1331" s="16" t="s">
        <v>137</v>
      </c>
      <c r="K1331" s="16">
        <v>70</v>
      </c>
      <c r="L1331" s="16" t="s">
        <v>138</v>
      </c>
      <c r="M1331" s="16">
        <v>0</v>
      </c>
      <c r="N1331" s="16"/>
      <c r="O1331" s="16">
        <v>2</v>
      </c>
      <c r="P1331" s="16">
        <v>3.96</v>
      </c>
      <c r="Q1331" s="16">
        <v>7.16</v>
      </c>
      <c r="R1331" s="16"/>
      <c r="S1331" s="16"/>
      <c r="T1331" s="16">
        <v>0</v>
      </c>
      <c r="U1331" s="16">
        <v>3.7</v>
      </c>
      <c r="V1331" s="16">
        <v>0</v>
      </c>
      <c r="W1331" s="16"/>
      <c r="X1331" s="16"/>
      <c r="Y1331" s="16">
        <v>0</v>
      </c>
      <c r="Z1331" s="16">
        <v>0</v>
      </c>
      <c r="AA1331" s="16" t="s">
        <v>139</v>
      </c>
      <c r="AB1331" s="16" t="s">
        <v>140</v>
      </c>
      <c r="AC1331" s="16">
        <v>31.33</v>
      </c>
      <c r="AD1331" s="16">
        <v>6.5</v>
      </c>
      <c r="AE1331" s="16">
        <v>1</v>
      </c>
      <c r="AF1331" s="16">
        <v>1.3</v>
      </c>
      <c r="AG1331" s="16">
        <v>2.5</v>
      </c>
      <c r="AH1331" s="16"/>
      <c r="AI1331" s="16"/>
      <c r="AJ1331" s="16"/>
      <c r="AK1331" s="16"/>
      <c r="AL1331" s="16"/>
      <c r="AM1331" s="16">
        <v>0</v>
      </c>
      <c r="AN1331" s="16"/>
      <c r="AO1331" s="16">
        <v>0</v>
      </c>
      <c r="AP1331" s="16">
        <v>0</v>
      </c>
      <c r="AQ1331" s="16">
        <v>0</v>
      </c>
      <c r="AR1331" s="17" t="s">
        <v>136</v>
      </c>
      <c r="AS1331" s="19">
        <f t="shared" si="1522"/>
        <v>0</v>
      </c>
      <c r="AT1331" s="19"/>
      <c r="AU1331" s="19">
        <f>VLOOKUP(G1331,ABNT5101!$I$3:$J$9,2)</f>
        <v>10</v>
      </c>
      <c r="AV1331" s="19">
        <f>VLOOKUP(G1331,ABNT5101!$I$3:$M$9,5)</f>
        <v>0.18</v>
      </c>
      <c r="AW1331" s="17" t="str">
        <f>_xlfn.XLOOKUP(G1331,ABNT5101!I:I,ABNT5101!L:L)</f>
        <v>-</v>
      </c>
      <c r="AX1331" s="17">
        <f>_xlfn.XLOOKUP(G1331,ABNT5101!$I:$I,ABNT5101!M:M)</f>
        <v>0.18</v>
      </c>
      <c r="AY1331" s="17" t="str">
        <f>_xlfn.XLOOKUP(G1331,ABNT5101!$I:$I,ABNT5101!N:N)</f>
        <v>-</v>
      </c>
      <c r="AZ1331" s="17">
        <f>_xlfn.XLOOKUP(G1331,ABNT5101!$I:$I,ABNT5101!O:O)</f>
        <v>16</v>
      </c>
      <c r="BA1331" s="20" t="str">
        <f t="shared" si="1523"/>
        <v>ATENDE</v>
      </c>
      <c r="BB1331" s="21">
        <f t="shared" ref="BB1331:BC1331" si="1594">BE1331/AU1331-1</f>
        <v>5.8000000000000052E-2</v>
      </c>
      <c r="BC1331" s="21">
        <f t="shared" si="1594"/>
        <v>1.2222222222222223</v>
      </c>
      <c r="BD1331" s="21" t="str">
        <f t="shared" si="1525"/>
        <v>-</v>
      </c>
      <c r="BE1331" s="22">
        <v>10.58</v>
      </c>
      <c r="BF1331" s="22">
        <v>0.4</v>
      </c>
      <c r="BG1331" s="22"/>
      <c r="BH1331" s="22"/>
      <c r="BI1331" s="23"/>
      <c r="BJ1331" s="22"/>
      <c r="BK1331" s="20" t="str">
        <f t="shared" si="1526"/>
        <v>ATENDE</v>
      </c>
      <c r="BL1331" s="20" t="str">
        <f t="shared" si="1527"/>
        <v>ATENDE</v>
      </c>
      <c r="BM1331" s="20" t="str">
        <f t="shared" si="1528"/>
        <v>ATENDE</v>
      </c>
      <c r="BN1331" s="20" t="str">
        <f t="shared" si="1529"/>
        <v>ATENDE</v>
      </c>
      <c r="BO1331" s="24" t="str">
        <f t="shared" si="1530"/>
        <v>C4</v>
      </c>
      <c r="BP1331" s="24" t="str">
        <f t="shared" si="1368"/>
        <v>P6</v>
      </c>
      <c r="BQ1331" s="25">
        <f t="shared" si="1381"/>
        <v>1.27</v>
      </c>
      <c r="BR1331" s="22">
        <v>6.81</v>
      </c>
      <c r="BS1331" s="22">
        <v>2.16</v>
      </c>
      <c r="BT1331" s="24">
        <f>IF(BP1331="-","-",_xlfn.XLOOKUP(BP1331,ABNT5101!$B$4:$B$9,ABNT5101!$C$4:$C$9))</f>
        <v>3</v>
      </c>
      <c r="BU1331" s="24">
        <f>IF(BP1331="-","-",_xlfn.XLOOKUP(BP1331,ABNT5101!$B$4:$B$9,ABNT5101!$D$4:$D$9))</f>
        <v>0.6</v>
      </c>
      <c r="BV1331" s="20" t="str">
        <f t="shared" si="1531"/>
        <v>ATENDE</v>
      </c>
      <c r="BW1331" s="20" t="str">
        <f t="shared" si="1382"/>
        <v>ATENDE</v>
      </c>
      <c r="BX1331" s="20" t="str">
        <f t="shared" si="1532"/>
        <v>ATENDE</v>
      </c>
      <c r="BY1331" s="24" t="str">
        <f t="shared" ref="BY1331:BY1333" si="1595">BP1331</f>
        <v>P6</v>
      </c>
      <c r="BZ1331" s="25">
        <f t="shared" si="1533"/>
        <v>0.45999999999999996</v>
      </c>
      <c r="CA1331" s="24">
        <v>4.38</v>
      </c>
      <c r="CB1331" s="24">
        <v>1.77</v>
      </c>
      <c r="CC1331" s="20">
        <f>IF(BY1331="-","-",_xlfn.XLOOKUP(BY1331,ABNT5101!$B$4:$B$9,ABNT5101!$C$4:$C$9))</f>
        <v>3</v>
      </c>
      <c r="CD1331" s="24">
        <f>IF(BY1331="-","-",_xlfn.XLOOKUP(BY1331,ABNT5101!$B$4:$B$9,ABNT5101!$D$4:$D$9))</f>
        <v>0.6</v>
      </c>
      <c r="CE1331" s="20" t="str">
        <f t="shared" si="1534"/>
        <v>ATENDE</v>
      </c>
      <c r="CF1331" s="20" t="str">
        <f t="shared" si="1535"/>
        <v>ATENDE</v>
      </c>
      <c r="CG1331" s="20" t="str">
        <f t="shared" si="1359"/>
        <v>ATENDE</v>
      </c>
      <c r="CH1331" s="26" t="str">
        <f>_xlfn.XLOOKUP(CI1331,'Banco de dados'!$B:$B,'Banco de dados'!$D:$D)</f>
        <v>LEDSTAR</v>
      </c>
      <c r="CI1331" s="27" t="s">
        <v>493</v>
      </c>
      <c r="CJ1331" s="26" t="str">
        <f>_xlfn.XLOOKUP(CI1331,'Banco de dados'!$B:$B,'Banco de dados'!$E:$E)</f>
        <v>LUM LED SL VT 9.1 35W</v>
      </c>
      <c r="CK1331" s="26"/>
      <c r="CL1331" s="26" t="e">
        <f>IF(CK1331="-","-",_xlfn.XLOOKUP(CK1331,'Banco de dados'!$B:$B,'Banco de dados'!$E:$E))</f>
        <v>#N/A</v>
      </c>
      <c r="CM1331" s="28">
        <f t="shared" si="1587"/>
        <v>1</v>
      </c>
      <c r="CN1331" s="26">
        <f>_xlfn.XLOOKUP(CI1331,'Banco de dados'!$B:$B,'Banco de dados'!$H:$H)</f>
        <v>35</v>
      </c>
      <c r="CO1331" s="26" t="e">
        <f t="array" aca="1" ref="CO1331" ca="1">_xludf.XLOOKUP(CK1331,'Banco de dados'!$B:$B,'Banco de dados'!$H:$H)</f>
        <v>#NAME?</v>
      </c>
      <c r="CP1331" s="51" t="e">
        <f t="array" aca="1" ref="CP1331" ca="1">_xludf.XLOOKUP(CI1331,'Banco de dados'!$B:$B,'Banco de dados'!$F:$F)</f>
        <v>#NAME?</v>
      </c>
      <c r="CQ1331" s="26" t="e">
        <f t="array" aca="1" ref="CQ1331" ca="1">_xludf.XLOOKUP(CK1331,'Banco de dados'!$B:$B,'Banco de dados'!$F:$F)</f>
        <v>#NAME?</v>
      </c>
      <c r="CR1331" s="27">
        <v>289</v>
      </c>
      <c r="CS1331" s="27"/>
      <c r="CT1331" s="26" t="str">
        <f>IF(AG1331=0.5,"Suporte",IF(AND(AG1331&gt;='Braços de IP'!$B$9,AG1331&lt;='Braços de IP'!$D$9),'Braços de IP'!$E$9,IF(AND(AG1331&gt;='Braços de IP'!$B$10,AG1331&lt;='Braços de IP'!$D$10),'Braços de IP'!$E$10,IF(AND(AG1331&gt;='Braços de IP'!$B$11,AG1331&lt;='Braços de IP'!$D$11),'Braços de IP'!$E$11,IF(AND(AG1331&gt;='Braços de IP'!$B$12,AG1331&lt;='Braços de IP'!$D$12),'Braços de IP'!$E$12,IF(AND(AG1331&gt;='Braços de IP'!$B$13,AG1331&lt;='Braços de IP'!$D$13),'Braços de IP'!$E$13,IF(AND(AG1331&gt;='Braços de IP'!$B$14,AG1331&lt;='Braços de IP'!$D$14),'Braços de IP'!$E$14,"ERRO")))))))</f>
        <v>Médio II</v>
      </c>
      <c r="CU1331" s="27"/>
      <c r="CV1331" s="26" t="str">
        <f>IF($CU1331="","",VLOOKUP($CU1331,'Braços de IP'!$E$9:$I$15,2,0))</f>
        <v/>
      </c>
      <c r="CW1331" s="29" t="str">
        <f>IF($CU1331="","",VLOOKUP($CU1331,'Braços de IP'!$E$9:$I$15,5,0))</f>
        <v/>
      </c>
      <c r="CX1331" s="26"/>
      <c r="CY1331" s="26"/>
      <c r="CZ1331" s="26"/>
      <c r="DA1331" s="26"/>
      <c r="DB1331" s="26"/>
      <c r="DC1331" s="26"/>
      <c r="DD1331" s="30">
        <f t="shared" si="1588"/>
        <v>35</v>
      </c>
      <c r="DE1331" s="31">
        <f t="shared" si="1589"/>
        <v>70</v>
      </c>
      <c r="DF1331" s="30">
        <f t="shared" si="1590"/>
        <v>105</v>
      </c>
      <c r="DG1331" s="32">
        <f t="shared" si="1591"/>
        <v>0.5</v>
      </c>
      <c r="DH1331" s="33" t="s">
        <v>143</v>
      </c>
      <c r="DI1331" s="34"/>
      <c r="DJ1331" s="35"/>
      <c r="DK1331" s="16" t="s">
        <v>144</v>
      </c>
      <c r="DL1331" s="16"/>
      <c r="DM1331" s="1"/>
      <c r="DN1331" s="1"/>
      <c r="DO1331" s="1"/>
      <c r="DP1331" s="1"/>
      <c r="DQ1331" s="1"/>
      <c r="DR1331" s="1"/>
      <c r="DS1331" s="1"/>
      <c r="DT1331" s="1"/>
    </row>
    <row r="1332" spans="1:124" ht="15" customHeight="1" x14ac:dyDescent="0.25">
      <c r="A1332" s="1"/>
      <c r="B1332" s="16">
        <v>412</v>
      </c>
      <c r="C1332" s="16" t="s">
        <v>146</v>
      </c>
      <c r="D1332" s="16" t="s">
        <v>882</v>
      </c>
      <c r="E1332" s="16">
        <v>-8.1349029999999996</v>
      </c>
      <c r="F1332" s="16">
        <v>-34.906286999999999</v>
      </c>
      <c r="G1332" s="16" t="s">
        <v>160</v>
      </c>
      <c r="H1332" s="16" t="s">
        <v>136</v>
      </c>
      <c r="I1332" s="16" t="s">
        <v>135</v>
      </c>
      <c r="J1332" s="16" t="s">
        <v>137</v>
      </c>
      <c r="K1332" s="16">
        <v>70</v>
      </c>
      <c r="L1332" s="16" t="s">
        <v>138</v>
      </c>
      <c r="M1332" s="16">
        <v>0</v>
      </c>
      <c r="N1332" s="16"/>
      <c r="O1332" s="16">
        <v>2</v>
      </c>
      <c r="P1332" s="16">
        <v>3.96</v>
      </c>
      <c r="Q1332" s="16">
        <v>7.16</v>
      </c>
      <c r="R1332" s="16"/>
      <c r="S1332" s="16"/>
      <c r="T1332" s="16">
        <v>0</v>
      </c>
      <c r="U1332" s="16">
        <v>3.7</v>
      </c>
      <c r="V1332" s="16">
        <v>0</v>
      </c>
      <c r="W1332" s="16"/>
      <c r="X1332" s="16"/>
      <c r="Y1332" s="16">
        <v>0</v>
      </c>
      <c r="Z1332" s="16">
        <v>0</v>
      </c>
      <c r="AA1332" s="16" t="s">
        <v>139</v>
      </c>
      <c r="AB1332" s="16" t="s">
        <v>140</v>
      </c>
      <c r="AC1332" s="16">
        <v>31.33</v>
      </c>
      <c r="AD1332" s="16">
        <v>6.5</v>
      </c>
      <c r="AE1332" s="16">
        <v>1</v>
      </c>
      <c r="AF1332" s="16">
        <v>1.3</v>
      </c>
      <c r="AG1332" s="16">
        <v>2.5</v>
      </c>
      <c r="AH1332" s="16"/>
      <c r="AI1332" s="16"/>
      <c r="AJ1332" s="16"/>
      <c r="AK1332" s="16"/>
      <c r="AL1332" s="16"/>
      <c r="AM1332" s="16">
        <v>0</v>
      </c>
      <c r="AN1332" s="16"/>
      <c r="AO1332" s="16">
        <v>0</v>
      </c>
      <c r="AP1332" s="16">
        <v>0</v>
      </c>
      <c r="AQ1332" s="16">
        <v>0</v>
      </c>
      <c r="AR1332" s="17" t="s">
        <v>136</v>
      </c>
      <c r="AS1332" s="19">
        <f t="shared" si="1522"/>
        <v>0</v>
      </c>
      <c r="AT1332" s="19"/>
      <c r="AU1332" s="19">
        <f>VLOOKUP(G1332,ABNT5101!$I$3:$J$9,2)</f>
        <v>10</v>
      </c>
      <c r="AV1332" s="19">
        <f>VLOOKUP(G1332,ABNT5101!$I$3:$M$9,5)</f>
        <v>0.18</v>
      </c>
      <c r="AW1332" s="17" t="str">
        <f>_xlfn.XLOOKUP(G1332,ABNT5101!I:I,ABNT5101!L:L)</f>
        <v>-</v>
      </c>
      <c r="AX1332" s="17">
        <f>_xlfn.XLOOKUP(G1332,ABNT5101!$I:$I,ABNT5101!M:M)</f>
        <v>0.18</v>
      </c>
      <c r="AY1332" s="17" t="str">
        <f>_xlfn.XLOOKUP(G1332,ABNT5101!$I:$I,ABNT5101!N:N)</f>
        <v>-</v>
      </c>
      <c r="AZ1332" s="17">
        <f>_xlfn.XLOOKUP(G1332,ABNT5101!$I:$I,ABNT5101!O:O)</f>
        <v>16</v>
      </c>
      <c r="BA1332" s="20" t="str">
        <f t="shared" si="1523"/>
        <v>ATENDE</v>
      </c>
      <c r="BB1332" s="21">
        <f t="shared" ref="BB1332:BC1332" si="1596">BE1332/AU1332-1</f>
        <v>1.8999999999999906E-2</v>
      </c>
      <c r="BC1332" s="21">
        <f t="shared" si="1596"/>
        <v>1.2222222222222223</v>
      </c>
      <c r="BD1332" s="21" t="str">
        <f t="shared" si="1525"/>
        <v>-</v>
      </c>
      <c r="BE1332" s="22">
        <v>10.19</v>
      </c>
      <c r="BF1332" s="22">
        <v>0.4</v>
      </c>
      <c r="BG1332" s="22"/>
      <c r="BH1332" s="22"/>
      <c r="BI1332" s="23"/>
      <c r="BJ1332" s="22"/>
      <c r="BK1332" s="20" t="str">
        <f t="shared" si="1526"/>
        <v>ATENDE</v>
      </c>
      <c r="BL1332" s="20" t="str">
        <f t="shared" si="1527"/>
        <v>ATENDE</v>
      </c>
      <c r="BM1332" s="20" t="str">
        <f t="shared" si="1528"/>
        <v>ATENDE</v>
      </c>
      <c r="BN1332" s="20" t="str">
        <f t="shared" si="1529"/>
        <v>ATENDE</v>
      </c>
      <c r="BO1332" s="24" t="str">
        <f t="shared" si="1530"/>
        <v>C4</v>
      </c>
      <c r="BP1332" s="24" t="str">
        <f t="shared" si="1368"/>
        <v>P6</v>
      </c>
      <c r="BQ1332" s="25">
        <f t="shared" si="1381"/>
        <v>0.97</v>
      </c>
      <c r="BR1332" s="22">
        <v>5.91</v>
      </c>
      <c r="BS1332" s="22">
        <v>0.88</v>
      </c>
      <c r="BT1332" s="24">
        <f>IF(BP1332="-","-",_xlfn.XLOOKUP(BP1332,ABNT5101!$B$4:$B$9,ABNT5101!$C$4:$C$9))</f>
        <v>3</v>
      </c>
      <c r="BU1332" s="24">
        <f>IF(BP1332="-","-",_xlfn.XLOOKUP(BP1332,ABNT5101!$B$4:$B$9,ABNT5101!$D$4:$D$9))</f>
        <v>0.6</v>
      </c>
      <c r="BV1332" s="20" t="str">
        <f t="shared" si="1531"/>
        <v>ATENDE</v>
      </c>
      <c r="BW1332" s="20" t="str">
        <f t="shared" si="1382"/>
        <v>ATENDE</v>
      </c>
      <c r="BX1332" s="20" t="str">
        <f t="shared" si="1532"/>
        <v>ATENDE</v>
      </c>
      <c r="BY1332" s="24" t="str">
        <f t="shared" si="1595"/>
        <v>P6</v>
      </c>
      <c r="BZ1332" s="25">
        <f t="shared" si="1533"/>
        <v>8.3333333333333259E-2</v>
      </c>
      <c r="CA1332" s="24">
        <v>3.25</v>
      </c>
      <c r="CB1332" s="24">
        <v>1</v>
      </c>
      <c r="CC1332" s="20">
        <f>IF(BY1332="-","-",_xlfn.XLOOKUP(BY1332,ABNT5101!$B$4:$B$9,ABNT5101!$C$4:$C$9))</f>
        <v>3</v>
      </c>
      <c r="CD1332" s="24">
        <f>IF(BY1332="-","-",_xlfn.XLOOKUP(BY1332,ABNT5101!$B$4:$B$9,ABNT5101!$D$4:$D$9))</f>
        <v>0.6</v>
      </c>
      <c r="CE1332" s="20" t="str">
        <f t="shared" si="1534"/>
        <v>ATENDE</v>
      </c>
      <c r="CF1332" s="20" t="str">
        <f t="shared" si="1535"/>
        <v>ATENDE</v>
      </c>
      <c r="CG1332" s="20" t="str">
        <f t="shared" si="1359"/>
        <v>ATENDE</v>
      </c>
      <c r="CH1332" s="26" t="str">
        <f>_xlfn.XLOOKUP(CI1332,'Banco de dados'!$B:$B,'Banco de dados'!$D:$D)</f>
        <v>SX LIGHTING</v>
      </c>
      <c r="CI1332" s="27" t="s">
        <v>494</v>
      </c>
      <c r="CJ1332" s="26" t="str">
        <f>_xlfn.XLOOKUP(CI1332,'Banco de dados'!$B:$B,'Banco de dados'!$E:$E)</f>
        <v>SXINEVO030K50L12CZF7PHF</v>
      </c>
      <c r="CK1332" s="26"/>
      <c r="CL1332" s="26" t="e">
        <f>IF(CK1332="-","-",_xlfn.XLOOKUP(CK1332,'Banco de dados'!$B:$B,'Banco de dados'!$E:$E))</f>
        <v>#N/A</v>
      </c>
      <c r="CM1332" s="28">
        <f t="shared" si="1587"/>
        <v>1</v>
      </c>
      <c r="CN1332" s="26">
        <f>_xlfn.XLOOKUP(CI1332,'Banco de dados'!$B:$B,'Banco de dados'!$H:$H)</f>
        <v>31</v>
      </c>
      <c r="CO1332" s="26" t="e">
        <f t="array" aca="1" ref="CO1332" ca="1">_xludf.XLOOKUP(CK1332,'Banco de dados'!$B:$B,'Banco de dados'!$H:$H)</f>
        <v>#NAME?</v>
      </c>
      <c r="CP1332" s="51" t="e">
        <f t="array" aca="1" ref="CP1332" ca="1">_xludf.XLOOKUP(CI1332,'Banco de dados'!$B:$B,'Banco de dados'!$F:$F)</f>
        <v>#NAME?</v>
      </c>
      <c r="CQ1332" s="26" t="e">
        <f t="array" aca="1" ref="CQ1332" ca="1">_xludf.XLOOKUP(CK1332,'Banco de dados'!$B:$B,'Banco de dados'!$F:$F)</f>
        <v>#NAME?</v>
      </c>
      <c r="CR1332" s="27">
        <v>290</v>
      </c>
      <c r="CS1332" s="27"/>
      <c r="CT1332" s="26" t="str">
        <f>IF(AG1332=0.5,"Suporte",IF(AND(AG1332&gt;='Braços de IP'!$B$9,AG1332&lt;='Braços de IP'!$D$9),'Braços de IP'!$E$9,IF(AND(AG1332&gt;='Braços de IP'!$B$10,AG1332&lt;='Braços de IP'!$D$10),'Braços de IP'!$E$10,IF(AND(AG1332&gt;='Braços de IP'!$B$11,AG1332&lt;='Braços de IP'!$D$11),'Braços de IP'!$E$11,IF(AND(AG1332&gt;='Braços de IP'!$B$12,AG1332&lt;='Braços de IP'!$D$12),'Braços de IP'!$E$12,IF(AND(AG1332&gt;='Braços de IP'!$B$13,AG1332&lt;='Braços de IP'!$D$13),'Braços de IP'!$E$13,IF(AND(AG1332&gt;='Braços de IP'!$B$14,AG1332&lt;='Braços de IP'!$D$14),'Braços de IP'!$E$14,"ERRO")))))))</f>
        <v>Médio II</v>
      </c>
      <c r="CU1332" s="27"/>
      <c r="CV1332" s="26" t="str">
        <f>IF($CU1332="","",VLOOKUP($CU1332,'Braços de IP'!$E$9:$I$15,2,0))</f>
        <v/>
      </c>
      <c r="CW1332" s="29" t="str">
        <f>IF($CU1332="","",VLOOKUP($CU1332,'Braços de IP'!$E$9:$I$15,5,0))</f>
        <v/>
      </c>
      <c r="CX1332" s="26"/>
      <c r="CY1332" s="26"/>
      <c r="CZ1332" s="26"/>
      <c r="DA1332" s="26"/>
      <c r="DB1332" s="26"/>
      <c r="DC1332" s="26"/>
      <c r="DD1332" s="30">
        <f t="shared" si="1588"/>
        <v>31</v>
      </c>
      <c r="DE1332" s="31">
        <f t="shared" si="1589"/>
        <v>70</v>
      </c>
      <c r="DF1332" s="30">
        <f t="shared" si="1590"/>
        <v>101</v>
      </c>
      <c r="DG1332" s="32">
        <f t="shared" si="1591"/>
        <v>0.55714285714285716</v>
      </c>
      <c r="DH1332" s="33" t="s">
        <v>143</v>
      </c>
      <c r="DI1332" s="34"/>
      <c r="DJ1332" s="35"/>
      <c r="DK1332" s="16" t="s">
        <v>144</v>
      </c>
      <c r="DL1332" s="16"/>
      <c r="DM1332" s="1"/>
      <c r="DN1332" s="1"/>
      <c r="DO1332" s="1"/>
      <c r="DP1332" s="1"/>
      <c r="DQ1332" s="1"/>
      <c r="DR1332" s="1"/>
      <c r="DS1332" s="1"/>
      <c r="DT1332" s="1"/>
    </row>
    <row r="1333" spans="1:124" ht="15" customHeight="1" x14ac:dyDescent="0.25">
      <c r="A1333" s="1"/>
      <c r="B1333" s="16">
        <v>412</v>
      </c>
      <c r="C1333" s="16" t="s">
        <v>146</v>
      </c>
      <c r="D1333" s="16" t="s">
        <v>882</v>
      </c>
      <c r="E1333" s="16">
        <v>-8.1349029999999996</v>
      </c>
      <c r="F1333" s="16">
        <v>-34.906286999999999</v>
      </c>
      <c r="G1333" s="16" t="s">
        <v>160</v>
      </c>
      <c r="H1333" s="16" t="s">
        <v>136</v>
      </c>
      <c r="I1333" s="16" t="s">
        <v>135</v>
      </c>
      <c r="J1333" s="16" t="s">
        <v>137</v>
      </c>
      <c r="K1333" s="16">
        <v>70</v>
      </c>
      <c r="L1333" s="16" t="s">
        <v>138</v>
      </c>
      <c r="M1333" s="16">
        <v>0</v>
      </c>
      <c r="N1333" s="16"/>
      <c r="O1333" s="16">
        <v>2</v>
      </c>
      <c r="P1333" s="16">
        <v>3.96</v>
      </c>
      <c r="Q1333" s="16">
        <v>7.16</v>
      </c>
      <c r="R1333" s="16"/>
      <c r="S1333" s="16"/>
      <c r="T1333" s="16">
        <v>0</v>
      </c>
      <c r="U1333" s="16">
        <v>3.7</v>
      </c>
      <c r="V1333" s="16">
        <v>0</v>
      </c>
      <c r="W1333" s="16"/>
      <c r="X1333" s="16"/>
      <c r="Y1333" s="16">
        <v>0</v>
      </c>
      <c r="Z1333" s="16">
        <v>0</v>
      </c>
      <c r="AA1333" s="16" t="s">
        <v>139</v>
      </c>
      <c r="AB1333" s="16" t="s">
        <v>140</v>
      </c>
      <c r="AC1333" s="16">
        <v>31.33</v>
      </c>
      <c r="AD1333" s="16">
        <v>6.5</v>
      </c>
      <c r="AE1333" s="16">
        <v>1</v>
      </c>
      <c r="AF1333" s="16">
        <v>1.3</v>
      </c>
      <c r="AG1333" s="16">
        <v>2.5</v>
      </c>
      <c r="AH1333" s="16"/>
      <c r="AI1333" s="16"/>
      <c r="AJ1333" s="16"/>
      <c r="AK1333" s="16"/>
      <c r="AL1333" s="16"/>
      <c r="AM1333" s="16">
        <v>0</v>
      </c>
      <c r="AN1333" s="16"/>
      <c r="AO1333" s="16">
        <v>0</v>
      </c>
      <c r="AP1333" s="16">
        <v>0</v>
      </c>
      <c r="AQ1333" s="16">
        <v>0</v>
      </c>
      <c r="AR1333" s="17" t="s">
        <v>136</v>
      </c>
      <c r="AS1333" s="19">
        <f t="shared" si="1522"/>
        <v>0</v>
      </c>
      <c r="AT1333" s="19"/>
      <c r="AU1333" s="19">
        <f>VLOOKUP(G1333,ABNT5101!$I$3:$J$9,2)</f>
        <v>10</v>
      </c>
      <c r="AV1333" s="19">
        <f>VLOOKUP(G1333,ABNT5101!$I$3:$M$9,5)</f>
        <v>0.18</v>
      </c>
      <c r="AW1333" s="17" t="str">
        <f>_xlfn.XLOOKUP(G1333,ABNT5101!I:I,ABNT5101!L:L)</f>
        <v>-</v>
      </c>
      <c r="AX1333" s="17">
        <f>_xlfn.XLOOKUP(G1333,ABNT5101!$I:$I,ABNT5101!M:M)</f>
        <v>0.18</v>
      </c>
      <c r="AY1333" s="17" t="str">
        <f>_xlfn.XLOOKUP(G1333,ABNT5101!$I:$I,ABNT5101!N:N)</f>
        <v>-</v>
      </c>
      <c r="AZ1333" s="17">
        <f>_xlfn.XLOOKUP(G1333,ABNT5101!$I:$I,ABNT5101!O:O)</f>
        <v>16</v>
      </c>
      <c r="BA1333" s="20" t="str">
        <f t="shared" si="1523"/>
        <v>ATENDE</v>
      </c>
      <c r="BB1333" s="21">
        <f t="shared" ref="BB1333:BC1333" si="1597">BE1333/AU1333-1</f>
        <v>0</v>
      </c>
      <c r="BC1333" s="21">
        <f t="shared" si="1597"/>
        <v>1.7777777777777777</v>
      </c>
      <c r="BD1333" s="21" t="str">
        <f t="shared" si="1525"/>
        <v>-</v>
      </c>
      <c r="BE1333" s="22">
        <v>10</v>
      </c>
      <c r="BF1333" s="22">
        <v>0.5</v>
      </c>
      <c r="BG1333" s="22"/>
      <c r="BH1333" s="22"/>
      <c r="BI1333" s="23"/>
      <c r="BJ1333" s="22"/>
      <c r="BK1333" s="20" t="str">
        <f t="shared" si="1526"/>
        <v>ATENDE</v>
      </c>
      <c r="BL1333" s="20" t="str">
        <f t="shared" si="1527"/>
        <v>ATENDE</v>
      </c>
      <c r="BM1333" s="20" t="str">
        <f t="shared" si="1528"/>
        <v>ATENDE</v>
      </c>
      <c r="BN1333" s="20" t="str">
        <f t="shared" si="1529"/>
        <v>ATENDE</v>
      </c>
      <c r="BO1333" s="24" t="str">
        <f t="shared" si="1530"/>
        <v>C4</v>
      </c>
      <c r="BP1333" s="24" t="str">
        <f t="shared" si="1368"/>
        <v>P6</v>
      </c>
      <c r="BQ1333" s="25">
        <f t="shared" si="1381"/>
        <v>1.08</v>
      </c>
      <c r="BR1333" s="22">
        <v>6.24</v>
      </c>
      <c r="BS1333" s="22">
        <v>2.34</v>
      </c>
      <c r="BT1333" s="24">
        <f>IF(BP1333="-","-",_xlfn.XLOOKUP(BP1333,ABNT5101!$B$4:$B$9,ABNT5101!$C$4:$C$9))</f>
        <v>3</v>
      </c>
      <c r="BU1333" s="24">
        <f>IF(BP1333="-","-",_xlfn.XLOOKUP(BP1333,ABNT5101!$B$4:$B$9,ABNT5101!$D$4:$D$9))</f>
        <v>0.6</v>
      </c>
      <c r="BV1333" s="20" t="str">
        <f t="shared" si="1531"/>
        <v>ATENDE</v>
      </c>
      <c r="BW1333" s="20" t="str">
        <f t="shared" si="1382"/>
        <v>ATENDE</v>
      </c>
      <c r="BX1333" s="20" t="str">
        <f t="shared" si="1532"/>
        <v>ATENDE</v>
      </c>
      <c r="BY1333" s="24" t="str">
        <f t="shared" si="1595"/>
        <v>P6</v>
      </c>
      <c r="BZ1333" s="25">
        <f t="shared" si="1533"/>
        <v>9.3333333333333268E-2</v>
      </c>
      <c r="CA1333" s="24">
        <v>3.28</v>
      </c>
      <c r="CB1333" s="24">
        <v>1.37</v>
      </c>
      <c r="CC1333" s="20">
        <f>IF(BY1333="-","-",_xlfn.XLOOKUP(BY1333,ABNT5101!$B$4:$B$9,ABNT5101!$C$4:$C$9))</f>
        <v>3</v>
      </c>
      <c r="CD1333" s="24">
        <f>IF(BY1333="-","-",_xlfn.XLOOKUP(BY1333,ABNT5101!$B$4:$B$9,ABNT5101!$D$4:$D$9))</f>
        <v>0.6</v>
      </c>
      <c r="CE1333" s="20" t="str">
        <f t="shared" si="1534"/>
        <v>ATENDE</v>
      </c>
      <c r="CF1333" s="20" t="str">
        <f t="shared" si="1535"/>
        <v>ATENDE</v>
      </c>
      <c r="CG1333" s="20" t="str">
        <f t="shared" si="1359"/>
        <v>ATENDE</v>
      </c>
      <c r="CH1333" s="26" t="e">
        <f>_xlfn.XLOOKUP(CI1333,'Banco de dados'!$B:$B,'Banco de dados'!$D:$D)</f>
        <v>#N/A</v>
      </c>
      <c r="CI1333" s="27" t="s">
        <v>273</v>
      </c>
      <c r="CJ1333" s="26" t="e">
        <f>_xlfn.XLOOKUP(CI1333,'Banco de dados'!$B:$B,'Banco de dados'!$E:$E)</f>
        <v>#N/A</v>
      </c>
      <c r="CK1333" s="26"/>
      <c r="CL1333" s="26" t="e">
        <f>IF(CK1333="-","-",_xlfn.XLOOKUP(CK1333,'Banco de dados'!$B:$B,'Banco de dados'!$E:$E))</f>
        <v>#N/A</v>
      </c>
      <c r="CM1333" s="28">
        <f t="shared" si="1587"/>
        <v>1</v>
      </c>
      <c r="CN1333" s="26" t="e">
        <f>_xlfn.XLOOKUP(CI1333,'Banco de dados'!$B:$B,'Banco de dados'!$H:$H)</f>
        <v>#N/A</v>
      </c>
      <c r="CO1333" s="26" t="e">
        <f t="array" aca="1" ref="CO1333" ca="1">_xludf.XLOOKUP(CK1333,'Banco de dados'!$B:$B,'Banco de dados'!$H:$H)</f>
        <v>#NAME?</v>
      </c>
      <c r="CP1333" s="26" t="e">
        <f t="array" aca="1" ref="CP1333" ca="1">_xludf.XLOOKUP(CI1333,'Banco de dados'!$B:$B,'Banco de dados'!$F:$F)</f>
        <v>#NAME?</v>
      </c>
      <c r="CQ1333" s="26" t="e">
        <f t="array" aca="1" ref="CQ1333" ca="1">_xludf.XLOOKUP(CK1333,'Banco de dados'!$B:$B,'Banco de dados'!$F:$F)</f>
        <v>#NAME?</v>
      </c>
      <c r="CR1333" s="27">
        <v>291</v>
      </c>
      <c r="CS1333" s="27"/>
      <c r="CT1333" s="26" t="str">
        <f>IF(AG1333=0.5,"Suporte",IF(AND(AG1333&gt;='Braços de IP'!$B$9,AG1333&lt;='Braços de IP'!$D$9),'Braços de IP'!$E$9,IF(AND(AG1333&gt;='Braços de IP'!$B$10,AG1333&lt;='Braços de IP'!$D$10),'Braços de IP'!$E$10,IF(AND(AG1333&gt;='Braços de IP'!$B$11,AG1333&lt;='Braços de IP'!$D$11),'Braços de IP'!$E$11,IF(AND(AG1333&gt;='Braços de IP'!$B$12,AG1333&lt;='Braços de IP'!$D$12),'Braços de IP'!$E$12,IF(AND(AG1333&gt;='Braços de IP'!$B$13,AG1333&lt;='Braços de IP'!$D$13),'Braços de IP'!$E$13,IF(AND(AG1333&gt;='Braços de IP'!$B$14,AG1333&lt;='Braços de IP'!$D$14),'Braços de IP'!$E$14,"ERRO")))))))</f>
        <v>Médio II</v>
      </c>
      <c r="CU1333" s="27"/>
      <c r="CV1333" s="26" t="str">
        <f>IF($CU1333="","",VLOOKUP($CU1333,'Braços de IP'!$E$9:$I$15,2,0))</f>
        <v/>
      </c>
      <c r="CW1333" s="29" t="str">
        <f>IF($CU1333="","",VLOOKUP($CU1333,'Braços de IP'!$E$9:$I$15,5,0))</f>
        <v/>
      </c>
      <c r="CX1333" s="26"/>
      <c r="CY1333" s="26"/>
      <c r="CZ1333" s="26"/>
      <c r="DA1333" s="26"/>
      <c r="DB1333" s="26"/>
      <c r="DC1333" s="26"/>
      <c r="DD1333" s="30" t="e">
        <f t="shared" si="1588"/>
        <v>#N/A</v>
      </c>
      <c r="DE1333" s="31">
        <f t="shared" si="1589"/>
        <v>70</v>
      </c>
      <c r="DF1333" s="30" t="e">
        <f t="shared" si="1590"/>
        <v>#N/A</v>
      </c>
      <c r="DG1333" s="32" t="e">
        <f t="shared" si="1591"/>
        <v>#N/A</v>
      </c>
      <c r="DH1333" s="33" t="s">
        <v>143</v>
      </c>
      <c r="DI1333" s="34"/>
      <c r="DJ1333" s="35"/>
      <c r="DK1333" s="16" t="s">
        <v>144</v>
      </c>
      <c r="DL1333" s="16"/>
      <c r="DM1333" s="1"/>
      <c r="DN1333" s="1"/>
      <c r="DO1333" s="1"/>
      <c r="DP1333" s="1"/>
      <c r="DQ1333" s="1"/>
      <c r="DR1333" s="1"/>
      <c r="DS1333" s="1"/>
      <c r="DT1333" s="1"/>
    </row>
    <row r="1334" spans="1:124" ht="15" customHeight="1" x14ac:dyDescent="0.25">
      <c r="B1334" s="16">
        <v>413</v>
      </c>
      <c r="C1334" s="16" t="s">
        <v>146</v>
      </c>
      <c r="D1334" s="16" t="s">
        <v>883</v>
      </c>
      <c r="E1334" s="16">
        <v>-8.1134059999999995</v>
      </c>
      <c r="F1334" s="16">
        <v>-34.895946000000002</v>
      </c>
      <c r="G1334" s="16" t="s">
        <v>160</v>
      </c>
      <c r="H1334" s="16" t="s">
        <v>136</v>
      </c>
      <c r="I1334" s="16" t="s">
        <v>135</v>
      </c>
      <c r="J1334" s="16" t="s">
        <v>137</v>
      </c>
      <c r="K1334" s="16">
        <v>96</v>
      </c>
      <c r="L1334" s="16" t="s">
        <v>138</v>
      </c>
      <c r="M1334" s="16">
        <v>0</v>
      </c>
      <c r="N1334" s="16"/>
      <c r="O1334" s="16">
        <v>2</v>
      </c>
      <c r="P1334" s="16">
        <v>3.96</v>
      </c>
      <c r="Q1334" s="16">
        <v>9.51</v>
      </c>
      <c r="R1334" s="16"/>
      <c r="S1334" s="16"/>
      <c r="T1334" s="16">
        <v>0</v>
      </c>
      <c r="U1334" s="17">
        <v>2.2799999999999998</v>
      </c>
      <c r="V1334" s="16">
        <v>0</v>
      </c>
      <c r="W1334" s="16"/>
      <c r="X1334" s="16"/>
      <c r="Y1334" s="16">
        <v>0</v>
      </c>
      <c r="Z1334" s="16">
        <v>0</v>
      </c>
      <c r="AA1334" s="16" t="s">
        <v>139</v>
      </c>
      <c r="AB1334" s="16" t="s">
        <v>140</v>
      </c>
      <c r="AC1334" s="16">
        <v>25.96</v>
      </c>
      <c r="AD1334" s="16">
        <v>5.08</v>
      </c>
      <c r="AE1334" s="16">
        <v>1</v>
      </c>
      <c r="AF1334" s="16">
        <v>1.72</v>
      </c>
      <c r="AG1334" s="16">
        <v>3.16</v>
      </c>
      <c r="AH1334" s="16"/>
      <c r="AI1334" s="16"/>
      <c r="AJ1334" s="16"/>
      <c r="AK1334" s="16"/>
      <c r="AL1334" s="16"/>
      <c r="AM1334" s="16">
        <v>0</v>
      </c>
      <c r="AN1334" s="16"/>
      <c r="AO1334" s="16">
        <v>0</v>
      </c>
      <c r="AP1334" s="16">
        <v>0</v>
      </c>
      <c r="AQ1334" s="16">
        <v>0</v>
      </c>
      <c r="AR1334" s="17" t="s">
        <v>136</v>
      </c>
      <c r="AS1334" s="19">
        <f t="shared" si="1522"/>
        <v>0</v>
      </c>
      <c r="AT1334" s="19"/>
      <c r="AU1334" s="19">
        <f>VLOOKUP(G1334,ABNT5101!$I$3:$J$9,2)</f>
        <v>10</v>
      </c>
      <c r="AV1334" s="19">
        <f>VLOOKUP(G1334,ABNT5101!$I$3:$M$9,5)</f>
        <v>0.18</v>
      </c>
      <c r="AW1334" s="17" t="str">
        <f>_xlfn.XLOOKUP(G1334,ABNT5101!I:I,ABNT5101!L:L)</f>
        <v>-</v>
      </c>
      <c r="AX1334" s="17">
        <f>_xlfn.XLOOKUP(G1334,ABNT5101!$I:$I,ABNT5101!M:M)</f>
        <v>0.18</v>
      </c>
      <c r="AY1334" s="17" t="str">
        <f>_xlfn.XLOOKUP(G1334,ABNT5101!$I:$I,ABNT5101!N:N)</f>
        <v>-</v>
      </c>
      <c r="AZ1334" s="17">
        <f>_xlfn.XLOOKUP(G1334,ABNT5101!$I:$I,ABNT5101!O:O)</f>
        <v>16</v>
      </c>
      <c r="BA1334" s="20" t="str">
        <f t="shared" si="1523"/>
        <v>ATENDE</v>
      </c>
      <c r="BB1334" s="21" t="e">
        <f t="shared" ref="BB1334:BC1334" si="1598">BE1334/AU1334-1</f>
        <v>#VALUE!</v>
      </c>
      <c r="BC1334" s="21" t="e">
        <f t="shared" si="1598"/>
        <v>#VALUE!</v>
      </c>
      <c r="BD1334" s="21" t="str">
        <f t="shared" si="1525"/>
        <v>-</v>
      </c>
      <c r="BE1334" s="22" t="s">
        <v>884</v>
      </c>
      <c r="BF1334" s="22" t="s">
        <v>373</v>
      </c>
      <c r="BG1334" s="22"/>
      <c r="BH1334" s="22"/>
      <c r="BI1334" s="23"/>
      <c r="BJ1334" s="22"/>
      <c r="BK1334" s="20" t="str">
        <f t="shared" si="1526"/>
        <v>ATENDE</v>
      </c>
      <c r="BL1334" s="20" t="str">
        <f t="shared" si="1527"/>
        <v>ATENDE</v>
      </c>
      <c r="BM1334" s="20" t="str">
        <f t="shared" si="1528"/>
        <v>ATENDE</v>
      </c>
      <c r="BN1334" s="20" t="str">
        <f t="shared" si="1529"/>
        <v>ATENDE</v>
      </c>
      <c r="BO1334" s="24" t="str">
        <f t="shared" si="1530"/>
        <v>C4</v>
      </c>
      <c r="BP1334" s="24" t="str">
        <f t="shared" si="1368"/>
        <v>P6</v>
      </c>
      <c r="BQ1334" s="25" t="e">
        <f t="shared" si="1381"/>
        <v>#VALUE!</v>
      </c>
      <c r="BR1334" s="22" t="s">
        <v>885</v>
      </c>
      <c r="BS1334" s="22" t="s">
        <v>886</v>
      </c>
      <c r="BT1334" s="24">
        <f>IF(BP1334="-","-",_xlfn.XLOOKUP(BP1334,ABNT5101!$B$4:$B$9,ABNT5101!$C$4:$C$9))</f>
        <v>3</v>
      </c>
      <c r="BU1334" s="24">
        <f>IF(BP1334="-","-",_xlfn.XLOOKUP(BP1334,ABNT5101!$B$4:$B$9,ABNT5101!$D$4:$D$9))</f>
        <v>0.6</v>
      </c>
      <c r="BV1334" s="20" t="str">
        <f t="shared" si="1531"/>
        <v>ATENDE</v>
      </c>
      <c r="BW1334" s="20" t="str">
        <f t="shared" si="1382"/>
        <v>ATENDE</v>
      </c>
      <c r="BX1334" s="20" t="str">
        <f t="shared" si="1532"/>
        <v>ATENDE</v>
      </c>
      <c r="BY1334" s="24" t="s">
        <v>136</v>
      </c>
      <c r="BZ1334" s="25" t="e">
        <f t="shared" si="1533"/>
        <v>#VALUE!</v>
      </c>
      <c r="CA1334" s="24" t="s">
        <v>887</v>
      </c>
      <c r="CB1334" s="24" t="s">
        <v>888</v>
      </c>
      <c r="CC1334" s="20" t="str">
        <f>IF(BY1334="-","-",_xlfn.XLOOKUP(BY1334,ABNT5101!$B$4:$B$9,ABNT5101!$C$4:$C$9))</f>
        <v>-</v>
      </c>
      <c r="CD1334" s="24" t="str">
        <f>IF(BY1334="-","-",_xlfn.XLOOKUP(BY1334,ABNT5101!$B$4:$B$9,ABNT5101!$D$4:$D$9))</f>
        <v>-</v>
      </c>
      <c r="CE1334" s="20" t="str">
        <f t="shared" si="1534"/>
        <v>-</v>
      </c>
      <c r="CF1334" s="20" t="str">
        <f t="shared" si="1535"/>
        <v>-</v>
      </c>
      <c r="CG1334" s="20" t="str">
        <f t="shared" si="1359"/>
        <v>-</v>
      </c>
      <c r="CH1334" s="26" t="str">
        <f>_xlfn.XLOOKUP(CI1334,'Banco de dados'!$B:$B,'Banco de dados'!$D:$D)</f>
        <v>LEDSTAR</v>
      </c>
      <c r="CI1334" s="27" t="s">
        <v>259</v>
      </c>
      <c r="CJ1334" s="26" t="str">
        <f>_xlfn.XLOOKUP(CI1334,'Banco de dados'!$B:$B,'Banco de dados'!$E:$E)</f>
        <v>LUM LED SL VT 9.1 44W</v>
      </c>
      <c r="CK1334" s="26"/>
      <c r="CL1334" s="26" t="e">
        <f>IF(CK1334="-","-",_xlfn.XLOOKUP(CK1334,'Banco de dados'!$B:$B,'Banco de dados'!$E:$E))</f>
        <v>#N/A</v>
      </c>
      <c r="CM1334" s="28">
        <f t="shared" si="1587"/>
        <v>1</v>
      </c>
      <c r="CN1334" s="26">
        <f>_xlfn.XLOOKUP(CI1334,'Banco de dados'!$B:$B,'Banco de dados'!$H:$H)</f>
        <v>44</v>
      </c>
      <c r="CO1334" s="26" t="e">
        <f t="array" aca="1" ref="CO1334" ca="1">_xludf.XLOOKUP(CK1334,'Banco de dados'!$B:$B,'Banco de dados'!$H:$H)</f>
        <v>#NAME?</v>
      </c>
      <c r="CP1334" s="51" t="e">
        <f t="array" aca="1" ref="CP1334" ca="1">_xludf.XLOOKUP(CI1334,'Banco de dados'!$B:$B,'Banco de dados'!$F:$F)</f>
        <v>#NAME?</v>
      </c>
      <c r="CQ1334" s="26" t="e">
        <f t="array" aca="1" ref="CQ1334" ca="1">_xludf.XLOOKUP(CK1334,'Banco de dados'!$B:$B,'Banco de dados'!$F:$F)</f>
        <v>#NAME?</v>
      </c>
      <c r="CR1334" s="27">
        <v>292</v>
      </c>
      <c r="CS1334" s="27"/>
      <c r="CT1334" s="26" t="str">
        <f>IF(AG1334=0.5,"Suporte",IF(AND(AG1334&gt;='Braços de IP'!$B$9,AG1334&lt;='Braços de IP'!$D$9),'Braços de IP'!$E$9,IF(AND(AG1334&gt;='Braços de IP'!$B$10,AG1334&lt;='Braços de IP'!$D$10),'Braços de IP'!$E$10,IF(AND(AG1334&gt;='Braços de IP'!$B$11,AG1334&lt;='Braços de IP'!$D$11),'Braços de IP'!$E$11,IF(AND(AG1334&gt;='Braços de IP'!$B$12,AG1334&lt;='Braços de IP'!$D$12),'Braços de IP'!$E$12,IF(AND(AG1334&gt;='Braços de IP'!$B$13,AG1334&lt;='Braços de IP'!$D$13),'Braços de IP'!$E$13,IF(AND(AG1334&gt;='Braços de IP'!$B$14,AG1334&lt;='Braços de IP'!$D$14),'Braços de IP'!$E$14,"ERRO")))))))</f>
        <v>Longo I</v>
      </c>
      <c r="CU1334" s="27"/>
      <c r="CV1334" s="26" t="str">
        <f>IF($CU1334="","",VLOOKUP($CU1334,'Braços de IP'!$E$9:$I$15,2,0))</f>
        <v/>
      </c>
      <c r="CW1334" s="29" t="str">
        <f>IF($CU1334="","",VLOOKUP($CU1334,'Braços de IP'!$E$9:$I$15,5,0))</f>
        <v/>
      </c>
      <c r="CX1334" s="26"/>
      <c r="CY1334" s="26"/>
      <c r="CZ1334" s="26"/>
      <c r="DA1334" s="26"/>
      <c r="DB1334" s="26"/>
      <c r="DC1334" s="26"/>
      <c r="DD1334" s="30">
        <f t="shared" si="1588"/>
        <v>44</v>
      </c>
      <c r="DE1334" s="31">
        <f t="shared" si="1589"/>
        <v>96</v>
      </c>
      <c r="DF1334" s="30">
        <f t="shared" si="1590"/>
        <v>140</v>
      </c>
      <c r="DG1334" s="32">
        <f t="shared" si="1591"/>
        <v>0.54166666666666674</v>
      </c>
      <c r="DH1334" s="33" t="s">
        <v>143</v>
      </c>
      <c r="DI1334" s="34"/>
      <c r="DJ1334" s="35"/>
      <c r="DK1334" s="16" t="s">
        <v>144</v>
      </c>
      <c r="DL1334" s="16"/>
    </row>
    <row r="1335" spans="1:124" ht="15" customHeight="1" x14ac:dyDescent="0.25">
      <c r="B1335" s="16">
        <v>413</v>
      </c>
      <c r="C1335" s="16" t="s">
        <v>146</v>
      </c>
      <c r="D1335" s="16" t="s">
        <v>883</v>
      </c>
      <c r="E1335" s="16">
        <v>-8.1134059999999995</v>
      </c>
      <c r="F1335" s="16">
        <v>-34.895946000000002</v>
      </c>
      <c r="G1335" s="16" t="s">
        <v>160</v>
      </c>
      <c r="H1335" s="16" t="s">
        <v>136</v>
      </c>
      <c r="I1335" s="16" t="s">
        <v>135</v>
      </c>
      <c r="J1335" s="16" t="s">
        <v>137</v>
      </c>
      <c r="K1335" s="16">
        <v>96</v>
      </c>
      <c r="L1335" s="16" t="s">
        <v>138</v>
      </c>
      <c r="M1335" s="16">
        <v>0</v>
      </c>
      <c r="N1335" s="16"/>
      <c r="O1335" s="16">
        <v>2</v>
      </c>
      <c r="P1335" s="16">
        <v>3.96</v>
      </c>
      <c r="Q1335" s="16">
        <v>9.51</v>
      </c>
      <c r="R1335" s="16"/>
      <c r="S1335" s="16"/>
      <c r="T1335" s="16">
        <v>0</v>
      </c>
      <c r="U1335" s="17">
        <v>2.2799999999999998</v>
      </c>
      <c r="V1335" s="16">
        <v>0</v>
      </c>
      <c r="W1335" s="16"/>
      <c r="X1335" s="16"/>
      <c r="Y1335" s="16">
        <v>0</v>
      </c>
      <c r="Z1335" s="16">
        <v>0</v>
      </c>
      <c r="AA1335" s="16" t="s">
        <v>139</v>
      </c>
      <c r="AB1335" s="16" t="s">
        <v>140</v>
      </c>
      <c r="AC1335" s="16">
        <v>25.96</v>
      </c>
      <c r="AD1335" s="16">
        <v>5.08</v>
      </c>
      <c r="AE1335" s="16">
        <v>1</v>
      </c>
      <c r="AF1335" s="16">
        <v>1.72</v>
      </c>
      <c r="AG1335" s="16">
        <v>3.16</v>
      </c>
      <c r="AH1335" s="16"/>
      <c r="AI1335" s="16"/>
      <c r="AJ1335" s="16"/>
      <c r="AK1335" s="16"/>
      <c r="AL1335" s="16"/>
      <c r="AM1335" s="16">
        <v>0</v>
      </c>
      <c r="AN1335" s="16"/>
      <c r="AO1335" s="16">
        <v>0</v>
      </c>
      <c r="AP1335" s="16">
        <v>0</v>
      </c>
      <c r="AQ1335" s="16">
        <v>0</v>
      </c>
      <c r="AR1335" s="17" t="s">
        <v>136</v>
      </c>
      <c r="AS1335" s="19">
        <f t="shared" si="1522"/>
        <v>0</v>
      </c>
      <c r="AT1335" s="19"/>
      <c r="AU1335" s="19">
        <f>VLOOKUP(G1335,ABNT5101!$I$3:$J$9,2)</f>
        <v>10</v>
      </c>
      <c r="AV1335" s="19">
        <f>VLOOKUP(G1335,ABNT5101!$I$3:$M$9,5)</f>
        <v>0.18</v>
      </c>
      <c r="AW1335" s="17" t="str">
        <f>_xlfn.XLOOKUP(G1335,ABNT5101!I:I,ABNT5101!L:L)</f>
        <v>-</v>
      </c>
      <c r="AX1335" s="17">
        <f>_xlfn.XLOOKUP(G1335,ABNT5101!$I:$I,ABNT5101!M:M)</f>
        <v>0.18</v>
      </c>
      <c r="AY1335" s="17" t="str">
        <f>_xlfn.XLOOKUP(G1335,ABNT5101!$I:$I,ABNT5101!N:N)</f>
        <v>-</v>
      </c>
      <c r="AZ1335" s="17">
        <f>_xlfn.XLOOKUP(G1335,ABNT5101!$I:$I,ABNT5101!O:O)</f>
        <v>16</v>
      </c>
      <c r="BA1335" s="20" t="str">
        <f t="shared" si="1523"/>
        <v>ATENDE</v>
      </c>
      <c r="BB1335" s="21" t="e">
        <f t="shared" ref="BB1335:BC1335" si="1599">BE1335/AU1335-1</f>
        <v>#VALUE!</v>
      </c>
      <c r="BC1335" s="21" t="e">
        <f t="shared" si="1599"/>
        <v>#VALUE!</v>
      </c>
      <c r="BD1335" s="21" t="str">
        <f t="shared" si="1525"/>
        <v>-</v>
      </c>
      <c r="BE1335" s="22" t="s">
        <v>889</v>
      </c>
      <c r="BF1335" s="22" t="s">
        <v>261</v>
      </c>
      <c r="BG1335" s="22"/>
      <c r="BH1335" s="22"/>
      <c r="BI1335" s="23"/>
      <c r="BJ1335" s="22"/>
      <c r="BK1335" s="20" t="str">
        <f t="shared" si="1526"/>
        <v>ATENDE</v>
      </c>
      <c r="BL1335" s="20" t="str">
        <f t="shared" si="1527"/>
        <v>ATENDE</v>
      </c>
      <c r="BM1335" s="20" t="str">
        <f t="shared" si="1528"/>
        <v>ATENDE</v>
      </c>
      <c r="BN1335" s="20" t="str">
        <f t="shared" si="1529"/>
        <v>ATENDE</v>
      </c>
      <c r="BO1335" s="24" t="str">
        <f t="shared" si="1530"/>
        <v>C4</v>
      </c>
      <c r="BP1335" s="24" t="str">
        <f t="shared" si="1368"/>
        <v>P6</v>
      </c>
      <c r="BQ1335" s="25" t="e">
        <f t="shared" si="1381"/>
        <v>#VALUE!</v>
      </c>
      <c r="BR1335" s="22" t="s">
        <v>417</v>
      </c>
      <c r="BS1335" s="53">
        <v>46143</v>
      </c>
      <c r="BT1335" s="24">
        <f>IF(BP1335="-","-",_xlfn.XLOOKUP(BP1335,ABNT5101!$B$4:$B$9,ABNT5101!$C$4:$C$9))</f>
        <v>3</v>
      </c>
      <c r="BU1335" s="24">
        <f>IF(BP1335="-","-",_xlfn.XLOOKUP(BP1335,ABNT5101!$B$4:$B$9,ABNT5101!$D$4:$D$9))</f>
        <v>0.6</v>
      </c>
      <c r="BV1335" s="20" t="str">
        <f t="shared" si="1531"/>
        <v>ATENDE</v>
      </c>
      <c r="BW1335" s="20" t="str">
        <f t="shared" si="1382"/>
        <v>ATENDE</v>
      </c>
      <c r="BX1335" s="20" t="str">
        <f t="shared" si="1532"/>
        <v>ATENDE</v>
      </c>
      <c r="BY1335" s="24" t="s">
        <v>136</v>
      </c>
      <c r="BZ1335" s="25" t="e">
        <f t="shared" si="1533"/>
        <v>#VALUE!</v>
      </c>
      <c r="CA1335" s="24" t="s">
        <v>890</v>
      </c>
      <c r="CB1335" s="24" t="s">
        <v>891</v>
      </c>
      <c r="CC1335" s="20" t="str">
        <f>IF(BY1335="-","-",_xlfn.XLOOKUP(BY1335,ABNT5101!$B$4:$B$9,ABNT5101!$C$4:$C$9))</f>
        <v>-</v>
      </c>
      <c r="CD1335" s="24" t="str">
        <f>IF(BY1335="-","-",_xlfn.XLOOKUP(BY1335,ABNT5101!$B$4:$B$9,ABNT5101!$D$4:$D$9))</f>
        <v>-</v>
      </c>
      <c r="CE1335" s="20" t="str">
        <f t="shared" si="1534"/>
        <v>-</v>
      </c>
      <c r="CF1335" s="20" t="str">
        <f t="shared" si="1535"/>
        <v>-</v>
      </c>
      <c r="CG1335" s="20" t="str">
        <f t="shared" si="1359"/>
        <v>-</v>
      </c>
      <c r="CH1335" s="26" t="str">
        <f>_xlfn.XLOOKUP(CI1335,'Banco de dados'!$B:$B,'Banco de dados'!$D:$D)</f>
        <v>SX LIGHTING</v>
      </c>
      <c r="CI1335" s="27" t="s">
        <v>401</v>
      </c>
      <c r="CJ1335" s="26" t="str">
        <f>_xlfn.XLOOKUP(CI1335,'Banco de dados'!$B:$B,'Banco de dados'!$E:$E)</f>
        <v>SXINEVO050K50L12CZF7PHF</v>
      </c>
      <c r="CK1335" s="26"/>
      <c r="CL1335" s="26" t="e">
        <f>IF(CK1335="-","-",_xlfn.XLOOKUP(CK1335,'Banco de dados'!$B:$B,'Banco de dados'!$E:$E))</f>
        <v>#N/A</v>
      </c>
      <c r="CM1335" s="28">
        <f t="shared" si="1587"/>
        <v>1</v>
      </c>
      <c r="CN1335" s="26">
        <f>_xlfn.XLOOKUP(CI1335,'Banco de dados'!$B:$B,'Banco de dados'!$H:$H)</f>
        <v>50</v>
      </c>
      <c r="CO1335" s="26" t="e">
        <f t="array" aca="1" ref="CO1335" ca="1">_xludf.XLOOKUP(CK1335,'Banco de dados'!$B:$B,'Banco de dados'!$H:$H)</f>
        <v>#NAME?</v>
      </c>
      <c r="CP1335" s="51" t="e">
        <f t="array" aca="1" ref="CP1335" ca="1">_xludf.XLOOKUP(CI1335,'Banco de dados'!$B:$B,'Banco de dados'!$F:$F)</f>
        <v>#NAME?</v>
      </c>
      <c r="CQ1335" s="26" t="e">
        <f t="array" aca="1" ref="CQ1335" ca="1">_xludf.XLOOKUP(CK1335,'Banco de dados'!$B:$B,'Banco de dados'!$F:$F)</f>
        <v>#NAME?</v>
      </c>
      <c r="CR1335" s="27">
        <v>293</v>
      </c>
      <c r="CS1335" s="27"/>
      <c r="CT1335" s="26" t="str">
        <f>IF(AG1335=0.5,"Suporte",IF(AND(AG1335&gt;='Braços de IP'!$B$9,AG1335&lt;='Braços de IP'!$D$9),'Braços de IP'!$E$9,IF(AND(AG1335&gt;='Braços de IP'!$B$10,AG1335&lt;='Braços de IP'!$D$10),'Braços de IP'!$E$10,IF(AND(AG1335&gt;='Braços de IP'!$B$11,AG1335&lt;='Braços de IP'!$D$11),'Braços de IP'!$E$11,IF(AND(AG1335&gt;='Braços de IP'!$B$12,AG1335&lt;='Braços de IP'!$D$12),'Braços de IP'!$E$12,IF(AND(AG1335&gt;='Braços de IP'!$B$13,AG1335&lt;='Braços de IP'!$D$13),'Braços de IP'!$E$13,IF(AND(AG1335&gt;='Braços de IP'!$B$14,AG1335&lt;='Braços de IP'!$D$14),'Braços de IP'!$E$14,"ERRO")))))))</f>
        <v>Longo I</v>
      </c>
      <c r="CU1335" s="27"/>
      <c r="CV1335" s="26" t="str">
        <f>IF($CU1335="","",VLOOKUP($CU1335,'Braços de IP'!$E$9:$I$15,2,0))</f>
        <v/>
      </c>
      <c r="CW1335" s="29" t="str">
        <f>IF($CU1335="","",VLOOKUP($CU1335,'Braços de IP'!$E$9:$I$15,5,0))</f>
        <v/>
      </c>
      <c r="CX1335" s="26"/>
      <c r="CY1335" s="26"/>
      <c r="CZ1335" s="26"/>
      <c r="DA1335" s="26"/>
      <c r="DB1335" s="26"/>
      <c r="DC1335" s="26"/>
      <c r="DD1335" s="30">
        <f t="shared" si="1588"/>
        <v>50</v>
      </c>
      <c r="DE1335" s="31">
        <f t="shared" si="1589"/>
        <v>96</v>
      </c>
      <c r="DF1335" s="30">
        <f t="shared" si="1590"/>
        <v>146</v>
      </c>
      <c r="DG1335" s="32">
        <f t="shared" si="1591"/>
        <v>0.47916666666666663</v>
      </c>
      <c r="DH1335" s="33" t="s">
        <v>143</v>
      </c>
      <c r="DI1335" s="34"/>
      <c r="DJ1335" s="35"/>
      <c r="DK1335" s="16" t="s">
        <v>144</v>
      </c>
      <c r="DL1335" s="16"/>
    </row>
    <row r="1336" spans="1:124" ht="15" customHeight="1" x14ac:dyDescent="0.25">
      <c r="B1336" s="16">
        <v>413</v>
      </c>
      <c r="C1336" s="16" t="s">
        <v>146</v>
      </c>
      <c r="D1336" s="16" t="s">
        <v>883</v>
      </c>
      <c r="E1336" s="16">
        <v>-8.1134059999999995</v>
      </c>
      <c r="F1336" s="16">
        <v>-34.895946000000002</v>
      </c>
      <c r="G1336" s="16" t="s">
        <v>160</v>
      </c>
      <c r="H1336" s="16" t="s">
        <v>136</v>
      </c>
      <c r="I1336" s="16" t="s">
        <v>135</v>
      </c>
      <c r="J1336" s="16" t="s">
        <v>137</v>
      </c>
      <c r="K1336" s="16">
        <v>96</v>
      </c>
      <c r="L1336" s="16" t="s">
        <v>138</v>
      </c>
      <c r="M1336" s="16">
        <v>0</v>
      </c>
      <c r="N1336" s="16"/>
      <c r="O1336" s="16">
        <v>2</v>
      </c>
      <c r="P1336" s="16">
        <v>3.96</v>
      </c>
      <c r="Q1336" s="16">
        <v>9.51</v>
      </c>
      <c r="R1336" s="16"/>
      <c r="S1336" s="16"/>
      <c r="T1336" s="16">
        <v>0</v>
      </c>
      <c r="U1336" s="17">
        <v>2.2799999999999998</v>
      </c>
      <c r="V1336" s="16">
        <v>0</v>
      </c>
      <c r="W1336" s="16"/>
      <c r="X1336" s="16"/>
      <c r="Y1336" s="16">
        <v>0</v>
      </c>
      <c r="Z1336" s="16">
        <v>0</v>
      </c>
      <c r="AA1336" s="16" t="s">
        <v>139</v>
      </c>
      <c r="AB1336" s="16" t="s">
        <v>140</v>
      </c>
      <c r="AC1336" s="16">
        <v>25.96</v>
      </c>
      <c r="AD1336" s="16">
        <v>5.08</v>
      </c>
      <c r="AE1336" s="16">
        <v>1</v>
      </c>
      <c r="AF1336" s="16">
        <v>1.72</v>
      </c>
      <c r="AG1336" s="16">
        <v>3.16</v>
      </c>
      <c r="AH1336" s="16"/>
      <c r="AI1336" s="16"/>
      <c r="AJ1336" s="16"/>
      <c r="AK1336" s="16"/>
      <c r="AL1336" s="16"/>
      <c r="AM1336" s="16">
        <v>0</v>
      </c>
      <c r="AN1336" s="16"/>
      <c r="AO1336" s="16">
        <v>0</v>
      </c>
      <c r="AP1336" s="16">
        <v>0</v>
      </c>
      <c r="AQ1336" s="16">
        <v>0</v>
      </c>
      <c r="AR1336" s="17" t="s">
        <v>136</v>
      </c>
      <c r="AS1336" s="19">
        <f t="shared" si="1522"/>
        <v>0</v>
      </c>
      <c r="AT1336" s="19"/>
      <c r="AU1336" s="19">
        <f>VLOOKUP(G1336,ABNT5101!$I$3:$J$9,2)</f>
        <v>10</v>
      </c>
      <c r="AV1336" s="19">
        <f>VLOOKUP(G1336,ABNT5101!$I$3:$M$9,5)</f>
        <v>0.18</v>
      </c>
      <c r="AW1336" s="17" t="str">
        <f>_xlfn.XLOOKUP(G1336,ABNT5101!I:I,ABNT5101!L:L)</f>
        <v>-</v>
      </c>
      <c r="AX1336" s="17">
        <f>_xlfn.XLOOKUP(G1336,ABNT5101!$I:$I,ABNT5101!M:M)</f>
        <v>0.18</v>
      </c>
      <c r="AY1336" s="17" t="str">
        <f>_xlfn.XLOOKUP(G1336,ABNT5101!$I:$I,ABNT5101!N:N)</f>
        <v>-</v>
      </c>
      <c r="AZ1336" s="17">
        <f>_xlfn.XLOOKUP(G1336,ABNT5101!$I:$I,ABNT5101!O:O)</f>
        <v>16</v>
      </c>
      <c r="BA1336" s="20" t="str">
        <f t="shared" si="1523"/>
        <v>ATENDE</v>
      </c>
      <c r="BB1336" s="21" t="e">
        <f t="shared" ref="BB1336:BC1336" si="1600">BE1336/AU1336-1</f>
        <v>#VALUE!</v>
      </c>
      <c r="BC1336" s="21" t="e">
        <f t="shared" si="1600"/>
        <v>#VALUE!</v>
      </c>
      <c r="BD1336" s="21" t="str">
        <f t="shared" si="1525"/>
        <v>-</v>
      </c>
      <c r="BE1336" s="22" t="s">
        <v>892</v>
      </c>
      <c r="BF1336" s="22" t="s">
        <v>373</v>
      </c>
      <c r="BG1336" s="22"/>
      <c r="BH1336" s="22"/>
      <c r="BI1336" s="23"/>
      <c r="BJ1336" s="22"/>
      <c r="BK1336" s="20" t="str">
        <f t="shared" si="1526"/>
        <v>ATENDE</v>
      </c>
      <c r="BL1336" s="20" t="str">
        <f t="shared" si="1527"/>
        <v>ATENDE</v>
      </c>
      <c r="BM1336" s="20" t="str">
        <f t="shared" si="1528"/>
        <v>ATENDE</v>
      </c>
      <c r="BN1336" s="20" t="str">
        <f t="shared" si="1529"/>
        <v>ATENDE</v>
      </c>
      <c r="BO1336" s="24" t="str">
        <f t="shared" si="1530"/>
        <v>C4</v>
      </c>
      <c r="BP1336" s="24" t="str">
        <f t="shared" si="1368"/>
        <v>P6</v>
      </c>
      <c r="BQ1336" s="25">
        <f t="shared" si="1381"/>
        <v>15455.333333333334</v>
      </c>
      <c r="BR1336" s="54">
        <v>46369</v>
      </c>
      <c r="BS1336" s="53">
        <v>46144</v>
      </c>
      <c r="BT1336" s="24">
        <f>IF(BP1336="-","-",_xlfn.XLOOKUP(BP1336,ABNT5101!$B$4:$B$9,ABNT5101!$C$4:$C$9))</f>
        <v>3</v>
      </c>
      <c r="BU1336" s="24">
        <f>IF(BP1336="-","-",_xlfn.XLOOKUP(BP1336,ABNT5101!$B$4:$B$9,ABNT5101!$D$4:$D$9))</f>
        <v>0.6</v>
      </c>
      <c r="BV1336" s="20" t="str">
        <f t="shared" si="1531"/>
        <v>ATENDE</v>
      </c>
      <c r="BW1336" s="20" t="str">
        <f t="shared" si="1382"/>
        <v>ATENDE</v>
      </c>
      <c r="BX1336" s="20" t="str">
        <f t="shared" si="1532"/>
        <v>ATENDE</v>
      </c>
      <c r="BY1336" s="24" t="s">
        <v>136</v>
      </c>
      <c r="BZ1336" s="25" t="e">
        <f t="shared" si="1533"/>
        <v>#VALUE!</v>
      </c>
      <c r="CA1336" s="24" t="s">
        <v>893</v>
      </c>
      <c r="CB1336" s="24" t="s">
        <v>894</v>
      </c>
      <c r="CC1336" s="20" t="str">
        <f>IF(BY1336="-","-",_xlfn.XLOOKUP(BY1336,ABNT5101!$B$4:$B$9,ABNT5101!$C$4:$C$9))</f>
        <v>-</v>
      </c>
      <c r="CD1336" s="24" t="str">
        <f>IF(BY1336="-","-",_xlfn.XLOOKUP(BY1336,ABNT5101!$B$4:$B$9,ABNT5101!$D$4:$D$9))</f>
        <v>-</v>
      </c>
      <c r="CE1336" s="20" t="str">
        <f t="shared" si="1534"/>
        <v>-</v>
      </c>
      <c r="CF1336" s="20" t="str">
        <f t="shared" si="1535"/>
        <v>-</v>
      </c>
      <c r="CG1336" s="20" t="str">
        <f t="shared" si="1359"/>
        <v>-</v>
      </c>
      <c r="CH1336" s="26" t="e">
        <f>_xlfn.XLOOKUP(CI1336,'Banco de dados'!$B:$B,'Banco de dados'!$D:$D)</f>
        <v>#N/A</v>
      </c>
      <c r="CI1336" s="27" t="s">
        <v>255</v>
      </c>
      <c r="CJ1336" s="26" t="e">
        <f>_xlfn.XLOOKUP(CI1336,'Banco de dados'!$B:$B,'Banco de dados'!$E:$E)</f>
        <v>#N/A</v>
      </c>
      <c r="CK1336" s="26"/>
      <c r="CL1336" s="26" t="e">
        <f>IF(CK1336="-","-",_xlfn.XLOOKUP(CK1336,'Banco de dados'!$B:$B,'Banco de dados'!$E:$E))</f>
        <v>#N/A</v>
      </c>
      <c r="CM1336" s="28">
        <f t="shared" si="1587"/>
        <v>1</v>
      </c>
      <c r="CN1336" s="26" t="e">
        <f>_xlfn.XLOOKUP(CI1336,'Banco de dados'!$B:$B,'Banco de dados'!$H:$H)</f>
        <v>#N/A</v>
      </c>
      <c r="CO1336" s="26" t="e">
        <f t="array" aca="1" ref="CO1336" ca="1">_xludf.XLOOKUP(CK1336,'Banco de dados'!$B:$B,'Banco de dados'!$H:$H)</f>
        <v>#NAME?</v>
      </c>
      <c r="CP1336" s="26" t="e">
        <f t="array" aca="1" ref="CP1336" ca="1">_xludf.XLOOKUP(CI1336,'Banco de dados'!$B:$B,'Banco de dados'!$F:$F)</f>
        <v>#NAME?</v>
      </c>
      <c r="CQ1336" s="26" t="e">
        <f t="array" aca="1" ref="CQ1336" ca="1">_xludf.XLOOKUP(CK1336,'Banco de dados'!$B:$B,'Banco de dados'!$F:$F)</f>
        <v>#NAME?</v>
      </c>
      <c r="CR1336" s="27">
        <v>294</v>
      </c>
      <c r="CS1336" s="27"/>
      <c r="CT1336" s="26" t="str">
        <f>IF(AG1336=0.5,"Suporte",IF(AND(AG1336&gt;='Braços de IP'!$B$9,AG1336&lt;='Braços de IP'!$D$9),'Braços de IP'!$E$9,IF(AND(AG1336&gt;='Braços de IP'!$B$10,AG1336&lt;='Braços de IP'!$D$10),'Braços de IP'!$E$10,IF(AND(AG1336&gt;='Braços de IP'!$B$11,AG1336&lt;='Braços de IP'!$D$11),'Braços de IP'!$E$11,IF(AND(AG1336&gt;='Braços de IP'!$B$12,AG1336&lt;='Braços de IP'!$D$12),'Braços de IP'!$E$12,IF(AND(AG1336&gt;='Braços de IP'!$B$13,AG1336&lt;='Braços de IP'!$D$13),'Braços de IP'!$E$13,IF(AND(AG1336&gt;='Braços de IP'!$B$14,AG1336&lt;='Braços de IP'!$D$14),'Braços de IP'!$E$14,"ERRO")))))))</f>
        <v>Longo I</v>
      </c>
      <c r="CU1336" s="27"/>
      <c r="CV1336" s="26" t="str">
        <f>IF($CU1336="","",VLOOKUP($CU1336,'Braços de IP'!$E$9:$I$15,2,0))</f>
        <v/>
      </c>
      <c r="CW1336" s="29" t="str">
        <f>IF($CU1336="","",VLOOKUP($CU1336,'Braços de IP'!$E$9:$I$15,5,0))</f>
        <v/>
      </c>
      <c r="CX1336" s="26"/>
      <c r="CY1336" s="26"/>
      <c r="CZ1336" s="26"/>
      <c r="DA1336" s="26"/>
      <c r="DB1336" s="26"/>
      <c r="DC1336" s="26"/>
      <c r="DD1336" s="30" t="e">
        <f t="shared" si="1588"/>
        <v>#N/A</v>
      </c>
      <c r="DE1336" s="31">
        <f t="shared" si="1589"/>
        <v>96</v>
      </c>
      <c r="DF1336" s="30" t="e">
        <f t="shared" si="1590"/>
        <v>#N/A</v>
      </c>
      <c r="DG1336" s="32" t="e">
        <f t="shared" si="1591"/>
        <v>#N/A</v>
      </c>
      <c r="DH1336" s="33" t="s">
        <v>143</v>
      </c>
      <c r="DI1336" s="34"/>
      <c r="DJ1336" s="35"/>
      <c r="DK1336" s="16" t="s">
        <v>144</v>
      </c>
      <c r="DL1336" s="16"/>
    </row>
    <row r="1337" spans="1:124" ht="15" customHeight="1" x14ac:dyDescent="0.25">
      <c r="B1337" s="16">
        <v>417</v>
      </c>
      <c r="C1337" s="16" t="s">
        <v>146</v>
      </c>
      <c r="D1337" s="16" t="s">
        <v>895</v>
      </c>
      <c r="E1337" s="16">
        <v>-8.0874439999999996</v>
      </c>
      <c r="F1337" s="16">
        <v>-34.907480999999997</v>
      </c>
      <c r="G1337" s="16" t="s">
        <v>160</v>
      </c>
      <c r="H1337" s="16" t="s">
        <v>136</v>
      </c>
      <c r="I1337" s="16" t="s">
        <v>135</v>
      </c>
      <c r="J1337" s="16" t="s">
        <v>137</v>
      </c>
      <c r="K1337" s="16">
        <v>120</v>
      </c>
      <c r="L1337" s="16" t="s">
        <v>138</v>
      </c>
      <c r="M1337" s="16">
        <v>0</v>
      </c>
      <c r="N1337" s="16"/>
      <c r="O1337" s="16">
        <v>1</v>
      </c>
      <c r="P1337" s="16">
        <v>4.4800000000000004</v>
      </c>
      <c r="Q1337" s="16">
        <v>15.54</v>
      </c>
      <c r="R1337" s="16"/>
      <c r="S1337" s="16"/>
      <c r="T1337" s="16">
        <v>12.63</v>
      </c>
      <c r="U1337" s="16">
        <v>3.33</v>
      </c>
      <c r="V1337" s="16">
        <v>2.16</v>
      </c>
      <c r="W1337" s="16">
        <v>0</v>
      </c>
      <c r="X1337" s="16">
        <v>0</v>
      </c>
      <c r="Y1337" s="16">
        <v>0</v>
      </c>
      <c r="Z1337" s="16">
        <v>0</v>
      </c>
      <c r="AA1337" s="16" t="s">
        <v>139</v>
      </c>
      <c r="AB1337" s="16" t="s">
        <v>140</v>
      </c>
      <c r="AC1337" s="16">
        <v>33</v>
      </c>
      <c r="AD1337" s="16">
        <v>6.7</v>
      </c>
      <c r="AE1337" s="16">
        <v>1</v>
      </c>
      <c r="AF1337" s="16">
        <v>1.57</v>
      </c>
      <c r="AG1337" s="16">
        <v>2.6</v>
      </c>
      <c r="AH1337" s="16"/>
      <c r="AI1337" s="16"/>
      <c r="AJ1337" s="16"/>
      <c r="AK1337" s="16"/>
      <c r="AL1337" s="16"/>
      <c r="AM1337" s="16">
        <v>0</v>
      </c>
      <c r="AN1337" s="16"/>
      <c r="AO1337" s="16">
        <v>0</v>
      </c>
      <c r="AP1337" s="16">
        <v>0</v>
      </c>
      <c r="AQ1337" s="16">
        <v>0</v>
      </c>
      <c r="AR1337" s="17" t="s">
        <v>136</v>
      </c>
      <c r="AS1337" s="19">
        <f t="shared" si="1522"/>
        <v>0</v>
      </c>
      <c r="AT1337" s="19"/>
      <c r="AU1337" s="19">
        <f>VLOOKUP(G1337,ABNT5101!$I$3:$J$9,2)</f>
        <v>10</v>
      </c>
      <c r="AV1337" s="19">
        <f>VLOOKUP(G1337,ABNT5101!$I$3:$M$9,5)</f>
        <v>0.18</v>
      </c>
      <c r="AW1337" s="17" t="str">
        <f>_xlfn.XLOOKUP(G1337,ABNT5101!I:I,ABNT5101!L:L)</f>
        <v>-</v>
      </c>
      <c r="AX1337" s="17">
        <f>_xlfn.XLOOKUP(G1337,ABNT5101!$I:$I,ABNT5101!M:M)</f>
        <v>0.18</v>
      </c>
      <c r="AY1337" s="17" t="str">
        <f>_xlfn.XLOOKUP(G1337,ABNT5101!$I:$I,ABNT5101!N:N)</f>
        <v>-</v>
      </c>
      <c r="AZ1337" s="17">
        <f>_xlfn.XLOOKUP(G1337,ABNT5101!$I:$I,ABNT5101!O:O)</f>
        <v>16</v>
      </c>
      <c r="BA1337" s="20" t="str">
        <f t="shared" si="1523"/>
        <v>ATENDE</v>
      </c>
      <c r="BB1337" s="21" t="e">
        <f t="shared" ref="BB1337:BC1337" si="1601">BE1337/AU1337-1</f>
        <v>#VALUE!</v>
      </c>
      <c r="BC1337" s="21" t="e">
        <f t="shared" si="1601"/>
        <v>#VALUE!</v>
      </c>
      <c r="BD1337" s="21" t="str">
        <f t="shared" si="1525"/>
        <v>-</v>
      </c>
      <c r="BE1337" s="22" t="s">
        <v>878</v>
      </c>
      <c r="BF1337" s="22" t="s">
        <v>896</v>
      </c>
      <c r="BG1337" s="53">
        <v>46124</v>
      </c>
      <c r="BH1337" s="22" t="s">
        <v>897</v>
      </c>
      <c r="BI1337" s="23"/>
      <c r="BJ1337" s="22"/>
      <c r="BK1337" s="20" t="str">
        <f t="shared" si="1526"/>
        <v>ATENDE</v>
      </c>
      <c r="BL1337" s="20" t="str">
        <f t="shared" si="1527"/>
        <v>ATENDE</v>
      </c>
      <c r="BM1337" s="20" t="str">
        <f t="shared" si="1528"/>
        <v>ATENDE</v>
      </c>
      <c r="BN1337" s="20" t="str">
        <f t="shared" si="1529"/>
        <v>ATENDE</v>
      </c>
      <c r="BO1337" s="24" t="str">
        <f t="shared" si="1530"/>
        <v>C4</v>
      </c>
      <c r="BP1337" s="24" t="str">
        <f t="shared" si="1368"/>
        <v>P6</v>
      </c>
      <c r="BQ1337" s="25" t="e">
        <f t="shared" si="1381"/>
        <v>#VALUE!</v>
      </c>
      <c r="BR1337" s="27" t="s">
        <v>898</v>
      </c>
      <c r="BS1337" s="22" t="s">
        <v>899</v>
      </c>
      <c r="BT1337" s="24">
        <f>IF(BP1337="-","-",_xlfn.XLOOKUP(BP1337,ABNT5101!$B$4:$B$9,ABNT5101!$C$4:$C$9))</f>
        <v>3</v>
      </c>
      <c r="BU1337" s="24">
        <f>IF(BP1337="-","-",_xlfn.XLOOKUP(BP1337,ABNT5101!$B$4:$B$9,ABNT5101!$D$4:$D$9))</f>
        <v>0.6</v>
      </c>
      <c r="BV1337" s="20" t="str">
        <f t="shared" si="1531"/>
        <v>ATENDE</v>
      </c>
      <c r="BW1337" s="20" t="str">
        <f t="shared" si="1382"/>
        <v>ATENDE</v>
      </c>
      <c r="BX1337" s="20" t="str">
        <f t="shared" si="1532"/>
        <v>ATENDE</v>
      </c>
      <c r="BY1337" s="24" t="s">
        <v>136</v>
      </c>
      <c r="BZ1337" s="25" t="e">
        <f t="shared" si="1533"/>
        <v>#VALUE!</v>
      </c>
      <c r="CA1337" s="24" t="s">
        <v>900</v>
      </c>
      <c r="CB1337" s="24" t="s">
        <v>901</v>
      </c>
      <c r="CC1337" s="20" t="str">
        <f>IF(BY1337="-","-",_xlfn.XLOOKUP(BY1337,ABNT5101!$B$4:$B$9,ABNT5101!$C$4:$C$9))</f>
        <v>-</v>
      </c>
      <c r="CD1337" s="24" t="str">
        <f>IF(BY1337="-","-",_xlfn.XLOOKUP(BY1337,ABNT5101!$B$4:$B$9,ABNT5101!$D$4:$D$9))</f>
        <v>-</v>
      </c>
      <c r="CE1337" s="20" t="str">
        <f t="shared" si="1534"/>
        <v>-</v>
      </c>
      <c r="CF1337" s="20" t="str">
        <f t="shared" si="1535"/>
        <v>-</v>
      </c>
      <c r="CG1337" s="20" t="str">
        <f t="shared" si="1359"/>
        <v>-</v>
      </c>
      <c r="CH1337" s="26" t="str">
        <f>_xlfn.XLOOKUP(CI1337,'Banco de dados'!$B:$B,'Banco de dados'!$D:$D)</f>
        <v>LEDSTAR</v>
      </c>
      <c r="CI1337" s="27" t="s">
        <v>493</v>
      </c>
      <c r="CJ1337" s="26" t="str">
        <f>_xlfn.XLOOKUP(CI1337,'Banco de dados'!$B:$B,'Banco de dados'!$E:$E)</f>
        <v>LUM LED SL VT 9.1 35W</v>
      </c>
      <c r="CK1337" s="26" t="s">
        <v>493</v>
      </c>
      <c r="CL1337" s="26" t="str">
        <f>IF(CK1337="-","-",_xlfn.XLOOKUP(CK1337,'Banco de dados'!$B:$B,'Banco de dados'!$E:$E))</f>
        <v>LUM LED SL VT 9.1 35W</v>
      </c>
      <c r="CM1337" s="28">
        <f t="shared" si="1587"/>
        <v>1</v>
      </c>
      <c r="CN1337" s="26">
        <f>_xlfn.XLOOKUP(CI1337,'Banco de dados'!$B:$B,'Banco de dados'!$H:$H)</f>
        <v>35</v>
      </c>
      <c r="CO1337" s="26" t="e">
        <f t="array" aca="1" ref="CO1337" ca="1">_xludf.XLOOKUP(CK1337,'Banco de dados'!$B:$B,'Banco de dados'!$H:$H)</f>
        <v>#NAME?</v>
      </c>
      <c r="CP1337" s="51" t="e">
        <f t="array" aca="1" ref="CP1337" ca="1">_xludf.XLOOKUP(CI1337,'Banco de dados'!$B:$B,'Banco de dados'!$F:$F)</f>
        <v>#NAME?</v>
      </c>
      <c r="CQ1337" s="51" t="e">
        <f t="array" aca="1" ref="CQ1337" ca="1">_xludf.XLOOKUP(CK1337,'Banco de dados'!$B:$B,'Banco de dados'!$F:$F)</f>
        <v>#NAME?</v>
      </c>
      <c r="CR1337" s="27">
        <v>304</v>
      </c>
      <c r="CS1337" s="27">
        <v>10</v>
      </c>
      <c r="CT1337" s="26" t="str">
        <f>IF(AG1337=0.5,"Suporte",IF(AND(AG1337&gt;='Braços de IP'!$B$9,AG1337&lt;='Braços de IP'!$D$9),'Braços de IP'!$E$9,IF(AND(AG1337&gt;='Braços de IP'!$B$10,AG1337&lt;='Braços de IP'!$D$10),'Braços de IP'!$E$10,IF(AND(AG1337&gt;='Braços de IP'!$B$11,AG1337&lt;='Braços de IP'!$D$11),'Braços de IP'!$E$11,IF(AND(AG1337&gt;='Braços de IP'!$B$12,AG1337&lt;='Braços de IP'!$D$12),'Braços de IP'!$E$12,IF(AND(AG1337&gt;='Braços de IP'!$B$13,AG1337&lt;='Braços de IP'!$D$13),'Braços de IP'!$E$13,IF(AND(AG1337&gt;='Braços de IP'!$B$14,AG1337&lt;='Braços de IP'!$D$14),'Braços de IP'!$E$14,"ERRO")))))))</f>
        <v>Longo I</v>
      </c>
      <c r="CU1337" s="27" t="s">
        <v>154</v>
      </c>
      <c r="CV1337" s="26">
        <f>IF($CU1337="","",VLOOKUP($CU1337,'Braços de IP'!$E$9:$I$15,2,0))</f>
        <v>3.5</v>
      </c>
      <c r="CW1337" s="29">
        <f>IF($CU1337="","",VLOOKUP($CU1337,'Braços de IP'!$E$9:$I$15,5,0))</f>
        <v>8.5</v>
      </c>
      <c r="CX1337" s="26" t="s">
        <v>902</v>
      </c>
      <c r="CY1337" s="26">
        <v>1</v>
      </c>
      <c r="CZ1337" s="26">
        <v>1</v>
      </c>
      <c r="DA1337" s="81" t="s">
        <v>903</v>
      </c>
      <c r="DB1337" s="26"/>
      <c r="DC1337" s="26"/>
      <c r="DD1337" s="30">
        <f t="shared" si="1588"/>
        <v>35</v>
      </c>
      <c r="DE1337" s="31">
        <f t="shared" si="1589"/>
        <v>120</v>
      </c>
      <c r="DF1337" s="30">
        <f t="shared" si="1590"/>
        <v>155</v>
      </c>
      <c r="DG1337" s="32">
        <f t="shared" si="1591"/>
        <v>0.70833333333333326</v>
      </c>
      <c r="DH1337" s="33" t="s">
        <v>143</v>
      </c>
      <c r="DI1337" s="34"/>
      <c r="DJ1337" s="35"/>
      <c r="DK1337" s="16" t="s">
        <v>144</v>
      </c>
      <c r="DL1337" s="16"/>
    </row>
    <row r="1338" spans="1:124" ht="15" customHeight="1" x14ac:dyDescent="0.25">
      <c r="B1338" s="16">
        <v>417</v>
      </c>
      <c r="C1338" s="16" t="s">
        <v>146</v>
      </c>
      <c r="D1338" s="16" t="s">
        <v>895</v>
      </c>
      <c r="E1338" s="16">
        <v>-8.0874439999999996</v>
      </c>
      <c r="F1338" s="16">
        <v>-34.907480999999997</v>
      </c>
      <c r="G1338" s="16" t="s">
        <v>160</v>
      </c>
      <c r="H1338" s="16" t="s">
        <v>136</v>
      </c>
      <c r="I1338" s="16" t="s">
        <v>135</v>
      </c>
      <c r="J1338" s="16" t="s">
        <v>137</v>
      </c>
      <c r="K1338" s="16">
        <v>120</v>
      </c>
      <c r="L1338" s="16" t="s">
        <v>138</v>
      </c>
      <c r="M1338" s="16">
        <v>0</v>
      </c>
      <c r="N1338" s="16"/>
      <c r="O1338" s="16">
        <v>1</v>
      </c>
      <c r="P1338" s="16">
        <v>4.4800000000000004</v>
      </c>
      <c r="Q1338" s="16">
        <v>15.54</v>
      </c>
      <c r="R1338" s="16"/>
      <c r="S1338" s="16"/>
      <c r="T1338" s="16">
        <v>12.63</v>
      </c>
      <c r="U1338" s="16">
        <v>3.33</v>
      </c>
      <c r="V1338" s="16">
        <v>2.16</v>
      </c>
      <c r="W1338" s="16">
        <v>0</v>
      </c>
      <c r="X1338" s="16">
        <v>0</v>
      </c>
      <c r="Y1338" s="16">
        <v>0</v>
      </c>
      <c r="Z1338" s="16">
        <v>0</v>
      </c>
      <c r="AA1338" s="16" t="s">
        <v>139</v>
      </c>
      <c r="AB1338" s="16" t="s">
        <v>140</v>
      </c>
      <c r="AC1338" s="16">
        <v>33</v>
      </c>
      <c r="AD1338" s="16">
        <v>6.7</v>
      </c>
      <c r="AE1338" s="16">
        <v>1</v>
      </c>
      <c r="AF1338" s="16">
        <v>1.57</v>
      </c>
      <c r="AG1338" s="16">
        <v>2.6</v>
      </c>
      <c r="AH1338" s="16"/>
      <c r="AI1338" s="16"/>
      <c r="AJ1338" s="16"/>
      <c r="AK1338" s="16"/>
      <c r="AL1338" s="16"/>
      <c r="AM1338" s="16">
        <v>0</v>
      </c>
      <c r="AN1338" s="16"/>
      <c r="AO1338" s="16">
        <v>0</v>
      </c>
      <c r="AP1338" s="16">
        <v>0</v>
      </c>
      <c r="AQ1338" s="16">
        <v>0</v>
      </c>
      <c r="AR1338" s="17" t="s">
        <v>136</v>
      </c>
      <c r="AS1338" s="19">
        <f t="shared" si="1522"/>
        <v>0</v>
      </c>
      <c r="AT1338" s="19"/>
      <c r="AU1338" s="19">
        <f>VLOOKUP(G1338,ABNT5101!$I$3:$J$9,2)</f>
        <v>10</v>
      </c>
      <c r="AV1338" s="19">
        <f>VLOOKUP(G1338,ABNT5101!$I$3:$M$9,5)</f>
        <v>0.18</v>
      </c>
      <c r="AW1338" s="17" t="str">
        <f>_xlfn.XLOOKUP(G1338,ABNT5101!I:I,ABNT5101!L:L)</f>
        <v>-</v>
      </c>
      <c r="AX1338" s="17">
        <f>_xlfn.XLOOKUP(G1338,ABNT5101!$I:$I,ABNT5101!M:M)</f>
        <v>0.18</v>
      </c>
      <c r="AY1338" s="17" t="str">
        <f>_xlfn.XLOOKUP(G1338,ABNT5101!$I:$I,ABNT5101!N:N)</f>
        <v>-</v>
      </c>
      <c r="AZ1338" s="17">
        <f>_xlfn.XLOOKUP(G1338,ABNT5101!$I:$I,ABNT5101!O:O)</f>
        <v>16</v>
      </c>
      <c r="BA1338" s="20" t="str">
        <f t="shared" si="1523"/>
        <v>ATENDE</v>
      </c>
      <c r="BB1338" s="21" t="e">
        <f t="shared" ref="BB1338:BC1338" si="1602">BE1338/AU1338-1</f>
        <v>#VALUE!</v>
      </c>
      <c r="BC1338" s="21" t="e">
        <f t="shared" si="1602"/>
        <v>#VALUE!</v>
      </c>
      <c r="BD1338" s="21" t="str">
        <f t="shared" si="1525"/>
        <v>-</v>
      </c>
      <c r="BE1338" s="22" t="s">
        <v>904</v>
      </c>
      <c r="BF1338" s="22" t="s">
        <v>320</v>
      </c>
      <c r="BG1338" s="22" t="s">
        <v>905</v>
      </c>
      <c r="BH1338" s="22" t="s">
        <v>310</v>
      </c>
      <c r="BI1338" s="23"/>
      <c r="BJ1338" s="22"/>
      <c r="BK1338" s="20" t="str">
        <f t="shared" si="1526"/>
        <v>ATENDE</v>
      </c>
      <c r="BL1338" s="20" t="str">
        <f t="shared" si="1527"/>
        <v>ATENDE</v>
      </c>
      <c r="BM1338" s="20" t="str">
        <f t="shared" si="1528"/>
        <v>ATENDE</v>
      </c>
      <c r="BN1338" s="20" t="str">
        <f t="shared" si="1529"/>
        <v>ATENDE</v>
      </c>
      <c r="BO1338" s="24" t="str">
        <f t="shared" si="1530"/>
        <v>C4</v>
      </c>
      <c r="BP1338" s="24" t="str">
        <f t="shared" si="1368"/>
        <v>P6</v>
      </c>
      <c r="BQ1338" s="25" t="e">
        <f t="shared" si="1381"/>
        <v>#VALUE!</v>
      </c>
      <c r="BR1338" s="22" t="s">
        <v>906</v>
      </c>
      <c r="BS1338" s="22">
        <v>5.79</v>
      </c>
      <c r="BT1338" s="24">
        <f>IF(BP1338="-","-",_xlfn.XLOOKUP(BP1338,ABNT5101!$B$4:$B$9,ABNT5101!$C$4:$C$9))</f>
        <v>3</v>
      </c>
      <c r="BU1338" s="24">
        <f>IF(BP1338="-","-",_xlfn.XLOOKUP(BP1338,ABNT5101!$B$4:$B$9,ABNT5101!$D$4:$D$9))</f>
        <v>0.6</v>
      </c>
      <c r="BV1338" s="20" t="str">
        <f t="shared" si="1531"/>
        <v>ATENDE</v>
      </c>
      <c r="BW1338" s="20" t="str">
        <f t="shared" si="1382"/>
        <v>ATENDE</v>
      </c>
      <c r="BX1338" s="20" t="str">
        <f t="shared" si="1532"/>
        <v>ATENDE</v>
      </c>
      <c r="BY1338" s="24" t="s">
        <v>136</v>
      </c>
      <c r="BZ1338" s="25" t="e">
        <f t="shared" si="1533"/>
        <v>#VALUE!</v>
      </c>
      <c r="CA1338" s="24" t="s">
        <v>907</v>
      </c>
      <c r="CB1338" s="24" t="s">
        <v>908</v>
      </c>
      <c r="CC1338" s="20" t="str">
        <f>IF(BY1338="-","-",_xlfn.XLOOKUP(BY1338,ABNT5101!$B$4:$B$9,ABNT5101!$C$4:$C$9))</f>
        <v>-</v>
      </c>
      <c r="CD1338" s="24" t="str">
        <f>IF(BY1338="-","-",_xlfn.XLOOKUP(BY1338,ABNT5101!$B$4:$B$9,ABNT5101!$D$4:$D$9))</f>
        <v>-</v>
      </c>
      <c r="CE1338" s="20" t="str">
        <f t="shared" si="1534"/>
        <v>-</v>
      </c>
      <c r="CF1338" s="20" t="str">
        <f t="shared" si="1535"/>
        <v>-</v>
      </c>
      <c r="CG1338" s="20" t="str">
        <f t="shared" si="1359"/>
        <v>-</v>
      </c>
      <c r="CH1338" s="26" t="str">
        <f>_xlfn.XLOOKUP(CI1338,'Banco de dados'!$B:$B,'Banco de dados'!$D:$D)</f>
        <v>SX LIGHTING</v>
      </c>
      <c r="CI1338" s="27" t="s">
        <v>494</v>
      </c>
      <c r="CJ1338" s="26" t="str">
        <f>_xlfn.XLOOKUP(CI1338,'Banco de dados'!$B:$B,'Banco de dados'!$E:$E)</f>
        <v>SXINEVO030K50L12CZF7PHF</v>
      </c>
      <c r="CK1338" s="26" t="s">
        <v>494</v>
      </c>
      <c r="CL1338" s="26" t="str">
        <f>IF(CK1338="-","-",_xlfn.XLOOKUP(CK1338,'Banco de dados'!$B:$B,'Banco de dados'!$E:$E))</f>
        <v>SXINEVO030K50L12CZF7PHF</v>
      </c>
      <c r="CM1338" s="28">
        <f t="shared" si="1587"/>
        <v>1</v>
      </c>
      <c r="CN1338" s="26">
        <f>_xlfn.XLOOKUP(CI1338,'Banco de dados'!$B:$B,'Banco de dados'!$H:$H)</f>
        <v>31</v>
      </c>
      <c r="CO1338" s="26" t="e">
        <f t="array" aca="1" ref="CO1338" ca="1">_xludf.XLOOKUP(CK1338,'Banco de dados'!$B:$B,'Banco de dados'!$H:$H)</f>
        <v>#NAME?</v>
      </c>
      <c r="CP1338" s="26" t="e">
        <f t="array" aca="1" ref="CP1338" ca="1">_xludf.XLOOKUP(CI1338,'Banco de dados'!$B:$B,'Banco de dados'!$F:$F)</f>
        <v>#NAME?</v>
      </c>
      <c r="CQ1338" s="26" t="e">
        <f t="array" aca="1" ref="CQ1338" ca="1">_xludf.XLOOKUP(CK1338,'Banco de dados'!$B:$B,'Banco de dados'!$F:$F)</f>
        <v>#NAME?</v>
      </c>
      <c r="CR1338" s="27">
        <v>305</v>
      </c>
      <c r="CS1338" s="27">
        <v>10</v>
      </c>
      <c r="CT1338" s="26" t="str">
        <f>IF(AG1338=0.5,"Suporte",IF(AND(AG1338&gt;='Braços de IP'!$B$9,AG1338&lt;='Braços de IP'!$D$9),'Braços de IP'!$E$9,IF(AND(AG1338&gt;='Braços de IP'!$B$10,AG1338&lt;='Braços de IP'!$D$10),'Braços de IP'!$E$10,IF(AND(AG1338&gt;='Braços de IP'!$B$11,AG1338&lt;='Braços de IP'!$D$11),'Braços de IP'!$E$11,IF(AND(AG1338&gt;='Braços de IP'!$B$12,AG1338&lt;='Braços de IP'!$D$12),'Braços de IP'!$E$12,IF(AND(AG1338&gt;='Braços de IP'!$B$13,AG1338&lt;='Braços de IP'!$D$13),'Braços de IP'!$E$13,IF(AND(AG1338&gt;='Braços de IP'!$B$14,AG1338&lt;='Braços de IP'!$D$14),'Braços de IP'!$E$14,"ERRO")))))))</f>
        <v>Longo I</v>
      </c>
      <c r="CU1338" s="27" t="s">
        <v>154</v>
      </c>
      <c r="CV1338" s="26">
        <f>IF($CU1338="","",VLOOKUP($CU1338,'Braços de IP'!$E$9:$I$15,2,0))</f>
        <v>3.5</v>
      </c>
      <c r="CW1338" s="29">
        <f>IF($CU1338="","",VLOOKUP($CU1338,'Braços de IP'!$E$9:$I$15,5,0))</f>
        <v>8.5</v>
      </c>
      <c r="CX1338" s="26" t="s">
        <v>902</v>
      </c>
      <c r="CY1338" s="26">
        <v>1</v>
      </c>
      <c r="CZ1338" s="26">
        <v>1</v>
      </c>
      <c r="DA1338" s="81" t="s">
        <v>903</v>
      </c>
      <c r="DB1338" s="26"/>
      <c r="DC1338" s="26"/>
      <c r="DD1338" s="30">
        <f t="shared" si="1588"/>
        <v>31</v>
      </c>
      <c r="DE1338" s="31">
        <f t="shared" si="1589"/>
        <v>120</v>
      </c>
      <c r="DF1338" s="30">
        <f t="shared" si="1590"/>
        <v>151</v>
      </c>
      <c r="DG1338" s="32">
        <f t="shared" si="1591"/>
        <v>0.7416666666666667</v>
      </c>
      <c r="DH1338" s="33" t="s">
        <v>143</v>
      </c>
      <c r="DI1338" s="34"/>
      <c r="DJ1338" s="35"/>
      <c r="DK1338" s="16" t="s">
        <v>144</v>
      </c>
      <c r="DL1338" s="16"/>
    </row>
    <row r="1339" spans="1:124" ht="15" customHeight="1" x14ac:dyDescent="0.25">
      <c r="B1339" s="16">
        <v>417</v>
      </c>
      <c r="C1339" s="16" t="s">
        <v>146</v>
      </c>
      <c r="D1339" s="16" t="s">
        <v>895</v>
      </c>
      <c r="E1339" s="16">
        <v>-8.0874439999999996</v>
      </c>
      <c r="F1339" s="16">
        <v>-34.907480999999997</v>
      </c>
      <c r="G1339" s="16" t="s">
        <v>160</v>
      </c>
      <c r="H1339" s="16" t="s">
        <v>136</v>
      </c>
      <c r="I1339" s="16" t="s">
        <v>135</v>
      </c>
      <c r="J1339" s="16" t="s">
        <v>137</v>
      </c>
      <c r="K1339" s="16">
        <v>120</v>
      </c>
      <c r="L1339" s="16" t="s">
        <v>138</v>
      </c>
      <c r="M1339" s="16">
        <v>0</v>
      </c>
      <c r="N1339" s="16"/>
      <c r="O1339" s="16">
        <v>1</v>
      </c>
      <c r="P1339" s="16">
        <v>4.4800000000000004</v>
      </c>
      <c r="Q1339" s="16">
        <v>15.54</v>
      </c>
      <c r="R1339" s="16"/>
      <c r="S1339" s="16"/>
      <c r="T1339" s="16">
        <v>12.63</v>
      </c>
      <c r="U1339" s="16">
        <v>3.33</v>
      </c>
      <c r="V1339" s="16">
        <v>2.16</v>
      </c>
      <c r="W1339" s="16">
        <v>0</v>
      </c>
      <c r="X1339" s="16">
        <v>0</v>
      </c>
      <c r="Y1339" s="16">
        <v>0</v>
      </c>
      <c r="Z1339" s="16">
        <v>0</v>
      </c>
      <c r="AA1339" s="16" t="s">
        <v>139</v>
      </c>
      <c r="AB1339" s="16" t="s">
        <v>140</v>
      </c>
      <c r="AC1339" s="16">
        <v>33</v>
      </c>
      <c r="AD1339" s="16">
        <v>6.7</v>
      </c>
      <c r="AE1339" s="16">
        <v>1</v>
      </c>
      <c r="AF1339" s="16">
        <v>1.57</v>
      </c>
      <c r="AG1339" s="16">
        <v>2.6</v>
      </c>
      <c r="AH1339" s="16"/>
      <c r="AI1339" s="16"/>
      <c r="AJ1339" s="16"/>
      <c r="AK1339" s="16"/>
      <c r="AL1339" s="16"/>
      <c r="AM1339" s="16">
        <v>0</v>
      </c>
      <c r="AN1339" s="16"/>
      <c r="AO1339" s="16">
        <v>0</v>
      </c>
      <c r="AP1339" s="16">
        <v>0</v>
      </c>
      <c r="AQ1339" s="16">
        <v>0</v>
      </c>
      <c r="AR1339" s="17" t="s">
        <v>136</v>
      </c>
      <c r="AS1339" s="19">
        <f t="shared" si="1522"/>
        <v>0</v>
      </c>
      <c r="AT1339" s="19"/>
      <c r="AU1339" s="19">
        <f>VLOOKUP(G1339,ABNT5101!$I$3:$J$9,2)</f>
        <v>10</v>
      </c>
      <c r="AV1339" s="19">
        <f>VLOOKUP(G1339,ABNT5101!$I$3:$M$9,5)</f>
        <v>0.18</v>
      </c>
      <c r="AW1339" s="17" t="str">
        <f>_xlfn.XLOOKUP(G1339,ABNT5101!I:I,ABNT5101!L:L)</f>
        <v>-</v>
      </c>
      <c r="AX1339" s="17">
        <f>_xlfn.XLOOKUP(G1339,ABNT5101!$I:$I,ABNT5101!M:M)</f>
        <v>0.18</v>
      </c>
      <c r="AY1339" s="17" t="str">
        <f>_xlfn.XLOOKUP(G1339,ABNT5101!$I:$I,ABNT5101!N:N)</f>
        <v>-</v>
      </c>
      <c r="AZ1339" s="17">
        <f>_xlfn.XLOOKUP(G1339,ABNT5101!$I:$I,ABNT5101!O:O)</f>
        <v>16</v>
      </c>
      <c r="BA1339" s="20" t="str">
        <f t="shared" si="1523"/>
        <v>ATENDE</v>
      </c>
      <c r="BB1339" s="21" t="e">
        <f t="shared" ref="BB1339:BC1339" si="1603">BE1339/AU1339-1</f>
        <v>#VALUE!</v>
      </c>
      <c r="BC1339" s="21" t="e">
        <f t="shared" si="1603"/>
        <v>#VALUE!</v>
      </c>
      <c r="BD1339" s="21" t="str">
        <f t="shared" si="1525"/>
        <v>-</v>
      </c>
      <c r="BE1339" s="27" t="s">
        <v>909</v>
      </c>
      <c r="BF1339" s="22" t="s">
        <v>910</v>
      </c>
      <c r="BG1339" s="22" t="s">
        <v>911</v>
      </c>
      <c r="BH1339" s="22" t="s">
        <v>912</v>
      </c>
      <c r="BI1339" s="23"/>
      <c r="BJ1339" s="22"/>
      <c r="BK1339" s="20" t="str">
        <f t="shared" si="1526"/>
        <v>ATENDE</v>
      </c>
      <c r="BL1339" s="20" t="str">
        <f t="shared" si="1527"/>
        <v>ATENDE</v>
      </c>
      <c r="BM1339" s="20" t="str">
        <f t="shared" si="1528"/>
        <v>ATENDE</v>
      </c>
      <c r="BN1339" s="20" t="str">
        <f t="shared" si="1529"/>
        <v>ATENDE</v>
      </c>
      <c r="BO1339" s="24" t="str">
        <f t="shared" si="1530"/>
        <v>C4</v>
      </c>
      <c r="BP1339" s="24" t="str">
        <f t="shared" si="1368"/>
        <v>P6</v>
      </c>
      <c r="BQ1339" s="25" t="e">
        <f t="shared" si="1381"/>
        <v>#VALUE!</v>
      </c>
      <c r="BR1339" s="22" t="s">
        <v>913</v>
      </c>
      <c r="BS1339" s="22" t="s">
        <v>914</v>
      </c>
      <c r="BT1339" s="24">
        <f>IF(BP1339="-","-",_xlfn.XLOOKUP(BP1339,ABNT5101!$B$4:$B$9,ABNT5101!$C$4:$C$9))</f>
        <v>3</v>
      </c>
      <c r="BU1339" s="24">
        <f>IF(BP1339="-","-",_xlfn.XLOOKUP(BP1339,ABNT5101!$B$4:$B$9,ABNT5101!$D$4:$D$9))</f>
        <v>0.6</v>
      </c>
      <c r="BV1339" s="20" t="str">
        <f t="shared" si="1531"/>
        <v>ATENDE</v>
      </c>
      <c r="BW1339" s="20" t="str">
        <f t="shared" si="1382"/>
        <v>ATENDE</v>
      </c>
      <c r="BX1339" s="20" t="str">
        <f t="shared" si="1532"/>
        <v>ATENDE</v>
      </c>
      <c r="BY1339" s="24" t="s">
        <v>136</v>
      </c>
      <c r="BZ1339" s="25" t="e">
        <f t="shared" si="1533"/>
        <v>#VALUE!</v>
      </c>
      <c r="CA1339" s="24" t="s">
        <v>915</v>
      </c>
      <c r="CB1339" s="24" t="s">
        <v>916</v>
      </c>
      <c r="CC1339" s="20" t="str">
        <f>IF(BY1339="-","-",_xlfn.XLOOKUP(BY1339,ABNT5101!$B$4:$B$9,ABNT5101!$C$4:$C$9))</f>
        <v>-</v>
      </c>
      <c r="CD1339" s="24" t="str">
        <f>IF(BY1339="-","-",_xlfn.XLOOKUP(BY1339,ABNT5101!$B$4:$B$9,ABNT5101!$D$4:$D$9))</f>
        <v>-</v>
      </c>
      <c r="CE1339" s="20" t="str">
        <f t="shared" si="1534"/>
        <v>-</v>
      </c>
      <c r="CF1339" s="20" t="str">
        <f t="shared" si="1535"/>
        <v>-</v>
      </c>
      <c r="CG1339" s="20" t="str">
        <f t="shared" si="1359"/>
        <v>-</v>
      </c>
      <c r="CH1339" s="26" t="e">
        <f>_xlfn.XLOOKUP(CI1339,'Banco de dados'!$B:$B,'Banco de dados'!$D:$D)</f>
        <v>#N/A</v>
      </c>
      <c r="CI1339" s="27" t="s">
        <v>273</v>
      </c>
      <c r="CJ1339" s="26" t="e">
        <f>_xlfn.XLOOKUP(CI1339,'Banco de dados'!$B:$B,'Banco de dados'!$E:$E)</f>
        <v>#N/A</v>
      </c>
      <c r="CK1339" s="26" t="s">
        <v>273</v>
      </c>
      <c r="CL1339" s="26" t="e">
        <f>IF(CK1339="-","-",_xlfn.XLOOKUP(CK1339,'Banco de dados'!$B:$B,'Banco de dados'!$E:$E))</f>
        <v>#N/A</v>
      </c>
      <c r="CM1339" s="28">
        <f t="shared" si="1587"/>
        <v>1</v>
      </c>
      <c r="CN1339" s="26" t="e">
        <f>_xlfn.XLOOKUP(CI1339,'Banco de dados'!$B:$B,'Banco de dados'!$H:$H)</f>
        <v>#N/A</v>
      </c>
      <c r="CO1339" s="26" t="e">
        <f t="array" aca="1" ref="CO1339" ca="1">_xludf.XLOOKUP(CK1339,'Banco de dados'!$B:$B,'Banco de dados'!$H:$H)</f>
        <v>#NAME?</v>
      </c>
      <c r="CP1339" s="26" t="e">
        <f t="array" aca="1" ref="CP1339" ca="1">_xludf.XLOOKUP(CI1339,'Banco de dados'!$B:$B,'Banco de dados'!$F:$F)</f>
        <v>#NAME?</v>
      </c>
      <c r="CQ1339" s="26" t="e">
        <f t="array" aca="1" ref="CQ1339" ca="1">_xludf.XLOOKUP(CK1339,'Banco de dados'!$B:$B,'Banco de dados'!$F:$F)</f>
        <v>#NAME?</v>
      </c>
      <c r="CR1339" s="27">
        <v>306</v>
      </c>
      <c r="CS1339" s="27">
        <v>10</v>
      </c>
      <c r="CT1339" s="26" t="str">
        <f>IF(AG1339=0.5,"Suporte",IF(AND(AG1339&gt;='Braços de IP'!$B$9,AG1339&lt;='Braços de IP'!$D$9),'Braços de IP'!$E$9,IF(AND(AG1339&gt;='Braços de IP'!$B$10,AG1339&lt;='Braços de IP'!$D$10),'Braços de IP'!$E$10,IF(AND(AG1339&gt;='Braços de IP'!$B$11,AG1339&lt;='Braços de IP'!$D$11),'Braços de IP'!$E$11,IF(AND(AG1339&gt;='Braços de IP'!$B$12,AG1339&lt;='Braços de IP'!$D$12),'Braços de IP'!$E$12,IF(AND(AG1339&gt;='Braços de IP'!$B$13,AG1339&lt;='Braços de IP'!$D$13),'Braços de IP'!$E$13,IF(AND(AG1339&gt;='Braços de IP'!$B$14,AG1339&lt;='Braços de IP'!$D$14),'Braços de IP'!$E$14,"ERRO")))))))</f>
        <v>Longo I</v>
      </c>
      <c r="CU1339" s="27" t="s">
        <v>154</v>
      </c>
      <c r="CV1339" s="26">
        <f>IF($CU1339="","",VLOOKUP($CU1339,'Braços de IP'!$E$9:$I$15,2,0))</f>
        <v>3.5</v>
      </c>
      <c r="CW1339" s="29">
        <f>IF($CU1339="","",VLOOKUP($CU1339,'Braços de IP'!$E$9:$I$15,5,0))</f>
        <v>8.5</v>
      </c>
      <c r="CX1339" s="26" t="s">
        <v>902</v>
      </c>
      <c r="CY1339" s="26">
        <v>1</v>
      </c>
      <c r="CZ1339" s="26">
        <v>1</v>
      </c>
      <c r="DA1339" s="81" t="s">
        <v>903</v>
      </c>
      <c r="DB1339" s="26"/>
      <c r="DC1339" s="26"/>
      <c r="DD1339" s="30" t="e">
        <f t="shared" si="1588"/>
        <v>#N/A</v>
      </c>
      <c r="DE1339" s="31">
        <f t="shared" si="1589"/>
        <v>120</v>
      </c>
      <c r="DF1339" s="30" t="e">
        <f t="shared" si="1590"/>
        <v>#N/A</v>
      </c>
      <c r="DG1339" s="32" t="e">
        <f t="shared" si="1591"/>
        <v>#N/A</v>
      </c>
      <c r="DH1339" s="33" t="s">
        <v>143</v>
      </c>
      <c r="DI1339" s="34"/>
      <c r="DJ1339" s="35"/>
      <c r="DK1339" s="16" t="s">
        <v>144</v>
      </c>
      <c r="DL1339" s="16"/>
    </row>
    <row r="1340" spans="1:124" ht="15" customHeight="1" x14ac:dyDescent="0.25">
      <c r="B1340" s="16">
        <v>418</v>
      </c>
      <c r="C1340" s="16" t="s">
        <v>176</v>
      </c>
      <c r="D1340" s="16" t="s">
        <v>917</v>
      </c>
      <c r="E1340" s="16">
        <v>-8.0892359999999996</v>
      </c>
      <c r="F1340" s="16">
        <v>-34.914529999999999</v>
      </c>
      <c r="G1340" s="16" t="s">
        <v>157</v>
      </c>
      <c r="H1340" s="16" t="s">
        <v>136</v>
      </c>
      <c r="I1340" s="16" t="s">
        <v>135</v>
      </c>
      <c r="J1340" s="16" t="s">
        <v>137</v>
      </c>
      <c r="K1340" s="16">
        <v>96</v>
      </c>
      <c r="L1340" s="16" t="s">
        <v>138</v>
      </c>
      <c r="M1340" s="16">
        <v>0</v>
      </c>
      <c r="N1340" s="16"/>
      <c r="O1340" s="16">
        <v>1</v>
      </c>
      <c r="P1340" s="16">
        <v>1.66</v>
      </c>
      <c r="Q1340" s="16">
        <v>4.88</v>
      </c>
      <c r="R1340" s="16"/>
      <c r="S1340" s="16"/>
      <c r="T1340" s="16">
        <v>0</v>
      </c>
      <c r="U1340" s="16">
        <v>0</v>
      </c>
      <c r="V1340" s="16">
        <v>0</v>
      </c>
      <c r="W1340" s="16">
        <v>0</v>
      </c>
      <c r="X1340" s="16">
        <v>0</v>
      </c>
      <c r="Y1340" s="16">
        <v>0</v>
      </c>
      <c r="Z1340" s="16">
        <v>0</v>
      </c>
      <c r="AA1340" s="16" t="s">
        <v>139</v>
      </c>
      <c r="AB1340" s="16" t="s">
        <v>140</v>
      </c>
      <c r="AC1340" s="16">
        <v>40.5</v>
      </c>
      <c r="AD1340" s="16">
        <v>7.35</v>
      </c>
      <c r="AE1340" s="16">
        <v>1</v>
      </c>
      <c r="AF1340" s="16">
        <v>2.48</v>
      </c>
      <c r="AG1340" s="16">
        <v>2.14</v>
      </c>
      <c r="AH1340" s="16"/>
      <c r="AI1340" s="16"/>
      <c r="AJ1340" s="16"/>
      <c r="AK1340" s="16"/>
      <c r="AL1340" s="16"/>
      <c r="AM1340" s="16">
        <v>0</v>
      </c>
      <c r="AN1340" s="16"/>
      <c r="AO1340" s="16">
        <v>0</v>
      </c>
      <c r="AP1340" s="16">
        <v>0</v>
      </c>
      <c r="AQ1340" s="16">
        <v>0</v>
      </c>
      <c r="AR1340" s="17" t="s">
        <v>136</v>
      </c>
      <c r="AS1340" s="19">
        <f t="shared" si="1522"/>
        <v>0</v>
      </c>
      <c r="AT1340" s="19"/>
      <c r="AU1340" s="19">
        <f>VLOOKUP(G1340,ABNT5101!$I$3:$J$9,2)</f>
        <v>7.5</v>
      </c>
      <c r="AV1340" s="19">
        <f>VLOOKUP(G1340,ABNT5101!$I$3:$M$9,5)</f>
        <v>0.18</v>
      </c>
      <c r="AW1340" s="17" t="str">
        <f>_xlfn.XLOOKUP(G1340,ABNT5101!I:I,ABNT5101!L:L)</f>
        <v>-</v>
      </c>
      <c r="AX1340" s="17">
        <f>_xlfn.XLOOKUP(G1340,ABNT5101!$I:$I,ABNT5101!M:M)</f>
        <v>0.18</v>
      </c>
      <c r="AY1340" s="17" t="str">
        <f>_xlfn.XLOOKUP(G1340,ABNT5101!$I:$I,ABNT5101!N:N)</f>
        <v>-</v>
      </c>
      <c r="AZ1340" s="17">
        <f>_xlfn.XLOOKUP(G1340,ABNT5101!$I:$I,ABNT5101!O:O)</f>
        <v>16</v>
      </c>
      <c r="BA1340" s="20" t="str">
        <f t="shared" si="1523"/>
        <v>ATENDE</v>
      </c>
      <c r="BB1340" s="21" t="e">
        <f t="shared" ref="BB1340:BC1340" si="1604">BE1340/AU1340-1</f>
        <v>#VALUE!</v>
      </c>
      <c r="BC1340" s="21" t="e">
        <f t="shared" si="1604"/>
        <v>#VALUE!</v>
      </c>
      <c r="BD1340" s="21" t="str">
        <f t="shared" si="1525"/>
        <v>-</v>
      </c>
      <c r="BE1340" s="22" t="s">
        <v>918</v>
      </c>
      <c r="BF1340" s="22" t="s">
        <v>919</v>
      </c>
      <c r="BG1340" s="22"/>
      <c r="BH1340" s="22"/>
      <c r="BI1340" s="23"/>
      <c r="BJ1340" s="22"/>
      <c r="BK1340" s="20" t="str">
        <f t="shared" si="1526"/>
        <v>ATENDE</v>
      </c>
      <c r="BL1340" s="20" t="str">
        <f t="shared" si="1527"/>
        <v>ATENDE</v>
      </c>
      <c r="BM1340" s="20" t="str">
        <f t="shared" si="1528"/>
        <v>ATENDE</v>
      </c>
      <c r="BN1340" s="20" t="str">
        <f t="shared" si="1529"/>
        <v>ATENDE</v>
      </c>
      <c r="BO1340" s="24" t="str">
        <f t="shared" si="1530"/>
        <v>C5</v>
      </c>
      <c r="BP1340" s="24" t="str">
        <f t="shared" si="1368"/>
        <v>P6</v>
      </c>
      <c r="BQ1340" s="25" t="e">
        <f t="shared" si="1381"/>
        <v>#VALUE!</v>
      </c>
      <c r="BR1340" s="22" t="s">
        <v>920</v>
      </c>
      <c r="BS1340" s="22" t="s">
        <v>921</v>
      </c>
      <c r="BT1340" s="24">
        <f>IF(BP1340="-","-",_xlfn.XLOOKUP(BP1340,ABNT5101!$B$4:$B$9,ABNT5101!$C$4:$C$9))</f>
        <v>3</v>
      </c>
      <c r="BU1340" s="24">
        <f>IF(BP1340="-","-",_xlfn.XLOOKUP(BP1340,ABNT5101!$B$4:$B$9,ABNT5101!$D$4:$D$9))</f>
        <v>0.6</v>
      </c>
      <c r="BV1340" s="20" t="str">
        <f t="shared" si="1531"/>
        <v>ATENDE</v>
      </c>
      <c r="BW1340" s="20" t="str">
        <f t="shared" si="1382"/>
        <v>ATENDE</v>
      </c>
      <c r="BX1340" s="20" t="str">
        <f t="shared" si="1532"/>
        <v>ATENDE</v>
      </c>
      <c r="BY1340" s="24" t="s">
        <v>136</v>
      </c>
      <c r="BZ1340" s="25" t="e">
        <f t="shared" si="1533"/>
        <v>#VALUE!</v>
      </c>
      <c r="CA1340" s="24"/>
      <c r="CB1340" s="24"/>
      <c r="CC1340" s="20" t="str">
        <f>IF(BY1340="-","-",_xlfn.XLOOKUP(BY1340,ABNT5101!$B$4:$B$9,ABNT5101!$C$4:$C$9))</f>
        <v>-</v>
      </c>
      <c r="CD1340" s="24" t="str">
        <f>IF(BY1340="-","-",_xlfn.XLOOKUP(BY1340,ABNT5101!$B$4:$B$9,ABNT5101!$D$4:$D$9))</f>
        <v>-</v>
      </c>
      <c r="CE1340" s="20" t="str">
        <f t="shared" si="1534"/>
        <v>-</v>
      </c>
      <c r="CF1340" s="20" t="str">
        <f t="shared" si="1535"/>
        <v>-</v>
      </c>
      <c r="CG1340" s="20" t="str">
        <f t="shared" si="1359"/>
        <v>-</v>
      </c>
      <c r="CH1340" s="26" t="str">
        <f>_xlfn.XLOOKUP(CI1340,'Banco de dados'!$B:$B,'Banco de dados'!$D:$D)</f>
        <v>LEDSTAR</v>
      </c>
      <c r="CI1340" s="27" t="s">
        <v>493</v>
      </c>
      <c r="CJ1340" s="26" t="str">
        <f>_xlfn.XLOOKUP(CI1340,'Banco de dados'!$B:$B,'Banco de dados'!$E:$E)</f>
        <v>LUM LED SL VT 9.1 35W</v>
      </c>
      <c r="CK1340" s="26"/>
      <c r="CL1340" s="26" t="e">
        <f>IF(CK1340="-","-",_xlfn.XLOOKUP(CK1340,'Banco de dados'!$B:$B,'Banco de dados'!$E:$E))</f>
        <v>#N/A</v>
      </c>
      <c r="CM1340" s="28">
        <f t="shared" si="1587"/>
        <v>1</v>
      </c>
      <c r="CN1340" s="26">
        <f>_xlfn.XLOOKUP(CI1340,'Banco de dados'!$B:$B,'Banco de dados'!$H:$H)</f>
        <v>35</v>
      </c>
      <c r="CO1340" s="26" t="e">
        <f t="array" aca="1" ref="CO1340" ca="1">_xludf.XLOOKUP(CK1340,'Banco de dados'!$B:$B,'Banco de dados'!$H:$H)</f>
        <v>#NAME?</v>
      </c>
      <c r="CP1340" s="26" t="e">
        <f t="array" aca="1" ref="CP1340" ca="1">_xludf.XLOOKUP(CI1340,'Banco de dados'!$B:$B,'Banco de dados'!$F:$F)</f>
        <v>#NAME?</v>
      </c>
      <c r="CQ1340" s="26" t="e">
        <f t="array" aca="1" ref="CQ1340" ca="1">_xludf.XLOOKUP(CK1340,'Banco de dados'!$B:$B,'Banco de dados'!$F:$F)</f>
        <v>#NAME?</v>
      </c>
      <c r="CR1340" s="27">
        <v>307</v>
      </c>
      <c r="CS1340" s="27"/>
      <c r="CT1340" s="26" t="str">
        <f>IF(AG1340=0.5,"Suporte",IF(AND(AG1340&gt;='Braços de IP'!$B$9,AG1340&lt;='Braços de IP'!$D$9),'Braços de IP'!$E$9,IF(AND(AG1340&gt;='Braços de IP'!$B$10,AG1340&lt;='Braços de IP'!$D$10),'Braços de IP'!$E$10,IF(AND(AG1340&gt;='Braços de IP'!$B$11,AG1340&lt;='Braços de IP'!$D$11),'Braços de IP'!$E$11,IF(AND(AG1340&gt;='Braços de IP'!$B$12,AG1340&lt;='Braços de IP'!$D$12),'Braços de IP'!$E$12,IF(AND(AG1340&gt;='Braços de IP'!$B$13,AG1340&lt;='Braços de IP'!$D$13),'Braços de IP'!$E$13,IF(AND(AG1340&gt;='Braços de IP'!$B$14,AG1340&lt;='Braços de IP'!$D$14),'Braços de IP'!$E$14,"ERRO")))))))</f>
        <v>Médio I</v>
      </c>
      <c r="CU1340" s="27"/>
      <c r="CV1340" s="26" t="str">
        <f>IF($CU1340="","",VLOOKUP($CU1340,'Braços de IP'!$E$9:$I$15,2,0))</f>
        <v/>
      </c>
      <c r="CW1340" s="29" t="str">
        <f>IF($CU1340="","",VLOOKUP($CU1340,'Braços de IP'!$E$9:$I$15,5,0))</f>
        <v/>
      </c>
      <c r="CX1340" s="26"/>
      <c r="CY1340" s="26"/>
      <c r="CZ1340" s="26"/>
      <c r="DA1340" s="26"/>
      <c r="DB1340" s="26"/>
      <c r="DC1340" s="26"/>
      <c r="DD1340" s="30">
        <f t="shared" si="1588"/>
        <v>35</v>
      </c>
      <c r="DE1340" s="31">
        <f t="shared" si="1589"/>
        <v>96</v>
      </c>
      <c r="DF1340" s="30">
        <f t="shared" si="1590"/>
        <v>131</v>
      </c>
      <c r="DG1340" s="32">
        <f t="shared" si="1591"/>
        <v>0.63541666666666674</v>
      </c>
      <c r="DH1340" s="33" t="s">
        <v>143</v>
      </c>
      <c r="DI1340" s="34"/>
      <c r="DJ1340" s="35"/>
      <c r="DK1340" s="16" t="s">
        <v>144</v>
      </c>
      <c r="DL1340" s="16"/>
    </row>
    <row r="1341" spans="1:124" ht="15" customHeight="1" x14ac:dyDescent="0.25">
      <c r="B1341" s="16">
        <v>418</v>
      </c>
      <c r="C1341" s="16" t="s">
        <v>176</v>
      </c>
      <c r="D1341" s="16" t="s">
        <v>917</v>
      </c>
      <c r="E1341" s="16">
        <v>-8.0892359999999996</v>
      </c>
      <c r="F1341" s="16">
        <v>-34.914529999999999</v>
      </c>
      <c r="G1341" s="16" t="s">
        <v>157</v>
      </c>
      <c r="H1341" s="16" t="s">
        <v>136</v>
      </c>
      <c r="I1341" s="16" t="s">
        <v>135</v>
      </c>
      <c r="J1341" s="16" t="s">
        <v>137</v>
      </c>
      <c r="K1341" s="16">
        <v>96</v>
      </c>
      <c r="L1341" s="16" t="s">
        <v>138</v>
      </c>
      <c r="M1341" s="16">
        <v>0</v>
      </c>
      <c r="N1341" s="16"/>
      <c r="O1341" s="16">
        <v>1</v>
      </c>
      <c r="P1341" s="16">
        <v>1.66</v>
      </c>
      <c r="Q1341" s="16">
        <v>4.88</v>
      </c>
      <c r="R1341" s="16"/>
      <c r="S1341" s="16"/>
      <c r="T1341" s="16">
        <v>0</v>
      </c>
      <c r="U1341" s="16">
        <v>0</v>
      </c>
      <c r="V1341" s="16">
        <v>0</v>
      </c>
      <c r="W1341" s="16">
        <v>0</v>
      </c>
      <c r="X1341" s="16">
        <v>0</v>
      </c>
      <c r="Y1341" s="16">
        <v>0</v>
      </c>
      <c r="Z1341" s="16">
        <v>0</v>
      </c>
      <c r="AA1341" s="16" t="s">
        <v>139</v>
      </c>
      <c r="AB1341" s="16" t="s">
        <v>140</v>
      </c>
      <c r="AC1341" s="16">
        <v>40.5</v>
      </c>
      <c r="AD1341" s="16">
        <v>7.35</v>
      </c>
      <c r="AE1341" s="16">
        <v>1</v>
      </c>
      <c r="AF1341" s="16">
        <v>2.48</v>
      </c>
      <c r="AG1341" s="16">
        <v>2.14</v>
      </c>
      <c r="AH1341" s="16"/>
      <c r="AI1341" s="16"/>
      <c r="AJ1341" s="16"/>
      <c r="AK1341" s="16"/>
      <c r="AL1341" s="16"/>
      <c r="AM1341" s="16">
        <v>0</v>
      </c>
      <c r="AN1341" s="16"/>
      <c r="AO1341" s="16">
        <v>0</v>
      </c>
      <c r="AP1341" s="16">
        <v>0</v>
      </c>
      <c r="AQ1341" s="16">
        <v>0</v>
      </c>
      <c r="AR1341" s="17" t="s">
        <v>136</v>
      </c>
      <c r="AS1341" s="19">
        <f t="shared" si="1522"/>
        <v>0</v>
      </c>
      <c r="AT1341" s="19"/>
      <c r="AU1341" s="19">
        <f>VLOOKUP(G1341,ABNT5101!$I$3:$J$9,2)</f>
        <v>7.5</v>
      </c>
      <c r="AV1341" s="19">
        <f>VLOOKUP(G1341,ABNT5101!$I$3:$M$9,5)</f>
        <v>0.18</v>
      </c>
      <c r="AW1341" s="17" t="str">
        <f>_xlfn.XLOOKUP(G1341,ABNT5101!I:I,ABNT5101!L:L)</f>
        <v>-</v>
      </c>
      <c r="AX1341" s="17">
        <f>_xlfn.XLOOKUP(G1341,ABNT5101!$I:$I,ABNT5101!M:M)</f>
        <v>0.18</v>
      </c>
      <c r="AY1341" s="17" t="str">
        <f>_xlfn.XLOOKUP(G1341,ABNT5101!$I:$I,ABNT5101!N:N)</f>
        <v>-</v>
      </c>
      <c r="AZ1341" s="17">
        <f>_xlfn.XLOOKUP(G1341,ABNT5101!$I:$I,ABNT5101!O:O)</f>
        <v>16</v>
      </c>
      <c r="BA1341" s="20" t="str">
        <f t="shared" si="1523"/>
        <v>ATENDE</v>
      </c>
      <c r="BB1341" s="21" t="e">
        <f t="shared" ref="BB1341:BC1341" si="1605">BE1341/AU1341-1</f>
        <v>#VALUE!</v>
      </c>
      <c r="BC1341" s="21" t="e">
        <f t="shared" si="1605"/>
        <v>#VALUE!</v>
      </c>
      <c r="BD1341" s="21" t="str">
        <f t="shared" si="1525"/>
        <v>-</v>
      </c>
      <c r="BE1341" s="22" t="s">
        <v>922</v>
      </c>
      <c r="BF1341" s="22" t="s">
        <v>237</v>
      </c>
      <c r="BG1341" s="22"/>
      <c r="BH1341" s="22"/>
      <c r="BI1341" s="23"/>
      <c r="BJ1341" s="22"/>
      <c r="BK1341" s="20" t="str">
        <f t="shared" si="1526"/>
        <v>ATENDE</v>
      </c>
      <c r="BL1341" s="20" t="str">
        <f t="shared" si="1527"/>
        <v>ATENDE</v>
      </c>
      <c r="BM1341" s="20" t="str">
        <f t="shared" si="1528"/>
        <v>ATENDE</v>
      </c>
      <c r="BN1341" s="20" t="str">
        <f t="shared" si="1529"/>
        <v>ATENDE</v>
      </c>
      <c r="BO1341" s="24" t="str">
        <f t="shared" si="1530"/>
        <v>C5</v>
      </c>
      <c r="BP1341" s="24" t="str">
        <f t="shared" si="1368"/>
        <v>P6</v>
      </c>
      <c r="BQ1341" s="25" t="e">
        <f t="shared" si="1381"/>
        <v>#VALUE!</v>
      </c>
      <c r="BR1341" s="22" t="s">
        <v>398</v>
      </c>
      <c r="BS1341" s="22" t="s">
        <v>923</v>
      </c>
      <c r="BT1341" s="24">
        <f>IF(BP1341="-","-",_xlfn.XLOOKUP(BP1341,ABNT5101!$B$4:$B$9,ABNT5101!$C$4:$C$9))</f>
        <v>3</v>
      </c>
      <c r="BU1341" s="24">
        <f>IF(BP1341="-","-",_xlfn.XLOOKUP(BP1341,ABNT5101!$B$4:$B$9,ABNT5101!$D$4:$D$9))</f>
        <v>0.6</v>
      </c>
      <c r="BV1341" s="20" t="str">
        <f t="shared" si="1531"/>
        <v>ATENDE</v>
      </c>
      <c r="BW1341" s="20" t="str">
        <f t="shared" si="1382"/>
        <v>ATENDE</v>
      </c>
      <c r="BX1341" s="20" t="str">
        <f t="shared" si="1532"/>
        <v>ATENDE</v>
      </c>
      <c r="BY1341" s="24" t="s">
        <v>136</v>
      </c>
      <c r="BZ1341" s="25" t="e">
        <f t="shared" si="1533"/>
        <v>#VALUE!</v>
      </c>
      <c r="CA1341" s="24"/>
      <c r="CB1341" s="24"/>
      <c r="CC1341" s="20" t="str">
        <f>IF(BY1341="-","-",_xlfn.XLOOKUP(BY1341,ABNT5101!$B$4:$B$9,ABNT5101!$C$4:$C$9))</f>
        <v>-</v>
      </c>
      <c r="CD1341" s="24" t="str">
        <f>IF(BY1341="-","-",_xlfn.XLOOKUP(BY1341,ABNT5101!$B$4:$B$9,ABNT5101!$D$4:$D$9))</f>
        <v>-</v>
      </c>
      <c r="CE1341" s="20" t="str">
        <f t="shared" si="1534"/>
        <v>-</v>
      </c>
      <c r="CF1341" s="20" t="str">
        <f t="shared" si="1535"/>
        <v>-</v>
      </c>
      <c r="CG1341" s="20" t="str">
        <f t="shared" si="1359"/>
        <v>-</v>
      </c>
      <c r="CH1341" s="26" t="str">
        <f>_xlfn.XLOOKUP(CI1341,'Banco de dados'!$B:$B,'Banco de dados'!$D:$D)</f>
        <v>SX LIGHTING</v>
      </c>
      <c r="CI1341" s="27" t="s">
        <v>164</v>
      </c>
      <c r="CJ1341" s="26" t="str">
        <f>_xlfn.XLOOKUP(CI1341,'Banco de dados'!$B:$B,'Banco de dados'!$E:$E)</f>
        <v>SXINEVO040K50L12CZF7PHF</v>
      </c>
      <c r="CK1341" s="26"/>
      <c r="CL1341" s="26" t="e">
        <f>IF(CK1341="-","-",_xlfn.XLOOKUP(CK1341,'Banco de dados'!$B:$B,'Banco de dados'!$E:$E))</f>
        <v>#N/A</v>
      </c>
      <c r="CM1341" s="28">
        <f t="shared" si="1587"/>
        <v>1</v>
      </c>
      <c r="CN1341" s="26">
        <f>_xlfn.XLOOKUP(CI1341,'Banco de dados'!$B:$B,'Banco de dados'!$H:$H)</f>
        <v>39</v>
      </c>
      <c r="CO1341" s="26" t="e">
        <f t="array" aca="1" ref="CO1341" ca="1">_xludf.XLOOKUP(CK1341,'Banco de dados'!$B:$B,'Banco de dados'!$H:$H)</f>
        <v>#NAME?</v>
      </c>
      <c r="CP1341" s="26" t="e">
        <f t="array" aca="1" ref="CP1341" ca="1">_xludf.XLOOKUP(CI1341,'Banco de dados'!$B:$B,'Banco de dados'!$F:$F)</f>
        <v>#NAME?</v>
      </c>
      <c r="CQ1341" s="26" t="e">
        <f t="array" aca="1" ref="CQ1341" ca="1">_xludf.XLOOKUP(CK1341,'Banco de dados'!$B:$B,'Banco de dados'!$F:$F)</f>
        <v>#NAME?</v>
      </c>
      <c r="CR1341" s="27">
        <v>308</v>
      </c>
      <c r="CS1341" s="27"/>
      <c r="CT1341" s="26" t="str">
        <f>IF(AG1341=0.5,"Suporte",IF(AND(AG1341&gt;='Braços de IP'!$B$9,AG1341&lt;='Braços de IP'!$D$9),'Braços de IP'!$E$9,IF(AND(AG1341&gt;='Braços de IP'!$B$10,AG1341&lt;='Braços de IP'!$D$10),'Braços de IP'!$E$10,IF(AND(AG1341&gt;='Braços de IP'!$B$11,AG1341&lt;='Braços de IP'!$D$11),'Braços de IP'!$E$11,IF(AND(AG1341&gt;='Braços de IP'!$B$12,AG1341&lt;='Braços de IP'!$D$12),'Braços de IP'!$E$12,IF(AND(AG1341&gt;='Braços de IP'!$B$13,AG1341&lt;='Braços de IP'!$D$13),'Braços de IP'!$E$13,IF(AND(AG1341&gt;='Braços de IP'!$B$14,AG1341&lt;='Braços de IP'!$D$14),'Braços de IP'!$E$14,"ERRO")))))))</f>
        <v>Médio I</v>
      </c>
      <c r="CU1341" s="27"/>
      <c r="CV1341" s="26" t="str">
        <f>IF($CU1341="","",VLOOKUP($CU1341,'Braços de IP'!$E$9:$I$15,2,0))</f>
        <v/>
      </c>
      <c r="CW1341" s="29" t="str">
        <f>IF($CU1341="","",VLOOKUP($CU1341,'Braços de IP'!$E$9:$I$15,5,0))</f>
        <v/>
      </c>
      <c r="CX1341" s="26"/>
      <c r="CY1341" s="26"/>
      <c r="CZ1341" s="26"/>
      <c r="DA1341" s="26"/>
      <c r="DB1341" s="26"/>
      <c r="DC1341" s="26"/>
      <c r="DD1341" s="30">
        <f t="shared" si="1588"/>
        <v>39</v>
      </c>
      <c r="DE1341" s="31">
        <f t="shared" si="1589"/>
        <v>96</v>
      </c>
      <c r="DF1341" s="30">
        <f t="shared" si="1590"/>
        <v>135</v>
      </c>
      <c r="DG1341" s="32">
        <f t="shared" si="1591"/>
        <v>0.59375</v>
      </c>
      <c r="DH1341" s="33" t="s">
        <v>143</v>
      </c>
      <c r="DI1341" s="34"/>
      <c r="DJ1341" s="35"/>
      <c r="DK1341" s="16" t="s">
        <v>144</v>
      </c>
      <c r="DL1341" s="16"/>
    </row>
    <row r="1342" spans="1:124" ht="15" customHeight="1" x14ac:dyDescent="0.25">
      <c r="B1342" s="16">
        <v>418</v>
      </c>
      <c r="C1342" s="16" t="s">
        <v>176</v>
      </c>
      <c r="D1342" s="16" t="s">
        <v>917</v>
      </c>
      <c r="E1342" s="16">
        <v>-8.0892359999999996</v>
      </c>
      <c r="F1342" s="16">
        <v>-34.914529999999999</v>
      </c>
      <c r="G1342" s="16" t="s">
        <v>157</v>
      </c>
      <c r="H1342" s="16" t="s">
        <v>136</v>
      </c>
      <c r="I1342" s="16" t="s">
        <v>135</v>
      </c>
      <c r="J1342" s="16" t="s">
        <v>137</v>
      </c>
      <c r="K1342" s="16">
        <v>96</v>
      </c>
      <c r="L1342" s="16" t="s">
        <v>138</v>
      </c>
      <c r="M1342" s="16">
        <v>0</v>
      </c>
      <c r="N1342" s="16"/>
      <c r="O1342" s="16">
        <v>1</v>
      </c>
      <c r="P1342" s="16">
        <v>1.66</v>
      </c>
      <c r="Q1342" s="16">
        <v>4.88</v>
      </c>
      <c r="R1342" s="16"/>
      <c r="S1342" s="16"/>
      <c r="T1342" s="16">
        <v>0</v>
      </c>
      <c r="U1342" s="16">
        <v>0</v>
      </c>
      <c r="V1342" s="16">
        <v>0</v>
      </c>
      <c r="W1342" s="16">
        <v>0</v>
      </c>
      <c r="X1342" s="16">
        <v>0</v>
      </c>
      <c r="Y1342" s="16">
        <v>0</v>
      </c>
      <c r="Z1342" s="16">
        <v>0</v>
      </c>
      <c r="AA1342" s="16" t="s">
        <v>139</v>
      </c>
      <c r="AB1342" s="16" t="s">
        <v>140</v>
      </c>
      <c r="AC1342" s="16">
        <v>40.5</v>
      </c>
      <c r="AD1342" s="16">
        <v>7.35</v>
      </c>
      <c r="AE1342" s="16">
        <v>1</v>
      </c>
      <c r="AF1342" s="16">
        <v>2.48</v>
      </c>
      <c r="AG1342" s="16">
        <v>2.14</v>
      </c>
      <c r="AH1342" s="16"/>
      <c r="AI1342" s="16"/>
      <c r="AJ1342" s="16"/>
      <c r="AK1342" s="16"/>
      <c r="AL1342" s="16"/>
      <c r="AM1342" s="16">
        <v>0</v>
      </c>
      <c r="AN1342" s="16"/>
      <c r="AO1342" s="16">
        <v>0</v>
      </c>
      <c r="AP1342" s="16">
        <v>0</v>
      </c>
      <c r="AQ1342" s="16">
        <v>0</v>
      </c>
      <c r="AR1342" s="17" t="s">
        <v>136</v>
      </c>
      <c r="AS1342" s="19">
        <f t="shared" si="1522"/>
        <v>0</v>
      </c>
      <c r="AT1342" s="19"/>
      <c r="AU1342" s="19">
        <f>VLOOKUP(G1342,ABNT5101!$I$3:$J$9,2)</f>
        <v>7.5</v>
      </c>
      <c r="AV1342" s="19">
        <f>VLOOKUP(G1342,ABNT5101!$I$3:$M$9,5)</f>
        <v>0.18</v>
      </c>
      <c r="AW1342" s="17" t="str">
        <f>_xlfn.XLOOKUP(G1342,ABNT5101!I:I,ABNT5101!L:L)</f>
        <v>-</v>
      </c>
      <c r="AX1342" s="17">
        <f>_xlfn.XLOOKUP(G1342,ABNT5101!$I:$I,ABNT5101!M:M)</f>
        <v>0.18</v>
      </c>
      <c r="AY1342" s="17" t="str">
        <f>_xlfn.XLOOKUP(G1342,ABNT5101!$I:$I,ABNT5101!N:N)</f>
        <v>-</v>
      </c>
      <c r="AZ1342" s="17">
        <f>_xlfn.XLOOKUP(G1342,ABNT5101!$I:$I,ABNT5101!O:O)</f>
        <v>16</v>
      </c>
      <c r="BA1342" s="20" t="str">
        <f t="shared" si="1523"/>
        <v>ATENDE</v>
      </c>
      <c r="BB1342" s="21" t="e">
        <f t="shared" ref="BB1342:BC1342" si="1606">BE1342/AU1342-1</f>
        <v>#VALUE!</v>
      </c>
      <c r="BC1342" s="21" t="e">
        <f t="shared" si="1606"/>
        <v>#VALUE!</v>
      </c>
      <c r="BD1342" s="21" t="str">
        <f t="shared" si="1525"/>
        <v>-</v>
      </c>
      <c r="BE1342" s="22" t="s">
        <v>924</v>
      </c>
      <c r="BF1342" s="22" t="s">
        <v>263</v>
      </c>
      <c r="BG1342" s="22"/>
      <c r="BH1342" s="22"/>
      <c r="BI1342" s="23"/>
      <c r="BJ1342" s="22"/>
      <c r="BK1342" s="20" t="str">
        <f t="shared" si="1526"/>
        <v>ATENDE</v>
      </c>
      <c r="BL1342" s="20" t="str">
        <f t="shared" si="1527"/>
        <v>ATENDE</v>
      </c>
      <c r="BM1342" s="20" t="str">
        <f t="shared" si="1528"/>
        <v>ATENDE</v>
      </c>
      <c r="BN1342" s="20" t="str">
        <f t="shared" si="1529"/>
        <v>ATENDE</v>
      </c>
      <c r="BO1342" s="24" t="str">
        <f t="shared" si="1530"/>
        <v>C5</v>
      </c>
      <c r="BP1342" s="24" t="str">
        <f t="shared" si="1368"/>
        <v>P6</v>
      </c>
      <c r="BQ1342" s="25" t="e">
        <f t="shared" si="1381"/>
        <v>#VALUE!</v>
      </c>
      <c r="BR1342" s="22" t="s">
        <v>924</v>
      </c>
      <c r="BS1342" s="22" t="s">
        <v>891</v>
      </c>
      <c r="BT1342" s="24">
        <f>IF(BP1342="-","-",_xlfn.XLOOKUP(BP1342,ABNT5101!$B$4:$B$9,ABNT5101!$C$4:$C$9))</f>
        <v>3</v>
      </c>
      <c r="BU1342" s="24">
        <f>IF(BP1342="-","-",_xlfn.XLOOKUP(BP1342,ABNT5101!$B$4:$B$9,ABNT5101!$D$4:$D$9))</f>
        <v>0.6</v>
      </c>
      <c r="BV1342" s="20" t="str">
        <f t="shared" si="1531"/>
        <v>ATENDE</v>
      </c>
      <c r="BW1342" s="20" t="str">
        <f t="shared" si="1382"/>
        <v>ATENDE</v>
      </c>
      <c r="BX1342" s="20" t="str">
        <f t="shared" si="1532"/>
        <v>ATENDE</v>
      </c>
      <c r="BY1342" s="24" t="s">
        <v>136</v>
      </c>
      <c r="BZ1342" s="25" t="e">
        <f t="shared" si="1533"/>
        <v>#VALUE!</v>
      </c>
      <c r="CA1342" s="24"/>
      <c r="CB1342" s="24"/>
      <c r="CC1342" s="20" t="str">
        <f>IF(BY1342="-","-",_xlfn.XLOOKUP(BY1342,ABNT5101!$B$4:$B$9,ABNT5101!$C$4:$C$9))</f>
        <v>-</v>
      </c>
      <c r="CD1342" s="24" t="str">
        <f>IF(BY1342="-","-",_xlfn.XLOOKUP(BY1342,ABNT5101!$B$4:$B$9,ABNT5101!$D$4:$D$9))</f>
        <v>-</v>
      </c>
      <c r="CE1342" s="20" t="str">
        <f t="shared" si="1534"/>
        <v>-</v>
      </c>
      <c r="CF1342" s="20" t="str">
        <f t="shared" si="1535"/>
        <v>-</v>
      </c>
      <c r="CG1342" s="20" t="str">
        <f t="shared" si="1359"/>
        <v>-</v>
      </c>
      <c r="CH1342" s="26" t="e">
        <f>_xlfn.XLOOKUP(CI1342,'Banco de dados'!$B:$B,'Banco de dados'!$D:$D)</f>
        <v>#N/A</v>
      </c>
      <c r="CI1342" s="27" t="s">
        <v>264</v>
      </c>
      <c r="CJ1342" s="26" t="e">
        <f>_xlfn.XLOOKUP(CI1342,'Banco de dados'!$B:$B,'Banco de dados'!$E:$E)</f>
        <v>#N/A</v>
      </c>
      <c r="CK1342" s="26"/>
      <c r="CL1342" s="26" t="e">
        <f>IF(CK1342="-","-",_xlfn.XLOOKUP(CK1342,'Banco de dados'!$B:$B,'Banco de dados'!$E:$E))</f>
        <v>#N/A</v>
      </c>
      <c r="CM1342" s="28">
        <f t="shared" si="1587"/>
        <v>1</v>
      </c>
      <c r="CN1342" s="26" t="e">
        <f>_xlfn.XLOOKUP(CI1342,'Banco de dados'!$B:$B,'Banco de dados'!$H:$H)</f>
        <v>#N/A</v>
      </c>
      <c r="CO1342" s="26" t="e">
        <f t="array" aca="1" ref="CO1342" ca="1">_xludf.XLOOKUP(CK1342,'Banco de dados'!$B:$B,'Banco de dados'!$H:$H)</f>
        <v>#NAME?</v>
      </c>
      <c r="CP1342" s="26" t="e">
        <f t="array" aca="1" ref="CP1342" ca="1">_xludf.XLOOKUP(CI1342,'Banco de dados'!$B:$B,'Banco de dados'!$F:$F)</f>
        <v>#NAME?</v>
      </c>
      <c r="CQ1342" s="26" t="e">
        <f t="array" aca="1" ref="CQ1342" ca="1">_xludf.XLOOKUP(CK1342,'Banco de dados'!$B:$B,'Banco de dados'!$F:$F)</f>
        <v>#NAME?</v>
      </c>
      <c r="CR1342" s="27">
        <v>309</v>
      </c>
      <c r="CS1342" s="27"/>
      <c r="CT1342" s="26" t="str">
        <f>IF(AG1342=0.5,"Suporte",IF(AND(AG1342&gt;='Braços de IP'!$B$9,AG1342&lt;='Braços de IP'!$D$9),'Braços de IP'!$E$9,IF(AND(AG1342&gt;='Braços de IP'!$B$10,AG1342&lt;='Braços de IP'!$D$10),'Braços de IP'!$E$10,IF(AND(AG1342&gt;='Braços de IP'!$B$11,AG1342&lt;='Braços de IP'!$D$11),'Braços de IP'!$E$11,IF(AND(AG1342&gt;='Braços de IP'!$B$12,AG1342&lt;='Braços de IP'!$D$12),'Braços de IP'!$E$12,IF(AND(AG1342&gt;='Braços de IP'!$B$13,AG1342&lt;='Braços de IP'!$D$13),'Braços de IP'!$E$13,IF(AND(AG1342&gt;='Braços de IP'!$B$14,AG1342&lt;='Braços de IP'!$D$14),'Braços de IP'!$E$14,"ERRO")))))))</f>
        <v>Médio I</v>
      </c>
      <c r="CU1342" s="27"/>
      <c r="CV1342" s="26" t="str">
        <f>IF($CU1342="","",VLOOKUP($CU1342,'Braços de IP'!$E$9:$I$15,2,0))</f>
        <v/>
      </c>
      <c r="CW1342" s="29" t="str">
        <f>IF($CU1342="","",VLOOKUP($CU1342,'Braços de IP'!$E$9:$I$15,5,0))</f>
        <v/>
      </c>
      <c r="CX1342" s="26"/>
      <c r="CY1342" s="26"/>
      <c r="CZ1342" s="26"/>
      <c r="DA1342" s="26"/>
      <c r="DB1342" s="26"/>
      <c r="DC1342" s="26"/>
      <c r="DD1342" s="30" t="e">
        <f t="shared" si="1588"/>
        <v>#N/A</v>
      </c>
      <c r="DE1342" s="31">
        <f t="shared" si="1589"/>
        <v>96</v>
      </c>
      <c r="DF1342" s="30" t="e">
        <f t="shared" si="1590"/>
        <v>#N/A</v>
      </c>
      <c r="DG1342" s="32" t="e">
        <f t="shared" si="1591"/>
        <v>#N/A</v>
      </c>
      <c r="DH1342" s="33" t="s">
        <v>143</v>
      </c>
      <c r="DI1342" s="34"/>
      <c r="DJ1342" s="35"/>
      <c r="DK1342" s="16" t="s">
        <v>144</v>
      </c>
      <c r="DL1342" s="16"/>
    </row>
    <row r="1343" spans="1:124" ht="15" customHeight="1" x14ac:dyDescent="0.25">
      <c r="B1343" s="16">
        <v>419</v>
      </c>
      <c r="C1343" s="16" t="s">
        <v>146</v>
      </c>
      <c r="D1343" s="16" t="s">
        <v>895</v>
      </c>
      <c r="E1343" s="16">
        <v>-8.0928419999999992</v>
      </c>
      <c r="F1343" s="16">
        <v>-34.909047000000001</v>
      </c>
      <c r="G1343" s="16" t="s">
        <v>157</v>
      </c>
      <c r="H1343" s="16" t="s">
        <v>136</v>
      </c>
      <c r="I1343" s="16" t="s">
        <v>135</v>
      </c>
      <c r="J1343" s="16" t="s">
        <v>137</v>
      </c>
      <c r="K1343" s="16">
        <v>120</v>
      </c>
      <c r="L1343" s="16" t="s">
        <v>138</v>
      </c>
      <c r="M1343" s="16">
        <v>0</v>
      </c>
      <c r="N1343" s="16"/>
      <c r="O1343" s="16">
        <v>1</v>
      </c>
      <c r="P1343" s="16">
        <v>2.84</v>
      </c>
      <c r="Q1343" s="16">
        <v>12.63</v>
      </c>
      <c r="R1343" s="16"/>
      <c r="S1343" s="16"/>
      <c r="T1343" s="16">
        <v>12.72</v>
      </c>
      <c r="U1343" s="16">
        <v>1.88</v>
      </c>
      <c r="V1343" s="16">
        <v>5.4</v>
      </c>
      <c r="W1343" s="16">
        <v>0</v>
      </c>
      <c r="X1343" s="16">
        <v>0</v>
      </c>
      <c r="Y1343" s="16">
        <v>0</v>
      </c>
      <c r="Z1343" s="16">
        <v>0</v>
      </c>
      <c r="AA1343" s="16" t="s">
        <v>139</v>
      </c>
      <c r="AB1343" s="16" t="s">
        <v>140</v>
      </c>
      <c r="AC1343" s="16">
        <v>25.23</v>
      </c>
      <c r="AD1343" s="16">
        <v>7.9</v>
      </c>
      <c r="AE1343" s="16">
        <v>1</v>
      </c>
      <c r="AF1343" s="16">
        <v>0.8</v>
      </c>
      <c r="AG1343" s="16">
        <v>3.08</v>
      </c>
      <c r="AH1343" s="16"/>
      <c r="AI1343" s="16"/>
      <c r="AJ1343" s="16"/>
      <c r="AK1343" s="16"/>
      <c r="AL1343" s="16"/>
      <c r="AM1343" s="16">
        <v>0</v>
      </c>
      <c r="AN1343" s="16"/>
      <c r="AO1343" s="16">
        <v>0</v>
      </c>
      <c r="AP1343" s="16">
        <v>0</v>
      </c>
      <c r="AQ1343" s="16">
        <v>0</v>
      </c>
      <c r="AR1343" s="17" t="s">
        <v>136</v>
      </c>
      <c r="AS1343" s="19">
        <f t="shared" si="1522"/>
        <v>0</v>
      </c>
      <c r="AT1343" s="19"/>
      <c r="AU1343" s="19">
        <f>VLOOKUP(G1343,ABNT5101!$I$3:$J$9,2)</f>
        <v>7.5</v>
      </c>
      <c r="AV1343" s="19">
        <f>VLOOKUP(G1343,ABNT5101!$I$3:$M$9,5)</f>
        <v>0.18</v>
      </c>
      <c r="AW1343" s="17" t="str">
        <f>_xlfn.XLOOKUP(G1343,ABNT5101!I:I,ABNT5101!L:L)</f>
        <v>-</v>
      </c>
      <c r="AX1343" s="17">
        <f>_xlfn.XLOOKUP(G1343,ABNT5101!$I:$I,ABNT5101!M:M)</f>
        <v>0.18</v>
      </c>
      <c r="AY1343" s="17" t="str">
        <f>_xlfn.XLOOKUP(G1343,ABNT5101!$I:$I,ABNT5101!N:N)</f>
        <v>-</v>
      </c>
      <c r="AZ1343" s="17">
        <f>_xlfn.XLOOKUP(G1343,ABNT5101!$I:$I,ABNT5101!O:O)</f>
        <v>16</v>
      </c>
      <c r="BA1343" s="20" t="str">
        <f t="shared" si="1523"/>
        <v>ATENDE</v>
      </c>
      <c r="BB1343" s="21" t="e">
        <f t="shared" ref="BB1343:BC1343" si="1607">BE1343/AU1343-1</f>
        <v>#VALUE!</v>
      </c>
      <c r="BC1343" s="21" t="e">
        <f t="shared" si="1607"/>
        <v>#VALUE!</v>
      </c>
      <c r="BD1343" s="21" t="str">
        <f t="shared" si="1525"/>
        <v>-</v>
      </c>
      <c r="BE1343" s="22" t="s">
        <v>925</v>
      </c>
      <c r="BF1343" s="22" t="s">
        <v>258</v>
      </c>
      <c r="BG1343" s="22"/>
      <c r="BH1343" s="22"/>
      <c r="BI1343" s="23"/>
      <c r="BJ1343" s="22"/>
      <c r="BK1343" s="20" t="str">
        <f t="shared" si="1526"/>
        <v>ATENDE</v>
      </c>
      <c r="BL1343" s="20" t="str">
        <f t="shared" si="1527"/>
        <v>ATENDE</v>
      </c>
      <c r="BM1343" s="20" t="str">
        <f t="shared" si="1528"/>
        <v>ATENDE</v>
      </c>
      <c r="BN1343" s="20" t="str">
        <f t="shared" si="1529"/>
        <v>ATENDE</v>
      </c>
      <c r="BO1343" s="24" t="str">
        <f t="shared" si="1530"/>
        <v>C5</v>
      </c>
      <c r="BP1343" s="24" t="str">
        <f t="shared" si="1368"/>
        <v>P6</v>
      </c>
      <c r="BQ1343" s="25" t="e">
        <f t="shared" si="1381"/>
        <v>#VALUE!</v>
      </c>
      <c r="BR1343" s="22" t="s">
        <v>926</v>
      </c>
      <c r="BS1343" s="22" t="s">
        <v>919</v>
      </c>
      <c r="BT1343" s="24">
        <f>IF(BP1343="-","-",_xlfn.XLOOKUP(BP1343,ABNT5101!$B$4:$B$9,ABNT5101!$C$4:$C$9))</f>
        <v>3</v>
      </c>
      <c r="BU1343" s="24">
        <f>IF(BP1343="-","-",_xlfn.XLOOKUP(BP1343,ABNT5101!$B$4:$B$9,ABNT5101!$D$4:$D$9))</f>
        <v>0.6</v>
      </c>
      <c r="BV1343" s="20" t="str">
        <f t="shared" si="1531"/>
        <v>ATENDE</v>
      </c>
      <c r="BW1343" s="20" t="str">
        <f t="shared" si="1382"/>
        <v>ATENDE</v>
      </c>
      <c r="BX1343" s="20" t="str">
        <f t="shared" si="1532"/>
        <v>ATENDE</v>
      </c>
      <c r="BY1343" s="24" t="s">
        <v>136</v>
      </c>
      <c r="BZ1343" s="25" t="e">
        <f t="shared" si="1533"/>
        <v>#VALUE!</v>
      </c>
      <c r="CA1343" s="24" t="s">
        <v>927</v>
      </c>
      <c r="CB1343" s="24" t="s">
        <v>254</v>
      </c>
      <c r="CC1343" s="20" t="str">
        <f>IF(BY1343="-","-",_xlfn.XLOOKUP(BY1343,ABNT5101!$B$4:$B$9,ABNT5101!$C$4:$C$9))</f>
        <v>-</v>
      </c>
      <c r="CD1343" s="24" t="str">
        <f>IF(BY1343="-","-",_xlfn.XLOOKUP(BY1343,ABNT5101!$B$4:$B$9,ABNT5101!$D$4:$D$9))</f>
        <v>-</v>
      </c>
      <c r="CE1343" s="20" t="str">
        <f t="shared" si="1534"/>
        <v>-</v>
      </c>
      <c r="CF1343" s="20" t="str">
        <f t="shared" si="1535"/>
        <v>-</v>
      </c>
      <c r="CG1343" s="20" t="str">
        <f t="shared" si="1359"/>
        <v>-</v>
      </c>
      <c r="CH1343" s="26" t="str">
        <f>_xlfn.XLOOKUP(CI1343,'Banco de dados'!$B:$B,'Banco de dados'!$D:$D)</f>
        <v>LEDSTAR</v>
      </c>
      <c r="CI1343" s="27" t="s">
        <v>259</v>
      </c>
      <c r="CJ1343" s="26" t="str">
        <f>_xlfn.XLOOKUP(CI1343,'Banco de dados'!$B:$B,'Banco de dados'!$E:$E)</f>
        <v>LUM LED SL VT 9.1 44W</v>
      </c>
      <c r="CK1343" s="26"/>
      <c r="CL1343" s="26" t="e">
        <f>IF(CK1343="-","-",_xlfn.XLOOKUP(CK1343,'Banco de dados'!$B:$B,'Banco de dados'!$E:$E))</f>
        <v>#N/A</v>
      </c>
      <c r="CM1343" s="28">
        <f t="shared" si="1587"/>
        <v>1</v>
      </c>
      <c r="CN1343" s="26">
        <f>_xlfn.XLOOKUP(CI1343,'Banco de dados'!$B:$B,'Banco de dados'!$H:$H)</f>
        <v>44</v>
      </c>
      <c r="CO1343" s="26" t="e">
        <f t="array" aca="1" ref="CO1343" ca="1">_xludf.XLOOKUP(CK1343,'Banco de dados'!$B:$B,'Banco de dados'!$H:$H)</f>
        <v>#NAME?</v>
      </c>
      <c r="CP1343" s="26" t="e">
        <f t="array" aca="1" ref="CP1343" ca="1">_xludf.XLOOKUP(CI1343,'Banco de dados'!$B:$B,'Banco de dados'!$F:$F)</f>
        <v>#NAME?</v>
      </c>
      <c r="CQ1343" s="26" t="e">
        <f t="array" aca="1" ref="CQ1343" ca="1">_xludf.XLOOKUP(CK1343,'Banco de dados'!$B:$B,'Banco de dados'!$F:$F)</f>
        <v>#NAME?</v>
      </c>
      <c r="CR1343" s="27">
        <v>310</v>
      </c>
      <c r="CS1343" s="27"/>
      <c r="CT1343" s="26" t="str">
        <f>IF(AG1343=0.5,"Suporte",IF(AND(AG1343&gt;='Braços de IP'!$B$9,AG1343&lt;='Braços de IP'!$D$9),'Braços de IP'!$E$9,IF(AND(AG1343&gt;='Braços de IP'!$B$10,AG1343&lt;='Braços de IP'!$D$10),'Braços de IP'!$E$10,IF(AND(AG1343&gt;='Braços de IP'!$B$11,AG1343&lt;='Braços de IP'!$D$11),'Braços de IP'!$E$11,IF(AND(AG1343&gt;='Braços de IP'!$B$12,AG1343&lt;='Braços de IP'!$D$12),'Braços de IP'!$E$12,IF(AND(AG1343&gt;='Braços de IP'!$B$13,AG1343&lt;='Braços de IP'!$D$13),'Braços de IP'!$E$13,IF(AND(AG1343&gt;='Braços de IP'!$B$14,AG1343&lt;='Braços de IP'!$D$14),'Braços de IP'!$E$14,"ERRO")))))))</f>
        <v>Longo I</v>
      </c>
      <c r="CU1343" s="27" t="s">
        <v>479</v>
      </c>
      <c r="CV1343" s="26">
        <f>IF($CU1343="","",VLOOKUP($CU1343,'Braços de IP'!$E$9:$I$15,2,0))</f>
        <v>1.2</v>
      </c>
      <c r="CW1343" s="29">
        <f>IF($CU1343="","",VLOOKUP($CU1343,'Braços de IP'!$E$9:$I$15,5,0))</f>
        <v>6.5</v>
      </c>
      <c r="CX1343" s="26"/>
      <c r="CY1343" s="26"/>
      <c r="CZ1343" s="26"/>
      <c r="DA1343" s="26"/>
      <c r="DB1343" s="26"/>
      <c r="DC1343" s="26"/>
      <c r="DD1343" s="30">
        <f t="shared" si="1588"/>
        <v>44</v>
      </c>
      <c r="DE1343" s="31">
        <f t="shared" si="1589"/>
        <v>120</v>
      </c>
      <c r="DF1343" s="30">
        <f t="shared" si="1590"/>
        <v>164</v>
      </c>
      <c r="DG1343" s="32">
        <f t="shared" si="1591"/>
        <v>0.6333333333333333</v>
      </c>
      <c r="DH1343" s="33" t="s">
        <v>143</v>
      </c>
      <c r="DI1343" s="34"/>
      <c r="DJ1343" s="35"/>
      <c r="DK1343" s="16" t="s">
        <v>144</v>
      </c>
      <c r="DL1343" s="16"/>
    </row>
    <row r="1344" spans="1:124" ht="15" customHeight="1" x14ac:dyDescent="0.25">
      <c r="B1344" s="16">
        <v>419</v>
      </c>
      <c r="C1344" s="16" t="s">
        <v>146</v>
      </c>
      <c r="D1344" s="16" t="s">
        <v>895</v>
      </c>
      <c r="E1344" s="16">
        <v>-8.0928419999999992</v>
      </c>
      <c r="F1344" s="16">
        <v>-34.909047000000001</v>
      </c>
      <c r="G1344" s="16" t="s">
        <v>157</v>
      </c>
      <c r="H1344" s="16" t="s">
        <v>136</v>
      </c>
      <c r="I1344" s="16" t="s">
        <v>135</v>
      </c>
      <c r="J1344" s="16" t="s">
        <v>137</v>
      </c>
      <c r="K1344" s="16">
        <v>120</v>
      </c>
      <c r="L1344" s="16" t="s">
        <v>138</v>
      </c>
      <c r="M1344" s="16">
        <v>0</v>
      </c>
      <c r="N1344" s="16"/>
      <c r="O1344" s="16">
        <v>1</v>
      </c>
      <c r="P1344" s="16">
        <v>2.84</v>
      </c>
      <c r="Q1344" s="16">
        <v>12.63</v>
      </c>
      <c r="R1344" s="16"/>
      <c r="S1344" s="16"/>
      <c r="T1344" s="16">
        <v>12.72</v>
      </c>
      <c r="U1344" s="16">
        <v>1.88</v>
      </c>
      <c r="V1344" s="16">
        <v>5.4</v>
      </c>
      <c r="W1344" s="16">
        <v>0</v>
      </c>
      <c r="X1344" s="16">
        <v>0</v>
      </c>
      <c r="Y1344" s="16">
        <v>0</v>
      </c>
      <c r="Z1344" s="16">
        <v>0</v>
      </c>
      <c r="AA1344" s="16" t="s">
        <v>139</v>
      </c>
      <c r="AB1344" s="16" t="s">
        <v>140</v>
      </c>
      <c r="AC1344" s="16">
        <v>25.23</v>
      </c>
      <c r="AD1344" s="16">
        <v>7.9</v>
      </c>
      <c r="AE1344" s="16">
        <v>1</v>
      </c>
      <c r="AF1344" s="16">
        <v>0.8</v>
      </c>
      <c r="AG1344" s="16">
        <v>3.08</v>
      </c>
      <c r="AH1344" s="16"/>
      <c r="AI1344" s="16"/>
      <c r="AJ1344" s="16"/>
      <c r="AK1344" s="16"/>
      <c r="AL1344" s="16"/>
      <c r="AM1344" s="16">
        <v>0</v>
      </c>
      <c r="AN1344" s="16"/>
      <c r="AO1344" s="16">
        <v>0</v>
      </c>
      <c r="AP1344" s="16">
        <v>0</v>
      </c>
      <c r="AQ1344" s="16">
        <v>0</v>
      </c>
      <c r="AR1344" s="17" t="s">
        <v>136</v>
      </c>
      <c r="AS1344" s="19">
        <f t="shared" si="1522"/>
        <v>0</v>
      </c>
      <c r="AT1344" s="19"/>
      <c r="AU1344" s="19">
        <f>VLOOKUP(G1344,ABNT5101!$I$3:$J$9,2)</f>
        <v>7.5</v>
      </c>
      <c r="AV1344" s="19">
        <f>VLOOKUP(G1344,ABNT5101!$I$3:$M$9,5)</f>
        <v>0.18</v>
      </c>
      <c r="AW1344" s="17" t="str">
        <f>_xlfn.XLOOKUP(G1344,ABNT5101!I:I,ABNT5101!L:L)</f>
        <v>-</v>
      </c>
      <c r="AX1344" s="17">
        <f>_xlfn.XLOOKUP(G1344,ABNT5101!$I:$I,ABNT5101!M:M)</f>
        <v>0.18</v>
      </c>
      <c r="AY1344" s="17" t="str">
        <f>_xlfn.XLOOKUP(G1344,ABNT5101!$I:$I,ABNT5101!N:N)</f>
        <v>-</v>
      </c>
      <c r="AZ1344" s="17">
        <f>_xlfn.XLOOKUP(G1344,ABNT5101!$I:$I,ABNT5101!O:O)</f>
        <v>16</v>
      </c>
      <c r="BA1344" s="20" t="str">
        <f t="shared" si="1523"/>
        <v>ATENDE</v>
      </c>
      <c r="BB1344" s="21" t="e">
        <f t="shared" ref="BB1344:BC1344" si="1608">BE1344/AU1344-1</f>
        <v>#VALUE!</v>
      </c>
      <c r="BC1344" s="21" t="e">
        <f t="shared" si="1608"/>
        <v>#VALUE!</v>
      </c>
      <c r="BD1344" s="21" t="str">
        <f t="shared" si="1525"/>
        <v>-</v>
      </c>
      <c r="BE1344" s="22" t="s">
        <v>928</v>
      </c>
      <c r="BF1344" s="22" t="s">
        <v>873</v>
      </c>
      <c r="BG1344" s="22"/>
      <c r="BH1344" s="22"/>
      <c r="BI1344" s="23"/>
      <c r="BJ1344" s="22"/>
      <c r="BK1344" s="20" t="str">
        <f t="shared" si="1526"/>
        <v>ATENDE</v>
      </c>
      <c r="BL1344" s="20" t="str">
        <f t="shared" si="1527"/>
        <v>ATENDE</v>
      </c>
      <c r="BM1344" s="20" t="str">
        <f t="shared" si="1528"/>
        <v>ATENDE</v>
      </c>
      <c r="BN1344" s="20" t="str">
        <f t="shared" si="1529"/>
        <v>ATENDE</v>
      </c>
      <c r="BO1344" s="24" t="str">
        <f t="shared" si="1530"/>
        <v>C5</v>
      </c>
      <c r="BP1344" s="24" t="str">
        <f t="shared" si="1368"/>
        <v>P6</v>
      </c>
      <c r="BQ1344" s="25" t="e">
        <f t="shared" si="1381"/>
        <v>#VALUE!</v>
      </c>
      <c r="BR1344" s="22" t="s">
        <v>929</v>
      </c>
      <c r="BS1344" s="22" t="s">
        <v>867</v>
      </c>
      <c r="BT1344" s="24">
        <f>IF(BP1344="-","-",_xlfn.XLOOKUP(BP1344,ABNT5101!$B$4:$B$9,ABNT5101!$C$4:$C$9))</f>
        <v>3</v>
      </c>
      <c r="BU1344" s="24">
        <f>IF(BP1344="-","-",_xlfn.XLOOKUP(BP1344,ABNT5101!$B$4:$B$9,ABNT5101!$D$4:$D$9))</f>
        <v>0.6</v>
      </c>
      <c r="BV1344" s="20" t="str">
        <f t="shared" si="1531"/>
        <v>ATENDE</v>
      </c>
      <c r="BW1344" s="20" t="str">
        <f t="shared" si="1382"/>
        <v>ATENDE</v>
      </c>
      <c r="BX1344" s="20" t="str">
        <f t="shared" si="1532"/>
        <v>ATENDE</v>
      </c>
      <c r="BY1344" s="24" t="s">
        <v>136</v>
      </c>
      <c r="BZ1344" s="25" t="e">
        <f t="shared" si="1533"/>
        <v>#VALUE!</v>
      </c>
      <c r="CA1344" s="24" t="s">
        <v>930</v>
      </c>
      <c r="CB1344" s="24" t="s">
        <v>931</v>
      </c>
      <c r="CC1344" s="20" t="str">
        <f>IF(BY1344="-","-",_xlfn.XLOOKUP(BY1344,ABNT5101!$B$4:$B$9,ABNT5101!$C$4:$C$9))</f>
        <v>-</v>
      </c>
      <c r="CD1344" s="24" t="str">
        <f>IF(BY1344="-","-",_xlfn.XLOOKUP(BY1344,ABNT5101!$B$4:$B$9,ABNT5101!$D$4:$D$9))</f>
        <v>-</v>
      </c>
      <c r="CE1344" s="20" t="str">
        <f t="shared" si="1534"/>
        <v>-</v>
      </c>
      <c r="CF1344" s="20" t="str">
        <f t="shared" si="1535"/>
        <v>-</v>
      </c>
      <c r="CG1344" s="20" t="str">
        <f t="shared" si="1359"/>
        <v>-</v>
      </c>
      <c r="CH1344" s="26" t="str">
        <f>_xlfn.XLOOKUP(CI1344,'Banco de dados'!$B:$B,'Banco de dados'!$D:$D)</f>
        <v>SX LIGHTING</v>
      </c>
      <c r="CI1344" s="27" t="s">
        <v>401</v>
      </c>
      <c r="CJ1344" s="26" t="str">
        <f>_xlfn.XLOOKUP(CI1344,'Banco de dados'!$B:$B,'Banco de dados'!$E:$E)</f>
        <v>SXINEVO050K50L12CZF7PHF</v>
      </c>
      <c r="CK1344" s="26"/>
      <c r="CL1344" s="26" t="e">
        <f>IF(CK1344="-","-",_xlfn.XLOOKUP(CK1344,'Banco de dados'!$B:$B,'Banco de dados'!$E:$E))</f>
        <v>#N/A</v>
      </c>
      <c r="CM1344" s="28">
        <f t="shared" si="1587"/>
        <v>1</v>
      </c>
      <c r="CN1344" s="26">
        <f>_xlfn.XLOOKUP(CI1344,'Banco de dados'!$B:$B,'Banco de dados'!$H:$H)</f>
        <v>50</v>
      </c>
      <c r="CO1344" s="26" t="e">
        <f t="array" aca="1" ref="CO1344" ca="1">_xludf.XLOOKUP(CK1344,'Banco de dados'!$B:$B,'Banco de dados'!$H:$H)</f>
        <v>#NAME?</v>
      </c>
      <c r="CP1344" s="26" t="e">
        <f t="array" aca="1" ref="CP1344" ca="1">_xludf.XLOOKUP(CI1344,'Banco de dados'!$B:$B,'Banco de dados'!$F:$F)</f>
        <v>#NAME?</v>
      </c>
      <c r="CQ1344" s="26" t="e">
        <f t="array" aca="1" ref="CQ1344" ca="1">_xludf.XLOOKUP(CK1344,'Banco de dados'!$B:$B,'Banco de dados'!$F:$F)</f>
        <v>#NAME?</v>
      </c>
      <c r="CR1344" s="27">
        <v>311</v>
      </c>
      <c r="CS1344" s="27"/>
      <c r="CT1344" s="26" t="str">
        <f>IF(AG1344=0.5,"Suporte",IF(AND(AG1344&gt;='Braços de IP'!$B$9,AG1344&lt;='Braços de IP'!$D$9),'Braços de IP'!$E$9,IF(AND(AG1344&gt;='Braços de IP'!$B$10,AG1344&lt;='Braços de IP'!$D$10),'Braços de IP'!$E$10,IF(AND(AG1344&gt;='Braços de IP'!$B$11,AG1344&lt;='Braços de IP'!$D$11),'Braços de IP'!$E$11,IF(AND(AG1344&gt;='Braços de IP'!$B$12,AG1344&lt;='Braços de IP'!$D$12),'Braços de IP'!$E$12,IF(AND(AG1344&gt;='Braços de IP'!$B$13,AG1344&lt;='Braços de IP'!$D$13),'Braços de IP'!$E$13,IF(AND(AG1344&gt;='Braços de IP'!$B$14,AG1344&lt;='Braços de IP'!$D$14),'Braços de IP'!$E$14,"ERRO")))))))</f>
        <v>Longo I</v>
      </c>
      <c r="CU1344" s="27" t="s">
        <v>479</v>
      </c>
      <c r="CV1344" s="26">
        <f>IF($CU1344="","",VLOOKUP($CU1344,'Braços de IP'!$E$9:$I$15,2,0))</f>
        <v>1.2</v>
      </c>
      <c r="CW1344" s="29">
        <f>IF($CU1344="","",VLOOKUP($CU1344,'Braços de IP'!$E$9:$I$15,5,0))</f>
        <v>6.5</v>
      </c>
      <c r="CX1344" s="26"/>
      <c r="CY1344" s="26"/>
      <c r="CZ1344" s="26"/>
      <c r="DA1344" s="26"/>
      <c r="DB1344" s="26"/>
      <c r="DC1344" s="26"/>
      <c r="DD1344" s="30">
        <f t="shared" si="1588"/>
        <v>50</v>
      </c>
      <c r="DE1344" s="31">
        <f t="shared" si="1589"/>
        <v>120</v>
      </c>
      <c r="DF1344" s="30">
        <f t="shared" si="1590"/>
        <v>170</v>
      </c>
      <c r="DG1344" s="32">
        <f t="shared" si="1591"/>
        <v>0.58333333333333326</v>
      </c>
      <c r="DH1344" s="33" t="s">
        <v>143</v>
      </c>
      <c r="DI1344" s="34"/>
      <c r="DJ1344" s="35"/>
      <c r="DK1344" s="16" t="s">
        <v>144</v>
      </c>
      <c r="DL1344" s="16"/>
    </row>
    <row r="1345" spans="1:124" ht="15" customHeight="1" x14ac:dyDescent="0.25">
      <c r="B1345" s="16">
        <v>419</v>
      </c>
      <c r="C1345" s="16" t="s">
        <v>146</v>
      </c>
      <c r="D1345" s="16" t="s">
        <v>895</v>
      </c>
      <c r="E1345" s="16">
        <v>-8.0928419999999992</v>
      </c>
      <c r="F1345" s="16">
        <v>-34.909047000000001</v>
      </c>
      <c r="G1345" s="16" t="s">
        <v>157</v>
      </c>
      <c r="H1345" s="16" t="s">
        <v>136</v>
      </c>
      <c r="I1345" s="16" t="s">
        <v>135</v>
      </c>
      <c r="J1345" s="16" t="s">
        <v>137</v>
      </c>
      <c r="K1345" s="16">
        <v>120</v>
      </c>
      <c r="L1345" s="16" t="s">
        <v>138</v>
      </c>
      <c r="M1345" s="16">
        <v>0</v>
      </c>
      <c r="N1345" s="16"/>
      <c r="O1345" s="16">
        <v>1</v>
      </c>
      <c r="P1345" s="16">
        <v>2.84</v>
      </c>
      <c r="Q1345" s="16">
        <v>12.63</v>
      </c>
      <c r="R1345" s="16"/>
      <c r="S1345" s="16"/>
      <c r="T1345" s="16">
        <v>12.72</v>
      </c>
      <c r="U1345" s="16">
        <v>1.88</v>
      </c>
      <c r="V1345" s="16">
        <v>5.4</v>
      </c>
      <c r="W1345" s="16">
        <v>0</v>
      </c>
      <c r="X1345" s="16">
        <v>0</v>
      </c>
      <c r="Y1345" s="16">
        <v>0</v>
      </c>
      <c r="Z1345" s="16">
        <v>0</v>
      </c>
      <c r="AA1345" s="16" t="s">
        <v>139</v>
      </c>
      <c r="AB1345" s="16" t="s">
        <v>140</v>
      </c>
      <c r="AC1345" s="16">
        <v>25.23</v>
      </c>
      <c r="AD1345" s="16">
        <v>7.9</v>
      </c>
      <c r="AE1345" s="16">
        <v>1</v>
      </c>
      <c r="AF1345" s="16">
        <v>0.8</v>
      </c>
      <c r="AG1345" s="16">
        <v>3.08</v>
      </c>
      <c r="AH1345" s="16"/>
      <c r="AI1345" s="16"/>
      <c r="AJ1345" s="16"/>
      <c r="AK1345" s="16"/>
      <c r="AL1345" s="16"/>
      <c r="AM1345" s="16">
        <v>0</v>
      </c>
      <c r="AN1345" s="16"/>
      <c r="AO1345" s="16">
        <v>0</v>
      </c>
      <c r="AP1345" s="16">
        <v>0</v>
      </c>
      <c r="AQ1345" s="16">
        <v>0</v>
      </c>
      <c r="AR1345" s="17" t="s">
        <v>136</v>
      </c>
      <c r="AS1345" s="19">
        <f t="shared" si="1522"/>
        <v>0</v>
      </c>
      <c r="AT1345" s="19"/>
      <c r="AU1345" s="19">
        <f>VLOOKUP(G1345,ABNT5101!$I$3:$J$9,2)</f>
        <v>7.5</v>
      </c>
      <c r="AV1345" s="19">
        <f>VLOOKUP(G1345,ABNT5101!$I$3:$M$9,5)</f>
        <v>0.18</v>
      </c>
      <c r="AW1345" s="17" t="str">
        <f>_xlfn.XLOOKUP(G1345,ABNT5101!I:I,ABNT5101!L:L)</f>
        <v>-</v>
      </c>
      <c r="AX1345" s="17">
        <f>_xlfn.XLOOKUP(G1345,ABNT5101!$I:$I,ABNT5101!M:M)</f>
        <v>0.18</v>
      </c>
      <c r="AY1345" s="17" t="str">
        <f>_xlfn.XLOOKUP(G1345,ABNT5101!$I:$I,ABNT5101!N:N)</f>
        <v>-</v>
      </c>
      <c r="AZ1345" s="17">
        <f>_xlfn.XLOOKUP(G1345,ABNT5101!$I:$I,ABNT5101!O:O)</f>
        <v>16</v>
      </c>
      <c r="BA1345" s="20" t="str">
        <f t="shared" si="1523"/>
        <v>ATENDE</v>
      </c>
      <c r="BB1345" s="21" t="e">
        <f t="shared" ref="BB1345:BC1345" si="1609">BE1345/AU1345-1</f>
        <v>#VALUE!</v>
      </c>
      <c r="BC1345" s="21" t="e">
        <f t="shared" si="1609"/>
        <v>#VALUE!</v>
      </c>
      <c r="BD1345" s="21" t="str">
        <f t="shared" si="1525"/>
        <v>-</v>
      </c>
      <c r="BE1345" s="22" t="s">
        <v>932</v>
      </c>
      <c r="BF1345" s="22" t="s">
        <v>873</v>
      </c>
      <c r="BG1345" s="22"/>
      <c r="BH1345" s="22"/>
      <c r="BI1345" s="23"/>
      <c r="BJ1345" s="22"/>
      <c r="BK1345" s="20" t="str">
        <f t="shared" si="1526"/>
        <v>ATENDE</v>
      </c>
      <c r="BL1345" s="20" t="str">
        <f t="shared" si="1527"/>
        <v>ATENDE</v>
      </c>
      <c r="BM1345" s="20" t="str">
        <f t="shared" si="1528"/>
        <v>ATENDE</v>
      </c>
      <c r="BN1345" s="20" t="str">
        <f t="shared" si="1529"/>
        <v>ATENDE</v>
      </c>
      <c r="BO1345" s="24" t="str">
        <f t="shared" si="1530"/>
        <v>C5</v>
      </c>
      <c r="BP1345" s="24" t="str">
        <f t="shared" si="1368"/>
        <v>P6</v>
      </c>
      <c r="BQ1345" s="25">
        <f t="shared" si="1381"/>
        <v>15423</v>
      </c>
      <c r="BR1345" s="54">
        <v>46272</v>
      </c>
      <c r="BS1345" s="22" t="s">
        <v>867</v>
      </c>
      <c r="BT1345" s="24">
        <f>IF(BP1345="-","-",_xlfn.XLOOKUP(BP1345,ABNT5101!$B$4:$B$9,ABNT5101!$C$4:$C$9))</f>
        <v>3</v>
      </c>
      <c r="BU1345" s="24">
        <f>IF(BP1345="-","-",_xlfn.XLOOKUP(BP1345,ABNT5101!$B$4:$B$9,ABNT5101!$D$4:$D$9))</f>
        <v>0.6</v>
      </c>
      <c r="BV1345" s="20" t="str">
        <f t="shared" si="1531"/>
        <v>ATENDE</v>
      </c>
      <c r="BW1345" s="20" t="str">
        <f t="shared" si="1382"/>
        <v>ATENDE</v>
      </c>
      <c r="BX1345" s="20" t="str">
        <f t="shared" si="1532"/>
        <v>ATENDE</v>
      </c>
      <c r="BY1345" s="24" t="s">
        <v>136</v>
      </c>
      <c r="BZ1345" s="25" t="e">
        <f t="shared" si="1533"/>
        <v>#VALUE!</v>
      </c>
      <c r="CA1345" s="24" t="s">
        <v>933</v>
      </c>
      <c r="CB1345" s="24" t="s">
        <v>254</v>
      </c>
      <c r="CC1345" s="20" t="str">
        <f>IF(BY1345="-","-",_xlfn.XLOOKUP(BY1345,ABNT5101!$B$4:$B$9,ABNT5101!$C$4:$C$9))</f>
        <v>-</v>
      </c>
      <c r="CD1345" s="24" t="str">
        <f>IF(BY1345="-","-",_xlfn.XLOOKUP(BY1345,ABNT5101!$B$4:$B$9,ABNT5101!$D$4:$D$9))</f>
        <v>-</v>
      </c>
      <c r="CE1345" s="20" t="str">
        <f t="shared" si="1534"/>
        <v>-</v>
      </c>
      <c r="CF1345" s="20" t="str">
        <f t="shared" si="1535"/>
        <v>-</v>
      </c>
      <c r="CG1345" s="20" t="str">
        <f t="shared" si="1359"/>
        <v>-</v>
      </c>
      <c r="CH1345" s="26" t="e">
        <f>_xlfn.XLOOKUP(CI1345,'Banco de dados'!$B:$B,'Banco de dados'!$D:$D)</f>
        <v>#N/A</v>
      </c>
      <c r="CI1345" s="27" t="s">
        <v>273</v>
      </c>
      <c r="CJ1345" s="26" t="e">
        <f>_xlfn.XLOOKUP(CI1345,'Banco de dados'!$B:$B,'Banco de dados'!$E:$E)</f>
        <v>#N/A</v>
      </c>
      <c r="CK1345" s="26"/>
      <c r="CL1345" s="26" t="e">
        <f>IF(CK1345="-","-",_xlfn.XLOOKUP(CK1345,'Banco de dados'!$B:$B,'Banco de dados'!$E:$E))</f>
        <v>#N/A</v>
      </c>
      <c r="CM1345" s="28">
        <f t="shared" si="1587"/>
        <v>1</v>
      </c>
      <c r="CN1345" s="26" t="e">
        <f>_xlfn.XLOOKUP(CI1345,'Banco de dados'!$B:$B,'Banco de dados'!$H:$H)</f>
        <v>#N/A</v>
      </c>
      <c r="CO1345" s="26" t="e">
        <f t="array" aca="1" ref="CO1345" ca="1">_xludf.XLOOKUP(CK1345,'Banco de dados'!$B:$B,'Banco de dados'!$H:$H)</f>
        <v>#NAME?</v>
      </c>
      <c r="CP1345" s="26" t="e">
        <f t="array" aca="1" ref="CP1345" ca="1">_xludf.XLOOKUP(CI1345,'Banco de dados'!$B:$B,'Banco de dados'!$F:$F)</f>
        <v>#NAME?</v>
      </c>
      <c r="CQ1345" s="26" t="e">
        <f t="array" aca="1" ref="CQ1345" ca="1">_xludf.XLOOKUP(CK1345,'Banco de dados'!$B:$B,'Banco de dados'!$F:$F)</f>
        <v>#NAME?</v>
      </c>
      <c r="CR1345" s="27">
        <v>312</v>
      </c>
      <c r="CS1345" s="27"/>
      <c r="CT1345" s="26" t="str">
        <f>IF(AG1345=0.5,"Suporte",IF(AND(AG1345&gt;='Braços de IP'!$B$9,AG1345&lt;='Braços de IP'!$D$9),'Braços de IP'!$E$9,IF(AND(AG1345&gt;='Braços de IP'!$B$10,AG1345&lt;='Braços de IP'!$D$10),'Braços de IP'!$E$10,IF(AND(AG1345&gt;='Braços de IP'!$B$11,AG1345&lt;='Braços de IP'!$D$11),'Braços de IP'!$E$11,IF(AND(AG1345&gt;='Braços de IP'!$B$12,AG1345&lt;='Braços de IP'!$D$12),'Braços de IP'!$E$12,IF(AND(AG1345&gt;='Braços de IP'!$B$13,AG1345&lt;='Braços de IP'!$D$13),'Braços de IP'!$E$13,IF(AND(AG1345&gt;='Braços de IP'!$B$14,AG1345&lt;='Braços de IP'!$D$14),'Braços de IP'!$E$14,"ERRO")))))))</f>
        <v>Longo I</v>
      </c>
      <c r="CU1345" s="27" t="s">
        <v>479</v>
      </c>
      <c r="CV1345" s="26">
        <f>IF($CU1345="","",VLOOKUP($CU1345,'Braços de IP'!$E$9:$I$15,2,0))</f>
        <v>1.2</v>
      </c>
      <c r="CW1345" s="29">
        <f>IF($CU1345="","",VLOOKUP($CU1345,'Braços de IP'!$E$9:$I$15,5,0))</f>
        <v>6.5</v>
      </c>
      <c r="CX1345" s="26"/>
      <c r="CY1345" s="26"/>
      <c r="CZ1345" s="26"/>
      <c r="DA1345" s="26"/>
      <c r="DB1345" s="26"/>
      <c r="DC1345" s="26"/>
      <c r="DD1345" s="30" t="e">
        <f t="shared" si="1588"/>
        <v>#N/A</v>
      </c>
      <c r="DE1345" s="31">
        <f t="shared" si="1589"/>
        <v>120</v>
      </c>
      <c r="DF1345" s="30" t="e">
        <f t="shared" si="1590"/>
        <v>#N/A</v>
      </c>
      <c r="DG1345" s="32" t="e">
        <f t="shared" si="1591"/>
        <v>#N/A</v>
      </c>
      <c r="DH1345" s="33" t="s">
        <v>143</v>
      </c>
      <c r="DI1345" s="34"/>
      <c r="DJ1345" s="35"/>
      <c r="DK1345" s="16" t="s">
        <v>144</v>
      </c>
      <c r="DL1345" s="16"/>
    </row>
    <row r="1346" spans="1:124" ht="15" customHeight="1" x14ac:dyDescent="0.25">
      <c r="B1346" s="16">
        <v>420</v>
      </c>
      <c r="C1346" s="16" t="s">
        <v>146</v>
      </c>
      <c r="D1346" s="16" t="s">
        <v>934</v>
      </c>
      <c r="E1346" s="16">
        <v>-8.0872729999999997</v>
      </c>
      <c r="F1346" s="16">
        <v>-34.910542</v>
      </c>
      <c r="G1346" s="16" t="s">
        <v>160</v>
      </c>
      <c r="H1346" s="16" t="s">
        <v>136</v>
      </c>
      <c r="I1346" s="16" t="s">
        <v>135</v>
      </c>
      <c r="J1346" s="16" t="s">
        <v>137</v>
      </c>
      <c r="K1346" s="16">
        <v>96</v>
      </c>
      <c r="L1346" s="16" t="s">
        <v>138</v>
      </c>
      <c r="M1346" s="16">
        <v>0</v>
      </c>
      <c r="N1346" s="16"/>
      <c r="O1346" s="16">
        <v>1</v>
      </c>
      <c r="P1346" s="16">
        <v>2.5</v>
      </c>
      <c r="Q1346" s="16">
        <v>8.85</v>
      </c>
      <c r="R1346" s="16"/>
      <c r="S1346" s="16"/>
      <c r="T1346" s="16">
        <v>0</v>
      </c>
      <c r="U1346" s="16">
        <v>3.24</v>
      </c>
      <c r="V1346" s="16">
        <v>0</v>
      </c>
      <c r="W1346" s="16">
        <v>0</v>
      </c>
      <c r="X1346" s="16">
        <v>0</v>
      </c>
      <c r="Y1346" s="16">
        <v>0</v>
      </c>
      <c r="Z1346" s="16">
        <v>0</v>
      </c>
      <c r="AA1346" s="16" t="s">
        <v>139</v>
      </c>
      <c r="AB1346" s="16" t="s">
        <v>140</v>
      </c>
      <c r="AC1346" s="16">
        <v>32.5</v>
      </c>
      <c r="AD1346" s="16">
        <v>7.1</v>
      </c>
      <c r="AE1346" s="16">
        <v>1</v>
      </c>
      <c r="AF1346" s="16">
        <v>0.78</v>
      </c>
      <c r="AG1346" s="16">
        <v>2.2000000000000002</v>
      </c>
      <c r="AH1346" s="16"/>
      <c r="AI1346" s="16"/>
      <c r="AJ1346" s="16"/>
      <c r="AK1346" s="16"/>
      <c r="AL1346" s="16"/>
      <c r="AM1346" s="16">
        <v>0</v>
      </c>
      <c r="AN1346" s="16"/>
      <c r="AO1346" s="16">
        <v>0</v>
      </c>
      <c r="AP1346" s="16">
        <v>0</v>
      </c>
      <c r="AQ1346" s="16">
        <v>0</v>
      </c>
      <c r="AR1346" s="17" t="s">
        <v>136</v>
      </c>
      <c r="AS1346" s="19">
        <f t="shared" si="1522"/>
        <v>0</v>
      </c>
      <c r="AT1346" s="19"/>
      <c r="AU1346" s="19">
        <f>VLOOKUP(G1346,ABNT5101!$I$3:$J$9,2)</f>
        <v>10</v>
      </c>
      <c r="AV1346" s="19">
        <f>VLOOKUP(G1346,ABNT5101!$I$3:$M$9,5)</f>
        <v>0.18</v>
      </c>
      <c r="AW1346" s="17" t="str">
        <f>_xlfn.XLOOKUP(G1346,ABNT5101!I:I,ABNT5101!L:L)</f>
        <v>-</v>
      </c>
      <c r="AX1346" s="17">
        <f>_xlfn.XLOOKUP(G1346,ABNT5101!$I:$I,ABNT5101!M:M)</f>
        <v>0.18</v>
      </c>
      <c r="AY1346" s="17" t="str">
        <f>_xlfn.XLOOKUP(G1346,ABNT5101!$I:$I,ABNT5101!N:N)</f>
        <v>-</v>
      </c>
      <c r="AZ1346" s="17">
        <f>_xlfn.XLOOKUP(G1346,ABNT5101!$I:$I,ABNT5101!O:O)</f>
        <v>16</v>
      </c>
      <c r="BA1346" s="20" t="str">
        <f t="shared" si="1523"/>
        <v>ATENDE</v>
      </c>
      <c r="BB1346" s="21" t="e">
        <f t="shared" ref="BB1346:BC1346" si="1610">BE1346/AU1346-1</f>
        <v>#VALUE!</v>
      </c>
      <c r="BC1346" s="21" t="e">
        <f t="shared" si="1610"/>
        <v>#VALUE!</v>
      </c>
      <c r="BD1346" s="21" t="str">
        <f t="shared" si="1525"/>
        <v>-</v>
      </c>
      <c r="BE1346" s="22" t="s">
        <v>935</v>
      </c>
      <c r="BF1346" s="22" t="s">
        <v>936</v>
      </c>
      <c r="BG1346" s="22"/>
      <c r="BH1346" s="22"/>
      <c r="BI1346" s="23"/>
      <c r="BJ1346" s="22"/>
      <c r="BK1346" s="20" t="str">
        <f t="shared" si="1526"/>
        <v>ATENDE</v>
      </c>
      <c r="BL1346" s="20" t="str">
        <f t="shared" si="1527"/>
        <v>ATENDE</v>
      </c>
      <c r="BM1346" s="20" t="str">
        <f t="shared" si="1528"/>
        <v>ATENDE</v>
      </c>
      <c r="BN1346" s="20" t="str">
        <f t="shared" si="1529"/>
        <v>ATENDE</v>
      </c>
      <c r="BO1346" s="24" t="str">
        <f t="shared" si="1530"/>
        <v>C4</v>
      </c>
      <c r="BP1346" s="24" t="str">
        <f t="shared" si="1368"/>
        <v>P6</v>
      </c>
      <c r="BQ1346" s="25">
        <f t="shared" si="1381"/>
        <v>15412</v>
      </c>
      <c r="BR1346" s="53">
        <v>46239</v>
      </c>
      <c r="BS1346" s="22" t="s">
        <v>937</v>
      </c>
      <c r="BT1346" s="24">
        <f>IF(BP1346="-","-",_xlfn.XLOOKUP(BP1346,ABNT5101!$B$4:$B$9,ABNT5101!$C$4:$C$9))</f>
        <v>3</v>
      </c>
      <c r="BU1346" s="24">
        <f>IF(BP1346="-","-",_xlfn.XLOOKUP(BP1346,ABNT5101!$B$4:$B$9,ABNT5101!$D$4:$D$9))</f>
        <v>0.6</v>
      </c>
      <c r="BV1346" s="20" t="str">
        <f t="shared" si="1531"/>
        <v>ATENDE</v>
      </c>
      <c r="BW1346" s="20" t="str">
        <f t="shared" si="1382"/>
        <v>ATENDE</v>
      </c>
      <c r="BX1346" s="20" t="str">
        <f t="shared" si="1532"/>
        <v>ATENDE</v>
      </c>
      <c r="BY1346" s="24" t="s">
        <v>136</v>
      </c>
      <c r="BZ1346" s="25" t="e">
        <f t="shared" si="1533"/>
        <v>#VALUE!</v>
      </c>
      <c r="CA1346" s="24" t="s">
        <v>938</v>
      </c>
      <c r="CB1346" s="80">
        <v>46056</v>
      </c>
      <c r="CC1346" s="20" t="str">
        <f>IF(BY1346="-","-",_xlfn.XLOOKUP(BY1346,ABNT5101!$B$4:$B$9,ABNT5101!$C$4:$C$9))</f>
        <v>-</v>
      </c>
      <c r="CD1346" s="24" t="str">
        <f>IF(BY1346="-","-",_xlfn.XLOOKUP(BY1346,ABNT5101!$B$4:$B$9,ABNT5101!$D$4:$D$9))</f>
        <v>-</v>
      </c>
      <c r="CE1346" s="20" t="str">
        <f t="shared" si="1534"/>
        <v>-</v>
      </c>
      <c r="CF1346" s="20" t="str">
        <f t="shared" si="1535"/>
        <v>-</v>
      </c>
      <c r="CG1346" s="20" t="str">
        <f t="shared" si="1359"/>
        <v>-</v>
      </c>
      <c r="CH1346" s="26" t="str">
        <f>_xlfn.XLOOKUP(CI1346,'Banco de dados'!$B:$B,'Banco de dados'!$D:$D)</f>
        <v>LEDSTAR</v>
      </c>
      <c r="CI1346" s="27" t="s">
        <v>259</v>
      </c>
      <c r="CJ1346" s="26" t="str">
        <f>_xlfn.XLOOKUP(CI1346,'Banco de dados'!$B:$B,'Banco de dados'!$E:$E)</f>
        <v>LUM LED SL VT 9.1 44W</v>
      </c>
      <c r="CK1346" s="26"/>
      <c r="CL1346" s="26" t="e">
        <f>IF(CK1346="-","-",_xlfn.XLOOKUP(CK1346,'Banco de dados'!$B:$B,'Banco de dados'!$E:$E))</f>
        <v>#N/A</v>
      </c>
      <c r="CM1346" s="28">
        <f t="shared" si="1587"/>
        <v>1</v>
      </c>
      <c r="CN1346" s="26">
        <f>_xlfn.XLOOKUP(CI1346,'Banco de dados'!$B:$B,'Banco de dados'!$H:$H)</f>
        <v>44</v>
      </c>
      <c r="CO1346" s="26" t="e">
        <f t="array" aca="1" ref="CO1346" ca="1">_xludf.XLOOKUP(CK1346,'Banco de dados'!$B:$B,'Banco de dados'!$H:$H)</f>
        <v>#NAME?</v>
      </c>
      <c r="CP1346" s="26" t="e">
        <f t="array" aca="1" ref="CP1346" ca="1">_xludf.XLOOKUP(CI1346,'Banco de dados'!$B:$B,'Banco de dados'!$F:$F)</f>
        <v>#NAME?</v>
      </c>
      <c r="CQ1346" s="26" t="e">
        <f t="array" aca="1" ref="CQ1346" ca="1">_xludf.XLOOKUP(CK1346,'Banco de dados'!$B:$B,'Banco de dados'!$F:$F)</f>
        <v>#NAME?</v>
      </c>
      <c r="CR1346" s="27">
        <v>313</v>
      </c>
      <c r="CS1346" s="27"/>
      <c r="CT1346" s="26" t="str">
        <f>IF(AG1346=0.5,"Suporte",IF(AND(AG1346&gt;='Braços de IP'!$B$9,AG1346&lt;='Braços de IP'!$D$9),'Braços de IP'!$E$9,IF(AND(AG1346&gt;='Braços de IP'!$B$10,AG1346&lt;='Braços de IP'!$D$10),'Braços de IP'!$E$10,IF(AND(AG1346&gt;='Braços de IP'!$B$11,AG1346&lt;='Braços de IP'!$D$11),'Braços de IP'!$E$11,IF(AND(AG1346&gt;='Braços de IP'!$B$12,AG1346&lt;='Braços de IP'!$D$12),'Braços de IP'!$E$12,IF(AND(AG1346&gt;='Braços de IP'!$B$13,AG1346&lt;='Braços de IP'!$D$13),'Braços de IP'!$E$13,IF(AND(AG1346&gt;='Braços de IP'!$B$14,AG1346&lt;='Braços de IP'!$D$14),'Braços de IP'!$E$14,"ERRO")))))))</f>
        <v>Médio I</v>
      </c>
      <c r="CU1346" s="27"/>
      <c r="CV1346" s="26" t="str">
        <f>IF($CU1346="","",VLOOKUP($CU1346,'Braços de IP'!$E$9:$I$15,2,0))</f>
        <v/>
      </c>
      <c r="CW1346" s="29" t="str">
        <f>IF($CU1346="","",VLOOKUP($CU1346,'Braços de IP'!$E$9:$I$15,5,0))</f>
        <v/>
      </c>
      <c r="CX1346" s="26"/>
      <c r="CY1346" s="26"/>
      <c r="CZ1346" s="26"/>
      <c r="DA1346" s="26"/>
      <c r="DB1346" s="26"/>
      <c r="DC1346" s="26"/>
      <c r="DD1346" s="30">
        <f t="shared" si="1588"/>
        <v>44</v>
      </c>
      <c r="DE1346" s="31">
        <f t="shared" si="1589"/>
        <v>96</v>
      </c>
      <c r="DF1346" s="30">
        <f t="shared" si="1590"/>
        <v>140</v>
      </c>
      <c r="DG1346" s="32">
        <f t="shared" si="1591"/>
        <v>0.54166666666666674</v>
      </c>
      <c r="DH1346" s="33" t="s">
        <v>143</v>
      </c>
      <c r="DI1346" s="34"/>
      <c r="DJ1346" s="35"/>
      <c r="DK1346" s="16" t="s">
        <v>144</v>
      </c>
      <c r="DL1346" s="16"/>
    </row>
    <row r="1347" spans="1:124" ht="15" customHeight="1" x14ac:dyDescent="0.25">
      <c r="B1347" s="16">
        <v>420</v>
      </c>
      <c r="C1347" s="16" t="s">
        <v>146</v>
      </c>
      <c r="D1347" s="16" t="s">
        <v>934</v>
      </c>
      <c r="E1347" s="16">
        <v>-8.0872729999999997</v>
      </c>
      <c r="F1347" s="16">
        <v>-34.910542</v>
      </c>
      <c r="G1347" s="16" t="s">
        <v>160</v>
      </c>
      <c r="H1347" s="16" t="s">
        <v>136</v>
      </c>
      <c r="I1347" s="16" t="s">
        <v>135</v>
      </c>
      <c r="J1347" s="16" t="s">
        <v>137</v>
      </c>
      <c r="K1347" s="16">
        <v>96</v>
      </c>
      <c r="L1347" s="16" t="s">
        <v>138</v>
      </c>
      <c r="M1347" s="16">
        <v>0</v>
      </c>
      <c r="N1347" s="16"/>
      <c r="O1347" s="16">
        <v>1</v>
      </c>
      <c r="P1347" s="16">
        <v>2.5</v>
      </c>
      <c r="Q1347" s="16">
        <v>8.85</v>
      </c>
      <c r="R1347" s="16"/>
      <c r="S1347" s="16"/>
      <c r="T1347" s="16">
        <v>0</v>
      </c>
      <c r="U1347" s="16">
        <v>3.24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 t="s">
        <v>139</v>
      </c>
      <c r="AB1347" s="16" t="s">
        <v>140</v>
      </c>
      <c r="AC1347" s="16">
        <v>32.5</v>
      </c>
      <c r="AD1347" s="16">
        <v>7.1</v>
      </c>
      <c r="AE1347" s="16">
        <v>1</v>
      </c>
      <c r="AF1347" s="16">
        <v>0.78</v>
      </c>
      <c r="AG1347" s="16">
        <v>2.2000000000000002</v>
      </c>
      <c r="AH1347" s="16"/>
      <c r="AI1347" s="16"/>
      <c r="AJ1347" s="16"/>
      <c r="AK1347" s="16"/>
      <c r="AL1347" s="16"/>
      <c r="AM1347" s="16">
        <v>0</v>
      </c>
      <c r="AN1347" s="16"/>
      <c r="AO1347" s="16">
        <v>0</v>
      </c>
      <c r="AP1347" s="16">
        <v>0</v>
      </c>
      <c r="AQ1347" s="16">
        <v>0</v>
      </c>
      <c r="AR1347" s="17" t="s">
        <v>136</v>
      </c>
      <c r="AS1347" s="19">
        <f t="shared" si="1522"/>
        <v>0</v>
      </c>
      <c r="AT1347" s="19"/>
      <c r="AU1347" s="19">
        <f>VLOOKUP(G1347,ABNT5101!$I$3:$J$9,2)</f>
        <v>10</v>
      </c>
      <c r="AV1347" s="19">
        <f>VLOOKUP(G1347,ABNT5101!$I$3:$M$9,5)</f>
        <v>0.18</v>
      </c>
      <c r="AW1347" s="17" t="str">
        <f>_xlfn.XLOOKUP(G1347,ABNT5101!I:I,ABNT5101!L:L)</f>
        <v>-</v>
      </c>
      <c r="AX1347" s="17">
        <f>_xlfn.XLOOKUP(G1347,ABNT5101!$I:$I,ABNT5101!M:M)</f>
        <v>0.18</v>
      </c>
      <c r="AY1347" s="17" t="str">
        <f>_xlfn.XLOOKUP(G1347,ABNT5101!$I:$I,ABNT5101!N:N)</f>
        <v>-</v>
      </c>
      <c r="AZ1347" s="17">
        <f>_xlfn.XLOOKUP(G1347,ABNT5101!$I:$I,ABNT5101!O:O)</f>
        <v>16</v>
      </c>
      <c r="BA1347" s="20" t="str">
        <f t="shared" si="1523"/>
        <v>ATENDE</v>
      </c>
      <c r="BB1347" s="21" t="e">
        <f t="shared" ref="BB1347:BC1347" si="1611">BE1347/AU1347-1</f>
        <v>#VALUE!</v>
      </c>
      <c r="BC1347" s="21" t="e">
        <f t="shared" si="1611"/>
        <v>#VALUE!</v>
      </c>
      <c r="BD1347" s="21" t="str">
        <f t="shared" si="1525"/>
        <v>-</v>
      </c>
      <c r="BE1347" s="22" t="s">
        <v>939</v>
      </c>
      <c r="BF1347" s="22" t="s">
        <v>277</v>
      </c>
      <c r="BG1347" s="22"/>
      <c r="BH1347" s="22"/>
      <c r="BI1347" s="23"/>
      <c r="BJ1347" s="22"/>
      <c r="BK1347" s="20" t="str">
        <f t="shared" si="1526"/>
        <v>ATENDE</v>
      </c>
      <c r="BL1347" s="20" t="str">
        <f t="shared" si="1527"/>
        <v>ATENDE</v>
      </c>
      <c r="BM1347" s="20" t="str">
        <f t="shared" si="1528"/>
        <v>ATENDE</v>
      </c>
      <c r="BN1347" s="20" t="str">
        <f t="shared" si="1529"/>
        <v>ATENDE</v>
      </c>
      <c r="BO1347" s="24" t="str">
        <f t="shared" si="1530"/>
        <v>C4</v>
      </c>
      <c r="BP1347" s="24" t="str">
        <f t="shared" si="1368"/>
        <v>P6</v>
      </c>
      <c r="BQ1347" s="25" t="e">
        <f t="shared" si="1381"/>
        <v>#VALUE!</v>
      </c>
      <c r="BR1347" s="22" t="s">
        <v>940</v>
      </c>
      <c r="BS1347" s="22" t="s">
        <v>941</v>
      </c>
      <c r="BT1347" s="24">
        <f>IF(BP1347="-","-",_xlfn.XLOOKUP(BP1347,ABNT5101!$B$4:$B$9,ABNT5101!$C$4:$C$9))</f>
        <v>3</v>
      </c>
      <c r="BU1347" s="24">
        <f>IF(BP1347="-","-",_xlfn.XLOOKUP(BP1347,ABNT5101!$B$4:$B$9,ABNT5101!$D$4:$D$9))</f>
        <v>0.6</v>
      </c>
      <c r="BV1347" s="20" t="str">
        <f t="shared" si="1531"/>
        <v>ATENDE</v>
      </c>
      <c r="BW1347" s="20" t="str">
        <f t="shared" si="1382"/>
        <v>ATENDE</v>
      </c>
      <c r="BX1347" s="20" t="str">
        <f t="shared" si="1532"/>
        <v>ATENDE</v>
      </c>
      <c r="BY1347" s="24" t="s">
        <v>136</v>
      </c>
      <c r="BZ1347" s="25" t="e">
        <f t="shared" si="1533"/>
        <v>#VALUE!</v>
      </c>
      <c r="CA1347" s="24" t="s">
        <v>942</v>
      </c>
      <c r="CB1347" s="24" t="s">
        <v>943</v>
      </c>
      <c r="CC1347" s="20" t="str">
        <f>IF(BY1347="-","-",_xlfn.XLOOKUP(BY1347,ABNT5101!$B$4:$B$9,ABNT5101!$C$4:$C$9))</f>
        <v>-</v>
      </c>
      <c r="CD1347" s="24" t="str">
        <f>IF(BY1347="-","-",_xlfn.XLOOKUP(BY1347,ABNT5101!$B$4:$B$9,ABNT5101!$D$4:$D$9))</f>
        <v>-</v>
      </c>
      <c r="CE1347" s="20" t="str">
        <f t="shared" si="1534"/>
        <v>-</v>
      </c>
      <c r="CF1347" s="20" t="str">
        <f t="shared" si="1535"/>
        <v>-</v>
      </c>
      <c r="CG1347" s="20" t="str">
        <f t="shared" si="1359"/>
        <v>-</v>
      </c>
      <c r="CH1347" s="26" t="str">
        <f>_xlfn.XLOOKUP(CI1347,'Banco de dados'!$B:$B,'Banco de dados'!$D:$D)</f>
        <v>SX LIGHTING</v>
      </c>
      <c r="CI1347" s="27" t="s">
        <v>164</v>
      </c>
      <c r="CJ1347" s="26" t="str">
        <f>_xlfn.XLOOKUP(CI1347,'Banco de dados'!$B:$B,'Banco de dados'!$E:$E)</f>
        <v>SXINEVO040K50L12CZF7PHF</v>
      </c>
      <c r="CK1347" s="26"/>
      <c r="CL1347" s="26" t="e">
        <f>IF(CK1347="-","-",_xlfn.XLOOKUP(CK1347,'Banco de dados'!$B:$B,'Banco de dados'!$E:$E))</f>
        <v>#N/A</v>
      </c>
      <c r="CM1347" s="28">
        <f t="shared" si="1587"/>
        <v>1</v>
      </c>
      <c r="CN1347" s="26">
        <f>_xlfn.XLOOKUP(CI1347,'Banco de dados'!$B:$B,'Banco de dados'!$H:$H)</f>
        <v>39</v>
      </c>
      <c r="CO1347" s="26" t="e">
        <f t="array" aca="1" ref="CO1347" ca="1">_xludf.XLOOKUP(CK1347,'Banco de dados'!$B:$B,'Banco de dados'!$H:$H)</f>
        <v>#NAME?</v>
      </c>
      <c r="CP1347" s="26" t="e">
        <f t="array" aca="1" ref="CP1347" ca="1">_xludf.XLOOKUP(CI1347,'Banco de dados'!$B:$B,'Banco de dados'!$F:$F)</f>
        <v>#NAME?</v>
      </c>
      <c r="CQ1347" s="26" t="e">
        <f t="array" aca="1" ref="CQ1347" ca="1">_xludf.XLOOKUP(CK1347,'Banco de dados'!$B:$B,'Banco de dados'!$F:$F)</f>
        <v>#NAME?</v>
      </c>
      <c r="CR1347" s="27">
        <v>314</v>
      </c>
      <c r="CS1347" s="27"/>
      <c r="CT1347" s="26" t="str">
        <f>IF(AG1347=0.5,"Suporte",IF(AND(AG1347&gt;='Braços de IP'!$B$9,AG1347&lt;='Braços de IP'!$D$9),'Braços de IP'!$E$9,IF(AND(AG1347&gt;='Braços de IP'!$B$10,AG1347&lt;='Braços de IP'!$D$10),'Braços de IP'!$E$10,IF(AND(AG1347&gt;='Braços de IP'!$B$11,AG1347&lt;='Braços de IP'!$D$11),'Braços de IP'!$E$11,IF(AND(AG1347&gt;='Braços de IP'!$B$12,AG1347&lt;='Braços de IP'!$D$12),'Braços de IP'!$E$12,IF(AND(AG1347&gt;='Braços de IP'!$B$13,AG1347&lt;='Braços de IP'!$D$13),'Braços de IP'!$E$13,IF(AND(AG1347&gt;='Braços de IP'!$B$14,AG1347&lt;='Braços de IP'!$D$14),'Braços de IP'!$E$14,"ERRO")))))))</f>
        <v>Médio I</v>
      </c>
      <c r="CU1347" s="27"/>
      <c r="CV1347" s="26" t="str">
        <f>IF($CU1347="","",VLOOKUP($CU1347,'Braços de IP'!$E$9:$I$15,2,0))</f>
        <v/>
      </c>
      <c r="CW1347" s="29" t="str">
        <f>IF($CU1347="","",VLOOKUP($CU1347,'Braços de IP'!$E$9:$I$15,5,0))</f>
        <v/>
      </c>
      <c r="CX1347" s="26"/>
      <c r="CY1347" s="26"/>
      <c r="CZ1347" s="26"/>
      <c r="DA1347" s="26"/>
      <c r="DB1347" s="26"/>
      <c r="DC1347" s="26"/>
      <c r="DD1347" s="30">
        <f t="shared" si="1588"/>
        <v>39</v>
      </c>
      <c r="DE1347" s="31">
        <f t="shared" si="1589"/>
        <v>96</v>
      </c>
      <c r="DF1347" s="30">
        <f t="shared" si="1590"/>
        <v>135</v>
      </c>
      <c r="DG1347" s="32">
        <f t="shared" si="1591"/>
        <v>0.59375</v>
      </c>
      <c r="DH1347" s="33" t="s">
        <v>143</v>
      </c>
      <c r="DI1347" s="34"/>
      <c r="DJ1347" s="35"/>
      <c r="DK1347" s="16" t="s">
        <v>144</v>
      </c>
      <c r="DL1347" s="16"/>
    </row>
    <row r="1348" spans="1:124" ht="15" customHeight="1" x14ac:dyDescent="0.25">
      <c r="B1348" s="16">
        <v>420</v>
      </c>
      <c r="C1348" s="16" t="s">
        <v>146</v>
      </c>
      <c r="D1348" s="16" t="s">
        <v>934</v>
      </c>
      <c r="E1348" s="16">
        <v>-8.0872729999999997</v>
      </c>
      <c r="F1348" s="16">
        <v>-34.910542</v>
      </c>
      <c r="G1348" s="16" t="s">
        <v>160</v>
      </c>
      <c r="H1348" s="16" t="s">
        <v>136</v>
      </c>
      <c r="I1348" s="16" t="s">
        <v>135</v>
      </c>
      <c r="J1348" s="16" t="s">
        <v>137</v>
      </c>
      <c r="K1348" s="16">
        <v>96</v>
      </c>
      <c r="L1348" s="16" t="s">
        <v>138</v>
      </c>
      <c r="M1348" s="16">
        <v>0</v>
      </c>
      <c r="N1348" s="16"/>
      <c r="O1348" s="16">
        <v>1</v>
      </c>
      <c r="P1348" s="16">
        <v>2.5</v>
      </c>
      <c r="Q1348" s="16">
        <v>8.85</v>
      </c>
      <c r="R1348" s="16"/>
      <c r="S1348" s="16"/>
      <c r="T1348" s="16">
        <v>0</v>
      </c>
      <c r="U1348" s="16">
        <v>3.24</v>
      </c>
      <c r="V1348" s="16">
        <v>0</v>
      </c>
      <c r="W1348" s="16">
        <v>0</v>
      </c>
      <c r="X1348" s="16">
        <v>0</v>
      </c>
      <c r="Y1348" s="16">
        <v>0</v>
      </c>
      <c r="Z1348" s="16">
        <v>0</v>
      </c>
      <c r="AA1348" s="16" t="s">
        <v>139</v>
      </c>
      <c r="AB1348" s="16" t="s">
        <v>140</v>
      </c>
      <c r="AC1348" s="16">
        <v>32.5</v>
      </c>
      <c r="AD1348" s="16">
        <v>7.1</v>
      </c>
      <c r="AE1348" s="16">
        <v>1</v>
      </c>
      <c r="AF1348" s="16">
        <v>0.78</v>
      </c>
      <c r="AG1348" s="16">
        <v>2.2000000000000002</v>
      </c>
      <c r="AH1348" s="16"/>
      <c r="AI1348" s="16"/>
      <c r="AJ1348" s="16"/>
      <c r="AK1348" s="16"/>
      <c r="AL1348" s="16"/>
      <c r="AM1348" s="16">
        <v>0</v>
      </c>
      <c r="AN1348" s="16"/>
      <c r="AO1348" s="16">
        <v>0</v>
      </c>
      <c r="AP1348" s="16">
        <v>0</v>
      </c>
      <c r="AQ1348" s="16">
        <v>0</v>
      </c>
      <c r="AR1348" s="17" t="s">
        <v>136</v>
      </c>
      <c r="AS1348" s="19">
        <f t="shared" si="1522"/>
        <v>0</v>
      </c>
      <c r="AT1348" s="19"/>
      <c r="AU1348" s="19">
        <f>VLOOKUP(G1348,ABNT5101!$I$3:$J$9,2)</f>
        <v>10</v>
      </c>
      <c r="AV1348" s="19">
        <f>VLOOKUP(G1348,ABNT5101!$I$3:$M$9,5)</f>
        <v>0.18</v>
      </c>
      <c r="AW1348" s="17" t="str">
        <f>_xlfn.XLOOKUP(G1348,ABNT5101!I:I,ABNT5101!L:L)</f>
        <v>-</v>
      </c>
      <c r="AX1348" s="17">
        <f>_xlfn.XLOOKUP(G1348,ABNT5101!$I:$I,ABNT5101!M:M)</f>
        <v>0.18</v>
      </c>
      <c r="AY1348" s="17" t="str">
        <f>_xlfn.XLOOKUP(G1348,ABNT5101!$I:$I,ABNT5101!N:N)</f>
        <v>-</v>
      </c>
      <c r="AZ1348" s="17">
        <f>_xlfn.XLOOKUP(G1348,ABNT5101!$I:$I,ABNT5101!O:O)</f>
        <v>16</v>
      </c>
      <c r="BA1348" s="20" t="str">
        <f t="shared" si="1523"/>
        <v>ATENDE</v>
      </c>
      <c r="BB1348" s="21" t="e">
        <f t="shared" ref="BB1348:BC1348" si="1612">BE1348/AU1348-1</f>
        <v>#VALUE!</v>
      </c>
      <c r="BC1348" s="21" t="e">
        <f t="shared" si="1612"/>
        <v>#VALUE!</v>
      </c>
      <c r="BD1348" s="21" t="str">
        <f t="shared" si="1525"/>
        <v>-</v>
      </c>
      <c r="BE1348" s="22" t="s">
        <v>944</v>
      </c>
      <c r="BF1348" s="22" t="s">
        <v>377</v>
      </c>
      <c r="BG1348" s="22"/>
      <c r="BH1348" s="22"/>
      <c r="BI1348" s="23"/>
      <c r="BJ1348" s="22"/>
      <c r="BK1348" s="20" t="str">
        <f t="shared" si="1526"/>
        <v>ATENDE</v>
      </c>
      <c r="BL1348" s="20" t="str">
        <f t="shared" si="1527"/>
        <v>ATENDE</v>
      </c>
      <c r="BM1348" s="20" t="str">
        <f t="shared" si="1528"/>
        <v>ATENDE</v>
      </c>
      <c r="BN1348" s="20" t="str">
        <f t="shared" si="1529"/>
        <v>ATENDE</v>
      </c>
      <c r="BO1348" s="24" t="str">
        <f t="shared" si="1530"/>
        <v>C4</v>
      </c>
      <c r="BP1348" s="24" t="str">
        <f t="shared" si="1368"/>
        <v>P6</v>
      </c>
      <c r="BQ1348" s="25" t="e">
        <f t="shared" si="1381"/>
        <v>#VALUE!</v>
      </c>
      <c r="BR1348" s="22" t="s">
        <v>945</v>
      </c>
      <c r="BS1348" s="22" t="s">
        <v>946</v>
      </c>
      <c r="BT1348" s="24">
        <f>IF(BP1348="-","-",_xlfn.XLOOKUP(BP1348,ABNT5101!$B$4:$B$9,ABNT5101!$C$4:$C$9))</f>
        <v>3</v>
      </c>
      <c r="BU1348" s="24">
        <f>IF(BP1348="-","-",_xlfn.XLOOKUP(BP1348,ABNT5101!$B$4:$B$9,ABNT5101!$D$4:$D$9))</f>
        <v>0.6</v>
      </c>
      <c r="BV1348" s="20" t="str">
        <f t="shared" si="1531"/>
        <v>ATENDE</v>
      </c>
      <c r="BW1348" s="20" t="str">
        <f t="shared" si="1382"/>
        <v>ATENDE</v>
      </c>
      <c r="BX1348" s="20" t="str">
        <f t="shared" si="1532"/>
        <v>ATENDE</v>
      </c>
      <c r="BY1348" s="24" t="s">
        <v>136</v>
      </c>
      <c r="BZ1348" s="25" t="e">
        <f t="shared" si="1533"/>
        <v>#VALUE!</v>
      </c>
      <c r="CA1348" s="24" t="s">
        <v>947</v>
      </c>
      <c r="CB1348" s="80">
        <v>46359</v>
      </c>
      <c r="CC1348" s="20" t="str">
        <f>IF(BY1348="-","-",_xlfn.XLOOKUP(BY1348,ABNT5101!$B$4:$B$9,ABNT5101!$C$4:$C$9))</f>
        <v>-</v>
      </c>
      <c r="CD1348" s="24" t="str">
        <f>IF(BY1348="-","-",_xlfn.XLOOKUP(BY1348,ABNT5101!$B$4:$B$9,ABNT5101!$D$4:$D$9))</f>
        <v>-</v>
      </c>
      <c r="CE1348" s="20" t="str">
        <f t="shared" si="1534"/>
        <v>-</v>
      </c>
      <c r="CF1348" s="20" t="str">
        <f t="shared" si="1535"/>
        <v>-</v>
      </c>
      <c r="CG1348" s="20" t="str">
        <f t="shared" si="1359"/>
        <v>-</v>
      </c>
      <c r="CH1348" s="26" t="e">
        <f>_xlfn.XLOOKUP(CI1348,'Banco de dados'!$B:$B,'Banco de dados'!$D:$D)</f>
        <v>#N/A</v>
      </c>
      <c r="CI1348" s="27" t="s">
        <v>264</v>
      </c>
      <c r="CJ1348" s="26" t="e">
        <f>_xlfn.XLOOKUP(CI1348,'Banco de dados'!$B:$B,'Banco de dados'!$E:$E)</f>
        <v>#N/A</v>
      </c>
      <c r="CK1348" s="26"/>
      <c r="CL1348" s="26" t="e">
        <f>IF(CK1348="-","-",_xlfn.XLOOKUP(CK1348,'Banco de dados'!$B:$B,'Banco de dados'!$E:$E))</f>
        <v>#N/A</v>
      </c>
      <c r="CM1348" s="28">
        <f t="shared" si="1587"/>
        <v>1</v>
      </c>
      <c r="CN1348" s="26" t="e">
        <f>_xlfn.XLOOKUP(CI1348,'Banco de dados'!$B:$B,'Banco de dados'!$H:$H)</f>
        <v>#N/A</v>
      </c>
      <c r="CO1348" s="26" t="e">
        <f t="array" aca="1" ref="CO1348" ca="1">_xludf.XLOOKUP(CK1348,'Banco de dados'!$B:$B,'Banco de dados'!$H:$H)</f>
        <v>#NAME?</v>
      </c>
      <c r="CP1348" s="26" t="e">
        <f t="array" aca="1" ref="CP1348" ca="1">_xludf.XLOOKUP(CI1348,'Banco de dados'!$B:$B,'Banco de dados'!$F:$F)</f>
        <v>#NAME?</v>
      </c>
      <c r="CQ1348" s="26" t="e">
        <f t="array" aca="1" ref="CQ1348" ca="1">_xludf.XLOOKUP(CK1348,'Banco de dados'!$B:$B,'Banco de dados'!$F:$F)</f>
        <v>#NAME?</v>
      </c>
      <c r="CR1348" s="27">
        <v>315</v>
      </c>
      <c r="CS1348" s="27"/>
      <c r="CT1348" s="26" t="str">
        <f>IF(AG1348=0.5,"Suporte",IF(AND(AG1348&gt;='Braços de IP'!$B$9,AG1348&lt;='Braços de IP'!$D$9),'Braços de IP'!$E$9,IF(AND(AG1348&gt;='Braços de IP'!$B$10,AG1348&lt;='Braços de IP'!$D$10),'Braços de IP'!$E$10,IF(AND(AG1348&gt;='Braços de IP'!$B$11,AG1348&lt;='Braços de IP'!$D$11),'Braços de IP'!$E$11,IF(AND(AG1348&gt;='Braços de IP'!$B$12,AG1348&lt;='Braços de IP'!$D$12),'Braços de IP'!$E$12,IF(AND(AG1348&gt;='Braços de IP'!$B$13,AG1348&lt;='Braços de IP'!$D$13),'Braços de IP'!$E$13,IF(AND(AG1348&gt;='Braços de IP'!$B$14,AG1348&lt;='Braços de IP'!$D$14),'Braços de IP'!$E$14,"ERRO")))))))</f>
        <v>Médio I</v>
      </c>
      <c r="CU1348" s="27"/>
      <c r="CV1348" s="26" t="str">
        <f>IF($CU1348="","",VLOOKUP($CU1348,'Braços de IP'!$E$9:$I$15,2,0))</f>
        <v/>
      </c>
      <c r="CW1348" s="29" t="str">
        <f>IF($CU1348="","",VLOOKUP($CU1348,'Braços de IP'!$E$9:$I$15,5,0))</f>
        <v/>
      </c>
      <c r="CX1348" s="26"/>
      <c r="CY1348" s="26"/>
      <c r="CZ1348" s="26"/>
      <c r="DA1348" s="26"/>
      <c r="DB1348" s="26"/>
      <c r="DC1348" s="26"/>
      <c r="DD1348" s="30" t="e">
        <f t="shared" si="1588"/>
        <v>#N/A</v>
      </c>
      <c r="DE1348" s="31">
        <f t="shared" si="1589"/>
        <v>96</v>
      </c>
      <c r="DF1348" s="30" t="e">
        <f t="shared" si="1590"/>
        <v>#N/A</v>
      </c>
      <c r="DG1348" s="32" t="e">
        <f t="shared" si="1591"/>
        <v>#N/A</v>
      </c>
      <c r="DH1348" s="33" t="s">
        <v>143</v>
      </c>
      <c r="DI1348" s="34"/>
      <c r="DJ1348" s="35"/>
      <c r="DK1348" s="16" t="s">
        <v>144</v>
      </c>
      <c r="DL1348" s="16"/>
    </row>
    <row r="1349" spans="1:124" ht="15" customHeight="1" x14ac:dyDescent="0.25">
      <c r="B1349" s="16">
        <v>421</v>
      </c>
      <c r="C1349" s="16" t="s">
        <v>146</v>
      </c>
      <c r="D1349" s="16" t="s">
        <v>948</v>
      </c>
      <c r="E1349" s="16">
        <v>-8.0887550000000008</v>
      </c>
      <c r="F1349" s="16">
        <v>-34.929893</v>
      </c>
      <c r="G1349" s="16" t="s">
        <v>157</v>
      </c>
      <c r="H1349" s="16" t="s">
        <v>136</v>
      </c>
      <c r="I1349" s="16" t="s">
        <v>135</v>
      </c>
      <c r="J1349" s="16" t="s">
        <v>137</v>
      </c>
      <c r="K1349" s="16">
        <v>96</v>
      </c>
      <c r="L1349" s="16" t="s">
        <v>138</v>
      </c>
      <c r="M1349" s="16">
        <v>0</v>
      </c>
      <c r="N1349" s="16"/>
      <c r="O1349" s="16">
        <v>1</v>
      </c>
      <c r="P1349" s="16">
        <v>2.94</v>
      </c>
      <c r="Q1349" s="16">
        <v>10.6</v>
      </c>
      <c r="R1349" s="16"/>
      <c r="S1349" s="16"/>
      <c r="T1349" s="16">
        <v>10.7</v>
      </c>
      <c r="U1349" s="16">
        <v>4</v>
      </c>
      <c r="V1349" s="16">
        <v>1.89</v>
      </c>
      <c r="W1349" s="16">
        <v>0</v>
      </c>
      <c r="X1349" s="16">
        <v>0</v>
      </c>
      <c r="Y1349" s="16">
        <v>0</v>
      </c>
      <c r="Z1349" s="16">
        <v>0</v>
      </c>
      <c r="AA1349" s="16" t="s">
        <v>298</v>
      </c>
      <c r="AB1349" s="16" t="s">
        <v>140</v>
      </c>
      <c r="AC1349" s="16">
        <v>30.5</v>
      </c>
      <c r="AD1349" s="16">
        <v>9.86</v>
      </c>
      <c r="AE1349" s="16">
        <v>2</v>
      </c>
      <c r="AF1349" s="16">
        <v>1.1000000000000001</v>
      </c>
      <c r="AG1349" s="16">
        <v>2.82</v>
      </c>
      <c r="AH1349" s="16"/>
      <c r="AI1349" s="16"/>
      <c r="AJ1349" s="16"/>
      <c r="AK1349" s="16"/>
      <c r="AL1349" s="16"/>
      <c r="AM1349" s="16">
        <v>0</v>
      </c>
      <c r="AN1349" s="16"/>
      <c r="AO1349" s="16">
        <v>0</v>
      </c>
      <c r="AP1349" s="16">
        <v>0</v>
      </c>
      <c r="AQ1349" s="16">
        <v>0</v>
      </c>
      <c r="AR1349" s="17" t="s">
        <v>136</v>
      </c>
      <c r="AS1349" s="19">
        <f t="shared" si="1522"/>
        <v>0</v>
      </c>
      <c r="AT1349" s="19"/>
      <c r="AU1349" s="19">
        <f>VLOOKUP(G1349,ABNT5101!$I$3:$J$9,2)</f>
        <v>7.5</v>
      </c>
      <c r="AV1349" s="19">
        <f>VLOOKUP(G1349,ABNT5101!$I$3:$M$9,5)</f>
        <v>0.18</v>
      </c>
      <c r="AW1349" s="17" t="str">
        <f>_xlfn.XLOOKUP(G1349,ABNT5101!I:I,ABNT5101!L:L)</f>
        <v>-</v>
      </c>
      <c r="AX1349" s="17">
        <f>_xlfn.XLOOKUP(G1349,ABNT5101!$I:$I,ABNT5101!M:M)</f>
        <v>0.18</v>
      </c>
      <c r="AY1349" s="17" t="str">
        <f>_xlfn.XLOOKUP(G1349,ABNT5101!$I:$I,ABNT5101!N:N)</f>
        <v>-</v>
      </c>
      <c r="AZ1349" s="17">
        <f>_xlfn.XLOOKUP(G1349,ABNT5101!$I:$I,ABNT5101!O:O)</f>
        <v>16</v>
      </c>
      <c r="BA1349" s="20" t="str">
        <f t="shared" si="1523"/>
        <v>ATENDE</v>
      </c>
      <c r="BB1349" s="21" t="e">
        <f t="shared" ref="BB1349:BC1349" si="1613">BE1349/AU1349-1</f>
        <v>#VALUE!</v>
      </c>
      <c r="BC1349" s="21" t="e">
        <f t="shared" si="1613"/>
        <v>#VALUE!</v>
      </c>
      <c r="BD1349" s="21" t="str">
        <f t="shared" si="1525"/>
        <v>-</v>
      </c>
      <c r="BE1349" s="22" t="s">
        <v>949</v>
      </c>
      <c r="BF1349" s="22" t="s">
        <v>327</v>
      </c>
      <c r="BG1349" s="22" t="s">
        <v>950</v>
      </c>
      <c r="BH1349" s="22" t="s">
        <v>327</v>
      </c>
      <c r="BI1349" s="23"/>
      <c r="BJ1349" s="22"/>
      <c r="BK1349" s="20" t="str">
        <f t="shared" si="1526"/>
        <v>ATENDE</v>
      </c>
      <c r="BL1349" s="20" t="str">
        <f t="shared" si="1527"/>
        <v>ATENDE</v>
      </c>
      <c r="BM1349" s="20" t="str">
        <f t="shared" si="1528"/>
        <v>ATENDE</v>
      </c>
      <c r="BN1349" s="20" t="str">
        <f t="shared" si="1529"/>
        <v>ATENDE</v>
      </c>
      <c r="BO1349" s="24" t="str">
        <f t="shared" si="1530"/>
        <v>C5</v>
      </c>
      <c r="BP1349" s="24" t="str">
        <f t="shared" si="1368"/>
        <v>P6</v>
      </c>
      <c r="BQ1349" s="25" t="e">
        <f t="shared" si="1381"/>
        <v>#VALUE!</v>
      </c>
      <c r="BR1349" s="22" t="s">
        <v>869</v>
      </c>
      <c r="BS1349" s="57" t="s">
        <v>951</v>
      </c>
      <c r="BT1349" s="24">
        <f>IF(BP1349="-","-",_xlfn.XLOOKUP(BP1349,ABNT5101!$B$4:$B$9,ABNT5101!$C$4:$C$9))</f>
        <v>3</v>
      </c>
      <c r="BU1349" s="24">
        <f>IF(BP1349="-","-",_xlfn.XLOOKUP(BP1349,ABNT5101!$B$4:$B$9,ABNT5101!$D$4:$D$9))</f>
        <v>0.6</v>
      </c>
      <c r="BV1349" s="20" t="str">
        <f t="shared" si="1531"/>
        <v>ATENDE</v>
      </c>
      <c r="BW1349" s="20" t="str">
        <f t="shared" si="1382"/>
        <v>ATENDE</v>
      </c>
      <c r="BX1349" s="20" t="str">
        <f t="shared" si="1532"/>
        <v>ATENDE</v>
      </c>
      <c r="BY1349" s="24" t="s">
        <v>136</v>
      </c>
      <c r="BZ1349" s="25" t="e">
        <f t="shared" si="1533"/>
        <v>#VALUE!</v>
      </c>
      <c r="CA1349" s="24" t="s">
        <v>952</v>
      </c>
      <c r="CB1349" s="24" t="s">
        <v>953</v>
      </c>
      <c r="CC1349" s="20" t="str">
        <f>IF(BY1349="-","-",_xlfn.XLOOKUP(BY1349,ABNT5101!$B$4:$B$9,ABNT5101!$C$4:$C$9))</f>
        <v>-</v>
      </c>
      <c r="CD1349" s="24" t="str">
        <f>IF(BY1349="-","-",_xlfn.XLOOKUP(BY1349,ABNT5101!$B$4:$B$9,ABNT5101!$D$4:$D$9))</f>
        <v>-</v>
      </c>
      <c r="CE1349" s="20" t="str">
        <f t="shared" si="1534"/>
        <v>-</v>
      </c>
      <c r="CF1349" s="20" t="str">
        <f t="shared" si="1535"/>
        <v>-</v>
      </c>
      <c r="CG1349" s="20" t="str">
        <f t="shared" si="1359"/>
        <v>-</v>
      </c>
      <c r="CH1349" s="26" t="str">
        <f>_xlfn.XLOOKUP(CI1349,'Banco de dados'!$B:$B,'Banco de dados'!$D:$D)</f>
        <v>LEDSTAR</v>
      </c>
      <c r="CI1349" s="27" t="s">
        <v>395</v>
      </c>
      <c r="CJ1349" s="26" t="str">
        <f>_xlfn.XLOOKUP(CI1349,'Banco de dados'!$B:$B,'Banco de dados'!$E:$E)</f>
        <v>LUM LED SL VT 9.1 52W</v>
      </c>
      <c r="CK1349" s="26"/>
      <c r="CL1349" s="26" t="e">
        <f>IF(CK1349="-","-",_xlfn.XLOOKUP(CK1349,'Banco de dados'!$B:$B,'Banco de dados'!$E:$E))</f>
        <v>#N/A</v>
      </c>
      <c r="CM1349" s="28">
        <f t="shared" si="1587"/>
        <v>2</v>
      </c>
      <c r="CN1349" s="26">
        <f>_xlfn.XLOOKUP(CI1349,'Banco de dados'!$B:$B,'Banco de dados'!$H:$H)</f>
        <v>52</v>
      </c>
      <c r="CO1349" s="26" t="e">
        <f t="array" aca="1" ref="CO1349" ca="1">_xludf.XLOOKUP(CK1349,'Banco de dados'!$B:$B,'Banco de dados'!$H:$H)</f>
        <v>#NAME?</v>
      </c>
      <c r="CP1349" s="26" t="e">
        <f t="array" aca="1" ref="CP1349" ca="1">_xludf.XLOOKUP(CI1349,'Banco de dados'!$B:$B,'Banco de dados'!$F:$F)</f>
        <v>#NAME?</v>
      </c>
      <c r="CQ1349" s="26" t="e">
        <f t="array" aca="1" ref="CQ1349" ca="1">_xludf.XLOOKUP(CK1349,'Banco de dados'!$B:$B,'Banco de dados'!$F:$F)</f>
        <v>#NAME?</v>
      </c>
      <c r="CR1349" s="27">
        <v>316</v>
      </c>
      <c r="CS1349" s="27">
        <v>10</v>
      </c>
      <c r="CT1349" s="26" t="str">
        <f>IF(AG1349=0.5,"Suporte",IF(AND(AG1349&gt;='Braços de IP'!$B$9,AG1349&lt;='Braços de IP'!$D$9),'Braços de IP'!$E$9,IF(AND(AG1349&gt;='Braços de IP'!$B$10,AG1349&lt;='Braços de IP'!$D$10),'Braços de IP'!$E$10,IF(AND(AG1349&gt;='Braços de IP'!$B$11,AG1349&lt;='Braços de IP'!$D$11),'Braços de IP'!$E$11,IF(AND(AG1349&gt;='Braços de IP'!$B$12,AG1349&lt;='Braços de IP'!$D$12),'Braços de IP'!$E$12,IF(AND(AG1349&gt;='Braços de IP'!$B$13,AG1349&lt;='Braços de IP'!$D$13),'Braços de IP'!$E$13,IF(AND(AG1349&gt;='Braços de IP'!$B$14,AG1349&lt;='Braços de IP'!$D$14),'Braços de IP'!$E$14,"ERRO")))))))</f>
        <v>Longo I</v>
      </c>
      <c r="CU1349" s="27"/>
      <c r="CV1349" s="26" t="str">
        <f>IF($CU1349="","",VLOOKUP($CU1349,'Braços de IP'!$E$9:$I$15,2,0))</f>
        <v/>
      </c>
      <c r="CW1349" s="29" t="str">
        <f>IF($CU1349="","",VLOOKUP($CU1349,'Braços de IP'!$E$9:$I$15,5,0))</f>
        <v/>
      </c>
      <c r="CX1349" s="26"/>
      <c r="CY1349" s="26"/>
      <c r="CZ1349" s="26"/>
      <c r="DA1349" s="26"/>
      <c r="DB1349" s="26"/>
      <c r="DC1349" s="26"/>
      <c r="DD1349" s="30">
        <f t="shared" si="1588"/>
        <v>52</v>
      </c>
      <c r="DE1349" s="31">
        <f t="shared" si="1589"/>
        <v>96</v>
      </c>
      <c r="DF1349" s="30">
        <f t="shared" si="1590"/>
        <v>296</v>
      </c>
      <c r="DG1349" s="32">
        <f t="shared" si="1591"/>
        <v>0.45833333333333337</v>
      </c>
      <c r="DH1349" s="33" t="s">
        <v>143</v>
      </c>
      <c r="DI1349" s="34"/>
      <c r="DJ1349" s="35"/>
      <c r="DK1349" s="16" t="s">
        <v>144</v>
      </c>
      <c r="DL1349" s="16"/>
    </row>
    <row r="1350" spans="1:124" ht="15" customHeight="1" x14ac:dyDescent="0.25">
      <c r="B1350" s="16">
        <v>421</v>
      </c>
      <c r="C1350" s="16" t="s">
        <v>146</v>
      </c>
      <c r="D1350" s="16" t="s">
        <v>948</v>
      </c>
      <c r="E1350" s="16">
        <v>-8.0887550000000008</v>
      </c>
      <c r="F1350" s="16">
        <v>-34.929893</v>
      </c>
      <c r="G1350" s="16" t="s">
        <v>157</v>
      </c>
      <c r="H1350" s="16" t="s">
        <v>136</v>
      </c>
      <c r="I1350" s="16" t="s">
        <v>135</v>
      </c>
      <c r="J1350" s="16" t="s">
        <v>137</v>
      </c>
      <c r="K1350" s="16">
        <v>96</v>
      </c>
      <c r="L1350" s="16" t="s">
        <v>138</v>
      </c>
      <c r="M1350" s="16">
        <v>0</v>
      </c>
      <c r="N1350" s="16"/>
      <c r="O1350" s="16">
        <v>1</v>
      </c>
      <c r="P1350" s="16">
        <v>2.94</v>
      </c>
      <c r="Q1350" s="16">
        <v>10.6</v>
      </c>
      <c r="R1350" s="16"/>
      <c r="S1350" s="16"/>
      <c r="T1350" s="16">
        <v>10.7</v>
      </c>
      <c r="U1350" s="16">
        <v>4</v>
      </c>
      <c r="V1350" s="16">
        <v>1.89</v>
      </c>
      <c r="W1350" s="16">
        <v>0</v>
      </c>
      <c r="X1350" s="16">
        <v>0</v>
      </c>
      <c r="Y1350" s="16">
        <v>0</v>
      </c>
      <c r="Z1350" s="16">
        <v>0</v>
      </c>
      <c r="AA1350" s="16" t="s">
        <v>298</v>
      </c>
      <c r="AB1350" s="16" t="s">
        <v>140</v>
      </c>
      <c r="AC1350" s="16">
        <v>30.5</v>
      </c>
      <c r="AD1350" s="16">
        <v>9.86</v>
      </c>
      <c r="AE1350" s="16">
        <v>2</v>
      </c>
      <c r="AF1350" s="16">
        <v>1.1000000000000001</v>
      </c>
      <c r="AG1350" s="16">
        <v>2.82</v>
      </c>
      <c r="AH1350" s="16"/>
      <c r="AI1350" s="16"/>
      <c r="AJ1350" s="16"/>
      <c r="AK1350" s="16"/>
      <c r="AL1350" s="16"/>
      <c r="AM1350" s="16">
        <v>0</v>
      </c>
      <c r="AN1350" s="16"/>
      <c r="AO1350" s="16">
        <v>0</v>
      </c>
      <c r="AP1350" s="16">
        <v>0</v>
      </c>
      <c r="AQ1350" s="16">
        <v>0</v>
      </c>
      <c r="AR1350" s="17" t="s">
        <v>136</v>
      </c>
      <c r="AS1350" s="19">
        <f t="shared" si="1522"/>
        <v>0</v>
      </c>
      <c r="AT1350" s="19"/>
      <c r="AU1350" s="19">
        <f>VLOOKUP(G1350,ABNT5101!$I$3:$J$9,2)</f>
        <v>7.5</v>
      </c>
      <c r="AV1350" s="19">
        <f>VLOOKUP(G1350,ABNT5101!$I$3:$M$9,5)</f>
        <v>0.18</v>
      </c>
      <c r="AW1350" s="17" t="str">
        <f>_xlfn.XLOOKUP(G1350,ABNT5101!I:I,ABNT5101!L:L)</f>
        <v>-</v>
      </c>
      <c r="AX1350" s="17">
        <f>_xlfn.XLOOKUP(G1350,ABNT5101!$I:$I,ABNT5101!M:M)</f>
        <v>0.18</v>
      </c>
      <c r="AY1350" s="17" t="str">
        <f>_xlfn.XLOOKUP(G1350,ABNT5101!$I:$I,ABNT5101!N:N)</f>
        <v>-</v>
      </c>
      <c r="AZ1350" s="17">
        <f>_xlfn.XLOOKUP(G1350,ABNT5101!$I:$I,ABNT5101!O:O)</f>
        <v>16</v>
      </c>
      <c r="BA1350" s="20" t="str">
        <f t="shared" si="1523"/>
        <v>ATENDE</v>
      </c>
      <c r="BB1350" s="21" t="e">
        <f t="shared" ref="BB1350:BC1350" si="1614">BE1350/AU1350-1</f>
        <v>#VALUE!</v>
      </c>
      <c r="BC1350" s="21" t="e">
        <f t="shared" si="1614"/>
        <v>#VALUE!</v>
      </c>
      <c r="BD1350" s="21" t="str">
        <f t="shared" si="1525"/>
        <v>-</v>
      </c>
      <c r="BE1350" s="22" t="s">
        <v>954</v>
      </c>
      <c r="BF1350" s="22" t="s">
        <v>955</v>
      </c>
      <c r="BG1350" s="22" t="s">
        <v>956</v>
      </c>
      <c r="BH1350" s="22" t="s">
        <v>896</v>
      </c>
      <c r="BI1350" s="23"/>
      <c r="BJ1350" s="22"/>
      <c r="BK1350" s="20" t="str">
        <f t="shared" si="1526"/>
        <v>ATENDE</v>
      </c>
      <c r="BL1350" s="20" t="str">
        <f t="shared" si="1527"/>
        <v>ATENDE</v>
      </c>
      <c r="BM1350" s="20" t="str">
        <f t="shared" si="1528"/>
        <v>ATENDE</v>
      </c>
      <c r="BN1350" s="20" t="str">
        <f t="shared" si="1529"/>
        <v>ATENDE</v>
      </c>
      <c r="BO1350" s="24" t="str">
        <f t="shared" si="1530"/>
        <v>C5</v>
      </c>
      <c r="BP1350" s="24" t="str">
        <f t="shared" si="1368"/>
        <v>P6</v>
      </c>
      <c r="BQ1350" s="25" t="e">
        <f t="shared" si="1381"/>
        <v>#VALUE!</v>
      </c>
      <c r="BR1350" s="22" t="s">
        <v>957</v>
      </c>
      <c r="BS1350" s="22" t="s">
        <v>283</v>
      </c>
      <c r="BT1350" s="24">
        <f>IF(BP1350="-","-",_xlfn.XLOOKUP(BP1350,ABNT5101!$B$4:$B$9,ABNT5101!$C$4:$C$9))</f>
        <v>3</v>
      </c>
      <c r="BU1350" s="24">
        <f>IF(BP1350="-","-",_xlfn.XLOOKUP(BP1350,ABNT5101!$B$4:$B$9,ABNT5101!$D$4:$D$9))</f>
        <v>0.6</v>
      </c>
      <c r="BV1350" s="20" t="str">
        <f t="shared" si="1531"/>
        <v>ATENDE</v>
      </c>
      <c r="BW1350" s="20" t="str">
        <f t="shared" si="1382"/>
        <v>ATENDE</v>
      </c>
      <c r="BX1350" s="20" t="str">
        <f t="shared" si="1532"/>
        <v>ATENDE</v>
      </c>
      <c r="BY1350" s="24" t="s">
        <v>136</v>
      </c>
      <c r="BZ1350" s="25" t="e">
        <f t="shared" si="1533"/>
        <v>#VALUE!</v>
      </c>
      <c r="CA1350" s="24" t="s">
        <v>958</v>
      </c>
      <c r="CB1350" s="80">
        <v>46308</v>
      </c>
      <c r="CC1350" s="20" t="str">
        <f>IF(BY1350="-","-",_xlfn.XLOOKUP(BY1350,ABNT5101!$B$4:$B$9,ABNT5101!$C$4:$C$9))</f>
        <v>-</v>
      </c>
      <c r="CD1350" s="24" t="str">
        <f>IF(BY1350="-","-",_xlfn.XLOOKUP(BY1350,ABNT5101!$B$4:$B$9,ABNT5101!$D$4:$D$9))</f>
        <v>-</v>
      </c>
      <c r="CE1350" s="20" t="str">
        <f t="shared" si="1534"/>
        <v>-</v>
      </c>
      <c r="CF1350" s="20" t="str">
        <f t="shared" si="1535"/>
        <v>-</v>
      </c>
      <c r="CG1350" s="20" t="str">
        <f t="shared" si="1359"/>
        <v>-</v>
      </c>
      <c r="CH1350" s="26" t="str">
        <f>_xlfn.XLOOKUP(CI1350,'Banco de dados'!$B:$B,'Banco de dados'!$D:$D)</f>
        <v>SX LIGHTING</v>
      </c>
      <c r="CI1350" s="27" t="s">
        <v>249</v>
      </c>
      <c r="CJ1350" s="26" t="str">
        <f>_xlfn.XLOOKUP(CI1350,'Banco de dados'!$B:$B,'Banco de dados'!$E:$E)</f>
        <v>SXINEVO060K50L12CZF7PHF</v>
      </c>
      <c r="CK1350" s="26"/>
      <c r="CL1350" s="26" t="e">
        <f>IF(CK1350="-","-",_xlfn.XLOOKUP(CK1350,'Banco de dados'!$B:$B,'Banco de dados'!$E:$E))</f>
        <v>#N/A</v>
      </c>
      <c r="CM1350" s="28">
        <f t="shared" si="1587"/>
        <v>2</v>
      </c>
      <c r="CN1350" s="26">
        <f>_xlfn.XLOOKUP(CI1350,'Banco de dados'!$B:$B,'Banco de dados'!$H:$H)</f>
        <v>60</v>
      </c>
      <c r="CO1350" s="26" t="e">
        <f t="array" aca="1" ref="CO1350" ca="1">_xludf.XLOOKUP(CK1350,'Banco de dados'!$B:$B,'Banco de dados'!$H:$H)</f>
        <v>#NAME?</v>
      </c>
      <c r="CP1350" s="26" t="e">
        <f t="array" aca="1" ref="CP1350" ca="1">_xludf.XLOOKUP(CI1350,'Banco de dados'!$B:$B,'Banco de dados'!$F:$F)</f>
        <v>#NAME?</v>
      </c>
      <c r="CQ1350" s="26" t="e">
        <f t="array" aca="1" ref="CQ1350" ca="1">_xludf.XLOOKUP(CK1350,'Banco de dados'!$B:$B,'Banco de dados'!$F:$F)</f>
        <v>#NAME?</v>
      </c>
      <c r="CR1350" s="27">
        <v>317</v>
      </c>
      <c r="CS1350" s="27">
        <v>10</v>
      </c>
      <c r="CT1350" s="26" t="str">
        <f>IF(AG1350=0.5,"Suporte",IF(AND(AG1350&gt;='Braços de IP'!$B$9,AG1350&lt;='Braços de IP'!$D$9),'Braços de IP'!$E$9,IF(AND(AG1350&gt;='Braços de IP'!$B$10,AG1350&lt;='Braços de IP'!$D$10),'Braços de IP'!$E$10,IF(AND(AG1350&gt;='Braços de IP'!$B$11,AG1350&lt;='Braços de IP'!$D$11),'Braços de IP'!$E$11,IF(AND(AG1350&gt;='Braços de IP'!$B$12,AG1350&lt;='Braços de IP'!$D$12),'Braços de IP'!$E$12,IF(AND(AG1350&gt;='Braços de IP'!$B$13,AG1350&lt;='Braços de IP'!$D$13),'Braços de IP'!$E$13,IF(AND(AG1350&gt;='Braços de IP'!$B$14,AG1350&lt;='Braços de IP'!$D$14),'Braços de IP'!$E$14,"ERRO")))))))</f>
        <v>Longo I</v>
      </c>
      <c r="CU1350" s="27"/>
      <c r="CV1350" s="26" t="str">
        <f>IF($CU1350="","",VLOOKUP($CU1350,'Braços de IP'!$E$9:$I$15,2,0))</f>
        <v/>
      </c>
      <c r="CW1350" s="29" t="str">
        <f>IF($CU1350="","",VLOOKUP($CU1350,'Braços de IP'!$E$9:$I$15,5,0))</f>
        <v/>
      </c>
      <c r="CX1350" s="26"/>
      <c r="CY1350" s="26"/>
      <c r="CZ1350" s="26"/>
      <c r="DA1350" s="26"/>
      <c r="DB1350" s="26"/>
      <c r="DC1350" s="26"/>
      <c r="DD1350" s="30">
        <f t="shared" si="1588"/>
        <v>60</v>
      </c>
      <c r="DE1350" s="31">
        <f t="shared" si="1589"/>
        <v>96</v>
      </c>
      <c r="DF1350" s="30">
        <f t="shared" si="1590"/>
        <v>312</v>
      </c>
      <c r="DG1350" s="32">
        <f t="shared" si="1591"/>
        <v>0.375</v>
      </c>
      <c r="DH1350" s="33" t="s">
        <v>143</v>
      </c>
      <c r="DI1350" s="34"/>
      <c r="DJ1350" s="35"/>
      <c r="DK1350" s="16" t="s">
        <v>144</v>
      </c>
      <c r="DL1350" s="16"/>
    </row>
    <row r="1351" spans="1:124" ht="15" customHeight="1" x14ac:dyDescent="0.25">
      <c r="B1351" s="16">
        <v>421</v>
      </c>
      <c r="C1351" s="16" t="s">
        <v>146</v>
      </c>
      <c r="D1351" s="16" t="s">
        <v>948</v>
      </c>
      <c r="E1351" s="16">
        <v>-8.0887550000000008</v>
      </c>
      <c r="F1351" s="16">
        <v>-34.929893</v>
      </c>
      <c r="G1351" s="16" t="s">
        <v>157</v>
      </c>
      <c r="H1351" s="16" t="s">
        <v>136</v>
      </c>
      <c r="I1351" s="16" t="s">
        <v>135</v>
      </c>
      <c r="J1351" s="16" t="s">
        <v>137</v>
      </c>
      <c r="K1351" s="16">
        <v>96</v>
      </c>
      <c r="L1351" s="16" t="s">
        <v>138</v>
      </c>
      <c r="M1351" s="16">
        <v>0</v>
      </c>
      <c r="N1351" s="16"/>
      <c r="O1351" s="16">
        <v>1</v>
      </c>
      <c r="P1351" s="16">
        <v>2.94</v>
      </c>
      <c r="Q1351" s="16">
        <v>10.6</v>
      </c>
      <c r="R1351" s="16"/>
      <c r="S1351" s="16"/>
      <c r="T1351" s="16">
        <v>10.7</v>
      </c>
      <c r="U1351" s="16">
        <v>4</v>
      </c>
      <c r="V1351" s="16">
        <v>1.89</v>
      </c>
      <c r="W1351" s="16">
        <v>0</v>
      </c>
      <c r="X1351" s="16">
        <v>0</v>
      </c>
      <c r="Y1351" s="16">
        <v>0</v>
      </c>
      <c r="Z1351" s="16">
        <v>0</v>
      </c>
      <c r="AA1351" s="16" t="s">
        <v>298</v>
      </c>
      <c r="AB1351" s="16" t="s">
        <v>140</v>
      </c>
      <c r="AC1351" s="16">
        <v>30.5</v>
      </c>
      <c r="AD1351" s="16">
        <v>9.86</v>
      </c>
      <c r="AE1351" s="16">
        <v>2</v>
      </c>
      <c r="AF1351" s="16">
        <v>1.1000000000000001</v>
      </c>
      <c r="AG1351" s="16">
        <v>2.82</v>
      </c>
      <c r="AH1351" s="16"/>
      <c r="AI1351" s="16"/>
      <c r="AJ1351" s="16"/>
      <c r="AK1351" s="16"/>
      <c r="AL1351" s="16"/>
      <c r="AM1351" s="16">
        <v>0</v>
      </c>
      <c r="AN1351" s="16"/>
      <c r="AO1351" s="16">
        <v>0</v>
      </c>
      <c r="AP1351" s="16">
        <v>0</v>
      </c>
      <c r="AQ1351" s="16">
        <v>0</v>
      </c>
      <c r="AR1351" s="17" t="s">
        <v>136</v>
      </c>
      <c r="AS1351" s="19">
        <f t="shared" si="1522"/>
        <v>0</v>
      </c>
      <c r="AT1351" s="19"/>
      <c r="AU1351" s="19">
        <f>VLOOKUP(G1351,ABNT5101!$I$3:$J$9,2)</f>
        <v>7.5</v>
      </c>
      <c r="AV1351" s="19">
        <f>VLOOKUP(G1351,ABNT5101!$I$3:$M$9,5)</f>
        <v>0.18</v>
      </c>
      <c r="AW1351" s="17" t="str">
        <f>_xlfn.XLOOKUP(G1351,ABNT5101!I:I,ABNT5101!L:L)</f>
        <v>-</v>
      </c>
      <c r="AX1351" s="17">
        <f>_xlfn.XLOOKUP(G1351,ABNT5101!$I:$I,ABNT5101!M:M)</f>
        <v>0.18</v>
      </c>
      <c r="AY1351" s="17" t="str">
        <f>_xlfn.XLOOKUP(G1351,ABNT5101!$I:$I,ABNT5101!N:N)</f>
        <v>-</v>
      </c>
      <c r="AZ1351" s="17">
        <f>_xlfn.XLOOKUP(G1351,ABNT5101!$I:$I,ABNT5101!O:O)</f>
        <v>16</v>
      </c>
      <c r="BA1351" s="20" t="str">
        <f t="shared" si="1523"/>
        <v>ATENDE</v>
      </c>
      <c r="BB1351" s="21" t="e">
        <f t="shared" ref="BB1351:BC1351" si="1615">BE1351/AU1351-1</f>
        <v>#VALUE!</v>
      </c>
      <c r="BC1351" s="21" t="e">
        <f t="shared" si="1615"/>
        <v>#VALUE!</v>
      </c>
      <c r="BD1351" s="21" t="str">
        <f t="shared" si="1525"/>
        <v>-</v>
      </c>
      <c r="BE1351" s="22" t="s">
        <v>959</v>
      </c>
      <c r="BF1351" s="22" t="s">
        <v>960</v>
      </c>
      <c r="BG1351" s="22" t="s">
        <v>961</v>
      </c>
      <c r="BH1351" s="22" t="s">
        <v>361</v>
      </c>
      <c r="BI1351" s="23"/>
      <c r="BJ1351" s="22"/>
      <c r="BK1351" s="20" t="str">
        <f t="shared" si="1526"/>
        <v>ATENDE</v>
      </c>
      <c r="BL1351" s="20" t="str">
        <f t="shared" si="1527"/>
        <v>ATENDE</v>
      </c>
      <c r="BM1351" s="20" t="str">
        <f t="shared" si="1528"/>
        <v>ATENDE</v>
      </c>
      <c r="BN1351" s="20" t="str">
        <f t="shared" si="1529"/>
        <v>ATENDE</v>
      </c>
      <c r="BO1351" s="24" t="str">
        <f t="shared" si="1530"/>
        <v>C5</v>
      </c>
      <c r="BP1351" s="24" t="str">
        <f t="shared" si="1368"/>
        <v>P6</v>
      </c>
      <c r="BQ1351" s="25" t="e">
        <f t="shared" si="1381"/>
        <v>#VALUE!</v>
      </c>
      <c r="BR1351" s="22" t="s">
        <v>962</v>
      </c>
      <c r="BS1351" s="22" t="s">
        <v>383</v>
      </c>
      <c r="BT1351" s="24">
        <f>IF(BP1351="-","-",_xlfn.XLOOKUP(BP1351,ABNT5101!$B$4:$B$9,ABNT5101!$C$4:$C$9))</f>
        <v>3</v>
      </c>
      <c r="BU1351" s="24">
        <f>IF(BP1351="-","-",_xlfn.XLOOKUP(BP1351,ABNT5101!$B$4:$B$9,ABNT5101!$D$4:$D$9))</f>
        <v>0.6</v>
      </c>
      <c r="BV1351" s="20" t="str">
        <f t="shared" si="1531"/>
        <v>ATENDE</v>
      </c>
      <c r="BW1351" s="20" t="str">
        <f t="shared" si="1382"/>
        <v>ATENDE</v>
      </c>
      <c r="BX1351" s="20" t="str">
        <f t="shared" si="1532"/>
        <v>ATENDE</v>
      </c>
      <c r="BY1351" s="24" t="s">
        <v>136</v>
      </c>
      <c r="BZ1351" s="25" t="e">
        <f t="shared" si="1533"/>
        <v>#VALUE!</v>
      </c>
      <c r="CA1351" s="24" t="s">
        <v>963</v>
      </c>
      <c r="CB1351" s="24" t="s">
        <v>964</v>
      </c>
      <c r="CC1351" s="20" t="str">
        <f>IF(BY1351="-","-",_xlfn.XLOOKUP(BY1351,ABNT5101!$B$4:$B$9,ABNT5101!$C$4:$C$9))</f>
        <v>-</v>
      </c>
      <c r="CD1351" s="24" t="str">
        <f>IF(BY1351="-","-",_xlfn.XLOOKUP(BY1351,ABNT5101!$B$4:$B$9,ABNT5101!$D$4:$D$9))</f>
        <v>-</v>
      </c>
      <c r="CE1351" s="20" t="str">
        <f t="shared" si="1534"/>
        <v>-</v>
      </c>
      <c r="CF1351" s="20" t="str">
        <f t="shared" si="1535"/>
        <v>-</v>
      </c>
      <c r="CG1351" s="20" t="str">
        <f t="shared" si="1359"/>
        <v>-</v>
      </c>
      <c r="CH1351" s="26" t="e">
        <f>_xlfn.XLOOKUP(CI1351,'Banco de dados'!$B:$B,'Banco de dados'!$D:$D)</f>
        <v>#N/A</v>
      </c>
      <c r="CI1351" s="27" t="s">
        <v>965</v>
      </c>
      <c r="CJ1351" s="26" t="e">
        <f>_xlfn.XLOOKUP(CI1351,'Banco de dados'!$B:$B,'Banco de dados'!$E:$E)</f>
        <v>#N/A</v>
      </c>
      <c r="CK1351" s="26"/>
      <c r="CL1351" s="26" t="e">
        <f>IF(CK1351="-","-",_xlfn.XLOOKUP(CK1351,'Banco de dados'!$B:$B,'Banco de dados'!$E:$E))</f>
        <v>#N/A</v>
      </c>
      <c r="CM1351" s="28">
        <f t="shared" si="1587"/>
        <v>2</v>
      </c>
      <c r="CN1351" s="26" t="e">
        <f>_xlfn.XLOOKUP(CI1351,'Banco de dados'!$B:$B,'Banco de dados'!$H:$H)</f>
        <v>#N/A</v>
      </c>
      <c r="CO1351" s="26" t="e">
        <f t="array" aca="1" ref="CO1351" ca="1">_xludf.XLOOKUP(CK1351,'Banco de dados'!$B:$B,'Banco de dados'!$H:$H)</f>
        <v>#NAME?</v>
      </c>
      <c r="CP1351" s="26" t="e">
        <f t="array" aca="1" ref="CP1351" ca="1">_xludf.XLOOKUP(CI1351,'Banco de dados'!$B:$B,'Banco de dados'!$F:$F)</f>
        <v>#NAME?</v>
      </c>
      <c r="CQ1351" s="26" t="e">
        <f t="array" aca="1" ref="CQ1351" ca="1">_xludf.XLOOKUP(CK1351,'Banco de dados'!$B:$B,'Banco de dados'!$F:$F)</f>
        <v>#NAME?</v>
      </c>
      <c r="CR1351" s="27">
        <v>318</v>
      </c>
      <c r="CS1351" s="27">
        <v>10</v>
      </c>
      <c r="CT1351" s="26" t="str">
        <f>IF(AG1351=0.5,"Suporte",IF(AND(AG1351&gt;='Braços de IP'!$B$9,AG1351&lt;='Braços de IP'!$D$9),'Braços de IP'!$E$9,IF(AND(AG1351&gt;='Braços de IP'!$B$10,AG1351&lt;='Braços de IP'!$D$10),'Braços de IP'!$E$10,IF(AND(AG1351&gt;='Braços de IP'!$B$11,AG1351&lt;='Braços de IP'!$D$11),'Braços de IP'!$E$11,IF(AND(AG1351&gt;='Braços de IP'!$B$12,AG1351&lt;='Braços de IP'!$D$12),'Braços de IP'!$E$12,IF(AND(AG1351&gt;='Braços de IP'!$B$13,AG1351&lt;='Braços de IP'!$D$13),'Braços de IP'!$E$13,IF(AND(AG1351&gt;='Braços de IP'!$B$14,AG1351&lt;='Braços de IP'!$D$14),'Braços de IP'!$E$14,"ERRO")))))))</f>
        <v>Longo I</v>
      </c>
      <c r="CU1351" s="27"/>
      <c r="CV1351" s="26" t="str">
        <f>IF($CU1351="","",VLOOKUP($CU1351,'Braços de IP'!$E$9:$I$15,2,0))</f>
        <v/>
      </c>
      <c r="CW1351" s="29" t="str">
        <f>IF($CU1351="","",VLOOKUP($CU1351,'Braços de IP'!$E$9:$I$15,5,0))</f>
        <v/>
      </c>
      <c r="CX1351" s="26"/>
      <c r="CY1351" s="26"/>
      <c r="CZ1351" s="26"/>
      <c r="DA1351" s="26"/>
      <c r="DB1351" s="26"/>
      <c r="DC1351" s="26"/>
      <c r="DD1351" s="30" t="e">
        <f t="shared" si="1588"/>
        <v>#N/A</v>
      </c>
      <c r="DE1351" s="31">
        <f t="shared" si="1589"/>
        <v>96</v>
      </c>
      <c r="DF1351" s="30" t="e">
        <f t="shared" si="1590"/>
        <v>#N/A</v>
      </c>
      <c r="DG1351" s="32" t="e">
        <f t="shared" si="1591"/>
        <v>#N/A</v>
      </c>
      <c r="DH1351" s="33" t="s">
        <v>143</v>
      </c>
      <c r="DI1351" s="34"/>
      <c r="DJ1351" s="35"/>
      <c r="DK1351" s="16" t="s">
        <v>144</v>
      </c>
      <c r="DL1351" s="16"/>
    </row>
    <row r="1352" spans="1:124" ht="15" customHeight="1" x14ac:dyDescent="0.25">
      <c r="B1352" s="16">
        <v>422</v>
      </c>
      <c r="C1352" s="16" t="s">
        <v>146</v>
      </c>
      <c r="D1352" s="16" t="s">
        <v>966</v>
      </c>
      <c r="E1352" s="16">
        <v>-8.0912459999999999</v>
      </c>
      <c r="F1352" s="16">
        <v>-34.926091999999997</v>
      </c>
      <c r="G1352" s="16" t="s">
        <v>160</v>
      </c>
      <c r="H1352" s="16" t="s">
        <v>136</v>
      </c>
      <c r="I1352" s="16" t="s">
        <v>135</v>
      </c>
      <c r="J1352" s="16" t="s">
        <v>137</v>
      </c>
      <c r="K1352" s="16">
        <v>70</v>
      </c>
      <c r="L1352" s="16" t="s">
        <v>138</v>
      </c>
      <c r="M1352" s="16">
        <v>0</v>
      </c>
      <c r="N1352" s="16"/>
      <c r="O1352" s="16">
        <v>1</v>
      </c>
      <c r="P1352" s="16">
        <v>2.64</v>
      </c>
      <c r="Q1352" s="16">
        <v>6.72</v>
      </c>
      <c r="R1352" s="16"/>
      <c r="S1352" s="16"/>
      <c r="T1352" s="16">
        <v>0</v>
      </c>
      <c r="U1352" s="16">
        <v>2.0699999999999998</v>
      </c>
      <c r="V1352" s="16">
        <v>0</v>
      </c>
      <c r="W1352" s="16">
        <v>0</v>
      </c>
      <c r="X1352" s="16">
        <v>0</v>
      </c>
      <c r="Y1352" s="16">
        <v>0</v>
      </c>
      <c r="Z1352" s="16">
        <v>0</v>
      </c>
      <c r="AA1352" s="16" t="s">
        <v>139</v>
      </c>
      <c r="AB1352" s="16" t="s">
        <v>140</v>
      </c>
      <c r="AC1352" s="16">
        <v>19.600000000000001</v>
      </c>
      <c r="AD1352" s="16">
        <v>6.25</v>
      </c>
      <c r="AE1352" s="16">
        <v>1</v>
      </c>
      <c r="AF1352" s="16">
        <v>1.1399999999999999</v>
      </c>
      <c r="AG1352" s="16">
        <v>2.41</v>
      </c>
      <c r="AH1352" s="16"/>
      <c r="AI1352" s="16"/>
      <c r="AJ1352" s="16"/>
      <c r="AK1352" s="16"/>
      <c r="AL1352" s="16"/>
      <c r="AM1352" s="16">
        <v>0</v>
      </c>
      <c r="AN1352" s="16"/>
      <c r="AO1352" s="16">
        <v>0</v>
      </c>
      <c r="AP1352" s="16">
        <v>0</v>
      </c>
      <c r="AQ1352" s="16">
        <v>0</v>
      </c>
      <c r="AR1352" s="17" t="s">
        <v>136</v>
      </c>
      <c r="AS1352" s="19">
        <f t="shared" si="1522"/>
        <v>0</v>
      </c>
      <c r="AT1352" s="19"/>
      <c r="AU1352" s="19">
        <f>VLOOKUP(G1352,ABNT5101!$I$3:$J$9,2)</f>
        <v>10</v>
      </c>
      <c r="AV1352" s="19">
        <f>VLOOKUP(G1352,ABNT5101!$I$3:$M$9,5)</f>
        <v>0.18</v>
      </c>
      <c r="AW1352" s="17" t="str">
        <f>_xlfn.XLOOKUP(G1352,ABNT5101!I:I,ABNT5101!L:L)</f>
        <v>-</v>
      </c>
      <c r="AX1352" s="17">
        <f>_xlfn.XLOOKUP(G1352,ABNT5101!$I:$I,ABNT5101!M:M)</f>
        <v>0.18</v>
      </c>
      <c r="AY1352" s="17" t="str">
        <f>_xlfn.XLOOKUP(G1352,ABNT5101!$I:$I,ABNT5101!N:N)</f>
        <v>-</v>
      </c>
      <c r="AZ1352" s="17">
        <f>_xlfn.XLOOKUP(G1352,ABNT5101!$I:$I,ABNT5101!O:O)</f>
        <v>16</v>
      </c>
      <c r="BA1352" s="20" t="str">
        <f t="shared" si="1523"/>
        <v>ATENDE</v>
      </c>
      <c r="BB1352" s="21" t="e">
        <f t="shared" ref="BB1352:BC1352" si="1616">BE1352/AU1352-1</f>
        <v>#VALUE!</v>
      </c>
      <c r="BC1352" s="21" t="e">
        <f t="shared" si="1616"/>
        <v>#VALUE!</v>
      </c>
      <c r="BD1352" s="21" t="str">
        <f t="shared" si="1525"/>
        <v>-</v>
      </c>
      <c r="BE1352" s="22" t="s">
        <v>967</v>
      </c>
      <c r="BF1352" s="22" t="s">
        <v>968</v>
      </c>
      <c r="BG1352" s="22"/>
      <c r="BH1352" s="22"/>
      <c r="BI1352" s="23"/>
      <c r="BJ1352" s="22"/>
      <c r="BK1352" s="20" t="str">
        <f t="shared" si="1526"/>
        <v>ATENDE</v>
      </c>
      <c r="BL1352" s="20" t="str">
        <f t="shared" si="1527"/>
        <v>ATENDE</v>
      </c>
      <c r="BM1352" s="20" t="str">
        <f t="shared" si="1528"/>
        <v>ATENDE</v>
      </c>
      <c r="BN1352" s="20" t="str">
        <f t="shared" si="1529"/>
        <v>ATENDE</v>
      </c>
      <c r="BO1352" s="24" t="str">
        <f t="shared" si="1530"/>
        <v>C4</v>
      </c>
      <c r="BP1352" s="24" t="str">
        <f t="shared" si="1368"/>
        <v>P6</v>
      </c>
      <c r="BQ1352" s="25" t="e">
        <f t="shared" si="1381"/>
        <v>#VALUE!</v>
      </c>
      <c r="BR1352" s="22" t="s">
        <v>969</v>
      </c>
      <c r="BS1352" s="57" t="s">
        <v>970</v>
      </c>
      <c r="BT1352" s="24">
        <f>IF(BP1352="-","-",_xlfn.XLOOKUP(BP1352,ABNT5101!$B$4:$B$9,ABNT5101!$C$4:$C$9))</f>
        <v>3</v>
      </c>
      <c r="BU1352" s="24">
        <f>IF(BP1352="-","-",_xlfn.XLOOKUP(BP1352,ABNT5101!$B$4:$B$9,ABNT5101!$D$4:$D$9))</f>
        <v>0.6</v>
      </c>
      <c r="BV1352" s="20" t="str">
        <f t="shared" si="1531"/>
        <v>ATENDE</v>
      </c>
      <c r="BW1352" s="20" t="str">
        <f t="shared" si="1382"/>
        <v>ATENDE</v>
      </c>
      <c r="BX1352" s="20" t="str">
        <f t="shared" si="1532"/>
        <v>ATENDE</v>
      </c>
      <c r="BY1352" s="24" t="s">
        <v>136</v>
      </c>
      <c r="BZ1352" s="25" t="e">
        <f t="shared" si="1533"/>
        <v>#VALUE!</v>
      </c>
      <c r="CA1352" s="24" t="s">
        <v>971</v>
      </c>
      <c r="CB1352" s="24" t="s">
        <v>972</v>
      </c>
      <c r="CC1352" s="20" t="str">
        <f>IF(BY1352="-","-",_xlfn.XLOOKUP(BY1352,ABNT5101!$B$4:$B$9,ABNT5101!$C$4:$C$9))</f>
        <v>-</v>
      </c>
      <c r="CD1352" s="24" t="str">
        <f>IF(BY1352="-","-",_xlfn.XLOOKUP(BY1352,ABNT5101!$B$4:$B$9,ABNT5101!$D$4:$D$9))</f>
        <v>-</v>
      </c>
      <c r="CE1352" s="20" t="str">
        <f t="shared" si="1534"/>
        <v>-</v>
      </c>
      <c r="CF1352" s="20" t="str">
        <f t="shared" si="1535"/>
        <v>-</v>
      </c>
      <c r="CG1352" s="20" t="str">
        <f t="shared" si="1359"/>
        <v>-</v>
      </c>
      <c r="CH1352" s="26" t="str">
        <f>_xlfn.XLOOKUP(CI1352,'Banco de dados'!$B:$B,'Banco de dados'!$D:$D)</f>
        <v>LEDSTAR</v>
      </c>
      <c r="CI1352" s="27" t="s">
        <v>268</v>
      </c>
      <c r="CJ1352" s="26" t="str">
        <f>_xlfn.XLOOKUP(CI1352,'Banco de dados'!$B:$B,'Banco de dados'!$E:$E)</f>
        <v>LUM LED SL VT 9.1 28W</v>
      </c>
      <c r="CK1352" s="26"/>
      <c r="CL1352" s="26" t="e">
        <f>IF(CK1352="-","-",_xlfn.XLOOKUP(CK1352,'Banco de dados'!$B:$B,'Banco de dados'!$E:$E))</f>
        <v>#N/A</v>
      </c>
      <c r="CM1352" s="28">
        <f t="shared" si="1587"/>
        <v>1</v>
      </c>
      <c r="CN1352" s="26">
        <f>_xlfn.XLOOKUP(CI1352,'Banco de dados'!$B:$B,'Banco de dados'!$H:$H)</f>
        <v>28</v>
      </c>
      <c r="CO1352" s="26" t="e">
        <f t="array" aca="1" ref="CO1352" ca="1">_xludf.XLOOKUP(CK1352,'Banco de dados'!$B:$B,'Banco de dados'!$H:$H)</f>
        <v>#NAME?</v>
      </c>
      <c r="CP1352" s="26" t="e">
        <f t="array" aca="1" ref="CP1352" ca="1">_xludf.XLOOKUP(CI1352,'Banco de dados'!$B:$B,'Banco de dados'!$F:$F)</f>
        <v>#NAME?</v>
      </c>
      <c r="CQ1352" s="26" t="e">
        <f t="array" aca="1" ref="CQ1352" ca="1">_xludf.XLOOKUP(CK1352,'Banco de dados'!$B:$B,'Banco de dados'!$F:$F)</f>
        <v>#NAME?</v>
      </c>
      <c r="CR1352" s="27">
        <v>319</v>
      </c>
      <c r="CS1352" s="27"/>
      <c r="CT1352" s="26" t="str">
        <f>IF(AG1352=0.5,"Suporte",IF(AND(AG1352&gt;='Braços de IP'!$B$9,AG1352&lt;='Braços de IP'!$D$9),'Braços de IP'!$E$9,IF(AND(AG1352&gt;='Braços de IP'!$B$10,AG1352&lt;='Braços de IP'!$D$10),'Braços de IP'!$E$10,IF(AND(AG1352&gt;='Braços de IP'!$B$11,AG1352&lt;='Braços de IP'!$D$11),'Braços de IP'!$E$11,IF(AND(AG1352&gt;='Braços de IP'!$B$12,AG1352&lt;='Braços de IP'!$D$12),'Braços de IP'!$E$12,IF(AND(AG1352&gt;='Braços de IP'!$B$13,AG1352&lt;='Braços de IP'!$D$13),'Braços de IP'!$E$13,IF(AND(AG1352&gt;='Braços de IP'!$B$14,AG1352&lt;='Braços de IP'!$D$14),'Braços de IP'!$E$14,"ERRO")))))))</f>
        <v>Médio II</v>
      </c>
      <c r="CU1352" s="27"/>
      <c r="CV1352" s="26" t="str">
        <f>IF($CU1352="","",VLOOKUP($CU1352,'Braços de IP'!$E$9:$I$15,2,0))</f>
        <v/>
      </c>
      <c r="CW1352" s="29" t="str">
        <f>IF($CU1352="","",VLOOKUP($CU1352,'Braços de IP'!$E$9:$I$15,5,0))</f>
        <v/>
      </c>
      <c r="CX1352" s="26"/>
      <c r="CY1352" s="26"/>
      <c r="CZ1352" s="26"/>
      <c r="DA1352" s="26"/>
      <c r="DB1352" s="26"/>
      <c r="DC1352" s="26"/>
      <c r="DD1352" s="30">
        <f t="shared" si="1588"/>
        <v>28</v>
      </c>
      <c r="DE1352" s="31">
        <f t="shared" si="1589"/>
        <v>70</v>
      </c>
      <c r="DF1352" s="30">
        <f t="shared" si="1590"/>
        <v>98</v>
      </c>
      <c r="DG1352" s="32">
        <f t="shared" si="1591"/>
        <v>0.6</v>
      </c>
      <c r="DH1352" s="33" t="s">
        <v>143</v>
      </c>
      <c r="DI1352" s="34"/>
      <c r="DJ1352" s="35"/>
      <c r="DK1352" s="16" t="s">
        <v>144</v>
      </c>
      <c r="DL1352" s="16"/>
    </row>
    <row r="1353" spans="1:124" ht="15" customHeight="1" x14ac:dyDescent="0.25">
      <c r="B1353" s="16">
        <v>422</v>
      </c>
      <c r="C1353" s="16" t="s">
        <v>146</v>
      </c>
      <c r="D1353" s="16" t="s">
        <v>966</v>
      </c>
      <c r="E1353" s="16">
        <v>-8.0912459999999999</v>
      </c>
      <c r="F1353" s="16">
        <v>-34.926091999999997</v>
      </c>
      <c r="G1353" s="16" t="s">
        <v>160</v>
      </c>
      <c r="H1353" s="16" t="s">
        <v>136</v>
      </c>
      <c r="I1353" s="16" t="s">
        <v>135</v>
      </c>
      <c r="J1353" s="16" t="s">
        <v>137</v>
      </c>
      <c r="K1353" s="16">
        <v>70</v>
      </c>
      <c r="L1353" s="16" t="s">
        <v>138</v>
      </c>
      <c r="M1353" s="16">
        <v>0</v>
      </c>
      <c r="N1353" s="16"/>
      <c r="O1353" s="16">
        <v>1</v>
      </c>
      <c r="P1353" s="16">
        <v>2.64</v>
      </c>
      <c r="Q1353" s="16">
        <v>6.72</v>
      </c>
      <c r="R1353" s="16"/>
      <c r="S1353" s="16"/>
      <c r="T1353" s="16">
        <v>0</v>
      </c>
      <c r="U1353" s="16">
        <v>2.0699999999999998</v>
      </c>
      <c r="V1353" s="16">
        <v>0</v>
      </c>
      <c r="W1353" s="16">
        <v>0</v>
      </c>
      <c r="X1353" s="16">
        <v>0</v>
      </c>
      <c r="Y1353" s="16">
        <v>0</v>
      </c>
      <c r="Z1353" s="16">
        <v>0</v>
      </c>
      <c r="AA1353" s="16" t="s">
        <v>139</v>
      </c>
      <c r="AB1353" s="16" t="s">
        <v>140</v>
      </c>
      <c r="AC1353" s="16">
        <v>19.600000000000001</v>
      </c>
      <c r="AD1353" s="16">
        <v>6.25</v>
      </c>
      <c r="AE1353" s="16">
        <v>1</v>
      </c>
      <c r="AF1353" s="16">
        <v>1.1399999999999999</v>
      </c>
      <c r="AG1353" s="16">
        <v>2.41</v>
      </c>
      <c r="AH1353" s="16"/>
      <c r="AI1353" s="16"/>
      <c r="AJ1353" s="16"/>
      <c r="AK1353" s="16"/>
      <c r="AL1353" s="16"/>
      <c r="AM1353" s="16">
        <v>0</v>
      </c>
      <c r="AN1353" s="16"/>
      <c r="AO1353" s="16">
        <v>0</v>
      </c>
      <c r="AP1353" s="16">
        <v>0</v>
      </c>
      <c r="AQ1353" s="16">
        <v>0</v>
      </c>
      <c r="AR1353" s="17" t="s">
        <v>136</v>
      </c>
      <c r="AS1353" s="19">
        <f t="shared" si="1522"/>
        <v>0</v>
      </c>
      <c r="AT1353" s="19"/>
      <c r="AU1353" s="19">
        <f>VLOOKUP(G1353,ABNT5101!$I$3:$J$9,2)</f>
        <v>10</v>
      </c>
      <c r="AV1353" s="19">
        <f>VLOOKUP(G1353,ABNT5101!$I$3:$M$9,5)</f>
        <v>0.18</v>
      </c>
      <c r="AW1353" s="17" t="str">
        <f>_xlfn.XLOOKUP(G1353,ABNT5101!I:I,ABNT5101!L:L)</f>
        <v>-</v>
      </c>
      <c r="AX1353" s="17">
        <f>_xlfn.XLOOKUP(G1353,ABNT5101!$I:$I,ABNT5101!M:M)</f>
        <v>0.18</v>
      </c>
      <c r="AY1353" s="17" t="str">
        <f>_xlfn.XLOOKUP(G1353,ABNT5101!$I:$I,ABNT5101!N:N)</f>
        <v>-</v>
      </c>
      <c r="AZ1353" s="17">
        <f>_xlfn.XLOOKUP(G1353,ABNT5101!$I:$I,ABNT5101!O:O)</f>
        <v>16</v>
      </c>
      <c r="BA1353" s="20" t="str">
        <f t="shared" si="1523"/>
        <v>ATENDE</v>
      </c>
      <c r="BB1353" s="21" t="e">
        <f t="shared" ref="BB1353:BC1353" si="1617">BE1353/AU1353-1</f>
        <v>#VALUE!</v>
      </c>
      <c r="BC1353" s="21" t="e">
        <f t="shared" si="1617"/>
        <v>#VALUE!</v>
      </c>
      <c r="BD1353" s="21" t="str">
        <f t="shared" si="1525"/>
        <v>-</v>
      </c>
      <c r="BE1353" s="22" t="s">
        <v>973</v>
      </c>
      <c r="BF1353" s="22" t="s">
        <v>974</v>
      </c>
      <c r="BG1353" s="22"/>
      <c r="BH1353" s="22"/>
      <c r="BI1353" s="23"/>
      <c r="BJ1353" s="22"/>
      <c r="BK1353" s="20" t="str">
        <f t="shared" si="1526"/>
        <v>ATENDE</v>
      </c>
      <c r="BL1353" s="20" t="str">
        <f t="shared" si="1527"/>
        <v>ATENDE</v>
      </c>
      <c r="BM1353" s="20" t="str">
        <f t="shared" si="1528"/>
        <v>ATENDE</v>
      </c>
      <c r="BN1353" s="20" t="str">
        <f t="shared" si="1529"/>
        <v>ATENDE</v>
      </c>
      <c r="BO1353" s="24" t="str">
        <f t="shared" si="1530"/>
        <v>C4</v>
      </c>
      <c r="BP1353" s="24" t="str">
        <f t="shared" si="1368"/>
        <v>P6</v>
      </c>
      <c r="BQ1353" s="25" t="e">
        <f t="shared" si="1381"/>
        <v>#VALUE!</v>
      </c>
      <c r="BR1353" s="22" t="s">
        <v>975</v>
      </c>
      <c r="BS1353" s="22" t="s">
        <v>976</v>
      </c>
      <c r="BT1353" s="24">
        <f>IF(BP1353="-","-",_xlfn.XLOOKUP(BP1353,ABNT5101!$B$4:$B$9,ABNT5101!$C$4:$C$9))</f>
        <v>3</v>
      </c>
      <c r="BU1353" s="24">
        <f>IF(BP1353="-","-",_xlfn.XLOOKUP(BP1353,ABNT5101!$B$4:$B$9,ABNT5101!$D$4:$D$9))</f>
        <v>0.6</v>
      </c>
      <c r="BV1353" s="20" t="str">
        <f t="shared" si="1531"/>
        <v>ATENDE</v>
      </c>
      <c r="BW1353" s="20" t="str">
        <f t="shared" si="1382"/>
        <v>ATENDE</v>
      </c>
      <c r="BX1353" s="20" t="str">
        <f t="shared" si="1532"/>
        <v>ATENDE</v>
      </c>
      <c r="BY1353" s="24" t="s">
        <v>136</v>
      </c>
      <c r="BZ1353" s="25" t="e">
        <f t="shared" si="1533"/>
        <v>#VALUE!</v>
      </c>
      <c r="CA1353" s="24" t="s">
        <v>977</v>
      </c>
      <c r="CB1353" s="24" t="s">
        <v>978</v>
      </c>
      <c r="CC1353" s="20" t="str">
        <f>IF(BY1353="-","-",_xlfn.XLOOKUP(BY1353,ABNT5101!$B$4:$B$9,ABNT5101!$C$4:$C$9))</f>
        <v>-</v>
      </c>
      <c r="CD1353" s="24" t="str">
        <f>IF(BY1353="-","-",_xlfn.XLOOKUP(BY1353,ABNT5101!$B$4:$B$9,ABNT5101!$D$4:$D$9))</f>
        <v>-</v>
      </c>
      <c r="CE1353" s="20" t="str">
        <f t="shared" si="1534"/>
        <v>-</v>
      </c>
      <c r="CF1353" s="20" t="str">
        <f t="shared" si="1535"/>
        <v>-</v>
      </c>
      <c r="CG1353" s="20" t="str">
        <f t="shared" si="1359"/>
        <v>-</v>
      </c>
      <c r="CH1353" s="26" t="str">
        <f>_xlfn.XLOOKUP(CI1353,'Banco de dados'!$B:$B,'Banco de dados'!$D:$D)</f>
        <v>SX LIGHTING</v>
      </c>
      <c r="CI1353" s="27" t="s">
        <v>271</v>
      </c>
      <c r="CJ1353" s="26" t="str">
        <f>_xlfn.XLOOKUP(CI1353,'Banco de dados'!$B:$B,'Banco de dados'!$E:$E)</f>
        <v>SXINEVO020K50L12CZF7PHF</v>
      </c>
      <c r="CK1353" s="26"/>
      <c r="CL1353" s="26" t="e">
        <f>IF(CK1353="-","-",_xlfn.XLOOKUP(CK1353,'Banco de dados'!$B:$B,'Banco de dados'!$E:$E))</f>
        <v>#N/A</v>
      </c>
      <c r="CM1353" s="28">
        <f t="shared" si="1587"/>
        <v>1</v>
      </c>
      <c r="CN1353" s="26">
        <f>_xlfn.XLOOKUP(CI1353,'Banco de dados'!$B:$B,'Banco de dados'!$H:$H)</f>
        <v>22.5</v>
      </c>
      <c r="CO1353" s="26" t="e">
        <f t="array" aca="1" ref="CO1353" ca="1">_xludf.XLOOKUP(CK1353,'Banco de dados'!$B:$B,'Banco de dados'!$H:$H)</f>
        <v>#NAME?</v>
      </c>
      <c r="CP1353" s="26" t="e">
        <f t="array" aca="1" ref="CP1353" ca="1">_xludf.XLOOKUP(CI1353,'Banco de dados'!$B:$B,'Banco de dados'!$F:$F)</f>
        <v>#NAME?</v>
      </c>
      <c r="CQ1353" s="26" t="e">
        <f t="array" aca="1" ref="CQ1353" ca="1">_xludf.XLOOKUP(CK1353,'Banco de dados'!$B:$B,'Banco de dados'!$F:$F)</f>
        <v>#NAME?</v>
      </c>
      <c r="CR1353" s="27">
        <v>320</v>
      </c>
      <c r="CS1353" s="27"/>
      <c r="CT1353" s="26" t="str">
        <f>IF(AG1353=0.5,"Suporte",IF(AND(AG1353&gt;='Braços de IP'!$B$9,AG1353&lt;='Braços de IP'!$D$9),'Braços de IP'!$E$9,IF(AND(AG1353&gt;='Braços de IP'!$B$10,AG1353&lt;='Braços de IP'!$D$10),'Braços de IP'!$E$10,IF(AND(AG1353&gt;='Braços de IP'!$B$11,AG1353&lt;='Braços de IP'!$D$11),'Braços de IP'!$E$11,IF(AND(AG1353&gt;='Braços de IP'!$B$12,AG1353&lt;='Braços de IP'!$D$12),'Braços de IP'!$E$12,IF(AND(AG1353&gt;='Braços de IP'!$B$13,AG1353&lt;='Braços de IP'!$D$13),'Braços de IP'!$E$13,IF(AND(AG1353&gt;='Braços de IP'!$B$14,AG1353&lt;='Braços de IP'!$D$14),'Braços de IP'!$E$14,"ERRO")))))))</f>
        <v>Médio II</v>
      </c>
      <c r="CU1353" s="27"/>
      <c r="CV1353" s="26" t="str">
        <f>IF($CU1353="","",VLOOKUP($CU1353,'Braços de IP'!$E$9:$I$15,2,0))</f>
        <v/>
      </c>
      <c r="CW1353" s="29" t="str">
        <f>IF($CU1353="","",VLOOKUP($CU1353,'Braços de IP'!$E$9:$I$15,5,0))</f>
        <v/>
      </c>
      <c r="CX1353" s="26"/>
      <c r="CY1353" s="26"/>
      <c r="CZ1353" s="26"/>
      <c r="DA1353" s="26"/>
      <c r="DB1353" s="26"/>
      <c r="DC1353" s="26"/>
      <c r="DD1353" s="30">
        <f t="shared" si="1588"/>
        <v>22.5</v>
      </c>
      <c r="DE1353" s="31">
        <f t="shared" si="1589"/>
        <v>70</v>
      </c>
      <c r="DF1353" s="30">
        <f t="shared" si="1590"/>
        <v>92.5</v>
      </c>
      <c r="DG1353" s="32">
        <f t="shared" si="1591"/>
        <v>0.6785714285714286</v>
      </c>
      <c r="DH1353" s="33" t="s">
        <v>143</v>
      </c>
      <c r="DI1353" s="34"/>
      <c r="DJ1353" s="35"/>
      <c r="DK1353" s="16" t="s">
        <v>144</v>
      </c>
      <c r="DL1353" s="16"/>
    </row>
    <row r="1354" spans="1:124" ht="15" customHeight="1" x14ac:dyDescent="0.25">
      <c r="B1354" s="16">
        <v>422</v>
      </c>
      <c r="C1354" s="16" t="s">
        <v>146</v>
      </c>
      <c r="D1354" s="16" t="s">
        <v>966</v>
      </c>
      <c r="E1354" s="16">
        <v>-8.0912459999999999</v>
      </c>
      <c r="F1354" s="16">
        <v>-34.926091999999997</v>
      </c>
      <c r="G1354" s="16" t="s">
        <v>160</v>
      </c>
      <c r="H1354" s="16" t="s">
        <v>136</v>
      </c>
      <c r="I1354" s="16" t="s">
        <v>135</v>
      </c>
      <c r="J1354" s="16" t="s">
        <v>137</v>
      </c>
      <c r="K1354" s="16">
        <v>70</v>
      </c>
      <c r="L1354" s="16" t="s">
        <v>138</v>
      </c>
      <c r="M1354" s="16">
        <v>0</v>
      </c>
      <c r="N1354" s="16"/>
      <c r="O1354" s="16">
        <v>1</v>
      </c>
      <c r="P1354" s="16">
        <v>2.64</v>
      </c>
      <c r="Q1354" s="16">
        <v>6.72</v>
      </c>
      <c r="R1354" s="16"/>
      <c r="S1354" s="16"/>
      <c r="T1354" s="16">
        <v>0</v>
      </c>
      <c r="U1354" s="16">
        <v>2.0699999999999998</v>
      </c>
      <c r="V1354" s="16">
        <v>0</v>
      </c>
      <c r="W1354" s="16">
        <v>0</v>
      </c>
      <c r="X1354" s="16">
        <v>0</v>
      </c>
      <c r="Y1354" s="16">
        <v>0</v>
      </c>
      <c r="Z1354" s="16">
        <v>0</v>
      </c>
      <c r="AA1354" s="16" t="s">
        <v>139</v>
      </c>
      <c r="AB1354" s="16" t="s">
        <v>140</v>
      </c>
      <c r="AC1354" s="16">
        <v>19.600000000000001</v>
      </c>
      <c r="AD1354" s="16">
        <v>6.25</v>
      </c>
      <c r="AE1354" s="16">
        <v>1</v>
      </c>
      <c r="AF1354" s="16">
        <v>1.1399999999999999</v>
      </c>
      <c r="AG1354" s="16">
        <v>2.41</v>
      </c>
      <c r="AH1354" s="16"/>
      <c r="AI1354" s="16"/>
      <c r="AJ1354" s="16"/>
      <c r="AK1354" s="16"/>
      <c r="AL1354" s="16"/>
      <c r="AM1354" s="16">
        <v>0</v>
      </c>
      <c r="AN1354" s="16"/>
      <c r="AO1354" s="16">
        <v>0</v>
      </c>
      <c r="AP1354" s="16">
        <v>0</v>
      </c>
      <c r="AQ1354" s="16">
        <v>0</v>
      </c>
      <c r="AR1354" s="17" t="s">
        <v>136</v>
      </c>
      <c r="AS1354" s="19">
        <f t="shared" si="1522"/>
        <v>0</v>
      </c>
      <c r="AT1354" s="19"/>
      <c r="AU1354" s="19">
        <f>VLOOKUP(G1354,ABNT5101!$I$3:$J$9,2)</f>
        <v>10</v>
      </c>
      <c r="AV1354" s="19">
        <f>VLOOKUP(G1354,ABNT5101!$I$3:$M$9,5)</f>
        <v>0.18</v>
      </c>
      <c r="AW1354" s="17" t="str">
        <f>_xlfn.XLOOKUP(G1354,ABNT5101!I:I,ABNT5101!L:L)</f>
        <v>-</v>
      </c>
      <c r="AX1354" s="17">
        <f>_xlfn.XLOOKUP(G1354,ABNT5101!$I:$I,ABNT5101!M:M)</f>
        <v>0.18</v>
      </c>
      <c r="AY1354" s="17" t="str">
        <f>_xlfn.XLOOKUP(G1354,ABNT5101!$I:$I,ABNT5101!N:N)</f>
        <v>-</v>
      </c>
      <c r="AZ1354" s="17">
        <f>_xlfn.XLOOKUP(G1354,ABNT5101!$I:$I,ABNT5101!O:O)</f>
        <v>16</v>
      </c>
      <c r="BA1354" s="20" t="str">
        <f t="shared" si="1523"/>
        <v>ATENDE</v>
      </c>
      <c r="BB1354" s="21">
        <f t="shared" ref="BB1354:BC1354" si="1618">BE1354/AU1354-1</f>
        <v>4611.8999999999996</v>
      </c>
      <c r="BC1354" s="21" t="e">
        <f t="shared" si="1618"/>
        <v>#VALUE!</v>
      </c>
      <c r="BD1354" s="21" t="str">
        <f t="shared" si="1525"/>
        <v>-</v>
      </c>
      <c r="BE1354" s="53">
        <v>46129</v>
      </c>
      <c r="BF1354" s="22" t="s">
        <v>979</v>
      </c>
      <c r="BG1354" s="22"/>
      <c r="BH1354" s="22"/>
      <c r="BI1354" s="23"/>
      <c r="BJ1354" s="22"/>
      <c r="BK1354" s="20" t="str">
        <f t="shared" si="1526"/>
        <v>ATENDE</v>
      </c>
      <c r="BL1354" s="20" t="str">
        <f t="shared" si="1527"/>
        <v>ATENDE</v>
      </c>
      <c r="BM1354" s="20" t="str">
        <f t="shared" si="1528"/>
        <v>ATENDE</v>
      </c>
      <c r="BN1354" s="20" t="str">
        <f t="shared" si="1529"/>
        <v>ATENDE</v>
      </c>
      <c r="BO1354" s="24" t="str">
        <f t="shared" si="1530"/>
        <v>C4</v>
      </c>
      <c r="BP1354" s="24" t="str">
        <f t="shared" si="1368"/>
        <v>P6</v>
      </c>
      <c r="BQ1354" s="25" t="e">
        <f t="shared" si="1381"/>
        <v>#VALUE!</v>
      </c>
      <c r="BR1354" s="22" t="s">
        <v>980</v>
      </c>
      <c r="BS1354" s="22" t="s">
        <v>981</v>
      </c>
      <c r="BT1354" s="24">
        <f>IF(BP1354="-","-",_xlfn.XLOOKUP(BP1354,ABNT5101!$B$4:$B$9,ABNT5101!$C$4:$C$9))</f>
        <v>3</v>
      </c>
      <c r="BU1354" s="24">
        <f>IF(BP1354="-","-",_xlfn.XLOOKUP(BP1354,ABNT5101!$B$4:$B$9,ABNT5101!$D$4:$D$9))</f>
        <v>0.6</v>
      </c>
      <c r="BV1354" s="20" t="str">
        <f t="shared" si="1531"/>
        <v>ATENDE</v>
      </c>
      <c r="BW1354" s="20" t="str">
        <f t="shared" si="1382"/>
        <v>ATENDE</v>
      </c>
      <c r="BX1354" s="20" t="str">
        <f t="shared" si="1532"/>
        <v>ATENDE</v>
      </c>
      <c r="BY1354" s="24" t="s">
        <v>136</v>
      </c>
      <c r="BZ1354" s="25" t="e">
        <f t="shared" si="1533"/>
        <v>#VALUE!</v>
      </c>
      <c r="CA1354" s="24" t="s">
        <v>982</v>
      </c>
      <c r="CB1354" s="24" t="s">
        <v>983</v>
      </c>
      <c r="CC1354" s="20" t="str">
        <f>IF(BY1354="-","-",_xlfn.XLOOKUP(BY1354,ABNT5101!$B$4:$B$9,ABNT5101!$C$4:$C$9))</f>
        <v>-</v>
      </c>
      <c r="CD1354" s="24" t="str">
        <f>IF(BY1354="-","-",_xlfn.XLOOKUP(BY1354,ABNT5101!$B$4:$B$9,ABNT5101!$D$4:$D$9))</f>
        <v>-</v>
      </c>
      <c r="CE1354" s="20" t="str">
        <f t="shared" si="1534"/>
        <v>-</v>
      </c>
      <c r="CF1354" s="20" t="str">
        <f t="shared" si="1535"/>
        <v>-</v>
      </c>
      <c r="CG1354" s="20" t="str">
        <f t="shared" si="1359"/>
        <v>-</v>
      </c>
      <c r="CH1354" s="26" t="e">
        <f>_xlfn.XLOOKUP(CI1354,'Banco de dados'!$B:$B,'Banco de dados'!$D:$D)</f>
        <v>#N/A</v>
      </c>
      <c r="CI1354" s="27" t="s">
        <v>273</v>
      </c>
      <c r="CJ1354" s="26" t="e">
        <f>_xlfn.XLOOKUP(CI1354,'Banco de dados'!$B:$B,'Banco de dados'!$E:$E)</f>
        <v>#N/A</v>
      </c>
      <c r="CK1354" s="26"/>
      <c r="CL1354" s="26" t="e">
        <f>IF(CK1354="-","-",_xlfn.XLOOKUP(CK1354,'Banco de dados'!$B:$B,'Banco de dados'!$E:$E))</f>
        <v>#N/A</v>
      </c>
      <c r="CM1354" s="28">
        <f t="shared" si="1587"/>
        <v>1</v>
      </c>
      <c r="CN1354" s="26" t="e">
        <f>_xlfn.XLOOKUP(CI1354,'Banco de dados'!$B:$B,'Banco de dados'!$H:$H)</f>
        <v>#N/A</v>
      </c>
      <c r="CO1354" s="26" t="e">
        <f t="array" aca="1" ref="CO1354" ca="1">_xludf.XLOOKUP(CK1354,'Banco de dados'!$B:$B,'Banco de dados'!$H:$H)</f>
        <v>#NAME?</v>
      </c>
      <c r="CP1354" s="26" t="e">
        <f t="array" aca="1" ref="CP1354" ca="1">_xludf.XLOOKUP(CI1354,'Banco de dados'!$B:$B,'Banco de dados'!$F:$F)</f>
        <v>#NAME?</v>
      </c>
      <c r="CQ1354" s="26" t="e">
        <f t="array" aca="1" ref="CQ1354" ca="1">_xludf.XLOOKUP(CK1354,'Banco de dados'!$B:$B,'Banco de dados'!$F:$F)</f>
        <v>#NAME?</v>
      </c>
      <c r="CR1354" s="27">
        <v>321</v>
      </c>
      <c r="CS1354" s="27"/>
      <c r="CT1354" s="26" t="str">
        <f>IF(AG1354=0.5,"Suporte",IF(AND(AG1354&gt;='Braços de IP'!$B$9,AG1354&lt;='Braços de IP'!$D$9),'Braços de IP'!$E$9,IF(AND(AG1354&gt;='Braços de IP'!$B$10,AG1354&lt;='Braços de IP'!$D$10),'Braços de IP'!$E$10,IF(AND(AG1354&gt;='Braços de IP'!$B$11,AG1354&lt;='Braços de IP'!$D$11),'Braços de IP'!$E$11,IF(AND(AG1354&gt;='Braços de IP'!$B$12,AG1354&lt;='Braços de IP'!$D$12),'Braços de IP'!$E$12,IF(AND(AG1354&gt;='Braços de IP'!$B$13,AG1354&lt;='Braços de IP'!$D$13),'Braços de IP'!$E$13,IF(AND(AG1354&gt;='Braços de IP'!$B$14,AG1354&lt;='Braços de IP'!$D$14),'Braços de IP'!$E$14,"ERRO")))))))</f>
        <v>Médio II</v>
      </c>
      <c r="CU1354" s="27"/>
      <c r="CV1354" s="26" t="str">
        <f>IF($CU1354="","",VLOOKUP($CU1354,'Braços de IP'!$E$9:$I$15,2,0))</f>
        <v/>
      </c>
      <c r="CW1354" s="29" t="str">
        <f>IF($CU1354="","",VLOOKUP($CU1354,'Braços de IP'!$E$9:$I$15,5,0))</f>
        <v/>
      </c>
      <c r="CX1354" s="26"/>
      <c r="CY1354" s="26"/>
      <c r="CZ1354" s="26"/>
      <c r="DA1354" s="26"/>
      <c r="DB1354" s="26"/>
      <c r="DC1354" s="26"/>
      <c r="DD1354" s="30" t="e">
        <f t="shared" si="1588"/>
        <v>#N/A</v>
      </c>
      <c r="DE1354" s="31">
        <f t="shared" si="1589"/>
        <v>70</v>
      </c>
      <c r="DF1354" s="30" t="e">
        <f t="shared" si="1590"/>
        <v>#N/A</v>
      </c>
      <c r="DG1354" s="32" t="e">
        <f t="shared" si="1591"/>
        <v>#N/A</v>
      </c>
      <c r="DH1354" s="33" t="s">
        <v>143</v>
      </c>
      <c r="DI1354" s="34"/>
      <c r="DJ1354" s="35"/>
      <c r="DK1354" s="16" t="s">
        <v>144</v>
      </c>
      <c r="DL1354" s="16"/>
    </row>
    <row r="1355" spans="1:124" ht="15" customHeight="1" x14ac:dyDescent="0.25">
      <c r="A1355" s="1"/>
      <c r="B1355" s="16">
        <v>423</v>
      </c>
      <c r="C1355" s="16" t="s">
        <v>146</v>
      </c>
      <c r="D1355" s="16" t="s">
        <v>185</v>
      </c>
      <c r="E1355" s="16">
        <v>-8.0912539999999993</v>
      </c>
      <c r="F1355" s="16">
        <v>-34.907544999999999</v>
      </c>
      <c r="G1355" s="16" t="s">
        <v>160</v>
      </c>
      <c r="H1355" s="16" t="s">
        <v>136</v>
      </c>
      <c r="I1355" s="16" t="s">
        <v>135</v>
      </c>
      <c r="J1355" s="16" t="s">
        <v>137</v>
      </c>
      <c r="K1355" s="16">
        <v>96</v>
      </c>
      <c r="L1355" s="16" t="s">
        <v>138</v>
      </c>
      <c r="M1355" s="16">
        <v>0</v>
      </c>
      <c r="N1355" s="16"/>
      <c r="O1355" s="16">
        <v>1</v>
      </c>
      <c r="P1355" s="16">
        <v>1.74</v>
      </c>
      <c r="Q1355" s="16">
        <v>6.68</v>
      </c>
      <c r="R1355" s="16"/>
      <c r="S1355" s="16"/>
      <c r="T1355" s="16">
        <v>0</v>
      </c>
      <c r="U1355" s="16">
        <v>2.16</v>
      </c>
      <c r="V1355" s="16">
        <v>0</v>
      </c>
      <c r="W1355" s="16">
        <v>0</v>
      </c>
      <c r="X1355" s="16">
        <v>0</v>
      </c>
      <c r="Y1355" s="16">
        <v>0</v>
      </c>
      <c r="Z1355" s="16">
        <v>0</v>
      </c>
      <c r="AA1355" s="16" t="s">
        <v>139</v>
      </c>
      <c r="AB1355" s="16" t="s">
        <v>140</v>
      </c>
      <c r="AC1355" s="16">
        <v>27.8</v>
      </c>
      <c r="AD1355" s="16">
        <v>6.72</v>
      </c>
      <c r="AE1355" s="16">
        <v>1</v>
      </c>
      <c r="AF1355" s="16">
        <v>1.5</v>
      </c>
      <c r="AG1355" s="16">
        <v>1.73</v>
      </c>
      <c r="AH1355" s="16"/>
      <c r="AI1355" s="16"/>
      <c r="AJ1355" s="16"/>
      <c r="AK1355" s="16"/>
      <c r="AL1355" s="16"/>
      <c r="AM1355" s="16">
        <v>0</v>
      </c>
      <c r="AN1355" s="16"/>
      <c r="AO1355" s="16">
        <v>0</v>
      </c>
      <c r="AP1355" s="16">
        <v>0</v>
      </c>
      <c r="AQ1355" s="16">
        <v>0</v>
      </c>
      <c r="AR1355" s="17" t="s">
        <v>136</v>
      </c>
      <c r="AS1355" s="19">
        <f t="shared" si="1522"/>
        <v>0</v>
      </c>
      <c r="AT1355" s="19"/>
      <c r="AU1355" s="19">
        <f>VLOOKUP(G1355,ABNT5101!$I$3:$J$9,2)</f>
        <v>10</v>
      </c>
      <c r="AV1355" s="19">
        <f>VLOOKUP(G1355,ABNT5101!$I$3:$M$9,5)</f>
        <v>0.18</v>
      </c>
      <c r="AW1355" s="17" t="str">
        <f>_xlfn.XLOOKUP(G1355,ABNT5101!I:I,ABNT5101!L:L)</f>
        <v>-</v>
      </c>
      <c r="AX1355" s="17">
        <f>_xlfn.XLOOKUP(G1355,ABNT5101!$I:$I,ABNT5101!M:M)</f>
        <v>0.18</v>
      </c>
      <c r="AY1355" s="17" t="str">
        <f>_xlfn.XLOOKUP(G1355,ABNT5101!$I:$I,ABNT5101!N:N)</f>
        <v>-</v>
      </c>
      <c r="AZ1355" s="17">
        <f>_xlfn.XLOOKUP(G1355,ABNT5101!$I:$I,ABNT5101!O:O)</f>
        <v>16</v>
      </c>
      <c r="BA1355" s="20" t="str">
        <f t="shared" si="1523"/>
        <v>ATENDE</v>
      </c>
      <c r="BB1355" s="21" t="e">
        <f t="shared" ref="BB1355:BC1355" si="1619">BE1355/AU1355-1</f>
        <v>#VALUE!</v>
      </c>
      <c r="BC1355" s="21" t="e">
        <f t="shared" si="1619"/>
        <v>#VALUE!</v>
      </c>
      <c r="BD1355" s="21" t="str">
        <f t="shared" si="1525"/>
        <v>-</v>
      </c>
      <c r="BE1355" s="22" t="s">
        <v>870</v>
      </c>
      <c r="BF1355" s="22" t="s">
        <v>449</v>
      </c>
      <c r="BG1355" s="22"/>
      <c r="BH1355" s="22"/>
      <c r="BI1355" s="23"/>
      <c r="BJ1355" s="22"/>
      <c r="BK1355" s="20" t="str">
        <f t="shared" si="1526"/>
        <v>ATENDE</v>
      </c>
      <c r="BL1355" s="20" t="str">
        <f t="shared" si="1527"/>
        <v>ATENDE</v>
      </c>
      <c r="BM1355" s="20" t="str">
        <f t="shared" si="1528"/>
        <v>ATENDE</v>
      </c>
      <c r="BN1355" s="20" t="str">
        <f t="shared" si="1529"/>
        <v>ATENDE</v>
      </c>
      <c r="BO1355" s="24" t="str">
        <f t="shared" si="1530"/>
        <v>C4</v>
      </c>
      <c r="BP1355" s="24" t="str">
        <f t="shared" si="1368"/>
        <v>P6</v>
      </c>
      <c r="BQ1355" s="25" t="e">
        <f t="shared" si="1381"/>
        <v>#VALUE!</v>
      </c>
      <c r="BR1355" s="22" t="s">
        <v>984</v>
      </c>
      <c r="BS1355" s="22" t="s">
        <v>985</v>
      </c>
      <c r="BT1355" s="24">
        <f>IF(BP1355="-","-",_xlfn.XLOOKUP(BP1355,ABNT5101!$B$4:$B$9,ABNT5101!$C$4:$C$9))</f>
        <v>3</v>
      </c>
      <c r="BU1355" s="24">
        <f>IF(BP1355="-","-",_xlfn.XLOOKUP(BP1355,ABNT5101!$B$4:$B$9,ABNT5101!$D$4:$D$9))</f>
        <v>0.6</v>
      </c>
      <c r="BV1355" s="20" t="str">
        <f t="shared" si="1531"/>
        <v>ATENDE</v>
      </c>
      <c r="BW1355" s="20" t="str">
        <f t="shared" si="1382"/>
        <v>ATENDE</v>
      </c>
      <c r="BX1355" s="20" t="str">
        <f t="shared" si="1532"/>
        <v>ATENDE</v>
      </c>
      <c r="BY1355" s="24" t="s">
        <v>136</v>
      </c>
      <c r="BZ1355" s="25" t="e">
        <f t="shared" si="1533"/>
        <v>#VALUE!</v>
      </c>
      <c r="CA1355" s="24" t="s">
        <v>935</v>
      </c>
      <c r="CB1355" s="60">
        <v>46208</v>
      </c>
      <c r="CC1355" s="20" t="str">
        <f>IF(BY1355="-","-",_xlfn.XLOOKUP(BY1355,ABNT5101!$B$4:$B$9,ABNT5101!$C$4:$C$9))</f>
        <v>-</v>
      </c>
      <c r="CD1355" s="24" t="str">
        <f>IF(BY1355="-","-",_xlfn.XLOOKUP(BY1355,ABNT5101!$B$4:$B$9,ABNT5101!$D$4:$D$9))</f>
        <v>-</v>
      </c>
      <c r="CE1355" s="20" t="str">
        <f t="shared" si="1534"/>
        <v>-</v>
      </c>
      <c r="CF1355" s="20" t="str">
        <f t="shared" si="1535"/>
        <v>-</v>
      </c>
      <c r="CG1355" s="20" t="str">
        <f t="shared" si="1359"/>
        <v>-</v>
      </c>
      <c r="CH1355" s="26" t="str">
        <f>_xlfn.XLOOKUP(CI1355,'Banco de dados'!$B:$B,'Banco de dados'!$D:$D)</f>
        <v>LEDSTAR</v>
      </c>
      <c r="CI1355" s="27" t="s">
        <v>493</v>
      </c>
      <c r="CJ1355" s="26" t="str">
        <f>_xlfn.XLOOKUP(CI1355,'Banco de dados'!$B:$B,'Banco de dados'!$E:$E)</f>
        <v>LUM LED SL VT 9.1 35W</v>
      </c>
      <c r="CK1355" s="26"/>
      <c r="CL1355" s="26" t="e">
        <f>IF(CK1355="-","-",_xlfn.XLOOKUP(CK1355,'Banco de dados'!$B:$B,'Banco de dados'!$E:$E))</f>
        <v>#N/A</v>
      </c>
      <c r="CM1355" s="28">
        <f t="shared" si="1587"/>
        <v>1</v>
      </c>
      <c r="CN1355" s="26">
        <f>_xlfn.XLOOKUP(CI1355,'Banco de dados'!$B:$B,'Banco de dados'!$H:$H)</f>
        <v>35</v>
      </c>
      <c r="CO1355" s="26" t="e">
        <f t="array" aca="1" ref="CO1355" ca="1">_xludf.XLOOKUP(CK1355,'Banco de dados'!$B:$B,'Banco de dados'!$H:$H)</f>
        <v>#NAME?</v>
      </c>
      <c r="CP1355" s="26" t="e">
        <f t="array" aca="1" ref="CP1355" ca="1">_xludf.XLOOKUP(CI1355,'Banco de dados'!$B:$B,'Banco de dados'!$F:$F)</f>
        <v>#NAME?</v>
      </c>
      <c r="CQ1355" s="26" t="e">
        <f t="array" aca="1" ref="CQ1355" ca="1">_xludf.XLOOKUP(CK1355,'Banco de dados'!$B:$B,'Banco de dados'!$F:$F)</f>
        <v>#NAME?</v>
      </c>
      <c r="CR1355" s="27">
        <v>322</v>
      </c>
      <c r="CS1355" s="27"/>
      <c r="CT1355" s="26" t="str">
        <f>IF(AG1355=0.5,"Suporte",IF(AND(AG1355&gt;='Braços de IP'!$B$9,AG1355&lt;='Braços de IP'!$D$9),'Braços de IP'!$E$9,IF(AND(AG1355&gt;='Braços de IP'!$B$10,AG1355&lt;='Braços de IP'!$D$10),'Braços de IP'!$E$10,IF(AND(AG1355&gt;='Braços de IP'!$B$11,AG1355&lt;='Braços de IP'!$D$11),'Braços de IP'!$E$11,IF(AND(AG1355&gt;='Braços de IP'!$B$12,AG1355&lt;='Braços de IP'!$D$12),'Braços de IP'!$E$12,IF(AND(AG1355&gt;='Braços de IP'!$B$13,AG1355&lt;='Braços de IP'!$D$13),'Braços de IP'!$E$13,IF(AND(AG1355&gt;='Braços de IP'!$B$14,AG1355&lt;='Braços de IP'!$D$14),'Braços de IP'!$E$14,"ERRO")))))))</f>
        <v>Médio I</v>
      </c>
      <c r="CU1355" s="27"/>
      <c r="CV1355" s="26" t="str">
        <f>IF($CU1355="","",VLOOKUP($CU1355,'Braços de IP'!$E$9:$I$15,2,0))</f>
        <v/>
      </c>
      <c r="CW1355" s="29" t="str">
        <f>IF($CU1355="","",VLOOKUP($CU1355,'Braços de IP'!$E$9:$I$15,5,0))</f>
        <v/>
      </c>
      <c r="CX1355" s="26"/>
      <c r="CY1355" s="26"/>
      <c r="CZ1355" s="26"/>
      <c r="DA1355" s="26"/>
      <c r="DB1355" s="26"/>
      <c r="DC1355" s="26"/>
      <c r="DD1355" s="30">
        <f t="shared" si="1588"/>
        <v>35</v>
      </c>
      <c r="DE1355" s="31">
        <f t="shared" si="1589"/>
        <v>96</v>
      </c>
      <c r="DF1355" s="30">
        <f t="shared" si="1590"/>
        <v>131</v>
      </c>
      <c r="DG1355" s="32">
        <f t="shared" si="1591"/>
        <v>0.63541666666666674</v>
      </c>
      <c r="DH1355" s="33" t="s">
        <v>143</v>
      </c>
      <c r="DI1355" s="34"/>
      <c r="DJ1355" s="35"/>
      <c r="DK1355" s="16" t="s">
        <v>144</v>
      </c>
      <c r="DL1355" s="16"/>
      <c r="DM1355" s="1"/>
      <c r="DN1355" s="1"/>
      <c r="DO1355" s="1"/>
      <c r="DP1355" s="1"/>
      <c r="DQ1355" s="1"/>
      <c r="DR1355" s="1"/>
      <c r="DS1355" s="1"/>
      <c r="DT1355" s="1"/>
    </row>
    <row r="1356" spans="1:124" ht="15" customHeight="1" x14ac:dyDescent="0.25">
      <c r="A1356" s="1"/>
      <c r="B1356" s="16">
        <v>423</v>
      </c>
      <c r="C1356" s="16" t="s">
        <v>146</v>
      </c>
      <c r="D1356" s="16" t="s">
        <v>185</v>
      </c>
      <c r="E1356" s="16">
        <v>-8.0912539999999993</v>
      </c>
      <c r="F1356" s="16">
        <v>-34.907544999999999</v>
      </c>
      <c r="G1356" s="16" t="s">
        <v>160</v>
      </c>
      <c r="H1356" s="16" t="s">
        <v>136</v>
      </c>
      <c r="I1356" s="16" t="s">
        <v>135</v>
      </c>
      <c r="J1356" s="16" t="s">
        <v>137</v>
      </c>
      <c r="K1356" s="16">
        <v>96</v>
      </c>
      <c r="L1356" s="16" t="s">
        <v>138</v>
      </c>
      <c r="M1356" s="16">
        <v>0</v>
      </c>
      <c r="N1356" s="16"/>
      <c r="O1356" s="16">
        <v>1</v>
      </c>
      <c r="P1356" s="16">
        <v>1.74</v>
      </c>
      <c r="Q1356" s="16">
        <v>6.68</v>
      </c>
      <c r="R1356" s="16"/>
      <c r="S1356" s="16"/>
      <c r="T1356" s="16">
        <v>0</v>
      </c>
      <c r="U1356" s="16">
        <v>2.16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 t="s">
        <v>139</v>
      </c>
      <c r="AB1356" s="16" t="s">
        <v>140</v>
      </c>
      <c r="AC1356" s="16">
        <v>27.8</v>
      </c>
      <c r="AD1356" s="16">
        <v>6.72</v>
      </c>
      <c r="AE1356" s="16">
        <v>1</v>
      </c>
      <c r="AF1356" s="16">
        <v>1.5</v>
      </c>
      <c r="AG1356" s="16">
        <v>1.73</v>
      </c>
      <c r="AH1356" s="16"/>
      <c r="AI1356" s="16"/>
      <c r="AJ1356" s="16"/>
      <c r="AK1356" s="16"/>
      <c r="AL1356" s="16"/>
      <c r="AM1356" s="16">
        <v>0</v>
      </c>
      <c r="AN1356" s="16"/>
      <c r="AO1356" s="16">
        <v>0</v>
      </c>
      <c r="AP1356" s="16">
        <v>0</v>
      </c>
      <c r="AQ1356" s="16">
        <v>0</v>
      </c>
      <c r="AR1356" s="17" t="s">
        <v>136</v>
      </c>
      <c r="AS1356" s="19">
        <f t="shared" si="1522"/>
        <v>0</v>
      </c>
      <c r="AT1356" s="19"/>
      <c r="AU1356" s="19">
        <f>VLOOKUP(G1356,ABNT5101!$I$3:$J$9,2)</f>
        <v>10</v>
      </c>
      <c r="AV1356" s="19">
        <f>VLOOKUP(G1356,ABNT5101!$I$3:$M$9,5)</f>
        <v>0.18</v>
      </c>
      <c r="AW1356" s="17" t="str">
        <f>_xlfn.XLOOKUP(G1356,ABNT5101!I:I,ABNT5101!L:L)</f>
        <v>-</v>
      </c>
      <c r="AX1356" s="17">
        <f>_xlfn.XLOOKUP(G1356,ABNT5101!$I:$I,ABNT5101!M:M)</f>
        <v>0.18</v>
      </c>
      <c r="AY1356" s="17" t="str">
        <f>_xlfn.XLOOKUP(G1356,ABNT5101!$I:$I,ABNT5101!N:N)</f>
        <v>-</v>
      </c>
      <c r="AZ1356" s="17">
        <f>_xlfn.XLOOKUP(G1356,ABNT5101!$I:$I,ABNT5101!O:O)</f>
        <v>16</v>
      </c>
      <c r="BA1356" s="20" t="str">
        <f t="shared" si="1523"/>
        <v>ATENDE</v>
      </c>
      <c r="BB1356" s="21" t="e">
        <f t="shared" ref="BB1356:BC1356" si="1620">BE1356/AU1356-1</f>
        <v>#VALUE!</v>
      </c>
      <c r="BC1356" s="21" t="e">
        <f t="shared" si="1620"/>
        <v>#VALUE!</v>
      </c>
      <c r="BD1356" s="21" t="str">
        <f t="shared" si="1525"/>
        <v>-</v>
      </c>
      <c r="BE1356" s="22" t="s">
        <v>986</v>
      </c>
      <c r="BF1356" s="22" t="s">
        <v>987</v>
      </c>
      <c r="BG1356" s="22"/>
      <c r="BH1356" s="22"/>
      <c r="BI1356" s="23"/>
      <c r="BJ1356" s="22"/>
      <c r="BK1356" s="20" t="str">
        <f t="shared" si="1526"/>
        <v>ATENDE</v>
      </c>
      <c r="BL1356" s="20" t="str">
        <f t="shared" si="1527"/>
        <v>ATENDE</v>
      </c>
      <c r="BM1356" s="20" t="str">
        <f t="shared" si="1528"/>
        <v>ATENDE</v>
      </c>
      <c r="BN1356" s="20" t="str">
        <f t="shared" si="1529"/>
        <v>ATENDE</v>
      </c>
      <c r="BO1356" s="24" t="str">
        <f t="shared" si="1530"/>
        <v>C4</v>
      </c>
      <c r="BP1356" s="24" t="str">
        <f t="shared" si="1368"/>
        <v>P6</v>
      </c>
      <c r="BQ1356" s="25" t="e">
        <f t="shared" si="1381"/>
        <v>#VALUE!</v>
      </c>
      <c r="BR1356" s="22" t="s">
        <v>988</v>
      </c>
      <c r="BS1356" s="22" t="s">
        <v>989</v>
      </c>
      <c r="BT1356" s="24">
        <f>IF(BP1356="-","-",_xlfn.XLOOKUP(BP1356,ABNT5101!$B$4:$B$9,ABNT5101!$C$4:$C$9))</f>
        <v>3</v>
      </c>
      <c r="BU1356" s="24">
        <f>IF(BP1356="-","-",_xlfn.XLOOKUP(BP1356,ABNT5101!$B$4:$B$9,ABNT5101!$D$4:$D$9))</f>
        <v>0.6</v>
      </c>
      <c r="BV1356" s="20" t="str">
        <f t="shared" si="1531"/>
        <v>ATENDE</v>
      </c>
      <c r="BW1356" s="20" t="str">
        <f t="shared" si="1382"/>
        <v>ATENDE</v>
      </c>
      <c r="BX1356" s="20" t="str">
        <f t="shared" si="1532"/>
        <v>ATENDE</v>
      </c>
      <c r="BY1356" s="24" t="s">
        <v>136</v>
      </c>
      <c r="BZ1356" s="25" t="e">
        <f t="shared" si="1533"/>
        <v>#VALUE!</v>
      </c>
      <c r="CA1356" s="24" t="s">
        <v>391</v>
      </c>
      <c r="CB1356" s="24" t="s">
        <v>990</v>
      </c>
      <c r="CC1356" s="20" t="str">
        <f>IF(BY1356="-","-",_xlfn.XLOOKUP(BY1356,ABNT5101!$B$4:$B$9,ABNT5101!$C$4:$C$9))</f>
        <v>-</v>
      </c>
      <c r="CD1356" s="24" t="str">
        <f>IF(BY1356="-","-",_xlfn.XLOOKUP(BY1356,ABNT5101!$B$4:$B$9,ABNT5101!$D$4:$D$9))</f>
        <v>-</v>
      </c>
      <c r="CE1356" s="20" t="str">
        <f t="shared" si="1534"/>
        <v>-</v>
      </c>
      <c r="CF1356" s="20" t="str">
        <f t="shared" si="1535"/>
        <v>-</v>
      </c>
      <c r="CG1356" s="20" t="str">
        <f t="shared" si="1359"/>
        <v>-</v>
      </c>
      <c r="CH1356" s="26" t="str">
        <f>_xlfn.XLOOKUP(CI1356,'Banco de dados'!$B:$B,'Banco de dados'!$D:$D)</f>
        <v>SX LIGHTING</v>
      </c>
      <c r="CI1356" s="27" t="s">
        <v>494</v>
      </c>
      <c r="CJ1356" s="26" t="str">
        <f>_xlfn.XLOOKUP(CI1356,'Banco de dados'!$B:$B,'Banco de dados'!$E:$E)</f>
        <v>SXINEVO030K50L12CZF7PHF</v>
      </c>
      <c r="CK1356" s="26"/>
      <c r="CL1356" s="26" t="e">
        <f>IF(CK1356="-","-",_xlfn.XLOOKUP(CK1356,'Banco de dados'!$B:$B,'Banco de dados'!$E:$E))</f>
        <v>#N/A</v>
      </c>
      <c r="CM1356" s="28">
        <f t="shared" si="1587"/>
        <v>1</v>
      </c>
      <c r="CN1356" s="26">
        <f>_xlfn.XLOOKUP(CI1356,'Banco de dados'!$B:$B,'Banco de dados'!$H:$H)</f>
        <v>31</v>
      </c>
      <c r="CO1356" s="26" t="e">
        <f t="array" aca="1" ref="CO1356" ca="1">_xludf.XLOOKUP(CK1356,'Banco de dados'!$B:$B,'Banco de dados'!$H:$H)</f>
        <v>#NAME?</v>
      </c>
      <c r="CP1356" s="26" t="e">
        <f t="array" aca="1" ref="CP1356" ca="1">_xludf.XLOOKUP(CI1356,'Banco de dados'!$B:$B,'Banco de dados'!$F:$F)</f>
        <v>#NAME?</v>
      </c>
      <c r="CQ1356" s="26" t="e">
        <f t="array" aca="1" ref="CQ1356" ca="1">_xludf.XLOOKUP(CK1356,'Banco de dados'!$B:$B,'Banco de dados'!$F:$F)</f>
        <v>#NAME?</v>
      </c>
      <c r="CR1356" s="27">
        <v>323</v>
      </c>
      <c r="CS1356" s="27"/>
      <c r="CT1356" s="26" t="str">
        <f>IF(AG1356=0.5,"Suporte",IF(AND(AG1356&gt;='Braços de IP'!$B$9,AG1356&lt;='Braços de IP'!$D$9),'Braços de IP'!$E$9,IF(AND(AG1356&gt;='Braços de IP'!$B$10,AG1356&lt;='Braços de IP'!$D$10),'Braços de IP'!$E$10,IF(AND(AG1356&gt;='Braços de IP'!$B$11,AG1356&lt;='Braços de IP'!$D$11),'Braços de IP'!$E$11,IF(AND(AG1356&gt;='Braços de IP'!$B$12,AG1356&lt;='Braços de IP'!$D$12),'Braços de IP'!$E$12,IF(AND(AG1356&gt;='Braços de IP'!$B$13,AG1356&lt;='Braços de IP'!$D$13),'Braços de IP'!$E$13,IF(AND(AG1356&gt;='Braços de IP'!$B$14,AG1356&lt;='Braços de IP'!$D$14),'Braços de IP'!$E$14,"ERRO")))))))</f>
        <v>Médio I</v>
      </c>
      <c r="CU1356" s="27"/>
      <c r="CV1356" s="26" t="str">
        <f>IF($CU1356="","",VLOOKUP($CU1356,'Braços de IP'!$E$9:$I$15,2,0))</f>
        <v/>
      </c>
      <c r="CW1356" s="29" t="str">
        <f>IF($CU1356="","",VLOOKUP($CU1356,'Braços de IP'!$E$9:$I$15,5,0))</f>
        <v/>
      </c>
      <c r="CX1356" s="26"/>
      <c r="CY1356" s="26"/>
      <c r="CZ1356" s="26"/>
      <c r="DA1356" s="26"/>
      <c r="DB1356" s="26"/>
      <c r="DC1356" s="26"/>
      <c r="DD1356" s="30">
        <f t="shared" si="1588"/>
        <v>31</v>
      </c>
      <c r="DE1356" s="31">
        <f t="shared" si="1589"/>
        <v>96</v>
      </c>
      <c r="DF1356" s="30">
        <f t="shared" si="1590"/>
        <v>127</v>
      </c>
      <c r="DG1356" s="32">
        <f t="shared" si="1591"/>
        <v>0.67708333333333326</v>
      </c>
      <c r="DH1356" s="33" t="s">
        <v>143</v>
      </c>
      <c r="DI1356" s="34"/>
      <c r="DJ1356" s="35"/>
      <c r="DK1356" s="16" t="s">
        <v>144</v>
      </c>
      <c r="DL1356" s="16"/>
      <c r="DM1356" s="1"/>
      <c r="DN1356" s="1"/>
      <c r="DO1356" s="1"/>
      <c r="DP1356" s="1"/>
      <c r="DQ1356" s="1"/>
      <c r="DR1356" s="1"/>
      <c r="DS1356" s="1"/>
      <c r="DT1356" s="1"/>
    </row>
    <row r="1357" spans="1:124" ht="15" customHeight="1" x14ac:dyDescent="0.25">
      <c r="A1357" s="1"/>
      <c r="B1357" s="16">
        <v>423</v>
      </c>
      <c r="C1357" s="16" t="s">
        <v>146</v>
      </c>
      <c r="D1357" s="16" t="s">
        <v>185</v>
      </c>
      <c r="E1357" s="16">
        <v>-8.0912539999999993</v>
      </c>
      <c r="F1357" s="16">
        <v>-34.907544999999999</v>
      </c>
      <c r="G1357" s="16" t="s">
        <v>160</v>
      </c>
      <c r="H1357" s="16" t="s">
        <v>136</v>
      </c>
      <c r="I1357" s="16" t="s">
        <v>135</v>
      </c>
      <c r="J1357" s="16" t="s">
        <v>137</v>
      </c>
      <c r="K1357" s="16">
        <v>96</v>
      </c>
      <c r="L1357" s="16" t="s">
        <v>138</v>
      </c>
      <c r="M1357" s="16">
        <v>0</v>
      </c>
      <c r="N1357" s="16"/>
      <c r="O1357" s="16">
        <v>1</v>
      </c>
      <c r="P1357" s="16">
        <v>1.74</v>
      </c>
      <c r="Q1357" s="16">
        <v>6.68</v>
      </c>
      <c r="R1357" s="16"/>
      <c r="S1357" s="16"/>
      <c r="T1357" s="16">
        <v>0</v>
      </c>
      <c r="U1357" s="16">
        <v>2.16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 t="s">
        <v>139</v>
      </c>
      <c r="AB1357" s="16" t="s">
        <v>140</v>
      </c>
      <c r="AC1357" s="16">
        <v>27.8</v>
      </c>
      <c r="AD1357" s="16">
        <v>6.72</v>
      </c>
      <c r="AE1357" s="16">
        <v>1</v>
      </c>
      <c r="AF1357" s="16">
        <v>1.5</v>
      </c>
      <c r="AG1357" s="16">
        <v>1.73</v>
      </c>
      <c r="AH1357" s="16"/>
      <c r="AI1357" s="16"/>
      <c r="AJ1357" s="16"/>
      <c r="AK1357" s="16"/>
      <c r="AL1357" s="16"/>
      <c r="AM1357" s="16">
        <v>0</v>
      </c>
      <c r="AN1357" s="16"/>
      <c r="AO1357" s="16">
        <v>0</v>
      </c>
      <c r="AP1357" s="16">
        <v>0</v>
      </c>
      <c r="AQ1357" s="16">
        <v>0</v>
      </c>
      <c r="AR1357" s="17" t="s">
        <v>136</v>
      </c>
      <c r="AS1357" s="19">
        <f t="shared" si="1522"/>
        <v>0</v>
      </c>
      <c r="AT1357" s="19"/>
      <c r="AU1357" s="19">
        <f>VLOOKUP(G1357,ABNT5101!$I$3:$J$9,2)</f>
        <v>10</v>
      </c>
      <c r="AV1357" s="19">
        <f>VLOOKUP(G1357,ABNT5101!$I$3:$M$9,5)</f>
        <v>0.18</v>
      </c>
      <c r="AW1357" s="17" t="str">
        <f>_xlfn.XLOOKUP(G1357,ABNT5101!I:I,ABNT5101!L:L)</f>
        <v>-</v>
      </c>
      <c r="AX1357" s="17">
        <f>_xlfn.XLOOKUP(G1357,ABNT5101!$I:$I,ABNT5101!M:M)</f>
        <v>0.18</v>
      </c>
      <c r="AY1357" s="17" t="str">
        <f>_xlfn.XLOOKUP(G1357,ABNT5101!$I:$I,ABNT5101!N:N)</f>
        <v>-</v>
      </c>
      <c r="AZ1357" s="17">
        <f>_xlfn.XLOOKUP(G1357,ABNT5101!$I:$I,ABNT5101!O:O)</f>
        <v>16</v>
      </c>
      <c r="BA1357" s="20" t="str">
        <f t="shared" si="1523"/>
        <v>ATENDE</v>
      </c>
      <c r="BB1357" s="21" t="e">
        <f t="shared" ref="BB1357:BC1357" si="1621">BE1357/AU1357-1</f>
        <v>#VALUE!</v>
      </c>
      <c r="BC1357" s="21" t="e">
        <f t="shared" si="1621"/>
        <v>#VALUE!</v>
      </c>
      <c r="BD1357" s="21" t="str">
        <f t="shared" si="1525"/>
        <v>-</v>
      </c>
      <c r="BE1357" s="22" t="s">
        <v>991</v>
      </c>
      <c r="BF1357" s="22" t="s">
        <v>968</v>
      </c>
      <c r="BG1357" s="22"/>
      <c r="BH1357" s="22"/>
      <c r="BI1357" s="23"/>
      <c r="BJ1357" s="22"/>
      <c r="BK1357" s="20" t="str">
        <f t="shared" si="1526"/>
        <v>ATENDE</v>
      </c>
      <c r="BL1357" s="20" t="str">
        <f t="shared" si="1527"/>
        <v>ATENDE</v>
      </c>
      <c r="BM1357" s="20" t="str">
        <f t="shared" si="1528"/>
        <v>ATENDE</v>
      </c>
      <c r="BN1357" s="20" t="str">
        <f t="shared" si="1529"/>
        <v>ATENDE</v>
      </c>
      <c r="BO1357" s="24" t="str">
        <f t="shared" si="1530"/>
        <v>C4</v>
      </c>
      <c r="BP1357" s="24" t="str">
        <f t="shared" si="1368"/>
        <v>P6</v>
      </c>
      <c r="BQ1357" s="25" t="e">
        <f t="shared" si="1381"/>
        <v>#VALUE!</v>
      </c>
      <c r="BR1357" s="22" t="s">
        <v>992</v>
      </c>
      <c r="BS1357" s="22" t="s">
        <v>993</v>
      </c>
      <c r="BT1357" s="24">
        <f>IF(BP1357="-","-",_xlfn.XLOOKUP(BP1357,ABNT5101!$B$4:$B$9,ABNT5101!$C$4:$C$9))</f>
        <v>3</v>
      </c>
      <c r="BU1357" s="24">
        <f>IF(BP1357="-","-",_xlfn.XLOOKUP(BP1357,ABNT5101!$B$4:$B$9,ABNT5101!$D$4:$D$9))</f>
        <v>0.6</v>
      </c>
      <c r="BV1357" s="20" t="str">
        <f t="shared" si="1531"/>
        <v>ATENDE</v>
      </c>
      <c r="BW1357" s="20" t="str">
        <f t="shared" si="1382"/>
        <v>ATENDE</v>
      </c>
      <c r="BX1357" s="20" t="str">
        <f t="shared" si="1532"/>
        <v>ATENDE</v>
      </c>
      <c r="BY1357" s="24" t="s">
        <v>136</v>
      </c>
      <c r="BZ1357" s="25" t="e">
        <f t="shared" si="1533"/>
        <v>#VALUE!</v>
      </c>
      <c r="CA1357" s="24" t="s">
        <v>939</v>
      </c>
      <c r="CB1357" s="24" t="s">
        <v>994</v>
      </c>
      <c r="CC1357" s="20" t="str">
        <f>IF(BY1357="-","-",_xlfn.XLOOKUP(BY1357,ABNT5101!$B$4:$B$9,ABNT5101!$C$4:$C$9))</f>
        <v>-</v>
      </c>
      <c r="CD1357" s="24" t="str">
        <f>IF(BY1357="-","-",_xlfn.XLOOKUP(BY1357,ABNT5101!$B$4:$B$9,ABNT5101!$D$4:$D$9))</f>
        <v>-</v>
      </c>
      <c r="CE1357" s="20" t="str">
        <f t="shared" si="1534"/>
        <v>-</v>
      </c>
      <c r="CF1357" s="20" t="str">
        <f t="shared" si="1535"/>
        <v>-</v>
      </c>
      <c r="CG1357" s="20" t="str">
        <f t="shared" si="1359"/>
        <v>-</v>
      </c>
      <c r="CH1357" s="26" t="e">
        <f>_xlfn.XLOOKUP(CI1357,'Banco de dados'!$B:$B,'Banco de dados'!$D:$D)</f>
        <v>#N/A</v>
      </c>
      <c r="CI1357" s="27" t="s">
        <v>273</v>
      </c>
      <c r="CJ1357" s="26" t="e">
        <f>_xlfn.XLOOKUP(CI1357,'Banco de dados'!$B:$B,'Banco de dados'!$E:$E)</f>
        <v>#N/A</v>
      </c>
      <c r="CK1357" s="26"/>
      <c r="CL1357" s="26" t="e">
        <f>IF(CK1357="-","-",_xlfn.XLOOKUP(CK1357,'Banco de dados'!$B:$B,'Banco de dados'!$E:$E))</f>
        <v>#N/A</v>
      </c>
      <c r="CM1357" s="28">
        <f t="shared" si="1587"/>
        <v>1</v>
      </c>
      <c r="CN1357" s="26" t="e">
        <f>_xlfn.XLOOKUP(CI1357,'Banco de dados'!$B:$B,'Banco de dados'!$H:$H)</f>
        <v>#N/A</v>
      </c>
      <c r="CO1357" s="26" t="e">
        <f t="array" aca="1" ref="CO1357" ca="1">_xludf.XLOOKUP(CK1357,'Banco de dados'!$B:$B,'Banco de dados'!$H:$H)</f>
        <v>#NAME?</v>
      </c>
      <c r="CP1357" s="26" t="e">
        <f t="array" aca="1" ref="CP1357" ca="1">_xludf.XLOOKUP(CI1357,'Banco de dados'!$B:$B,'Banco de dados'!$F:$F)</f>
        <v>#NAME?</v>
      </c>
      <c r="CQ1357" s="26" t="e">
        <f t="array" aca="1" ref="CQ1357" ca="1">_xludf.XLOOKUP(CK1357,'Banco de dados'!$B:$B,'Banco de dados'!$F:$F)</f>
        <v>#NAME?</v>
      </c>
      <c r="CR1357" s="27">
        <v>324</v>
      </c>
      <c r="CS1357" s="27"/>
      <c r="CT1357" s="26" t="str">
        <f>IF(AG1357=0.5,"Suporte",IF(AND(AG1357&gt;='Braços de IP'!$B$9,AG1357&lt;='Braços de IP'!$D$9),'Braços de IP'!$E$9,IF(AND(AG1357&gt;='Braços de IP'!$B$10,AG1357&lt;='Braços de IP'!$D$10),'Braços de IP'!$E$10,IF(AND(AG1357&gt;='Braços de IP'!$B$11,AG1357&lt;='Braços de IP'!$D$11),'Braços de IP'!$E$11,IF(AND(AG1357&gt;='Braços de IP'!$B$12,AG1357&lt;='Braços de IP'!$D$12),'Braços de IP'!$E$12,IF(AND(AG1357&gt;='Braços de IP'!$B$13,AG1357&lt;='Braços de IP'!$D$13),'Braços de IP'!$E$13,IF(AND(AG1357&gt;='Braços de IP'!$B$14,AG1357&lt;='Braços de IP'!$D$14),'Braços de IP'!$E$14,"ERRO")))))))</f>
        <v>Médio I</v>
      </c>
      <c r="CU1357" s="27"/>
      <c r="CV1357" s="26" t="str">
        <f>IF($CU1357="","",VLOOKUP($CU1357,'Braços de IP'!$E$9:$I$15,2,0))</f>
        <v/>
      </c>
      <c r="CW1357" s="29" t="str">
        <f>IF($CU1357="","",VLOOKUP($CU1357,'Braços de IP'!$E$9:$I$15,5,0))</f>
        <v/>
      </c>
      <c r="CX1357" s="26"/>
      <c r="CY1357" s="26"/>
      <c r="CZ1357" s="26"/>
      <c r="DA1357" s="26"/>
      <c r="DB1357" s="26"/>
      <c r="DC1357" s="26"/>
      <c r="DD1357" s="30" t="e">
        <f t="shared" si="1588"/>
        <v>#N/A</v>
      </c>
      <c r="DE1357" s="31">
        <f t="shared" si="1589"/>
        <v>96</v>
      </c>
      <c r="DF1357" s="30" t="e">
        <f t="shared" si="1590"/>
        <v>#N/A</v>
      </c>
      <c r="DG1357" s="32" t="e">
        <f t="shared" si="1591"/>
        <v>#N/A</v>
      </c>
      <c r="DH1357" s="33" t="s">
        <v>143</v>
      </c>
      <c r="DI1357" s="34"/>
      <c r="DJ1357" s="35"/>
      <c r="DK1357" s="16" t="s">
        <v>144</v>
      </c>
      <c r="DL1357" s="16"/>
      <c r="DM1357" s="1"/>
      <c r="DN1357" s="1"/>
      <c r="DO1357" s="1"/>
      <c r="DP1357" s="1"/>
      <c r="DQ1357" s="1"/>
      <c r="DR1357" s="1"/>
      <c r="DS1357" s="1"/>
      <c r="DT1357" s="1"/>
    </row>
    <row r="1358" spans="1:124" ht="15" customHeight="1" x14ac:dyDescent="0.25">
      <c r="B1358" s="16">
        <v>424</v>
      </c>
      <c r="C1358" s="16" t="s">
        <v>176</v>
      </c>
      <c r="D1358" s="16" t="s">
        <v>995</v>
      </c>
      <c r="E1358" s="16">
        <v>-8.0870949999999997</v>
      </c>
      <c r="F1358" s="16">
        <v>-34.924315999999997</v>
      </c>
      <c r="G1358" s="16" t="s">
        <v>157</v>
      </c>
      <c r="H1358" s="16" t="s">
        <v>136</v>
      </c>
      <c r="I1358" s="16" t="s">
        <v>135</v>
      </c>
      <c r="J1358" s="16" t="s">
        <v>137</v>
      </c>
      <c r="K1358" s="16">
        <v>70</v>
      </c>
      <c r="L1358" s="16" t="s">
        <v>138</v>
      </c>
      <c r="M1358" s="16">
        <v>0</v>
      </c>
      <c r="N1358" s="16"/>
      <c r="O1358" s="16">
        <v>2</v>
      </c>
      <c r="P1358" s="16">
        <v>1.94</v>
      </c>
      <c r="Q1358" s="16">
        <v>6.66</v>
      </c>
      <c r="R1358" s="16"/>
      <c r="S1358" s="16"/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 t="s">
        <v>139</v>
      </c>
      <c r="AB1358" s="16" t="s">
        <v>140</v>
      </c>
      <c r="AC1358" s="16">
        <v>24.77</v>
      </c>
      <c r="AD1358" s="16">
        <v>6.3</v>
      </c>
      <c r="AE1358" s="16">
        <v>1</v>
      </c>
      <c r="AF1358" s="16">
        <v>1.36</v>
      </c>
      <c r="AG1358" s="16">
        <v>2.12</v>
      </c>
      <c r="AH1358" s="16"/>
      <c r="AI1358" s="16"/>
      <c r="AJ1358" s="16"/>
      <c r="AK1358" s="16"/>
      <c r="AL1358" s="16"/>
      <c r="AM1358" s="16">
        <v>0</v>
      </c>
      <c r="AN1358" s="16"/>
      <c r="AO1358" s="16">
        <v>0</v>
      </c>
      <c r="AP1358" s="16">
        <v>0</v>
      </c>
      <c r="AQ1358" s="16">
        <v>0</v>
      </c>
      <c r="AR1358" s="17" t="s">
        <v>136</v>
      </c>
      <c r="AS1358" s="19">
        <f t="shared" si="1522"/>
        <v>0</v>
      </c>
      <c r="AT1358" s="19"/>
      <c r="AU1358" s="19">
        <f>VLOOKUP(G1358,ABNT5101!$I$3:$J$9,2)</f>
        <v>7.5</v>
      </c>
      <c r="AV1358" s="19">
        <f>VLOOKUP(G1358,ABNT5101!$I$3:$M$9,5)</f>
        <v>0.18</v>
      </c>
      <c r="AW1358" s="17" t="str">
        <f>_xlfn.XLOOKUP(G1358,ABNT5101!I:I,ABNT5101!L:L)</f>
        <v>-</v>
      </c>
      <c r="AX1358" s="17">
        <f>_xlfn.XLOOKUP(G1358,ABNT5101!$I:$I,ABNT5101!M:M)</f>
        <v>0.18</v>
      </c>
      <c r="AY1358" s="17" t="str">
        <f>_xlfn.XLOOKUP(G1358,ABNT5101!$I:$I,ABNT5101!N:N)</f>
        <v>-</v>
      </c>
      <c r="AZ1358" s="17">
        <f>_xlfn.XLOOKUP(G1358,ABNT5101!$I:$I,ABNT5101!O:O)</f>
        <v>16</v>
      </c>
      <c r="BA1358" s="20" t="str">
        <f t="shared" si="1523"/>
        <v>ATENDE</v>
      </c>
      <c r="BB1358" s="21" t="e">
        <f t="shared" ref="BB1358:BC1358" si="1622">BE1358/AU1358-1</f>
        <v>#VALUE!</v>
      </c>
      <c r="BC1358" s="21" t="e">
        <f t="shared" si="1622"/>
        <v>#VALUE!</v>
      </c>
      <c r="BD1358" s="21" t="str">
        <f t="shared" si="1525"/>
        <v>-</v>
      </c>
      <c r="BE1358" s="22" t="s">
        <v>996</v>
      </c>
      <c r="BF1358" s="22" t="s">
        <v>377</v>
      </c>
      <c r="BG1358" s="22"/>
      <c r="BH1358" s="22"/>
      <c r="BI1358" s="23"/>
      <c r="BJ1358" s="22"/>
      <c r="BK1358" s="20" t="str">
        <f t="shared" si="1526"/>
        <v>ATENDE</v>
      </c>
      <c r="BL1358" s="20" t="str">
        <f t="shared" si="1527"/>
        <v>ATENDE</v>
      </c>
      <c r="BM1358" s="20" t="str">
        <f t="shared" si="1528"/>
        <v>ATENDE</v>
      </c>
      <c r="BN1358" s="20" t="str">
        <f t="shared" si="1529"/>
        <v>ATENDE</v>
      </c>
      <c r="BO1358" s="24" t="str">
        <f t="shared" si="1530"/>
        <v>C5</v>
      </c>
      <c r="BP1358" s="24" t="str">
        <f t="shared" si="1368"/>
        <v>P6</v>
      </c>
      <c r="BQ1358" s="25" t="e">
        <f t="shared" si="1381"/>
        <v>#VALUE!</v>
      </c>
      <c r="BR1358" s="22" t="s">
        <v>997</v>
      </c>
      <c r="BS1358" s="22" t="s">
        <v>998</v>
      </c>
      <c r="BT1358" s="24">
        <f>IF(BP1358="-","-",_xlfn.XLOOKUP(BP1358,ABNT5101!$B$4:$B$9,ABNT5101!$C$4:$C$9))</f>
        <v>3</v>
      </c>
      <c r="BU1358" s="24">
        <f>IF(BP1358="-","-",_xlfn.XLOOKUP(BP1358,ABNT5101!$B$4:$B$9,ABNT5101!$D$4:$D$9))</f>
        <v>0.6</v>
      </c>
      <c r="BV1358" s="20" t="str">
        <f t="shared" si="1531"/>
        <v>ATENDE</v>
      </c>
      <c r="BW1358" s="20" t="str">
        <f t="shared" si="1382"/>
        <v>ATENDE</v>
      </c>
      <c r="BX1358" s="20" t="str">
        <f t="shared" si="1532"/>
        <v>ATENDE</v>
      </c>
      <c r="BY1358" s="24" t="s">
        <v>136</v>
      </c>
      <c r="BZ1358" s="25" t="e">
        <f t="shared" si="1533"/>
        <v>#VALUE!</v>
      </c>
      <c r="CA1358" s="24"/>
      <c r="CB1358" s="24"/>
      <c r="CC1358" s="20" t="str">
        <f>IF(BY1358="-","-",_xlfn.XLOOKUP(BY1358,ABNT5101!$B$4:$B$9,ABNT5101!$C$4:$C$9))</f>
        <v>-</v>
      </c>
      <c r="CD1358" s="24" t="str">
        <f>IF(BY1358="-","-",_xlfn.XLOOKUP(BY1358,ABNT5101!$B$4:$B$9,ABNT5101!$D$4:$D$9))</f>
        <v>-</v>
      </c>
      <c r="CE1358" s="20" t="str">
        <f t="shared" si="1534"/>
        <v>-</v>
      </c>
      <c r="CF1358" s="20" t="str">
        <f t="shared" si="1535"/>
        <v>-</v>
      </c>
      <c r="CG1358" s="20" t="str">
        <f t="shared" si="1359"/>
        <v>-</v>
      </c>
      <c r="CH1358" s="26" t="str">
        <f>_xlfn.XLOOKUP(CI1358,'Banco de dados'!$B:$B,'Banco de dados'!$D:$D)</f>
        <v>LEDSTAR</v>
      </c>
      <c r="CI1358" s="27" t="s">
        <v>268</v>
      </c>
      <c r="CJ1358" s="26" t="str">
        <f>_xlfn.XLOOKUP(CI1358,'Banco de dados'!$B:$B,'Banco de dados'!$E:$E)</f>
        <v>LUM LED SL VT 9.1 28W</v>
      </c>
      <c r="CK1358" s="26"/>
      <c r="CL1358" s="26" t="e">
        <f>IF(CK1358="-","-",_xlfn.XLOOKUP(CK1358,'Banco de dados'!$B:$B,'Banco de dados'!$E:$E))</f>
        <v>#N/A</v>
      </c>
      <c r="CM1358" s="28">
        <f t="shared" si="1587"/>
        <v>1</v>
      </c>
      <c r="CN1358" s="26">
        <f>_xlfn.XLOOKUP(CI1358,'Banco de dados'!$B:$B,'Banco de dados'!$H:$H)</f>
        <v>28</v>
      </c>
      <c r="CO1358" s="26" t="e">
        <f t="array" aca="1" ref="CO1358" ca="1">_xludf.XLOOKUP(CK1358,'Banco de dados'!$B:$B,'Banco de dados'!$H:$H)</f>
        <v>#NAME?</v>
      </c>
      <c r="CP1358" s="26" t="e">
        <f t="array" aca="1" ref="CP1358" ca="1">_xludf.XLOOKUP(CI1358,'Banco de dados'!$B:$B,'Banco de dados'!$F:$F)</f>
        <v>#NAME?</v>
      </c>
      <c r="CQ1358" s="26" t="e">
        <f t="array" aca="1" ref="CQ1358" ca="1">_xludf.XLOOKUP(CK1358,'Banco de dados'!$B:$B,'Banco de dados'!$F:$F)</f>
        <v>#NAME?</v>
      </c>
      <c r="CR1358" s="27">
        <v>325</v>
      </c>
      <c r="CS1358" s="27"/>
      <c r="CT1358" s="26" t="str">
        <f>IF(AG1358=0.5,"Suporte",IF(AND(AG1358&gt;='Braços de IP'!$B$9,AG1358&lt;='Braços de IP'!$D$9),'Braços de IP'!$E$9,IF(AND(AG1358&gt;='Braços de IP'!$B$10,AG1358&lt;='Braços de IP'!$D$10),'Braços de IP'!$E$10,IF(AND(AG1358&gt;='Braços de IP'!$B$11,AG1358&lt;='Braços de IP'!$D$11),'Braços de IP'!$E$11,IF(AND(AG1358&gt;='Braços de IP'!$B$12,AG1358&lt;='Braços de IP'!$D$12),'Braços de IP'!$E$12,IF(AND(AG1358&gt;='Braços de IP'!$B$13,AG1358&lt;='Braços de IP'!$D$13),'Braços de IP'!$E$13,IF(AND(AG1358&gt;='Braços de IP'!$B$14,AG1358&lt;='Braços de IP'!$D$14),'Braços de IP'!$E$14,"ERRO")))))))</f>
        <v>Médio I</v>
      </c>
      <c r="CU1358" s="27"/>
      <c r="CV1358" s="26" t="str">
        <f>IF($CU1358="","",VLOOKUP($CU1358,'Braços de IP'!$E$9:$I$15,2,0))</f>
        <v/>
      </c>
      <c r="CW1358" s="29" t="str">
        <f>IF($CU1358="","",VLOOKUP($CU1358,'Braços de IP'!$E$9:$I$15,5,0))</f>
        <v/>
      </c>
      <c r="CX1358" s="26"/>
      <c r="CY1358" s="26"/>
      <c r="CZ1358" s="26"/>
      <c r="DA1358" s="26"/>
      <c r="DB1358" s="26"/>
      <c r="DC1358" s="26"/>
      <c r="DD1358" s="30">
        <f t="shared" si="1588"/>
        <v>28</v>
      </c>
      <c r="DE1358" s="31">
        <f t="shared" si="1589"/>
        <v>70</v>
      </c>
      <c r="DF1358" s="30">
        <f t="shared" si="1590"/>
        <v>98</v>
      </c>
      <c r="DG1358" s="32">
        <f t="shared" si="1591"/>
        <v>0.6</v>
      </c>
      <c r="DH1358" s="33" t="s">
        <v>143</v>
      </c>
      <c r="DI1358" s="34"/>
      <c r="DJ1358" s="35"/>
      <c r="DK1358" s="16" t="s">
        <v>144</v>
      </c>
      <c r="DL1358" s="16"/>
    </row>
    <row r="1359" spans="1:124" ht="15" customHeight="1" x14ac:dyDescent="0.25">
      <c r="B1359" s="16">
        <v>424</v>
      </c>
      <c r="C1359" s="16" t="s">
        <v>176</v>
      </c>
      <c r="D1359" s="16" t="s">
        <v>995</v>
      </c>
      <c r="E1359" s="16">
        <v>-8.0870949999999997</v>
      </c>
      <c r="F1359" s="16">
        <v>-34.924315999999997</v>
      </c>
      <c r="G1359" s="16" t="s">
        <v>157</v>
      </c>
      <c r="H1359" s="16" t="s">
        <v>136</v>
      </c>
      <c r="I1359" s="16" t="s">
        <v>135</v>
      </c>
      <c r="J1359" s="16" t="s">
        <v>137</v>
      </c>
      <c r="K1359" s="16">
        <v>70</v>
      </c>
      <c r="L1359" s="16" t="s">
        <v>138</v>
      </c>
      <c r="M1359" s="16">
        <v>0</v>
      </c>
      <c r="N1359" s="16"/>
      <c r="O1359" s="16">
        <v>2</v>
      </c>
      <c r="P1359" s="16">
        <v>1.94</v>
      </c>
      <c r="Q1359" s="16">
        <v>6.66</v>
      </c>
      <c r="R1359" s="16"/>
      <c r="S1359" s="16"/>
      <c r="T1359" s="16">
        <v>0</v>
      </c>
      <c r="U1359" s="16">
        <v>0</v>
      </c>
      <c r="V1359" s="16">
        <v>0</v>
      </c>
      <c r="W1359" s="16">
        <v>0</v>
      </c>
      <c r="X1359" s="16">
        <v>0</v>
      </c>
      <c r="Y1359" s="16">
        <v>0</v>
      </c>
      <c r="Z1359" s="16">
        <v>0</v>
      </c>
      <c r="AA1359" s="16" t="s">
        <v>139</v>
      </c>
      <c r="AB1359" s="16" t="s">
        <v>140</v>
      </c>
      <c r="AC1359" s="16">
        <v>24.77</v>
      </c>
      <c r="AD1359" s="16">
        <v>6.3</v>
      </c>
      <c r="AE1359" s="16">
        <v>1</v>
      </c>
      <c r="AF1359" s="16">
        <v>1.36</v>
      </c>
      <c r="AG1359" s="16">
        <v>2.12</v>
      </c>
      <c r="AH1359" s="16"/>
      <c r="AI1359" s="16"/>
      <c r="AJ1359" s="16"/>
      <c r="AK1359" s="16"/>
      <c r="AL1359" s="16"/>
      <c r="AM1359" s="16">
        <v>0</v>
      </c>
      <c r="AN1359" s="16"/>
      <c r="AO1359" s="16">
        <v>0</v>
      </c>
      <c r="AP1359" s="16">
        <v>0</v>
      </c>
      <c r="AQ1359" s="16">
        <v>0</v>
      </c>
      <c r="AR1359" s="17" t="s">
        <v>136</v>
      </c>
      <c r="AS1359" s="19">
        <f t="shared" si="1522"/>
        <v>0</v>
      </c>
      <c r="AT1359" s="19"/>
      <c r="AU1359" s="19">
        <f>VLOOKUP(G1359,ABNT5101!$I$3:$J$9,2)</f>
        <v>7.5</v>
      </c>
      <c r="AV1359" s="19">
        <f>VLOOKUP(G1359,ABNT5101!$I$3:$M$9,5)</f>
        <v>0.18</v>
      </c>
      <c r="AW1359" s="17" t="str">
        <f>_xlfn.XLOOKUP(G1359,ABNT5101!I:I,ABNT5101!L:L)</f>
        <v>-</v>
      </c>
      <c r="AX1359" s="17">
        <f>_xlfn.XLOOKUP(G1359,ABNT5101!$I:$I,ABNT5101!M:M)</f>
        <v>0.18</v>
      </c>
      <c r="AY1359" s="17" t="str">
        <f>_xlfn.XLOOKUP(G1359,ABNT5101!$I:$I,ABNT5101!N:N)</f>
        <v>-</v>
      </c>
      <c r="AZ1359" s="17">
        <f>_xlfn.XLOOKUP(G1359,ABNT5101!$I:$I,ABNT5101!O:O)</f>
        <v>16</v>
      </c>
      <c r="BA1359" s="20" t="str">
        <f t="shared" si="1523"/>
        <v>ATENDE</v>
      </c>
      <c r="BB1359" s="21" t="e">
        <f t="shared" ref="BB1359:BC1359" si="1623">BE1359/AU1359-1</f>
        <v>#VALUE!</v>
      </c>
      <c r="BC1359" s="21" t="e">
        <f t="shared" si="1623"/>
        <v>#VALUE!</v>
      </c>
      <c r="BD1359" s="21" t="str">
        <f t="shared" si="1525"/>
        <v>-</v>
      </c>
      <c r="BE1359" s="22" t="s">
        <v>999</v>
      </c>
      <c r="BF1359" s="22" t="s">
        <v>408</v>
      </c>
      <c r="BG1359" s="22"/>
      <c r="BH1359" s="22"/>
      <c r="BI1359" s="23"/>
      <c r="BJ1359" s="22"/>
      <c r="BK1359" s="20" t="str">
        <f t="shared" si="1526"/>
        <v>ATENDE</v>
      </c>
      <c r="BL1359" s="20" t="str">
        <f t="shared" si="1527"/>
        <v>ATENDE</v>
      </c>
      <c r="BM1359" s="20" t="str">
        <f t="shared" si="1528"/>
        <v>ATENDE</v>
      </c>
      <c r="BN1359" s="20" t="str">
        <f t="shared" si="1529"/>
        <v>ATENDE</v>
      </c>
      <c r="BO1359" s="24" t="str">
        <f t="shared" si="1530"/>
        <v>C5</v>
      </c>
      <c r="BP1359" s="24" t="str">
        <f t="shared" si="1368"/>
        <v>P6</v>
      </c>
      <c r="BQ1359" s="25" t="e">
        <f t="shared" si="1381"/>
        <v>#VALUE!</v>
      </c>
      <c r="BR1359" s="22" t="s">
        <v>1000</v>
      </c>
      <c r="BS1359" s="22" t="s">
        <v>1001</v>
      </c>
      <c r="BT1359" s="24">
        <f>IF(BP1359="-","-",_xlfn.XLOOKUP(BP1359,ABNT5101!$B$4:$B$9,ABNT5101!$C$4:$C$9))</f>
        <v>3</v>
      </c>
      <c r="BU1359" s="24">
        <f>IF(BP1359="-","-",_xlfn.XLOOKUP(BP1359,ABNT5101!$B$4:$B$9,ABNT5101!$D$4:$D$9))</f>
        <v>0.6</v>
      </c>
      <c r="BV1359" s="20" t="str">
        <f t="shared" si="1531"/>
        <v>ATENDE</v>
      </c>
      <c r="BW1359" s="20" t="str">
        <f t="shared" si="1382"/>
        <v>ATENDE</v>
      </c>
      <c r="BX1359" s="20" t="str">
        <f t="shared" si="1532"/>
        <v>ATENDE</v>
      </c>
      <c r="BY1359" s="24" t="s">
        <v>136</v>
      </c>
      <c r="BZ1359" s="25" t="e">
        <f t="shared" si="1533"/>
        <v>#VALUE!</v>
      </c>
      <c r="CA1359" s="24"/>
      <c r="CB1359" s="24"/>
      <c r="CC1359" s="20" t="str">
        <f>IF(BY1359="-","-",_xlfn.XLOOKUP(BY1359,ABNT5101!$B$4:$B$9,ABNT5101!$C$4:$C$9))</f>
        <v>-</v>
      </c>
      <c r="CD1359" s="24" t="str">
        <f>IF(BY1359="-","-",_xlfn.XLOOKUP(BY1359,ABNT5101!$B$4:$B$9,ABNT5101!$D$4:$D$9))</f>
        <v>-</v>
      </c>
      <c r="CE1359" s="20" t="str">
        <f t="shared" si="1534"/>
        <v>-</v>
      </c>
      <c r="CF1359" s="20" t="str">
        <f t="shared" si="1535"/>
        <v>-</v>
      </c>
      <c r="CG1359" s="20" t="str">
        <f t="shared" si="1359"/>
        <v>-</v>
      </c>
      <c r="CH1359" s="26" t="str">
        <f>_xlfn.XLOOKUP(CI1359,'Banco de dados'!$B:$B,'Banco de dados'!$D:$D)</f>
        <v>SX LIGHTING</v>
      </c>
      <c r="CI1359" s="27" t="s">
        <v>271</v>
      </c>
      <c r="CJ1359" s="26" t="str">
        <f>_xlfn.XLOOKUP(CI1359,'Banco de dados'!$B:$B,'Banco de dados'!$E:$E)</f>
        <v>SXINEVO020K50L12CZF7PHF</v>
      </c>
      <c r="CK1359" s="26"/>
      <c r="CL1359" s="26" t="e">
        <f>IF(CK1359="-","-",_xlfn.XLOOKUP(CK1359,'Banco de dados'!$B:$B,'Banco de dados'!$E:$E))</f>
        <v>#N/A</v>
      </c>
      <c r="CM1359" s="28">
        <f t="shared" si="1587"/>
        <v>1</v>
      </c>
      <c r="CN1359" s="26">
        <f>_xlfn.XLOOKUP(CI1359,'Banco de dados'!$B:$B,'Banco de dados'!$H:$H)</f>
        <v>22.5</v>
      </c>
      <c r="CO1359" s="26" t="e">
        <f t="array" aca="1" ref="CO1359" ca="1">_xludf.XLOOKUP(CK1359,'Banco de dados'!$B:$B,'Banco de dados'!$H:$H)</f>
        <v>#NAME?</v>
      </c>
      <c r="CP1359" s="26" t="e">
        <f t="array" aca="1" ref="CP1359" ca="1">_xludf.XLOOKUP(CI1359,'Banco de dados'!$B:$B,'Banco de dados'!$F:$F)</f>
        <v>#NAME?</v>
      </c>
      <c r="CQ1359" s="26" t="e">
        <f t="array" aca="1" ref="CQ1359" ca="1">_xludf.XLOOKUP(CK1359,'Banco de dados'!$B:$B,'Banco de dados'!$F:$F)</f>
        <v>#NAME?</v>
      </c>
      <c r="CR1359" s="27">
        <v>326</v>
      </c>
      <c r="CS1359" s="27"/>
      <c r="CT1359" s="26" t="str">
        <f>IF(AG1359=0.5,"Suporte",IF(AND(AG1359&gt;='Braços de IP'!$B$9,AG1359&lt;='Braços de IP'!$D$9),'Braços de IP'!$E$9,IF(AND(AG1359&gt;='Braços de IP'!$B$10,AG1359&lt;='Braços de IP'!$D$10),'Braços de IP'!$E$10,IF(AND(AG1359&gt;='Braços de IP'!$B$11,AG1359&lt;='Braços de IP'!$D$11),'Braços de IP'!$E$11,IF(AND(AG1359&gt;='Braços de IP'!$B$12,AG1359&lt;='Braços de IP'!$D$12),'Braços de IP'!$E$12,IF(AND(AG1359&gt;='Braços de IP'!$B$13,AG1359&lt;='Braços de IP'!$D$13),'Braços de IP'!$E$13,IF(AND(AG1359&gt;='Braços de IP'!$B$14,AG1359&lt;='Braços de IP'!$D$14),'Braços de IP'!$E$14,"ERRO")))))))</f>
        <v>Médio I</v>
      </c>
      <c r="CU1359" s="27"/>
      <c r="CV1359" s="26" t="str">
        <f>IF($CU1359="","",VLOOKUP($CU1359,'Braços de IP'!$E$9:$I$15,2,0))</f>
        <v/>
      </c>
      <c r="CW1359" s="29" t="str">
        <f>IF($CU1359="","",VLOOKUP($CU1359,'Braços de IP'!$E$9:$I$15,5,0))</f>
        <v/>
      </c>
      <c r="CX1359" s="26"/>
      <c r="CY1359" s="26"/>
      <c r="CZ1359" s="26"/>
      <c r="DA1359" s="26"/>
      <c r="DB1359" s="26"/>
      <c r="DC1359" s="26"/>
      <c r="DD1359" s="30">
        <f t="shared" si="1588"/>
        <v>22.5</v>
      </c>
      <c r="DE1359" s="31">
        <f t="shared" si="1589"/>
        <v>70</v>
      </c>
      <c r="DF1359" s="30">
        <f t="shared" si="1590"/>
        <v>92.5</v>
      </c>
      <c r="DG1359" s="32">
        <f t="shared" si="1591"/>
        <v>0.6785714285714286</v>
      </c>
      <c r="DH1359" s="33" t="s">
        <v>143</v>
      </c>
      <c r="DI1359" s="34"/>
      <c r="DJ1359" s="35"/>
      <c r="DK1359" s="16" t="s">
        <v>144</v>
      </c>
      <c r="DL1359" s="16"/>
    </row>
    <row r="1360" spans="1:124" ht="15" customHeight="1" x14ac:dyDescent="0.25">
      <c r="B1360" s="16">
        <v>424</v>
      </c>
      <c r="C1360" s="16" t="s">
        <v>176</v>
      </c>
      <c r="D1360" s="16" t="s">
        <v>995</v>
      </c>
      <c r="E1360" s="16">
        <v>-8.0870949999999997</v>
      </c>
      <c r="F1360" s="16">
        <v>-34.924315999999997</v>
      </c>
      <c r="G1360" s="16" t="s">
        <v>157</v>
      </c>
      <c r="H1360" s="16" t="s">
        <v>136</v>
      </c>
      <c r="I1360" s="16" t="s">
        <v>135</v>
      </c>
      <c r="J1360" s="16" t="s">
        <v>137</v>
      </c>
      <c r="K1360" s="16">
        <v>70</v>
      </c>
      <c r="L1360" s="16" t="s">
        <v>138</v>
      </c>
      <c r="M1360" s="16">
        <v>0</v>
      </c>
      <c r="N1360" s="16"/>
      <c r="O1360" s="16">
        <v>2</v>
      </c>
      <c r="P1360" s="16">
        <v>1.94</v>
      </c>
      <c r="Q1360" s="16">
        <v>6.66</v>
      </c>
      <c r="R1360" s="16"/>
      <c r="S1360" s="16"/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 t="s">
        <v>139</v>
      </c>
      <c r="AB1360" s="16" t="s">
        <v>140</v>
      </c>
      <c r="AC1360" s="16">
        <v>24.77</v>
      </c>
      <c r="AD1360" s="16">
        <v>6.3</v>
      </c>
      <c r="AE1360" s="16">
        <v>1</v>
      </c>
      <c r="AF1360" s="16">
        <v>1.36</v>
      </c>
      <c r="AG1360" s="16">
        <v>2.12</v>
      </c>
      <c r="AH1360" s="16"/>
      <c r="AI1360" s="16"/>
      <c r="AJ1360" s="16"/>
      <c r="AK1360" s="16"/>
      <c r="AL1360" s="16"/>
      <c r="AM1360" s="16">
        <v>0</v>
      </c>
      <c r="AN1360" s="16"/>
      <c r="AO1360" s="16">
        <v>0</v>
      </c>
      <c r="AP1360" s="16">
        <v>0</v>
      </c>
      <c r="AQ1360" s="16">
        <v>0</v>
      </c>
      <c r="AR1360" s="17" t="s">
        <v>136</v>
      </c>
      <c r="AS1360" s="19">
        <f t="shared" si="1522"/>
        <v>0</v>
      </c>
      <c r="AT1360" s="19"/>
      <c r="AU1360" s="19">
        <f>VLOOKUP(G1360,ABNT5101!$I$3:$J$9,2)</f>
        <v>7.5</v>
      </c>
      <c r="AV1360" s="19">
        <f>VLOOKUP(G1360,ABNT5101!$I$3:$M$9,5)</f>
        <v>0.18</v>
      </c>
      <c r="AW1360" s="17" t="str">
        <f>_xlfn.XLOOKUP(G1360,ABNT5101!I:I,ABNT5101!L:L)</f>
        <v>-</v>
      </c>
      <c r="AX1360" s="17">
        <f>_xlfn.XLOOKUP(G1360,ABNT5101!$I:$I,ABNT5101!M:M)</f>
        <v>0.18</v>
      </c>
      <c r="AY1360" s="17" t="str">
        <f>_xlfn.XLOOKUP(G1360,ABNT5101!$I:$I,ABNT5101!N:N)</f>
        <v>-</v>
      </c>
      <c r="AZ1360" s="17">
        <f>_xlfn.XLOOKUP(G1360,ABNT5101!$I:$I,ABNT5101!O:O)</f>
        <v>16</v>
      </c>
      <c r="BA1360" s="20" t="str">
        <f t="shared" si="1523"/>
        <v>ATENDE</v>
      </c>
      <c r="BB1360" s="21" t="e">
        <f t="shared" ref="BB1360:BC1360" si="1624">BE1360/AU1360-1</f>
        <v>#VALUE!</v>
      </c>
      <c r="BC1360" s="21" t="e">
        <f t="shared" si="1624"/>
        <v>#VALUE!</v>
      </c>
      <c r="BD1360" s="21" t="str">
        <f t="shared" si="1525"/>
        <v>-</v>
      </c>
      <c r="BE1360" s="22" t="s">
        <v>1002</v>
      </c>
      <c r="BF1360" s="22" t="s">
        <v>277</v>
      </c>
      <c r="BG1360" s="22"/>
      <c r="BH1360" s="22"/>
      <c r="BI1360" s="23"/>
      <c r="BJ1360" s="22"/>
      <c r="BK1360" s="20" t="str">
        <f t="shared" si="1526"/>
        <v>ATENDE</v>
      </c>
      <c r="BL1360" s="20" t="str">
        <f t="shared" si="1527"/>
        <v>ATENDE</v>
      </c>
      <c r="BM1360" s="20" t="str">
        <f t="shared" si="1528"/>
        <v>ATENDE</v>
      </c>
      <c r="BN1360" s="20" t="str">
        <f t="shared" si="1529"/>
        <v>ATENDE</v>
      </c>
      <c r="BO1360" s="24" t="str">
        <f t="shared" si="1530"/>
        <v>C5</v>
      </c>
      <c r="BP1360" s="24" t="str">
        <f t="shared" si="1368"/>
        <v>P6</v>
      </c>
      <c r="BQ1360" s="25">
        <f t="shared" si="1381"/>
        <v>15393.666666666666</v>
      </c>
      <c r="BR1360" s="53">
        <v>46184</v>
      </c>
      <c r="BS1360" s="22" t="s">
        <v>1003</v>
      </c>
      <c r="BT1360" s="24">
        <f>IF(BP1360="-","-",_xlfn.XLOOKUP(BP1360,ABNT5101!$B$4:$B$9,ABNT5101!$C$4:$C$9))</f>
        <v>3</v>
      </c>
      <c r="BU1360" s="24">
        <f>IF(BP1360="-","-",_xlfn.XLOOKUP(BP1360,ABNT5101!$B$4:$B$9,ABNT5101!$D$4:$D$9))</f>
        <v>0.6</v>
      </c>
      <c r="BV1360" s="20" t="str">
        <f t="shared" si="1531"/>
        <v>ATENDE</v>
      </c>
      <c r="BW1360" s="20" t="str">
        <f t="shared" si="1382"/>
        <v>ATENDE</v>
      </c>
      <c r="BX1360" s="20" t="str">
        <f t="shared" si="1532"/>
        <v>ATENDE</v>
      </c>
      <c r="BY1360" s="24" t="s">
        <v>136</v>
      </c>
      <c r="BZ1360" s="25" t="e">
        <f t="shared" si="1533"/>
        <v>#VALUE!</v>
      </c>
      <c r="CA1360" s="24"/>
      <c r="CB1360" s="24"/>
      <c r="CC1360" s="20" t="str">
        <f>IF(BY1360="-","-",_xlfn.XLOOKUP(BY1360,ABNT5101!$B$4:$B$9,ABNT5101!$C$4:$C$9))</f>
        <v>-</v>
      </c>
      <c r="CD1360" s="24" t="str">
        <f>IF(BY1360="-","-",_xlfn.XLOOKUP(BY1360,ABNT5101!$B$4:$B$9,ABNT5101!$D$4:$D$9))</f>
        <v>-</v>
      </c>
      <c r="CE1360" s="20" t="str">
        <f t="shared" si="1534"/>
        <v>-</v>
      </c>
      <c r="CF1360" s="20" t="str">
        <f t="shared" si="1535"/>
        <v>-</v>
      </c>
      <c r="CG1360" s="20" t="str">
        <f t="shared" si="1359"/>
        <v>-</v>
      </c>
      <c r="CH1360" s="26" t="e">
        <f>_xlfn.XLOOKUP(CI1360,'Banco de dados'!$B:$B,'Banco de dados'!$D:$D)</f>
        <v>#N/A</v>
      </c>
      <c r="CI1360" s="27" t="s">
        <v>273</v>
      </c>
      <c r="CJ1360" s="26" t="e">
        <f>_xlfn.XLOOKUP(CI1360,'Banco de dados'!$B:$B,'Banco de dados'!$E:$E)</f>
        <v>#N/A</v>
      </c>
      <c r="CK1360" s="26"/>
      <c r="CL1360" s="26" t="e">
        <f>IF(CK1360="-","-",_xlfn.XLOOKUP(CK1360,'Banco de dados'!$B:$B,'Banco de dados'!$E:$E))</f>
        <v>#N/A</v>
      </c>
      <c r="CM1360" s="28">
        <f t="shared" si="1587"/>
        <v>1</v>
      </c>
      <c r="CN1360" s="26" t="e">
        <f>_xlfn.XLOOKUP(CI1360,'Banco de dados'!$B:$B,'Banco de dados'!$H:$H)</f>
        <v>#N/A</v>
      </c>
      <c r="CO1360" s="26" t="e">
        <f t="array" aca="1" ref="CO1360" ca="1">_xludf.XLOOKUP(CK1360,'Banco de dados'!$B:$B,'Banco de dados'!$H:$H)</f>
        <v>#NAME?</v>
      </c>
      <c r="CP1360" s="26" t="e">
        <f t="array" aca="1" ref="CP1360" ca="1">_xludf.XLOOKUP(CI1360,'Banco de dados'!$B:$B,'Banco de dados'!$F:$F)</f>
        <v>#NAME?</v>
      </c>
      <c r="CQ1360" s="26" t="e">
        <f t="array" aca="1" ref="CQ1360" ca="1">_xludf.XLOOKUP(CK1360,'Banco de dados'!$B:$B,'Banco de dados'!$F:$F)</f>
        <v>#NAME?</v>
      </c>
      <c r="CR1360" s="27">
        <v>327</v>
      </c>
      <c r="CS1360" s="27"/>
      <c r="CT1360" s="26" t="str">
        <f>IF(AG1360=0.5,"Suporte",IF(AND(AG1360&gt;='Braços de IP'!$B$9,AG1360&lt;='Braços de IP'!$D$9),'Braços de IP'!$E$9,IF(AND(AG1360&gt;='Braços de IP'!$B$10,AG1360&lt;='Braços de IP'!$D$10),'Braços de IP'!$E$10,IF(AND(AG1360&gt;='Braços de IP'!$B$11,AG1360&lt;='Braços de IP'!$D$11),'Braços de IP'!$E$11,IF(AND(AG1360&gt;='Braços de IP'!$B$12,AG1360&lt;='Braços de IP'!$D$12),'Braços de IP'!$E$12,IF(AND(AG1360&gt;='Braços de IP'!$B$13,AG1360&lt;='Braços de IP'!$D$13),'Braços de IP'!$E$13,IF(AND(AG1360&gt;='Braços de IP'!$B$14,AG1360&lt;='Braços de IP'!$D$14),'Braços de IP'!$E$14,"ERRO")))))))</f>
        <v>Médio I</v>
      </c>
      <c r="CU1360" s="27"/>
      <c r="CV1360" s="26" t="str">
        <f>IF($CU1360="","",VLOOKUP($CU1360,'Braços de IP'!$E$9:$I$15,2,0))</f>
        <v/>
      </c>
      <c r="CW1360" s="29" t="str">
        <f>IF($CU1360="","",VLOOKUP($CU1360,'Braços de IP'!$E$9:$I$15,5,0))</f>
        <v/>
      </c>
      <c r="CX1360" s="26"/>
      <c r="CY1360" s="26"/>
      <c r="CZ1360" s="26"/>
      <c r="DA1360" s="26"/>
      <c r="DB1360" s="26"/>
      <c r="DC1360" s="26"/>
      <c r="DD1360" s="30" t="e">
        <f t="shared" si="1588"/>
        <v>#N/A</v>
      </c>
      <c r="DE1360" s="31">
        <f t="shared" si="1589"/>
        <v>70</v>
      </c>
      <c r="DF1360" s="30" t="e">
        <f t="shared" si="1590"/>
        <v>#N/A</v>
      </c>
      <c r="DG1360" s="32" t="e">
        <f t="shared" si="1591"/>
        <v>#N/A</v>
      </c>
      <c r="DH1360" s="33" t="s">
        <v>143</v>
      </c>
      <c r="DI1360" s="34"/>
      <c r="DJ1360" s="35"/>
      <c r="DK1360" s="16" t="s">
        <v>144</v>
      </c>
      <c r="DL1360" s="16"/>
    </row>
    <row r="1361" spans="1:116" ht="15" customHeight="1" x14ac:dyDescent="0.25">
      <c r="B1361" s="16">
        <v>425</v>
      </c>
      <c r="C1361" s="16" t="s">
        <v>146</v>
      </c>
      <c r="D1361" s="16" t="s">
        <v>1004</v>
      </c>
      <c r="E1361" s="16">
        <v>-8.0880650000000003</v>
      </c>
      <c r="F1361" s="16">
        <v>-34.911228000000001</v>
      </c>
      <c r="G1361" s="16" t="s">
        <v>160</v>
      </c>
      <c r="H1361" s="16" t="s">
        <v>136</v>
      </c>
      <c r="I1361" s="16" t="s">
        <v>135</v>
      </c>
      <c r="J1361" s="16" t="s">
        <v>137</v>
      </c>
      <c r="K1361" s="16">
        <v>96</v>
      </c>
      <c r="L1361" s="16" t="s">
        <v>138</v>
      </c>
      <c r="M1361" s="16">
        <v>0</v>
      </c>
      <c r="N1361" s="16"/>
      <c r="O1361" s="16">
        <v>2</v>
      </c>
      <c r="P1361" s="16">
        <v>1.9</v>
      </c>
      <c r="Q1361" s="16">
        <v>11.4</v>
      </c>
      <c r="R1361" s="16"/>
      <c r="S1361" s="16"/>
      <c r="T1361" s="16">
        <v>0</v>
      </c>
      <c r="U1361" s="16">
        <v>2.5</v>
      </c>
      <c r="V1361" s="16">
        <v>0</v>
      </c>
      <c r="W1361" s="16">
        <v>0</v>
      </c>
      <c r="X1361" s="16">
        <v>0</v>
      </c>
      <c r="Y1361" s="16">
        <v>0</v>
      </c>
      <c r="Z1361" s="16">
        <v>0</v>
      </c>
      <c r="AA1361" s="16" t="s">
        <v>139</v>
      </c>
      <c r="AB1361" s="16" t="s">
        <v>140</v>
      </c>
      <c r="AC1361" s="16">
        <v>24.7</v>
      </c>
      <c r="AD1361" s="16">
        <v>6.7</v>
      </c>
      <c r="AE1361" s="16">
        <v>1</v>
      </c>
      <c r="AF1361" s="16">
        <v>1.3</v>
      </c>
      <c r="AG1361" s="16">
        <v>3</v>
      </c>
      <c r="AH1361" s="16"/>
      <c r="AI1361" s="16"/>
      <c r="AJ1361" s="16"/>
      <c r="AK1361" s="16"/>
      <c r="AL1361" s="16"/>
      <c r="AM1361" s="16">
        <v>0</v>
      </c>
      <c r="AN1361" s="16"/>
      <c r="AO1361" s="16">
        <v>0</v>
      </c>
      <c r="AP1361" s="16">
        <v>0</v>
      </c>
      <c r="AQ1361" s="16">
        <v>0</v>
      </c>
      <c r="AR1361" s="17" t="s">
        <v>136</v>
      </c>
      <c r="AS1361" s="19">
        <f t="shared" si="1522"/>
        <v>0</v>
      </c>
      <c r="AT1361" s="19"/>
      <c r="AU1361" s="19">
        <f>VLOOKUP(G1361,ABNT5101!$I$3:$J$9,2)</f>
        <v>10</v>
      </c>
      <c r="AV1361" s="19">
        <f>VLOOKUP(G1361,ABNT5101!$I$3:$M$9,5)</f>
        <v>0.18</v>
      </c>
      <c r="AW1361" s="17" t="str">
        <f>_xlfn.XLOOKUP(G1361,ABNT5101!I:I,ABNT5101!L:L)</f>
        <v>-</v>
      </c>
      <c r="AX1361" s="17">
        <f>_xlfn.XLOOKUP(G1361,ABNT5101!$I:$I,ABNT5101!M:M)</f>
        <v>0.18</v>
      </c>
      <c r="AY1361" s="17" t="str">
        <f>_xlfn.XLOOKUP(G1361,ABNT5101!$I:$I,ABNT5101!N:N)</f>
        <v>-</v>
      </c>
      <c r="AZ1361" s="17">
        <f>_xlfn.XLOOKUP(G1361,ABNT5101!$I:$I,ABNT5101!O:O)</f>
        <v>16</v>
      </c>
      <c r="BA1361" s="20" t="str">
        <f t="shared" si="1523"/>
        <v>ATENDE</v>
      </c>
      <c r="BB1361" s="21" t="e">
        <f t="shared" ref="BB1361:BC1361" si="1625">BE1361/AU1361-1</f>
        <v>#VALUE!</v>
      </c>
      <c r="BC1361" s="21" t="e">
        <f t="shared" si="1625"/>
        <v>#VALUE!</v>
      </c>
      <c r="BD1361" s="21" t="str">
        <f t="shared" si="1525"/>
        <v>-</v>
      </c>
      <c r="BE1361" s="22" t="s">
        <v>935</v>
      </c>
      <c r="BF1361" s="22" t="s">
        <v>373</v>
      </c>
      <c r="BG1361" s="22"/>
      <c r="BH1361" s="22"/>
      <c r="BI1361" s="23"/>
      <c r="BJ1361" s="22"/>
      <c r="BK1361" s="20" t="str">
        <f t="shared" si="1526"/>
        <v>ATENDE</v>
      </c>
      <c r="BL1361" s="20" t="str">
        <f t="shared" si="1527"/>
        <v>ATENDE</v>
      </c>
      <c r="BM1361" s="20" t="str">
        <f t="shared" si="1528"/>
        <v>ATENDE</v>
      </c>
      <c r="BN1361" s="20" t="str">
        <f t="shared" si="1529"/>
        <v>ATENDE</v>
      </c>
      <c r="BO1361" s="24" t="str">
        <f t="shared" si="1530"/>
        <v>C4</v>
      </c>
      <c r="BP1361" s="24" t="str">
        <f t="shared" si="1368"/>
        <v>P6</v>
      </c>
      <c r="BQ1361" s="25" t="e">
        <f t="shared" si="1381"/>
        <v>#VALUE!</v>
      </c>
      <c r="BR1361" s="22" t="s">
        <v>1005</v>
      </c>
      <c r="BS1361" s="22" t="s">
        <v>277</v>
      </c>
      <c r="BT1361" s="24">
        <f>IF(BP1361="-","-",_xlfn.XLOOKUP(BP1361,ABNT5101!$B$4:$B$9,ABNT5101!$C$4:$C$9))</f>
        <v>3</v>
      </c>
      <c r="BU1361" s="24">
        <f>IF(BP1361="-","-",_xlfn.XLOOKUP(BP1361,ABNT5101!$B$4:$B$9,ABNT5101!$D$4:$D$9))</f>
        <v>0.6</v>
      </c>
      <c r="BV1361" s="20" t="str">
        <f t="shared" si="1531"/>
        <v>ATENDE</v>
      </c>
      <c r="BW1361" s="20" t="str">
        <f t="shared" si="1382"/>
        <v>ATENDE</v>
      </c>
      <c r="BX1361" s="20" t="str">
        <f t="shared" si="1532"/>
        <v>ATENDE</v>
      </c>
      <c r="BY1361" s="24" t="s">
        <v>136</v>
      </c>
      <c r="BZ1361" s="25" t="e">
        <f t="shared" si="1533"/>
        <v>#VALUE!</v>
      </c>
      <c r="CA1361" s="24" t="s">
        <v>398</v>
      </c>
      <c r="CB1361" s="60">
        <v>46178</v>
      </c>
      <c r="CC1361" s="20" t="str">
        <f>IF(BY1361="-","-",_xlfn.XLOOKUP(BY1361,ABNT5101!$B$4:$B$9,ABNT5101!$C$4:$C$9))</f>
        <v>-</v>
      </c>
      <c r="CD1361" s="24" t="str">
        <f>IF(BY1361="-","-",_xlfn.XLOOKUP(BY1361,ABNT5101!$B$4:$B$9,ABNT5101!$D$4:$D$9))</f>
        <v>-</v>
      </c>
      <c r="CE1361" s="20" t="str">
        <f t="shared" si="1534"/>
        <v>-</v>
      </c>
      <c r="CF1361" s="20" t="str">
        <f t="shared" si="1535"/>
        <v>-</v>
      </c>
      <c r="CG1361" s="20" t="str">
        <f t="shared" si="1359"/>
        <v>-</v>
      </c>
      <c r="CH1361" s="26" t="str">
        <f>_xlfn.XLOOKUP(CI1361,'Banco de dados'!$B:$B,'Banco de dados'!$D:$D)</f>
        <v>LEDSTAR</v>
      </c>
      <c r="CI1361" s="27" t="s">
        <v>493</v>
      </c>
      <c r="CJ1361" s="26" t="str">
        <f>_xlfn.XLOOKUP(CI1361,'Banco de dados'!$B:$B,'Banco de dados'!$E:$E)</f>
        <v>LUM LED SL VT 9.1 35W</v>
      </c>
      <c r="CK1361" s="26"/>
      <c r="CL1361" s="26" t="e">
        <f>IF(CK1361="-","-",_xlfn.XLOOKUP(CK1361,'Banco de dados'!$B:$B,'Banco de dados'!$E:$E))</f>
        <v>#N/A</v>
      </c>
      <c r="CM1361" s="28">
        <f t="shared" si="1587"/>
        <v>1</v>
      </c>
      <c r="CN1361" s="26">
        <f>_xlfn.XLOOKUP(CI1361,'Banco de dados'!$B:$B,'Banco de dados'!$H:$H)</f>
        <v>35</v>
      </c>
      <c r="CO1361" s="26" t="e">
        <f t="array" aca="1" ref="CO1361" ca="1">_xludf.XLOOKUP(CK1361,'Banco de dados'!$B:$B,'Banco de dados'!$H:$H)</f>
        <v>#NAME?</v>
      </c>
      <c r="CP1361" s="26" t="e">
        <f t="array" aca="1" ref="CP1361" ca="1">_xludf.XLOOKUP(CI1361,'Banco de dados'!$B:$B,'Banco de dados'!$F:$F)</f>
        <v>#NAME?</v>
      </c>
      <c r="CQ1361" s="26" t="e">
        <f t="array" aca="1" ref="CQ1361" ca="1">_xludf.XLOOKUP(CK1361,'Banco de dados'!$B:$B,'Banco de dados'!$F:$F)</f>
        <v>#NAME?</v>
      </c>
      <c r="CR1361" s="27">
        <v>328</v>
      </c>
      <c r="CS1361" s="27"/>
      <c r="CT1361" s="26" t="str">
        <f>IF(AG1361=0.5,"Suporte",IF(AND(AG1361&gt;='Braços de IP'!$B$9,AG1361&lt;='Braços de IP'!$D$9),'Braços de IP'!$E$9,IF(AND(AG1361&gt;='Braços de IP'!$B$10,AG1361&lt;='Braços de IP'!$D$10),'Braços de IP'!$E$10,IF(AND(AG1361&gt;='Braços de IP'!$B$11,AG1361&lt;='Braços de IP'!$D$11),'Braços de IP'!$E$11,IF(AND(AG1361&gt;='Braços de IP'!$B$12,AG1361&lt;='Braços de IP'!$D$12),'Braços de IP'!$E$12,IF(AND(AG1361&gt;='Braços de IP'!$B$13,AG1361&lt;='Braços de IP'!$D$13),'Braços de IP'!$E$13,IF(AND(AG1361&gt;='Braços de IP'!$B$14,AG1361&lt;='Braços de IP'!$D$14),'Braços de IP'!$E$14,"ERRO")))))))</f>
        <v>Longo I</v>
      </c>
      <c r="CU1361" s="27"/>
      <c r="CV1361" s="26" t="str">
        <f>IF($CU1361="","",VLOOKUP($CU1361,'Braços de IP'!$E$9:$I$15,2,0))</f>
        <v/>
      </c>
      <c r="CW1361" s="29" t="str">
        <f>IF($CU1361="","",VLOOKUP($CU1361,'Braços de IP'!$E$9:$I$15,5,0))</f>
        <v/>
      </c>
      <c r="CX1361" s="26"/>
      <c r="CY1361" s="26"/>
      <c r="CZ1361" s="26"/>
      <c r="DA1361" s="26"/>
      <c r="DB1361" s="26"/>
      <c r="DC1361" s="26"/>
      <c r="DD1361" s="30">
        <f t="shared" si="1588"/>
        <v>35</v>
      </c>
      <c r="DE1361" s="31">
        <f t="shared" si="1589"/>
        <v>96</v>
      </c>
      <c r="DF1361" s="30">
        <f t="shared" si="1590"/>
        <v>131</v>
      </c>
      <c r="DG1361" s="32">
        <f t="shared" si="1591"/>
        <v>0.63541666666666674</v>
      </c>
      <c r="DH1361" s="33" t="s">
        <v>143</v>
      </c>
      <c r="DI1361" s="34"/>
      <c r="DJ1361" s="35"/>
      <c r="DK1361" s="16" t="s">
        <v>144</v>
      </c>
      <c r="DL1361" s="16"/>
    </row>
    <row r="1362" spans="1:116" ht="15" customHeight="1" x14ac:dyDescent="0.25">
      <c r="B1362" s="16">
        <v>425</v>
      </c>
      <c r="C1362" s="16" t="s">
        <v>146</v>
      </c>
      <c r="D1362" s="16" t="s">
        <v>1004</v>
      </c>
      <c r="E1362" s="16">
        <v>-8.0880650000000003</v>
      </c>
      <c r="F1362" s="16">
        <v>-34.911228000000001</v>
      </c>
      <c r="G1362" s="16" t="s">
        <v>160</v>
      </c>
      <c r="H1362" s="16" t="s">
        <v>136</v>
      </c>
      <c r="I1362" s="16" t="s">
        <v>135</v>
      </c>
      <c r="J1362" s="16" t="s">
        <v>137</v>
      </c>
      <c r="K1362" s="16">
        <v>96</v>
      </c>
      <c r="L1362" s="16" t="s">
        <v>138</v>
      </c>
      <c r="M1362" s="16">
        <v>0</v>
      </c>
      <c r="N1362" s="16"/>
      <c r="O1362" s="16">
        <v>2</v>
      </c>
      <c r="P1362" s="16">
        <v>1.9</v>
      </c>
      <c r="Q1362" s="16">
        <v>11.4</v>
      </c>
      <c r="R1362" s="16"/>
      <c r="S1362" s="16"/>
      <c r="T1362" s="16">
        <v>0</v>
      </c>
      <c r="U1362" s="16">
        <v>2.5</v>
      </c>
      <c r="V1362" s="16">
        <v>0</v>
      </c>
      <c r="W1362" s="16">
        <v>0</v>
      </c>
      <c r="X1362" s="16">
        <v>0</v>
      </c>
      <c r="Y1362" s="16">
        <v>0</v>
      </c>
      <c r="Z1362" s="16">
        <v>0</v>
      </c>
      <c r="AA1362" s="16" t="s">
        <v>139</v>
      </c>
      <c r="AB1362" s="16" t="s">
        <v>140</v>
      </c>
      <c r="AC1362" s="16">
        <v>24.7</v>
      </c>
      <c r="AD1362" s="16">
        <v>6.7</v>
      </c>
      <c r="AE1362" s="16">
        <v>1</v>
      </c>
      <c r="AF1362" s="16">
        <v>1.3</v>
      </c>
      <c r="AG1362" s="16">
        <v>3</v>
      </c>
      <c r="AH1362" s="16"/>
      <c r="AI1362" s="16"/>
      <c r="AJ1362" s="16"/>
      <c r="AK1362" s="16"/>
      <c r="AL1362" s="16"/>
      <c r="AM1362" s="16">
        <v>0</v>
      </c>
      <c r="AN1362" s="16"/>
      <c r="AO1362" s="16">
        <v>0</v>
      </c>
      <c r="AP1362" s="16">
        <v>0</v>
      </c>
      <c r="AQ1362" s="16">
        <v>0</v>
      </c>
      <c r="AR1362" s="17" t="s">
        <v>136</v>
      </c>
      <c r="AS1362" s="19">
        <f t="shared" si="1522"/>
        <v>0</v>
      </c>
      <c r="AT1362" s="19"/>
      <c r="AU1362" s="19">
        <f>VLOOKUP(G1362,ABNT5101!$I$3:$J$9,2)</f>
        <v>10</v>
      </c>
      <c r="AV1362" s="19">
        <f>VLOOKUP(G1362,ABNT5101!$I$3:$M$9,5)</f>
        <v>0.18</v>
      </c>
      <c r="AW1362" s="17" t="str">
        <f>_xlfn.XLOOKUP(G1362,ABNT5101!I:I,ABNT5101!L:L)</f>
        <v>-</v>
      </c>
      <c r="AX1362" s="17">
        <f>_xlfn.XLOOKUP(G1362,ABNT5101!$I:$I,ABNT5101!M:M)</f>
        <v>0.18</v>
      </c>
      <c r="AY1362" s="17" t="str">
        <f>_xlfn.XLOOKUP(G1362,ABNT5101!$I:$I,ABNT5101!N:N)</f>
        <v>-</v>
      </c>
      <c r="AZ1362" s="17">
        <f>_xlfn.XLOOKUP(G1362,ABNT5101!$I:$I,ABNT5101!O:O)</f>
        <v>16</v>
      </c>
      <c r="BA1362" s="20" t="str">
        <f t="shared" si="1523"/>
        <v>ATENDE</v>
      </c>
      <c r="BB1362" s="21" t="e">
        <f t="shared" ref="BB1362:BC1362" si="1626">BE1362/AU1362-1</f>
        <v>#VALUE!</v>
      </c>
      <c r="BC1362" s="21" t="e">
        <f t="shared" si="1626"/>
        <v>#VALUE!</v>
      </c>
      <c r="BD1362" s="21" t="str">
        <f t="shared" si="1525"/>
        <v>-</v>
      </c>
      <c r="BE1362" s="22" t="s">
        <v>1006</v>
      </c>
      <c r="BF1362" s="22" t="s">
        <v>340</v>
      </c>
      <c r="BG1362" s="22"/>
      <c r="BH1362" s="22"/>
      <c r="BI1362" s="23"/>
      <c r="BJ1362" s="22"/>
      <c r="BK1362" s="20" t="str">
        <f t="shared" si="1526"/>
        <v>ATENDE</v>
      </c>
      <c r="BL1362" s="20" t="str">
        <f t="shared" si="1527"/>
        <v>ATENDE</v>
      </c>
      <c r="BM1362" s="20" t="str">
        <f t="shared" si="1528"/>
        <v>ATENDE</v>
      </c>
      <c r="BN1362" s="20" t="str">
        <f t="shared" si="1529"/>
        <v>ATENDE</v>
      </c>
      <c r="BO1362" s="24" t="str">
        <f t="shared" si="1530"/>
        <v>C4</v>
      </c>
      <c r="BP1362" s="24" t="str">
        <f t="shared" si="1368"/>
        <v>P6</v>
      </c>
      <c r="BQ1362" s="25" t="e">
        <f t="shared" si="1381"/>
        <v>#VALUE!</v>
      </c>
      <c r="BR1362" s="22" t="s">
        <v>1007</v>
      </c>
      <c r="BS1362" s="22" t="s">
        <v>896</v>
      </c>
      <c r="BT1362" s="24">
        <f>IF(BP1362="-","-",_xlfn.XLOOKUP(BP1362,ABNT5101!$B$4:$B$9,ABNT5101!$C$4:$C$9))</f>
        <v>3</v>
      </c>
      <c r="BU1362" s="24">
        <f>IF(BP1362="-","-",_xlfn.XLOOKUP(BP1362,ABNT5101!$B$4:$B$9,ABNT5101!$D$4:$D$9))</f>
        <v>0.6</v>
      </c>
      <c r="BV1362" s="20" t="str">
        <f t="shared" si="1531"/>
        <v>ATENDE</v>
      </c>
      <c r="BW1362" s="20" t="str">
        <f t="shared" si="1382"/>
        <v>ATENDE</v>
      </c>
      <c r="BX1362" s="20" t="str">
        <f t="shared" si="1532"/>
        <v>ATENDE</v>
      </c>
      <c r="BY1362" s="24" t="s">
        <v>136</v>
      </c>
      <c r="BZ1362" s="25" t="e">
        <f t="shared" si="1533"/>
        <v>#VALUE!</v>
      </c>
      <c r="CA1362" s="24" t="s">
        <v>1008</v>
      </c>
      <c r="CB1362" s="24" t="s">
        <v>901</v>
      </c>
      <c r="CC1362" s="20" t="str">
        <f>IF(BY1362="-","-",_xlfn.XLOOKUP(BY1362,ABNT5101!$B$4:$B$9,ABNT5101!$C$4:$C$9))</f>
        <v>-</v>
      </c>
      <c r="CD1362" s="24" t="str">
        <f>IF(BY1362="-","-",_xlfn.XLOOKUP(BY1362,ABNT5101!$B$4:$B$9,ABNT5101!$D$4:$D$9))</f>
        <v>-</v>
      </c>
      <c r="CE1362" s="20" t="str">
        <f t="shared" si="1534"/>
        <v>-</v>
      </c>
      <c r="CF1362" s="20" t="str">
        <f t="shared" si="1535"/>
        <v>-</v>
      </c>
      <c r="CG1362" s="20" t="str">
        <f t="shared" si="1359"/>
        <v>-</v>
      </c>
      <c r="CH1362" s="26" t="str">
        <f>_xlfn.XLOOKUP(CI1362,'Banco de dados'!$B:$B,'Banco de dados'!$D:$D)</f>
        <v>SX LIGHTING</v>
      </c>
      <c r="CI1362" s="27" t="s">
        <v>164</v>
      </c>
      <c r="CJ1362" s="26" t="str">
        <f>_xlfn.XLOOKUP(CI1362,'Banco de dados'!$B:$B,'Banco de dados'!$E:$E)</f>
        <v>SXINEVO040K50L12CZF7PHF</v>
      </c>
      <c r="CK1362" s="26"/>
      <c r="CL1362" s="26" t="e">
        <f>IF(CK1362="-","-",_xlfn.XLOOKUP(CK1362,'Banco de dados'!$B:$B,'Banco de dados'!$E:$E))</f>
        <v>#N/A</v>
      </c>
      <c r="CM1362" s="28">
        <f t="shared" si="1587"/>
        <v>1</v>
      </c>
      <c r="CN1362" s="26">
        <f>_xlfn.XLOOKUP(CI1362,'Banco de dados'!$B:$B,'Banco de dados'!$H:$H)</f>
        <v>39</v>
      </c>
      <c r="CO1362" s="26" t="e">
        <f t="array" aca="1" ref="CO1362" ca="1">_xludf.XLOOKUP(CK1362,'Banco de dados'!$B:$B,'Banco de dados'!$H:$H)</f>
        <v>#NAME?</v>
      </c>
      <c r="CP1362" s="26" t="e">
        <f t="array" aca="1" ref="CP1362" ca="1">_xludf.XLOOKUP(CI1362,'Banco de dados'!$B:$B,'Banco de dados'!$F:$F)</f>
        <v>#NAME?</v>
      </c>
      <c r="CQ1362" s="26" t="e">
        <f t="array" aca="1" ref="CQ1362" ca="1">_xludf.XLOOKUP(CK1362,'Banco de dados'!$B:$B,'Banco de dados'!$F:$F)</f>
        <v>#NAME?</v>
      </c>
      <c r="CR1362" s="27">
        <v>329</v>
      </c>
      <c r="CS1362" s="27"/>
      <c r="CT1362" s="26" t="str">
        <f>IF(AG1362=0.5,"Suporte",IF(AND(AG1362&gt;='Braços de IP'!$B$9,AG1362&lt;='Braços de IP'!$D$9),'Braços de IP'!$E$9,IF(AND(AG1362&gt;='Braços de IP'!$B$10,AG1362&lt;='Braços de IP'!$D$10),'Braços de IP'!$E$10,IF(AND(AG1362&gt;='Braços de IP'!$B$11,AG1362&lt;='Braços de IP'!$D$11),'Braços de IP'!$E$11,IF(AND(AG1362&gt;='Braços de IP'!$B$12,AG1362&lt;='Braços de IP'!$D$12),'Braços de IP'!$E$12,IF(AND(AG1362&gt;='Braços de IP'!$B$13,AG1362&lt;='Braços de IP'!$D$13),'Braços de IP'!$E$13,IF(AND(AG1362&gt;='Braços de IP'!$B$14,AG1362&lt;='Braços de IP'!$D$14),'Braços de IP'!$E$14,"ERRO")))))))</f>
        <v>Longo I</v>
      </c>
      <c r="CU1362" s="27"/>
      <c r="CV1362" s="26" t="str">
        <f>IF($CU1362="","",VLOOKUP($CU1362,'Braços de IP'!$E$9:$I$15,2,0))</f>
        <v/>
      </c>
      <c r="CW1362" s="29" t="str">
        <f>IF($CU1362="","",VLOOKUP($CU1362,'Braços de IP'!$E$9:$I$15,5,0))</f>
        <v/>
      </c>
      <c r="CX1362" s="26"/>
      <c r="CY1362" s="26"/>
      <c r="CZ1362" s="26"/>
      <c r="DA1362" s="26"/>
      <c r="DB1362" s="26"/>
      <c r="DC1362" s="26"/>
      <c r="DD1362" s="30">
        <f t="shared" si="1588"/>
        <v>39</v>
      </c>
      <c r="DE1362" s="31">
        <f t="shared" si="1589"/>
        <v>96</v>
      </c>
      <c r="DF1362" s="30">
        <f t="shared" si="1590"/>
        <v>135</v>
      </c>
      <c r="DG1362" s="32">
        <f t="shared" si="1591"/>
        <v>0.59375</v>
      </c>
      <c r="DH1362" s="33" t="s">
        <v>143</v>
      </c>
      <c r="DI1362" s="34"/>
      <c r="DJ1362" s="35"/>
      <c r="DK1362" s="16" t="s">
        <v>144</v>
      </c>
      <c r="DL1362" s="16"/>
    </row>
    <row r="1363" spans="1:116" ht="15" customHeight="1" x14ac:dyDescent="0.25">
      <c r="B1363" s="16">
        <v>425</v>
      </c>
      <c r="C1363" s="16" t="s">
        <v>146</v>
      </c>
      <c r="D1363" s="16" t="s">
        <v>1004</v>
      </c>
      <c r="E1363" s="16">
        <v>-8.0880650000000003</v>
      </c>
      <c r="F1363" s="16">
        <v>-34.911228000000001</v>
      </c>
      <c r="G1363" s="16" t="s">
        <v>160</v>
      </c>
      <c r="H1363" s="16" t="s">
        <v>136</v>
      </c>
      <c r="I1363" s="16" t="s">
        <v>135</v>
      </c>
      <c r="J1363" s="16" t="s">
        <v>137</v>
      </c>
      <c r="K1363" s="16">
        <v>96</v>
      </c>
      <c r="L1363" s="16" t="s">
        <v>138</v>
      </c>
      <c r="M1363" s="16">
        <v>0</v>
      </c>
      <c r="N1363" s="16"/>
      <c r="O1363" s="16">
        <v>2</v>
      </c>
      <c r="P1363" s="16">
        <v>1.9</v>
      </c>
      <c r="Q1363" s="16">
        <v>11.4</v>
      </c>
      <c r="R1363" s="16"/>
      <c r="S1363" s="16"/>
      <c r="T1363" s="16">
        <v>0</v>
      </c>
      <c r="U1363" s="16">
        <v>2.5</v>
      </c>
      <c r="V1363" s="16">
        <v>0</v>
      </c>
      <c r="W1363" s="16">
        <v>0</v>
      </c>
      <c r="X1363" s="16">
        <v>0</v>
      </c>
      <c r="Y1363" s="16">
        <v>0</v>
      </c>
      <c r="Z1363" s="16">
        <v>0</v>
      </c>
      <c r="AA1363" s="16" t="s">
        <v>139</v>
      </c>
      <c r="AB1363" s="16" t="s">
        <v>140</v>
      </c>
      <c r="AC1363" s="16">
        <v>24.7</v>
      </c>
      <c r="AD1363" s="16">
        <v>6.7</v>
      </c>
      <c r="AE1363" s="16">
        <v>1</v>
      </c>
      <c r="AF1363" s="16">
        <v>1.3</v>
      </c>
      <c r="AG1363" s="16">
        <v>3</v>
      </c>
      <c r="AH1363" s="16"/>
      <c r="AI1363" s="16"/>
      <c r="AJ1363" s="16"/>
      <c r="AK1363" s="16"/>
      <c r="AL1363" s="16"/>
      <c r="AM1363" s="16">
        <v>0</v>
      </c>
      <c r="AN1363" s="16"/>
      <c r="AO1363" s="16">
        <v>0</v>
      </c>
      <c r="AP1363" s="16">
        <v>0</v>
      </c>
      <c r="AQ1363" s="16">
        <v>0</v>
      </c>
      <c r="AR1363" s="17" t="s">
        <v>136</v>
      </c>
      <c r="AS1363" s="19">
        <f t="shared" si="1522"/>
        <v>0</v>
      </c>
      <c r="AT1363" s="19"/>
      <c r="AU1363" s="19">
        <f>VLOOKUP(G1363,ABNT5101!$I$3:$J$9,2)</f>
        <v>10</v>
      </c>
      <c r="AV1363" s="19">
        <f>VLOOKUP(G1363,ABNT5101!$I$3:$M$9,5)</f>
        <v>0.18</v>
      </c>
      <c r="AW1363" s="17" t="str">
        <f>_xlfn.XLOOKUP(G1363,ABNT5101!I:I,ABNT5101!L:L)</f>
        <v>-</v>
      </c>
      <c r="AX1363" s="17">
        <f>_xlfn.XLOOKUP(G1363,ABNT5101!$I:$I,ABNT5101!M:M)</f>
        <v>0.18</v>
      </c>
      <c r="AY1363" s="17" t="str">
        <f>_xlfn.XLOOKUP(G1363,ABNT5101!$I:$I,ABNT5101!N:N)</f>
        <v>-</v>
      </c>
      <c r="AZ1363" s="17">
        <f>_xlfn.XLOOKUP(G1363,ABNT5101!$I:$I,ABNT5101!O:O)</f>
        <v>16</v>
      </c>
      <c r="BA1363" s="20" t="str">
        <f t="shared" si="1523"/>
        <v>ATENDE</v>
      </c>
      <c r="BB1363" s="21" t="e">
        <f t="shared" ref="BB1363:BC1363" si="1627">BE1363/AU1363-1</f>
        <v>#VALUE!</v>
      </c>
      <c r="BC1363" s="21" t="e">
        <f t="shared" si="1627"/>
        <v>#VALUE!</v>
      </c>
      <c r="BD1363" s="21" t="str">
        <f t="shared" si="1525"/>
        <v>-</v>
      </c>
      <c r="BE1363" s="22" t="s">
        <v>1009</v>
      </c>
      <c r="BF1363" s="22" t="s">
        <v>237</v>
      </c>
      <c r="BG1363" s="22"/>
      <c r="BH1363" s="22"/>
      <c r="BI1363" s="23"/>
      <c r="BJ1363" s="22"/>
      <c r="BK1363" s="20" t="str">
        <f t="shared" si="1526"/>
        <v>ATENDE</v>
      </c>
      <c r="BL1363" s="20" t="str">
        <f t="shared" si="1527"/>
        <v>ATENDE</v>
      </c>
      <c r="BM1363" s="20" t="str">
        <f t="shared" si="1528"/>
        <v>ATENDE</v>
      </c>
      <c r="BN1363" s="20" t="str">
        <f t="shared" si="1529"/>
        <v>ATENDE</v>
      </c>
      <c r="BO1363" s="24" t="str">
        <f t="shared" si="1530"/>
        <v>C4</v>
      </c>
      <c r="BP1363" s="24" t="str">
        <f t="shared" si="1368"/>
        <v>P6</v>
      </c>
      <c r="BQ1363" s="25" t="e">
        <f t="shared" si="1381"/>
        <v>#VALUE!</v>
      </c>
      <c r="BR1363" s="22" t="s">
        <v>949</v>
      </c>
      <c r="BS1363" s="22" t="s">
        <v>1010</v>
      </c>
      <c r="BT1363" s="24">
        <f>IF(BP1363="-","-",_xlfn.XLOOKUP(BP1363,ABNT5101!$B$4:$B$9,ABNT5101!$C$4:$C$9))</f>
        <v>3</v>
      </c>
      <c r="BU1363" s="24">
        <f>IF(BP1363="-","-",_xlfn.XLOOKUP(BP1363,ABNT5101!$B$4:$B$9,ABNT5101!$D$4:$D$9))</f>
        <v>0.6</v>
      </c>
      <c r="BV1363" s="20" t="str">
        <f t="shared" si="1531"/>
        <v>ATENDE</v>
      </c>
      <c r="BW1363" s="20" t="str">
        <f t="shared" si="1382"/>
        <v>ATENDE</v>
      </c>
      <c r="BX1363" s="20" t="str">
        <f t="shared" si="1532"/>
        <v>ATENDE</v>
      </c>
      <c r="BY1363" s="24" t="s">
        <v>136</v>
      </c>
      <c r="BZ1363" s="25" t="e">
        <f t="shared" si="1533"/>
        <v>#VALUE!</v>
      </c>
      <c r="CA1363" s="24" t="s">
        <v>1011</v>
      </c>
      <c r="CB1363" s="24" t="s">
        <v>1012</v>
      </c>
      <c r="CC1363" s="20" t="str">
        <f>IF(BY1363="-","-",_xlfn.XLOOKUP(BY1363,ABNT5101!$B$4:$B$9,ABNT5101!$C$4:$C$9))</f>
        <v>-</v>
      </c>
      <c r="CD1363" s="24" t="str">
        <f>IF(BY1363="-","-",_xlfn.XLOOKUP(BY1363,ABNT5101!$B$4:$B$9,ABNT5101!$D$4:$D$9))</f>
        <v>-</v>
      </c>
      <c r="CE1363" s="20" t="str">
        <f t="shared" si="1534"/>
        <v>-</v>
      </c>
      <c r="CF1363" s="20" t="str">
        <f t="shared" si="1535"/>
        <v>-</v>
      </c>
      <c r="CG1363" s="20" t="str">
        <f t="shared" si="1359"/>
        <v>-</v>
      </c>
      <c r="CH1363" s="26" t="e">
        <f>_xlfn.XLOOKUP(CI1363,'Banco de dados'!$B:$B,'Banco de dados'!$D:$D)</f>
        <v>#N/A</v>
      </c>
      <c r="CI1363" s="27" t="s">
        <v>264</v>
      </c>
      <c r="CJ1363" s="26" t="e">
        <f>_xlfn.XLOOKUP(CI1363,'Banco de dados'!$B:$B,'Banco de dados'!$E:$E)</f>
        <v>#N/A</v>
      </c>
      <c r="CK1363" s="26"/>
      <c r="CL1363" s="26" t="e">
        <f>IF(CK1363="-","-",_xlfn.XLOOKUP(CK1363,'Banco de dados'!$B:$B,'Banco de dados'!$E:$E))</f>
        <v>#N/A</v>
      </c>
      <c r="CM1363" s="28">
        <f t="shared" si="1587"/>
        <v>1</v>
      </c>
      <c r="CN1363" s="26" t="e">
        <f>_xlfn.XLOOKUP(CI1363,'Banco de dados'!$B:$B,'Banco de dados'!$H:$H)</f>
        <v>#N/A</v>
      </c>
      <c r="CO1363" s="26" t="e">
        <f t="array" aca="1" ref="CO1363" ca="1">_xludf.XLOOKUP(CK1363,'Banco de dados'!$B:$B,'Banco de dados'!$H:$H)</f>
        <v>#NAME?</v>
      </c>
      <c r="CP1363" s="26" t="e">
        <f t="array" aca="1" ref="CP1363" ca="1">_xludf.XLOOKUP(CI1363,'Banco de dados'!$B:$B,'Banco de dados'!$F:$F)</f>
        <v>#NAME?</v>
      </c>
      <c r="CQ1363" s="26" t="e">
        <f t="array" aca="1" ref="CQ1363" ca="1">_xludf.XLOOKUP(CK1363,'Banco de dados'!$B:$B,'Banco de dados'!$F:$F)</f>
        <v>#NAME?</v>
      </c>
      <c r="CR1363" s="27">
        <v>330</v>
      </c>
      <c r="CS1363" s="27"/>
      <c r="CT1363" s="26" t="str">
        <f>IF(AG1363=0.5,"Suporte",IF(AND(AG1363&gt;='Braços de IP'!$B$9,AG1363&lt;='Braços de IP'!$D$9),'Braços de IP'!$E$9,IF(AND(AG1363&gt;='Braços de IP'!$B$10,AG1363&lt;='Braços de IP'!$D$10),'Braços de IP'!$E$10,IF(AND(AG1363&gt;='Braços de IP'!$B$11,AG1363&lt;='Braços de IP'!$D$11),'Braços de IP'!$E$11,IF(AND(AG1363&gt;='Braços de IP'!$B$12,AG1363&lt;='Braços de IP'!$D$12),'Braços de IP'!$E$12,IF(AND(AG1363&gt;='Braços de IP'!$B$13,AG1363&lt;='Braços de IP'!$D$13),'Braços de IP'!$E$13,IF(AND(AG1363&gt;='Braços de IP'!$B$14,AG1363&lt;='Braços de IP'!$D$14),'Braços de IP'!$E$14,"ERRO")))))))</f>
        <v>Longo I</v>
      </c>
      <c r="CU1363" s="27"/>
      <c r="CV1363" s="26" t="str">
        <f>IF($CU1363="","",VLOOKUP($CU1363,'Braços de IP'!$E$9:$I$15,2,0))</f>
        <v/>
      </c>
      <c r="CW1363" s="29" t="str">
        <f>IF($CU1363="","",VLOOKUP($CU1363,'Braços de IP'!$E$9:$I$15,5,0))</f>
        <v/>
      </c>
      <c r="CX1363" s="26"/>
      <c r="CY1363" s="26"/>
      <c r="CZ1363" s="26"/>
      <c r="DA1363" s="26"/>
      <c r="DB1363" s="26"/>
      <c r="DC1363" s="26"/>
      <c r="DD1363" s="30" t="e">
        <f t="shared" si="1588"/>
        <v>#N/A</v>
      </c>
      <c r="DE1363" s="31">
        <f t="shared" si="1589"/>
        <v>96</v>
      </c>
      <c r="DF1363" s="30" t="e">
        <f t="shared" si="1590"/>
        <v>#N/A</v>
      </c>
      <c r="DG1363" s="32" t="e">
        <f t="shared" si="1591"/>
        <v>#N/A</v>
      </c>
      <c r="DH1363" s="33" t="s">
        <v>143</v>
      </c>
      <c r="DI1363" s="34"/>
      <c r="DJ1363" s="35"/>
      <c r="DK1363" s="16" t="s">
        <v>144</v>
      </c>
      <c r="DL1363" s="16"/>
    </row>
    <row r="1364" spans="1:116" ht="15" customHeight="1" x14ac:dyDescent="0.25">
      <c r="B1364" s="16">
        <v>426</v>
      </c>
      <c r="C1364" s="16" t="s">
        <v>146</v>
      </c>
      <c r="D1364" s="16" t="s">
        <v>1013</v>
      </c>
      <c r="E1364" s="16">
        <v>-8.0890120000000003</v>
      </c>
      <c r="F1364" s="16">
        <v>-34.923178</v>
      </c>
      <c r="G1364" s="16" t="s">
        <v>153</v>
      </c>
      <c r="H1364" s="16" t="s">
        <v>136</v>
      </c>
      <c r="I1364" s="16" t="s">
        <v>135</v>
      </c>
      <c r="J1364" s="16" t="s">
        <v>137</v>
      </c>
      <c r="K1364" s="16">
        <v>70</v>
      </c>
      <c r="L1364" s="16" t="s">
        <v>138</v>
      </c>
      <c r="M1364" s="16">
        <v>0</v>
      </c>
      <c r="N1364" s="16"/>
      <c r="O1364" s="16">
        <v>2</v>
      </c>
      <c r="P1364" s="16">
        <v>3.04</v>
      </c>
      <c r="Q1364" s="16">
        <v>6.71</v>
      </c>
      <c r="R1364" s="16"/>
      <c r="S1364" s="16"/>
      <c r="T1364" s="16">
        <v>0</v>
      </c>
      <c r="U1364" s="16">
        <v>2.65</v>
      </c>
      <c r="V1364" s="16">
        <v>0</v>
      </c>
      <c r="W1364" s="16">
        <v>0</v>
      </c>
      <c r="X1364" s="16">
        <v>0</v>
      </c>
      <c r="Y1364" s="16">
        <v>0</v>
      </c>
      <c r="Z1364" s="16">
        <v>0</v>
      </c>
      <c r="AA1364" s="16" t="s">
        <v>139</v>
      </c>
      <c r="AB1364" s="16" t="s">
        <v>140</v>
      </c>
      <c r="AC1364" s="16">
        <v>40.1</v>
      </c>
      <c r="AD1364" s="16">
        <v>6.22</v>
      </c>
      <c r="AE1364" s="16">
        <v>1</v>
      </c>
      <c r="AF1364" s="16">
        <v>0.57999999999999996</v>
      </c>
      <c r="AG1364" s="16">
        <v>1.88</v>
      </c>
      <c r="AH1364" s="16"/>
      <c r="AI1364" s="16"/>
      <c r="AJ1364" s="16"/>
      <c r="AK1364" s="16"/>
      <c r="AL1364" s="16"/>
      <c r="AM1364" s="16">
        <v>0</v>
      </c>
      <c r="AN1364" s="16"/>
      <c r="AO1364" s="16">
        <v>0</v>
      </c>
      <c r="AP1364" s="16">
        <v>0</v>
      </c>
      <c r="AQ1364" s="16">
        <v>0</v>
      </c>
      <c r="AR1364" s="17" t="s">
        <v>136</v>
      </c>
      <c r="AS1364" s="19">
        <f t="shared" si="1522"/>
        <v>0</v>
      </c>
      <c r="AT1364" s="19"/>
      <c r="AU1364" s="19">
        <f>VLOOKUP(G1364,ABNT5101!$I$3:$J$9,2)</f>
        <v>15</v>
      </c>
      <c r="AV1364" s="19">
        <f>VLOOKUP(G1364,ABNT5101!$I$3:$M$9,5)</f>
        <v>0.18</v>
      </c>
      <c r="AW1364" s="17" t="str">
        <f>_xlfn.XLOOKUP(G1364,ABNT5101!I:I,ABNT5101!L:L)</f>
        <v>-</v>
      </c>
      <c r="AX1364" s="17">
        <f>_xlfn.XLOOKUP(G1364,ABNT5101!$I:$I,ABNT5101!M:M)</f>
        <v>0.18</v>
      </c>
      <c r="AY1364" s="17" t="str">
        <f>_xlfn.XLOOKUP(G1364,ABNT5101!$I:$I,ABNT5101!N:N)</f>
        <v>-</v>
      </c>
      <c r="AZ1364" s="17">
        <f>_xlfn.XLOOKUP(G1364,ABNT5101!$I:$I,ABNT5101!O:O)</f>
        <v>15</v>
      </c>
      <c r="BA1364" s="20" t="str">
        <f t="shared" si="1523"/>
        <v>ATENDE</v>
      </c>
      <c r="BB1364" s="21">
        <f t="shared" ref="BB1364:BC1364" si="1628">BE1364/AU1364-1</f>
        <v>6.6666666666666652E-2</v>
      </c>
      <c r="BC1364" s="21" t="e">
        <f t="shared" si="1628"/>
        <v>#VALUE!</v>
      </c>
      <c r="BD1364" s="21" t="str">
        <f t="shared" si="1525"/>
        <v>-</v>
      </c>
      <c r="BE1364" s="22">
        <v>16</v>
      </c>
      <c r="BF1364" s="22" t="s">
        <v>244</v>
      </c>
      <c r="BG1364" s="22"/>
      <c r="BH1364" s="22"/>
      <c r="BI1364" s="23"/>
      <c r="BJ1364" s="22"/>
      <c r="BK1364" s="20" t="str">
        <f t="shared" si="1526"/>
        <v>ATENDE</v>
      </c>
      <c r="BL1364" s="20" t="str">
        <f t="shared" si="1527"/>
        <v>ATENDE</v>
      </c>
      <c r="BM1364" s="20" t="str">
        <f t="shared" si="1528"/>
        <v>ATENDE</v>
      </c>
      <c r="BN1364" s="20" t="str">
        <f t="shared" si="1529"/>
        <v>ATENDE</v>
      </c>
      <c r="BO1364" s="24" t="str">
        <f t="shared" si="1530"/>
        <v>C3</v>
      </c>
      <c r="BP1364" s="24" t="str">
        <f t="shared" si="1368"/>
        <v>P6</v>
      </c>
      <c r="BQ1364" s="25" t="e">
        <f t="shared" si="1381"/>
        <v>#VALUE!</v>
      </c>
      <c r="BR1364" s="22" t="s">
        <v>1014</v>
      </c>
      <c r="BS1364" s="22" t="s">
        <v>1015</v>
      </c>
      <c r="BT1364" s="24">
        <f>IF(BP1364="-","-",_xlfn.XLOOKUP(BP1364,ABNT5101!$B$4:$B$9,ABNT5101!$C$4:$C$9))</f>
        <v>3</v>
      </c>
      <c r="BU1364" s="24">
        <f>IF(BP1364="-","-",_xlfn.XLOOKUP(BP1364,ABNT5101!$B$4:$B$9,ABNT5101!$D$4:$D$9))</f>
        <v>0.6</v>
      </c>
      <c r="BV1364" s="20" t="str">
        <f t="shared" si="1531"/>
        <v>ATENDE</v>
      </c>
      <c r="BW1364" s="20" t="str">
        <f t="shared" si="1382"/>
        <v>ATENDE</v>
      </c>
      <c r="BX1364" s="20" t="str">
        <f t="shared" si="1532"/>
        <v>ATENDE</v>
      </c>
      <c r="BY1364" s="24" t="s">
        <v>136</v>
      </c>
      <c r="BZ1364" s="25" t="e">
        <f t="shared" si="1533"/>
        <v>#VALUE!</v>
      </c>
      <c r="CA1364" s="60">
        <v>46033</v>
      </c>
      <c r="CB1364" s="24" t="s">
        <v>1016</v>
      </c>
      <c r="CC1364" s="20" t="str">
        <f>IF(BY1364="-","-",_xlfn.XLOOKUP(BY1364,ABNT5101!$B$4:$B$9,ABNT5101!$C$4:$C$9))</f>
        <v>-</v>
      </c>
      <c r="CD1364" s="24" t="str">
        <f>IF(BY1364="-","-",_xlfn.XLOOKUP(BY1364,ABNT5101!$B$4:$B$9,ABNT5101!$D$4:$D$9))</f>
        <v>-</v>
      </c>
      <c r="CE1364" s="20" t="str">
        <f t="shared" si="1534"/>
        <v>-</v>
      </c>
      <c r="CF1364" s="20" t="str">
        <f t="shared" si="1535"/>
        <v>-</v>
      </c>
      <c r="CG1364" s="20" t="str">
        <f t="shared" si="1359"/>
        <v>-</v>
      </c>
      <c r="CH1364" s="26" t="str">
        <f>_xlfn.XLOOKUP(CI1364,'Banco de dados'!$B:$B,'Banco de dados'!$D:$D)</f>
        <v>LEDSTAR</v>
      </c>
      <c r="CI1364" s="27" t="s">
        <v>242</v>
      </c>
      <c r="CJ1364" s="26" t="str">
        <f>_xlfn.XLOOKUP(CI1364,'Banco de dados'!$B:$B,'Banco de dados'!$E:$E)</f>
        <v>LUM LED SL VT 9.1 65W</v>
      </c>
      <c r="CK1364" s="26"/>
      <c r="CL1364" s="26" t="e">
        <f>IF(CK1364="-","-",_xlfn.XLOOKUP(CK1364,'Banco de dados'!$B:$B,'Banco de dados'!$E:$E))</f>
        <v>#N/A</v>
      </c>
      <c r="CM1364" s="28">
        <f t="shared" si="1587"/>
        <v>1</v>
      </c>
      <c r="CN1364" s="26">
        <f>_xlfn.XLOOKUP(CI1364,'Banco de dados'!$B:$B,'Banco de dados'!$H:$H)</f>
        <v>65</v>
      </c>
      <c r="CO1364" s="26" t="e">
        <f t="array" aca="1" ref="CO1364" ca="1">_xludf.XLOOKUP(CK1364,'Banco de dados'!$B:$B,'Banco de dados'!$H:$H)</f>
        <v>#NAME?</v>
      </c>
      <c r="CP1364" s="26" t="e">
        <f t="array" aca="1" ref="CP1364" ca="1">_xludf.XLOOKUP(CI1364,'Banco de dados'!$B:$B,'Banco de dados'!$F:$F)</f>
        <v>#NAME?</v>
      </c>
      <c r="CQ1364" s="26" t="e">
        <f t="array" aca="1" ref="CQ1364" ca="1">_xludf.XLOOKUP(CK1364,'Banco de dados'!$B:$B,'Banco de dados'!$F:$F)</f>
        <v>#NAME?</v>
      </c>
      <c r="CR1364" s="27">
        <v>331</v>
      </c>
      <c r="CS1364" s="27"/>
      <c r="CT1364" s="26" t="str">
        <f>IF(AG1364=0.5,"Suporte",IF(AND(AG1364&gt;='Braços de IP'!$B$9,AG1364&lt;='Braços de IP'!$D$9),'Braços de IP'!$E$9,IF(AND(AG1364&gt;='Braços de IP'!$B$10,AG1364&lt;='Braços de IP'!$D$10),'Braços de IP'!$E$10,IF(AND(AG1364&gt;='Braços de IP'!$B$11,AG1364&lt;='Braços de IP'!$D$11),'Braços de IP'!$E$11,IF(AND(AG1364&gt;='Braços de IP'!$B$12,AG1364&lt;='Braços de IP'!$D$12),'Braços de IP'!$E$12,IF(AND(AG1364&gt;='Braços de IP'!$B$13,AG1364&lt;='Braços de IP'!$D$13),'Braços de IP'!$E$13,IF(AND(AG1364&gt;='Braços de IP'!$B$14,AG1364&lt;='Braços de IP'!$D$14),'Braços de IP'!$E$14,"ERRO")))))))</f>
        <v>Médio I</v>
      </c>
      <c r="CU1364" s="27"/>
      <c r="CV1364" s="26" t="str">
        <f>IF($CU1364="","",VLOOKUP($CU1364,'Braços de IP'!$E$9:$I$15,2,0))</f>
        <v/>
      </c>
      <c r="CW1364" s="29" t="str">
        <f>IF($CU1364="","",VLOOKUP($CU1364,'Braços de IP'!$E$9:$I$15,5,0))</f>
        <v/>
      </c>
      <c r="CX1364" s="26"/>
      <c r="CY1364" s="26"/>
      <c r="CZ1364" s="26"/>
      <c r="DA1364" s="26"/>
      <c r="DB1364" s="26"/>
      <c r="DC1364" s="26"/>
      <c r="DD1364" s="30">
        <f t="shared" si="1588"/>
        <v>65</v>
      </c>
      <c r="DE1364" s="31">
        <f t="shared" si="1589"/>
        <v>70</v>
      </c>
      <c r="DF1364" s="30">
        <f t="shared" si="1590"/>
        <v>135</v>
      </c>
      <c r="DG1364" s="32">
        <f t="shared" si="1591"/>
        <v>7.1428571428571397E-2</v>
      </c>
      <c r="DH1364" s="33" t="s">
        <v>143</v>
      </c>
      <c r="DI1364" s="34"/>
      <c r="DJ1364" s="35"/>
      <c r="DK1364" s="16" t="s">
        <v>144</v>
      </c>
      <c r="DL1364" s="16"/>
    </row>
    <row r="1365" spans="1:116" ht="15" customHeight="1" x14ac:dyDescent="0.25">
      <c r="B1365" s="16">
        <v>426</v>
      </c>
      <c r="C1365" s="16" t="s">
        <v>146</v>
      </c>
      <c r="D1365" s="16" t="s">
        <v>1013</v>
      </c>
      <c r="E1365" s="16">
        <v>-8.0890120000000003</v>
      </c>
      <c r="F1365" s="16">
        <v>-34.923178</v>
      </c>
      <c r="G1365" s="16" t="s">
        <v>153</v>
      </c>
      <c r="H1365" s="16" t="s">
        <v>136</v>
      </c>
      <c r="I1365" s="16" t="s">
        <v>135</v>
      </c>
      <c r="J1365" s="16" t="s">
        <v>137</v>
      </c>
      <c r="K1365" s="16">
        <v>70</v>
      </c>
      <c r="L1365" s="16" t="s">
        <v>138</v>
      </c>
      <c r="M1365" s="16">
        <v>0</v>
      </c>
      <c r="N1365" s="16"/>
      <c r="O1365" s="16">
        <v>2</v>
      </c>
      <c r="P1365" s="16">
        <v>3.04</v>
      </c>
      <c r="Q1365" s="16">
        <v>6.71</v>
      </c>
      <c r="R1365" s="16"/>
      <c r="S1365" s="16"/>
      <c r="T1365" s="16">
        <v>0</v>
      </c>
      <c r="U1365" s="16">
        <v>2.65</v>
      </c>
      <c r="V1365" s="16">
        <v>0</v>
      </c>
      <c r="W1365" s="16">
        <v>0</v>
      </c>
      <c r="X1365" s="16">
        <v>0</v>
      </c>
      <c r="Y1365" s="16">
        <v>0</v>
      </c>
      <c r="Z1365" s="16">
        <v>0</v>
      </c>
      <c r="AA1365" s="16" t="s">
        <v>139</v>
      </c>
      <c r="AB1365" s="16" t="s">
        <v>140</v>
      </c>
      <c r="AC1365" s="16">
        <v>40.1</v>
      </c>
      <c r="AD1365" s="16">
        <v>6.22</v>
      </c>
      <c r="AE1365" s="16">
        <v>1</v>
      </c>
      <c r="AF1365" s="16">
        <v>0.57999999999999996</v>
      </c>
      <c r="AG1365" s="16">
        <v>1.88</v>
      </c>
      <c r="AH1365" s="16"/>
      <c r="AI1365" s="16"/>
      <c r="AJ1365" s="16"/>
      <c r="AK1365" s="16"/>
      <c r="AL1365" s="16"/>
      <c r="AM1365" s="16">
        <v>0</v>
      </c>
      <c r="AN1365" s="16"/>
      <c r="AO1365" s="16">
        <v>0</v>
      </c>
      <c r="AP1365" s="16">
        <v>0</v>
      </c>
      <c r="AQ1365" s="16">
        <v>0</v>
      </c>
      <c r="AR1365" s="17" t="s">
        <v>136</v>
      </c>
      <c r="AS1365" s="19">
        <f t="shared" si="1522"/>
        <v>0</v>
      </c>
      <c r="AT1365" s="19"/>
      <c r="AU1365" s="19">
        <f>VLOOKUP(G1365,ABNT5101!$I$3:$J$9,2)</f>
        <v>15</v>
      </c>
      <c r="AV1365" s="19">
        <f>VLOOKUP(G1365,ABNT5101!$I$3:$M$9,5)</f>
        <v>0.18</v>
      </c>
      <c r="AW1365" s="17" t="str">
        <f>_xlfn.XLOOKUP(G1365,ABNT5101!I:I,ABNT5101!L:L)</f>
        <v>-</v>
      </c>
      <c r="AX1365" s="17">
        <f>_xlfn.XLOOKUP(G1365,ABNT5101!$I:$I,ABNT5101!M:M)</f>
        <v>0.18</v>
      </c>
      <c r="AY1365" s="17" t="str">
        <f>_xlfn.XLOOKUP(G1365,ABNT5101!$I:$I,ABNT5101!N:N)</f>
        <v>-</v>
      </c>
      <c r="AZ1365" s="17">
        <f>_xlfn.XLOOKUP(G1365,ABNT5101!$I:$I,ABNT5101!O:O)</f>
        <v>15</v>
      </c>
      <c r="BA1365" s="20" t="str">
        <f t="shared" si="1523"/>
        <v>ATENDE</v>
      </c>
      <c r="BB1365" s="21" t="e">
        <f t="shared" ref="BB1365:BC1365" si="1629">BE1365/AU1365-1</f>
        <v>#VALUE!</v>
      </c>
      <c r="BC1365" s="21" t="e">
        <f t="shared" si="1629"/>
        <v>#VALUE!</v>
      </c>
      <c r="BD1365" s="21" t="str">
        <f t="shared" si="1525"/>
        <v>-</v>
      </c>
      <c r="BE1365" s="22" t="s">
        <v>1017</v>
      </c>
      <c r="BF1365" s="22" t="s">
        <v>1018</v>
      </c>
      <c r="BG1365" s="22"/>
      <c r="BH1365" s="22"/>
      <c r="BI1365" s="23"/>
      <c r="BJ1365" s="22"/>
      <c r="BK1365" s="20" t="str">
        <f t="shared" si="1526"/>
        <v>ATENDE</v>
      </c>
      <c r="BL1365" s="20" t="str">
        <f t="shared" si="1527"/>
        <v>ATENDE</v>
      </c>
      <c r="BM1365" s="20" t="str">
        <f t="shared" si="1528"/>
        <v>ATENDE</v>
      </c>
      <c r="BN1365" s="20" t="str">
        <f t="shared" si="1529"/>
        <v>ATENDE</v>
      </c>
      <c r="BO1365" s="24" t="str">
        <f t="shared" si="1530"/>
        <v>C3</v>
      </c>
      <c r="BP1365" s="24" t="str">
        <f t="shared" si="1368"/>
        <v>P6</v>
      </c>
      <c r="BQ1365" s="25" t="e">
        <f t="shared" si="1381"/>
        <v>#VALUE!</v>
      </c>
      <c r="BR1365" s="22" t="s">
        <v>1019</v>
      </c>
      <c r="BS1365" s="54">
        <v>46083</v>
      </c>
      <c r="BT1365" s="24">
        <f>IF(BP1365="-","-",_xlfn.XLOOKUP(BP1365,ABNT5101!$B$4:$B$9,ABNT5101!$C$4:$C$9))</f>
        <v>3</v>
      </c>
      <c r="BU1365" s="24">
        <f>IF(BP1365="-","-",_xlfn.XLOOKUP(BP1365,ABNT5101!$B$4:$B$9,ABNT5101!$D$4:$D$9))</f>
        <v>0.6</v>
      </c>
      <c r="BV1365" s="20" t="str">
        <f t="shared" si="1531"/>
        <v>ATENDE</v>
      </c>
      <c r="BW1365" s="20" t="str">
        <f t="shared" si="1382"/>
        <v>ATENDE</v>
      </c>
      <c r="BX1365" s="20" t="str">
        <f t="shared" si="1532"/>
        <v>ATENDE</v>
      </c>
      <c r="BY1365" s="24" t="s">
        <v>136</v>
      </c>
      <c r="BZ1365" s="25" t="e">
        <f t="shared" si="1533"/>
        <v>#VALUE!</v>
      </c>
      <c r="CA1365" s="24" t="s">
        <v>1020</v>
      </c>
      <c r="CB1365" s="24" t="s">
        <v>1021</v>
      </c>
      <c r="CC1365" s="20" t="str">
        <f>IF(BY1365="-","-",_xlfn.XLOOKUP(BY1365,ABNT5101!$B$4:$B$9,ABNT5101!$C$4:$C$9))</f>
        <v>-</v>
      </c>
      <c r="CD1365" s="24" t="str">
        <f>IF(BY1365="-","-",_xlfn.XLOOKUP(BY1365,ABNT5101!$B$4:$B$9,ABNT5101!$D$4:$D$9))</f>
        <v>-</v>
      </c>
      <c r="CE1365" s="20" t="str">
        <f t="shared" si="1534"/>
        <v>-</v>
      </c>
      <c r="CF1365" s="20" t="str">
        <f t="shared" si="1535"/>
        <v>-</v>
      </c>
      <c r="CG1365" s="20" t="str">
        <f t="shared" si="1359"/>
        <v>-</v>
      </c>
      <c r="CH1365" s="26" t="str">
        <f>_xlfn.XLOOKUP(CI1365,'Banco de dados'!$B:$B,'Banco de dados'!$D:$D)</f>
        <v>SX LIGHTING</v>
      </c>
      <c r="CI1365" s="27" t="s">
        <v>386</v>
      </c>
      <c r="CJ1365" s="26" t="str">
        <f>_xlfn.XLOOKUP(CI1365,'Banco de dados'!$B:$B,'Banco de dados'!$E:$E)</f>
        <v>SXINLPP070K50L12CZF7PHF</v>
      </c>
      <c r="CK1365" s="26"/>
      <c r="CL1365" s="26" t="e">
        <f>IF(CK1365="-","-",_xlfn.XLOOKUP(CK1365,'Banco de dados'!$B:$B,'Banco de dados'!$E:$E))</f>
        <v>#N/A</v>
      </c>
      <c r="CM1365" s="28">
        <f t="shared" si="1587"/>
        <v>1</v>
      </c>
      <c r="CN1365" s="26">
        <f>_xlfn.XLOOKUP(CI1365,'Banco de dados'!$B:$B,'Banco de dados'!$H:$H)</f>
        <v>70</v>
      </c>
      <c r="CO1365" s="26" t="e">
        <f t="array" aca="1" ref="CO1365" ca="1">_xludf.XLOOKUP(CK1365,'Banco de dados'!$B:$B,'Banco de dados'!$H:$H)</f>
        <v>#NAME?</v>
      </c>
      <c r="CP1365" s="26" t="e">
        <f t="array" aca="1" ref="CP1365" ca="1">_xludf.XLOOKUP(CI1365,'Banco de dados'!$B:$B,'Banco de dados'!$F:$F)</f>
        <v>#NAME?</v>
      </c>
      <c r="CQ1365" s="26" t="e">
        <f t="array" aca="1" ref="CQ1365" ca="1">_xludf.XLOOKUP(CK1365,'Banco de dados'!$B:$B,'Banco de dados'!$F:$F)</f>
        <v>#NAME?</v>
      </c>
      <c r="CR1365" s="27">
        <v>332</v>
      </c>
      <c r="CS1365" s="27"/>
      <c r="CT1365" s="26" t="str">
        <f>IF(AG1365=0.5,"Suporte",IF(AND(AG1365&gt;='Braços de IP'!$B$9,AG1365&lt;='Braços de IP'!$D$9),'Braços de IP'!$E$9,IF(AND(AG1365&gt;='Braços de IP'!$B$10,AG1365&lt;='Braços de IP'!$D$10),'Braços de IP'!$E$10,IF(AND(AG1365&gt;='Braços de IP'!$B$11,AG1365&lt;='Braços de IP'!$D$11),'Braços de IP'!$E$11,IF(AND(AG1365&gt;='Braços de IP'!$B$12,AG1365&lt;='Braços de IP'!$D$12),'Braços de IP'!$E$12,IF(AND(AG1365&gt;='Braços de IP'!$B$13,AG1365&lt;='Braços de IP'!$D$13),'Braços de IP'!$E$13,IF(AND(AG1365&gt;='Braços de IP'!$B$14,AG1365&lt;='Braços de IP'!$D$14),'Braços de IP'!$E$14,"ERRO")))))))</f>
        <v>Médio I</v>
      </c>
      <c r="CU1365" s="27"/>
      <c r="CV1365" s="26" t="str">
        <f>IF($CU1365="","",VLOOKUP($CU1365,'Braços de IP'!$E$9:$I$15,2,0))</f>
        <v/>
      </c>
      <c r="CW1365" s="29" t="str">
        <f>IF($CU1365="","",VLOOKUP($CU1365,'Braços de IP'!$E$9:$I$15,5,0))</f>
        <v/>
      </c>
      <c r="CX1365" s="26"/>
      <c r="CY1365" s="26"/>
      <c r="CZ1365" s="26"/>
      <c r="DA1365" s="26"/>
      <c r="DB1365" s="26"/>
      <c r="DC1365" s="26"/>
      <c r="DD1365" s="30">
        <f t="shared" si="1588"/>
        <v>70</v>
      </c>
      <c r="DE1365" s="31">
        <f t="shared" si="1589"/>
        <v>70</v>
      </c>
      <c r="DF1365" s="30">
        <f t="shared" si="1590"/>
        <v>140</v>
      </c>
      <c r="DG1365" s="32">
        <f t="shared" si="1591"/>
        <v>0</v>
      </c>
      <c r="DH1365" s="33" t="s">
        <v>143</v>
      </c>
      <c r="DI1365" s="34"/>
      <c r="DJ1365" s="35"/>
      <c r="DK1365" s="16" t="s">
        <v>144</v>
      </c>
      <c r="DL1365" s="16"/>
    </row>
    <row r="1366" spans="1:116" ht="15" customHeight="1" x14ac:dyDescent="0.25">
      <c r="B1366" s="16">
        <v>426</v>
      </c>
      <c r="C1366" s="16" t="s">
        <v>146</v>
      </c>
      <c r="D1366" s="16" t="s">
        <v>1013</v>
      </c>
      <c r="E1366" s="16">
        <v>-8.0890120000000003</v>
      </c>
      <c r="F1366" s="16">
        <v>-34.923178</v>
      </c>
      <c r="G1366" s="16" t="s">
        <v>153</v>
      </c>
      <c r="H1366" s="16" t="s">
        <v>136</v>
      </c>
      <c r="I1366" s="16" t="s">
        <v>135</v>
      </c>
      <c r="J1366" s="16" t="s">
        <v>137</v>
      </c>
      <c r="K1366" s="16">
        <v>70</v>
      </c>
      <c r="L1366" s="16" t="s">
        <v>138</v>
      </c>
      <c r="M1366" s="16">
        <v>0</v>
      </c>
      <c r="N1366" s="16"/>
      <c r="O1366" s="16">
        <v>2</v>
      </c>
      <c r="P1366" s="16">
        <v>3.04</v>
      </c>
      <c r="Q1366" s="16">
        <v>6.71</v>
      </c>
      <c r="R1366" s="16"/>
      <c r="S1366" s="16"/>
      <c r="T1366" s="16">
        <v>0</v>
      </c>
      <c r="U1366" s="16">
        <v>2.65</v>
      </c>
      <c r="V1366" s="16">
        <v>0</v>
      </c>
      <c r="W1366" s="16">
        <v>0</v>
      </c>
      <c r="X1366" s="16">
        <v>0</v>
      </c>
      <c r="Y1366" s="16">
        <v>0</v>
      </c>
      <c r="Z1366" s="16">
        <v>0</v>
      </c>
      <c r="AA1366" s="16" t="s">
        <v>139</v>
      </c>
      <c r="AB1366" s="16" t="s">
        <v>140</v>
      </c>
      <c r="AC1366" s="16">
        <v>40.1</v>
      </c>
      <c r="AD1366" s="16">
        <v>6.22</v>
      </c>
      <c r="AE1366" s="16">
        <v>1</v>
      </c>
      <c r="AF1366" s="16">
        <v>0.57999999999999996</v>
      </c>
      <c r="AG1366" s="16">
        <v>1.88</v>
      </c>
      <c r="AH1366" s="16"/>
      <c r="AI1366" s="16"/>
      <c r="AJ1366" s="16"/>
      <c r="AK1366" s="16"/>
      <c r="AL1366" s="16"/>
      <c r="AM1366" s="16">
        <v>0</v>
      </c>
      <c r="AN1366" s="16"/>
      <c r="AO1366" s="16">
        <v>0</v>
      </c>
      <c r="AP1366" s="16">
        <v>0</v>
      </c>
      <c r="AQ1366" s="16">
        <v>0</v>
      </c>
      <c r="AR1366" s="17" t="s">
        <v>136</v>
      </c>
      <c r="AS1366" s="19">
        <f t="shared" si="1522"/>
        <v>0</v>
      </c>
      <c r="AT1366" s="19"/>
      <c r="AU1366" s="19">
        <f>VLOOKUP(G1366,ABNT5101!$I$3:$J$9,2)</f>
        <v>15</v>
      </c>
      <c r="AV1366" s="19">
        <f>VLOOKUP(G1366,ABNT5101!$I$3:$M$9,5)</f>
        <v>0.18</v>
      </c>
      <c r="AW1366" s="17" t="str">
        <f>_xlfn.XLOOKUP(G1366,ABNT5101!I:I,ABNT5101!L:L)</f>
        <v>-</v>
      </c>
      <c r="AX1366" s="17">
        <f>_xlfn.XLOOKUP(G1366,ABNT5101!$I:$I,ABNT5101!M:M)</f>
        <v>0.18</v>
      </c>
      <c r="AY1366" s="17" t="str">
        <f>_xlfn.XLOOKUP(G1366,ABNT5101!$I:$I,ABNT5101!N:N)</f>
        <v>-</v>
      </c>
      <c r="AZ1366" s="17">
        <f>_xlfn.XLOOKUP(G1366,ABNT5101!$I:$I,ABNT5101!O:O)</f>
        <v>15</v>
      </c>
      <c r="BA1366" s="20" t="str">
        <f t="shared" si="1523"/>
        <v>ATENDE</v>
      </c>
      <c r="BB1366" s="21" t="e">
        <f t="shared" ref="BB1366:BC1366" si="1630">BE1366/AU1366-1</f>
        <v>#VALUE!</v>
      </c>
      <c r="BC1366" s="21" t="e">
        <f t="shared" si="1630"/>
        <v>#VALUE!</v>
      </c>
      <c r="BD1366" s="21" t="str">
        <f t="shared" si="1525"/>
        <v>-</v>
      </c>
      <c r="BE1366" s="22" t="s">
        <v>1022</v>
      </c>
      <c r="BF1366" s="22" t="s">
        <v>244</v>
      </c>
      <c r="BG1366" s="22"/>
      <c r="BH1366" s="22"/>
      <c r="BI1366" s="23"/>
      <c r="BJ1366" s="22"/>
      <c r="BK1366" s="20" t="str">
        <f t="shared" si="1526"/>
        <v>ATENDE</v>
      </c>
      <c r="BL1366" s="20" t="str">
        <f t="shared" si="1527"/>
        <v>ATENDE</v>
      </c>
      <c r="BM1366" s="20" t="str">
        <f t="shared" si="1528"/>
        <v>ATENDE</v>
      </c>
      <c r="BN1366" s="20" t="str">
        <f t="shared" si="1529"/>
        <v>ATENDE</v>
      </c>
      <c r="BO1366" s="24" t="str">
        <f t="shared" si="1530"/>
        <v>C3</v>
      </c>
      <c r="BP1366" s="24" t="str">
        <f t="shared" si="1368"/>
        <v>P6</v>
      </c>
      <c r="BQ1366" s="25">
        <f t="shared" si="1381"/>
        <v>15352.333333333334</v>
      </c>
      <c r="BR1366" s="54">
        <v>46060</v>
      </c>
      <c r="BS1366" s="57" t="s">
        <v>1023</v>
      </c>
      <c r="BT1366" s="24">
        <f>IF(BP1366="-","-",_xlfn.XLOOKUP(BP1366,ABNT5101!$B$4:$B$9,ABNT5101!$C$4:$C$9))</f>
        <v>3</v>
      </c>
      <c r="BU1366" s="24">
        <f>IF(BP1366="-","-",_xlfn.XLOOKUP(BP1366,ABNT5101!$B$4:$B$9,ABNT5101!$D$4:$D$9))</f>
        <v>0.6</v>
      </c>
      <c r="BV1366" s="20" t="str">
        <f t="shared" si="1531"/>
        <v>ATENDE</v>
      </c>
      <c r="BW1366" s="20" t="str">
        <f t="shared" si="1382"/>
        <v>ATENDE</v>
      </c>
      <c r="BX1366" s="20" t="str">
        <f t="shared" si="1532"/>
        <v>ATENDE</v>
      </c>
      <c r="BY1366" s="24" t="s">
        <v>136</v>
      </c>
      <c r="BZ1366" s="25" t="e">
        <f t="shared" si="1533"/>
        <v>#VALUE!</v>
      </c>
      <c r="CA1366" s="24" t="s">
        <v>1024</v>
      </c>
      <c r="CB1366" s="24" t="s">
        <v>1025</v>
      </c>
      <c r="CC1366" s="20" t="str">
        <f>IF(BY1366="-","-",_xlfn.XLOOKUP(BY1366,ABNT5101!$B$4:$B$9,ABNT5101!$C$4:$C$9))</f>
        <v>-</v>
      </c>
      <c r="CD1366" s="24" t="str">
        <f>IF(BY1366="-","-",_xlfn.XLOOKUP(BY1366,ABNT5101!$B$4:$B$9,ABNT5101!$D$4:$D$9))</f>
        <v>-</v>
      </c>
      <c r="CE1366" s="20" t="str">
        <f t="shared" si="1534"/>
        <v>-</v>
      </c>
      <c r="CF1366" s="20" t="str">
        <f t="shared" si="1535"/>
        <v>-</v>
      </c>
      <c r="CG1366" s="20" t="str">
        <f t="shared" si="1359"/>
        <v>-</v>
      </c>
      <c r="CH1366" s="26" t="e">
        <f>_xlfn.XLOOKUP(CI1366,'Banco de dados'!$B:$B,'Banco de dados'!$D:$D)</f>
        <v>#N/A</v>
      </c>
      <c r="CI1366" s="27" t="s">
        <v>965</v>
      </c>
      <c r="CJ1366" s="26" t="e">
        <f>_xlfn.XLOOKUP(CI1366,'Banco de dados'!$B:$B,'Banco de dados'!$E:$E)</f>
        <v>#N/A</v>
      </c>
      <c r="CK1366" s="26"/>
      <c r="CL1366" s="26" t="e">
        <f>IF(CK1366="-","-",_xlfn.XLOOKUP(CK1366,'Banco de dados'!$B:$B,'Banco de dados'!$E:$E))</f>
        <v>#N/A</v>
      </c>
      <c r="CM1366" s="28">
        <f t="shared" si="1587"/>
        <v>1</v>
      </c>
      <c r="CN1366" s="26" t="e">
        <f>_xlfn.XLOOKUP(CI1366,'Banco de dados'!$B:$B,'Banco de dados'!$H:$H)</f>
        <v>#N/A</v>
      </c>
      <c r="CO1366" s="26" t="e">
        <f t="array" aca="1" ref="CO1366" ca="1">_xludf.XLOOKUP(CK1366,'Banco de dados'!$B:$B,'Banco de dados'!$H:$H)</f>
        <v>#NAME?</v>
      </c>
      <c r="CP1366" s="26" t="e">
        <f t="array" aca="1" ref="CP1366" ca="1">_xludf.XLOOKUP(CI1366,'Banco de dados'!$B:$B,'Banco de dados'!$F:$F)</f>
        <v>#NAME?</v>
      </c>
      <c r="CQ1366" s="26" t="e">
        <f t="array" aca="1" ref="CQ1366" ca="1">_xludf.XLOOKUP(CK1366,'Banco de dados'!$B:$B,'Banco de dados'!$F:$F)</f>
        <v>#NAME?</v>
      </c>
      <c r="CR1366" s="27">
        <v>333</v>
      </c>
      <c r="CS1366" s="27"/>
      <c r="CT1366" s="26" t="str">
        <f>IF(AG1366=0.5,"Suporte",IF(AND(AG1366&gt;='Braços de IP'!$B$9,AG1366&lt;='Braços de IP'!$D$9),'Braços de IP'!$E$9,IF(AND(AG1366&gt;='Braços de IP'!$B$10,AG1366&lt;='Braços de IP'!$D$10),'Braços de IP'!$E$10,IF(AND(AG1366&gt;='Braços de IP'!$B$11,AG1366&lt;='Braços de IP'!$D$11),'Braços de IP'!$E$11,IF(AND(AG1366&gt;='Braços de IP'!$B$12,AG1366&lt;='Braços de IP'!$D$12),'Braços de IP'!$E$12,IF(AND(AG1366&gt;='Braços de IP'!$B$13,AG1366&lt;='Braços de IP'!$D$13),'Braços de IP'!$E$13,IF(AND(AG1366&gt;='Braços de IP'!$B$14,AG1366&lt;='Braços de IP'!$D$14),'Braços de IP'!$E$14,"ERRO")))))))</f>
        <v>Médio I</v>
      </c>
      <c r="CU1366" s="27" t="s">
        <v>142</v>
      </c>
      <c r="CV1366" s="26">
        <f>IF($CU1366="","",VLOOKUP($CU1366,'Braços de IP'!$E$9:$I$15,2,0))</f>
        <v>1.8</v>
      </c>
      <c r="CW1366" s="29">
        <f>IF($CU1366="","",VLOOKUP($CU1366,'Braços de IP'!$E$9:$I$15,5,0))</f>
        <v>7</v>
      </c>
      <c r="CX1366" s="26"/>
      <c r="CY1366" s="26"/>
      <c r="CZ1366" s="26"/>
      <c r="DA1366" s="26"/>
      <c r="DB1366" s="26"/>
      <c r="DC1366" s="26"/>
      <c r="DD1366" s="30" t="e">
        <f t="shared" si="1588"/>
        <v>#N/A</v>
      </c>
      <c r="DE1366" s="31">
        <f t="shared" si="1589"/>
        <v>70</v>
      </c>
      <c r="DF1366" s="30" t="e">
        <f t="shared" si="1590"/>
        <v>#N/A</v>
      </c>
      <c r="DG1366" s="32" t="e">
        <f t="shared" si="1591"/>
        <v>#N/A</v>
      </c>
      <c r="DH1366" s="33" t="s">
        <v>143</v>
      </c>
      <c r="DI1366" s="34"/>
      <c r="DJ1366" s="35"/>
      <c r="DK1366" s="16" t="s">
        <v>144</v>
      </c>
      <c r="DL1366" s="16"/>
    </row>
    <row r="1367" spans="1:116" ht="15" customHeight="1" x14ac:dyDescent="0.25">
      <c r="B1367" s="16">
        <v>427</v>
      </c>
      <c r="C1367" s="16" t="s">
        <v>174</v>
      </c>
      <c r="D1367" s="16" t="s">
        <v>1026</v>
      </c>
      <c r="E1367" s="16">
        <v>-8.0877569999999999</v>
      </c>
      <c r="F1367" s="16">
        <v>-34.922713000000002</v>
      </c>
      <c r="G1367" s="16" t="s">
        <v>157</v>
      </c>
      <c r="H1367" s="16" t="s">
        <v>136</v>
      </c>
      <c r="I1367" s="16" t="s">
        <v>136</v>
      </c>
      <c r="J1367" s="16" t="s">
        <v>137</v>
      </c>
      <c r="K1367" s="16">
        <v>70</v>
      </c>
      <c r="L1367" s="16" t="s">
        <v>138</v>
      </c>
      <c r="M1367" s="16">
        <v>0</v>
      </c>
      <c r="N1367" s="16"/>
      <c r="O1367" s="16">
        <v>1</v>
      </c>
      <c r="P1367" s="16">
        <v>0</v>
      </c>
      <c r="Q1367" s="16">
        <v>5.93</v>
      </c>
      <c r="R1367" s="16"/>
      <c r="S1367" s="16"/>
      <c r="T1367" s="16">
        <v>0</v>
      </c>
      <c r="U1367" s="16">
        <v>0</v>
      </c>
      <c r="V1367" s="16">
        <v>0</v>
      </c>
      <c r="W1367" s="16">
        <v>0</v>
      </c>
      <c r="X1367" s="16">
        <v>0</v>
      </c>
      <c r="Y1367" s="16">
        <v>0</v>
      </c>
      <c r="Z1367" s="16">
        <v>0</v>
      </c>
      <c r="AA1367" s="16" t="s">
        <v>139</v>
      </c>
      <c r="AB1367" s="16" t="s">
        <v>140</v>
      </c>
      <c r="AC1367" s="16">
        <v>39.799999999999997</v>
      </c>
      <c r="AD1367" s="16">
        <v>7.1</v>
      </c>
      <c r="AE1367" s="16">
        <v>1</v>
      </c>
      <c r="AF1367" s="16">
        <v>0</v>
      </c>
      <c r="AG1367" s="16">
        <v>2.35</v>
      </c>
      <c r="AH1367" s="16"/>
      <c r="AI1367" s="16"/>
      <c r="AJ1367" s="16"/>
      <c r="AK1367" s="16"/>
      <c r="AL1367" s="16"/>
      <c r="AM1367" s="16">
        <v>0</v>
      </c>
      <c r="AN1367" s="16"/>
      <c r="AO1367" s="16">
        <v>0</v>
      </c>
      <c r="AP1367" s="16">
        <v>0</v>
      </c>
      <c r="AQ1367" s="16">
        <v>0</v>
      </c>
      <c r="AR1367" s="17" t="s">
        <v>136</v>
      </c>
      <c r="AS1367" s="19">
        <f t="shared" si="1522"/>
        <v>0</v>
      </c>
      <c r="AT1367" s="19"/>
      <c r="AU1367" s="19">
        <f>VLOOKUP(G1367,ABNT5101!$I$3:$J$9,2)</f>
        <v>7.5</v>
      </c>
      <c r="AV1367" s="19">
        <f>VLOOKUP(G1367,ABNT5101!$I$3:$M$9,5)</f>
        <v>0.18</v>
      </c>
      <c r="AW1367" s="17" t="str">
        <f>_xlfn.XLOOKUP(G1367,ABNT5101!I:I,ABNT5101!L:L)</f>
        <v>-</v>
      </c>
      <c r="AX1367" s="17">
        <f>_xlfn.XLOOKUP(G1367,ABNT5101!$I:$I,ABNT5101!M:M)</f>
        <v>0.18</v>
      </c>
      <c r="AY1367" s="17" t="str">
        <f>_xlfn.XLOOKUP(G1367,ABNT5101!$I:$I,ABNT5101!N:N)</f>
        <v>-</v>
      </c>
      <c r="AZ1367" s="17">
        <f>_xlfn.XLOOKUP(G1367,ABNT5101!$I:$I,ABNT5101!O:O)</f>
        <v>16</v>
      </c>
      <c r="BA1367" s="20" t="str">
        <f t="shared" si="1523"/>
        <v>ATENDE</v>
      </c>
      <c r="BB1367" s="21" t="e">
        <f t="shared" ref="BB1367:BC1367" si="1631">BE1367/AU1367-1</f>
        <v>#VALUE!</v>
      </c>
      <c r="BC1367" s="21" t="e">
        <f t="shared" si="1631"/>
        <v>#VALUE!</v>
      </c>
      <c r="BD1367" s="21" t="str">
        <f t="shared" si="1525"/>
        <v>-</v>
      </c>
      <c r="BE1367" s="22" t="s">
        <v>1027</v>
      </c>
      <c r="BF1367" s="22" t="s">
        <v>263</v>
      </c>
      <c r="BG1367" s="22"/>
      <c r="BH1367" s="22"/>
      <c r="BI1367" s="23"/>
      <c r="BJ1367" s="22"/>
      <c r="BK1367" s="20" t="str">
        <f t="shared" si="1526"/>
        <v>ATENDE</v>
      </c>
      <c r="BL1367" s="20" t="str">
        <f t="shared" si="1527"/>
        <v>ATENDE</v>
      </c>
      <c r="BM1367" s="20" t="str">
        <f t="shared" si="1528"/>
        <v>ATENDE</v>
      </c>
      <c r="BN1367" s="20" t="str">
        <f t="shared" si="1529"/>
        <v>ATENDE</v>
      </c>
      <c r="BO1367" s="24" t="str">
        <f t="shared" si="1530"/>
        <v>C5</v>
      </c>
      <c r="BP1367" s="24" t="str">
        <f t="shared" si="1368"/>
        <v>-</v>
      </c>
      <c r="BQ1367" s="25" t="e">
        <f t="shared" si="1381"/>
        <v>#VALUE!</v>
      </c>
      <c r="BR1367" s="22"/>
      <c r="BS1367" s="22"/>
      <c r="BT1367" s="24" t="str">
        <f>IF(BP1367="-","-",_xlfn.XLOOKUP(BP1367,ABNT5101!$B$4:$B$9,ABNT5101!$C$4:$C$9))</f>
        <v>-</v>
      </c>
      <c r="BU1367" s="24" t="str">
        <f>IF(BP1367="-","-",_xlfn.XLOOKUP(BP1367,ABNT5101!$B$4:$B$9,ABNT5101!$D$4:$D$9))</f>
        <v>-</v>
      </c>
      <c r="BV1367" s="20" t="str">
        <f t="shared" si="1531"/>
        <v>-</v>
      </c>
      <c r="BW1367" s="20" t="str">
        <f t="shared" si="1382"/>
        <v>-</v>
      </c>
      <c r="BX1367" s="20" t="str">
        <f t="shared" si="1532"/>
        <v>-</v>
      </c>
      <c r="BY1367" s="24" t="s">
        <v>136</v>
      </c>
      <c r="BZ1367" s="25" t="e">
        <f t="shared" si="1533"/>
        <v>#VALUE!</v>
      </c>
      <c r="CA1367" s="24"/>
      <c r="CB1367" s="24"/>
      <c r="CC1367" s="20" t="str">
        <f>IF(BY1367="-","-",_xlfn.XLOOKUP(BY1367,ABNT5101!$B$4:$B$9,ABNT5101!$C$4:$C$9))</f>
        <v>-</v>
      </c>
      <c r="CD1367" s="24" t="str">
        <f>IF(BY1367="-","-",_xlfn.XLOOKUP(BY1367,ABNT5101!$B$4:$B$9,ABNT5101!$D$4:$D$9))</f>
        <v>-</v>
      </c>
      <c r="CE1367" s="20" t="str">
        <f t="shared" si="1534"/>
        <v>-</v>
      </c>
      <c r="CF1367" s="20" t="str">
        <f t="shared" si="1535"/>
        <v>-</v>
      </c>
      <c r="CG1367" s="20" t="str">
        <f t="shared" si="1359"/>
        <v>-</v>
      </c>
      <c r="CH1367" s="26" t="str">
        <f>_xlfn.XLOOKUP(CI1367,'Banco de dados'!$B:$B,'Banco de dados'!$D:$D)</f>
        <v>LEDSTAR</v>
      </c>
      <c r="CI1367" s="27" t="s">
        <v>493</v>
      </c>
      <c r="CJ1367" s="26" t="str">
        <f>_xlfn.XLOOKUP(CI1367,'Banco de dados'!$B:$B,'Banco de dados'!$E:$E)</f>
        <v>LUM LED SL VT 9.1 35W</v>
      </c>
      <c r="CK1367" s="26"/>
      <c r="CL1367" s="26" t="e">
        <f>IF(CK1367="-","-",_xlfn.XLOOKUP(CK1367,'Banco de dados'!$B:$B,'Banco de dados'!$E:$E))</f>
        <v>#N/A</v>
      </c>
      <c r="CM1367" s="28">
        <f t="shared" si="1587"/>
        <v>1</v>
      </c>
      <c r="CN1367" s="26">
        <f>_xlfn.XLOOKUP(CI1367,'Banco de dados'!$B:$B,'Banco de dados'!$H:$H)</f>
        <v>35</v>
      </c>
      <c r="CO1367" s="26" t="e">
        <f t="array" aca="1" ref="CO1367" ca="1">_xludf.XLOOKUP(CK1367,'Banco de dados'!$B:$B,'Banco de dados'!$H:$H)</f>
        <v>#NAME?</v>
      </c>
      <c r="CP1367" s="26" t="e">
        <f t="array" aca="1" ref="CP1367" ca="1">_xludf.XLOOKUP(CI1367,'Banco de dados'!$B:$B,'Banco de dados'!$F:$F)</f>
        <v>#NAME?</v>
      </c>
      <c r="CQ1367" s="26" t="e">
        <f t="array" aca="1" ref="CQ1367" ca="1">_xludf.XLOOKUP(CK1367,'Banco de dados'!$B:$B,'Banco de dados'!$F:$F)</f>
        <v>#NAME?</v>
      </c>
      <c r="CR1367" s="27">
        <v>334</v>
      </c>
      <c r="CS1367" s="27"/>
      <c r="CT1367" s="26" t="str">
        <f>IF(AG1367=0.5,"Suporte",IF(AND(AG1367&gt;='Braços de IP'!$B$9,AG1367&lt;='Braços de IP'!$D$9),'Braços de IP'!$E$9,IF(AND(AG1367&gt;='Braços de IP'!$B$10,AG1367&lt;='Braços de IP'!$D$10),'Braços de IP'!$E$10,IF(AND(AG1367&gt;='Braços de IP'!$B$11,AG1367&lt;='Braços de IP'!$D$11),'Braços de IP'!$E$11,IF(AND(AG1367&gt;='Braços de IP'!$B$12,AG1367&lt;='Braços de IP'!$D$12),'Braços de IP'!$E$12,IF(AND(AG1367&gt;='Braços de IP'!$B$13,AG1367&lt;='Braços de IP'!$D$13),'Braços de IP'!$E$13,IF(AND(AG1367&gt;='Braços de IP'!$B$14,AG1367&lt;='Braços de IP'!$D$14),'Braços de IP'!$E$14,"ERRO")))))))</f>
        <v>Médio II</v>
      </c>
      <c r="CU1367" s="27"/>
      <c r="CV1367" s="26" t="str">
        <f>IF($CU1367="","",VLOOKUP($CU1367,'Braços de IP'!$E$9:$I$15,2,0))</f>
        <v/>
      </c>
      <c r="CW1367" s="29" t="str">
        <f>IF($CU1367="","",VLOOKUP($CU1367,'Braços de IP'!$E$9:$I$15,5,0))</f>
        <v/>
      </c>
      <c r="CX1367" s="26"/>
      <c r="CY1367" s="26"/>
      <c r="CZ1367" s="26"/>
      <c r="DA1367" s="26"/>
      <c r="DB1367" s="26"/>
      <c r="DC1367" s="26"/>
      <c r="DD1367" s="30">
        <f t="shared" si="1588"/>
        <v>35</v>
      </c>
      <c r="DE1367" s="31">
        <f t="shared" si="1589"/>
        <v>70</v>
      </c>
      <c r="DF1367" s="30">
        <f t="shared" si="1590"/>
        <v>105</v>
      </c>
      <c r="DG1367" s="32">
        <f t="shared" si="1591"/>
        <v>0.5</v>
      </c>
      <c r="DH1367" s="33" t="s">
        <v>143</v>
      </c>
      <c r="DI1367" s="34"/>
      <c r="DJ1367" s="35"/>
      <c r="DK1367" s="16" t="s">
        <v>144</v>
      </c>
      <c r="DL1367" s="16"/>
    </row>
    <row r="1368" spans="1:116" ht="15" customHeight="1" x14ac:dyDescent="0.25">
      <c r="B1368" s="16">
        <v>427</v>
      </c>
      <c r="C1368" s="16" t="s">
        <v>174</v>
      </c>
      <c r="D1368" s="16" t="s">
        <v>1026</v>
      </c>
      <c r="E1368" s="16">
        <v>-8.0877569999999999</v>
      </c>
      <c r="F1368" s="16">
        <v>-34.922713000000002</v>
      </c>
      <c r="G1368" s="16" t="s">
        <v>157</v>
      </c>
      <c r="H1368" s="16" t="s">
        <v>136</v>
      </c>
      <c r="I1368" s="16" t="s">
        <v>136</v>
      </c>
      <c r="J1368" s="16" t="s">
        <v>137</v>
      </c>
      <c r="K1368" s="16">
        <v>70</v>
      </c>
      <c r="L1368" s="16" t="s">
        <v>138</v>
      </c>
      <c r="M1368" s="16">
        <v>0</v>
      </c>
      <c r="N1368" s="16"/>
      <c r="O1368" s="16">
        <v>1</v>
      </c>
      <c r="P1368" s="16">
        <v>0</v>
      </c>
      <c r="Q1368" s="16">
        <v>5.93</v>
      </c>
      <c r="R1368" s="16"/>
      <c r="S1368" s="16"/>
      <c r="T1368" s="16">
        <v>0</v>
      </c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 t="s">
        <v>139</v>
      </c>
      <c r="AB1368" s="16" t="s">
        <v>140</v>
      </c>
      <c r="AC1368" s="16">
        <v>39.799999999999997</v>
      </c>
      <c r="AD1368" s="16">
        <v>7.1</v>
      </c>
      <c r="AE1368" s="16">
        <v>1</v>
      </c>
      <c r="AF1368" s="16">
        <v>0</v>
      </c>
      <c r="AG1368" s="16">
        <v>2.35</v>
      </c>
      <c r="AH1368" s="16"/>
      <c r="AI1368" s="16"/>
      <c r="AJ1368" s="16"/>
      <c r="AK1368" s="16"/>
      <c r="AL1368" s="16"/>
      <c r="AM1368" s="16">
        <v>0</v>
      </c>
      <c r="AN1368" s="16"/>
      <c r="AO1368" s="16">
        <v>0</v>
      </c>
      <c r="AP1368" s="16">
        <v>0</v>
      </c>
      <c r="AQ1368" s="16">
        <v>0</v>
      </c>
      <c r="AR1368" s="17" t="s">
        <v>136</v>
      </c>
      <c r="AS1368" s="19">
        <f t="shared" si="1522"/>
        <v>0</v>
      </c>
      <c r="AT1368" s="19"/>
      <c r="AU1368" s="19">
        <f>VLOOKUP(G1368,ABNT5101!$I$3:$J$9,2)</f>
        <v>7.5</v>
      </c>
      <c r="AV1368" s="19">
        <f>VLOOKUP(G1368,ABNT5101!$I$3:$M$9,5)</f>
        <v>0.18</v>
      </c>
      <c r="AW1368" s="17" t="str">
        <f>_xlfn.XLOOKUP(G1368,ABNT5101!I:I,ABNT5101!L:L)</f>
        <v>-</v>
      </c>
      <c r="AX1368" s="17">
        <f>_xlfn.XLOOKUP(G1368,ABNT5101!$I:$I,ABNT5101!M:M)</f>
        <v>0.18</v>
      </c>
      <c r="AY1368" s="17" t="str">
        <f>_xlfn.XLOOKUP(G1368,ABNT5101!$I:$I,ABNT5101!N:N)</f>
        <v>-</v>
      </c>
      <c r="AZ1368" s="17">
        <f>_xlfn.XLOOKUP(G1368,ABNT5101!$I:$I,ABNT5101!O:O)</f>
        <v>16</v>
      </c>
      <c r="BA1368" s="20" t="str">
        <f t="shared" si="1523"/>
        <v>ATENDE</v>
      </c>
      <c r="BB1368" s="21">
        <f t="shared" ref="BB1368:BC1368" si="1632">BE1368/AU1368-1</f>
        <v>6156.6</v>
      </c>
      <c r="BC1368" s="21" t="e">
        <f t="shared" si="1632"/>
        <v>#VALUE!</v>
      </c>
      <c r="BD1368" s="21" t="str">
        <f t="shared" si="1525"/>
        <v>-</v>
      </c>
      <c r="BE1368" s="53">
        <v>46182</v>
      </c>
      <c r="BF1368" s="22" t="s">
        <v>251</v>
      </c>
      <c r="BG1368" s="22"/>
      <c r="BH1368" s="22"/>
      <c r="BI1368" s="23"/>
      <c r="BJ1368" s="22"/>
      <c r="BK1368" s="20" t="str">
        <f t="shared" si="1526"/>
        <v>ATENDE</v>
      </c>
      <c r="BL1368" s="20" t="str">
        <f t="shared" si="1527"/>
        <v>ATENDE</v>
      </c>
      <c r="BM1368" s="20" t="str">
        <f t="shared" si="1528"/>
        <v>ATENDE</v>
      </c>
      <c r="BN1368" s="20" t="str">
        <f t="shared" si="1529"/>
        <v>ATENDE</v>
      </c>
      <c r="BO1368" s="24" t="str">
        <f t="shared" si="1530"/>
        <v>C5</v>
      </c>
      <c r="BP1368" s="24" t="str">
        <f t="shared" si="1368"/>
        <v>-</v>
      </c>
      <c r="BQ1368" s="25" t="e">
        <f t="shared" si="1381"/>
        <v>#VALUE!</v>
      </c>
      <c r="BR1368" s="22"/>
      <c r="BS1368" s="22"/>
      <c r="BT1368" s="24" t="str">
        <f>IF(BP1368="-","-",_xlfn.XLOOKUP(BP1368,ABNT5101!$B$4:$B$9,ABNT5101!$C$4:$C$9))</f>
        <v>-</v>
      </c>
      <c r="BU1368" s="24" t="str">
        <f>IF(BP1368="-","-",_xlfn.XLOOKUP(BP1368,ABNT5101!$B$4:$B$9,ABNT5101!$D$4:$D$9))</f>
        <v>-</v>
      </c>
      <c r="BV1368" s="20" t="str">
        <f t="shared" si="1531"/>
        <v>-</v>
      </c>
      <c r="BW1368" s="20" t="str">
        <f t="shared" si="1382"/>
        <v>-</v>
      </c>
      <c r="BX1368" s="20" t="str">
        <f t="shared" si="1532"/>
        <v>-</v>
      </c>
      <c r="BY1368" s="24" t="s">
        <v>136</v>
      </c>
      <c r="BZ1368" s="25" t="e">
        <f t="shared" si="1533"/>
        <v>#VALUE!</v>
      </c>
      <c r="CA1368" s="24"/>
      <c r="CB1368" s="24"/>
      <c r="CC1368" s="20" t="str">
        <f>IF(BY1368="-","-",_xlfn.XLOOKUP(BY1368,ABNT5101!$B$4:$B$9,ABNT5101!$C$4:$C$9))</f>
        <v>-</v>
      </c>
      <c r="CD1368" s="24" t="str">
        <f>IF(BY1368="-","-",_xlfn.XLOOKUP(BY1368,ABNT5101!$B$4:$B$9,ABNT5101!$D$4:$D$9))</f>
        <v>-</v>
      </c>
      <c r="CE1368" s="20" t="str">
        <f t="shared" si="1534"/>
        <v>-</v>
      </c>
      <c r="CF1368" s="20" t="str">
        <f t="shared" si="1535"/>
        <v>-</v>
      </c>
      <c r="CG1368" s="20" t="str">
        <f t="shared" si="1359"/>
        <v>-</v>
      </c>
      <c r="CH1368" s="26" t="str">
        <f>_xlfn.XLOOKUP(CI1368,'Banco de dados'!$B:$B,'Banco de dados'!$D:$D)</f>
        <v>SX LIGHTING</v>
      </c>
      <c r="CI1368" s="27" t="s">
        <v>164</v>
      </c>
      <c r="CJ1368" s="26" t="str">
        <f>_xlfn.XLOOKUP(CI1368,'Banco de dados'!$B:$B,'Banco de dados'!$E:$E)</f>
        <v>SXINEVO040K50L12CZF7PHF</v>
      </c>
      <c r="CK1368" s="26"/>
      <c r="CL1368" s="26" t="e">
        <f>IF(CK1368="-","-",_xlfn.XLOOKUP(CK1368,'Banco de dados'!$B:$B,'Banco de dados'!$E:$E))</f>
        <v>#N/A</v>
      </c>
      <c r="CM1368" s="28">
        <f t="shared" si="1587"/>
        <v>1</v>
      </c>
      <c r="CN1368" s="26">
        <f>_xlfn.XLOOKUP(CI1368,'Banco de dados'!$B:$B,'Banco de dados'!$H:$H)</f>
        <v>39</v>
      </c>
      <c r="CO1368" s="26" t="e">
        <f t="array" aca="1" ref="CO1368" ca="1">_xludf.XLOOKUP(CK1368,'Banco de dados'!$B:$B,'Banco de dados'!$H:$H)</f>
        <v>#NAME?</v>
      </c>
      <c r="CP1368" s="26" t="e">
        <f t="array" aca="1" ref="CP1368" ca="1">_xludf.XLOOKUP(CI1368,'Banco de dados'!$B:$B,'Banco de dados'!$F:$F)</f>
        <v>#NAME?</v>
      </c>
      <c r="CQ1368" s="26" t="e">
        <f t="array" aca="1" ref="CQ1368" ca="1">_xludf.XLOOKUP(CK1368,'Banco de dados'!$B:$B,'Banco de dados'!$F:$F)</f>
        <v>#NAME?</v>
      </c>
      <c r="CR1368" s="27">
        <v>335</v>
      </c>
      <c r="CS1368" s="27"/>
      <c r="CT1368" s="26" t="str">
        <f>IF(AG1368=0.5,"Suporte",IF(AND(AG1368&gt;='Braços de IP'!$B$9,AG1368&lt;='Braços de IP'!$D$9),'Braços de IP'!$E$9,IF(AND(AG1368&gt;='Braços de IP'!$B$10,AG1368&lt;='Braços de IP'!$D$10),'Braços de IP'!$E$10,IF(AND(AG1368&gt;='Braços de IP'!$B$11,AG1368&lt;='Braços de IP'!$D$11),'Braços de IP'!$E$11,IF(AND(AG1368&gt;='Braços de IP'!$B$12,AG1368&lt;='Braços de IP'!$D$12),'Braços de IP'!$E$12,IF(AND(AG1368&gt;='Braços de IP'!$B$13,AG1368&lt;='Braços de IP'!$D$13),'Braços de IP'!$E$13,IF(AND(AG1368&gt;='Braços de IP'!$B$14,AG1368&lt;='Braços de IP'!$D$14),'Braços de IP'!$E$14,"ERRO")))))))</f>
        <v>Médio II</v>
      </c>
      <c r="CU1368" s="27"/>
      <c r="CV1368" s="26" t="str">
        <f>IF($CU1368="","",VLOOKUP($CU1368,'Braços de IP'!$E$9:$I$15,2,0))</f>
        <v/>
      </c>
      <c r="CW1368" s="29" t="str">
        <f>IF($CU1368="","",VLOOKUP($CU1368,'Braços de IP'!$E$9:$I$15,5,0))</f>
        <v/>
      </c>
      <c r="CX1368" s="26"/>
      <c r="CY1368" s="26"/>
      <c r="CZ1368" s="26"/>
      <c r="DA1368" s="26"/>
      <c r="DB1368" s="26"/>
      <c r="DC1368" s="26"/>
      <c r="DD1368" s="30">
        <f t="shared" si="1588"/>
        <v>39</v>
      </c>
      <c r="DE1368" s="31">
        <f t="shared" si="1589"/>
        <v>70</v>
      </c>
      <c r="DF1368" s="30">
        <f t="shared" si="1590"/>
        <v>109</v>
      </c>
      <c r="DG1368" s="32">
        <f t="shared" si="1591"/>
        <v>0.44285714285714284</v>
      </c>
      <c r="DH1368" s="33" t="s">
        <v>143</v>
      </c>
      <c r="DI1368" s="34"/>
      <c r="DJ1368" s="35"/>
      <c r="DK1368" s="16" t="s">
        <v>144</v>
      </c>
      <c r="DL1368" s="16"/>
    </row>
    <row r="1369" spans="1:116" ht="15" customHeight="1" x14ac:dyDescent="0.25">
      <c r="B1369" s="16">
        <v>427</v>
      </c>
      <c r="C1369" s="16" t="s">
        <v>174</v>
      </c>
      <c r="D1369" s="16" t="s">
        <v>1026</v>
      </c>
      <c r="E1369" s="16">
        <v>-8.0877569999999999</v>
      </c>
      <c r="F1369" s="16">
        <v>-34.922713000000002</v>
      </c>
      <c r="G1369" s="16" t="s">
        <v>157</v>
      </c>
      <c r="H1369" s="16" t="s">
        <v>136</v>
      </c>
      <c r="I1369" s="16" t="s">
        <v>136</v>
      </c>
      <c r="J1369" s="16" t="s">
        <v>137</v>
      </c>
      <c r="K1369" s="16">
        <v>70</v>
      </c>
      <c r="L1369" s="16" t="s">
        <v>138</v>
      </c>
      <c r="M1369" s="16">
        <v>0</v>
      </c>
      <c r="N1369" s="16"/>
      <c r="O1369" s="16">
        <v>1</v>
      </c>
      <c r="P1369" s="16">
        <v>0</v>
      </c>
      <c r="Q1369" s="16">
        <v>5.93</v>
      </c>
      <c r="R1369" s="16"/>
      <c r="S1369" s="16"/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 t="s">
        <v>139</v>
      </c>
      <c r="AB1369" s="16" t="s">
        <v>140</v>
      </c>
      <c r="AC1369" s="16">
        <v>39.799999999999997</v>
      </c>
      <c r="AD1369" s="16">
        <v>7.1</v>
      </c>
      <c r="AE1369" s="16">
        <v>1</v>
      </c>
      <c r="AF1369" s="16">
        <v>0</v>
      </c>
      <c r="AG1369" s="16">
        <v>2.35</v>
      </c>
      <c r="AH1369" s="16"/>
      <c r="AI1369" s="16"/>
      <c r="AJ1369" s="16"/>
      <c r="AK1369" s="16"/>
      <c r="AL1369" s="16"/>
      <c r="AM1369" s="16">
        <v>0</v>
      </c>
      <c r="AN1369" s="16"/>
      <c r="AO1369" s="16">
        <v>0</v>
      </c>
      <c r="AP1369" s="16">
        <v>0</v>
      </c>
      <c r="AQ1369" s="16">
        <v>0</v>
      </c>
      <c r="AR1369" s="17" t="s">
        <v>136</v>
      </c>
      <c r="AS1369" s="19">
        <f t="shared" si="1522"/>
        <v>0</v>
      </c>
      <c r="AT1369" s="19"/>
      <c r="AU1369" s="19">
        <f>VLOOKUP(G1369,ABNT5101!$I$3:$J$9,2)</f>
        <v>7.5</v>
      </c>
      <c r="AV1369" s="19">
        <f>VLOOKUP(G1369,ABNT5101!$I$3:$M$9,5)</f>
        <v>0.18</v>
      </c>
      <c r="AW1369" s="17" t="str">
        <f>_xlfn.XLOOKUP(G1369,ABNT5101!I:I,ABNT5101!L:L)</f>
        <v>-</v>
      </c>
      <c r="AX1369" s="17">
        <f>_xlfn.XLOOKUP(G1369,ABNT5101!$I:$I,ABNT5101!M:M)</f>
        <v>0.18</v>
      </c>
      <c r="AY1369" s="17" t="str">
        <f>_xlfn.XLOOKUP(G1369,ABNT5101!$I:$I,ABNT5101!N:N)</f>
        <v>-</v>
      </c>
      <c r="AZ1369" s="17">
        <f>_xlfn.XLOOKUP(G1369,ABNT5101!$I:$I,ABNT5101!O:O)</f>
        <v>16</v>
      </c>
      <c r="BA1369" s="20" t="str">
        <f t="shared" si="1523"/>
        <v>ATENDE</v>
      </c>
      <c r="BB1369" s="21" t="e">
        <f t="shared" ref="BB1369:BC1369" si="1633">BE1369/AU1369-1</f>
        <v>#VALUE!</v>
      </c>
      <c r="BC1369" s="21" t="e">
        <f t="shared" si="1633"/>
        <v>#VALUE!</v>
      </c>
      <c r="BD1369" s="21" t="str">
        <f t="shared" si="1525"/>
        <v>-</v>
      </c>
      <c r="BE1369" s="22" t="s">
        <v>1028</v>
      </c>
      <c r="BF1369" s="22" t="s">
        <v>867</v>
      </c>
      <c r="BG1369" s="22"/>
      <c r="BH1369" s="22"/>
      <c r="BI1369" s="23"/>
      <c r="BJ1369" s="22"/>
      <c r="BK1369" s="20" t="str">
        <f t="shared" si="1526"/>
        <v>ATENDE</v>
      </c>
      <c r="BL1369" s="20" t="str">
        <f t="shared" si="1527"/>
        <v>ATENDE</v>
      </c>
      <c r="BM1369" s="20" t="str">
        <f t="shared" si="1528"/>
        <v>ATENDE</v>
      </c>
      <c r="BN1369" s="20" t="str">
        <f t="shared" si="1529"/>
        <v>ATENDE</v>
      </c>
      <c r="BO1369" s="24" t="str">
        <f t="shared" si="1530"/>
        <v>C5</v>
      </c>
      <c r="BP1369" s="24" t="str">
        <f t="shared" si="1368"/>
        <v>-</v>
      </c>
      <c r="BQ1369" s="25" t="e">
        <f t="shared" si="1381"/>
        <v>#VALUE!</v>
      </c>
      <c r="BR1369" s="22"/>
      <c r="BS1369" s="22"/>
      <c r="BT1369" s="24" t="str">
        <f>IF(BP1369="-","-",_xlfn.XLOOKUP(BP1369,ABNT5101!$B$4:$B$9,ABNT5101!$C$4:$C$9))</f>
        <v>-</v>
      </c>
      <c r="BU1369" s="24" t="str">
        <f>IF(BP1369="-","-",_xlfn.XLOOKUP(BP1369,ABNT5101!$B$4:$B$9,ABNT5101!$D$4:$D$9))</f>
        <v>-</v>
      </c>
      <c r="BV1369" s="20" t="str">
        <f t="shared" si="1531"/>
        <v>-</v>
      </c>
      <c r="BW1369" s="20" t="str">
        <f t="shared" si="1382"/>
        <v>-</v>
      </c>
      <c r="BX1369" s="20" t="str">
        <f t="shared" si="1532"/>
        <v>-</v>
      </c>
      <c r="BY1369" s="24" t="s">
        <v>136</v>
      </c>
      <c r="BZ1369" s="25" t="e">
        <f t="shared" si="1533"/>
        <v>#VALUE!</v>
      </c>
      <c r="CA1369" s="24"/>
      <c r="CB1369" s="24"/>
      <c r="CC1369" s="20" t="str">
        <f>IF(BY1369="-","-",_xlfn.XLOOKUP(BY1369,ABNT5101!$B$4:$B$9,ABNT5101!$C$4:$C$9))</f>
        <v>-</v>
      </c>
      <c r="CD1369" s="24" t="str">
        <f>IF(BY1369="-","-",_xlfn.XLOOKUP(BY1369,ABNT5101!$B$4:$B$9,ABNT5101!$D$4:$D$9))</f>
        <v>-</v>
      </c>
      <c r="CE1369" s="20" t="str">
        <f t="shared" si="1534"/>
        <v>-</v>
      </c>
      <c r="CF1369" s="20" t="str">
        <f t="shared" si="1535"/>
        <v>-</v>
      </c>
      <c r="CG1369" s="20" t="str">
        <f t="shared" si="1359"/>
        <v>-</v>
      </c>
      <c r="CH1369" s="26" t="e">
        <f>_xlfn.XLOOKUP(CI1369,'Banco de dados'!$B:$B,'Banco de dados'!$D:$D)</f>
        <v>#N/A</v>
      </c>
      <c r="CI1369" s="27" t="s">
        <v>264</v>
      </c>
      <c r="CJ1369" s="26" t="e">
        <f>_xlfn.XLOOKUP(CI1369,'Banco de dados'!$B:$B,'Banco de dados'!$E:$E)</f>
        <v>#N/A</v>
      </c>
      <c r="CK1369" s="26"/>
      <c r="CL1369" s="26" t="e">
        <f>IF(CK1369="-","-",_xlfn.XLOOKUP(CK1369,'Banco de dados'!$B:$B,'Banco de dados'!$E:$E))</f>
        <v>#N/A</v>
      </c>
      <c r="CM1369" s="28">
        <f t="shared" si="1587"/>
        <v>1</v>
      </c>
      <c r="CN1369" s="26" t="e">
        <f>_xlfn.XLOOKUP(CI1369,'Banco de dados'!$B:$B,'Banco de dados'!$H:$H)</f>
        <v>#N/A</v>
      </c>
      <c r="CO1369" s="26" t="e">
        <f t="array" aca="1" ref="CO1369" ca="1">_xludf.XLOOKUP(CK1369,'Banco de dados'!$B:$B,'Banco de dados'!$H:$H)</f>
        <v>#NAME?</v>
      </c>
      <c r="CP1369" s="26" t="e">
        <f t="array" aca="1" ref="CP1369" ca="1">_xludf.XLOOKUP(CI1369,'Banco de dados'!$B:$B,'Banco de dados'!$F:$F)</f>
        <v>#NAME?</v>
      </c>
      <c r="CQ1369" s="26" t="e">
        <f t="array" aca="1" ref="CQ1369" ca="1">_xludf.XLOOKUP(CK1369,'Banco de dados'!$B:$B,'Banco de dados'!$F:$F)</f>
        <v>#NAME?</v>
      </c>
      <c r="CR1369" s="27">
        <v>336</v>
      </c>
      <c r="CS1369" s="27"/>
      <c r="CT1369" s="26" t="str">
        <f>IF(AG1369=0.5,"Suporte",IF(AND(AG1369&gt;='Braços de IP'!$B$9,AG1369&lt;='Braços de IP'!$D$9),'Braços de IP'!$E$9,IF(AND(AG1369&gt;='Braços de IP'!$B$10,AG1369&lt;='Braços de IP'!$D$10),'Braços de IP'!$E$10,IF(AND(AG1369&gt;='Braços de IP'!$B$11,AG1369&lt;='Braços de IP'!$D$11),'Braços de IP'!$E$11,IF(AND(AG1369&gt;='Braços de IP'!$B$12,AG1369&lt;='Braços de IP'!$D$12),'Braços de IP'!$E$12,IF(AND(AG1369&gt;='Braços de IP'!$B$13,AG1369&lt;='Braços de IP'!$D$13),'Braços de IP'!$E$13,IF(AND(AG1369&gt;='Braços de IP'!$B$14,AG1369&lt;='Braços de IP'!$D$14),'Braços de IP'!$E$14,"ERRO")))))))</f>
        <v>Médio II</v>
      </c>
      <c r="CU1369" s="27"/>
      <c r="CV1369" s="26" t="str">
        <f>IF($CU1369="","",VLOOKUP($CU1369,'Braços de IP'!$E$9:$I$15,2,0))</f>
        <v/>
      </c>
      <c r="CW1369" s="29" t="str">
        <f>IF($CU1369="","",VLOOKUP($CU1369,'Braços de IP'!$E$9:$I$15,5,0))</f>
        <v/>
      </c>
      <c r="CX1369" s="26"/>
      <c r="CY1369" s="26"/>
      <c r="CZ1369" s="26"/>
      <c r="DA1369" s="26"/>
      <c r="DB1369" s="26"/>
      <c r="DC1369" s="26"/>
      <c r="DD1369" s="30" t="e">
        <f t="shared" si="1588"/>
        <v>#N/A</v>
      </c>
      <c r="DE1369" s="31">
        <f t="shared" si="1589"/>
        <v>70</v>
      </c>
      <c r="DF1369" s="30" t="e">
        <f t="shared" si="1590"/>
        <v>#N/A</v>
      </c>
      <c r="DG1369" s="32" t="e">
        <f t="shared" si="1591"/>
        <v>#N/A</v>
      </c>
      <c r="DH1369" s="33" t="s">
        <v>143</v>
      </c>
      <c r="DI1369" s="34"/>
      <c r="DJ1369" s="35"/>
      <c r="DK1369" s="16" t="s">
        <v>144</v>
      </c>
      <c r="DL1369" s="16"/>
    </row>
    <row r="1370" spans="1:116" ht="15" customHeight="1" x14ac:dyDescent="0.25">
      <c r="B1370" s="16">
        <v>428</v>
      </c>
      <c r="C1370" s="16" t="s">
        <v>146</v>
      </c>
      <c r="D1370" s="16" t="s">
        <v>1029</v>
      </c>
      <c r="E1370" s="16">
        <v>-8.0945669999999996</v>
      </c>
      <c r="F1370" s="16">
        <v>-34.912278999999998</v>
      </c>
      <c r="G1370" s="16" t="s">
        <v>160</v>
      </c>
      <c r="H1370" s="16" t="s">
        <v>136</v>
      </c>
      <c r="I1370" s="16" t="s">
        <v>135</v>
      </c>
      <c r="J1370" s="16" t="s">
        <v>137</v>
      </c>
      <c r="K1370" s="16">
        <v>96</v>
      </c>
      <c r="L1370" s="16" t="s">
        <v>138</v>
      </c>
      <c r="M1370" s="16">
        <v>0</v>
      </c>
      <c r="N1370" s="16"/>
      <c r="O1370" s="16">
        <v>2</v>
      </c>
      <c r="P1370" s="16">
        <v>3.21</v>
      </c>
      <c r="Q1370" s="16">
        <v>6</v>
      </c>
      <c r="R1370" s="16"/>
      <c r="S1370" s="16"/>
      <c r="T1370" s="16">
        <v>0</v>
      </c>
      <c r="U1370" s="16">
        <v>3</v>
      </c>
      <c r="V1370" s="16">
        <v>0</v>
      </c>
      <c r="W1370" s="16">
        <v>0</v>
      </c>
      <c r="X1370" s="16">
        <v>0</v>
      </c>
      <c r="Y1370" s="16" t="s">
        <v>167</v>
      </c>
      <c r="Z1370" s="16">
        <v>0</v>
      </c>
      <c r="AA1370" s="16" t="s">
        <v>139</v>
      </c>
      <c r="AB1370" s="16" t="s">
        <v>140</v>
      </c>
      <c r="AC1370" s="16">
        <v>39.36</v>
      </c>
      <c r="AD1370" s="16">
        <v>5.87</v>
      </c>
      <c r="AE1370" s="16">
        <v>1</v>
      </c>
      <c r="AF1370" s="16">
        <v>1.66</v>
      </c>
      <c r="AG1370" s="16">
        <v>1.9</v>
      </c>
      <c r="AH1370" s="16"/>
      <c r="AI1370" s="16"/>
      <c r="AJ1370" s="16"/>
      <c r="AK1370" s="16"/>
      <c r="AL1370" s="16"/>
      <c r="AM1370" s="16">
        <v>0</v>
      </c>
      <c r="AN1370" s="16"/>
      <c r="AO1370" s="16">
        <v>0</v>
      </c>
      <c r="AP1370" s="16">
        <v>0</v>
      </c>
      <c r="AQ1370" s="16">
        <v>0</v>
      </c>
      <c r="AR1370" s="17" t="s">
        <v>136</v>
      </c>
      <c r="AS1370" s="19">
        <f t="shared" si="1522"/>
        <v>0</v>
      </c>
      <c r="AT1370" s="19"/>
      <c r="AU1370" s="19">
        <f>VLOOKUP(G1370,ABNT5101!$I$3:$J$9,2)</f>
        <v>10</v>
      </c>
      <c r="AV1370" s="19">
        <f>VLOOKUP(G1370,ABNT5101!$I$3:$M$9,5)</f>
        <v>0.18</v>
      </c>
      <c r="AW1370" s="17" t="str">
        <f>_xlfn.XLOOKUP(G1370,ABNT5101!I:I,ABNT5101!L:L)</f>
        <v>-</v>
      </c>
      <c r="AX1370" s="17">
        <f>_xlfn.XLOOKUP(G1370,ABNT5101!$I:$I,ABNT5101!M:M)</f>
        <v>0.18</v>
      </c>
      <c r="AY1370" s="17" t="str">
        <f>_xlfn.XLOOKUP(G1370,ABNT5101!$I:$I,ABNT5101!N:N)</f>
        <v>-</v>
      </c>
      <c r="AZ1370" s="17">
        <f>_xlfn.XLOOKUP(G1370,ABNT5101!$I:$I,ABNT5101!O:O)</f>
        <v>16</v>
      </c>
      <c r="BA1370" s="20" t="str">
        <f t="shared" si="1523"/>
        <v>ATENDE</v>
      </c>
      <c r="BB1370" s="21" t="e">
        <f t="shared" ref="BB1370:BC1370" si="1634">BE1370/AU1370-1</f>
        <v>#VALUE!</v>
      </c>
      <c r="BC1370" s="21" t="e">
        <f t="shared" si="1634"/>
        <v>#VALUE!</v>
      </c>
      <c r="BD1370" s="21" t="str">
        <f t="shared" si="1525"/>
        <v>-</v>
      </c>
      <c r="BE1370" s="22" t="s">
        <v>1030</v>
      </c>
      <c r="BF1370" s="22" t="s">
        <v>244</v>
      </c>
      <c r="BG1370" s="22"/>
      <c r="BH1370" s="22"/>
      <c r="BI1370" s="23"/>
      <c r="BJ1370" s="22"/>
      <c r="BK1370" s="20" t="str">
        <f t="shared" si="1526"/>
        <v>ATENDE</v>
      </c>
      <c r="BL1370" s="20" t="str">
        <f t="shared" si="1527"/>
        <v>ATENDE</v>
      </c>
      <c r="BM1370" s="20" t="str">
        <f t="shared" si="1528"/>
        <v>ATENDE</v>
      </c>
      <c r="BN1370" s="20" t="str">
        <f t="shared" si="1529"/>
        <v>ATENDE</v>
      </c>
      <c r="BO1370" s="24" t="str">
        <f t="shared" si="1530"/>
        <v>C4</v>
      </c>
      <c r="BP1370" s="24" t="str">
        <f t="shared" si="1368"/>
        <v>P6</v>
      </c>
      <c r="BQ1370" s="25" t="e">
        <f t="shared" si="1381"/>
        <v>#VALUE!</v>
      </c>
      <c r="BR1370" s="22" t="s">
        <v>1031</v>
      </c>
      <c r="BS1370" s="22" t="s">
        <v>1032</v>
      </c>
      <c r="BT1370" s="24">
        <f>IF(BP1370="-","-",_xlfn.XLOOKUP(BP1370,ABNT5101!$B$4:$B$9,ABNT5101!$C$4:$C$9))</f>
        <v>3</v>
      </c>
      <c r="BU1370" s="24">
        <f>IF(BP1370="-","-",_xlfn.XLOOKUP(BP1370,ABNT5101!$B$4:$B$9,ABNT5101!$D$4:$D$9))</f>
        <v>0.6</v>
      </c>
      <c r="BV1370" s="20" t="str">
        <f t="shared" si="1531"/>
        <v>ATENDE</v>
      </c>
      <c r="BW1370" s="20" t="str">
        <f t="shared" si="1382"/>
        <v>ATENDE</v>
      </c>
      <c r="BX1370" s="20" t="str">
        <f t="shared" si="1532"/>
        <v>ATENDE</v>
      </c>
      <c r="BY1370" s="24" t="s">
        <v>136</v>
      </c>
      <c r="BZ1370" s="25" t="e">
        <f t="shared" si="1533"/>
        <v>#VALUE!</v>
      </c>
      <c r="CA1370" s="24" t="s">
        <v>1033</v>
      </c>
      <c r="CB1370" s="24" t="s">
        <v>1034</v>
      </c>
      <c r="CC1370" s="20" t="str">
        <f>IF(BY1370="-","-",_xlfn.XLOOKUP(BY1370,ABNT5101!$B$4:$B$9,ABNT5101!$C$4:$C$9))</f>
        <v>-</v>
      </c>
      <c r="CD1370" s="24" t="str">
        <f>IF(BY1370="-","-",_xlfn.XLOOKUP(BY1370,ABNT5101!$B$4:$B$9,ABNT5101!$D$4:$D$9))</f>
        <v>-</v>
      </c>
      <c r="CE1370" s="20" t="str">
        <f t="shared" si="1534"/>
        <v>-</v>
      </c>
      <c r="CF1370" s="20" t="str">
        <f t="shared" si="1535"/>
        <v>-</v>
      </c>
      <c r="CG1370" s="20" t="str">
        <f t="shared" si="1359"/>
        <v>-</v>
      </c>
      <c r="CH1370" s="26" t="str">
        <f>_xlfn.XLOOKUP(CI1370,'Banco de dados'!$B:$B,'Banco de dados'!$D:$D)</f>
        <v>LEDSTAR</v>
      </c>
      <c r="CI1370" s="27" t="s">
        <v>259</v>
      </c>
      <c r="CJ1370" s="26" t="str">
        <f>_xlfn.XLOOKUP(CI1370,'Banco de dados'!$B:$B,'Banco de dados'!$E:$E)</f>
        <v>LUM LED SL VT 9.1 44W</v>
      </c>
      <c r="CK1370" s="26"/>
      <c r="CL1370" s="26" t="e">
        <f>IF(CK1370="-","-",_xlfn.XLOOKUP(CK1370,'Banco de dados'!$B:$B,'Banco de dados'!$E:$E))</f>
        <v>#N/A</v>
      </c>
      <c r="CM1370" s="28">
        <f t="shared" si="1587"/>
        <v>1</v>
      </c>
      <c r="CN1370" s="26">
        <f>_xlfn.XLOOKUP(CI1370,'Banco de dados'!$B:$B,'Banco de dados'!$H:$H)</f>
        <v>44</v>
      </c>
      <c r="CO1370" s="26" t="e">
        <f t="array" aca="1" ref="CO1370" ca="1">_xludf.XLOOKUP(CK1370,'Banco de dados'!$B:$B,'Banco de dados'!$H:$H)</f>
        <v>#NAME?</v>
      </c>
      <c r="CP1370" s="26" t="e">
        <f t="array" aca="1" ref="CP1370" ca="1">_xludf.XLOOKUP(CI1370,'Banco de dados'!$B:$B,'Banco de dados'!$F:$F)</f>
        <v>#NAME?</v>
      </c>
      <c r="CQ1370" s="26" t="e">
        <f t="array" aca="1" ref="CQ1370" ca="1">_xludf.XLOOKUP(CK1370,'Banco de dados'!$B:$B,'Banco de dados'!$F:$F)</f>
        <v>#NAME?</v>
      </c>
      <c r="CR1370" s="27">
        <v>337</v>
      </c>
      <c r="CS1370" s="27"/>
      <c r="CT1370" s="26" t="str">
        <f>IF(AG1370=0.5,"Suporte",IF(AND(AG1370&gt;='Braços de IP'!$B$9,AG1370&lt;='Braços de IP'!$D$9),'Braços de IP'!$E$9,IF(AND(AG1370&gt;='Braços de IP'!$B$10,AG1370&lt;='Braços de IP'!$D$10),'Braços de IP'!$E$10,IF(AND(AG1370&gt;='Braços de IP'!$B$11,AG1370&lt;='Braços de IP'!$D$11),'Braços de IP'!$E$11,IF(AND(AG1370&gt;='Braços de IP'!$B$12,AG1370&lt;='Braços de IP'!$D$12),'Braços de IP'!$E$12,IF(AND(AG1370&gt;='Braços de IP'!$B$13,AG1370&lt;='Braços de IP'!$D$13),'Braços de IP'!$E$13,IF(AND(AG1370&gt;='Braços de IP'!$B$14,AG1370&lt;='Braços de IP'!$D$14),'Braços de IP'!$E$14,"ERRO")))))))</f>
        <v>Médio I</v>
      </c>
      <c r="CU1370" s="27"/>
      <c r="CV1370" s="26" t="str">
        <f>IF($CU1370="","",VLOOKUP($CU1370,'Braços de IP'!$E$9:$I$15,2,0))</f>
        <v/>
      </c>
      <c r="CW1370" s="29" t="str">
        <f>IF($CU1370="","",VLOOKUP($CU1370,'Braços de IP'!$E$9:$I$15,5,0))</f>
        <v/>
      </c>
      <c r="CX1370" s="26"/>
      <c r="CY1370" s="26"/>
      <c r="CZ1370" s="26"/>
      <c r="DA1370" s="26"/>
      <c r="DB1370" s="26"/>
      <c r="DC1370" s="26"/>
      <c r="DD1370" s="30">
        <f t="shared" si="1588"/>
        <v>44</v>
      </c>
      <c r="DE1370" s="31">
        <f t="shared" si="1589"/>
        <v>96</v>
      </c>
      <c r="DF1370" s="30">
        <f t="shared" si="1590"/>
        <v>140</v>
      </c>
      <c r="DG1370" s="32">
        <f t="shared" si="1591"/>
        <v>0.54166666666666674</v>
      </c>
      <c r="DH1370" s="33" t="s">
        <v>143</v>
      </c>
      <c r="DI1370" s="34"/>
      <c r="DJ1370" s="35"/>
      <c r="DK1370" s="16" t="s">
        <v>144</v>
      </c>
      <c r="DL1370" s="16"/>
    </row>
    <row r="1371" spans="1:116" ht="15" customHeight="1" x14ac:dyDescent="0.25">
      <c r="B1371" s="16">
        <v>428</v>
      </c>
      <c r="C1371" s="16" t="s">
        <v>146</v>
      </c>
      <c r="D1371" s="16" t="s">
        <v>1029</v>
      </c>
      <c r="E1371" s="16">
        <v>-8.0945669999999996</v>
      </c>
      <c r="F1371" s="16">
        <v>-34.912278999999998</v>
      </c>
      <c r="G1371" s="16" t="s">
        <v>160</v>
      </c>
      <c r="H1371" s="16" t="s">
        <v>136</v>
      </c>
      <c r="I1371" s="16" t="s">
        <v>135</v>
      </c>
      <c r="J1371" s="16" t="s">
        <v>137</v>
      </c>
      <c r="K1371" s="16">
        <v>96</v>
      </c>
      <c r="L1371" s="16" t="s">
        <v>138</v>
      </c>
      <c r="M1371" s="16">
        <v>0</v>
      </c>
      <c r="N1371" s="16"/>
      <c r="O1371" s="16">
        <v>2</v>
      </c>
      <c r="P1371" s="16">
        <v>3.21</v>
      </c>
      <c r="Q1371" s="16">
        <v>6</v>
      </c>
      <c r="R1371" s="16"/>
      <c r="S1371" s="16"/>
      <c r="T1371" s="16">
        <v>0</v>
      </c>
      <c r="U1371" s="16">
        <v>3</v>
      </c>
      <c r="V1371" s="16">
        <v>0</v>
      </c>
      <c r="W1371" s="16">
        <v>0</v>
      </c>
      <c r="X1371" s="16">
        <v>0</v>
      </c>
      <c r="Y1371" s="16" t="s">
        <v>167</v>
      </c>
      <c r="Z1371" s="16">
        <v>0</v>
      </c>
      <c r="AA1371" s="16" t="s">
        <v>139</v>
      </c>
      <c r="AB1371" s="16" t="s">
        <v>140</v>
      </c>
      <c r="AC1371" s="16">
        <v>39.36</v>
      </c>
      <c r="AD1371" s="16">
        <v>5.87</v>
      </c>
      <c r="AE1371" s="16">
        <v>1</v>
      </c>
      <c r="AF1371" s="16">
        <v>1.66</v>
      </c>
      <c r="AG1371" s="16">
        <v>1.9</v>
      </c>
      <c r="AH1371" s="16"/>
      <c r="AI1371" s="16"/>
      <c r="AJ1371" s="16"/>
      <c r="AK1371" s="16"/>
      <c r="AL1371" s="16"/>
      <c r="AM1371" s="16">
        <v>0</v>
      </c>
      <c r="AN1371" s="16"/>
      <c r="AO1371" s="16">
        <v>0</v>
      </c>
      <c r="AP1371" s="16">
        <v>0</v>
      </c>
      <c r="AQ1371" s="16">
        <v>0</v>
      </c>
      <c r="AR1371" s="17" t="s">
        <v>136</v>
      </c>
      <c r="AS1371" s="19">
        <f t="shared" si="1522"/>
        <v>0</v>
      </c>
      <c r="AT1371" s="19"/>
      <c r="AU1371" s="19">
        <f>VLOOKUP(G1371,ABNT5101!$I$3:$J$9,2)</f>
        <v>10</v>
      </c>
      <c r="AV1371" s="19">
        <f>VLOOKUP(G1371,ABNT5101!$I$3:$M$9,5)</f>
        <v>0.18</v>
      </c>
      <c r="AW1371" s="17" t="str">
        <f>_xlfn.XLOOKUP(G1371,ABNT5101!I:I,ABNT5101!L:L)</f>
        <v>-</v>
      </c>
      <c r="AX1371" s="17">
        <f>_xlfn.XLOOKUP(G1371,ABNT5101!$I:$I,ABNT5101!M:M)</f>
        <v>0.18</v>
      </c>
      <c r="AY1371" s="17" t="str">
        <f>_xlfn.XLOOKUP(G1371,ABNT5101!$I:$I,ABNT5101!N:N)</f>
        <v>-</v>
      </c>
      <c r="AZ1371" s="17">
        <f>_xlfn.XLOOKUP(G1371,ABNT5101!$I:$I,ABNT5101!O:O)</f>
        <v>16</v>
      </c>
      <c r="BA1371" s="20" t="str">
        <f t="shared" si="1523"/>
        <v>ATENDE</v>
      </c>
      <c r="BB1371" s="21" t="e">
        <f t="shared" ref="BB1371:BC1371" si="1635">BE1371/AU1371-1</f>
        <v>#VALUE!</v>
      </c>
      <c r="BC1371" s="21" t="e">
        <f t="shared" si="1635"/>
        <v>#VALUE!</v>
      </c>
      <c r="BD1371" s="21" t="str">
        <f t="shared" si="1525"/>
        <v>-</v>
      </c>
      <c r="BE1371" s="22" t="s">
        <v>1035</v>
      </c>
      <c r="BF1371" s="22" t="s">
        <v>1036</v>
      </c>
      <c r="BG1371" s="22"/>
      <c r="BH1371" s="22"/>
      <c r="BI1371" s="23"/>
      <c r="BJ1371" s="22"/>
      <c r="BK1371" s="20" t="str">
        <f t="shared" si="1526"/>
        <v>ATENDE</v>
      </c>
      <c r="BL1371" s="20" t="str">
        <f t="shared" si="1527"/>
        <v>ATENDE</v>
      </c>
      <c r="BM1371" s="20" t="str">
        <f t="shared" si="1528"/>
        <v>ATENDE</v>
      </c>
      <c r="BN1371" s="20" t="str">
        <f t="shared" si="1529"/>
        <v>ATENDE</v>
      </c>
      <c r="BO1371" s="24" t="str">
        <f t="shared" si="1530"/>
        <v>C4</v>
      </c>
      <c r="BP1371" s="24" t="str">
        <f t="shared" si="1368"/>
        <v>P6</v>
      </c>
      <c r="BQ1371" s="25" t="e">
        <f t="shared" si="1381"/>
        <v>#VALUE!</v>
      </c>
      <c r="BR1371" s="22" t="s">
        <v>1037</v>
      </c>
      <c r="BS1371" s="22" t="s">
        <v>1038</v>
      </c>
      <c r="BT1371" s="24">
        <f>IF(BP1371="-","-",_xlfn.XLOOKUP(BP1371,ABNT5101!$B$4:$B$9,ABNT5101!$C$4:$C$9))</f>
        <v>3</v>
      </c>
      <c r="BU1371" s="24">
        <f>IF(BP1371="-","-",_xlfn.XLOOKUP(BP1371,ABNT5101!$B$4:$B$9,ABNT5101!$D$4:$D$9))</f>
        <v>0.6</v>
      </c>
      <c r="BV1371" s="20" t="str">
        <f t="shared" si="1531"/>
        <v>ATENDE</v>
      </c>
      <c r="BW1371" s="20" t="str">
        <f t="shared" si="1382"/>
        <v>ATENDE</v>
      </c>
      <c r="BX1371" s="20" t="str">
        <f t="shared" si="1532"/>
        <v>ATENDE</v>
      </c>
      <c r="BY1371" s="24" t="s">
        <v>136</v>
      </c>
      <c r="BZ1371" s="25" t="e">
        <f t="shared" si="1533"/>
        <v>#VALUE!</v>
      </c>
      <c r="CA1371" s="60">
        <v>46163</v>
      </c>
      <c r="CB1371" s="24" t="s">
        <v>1039</v>
      </c>
      <c r="CC1371" s="20" t="str">
        <f>IF(BY1371="-","-",_xlfn.XLOOKUP(BY1371,ABNT5101!$B$4:$B$9,ABNT5101!$C$4:$C$9))</f>
        <v>-</v>
      </c>
      <c r="CD1371" s="24" t="str">
        <f>IF(BY1371="-","-",_xlfn.XLOOKUP(BY1371,ABNT5101!$B$4:$B$9,ABNT5101!$D$4:$D$9))</f>
        <v>-</v>
      </c>
      <c r="CE1371" s="20" t="str">
        <f t="shared" si="1534"/>
        <v>-</v>
      </c>
      <c r="CF1371" s="20" t="str">
        <f t="shared" si="1535"/>
        <v>-</v>
      </c>
      <c r="CG1371" s="20" t="str">
        <f t="shared" si="1359"/>
        <v>-</v>
      </c>
      <c r="CH1371" s="26" t="str">
        <f>_xlfn.XLOOKUP(CI1371,'Banco de dados'!$B:$B,'Banco de dados'!$D:$D)</f>
        <v>SX LIGHTING</v>
      </c>
      <c r="CI1371" s="27" t="s">
        <v>315</v>
      </c>
      <c r="CJ1371" s="26" t="str">
        <f>_xlfn.XLOOKUP(CI1371,'Banco de dados'!$B:$B,'Banco de dados'!$E:$E)</f>
        <v>SXINLPP080K50L12CZF7PHF</v>
      </c>
      <c r="CK1371" s="26"/>
      <c r="CL1371" s="26" t="e">
        <f>IF(CK1371="-","-",_xlfn.XLOOKUP(CK1371,'Banco de dados'!$B:$B,'Banco de dados'!$E:$E))</f>
        <v>#N/A</v>
      </c>
      <c r="CM1371" s="28">
        <f t="shared" si="1587"/>
        <v>1</v>
      </c>
      <c r="CN1371" s="26">
        <f>_xlfn.XLOOKUP(CI1371,'Banco de dados'!$B:$B,'Banco de dados'!$H:$H)</f>
        <v>79</v>
      </c>
      <c r="CO1371" s="26" t="e">
        <f t="array" aca="1" ref="CO1371" ca="1">_xludf.XLOOKUP(CK1371,'Banco de dados'!$B:$B,'Banco de dados'!$H:$H)</f>
        <v>#NAME?</v>
      </c>
      <c r="CP1371" s="26" t="e">
        <f t="array" aca="1" ref="CP1371" ca="1">_xludf.XLOOKUP(CI1371,'Banco de dados'!$B:$B,'Banco de dados'!$F:$F)</f>
        <v>#NAME?</v>
      </c>
      <c r="CQ1371" s="26" t="e">
        <f t="array" aca="1" ref="CQ1371" ca="1">_xludf.XLOOKUP(CK1371,'Banco de dados'!$B:$B,'Banco de dados'!$F:$F)</f>
        <v>#NAME?</v>
      </c>
      <c r="CR1371" s="27">
        <v>338</v>
      </c>
      <c r="CS1371" s="27"/>
      <c r="CT1371" s="26" t="str">
        <f>IF(AG1371=0.5,"Suporte",IF(AND(AG1371&gt;='Braços de IP'!$B$9,AG1371&lt;='Braços de IP'!$D$9),'Braços de IP'!$E$9,IF(AND(AG1371&gt;='Braços de IP'!$B$10,AG1371&lt;='Braços de IP'!$D$10),'Braços de IP'!$E$10,IF(AND(AG1371&gt;='Braços de IP'!$B$11,AG1371&lt;='Braços de IP'!$D$11),'Braços de IP'!$E$11,IF(AND(AG1371&gt;='Braços de IP'!$B$12,AG1371&lt;='Braços de IP'!$D$12),'Braços de IP'!$E$12,IF(AND(AG1371&gt;='Braços de IP'!$B$13,AG1371&lt;='Braços de IP'!$D$13),'Braços de IP'!$E$13,IF(AND(AG1371&gt;='Braços de IP'!$B$14,AG1371&lt;='Braços de IP'!$D$14),'Braços de IP'!$E$14,"ERRO")))))))</f>
        <v>Médio I</v>
      </c>
      <c r="CU1371" s="27"/>
      <c r="CV1371" s="26" t="str">
        <f>IF($CU1371="","",VLOOKUP($CU1371,'Braços de IP'!$E$9:$I$15,2,0))</f>
        <v/>
      </c>
      <c r="CW1371" s="29" t="str">
        <f>IF($CU1371="","",VLOOKUP($CU1371,'Braços de IP'!$E$9:$I$15,5,0))</f>
        <v/>
      </c>
      <c r="CX1371" s="26"/>
      <c r="CY1371" s="26"/>
      <c r="CZ1371" s="26"/>
      <c r="DA1371" s="26"/>
      <c r="DB1371" s="26"/>
      <c r="DC1371" s="26"/>
      <c r="DD1371" s="30">
        <f t="shared" si="1588"/>
        <v>79</v>
      </c>
      <c r="DE1371" s="31">
        <f t="shared" si="1589"/>
        <v>96</v>
      </c>
      <c r="DF1371" s="30">
        <f t="shared" si="1590"/>
        <v>175</v>
      </c>
      <c r="DG1371" s="32">
        <f t="shared" si="1591"/>
        <v>0.17708333333333337</v>
      </c>
      <c r="DH1371" s="33" t="s">
        <v>143</v>
      </c>
      <c r="DI1371" s="34"/>
      <c r="DJ1371" s="35"/>
      <c r="DK1371" s="16" t="s">
        <v>144</v>
      </c>
      <c r="DL1371" s="16"/>
    </row>
    <row r="1372" spans="1:116" ht="15" customHeight="1" x14ac:dyDescent="0.25">
      <c r="B1372" s="16">
        <v>428</v>
      </c>
      <c r="C1372" s="16" t="s">
        <v>146</v>
      </c>
      <c r="D1372" s="16" t="s">
        <v>1029</v>
      </c>
      <c r="E1372" s="16">
        <v>-8.0945669999999996</v>
      </c>
      <c r="F1372" s="16">
        <v>-34.912278999999998</v>
      </c>
      <c r="G1372" s="16" t="s">
        <v>160</v>
      </c>
      <c r="H1372" s="16" t="s">
        <v>136</v>
      </c>
      <c r="I1372" s="16" t="s">
        <v>135</v>
      </c>
      <c r="J1372" s="16" t="s">
        <v>137</v>
      </c>
      <c r="K1372" s="16">
        <v>96</v>
      </c>
      <c r="L1372" s="16" t="s">
        <v>138</v>
      </c>
      <c r="M1372" s="16">
        <v>0</v>
      </c>
      <c r="N1372" s="16"/>
      <c r="O1372" s="16">
        <v>2</v>
      </c>
      <c r="P1372" s="16">
        <v>3.21</v>
      </c>
      <c r="Q1372" s="16">
        <v>6</v>
      </c>
      <c r="R1372" s="16"/>
      <c r="S1372" s="16"/>
      <c r="T1372" s="16">
        <v>0</v>
      </c>
      <c r="U1372" s="16">
        <v>3</v>
      </c>
      <c r="V1372" s="16">
        <v>0</v>
      </c>
      <c r="W1372" s="16">
        <v>0</v>
      </c>
      <c r="X1372" s="16">
        <v>0</v>
      </c>
      <c r="Y1372" s="16" t="s">
        <v>167</v>
      </c>
      <c r="Z1372" s="16">
        <v>0</v>
      </c>
      <c r="AA1372" s="16" t="s">
        <v>139</v>
      </c>
      <c r="AB1372" s="16" t="s">
        <v>140</v>
      </c>
      <c r="AC1372" s="16">
        <v>39.36</v>
      </c>
      <c r="AD1372" s="16">
        <v>5.87</v>
      </c>
      <c r="AE1372" s="16">
        <v>1</v>
      </c>
      <c r="AF1372" s="16">
        <v>1.66</v>
      </c>
      <c r="AG1372" s="16">
        <v>1.9</v>
      </c>
      <c r="AH1372" s="16"/>
      <c r="AI1372" s="16"/>
      <c r="AJ1372" s="16"/>
      <c r="AK1372" s="16"/>
      <c r="AL1372" s="16"/>
      <c r="AM1372" s="16">
        <v>0</v>
      </c>
      <c r="AN1372" s="16"/>
      <c r="AO1372" s="16">
        <v>0</v>
      </c>
      <c r="AP1372" s="16">
        <v>0</v>
      </c>
      <c r="AQ1372" s="16">
        <v>0</v>
      </c>
      <c r="AR1372" s="17" t="s">
        <v>136</v>
      </c>
      <c r="AS1372" s="19">
        <f t="shared" si="1522"/>
        <v>0</v>
      </c>
      <c r="AT1372" s="19"/>
      <c r="AU1372" s="19">
        <f>VLOOKUP(G1372,ABNT5101!$I$3:$J$9,2)</f>
        <v>10</v>
      </c>
      <c r="AV1372" s="19">
        <f>VLOOKUP(G1372,ABNT5101!$I$3:$M$9,5)</f>
        <v>0.18</v>
      </c>
      <c r="AW1372" s="17" t="str">
        <f>_xlfn.XLOOKUP(G1372,ABNT5101!I:I,ABNT5101!L:L)</f>
        <v>-</v>
      </c>
      <c r="AX1372" s="17">
        <f>_xlfn.XLOOKUP(G1372,ABNT5101!$I:$I,ABNT5101!M:M)</f>
        <v>0.18</v>
      </c>
      <c r="AY1372" s="17" t="str">
        <f>_xlfn.XLOOKUP(G1372,ABNT5101!$I:$I,ABNT5101!N:N)</f>
        <v>-</v>
      </c>
      <c r="AZ1372" s="17">
        <f>_xlfn.XLOOKUP(G1372,ABNT5101!$I:$I,ABNT5101!O:O)</f>
        <v>16</v>
      </c>
      <c r="BA1372" s="20" t="str">
        <f t="shared" si="1523"/>
        <v>ATENDE</v>
      </c>
      <c r="BB1372" s="21" t="e">
        <f t="shared" ref="BB1372:BC1372" si="1636">BE1372/AU1372-1</f>
        <v>#VALUE!</v>
      </c>
      <c r="BC1372" s="21" t="e">
        <f t="shared" si="1636"/>
        <v>#VALUE!</v>
      </c>
      <c r="BD1372" s="21" t="str">
        <f t="shared" si="1525"/>
        <v>-</v>
      </c>
      <c r="BE1372" s="22" t="s">
        <v>407</v>
      </c>
      <c r="BF1372" s="22" t="s">
        <v>308</v>
      </c>
      <c r="BG1372" s="22"/>
      <c r="BH1372" s="22"/>
      <c r="BI1372" s="23"/>
      <c r="BJ1372" s="22"/>
      <c r="BK1372" s="20" t="str">
        <f t="shared" si="1526"/>
        <v>ATENDE</v>
      </c>
      <c r="BL1372" s="20" t="str">
        <f t="shared" si="1527"/>
        <v>ATENDE</v>
      </c>
      <c r="BM1372" s="20" t="str">
        <f t="shared" si="1528"/>
        <v>ATENDE</v>
      </c>
      <c r="BN1372" s="20" t="str">
        <f t="shared" si="1529"/>
        <v>ATENDE</v>
      </c>
      <c r="BO1372" s="24" t="str">
        <f t="shared" si="1530"/>
        <v>C4</v>
      </c>
      <c r="BP1372" s="24" t="str">
        <f t="shared" si="1368"/>
        <v>P6</v>
      </c>
      <c r="BQ1372" s="25" t="e">
        <f t="shared" si="1381"/>
        <v>#VALUE!</v>
      </c>
      <c r="BR1372" s="22" t="s">
        <v>1040</v>
      </c>
      <c r="BS1372" s="22" t="s">
        <v>1038</v>
      </c>
      <c r="BT1372" s="24">
        <f>IF(BP1372="-","-",_xlfn.XLOOKUP(BP1372,ABNT5101!$B$4:$B$9,ABNT5101!$C$4:$C$9))</f>
        <v>3</v>
      </c>
      <c r="BU1372" s="24">
        <f>IF(BP1372="-","-",_xlfn.XLOOKUP(BP1372,ABNT5101!$B$4:$B$9,ABNT5101!$D$4:$D$9))</f>
        <v>0.6</v>
      </c>
      <c r="BV1372" s="20" t="str">
        <f t="shared" si="1531"/>
        <v>ATENDE</v>
      </c>
      <c r="BW1372" s="20" t="str">
        <f t="shared" si="1382"/>
        <v>ATENDE</v>
      </c>
      <c r="BX1372" s="20" t="str">
        <f t="shared" si="1532"/>
        <v>ATENDE</v>
      </c>
      <c r="BY1372" s="24" t="s">
        <v>136</v>
      </c>
      <c r="BZ1372" s="25" t="e">
        <f t="shared" si="1533"/>
        <v>#VALUE!</v>
      </c>
      <c r="CA1372" s="24" t="s">
        <v>1041</v>
      </c>
      <c r="CB1372" s="24" t="s">
        <v>943</v>
      </c>
      <c r="CC1372" s="20" t="str">
        <f>IF(BY1372="-","-",_xlfn.XLOOKUP(BY1372,ABNT5101!$B$4:$B$9,ABNT5101!$C$4:$C$9))</f>
        <v>-</v>
      </c>
      <c r="CD1372" s="24" t="str">
        <f>IF(BY1372="-","-",_xlfn.XLOOKUP(BY1372,ABNT5101!$B$4:$B$9,ABNT5101!$D$4:$D$9))</f>
        <v>-</v>
      </c>
      <c r="CE1372" s="20" t="str">
        <f t="shared" si="1534"/>
        <v>-</v>
      </c>
      <c r="CF1372" s="20" t="str">
        <f t="shared" si="1535"/>
        <v>-</v>
      </c>
      <c r="CG1372" s="20" t="str">
        <f t="shared" si="1359"/>
        <v>-</v>
      </c>
      <c r="CH1372" s="26" t="e">
        <f>_xlfn.XLOOKUP(CI1372,'Banco de dados'!$B:$B,'Banco de dados'!$D:$D)</f>
        <v>#N/A</v>
      </c>
      <c r="CI1372" s="27" t="s">
        <v>965</v>
      </c>
      <c r="CJ1372" s="26" t="e">
        <f>_xlfn.XLOOKUP(CI1372,'Banco de dados'!$B:$B,'Banco de dados'!$E:$E)</f>
        <v>#N/A</v>
      </c>
      <c r="CK1372" s="26"/>
      <c r="CL1372" s="26" t="e">
        <f>IF(CK1372="-","-",_xlfn.XLOOKUP(CK1372,'Banco de dados'!$B:$B,'Banco de dados'!$E:$E))</f>
        <v>#N/A</v>
      </c>
      <c r="CM1372" s="28">
        <f t="shared" si="1587"/>
        <v>1</v>
      </c>
      <c r="CN1372" s="26" t="e">
        <f>_xlfn.XLOOKUP(CI1372,'Banco de dados'!$B:$B,'Banco de dados'!$H:$H)</f>
        <v>#N/A</v>
      </c>
      <c r="CO1372" s="26" t="e">
        <f t="array" aca="1" ref="CO1372" ca="1">_xludf.XLOOKUP(CK1372,'Banco de dados'!$B:$B,'Banco de dados'!$H:$H)</f>
        <v>#NAME?</v>
      </c>
      <c r="CP1372" s="26" t="e">
        <f t="array" aca="1" ref="CP1372" ca="1">_xludf.XLOOKUP(CI1372,'Banco de dados'!$B:$B,'Banco de dados'!$F:$F)</f>
        <v>#NAME?</v>
      </c>
      <c r="CQ1372" s="26" t="e">
        <f t="array" aca="1" ref="CQ1372" ca="1">_xludf.XLOOKUP(CK1372,'Banco de dados'!$B:$B,'Banco de dados'!$F:$F)</f>
        <v>#NAME?</v>
      </c>
      <c r="CR1372" s="27">
        <v>339</v>
      </c>
      <c r="CS1372" s="27"/>
      <c r="CT1372" s="26" t="str">
        <f>IF(AG1372=0.5,"Suporte",IF(AND(AG1372&gt;='Braços de IP'!$B$9,AG1372&lt;='Braços de IP'!$D$9),'Braços de IP'!$E$9,IF(AND(AG1372&gt;='Braços de IP'!$B$10,AG1372&lt;='Braços de IP'!$D$10),'Braços de IP'!$E$10,IF(AND(AG1372&gt;='Braços de IP'!$B$11,AG1372&lt;='Braços de IP'!$D$11),'Braços de IP'!$E$11,IF(AND(AG1372&gt;='Braços de IP'!$B$12,AG1372&lt;='Braços de IP'!$D$12),'Braços de IP'!$E$12,IF(AND(AG1372&gt;='Braços de IP'!$B$13,AG1372&lt;='Braços de IP'!$D$13),'Braços de IP'!$E$13,IF(AND(AG1372&gt;='Braços de IP'!$B$14,AG1372&lt;='Braços de IP'!$D$14),'Braços de IP'!$E$14,"ERRO")))))))</f>
        <v>Médio I</v>
      </c>
      <c r="CU1372" s="27" t="s">
        <v>142</v>
      </c>
      <c r="CV1372" s="26">
        <f>IF($CU1372="","",VLOOKUP($CU1372,'Braços de IP'!$E$9:$I$15,2,0))</f>
        <v>1.8</v>
      </c>
      <c r="CW1372" s="29">
        <f>IF($CU1372="","",VLOOKUP($CU1372,'Braços de IP'!$E$9:$I$15,5,0))</f>
        <v>7</v>
      </c>
      <c r="CX1372" s="26"/>
      <c r="CY1372" s="26"/>
      <c r="CZ1372" s="26"/>
      <c r="DA1372" s="26"/>
      <c r="DB1372" s="26"/>
      <c r="DC1372" s="26"/>
      <c r="DD1372" s="30" t="e">
        <f t="shared" si="1588"/>
        <v>#N/A</v>
      </c>
      <c r="DE1372" s="31">
        <f t="shared" si="1589"/>
        <v>96</v>
      </c>
      <c r="DF1372" s="30" t="e">
        <f t="shared" si="1590"/>
        <v>#N/A</v>
      </c>
      <c r="DG1372" s="32" t="e">
        <f t="shared" si="1591"/>
        <v>#N/A</v>
      </c>
      <c r="DH1372" s="33" t="s">
        <v>143</v>
      </c>
      <c r="DI1372" s="34"/>
      <c r="DJ1372" s="35"/>
      <c r="DK1372" s="16" t="s">
        <v>144</v>
      </c>
      <c r="DL1372" s="16"/>
    </row>
    <row r="1373" spans="1:116" ht="15" customHeight="1" x14ac:dyDescent="0.25">
      <c r="B1373" s="16">
        <v>429</v>
      </c>
      <c r="C1373" s="16" t="s">
        <v>146</v>
      </c>
      <c r="D1373" s="16" t="s">
        <v>1042</v>
      </c>
      <c r="E1373" s="16">
        <v>-8.0928260000000005</v>
      </c>
      <c r="F1373" s="16">
        <v>-34.929378999999997</v>
      </c>
      <c r="G1373" s="16" t="s">
        <v>153</v>
      </c>
      <c r="H1373" s="16" t="s">
        <v>136</v>
      </c>
      <c r="I1373" s="16" t="s">
        <v>149</v>
      </c>
      <c r="J1373" s="16" t="s">
        <v>137</v>
      </c>
      <c r="K1373" s="16">
        <v>70</v>
      </c>
      <c r="L1373" s="16" t="s">
        <v>138</v>
      </c>
      <c r="M1373" s="16">
        <v>0</v>
      </c>
      <c r="N1373" s="16"/>
      <c r="O1373" s="16">
        <v>1</v>
      </c>
      <c r="P1373" s="16">
        <v>2.46</v>
      </c>
      <c r="Q1373" s="16">
        <v>6.67</v>
      </c>
      <c r="R1373" s="16"/>
      <c r="S1373" s="16"/>
      <c r="T1373" s="16">
        <v>0</v>
      </c>
      <c r="U1373" s="16">
        <v>2.63</v>
      </c>
      <c r="V1373" s="16">
        <v>0</v>
      </c>
      <c r="W1373" s="16">
        <v>0</v>
      </c>
      <c r="X1373" s="16">
        <v>0</v>
      </c>
      <c r="Y1373" s="16">
        <v>0</v>
      </c>
      <c r="Z1373" s="16">
        <v>0</v>
      </c>
      <c r="AA1373" s="16" t="s">
        <v>139</v>
      </c>
      <c r="AB1373" s="16" t="s">
        <v>140</v>
      </c>
      <c r="AC1373" s="16">
        <v>36.03</v>
      </c>
      <c r="AD1373" s="16">
        <v>7.83</v>
      </c>
      <c r="AE1373" s="16">
        <v>1</v>
      </c>
      <c r="AF1373" s="16">
        <v>1.1200000000000001</v>
      </c>
      <c r="AG1373" s="16">
        <v>2.0299999999999998</v>
      </c>
      <c r="AH1373" s="16"/>
      <c r="AI1373" s="16"/>
      <c r="AJ1373" s="16"/>
      <c r="AK1373" s="16"/>
      <c r="AL1373" s="16"/>
      <c r="AM1373" s="16">
        <v>0</v>
      </c>
      <c r="AN1373" s="16"/>
      <c r="AO1373" s="16">
        <v>0</v>
      </c>
      <c r="AP1373" s="16">
        <v>0</v>
      </c>
      <c r="AQ1373" s="16">
        <v>0</v>
      </c>
      <c r="AR1373" s="17" t="s">
        <v>136</v>
      </c>
      <c r="AS1373" s="19">
        <f t="shared" si="1522"/>
        <v>0</v>
      </c>
      <c r="AT1373" s="19"/>
      <c r="AU1373" s="19">
        <f>VLOOKUP(G1373,ABNT5101!$I$3:$J$9,2)</f>
        <v>15</v>
      </c>
      <c r="AV1373" s="19">
        <f>VLOOKUP(G1373,ABNT5101!$I$3:$M$9,5)</f>
        <v>0.18</v>
      </c>
      <c r="AW1373" s="17" t="str">
        <f>_xlfn.XLOOKUP(G1373,ABNT5101!I:I,ABNT5101!L:L)</f>
        <v>-</v>
      </c>
      <c r="AX1373" s="17">
        <f>_xlfn.XLOOKUP(G1373,ABNT5101!$I:$I,ABNT5101!M:M)</f>
        <v>0.18</v>
      </c>
      <c r="AY1373" s="17" t="str">
        <f>_xlfn.XLOOKUP(G1373,ABNT5101!$I:$I,ABNT5101!N:N)</f>
        <v>-</v>
      </c>
      <c r="AZ1373" s="17">
        <f>_xlfn.XLOOKUP(G1373,ABNT5101!$I:$I,ABNT5101!O:O)</f>
        <v>15</v>
      </c>
      <c r="BA1373" s="20" t="str">
        <f t="shared" si="1523"/>
        <v>ATENDE</v>
      </c>
      <c r="BB1373" s="21" t="e">
        <f t="shared" ref="BB1373:BC1373" si="1637">BE1373/AU1373-1</f>
        <v>#VALUE!</v>
      </c>
      <c r="BC1373" s="21" t="e">
        <f t="shared" si="1637"/>
        <v>#VALUE!</v>
      </c>
      <c r="BD1373" s="21" t="str">
        <f t="shared" si="1525"/>
        <v>-</v>
      </c>
      <c r="BE1373" s="22" t="s">
        <v>1043</v>
      </c>
      <c r="BF1373" s="22" t="s">
        <v>1044</v>
      </c>
      <c r="BG1373" s="22"/>
      <c r="BH1373" s="22"/>
      <c r="BI1373" s="23"/>
      <c r="BJ1373" s="22"/>
      <c r="BK1373" s="20" t="str">
        <f t="shared" si="1526"/>
        <v>ATENDE</v>
      </c>
      <c r="BL1373" s="20" t="str">
        <f t="shared" si="1527"/>
        <v>ATENDE</v>
      </c>
      <c r="BM1373" s="20" t="str">
        <f t="shared" si="1528"/>
        <v>ATENDE</v>
      </c>
      <c r="BN1373" s="20" t="str">
        <f t="shared" si="1529"/>
        <v>ATENDE</v>
      </c>
      <c r="BO1373" s="24" t="str">
        <f t="shared" si="1530"/>
        <v>C3</v>
      </c>
      <c r="BP1373" s="24" t="str">
        <f t="shared" si="1368"/>
        <v>P5</v>
      </c>
      <c r="BQ1373" s="25" t="e">
        <f t="shared" si="1381"/>
        <v>#VALUE!</v>
      </c>
      <c r="BR1373" s="22" t="s">
        <v>1045</v>
      </c>
      <c r="BS1373" s="54">
        <v>46268</v>
      </c>
      <c r="BT1373" s="24">
        <f>IF(BP1373="-","-",_xlfn.XLOOKUP(BP1373,ABNT5101!$B$4:$B$9,ABNT5101!$C$4:$C$9))</f>
        <v>5</v>
      </c>
      <c r="BU1373" s="24">
        <f>IF(BP1373="-","-",_xlfn.XLOOKUP(BP1373,ABNT5101!$B$4:$B$9,ABNT5101!$D$4:$D$9))</f>
        <v>1</v>
      </c>
      <c r="BV1373" s="20" t="str">
        <f t="shared" si="1531"/>
        <v>ATENDE</v>
      </c>
      <c r="BW1373" s="20" t="str">
        <f t="shared" si="1382"/>
        <v>ATENDE</v>
      </c>
      <c r="BX1373" s="20" t="str">
        <f t="shared" si="1532"/>
        <v>ATENDE</v>
      </c>
      <c r="BY1373" s="24" t="s">
        <v>136</v>
      </c>
      <c r="BZ1373" s="25" t="e">
        <f t="shared" si="1533"/>
        <v>#VALUE!</v>
      </c>
      <c r="CA1373" s="24" t="s">
        <v>1046</v>
      </c>
      <c r="CB1373" s="24" t="s">
        <v>1047</v>
      </c>
      <c r="CC1373" s="20" t="str">
        <f>IF(BY1373="-","-",_xlfn.XLOOKUP(BY1373,ABNT5101!$B$4:$B$9,ABNT5101!$C$4:$C$9))</f>
        <v>-</v>
      </c>
      <c r="CD1373" s="24" t="str">
        <f>IF(BY1373="-","-",_xlfn.XLOOKUP(BY1373,ABNT5101!$B$4:$B$9,ABNT5101!$D$4:$D$9))</f>
        <v>-</v>
      </c>
      <c r="CE1373" s="20" t="str">
        <f t="shared" si="1534"/>
        <v>-</v>
      </c>
      <c r="CF1373" s="20" t="str">
        <f t="shared" si="1535"/>
        <v>-</v>
      </c>
      <c r="CG1373" s="20" t="str">
        <f t="shared" si="1359"/>
        <v>-</v>
      </c>
      <c r="CH1373" s="26" t="str">
        <f>_xlfn.XLOOKUP(CI1373,'Banco de dados'!$B:$B,'Banco de dados'!$D:$D)</f>
        <v>LEDSTAR</v>
      </c>
      <c r="CI1373" s="27" t="s">
        <v>306</v>
      </c>
      <c r="CJ1373" s="26" t="str">
        <f>_xlfn.XLOOKUP(CI1373,'Banco de dados'!$B:$B,'Banco de dados'!$E:$E)</f>
        <v>LUM LED SL VT 9.1 72W</v>
      </c>
      <c r="CK1373" s="26"/>
      <c r="CL1373" s="26" t="e">
        <f>IF(CK1373="-","-",_xlfn.XLOOKUP(CK1373,'Banco de dados'!$B:$B,'Banco de dados'!$E:$E))</f>
        <v>#N/A</v>
      </c>
      <c r="CM1373" s="28">
        <f t="shared" si="1587"/>
        <v>1</v>
      </c>
      <c r="CN1373" s="26">
        <f>_xlfn.XLOOKUP(CI1373,'Banco de dados'!$B:$B,'Banco de dados'!$H:$H)</f>
        <v>72</v>
      </c>
      <c r="CO1373" s="26" t="e">
        <f t="array" aca="1" ref="CO1373" ca="1">_xludf.XLOOKUP(CK1373,'Banco de dados'!$B:$B,'Banco de dados'!$H:$H)</f>
        <v>#NAME?</v>
      </c>
      <c r="CP1373" s="26" t="e">
        <f t="array" aca="1" ref="CP1373" ca="1">_xludf.XLOOKUP(CI1373,'Banco de dados'!$B:$B,'Banco de dados'!$F:$F)</f>
        <v>#NAME?</v>
      </c>
      <c r="CQ1373" s="26" t="e">
        <f t="array" aca="1" ref="CQ1373" ca="1">_xludf.XLOOKUP(CK1373,'Banco de dados'!$B:$B,'Banco de dados'!$F:$F)</f>
        <v>#NAME?</v>
      </c>
      <c r="CR1373" s="27">
        <v>340</v>
      </c>
      <c r="CS1373" s="27"/>
      <c r="CT1373" s="26" t="str">
        <f>IF(AG1373=0.5,"Suporte",IF(AND(AG1373&gt;='Braços de IP'!$B$9,AG1373&lt;='Braços de IP'!$D$9),'Braços de IP'!$E$9,IF(AND(AG1373&gt;='Braços de IP'!$B$10,AG1373&lt;='Braços de IP'!$D$10),'Braços de IP'!$E$10,IF(AND(AG1373&gt;='Braços de IP'!$B$11,AG1373&lt;='Braços de IP'!$D$11),'Braços de IP'!$E$11,IF(AND(AG1373&gt;='Braços de IP'!$B$12,AG1373&lt;='Braços de IP'!$D$12),'Braços de IP'!$E$12,IF(AND(AG1373&gt;='Braços de IP'!$B$13,AG1373&lt;='Braços de IP'!$D$13),'Braços de IP'!$E$13,IF(AND(AG1373&gt;='Braços de IP'!$B$14,AG1373&lt;='Braços de IP'!$D$14),'Braços de IP'!$E$14,"ERRO")))))))</f>
        <v>Médio I</v>
      </c>
      <c r="CU1373" s="27"/>
      <c r="CV1373" s="26" t="str">
        <f>IF($CU1373="","",VLOOKUP($CU1373,'Braços de IP'!$E$9:$I$15,2,0))</f>
        <v/>
      </c>
      <c r="CW1373" s="29" t="str">
        <f>IF($CU1373="","",VLOOKUP($CU1373,'Braços de IP'!$E$9:$I$15,5,0))</f>
        <v/>
      </c>
      <c r="CX1373" s="26"/>
      <c r="CY1373" s="26"/>
      <c r="CZ1373" s="26"/>
      <c r="DA1373" s="26"/>
      <c r="DB1373" s="26"/>
      <c r="DC1373" s="26"/>
      <c r="DD1373" s="30">
        <f t="shared" si="1588"/>
        <v>72</v>
      </c>
      <c r="DE1373" s="31">
        <f t="shared" si="1589"/>
        <v>70</v>
      </c>
      <c r="DF1373" s="30">
        <f t="shared" si="1590"/>
        <v>142</v>
      </c>
      <c r="DG1373" s="32">
        <f t="shared" si="1591"/>
        <v>-2.857142857142847E-2</v>
      </c>
      <c r="DH1373" s="33" t="s">
        <v>143</v>
      </c>
      <c r="DI1373" s="34"/>
      <c r="DJ1373" s="35"/>
      <c r="DK1373" s="16" t="s">
        <v>144</v>
      </c>
      <c r="DL1373" s="16"/>
    </row>
    <row r="1374" spans="1:116" ht="15" customHeight="1" x14ac:dyDescent="0.25">
      <c r="B1374" s="16">
        <v>429</v>
      </c>
      <c r="C1374" s="16" t="s">
        <v>146</v>
      </c>
      <c r="D1374" s="16" t="s">
        <v>1042</v>
      </c>
      <c r="E1374" s="16">
        <v>-8.0928260000000005</v>
      </c>
      <c r="F1374" s="16">
        <v>-34.929378999999997</v>
      </c>
      <c r="G1374" s="16" t="s">
        <v>153</v>
      </c>
      <c r="H1374" s="16" t="s">
        <v>136</v>
      </c>
      <c r="I1374" s="16" t="s">
        <v>149</v>
      </c>
      <c r="J1374" s="16" t="s">
        <v>137</v>
      </c>
      <c r="K1374" s="16">
        <v>70</v>
      </c>
      <c r="L1374" s="16" t="s">
        <v>138</v>
      </c>
      <c r="M1374" s="16">
        <v>0</v>
      </c>
      <c r="N1374" s="16"/>
      <c r="O1374" s="16">
        <v>1</v>
      </c>
      <c r="P1374" s="16">
        <v>2.46</v>
      </c>
      <c r="Q1374" s="16">
        <v>6.67</v>
      </c>
      <c r="R1374" s="16"/>
      <c r="S1374" s="16"/>
      <c r="T1374" s="16">
        <v>0</v>
      </c>
      <c r="U1374" s="16">
        <v>2.63</v>
      </c>
      <c r="V1374" s="16">
        <v>0</v>
      </c>
      <c r="W1374" s="16">
        <v>0</v>
      </c>
      <c r="X1374" s="16">
        <v>0</v>
      </c>
      <c r="Y1374" s="16">
        <v>0</v>
      </c>
      <c r="Z1374" s="16">
        <v>0</v>
      </c>
      <c r="AA1374" s="16" t="s">
        <v>139</v>
      </c>
      <c r="AB1374" s="16" t="s">
        <v>140</v>
      </c>
      <c r="AC1374" s="16">
        <v>36.03</v>
      </c>
      <c r="AD1374" s="16">
        <v>7.83</v>
      </c>
      <c r="AE1374" s="16">
        <v>1</v>
      </c>
      <c r="AF1374" s="16">
        <v>1.1200000000000001</v>
      </c>
      <c r="AG1374" s="16">
        <v>2.0299999999999998</v>
      </c>
      <c r="AH1374" s="16"/>
      <c r="AI1374" s="16"/>
      <c r="AJ1374" s="16"/>
      <c r="AK1374" s="16"/>
      <c r="AL1374" s="16"/>
      <c r="AM1374" s="16">
        <v>0</v>
      </c>
      <c r="AN1374" s="16"/>
      <c r="AO1374" s="16">
        <v>0</v>
      </c>
      <c r="AP1374" s="16">
        <v>0</v>
      </c>
      <c r="AQ1374" s="16">
        <v>0</v>
      </c>
      <c r="AR1374" s="17" t="s">
        <v>136</v>
      </c>
      <c r="AS1374" s="19">
        <f t="shared" si="1522"/>
        <v>0</v>
      </c>
      <c r="AT1374" s="19"/>
      <c r="AU1374" s="19">
        <f>VLOOKUP(G1374,ABNT5101!$I$3:$J$9,2)</f>
        <v>15</v>
      </c>
      <c r="AV1374" s="19">
        <f>VLOOKUP(G1374,ABNT5101!$I$3:$M$9,5)</f>
        <v>0.18</v>
      </c>
      <c r="AW1374" s="17" t="str">
        <f>_xlfn.XLOOKUP(G1374,ABNT5101!I:I,ABNT5101!L:L)</f>
        <v>-</v>
      </c>
      <c r="AX1374" s="17">
        <f>_xlfn.XLOOKUP(G1374,ABNT5101!$I:$I,ABNT5101!M:M)</f>
        <v>0.18</v>
      </c>
      <c r="AY1374" s="17" t="str">
        <f>_xlfn.XLOOKUP(G1374,ABNT5101!$I:$I,ABNT5101!N:N)</f>
        <v>-</v>
      </c>
      <c r="AZ1374" s="17">
        <f>_xlfn.XLOOKUP(G1374,ABNT5101!$I:$I,ABNT5101!O:O)</f>
        <v>15</v>
      </c>
      <c r="BA1374" s="20" t="str">
        <f t="shared" si="1523"/>
        <v>ATENDE</v>
      </c>
      <c r="BB1374" s="21" t="e">
        <f t="shared" ref="BB1374:BC1374" si="1638">BE1374/AU1374-1</f>
        <v>#VALUE!</v>
      </c>
      <c r="BC1374" s="21" t="e">
        <f t="shared" si="1638"/>
        <v>#VALUE!</v>
      </c>
      <c r="BD1374" s="21" t="str">
        <f t="shared" si="1525"/>
        <v>-</v>
      </c>
      <c r="BE1374" s="22" t="s">
        <v>1048</v>
      </c>
      <c r="BF1374" s="22" t="s">
        <v>879</v>
      </c>
      <c r="BG1374" s="22"/>
      <c r="BH1374" s="22"/>
      <c r="BI1374" s="23"/>
      <c r="BJ1374" s="22"/>
      <c r="BK1374" s="20" t="str">
        <f t="shared" si="1526"/>
        <v>ATENDE</v>
      </c>
      <c r="BL1374" s="20" t="str">
        <f t="shared" si="1527"/>
        <v>ATENDE</v>
      </c>
      <c r="BM1374" s="20" t="str">
        <f t="shared" si="1528"/>
        <v>ATENDE</v>
      </c>
      <c r="BN1374" s="20" t="str">
        <f t="shared" si="1529"/>
        <v>ATENDE</v>
      </c>
      <c r="BO1374" s="24" t="str">
        <f t="shared" si="1530"/>
        <v>C3</v>
      </c>
      <c r="BP1374" s="24" t="str">
        <f t="shared" si="1368"/>
        <v>P5</v>
      </c>
      <c r="BQ1374" s="25">
        <f t="shared" si="1381"/>
        <v>9224</v>
      </c>
      <c r="BR1374" s="53">
        <v>46125</v>
      </c>
      <c r="BS1374" s="22" t="s">
        <v>1049</v>
      </c>
      <c r="BT1374" s="24">
        <f>IF(BP1374="-","-",_xlfn.XLOOKUP(BP1374,ABNT5101!$B$4:$B$9,ABNT5101!$C$4:$C$9))</f>
        <v>5</v>
      </c>
      <c r="BU1374" s="24">
        <f>IF(BP1374="-","-",_xlfn.XLOOKUP(BP1374,ABNT5101!$B$4:$B$9,ABNT5101!$D$4:$D$9))</f>
        <v>1</v>
      </c>
      <c r="BV1374" s="20" t="str">
        <f t="shared" si="1531"/>
        <v>ATENDE</v>
      </c>
      <c r="BW1374" s="20" t="str">
        <f t="shared" si="1382"/>
        <v>ATENDE</v>
      </c>
      <c r="BX1374" s="20" t="str">
        <f t="shared" si="1532"/>
        <v>ATENDE</v>
      </c>
      <c r="BY1374" s="24" t="s">
        <v>136</v>
      </c>
      <c r="BZ1374" s="25" t="e">
        <f t="shared" si="1533"/>
        <v>#VALUE!</v>
      </c>
      <c r="CA1374" s="24" t="s">
        <v>1050</v>
      </c>
      <c r="CB1374" s="24" t="s">
        <v>1051</v>
      </c>
      <c r="CC1374" s="20" t="str">
        <f>IF(BY1374="-","-",_xlfn.XLOOKUP(BY1374,ABNT5101!$B$4:$B$9,ABNT5101!$C$4:$C$9))</f>
        <v>-</v>
      </c>
      <c r="CD1374" s="24" t="str">
        <f>IF(BY1374="-","-",_xlfn.XLOOKUP(BY1374,ABNT5101!$B$4:$B$9,ABNT5101!$D$4:$D$9))</f>
        <v>-</v>
      </c>
      <c r="CE1374" s="20" t="str">
        <f t="shared" si="1534"/>
        <v>-</v>
      </c>
      <c r="CF1374" s="20" t="str">
        <f t="shared" si="1535"/>
        <v>-</v>
      </c>
      <c r="CG1374" s="20" t="str">
        <f t="shared" si="1359"/>
        <v>-</v>
      </c>
      <c r="CH1374" s="26" t="str">
        <f>_xlfn.XLOOKUP(CI1374,'Banco de dados'!$B:$B,'Banco de dados'!$D:$D)</f>
        <v>SX LIGHTING</v>
      </c>
      <c r="CI1374" s="27" t="s">
        <v>386</v>
      </c>
      <c r="CJ1374" s="26" t="str">
        <f>_xlfn.XLOOKUP(CI1374,'Banco de dados'!$B:$B,'Banco de dados'!$E:$E)</f>
        <v>SXINLPP070K50L12CZF7PHF</v>
      </c>
      <c r="CK1374" s="26"/>
      <c r="CL1374" s="26" t="e">
        <f>IF(CK1374="-","-",_xlfn.XLOOKUP(CK1374,'Banco de dados'!$B:$B,'Banco de dados'!$E:$E))</f>
        <v>#N/A</v>
      </c>
      <c r="CM1374" s="28">
        <f t="shared" si="1587"/>
        <v>1</v>
      </c>
      <c r="CN1374" s="26">
        <f>_xlfn.XLOOKUP(CI1374,'Banco de dados'!$B:$B,'Banco de dados'!$H:$H)</f>
        <v>70</v>
      </c>
      <c r="CO1374" s="26" t="e">
        <f t="array" aca="1" ref="CO1374" ca="1">_xludf.XLOOKUP(CK1374,'Banco de dados'!$B:$B,'Banco de dados'!$H:$H)</f>
        <v>#NAME?</v>
      </c>
      <c r="CP1374" s="26" t="e">
        <f t="array" aca="1" ref="CP1374" ca="1">_xludf.XLOOKUP(CI1374,'Banco de dados'!$B:$B,'Banco de dados'!$F:$F)</f>
        <v>#NAME?</v>
      </c>
      <c r="CQ1374" s="26" t="e">
        <f t="array" aca="1" ref="CQ1374" ca="1">_xludf.XLOOKUP(CK1374,'Banco de dados'!$B:$B,'Banco de dados'!$F:$F)</f>
        <v>#NAME?</v>
      </c>
      <c r="CR1374" s="27">
        <v>341</v>
      </c>
      <c r="CS1374" s="27"/>
      <c r="CT1374" s="26" t="str">
        <f>IF(AG1374=0.5,"Suporte",IF(AND(AG1374&gt;='Braços de IP'!$B$9,AG1374&lt;='Braços de IP'!$D$9),'Braços de IP'!$E$9,IF(AND(AG1374&gt;='Braços de IP'!$B$10,AG1374&lt;='Braços de IP'!$D$10),'Braços de IP'!$E$10,IF(AND(AG1374&gt;='Braços de IP'!$B$11,AG1374&lt;='Braços de IP'!$D$11),'Braços de IP'!$E$11,IF(AND(AG1374&gt;='Braços de IP'!$B$12,AG1374&lt;='Braços de IP'!$D$12),'Braços de IP'!$E$12,IF(AND(AG1374&gt;='Braços de IP'!$B$13,AG1374&lt;='Braços de IP'!$D$13),'Braços de IP'!$E$13,IF(AND(AG1374&gt;='Braços de IP'!$B$14,AG1374&lt;='Braços de IP'!$D$14),'Braços de IP'!$E$14,"ERRO")))))))</f>
        <v>Médio I</v>
      </c>
      <c r="CU1374" s="27"/>
      <c r="CV1374" s="26" t="str">
        <f>IF($CU1374="","",VLOOKUP($CU1374,'Braços de IP'!$E$9:$I$15,2,0))</f>
        <v/>
      </c>
      <c r="CW1374" s="29" t="str">
        <f>IF($CU1374="","",VLOOKUP($CU1374,'Braços de IP'!$E$9:$I$15,5,0))</f>
        <v/>
      </c>
      <c r="CX1374" s="26"/>
      <c r="CY1374" s="26"/>
      <c r="CZ1374" s="26"/>
      <c r="DA1374" s="26"/>
      <c r="DB1374" s="26"/>
      <c r="DC1374" s="26"/>
      <c r="DD1374" s="30">
        <f t="shared" si="1588"/>
        <v>70</v>
      </c>
      <c r="DE1374" s="31">
        <f t="shared" si="1589"/>
        <v>70</v>
      </c>
      <c r="DF1374" s="30">
        <f t="shared" si="1590"/>
        <v>140</v>
      </c>
      <c r="DG1374" s="32">
        <f t="shared" si="1591"/>
        <v>0</v>
      </c>
      <c r="DH1374" s="33" t="s">
        <v>143</v>
      </c>
      <c r="DI1374" s="34"/>
      <c r="DJ1374" s="35"/>
      <c r="DK1374" s="16" t="s">
        <v>144</v>
      </c>
      <c r="DL1374" s="16"/>
    </row>
    <row r="1375" spans="1:116" ht="15" customHeight="1" x14ac:dyDescent="0.25">
      <c r="B1375" s="16">
        <v>429</v>
      </c>
      <c r="C1375" s="16" t="s">
        <v>146</v>
      </c>
      <c r="D1375" s="16" t="s">
        <v>1042</v>
      </c>
      <c r="E1375" s="16">
        <v>-8.0928260000000005</v>
      </c>
      <c r="F1375" s="16">
        <v>-34.929378999999997</v>
      </c>
      <c r="G1375" s="16" t="s">
        <v>153</v>
      </c>
      <c r="H1375" s="16" t="s">
        <v>136</v>
      </c>
      <c r="I1375" s="16" t="s">
        <v>149</v>
      </c>
      <c r="J1375" s="16" t="s">
        <v>137</v>
      </c>
      <c r="K1375" s="16">
        <v>70</v>
      </c>
      <c r="L1375" s="16" t="s">
        <v>138</v>
      </c>
      <c r="M1375" s="16">
        <v>0</v>
      </c>
      <c r="N1375" s="16"/>
      <c r="O1375" s="16">
        <v>1</v>
      </c>
      <c r="P1375" s="16">
        <v>2.46</v>
      </c>
      <c r="Q1375" s="16">
        <v>6.67</v>
      </c>
      <c r="R1375" s="16"/>
      <c r="S1375" s="16"/>
      <c r="T1375" s="16">
        <v>0</v>
      </c>
      <c r="U1375" s="16">
        <v>2.63</v>
      </c>
      <c r="V1375" s="16">
        <v>0</v>
      </c>
      <c r="W1375" s="16">
        <v>0</v>
      </c>
      <c r="X1375" s="16">
        <v>0</v>
      </c>
      <c r="Y1375" s="16">
        <v>0</v>
      </c>
      <c r="Z1375" s="16">
        <v>0</v>
      </c>
      <c r="AA1375" s="16" t="s">
        <v>139</v>
      </c>
      <c r="AB1375" s="16" t="s">
        <v>140</v>
      </c>
      <c r="AC1375" s="16">
        <v>36.03</v>
      </c>
      <c r="AD1375" s="16">
        <v>7.83</v>
      </c>
      <c r="AE1375" s="16">
        <v>1</v>
      </c>
      <c r="AF1375" s="16">
        <v>1.1200000000000001</v>
      </c>
      <c r="AG1375" s="16">
        <v>2.0299999999999998</v>
      </c>
      <c r="AH1375" s="16"/>
      <c r="AI1375" s="16"/>
      <c r="AJ1375" s="16"/>
      <c r="AK1375" s="16"/>
      <c r="AL1375" s="16"/>
      <c r="AM1375" s="16">
        <v>0</v>
      </c>
      <c r="AN1375" s="16"/>
      <c r="AO1375" s="16">
        <v>0</v>
      </c>
      <c r="AP1375" s="16">
        <v>0</v>
      </c>
      <c r="AQ1375" s="16">
        <v>0</v>
      </c>
      <c r="AR1375" s="17" t="s">
        <v>136</v>
      </c>
      <c r="AS1375" s="19">
        <f t="shared" si="1522"/>
        <v>0</v>
      </c>
      <c r="AT1375" s="19"/>
      <c r="AU1375" s="19">
        <f>VLOOKUP(G1375,ABNT5101!$I$3:$J$9,2)</f>
        <v>15</v>
      </c>
      <c r="AV1375" s="19">
        <f>VLOOKUP(G1375,ABNT5101!$I$3:$M$9,5)</f>
        <v>0.18</v>
      </c>
      <c r="AW1375" s="17" t="str">
        <f>_xlfn.XLOOKUP(G1375,ABNT5101!I:I,ABNT5101!L:L)</f>
        <v>-</v>
      </c>
      <c r="AX1375" s="17">
        <f>_xlfn.XLOOKUP(G1375,ABNT5101!$I:$I,ABNT5101!M:M)</f>
        <v>0.18</v>
      </c>
      <c r="AY1375" s="17" t="str">
        <f>_xlfn.XLOOKUP(G1375,ABNT5101!$I:$I,ABNT5101!N:N)</f>
        <v>-</v>
      </c>
      <c r="AZ1375" s="17">
        <f>_xlfn.XLOOKUP(G1375,ABNT5101!$I:$I,ABNT5101!O:O)</f>
        <v>15</v>
      </c>
      <c r="BA1375" s="20" t="str">
        <f t="shared" si="1523"/>
        <v>ATENDE</v>
      </c>
      <c r="BB1375" s="21" t="e">
        <f t="shared" ref="BB1375:BC1375" si="1639">BE1375/AU1375-1</f>
        <v>#VALUE!</v>
      </c>
      <c r="BC1375" s="21" t="e">
        <f t="shared" si="1639"/>
        <v>#VALUE!</v>
      </c>
      <c r="BD1375" s="21" t="str">
        <f t="shared" si="1525"/>
        <v>-</v>
      </c>
      <c r="BE1375" s="22" t="s">
        <v>1052</v>
      </c>
      <c r="BF1375" s="22" t="s">
        <v>1053</v>
      </c>
      <c r="BG1375" s="22"/>
      <c r="BH1375" s="22"/>
      <c r="BI1375" s="23"/>
      <c r="BJ1375" s="22"/>
      <c r="BK1375" s="20" t="str">
        <f t="shared" si="1526"/>
        <v>ATENDE</v>
      </c>
      <c r="BL1375" s="20" t="str">
        <f t="shared" si="1527"/>
        <v>ATENDE</v>
      </c>
      <c r="BM1375" s="20" t="str">
        <f t="shared" si="1528"/>
        <v>ATENDE</v>
      </c>
      <c r="BN1375" s="20" t="str">
        <f t="shared" si="1529"/>
        <v>ATENDE</v>
      </c>
      <c r="BO1375" s="24" t="str">
        <f t="shared" si="1530"/>
        <v>C3</v>
      </c>
      <c r="BP1375" s="24" t="str">
        <f t="shared" si="1368"/>
        <v>P5</v>
      </c>
      <c r="BQ1375" s="25" t="e">
        <f t="shared" si="1381"/>
        <v>#VALUE!</v>
      </c>
      <c r="BR1375" s="22" t="s">
        <v>1054</v>
      </c>
      <c r="BS1375" s="54">
        <v>46208</v>
      </c>
      <c r="BT1375" s="24">
        <f>IF(BP1375="-","-",_xlfn.XLOOKUP(BP1375,ABNT5101!$B$4:$B$9,ABNT5101!$C$4:$C$9))</f>
        <v>5</v>
      </c>
      <c r="BU1375" s="24">
        <f>IF(BP1375="-","-",_xlfn.XLOOKUP(BP1375,ABNT5101!$B$4:$B$9,ABNT5101!$D$4:$D$9))</f>
        <v>1</v>
      </c>
      <c r="BV1375" s="20" t="str">
        <f t="shared" si="1531"/>
        <v>ATENDE</v>
      </c>
      <c r="BW1375" s="20" t="str">
        <f t="shared" si="1382"/>
        <v>ATENDE</v>
      </c>
      <c r="BX1375" s="20" t="str">
        <f t="shared" si="1532"/>
        <v>ATENDE</v>
      </c>
      <c r="BY1375" s="24" t="s">
        <v>136</v>
      </c>
      <c r="BZ1375" s="25" t="e">
        <f t="shared" si="1533"/>
        <v>#VALUE!</v>
      </c>
      <c r="CA1375" s="24" t="s">
        <v>1055</v>
      </c>
      <c r="CB1375" s="24" t="s">
        <v>1056</v>
      </c>
      <c r="CC1375" s="20" t="str">
        <f>IF(BY1375="-","-",_xlfn.XLOOKUP(BY1375,ABNT5101!$B$4:$B$9,ABNT5101!$C$4:$C$9))</f>
        <v>-</v>
      </c>
      <c r="CD1375" s="24" t="str">
        <f>IF(BY1375="-","-",_xlfn.XLOOKUP(BY1375,ABNT5101!$B$4:$B$9,ABNT5101!$D$4:$D$9))</f>
        <v>-</v>
      </c>
      <c r="CE1375" s="20" t="str">
        <f t="shared" si="1534"/>
        <v>-</v>
      </c>
      <c r="CF1375" s="20" t="str">
        <f t="shared" si="1535"/>
        <v>-</v>
      </c>
      <c r="CG1375" s="20" t="str">
        <f t="shared" ref="CG1375:CG1522" si="1640">IF(BY1375="-","-",IF(CB1375&gt;=CD1375,"ATENDE","NÃO ATENDE"))</f>
        <v>-</v>
      </c>
      <c r="CH1375" s="26" t="e">
        <f>_xlfn.XLOOKUP(CI1375,'Banco de dados'!$B:$B,'Banco de dados'!$D:$D)</f>
        <v>#N/A</v>
      </c>
      <c r="CI1375" s="27" t="s">
        <v>965</v>
      </c>
      <c r="CJ1375" s="26" t="e">
        <f>_xlfn.XLOOKUP(CI1375,'Banco de dados'!$B:$B,'Banco de dados'!$E:$E)</f>
        <v>#N/A</v>
      </c>
      <c r="CK1375" s="26"/>
      <c r="CL1375" s="26" t="e">
        <f>IF(CK1375="-","-",_xlfn.XLOOKUP(CK1375,'Banco de dados'!$B:$B,'Banco de dados'!$E:$E))</f>
        <v>#N/A</v>
      </c>
      <c r="CM1375" s="28">
        <f t="shared" si="1587"/>
        <v>1</v>
      </c>
      <c r="CN1375" s="26" t="e">
        <f>_xlfn.XLOOKUP(CI1375,'Banco de dados'!$B:$B,'Banco de dados'!$H:$H)</f>
        <v>#N/A</v>
      </c>
      <c r="CO1375" s="26" t="e">
        <f t="array" aca="1" ref="CO1375" ca="1">_xludf.XLOOKUP(CK1375,'Banco de dados'!$B:$B,'Banco de dados'!$H:$H)</f>
        <v>#NAME?</v>
      </c>
      <c r="CP1375" s="26" t="e">
        <f t="array" aca="1" ref="CP1375" ca="1">_xludf.XLOOKUP(CI1375,'Banco de dados'!$B:$B,'Banco de dados'!$F:$F)</f>
        <v>#NAME?</v>
      </c>
      <c r="CQ1375" s="26" t="e">
        <f t="array" aca="1" ref="CQ1375" ca="1">_xludf.XLOOKUP(CK1375,'Banco de dados'!$B:$B,'Banco de dados'!$F:$F)</f>
        <v>#NAME?</v>
      </c>
      <c r="CR1375" s="27">
        <v>342</v>
      </c>
      <c r="CS1375" s="27"/>
      <c r="CT1375" s="26" t="str">
        <f>IF(AG1375=0.5,"Suporte",IF(AND(AG1375&gt;='Braços de IP'!$B$9,AG1375&lt;='Braços de IP'!$D$9),'Braços de IP'!$E$9,IF(AND(AG1375&gt;='Braços de IP'!$B$10,AG1375&lt;='Braços de IP'!$D$10),'Braços de IP'!$E$10,IF(AND(AG1375&gt;='Braços de IP'!$B$11,AG1375&lt;='Braços de IP'!$D$11),'Braços de IP'!$E$11,IF(AND(AG1375&gt;='Braços de IP'!$B$12,AG1375&lt;='Braços de IP'!$D$12),'Braços de IP'!$E$12,IF(AND(AG1375&gt;='Braços de IP'!$B$13,AG1375&lt;='Braços de IP'!$D$13),'Braços de IP'!$E$13,IF(AND(AG1375&gt;='Braços de IP'!$B$14,AG1375&lt;='Braços de IP'!$D$14),'Braços de IP'!$E$14,"ERRO")))))))</f>
        <v>Médio I</v>
      </c>
      <c r="CU1375" s="27"/>
      <c r="CV1375" s="26" t="str">
        <f>IF($CU1375="","",VLOOKUP($CU1375,'Braços de IP'!$E$9:$I$15,2,0))</f>
        <v/>
      </c>
      <c r="CW1375" s="29" t="str">
        <f>IF($CU1375="","",VLOOKUP($CU1375,'Braços de IP'!$E$9:$I$15,5,0))</f>
        <v/>
      </c>
      <c r="CX1375" s="26"/>
      <c r="CY1375" s="26"/>
      <c r="CZ1375" s="26"/>
      <c r="DA1375" s="26"/>
      <c r="DB1375" s="26"/>
      <c r="DC1375" s="26"/>
      <c r="DD1375" s="30" t="e">
        <f t="shared" si="1588"/>
        <v>#N/A</v>
      </c>
      <c r="DE1375" s="31">
        <f t="shared" si="1589"/>
        <v>70</v>
      </c>
      <c r="DF1375" s="30" t="e">
        <f t="shared" si="1590"/>
        <v>#N/A</v>
      </c>
      <c r="DG1375" s="32" t="e">
        <f t="shared" si="1591"/>
        <v>#N/A</v>
      </c>
      <c r="DH1375" s="33" t="s">
        <v>143</v>
      </c>
      <c r="DI1375" s="34"/>
      <c r="DJ1375" s="35"/>
      <c r="DK1375" s="16" t="s">
        <v>144</v>
      </c>
      <c r="DL1375" s="16"/>
    </row>
    <row r="1376" spans="1:116" ht="15" customHeight="1" x14ac:dyDescent="0.25">
      <c r="A1376" s="1"/>
      <c r="B1376" s="16">
        <v>430</v>
      </c>
      <c r="C1376" s="16" t="s">
        <v>146</v>
      </c>
      <c r="D1376" s="16" t="s">
        <v>1057</v>
      </c>
      <c r="E1376" s="16">
        <v>-8.093477</v>
      </c>
      <c r="F1376" s="16">
        <v>-34.917233000000003</v>
      </c>
      <c r="G1376" s="16" t="s">
        <v>160</v>
      </c>
      <c r="H1376" s="16" t="s">
        <v>136</v>
      </c>
      <c r="I1376" s="16" t="s">
        <v>135</v>
      </c>
      <c r="J1376" s="16" t="s">
        <v>137</v>
      </c>
      <c r="K1376" s="16">
        <v>96</v>
      </c>
      <c r="L1376" s="16" t="s">
        <v>138</v>
      </c>
      <c r="M1376" s="16">
        <v>0</v>
      </c>
      <c r="N1376" s="16"/>
      <c r="O1376" s="16">
        <v>2</v>
      </c>
      <c r="P1376" s="16">
        <v>1.68</v>
      </c>
      <c r="Q1376" s="16">
        <v>6.24</v>
      </c>
      <c r="R1376" s="16"/>
      <c r="S1376" s="16"/>
      <c r="T1376" s="16">
        <v>0</v>
      </c>
      <c r="U1376" s="16">
        <v>2.5</v>
      </c>
      <c r="V1376" s="16">
        <v>0</v>
      </c>
      <c r="W1376" s="16">
        <v>0</v>
      </c>
      <c r="X1376" s="16">
        <v>0</v>
      </c>
      <c r="Y1376" s="16">
        <v>0</v>
      </c>
      <c r="Z1376" s="16">
        <v>2.5</v>
      </c>
      <c r="AA1376" s="16" t="s">
        <v>139</v>
      </c>
      <c r="AB1376" s="16" t="s">
        <v>140</v>
      </c>
      <c r="AC1376" s="16">
        <v>33</v>
      </c>
      <c r="AD1376" s="16">
        <v>6.1</v>
      </c>
      <c r="AE1376" s="16">
        <v>1</v>
      </c>
      <c r="AF1376" s="16">
        <v>1.2</v>
      </c>
      <c r="AG1376" s="16">
        <v>2.21</v>
      </c>
      <c r="AH1376" s="16"/>
      <c r="AI1376" s="16"/>
      <c r="AJ1376" s="16"/>
      <c r="AK1376" s="16"/>
      <c r="AL1376" s="16"/>
      <c r="AM1376" s="16">
        <v>0</v>
      </c>
      <c r="AN1376" s="16"/>
      <c r="AO1376" s="16">
        <v>0</v>
      </c>
      <c r="AP1376" s="16">
        <v>0</v>
      </c>
      <c r="AQ1376" s="16">
        <v>0</v>
      </c>
      <c r="AR1376" s="17" t="s">
        <v>136</v>
      </c>
      <c r="AS1376" s="19">
        <f t="shared" si="1522"/>
        <v>0</v>
      </c>
      <c r="AT1376" s="19"/>
      <c r="AU1376" s="19">
        <f>VLOOKUP(G1376,ABNT5101!$I$3:$J$9,2)</f>
        <v>10</v>
      </c>
      <c r="AV1376" s="19">
        <f>VLOOKUP(G1376,ABNT5101!$I$3:$M$9,5)</f>
        <v>0.18</v>
      </c>
      <c r="AW1376" s="17" t="str">
        <f>_xlfn.XLOOKUP(G1376,ABNT5101!I:I,ABNT5101!L:L)</f>
        <v>-</v>
      </c>
      <c r="AX1376" s="17">
        <f>_xlfn.XLOOKUP(G1376,ABNT5101!$I:$I,ABNT5101!M:M)</f>
        <v>0.18</v>
      </c>
      <c r="AY1376" s="17" t="str">
        <f>_xlfn.XLOOKUP(G1376,ABNT5101!$I:$I,ABNT5101!N:N)</f>
        <v>-</v>
      </c>
      <c r="AZ1376" s="17">
        <f>_xlfn.XLOOKUP(G1376,ABNT5101!$I:$I,ABNT5101!O:O)</f>
        <v>16</v>
      </c>
      <c r="BA1376" s="20" t="str">
        <f t="shared" si="1523"/>
        <v>ATENDE</v>
      </c>
      <c r="BB1376" s="21" t="e">
        <f t="shared" ref="BB1376:BC1376" si="1641">BE1376/AU1376-1</f>
        <v>#VALUE!</v>
      </c>
      <c r="BC1376" s="21" t="e">
        <f t="shared" si="1641"/>
        <v>#VALUE!</v>
      </c>
      <c r="BD1376" s="21" t="str">
        <f t="shared" si="1525"/>
        <v>-</v>
      </c>
      <c r="BE1376" s="22" t="s">
        <v>352</v>
      </c>
      <c r="BF1376" s="22" t="s">
        <v>919</v>
      </c>
      <c r="BG1376" s="22"/>
      <c r="BH1376" s="22"/>
      <c r="BI1376" s="23"/>
      <c r="BJ1376" s="22"/>
      <c r="BK1376" s="20" t="str">
        <f t="shared" si="1526"/>
        <v>ATENDE</v>
      </c>
      <c r="BL1376" s="20" t="str">
        <f t="shared" si="1527"/>
        <v>ATENDE</v>
      </c>
      <c r="BM1376" s="20" t="str">
        <f t="shared" si="1528"/>
        <v>ATENDE</v>
      </c>
      <c r="BN1376" s="20" t="str">
        <f t="shared" si="1529"/>
        <v>ATENDE</v>
      </c>
      <c r="BO1376" s="24" t="str">
        <f t="shared" si="1530"/>
        <v>C4</v>
      </c>
      <c r="BP1376" s="24" t="str">
        <f t="shared" si="1368"/>
        <v>P6</v>
      </c>
      <c r="BQ1376" s="25" t="e">
        <f t="shared" si="1381"/>
        <v>#VALUE!</v>
      </c>
      <c r="BR1376" s="22" t="s">
        <v>1011</v>
      </c>
      <c r="BS1376" s="22" t="s">
        <v>893</v>
      </c>
      <c r="BT1376" s="24">
        <f>IF(BP1376="-","-",_xlfn.XLOOKUP(BP1376,ABNT5101!$B$4:$B$9,ABNT5101!$C$4:$C$9))</f>
        <v>3</v>
      </c>
      <c r="BU1376" s="24">
        <f>IF(BP1376="-","-",_xlfn.XLOOKUP(BP1376,ABNT5101!$B$4:$B$9,ABNT5101!$D$4:$D$9))</f>
        <v>0.6</v>
      </c>
      <c r="BV1376" s="20" t="str">
        <f t="shared" si="1531"/>
        <v>ATENDE</v>
      </c>
      <c r="BW1376" s="20" t="str">
        <f t="shared" si="1382"/>
        <v>ATENDE</v>
      </c>
      <c r="BX1376" s="20" t="str">
        <f t="shared" si="1532"/>
        <v>ATENDE</v>
      </c>
      <c r="BY1376" s="24" t="s">
        <v>136</v>
      </c>
      <c r="BZ1376" s="25" t="e">
        <f t="shared" si="1533"/>
        <v>#VALUE!</v>
      </c>
      <c r="CA1376" s="24" t="s">
        <v>924</v>
      </c>
      <c r="CB1376" s="24" t="s">
        <v>1058</v>
      </c>
      <c r="CC1376" s="20" t="str">
        <f>IF(BY1376="-","-",_xlfn.XLOOKUP(BY1376,ABNT5101!$B$4:$B$9,ABNT5101!$C$4:$C$9))</f>
        <v>-</v>
      </c>
      <c r="CD1376" s="24" t="str">
        <f>IF(BY1376="-","-",_xlfn.XLOOKUP(BY1376,ABNT5101!$B$4:$B$9,ABNT5101!$D$4:$D$9))</f>
        <v>-</v>
      </c>
      <c r="CE1376" s="20" t="str">
        <f t="shared" si="1534"/>
        <v>-</v>
      </c>
      <c r="CF1376" s="20" t="str">
        <f t="shared" si="1535"/>
        <v>-</v>
      </c>
      <c r="CG1376" s="20" t="str">
        <f t="shared" si="1640"/>
        <v>-</v>
      </c>
      <c r="CH1376" s="26" t="str">
        <f>_xlfn.XLOOKUP(CI1376,'Banco de dados'!$B:$B,'Banco de dados'!$D:$D)</f>
        <v>LEDSTAR</v>
      </c>
      <c r="CI1376" s="27" t="s">
        <v>259</v>
      </c>
      <c r="CJ1376" s="26" t="str">
        <f>_xlfn.XLOOKUP(CI1376,'Banco de dados'!$B:$B,'Banco de dados'!$E:$E)</f>
        <v>LUM LED SL VT 9.1 44W</v>
      </c>
      <c r="CK1376" s="26"/>
      <c r="CL1376" s="26" t="e">
        <f>IF(CK1376="-","-",_xlfn.XLOOKUP(CK1376,'Banco de dados'!$B:$B,'Banco de dados'!$E:$E))</f>
        <v>#N/A</v>
      </c>
      <c r="CM1376" s="28">
        <f t="shared" si="1587"/>
        <v>1</v>
      </c>
      <c r="CN1376" s="26">
        <f>_xlfn.XLOOKUP(CI1376,'Banco de dados'!$B:$B,'Banco de dados'!$H:$H)</f>
        <v>44</v>
      </c>
      <c r="CO1376" s="26" t="e">
        <f t="array" aca="1" ref="CO1376" ca="1">_xludf.XLOOKUP(CK1376,'Banco de dados'!$B:$B,'Banco de dados'!$H:$H)</f>
        <v>#NAME?</v>
      </c>
      <c r="CP1376" s="26" t="e">
        <f t="array" aca="1" ref="CP1376" ca="1">_xludf.XLOOKUP(CI1376,'Banco de dados'!$B:$B,'Banco de dados'!$F:$F)</f>
        <v>#NAME?</v>
      </c>
      <c r="CQ1376" s="26" t="e">
        <f t="array" aca="1" ref="CQ1376" ca="1">_xludf.XLOOKUP(CK1376,'Banco de dados'!$B:$B,'Banco de dados'!$F:$F)</f>
        <v>#NAME?</v>
      </c>
      <c r="CR1376" s="27">
        <v>343</v>
      </c>
      <c r="CS1376" s="27"/>
      <c r="CT1376" s="26" t="str">
        <f>IF(AG1376=0.5,"Suporte",IF(AND(AG1376&gt;='Braços de IP'!$B$9,AG1376&lt;='Braços de IP'!$D$9),'Braços de IP'!$E$9,IF(AND(AG1376&gt;='Braços de IP'!$B$10,AG1376&lt;='Braços de IP'!$D$10),'Braços de IP'!$E$10,IF(AND(AG1376&gt;='Braços de IP'!$B$11,AG1376&lt;='Braços de IP'!$D$11),'Braços de IP'!$E$11,IF(AND(AG1376&gt;='Braços de IP'!$B$12,AG1376&lt;='Braços de IP'!$D$12),'Braços de IP'!$E$12,IF(AND(AG1376&gt;='Braços de IP'!$B$13,AG1376&lt;='Braços de IP'!$D$13),'Braços de IP'!$E$13,IF(AND(AG1376&gt;='Braços de IP'!$B$14,AG1376&lt;='Braços de IP'!$D$14),'Braços de IP'!$E$14,"ERRO")))))))</f>
        <v>Médio II</v>
      </c>
      <c r="CU1376" s="27"/>
      <c r="CV1376" s="26" t="str">
        <f>IF($CU1376="","",VLOOKUP($CU1376,'Braços de IP'!$E$9:$I$15,2,0))</f>
        <v/>
      </c>
      <c r="CW1376" s="29" t="str">
        <f>IF($CU1376="","",VLOOKUP($CU1376,'Braços de IP'!$E$9:$I$15,5,0))</f>
        <v/>
      </c>
      <c r="CX1376" s="26"/>
      <c r="CY1376" s="26"/>
      <c r="CZ1376" s="26"/>
      <c r="DA1376" s="26"/>
      <c r="DB1376" s="26"/>
      <c r="DC1376" s="26"/>
      <c r="DD1376" s="30">
        <f t="shared" si="1588"/>
        <v>44</v>
      </c>
      <c r="DE1376" s="31">
        <f t="shared" si="1589"/>
        <v>96</v>
      </c>
      <c r="DF1376" s="30">
        <f t="shared" si="1590"/>
        <v>140</v>
      </c>
      <c r="DG1376" s="32">
        <f t="shared" si="1591"/>
        <v>0.54166666666666674</v>
      </c>
      <c r="DH1376" s="33" t="s">
        <v>143</v>
      </c>
      <c r="DI1376" s="34"/>
      <c r="DJ1376" s="35"/>
      <c r="DK1376" s="16" t="s">
        <v>144</v>
      </c>
      <c r="DL1376" s="16"/>
    </row>
    <row r="1377" spans="1:116" ht="15" customHeight="1" x14ac:dyDescent="0.25">
      <c r="A1377" s="1"/>
      <c r="B1377" s="16">
        <v>430</v>
      </c>
      <c r="C1377" s="16" t="s">
        <v>146</v>
      </c>
      <c r="D1377" s="16" t="s">
        <v>1057</v>
      </c>
      <c r="E1377" s="16">
        <v>-8.093477</v>
      </c>
      <c r="F1377" s="16">
        <v>-34.917233000000003</v>
      </c>
      <c r="G1377" s="16" t="s">
        <v>160</v>
      </c>
      <c r="H1377" s="16" t="s">
        <v>136</v>
      </c>
      <c r="I1377" s="16" t="s">
        <v>135</v>
      </c>
      <c r="J1377" s="16" t="s">
        <v>137</v>
      </c>
      <c r="K1377" s="16">
        <v>96</v>
      </c>
      <c r="L1377" s="16" t="s">
        <v>138</v>
      </c>
      <c r="M1377" s="16">
        <v>0</v>
      </c>
      <c r="N1377" s="16"/>
      <c r="O1377" s="16">
        <v>2</v>
      </c>
      <c r="P1377" s="16">
        <v>1.68</v>
      </c>
      <c r="Q1377" s="16">
        <v>6.24</v>
      </c>
      <c r="R1377" s="16"/>
      <c r="S1377" s="16"/>
      <c r="T1377" s="16">
        <v>0</v>
      </c>
      <c r="U1377" s="16">
        <v>2.5</v>
      </c>
      <c r="V1377" s="16">
        <v>0</v>
      </c>
      <c r="W1377" s="16">
        <v>0</v>
      </c>
      <c r="X1377" s="16">
        <v>0</v>
      </c>
      <c r="Y1377" s="16">
        <v>0</v>
      </c>
      <c r="Z1377" s="16">
        <v>2.5</v>
      </c>
      <c r="AA1377" s="16" t="s">
        <v>139</v>
      </c>
      <c r="AB1377" s="16" t="s">
        <v>140</v>
      </c>
      <c r="AC1377" s="16">
        <v>33</v>
      </c>
      <c r="AD1377" s="16">
        <v>6.1</v>
      </c>
      <c r="AE1377" s="16">
        <v>1</v>
      </c>
      <c r="AF1377" s="16">
        <v>1.2</v>
      </c>
      <c r="AG1377" s="16">
        <v>2.21</v>
      </c>
      <c r="AH1377" s="16"/>
      <c r="AI1377" s="16"/>
      <c r="AJ1377" s="16"/>
      <c r="AK1377" s="16"/>
      <c r="AL1377" s="16"/>
      <c r="AM1377" s="16">
        <v>0</v>
      </c>
      <c r="AN1377" s="16"/>
      <c r="AO1377" s="16">
        <v>0</v>
      </c>
      <c r="AP1377" s="16">
        <v>0</v>
      </c>
      <c r="AQ1377" s="16">
        <v>0</v>
      </c>
      <c r="AR1377" s="17" t="s">
        <v>136</v>
      </c>
      <c r="AS1377" s="19">
        <f t="shared" si="1522"/>
        <v>0</v>
      </c>
      <c r="AT1377" s="19"/>
      <c r="AU1377" s="19">
        <f>VLOOKUP(G1377,ABNT5101!$I$3:$J$9,2)</f>
        <v>10</v>
      </c>
      <c r="AV1377" s="19">
        <f>VLOOKUP(G1377,ABNT5101!$I$3:$M$9,5)</f>
        <v>0.18</v>
      </c>
      <c r="AW1377" s="17" t="str">
        <f>_xlfn.XLOOKUP(G1377,ABNT5101!I:I,ABNT5101!L:L)</f>
        <v>-</v>
      </c>
      <c r="AX1377" s="17">
        <f>_xlfn.XLOOKUP(G1377,ABNT5101!$I:$I,ABNT5101!M:M)</f>
        <v>0.18</v>
      </c>
      <c r="AY1377" s="17" t="str">
        <f>_xlfn.XLOOKUP(G1377,ABNT5101!$I:$I,ABNT5101!N:N)</f>
        <v>-</v>
      </c>
      <c r="AZ1377" s="17">
        <f>_xlfn.XLOOKUP(G1377,ABNT5101!$I:$I,ABNT5101!O:O)</f>
        <v>16</v>
      </c>
      <c r="BA1377" s="20" t="str">
        <f t="shared" si="1523"/>
        <v>ATENDE</v>
      </c>
      <c r="BB1377" s="21" t="e">
        <f t="shared" ref="BB1377:BC1377" si="1642">BE1377/AU1377-1</f>
        <v>#VALUE!</v>
      </c>
      <c r="BC1377" s="21" t="e">
        <f t="shared" si="1642"/>
        <v>#VALUE!</v>
      </c>
      <c r="BD1377" s="21" t="str">
        <f t="shared" si="1525"/>
        <v>-</v>
      </c>
      <c r="BE1377" s="22" t="s">
        <v>1059</v>
      </c>
      <c r="BF1377" s="22" t="s">
        <v>340</v>
      </c>
      <c r="BG1377" s="22"/>
      <c r="BH1377" s="22"/>
      <c r="BI1377" s="23"/>
      <c r="BJ1377" s="22"/>
      <c r="BK1377" s="20" t="str">
        <f t="shared" si="1526"/>
        <v>ATENDE</v>
      </c>
      <c r="BL1377" s="20" t="str">
        <f t="shared" si="1527"/>
        <v>ATENDE</v>
      </c>
      <c r="BM1377" s="20" t="str">
        <f t="shared" si="1528"/>
        <v>ATENDE</v>
      </c>
      <c r="BN1377" s="20" t="str">
        <f t="shared" si="1529"/>
        <v>ATENDE</v>
      </c>
      <c r="BO1377" s="24" t="str">
        <f t="shared" si="1530"/>
        <v>C4</v>
      </c>
      <c r="BP1377" s="24" t="str">
        <f t="shared" si="1368"/>
        <v>P6</v>
      </c>
      <c r="BQ1377" s="25" t="e">
        <f t="shared" si="1381"/>
        <v>#VALUE!</v>
      </c>
      <c r="BR1377" s="22" t="s">
        <v>1060</v>
      </c>
      <c r="BS1377" s="57" t="s">
        <v>1061</v>
      </c>
      <c r="BT1377" s="24">
        <f>IF(BP1377="-","-",_xlfn.XLOOKUP(BP1377,ABNT5101!$B$4:$B$9,ABNT5101!$C$4:$C$9))</f>
        <v>3</v>
      </c>
      <c r="BU1377" s="24">
        <f>IF(BP1377="-","-",_xlfn.XLOOKUP(BP1377,ABNT5101!$B$4:$B$9,ABNT5101!$D$4:$D$9))</f>
        <v>0.6</v>
      </c>
      <c r="BV1377" s="20" t="str">
        <f t="shared" si="1531"/>
        <v>ATENDE</v>
      </c>
      <c r="BW1377" s="20" t="str">
        <f t="shared" si="1382"/>
        <v>ATENDE</v>
      </c>
      <c r="BX1377" s="20" t="str">
        <f t="shared" si="1532"/>
        <v>ATENDE</v>
      </c>
      <c r="BY1377" s="24" t="s">
        <v>136</v>
      </c>
      <c r="BZ1377" s="25" t="e">
        <f t="shared" si="1533"/>
        <v>#VALUE!</v>
      </c>
      <c r="CA1377" s="24" t="s">
        <v>1062</v>
      </c>
      <c r="CB1377" s="24" t="s">
        <v>896</v>
      </c>
      <c r="CC1377" s="20" t="str">
        <f>IF(BY1377="-","-",_xlfn.XLOOKUP(BY1377,ABNT5101!$B$4:$B$9,ABNT5101!$C$4:$C$9))</f>
        <v>-</v>
      </c>
      <c r="CD1377" s="24" t="str">
        <f>IF(BY1377="-","-",_xlfn.XLOOKUP(BY1377,ABNT5101!$B$4:$B$9,ABNT5101!$D$4:$D$9))</f>
        <v>-</v>
      </c>
      <c r="CE1377" s="20" t="str">
        <f t="shared" si="1534"/>
        <v>-</v>
      </c>
      <c r="CF1377" s="20" t="str">
        <f t="shared" si="1535"/>
        <v>-</v>
      </c>
      <c r="CG1377" s="20" t="str">
        <f t="shared" si="1640"/>
        <v>-</v>
      </c>
      <c r="CH1377" s="26" t="str">
        <f>_xlfn.XLOOKUP(CI1377,'Banco de dados'!$B:$B,'Banco de dados'!$D:$D)</f>
        <v>SX LIGHTING</v>
      </c>
      <c r="CI1377" s="27" t="s">
        <v>494</v>
      </c>
      <c r="CJ1377" s="26" t="str">
        <f>_xlfn.XLOOKUP(CI1377,'Banco de dados'!$B:$B,'Banco de dados'!$E:$E)</f>
        <v>SXINEVO030K50L12CZF7PHF</v>
      </c>
      <c r="CK1377" s="26"/>
      <c r="CL1377" s="26" t="e">
        <f>IF(CK1377="-","-",_xlfn.XLOOKUP(CK1377,'Banco de dados'!$B:$B,'Banco de dados'!$E:$E))</f>
        <v>#N/A</v>
      </c>
      <c r="CM1377" s="28">
        <f t="shared" si="1587"/>
        <v>1</v>
      </c>
      <c r="CN1377" s="26">
        <f>_xlfn.XLOOKUP(CI1377,'Banco de dados'!$B:$B,'Banco de dados'!$H:$H)</f>
        <v>31</v>
      </c>
      <c r="CO1377" s="26" t="e">
        <f t="array" aca="1" ref="CO1377" ca="1">_xludf.XLOOKUP(CK1377,'Banco de dados'!$B:$B,'Banco de dados'!$H:$H)</f>
        <v>#NAME?</v>
      </c>
      <c r="CP1377" s="26" t="e">
        <f t="array" aca="1" ref="CP1377" ca="1">_xludf.XLOOKUP(CI1377,'Banco de dados'!$B:$B,'Banco de dados'!$F:$F)</f>
        <v>#NAME?</v>
      </c>
      <c r="CQ1377" s="26" t="e">
        <f t="array" aca="1" ref="CQ1377" ca="1">_xludf.XLOOKUP(CK1377,'Banco de dados'!$B:$B,'Banco de dados'!$F:$F)</f>
        <v>#NAME?</v>
      </c>
      <c r="CR1377" s="27">
        <v>344</v>
      </c>
      <c r="CS1377" s="27"/>
      <c r="CT1377" s="26" t="str">
        <f>IF(AG1377=0.5,"Suporte",IF(AND(AG1377&gt;='Braços de IP'!$B$9,AG1377&lt;='Braços de IP'!$D$9),'Braços de IP'!$E$9,IF(AND(AG1377&gt;='Braços de IP'!$B$10,AG1377&lt;='Braços de IP'!$D$10),'Braços de IP'!$E$10,IF(AND(AG1377&gt;='Braços de IP'!$B$11,AG1377&lt;='Braços de IP'!$D$11),'Braços de IP'!$E$11,IF(AND(AG1377&gt;='Braços de IP'!$B$12,AG1377&lt;='Braços de IP'!$D$12),'Braços de IP'!$E$12,IF(AND(AG1377&gt;='Braços de IP'!$B$13,AG1377&lt;='Braços de IP'!$D$13),'Braços de IP'!$E$13,IF(AND(AG1377&gt;='Braços de IP'!$B$14,AG1377&lt;='Braços de IP'!$D$14),'Braços de IP'!$E$14,"ERRO")))))))</f>
        <v>Médio II</v>
      </c>
      <c r="CU1377" s="27"/>
      <c r="CV1377" s="26" t="str">
        <f>IF($CU1377="","",VLOOKUP($CU1377,'Braços de IP'!$E$9:$I$15,2,0))</f>
        <v/>
      </c>
      <c r="CW1377" s="29" t="str">
        <f>IF($CU1377="","",VLOOKUP($CU1377,'Braços de IP'!$E$9:$I$15,5,0))</f>
        <v/>
      </c>
      <c r="CX1377" s="26"/>
      <c r="CY1377" s="26"/>
      <c r="CZ1377" s="26"/>
      <c r="DA1377" s="26"/>
      <c r="DB1377" s="26"/>
      <c r="DC1377" s="26"/>
      <c r="DD1377" s="30">
        <f t="shared" si="1588"/>
        <v>31</v>
      </c>
      <c r="DE1377" s="31">
        <f t="shared" si="1589"/>
        <v>96</v>
      </c>
      <c r="DF1377" s="30">
        <f t="shared" si="1590"/>
        <v>127</v>
      </c>
      <c r="DG1377" s="32">
        <f t="shared" si="1591"/>
        <v>0.67708333333333326</v>
      </c>
      <c r="DH1377" s="33" t="s">
        <v>143</v>
      </c>
      <c r="DI1377" s="34"/>
      <c r="DJ1377" s="35"/>
      <c r="DK1377" s="16" t="s">
        <v>144</v>
      </c>
      <c r="DL1377" s="16"/>
    </row>
    <row r="1378" spans="1:116" ht="15" customHeight="1" x14ac:dyDescent="0.25">
      <c r="A1378" s="1"/>
      <c r="B1378" s="16">
        <v>430</v>
      </c>
      <c r="C1378" s="16" t="s">
        <v>146</v>
      </c>
      <c r="D1378" s="16" t="s">
        <v>1057</v>
      </c>
      <c r="E1378" s="16">
        <v>-8.093477</v>
      </c>
      <c r="F1378" s="16">
        <v>-34.917233000000003</v>
      </c>
      <c r="G1378" s="16" t="s">
        <v>160</v>
      </c>
      <c r="H1378" s="16" t="s">
        <v>136</v>
      </c>
      <c r="I1378" s="16" t="s">
        <v>135</v>
      </c>
      <c r="J1378" s="16" t="s">
        <v>137</v>
      </c>
      <c r="K1378" s="16">
        <v>96</v>
      </c>
      <c r="L1378" s="16" t="s">
        <v>138</v>
      </c>
      <c r="M1378" s="16">
        <v>0</v>
      </c>
      <c r="N1378" s="16"/>
      <c r="O1378" s="16">
        <v>2</v>
      </c>
      <c r="P1378" s="16">
        <v>1.68</v>
      </c>
      <c r="Q1378" s="16">
        <v>6.24</v>
      </c>
      <c r="R1378" s="16"/>
      <c r="S1378" s="16"/>
      <c r="T1378" s="16">
        <v>0</v>
      </c>
      <c r="U1378" s="16">
        <v>2.5</v>
      </c>
      <c r="V1378" s="16">
        <v>0</v>
      </c>
      <c r="W1378" s="16">
        <v>0</v>
      </c>
      <c r="X1378" s="16">
        <v>0</v>
      </c>
      <c r="Y1378" s="16">
        <v>0</v>
      </c>
      <c r="Z1378" s="16">
        <v>2.5</v>
      </c>
      <c r="AA1378" s="16" t="s">
        <v>139</v>
      </c>
      <c r="AB1378" s="16" t="s">
        <v>140</v>
      </c>
      <c r="AC1378" s="16">
        <v>33</v>
      </c>
      <c r="AD1378" s="16">
        <v>6.1</v>
      </c>
      <c r="AE1378" s="16">
        <v>1</v>
      </c>
      <c r="AF1378" s="16">
        <v>1.2</v>
      </c>
      <c r="AG1378" s="16">
        <v>2.21</v>
      </c>
      <c r="AH1378" s="16"/>
      <c r="AI1378" s="16"/>
      <c r="AJ1378" s="16"/>
      <c r="AK1378" s="16"/>
      <c r="AL1378" s="16"/>
      <c r="AM1378" s="16">
        <v>0</v>
      </c>
      <c r="AN1378" s="16"/>
      <c r="AO1378" s="16">
        <v>0</v>
      </c>
      <c r="AP1378" s="16">
        <v>0</v>
      </c>
      <c r="AQ1378" s="16">
        <v>0</v>
      </c>
      <c r="AR1378" s="17" t="s">
        <v>136</v>
      </c>
      <c r="AS1378" s="19">
        <f t="shared" si="1522"/>
        <v>0</v>
      </c>
      <c r="AT1378" s="19"/>
      <c r="AU1378" s="19">
        <f>VLOOKUP(G1378,ABNT5101!$I$3:$J$9,2)</f>
        <v>10</v>
      </c>
      <c r="AV1378" s="19">
        <f>VLOOKUP(G1378,ABNT5101!$I$3:$M$9,5)</f>
        <v>0.18</v>
      </c>
      <c r="AW1378" s="17" t="str">
        <f>_xlfn.XLOOKUP(G1378,ABNT5101!I:I,ABNT5101!L:L)</f>
        <v>-</v>
      </c>
      <c r="AX1378" s="17">
        <f>_xlfn.XLOOKUP(G1378,ABNT5101!$I:$I,ABNT5101!M:M)</f>
        <v>0.18</v>
      </c>
      <c r="AY1378" s="17" t="str">
        <f>_xlfn.XLOOKUP(G1378,ABNT5101!$I:$I,ABNT5101!N:N)</f>
        <v>-</v>
      </c>
      <c r="AZ1378" s="17">
        <f>_xlfn.XLOOKUP(G1378,ABNT5101!$I:$I,ABNT5101!O:O)</f>
        <v>16</v>
      </c>
      <c r="BA1378" s="20" t="str">
        <f t="shared" si="1523"/>
        <v>ATENDE</v>
      </c>
      <c r="BB1378" s="21" t="e">
        <f t="shared" ref="BB1378:BC1378" si="1643">BE1378/AU1378-1</f>
        <v>#VALUE!</v>
      </c>
      <c r="BC1378" s="21" t="e">
        <f t="shared" si="1643"/>
        <v>#VALUE!</v>
      </c>
      <c r="BD1378" s="21" t="str">
        <f t="shared" si="1525"/>
        <v>-</v>
      </c>
      <c r="BE1378" s="22" t="s">
        <v>1063</v>
      </c>
      <c r="BF1378" s="22" t="s">
        <v>261</v>
      </c>
      <c r="BG1378" s="22"/>
      <c r="BH1378" s="22"/>
      <c r="BI1378" s="23"/>
      <c r="BJ1378" s="22"/>
      <c r="BK1378" s="20" t="str">
        <f t="shared" si="1526"/>
        <v>ATENDE</v>
      </c>
      <c r="BL1378" s="20" t="str">
        <f t="shared" si="1527"/>
        <v>ATENDE</v>
      </c>
      <c r="BM1378" s="20" t="str">
        <f t="shared" si="1528"/>
        <v>ATENDE</v>
      </c>
      <c r="BN1378" s="20" t="str">
        <f t="shared" si="1529"/>
        <v>ATENDE</v>
      </c>
      <c r="BO1378" s="24" t="str">
        <f t="shared" si="1530"/>
        <v>C4</v>
      </c>
      <c r="BP1378" s="24" t="str">
        <f t="shared" si="1368"/>
        <v>P6</v>
      </c>
      <c r="BQ1378" s="25" t="e">
        <f t="shared" si="1381"/>
        <v>#VALUE!</v>
      </c>
      <c r="BR1378" s="27" t="s">
        <v>1064</v>
      </c>
      <c r="BS1378" s="22" t="s">
        <v>1065</v>
      </c>
      <c r="BT1378" s="24">
        <f>IF(BP1378="-","-",_xlfn.XLOOKUP(BP1378,ABNT5101!$B$4:$B$9,ABNT5101!$C$4:$C$9))</f>
        <v>3</v>
      </c>
      <c r="BU1378" s="24">
        <f>IF(BP1378="-","-",_xlfn.XLOOKUP(BP1378,ABNT5101!$B$4:$B$9,ABNT5101!$D$4:$D$9))</f>
        <v>0.6</v>
      </c>
      <c r="BV1378" s="20" t="str">
        <f t="shared" si="1531"/>
        <v>ATENDE</v>
      </c>
      <c r="BW1378" s="20" t="str">
        <f t="shared" si="1382"/>
        <v>ATENDE</v>
      </c>
      <c r="BX1378" s="20" t="str">
        <f t="shared" si="1532"/>
        <v>ATENDE</v>
      </c>
      <c r="BY1378" s="24" t="s">
        <v>136</v>
      </c>
      <c r="BZ1378" s="25" t="e">
        <f t="shared" si="1533"/>
        <v>#VALUE!</v>
      </c>
      <c r="CA1378" s="24" t="s">
        <v>1066</v>
      </c>
      <c r="CB1378" s="24" t="s">
        <v>1067</v>
      </c>
      <c r="CC1378" s="20" t="str">
        <f>IF(BY1378="-","-",_xlfn.XLOOKUP(BY1378,ABNT5101!$B$4:$B$9,ABNT5101!$C$4:$C$9))</f>
        <v>-</v>
      </c>
      <c r="CD1378" s="24" t="str">
        <f>IF(BY1378="-","-",_xlfn.XLOOKUP(BY1378,ABNT5101!$B$4:$B$9,ABNT5101!$D$4:$D$9))</f>
        <v>-</v>
      </c>
      <c r="CE1378" s="20" t="str">
        <f t="shared" si="1534"/>
        <v>-</v>
      </c>
      <c r="CF1378" s="20" t="str">
        <f t="shared" si="1535"/>
        <v>-</v>
      </c>
      <c r="CG1378" s="20" t="str">
        <f t="shared" si="1640"/>
        <v>-</v>
      </c>
      <c r="CH1378" s="26" t="e">
        <f>_xlfn.XLOOKUP(CI1378,'Banco de dados'!$B:$B,'Banco de dados'!$D:$D)</f>
        <v>#N/A</v>
      </c>
      <c r="CI1378" s="27" t="s">
        <v>273</v>
      </c>
      <c r="CJ1378" s="26" t="e">
        <f>_xlfn.XLOOKUP(CI1378,'Banco de dados'!$B:$B,'Banco de dados'!$E:$E)</f>
        <v>#N/A</v>
      </c>
      <c r="CK1378" s="26"/>
      <c r="CL1378" s="26" t="e">
        <f>IF(CK1378="-","-",_xlfn.XLOOKUP(CK1378,'Banco de dados'!$B:$B,'Banco de dados'!$E:$E))</f>
        <v>#N/A</v>
      </c>
      <c r="CM1378" s="28">
        <f t="shared" si="1587"/>
        <v>1</v>
      </c>
      <c r="CN1378" s="26" t="e">
        <f>_xlfn.XLOOKUP(CI1378,'Banco de dados'!$B:$B,'Banco de dados'!$H:$H)</f>
        <v>#N/A</v>
      </c>
      <c r="CO1378" s="26" t="e">
        <f t="array" aca="1" ref="CO1378" ca="1">_xludf.XLOOKUP(CK1378,'Banco de dados'!$B:$B,'Banco de dados'!$H:$H)</f>
        <v>#NAME?</v>
      </c>
      <c r="CP1378" s="26" t="e">
        <f t="array" aca="1" ref="CP1378" ca="1">_xludf.XLOOKUP(CI1378,'Banco de dados'!$B:$B,'Banco de dados'!$F:$F)</f>
        <v>#NAME?</v>
      </c>
      <c r="CQ1378" s="26" t="e">
        <f t="array" aca="1" ref="CQ1378" ca="1">_xludf.XLOOKUP(CK1378,'Banco de dados'!$B:$B,'Banco de dados'!$F:$F)</f>
        <v>#NAME?</v>
      </c>
      <c r="CR1378" s="27">
        <v>345</v>
      </c>
      <c r="CS1378" s="27"/>
      <c r="CT1378" s="26" t="str">
        <f>IF(AG1378=0.5,"Suporte",IF(AND(AG1378&gt;='Braços de IP'!$B$9,AG1378&lt;='Braços de IP'!$D$9),'Braços de IP'!$E$9,IF(AND(AG1378&gt;='Braços de IP'!$B$10,AG1378&lt;='Braços de IP'!$D$10),'Braços de IP'!$E$10,IF(AND(AG1378&gt;='Braços de IP'!$B$11,AG1378&lt;='Braços de IP'!$D$11),'Braços de IP'!$E$11,IF(AND(AG1378&gt;='Braços de IP'!$B$12,AG1378&lt;='Braços de IP'!$D$12),'Braços de IP'!$E$12,IF(AND(AG1378&gt;='Braços de IP'!$B$13,AG1378&lt;='Braços de IP'!$D$13),'Braços de IP'!$E$13,IF(AND(AG1378&gt;='Braços de IP'!$B$14,AG1378&lt;='Braços de IP'!$D$14),'Braços de IP'!$E$14,"ERRO")))))))</f>
        <v>Médio II</v>
      </c>
      <c r="CU1378" s="27"/>
      <c r="CV1378" s="26" t="str">
        <f>IF($CU1378="","",VLOOKUP($CU1378,'Braços de IP'!$E$9:$I$15,2,0))</f>
        <v/>
      </c>
      <c r="CW1378" s="29" t="str">
        <f>IF($CU1378="","",VLOOKUP($CU1378,'Braços de IP'!$E$9:$I$15,5,0))</f>
        <v/>
      </c>
      <c r="CX1378" s="26"/>
      <c r="CY1378" s="26"/>
      <c r="CZ1378" s="26"/>
      <c r="DA1378" s="26"/>
      <c r="DB1378" s="26"/>
      <c r="DC1378" s="26"/>
      <c r="DD1378" s="30" t="e">
        <f t="shared" si="1588"/>
        <v>#N/A</v>
      </c>
      <c r="DE1378" s="31">
        <f t="shared" si="1589"/>
        <v>96</v>
      </c>
      <c r="DF1378" s="30" t="e">
        <f t="shared" si="1590"/>
        <v>#N/A</v>
      </c>
      <c r="DG1378" s="32" t="e">
        <f t="shared" si="1591"/>
        <v>#N/A</v>
      </c>
      <c r="DH1378" s="33" t="s">
        <v>143</v>
      </c>
      <c r="DI1378" s="34"/>
      <c r="DJ1378" s="35"/>
      <c r="DK1378" s="16" t="s">
        <v>144</v>
      </c>
      <c r="DL1378" s="16"/>
    </row>
    <row r="1379" spans="1:116" ht="15" customHeight="1" x14ac:dyDescent="0.25">
      <c r="B1379" s="16">
        <v>431</v>
      </c>
      <c r="C1379" s="16" t="s">
        <v>146</v>
      </c>
      <c r="D1379" s="16" t="s">
        <v>1068</v>
      </c>
      <c r="E1379" s="16">
        <v>-8.1063790000000004</v>
      </c>
      <c r="F1379" s="16">
        <v>-34.913786999999999</v>
      </c>
      <c r="G1379" s="16" t="s">
        <v>160</v>
      </c>
      <c r="H1379" s="16" t="s">
        <v>136</v>
      </c>
      <c r="I1379" s="16" t="s">
        <v>135</v>
      </c>
      <c r="J1379" s="16" t="s">
        <v>137</v>
      </c>
      <c r="K1379" s="16">
        <v>115</v>
      </c>
      <c r="L1379" s="16" t="s">
        <v>138</v>
      </c>
      <c r="M1379" s="16">
        <v>0</v>
      </c>
      <c r="N1379" s="16"/>
      <c r="O1379" s="16">
        <v>1</v>
      </c>
      <c r="P1379" s="16">
        <v>2.5499999999999998</v>
      </c>
      <c r="Q1379" s="16">
        <v>10</v>
      </c>
      <c r="R1379" s="16"/>
      <c r="S1379" s="16"/>
      <c r="T1379" s="16">
        <v>0</v>
      </c>
      <c r="U1379" s="16">
        <v>2.52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 t="s">
        <v>139</v>
      </c>
      <c r="AB1379" s="16" t="s">
        <v>140</v>
      </c>
      <c r="AC1379" s="16">
        <v>26.47</v>
      </c>
      <c r="AD1379" s="16">
        <v>5.91</v>
      </c>
      <c r="AE1379" s="16">
        <v>1</v>
      </c>
      <c r="AF1379" s="16">
        <v>1.39</v>
      </c>
      <c r="AG1379" s="16">
        <v>1.78</v>
      </c>
      <c r="AH1379" s="16"/>
      <c r="AI1379" s="16"/>
      <c r="AJ1379" s="16"/>
      <c r="AK1379" s="16"/>
      <c r="AL1379" s="16"/>
      <c r="AM1379" s="16">
        <v>0</v>
      </c>
      <c r="AN1379" s="16"/>
      <c r="AO1379" s="16">
        <v>0</v>
      </c>
      <c r="AP1379" s="16">
        <v>0</v>
      </c>
      <c r="AQ1379" s="16">
        <v>0</v>
      </c>
      <c r="AR1379" s="17" t="s">
        <v>136</v>
      </c>
      <c r="AS1379" s="19">
        <f t="shared" si="1522"/>
        <v>0</v>
      </c>
      <c r="AT1379" s="19"/>
      <c r="AU1379" s="19">
        <f>VLOOKUP(G1379,ABNT5101!$I$3:$J$9,2)</f>
        <v>10</v>
      </c>
      <c r="AV1379" s="19">
        <f>VLOOKUP(G1379,ABNT5101!$I$3:$M$9,5)</f>
        <v>0.18</v>
      </c>
      <c r="AW1379" s="17" t="str">
        <f>_xlfn.XLOOKUP(G1379,ABNT5101!I:I,ABNT5101!L:L)</f>
        <v>-</v>
      </c>
      <c r="AX1379" s="17">
        <f>_xlfn.XLOOKUP(G1379,ABNT5101!$I:$I,ABNT5101!M:M)</f>
        <v>0.18</v>
      </c>
      <c r="AY1379" s="17" t="str">
        <f>_xlfn.XLOOKUP(G1379,ABNT5101!$I:$I,ABNT5101!N:N)</f>
        <v>-</v>
      </c>
      <c r="AZ1379" s="17">
        <f>_xlfn.XLOOKUP(G1379,ABNT5101!$I:$I,ABNT5101!O:O)</f>
        <v>16</v>
      </c>
      <c r="BA1379" s="20" t="str">
        <f t="shared" si="1523"/>
        <v>ATENDE</v>
      </c>
      <c r="BB1379" s="21" t="e">
        <f t="shared" ref="BB1379:BC1379" si="1644">BE1379/AU1379-1</f>
        <v>#VALUE!</v>
      </c>
      <c r="BC1379" s="21" t="e">
        <f t="shared" si="1644"/>
        <v>#VALUE!</v>
      </c>
      <c r="BD1379" s="21" t="str">
        <f t="shared" si="1525"/>
        <v>-</v>
      </c>
      <c r="BE1379" s="22" t="s">
        <v>1069</v>
      </c>
      <c r="BF1379" s="22" t="s">
        <v>1070</v>
      </c>
      <c r="BG1379" s="22"/>
      <c r="BH1379" s="22"/>
      <c r="BI1379" s="23"/>
      <c r="BJ1379" s="22"/>
      <c r="BK1379" s="20" t="str">
        <f t="shared" si="1526"/>
        <v>ATENDE</v>
      </c>
      <c r="BL1379" s="20" t="str">
        <f t="shared" si="1527"/>
        <v>ATENDE</v>
      </c>
      <c r="BM1379" s="20" t="str">
        <f t="shared" si="1528"/>
        <v>ATENDE</v>
      </c>
      <c r="BN1379" s="20" t="str">
        <f t="shared" si="1529"/>
        <v>ATENDE</v>
      </c>
      <c r="BO1379" s="24" t="str">
        <f t="shared" si="1530"/>
        <v>C4</v>
      </c>
      <c r="BP1379" s="24" t="str">
        <f t="shared" si="1368"/>
        <v>P6</v>
      </c>
      <c r="BQ1379" s="25" t="e">
        <f t="shared" si="1381"/>
        <v>#VALUE!</v>
      </c>
      <c r="BR1379" s="22" t="s">
        <v>1012</v>
      </c>
      <c r="BS1379" s="53">
        <v>46056</v>
      </c>
      <c r="BT1379" s="24">
        <f>IF(BP1379="-","-",_xlfn.XLOOKUP(BP1379,ABNT5101!$B$4:$B$9,ABNT5101!$C$4:$C$9))</f>
        <v>3</v>
      </c>
      <c r="BU1379" s="24">
        <f>IF(BP1379="-","-",_xlfn.XLOOKUP(BP1379,ABNT5101!$B$4:$B$9,ABNT5101!$D$4:$D$9))</f>
        <v>0.6</v>
      </c>
      <c r="BV1379" s="20" t="str">
        <f t="shared" si="1531"/>
        <v>ATENDE</v>
      </c>
      <c r="BW1379" s="20" t="str">
        <f t="shared" si="1382"/>
        <v>ATENDE</v>
      </c>
      <c r="BX1379" s="20" t="str">
        <f t="shared" si="1532"/>
        <v>ATENDE</v>
      </c>
      <c r="BY1379" s="24" t="s">
        <v>136</v>
      </c>
      <c r="BZ1379" s="25" t="e">
        <f t="shared" si="1533"/>
        <v>#VALUE!</v>
      </c>
      <c r="CA1379" s="24" t="s">
        <v>1002</v>
      </c>
      <c r="CB1379" s="24" t="s">
        <v>1071</v>
      </c>
      <c r="CC1379" s="20" t="str">
        <f>IF(BY1379="-","-",_xlfn.XLOOKUP(BY1379,ABNT5101!$B$4:$B$9,ABNT5101!$C$4:$C$9))</f>
        <v>-</v>
      </c>
      <c r="CD1379" s="24" t="str">
        <f>IF(BY1379="-","-",_xlfn.XLOOKUP(BY1379,ABNT5101!$B$4:$B$9,ABNT5101!$D$4:$D$9))</f>
        <v>-</v>
      </c>
      <c r="CE1379" s="20" t="str">
        <f t="shared" si="1534"/>
        <v>-</v>
      </c>
      <c r="CF1379" s="20" t="str">
        <f t="shared" si="1535"/>
        <v>-</v>
      </c>
      <c r="CG1379" s="20" t="str">
        <f t="shared" si="1640"/>
        <v>-</v>
      </c>
      <c r="CH1379" s="26" t="str">
        <f>_xlfn.XLOOKUP(CI1379,'Banco de dados'!$B:$B,'Banco de dados'!$D:$D)</f>
        <v>LEDSTAR</v>
      </c>
      <c r="CI1379" s="27" t="s">
        <v>259</v>
      </c>
      <c r="CJ1379" s="26" t="str">
        <f>_xlfn.XLOOKUP(CI1379,'Banco de dados'!$B:$B,'Banco de dados'!$E:$E)</f>
        <v>LUM LED SL VT 9.1 44W</v>
      </c>
      <c r="CK1379" s="26"/>
      <c r="CL1379" s="26" t="e">
        <f>IF(CK1379="-","-",_xlfn.XLOOKUP(CK1379,'Banco de dados'!$B:$B,'Banco de dados'!$E:$E))</f>
        <v>#N/A</v>
      </c>
      <c r="CM1379" s="28">
        <f t="shared" si="1587"/>
        <v>1</v>
      </c>
      <c r="CN1379" s="26">
        <f>_xlfn.XLOOKUP(CI1379,'Banco de dados'!$B:$B,'Banco de dados'!$H:$H)</f>
        <v>44</v>
      </c>
      <c r="CO1379" s="26" t="e">
        <f t="array" aca="1" ref="CO1379" ca="1">_xludf.XLOOKUP(CK1379,'Banco de dados'!$B:$B,'Banco de dados'!$H:$H)</f>
        <v>#NAME?</v>
      </c>
      <c r="CP1379" s="26" t="e">
        <f t="array" aca="1" ref="CP1379" ca="1">_xludf.XLOOKUP(CI1379,'Banco de dados'!$B:$B,'Banco de dados'!$F:$F)</f>
        <v>#NAME?</v>
      </c>
      <c r="CQ1379" s="26" t="e">
        <f t="array" aca="1" ref="CQ1379" ca="1">_xludf.XLOOKUP(CK1379,'Banco de dados'!$B:$B,'Banco de dados'!$F:$F)</f>
        <v>#NAME?</v>
      </c>
      <c r="CR1379" s="27">
        <v>346</v>
      </c>
      <c r="CS1379" s="27">
        <v>10</v>
      </c>
      <c r="CT1379" s="26" t="str">
        <f>IF(AG1379=0.5,"Suporte",IF(AND(AG1379&gt;='Braços de IP'!$B$9,AG1379&lt;='Braços de IP'!$D$9),'Braços de IP'!$E$9,IF(AND(AG1379&gt;='Braços de IP'!$B$10,AG1379&lt;='Braços de IP'!$D$10),'Braços de IP'!$E$10,IF(AND(AG1379&gt;='Braços de IP'!$B$11,AG1379&lt;='Braços de IP'!$D$11),'Braços de IP'!$E$11,IF(AND(AG1379&gt;='Braços de IP'!$B$12,AG1379&lt;='Braços de IP'!$D$12),'Braços de IP'!$E$12,IF(AND(AG1379&gt;='Braços de IP'!$B$13,AG1379&lt;='Braços de IP'!$D$13),'Braços de IP'!$E$13,IF(AND(AG1379&gt;='Braços de IP'!$B$14,AG1379&lt;='Braços de IP'!$D$14),'Braços de IP'!$E$14,"ERRO")))))))</f>
        <v>Médio I</v>
      </c>
      <c r="CU1379" s="27" t="s">
        <v>479</v>
      </c>
      <c r="CV1379" s="26">
        <f>IF($CU1379="","",VLOOKUP($CU1379,'Braços de IP'!$E$9:$I$15,2,0))</f>
        <v>1.2</v>
      </c>
      <c r="CW1379" s="29">
        <f>IF($CU1379="","",VLOOKUP($CU1379,'Braços de IP'!$E$9:$I$15,5,0))</f>
        <v>6.5</v>
      </c>
      <c r="CX1379" s="26"/>
      <c r="CY1379" s="26"/>
      <c r="CZ1379" s="26"/>
      <c r="DA1379" s="26"/>
      <c r="DB1379" s="26"/>
      <c r="DC1379" s="26"/>
      <c r="DD1379" s="30">
        <f t="shared" si="1588"/>
        <v>44</v>
      </c>
      <c r="DE1379" s="31">
        <f t="shared" si="1589"/>
        <v>115</v>
      </c>
      <c r="DF1379" s="30">
        <f t="shared" si="1590"/>
        <v>159</v>
      </c>
      <c r="DG1379" s="32">
        <f t="shared" si="1591"/>
        <v>0.61739130434782608</v>
      </c>
      <c r="DH1379" s="33" t="s">
        <v>143</v>
      </c>
      <c r="DI1379" s="34"/>
      <c r="DJ1379" s="35"/>
      <c r="DK1379" s="16" t="s">
        <v>144</v>
      </c>
      <c r="DL1379" s="16"/>
    </row>
    <row r="1380" spans="1:116" ht="15" customHeight="1" x14ac:dyDescent="0.25">
      <c r="B1380" s="16">
        <v>431</v>
      </c>
      <c r="C1380" s="16" t="s">
        <v>146</v>
      </c>
      <c r="D1380" s="16" t="s">
        <v>1068</v>
      </c>
      <c r="E1380" s="16">
        <v>-8.1063790000000004</v>
      </c>
      <c r="F1380" s="16">
        <v>-34.913786999999999</v>
      </c>
      <c r="G1380" s="16" t="s">
        <v>160</v>
      </c>
      <c r="H1380" s="16" t="s">
        <v>136</v>
      </c>
      <c r="I1380" s="16" t="s">
        <v>135</v>
      </c>
      <c r="J1380" s="16" t="s">
        <v>137</v>
      </c>
      <c r="K1380" s="16">
        <v>115</v>
      </c>
      <c r="L1380" s="16" t="s">
        <v>138</v>
      </c>
      <c r="M1380" s="16">
        <v>0</v>
      </c>
      <c r="N1380" s="16"/>
      <c r="O1380" s="16">
        <v>1</v>
      </c>
      <c r="P1380" s="16">
        <v>2.5499999999999998</v>
      </c>
      <c r="Q1380" s="16">
        <v>10</v>
      </c>
      <c r="R1380" s="16"/>
      <c r="S1380" s="16"/>
      <c r="T1380" s="16">
        <v>0</v>
      </c>
      <c r="U1380" s="16">
        <v>2.52</v>
      </c>
      <c r="V1380" s="16">
        <v>0</v>
      </c>
      <c r="W1380" s="16">
        <v>0</v>
      </c>
      <c r="X1380" s="16">
        <v>0</v>
      </c>
      <c r="Y1380" s="16">
        <v>0</v>
      </c>
      <c r="Z1380" s="16">
        <v>0</v>
      </c>
      <c r="AA1380" s="16" t="s">
        <v>139</v>
      </c>
      <c r="AB1380" s="16" t="s">
        <v>140</v>
      </c>
      <c r="AC1380" s="16">
        <v>26.47</v>
      </c>
      <c r="AD1380" s="16">
        <v>5.91</v>
      </c>
      <c r="AE1380" s="16">
        <v>1</v>
      </c>
      <c r="AF1380" s="16">
        <v>1.39</v>
      </c>
      <c r="AG1380" s="16">
        <v>1.78</v>
      </c>
      <c r="AH1380" s="16"/>
      <c r="AI1380" s="16"/>
      <c r="AJ1380" s="16"/>
      <c r="AK1380" s="16"/>
      <c r="AL1380" s="16"/>
      <c r="AM1380" s="16">
        <v>0</v>
      </c>
      <c r="AN1380" s="16"/>
      <c r="AO1380" s="16">
        <v>0</v>
      </c>
      <c r="AP1380" s="16">
        <v>0</v>
      </c>
      <c r="AQ1380" s="16">
        <v>0</v>
      </c>
      <c r="AR1380" s="17" t="s">
        <v>136</v>
      </c>
      <c r="AS1380" s="19">
        <f t="shared" si="1522"/>
        <v>0</v>
      </c>
      <c r="AT1380" s="19"/>
      <c r="AU1380" s="19">
        <f>VLOOKUP(G1380,ABNT5101!$I$3:$J$9,2)</f>
        <v>10</v>
      </c>
      <c r="AV1380" s="19">
        <f>VLOOKUP(G1380,ABNT5101!$I$3:$M$9,5)</f>
        <v>0.18</v>
      </c>
      <c r="AW1380" s="17" t="str">
        <f>_xlfn.XLOOKUP(G1380,ABNT5101!I:I,ABNT5101!L:L)</f>
        <v>-</v>
      </c>
      <c r="AX1380" s="17">
        <f>_xlfn.XLOOKUP(G1380,ABNT5101!$I:$I,ABNT5101!M:M)</f>
        <v>0.18</v>
      </c>
      <c r="AY1380" s="17" t="str">
        <f>_xlfn.XLOOKUP(G1380,ABNT5101!$I:$I,ABNT5101!N:N)</f>
        <v>-</v>
      </c>
      <c r="AZ1380" s="17">
        <f>_xlfn.XLOOKUP(G1380,ABNT5101!$I:$I,ABNT5101!O:O)</f>
        <v>16</v>
      </c>
      <c r="BA1380" s="20" t="str">
        <f t="shared" si="1523"/>
        <v>ATENDE</v>
      </c>
      <c r="BB1380" s="21" t="e">
        <f t="shared" ref="BB1380:BC1380" si="1645">BE1380/AU1380-1</f>
        <v>#VALUE!</v>
      </c>
      <c r="BC1380" s="21" t="e">
        <f t="shared" si="1645"/>
        <v>#VALUE!</v>
      </c>
      <c r="BD1380" s="21" t="str">
        <f t="shared" si="1525"/>
        <v>-</v>
      </c>
      <c r="BE1380" s="22" t="s">
        <v>1072</v>
      </c>
      <c r="BF1380" s="22" t="s">
        <v>1073</v>
      </c>
      <c r="BG1380" s="22"/>
      <c r="BH1380" s="22"/>
      <c r="BI1380" s="23"/>
      <c r="BJ1380" s="22"/>
      <c r="BK1380" s="20" t="str">
        <f t="shared" si="1526"/>
        <v>ATENDE</v>
      </c>
      <c r="BL1380" s="20" t="str">
        <f t="shared" si="1527"/>
        <v>ATENDE</v>
      </c>
      <c r="BM1380" s="20" t="str">
        <f t="shared" si="1528"/>
        <v>ATENDE</v>
      </c>
      <c r="BN1380" s="20" t="str">
        <f t="shared" si="1529"/>
        <v>ATENDE</v>
      </c>
      <c r="BO1380" s="24" t="str">
        <f t="shared" si="1530"/>
        <v>C4</v>
      </c>
      <c r="BP1380" s="24" t="str">
        <f t="shared" si="1368"/>
        <v>P6</v>
      </c>
      <c r="BQ1380" s="25">
        <f t="shared" si="1381"/>
        <v>15442.666666666666</v>
      </c>
      <c r="BR1380" s="54">
        <v>46331</v>
      </c>
      <c r="BS1380" s="22" t="s">
        <v>1021</v>
      </c>
      <c r="BT1380" s="24">
        <f>IF(BP1380="-","-",_xlfn.XLOOKUP(BP1380,ABNT5101!$B$4:$B$9,ABNT5101!$C$4:$C$9))</f>
        <v>3</v>
      </c>
      <c r="BU1380" s="24">
        <f>IF(BP1380="-","-",_xlfn.XLOOKUP(BP1380,ABNT5101!$B$4:$B$9,ABNT5101!$D$4:$D$9))</f>
        <v>0.6</v>
      </c>
      <c r="BV1380" s="20" t="str">
        <f t="shared" si="1531"/>
        <v>ATENDE</v>
      </c>
      <c r="BW1380" s="20" t="str">
        <f t="shared" si="1382"/>
        <v>ATENDE</v>
      </c>
      <c r="BX1380" s="20" t="str">
        <f t="shared" si="1532"/>
        <v>ATENDE</v>
      </c>
      <c r="BY1380" s="24" t="s">
        <v>136</v>
      </c>
      <c r="BZ1380" s="25" t="e">
        <f t="shared" si="1533"/>
        <v>#VALUE!</v>
      </c>
      <c r="CA1380" s="24" t="s">
        <v>1074</v>
      </c>
      <c r="CB1380" s="24" t="s">
        <v>1075</v>
      </c>
      <c r="CC1380" s="20" t="str">
        <f>IF(BY1380="-","-",_xlfn.XLOOKUP(BY1380,ABNT5101!$B$4:$B$9,ABNT5101!$C$4:$C$9))</f>
        <v>-</v>
      </c>
      <c r="CD1380" s="24" t="str">
        <f>IF(BY1380="-","-",_xlfn.XLOOKUP(BY1380,ABNT5101!$B$4:$B$9,ABNT5101!$D$4:$D$9))</f>
        <v>-</v>
      </c>
      <c r="CE1380" s="20" t="str">
        <f t="shared" si="1534"/>
        <v>-</v>
      </c>
      <c r="CF1380" s="20" t="str">
        <f t="shared" si="1535"/>
        <v>-</v>
      </c>
      <c r="CG1380" s="20" t="str">
        <f t="shared" si="1640"/>
        <v>-</v>
      </c>
      <c r="CH1380" s="26" t="str">
        <f>_xlfn.XLOOKUP(CI1380,'Banco de dados'!$B:$B,'Banco de dados'!$D:$D)</f>
        <v>SX LIGHTING</v>
      </c>
      <c r="CI1380" s="27" t="s">
        <v>401</v>
      </c>
      <c r="CJ1380" s="26" t="str">
        <f>_xlfn.XLOOKUP(CI1380,'Banco de dados'!$B:$B,'Banco de dados'!$E:$E)</f>
        <v>SXINEVO050K50L12CZF7PHF</v>
      </c>
      <c r="CK1380" s="26"/>
      <c r="CL1380" s="26" t="e">
        <f>IF(CK1380="-","-",_xlfn.XLOOKUP(CK1380,'Banco de dados'!$B:$B,'Banco de dados'!$E:$E))</f>
        <v>#N/A</v>
      </c>
      <c r="CM1380" s="28">
        <f t="shared" si="1587"/>
        <v>1</v>
      </c>
      <c r="CN1380" s="26">
        <f>_xlfn.XLOOKUP(CI1380,'Banco de dados'!$B:$B,'Banco de dados'!$H:$H)</f>
        <v>50</v>
      </c>
      <c r="CO1380" s="26" t="e">
        <f t="array" aca="1" ref="CO1380" ca="1">_xludf.XLOOKUP(CK1380,'Banco de dados'!$B:$B,'Banco de dados'!$H:$H)</f>
        <v>#NAME?</v>
      </c>
      <c r="CP1380" s="26" t="e">
        <f t="array" aca="1" ref="CP1380" ca="1">_xludf.XLOOKUP(CI1380,'Banco de dados'!$B:$B,'Banco de dados'!$F:$F)</f>
        <v>#NAME?</v>
      </c>
      <c r="CQ1380" s="26" t="e">
        <f t="array" aca="1" ref="CQ1380" ca="1">_xludf.XLOOKUP(CK1380,'Banco de dados'!$B:$B,'Banco de dados'!$F:$F)</f>
        <v>#NAME?</v>
      </c>
      <c r="CR1380" s="27">
        <v>347</v>
      </c>
      <c r="CS1380" s="27">
        <v>10</v>
      </c>
      <c r="CT1380" s="26" t="str">
        <f>IF(AG1380=0.5,"Suporte",IF(AND(AG1380&gt;='Braços de IP'!$B$9,AG1380&lt;='Braços de IP'!$D$9),'Braços de IP'!$E$9,IF(AND(AG1380&gt;='Braços de IP'!$B$10,AG1380&lt;='Braços de IP'!$D$10),'Braços de IP'!$E$10,IF(AND(AG1380&gt;='Braços de IP'!$B$11,AG1380&lt;='Braços de IP'!$D$11),'Braços de IP'!$E$11,IF(AND(AG1380&gt;='Braços de IP'!$B$12,AG1380&lt;='Braços de IP'!$D$12),'Braços de IP'!$E$12,IF(AND(AG1380&gt;='Braços de IP'!$B$13,AG1380&lt;='Braços de IP'!$D$13),'Braços de IP'!$E$13,IF(AND(AG1380&gt;='Braços de IP'!$B$14,AG1380&lt;='Braços de IP'!$D$14),'Braços de IP'!$E$14,"ERRO")))))))</f>
        <v>Médio I</v>
      </c>
      <c r="CU1380" s="27" t="s">
        <v>479</v>
      </c>
      <c r="CV1380" s="26">
        <f>IF($CU1380="","",VLOOKUP($CU1380,'Braços de IP'!$E$9:$I$15,2,0))</f>
        <v>1.2</v>
      </c>
      <c r="CW1380" s="29">
        <f>IF($CU1380="","",VLOOKUP($CU1380,'Braços de IP'!$E$9:$I$15,5,0))</f>
        <v>6.5</v>
      </c>
      <c r="CX1380" s="26"/>
      <c r="CY1380" s="26"/>
      <c r="CZ1380" s="26"/>
      <c r="DA1380" s="26"/>
      <c r="DB1380" s="26"/>
      <c r="DC1380" s="26"/>
      <c r="DD1380" s="30">
        <f t="shared" si="1588"/>
        <v>50</v>
      </c>
      <c r="DE1380" s="31">
        <f t="shared" si="1589"/>
        <v>115</v>
      </c>
      <c r="DF1380" s="30">
        <f t="shared" si="1590"/>
        <v>165</v>
      </c>
      <c r="DG1380" s="32">
        <f t="shared" si="1591"/>
        <v>0.56521739130434789</v>
      </c>
      <c r="DH1380" s="33" t="s">
        <v>143</v>
      </c>
      <c r="DI1380" s="34"/>
      <c r="DJ1380" s="35"/>
      <c r="DK1380" s="16" t="s">
        <v>144</v>
      </c>
      <c r="DL1380" s="16"/>
    </row>
    <row r="1381" spans="1:116" ht="15" customHeight="1" x14ac:dyDescent="0.25">
      <c r="B1381" s="16">
        <v>431</v>
      </c>
      <c r="C1381" s="16" t="s">
        <v>146</v>
      </c>
      <c r="D1381" s="16" t="s">
        <v>1068</v>
      </c>
      <c r="E1381" s="16">
        <v>-8.1063790000000004</v>
      </c>
      <c r="F1381" s="16">
        <v>-34.913786999999999</v>
      </c>
      <c r="G1381" s="16" t="s">
        <v>160</v>
      </c>
      <c r="H1381" s="16" t="s">
        <v>136</v>
      </c>
      <c r="I1381" s="16" t="s">
        <v>135</v>
      </c>
      <c r="J1381" s="16" t="s">
        <v>137</v>
      </c>
      <c r="K1381" s="16">
        <v>115</v>
      </c>
      <c r="L1381" s="16" t="s">
        <v>138</v>
      </c>
      <c r="M1381" s="16">
        <v>0</v>
      </c>
      <c r="N1381" s="16"/>
      <c r="O1381" s="16">
        <v>1</v>
      </c>
      <c r="P1381" s="16">
        <v>2.5499999999999998</v>
      </c>
      <c r="Q1381" s="16">
        <v>10</v>
      </c>
      <c r="R1381" s="16"/>
      <c r="S1381" s="16"/>
      <c r="T1381" s="16">
        <v>0</v>
      </c>
      <c r="U1381" s="16">
        <v>2.52</v>
      </c>
      <c r="V1381" s="16">
        <v>0</v>
      </c>
      <c r="W1381" s="16">
        <v>0</v>
      </c>
      <c r="X1381" s="16">
        <v>0</v>
      </c>
      <c r="Y1381" s="16">
        <v>0</v>
      </c>
      <c r="Z1381" s="16">
        <v>0</v>
      </c>
      <c r="AA1381" s="16" t="s">
        <v>139</v>
      </c>
      <c r="AB1381" s="16" t="s">
        <v>140</v>
      </c>
      <c r="AC1381" s="16">
        <v>26.47</v>
      </c>
      <c r="AD1381" s="16">
        <v>5.91</v>
      </c>
      <c r="AE1381" s="16">
        <v>1</v>
      </c>
      <c r="AF1381" s="16">
        <v>1.39</v>
      </c>
      <c r="AG1381" s="16">
        <v>1.78</v>
      </c>
      <c r="AH1381" s="16"/>
      <c r="AI1381" s="16"/>
      <c r="AJ1381" s="16"/>
      <c r="AK1381" s="16"/>
      <c r="AL1381" s="16"/>
      <c r="AM1381" s="16">
        <v>0</v>
      </c>
      <c r="AN1381" s="16"/>
      <c r="AO1381" s="16">
        <v>0</v>
      </c>
      <c r="AP1381" s="16">
        <v>0</v>
      </c>
      <c r="AQ1381" s="16">
        <v>0</v>
      </c>
      <c r="AR1381" s="17" t="s">
        <v>136</v>
      </c>
      <c r="AS1381" s="19">
        <f t="shared" si="1522"/>
        <v>0</v>
      </c>
      <c r="AT1381" s="19"/>
      <c r="AU1381" s="19">
        <f>VLOOKUP(G1381,ABNT5101!$I$3:$J$9,2)</f>
        <v>10</v>
      </c>
      <c r="AV1381" s="19">
        <f>VLOOKUP(G1381,ABNT5101!$I$3:$M$9,5)</f>
        <v>0.18</v>
      </c>
      <c r="AW1381" s="17" t="str">
        <f>_xlfn.XLOOKUP(G1381,ABNT5101!I:I,ABNT5101!L:L)</f>
        <v>-</v>
      </c>
      <c r="AX1381" s="17">
        <f>_xlfn.XLOOKUP(G1381,ABNT5101!$I:$I,ABNT5101!M:M)</f>
        <v>0.18</v>
      </c>
      <c r="AY1381" s="17" t="str">
        <f>_xlfn.XLOOKUP(G1381,ABNT5101!$I:$I,ABNT5101!N:N)</f>
        <v>-</v>
      </c>
      <c r="AZ1381" s="17">
        <f>_xlfn.XLOOKUP(G1381,ABNT5101!$I:$I,ABNT5101!O:O)</f>
        <v>16</v>
      </c>
      <c r="BA1381" s="20" t="str">
        <f t="shared" si="1523"/>
        <v>ATENDE</v>
      </c>
      <c r="BB1381" s="21">
        <f t="shared" ref="BB1381:BC1381" si="1646">BE1381/AU1381-1</f>
        <v>4630.2</v>
      </c>
      <c r="BC1381" s="21" t="e">
        <f t="shared" si="1646"/>
        <v>#VALUE!</v>
      </c>
      <c r="BD1381" s="21" t="str">
        <f t="shared" si="1525"/>
        <v>-</v>
      </c>
      <c r="BE1381" s="54">
        <v>46312</v>
      </c>
      <c r="BF1381" s="22" t="s">
        <v>879</v>
      </c>
      <c r="BG1381" s="22"/>
      <c r="BH1381" s="22"/>
      <c r="BI1381" s="23"/>
      <c r="BJ1381" s="22"/>
      <c r="BK1381" s="20" t="str">
        <f t="shared" si="1526"/>
        <v>ATENDE</v>
      </c>
      <c r="BL1381" s="20" t="str">
        <f t="shared" si="1527"/>
        <v>ATENDE</v>
      </c>
      <c r="BM1381" s="20" t="str">
        <f t="shared" si="1528"/>
        <v>ATENDE</v>
      </c>
      <c r="BN1381" s="20" t="str">
        <f t="shared" si="1529"/>
        <v>ATENDE</v>
      </c>
      <c r="BO1381" s="24" t="str">
        <f t="shared" si="1530"/>
        <v>C4</v>
      </c>
      <c r="BP1381" s="24" t="str">
        <f t="shared" si="1368"/>
        <v>P6</v>
      </c>
      <c r="BQ1381" s="25" t="e">
        <f t="shared" si="1381"/>
        <v>#VALUE!</v>
      </c>
      <c r="BR1381" s="22" t="s">
        <v>861</v>
      </c>
      <c r="BS1381" s="22" t="s">
        <v>1076</v>
      </c>
      <c r="BT1381" s="24">
        <f>IF(BP1381="-","-",_xlfn.XLOOKUP(BP1381,ABNT5101!$B$4:$B$9,ABNT5101!$C$4:$C$9))</f>
        <v>3</v>
      </c>
      <c r="BU1381" s="24">
        <f>IF(BP1381="-","-",_xlfn.XLOOKUP(BP1381,ABNT5101!$B$4:$B$9,ABNT5101!$D$4:$D$9))</f>
        <v>0.6</v>
      </c>
      <c r="BV1381" s="20" t="str">
        <f t="shared" si="1531"/>
        <v>ATENDE</v>
      </c>
      <c r="BW1381" s="20" t="str">
        <f t="shared" si="1382"/>
        <v>ATENDE</v>
      </c>
      <c r="BX1381" s="20" t="str">
        <f t="shared" si="1532"/>
        <v>ATENDE</v>
      </c>
      <c r="BY1381" s="24" t="s">
        <v>136</v>
      </c>
      <c r="BZ1381" s="25" t="e">
        <f t="shared" si="1533"/>
        <v>#VALUE!</v>
      </c>
      <c r="CA1381" s="24" t="s">
        <v>1077</v>
      </c>
      <c r="CB1381" s="24" t="s">
        <v>1078</v>
      </c>
      <c r="CC1381" s="20" t="str">
        <f>IF(BY1381="-","-",_xlfn.XLOOKUP(BY1381,ABNT5101!$B$4:$B$9,ABNT5101!$C$4:$C$9))</f>
        <v>-</v>
      </c>
      <c r="CD1381" s="24" t="str">
        <f>IF(BY1381="-","-",_xlfn.XLOOKUP(BY1381,ABNT5101!$B$4:$B$9,ABNT5101!$D$4:$D$9))</f>
        <v>-</v>
      </c>
      <c r="CE1381" s="20" t="str">
        <f t="shared" si="1534"/>
        <v>-</v>
      </c>
      <c r="CF1381" s="20" t="str">
        <f t="shared" si="1535"/>
        <v>-</v>
      </c>
      <c r="CG1381" s="20" t="str">
        <f t="shared" si="1640"/>
        <v>-</v>
      </c>
      <c r="CH1381" s="26" t="e">
        <f>_xlfn.XLOOKUP(CI1381,'Banco de dados'!$B:$B,'Banco de dados'!$D:$D)</f>
        <v>#N/A</v>
      </c>
      <c r="CI1381" s="27" t="s">
        <v>255</v>
      </c>
      <c r="CJ1381" s="26" t="e">
        <f>_xlfn.XLOOKUP(CI1381,'Banco de dados'!$B:$B,'Banco de dados'!$E:$E)</f>
        <v>#N/A</v>
      </c>
      <c r="CK1381" s="26"/>
      <c r="CL1381" s="26" t="e">
        <f>IF(CK1381="-","-",_xlfn.XLOOKUP(CK1381,'Banco de dados'!$B:$B,'Banco de dados'!$E:$E))</f>
        <v>#N/A</v>
      </c>
      <c r="CM1381" s="28">
        <f t="shared" si="1587"/>
        <v>1</v>
      </c>
      <c r="CN1381" s="26" t="e">
        <f>_xlfn.XLOOKUP(CI1381,'Banco de dados'!$B:$B,'Banco de dados'!$H:$H)</f>
        <v>#N/A</v>
      </c>
      <c r="CO1381" s="26" t="e">
        <f t="array" aca="1" ref="CO1381" ca="1">_xludf.XLOOKUP(CK1381,'Banco de dados'!$B:$B,'Banco de dados'!$H:$H)</f>
        <v>#NAME?</v>
      </c>
      <c r="CP1381" s="26" t="e">
        <f t="array" aca="1" ref="CP1381" ca="1">_xludf.XLOOKUP(CI1381,'Banco de dados'!$B:$B,'Banco de dados'!$F:$F)</f>
        <v>#NAME?</v>
      </c>
      <c r="CQ1381" s="26" t="e">
        <f t="array" aca="1" ref="CQ1381" ca="1">_xludf.XLOOKUP(CK1381,'Banco de dados'!$B:$B,'Banco de dados'!$F:$F)</f>
        <v>#NAME?</v>
      </c>
      <c r="CR1381" s="27">
        <v>348</v>
      </c>
      <c r="CS1381" s="27">
        <v>10</v>
      </c>
      <c r="CT1381" s="26" t="str">
        <f>IF(AG1381=0.5,"Suporte",IF(AND(AG1381&gt;='Braços de IP'!$B$9,AG1381&lt;='Braços de IP'!$D$9),'Braços de IP'!$E$9,IF(AND(AG1381&gt;='Braços de IP'!$B$10,AG1381&lt;='Braços de IP'!$D$10),'Braços de IP'!$E$10,IF(AND(AG1381&gt;='Braços de IP'!$B$11,AG1381&lt;='Braços de IP'!$D$11),'Braços de IP'!$E$11,IF(AND(AG1381&gt;='Braços de IP'!$B$12,AG1381&lt;='Braços de IP'!$D$12),'Braços de IP'!$E$12,IF(AND(AG1381&gt;='Braços de IP'!$B$13,AG1381&lt;='Braços de IP'!$D$13),'Braços de IP'!$E$13,IF(AND(AG1381&gt;='Braços de IP'!$B$14,AG1381&lt;='Braços de IP'!$D$14),'Braços de IP'!$E$14,"ERRO")))))))</f>
        <v>Médio I</v>
      </c>
      <c r="CU1381" s="27" t="s">
        <v>479</v>
      </c>
      <c r="CV1381" s="26">
        <f>IF($CU1381="","",VLOOKUP($CU1381,'Braços de IP'!$E$9:$I$15,2,0))</f>
        <v>1.2</v>
      </c>
      <c r="CW1381" s="29">
        <f>IF($CU1381="","",VLOOKUP($CU1381,'Braços de IP'!$E$9:$I$15,5,0))</f>
        <v>6.5</v>
      </c>
      <c r="CX1381" s="26"/>
      <c r="CY1381" s="26"/>
      <c r="CZ1381" s="26"/>
      <c r="DA1381" s="26"/>
      <c r="DB1381" s="26"/>
      <c r="DC1381" s="26"/>
      <c r="DD1381" s="30" t="e">
        <f t="shared" si="1588"/>
        <v>#N/A</v>
      </c>
      <c r="DE1381" s="31">
        <f t="shared" si="1589"/>
        <v>115</v>
      </c>
      <c r="DF1381" s="30" t="e">
        <f t="shared" si="1590"/>
        <v>#N/A</v>
      </c>
      <c r="DG1381" s="32" t="e">
        <f t="shared" si="1591"/>
        <v>#N/A</v>
      </c>
      <c r="DH1381" s="33" t="s">
        <v>143</v>
      </c>
      <c r="DI1381" s="34"/>
      <c r="DJ1381" s="35"/>
      <c r="DK1381" s="16" t="s">
        <v>144</v>
      </c>
      <c r="DL1381" s="16"/>
    </row>
    <row r="1382" spans="1:116" ht="15" customHeight="1" x14ac:dyDescent="0.25">
      <c r="B1382" s="16">
        <v>432</v>
      </c>
      <c r="C1382" s="16" t="s">
        <v>146</v>
      </c>
      <c r="D1382" s="16" t="s">
        <v>1079</v>
      </c>
      <c r="E1382" s="16">
        <v>-8.1117899999999992</v>
      </c>
      <c r="F1382" s="16">
        <v>-34.919221</v>
      </c>
      <c r="G1382" s="16" t="s">
        <v>153</v>
      </c>
      <c r="H1382" s="16" t="s">
        <v>136</v>
      </c>
      <c r="I1382" s="16" t="s">
        <v>135</v>
      </c>
      <c r="J1382" s="16" t="s">
        <v>137</v>
      </c>
      <c r="K1382" s="16">
        <v>96</v>
      </c>
      <c r="L1382" s="16" t="s">
        <v>138</v>
      </c>
      <c r="M1382" s="16">
        <v>0</v>
      </c>
      <c r="N1382" s="16"/>
      <c r="O1382" s="16">
        <v>2</v>
      </c>
      <c r="P1382" s="16">
        <v>1.97</v>
      </c>
      <c r="Q1382" s="16">
        <v>6.86</v>
      </c>
      <c r="R1382" s="16"/>
      <c r="S1382" s="16"/>
      <c r="T1382" s="16">
        <v>0</v>
      </c>
      <c r="U1382" s="16">
        <v>2.7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 t="s">
        <v>139</v>
      </c>
      <c r="AB1382" s="16" t="s">
        <v>140</v>
      </c>
      <c r="AC1382" s="16">
        <v>29.92</v>
      </c>
      <c r="AD1382" s="16">
        <v>6.43</v>
      </c>
      <c r="AE1382" s="16">
        <v>1</v>
      </c>
      <c r="AF1382" s="16">
        <v>0.91</v>
      </c>
      <c r="AG1382" s="16">
        <v>1.73</v>
      </c>
      <c r="AH1382" s="16"/>
      <c r="AI1382" s="16"/>
      <c r="AJ1382" s="16"/>
      <c r="AK1382" s="16"/>
      <c r="AL1382" s="16"/>
      <c r="AM1382" s="16">
        <v>0</v>
      </c>
      <c r="AN1382" s="16"/>
      <c r="AO1382" s="16">
        <v>0</v>
      </c>
      <c r="AP1382" s="16">
        <v>0</v>
      </c>
      <c r="AQ1382" s="16">
        <v>0</v>
      </c>
      <c r="AR1382" s="17" t="s">
        <v>136</v>
      </c>
      <c r="AS1382" s="19">
        <f t="shared" si="1522"/>
        <v>0</v>
      </c>
      <c r="AT1382" s="19"/>
      <c r="AU1382" s="19">
        <f>VLOOKUP(G1382,ABNT5101!$I$3:$J$9,2)</f>
        <v>15</v>
      </c>
      <c r="AV1382" s="19">
        <f>VLOOKUP(G1382,ABNT5101!$I$3:$M$9,5)</f>
        <v>0.18</v>
      </c>
      <c r="AW1382" s="17" t="str">
        <f>_xlfn.XLOOKUP(G1382,ABNT5101!I:I,ABNT5101!L:L)</f>
        <v>-</v>
      </c>
      <c r="AX1382" s="17">
        <f>_xlfn.XLOOKUP(G1382,ABNT5101!$I:$I,ABNT5101!M:M)</f>
        <v>0.18</v>
      </c>
      <c r="AY1382" s="17" t="str">
        <f>_xlfn.XLOOKUP(G1382,ABNT5101!$I:$I,ABNT5101!N:N)</f>
        <v>-</v>
      </c>
      <c r="AZ1382" s="17">
        <f>_xlfn.XLOOKUP(G1382,ABNT5101!$I:$I,ABNT5101!O:O)</f>
        <v>15</v>
      </c>
      <c r="BA1382" s="20" t="str">
        <f t="shared" si="1523"/>
        <v>ATENDE</v>
      </c>
      <c r="BB1382" s="21" t="e">
        <f t="shared" ref="BB1382:BC1382" si="1647">BE1382/AU1382-1</f>
        <v>#VALUE!</v>
      </c>
      <c r="BC1382" s="21" t="e">
        <f t="shared" si="1647"/>
        <v>#VALUE!</v>
      </c>
      <c r="BD1382" s="21" t="str">
        <f t="shared" si="1525"/>
        <v>-</v>
      </c>
      <c r="BE1382" s="22" t="s">
        <v>1080</v>
      </c>
      <c r="BF1382" s="22" t="s">
        <v>237</v>
      </c>
      <c r="BG1382" s="22"/>
      <c r="BH1382" s="22"/>
      <c r="BI1382" s="23"/>
      <c r="BJ1382" s="22"/>
      <c r="BK1382" s="20" t="str">
        <f t="shared" si="1526"/>
        <v>ATENDE</v>
      </c>
      <c r="BL1382" s="20" t="str">
        <f t="shared" si="1527"/>
        <v>ATENDE</v>
      </c>
      <c r="BM1382" s="20" t="str">
        <f t="shared" si="1528"/>
        <v>ATENDE</v>
      </c>
      <c r="BN1382" s="20" t="str">
        <f t="shared" si="1529"/>
        <v>ATENDE</v>
      </c>
      <c r="BO1382" s="24" t="str">
        <f t="shared" si="1530"/>
        <v>C3</v>
      </c>
      <c r="BP1382" s="24" t="str">
        <f t="shared" ref="BP1382:BP1522" si="1648">I1382</f>
        <v>P6</v>
      </c>
      <c r="BQ1382" s="25" t="e">
        <f t="shared" si="1381"/>
        <v>#VALUE!</v>
      </c>
      <c r="BR1382" s="22" t="s">
        <v>983</v>
      </c>
      <c r="BS1382" s="22" t="s">
        <v>1081</v>
      </c>
      <c r="BT1382" s="24">
        <f>IF(BP1382="-","-",_xlfn.XLOOKUP(BP1382,ABNT5101!$B$4:$B$9,ABNT5101!$C$4:$C$9))</f>
        <v>3</v>
      </c>
      <c r="BU1382" s="24">
        <f>IF(BP1382="-","-",_xlfn.XLOOKUP(BP1382,ABNT5101!$B$4:$B$9,ABNT5101!$D$4:$D$9))</f>
        <v>0.6</v>
      </c>
      <c r="BV1382" s="20" t="str">
        <f t="shared" si="1531"/>
        <v>ATENDE</v>
      </c>
      <c r="BW1382" s="20" t="str">
        <f t="shared" si="1382"/>
        <v>ATENDE</v>
      </c>
      <c r="BX1382" s="20" t="str">
        <f t="shared" si="1532"/>
        <v>ATENDE</v>
      </c>
      <c r="BY1382" s="24" t="s">
        <v>136</v>
      </c>
      <c r="BZ1382" s="25" t="e">
        <f t="shared" si="1533"/>
        <v>#VALUE!</v>
      </c>
      <c r="CA1382" s="24" t="s">
        <v>1082</v>
      </c>
      <c r="CB1382" s="24" t="s">
        <v>1083</v>
      </c>
      <c r="CC1382" s="20" t="str">
        <f>IF(BY1382="-","-",_xlfn.XLOOKUP(BY1382,ABNT5101!$B$4:$B$9,ABNT5101!$C$4:$C$9))</f>
        <v>-</v>
      </c>
      <c r="CD1382" s="24" t="str">
        <f>IF(BY1382="-","-",_xlfn.XLOOKUP(BY1382,ABNT5101!$B$4:$B$9,ABNT5101!$D$4:$D$9))</f>
        <v>-</v>
      </c>
      <c r="CE1382" s="20" t="str">
        <f t="shared" si="1534"/>
        <v>-</v>
      </c>
      <c r="CF1382" s="20" t="str">
        <f t="shared" si="1535"/>
        <v>-</v>
      </c>
      <c r="CG1382" s="20" t="str">
        <f t="shared" si="1640"/>
        <v>-</v>
      </c>
      <c r="CH1382" s="26" t="str">
        <f>_xlfn.XLOOKUP(CI1382,'Banco de dados'!$B:$B,'Banco de dados'!$D:$D)</f>
        <v>LEDSTAR</v>
      </c>
      <c r="CI1382" s="27" t="s">
        <v>395</v>
      </c>
      <c r="CJ1382" s="26" t="str">
        <f>_xlfn.XLOOKUP(CI1382,'Banco de dados'!$B:$B,'Banco de dados'!$E:$E)</f>
        <v>LUM LED SL VT 9.1 52W</v>
      </c>
      <c r="CK1382" s="26"/>
      <c r="CL1382" s="26" t="e">
        <f>IF(CK1382="-","-",_xlfn.XLOOKUP(CK1382,'Banco de dados'!$B:$B,'Banco de dados'!$E:$E))</f>
        <v>#N/A</v>
      </c>
      <c r="CM1382" s="28">
        <f t="shared" si="1587"/>
        <v>1</v>
      </c>
      <c r="CN1382" s="26">
        <f>_xlfn.XLOOKUP(CI1382,'Banco de dados'!$B:$B,'Banco de dados'!$H:$H)</f>
        <v>52</v>
      </c>
      <c r="CO1382" s="26" t="e">
        <f t="array" aca="1" ref="CO1382" ca="1">_xludf.XLOOKUP(CK1382,'Banco de dados'!$B:$B,'Banco de dados'!$H:$H)</f>
        <v>#NAME?</v>
      </c>
      <c r="CP1382" s="26" t="e">
        <f t="array" aca="1" ref="CP1382" ca="1">_xludf.XLOOKUP(CI1382,'Banco de dados'!$B:$B,'Banco de dados'!$F:$F)</f>
        <v>#NAME?</v>
      </c>
      <c r="CQ1382" s="26" t="e">
        <f t="array" aca="1" ref="CQ1382" ca="1">_xludf.XLOOKUP(CK1382,'Banco de dados'!$B:$B,'Banco de dados'!$F:$F)</f>
        <v>#NAME?</v>
      </c>
      <c r="CR1382" s="27">
        <v>349</v>
      </c>
      <c r="CS1382" s="27"/>
      <c r="CT1382" s="26" t="str">
        <f>IF(AG1382=0.5,"Suporte",IF(AND(AG1382&gt;='Braços de IP'!$B$9,AG1382&lt;='Braços de IP'!$D$9),'Braços de IP'!$E$9,IF(AND(AG1382&gt;='Braços de IP'!$B$10,AG1382&lt;='Braços de IP'!$D$10),'Braços de IP'!$E$10,IF(AND(AG1382&gt;='Braços de IP'!$B$11,AG1382&lt;='Braços de IP'!$D$11),'Braços de IP'!$E$11,IF(AND(AG1382&gt;='Braços de IP'!$B$12,AG1382&lt;='Braços de IP'!$D$12),'Braços de IP'!$E$12,IF(AND(AG1382&gt;='Braços de IP'!$B$13,AG1382&lt;='Braços de IP'!$D$13),'Braços de IP'!$E$13,IF(AND(AG1382&gt;='Braços de IP'!$B$14,AG1382&lt;='Braços de IP'!$D$14),'Braços de IP'!$E$14,"ERRO")))))))</f>
        <v>Médio I</v>
      </c>
      <c r="CU1382" s="27"/>
      <c r="CV1382" s="26" t="str">
        <f>IF($CU1382="","",VLOOKUP($CU1382,'Braços de IP'!$E$9:$I$15,2,0))</f>
        <v/>
      </c>
      <c r="CW1382" s="29" t="str">
        <f>IF($CU1382="","",VLOOKUP($CU1382,'Braços de IP'!$E$9:$I$15,5,0))</f>
        <v/>
      </c>
      <c r="CX1382" s="26"/>
      <c r="CY1382" s="26"/>
      <c r="CZ1382" s="26"/>
      <c r="DA1382" s="26"/>
      <c r="DB1382" s="26"/>
      <c r="DC1382" s="26"/>
      <c r="DD1382" s="30">
        <f t="shared" si="1588"/>
        <v>52</v>
      </c>
      <c r="DE1382" s="31">
        <f t="shared" si="1589"/>
        <v>96</v>
      </c>
      <c r="DF1382" s="30">
        <f t="shared" si="1590"/>
        <v>148</v>
      </c>
      <c r="DG1382" s="32">
        <f t="shared" si="1591"/>
        <v>0.45833333333333337</v>
      </c>
      <c r="DH1382" s="33" t="s">
        <v>143</v>
      </c>
      <c r="DI1382" s="34"/>
      <c r="DJ1382" s="35"/>
      <c r="DK1382" s="16" t="s">
        <v>144</v>
      </c>
      <c r="DL1382" s="16"/>
    </row>
    <row r="1383" spans="1:116" ht="15" customHeight="1" x14ac:dyDescent="0.25">
      <c r="B1383" s="16">
        <v>432</v>
      </c>
      <c r="C1383" s="16" t="s">
        <v>146</v>
      </c>
      <c r="D1383" s="16" t="s">
        <v>1079</v>
      </c>
      <c r="E1383" s="16">
        <v>-8.1117899999999992</v>
      </c>
      <c r="F1383" s="16">
        <v>-34.919221</v>
      </c>
      <c r="G1383" s="16" t="s">
        <v>153</v>
      </c>
      <c r="H1383" s="16" t="s">
        <v>136</v>
      </c>
      <c r="I1383" s="16" t="s">
        <v>135</v>
      </c>
      <c r="J1383" s="16" t="s">
        <v>137</v>
      </c>
      <c r="K1383" s="16">
        <v>96</v>
      </c>
      <c r="L1383" s="16" t="s">
        <v>138</v>
      </c>
      <c r="M1383" s="16">
        <v>0</v>
      </c>
      <c r="N1383" s="16"/>
      <c r="O1383" s="16">
        <v>2</v>
      </c>
      <c r="P1383" s="16">
        <v>1.97</v>
      </c>
      <c r="Q1383" s="16">
        <v>6.86</v>
      </c>
      <c r="R1383" s="16"/>
      <c r="S1383" s="16"/>
      <c r="T1383" s="16">
        <v>0</v>
      </c>
      <c r="U1383" s="16">
        <v>2.7</v>
      </c>
      <c r="V1383" s="16">
        <v>0</v>
      </c>
      <c r="W1383" s="16">
        <v>0</v>
      </c>
      <c r="X1383" s="16">
        <v>0</v>
      </c>
      <c r="Y1383" s="16">
        <v>0</v>
      </c>
      <c r="Z1383" s="16">
        <v>0</v>
      </c>
      <c r="AA1383" s="16" t="s">
        <v>139</v>
      </c>
      <c r="AB1383" s="16" t="s">
        <v>140</v>
      </c>
      <c r="AC1383" s="16">
        <v>29.92</v>
      </c>
      <c r="AD1383" s="16">
        <v>6.43</v>
      </c>
      <c r="AE1383" s="16">
        <v>1</v>
      </c>
      <c r="AF1383" s="16">
        <v>0.91</v>
      </c>
      <c r="AG1383" s="16">
        <v>1.73</v>
      </c>
      <c r="AH1383" s="16"/>
      <c r="AI1383" s="16"/>
      <c r="AJ1383" s="16"/>
      <c r="AK1383" s="16"/>
      <c r="AL1383" s="16"/>
      <c r="AM1383" s="16">
        <v>0</v>
      </c>
      <c r="AN1383" s="16"/>
      <c r="AO1383" s="16">
        <v>0</v>
      </c>
      <c r="AP1383" s="16">
        <v>0</v>
      </c>
      <c r="AQ1383" s="16">
        <v>0</v>
      </c>
      <c r="AR1383" s="17" t="s">
        <v>136</v>
      </c>
      <c r="AS1383" s="19">
        <f t="shared" si="1522"/>
        <v>0</v>
      </c>
      <c r="AT1383" s="19"/>
      <c r="AU1383" s="19">
        <f>VLOOKUP(G1383,ABNT5101!$I$3:$J$9,2)</f>
        <v>15</v>
      </c>
      <c r="AV1383" s="19">
        <f>VLOOKUP(G1383,ABNT5101!$I$3:$M$9,5)</f>
        <v>0.18</v>
      </c>
      <c r="AW1383" s="17" t="str">
        <f>_xlfn.XLOOKUP(G1383,ABNT5101!I:I,ABNT5101!L:L)</f>
        <v>-</v>
      </c>
      <c r="AX1383" s="17">
        <f>_xlfn.XLOOKUP(G1383,ABNT5101!$I:$I,ABNT5101!M:M)</f>
        <v>0.18</v>
      </c>
      <c r="AY1383" s="17" t="str">
        <f>_xlfn.XLOOKUP(G1383,ABNT5101!$I:$I,ABNT5101!N:N)</f>
        <v>-</v>
      </c>
      <c r="AZ1383" s="17">
        <f>_xlfn.XLOOKUP(G1383,ABNT5101!$I:$I,ABNT5101!O:O)</f>
        <v>15</v>
      </c>
      <c r="BA1383" s="20" t="str">
        <f t="shared" si="1523"/>
        <v>ATENDE</v>
      </c>
      <c r="BB1383" s="21" t="e">
        <f t="shared" ref="BB1383:BC1383" si="1649">BE1383/AU1383-1</f>
        <v>#VALUE!</v>
      </c>
      <c r="BC1383" s="21" t="e">
        <f t="shared" si="1649"/>
        <v>#VALUE!</v>
      </c>
      <c r="BD1383" s="21" t="str">
        <f t="shared" si="1525"/>
        <v>-</v>
      </c>
      <c r="BE1383" s="22" t="s">
        <v>1084</v>
      </c>
      <c r="BF1383" s="22" t="s">
        <v>449</v>
      </c>
      <c r="BG1383" s="22"/>
      <c r="BH1383" s="22"/>
      <c r="BI1383" s="23"/>
      <c r="BJ1383" s="22"/>
      <c r="BK1383" s="20" t="str">
        <f t="shared" si="1526"/>
        <v>ATENDE</v>
      </c>
      <c r="BL1383" s="20" t="str">
        <f t="shared" si="1527"/>
        <v>ATENDE</v>
      </c>
      <c r="BM1383" s="20" t="str">
        <f t="shared" si="1528"/>
        <v>ATENDE</v>
      </c>
      <c r="BN1383" s="20" t="str">
        <f t="shared" si="1529"/>
        <v>ATENDE</v>
      </c>
      <c r="BO1383" s="24" t="str">
        <f t="shared" si="1530"/>
        <v>C3</v>
      </c>
      <c r="BP1383" s="24" t="str">
        <f t="shared" si="1648"/>
        <v>P6</v>
      </c>
      <c r="BQ1383" s="25" t="e">
        <f t="shared" si="1381"/>
        <v>#VALUE!</v>
      </c>
      <c r="BR1383" s="22" t="s">
        <v>1085</v>
      </c>
      <c r="BS1383" s="22" t="s">
        <v>1086</v>
      </c>
      <c r="BT1383" s="24">
        <f>IF(BP1383="-","-",_xlfn.XLOOKUP(BP1383,ABNT5101!$B$4:$B$9,ABNT5101!$C$4:$C$9))</f>
        <v>3</v>
      </c>
      <c r="BU1383" s="24">
        <f>IF(BP1383="-","-",_xlfn.XLOOKUP(BP1383,ABNT5101!$B$4:$B$9,ABNT5101!$D$4:$D$9))</f>
        <v>0.6</v>
      </c>
      <c r="BV1383" s="20" t="str">
        <f t="shared" si="1531"/>
        <v>ATENDE</v>
      </c>
      <c r="BW1383" s="20" t="str">
        <f t="shared" si="1382"/>
        <v>ATENDE</v>
      </c>
      <c r="BX1383" s="20" t="str">
        <f t="shared" si="1532"/>
        <v>ATENDE</v>
      </c>
      <c r="BY1383" s="24" t="s">
        <v>136</v>
      </c>
      <c r="BZ1383" s="25" t="e">
        <f t="shared" si="1533"/>
        <v>#VALUE!</v>
      </c>
      <c r="CA1383" s="24" t="s">
        <v>1087</v>
      </c>
      <c r="CB1383" s="24" t="s">
        <v>1088</v>
      </c>
      <c r="CC1383" s="20" t="str">
        <f>IF(BY1383="-","-",_xlfn.XLOOKUP(BY1383,ABNT5101!$B$4:$B$9,ABNT5101!$C$4:$C$9))</f>
        <v>-</v>
      </c>
      <c r="CD1383" s="24" t="str">
        <f>IF(BY1383="-","-",_xlfn.XLOOKUP(BY1383,ABNT5101!$B$4:$B$9,ABNT5101!$D$4:$D$9))</f>
        <v>-</v>
      </c>
      <c r="CE1383" s="20" t="str">
        <f t="shared" si="1534"/>
        <v>-</v>
      </c>
      <c r="CF1383" s="20" t="str">
        <f t="shared" si="1535"/>
        <v>-</v>
      </c>
      <c r="CG1383" s="20" t="str">
        <f t="shared" si="1640"/>
        <v>-</v>
      </c>
      <c r="CH1383" s="26" t="str">
        <f>_xlfn.XLOOKUP(CI1383,'Banco de dados'!$B:$B,'Banco de dados'!$D:$D)</f>
        <v>SX LIGHTING</v>
      </c>
      <c r="CI1383" s="27" t="s">
        <v>401</v>
      </c>
      <c r="CJ1383" s="26" t="str">
        <f>_xlfn.XLOOKUP(CI1383,'Banco de dados'!$B:$B,'Banco de dados'!$E:$E)</f>
        <v>SXINEVO050K50L12CZF7PHF</v>
      </c>
      <c r="CK1383" s="26"/>
      <c r="CL1383" s="26" t="e">
        <f>IF(CK1383="-","-",_xlfn.XLOOKUP(CK1383,'Banco de dados'!$B:$B,'Banco de dados'!$E:$E))</f>
        <v>#N/A</v>
      </c>
      <c r="CM1383" s="28">
        <f t="shared" si="1587"/>
        <v>1</v>
      </c>
      <c r="CN1383" s="26">
        <f>_xlfn.XLOOKUP(CI1383,'Banco de dados'!$B:$B,'Banco de dados'!$H:$H)</f>
        <v>50</v>
      </c>
      <c r="CO1383" s="26" t="e">
        <f t="array" aca="1" ref="CO1383" ca="1">_xludf.XLOOKUP(CK1383,'Banco de dados'!$B:$B,'Banco de dados'!$H:$H)</f>
        <v>#NAME?</v>
      </c>
      <c r="CP1383" s="26" t="e">
        <f t="array" aca="1" ref="CP1383" ca="1">_xludf.XLOOKUP(CI1383,'Banco de dados'!$B:$B,'Banco de dados'!$F:$F)</f>
        <v>#NAME?</v>
      </c>
      <c r="CQ1383" s="26" t="e">
        <f t="array" aca="1" ref="CQ1383" ca="1">_xludf.XLOOKUP(CK1383,'Banco de dados'!$B:$B,'Banco de dados'!$F:$F)</f>
        <v>#NAME?</v>
      </c>
      <c r="CR1383" s="27">
        <v>350</v>
      </c>
      <c r="CS1383" s="27"/>
      <c r="CT1383" s="26" t="str">
        <f>IF(AG1383=0.5,"Suporte",IF(AND(AG1383&gt;='Braços de IP'!$B$9,AG1383&lt;='Braços de IP'!$D$9),'Braços de IP'!$E$9,IF(AND(AG1383&gt;='Braços de IP'!$B$10,AG1383&lt;='Braços de IP'!$D$10),'Braços de IP'!$E$10,IF(AND(AG1383&gt;='Braços de IP'!$B$11,AG1383&lt;='Braços de IP'!$D$11),'Braços de IP'!$E$11,IF(AND(AG1383&gt;='Braços de IP'!$B$12,AG1383&lt;='Braços de IP'!$D$12),'Braços de IP'!$E$12,IF(AND(AG1383&gt;='Braços de IP'!$B$13,AG1383&lt;='Braços de IP'!$D$13),'Braços de IP'!$E$13,IF(AND(AG1383&gt;='Braços de IP'!$B$14,AG1383&lt;='Braços de IP'!$D$14),'Braços de IP'!$E$14,"ERRO")))))))</f>
        <v>Médio I</v>
      </c>
      <c r="CU1383" s="27"/>
      <c r="CV1383" s="26" t="str">
        <f>IF($CU1383="","",VLOOKUP($CU1383,'Braços de IP'!$E$9:$I$15,2,0))</f>
        <v/>
      </c>
      <c r="CW1383" s="29" t="str">
        <f>IF($CU1383="","",VLOOKUP($CU1383,'Braços de IP'!$E$9:$I$15,5,0))</f>
        <v/>
      </c>
      <c r="CX1383" s="26"/>
      <c r="CY1383" s="26"/>
      <c r="CZ1383" s="26"/>
      <c r="DA1383" s="26"/>
      <c r="DB1383" s="26"/>
      <c r="DC1383" s="26"/>
      <c r="DD1383" s="30">
        <f t="shared" si="1588"/>
        <v>50</v>
      </c>
      <c r="DE1383" s="31">
        <f t="shared" si="1589"/>
        <v>96</v>
      </c>
      <c r="DF1383" s="30">
        <f t="shared" si="1590"/>
        <v>146</v>
      </c>
      <c r="DG1383" s="32">
        <f t="shared" si="1591"/>
        <v>0.47916666666666663</v>
      </c>
      <c r="DH1383" s="33" t="s">
        <v>143</v>
      </c>
      <c r="DI1383" s="34"/>
      <c r="DJ1383" s="35"/>
      <c r="DK1383" s="16" t="s">
        <v>144</v>
      </c>
      <c r="DL1383" s="16"/>
    </row>
    <row r="1384" spans="1:116" ht="15" customHeight="1" x14ac:dyDescent="0.25">
      <c r="B1384" s="16">
        <v>432</v>
      </c>
      <c r="C1384" s="16" t="s">
        <v>146</v>
      </c>
      <c r="D1384" s="16" t="s">
        <v>1079</v>
      </c>
      <c r="E1384" s="16">
        <v>-8.1117899999999992</v>
      </c>
      <c r="F1384" s="16">
        <v>-34.919221</v>
      </c>
      <c r="G1384" s="16" t="s">
        <v>153</v>
      </c>
      <c r="H1384" s="16" t="s">
        <v>136</v>
      </c>
      <c r="I1384" s="16" t="s">
        <v>135</v>
      </c>
      <c r="J1384" s="16" t="s">
        <v>137</v>
      </c>
      <c r="K1384" s="16">
        <v>96</v>
      </c>
      <c r="L1384" s="16" t="s">
        <v>138</v>
      </c>
      <c r="M1384" s="16">
        <v>0</v>
      </c>
      <c r="N1384" s="16"/>
      <c r="O1384" s="16">
        <v>2</v>
      </c>
      <c r="P1384" s="16">
        <v>1.97</v>
      </c>
      <c r="Q1384" s="16">
        <v>6.86</v>
      </c>
      <c r="R1384" s="16"/>
      <c r="S1384" s="16"/>
      <c r="T1384" s="16">
        <v>0</v>
      </c>
      <c r="U1384" s="16">
        <v>2.7</v>
      </c>
      <c r="V1384" s="16">
        <v>0</v>
      </c>
      <c r="W1384" s="16">
        <v>0</v>
      </c>
      <c r="X1384" s="16">
        <v>0</v>
      </c>
      <c r="Y1384" s="16">
        <v>0</v>
      </c>
      <c r="Z1384" s="16">
        <v>0</v>
      </c>
      <c r="AA1384" s="16" t="s">
        <v>139</v>
      </c>
      <c r="AB1384" s="16" t="s">
        <v>140</v>
      </c>
      <c r="AC1384" s="16">
        <v>29.92</v>
      </c>
      <c r="AD1384" s="16">
        <v>6.43</v>
      </c>
      <c r="AE1384" s="16">
        <v>1</v>
      </c>
      <c r="AF1384" s="16">
        <v>0.91</v>
      </c>
      <c r="AG1384" s="16">
        <v>1.73</v>
      </c>
      <c r="AH1384" s="16"/>
      <c r="AI1384" s="16"/>
      <c r="AJ1384" s="16"/>
      <c r="AK1384" s="16"/>
      <c r="AL1384" s="16"/>
      <c r="AM1384" s="16">
        <v>0</v>
      </c>
      <c r="AN1384" s="16"/>
      <c r="AO1384" s="16">
        <v>0</v>
      </c>
      <c r="AP1384" s="16">
        <v>0</v>
      </c>
      <c r="AQ1384" s="16">
        <v>0</v>
      </c>
      <c r="AR1384" s="17" t="s">
        <v>136</v>
      </c>
      <c r="AS1384" s="19">
        <f t="shared" si="1522"/>
        <v>0</v>
      </c>
      <c r="AT1384" s="19"/>
      <c r="AU1384" s="19">
        <f>VLOOKUP(G1384,ABNT5101!$I$3:$J$9,2)</f>
        <v>15</v>
      </c>
      <c r="AV1384" s="19">
        <f>VLOOKUP(G1384,ABNT5101!$I$3:$M$9,5)</f>
        <v>0.18</v>
      </c>
      <c r="AW1384" s="17" t="str">
        <f>_xlfn.XLOOKUP(G1384,ABNT5101!I:I,ABNT5101!L:L)</f>
        <v>-</v>
      </c>
      <c r="AX1384" s="17">
        <f>_xlfn.XLOOKUP(G1384,ABNT5101!$I:$I,ABNT5101!M:M)</f>
        <v>0.18</v>
      </c>
      <c r="AY1384" s="17" t="str">
        <f>_xlfn.XLOOKUP(G1384,ABNT5101!$I:$I,ABNT5101!N:N)</f>
        <v>-</v>
      </c>
      <c r="AZ1384" s="17">
        <f>_xlfn.XLOOKUP(G1384,ABNT5101!$I:$I,ABNT5101!O:O)</f>
        <v>15</v>
      </c>
      <c r="BA1384" s="20" t="str">
        <f t="shared" si="1523"/>
        <v>ATENDE</v>
      </c>
      <c r="BB1384" s="21" t="e">
        <f t="shared" ref="BB1384:BC1384" si="1650">BE1384/AU1384-1</f>
        <v>#VALUE!</v>
      </c>
      <c r="BC1384" s="21" t="e">
        <f t="shared" si="1650"/>
        <v>#VALUE!</v>
      </c>
      <c r="BD1384" s="21" t="str">
        <f t="shared" si="1525"/>
        <v>-</v>
      </c>
      <c r="BE1384" s="22" t="s">
        <v>1043</v>
      </c>
      <c r="BF1384" s="22" t="s">
        <v>1089</v>
      </c>
      <c r="BG1384" s="22"/>
      <c r="BH1384" s="22"/>
      <c r="BI1384" s="23"/>
      <c r="BJ1384" s="22"/>
      <c r="BK1384" s="20" t="str">
        <f t="shared" si="1526"/>
        <v>ATENDE</v>
      </c>
      <c r="BL1384" s="20" t="str">
        <f t="shared" si="1527"/>
        <v>ATENDE</v>
      </c>
      <c r="BM1384" s="20" t="str">
        <f t="shared" si="1528"/>
        <v>ATENDE</v>
      </c>
      <c r="BN1384" s="20" t="str">
        <f t="shared" si="1529"/>
        <v>ATENDE</v>
      </c>
      <c r="BO1384" s="24" t="str">
        <f t="shared" si="1530"/>
        <v>C3</v>
      </c>
      <c r="BP1384" s="24" t="str">
        <f t="shared" si="1648"/>
        <v>P6</v>
      </c>
      <c r="BQ1384" s="25" t="e">
        <f t="shared" si="1381"/>
        <v>#VALUE!</v>
      </c>
      <c r="BR1384" s="22" t="s">
        <v>410</v>
      </c>
      <c r="BS1384" s="22" t="s">
        <v>1090</v>
      </c>
      <c r="BT1384" s="24">
        <f>IF(BP1384="-","-",_xlfn.XLOOKUP(BP1384,ABNT5101!$B$4:$B$9,ABNT5101!$C$4:$C$9))</f>
        <v>3</v>
      </c>
      <c r="BU1384" s="24">
        <f>IF(BP1384="-","-",_xlfn.XLOOKUP(BP1384,ABNT5101!$B$4:$B$9,ABNT5101!$D$4:$D$9))</f>
        <v>0.6</v>
      </c>
      <c r="BV1384" s="20" t="str">
        <f t="shared" si="1531"/>
        <v>ATENDE</v>
      </c>
      <c r="BW1384" s="20" t="str">
        <f t="shared" si="1382"/>
        <v>ATENDE</v>
      </c>
      <c r="BX1384" s="20" t="str">
        <f t="shared" si="1532"/>
        <v>ATENDE</v>
      </c>
      <c r="BY1384" s="24" t="s">
        <v>136</v>
      </c>
      <c r="BZ1384" s="25" t="e">
        <f t="shared" si="1533"/>
        <v>#VALUE!</v>
      </c>
      <c r="CA1384" s="24" t="s">
        <v>1091</v>
      </c>
      <c r="CB1384" s="24" t="s">
        <v>1092</v>
      </c>
      <c r="CC1384" s="20" t="str">
        <f>IF(BY1384="-","-",_xlfn.XLOOKUP(BY1384,ABNT5101!$B$4:$B$9,ABNT5101!$C$4:$C$9))</f>
        <v>-</v>
      </c>
      <c r="CD1384" s="24" t="str">
        <f>IF(BY1384="-","-",_xlfn.XLOOKUP(BY1384,ABNT5101!$B$4:$B$9,ABNT5101!$D$4:$D$9))</f>
        <v>-</v>
      </c>
      <c r="CE1384" s="20" t="str">
        <f t="shared" si="1534"/>
        <v>-</v>
      </c>
      <c r="CF1384" s="20" t="str">
        <f t="shared" si="1535"/>
        <v>-</v>
      </c>
      <c r="CG1384" s="20" t="str">
        <f t="shared" si="1640"/>
        <v>-</v>
      </c>
      <c r="CH1384" s="26" t="e">
        <f>_xlfn.XLOOKUP(CI1384,'Banco de dados'!$B:$B,'Banco de dados'!$D:$D)</f>
        <v>#N/A</v>
      </c>
      <c r="CI1384" s="27" t="s">
        <v>1093</v>
      </c>
      <c r="CJ1384" s="26" t="e">
        <f>_xlfn.XLOOKUP(CI1384,'Banco de dados'!$B:$B,'Banco de dados'!$E:$E)</f>
        <v>#N/A</v>
      </c>
      <c r="CK1384" s="26"/>
      <c r="CL1384" s="26" t="e">
        <f>IF(CK1384="-","-",_xlfn.XLOOKUP(CK1384,'Banco de dados'!$B:$B,'Banco de dados'!$E:$E))</f>
        <v>#N/A</v>
      </c>
      <c r="CM1384" s="28">
        <f t="shared" si="1587"/>
        <v>1</v>
      </c>
      <c r="CN1384" s="26" t="e">
        <f>_xlfn.XLOOKUP(CI1384,'Banco de dados'!$B:$B,'Banco de dados'!$H:$H)</f>
        <v>#N/A</v>
      </c>
      <c r="CO1384" s="26" t="e">
        <f t="array" aca="1" ref="CO1384" ca="1">_xludf.XLOOKUP(CK1384,'Banco de dados'!$B:$B,'Banco de dados'!$H:$H)</f>
        <v>#NAME?</v>
      </c>
      <c r="CP1384" s="26" t="e">
        <f t="array" aca="1" ref="CP1384" ca="1">_xludf.XLOOKUP(CI1384,'Banco de dados'!$B:$B,'Banco de dados'!$F:$F)</f>
        <v>#NAME?</v>
      </c>
      <c r="CQ1384" s="26" t="e">
        <f t="array" aca="1" ref="CQ1384" ca="1">_xludf.XLOOKUP(CK1384,'Banco de dados'!$B:$B,'Banco de dados'!$F:$F)</f>
        <v>#NAME?</v>
      </c>
      <c r="CR1384" s="27">
        <v>351</v>
      </c>
      <c r="CS1384" s="27"/>
      <c r="CT1384" s="26" t="str">
        <f>IF(AG1384=0.5,"Suporte",IF(AND(AG1384&gt;='Braços de IP'!$B$9,AG1384&lt;='Braços de IP'!$D$9),'Braços de IP'!$E$9,IF(AND(AG1384&gt;='Braços de IP'!$B$10,AG1384&lt;='Braços de IP'!$D$10),'Braços de IP'!$E$10,IF(AND(AG1384&gt;='Braços de IP'!$B$11,AG1384&lt;='Braços de IP'!$D$11),'Braços de IP'!$E$11,IF(AND(AG1384&gt;='Braços de IP'!$B$12,AG1384&lt;='Braços de IP'!$D$12),'Braços de IP'!$E$12,IF(AND(AG1384&gt;='Braços de IP'!$B$13,AG1384&lt;='Braços de IP'!$D$13),'Braços de IP'!$E$13,IF(AND(AG1384&gt;='Braços de IP'!$B$14,AG1384&lt;='Braços de IP'!$D$14),'Braços de IP'!$E$14,"ERRO")))))))</f>
        <v>Médio I</v>
      </c>
      <c r="CU1384" s="27"/>
      <c r="CV1384" s="26" t="str">
        <f>IF($CU1384="","",VLOOKUP($CU1384,'Braços de IP'!$E$9:$I$15,2,0))</f>
        <v/>
      </c>
      <c r="CW1384" s="29" t="str">
        <f>IF($CU1384="","",VLOOKUP($CU1384,'Braços de IP'!$E$9:$I$15,5,0))</f>
        <v/>
      </c>
      <c r="CX1384" s="26"/>
      <c r="CY1384" s="26"/>
      <c r="CZ1384" s="26"/>
      <c r="DA1384" s="26"/>
      <c r="DB1384" s="26"/>
      <c r="DC1384" s="26"/>
      <c r="DD1384" s="30" t="e">
        <f t="shared" si="1588"/>
        <v>#N/A</v>
      </c>
      <c r="DE1384" s="31">
        <f t="shared" si="1589"/>
        <v>96</v>
      </c>
      <c r="DF1384" s="30" t="e">
        <f t="shared" si="1590"/>
        <v>#N/A</v>
      </c>
      <c r="DG1384" s="32" t="e">
        <f t="shared" si="1591"/>
        <v>#N/A</v>
      </c>
      <c r="DH1384" s="33" t="s">
        <v>143</v>
      </c>
      <c r="DI1384" s="34"/>
      <c r="DJ1384" s="35"/>
      <c r="DK1384" s="16" t="s">
        <v>144</v>
      </c>
      <c r="DL1384" s="16"/>
    </row>
    <row r="1385" spans="1:116" ht="15" customHeight="1" x14ac:dyDescent="0.25">
      <c r="B1385" s="16">
        <v>433</v>
      </c>
      <c r="C1385" s="16" t="s">
        <v>174</v>
      </c>
      <c r="D1385" s="16" t="s">
        <v>1094</v>
      </c>
      <c r="E1385" s="16">
        <v>-8.1084119999999995</v>
      </c>
      <c r="F1385" s="16">
        <v>-34.928893000000002</v>
      </c>
      <c r="G1385" s="16" t="s">
        <v>157</v>
      </c>
      <c r="H1385" s="16" t="s">
        <v>136</v>
      </c>
      <c r="I1385" s="16" t="s">
        <v>136</v>
      </c>
      <c r="J1385" s="16" t="s">
        <v>137</v>
      </c>
      <c r="K1385" s="16">
        <v>40</v>
      </c>
      <c r="L1385" s="16" t="s">
        <v>138</v>
      </c>
      <c r="M1385" s="16">
        <v>0</v>
      </c>
      <c r="N1385" s="16"/>
      <c r="O1385" s="16">
        <v>1</v>
      </c>
      <c r="P1385" s="16">
        <v>0</v>
      </c>
      <c r="Q1385" s="16">
        <v>4.08</v>
      </c>
      <c r="R1385" s="16"/>
      <c r="S1385" s="16"/>
      <c r="T1385" s="16">
        <v>0</v>
      </c>
      <c r="U1385" s="16">
        <v>0</v>
      </c>
      <c r="V1385" s="16">
        <v>0</v>
      </c>
      <c r="W1385" s="16">
        <v>0</v>
      </c>
      <c r="X1385" s="16">
        <v>0</v>
      </c>
      <c r="Y1385" s="16">
        <v>0</v>
      </c>
      <c r="Z1385" s="16">
        <v>0</v>
      </c>
      <c r="AA1385" s="16" t="s">
        <v>139</v>
      </c>
      <c r="AB1385" s="16" t="s">
        <v>140</v>
      </c>
      <c r="AC1385" s="16">
        <v>35.11</v>
      </c>
      <c r="AD1385" s="16">
        <v>7.39</v>
      </c>
      <c r="AE1385" s="16">
        <v>1</v>
      </c>
      <c r="AF1385" s="16">
        <v>-0.4</v>
      </c>
      <c r="AG1385" s="16">
        <v>1.56</v>
      </c>
      <c r="AH1385" s="16"/>
      <c r="AI1385" s="16"/>
      <c r="AJ1385" s="16"/>
      <c r="AK1385" s="16"/>
      <c r="AL1385" s="16"/>
      <c r="AM1385" s="16">
        <v>0</v>
      </c>
      <c r="AN1385" s="16"/>
      <c r="AO1385" s="16">
        <v>0</v>
      </c>
      <c r="AP1385" s="16">
        <v>0</v>
      </c>
      <c r="AQ1385" s="16">
        <v>0</v>
      </c>
      <c r="AR1385" s="17" t="s">
        <v>136</v>
      </c>
      <c r="AS1385" s="19">
        <f t="shared" si="1522"/>
        <v>0</v>
      </c>
      <c r="AT1385" s="19"/>
      <c r="AU1385" s="19">
        <f>VLOOKUP(G1385,ABNT5101!$I$3:$J$9,2)</f>
        <v>7.5</v>
      </c>
      <c r="AV1385" s="19">
        <f>VLOOKUP(G1385,ABNT5101!$I$3:$M$9,5)</f>
        <v>0.18</v>
      </c>
      <c r="AW1385" s="17" t="str">
        <f>_xlfn.XLOOKUP(G1385,ABNT5101!I:I,ABNT5101!L:L)</f>
        <v>-</v>
      </c>
      <c r="AX1385" s="17">
        <f>_xlfn.XLOOKUP(G1385,ABNT5101!$I:$I,ABNT5101!M:M)</f>
        <v>0.18</v>
      </c>
      <c r="AY1385" s="17" t="str">
        <f>_xlfn.XLOOKUP(G1385,ABNT5101!$I:$I,ABNT5101!N:N)</f>
        <v>-</v>
      </c>
      <c r="AZ1385" s="17">
        <f>_xlfn.XLOOKUP(G1385,ABNT5101!$I:$I,ABNT5101!O:O)</f>
        <v>16</v>
      </c>
      <c r="BA1385" s="20" t="str">
        <f t="shared" si="1523"/>
        <v>ATENDE</v>
      </c>
      <c r="BB1385" s="21" t="e">
        <f t="shared" ref="BB1385:BC1385" si="1651">BE1385/AU1385-1</f>
        <v>#VALUE!</v>
      </c>
      <c r="BC1385" s="21" t="e">
        <f t="shared" si="1651"/>
        <v>#VALUE!</v>
      </c>
      <c r="BD1385" s="21" t="str">
        <f t="shared" si="1525"/>
        <v>-</v>
      </c>
      <c r="BE1385" s="22" t="s">
        <v>1095</v>
      </c>
      <c r="BF1385" s="22" t="s">
        <v>855</v>
      </c>
      <c r="BG1385" s="22"/>
      <c r="BH1385" s="22"/>
      <c r="BI1385" s="23"/>
      <c r="BJ1385" s="22"/>
      <c r="BK1385" s="20" t="str">
        <f t="shared" si="1526"/>
        <v>ATENDE</v>
      </c>
      <c r="BL1385" s="20" t="str">
        <f t="shared" si="1527"/>
        <v>ATENDE</v>
      </c>
      <c r="BM1385" s="20" t="str">
        <f t="shared" si="1528"/>
        <v>ATENDE</v>
      </c>
      <c r="BN1385" s="20" t="str">
        <f t="shared" si="1529"/>
        <v>ATENDE</v>
      </c>
      <c r="BO1385" s="24" t="str">
        <f t="shared" si="1530"/>
        <v>C5</v>
      </c>
      <c r="BP1385" s="24" t="str">
        <f t="shared" si="1648"/>
        <v>-</v>
      </c>
      <c r="BQ1385" s="25" t="e">
        <f t="shared" si="1381"/>
        <v>#VALUE!</v>
      </c>
      <c r="BR1385" s="22"/>
      <c r="BS1385" s="22"/>
      <c r="BT1385" s="24" t="str">
        <f>IF(BP1385="-","-",_xlfn.XLOOKUP(BP1385,ABNT5101!$B$4:$B$9,ABNT5101!$C$4:$C$9))</f>
        <v>-</v>
      </c>
      <c r="BU1385" s="24" t="str">
        <f>IF(BP1385="-","-",_xlfn.XLOOKUP(BP1385,ABNT5101!$B$4:$B$9,ABNT5101!$D$4:$D$9))</f>
        <v>-</v>
      </c>
      <c r="BV1385" s="20" t="str">
        <f t="shared" si="1531"/>
        <v>-</v>
      </c>
      <c r="BW1385" s="20" t="str">
        <f t="shared" si="1382"/>
        <v>-</v>
      </c>
      <c r="BX1385" s="20" t="str">
        <f t="shared" si="1532"/>
        <v>-</v>
      </c>
      <c r="BY1385" s="24" t="s">
        <v>136</v>
      </c>
      <c r="BZ1385" s="25" t="e">
        <f t="shared" si="1533"/>
        <v>#VALUE!</v>
      </c>
      <c r="CA1385" s="24"/>
      <c r="CB1385" s="24"/>
      <c r="CC1385" s="20" t="str">
        <f>IF(BY1385="-","-",_xlfn.XLOOKUP(BY1385,ABNT5101!$B$4:$B$9,ABNT5101!$C$4:$C$9))</f>
        <v>-</v>
      </c>
      <c r="CD1385" s="24" t="str">
        <f>IF(BY1385="-","-",_xlfn.XLOOKUP(BY1385,ABNT5101!$B$4:$B$9,ABNT5101!$D$4:$D$9))</f>
        <v>-</v>
      </c>
      <c r="CE1385" s="20" t="str">
        <f t="shared" si="1534"/>
        <v>-</v>
      </c>
      <c r="CF1385" s="20" t="str">
        <f t="shared" si="1535"/>
        <v>-</v>
      </c>
      <c r="CG1385" s="20" t="str">
        <f t="shared" si="1640"/>
        <v>-</v>
      </c>
      <c r="CH1385" s="26" t="str">
        <f>_xlfn.XLOOKUP(CI1385,'Banco de dados'!$B:$B,'Banco de dados'!$D:$D)</f>
        <v>LEDSTAR</v>
      </c>
      <c r="CI1385" s="27" t="s">
        <v>493</v>
      </c>
      <c r="CJ1385" s="26" t="str">
        <f>_xlfn.XLOOKUP(CI1385,'Banco de dados'!$B:$B,'Banco de dados'!$E:$E)</f>
        <v>LUM LED SL VT 9.1 35W</v>
      </c>
      <c r="CK1385" s="26"/>
      <c r="CL1385" s="26" t="e">
        <f>IF(CK1385="-","-",_xlfn.XLOOKUP(CK1385,'Banco de dados'!$B:$B,'Banco de dados'!$E:$E))</f>
        <v>#N/A</v>
      </c>
      <c r="CM1385" s="28">
        <f t="shared" si="1587"/>
        <v>1</v>
      </c>
      <c r="CN1385" s="26">
        <f>_xlfn.XLOOKUP(CI1385,'Banco de dados'!$B:$B,'Banco de dados'!$H:$H)</f>
        <v>35</v>
      </c>
      <c r="CO1385" s="26" t="e">
        <f t="array" aca="1" ref="CO1385" ca="1">_xludf.XLOOKUP(CK1385,'Banco de dados'!$B:$B,'Banco de dados'!$H:$H)</f>
        <v>#NAME?</v>
      </c>
      <c r="CP1385" s="26" t="e">
        <f t="array" aca="1" ref="CP1385" ca="1">_xludf.XLOOKUP(CI1385,'Banco de dados'!$B:$B,'Banco de dados'!$F:$F)</f>
        <v>#NAME?</v>
      </c>
      <c r="CQ1385" s="26" t="e">
        <f t="array" aca="1" ref="CQ1385" ca="1">_xludf.XLOOKUP(CK1385,'Banco de dados'!$B:$B,'Banco de dados'!$F:$F)</f>
        <v>#NAME?</v>
      </c>
      <c r="CR1385" s="27">
        <v>352</v>
      </c>
      <c r="CS1385" s="27"/>
      <c r="CT1385" s="26" t="str">
        <f>IF(AG1385=0.5,"Suporte",IF(AND(AG1385&gt;='Braços de IP'!$B$9,AG1385&lt;='Braços de IP'!$D$9),'Braços de IP'!$E$9,IF(AND(AG1385&gt;='Braços de IP'!$B$10,AG1385&lt;='Braços de IP'!$D$10),'Braços de IP'!$E$10,IF(AND(AG1385&gt;='Braços de IP'!$B$11,AG1385&lt;='Braços de IP'!$D$11),'Braços de IP'!$E$11,IF(AND(AG1385&gt;='Braços de IP'!$B$12,AG1385&lt;='Braços de IP'!$D$12),'Braços de IP'!$E$12,IF(AND(AG1385&gt;='Braços de IP'!$B$13,AG1385&lt;='Braços de IP'!$D$13),'Braços de IP'!$E$13,IF(AND(AG1385&gt;='Braços de IP'!$B$14,AG1385&lt;='Braços de IP'!$D$14),'Braços de IP'!$E$14,"ERRO")))))))</f>
        <v>Médio I</v>
      </c>
      <c r="CU1385" s="27"/>
      <c r="CV1385" s="26" t="str">
        <f>IF($CU1385="","",VLOOKUP($CU1385,'Braços de IP'!$E$9:$I$15,2,0))</f>
        <v/>
      </c>
      <c r="CW1385" s="29" t="str">
        <f>IF($CU1385="","",VLOOKUP($CU1385,'Braços de IP'!$E$9:$I$15,5,0))</f>
        <v/>
      </c>
      <c r="CX1385" s="26"/>
      <c r="CY1385" s="26"/>
      <c r="CZ1385" s="26"/>
      <c r="DA1385" s="26"/>
      <c r="DB1385" s="26"/>
      <c r="DC1385" s="26"/>
      <c r="DD1385" s="30">
        <f t="shared" si="1588"/>
        <v>35</v>
      </c>
      <c r="DE1385" s="31">
        <f t="shared" si="1589"/>
        <v>40</v>
      </c>
      <c r="DF1385" s="30">
        <f t="shared" si="1590"/>
        <v>75</v>
      </c>
      <c r="DG1385" s="32">
        <f t="shared" si="1591"/>
        <v>0.125</v>
      </c>
      <c r="DH1385" s="33" t="s">
        <v>143</v>
      </c>
      <c r="DI1385" s="34"/>
      <c r="DJ1385" s="35"/>
      <c r="DK1385" s="16" t="s">
        <v>144</v>
      </c>
      <c r="DL1385" s="16"/>
    </row>
    <row r="1386" spans="1:116" ht="15" customHeight="1" x14ac:dyDescent="0.25">
      <c r="B1386" s="16">
        <v>433</v>
      </c>
      <c r="C1386" s="16" t="s">
        <v>174</v>
      </c>
      <c r="D1386" s="16" t="s">
        <v>1094</v>
      </c>
      <c r="E1386" s="16">
        <v>-8.1084119999999995</v>
      </c>
      <c r="F1386" s="16">
        <v>-34.928893000000002</v>
      </c>
      <c r="G1386" s="16" t="s">
        <v>157</v>
      </c>
      <c r="H1386" s="16" t="s">
        <v>136</v>
      </c>
      <c r="I1386" s="16" t="s">
        <v>136</v>
      </c>
      <c r="J1386" s="16" t="s">
        <v>137</v>
      </c>
      <c r="K1386" s="16">
        <v>40</v>
      </c>
      <c r="L1386" s="16" t="s">
        <v>138</v>
      </c>
      <c r="M1386" s="16">
        <v>0</v>
      </c>
      <c r="N1386" s="16"/>
      <c r="O1386" s="16">
        <v>1</v>
      </c>
      <c r="P1386" s="16">
        <v>0</v>
      </c>
      <c r="Q1386" s="16">
        <v>4.08</v>
      </c>
      <c r="R1386" s="16"/>
      <c r="S1386" s="16"/>
      <c r="T1386" s="16">
        <v>0</v>
      </c>
      <c r="U1386" s="16">
        <v>0</v>
      </c>
      <c r="V1386" s="16">
        <v>0</v>
      </c>
      <c r="W1386" s="16">
        <v>0</v>
      </c>
      <c r="X1386" s="16">
        <v>0</v>
      </c>
      <c r="Y1386" s="16">
        <v>0</v>
      </c>
      <c r="Z1386" s="16">
        <v>0</v>
      </c>
      <c r="AA1386" s="16" t="s">
        <v>139</v>
      </c>
      <c r="AB1386" s="16" t="s">
        <v>140</v>
      </c>
      <c r="AC1386" s="16">
        <v>35.11</v>
      </c>
      <c r="AD1386" s="16">
        <v>7.39</v>
      </c>
      <c r="AE1386" s="16">
        <v>1</v>
      </c>
      <c r="AF1386" s="16">
        <v>-0.4</v>
      </c>
      <c r="AG1386" s="16">
        <v>1.56</v>
      </c>
      <c r="AH1386" s="16"/>
      <c r="AI1386" s="16"/>
      <c r="AJ1386" s="16"/>
      <c r="AK1386" s="16"/>
      <c r="AL1386" s="16"/>
      <c r="AM1386" s="16">
        <v>0</v>
      </c>
      <c r="AN1386" s="16"/>
      <c r="AO1386" s="16">
        <v>0</v>
      </c>
      <c r="AP1386" s="16">
        <v>0</v>
      </c>
      <c r="AQ1386" s="16">
        <v>0</v>
      </c>
      <c r="AR1386" s="17" t="s">
        <v>136</v>
      </c>
      <c r="AS1386" s="19">
        <f t="shared" si="1522"/>
        <v>0</v>
      </c>
      <c r="AT1386" s="19"/>
      <c r="AU1386" s="19">
        <f>VLOOKUP(G1386,ABNT5101!$I$3:$J$9,2)</f>
        <v>7.5</v>
      </c>
      <c r="AV1386" s="19">
        <f>VLOOKUP(G1386,ABNT5101!$I$3:$M$9,5)</f>
        <v>0.18</v>
      </c>
      <c r="AW1386" s="17" t="str">
        <f>_xlfn.XLOOKUP(G1386,ABNT5101!I:I,ABNT5101!L:L)</f>
        <v>-</v>
      </c>
      <c r="AX1386" s="17">
        <f>_xlfn.XLOOKUP(G1386,ABNT5101!$I:$I,ABNT5101!M:M)</f>
        <v>0.18</v>
      </c>
      <c r="AY1386" s="17" t="str">
        <f>_xlfn.XLOOKUP(G1386,ABNT5101!$I:$I,ABNT5101!N:N)</f>
        <v>-</v>
      </c>
      <c r="AZ1386" s="17">
        <f>_xlfn.XLOOKUP(G1386,ABNT5101!$I:$I,ABNT5101!O:O)</f>
        <v>16</v>
      </c>
      <c r="BA1386" s="20" t="str">
        <f t="shared" si="1523"/>
        <v>ATENDE</v>
      </c>
      <c r="BB1386" s="21" t="e">
        <f t="shared" ref="BB1386:BC1386" si="1652">BE1386/AU1386-1</f>
        <v>#VALUE!</v>
      </c>
      <c r="BC1386" s="21" t="e">
        <f t="shared" si="1652"/>
        <v>#VALUE!</v>
      </c>
      <c r="BD1386" s="21" t="str">
        <f t="shared" si="1525"/>
        <v>-</v>
      </c>
      <c r="BE1386" s="22" t="s">
        <v>1096</v>
      </c>
      <c r="BF1386" s="22" t="s">
        <v>1097</v>
      </c>
      <c r="BG1386" s="22"/>
      <c r="BH1386" s="22"/>
      <c r="BI1386" s="23"/>
      <c r="BJ1386" s="22"/>
      <c r="BK1386" s="20" t="str">
        <f t="shared" si="1526"/>
        <v>ATENDE</v>
      </c>
      <c r="BL1386" s="20" t="str">
        <f t="shared" si="1527"/>
        <v>ATENDE</v>
      </c>
      <c r="BM1386" s="20" t="str">
        <f t="shared" si="1528"/>
        <v>ATENDE</v>
      </c>
      <c r="BN1386" s="20" t="str">
        <f t="shared" si="1529"/>
        <v>ATENDE</v>
      </c>
      <c r="BO1386" s="24" t="str">
        <f t="shared" si="1530"/>
        <v>C5</v>
      </c>
      <c r="BP1386" s="24" t="str">
        <f t="shared" si="1648"/>
        <v>-</v>
      </c>
      <c r="BQ1386" s="25" t="e">
        <f t="shared" si="1381"/>
        <v>#VALUE!</v>
      </c>
      <c r="BR1386" s="22"/>
      <c r="BS1386" s="22"/>
      <c r="BT1386" s="24" t="str">
        <f>IF(BP1386="-","-",_xlfn.XLOOKUP(BP1386,ABNT5101!$B$4:$B$9,ABNT5101!$C$4:$C$9))</f>
        <v>-</v>
      </c>
      <c r="BU1386" s="24" t="str">
        <f>IF(BP1386="-","-",_xlfn.XLOOKUP(BP1386,ABNT5101!$B$4:$B$9,ABNT5101!$D$4:$D$9))</f>
        <v>-</v>
      </c>
      <c r="BV1386" s="20" t="str">
        <f t="shared" si="1531"/>
        <v>-</v>
      </c>
      <c r="BW1386" s="20" t="str">
        <f t="shared" si="1382"/>
        <v>-</v>
      </c>
      <c r="BX1386" s="20" t="str">
        <f t="shared" si="1532"/>
        <v>-</v>
      </c>
      <c r="BY1386" s="24" t="s">
        <v>136</v>
      </c>
      <c r="BZ1386" s="25" t="e">
        <f t="shared" si="1533"/>
        <v>#VALUE!</v>
      </c>
      <c r="CA1386" s="24"/>
      <c r="CB1386" s="24"/>
      <c r="CC1386" s="20" t="str">
        <f>IF(BY1386="-","-",_xlfn.XLOOKUP(BY1386,ABNT5101!$B$4:$B$9,ABNT5101!$C$4:$C$9))</f>
        <v>-</v>
      </c>
      <c r="CD1386" s="24" t="str">
        <f>IF(BY1386="-","-",_xlfn.XLOOKUP(BY1386,ABNT5101!$B$4:$B$9,ABNT5101!$D$4:$D$9))</f>
        <v>-</v>
      </c>
      <c r="CE1386" s="20" t="str">
        <f t="shared" si="1534"/>
        <v>-</v>
      </c>
      <c r="CF1386" s="20" t="str">
        <f t="shared" si="1535"/>
        <v>-</v>
      </c>
      <c r="CG1386" s="20" t="str">
        <f t="shared" si="1640"/>
        <v>-</v>
      </c>
      <c r="CH1386" s="26" t="str">
        <f>_xlfn.XLOOKUP(CI1386,'Banco de dados'!$B:$B,'Banco de dados'!$D:$D)</f>
        <v>SX LIGHTING</v>
      </c>
      <c r="CI1386" s="27" t="s">
        <v>494</v>
      </c>
      <c r="CJ1386" s="26" t="str">
        <f>_xlfn.XLOOKUP(CI1386,'Banco de dados'!$B:$B,'Banco de dados'!$E:$E)</f>
        <v>SXINEVO030K50L12CZF7PHF</v>
      </c>
      <c r="CK1386" s="26"/>
      <c r="CL1386" s="26" t="e">
        <f>IF(CK1386="-","-",_xlfn.XLOOKUP(CK1386,'Banco de dados'!$B:$B,'Banco de dados'!$E:$E))</f>
        <v>#N/A</v>
      </c>
      <c r="CM1386" s="28">
        <f t="shared" si="1587"/>
        <v>1</v>
      </c>
      <c r="CN1386" s="26">
        <f>_xlfn.XLOOKUP(CI1386,'Banco de dados'!$B:$B,'Banco de dados'!$H:$H)</f>
        <v>31</v>
      </c>
      <c r="CO1386" s="26" t="e">
        <f t="array" aca="1" ref="CO1386" ca="1">_xludf.XLOOKUP(CK1386,'Banco de dados'!$B:$B,'Banco de dados'!$H:$H)</f>
        <v>#NAME?</v>
      </c>
      <c r="CP1386" s="26" t="e">
        <f t="array" aca="1" ref="CP1386" ca="1">_xludf.XLOOKUP(CI1386,'Banco de dados'!$B:$B,'Banco de dados'!$F:$F)</f>
        <v>#NAME?</v>
      </c>
      <c r="CQ1386" s="26" t="e">
        <f t="array" aca="1" ref="CQ1386" ca="1">_xludf.XLOOKUP(CK1386,'Banco de dados'!$B:$B,'Banco de dados'!$F:$F)</f>
        <v>#NAME?</v>
      </c>
      <c r="CR1386" s="27">
        <v>353</v>
      </c>
      <c r="CS1386" s="27"/>
      <c r="CT1386" s="26" t="str">
        <f>IF(AG1386=0.5,"Suporte",IF(AND(AG1386&gt;='Braços de IP'!$B$9,AG1386&lt;='Braços de IP'!$D$9),'Braços de IP'!$E$9,IF(AND(AG1386&gt;='Braços de IP'!$B$10,AG1386&lt;='Braços de IP'!$D$10),'Braços de IP'!$E$10,IF(AND(AG1386&gt;='Braços de IP'!$B$11,AG1386&lt;='Braços de IP'!$D$11),'Braços de IP'!$E$11,IF(AND(AG1386&gt;='Braços de IP'!$B$12,AG1386&lt;='Braços de IP'!$D$12),'Braços de IP'!$E$12,IF(AND(AG1386&gt;='Braços de IP'!$B$13,AG1386&lt;='Braços de IP'!$D$13),'Braços de IP'!$E$13,IF(AND(AG1386&gt;='Braços de IP'!$B$14,AG1386&lt;='Braços de IP'!$D$14),'Braços de IP'!$E$14,"ERRO")))))))</f>
        <v>Médio I</v>
      </c>
      <c r="CU1386" s="27"/>
      <c r="CV1386" s="26" t="str">
        <f>IF($CU1386="","",VLOOKUP($CU1386,'Braços de IP'!$E$9:$I$15,2,0))</f>
        <v/>
      </c>
      <c r="CW1386" s="29" t="str">
        <f>IF($CU1386="","",VLOOKUP($CU1386,'Braços de IP'!$E$9:$I$15,5,0))</f>
        <v/>
      </c>
      <c r="CX1386" s="26"/>
      <c r="CY1386" s="26"/>
      <c r="CZ1386" s="26"/>
      <c r="DA1386" s="26"/>
      <c r="DB1386" s="26"/>
      <c r="DC1386" s="26"/>
      <c r="DD1386" s="30">
        <f t="shared" si="1588"/>
        <v>31</v>
      </c>
      <c r="DE1386" s="31">
        <f t="shared" si="1589"/>
        <v>40</v>
      </c>
      <c r="DF1386" s="30">
        <f t="shared" si="1590"/>
        <v>71</v>
      </c>
      <c r="DG1386" s="32">
        <f t="shared" si="1591"/>
        <v>0.22499999999999998</v>
      </c>
      <c r="DH1386" s="33" t="s">
        <v>143</v>
      </c>
      <c r="DI1386" s="34"/>
      <c r="DJ1386" s="35"/>
      <c r="DK1386" s="16" t="s">
        <v>144</v>
      </c>
      <c r="DL1386" s="16"/>
    </row>
    <row r="1387" spans="1:116" ht="15" customHeight="1" x14ac:dyDescent="0.25">
      <c r="B1387" s="16">
        <v>433</v>
      </c>
      <c r="C1387" s="16" t="s">
        <v>174</v>
      </c>
      <c r="D1387" s="16" t="s">
        <v>1094</v>
      </c>
      <c r="E1387" s="16">
        <v>-8.1084119999999995</v>
      </c>
      <c r="F1387" s="16">
        <v>-34.928893000000002</v>
      </c>
      <c r="G1387" s="16" t="s">
        <v>157</v>
      </c>
      <c r="H1387" s="16" t="s">
        <v>136</v>
      </c>
      <c r="I1387" s="16" t="s">
        <v>136</v>
      </c>
      <c r="J1387" s="16" t="s">
        <v>137</v>
      </c>
      <c r="K1387" s="16">
        <v>40</v>
      </c>
      <c r="L1387" s="16" t="s">
        <v>138</v>
      </c>
      <c r="M1387" s="16">
        <v>0</v>
      </c>
      <c r="N1387" s="16"/>
      <c r="O1387" s="16">
        <v>1</v>
      </c>
      <c r="P1387" s="16">
        <v>0</v>
      </c>
      <c r="Q1387" s="16">
        <v>4.08</v>
      </c>
      <c r="R1387" s="16"/>
      <c r="S1387" s="16"/>
      <c r="T1387" s="16">
        <v>0</v>
      </c>
      <c r="U1387" s="16">
        <v>0</v>
      </c>
      <c r="V1387" s="16">
        <v>0</v>
      </c>
      <c r="W1387" s="16">
        <v>0</v>
      </c>
      <c r="X1387" s="16">
        <v>0</v>
      </c>
      <c r="Y1387" s="16">
        <v>0</v>
      </c>
      <c r="Z1387" s="16">
        <v>0</v>
      </c>
      <c r="AA1387" s="16" t="s">
        <v>139</v>
      </c>
      <c r="AB1387" s="16" t="s">
        <v>140</v>
      </c>
      <c r="AC1387" s="16">
        <v>35.11</v>
      </c>
      <c r="AD1387" s="16">
        <v>7.39</v>
      </c>
      <c r="AE1387" s="16">
        <v>1</v>
      </c>
      <c r="AF1387" s="16">
        <v>-0.4</v>
      </c>
      <c r="AG1387" s="16">
        <v>1.56</v>
      </c>
      <c r="AH1387" s="16"/>
      <c r="AI1387" s="16"/>
      <c r="AJ1387" s="16"/>
      <c r="AK1387" s="16"/>
      <c r="AL1387" s="16"/>
      <c r="AM1387" s="16">
        <v>0</v>
      </c>
      <c r="AN1387" s="16"/>
      <c r="AO1387" s="16">
        <v>0</v>
      </c>
      <c r="AP1387" s="16">
        <v>0</v>
      </c>
      <c r="AQ1387" s="16">
        <v>0</v>
      </c>
      <c r="AR1387" s="17" t="s">
        <v>136</v>
      </c>
      <c r="AS1387" s="19">
        <f t="shared" si="1522"/>
        <v>0</v>
      </c>
      <c r="AT1387" s="19"/>
      <c r="AU1387" s="19">
        <f>VLOOKUP(G1387,ABNT5101!$I$3:$J$9,2)</f>
        <v>7.5</v>
      </c>
      <c r="AV1387" s="19">
        <f>VLOOKUP(G1387,ABNT5101!$I$3:$M$9,5)</f>
        <v>0.18</v>
      </c>
      <c r="AW1387" s="17" t="str">
        <f>_xlfn.XLOOKUP(G1387,ABNT5101!I:I,ABNT5101!L:L)</f>
        <v>-</v>
      </c>
      <c r="AX1387" s="17">
        <f>_xlfn.XLOOKUP(G1387,ABNT5101!$I:$I,ABNT5101!M:M)</f>
        <v>0.18</v>
      </c>
      <c r="AY1387" s="17" t="str">
        <f>_xlfn.XLOOKUP(G1387,ABNT5101!$I:$I,ABNT5101!N:N)</f>
        <v>-</v>
      </c>
      <c r="AZ1387" s="17">
        <f>_xlfn.XLOOKUP(G1387,ABNT5101!$I:$I,ABNT5101!O:O)</f>
        <v>16</v>
      </c>
      <c r="BA1387" s="20" t="str">
        <f t="shared" si="1523"/>
        <v>ATENDE</v>
      </c>
      <c r="BB1387" s="21" t="e">
        <f t="shared" ref="BB1387:BC1387" si="1653">BE1387/AU1387-1</f>
        <v>#VALUE!</v>
      </c>
      <c r="BC1387" s="21" t="e">
        <f t="shared" si="1653"/>
        <v>#VALUE!</v>
      </c>
      <c r="BD1387" s="21" t="str">
        <f t="shared" si="1525"/>
        <v>-</v>
      </c>
      <c r="BE1387" s="22" t="s">
        <v>1098</v>
      </c>
      <c r="BF1387" s="22" t="s">
        <v>879</v>
      </c>
      <c r="BG1387" s="22"/>
      <c r="BH1387" s="22"/>
      <c r="BI1387" s="23"/>
      <c r="BJ1387" s="22"/>
      <c r="BK1387" s="20" t="str">
        <f t="shared" si="1526"/>
        <v>ATENDE</v>
      </c>
      <c r="BL1387" s="20" t="str">
        <f t="shared" si="1527"/>
        <v>ATENDE</v>
      </c>
      <c r="BM1387" s="20" t="str">
        <f t="shared" si="1528"/>
        <v>ATENDE</v>
      </c>
      <c r="BN1387" s="20" t="str">
        <f t="shared" si="1529"/>
        <v>ATENDE</v>
      </c>
      <c r="BO1387" s="24" t="str">
        <f t="shared" si="1530"/>
        <v>C5</v>
      </c>
      <c r="BP1387" s="24" t="str">
        <f t="shared" si="1648"/>
        <v>-</v>
      </c>
      <c r="BQ1387" s="25" t="e">
        <f t="shared" si="1381"/>
        <v>#VALUE!</v>
      </c>
      <c r="BR1387" s="22"/>
      <c r="BS1387" s="22"/>
      <c r="BT1387" s="24" t="str">
        <f>IF(BP1387="-","-",_xlfn.XLOOKUP(BP1387,ABNT5101!$B$4:$B$9,ABNT5101!$C$4:$C$9))</f>
        <v>-</v>
      </c>
      <c r="BU1387" s="24" t="str">
        <f>IF(BP1387="-","-",_xlfn.XLOOKUP(BP1387,ABNT5101!$B$4:$B$9,ABNT5101!$D$4:$D$9))</f>
        <v>-</v>
      </c>
      <c r="BV1387" s="20" t="str">
        <f t="shared" si="1531"/>
        <v>-</v>
      </c>
      <c r="BW1387" s="20" t="str">
        <f t="shared" si="1382"/>
        <v>-</v>
      </c>
      <c r="BX1387" s="20" t="str">
        <f t="shared" si="1532"/>
        <v>-</v>
      </c>
      <c r="BY1387" s="24" t="s">
        <v>136</v>
      </c>
      <c r="BZ1387" s="25" t="e">
        <f t="shared" si="1533"/>
        <v>#VALUE!</v>
      </c>
      <c r="CA1387" s="24"/>
      <c r="CB1387" s="24"/>
      <c r="CC1387" s="20" t="str">
        <f>IF(BY1387="-","-",_xlfn.XLOOKUP(BY1387,ABNT5101!$B$4:$B$9,ABNT5101!$C$4:$C$9))</f>
        <v>-</v>
      </c>
      <c r="CD1387" s="24" t="str">
        <f>IF(BY1387="-","-",_xlfn.XLOOKUP(BY1387,ABNT5101!$B$4:$B$9,ABNT5101!$D$4:$D$9))</f>
        <v>-</v>
      </c>
      <c r="CE1387" s="20" t="str">
        <f t="shared" si="1534"/>
        <v>-</v>
      </c>
      <c r="CF1387" s="20" t="str">
        <f t="shared" si="1535"/>
        <v>-</v>
      </c>
      <c r="CG1387" s="20" t="str">
        <f t="shared" si="1640"/>
        <v>-</v>
      </c>
      <c r="CH1387" s="26" t="e">
        <f>_xlfn.XLOOKUP(CI1387,'Banco de dados'!$B:$B,'Banco de dados'!$D:$D)</f>
        <v>#N/A</v>
      </c>
      <c r="CI1387" s="27" t="s">
        <v>273</v>
      </c>
      <c r="CJ1387" s="26" t="e">
        <f>_xlfn.XLOOKUP(CI1387,'Banco de dados'!$B:$B,'Banco de dados'!$E:$E)</f>
        <v>#N/A</v>
      </c>
      <c r="CK1387" s="26"/>
      <c r="CL1387" s="26" t="e">
        <f>IF(CK1387="-","-",_xlfn.XLOOKUP(CK1387,'Banco de dados'!$B:$B,'Banco de dados'!$E:$E))</f>
        <v>#N/A</v>
      </c>
      <c r="CM1387" s="28">
        <f t="shared" si="1587"/>
        <v>1</v>
      </c>
      <c r="CN1387" s="26" t="e">
        <f>_xlfn.XLOOKUP(CI1387,'Banco de dados'!$B:$B,'Banco de dados'!$H:$H)</f>
        <v>#N/A</v>
      </c>
      <c r="CO1387" s="26" t="e">
        <f t="array" aca="1" ref="CO1387" ca="1">_xludf.XLOOKUP(CK1387,'Banco de dados'!$B:$B,'Banco de dados'!$H:$H)</f>
        <v>#NAME?</v>
      </c>
      <c r="CP1387" s="26" t="e">
        <f t="array" aca="1" ref="CP1387" ca="1">_xludf.XLOOKUP(CI1387,'Banco de dados'!$B:$B,'Banco de dados'!$F:$F)</f>
        <v>#NAME?</v>
      </c>
      <c r="CQ1387" s="26" t="e">
        <f t="array" aca="1" ref="CQ1387" ca="1">_xludf.XLOOKUP(CK1387,'Banco de dados'!$B:$B,'Banco de dados'!$F:$F)</f>
        <v>#NAME?</v>
      </c>
      <c r="CR1387" s="27">
        <v>354</v>
      </c>
      <c r="CS1387" s="27"/>
      <c r="CT1387" s="26" t="str">
        <f>IF(AG1387=0.5,"Suporte",IF(AND(AG1387&gt;='Braços de IP'!$B$9,AG1387&lt;='Braços de IP'!$D$9),'Braços de IP'!$E$9,IF(AND(AG1387&gt;='Braços de IP'!$B$10,AG1387&lt;='Braços de IP'!$D$10),'Braços de IP'!$E$10,IF(AND(AG1387&gt;='Braços de IP'!$B$11,AG1387&lt;='Braços de IP'!$D$11),'Braços de IP'!$E$11,IF(AND(AG1387&gt;='Braços de IP'!$B$12,AG1387&lt;='Braços de IP'!$D$12),'Braços de IP'!$E$12,IF(AND(AG1387&gt;='Braços de IP'!$B$13,AG1387&lt;='Braços de IP'!$D$13),'Braços de IP'!$E$13,IF(AND(AG1387&gt;='Braços de IP'!$B$14,AG1387&lt;='Braços de IP'!$D$14),'Braços de IP'!$E$14,"ERRO")))))))</f>
        <v>Médio I</v>
      </c>
      <c r="CU1387" s="27"/>
      <c r="CV1387" s="26" t="str">
        <f>IF($CU1387="","",VLOOKUP($CU1387,'Braços de IP'!$E$9:$I$15,2,0))</f>
        <v/>
      </c>
      <c r="CW1387" s="29" t="str">
        <f>IF($CU1387="","",VLOOKUP($CU1387,'Braços de IP'!$E$9:$I$15,5,0))</f>
        <v/>
      </c>
      <c r="CX1387" s="26"/>
      <c r="CY1387" s="26"/>
      <c r="CZ1387" s="26"/>
      <c r="DA1387" s="26"/>
      <c r="DB1387" s="26"/>
      <c r="DC1387" s="26"/>
      <c r="DD1387" s="30" t="e">
        <f t="shared" si="1588"/>
        <v>#N/A</v>
      </c>
      <c r="DE1387" s="31">
        <f t="shared" si="1589"/>
        <v>40</v>
      </c>
      <c r="DF1387" s="30" t="e">
        <f t="shared" si="1590"/>
        <v>#N/A</v>
      </c>
      <c r="DG1387" s="32" t="e">
        <f t="shared" si="1591"/>
        <v>#N/A</v>
      </c>
      <c r="DH1387" s="33" t="s">
        <v>143</v>
      </c>
      <c r="DI1387" s="34"/>
      <c r="DJ1387" s="35"/>
      <c r="DK1387" s="16" t="s">
        <v>144</v>
      </c>
      <c r="DL1387" s="16"/>
    </row>
    <row r="1388" spans="1:116" ht="15" customHeight="1" x14ac:dyDescent="0.25">
      <c r="B1388" s="16">
        <v>434</v>
      </c>
      <c r="C1388" s="16" t="s">
        <v>146</v>
      </c>
      <c r="D1388" s="16" t="s">
        <v>1099</v>
      </c>
      <c r="E1388" s="16">
        <v>-8.1049229999999994</v>
      </c>
      <c r="F1388" s="16">
        <v>-34.920307999999999</v>
      </c>
      <c r="G1388" s="16" t="s">
        <v>157</v>
      </c>
      <c r="H1388" s="16" t="s">
        <v>136</v>
      </c>
      <c r="I1388" s="16" t="s">
        <v>135</v>
      </c>
      <c r="J1388" s="16" t="s">
        <v>137</v>
      </c>
      <c r="K1388" s="16">
        <v>70</v>
      </c>
      <c r="L1388" s="16" t="s">
        <v>138</v>
      </c>
      <c r="M1388" s="16">
        <v>0</v>
      </c>
      <c r="N1388" s="16"/>
      <c r="O1388" s="16">
        <v>1</v>
      </c>
      <c r="P1388" s="16">
        <v>2.3199999999999998</v>
      </c>
      <c r="Q1388" s="16">
        <v>5.9</v>
      </c>
      <c r="R1388" s="16"/>
      <c r="S1388" s="16"/>
      <c r="T1388" s="16">
        <v>0</v>
      </c>
      <c r="U1388" s="16">
        <v>3.29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 t="s">
        <v>139</v>
      </c>
      <c r="AB1388" s="16" t="s">
        <v>140</v>
      </c>
      <c r="AC1388" s="16">
        <v>42.28</v>
      </c>
      <c r="AD1388" s="16">
        <v>6</v>
      </c>
      <c r="AE1388" s="16">
        <v>1</v>
      </c>
      <c r="AF1388" s="16">
        <v>1.02</v>
      </c>
      <c r="AG1388" s="16">
        <v>1.87</v>
      </c>
      <c r="AH1388" s="16"/>
      <c r="AI1388" s="16"/>
      <c r="AJ1388" s="16"/>
      <c r="AK1388" s="16"/>
      <c r="AL1388" s="16"/>
      <c r="AM1388" s="16">
        <v>0</v>
      </c>
      <c r="AN1388" s="16"/>
      <c r="AO1388" s="16">
        <v>0</v>
      </c>
      <c r="AP1388" s="16">
        <v>0</v>
      </c>
      <c r="AQ1388" s="16">
        <v>0</v>
      </c>
      <c r="AR1388" s="17" t="s">
        <v>136</v>
      </c>
      <c r="AS1388" s="19">
        <f t="shared" si="1522"/>
        <v>0</v>
      </c>
      <c r="AT1388" s="19"/>
      <c r="AU1388" s="19">
        <f>VLOOKUP(G1388,ABNT5101!$I$3:$J$9,2)</f>
        <v>7.5</v>
      </c>
      <c r="AV1388" s="19">
        <f>VLOOKUP(G1388,ABNT5101!$I$3:$M$9,5)</f>
        <v>0.18</v>
      </c>
      <c r="AW1388" s="17" t="str">
        <f>_xlfn.XLOOKUP(G1388,ABNT5101!I:I,ABNT5101!L:L)</f>
        <v>-</v>
      </c>
      <c r="AX1388" s="17">
        <f>_xlfn.XLOOKUP(G1388,ABNT5101!$I:$I,ABNT5101!M:M)</f>
        <v>0.18</v>
      </c>
      <c r="AY1388" s="17" t="str">
        <f>_xlfn.XLOOKUP(G1388,ABNT5101!$I:$I,ABNT5101!N:N)</f>
        <v>-</v>
      </c>
      <c r="AZ1388" s="17">
        <f>_xlfn.XLOOKUP(G1388,ABNT5101!$I:$I,ABNT5101!O:O)</f>
        <v>16</v>
      </c>
      <c r="BA1388" s="20" t="str">
        <f t="shared" si="1523"/>
        <v>ATENDE</v>
      </c>
      <c r="BB1388" s="21" t="e">
        <f t="shared" ref="BB1388:BC1388" si="1654">BE1388/AU1388-1</f>
        <v>#VALUE!</v>
      </c>
      <c r="BC1388" s="21" t="e">
        <f t="shared" si="1654"/>
        <v>#VALUE!</v>
      </c>
      <c r="BD1388" s="21" t="str">
        <f t="shared" si="1525"/>
        <v>-</v>
      </c>
      <c r="BE1388" s="22" t="s">
        <v>1100</v>
      </c>
      <c r="BF1388" s="22" t="s">
        <v>310</v>
      </c>
      <c r="BG1388" s="22"/>
      <c r="BH1388" s="22"/>
      <c r="BI1388" s="23"/>
      <c r="BJ1388" s="22"/>
      <c r="BK1388" s="20" t="str">
        <f t="shared" si="1526"/>
        <v>ATENDE</v>
      </c>
      <c r="BL1388" s="20" t="str">
        <f t="shared" si="1527"/>
        <v>ATENDE</v>
      </c>
      <c r="BM1388" s="20" t="str">
        <f t="shared" si="1528"/>
        <v>ATENDE</v>
      </c>
      <c r="BN1388" s="20" t="str">
        <f t="shared" si="1529"/>
        <v>ATENDE</v>
      </c>
      <c r="BO1388" s="24" t="str">
        <f t="shared" si="1530"/>
        <v>C5</v>
      </c>
      <c r="BP1388" s="24" t="str">
        <f t="shared" si="1648"/>
        <v>P6</v>
      </c>
      <c r="BQ1388" s="25" t="e">
        <f t="shared" si="1381"/>
        <v>#VALUE!</v>
      </c>
      <c r="BR1388" s="22" t="s">
        <v>1101</v>
      </c>
      <c r="BS1388" s="22" t="s">
        <v>1102</v>
      </c>
      <c r="BT1388" s="24">
        <f>IF(BP1388="-","-",_xlfn.XLOOKUP(BP1388,ABNT5101!$B$4:$B$9,ABNT5101!$C$4:$C$9))</f>
        <v>3</v>
      </c>
      <c r="BU1388" s="24">
        <f>IF(BP1388="-","-",_xlfn.XLOOKUP(BP1388,ABNT5101!$B$4:$B$9,ABNT5101!$D$4:$D$9))</f>
        <v>0.6</v>
      </c>
      <c r="BV1388" s="20" t="str">
        <f t="shared" si="1531"/>
        <v>ATENDE</v>
      </c>
      <c r="BW1388" s="20" t="str">
        <f t="shared" si="1382"/>
        <v>ATENDE</v>
      </c>
      <c r="BX1388" s="20" t="str">
        <f t="shared" si="1532"/>
        <v>ATENDE</v>
      </c>
      <c r="BY1388" s="24" t="s">
        <v>136</v>
      </c>
      <c r="BZ1388" s="25" t="e">
        <f t="shared" si="1533"/>
        <v>#VALUE!</v>
      </c>
      <c r="CA1388" s="24" t="s">
        <v>409</v>
      </c>
      <c r="CB1388" s="24" t="s">
        <v>957</v>
      </c>
      <c r="CC1388" s="20" t="str">
        <f>IF(BY1388="-","-",_xlfn.XLOOKUP(BY1388,ABNT5101!$B$4:$B$9,ABNT5101!$C$4:$C$9))</f>
        <v>-</v>
      </c>
      <c r="CD1388" s="24" t="str">
        <f>IF(BY1388="-","-",_xlfn.XLOOKUP(BY1388,ABNT5101!$B$4:$B$9,ABNT5101!$D$4:$D$9))</f>
        <v>-</v>
      </c>
      <c r="CE1388" s="20" t="str">
        <f t="shared" si="1534"/>
        <v>-</v>
      </c>
      <c r="CF1388" s="20" t="str">
        <f t="shared" si="1535"/>
        <v>-</v>
      </c>
      <c r="CG1388" s="20" t="str">
        <f t="shared" si="1640"/>
        <v>-</v>
      </c>
      <c r="CH1388" s="26" t="str">
        <f>_xlfn.XLOOKUP(CI1388,'Banco de dados'!$B:$B,'Banco de dados'!$D:$D)</f>
        <v>LEDSTAR</v>
      </c>
      <c r="CI1388" s="27" t="s">
        <v>259</v>
      </c>
      <c r="CJ1388" s="26" t="str">
        <f>_xlfn.XLOOKUP(CI1388,'Banco de dados'!$B:$B,'Banco de dados'!$E:$E)</f>
        <v>LUM LED SL VT 9.1 44W</v>
      </c>
      <c r="CK1388" s="26"/>
      <c r="CL1388" s="26" t="e">
        <f>IF(CK1388="-","-",_xlfn.XLOOKUP(CK1388,'Banco de dados'!$B:$B,'Banco de dados'!$E:$E))</f>
        <v>#N/A</v>
      </c>
      <c r="CM1388" s="28">
        <f t="shared" si="1587"/>
        <v>1</v>
      </c>
      <c r="CN1388" s="26">
        <f>_xlfn.XLOOKUP(CI1388,'Banco de dados'!$B:$B,'Banco de dados'!$H:$H)</f>
        <v>44</v>
      </c>
      <c r="CO1388" s="26" t="e">
        <f t="array" aca="1" ref="CO1388" ca="1">_xludf.XLOOKUP(CK1388,'Banco de dados'!$B:$B,'Banco de dados'!$H:$H)</f>
        <v>#NAME?</v>
      </c>
      <c r="CP1388" s="26" t="e">
        <f t="array" aca="1" ref="CP1388" ca="1">_xludf.XLOOKUP(CI1388,'Banco de dados'!$B:$B,'Banco de dados'!$F:$F)</f>
        <v>#NAME?</v>
      </c>
      <c r="CQ1388" s="26" t="e">
        <f t="array" aca="1" ref="CQ1388" ca="1">_xludf.XLOOKUP(CK1388,'Banco de dados'!$B:$B,'Banco de dados'!$F:$F)</f>
        <v>#NAME?</v>
      </c>
      <c r="CR1388" s="27">
        <v>355</v>
      </c>
      <c r="CS1388" s="27"/>
      <c r="CT1388" s="26" t="str">
        <f>IF(AG1388=0.5,"Suporte",IF(AND(AG1388&gt;='Braços de IP'!$B$9,AG1388&lt;='Braços de IP'!$D$9),'Braços de IP'!$E$9,IF(AND(AG1388&gt;='Braços de IP'!$B$10,AG1388&lt;='Braços de IP'!$D$10),'Braços de IP'!$E$10,IF(AND(AG1388&gt;='Braços de IP'!$B$11,AG1388&lt;='Braços de IP'!$D$11),'Braços de IP'!$E$11,IF(AND(AG1388&gt;='Braços de IP'!$B$12,AG1388&lt;='Braços de IP'!$D$12),'Braços de IP'!$E$12,IF(AND(AG1388&gt;='Braços de IP'!$B$13,AG1388&lt;='Braços de IP'!$D$13),'Braços de IP'!$E$13,IF(AND(AG1388&gt;='Braços de IP'!$B$14,AG1388&lt;='Braços de IP'!$D$14),'Braços de IP'!$E$14,"ERRO")))))))</f>
        <v>Médio I</v>
      </c>
      <c r="CU1388" s="27"/>
      <c r="CV1388" s="26" t="str">
        <f>IF($CU1388="","",VLOOKUP($CU1388,'Braços de IP'!$E$9:$I$15,2,0))</f>
        <v/>
      </c>
      <c r="CW1388" s="29" t="str">
        <f>IF($CU1388="","",VLOOKUP($CU1388,'Braços de IP'!$E$9:$I$15,5,0))</f>
        <v/>
      </c>
      <c r="CX1388" s="26"/>
      <c r="CY1388" s="26"/>
      <c r="CZ1388" s="26"/>
      <c r="DA1388" s="26"/>
      <c r="DB1388" s="26"/>
      <c r="DC1388" s="26"/>
      <c r="DD1388" s="30">
        <f t="shared" si="1588"/>
        <v>44</v>
      </c>
      <c r="DE1388" s="31">
        <f t="shared" si="1589"/>
        <v>70</v>
      </c>
      <c r="DF1388" s="30">
        <f t="shared" si="1590"/>
        <v>114</v>
      </c>
      <c r="DG1388" s="32">
        <f t="shared" si="1591"/>
        <v>0.37142857142857144</v>
      </c>
      <c r="DH1388" s="33" t="s">
        <v>143</v>
      </c>
      <c r="DI1388" s="34"/>
      <c r="DJ1388" s="35"/>
      <c r="DK1388" s="16" t="s">
        <v>144</v>
      </c>
      <c r="DL1388" s="16"/>
    </row>
    <row r="1389" spans="1:116" ht="15" customHeight="1" x14ac:dyDescent="0.25">
      <c r="B1389" s="16">
        <v>434</v>
      </c>
      <c r="C1389" s="16" t="s">
        <v>146</v>
      </c>
      <c r="D1389" s="16" t="s">
        <v>1099</v>
      </c>
      <c r="E1389" s="16">
        <v>-8.1049229999999994</v>
      </c>
      <c r="F1389" s="16">
        <v>-34.920307999999999</v>
      </c>
      <c r="G1389" s="16" t="s">
        <v>157</v>
      </c>
      <c r="H1389" s="16" t="s">
        <v>136</v>
      </c>
      <c r="I1389" s="16" t="s">
        <v>135</v>
      </c>
      <c r="J1389" s="16" t="s">
        <v>137</v>
      </c>
      <c r="K1389" s="16">
        <v>70</v>
      </c>
      <c r="L1389" s="16" t="s">
        <v>138</v>
      </c>
      <c r="M1389" s="16">
        <v>0</v>
      </c>
      <c r="N1389" s="16"/>
      <c r="O1389" s="16">
        <v>1</v>
      </c>
      <c r="P1389" s="16">
        <v>2.3199999999999998</v>
      </c>
      <c r="Q1389" s="16">
        <v>5.9</v>
      </c>
      <c r="R1389" s="16"/>
      <c r="S1389" s="16"/>
      <c r="T1389" s="16">
        <v>0</v>
      </c>
      <c r="U1389" s="16">
        <v>3.29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 t="s">
        <v>139</v>
      </c>
      <c r="AB1389" s="16" t="s">
        <v>140</v>
      </c>
      <c r="AC1389" s="16">
        <v>42.28</v>
      </c>
      <c r="AD1389" s="16">
        <v>6</v>
      </c>
      <c r="AE1389" s="16">
        <v>1</v>
      </c>
      <c r="AF1389" s="16">
        <v>1.02</v>
      </c>
      <c r="AG1389" s="16">
        <v>1.87</v>
      </c>
      <c r="AH1389" s="16"/>
      <c r="AI1389" s="16"/>
      <c r="AJ1389" s="16"/>
      <c r="AK1389" s="16"/>
      <c r="AL1389" s="16"/>
      <c r="AM1389" s="16">
        <v>0</v>
      </c>
      <c r="AN1389" s="16"/>
      <c r="AO1389" s="16">
        <v>0</v>
      </c>
      <c r="AP1389" s="16">
        <v>0</v>
      </c>
      <c r="AQ1389" s="16">
        <v>0</v>
      </c>
      <c r="AR1389" s="17" t="s">
        <v>136</v>
      </c>
      <c r="AS1389" s="19">
        <f t="shared" si="1522"/>
        <v>0</v>
      </c>
      <c r="AT1389" s="19"/>
      <c r="AU1389" s="19">
        <f>VLOOKUP(G1389,ABNT5101!$I$3:$J$9,2)</f>
        <v>7.5</v>
      </c>
      <c r="AV1389" s="19">
        <f>VLOOKUP(G1389,ABNT5101!$I$3:$M$9,5)</f>
        <v>0.18</v>
      </c>
      <c r="AW1389" s="17" t="str">
        <f>_xlfn.XLOOKUP(G1389,ABNT5101!I:I,ABNT5101!L:L)</f>
        <v>-</v>
      </c>
      <c r="AX1389" s="17">
        <f>_xlfn.XLOOKUP(G1389,ABNT5101!$I:$I,ABNT5101!M:M)</f>
        <v>0.18</v>
      </c>
      <c r="AY1389" s="17" t="str">
        <f>_xlfn.XLOOKUP(G1389,ABNT5101!$I:$I,ABNT5101!N:N)</f>
        <v>-</v>
      </c>
      <c r="AZ1389" s="17">
        <f>_xlfn.XLOOKUP(G1389,ABNT5101!$I:$I,ABNT5101!O:O)</f>
        <v>16</v>
      </c>
      <c r="BA1389" s="20" t="str">
        <f t="shared" si="1523"/>
        <v>ATENDE</v>
      </c>
      <c r="BB1389" s="21" t="e">
        <f t="shared" ref="BB1389:BC1389" si="1655">BE1389/AU1389-1</f>
        <v>#VALUE!</v>
      </c>
      <c r="BC1389" s="21" t="e">
        <f t="shared" si="1655"/>
        <v>#VALUE!</v>
      </c>
      <c r="BD1389" s="21" t="str">
        <f t="shared" si="1525"/>
        <v>-</v>
      </c>
      <c r="BE1389" s="22" t="s">
        <v>1103</v>
      </c>
      <c r="BF1389" s="22" t="s">
        <v>263</v>
      </c>
      <c r="BG1389" s="22"/>
      <c r="BH1389" s="22"/>
      <c r="BI1389" s="23"/>
      <c r="BJ1389" s="22"/>
      <c r="BK1389" s="20" t="str">
        <f t="shared" si="1526"/>
        <v>ATENDE</v>
      </c>
      <c r="BL1389" s="20" t="str">
        <f t="shared" si="1527"/>
        <v>ATENDE</v>
      </c>
      <c r="BM1389" s="20" t="str">
        <f t="shared" si="1528"/>
        <v>ATENDE</v>
      </c>
      <c r="BN1389" s="20" t="str">
        <f t="shared" si="1529"/>
        <v>ATENDE</v>
      </c>
      <c r="BO1389" s="24" t="str">
        <f t="shared" si="1530"/>
        <v>C5</v>
      </c>
      <c r="BP1389" s="24" t="str">
        <f t="shared" si="1648"/>
        <v>P6</v>
      </c>
      <c r="BQ1389" s="25" t="e">
        <f t="shared" si="1381"/>
        <v>#VALUE!</v>
      </c>
      <c r="BR1389" s="22" t="s">
        <v>1104</v>
      </c>
      <c r="BS1389" s="22" t="s">
        <v>1105</v>
      </c>
      <c r="BT1389" s="24">
        <f>IF(BP1389="-","-",_xlfn.XLOOKUP(BP1389,ABNT5101!$B$4:$B$9,ABNT5101!$C$4:$C$9))</f>
        <v>3</v>
      </c>
      <c r="BU1389" s="24">
        <f>IF(BP1389="-","-",_xlfn.XLOOKUP(BP1389,ABNT5101!$B$4:$B$9,ABNT5101!$D$4:$D$9))</f>
        <v>0.6</v>
      </c>
      <c r="BV1389" s="20" t="str">
        <f t="shared" si="1531"/>
        <v>ATENDE</v>
      </c>
      <c r="BW1389" s="20" t="str">
        <f t="shared" si="1382"/>
        <v>ATENDE</v>
      </c>
      <c r="BX1389" s="20" t="str">
        <f t="shared" si="1532"/>
        <v>ATENDE</v>
      </c>
      <c r="BY1389" s="24" t="s">
        <v>136</v>
      </c>
      <c r="BZ1389" s="25" t="e">
        <f t="shared" si="1533"/>
        <v>#VALUE!</v>
      </c>
      <c r="CA1389" s="24" t="s">
        <v>1106</v>
      </c>
      <c r="CB1389" s="24" t="s">
        <v>1107</v>
      </c>
      <c r="CC1389" s="20" t="str">
        <f>IF(BY1389="-","-",_xlfn.XLOOKUP(BY1389,ABNT5101!$B$4:$B$9,ABNT5101!$C$4:$C$9))</f>
        <v>-</v>
      </c>
      <c r="CD1389" s="24" t="str">
        <f>IF(BY1389="-","-",_xlfn.XLOOKUP(BY1389,ABNT5101!$B$4:$B$9,ABNT5101!$D$4:$D$9))</f>
        <v>-</v>
      </c>
      <c r="CE1389" s="20" t="str">
        <f t="shared" si="1534"/>
        <v>-</v>
      </c>
      <c r="CF1389" s="20" t="str">
        <f t="shared" si="1535"/>
        <v>-</v>
      </c>
      <c r="CG1389" s="20" t="str">
        <f t="shared" si="1640"/>
        <v>-</v>
      </c>
      <c r="CH1389" s="26" t="str">
        <f>_xlfn.XLOOKUP(CI1389,'Banco de dados'!$B:$B,'Banco de dados'!$D:$D)</f>
        <v>SX LIGHTING</v>
      </c>
      <c r="CI1389" s="27" t="s">
        <v>164</v>
      </c>
      <c r="CJ1389" s="26" t="str">
        <f>_xlfn.XLOOKUP(CI1389,'Banco de dados'!$B:$B,'Banco de dados'!$E:$E)</f>
        <v>SXINEVO040K50L12CZF7PHF</v>
      </c>
      <c r="CK1389" s="26"/>
      <c r="CL1389" s="26" t="e">
        <f>IF(CK1389="-","-",_xlfn.XLOOKUP(CK1389,'Banco de dados'!$B:$B,'Banco de dados'!$E:$E))</f>
        <v>#N/A</v>
      </c>
      <c r="CM1389" s="28">
        <f t="shared" si="1587"/>
        <v>1</v>
      </c>
      <c r="CN1389" s="26">
        <f>_xlfn.XLOOKUP(CI1389,'Banco de dados'!$B:$B,'Banco de dados'!$H:$H)</f>
        <v>39</v>
      </c>
      <c r="CO1389" s="26" t="e">
        <f t="array" aca="1" ref="CO1389" ca="1">_xludf.XLOOKUP(CK1389,'Banco de dados'!$B:$B,'Banco de dados'!$H:$H)</f>
        <v>#NAME?</v>
      </c>
      <c r="CP1389" s="26" t="e">
        <f t="array" aca="1" ref="CP1389" ca="1">_xludf.XLOOKUP(CI1389,'Banco de dados'!$B:$B,'Banco de dados'!$F:$F)</f>
        <v>#NAME?</v>
      </c>
      <c r="CQ1389" s="26" t="e">
        <f t="array" aca="1" ref="CQ1389" ca="1">_xludf.XLOOKUP(CK1389,'Banco de dados'!$B:$B,'Banco de dados'!$F:$F)</f>
        <v>#NAME?</v>
      </c>
      <c r="CR1389" s="27">
        <v>356</v>
      </c>
      <c r="CS1389" s="27"/>
      <c r="CT1389" s="26" t="str">
        <f>IF(AG1389=0.5,"Suporte",IF(AND(AG1389&gt;='Braços de IP'!$B$9,AG1389&lt;='Braços de IP'!$D$9),'Braços de IP'!$E$9,IF(AND(AG1389&gt;='Braços de IP'!$B$10,AG1389&lt;='Braços de IP'!$D$10),'Braços de IP'!$E$10,IF(AND(AG1389&gt;='Braços de IP'!$B$11,AG1389&lt;='Braços de IP'!$D$11),'Braços de IP'!$E$11,IF(AND(AG1389&gt;='Braços de IP'!$B$12,AG1389&lt;='Braços de IP'!$D$12),'Braços de IP'!$E$12,IF(AND(AG1389&gt;='Braços de IP'!$B$13,AG1389&lt;='Braços de IP'!$D$13),'Braços de IP'!$E$13,IF(AND(AG1389&gt;='Braços de IP'!$B$14,AG1389&lt;='Braços de IP'!$D$14),'Braços de IP'!$E$14,"ERRO")))))))</f>
        <v>Médio I</v>
      </c>
      <c r="CU1389" s="27" t="s">
        <v>142</v>
      </c>
      <c r="CV1389" s="26">
        <f>IF($CU1389="","",VLOOKUP($CU1389,'Braços de IP'!$E$9:$I$15,2,0))</f>
        <v>1.8</v>
      </c>
      <c r="CW1389" s="29">
        <f>IF($CU1389="","",VLOOKUP($CU1389,'Braços de IP'!$E$9:$I$15,5,0))</f>
        <v>7</v>
      </c>
      <c r="CX1389" s="26"/>
      <c r="CY1389" s="26"/>
      <c r="CZ1389" s="26"/>
      <c r="DA1389" s="26"/>
      <c r="DB1389" s="26"/>
      <c r="DC1389" s="26"/>
      <c r="DD1389" s="30">
        <f t="shared" si="1588"/>
        <v>39</v>
      </c>
      <c r="DE1389" s="31">
        <f t="shared" si="1589"/>
        <v>70</v>
      </c>
      <c r="DF1389" s="30">
        <f t="shared" si="1590"/>
        <v>109</v>
      </c>
      <c r="DG1389" s="32">
        <f t="shared" si="1591"/>
        <v>0.44285714285714284</v>
      </c>
      <c r="DH1389" s="33" t="s">
        <v>143</v>
      </c>
      <c r="DI1389" s="34"/>
      <c r="DJ1389" s="35"/>
      <c r="DK1389" s="16" t="s">
        <v>144</v>
      </c>
      <c r="DL1389" s="16"/>
    </row>
    <row r="1390" spans="1:116" ht="15" customHeight="1" x14ac:dyDescent="0.25">
      <c r="B1390" s="16">
        <v>434</v>
      </c>
      <c r="C1390" s="16" t="s">
        <v>146</v>
      </c>
      <c r="D1390" s="16" t="s">
        <v>1099</v>
      </c>
      <c r="E1390" s="16">
        <v>-8.1049229999999994</v>
      </c>
      <c r="F1390" s="16">
        <v>-34.920307999999999</v>
      </c>
      <c r="G1390" s="16" t="s">
        <v>157</v>
      </c>
      <c r="H1390" s="16" t="s">
        <v>136</v>
      </c>
      <c r="I1390" s="16" t="s">
        <v>135</v>
      </c>
      <c r="J1390" s="16" t="s">
        <v>137</v>
      </c>
      <c r="K1390" s="16">
        <v>70</v>
      </c>
      <c r="L1390" s="16" t="s">
        <v>138</v>
      </c>
      <c r="M1390" s="16">
        <v>0</v>
      </c>
      <c r="N1390" s="16"/>
      <c r="O1390" s="16">
        <v>1</v>
      </c>
      <c r="P1390" s="16">
        <v>2.3199999999999998</v>
      </c>
      <c r="Q1390" s="16">
        <v>5.9</v>
      </c>
      <c r="R1390" s="16"/>
      <c r="S1390" s="16"/>
      <c r="T1390" s="16">
        <v>0</v>
      </c>
      <c r="U1390" s="16">
        <v>3.29</v>
      </c>
      <c r="V1390" s="16">
        <v>0</v>
      </c>
      <c r="W1390" s="16">
        <v>0</v>
      </c>
      <c r="X1390" s="16">
        <v>0</v>
      </c>
      <c r="Y1390" s="16">
        <v>0</v>
      </c>
      <c r="Z1390" s="16">
        <v>0</v>
      </c>
      <c r="AA1390" s="16" t="s">
        <v>139</v>
      </c>
      <c r="AB1390" s="16" t="s">
        <v>140</v>
      </c>
      <c r="AC1390" s="16">
        <v>42.28</v>
      </c>
      <c r="AD1390" s="16">
        <v>6</v>
      </c>
      <c r="AE1390" s="16">
        <v>1</v>
      </c>
      <c r="AF1390" s="16">
        <v>1.02</v>
      </c>
      <c r="AG1390" s="16">
        <v>1.87</v>
      </c>
      <c r="AH1390" s="16"/>
      <c r="AI1390" s="16"/>
      <c r="AJ1390" s="16"/>
      <c r="AK1390" s="16"/>
      <c r="AL1390" s="16"/>
      <c r="AM1390" s="16">
        <v>0</v>
      </c>
      <c r="AN1390" s="16"/>
      <c r="AO1390" s="16">
        <v>0</v>
      </c>
      <c r="AP1390" s="16">
        <v>0</v>
      </c>
      <c r="AQ1390" s="16">
        <v>0</v>
      </c>
      <c r="AR1390" s="17" t="s">
        <v>136</v>
      </c>
      <c r="AS1390" s="19">
        <f t="shared" si="1522"/>
        <v>0</v>
      </c>
      <c r="AT1390" s="19"/>
      <c r="AU1390" s="19">
        <f>VLOOKUP(G1390,ABNT5101!$I$3:$J$9,2)</f>
        <v>7.5</v>
      </c>
      <c r="AV1390" s="19">
        <f>VLOOKUP(G1390,ABNT5101!$I$3:$M$9,5)</f>
        <v>0.18</v>
      </c>
      <c r="AW1390" s="17" t="str">
        <f>_xlfn.XLOOKUP(G1390,ABNT5101!I:I,ABNT5101!L:L)</f>
        <v>-</v>
      </c>
      <c r="AX1390" s="17">
        <f>_xlfn.XLOOKUP(G1390,ABNT5101!$I:$I,ABNT5101!M:M)</f>
        <v>0.18</v>
      </c>
      <c r="AY1390" s="17" t="str">
        <f>_xlfn.XLOOKUP(G1390,ABNT5101!$I:$I,ABNT5101!N:N)</f>
        <v>-</v>
      </c>
      <c r="AZ1390" s="17">
        <f>_xlfn.XLOOKUP(G1390,ABNT5101!$I:$I,ABNT5101!O:O)</f>
        <v>16</v>
      </c>
      <c r="BA1390" s="20" t="str">
        <f t="shared" si="1523"/>
        <v>ATENDE</v>
      </c>
      <c r="BB1390" s="21" t="e">
        <f t="shared" ref="BB1390:BC1390" si="1656">BE1390/AU1390-1</f>
        <v>#VALUE!</v>
      </c>
      <c r="BC1390" s="21" t="e">
        <f t="shared" si="1656"/>
        <v>#VALUE!</v>
      </c>
      <c r="BD1390" s="21" t="str">
        <f t="shared" si="1525"/>
        <v>-</v>
      </c>
      <c r="BE1390" s="22" t="s">
        <v>1108</v>
      </c>
      <c r="BF1390" s="22" t="s">
        <v>873</v>
      </c>
      <c r="BG1390" s="22"/>
      <c r="BH1390" s="22"/>
      <c r="BI1390" s="23"/>
      <c r="BJ1390" s="22"/>
      <c r="BK1390" s="20" t="str">
        <f t="shared" si="1526"/>
        <v>ATENDE</v>
      </c>
      <c r="BL1390" s="20" t="str">
        <f t="shared" si="1527"/>
        <v>ATENDE</v>
      </c>
      <c r="BM1390" s="20" t="str">
        <f t="shared" si="1528"/>
        <v>ATENDE</v>
      </c>
      <c r="BN1390" s="20" t="str">
        <f t="shared" si="1529"/>
        <v>ATENDE</v>
      </c>
      <c r="BO1390" s="24" t="str">
        <f t="shared" si="1530"/>
        <v>C5</v>
      </c>
      <c r="BP1390" s="24" t="str">
        <f t="shared" si="1648"/>
        <v>P6</v>
      </c>
      <c r="BQ1390" s="25" t="e">
        <f t="shared" si="1381"/>
        <v>#VALUE!</v>
      </c>
      <c r="BR1390" s="22" t="s">
        <v>1109</v>
      </c>
      <c r="BS1390" s="22" t="s">
        <v>869</v>
      </c>
      <c r="BT1390" s="24">
        <f>IF(BP1390="-","-",_xlfn.XLOOKUP(BP1390,ABNT5101!$B$4:$B$9,ABNT5101!$C$4:$C$9))</f>
        <v>3</v>
      </c>
      <c r="BU1390" s="24">
        <f>IF(BP1390="-","-",_xlfn.XLOOKUP(BP1390,ABNT5101!$B$4:$B$9,ABNT5101!$D$4:$D$9))</f>
        <v>0.6</v>
      </c>
      <c r="BV1390" s="20" t="str">
        <f t="shared" si="1531"/>
        <v>ATENDE</v>
      </c>
      <c r="BW1390" s="20" t="str">
        <f t="shared" si="1382"/>
        <v>ATENDE</v>
      </c>
      <c r="BX1390" s="20" t="str">
        <f t="shared" si="1532"/>
        <v>ATENDE</v>
      </c>
      <c r="BY1390" s="24" t="s">
        <v>136</v>
      </c>
      <c r="BZ1390" s="25" t="e">
        <f t="shared" si="1533"/>
        <v>#VALUE!</v>
      </c>
      <c r="CA1390" s="24" t="s">
        <v>1110</v>
      </c>
      <c r="CB1390" s="24" t="s">
        <v>962</v>
      </c>
      <c r="CC1390" s="20" t="str">
        <f>IF(BY1390="-","-",_xlfn.XLOOKUP(BY1390,ABNT5101!$B$4:$B$9,ABNT5101!$C$4:$C$9))</f>
        <v>-</v>
      </c>
      <c r="CD1390" s="24" t="str">
        <f>IF(BY1390="-","-",_xlfn.XLOOKUP(BY1390,ABNT5101!$B$4:$B$9,ABNT5101!$D$4:$D$9))</f>
        <v>-</v>
      </c>
      <c r="CE1390" s="20" t="str">
        <f t="shared" si="1534"/>
        <v>-</v>
      </c>
      <c r="CF1390" s="20" t="str">
        <f t="shared" si="1535"/>
        <v>-</v>
      </c>
      <c r="CG1390" s="20" t="str">
        <f t="shared" si="1640"/>
        <v>-</v>
      </c>
      <c r="CH1390" s="26" t="str">
        <f>_xlfn.XLOOKUP(CI1390,'Banco de dados'!$B:$B,'Banco de dados'!$D:$D)</f>
        <v>TECNOWATT</v>
      </c>
      <c r="CI1390" s="27" t="s">
        <v>477</v>
      </c>
      <c r="CJ1390" s="26" t="str">
        <f>_xlfn.XLOOKUP(CI1390,'Banco de dados'!$B:$B,'Banco de dados'!$E:$E)</f>
        <v>SIGSAGPTLRRSSNDL_30W_38IBBRS
1-10C1MUN6.5</v>
      </c>
      <c r="CK1390" s="26"/>
      <c r="CL1390" s="26" t="e">
        <f>IF(CK1390="-","-",_xlfn.XLOOKUP(CK1390,'Banco de dados'!$B:$B,'Banco de dados'!$E:$E))</f>
        <v>#N/A</v>
      </c>
      <c r="CM1390" s="28">
        <f t="shared" si="1587"/>
        <v>1</v>
      </c>
      <c r="CN1390" s="26">
        <f>_xlfn.XLOOKUP(CI1390,'Banco de dados'!$B:$B,'Banco de dados'!$H:$H)</f>
        <v>30</v>
      </c>
      <c r="CO1390" s="26" t="e">
        <f t="array" aca="1" ref="CO1390" ca="1">_xludf.XLOOKUP(CK1390,'Banco de dados'!$B:$B,'Banco de dados'!$H:$H)</f>
        <v>#NAME?</v>
      </c>
      <c r="CP1390" s="26" t="e">
        <f t="array" aca="1" ref="CP1390" ca="1">_xludf.XLOOKUP(CI1390,'Banco de dados'!$B:$B,'Banco de dados'!$F:$F)</f>
        <v>#NAME?</v>
      </c>
      <c r="CQ1390" s="26" t="e">
        <f t="array" aca="1" ref="CQ1390" ca="1">_xludf.XLOOKUP(CK1390,'Banco de dados'!$B:$B,'Banco de dados'!$F:$F)</f>
        <v>#NAME?</v>
      </c>
      <c r="CR1390" s="27">
        <v>357</v>
      </c>
      <c r="CS1390" s="27"/>
      <c r="CT1390" s="26" t="str">
        <f>IF(AG1390=0.5,"Suporte",IF(AND(AG1390&gt;='Braços de IP'!$B$9,AG1390&lt;='Braços de IP'!$D$9),'Braços de IP'!$E$9,IF(AND(AG1390&gt;='Braços de IP'!$B$10,AG1390&lt;='Braços de IP'!$D$10),'Braços de IP'!$E$10,IF(AND(AG1390&gt;='Braços de IP'!$B$11,AG1390&lt;='Braços de IP'!$D$11),'Braços de IP'!$E$11,IF(AND(AG1390&gt;='Braços de IP'!$B$12,AG1390&lt;='Braços de IP'!$D$12),'Braços de IP'!$E$12,IF(AND(AG1390&gt;='Braços de IP'!$B$13,AG1390&lt;='Braços de IP'!$D$13),'Braços de IP'!$E$13,IF(AND(AG1390&gt;='Braços de IP'!$B$14,AG1390&lt;='Braços de IP'!$D$14),'Braços de IP'!$E$14,"ERRO")))))))</f>
        <v>Médio I</v>
      </c>
      <c r="CU1390" s="27" t="s">
        <v>142</v>
      </c>
      <c r="CV1390" s="26">
        <f>IF($CU1390="","",VLOOKUP($CU1390,'Braços de IP'!$E$9:$I$15,2,0))</f>
        <v>1.8</v>
      </c>
      <c r="CW1390" s="29">
        <f>IF($CU1390="","",VLOOKUP($CU1390,'Braços de IP'!$E$9:$I$15,5,0))</f>
        <v>7</v>
      </c>
      <c r="CX1390" s="26"/>
      <c r="CY1390" s="26"/>
      <c r="CZ1390" s="26"/>
      <c r="DA1390" s="26"/>
      <c r="DB1390" s="26"/>
      <c r="DC1390" s="26"/>
      <c r="DD1390" s="30">
        <f t="shared" si="1588"/>
        <v>30</v>
      </c>
      <c r="DE1390" s="31">
        <f t="shared" si="1589"/>
        <v>70</v>
      </c>
      <c r="DF1390" s="30">
        <f t="shared" si="1590"/>
        <v>100</v>
      </c>
      <c r="DG1390" s="32">
        <f t="shared" si="1591"/>
        <v>0.5714285714285714</v>
      </c>
      <c r="DH1390" s="33" t="s">
        <v>143</v>
      </c>
      <c r="DI1390" s="34"/>
      <c r="DJ1390" s="35"/>
      <c r="DK1390" s="16" t="s">
        <v>144</v>
      </c>
      <c r="DL1390" s="16"/>
    </row>
    <row r="1391" spans="1:116" ht="15" customHeight="1" x14ac:dyDescent="0.25">
      <c r="B1391" s="16">
        <v>435</v>
      </c>
      <c r="C1391" s="16" t="s">
        <v>146</v>
      </c>
      <c r="D1391" s="16" t="s">
        <v>1079</v>
      </c>
      <c r="E1391" s="16">
        <v>-8.1098660000000002</v>
      </c>
      <c r="F1391" s="16">
        <v>-34.920963999999998</v>
      </c>
      <c r="G1391" s="16" t="s">
        <v>157</v>
      </c>
      <c r="H1391" s="16" t="s">
        <v>136</v>
      </c>
      <c r="I1391" s="16" t="s">
        <v>135</v>
      </c>
      <c r="J1391" s="16" t="s">
        <v>137</v>
      </c>
      <c r="K1391" s="16">
        <v>70</v>
      </c>
      <c r="L1391" s="16" t="s">
        <v>138</v>
      </c>
      <c r="M1391" s="16">
        <v>0</v>
      </c>
      <c r="N1391" s="16"/>
      <c r="O1391" s="16">
        <v>1</v>
      </c>
      <c r="P1391" s="16">
        <v>2.29</v>
      </c>
      <c r="Q1391" s="16">
        <v>6.84</v>
      </c>
      <c r="R1391" s="16"/>
      <c r="S1391" s="16"/>
      <c r="T1391" s="16">
        <v>0</v>
      </c>
      <c r="U1391" s="16">
        <v>2.63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 t="s">
        <v>139</v>
      </c>
      <c r="AB1391" s="16" t="s">
        <v>140</v>
      </c>
      <c r="AC1391" s="16">
        <v>37.590000000000003</v>
      </c>
      <c r="AD1391" s="16">
        <v>6.5</v>
      </c>
      <c r="AE1391" s="16">
        <v>1</v>
      </c>
      <c r="AF1391" s="16">
        <v>1.59</v>
      </c>
      <c r="AG1391" s="16">
        <v>1.92</v>
      </c>
      <c r="AH1391" s="16"/>
      <c r="AI1391" s="16"/>
      <c r="AJ1391" s="16"/>
      <c r="AK1391" s="16"/>
      <c r="AL1391" s="16"/>
      <c r="AM1391" s="16">
        <v>0</v>
      </c>
      <c r="AN1391" s="16"/>
      <c r="AO1391" s="16">
        <v>0</v>
      </c>
      <c r="AP1391" s="16">
        <v>0</v>
      </c>
      <c r="AQ1391" s="16">
        <v>0</v>
      </c>
      <c r="AR1391" s="17" t="s">
        <v>136</v>
      </c>
      <c r="AS1391" s="19">
        <f t="shared" si="1522"/>
        <v>0</v>
      </c>
      <c r="AT1391" s="19"/>
      <c r="AU1391" s="19">
        <f>VLOOKUP(G1391,ABNT5101!$I$3:$J$9,2)</f>
        <v>7.5</v>
      </c>
      <c r="AV1391" s="19">
        <f>VLOOKUP(G1391,ABNT5101!$I$3:$M$9,5)</f>
        <v>0.18</v>
      </c>
      <c r="AW1391" s="17" t="str">
        <f>_xlfn.XLOOKUP(G1391,ABNT5101!I:I,ABNT5101!L:L)</f>
        <v>-</v>
      </c>
      <c r="AX1391" s="17">
        <f>_xlfn.XLOOKUP(G1391,ABNT5101!$I:$I,ABNT5101!M:M)</f>
        <v>0.18</v>
      </c>
      <c r="AY1391" s="17" t="str">
        <f>_xlfn.XLOOKUP(G1391,ABNT5101!$I:$I,ABNT5101!N:N)</f>
        <v>-</v>
      </c>
      <c r="AZ1391" s="17">
        <f>_xlfn.XLOOKUP(G1391,ABNT5101!$I:$I,ABNT5101!O:O)</f>
        <v>16</v>
      </c>
      <c r="BA1391" s="20" t="str">
        <f t="shared" si="1523"/>
        <v>ATENDE</v>
      </c>
      <c r="BB1391" s="21" t="e">
        <f t="shared" ref="BB1391:BC1391" si="1657">BE1391/AU1391-1</f>
        <v>#VALUE!</v>
      </c>
      <c r="BC1391" s="21" t="e">
        <f t="shared" si="1657"/>
        <v>#VALUE!</v>
      </c>
      <c r="BD1391" s="21" t="str">
        <f t="shared" si="1525"/>
        <v>-</v>
      </c>
      <c r="BE1391" s="22" t="s">
        <v>1111</v>
      </c>
      <c r="BF1391" s="22" t="s">
        <v>251</v>
      </c>
      <c r="BG1391" s="22"/>
      <c r="BH1391" s="22"/>
      <c r="BI1391" s="23"/>
      <c r="BJ1391" s="22"/>
      <c r="BK1391" s="20" t="str">
        <f t="shared" si="1526"/>
        <v>ATENDE</v>
      </c>
      <c r="BL1391" s="20" t="str">
        <f t="shared" si="1527"/>
        <v>ATENDE</v>
      </c>
      <c r="BM1391" s="20" t="str">
        <f t="shared" si="1528"/>
        <v>ATENDE</v>
      </c>
      <c r="BN1391" s="20" t="str">
        <f t="shared" si="1529"/>
        <v>ATENDE</v>
      </c>
      <c r="BO1391" s="24" t="str">
        <f t="shared" si="1530"/>
        <v>C5</v>
      </c>
      <c r="BP1391" s="24" t="str">
        <f t="shared" si="1648"/>
        <v>P6</v>
      </c>
      <c r="BQ1391" s="25" t="e">
        <f t="shared" si="1381"/>
        <v>#VALUE!</v>
      </c>
      <c r="BR1391" s="22" t="s">
        <v>1112</v>
      </c>
      <c r="BS1391" s="22" t="s">
        <v>1113</v>
      </c>
      <c r="BT1391" s="24">
        <f>IF(BP1391="-","-",_xlfn.XLOOKUP(BP1391,ABNT5101!$B$4:$B$9,ABNT5101!$C$4:$C$9))</f>
        <v>3</v>
      </c>
      <c r="BU1391" s="24">
        <f>IF(BP1391="-","-",_xlfn.XLOOKUP(BP1391,ABNT5101!$B$4:$B$9,ABNT5101!$D$4:$D$9))</f>
        <v>0.6</v>
      </c>
      <c r="BV1391" s="20" t="str">
        <f t="shared" si="1531"/>
        <v>ATENDE</v>
      </c>
      <c r="BW1391" s="20" t="str">
        <f t="shared" si="1382"/>
        <v>ATENDE</v>
      </c>
      <c r="BX1391" s="20" t="str">
        <f t="shared" si="1532"/>
        <v>ATENDE</v>
      </c>
      <c r="BY1391" s="24" t="s">
        <v>136</v>
      </c>
      <c r="BZ1391" s="25" t="e">
        <f t="shared" si="1533"/>
        <v>#VALUE!</v>
      </c>
      <c r="CA1391" s="24" t="s">
        <v>1114</v>
      </c>
      <c r="CB1391" s="24" t="s">
        <v>894</v>
      </c>
      <c r="CC1391" s="20" t="str">
        <f>IF(BY1391="-","-",_xlfn.XLOOKUP(BY1391,ABNT5101!$B$4:$B$9,ABNT5101!$C$4:$C$9))</f>
        <v>-</v>
      </c>
      <c r="CD1391" s="24" t="str">
        <f>IF(BY1391="-","-",_xlfn.XLOOKUP(BY1391,ABNT5101!$B$4:$B$9,ABNT5101!$D$4:$D$9))</f>
        <v>-</v>
      </c>
      <c r="CE1391" s="20" t="str">
        <f t="shared" si="1534"/>
        <v>-</v>
      </c>
      <c r="CF1391" s="20" t="str">
        <f t="shared" si="1535"/>
        <v>-</v>
      </c>
      <c r="CG1391" s="20" t="str">
        <f t="shared" si="1640"/>
        <v>-</v>
      </c>
      <c r="CH1391" s="26" t="str">
        <f>_xlfn.XLOOKUP(CI1391,'Banco de dados'!$B:$B,'Banco de dados'!$D:$D)</f>
        <v>LEDSTAR</v>
      </c>
      <c r="CI1391" s="27" t="s">
        <v>493</v>
      </c>
      <c r="CJ1391" s="26" t="str">
        <f>_xlfn.XLOOKUP(CI1391,'Banco de dados'!$B:$B,'Banco de dados'!$E:$E)</f>
        <v>LUM LED SL VT 9.1 35W</v>
      </c>
      <c r="CK1391" s="26"/>
      <c r="CL1391" s="26" t="e">
        <f>IF(CK1391="-","-",_xlfn.XLOOKUP(CK1391,'Banco de dados'!$B:$B,'Banco de dados'!$E:$E))</f>
        <v>#N/A</v>
      </c>
      <c r="CM1391" s="28">
        <f t="shared" si="1587"/>
        <v>1</v>
      </c>
      <c r="CN1391" s="26">
        <f>_xlfn.XLOOKUP(CI1391,'Banco de dados'!$B:$B,'Banco de dados'!$H:$H)</f>
        <v>35</v>
      </c>
      <c r="CO1391" s="26" t="e">
        <f t="array" aca="1" ref="CO1391" ca="1">_xludf.XLOOKUP(CK1391,'Banco de dados'!$B:$B,'Banco de dados'!$H:$H)</f>
        <v>#NAME?</v>
      </c>
      <c r="CP1391" s="26" t="e">
        <f t="array" aca="1" ref="CP1391" ca="1">_xludf.XLOOKUP(CI1391,'Banco de dados'!$B:$B,'Banco de dados'!$F:$F)</f>
        <v>#NAME?</v>
      </c>
      <c r="CQ1391" s="26" t="e">
        <f t="array" aca="1" ref="CQ1391" ca="1">_xludf.XLOOKUP(CK1391,'Banco de dados'!$B:$B,'Banco de dados'!$F:$F)</f>
        <v>#NAME?</v>
      </c>
      <c r="CR1391" s="27">
        <v>358</v>
      </c>
      <c r="CS1391" s="27"/>
      <c r="CT1391" s="26" t="str">
        <f>IF(AG1391=0.5,"Suporte",IF(AND(AG1391&gt;='Braços de IP'!$B$9,AG1391&lt;='Braços de IP'!$D$9),'Braços de IP'!$E$9,IF(AND(AG1391&gt;='Braços de IP'!$B$10,AG1391&lt;='Braços de IP'!$D$10),'Braços de IP'!$E$10,IF(AND(AG1391&gt;='Braços de IP'!$B$11,AG1391&lt;='Braços de IP'!$D$11),'Braços de IP'!$E$11,IF(AND(AG1391&gt;='Braços de IP'!$B$12,AG1391&lt;='Braços de IP'!$D$12),'Braços de IP'!$E$12,IF(AND(AG1391&gt;='Braços de IP'!$B$13,AG1391&lt;='Braços de IP'!$D$13),'Braços de IP'!$E$13,IF(AND(AG1391&gt;='Braços de IP'!$B$14,AG1391&lt;='Braços de IP'!$D$14),'Braços de IP'!$E$14,"ERRO")))))))</f>
        <v>Médio I</v>
      </c>
      <c r="CU1391" s="27"/>
      <c r="CV1391" s="26" t="str">
        <f>IF($CU1391="","",VLOOKUP($CU1391,'Braços de IP'!$E$9:$I$15,2,0))</f>
        <v/>
      </c>
      <c r="CW1391" s="29" t="str">
        <f>IF($CU1391="","",VLOOKUP($CU1391,'Braços de IP'!$E$9:$I$15,5,0))</f>
        <v/>
      </c>
      <c r="CX1391" s="26"/>
      <c r="CY1391" s="26"/>
      <c r="CZ1391" s="26"/>
      <c r="DA1391" s="26"/>
      <c r="DB1391" s="26"/>
      <c r="DC1391" s="26"/>
      <c r="DD1391" s="30">
        <f t="shared" si="1588"/>
        <v>35</v>
      </c>
      <c r="DE1391" s="31">
        <f t="shared" si="1589"/>
        <v>70</v>
      </c>
      <c r="DF1391" s="30">
        <f t="shared" si="1590"/>
        <v>105</v>
      </c>
      <c r="DG1391" s="32">
        <f t="shared" si="1591"/>
        <v>0.5</v>
      </c>
      <c r="DH1391" s="33" t="s">
        <v>143</v>
      </c>
      <c r="DI1391" s="34"/>
      <c r="DJ1391" s="35"/>
      <c r="DK1391" s="16" t="s">
        <v>144</v>
      </c>
      <c r="DL1391" s="16"/>
    </row>
    <row r="1392" spans="1:116" ht="15" customHeight="1" x14ac:dyDescent="0.25">
      <c r="B1392" s="16">
        <v>435</v>
      </c>
      <c r="C1392" s="16" t="s">
        <v>146</v>
      </c>
      <c r="D1392" s="16" t="s">
        <v>1079</v>
      </c>
      <c r="E1392" s="16">
        <v>-8.1098660000000002</v>
      </c>
      <c r="F1392" s="16">
        <v>-34.920963999999998</v>
      </c>
      <c r="G1392" s="16" t="s">
        <v>157</v>
      </c>
      <c r="H1392" s="16" t="s">
        <v>136</v>
      </c>
      <c r="I1392" s="16" t="s">
        <v>135</v>
      </c>
      <c r="J1392" s="16" t="s">
        <v>137</v>
      </c>
      <c r="K1392" s="16">
        <v>70</v>
      </c>
      <c r="L1392" s="16" t="s">
        <v>138</v>
      </c>
      <c r="M1392" s="16">
        <v>0</v>
      </c>
      <c r="N1392" s="16"/>
      <c r="O1392" s="16">
        <v>1</v>
      </c>
      <c r="P1392" s="16">
        <v>2.29</v>
      </c>
      <c r="Q1392" s="16">
        <v>6.84</v>
      </c>
      <c r="R1392" s="16"/>
      <c r="S1392" s="16"/>
      <c r="T1392" s="16">
        <v>0</v>
      </c>
      <c r="U1392" s="16">
        <v>2.63</v>
      </c>
      <c r="V1392" s="16">
        <v>0</v>
      </c>
      <c r="W1392" s="16">
        <v>0</v>
      </c>
      <c r="X1392" s="16">
        <v>0</v>
      </c>
      <c r="Y1392" s="16">
        <v>0</v>
      </c>
      <c r="Z1392" s="16">
        <v>0</v>
      </c>
      <c r="AA1392" s="16" t="s">
        <v>139</v>
      </c>
      <c r="AB1392" s="16" t="s">
        <v>140</v>
      </c>
      <c r="AC1392" s="16">
        <v>37.590000000000003</v>
      </c>
      <c r="AD1392" s="16">
        <v>6.5</v>
      </c>
      <c r="AE1392" s="16">
        <v>1</v>
      </c>
      <c r="AF1392" s="16">
        <v>1.59</v>
      </c>
      <c r="AG1392" s="16">
        <v>1.92</v>
      </c>
      <c r="AH1392" s="16"/>
      <c r="AI1392" s="16"/>
      <c r="AJ1392" s="16"/>
      <c r="AK1392" s="16"/>
      <c r="AL1392" s="16"/>
      <c r="AM1392" s="16">
        <v>0</v>
      </c>
      <c r="AN1392" s="16"/>
      <c r="AO1392" s="16">
        <v>0</v>
      </c>
      <c r="AP1392" s="16">
        <v>0</v>
      </c>
      <c r="AQ1392" s="16">
        <v>0</v>
      </c>
      <c r="AR1392" s="17" t="s">
        <v>136</v>
      </c>
      <c r="AS1392" s="19">
        <f t="shared" si="1522"/>
        <v>0</v>
      </c>
      <c r="AT1392" s="19"/>
      <c r="AU1392" s="19">
        <f>VLOOKUP(G1392,ABNT5101!$I$3:$J$9,2)</f>
        <v>7.5</v>
      </c>
      <c r="AV1392" s="19">
        <f>VLOOKUP(G1392,ABNT5101!$I$3:$M$9,5)</f>
        <v>0.18</v>
      </c>
      <c r="AW1392" s="17" t="str">
        <f>_xlfn.XLOOKUP(G1392,ABNT5101!I:I,ABNT5101!L:L)</f>
        <v>-</v>
      </c>
      <c r="AX1392" s="17">
        <f>_xlfn.XLOOKUP(G1392,ABNT5101!$I:$I,ABNT5101!M:M)</f>
        <v>0.18</v>
      </c>
      <c r="AY1392" s="17" t="str">
        <f>_xlfn.XLOOKUP(G1392,ABNT5101!$I:$I,ABNT5101!N:N)</f>
        <v>-</v>
      </c>
      <c r="AZ1392" s="17">
        <f>_xlfn.XLOOKUP(G1392,ABNT5101!$I:$I,ABNT5101!O:O)</f>
        <v>16</v>
      </c>
      <c r="BA1392" s="20" t="str">
        <f t="shared" si="1523"/>
        <v>ATENDE</v>
      </c>
      <c r="BB1392" s="21" t="e">
        <f t="shared" ref="BB1392:BC1392" si="1658">BE1392/AU1392-1</f>
        <v>#VALUE!</v>
      </c>
      <c r="BC1392" s="21" t="e">
        <f t="shared" si="1658"/>
        <v>#VALUE!</v>
      </c>
      <c r="BD1392" s="21" t="str">
        <f t="shared" si="1525"/>
        <v>-</v>
      </c>
      <c r="BE1392" s="22" t="s">
        <v>1115</v>
      </c>
      <c r="BF1392" s="22" t="s">
        <v>1097</v>
      </c>
      <c r="BG1392" s="22"/>
      <c r="BH1392" s="22"/>
      <c r="BI1392" s="23"/>
      <c r="BJ1392" s="22"/>
      <c r="BK1392" s="20" t="str">
        <f t="shared" si="1526"/>
        <v>ATENDE</v>
      </c>
      <c r="BL1392" s="20" t="str">
        <f t="shared" si="1527"/>
        <v>ATENDE</v>
      </c>
      <c r="BM1392" s="20" t="str">
        <f t="shared" si="1528"/>
        <v>ATENDE</v>
      </c>
      <c r="BN1392" s="20" t="str">
        <f t="shared" si="1529"/>
        <v>ATENDE</v>
      </c>
      <c r="BO1392" s="24" t="str">
        <f t="shared" si="1530"/>
        <v>C5</v>
      </c>
      <c r="BP1392" s="24" t="str">
        <f t="shared" si="1648"/>
        <v>P6</v>
      </c>
      <c r="BQ1392" s="25" t="e">
        <f t="shared" si="1381"/>
        <v>#VALUE!</v>
      </c>
      <c r="BR1392" s="22" t="s">
        <v>1116</v>
      </c>
      <c r="BS1392" s="22" t="s">
        <v>1117</v>
      </c>
      <c r="BT1392" s="24">
        <f>IF(BP1392="-","-",_xlfn.XLOOKUP(BP1392,ABNT5101!$B$4:$B$9,ABNT5101!$C$4:$C$9))</f>
        <v>3</v>
      </c>
      <c r="BU1392" s="24">
        <f>IF(BP1392="-","-",_xlfn.XLOOKUP(BP1392,ABNT5101!$B$4:$B$9,ABNT5101!$D$4:$D$9))</f>
        <v>0.6</v>
      </c>
      <c r="BV1392" s="20" t="str">
        <f t="shared" si="1531"/>
        <v>ATENDE</v>
      </c>
      <c r="BW1392" s="20" t="str">
        <f t="shared" si="1382"/>
        <v>ATENDE</v>
      </c>
      <c r="BX1392" s="20" t="str">
        <f t="shared" si="1532"/>
        <v>ATENDE</v>
      </c>
      <c r="BY1392" s="24" t="s">
        <v>136</v>
      </c>
      <c r="BZ1392" s="25" t="e">
        <f t="shared" si="1533"/>
        <v>#VALUE!</v>
      </c>
      <c r="CA1392" s="58" t="s">
        <v>848</v>
      </c>
      <c r="CB1392" s="24" t="s">
        <v>871</v>
      </c>
      <c r="CC1392" s="20" t="str">
        <f>IF(BY1392="-","-",_xlfn.XLOOKUP(BY1392,ABNT5101!$B$4:$B$9,ABNT5101!$C$4:$C$9))</f>
        <v>-</v>
      </c>
      <c r="CD1392" s="24" t="str">
        <f>IF(BY1392="-","-",_xlfn.XLOOKUP(BY1392,ABNT5101!$B$4:$B$9,ABNT5101!$D$4:$D$9))</f>
        <v>-</v>
      </c>
      <c r="CE1392" s="20" t="str">
        <f t="shared" si="1534"/>
        <v>-</v>
      </c>
      <c r="CF1392" s="20" t="str">
        <f t="shared" si="1535"/>
        <v>-</v>
      </c>
      <c r="CG1392" s="20" t="str">
        <f t="shared" si="1640"/>
        <v>-</v>
      </c>
      <c r="CH1392" s="26" t="str">
        <f>_xlfn.XLOOKUP(CI1392,'Banco de dados'!$B:$B,'Banco de dados'!$D:$D)</f>
        <v>SX LIGHTING</v>
      </c>
      <c r="CI1392" s="27" t="s">
        <v>164</v>
      </c>
      <c r="CJ1392" s="26" t="str">
        <f>_xlfn.XLOOKUP(CI1392,'Banco de dados'!$B:$B,'Banco de dados'!$E:$E)</f>
        <v>SXINEVO040K50L12CZF7PHF</v>
      </c>
      <c r="CK1392" s="26"/>
      <c r="CL1392" s="26" t="e">
        <f>IF(CK1392="-","-",_xlfn.XLOOKUP(CK1392,'Banco de dados'!$B:$B,'Banco de dados'!$E:$E))</f>
        <v>#N/A</v>
      </c>
      <c r="CM1392" s="28">
        <f t="shared" si="1587"/>
        <v>1</v>
      </c>
      <c r="CN1392" s="26">
        <f>_xlfn.XLOOKUP(CI1392,'Banco de dados'!$B:$B,'Banco de dados'!$H:$H)</f>
        <v>39</v>
      </c>
      <c r="CO1392" s="26" t="e">
        <f t="array" aca="1" ref="CO1392" ca="1">_xludf.XLOOKUP(CK1392,'Banco de dados'!$B:$B,'Banco de dados'!$H:$H)</f>
        <v>#NAME?</v>
      </c>
      <c r="CP1392" s="26" t="e">
        <f t="array" aca="1" ref="CP1392" ca="1">_xludf.XLOOKUP(CI1392,'Banco de dados'!$B:$B,'Banco de dados'!$F:$F)</f>
        <v>#NAME?</v>
      </c>
      <c r="CQ1392" s="26" t="e">
        <f t="array" aca="1" ref="CQ1392" ca="1">_xludf.XLOOKUP(CK1392,'Banco de dados'!$B:$B,'Banco de dados'!$F:$F)</f>
        <v>#NAME?</v>
      </c>
      <c r="CR1392" s="27">
        <v>359</v>
      </c>
      <c r="CS1392" s="27"/>
      <c r="CT1392" s="26" t="str">
        <f>IF(AG1392=0.5,"Suporte",IF(AND(AG1392&gt;='Braços de IP'!$B$9,AG1392&lt;='Braços de IP'!$D$9),'Braços de IP'!$E$9,IF(AND(AG1392&gt;='Braços de IP'!$B$10,AG1392&lt;='Braços de IP'!$D$10),'Braços de IP'!$E$10,IF(AND(AG1392&gt;='Braços de IP'!$B$11,AG1392&lt;='Braços de IP'!$D$11),'Braços de IP'!$E$11,IF(AND(AG1392&gt;='Braços de IP'!$B$12,AG1392&lt;='Braços de IP'!$D$12),'Braços de IP'!$E$12,IF(AND(AG1392&gt;='Braços de IP'!$B$13,AG1392&lt;='Braços de IP'!$D$13),'Braços de IP'!$E$13,IF(AND(AG1392&gt;='Braços de IP'!$B$14,AG1392&lt;='Braços de IP'!$D$14),'Braços de IP'!$E$14,"ERRO")))))))</f>
        <v>Médio I</v>
      </c>
      <c r="CU1392" s="27"/>
      <c r="CV1392" s="26" t="str">
        <f>IF($CU1392="","",VLOOKUP($CU1392,'Braços de IP'!$E$9:$I$15,2,0))</f>
        <v/>
      </c>
      <c r="CW1392" s="29" t="str">
        <f>IF($CU1392="","",VLOOKUP($CU1392,'Braços de IP'!$E$9:$I$15,5,0))</f>
        <v/>
      </c>
      <c r="CX1392" s="26"/>
      <c r="CY1392" s="26"/>
      <c r="CZ1392" s="26"/>
      <c r="DA1392" s="26"/>
      <c r="DB1392" s="26"/>
      <c r="DC1392" s="26"/>
      <c r="DD1392" s="30">
        <f t="shared" si="1588"/>
        <v>39</v>
      </c>
      <c r="DE1392" s="31">
        <f t="shared" si="1589"/>
        <v>70</v>
      </c>
      <c r="DF1392" s="30">
        <f t="shared" si="1590"/>
        <v>109</v>
      </c>
      <c r="DG1392" s="32">
        <f t="shared" si="1591"/>
        <v>0.44285714285714284</v>
      </c>
      <c r="DH1392" s="33" t="s">
        <v>143</v>
      </c>
      <c r="DI1392" s="34"/>
      <c r="DJ1392" s="35"/>
      <c r="DK1392" s="16" t="s">
        <v>144</v>
      </c>
      <c r="DL1392" s="16"/>
    </row>
    <row r="1393" spans="1:124" ht="15" customHeight="1" x14ac:dyDescent="0.25">
      <c r="B1393" s="16">
        <v>435</v>
      </c>
      <c r="C1393" s="16" t="s">
        <v>146</v>
      </c>
      <c r="D1393" s="16" t="s">
        <v>1079</v>
      </c>
      <c r="E1393" s="16">
        <v>-8.1098660000000002</v>
      </c>
      <c r="F1393" s="16">
        <v>-34.920963999999998</v>
      </c>
      <c r="G1393" s="16" t="s">
        <v>157</v>
      </c>
      <c r="H1393" s="16" t="s">
        <v>136</v>
      </c>
      <c r="I1393" s="16" t="s">
        <v>135</v>
      </c>
      <c r="J1393" s="16" t="s">
        <v>137</v>
      </c>
      <c r="K1393" s="16">
        <v>70</v>
      </c>
      <c r="L1393" s="16" t="s">
        <v>138</v>
      </c>
      <c r="M1393" s="16">
        <v>0</v>
      </c>
      <c r="N1393" s="16"/>
      <c r="O1393" s="16">
        <v>1</v>
      </c>
      <c r="P1393" s="16">
        <v>2.29</v>
      </c>
      <c r="Q1393" s="16">
        <v>6.84</v>
      </c>
      <c r="R1393" s="16"/>
      <c r="S1393" s="16"/>
      <c r="T1393" s="16">
        <v>0</v>
      </c>
      <c r="U1393" s="16">
        <v>2.63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 t="s">
        <v>139</v>
      </c>
      <c r="AB1393" s="16" t="s">
        <v>140</v>
      </c>
      <c r="AC1393" s="16">
        <v>37.590000000000003</v>
      </c>
      <c r="AD1393" s="16">
        <v>6.5</v>
      </c>
      <c r="AE1393" s="16">
        <v>1</v>
      </c>
      <c r="AF1393" s="16">
        <v>1.59</v>
      </c>
      <c r="AG1393" s="16">
        <v>1.92</v>
      </c>
      <c r="AH1393" s="16"/>
      <c r="AI1393" s="16"/>
      <c r="AJ1393" s="16"/>
      <c r="AK1393" s="16"/>
      <c r="AL1393" s="16"/>
      <c r="AM1393" s="16">
        <v>0</v>
      </c>
      <c r="AN1393" s="16"/>
      <c r="AO1393" s="16">
        <v>0</v>
      </c>
      <c r="AP1393" s="16">
        <v>0</v>
      </c>
      <c r="AQ1393" s="16">
        <v>0</v>
      </c>
      <c r="AR1393" s="17" t="s">
        <v>136</v>
      </c>
      <c r="AS1393" s="19">
        <f t="shared" si="1522"/>
        <v>0</v>
      </c>
      <c r="AT1393" s="19"/>
      <c r="AU1393" s="19">
        <f>VLOOKUP(G1393,ABNT5101!$I$3:$J$9,2)</f>
        <v>7.5</v>
      </c>
      <c r="AV1393" s="19">
        <f>VLOOKUP(G1393,ABNT5101!$I$3:$M$9,5)</f>
        <v>0.18</v>
      </c>
      <c r="AW1393" s="17" t="str">
        <f>_xlfn.XLOOKUP(G1393,ABNT5101!I:I,ABNT5101!L:L)</f>
        <v>-</v>
      </c>
      <c r="AX1393" s="17">
        <f>_xlfn.XLOOKUP(G1393,ABNT5101!$I:$I,ABNT5101!M:M)</f>
        <v>0.18</v>
      </c>
      <c r="AY1393" s="17" t="str">
        <f>_xlfn.XLOOKUP(G1393,ABNT5101!$I:$I,ABNT5101!N:N)</f>
        <v>-</v>
      </c>
      <c r="AZ1393" s="17">
        <f>_xlfn.XLOOKUP(G1393,ABNT5101!$I:$I,ABNT5101!O:O)</f>
        <v>16</v>
      </c>
      <c r="BA1393" s="20" t="str">
        <f t="shared" si="1523"/>
        <v>ATENDE</v>
      </c>
      <c r="BB1393" s="21" t="e">
        <f t="shared" ref="BB1393:BC1393" si="1659">BE1393/AU1393-1</f>
        <v>#VALUE!</v>
      </c>
      <c r="BC1393" s="21" t="e">
        <f t="shared" si="1659"/>
        <v>#VALUE!</v>
      </c>
      <c r="BD1393" s="21" t="str">
        <f t="shared" si="1525"/>
        <v>-</v>
      </c>
      <c r="BE1393" s="57" t="s">
        <v>1118</v>
      </c>
      <c r="BF1393" s="22" t="s">
        <v>1119</v>
      </c>
      <c r="BG1393" s="22"/>
      <c r="BH1393" s="22"/>
      <c r="BI1393" s="23"/>
      <c r="BJ1393" s="22"/>
      <c r="BK1393" s="20" t="str">
        <f t="shared" si="1526"/>
        <v>ATENDE</v>
      </c>
      <c r="BL1393" s="20" t="str">
        <f t="shared" si="1527"/>
        <v>ATENDE</v>
      </c>
      <c r="BM1393" s="20" t="str">
        <f t="shared" si="1528"/>
        <v>ATENDE</v>
      </c>
      <c r="BN1393" s="20" t="str">
        <f t="shared" si="1529"/>
        <v>ATENDE</v>
      </c>
      <c r="BO1393" s="24" t="str">
        <f t="shared" si="1530"/>
        <v>C5</v>
      </c>
      <c r="BP1393" s="24" t="str">
        <f t="shared" si="1648"/>
        <v>P6</v>
      </c>
      <c r="BQ1393" s="25" t="e">
        <f t="shared" si="1381"/>
        <v>#VALUE!</v>
      </c>
      <c r="BR1393" s="22" t="s">
        <v>1120</v>
      </c>
      <c r="BS1393" s="22" t="s">
        <v>1121</v>
      </c>
      <c r="BT1393" s="24">
        <f>IF(BP1393="-","-",_xlfn.XLOOKUP(BP1393,ABNT5101!$B$4:$B$9,ABNT5101!$C$4:$C$9))</f>
        <v>3</v>
      </c>
      <c r="BU1393" s="24">
        <f>IF(BP1393="-","-",_xlfn.XLOOKUP(BP1393,ABNT5101!$B$4:$B$9,ABNT5101!$D$4:$D$9))</f>
        <v>0.6</v>
      </c>
      <c r="BV1393" s="20" t="str">
        <f t="shared" si="1531"/>
        <v>ATENDE</v>
      </c>
      <c r="BW1393" s="20" t="str">
        <f t="shared" si="1382"/>
        <v>ATENDE</v>
      </c>
      <c r="BX1393" s="20" t="str">
        <f t="shared" si="1532"/>
        <v>ATENDE</v>
      </c>
      <c r="BY1393" s="24" t="s">
        <v>136</v>
      </c>
      <c r="BZ1393" s="25" t="e">
        <f t="shared" si="1533"/>
        <v>#VALUE!</v>
      </c>
      <c r="CA1393" s="24" t="s">
        <v>864</v>
      </c>
      <c r="CB1393" s="24" t="s">
        <v>1122</v>
      </c>
      <c r="CC1393" s="20" t="str">
        <f>IF(BY1393="-","-",_xlfn.XLOOKUP(BY1393,ABNT5101!$B$4:$B$9,ABNT5101!$C$4:$C$9))</f>
        <v>-</v>
      </c>
      <c r="CD1393" s="24" t="str">
        <f>IF(BY1393="-","-",_xlfn.XLOOKUP(BY1393,ABNT5101!$B$4:$B$9,ABNT5101!$D$4:$D$9))</f>
        <v>-</v>
      </c>
      <c r="CE1393" s="20" t="str">
        <f t="shared" si="1534"/>
        <v>-</v>
      </c>
      <c r="CF1393" s="20" t="str">
        <f t="shared" si="1535"/>
        <v>-</v>
      </c>
      <c r="CG1393" s="20" t="str">
        <f t="shared" si="1640"/>
        <v>-</v>
      </c>
      <c r="CH1393" s="26" t="str">
        <f>_xlfn.XLOOKUP(CI1393,'Banco de dados'!$B:$B,'Banco de dados'!$D:$D)</f>
        <v>TECNOWATT</v>
      </c>
      <c r="CI1393" s="27" t="s">
        <v>477</v>
      </c>
      <c r="CJ1393" s="26" t="str">
        <f>_xlfn.XLOOKUP(CI1393,'Banco de dados'!$B:$B,'Banco de dados'!$E:$E)</f>
        <v>SIGSAGPTLRRSSNDL_30W_38IBBRS
1-10C1MUN6.5</v>
      </c>
      <c r="CK1393" s="26"/>
      <c r="CL1393" s="26" t="e">
        <f>IF(CK1393="-","-",_xlfn.XLOOKUP(CK1393,'Banco de dados'!$B:$B,'Banco de dados'!$E:$E))</f>
        <v>#N/A</v>
      </c>
      <c r="CM1393" s="28">
        <f t="shared" si="1587"/>
        <v>1</v>
      </c>
      <c r="CN1393" s="26">
        <f>_xlfn.XLOOKUP(CI1393,'Banco de dados'!$B:$B,'Banco de dados'!$H:$H)</f>
        <v>30</v>
      </c>
      <c r="CO1393" s="26" t="e">
        <f t="array" aca="1" ref="CO1393" ca="1">_xludf.XLOOKUP(CK1393,'Banco de dados'!$B:$B,'Banco de dados'!$H:$H)</f>
        <v>#NAME?</v>
      </c>
      <c r="CP1393" s="26" t="e">
        <f t="array" aca="1" ref="CP1393" ca="1">_xludf.XLOOKUP(CI1393,'Banco de dados'!$B:$B,'Banco de dados'!$F:$F)</f>
        <v>#NAME?</v>
      </c>
      <c r="CQ1393" s="26" t="e">
        <f t="array" aca="1" ref="CQ1393" ca="1">_xludf.XLOOKUP(CK1393,'Banco de dados'!$B:$B,'Banco de dados'!$F:$F)</f>
        <v>#NAME?</v>
      </c>
      <c r="CR1393" s="27">
        <v>360</v>
      </c>
      <c r="CS1393" s="27"/>
      <c r="CT1393" s="26" t="str">
        <f>IF(AG1393=0.5,"Suporte",IF(AND(AG1393&gt;='Braços de IP'!$B$9,AG1393&lt;='Braços de IP'!$D$9),'Braços de IP'!$E$9,IF(AND(AG1393&gt;='Braços de IP'!$B$10,AG1393&lt;='Braços de IP'!$D$10),'Braços de IP'!$E$10,IF(AND(AG1393&gt;='Braços de IP'!$B$11,AG1393&lt;='Braços de IP'!$D$11),'Braços de IP'!$E$11,IF(AND(AG1393&gt;='Braços de IP'!$B$12,AG1393&lt;='Braços de IP'!$D$12),'Braços de IP'!$E$12,IF(AND(AG1393&gt;='Braços de IP'!$B$13,AG1393&lt;='Braços de IP'!$D$13),'Braços de IP'!$E$13,IF(AND(AG1393&gt;='Braços de IP'!$B$14,AG1393&lt;='Braços de IP'!$D$14),'Braços de IP'!$E$14,"ERRO")))))))</f>
        <v>Médio I</v>
      </c>
      <c r="CU1393" s="27"/>
      <c r="CV1393" s="26" t="str">
        <f>IF($CU1393="","",VLOOKUP($CU1393,'Braços de IP'!$E$9:$I$15,2,0))</f>
        <v/>
      </c>
      <c r="CW1393" s="29" t="str">
        <f>IF($CU1393="","",VLOOKUP($CU1393,'Braços de IP'!$E$9:$I$15,5,0))</f>
        <v/>
      </c>
      <c r="CX1393" s="26"/>
      <c r="CY1393" s="26"/>
      <c r="CZ1393" s="26"/>
      <c r="DA1393" s="26"/>
      <c r="DB1393" s="26"/>
      <c r="DC1393" s="26"/>
      <c r="DD1393" s="30">
        <f t="shared" si="1588"/>
        <v>30</v>
      </c>
      <c r="DE1393" s="31">
        <f t="shared" si="1589"/>
        <v>70</v>
      </c>
      <c r="DF1393" s="30">
        <f t="shared" si="1590"/>
        <v>100</v>
      </c>
      <c r="DG1393" s="32">
        <f t="shared" si="1591"/>
        <v>0.5714285714285714</v>
      </c>
      <c r="DH1393" s="33" t="s">
        <v>143</v>
      </c>
      <c r="DI1393" s="34"/>
      <c r="DJ1393" s="35"/>
      <c r="DK1393" s="16" t="s">
        <v>144</v>
      </c>
      <c r="DL1393" s="16"/>
    </row>
    <row r="1394" spans="1:124" ht="15" hidden="1" customHeight="1" x14ac:dyDescent="0.25">
      <c r="A1394" s="82"/>
      <c r="B1394" s="83">
        <v>436</v>
      </c>
      <c r="C1394" s="83" t="s">
        <v>146</v>
      </c>
      <c r="D1394" s="83" t="s">
        <v>948</v>
      </c>
      <c r="E1394" s="83">
        <v>-8.1098689999999998</v>
      </c>
      <c r="F1394" s="83">
        <v>-34.926589999999997</v>
      </c>
      <c r="G1394" s="83" t="s">
        <v>536</v>
      </c>
      <c r="H1394" s="83" t="s">
        <v>136</v>
      </c>
      <c r="I1394" s="83" t="s">
        <v>149</v>
      </c>
      <c r="J1394" s="83" t="s">
        <v>137</v>
      </c>
      <c r="K1394" s="83">
        <v>211</v>
      </c>
      <c r="L1394" s="83" t="s">
        <v>138</v>
      </c>
      <c r="M1394" s="83">
        <v>0</v>
      </c>
      <c r="N1394" s="83"/>
      <c r="O1394" s="83">
        <v>1</v>
      </c>
      <c r="P1394" s="83">
        <v>2.59</v>
      </c>
      <c r="Q1394" s="83">
        <v>10.63</v>
      </c>
      <c r="R1394" s="83"/>
      <c r="S1394" s="83"/>
      <c r="T1394" s="83">
        <v>10846</v>
      </c>
      <c r="U1394" s="83">
        <v>5.6109999999999998</v>
      </c>
      <c r="V1394" s="83">
        <v>1.86</v>
      </c>
      <c r="W1394" s="83">
        <v>0</v>
      </c>
      <c r="X1394" s="83">
        <v>0</v>
      </c>
      <c r="Y1394" s="83">
        <v>0</v>
      </c>
      <c r="Z1394" s="83">
        <v>0</v>
      </c>
      <c r="AA1394" s="83" t="s">
        <v>150</v>
      </c>
      <c r="AB1394" s="83" t="s">
        <v>759</v>
      </c>
      <c r="AC1394" s="83">
        <v>31.05</v>
      </c>
      <c r="AD1394" s="83">
        <v>9.83</v>
      </c>
      <c r="AE1394" s="83">
        <v>1</v>
      </c>
      <c r="AF1394" s="83">
        <v>0.64</v>
      </c>
      <c r="AG1394" s="83">
        <v>2.25</v>
      </c>
      <c r="AH1394" s="83"/>
      <c r="AI1394" s="83"/>
      <c r="AJ1394" s="83"/>
      <c r="AK1394" s="83"/>
      <c r="AL1394" s="83"/>
      <c r="AM1394" s="83">
        <v>0</v>
      </c>
      <c r="AN1394" s="83"/>
      <c r="AO1394" s="83">
        <v>0</v>
      </c>
      <c r="AP1394" s="83">
        <v>0</v>
      </c>
      <c r="AQ1394" s="83">
        <v>0</v>
      </c>
      <c r="AR1394" s="84" t="s">
        <v>136</v>
      </c>
      <c r="AS1394" s="84">
        <f t="shared" si="1522"/>
        <v>0</v>
      </c>
      <c r="AT1394" s="84"/>
      <c r="AU1394" s="84">
        <f>VLOOKUP(G1394,ABNT5101!$I$3:$J$9,2)</f>
        <v>50</v>
      </c>
      <c r="AV1394" s="84">
        <f>VLOOKUP(G1394,ABNT5101!$I$3:$M$9,5)</f>
        <v>0.38</v>
      </c>
      <c r="AW1394" s="17" t="str">
        <f>_xlfn.XLOOKUP(G1394,ABNT5101!I:I,ABNT5101!L:L)</f>
        <v>-</v>
      </c>
      <c r="AX1394" s="17">
        <f>_xlfn.XLOOKUP(G1394,ABNT5101!$I:$I,ABNT5101!M:M)</f>
        <v>0.38</v>
      </c>
      <c r="AY1394" s="17" t="str">
        <f>_xlfn.XLOOKUP(G1394,ABNT5101!$I:$I,ABNT5101!N:N)</f>
        <v>-</v>
      </c>
      <c r="AZ1394" s="17">
        <f>_xlfn.XLOOKUP(G1394,ABNT5101!$I:$I,ABNT5101!O:O)</f>
        <v>14</v>
      </c>
      <c r="BA1394" s="83" t="str">
        <f t="shared" si="1523"/>
        <v>ATENDE</v>
      </c>
      <c r="BB1394" s="85" t="e">
        <f t="shared" ref="BB1394:BC1394" si="1660">BE1394/AU1394-1</f>
        <v>#VALUE!</v>
      </c>
      <c r="BC1394" s="85" t="e">
        <f t="shared" si="1660"/>
        <v>#VALUE!</v>
      </c>
      <c r="BD1394" s="85" t="str">
        <f t="shared" si="1525"/>
        <v>-</v>
      </c>
      <c r="BE1394" s="84" t="s">
        <v>1123</v>
      </c>
      <c r="BF1394" s="84" t="s">
        <v>1053</v>
      </c>
      <c r="BG1394" s="84" t="s">
        <v>1124</v>
      </c>
      <c r="BH1394" s="84" t="s">
        <v>1125</v>
      </c>
      <c r="BI1394" s="86"/>
      <c r="BJ1394" s="84"/>
      <c r="BK1394" s="83" t="str">
        <f t="shared" si="1526"/>
        <v>ATENDE</v>
      </c>
      <c r="BL1394" s="83" t="str">
        <f t="shared" si="1527"/>
        <v>ATENDE</v>
      </c>
      <c r="BM1394" s="83" t="str">
        <f t="shared" si="1528"/>
        <v>ATENDE</v>
      </c>
      <c r="BN1394" s="83" t="str">
        <f t="shared" si="1529"/>
        <v>ATENDE</v>
      </c>
      <c r="BO1394" s="84" t="str">
        <f t="shared" si="1530"/>
        <v>C0</v>
      </c>
      <c r="BP1394" s="84" t="str">
        <f t="shared" si="1648"/>
        <v>P5</v>
      </c>
      <c r="BQ1394" s="87" t="e">
        <f t="shared" ref="BQ1394:BQ1522" si="1661">IF(BR1394="-","-",BR1394/BT1394-1)</f>
        <v>#VALUE!</v>
      </c>
      <c r="BR1394" s="84" t="s">
        <v>1126</v>
      </c>
      <c r="BS1394" s="83" t="s">
        <v>1127</v>
      </c>
      <c r="BT1394" s="24">
        <f>IF(BP1394="-","-",_xlfn.XLOOKUP(BP1394,ABNT5101!$B$4:$B$9,ABNT5101!$C$4:$C$9))</f>
        <v>5</v>
      </c>
      <c r="BU1394" s="24">
        <f>IF(BP1394="-","-",_xlfn.XLOOKUP(BP1394,ABNT5101!$B$4:$B$9,ABNT5101!$D$4:$D$9))</f>
        <v>1</v>
      </c>
      <c r="BV1394" s="83" t="str">
        <f t="shared" si="1531"/>
        <v>ATENDE</v>
      </c>
      <c r="BW1394" s="83" t="str">
        <f t="shared" ref="BW1394:BW1522" si="1662">IF(BP1394="-","-",IF(BR1394&gt;=BT1394,"ATENDE",IF(BR1394&gt;=(BT1394*0.99),"ATENDIMENTO LIMIAR","NÃO ATENDE")))</f>
        <v>ATENDE</v>
      </c>
      <c r="BX1394" s="83" t="str">
        <f t="shared" si="1532"/>
        <v>ATENDE</v>
      </c>
      <c r="BY1394" s="84" t="s">
        <v>136</v>
      </c>
      <c r="BZ1394" s="87" t="e">
        <f t="shared" si="1533"/>
        <v>#VALUE!</v>
      </c>
      <c r="CA1394" s="84" t="s">
        <v>1128</v>
      </c>
      <c r="CB1394" s="84" t="s">
        <v>1129</v>
      </c>
      <c r="CC1394" s="20" t="str">
        <f>IF(BY1394="-","-",_xlfn.XLOOKUP(BY1394,ABNT5101!$B$4:$B$9,ABNT5101!$C$4:$C$9))</f>
        <v>-</v>
      </c>
      <c r="CD1394" s="24" t="str">
        <f>IF(BY1394="-","-",_xlfn.XLOOKUP(BY1394,ABNT5101!$B$4:$B$9,ABNT5101!$D$4:$D$9))</f>
        <v>-</v>
      </c>
      <c r="CE1394" s="83" t="str">
        <f t="shared" si="1534"/>
        <v>-</v>
      </c>
      <c r="CF1394" s="83" t="str">
        <f t="shared" si="1535"/>
        <v>-</v>
      </c>
      <c r="CG1394" s="83" t="str">
        <f t="shared" si="1640"/>
        <v>-</v>
      </c>
      <c r="CH1394" s="26" t="str">
        <f>_xlfn.XLOOKUP(CI1394,'Banco de dados'!$B:$B,'Banco de dados'!$D:$D)</f>
        <v>LEDSTAR</v>
      </c>
      <c r="CI1394" s="83" t="s">
        <v>328</v>
      </c>
      <c r="CJ1394" s="26" t="str">
        <f>_xlfn.XLOOKUP(CI1394,'Banco de dados'!$B:$B,'Banco de dados'!$E:$E)</f>
        <v>LUM LED SL VT 9.1 120W</v>
      </c>
      <c r="CK1394" s="83"/>
      <c r="CL1394" s="26" t="e">
        <f>IF(CK1394="-","-",_xlfn.XLOOKUP(CK1394,'Banco de dados'!$B:$B,'Banco de dados'!$E:$E))</f>
        <v>#N/A</v>
      </c>
      <c r="CM1394" s="86">
        <f t="shared" si="1587"/>
        <v>1</v>
      </c>
      <c r="CN1394" s="26">
        <f>_xlfn.XLOOKUP(CI1394,'Banco de dados'!$B:$B,'Banco de dados'!$H:$H)</f>
        <v>120</v>
      </c>
      <c r="CO1394" s="83" t="e">
        <f t="array" aca="1" ref="CO1394" ca="1">_xludf.XLOOKUP(CK1394,'Banco de dados'!$B:$B,'Banco de dados'!$H:$H)</f>
        <v>#NAME?</v>
      </c>
      <c r="CP1394" s="83" t="e">
        <f t="array" aca="1" ref="CP1394" ca="1">_xludf.XLOOKUP(CI1394,'Banco de dados'!$B:$B,'Banco de dados'!$F:$F)</f>
        <v>#NAME?</v>
      </c>
      <c r="CQ1394" s="83" t="e">
        <f t="array" aca="1" ref="CQ1394" ca="1">_xludf.XLOOKUP(CK1394,'Banco de dados'!$B:$B,'Banco de dados'!$F:$F)</f>
        <v>#NAME?</v>
      </c>
      <c r="CR1394" s="83">
        <v>361</v>
      </c>
      <c r="CS1394" s="83"/>
      <c r="CT1394" s="83" t="str">
        <f>IF(AG1394=0.5,"Suporte",IF(AND(AG1394&gt;='Braços de IP'!$B$9,AG1394&lt;='Braços de IP'!$D$9),'Braços de IP'!$E$9,IF(AND(AG1394&gt;='Braços de IP'!$B$10,AG1394&lt;='Braços de IP'!$D$10),'Braços de IP'!$E$10,IF(AND(AG1394&gt;='Braços de IP'!$B$11,AG1394&lt;='Braços de IP'!$D$11),'Braços de IP'!$E$11,IF(AND(AG1394&gt;='Braços de IP'!$B$12,AG1394&lt;='Braços de IP'!$D$12),'Braços de IP'!$E$12,IF(AND(AG1394&gt;='Braços de IP'!$B$13,AG1394&lt;='Braços de IP'!$D$13),'Braços de IP'!$E$13,IF(AND(AG1394&gt;='Braços de IP'!$B$14,AG1394&lt;='Braços de IP'!$D$14),'Braços de IP'!$E$14,"ERRO")))))))</f>
        <v>Médio II</v>
      </c>
      <c r="CU1394" s="83"/>
      <c r="CV1394" s="83" t="str">
        <f>IF($CU1394="","",VLOOKUP($CU1394,'Braços de IP'!$E$9:$I$15,2,0))</f>
        <v/>
      </c>
      <c r="CW1394" s="88" t="str">
        <f>IF($CU1394="","",VLOOKUP($CU1394,'Braços de IP'!$E$9:$I$15,5,0))</f>
        <v/>
      </c>
      <c r="CX1394" s="83" t="s">
        <v>545</v>
      </c>
      <c r="CY1394" s="83">
        <v>1</v>
      </c>
      <c r="CZ1394" s="83"/>
      <c r="DA1394" s="83" t="s">
        <v>1130</v>
      </c>
      <c r="DB1394" s="83"/>
      <c r="DC1394" s="83"/>
      <c r="DD1394" s="89">
        <f t="shared" si="1588"/>
        <v>120</v>
      </c>
      <c r="DE1394" s="90">
        <f t="shared" si="1589"/>
        <v>211</v>
      </c>
      <c r="DF1394" s="89">
        <f t="shared" si="1590"/>
        <v>331</v>
      </c>
      <c r="DG1394" s="91">
        <f t="shared" si="1591"/>
        <v>0.43127962085308058</v>
      </c>
      <c r="DH1394" s="92" t="s">
        <v>143</v>
      </c>
      <c r="DI1394" s="92"/>
      <c r="DJ1394" s="92"/>
      <c r="DK1394" s="83" t="s">
        <v>144</v>
      </c>
      <c r="DL1394" s="83"/>
      <c r="DM1394" s="82"/>
      <c r="DN1394" s="82"/>
      <c r="DO1394" s="82"/>
      <c r="DP1394" s="82"/>
      <c r="DQ1394" s="82"/>
      <c r="DR1394" s="82"/>
      <c r="DS1394" s="82"/>
      <c r="DT1394" s="82"/>
    </row>
    <row r="1395" spans="1:124" ht="15" hidden="1" customHeight="1" x14ac:dyDescent="0.25">
      <c r="A1395" s="82"/>
      <c r="B1395" s="83">
        <v>436</v>
      </c>
      <c r="C1395" s="83" t="s">
        <v>146</v>
      </c>
      <c r="D1395" s="83" t="s">
        <v>948</v>
      </c>
      <c r="E1395" s="83">
        <v>-8.1098689999999998</v>
      </c>
      <c r="F1395" s="83">
        <v>-34.926589999999997</v>
      </c>
      <c r="G1395" s="83" t="s">
        <v>536</v>
      </c>
      <c r="H1395" s="83" t="s">
        <v>136</v>
      </c>
      <c r="I1395" s="83" t="s">
        <v>149</v>
      </c>
      <c r="J1395" s="83" t="s">
        <v>137</v>
      </c>
      <c r="K1395" s="83">
        <v>211</v>
      </c>
      <c r="L1395" s="83" t="s">
        <v>138</v>
      </c>
      <c r="M1395" s="83">
        <v>0</v>
      </c>
      <c r="N1395" s="83"/>
      <c r="O1395" s="83">
        <v>1</v>
      </c>
      <c r="P1395" s="83">
        <v>2.59</v>
      </c>
      <c r="Q1395" s="83">
        <v>10.63</v>
      </c>
      <c r="R1395" s="83"/>
      <c r="S1395" s="83"/>
      <c r="T1395" s="83">
        <v>10846</v>
      </c>
      <c r="U1395" s="83">
        <v>5.6109999999999998</v>
      </c>
      <c r="V1395" s="83">
        <v>1.86</v>
      </c>
      <c r="W1395" s="83">
        <v>0</v>
      </c>
      <c r="X1395" s="83">
        <v>0</v>
      </c>
      <c r="Y1395" s="83">
        <v>0</v>
      </c>
      <c r="Z1395" s="83">
        <v>0</v>
      </c>
      <c r="AA1395" s="83" t="s">
        <v>150</v>
      </c>
      <c r="AB1395" s="83" t="s">
        <v>759</v>
      </c>
      <c r="AC1395" s="83">
        <v>31.05</v>
      </c>
      <c r="AD1395" s="83">
        <v>9.83</v>
      </c>
      <c r="AE1395" s="83">
        <v>1</v>
      </c>
      <c r="AF1395" s="83">
        <v>0.64</v>
      </c>
      <c r="AG1395" s="83">
        <v>2.25</v>
      </c>
      <c r="AH1395" s="83"/>
      <c r="AI1395" s="83"/>
      <c r="AJ1395" s="83"/>
      <c r="AK1395" s="83"/>
      <c r="AL1395" s="83"/>
      <c r="AM1395" s="83">
        <v>0</v>
      </c>
      <c r="AN1395" s="83"/>
      <c r="AO1395" s="83">
        <v>0</v>
      </c>
      <c r="AP1395" s="83">
        <v>0</v>
      </c>
      <c r="AQ1395" s="83">
        <v>0</v>
      </c>
      <c r="AR1395" s="84" t="s">
        <v>136</v>
      </c>
      <c r="AS1395" s="84">
        <f t="shared" si="1522"/>
        <v>0</v>
      </c>
      <c r="AT1395" s="84"/>
      <c r="AU1395" s="84">
        <f>VLOOKUP(G1395,ABNT5101!$I$3:$J$9,2)</f>
        <v>50</v>
      </c>
      <c r="AV1395" s="84">
        <f>VLOOKUP(G1395,ABNT5101!$I$3:$M$9,5)</f>
        <v>0.38</v>
      </c>
      <c r="AW1395" s="17" t="str">
        <f>_xlfn.XLOOKUP(G1395,ABNT5101!I:I,ABNT5101!L:L)</f>
        <v>-</v>
      </c>
      <c r="AX1395" s="17">
        <f>_xlfn.XLOOKUP(G1395,ABNT5101!$I:$I,ABNT5101!M:M)</f>
        <v>0.38</v>
      </c>
      <c r="AY1395" s="17" t="str">
        <f>_xlfn.XLOOKUP(G1395,ABNT5101!$I:$I,ABNT5101!N:N)</f>
        <v>-</v>
      </c>
      <c r="AZ1395" s="17">
        <f>_xlfn.XLOOKUP(G1395,ABNT5101!$I:$I,ABNT5101!O:O)</f>
        <v>14</v>
      </c>
      <c r="BA1395" s="83" t="str">
        <f t="shared" si="1523"/>
        <v>ATENDE</v>
      </c>
      <c r="BB1395" s="85" t="e">
        <f t="shared" ref="BB1395:BC1395" si="1663">BE1395/AU1395-1</f>
        <v>#VALUE!</v>
      </c>
      <c r="BC1395" s="85" t="e">
        <f t="shared" si="1663"/>
        <v>#VALUE!</v>
      </c>
      <c r="BD1395" s="85" t="str">
        <f t="shared" si="1525"/>
        <v>-</v>
      </c>
      <c r="BE1395" s="84" t="s">
        <v>1131</v>
      </c>
      <c r="BF1395" s="84" t="s">
        <v>449</v>
      </c>
      <c r="BG1395" s="84" t="s">
        <v>1132</v>
      </c>
      <c r="BH1395" s="84" t="s">
        <v>499</v>
      </c>
      <c r="BI1395" s="86"/>
      <c r="BJ1395" s="84"/>
      <c r="BK1395" s="83" t="str">
        <f t="shared" si="1526"/>
        <v>ATENDE</v>
      </c>
      <c r="BL1395" s="83" t="str">
        <f t="shared" si="1527"/>
        <v>ATENDE</v>
      </c>
      <c r="BM1395" s="83" t="str">
        <f t="shared" si="1528"/>
        <v>ATENDE</v>
      </c>
      <c r="BN1395" s="83" t="str">
        <f t="shared" si="1529"/>
        <v>ATENDE</v>
      </c>
      <c r="BO1395" s="84" t="str">
        <f t="shared" si="1530"/>
        <v>C0</v>
      </c>
      <c r="BP1395" s="84" t="str">
        <f t="shared" si="1648"/>
        <v>P5</v>
      </c>
      <c r="BQ1395" s="87" t="e">
        <f t="shared" si="1661"/>
        <v>#VALUE!</v>
      </c>
      <c r="BR1395" s="84" t="s">
        <v>1133</v>
      </c>
      <c r="BS1395" s="93">
        <v>46041</v>
      </c>
      <c r="BT1395" s="24">
        <f>IF(BP1395="-","-",_xlfn.XLOOKUP(BP1395,ABNT5101!$B$4:$B$9,ABNT5101!$C$4:$C$9))</f>
        <v>5</v>
      </c>
      <c r="BU1395" s="24">
        <f>IF(BP1395="-","-",_xlfn.XLOOKUP(BP1395,ABNT5101!$B$4:$B$9,ABNT5101!$D$4:$D$9))</f>
        <v>1</v>
      </c>
      <c r="BV1395" s="83" t="str">
        <f t="shared" si="1531"/>
        <v>ATENDE</v>
      </c>
      <c r="BW1395" s="83" t="str">
        <f t="shared" si="1662"/>
        <v>ATENDE</v>
      </c>
      <c r="BX1395" s="83" t="str">
        <f t="shared" si="1532"/>
        <v>ATENDE</v>
      </c>
      <c r="BY1395" s="84" t="s">
        <v>136</v>
      </c>
      <c r="BZ1395" s="87" t="e">
        <f t="shared" si="1533"/>
        <v>#VALUE!</v>
      </c>
      <c r="CA1395" s="84" t="s">
        <v>1134</v>
      </c>
      <c r="CB1395" s="84" t="s">
        <v>842</v>
      </c>
      <c r="CC1395" s="20" t="str">
        <f>IF(BY1395="-","-",_xlfn.XLOOKUP(BY1395,ABNT5101!$B$4:$B$9,ABNT5101!$C$4:$C$9))</f>
        <v>-</v>
      </c>
      <c r="CD1395" s="24" t="str">
        <f>IF(BY1395="-","-",_xlfn.XLOOKUP(BY1395,ABNT5101!$B$4:$B$9,ABNT5101!$D$4:$D$9))</f>
        <v>-</v>
      </c>
      <c r="CE1395" s="83" t="str">
        <f t="shared" si="1534"/>
        <v>-</v>
      </c>
      <c r="CF1395" s="83" t="str">
        <f t="shared" si="1535"/>
        <v>-</v>
      </c>
      <c r="CG1395" s="83" t="str">
        <f t="shared" si="1640"/>
        <v>-</v>
      </c>
      <c r="CH1395" s="26" t="str">
        <f>_xlfn.XLOOKUP(CI1395,'Banco de dados'!$B:$B,'Banco de dados'!$D:$D)</f>
        <v>SX LIGHTING</v>
      </c>
      <c r="CI1395" s="83" t="s">
        <v>331</v>
      </c>
      <c r="CJ1395" s="26" t="str">
        <f>_xlfn.XLOOKUP(CI1395,'Banco de dados'!$B:$B,'Banco de dados'!$E:$E)</f>
        <v>SXINLPP100K50L12CZF7PHF</v>
      </c>
      <c r="CK1395" s="83"/>
      <c r="CL1395" s="26" t="e">
        <f>IF(CK1395="-","-",_xlfn.XLOOKUP(CK1395,'Banco de dados'!$B:$B,'Banco de dados'!$E:$E))</f>
        <v>#N/A</v>
      </c>
      <c r="CM1395" s="86">
        <f t="shared" si="1587"/>
        <v>1</v>
      </c>
      <c r="CN1395" s="26">
        <f>_xlfn.XLOOKUP(CI1395,'Banco de dados'!$B:$B,'Banco de dados'!$H:$H)</f>
        <v>100</v>
      </c>
      <c r="CO1395" s="83" t="e">
        <f t="array" aca="1" ref="CO1395" ca="1">_xludf.XLOOKUP(CK1395,'Banco de dados'!$B:$B,'Banco de dados'!$H:$H)</f>
        <v>#NAME?</v>
      </c>
      <c r="CP1395" s="83" t="e">
        <f t="array" aca="1" ref="CP1395" ca="1">_xludf.XLOOKUP(CI1395,'Banco de dados'!$B:$B,'Banco de dados'!$F:$F)</f>
        <v>#NAME?</v>
      </c>
      <c r="CQ1395" s="83" t="e">
        <f t="array" aca="1" ref="CQ1395" ca="1">_xludf.XLOOKUP(CK1395,'Banco de dados'!$B:$B,'Banco de dados'!$F:$F)</f>
        <v>#NAME?</v>
      </c>
      <c r="CR1395" s="83">
        <v>362</v>
      </c>
      <c r="CS1395" s="83"/>
      <c r="CT1395" s="83" t="str">
        <f>IF(AG1395=0.5,"Suporte",IF(AND(AG1395&gt;='Braços de IP'!$B$9,AG1395&lt;='Braços de IP'!$D$9),'Braços de IP'!$E$9,IF(AND(AG1395&gt;='Braços de IP'!$B$10,AG1395&lt;='Braços de IP'!$D$10),'Braços de IP'!$E$10,IF(AND(AG1395&gt;='Braços de IP'!$B$11,AG1395&lt;='Braços de IP'!$D$11),'Braços de IP'!$E$11,IF(AND(AG1395&gt;='Braços de IP'!$B$12,AG1395&lt;='Braços de IP'!$D$12),'Braços de IP'!$E$12,IF(AND(AG1395&gt;='Braços de IP'!$B$13,AG1395&lt;='Braços de IP'!$D$13),'Braços de IP'!$E$13,IF(AND(AG1395&gt;='Braços de IP'!$B$14,AG1395&lt;='Braços de IP'!$D$14),'Braços de IP'!$E$14,"ERRO")))))))</f>
        <v>Médio II</v>
      </c>
      <c r="CU1395" s="83"/>
      <c r="CV1395" s="83" t="str">
        <f>IF($CU1395="","",VLOOKUP($CU1395,'Braços de IP'!$E$9:$I$15,2,0))</f>
        <v/>
      </c>
      <c r="CW1395" s="88" t="str">
        <f>IF($CU1395="","",VLOOKUP($CU1395,'Braços de IP'!$E$9:$I$15,5,0))</f>
        <v/>
      </c>
      <c r="CX1395" s="83" t="s">
        <v>545</v>
      </c>
      <c r="CY1395" s="83">
        <v>1</v>
      </c>
      <c r="CZ1395" s="83"/>
      <c r="DA1395" s="83" t="s">
        <v>1130</v>
      </c>
      <c r="DB1395" s="83"/>
      <c r="DC1395" s="83"/>
      <c r="DD1395" s="89">
        <f t="shared" si="1588"/>
        <v>100</v>
      </c>
      <c r="DE1395" s="90">
        <f t="shared" si="1589"/>
        <v>211</v>
      </c>
      <c r="DF1395" s="89">
        <f t="shared" si="1590"/>
        <v>311</v>
      </c>
      <c r="DG1395" s="91">
        <f t="shared" si="1591"/>
        <v>0.52606635071090047</v>
      </c>
      <c r="DH1395" s="92" t="s">
        <v>143</v>
      </c>
      <c r="DI1395" s="92"/>
      <c r="DJ1395" s="92"/>
      <c r="DK1395" s="83" t="s">
        <v>144</v>
      </c>
      <c r="DL1395" s="83"/>
      <c r="DM1395" s="82"/>
      <c r="DN1395" s="82"/>
      <c r="DO1395" s="82"/>
      <c r="DP1395" s="82"/>
      <c r="DQ1395" s="82"/>
      <c r="DR1395" s="82"/>
      <c r="DS1395" s="82"/>
      <c r="DT1395" s="82"/>
    </row>
    <row r="1396" spans="1:124" ht="15" hidden="1" customHeight="1" x14ac:dyDescent="0.25">
      <c r="A1396" s="82"/>
      <c r="B1396" s="83">
        <v>436</v>
      </c>
      <c r="C1396" s="83" t="s">
        <v>146</v>
      </c>
      <c r="D1396" s="83" t="s">
        <v>948</v>
      </c>
      <c r="E1396" s="83">
        <v>-8.1098689999999998</v>
      </c>
      <c r="F1396" s="83">
        <v>-34.926589999999997</v>
      </c>
      <c r="G1396" s="83" t="s">
        <v>536</v>
      </c>
      <c r="H1396" s="83" t="s">
        <v>136</v>
      </c>
      <c r="I1396" s="83" t="s">
        <v>149</v>
      </c>
      <c r="J1396" s="83" t="s">
        <v>137</v>
      </c>
      <c r="K1396" s="83">
        <v>211</v>
      </c>
      <c r="L1396" s="83" t="s">
        <v>138</v>
      </c>
      <c r="M1396" s="83">
        <v>0</v>
      </c>
      <c r="N1396" s="83"/>
      <c r="O1396" s="83">
        <v>1</v>
      </c>
      <c r="P1396" s="83">
        <v>2.59</v>
      </c>
      <c r="Q1396" s="83">
        <v>10.63</v>
      </c>
      <c r="R1396" s="83"/>
      <c r="S1396" s="83"/>
      <c r="T1396" s="83">
        <v>10846</v>
      </c>
      <c r="U1396" s="83">
        <v>5.6109999999999998</v>
      </c>
      <c r="V1396" s="83">
        <v>1.86</v>
      </c>
      <c r="W1396" s="83">
        <v>0</v>
      </c>
      <c r="X1396" s="83">
        <v>0</v>
      </c>
      <c r="Y1396" s="83">
        <v>0</v>
      </c>
      <c r="Z1396" s="83">
        <v>0</v>
      </c>
      <c r="AA1396" s="83" t="s">
        <v>150</v>
      </c>
      <c r="AB1396" s="83" t="s">
        <v>759</v>
      </c>
      <c r="AC1396" s="83">
        <v>31.05</v>
      </c>
      <c r="AD1396" s="83">
        <v>9.83</v>
      </c>
      <c r="AE1396" s="83">
        <v>1</v>
      </c>
      <c r="AF1396" s="83">
        <v>0.64</v>
      </c>
      <c r="AG1396" s="83">
        <v>2.25</v>
      </c>
      <c r="AH1396" s="83"/>
      <c r="AI1396" s="83"/>
      <c r="AJ1396" s="83"/>
      <c r="AK1396" s="83"/>
      <c r="AL1396" s="83"/>
      <c r="AM1396" s="83">
        <v>0</v>
      </c>
      <c r="AN1396" s="83"/>
      <c r="AO1396" s="83">
        <v>0</v>
      </c>
      <c r="AP1396" s="83">
        <v>0</v>
      </c>
      <c r="AQ1396" s="83">
        <v>0</v>
      </c>
      <c r="AR1396" s="84" t="s">
        <v>136</v>
      </c>
      <c r="AS1396" s="84">
        <f t="shared" si="1522"/>
        <v>0</v>
      </c>
      <c r="AT1396" s="84"/>
      <c r="AU1396" s="84">
        <f>VLOOKUP(G1396,ABNT5101!$I$3:$J$9,2)</f>
        <v>50</v>
      </c>
      <c r="AV1396" s="84">
        <f>VLOOKUP(G1396,ABNT5101!$I$3:$M$9,5)</f>
        <v>0.38</v>
      </c>
      <c r="AW1396" s="17" t="str">
        <f>_xlfn.XLOOKUP(G1396,ABNT5101!I:I,ABNT5101!L:L)</f>
        <v>-</v>
      </c>
      <c r="AX1396" s="17">
        <f>_xlfn.XLOOKUP(G1396,ABNT5101!$I:$I,ABNT5101!M:M)</f>
        <v>0.38</v>
      </c>
      <c r="AY1396" s="17" t="str">
        <f>_xlfn.XLOOKUP(G1396,ABNT5101!$I:$I,ABNT5101!N:N)</f>
        <v>-</v>
      </c>
      <c r="AZ1396" s="17">
        <f>_xlfn.XLOOKUP(G1396,ABNT5101!$I:$I,ABNT5101!O:O)</f>
        <v>14</v>
      </c>
      <c r="BA1396" s="83" t="str">
        <f t="shared" si="1523"/>
        <v>ATENDE</v>
      </c>
      <c r="BB1396" s="85" t="e">
        <f t="shared" ref="BB1396:BC1396" si="1664">BE1396/AU1396-1</f>
        <v>#VALUE!</v>
      </c>
      <c r="BC1396" s="85" t="e">
        <f t="shared" si="1664"/>
        <v>#VALUE!</v>
      </c>
      <c r="BD1396" s="85" t="str">
        <f t="shared" si="1525"/>
        <v>-</v>
      </c>
      <c r="BE1396" s="84" t="s">
        <v>1135</v>
      </c>
      <c r="BF1396" s="84" t="s">
        <v>1136</v>
      </c>
      <c r="BG1396" s="84" t="s">
        <v>1137</v>
      </c>
      <c r="BH1396" s="84" t="s">
        <v>1136</v>
      </c>
      <c r="BI1396" s="86"/>
      <c r="BJ1396" s="84"/>
      <c r="BK1396" s="83" t="str">
        <f t="shared" si="1526"/>
        <v>ATENDE</v>
      </c>
      <c r="BL1396" s="83" t="str">
        <f t="shared" si="1527"/>
        <v>ATENDE</v>
      </c>
      <c r="BM1396" s="83" t="str">
        <f t="shared" si="1528"/>
        <v>ATENDE</v>
      </c>
      <c r="BN1396" s="83" t="str">
        <f t="shared" si="1529"/>
        <v>ATENDE</v>
      </c>
      <c r="BO1396" s="84" t="str">
        <f t="shared" si="1530"/>
        <v>C0</v>
      </c>
      <c r="BP1396" s="84" t="str">
        <f t="shared" si="1648"/>
        <v>P5</v>
      </c>
      <c r="BQ1396" s="87" t="e">
        <f t="shared" si="1661"/>
        <v>#VALUE!</v>
      </c>
      <c r="BR1396" s="84" t="s">
        <v>1138</v>
      </c>
      <c r="BS1396" s="84" t="s">
        <v>1139</v>
      </c>
      <c r="BT1396" s="24">
        <f>IF(BP1396="-","-",_xlfn.XLOOKUP(BP1396,ABNT5101!$B$4:$B$9,ABNT5101!$C$4:$C$9))</f>
        <v>5</v>
      </c>
      <c r="BU1396" s="24">
        <f>IF(BP1396="-","-",_xlfn.XLOOKUP(BP1396,ABNT5101!$B$4:$B$9,ABNT5101!$D$4:$D$9))</f>
        <v>1</v>
      </c>
      <c r="BV1396" s="83" t="str">
        <f t="shared" si="1531"/>
        <v>ATENDE</v>
      </c>
      <c r="BW1396" s="83" t="str">
        <f t="shared" si="1662"/>
        <v>ATENDE</v>
      </c>
      <c r="BX1396" s="83" t="str">
        <f t="shared" si="1532"/>
        <v>ATENDE</v>
      </c>
      <c r="BY1396" s="84" t="s">
        <v>136</v>
      </c>
      <c r="BZ1396" s="87" t="e">
        <f t="shared" si="1533"/>
        <v>#VALUE!</v>
      </c>
      <c r="CA1396" s="84" t="s">
        <v>1140</v>
      </c>
      <c r="CB1396" s="84" t="s">
        <v>1141</v>
      </c>
      <c r="CC1396" s="20" t="str">
        <f>IF(BY1396="-","-",_xlfn.XLOOKUP(BY1396,ABNT5101!$B$4:$B$9,ABNT5101!$C$4:$C$9))</f>
        <v>-</v>
      </c>
      <c r="CD1396" s="24" t="str">
        <f>IF(BY1396="-","-",_xlfn.XLOOKUP(BY1396,ABNT5101!$B$4:$B$9,ABNT5101!$D$4:$D$9))</f>
        <v>-</v>
      </c>
      <c r="CE1396" s="83" t="str">
        <f t="shared" si="1534"/>
        <v>-</v>
      </c>
      <c r="CF1396" s="83" t="str">
        <f t="shared" si="1535"/>
        <v>-</v>
      </c>
      <c r="CG1396" s="83" t="str">
        <f t="shared" si="1640"/>
        <v>-</v>
      </c>
      <c r="CH1396" s="26" t="e">
        <f>_xlfn.XLOOKUP(CI1396,'Banco de dados'!$B:$B,'Banco de dados'!$D:$D)</f>
        <v>#N/A</v>
      </c>
      <c r="CI1396" s="83" t="s">
        <v>1142</v>
      </c>
      <c r="CJ1396" s="26" t="e">
        <f>_xlfn.XLOOKUP(CI1396,'Banco de dados'!$B:$B,'Banco de dados'!$E:$E)</f>
        <v>#N/A</v>
      </c>
      <c r="CK1396" s="83"/>
      <c r="CL1396" s="26" t="e">
        <f>IF(CK1396="-","-",_xlfn.XLOOKUP(CK1396,'Banco de dados'!$B:$B,'Banco de dados'!$E:$E))</f>
        <v>#N/A</v>
      </c>
      <c r="CM1396" s="86">
        <f t="shared" si="1587"/>
        <v>1</v>
      </c>
      <c r="CN1396" s="26" t="e">
        <f>_xlfn.XLOOKUP(CI1396,'Banco de dados'!$B:$B,'Banco de dados'!$H:$H)</f>
        <v>#N/A</v>
      </c>
      <c r="CO1396" s="83" t="e">
        <f t="array" aca="1" ref="CO1396" ca="1">_xludf.XLOOKUP(CK1396,'Banco de dados'!$B:$B,'Banco de dados'!$H:$H)</f>
        <v>#NAME?</v>
      </c>
      <c r="CP1396" s="83" t="e">
        <f t="array" aca="1" ref="CP1396" ca="1">_xludf.XLOOKUP(CI1396,'Banco de dados'!$B:$B,'Banco de dados'!$F:$F)</f>
        <v>#NAME?</v>
      </c>
      <c r="CQ1396" s="83" t="e">
        <f t="array" aca="1" ref="CQ1396" ca="1">_xludf.XLOOKUP(CK1396,'Banco de dados'!$B:$B,'Banco de dados'!$F:$F)</f>
        <v>#NAME?</v>
      </c>
      <c r="CR1396" s="83">
        <v>363</v>
      </c>
      <c r="CS1396" s="83"/>
      <c r="CT1396" s="83" t="str">
        <f>IF(AG1396=0.5,"Suporte",IF(AND(AG1396&gt;='Braços de IP'!$B$9,AG1396&lt;='Braços de IP'!$D$9),'Braços de IP'!$E$9,IF(AND(AG1396&gt;='Braços de IP'!$B$10,AG1396&lt;='Braços de IP'!$D$10),'Braços de IP'!$E$10,IF(AND(AG1396&gt;='Braços de IP'!$B$11,AG1396&lt;='Braços de IP'!$D$11),'Braços de IP'!$E$11,IF(AND(AG1396&gt;='Braços de IP'!$B$12,AG1396&lt;='Braços de IP'!$D$12),'Braços de IP'!$E$12,IF(AND(AG1396&gt;='Braços de IP'!$B$13,AG1396&lt;='Braços de IP'!$D$13),'Braços de IP'!$E$13,IF(AND(AG1396&gt;='Braços de IP'!$B$14,AG1396&lt;='Braços de IP'!$D$14),'Braços de IP'!$E$14,"ERRO")))))))</f>
        <v>Médio II</v>
      </c>
      <c r="CU1396" s="83"/>
      <c r="CV1396" s="83" t="str">
        <f>IF($CU1396="","",VLOOKUP($CU1396,'Braços de IP'!$E$9:$I$15,2,0))</f>
        <v/>
      </c>
      <c r="CW1396" s="88" t="str">
        <f>IF($CU1396="","",VLOOKUP($CU1396,'Braços de IP'!$E$9:$I$15,5,0))</f>
        <v/>
      </c>
      <c r="CX1396" s="83" t="s">
        <v>545</v>
      </c>
      <c r="CY1396" s="83">
        <v>1</v>
      </c>
      <c r="CZ1396" s="83"/>
      <c r="DA1396" s="83" t="s">
        <v>1130</v>
      </c>
      <c r="DB1396" s="83"/>
      <c r="DC1396" s="83"/>
      <c r="DD1396" s="89" t="e">
        <f t="shared" si="1588"/>
        <v>#N/A</v>
      </c>
      <c r="DE1396" s="90">
        <f t="shared" si="1589"/>
        <v>211</v>
      </c>
      <c r="DF1396" s="89" t="e">
        <f t="shared" si="1590"/>
        <v>#N/A</v>
      </c>
      <c r="DG1396" s="91" t="e">
        <f t="shared" si="1591"/>
        <v>#N/A</v>
      </c>
      <c r="DH1396" s="92" t="s">
        <v>143</v>
      </c>
      <c r="DI1396" s="92"/>
      <c r="DJ1396" s="92"/>
      <c r="DK1396" s="83" t="s">
        <v>144</v>
      </c>
      <c r="DL1396" s="83"/>
      <c r="DM1396" s="82"/>
      <c r="DN1396" s="82"/>
      <c r="DO1396" s="82"/>
      <c r="DP1396" s="82"/>
      <c r="DQ1396" s="82"/>
      <c r="DR1396" s="82"/>
      <c r="DS1396" s="82"/>
      <c r="DT1396" s="82"/>
    </row>
    <row r="1397" spans="1:124" ht="15" customHeight="1" x14ac:dyDescent="0.25">
      <c r="B1397" s="16">
        <v>437</v>
      </c>
      <c r="C1397" s="16" t="s">
        <v>146</v>
      </c>
      <c r="D1397" s="16" t="s">
        <v>1143</v>
      </c>
      <c r="E1397" s="16">
        <v>-8.1149660000000008</v>
      </c>
      <c r="F1397" s="16">
        <v>-34.929707000000001</v>
      </c>
      <c r="G1397" s="16" t="s">
        <v>157</v>
      </c>
      <c r="H1397" s="16" t="s">
        <v>136</v>
      </c>
      <c r="I1397" s="16" t="s">
        <v>135</v>
      </c>
      <c r="J1397" s="16" t="s">
        <v>137</v>
      </c>
      <c r="K1397" s="16">
        <v>50</v>
      </c>
      <c r="L1397" s="16" t="s">
        <v>138</v>
      </c>
      <c r="M1397" s="16">
        <v>0</v>
      </c>
      <c r="N1397" s="16"/>
      <c r="O1397" s="16">
        <v>1</v>
      </c>
      <c r="P1397" s="16">
        <v>2.23</v>
      </c>
      <c r="Q1397" s="16">
        <v>5.86</v>
      </c>
      <c r="R1397" s="16"/>
      <c r="S1397" s="16"/>
      <c r="T1397" s="16">
        <v>0</v>
      </c>
      <c r="U1397" s="16">
        <v>1.1000000000000001</v>
      </c>
      <c r="V1397" s="16">
        <v>0</v>
      </c>
      <c r="W1397" s="16">
        <v>0</v>
      </c>
      <c r="X1397" s="16">
        <v>0</v>
      </c>
      <c r="Y1397" s="16">
        <v>0</v>
      </c>
      <c r="Z1397" s="16">
        <v>0</v>
      </c>
      <c r="AA1397" s="16" t="s">
        <v>139</v>
      </c>
      <c r="AB1397" s="16" t="s">
        <v>140</v>
      </c>
      <c r="AC1397" s="16">
        <v>27.43</v>
      </c>
      <c r="AD1397" s="16">
        <v>7.44</v>
      </c>
      <c r="AE1397" s="16">
        <v>1</v>
      </c>
      <c r="AF1397" s="16">
        <v>1.7</v>
      </c>
      <c r="AG1397" s="16">
        <v>1.86</v>
      </c>
      <c r="AH1397" s="16"/>
      <c r="AI1397" s="16"/>
      <c r="AJ1397" s="16"/>
      <c r="AK1397" s="16"/>
      <c r="AL1397" s="16"/>
      <c r="AM1397" s="16">
        <v>0</v>
      </c>
      <c r="AN1397" s="16"/>
      <c r="AO1397" s="16">
        <v>0</v>
      </c>
      <c r="AP1397" s="16">
        <v>0</v>
      </c>
      <c r="AQ1397" s="16">
        <v>0</v>
      </c>
      <c r="AR1397" s="17" t="s">
        <v>136</v>
      </c>
      <c r="AS1397" s="19">
        <f t="shared" si="1522"/>
        <v>0</v>
      </c>
      <c r="AT1397" s="19"/>
      <c r="AU1397" s="19">
        <f>VLOOKUP(G1397,ABNT5101!$I$3:$J$9,2)</f>
        <v>7.5</v>
      </c>
      <c r="AV1397" s="19">
        <f>VLOOKUP(G1397,ABNT5101!$I$3:$M$9,5)</f>
        <v>0.18</v>
      </c>
      <c r="AW1397" s="17" t="str">
        <f>_xlfn.XLOOKUP(G1397,ABNT5101!I:I,ABNT5101!L:L)</f>
        <v>-</v>
      </c>
      <c r="AX1397" s="17">
        <f>_xlfn.XLOOKUP(G1397,ABNT5101!$I:$I,ABNT5101!M:M)</f>
        <v>0.18</v>
      </c>
      <c r="AY1397" s="17" t="str">
        <f>_xlfn.XLOOKUP(G1397,ABNT5101!$I:$I,ABNT5101!N:N)</f>
        <v>-</v>
      </c>
      <c r="AZ1397" s="17">
        <f>_xlfn.XLOOKUP(G1397,ABNT5101!$I:$I,ABNT5101!O:O)</f>
        <v>16</v>
      </c>
      <c r="BA1397" s="20" t="str">
        <f t="shared" si="1523"/>
        <v>ATENDE</v>
      </c>
      <c r="BB1397" s="21" t="e">
        <f t="shared" ref="BB1397:BC1397" si="1665">BE1397/AU1397-1</f>
        <v>#VALUE!</v>
      </c>
      <c r="BC1397" s="21" t="e">
        <f t="shared" si="1665"/>
        <v>#VALUE!</v>
      </c>
      <c r="BD1397" s="21" t="str">
        <f t="shared" si="1525"/>
        <v>-</v>
      </c>
      <c r="BE1397" s="22" t="s">
        <v>1098</v>
      </c>
      <c r="BF1397" s="22" t="s">
        <v>267</v>
      </c>
      <c r="BG1397" s="22"/>
      <c r="BH1397" s="22"/>
      <c r="BI1397" s="23"/>
      <c r="BJ1397" s="22"/>
      <c r="BK1397" s="20" t="str">
        <f t="shared" si="1526"/>
        <v>ATENDE</v>
      </c>
      <c r="BL1397" s="20" t="str">
        <f t="shared" si="1527"/>
        <v>ATENDE</v>
      </c>
      <c r="BM1397" s="20" t="str">
        <f t="shared" si="1528"/>
        <v>ATENDE</v>
      </c>
      <c r="BN1397" s="20" t="str">
        <f t="shared" si="1529"/>
        <v>ATENDE</v>
      </c>
      <c r="BO1397" s="24" t="str">
        <f t="shared" si="1530"/>
        <v>C5</v>
      </c>
      <c r="BP1397" s="24" t="str">
        <f t="shared" si="1648"/>
        <v>P6</v>
      </c>
      <c r="BQ1397" s="25" t="e">
        <f t="shared" si="1661"/>
        <v>#VALUE!</v>
      </c>
      <c r="BR1397" s="22" t="s">
        <v>1144</v>
      </c>
      <c r="BS1397" s="22" t="s">
        <v>949</v>
      </c>
      <c r="BT1397" s="24">
        <f>IF(BP1397="-","-",_xlfn.XLOOKUP(BP1397,ABNT5101!$B$4:$B$9,ABNT5101!$C$4:$C$9))</f>
        <v>3</v>
      </c>
      <c r="BU1397" s="24">
        <f>IF(BP1397="-","-",_xlfn.XLOOKUP(BP1397,ABNT5101!$B$4:$B$9,ABNT5101!$D$4:$D$9))</f>
        <v>0.6</v>
      </c>
      <c r="BV1397" s="20" t="str">
        <f t="shared" si="1531"/>
        <v>ATENDE</v>
      </c>
      <c r="BW1397" s="20" t="str">
        <f t="shared" si="1662"/>
        <v>ATENDE</v>
      </c>
      <c r="BX1397" s="20" t="str">
        <f t="shared" si="1532"/>
        <v>ATENDE</v>
      </c>
      <c r="BY1397" s="24" t="s">
        <v>136</v>
      </c>
      <c r="BZ1397" s="25" t="e">
        <f t="shared" si="1533"/>
        <v>#VALUE!</v>
      </c>
      <c r="CA1397" s="24" t="s">
        <v>900</v>
      </c>
      <c r="CB1397" s="24" t="s">
        <v>414</v>
      </c>
      <c r="CC1397" s="20" t="str">
        <f>IF(BY1397="-","-",_xlfn.XLOOKUP(BY1397,ABNT5101!$B$4:$B$9,ABNT5101!$C$4:$C$9))</f>
        <v>-</v>
      </c>
      <c r="CD1397" s="24" t="str">
        <f>IF(BY1397="-","-",_xlfn.XLOOKUP(BY1397,ABNT5101!$B$4:$B$9,ABNT5101!$D$4:$D$9))</f>
        <v>-</v>
      </c>
      <c r="CE1397" s="20" t="str">
        <f t="shared" si="1534"/>
        <v>-</v>
      </c>
      <c r="CF1397" s="20" t="str">
        <f t="shared" si="1535"/>
        <v>-</v>
      </c>
      <c r="CG1397" s="20" t="str">
        <f t="shared" si="1640"/>
        <v>-</v>
      </c>
      <c r="CH1397" s="26" t="e">
        <f>_xlfn.XLOOKUP(CI1397,'Banco de dados'!$B:$B,'Banco de dados'!$D:$D)</f>
        <v>#N/A</v>
      </c>
      <c r="CI1397" s="27" t="s">
        <v>1145</v>
      </c>
      <c r="CJ1397" s="26" t="e">
        <f>_xlfn.XLOOKUP(CI1397,'Banco de dados'!$B:$B,'Banco de dados'!$E:$E)</f>
        <v>#N/A</v>
      </c>
      <c r="CK1397" s="26"/>
      <c r="CL1397" s="26" t="e">
        <f>IF(CK1397="-","-",_xlfn.XLOOKUP(CK1397,'Banco de dados'!$B:$B,'Banco de dados'!$E:$E))</f>
        <v>#N/A</v>
      </c>
      <c r="CM1397" s="28">
        <f t="shared" si="1587"/>
        <v>1</v>
      </c>
      <c r="CN1397" s="26" t="e">
        <f>_xlfn.XLOOKUP(CI1397,'Banco de dados'!$B:$B,'Banco de dados'!$H:$H)</f>
        <v>#N/A</v>
      </c>
      <c r="CO1397" s="26" t="e">
        <f t="array" aca="1" ref="CO1397" ca="1">_xludf.XLOOKUP(CK1397,'Banco de dados'!$B:$B,'Banco de dados'!$H:$H)</f>
        <v>#NAME?</v>
      </c>
      <c r="CP1397" s="26" t="e">
        <f t="array" aca="1" ref="CP1397" ca="1">_xludf.XLOOKUP(CI1397,'Banco de dados'!$B:$B,'Banco de dados'!$F:$F)</f>
        <v>#NAME?</v>
      </c>
      <c r="CQ1397" s="26" t="e">
        <f t="array" aca="1" ref="CQ1397" ca="1">_xludf.XLOOKUP(CK1397,'Banco de dados'!$B:$B,'Banco de dados'!$F:$F)</f>
        <v>#NAME?</v>
      </c>
      <c r="CR1397" s="27">
        <v>364</v>
      </c>
      <c r="CS1397" s="27"/>
      <c r="CT1397" s="26" t="str">
        <f>IF(AG1397=0.5,"Suporte",IF(AND(AG1397&gt;='Braços de IP'!$B$9,AG1397&lt;='Braços de IP'!$D$9),'Braços de IP'!$E$9,IF(AND(AG1397&gt;='Braços de IP'!$B$10,AG1397&lt;='Braços de IP'!$D$10),'Braços de IP'!$E$10,IF(AND(AG1397&gt;='Braços de IP'!$B$11,AG1397&lt;='Braços de IP'!$D$11),'Braços de IP'!$E$11,IF(AND(AG1397&gt;='Braços de IP'!$B$12,AG1397&lt;='Braços de IP'!$D$12),'Braços de IP'!$E$12,IF(AND(AG1397&gt;='Braços de IP'!$B$13,AG1397&lt;='Braços de IP'!$D$13),'Braços de IP'!$E$13,IF(AND(AG1397&gt;='Braços de IP'!$B$14,AG1397&lt;='Braços de IP'!$D$14),'Braços de IP'!$E$14,"ERRO")))))))</f>
        <v>Médio I</v>
      </c>
      <c r="CU1397" s="27"/>
      <c r="CV1397" s="26" t="str">
        <f>IF($CU1397="","",VLOOKUP($CU1397,'Braços de IP'!$E$9:$I$15,2,0))</f>
        <v/>
      </c>
      <c r="CW1397" s="29" t="str">
        <f>IF($CU1397="","",VLOOKUP($CU1397,'Braços de IP'!$E$9:$I$15,5,0))</f>
        <v/>
      </c>
      <c r="CX1397" s="26"/>
      <c r="CY1397" s="26"/>
      <c r="CZ1397" s="26"/>
      <c r="DA1397" s="26"/>
      <c r="DB1397" s="26"/>
      <c r="DC1397" s="26"/>
      <c r="DD1397" s="30" t="e">
        <f t="shared" si="1588"/>
        <v>#N/A</v>
      </c>
      <c r="DE1397" s="31">
        <f t="shared" si="1589"/>
        <v>50</v>
      </c>
      <c r="DF1397" s="30" t="e">
        <f t="shared" si="1590"/>
        <v>#N/A</v>
      </c>
      <c r="DG1397" s="32" t="e">
        <f t="shared" si="1591"/>
        <v>#N/A</v>
      </c>
      <c r="DH1397" s="33" t="s">
        <v>143</v>
      </c>
      <c r="DI1397" s="34"/>
      <c r="DJ1397" s="35"/>
      <c r="DK1397" s="16" t="s">
        <v>144</v>
      </c>
      <c r="DL1397" s="16"/>
    </row>
    <row r="1398" spans="1:124" ht="15" customHeight="1" x14ac:dyDescent="0.25">
      <c r="B1398" s="16">
        <v>437</v>
      </c>
      <c r="C1398" s="16" t="s">
        <v>146</v>
      </c>
      <c r="D1398" s="16" t="s">
        <v>1143</v>
      </c>
      <c r="E1398" s="16">
        <v>-8.1149660000000008</v>
      </c>
      <c r="F1398" s="16">
        <v>-34.929707000000001</v>
      </c>
      <c r="G1398" s="16" t="s">
        <v>157</v>
      </c>
      <c r="H1398" s="16" t="s">
        <v>136</v>
      </c>
      <c r="I1398" s="16" t="s">
        <v>135</v>
      </c>
      <c r="J1398" s="16" t="s">
        <v>137</v>
      </c>
      <c r="K1398" s="16">
        <v>50</v>
      </c>
      <c r="L1398" s="16" t="s">
        <v>138</v>
      </c>
      <c r="M1398" s="16">
        <v>0</v>
      </c>
      <c r="N1398" s="16"/>
      <c r="O1398" s="16">
        <v>1</v>
      </c>
      <c r="P1398" s="16">
        <v>2.23</v>
      </c>
      <c r="Q1398" s="16">
        <v>5.86</v>
      </c>
      <c r="R1398" s="16"/>
      <c r="S1398" s="16"/>
      <c r="T1398" s="16">
        <v>0</v>
      </c>
      <c r="U1398" s="16">
        <v>1.1000000000000001</v>
      </c>
      <c r="V1398" s="16">
        <v>0</v>
      </c>
      <c r="W1398" s="16">
        <v>0</v>
      </c>
      <c r="X1398" s="16">
        <v>0</v>
      </c>
      <c r="Y1398" s="16">
        <v>0</v>
      </c>
      <c r="Z1398" s="16">
        <v>0</v>
      </c>
      <c r="AA1398" s="16" t="s">
        <v>139</v>
      </c>
      <c r="AB1398" s="16" t="s">
        <v>140</v>
      </c>
      <c r="AC1398" s="16">
        <v>27.43</v>
      </c>
      <c r="AD1398" s="16">
        <v>7.44</v>
      </c>
      <c r="AE1398" s="16">
        <v>1</v>
      </c>
      <c r="AF1398" s="16">
        <v>1.7</v>
      </c>
      <c r="AG1398" s="16">
        <v>1.86</v>
      </c>
      <c r="AH1398" s="16"/>
      <c r="AI1398" s="16"/>
      <c r="AJ1398" s="16"/>
      <c r="AK1398" s="16"/>
      <c r="AL1398" s="16"/>
      <c r="AM1398" s="16">
        <v>0</v>
      </c>
      <c r="AN1398" s="16"/>
      <c r="AO1398" s="16">
        <v>0</v>
      </c>
      <c r="AP1398" s="16">
        <v>0</v>
      </c>
      <c r="AQ1398" s="16">
        <v>0</v>
      </c>
      <c r="AR1398" s="17" t="s">
        <v>136</v>
      </c>
      <c r="AS1398" s="19">
        <f t="shared" si="1522"/>
        <v>0</v>
      </c>
      <c r="AT1398" s="19"/>
      <c r="AU1398" s="19">
        <f>VLOOKUP(G1398,ABNT5101!$I$3:$J$9,2)</f>
        <v>7.5</v>
      </c>
      <c r="AV1398" s="19">
        <f>VLOOKUP(G1398,ABNT5101!$I$3:$M$9,5)</f>
        <v>0.18</v>
      </c>
      <c r="AW1398" s="17" t="str">
        <f>_xlfn.XLOOKUP(G1398,ABNT5101!I:I,ABNT5101!L:L)</f>
        <v>-</v>
      </c>
      <c r="AX1398" s="17">
        <f>_xlfn.XLOOKUP(G1398,ABNT5101!$I:$I,ABNT5101!M:M)</f>
        <v>0.18</v>
      </c>
      <c r="AY1398" s="17" t="str">
        <f>_xlfn.XLOOKUP(G1398,ABNT5101!$I:$I,ABNT5101!N:N)</f>
        <v>-</v>
      </c>
      <c r="AZ1398" s="17">
        <f>_xlfn.XLOOKUP(G1398,ABNT5101!$I:$I,ABNT5101!O:O)</f>
        <v>16</v>
      </c>
      <c r="BA1398" s="20" t="str">
        <f t="shared" si="1523"/>
        <v>ATENDE</v>
      </c>
      <c r="BB1398" s="21" t="e">
        <f t="shared" ref="BB1398:BC1398" si="1666">BE1398/AU1398-1</f>
        <v>#VALUE!</v>
      </c>
      <c r="BC1398" s="21" t="e">
        <f t="shared" si="1666"/>
        <v>#VALUE!</v>
      </c>
      <c r="BD1398" s="21" t="str">
        <f t="shared" si="1525"/>
        <v>-</v>
      </c>
      <c r="BE1398" s="22" t="s">
        <v>1146</v>
      </c>
      <c r="BF1398" s="22" t="s">
        <v>974</v>
      </c>
      <c r="BG1398" s="22"/>
      <c r="BH1398" s="22"/>
      <c r="BI1398" s="23"/>
      <c r="BJ1398" s="22"/>
      <c r="BK1398" s="20" t="str">
        <f t="shared" si="1526"/>
        <v>ATENDE</v>
      </c>
      <c r="BL1398" s="20" t="str">
        <f t="shared" si="1527"/>
        <v>ATENDE</v>
      </c>
      <c r="BM1398" s="20" t="str">
        <f t="shared" si="1528"/>
        <v>ATENDE</v>
      </c>
      <c r="BN1398" s="20" t="str">
        <f t="shared" si="1529"/>
        <v>ATENDE</v>
      </c>
      <c r="BO1398" s="24" t="str">
        <f t="shared" si="1530"/>
        <v>C5</v>
      </c>
      <c r="BP1398" s="24" t="str">
        <f t="shared" si="1648"/>
        <v>P6</v>
      </c>
      <c r="BQ1398" s="25" t="e">
        <f t="shared" si="1661"/>
        <v>#VALUE!</v>
      </c>
      <c r="BR1398" s="22" t="s">
        <v>1147</v>
      </c>
      <c r="BS1398" s="22" t="s">
        <v>1148</v>
      </c>
      <c r="BT1398" s="24">
        <f>IF(BP1398="-","-",_xlfn.XLOOKUP(BP1398,ABNT5101!$B$4:$B$9,ABNT5101!$C$4:$C$9))</f>
        <v>3</v>
      </c>
      <c r="BU1398" s="24">
        <f>IF(BP1398="-","-",_xlfn.XLOOKUP(BP1398,ABNT5101!$B$4:$B$9,ABNT5101!$D$4:$D$9))</f>
        <v>0.6</v>
      </c>
      <c r="BV1398" s="20" t="str">
        <f t="shared" si="1531"/>
        <v>ATENDE</v>
      </c>
      <c r="BW1398" s="20" t="str">
        <f t="shared" si="1662"/>
        <v>ATENDE</v>
      </c>
      <c r="BX1398" s="20" t="str">
        <f t="shared" si="1532"/>
        <v>ATENDE</v>
      </c>
      <c r="BY1398" s="24" t="s">
        <v>136</v>
      </c>
      <c r="BZ1398" s="25" t="e">
        <f t="shared" si="1533"/>
        <v>#VALUE!</v>
      </c>
      <c r="CA1398" s="24" t="s">
        <v>1149</v>
      </c>
      <c r="CB1398" s="24" t="s">
        <v>248</v>
      </c>
      <c r="CC1398" s="20" t="str">
        <f>IF(BY1398="-","-",_xlfn.XLOOKUP(BY1398,ABNT5101!$B$4:$B$9,ABNT5101!$C$4:$C$9))</f>
        <v>-</v>
      </c>
      <c r="CD1398" s="24" t="str">
        <f>IF(BY1398="-","-",_xlfn.XLOOKUP(BY1398,ABNT5101!$B$4:$B$9,ABNT5101!$D$4:$D$9))</f>
        <v>-</v>
      </c>
      <c r="CE1398" s="20" t="str">
        <f t="shared" si="1534"/>
        <v>-</v>
      </c>
      <c r="CF1398" s="20" t="str">
        <f t="shared" si="1535"/>
        <v>-</v>
      </c>
      <c r="CG1398" s="20" t="str">
        <f t="shared" si="1640"/>
        <v>-</v>
      </c>
      <c r="CH1398" s="26" t="e">
        <f>_xlfn.XLOOKUP(CI1398,'Banco de dados'!$B:$B,'Banco de dados'!$D:$D)</f>
        <v>#N/A</v>
      </c>
      <c r="CI1398" s="27" t="s">
        <v>1150</v>
      </c>
      <c r="CJ1398" s="26" t="e">
        <f>_xlfn.XLOOKUP(CI1398,'Banco de dados'!$B:$B,'Banco de dados'!$E:$E)</f>
        <v>#N/A</v>
      </c>
      <c r="CK1398" s="26"/>
      <c r="CL1398" s="26" t="e">
        <f>IF(CK1398="-","-",_xlfn.XLOOKUP(CK1398,'Banco de dados'!$B:$B,'Banco de dados'!$E:$E))</f>
        <v>#N/A</v>
      </c>
      <c r="CM1398" s="28">
        <f t="shared" si="1587"/>
        <v>1</v>
      </c>
      <c r="CN1398" s="26" t="e">
        <f>_xlfn.XLOOKUP(CI1398,'Banco de dados'!$B:$B,'Banco de dados'!$H:$H)</f>
        <v>#N/A</v>
      </c>
      <c r="CO1398" s="26" t="e">
        <f t="array" aca="1" ref="CO1398" ca="1">_xludf.XLOOKUP(CK1398,'Banco de dados'!$B:$B,'Banco de dados'!$H:$H)</f>
        <v>#NAME?</v>
      </c>
      <c r="CP1398" s="26" t="e">
        <f t="array" aca="1" ref="CP1398" ca="1">_xludf.XLOOKUP(CI1398,'Banco de dados'!$B:$B,'Banco de dados'!$F:$F)</f>
        <v>#NAME?</v>
      </c>
      <c r="CQ1398" s="26" t="e">
        <f t="array" aca="1" ref="CQ1398" ca="1">_xludf.XLOOKUP(CK1398,'Banco de dados'!$B:$B,'Banco de dados'!$F:$F)</f>
        <v>#NAME?</v>
      </c>
      <c r="CR1398" s="27">
        <v>365</v>
      </c>
      <c r="CS1398" s="27"/>
      <c r="CT1398" s="26" t="str">
        <f>IF(AG1398=0.5,"Suporte",IF(AND(AG1398&gt;='Braços de IP'!$B$9,AG1398&lt;='Braços de IP'!$D$9),'Braços de IP'!$E$9,IF(AND(AG1398&gt;='Braços de IP'!$B$10,AG1398&lt;='Braços de IP'!$D$10),'Braços de IP'!$E$10,IF(AND(AG1398&gt;='Braços de IP'!$B$11,AG1398&lt;='Braços de IP'!$D$11),'Braços de IP'!$E$11,IF(AND(AG1398&gt;='Braços de IP'!$B$12,AG1398&lt;='Braços de IP'!$D$12),'Braços de IP'!$E$12,IF(AND(AG1398&gt;='Braços de IP'!$B$13,AG1398&lt;='Braços de IP'!$D$13),'Braços de IP'!$E$13,IF(AND(AG1398&gt;='Braços de IP'!$B$14,AG1398&lt;='Braços de IP'!$D$14),'Braços de IP'!$E$14,"ERRO")))))))</f>
        <v>Médio I</v>
      </c>
      <c r="CU1398" s="27"/>
      <c r="CV1398" s="26" t="str">
        <f>IF($CU1398="","",VLOOKUP($CU1398,'Braços de IP'!$E$9:$I$15,2,0))</f>
        <v/>
      </c>
      <c r="CW1398" s="29" t="str">
        <f>IF($CU1398="","",VLOOKUP($CU1398,'Braços de IP'!$E$9:$I$15,5,0))</f>
        <v/>
      </c>
      <c r="CX1398" s="26"/>
      <c r="CY1398" s="26"/>
      <c r="CZ1398" s="26"/>
      <c r="DA1398" s="26"/>
      <c r="DB1398" s="26"/>
      <c r="DC1398" s="26"/>
      <c r="DD1398" s="30" t="e">
        <f t="shared" si="1588"/>
        <v>#N/A</v>
      </c>
      <c r="DE1398" s="31">
        <f t="shared" si="1589"/>
        <v>50</v>
      </c>
      <c r="DF1398" s="30" t="e">
        <f t="shared" si="1590"/>
        <v>#N/A</v>
      </c>
      <c r="DG1398" s="32" t="e">
        <f t="shared" si="1591"/>
        <v>#N/A</v>
      </c>
      <c r="DH1398" s="33" t="s">
        <v>143</v>
      </c>
      <c r="DI1398" s="34"/>
      <c r="DJ1398" s="35"/>
      <c r="DK1398" s="16" t="s">
        <v>144</v>
      </c>
      <c r="DL1398" s="16"/>
    </row>
    <row r="1399" spans="1:124" ht="15" customHeight="1" x14ac:dyDescent="0.25">
      <c r="B1399" s="16">
        <v>437</v>
      </c>
      <c r="C1399" s="16" t="s">
        <v>146</v>
      </c>
      <c r="D1399" s="16" t="s">
        <v>1143</v>
      </c>
      <c r="E1399" s="16">
        <v>-8.1149660000000008</v>
      </c>
      <c r="F1399" s="16">
        <v>-34.929707000000001</v>
      </c>
      <c r="G1399" s="16" t="s">
        <v>157</v>
      </c>
      <c r="H1399" s="16" t="s">
        <v>136</v>
      </c>
      <c r="I1399" s="16" t="s">
        <v>135</v>
      </c>
      <c r="J1399" s="16" t="s">
        <v>137</v>
      </c>
      <c r="K1399" s="16">
        <v>50</v>
      </c>
      <c r="L1399" s="16" t="s">
        <v>138</v>
      </c>
      <c r="M1399" s="16">
        <v>0</v>
      </c>
      <c r="N1399" s="16"/>
      <c r="O1399" s="16">
        <v>1</v>
      </c>
      <c r="P1399" s="16">
        <v>2.23</v>
      </c>
      <c r="Q1399" s="16">
        <v>5.86</v>
      </c>
      <c r="R1399" s="16"/>
      <c r="S1399" s="16"/>
      <c r="T1399" s="16">
        <v>0</v>
      </c>
      <c r="U1399" s="16">
        <v>1.1000000000000001</v>
      </c>
      <c r="V1399" s="16">
        <v>0</v>
      </c>
      <c r="W1399" s="16">
        <v>0</v>
      </c>
      <c r="X1399" s="16">
        <v>0</v>
      </c>
      <c r="Y1399" s="16">
        <v>0</v>
      </c>
      <c r="Z1399" s="16">
        <v>0</v>
      </c>
      <c r="AA1399" s="16" t="s">
        <v>139</v>
      </c>
      <c r="AB1399" s="16" t="s">
        <v>140</v>
      </c>
      <c r="AC1399" s="16">
        <v>27.43</v>
      </c>
      <c r="AD1399" s="16">
        <v>7.44</v>
      </c>
      <c r="AE1399" s="16">
        <v>1</v>
      </c>
      <c r="AF1399" s="16">
        <v>1.7</v>
      </c>
      <c r="AG1399" s="16">
        <v>1.86</v>
      </c>
      <c r="AH1399" s="16"/>
      <c r="AI1399" s="16"/>
      <c r="AJ1399" s="16"/>
      <c r="AK1399" s="16"/>
      <c r="AL1399" s="16"/>
      <c r="AM1399" s="16">
        <v>0</v>
      </c>
      <c r="AN1399" s="16"/>
      <c r="AO1399" s="16">
        <v>0</v>
      </c>
      <c r="AP1399" s="16">
        <v>0</v>
      </c>
      <c r="AQ1399" s="16">
        <v>0</v>
      </c>
      <c r="AR1399" s="17" t="s">
        <v>136</v>
      </c>
      <c r="AS1399" s="19">
        <f t="shared" si="1522"/>
        <v>0</v>
      </c>
      <c r="AT1399" s="19"/>
      <c r="AU1399" s="19">
        <f>VLOOKUP(G1399,ABNT5101!$I$3:$J$9,2)</f>
        <v>7.5</v>
      </c>
      <c r="AV1399" s="19">
        <f>VLOOKUP(G1399,ABNT5101!$I$3:$M$9,5)</f>
        <v>0.18</v>
      </c>
      <c r="AW1399" s="17" t="str">
        <f>_xlfn.XLOOKUP(G1399,ABNT5101!I:I,ABNT5101!L:L)</f>
        <v>-</v>
      </c>
      <c r="AX1399" s="17">
        <f>_xlfn.XLOOKUP(G1399,ABNT5101!$I:$I,ABNT5101!M:M)</f>
        <v>0.18</v>
      </c>
      <c r="AY1399" s="17" t="str">
        <f>_xlfn.XLOOKUP(G1399,ABNT5101!$I:$I,ABNT5101!N:N)</f>
        <v>-</v>
      </c>
      <c r="AZ1399" s="17">
        <f>_xlfn.XLOOKUP(G1399,ABNT5101!$I:$I,ABNT5101!O:O)</f>
        <v>16</v>
      </c>
      <c r="BA1399" s="20" t="str">
        <f t="shared" si="1523"/>
        <v>ATENDE</v>
      </c>
      <c r="BB1399" s="21" t="e">
        <f t="shared" ref="BB1399:BC1399" si="1667">BE1399/AU1399-1</f>
        <v>#VALUE!</v>
      </c>
      <c r="BC1399" s="21" t="e">
        <f t="shared" si="1667"/>
        <v>#VALUE!</v>
      </c>
      <c r="BD1399" s="21" t="str">
        <f t="shared" si="1525"/>
        <v>-</v>
      </c>
      <c r="BE1399" s="22" t="s">
        <v>1151</v>
      </c>
      <c r="BF1399" s="22" t="s">
        <v>896</v>
      </c>
      <c r="BG1399" s="22"/>
      <c r="BH1399" s="22"/>
      <c r="BI1399" s="23"/>
      <c r="BJ1399" s="22"/>
      <c r="BK1399" s="20" t="str">
        <f t="shared" si="1526"/>
        <v>ATENDE</v>
      </c>
      <c r="BL1399" s="20" t="str">
        <f t="shared" si="1527"/>
        <v>ATENDE</v>
      </c>
      <c r="BM1399" s="20" t="str">
        <f t="shared" si="1528"/>
        <v>ATENDE</v>
      </c>
      <c r="BN1399" s="20" t="str">
        <f t="shared" si="1529"/>
        <v>ATENDE</v>
      </c>
      <c r="BO1399" s="24" t="str">
        <f t="shared" si="1530"/>
        <v>C5</v>
      </c>
      <c r="BP1399" s="24" t="str">
        <f t="shared" si="1648"/>
        <v>P6</v>
      </c>
      <c r="BQ1399" s="25" t="e">
        <f t="shared" si="1661"/>
        <v>#VALUE!</v>
      </c>
      <c r="BR1399" s="22" t="s">
        <v>1152</v>
      </c>
      <c r="BS1399" s="22" t="s">
        <v>312</v>
      </c>
      <c r="BT1399" s="24">
        <f>IF(BP1399="-","-",_xlfn.XLOOKUP(BP1399,ABNT5101!$B$4:$B$9,ABNT5101!$C$4:$C$9))</f>
        <v>3</v>
      </c>
      <c r="BU1399" s="24">
        <f>IF(BP1399="-","-",_xlfn.XLOOKUP(BP1399,ABNT5101!$B$4:$B$9,ABNT5101!$D$4:$D$9))</f>
        <v>0.6</v>
      </c>
      <c r="BV1399" s="20" t="str">
        <f t="shared" si="1531"/>
        <v>ATENDE</v>
      </c>
      <c r="BW1399" s="20" t="str">
        <f t="shared" si="1662"/>
        <v>ATENDE</v>
      </c>
      <c r="BX1399" s="20" t="str">
        <f t="shared" si="1532"/>
        <v>ATENDE</v>
      </c>
      <c r="BY1399" s="24" t="s">
        <v>136</v>
      </c>
      <c r="BZ1399" s="25" t="e">
        <f t="shared" si="1533"/>
        <v>#VALUE!</v>
      </c>
      <c r="CA1399" s="24" t="s">
        <v>1028</v>
      </c>
      <c r="CB1399" s="24" t="s">
        <v>1153</v>
      </c>
      <c r="CC1399" s="20" t="str">
        <f>IF(BY1399="-","-",_xlfn.XLOOKUP(BY1399,ABNT5101!$B$4:$B$9,ABNT5101!$C$4:$C$9))</f>
        <v>-</v>
      </c>
      <c r="CD1399" s="24" t="str">
        <f>IF(BY1399="-","-",_xlfn.XLOOKUP(BY1399,ABNT5101!$B$4:$B$9,ABNT5101!$D$4:$D$9))</f>
        <v>-</v>
      </c>
      <c r="CE1399" s="20" t="str">
        <f t="shared" si="1534"/>
        <v>-</v>
      </c>
      <c r="CF1399" s="20" t="str">
        <f t="shared" si="1535"/>
        <v>-</v>
      </c>
      <c r="CG1399" s="20" t="str">
        <f t="shared" si="1640"/>
        <v>-</v>
      </c>
      <c r="CH1399" s="26" t="e">
        <f>_xlfn.XLOOKUP(CI1399,'Banco de dados'!$B:$B,'Banco de dados'!$D:$D)</f>
        <v>#N/A</v>
      </c>
      <c r="CI1399" s="27" t="s">
        <v>273</v>
      </c>
      <c r="CJ1399" s="26" t="e">
        <f>_xlfn.XLOOKUP(CI1399,'Banco de dados'!$B:$B,'Banco de dados'!$E:$E)</f>
        <v>#N/A</v>
      </c>
      <c r="CK1399" s="26"/>
      <c r="CL1399" s="26" t="e">
        <f>IF(CK1399="-","-",_xlfn.XLOOKUP(CK1399,'Banco de dados'!$B:$B,'Banco de dados'!$E:$E))</f>
        <v>#N/A</v>
      </c>
      <c r="CM1399" s="28">
        <f t="shared" si="1587"/>
        <v>1</v>
      </c>
      <c r="CN1399" s="26" t="e">
        <f>_xlfn.XLOOKUP(CI1399,'Banco de dados'!$B:$B,'Banco de dados'!$H:$H)</f>
        <v>#N/A</v>
      </c>
      <c r="CO1399" s="26" t="e">
        <f t="array" aca="1" ref="CO1399" ca="1">_xludf.XLOOKUP(CK1399,'Banco de dados'!$B:$B,'Banco de dados'!$H:$H)</f>
        <v>#NAME?</v>
      </c>
      <c r="CP1399" s="26" t="e">
        <f t="array" aca="1" ref="CP1399" ca="1">_xludf.XLOOKUP(CI1399,'Banco de dados'!$B:$B,'Banco de dados'!$F:$F)</f>
        <v>#NAME?</v>
      </c>
      <c r="CQ1399" s="26" t="e">
        <f t="array" aca="1" ref="CQ1399" ca="1">_xludf.XLOOKUP(CK1399,'Banco de dados'!$B:$B,'Banco de dados'!$F:$F)</f>
        <v>#NAME?</v>
      </c>
      <c r="CR1399" s="27">
        <v>366</v>
      </c>
      <c r="CS1399" s="27"/>
      <c r="CT1399" s="26" t="str">
        <f>IF(AG1399=0.5,"Suporte",IF(AND(AG1399&gt;='Braços de IP'!$B$9,AG1399&lt;='Braços de IP'!$D$9),'Braços de IP'!$E$9,IF(AND(AG1399&gt;='Braços de IP'!$B$10,AG1399&lt;='Braços de IP'!$D$10),'Braços de IP'!$E$10,IF(AND(AG1399&gt;='Braços de IP'!$B$11,AG1399&lt;='Braços de IP'!$D$11),'Braços de IP'!$E$11,IF(AND(AG1399&gt;='Braços de IP'!$B$12,AG1399&lt;='Braços de IP'!$D$12),'Braços de IP'!$E$12,IF(AND(AG1399&gt;='Braços de IP'!$B$13,AG1399&lt;='Braços de IP'!$D$13),'Braços de IP'!$E$13,IF(AND(AG1399&gt;='Braços de IP'!$B$14,AG1399&lt;='Braços de IP'!$D$14),'Braços de IP'!$E$14,"ERRO")))))))</f>
        <v>Médio I</v>
      </c>
      <c r="CU1399" s="27"/>
      <c r="CV1399" s="26" t="str">
        <f>IF($CU1399="","",VLOOKUP($CU1399,'Braços de IP'!$E$9:$I$15,2,0))</f>
        <v/>
      </c>
      <c r="CW1399" s="29" t="str">
        <f>IF($CU1399="","",VLOOKUP($CU1399,'Braços de IP'!$E$9:$I$15,5,0))</f>
        <v/>
      </c>
      <c r="CX1399" s="26"/>
      <c r="CY1399" s="26"/>
      <c r="CZ1399" s="26"/>
      <c r="DA1399" s="26"/>
      <c r="DB1399" s="26"/>
      <c r="DC1399" s="26"/>
      <c r="DD1399" s="30" t="e">
        <f t="shared" si="1588"/>
        <v>#N/A</v>
      </c>
      <c r="DE1399" s="31">
        <f t="shared" si="1589"/>
        <v>50</v>
      </c>
      <c r="DF1399" s="30" t="e">
        <f t="shared" si="1590"/>
        <v>#N/A</v>
      </c>
      <c r="DG1399" s="32" t="e">
        <f t="shared" si="1591"/>
        <v>#N/A</v>
      </c>
      <c r="DH1399" s="33" t="s">
        <v>143</v>
      </c>
      <c r="DI1399" s="34"/>
      <c r="DJ1399" s="35"/>
      <c r="DK1399" s="16" t="s">
        <v>144</v>
      </c>
      <c r="DL1399" s="16"/>
    </row>
    <row r="1400" spans="1:124" ht="15" customHeight="1" x14ac:dyDescent="0.25">
      <c r="B1400" s="16">
        <v>438</v>
      </c>
      <c r="C1400" s="16" t="s">
        <v>146</v>
      </c>
      <c r="D1400" s="16" t="s">
        <v>1154</v>
      </c>
      <c r="E1400" s="16">
        <v>-8.1014669999999995</v>
      </c>
      <c r="F1400" s="16">
        <v>-34.909368999999998</v>
      </c>
      <c r="G1400" s="16" t="s">
        <v>160</v>
      </c>
      <c r="H1400" s="16" t="s">
        <v>136</v>
      </c>
      <c r="I1400" s="16" t="s">
        <v>135</v>
      </c>
      <c r="J1400" s="16" t="s">
        <v>137</v>
      </c>
      <c r="K1400" s="16">
        <v>70</v>
      </c>
      <c r="L1400" s="16" t="s">
        <v>138</v>
      </c>
      <c r="M1400" s="16">
        <v>0</v>
      </c>
      <c r="N1400" s="16"/>
      <c r="O1400" s="16">
        <v>1</v>
      </c>
      <c r="P1400" s="16">
        <v>2.44</v>
      </c>
      <c r="Q1400" s="16">
        <v>7.93</v>
      </c>
      <c r="R1400" s="16"/>
      <c r="S1400" s="16"/>
      <c r="T1400" s="16">
        <v>0</v>
      </c>
      <c r="U1400" s="16">
        <v>4.47</v>
      </c>
      <c r="V1400" s="16">
        <v>0</v>
      </c>
      <c r="W1400" s="16">
        <v>0</v>
      </c>
      <c r="X1400" s="16">
        <v>0</v>
      </c>
      <c r="Y1400" s="16">
        <v>0</v>
      </c>
      <c r="Z1400" s="16">
        <v>0</v>
      </c>
      <c r="AA1400" s="16" t="s">
        <v>139</v>
      </c>
      <c r="AB1400" s="16" t="s">
        <v>140</v>
      </c>
      <c r="AC1400" s="16">
        <v>41.96</v>
      </c>
      <c r="AD1400" s="16">
        <v>7.43</v>
      </c>
      <c r="AE1400" s="16">
        <v>1</v>
      </c>
      <c r="AF1400" s="16">
        <v>2.89</v>
      </c>
      <c r="AG1400" s="16">
        <v>1.85</v>
      </c>
      <c r="AH1400" s="16"/>
      <c r="AI1400" s="16"/>
      <c r="AJ1400" s="16"/>
      <c r="AK1400" s="16"/>
      <c r="AL1400" s="16"/>
      <c r="AM1400" s="16">
        <v>0</v>
      </c>
      <c r="AN1400" s="16"/>
      <c r="AO1400" s="16">
        <v>0</v>
      </c>
      <c r="AP1400" s="16">
        <v>0</v>
      </c>
      <c r="AQ1400" s="16">
        <v>0</v>
      </c>
      <c r="AR1400" s="17" t="s">
        <v>136</v>
      </c>
      <c r="AS1400" s="19">
        <f t="shared" si="1522"/>
        <v>0</v>
      </c>
      <c r="AT1400" s="19"/>
      <c r="AU1400" s="19">
        <f>VLOOKUP(G1400,ABNT5101!$I$3:$J$9,2)</f>
        <v>10</v>
      </c>
      <c r="AV1400" s="19">
        <f>VLOOKUP(G1400,ABNT5101!$I$3:$M$9,5)</f>
        <v>0.18</v>
      </c>
      <c r="AW1400" s="17" t="str">
        <f>_xlfn.XLOOKUP(G1400,ABNT5101!I:I,ABNT5101!L:L)</f>
        <v>-</v>
      </c>
      <c r="AX1400" s="17">
        <f>_xlfn.XLOOKUP(G1400,ABNT5101!$I:$I,ABNT5101!M:M)</f>
        <v>0.18</v>
      </c>
      <c r="AY1400" s="17" t="str">
        <f>_xlfn.XLOOKUP(G1400,ABNT5101!$I:$I,ABNT5101!N:N)</f>
        <v>-</v>
      </c>
      <c r="AZ1400" s="17">
        <f>_xlfn.XLOOKUP(G1400,ABNT5101!$I:$I,ABNT5101!O:O)</f>
        <v>16</v>
      </c>
      <c r="BA1400" s="20" t="str">
        <f t="shared" si="1523"/>
        <v>ATENDE</v>
      </c>
      <c r="BB1400" s="21" t="e">
        <f t="shared" ref="BB1400:BC1400" si="1668">BE1400/AU1400-1</f>
        <v>#VALUE!</v>
      </c>
      <c r="BC1400" s="21" t="e">
        <f t="shared" si="1668"/>
        <v>#VALUE!</v>
      </c>
      <c r="BD1400" s="21" t="str">
        <f t="shared" si="1525"/>
        <v>-</v>
      </c>
      <c r="BE1400" s="22" t="s">
        <v>911</v>
      </c>
      <c r="BF1400" s="22" t="s">
        <v>340</v>
      </c>
      <c r="BG1400" s="22"/>
      <c r="BH1400" s="22"/>
      <c r="BI1400" s="23"/>
      <c r="BJ1400" s="22"/>
      <c r="BK1400" s="20" t="str">
        <f t="shared" si="1526"/>
        <v>ATENDE</v>
      </c>
      <c r="BL1400" s="20" t="str">
        <f t="shared" si="1527"/>
        <v>ATENDE</v>
      </c>
      <c r="BM1400" s="20" t="str">
        <f t="shared" si="1528"/>
        <v>ATENDE</v>
      </c>
      <c r="BN1400" s="20" t="str">
        <f t="shared" si="1529"/>
        <v>ATENDE</v>
      </c>
      <c r="BO1400" s="24" t="str">
        <f t="shared" si="1530"/>
        <v>C4</v>
      </c>
      <c r="BP1400" s="24" t="str">
        <f t="shared" si="1648"/>
        <v>P6</v>
      </c>
      <c r="BQ1400" s="25" t="e">
        <f t="shared" si="1661"/>
        <v>#VALUE!</v>
      </c>
      <c r="BR1400" s="22" t="s">
        <v>1155</v>
      </c>
      <c r="BS1400" s="53">
        <v>46113</v>
      </c>
      <c r="BT1400" s="24">
        <f>IF(BP1400="-","-",_xlfn.XLOOKUP(BP1400,ABNT5101!$B$4:$B$9,ABNT5101!$C$4:$C$9))</f>
        <v>3</v>
      </c>
      <c r="BU1400" s="24">
        <f>IF(BP1400="-","-",_xlfn.XLOOKUP(BP1400,ABNT5101!$B$4:$B$9,ABNT5101!$D$4:$D$9))</f>
        <v>0.6</v>
      </c>
      <c r="BV1400" s="20" t="str">
        <f t="shared" si="1531"/>
        <v>ATENDE</v>
      </c>
      <c r="BW1400" s="20" t="str">
        <f t="shared" si="1662"/>
        <v>ATENDE</v>
      </c>
      <c r="BX1400" s="20" t="str">
        <f t="shared" si="1532"/>
        <v>ATENDE</v>
      </c>
      <c r="BY1400" s="24" t="s">
        <v>136</v>
      </c>
      <c r="BZ1400" s="25" t="e">
        <f t="shared" si="1533"/>
        <v>#VALUE!</v>
      </c>
      <c r="CA1400" s="24" t="s">
        <v>1156</v>
      </c>
      <c r="CB1400" s="24" t="s">
        <v>1157</v>
      </c>
      <c r="CC1400" s="20" t="str">
        <f>IF(BY1400="-","-",_xlfn.XLOOKUP(BY1400,ABNT5101!$B$4:$B$9,ABNT5101!$C$4:$C$9))</f>
        <v>-</v>
      </c>
      <c r="CD1400" s="24" t="str">
        <f>IF(BY1400="-","-",_xlfn.XLOOKUP(BY1400,ABNT5101!$B$4:$B$9,ABNT5101!$D$4:$D$9))</f>
        <v>-</v>
      </c>
      <c r="CE1400" s="20" t="str">
        <f t="shared" si="1534"/>
        <v>-</v>
      </c>
      <c r="CF1400" s="20" t="str">
        <f t="shared" si="1535"/>
        <v>-</v>
      </c>
      <c r="CG1400" s="20" t="str">
        <f t="shared" si="1640"/>
        <v>-</v>
      </c>
      <c r="CH1400" s="26" t="e">
        <f>_xlfn.XLOOKUP(CI1400,'Banco de dados'!$B:$B,'Banco de dados'!$D:$D)</f>
        <v>#N/A</v>
      </c>
      <c r="CI1400" s="27" t="s">
        <v>1158</v>
      </c>
      <c r="CJ1400" s="26" t="e">
        <f>_xlfn.XLOOKUP(CI1400,'Banco de dados'!$B:$B,'Banco de dados'!$E:$E)</f>
        <v>#N/A</v>
      </c>
      <c r="CK1400" s="26"/>
      <c r="CL1400" s="26" t="e">
        <f>IF(CK1400="-","-",_xlfn.XLOOKUP(CK1400,'Banco de dados'!$B:$B,'Banco de dados'!$E:$E))</f>
        <v>#N/A</v>
      </c>
      <c r="CM1400" s="28">
        <f t="shared" si="1587"/>
        <v>1</v>
      </c>
      <c r="CN1400" s="26" t="e">
        <f>_xlfn.XLOOKUP(CI1400,'Banco de dados'!$B:$B,'Banco de dados'!$H:$H)</f>
        <v>#N/A</v>
      </c>
      <c r="CO1400" s="26" t="e">
        <f t="array" aca="1" ref="CO1400" ca="1">_xludf.XLOOKUP(CK1400,'Banco de dados'!$B:$B,'Banco de dados'!$H:$H)</f>
        <v>#NAME?</v>
      </c>
      <c r="CP1400" s="26" t="e">
        <f t="array" aca="1" ref="CP1400" ca="1">_xludf.XLOOKUP(CI1400,'Banco de dados'!$B:$B,'Banco de dados'!$F:$F)</f>
        <v>#NAME?</v>
      </c>
      <c r="CQ1400" s="26" t="e">
        <f t="array" aca="1" ref="CQ1400" ca="1">_xludf.XLOOKUP(CK1400,'Banco de dados'!$B:$B,'Banco de dados'!$F:$F)</f>
        <v>#NAME?</v>
      </c>
      <c r="CR1400" s="27">
        <v>367</v>
      </c>
      <c r="CS1400" s="27"/>
      <c r="CT1400" s="26" t="str">
        <f>IF(AG1400=0.5,"Suporte",IF(AND(AG1400&gt;='Braços de IP'!$B$9,AG1400&lt;='Braços de IP'!$D$9),'Braços de IP'!$E$9,IF(AND(AG1400&gt;='Braços de IP'!$B$10,AG1400&lt;='Braços de IP'!$D$10),'Braços de IP'!$E$10,IF(AND(AG1400&gt;='Braços de IP'!$B$11,AG1400&lt;='Braços de IP'!$D$11),'Braços de IP'!$E$11,IF(AND(AG1400&gt;='Braços de IP'!$B$12,AG1400&lt;='Braços de IP'!$D$12),'Braços de IP'!$E$12,IF(AND(AG1400&gt;='Braços de IP'!$B$13,AG1400&lt;='Braços de IP'!$D$13),'Braços de IP'!$E$13,IF(AND(AG1400&gt;='Braços de IP'!$B$14,AG1400&lt;='Braços de IP'!$D$14),'Braços de IP'!$E$14,"ERRO")))))))</f>
        <v>Médio I</v>
      </c>
      <c r="CU1400" s="27"/>
      <c r="CV1400" s="26" t="str">
        <f>IF($CU1400="","",VLOOKUP($CU1400,'Braços de IP'!$E$9:$I$15,2,0))</f>
        <v/>
      </c>
      <c r="CW1400" s="29" t="str">
        <f>IF($CU1400="","",VLOOKUP($CU1400,'Braços de IP'!$E$9:$I$15,5,0))</f>
        <v/>
      </c>
      <c r="CX1400" s="26"/>
      <c r="CY1400" s="26"/>
      <c r="CZ1400" s="26"/>
      <c r="DA1400" s="26"/>
      <c r="DB1400" s="26"/>
      <c r="DC1400" s="26"/>
      <c r="DD1400" s="30" t="e">
        <f t="shared" si="1588"/>
        <v>#N/A</v>
      </c>
      <c r="DE1400" s="31">
        <f t="shared" si="1589"/>
        <v>70</v>
      </c>
      <c r="DF1400" s="30" t="e">
        <f t="shared" si="1590"/>
        <v>#N/A</v>
      </c>
      <c r="DG1400" s="32" t="e">
        <f t="shared" si="1591"/>
        <v>#N/A</v>
      </c>
      <c r="DH1400" s="33" t="s">
        <v>143</v>
      </c>
      <c r="DI1400" s="34"/>
      <c r="DJ1400" s="35"/>
      <c r="DK1400" s="16" t="s">
        <v>144</v>
      </c>
      <c r="DL1400" s="16"/>
    </row>
    <row r="1401" spans="1:124" ht="15" customHeight="1" x14ac:dyDescent="0.25">
      <c r="B1401" s="16">
        <v>438</v>
      </c>
      <c r="C1401" s="16" t="s">
        <v>146</v>
      </c>
      <c r="D1401" s="16" t="s">
        <v>1154</v>
      </c>
      <c r="E1401" s="16">
        <v>-8.1014669999999995</v>
      </c>
      <c r="F1401" s="16">
        <v>-34.909368999999998</v>
      </c>
      <c r="G1401" s="16" t="s">
        <v>160</v>
      </c>
      <c r="H1401" s="16" t="s">
        <v>136</v>
      </c>
      <c r="I1401" s="16" t="s">
        <v>135</v>
      </c>
      <c r="J1401" s="16" t="s">
        <v>137</v>
      </c>
      <c r="K1401" s="16">
        <v>70</v>
      </c>
      <c r="L1401" s="16" t="s">
        <v>138</v>
      </c>
      <c r="M1401" s="16">
        <v>0</v>
      </c>
      <c r="N1401" s="16"/>
      <c r="O1401" s="16">
        <v>1</v>
      </c>
      <c r="P1401" s="16">
        <v>2.44</v>
      </c>
      <c r="Q1401" s="16">
        <v>7.93</v>
      </c>
      <c r="R1401" s="16"/>
      <c r="S1401" s="16"/>
      <c r="T1401" s="16">
        <v>0</v>
      </c>
      <c r="U1401" s="16">
        <v>4.47</v>
      </c>
      <c r="V1401" s="16">
        <v>0</v>
      </c>
      <c r="W1401" s="16">
        <v>0</v>
      </c>
      <c r="X1401" s="16">
        <v>0</v>
      </c>
      <c r="Y1401" s="16">
        <v>0</v>
      </c>
      <c r="Z1401" s="16">
        <v>0</v>
      </c>
      <c r="AA1401" s="16" t="s">
        <v>139</v>
      </c>
      <c r="AB1401" s="16" t="s">
        <v>140</v>
      </c>
      <c r="AC1401" s="16">
        <v>41.96</v>
      </c>
      <c r="AD1401" s="16">
        <v>7.43</v>
      </c>
      <c r="AE1401" s="16">
        <v>1</v>
      </c>
      <c r="AF1401" s="16">
        <v>2.89</v>
      </c>
      <c r="AG1401" s="16">
        <v>1.85</v>
      </c>
      <c r="AH1401" s="16"/>
      <c r="AI1401" s="16"/>
      <c r="AJ1401" s="16"/>
      <c r="AK1401" s="16"/>
      <c r="AL1401" s="16"/>
      <c r="AM1401" s="16">
        <v>0</v>
      </c>
      <c r="AN1401" s="16"/>
      <c r="AO1401" s="16">
        <v>0</v>
      </c>
      <c r="AP1401" s="16">
        <v>0</v>
      </c>
      <c r="AQ1401" s="16">
        <v>0</v>
      </c>
      <c r="AR1401" s="17" t="s">
        <v>136</v>
      </c>
      <c r="AS1401" s="19">
        <f t="shared" si="1522"/>
        <v>0</v>
      </c>
      <c r="AT1401" s="19"/>
      <c r="AU1401" s="19">
        <f>VLOOKUP(G1401,ABNT5101!$I$3:$J$9,2)</f>
        <v>10</v>
      </c>
      <c r="AV1401" s="19">
        <f>VLOOKUP(G1401,ABNT5101!$I$3:$M$9,5)</f>
        <v>0.18</v>
      </c>
      <c r="AW1401" s="17" t="str">
        <f>_xlfn.XLOOKUP(G1401,ABNT5101!I:I,ABNT5101!L:L)</f>
        <v>-</v>
      </c>
      <c r="AX1401" s="17">
        <f>_xlfn.XLOOKUP(G1401,ABNT5101!$I:$I,ABNT5101!M:M)</f>
        <v>0.18</v>
      </c>
      <c r="AY1401" s="17" t="str">
        <f>_xlfn.XLOOKUP(G1401,ABNT5101!$I:$I,ABNT5101!N:N)</f>
        <v>-</v>
      </c>
      <c r="AZ1401" s="17">
        <f>_xlfn.XLOOKUP(G1401,ABNT5101!$I:$I,ABNT5101!O:O)</f>
        <v>16</v>
      </c>
      <c r="BA1401" s="20" t="str">
        <f t="shared" si="1523"/>
        <v>ATENDE</v>
      </c>
      <c r="BB1401" s="21">
        <f t="shared" ref="BB1401:BC1401" si="1669">BE1401/AU1401-1</f>
        <v>4605.7</v>
      </c>
      <c r="BC1401" s="21" t="e">
        <f t="shared" si="1669"/>
        <v>#VALUE!</v>
      </c>
      <c r="BD1401" s="21" t="str">
        <f t="shared" si="1525"/>
        <v>-</v>
      </c>
      <c r="BE1401" s="53">
        <v>46067</v>
      </c>
      <c r="BF1401" s="22" t="s">
        <v>1159</v>
      </c>
      <c r="BG1401" s="22"/>
      <c r="BH1401" s="22"/>
      <c r="BI1401" s="23"/>
      <c r="BJ1401" s="22"/>
      <c r="BK1401" s="20" t="str">
        <f t="shared" si="1526"/>
        <v>ATENDE</v>
      </c>
      <c r="BL1401" s="20" t="str">
        <f t="shared" si="1527"/>
        <v>ATENDE</v>
      </c>
      <c r="BM1401" s="20" t="str">
        <f t="shared" si="1528"/>
        <v>ATENDE</v>
      </c>
      <c r="BN1401" s="20" t="str">
        <f t="shared" si="1529"/>
        <v>ATENDE</v>
      </c>
      <c r="BO1401" s="24" t="str">
        <f t="shared" si="1530"/>
        <v>C4</v>
      </c>
      <c r="BP1401" s="24" t="str">
        <f t="shared" si="1648"/>
        <v>P6</v>
      </c>
      <c r="BQ1401" s="25" t="e">
        <f t="shared" si="1661"/>
        <v>#VALUE!</v>
      </c>
      <c r="BR1401" s="22" t="s">
        <v>1160</v>
      </c>
      <c r="BS1401" s="22" t="s">
        <v>1161</v>
      </c>
      <c r="BT1401" s="24">
        <f>IF(BP1401="-","-",_xlfn.XLOOKUP(BP1401,ABNT5101!$B$4:$B$9,ABNT5101!$C$4:$C$9))</f>
        <v>3</v>
      </c>
      <c r="BU1401" s="24">
        <f>IF(BP1401="-","-",_xlfn.XLOOKUP(BP1401,ABNT5101!$B$4:$B$9,ABNT5101!$D$4:$D$9))</f>
        <v>0.6</v>
      </c>
      <c r="BV1401" s="20" t="str">
        <f t="shared" si="1531"/>
        <v>ATENDE</v>
      </c>
      <c r="BW1401" s="20" t="str">
        <f t="shared" si="1662"/>
        <v>ATENDE</v>
      </c>
      <c r="BX1401" s="20" t="str">
        <f t="shared" si="1532"/>
        <v>ATENDE</v>
      </c>
      <c r="BY1401" s="24" t="s">
        <v>136</v>
      </c>
      <c r="BZ1401" s="25" t="e">
        <f t="shared" si="1533"/>
        <v>#VALUE!</v>
      </c>
      <c r="CA1401" s="24" t="s">
        <v>1162</v>
      </c>
      <c r="CB1401" s="24" t="s">
        <v>1163</v>
      </c>
      <c r="CC1401" s="20" t="str">
        <f>IF(BY1401="-","-",_xlfn.XLOOKUP(BY1401,ABNT5101!$B$4:$B$9,ABNT5101!$C$4:$C$9))</f>
        <v>-</v>
      </c>
      <c r="CD1401" s="24" t="str">
        <f>IF(BY1401="-","-",_xlfn.XLOOKUP(BY1401,ABNT5101!$B$4:$B$9,ABNT5101!$D$4:$D$9))</f>
        <v>-</v>
      </c>
      <c r="CE1401" s="20" t="str">
        <f t="shared" si="1534"/>
        <v>-</v>
      </c>
      <c r="CF1401" s="20" t="str">
        <f t="shared" si="1535"/>
        <v>-</v>
      </c>
      <c r="CG1401" s="20" t="str">
        <f t="shared" si="1640"/>
        <v>-</v>
      </c>
      <c r="CH1401" s="26" t="e">
        <f>_xlfn.XLOOKUP(CI1401,'Banco de dados'!$B:$B,'Banco de dados'!$D:$D)</f>
        <v>#N/A</v>
      </c>
      <c r="CI1401" s="27" t="s">
        <v>1164</v>
      </c>
      <c r="CJ1401" s="26" t="e">
        <f>_xlfn.XLOOKUP(CI1401,'Banco de dados'!$B:$B,'Banco de dados'!$E:$E)</f>
        <v>#N/A</v>
      </c>
      <c r="CK1401" s="26"/>
      <c r="CL1401" s="26" t="e">
        <f>IF(CK1401="-","-",_xlfn.XLOOKUP(CK1401,'Banco de dados'!$B:$B,'Banco de dados'!$E:$E))</f>
        <v>#N/A</v>
      </c>
      <c r="CM1401" s="28">
        <f t="shared" si="1587"/>
        <v>1</v>
      </c>
      <c r="CN1401" s="26" t="e">
        <f>_xlfn.XLOOKUP(CI1401,'Banco de dados'!$B:$B,'Banco de dados'!$H:$H)</f>
        <v>#N/A</v>
      </c>
      <c r="CO1401" s="26" t="e">
        <f t="array" aca="1" ref="CO1401" ca="1">_xludf.XLOOKUP(CK1401,'Banco de dados'!$B:$B,'Banco de dados'!$H:$H)</f>
        <v>#NAME?</v>
      </c>
      <c r="CP1401" s="26" t="e">
        <f t="array" aca="1" ref="CP1401" ca="1">_xludf.XLOOKUP(CI1401,'Banco de dados'!$B:$B,'Banco de dados'!$F:$F)</f>
        <v>#NAME?</v>
      </c>
      <c r="CQ1401" s="26" t="e">
        <f t="array" aca="1" ref="CQ1401" ca="1">_xludf.XLOOKUP(CK1401,'Banco de dados'!$B:$B,'Banco de dados'!$F:$F)</f>
        <v>#NAME?</v>
      </c>
      <c r="CR1401" s="27">
        <v>368</v>
      </c>
      <c r="CS1401" s="27"/>
      <c r="CT1401" s="26" t="str">
        <f>IF(AG1401=0.5,"Suporte",IF(AND(AG1401&gt;='Braços de IP'!$B$9,AG1401&lt;='Braços de IP'!$D$9),'Braços de IP'!$E$9,IF(AND(AG1401&gt;='Braços de IP'!$B$10,AG1401&lt;='Braços de IP'!$D$10),'Braços de IP'!$E$10,IF(AND(AG1401&gt;='Braços de IP'!$B$11,AG1401&lt;='Braços de IP'!$D$11),'Braços de IP'!$E$11,IF(AND(AG1401&gt;='Braços de IP'!$B$12,AG1401&lt;='Braços de IP'!$D$12),'Braços de IP'!$E$12,IF(AND(AG1401&gt;='Braços de IP'!$B$13,AG1401&lt;='Braços de IP'!$D$13),'Braços de IP'!$E$13,IF(AND(AG1401&gt;='Braços de IP'!$B$14,AG1401&lt;='Braços de IP'!$D$14),'Braços de IP'!$E$14,"ERRO")))))))</f>
        <v>Médio I</v>
      </c>
      <c r="CU1401" s="27"/>
      <c r="CV1401" s="26" t="str">
        <f>IF($CU1401="","",VLOOKUP($CU1401,'Braços de IP'!$E$9:$I$15,2,0))</f>
        <v/>
      </c>
      <c r="CW1401" s="29" t="str">
        <f>IF($CU1401="","",VLOOKUP($CU1401,'Braços de IP'!$E$9:$I$15,5,0))</f>
        <v/>
      </c>
      <c r="CX1401" s="26"/>
      <c r="CY1401" s="26"/>
      <c r="CZ1401" s="26"/>
      <c r="DA1401" s="26"/>
      <c r="DB1401" s="26"/>
      <c r="DC1401" s="26"/>
      <c r="DD1401" s="30" t="e">
        <f t="shared" si="1588"/>
        <v>#N/A</v>
      </c>
      <c r="DE1401" s="31">
        <f t="shared" si="1589"/>
        <v>70</v>
      </c>
      <c r="DF1401" s="30" t="e">
        <f t="shared" si="1590"/>
        <v>#N/A</v>
      </c>
      <c r="DG1401" s="32" t="e">
        <f t="shared" si="1591"/>
        <v>#N/A</v>
      </c>
      <c r="DH1401" s="33" t="s">
        <v>143</v>
      </c>
      <c r="DI1401" s="34"/>
      <c r="DJ1401" s="35"/>
      <c r="DK1401" s="16" t="s">
        <v>144</v>
      </c>
      <c r="DL1401" s="16"/>
    </row>
    <row r="1402" spans="1:124" ht="15" customHeight="1" x14ac:dyDescent="0.25">
      <c r="B1402" s="16">
        <v>438</v>
      </c>
      <c r="C1402" s="16" t="s">
        <v>146</v>
      </c>
      <c r="D1402" s="16" t="s">
        <v>1154</v>
      </c>
      <c r="E1402" s="16">
        <v>-8.1014669999999995</v>
      </c>
      <c r="F1402" s="16">
        <v>-34.909368999999998</v>
      </c>
      <c r="G1402" s="16" t="s">
        <v>160</v>
      </c>
      <c r="H1402" s="16" t="s">
        <v>136</v>
      </c>
      <c r="I1402" s="16" t="s">
        <v>135</v>
      </c>
      <c r="J1402" s="16" t="s">
        <v>137</v>
      </c>
      <c r="K1402" s="16">
        <v>70</v>
      </c>
      <c r="L1402" s="16" t="s">
        <v>138</v>
      </c>
      <c r="M1402" s="16">
        <v>0</v>
      </c>
      <c r="N1402" s="16"/>
      <c r="O1402" s="16">
        <v>1</v>
      </c>
      <c r="P1402" s="16">
        <v>2.44</v>
      </c>
      <c r="Q1402" s="16">
        <v>7.93</v>
      </c>
      <c r="R1402" s="16"/>
      <c r="S1402" s="16"/>
      <c r="T1402" s="16">
        <v>0</v>
      </c>
      <c r="U1402" s="16">
        <v>4.47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 t="s">
        <v>139</v>
      </c>
      <c r="AB1402" s="16" t="s">
        <v>140</v>
      </c>
      <c r="AC1402" s="16">
        <v>41.96</v>
      </c>
      <c r="AD1402" s="16">
        <v>7.43</v>
      </c>
      <c r="AE1402" s="16">
        <v>1</v>
      </c>
      <c r="AF1402" s="16">
        <v>2.89</v>
      </c>
      <c r="AG1402" s="16">
        <v>1.85</v>
      </c>
      <c r="AH1402" s="16"/>
      <c r="AI1402" s="16"/>
      <c r="AJ1402" s="16"/>
      <c r="AK1402" s="16"/>
      <c r="AL1402" s="16"/>
      <c r="AM1402" s="16">
        <v>0</v>
      </c>
      <c r="AN1402" s="16"/>
      <c r="AO1402" s="16">
        <v>0</v>
      </c>
      <c r="AP1402" s="16">
        <v>0</v>
      </c>
      <c r="AQ1402" s="16">
        <v>0</v>
      </c>
      <c r="AR1402" s="17" t="s">
        <v>136</v>
      </c>
      <c r="AS1402" s="19">
        <f t="shared" si="1522"/>
        <v>0</v>
      </c>
      <c r="AT1402" s="19"/>
      <c r="AU1402" s="19">
        <f>VLOOKUP(G1402,ABNT5101!$I$3:$J$9,2)</f>
        <v>10</v>
      </c>
      <c r="AV1402" s="19">
        <f>VLOOKUP(G1402,ABNT5101!$I$3:$M$9,5)</f>
        <v>0.18</v>
      </c>
      <c r="AW1402" s="17" t="str">
        <f>_xlfn.XLOOKUP(G1402,ABNT5101!I:I,ABNT5101!L:L)</f>
        <v>-</v>
      </c>
      <c r="AX1402" s="17">
        <f>_xlfn.XLOOKUP(G1402,ABNT5101!$I:$I,ABNT5101!M:M)</f>
        <v>0.18</v>
      </c>
      <c r="AY1402" s="17" t="str">
        <f>_xlfn.XLOOKUP(G1402,ABNT5101!$I:$I,ABNT5101!N:N)</f>
        <v>-</v>
      </c>
      <c r="AZ1402" s="17">
        <f>_xlfn.XLOOKUP(G1402,ABNT5101!$I:$I,ABNT5101!O:O)</f>
        <v>16</v>
      </c>
      <c r="BA1402" s="20" t="str">
        <f t="shared" si="1523"/>
        <v>ATENDE</v>
      </c>
      <c r="BB1402" s="21" t="e">
        <f t="shared" ref="BB1402:BC1402" si="1670">BE1402/AU1402-1</f>
        <v>#VALUE!</v>
      </c>
      <c r="BC1402" s="21" t="e">
        <f t="shared" si="1670"/>
        <v>#VALUE!</v>
      </c>
      <c r="BD1402" s="21" t="str">
        <f t="shared" si="1525"/>
        <v>-</v>
      </c>
      <c r="BE1402" s="22" t="s">
        <v>926</v>
      </c>
      <c r="BF1402" s="22" t="s">
        <v>261</v>
      </c>
      <c r="BG1402" s="22"/>
      <c r="BH1402" s="22"/>
      <c r="BI1402" s="23"/>
      <c r="BJ1402" s="22"/>
      <c r="BK1402" s="20" t="str">
        <f t="shared" si="1526"/>
        <v>ATENDE</v>
      </c>
      <c r="BL1402" s="20" t="str">
        <f t="shared" si="1527"/>
        <v>ATENDE</v>
      </c>
      <c r="BM1402" s="20" t="str">
        <f t="shared" si="1528"/>
        <v>ATENDE</v>
      </c>
      <c r="BN1402" s="20" t="str">
        <f t="shared" si="1529"/>
        <v>ATENDE</v>
      </c>
      <c r="BO1402" s="24" t="str">
        <f t="shared" si="1530"/>
        <v>C4</v>
      </c>
      <c r="BP1402" s="24" t="str">
        <f t="shared" si="1648"/>
        <v>P6</v>
      </c>
      <c r="BQ1402" s="25" t="e">
        <f t="shared" si="1661"/>
        <v>#VALUE!</v>
      </c>
      <c r="BR1402" s="22" t="s">
        <v>1165</v>
      </c>
      <c r="BS1402" s="22" t="s">
        <v>1166</v>
      </c>
      <c r="BT1402" s="24">
        <f>IF(BP1402="-","-",_xlfn.XLOOKUP(BP1402,ABNT5101!$B$4:$B$9,ABNT5101!$C$4:$C$9))</f>
        <v>3</v>
      </c>
      <c r="BU1402" s="24">
        <f>IF(BP1402="-","-",_xlfn.XLOOKUP(BP1402,ABNT5101!$B$4:$B$9,ABNT5101!$D$4:$D$9))</f>
        <v>0.6</v>
      </c>
      <c r="BV1402" s="20" t="str">
        <f t="shared" si="1531"/>
        <v>ATENDE</v>
      </c>
      <c r="BW1402" s="20" t="str">
        <f t="shared" si="1662"/>
        <v>ATENDE</v>
      </c>
      <c r="BX1402" s="20" t="str">
        <f t="shared" si="1532"/>
        <v>ATENDE</v>
      </c>
      <c r="BY1402" s="24" t="s">
        <v>136</v>
      </c>
      <c r="BZ1402" s="25" t="e">
        <f t="shared" si="1533"/>
        <v>#VALUE!</v>
      </c>
      <c r="CA1402" s="24" t="s">
        <v>1019</v>
      </c>
      <c r="CB1402" s="24" t="s">
        <v>1167</v>
      </c>
      <c r="CC1402" s="20" t="str">
        <f>IF(BY1402="-","-",_xlfn.XLOOKUP(BY1402,ABNT5101!$B$4:$B$9,ABNT5101!$C$4:$C$9))</f>
        <v>-</v>
      </c>
      <c r="CD1402" s="24" t="str">
        <f>IF(BY1402="-","-",_xlfn.XLOOKUP(BY1402,ABNT5101!$B$4:$B$9,ABNT5101!$D$4:$D$9))</f>
        <v>-</v>
      </c>
      <c r="CE1402" s="20" t="str">
        <f t="shared" si="1534"/>
        <v>-</v>
      </c>
      <c r="CF1402" s="20" t="str">
        <f t="shared" si="1535"/>
        <v>-</v>
      </c>
      <c r="CG1402" s="20" t="str">
        <f t="shared" si="1640"/>
        <v>-</v>
      </c>
      <c r="CH1402" s="26" t="e">
        <f>_xlfn.XLOOKUP(CI1402,'Banco de dados'!$B:$B,'Banco de dados'!$D:$D)</f>
        <v>#N/A</v>
      </c>
      <c r="CI1402" s="27" t="s">
        <v>255</v>
      </c>
      <c r="CJ1402" s="26" t="e">
        <f>_xlfn.XLOOKUP(CI1402,'Banco de dados'!$B:$B,'Banco de dados'!$E:$E)</f>
        <v>#N/A</v>
      </c>
      <c r="CK1402" s="26"/>
      <c r="CL1402" s="26" t="e">
        <f>IF(CK1402="-","-",_xlfn.XLOOKUP(CK1402,'Banco de dados'!$B:$B,'Banco de dados'!$E:$E))</f>
        <v>#N/A</v>
      </c>
      <c r="CM1402" s="28">
        <f t="shared" si="1587"/>
        <v>1</v>
      </c>
      <c r="CN1402" s="26" t="e">
        <f>_xlfn.XLOOKUP(CI1402,'Banco de dados'!$B:$B,'Banco de dados'!$H:$H)</f>
        <v>#N/A</v>
      </c>
      <c r="CO1402" s="26" t="e">
        <f t="array" aca="1" ref="CO1402" ca="1">_xludf.XLOOKUP(CK1402,'Banco de dados'!$B:$B,'Banco de dados'!$H:$H)</f>
        <v>#NAME?</v>
      </c>
      <c r="CP1402" s="26" t="e">
        <f t="array" aca="1" ref="CP1402" ca="1">_xludf.XLOOKUP(CI1402,'Banco de dados'!$B:$B,'Banco de dados'!$F:$F)</f>
        <v>#NAME?</v>
      </c>
      <c r="CQ1402" s="26" t="e">
        <f t="array" aca="1" ref="CQ1402" ca="1">_xludf.XLOOKUP(CK1402,'Banco de dados'!$B:$B,'Banco de dados'!$F:$F)</f>
        <v>#NAME?</v>
      </c>
      <c r="CR1402" s="27">
        <v>369</v>
      </c>
      <c r="CS1402" s="27">
        <v>10</v>
      </c>
      <c r="CT1402" s="26" t="str">
        <f>IF(AG1402=0.5,"Suporte",IF(AND(AG1402&gt;='Braços de IP'!$B$9,AG1402&lt;='Braços de IP'!$D$9),'Braços de IP'!$E$9,IF(AND(AG1402&gt;='Braços de IP'!$B$10,AG1402&lt;='Braços de IP'!$D$10),'Braços de IP'!$E$10,IF(AND(AG1402&gt;='Braços de IP'!$B$11,AG1402&lt;='Braços de IP'!$D$11),'Braços de IP'!$E$11,IF(AND(AG1402&gt;='Braços de IP'!$B$12,AG1402&lt;='Braços de IP'!$D$12),'Braços de IP'!$E$12,IF(AND(AG1402&gt;='Braços de IP'!$B$13,AG1402&lt;='Braços de IP'!$D$13),'Braços de IP'!$E$13,IF(AND(AG1402&gt;='Braços de IP'!$B$14,AG1402&lt;='Braços de IP'!$D$14),'Braços de IP'!$E$14,"ERRO")))))))</f>
        <v>Médio I</v>
      </c>
      <c r="CU1402" s="27"/>
      <c r="CV1402" s="26" t="str">
        <f>IF($CU1402="","",VLOOKUP($CU1402,'Braços de IP'!$E$9:$I$15,2,0))</f>
        <v/>
      </c>
      <c r="CW1402" s="29" t="str">
        <f>IF($CU1402="","",VLOOKUP($CU1402,'Braços de IP'!$E$9:$I$15,5,0))</f>
        <v/>
      </c>
      <c r="CX1402" s="26"/>
      <c r="CY1402" s="26"/>
      <c r="CZ1402" s="26"/>
      <c r="DA1402" s="26"/>
      <c r="DB1402" s="26"/>
      <c r="DC1402" s="26"/>
      <c r="DD1402" s="30" t="e">
        <f t="shared" si="1588"/>
        <v>#N/A</v>
      </c>
      <c r="DE1402" s="31">
        <f t="shared" si="1589"/>
        <v>70</v>
      </c>
      <c r="DF1402" s="30" t="e">
        <f t="shared" si="1590"/>
        <v>#N/A</v>
      </c>
      <c r="DG1402" s="32" t="e">
        <f t="shared" si="1591"/>
        <v>#N/A</v>
      </c>
      <c r="DH1402" s="33" t="s">
        <v>143</v>
      </c>
      <c r="DI1402" s="34"/>
      <c r="DJ1402" s="35"/>
      <c r="DK1402" s="16" t="s">
        <v>144</v>
      </c>
      <c r="DL1402" s="16"/>
    </row>
    <row r="1403" spans="1:124" ht="15" customHeight="1" x14ac:dyDescent="0.25">
      <c r="B1403" s="16">
        <v>439</v>
      </c>
      <c r="C1403" s="16" t="s">
        <v>146</v>
      </c>
      <c r="D1403" s="16" t="s">
        <v>1079</v>
      </c>
      <c r="E1403" s="16">
        <v>-8.1080919999999992</v>
      </c>
      <c r="F1403" s="16">
        <v>-34.922271000000002</v>
      </c>
      <c r="G1403" s="16" t="s">
        <v>160</v>
      </c>
      <c r="H1403" s="16" t="s">
        <v>136</v>
      </c>
      <c r="I1403" s="16" t="s">
        <v>135</v>
      </c>
      <c r="J1403" s="16" t="s">
        <v>137</v>
      </c>
      <c r="K1403" s="16">
        <v>70</v>
      </c>
      <c r="L1403" s="16" t="s">
        <v>138</v>
      </c>
      <c r="M1403" s="16">
        <v>0</v>
      </c>
      <c r="N1403" s="16"/>
      <c r="O1403" s="16">
        <v>1</v>
      </c>
      <c r="P1403" s="16">
        <v>1.4</v>
      </c>
      <c r="Q1403" s="16">
        <v>7.45</v>
      </c>
      <c r="R1403" s="16"/>
      <c r="S1403" s="16"/>
      <c r="T1403" s="16">
        <v>0</v>
      </c>
      <c r="U1403" s="16">
        <v>2.4900000000000002</v>
      </c>
      <c r="V1403" s="16">
        <v>0</v>
      </c>
      <c r="W1403" s="16">
        <v>0</v>
      </c>
      <c r="X1403" s="16">
        <v>0</v>
      </c>
      <c r="Y1403" s="16">
        <v>0</v>
      </c>
      <c r="Z1403" s="16">
        <v>0</v>
      </c>
      <c r="AA1403" s="16" t="s">
        <v>139</v>
      </c>
      <c r="AB1403" s="16" t="s">
        <v>140</v>
      </c>
      <c r="AC1403" s="16">
        <v>19.579999999999998</v>
      </c>
      <c r="AD1403" s="16">
        <v>7.04</v>
      </c>
      <c r="AE1403" s="16">
        <v>2</v>
      </c>
      <c r="AF1403" s="16">
        <v>0.69</v>
      </c>
      <c r="AG1403" s="16">
        <v>1.34</v>
      </c>
      <c r="AH1403" s="16"/>
      <c r="AI1403" s="16"/>
      <c r="AJ1403" s="16"/>
      <c r="AK1403" s="16"/>
      <c r="AL1403" s="16"/>
      <c r="AM1403" s="16">
        <v>0</v>
      </c>
      <c r="AN1403" s="16"/>
      <c r="AO1403" s="16">
        <v>0</v>
      </c>
      <c r="AP1403" s="16">
        <v>0</v>
      </c>
      <c r="AQ1403" s="16">
        <v>0</v>
      </c>
      <c r="AR1403" s="17" t="s">
        <v>136</v>
      </c>
      <c r="AS1403" s="19">
        <f t="shared" si="1522"/>
        <v>0</v>
      </c>
      <c r="AT1403" s="19"/>
      <c r="AU1403" s="19">
        <f>VLOOKUP(G1403,ABNT5101!$I$3:$J$9,2)</f>
        <v>10</v>
      </c>
      <c r="AV1403" s="19">
        <f>VLOOKUP(G1403,ABNT5101!$I$3:$M$9,5)</f>
        <v>0.18</v>
      </c>
      <c r="AW1403" s="17" t="str">
        <f>_xlfn.XLOOKUP(G1403,ABNT5101!I:I,ABNT5101!L:L)</f>
        <v>-</v>
      </c>
      <c r="AX1403" s="17">
        <f>_xlfn.XLOOKUP(G1403,ABNT5101!$I:$I,ABNT5101!M:M)</f>
        <v>0.18</v>
      </c>
      <c r="AY1403" s="17" t="str">
        <f>_xlfn.XLOOKUP(G1403,ABNT5101!$I:$I,ABNT5101!N:N)</f>
        <v>-</v>
      </c>
      <c r="AZ1403" s="17">
        <f>_xlfn.XLOOKUP(G1403,ABNT5101!$I:$I,ABNT5101!O:O)</f>
        <v>16</v>
      </c>
      <c r="BA1403" s="20" t="str">
        <f t="shared" si="1523"/>
        <v>ATENDE</v>
      </c>
      <c r="BB1403" s="21" t="e">
        <f t="shared" ref="BB1403:BC1403" si="1671">BE1403/AU1403-1</f>
        <v>#VALUE!</v>
      </c>
      <c r="BC1403" s="21" t="e">
        <f t="shared" si="1671"/>
        <v>#VALUE!</v>
      </c>
      <c r="BD1403" s="21" t="str">
        <f t="shared" si="1525"/>
        <v>-</v>
      </c>
      <c r="BE1403" s="22" t="s">
        <v>1168</v>
      </c>
      <c r="BF1403" s="22" t="s">
        <v>246</v>
      </c>
      <c r="BG1403" s="22"/>
      <c r="BH1403" s="22"/>
      <c r="BI1403" s="23"/>
      <c r="BJ1403" s="22"/>
      <c r="BK1403" s="20" t="str">
        <f t="shared" si="1526"/>
        <v>ATENDE</v>
      </c>
      <c r="BL1403" s="20" t="str">
        <f t="shared" si="1527"/>
        <v>ATENDE</v>
      </c>
      <c r="BM1403" s="20" t="str">
        <f t="shared" si="1528"/>
        <v>ATENDE</v>
      </c>
      <c r="BN1403" s="20" t="str">
        <f t="shared" si="1529"/>
        <v>ATENDE</v>
      </c>
      <c r="BO1403" s="24" t="str">
        <f t="shared" si="1530"/>
        <v>C4</v>
      </c>
      <c r="BP1403" s="24" t="str">
        <f t="shared" si="1648"/>
        <v>P6</v>
      </c>
      <c r="BQ1403" s="25" t="e">
        <f t="shared" si="1661"/>
        <v>#VALUE!</v>
      </c>
      <c r="BR1403" s="22" t="s">
        <v>1169</v>
      </c>
      <c r="BS1403" s="53">
        <v>46085</v>
      </c>
      <c r="BT1403" s="24">
        <f>IF(BP1403="-","-",_xlfn.XLOOKUP(BP1403,ABNT5101!$B$4:$B$9,ABNT5101!$C$4:$C$9))</f>
        <v>3</v>
      </c>
      <c r="BU1403" s="24">
        <f>IF(BP1403="-","-",_xlfn.XLOOKUP(BP1403,ABNT5101!$B$4:$B$9,ABNT5101!$D$4:$D$9))</f>
        <v>0.6</v>
      </c>
      <c r="BV1403" s="20" t="str">
        <f t="shared" si="1531"/>
        <v>ATENDE</v>
      </c>
      <c r="BW1403" s="20" t="str">
        <f t="shared" si="1662"/>
        <v>ATENDE</v>
      </c>
      <c r="BX1403" s="20" t="str">
        <f t="shared" si="1532"/>
        <v>ATENDE</v>
      </c>
      <c r="BY1403" s="24" t="s">
        <v>136</v>
      </c>
      <c r="BZ1403" s="25" t="e">
        <f t="shared" si="1533"/>
        <v>#VALUE!</v>
      </c>
      <c r="CA1403" s="24" t="s">
        <v>1170</v>
      </c>
      <c r="CB1403" s="24" t="s">
        <v>1168</v>
      </c>
      <c r="CC1403" s="20" t="str">
        <f>IF(BY1403="-","-",_xlfn.XLOOKUP(BY1403,ABNT5101!$B$4:$B$9,ABNT5101!$C$4:$C$9))</f>
        <v>-</v>
      </c>
      <c r="CD1403" s="24" t="str">
        <f>IF(BY1403="-","-",_xlfn.XLOOKUP(BY1403,ABNT5101!$B$4:$B$9,ABNT5101!$D$4:$D$9))</f>
        <v>-</v>
      </c>
      <c r="CE1403" s="20" t="str">
        <f t="shared" si="1534"/>
        <v>-</v>
      </c>
      <c r="CF1403" s="20" t="str">
        <f t="shared" si="1535"/>
        <v>-</v>
      </c>
      <c r="CG1403" s="20" t="str">
        <f t="shared" si="1640"/>
        <v>-</v>
      </c>
      <c r="CH1403" s="26" t="e">
        <f>_xlfn.XLOOKUP(CI1403,'Banco de dados'!$B:$B,'Banco de dados'!$D:$D)</f>
        <v>#N/A</v>
      </c>
      <c r="CI1403" s="27" t="s">
        <v>1171</v>
      </c>
      <c r="CJ1403" s="26" t="e">
        <f>_xlfn.XLOOKUP(CI1403,'Banco de dados'!$B:$B,'Banco de dados'!$E:$E)</f>
        <v>#N/A</v>
      </c>
      <c r="CK1403" s="26"/>
      <c r="CL1403" s="26" t="e">
        <f>IF(CK1403="-","-",_xlfn.XLOOKUP(CK1403,'Banco de dados'!$B:$B,'Banco de dados'!$E:$E))</f>
        <v>#N/A</v>
      </c>
      <c r="CM1403" s="28">
        <f t="shared" si="1587"/>
        <v>2</v>
      </c>
      <c r="CN1403" s="26" t="e">
        <f>_xlfn.XLOOKUP(CI1403,'Banco de dados'!$B:$B,'Banco de dados'!$H:$H)</f>
        <v>#N/A</v>
      </c>
      <c r="CO1403" s="26" t="e">
        <f t="array" aca="1" ref="CO1403" ca="1">_xludf.XLOOKUP(CK1403,'Banco de dados'!$B:$B,'Banco de dados'!$H:$H)</f>
        <v>#NAME?</v>
      </c>
      <c r="CP1403" s="26" t="e">
        <f t="array" aca="1" ref="CP1403" ca="1">_xludf.XLOOKUP(CI1403,'Banco de dados'!$B:$B,'Banco de dados'!$F:$F)</f>
        <v>#NAME?</v>
      </c>
      <c r="CQ1403" s="26" t="e">
        <f t="array" aca="1" ref="CQ1403" ca="1">_xludf.XLOOKUP(CK1403,'Banco de dados'!$B:$B,'Banco de dados'!$F:$F)</f>
        <v>#NAME?</v>
      </c>
      <c r="CR1403" s="27">
        <v>370</v>
      </c>
      <c r="CS1403" s="27"/>
      <c r="CT1403" s="26" t="str">
        <f>IF(AG1403=0.5,"Suporte",IF(AND(AG1403&gt;='Braços de IP'!$B$9,AG1403&lt;='Braços de IP'!$D$9),'Braços de IP'!$E$9,IF(AND(AG1403&gt;='Braços de IP'!$B$10,AG1403&lt;='Braços de IP'!$D$10),'Braços de IP'!$E$10,IF(AND(AG1403&gt;='Braços de IP'!$B$11,AG1403&lt;='Braços de IP'!$D$11),'Braços de IP'!$E$11,IF(AND(AG1403&gt;='Braços de IP'!$B$12,AG1403&lt;='Braços de IP'!$D$12),'Braços de IP'!$E$12,IF(AND(AG1403&gt;='Braços de IP'!$B$13,AG1403&lt;='Braços de IP'!$D$13),'Braços de IP'!$E$13,IF(AND(AG1403&gt;='Braços de IP'!$B$14,AG1403&lt;='Braços de IP'!$D$14),'Braços de IP'!$E$14,"ERRO")))))))</f>
        <v>Curto II</v>
      </c>
      <c r="CU1403" s="27"/>
      <c r="CV1403" s="26" t="str">
        <f>IF($CU1403="","",VLOOKUP($CU1403,'Braços de IP'!$E$9:$I$15,2,0))</f>
        <v/>
      </c>
      <c r="CW1403" s="29" t="str">
        <f>IF($CU1403="","",VLOOKUP($CU1403,'Braços de IP'!$E$9:$I$15,5,0))</f>
        <v/>
      </c>
      <c r="CX1403" s="26"/>
      <c r="CY1403" s="26"/>
      <c r="CZ1403" s="26"/>
      <c r="DA1403" s="26"/>
      <c r="DB1403" s="26"/>
      <c r="DC1403" s="26"/>
      <c r="DD1403" s="30" t="e">
        <f t="shared" si="1588"/>
        <v>#N/A</v>
      </c>
      <c r="DE1403" s="31">
        <f t="shared" si="1589"/>
        <v>70</v>
      </c>
      <c r="DF1403" s="30" t="e">
        <f t="shared" si="1590"/>
        <v>#N/A</v>
      </c>
      <c r="DG1403" s="32" t="e">
        <f t="shared" si="1591"/>
        <v>#N/A</v>
      </c>
      <c r="DH1403" s="33" t="s">
        <v>143</v>
      </c>
      <c r="DI1403" s="34"/>
      <c r="DJ1403" s="35"/>
      <c r="DK1403" s="16" t="s">
        <v>144</v>
      </c>
      <c r="DL1403" s="16"/>
    </row>
    <row r="1404" spans="1:124" ht="15" customHeight="1" x14ac:dyDescent="0.25">
      <c r="B1404" s="16">
        <v>439</v>
      </c>
      <c r="C1404" s="16" t="s">
        <v>146</v>
      </c>
      <c r="D1404" s="16" t="s">
        <v>1079</v>
      </c>
      <c r="E1404" s="16">
        <v>-8.1080919999999992</v>
      </c>
      <c r="F1404" s="16">
        <v>-34.922271000000002</v>
      </c>
      <c r="G1404" s="16" t="s">
        <v>160</v>
      </c>
      <c r="H1404" s="16" t="s">
        <v>136</v>
      </c>
      <c r="I1404" s="16" t="s">
        <v>135</v>
      </c>
      <c r="J1404" s="16" t="s">
        <v>137</v>
      </c>
      <c r="K1404" s="16">
        <v>70</v>
      </c>
      <c r="L1404" s="16" t="s">
        <v>138</v>
      </c>
      <c r="M1404" s="16">
        <v>0</v>
      </c>
      <c r="N1404" s="16"/>
      <c r="O1404" s="16">
        <v>1</v>
      </c>
      <c r="P1404" s="16">
        <v>1.4</v>
      </c>
      <c r="Q1404" s="16">
        <v>7.45</v>
      </c>
      <c r="R1404" s="16"/>
      <c r="S1404" s="16"/>
      <c r="T1404" s="16">
        <v>0</v>
      </c>
      <c r="U1404" s="16">
        <v>2.4900000000000002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 t="s">
        <v>139</v>
      </c>
      <c r="AB1404" s="16" t="s">
        <v>140</v>
      </c>
      <c r="AC1404" s="16">
        <v>19.579999999999998</v>
      </c>
      <c r="AD1404" s="16">
        <v>7.04</v>
      </c>
      <c r="AE1404" s="16">
        <v>2</v>
      </c>
      <c r="AF1404" s="16">
        <v>0.69</v>
      </c>
      <c r="AG1404" s="16">
        <v>1.34</v>
      </c>
      <c r="AH1404" s="16"/>
      <c r="AI1404" s="16"/>
      <c r="AJ1404" s="16"/>
      <c r="AK1404" s="16"/>
      <c r="AL1404" s="16"/>
      <c r="AM1404" s="16">
        <v>0</v>
      </c>
      <c r="AN1404" s="16"/>
      <c r="AO1404" s="16">
        <v>0</v>
      </c>
      <c r="AP1404" s="16">
        <v>0</v>
      </c>
      <c r="AQ1404" s="16">
        <v>0</v>
      </c>
      <c r="AR1404" s="17" t="s">
        <v>136</v>
      </c>
      <c r="AS1404" s="19">
        <f t="shared" si="1522"/>
        <v>0</v>
      </c>
      <c r="AT1404" s="19"/>
      <c r="AU1404" s="19">
        <f>VLOOKUP(G1404,ABNT5101!$I$3:$J$9,2)</f>
        <v>10</v>
      </c>
      <c r="AV1404" s="19">
        <f>VLOOKUP(G1404,ABNT5101!$I$3:$M$9,5)</f>
        <v>0.18</v>
      </c>
      <c r="AW1404" s="17" t="str">
        <f>_xlfn.XLOOKUP(G1404,ABNT5101!I:I,ABNT5101!L:L)</f>
        <v>-</v>
      </c>
      <c r="AX1404" s="17">
        <f>_xlfn.XLOOKUP(G1404,ABNT5101!$I:$I,ABNT5101!M:M)</f>
        <v>0.18</v>
      </c>
      <c r="AY1404" s="17" t="str">
        <f>_xlfn.XLOOKUP(G1404,ABNT5101!$I:$I,ABNT5101!N:N)</f>
        <v>-</v>
      </c>
      <c r="AZ1404" s="17">
        <f>_xlfn.XLOOKUP(G1404,ABNT5101!$I:$I,ABNT5101!O:O)</f>
        <v>16</v>
      </c>
      <c r="BA1404" s="20" t="str">
        <f t="shared" si="1523"/>
        <v>ATENDE</v>
      </c>
      <c r="BB1404" s="21" t="e">
        <f t="shared" ref="BB1404:BC1404" si="1672">BE1404/AU1404-1</f>
        <v>#VALUE!</v>
      </c>
      <c r="BC1404" s="21" t="e">
        <f t="shared" si="1672"/>
        <v>#VALUE!</v>
      </c>
      <c r="BD1404" s="21" t="str">
        <f t="shared" si="1525"/>
        <v>-</v>
      </c>
      <c r="BE1404" s="22" t="s">
        <v>247</v>
      </c>
      <c r="BF1404" s="22" t="s">
        <v>320</v>
      </c>
      <c r="BG1404" s="22"/>
      <c r="BH1404" s="22"/>
      <c r="BI1404" s="23"/>
      <c r="BJ1404" s="22"/>
      <c r="BK1404" s="20" t="str">
        <f t="shared" si="1526"/>
        <v>ATENDE</v>
      </c>
      <c r="BL1404" s="20" t="str">
        <f t="shared" si="1527"/>
        <v>ATENDE</v>
      </c>
      <c r="BM1404" s="20" t="str">
        <f t="shared" si="1528"/>
        <v>ATENDE</v>
      </c>
      <c r="BN1404" s="20" t="str">
        <f t="shared" si="1529"/>
        <v>ATENDE</v>
      </c>
      <c r="BO1404" s="24" t="str">
        <f t="shared" si="1530"/>
        <v>C4</v>
      </c>
      <c r="BP1404" s="24" t="str">
        <f t="shared" si="1648"/>
        <v>P6</v>
      </c>
      <c r="BQ1404" s="25" t="e">
        <f t="shared" si="1661"/>
        <v>#VALUE!</v>
      </c>
      <c r="BR1404" s="22" t="s">
        <v>1172</v>
      </c>
      <c r="BS1404" s="22" t="s">
        <v>1173</v>
      </c>
      <c r="BT1404" s="24">
        <f>IF(BP1404="-","-",_xlfn.XLOOKUP(BP1404,ABNT5101!$B$4:$B$9,ABNT5101!$C$4:$C$9))</f>
        <v>3</v>
      </c>
      <c r="BU1404" s="24">
        <f>IF(BP1404="-","-",_xlfn.XLOOKUP(BP1404,ABNT5101!$B$4:$B$9,ABNT5101!$D$4:$D$9))</f>
        <v>0.6</v>
      </c>
      <c r="BV1404" s="20" t="str">
        <f t="shared" si="1531"/>
        <v>ATENDE</v>
      </c>
      <c r="BW1404" s="20" t="str">
        <f t="shared" si="1662"/>
        <v>ATENDE</v>
      </c>
      <c r="BX1404" s="20" t="str">
        <f t="shared" si="1532"/>
        <v>ATENDE</v>
      </c>
      <c r="BY1404" s="24" t="s">
        <v>136</v>
      </c>
      <c r="BZ1404" s="25" t="e">
        <f t="shared" si="1533"/>
        <v>#VALUE!</v>
      </c>
      <c r="CA1404" s="80">
        <v>46314</v>
      </c>
      <c r="CB1404" s="24" t="s">
        <v>1174</v>
      </c>
      <c r="CC1404" s="20" t="str">
        <f>IF(BY1404="-","-",_xlfn.XLOOKUP(BY1404,ABNT5101!$B$4:$B$9,ABNT5101!$C$4:$C$9))</f>
        <v>-</v>
      </c>
      <c r="CD1404" s="24" t="str">
        <f>IF(BY1404="-","-",_xlfn.XLOOKUP(BY1404,ABNT5101!$B$4:$B$9,ABNT5101!$D$4:$D$9))</f>
        <v>-</v>
      </c>
      <c r="CE1404" s="20" t="str">
        <f t="shared" si="1534"/>
        <v>-</v>
      </c>
      <c r="CF1404" s="20" t="str">
        <f t="shared" si="1535"/>
        <v>-</v>
      </c>
      <c r="CG1404" s="20" t="str">
        <f t="shared" si="1640"/>
        <v>-</v>
      </c>
      <c r="CH1404" s="26" t="e">
        <f>_xlfn.XLOOKUP(CI1404,'Banco de dados'!$B:$B,'Banco de dados'!$D:$D)</f>
        <v>#N/A</v>
      </c>
      <c r="CI1404" s="27" t="s">
        <v>1175</v>
      </c>
      <c r="CJ1404" s="26" t="e">
        <f>_xlfn.XLOOKUP(CI1404,'Banco de dados'!$B:$B,'Banco de dados'!$E:$E)</f>
        <v>#N/A</v>
      </c>
      <c r="CK1404" s="26"/>
      <c r="CL1404" s="26" t="e">
        <f>IF(CK1404="-","-",_xlfn.XLOOKUP(CK1404,'Banco de dados'!$B:$B,'Banco de dados'!$E:$E))</f>
        <v>#N/A</v>
      </c>
      <c r="CM1404" s="28">
        <f t="shared" si="1587"/>
        <v>2</v>
      </c>
      <c r="CN1404" s="26" t="e">
        <f>_xlfn.XLOOKUP(CI1404,'Banco de dados'!$B:$B,'Banco de dados'!$H:$H)</f>
        <v>#N/A</v>
      </c>
      <c r="CO1404" s="26" t="e">
        <f t="array" aca="1" ref="CO1404" ca="1">_xludf.XLOOKUP(CK1404,'Banco de dados'!$B:$B,'Banco de dados'!$H:$H)</f>
        <v>#NAME?</v>
      </c>
      <c r="CP1404" s="26" t="e">
        <f t="array" aca="1" ref="CP1404" ca="1">_xludf.XLOOKUP(CI1404,'Banco de dados'!$B:$B,'Banco de dados'!$F:$F)</f>
        <v>#NAME?</v>
      </c>
      <c r="CQ1404" s="26" t="e">
        <f t="array" aca="1" ref="CQ1404" ca="1">_xludf.XLOOKUP(CK1404,'Banco de dados'!$B:$B,'Banco de dados'!$F:$F)</f>
        <v>#NAME?</v>
      </c>
      <c r="CR1404" s="27">
        <v>371</v>
      </c>
      <c r="CS1404" s="27"/>
      <c r="CT1404" s="26" t="str">
        <f>IF(AG1404=0.5,"Suporte",IF(AND(AG1404&gt;='Braços de IP'!$B$9,AG1404&lt;='Braços de IP'!$D$9),'Braços de IP'!$E$9,IF(AND(AG1404&gt;='Braços de IP'!$B$10,AG1404&lt;='Braços de IP'!$D$10),'Braços de IP'!$E$10,IF(AND(AG1404&gt;='Braços de IP'!$B$11,AG1404&lt;='Braços de IP'!$D$11),'Braços de IP'!$E$11,IF(AND(AG1404&gt;='Braços de IP'!$B$12,AG1404&lt;='Braços de IP'!$D$12),'Braços de IP'!$E$12,IF(AND(AG1404&gt;='Braços de IP'!$B$13,AG1404&lt;='Braços de IP'!$D$13),'Braços de IP'!$E$13,IF(AND(AG1404&gt;='Braços de IP'!$B$14,AG1404&lt;='Braços de IP'!$D$14),'Braços de IP'!$E$14,"ERRO")))))))</f>
        <v>Curto II</v>
      </c>
      <c r="CU1404" s="27"/>
      <c r="CV1404" s="26" t="str">
        <f>IF($CU1404="","",VLOOKUP($CU1404,'Braços de IP'!$E$9:$I$15,2,0))</f>
        <v/>
      </c>
      <c r="CW1404" s="29" t="str">
        <f>IF($CU1404="","",VLOOKUP($CU1404,'Braços de IP'!$E$9:$I$15,5,0))</f>
        <v/>
      </c>
      <c r="CX1404" s="26"/>
      <c r="CY1404" s="26"/>
      <c r="CZ1404" s="26"/>
      <c r="DA1404" s="26"/>
      <c r="DB1404" s="26"/>
      <c r="DC1404" s="26"/>
      <c r="DD1404" s="30" t="e">
        <f t="shared" si="1588"/>
        <v>#N/A</v>
      </c>
      <c r="DE1404" s="31">
        <f t="shared" si="1589"/>
        <v>70</v>
      </c>
      <c r="DF1404" s="30" t="e">
        <f t="shared" si="1590"/>
        <v>#N/A</v>
      </c>
      <c r="DG1404" s="32" t="e">
        <f t="shared" si="1591"/>
        <v>#N/A</v>
      </c>
      <c r="DH1404" s="33" t="s">
        <v>143</v>
      </c>
      <c r="DI1404" s="34"/>
      <c r="DJ1404" s="35"/>
      <c r="DK1404" s="16" t="s">
        <v>144</v>
      </c>
      <c r="DL1404" s="16"/>
    </row>
    <row r="1405" spans="1:124" ht="15" customHeight="1" x14ac:dyDescent="0.25">
      <c r="B1405" s="16">
        <v>439</v>
      </c>
      <c r="C1405" s="16" t="s">
        <v>146</v>
      </c>
      <c r="D1405" s="16" t="s">
        <v>1079</v>
      </c>
      <c r="E1405" s="16">
        <v>-8.1080919999999992</v>
      </c>
      <c r="F1405" s="16">
        <v>-34.922271000000002</v>
      </c>
      <c r="G1405" s="16" t="s">
        <v>160</v>
      </c>
      <c r="H1405" s="16" t="s">
        <v>136</v>
      </c>
      <c r="I1405" s="16" t="s">
        <v>135</v>
      </c>
      <c r="J1405" s="16" t="s">
        <v>137</v>
      </c>
      <c r="K1405" s="16">
        <v>70</v>
      </c>
      <c r="L1405" s="16" t="s">
        <v>138</v>
      </c>
      <c r="M1405" s="16">
        <v>0</v>
      </c>
      <c r="N1405" s="16"/>
      <c r="O1405" s="16">
        <v>1</v>
      </c>
      <c r="P1405" s="16">
        <v>1.4</v>
      </c>
      <c r="Q1405" s="16">
        <v>7.45</v>
      </c>
      <c r="R1405" s="16"/>
      <c r="S1405" s="16"/>
      <c r="T1405" s="16">
        <v>0</v>
      </c>
      <c r="U1405" s="16">
        <v>2.4900000000000002</v>
      </c>
      <c r="V1405" s="16">
        <v>0</v>
      </c>
      <c r="W1405" s="16">
        <v>0</v>
      </c>
      <c r="X1405" s="16">
        <v>0</v>
      </c>
      <c r="Y1405" s="16">
        <v>0</v>
      </c>
      <c r="Z1405" s="16">
        <v>0</v>
      </c>
      <c r="AA1405" s="16" t="s">
        <v>139</v>
      </c>
      <c r="AB1405" s="16" t="s">
        <v>140</v>
      </c>
      <c r="AC1405" s="16">
        <v>19.579999999999998</v>
      </c>
      <c r="AD1405" s="16">
        <v>7.04</v>
      </c>
      <c r="AE1405" s="16">
        <v>2</v>
      </c>
      <c r="AF1405" s="16">
        <v>0.69</v>
      </c>
      <c r="AG1405" s="16">
        <v>1.34</v>
      </c>
      <c r="AH1405" s="16"/>
      <c r="AI1405" s="16"/>
      <c r="AJ1405" s="16"/>
      <c r="AK1405" s="16"/>
      <c r="AL1405" s="16"/>
      <c r="AM1405" s="16">
        <v>0</v>
      </c>
      <c r="AN1405" s="16"/>
      <c r="AO1405" s="16">
        <v>0</v>
      </c>
      <c r="AP1405" s="16">
        <v>0</v>
      </c>
      <c r="AQ1405" s="16">
        <v>0</v>
      </c>
      <c r="AR1405" s="17" t="s">
        <v>136</v>
      </c>
      <c r="AS1405" s="19">
        <f t="shared" si="1522"/>
        <v>0</v>
      </c>
      <c r="AT1405" s="19"/>
      <c r="AU1405" s="19">
        <f>VLOOKUP(G1405,ABNT5101!$I$3:$J$9,2)</f>
        <v>10</v>
      </c>
      <c r="AV1405" s="19">
        <f>VLOOKUP(G1405,ABNT5101!$I$3:$M$9,5)</f>
        <v>0.18</v>
      </c>
      <c r="AW1405" s="17" t="str">
        <f>_xlfn.XLOOKUP(G1405,ABNT5101!I:I,ABNT5101!L:L)</f>
        <v>-</v>
      </c>
      <c r="AX1405" s="17">
        <f>_xlfn.XLOOKUP(G1405,ABNT5101!$I:$I,ABNT5101!M:M)</f>
        <v>0.18</v>
      </c>
      <c r="AY1405" s="17" t="str">
        <f>_xlfn.XLOOKUP(G1405,ABNT5101!$I:$I,ABNT5101!N:N)</f>
        <v>-</v>
      </c>
      <c r="AZ1405" s="17">
        <f>_xlfn.XLOOKUP(G1405,ABNT5101!$I:$I,ABNT5101!O:O)</f>
        <v>16</v>
      </c>
      <c r="BA1405" s="20" t="str">
        <f t="shared" si="1523"/>
        <v>ATENDE</v>
      </c>
      <c r="BB1405" s="21" t="e">
        <f t="shared" ref="BB1405:BC1405" si="1673">BE1405/AU1405-1</f>
        <v>#VALUE!</v>
      </c>
      <c r="BC1405" s="21" t="e">
        <f t="shared" si="1673"/>
        <v>#VALUE!</v>
      </c>
      <c r="BD1405" s="21" t="str">
        <f t="shared" si="1525"/>
        <v>-</v>
      </c>
      <c r="BE1405" s="22" t="s">
        <v>1176</v>
      </c>
      <c r="BF1405" s="22" t="s">
        <v>330</v>
      </c>
      <c r="BG1405" s="22"/>
      <c r="BH1405" s="22"/>
      <c r="BI1405" s="23"/>
      <c r="BJ1405" s="22"/>
      <c r="BK1405" s="20" t="str">
        <f t="shared" si="1526"/>
        <v>ATENDE</v>
      </c>
      <c r="BL1405" s="20" t="str">
        <f t="shared" si="1527"/>
        <v>ATENDE</v>
      </c>
      <c r="BM1405" s="20" t="str">
        <f t="shared" si="1528"/>
        <v>ATENDE</v>
      </c>
      <c r="BN1405" s="20" t="str">
        <f t="shared" si="1529"/>
        <v>ATENDE</v>
      </c>
      <c r="BO1405" s="24" t="str">
        <f t="shared" si="1530"/>
        <v>C4</v>
      </c>
      <c r="BP1405" s="24" t="str">
        <f t="shared" si="1648"/>
        <v>P6</v>
      </c>
      <c r="BQ1405" s="25" t="e">
        <f t="shared" si="1661"/>
        <v>#VALUE!</v>
      </c>
      <c r="BR1405" s="22" t="s">
        <v>1177</v>
      </c>
      <c r="BS1405" s="22" t="s">
        <v>1178</v>
      </c>
      <c r="BT1405" s="24">
        <f>IF(BP1405="-","-",_xlfn.XLOOKUP(BP1405,ABNT5101!$B$4:$B$9,ABNT5101!$C$4:$C$9))</f>
        <v>3</v>
      </c>
      <c r="BU1405" s="24">
        <f>IF(BP1405="-","-",_xlfn.XLOOKUP(BP1405,ABNT5101!$B$4:$B$9,ABNT5101!$D$4:$D$9))</f>
        <v>0.6</v>
      </c>
      <c r="BV1405" s="20" t="str">
        <f t="shared" si="1531"/>
        <v>ATENDE</v>
      </c>
      <c r="BW1405" s="20" t="str">
        <f t="shared" si="1662"/>
        <v>ATENDE</v>
      </c>
      <c r="BX1405" s="20" t="str">
        <f t="shared" si="1532"/>
        <v>ATENDE</v>
      </c>
      <c r="BY1405" s="24" t="s">
        <v>136</v>
      </c>
      <c r="BZ1405" s="25" t="e">
        <f t="shared" si="1533"/>
        <v>#VALUE!</v>
      </c>
      <c r="CA1405" s="24" t="s">
        <v>1179</v>
      </c>
      <c r="CB1405" s="80">
        <v>46318</v>
      </c>
      <c r="CC1405" s="20" t="str">
        <f>IF(BY1405="-","-",_xlfn.XLOOKUP(BY1405,ABNT5101!$B$4:$B$9,ABNT5101!$C$4:$C$9))</f>
        <v>-</v>
      </c>
      <c r="CD1405" s="24" t="str">
        <f>IF(BY1405="-","-",_xlfn.XLOOKUP(BY1405,ABNT5101!$B$4:$B$9,ABNT5101!$D$4:$D$9))</f>
        <v>-</v>
      </c>
      <c r="CE1405" s="20" t="str">
        <f t="shared" si="1534"/>
        <v>-</v>
      </c>
      <c r="CF1405" s="20" t="str">
        <f t="shared" si="1535"/>
        <v>-</v>
      </c>
      <c r="CG1405" s="20" t="str">
        <f t="shared" si="1640"/>
        <v>-</v>
      </c>
      <c r="CH1405" s="26" t="e">
        <f>_xlfn.XLOOKUP(CI1405,'Banco de dados'!$B:$B,'Banco de dados'!$D:$D)</f>
        <v>#N/A</v>
      </c>
      <c r="CI1405" s="27" t="s">
        <v>273</v>
      </c>
      <c r="CJ1405" s="26" t="e">
        <f>_xlfn.XLOOKUP(CI1405,'Banco de dados'!$B:$B,'Banco de dados'!$E:$E)</f>
        <v>#N/A</v>
      </c>
      <c r="CK1405" s="26"/>
      <c r="CL1405" s="26" t="e">
        <f>IF(CK1405="-","-",_xlfn.XLOOKUP(CK1405,'Banco de dados'!$B:$B,'Banco de dados'!$E:$E))</f>
        <v>#N/A</v>
      </c>
      <c r="CM1405" s="28">
        <f t="shared" si="1587"/>
        <v>2</v>
      </c>
      <c r="CN1405" s="26" t="e">
        <f>_xlfn.XLOOKUP(CI1405,'Banco de dados'!$B:$B,'Banco de dados'!$H:$H)</f>
        <v>#N/A</v>
      </c>
      <c r="CO1405" s="26" t="e">
        <f t="array" aca="1" ref="CO1405" ca="1">_xludf.XLOOKUP(CK1405,'Banco de dados'!$B:$B,'Banco de dados'!$H:$H)</f>
        <v>#NAME?</v>
      </c>
      <c r="CP1405" s="26" t="e">
        <f t="array" aca="1" ref="CP1405" ca="1">_xludf.XLOOKUP(CI1405,'Banco de dados'!$B:$B,'Banco de dados'!$F:$F)</f>
        <v>#NAME?</v>
      </c>
      <c r="CQ1405" s="26" t="e">
        <f t="array" aca="1" ref="CQ1405" ca="1">_xludf.XLOOKUP(CK1405,'Banco de dados'!$B:$B,'Banco de dados'!$F:$F)</f>
        <v>#NAME?</v>
      </c>
      <c r="CR1405" s="27">
        <v>372</v>
      </c>
      <c r="CS1405" s="27"/>
      <c r="CT1405" s="26" t="str">
        <f>IF(AG1405=0.5,"Suporte",IF(AND(AG1405&gt;='Braços de IP'!$B$9,AG1405&lt;='Braços de IP'!$D$9),'Braços de IP'!$E$9,IF(AND(AG1405&gt;='Braços de IP'!$B$10,AG1405&lt;='Braços de IP'!$D$10),'Braços de IP'!$E$10,IF(AND(AG1405&gt;='Braços de IP'!$B$11,AG1405&lt;='Braços de IP'!$D$11),'Braços de IP'!$E$11,IF(AND(AG1405&gt;='Braços de IP'!$B$12,AG1405&lt;='Braços de IP'!$D$12),'Braços de IP'!$E$12,IF(AND(AG1405&gt;='Braços de IP'!$B$13,AG1405&lt;='Braços de IP'!$D$13),'Braços de IP'!$E$13,IF(AND(AG1405&gt;='Braços de IP'!$B$14,AG1405&lt;='Braços de IP'!$D$14),'Braços de IP'!$E$14,"ERRO")))))))</f>
        <v>Curto II</v>
      </c>
      <c r="CU1405" s="27"/>
      <c r="CV1405" s="26" t="str">
        <f>IF($CU1405="","",VLOOKUP($CU1405,'Braços de IP'!$E$9:$I$15,2,0))</f>
        <v/>
      </c>
      <c r="CW1405" s="29" t="str">
        <f>IF($CU1405="","",VLOOKUP($CU1405,'Braços de IP'!$E$9:$I$15,5,0))</f>
        <v/>
      </c>
      <c r="CX1405" s="26"/>
      <c r="CY1405" s="26"/>
      <c r="CZ1405" s="26"/>
      <c r="DA1405" s="26"/>
      <c r="DB1405" s="26"/>
      <c r="DC1405" s="26"/>
      <c r="DD1405" s="30" t="e">
        <f t="shared" si="1588"/>
        <v>#N/A</v>
      </c>
      <c r="DE1405" s="31">
        <f t="shared" si="1589"/>
        <v>70</v>
      </c>
      <c r="DF1405" s="30" t="e">
        <f t="shared" si="1590"/>
        <v>#N/A</v>
      </c>
      <c r="DG1405" s="32" t="e">
        <f t="shared" si="1591"/>
        <v>#N/A</v>
      </c>
      <c r="DH1405" s="33" t="s">
        <v>143</v>
      </c>
      <c r="DI1405" s="34"/>
      <c r="DJ1405" s="35"/>
      <c r="DK1405" s="16" t="s">
        <v>144</v>
      </c>
      <c r="DL1405" s="16"/>
    </row>
    <row r="1406" spans="1:124" ht="15" customHeight="1" x14ac:dyDescent="0.25">
      <c r="B1406" s="16">
        <v>440</v>
      </c>
      <c r="C1406" s="16" t="s">
        <v>146</v>
      </c>
      <c r="D1406" s="16" t="s">
        <v>1180</v>
      </c>
      <c r="E1406" s="16">
        <v>-8.1146279999999997</v>
      </c>
      <c r="F1406" s="16">
        <v>-34.930210000000002</v>
      </c>
      <c r="G1406" s="16" t="s">
        <v>157</v>
      </c>
      <c r="H1406" s="16" t="s">
        <v>136</v>
      </c>
      <c r="I1406" s="16" t="s">
        <v>135</v>
      </c>
      <c r="J1406" s="16" t="s">
        <v>137</v>
      </c>
      <c r="K1406" s="16">
        <v>50</v>
      </c>
      <c r="L1406" s="16" t="s">
        <v>138</v>
      </c>
      <c r="M1406" s="16">
        <v>0</v>
      </c>
      <c r="N1406" s="16"/>
      <c r="O1406" s="16">
        <v>1</v>
      </c>
      <c r="P1406" s="16">
        <v>1.61</v>
      </c>
      <c r="Q1406" s="16">
        <v>7.24</v>
      </c>
      <c r="R1406" s="16"/>
      <c r="S1406" s="16"/>
      <c r="T1406" s="16">
        <v>0</v>
      </c>
      <c r="U1406" s="16">
        <v>1.45</v>
      </c>
      <c r="V1406" s="16">
        <v>0</v>
      </c>
      <c r="W1406" s="16">
        <v>0</v>
      </c>
      <c r="X1406" s="16">
        <v>0</v>
      </c>
      <c r="Y1406" s="16">
        <v>0</v>
      </c>
      <c r="Z1406" s="16">
        <v>0</v>
      </c>
      <c r="AA1406" s="16" t="s">
        <v>139</v>
      </c>
      <c r="AB1406" s="16" t="s">
        <v>140</v>
      </c>
      <c r="AC1406" s="16">
        <v>48.8</v>
      </c>
      <c r="AD1406" s="16">
        <v>6.74</v>
      </c>
      <c r="AE1406" s="16">
        <v>1</v>
      </c>
      <c r="AF1406" s="16">
        <v>1</v>
      </c>
      <c r="AG1406" s="16">
        <v>1.72</v>
      </c>
      <c r="AH1406" s="16"/>
      <c r="AI1406" s="16"/>
      <c r="AJ1406" s="16"/>
      <c r="AK1406" s="16"/>
      <c r="AL1406" s="16"/>
      <c r="AM1406" s="16">
        <v>0</v>
      </c>
      <c r="AN1406" s="16"/>
      <c r="AO1406" s="16">
        <v>0</v>
      </c>
      <c r="AP1406" s="16">
        <v>0</v>
      </c>
      <c r="AQ1406" s="16">
        <v>0</v>
      </c>
      <c r="AR1406" s="17" t="s">
        <v>136</v>
      </c>
      <c r="AS1406" s="19">
        <f t="shared" si="1522"/>
        <v>0</v>
      </c>
      <c r="AT1406" s="19"/>
      <c r="AU1406" s="19">
        <f>VLOOKUP(G1406,ABNT5101!$I$3:$J$9,2)</f>
        <v>7.5</v>
      </c>
      <c r="AV1406" s="19">
        <f>VLOOKUP(G1406,ABNT5101!$I$3:$M$9,5)</f>
        <v>0.18</v>
      </c>
      <c r="AW1406" s="17" t="str">
        <f>_xlfn.XLOOKUP(G1406,ABNT5101!I:I,ABNT5101!L:L)</f>
        <v>-</v>
      </c>
      <c r="AX1406" s="17">
        <f>_xlfn.XLOOKUP(G1406,ABNT5101!$I:$I,ABNT5101!M:M)</f>
        <v>0.18</v>
      </c>
      <c r="AY1406" s="17" t="str">
        <f>_xlfn.XLOOKUP(G1406,ABNT5101!$I:$I,ABNT5101!N:N)</f>
        <v>-</v>
      </c>
      <c r="AZ1406" s="17">
        <f>_xlfn.XLOOKUP(G1406,ABNT5101!$I:$I,ABNT5101!O:O)</f>
        <v>16</v>
      </c>
      <c r="BA1406" s="20" t="str">
        <f t="shared" si="1523"/>
        <v>ATENDE</v>
      </c>
      <c r="BB1406" s="21" t="e">
        <f t="shared" ref="BB1406:BC1406" si="1674">BE1406/AU1406-1</f>
        <v>#VALUE!</v>
      </c>
      <c r="BC1406" s="21" t="e">
        <f t="shared" si="1674"/>
        <v>#VALUE!</v>
      </c>
      <c r="BD1406" s="21" t="str">
        <f t="shared" si="1525"/>
        <v>-</v>
      </c>
      <c r="BE1406" s="22" t="s">
        <v>365</v>
      </c>
      <c r="BF1406" s="22" t="s">
        <v>873</v>
      </c>
      <c r="BG1406" s="22"/>
      <c r="BH1406" s="22"/>
      <c r="BI1406" s="23"/>
      <c r="BJ1406" s="22"/>
      <c r="BK1406" s="20" t="str">
        <f t="shared" si="1526"/>
        <v>ATENDE</v>
      </c>
      <c r="BL1406" s="20" t="str">
        <f t="shared" si="1527"/>
        <v>ATENDE</v>
      </c>
      <c r="BM1406" s="20" t="str">
        <f t="shared" si="1528"/>
        <v>ATENDE</v>
      </c>
      <c r="BN1406" s="20" t="str">
        <f t="shared" si="1529"/>
        <v>ATENDE</v>
      </c>
      <c r="BO1406" s="24" t="str">
        <f t="shared" si="1530"/>
        <v>C5</v>
      </c>
      <c r="BP1406" s="24" t="str">
        <f t="shared" si="1648"/>
        <v>P6</v>
      </c>
      <c r="BQ1406" s="25" t="e">
        <f t="shared" si="1661"/>
        <v>#VALUE!</v>
      </c>
      <c r="BR1406" s="22" t="s">
        <v>1001</v>
      </c>
      <c r="BS1406" s="22" t="s">
        <v>1181</v>
      </c>
      <c r="BT1406" s="24">
        <f>IF(BP1406="-","-",_xlfn.XLOOKUP(BP1406,ABNT5101!$B$4:$B$9,ABNT5101!$C$4:$C$9))</f>
        <v>3</v>
      </c>
      <c r="BU1406" s="24">
        <f>IF(BP1406="-","-",_xlfn.XLOOKUP(BP1406,ABNT5101!$B$4:$B$9,ABNT5101!$D$4:$D$9))</f>
        <v>0.6</v>
      </c>
      <c r="BV1406" s="20" t="str">
        <f t="shared" si="1531"/>
        <v>ATENDE</v>
      </c>
      <c r="BW1406" s="20" t="str">
        <f t="shared" si="1662"/>
        <v>ATENDE</v>
      </c>
      <c r="BX1406" s="20" t="str">
        <f t="shared" si="1532"/>
        <v>ATENDE</v>
      </c>
      <c r="BY1406" s="24" t="s">
        <v>136</v>
      </c>
      <c r="BZ1406" s="25" t="e">
        <f t="shared" si="1533"/>
        <v>#VALUE!</v>
      </c>
      <c r="CA1406" s="58" t="s">
        <v>1182</v>
      </c>
      <c r="CB1406" s="60">
        <v>46023</v>
      </c>
      <c r="CC1406" s="20" t="str">
        <f>IF(BY1406="-","-",_xlfn.XLOOKUP(BY1406,ABNT5101!$B$4:$B$9,ABNT5101!$C$4:$C$9))</f>
        <v>-</v>
      </c>
      <c r="CD1406" s="24" t="str">
        <f>IF(BY1406="-","-",_xlfn.XLOOKUP(BY1406,ABNT5101!$B$4:$B$9,ABNT5101!$D$4:$D$9))</f>
        <v>-</v>
      </c>
      <c r="CE1406" s="20" t="str">
        <f t="shared" si="1534"/>
        <v>-</v>
      </c>
      <c r="CF1406" s="20" t="str">
        <f t="shared" si="1535"/>
        <v>-</v>
      </c>
      <c r="CG1406" s="20" t="str">
        <f t="shared" si="1640"/>
        <v>-</v>
      </c>
      <c r="CH1406" s="26" t="str">
        <f>_xlfn.XLOOKUP(CI1406,'Banco de dados'!$B:$B,'Banco de dados'!$D:$D)</f>
        <v>LEDSTAR</v>
      </c>
      <c r="CI1406" s="27" t="s">
        <v>259</v>
      </c>
      <c r="CJ1406" s="26" t="str">
        <f>_xlfn.XLOOKUP(CI1406,'Banco de dados'!$B:$B,'Banco de dados'!$E:$E)</f>
        <v>LUM LED SL VT 9.1 44W</v>
      </c>
      <c r="CK1406" s="26"/>
      <c r="CL1406" s="26" t="e">
        <f>IF(CK1406="-","-",_xlfn.XLOOKUP(CK1406,'Banco de dados'!$B:$B,'Banco de dados'!$E:$E))</f>
        <v>#N/A</v>
      </c>
      <c r="CM1406" s="28">
        <f t="shared" si="1587"/>
        <v>1</v>
      </c>
      <c r="CN1406" s="26">
        <f>_xlfn.XLOOKUP(CI1406,'Banco de dados'!$B:$B,'Banco de dados'!$H:$H)</f>
        <v>44</v>
      </c>
      <c r="CO1406" s="26" t="e">
        <f t="array" aca="1" ref="CO1406" ca="1">_xludf.XLOOKUP(CK1406,'Banco de dados'!$B:$B,'Banco de dados'!$H:$H)</f>
        <v>#NAME?</v>
      </c>
      <c r="CP1406" s="26" t="e">
        <f t="array" aca="1" ref="CP1406" ca="1">_xludf.XLOOKUP(CI1406,'Banco de dados'!$B:$B,'Banco de dados'!$F:$F)</f>
        <v>#NAME?</v>
      </c>
      <c r="CQ1406" s="26" t="e">
        <f t="array" aca="1" ref="CQ1406" ca="1">_xludf.XLOOKUP(CK1406,'Banco de dados'!$B:$B,'Banco de dados'!$F:$F)</f>
        <v>#NAME?</v>
      </c>
      <c r="CR1406" s="27">
        <v>373</v>
      </c>
      <c r="CS1406" s="27"/>
      <c r="CT1406" s="26" t="str">
        <f>IF(AG1406=0.5,"Suporte",IF(AND(AG1406&gt;='Braços de IP'!$B$9,AG1406&lt;='Braços de IP'!$D$9),'Braços de IP'!$E$9,IF(AND(AG1406&gt;='Braços de IP'!$B$10,AG1406&lt;='Braços de IP'!$D$10),'Braços de IP'!$E$10,IF(AND(AG1406&gt;='Braços de IP'!$B$11,AG1406&lt;='Braços de IP'!$D$11),'Braços de IP'!$E$11,IF(AND(AG1406&gt;='Braços de IP'!$B$12,AG1406&lt;='Braços de IP'!$D$12),'Braços de IP'!$E$12,IF(AND(AG1406&gt;='Braços de IP'!$B$13,AG1406&lt;='Braços de IP'!$D$13),'Braços de IP'!$E$13,IF(AND(AG1406&gt;='Braços de IP'!$B$14,AG1406&lt;='Braços de IP'!$D$14),'Braços de IP'!$E$14,"ERRO")))))))</f>
        <v>Médio I</v>
      </c>
      <c r="CU1406" s="27" t="s">
        <v>142</v>
      </c>
      <c r="CV1406" s="26">
        <f>IF($CU1406="","",VLOOKUP($CU1406,'Braços de IP'!$E$9:$I$15,2,0))</f>
        <v>1.8</v>
      </c>
      <c r="CW1406" s="29">
        <f>IF($CU1406="","",VLOOKUP($CU1406,'Braços de IP'!$E$9:$I$15,5,0))</f>
        <v>7</v>
      </c>
      <c r="CX1406" s="26"/>
      <c r="CY1406" s="26"/>
      <c r="CZ1406" s="26"/>
      <c r="DA1406" s="26"/>
      <c r="DB1406" s="26"/>
      <c r="DC1406" s="26"/>
      <c r="DD1406" s="30">
        <f t="shared" si="1588"/>
        <v>44</v>
      </c>
      <c r="DE1406" s="31">
        <f t="shared" si="1589"/>
        <v>50</v>
      </c>
      <c r="DF1406" s="30">
        <f t="shared" si="1590"/>
        <v>94</v>
      </c>
      <c r="DG1406" s="32">
        <f t="shared" si="1591"/>
        <v>0.12</v>
      </c>
      <c r="DH1406" s="33" t="s">
        <v>143</v>
      </c>
      <c r="DI1406" s="34"/>
      <c r="DJ1406" s="35"/>
      <c r="DK1406" s="16" t="s">
        <v>144</v>
      </c>
      <c r="DL1406" s="16"/>
    </row>
    <row r="1407" spans="1:124" ht="15" customHeight="1" x14ac:dyDescent="0.25">
      <c r="B1407" s="16">
        <v>440</v>
      </c>
      <c r="C1407" s="16" t="s">
        <v>146</v>
      </c>
      <c r="D1407" s="16" t="s">
        <v>1180</v>
      </c>
      <c r="E1407" s="16">
        <v>-8.1146279999999997</v>
      </c>
      <c r="F1407" s="16">
        <v>-34.930210000000002</v>
      </c>
      <c r="G1407" s="16" t="s">
        <v>157</v>
      </c>
      <c r="H1407" s="16" t="s">
        <v>136</v>
      </c>
      <c r="I1407" s="16" t="s">
        <v>135</v>
      </c>
      <c r="J1407" s="16" t="s">
        <v>137</v>
      </c>
      <c r="K1407" s="16">
        <v>50</v>
      </c>
      <c r="L1407" s="16" t="s">
        <v>138</v>
      </c>
      <c r="M1407" s="16">
        <v>0</v>
      </c>
      <c r="N1407" s="16"/>
      <c r="O1407" s="16">
        <v>1</v>
      </c>
      <c r="P1407" s="16">
        <v>1.61</v>
      </c>
      <c r="Q1407" s="16">
        <v>7.24</v>
      </c>
      <c r="R1407" s="16"/>
      <c r="S1407" s="16"/>
      <c r="T1407" s="16">
        <v>0</v>
      </c>
      <c r="U1407" s="16">
        <v>1.45</v>
      </c>
      <c r="V1407" s="16">
        <v>0</v>
      </c>
      <c r="W1407" s="16">
        <v>0</v>
      </c>
      <c r="X1407" s="16">
        <v>0</v>
      </c>
      <c r="Y1407" s="16">
        <v>0</v>
      </c>
      <c r="Z1407" s="16">
        <v>0</v>
      </c>
      <c r="AA1407" s="16" t="s">
        <v>139</v>
      </c>
      <c r="AB1407" s="16" t="s">
        <v>140</v>
      </c>
      <c r="AC1407" s="16">
        <v>48.8</v>
      </c>
      <c r="AD1407" s="16">
        <v>6.74</v>
      </c>
      <c r="AE1407" s="16">
        <v>1</v>
      </c>
      <c r="AF1407" s="16">
        <v>1</v>
      </c>
      <c r="AG1407" s="16">
        <v>1.72</v>
      </c>
      <c r="AH1407" s="16"/>
      <c r="AI1407" s="16"/>
      <c r="AJ1407" s="16"/>
      <c r="AK1407" s="16"/>
      <c r="AL1407" s="16"/>
      <c r="AM1407" s="16">
        <v>0</v>
      </c>
      <c r="AN1407" s="16"/>
      <c r="AO1407" s="16">
        <v>0</v>
      </c>
      <c r="AP1407" s="16">
        <v>0</v>
      </c>
      <c r="AQ1407" s="16">
        <v>0</v>
      </c>
      <c r="AR1407" s="17" t="s">
        <v>136</v>
      </c>
      <c r="AS1407" s="19">
        <f t="shared" si="1522"/>
        <v>0</v>
      </c>
      <c r="AT1407" s="19"/>
      <c r="AU1407" s="19">
        <f>VLOOKUP(G1407,ABNT5101!$I$3:$J$9,2)</f>
        <v>7.5</v>
      </c>
      <c r="AV1407" s="19">
        <f>VLOOKUP(G1407,ABNT5101!$I$3:$M$9,5)</f>
        <v>0.18</v>
      </c>
      <c r="AW1407" s="17" t="str">
        <f>_xlfn.XLOOKUP(G1407,ABNT5101!I:I,ABNT5101!L:L)</f>
        <v>-</v>
      </c>
      <c r="AX1407" s="17">
        <f>_xlfn.XLOOKUP(G1407,ABNT5101!$I:$I,ABNT5101!M:M)</f>
        <v>0.18</v>
      </c>
      <c r="AY1407" s="17" t="str">
        <f>_xlfn.XLOOKUP(G1407,ABNT5101!$I:$I,ABNT5101!N:N)</f>
        <v>-</v>
      </c>
      <c r="AZ1407" s="17">
        <f>_xlfn.XLOOKUP(G1407,ABNT5101!$I:$I,ABNT5101!O:O)</f>
        <v>16</v>
      </c>
      <c r="BA1407" s="20" t="str">
        <f t="shared" si="1523"/>
        <v>ATENDE</v>
      </c>
      <c r="BB1407" s="21" t="e">
        <f t="shared" ref="BB1407:BC1407" si="1675">BE1407/AU1407-1</f>
        <v>#VALUE!</v>
      </c>
      <c r="BC1407" s="21" t="e">
        <f t="shared" si="1675"/>
        <v>#VALUE!</v>
      </c>
      <c r="BD1407" s="21" t="str">
        <f t="shared" si="1525"/>
        <v>-</v>
      </c>
      <c r="BE1407" s="22" t="s">
        <v>1183</v>
      </c>
      <c r="BF1407" s="22" t="s">
        <v>340</v>
      </c>
      <c r="BG1407" s="22"/>
      <c r="BH1407" s="22"/>
      <c r="BI1407" s="23"/>
      <c r="BJ1407" s="22"/>
      <c r="BK1407" s="20" t="str">
        <f t="shared" si="1526"/>
        <v>ATENDE</v>
      </c>
      <c r="BL1407" s="20" t="str">
        <f t="shared" si="1527"/>
        <v>ATENDE</v>
      </c>
      <c r="BM1407" s="20" t="str">
        <f t="shared" si="1528"/>
        <v>ATENDE</v>
      </c>
      <c r="BN1407" s="20" t="str">
        <f t="shared" si="1529"/>
        <v>ATENDE</v>
      </c>
      <c r="BO1407" s="24" t="str">
        <f t="shared" si="1530"/>
        <v>C5</v>
      </c>
      <c r="BP1407" s="24" t="str">
        <f t="shared" si="1648"/>
        <v>P6</v>
      </c>
      <c r="BQ1407" s="25" t="e">
        <f t="shared" si="1661"/>
        <v>#VALUE!</v>
      </c>
      <c r="BR1407" s="22" t="s">
        <v>1168</v>
      </c>
      <c r="BS1407" s="22" t="s">
        <v>1184</v>
      </c>
      <c r="BT1407" s="24">
        <f>IF(BP1407="-","-",_xlfn.XLOOKUP(BP1407,ABNT5101!$B$4:$B$9,ABNT5101!$C$4:$C$9))</f>
        <v>3</v>
      </c>
      <c r="BU1407" s="24">
        <f>IF(BP1407="-","-",_xlfn.XLOOKUP(BP1407,ABNT5101!$B$4:$B$9,ABNT5101!$D$4:$D$9))</f>
        <v>0.6</v>
      </c>
      <c r="BV1407" s="20" t="str">
        <f t="shared" si="1531"/>
        <v>ATENDE</v>
      </c>
      <c r="BW1407" s="20" t="str">
        <f t="shared" si="1662"/>
        <v>ATENDE</v>
      </c>
      <c r="BX1407" s="20" t="str">
        <f t="shared" si="1532"/>
        <v>ATENDE</v>
      </c>
      <c r="BY1407" s="24" t="s">
        <v>136</v>
      </c>
      <c r="BZ1407" s="25" t="e">
        <f t="shared" si="1533"/>
        <v>#VALUE!</v>
      </c>
      <c r="CA1407" s="24" t="s">
        <v>1003</v>
      </c>
      <c r="CB1407" s="24" t="s">
        <v>330</v>
      </c>
      <c r="CC1407" s="20" t="str">
        <f>IF(BY1407="-","-",_xlfn.XLOOKUP(BY1407,ABNT5101!$B$4:$B$9,ABNT5101!$C$4:$C$9))</f>
        <v>-</v>
      </c>
      <c r="CD1407" s="24" t="str">
        <f>IF(BY1407="-","-",_xlfn.XLOOKUP(BY1407,ABNT5101!$B$4:$B$9,ABNT5101!$D$4:$D$9))</f>
        <v>-</v>
      </c>
      <c r="CE1407" s="20" t="str">
        <f t="shared" si="1534"/>
        <v>-</v>
      </c>
      <c r="CF1407" s="20" t="str">
        <f t="shared" si="1535"/>
        <v>-</v>
      </c>
      <c r="CG1407" s="20" t="str">
        <f t="shared" si="1640"/>
        <v>-</v>
      </c>
      <c r="CH1407" s="26" t="e">
        <f>_xlfn.XLOOKUP(CI1407,'Banco de dados'!$B:$B,'Banco de dados'!$D:$D)</f>
        <v>#N/A</v>
      </c>
      <c r="CI1407" s="27" t="s">
        <v>1164</v>
      </c>
      <c r="CJ1407" s="26" t="e">
        <f>_xlfn.XLOOKUP(CI1407,'Banco de dados'!$B:$B,'Banco de dados'!$E:$E)</f>
        <v>#N/A</v>
      </c>
      <c r="CK1407" s="26"/>
      <c r="CL1407" s="26" t="e">
        <f>IF(CK1407="-","-",_xlfn.XLOOKUP(CK1407,'Banco de dados'!$B:$B,'Banco de dados'!$E:$E))</f>
        <v>#N/A</v>
      </c>
      <c r="CM1407" s="28">
        <f t="shared" si="1587"/>
        <v>1</v>
      </c>
      <c r="CN1407" s="26" t="e">
        <f>_xlfn.XLOOKUP(CI1407,'Banco de dados'!$B:$B,'Banco de dados'!$H:$H)</f>
        <v>#N/A</v>
      </c>
      <c r="CO1407" s="26" t="e">
        <f t="array" aca="1" ref="CO1407" ca="1">_xludf.XLOOKUP(CK1407,'Banco de dados'!$B:$B,'Banco de dados'!$H:$H)</f>
        <v>#NAME?</v>
      </c>
      <c r="CP1407" s="26" t="e">
        <f t="array" aca="1" ref="CP1407" ca="1">_xludf.XLOOKUP(CI1407,'Banco de dados'!$B:$B,'Banco de dados'!$F:$F)</f>
        <v>#NAME?</v>
      </c>
      <c r="CQ1407" s="26" t="e">
        <f t="array" aca="1" ref="CQ1407" ca="1">_xludf.XLOOKUP(CK1407,'Banco de dados'!$B:$B,'Banco de dados'!$F:$F)</f>
        <v>#NAME?</v>
      </c>
      <c r="CR1407" s="27">
        <v>374</v>
      </c>
      <c r="CS1407" s="27"/>
      <c r="CT1407" s="26" t="str">
        <f>IF(AG1407=0.5,"Suporte",IF(AND(AG1407&gt;='Braços de IP'!$B$9,AG1407&lt;='Braços de IP'!$D$9),'Braços de IP'!$E$9,IF(AND(AG1407&gt;='Braços de IP'!$B$10,AG1407&lt;='Braços de IP'!$D$10),'Braços de IP'!$E$10,IF(AND(AG1407&gt;='Braços de IP'!$B$11,AG1407&lt;='Braços de IP'!$D$11),'Braços de IP'!$E$11,IF(AND(AG1407&gt;='Braços de IP'!$B$12,AG1407&lt;='Braços de IP'!$D$12),'Braços de IP'!$E$12,IF(AND(AG1407&gt;='Braços de IP'!$B$13,AG1407&lt;='Braços de IP'!$D$13),'Braços de IP'!$E$13,IF(AND(AG1407&gt;='Braços de IP'!$B$14,AG1407&lt;='Braços de IP'!$D$14),'Braços de IP'!$E$14,"ERRO")))))))</f>
        <v>Médio I</v>
      </c>
      <c r="CU1407" s="27" t="s">
        <v>178</v>
      </c>
      <c r="CV1407" s="26">
        <f>IF($CU1407="","",VLOOKUP($CU1407,'Braços de IP'!$E$9:$I$15,2,0))</f>
        <v>2.4</v>
      </c>
      <c r="CW1407" s="29">
        <f>IF($CU1407="","",VLOOKUP($CU1407,'Braços de IP'!$E$9:$I$15,5,0))</f>
        <v>7.5</v>
      </c>
      <c r="CX1407" s="26"/>
      <c r="CY1407" s="26"/>
      <c r="CZ1407" s="26"/>
      <c r="DA1407" s="26"/>
      <c r="DB1407" s="26"/>
      <c r="DC1407" s="26"/>
      <c r="DD1407" s="30" t="e">
        <f t="shared" si="1588"/>
        <v>#N/A</v>
      </c>
      <c r="DE1407" s="31">
        <f t="shared" si="1589"/>
        <v>50</v>
      </c>
      <c r="DF1407" s="30" t="e">
        <f t="shared" si="1590"/>
        <v>#N/A</v>
      </c>
      <c r="DG1407" s="32" t="e">
        <f t="shared" si="1591"/>
        <v>#N/A</v>
      </c>
      <c r="DH1407" s="33" t="s">
        <v>143</v>
      </c>
      <c r="DI1407" s="34"/>
      <c r="DJ1407" s="35"/>
      <c r="DK1407" s="16" t="s">
        <v>144</v>
      </c>
      <c r="DL1407" s="16"/>
    </row>
    <row r="1408" spans="1:124" ht="15" customHeight="1" x14ac:dyDescent="0.25">
      <c r="B1408" s="16">
        <v>440</v>
      </c>
      <c r="C1408" s="16" t="s">
        <v>146</v>
      </c>
      <c r="D1408" s="16" t="s">
        <v>1180</v>
      </c>
      <c r="E1408" s="16">
        <v>-8.1146279999999997</v>
      </c>
      <c r="F1408" s="16">
        <v>-34.930210000000002</v>
      </c>
      <c r="G1408" s="16" t="s">
        <v>157</v>
      </c>
      <c r="H1408" s="16" t="s">
        <v>136</v>
      </c>
      <c r="I1408" s="16" t="s">
        <v>135</v>
      </c>
      <c r="J1408" s="16" t="s">
        <v>137</v>
      </c>
      <c r="K1408" s="16">
        <v>50</v>
      </c>
      <c r="L1408" s="16" t="s">
        <v>138</v>
      </c>
      <c r="M1408" s="16">
        <v>0</v>
      </c>
      <c r="N1408" s="16"/>
      <c r="O1408" s="16">
        <v>1</v>
      </c>
      <c r="P1408" s="16">
        <v>1.61</v>
      </c>
      <c r="Q1408" s="16">
        <v>7.24</v>
      </c>
      <c r="R1408" s="16"/>
      <c r="S1408" s="16"/>
      <c r="T1408" s="16">
        <v>0</v>
      </c>
      <c r="U1408" s="16">
        <v>1.45</v>
      </c>
      <c r="V1408" s="16">
        <v>0</v>
      </c>
      <c r="W1408" s="16">
        <v>0</v>
      </c>
      <c r="X1408" s="16">
        <v>0</v>
      </c>
      <c r="Y1408" s="16">
        <v>0</v>
      </c>
      <c r="Z1408" s="16">
        <v>0</v>
      </c>
      <c r="AA1408" s="16" t="s">
        <v>139</v>
      </c>
      <c r="AB1408" s="16" t="s">
        <v>140</v>
      </c>
      <c r="AC1408" s="16">
        <v>48.8</v>
      </c>
      <c r="AD1408" s="16">
        <v>6.74</v>
      </c>
      <c r="AE1408" s="16">
        <v>1</v>
      </c>
      <c r="AF1408" s="16">
        <v>1</v>
      </c>
      <c r="AG1408" s="16">
        <v>1.72</v>
      </c>
      <c r="AH1408" s="16"/>
      <c r="AI1408" s="16"/>
      <c r="AJ1408" s="16"/>
      <c r="AK1408" s="16"/>
      <c r="AL1408" s="16"/>
      <c r="AM1408" s="16">
        <v>0</v>
      </c>
      <c r="AN1408" s="16"/>
      <c r="AO1408" s="16">
        <v>0</v>
      </c>
      <c r="AP1408" s="16">
        <v>0</v>
      </c>
      <c r="AQ1408" s="16">
        <v>0</v>
      </c>
      <c r="AR1408" s="17" t="s">
        <v>136</v>
      </c>
      <c r="AS1408" s="19">
        <f t="shared" si="1522"/>
        <v>0</v>
      </c>
      <c r="AT1408" s="19"/>
      <c r="AU1408" s="19">
        <f>VLOOKUP(G1408,ABNT5101!$I$3:$J$9,2)</f>
        <v>7.5</v>
      </c>
      <c r="AV1408" s="19">
        <f>VLOOKUP(G1408,ABNT5101!$I$3:$M$9,5)</f>
        <v>0.18</v>
      </c>
      <c r="AW1408" s="17" t="str">
        <f>_xlfn.XLOOKUP(G1408,ABNT5101!I:I,ABNT5101!L:L)</f>
        <v>-</v>
      </c>
      <c r="AX1408" s="17">
        <f>_xlfn.XLOOKUP(G1408,ABNT5101!$I:$I,ABNT5101!M:M)</f>
        <v>0.18</v>
      </c>
      <c r="AY1408" s="17" t="str">
        <f>_xlfn.XLOOKUP(G1408,ABNT5101!$I:$I,ABNT5101!N:N)</f>
        <v>-</v>
      </c>
      <c r="AZ1408" s="17">
        <f>_xlfn.XLOOKUP(G1408,ABNT5101!$I:$I,ABNT5101!O:O)</f>
        <v>16</v>
      </c>
      <c r="BA1408" s="20" t="str">
        <f t="shared" si="1523"/>
        <v>ATENDE</v>
      </c>
      <c r="BB1408" s="21" t="e">
        <f t="shared" ref="BB1408:BC1408" si="1676">BE1408/AU1408-1</f>
        <v>#VALUE!</v>
      </c>
      <c r="BC1408" s="21" t="e">
        <f t="shared" si="1676"/>
        <v>#VALUE!</v>
      </c>
      <c r="BD1408" s="21" t="str">
        <f t="shared" si="1525"/>
        <v>-</v>
      </c>
      <c r="BE1408" s="22" t="s">
        <v>1185</v>
      </c>
      <c r="BF1408" s="22" t="s">
        <v>1186</v>
      </c>
      <c r="BG1408" s="22"/>
      <c r="BH1408" s="22"/>
      <c r="BI1408" s="23"/>
      <c r="BJ1408" s="22"/>
      <c r="BK1408" s="20" t="str">
        <f t="shared" si="1526"/>
        <v>ATENDE</v>
      </c>
      <c r="BL1408" s="20" t="str">
        <f t="shared" si="1527"/>
        <v>ATENDE</v>
      </c>
      <c r="BM1408" s="20" t="str">
        <f t="shared" si="1528"/>
        <v>ATENDE</v>
      </c>
      <c r="BN1408" s="20" t="str">
        <f t="shared" si="1529"/>
        <v>ATENDE</v>
      </c>
      <c r="BO1408" s="24" t="str">
        <f t="shared" si="1530"/>
        <v>C5</v>
      </c>
      <c r="BP1408" s="24" t="str">
        <f t="shared" si="1648"/>
        <v>P6</v>
      </c>
      <c r="BQ1408" s="25" t="e">
        <f t="shared" si="1661"/>
        <v>#VALUE!</v>
      </c>
      <c r="BR1408" s="22" t="s">
        <v>1021</v>
      </c>
      <c r="BS1408" s="22" t="s">
        <v>379</v>
      </c>
      <c r="BT1408" s="24">
        <f>IF(BP1408="-","-",_xlfn.XLOOKUP(BP1408,ABNT5101!$B$4:$B$9,ABNT5101!$C$4:$C$9))</f>
        <v>3</v>
      </c>
      <c r="BU1408" s="24">
        <f>IF(BP1408="-","-",_xlfn.XLOOKUP(BP1408,ABNT5101!$B$4:$B$9,ABNT5101!$D$4:$D$9))</f>
        <v>0.6</v>
      </c>
      <c r="BV1408" s="20" t="str">
        <f t="shared" si="1531"/>
        <v>ATENDE</v>
      </c>
      <c r="BW1408" s="20" t="str">
        <f t="shared" si="1662"/>
        <v>ATENDE</v>
      </c>
      <c r="BX1408" s="20" t="str">
        <f t="shared" si="1532"/>
        <v>ATENDE</v>
      </c>
      <c r="BY1408" s="24" t="s">
        <v>136</v>
      </c>
      <c r="BZ1408" s="25" t="e">
        <f t="shared" si="1533"/>
        <v>#VALUE!</v>
      </c>
      <c r="CA1408" s="60">
        <v>46159</v>
      </c>
      <c r="CB1408" s="80">
        <v>46327</v>
      </c>
      <c r="CC1408" s="20" t="str">
        <f>IF(BY1408="-","-",_xlfn.XLOOKUP(BY1408,ABNT5101!$B$4:$B$9,ABNT5101!$C$4:$C$9))</f>
        <v>-</v>
      </c>
      <c r="CD1408" s="24" t="str">
        <f>IF(BY1408="-","-",_xlfn.XLOOKUP(BY1408,ABNT5101!$B$4:$B$9,ABNT5101!$D$4:$D$9))</f>
        <v>-</v>
      </c>
      <c r="CE1408" s="20" t="str">
        <f t="shared" si="1534"/>
        <v>-</v>
      </c>
      <c r="CF1408" s="20" t="str">
        <f t="shared" si="1535"/>
        <v>-</v>
      </c>
      <c r="CG1408" s="20" t="str">
        <f t="shared" si="1640"/>
        <v>-</v>
      </c>
      <c r="CH1408" s="26" t="str">
        <f>_xlfn.XLOOKUP(CI1408,'Banco de dados'!$B:$B,'Banco de dados'!$D:$D)</f>
        <v>TECNOWATT</v>
      </c>
      <c r="CI1408" s="27" t="s">
        <v>477</v>
      </c>
      <c r="CJ1408" s="26" t="str">
        <f>_xlfn.XLOOKUP(CI1408,'Banco de dados'!$B:$B,'Banco de dados'!$E:$E)</f>
        <v>SIGSAGPTLRRSSNDL_30W_38IBBRS
1-10C1MUN6.5</v>
      </c>
      <c r="CK1408" s="26"/>
      <c r="CL1408" s="26" t="e">
        <f>IF(CK1408="-","-",_xlfn.XLOOKUP(CK1408,'Banco de dados'!$B:$B,'Banco de dados'!$E:$E))</f>
        <v>#N/A</v>
      </c>
      <c r="CM1408" s="28">
        <f t="shared" si="1587"/>
        <v>1</v>
      </c>
      <c r="CN1408" s="26">
        <f>_xlfn.XLOOKUP(CI1408,'Banco de dados'!$B:$B,'Banco de dados'!$H:$H)</f>
        <v>30</v>
      </c>
      <c r="CO1408" s="26" t="e">
        <f t="array" aca="1" ref="CO1408" ca="1">_xludf.XLOOKUP(CK1408,'Banco de dados'!$B:$B,'Banco de dados'!$H:$H)</f>
        <v>#NAME?</v>
      </c>
      <c r="CP1408" s="26" t="e">
        <f t="array" aca="1" ref="CP1408" ca="1">_xludf.XLOOKUP(CI1408,'Banco de dados'!$B:$B,'Banco de dados'!$F:$F)</f>
        <v>#NAME?</v>
      </c>
      <c r="CQ1408" s="26" t="e">
        <f t="array" aca="1" ref="CQ1408" ca="1">_xludf.XLOOKUP(CK1408,'Banco de dados'!$B:$B,'Banco de dados'!$F:$F)</f>
        <v>#NAME?</v>
      </c>
      <c r="CR1408" s="27">
        <v>375</v>
      </c>
      <c r="CS1408" s="27"/>
      <c r="CT1408" s="26" t="str">
        <f>IF(AG1408=0.5,"Suporte",IF(AND(AG1408&gt;='Braços de IP'!$B$9,AG1408&lt;='Braços de IP'!$D$9),'Braços de IP'!$E$9,IF(AND(AG1408&gt;='Braços de IP'!$B$10,AG1408&lt;='Braços de IP'!$D$10),'Braços de IP'!$E$10,IF(AND(AG1408&gt;='Braços de IP'!$B$11,AG1408&lt;='Braços de IP'!$D$11),'Braços de IP'!$E$11,IF(AND(AG1408&gt;='Braços de IP'!$B$12,AG1408&lt;='Braços de IP'!$D$12),'Braços de IP'!$E$12,IF(AND(AG1408&gt;='Braços de IP'!$B$13,AG1408&lt;='Braços de IP'!$D$13),'Braços de IP'!$E$13,IF(AND(AG1408&gt;='Braços de IP'!$B$14,AG1408&lt;='Braços de IP'!$D$14),'Braços de IP'!$E$14,"ERRO")))))))</f>
        <v>Médio I</v>
      </c>
      <c r="CU1408" s="27"/>
      <c r="CV1408" s="26" t="str">
        <f>IF($CU1408="","",VLOOKUP($CU1408,'Braços de IP'!$E$9:$I$15,2,0))</f>
        <v/>
      </c>
      <c r="CW1408" s="29" t="str">
        <f>IF($CU1408="","",VLOOKUP($CU1408,'Braços de IP'!$E$9:$I$15,5,0))</f>
        <v/>
      </c>
      <c r="CX1408" s="26" t="s">
        <v>545</v>
      </c>
      <c r="CY1408" s="26">
        <v>1</v>
      </c>
      <c r="CZ1408" s="26"/>
      <c r="DA1408" s="26" t="s">
        <v>1130</v>
      </c>
      <c r="DB1408" s="26"/>
      <c r="DC1408" s="26"/>
      <c r="DD1408" s="30">
        <f t="shared" si="1588"/>
        <v>30</v>
      </c>
      <c r="DE1408" s="31">
        <f t="shared" si="1589"/>
        <v>50</v>
      </c>
      <c r="DF1408" s="30">
        <f t="shared" si="1590"/>
        <v>80</v>
      </c>
      <c r="DG1408" s="32">
        <f t="shared" si="1591"/>
        <v>0.4</v>
      </c>
      <c r="DH1408" s="33" t="s">
        <v>143</v>
      </c>
      <c r="DI1408" s="34"/>
      <c r="DJ1408" s="35"/>
      <c r="DK1408" s="16" t="s">
        <v>144</v>
      </c>
      <c r="DL1408" s="16"/>
    </row>
    <row r="1409" spans="1:124" ht="15" customHeight="1" x14ac:dyDescent="0.25">
      <c r="B1409" s="16">
        <v>441</v>
      </c>
      <c r="C1409" s="16" t="s">
        <v>188</v>
      </c>
      <c r="D1409" s="16" t="s">
        <v>1187</v>
      </c>
      <c r="E1409" s="16">
        <v>-8.119211</v>
      </c>
      <c r="F1409" s="16">
        <v>-34.920180000000002</v>
      </c>
      <c r="G1409" s="16" t="s">
        <v>160</v>
      </c>
      <c r="H1409" s="16" t="s">
        <v>136</v>
      </c>
      <c r="I1409" s="16" t="s">
        <v>135</v>
      </c>
      <c r="J1409" s="16" t="s">
        <v>137</v>
      </c>
      <c r="K1409" s="16">
        <v>96</v>
      </c>
      <c r="L1409" s="16" t="s">
        <v>138</v>
      </c>
      <c r="M1409" s="16">
        <v>0</v>
      </c>
      <c r="N1409" s="16"/>
      <c r="O1409" s="16">
        <v>1</v>
      </c>
      <c r="P1409" s="16">
        <v>0</v>
      </c>
      <c r="Q1409" s="16">
        <v>6.36</v>
      </c>
      <c r="R1409" s="16"/>
      <c r="S1409" s="16"/>
      <c r="T1409" s="16">
        <v>0</v>
      </c>
      <c r="U1409" s="16">
        <v>0.95</v>
      </c>
      <c r="V1409" s="16">
        <v>0</v>
      </c>
      <c r="W1409" s="16">
        <v>0</v>
      </c>
      <c r="X1409" s="16">
        <v>0</v>
      </c>
      <c r="Y1409" s="16">
        <v>0</v>
      </c>
      <c r="Z1409" s="16">
        <v>0</v>
      </c>
      <c r="AA1409" s="16" t="s">
        <v>139</v>
      </c>
      <c r="AB1409" s="16" t="s">
        <v>140</v>
      </c>
      <c r="AC1409" s="16">
        <v>30.43</v>
      </c>
      <c r="AD1409" s="16">
        <v>6.43</v>
      </c>
      <c r="AE1409" s="16">
        <v>1</v>
      </c>
      <c r="AF1409" s="16">
        <v>2.44</v>
      </c>
      <c r="AG1409" s="16">
        <v>2.87</v>
      </c>
      <c r="AH1409" s="16"/>
      <c r="AI1409" s="16"/>
      <c r="AJ1409" s="16"/>
      <c r="AK1409" s="16"/>
      <c r="AL1409" s="16"/>
      <c r="AM1409" s="16">
        <v>0</v>
      </c>
      <c r="AN1409" s="16"/>
      <c r="AO1409" s="16">
        <v>0</v>
      </c>
      <c r="AP1409" s="16">
        <v>0</v>
      </c>
      <c r="AQ1409" s="16">
        <v>0</v>
      </c>
      <c r="AR1409" s="17" t="s">
        <v>136</v>
      </c>
      <c r="AS1409" s="19">
        <f t="shared" si="1522"/>
        <v>0</v>
      </c>
      <c r="AT1409" s="19"/>
      <c r="AU1409" s="19">
        <f>VLOOKUP(G1409,ABNT5101!$I$3:$J$9,2)</f>
        <v>10</v>
      </c>
      <c r="AV1409" s="19">
        <f>VLOOKUP(G1409,ABNT5101!$I$3:$M$9,5)</f>
        <v>0.18</v>
      </c>
      <c r="AW1409" s="17" t="str">
        <f>_xlfn.XLOOKUP(G1409,ABNT5101!I:I,ABNT5101!L:L)</f>
        <v>-</v>
      </c>
      <c r="AX1409" s="17">
        <f>_xlfn.XLOOKUP(G1409,ABNT5101!$I:$I,ABNT5101!M:M)</f>
        <v>0.18</v>
      </c>
      <c r="AY1409" s="17" t="str">
        <f>_xlfn.XLOOKUP(G1409,ABNT5101!$I:$I,ABNT5101!N:N)</f>
        <v>-</v>
      </c>
      <c r="AZ1409" s="17">
        <f>_xlfn.XLOOKUP(G1409,ABNT5101!$I:$I,ABNT5101!O:O)</f>
        <v>16</v>
      </c>
      <c r="BA1409" s="20" t="str">
        <f t="shared" si="1523"/>
        <v>NÃO ATENDE</v>
      </c>
      <c r="BB1409" s="21">
        <f t="shared" ref="BB1409:BC1409" si="1677">BE1409/AU1409-1</f>
        <v>4620.3999999999996</v>
      </c>
      <c r="BC1409" s="21" t="e">
        <f t="shared" si="1677"/>
        <v>#VALUE!</v>
      </c>
      <c r="BD1409" s="21" t="str">
        <f t="shared" si="1525"/>
        <v>-</v>
      </c>
      <c r="BE1409" s="53">
        <v>46214</v>
      </c>
      <c r="BF1409" s="22" t="s">
        <v>936</v>
      </c>
      <c r="BG1409" s="22"/>
      <c r="BH1409" s="22"/>
      <c r="BI1409" s="23"/>
      <c r="BJ1409" s="22"/>
      <c r="BK1409" s="20" t="str">
        <f t="shared" si="1526"/>
        <v>ATENDE</v>
      </c>
      <c r="BL1409" s="20" t="str">
        <f t="shared" si="1527"/>
        <v>ATENDE</v>
      </c>
      <c r="BM1409" s="20" t="str">
        <f t="shared" si="1528"/>
        <v>ATENDE</v>
      </c>
      <c r="BN1409" s="20" t="str">
        <f t="shared" si="1529"/>
        <v>ATENDE</v>
      </c>
      <c r="BO1409" s="24" t="str">
        <f t="shared" si="1530"/>
        <v>C4</v>
      </c>
      <c r="BP1409" s="24" t="str">
        <f t="shared" si="1648"/>
        <v>P6</v>
      </c>
      <c r="BQ1409" s="25">
        <f t="shared" si="1661"/>
        <v>-1</v>
      </c>
      <c r="BR1409" s="22"/>
      <c r="BS1409" s="22"/>
      <c r="BT1409" s="24">
        <f>IF(BP1409="-","-",_xlfn.XLOOKUP(BP1409,ABNT5101!$B$4:$B$9,ABNT5101!$C$4:$C$9))</f>
        <v>3</v>
      </c>
      <c r="BU1409" s="24">
        <f>IF(BP1409="-","-",_xlfn.XLOOKUP(BP1409,ABNT5101!$B$4:$B$9,ABNT5101!$D$4:$D$9))</f>
        <v>0.6</v>
      </c>
      <c r="BV1409" s="20" t="str">
        <f t="shared" si="1531"/>
        <v>NÃO ATENDE</v>
      </c>
      <c r="BW1409" s="20" t="str">
        <f t="shared" si="1662"/>
        <v>NÃO ATENDE</v>
      </c>
      <c r="BX1409" s="20" t="str">
        <f t="shared" si="1532"/>
        <v>NÃO ATENDE</v>
      </c>
      <c r="BY1409" s="24" t="s">
        <v>136</v>
      </c>
      <c r="BZ1409" s="25" t="e">
        <f t="shared" si="1533"/>
        <v>#VALUE!</v>
      </c>
      <c r="CA1409" s="24" t="s">
        <v>1188</v>
      </c>
      <c r="CB1409" s="24" t="s">
        <v>959</v>
      </c>
      <c r="CC1409" s="20" t="str">
        <f>IF(BY1409="-","-",_xlfn.XLOOKUP(BY1409,ABNT5101!$B$4:$B$9,ABNT5101!$C$4:$C$9))</f>
        <v>-</v>
      </c>
      <c r="CD1409" s="24" t="str">
        <f>IF(BY1409="-","-",_xlfn.XLOOKUP(BY1409,ABNT5101!$B$4:$B$9,ABNT5101!$D$4:$D$9))</f>
        <v>-</v>
      </c>
      <c r="CE1409" s="20" t="str">
        <f t="shared" si="1534"/>
        <v>-</v>
      </c>
      <c r="CF1409" s="20" t="str">
        <f t="shared" si="1535"/>
        <v>-</v>
      </c>
      <c r="CG1409" s="20" t="str">
        <f t="shared" si="1640"/>
        <v>-</v>
      </c>
      <c r="CH1409" s="26" t="str">
        <f>_xlfn.XLOOKUP(CI1409,'Banco de dados'!$B:$B,'Banco de dados'!$D:$D)</f>
        <v>LEDSTAR</v>
      </c>
      <c r="CI1409" s="27" t="s">
        <v>493</v>
      </c>
      <c r="CJ1409" s="26" t="str">
        <f>_xlfn.XLOOKUP(CI1409,'Banco de dados'!$B:$B,'Banco de dados'!$E:$E)</f>
        <v>LUM LED SL VT 9.1 35W</v>
      </c>
      <c r="CK1409" s="26"/>
      <c r="CL1409" s="26" t="e">
        <f>IF(CK1409="-","-",_xlfn.XLOOKUP(CK1409,'Banco de dados'!$B:$B,'Banco de dados'!$E:$E))</f>
        <v>#N/A</v>
      </c>
      <c r="CM1409" s="28">
        <f t="shared" si="1587"/>
        <v>1</v>
      </c>
      <c r="CN1409" s="26">
        <f>_xlfn.XLOOKUP(CI1409,'Banco de dados'!$B:$B,'Banco de dados'!$H:$H)</f>
        <v>35</v>
      </c>
      <c r="CO1409" s="26" t="e">
        <f t="array" aca="1" ref="CO1409" ca="1">_xludf.XLOOKUP(CK1409,'Banco de dados'!$B:$B,'Banco de dados'!$H:$H)</f>
        <v>#NAME?</v>
      </c>
      <c r="CP1409" s="26" t="e">
        <f t="array" aca="1" ref="CP1409" ca="1">_xludf.XLOOKUP(CI1409,'Banco de dados'!$B:$B,'Banco de dados'!$F:$F)</f>
        <v>#NAME?</v>
      </c>
      <c r="CQ1409" s="26" t="e">
        <f t="array" aca="1" ref="CQ1409" ca="1">_xludf.XLOOKUP(CK1409,'Banco de dados'!$B:$B,'Banco de dados'!$F:$F)</f>
        <v>#NAME?</v>
      </c>
      <c r="CR1409" s="27">
        <v>376</v>
      </c>
      <c r="CS1409" s="27"/>
      <c r="CT1409" s="26" t="str">
        <f>IF(AG1409=0.5,"Suporte",IF(AND(AG1409&gt;='Braços de IP'!$B$9,AG1409&lt;='Braços de IP'!$D$9),'Braços de IP'!$E$9,IF(AND(AG1409&gt;='Braços de IP'!$B$10,AG1409&lt;='Braços de IP'!$D$10),'Braços de IP'!$E$10,IF(AND(AG1409&gt;='Braços de IP'!$B$11,AG1409&lt;='Braços de IP'!$D$11),'Braços de IP'!$E$11,IF(AND(AG1409&gt;='Braços de IP'!$B$12,AG1409&lt;='Braços de IP'!$D$12),'Braços de IP'!$E$12,IF(AND(AG1409&gt;='Braços de IP'!$B$13,AG1409&lt;='Braços de IP'!$D$13),'Braços de IP'!$E$13,IF(AND(AG1409&gt;='Braços de IP'!$B$14,AG1409&lt;='Braços de IP'!$D$14),'Braços de IP'!$E$14,"ERRO")))))))</f>
        <v>Longo I</v>
      </c>
      <c r="CU1409" s="27"/>
      <c r="CV1409" s="26" t="str">
        <f>IF($CU1409="","",VLOOKUP($CU1409,'Braços de IP'!$E$9:$I$15,2,0))</f>
        <v/>
      </c>
      <c r="CW1409" s="29" t="str">
        <f>IF($CU1409="","",VLOOKUP($CU1409,'Braços de IP'!$E$9:$I$15,5,0))</f>
        <v/>
      </c>
      <c r="CX1409" s="26"/>
      <c r="CY1409" s="26"/>
      <c r="CZ1409" s="26"/>
      <c r="DA1409" s="26"/>
      <c r="DB1409" s="26"/>
      <c r="DC1409" s="26"/>
      <c r="DD1409" s="30">
        <f t="shared" si="1588"/>
        <v>35</v>
      </c>
      <c r="DE1409" s="31">
        <f t="shared" si="1589"/>
        <v>96</v>
      </c>
      <c r="DF1409" s="30">
        <f t="shared" si="1590"/>
        <v>131</v>
      </c>
      <c r="DG1409" s="32">
        <f t="shared" si="1591"/>
        <v>0.63541666666666674</v>
      </c>
      <c r="DH1409" s="33" t="s">
        <v>143</v>
      </c>
      <c r="DI1409" s="34"/>
      <c r="DJ1409" s="35"/>
      <c r="DK1409" s="16" t="s">
        <v>144</v>
      </c>
      <c r="DL1409" s="16"/>
    </row>
    <row r="1410" spans="1:124" ht="15" customHeight="1" x14ac:dyDescent="0.25">
      <c r="B1410" s="16">
        <v>441</v>
      </c>
      <c r="C1410" s="16" t="s">
        <v>188</v>
      </c>
      <c r="D1410" s="16" t="s">
        <v>1187</v>
      </c>
      <c r="E1410" s="16">
        <v>-8.119211</v>
      </c>
      <c r="F1410" s="16">
        <v>-34.920180000000002</v>
      </c>
      <c r="G1410" s="16" t="s">
        <v>160</v>
      </c>
      <c r="H1410" s="16" t="s">
        <v>136</v>
      </c>
      <c r="I1410" s="16" t="s">
        <v>135</v>
      </c>
      <c r="J1410" s="16" t="s">
        <v>137</v>
      </c>
      <c r="K1410" s="16">
        <v>96</v>
      </c>
      <c r="L1410" s="16" t="s">
        <v>138</v>
      </c>
      <c r="M1410" s="16">
        <v>0</v>
      </c>
      <c r="N1410" s="16"/>
      <c r="O1410" s="16">
        <v>1</v>
      </c>
      <c r="P1410" s="16">
        <v>0</v>
      </c>
      <c r="Q1410" s="16">
        <v>6.36</v>
      </c>
      <c r="R1410" s="16"/>
      <c r="S1410" s="16"/>
      <c r="T1410" s="16">
        <v>0</v>
      </c>
      <c r="U1410" s="16">
        <v>0.95</v>
      </c>
      <c r="V1410" s="16">
        <v>0</v>
      </c>
      <c r="W1410" s="16">
        <v>0</v>
      </c>
      <c r="X1410" s="16">
        <v>0</v>
      </c>
      <c r="Y1410" s="16">
        <v>0</v>
      </c>
      <c r="Z1410" s="16">
        <v>0</v>
      </c>
      <c r="AA1410" s="16" t="s">
        <v>139</v>
      </c>
      <c r="AB1410" s="16" t="s">
        <v>140</v>
      </c>
      <c r="AC1410" s="16">
        <v>30.43</v>
      </c>
      <c r="AD1410" s="16">
        <v>6.43</v>
      </c>
      <c r="AE1410" s="16">
        <v>1</v>
      </c>
      <c r="AF1410" s="16">
        <v>2.44</v>
      </c>
      <c r="AG1410" s="16">
        <v>2.87</v>
      </c>
      <c r="AH1410" s="16"/>
      <c r="AI1410" s="16"/>
      <c r="AJ1410" s="16"/>
      <c r="AK1410" s="16"/>
      <c r="AL1410" s="16"/>
      <c r="AM1410" s="16">
        <v>0</v>
      </c>
      <c r="AN1410" s="16"/>
      <c r="AO1410" s="16">
        <v>0</v>
      </c>
      <c r="AP1410" s="16">
        <v>0</v>
      </c>
      <c r="AQ1410" s="16">
        <v>0</v>
      </c>
      <c r="AR1410" s="17" t="s">
        <v>136</v>
      </c>
      <c r="AS1410" s="19">
        <f t="shared" si="1522"/>
        <v>0</v>
      </c>
      <c r="AT1410" s="19"/>
      <c r="AU1410" s="19">
        <f>VLOOKUP(G1410,ABNT5101!$I$3:$J$9,2)</f>
        <v>10</v>
      </c>
      <c r="AV1410" s="19">
        <f>VLOOKUP(G1410,ABNT5101!$I$3:$M$9,5)</f>
        <v>0.18</v>
      </c>
      <c r="AW1410" s="17" t="str">
        <f>_xlfn.XLOOKUP(G1410,ABNT5101!I:I,ABNT5101!L:L)</f>
        <v>-</v>
      </c>
      <c r="AX1410" s="17">
        <f>_xlfn.XLOOKUP(G1410,ABNT5101!$I:$I,ABNT5101!M:M)</f>
        <v>0.18</v>
      </c>
      <c r="AY1410" s="17" t="str">
        <f>_xlfn.XLOOKUP(G1410,ABNT5101!$I:$I,ABNT5101!N:N)</f>
        <v>-</v>
      </c>
      <c r="AZ1410" s="17">
        <f>_xlfn.XLOOKUP(G1410,ABNT5101!$I:$I,ABNT5101!O:O)</f>
        <v>16</v>
      </c>
      <c r="BA1410" s="20" t="str">
        <f t="shared" si="1523"/>
        <v>NÃO ATENDE</v>
      </c>
      <c r="BB1410" s="21" t="e">
        <f t="shared" ref="BB1410:BC1410" si="1678">BE1410/AU1410-1</f>
        <v>#VALUE!</v>
      </c>
      <c r="BC1410" s="21" t="e">
        <f t="shared" si="1678"/>
        <v>#VALUE!</v>
      </c>
      <c r="BD1410" s="21" t="str">
        <f t="shared" si="1525"/>
        <v>-</v>
      </c>
      <c r="BE1410" s="22" t="s">
        <v>1146</v>
      </c>
      <c r="BF1410" s="22" t="s">
        <v>1053</v>
      </c>
      <c r="BG1410" s="22"/>
      <c r="BH1410" s="22"/>
      <c r="BI1410" s="23"/>
      <c r="BJ1410" s="22"/>
      <c r="BK1410" s="20" t="str">
        <f t="shared" si="1526"/>
        <v>ATENDE</v>
      </c>
      <c r="BL1410" s="20" t="str">
        <f t="shared" si="1527"/>
        <v>ATENDE</v>
      </c>
      <c r="BM1410" s="20" t="str">
        <f t="shared" si="1528"/>
        <v>ATENDE</v>
      </c>
      <c r="BN1410" s="20" t="str">
        <f t="shared" si="1529"/>
        <v>ATENDE</v>
      </c>
      <c r="BO1410" s="24" t="str">
        <f t="shared" si="1530"/>
        <v>C4</v>
      </c>
      <c r="BP1410" s="24" t="str">
        <f t="shared" si="1648"/>
        <v>P6</v>
      </c>
      <c r="BQ1410" s="25">
        <f t="shared" si="1661"/>
        <v>-1</v>
      </c>
      <c r="BR1410" s="22"/>
      <c r="BS1410" s="22"/>
      <c r="BT1410" s="24">
        <f>IF(BP1410="-","-",_xlfn.XLOOKUP(BP1410,ABNT5101!$B$4:$B$9,ABNT5101!$C$4:$C$9))</f>
        <v>3</v>
      </c>
      <c r="BU1410" s="24">
        <f>IF(BP1410="-","-",_xlfn.XLOOKUP(BP1410,ABNT5101!$B$4:$B$9,ABNT5101!$D$4:$D$9))</f>
        <v>0.6</v>
      </c>
      <c r="BV1410" s="20" t="str">
        <f t="shared" si="1531"/>
        <v>NÃO ATENDE</v>
      </c>
      <c r="BW1410" s="20" t="str">
        <f t="shared" si="1662"/>
        <v>NÃO ATENDE</v>
      </c>
      <c r="BX1410" s="20" t="str">
        <f t="shared" si="1532"/>
        <v>NÃO ATENDE</v>
      </c>
      <c r="BY1410" s="24" t="s">
        <v>136</v>
      </c>
      <c r="BZ1410" s="25" t="e">
        <f t="shared" si="1533"/>
        <v>#VALUE!</v>
      </c>
      <c r="CA1410" s="24" t="s">
        <v>1189</v>
      </c>
      <c r="CB1410" s="24" t="s">
        <v>1190</v>
      </c>
      <c r="CC1410" s="20" t="str">
        <f>IF(BY1410="-","-",_xlfn.XLOOKUP(BY1410,ABNT5101!$B$4:$B$9,ABNT5101!$C$4:$C$9))</f>
        <v>-</v>
      </c>
      <c r="CD1410" s="24" t="str">
        <f>IF(BY1410="-","-",_xlfn.XLOOKUP(BY1410,ABNT5101!$B$4:$B$9,ABNT5101!$D$4:$D$9))</f>
        <v>-</v>
      </c>
      <c r="CE1410" s="20" t="str">
        <f t="shared" si="1534"/>
        <v>-</v>
      </c>
      <c r="CF1410" s="20" t="str">
        <f t="shared" si="1535"/>
        <v>-</v>
      </c>
      <c r="CG1410" s="20" t="str">
        <f t="shared" si="1640"/>
        <v>-</v>
      </c>
      <c r="CH1410" s="26" t="e">
        <f>_xlfn.XLOOKUP(CI1410,'Banco de dados'!$B:$B,'Banco de dados'!$D:$D)</f>
        <v>#N/A</v>
      </c>
      <c r="CI1410" s="27" t="s">
        <v>1150</v>
      </c>
      <c r="CJ1410" s="26" t="e">
        <f>_xlfn.XLOOKUP(CI1410,'Banco de dados'!$B:$B,'Banco de dados'!$E:$E)</f>
        <v>#N/A</v>
      </c>
      <c r="CK1410" s="26"/>
      <c r="CL1410" s="26" t="e">
        <f>IF(CK1410="-","-",_xlfn.XLOOKUP(CK1410,'Banco de dados'!$B:$B,'Banco de dados'!$E:$E))</f>
        <v>#N/A</v>
      </c>
      <c r="CM1410" s="28">
        <f t="shared" si="1587"/>
        <v>1</v>
      </c>
      <c r="CN1410" s="26" t="e">
        <f>_xlfn.XLOOKUP(CI1410,'Banco de dados'!$B:$B,'Banco de dados'!$H:$H)</f>
        <v>#N/A</v>
      </c>
      <c r="CO1410" s="26" t="e">
        <f t="array" aca="1" ref="CO1410" ca="1">_xludf.XLOOKUP(CK1410,'Banco de dados'!$B:$B,'Banco de dados'!$H:$H)</f>
        <v>#NAME?</v>
      </c>
      <c r="CP1410" s="26" t="e">
        <f t="array" aca="1" ref="CP1410" ca="1">_xludf.XLOOKUP(CI1410,'Banco de dados'!$B:$B,'Banco de dados'!$F:$F)</f>
        <v>#NAME?</v>
      </c>
      <c r="CQ1410" s="26" t="e">
        <f t="array" aca="1" ref="CQ1410" ca="1">_xludf.XLOOKUP(CK1410,'Banco de dados'!$B:$B,'Banco de dados'!$F:$F)</f>
        <v>#NAME?</v>
      </c>
      <c r="CR1410" s="27">
        <v>377</v>
      </c>
      <c r="CS1410" s="27"/>
      <c r="CT1410" s="26" t="str">
        <f>IF(AG1410=0.5,"Suporte",IF(AND(AG1410&gt;='Braços de IP'!$B$9,AG1410&lt;='Braços de IP'!$D$9),'Braços de IP'!$E$9,IF(AND(AG1410&gt;='Braços de IP'!$B$10,AG1410&lt;='Braços de IP'!$D$10),'Braços de IP'!$E$10,IF(AND(AG1410&gt;='Braços de IP'!$B$11,AG1410&lt;='Braços de IP'!$D$11),'Braços de IP'!$E$11,IF(AND(AG1410&gt;='Braços de IP'!$B$12,AG1410&lt;='Braços de IP'!$D$12),'Braços de IP'!$E$12,IF(AND(AG1410&gt;='Braços de IP'!$B$13,AG1410&lt;='Braços de IP'!$D$13),'Braços de IP'!$E$13,IF(AND(AG1410&gt;='Braços de IP'!$B$14,AG1410&lt;='Braços de IP'!$D$14),'Braços de IP'!$E$14,"ERRO")))))))</f>
        <v>Longo I</v>
      </c>
      <c r="CU1410" s="27"/>
      <c r="CV1410" s="26" t="str">
        <f>IF($CU1410="","",VLOOKUP($CU1410,'Braços de IP'!$E$9:$I$15,2,0))</f>
        <v/>
      </c>
      <c r="CW1410" s="29" t="str">
        <f>IF($CU1410="","",VLOOKUP($CU1410,'Braços de IP'!$E$9:$I$15,5,0))</f>
        <v/>
      </c>
      <c r="CX1410" s="26"/>
      <c r="CY1410" s="26"/>
      <c r="CZ1410" s="26"/>
      <c r="DA1410" s="26"/>
      <c r="DB1410" s="26"/>
      <c r="DC1410" s="26"/>
      <c r="DD1410" s="30" t="e">
        <f t="shared" si="1588"/>
        <v>#N/A</v>
      </c>
      <c r="DE1410" s="31">
        <f t="shared" si="1589"/>
        <v>96</v>
      </c>
      <c r="DF1410" s="30" t="e">
        <f t="shared" si="1590"/>
        <v>#N/A</v>
      </c>
      <c r="DG1410" s="32" t="e">
        <f t="shared" si="1591"/>
        <v>#N/A</v>
      </c>
      <c r="DH1410" s="33" t="s">
        <v>143</v>
      </c>
      <c r="DI1410" s="34"/>
      <c r="DJ1410" s="35"/>
      <c r="DK1410" s="16" t="s">
        <v>144</v>
      </c>
      <c r="DL1410" s="16"/>
    </row>
    <row r="1411" spans="1:124" ht="15" customHeight="1" x14ac:dyDescent="0.25">
      <c r="B1411" s="16">
        <v>441</v>
      </c>
      <c r="C1411" s="16" t="s">
        <v>188</v>
      </c>
      <c r="D1411" s="16" t="s">
        <v>1187</v>
      </c>
      <c r="E1411" s="16">
        <v>-8.119211</v>
      </c>
      <c r="F1411" s="16">
        <v>-34.920180000000002</v>
      </c>
      <c r="G1411" s="16" t="s">
        <v>160</v>
      </c>
      <c r="H1411" s="16" t="s">
        <v>136</v>
      </c>
      <c r="I1411" s="16" t="s">
        <v>135</v>
      </c>
      <c r="J1411" s="16" t="s">
        <v>137</v>
      </c>
      <c r="K1411" s="16">
        <v>96</v>
      </c>
      <c r="L1411" s="16" t="s">
        <v>138</v>
      </c>
      <c r="M1411" s="16">
        <v>0</v>
      </c>
      <c r="N1411" s="16"/>
      <c r="O1411" s="16">
        <v>1</v>
      </c>
      <c r="P1411" s="16">
        <v>0</v>
      </c>
      <c r="Q1411" s="16">
        <v>6.36</v>
      </c>
      <c r="R1411" s="16"/>
      <c r="S1411" s="16"/>
      <c r="T1411" s="16">
        <v>0</v>
      </c>
      <c r="U1411" s="16">
        <v>0.95</v>
      </c>
      <c r="V1411" s="16">
        <v>0</v>
      </c>
      <c r="W1411" s="16">
        <v>0</v>
      </c>
      <c r="X1411" s="16">
        <v>0</v>
      </c>
      <c r="Y1411" s="16">
        <v>0</v>
      </c>
      <c r="Z1411" s="16">
        <v>0</v>
      </c>
      <c r="AA1411" s="16" t="s">
        <v>139</v>
      </c>
      <c r="AB1411" s="16" t="s">
        <v>140</v>
      </c>
      <c r="AC1411" s="16">
        <v>30.43</v>
      </c>
      <c r="AD1411" s="16">
        <v>6.43</v>
      </c>
      <c r="AE1411" s="16">
        <v>1</v>
      </c>
      <c r="AF1411" s="16">
        <v>2.44</v>
      </c>
      <c r="AG1411" s="16">
        <v>2.87</v>
      </c>
      <c r="AH1411" s="16"/>
      <c r="AI1411" s="16"/>
      <c r="AJ1411" s="16"/>
      <c r="AK1411" s="16"/>
      <c r="AL1411" s="16"/>
      <c r="AM1411" s="16">
        <v>0</v>
      </c>
      <c r="AN1411" s="16"/>
      <c r="AO1411" s="16">
        <v>0</v>
      </c>
      <c r="AP1411" s="16">
        <v>0</v>
      </c>
      <c r="AQ1411" s="16">
        <v>0</v>
      </c>
      <c r="AR1411" s="17" t="s">
        <v>136</v>
      </c>
      <c r="AS1411" s="19">
        <f t="shared" si="1522"/>
        <v>0</v>
      </c>
      <c r="AT1411" s="19"/>
      <c r="AU1411" s="19">
        <f>VLOOKUP(G1411,ABNT5101!$I$3:$J$9,2)</f>
        <v>10</v>
      </c>
      <c r="AV1411" s="19">
        <f>VLOOKUP(G1411,ABNT5101!$I$3:$M$9,5)</f>
        <v>0.18</v>
      </c>
      <c r="AW1411" s="17" t="str">
        <f>_xlfn.XLOOKUP(G1411,ABNT5101!I:I,ABNT5101!L:L)</f>
        <v>-</v>
      </c>
      <c r="AX1411" s="17">
        <f>_xlfn.XLOOKUP(G1411,ABNT5101!$I:$I,ABNT5101!M:M)</f>
        <v>0.18</v>
      </c>
      <c r="AY1411" s="17" t="str">
        <f>_xlfn.XLOOKUP(G1411,ABNT5101!$I:$I,ABNT5101!N:N)</f>
        <v>-</v>
      </c>
      <c r="AZ1411" s="17">
        <f>_xlfn.XLOOKUP(G1411,ABNT5101!$I:$I,ABNT5101!O:O)</f>
        <v>16</v>
      </c>
      <c r="BA1411" s="20" t="str">
        <f t="shared" si="1523"/>
        <v>NÃO ATENDE</v>
      </c>
      <c r="BB1411" s="21" t="e">
        <f t="shared" ref="BB1411:BC1411" si="1679">BE1411/AU1411-1</f>
        <v>#VALUE!</v>
      </c>
      <c r="BC1411" s="21" t="e">
        <f t="shared" si="1679"/>
        <v>#VALUE!</v>
      </c>
      <c r="BD1411" s="21" t="str">
        <f t="shared" si="1525"/>
        <v>-</v>
      </c>
      <c r="BE1411" s="22" t="s">
        <v>1191</v>
      </c>
      <c r="BF1411" s="22" t="s">
        <v>267</v>
      </c>
      <c r="BG1411" s="22"/>
      <c r="BH1411" s="22"/>
      <c r="BI1411" s="23"/>
      <c r="BJ1411" s="22"/>
      <c r="BK1411" s="20" t="str">
        <f t="shared" si="1526"/>
        <v>ATENDE</v>
      </c>
      <c r="BL1411" s="20" t="str">
        <f t="shared" si="1527"/>
        <v>ATENDE</v>
      </c>
      <c r="BM1411" s="20" t="str">
        <f t="shared" si="1528"/>
        <v>ATENDE</v>
      </c>
      <c r="BN1411" s="20" t="str">
        <f t="shared" si="1529"/>
        <v>ATENDE</v>
      </c>
      <c r="BO1411" s="24" t="str">
        <f t="shared" si="1530"/>
        <v>C4</v>
      </c>
      <c r="BP1411" s="24" t="str">
        <f t="shared" si="1648"/>
        <v>P6</v>
      </c>
      <c r="BQ1411" s="25">
        <f t="shared" si="1661"/>
        <v>-1</v>
      </c>
      <c r="BR1411" s="22"/>
      <c r="BS1411" s="22"/>
      <c r="BT1411" s="24">
        <f>IF(BP1411="-","-",_xlfn.XLOOKUP(BP1411,ABNT5101!$B$4:$B$9,ABNT5101!$C$4:$C$9))</f>
        <v>3</v>
      </c>
      <c r="BU1411" s="24">
        <f>IF(BP1411="-","-",_xlfn.XLOOKUP(BP1411,ABNT5101!$B$4:$B$9,ABNT5101!$D$4:$D$9))</f>
        <v>0.6</v>
      </c>
      <c r="BV1411" s="20" t="str">
        <f t="shared" si="1531"/>
        <v>NÃO ATENDE</v>
      </c>
      <c r="BW1411" s="20" t="str">
        <f t="shared" si="1662"/>
        <v>NÃO ATENDE</v>
      </c>
      <c r="BX1411" s="20" t="str">
        <f t="shared" si="1532"/>
        <v>NÃO ATENDE</v>
      </c>
      <c r="BY1411" s="24" t="s">
        <v>136</v>
      </c>
      <c r="BZ1411" s="25" t="e">
        <f t="shared" si="1533"/>
        <v>#VALUE!</v>
      </c>
      <c r="CA1411" s="24" t="s">
        <v>1192</v>
      </c>
      <c r="CB1411" s="24" t="s">
        <v>1193</v>
      </c>
      <c r="CC1411" s="20" t="str">
        <f>IF(BY1411="-","-",_xlfn.XLOOKUP(BY1411,ABNT5101!$B$4:$B$9,ABNT5101!$C$4:$C$9))</f>
        <v>-</v>
      </c>
      <c r="CD1411" s="24" t="str">
        <f>IF(BY1411="-","-",_xlfn.XLOOKUP(BY1411,ABNT5101!$B$4:$B$9,ABNT5101!$D$4:$D$9))</f>
        <v>-</v>
      </c>
      <c r="CE1411" s="20" t="str">
        <f t="shared" si="1534"/>
        <v>-</v>
      </c>
      <c r="CF1411" s="20" t="str">
        <f t="shared" si="1535"/>
        <v>-</v>
      </c>
      <c r="CG1411" s="20" t="str">
        <f t="shared" si="1640"/>
        <v>-</v>
      </c>
      <c r="CH1411" s="26" t="str">
        <f>_xlfn.XLOOKUP(CI1411,'Banco de dados'!$B:$B,'Banco de dados'!$D:$D)</f>
        <v>TECNOWATT</v>
      </c>
      <c r="CI1411" s="27" t="s">
        <v>477</v>
      </c>
      <c r="CJ1411" s="26" t="str">
        <f>_xlfn.XLOOKUP(CI1411,'Banco de dados'!$B:$B,'Banco de dados'!$E:$E)</f>
        <v>SIGSAGPTLRRSSNDL_30W_38IBBRS
1-10C1MUN6.5</v>
      </c>
      <c r="CK1411" s="26"/>
      <c r="CL1411" s="26" t="e">
        <f>IF(CK1411="-","-",_xlfn.XLOOKUP(CK1411,'Banco de dados'!$B:$B,'Banco de dados'!$E:$E))</f>
        <v>#N/A</v>
      </c>
      <c r="CM1411" s="28">
        <f t="shared" si="1587"/>
        <v>1</v>
      </c>
      <c r="CN1411" s="26">
        <f>_xlfn.XLOOKUP(CI1411,'Banco de dados'!$B:$B,'Banco de dados'!$H:$H)</f>
        <v>30</v>
      </c>
      <c r="CO1411" s="26" t="e">
        <f t="array" aca="1" ref="CO1411" ca="1">_xludf.XLOOKUP(CK1411,'Banco de dados'!$B:$B,'Banco de dados'!$H:$H)</f>
        <v>#NAME?</v>
      </c>
      <c r="CP1411" s="26" t="e">
        <f t="array" aca="1" ref="CP1411" ca="1">_xludf.XLOOKUP(CI1411,'Banco de dados'!$B:$B,'Banco de dados'!$F:$F)</f>
        <v>#NAME?</v>
      </c>
      <c r="CQ1411" s="26" t="e">
        <f t="array" aca="1" ref="CQ1411" ca="1">_xludf.XLOOKUP(CK1411,'Banco de dados'!$B:$B,'Banco de dados'!$F:$F)</f>
        <v>#NAME?</v>
      </c>
      <c r="CR1411" s="27">
        <v>378</v>
      </c>
      <c r="CS1411" s="27"/>
      <c r="CT1411" s="26" t="str">
        <f>IF(AG1411=0.5,"Suporte",IF(AND(AG1411&gt;='Braços de IP'!$B$9,AG1411&lt;='Braços de IP'!$D$9),'Braços de IP'!$E$9,IF(AND(AG1411&gt;='Braços de IP'!$B$10,AG1411&lt;='Braços de IP'!$D$10),'Braços de IP'!$E$10,IF(AND(AG1411&gt;='Braços de IP'!$B$11,AG1411&lt;='Braços de IP'!$D$11),'Braços de IP'!$E$11,IF(AND(AG1411&gt;='Braços de IP'!$B$12,AG1411&lt;='Braços de IP'!$D$12),'Braços de IP'!$E$12,IF(AND(AG1411&gt;='Braços de IP'!$B$13,AG1411&lt;='Braços de IP'!$D$13),'Braços de IP'!$E$13,IF(AND(AG1411&gt;='Braços de IP'!$B$14,AG1411&lt;='Braços de IP'!$D$14),'Braços de IP'!$E$14,"ERRO")))))))</f>
        <v>Longo I</v>
      </c>
      <c r="CU1411" s="27"/>
      <c r="CV1411" s="26" t="str">
        <f>IF($CU1411="","",VLOOKUP($CU1411,'Braços de IP'!$E$9:$I$15,2,0))</f>
        <v/>
      </c>
      <c r="CW1411" s="29" t="str">
        <f>IF($CU1411="","",VLOOKUP($CU1411,'Braços de IP'!$E$9:$I$15,5,0))</f>
        <v/>
      </c>
      <c r="CX1411" s="26"/>
      <c r="CY1411" s="26"/>
      <c r="CZ1411" s="26"/>
      <c r="DA1411" s="26"/>
      <c r="DB1411" s="26"/>
      <c r="DC1411" s="26"/>
      <c r="DD1411" s="30">
        <f t="shared" si="1588"/>
        <v>30</v>
      </c>
      <c r="DE1411" s="31">
        <f t="shared" si="1589"/>
        <v>96</v>
      </c>
      <c r="DF1411" s="30">
        <f t="shared" si="1590"/>
        <v>126</v>
      </c>
      <c r="DG1411" s="32">
        <f t="shared" si="1591"/>
        <v>0.6875</v>
      </c>
      <c r="DH1411" s="33" t="s">
        <v>143</v>
      </c>
      <c r="DI1411" s="34"/>
      <c r="DJ1411" s="35"/>
      <c r="DK1411" s="16" t="s">
        <v>144</v>
      </c>
      <c r="DL1411" s="16"/>
    </row>
    <row r="1412" spans="1:124" ht="15" customHeight="1" x14ac:dyDescent="0.25">
      <c r="B1412" s="16">
        <v>442</v>
      </c>
      <c r="C1412" s="16" t="s">
        <v>176</v>
      </c>
      <c r="D1412" s="16" t="s">
        <v>1194</v>
      </c>
      <c r="E1412" s="16">
        <v>-8.1288879999999999</v>
      </c>
      <c r="F1412" s="16">
        <v>-34.915742999999999</v>
      </c>
      <c r="G1412" s="16" t="s">
        <v>209</v>
      </c>
      <c r="H1412" s="16" t="s">
        <v>136</v>
      </c>
      <c r="I1412" s="16" t="s">
        <v>149</v>
      </c>
      <c r="J1412" s="16" t="s">
        <v>137</v>
      </c>
      <c r="K1412" s="16">
        <v>120</v>
      </c>
      <c r="L1412" s="16" t="s">
        <v>138</v>
      </c>
      <c r="M1412" s="16">
        <v>0</v>
      </c>
      <c r="N1412" s="16"/>
      <c r="O1412" s="16">
        <v>1</v>
      </c>
      <c r="P1412" s="16">
        <v>3.16</v>
      </c>
      <c r="Q1412" s="16">
        <v>13.26</v>
      </c>
      <c r="R1412" s="16"/>
      <c r="S1412" s="16"/>
      <c r="T1412" s="16">
        <v>0</v>
      </c>
      <c r="U1412" s="16">
        <v>0</v>
      </c>
      <c r="V1412" s="16">
        <v>5.75</v>
      </c>
      <c r="W1412" s="16">
        <v>0</v>
      </c>
      <c r="X1412" s="16">
        <v>0</v>
      </c>
      <c r="Y1412" s="16">
        <v>0</v>
      </c>
      <c r="Z1412" s="16">
        <v>0</v>
      </c>
      <c r="AA1412" s="16" t="s">
        <v>139</v>
      </c>
      <c r="AB1412" s="16" t="s">
        <v>140</v>
      </c>
      <c r="AC1412" s="16">
        <v>33.54</v>
      </c>
      <c r="AD1412" s="16">
        <v>8.0299999999999994</v>
      </c>
      <c r="AE1412" s="16">
        <v>1</v>
      </c>
      <c r="AF1412" s="16">
        <v>1</v>
      </c>
      <c r="AG1412" s="16">
        <v>2.74</v>
      </c>
      <c r="AH1412" s="16"/>
      <c r="AI1412" s="16"/>
      <c r="AJ1412" s="16"/>
      <c r="AK1412" s="16"/>
      <c r="AL1412" s="16"/>
      <c r="AM1412" s="16">
        <v>0</v>
      </c>
      <c r="AN1412" s="16"/>
      <c r="AO1412" s="16">
        <v>0</v>
      </c>
      <c r="AP1412" s="16">
        <v>0</v>
      </c>
      <c r="AQ1412" s="16">
        <v>0</v>
      </c>
      <c r="AR1412" s="17" t="s">
        <v>136</v>
      </c>
      <c r="AS1412" s="19">
        <f t="shared" si="1522"/>
        <v>0</v>
      </c>
      <c r="AT1412" s="19"/>
      <c r="AU1412" s="19">
        <f>VLOOKUP(G1412,ABNT5101!$I$3:$J$9,2)</f>
        <v>30</v>
      </c>
      <c r="AV1412" s="19">
        <f>VLOOKUP(G1412,ABNT5101!$I$3:$M$9,5)</f>
        <v>0.38</v>
      </c>
      <c r="AW1412" s="17" t="str">
        <f>_xlfn.XLOOKUP(G1412,ABNT5101!I:I,ABNT5101!L:L)</f>
        <v>-</v>
      </c>
      <c r="AX1412" s="17">
        <f>_xlfn.XLOOKUP(G1412,ABNT5101!$I:$I,ABNT5101!M:M)</f>
        <v>0.38</v>
      </c>
      <c r="AY1412" s="17" t="str">
        <f>_xlfn.XLOOKUP(G1412,ABNT5101!$I:$I,ABNT5101!N:N)</f>
        <v>-</v>
      </c>
      <c r="AZ1412" s="17">
        <f>_xlfn.XLOOKUP(G1412,ABNT5101!$I:$I,ABNT5101!O:O)</f>
        <v>14</v>
      </c>
      <c r="BA1412" s="20" t="str">
        <f t="shared" si="1523"/>
        <v>ATENDE</v>
      </c>
      <c r="BB1412" s="21" t="e">
        <f t="shared" ref="BB1412:BC1412" si="1680">BE1412/AU1412-1</f>
        <v>#VALUE!</v>
      </c>
      <c r="BC1412" s="21" t="e">
        <f t="shared" si="1680"/>
        <v>#VALUE!</v>
      </c>
      <c r="BD1412" s="21" t="str">
        <f t="shared" si="1525"/>
        <v>-</v>
      </c>
      <c r="BE1412" s="22" t="s">
        <v>1195</v>
      </c>
      <c r="BF1412" s="22" t="s">
        <v>369</v>
      </c>
      <c r="BG1412" s="22"/>
      <c r="BH1412" s="22"/>
      <c r="BI1412" s="23"/>
      <c r="BJ1412" s="22"/>
      <c r="BK1412" s="20" t="str">
        <f t="shared" si="1526"/>
        <v>ATENDE</v>
      </c>
      <c r="BL1412" s="20" t="str">
        <f t="shared" si="1527"/>
        <v>ATENDE</v>
      </c>
      <c r="BM1412" s="20" t="str">
        <f t="shared" si="1528"/>
        <v>ATENDE</v>
      </c>
      <c r="BN1412" s="20" t="str">
        <f t="shared" si="1529"/>
        <v>ATENDE</v>
      </c>
      <c r="BO1412" s="24" t="str">
        <f t="shared" si="1530"/>
        <v>C1</v>
      </c>
      <c r="BP1412" s="24" t="str">
        <f t="shared" si="1648"/>
        <v>P5</v>
      </c>
      <c r="BQ1412" s="25" t="e">
        <f t="shared" si="1661"/>
        <v>#VALUE!</v>
      </c>
      <c r="BR1412" s="22" t="s">
        <v>1196</v>
      </c>
      <c r="BS1412" s="22" t="s">
        <v>1197</v>
      </c>
      <c r="BT1412" s="24">
        <f>IF(BP1412="-","-",_xlfn.XLOOKUP(BP1412,ABNT5101!$B$4:$B$9,ABNT5101!$C$4:$C$9))</f>
        <v>5</v>
      </c>
      <c r="BU1412" s="24">
        <f>IF(BP1412="-","-",_xlfn.XLOOKUP(BP1412,ABNT5101!$B$4:$B$9,ABNT5101!$D$4:$D$9))</f>
        <v>1</v>
      </c>
      <c r="BV1412" s="20" t="str">
        <f t="shared" si="1531"/>
        <v>ATENDE</v>
      </c>
      <c r="BW1412" s="20" t="str">
        <f t="shared" si="1662"/>
        <v>ATENDE</v>
      </c>
      <c r="BX1412" s="20" t="str">
        <f t="shared" si="1532"/>
        <v>ATENDE</v>
      </c>
      <c r="BY1412" s="24" t="s">
        <v>136</v>
      </c>
      <c r="BZ1412" s="25" t="e">
        <f t="shared" si="1533"/>
        <v>#VALUE!</v>
      </c>
      <c r="CA1412" s="24"/>
      <c r="CB1412" s="24"/>
      <c r="CC1412" s="20" t="str">
        <f>IF(BY1412="-","-",_xlfn.XLOOKUP(BY1412,ABNT5101!$B$4:$B$9,ABNT5101!$C$4:$C$9))</f>
        <v>-</v>
      </c>
      <c r="CD1412" s="24" t="str">
        <f>IF(BY1412="-","-",_xlfn.XLOOKUP(BY1412,ABNT5101!$B$4:$B$9,ABNT5101!$D$4:$D$9))</f>
        <v>-</v>
      </c>
      <c r="CE1412" s="20" t="str">
        <f t="shared" si="1534"/>
        <v>-</v>
      </c>
      <c r="CF1412" s="20" t="str">
        <f t="shared" si="1535"/>
        <v>-</v>
      </c>
      <c r="CG1412" s="20" t="str">
        <f t="shared" si="1640"/>
        <v>-</v>
      </c>
      <c r="CH1412" s="26" t="e">
        <f>_xlfn.XLOOKUP(CI1412,'Banco de dados'!$B:$B,'Banco de dados'!$D:$D)</f>
        <v>#N/A</v>
      </c>
      <c r="CI1412" s="27" t="s">
        <v>1198</v>
      </c>
      <c r="CJ1412" s="26" t="e">
        <f>_xlfn.XLOOKUP(CI1412,'Banco de dados'!$B:$B,'Banco de dados'!$E:$E)</f>
        <v>#N/A</v>
      </c>
      <c r="CK1412" s="26"/>
      <c r="CL1412" s="26" t="e">
        <f>IF(CK1412="-","-",_xlfn.XLOOKUP(CK1412,'Banco de dados'!$B:$B,'Banco de dados'!$E:$E))</f>
        <v>#N/A</v>
      </c>
      <c r="CM1412" s="28">
        <f t="shared" si="1587"/>
        <v>1</v>
      </c>
      <c r="CN1412" s="26" t="e">
        <f>_xlfn.XLOOKUP(CI1412,'Banco de dados'!$B:$B,'Banco de dados'!$H:$H)</f>
        <v>#N/A</v>
      </c>
      <c r="CO1412" s="26" t="e">
        <f t="array" aca="1" ref="CO1412" ca="1">_xludf.XLOOKUP(CK1412,'Banco de dados'!$B:$B,'Banco de dados'!$H:$H)</f>
        <v>#NAME?</v>
      </c>
      <c r="CP1412" s="26" t="e">
        <f t="array" aca="1" ref="CP1412" ca="1">_xludf.XLOOKUP(CI1412,'Banco de dados'!$B:$B,'Banco de dados'!$F:$F)</f>
        <v>#NAME?</v>
      </c>
      <c r="CQ1412" s="26" t="e">
        <f t="array" aca="1" ref="CQ1412" ca="1">_xludf.XLOOKUP(CK1412,'Banco de dados'!$B:$B,'Banco de dados'!$F:$F)</f>
        <v>#NAME?</v>
      </c>
      <c r="CR1412" s="27">
        <v>379</v>
      </c>
      <c r="CS1412" s="27">
        <v>10</v>
      </c>
      <c r="CT1412" s="26" t="str">
        <f>IF(AG1412=0.5,"Suporte",IF(AND(AG1412&gt;='Braços de IP'!$B$9,AG1412&lt;='Braços de IP'!$D$9),'Braços de IP'!$E$9,IF(AND(AG1412&gt;='Braços de IP'!$B$10,AG1412&lt;='Braços de IP'!$D$10),'Braços de IP'!$E$10,IF(AND(AG1412&gt;='Braços de IP'!$B$11,AG1412&lt;='Braços de IP'!$D$11),'Braços de IP'!$E$11,IF(AND(AG1412&gt;='Braços de IP'!$B$12,AG1412&lt;='Braços de IP'!$D$12),'Braços de IP'!$E$12,IF(AND(AG1412&gt;='Braços de IP'!$B$13,AG1412&lt;='Braços de IP'!$D$13),'Braços de IP'!$E$13,IF(AND(AG1412&gt;='Braços de IP'!$B$14,AG1412&lt;='Braços de IP'!$D$14),'Braços de IP'!$E$14,"ERRO")))))))</f>
        <v>Longo I</v>
      </c>
      <c r="CU1412" s="27" t="s">
        <v>178</v>
      </c>
      <c r="CV1412" s="26">
        <f>IF($CU1412="","",VLOOKUP($CU1412,'Braços de IP'!$E$9:$I$15,2,0))</f>
        <v>2.4</v>
      </c>
      <c r="CW1412" s="29">
        <f>IF($CU1412="","",VLOOKUP($CU1412,'Braços de IP'!$E$9:$I$15,5,0))</f>
        <v>7.5</v>
      </c>
      <c r="CX1412" s="26"/>
      <c r="CY1412" s="26"/>
      <c r="CZ1412" s="26"/>
      <c r="DA1412" s="26"/>
      <c r="DB1412" s="26"/>
      <c r="DC1412" s="26"/>
      <c r="DD1412" s="30" t="e">
        <f t="shared" si="1588"/>
        <v>#N/A</v>
      </c>
      <c r="DE1412" s="31">
        <f t="shared" si="1589"/>
        <v>120</v>
      </c>
      <c r="DF1412" s="30" t="e">
        <f t="shared" si="1590"/>
        <v>#N/A</v>
      </c>
      <c r="DG1412" s="32" t="e">
        <f t="shared" si="1591"/>
        <v>#N/A</v>
      </c>
      <c r="DH1412" s="33" t="s">
        <v>143</v>
      </c>
      <c r="DI1412" s="34"/>
      <c r="DJ1412" s="35"/>
      <c r="DK1412" s="16" t="s">
        <v>144</v>
      </c>
      <c r="DL1412" s="16"/>
    </row>
    <row r="1413" spans="1:124" ht="15" customHeight="1" x14ac:dyDescent="0.25">
      <c r="B1413" s="16">
        <v>442</v>
      </c>
      <c r="C1413" s="16" t="s">
        <v>176</v>
      </c>
      <c r="D1413" s="16" t="s">
        <v>1194</v>
      </c>
      <c r="E1413" s="16">
        <v>-8.1288879999999999</v>
      </c>
      <c r="F1413" s="16">
        <v>-34.915742999999999</v>
      </c>
      <c r="G1413" s="16" t="s">
        <v>209</v>
      </c>
      <c r="H1413" s="16" t="s">
        <v>136</v>
      </c>
      <c r="I1413" s="16" t="s">
        <v>149</v>
      </c>
      <c r="J1413" s="16" t="s">
        <v>137</v>
      </c>
      <c r="K1413" s="16">
        <v>120</v>
      </c>
      <c r="L1413" s="16" t="s">
        <v>138</v>
      </c>
      <c r="M1413" s="16">
        <v>0</v>
      </c>
      <c r="N1413" s="16"/>
      <c r="O1413" s="16">
        <v>1</v>
      </c>
      <c r="P1413" s="16">
        <v>3.16</v>
      </c>
      <c r="Q1413" s="16">
        <v>13.26</v>
      </c>
      <c r="R1413" s="16"/>
      <c r="S1413" s="16"/>
      <c r="T1413" s="16">
        <v>0</v>
      </c>
      <c r="U1413" s="16">
        <v>0</v>
      </c>
      <c r="V1413" s="16">
        <v>5.75</v>
      </c>
      <c r="W1413" s="16">
        <v>0</v>
      </c>
      <c r="X1413" s="16">
        <v>0</v>
      </c>
      <c r="Y1413" s="16">
        <v>0</v>
      </c>
      <c r="Z1413" s="16">
        <v>0</v>
      </c>
      <c r="AA1413" s="16" t="s">
        <v>139</v>
      </c>
      <c r="AB1413" s="16" t="s">
        <v>140</v>
      </c>
      <c r="AC1413" s="16">
        <v>33.54</v>
      </c>
      <c r="AD1413" s="16">
        <v>8.0299999999999994</v>
      </c>
      <c r="AE1413" s="16">
        <v>1</v>
      </c>
      <c r="AF1413" s="16">
        <v>1</v>
      </c>
      <c r="AG1413" s="16">
        <v>2.74</v>
      </c>
      <c r="AH1413" s="16"/>
      <c r="AI1413" s="16"/>
      <c r="AJ1413" s="16"/>
      <c r="AK1413" s="16"/>
      <c r="AL1413" s="16"/>
      <c r="AM1413" s="16">
        <v>0</v>
      </c>
      <c r="AN1413" s="16"/>
      <c r="AO1413" s="16">
        <v>0</v>
      </c>
      <c r="AP1413" s="16">
        <v>0</v>
      </c>
      <c r="AQ1413" s="16">
        <v>0</v>
      </c>
      <c r="AR1413" s="17" t="s">
        <v>136</v>
      </c>
      <c r="AS1413" s="19">
        <f t="shared" si="1522"/>
        <v>0</v>
      </c>
      <c r="AT1413" s="19"/>
      <c r="AU1413" s="19">
        <f>VLOOKUP(G1413,ABNT5101!$I$3:$J$9,2)</f>
        <v>30</v>
      </c>
      <c r="AV1413" s="19">
        <f>VLOOKUP(G1413,ABNT5101!$I$3:$M$9,5)</f>
        <v>0.38</v>
      </c>
      <c r="AW1413" s="17" t="str">
        <f>_xlfn.XLOOKUP(G1413,ABNT5101!I:I,ABNT5101!L:L)</f>
        <v>-</v>
      </c>
      <c r="AX1413" s="17">
        <f>_xlfn.XLOOKUP(G1413,ABNT5101!$I:$I,ABNT5101!M:M)</f>
        <v>0.38</v>
      </c>
      <c r="AY1413" s="17" t="str">
        <f>_xlfn.XLOOKUP(G1413,ABNT5101!$I:$I,ABNT5101!N:N)</f>
        <v>-</v>
      </c>
      <c r="AZ1413" s="17">
        <f>_xlfn.XLOOKUP(G1413,ABNT5101!$I:$I,ABNT5101!O:O)</f>
        <v>14</v>
      </c>
      <c r="BA1413" s="20" t="str">
        <f t="shared" si="1523"/>
        <v>ATENDE</v>
      </c>
      <c r="BB1413" s="21" t="e">
        <f t="shared" ref="BB1413:BC1413" si="1681">BE1413/AU1413-1</f>
        <v>#VALUE!</v>
      </c>
      <c r="BC1413" s="21" t="e">
        <f t="shared" si="1681"/>
        <v>#VALUE!</v>
      </c>
      <c r="BD1413" s="21" t="str">
        <f t="shared" si="1525"/>
        <v>-</v>
      </c>
      <c r="BE1413" s="22" t="s">
        <v>1199</v>
      </c>
      <c r="BF1413" s="22" t="s">
        <v>936</v>
      </c>
      <c r="BG1413" s="22"/>
      <c r="BH1413" s="22"/>
      <c r="BI1413" s="23"/>
      <c r="BJ1413" s="22"/>
      <c r="BK1413" s="20" t="str">
        <f t="shared" si="1526"/>
        <v>ATENDE</v>
      </c>
      <c r="BL1413" s="20" t="str">
        <f t="shared" si="1527"/>
        <v>ATENDE</v>
      </c>
      <c r="BM1413" s="20" t="str">
        <f t="shared" si="1528"/>
        <v>ATENDE</v>
      </c>
      <c r="BN1413" s="20" t="str">
        <f t="shared" si="1529"/>
        <v>ATENDE</v>
      </c>
      <c r="BO1413" s="24" t="str">
        <f t="shared" si="1530"/>
        <v>C1</v>
      </c>
      <c r="BP1413" s="24" t="str">
        <f t="shared" si="1648"/>
        <v>P5</v>
      </c>
      <c r="BQ1413" s="25" t="e">
        <f t="shared" si="1661"/>
        <v>#VALUE!</v>
      </c>
      <c r="BR1413" s="22" t="s">
        <v>1200</v>
      </c>
      <c r="BS1413" s="22" t="s">
        <v>1201</v>
      </c>
      <c r="BT1413" s="24">
        <f>IF(BP1413="-","-",_xlfn.XLOOKUP(BP1413,ABNT5101!$B$4:$B$9,ABNT5101!$C$4:$C$9))</f>
        <v>5</v>
      </c>
      <c r="BU1413" s="24">
        <f>IF(BP1413="-","-",_xlfn.XLOOKUP(BP1413,ABNT5101!$B$4:$B$9,ABNT5101!$D$4:$D$9))</f>
        <v>1</v>
      </c>
      <c r="BV1413" s="20" t="str">
        <f t="shared" si="1531"/>
        <v>ATENDE</v>
      </c>
      <c r="BW1413" s="20" t="str">
        <f t="shared" si="1662"/>
        <v>ATENDE</v>
      </c>
      <c r="BX1413" s="20" t="str">
        <f t="shared" si="1532"/>
        <v>ATENDE</v>
      </c>
      <c r="BY1413" s="24" t="s">
        <v>136</v>
      </c>
      <c r="BZ1413" s="25" t="e">
        <f t="shared" si="1533"/>
        <v>#VALUE!</v>
      </c>
      <c r="CA1413" s="24"/>
      <c r="CB1413" s="24"/>
      <c r="CC1413" s="20" t="str">
        <f>IF(BY1413="-","-",_xlfn.XLOOKUP(BY1413,ABNT5101!$B$4:$B$9,ABNT5101!$C$4:$C$9))</f>
        <v>-</v>
      </c>
      <c r="CD1413" s="24" t="str">
        <f>IF(BY1413="-","-",_xlfn.XLOOKUP(BY1413,ABNT5101!$B$4:$B$9,ABNT5101!$D$4:$D$9))</f>
        <v>-</v>
      </c>
      <c r="CE1413" s="20" t="str">
        <f t="shared" si="1534"/>
        <v>-</v>
      </c>
      <c r="CF1413" s="20" t="str">
        <f t="shared" si="1535"/>
        <v>-</v>
      </c>
      <c r="CG1413" s="20" t="str">
        <f t="shared" si="1640"/>
        <v>-</v>
      </c>
      <c r="CH1413" s="26" t="e">
        <f>_xlfn.XLOOKUP(CI1413,'Banco de dados'!$B:$B,'Banco de dados'!$D:$D)</f>
        <v>#N/A</v>
      </c>
      <c r="CI1413" s="27" t="s">
        <v>1202</v>
      </c>
      <c r="CJ1413" s="26" t="e">
        <f>_xlfn.XLOOKUP(CI1413,'Banco de dados'!$B:$B,'Banco de dados'!$E:$E)</f>
        <v>#N/A</v>
      </c>
      <c r="CK1413" s="26"/>
      <c r="CL1413" s="26" t="e">
        <f>IF(CK1413="-","-",_xlfn.XLOOKUP(CK1413,'Banco de dados'!$B:$B,'Banco de dados'!$E:$E))</f>
        <v>#N/A</v>
      </c>
      <c r="CM1413" s="28">
        <f t="shared" si="1587"/>
        <v>1</v>
      </c>
      <c r="CN1413" s="26" t="e">
        <f>_xlfn.XLOOKUP(CI1413,'Banco de dados'!$B:$B,'Banco de dados'!$H:$H)</f>
        <v>#N/A</v>
      </c>
      <c r="CO1413" s="26" t="e">
        <f t="array" aca="1" ref="CO1413" ca="1">_xludf.XLOOKUP(CK1413,'Banco de dados'!$B:$B,'Banco de dados'!$H:$H)</f>
        <v>#NAME?</v>
      </c>
      <c r="CP1413" s="26" t="e">
        <f t="array" aca="1" ref="CP1413" ca="1">_xludf.XLOOKUP(CI1413,'Banco de dados'!$B:$B,'Banco de dados'!$F:$F)</f>
        <v>#NAME?</v>
      </c>
      <c r="CQ1413" s="26" t="e">
        <f t="array" aca="1" ref="CQ1413" ca="1">_xludf.XLOOKUP(CK1413,'Banco de dados'!$B:$B,'Banco de dados'!$F:$F)</f>
        <v>#NAME?</v>
      </c>
      <c r="CR1413" s="27">
        <v>380</v>
      </c>
      <c r="CS1413" s="27">
        <v>10</v>
      </c>
      <c r="CT1413" s="26" t="str">
        <f>IF(AG1413=0.5,"Suporte",IF(AND(AG1413&gt;='Braços de IP'!$B$9,AG1413&lt;='Braços de IP'!$D$9),'Braços de IP'!$E$9,IF(AND(AG1413&gt;='Braços de IP'!$B$10,AG1413&lt;='Braços de IP'!$D$10),'Braços de IP'!$E$10,IF(AND(AG1413&gt;='Braços de IP'!$B$11,AG1413&lt;='Braços de IP'!$D$11),'Braços de IP'!$E$11,IF(AND(AG1413&gt;='Braços de IP'!$B$12,AG1413&lt;='Braços de IP'!$D$12),'Braços de IP'!$E$12,IF(AND(AG1413&gt;='Braços de IP'!$B$13,AG1413&lt;='Braços de IP'!$D$13),'Braços de IP'!$E$13,IF(AND(AG1413&gt;='Braços de IP'!$B$14,AG1413&lt;='Braços de IP'!$D$14),'Braços de IP'!$E$14,"ERRO")))))))</f>
        <v>Longo I</v>
      </c>
      <c r="CU1413" s="27" t="s">
        <v>540</v>
      </c>
      <c r="CV1413" s="26">
        <f>IF($CU1413="","",VLOOKUP($CU1413,'Braços de IP'!$E$9:$I$15,2,0))</f>
        <v>2.8</v>
      </c>
      <c r="CW1413" s="29">
        <f>IF($CU1413="","",VLOOKUP($CU1413,'Braços de IP'!$E$9:$I$15,5,0))</f>
        <v>8</v>
      </c>
      <c r="CX1413" s="26"/>
      <c r="CY1413" s="26"/>
      <c r="CZ1413" s="26"/>
      <c r="DA1413" s="26"/>
      <c r="DB1413" s="26"/>
      <c r="DC1413" s="26"/>
      <c r="DD1413" s="30" t="e">
        <f t="shared" si="1588"/>
        <v>#N/A</v>
      </c>
      <c r="DE1413" s="31">
        <f t="shared" si="1589"/>
        <v>120</v>
      </c>
      <c r="DF1413" s="30" t="e">
        <f t="shared" si="1590"/>
        <v>#N/A</v>
      </c>
      <c r="DG1413" s="32" t="e">
        <f t="shared" si="1591"/>
        <v>#N/A</v>
      </c>
      <c r="DH1413" s="33" t="s">
        <v>143</v>
      </c>
      <c r="DI1413" s="34"/>
      <c r="DJ1413" s="35"/>
      <c r="DK1413" s="16" t="s">
        <v>144</v>
      </c>
      <c r="DL1413" s="16"/>
    </row>
    <row r="1414" spans="1:124" ht="15" customHeight="1" x14ac:dyDescent="0.25">
      <c r="B1414" s="16">
        <v>442</v>
      </c>
      <c r="C1414" s="16" t="s">
        <v>176</v>
      </c>
      <c r="D1414" s="16" t="s">
        <v>1194</v>
      </c>
      <c r="E1414" s="16">
        <v>-8.1288879999999999</v>
      </c>
      <c r="F1414" s="16">
        <v>-34.915742999999999</v>
      </c>
      <c r="G1414" s="16" t="s">
        <v>209</v>
      </c>
      <c r="H1414" s="16" t="s">
        <v>136</v>
      </c>
      <c r="I1414" s="16" t="s">
        <v>149</v>
      </c>
      <c r="J1414" s="16" t="s">
        <v>137</v>
      </c>
      <c r="K1414" s="16">
        <v>120</v>
      </c>
      <c r="L1414" s="16" t="s">
        <v>138</v>
      </c>
      <c r="M1414" s="16">
        <v>0</v>
      </c>
      <c r="N1414" s="16"/>
      <c r="O1414" s="16">
        <v>1</v>
      </c>
      <c r="P1414" s="16">
        <v>3.16</v>
      </c>
      <c r="Q1414" s="16">
        <v>13.26</v>
      </c>
      <c r="R1414" s="16"/>
      <c r="S1414" s="16"/>
      <c r="T1414" s="16">
        <v>0</v>
      </c>
      <c r="U1414" s="16">
        <v>0</v>
      </c>
      <c r="V1414" s="16">
        <v>5.75</v>
      </c>
      <c r="W1414" s="16">
        <v>0</v>
      </c>
      <c r="X1414" s="16">
        <v>0</v>
      </c>
      <c r="Y1414" s="16">
        <v>0</v>
      </c>
      <c r="Z1414" s="16">
        <v>0</v>
      </c>
      <c r="AA1414" s="16" t="s">
        <v>139</v>
      </c>
      <c r="AB1414" s="16" t="s">
        <v>140</v>
      </c>
      <c r="AC1414" s="16">
        <v>33.54</v>
      </c>
      <c r="AD1414" s="16">
        <v>8.0299999999999994</v>
      </c>
      <c r="AE1414" s="16">
        <v>1</v>
      </c>
      <c r="AF1414" s="16">
        <v>1</v>
      </c>
      <c r="AG1414" s="16">
        <v>2.74</v>
      </c>
      <c r="AH1414" s="16"/>
      <c r="AI1414" s="16"/>
      <c r="AJ1414" s="16"/>
      <c r="AK1414" s="16"/>
      <c r="AL1414" s="16"/>
      <c r="AM1414" s="16">
        <v>0</v>
      </c>
      <c r="AN1414" s="16"/>
      <c r="AO1414" s="16">
        <v>0</v>
      </c>
      <c r="AP1414" s="16">
        <v>0</v>
      </c>
      <c r="AQ1414" s="16">
        <v>0</v>
      </c>
      <c r="AR1414" s="17" t="s">
        <v>136</v>
      </c>
      <c r="AS1414" s="19">
        <f t="shared" si="1522"/>
        <v>0</v>
      </c>
      <c r="AT1414" s="19"/>
      <c r="AU1414" s="19">
        <f>VLOOKUP(G1414,ABNT5101!$I$3:$J$9,2)</f>
        <v>30</v>
      </c>
      <c r="AV1414" s="19">
        <f>VLOOKUP(G1414,ABNT5101!$I$3:$M$9,5)</f>
        <v>0.38</v>
      </c>
      <c r="AW1414" s="17" t="str">
        <f>_xlfn.XLOOKUP(G1414,ABNT5101!I:I,ABNT5101!L:L)</f>
        <v>-</v>
      </c>
      <c r="AX1414" s="17">
        <f>_xlfn.XLOOKUP(G1414,ABNT5101!$I:$I,ABNT5101!M:M)</f>
        <v>0.38</v>
      </c>
      <c r="AY1414" s="17" t="str">
        <f>_xlfn.XLOOKUP(G1414,ABNT5101!$I:$I,ABNT5101!N:N)</f>
        <v>-</v>
      </c>
      <c r="AZ1414" s="17">
        <f>_xlfn.XLOOKUP(G1414,ABNT5101!$I:$I,ABNT5101!O:O)</f>
        <v>14</v>
      </c>
      <c r="BA1414" s="20" t="str">
        <f t="shared" si="1523"/>
        <v>ATENDE</v>
      </c>
      <c r="BB1414" s="21" t="e">
        <f t="shared" ref="BB1414:BC1414" si="1682">BE1414/AU1414-1</f>
        <v>#VALUE!</v>
      </c>
      <c r="BC1414" s="21" t="e">
        <f t="shared" si="1682"/>
        <v>#VALUE!</v>
      </c>
      <c r="BD1414" s="21" t="str">
        <f t="shared" si="1525"/>
        <v>-</v>
      </c>
      <c r="BE1414" s="22" t="s">
        <v>1203</v>
      </c>
      <c r="BF1414" s="22" t="s">
        <v>955</v>
      </c>
      <c r="BG1414" s="22"/>
      <c r="BH1414" s="22"/>
      <c r="BI1414" s="23"/>
      <c r="BJ1414" s="22"/>
      <c r="BK1414" s="20" t="str">
        <f t="shared" si="1526"/>
        <v>ATENDE</v>
      </c>
      <c r="BL1414" s="20" t="str">
        <f t="shared" si="1527"/>
        <v>ATENDE</v>
      </c>
      <c r="BM1414" s="20" t="str">
        <f t="shared" si="1528"/>
        <v>ATENDE</v>
      </c>
      <c r="BN1414" s="20" t="str">
        <f t="shared" si="1529"/>
        <v>ATENDE</v>
      </c>
      <c r="BO1414" s="24" t="str">
        <f t="shared" si="1530"/>
        <v>C1</v>
      </c>
      <c r="BP1414" s="24" t="str">
        <f t="shared" si="1648"/>
        <v>P5</v>
      </c>
      <c r="BQ1414" s="25" t="e">
        <f t="shared" si="1661"/>
        <v>#VALUE!</v>
      </c>
      <c r="BR1414" s="22" t="s">
        <v>1049</v>
      </c>
      <c r="BS1414" s="22" t="s">
        <v>1204</v>
      </c>
      <c r="BT1414" s="24">
        <f>IF(BP1414="-","-",_xlfn.XLOOKUP(BP1414,ABNT5101!$B$4:$B$9,ABNT5101!$C$4:$C$9))</f>
        <v>5</v>
      </c>
      <c r="BU1414" s="24">
        <f>IF(BP1414="-","-",_xlfn.XLOOKUP(BP1414,ABNT5101!$B$4:$B$9,ABNT5101!$D$4:$D$9))</f>
        <v>1</v>
      </c>
      <c r="BV1414" s="20" t="str">
        <f t="shared" si="1531"/>
        <v>ATENDE</v>
      </c>
      <c r="BW1414" s="20" t="str">
        <f t="shared" si="1662"/>
        <v>ATENDE</v>
      </c>
      <c r="BX1414" s="20" t="str">
        <f t="shared" si="1532"/>
        <v>ATENDE</v>
      </c>
      <c r="BY1414" s="24" t="s">
        <v>136</v>
      </c>
      <c r="BZ1414" s="25" t="e">
        <f t="shared" si="1533"/>
        <v>#VALUE!</v>
      </c>
      <c r="CA1414" s="24"/>
      <c r="CB1414" s="24"/>
      <c r="CC1414" s="20" t="str">
        <f>IF(BY1414="-","-",_xlfn.XLOOKUP(BY1414,ABNT5101!$B$4:$B$9,ABNT5101!$C$4:$C$9))</f>
        <v>-</v>
      </c>
      <c r="CD1414" s="24" t="str">
        <f>IF(BY1414="-","-",_xlfn.XLOOKUP(BY1414,ABNT5101!$B$4:$B$9,ABNT5101!$D$4:$D$9))</f>
        <v>-</v>
      </c>
      <c r="CE1414" s="20" t="str">
        <f t="shared" si="1534"/>
        <v>-</v>
      </c>
      <c r="CF1414" s="20" t="str">
        <f t="shared" si="1535"/>
        <v>-</v>
      </c>
      <c r="CG1414" s="20" t="str">
        <f t="shared" si="1640"/>
        <v>-</v>
      </c>
      <c r="CH1414" s="26" t="e">
        <f>_xlfn.XLOOKUP(CI1414,'Banco de dados'!$B:$B,'Banco de dados'!$D:$D)</f>
        <v>#N/A</v>
      </c>
      <c r="CI1414" s="27" t="s">
        <v>255</v>
      </c>
      <c r="CJ1414" s="26" t="e">
        <f>_xlfn.XLOOKUP(CI1414,'Banco de dados'!$B:$B,'Banco de dados'!$E:$E)</f>
        <v>#N/A</v>
      </c>
      <c r="CK1414" s="26"/>
      <c r="CL1414" s="26" t="e">
        <f>IF(CK1414="-","-",_xlfn.XLOOKUP(CK1414,'Banco de dados'!$B:$B,'Banco de dados'!$E:$E))</f>
        <v>#N/A</v>
      </c>
      <c r="CM1414" s="28">
        <f t="shared" si="1587"/>
        <v>1</v>
      </c>
      <c r="CN1414" s="26" t="e">
        <f>_xlfn.XLOOKUP(CI1414,'Banco de dados'!$B:$B,'Banco de dados'!$H:$H)</f>
        <v>#N/A</v>
      </c>
      <c r="CO1414" s="26" t="e">
        <f t="array" aca="1" ref="CO1414" ca="1">_xludf.XLOOKUP(CK1414,'Banco de dados'!$B:$B,'Banco de dados'!$H:$H)</f>
        <v>#NAME?</v>
      </c>
      <c r="CP1414" s="26" t="e">
        <f t="array" aca="1" ref="CP1414" ca="1">_xludf.XLOOKUP(CI1414,'Banco de dados'!$B:$B,'Banco de dados'!$F:$F)</f>
        <v>#NAME?</v>
      </c>
      <c r="CQ1414" s="26" t="e">
        <f t="array" aca="1" ref="CQ1414" ca="1">_xludf.XLOOKUP(CK1414,'Banco de dados'!$B:$B,'Banco de dados'!$F:$F)</f>
        <v>#NAME?</v>
      </c>
      <c r="CR1414" s="27">
        <v>381</v>
      </c>
      <c r="CS1414" s="27">
        <v>10</v>
      </c>
      <c r="CT1414" s="26" t="str">
        <f>IF(AG1414=0.5,"Suporte",IF(AND(AG1414&gt;='Braços de IP'!$B$9,AG1414&lt;='Braços de IP'!$D$9),'Braços de IP'!$E$9,IF(AND(AG1414&gt;='Braços de IP'!$B$10,AG1414&lt;='Braços de IP'!$D$10),'Braços de IP'!$E$10,IF(AND(AG1414&gt;='Braços de IP'!$B$11,AG1414&lt;='Braços de IP'!$D$11),'Braços de IP'!$E$11,IF(AND(AG1414&gt;='Braços de IP'!$B$12,AG1414&lt;='Braços de IP'!$D$12),'Braços de IP'!$E$12,IF(AND(AG1414&gt;='Braços de IP'!$B$13,AG1414&lt;='Braços de IP'!$D$13),'Braços de IP'!$E$13,IF(AND(AG1414&gt;='Braços de IP'!$B$14,AG1414&lt;='Braços de IP'!$D$14),'Braços de IP'!$E$14,"ERRO")))))))</f>
        <v>Longo I</v>
      </c>
      <c r="CU1414" s="27"/>
      <c r="CV1414" s="26" t="str">
        <f>IF($CU1414="","",VLOOKUP($CU1414,'Braços de IP'!$E$9:$I$15,2,0))</f>
        <v/>
      </c>
      <c r="CW1414" s="29" t="str">
        <f>IF($CU1414="","",VLOOKUP($CU1414,'Braços de IP'!$E$9:$I$15,5,0))</f>
        <v/>
      </c>
      <c r="CX1414" s="26" t="s">
        <v>545</v>
      </c>
      <c r="CY1414" s="26">
        <v>1</v>
      </c>
      <c r="CZ1414" s="26"/>
      <c r="DA1414" s="26" t="s">
        <v>1130</v>
      </c>
      <c r="DB1414" s="26"/>
      <c r="DC1414" s="26"/>
      <c r="DD1414" s="30" t="e">
        <f t="shared" si="1588"/>
        <v>#N/A</v>
      </c>
      <c r="DE1414" s="31">
        <f t="shared" si="1589"/>
        <v>120</v>
      </c>
      <c r="DF1414" s="30" t="e">
        <f t="shared" si="1590"/>
        <v>#N/A</v>
      </c>
      <c r="DG1414" s="32" t="e">
        <f t="shared" si="1591"/>
        <v>#N/A</v>
      </c>
      <c r="DH1414" s="33" t="s">
        <v>143</v>
      </c>
      <c r="DI1414" s="34"/>
      <c r="DJ1414" s="35"/>
      <c r="DK1414" s="16" t="s">
        <v>144</v>
      </c>
      <c r="DL1414" s="16"/>
    </row>
    <row r="1415" spans="1:124" ht="15" customHeight="1" x14ac:dyDescent="0.25">
      <c r="B1415" s="16">
        <v>443</v>
      </c>
      <c r="C1415" s="16" t="s">
        <v>146</v>
      </c>
      <c r="D1415" s="16" t="s">
        <v>1205</v>
      </c>
      <c r="E1415" s="16">
        <v>-8.1052090000000003</v>
      </c>
      <c r="F1415" s="16">
        <v>-34.925297999999998</v>
      </c>
      <c r="G1415" s="16" t="s">
        <v>160</v>
      </c>
      <c r="H1415" s="16" t="s">
        <v>136</v>
      </c>
      <c r="I1415" s="16" t="s">
        <v>135</v>
      </c>
      <c r="J1415" s="16" t="s">
        <v>137</v>
      </c>
      <c r="K1415" s="16">
        <v>70</v>
      </c>
      <c r="L1415" s="16" t="s">
        <v>138</v>
      </c>
      <c r="M1415" s="16">
        <v>0</v>
      </c>
      <c r="N1415" s="16"/>
      <c r="O1415" s="16">
        <v>1</v>
      </c>
      <c r="P1415" s="16">
        <v>3.19</v>
      </c>
      <c r="Q1415" s="16">
        <v>5.6</v>
      </c>
      <c r="R1415" s="16"/>
      <c r="S1415" s="16"/>
      <c r="T1415" s="16">
        <v>0</v>
      </c>
      <c r="U1415" s="16">
        <v>3.07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 t="s">
        <v>139</v>
      </c>
      <c r="AB1415" s="16" t="s">
        <v>140</v>
      </c>
      <c r="AC1415" s="16">
        <v>29.3</v>
      </c>
      <c r="AD1415" s="16">
        <v>6.05</v>
      </c>
      <c r="AE1415" s="16">
        <v>1</v>
      </c>
      <c r="AF1415" s="16">
        <v>2.33</v>
      </c>
      <c r="AG1415" s="16">
        <v>1.66</v>
      </c>
      <c r="AH1415" s="16"/>
      <c r="AI1415" s="16"/>
      <c r="AJ1415" s="16"/>
      <c r="AK1415" s="16"/>
      <c r="AL1415" s="16"/>
      <c r="AM1415" s="16">
        <v>0</v>
      </c>
      <c r="AN1415" s="16"/>
      <c r="AO1415" s="16">
        <v>0</v>
      </c>
      <c r="AP1415" s="16">
        <v>0</v>
      </c>
      <c r="AQ1415" s="16">
        <v>0</v>
      </c>
      <c r="AR1415" s="17" t="s">
        <v>136</v>
      </c>
      <c r="AS1415" s="19">
        <f t="shared" si="1522"/>
        <v>0</v>
      </c>
      <c r="AT1415" s="19"/>
      <c r="AU1415" s="19">
        <f>VLOOKUP(G1415,ABNT5101!$I$3:$J$9,2)</f>
        <v>10</v>
      </c>
      <c r="AV1415" s="19">
        <f>VLOOKUP(G1415,ABNT5101!$I$3:$M$9,5)</f>
        <v>0.18</v>
      </c>
      <c r="AW1415" s="17" t="str">
        <f>_xlfn.XLOOKUP(G1415,ABNT5101!I:I,ABNT5101!L:L)</f>
        <v>-</v>
      </c>
      <c r="AX1415" s="17">
        <f>_xlfn.XLOOKUP(G1415,ABNT5101!$I:$I,ABNT5101!M:M)</f>
        <v>0.18</v>
      </c>
      <c r="AY1415" s="17" t="str">
        <f>_xlfn.XLOOKUP(G1415,ABNT5101!$I:$I,ABNT5101!N:N)</f>
        <v>-</v>
      </c>
      <c r="AZ1415" s="17">
        <f>_xlfn.XLOOKUP(G1415,ABNT5101!$I:$I,ABNT5101!O:O)</f>
        <v>16</v>
      </c>
      <c r="BA1415" s="20" t="str">
        <f t="shared" si="1523"/>
        <v>ATENDE</v>
      </c>
      <c r="BB1415" s="21" t="e">
        <f t="shared" ref="BB1415:BC1415" si="1683">BE1415/AU1415-1</f>
        <v>#VALUE!</v>
      </c>
      <c r="BC1415" s="21" t="e">
        <f t="shared" si="1683"/>
        <v>#VALUE!</v>
      </c>
      <c r="BD1415" s="21" t="str">
        <f t="shared" si="1525"/>
        <v>-</v>
      </c>
      <c r="BE1415" s="22" t="s">
        <v>1206</v>
      </c>
      <c r="BF1415" s="22" t="s">
        <v>237</v>
      </c>
      <c r="BG1415" s="22"/>
      <c r="BH1415" s="22"/>
      <c r="BI1415" s="23"/>
      <c r="BJ1415" s="22"/>
      <c r="BK1415" s="20" t="str">
        <f t="shared" si="1526"/>
        <v>ATENDE</v>
      </c>
      <c r="BL1415" s="20" t="str">
        <f t="shared" si="1527"/>
        <v>ATENDE</v>
      </c>
      <c r="BM1415" s="20" t="str">
        <f t="shared" si="1528"/>
        <v>ATENDE</v>
      </c>
      <c r="BN1415" s="20" t="str">
        <f t="shared" si="1529"/>
        <v>ATENDE</v>
      </c>
      <c r="BO1415" s="24" t="str">
        <f t="shared" si="1530"/>
        <v>C4</v>
      </c>
      <c r="BP1415" s="24" t="str">
        <f t="shared" si="1648"/>
        <v>P6</v>
      </c>
      <c r="BQ1415" s="25" t="e">
        <f t="shared" si="1661"/>
        <v>#VALUE!</v>
      </c>
      <c r="BR1415" s="22" t="s">
        <v>887</v>
      </c>
      <c r="BS1415" s="22" t="s">
        <v>1207</v>
      </c>
      <c r="BT1415" s="24">
        <f>IF(BP1415="-","-",_xlfn.XLOOKUP(BP1415,ABNT5101!$B$4:$B$9,ABNT5101!$C$4:$C$9))</f>
        <v>3</v>
      </c>
      <c r="BU1415" s="24">
        <f>IF(BP1415="-","-",_xlfn.XLOOKUP(BP1415,ABNT5101!$B$4:$B$9,ABNT5101!$D$4:$D$9))</f>
        <v>0.6</v>
      </c>
      <c r="BV1415" s="20" t="str">
        <f t="shared" si="1531"/>
        <v>ATENDE</v>
      </c>
      <c r="BW1415" s="20" t="str">
        <f t="shared" si="1662"/>
        <v>ATENDE</v>
      </c>
      <c r="BX1415" s="20" t="str">
        <f t="shared" si="1532"/>
        <v>ATENDE</v>
      </c>
      <c r="BY1415" s="24" t="s">
        <v>136</v>
      </c>
      <c r="BZ1415" s="25" t="e">
        <f t="shared" si="1533"/>
        <v>#VALUE!</v>
      </c>
      <c r="CA1415" s="24" t="s">
        <v>950</v>
      </c>
      <c r="CB1415" s="24" t="s">
        <v>1208</v>
      </c>
      <c r="CC1415" s="20" t="str">
        <f>IF(BY1415="-","-",_xlfn.XLOOKUP(BY1415,ABNT5101!$B$4:$B$9,ABNT5101!$C$4:$C$9))</f>
        <v>-</v>
      </c>
      <c r="CD1415" s="24" t="str">
        <f>IF(BY1415="-","-",_xlfn.XLOOKUP(BY1415,ABNT5101!$B$4:$B$9,ABNT5101!$D$4:$D$9))</f>
        <v>-</v>
      </c>
      <c r="CE1415" s="20" t="str">
        <f t="shared" si="1534"/>
        <v>-</v>
      </c>
      <c r="CF1415" s="20" t="str">
        <f t="shared" si="1535"/>
        <v>-</v>
      </c>
      <c r="CG1415" s="20" t="str">
        <f t="shared" si="1640"/>
        <v>-</v>
      </c>
      <c r="CH1415" s="26" t="e">
        <f>_xlfn.XLOOKUP(CI1415,'Banco de dados'!$B:$B,'Banco de dados'!$D:$D)</f>
        <v>#N/A</v>
      </c>
      <c r="CI1415" s="27" t="s">
        <v>1209</v>
      </c>
      <c r="CJ1415" s="26" t="e">
        <f>_xlfn.XLOOKUP(CI1415,'Banco de dados'!$B:$B,'Banco de dados'!$E:$E)</f>
        <v>#N/A</v>
      </c>
      <c r="CK1415" s="26"/>
      <c r="CL1415" s="26" t="e">
        <f>IF(CK1415="-","-",_xlfn.XLOOKUP(CK1415,'Banco de dados'!$B:$B,'Banco de dados'!$E:$E))</f>
        <v>#N/A</v>
      </c>
      <c r="CM1415" s="28">
        <f t="shared" si="1587"/>
        <v>1</v>
      </c>
      <c r="CN1415" s="26" t="e">
        <f>_xlfn.XLOOKUP(CI1415,'Banco de dados'!$B:$B,'Banco de dados'!$H:$H)</f>
        <v>#N/A</v>
      </c>
      <c r="CO1415" s="26" t="e">
        <f t="array" aca="1" ref="CO1415" ca="1">_xludf.XLOOKUP(CK1415,'Banco de dados'!$B:$B,'Banco de dados'!$H:$H)</f>
        <v>#NAME?</v>
      </c>
      <c r="CP1415" s="26" t="e">
        <f t="array" aca="1" ref="CP1415" ca="1">_xludf.XLOOKUP(CI1415,'Banco de dados'!$B:$B,'Banco de dados'!$F:$F)</f>
        <v>#NAME?</v>
      </c>
      <c r="CQ1415" s="26" t="e">
        <f t="array" aca="1" ref="CQ1415" ca="1">_xludf.XLOOKUP(CK1415,'Banco de dados'!$B:$B,'Banco de dados'!$F:$F)</f>
        <v>#NAME?</v>
      </c>
      <c r="CR1415" s="27">
        <v>382</v>
      </c>
      <c r="CS1415" s="27"/>
      <c r="CT1415" s="26" t="str">
        <f>IF(AG1415=0.5,"Suporte",IF(AND(AG1415&gt;='Braços de IP'!$B$9,AG1415&lt;='Braços de IP'!$D$9),'Braços de IP'!$E$9,IF(AND(AG1415&gt;='Braços de IP'!$B$10,AG1415&lt;='Braços de IP'!$D$10),'Braços de IP'!$E$10,IF(AND(AG1415&gt;='Braços de IP'!$B$11,AG1415&lt;='Braços de IP'!$D$11),'Braços de IP'!$E$11,IF(AND(AG1415&gt;='Braços de IP'!$B$12,AG1415&lt;='Braços de IP'!$D$12),'Braços de IP'!$E$12,IF(AND(AG1415&gt;='Braços de IP'!$B$13,AG1415&lt;='Braços de IP'!$D$13),'Braços de IP'!$E$13,IF(AND(AG1415&gt;='Braços de IP'!$B$14,AG1415&lt;='Braços de IP'!$D$14),'Braços de IP'!$E$14,"ERRO")))))))</f>
        <v>Médio I</v>
      </c>
      <c r="CU1415" s="27"/>
      <c r="CV1415" s="26" t="str">
        <f>IF($CU1415="","",VLOOKUP($CU1415,'Braços de IP'!$E$9:$I$15,2,0))</f>
        <v/>
      </c>
      <c r="CW1415" s="29" t="str">
        <f>IF($CU1415="","",VLOOKUP($CU1415,'Braços de IP'!$E$9:$I$15,5,0))</f>
        <v/>
      </c>
      <c r="CX1415" s="26"/>
      <c r="CY1415" s="26"/>
      <c r="CZ1415" s="26"/>
      <c r="DA1415" s="26"/>
      <c r="DB1415" s="26"/>
      <c r="DC1415" s="26"/>
      <c r="DD1415" s="30" t="e">
        <f t="shared" si="1588"/>
        <v>#N/A</v>
      </c>
      <c r="DE1415" s="31">
        <f t="shared" si="1589"/>
        <v>70</v>
      </c>
      <c r="DF1415" s="30" t="e">
        <f t="shared" si="1590"/>
        <v>#N/A</v>
      </c>
      <c r="DG1415" s="32" t="e">
        <f t="shared" si="1591"/>
        <v>#N/A</v>
      </c>
      <c r="DH1415" s="33" t="s">
        <v>143</v>
      </c>
      <c r="DI1415" s="34"/>
      <c r="DJ1415" s="35"/>
      <c r="DK1415" s="16" t="s">
        <v>144</v>
      </c>
      <c r="DL1415" s="16"/>
    </row>
    <row r="1416" spans="1:124" ht="15" customHeight="1" x14ac:dyDescent="0.25">
      <c r="B1416" s="16">
        <v>443</v>
      </c>
      <c r="C1416" s="16" t="s">
        <v>146</v>
      </c>
      <c r="D1416" s="16" t="s">
        <v>1205</v>
      </c>
      <c r="E1416" s="16">
        <v>-8.1052090000000003</v>
      </c>
      <c r="F1416" s="16">
        <v>-34.925297999999998</v>
      </c>
      <c r="G1416" s="16" t="s">
        <v>160</v>
      </c>
      <c r="H1416" s="16" t="s">
        <v>136</v>
      </c>
      <c r="I1416" s="16" t="s">
        <v>135</v>
      </c>
      <c r="J1416" s="16" t="s">
        <v>137</v>
      </c>
      <c r="K1416" s="16">
        <v>70</v>
      </c>
      <c r="L1416" s="16" t="s">
        <v>138</v>
      </c>
      <c r="M1416" s="16">
        <v>0</v>
      </c>
      <c r="N1416" s="16"/>
      <c r="O1416" s="16">
        <v>1</v>
      </c>
      <c r="P1416" s="16">
        <v>3.19</v>
      </c>
      <c r="Q1416" s="16">
        <v>5.6</v>
      </c>
      <c r="R1416" s="16"/>
      <c r="S1416" s="16"/>
      <c r="T1416" s="16">
        <v>0</v>
      </c>
      <c r="U1416" s="16">
        <v>3.07</v>
      </c>
      <c r="V1416" s="16">
        <v>0</v>
      </c>
      <c r="W1416" s="16">
        <v>0</v>
      </c>
      <c r="X1416" s="16">
        <v>0</v>
      </c>
      <c r="Y1416" s="16">
        <v>0</v>
      </c>
      <c r="Z1416" s="16">
        <v>0</v>
      </c>
      <c r="AA1416" s="16" t="s">
        <v>139</v>
      </c>
      <c r="AB1416" s="16" t="s">
        <v>140</v>
      </c>
      <c r="AC1416" s="16">
        <v>29.3</v>
      </c>
      <c r="AD1416" s="16">
        <v>6.05</v>
      </c>
      <c r="AE1416" s="16">
        <v>1</v>
      </c>
      <c r="AF1416" s="16">
        <v>2.33</v>
      </c>
      <c r="AG1416" s="16">
        <v>1.66</v>
      </c>
      <c r="AH1416" s="16"/>
      <c r="AI1416" s="16"/>
      <c r="AJ1416" s="16"/>
      <c r="AK1416" s="16"/>
      <c r="AL1416" s="16"/>
      <c r="AM1416" s="16">
        <v>0</v>
      </c>
      <c r="AN1416" s="16"/>
      <c r="AO1416" s="16">
        <v>0</v>
      </c>
      <c r="AP1416" s="16">
        <v>0</v>
      </c>
      <c r="AQ1416" s="16">
        <v>0</v>
      </c>
      <c r="AR1416" s="17" t="s">
        <v>136</v>
      </c>
      <c r="AS1416" s="19">
        <f t="shared" si="1522"/>
        <v>0</v>
      </c>
      <c r="AT1416" s="19"/>
      <c r="AU1416" s="19">
        <f>VLOOKUP(G1416,ABNT5101!$I$3:$J$9,2)</f>
        <v>10</v>
      </c>
      <c r="AV1416" s="19">
        <f>VLOOKUP(G1416,ABNT5101!$I$3:$M$9,5)</f>
        <v>0.18</v>
      </c>
      <c r="AW1416" s="17" t="str">
        <f>_xlfn.XLOOKUP(G1416,ABNT5101!I:I,ABNT5101!L:L)</f>
        <v>-</v>
      </c>
      <c r="AX1416" s="17">
        <f>_xlfn.XLOOKUP(G1416,ABNT5101!$I:$I,ABNT5101!M:M)</f>
        <v>0.18</v>
      </c>
      <c r="AY1416" s="17" t="str">
        <f>_xlfn.XLOOKUP(G1416,ABNT5101!$I:$I,ABNT5101!N:N)</f>
        <v>-</v>
      </c>
      <c r="AZ1416" s="17">
        <f>_xlfn.XLOOKUP(G1416,ABNT5101!$I:$I,ABNT5101!O:O)</f>
        <v>16</v>
      </c>
      <c r="BA1416" s="20" t="str">
        <f t="shared" si="1523"/>
        <v>ATENDE</v>
      </c>
      <c r="BB1416" s="21" t="e">
        <f t="shared" ref="BB1416:BC1416" si="1684">BE1416/AU1416-1</f>
        <v>#VALUE!</v>
      </c>
      <c r="BC1416" s="21" t="e">
        <f t="shared" si="1684"/>
        <v>#VALUE!</v>
      </c>
      <c r="BD1416" s="21" t="str">
        <f t="shared" si="1525"/>
        <v>-</v>
      </c>
      <c r="BE1416" s="22" t="s">
        <v>1210</v>
      </c>
      <c r="BF1416" s="22" t="s">
        <v>1073</v>
      </c>
      <c r="BG1416" s="22"/>
      <c r="BH1416" s="22"/>
      <c r="BI1416" s="23"/>
      <c r="BJ1416" s="22"/>
      <c r="BK1416" s="20" t="str">
        <f t="shared" si="1526"/>
        <v>ATENDE</v>
      </c>
      <c r="BL1416" s="20" t="str">
        <f t="shared" si="1527"/>
        <v>ATENDE</v>
      </c>
      <c r="BM1416" s="20" t="str">
        <f t="shared" si="1528"/>
        <v>ATENDE</v>
      </c>
      <c r="BN1416" s="20" t="str">
        <f t="shared" si="1529"/>
        <v>ATENDE</v>
      </c>
      <c r="BO1416" s="24" t="str">
        <f t="shared" si="1530"/>
        <v>C4</v>
      </c>
      <c r="BP1416" s="24" t="str">
        <f t="shared" si="1648"/>
        <v>P6</v>
      </c>
      <c r="BQ1416" s="25" t="e">
        <f t="shared" si="1661"/>
        <v>#VALUE!</v>
      </c>
      <c r="BR1416" s="22" t="s">
        <v>1211</v>
      </c>
      <c r="BS1416" s="22" t="s">
        <v>1121</v>
      </c>
      <c r="BT1416" s="24">
        <f>IF(BP1416="-","-",_xlfn.XLOOKUP(BP1416,ABNT5101!$B$4:$B$9,ABNT5101!$C$4:$C$9))</f>
        <v>3</v>
      </c>
      <c r="BU1416" s="24">
        <f>IF(BP1416="-","-",_xlfn.XLOOKUP(BP1416,ABNT5101!$B$4:$B$9,ABNT5101!$D$4:$D$9))</f>
        <v>0.6</v>
      </c>
      <c r="BV1416" s="20" t="str">
        <f t="shared" si="1531"/>
        <v>ATENDE</v>
      </c>
      <c r="BW1416" s="20" t="str">
        <f t="shared" si="1662"/>
        <v>ATENDE</v>
      </c>
      <c r="BX1416" s="20" t="str">
        <f t="shared" si="1532"/>
        <v>ATENDE</v>
      </c>
      <c r="BY1416" s="24" t="s">
        <v>136</v>
      </c>
      <c r="BZ1416" s="25" t="e">
        <f t="shared" si="1533"/>
        <v>#VALUE!</v>
      </c>
      <c r="CA1416" s="24" t="s">
        <v>1212</v>
      </c>
      <c r="CB1416" s="24" t="s">
        <v>1213</v>
      </c>
      <c r="CC1416" s="20" t="str">
        <f>IF(BY1416="-","-",_xlfn.XLOOKUP(BY1416,ABNT5101!$B$4:$B$9,ABNT5101!$C$4:$C$9))</f>
        <v>-</v>
      </c>
      <c r="CD1416" s="24" t="str">
        <f>IF(BY1416="-","-",_xlfn.XLOOKUP(BY1416,ABNT5101!$B$4:$B$9,ABNT5101!$D$4:$D$9))</f>
        <v>-</v>
      </c>
      <c r="CE1416" s="20" t="str">
        <f t="shared" si="1534"/>
        <v>-</v>
      </c>
      <c r="CF1416" s="20" t="str">
        <f t="shared" si="1535"/>
        <v>-</v>
      </c>
      <c r="CG1416" s="20" t="str">
        <f t="shared" si="1640"/>
        <v>-</v>
      </c>
      <c r="CH1416" s="26" t="e">
        <f>_xlfn.XLOOKUP(CI1416,'Banco de dados'!$B:$B,'Banco de dados'!$D:$D)</f>
        <v>#N/A</v>
      </c>
      <c r="CI1416" s="27" t="s">
        <v>1214</v>
      </c>
      <c r="CJ1416" s="26" t="e">
        <f>_xlfn.XLOOKUP(CI1416,'Banco de dados'!$B:$B,'Banco de dados'!$E:$E)</f>
        <v>#N/A</v>
      </c>
      <c r="CK1416" s="26"/>
      <c r="CL1416" s="26" t="e">
        <f>IF(CK1416="-","-",_xlfn.XLOOKUP(CK1416,'Banco de dados'!$B:$B,'Banco de dados'!$E:$E))</f>
        <v>#N/A</v>
      </c>
      <c r="CM1416" s="28">
        <f t="shared" si="1587"/>
        <v>1</v>
      </c>
      <c r="CN1416" s="26" t="e">
        <f>_xlfn.XLOOKUP(CI1416,'Banco de dados'!$B:$B,'Banco de dados'!$H:$H)</f>
        <v>#N/A</v>
      </c>
      <c r="CO1416" s="26" t="e">
        <f t="array" aca="1" ref="CO1416" ca="1">_xludf.XLOOKUP(CK1416,'Banco de dados'!$B:$B,'Banco de dados'!$H:$H)</f>
        <v>#NAME?</v>
      </c>
      <c r="CP1416" s="26" t="e">
        <f t="array" aca="1" ref="CP1416" ca="1">_xludf.XLOOKUP(CI1416,'Banco de dados'!$B:$B,'Banco de dados'!$F:$F)</f>
        <v>#NAME?</v>
      </c>
      <c r="CQ1416" s="26" t="e">
        <f t="array" aca="1" ref="CQ1416" ca="1">_xludf.XLOOKUP(CK1416,'Banco de dados'!$B:$B,'Banco de dados'!$F:$F)</f>
        <v>#NAME?</v>
      </c>
      <c r="CR1416" s="27">
        <v>383</v>
      </c>
      <c r="CS1416" s="27"/>
      <c r="CT1416" s="26" t="str">
        <f>IF(AG1416=0.5,"Suporte",IF(AND(AG1416&gt;='Braços de IP'!$B$9,AG1416&lt;='Braços de IP'!$D$9),'Braços de IP'!$E$9,IF(AND(AG1416&gt;='Braços de IP'!$B$10,AG1416&lt;='Braços de IP'!$D$10),'Braços de IP'!$E$10,IF(AND(AG1416&gt;='Braços de IP'!$B$11,AG1416&lt;='Braços de IP'!$D$11),'Braços de IP'!$E$11,IF(AND(AG1416&gt;='Braços de IP'!$B$12,AG1416&lt;='Braços de IP'!$D$12),'Braços de IP'!$E$12,IF(AND(AG1416&gt;='Braços de IP'!$B$13,AG1416&lt;='Braços de IP'!$D$13),'Braços de IP'!$E$13,IF(AND(AG1416&gt;='Braços de IP'!$B$14,AG1416&lt;='Braços de IP'!$D$14),'Braços de IP'!$E$14,"ERRO")))))))</f>
        <v>Médio I</v>
      </c>
      <c r="CU1416" s="27"/>
      <c r="CV1416" s="26" t="str">
        <f>IF($CU1416="","",VLOOKUP($CU1416,'Braços de IP'!$E$9:$I$15,2,0))</f>
        <v/>
      </c>
      <c r="CW1416" s="29" t="str">
        <f>IF($CU1416="","",VLOOKUP($CU1416,'Braços de IP'!$E$9:$I$15,5,0))</f>
        <v/>
      </c>
      <c r="CX1416" s="26"/>
      <c r="CY1416" s="26"/>
      <c r="CZ1416" s="26"/>
      <c r="DA1416" s="26"/>
      <c r="DB1416" s="26"/>
      <c r="DC1416" s="26"/>
      <c r="DD1416" s="30" t="e">
        <f t="shared" si="1588"/>
        <v>#N/A</v>
      </c>
      <c r="DE1416" s="31">
        <f t="shared" si="1589"/>
        <v>70</v>
      </c>
      <c r="DF1416" s="30" t="e">
        <f t="shared" si="1590"/>
        <v>#N/A</v>
      </c>
      <c r="DG1416" s="32" t="e">
        <f t="shared" si="1591"/>
        <v>#N/A</v>
      </c>
      <c r="DH1416" s="33" t="s">
        <v>143</v>
      </c>
      <c r="DI1416" s="34"/>
      <c r="DJ1416" s="35"/>
      <c r="DK1416" s="16" t="s">
        <v>144</v>
      </c>
      <c r="DL1416" s="16"/>
    </row>
    <row r="1417" spans="1:124" ht="15" customHeight="1" x14ac:dyDescent="0.25">
      <c r="B1417" s="16">
        <v>443</v>
      </c>
      <c r="C1417" s="16" t="s">
        <v>146</v>
      </c>
      <c r="D1417" s="16" t="s">
        <v>1205</v>
      </c>
      <c r="E1417" s="16">
        <v>-8.1052090000000003</v>
      </c>
      <c r="F1417" s="16">
        <v>-34.925297999999998</v>
      </c>
      <c r="G1417" s="16" t="s">
        <v>160</v>
      </c>
      <c r="H1417" s="16" t="s">
        <v>136</v>
      </c>
      <c r="I1417" s="16" t="s">
        <v>135</v>
      </c>
      <c r="J1417" s="16" t="s">
        <v>137</v>
      </c>
      <c r="K1417" s="16">
        <v>70</v>
      </c>
      <c r="L1417" s="16" t="s">
        <v>138</v>
      </c>
      <c r="M1417" s="16">
        <v>0</v>
      </c>
      <c r="N1417" s="16"/>
      <c r="O1417" s="16">
        <v>1</v>
      </c>
      <c r="P1417" s="16">
        <v>3.19</v>
      </c>
      <c r="Q1417" s="16">
        <v>5.6</v>
      </c>
      <c r="R1417" s="16"/>
      <c r="S1417" s="16"/>
      <c r="T1417" s="16">
        <v>0</v>
      </c>
      <c r="U1417" s="16">
        <v>3.07</v>
      </c>
      <c r="V1417" s="16">
        <v>0</v>
      </c>
      <c r="W1417" s="16">
        <v>0</v>
      </c>
      <c r="X1417" s="16">
        <v>0</v>
      </c>
      <c r="Y1417" s="16">
        <v>0</v>
      </c>
      <c r="Z1417" s="16">
        <v>0</v>
      </c>
      <c r="AA1417" s="16" t="s">
        <v>139</v>
      </c>
      <c r="AB1417" s="16" t="s">
        <v>140</v>
      </c>
      <c r="AC1417" s="16">
        <v>29.3</v>
      </c>
      <c r="AD1417" s="16">
        <v>6.05</v>
      </c>
      <c r="AE1417" s="16">
        <v>1</v>
      </c>
      <c r="AF1417" s="16">
        <v>2.33</v>
      </c>
      <c r="AG1417" s="16">
        <v>1.66</v>
      </c>
      <c r="AH1417" s="16"/>
      <c r="AI1417" s="16"/>
      <c r="AJ1417" s="16"/>
      <c r="AK1417" s="16"/>
      <c r="AL1417" s="16"/>
      <c r="AM1417" s="16">
        <v>0</v>
      </c>
      <c r="AN1417" s="16"/>
      <c r="AO1417" s="16">
        <v>0</v>
      </c>
      <c r="AP1417" s="16">
        <v>0</v>
      </c>
      <c r="AQ1417" s="16">
        <v>0</v>
      </c>
      <c r="AR1417" s="17" t="s">
        <v>136</v>
      </c>
      <c r="AS1417" s="19">
        <f t="shared" si="1522"/>
        <v>0</v>
      </c>
      <c r="AT1417" s="19"/>
      <c r="AU1417" s="19">
        <f>VLOOKUP(G1417,ABNT5101!$I$3:$J$9,2)</f>
        <v>10</v>
      </c>
      <c r="AV1417" s="19">
        <f>VLOOKUP(G1417,ABNT5101!$I$3:$M$9,5)</f>
        <v>0.18</v>
      </c>
      <c r="AW1417" s="17" t="str">
        <f>_xlfn.XLOOKUP(G1417,ABNT5101!I:I,ABNT5101!L:L)</f>
        <v>-</v>
      </c>
      <c r="AX1417" s="17">
        <f>_xlfn.XLOOKUP(G1417,ABNT5101!$I:$I,ABNT5101!M:M)</f>
        <v>0.18</v>
      </c>
      <c r="AY1417" s="17" t="str">
        <f>_xlfn.XLOOKUP(G1417,ABNT5101!$I:$I,ABNT5101!N:N)</f>
        <v>-</v>
      </c>
      <c r="AZ1417" s="17">
        <f>_xlfn.XLOOKUP(G1417,ABNT5101!$I:$I,ABNT5101!O:O)</f>
        <v>16</v>
      </c>
      <c r="BA1417" s="20" t="str">
        <f t="shared" si="1523"/>
        <v>ATENDE</v>
      </c>
      <c r="BB1417" s="21" t="e">
        <f t="shared" ref="BB1417:BC1417" si="1685">BE1417/AU1417-1</f>
        <v>#VALUE!</v>
      </c>
      <c r="BC1417" s="21" t="e">
        <f t="shared" si="1685"/>
        <v>#VALUE!</v>
      </c>
      <c r="BD1417" s="21" t="str">
        <f t="shared" si="1525"/>
        <v>-</v>
      </c>
      <c r="BE1417" s="22" t="s">
        <v>1215</v>
      </c>
      <c r="BF1417" s="22" t="s">
        <v>449</v>
      </c>
      <c r="BG1417" s="22"/>
      <c r="BH1417" s="22"/>
      <c r="BI1417" s="23"/>
      <c r="BJ1417" s="22"/>
      <c r="BK1417" s="20" t="str">
        <f t="shared" si="1526"/>
        <v>ATENDE</v>
      </c>
      <c r="BL1417" s="20" t="str">
        <f t="shared" si="1527"/>
        <v>ATENDE</v>
      </c>
      <c r="BM1417" s="20" t="str">
        <f t="shared" si="1528"/>
        <v>ATENDE</v>
      </c>
      <c r="BN1417" s="20" t="str">
        <f t="shared" si="1529"/>
        <v>ATENDE</v>
      </c>
      <c r="BO1417" s="24" t="str">
        <f t="shared" si="1530"/>
        <v>C4</v>
      </c>
      <c r="BP1417" s="24" t="str">
        <f t="shared" si="1648"/>
        <v>P6</v>
      </c>
      <c r="BQ1417" s="25" t="e">
        <f t="shared" si="1661"/>
        <v>#VALUE!</v>
      </c>
      <c r="BR1417" s="57" t="s">
        <v>1216</v>
      </c>
      <c r="BS1417" s="22" t="s">
        <v>1007</v>
      </c>
      <c r="BT1417" s="24">
        <f>IF(BP1417="-","-",_xlfn.XLOOKUP(BP1417,ABNT5101!$B$4:$B$9,ABNT5101!$C$4:$C$9))</f>
        <v>3</v>
      </c>
      <c r="BU1417" s="24">
        <f>IF(BP1417="-","-",_xlfn.XLOOKUP(BP1417,ABNT5101!$B$4:$B$9,ABNT5101!$D$4:$D$9))</f>
        <v>0.6</v>
      </c>
      <c r="BV1417" s="20" t="str">
        <f t="shared" si="1531"/>
        <v>ATENDE</v>
      </c>
      <c r="BW1417" s="20" t="str">
        <f t="shared" si="1662"/>
        <v>ATENDE</v>
      </c>
      <c r="BX1417" s="20" t="str">
        <f t="shared" si="1532"/>
        <v>ATENDE</v>
      </c>
      <c r="BY1417" s="24" t="s">
        <v>136</v>
      </c>
      <c r="BZ1417" s="25" t="e">
        <f t="shared" si="1533"/>
        <v>#VALUE!</v>
      </c>
      <c r="CA1417" s="24" t="s">
        <v>1217</v>
      </c>
      <c r="CB1417" s="24" t="s">
        <v>992</v>
      </c>
      <c r="CC1417" s="20" t="str">
        <f>IF(BY1417="-","-",_xlfn.XLOOKUP(BY1417,ABNT5101!$B$4:$B$9,ABNT5101!$C$4:$C$9))</f>
        <v>-</v>
      </c>
      <c r="CD1417" s="24" t="str">
        <f>IF(BY1417="-","-",_xlfn.XLOOKUP(BY1417,ABNT5101!$B$4:$B$9,ABNT5101!$D$4:$D$9))</f>
        <v>-</v>
      </c>
      <c r="CE1417" s="20" t="str">
        <f t="shared" si="1534"/>
        <v>-</v>
      </c>
      <c r="CF1417" s="20" t="str">
        <f t="shared" si="1535"/>
        <v>-</v>
      </c>
      <c r="CG1417" s="20" t="str">
        <f t="shared" si="1640"/>
        <v>-</v>
      </c>
      <c r="CH1417" s="26" t="e">
        <f>_xlfn.XLOOKUP(CI1417,'Banco de dados'!$B:$B,'Banco de dados'!$D:$D)</f>
        <v>#N/A</v>
      </c>
      <c r="CI1417" s="27" t="s">
        <v>273</v>
      </c>
      <c r="CJ1417" s="26" t="e">
        <f>_xlfn.XLOOKUP(CI1417,'Banco de dados'!$B:$B,'Banco de dados'!$E:$E)</f>
        <v>#N/A</v>
      </c>
      <c r="CK1417" s="26"/>
      <c r="CL1417" s="26" t="e">
        <f>IF(CK1417="-","-",_xlfn.XLOOKUP(CK1417,'Banco de dados'!$B:$B,'Banco de dados'!$E:$E))</f>
        <v>#N/A</v>
      </c>
      <c r="CM1417" s="28">
        <f t="shared" si="1587"/>
        <v>1</v>
      </c>
      <c r="CN1417" s="26" t="e">
        <f>_xlfn.XLOOKUP(CI1417,'Banco de dados'!$B:$B,'Banco de dados'!$H:$H)</f>
        <v>#N/A</v>
      </c>
      <c r="CO1417" s="26" t="e">
        <f t="array" aca="1" ref="CO1417" ca="1">_xludf.XLOOKUP(CK1417,'Banco de dados'!$B:$B,'Banco de dados'!$H:$H)</f>
        <v>#NAME?</v>
      </c>
      <c r="CP1417" s="26" t="e">
        <f t="array" aca="1" ref="CP1417" ca="1">_xludf.XLOOKUP(CI1417,'Banco de dados'!$B:$B,'Banco de dados'!$F:$F)</f>
        <v>#NAME?</v>
      </c>
      <c r="CQ1417" s="26" t="e">
        <f t="array" aca="1" ref="CQ1417" ca="1">_xludf.XLOOKUP(CK1417,'Banco de dados'!$B:$B,'Banco de dados'!$F:$F)</f>
        <v>#NAME?</v>
      </c>
      <c r="CR1417" s="27">
        <v>384</v>
      </c>
      <c r="CS1417" s="27"/>
      <c r="CT1417" s="26" t="str">
        <f>IF(AG1417=0.5,"Suporte",IF(AND(AG1417&gt;='Braços de IP'!$B$9,AG1417&lt;='Braços de IP'!$D$9),'Braços de IP'!$E$9,IF(AND(AG1417&gt;='Braços de IP'!$B$10,AG1417&lt;='Braços de IP'!$D$10),'Braços de IP'!$E$10,IF(AND(AG1417&gt;='Braços de IP'!$B$11,AG1417&lt;='Braços de IP'!$D$11),'Braços de IP'!$E$11,IF(AND(AG1417&gt;='Braços de IP'!$B$12,AG1417&lt;='Braços de IP'!$D$12),'Braços de IP'!$E$12,IF(AND(AG1417&gt;='Braços de IP'!$B$13,AG1417&lt;='Braços de IP'!$D$13),'Braços de IP'!$E$13,IF(AND(AG1417&gt;='Braços de IP'!$B$14,AG1417&lt;='Braços de IP'!$D$14),'Braços de IP'!$E$14,"ERRO")))))))</f>
        <v>Médio I</v>
      </c>
      <c r="CU1417" s="27"/>
      <c r="CV1417" s="26" t="str">
        <f>IF($CU1417="","",VLOOKUP($CU1417,'Braços de IP'!$E$9:$I$15,2,0))</f>
        <v/>
      </c>
      <c r="CW1417" s="29" t="str">
        <f>IF($CU1417="","",VLOOKUP($CU1417,'Braços de IP'!$E$9:$I$15,5,0))</f>
        <v/>
      </c>
      <c r="CX1417" s="26"/>
      <c r="CY1417" s="26"/>
      <c r="CZ1417" s="26"/>
      <c r="DA1417" s="26"/>
      <c r="DB1417" s="26"/>
      <c r="DC1417" s="26"/>
      <c r="DD1417" s="30" t="e">
        <f t="shared" si="1588"/>
        <v>#N/A</v>
      </c>
      <c r="DE1417" s="31">
        <f t="shared" si="1589"/>
        <v>70</v>
      </c>
      <c r="DF1417" s="30" t="e">
        <f t="shared" si="1590"/>
        <v>#N/A</v>
      </c>
      <c r="DG1417" s="32" t="e">
        <f t="shared" si="1591"/>
        <v>#N/A</v>
      </c>
      <c r="DH1417" s="33" t="s">
        <v>143</v>
      </c>
      <c r="DI1417" s="34"/>
      <c r="DJ1417" s="35"/>
      <c r="DK1417" s="16" t="s">
        <v>144</v>
      </c>
      <c r="DL1417" s="16"/>
    </row>
    <row r="1418" spans="1:124" ht="15" hidden="1" customHeight="1" x14ac:dyDescent="0.25">
      <c r="A1418" s="38" t="s">
        <v>158</v>
      </c>
      <c r="B1418" s="27">
        <v>444</v>
      </c>
      <c r="C1418" s="27" t="s">
        <v>146</v>
      </c>
      <c r="D1418" s="27" t="s">
        <v>895</v>
      </c>
      <c r="E1418" s="27">
        <v>-8.1058219999999999</v>
      </c>
      <c r="F1418" s="27">
        <v>-34.911256999999999</v>
      </c>
      <c r="G1418" s="27" t="s">
        <v>160</v>
      </c>
      <c r="H1418" s="27" t="s">
        <v>136</v>
      </c>
      <c r="I1418" s="27" t="s">
        <v>149</v>
      </c>
      <c r="J1418" s="27" t="s">
        <v>137</v>
      </c>
      <c r="K1418" s="27">
        <v>120</v>
      </c>
      <c r="L1418" s="27" t="s">
        <v>138</v>
      </c>
      <c r="M1418" s="27">
        <v>0</v>
      </c>
      <c r="N1418" s="27"/>
      <c r="O1418" s="27">
        <v>1</v>
      </c>
      <c r="P1418" s="27">
        <v>4.45</v>
      </c>
      <c r="Q1418" s="27">
        <v>13</v>
      </c>
      <c r="R1418" s="27"/>
      <c r="S1418" s="27"/>
      <c r="T1418" s="27">
        <v>12.98</v>
      </c>
      <c r="U1418" s="27">
        <v>4</v>
      </c>
      <c r="V1418" s="27">
        <v>5.93</v>
      </c>
      <c r="W1418" s="27">
        <v>0</v>
      </c>
      <c r="X1418" s="27">
        <v>0</v>
      </c>
      <c r="Y1418" s="27">
        <v>0</v>
      </c>
      <c r="Z1418" s="27">
        <v>0</v>
      </c>
      <c r="AA1418" s="27" t="s">
        <v>150</v>
      </c>
      <c r="AB1418" s="27" t="s">
        <v>759</v>
      </c>
      <c r="AC1418" s="27">
        <v>24.47</v>
      </c>
      <c r="AD1418" s="27">
        <v>7.2</v>
      </c>
      <c r="AE1418" s="27">
        <v>2</v>
      </c>
      <c r="AF1418" s="27">
        <v>2.96</v>
      </c>
      <c r="AG1418" s="27">
        <v>2.58</v>
      </c>
      <c r="AH1418" s="27"/>
      <c r="AI1418" s="27"/>
      <c r="AJ1418" s="27"/>
      <c r="AK1418" s="27"/>
      <c r="AL1418" s="27"/>
      <c r="AM1418" s="27">
        <v>0</v>
      </c>
      <c r="AN1418" s="27"/>
      <c r="AO1418" s="27">
        <v>0</v>
      </c>
      <c r="AP1418" s="27">
        <v>0</v>
      </c>
      <c r="AQ1418" s="27">
        <v>0</v>
      </c>
      <c r="AR1418" s="22" t="s">
        <v>136</v>
      </c>
      <c r="AS1418" s="22">
        <f t="shared" si="1522"/>
        <v>0</v>
      </c>
      <c r="AT1418" s="22"/>
      <c r="AU1418" s="22">
        <f>VLOOKUP(G1418,ABNT5101!$I$3:$J$9,2)</f>
        <v>10</v>
      </c>
      <c r="AV1418" s="22">
        <f>VLOOKUP(G1418,ABNT5101!$I$3:$M$9,5)</f>
        <v>0.18</v>
      </c>
      <c r="AW1418" s="17" t="str">
        <f>_xlfn.XLOOKUP(G1418,ABNT5101!I:I,ABNT5101!L:L)</f>
        <v>-</v>
      </c>
      <c r="AX1418" s="17">
        <f>_xlfn.XLOOKUP(G1418,ABNT5101!$I:$I,ABNT5101!M:M)</f>
        <v>0.18</v>
      </c>
      <c r="AY1418" s="17" t="str">
        <f>_xlfn.XLOOKUP(G1418,ABNT5101!$I:$I,ABNT5101!N:N)</f>
        <v>-</v>
      </c>
      <c r="AZ1418" s="17">
        <f>_xlfn.XLOOKUP(G1418,ABNT5101!$I:$I,ABNT5101!O:O)</f>
        <v>16</v>
      </c>
      <c r="BA1418" s="27" t="str">
        <f t="shared" si="1523"/>
        <v>ATENDE</v>
      </c>
      <c r="BB1418" s="39">
        <f t="shared" ref="BB1418:BC1418" si="1686">BE1418/AU1418-1</f>
        <v>4629.8</v>
      </c>
      <c r="BC1418" s="39" t="e">
        <f t="shared" si="1686"/>
        <v>#VALUE!</v>
      </c>
      <c r="BD1418" s="39" t="str">
        <f t="shared" si="1525"/>
        <v>-</v>
      </c>
      <c r="BE1418" s="53">
        <v>46308</v>
      </c>
      <c r="BF1418" s="22" t="s">
        <v>1070</v>
      </c>
      <c r="BG1418" s="53">
        <v>46339</v>
      </c>
      <c r="BH1418" s="22" t="s">
        <v>1070</v>
      </c>
      <c r="BI1418" s="23"/>
      <c r="BJ1418" s="22"/>
      <c r="BK1418" s="27" t="str">
        <f t="shared" si="1526"/>
        <v>ATENDE</v>
      </c>
      <c r="BL1418" s="27" t="str">
        <f t="shared" si="1527"/>
        <v>ATENDE</v>
      </c>
      <c r="BM1418" s="27" t="str">
        <f t="shared" si="1528"/>
        <v>ATENDE</v>
      </c>
      <c r="BN1418" s="27" t="str">
        <f t="shared" si="1529"/>
        <v>ATENDE</v>
      </c>
      <c r="BO1418" s="22" t="str">
        <f t="shared" si="1530"/>
        <v>C4</v>
      </c>
      <c r="BP1418" s="22" t="str">
        <f t="shared" si="1648"/>
        <v>P5</v>
      </c>
      <c r="BQ1418" s="40" t="e">
        <f t="shared" si="1661"/>
        <v>#VALUE!</v>
      </c>
      <c r="BR1418" s="27" t="s">
        <v>1218</v>
      </c>
      <c r="BS1418" s="22" t="s">
        <v>1219</v>
      </c>
      <c r="BT1418" s="24">
        <f>IF(BP1418="-","-",_xlfn.XLOOKUP(BP1418,ABNT5101!$B$4:$B$9,ABNT5101!$C$4:$C$9))</f>
        <v>5</v>
      </c>
      <c r="BU1418" s="24">
        <f>IF(BP1418="-","-",_xlfn.XLOOKUP(BP1418,ABNT5101!$B$4:$B$9,ABNT5101!$D$4:$D$9))</f>
        <v>1</v>
      </c>
      <c r="BV1418" s="27" t="str">
        <f t="shared" si="1531"/>
        <v>ATENDE</v>
      </c>
      <c r="BW1418" s="27" t="str">
        <f t="shared" si="1662"/>
        <v>ATENDE</v>
      </c>
      <c r="BX1418" s="27" t="str">
        <f t="shared" si="1532"/>
        <v>ATENDE</v>
      </c>
      <c r="BY1418" s="22" t="s">
        <v>136</v>
      </c>
      <c r="BZ1418" s="40" t="e">
        <f t="shared" si="1533"/>
        <v>#VALUE!</v>
      </c>
      <c r="CA1418" s="22" t="s">
        <v>1220</v>
      </c>
      <c r="CB1418" s="22" t="s">
        <v>952</v>
      </c>
      <c r="CC1418" s="20" t="str">
        <f>IF(BY1418="-","-",_xlfn.XLOOKUP(BY1418,ABNT5101!$B$4:$B$9,ABNT5101!$C$4:$C$9))</f>
        <v>-</v>
      </c>
      <c r="CD1418" s="24" t="str">
        <f>IF(BY1418="-","-",_xlfn.XLOOKUP(BY1418,ABNT5101!$B$4:$B$9,ABNT5101!$D$4:$D$9))</f>
        <v>-</v>
      </c>
      <c r="CE1418" s="27" t="str">
        <f t="shared" si="1534"/>
        <v>-</v>
      </c>
      <c r="CF1418" s="27" t="str">
        <f t="shared" si="1535"/>
        <v>-</v>
      </c>
      <c r="CG1418" s="27" t="str">
        <f t="shared" si="1640"/>
        <v>-</v>
      </c>
      <c r="CH1418" s="26" t="e">
        <f>_xlfn.XLOOKUP(CI1418,'Banco de dados'!$B:$B,'Banco de dados'!$D:$D)</f>
        <v>#N/A</v>
      </c>
      <c r="CI1418" s="27" t="s">
        <v>1221</v>
      </c>
      <c r="CJ1418" s="26" t="e">
        <f>_xlfn.XLOOKUP(CI1418,'Banco de dados'!$B:$B,'Banco de dados'!$E:$E)</f>
        <v>#N/A</v>
      </c>
      <c r="CK1418" s="27"/>
      <c r="CL1418" s="26" t="e">
        <f>IF(CK1418="-","-",_xlfn.XLOOKUP(CK1418,'Banco de dados'!$B:$B,'Banco de dados'!$E:$E))</f>
        <v>#N/A</v>
      </c>
      <c r="CM1418" s="23">
        <v>1</v>
      </c>
      <c r="CN1418" s="26" t="e">
        <f>_xlfn.XLOOKUP(CI1418,'Banco de dados'!$B:$B,'Banco de dados'!$H:$H)</f>
        <v>#N/A</v>
      </c>
      <c r="CO1418" s="27" t="e">
        <f t="array" aca="1" ref="CO1418" ca="1">_xludf.XLOOKUP(CK1418,'Banco de dados'!$B:$B,'Banco de dados'!$H:$H)</f>
        <v>#NAME?</v>
      </c>
      <c r="CP1418" s="27" t="e">
        <f t="array" aca="1" ref="CP1418" ca="1">_xludf.XLOOKUP(CI1418,'Banco de dados'!$B:$B,'Banco de dados'!$F:$F)</f>
        <v>#NAME?</v>
      </c>
      <c r="CQ1418" s="27" t="e">
        <f t="array" aca="1" ref="CQ1418" ca="1">_xludf.XLOOKUP(CK1418,'Banco de dados'!$B:$B,'Banco de dados'!$F:$F)</f>
        <v>#NAME?</v>
      </c>
      <c r="CR1418" s="27">
        <v>385</v>
      </c>
      <c r="CS1418" s="27">
        <v>10</v>
      </c>
      <c r="CT1418" s="27" t="str">
        <f>IF(AG1418=0.5,"Suporte",IF(AND(AG1418&gt;='Braços de IP'!$B$9,AG1418&lt;='Braços de IP'!$D$9),'Braços de IP'!$E$9,IF(AND(AG1418&gt;='Braços de IP'!$B$10,AG1418&lt;='Braços de IP'!$D$10),'Braços de IP'!$E$10,IF(AND(AG1418&gt;='Braços de IP'!$B$11,AG1418&lt;='Braços de IP'!$D$11),'Braços de IP'!$E$11,IF(AND(AG1418&gt;='Braços de IP'!$B$12,AG1418&lt;='Braços de IP'!$D$12),'Braços de IP'!$E$12,IF(AND(AG1418&gt;='Braços de IP'!$B$13,AG1418&lt;='Braços de IP'!$D$13),'Braços de IP'!$E$13,IF(AND(AG1418&gt;='Braços de IP'!$B$14,AG1418&lt;='Braços de IP'!$D$14),'Braços de IP'!$E$14,"ERRO")))))))</f>
        <v>Longo I</v>
      </c>
      <c r="CU1418" s="27"/>
      <c r="CV1418" s="27" t="str">
        <f>IF($CU1418="","",VLOOKUP($CU1418,'Braços de IP'!$E$9:$I$15,2,0))</f>
        <v/>
      </c>
      <c r="CW1418" s="41" t="str">
        <f>IF($CU1418="","",VLOOKUP($CU1418,'Braços de IP'!$E$9:$I$15,5,0))</f>
        <v/>
      </c>
      <c r="CX1418" s="27"/>
      <c r="CY1418" s="27"/>
      <c r="CZ1418" s="27"/>
      <c r="DA1418" s="27"/>
      <c r="DB1418" s="27"/>
      <c r="DC1418" s="27"/>
      <c r="DD1418" s="42" t="e">
        <f t="shared" si="1588"/>
        <v>#N/A</v>
      </c>
      <c r="DE1418" s="43">
        <f t="shared" si="1589"/>
        <v>120</v>
      </c>
      <c r="DF1418" s="42" t="e">
        <f t="shared" si="1590"/>
        <v>#N/A</v>
      </c>
      <c r="DG1418" s="44" t="e">
        <f t="shared" si="1591"/>
        <v>#N/A</v>
      </c>
      <c r="DH1418" s="45" t="s">
        <v>143</v>
      </c>
      <c r="DI1418" s="45"/>
      <c r="DJ1418" s="45"/>
      <c r="DK1418" s="27" t="s">
        <v>144</v>
      </c>
      <c r="DL1418" s="27"/>
      <c r="DM1418" s="38"/>
      <c r="DN1418" s="38"/>
      <c r="DO1418" s="38"/>
      <c r="DP1418" s="38"/>
      <c r="DQ1418" s="38"/>
      <c r="DR1418" s="38"/>
      <c r="DS1418" s="38"/>
      <c r="DT1418" s="38"/>
    </row>
    <row r="1419" spans="1:124" ht="15" hidden="1" customHeight="1" x14ac:dyDescent="0.25">
      <c r="A1419" s="38" t="s">
        <v>158</v>
      </c>
      <c r="B1419" s="27">
        <v>444</v>
      </c>
      <c r="C1419" s="27" t="s">
        <v>146</v>
      </c>
      <c r="D1419" s="27" t="s">
        <v>895</v>
      </c>
      <c r="E1419" s="27">
        <v>-8.1058219999999999</v>
      </c>
      <c r="F1419" s="27">
        <v>-34.911256999999999</v>
      </c>
      <c r="G1419" s="27" t="s">
        <v>160</v>
      </c>
      <c r="H1419" s="27" t="s">
        <v>136</v>
      </c>
      <c r="I1419" s="27" t="s">
        <v>149</v>
      </c>
      <c r="J1419" s="27" t="s">
        <v>137</v>
      </c>
      <c r="K1419" s="27">
        <v>120</v>
      </c>
      <c r="L1419" s="27" t="s">
        <v>138</v>
      </c>
      <c r="M1419" s="27">
        <v>0</v>
      </c>
      <c r="N1419" s="27"/>
      <c r="O1419" s="27">
        <v>1</v>
      </c>
      <c r="P1419" s="27">
        <v>4.45</v>
      </c>
      <c r="Q1419" s="27">
        <v>13</v>
      </c>
      <c r="R1419" s="27"/>
      <c r="S1419" s="27"/>
      <c r="T1419" s="27">
        <v>12.98</v>
      </c>
      <c r="U1419" s="27">
        <v>4</v>
      </c>
      <c r="V1419" s="27">
        <v>5.93</v>
      </c>
      <c r="W1419" s="27">
        <v>0</v>
      </c>
      <c r="X1419" s="27">
        <v>0</v>
      </c>
      <c r="Y1419" s="27">
        <v>0</v>
      </c>
      <c r="Z1419" s="27">
        <v>0</v>
      </c>
      <c r="AA1419" s="27" t="s">
        <v>150</v>
      </c>
      <c r="AB1419" s="27" t="s">
        <v>759</v>
      </c>
      <c r="AC1419" s="27">
        <v>24.47</v>
      </c>
      <c r="AD1419" s="27">
        <v>7.2</v>
      </c>
      <c r="AE1419" s="27">
        <v>2</v>
      </c>
      <c r="AF1419" s="27">
        <v>2.96</v>
      </c>
      <c r="AG1419" s="27">
        <v>2.58</v>
      </c>
      <c r="AH1419" s="27"/>
      <c r="AI1419" s="27"/>
      <c r="AJ1419" s="27"/>
      <c r="AK1419" s="27"/>
      <c r="AL1419" s="27"/>
      <c r="AM1419" s="27">
        <v>0</v>
      </c>
      <c r="AN1419" s="27"/>
      <c r="AO1419" s="27">
        <v>0</v>
      </c>
      <c r="AP1419" s="27">
        <v>0</v>
      </c>
      <c r="AQ1419" s="27">
        <v>0</v>
      </c>
      <c r="AR1419" s="22" t="s">
        <v>136</v>
      </c>
      <c r="AS1419" s="22">
        <f t="shared" si="1522"/>
        <v>0</v>
      </c>
      <c r="AT1419" s="22"/>
      <c r="AU1419" s="22">
        <f>VLOOKUP(G1419,ABNT5101!$I$3:$J$9,2)</f>
        <v>10</v>
      </c>
      <c r="AV1419" s="22">
        <f>VLOOKUP(G1419,ABNT5101!$I$3:$M$9,5)</f>
        <v>0.18</v>
      </c>
      <c r="AW1419" s="17" t="str">
        <f>_xlfn.XLOOKUP(G1419,ABNT5101!I:I,ABNT5101!L:L)</f>
        <v>-</v>
      </c>
      <c r="AX1419" s="17">
        <f>_xlfn.XLOOKUP(G1419,ABNT5101!$I:$I,ABNT5101!M:M)</f>
        <v>0.18</v>
      </c>
      <c r="AY1419" s="17" t="str">
        <f>_xlfn.XLOOKUP(G1419,ABNT5101!$I:$I,ABNT5101!N:N)</f>
        <v>-</v>
      </c>
      <c r="AZ1419" s="17">
        <f>_xlfn.XLOOKUP(G1419,ABNT5101!$I:$I,ABNT5101!O:O)</f>
        <v>16</v>
      </c>
      <c r="BA1419" s="27" t="str">
        <f t="shared" si="1523"/>
        <v>ATENDE</v>
      </c>
      <c r="BB1419" s="39" t="e">
        <f t="shared" ref="BB1419:BC1419" si="1687">BE1419/AU1419-1</f>
        <v>#VALUE!</v>
      </c>
      <c r="BC1419" s="39">
        <f t="shared" si="1687"/>
        <v>0.16666666666666674</v>
      </c>
      <c r="BD1419" s="39" t="str">
        <f t="shared" si="1525"/>
        <v>-</v>
      </c>
      <c r="BE1419" s="27" t="s">
        <v>1222</v>
      </c>
      <c r="BF1419" s="22">
        <v>0.21</v>
      </c>
      <c r="BG1419" s="27" t="s">
        <v>1223</v>
      </c>
      <c r="BH1419" s="22" t="s">
        <v>244</v>
      </c>
      <c r="BI1419" s="23"/>
      <c r="BJ1419" s="22"/>
      <c r="BK1419" s="27" t="str">
        <f t="shared" si="1526"/>
        <v>ATENDE</v>
      </c>
      <c r="BL1419" s="27" t="str">
        <f t="shared" si="1527"/>
        <v>ATENDE</v>
      </c>
      <c r="BM1419" s="27" t="str">
        <f t="shared" si="1528"/>
        <v>ATENDE</v>
      </c>
      <c r="BN1419" s="27" t="str">
        <f t="shared" si="1529"/>
        <v>ATENDE</v>
      </c>
      <c r="BO1419" s="22" t="str">
        <f t="shared" si="1530"/>
        <v>C4</v>
      </c>
      <c r="BP1419" s="22" t="str">
        <f t="shared" si="1648"/>
        <v>P5</v>
      </c>
      <c r="BQ1419" s="40" t="e">
        <f t="shared" si="1661"/>
        <v>#VALUE!</v>
      </c>
      <c r="BR1419" s="22" t="s">
        <v>1224</v>
      </c>
      <c r="BS1419" s="22" t="s">
        <v>1225</v>
      </c>
      <c r="BT1419" s="24">
        <f>IF(BP1419="-","-",_xlfn.XLOOKUP(BP1419,ABNT5101!$B$4:$B$9,ABNT5101!$C$4:$C$9))</f>
        <v>5</v>
      </c>
      <c r="BU1419" s="24">
        <f>IF(BP1419="-","-",_xlfn.XLOOKUP(BP1419,ABNT5101!$B$4:$B$9,ABNT5101!$D$4:$D$9))</f>
        <v>1</v>
      </c>
      <c r="BV1419" s="27" t="str">
        <f t="shared" si="1531"/>
        <v>ATENDE</v>
      </c>
      <c r="BW1419" s="27" t="str">
        <f t="shared" si="1662"/>
        <v>ATENDE</v>
      </c>
      <c r="BX1419" s="27" t="str">
        <f t="shared" si="1532"/>
        <v>ATENDE</v>
      </c>
      <c r="BY1419" s="22" t="s">
        <v>136</v>
      </c>
      <c r="BZ1419" s="40" t="e">
        <f t="shared" si="1533"/>
        <v>#VALUE!</v>
      </c>
      <c r="CA1419" s="22" t="s">
        <v>1226</v>
      </c>
      <c r="CB1419" s="22" t="s">
        <v>1227</v>
      </c>
      <c r="CC1419" s="20" t="str">
        <f>IF(BY1419="-","-",_xlfn.XLOOKUP(BY1419,ABNT5101!$B$4:$B$9,ABNT5101!$C$4:$C$9))</f>
        <v>-</v>
      </c>
      <c r="CD1419" s="24" t="str">
        <f>IF(BY1419="-","-",_xlfn.XLOOKUP(BY1419,ABNT5101!$B$4:$B$9,ABNT5101!$D$4:$D$9))</f>
        <v>-</v>
      </c>
      <c r="CE1419" s="27" t="str">
        <f t="shared" si="1534"/>
        <v>-</v>
      </c>
      <c r="CF1419" s="27" t="str">
        <f t="shared" si="1535"/>
        <v>-</v>
      </c>
      <c r="CG1419" s="27" t="str">
        <f t="shared" si="1640"/>
        <v>-</v>
      </c>
      <c r="CH1419" s="26" t="e">
        <f>_xlfn.XLOOKUP(CI1419,'Banco de dados'!$B:$B,'Banco de dados'!$D:$D)</f>
        <v>#N/A</v>
      </c>
      <c r="CI1419" s="27" t="s">
        <v>1228</v>
      </c>
      <c r="CJ1419" s="26" t="e">
        <f>_xlfn.XLOOKUP(CI1419,'Banco de dados'!$B:$B,'Banco de dados'!$E:$E)</f>
        <v>#N/A</v>
      </c>
      <c r="CK1419" s="27"/>
      <c r="CL1419" s="26" t="e">
        <f>IF(CK1419="-","-",_xlfn.XLOOKUP(CK1419,'Banco de dados'!$B:$B,'Banco de dados'!$E:$E))</f>
        <v>#N/A</v>
      </c>
      <c r="CM1419" s="23">
        <v>1</v>
      </c>
      <c r="CN1419" s="26" t="e">
        <f>_xlfn.XLOOKUP(CI1419,'Banco de dados'!$B:$B,'Banco de dados'!$H:$H)</f>
        <v>#N/A</v>
      </c>
      <c r="CO1419" s="27" t="e">
        <f t="array" aca="1" ref="CO1419" ca="1">_xludf.XLOOKUP(CK1419,'Banco de dados'!$B:$B,'Banco de dados'!$H:$H)</f>
        <v>#NAME?</v>
      </c>
      <c r="CP1419" s="27" t="e">
        <f t="array" aca="1" ref="CP1419" ca="1">_xludf.XLOOKUP(CI1419,'Banco de dados'!$B:$B,'Banco de dados'!$F:$F)</f>
        <v>#NAME?</v>
      </c>
      <c r="CQ1419" s="27" t="e">
        <f t="array" aca="1" ref="CQ1419" ca="1">_xludf.XLOOKUP(CK1419,'Banco de dados'!$B:$B,'Banco de dados'!$F:$F)</f>
        <v>#NAME?</v>
      </c>
      <c r="CR1419" s="27">
        <v>386</v>
      </c>
      <c r="CS1419" s="27"/>
      <c r="CT1419" s="27" t="str">
        <f>IF(AG1419=0.5,"Suporte",IF(AND(AG1419&gt;='Braços de IP'!$B$9,AG1419&lt;='Braços de IP'!$D$9),'Braços de IP'!$E$9,IF(AND(AG1419&gt;='Braços de IP'!$B$10,AG1419&lt;='Braços de IP'!$D$10),'Braços de IP'!$E$10,IF(AND(AG1419&gt;='Braços de IP'!$B$11,AG1419&lt;='Braços de IP'!$D$11),'Braços de IP'!$E$11,IF(AND(AG1419&gt;='Braços de IP'!$B$12,AG1419&lt;='Braços de IP'!$D$12),'Braços de IP'!$E$12,IF(AND(AG1419&gt;='Braços de IP'!$B$13,AG1419&lt;='Braços de IP'!$D$13),'Braços de IP'!$E$13,IF(AND(AG1419&gt;='Braços de IP'!$B$14,AG1419&lt;='Braços de IP'!$D$14),'Braços de IP'!$E$14,"ERRO")))))))</f>
        <v>Longo I</v>
      </c>
      <c r="CU1419" s="27"/>
      <c r="CV1419" s="27" t="str">
        <f>IF($CU1419="","",VLOOKUP($CU1419,'Braços de IP'!$E$9:$I$15,2,0))</f>
        <v/>
      </c>
      <c r="CW1419" s="41" t="str">
        <f>IF($CU1419="","",VLOOKUP($CU1419,'Braços de IP'!$E$9:$I$15,5,0))</f>
        <v/>
      </c>
      <c r="CX1419" s="27"/>
      <c r="CY1419" s="27"/>
      <c r="CZ1419" s="27"/>
      <c r="DA1419" s="27"/>
      <c r="DB1419" s="27"/>
      <c r="DC1419" s="27"/>
      <c r="DD1419" s="42" t="e">
        <f t="shared" si="1588"/>
        <v>#N/A</v>
      </c>
      <c r="DE1419" s="43">
        <f t="shared" si="1589"/>
        <v>120</v>
      </c>
      <c r="DF1419" s="42" t="e">
        <f t="shared" si="1590"/>
        <v>#N/A</v>
      </c>
      <c r="DG1419" s="44" t="e">
        <f t="shared" si="1591"/>
        <v>#N/A</v>
      </c>
      <c r="DH1419" s="45" t="s">
        <v>143</v>
      </c>
      <c r="DI1419" s="45"/>
      <c r="DJ1419" s="45"/>
      <c r="DK1419" s="27" t="s">
        <v>144</v>
      </c>
      <c r="DL1419" s="27"/>
      <c r="DM1419" s="38"/>
      <c r="DN1419" s="38"/>
      <c r="DO1419" s="38"/>
      <c r="DP1419" s="38"/>
      <c r="DQ1419" s="38"/>
      <c r="DR1419" s="38"/>
      <c r="DS1419" s="38"/>
      <c r="DT1419" s="38"/>
    </row>
    <row r="1420" spans="1:124" ht="15" hidden="1" customHeight="1" x14ac:dyDescent="0.25">
      <c r="A1420" s="38" t="s">
        <v>158</v>
      </c>
      <c r="B1420" s="27">
        <v>444</v>
      </c>
      <c r="C1420" s="27" t="s">
        <v>146</v>
      </c>
      <c r="D1420" s="27" t="s">
        <v>895</v>
      </c>
      <c r="E1420" s="27">
        <v>-8.1058219999999999</v>
      </c>
      <c r="F1420" s="27">
        <v>-34.911256999999999</v>
      </c>
      <c r="G1420" s="27" t="s">
        <v>160</v>
      </c>
      <c r="H1420" s="27" t="s">
        <v>136</v>
      </c>
      <c r="I1420" s="27" t="s">
        <v>149</v>
      </c>
      <c r="J1420" s="27" t="s">
        <v>137</v>
      </c>
      <c r="K1420" s="27">
        <v>120</v>
      </c>
      <c r="L1420" s="27" t="s">
        <v>138</v>
      </c>
      <c r="M1420" s="27">
        <v>0</v>
      </c>
      <c r="N1420" s="27"/>
      <c r="O1420" s="27">
        <v>1</v>
      </c>
      <c r="P1420" s="27">
        <v>4.45</v>
      </c>
      <c r="Q1420" s="27">
        <v>13</v>
      </c>
      <c r="R1420" s="27"/>
      <c r="S1420" s="27"/>
      <c r="T1420" s="27">
        <v>12.98</v>
      </c>
      <c r="U1420" s="27">
        <v>4</v>
      </c>
      <c r="V1420" s="27">
        <v>5.93</v>
      </c>
      <c r="W1420" s="27">
        <v>0</v>
      </c>
      <c r="X1420" s="27">
        <v>0</v>
      </c>
      <c r="Y1420" s="27">
        <v>0</v>
      </c>
      <c r="Z1420" s="27">
        <v>0</v>
      </c>
      <c r="AA1420" s="27" t="s">
        <v>150</v>
      </c>
      <c r="AB1420" s="27" t="s">
        <v>759</v>
      </c>
      <c r="AC1420" s="27">
        <v>24.47</v>
      </c>
      <c r="AD1420" s="27">
        <v>7.2</v>
      </c>
      <c r="AE1420" s="27">
        <v>2</v>
      </c>
      <c r="AF1420" s="27">
        <v>2.96</v>
      </c>
      <c r="AG1420" s="27">
        <v>2.58</v>
      </c>
      <c r="AH1420" s="27"/>
      <c r="AI1420" s="27"/>
      <c r="AJ1420" s="27"/>
      <c r="AK1420" s="27"/>
      <c r="AL1420" s="27"/>
      <c r="AM1420" s="27">
        <v>0</v>
      </c>
      <c r="AN1420" s="27"/>
      <c r="AO1420" s="27">
        <v>0</v>
      </c>
      <c r="AP1420" s="27">
        <v>0</v>
      </c>
      <c r="AQ1420" s="27">
        <v>0</v>
      </c>
      <c r="AR1420" s="22" t="s">
        <v>136</v>
      </c>
      <c r="AS1420" s="22">
        <f t="shared" si="1522"/>
        <v>0</v>
      </c>
      <c r="AT1420" s="22"/>
      <c r="AU1420" s="22">
        <f>VLOOKUP(G1420,ABNT5101!$I$3:$J$9,2)</f>
        <v>10</v>
      </c>
      <c r="AV1420" s="22">
        <f>VLOOKUP(G1420,ABNT5101!$I$3:$M$9,5)</f>
        <v>0.18</v>
      </c>
      <c r="AW1420" s="17" t="str">
        <f>_xlfn.XLOOKUP(G1420,ABNT5101!I:I,ABNT5101!L:L)</f>
        <v>-</v>
      </c>
      <c r="AX1420" s="17">
        <f>_xlfn.XLOOKUP(G1420,ABNT5101!$I:$I,ABNT5101!M:M)</f>
        <v>0.18</v>
      </c>
      <c r="AY1420" s="17" t="str">
        <f>_xlfn.XLOOKUP(G1420,ABNT5101!$I:$I,ABNT5101!N:N)</f>
        <v>-</v>
      </c>
      <c r="AZ1420" s="17">
        <f>_xlfn.XLOOKUP(G1420,ABNT5101!$I:$I,ABNT5101!O:O)</f>
        <v>16</v>
      </c>
      <c r="BA1420" s="27" t="str">
        <f t="shared" si="1523"/>
        <v>ATENDE</v>
      </c>
      <c r="BB1420" s="39">
        <f t="shared" ref="BB1420:BC1420" si="1688">BE1420/AU1420-1</f>
        <v>4624</v>
      </c>
      <c r="BC1420" s="39" t="e">
        <f t="shared" si="1688"/>
        <v>#VALUE!</v>
      </c>
      <c r="BD1420" s="39" t="str">
        <f t="shared" si="1525"/>
        <v>-</v>
      </c>
      <c r="BE1420" s="53">
        <v>46250</v>
      </c>
      <c r="BF1420" s="22" t="s">
        <v>261</v>
      </c>
      <c r="BG1420" s="54">
        <v>46311</v>
      </c>
      <c r="BH1420" s="22" t="s">
        <v>261</v>
      </c>
      <c r="BI1420" s="23"/>
      <c r="BJ1420" s="22"/>
      <c r="BK1420" s="27" t="str">
        <f t="shared" si="1526"/>
        <v>ATENDE</v>
      </c>
      <c r="BL1420" s="27" t="str">
        <f t="shared" si="1527"/>
        <v>ATENDE</v>
      </c>
      <c r="BM1420" s="27" t="str">
        <f t="shared" si="1528"/>
        <v>ATENDE</v>
      </c>
      <c r="BN1420" s="27" t="str">
        <f t="shared" si="1529"/>
        <v>ATENDE</v>
      </c>
      <c r="BO1420" s="22" t="str">
        <f t="shared" si="1530"/>
        <v>C4</v>
      </c>
      <c r="BP1420" s="22" t="str">
        <f t="shared" si="1648"/>
        <v>P5</v>
      </c>
      <c r="BQ1420" s="40" t="e">
        <f t="shared" si="1661"/>
        <v>#VALUE!</v>
      </c>
      <c r="BR1420" s="22" t="s">
        <v>1229</v>
      </c>
      <c r="BS1420" s="54">
        <v>46317</v>
      </c>
      <c r="BT1420" s="24">
        <f>IF(BP1420="-","-",_xlfn.XLOOKUP(BP1420,ABNT5101!$B$4:$B$9,ABNT5101!$C$4:$C$9))</f>
        <v>5</v>
      </c>
      <c r="BU1420" s="24">
        <f>IF(BP1420="-","-",_xlfn.XLOOKUP(BP1420,ABNT5101!$B$4:$B$9,ABNT5101!$D$4:$D$9))</f>
        <v>1</v>
      </c>
      <c r="BV1420" s="27" t="str">
        <f t="shared" si="1531"/>
        <v>ATENDE</v>
      </c>
      <c r="BW1420" s="27" t="str">
        <f t="shared" si="1662"/>
        <v>ATENDE</v>
      </c>
      <c r="BX1420" s="27" t="str">
        <f t="shared" si="1532"/>
        <v>ATENDE</v>
      </c>
      <c r="BY1420" s="22" t="s">
        <v>136</v>
      </c>
      <c r="BZ1420" s="40" t="e">
        <f t="shared" si="1533"/>
        <v>#VALUE!</v>
      </c>
      <c r="CA1420" s="22" t="s">
        <v>1229</v>
      </c>
      <c r="CB1420" s="54">
        <v>46317</v>
      </c>
      <c r="CC1420" s="20" t="str">
        <f>IF(BY1420="-","-",_xlfn.XLOOKUP(BY1420,ABNT5101!$B$4:$B$9,ABNT5101!$C$4:$C$9))</f>
        <v>-</v>
      </c>
      <c r="CD1420" s="24" t="str">
        <f>IF(BY1420="-","-",_xlfn.XLOOKUP(BY1420,ABNT5101!$B$4:$B$9,ABNT5101!$D$4:$D$9))</f>
        <v>-</v>
      </c>
      <c r="CE1420" s="27" t="str">
        <f t="shared" si="1534"/>
        <v>-</v>
      </c>
      <c r="CF1420" s="27" t="str">
        <f t="shared" si="1535"/>
        <v>-</v>
      </c>
      <c r="CG1420" s="27" t="str">
        <f t="shared" si="1640"/>
        <v>-</v>
      </c>
      <c r="CH1420" s="26" t="e">
        <f>_xlfn.XLOOKUP(CI1420,'Banco de dados'!$B:$B,'Banco de dados'!$D:$D)</f>
        <v>#N/A</v>
      </c>
      <c r="CI1420" s="27" t="s">
        <v>255</v>
      </c>
      <c r="CJ1420" s="26" t="e">
        <f>_xlfn.XLOOKUP(CI1420,'Banco de dados'!$B:$B,'Banco de dados'!$E:$E)</f>
        <v>#N/A</v>
      </c>
      <c r="CK1420" s="27"/>
      <c r="CL1420" s="26" t="e">
        <f>IF(CK1420="-","-",_xlfn.XLOOKUP(CK1420,'Banco de dados'!$B:$B,'Banco de dados'!$E:$E))</f>
        <v>#N/A</v>
      </c>
      <c r="CM1420" s="23">
        <v>1</v>
      </c>
      <c r="CN1420" s="26" t="e">
        <f>_xlfn.XLOOKUP(CI1420,'Banco de dados'!$B:$B,'Banco de dados'!$H:$H)</f>
        <v>#N/A</v>
      </c>
      <c r="CO1420" s="27" t="e">
        <f t="array" aca="1" ref="CO1420" ca="1">_xludf.XLOOKUP(CK1420,'Banco de dados'!$B:$B,'Banco de dados'!$H:$H)</f>
        <v>#NAME?</v>
      </c>
      <c r="CP1420" s="27" t="e">
        <f t="array" aca="1" ref="CP1420" ca="1">_xludf.XLOOKUP(CI1420,'Banco de dados'!$B:$B,'Banco de dados'!$F:$F)</f>
        <v>#NAME?</v>
      </c>
      <c r="CQ1420" s="27" t="e">
        <f t="array" aca="1" ref="CQ1420" ca="1">_xludf.XLOOKUP(CK1420,'Banco de dados'!$B:$B,'Banco de dados'!$F:$F)</f>
        <v>#NAME?</v>
      </c>
      <c r="CR1420" s="27">
        <v>387</v>
      </c>
      <c r="CS1420" s="27">
        <v>10</v>
      </c>
      <c r="CT1420" s="27" t="str">
        <f>IF(AG1420=0.5,"Suporte",IF(AND(AG1420&gt;='Braços de IP'!$B$9,AG1420&lt;='Braços de IP'!$D$9),'Braços de IP'!$E$9,IF(AND(AG1420&gt;='Braços de IP'!$B$10,AG1420&lt;='Braços de IP'!$D$10),'Braços de IP'!$E$10,IF(AND(AG1420&gt;='Braços de IP'!$B$11,AG1420&lt;='Braços de IP'!$D$11),'Braços de IP'!$E$11,IF(AND(AG1420&gt;='Braços de IP'!$B$12,AG1420&lt;='Braços de IP'!$D$12),'Braços de IP'!$E$12,IF(AND(AG1420&gt;='Braços de IP'!$B$13,AG1420&lt;='Braços de IP'!$D$13),'Braços de IP'!$E$13,IF(AND(AG1420&gt;='Braços de IP'!$B$14,AG1420&lt;='Braços de IP'!$D$14),'Braços de IP'!$E$14,"ERRO")))))))</f>
        <v>Longo I</v>
      </c>
      <c r="CU1420" s="27"/>
      <c r="CV1420" s="27" t="str">
        <f>IF($CU1420="","",VLOOKUP($CU1420,'Braços de IP'!$E$9:$I$15,2,0))</f>
        <v/>
      </c>
      <c r="CW1420" s="41" t="str">
        <f>IF($CU1420="","",VLOOKUP($CU1420,'Braços de IP'!$E$9:$I$15,5,0))</f>
        <v/>
      </c>
      <c r="CX1420" s="27"/>
      <c r="CY1420" s="27"/>
      <c r="CZ1420" s="27"/>
      <c r="DA1420" s="27"/>
      <c r="DB1420" s="27"/>
      <c r="DC1420" s="27"/>
      <c r="DD1420" s="42" t="e">
        <f t="shared" si="1588"/>
        <v>#N/A</v>
      </c>
      <c r="DE1420" s="43">
        <f t="shared" si="1589"/>
        <v>120</v>
      </c>
      <c r="DF1420" s="42" t="e">
        <f t="shared" si="1590"/>
        <v>#N/A</v>
      </c>
      <c r="DG1420" s="44" t="e">
        <f t="shared" si="1591"/>
        <v>#N/A</v>
      </c>
      <c r="DH1420" s="45" t="s">
        <v>143</v>
      </c>
      <c r="DI1420" s="45"/>
      <c r="DJ1420" s="45"/>
      <c r="DK1420" s="27" t="s">
        <v>144</v>
      </c>
      <c r="DL1420" s="27"/>
      <c r="DM1420" s="38"/>
      <c r="DN1420" s="38"/>
      <c r="DO1420" s="38"/>
      <c r="DP1420" s="38"/>
      <c r="DQ1420" s="38"/>
      <c r="DR1420" s="38"/>
      <c r="DS1420" s="38"/>
      <c r="DT1420" s="38"/>
    </row>
    <row r="1421" spans="1:124" ht="15" customHeight="1" x14ac:dyDescent="0.25">
      <c r="B1421" s="16">
        <v>445</v>
      </c>
      <c r="C1421" s="16" t="s">
        <v>146</v>
      </c>
      <c r="D1421" s="16" t="s">
        <v>1230</v>
      </c>
      <c r="E1421" s="16">
        <v>-8.115774</v>
      </c>
      <c r="F1421" s="16">
        <v>-34.919980000000002</v>
      </c>
      <c r="G1421" s="16" t="s">
        <v>160</v>
      </c>
      <c r="H1421" s="16" t="s">
        <v>136</v>
      </c>
      <c r="I1421" s="16" t="s">
        <v>135</v>
      </c>
      <c r="J1421" s="16" t="s">
        <v>137</v>
      </c>
      <c r="K1421" s="16">
        <v>70</v>
      </c>
      <c r="L1421" s="16" t="s">
        <v>138</v>
      </c>
      <c r="M1421" s="16">
        <v>0</v>
      </c>
      <c r="N1421" s="16"/>
      <c r="O1421" s="16">
        <v>1</v>
      </c>
      <c r="P1421" s="16">
        <v>1</v>
      </c>
      <c r="Q1421" s="16">
        <v>5.9</v>
      </c>
      <c r="R1421" s="16"/>
      <c r="S1421" s="16"/>
      <c r="T1421" s="16">
        <v>0</v>
      </c>
      <c r="U1421" s="16">
        <v>1.08</v>
      </c>
      <c r="V1421" s="16">
        <v>0</v>
      </c>
      <c r="W1421" s="16">
        <v>0</v>
      </c>
      <c r="X1421" s="16">
        <v>0</v>
      </c>
      <c r="Y1421" s="16">
        <v>0</v>
      </c>
      <c r="Z1421" s="16">
        <v>0</v>
      </c>
      <c r="AA1421" s="16" t="s">
        <v>139</v>
      </c>
      <c r="AB1421" s="16" t="s">
        <v>140</v>
      </c>
      <c r="AC1421" s="16">
        <v>28.23</v>
      </c>
      <c r="AD1421" s="16">
        <v>7.02</v>
      </c>
      <c r="AE1421" s="16">
        <v>1</v>
      </c>
      <c r="AF1421" s="16">
        <v>1</v>
      </c>
      <c r="AG1421" s="16">
        <v>2.06</v>
      </c>
      <c r="AH1421" s="16"/>
      <c r="AI1421" s="16"/>
      <c r="AJ1421" s="16"/>
      <c r="AK1421" s="16"/>
      <c r="AL1421" s="16"/>
      <c r="AM1421" s="16">
        <v>0</v>
      </c>
      <c r="AN1421" s="16"/>
      <c r="AO1421" s="16">
        <v>0</v>
      </c>
      <c r="AP1421" s="16">
        <v>0</v>
      </c>
      <c r="AQ1421" s="16">
        <v>0</v>
      </c>
      <c r="AR1421" s="17" t="s">
        <v>136</v>
      </c>
      <c r="AS1421" s="19">
        <f t="shared" si="1522"/>
        <v>0</v>
      </c>
      <c r="AT1421" s="19"/>
      <c r="AU1421" s="19">
        <f>VLOOKUP(G1421,ABNT5101!$I$3:$J$9,2)</f>
        <v>10</v>
      </c>
      <c r="AV1421" s="19">
        <f>VLOOKUP(G1421,ABNT5101!$I$3:$M$9,5)</f>
        <v>0.18</v>
      </c>
      <c r="AW1421" s="17" t="str">
        <f>_xlfn.XLOOKUP(G1421,ABNT5101!I:I,ABNT5101!L:L)</f>
        <v>-</v>
      </c>
      <c r="AX1421" s="17">
        <f>_xlfn.XLOOKUP(G1421,ABNT5101!$I:$I,ABNT5101!M:M)</f>
        <v>0.18</v>
      </c>
      <c r="AY1421" s="17" t="str">
        <f>_xlfn.XLOOKUP(G1421,ABNT5101!$I:$I,ABNT5101!N:N)</f>
        <v>-</v>
      </c>
      <c r="AZ1421" s="17">
        <f>_xlfn.XLOOKUP(G1421,ABNT5101!$I:$I,ABNT5101!O:O)</f>
        <v>16</v>
      </c>
      <c r="BA1421" s="20" t="str">
        <f t="shared" si="1523"/>
        <v>ATENDE</v>
      </c>
      <c r="BB1421" s="21" t="e">
        <f t="shared" ref="BB1421:BC1421" si="1689">BE1421/AU1421-1</f>
        <v>#VALUE!</v>
      </c>
      <c r="BC1421" s="21" t="e">
        <f t="shared" si="1689"/>
        <v>#VALUE!</v>
      </c>
      <c r="BD1421" s="21" t="str">
        <f t="shared" si="1525"/>
        <v>-</v>
      </c>
      <c r="BE1421" s="22" t="s">
        <v>1231</v>
      </c>
      <c r="BF1421" s="22" t="s">
        <v>1232</v>
      </c>
      <c r="BG1421" s="22"/>
      <c r="BH1421" s="22"/>
      <c r="BI1421" s="23"/>
      <c r="BJ1421" s="22"/>
      <c r="BK1421" s="20" t="str">
        <f t="shared" si="1526"/>
        <v>ATENDE</v>
      </c>
      <c r="BL1421" s="20" t="str">
        <f t="shared" si="1527"/>
        <v>ATENDE</v>
      </c>
      <c r="BM1421" s="20" t="str">
        <f t="shared" si="1528"/>
        <v>ATENDE</v>
      </c>
      <c r="BN1421" s="20" t="str">
        <f t="shared" si="1529"/>
        <v>ATENDE</v>
      </c>
      <c r="BO1421" s="24" t="str">
        <f t="shared" si="1530"/>
        <v>C4</v>
      </c>
      <c r="BP1421" s="24" t="str">
        <f t="shared" si="1648"/>
        <v>P6</v>
      </c>
      <c r="BQ1421" s="25" t="e">
        <f t="shared" si="1661"/>
        <v>#VALUE!</v>
      </c>
      <c r="BR1421" s="22" t="s">
        <v>1233</v>
      </c>
      <c r="BS1421" s="22" t="s">
        <v>1234</v>
      </c>
      <c r="BT1421" s="24">
        <f>IF(BP1421="-","-",_xlfn.XLOOKUP(BP1421,ABNT5101!$B$4:$B$9,ABNT5101!$C$4:$C$9))</f>
        <v>3</v>
      </c>
      <c r="BU1421" s="24">
        <f>IF(BP1421="-","-",_xlfn.XLOOKUP(BP1421,ABNT5101!$B$4:$B$9,ABNT5101!$D$4:$D$9))</f>
        <v>0.6</v>
      </c>
      <c r="BV1421" s="20" t="str">
        <f t="shared" si="1531"/>
        <v>ATENDE</v>
      </c>
      <c r="BW1421" s="20" t="str">
        <f t="shared" si="1662"/>
        <v>ATENDE</v>
      </c>
      <c r="BX1421" s="20" t="str">
        <f t="shared" si="1532"/>
        <v>ATENDE</v>
      </c>
      <c r="BY1421" s="24" t="s">
        <v>136</v>
      </c>
      <c r="BZ1421" s="25" t="e">
        <f t="shared" si="1533"/>
        <v>#VALUE!</v>
      </c>
      <c r="CA1421" s="60">
        <v>46154</v>
      </c>
      <c r="CB1421" s="24" t="s">
        <v>1235</v>
      </c>
      <c r="CC1421" s="20" t="str">
        <f>IF(BY1421="-","-",_xlfn.XLOOKUP(BY1421,ABNT5101!$B$4:$B$9,ABNT5101!$C$4:$C$9))</f>
        <v>-</v>
      </c>
      <c r="CD1421" s="24" t="str">
        <f>IF(BY1421="-","-",_xlfn.XLOOKUP(BY1421,ABNT5101!$B$4:$B$9,ABNT5101!$D$4:$D$9))</f>
        <v>-</v>
      </c>
      <c r="CE1421" s="20" t="str">
        <f t="shared" si="1534"/>
        <v>-</v>
      </c>
      <c r="CF1421" s="20" t="str">
        <f t="shared" si="1535"/>
        <v>-</v>
      </c>
      <c r="CG1421" s="20" t="str">
        <f t="shared" si="1640"/>
        <v>-</v>
      </c>
      <c r="CH1421" s="26" t="e">
        <f>_xlfn.XLOOKUP(CI1421,'Banco de dados'!$B:$B,'Banco de dados'!$D:$D)</f>
        <v>#N/A</v>
      </c>
      <c r="CI1421" s="27" t="s">
        <v>1236</v>
      </c>
      <c r="CJ1421" s="26" t="e">
        <f>_xlfn.XLOOKUP(CI1421,'Banco de dados'!$B:$B,'Banco de dados'!$E:$E)</f>
        <v>#N/A</v>
      </c>
      <c r="CK1421" s="26"/>
      <c r="CL1421" s="26" t="e">
        <f>IF(CK1421="-","-",_xlfn.XLOOKUP(CK1421,'Banco de dados'!$B:$B,'Banco de dados'!$E:$E))</f>
        <v>#N/A</v>
      </c>
      <c r="CM1421" s="28">
        <f t="shared" ref="CM1421:CM1522" si="1690">AE1421</f>
        <v>1</v>
      </c>
      <c r="CN1421" s="26" t="e">
        <f>_xlfn.XLOOKUP(CI1421,'Banco de dados'!$B:$B,'Banco de dados'!$H:$H)</f>
        <v>#N/A</v>
      </c>
      <c r="CO1421" s="26" t="e">
        <f t="array" aca="1" ref="CO1421" ca="1">_xludf.XLOOKUP(CK1421,'Banco de dados'!$B:$B,'Banco de dados'!$H:$H)</f>
        <v>#NAME?</v>
      </c>
      <c r="CP1421" s="26" t="e">
        <f t="array" aca="1" ref="CP1421" ca="1">_xludf.XLOOKUP(CI1421,'Banco de dados'!$B:$B,'Banco de dados'!$F:$F)</f>
        <v>#NAME?</v>
      </c>
      <c r="CQ1421" s="26" t="e">
        <f t="array" aca="1" ref="CQ1421" ca="1">_xludf.XLOOKUP(CK1421,'Banco de dados'!$B:$B,'Banco de dados'!$F:$F)</f>
        <v>#NAME?</v>
      </c>
      <c r="CR1421" s="27">
        <v>388</v>
      </c>
      <c r="CS1421" s="27"/>
      <c r="CT1421" s="26" t="str">
        <f>IF(AG1421=0.5,"Suporte",IF(AND(AG1421&gt;='Braços de IP'!$B$9,AG1421&lt;='Braços de IP'!$D$9),'Braços de IP'!$E$9,IF(AND(AG1421&gt;='Braços de IP'!$B$10,AG1421&lt;='Braços de IP'!$D$10),'Braços de IP'!$E$10,IF(AND(AG1421&gt;='Braços de IP'!$B$11,AG1421&lt;='Braços de IP'!$D$11),'Braços de IP'!$E$11,IF(AND(AG1421&gt;='Braços de IP'!$B$12,AG1421&lt;='Braços de IP'!$D$12),'Braços de IP'!$E$12,IF(AND(AG1421&gt;='Braços de IP'!$B$13,AG1421&lt;='Braços de IP'!$D$13),'Braços de IP'!$E$13,IF(AND(AG1421&gt;='Braços de IP'!$B$14,AG1421&lt;='Braços de IP'!$D$14),'Braços de IP'!$E$14,"ERRO")))))))</f>
        <v>Médio I</v>
      </c>
      <c r="CU1421" s="27"/>
      <c r="CV1421" s="26" t="str">
        <f>IF($CU1421="","",VLOOKUP($CU1421,'Braços de IP'!$E$9:$I$15,2,0))</f>
        <v/>
      </c>
      <c r="CW1421" s="29" t="str">
        <f>IF($CU1421="","",VLOOKUP($CU1421,'Braços de IP'!$E$9:$I$15,5,0))</f>
        <v/>
      </c>
      <c r="CX1421" s="26"/>
      <c r="CY1421" s="26"/>
      <c r="CZ1421" s="26"/>
      <c r="DA1421" s="26"/>
      <c r="DB1421" s="26"/>
      <c r="DC1421" s="26"/>
      <c r="DD1421" s="30" t="e">
        <f t="shared" si="1588"/>
        <v>#N/A</v>
      </c>
      <c r="DE1421" s="31">
        <f t="shared" si="1589"/>
        <v>70</v>
      </c>
      <c r="DF1421" s="30" t="e">
        <f t="shared" si="1590"/>
        <v>#N/A</v>
      </c>
      <c r="DG1421" s="32" t="e">
        <f t="shared" si="1591"/>
        <v>#N/A</v>
      </c>
      <c r="DH1421" s="33" t="s">
        <v>143</v>
      </c>
      <c r="DI1421" s="34"/>
      <c r="DJ1421" s="35"/>
      <c r="DK1421" s="16" t="s">
        <v>144</v>
      </c>
      <c r="DL1421" s="16"/>
    </row>
    <row r="1422" spans="1:124" ht="15" customHeight="1" x14ac:dyDescent="0.25">
      <c r="B1422" s="16">
        <v>445</v>
      </c>
      <c r="C1422" s="16" t="s">
        <v>146</v>
      </c>
      <c r="D1422" s="16" t="s">
        <v>1230</v>
      </c>
      <c r="E1422" s="16">
        <v>-8.115774</v>
      </c>
      <c r="F1422" s="16">
        <v>-34.919980000000002</v>
      </c>
      <c r="G1422" s="16" t="s">
        <v>160</v>
      </c>
      <c r="H1422" s="16" t="s">
        <v>136</v>
      </c>
      <c r="I1422" s="16" t="s">
        <v>135</v>
      </c>
      <c r="J1422" s="16" t="s">
        <v>137</v>
      </c>
      <c r="K1422" s="16">
        <v>70</v>
      </c>
      <c r="L1422" s="16" t="s">
        <v>138</v>
      </c>
      <c r="M1422" s="16">
        <v>0</v>
      </c>
      <c r="N1422" s="16"/>
      <c r="O1422" s="16">
        <v>1</v>
      </c>
      <c r="P1422" s="16">
        <v>1</v>
      </c>
      <c r="Q1422" s="16">
        <v>5.9</v>
      </c>
      <c r="R1422" s="16"/>
      <c r="S1422" s="16"/>
      <c r="T1422" s="16">
        <v>0</v>
      </c>
      <c r="U1422" s="16">
        <v>1.08</v>
      </c>
      <c r="V1422" s="16">
        <v>0</v>
      </c>
      <c r="W1422" s="16">
        <v>0</v>
      </c>
      <c r="X1422" s="16">
        <v>0</v>
      </c>
      <c r="Y1422" s="16">
        <v>0</v>
      </c>
      <c r="Z1422" s="16">
        <v>0</v>
      </c>
      <c r="AA1422" s="16" t="s">
        <v>139</v>
      </c>
      <c r="AB1422" s="16" t="s">
        <v>140</v>
      </c>
      <c r="AC1422" s="16">
        <v>28.23</v>
      </c>
      <c r="AD1422" s="16">
        <v>7.02</v>
      </c>
      <c r="AE1422" s="16">
        <v>1</v>
      </c>
      <c r="AF1422" s="16">
        <v>1</v>
      </c>
      <c r="AG1422" s="16">
        <v>2.06</v>
      </c>
      <c r="AH1422" s="16"/>
      <c r="AI1422" s="16"/>
      <c r="AJ1422" s="16"/>
      <c r="AK1422" s="16"/>
      <c r="AL1422" s="16"/>
      <c r="AM1422" s="16">
        <v>0</v>
      </c>
      <c r="AN1422" s="16"/>
      <c r="AO1422" s="16">
        <v>0</v>
      </c>
      <c r="AP1422" s="16">
        <v>0</v>
      </c>
      <c r="AQ1422" s="16">
        <v>0</v>
      </c>
      <c r="AR1422" s="17" t="s">
        <v>136</v>
      </c>
      <c r="AS1422" s="19">
        <f t="shared" si="1522"/>
        <v>0</v>
      </c>
      <c r="AT1422" s="19"/>
      <c r="AU1422" s="19">
        <f>VLOOKUP(G1422,ABNT5101!$I$3:$J$9,2)</f>
        <v>10</v>
      </c>
      <c r="AV1422" s="19">
        <f>VLOOKUP(G1422,ABNT5101!$I$3:$M$9,5)</f>
        <v>0.18</v>
      </c>
      <c r="AW1422" s="17" t="str">
        <f>_xlfn.XLOOKUP(G1422,ABNT5101!I:I,ABNT5101!L:L)</f>
        <v>-</v>
      </c>
      <c r="AX1422" s="17">
        <f>_xlfn.XLOOKUP(G1422,ABNT5101!$I:$I,ABNT5101!M:M)</f>
        <v>0.18</v>
      </c>
      <c r="AY1422" s="17" t="str">
        <f>_xlfn.XLOOKUP(G1422,ABNT5101!$I:$I,ABNT5101!N:N)</f>
        <v>-</v>
      </c>
      <c r="AZ1422" s="17">
        <f>_xlfn.XLOOKUP(G1422,ABNT5101!$I:$I,ABNT5101!O:O)</f>
        <v>16</v>
      </c>
      <c r="BA1422" s="20" t="str">
        <f t="shared" si="1523"/>
        <v>ATENDE</v>
      </c>
      <c r="BB1422" s="21">
        <f t="shared" ref="BB1422:BC1422" si="1691">BE1422/AU1422-1</f>
        <v>4620.6000000000004</v>
      </c>
      <c r="BC1422" s="21" t="e">
        <f t="shared" si="1691"/>
        <v>#VALUE!</v>
      </c>
      <c r="BD1422" s="21" t="str">
        <f t="shared" si="1525"/>
        <v>-</v>
      </c>
      <c r="BE1422" s="53">
        <v>46216</v>
      </c>
      <c r="BF1422" s="22" t="s">
        <v>379</v>
      </c>
      <c r="BG1422" s="22"/>
      <c r="BH1422" s="22"/>
      <c r="BI1422" s="23"/>
      <c r="BJ1422" s="22"/>
      <c r="BK1422" s="20" t="str">
        <f t="shared" si="1526"/>
        <v>ATENDE</v>
      </c>
      <c r="BL1422" s="20" t="str">
        <f t="shared" si="1527"/>
        <v>ATENDE</v>
      </c>
      <c r="BM1422" s="20" t="str">
        <f t="shared" si="1528"/>
        <v>ATENDE</v>
      </c>
      <c r="BN1422" s="20" t="str">
        <f t="shared" si="1529"/>
        <v>ATENDE</v>
      </c>
      <c r="BO1422" s="24" t="str">
        <f t="shared" si="1530"/>
        <v>C4</v>
      </c>
      <c r="BP1422" s="24" t="str">
        <f t="shared" si="1648"/>
        <v>P6</v>
      </c>
      <c r="BQ1422" s="25" t="e">
        <f t="shared" si="1661"/>
        <v>#VALUE!</v>
      </c>
      <c r="BR1422" s="22" t="s">
        <v>1237</v>
      </c>
      <c r="BS1422" s="53">
        <v>46181</v>
      </c>
      <c r="BT1422" s="24">
        <f>IF(BP1422="-","-",_xlfn.XLOOKUP(BP1422,ABNT5101!$B$4:$B$9,ABNT5101!$C$4:$C$9))</f>
        <v>3</v>
      </c>
      <c r="BU1422" s="24">
        <f>IF(BP1422="-","-",_xlfn.XLOOKUP(BP1422,ABNT5101!$B$4:$B$9,ABNT5101!$D$4:$D$9))</f>
        <v>0.6</v>
      </c>
      <c r="BV1422" s="20" t="str">
        <f t="shared" si="1531"/>
        <v>ATENDE</v>
      </c>
      <c r="BW1422" s="20" t="str">
        <f t="shared" si="1662"/>
        <v>ATENDE</v>
      </c>
      <c r="BX1422" s="20" t="str">
        <f t="shared" si="1532"/>
        <v>ATENDE</v>
      </c>
      <c r="BY1422" s="24" t="s">
        <v>136</v>
      </c>
      <c r="BZ1422" s="25" t="e">
        <f t="shared" si="1533"/>
        <v>#VALUE!</v>
      </c>
      <c r="CA1422" s="24" t="s">
        <v>1238</v>
      </c>
      <c r="CB1422" s="24" t="s">
        <v>1047</v>
      </c>
      <c r="CC1422" s="20" t="str">
        <f>IF(BY1422="-","-",_xlfn.XLOOKUP(BY1422,ABNT5101!$B$4:$B$9,ABNT5101!$C$4:$C$9))</f>
        <v>-</v>
      </c>
      <c r="CD1422" s="24" t="str">
        <f>IF(BY1422="-","-",_xlfn.XLOOKUP(BY1422,ABNT5101!$B$4:$B$9,ABNT5101!$D$4:$D$9))</f>
        <v>-</v>
      </c>
      <c r="CE1422" s="20" t="str">
        <f t="shared" si="1534"/>
        <v>-</v>
      </c>
      <c r="CF1422" s="20" t="str">
        <f t="shared" si="1535"/>
        <v>-</v>
      </c>
      <c r="CG1422" s="20" t="str">
        <f t="shared" si="1640"/>
        <v>-</v>
      </c>
      <c r="CH1422" s="26" t="e">
        <f>_xlfn.XLOOKUP(CI1422,'Banco de dados'!$B:$B,'Banco de dados'!$D:$D)</f>
        <v>#N/A</v>
      </c>
      <c r="CI1422" s="27" t="s">
        <v>1214</v>
      </c>
      <c r="CJ1422" s="26" t="e">
        <f>_xlfn.XLOOKUP(CI1422,'Banco de dados'!$B:$B,'Banco de dados'!$E:$E)</f>
        <v>#N/A</v>
      </c>
      <c r="CK1422" s="26"/>
      <c r="CL1422" s="26" t="e">
        <f>IF(CK1422="-","-",_xlfn.XLOOKUP(CK1422,'Banco de dados'!$B:$B,'Banco de dados'!$E:$E))</f>
        <v>#N/A</v>
      </c>
      <c r="CM1422" s="28">
        <f t="shared" si="1690"/>
        <v>1</v>
      </c>
      <c r="CN1422" s="26" t="e">
        <f>_xlfn.XLOOKUP(CI1422,'Banco de dados'!$B:$B,'Banco de dados'!$H:$H)</f>
        <v>#N/A</v>
      </c>
      <c r="CO1422" s="26" t="e">
        <f t="array" aca="1" ref="CO1422" ca="1">_xludf.XLOOKUP(CK1422,'Banco de dados'!$B:$B,'Banco de dados'!$H:$H)</f>
        <v>#NAME?</v>
      </c>
      <c r="CP1422" s="26" t="e">
        <f t="array" aca="1" ref="CP1422" ca="1">_xludf.XLOOKUP(CI1422,'Banco de dados'!$B:$B,'Banco de dados'!$F:$F)</f>
        <v>#NAME?</v>
      </c>
      <c r="CQ1422" s="26" t="e">
        <f t="array" aca="1" ref="CQ1422" ca="1">_xludf.XLOOKUP(CK1422,'Banco de dados'!$B:$B,'Banco de dados'!$F:$F)</f>
        <v>#NAME?</v>
      </c>
      <c r="CR1422" s="27">
        <v>389</v>
      </c>
      <c r="CS1422" s="27"/>
      <c r="CT1422" s="26" t="str">
        <f>IF(AG1422=0.5,"Suporte",IF(AND(AG1422&gt;='Braços de IP'!$B$9,AG1422&lt;='Braços de IP'!$D$9),'Braços de IP'!$E$9,IF(AND(AG1422&gt;='Braços de IP'!$B$10,AG1422&lt;='Braços de IP'!$D$10),'Braços de IP'!$E$10,IF(AND(AG1422&gt;='Braços de IP'!$B$11,AG1422&lt;='Braços de IP'!$D$11),'Braços de IP'!$E$11,IF(AND(AG1422&gt;='Braços de IP'!$B$12,AG1422&lt;='Braços de IP'!$D$12),'Braços de IP'!$E$12,IF(AND(AG1422&gt;='Braços de IP'!$B$13,AG1422&lt;='Braços de IP'!$D$13),'Braços de IP'!$E$13,IF(AND(AG1422&gt;='Braços de IP'!$B$14,AG1422&lt;='Braços de IP'!$D$14),'Braços de IP'!$E$14,"ERRO")))))))</f>
        <v>Médio I</v>
      </c>
      <c r="CU1422" s="27"/>
      <c r="CV1422" s="26" t="str">
        <f>IF($CU1422="","",VLOOKUP($CU1422,'Braços de IP'!$E$9:$I$15,2,0))</f>
        <v/>
      </c>
      <c r="CW1422" s="29" t="str">
        <f>IF($CU1422="","",VLOOKUP($CU1422,'Braços de IP'!$E$9:$I$15,5,0))</f>
        <v/>
      </c>
      <c r="CX1422" s="26"/>
      <c r="CY1422" s="26"/>
      <c r="CZ1422" s="26"/>
      <c r="DA1422" s="26"/>
      <c r="DB1422" s="26"/>
      <c r="DC1422" s="26"/>
      <c r="DD1422" s="30" t="e">
        <f t="shared" si="1588"/>
        <v>#N/A</v>
      </c>
      <c r="DE1422" s="31">
        <f t="shared" si="1589"/>
        <v>70</v>
      </c>
      <c r="DF1422" s="30" t="e">
        <f t="shared" si="1590"/>
        <v>#N/A</v>
      </c>
      <c r="DG1422" s="32" t="e">
        <f t="shared" si="1591"/>
        <v>#N/A</v>
      </c>
      <c r="DH1422" s="33" t="s">
        <v>143</v>
      </c>
      <c r="DI1422" s="34"/>
      <c r="DJ1422" s="35"/>
      <c r="DK1422" s="16" t="s">
        <v>144</v>
      </c>
      <c r="DL1422" s="16"/>
    </row>
    <row r="1423" spans="1:124" ht="15" customHeight="1" x14ac:dyDescent="0.25">
      <c r="B1423" s="16">
        <v>445</v>
      </c>
      <c r="C1423" s="16" t="s">
        <v>146</v>
      </c>
      <c r="D1423" s="16" t="s">
        <v>1230</v>
      </c>
      <c r="E1423" s="16">
        <v>-8.115774</v>
      </c>
      <c r="F1423" s="16">
        <v>-34.919980000000002</v>
      </c>
      <c r="G1423" s="16" t="s">
        <v>160</v>
      </c>
      <c r="H1423" s="16" t="s">
        <v>136</v>
      </c>
      <c r="I1423" s="16" t="s">
        <v>135</v>
      </c>
      <c r="J1423" s="16" t="s">
        <v>137</v>
      </c>
      <c r="K1423" s="16">
        <v>70</v>
      </c>
      <c r="L1423" s="16" t="s">
        <v>138</v>
      </c>
      <c r="M1423" s="16">
        <v>0</v>
      </c>
      <c r="N1423" s="16"/>
      <c r="O1423" s="16">
        <v>1</v>
      </c>
      <c r="P1423" s="16">
        <v>1</v>
      </c>
      <c r="Q1423" s="16">
        <v>5.9</v>
      </c>
      <c r="R1423" s="16"/>
      <c r="S1423" s="16"/>
      <c r="T1423" s="16">
        <v>0</v>
      </c>
      <c r="U1423" s="16">
        <v>1.08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 t="s">
        <v>139</v>
      </c>
      <c r="AB1423" s="16" t="s">
        <v>140</v>
      </c>
      <c r="AC1423" s="16">
        <v>28.23</v>
      </c>
      <c r="AD1423" s="16">
        <v>7.02</v>
      </c>
      <c r="AE1423" s="16">
        <v>1</v>
      </c>
      <c r="AF1423" s="16">
        <v>1</v>
      </c>
      <c r="AG1423" s="16">
        <v>2.06</v>
      </c>
      <c r="AH1423" s="16"/>
      <c r="AI1423" s="16"/>
      <c r="AJ1423" s="16"/>
      <c r="AK1423" s="16"/>
      <c r="AL1423" s="16"/>
      <c r="AM1423" s="16">
        <v>0</v>
      </c>
      <c r="AN1423" s="16"/>
      <c r="AO1423" s="16">
        <v>0</v>
      </c>
      <c r="AP1423" s="16">
        <v>0</v>
      </c>
      <c r="AQ1423" s="16">
        <v>0</v>
      </c>
      <c r="AR1423" s="17" t="s">
        <v>136</v>
      </c>
      <c r="AS1423" s="19">
        <f t="shared" si="1522"/>
        <v>0</v>
      </c>
      <c r="AT1423" s="19"/>
      <c r="AU1423" s="19">
        <f>VLOOKUP(G1423,ABNT5101!$I$3:$J$9,2)</f>
        <v>10</v>
      </c>
      <c r="AV1423" s="19">
        <f>VLOOKUP(G1423,ABNT5101!$I$3:$M$9,5)</f>
        <v>0.18</v>
      </c>
      <c r="AW1423" s="17" t="str">
        <f>_xlfn.XLOOKUP(G1423,ABNT5101!I:I,ABNT5101!L:L)</f>
        <v>-</v>
      </c>
      <c r="AX1423" s="17">
        <f>_xlfn.XLOOKUP(G1423,ABNT5101!$I:$I,ABNT5101!M:M)</f>
        <v>0.18</v>
      </c>
      <c r="AY1423" s="17" t="str">
        <f>_xlfn.XLOOKUP(G1423,ABNT5101!$I:$I,ABNT5101!N:N)</f>
        <v>-</v>
      </c>
      <c r="AZ1423" s="17">
        <f>_xlfn.XLOOKUP(G1423,ABNT5101!$I:$I,ABNT5101!O:O)</f>
        <v>16</v>
      </c>
      <c r="BA1423" s="20" t="str">
        <f t="shared" si="1523"/>
        <v>ATENDE</v>
      </c>
      <c r="BB1423" s="21" t="e">
        <f t="shared" ref="BB1423:BC1423" si="1692">BE1423/AU1423-1</f>
        <v>#VALUE!</v>
      </c>
      <c r="BC1423" s="21" t="e">
        <f t="shared" si="1692"/>
        <v>#VALUE!</v>
      </c>
      <c r="BD1423" s="21" t="str">
        <f t="shared" si="1525"/>
        <v>-</v>
      </c>
      <c r="BE1423" s="22" t="s">
        <v>1239</v>
      </c>
      <c r="BF1423" s="22" t="s">
        <v>1240</v>
      </c>
      <c r="BG1423" s="22"/>
      <c r="BH1423" s="22"/>
      <c r="BI1423" s="23"/>
      <c r="BJ1423" s="22"/>
      <c r="BK1423" s="20" t="str">
        <f t="shared" si="1526"/>
        <v>ATENDE</v>
      </c>
      <c r="BL1423" s="20" t="str">
        <f t="shared" si="1527"/>
        <v>ATENDE</v>
      </c>
      <c r="BM1423" s="20" t="str">
        <f t="shared" si="1528"/>
        <v>ATENDE</v>
      </c>
      <c r="BN1423" s="20" t="str">
        <f t="shared" si="1529"/>
        <v>ATENDE</v>
      </c>
      <c r="BO1423" s="24" t="str">
        <f t="shared" si="1530"/>
        <v>C4</v>
      </c>
      <c r="BP1423" s="24" t="str">
        <f t="shared" si="1648"/>
        <v>P6</v>
      </c>
      <c r="BQ1423" s="25" t="e">
        <f t="shared" si="1661"/>
        <v>#VALUE!</v>
      </c>
      <c r="BR1423" s="22" t="s">
        <v>1241</v>
      </c>
      <c r="BS1423" s="22" t="s">
        <v>1242</v>
      </c>
      <c r="BT1423" s="24">
        <f>IF(BP1423="-","-",_xlfn.XLOOKUP(BP1423,ABNT5101!$B$4:$B$9,ABNT5101!$C$4:$C$9))</f>
        <v>3</v>
      </c>
      <c r="BU1423" s="24">
        <f>IF(BP1423="-","-",_xlfn.XLOOKUP(BP1423,ABNT5101!$B$4:$B$9,ABNT5101!$D$4:$D$9))</f>
        <v>0.6</v>
      </c>
      <c r="BV1423" s="20" t="str">
        <f t="shared" si="1531"/>
        <v>ATENDE</v>
      </c>
      <c r="BW1423" s="20" t="str">
        <f t="shared" si="1662"/>
        <v>ATENDE</v>
      </c>
      <c r="BX1423" s="20" t="str">
        <f t="shared" si="1532"/>
        <v>ATENDE</v>
      </c>
      <c r="BY1423" s="24" t="s">
        <v>136</v>
      </c>
      <c r="BZ1423" s="25" t="e">
        <f t="shared" si="1533"/>
        <v>#VALUE!</v>
      </c>
      <c r="CA1423" s="24" t="s">
        <v>1243</v>
      </c>
      <c r="CB1423" s="24" t="s">
        <v>1244</v>
      </c>
      <c r="CC1423" s="20" t="str">
        <f>IF(BY1423="-","-",_xlfn.XLOOKUP(BY1423,ABNT5101!$B$4:$B$9,ABNT5101!$C$4:$C$9))</f>
        <v>-</v>
      </c>
      <c r="CD1423" s="24" t="str">
        <f>IF(BY1423="-","-",_xlfn.XLOOKUP(BY1423,ABNT5101!$B$4:$B$9,ABNT5101!$D$4:$D$9))</f>
        <v>-</v>
      </c>
      <c r="CE1423" s="20" t="str">
        <f t="shared" si="1534"/>
        <v>-</v>
      </c>
      <c r="CF1423" s="20" t="str">
        <f t="shared" si="1535"/>
        <v>-</v>
      </c>
      <c r="CG1423" s="20" t="str">
        <f t="shared" si="1640"/>
        <v>-</v>
      </c>
      <c r="CH1423" s="26" t="e">
        <f>_xlfn.XLOOKUP(CI1423,'Banco de dados'!$B:$B,'Banco de dados'!$D:$D)</f>
        <v>#N/A</v>
      </c>
      <c r="CI1423" s="27" t="s">
        <v>273</v>
      </c>
      <c r="CJ1423" s="26" t="e">
        <f>_xlfn.XLOOKUP(CI1423,'Banco de dados'!$B:$B,'Banco de dados'!$E:$E)</f>
        <v>#N/A</v>
      </c>
      <c r="CK1423" s="26"/>
      <c r="CL1423" s="26" t="e">
        <f>IF(CK1423="-","-",_xlfn.XLOOKUP(CK1423,'Banco de dados'!$B:$B,'Banco de dados'!$E:$E))</f>
        <v>#N/A</v>
      </c>
      <c r="CM1423" s="28">
        <f t="shared" si="1690"/>
        <v>1</v>
      </c>
      <c r="CN1423" s="26" t="e">
        <f>_xlfn.XLOOKUP(CI1423,'Banco de dados'!$B:$B,'Banco de dados'!$H:$H)</f>
        <v>#N/A</v>
      </c>
      <c r="CO1423" s="26" t="e">
        <f t="array" aca="1" ref="CO1423" ca="1">_xludf.XLOOKUP(CK1423,'Banco de dados'!$B:$B,'Banco de dados'!$H:$H)</f>
        <v>#NAME?</v>
      </c>
      <c r="CP1423" s="26" t="e">
        <f t="array" aca="1" ref="CP1423" ca="1">_xludf.XLOOKUP(CI1423,'Banco de dados'!$B:$B,'Banco de dados'!$F:$F)</f>
        <v>#NAME?</v>
      </c>
      <c r="CQ1423" s="26" t="e">
        <f t="array" aca="1" ref="CQ1423" ca="1">_xludf.XLOOKUP(CK1423,'Banco de dados'!$B:$B,'Banco de dados'!$F:$F)</f>
        <v>#NAME?</v>
      </c>
      <c r="CR1423" s="27">
        <v>390</v>
      </c>
      <c r="CS1423" s="27"/>
      <c r="CT1423" s="26" t="str">
        <f>IF(AG1423=0.5,"Suporte",IF(AND(AG1423&gt;='Braços de IP'!$B$9,AG1423&lt;='Braços de IP'!$D$9),'Braços de IP'!$E$9,IF(AND(AG1423&gt;='Braços de IP'!$B$10,AG1423&lt;='Braços de IP'!$D$10),'Braços de IP'!$E$10,IF(AND(AG1423&gt;='Braços de IP'!$B$11,AG1423&lt;='Braços de IP'!$D$11),'Braços de IP'!$E$11,IF(AND(AG1423&gt;='Braços de IP'!$B$12,AG1423&lt;='Braços de IP'!$D$12),'Braços de IP'!$E$12,IF(AND(AG1423&gt;='Braços de IP'!$B$13,AG1423&lt;='Braços de IP'!$D$13),'Braços de IP'!$E$13,IF(AND(AG1423&gt;='Braços de IP'!$B$14,AG1423&lt;='Braços de IP'!$D$14),'Braços de IP'!$E$14,"ERRO")))))))</f>
        <v>Médio I</v>
      </c>
      <c r="CU1423" s="27"/>
      <c r="CV1423" s="26" t="str">
        <f>IF($CU1423="","",VLOOKUP($CU1423,'Braços de IP'!$E$9:$I$15,2,0))</f>
        <v/>
      </c>
      <c r="CW1423" s="29" t="str">
        <f>IF($CU1423="","",VLOOKUP($CU1423,'Braços de IP'!$E$9:$I$15,5,0))</f>
        <v/>
      </c>
      <c r="CX1423" s="26"/>
      <c r="CY1423" s="26"/>
      <c r="CZ1423" s="26"/>
      <c r="DA1423" s="26"/>
      <c r="DB1423" s="26"/>
      <c r="DC1423" s="26"/>
      <c r="DD1423" s="30" t="e">
        <f t="shared" si="1588"/>
        <v>#N/A</v>
      </c>
      <c r="DE1423" s="31">
        <f t="shared" si="1589"/>
        <v>70</v>
      </c>
      <c r="DF1423" s="30" t="e">
        <f t="shared" si="1590"/>
        <v>#N/A</v>
      </c>
      <c r="DG1423" s="32" t="e">
        <f t="shared" si="1591"/>
        <v>#N/A</v>
      </c>
      <c r="DH1423" s="33" t="s">
        <v>143</v>
      </c>
      <c r="DI1423" s="34"/>
      <c r="DJ1423" s="35"/>
      <c r="DK1423" s="16" t="s">
        <v>144</v>
      </c>
      <c r="DL1423" s="16"/>
    </row>
    <row r="1424" spans="1:124" ht="15" customHeight="1" x14ac:dyDescent="0.25">
      <c r="B1424" s="16">
        <v>446</v>
      </c>
      <c r="C1424" s="16" t="s">
        <v>176</v>
      </c>
      <c r="D1424" s="16" t="s">
        <v>1245</v>
      </c>
      <c r="E1424" s="16">
        <v>-8.1182610000000004</v>
      </c>
      <c r="F1424" s="16">
        <v>-34.922001999999999</v>
      </c>
      <c r="G1424" s="16" t="s">
        <v>209</v>
      </c>
      <c r="H1424" s="16" t="s">
        <v>136</v>
      </c>
      <c r="I1424" s="16" t="s">
        <v>149</v>
      </c>
      <c r="J1424" s="16" t="s">
        <v>137</v>
      </c>
      <c r="K1424" s="16">
        <v>120</v>
      </c>
      <c r="L1424" s="16" t="s">
        <v>138</v>
      </c>
      <c r="M1424" s="16">
        <v>0</v>
      </c>
      <c r="N1424" s="16"/>
      <c r="O1424" s="16">
        <v>1</v>
      </c>
      <c r="P1424" s="16">
        <v>2.37</v>
      </c>
      <c r="Q1424" s="16">
        <v>11.88</v>
      </c>
      <c r="R1424" s="16"/>
      <c r="S1424" s="16"/>
      <c r="T1424" s="16">
        <v>0</v>
      </c>
      <c r="U1424" s="16">
        <v>0</v>
      </c>
      <c r="V1424" s="16">
        <v>5.91</v>
      </c>
      <c r="W1424" s="16">
        <v>0</v>
      </c>
      <c r="X1424" s="16">
        <v>0</v>
      </c>
      <c r="Y1424" s="16">
        <v>0</v>
      </c>
      <c r="Z1424" s="16">
        <v>0</v>
      </c>
      <c r="AA1424" s="16" t="s">
        <v>139</v>
      </c>
      <c r="AB1424" s="16" t="s">
        <v>140</v>
      </c>
      <c r="AC1424" s="16">
        <v>19.920000000000002</v>
      </c>
      <c r="AD1424" s="16">
        <v>7.83</v>
      </c>
      <c r="AE1424" s="16">
        <v>1</v>
      </c>
      <c r="AF1424" s="16">
        <v>0.82</v>
      </c>
      <c r="AG1424" s="16">
        <v>2.56</v>
      </c>
      <c r="AH1424" s="16"/>
      <c r="AI1424" s="16"/>
      <c r="AJ1424" s="16"/>
      <c r="AK1424" s="16"/>
      <c r="AL1424" s="16"/>
      <c r="AM1424" s="16">
        <v>0</v>
      </c>
      <c r="AN1424" s="16"/>
      <c r="AO1424" s="16">
        <v>0</v>
      </c>
      <c r="AP1424" s="16">
        <v>0</v>
      </c>
      <c r="AQ1424" s="16">
        <v>0</v>
      </c>
      <c r="AR1424" s="17" t="s">
        <v>136</v>
      </c>
      <c r="AS1424" s="19">
        <f t="shared" si="1522"/>
        <v>0</v>
      </c>
      <c r="AT1424" s="19"/>
      <c r="AU1424" s="19">
        <f>VLOOKUP(G1424,ABNT5101!$I$3:$J$9,2)</f>
        <v>30</v>
      </c>
      <c r="AV1424" s="19">
        <f>VLOOKUP(G1424,ABNT5101!$I$3:$M$9,5)</f>
        <v>0.38</v>
      </c>
      <c r="AW1424" s="17" t="str">
        <f>_xlfn.XLOOKUP(G1424,ABNT5101!I:I,ABNT5101!L:L)</f>
        <v>-</v>
      </c>
      <c r="AX1424" s="17">
        <f>_xlfn.XLOOKUP(G1424,ABNT5101!$I:$I,ABNT5101!M:M)</f>
        <v>0.38</v>
      </c>
      <c r="AY1424" s="17" t="str">
        <f>_xlfn.XLOOKUP(G1424,ABNT5101!$I:$I,ABNT5101!N:N)</f>
        <v>-</v>
      </c>
      <c r="AZ1424" s="17">
        <f>_xlfn.XLOOKUP(G1424,ABNT5101!$I:$I,ABNT5101!O:O)</f>
        <v>14</v>
      </c>
      <c r="BA1424" s="20" t="str">
        <f t="shared" si="1523"/>
        <v>ATENDE</v>
      </c>
      <c r="BB1424" s="21" t="e">
        <f t="shared" ref="BB1424:BC1424" si="1693">BE1424/AU1424-1</f>
        <v>#VALUE!</v>
      </c>
      <c r="BC1424" s="21" t="e">
        <f t="shared" si="1693"/>
        <v>#VALUE!</v>
      </c>
      <c r="BD1424" s="21" t="str">
        <f t="shared" si="1525"/>
        <v>-</v>
      </c>
      <c r="BE1424" s="22" t="s">
        <v>1246</v>
      </c>
      <c r="BF1424" s="22" t="s">
        <v>449</v>
      </c>
      <c r="BG1424" s="22"/>
      <c r="BH1424" s="22"/>
      <c r="BI1424" s="23"/>
      <c r="BJ1424" s="22"/>
      <c r="BK1424" s="20" t="str">
        <f t="shared" si="1526"/>
        <v>ATENDE</v>
      </c>
      <c r="BL1424" s="20" t="str">
        <f t="shared" si="1527"/>
        <v>ATENDE</v>
      </c>
      <c r="BM1424" s="20" t="str">
        <f t="shared" si="1528"/>
        <v>ATENDE</v>
      </c>
      <c r="BN1424" s="20" t="str">
        <f t="shared" si="1529"/>
        <v>ATENDE</v>
      </c>
      <c r="BO1424" s="24" t="str">
        <f t="shared" si="1530"/>
        <v>C1</v>
      </c>
      <c r="BP1424" s="24" t="str">
        <f t="shared" si="1648"/>
        <v>P5</v>
      </c>
      <c r="BQ1424" s="25" t="e">
        <f t="shared" si="1661"/>
        <v>#VALUE!</v>
      </c>
      <c r="BR1424" s="22" t="s">
        <v>1247</v>
      </c>
      <c r="BS1424" s="22" t="s">
        <v>1197</v>
      </c>
      <c r="BT1424" s="24">
        <f>IF(BP1424="-","-",_xlfn.XLOOKUP(BP1424,ABNT5101!$B$4:$B$9,ABNT5101!$C$4:$C$9))</f>
        <v>5</v>
      </c>
      <c r="BU1424" s="24">
        <f>IF(BP1424="-","-",_xlfn.XLOOKUP(BP1424,ABNT5101!$B$4:$B$9,ABNT5101!$D$4:$D$9))</f>
        <v>1</v>
      </c>
      <c r="BV1424" s="20" t="str">
        <f t="shared" si="1531"/>
        <v>ATENDE</v>
      </c>
      <c r="BW1424" s="20" t="str">
        <f t="shared" si="1662"/>
        <v>ATENDE</v>
      </c>
      <c r="BX1424" s="20" t="str">
        <f t="shared" si="1532"/>
        <v>ATENDE</v>
      </c>
      <c r="BY1424" s="24" t="s">
        <v>136</v>
      </c>
      <c r="BZ1424" s="25" t="e">
        <f t="shared" si="1533"/>
        <v>#VALUE!</v>
      </c>
      <c r="CA1424" s="24"/>
      <c r="CB1424" s="24"/>
      <c r="CC1424" s="20" t="str">
        <f>IF(BY1424="-","-",_xlfn.XLOOKUP(BY1424,ABNT5101!$B$4:$B$9,ABNT5101!$C$4:$C$9))</f>
        <v>-</v>
      </c>
      <c r="CD1424" s="24" t="str">
        <f>IF(BY1424="-","-",_xlfn.XLOOKUP(BY1424,ABNT5101!$B$4:$B$9,ABNT5101!$D$4:$D$9))</f>
        <v>-</v>
      </c>
      <c r="CE1424" s="20" t="str">
        <f t="shared" si="1534"/>
        <v>-</v>
      </c>
      <c r="CF1424" s="20" t="str">
        <f t="shared" si="1535"/>
        <v>-</v>
      </c>
      <c r="CG1424" s="20" t="str">
        <f t="shared" si="1640"/>
        <v>-</v>
      </c>
      <c r="CH1424" s="26" t="e">
        <f>_xlfn.XLOOKUP(CI1424,'Banco de dados'!$B:$B,'Banco de dados'!$D:$D)</f>
        <v>#N/A</v>
      </c>
      <c r="CI1424" s="27" t="s">
        <v>1248</v>
      </c>
      <c r="CJ1424" s="26" t="e">
        <f>_xlfn.XLOOKUP(CI1424,'Banco de dados'!$B:$B,'Banco de dados'!$E:$E)</f>
        <v>#N/A</v>
      </c>
      <c r="CK1424" s="26"/>
      <c r="CL1424" s="26" t="e">
        <f>IF(CK1424="-","-",_xlfn.XLOOKUP(CK1424,'Banco de dados'!$B:$B,'Banco de dados'!$E:$E))</f>
        <v>#N/A</v>
      </c>
      <c r="CM1424" s="28">
        <f t="shared" si="1690"/>
        <v>1</v>
      </c>
      <c r="CN1424" s="26" t="e">
        <f>_xlfn.XLOOKUP(CI1424,'Banco de dados'!$B:$B,'Banco de dados'!$H:$H)</f>
        <v>#N/A</v>
      </c>
      <c r="CO1424" s="26" t="e">
        <f t="array" aca="1" ref="CO1424" ca="1">_xludf.XLOOKUP(CK1424,'Banco de dados'!$B:$B,'Banco de dados'!$H:$H)</f>
        <v>#NAME?</v>
      </c>
      <c r="CP1424" s="26" t="e">
        <f t="array" aca="1" ref="CP1424" ca="1">_xludf.XLOOKUP(CI1424,'Banco de dados'!$B:$B,'Banco de dados'!$F:$F)</f>
        <v>#NAME?</v>
      </c>
      <c r="CQ1424" s="26" t="e">
        <f t="array" aca="1" ref="CQ1424" ca="1">_xludf.XLOOKUP(CK1424,'Banco de dados'!$B:$B,'Banco de dados'!$F:$F)</f>
        <v>#NAME?</v>
      </c>
      <c r="CR1424" s="27">
        <v>391</v>
      </c>
      <c r="CS1424" s="27"/>
      <c r="CT1424" s="26" t="str">
        <f>IF(AG1424=0.5,"Suporte",IF(AND(AG1424&gt;='Braços de IP'!$B$9,AG1424&lt;='Braços de IP'!$D$9),'Braços de IP'!$E$9,IF(AND(AG1424&gt;='Braços de IP'!$B$10,AG1424&lt;='Braços de IP'!$D$10),'Braços de IP'!$E$10,IF(AND(AG1424&gt;='Braços de IP'!$B$11,AG1424&lt;='Braços de IP'!$D$11),'Braços de IP'!$E$11,IF(AND(AG1424&gt;='Braços de IP'!$B$12,AG1424&lt;='Braços de IP'!$D$12),'Braços de IP'!$E$12,IF(AND(AG1424&gt;='Braços de IP'!$B$13,AG1424&lt;='Braços de IP'!$D$13),'Braços de IP'!$E$13,IF(AND(AG1424&gt;='Braços de IP'!$B$14,AG1424&lt;='Braços de IP'!$D$14),'Braços de IP'!$E$14,"ERRO")))))))</f>
        <v>Longo I</v>
      </c>
      <c r="CU1424" s="27"/>
      <c r="CV1424" s="26" t="str">
        <f>IF($CU1424="","",VLOOKUP($CU1424,'Braços de IP'!$E$9:$I$15,2,0))</f>
        <v/>
      </c>
      <c r="CW1424" s="29" t="str">
        <f>IF($CU1424="","",VLOOKUP($CU1424,'Braços de IP'!$E$9:$I$15,5,0))</f>
        <v/>
      </c>
      <c r="CX1424" s="26"/>
      <c r="CY1424" s="26"/>
      <c r="CZ1424" s="26"/>
      <c r="DA1424" s="26"/>
      <c r="DB1424" s="26"/>
      <c r="DC1424" s="26"/>
      <c r="DD1424" s="30" t="e">
        <f t="shared" si="1588"/>
        <v>#N/A</v>
      </c>
      <c r="DE1424" s="31">
        <f t="shared" si="1589"/>
        <v>120</v>
      </c>
      <c r="DF1424" s="30" t="e">
        <f t="shared" si="1590"/>
        <v>#N/A</v>
      </c>
      <c r="DG1424" s="32" t="e">
        <f t="shared" si="1591"/>
        <v>#N/A</v>
      </c>
      <c r="DH1424" s="33" t="s">
        <v>143</v>
      </c>
      <c r="DI1424" s="34"/>
      <c r="DJ1424" s="35"/>
      <c r="DK1424" s="16" t="s">
        <v>144</v>
      </c>
      <c r="DL1424" s="16"/>
    </row>
    <row r="1425" spans="1:124" ht="15" customHeight="1" x14ac:dyDescent="0.25">
      <c r="B1425" s="16">
        <v>446</v>
      </c>
      <c r="C1425" s="16" t="s">
        <v>176</v>
      </c>
      <c r="D1425" s="16" t="s">
        <v>1245</v>
      </c>
      <c r="E1425" s="16">
        <v>-8.1182610000000004</v>
      </c>
      <c r="F1425" s="16">
        <v>-34.922001999999999</v>
      </c>
      <c r="G1425" s="16" t="s">
        <v>209</v>
      </c>
      <c r="H1425" s="16" t="s">
        <v>136</v>
      </c>
      <c r="I1425" s="16" t="s">
        <v>149</v>
      </c>
      <c r="J1425" s="16" t="s">
        <v>137</v>
      </c>
      <c r="K1425" s="16">
        <v>120</v>
      </c>
      <c r="L1425" s="16" t="s">
        <v>138</v>
      </c>
      <c r="M1425" s="16">
        <v>0</v>
      </c>
      <c r="N1425" s="16"/>
      <c r="O1425" s="16">
        <v>1</v>
      </c>
      <c r="P1425" s="16">
        <v>2.37</v>
      </c>
      <c r="Q1425" s="16">
        <v>11.88</v>
      </c>
      <c r="R1425" s="16"/>
      <c r="S1425" s="16"/>
      <c r="T1425" s="16">
        <v>0</v>
      </c>
      <c r="U1425" s="16">
        <v>0</v>
      </c>
      <c r="V1425" s="16">
        <v>5.91</v>
      </c>
      <c r="W1425" s="16">
        <v>0</v>
      </c>
      <c r="X1425" s="16">
        <v>0</v>
      </c>
      <c r="Y1425" s="16">
        <v>0</v>
      </c>
      <c r="Z1425" s="16">
        <v>0</v>
      </c>
      <c r="AA1425" s="16" t="s">
        <v>139</v>
      </c>
      <c r="AB1425" s="16" t="s">
        <v>140</v>
      </c>
      <c r="AC1425" s="16">
        <v>19.920000000000002</v>
      </c>
      <c r="AD1425" s="16">
        <v>7.83</v>
      </c>
      <c r="AE1425" s="16">
        <v>1</v>
      </c>
      <c r="AF1425" s="16">
        <v>0.82</v>
      </c>
      <c r="AG1425" s="16">
        <v>2.56</v>
      </c>
      <c r="AH1425" s="16"/>
      <c r="AI1425" s="16"/>
      <c r="AJ1425" s="16"/>
      <c r="AK1425" s="16"/>
      <c r="AL1425" s="16"/>
      <c r="AM1425" s="16">
        <v>0</v>
      </c>
      <c r="AN1425" s="16"/>
      <c r="AO1425" s="16">
        <v>0</v>
      </c>
      <c r="AP1425" s="16">
        <v>0</v>
      </c>
      <c r="AQ1425" s="16">
        <v>0</v>
      </c>
      <c r="AR1425" s="17" t="s">
        <v>136</v>
      </c>
      <c r="AS1425" s="19">
        <f t="shared" si="1522"/>
        <v>0</v>
      </c>
      <c r="AT1425" s="19"/>
      <c r="AU1425" s="19">
        <f>VLOOKUP(G1425,ABNT5101!$I$3:$J$9,2)</f>
        <v>30</v>
      </c>
      <c r="AV1425" s="19">
        <f>VLOOKUP(G1425,ABNT5101!$I$3:$M$9,5)</f>
        <v>0.38</v>
      </c>
      <c r="AW1425" s="17" t="str">
        <f>_xlfn.XLOOKUP(G1425,ABNT5101!I:I,ABNT5101!L:L)</f>
        <v>-</v>
      </c>
      <c r="AX1425" s="17">
        <f>_xlfn.XLOOKUP(G1425,ABNT5101!$I:$I,ABNT5101!M:M)</f>
        <v>0.38</v>
      </c>
      <c r="AY1425" s="17" t="str">
        <f>_xlfn.XLOOKUP(G1425,ABNT5101!$I:$I,ABNT5101!N:N)</f>
        <v>-</v>
      </c>
      <c r="AZ1425" s="17">
        <f>_xlfn.XLOOKUP(G1425,ABNT5101!$I:$I,ABNT5101!O:O)</f>
        <v>14</v>
      </c>
      <c r="BA1425" s="20" t="str">
        <f t="shared" si="1523"/>
        <v>ATENDE</v>
      </c>
      <c r="BB1425" s="21" t="e">
        <f t="shared" ref="BB1425:BC1425" si="1694">BE1425/AU1425-1</f>
        <v>#VALUE!</v>
      </c>
      <c r="BC1425" s="21" t="e">
        <f t="shared" si="1694"/>
        <v>#VALUE!</v>
      </c>
      <c r="BD1425" s="21" t="str">
        <f t="shared" si="1525"/>
        <v>-</v>
      </c>
      <c r="BE1425" s="22" t="s">
        <v>1249</v>
      </c>
      <c r="BF1425" s="22" t="s">
        <v>277</v>
      </c>
      <c r="BG1425" s="22"/>
      <c r="BH1425" s="22"/>
      <c r="BI1425" s="23"/>
      <c r="BJ1425" s="22"/>
      <c r="BK1425" s="20" t="str">
        <f t="shared" si="1526"/>
        <v>ATENDE</v>
      </c>
      <c r="BL1425" s="20" t="str">
        <f t="shared" si="1527"/>
        <v>ATENDE</v>
      </c>
      <c r="BM1425" s="20" t="str">
        <f t="shared" si="1528"/>
        <v>ATENDE</v>
      </c>
      <c r="BN1425" s="20" t="str">
        <f t="shared" si="1529"/>
        <v>ATENDE</v>
      </c>
      <c r="BO1425" s="24" t="str">
        <f t="shared" si="1530"/>
        <v>C1</v>
      </c>
      <c r="BP1425" s="24" t="str">
        <f t="shared" si="1648"/>
        <v>P5</v>
      </c>
      <c r="BQ1425" s="25" t="e">
        <f t="shared" si="1661"/>
        <v>#VALUE!</v>
      </c>
      <c r="BR1425" s="22" t="s">
        <v>1250</v>
      </c>
      <c r="BS1425" s="22" t="s">
        <v>1251</v>
      </c>
      <c r="BT1425" s="24">
        <f>IF(BP1425="-","-",_xlfn.XLOOKUP(BP1425,ABNT5101!$B$4:$B$9,ABNT5101!$C$4:$C$9))</f>
        <v>5</v>
      </c>
      <c r="BU1425" s="24">
        <f>IF(BP1425="-","-",_xlfn.XLOOKUP(BP1425,ABNT5101!$B$4:$B$9,ABNT5101!$D$4:$D$9))</f>
        <v>1</v>
      </c>
      <c r="BV1425" s="20" t="str">
        <f t="shared" si="1531"/>
        <v>ATENDE</v>
      </c>
      <c r="BW1425" s="20" t="str">
        <f t="shared" si="1662"/>
        <v>ATENDE</v>
      </c>
      <c r="BX1425" s="20" t="str">
        <f t="shared" si="1532"/>
        <v>ATENDE</v>
      </c>
      <c r="BY1425" s="24" t="s">
        <v>136</v>
      </c>
      <c r="BZ1425" s="25" t="e">
        <f t="shared" si="1533"/>
        <v>#VALUE!</v>
      </c>
      <c r="CA1425" s="24"/>
      <c r="CB1425" s="24"/>
      <c r="CC1425" s="20" t="str">
        <f>IF(BY1425="-","-",_xlfn.XLOOKUP(BY1425,ABNT5101!$B$4:$B$9,ABNT5101!$C$4:$C$9))</f>
        <v>-</v>
      </c>
      <c r="CD1425" s="24" t="str">
        <f>IF(BY1425="-","-",_xlfn.XLOOKUP(BY1425,ABNT5101!$B$4:$B$9,ABNT5101!$D$4:$D$9))</f>
        <v>-</v>
      </c>
      <c r="CE1425" s="20" t="str">
        <f t="shared" si="1534"/>
        <v>-</v>
      </c>
      <c r="CF1425" s="20" t="str">
        <f t="shared" si="1535"/>
        <v>-</v>
      </c>
      <c r="CG1425" s="20" t="str">
        <f t="shared" si="1640"/>
        <v>-</v>
      </c>
      <c r="CH1425" s="26" t="e">
        <f>_xlfn.XLOOKUP(CI1425,'Banco de dados'!$B:$B,'Banco de dados'!$D:$D)</f>
        <v>#N/A</v>
      </c>
      <c r="CI1425" s="27" t="s">
        <v>1252</v>
      </c>
      <c r="CJ1425" s="26" t="e">
        <f>_xlfn.XLOOKUP(CI1425,'Banco de dados'!$B:$B,'Banco de dados'!$E:$E)</f>
        <v>#N/A</v>
      </c>
      <c r="CK1425" s="26"/>
      <c r="CL1425" s="26" t="e">
        <f>IF(CK1425="-","-",_xlfn.XLOOKUP(CK1425,'Banco de dados'!$B:$B,'Banco de dados'!$E:$E))</f>
        <v>#N/A</v>
      </c>
      <c r="CM1425" s="28">
        <f t="shared" si="1690"/>
        <v>1</v>
      </c>
      <c r="CN1425" s="26" t="e">
        <f>_xlfn.XLOOKUP(CI1425,'Banco de dados'!$B:$B,'Banco de dados'!$H:$H)</f>
        <v>#N/A</v>
      </c>
      <c r="CO1425" s="26" t="e">
        <f t="array" aca="1" ref="CO1425" ca="1">_xludf.XLOOKUP(CK1425,'Banco de dados'!$B:$B,'Banco de dados'!$H:$H)</f>
        <v>#NAME?</v>
      </c>
      <c r="CP1425" s="26" t="e">
        <f t="array" aca="1" ref="CP1425" ca="1">_xludf.XLOOKUP(CI1425,'Banco de dados'!$B:$B,'Banco de dados'!$F:$F)</f>
        <v>#NAME?</v>
      </c>
      <c r="CQ1425" s="26" t="e">
        <f t="array" aca="1" ref="CQ1425" ca="1">_xludf.XLOOKUP(CK1425,'Banco de dados'!$B:$B,'Banco de dados'!$F:$F)</f>
        <v>#NAME?</v>
      </c>
      <c r="CR1425" s="27">
        <v>392</v>
      </c>
      <c r="CS1425" s="27"/>
      <c r="CT1425" s="26" t="str">
        <f>IF(AG1425=0.5,"Suporte",IF(AND(AG1425&gt;='Braços de IP'!$B$9,AG1425&lt;='Braços de IP'!$D$9),'Braços de IP'!$E$9,IF(AND(AG1425&gt;='Braços de IP'!$B$10,AG1425&lt;='Braços de IP'!$D$10),'Braços de IP'!$E$10,IF(AND(AG1425&gt;='Braços de IP'!$B$11,AG1425&lt;='Braços de IP'!$D$11),'Braços de IP'!$E$11,IF(AND(AG1425&gt;='Braços de IP'!$B$12,AG1425&lt;='Braços de IP'!$D$12),'Braços de IP'!$E$12,IF(AND(AG1425&gt;='Braços de IP'!$B$13,AG1425&lt;='Braços de IP'!$D$13),'Braços de IP'!$E$13,IF(AND(AG1425&gt;='Braços de IP'!$B$14,AG1425&lt;='Braços de IP'!$D$14),'Braços de IP'!$E$14,"ERRO")))))))</f>
        <v>Longo I</v>
      </c>
      <c r="CU1425" s="27"/>
      <c r="CV1425" s="26" t="str">
        <f>IF($CU1425="","",VLOOKUP($CU1425,'Braços de IP'!$E$9:$I$15,2,0))</f>
        <v/>
      </c>
      <c r="CW1425" s="29" t="str">
        <f>IF($CU1425="","",VLOOKUP($CU1425,'Braços de IP'!$E$9:$I$15,5,0))</f>
        <v/>
      </c>
      <c r="CX1425" s="26"/>
      <c r="CY1425" s="26"/>
      <c r="CZ1425" s="26"/>
      <c r="DA1425" s="26"/>
      <c r="DB1425" s="26"/>
      <c r="DC1425" s="26"/>
      <c r="DD1425" s="30" t="e">
        <f t="shared" si="1588"/>
        <v>#N/A</v>
      </c>
      <c r="DE1425" s="31">
        <f t="shared" si="1589"/>
        <v>120</v>
      </c>
      <c r="DF1425" s="30" t="e">
        <f t="shared" si="1590"/>
        <v>#N/A</v>
      </c>
      <c r="DG1425" s="32" t="e">
        <f t="shared" si="1591"/>
        <v>#N/A</v>
      </c>
      <c r="DH1425" s="33" t="s">
        <v>143</v>
      </c>
      <c r="DI1425" s="34"/>
      <c r="DJ1425" s="35"/>
      <c r="DK1425" s="16" t="s">
        <v>144</v>
      </c>
      <c r="DL1425" s="16"/>
    </row>
    <row r="1426" spans="1:124" ht="15" customHeight="1" x14ac:dyDescent="0.25">
      <c r="B1426" s="16">
        <v>446</v>
      </c>
      <c r="C1426" s="16" t="s">
        <v>176</v>
      </c>
      <c r="D1426" s="16" t="s">
        <v>1245</v>
      </c>
      <c r="E1426" s="16">
        <v>-8.1182610000000004</v>
      </c>
      <c r="F1426" s="16">
        <v>-34.922001999999999</v>
      </c>
      <c r="G1426" s="16" t="s">
        <v>209</v>
      </c>
      <c r="H1426" s="16" t="s">
        <v>136</v>
      </c>
      <c r="I1426" s="16" t="s">
        <v>149</v>
      </c>
      <c r="J1426" s="16" t="s">
        <v>137</v>
      </c>
      <c r="K1426" s="16">
        <v>120</v>
      </c>
      <c r="L1426" s="16" t="s">
        <v>138</v>
      </c>
      <c r="M1426" s="16">
        <v>0</v>
      </c>
      <c r="N1426" s="16"/>
      <c r="O1426" s="16">
        <v>1</v>
      </c>
      <c r="P1426" s="16">
        <v>2.37</v>
      </c>
      <c r="Q1426" s="16">
        <v>11.88</v>
      </c>
      <c r="R1426" s="16"/>
      <c r="S1426" s="16"/>
      <c r="T1426" s="16">
        <v>0</v>
      </c>
      <c r="U1426" s="16">
        <v>0</v>
      </c>
      <c r="V1426" s="16">
        <v>5.91</v>
      </c>
      <c r="W1426" s="16">
        <v>0</v>
      </c>
      <c r="X1426" s="16">
        <v>0</v>
      </c>
      <c r="Y1426" s="16">
        <v>0</v>
      </c>
      <c r="Z1426" s="16">
        <v>0</v>
      </c>
      <c r="AA1426" s="16" t="s">
        <v>139</v>
      </c>
      <c r="AB1426" s="16" t="s">
        <v>140</v>
      </c>
      <c r="AC1426" s="16">
        <v>19.920000000000002</v>
      </c>
      <c r="AD1426" s="16">
        <v>7.83</v>
      </c>
      <c r="AE1426" s="16">
        <v>1</v>
      </c>
      <c r="AF1426" s="16">
        <v>0.82</v>
      </c>
      <c r="AG1426" s="16">
        <v>2.56</v>
      </c>
      <c r="AH1426" s="16"/>
      <c r="AI1426" s="16"/>
      <c r="AJ1426" s="16"/>
      <c r="AK1426" s="16"/>
      <c r="AL1426" s="16"/>
      <c r="AM1426" s="16">
        <v>0</v>
      </c>
      <c r="AN1426" s="16"/>
      <c r="AO1426" s="16">
        <v>0</v>
      </c>
      <c r="AP1426" s="16">
        <v>0</v>
      </c>
      <c r="AQ1426" s="16">
        <v>0</v>
      </c>
      <c r="AR1426" s="17" t="s">
        <v>136</v>
      </c>
      <c r="AS1426" s="19">
        <f t="shared" si="1522"/>
        <v>0</v>
      </c>
      <c r="AT1426" s="19"/>
      <c r="AU1426" s="19">
        <f>VLOOKUP(G1426,ABNT5101!$I$3:$J$9,2)</f>
        <v>30</v>
      </c>
      <c r="AV1426" s="19">
        <f>VLOOKUP(G1426,ABNT5101!$I$3:$M$9,5)</f>
        <v>0.38</v>
      </c>
      <c r="AW1426" s="17" t="str">
        <f>_xlfn.XLOOKUP(G1426,ABNT5101!I:I,ABNT5101!L:L)</f>
        <v>-</v>
      </c>
      <c r="AX1426" s="17">
        <f>_xlfn.XLOOKUP(G1426,ABNT5101!$I:$I,ABNT5101!M:M)</f>
        <v>0.38</v>
      </c>
      <c r="AY1426" s="17" t="str">
        <f>_xlfn.XLOOKUP(G1426,ABNT5101!$I:$I,ABNT5101!N:N)</f>
        <v>-</v>
      </c>
      <c r="AZ1426" s="17">
        <f>_xlfn.XLOOKUP(G1426,ABNT5101!$I:$I,ABNT5101!O:O)</f>
        <v>14</v>
      </c>
      <c r="BA1426" s="20" t="str">
        <f t="shared" si="1523"/>
        <v>ATENDE</v>
      </c>
      <c r="BB1426" s="21" t="e">
        <f t="shared" ref="BB1426:BC1426" si="1695">BE1426/AU1426-1</f>
        <v>#VALUE!</v>
      </c>
      <c r="BC1426" s="21" t="e">
        <f t="shared" si="1695"/>
        <v>#VALUE!</v>
      </c>
      <c r="BD1426" s="21" t="str">
        <f t="shared" si="1525"/>
        <v>-</v>
      </c>
      <c r="BE1426" s="22" t="s">
        <v>1253</v>
      </c>
      <c r="BF1426" s="22" t="s">
        <v>879</v>
      </c>
      <c r="BG1426" s="22"/>
      <c r="BH1426" s="22"/>
      <c r="BI1426" s="23"/>
      <c r="BJ1426" s="22"/>
      <c r="BK1426" s="20" t="str">
        <f t="shared" si="1526"/>
        <v>ATENDE</v>
      </c>
      <c r="BL1426" s="20" t="str">
        <f t="shared" si="1527"/>
        <v>ATENDE</v>
      </c>
      <c r="BM1426" s="20" t="str">
        <f t="shared" si="1528"/>
        <v>ATENDE</v>
      </c>
      <c r="BN1426" s="20" t="str">
        <f t="shared" si="1529"/>
        <v>ATENDE</v>
      </c>
      <c r="BO1426" s="24" t="str">
        <f t="shared" si="1530"/>
        <v>C1</v>
      </c>
      <c r="BP1426" s="24" t="str">
        <f t="shared" si="1648"/>
        <v>P5</v>
      </c>
      <c r="BQ1426" s="25" t="e">
        <f t="shared" si="1661"/>
        <v>#VALUE!</v>
      </c>
      <c r="BR1426" s="22" t="s">
        <v>1254</v>
      </c>
      <c r="BS1426" s="22" t="s">
        <v>937</v>
      </c>
      <c r="BT1426" s="24">
        <f>IF(BP1426="-","-",_xlfn.XLOOKUP(BP1426,ABNT5101!$B$4:$B$9,ABNT5101!$C$4:$C$9))</f>
        <v>5</v>
      </c>
      <c r="BU1426" s="24">
        <f>IF(BP1426="-","-",_xlfn.XLOOKUP(BP1426,ABNT5101!$B$4:$B$9,ABNT5101!$D$4:$D$9))</f>
        <v>1</v>
      </c>
      <c r="BV1426" s="20" t="str">
        <f t="shared" si="1531"/>
        <v>ATENDE</v>
      </c>
      <c r="BW1426" s="20" t="str">
        <f t="shared" si="1662"/>
        <v>ATENDE</v>
      </c>
      <c r="BX1426" s="20" t="str">
        <f t="shared" si="1532"/>
        <v>ATENDE</v>
      </c>
      <c r="BY1426" s="24" t="s">
        <v>136</v>
      </c>
      <c r="BZ1426" s="25" t="e">
        <f t="shared" si="1533"/>
        <v>#VALUE!</v>
      </c>
      <c r="CA1426" s="24"/>
      <c r="CB1426" s="24"/>
      <c r="CC1426" s="20" t="str">
        <f>IF(BY1426="-","-",_xlfn.XLOOKUP(BY1426,ABNT5101!$B$4:$B$9,ABNT5101!$C$4:$C$9))</f>
        <v>-</v>
      </c>
      <c r="CD1426" s="24" t="str">
        <f>IF(BY1426="-","-",_xlfn.XLOOKUP(BY1426,ABNT5101!$B$4:$B$9,ABNT5101!$D$4:$D$9))</f>
        <v>-</v>
      </c>
      <c r="CE1426" s="20" t="str">
        <f t="shared" si="1534"/>
        <v>-</v>
      </c>
      <c r="CF1426" s="20" t="str">
        <f t="shared" si="1535"/>
        <v>-</v>
      </c>
      <c r="CG1426" s="20" t="str">
        <f t="shared" si="1640"/>
        <v>-</v>
      </c>
      <c r="CH1426" s="26" t="e">
        <f>_xlfn.XLOOKUP(CI1426,'Banco de dados'!$B:$B,'Banco de dados'!$D:$D)</f>
        <v>#N/A</v>
      </c>
      <c r="CI1426" s="27" t="s">
        <v>295</v>
      </c>
      <c r="CJ1426" s="26" t="e">
        <f>_xlfn.XLOOKUP(CI1426,'Banco de dados'!$B:$B,'Banco de dados'!$E:$E)</f>
        <v>#N/A</v>
      </c>
      <c r="CK1426" s="26"/>
      <c r="CL1426" s="26" t="e">
        <f>IF(CK1426="-","-",_xlfn.XLOOKUP(CK1426,'Banco de dados'!$B:$B,'Banco de dados'!$E:$E))</f>
        <v>#N/A</v>
      </c>
      <c r="CM1426" s="28">
        <f t="shared" si="1690"/>
        <v>1</v>
      </c>
      <c r="CN1426" s="26" t="e">
        <f>_xlfn.XLOOKUP(CI1426,'Banco de dados'!$B:$B,'Banco de dados'!$H:$H)</f>
        <v>#N/A</v>
      </c>
      <c r="CO1426" s="26" t="e">
        <f t="array" aca="1" ref="CO1426" ca="1">_xludf.XLOOKUP(CK1426,'Banco de dados'!$B:$B,'Banco de dados'!$H:$H)</f>
        <v>#NAME?</v>
      </c>
      <c r="CP1426" s="26" t="e">
        <f t="array" aca="1" ref="CP1426" ca="1">_xludf.XLOOKUP(CI1426,'Banco de dados'!$B:$B,'Banco de dados'!$F:$F)</f>
        <v>#NAME?</v>
      </c>
      <c r="CQ1426" s="26" t="e">
        <f t="array" aca="1" ref="CQ1426" ca="1">_xludf.XLOOKUP(CK1426,'Banco de dados'!$B:$B,'Banco de dados'!$F:$F)</f>
        <v>#NAME?</v>
      </c>
      <c r="CR1426" s="27">
        <v>393</v>
      </c>
      <c r="CS1426" s="27"/>
      <c r="CT1426" s="26" t="str">
        <f>IF(AG1426=0.5,"Suporte",IF(AND(AG1426&gt;='Braços de IP'!$B$9,AG1426&lt;='Braços de IP'!$D$9),'Braços de IP'!$E$9,IF(AND(AG1426&gt;='Braços de IP'!$B$10,AG1426&lt;='Braços de IP'!$D$10),'Braços de IP'!$E$10,IF(AND(AG1426&gt;='Braços de IP'!$B$11,AG1426&lt;='Braços de IP'!$D$11),'Braços de IP'!$E$11,IF(AND(AG1426&gt;='Braços de IP'!$B$12,AG1426&lt;='Braços de IP'!$D$12),'Braços de IP'!$E$12,IF(AND(AG1426&gt;='Braços de IP'!$B$13,AG1426&lt;='Braços de IP'!$D$13),'Braços de IP'!$E$13,IF(AND(AG1426&gt;='Braços de IP'!$B$14,AG1426&lt;='Braços de IP'!$D$14),'Braços de IP'!$E$14,"ERRO")))))))</f>
        <v>Longo I</v>
      </c>
      <c r="CU1426" s="27"/>
      <c r="CV1426" s="26" t="str">
        <f>IF($CU1426="","",VLOOKUP($CU1426,'Braços de IP'!$E$9:$I$15,2,0))</f>
        <v/>
      </c>
      <c r="CW1426" s="29" t="str">
        <f>IF($CU1426="","",VLOOKUP($CU1426,'Braços de IP'!$E$9:$I$15,5,0))</f>
        <v/>
      </c>
      <c r="CX1426" s="26"/>
      <c r="CY1426" s="26"/>
      <c r="CZ1426" s="26"/>
      <c r="DA1426" s="26"/>
      <c r="DB1426" s="26"/>
      <c r="DC1426" s="26"/>
      <c r="DD1426" s="30" t="e">
        <f t="shared" si="1588"/>
        <v>#N/A</v>
      </c>
      <c r="DE1426" s="31">
        <f t="shared" si="1589"/>
        <v>120</v>
      </c>
      <c r="DF1426" s="30" t="e">
        <f t="shared" si="1590"/>
        <v>#N/A</v>
      </c>
      <c r="DG1426" s="32" t="e">
        <f t="shared" si="1591"/>
        <v>#N/A</v>
      </c>
      <c r="DH1426" s="33" t="s">
        <v>143</v>
      </c>
      <c r="DI1426" s="34"/>
      <c r="DJ1426" s="35"/>
      <c r="DK1426" s="16" t="s">
        <v>144</v>
      </c>
      <c r="DL1426" s="16"/>
    </row>
    <row r="1427" spans="1:124" ht="15" customHeight="1" x14ac:dyDescent="0.25">
      <c r="B1427" s="16">
        <v>447</v>
      </c>
      <c r="C1427" s="16" t="s">
        <v>146</v>
      </c>
      <c r="D1427" s="16" t="s">
        <v>1255</v>
      </c>
      <c r="E1427" s="16">
        <v>-8.1090230000000005</v>
      </c>
      <c r="F1427" s="16">
        <v>-34.894663999999999</v>
      </c>
      <c r="G1427" s="16" t="s">
        <v>157</v>
      </c>
      <c r="H1427" s="16" t="s">
        <v>136</v>
      </c>
      <c r="I1427" s="16" t="s">
        <v>135</v>
      </c>
      <c r="J1427" s="16" t="s">
        <v>137</v>
      </c>
      <c r="K1427" s="16">
        <v>50</v>
      </c>
      <c r="L1427" s="16" t="s">
        <v>138</v>
      </c>
      <c r="M1427" s="16">
        <v>0</v>
      </c>
      <c r="N1427" s="16"/>
      <c r="O1427" s="16">
        <v>1</v>
      </c>
      <c r="P1427" s="16">
        <v>0.5</v>
      </c>
      <c r="Q1427" s="16">
        <v>6</v>
      </c>
      <c r="R1427" s="16"/>
      <c r="S1427" s="16"/>
      <c r="T1427" s="16" t="s">
        <v>136</v>
      </c>
      <c r="U1427" s="16">
        <v>0.5</v>
      </c>
      <c r="V1427" s="16">
        <v>0</v>
      </c>
      <c r="W1427" s="16" t="s">
        <v>136</v>
      </c>
      <c r="X1427" s="16" t="s">
        <v>136</v>
      </c>
      <c r="Y1427" s="16">
        <v>0</v>
      </c>
      <c r="Z1427" s="16">
        <v>0</v>
      </c>
      <c r="AA1427" s="16" t="s">
        <v>139</v>
      </c>
      <c r="AB1427" s="16" t="s">
        <v>140</v>
      </c>
      <c r="AC1427" s="16">
        <v>18.22</v>
      </c>
      <c r="AD1427" s="16">
        <v>5.09</v>
      </c>
      <c r="AE1427" s="16">
        <v>1</v>
      </c>
      <c r="AF1427" s="16">
        <v>0.87</v>
      </c>
      <c r="AG1427" s="16">
        <v>1.96</v>
      </c>
      <c r="AH1427" s="16"/>
      <c r="AI1427" s="16"/>
      <c r="AJ1427" s="16"/>
      <c r="AK1427" s="16"/>
      <c r="AL1427" s="16"/>
      <c r="AM1427" s="16">
        <v>0</v>
      </c>
      <c r="AN1427" s="16"/>
      <c r="AO1427" s="16">
        <v>0</v>
      </c>
      <c r="AP1427" s="16">
        <v>0</v>
      </c>
      <c r="AQ1427" s="16">
        <v>0</v>
      </c>
      <c r="AR1427" s="17" t="s">
        <v>136</v>
      </c>
      <c r="AS1427" s="19">
        <f t="shared" si="1522"/>
        <v>0</v>
      </c>
      <c r="AT1427" s="19"/>
      <c r="AU1427" s="19">
        <f>VLOOKUP(G1427,ABNT5101!$I$3:$J$9,2)</f>
        <v>7.5</v>
      </c>
      <c r="AV1427" s="19">
        <f>VLOOKUP(G1427,ABNT5101!$I$3:$M$9,5)</f>
        <v>0.18</v>
      </c>
      <c r="AW1427" s="17" t="str">
        <f>_xlfn.XLOOKUP(G1427,ABNT5101!I:I,ABNT5101!L:L)</f>
        <v>-</v>
      </c>
      <c r="AX1427" s="17">
        <f>_xlfn.XLOOKUP(G1427,ABNT5101!$I:$I,ABNT5101!M:M)</f>
        <v>0.18</v>
      </c>
      <c r="AY1427" s="17" t="str">
        <f>_xlfn.XLOOKUP(G1427,ABNT5101!$I:$I,ABNT5101!N:N)</f>
        <v>-</v>
      </c>
      <c r="AZ1427" s="17">
        <f>_xlfn.XLOOKUP(G1427,ABNT5101!$I:$I,ABNT5101!O:O)</f>
        <v>16</v>
      </c>
      <c r="BA1427" s="20" t="str">
        <f t="shared" si="1523"/>
        <v>ATENDE</v>
      </c>
      <c r="BB1427" s="21" t="e">
        <f t="shared" ref="BB1427:BC1427" si="1696">BE1427/AU1427-1</f>
        <v>#VALUE!</v>
      </c>
      <c r="BC1427" s="21" t="e">
        <f t="shared" si="1696"/>
        <v>#VALUE!</v>
      </c>
      <c r="BD1427" s="21" t="str">
        <f t="shared" si="1525"/>
        <v>-</v>
      </c>
      <c r="BE1427" s="27" t="s">
        <v>1233</v>
      </c>
      <c r="BF1427" s="22" t="s">
        <v>246</v>
      </c>
      <c r="BG1427" s="22"/>
      <c r="BH1427" s="22"/>
      <c r="BI1427" s="23"/>
      <c r="BJ1427" s="22"/>
      <c r="BK1427" s="20" t="str">
        <f t="shared" si="1526"/>
        <v>ATENDE</v>
      </c>
      <c r="BL1427" s="20" t="str">
        <f t="shared" si="1527"/>
        <v>ATENDE</v>
      </c>
      <c r="BM1427" s="20" t="str">
        <f t="shared" si="1528"/>
        <v>ATENDE</v>
      </c>
      <c r="BN1427" s="20" t="str">
        <f t="shared" si="1529"/>
        <v>ATENDE</v>
      </c>
      <c r="BO1427" s="24" t="str">
        <f t="shared" si="1530"/>
        <v>C5</v>
      </c>
      <c r="BP1427" s="24" t="str">
        <f t="shared" si="1648"/>
        <v>P6</v>
      </c>
      <c r="BQ1427" s="25" t="e">
        <f t="shared" si="1661"/>
        <v>#VALUE!</v>
      </c>
      <c r="BR1427" s="22" t="s">
        <v>842</v>
      </c>
      <c r="BS1427" s="22" t="s">
        <v>1104</v>
      </c>
      <c r="BT1427" s="24">
        <f>IF(BP1427="-","-",_xlfn.XLOOKUP(BP1427,ABNT5101!$B$4:$B$9,ABNT5101!$C$4:$C$9))</f>
        <v>3</v>
      </c>
      <c r="BU1427" s="24">
        <f>IF(BP1427="-","-",_xlfn.XLOOKUP(BP1427,ABNT5101!$B$4:$B$9,ABNT5101!$D$4:$D$9))</f>
        <v>0.6</v>
      </c>
      <c r="BV1427" s="20" t="str">
        <f t="shared" si="1531"/>
        <v>ATENDE</v>
      </c>
      <c r="BW1427" s="20" t="str">
        <f t="shared" si="1662"/>
        <v>ATENDE</v>
      </c>
      <c r="BX1427" s="20" t="str">
        <f t="shared" si="1532"/>
        <v>ATENDE</v>
      </c>
      <c r="BY1427" s="24" t="s">
        <v>136</v>
      </c>
      <c r="BZ1427" s="25" t="e">
        <f t="shared" si="1533"/>
        <v>#VALUE!</v>
      </c>
      <c r="CA1427" s="20" t="s">
        <v>1003</v>
      </c>
      <c r="CB1427" s="60">
        <v>46178</v>
      </c>
      <c r="CC1427" s="20" t="str">
        <f>IF(BY1427="-","-",_xlfn.XLOOKUP(BY1427,ABNT5101!$B$4:$B$9,ABNT5101!$C$4:$C$9))</f>
        <v>-</v>
      </c>
      <c r="CD1427" s="24" t="str">
        <f>IF(BY1427="-","-",_xlfn.XLOOKUP(BY1427,ABNT5101!$B$4:$B$9,ABNT5101!$D$4:$D$9))</f>
        <v>-</v>
      </c>
      <c r="CE1427" s="20" t="str">
        <f t="shared" si="1534"/>
        <v>-</v>
      </c>
      <c r="CF1427" s="20" t="str">
        <f t="shared" si="1535"/>
        <v>-</v>
      </c>
      <c r="CG1427" s="20" t="str">
        <f t="shared" si="1640"/>
        <v>-</v>
      </c>
      <c r="CH1427" s="26" t="e">
        <f>_xlfn.XLOOKUP(CI1427,'Banco de dados'!$B:$B,'Banco de dados'!$D:$D)</f>
        <v>#N/A</v>
      </c>
      <c r="CI1427" s="27" t="s">
        <v>1171</v>
      </c>
      <c r="CJ1427" s="26" t="e">
        <f>_xlfn.XLOOKUP(CI1427,'Banco de dados'!$B:$B,'Banco de dados'!$E:$E)</f>
        <v>#N/A</v>
      </c>
      <c r="CK1427" s="26"/>
      <c r="CL1427" s="26" t="e">
        <f>IF(CK1427="-","-",_xlfn.XLOOKUP(CK1427,'Banco de dados'!$B:$B,'Banco de dados'!$E:$E))</f>
        <v>#N/A</v>
      </c>
      <c r="CM1427" s="28">
        <f t="shared" si="1690"/>
        <v>1</v>
      </c>
      <c r="CN1427" s="26" t="e">
        <f>_xlfn.XLOOKUP(CI1427,'Banco de dados'!$B:$B,'Banco de dados'!$H:$H)</f>
        <v>#N/A</v>
      </c>
      <c r="CO1427" s="26" t="e">
        <f t="array" aca="1" ref="CO1427" ca="1">_xludf.XLOOKUP(CK1427,'Banco de dados'!$B:$B,'Banco de dados'!$H:$H)</f>
        <v>#NAME?</v>
      </c>
      <c r="CP1427" s="26" t="e">
        <f t="array" aca="1" ref="CP1427" ca="1">_xludf.XLOOKUP(CI1427,'Banco de dados'!$B:$B,'Banco de dados'!$F:$F)</f>
        <v>#NAME?</v>
      </c>
      <c r="CQ1427" s="26" t="e">
        <f t="array" aca="1" ref="CQ1427" ca="1">_xludf.XLOOKUP(CK1427,'Banco de dados'!$B:$B,'Banco de dados'!$F:$F)</f>
        <v>#NAME?</v>
      </c>
      <c r="CR1427" s="27">
        <v>394</v>
      </c>
      <c r="CS1427" s="27"/>
      <c r="CT1427" s="26" t="str">
        <f>IF(AG1427=0.5,"Suporte",IF(AND(AG1427&gt;='Braços de IP'!$B$9,AG1427&lt;='Braços de IP'!$D$9),'Braços de IP'!$E$9,IF(AND(AG1427&gt;='Braços de IP'!$B$10,AG1427&lt;='Braços de IP'!$D$10),'Braços de IP'!$E$10,IF(AND(AG1427&gt;='Braços de IP'!$B$11,AG1427&lt;='Braços de IP'!$D$11),'Braços de IP'!$E$11,IF(AND(AG1427&gt;='Braços de IP'!$B$12,AG1427&lt;='Braços de IP'!$D$12),'Braços de IP'!$E$12,IF(AND(AG1427&gt;='Braços de IP'!$B$13,AG1427&lt;='Braços de IP'!$D$13),'Braços de IP'!$E$13,IF(AND(AG1427&gt;='Braços de IP'!$B$14,AG1427&lt;='Braços de IP'!$D$14),'Braços de IP'!$E$14,"ERRO")))))))</f>
        <v>Médio I</v>
      </c>
      <c r="CU1427" s="27"/>
      <c r="CV1427" s="26" t="str">
        <f>IF($CU1427="","",VLOOKUP($CU1427,'Braços de IP'!$E$9:$I$15,2,0))</f>
        <v/>
      </c>
      <c r="CW1427" s="29" t="str">
        <f>IF($CU1427="","",VLOOKUP($CU1427,'Braços de IP'!$E$9:$I$15,5,0))</f>
        <v/>
      </c>
      <c r="CX1427" s="26"/>
      <c r="CY1427" s="26"/>
      <c r="CZ1427" s="26"/>
      <c r="DA1427" s="26"/>
      <c r="DB1427" s="26"/>
      <c r="DC1427" s="26"/>
      <c r="DD1427" s="30" t="e">
        <f t="shared" si="1588"/>
        <v>#N/A</v>
      </c>
      <c r="DE1427" s="31">
        <f t="shared" si="1589"/>
        <v>50</v>
      </c>
      <c r="DF1427" s="30" t="e">
        <f t="shared" si="1590"/>
        <v>#N/A</v>
      </c>
      <c r="DG1427" s="32" t="e">
        <f t="shared" si="1591"/>
        <v>#N/A</v>
      </c>
      <c r="DH1427" s="33" t="s">
        <v>143</v>
      </c>
      <c r="DI1427" s="34"/>
      <c r="DJ1427" s="35"/>
      <c r="DK1427" s="16" t="s">
        <v>144</v>
      </c>
      <c r="DL1427" s="16"/>
    </row>
    <row r="1428" spans="1:124" ht="15" customHeight="1" x14ac:dyDescent="0.25">
      <c r="B1428" s="16">
        <v>447</v>
      </c>
      <c r="C1428" s="16" t="s">
        <v>146</v>
      </c>
      <c r="D1428" s="16" t="s">
        <v>1255</v>
      </c>
      <c r="E1428" s="16">
        <v>-8.1090230000000005</v>
      </c>
      <c r="F1428" s="16">
        <v>-34.894663999999999</v>
      </c>
      <c r="G1428" s="16" t="s">
        <v>157</v>
      </c>
      <c r="H1428" s="16" t="s">
        <v>136</v>
      </c>
      <c r="I1428" s="16" t="s">
        <v>135</v>
      </c>
      <c r="J1428" s="16" t="s">
        <v>137</v>
      </c>
      <c r="K1428" s="16">
        <v>50</v>
      </c>
      <c r="L1428" s="16" t="s">
        <v>138</v>
      </c>
      <c r="M1428" s="16">
        <v>0</v>
      </c>
      <c r="N1428" s="16"/>
      <c r="O1428" s="16">
        <v>1</v>
      </c>
      <c r="P1428" s="16">
        <v>0.5</v>
      </c>
      <c r="Q1428" s="16">
        <v>6</v>
      </c>
      <c r="R1428" s="16"/>
      <c r="S1428" s="16"/>
      <c r="T1428" s="16" t="s">
        <v>136</v>
      </c>
      <c r="U1428" s="16">
        <v>0.5</v>
      </c>
      <c r="V1428" s="16">
        <v>0</v>
      </c>
      <c r="W1428" s="16" t="s">
        <v>136</v>
      </c>
      <c r="X1428" s="16" t="s">
        <v>136</v>
      </c>
      <c r="Y1428" s="16">
        <v>0</v>
      </c>
      <c r="Z1428" s="16">
        <v>0</v>
      </c>
      <c r="AA1428" s="16" t="s">
        <v>139</v>
      </c>
      <c r="AB1428" s="16" t="s">
        <v>140</v>
      </c>
      <c r="AC1428" s="16">
        <v>18.22</v>
      </c>
      <c r="AD1428" s="16">
        <v>5.09</v>
      </c>
      <c r="AE1428" s="16">
        <v>1</v>
      </c>
      <c r="AF1428" s="16">
        <v>0.87</v>
      </c>
      <c r="AG1428" s="16">
        <v>1.96</v>
      </c>
      <c r="AH1428" s="16"/>
      <c r="AI1428" s="16"/>
      <c r="AJ1428" s="16"/>
      <c r="AK1428" s="16"/>
      <c r="AL1428" s="16"/>
      <c r="AM1428" s="16">
        <v>0</v>
      </c>
      <c r="AN1428" s="16"/>
      <c r="AO1428" s="16">
        <v>0</v>
      </c>
      <c r="AP1428" s="16">
        <v>0</v>
      </c>
      <c r="AQ1428" s="16">
        <v>0</v>
      </c>
      <c r="AR1428" s="17" t="s">
        <v>136</v>
      </c>
      <c r="AS1428" s="19">
        <f t="shared" si="1522"/>
        <v>0</v>
      </c>
      <c r="AT1428" s="19"/>
      <c r="AU1428" s="19">
        <f>VLOOKUP(G1428,ABNT5101!$I$3:$J$9,2)</f>
        <v>7.5</v>
      </c>
      <c r="AV1428" s="19">
        <f>VLOOKUP(G1428,ABNT5101!$I$3:$M$9,5)</f>
        <v>0.18</v>
      </c>
      <c r="AW1428" s="17" t="str">
        <f>_xlfn.XLOOKUP(G1428,ABNT5101!I:I,ABNT5101!L:L)</f>
        <v>-</v>
      </c>
      <c r="AX1428" s="17">
        <f>_xlfn.XLOOKUP(G1428,ABNT5101!$I:$I,ABNT5101!M:M)</f>
        <v>0.18</v>
      </c>
      <c r="AY1428" s="17" t="str">
        <f>_xlfn.XLOOKUP(G1428,ABNT5101!$I:$I,ABNT5101!N:N)</f>
        <v>-</v>
      </c>
      <c r="AZ1428" s="17">
        <f>_xlfn.XLOOKUP(G1428,ABNT5101!$I:$I,ABNT5101!O:O)</f>
        <v>16</v>
      </c>
      <c r="BA1428" s="20" t="str">
        <f t="shared" si="1523"/>
        <v>ATENDE</v>
      </c>
      <c r="BB1428" s="21" t="e">
        <f t="shared" ref="BB1428:BC1428" si="1697">BE1428/AU1428-1</f>
        <v>#VALUE!</v>
      </c>
      <c r="BC1428" s="21" t="e">
        <f t="shared" si="1697"/>
        <v>#VALUE!</v>
      </c>
      <c r="BD1428" s="21" t="str">
        <f t="shared" si="1525"/>
        <v>-</v>
      </c>
      <c r="BE1428" s="22" t="s">
        <v>1256</v>
      </c>
      <c r="BF1428" s="22" t="s">
        <v>896</v>
      </c>
      <c r="BG1428" s="22"/>
      <c r="BH1428" s="22"/>
      <c r="BI1428" s="23"/>
      <c r="BJ1428" s="22"/>
      <c r="BK1428" s="20" t="str">
        <f t="shared" si="1526"/>
        <v>ATENDE</v>
      </c>
      <c r="BL1428" s="20" t="str">
        <f t="shared" si="1527"/>
        <v>ATENDE</v>
      </c>
      <c r="BM1428" s="20" t="str">
        <f t="shared" si="1528"/>
        <v>ATENDE</v>
      </c>
      <c r="BN1428" s="20" t="str">
        <f t="shared" si="1529"/>
        <v>ATENDE</v>
      </c>
      <c r="BO1428" s="24" t="str">
        <f t="shared" si="1530"/>
        <v>C5</v>
      </c>
      <c r="BP1428" s="24" t="str">
        <f t="shared" si="1648"/>
        <v>P6</v>
      </c>
      <c r="BQ1428" s="25" t="e">
        <f t="shared" si="1661"/>
        <v>#VALUE!</v>
      </c>
      <c r="BR1428" s="22" t="s">
        <v>1257</v>
      </c>
      <c r="BS1428" s="22" t="s">
        <v>1258</v>
      </c>
      <c r="BT1428" s="24">
        <f>IF(BP1428="-","-",_xlfn.XLOOKUP(BP1428,ABNT5101!$B$4:$B$9,ABNT5101!$C$4:$C$9))</f>
        <v>3</v>
      </c>
      <c r="BU1428" s="24">
        <f>IF(BP1428="-","-",_xlfn.XLOOKUP(BP1428,ABNT5101!$B$4:$B$9,ABNT5101!$D$4:$D$9))</f>
        <v>0.6</v>
      </c>
      <c r="BV1428" s="20" t="str">
        <f t="shared" si="1531"/>
        <v>ATENDE</v>
      </c>
      <c r="BW1428" s="20" t="str">
        <f t="shared" si="1662"/>
        <v>ATENDE</v>
      </c>
      <c r="BX1428" s="20" t="str">
        <f t="shared" si="1532"/>
        <v>ATENDE</v>
      </c>
      <c r="BY1428" s="24" t="s">
        <v>136</v>
      </c>
      <c r="BZ1428" s="25" t="e">
        <f t="shared" si="1533"/>
        <v>#VALUE!</v>
      </c>
      <c r="CA1428" s="24" t="s">
        <v>1259</v>
      </c>
      <c r="CB1428" s="24" t="s">
        <v>1260</v>
      </c>
      <c r="CC1428" s="20" t="str">
        <f>IF(BY1428="-","-",_xlfn.XLOOKUP(BY1428,ABNT5101!$B$4:$B$9,ABNT5101!$C$4:$C$9))</f>
        <v>-</v>
      </c>
      <c r="CD1428" s="24" t="str">
        <f>IF(BY1428="-","-",_xlfn.XLOOKUP(BY1428,ABNT5101!$B$4:$B$9,ABNT5101!$D$4:$D$9))</f>
        <v>-</v>
      </c>
      <c r="CE1428" s="20" t="str">
        <f t="shared" si="1534"/>
        <v>-</v>
      </c>
      <c r="CF1428" s="20" t="str">
        <f t="shared" si="1535"/>
        <v>-</v>
      </c>
      <c r="CG1428" s="20" t="str">
        <f t="shared" si="1640"/>
        <v>-</v>
      </c>
      <c r="CH1428" s="26" t="e">
        <f>_xlfn.XLOOKUP(CI1428,'Banco de dados'!$B:$B,'Banco de dados'!$D:$D)</f>
        <v>#N/A</v>
      </c>
      <c r="CI1428" s="27" t="s">
        <v>1175</v>
      </c>
      <c r="CJ1428" s="26" t="e">
        <f>_xlfn.XLOOKUP(CI1428,'Banco de dados'!$B:$B,'Banco de dados'!$E:$E)</f>
        <v>#N/A</v>
      </c>
      <c r="CK1428" s="26"/>
      <c r="CL1428" s="26" t="e">
        <f>IF(CK1428="-","-",_xlfn.XLOOKUP(CK1428,'Banco de dados'!$B:$B,'Banco de dados'!$E:$E))</f>
        <v>#N/A</v>
      </c>
      <c r="CM1428" s="28">
        <f t="shared" si="1690"/>
        <v>1</v>
      </c>
      <c r="CN1428" s="26" t="e">
        <f>_xlfn.XLOOKUP(CI1428,'Banco de dados'!$B:$B,'Banco de dados'!$H:$H)</f>
        <v>#N/A</v>
      </c>
      <c r="CO1428" s="26" t="e">
        <f t="array" aca="1" ref="CO1428" ca="1">_xludf.XLOOKUP(CK1428,'Banco de dados'!$B:$B,'Banco de dados'!$H:$H)</f>
        <v>#NAME?</v>
      </c>
      <c r="CP1428" s="26" t="e">
        <f t="array" aca="1" ref="CP1428" ca="1">_xludf.XLOOKUP(CI1428,'Banco de dados'!$B:$B,'Banco de dados'!$F:$F)</f>
        <v>#NAME?</v>
      </c>
      <c r="CQ1428" s="26" t="e">
        <f t="array" aca="1" ref="CQ1428" ca="1">_xludf.XLOOKUP(CK1428,'Banco de dados'!$B:$B,'Banco de dados'!$F:$F)</f>
        <v>#NAME?</v>
      </c>
      <c r="CR1428" s="27">
        <v>395</v>
      </c>
      <c r="CS1428" s="27"/>
      <c r="CT1428" s="26" t="str">
        <f>IF(AG1428=0.5,"Suporte",IF(AND(AG1428&gt;='Braços de IP'!$B$9,AG1428&lt;='Braços de IP'!$D$9),'Braços de IP'!$E$9,IF(AND(AG1428&gt;='Braços de IP'!$B$10,AG1428&lt;='Braços de IP'!$D$10),'Braços de IP'!$E$10,IF(AND(AG1428&gt;='Braços de IP'!$B$11,AG1428&lt;='Braços de IP'!$D$11),'Braços de IP'!$E$11,IF(AND(AG1428&gt;='Braços de IP'!$B$12,AG1428&lt;='Braços de IP'!$D$12),'Braços de IP'!$E$12,IF(AND(AG1428&gt;='Braços de IP'!$B$13,AG1428&lt;='Braços de IP'!$D$13),'Braços de IP'!$E$13,IF(AND(AG1428&gt;='Braços de IP'!$B$14,AG1428&lt;='Braços de IP'!$D$14),'Braços de IP'!$E$14,"ERRO")))))))</f>
        <v>Médio I</v>
      </c>
      <c r="CU1428" s="27"/>
      <c r="CV1428" s="26" t="str">
        <f>IF($CU1428="","",VLOOKUP($CU1428,'Braços de IP'!$E$9:$I$15,2,0))</f>
        <v/>
      </c>
      <c r="CW1428" s="29" t="str">
        <f>IF($CU1428="","",VLOOKUP($CU1428,'Braços de IP'!$E$9:$I$15,5,0))</f>
        <v/>
      </c>
      <c r="CX1428" s="26"/>
      <c r="CY1428" s="26"/>
      <c r="CZ1428" s="26"/>
      <c r="DA1428" s="26"/>
      <c r="DB1428" s="26"/>
      <c r="DC1428" s="26"/>
      <c r="DD1428" s="30" t="e">
        <f t="shared" si="1588"/>
        <v>#N/A</v>
      </c>
      <c r="DE1428" s="31">
        <f t="shared" si="1589"/>
        <v>50</v>
      </c>
      <c r="DF1428" s="30" t="e">
        <f t="shared" si="1590"/>
        <v>#N/A</v>
      </c>
      <c r="DG1428" s="32" t="e">
        <f t="shared" si="1591"/>
        <v>#N/A</v>
      </c>
      <c r="DH1428" s="33" t="s">
        <v>143</v>
      </c>
      <c r="DI1428" s="34"/>
      <c r="DJ1428" s="35"/>
      <c r="DK1428" s="16" t="s">
        <v>144</v>
      </c>
      <c r="DL1428" s="16"/>
    </row>
    <row r="1429" spans="1:124" ht="15" customHeight="1" x14ac:dyDescent="0.25">
      <c r="B1429" s="16">
        <v>447</v>
      </c>
      <c r="C1429" s="16" t="s">
        <v>146</v>
      </c>
      <c r="D1429" s="16" t="s">
        <v>1255</v>
      </c>
      <c r="E1429" s="16">
        <v>-8.1090230000000005</v>
      </c>
      <c r="F1429" s="16">
        <v>-34.894663999999999</v>
      </c>
      <c r="G1429" s="16" t="s">
        <v>157</v>
      </c>
      <c r="H1429" s="16" t="s">
        <v>136</v>
      </c>
      <c r="I1429" s="16" t="s">
        <v>135</v>
      </c>
      <c r="J1429" s="16" t="s">
        <v>137</v>
      </c>
      <c r="K1429" s="16">
        <v>50</v>
      </c>
      <c r="L1429" s="16" t="s">
        <v>138</v>
      </c>
      <c r="M1429" s="16">
        <v>0</v>
      </c>
      <c r="N1429" s="16"/>
      <c r="O1429" s="16">
        <v>1</v>
      </c>
      <c r="P1429" s="16">
        <v>0.5</v>
      </c>
      <c r="Q1429" s="16">
        <v>6</v>
      </c>
      <c r="R1429" s="16"/>
      <c r="S1429" s="16"/>
      <c r="T1429" s="16" t="s">
        <v>136</v>
      </c>
      <c r="U1429" s="16">
        <v>0.5</v>
      </c>
      <c r="V1429" s="16">
        <v>0</v>
      </c>
      <c r="W1429" s="16" t="s">
        <v>136</v>
      </c>
      <c r="X1429" s="16" t="s">
        <v>136</v>
      </c>
      <c r="Y1429" s="16">
        <v>0</v>
      </c>
      <c r="Z1429" s="16">
        <v>0</v>
      </c>
      <c r="AA1429" s="16" t="s">
        <v>139</v>
      </c>
      <c r="AB1429" s="16" t="s">
        <v>140</v>
      </c>
      <c r="AC1429" s="16">
        <v>18.22</v>
      </c>
      <c r="AD1429" s="16">
        <v>5.09</v>
      </c>
      <c r="AE1429" s="16">
        <v>1</v>
      </c>
      <c r="AF1429" s="16">
        <v>0.87</v>
      </c>
      <c r="AG1429" s="16">
        <v>1.96</v>
      </c>
      <c r="AH1429" s="16"/>
      <c r="AI1429" s="16"/>
      <c r="AJ1429" s="16"/>
      <c r="AK1429" s="16"/>
      <c r="AL1429" s="16"/>
      <c r="AM1429" s="16">
        <v>0</v>
      </c>
      <c r="AN1429" s="16"/>
      <c r="AO1429" s="16">
        <v>0</v>
      </c>
      <c r="AP1429" s="16">
        <v>0</v>
      </c>
      <c r="AQ1429" s="16">
        <v>0</v>
      </c>
      <c r="AR1429" s="17" t="s">
        <v>136</v>
      </c>
      <c r="AS1429" s="19">
        <f t="shared" si="1522"/>
        <v>0</v>
      </c>
      <c r="AT1429" s="19"/>
      <c r="AU1429" s="19">
        <f>VLOOKUP(G1429,ABNT5101!$I$3:$J$9,2)</f>
        <v>7.5</v>
      </c>
      <c r="AV1429" s="19">
        <f>VLOOKUP(G1429,ABNT5101!$I$3:$M$9,5)</f>
        <v>0.18</v>
      </c>
      <c r="AW1429" s="17" t="str">
        <f>_xlfn.XLOOKUP(G1429,ABNT5101!I:I,ABNT5101!L:L)</f>
        <v>-</v>
      </c>
      <c r="AX1429" s="17">
        <f>_xlfn.XLOOKUP(G1429,ABNT5101!$I:$I,ABNT5101!M:M)</f>
        <v>0.18</v>
      </c>
      <c r="AY1429" s="17" t="str">
        <f>_xlfn.XLOOKUP(G1429,ABNT5101!$I:$I,ABNT5101!N:N)</f>
        <v>-</v>
      </c>
      <c r="AZ1429" s="17">
        <f>_xlfn.XLOOKUP(G1429,ABNT5101!$I:$I,ABNT5101!O:O)</f>
        <v>16</v>
      </c>
      <c r="BA1429" s="20" t="str">
        <f t="shared" si="1523"/>
        <v>ATENDE</v>
      </c>
      <c r="BB1429" s="21" t="e">
        <f t="shared" ref="BB1429:BC1429" si="1698">BE1429/AU1429-1</f>
        <v>#VALUE!</v>
      </c>
      <c r="BC1429" s="21" t="e">
        <f t="shared" si="1698"/>
        <v>#VALUE!</v>
      </c>
      <c r="BD1429" s="21" t="str">
        <f t="shared" si="1525"/>
        <v>-</v>
      </c>
      <c r="BE1429" s="22" t="s">
        <v>1261</v>
      </c>
      <c r="BF1429" s="22" t="s">
        <v>270</v>
      </c>
      <c r="BG1429" s="22"/>
      <c r="BH1429" s="22"/>
      <c r="BI1429" s="23"/>
      <c r="BJ1429" s="22"/>
      <c r="BK1429" s="20" t="str">
        <f t="shared" si="1526"/>
        <v>ATENDE</v>
      </c>
      <c r="BL1429" s="20" t="str">
        <f t="shared" si="1527"/>
        <v>ATENDE</v>
      </c>
      <c r="BM1429" s="20" t="str">
        <f t="shared" si="1528"/>
        <v>ATENDE</v>
      </c>
      <c r="BN1429" s="20" t="str">
        <f t="shared" si="1529"/>
        <v>ATENDE</v>
      </c>
      <c r="BO1429" s="24" t="str">
        <f t="shared" si="1530"/>
        <v>C5</v>
      </c>
      <c r="BP1429" s="24" t="str">
        <f t="shared" si="1648"/>
        <v>P6</v>
      </c>
      <c r="BQ1429" s="25">
        <f t="shared" si="1661"/>
        <v>15346</v>
      </c>
      <c r="BR1429" s="53">
        <v>46041</v>
      </c>
      <c r="BS1429" s="22" t="s">
        <v>1262</v>
      </c>
      <c r="BT1429" s="24">
        <f>IF(BP1429="-","-",_xlfn.XLOOKUP(BP1429,ABNT5101!$B$4:$B$9,ABNT5101!$C$4:$C$9))</f>
        <v>3</v>
      </c>
      <c r="BU1429" s="24">
        <f>IF(BP1429="-","-",_xlfn.XLOOKUP(BP1429,ABNT5101!$B$4:$B$9,ABNT5101!$D$4:$D$9))</f>
        <v>0.6</v>
      </c>
      <c r="BV1429" s="20" t="str">
        <f t="shared" si="1531"/>
        <v>ATENDE</v>
      </c>
      <c r="BW1429" s="20" t="str">
        <f t="shared" si="1662"/>
        <v>ATENDE</v>
      </c>
      <c r="BX1429" s="20" t="str">
        <f t="shared" si="1532"/>
        <v>ATENDE</v>
      </c>
      <c r="BY1429" s="24" t="s">
        <v>136</v>
      </c>
      <c r="BZ1429" s="25" t="e">
        <f t="shared" si="1533"/>
        <v>#VALUE!</v>
      </c>
      <c r="CA1429" s="24" t="s">
        <v>935</v>
      </c>
      <c r="CB1429" s="24" t="s">
        <v>999</v>
      </c>
      <c r="CC1429" s="20" t="str">
        <f>IF(BY1429="-","-",_xlfn.XLOOKUP(BY1429,ABNT5101!$B$4:$B$9,ABNT5101!$C$4:$C$9))</f>
        <v>-</v>
      </c>
      <c r="CD1429" s="24" t="str">
        <f>IF(BY1429="-","-",_xlfn.XLOOKUP(BY1429,ABNT5101!$B$4:$B$9,ABNT5101!$D$4:$D$9))</f>
        <v>-</v>
      </c>
      <c r="CE1429" s="20" t="str">
        <f t="shared" si="1534"/>
        <v>-</v>
      </c>
      <c r="CF1429" s="20" t="str">
        <f t="shared" si="1535"/>
        <v>-</v>
      </c>
      <c r="CG1429" s="20" t="str">
        <f t="shared" si="1640"/>
        <v>-</v>
      </c>
      <c r="CH1429" s="26" t="e">
        <f>_xlfn.XLOOKUP(CI1429,'Banco de dados'!$B:$B,'Banco de dados'!$D:$D)</f>
        <v>#N/A</v>
      </c>
      <c r="CI1429" s="27" t="s">
        <v>273</v>
      </c>
      <c r="CJ1429" s="26" t="e">
        <f>_xlfn.XLOOKUP(CI1429,'Banco de dados'!$B:$B,'Banco de dados'!$E:$E)</f>
        <v>#N/A</v>
      </c>
      <c r="CK1429" s="26"/>
      <c r="CL1429" s="26" t="e">
        <f>IF(CK1429="-","-",_xlfn.XLOOKUP(CK1429,'Banco de dados'!$B:$B,'Banco de dados'!$E:$E))</f>
        <v>#N/A</v>
      </c>
      <c r="CM1429" s="28">
        <f t="shared" si="1690"/>
        <v>1</v>
      </c>
      <c r="CN1429" s="26" t="e">
        <f>_xlfn.XLOOKUP(CI1429,'Banco de dados'!$B:$B,'Banco de dados'!$H:$H)</f>
        <v>#N/A</v>
      </c>
      <c r="CO1429" s="26" t="e">
        <f t="array" aca="1" ref="CO1429" ca="1">_xludf.XLOOKUP(CK1429,'Banco de dados'!$B:$B,'Banco de dados'!$H:$H)</f>
        <v>#NAME?</v>
      </c>
      <c r="CP1429" s="26" t="e">
        <f t="array" aca="1" ref="CP1429" ca="1">_xludf.XLOOKUP(CI1429,'Banco de dados'!$B:$B,'Banco de dados'!$F:$F)</f>
        <v>#NAME?</v>
      </c>
      <c r="CQ1429" s="26" t="e">
        <f t="array" aca="1" ref="CQ1429" ca="1">_xludf.XLOOKUP(CK1429,'Banco de dados'!$B:$B,'Banco de dados'!$F:$F)</f>
        <v>#NAME?</v>
      </c>
      <c r="CR1429" s="27">
        <v>396</v>
      </c>
      <c r="CS1429" s="27"/>
      <c r="CT1429" s="26" t="str">
        <f>IF(AG1429=0.5,"Suporte",IF(AND(AG1429&gt;='Braços de IP'!$B$9,AG1429&lt;='Braços de IP'!$D$9),'Braços de IP'!$E$9,IF(AND(AG1429&gt;='Braços de IP'!$B$10,AG1429&lt;='Braços de IP'!$D$10),'Braços de IP'!$E$10,IF(AND(AG1429&gt;='Braços de IP'!$B$11,AG1429&lt;='Braços de IP'!$D$11),'Braços de IP'!$E$11,IF(AND(AG1429&gt;='Braços de IP'!$B$12,AG1429&lt;='Braços de IP'!$D$12),'Braços de IP'!$E$12,IF(AND(AG1429&gt;='Braços de IP'!$B$13,AG1429&lt;='Braços de IP'!$D$13),'Braços de IP'!$E$13,IF(AND(AG1429&gt;='Braços de IP'!$B$14,AG1429&lt;='Braços de IP'!$D$14),'Braços de IP'!$E$14,"ERRO")))))))</f>
        <v>Médio I</v>
      </c>
      <c r="CU1429" s="27"/>
      <c r="CV1429" s="26" t="str">
        <f>IF($CU1429="","",VLOOKUP($CU1429,'Braços de IP'!$E$9:$I$15,2,0))</f>
        <v/>
      </c>
      <c r="CW1429" s="29" t="str">
        <f>IF($CU1429="","",VLOOKUP($CU1429,'Braços de IP'!$E$9:$I$15,5,0))</f>
        <v/>
      </c>
      <c r="CX1429" s="26"/>
      <c r="CY1429" s="26"/>
      <c r="CZ1429" s="26"/>
      <c r="DA1429" s="26"/>
      <c r="DB1429" s="26"/>
      <c r="DC1429" s="26"/>
      <c r="DD1429" s="30" t="e">
        <f t="shared" si="1588"/>
        <v>#N/A</v>
      </c>
      <c r="DE1429" s="31">
        <f t="shared" si="1589"/>
        <v>50</v>
      </c>
      <c r="DF1429" s="30" t="e">
        <f t="shared" si="1590"/>
        <v>#N/A</v>
      </c>
      <c r="DG1429" s="32" t="e">
        <f t="shared" si="1591"/>
        <v>#N/A</v>
      </c>
      <c r="DH1429" s="33" t="s">
        <v>143</v>
      </c>
      <c r="DI1429" s="34"/>
      <c r="DJ1429" s="35"/>
      <c r="DK1429" s="16" t="s">
        <v>144</v>
      </c>
      <c r="DL1429" s="16"/>
    </row>
    <row r="1430" spans="1:124" ht="15" customHeight="1" x14ac:dyDescent="0.25">
      <c r="B1430" s="16">
        <v>448</v>
      </c>
      <c r="C1430" s="16" t="s">
        <v>146</v>
      </c>
      <c r="D1430" s="16" t="s">
        <v>1263</v>
      </c>
      <c r="E1430" s="16">
        <v>-8.1103269999999998</v>
      </c>
      <c r="F1430" s="16">
        <v>-34.897993</v>
      </c>
      <c r="G1430" s="16" t="s">
        <v>157</v>
      </c>
      <c r="H1430" s="16" t="s">
        <v>136</v>
      </c>
      <c r="I1430" s="16" t="s">
        <v>135</v>
      </c>
      <c r="J1430" s="16" t="s">
        <v>137</v>
      </c>
      <c r="K1430" s="16">
        <v>70</v>
      </c>
      <c r="L1430" s="16" t="s">
        <v>138</v>
      </c>
      <c r="M1430" s="16">
        <v>0</v>
      </c>
      <c r="N1430" s="16"/>
      <c r="O1430" s="16">
        <v>1</v>
      </c>
      <c r="P1430" s="16">
        <v>1.8</v>
      </c>
      <c r="Q1430" s="16">
        <v>6.5</v>
      </c>
      <c r="R1430" s="16"/>
      <c r="S1430" s="16"/>
      <c r="T1430" s="16" t="s">
        <v>136</v>
      </c>
      <c r="U1430" s="16">
        <v>1</v>
      </c>
      <c r="V1430" s="16">
        <v>0</v>
      </c>
      <c r="W1430" s="16" t="s">
        <v>136</v>
      </c>
      <c r="X1430" s="16" t="s">
        <v>136</v>
      </c>
      <c r="Y1430" s="16">
        <v>0</v>
      </c>
      <c r="Z1430" s="16">
        <v>0</v>
      </c>
      <c r="AA1430" s="16" t="s">
        <v>139</v>
      </c>
      <c r="AB1430" s="16" t="s">
        <v>140</v>
      </c>
      <c r="AC1430" s="16">
        <v>19.8</v>
      </c>
      <c r="AD1430" s="16">
        <v>7.4</v>
      </c>
      <c r="AE1430" s="16">
        <v>1</v>
      </c>
      <c r="AF1430" s="16">
        <v>0.21</v>
      </c>
      <c r="AG1430" s="16">
        <v>2.4</v>
      </c>
      <c r="AH1430" s="16"/>
      <c r="AI1430" s="16"/>
      <c r="AJ1430" s="16"/>
      <c r="AK1430" s="16"/>
      <c r="AL1430" s="16"/>
      <c r="AM1430" s="16">
        <v>0</v>
      </c>
      <c r="AN1430" s="16"/>
      <c r="AO1430" s="16">
        <v>0</v>
      </c>
      <c r="AP1430" s="16">
        <v>0</v>
      </c>
      <c r="AQ1430" s="16">
        <v>0</v>
      </c>
      <c r="AR1430" s="17" t="s">
        <v>136</v>
      </c>
      <c r="AS1430" s="19">
        <f t="shared" si="1522"/>
        <v>0</v>
      </c>
      <c r="AT1430" s="19"/>
      <c r="AU1430" s="19">
        <f>VLOOKUP(G1430,ABNT5101!$I$3:$J$9,2)</f>
        <v>7.5</v>
      </c>
      <c r="AV1430" s="19">
        <f>VLOOKUP(G1430,ABNT5101!$I$3:$M$9,5)</f>
        <v>0.18</v>
      </c>
      <c r="AW1430" s="17" t="str">
        <f>_xlfn.XLOOKUP(G1430,ABNT5101!I:I,ABNT5101!L:L)</f>
        <v>-</v>
      </c>
      <c r="AX1430" s="17">
        <f>_xlfn.XLOOKUP(G1430,ABNT5101!$I:$I,ABNT5101!M:M)</f>
        <v>0.18</v>
      </c>
      <c r="AY1430" s="17" t="str">
        <f>_xlfn.XLOOKUP(G1430,ABNT5101!$I:$I,ABNT5101!N:N)</f>
        <v>-</v>
      </c>
      <c r="AZ1430" s="17">
        <f>_xlfn.XLOOKUP(G1430,ABNT5101!$I:$I,ABNT5101!O:O)</f>
        <v>16</v>
      </c>
      <c r="BA1430" s="20" t="str">
        <f t="shared" si="1523"/>
        <v>NÃO ATENDE</v>
      </c>
      <c r="BB1430" s="21">
        <f t="shared" ref="BB1430:BC1430" si="1699">BE1430/AU1430-1</f>
        <v>-1</v>
      </c>
      <c r="BC1430" s="21">
        <f t="shared" si="1699"/>
        <v>-1</v>
      </c>
      <c r="BD1430" s="21" t="str">
        <f t="shared" si="1525"/>
        <v>-</v>
      </c>
      <c r="BE1430" s="22"/>
      <c r="BF1430" s="22"/>
      <c r="BG1430" s="22"/>
      <c r="BH1430" s="22"/>
      <c r="BI1430" s="23"/>
      <c r="BJ1430" s="22"/>
      <c r="BK1430" s="20" t="str">
        <f t="shared" si="1526"/>
        <v>NÃO ATENDE</v>
      </c>
      <c r="BL1430" s="20" t="str">
        <f t="shared" si="1527"/>
        <v>NÃO ATENDE</v>
      </c>
      <c r="BM1430" s="20" t="str">
        <f t="shared" si="1528"/>
        <v>NÃO ATENDE</v>
      </c>
      <c r="BN1430" s="20" t="str">
        <f t="shared" si="1529"/>
        <v>ATENDE</v>
      </c>
      <c r="BO1430" s="24" t="str">
        <f t="shared" si="1530"/>
        <v>C5</v>
      </c>
      <c r="BP1430" s="24" t="str">
        <f t="shared" si="1648"/>
        <v>P6</v>
      </c>
      <c r="BQ1430" s="25">
        <f t="shared" si="1661"/>
        <v>-1</v>
      </c>
      <c r="BR1430" s="22"/>
      <c r="BS1430" s="22"/>
      <c r="BT1430" s="24">
        <f>IF(BP1430="-","-",_xlfn.XLOOKUP(BP1430,ABNT5101!$B$4:$B$9,ABNT5101!$C$4:$C$9))</f>
        <v>3</v>
      </c>
      <c r="BU1430" s="24">
        <f>IF(BP1430="-","-",_xlfn.XLOOKUP(BP1430,ABNT5101!$B$4:$B$9,ABNT5101!$D$4:$D$9))</f>
        <v>0.6</v>
      </c>
      <c r="BV1430" s="20" t="str">
        <f t="shared" si="1531"/>
        <v>NÃO ATENDE</v>
      </c>
      <c r="BW1430" s="20" t="str">
        <f t="shared" si="1662"/>
        <v>NÃO ATENDE</v>
      </c>
      <c r="BX1430" s="20" t="str">
        <f t="shared" si="1532"/>
        <v>NÃO ATENDE</v>
      </c>
      <c r="BY1430" s="24" t="s">
        <v>136</v>
      </c>
      <c r="BZ1430" s="25" t="e">
        <f t="shared" si="1533"/>
        <v>#VALUE!</v>
      </c>
      <c r="CA1430" s="24"/>
      <c r="CB1430" s="24"/>
      <c r="CC1430" s="20" t="str">
        <f>IF(BY1430="-","-",_xlfn.XLOOKUP(BY1430,ABNT5101!$B$4:$B$9,ABNT5101!$C$4:$C$9))</f>
        <v>-</v>
      </c>
      <c r="CD1430" s="24" t="str">
        <f>IF(BY1430="-","-",_xlfn.XLOOKUP(BY1430,ABNT5101!$B$4:$B$9,ABNT5101!$D$4:$D$9))</f>
        <v>-</v>
      </c>
      <c r="CE1430" s="20" t="str">
        <f t="shared" si="1534"/>
        <v>-</v>
      </c>
      <c r="CF1430" s="20" t="str">
        <f t="shared" si="1535"/>
        <v>-</v>
      </c>
      <c r="CG1430" s="20" t="str">
        <f t="shared" si="1640"/>
        <v>-</v>
      </c>
      <c r="CH1430" s="26" t="e">
        <f>_xlfn.XLOOKUP(CI1430,'Banco de dados'!$B:$B,'Banco de dados'!$D:$D)</f>
        <v>#N/A</v>
      </c>
      <c r="CI1430" s="27"/>
      <c r="CJ1430" s="26" t="e">
        <f>_xlfn.XLOOKUP(CI1430,'Banco de dados'!$B:$B,'Banco de dados'!$E:$E)</f>
        <v>#N/A</v>
      </c>
      <c r="CK1430" s="26"/>
      <c r="CL1430" s="26" t="e">
        <f>IF(CK1430="-","-",_xlfn.XLOOKUP(CK1430,'Banco de dados'!$B:$B,'Banco de dados'!$E:$E))</f>
        <v>#N/A</v>
      </c>
      <c r="CM1430" s="28">
        <f t="shared" si="1690"/>
        <v>1</v>
      </c>
      <c r="CN1430" s="26" t="e">
        <f>_xlfn.XLOOKUP(CI1430,'Banco de dados'!$B:$B,'Banco de dados'!$H:$H)</f>
        <v>#N/A</v>
      </c>
      <c r="CO1430" s="26" t="e">
        <f t="array" aca="1" ref="CO1430" ca="1">_xludf.XLOOKUP(CK1430,'Banco de dados'!$B:$B,'Banco de dados'!$H:$H)</f>
        <v>#NAME?</v>
      </c>
      <c r="CP1430" s="26" t="e">
        <f t="array" aca="1" ref="CP1430" ca="1">_xludf.XLOOKUP(CI1430,'Banco de dados'!$B:$B,'Banco de dados'!$F:$F)</f>
        <v>#NAME?</v>
      </c>
      <c r="CQ1430" s="26" t="e">
        <f t="array" aca="1" ref="CQ1430" ca="1">_xludf.XLOOKUP(CK1430,'Banco de dados'!$B:$B,'Banco de dados'!$F:$F)</f>
        <v>#NAME?</v>
      </c>
      <c r="CR1430" s="27">
        <v>397</v>
      </c>
      <c r="CS1430" s="27"/>
      <c r="CT1430" s="26" t="str">
        <f>IF(AG1430=0.5,"Suporte",IF(AND(AG1430&gt;='Braços de IP'!$B$9,AG1430&lt;='Braços de IP'!$D$9),'Braços de IP'!$E$9,IF(AND(AG1430&gt;='Braços de IP'!$B$10,AG1430&lt;='Braços de IP'!$D$10),'Braços de IP'!$E$10,IF(AND(AG1430&gt;='Braços de IP'!$B$11,AG1430&lt;='Braços de IP'!$D$11),'Braços de IP'!$E$11,IF(AND(AG1430&gt;='Braços de IP'!$B$12,AG1430&lt;='Braços de IP'!$D$12),'Braços de IP'!$E$12,IF(AND(AG1430&gt;='Braços de IP'!$B$13,AG1430&lt;='Braços de IP'!$D$13),'Braços de IP'!$E$13,IF(AND(AG1430&gt;='Braços de IP'!$B$14,AG1430&lt;='Braços de IP'!$D$14),'Braços de IP'!$E$14,"ERRO")))))))</f>
        <v>Médio II</v>
      </c>
      <c r="CU1430" s="27"/>
      <c r="CV1430" s="26" t="str">
        <f>IF($CU1430="","",VLOOKUP($CU1430,'Braços de IP'!$E$9:$I$15,2,0))</f>
        <v/>
      </c>
      <c r="CW1430" s="29" t="str">
        <f>IF($CU1430="","",VLOOKUP($CU1430,'Braços de IP'!$E$9:$I$15,5,0))</f>
        <v/>
      </c>
      <c r="CX1430" s="26"/>
      <c r="CY1430" s="26"/>
      <c r="CZ1430" s="26"/>
      <c r="DA1430" s="26"/>
      <c r="DB1430" s="26"/>
      <c r="DC1430" s="26"/>
      <c r="DD1430" s="30" t="e">
        <f t="shared" si="1588"/>
        <v>#N/A</v>
      </c>
      <c r="DE1430" s="31">
        <f t="shared" si="1589"/>
        <v>70</v>
      </c>
      <c r="DF1430" s="30" t="e">
        <f t="shared" si="1590"/>
        <v>#N/A</v>
      </c>
      <c r="DG1430" s="32" t="e">
        <f t="shared" si="1591"/>
        <v>#N/A</v>
      </c>
      <c r="DH1430" s="33" t="s">
        <v>143</v>
      </c>
      <c r="DI1430" s="34"/>
      <c r="DJ1430" s="35"/>
      <c r="DK1430" s="16" t="s">
        <v>144</v>
      </c>
      <c r="DL1430" s="16"/>
    </row>
    <row r="1431" spans="1:124" ht="15" customHeight="1" x14ac:dyDescent="0.25">
      <c r="B1431" s="16">
        <v>448</v>
      </c>
      <c r="C1431" s="16" t="s">
        <v>146</v>
      </c>
      <c r="D1431" s="16" t="s">
        <v>1263</v>
      </c>
      <c r="E1431" s="16">
        <v>-8.1103269999999998</v>
      </c>
      <c r="F1431" s="16">
        <v>-34.897993</v>
      </c>
      <c r="G1431" s="16" t="s">
        <v>157</v>
      </c>
      <c r="H1431" s="16" t="s">
        <v>136</v>
      </c>
      <c r="I1431" s="16" t="s">
        <v>135</v>
      </c>
      <c r="J1431" s="16" t="s">
        <v>137</v>
      </c>
      <c r="K1431" s="16">
        <v>70</v>
      </c>
      <c r="L1431" s="16" t="s">
        <v>138</v>
      </c>
      <c r="M1431" s="16">
        <v>0</v>
      </c>
      <c r="N1431" s="16"/>
      <c r="O1431" s="16">
        <v>1</v>
      </c>
      <c r="P1431" s="16">
        <v>1.8</v>
      </c>
      <c r="Q1431" s="16">
        <v>6.5</v>
      </c>
      <c r="R1431" s="16"/>
      <c r="S1431" s="16"/>
      <c r="T1431" s="16" t="s">
        <v>136</v>
      </c>
      <c r="U1431" s="16">
        <v>1</v>
      </c>
      <c r="V1431" s="16">
        <v>0</v>
      </c>
      <c r="W1431" s="16" t="s">
        <v>136</v>
      </c>
      <c r="X1431" s="16" t="s">
        <v>136</v>
      </c>
      <c r="Y1431" s="16">
        <v>0</v>
      </c>
      <c r="Z1431" s="16">
        <v>0</v>
      </c>
      <c r="AA1431" s="16" t="s">
        <v>139</v>
      </c>
      <c r="AB1431" s="16" t="s">
        <v>140</v>
      </c>
      <c r="AC1431" s="16">
        <v>19.8</v>
      </c>
      <c r="AD1431" s="16">
        <v>7.4</v>
      </c>
      <c r="AE1431" s="16">
        <v>1</v>
      </c>
      <c r="AF1431" s="16">
        <v>0.21</v>
      </c>
      <c r="AG1431" s="16">
        <v>2.4</v>
      </c>
      <c r="AH1431" s="16"/>
      <c r="AI1431" s="16"/>
      <c r="AJ1431" s="16"/>
      <c r="AK1431" s="16"/>
      <c r="AL1431" s="16"/>
      <c r="AM1431" s="16">
        <v>0</v>
      </c>
      <c r="AN1431" s="16"/>
      <c r="AO1431" s="16">
        <v>0</v>
      </c>
      <c r="AP1431" s="16">
        <v>0</v>
      </c>
      <c r="AQ1431" s="16">
        <v>0</v>
      </c>
      <c r="AR1431" s="17" t="s">
        <v>136</v>
      </c>
      <c r="AS1431" s="19">
        <f t="shared" si="1522"/>
        <v>0</v>
      </c>
      <c r="AT1431" s="19"/>
      <c r="AU1431" s="19">
        <f>VLOOKUP(G1431,ABNT5101!$I$3:$J$9,2)</f>
        <v>7.5</v>
      </c>
      <c r="AV1431" s="19">
        <f>VLOOKUP(G1431,ABNT5101!$I$3:$M$9,5)</f>
        <v>0.18</v>
      </c>
      <c r="AW1431" s="17" t="str">
        <f>_xlfn.XLOOKUP(G1431,ABNT5101!I:I,ABNT5101!L:L)</f>
        <v>-</v>
      </c>
      <c r="AX1431" s="17">
        <f>_xlfn.XLOOKUP(G1431,ABNT5101!$I:$I,ABNT5101!M:M)</f>
        <v>0.18</v>
      </c>
      <c r="AY1431" s="17" t="str">
        <f>_xlfn.XLOOKUP(G1431,ABNT5101!$I:$I,ABNT5101!N:N)</f>
        <v>-</v>
      </c>
      <c r="AZ1431" s="17">
        <f>_xlfn.XLOOKUP(G1431,ABNT5101!$I:$I,ABNT5101!O:O)</f>
        <v>16</v>
      </c>
      <c r="BA1431" s="20" t="str">
        <f t="shared" si="1523"/>
        <v>NÃO ATENDE</v>
      </c>
      <c r="BB1431" s="21">
        <f t="shared" ref="BB1431:BC1431" si="1700">BE1431/AU1431-1</f>
        <v>-1</v>
      </c>
      <c r="BC1431" s="21">
        <f t="shared" si="1700"/>
        <v>-1</v>
      </c>
      <c r="BD1431" s="21" t="str">
        <f t="shared" si="1525"/>
        <v>-</v>
      </c>
      <c r="BE1431" s="22"/>
      <c r="BF1431" s="22"/>
      <c r="BG1431" s="22"/>
      <c r="BH1431" s="22"/>
      <c r="BI1431" s="23"/>
      <c r="BJ1431" s="22"/>
      <c r="BK1431" s="20" t="str">
        <f t="shared" si="1526"/>
        <v>NÃO ATENDE</v>
      </c>
      <c r="BL1431" s="20" t="str">
        <f t="shared" si="1527"/>
        <v>NÃO ATENDE</v>
      </c>
      <c r="BM1431" s="20" t="str">
        <f t="shared" si="1528"/>
        <v>NÃO ATENDE</v>
      </c>
      <c r="BN1431" s="20" t="str">
        <f t="shared" si="1529"/>
        <v>ATENDE</v>
      </c>
      <c r="BO1431" s="24" t="str">
        <f t="shared" si="1530"/>
        <v>C5</v>
      </c>
      <c r="BP1431" s="24" t="str">
        <f t="shared" si="1648"/>
        <v>P6</v>
      </c>
      <c r="BQ1431" s="25">
        <f t="shared" si="1661"/>
        <v>-1</v>
      </c>
      <c r="BR1431" s="22"/>
      <c r="BS1431" s="22"/>
      <c r="BT1431" s="24">
        <f>IF(BP1431="-","-",_xlfn.XLOOKUP(BP1431,ABNT5101!$B$4:$B$9,ABNT5101!$C$4:$C$9))</f>
        <v>3</v>
      </c>
      <c r="BU1431" s="24">
        <f>IF(BP1431="-","-",_xlfn.XLOOKUP(BP1431,ABNT5101!$B$4:$B$9,ABNT5101!$D$4:$D$9))</f>
        <v>0.6</v>
      </c>
      <c r="BV1431" s="20" t="str">
        <f t="shared" si="1531"/>
        <v>NÃO ATENDE</v>
      </c>
      <c r="BW1431" s="20" t="str">
        <f t="shared" si="1662"/>
        <v>NÃO ATENDE</v>
      </c>
      <c r="BX1431" s="20" t="str">
        <f t="shared" si="1532"/>
        <v>NÃO ATENDE</v>
      </c>
      <c r="BY1431" s="24" t="s">
        <v>136</v>
      </c>
      <c r="BZ1431" s="25" t="e">
        <f t="shared" si="1533"/>
        <v>#VALUE!</v>
      </c>
      <c r="CA1431" s="24"/>
      <c r="CB1431" s="24"/>
      <c r="CC1431" s="20" t="str">
        <f>IF(BY1431="-","-",_xlfn.XLOOKUP(BY1431,ABNT5101!$B$4:$B$9,ABNT5101!$C$4:$C$9))</f>
        <v>-</v>
      </c>
      <c r="CD1431" s="24" t="str">
        <f>IF(BY1431="-","-",_xlfn.XLOOKUP(BY1431,ABNT5101!$B$4:$B$9,ABNT5101!$D$4:$D$9))</f>
        <v>-</v>
      </c>
      <c r="CE1431" s="20" t="str">
        <f t="shared" si="1534"/>
        <v>-</v>
      </c>
      <c r="CF1431" s="20" t="str">
        <f t="shared" si="1535"/>
        <v>-</v>
      </c>
      <c r="CG1431" s="20" t="str">
        <f t="shared" si="1640"/>
        <v>-</v>
      </c>
      <c r="CH1431" s="26" t="e">
        <f>_xlfn.XLOOKUP(CI1431,'Banco de dados'!$B:$B,'Banco de dados'!$D:$D)</f>
        <v>#N/A</v>
      </c>
      <c r="CI1431" s="27"/>
      <c r="CJ1431" s="26" t="e">
        <f>_xlfn.XLOOKUP(CI1431,'Banco de dados'!$B:$B,'Banco de dados'!$E:$E)</f>
        <v>#N/A</v>
      </c>
      <c r="CK1431" s="26"/>
      <c r="CL1431" s="26" t="e">
        <f>IF(CK1431="-","-",_xlfn.XLOOKUP(CK1431,'Banco de dados'!$B:$B,'Banco de dados'!$E:$E))</f>
        <v>#N/A</v>
      </c>
      <c r="CM1431" s="28">
        <f t="shared" si="1690"/>
        <v>1</v>
      </c>
      <c r="CN1431" s="26" t="e">
        <f>_xlfn.XLOOKUP(CI1431,'Banco de dados'!$B:$B,'Banco de dados'!$H:$H)</f>
        <v>#N/A</v>
      </c>
      <c r="CO1431" s="26" t="e">
        <f t="array" aca="1" ref="CO1431" ca="1">_xludf.XLOOKUP(CK1431,'Banco de dados'!$B:$B,'Banco de dados'!$H:$H)</f>
        <v>#NAME?</v>
      </c>
      <c r="CP1431" s="26" t="e">
        <f t="array" aca="1" ref="CP1431" ca="1">_xludf.XLOOKUP(CI1431,'Banco de dados'!$B:$B,'Banco de dados'!$F:$F)</f>
        <v>#NAME?</v>
      </c>
      <c r="CQ1431" s="26" t="e">
        <f t="array" aca="1" ref="CQ1431" ca="1">_xludf.XLOOKUP(CK1431,'Banco de dados'!$B:$B,'Banco de dados'!$F:$F)</f>
        <v>#NAME?</v>
      </c>
      <c r="CR1431" s="27">
        <v>398</v>
      </c>
      <c r="CS1431" s="27"/>
      <c r="CT1431" s="26" t="str">
        <f>IF(AG1431=0.5,"Suporte",IF(AND(AG1431&gt;='Braços de IP'!$B$9,AG1431&lt;='Braços de IP'!$D$9),'Braços de IP'!$E$9,IF(AND(AG1431&gt;='Braços de IP'!$B$10,AG1431&lt;='Braços de IP'!$D$10),'Braços de IP'!$E$10,IF(AND(AG1431&gt;='Braços de IP'!$B$11,AG1431&lt;='Braços de IP'!$D$11),'Braços de IP'!$E$11,IF(AND(AG1431&gt;='Braços de IP'!$B$12,AG1431&lt;='Braços de IP'!$D$12),'Braços de IP'!$E$12,IF(AND(AG1431&gt;='Braços de IP'!$B$13,AG1431&lt;='Braços de IP'!$D$13),'Braços de IP'!$E$13,IF(AND(AG1431&gt;='Braços de IP'!$B$14,AG1431&lt;='Braços de IP'!$D$14),'Braços de IP'!$E$14,"ERRO")))))))</f>
        <v>Médio II</v>
      </c>
      <c r="CU1431" s="27"/>
      <c r="CV1431" s="26" t="str">
        <f>IF($CU1431="","",VLOOKUP($CU1431,'Braços de IP'!$E$9:$I$15,2,0))</f>
        <v/>
      </c>
      <c r="CW1431" s="29" t="str">
        <f>IF($CU1431="","",VLOOKUP($CU1431,'Braços de IP'!$E$9:$I$15,5,0))</f>
        <v/>
      </c>
      <c r="CX1431" s="26"/>
      <c r="CY1431" s="26"/>
      <c r="CZ1431" s="26"/>
      <c r="DA1431" s="26"/>
      <c r="DB1431" s="26"/>
      <c r="DC1431" s="26"/>
      <c r="DD1431" s="30" t="e">
        <f t="shared" si="1588"/>
        <v>#N/A</v>
      </c>
      <c r="DE1431" s="31">
        <f t="shared" si="1589"/>
        <v>70</v>
      </c>
      <c r="DF1431" s="30" t="e">
        <f t="shared" si="1590"/>
        <v>#N/A</v>
      </c>
      <c r="DG1431" s="32" t="e">
        <f t="shared" si="1591"/>
        <v>#N/A</v>
      </c>
      <c r="DH1431" s="33" t="s">
        <v>143</v>
      </c>
      <c r="DI1431" s="34"/>
      <c r="DJ1431" s="35"/>
      <c r="DK1431" s="16" t="s">
        <v>144</v>
      </c>
      <c r="DL1431" s="16"/>
    </row>
    <row r="1432" spans="1:124" ht="15" customHeight="1" x14ac:dyDescent="0.25">
      <c r="B1432" s="16">
        <v>448</v>
      </c>
      <c r="C1432" s="16" t="s">
        <v>146</v>
      </c>
      <c r="D1432" s="16" t="s">
        <v>1263</v>
      </c>
      <c r="E1432" s="16">
        <v>-8.1103269999999998</v>
      </c>
      <c r="F1432" s="16">
        <v>-34.897993</v>
      </c>
      <c r="G1432" s="16" t="s">
        <v>157</v>
      </c>
      <c r="H1432" s="16" t="s">
        <v>136</v>
      </c>
      <c r="I1432" s="16" t="s">
        <v>135</v>
      </c>
      <c r="J1432" s="16" t="s">
        <v>137</v>
      </c>
      <c r="K1432" s="16">
        <v>70</v>
      </c>
      <c r="L1432" s="16" t="s">
        <v>138</v>
      </c>
      <c r="M1432" s="16">
        <v>0</v>
      </c>
      <c r="N1432" s="16"/>
      <c r="O1432" s="16">
        <v>1</v>
      </c>
      <c r="P1432" s="16">
        <v>1.8</v>
      </c>
      <c r="Q1432" s="16">
        <v>6.5</v>
      </c>
      <c r="R1432" s="16"/>
      <c r="S1432" s="16"/>
      <c r="T1432" s="16" t="s">
        <v>136</v>
      </c>
      <c r="U1432" s="16">
        <v>1</v>
      </c>
      <c r="V1432" s="16">
        <v>0</v>
      </c>
      <c r="W1432" s="16" t="s">
        <v>136</v>
      </c>
      <c r="X1432" s="16" t="s">
        <v>136</v>
      </c>
      <c r="Y1432" s="16">
        <v>0</v>
      </c>
      <c r="Z1432" s="16">
        <v>0</v>
      </c>
      <c r="AA1432" s="16" t="s">
        <v>139</v>
      </c>
      <c r="AB1432" s="16" t="s">
        <v>140</v>
      </c>
      <c r="AC1432" s="16">
        <v>19.8</v>
      </c>
      <c r="AD1432" s="16">
        <v>7.4</v>
      </c>
      <c r="AE1432" s="16">
        <v>1</v>
      </c>
      <c r="AF1432" s="16">
        <v>0.21</v>
      </c>
      <c r="AG1432" s="16">
        <v>2.4</v>
      </c>
      <c r="AH1432" s="16"/>
      <c r="AI1432" s="16"/>
      <c r="AJ1432" s="16"/>
      <c r="AK1432" s="16"/>
      <c r="AL1432" s="16"/>
      <c r="AM1432" s="16">
        <v>0</v>
      </c>
      <c r="AN1432" s="16"/>
      <c r="AO1432" s="16">
        <v>0</v>
      </c>
      <c r="AP1432" s="16">
        <v>0</v>
      </c>
      <c r="AQ1432" s="16">
        <v>0</v>
      </c>
      <c r="AR1432" s="17" t="s">
        <v>136</v>
      </c>
      <c r="AS1432" s="19">
        <f t="shared" si="1522"/>
        <v>0</v>
      </c>
      <c r="AT1432" s="19"/>
      <c r="AU1432" s="19">
        <f>VLOOKUP(G1432,ABNT5101!$I$3:$J$9,2)</f>
        <v>7.5</v>
      </c>
      <c r="AV1432" s="19">
        <f>VLOOKUP(G1432,ABNT5101!$I$3:$M$9,5)</f>
        <v>0.18</v>
      </c>
      <c r="AW1432" s="17" t="str">
        <f>_xlfn.XLOOKUP(G1432,ABNT5101!I:I,ABNT5101!L:L)</f>
        <v>-</v>
      </c>
      <c r="AX1432" s="17">
        <f>_xlfn.XLOOKUP(G1432,ABNT5101!$I:$I,ABNT5101!M:M)</f>
        <v>0.18</v>
      </c>
      <c r="AY1432" s="17" t="str">
        <f>_xlfn.XLOOKUP(G1432,ABNT5101!$I:$I,ABNT5101!N:N)</f>
        <v>-</v>
      </c>
      <c r="AZ1432" s="17">
        <f>_xlfn.XLOOKUP(G1432,ABNT5101!$I:$I,ABNT5101!O:O)</f>
        <v>16</v>
      </c>
      <c r="BA1432" s="20" t="str">
        <f t="shared" si="1523"/>
        <v>NÃO ATENDE</v>
      </c>
      <c r="BB1432" s="21">
        <f t="shared" ref="BB1432:BC1432" si="1701">BE1432/AU1432-1</f>
        <v>-1</v>
      </c>
      <c r="BC1432" s="21">
        <f t="shared" si="1701"/>
        <v>-1</v>
      </c>
      <c r="BD1432" s="21" t="str">
        <f t="shared" si="1525"/>
        <v>-</v>
      </c>
      <c r="BE1432" s="22"/>
      <c r="BF1432" s="22"/>
      <c r="BG1432" s="22"/>
      <c r="BH1432" s="22"/>
      <c r="BI1432" s="23"/>
      <c r="BJ1432" s="22"/>
      <c r="BK1432" s="20" t="str">
        <f t="shared" si="1526"/>
        <v>NÃO ATENDE</v>
      </c>
      <c r="BL1432" s="20" t="str">
        <f t="shared" si="1527"/>
        <v>NÃO ATENDE</v>
      </c>
      <c r="BM1432" s="20" t="str">
        <f t="shared" si="1528"/>
        <v>NÃO ATENDE</v>
      </c>
      <c r="BN1432" s="20" t="str">
        <f t="shared" si="1529"/>
        <v>ATENDE</v>
      </c>
      <c r="BO1432" s="24" t="str">
        <f t="shared" si="1530"/>
        <v>C5</v>
      </c>
      <c r="BP1432" s="24" t="str">
        <f t="shared" si="1648"/>
        <v>P6</v>
      </c>
      <c r="BQ1432" s="25">
        <f t="shared" si="1661"/>
        <v>-1</v>
      </c>
      <c r="BR1432" s="22"/>
      <c r="BS1432" s="22"/>
      <c r="BT1432" s="24">
        <f>IF(BP1432="-","-",_xlfn.XLOOKUP(BP1432,ABNT5101!$B$4:$B$9,ABNT5101!$C$4:$C$9))</f>
        <v>3</v>
      </c>
      <c r="BU1432" s="24">
        <f>IF(BP1432="-","-",_xlfn.XLOOKUP(BP1432,ABNT5101!$B$4:$B$9,ABNT5101!$D$4:$D$9))</f>
        <v>0.6</v>
      </c>
      <c r="BV1432" s="20" t="str">
        <f t="shared" si="1531"/>
        <v>NÃO ATENDE</v>
      </c>
      <c r="BW1432" s="20" t="str">
        <f t="shared" si="1662"/>
        <v>NÃO ATENDE</v>
      </c>
      <c r="BX1432" s="20" t="str">
        <f t="shared" si="1532"/>
        <v>NÃO ATENDE</v>
      </c>
      <c r="BY1432" s="24" t="s">
        <v>136</v>
      </c>
      <c r="BZ1432" s="25" t="e">
        <f t="shared" si="1533"/>
        <v>#VALUE!</v>
      </c>
      <c r="CA1432" s="24"/>
      <c r="CB1432" s="24"/>
      <c r="CC1432" s="20" t="str">
        <f>IF(BY1432="-","-",_xlfn.XLOOKUP(BY1432,ABNT5101!$B$4:$B$9,ABNT5101!$C$4:$C$9))</f>
        <v>-</v>
      </c>
      <c r="CD1432" s="24" t="str">
        <f>IF(BY1432="-","-",_xlfn.XLOOKUP(BY1432,ABNT5101!$B$4:$B$9,ABNT5101!$D$4:$D$9))</f>
        <v>-</v>
      </c>
      <c r="CE1432" s="20" t="str">
        <f t="shared" si="1534"/>
        <v>-</v>
      </c>
      <c r="CF1432" s="20" t="str">
        <f t="shared" si="1535"/>
        <v>-</v>
      </c>
      <c r="CG1432" s="20" t="str">
        <f t="shared" si="1640"/>
        <v>-</v>
      </c>
      <c r="CH1432" s="26" t="e">
        <f>_xlfn.XLOOKUP(CI1432,'Banco de dados'!$B:$B,'Banco de dados'!$D:$D)</f>
        <v>#N/A</v>
      </c>
      <c r="CI1432" s="27"/>
      <c r="CJ1432" s="26" t="e">
        <f>_xlfn.XLOOKUP(CI1432,'Banco de dados'!$B:$B,'Banco de dados'!$E:$E)</f>
        <v>#N/A</v>
      </c>
      <c r="CK1432" s="26"/>
      <c r="CL1432" s="26" t="e">
        <f>IF(CK1432="-","-",_xlfn.XLOOKUP(CK1432,'Banco de dados'!$B:$B,'Banco de dados'!$E:$E))</f>
        <v>#N/A</v>
      </c>
      <c r="CM1432" s="28">
        <f t="shared" si="1690"/>
        <v>1</v>
      </c>
      <c r="CN1432" s="26" t="e">
        <f>_xlfn.XLOOKUP(CI1432,'Banco de dados'!$B:$B,'Banco de dados'!$H:$H)</f>
        <v>#N/A</v>
      </c>
      <c r="CO1432" s="26" t="e">
        <f t="array" aca="1" ref="CO1432" ca="1">_xludf.XLOOKUP(CK1432,'Banco de dados'!$B:$B,'Banco de dados'!$H:$H)</f>
        <v>#NAME?</v>
      </c>
      <c r="CP1432" s="26" t="e">
        <f t="array" aca="1" ref="CP1432" ca="1">_xludf.XLOOKUP(CI1432,'Banco de dados'!$B:$B,'Banco de dados'!$F:$F)</f>
        <v>#NAME?</v>
      </c>
      <c r="CQ1432" s="26" t="e">
        <f t="array" aca="1" ref="CQ1432" ca="1">_xludf.XLOOKUP(CK1432,'Banco de dados'!$B:$B,'Banco de dados'!$F:$F)</f>
        <v>#NAME?</v>
      </c>
      <c r="CR1432" s="27">
        <v>399</v>
      </c>
      <c r="CS1432" s="27"/>
      <c r="CT1432" s="26" t="str">
        <f>IF(AG1432=0.5,"Suporte",IF(AND(AG1432&gt;='Braços de IP'!$B$9,AG1432&lt;='Braços de IP'!$D$9),'Braços de IP'!$E$9,IF(AND(AG1432&gt;='Braços de IP'!$B$10,AG1432&lt;='Braços de IP'!$D$10),'Braços de IP'!$E$10,IF(AND(AG1432&gt;='Braços de IP'!$B$11,AG1432&lt;='Braços de IP'!$D$11),'Braços de IP'!$E$11,IF(AND(AG1432&gt;='Braços de IP'!$B$12,AG1432&lt;='Braços de IP'!$D$12),'Braços de IP'!$E$12,IF(AND(AG1432&gt;='Braços de IP'!$B$13,AG1432&lt;='Braços de IP'!$D$13),'Braços de IP'!$E$13,IF(AND(AG1432&gt;='Braços de IP'!$B$14,AG1432&lt;='Braços de IP'!$D$14),'Braços de IP'!$E$14,"ERRO")))))))</f>
        <v>Médio II</v>
      </c>
      <c r="CU1432" s="27"/>
      <c r="CV1432" s="26" t="str">
        <f>IF($CU1432="","",VLOOKUP($CU1432,'Braços de IP'!$E$9:$I$15,2,0))</f>
        <v/>
      </c>
      <c r="CW1432" s="29" t="str">
        <f>IF($CU1432="","",VLOOKUP($CU1432,'Braços de IP'!$E$9:$I$15,5,0))</f>
        <v/>
      </c>
      <c r="CX1432" s="26"/>
      <c r="CY1432" s="26"/>
      <c r="CZ1432" s="26"/>
      <c r="DA1432" s="26"/>
      <c r="DB1432" s="26"/>
      <c r="DC1432" s="26"/>
      <c r="DD1432" s="30" t="e">
        <f t="shared" si="1588"/>
        <v>#N/A</v>
      </c>
      <c r="DE1432" s="31">
        <f t="shared" si="1589"/>
        <v>70</v>
      </c>
      <c r="DF1432" s="30" t="e">
        <f t="shared" si="1590"/>
        <v>#N/A</v>
      </c>
      <c r="DG1432" s="32" t="e">
        <f t="shared" si="1591"/>
        <v>#N/A</v>
      </c>
      <c r="DH1432" s="33" t="s">
        <v>143</v>
      </c>
      <c r="DI1432" s="34"/>
      <c r="DJ1432" s="35"/>
      <c r="DK1432" s="16" t="s">
        <v>144</v>
      </c>
      <c r="DL1432" s="16"/>
    </row>
    <row r="1433" spans="1:124" ht="15" customHeight="1" x14ac:dyDescent="0.25">
      <c r="B1433" s="16">
        <v>450</v>
      </c>
      <c r="C1433" s="16" t="s">
        <v>146</v>
      </c>
      <c r="D1433" s="16" t="s">
        <v>1264</v>
      </c>
      <c r="E1433" s="16">
        <v>-8.1268119999999993</v>
      </c>
      <c r="F1433" s="16">
        <v>-34.915992000000003</v>
      </c>
      <c r="G1433" s="16" t="s">
        <v>157</v>
      </c>
      <c r="H1433" s="16" t="s">
        <v>136</v>
      </c>
      <c r="I1433" s="16" t="s">
        <v>135</v>
      </c>
      <c r="J1433" s="16" t="s">
        <v>137</v>
      </c>
      <c r="K1433" s="16">
        <v>70</v>
      </c>
      <c r="L1433" s="16" t="s">
        <v>138</v>
      </c>
      <c r="M1433" s="16">
        <v>0</v>
      </c>
      <c r="N1433" s="16"/>
      <c r="O1433" s="16">
        <v>1</v>
      </c>
      <c r="P1433" s="16">
        <v>1</v>
      </c>
      <c r="Q1433" s="16">
        <v>7</v>
      </c>
      <c r="R1433" s="16"/>
      <c r="S1433" s="16"/>
      <c r="T1433" s="16" t="s">
        <v>136</v>
      </c>
      <c r="U1433" s="16">
        <v>1</v>
      </c>
      <c r="V1433" s="16">
        <v>0</v>
      </c>
      <c r="W1433" s="16" t="s">
        <v>136</v>
      </c>
      <c r="X1433" s="16" t="s">
        <v>136</v>
      </c>
      <c r="Y1433" s="16">
        <v>0</v>
      </c>
      <c r="Z1433" s="16">
        <v>0</v>
      </c>
      <c r="AA1433" s="16" t="s">
        <v>139</v>
      </c>
      <c r="AB1433" s="16" t="s">
        <v>140</v>
      </c>
      <c r="AC1433" s="16">
        <v>43.99</v>
      </c>
      <c r="AD1433" s="16">
        <v>6.67</v>
      </c>
      <c r="AE1433" s="16">
        <v>1</v>
      </c>
      <c r="AF1433" s="16">
        <v>0.8</v>
      </c>
      <c r="AG1433" s="16">
        <v>1.89</v>
      </c>
      <c r="AH1433" s="16"/>
      <c r="AI1433" s="16"/>
      <c r="AJ1433" s="16"/>
      <c r="AK1433" s="16"/>
      <c r="AL1433" s="16"/>
      <c r="AM1433" s="16">
        <v>0</v>
      </c>
      <c r="AN1433" s="16"/>
      <c r="AO1433" s="16">
        <v>0</v>
      </c>
      <c r="AP1433" s="16">
        <v>0</v>
      </c>
      <c r="AQ1433" s="16">
        <v>0</v>
      </c>
      <c r="AR1433" s="17" t="s">
        <v>136</v>
      </c>
      <c r="AS1433" s="19">
        <f t="shared" si="1522"/>
        <v>0</v>
      </c>
      <c r="AT1433" s="19"/>
      <c r="AU1433" s="19">
        <f>VLOOKUP(G1433,ABNT5101!$I$3:$J$9,2)</f>
        <v>7.5</v>
      </c>
      <c r="AV1433" s="19">
        <f>VLOOKUP(G1433,ABNT5101!$I$3:$M$9,5)</f>
        <v>0.18</v>
      </c>
      <c r="AW1433" s="17" t="str">
        <f>_xlfn.XLOOKUP(G1433,ABNT5101!I:I,ABNT5101!L:L)</f>
        <v>-</v>
      </c>
      <c r="AX1433" s="17">
        <f>_xlfn.XLOOKUP(G1433,ABNT5101!$I:$I,ABNT5101!M:M)</f>
        <v>0.18</v>
      </c>
      <c r="AY1433" s="17" t="str">
        <f>_xlfn.XLOOKUP(G1433,ABNT5101!$I:$I,ABNT5101!N:N)</f>
        <v>-</v>
      </c>
      <c r="AZ1433" s="17">
        <f>_xlfn.XLOOKUP(G1433,ABNT5101!$I:$I,ABNT5101!O:O)</f>
        <v>16</v>
      </c>
      <c r="BA1433" s="20" t="str">
        <f t="shared" si="1523"/>
        <v>NÃO ATENDE</v>
      </c>
      <c r="BB1433" s="21">
        <f t="shared" ref="BB1433:BC1433" si="1702">BE1433/AU1433-1</f>
        <v>-1</v>
      </c>
      <c r="BC1433" s="21">
        <f t="shared" si="1702"/>
        <v>-1</v>
      </c>
      <c r="BD1433" s="21" t="str">
        <f t="shared" si="1525"/>
        <v>-</v>
      </c>
      <c r="BE1433" s="22"/>
      <c r="BF1433" s="22"/>
      <c r="BG1433" s="22"/>
      <c r="BH1433" s="22"/>
      <c r="BI1433" s="23"/>
      <c r="BJ1433" s="22"/>
      <c r="BK1433" s="20" t="str">
        <f t="shared" si="1526"/>
        <v>NÃO ATENDE</v>
      </c>
      <c r="BL1433" s="20" t="str">
        <f t="shared" si="1527"/>
        <v>NÃO ATENDE</v>
      </c>
      <c r="BM1433" s="20" t="str">
        <f t="shared" si="1528"/>
        <v>NÃO ATENDE</v>
      </c>
      <c r="BN1433" s="20" t="str">
        <f t="shared" si="1529"/>
        <v>ATENDE</v>
      </c>
      <c r="BO1433" s="24" t="str">
        <f t="shared" si="1530"/>
        <v>C5</v>
      </c>
      <c r="BP1433" s="24" t="str">
        <f t="shared" si="1648"/>
        <v>P6</v>
      </c>
      <c r="BQ1433" s="25">
        <f t="shared" si="1661"/>
        <v>-1</v>
      </c>
      <c r="BR1433" s="22"/>
      <c r="BS1433" s="22"/>
      <c r="BT1433" s="24">
        <f>IF(BP1433="-","-",_xlfn.XLOOKUP(BP1433,ABNT5101!$B$4:$B$9,ABNT5101!$C$4:$C$9))</f>
        <v>3</v>
      </c>
      <c r="BU1433" s="24">
        <f>IF(BP1433="-","-",_xlfn.XLOOKUP(BP1433,ABNT5101!$B$4:$B$9,ABNT5101!$D$4:$D$9))</f>
        <v>0.6</v>
      </c>
      <c r="BV1433" s="20" t="str">
        <f t="shared" si="1531"/>
        <v>NÃO ATENDE</v>
      </c>
      <c r="BW1433" s="20" t="str">
        <f t="shared" si="1662"/>
        <v>NÃO ATENDE</v>
      </c>
      <c r="BX1433" s="20" t="str">
        <f t="shared" si="1532"/>
        <v>NÃO ATENDE</v>
      </c>
      <c r="BY1433" s="24" t="s">
        <v>136</v>
      </c>
      <c r="BZ1433" s="25" t="e">
        <f t="shared" si="1533"/>
        <v>#VALUE!</v>
      </c>
      <c r="CA1433" s="24"/>
      <c r="CB1433" s="24"/>
      <c r="CC1433" s="20" t="str">
        <f>IF(BY1433="-","-",_xlfn.XLOOKUP(BY1433,ABNT5101!$B$4:$B$9,ABNT5101!$C$4:$C$9))</f>
        <v>-</v>
      </c>
      <c r="CD1433" s="24" t="str">
        <f>IF(BY1433="-","-",_xlfn.XLOOKUP(BY1433,ABNT5101!$B$4:$B$9,ABNT5101!$D$4:$D$9))</f>
        <v>-</v>
      </c>
      <c r="CE1433" s="20" t="str">
        <f t="shared" si="1534"/>
        <v>-</v>
      </c>
      <c r="CF1433" s="20" t="str">
        <f t="shared" si="1535"/>
        <v>-</v>
      </c>
      <c r="CG1433" s="20" t="str">
        <f t="shared" si="1640"/>
        <v>-</v>
      </c>
      <c r="CH1433" s="26" t="e">
        <f>_xlfn.XLOOKUP(CI1433,'Banco de dados'!$B:$B,'Banco de dados'!$D:$D)</f>
        <v>#N/A</v>
      </c>
      <c r="CI1433" s="27"/>
      <c r="CJ1433" s="26" t="e">
        <f>_xlfn.XLOOKUP(CI1433,'Banco de dados'!$B:$B,'Banco de dados'!$E:$E)</f>
        <v>#N/A</v>
      </c>
      <c r="CK1433" s="26"/>
      <c r="CL1433" s="26" t="e">
        <f>IF(CK1433="-","-",_xlfn.XLOOKUP(CK1433,'Banco de dados'!$B:$B,'Banco de dados'!$E:$E))</f>
        <v>#N/A</v>
      </c>
      <c r="CM1433" s="28">
        <f t="shared" si="1690"/>
        <v>1</v>
      </c>
      <c r="CN1433" s="26" t="e">
        <f>_xlfn.XLOOKUP(CI1433,'Banco de dados'!$B:$B,'Banco de dados'!$H:$H)</f>
        <v>#N/A</v>
      </c>
      <c r="CO1433" s="26" t="e">
        <f t="array" aca="1" ref="CO1433" ca="1">_xludf.XLOOKUP(CK1433,'Banco de dados'!$B:$B,'Banco de dados'!$H:$H)</f>
        <v>#NAME?</v>
      </c>
      <c r="CP1433" s="26" t="e">
        <f t="array" aca="1" ref="CP1433" ca="1">_xludf.XLOOKUP(CI1433,'Banco de dados'!$B:$B,'Banco de dados'!$F:$F)</f>
        <v>#NAME?</v>
      </c>
      <c r="CQ1433" s="26" t="e">
        <f t="array" aca="1" ref="CQ1433" ca="1">_xludf.XLOOKUP(CK1433,'Banco de dados'!$B:$B,'Banco de dados'!$F:$F)</f>
        <v>#NAME?</v>
      </c>
      <c r="CR1433" s="27">
        <v>403</v>
      </c>
      <c r="CS1433" s="27"/>
      <c r="CT1433" s="26" t="str">
        <f>IF(AG1433=0.5,"Suporte",IF(AND(AG1433&gt;='Braços de IP'!$B$9,AG1433&lt;='Braços de IP'!$D$9),'Braços de IP'!$E$9,IF(AND(AG1433&gt;='Braços de IP'!$B$10,AG1433&lt;='Braços de IP'!$D$10),'Braços de IP'!$E$10,IF(AND(AG1433&gt;='Braços de IP'!$B$11,AG1433&lt;='Braços de IP'!$D$11),'Braços de IP'!$E$11,IF(AND(AG1433&gt;='Braços de IP'!$B$12,AG1433&lt;='Braços de IP'!$D$12),'Braços de IP'!$E$12,IF(AND(AG1433&gt;='Braços de IP'!$B$13,AG1433&lt;='Braços de IP'!$D$13),'Braços de IP'!$E$13,IF(AND(AG1433&gt;='Braços de IP'!$B$14,AG1433&lt;='Braços de IP'!$D$14),'Braços de IP'!$E$14,"ERRO")))))))</f>
        <v>Médio I</v>
      </c>
      <c r="CU1433" s="27"/>
      <c r="CV1433" s="26" t="str">
        <f>IF($CU1433="","",VLOOKUP($CU1433,'Braços de IP'!$E$9:$I$15,2,0))</f>
        <v/>
      </c>
      <c r="CW1433" s="29" t="str">
        <f>IF($CU1433="","",VLOOKUP($CU1433,'Braços de IP'!$E$9:$I$15,5,0))</f>
        <v/>
      </c>
      <c r="CX1433" s="26"/>
      <c r="CY1433" s="26"/>
      <c r="CZ1433" s="26"/>
      <c r="DA1433" s="26"/>
      <c r="DB1433" s="26"/>
      <c r="DC1433" s="26"/>
      <c r="DD1433" s="30" t="e">
        <f t="shared" si="1588"/>
        <v>#N/A</v>
      </c>
      <c r="DE1433" s="31">
        <f t="shared" si="1589"/>
        <v>70</v>
      </c>
      <c r="DF1433" s="30" t="e">
        <f t="shared" si="1590"/>
        <v>#N/A</v>
      </c>
      <c r="DG1433" s="32" t="e">
        <f t="shared" si="1591"/>
        <v>#N/A</v>
      </c>
      <c r="DH1433" s="33" t="s">
        <v>143</v>
      </c>
      <c r="DI1433" s="34"/>
      <c r="DJ1433" s="35"/>
      <c r="DK1433" s="16" t="s">
        <v>144</v>
      </c>
      <c r="DL1433" s="16"/>
    </row>
    <row r="1434" spans="1:124" ht="15" customHeight="1" x14ac:dyDescent="0.25">
      <c r="B1434" s="16">
        <v>450</v>
      </c>
      <c r="C1434" s="16" t="s">
        <v>146</v>
      </c>
      <c r="D1434" s="16" t="s">
        <v>1264</v>
      </c>
      <c r="E1434" s="16">
        <v>-8.1268119999999993</v>
      </c>
      <c r="F1434" s="16">
        <v>-34.915992000000003</v>
      </c>
      <c r="G1434" s="16" t="s">
        <v>157</v>
      </c>
      <c r="H1434" s="16" t="s">
        <v>136</v>
      </c>
      <c r="I1434" s="16" t="s">
        <v>135</v>
      </c>
      <c r="J1434" s="16" t="s">
        <v>137</v>
      </c>
      <c r="K1434" s="16">
        <v>70</v>
      </c>
      <c r="L1434" s="16" t="s">
        <v>138</v>
      </c>
      <c r="M1434" s="16">
        <v>0</v>
      </c>
      <c r="N1434" s="16"/>
      <c r="O1434" s="16">
        <v>1</v>
      </c>
      <c r="P1434" s="16">
        <v>1</v>
      </c>
      <c r="Q1434" s="16">
        <v>7</v>
      </c>
      <c r="R1434" s="16"/>
      <c r="S1434" s="16"/>
      <c r="T1434" s="16" t="s">
        <v>136</v>
      </c>
      <c r="U1434" s="16">
        <v>1</v>
      </c>
      <c r="V1434" s="16">
        <v>0</v>
      </c>
      <c r="W1434" s="16" t="s">
        <v>136</v>
      </c>
      <c r="X1434" s="16" t="s">
        <v>136</v>
      </c>
      <c r="Y1434" s="16">
        <v>0</v>
      </c>
      <c r="Z1434" s="16">
        <v>0</v>
      </c>
      <c r="AA1434" s="16" t="s">
        <v>139</v>
      </c>
      <c r="AB1434" s="16" t="s">
        <v>140</v>
      </c>
      <c r="AC1434" s="16">
        <v>43.99</v>
      </c>
      <c r="AD1434" s="16">
        <v>6.67</v>
      </c>
      <c r="AE1434" s="16">
        <v>1</v>
      </c>
      <c r="AF1434" s="16">
        <v>0.8</v>
      </c>
      <c r="AG1434" s="16">
        <v>1.89</v>
      </c>
      <c r="AH1434" s="16"/>
      <c r="AI1434" s="16"/>
      <c r="AJ1434" s="16"/>
      <c r="AK1434" s="16"/>
      <c r="AL1434" s="16"/>
      <c r="AM1434" s="16">
        <v>0</v>
      </c>
      <c r="AN1434" s="16"/>
      <c r="AO1434" s="16">
        <v>0</v>
      </c>
      <c r="AP1434" s="16">
        <v>0</v>
      </c>
      <c r="AQ1434" s="16">
        <v>0</v>
      </c>
      <c r="AR1434" s="17" t="s">
        <v>136</v>
      </c>
      <c r="AS1434" s="19">
        <f t="shared" si="1522"/>
        <v>0</v>
      </c>
      <c r="AT1434" s="19"/>
      <c r="AU1434" s="19">
        <f>VLOOKUP(G1434,ABNT5101!$I$3:$J$9,2)</f>
        <v>7.5</v>
      </c>
      <c r="AV1434" s="19">
        <f>VLOOKUP(G1434,ABNT5101!$I$3:$M$9,5)</f>
        <v>0.18</v>
      </c>
      <c r="AW1434" s="17" t="str">
        <f>_xlfn.XLOOKUP(G1434,ABNT5101!I:I,ABNT5101!L:L)</f>
        <v>-</v>
      </c>
      <c r="AX1434" s="17">
        <f>_xlfn.XLOOKUP(G1434,ABNT5101!$I:$I,ABNT5101!M:M)</f>
        <v>0.18</v>
      </c>
      <c r="AY1434" s="17" t="str">
        <f>_xlfn.XLOOKUP(G1434,ABNT5101!$I:$I,ABNT5101!N:N)</f>
        <v>-</v>
      </c>
      <c r="AZ1434" s="17">
        <f>_xlfn.XLOOKUP(G1434,ABNT5101!$I:$I,ABNT5101!O:O)</f>
        <v>16</v>
      </c>
      <c r="BA1434" s="20" t="str">
        <f t="shared" si="1523"/>
        <v>NÃO ATENDE</v>
      </c>
      <c r="BB1434" s="21">
        <f t="shared" ref="BB1434:BC1434" si="1703">BE1434/AU1434-1</f>
        <v>-1</v>
      </c>
      <c r="BC1434" s="21">
        <f t="shared" si="1703"/>
        <v>-1</v>
      </c>
      <c r="BD1434" s="21" t="str">
        <f t="shared" si="1525"/>
        <v>-</v>
      </c>
      <c r="BE1434" s="22"/>
      <c r="BF1434" s="22"/>
      <c r="BG1434" s="22"/>
      <c r="BH1434" s="22"/>
      <c r="BI1434" s="23"/>
      <c r="BJ1434" s="22"/>
      <c r="BK1434" s="20" t="str">
        <f t="shared" si="1526"/>
        <v>NÃO ATENDE</v>
      </c>
      <c r="BL1434" s="20" t="str">
        <f t="shared" si="1527"/>
        <v>NÃO ATENDE</v>
      </c>
      <c r="BM1434" s="20" t="str">
        <f t="shared" si="1528"/>
        <v>NÃO ATENDE</v>
      </c>
      <c r="BN1434" s="20" t="str">
        <f t="shared" si="1529"/>
        <v>ATENDE</v>
      </c>
      <c r="BO1434" s="24" t="str">
        <f t="shared" si="1530"/>
        <v>C5</v>
      </c>
      <c r="BP1434" s="24" t="str">
        <f t="shared" si="1648"/>
        <v>P6</v>
      </c>
      <c r="BQ1434" s="25">
        <f t="shared" si="1661"/>
        <v>-1</v>
      </c>
      <c r="BR1434" s="22"/>
      <c r="BS1434" s="22"/>
      <c r="BT1434" s="24">
        <f>IF(BP1434="-","-",_xlfn.XLOOKUP(BP1434,ABNT5101!$B$4:$B$9,ABNT5101!$C$4:$C$9))</f>
        <v>3</v>
      </c>
      <c r="BU1434" s="24">
        <f>IF(BP1434="-","-",_xlfn.XLOOKUP(BP1434,ABNT5101!$B$4:$B$9,ABNT5101!$D$4:$D$9))</f>
        <v>0.6</v>
      </c>
      <c r="BV1434" s="20" t="str">
        <f t="shared" si="1531"/>
        <v>NÃO ATENDE</v>
      </c>
      <c r="BW1434" s="20" t="str">
        <f t="shared" si="1662"/>
        <v>NÃO ATENDE</v>
      </c>
      <c r="BX1434" s="20" t="str">
        <f t="shared" si="1532"/>
        <v>NÃO ATENDE</v>
      </c>
      <c r="BY1434" s="24" t="s">
        <v>136</v>
      </c>
      <c r="BZ1434" s="25" t="e">
        <f t="shared" si="1533"/>
        <v>#VALUE!</v>
      </c>
      <c r="CA1434" s="24"/>
      <c r="CB1434" s="24"/>
      <c r="CC1434" s="20" t="str">
        <f>IF(BY1434="-","-",_xlfn.XLOOKUP(BY1434,ABNT5101!$B$4:$B$9,ABNT5101!$C$4:$C$9))</f>
        <v>-</v>
      </c>
      <c r="CD1434" s="24" t="str">
        <f>IF(BY1434="-","-",_xlfn.XLOOKUP(BY1434,ABNT5101!$B$4:$B$9,ABNT5101!$D$4:$D$9))</f>
        <v>-</v>
      </c>
      <c r="CE1434" s="20" t="str">
        <f t="shared" si="1534"/>
        <v>-</v>
      </c>
      <c r="CF1434" s="20" t="str">
        <f t="shared" si="1535"/>
        <v>-</v>
      </c>
      <c r="CG1434" s="20" t="str">
        <f t="shared" si="1640"/>
        <v>-</v>
      </c>
      <c r="CH1434" s="26" t="e">
        <f>_xlfn.XLOOKUP(CI1434,'Banco de dados'!$B:$B,'Banco de dados'!$D:$D)</f>
        <v>#N/A</v>
      </c>
      <c r="CI1434" s="27"/>
      <c r="CJ1434" s="26" t="e">
        <f>_xlfn.XLOOKUP(CI1434,'Banco de dados'!$B:$B,'Banco de dados'!$E:$E)</f>
        <v>#N/A</v>
      </c>
      <c r="CK1434" s="26"/>
      <c r="CL1434" s="26" t="e">
        <f>IF(CK1434="-","-",_xlfn.XLOOKUP(CK1434,'Banco de dados'!$B:$B,'Banco de dados'!$E:$E))</f>
        <v>#N/A</v>
      </c>
      <c r="CM1434" s="28">
        <f t="shared" si="1690"/>
        <v>1</v>
      </c>
      <c r="CN1434" s="26" t="e">
        <f>_xlfn.XLOOKUP(CI1434,'Banco de dados'!$B:$B,'Banco de dados'!$H:$H)</f>
        <v>#N/A</v>
      </c>
      <c r="CO1434" s="26" t="e">
        <f t="array" aca="1" ref="CO1434" ca="1">_xludf.XLOOKUP(CK1434,'Banco de dados'!$B:$B,'Banco de dados'!$H:$H)</f>
        <v>#NAME?</v>
      </c>
      <c r="CP1434" s="26" t="e">
        <f t="array" aca="1" ref="CP1434" ca="1">_xludf.XLOOKUP(CI1434,'Banco de dados'!$B:$B,'Banco de dados'!$F:$F)</f>
        <v>#NAME?</v>
      </c>
      <c r="CQ1434" s="26" t="e">
        <f t="array" aca="1" ref="CQ1434" ca="1">_xludf.XLOOKUP(CK1434,'Banco de dados'!$B:$B,'Banco de dados'!$F:$F)</f>
        <v>#NAME?</v>
      </c>
      <c r="CR1434" s="27">
        <v>404</v>
      </c>
      <c r="CS1434" s="27"/>
      <c r="CT1434" s="26" t="str">
        <f>IF(AG1434=0.5,"Suporte",IF(AND(AG1434&gt;='Braços de IP'!$B$9,AG1434&lt;='Braços de IP'!$D$9),'Braços de IP'!$E$9,IF(AND(AG1434&gt;='Braços de IP'!$B$10,AG1434&lt;='Braços de IP'!$D$10),'Braços de IP'!$E$10,IF(AND(AG1434&gt;='Braços de IP'!$B$11,AG1434&lt;='Braços de IP'!$D$11),'Braços de IP'!$E$11,IF(AND(AG1434&gt;='Braços de IP'!$B$12,AG1434&lt;='Braços de IP'!$D$12),'Braços de IP'!$E$12,IF(AND(AG1434&gt;='Braços de IP'!$B$13,AG1434&lt;='Braços de IP'!$D$13),'Braços de IP'!$E$13,IF(AND(AG1434&gt;='Braços de IP'!$B$14,AG1434&lt;='Braços de IP'!$D$14),'Braços de IP'!$E$14,"ERRO")))))))</f>
        <v>Médio I</v>
      </c>
      <c r="CU1434" s="27"/>
      <c r="CV1434" s="26" t="str">
        <f>IF($CU1434="","",VLOOKUP($CU1434,'Braços de IP'!$E$9:$I$15,2,0))</f>
        <v/>
      </c>
      <c r="CW1434" s="29" t="str">
        <f>IF($CU1434="","",VLOOKUP($CU1434,'Braços de IP'!$E$9:$I$15,5,0))</f>
        <v/>
      </c>
      <c r="CX1434" s="26"/>
      <c r="CY1434" s="26"/>
      <c r="CZ1434" s="26"/>
      <c r="DA1434" s="26"/>
      <c r="DB1434" s="26"/>
      <c r="DC1434" s="26"/>
      <c r="DD1434" s="30" t="e">
        <f t="shared" si="1588"/>
        <v>#N/A</v>
      </c>
      <c r="DE1434" s="31">
        <f t="shared" si="1589"/>
        <v>70</v>
      </c>
      <c r="DF1434" s="30" t="e">
        <f t="shared" si="1590"/>
        <v>#N/A</v>
      </c>
      <c r="DG1434" s="32" t="e">
        <f t="shared" si="1591"/>
        <v>#N/A</v>
      </c>
      <c r="DH1434" s="33" t="s">
        <v>143</v>
      </c>
      <c r="DI1434" s="34"/>
      <c r="DJ1434" s="35"/>
      <c r="DK1434" s="16" t="s">
        <v>144</v>
      </c>
      <c r="DL1434" s="16"/>
    </row>
    <row r="1435" spans="1:124" ht="15" customHeight="1" x14ac:dyDescent="0.25">
      <c r="B1435" s="16">
        <v>450</v>
      </c>
      <c r="C1435" s="16" t="s">
        <v>146</v>
      </c>
      <c r="D1435" s="16" t="s">
        <v>1264</v>
      </c>
      <c r="E1435" s="16">
        <v>-8.1268119999999993</v>
      </c>
      <c r="F1435" s="16">
        <v>-34.915992000000003</v>
      </c>
      <c r="G1435" s="16" t="s">
        <v>157</v>
      </c>
      <c r="H1435" s="16" t="s">
        <v>136</v>
      </c>
      <c r="I1435" s="16" t="s">
        <v>135</v>
      </c>
      <c r="J1435" s="16" t="s">
        <v>137</v>
      </c>
      <c r="K1435" s="16">
        <v>70</v>
      </c>
      <c r="L1435" s="16" t="s">
        <v>138</v>
      </c>
      <c r="M1435" s="16">
        <v>0</v>
      </c>
      <c r="N1435" s="16"/>
      <c r="O1435" s="16">
        <v>1</v>
      </c>
      <c r="P1435" s="16">
        <v>1</v>
      </c>
      <c r="Q1435" s="16">
        <v>7</v>
      </c>
      <c r="R1435" s="16"/>
      <c r="S1435" s="16"/>
      <c r="T1435" s="16" t="s">
        <v>136</v>
      </c>
      <c r="U1435" s="16">
        <v>1</v>
      </c>
      <c r="V1435" s="16">
        <v>0</v>
      </c>
      <c r="W1435" s="16" t="s">
        <v>136</v>
      </c>
      <c r="X1435" s="16" t="s">
        <v>136</v>
      </c>
      <c r="Y1435" s="16">
        <v>0</v>
      </c>
      <c r="Z1435" s="16">
        <v>0</v>
      </c>
      <c r="AA1435" s="16" t="s">
        <v>139</v>
      </c>
      <c r="AB1435" s="16" t="s">
        <v>140</v>
      </c>
      <c r="AC1435" s="16">
        <v>43.99</v>
      </c>
      <c r="AD1435" s="16">
        <v>6.67</v>
      </c>
      <c r="AE1435" s="16">
        <v>1</v>
      </c>
      <c r="AF1435" s="16">
        <v>0.8</v>
      </c>
      <c r="AG1435" s="16">
        <v>1.89</v>
      </c>
      <c r="AH1435" s="16"/>
      <c r="AI1435" s="16"/>
      <c r="AJ1435" s="16"/>
      <c r="AK1435" s="16"/>
      <c r="AL1435" s="16"/>
      <c r="AM1435" s="16">
        <v>0</v>
      </c>
      <c r="AN1435" s="16"/>
      <c r="AO1435" s="16">
        <v>0</v>
      </c>
      <c r="AP1435" s="16">
        <v>0</v>
      </c>
      <c r="AQ1435" s="16">
        <v>0</v>
      </c>
      <c r="AR1435" s="17" t="s">
        <v>136</v>
      </c>
      <c r="AS1435" s="19">
        <f t="shared" si="1522"/>
        <v>0</v>
      </c>
      <c r="AT1435" s="19"/>
      <c r="AU1435" s="19">
        <f>VLOOKUP(G1435,ABNT5101!$I$3:$J$9,2)</f>
        <v>7.5</v>
      </c>
      <c r="AV1435" s="19">
        <f>VLOOKUP(G1435,ABNT5101!$I$3:$M$9,5)</f>
        <v>0.18</v>
      </c>
      <c r="AW1435" s="17" t="str">
        <f>_xlfn.XLOOKUP(G1435,ABNT5101!I:I,ABNT5101!L:L)</f>
        <v>-</v>
      </c>
      <c r="AX1435" s="17">
        <f>_xlfn.XLOOKUP(G1435,ABNT5101!$I:$I,ABNT5101!M:M)</f>
        <v>0.18</v>
      </c>
      <c r="AY1435" s="17" t="str">
        <f>_xlfn.XLOOKUP(G1435,ABNT5101!$I:$I,ABNT5101!N:N)</f>
        <v>-</v>
      </c>
      <c r="AZ1435" s="17">
        <f>_xlfn.XLOOKUP(G1435,ABNT5101!$I:$I,ABNT5101!O:O)</f>
        <v>16</v>
      </c>
      <c r="BA1435" s="20" t="str">
        <f t="shared" si="1523"/>
        <v>NÃO ATENDE</v>
      </c>
      <c r="BB1435" s="21">
        <f t="shared" ref="BB1435:BC1435" si="1704">BE1435/AU1435-1</f>
        <v>-1</v>
      </c>
      <c r="BC1435" s="21">
        <f t="shared" si="1704"/>
        <v>-1</v>
      </c>
      <c r="BD1435" s="21" t="str">
        <f t="shared" si="1525"/>
        <v>-</v>
      </c>
      <c r="BE1435" s="22"/>
      <c r="BF1435" s="22"/>
      <c r="BG1435" s="22"/>
      <c r="BH1435" s="22"/>
      <c r="BI1435" s="23"/>
      <c r="BJ1435" s="22"/>
      <c r="BK1435" s="20" t="str">
        <f t="shared" si="1526"/>
        <v>NÃO ATENDE</v>
      </c>
      <c r="BL1435" s="20" t="str">
        <f t="shared" si="1527"/>
        <v>NÃO ATENDE</v>
      </c>
      <c r="BM1435" s="20" t="str">
        <f t="shared" si="1528"/>
        <v>NÃO ATENDE</v>
      </c>
      <c r="BN1435" s="20" t="str">
        <f t="shared" si="1529"/>
        <v>ATENDE</v>
      </c>
      <c r="BO1435" s="24" t="str">
        <f t="shared" si="1530"/>
        <v>C5</v>
      </c>
      <c r="BP1435" s="24" t="str">
        <f t="shared" si="1648"/>
        <v>P6</v>
      </c>
      <c r="BQ1435" s="25">
        <f t="shared" si="1661"/>
        <v>-1</v>
      </c>
      <c r="BR1435" s="22"/>
      <c r="BS1435" s="22"/>
      <c r="BT1435" s="24">
        <f>IF(BP1435="-","-",_xlfn.XLOOKUP(BP1435,ABNT5101!$B$4:$B$9,ABNT5101!$C$4:$C$9))</f>
        <v>3</v>
      </c>
      <c r="BU1435" s="24">
        <f>IF(BP1435="-","-",_xlfn.XLOOKUP(BP1435,ABNT5101!$B$4:$B$9,ABNT5101!$D$4:$D$9))</f>
        <v>0.6</v>
      </c>
      <c r="BV1435" s="20" t="str">
        <f t="shared" si="1531"/>
        <v>NÃO ATENDE</v>
      </c>
      <c r="BW1435" s="20" t="str">
        <f t="shared" si="1662"/>
        <v>NÃO ATENDE</v>
      </c>
      <c r="BX1435" s="20" t="str">
        <f t="shared" si="1532"/>
        <v>NÃO ATENDE</v>
      </c>
      <c r="BY1435" s="24" t="s">
        <v>136</v>
      </c>
      <c r="BZ1435" s="25" t="e">
        <f t="shared" si="1533"/>
        <v>#VALUE!</v>
      </c>
      <c r="CA1435" s="24"/>
      <c r="CB1435" s="24"/>
      <c r="CC1435" s="20" t="str">
        <f>IF(BY1435="-","-",_xlfn.XLOOKUP(BY1435,ABNT5101!$B$4:$B$9,ABNT5101!$C$4:$C$9))</f>
        <v>-</v>
      </c>
      <c r="CD1435" s="24" t="str">
        <f>IF(BY1435="-","-",_xlfn.XLOOKUP(BY1435,ABNT5101!$B$4:$B$9,ABNT5101!$D$4:$D$9))</f>
        <v>-</v>
      </c>
      <c r="CE1435" s="20" t="str">
        <f t="shared" si="1534"/>
        <v>-</v>
      </c>
      <c r="CF1435" s="20" t="str">
        <f t="shared" si="1535"/>
        <v>-</v>
      </c>
      <c r="CG1435" s="20" t="str">
        <f t="shared" si="1640"/>
        <v>-</v>
      </c>
      <c r="CH1435" s="26" t="e">
        <f>_xlfn.XLOOKUP(CI1435,'Banco de dados'!$B:$B,'Banco de dados'!$D:$D)</f>
        <v>#N/A</v>
      </c>
      <c r="CI1435" s="27"/>
      <c r="CJ1435" s="26" t="e">
        <f>_xlfn.XLOOKUP(CI1435,'Banco de dados'!$B:$B,'Banco de dados'!$E:$E)</f>
        <v>#N/A</v>
      </c>
      <c r="CK1435" s="26"/>
      <c r="CL1435" s="26" t="e">
        <f>IF(CK1435="-","-",_xlfn.XLOOKUP(CK1435,'Banco de dados'!$B:$B,'Banco de dados'!$E:$E))</f>
        <v>#N/A</v>
      </c>
      <c r="CM1435" s="28">
        <f t="shared" si="1690"/>
        <v>1</v>
      </c>
      <c r="CN1435" s="26" t="e">
        <f>_xlfn.XLOOKUP(CI1435,'Banco de dados'!$B:$B,'Banco de dados'!$H:$H)</f>
        <v>#N/A</v>
      </c>
      <c r="CO1435" s="26" t="e">
        <f t="array" aca="1" ref="CO1435" ca="1">_xludf.XLOOKUP(CK1435,'Banco de dados'!$B:$B,'Banco de dados'!$H:$H)</f>
        <v>#NAME?</v>
      </c>
      <c r="CP1435" s="26" t="e">
        <f t="array" aca="1" ref="CP1435" ca="1">_xludf.XLOOKUP(CI1435,'Banco de dados'!$B:$B,'Banco de dados'!$F:$F)</f>
        <v>#NAME?</v>
      </c>
      <c r="CQ1435" s="26" t="e">
        <f t="array" aca="1" ref="CQ1435" ca="1">_xludf.XLOOKUP(CK1435,'Banco de dados'!$B:$B,'Banco de dados'!$F:$F)</f>
        <v>#NAME?</v>
      </c>
      <c r="CR1435" s="27">
        <v>405</v>
      </c>
      <c r="CS1435" s="27"/>
      <c r="CT1435" s="26" t="str">
        <f>IF(AG1435=0.5,"Suporte",IF(AND(AG1435&gt;='Braços de IP'!$B$9,AG1435&lt;='Braços de IP'!$D$9),'Braços de IP'!$E$9,IF(AND(AG1435&gt;='Braços de IP'!$B$10,AG1435&lt;='Braços de IP'!$D$10),'Braços de IP'!$E$10,IF(AND(AG1435&gt;='Braços de IP'!$B$11,AG1435&lt;='Braços de IP'!$D$11),'Braços de IP'!$E$11,IF(AND(AG1435&gt;='Braços de IP'!$B$12,AG1435&lt;='Braços de IP'!$D$12),'Braços de IP'!$E$12,IF(AND(AG1435&gt;='Braços de IP'!$B$13,AG1435&lt;='Braços de IP'!$D$13),'Braços de IP'!$E$13,IF(AND(AG1435&gt;='Braços de IP'!$B$14,AG1435&lt;='Braços de IP'!$D$14),'Braços de IP'!$E$14,"ERRO")))))))</f>
        <v>Médio I</v>
      </c>
      <c r="CU1435" s="27"/>
      <c r="CV1435" s="26" t="str">
        <f>IF($CU1435="","",VLOOKUP($CU1435,'Braços de IP'!$E$9:$I$15,2,0))</f>
        <v/>
      </c>
      <c r="CW1435" s="29" t="str">
        <f>IF($CU1435="","",VLOOKUP($CU1435,'Braços de IP'!$E$9:$I$15,5,0))</f>
        <v/>
      </c>
      <c r="CX1435" s="26"/>
      <c r="CY1435" s="26"/>
      <c r="CZ1435" s="26"/>
      <c r="DA1435" s="26"/>
      <c r="DB1435" s="26"/>
      <c r="DC1435" s="26"/>
      <c r="DD1435" s="30" t="e">
        <f t="shared" si="1588"/>
        <v>#N/A</v>
      </c>
      <c r="DE1435" s="31">
        <f t="shared" si="1589"/>
        <v>70</v>
      </c>
      <c r="DF1435" s="30" t="e">
        <f t="shared" si="1590"/>
        <v>#N/A</v>
      </c>
      <c r="DG1435" s="32" t="e">
        <f t="shared" si="1591"/>
        <v>#N/A</v>
      </c>
      <c r="DH1435" s="33" t="s">
        <v>143</v>
      </c>
      <c r="DI1435" s="34"/>
      <c r="DJ1435" s="35"/>
      <c r="DK1435" s="16" t="s">
        <v>144</v>
      </c>
      <c r="DL1435" s="16"/>
    </row>
    <row r="1436" spans="1:124" ht="15" customHeight="1" x14ac:dyDescent="0.25">
      <c r="B1436" s="16">
        <v>451</v>
      </c>
      <c r="C1436" s="16" t="s">
        <v>146</v>
      </c>
      <c r="D1436" s="16" t="s">
        <v>1265</v>
      </c>
      <c r="E1436" s="16">
        <v>-8.1235029999999995</v>
      </c>
      <c r="F1436" s="16">
        <v>-34.900638999999998</v>
      </c>
      <c r="G1436" s="16" t="s">
        <v>157</v>
      </c>
      <c r="H1436" s="16" t="s">
        <v>136</v>
      </c>
      <c r="I1436" s="16" t="s">
        <v>135</v>
      </c>
      <c r="J1436" s="16" t="s">
        <v>137</v>
      </c>
      <c r="K1436" s="16">
        <v>115</v>
      </c>
      <c r="L1436" s="16" t="s">
        <v>138</v>
      </c>
      <c r="M1436" s="16">
        <v>30</v>
      </c>
      <c r="N1436" s="16"/>
      <c r="O1436" s="16">
        <v>1</v>
      </c>
      <c r="P1436" s="16">
        <v>2.5</v>
      </c>
      <c r="Q1436" s="16">
        <v>7</v>
      </c>
      <c r="R1436" s="16"/>
      <c r="S1436" s="16"/>
      <c r="T1436" s="16" t="s">
        <v>136</v>
      </c>
      <c r="U1436" s="16">
        <v>2.5</v>
      </c>
      <c r="V1436" s="16">
        <v>0</v>
      </c>
      <c r="W1436" s="16" t="s">
        <v>136</v>
      </c>
      <c r="X1436" s="16" t="s">
        <v>136</v>
      </c>
      <c r="Y1436" s="16">
        <v>0</v>
      </c>
      <c r="Z1436" s="16">
        <v>0</v>
      </c>
      <c r="AA1436" s="16" t="s">
        <v>139</v>
      </c>
      <c r="AB1436" s="16" t="s">
        <v>140</v>
      </c>
      <c r="AC1436" s="16">
        <v>36.78</v>
      </c>
      <c r="AD1436" s="16">
        <v>6.77</v>
      </c>
      <c r="AE1436" s="16">
        <v>2</v>
      </c>
      <c r="AF1436" s="16">
        <v>0.38</v>
      </c>
      <c r="AG1436" s="16">
        <v>2.64</v>
      </c>
      <c r="AH1436" s="16"/>
      <c r="AI1436" s="16"/>
      <c r="AJ1436" s="16"/>
      <c r="AK1436" s="16"/>
      <c r="AL1436" s="16"/>
      <c r="AM1436" s="16">
        <v>1</v>
      </c>
      <c r="AN1436" s="16" t="s">
        <v>139</v>
      </c>
      <c r="AO1436" s="16">
        <v>36.78</v>
      </c>
      <c r="AP1436" s="16">
        <v>5</v>
      </c>
      <c r="AQ1436" s="16">
        <v>0</v>
      </c>
      <c r="AR1436" s="17" t="s">
        <v>136</v>
      </c>
      <c r="AS1436" s="19">
        <f t="shared" si="1522"/>
        <v>2</v>
      </c>
      <c r="AT1436" s="19"/>
      <c r="AU1436" s="19">
        <f>VLOOKUP(G1436,ABNT5101!$I$3:$J$9,2)</f>
        <v>7.5</v>
      </c>
      <c r="AV1436" s="19">
        <f>VLOOKUP(G1436,ABNT5101!$I$3:$M$9,5)</f>
        <v>0.18</v>
      </c>
      <c r="AW1436" s="17" t="str">
        <f>_xlfn.XLOOKUP(G1436,ABNT5101!I:I,ABNT5101!L:L)</f>
        <v>-</v>
      </c>
      <c r="AX1436" s="17">
        <f>_xlfn.XLOOKUP(G1436,ABNT5101!$I:$I,ABNT5101!M:M)</f>
        <v>0.18</v>
      </c>
      <c r="AY1436" s="17" t="str">
        <f>_xlfn.XLOOKUP(G1436,ABNT5101!$I:$I,ABNT5101!N:N)</f>
        <v>-</v>
      </c>
      <c r="AZ1436" s="17">
        <f>_xlfn.XLOOKUP(G1436,ABNT5101!$I:$I,ABNT5101!O:O)</f>
        <v>16</v>
      </c>
      <c r="BA1436" s="20" t="str">
        <f t="shared" si="1523"/>
        <v>NÃO ATENDE</v>
      </c>
      <c r="BB1436" s="21">
        <f t="shared" ref="BB1436:BC1436" si="1705">BE1436/AU1436-1</f>
        <v>-1</v>
      </c>
      <c r="BC1436" s="21">
        <f t="shared" si="1705"/>
        <v>-1</v>
      </c>
      <c r="BD1436" s="21" t="str">
        <f t="shared" si="1525"/>
        <v>-</v>
      </c>
      <c r="BE1436" s="22"/>
      <c r="BF1436" s="22"/>
      <c r="BG1436" s="22"/>
      <c r="BH1436" s="22"/>
      <c r="BI1436" s="23"/>
      <c r="BJ1436" s="22"/>
      <c r="BK1436" s="20" t="str">
        <f t="shared" si="1526"/>
        <v>NÃO ATENDE</v>
      </c>
      <c r="BL1436" s="20" t="str">
        <f t="shared" si="1527"/>
        <v>NÃO ATENDE</v>
      </c>
      <c r="BM1436" s="20" t="str">
        <f t="shared" si="1528"/>
        <v>NÃO ATENDE</v>
      </c>
      <c r="BN1436" s="20" t="str">
        <f t="shared" si="1529"/>
        <v>ATENDE</v>
      </c>
      <c r="BO1436" s="24" t="str">
        <f t="shared" si="1530"/>
        <v>C5</v>
      </c>
      <c r="BP1436" s="24" t="str">
        <f t="shared" si="1648"/>
        <v>P6</v>
      </c>
      <c r="BQ1436" s="25">
        <f t="shared" si="1661"/>
        <v>-1</v>
      </c>
      <c r="BR1436" s="22"/>
      <c r="BS1436" s="22"/>
      <c r="BT1436" s="24">
        <f>IF(BP1436="-","-",_xlfn.XLOOKUP(BP1436,ABNT5101!$B$4:$B$9,ABNT5101!$C$4:$C$9))</f>
        <v>3</v>
      </c>
      <c r="BU1436" s="24">
        <f>IF(BP1436="-","-",_xlfn.XLOOKUP(BP1436,ABNT5101!$B$4:$B$9,ABNT5101!$D$4:$D$9))</f>
        <v>0.6</v>
      </c>
      <c r="BV1436" s="20" t="str">
        <f t="shared" si="1531"/>
        <v>NÃO ATENDE</v>
      </c>
      <c r="BW1436" s="20" t="str">
        <f t="shared" si="1662"/>
        <v>NÃO ATENDE</v>
      </c>
      <c r="BX1436" s="20" t="str">
        <f t="shared" si="1532"/>
        <v>NÃO ATENDE</v>
      </c>
      <c r="BY1436" s="24" t="s">
        <v>136</v>
      </c>
      <c r="BZ1436" s="25" t="e">
        <f t="shared" si="1533"/>
        <v>#VALUE!</v>
      </c>
      <c r="CA1436" s="24"/>
      <c r="CB1436" s="24"/>
      <c r="CC1436" s="20" t="str">
        <f>IF(BY1436="-","-",_xlfn.XLOOKUP(BY1436,ABNT5101!$B$4:$B$9,ABNT5101!$C$4:$C$9))</f>
        <v>-</v>
      </c>
      <c r="CD1436" s="24" t="str">
        <f>IF(BY1436="-","-",_xlfn.XLOOKUP(BY1436,ABNT5101!$B$4:$B$9,ABNT5101!$D$4:$D$9))</f>
        <v>-</v>
      </c>
      <c r="CE1436" s="20" t="str">
        <f t="shared" si="1534"/>
        <v>-</v>
      </c>
      <c r="CF1436" s="20" t="str">
        <f t="shared" si="1535"/>
        <v>-</v>
      </c>
      <c r="CG1436" s="20" t="str">
        <f t="shared" si="1640"/>
        <v>-</v>
      </c>
      <c r="CH1436" s="26" t="e">
        <f>_xlfn.XLOOKUP(CI1436,'Banco de dados'!$B:$B,'Banco de dados'!$D:$D)</f>
        <v>#N/A</v>
      </c>
      <c r="CI1436" s="27"/>
      <c r="CJ1436" s="26" t="e">
        <f>_xlfn.XLOOKUP(CI1436,'Banco de dados'!$B:$B,'Banco de dados'!$E:$E)</f>
        <v>#N/A</v>
      </c>
      <c r="CK1436" s="26"/>
      <c r="CL1436" s="26" t="e">
        <f>IF(CK1436="-","-",_xlfn.XLOOKUP(CK1436,'Banco de dados'!$B:$B,'Banco de dados'!$E:$E))</f>
        <v>#N/A</v>
      </c>
      <c r="CM1436" s="28">
        <f t="shared" si="1690"/>
        <v>2</v>
      </c>
      <c r="CN1436" s="26" t="e">
        <f>_xlfn.XLOOKUP(CI1436,'Banco de dados'!$B:$B,'Banco de dados'!$H:$H)</f>
        <v>#N/A</v>
      </c>
      <c r="CO1436" s="26" t="e">
        <f t="array" aca="1" ref="CO1436" ca="1">_xludf.XLOOKUP(CK1436,'Banco de dados'!$B:$B,'Banco de dados'!$H:$H)</f>
        <v>#NAME?</v>
      </c>
      <c r="CP1436" s="26" t="e">
        <f t="array" aca="1" ref="CP1436" ca="1">_xludf.XLOOKUP(CI1436,'Banco de dados'!$B:$B,'Banco de dados'!$F:$F)</f>
        <v>#NAME?</v>
      </c>
      <c r="CQ1436" s="26" t="e">
        <f t="array" aca="1" ref="CQ1436" ca="1">_xludf.XLOOKUP(CK1436,'Banco de dados'!$B:$B,'Banco de dados'!$F:$F)</f>
        <v>#NAME?</v>
      </c>
      <c r="CR1436" s="27">
        <v>406</v>
      </c>
      <c r="CS1436" s="27"/>
      <c r="CT1436" s="26" t="str">
        <f>IF(AG1436=0.5,"Suporte",IF(AND(AG1436&gt;='Braços de IP'!$B$9,AG1436&lt;='Braços de IP'!$D$9),'Braços de IP'!$E$9,IF(AND(AG1436&gt;='Braços de IP'!$B$10,AG1436&lt;='Braços de IP'!$D$10),'Braços de IP'!$E$10,IF(AND(AG1436&gt;='Braços de IP'!$B$11,AG1436&lt;='Braços de IP'!$D$11),'Braços de IP'!$E$11,IF(AND(AG1436&gt;='Braços de IP'!$B$12,AG1436&lt;='Braços de IP'!$D$12),'Braços de IP'!$E$12,IF(AND(AG1436&gt;='Braços de IP'!$B$13,AG1436&lt;='Braços de IP'!$D$13),'Braços de IP'!$E$13,IF(AND(AG1436&gt;='Braços de IP'!$B$14,AG1436&lt;='Braços de IP'!$D$14),'Braços de IP'!$E$14,"ERRO")))))))</f>
        <v>Longo I</v>
      </c>
      <c r="CU1436" s="27"/>
      <c r="CV1436" s="26" t="str">
        <f>IF($CU1436="","",VLOOKUP($CU1436,'Braços de IP'!$E$9:$I$15,2,0))</f>
        <v/>
      </c>
      <c r="CW1436" s="29" t="str">
        <f>IF($CU1436="","",VLOOKUP($CU1436,'Braços de IP'!$E$9:$I$15,5,0))</f>
        <v/>
      </c>
      <c r="CX1436" s="26"/>
      <c r="CY1436" s="26"/>
      <c r="CZ1436" s="26"/>
      <c r="DA1436" s="26"/>
      <c r="DB1436" s="26"/>
      <c r="DC1436" s="26"/>
      <c r="DD1436" s="30" t="e">
        <f t="shared" si="1588"/>
        <v>#N/A</v>
      </c>
      <c r="DE1436" s="31">
        <f t="shared" si="1589"/>
        <v>115</v>
      </c>
      <c r="DF1436" s="30" t="e">
        <f t="shared" si="1590"/>
        <v>#N/A</v>
      </c>
      <c r="DG1436" s="32" t="e">
        <f t="shared" si="1591"/>
        <v>#N/A</v>
      </c>
      <c r="DH1436" s="33" t="s">
        <v>143</v>
      </c>
      <c r="DI1436" s="34"/>
      <c r="DJ1436" s="35"/>
      <c r="DK1436" s="16" t="s">
        <v>144</v>
      </c>
      <c r="DL1436" s="16"/>
    </row>
    <row r="1437" spans="1:124" ht="15" customHeight="1" x14ac:dyDescent="0.25">
      <c r="B1437" s="16">
        <v>451</v>
      </c>
      <c r="C1437" s="16" t="s">
        <v>146</v>
      </c>
      <c r="D1437" s="16" t="s">
        <v>1265</v>
      </c>
      <c r="E1437" s="16">
        <v>-8.1235029999999995</v>
      </c>
      <c r="F1437" s="16">
        <v>-34.900638999999998</v>
      </c>
      <c r="G1437" s="16" t="s">
        <v>157</v>
      </c>
      <c r="H1437" s="16" t="s">
        <v>136</v>
      </c>
      <c r="I1437" s="16" t="s">
        <v>135</v>
      </c>
      <c r="J1437" s="16" t="s">
        <v>137</v>
      </c>
      <c r="K1437" s="16">
        <v>115</v>
      </c>
      <c r="L1437" s="16" t="s">
        <v>138</v>
      </c>
      <c r="M1437" s="16">
        <v>30</v>
      </c>
      <c r="N1437" s="16"/>
      <c r="O1437" s="16">
        <v>1</v>
      </c>
      <c r="P1437" s="16">
        <v>2.5</v>
      </c>
      <c r="Q1437" s="16">
        <v>7</v>
      </c>
      <c r="R1437" s="16"/>
      <c r="S1437" s="16"/>
      <c r="T1437" s="16" t="s">
        <v>136</v>
      </c>
      <c r="U1437" s="16">
        <v>2.5</v>
      </c>
      <c r="V1437" s="16">
        <v>0</v>
      </c>
      <c r="W1437" s="16" t="s">
        <v>136</v>
      </c>
      <c r="X1437" s="16" t="s">
        <v>136</v>
      </c>
      <c r="Y1437" s="16">
        <v>0</v>
      </c>
      <c r="Z1437" s="16">
        <v>0</v>
      </c>
      <c r="AA1437" s="16" t="s">
        <v>139</v>
      </c>
      <c r="AB1437" s="16" t="s">
        <v>140</v>
      </c>
      <c r="AC1437" s="16">
        <v>36.78</v>
      </c>
      <c r="AD1437" s="16">
        <v>6.77</v>
      </c>
      <c r="AE1437" s="16">
        <v>2</v>
      </c>
      <c r="AF1437" s="16">
        <v>0.38</v>
      </c>
      <c r="AG1437" s="16">
        <v>2.64</v>
      </c>
      <c r="AH1437" s="16"/>
      <c r="AI1437" s="16"/>
      <c r="AJ1437" s="16"/>
      <c r="AK1437" s="16"/>
      <c r="AL1437" s="16"/>
      <c r="AM1437" s="16">
        <v>1</v>
      </c>
      <c r="AN1437" s="16" t="s">
        <v>139</v>
      </c>
      <c r="AO1437" s="16">
        <v>36.78</v>
      </c>
      <c r="AP1437" s="16">
        <v>5</v>
      </c>
      <c r="AQ1437" s="16">
        <v>0</v>
      </c>
      <c r="AR1437" s="17" t="s">
        <v>136</v>
      </c>
      <c r="AS1437" s="19">
        <f t="shared" si="1522"/>
        <v>2</v>
      </c>
      <c r="AT1437" s="19"/>
      <c r="AU1437" s="19">
        <f>VLOOKUP(G1437,ABNT5101!$I$3:$J$9,2)</f>
        <v>7.5</v>
      </c>
      <c r="AV1437" s="19">
        <f>VLOOKUP(G1437,ABNT5101!$I$3:$M$9,5)</f>
        <v>0.18</v>
      </c>
      <c r="AW1437" s="17" t="str">
        <f>_xlfn.XLOOKUP(G1437,ABNT5101!I:I,ABNT5101!L:L)</f>
        <v>-</v>
      </c>
      <c r="AX1437" s="17">
        <f>_xlfn.XLOOKUP(G1437,ABNT5101!$I:$I,ABNT5101!M:M)</f>
        <v>0.18</v>
      </c>
      <c r="AY1437" s="17" t="str">
        <f>_xlfn.XLOOKUP(G1437,ABNT5101!$I:$I,ABNT5101!N:N)</f>
        <v>-</v>
      </c>
      <c r="AZ1437" s="17">
        <f>_xlfn.XLOOKUP(G1437,ABNT5101!$I:$I,ABNT5101!O:O)</f>
        <v>16</v>
      </c>
      <c r="BA1437" s="20" t="str">
        <f t="shared" si="1523"/>
        <v>NÃO ATENDE</v>
      </c>
      <c r="BB1437" s="21">
        <f t="shared" ref="BB1437:BC1437" si="1706">BE1437/AU1437-1</f>
        <v>-1</v>
      </c>
      <c r="BC1437" s="21">
        <f t="shared" si="1706"/>
        <v>-1</v>
      </c>
      <c r="BD1437" s="21" t="str">
        <f t="shared" si="1525"/>
        <v>-</v>
      </c>
      <c r="BE1437" s="22"/>
      <c r="BF1437" s="22"/>
      <c r="BG1437" s="22"/>
      <c r="BH1437" s="22"/>
      <c r="BI1437" s="23"/>
      <c r="BJ1437" s="22"/>
      <c r="BK1437" s="20" t="str">
        <f t="shared" si="1526"/>
        <v>NÃO ATENDE</v>
      </c>
      <c r="BL1437" s="20" t="str">
        <f t="shared" si="1527"/>
        <v>NÃO ATENDE</v>
      </c>
      <c r="BM1437" s="20" t="str">
        <f t="shared" si="1528"/>
        <v>NÃO ATENDE</v>
      </c>
      <c r="BN1437" s="20" t="str">
        <f t="shared" si="1529"/>
        <v>ATENDE</v>
      </c>
      <c r="BO1437" s="24" t="str">
        <f t="shared" si="1530"/>
        <v>C5</v>
      </c>
      <c r="BP1437" s="24" t="str">
        <f t="shared" si="1648"/>
        <v>P6</v>
      </c>
      <c r="BQ1437" s="25">
        <f t="shared" si="1661"/>
        <v>-1</v>
      </c>
      <c r="BR1437" s="22"/>
      <c r="BS1437" s="22"/>
      <c r="BT1437" s="24">
        <f>IF(BP1437="-","-",_xlfn.XLOOKUP(BP1437,ABNT5101!$B$4:$B$9,ABNT5101!$C$4:$C$9))</f>
        <v>3</v>
      </c>
      <c r="BU1437" s="24">
        <f>IF(BP1437="-","-",_xlfn.XLOOKUP(BP1437,ABNT5101!$B$4:$B$9,ABNT5101!$D$4:$D$9))</f>
        <v>0.6</v>
      </c>
      <c r="BV1437" s="20" t="str">
        <f t="shared" si="1531"/>
        <v>NÃO ATENDE</v>
      </c>
      <c r="BW1437" s="20" t="str">
        <f t="shared" si="1662"/>
        <v>NÃO ATENDE</v>
      </c>
      <c r="BX1437" s="20" t="str">
        <f t="shared" si="1532"/>
        <v>NÃO ATENDE</v>
      </c>
      <c r="BY1437" s="24" t="s">
        <v>136</v>
      </c>
      <c r="BZ1437" s="25" t="e">
        <f t="shared" si="1533"/>
        <v>#VALUE!</v>
      </c>
      <c r="CA1437" s="24"/>
      <c r="CB1437" s="24"/>
      <c r="CC1437" s="20" t="str">
        <f>IF(BY1437="-","-",_xlfn.XLOOKUP(BY1437,ABNT5101!$B$4:$B$9,ABNT5101!$C$4:$C$9))</f>
        <v>-</v>
      </c>
      <c r="CD1437" s="24" t="str">
        <f>IF(BY1437="-","-",_xlfn.XLOOKUP(BY1437,ABNT5101!$B$4:$B$9,ABNT5101!$D$4:$D$9))</f>
        <v>-</v>
      </c>
      <c r="CE1437" s="20" t="str">
        <f t="shared" si="1534"/>
        <v>-</v>
      </c>
      <c r="CF1437" s="20" t="str">
        <f t="shared" si="1535"/>
        <v>-</v>
      </c>
      <c r="CG1437" s="20" t="str">
        <f t="shared" si="1640"/>
        <v>-</v>
      </c>
      <c r="CH1437" s="26" t="e">
        <f>_xlfn.XLOOKUP(CI1437,'Banco de dados'!$B:$B,'Banco de dados'!$D:$D)</f>
        <v>#N/A</v>
      </c>
      <c r="CI1437" s="27"/>
      <c r="CJ1437" s="26" t="e">
        <f>_xlfn.XLOOKUP(CI1437,'Banco de dados'!$B:$B,'Banco de dados'!$E:$E)</f>
        <v>#N/A</v>
      </c>
      <c r="CK1437" s="26"/>
      <c r="CL1437" s="26" t="e">
        <f>IF(CK1437="-","-",_xlfn.XLOOKUP(CK1437,'Banco de dados'!$B:$B,'Banco de dados'!$E:$E))</f>
        <v>#N/A</v>
      </c>
      <c r="CM1437" s="28">
        <f t="shared" si="1690"/>
        <v>2</v>
      </c>
      <c r="CN1437" s="26" t="e">
        <f>_xlfn.XLOOKUP(CI1437,'Banco de dados'!$B:$B,'Banco de dados'!$H:$H)</f>
        <v>#N/A</v>
      </c>
      <c r="CO1437" s="26" t="e">
        <f t="array" aca="1" ref="CO1437" ca="1">_xludf.XLOOKUP(CK1437,'Banco de dados'!$B:$B,'Banco de dados'!$H:$H)</f>
        <v>#NAME?</v>
      </c>
      <c r="CP1437" s="26" t="e">
        <f t="array" aca="1" ref="CP1437" ca="1">_xludf.XLOOKUP(CI1437,'Banco de dados'!$B:$B,'Banco de dados'!$F:$F)</f>
        <v>#NAME?</v>
      </c>
      <c r="CQ1437" s="26" t="e">
        <f t="array" aca="1" ref="CQ1437" ca="1">_xludf.XLOOKUP(CK1437,'Banco de dados'!$B:$B,'Banco de dados'!$F:$F)</f>
        <v>#NAME?</v>
      </c>
      <c r="CR1437" s="27">
        <v>407</v>
      </c>
      <c r="CS1437" s="27"/>
      <c r="CT1437" s="26" t="str">
        <f>IF(AG1437=0.5,"Suporte",IF(AND(AG1437&gt;='Braços de IP'!$B$9,AG1437&lt;='Braços de IP'!$D$9),'Braços de IP'!$E$9,IF(AND(AG1437&gt;='Braços de IP'!$B$10,AG1437&lt;='Braços de IP'!$D$10),'Braços de IP'!$E$10,IF(AND(AG1437&gt;='Braços de IP'!$B$11,AG1437&lt;='Braços de IP'!$D$11),'Braços de IP'!$E$11,IF(AND(AG1437&gt;='Braços de IP'!$B$12,AG1437&lt;='Braços de IP'!$D$12),'Braços de IP'!$E$12,IF(AND(AG1437&gt;='Braços de IP'!$B$13,AG1437&lt;='Braços de IP'!$D$13),'Braços de IP'!$E$13,IF(AND(AG1437&gt;='Braços de IP'!$B$14,AG1437&lt;='Braços de IP'!$D$14),'Braços de IP'!$E$14,"ERRO")))))))</f>
        <v>Longo I</v>
      </c>
      <c r="CU1437" s="27"/>
      <c r="CV1437" s="26" t="str">
        <f>IF($CU1437="","",VLOOKUP($CU1437,'Braços de IP'!$E$9:$I$15,2,0))</f>
        <v/>
      </c>
      <c r="CW1437" s="29" t="str">
        <f>IF($CU1437="","",VLOOKUP($CU1437,'Braços de IP'!$E$9:$I$15,5,0))</f>
        <v/>
      </c>
      <c r="CX1437" s="26"/>
      <c r="CY1437" s="26"/>
      <c r="CZ1437" s="26"/>
      <c r="DA1437" s="26"/>
      <c r="DB1437" s="26"/>
      <c r="DC1437" s="26"/>
      <c r="DD1437" s="30" t="e">
        <f t="shared" si="1588"/>
        <v>#N/A</v>
      </c>
      <c r="DE1437" s="31">
        <f t="shared" si="1589"/>
        <v>115</v>
      </c>
      <c r="DF1437" s="30" t="e">
        <f t="shared" si="1590"/>
        <v>#N/A</v>
      </c>
      <c r="DG1437" s="32" t="e">
        <f t="shared" si="1591"/>
        <v>#N/A</v>
      </c>
      <c r="DH1437" s="33" t="s">
        <v>143</v>
      </c>
      <c r="DI1437" s="34"/>
      <c r="DJ1437" s="35"/>
      <c r="DK1437" s="16" t="s">
        <v>144</v>
      </c>
      <c r="DL1437" s="16"/>
    </row>
    <row r="1438" spans="1:124" ht="15" customHeight="1" x14ac:dyDescent="0.25">
      <c r="B1438" s="16">
        <v>451</v>
      </c>
      <c r="C1438" s="16" t="s">
        <v>146</v>
      </c>
      <c r="D1438" s="16" t="s">
        <v>1265</v>
      </c>
      <c r="E1438" s="16">
        <v>-8.1235029999999995</v>
      </c>
      <c r="F1438" s="16">
        <v>-34.900638999999998</v>
      </c>
      <c r="G1438" s="16" t="s">
        <v>157</v>
      </c>
      <c r="H1438" s="16" t="s">
        <v>136</v>
      </c>
      <c r="I1438" s="16" t="s">
        <v>135</v>
      </c>
      <c r="J1438" s="16" t="s">
        <v>137</v>
      </c>
      <c r="K1438" s="16">
        <v>115</v>
      </c>
      <c r="L1438" s="16" t="s">
        <v>138</v>
      </c>
      <c r="M1438" s="16">
        <v>30</v>
      </c>
      <c r="N1438" s="16"/>
      <c r="O1438" s="16">
        <v>1</v>
      </c>
      <c r="P1438" s="16">
        <v>2.5</v>
      </c>
      <c r="Q1438" s="16">
        <v>7</v>
      </c>
      <c r="R1438" s="16"/>
      <c r="S1438" s="16"/>
      <c r="T1438" s="16" t="s">
        <v>136</v>
      </c>
      <c r="U1438" s="16">
        <v>2.5</v>
      </c>
      <c r="V1438" s="16">
        <v>0</v>
      </c>
      <c r="W1438" s="16" t="s">
        <v>136</v>
      </c>
      <c r="X1438" s="16" t="s">
        <v>136</v>
      </c>
      <c r="Y1438" s="16">
        <v>0</v>
      </c>
      <c r="Z1438" s="16">
        <v>0</v>
      </c>
      <c r="AA1438" s="16" t="s">
        <v>139</v>
      </c>
      <c r="AB1438" s="16" t="s">
        <v>140</v>
      </c>
      <c r="AC1438" s="16">
        <v>36.78</v>
      </c>
      <c r="AD1438" s="16">
        <v>6.77</v>
      </c>
      <c r="AE1438" s="16">
        <v>2</v>
      </c>
      <c r="AF1438" s="16">
        <v>0.38</v>
      </c>
      <c r="AG1438" s="16">
        <v>2.64</v>
      </c>
      <c r="AH1438" s="16"/>
      <c r="AI1438" s="16"/>
      <c r="AJ1438" s="16"/>
      <c r="AK1438" s="16"/>
      <c r="AL1438" s="16"/>
      <c r="AM1438" s="16">
        <v>1</v>
      </c>
      <c r="AN1438" s="16" t="s">
        <v>139</v>
      </c>
      <c r="AO1438" s="16">
        <v>36.78</v>
      </c>
      <c r="AP1438" s="16">
        <v>5</v>
      </c>
      <c r="AQ1438" s="16">
        <v>0</v>
      </c>
      <c r="AR1438" s="17" t="s">
        <v>136</v>
      </c>
      <c r="AS1438" s="19">
        <f t="shared" si="1522"/>
        <v>2</v>
      </c>
      <c r="AT1438" s="19"/>
      <c r="AU1438" s="19">
        <f>VLOOKUP(G1438,ABNT5101!$I$3:$J$9,2)</f>
        <v>7.5</v>
      </c>
      <c r="AV1438" s="19">
        <f>VLOOKUP(G1438,ABNT5101!$I$3:$M$9,5)</f>
        <v>0.18</v>
      </c>
      <c r="AW1438" s="17" t="str">
        <f>_xlfn.XLOOKUP(G1438,ABNT5101!I:I,ABNT5101!L:L)</f>
        <v>-</v>
      </c>
      <c r="AX1438" s="17">
        <f>_xlfn.XLOOKUP(G1438,ABNT5101!$I:$I,ABNT5101!M:M)</f>
        <v>0.18</v>
      </c>
      <c r="AY1438" s="17" t="str">
        <f>_xlfn.XLOOKUP(G1438,ABNT5101!$I:$I,ABNT5101!N:N)</f>
        <v>-</v>
      </c>
      <c r="AZ1438" s="17">
        <f>_xlfn.XLOOKUP(G1438,ABNT5101!$I:$I,ABNT5101!O:O)</f>
        <v>16</v>
      </c>
      <c r="BA1438" s="20" t="str">
        <f t="shared" si="1523"/>
        <v>NÃO ATENDE</v>
      </c>
      <c r="BB1438" s="21">
        <f t="shared" ref="BB1438:BC1438" si="1707">BE1438/AU1438-1</f>
        <v>-1</v>
      </c>
      <c r="BC1438" s="21">
        <f t="shared" si="1707"/>
        <v>-1</v>
      </c>
      <c r="BD1438" s="21" t="str">
        <f t="shared" si="1525"/>
        <v>-</v>
      </c>
      <c r="BE1438" s="22"/>
      <c r="BF1438" s="22"/>
      <c r="BG1438" s="22"/>
      <c r="BH1438" s="22"/>
      <c r="BI1438" s="23"/>
      <c r="BJ1438" s="22"/>
      <c r="BK1438" s="20" t="str">
        <f t="shared" si="1526"/>
        <v>NÃO ATENDE</v>
      </c>
      <c r="BL1438" s="20" t="str">
        <f t="shared" si="1527"/>
        <v>NÃO ATENDE</v>
      </c>
      <c r="BM1438" s="20" t="str">
        <f t="shared" si="1528"/>
        <v>NÃO ATENDE</v>
      </c>
      <c r="BN1438" s="20" t="str">
        <f t="shared" si="1529"/>
        <v>ATENDE</v>
      </c>
      <c r="BO1438" s="24" t="str">
        <f t="shared" si="1530"/>
        <v>C5</v>
      </c>
      <c r="BP1438" s="24" t="str">
        <f t="shared" si="1648"/>
        <v>P6</v>
      </c>
      <c r="BQ1438" s="25">
        <f t="shared" si="1661"/>
        <v>-1</v>
      </c>
      <c r="BR1438" s="22"/>
      <c r="BS1438" s="22"/>
      <c r="BT1438" s="24">
        <f>IF(BP1438="-","-",_xlfn.XLOOKUP(BP1438,ABNT5101!$B$4:$B$9,ABNT5101!$C$4:$C$9))</f>
        <v>3</v>
      </c>
      <c r="BU1438" s="24">
        <f>IF(BP1438="-","-",_xlfn.XLOOKUP(BP1438,ABNT5101!$B$4:$B$9,ABNT5101!$D$4:$D$9))</f>
        <v>0.6</v>
      </c>
      <c r="BV1438" s="20" t="str">
        <f t="shared" si="1531"/>
        <v>NÃO ATENDE</v>
      </c>
      <c r="BW1438" s="20" t="str">
        <f t="shared" si="1662"/>
        <v>NÃO ATENDE</v>
      </c>
      <c r="BX1438" s="20" t="str">
        <f t="shared" si="1532"/>
        <v>NÃO ATENDE</v>
      </c>
      <c r="BY1438" s="24" t="s">
        <v>136</v>
      </c>
      <c r="BZ1438" s="25" t="e">
        <f t="shared" si="1533"/>
        <v>#VALUE!</v>
      </c>
      <c r="CA1438" s="24"/>
      <c r="CB1438" s="24"/>
      <c r="CC1438" s="20" t="str">
        <f>IF(BY1438="-","-",_xlfn.XLOOKUP(BY1438,ABNT5101!$B$4:$B$9,ABNT5101!$C$4:$C$9))</f>
        <v>-</v>
      </c>
      <c r="CD1438" s="24" t="str">
        <f>IF(BY1438="-","-",_xlfn.XLOOKUP(BY1438,ABNT5101!$B$4:$B$9,ABNT5101!$D$4:$D$9))</f>
        <v>-</v>
      </c>
      <c r="CE1438" s="20" t="str">
        <f t="shared" si="1534"/>
        <v>-</v>
      </c>
      <c r="CF1438" s="20" t="str">
        <f t="shared" si="1535"/>
        <v>-</v>
      </c>
      <c r="CG1438" s="20" t="str">
        <f t="shared" si="1640"/>
        <v>-</v>
      </c>
      <c r="CH1438" s="26" t="e">
        <f>_xlfn.XLOOKUP(CI1438,'Banco de dados'!$B:$B,'Banco de dados'!$D:$D)</f>
        <v>#N/A</v>
      </c>
      <c r="CI1438" s="27"/>
      <c r="CJ1438" s="26" t="e">
        <f>_xlfn.XLOOKUP(CI1438,'Banco de dados'!$B:$B,'Banco de dados'!$E:$E)</f>
        <v>#N/A</v>
      </c>
      <c r="CK1438" s="26"/>
      <c r="CL1438" s="26" t="e">
        <f>IF(CK1438="-","-",_xlfn.XLOOKUP(CK1438,'Banco de dados'!$B:$B,'Banco de dados'!$E:$E))</f>
        <v>#N/A</v>
      </c>
      <c r="CM1438" s="28">
        <f t="shared" si="1690"/>
        <v>2</v>
      </c>
      <c r="CN1438" s="26" t="e">
        <f>_xlfn.XLOOKUP(CI1438,'Banco de dados'!$B:$B,'Banco de dados'!$H:$H)</f>
        <v>#N/A</v>
      </c>
      <c r="CO1438" s="26" t="e">
        <f t="array" aca="1" ref="CO1438" ca="1">_xludf.XLOOKUP(CK1438,'Banco de dados'!$B:$B,'Banco de dados'!$H:$H)</f>
        <v>#NAME?</v>
      </c>
      <c r="CP1438" s="26" t="e">
        <f t="array" aca="1" ref="CP1438" ca="1">_xludf.XLOOKUP(CI1438,'Banco de dados'!$B:$B,'Banco de dados'!$F:$F)</f>
        <v>#NAME?</v>
      </c>
      <c r="CQ1438" s="26" t="e">
        <f t="array" aca="1" ref="CQ1438" ca="1">_xludf.XLOOKUP(CK1438,'Banco de dados'!$B:$B,'Banco de dados'!$F:$F)</f>
        <v>#NAME?</v>
      </c>
      <c r="CR1438" s="27">
        <v>408</v>
      </c>
      <c r="CS1438" s="27"/>
      <c r="CT1438" s="26" t="str">
        <f>IF(AG1438=0.5,"Suporte",IF(AND(AG1438&gt;='Braços de IP'!$B$9,AG1438&lt;='Braços de IP'!$D$9),'Braços de IP'!$E$9,IF(AND(AG1438&gt;='Braços de IP'!$B$10,AG1438&lt;='Braços de IP'!$D$10),'Braços de IP'!$E$10,IF(AND(AG1438&gt;='Braços de IP'!$B$11,AG1438&lt;='Braços de IP'!$D$11),'Braços de IP'!$E$11,IF(AND(AG1438&gt;='Braços de IP'!$B$12,AG1438&lt;='Braços de IP'!$D$12),'Braços de IP'!$E$12,IF(AND(AG1438&gt;='Braços de IP'!$B$13,AG1438&lt;='Braços de IP'!$D$13),'Braços de IP'!$E$13,IF(AND(AG1438&gt;='Braços de IP'!$B$14,AG1438&lt;='Braços de IP'!$D$14),'Braços de IP'!$E$14,"ERRO")))))))</f>
        <v>Longo I</v>
      </c>
      <c r="CU1438" s="27"/>
      <c r="CV1438" s="26" t="str">
        <f>IF($CU1438="","",VLOOKUP($CU1438,'Braços de IP'!$E$9:$I$15,2,0))</f>
        <v/>
      </c>
      <c r="CW1438" s="29" t="str">
        <f>IF($CU1438="","",VLOOKUP($CU1438,'Braços de IP'!$E$9:$I$15,5,0))</f>
        <v/>
      </c>
      <c r="CX1438" s="26"/>
      <c r="CY1438" s="26"/>
      <c r="CZ1438" s="26"/>
      <c r="DA1438" s="26"/>
      <c r="DB1438" s="26"/>
      <c r="DC1438" s="26"/>
      <c r="DD1438" s="30" t="e">
        <f t="shared" si="1588"/>
        <v>#N/A</v>
      </c>
      <c r="DE1438" s="31">
        <f t="shared" si="1589"/>
        <v>115</v>
      </c>
      <c r="DF1438" s="30" t="e">
        <f t="shared" si="1590"/>
        <v>#N/A</v>
      </c>
      <c r="DG1438" s="32" t="e">
        <f t="shared" si="1591"/>
        <v>#N/A</v>
      </c>
      <c r="DH1438" s="33" t="s">
        <v>143</v>
      </c>
      <c r="DI1438" s="34"/>
      <c r="DJ1438" s="35"/>
      <c r="DK1438" s="16" t="s">
        <v>144</v>
      </c>
      <c r="DL1438" s="16"/>
    </row>
    <row r="1439" spans="1:124" ht="15" hidden="1" customHeight="1" x14ac:dyDescent="0.25">
      <c r="A1439" s="38"/>
      <c r="B1439" s="27">
        <v>452</v>
      </c>
      <c r="C1439" s="27" t="s">
        <v>206</v>
      </c>
      <c r="D1439" s="27" t="s">
        <v>670</v>
      </c>
      <c r="E1439" s="27">
        <v>-8.1274280000000001</v>
      </c>
      <c r="F1439" s="27">
        <v>-34.897928</v>
      </c>
      <c r="G1439" s="27" t="s">
        <v>536</v>
      </c>
      <c r="H1439" s="27" t="s">
        <v>136</v>
      </c>
      <c r="I1439" s="27" t="s">
        <v>149</v>
      </c>
      <c r="J1439" s="27" t="s">
        <v>137</v>
      </c>
      <c r="K1439" s="27">
        <v>287</v>
      </c>
      <c r="L1439" s="27" t="s">
        <v>138</v>
      </c>
      <c r="M1439" s="27">
        <v>0</v>
      </c>
      <c r="N1439" s="27"/>
      <c r="O1439" s="27">
        <v>1</v>
      </c>
      <c r="P1439" s="27">
        <v>3</v>
      </c>
      <c r="Q1439" s="27">
        <v>8.5</v>
      </c>
      <c r="R1439" s="27"/>
      <c r="S1439" s="27"/>
      <c r="T1439" s="27" t="s">
        <v>136</v>
      </c>
      <c r="U1439" s="27">
        <v>4.5</v>
      </c>
      <c r="V1439" s="27">
        <v>0</v>
      </c>
      <c r="W1439" s="27" t="s">
        <v>136</v>
      </c>
      <c r="X1439" s="27">
        <v>1.5</v>
      </c>
      <c r="Y1439" s="27">
        <v>0</v>
      </c>
      <c r="Z1439" s="27">
        <v>2</v>
      </c>
      <c r="AA1439" s="27" t="s">
        <v>139</v>
      </c>
      <c r="AB1439" s="27" t="s">
        <v>169</v>
      </c>
      <c r="AC1439" s="27">
        <v>59.8</v>
      </c>
      <c r="AD1439" s="27">
        <v>20.399999999999999</v>
      </c>
      <c r="AE1439" s="27">
        <v>4</v>
      </c>
      <c r="AF1439" s="27">
        <v>0.3</v>
      </c>
      <c r="AG1439" s="27">
        <v>1.5</v>
      </c>
      <c r="AH1439" s="27"/>
      <c r="AI1439" s="27"/>
      <c r="AJ1439" s="27"/>
      <c r="AK1439" s="27"/>
      <c r="AL1439" s="27"/>
      <c r="AM1439" s="27">
        <v>0</v>
      </c>
      <c r="AN1439" s="27"/>
      <c r="AO1439" s="27">
        <v>0</v>
      </c>
      <c r="AP1439" s="27">
        <v>0</v>
      </c>
      <c r="AQ1439" s="27">
        <v>0</v>
      </c>
      <c r="AR1439" s="22" t="s">
        <v>136</v>
      </c>
      <c r="AS1439" s="22">
        <f t="shared" si="1522"/>
        <v>0</v>
      </c>
      <c r="AT1439" s="22"/>
      <c r="AU1439" s="22">
        <f>VLOOKUP(G1439,ABNT5101!$I$3:$J$9,2)</f>
        <v>50</v>
      </c>
      <c r="AV1439" s="22">
        <f>VLOOKUP(G1439,ABNT5101!$I$3:$M$9,5)</f>
        <v>0.38</v>
      </c>
      <c r="AW1439" s="17" t="str">
        <f>_xlfn.XLOOKUP(G1439,ABNT5101!I:I,ABNT5101!L:L)</f>
        <v>-</v>
      </c>
      <c r="AX1439" s="17">
        <f>_xlfn.XLOOKUP(G1439,ABNT5101!$I:$I,ABNT5101!M:M)</f>
        <v>0.38</v>
      </c>
      <c r="AY1439" s="17" t="str">
        <f>_xlfn.XLOOKUP(G1439,ABNT5101!$I:$I,ABNT5101!N:N)</f>
        <v>-</v>
      </c>
      <c r="AZ1439" s="17">
        <f>_xlfn.XLOOKUP(G1439,ABNT5101!$I:$I,ABNT5101!O:O)</f>
        <v>14</v>
      </c>
      <c r="BA1439" s="27" t="str">
        <f t="shared" si="1523"/>
        <v>NÃO ATENDE</v>
      </c>
      <c r="BB1439" s="39">
        <f t="shared" ref="BB1439:BC1439" si="1708">BE1439/AU1439-1</f>
        <v>-1</v>
      </c>
      <c r="BC1439" s="39">
        <f t="shared" si="1708"/>
        <v>-1</v>
      </c>
      <c r="BD1439" s="39" t="str">
        <f t="shared" si="1525"/>
        <v>-</v>
      </c>
      <c r="BE1439" s="22"/>
      <c r="BF1439" s="22"/>
      <c r="BG1439" s="22"/>
      <c r="BH1439" s="22"/>
      <c r="BI1439" s="23"/>
      <c r="BJ1439" s="22"/>
      <c r="BK1439" s="27" t="str">
        <f t="shared" si="1526"/>
        <v>NÃO ATENDE</v>
      </c>
      <c r="BL1439" s="27" t="str">
        <f t="shared" si="1527"/>
        <v>NÃO ATENDE</v>
      </c>
      <c r="BM1439" s="27" t="str">
        <f t="shared" si="1528"/>
        <v>NÃO ATENDE</v>
      </c>
      <c r="BN1439" s="27" t="str">
        <f t="shared" si="1529"/>
        <v>ATENDE</v>
      </c>
      <c r="BO1439" s="22" t="str">
        <f t="shared" si="1530"/>
        <v>C0</v>
      </c>
      <c r="BP1439" s="22" t="str">
        <f t="shared" si="1648"/>
        <v>P5</v>
      </c>
      <c r="BQ1439" s="40">
        <f t="shared" si="1661"/>
        <v>-1</v>
      </c>
      <c r="BR1439" s="22"/>
      <c r="BS1439" s="22"/>
      <c r="BT1439" s="24">
        <f>IF(BP1439="-","-",_xlfn.XLOOKUP(BP1439,ABNT5101!$B$4:$B$9,ABNT5101!$C$4:$C$9))</f>
        <v>5</v>
      </c>
      <c r="BU1439" s="24">
        <f>IF(BP1439="-","-",_xlfn.XLOOKUP(BP1439,ABNT5101!$B$4:$B$9,ABNT5101!$D$4:$D$9))</f>
        <v>1</v>
      </c>
      <c r="BV1439" s="27" t="str">
        <f t="shared" si="1531"/>
        <v>NÃO ATENDE</v>
      </c>
      <c r="BW1439" s="27" t="str">
        <f t="shared" si="1662"/>
        <v>NÃO ATENDE</v>
      </c>
      <c r="BX1439" s="27" t="str">
        <f t="shared" si="1532"/>
        <v>NÃO ATENDE</v>
      </c>
      <c r="BY1439" s="22" t="s">
        <v>136</v>
      </c>
      <c r="BZ1439" s="40" t="e">
        <f t="shared" si="1533"/>
        <v>#VALUE!</v>
      </c>
      <c r="CA1439" s="22"/>
      <c r="CB1439" s="22"/>
      <c r="CC1439" s="20" t="str">
        <f>IF(BY1439="-","-",_xlfn.XLOOKUP(BY1439,ABNT5101!$B$4:$B$9,ABNT5101!$C$4:$C$9))</f>
        <v>-</v>
      </c>
      <c r="CD1439" s="24" t="str">
        <f>IF(BY1439="-","-",_xlfn.XLOOKUP(BY1439,ABNT5101!$B$4:$B$9,ABNT5101!$D$4:$D$9))</f>
        <v>-</v>
      </c>
      <c r="CE1439" s="27" t="str">
        <f t="shared" si="1534"/>
        <v>-</v>
      </c>
      <c r="CF1439" s="27" t="str">
        <f t="shared" si="1535"/>
        <v>-</v>
      </c>
      <c r="CG1439" s="27" t="str">
        <f t="shared" si="1640"/>
        <v>-</v>
      </c>
      <c r="CH1439" s="26" t="e">
        <f>_xlfn.XLOOKUP(CI1439,'Banco de dados'!$B:$B,'Banco de dados'!$D:$D)</f>
        <v>#N/A</v>
      </c>
      <c r="CI1439" s="27"/>
      <c r="CJ1439" s="26" t="e">
        <f>_xlfn.XLOOKUP(CI1439,'Banco de dados'!$B:$B,'Banco de dados'!$E:$E)</f>
        <v>#N/A</v>
      </c>
      <c r="CK1439" s="27"/>
      <c r="CL1439" s="26" t="e">
        <f>IF(CK1439="-","-",_xlfn.XLOOKUP(CK1439,'Banco de dados'!$B:$B,'Banco de dados'!$E:$E))</f>
        <v>#N/A</v>
      </c>
      <c r="CM1439" s="23">
        <f t="shared" si="1690"/>
        <v>4</v>
      </c>
      <c r="CN1439" s="26" t="e">
        <f>_xlfn.XLOOKUP(CI1439,'Banco de dados'!$B:$B,'Banco de dados'!$H:$H)</f>
        <v>#N/A</v>
      </c>
      <c r="CO1439" s="27" t="e">
        <f t="array" aca="1" ref="CO1439" ca="1">_xludf.XLOOKUP(CK1439,'Banco de dados'!$B:$B,'Banco de dados'!$H:$H)</f>
        <v>#NAME?</v>
      </c>
      <c r="CP1439" s="27" t="e">
        <f t="array" aca="1" ref="CP1439" ca="1">_xludf.XLOOKUP(CI1439,'Banco de dados'!$B:$B,'Banco de dados'!$F:$F)</f>
        <v>#NAME?</v>
      </c>
      <c r="CQ1439" s="27" t="e">
        <f t="array" aca="1" ref="CQ1439" ca="1">_xludf.XLOOKUP(CK1439,'Banco de dados'!$B:$B,'Banco de dados'!$F:$F)</f>
        <v>#NAME?</v>
      </c>
      <c r="CR1439" s="27">
        <v>409</v>
      </c>
      <c r="CS1439" s="27"/>
      <c r="CT1439" s="27" t="str">
        <f>IF(AG1439=0.5,"Suporte",IF(AND(AG1439&gt;='Braços de IP'!$B$9,AG1439&lt;='Braços de IP'!$D$9),'Braços de IP'!$E$9,IF(AND(AG1439&gt;='Braços de IP'!$B$10,AG1439&lt;='Braços de IP'!$D$10),'Braços de IP'!$E$10,IF(AND(AG1439&gt;='Braços de IP'!$B$11,AG1439&lt;='Braços de IP'!$D$11),'Braços de IP'!$E$11,IF(AND(AG1439&gt;='Braços de IP'!$B$12,AG1439&lt;='Braços de IP'!$D$12),'Braços de IP'!$E$12,IF(AND(AG1439&gt;='Braços de IP'!$B$13,AG1439&lt;='Braços de IP'!$D$13),'Braços de IP'!$E$13,IF(AND(AG1439&gt;='Braços de IP'!$B$14,AG1439&lt;='Braços de IP'!$D$14),'Braços de IP'!$E$14,"ERRO")))))))</f>
        <v>Curto II</v>
      </c>
      <c r="CU1439" s="27"/>
      <c r="CV1439" s="27" t="str">
        <f>IF($CU1439="","",VLOOKUP($CU1439,'Braços de IP'!$E$9:$I$15,2,0))</f>
        <v/>
      </c>
      <c r="CW1439" s="41" t="str">
        <f>IF($CU1439="","",VLOOKUP($CU1439,'Braços de IP'!$E$9:$I$15,5,0))</f>
        <v/>
      </c>
      <c r="CX1439" s="27"/>
      <c r="CY1439" s="27"/>
      <c r="CZ1439" s="27"/>
      <c r="DA1439" s="27"/>
      <c r="DB1439" s="27"/>
      <c r="DC1439" s="27"/>
      <c r="DD1439" s="42" t="e">
        <f t="shared" si="1588"/>
        <v>#N/A</v>
      </c>
      <c r="DE1439" s="43">
        <f t="shared" si="1589"/>
        <v>287</v>
      </c>
      <c r="DF1439" s="42" t="e">
        <f t="shared" si="1590"/>
        <v>#N/A</v>
      </c>
      <c r="DG1439" s="44" t="e">
        <f t="shared" si="1591"/>
        <v>#N/A</v>
      </c>
      <c r="DH1439" s="45" t="s">
        <v>143</v>
      </c>
      <c r="DI1439" s="45"/>
      <c r="DJ1439" s="45"/>
      <c r="DK1439" s="27" t="s">
        <v>144</v>
      </c>
      <c r="DL1439" s="27"/>
      <c r="DM1439" s="38"/>
      <c r="DN1439" s="38"/>
      <c r="DO1439" s="38"/>
      <c r="DP1439" s="38"/>
      <c r="DQ1439" s="38"/>
      <c r="DR1439" s="38"/>
      <c r="DS1439" s="38"/>
      <c r="DT1439" s="38"/>
    </row>
    <row r="1440" spans="1:124" ht="15" hidden="1" customHeight="1" x14ac:dyDescent="0.25">
      <c r="A1440" s="38"/>
      <c r="B1440" s="27">
        <v>452</v>
      </c>
      <c r="C1440" s="27" t="s">
        <v>206</v>
      </c>
      <c r="D1440" s="27" t="s">
        <v>670</v>
      </c>
      <c r="E1440" s="27">
        <v>-8.1274280000000001</v>
      </c>
      <c r="F1440" s="27">
        <v>-34.897928</v>
      </c>
      <c r="G1440" s="27" t="s">
        <v>536</v>
      </c>
      <c r="H1440" s="27" t="s">
        <v>136</v>
      </c>
      <c r="I1440" s="27" t="s">
        <v>149</v>
      </c>
      <c r="J1440" s="27" t="s">
        <v>137</v>
      </c>
      <c r="K1440" s="27">
        <v>287</v>
      </c>
      <c r="L1440" s="27" t="s">
        <v>138</v>
      </c>
      <c r="M1440" s="27">
        <v>0</v>
      </c>
      <c r="N1440" s="27"/>
      <c r="O1440" s="27">
        <v>1</v>
      </c>
      <c r="P1440" s="27">
        <v>3</v>
      </c>
      <c r="Q1440" s="27">
        <v>8.5</v>
      </c>
      <c r="R1440" s="27"/>
      <c r="S1440" s="27"/>
      <c r="T1440" s="27" t="s">
        <v>136</v>
      </c>
      <c r="U1440" s="27">
        <v>4.5</v>
      </c>
      <c r="V1440" s="27">
        <v>0</v>
      </c>
      <c r="W1440" s="27" t="s">
        <v>136</v>
      </c>
      <c r="X1440" s="27">
        <v>1.5</v>
      </c>
      <c r="Y1440" s="27">
        <v>0</v>
      </c>
      <c r="Z1440" s="27">
        <v>2</v>
      </c>
      <c r="AA1440" s="27" t="s">
        <v>139</v>
      </c>
      <c r="AB1440" s="27" t="s">
        <v>169</v>
      </c>
      <c r="AC1440" s="27">
        <v>59.8</v>
      </c>
      <c r="AD1440" s="27">
        <v>20.399999999999999</v>
      </c>
      <c r="AE1440" s="27">
        <v>4</v>
      </c>
      <c r="AF1440" s="27">
        <v>0.3</v>
      </c>
      <c r="AG1440" s="27">
        <v>1.5</v>
      </c>
      <c r="AH1440" s="27"/>
      <c r="AI1440" s="27"/>
      <c r="AJ1440" s="27"/>
      <c r="AK1440" s="27"/>
      <c r="AL1440" s="27"/>
      <c r="AM1440" s="27">
        <v>0</v>
      </c>
      <c r="AN1440" s="27"/>
      <c r="AO1440" s="27">
        <v>0</v>
      </c>
      <c r="AP1440" s="27">
        <v>0</v>
      </c>
      <c r="AQ1440" s="27">
        <v>0</v>
      </c>
      <c r="AR1440" s="22" t="s">
        <v>136</v>
      </c>
      <c r="AS1440" s="22">
        <f t="shared" si="1522"/>
        <v>0</v>
      </c>
      <c r="AT1440" s="22"/>
      <c r="AU1440" s="22">
        <f>VLOOKUP(G1440,ABNT5101!$I$3:$J$9,2)</f>
        <v>50</v>
      </c>
      <c r="AV1440" s="22">
        <f>VLOOKUP(G1440,ABNT5101!$I$3:$M$9,5)</f>
        <v>0.38</v>
      </c>
      <c r="AW1440" s="17" t="str">
        <f>_xlfn.XLOOKUP(G1440,ABNT5101!I:I,ABNT5101!L:L)</f>
        <v>-</v>
      </c>
      <c r="AX1440" s="17">
        <f>_xlfn.XLOOKUP(G1440,ABNT5101!$I:$I,ABNT5101!M:M)</f>
        <v>0.38</v>
      </c>
      <c r="AY1440" s="17" t="str">
        <f>_xlfn.XLOOKUP(G1440,ABNT5101!$I:$I,ABNT5101!N:N)</f>
        <v>-</v>
      </c>
      <c r="AZ1440" s="17">
        <f>_xlfn.XLOOKUP(G1440,ABNT5101!$I:$I,ABNT5101!O:O)</f>
        <v>14</v>
      </c>
      <c r="BA1440" s="27" t="str">
        <f t="shared" si="1523"/>
        <v>NÃO ATENDE</v>
      </c>
      <c r="BB1440" s="39">
        <f t="shared" ref="BB1440:BC1440" si="1709">BE1440/AU1440-1</f>
        <v>-1</v>
      </c>
      <c r="BC1440" s="39">
        <f t="shared" si="1709"/>
        <v>-1</v>
      </c>
      <c r="BD1440" s="39" t="str">
        <f t="shared" si="1525"/>
        <v>-</v>
      </c>
      <c r="BE1440" s="22"/>
      <c r="BF1440" s="22"/>
      <c r="BG1440" s="22"/>
      <c r="BH1440" s="22"/>
      <c r="BI1440" s="23"/>
      <c r="BJ1440" s="22"/>
      <c r="BK1440" s="27" t="str">
        <f t="shared" si="1526"/>
        <v>NÃO ATENDE</v>
      </c>
      <c r="BL1440" s="27" t="str">
        <f t="shared" si="1527"/>
        <v>NÃO ATENDE</v>
      </c>
      <c r="BM1440" s="27" t="str">
        <f t="shared" si="1528"/>
        <v>NÃO ATENDE</v>
      </c>
      <c r="BN1440" s="27" t="str">
        <f t="shared" si="1529"/>
        <v>ATENDE</v>
      </c>
      <c r="BO1440" s="22" t="str">
        <f t="shared" si="1530"/>
        <v>C0</v>
      </c>
      <c r="BP1440" s="22" t="str">
        <f t="shared" si="1648"/>
        <v>P5</v>
      </c>
      <c r="BQ1440" s="40">
        <f t="shared" si="1661"/>
        <v>-1</v>
      </c>
      <c r="BR1440" s="22"/>
      <c r="BS1440" s="22"/>
      <c r="BT1440" s="24">
        <f>IF(BP1440="-","-",_xlfn.XLOOKUP(BP1440,ABNT5101!$B$4:$B$9,ABNT5101!$C$4:$C$9))</f>
        <v>5</v>
      </c>
      <c r="BU1440" s="24">
        <f>IF(BP1440="-","-",_xlfn.XLOOKUP(BP1440,ABNT5101!$B$4:$B$9,ABNT5101!$D$4:$D$9))</f>
        <v>1</v>
      </c>
      <c r="BV1440" s="27" t="str">
        <f t="shared" si="1531"/>
        <v>NÃO ATENDE</v>
      </c>
      <c r="BW1440" s="27" t="str">
        <f t="shared" si="1662"/>
        <v>NÃO ATENDE</v>
      </c>
      <c r="BX1440" s="27" t="str">
        <f t="shared" si="1532"/>
        <v>NÃO ATENDE</v>
      </c>
      <c r="BY1440" s="22" t="s">
        <v>136</v>
      </c>
      <c r="BZ1440" s="40" t="e">
        <f t="shared" si="1533"/>
        <v>#VALUE!</v>
      </c>
      <c r="CA1440" s="22"/>
      <c r="CB1440" s="22"/>
      <c r="CC1440" s="20" t="str">
        <f>IF(BY1440="-","-",_xlfn.XLOOKUP(BY1440,ABNT5101!$B$4:$B$9,ABNT5101!$C$4:$C$9))</f>
        <v>-</v>
      </c>
      <c r="CD1440" s="24" t="str">
        <f>IF(BY1440="-","-",_xlfn.XLOOKUP(BY1440,ABNT5101!$B$4:$B$9,ABNT5101!$D$4:$D$9))</f>
        <v>-</v>
      </c>
      <c r="CE1440" s="27" t="str">
        <f t="shared" si="1534"/>
        <v>-</v>
      </c>
      <c r="CF1440" s="27" t="str">
        <f t="shared" si="1535"/>
        <v>-</v>
      </c>
      <c r="CG1440" s="27" t="str">
        <f t="shared" si="1640"/>
        <v>-</v>
      </c>
      <c r="CH1440" s="26" t="e">
        <f>_xlfn.XLOOKUP(CI1440,'Banco de dados'!$B:$B,'Banco de dados'!$D:$D)</f>
        <v>#N/A</v>
      </c>
      <c r="CI1440" s="27"/>
      <c r="CJ1440" s="26" t="e">
        <f>_xlfn.XLOOKUP(CI1440,'Banco de dados'!$B:$B,'Banco de dados'!$E:$E)</f>
        <v>#N/A</v>
      </c>
      <c r="CK1440" s="27"/>
      <c r="CL1440" s="26" t="e">
        <f>IF(CK1440="-","-",_xlfn.XLOOKUP(CK1440,'Banco de dados'!$B:$B,'Banco de dados'!$E:$E))</f>
        <v>#N/A</v>
      </c>
      <c r="CM1440" s="23">
        <f t="shared" si="1690"/>
        <v>4</v>
      </c>
      <c r="CN1440" s="26" t="e">
        <f>_xlfn.XLOOKUP(CI1440,'Banco de dados'!$B:$B,'Banco de dados'!$H:$H)</f>
        <v>#N/A</v>
      </c>
      <c r="CO1440" s="27" t="e">
        <f t="array" aca="1" ref="CO1440" ca="1">_xludf.XLOOKUP(CK1440,'Banco de dados'!$B:$B,'Banco de dados'!$H:$H)</f>
        <v>#NAME?</v>
      </c>
      <c r="CP1440" s="27" t="e">
        <f t="array" aca="1" ref="CP1440" ca="1">_xludf.XLOOKUP(CI1440,'Banco de dados'!$B:$B,'Banco de dados'!$F:$F)</f>
        <v>#NAME?</v>
      </c>
      <c r="CQ1440" s="27" t="e">
        <f t="array" aca="1" ref="CQ1440" ca="1">_xludf.XLOOKUP(CK1440,'Banco de dados'!$B:$B,'Banco de dados'!$F:$F)</f>
        <v>#NAME?</v>
      </c>
      <c r="CR1440" s="27">
        <v>410</v>
      </c>
      <c r="CS1440" s="27"/>
      <c r="CT1440" s="27" t="str">
        <f>IF(AG1440=0.5,"Suporte",IF(AND(AG1440&gt;='Braços de IP'!$B$9,AG1440&lt;='Braços de IP'!$D$9),'Braços de IP'!$E$9,IF(AND(AG1440&gt;='Braços de IP'!$B$10,AG1440&lt;='Braços de IP'!$D$10),'Braços de IP'!$E$10,IF(AND(AG1440&gt;='Braços de IP'!$B$11,AG1440&lt;='Braços de IP'!$D$11),'Braços de IP'!$E$11,IF(AND(AG1440&gt;='Braços de IP'!$B$12,AG1440&lt;='Braços de IP'!$D$12),'Braços de IP'!$E$12,IF(AND(AG1440&gt;='Braços de IP'!$B$13,AG1440&lt;='Braços de IP'!$D$13),'Braços de IP'!$E$13,IF(AND(AG1440&gt;='Braços de IP'!$B$14,AG1440&lt;='Braços de IP'!$D$14),'Braços de IP'!$E$14,"ERRO")))))))</f>
        <v>Curto II</v>
      </c>
      <c r="CU1440" s="27"/>
      <c r="CV1440" s="27" t="str">
        <f>IF($CU1440="","",VLOOKUP($CU1440,'Braços de IP'!$E$9:$I$15,2,0))</f>
        <v/>
      </c>
      <c r="CW1440" s="41" t="str">
        <f>IF($CU1440="","",VLOOKUP($CU1440,'Braços de IP'!$E$9:$I$15,5,0))</f>
        <v/>
      </c>
      <c r="CX1440" s="27"/>
      <c r="CY1440" s="27"/>
      <c r="CZ1440" s="27"/>
      <c r="DA1440" s="27"/>
      <c r="DB1440" s="27"/>
      <c r="DC1440" s="27"/>
      <c r="DD1440" s="42" t="e">
        <f t="shared" si="1588"/>
        <v>#N/A</v>
      </c>
      <c r="DE1440" s="43">
        <f t="shared" si="1589"/>
        <v>287</v>
      </c>
      <c r="DF1440" s="42" t="e">
        <f t="shared" si="1590"/>
        <v>#N/A</v>
      </c>
      <c r="DG1440" s="44" t="e">
        <f t="shared" si="1591"/>
        <v>#N/A</v>
      </c>
      <c r="DH1440" s="45" t="s">
        <v>143</v>
      </c>
      <c r="DI1440" s="45"/>
      <c r="DJ1440" s="45"/>
      <c r="DK1440" s="27" t="s">
        <v>144</v>
      </c>
      <c r="DL1440" s="27"/>
      <c r="DM1440" s="38"/>
      <c r="DN1440" s="38"/>
      <c r="DO1440" s="38"/>
      <c r="DP1440" s="38"/>
      <c r="DQ1440" s="38"/>
      <c r="DR1440" s="38"/>
      <c r="DS1440" s="38"/>
      <c r="DT1440" s="38"/>
    </row>
    <row r="1441" spans="1:124" ht="15" hidden="1" customHeight="1" x14ac:dyDescent="0.25">
      <c r="A1441" s="38"/>
      <c r="B1441" s="27">
        <v>452</v>
      </c>
      <c r="C1441" s="27" t="s">
        <v>206</v>
      </c>
      <c r="D1441" s="27" t="s">
        <v>670</v>
      </c>
      <c r="E1441" s="27">
        <v>-8.1274280000000001</v>
      </c>
      <c r="F1441" s="27">
        <v>-34.897928</v>
      </c>
      <c r="G1441" s="27" t="s">
        <v>536</v>
      </c>
      <c r="H1441" s="27" t="s">
        <v>136</v>
      </c>
      <c r="I1441" s="27" t="s">
        <v>149</v>
      </c>
      <c r="J1441" s="27" t="s">
        <v>137</v>
      </c>
      <c r="K1441" s="27">
        <v>287</v>
      </c>
      <c r="L1441" s="27" t="s">
        <v>138</v>
      </c>
      <c r="M1441" s="27">
        <v>0</v>
      </c>
      <c r="N1441" s="27"/>
      <c r="O1441" s="27">
        <v>1</v>
      </c>
      <c r="P1441" s="27">
        <v>3</v>
      </c>
      <c r="Q1441" s="27">
        <v>8.5</v>
      </c>
      <c r="R1441" s="27"/>
      <c r="S1441" s="27"/>
      <c r="T1441" s="27" t="s">
        <v>136</v>
      </c>
      <c r="U1441" s="27">
        <v>4.5</v>
      </c>
      <c r="V1441" s="27">
        <v>0</v>
      </c>
      <c r="W1441" s="27" t="s">
        <v>136</v>
      </c>
      <c r="X1441" s="27">
        <v>1.5</v>
      </c>
      <c r="Y1441" s="27">
        <v>0</v>
      </c>
      <c r="Z1441" s="27">
        <v>2</v>
      </c>
      <c r="AA1441" s="27" t="s">
        <v>139</v>
      </c>
      <c r="AB1441" s="27" t="s">
        <v>169</v>
      </c>
      <c r="AC1441" s="27">
        <v>59.8</v>
      </c>
      <c r="AD1441" s="27">
        <v>20.399999999999999</v>
      </c>
      <c r="AE1441" s="27">
        <v>4</v>
      </c>
      <c r="AF1441" s="27">
        <v>0.3</v>
      </c>
      <c r="AG1441" s="27">
        <v>1.5</v>
      </c>
      <c r="AH1441" s="27"/>
      <c r="AI1441" s="27"/>
      <c r="AJ1441" s="27"/>
      <c r="AK1441" s="27"/>
      <c r="AL1441" s="27"/>
      <c r="AM1441" s="27">
        <v>0</v>
      </c>
      <c r="AN1441" s="27"/>
      <c r="AO1441" s="27">
        <v>0</v>
      </c>
      <c r="AP1441" s="27">
        <v>0</v>
      </c>
      <c r="AQ1441" s="27">
        <v>0</v>
      </c>
      <c r="AR1441" s="22" t="s">
        <v>136</v>
      </c>
      <c r="AS1441" s="22">
        <f t="shared" si="1522"/>
        <v>0</v>
      </c>
      <c r="AT1441" s="22"/>
      <c r="AU1441" s="22">
        <f>VLOOKUP(G1441,ABNT5101!$I$3:$J$9,2)</f>
        <v>50</v>
      </c>
      <c r="AV1441" s="22">
        <f>VLOOKUP(G1441,ABNT5101!$I$3:$M$9,5)</f>
        <v>0.38</v>
      </c>
      <c r="AW1441" s="17" t="str">
        <f>_xlfn.XLOOKUP(G1441,ABNT5101!I:I,ABNT5101!L:L)</f>
        <v>-</v>
      </c>
      <c r="AX1441" s="17">
        <f>_xlfn.XLOOKUP(G1441,ABNT5101!$I:$I,ABNT5101!M:M)</f>
        <v>0.38</v>
      </c>
      <c r="AY1441" s="17" t="str">
        <f>_xlfn.XLOOKUP(G1441,ABNT5101!$I:$I,ABNT5101!N:N)</f>
        <v>-</v>
      </c>
      <c r="AZ1441" s="17">
        <f>_xlfn.XLOOKUP(G1441,ABNT5101!$I:$I,ABNT5101!O:O)</f>
        <v>14</v>
      </c>
      <c r="BA1441" s="27" t="str">
        <f t="shared" si="1523"/>
        <v>NÃO ATENDE</v>
      </c>
      <c r="BB1441" s="39">
        <f t="shared" ref="BB1441:BC1441" si="1710">BE1441/AU1441-1</f>
        <v>-1</v>
      </c>
      <c r="BC1441" s="39">
        <f t="shared" si="1710"/>
        <v>-1</v>
      </c>
      <c r="BD1441" s="39" t="str">
        <f t="shared" si="1525"/>
        <v>-</v>
      </c>
      <c r="BE1441" s="22"/>
      <c r="BF1441" s="22"/>
      <c r="BG1441" s="22"/>
      <c r="BH1441" s="22"/>
      <c r="BI1441" s="23"/>
      <c r="BJ1441" s="22"/>
      <c r="BK1441" s="27" t="str">
        <f t="shared" si="1526"/>
        <v>NÃO ATENDE</v>
      </c>
      <c r="BL1441" s="27" t="str">
        <f t="shared" si="1527"/>
        <v>NÃO ATENDE</v>
      </c>
      <c r="BM1441" s="27" t="str">
        <f t="shared" si="1528"/>
        <v>NÃO ATENDE</v>
      </c>
      <c r="BN1441" s="27" t="str">
        <f t="shared" si="1529"/>
        <v>ATENDE</v>
      </c>
      <c r="BO1441" s="22" t="str">
        <f t="shared" si="1530"/>
        <v>C0</v>
      </c>
      <c r="BP1441" s="22" t="str">
        <f t="shared" si="1648"/>
        <v>P5</v>
      </c>
      <c r="BQ1441" s="40">
        <f t="shared" si="1661"/>
        <v>-1</v>
      </c>
      <c r="BR1441" s="22"/>
      <c r="BS1441" s="22"/>
      <c r="BT1441" s="24">
        <f>IF(BP1441="-","-",_xlfn.XLOOKUP(BP1441,ABNT5101!$B$4:$B$9,ABNT5101!$C$4:$C$9))</f>
        <v>5</v>
      </c>
      <c r="BU1441" s="24">
        <f>IF(BP1441="-","-",_xlfn.XLOOKUP(BP1441,ABNT5101!$B$4:$B$9,ABNT5101!$D$4:$D$9))</f>
        <v>1</v>
      </c>
      <c r="BV1441" s="27" t="str">
        <f t="shared" si="1531"/>
        <v>NÃO ATENDE</v>
      </c>
      <c r="BW1441" s="27" t="str">
        <f t="shared" si="1662"/>
        <v>NÃO ATENDE</v>
      </c>
      <c r="BX1441" s="27" t="str">
        <f t="shared" si="1532"/>
        <v>NÃO ATENDE</v>
      </c>
      <c r="BY1441" s="22" t="s">
        <v>136</v>
      </c>
      <c r="BZ1441" s="40" t="e">
        <f t="shared" si="1533"/>
        <v>#VALUE!</v>
      </c>
      <c r="CA1441" s="22"/>
      <c r="CB1441" s="22"/>
      <c r="CC1441" s="20" t="str">
        <f>IF(BY1441="-","-",_xlfn.XLOOKUP(BY1441,ABNT5101!$B$4:$B$9,ABNT5101!$C$4:$C$9))</f>
        <v>-</v>
      </c>
      <c r="CD1441" s="24" t="str">
        <f>IF(BY1441="-","-",_xlfn.XLOOKUP(BY1441,ABNT5101!$B$4:$B$9,ABNT5101!$D$4:$D$9))</f>
        <v>-</v>
      </c>
      <c r="CE1441" s="27" t="str">
        <f t="shared" si="1534"/>
        <v>-</v>
      </c>
      <c r="CF1441" s="27" t="str">
        <f t="shared" si="1535"/>
        <v>-</v>
      </c>
      <c r="CG1441" s="27" t="str">
        <f t="shared" si="1640"/>
        <v>-</v>
      </c>
      <c r="CH1441" s="26" t="e">
        <f>_xlfn.XLOOKUP(CI1441,'Banco de dados'!$B:$B,'Banco de dados'!$D:$D)</f>
        <v>#N/A</v>
      </c>
      <c r="CI1441" s="27"/>
      <c r="CJ1441" s="26" t="e">
        <f>_xlfn.XLOOKUP(CI1441,'Banco de dados'!$B:$B,'Banco de dados'!$E:$E)</f>
        <v>#N/A</v>
      </c>
      <c r="CK1441" s="27"/>
      <c r="CL1441" s="26" t="e">
        <f>IF(CK1441="-","-",_xlfn.XLOOKUP(CK1441,'Banco de dados'!$B:$B,'Banco de dados'!$E:$E))</f>
        <v>#N/A</v>
      </c>
      <c r="CM1441" s="23">
        <f t="shared" si="1690"/>
        <v>4</v>
      </c>
      <c r="CN1441" s="26" t="e">
        <f>_xlfn.XLOOKUP(CI1441,'Banco de dados'!$B:$B,'Banco de dados'!$H:$H)</f>
        <v>#N/A</v>
      </c>
      <c r="CO1441" s="27" t="e">
        <f t="array" aca="1" ref="CO1441" ca="1">_xludf.XLOOKUP(CK1441,'Banco de dados'!$B:$B,'Banco de dados'!$H:$H)</f>
        <v>#NAME?</v>
      </c>
      <c r="CP1441" s="27" t="e">
        <f t="array" aca="1" ref="CP1441" ca="1">_xludf.XLOOKUP(CI1441,'Banco de dados'!$B:$B,'Banco de dados'!$F:$F)</f>
        <v>#NAME?</v>
      </c>
      <c r="CQ1441" s="27" t="e">
        <f t="array" aca="1" ref="CQ1441" ca="1">_xludf.XLOOKUP(CK1441,'Banco de dados'!$B:$B,'Banco de dados'!$F:$F)</f>
        <v>#NAME?</v>
      </c>
      <c r="CR1441" s="27">
        <v>411</v>
      </c>
      <c r="CS1441" s="27"/>
      <c r="CT1441" s="27" t="str">
        <f>IF(AG1441=0.5,"Suporte",IF(AND(AG1441&gt;='Braços de IP'!$B$9,AG1441&lt;='Braços de IP'!$D$9),'Braços de IP'!$E$9,IF(AND(AG1441&gt;='Braços de IP'!$B$10,AG1441&lt;='Braços de IP'!$D$10),'Braços de IP'!$E$10,IF(AND(AG1441&gt;='Braços de IP'!$B$11,AG1441&lt;='Braços de IP'!$D$11),'Braços de IP'!$E$11,IF(AND(AG1441&gt;='Braços de IP'!$B$12,AG1441&lt;='Braços de IP'!$D$12),'Braços de IP'!$E$12,IF(AND(AG1441&gt;='Braços de IP'!$B$13,AG1441&lt;='Braços de IP'!$D$13),'Braços de IP'!$E$13,IF(AND(AG1441&gt;='Braços de IP'!$B$14,AG1441&lt;='Braços de IP'!$D$14),'Braços de IP'!$E$14,"ERRO")))))))</f>
        <v>Curto II</v>
      </c>
      <c r="CU1441" s="27"/>
      <c r="CV1441" s="27" t="str">
        <f>IF($CU1441="","",VLOOKUP($CU1441,'Braços de IP'!$E$9:$I$15,2,0))</f>
        <v/>
      </c>
      <c r="CW1441" s="41" t="str">
        <f>IF($CU1441="","",VLOOKUP($CU1441,'Braços de IP'!$E$9:$I$15,5,0))</f>
        <v/>
      </c>
      <c r="CX1441" s="27"/>
      <c r="CY1441" s="27"/>
      <c r="CZ1441" s="27"/>
      <c r="DA1441" s="27"/>
      <c r="DB1441" s="27"/>
      <c r="DC1441" s="27"/>
      <c r="DD1441" s="42" t="e">
        <f t="shared" si="1588"/>
        <v>#N/A</v>
      </c>
      <c r="DE1441" s="43">
        <f t="shared" si="1589"/>
        <v>287</v>
      </c>
      <c r="DF1441" s="42" t="e">
        <f t="shared" si="1590"/>
        <v>#N/A</v>
      </c>
      <c r="DG1441" s="44" t="e">
        <f t="shared" si="1591"/>
        <v>#N/A</v>
      </c>
      <c r="DH1441" s="45" t="s">
        <v>143</v>
      </c>
      <c r="DI1441" s="45"/>
      <c r="DJ1441" s="45"/>
      <c r="DK1441" s="27" t="s">
        <v>144</v>
      </c>
      <c r="DL1441" s="27"/>
      <c r="DM1441" s="38"/>
      <c r="DN1441" s="38"/>
      <c r="DO1441" s="38"/>
      <c r="DP1441" s="38"/>
      <c r="DQ1441" s="38"/>
      <c r="DR1441" s="38"/>
      <c r="DS1441" s="38"/>
      <c r="DT1441" s="38"/>
    </row>
    <row r="1442" spans="1:124" ht="15" customHeight="1" x14ac:dyDescent="0.25">
      <c r="B1442" s="16">
        <v>453</v>
      </c>
      <c r="C1442" s="16" t="s">
        <v>176</v>
      </c>
      <c r="D1442" s="16" t="s">
        <v>1266</v>
      </c>
      <c r="E1442" s="16">
        <v>-8.1178249999999998</v>
      </c>
      <c r="F1442" s="16">
        <v>-34.918163</v>
      </c>
      <c r="G1442" s="16" t="s">
        <v>157</v>
      </c>
      <c r="H1442" s="16" t="s">
        <v>136</v>
      </c>
      <c r="I1442" s="16" t="s">
        <v>135</v>
      </c>
      <c r="J1442" s="16" t="s">
        <v>137</v>
      </c>
      <c r="K1442" s="16">
        <v>96</v>
      </c>
      <c r="L1442" s="16" t="s">
        <v>138</v>
      </c>
      <c r="M1442" s="16">
        <v>0</v>
      </c>
      <c r="N1442" s="16"/>
      <c r="O1442" s="16">
        <v>1</v>
      </c>
      <c r="P1442" s="16">
        <v>1</v>
      </c>
      <c r="Q1442" s="16">
        <v>6</v>
      </c>
      <c r="R1442" s="16"/>
      <c r="S1442" s="16"/>
      <c r="T1442" s="16" t="s">
        <v>136</v>
      </c>
      <c r="U1442" s="16">
        <v>1</v>
      </c>
      <c r="V1442" s="16">
        <v>0</v>
      </c>
      <c r="W1442" s="16" t="s">
        <v>136</v>
      </c>
      <c r="X1442" s="16" t="s">
        <v>136</v>
      </c>
      <c r="Y1442" s="16">
        <v>0</v>
      </c>
      <c r="Z1442" s="16">
        <v>0</v>
      </c>
      <c r="AA1442" s="16" t="s">
        <v>139</v>
      </c>
      <c r="AB1442" s="16" t="s">
        <v>140</v>
      </c>
      <c r="AC1442" s="16">
        <v>41.1</v>
      </c>
      <c r="AD1442" s="16">
        <v>6.79</v>
      </c>
      <c r="AE1442" s="16">
        <v>1</v>
      </c>
      <c r="AF1442" s="16">
        <v>0.45</v>
      </c>
      <c r="AG1442" s="16">
        <v>1.8</v>
      </c>
      <c r="AH1442" s="16"/>
      <c r="AI1442" s="16"/>
      <c r="AJ1442" s="16"/>
      <c r="AK1442" s="16"/>
      <c r="AL1442" s="16"/>
      <c r="AM1442" s="16">
        <v>0</v>
      </c>
      <c r="AN1442" s="16"/>
      <c r="AO1442" s="16">
        <v>0</v>
      </c>
      <c r="AP1442" s="16">
        <v>0</v>
      </c>
      <c r="AQ1442" s="16">
        <v>0</v>
      </c>
      <c r="AR1442" s="17" t="s">
        <v>136</v>
      </c>
      <c r="AS1442" s="19">
        <f t="shared" si="1522"/>
        <v>0</v>
      </c>
      <c r="AT1442" s="19"/>
      <c r="AU1442" s="19">
        <f>VLOOKUP(G1442,ABNT5101!$I$3:$J$9,2)</f>
        <v>7.5</v>
      </c>
      <c r="AV1442" s="19">
        <f>VLOOKUP(G1442,ABNT5101!$I$3:$M$9,5)</f>
        <v>0.18</v>
      </c>
      <c r="AW1442" s="17" t="str">
        <f>_xlfn.XLOOKUP(G1442,ABNT5101!I:I,ABNT5101!L:L)</f>
        <v>-</v>
      </c>
      <c r="AX1442" s="17">
        <f>_xlfn.XLOOKUP(G1442,ABNT5101!$I:$I,ABNT5101!M:M)</f>
        <v>0.18</v>
      </c>
      <c r="AY1442" s="17" t="str">
        <f>_xlfn.XLOOKUP(G1442,ABNT5101!$I:$I,ABNT5101!N:N)</f>
        <v>-</v>
      </c>
      <c r="AZ1442" s="17">
        <f>_xlfn.XLOOKUP(G1442,ABNT5101!$I:$I,ABNT5101!O:O)</f>
        <v>16</v>
      </c>
      <c r="BA1442" s="20" t="str">
        <f t="shared" si="1523"/>
        <v>NÃO ATENDE</v>
      </c>
      <c r="BB1442" s="21">
        <f t="shared" ref="BB1442:BC1442" si="1711">BE1442/AU1442-1</f>
        <v>-1</v>
      </c>
      <c r="BC1442" s="21">
        <f t="shared" si="1711"/>
        <v>-1</v>
      </c>
      <c r="BD1442" s="21" t="str">
        <f t="shared" si="1525"/>
        <v>-</v>
      </c>
      <c r="BE1442" s="22"/>
      <c r="BF1442" s="22"/>
      <c r="BG1442" s="22"/>
      <c r="BH1442" s="22"/>
      <c r="BI1442" s="23"/>
      <c r="BJ1442" s="22"/>
      <c r="BK1442" s="20" t="str">
        <f t="shared" si="1526"/>
        <v>NÃO ATENDE</v>
      </c>
      <c r="BL1442" s="20" t="str">
        <f t="shared" si="1527"/>
        <v>NÃO ATENDE</v>
      </c>
      <c r="BM1442" s="20" t="str">
        <f t="shared" si="1528"/>
        <v>NÃO ATENDE</v>
      </c>
      <c r="BN1442" s="20" t="str">
        <f t="shared" si="1529"/>
        <v>ATENDE</v>
      </c>
      <c r="BO1442" s="24" t="str">
        <f t="shared" si="1530"/>
        <v>C5</v>
      </c>
      <c r="BP1442" s="24" t="str">
        <f t="shared" si="1648"/>
        <v>P6</v>
      </c>
      <c r="BQ1442" s="25">
        <f t="shared" si="1661"/>
        <v>-1</v>
      </c>
      <c r="BR1442" s="22"/>
      <c r="BS1442" s="22"/>
      <c r="BT1442" s="24">
        <f>IF(BP1442="-","-",_xlfn.XLOOKUP(BP1442,ABNT5101!$B$4:$B$9,ABNT5101!$C$4:$C$9))</f>
        <v>3</v>
      </c>
      <c r="BU1442" s="24">
        <f>IF(BP1442="-","-",_xlfn.XLOOKUP(BP1442,ABNT5101!$B$4:$B$9,ABNT5101!$D$4:$D$9))</f>
        <v>0.6</v>
      </c>
      <c r="BV1442" s="20" t="str">
        <f t="shared" si="1531"/>
        <v>NÃO ATENDE</v>
      </c>
      <c r="BW1442" s="20" t="str">
        <f t="shared" si="1662"/>
        <v>NÃO ATENDE</v>
      </c>
      <c r="BX1442" s="20" t="str">
        <f t="shared" si="1532"/>
        <v>NÃO ATENDE</v>
      </c>
      <c r="BY1442" s="24" t="s">
        <v>136</v>
      </c>
      <c r="BZ1442" s="25" t="e">
        <f t="shared" si="1533"/>
        <v>#VALUE!</v>
      </c>
      <c r="CA1442" s="24"/>
      <c r="CB1442" s="24"/>
      <c r="CC1442" s="20" t="str">
        <f>IF(BY1442="-","-",_xlfn.XLOOKUP(BY1442,ABNT5101!$B$4:$B$9,ABNT5101!$C$4:$C$9))</f>
        <v>-</v>
      </c>
      <c r="CD1442" s="24" t="str">
        <f>IF(BY1442="-","-",_xlfn.XLOOKUP(BY1442,ABNT5101!$B$4:$B$9,ABNT5101!$D$4:$D$9))</f>
        <v>-</v>
      </c>
      <c r="CE1442" s="20" t="str">
        <f t="shared" si="1534"/>
        <v>-</v>
      </c>
      <c r="CF1442" s="20" t="str">
        <f t="shared" si="1535"/>
        <v>-</v>
      </c>
      <c r="CG1442" s="20" t="str">
        <f t="shared" si="1640"/>
        <v>-</v>
      </c>
      <c r="CH1442" s="26" t="e">
        <f>_xlfn.XLOOKUP(CI1442,'Banco de dados'!$B:$B,'Banco de dados'!$D:$D)</f>
        <v>#N/A</v>
      </c>
      <c r="CI1442" s="27"/>
      <c r="CJ1442" s="26" t="e">
        <f>_xlfn.XLOOKUP(CI1442,'Banco de dados'!$B:$B,'Banco de dados'!$E:$E)</f>
        <v>#N/A</v>
      </c>
      <c r="CK1442" s="26"/>
      <c r="CL1442" s="26" t="e">
        <f>IF(CK1442="-","-",_xlfn.XLOOKUP(CK1442,'Banco de dados'!$B:$B,'Banco de dados'!$E:$E))</f>
        <v>#N/A</v>
      </c>
      <c r="CM1442" s="28">
        <f t="shared" si="1690"/>
        <v>1</v>
      </c>
      <c r="CN1442" s="26" t="e">
        <f>_xlfn.XLOOKUP(CI1442,'Banco de dados'!$B:$B,'Banco de dados'!$H:$H)</f>
        <v>#N/A</v>
      </c>
      <c r="CO1442" s="26" t="e">
        <f t="array" aca="1" ref="CO1442" ca="1">_xludf.XLOOKUP(CK1442,'Banco de dados'!$B:$B,'Banco de dados'!$H:$H)</f>
        <v>#NAME?</v>
      </c>
      <c r="CP1442" s="26" t="e">
        <f t="array" aca="1" ref="CP1442" ca="1">_xludf.XLOOKUP(CI1442,'Banco de dados'!$B:$B,'Banco de dados'!$F:$F)</f>
        <v>#NAME?</v>
      </c>
      <c r="CQ1442" s="26" t="e">
        <f t="array" aca="1" ref="CQ1442" ca="1">_xludf.XLOOKUP(CK1442,'Banco de dados'!$B:$B,'Banco de dados'!$F:$F)</f>
        <v>#NAME?</v>
      </c>
      <c r="CR1442" s="27">
        <v>412</v>
      </c>
      <c r="CS1442" s="27"/>
      <c r="CT1442" s="26" t="str">
        <f>IF(AG1442=0.5,"Suporte",IF(AND(AG1442&gt;='Braços de IP'!$B$9,AG1442&lt;='Braços de IP'!$D$9),'Braços de IP'!$E$9,IF(AND(AG1442&gt;='Braços de IP'!$B$10,AG1442&lt;='Braços de IP'!$D$10),'Braços de IP'!$E$10,IF(AND(AG1442&gt;='Braços de IP'!$B$11,AG1442&lt;='Braços de IP'!$D$11),'Braços de IP'!$E$11,IF(AND(AG1442&gt;='Braços de IP'!$B$12,AG1442&lt;='Braços de IP'!$D$12),'Braços de IP'!$E$12,IF(AND(AG1442&gt;='Braços de IP'!$B$13,AG1442&lt;='Braços de IP'!$D$13),'Braços de IP'!$E$13,IF(AND(AG1442&gt;='Braços de IP'!$B$14,AG1442&lt;='Braços de IP'!$D$14),'Braços de IP'!$E$14,"ERRO")))))))</f>
        <v>Médio I</v>
      </c>
      <c r="CU1442" s="27"/>
      <c r="CV1442" s="26" t="str">
        <f>IF($CU1442="","",VLOOKUP($CU1442,'Braços de IP'!$E$9:$I$15,2,0))</f>
        <v/>
      </c>
      <c r="CW1442" s="29" t="str">
        <f>IF($CU1442="","",VLOOKUP($CU1442,'Braços de IP'!$E$9:$I$15,5,0))</f>
        <v/>
      </c>
      <c r="CX1442" s="26"/>
      <c r="CY1442" s="26"/>
      <c r="CZ1442" s="26"/>
      <c r="DA1442" s="26"/>
      <c r="DB1442" s="26"/>
      <c r="DC1442" s="26"/>
      <c r="DD1442" s="30" t="e">
        <f t="shared" si="1588"/>
        <v>#N/A</v>
      </c>
      <c r="DE1442" s="31">
        <f t="shared" si="1589"/>
        <v>96</v>
      </c>
      <c r="DF1442" s="30" t="e">
        <f t="shared" si="1590"/>
        <v>#N/A</v>
      </c>
      <c r="DG1442" s="32" t="e">
        <f t="shared" si="1591"/>
        <v>#N/A</v>
      </c>
      <c r="DH1442" s="33" t="s">
        <v>143</v>
      </c>
      <c r="DI1442" s="34"/>
      <c r="DJ1442" s="35"/>
      <c r="DK1442" s="16" t="s">
        <v>144</v>
      </c>
      <c r="DL1442" s="16"/>
    </row>
    <row r="1443" spans="1:124" ht="15" customHeight="1" x14ac:dyDescent="0.25">
      <c r="B1443" s="16">
        <v>453</v>
      </c>
      <c r="C1443" s="16" t="s">
        <v>176</v>
      </c>
      <c r="D1443" s="16" t="s">
        <v>1266</v>
      </c>
      <c r="E1443" s="16">
        <v>-8.1178249999999998</v>
      </c>
      <c r="F1443" s="16">
        <v>-34.918163</v>
      </c>
      <c r="G1443" s="16" t="s">
        <v>157</v>
      </c>
      <c r="H1443" s="16" t="s">
        <v>136</v>
      </c>
      <c r="I1443" s="16" t="s">
        <v>135</v>
      </c>
      <c r="J1443" s="16" t="s">
        <v>137</v>
      </c>
      <c r="K1443" s="16">
        <v>96</v>
      </c>
      <c r="L1443" s="16" t="s">
        <v>138</v>
      </c>
      <c r="M1443" s="16">
        <v>0</v>
      </c>
      <c r="N1443" s="16"/>
      <c r="O1443" s="16">
        <v>1</v>
      </c>
      <c r="P1443" s="16">
        <v>1</v>
      </c>
      <c r="Q1443" s="16">
        <v>6</v>
      </c>
      <c r="R1443" s="16"/>
      <c r="S1443" s="16"/>
      <c r="T1443" s="16" t="s">
        <v>136</v>
      </c>
      <c r="U1443" s="16">
        <v>1</v>
      </c>
      <c r="V1443" s="16">
        <v>0</v>
      </c>
      <c r="W1443" s="16" t="s">
        <v>136</v>
      </c>
      <c r="X1443" s="16" t="s">
        <v>136</v>
      </c>
      <c r="Y1443" s="16">
        <v>0</v>
      </c>
      <c r="Z1443" s="16">
        <v>0</v>
      </c>
      <c r="AA1443" s="16" t="s">
        <v>139</v>
      </c>
      <c r="AB1443" s="16" t="s">
        <v>140</v>
      </c>
      <c r="AC1443" s="16">
        <v>41.1</v>
      </c>
      <c r="AD1443" s="16">
        <v>6.79</v>
      </c>
      <c r="AE1443" s="16">
        <v>1</v>
      </c>
      <c r="AF1443" s="16">
        <v>0.45</v>
      </c>
      <c r="AG1443" s="16">
        <v>1.8</v>
      </c>
      <c r="AH1443" s="16"/>
      <c r="AI1443" s="16"/>
      <c r="AJ1443" s="16"/>
      <c r="AK1443" s="16"/>
      <c r="AL1443" s="16"/>
      <c r="AM1443" s="16">
        <v>0</v>
      </c>
      <c r="AN1443" s="16"/>
      <c r="AO1443" s="16">
        <v>0</v>
      </c>
      <c r="AP1443" s="16">
        <v>0</v>
      </c>
      <c r="AQ1443" s="16">
        <v>0</v>
      </c>
      <c r="AR1443" s="17" t="s">
        <v>136</v>
      </c>
      <c r="AS1443" s="19">
        <f t="shared" si="1522"/>
        <v>0</v>
      </c>
      <c r="AT1443" s="19"/>
      <c r="AU1443" s="19">
        <f>VLOOKUP(G1443,ABNT5101!$I$3:$J$9,2)</f>
        <v>7.5</v>
      </c>
      <c r="AV1443" s="19">
        <f>VLOOKUP(G1443,ABNT5101!$I$3:$M$9,5)</f>
        <v>0.18</v>
      </c>
      <c r="AW1443" s="17" t="str">
        <f>_xlfn.XLOOKUP(G1443,ABNT5101!I:I,ABNT5101!L:L)</f>
        <v>-</v>
      </c>
      <c r="AX1443" s="17">
        <f>_xlfn.XLOOKUP(G1443,ABNT5101!$I:$I,ABNT5101!M:M)</f>
        <v>0.18</v>
      </c>
      <c r="AY1443" s="17" t="str">
        <f>_xlfn.XLOOKUP(G1443,ABNT5101!$I:$I,ABNT5101!N:N)</f>
        <v>-</v>
      </c>
      <c r="AZ1443" s="17">
        <f>_xlfn.XLOOKUP(G1443,ABNT5101!$I:$I,ABNT5101!O:O)</f>
        <v>16</v>
      </c>
      <c r="BA1443" s="20" t="str">
        <f t="shared" si="1523"/>
        <v>NÃO ATENDE</v>
      </c>
      <c r="BB1443" s="21">
        <f t="shared" ref="BB1443:BC1443" si="1712">BE1443/AU1443-1</f>
        <v>-1</v>
      </c>
      <c r="BC1443" s="21">
        <f t="shared" si="1712"/>
        <v>-1</v>
      </c>
      <c r="BD1443" s="21" t="str">
        <f t="shared" si="1525"/>
        <v>-</v>
      </c>
      <c r="BE1443" s="22"/>
      <c r="BF1443" s="22"/>
      <c r="BG1443" s="22"/>
      <c r="BH1443" s="22"/>
      <c r="BI1443" s="23"/>
      <c r="BJ1443" s="22"/>
      <c r="BK1443" s="20" t="str">
        <f t="shared" si="1526"/>
        <v>NÃO ATENDE</v>
      </c>
      <c r="BL1443" s="20" t="str">
        <f t="shared" si="1527"/>
        <v>NÃO ATENDE</v>
      </c>
      <c r="BM1443" s="20" t="str">
        <f t="shared" si="1528"/>
        <v>NÃO ATENDE</v>
      </c>
      <c r="BN1443" s="20" t="str">
        <f t="shared" si="1529"/>
        <v>ATENDE</v>
      </c>
      <c r="BO1443" s="24" t="str">
        <f t="shared" si="1530"/>
        <v>C5</v>
      </c>
      <c r="BP1443" s="24" t="str">
        <f t="shared" si="1648"/>
        <v>P6</v>
      </c>
      <c r="BQ1443" s="25">
        <f t="shared" si="1661"/>
        <v>-1</v>
      </c>
      <c r="BR1443" s="22"/>
      <c r="BS1443" s="22"/>
      <c r="BT1443" s="24">
        <f>IF(BP1443="-","-",_xlfn.XLOOKUP(BP1443,ABNT5101!$B$4:$B$9,ABNT5101!$C$4:$C$9))</f>
        <v>3</v>
      </c>
      <c r="BU1443" s="24">
        <f>IF(BP1443="-","-",_xlfn.XLOOKUP(BP1443,ABNT5101!$B$4:$B$9,ABNT5101!$D$4:$D$9))</f>
        <v>0.6</v>
      </c>
      <c r="BV1443" s="20" t="str">
        <f t="shared" si="1531"/>
        <v>NÃO ATENDE</v>
      </c>
      <c r="BW1443" s="20" t="str">
        <f t="shared" si="1662"/>
        <v>NÃO ATENDE</v>
      </c>
      <c r="BX1443" s="20" t="str">
        <f t="shared" si="1532"/>
        <v>NÃO ATENDE</v>
      </c>
      <c r="BY1443" s="24" t="s">
        <v>136</v>
      </c>
      <c r="BZ1443" s="25" t="e">
        <f t="shared" si="1533"/>
        <v>#VALUE!</v>
      </c>
      <c r="CA1443" s="24"/>
      <c r="CB1443" s="24"/>
      <c r="CC1443" s="20" t="str">
        <f>IF(BY1443="-","-",_xlfn.XLOOKUP(BY1443,ABNT5101!$B$4:$B$9,ABNT5101!$C$4:$C$9))</f>
        <v>-</v>
      </c>
      <c r="CD1443" s="24" t="str">
        <f>IF(BY1443="-","-",_xlfn.XLOOKUP(BY1443,ABNT5101!$B$4:$B$9,ABNT5101!$D$4:$D$9))</f>
        <v>-</v>
      </c>
      <c r="CE1443" s="20" t="str">
        <f t="shared" si="1534"/>
        <v>-</v>
      </c>
      <c r="CF1443" s="20" t="str">
        <f t="shared" si="1535"/>
        <v>-</v>
      </c>
      <c r="CG1443" s="20" t="str">
        <f t="shared" si="1640"/>
        <v>-</v>
      </c>
      <c r="CH1443" s="26" t="e">
        <f>_xlfn.XLOOKUP(CI1443,'Banco de dados'!$B:$B,'Banco de dados'!$D:$D)</f>
        <v>#N/A</v>
      </c>
      <c r="CI1443" s="27"/>
      <c r="CJ1443" s="26" t="e">
        <f>_xlfn.XLOOKUP(CI1443,'Banco de dados'!$B:$B,'Banco de dados'!$E:$E)</f>
        <v>#N/A</v>
      </c>
      <c r="CK1443" s="26"/>
      <c r="CL1443" s="26" t="e">
        <f>IF(CK1443="-","-",_xlfn.XLOOKUP(CK1443,'Banco de dados'!$B:$B,'Banco de dados'!$E:$E))</f>
        <v>#N/A</v>
      </c>
      <c r="CM1443" s="28">
        <f t="shared" si="1690"/>
        <v>1</v>
      </c>
      <c r="CN1443" s="26" t="e">
        <f>_xlfn.XLOOKUP(CI1443,'Banco de dados'!$B:$B,'Banco de dados'!$H:$H)</f>
        <v>#N/A</v>
      </c>
      <c r="CO1443" s="26" t="e">
        <f t="array" aca="1" ref="CO1443" ca="1">_xludf.XLOOKUP(CK1443,'Banco de dados'!$B:$B,'Banco de dados'!$H:$H)</f>
        <v>#NAME?</v>
      </c>
      <c r="CP1443" s="26" t="e">
        <f t="array" aca="1" ref="CP1443" ca="1">_xludf.XLOOKUP(CI1443,'Banco de dados'!$B:$B,'Banco de dados'!$F:$F)</f>
        <v>#NAME?</v>
      </c>
      <c r="CQ1443" s="26" t="e">
        <f t="array" aca="1" ref="CQ1443" ca="1">_xludf.XLOOKUP(CK1443,'Banco de dados'!$B:$B,'Banco de dados'!$F:$F)</f>
        <v>#NAME?</v>
      </c>
      <c r="CR1443" s="27">
        <v>413</v>
      </c>
      <c r="CS1443" s="27"/>
      <c r="CT1443" s="26" t="str">
        <f>IF(AG1443=0.5,"Suporte",IF(AND(AG1443&gt;='Braços de IP'!$B$9,AG1443&lt;='Braços de IP'!$D$9),'Braços de IP'!$E$9,IF(AND(AG1443&gt;='Braços de IP'!$B$10,AG1443&lt;='Braços de IP'!$D$10),'Braços de IP'!$E$10,IF(AND(AG1443&gt;='Braços de IP'!$B$11,AG1443&lt;='Braços de IP'!$D$11),'Braços de IP'!$E$11,IF(AND(AG1443&gt;='Braços de IP'!$B$12,AG1443&lt;='Braços de IP'!$D$12),'Braços de IP'!$E$12,IF(AND(AG1443&gt;='Braços de IP'!$B$13,AG1443&lt;='Braços de IP'!$D$13),'Braços de IP'!$E$13,IF(AND(AG1443&gt;='Braços de IP'!$B$14,AG1443&lt;='Braços de IP'!$D$14),'Braços de IP'!$E$14,"ERRO")))))))</f>
        <v>Médio I</v>
      </c>
      <c r="CU1443" s="27"/>
      <c r="CV1443" s="26" t="str">
        <f>IF($CU1443="","",VLOOKUP($CU1443,'Braços de IP'!$E$9:$I$15,2,0))</f>
        <v/>
      </c>
      <c r="CW1443" s="29" t="str">
        <f>IF($CU1443="","",VLOOKUP($CU1443,'Braços de IP'!$E$9:$I$15,5,0))</f>
        <v/>
      </c>
      <c r="CX1443" s="26"/>
      <c r="CY1443" s="26"/>
      <c r="CZ1443" s="26"/>
      <c r="DA1443" s="26"/>
      <c r="DB1443" s="26"/>
      <c r="DC1443" s="26"/>
      <c r="DD1443" s="30" t="e">
        <f t="shared" si="1588"/>
        <v>#N/A</v>
      </c>
      <c r="DE1443" s="31">
        <f t="shared" si="1589"/>
        <v>96</v>
      </c>
      <c r="DF1443" s="30" t="e">
        <f t="shared" si="1590"/>
        <v>#N/A</v>
      </c>
      <c r="DG1443" s="32" t="e">
        <f t="shared" si="1591"/>
        <v>#N/A</v>
      </c>
      <c r="DH1443" s="33" t="s">
        <v>143</v>
      </c>
      <c r="DI1443" s="34"/>
      <c r="DJ1443" s="35"/>
      <c r="DK1443" s="16" t="s">
        <v>144</v>
      </c>
      <c r="DL1443" s="16"/>
    </row>
    <row r="1444" spans="1:124" ht="15" customHeight="1" x14ac:dyDescent="0.25">
      <c r="B1444" s="16">
        <v>453</v>
      </c>
      <c r="C1444" s="16" t="s">
        <v>176</v>
      </c>
      <c r="D1444" s="16" t="s">
        <v>1266</v>
      </c>
      <c r="E1444" s="16">
        <v>-8.1178249999999998</v>
      </c>
      <c r="F1444" s="16">
        <v>-34.918163</v>
      </c>
      <c r="G1444" s="16" t="s">
        <v>157</v>
      </c>
      <c r="H1444" s="16" t="s">
        <v>136</v>
      </c>
      <c r="I1444" s="16" t="s">
        <v>135</v>
      </c>
      <c r="J1444" s="16" t="s">
        <v>137</v>
      </c>
      <c r="K1444" s="16">
        <v>96</v>
      </c>
      <c r="L1444" s="16" t="s">
        <v>138</v>
      </c>
      <c r="M1444" s="16">
        <v>0</v>
      </c>
      <c r="N1444" s="16"/>
      <c r="O1444" s="16">
        <v>1</v>
      </c>
      <c r="P1444" s="16">
        <v>1</v>
      </c>
      <c r="Q1444" s="16">
        <v>6</v>
      </c>
      <c r="R1444" s="16"/>
      <c r="S1444" s="16"/>
      <c r="T1444" s="16" t="s">
        <v>136</v>
      </c>
      <c r="U1444" s="16">
        <v>1</v>
      </c>
      <c r="V1444" s="16">
        <v>0</v>
      </c>
      <c r="W1444" s="16" t="s">
        <v>136</v>
      </c>
      <c r="X1444" s="16" t="s">
        <v>136</v>
      </c>
      <c r="Y1444" s="16">
        <v>0</v>
      </c>
      <c r="Z1444" s="16">
        <v>0</v>
      </c>
      <c r="AA1444" s="16" t="s">
        <v>139</v>
      </c>
      <c r="AB1444" s="16" t="s">
        <v>140</v>
      </c>
      <c r="AC1444" s="16">
        <v>41.1</v>
      </c>
      <c r="AD1444" s="16">
        <v>6.79</v>
      </c>
      <c r="AE1444" s="16">
        <v>1</v>
      </c>
      <c r="AF1444" s="16">
        <v>0.45</v>
      </c>
      <c r="AG1444" s="16">
        <v>1.8</v>
      </c>
      <c r="AH1444" s="16"/>
      <c r="AI1444" s="16"/>
      <c r="AJ1444" s="16"/>
      <c r="AK1444" s="16"/>
      <c r="AL1444" s="16"/>
      <c r="AM1444" s="16">
        <v>0</v>
      </c>
      <c r="AN1444" s="16"/>
      <c r="AO1444" s="16">
        <v>0</v>
      </c>
      <c r="AP1444" s="16">
        <v>0</v>
      </c>
      <c r="AQ1444" s="16">
        <v>0</v>
      </c>
      <c r="AR1444" s="17" t="s">
        <v>136</v>
      </c>
      <c r="AS1444" s="19">
        <f t="shared" si="1522"/>
        <v>0</v>
      </c>
      <c r="AT1444" s="19"/>
      <c r="AU1444" s="19">
        <f>VLOOKUP(G1444,ABNT5101!$I$3:$J$9,2)</f>
        <v>7.5</v>
      </c>
      <c r="AV1444" s="19">
        <f>VLOOKUP(G1444,ABNT5101!$I$3:$M$9,5)</f>
        <v>0.18</v>
      </c>
      <c r="AW1444" s="17" t="str">
        <f>_xlfn.XLOOKUP(G1444,ABNT5101!I:I,ABNT5101!L:L)</f>
        <v>-</v>
      </c>
      <c r="AX1444" s="17">
        <f>_xlfn.XLOOKUP(G1444,ABNT5101!$I:$I,ABNT5101!M:M)</f>
        <v>0.18</v>
      </c>
      <c r="AY1444" s="17" t="str">
        <f>_xlfn.XLOOKUP(G1444,ABNT5101!$I:$I,ABNT5101!N:N)</f>
        <v>-</v>
      </c>
      <c r="AZ1444" s="17">
        <f>_xlfn.XLOOKUP(G1444,ABNT5101!$I:$I,ABNT5101!O:O)</f>
        <v>16</v>
      </c>
      <c r="BA1444" s="20" t="str">
        <f t="shared" si="1523"/>
        <v>NÃO ATENDE</v>
      </c>
      <c r="BB1444" s="21">
        <f t="shared" ref="BB1444:BC1444" si="1713">BE1444/AU1444-1</f>
        <v>-1</v>
      </c>
      <c r="BC1444" s="21">
        <f t="shared" si="1713"/>
        <v>-1</v>
      </c>
      <c r="BD1444" s="21" t="str">
        <f t="shared" si="1525"/>
        <v>-</v>
      </c>
      <c r="BE1444" s="22"/>
      <c r="BF1444" s="22"/>
      <c r="BG1444" s="22"/>
      <c r="BH1444" s="22"/>
      <c r="BI1444" s="23"/>
      <c r="BJ1444" s="22"/>
      <c r="BK1444" s="20" t="str">
        <f t="shared" si="1526"/>
        <v>NÃO ATENDE</v>
      </c>
      <c r="BL1444" s="20" t="str">
        <f t="shared" si="1527"/>
        <v>NÃO ATENDE</v>
      </c>
      <c r="BM1444" s="20" t="str">
        <f t="shared" si="1528"/>
        <v>NÃO ATENDE</v>
      </c>
      <c r="BN1444" s="20" t="str">
        <f t="shared" si="1529"/>
        <v>ATENDE</v>
      </c>
      <c r="BO1444" s="24" t="str">
        <f t="shared" si="1530"/>
        <v>C5</v>
      </c>
      <c r="BP1444" s="24" t="str">
        <f t="shared" si="1648"/>
        <v>P6</v>
      </c>
      <c r="BQ1444" s="25">
        <f t="shared" si="1661"/>
        <v>-1</v>
      </c>
      <c r="BR1444" s="22"/>
      <c r="BS1444" s="22"/>
      <c r="BT1444" s="24">
        <f>IF(BP1444="-","-",_xlfn.XLOOKUP(BP1444,ABNT5101!$B$4:$B$9,ABNT5101!$C$4:$C$9))</f>
        <v>3</v>
      </c>
      <c r="BU1444" s="24">
        <f>IF(BP1444="-","-",_xlfn.XLOOKUP(BP1444,ABNT5101!$B$4:$B$9,ABNT5101!$D$4:$D$9))</f>
        <v>0.6</v>
      </c>
      <c r="BV1444" s="20" t="str">
        <f t="shared" si="1531"/>
        <v>NÃO ATENDE</v>
      </c>
      <c r="BW1444" s="20" t="str">
        <f t="shared" si="1662"/>
        <v>NÃO ATENDE</v>
      </c>
      <c r="BX1444" s="20" t="str">
        <f t="shared" si="1532"/>
        <v>NÃO ATENDE</v>
      </c>
      <c r="BY1444" s="24" t="s">
        <v>136</v>
      </c>
      <c r="BZ1444" s="25" t="e">
        <f t="shared" si="1533"/>
        <v>#VALUE!</v>
      </c>
      <c r="CA1444" s="24"/>
      <c r="CB1444" s="24"/>
      <c r="CC1444" s="20" t="str">
        <f>IF(BY1444="-","-",_xlfn.XLOOKUP(BY1444,ABNT5101!$B$4:$B$9,ABNT5101!$C$4:$C$9))</f>
        <v>-</v>
      </c>
      <c r="CD1444" s="24" t="str">
        <f>IF(BY1444="-","-",_xlfn.XLOOKUP(BY1444,ABNT5101!$B$4:$B$9,ABNT5101!$D$4:$D$9))</f>
        <v>-</v>
      </c>
      <c r="CE1444" s="20" t="str">
        <f t="shared" si="1534"/>
        <v>-</v>
      </c>
      <c r="CF1444" s="20" t="str">
        <f t="shared" si="1535"/>
        <v>-</v>
      </c>
      <c r="CG1444" s="20" t="str">
        <f t="shared" si="1640"/>
        <v>-</v>
      </c>
      <c r="CH1444" s="26" t="e">
        <f>_xlfn.XLOOKUP(CI1444,'Banco de dados'!$B:$B,'Banco de dados'!$D:$D)</f>
        <v>#N/A</v>
      </c>
      <c r="CI1444" s="27"/>
      <c r="CJ1444" s="26" t="e">
        <f>_xlfn.XLOOKUP(CI1444,'Banco de dados'!$B:$B,'Banco de dados'!$E:$E)</f>
        <v>#N/A</v>
      </c>
      <c r="CK1444" s="26"/>
      <c r="CL1444" s="26" t="e">
        <f>IF(CK1444="-","-",_xlfn.XLOOKUP(CK1444,'Banco de dados'!$B:$B,'Banco de dados'!$E:$E))</f>
        <v>#N/A</v>
      </c>
      <c r="CM1444" s="28">
        <f t="shared" si="1690"/>
        <v>1</v>
      </c>
      <c r="CN1444" s="26" t="e">
        <f>_xlfn.XLOOKUP(CI1444,'Banco de dados'!$B:$B,'Banco de dados'!$H:$H)</f>
        <v>#N/A</v>
      </c>
      <c r="CO1444" s="26" t="e">
        <f t="array" aca="1" ref="CO1444" ca="1">_xludf.XLOOKUP(CK1444,'Banco de dados'!$B:$B,'Banco de dados'!$H:$H)</f>
        <v>#NAME?</v>
      </c>
      <c r="CP1444" s="26" t="e">
        <f t="array" aca="1" ref="CP1444" ca="1">_xludf.XLOOKUP(CI1444,'Banco de dados'!$B:$B,'Banco de dados'!$F:$F)</f>
        <v>#NAME?</v>
      </c>
      <c r="CQ1444" s="26" t="e">
        <f t="array" aca="1" ref="CQ1444" ca="1">_xludf.XLOOKUP(CK1444,'Banco de dados'!$B:$B,'Banco de dados'!$F:$F)</f>
        <v>#NAME?</v>
      </c>
      <c r="CR1444" s="27">
        <v>414</v>
      </c>
      <c r="CS1444" s="27"/>
      <c r="CT1444" s="26" t="str">
        <f>IF(AG1444=0.5,"Suporte",IF(AND(AG1444&gt;='Braços de IP'!$B$9,AG1444&lt;='Braços de IP'!$D$9),'Braços de IP'!$E$9,IF(AND(AG1444&gt;='Braços de IP'!$B$10,AG1444&lt;='Braços de IP'!$D$10),'Braços de IP'!$E$10,IF(AND(AG1444&gt;='Braços de IP'!$B$11,AG1444&lt;='Braços de IP'!$D$11),'Braços de IP'!$E$11,IF(AND(AG1444&gt;='Braços de IP'!$B$12,AG1444&lt;='Braços de IP'!$D$12),'Braços de IP'!$E$12,IF(AND(AG1444&gt;='Braços de IP'!$B$13,AG1444&lt;='Braços de IP'!$D$13),'Braços de IP'!$E$13,IF(AND(AG1444&gt;='Braços de IP'!$B$14,AG1444&lt;='Braços de IP'!$D$14),'Braços de IP'!$E$14,"ERRO")))))))</f>
        <v>Médio I</v>
      </c>
      <c r="CU1444" s="27"/>
      <c r="CV1444" s="26" t="str">
        <f>IF($CU1444="","",VLOOKUP($CU1444,'Braços de IP'!$E$9:$I$15,2,0))</f>
        <v/>
      </c>
      <c r="CW1444" s="29" t="str">
        <f>IF($CU1444="","",VLOOKUP($CU1444,'Braços de IP'!$E$9:$I$15,5,0))</f>
        <v/>
      </c>
      <c r="CX1444" s="26"/>
      <c r="CY1444" s="26"/>
      <c r="CZ1444" s="26"/>
      <c r="DA1444" s="26"/>
      <c r="DB1444" s="26"/>
      <c r="DC1444" s="26"/>
      <c r="DD1444" s="30" t="e">
        <f t="shared" si="1588"/>
        <v>#N/A</v>
      </c>
      <c r="DE1444" s="31">
        <f t="shared" si="1589"/>
        <v>96</v>
      </c>
      <c r="DF1444" s="30" t="e">
        <f t="shared" si="1590"/>
        <v>#N/A</v>
      </c>
      <c r="DG1444" s="32" t="e">
        <f t="shared" si="1591"/>
        <v>#N/A</v>
      </c>
      <c r="DH1444" s="33" t="s">
        <v>143</v>
      </c>
      <c r="DI1444" s="34"/>
      <c r="DJ1444" s="35"/>
      <c r="DK1444" s="16" t="s">
        <v>144</v>
      </c>
      <c r="DL1444" s="16"/>
    </row>
    <row r="1445" spans="1:124" ht="15" customHeight="1" x14ac:dyDescent="0.25">
      <c r="B1445" s="16">
        <v>454</v>
      </c>
      <c r="C1445" s="16" t="s">
        <v>146</v>
      </c>
      <c r="D1445" s="16" t="s">
        <v>1267</v>
      </c>
      <c r="E1445" s="16">
        <v>-8.1110570000000006</v>
      </c>
      <c r="F1445" s="16">
        <v>-34.916646</v>
      </c>
      <c r="G1445" s="16" t="s">
        <v>160</v>
      </c>
      <c r="H1445" s="16" t="s">
        <v>136</v>
      </c>
      <c r="I1445" s="16" t="s">
        <v>135</v>
      </c>
      <c r="J1445" s="16" t="s">
        <v>137</v>
      </c>
      <c r="K1445" s="16">
        <v>96</v>
      </c>
      <c r="L1445" s="16" t="s">
        <v>138</v>
      </c>
      <c r="M1445" s="16">
        <v>0</v>
      </c>
      <c r="N1445" s="16"/>
      <c r="O1445" s="16">
        <v>1</v>
      </c>
      <c r="P1445" s="16">
        <v>2.5</v>
      </c>
      <c r="Q1445" s="16">
        <v>7</v>
      </c>
      <c r="R1445" s="16"/>
      <c r="S1445" s="16"/>
      <c r="T1445" s="16" t="s">
        <v>136</v>
      </c>
      <c r="U1445" s="16">
        <v>2.5</v>
      </c>
      <c r="V1445" s="16">
        <v>0</v>
      </c>
      <c r="W1445" s="16" t="s">
        <v>136</v>
      </c>
      <c r="X1445" s="16" t="s">
        <v>136</v>
      </c>
      <c r="Y1445" s="16">
        <v>0</v>
      </c>
      <c r="Z1445" s="16">
        <v>0</v>
      </c>
      <c r="AA1445" s="16" t="s">
        <v>161</v>
      </c>
      <c r="AB1445" s="16" t="s">
        <v>140</v>
      </c>
      <c r="AC1445" s="16">
        <v>30.29</v>
      </c>
      <c r="AD1445" s="16">
        <v>6.66</v>
      </c>
      <c r="AE1445" s="16">
        <v>1</v>
      </c>
      <c r="AF1445" s="16">
        <v>0.85</v>
      </c>
      <c r="AG1445" s="16">
        <v>2.2599999999999998</v>
      </c>
      <c r="AH1445" s="16"/>
      <c r="AI1445" s="16"/>
      <c r="AJ1445" s="16"/>
      <c r="AK1445" s="16"/>
      <c r="AL1445" s="16"/>
      <c r="AM1445" s="16">
        <v>0</v>
      </c>
      <c r="AN1445" s="16"/>
      <c r="AO1445" s="16">
        <v>0</v>
      </c>
      <c r="AP1445" s="16">
        <v>0</v>
      </c>
      <c r="AQ1445" s="16">
        <v>0</v>
      </c>
      <c r="AR1445" s="17" t="s">
        <v>136</v>
      </c>
      <c r="AS1445" s="19">
        <f t="shared" si="1522"/>
        <v>0</v>
      </c>
      <c r="AT1445" s="19"/>
      <c r="AU1445" s="19">
        <f>VLOOKUP(G1445,ABNT5101!$I$3:$J$9,2)</f>
        <v>10</v>
      </c>
      <c r="AV1445" s="19">
        <f>VLOOKUP(G1445,ABNT5101!$I$3:$M$9,5)</f>
        <v>0.18</v>
      </c>
      <c r="AW1445" s="17" t="str">
        <f>_xlfn.XLOOKUP(G1445,ABNT5101!I:I,ABNT5101!L:L)</f>
        <v>-</v>
      </c>
      <c r="AX1445" s="17">
        <f>_xlfn.XLOOKUP(G1445,ABNT5101!$I:$I,ABNT5101!M:M)</f>
        <v>0.18</v>
      </c>
      <c r="AY1445" s="17" t="str">
        <f>_xlfn.XLOOKUP(G1445,ABNT5101!$I:$I,ABNT5101!N:N)</f>
        <v>-</v>
      </c>
      <c r="AZ1445" s="17">
        <f>_xlfn.XLOOKUP(G1445,ABNT5101!$I:$I,ABNT5101!O:O)</f>
        <v>16</v>
      </c>
      <c r="BA1445" s="20" t="str">
        <f t="shared" si="1523"/>
        <v>NÃO ATENDE</v>
      </c>
      <c r="BB1445" s="21">
        <f t="shared" ref="BB1445:BC1445" si="1714">BE1445/AU1445-1</f>
        <v>-1</v>
      </c>
      <c r="BC1445" s="21">
        <f t="shared" si="1714"/>
        <v>-1</v>
      </c>
      <c r="BD1445" s="21" t="str">
        <f t="shared" si="1525"/>
        <v>-</v>
      </c>
      <c r="BE1445" s="22"/>
      <c r="BF1445" s="22"/>
      <c r="BG1445" s="22"/>
      <c r="BH1445" s="22"/>
      <c r="BI1445" s="23"/>
      <c r="BJ1445" s="22"/>
      <c r="BK1445" s="20" t="str">
        <f t="shared" si="1526"/>
        <v>NÃO ATENDE</v>
      </c>
      <c r="BL1445" s="20" t="str">
        <f t="shared" si="1527"/>
        <v>NÃO ATENDE</v>
      </c>
      <c r="BM1445" s="20" t="str">
        <f t="shared" si="1528"/>
        <v>NÃO ATENDE</v>
      </c>
      <c r="BN1445" s="20" t="str">
        <f t="shared" si="1529"/>
        <v>ATENDE</v>
      </c>
      <c r="BO1445" s="24" t="str">
        <f t="shared" si="1530"/>
        <v>C4</v>
      </c>
      <c r="BP1445" s="24" t="str">
        <f t="shared" si="1648"/>
        <v>P6</v>
      </c>
      <c r="BQ1445" s="25">
        <f t="shared" si="1661"/>
        <v>-1</v>
      </c>
      <c r="BR1445" s="22"/>
      <c r="BS1445" s="22"/>
      <c r="BT1445" s="24">
        <f>IF(BP1445="-","-",_xlfn.XLOOKUP(BP1445,ABNT5101!$B$4:$B$9,ABNT5101!$C$4:$C$9))</f>
        <v>3</v>
      </c>
      <c r="BU1445" s="24">
        <f>IF(BP1445="-","-",_xlfn.XLOOKUP(BP1445,ABNT5101!$B$4:$B$9,ABNT5101!$D$4:$D$9))</f>
        <v>0.6</v>
      </c>
      <c r="BV1445" s="20" t="str">
        <f t="shared" si="1531"/>
        <v>NÃO ATENDE</v>
      </c>
      <c r="BW1445" s="20" t="str">
        <f t="shared" si="1662"/>
        <v>NÃO ATENDE</v>
      </c>
      <c r="BX1445" s="20" t="str">
        <f t="shared" si="1532"/>
        <v>NÃO ATENDE</v>
      </c>
      <c r="BY1445" s="24" t="s">
        <v>136</v>
      </c>
      <c r="BZ1445" s="25" t="e">
        <f t="shared" si="1533"/>
        <v>#VALUE!</v>
      </c>
      <c r="CA1445" s="24"/>
      <c r="CB1445" s="24"/>
      <c r="CC1445" s="20" t="str">
        <f>IF(BY1445="-","-",_xlfn.XLOOKUP(BY1445,ABNT5101!$B$4:$B$9,ABNT5101!$C$4:$C$9))</f>
        <v>-</v>
      </c>
      <c r="CD1445" s="24" t="str">
        <f>IF(BY1445="-","-",_xlfn.XLOOKUP(BY1445,ABNT5101!$B$4:$B$9,ABNT5101!$D$4:$D$9))</f>
        <v>-</v>
      </c>
      <c r="CE1445" s="20" t="str">
        <f t="shared" si="1534"/>
        <v>-</v>
      </c>
      <c r="CF1445" s="20" t="str">
        <f t="shared" si="1535"/>
        <v>-</v>
      </c>
      <c r="CG1445" s="20" t="str">
        <f t="shared" si="1640"/>
        <v>-</v>
      </c>
      <c r="CH1445" s="26" t="e">
        <f>_xlfn.XLOOKUP(CI1445,'Banco de dados'!$B:$B,'Banco de dados'!$D:$D)</f>
        <v>#N/A</v>
      </c>
      <c r="CI1445" s="27"/>
      <c r="CJ1445" s="26" t="e">
        <f>_xlfn.XLOOKUP(CI1445,'Banco de dados'!$B:$B,'Banco de dados'!$E:$E)</f>
        <v>#N/A</v>
      </c>
      <c r="CK1445" s="26"/>
      <c r="CL1445" s="26" t="e">
        <f>IF(CK1445="-","-",_xlfn.XLOOKUP(CK1445,'Banco de dados'!$B:$B,'Banco de dados'!$E:$E))</f>
        <v>#N/A</v>
      </c>
      <c r="CM1445" s="28">
        <f t="shared" si="1690"/>
        <v>1</v>
      </c>
      <c r="CN1445" s="26" t="e">
        <f>_xlfn.XLOOKUP(CI1445,'Banco de dados'!$B:$B,'Banco de dados'!$H:$H)</f>
        <v>#N/A</v>
      </c>
      <c r="CO1445" s="26" t="e">
        <f t="array" aca="1" ref="CO1445" ca="1">_xludf.XLOOKUP(CK1445,'Banco de dados'!$B:$B,'Banco de dados'!$H:$H)</f>
        <v>#NAME?</v>
      </c>
      <c r="CP1445" s="26" t="e">
        <f t="array" aca="1" ref="CP1445" ca="1">_xludf.XLOOKUP(CI1445,'Banco de dados'!$B:$B,'Banco de dados'!$F:$F)</f>
        <v>#NAME?</v>
      </c>
      <c r="CQ1445" s="26" t="e">
        <f t="array" aca="1" ref="CQ1445" ca="1">_xludf.XLOOKUP(CK1445,'Banco de dados'!$B:$B,'Banco de dados'!$F:$F)</f>
        <v>#NAME?</v>
      </c>
      <c r="CR1445" s="27">
        <v>415</v>
      </c>
      <c r="CS1445" s="27"/>
      <c r="CT1445" s="26" t="str">
        <f>IF(AG1445=0.5,"Suporte",IF(AND(AG1445&gt;='Braços de IP'!$B$9,AG1445&lt;='Braços de IP'!$D$9),'Braços de IP'!$E$9,IF(AND(AG1445&gt;='Braços de IP'!$B$10,AG1445&lt;='Braços de IP'!$D$10),'Braços de IP'!$E$10,IF(AND(AG1445&gt;='Braços de IP'!$B$11,AG1445&lt;='Braços de IP'!$D$11),'Braços de IP'!$E$11,IF(AND(AG1445&gt;='Braços de IP'!$B$12,AG1445&lt;='Braços de IP'!$D$12),'Braços de IP'!$E$12,IF(AND(AG1445&gt;='Braços de IP'!$B$13,AG1445&lt;='Braços de IP'!$D$13),'Braços de IP'!$E$13,IF(AND(AG1445&gt;='Braços de IP'!$B$14,AG1445&lt;='Braços de IP'!$D$14),'Braços de IP'!$E$14,"ERRO")))))))</f>
        <v>Médio II</v>
      </c>
      <c r="CU1445" s="27"/>
      <c r="CV1445" s="26" t="str">
        <f>IF($CU1445="","",VLOOKUP($CU1445,'Braços de IP'!$E$9:$I$15,2,0))</f>
        <v/>
      </c>
      <c r="CW1445" s="29" t="str">
        <f>IF($CU1445="","",VLOOKUP($CU1445,'Braços de IP'!$E$9:$I$15,5,0))</f>
        <v/>
      </c>
      <c r="CX1445" s="26"/>
      <c r="CY1445" s="26"/>
      <c r="CZ1445" s="26"/>
      <c r="DA1445" s="26"/>
      <c r="DB1445" s="26"/>
      <c r="DC1445" s="26"/>
      <c r="DD1445" s="30" t="e">
        <f t="shared" si="1588"/>
        <v>#N/A</v>
      </c>
      <c r="DE1445" s="31">
        <f t="shared" si="1589"/>
        <v>96</v>
      </c>
      <c r="DF1445" s="30" t="e">
        <f t="shared" si="1590"/>
        <v>#N/A</v>
      </c>
      <c r="DG1445" s="32" t="e">
        <f t="shared" si="1591"/>
        <v>#N/A</v>
      </c>
      <c r="DH1445" s="33" t="s">
        <v>143</v>
      </c>
      <c r="DI1445" s="34"/>
      <c r="DJ1445" s="35"/>
      <c r="DK1445" s="16" t="s">
        <v>144</v>
      </c>
      <c r="DL1445" s="16"/>
    </row>
    <row r="1446" spans="1:124" ht="15" customHeight="1" x14ac:dyDescent="0.25">
      <c r="B1446" s="16">
        <v>454</v>
      </c>
      <c r="C1446" s="16" t="s">
        <v>146</v>
      </c>
      <c r="D1446" s="16" t="s">
        <v>1267</v>
      </c>
      <c r="E1446" s="16">
        <v>-8.1110570000000006</v>
      </c>
      <c r="F1446" s="16">
        <v>-34.916646</v>
      </c>
      <c r="G1446" s="16" t="s">
        <v>160</v>
      </c>
      <c r="H1446" s="16" t="s">
        <v>136</v>
      </c>
      <c r="I1446" s="16" t="s">
        <v>135</v>
      </c>
      <c r="J1446" s="16" t="s">
        <v>137</v>
      </c>
      <c r="K1446" s="16">
        <v>96</v>
      </c>
      <c r="L1446" s="16" t="s">
        <v>138</v>
      </c>
      <c r="M1446" s="16">
        <v>0</v>
      </c>
      <c r="N1446" s="16"/>
      <c r="O1446" s="16">
        <v>1</v>
      </c>
      <c r="P1446" s="16">
        <v>2.5</v>
      </c>
      <c r="Q1446" s="16">
        <v>7</v>
      </c>
      <c r="R1446" s="16"/>
      <c r="S1446" s="16"/>
      <c r="T1446" s="16" t="s">
        <v>136</v>
      </c>
      <c r="U1446" s="16">
        <v>2.5</v>
      </c>
      <c r="V1446" s="16">
        <v>0</v>
      </c>
      <c r="W1446" s="16" t="s">
        <v>136</v>
      </c>
      <c r="X1446" s="16" t="s">
        <v>136</v>
      </c>
      <c r="Y1446" s="16">
        <v>0</v>
      </c>
      <c r="Z1446" s="16">
        <v>0</v>
      </c>
      <c r="AA1446" s="16" t="s">
        <v>161</v>
      </c>
      <c r="AB1446" s="16" t="s">
        <v>140</v>
      </c>
      <c r="AC1446" s="16">
        <v>30.29</v>
      </c>
      <c r="AD1446" s="16">
        <v>6.66</v>
      </c>
      <c r="AE1446" s="16">
        <v>1</v>
      </c>
      <c r="AF1446" s="16">
        <v>0.85</v>
      </c>
      <c r="AG1446" s="16">
        <v>2.2599999999999998</v>
      </c>
      <c r="AH1446" s="16"/>
      <c r="AI1446" s="16"/>
      <c r="AJ1446" s="16"/>
      <c r="AK1446" s="16"/>
      <c r="AL1446" s="16"/>
      <c r="AM1446" s="16">
        <v>0</v>
      </c>
      <c r="AN1446" s="16"/>
      <c r="AO1446" s="16">
        <v>0</v>
      </c>
      <c r="AP1446" s="16">
        <v>0</v>
      </c>
      <c r="AQ1446" s="16">
        <v>0</v>
      </c>
      <c r="AR1446" s="17" t="s">
        <v>136</v>
      </c>
      <c r="AS1446" s="19">
        <f t="shared" si="1522"/>
        <v>0</v>
      </c>
      <c r="AT1446" s="19"/>
      <c r="AU1446" s="19">
        <f>VLOOKUP(G1446,ABNT5101!$I$3:$J$9,2)</f>
        <v>10</v>
      </c>
      <c r="AV1446" s="19">
        <f>VLOOKUP(G1446,ABNT5101!$I$3:$M$9,5)</f>
        <v>0.18</v>
      </c>
      <c r="AW1446" s="17" t="str">
        <f>_xlfn.XLOOKUP(G1446,ABNT5101!I:I,ABNT5101!L:L)</f>
        <v>-</v>
      </c>
      <c r="AX1446" s="17">
        <f>_xlfn.XLOOKUP(G1446,ABNT5101!$I:$I,ABNT5101!M:M)</f>
        <v>0.18</v>
      </c>
      <c r="AY1446" s="17" t="str">
        <f>_xlfn.XLOOKUP(G1446,ABNT5101!$I:$I,ABNT5101!N:N)</f>
        <v>-</v>
      </c>
      <c r="AZ1446" s="17">
        <f>_xlfn.XLOOKUP(G1446,ABNT5101!$I:$I,ABNT5101!O:O)</f>
        <v>16</v>
      </c>
      <c r="BA1446" s="20" t="str">
        <f t="shared" si="1523"/>
        <v>NÃO ATENDE</v>
      </c>
      <c r="BB1446" s="21">
        <f t="shared" ref="BB1446:BC1446" si="1715">BE1446/AU1446-1</f>
        <v>-1</v>
      </c>
      <c r="BC1446" s="21">
        <f t="shared" si="1715"/>
        <v>-1</v>
      </c>
      <c r="BD1446" s="21" t="str">
        <f t="shared" si="1525"/>
        <v>-</v>
      </c>
      <c r="BE1446" s="22"/>
      <c r="BF1446" s="22"/>
      <c r="BG1446" s="22"/>
      <c r="BH1446" s="22"/>
      <c r="BI1446" s="23"/>
      <c r="BJ1446" s="22"/>
      <c r="BK1446" s="20" t="str">
        <f t="shared" si="1526"/>
        <v>NÃO ATENDE</v>
      </c>
      <c r="BL1446" s="20" t="str">
        <f t="shared" si="1527"/>
        <v>NÃO ATENDE</v>
      </c>
      <c r="BM1446" s="20" t="str">
        <f t="shared" si="1528"/>
        <v>NÃO ATENDE</v>
      </c>
      <c r="BN1446" s="20" t="str">
        <f t="shared" si="1529"/>
        <v>ATENDE</v>
      </c>
      <c r="BO1446" s="24" t="str">
        <f t="shared" si="1530"/>
        <v>C4</v>
      </c>
      <c r="BP1446" s="24" t="str">
        <f t="shared" si="1648"/>
        <v>P6</v>
      </c>
      <c r="BQ1446" s="25">
        <f t="shared" si="1661"/>
        <v>-1</v>
      </c>
      <c r="BR1446" s="22"/>
      <c r="BS1446" s="22"/>
      <c r="BT1446" s="24">
        <f>IF(BP1446="-","-",_xlfn.XLOOKUP(BP1446,ABNT5101!$B$4:$B$9,ABNT5101!$C$4:$C$9))</f>
        <v>3</v>
      </c>
      <c r="BU1446" s="24">
        <f>IF(BP1446="-","-",_xlfn.XLOOKUP(BP1446,ABNT5101!$B$4:$B$9,ABNT5101!$D$4:$D$9))</f>
        <v>0.6</v>
      </c>
      <c r="BV1446" s="20" t="str">
        <f t="shared" si="1531"/>
        <v>NÃO ATENDE</v>
      </c>
      <c r="BW1446" s="20" t="str">
        <f t="shared" si="1662"/>
        <v>NÃO ATENDE</v>
      </c>
      <c r="BX1446" s="20" t="str">
        <f t="shared" si="1532"/>
        <v>NÃO ATENDE</v>
      </c>
      <c r="BY1446" s="24" t="s">
        <v>136</v>
      </c>
      <c r="BZ1446" s="25" t="e">
        <f t="shared" si="1533"/>
        <v>#VALUE!</v>
      </c>
      <c r="CA1446" s="24"/>
      <c r="CB1446" s="24"/>
      <c r="CC1446" s="20" t="str">
        <f>IF(BY1446="-","-",_xlfn.XLOOKUP(BY1446,ABNT5101!$B$4:$B$9,ABNT5101!$C$4:$C$9))</f>
        <v>-</v>
      </c>
      <c r="CD1446" s="24" t="str">
        <f>IF(BY1446="-","-",_xlfn.XLOOKUP(BY1446,ABNT5101!$B$4:$B$9,ABNT5101!$D$4:$D$9))</f>
        <v>-</v>
      </c>
      <c r="CE1446" s="20" t="str">
        <f t="shared" si="1534"/>
        <v>-</v>
      </c>
      <c r="CF1446" s="20" t="str">
        <f t="shared" si="1535"/>
        <v>-</v>
      </c>
      <c r="CG1446" s="20" t="str">
        <f t="shared" si="1640"/>
        <v>-</v>
      </c>
      <c r="CH1446" s="26" t="e">
        <f>_xlfn.XLOOKUP(CI1446,'Banco de dados'!$B:$B,'Banco de dados'!$D:$D)</f>
        <v>#N/A</v>
      </c>
      <c r="CI1446" s="27"/>
      <c r="CJ1446" s="26" t="e">
        <f>_xlfn.XLOOKUP(CI1446,'Banco de dados'!$B:$B,'Banco de dados'!$E:$E)</f>
        <v>#N/A</v>
      </c>
      <c r="CK1446" s="26"/>
      <c r="CL1446" s="26" t="e">
        <f>IF(CK1446="-","-",_xlfn.XLOOKUP(CK1446,'Banco de dados'!$B:$B,'Banco de dados'!$E:$E))</f>
        <v>#N/A</v>
      </c>
      <c r="CM1446" s="28">
        <f t="shared" si="1690"/>
        <v>1</v>
      </c>
      <c r="CN1446" s="26" t="e">
        <f>_xlfn.XLOOKUP(CI1446,'Banco de dados'!$B:$B,'Banco de dados'!$H:$H)</f>
        <v>#N/A</v>
      </c>
      <c r="CO1446" s="26" t="e">
        <f t="array" aca="1" ref="CO1446" ca="1">_xludf.XLOOKUP(CK1446,'Banco de dados'!$B:$B,'Banco de dados'!$H:$H)</f>
        <v>#NAME?</v>
      </c>
      <c r="CP1446" s="26" t="e">
        <f t="array" aca="1" ref="CP1446" ca="1">_xludf.XLOOKUP(CI1446,'Banco de dados'!$B:$B,'Banco de dados'!$F:$F)</f>
        <v>#NAME?</v>
      </c>
      <c r="CQ1446" s="26" t="e">
        <f t="array" aca="1" ref="CQ1446" ca="1">_xludf.XLOOKUP(CK1446,'Banco de dados'!$B:$B,'Banco de dados'!$F:$F)</f>
        <v>#NAME?</v>
      </c>
      <c r="CR1446" s="27">
        <v>416</v>
      </c>
      <c r="CS1446" s="27"/>
      <c r="CT1446" s="26" t="str">
        <f>IF(AG1446=0.5,"Suporte",IF(AND(AG1446&gt;='Braços de IP'!$B$9,AG1446&lt;='Braços de IP'!$D$9),'Braços de IP'!$E$9,IF(AND(AG1446&gt;='Braços de IP'!$B$10,AG1446&lt;='Braços de IP'!$D$10),'Braços de IP'!$E$10,IF(AND(AG1446&gt;='Braços de IP'!$B$11,AG1446&lt;='Braços de IP'!$D$11),'Braços de IP'!$E$11,IF(AND(AG1446&gt;='Braços de IP'!$B$12,AG1446&lt;='Braços de IP'!$D$12),'Braços de IP'!$E$12,IF(AND(AG1446&gt;='Braços de IP'!$B$13,AG1446&lt;='Braços de IP'!$D$13),'Braços de IP'!$E$13,IF(AND(AG1446&gt;='Braços de IP'!$B$14,AG1446&lt;='Braços de IP'!$D$14),'Braços de IP'!$E$14,"ERRO")))))))</f>
        <v>Médio II</v>
      </c>
      <c r="CU1446" s="27"/>
      <c r="CV1446" s="26" t="str">
        <f>IF($CU1446="","",VLOOKUP($CU1446,'Braços de IP'!$E$9:$I$15,2,0))</f>
        <v/>
      </c>
      <c r="CW1446" s="29" t="str">
        <f>IF($CU1446="","",VLOOKUP($CU1446,'Braços de IP'!$E$9:$I$15,5,0))</f>
        <v/>
      </c>
      <c r="CX1446" s="26"/>
      <c r="CY1446" s="26"/>
      <c r="CZ1446" s="26"/>
      <c r="DA1446" s="26"/>
      <c r="DB1446" s="26"/>
      <c r="DC1446" s="26"/>
      <c r="DD1446" s="30" t="e">
        <f t="shared" si="1588"/>
        <v>#N/A</v>
      </c>
      <c r="DE1446" s="31">
        <f t="shared" si="1589"/>
        <v>96</v>
      </c>
      <c r="DF1446" s="30" t="e">
        <f t="shared" si="1590"/>
        <v>#N/A</v>
      </c>
      <c r="DG1446" s="32" t="e">
        <f t="shared" si="1591"/>
        <v>#N/A</v>
      </c>
      <c r="DH1446" s="33" t="s">
        <v>143</v>
      </c>
      <c r="DI1446" s="34"/>
      <c r="DJ1446" s="35"/>
      <c r="DK1446" s="16" t="s">
        <v>144</v>
      </c>
      <c r="DL1446" s="16"/>
    </row>
    <row r="1447" spans="1:124" ht="15" customHeight="1" x14ac:dyDescent="0.25">
      <c r="B1447" s="16">
        <v>454</v>
      </c>
      <c r="C1447" s="16" t="s">
        <v>146</v>
      </c>
      <c r="D1447" s="16" t="s">
        <v>1267</v>
      </c>
      <c r="E1447" s="16">
        <v>-8.1110570000000006</v>
      </c>
      <c r="F1447" s="16">
        <v>-34.916646</v>
      </c>
      <c r="G1447" s="16" t="s">
        <v>160</v>
      </c>
      <c r="H1447" s="16" t="s">
        <v>136</v>
      </c>
      <c r="I1447" s="16" t="s">
        <v>135</v>
      </c>
      <c r="J1447" s="16" t="s">
        <v>137</v>
      </c>
      <c r="K1447" s="16">
        <v>96</v>
      </c>
      <c r="L1447" s="16" t="s">
        <v>138</v>
      </c>
      <c r="M1447" s="16">
        <v>0</v>
      </c>
      <c r="N1447" s="16"/>
      <c r="O1447" s="16">
        <v>1</v>
      </c>
      <c r="P1447" s="16">
        <v>2.5</v>
      </c>
      <c r="Q1447" s="16">
        <v>7</v>
      </c>
      <c r="R1447" s="16"/>
      <c r="S1447" s="16"/>
      <c r="T1447" s="16" t="s">
        <v>136</v>
      </c>
      <c r="U1447" s="16">
        <v>2.5</v>
      </c>
      <c r="V1447" s="16">
        <v>0</v>
      </c>
      <c r="W1447" s="16" t="s">
        <v>136</v>
      </c>
      <c r="X1447" s="16" t="s">
        <v>136</v>
      </c>
      <c r="Y1447" s="16">
        <v>0</v>
      </c>
      <c r="Z1447" s="16">
        <v>0</v>
      </c>
      <c r="AA1447" s="16" t="s">
        <v>161</v>
      </c>
      <c r="AB1447" s="16" t="s">
        <v>140</v>
      </c>
      <c r="AC1447" s="16">
        <v>30.29</v>
      </c>
      <c r="AD1447" s="16">
        <v>6.66</v>
      </c>
      <c r="AE1447" s="16">
        <v>1</v>
      </c>
      <c r="AF1447" s="16">
        <v>0.85</v>
      </c>
      <c r="AG1447" s="16">
        <v>2.2599999999999998</v>
      </c>
      <c r="AH1447" s="16"/>
      <c r="AI1447" s="16"/>
      <c r="AJ1447" s="16"/>
      <c r="AK1447" s="16"/>
      <c r="AL1447" s="16"/>
      <c r="AM1447" s="16">
        <v>0</v>
      </c>
      <c r="AN1447" s="16"/>
      <c r="AO1447" s="16">
        <v>0</v>
      </c>
      <c r="AP1447" s="16">
        <v>0</v>
      </c>
      <c r="AQ1447" s="16">
        <v>0</v>
      </c>
      <c r="AR1447" s="17" t="s">
        <v>136</v>
      </c>
      <c r="AS1447" s="19">
        <f t="shared" si="1522"/>
        <v>0</v>
      </c>
      <c r="AT1447" s="19"/>
      <c r="AU1447" s="19">
        <f>VLOOKUP(G1447,ABNT5101!$I$3:$J$9,2)</f>
        <v>10</v>
      </c>
      <c r="AV1447" s="19">
        <f>VLOOKUP(G1447,ABNT5101!$I$3:$M$9,5)</f>
        <v>0.18</v>
      </c>
      <c r="AW1447" s="17" t="str">
        <f>_xlfn.XLOOKUP(G1447,ABNT5101!I:I,ABNT5101!L:L)</f>
        <v>-</v>
      </c>
      <c r="AX1447" s="17">
        <f>_xlfn.XLOOKUP(G1447,ABNT5101!$I:$I,ABNT5101!M:M)</f>
        <v>0.18</v>
      </c>
      <c r="AY1447" s="17" t="str">
        <f>_xlfn.XLOOKUP(G1447,ABNT5101!$I:$I,ABNT5101!N:N)</f>
        <v>-</v>
      </c>
      <c r="AZ1447" s="17">
        <f>_xlfn.XLOOKUP(G1447,ABNT5101!$I:$I,ABNT5101!O:O)</f>
        <v>16</v>
      </c>
      <c r="BA1447" s="20" t="str">
        <f t="shared" si="1523"/>
        <v>NÃO ATENDE</v>
      </c>
      <c r="BB1447" s="21">
        <f t="shared" ref="BB1447:BC1447" si="1716">BE1447/AU1447-1</f>
        <v>-1</v>
      </c>
      <c r="BC1447" s="21">
        <f t="shared" si="1716"/>
        <v>-1</v>
      </c>
      <c r="BD1447" s="21" t="str">
        <f t="shared" si="1525"/>
        <v>-</v>
      </c>
      <c r="BE1447" s="22"/>
      <c r="BF1447" s="22"/>
      <c r="BG1447" s="22"/>
      <c r="BH1447" s="22"/>
      <c r="BI1447" s="23"/>
      <c r="BJ1447" s="22"/>
      <c r="BK1447" s="20" t="str">
        <f t="shared" si="1526"/>
        <v>NÃO ATENDE</v>
      </c>
      <c r="BL1447" s="20" t="str">
        <f t="shared" si="1527"/>
        <v>NÃO ATENDE</v>
      </c>
      <c r="BM1447" s="20" t="str">
        <f t="shared" si="1528"/>
        <v>NÃO ATENDE</v>
      </c>
      <c r="BN1447" s="20" t="str">
        <f t="shared" si="1529"/>
        <v>ATENDE</v>
      </c>
      <c r="BO1447" s="24" t="str">
        <f t="shared" si="1530"/>
        <v>C4</v>
      </c>
      <c r="BP1447" s="24" t="str">
        <f t="shared" si="1648"/>
        <v>P6</v>
      </c>
      <c r="BQ1447" s="25">
        <f t="shared" si="1661"/>
        <v>-1</v>
      </c>
      <c r="BR1447" s="22"/>
      <c r="BS1447" s="22"/>
      <c r="BT1447" s="24">
        <f>IF(BP1447="-","-",_xlfn.XLOOKUP(BP1447,ABNT5101!$B$4:$B$9,ABNT5101!$C$4:$C$9))</f>
        <v>3</v>
      </c>
      <c r="BU1447" s="24">
        <f>IF(BP1447="-","-",_xlfn.XLOOKUP(BP1447,ABNT5101!$B$4:$B$9,ABNT5101!$D$4:$D$9))</f>
        <v>0.6</v>
      </c>
      <c r="BV1447" s="20" t="str">
        <f t="shared" si="1531"/>
        <v>NÃO ATENDE</v>
      </c>
      <c r="BW1447" s="20" t="str">
        <f t="shared" si="1662"/>
        <v>NÃO ATENDE</v>
      </c>
      <c r="BX1447" s="20" t="str">
        <f t="shared" si="1532"/>
        <v>NÃO ATENDE</v>
      </c>
      <c r="BY1447" s="24" t="s">
        <v>136</v>
      </c>
      <c r="BZ1447" s="25" t="e">
        <f t="shared" si="1533"/>
        <v>#VALUE!</v>
      </c>
      <c r="CA1447" s="24"/>
      <c r="CB1447" s="24"/>
      <c r="CC1447" s="20" t="str">
        <f>IF(BY1447="-","-",_xlfn.XLOOKUP(BY1447,ABNT5101!$B$4:$B$9,ABNT5101!$C$4:$C$9))</f>
        <v>-</v>
      </c>
      <c r="CD1447" s="24" t="str">
        <f>IF(BY1447="-","-",_xlfn.XLOOKUP(BY1447,ABNT5101!$B$4:$B$9,ABNT5101!$D$4:$D$9))</f>
        <v>-</v>
      </c>
      <c r="CE1447" s="20" t="str">
        <f t="shared" si="1534"/>
        <v>-</v>
      </c>
      <c r="CF1447" s="20" t="str">
        <f t="shared" si="1535"/>
        <v>-</v>
      </c>
      <c r="CG1447" s="20" t="str">
        <f t="shared" si="1640"/>
        <v>-</v>
      </c>
      <c r="CH1447" s="26" t="e">
        <f>_xlfn.XLOOKUP(CI1447,'Banco de dados'!$B:$B,'Banco de dados'!$D:$D)</f>
        <v>#N/A</v>
      </c>
      <c r="CI1447" s="27"/>
      <c r="CJ1447" s="26" t="e">
        <f>_xlfn.XLOOKUP(CI1447,'Banco de dados'!$B:$B,'Banco de dados'!$E:$E)</f>
        <v>#N/A</v>
      </c>
      <c r="CK1447" s="26"/>
      <c r="CL1447" s="26" t="e">
        <f>IF(CK1447="-","-",_xlfn.XLOOKUP(CK1447,'Banco de dados'!$B:$B,'Banco de dados'!$E:$E))</f>
        <v>#N/A</v>
      </c>
      <c r="CM1447" s="28">
        <f t="shared" si="1690"/>
        <v>1</v>
      </c>
      <c r="CN1447" s="26" t="e">
        <f>_xlfn.XLOOKUP(CI1447,'Banco de dados'!$B:$B,'Banco de dados'!$H:$H)</f>
        <v>#N/A</v>
      </c>
      <c r="CO1447" s="26" t="e">
        <f t="array" aca="1" ref="CO1447" ca="1">_xludf.XLOOKUP(CK1447,'Banco de dados'!$B:$B,'Banco de dados'!$H:$H)</f>
        <v>#NAME?</v>
      </c>
      <c r="CP1447" s="26" t="e">
        <f t="array" aca="1" ref="CP1447" ca="1">_xludf.XLOOKUP(CI1447,'Banco de dados'!$B:$B,'Banco de dados'!$F:$F)</f>
        <v>#NAME?</v>
      </c>
      <c r="CQ1447" s="26" t="e">
        <f t="array" aca="1" ref="CQ1447" ca="1">_xludf.XLOOKUP(CK1447,'Banco de dados'!$B:$B,'Banco de dados'!$F:$F)</f>
        <v>#NAME?</v>
      </c>
      <c r="CR1447" s="27">
        <v>417</v>
      </c>
      <c r="CS1447" s="27"/>
      <c r="CT1447" s="26" t="str">
        <f>IF(AG1447=0.5,"Suporte",IF(AND(AG1447&gt;='Braços de IP'!$B$9,AG1447&lt;='Braços de IP'!$D$9),'Braços de IP'!$E$9,IF(AND(AG1447&gt;='Braços de IP'!$B$10,AG1447&lt;='Braços de IP'!$D$10),'Braços de IP'!$E$10,IF(AND(AG1447&gt;='Braços de IP'!$B$11,AG1447&lt;='Braços de IP'!$D$11),'Braços de IP'!$E$11,IF(AND(AG1447&gt;='Braços de IP'!$B$12,AG1447&lt;='Braços de IP'!$D$12),'Braços de IP'!$E$12,IF(AND(AG1447&gt;='Braços de IP'!$B$13,AG1447&lt;='Braços de IP'!$D$13),'Braços de IP'!$E$13,IF(AND(AG1447&gt;='Braços de IP'!$B$14,AG1447&lt;='Braços de IP'!$D$14),'Braços de IP'!$E$14,"ERRO")))))))</f>
        <v>Médio II</v>
      </c>
      <c r="CU1447" s="27"/>
      <c r="CV1447" s="26" t="str">
        <f>IF($CU1447="","",VLOOKUP($CU1447,'Braços de IP'!$E$9:$I$15,2,0))</f>
        <v/>
      </c>
      <c r="CW1447" s="29" t="str">
        <f>IF($CU1447="","",VLOOKUP($CU1447,'Braços de IP'!$E$9:$I$15,5,0))</f>
        <v/>
      </c>
      <c r="CX1447" s="26"/>
      <c r="CY1447" s="26"/>
      <c r="CZ1447" s="26"/>
      <c r="DA1447" s="26"/>
      <c r="DB1447" s="26"/>
      <c r="DC1447" s="26"/>
      <c r="DD1447" s="30" t="e">
        <f t="shared" si="1588"/>
        <v>#N/A</v>
      </c>
      <c r="DE1447" s="31">
        <f t="shared" si="1589"/>
        <v>96</v>
      </c>
      <c r="DF1447" s="30" t="e">
        <f t="shared" si="1590"/>
        <v>#N/A</v>
      </c>
      <c r="DG1447" s="32" t="e">
        <f t="shared" si="1591"/>
        <v>#N/A</v>
      </c>
      <c r="DH1447" s="33" t="s">
        <v>143</v>
      </c>
      <c r="DI1447" s="34"/>
      <c r="DJ1447" s="35"/>
      <c r="DK1447" s="16" t="s">
        <v>144</v>
      </c>
      <c r="DL1447" s="16"/>
    </row>
    <row r="1448" spans="1:124" ht="15" customHeight="1" x14ac:dyDescent="0.25">
      <c r="B1448" s="16">
        <v>455</v>
      </c>
      <c r="C1448" s="16" t="s">
        <v>133</v>
      </c>
      <c r="D1448" s="16" t="s">
        <v>1268</v>
      </c>
      <c r="E1448" s="16">
        <v>-8.1128160000000005</v>
      </c>
      <c r="F1448" s="16">
        <v>-34.909866999999998</v>
      </c>
      <c r="G1448" s="16" t="s">
        <v>157</v>
      </c>
      <c r="H1448" s="16" t="s">
        <v>136</v>
      </c>
      <c r="I1448" s="16" t="s">
        <v>135</v>
      </c>
      <c r="J1448" s="16" t="s">
        <v>137</v>
      </c>
      <c r="K1448" s="16">
        <v>96</v>
      </c>
      <c r="L1448" s="16" t="s">
        <v>138</v>
      </c>
      <c r="M1448" s="16">
        <v>0</v>
      </c>
      <c r="N1448" s="16"/>
      <c r="O1448" s="16">
        <v>1</v>
      </c>
      <c r="P1448" s="16">
        <v>0.5</v>
      </c>
      <c r="Q1448" s="16">
        <v>6</v>
      </c>
      <c r="R1448" s="16"/>
      <c r="S1448" s="16"/>
      <c r="T1448" s="16" t="s">
        <v>136</v>
      </c>
      <c r="U1448" s="16">
        <v>1.5</v>
      </c>
      <c r="V1448" s="16">
        <v>0</v>
      </c>
      <c r="W1448" s="16" t="s">
        <v>136</v>
      </c>
      <c r="X1448" s="16">
        <v>1</v>
      </c>
      <c r="Y1448" s="16">
        <v>0</v>
      </c>
      <c r="Z1448" s="16">
        <v>0</v>
      </c>
      <c r="AA1448" s="16" t="s">
        <v>139</v>
      </c>
      <c r="AB1448" s="16" t="s">
        <v>140</v>
      </c>
      <c r="AC1448" s="16">
        <v>36.9</v>
      </c>
      <c r="AD1448" s="16">
        <v>7.68</v>
      </c>
      <c r="AE1448" s="16">
        <v>1</v>
      </c>
      <c r="AF1448" s="16">
        <v>0.55000000000000004</v>
      </c>
      <c r="AG1448" s="16">
        <v>1.66</v>
      </c>
      <c r="AH1448" s="16"/>
      <c r="AI1448" s="16"/>
      <c r="AJ1448" s="16"/>
      <c r="AK1448" s="16"/>
      <c r="AL1448" s="16"/>
      <c r="AM1448" s="16">
        <v>0</v>
      </c>
      <c r="AN1448" s="16"/>
      <c r="AO1448" s="16">
        <v>0</v>
      </c>
      <c r="AP1448" s="16">
        <v>0</v>
      </c>
      <c r="AQ1448" s="16">
        <v>0</v>
      </c>
      <c r="AR1448" s="17" t="s">
        <v>136</v>
      </c>
      <c r="AS1448" s="19">
        <f t="shared" si="1522"/>
        <v>0</v>
      </c>
      <c r="AT1448" s="19"/>
      <c r="AU1448" s="19">
        <f>VLOOKUP(G1448,ABNT5101!$I$3:$J$9,2)</f>
        <v>7.5</v>
      </c>
      <c r="AV1448" s="19">
        <f>VLOOKUP(G1448,ABNT5101!$I$3:$M$9,5)</f>
        <v>0.18</v>
      </c>
      <c r="AW1448" s="17" t="str">
        <f>_xlfn.XLOOKUP(G1448,ABNT5101!I:I,ABNT5101!L:L)</f>
        <v>-</v>
      </c>
      <c r="AX1448" s="17">
        <f>_xlfn.XLOOKUP(G1448,ABNT5101!$I:$I,ABNT5101!M:M)</f>
        <v>0.18</v>
      </c>
      <c r="AY1448" s="17" t="str">
        <f>_xlfn.XLOOKUP(G1448,ABNT5101!$I:$I,ABNT5101!N:N)</f>
        <v>-</v>
      </c>
      <c r="AZ1448" s="17">
        <f>_xlfn.XLOOKUP(G1448,ABNT5101!$I:$I,ABNT5101!O:O)</f>
        <v>16</v>
      </c>
      <c r="BA1448" s="20" t="str">
        <f t="shared" si="1523"/>
        <v>NÃO ATENDE</v>
      </c>
      <c r="BB1448" s="21">
        <f t="shared" ref="BB1448:BC1448" si="1717">BE1448/AU1448-1</f>
        <v>-1</v>
      </c>
      <c r="BC1448" s="21">
        <f t="shared" si="1717"/>
        <v>-1</v>
      </c>
      <c r="BD1448" s="21" t="str">
        <f t="shared" si="1525"/>
        <v>-</v>
      </c>
      <c r="BE1448" s="22"/>
      <c r="BF1448" s="22"/>
      <c r="BG1448" s="22"/>
      <c r="BH1448" s="22"/>
      <c r="BI1448" s="23"/>
      <c r="BJ1448" s="22"/>
      <c r="BK1448" s="20" t="str">
        <f t="shared" si="1526"/>
        <v>NÃO ATENDE</v>
      </c>
      <c r="BL1448" s="20" t="str">
        <f t="shared" si="1527"/>
        <v>NÃO ATENDE</v>
      </c>
      <c r="BM1448" s="20" t="str">
        <f t="shared" si="1528"/>
        <v>NÃO ATENDE</v>
      </c>
      <c r="BN1448" s="20" t="str">
        <f t="shared" si="1529"/>
        <v>ATENDE</v>
      </c>
      <c r="BO1448" s="24" t="str">
        <f t="shared" si="1530"/>
        <v>C5</v>
      </c>
      <c r="BP1448" s="24" t="str">
        <f t="shared" si="1648"/>
        <v>P6</v>
      </c>
      <c r="BQ1448" s="25">
        <f t="shared" si="1661"/>
        <v>-1</v>
      </c>
      <c r="BR1448" s="22"/>
      <c r="BS1448" s="22"/>
      <c r="BT1448" s="24">
        <f>IF(BP1448="-","-",_xlfn.XLOOKUP(BP1448,ABNT5101!$B$4:$B$9,ABNT5101!$C$4:$C$9))</f>
        <v>3</v>
      </c>
      <c r="BU1448" s="24">
        <f>IF(BP1448="-","-",_xlfn.XLOOKUP(BP1448,ABNT5101!$B$4:$B$9,ABNT5101!$D$4:$D$9))</f>
        <v>0.6</v>
      </c>
      <c r="BV1448" s="20" t="str">
        <f t="shared" si="1531"/>
        <v>NÃO ATENDE</v>
      </c>
      <c r="BW1448" s="20" t="str">
        <f t="shared" si="1662"/>
        <v>NÃO ATENDE</v>
      </c>
      <c r="BX1448" s="20" t="str">
        <f t="shared" si="1532"/>
        <v>NÃO ATENDE</v>
      </c>
      <c r="BY1448" s="24" t="s">
        <v>136</v>
      </c>
      <c r="BZ1448" s="25" t="e">
        <f t="shared" si="1533"/>
        <v>#VALUE!</v>
      </c>
      <c r="CA1448" s="24"/>
      <c r="CB1448" s="24"/>
      <c r="CC1448" s="20" t="str">
        <f>IF(BY1448="-","-",_xlfn.XLOOKUP(BY1448,ABNT5101!$B$4:$B$9,ABNT5101!$C$4:$C$9))</f>
        <v>-</v>
      </c>
      <c r="CD1448" s="24" t="str">
        <f>IF(BY1448="-","-",_xlfn.XLOOKUP(BY1448,ABNT5101!$B$4:$B$9,ABNT5101!$D$4:$D$9))</f>
        <v>-</v>
      </c>
      <c r="CE1448" s="20" t="str">
        <f t="shared" si="1534"/>
        <v>-</v>
      </c>
      <c r="CF1448" s="20" t="str">
        <f t="shared" si="1535"/>
        <v>-</v>
      </c>
      <c r="CG1448" s="20" t="str">
        <f t="shared" si="1640"/>
        <v>-</v>
      </c>
      <c r="CH1448" s="26" t="e">
        <f>_xlfn.XLOOKUP(CI1448,'Banco de dados'!$B:$B,'Banco de dados'!$D:$D)</f>
        <v>#N/A</v>
      </c>
      <c r="CI1448" s="27"/>
      <c r="CJ1448" s="26" t="e">
        <f>_xlfn.XLOOKUP(CI1448,'Banco de dados'!$B:$B,'Banco de dados'!$E:$E)</f>
        <v>#N/A</v>
      </c>
      <c r="CK1448" s="26"/>
      <c r="CL1448" s="26" t="e">
        <f>IF(CK1448="-","-",_xlfn.XLOOKUP(CK1448,'Banco de dados'!$B:$B,'Banco de dados'!$E:$E))</f>
        <v>#N/A</v>
      </c>
      <c r="CM1448" s="28">
        <f t="shared" si="1690"/>
        <v>1</v>
      </c>
      <c r="CN1448" s="26" t="e">
        <f>_xlfn.XLOOKUP(CI1448,'Banco de dados'!$B:$B,'Banco de dados'!$H:$H)</f>
        <v>#N/A</v>
      </c>
      <c r="CO1448" s="26" t="e">
        <f t="array" aca="1" ref="CO1448" ca="1">_xludf.XLOOKUP(CK1448,'Banco de dados'!$B:$B,'Banco de dados'!$H:$H)</f>
        <v>#NAME?</v>
      </c>
      <c r="CP1448" s="26" t="e">
        <f t="array" aca="1" ref="CP1448" ca="1">_xludf.XLOOKUP(CI1448,'Banco de dados'!$B:$B,'Banco de dados'!$F:$F)</f>
        <v>#NAME?</v>
      </c>
      <c r="CQ1448" s="26" t="e">
        <f t="array" aca="1" ref="CQ1448" ca="1">_xludf.XLOOKUP(CK1448,'Banco de dados'!$B:$B,'Banco de dados'!$F:$F)</f>
        <v>#NAME?</v>
      </c>
      <c r="CR1448" s="27">
        <v>418</v>
      </c>
      <c r="CS1448" s="27"/>
      <c r="CT1448" s="26" t="str">
        <f>IF(AG1448=0.5,"Suporte",IF(AND(AG1448&gt;='Braços de IP'!$B$9,AG1448&lt;='Braços de IP'!$D$9),'Braços de IP'!$E$9,IF(AND(AG1448&gt;='Braços de IP'!$B$10,AG1448&lt;='Braços de IP'!$D$10),'Braços de IP'!$E$10,IF(AND(AG1448&gt;='Braços de IP'!$B$11,AG1448&lt;='Braços de IP'!$D$11),'Braços de IP'!$E$11,IF(AND(AG1448&gt;='Braços de IP'!$B$12,AG1448&lt;='Braços de IP'!$D$12),'Braços de IP'!$E$12,IF(AND(AG1448&gt;='Braços de IP'!$B$13,AG1448&lt;='Braços de IP'!$D$13),'Braços de IP'!$E$13,IF(AND(AG1448&gt;='Braços de IP'!$B$14,AG1448&lt;='Braços de IP'!$D$14),'Braços de IP'!$E$14,"ERRO")))))))</f>
        <v>Médio I</v>
      </c>
      <c r="CU1448" s="27"/>
      <c r="CV1448" s="26" t="str">
        <f>IF($CU1448="","",VLOOKUP($CU1448,'Braços de IP'!$E$9:$I$15,2,0))</f>
        <v/>
      </c>
      <c r="CW1448" s="29" t="str">
        <f>IF($CU1448="","",VLOOKUP($CU1448,'Braços de IP'!$E$9:$I$15,5,0))</f>
        <v/>
      </c>
      <c r="CX1448" s="26"/>
      <c r="CY1448" s="26"/>
      <c r="CZ1448" s="26"/>
      <c r="DA1448" s="26"/>
      <c r="DB1448" s="26"/>
      <c r="DC1448" s="26"/>
      <c r="DD1448" s="30" t="e">
        <f t="shared" si="1588"/>
        <v>#N/A</v>
      </c>
      <c r="DE1448" s="31">
        <f t="shared" si="1589"/>
        <v>96</v>
      </c>
      <c r="DF1448" s="30" t="e">
        <f t="shared" si="1590"/>
        <v>#N/A</v>
      </c>
      <c r="DG1448" s="32" t="e">
        <f t="shared" si="1591"/>
        <v>#N/A</v>
      </c>
      <c r="DH1448" s="33" t="s">
        <v>143</v>
      </c>
      <c r="DI1448" s="34"/>
      <c r="DJ1448" s="35"/>
      <c r="DK1448" s="16" t="s">
        <v>144</v>
      </c>
      <c r="DL1448" s="16"/>
    </row>
    <row r="1449" spans="1:124" ht="15" customHeight="1" x14ac:dyDescent="0.25">
      <c r="B1449" s="16">
        <v>455</v>
      </c>
      <c r="C1449" s="16" t="s">
        <v>133</v>
      </c>
      <c r="D1449" s="16" t="s">
        <v>1268</v>
      </c>
      <c r="E1449" s="16">
        <v>-8.1128160000000005</v>
      </c>
      <c r="F1449" s="16">
        <v>-34.909866999999998</v>
      </c>
      <c r="G1449" s="16" t="s">
        <v>157</v>
      </c>
      <c r="H1449" s="16" t="s">
        <v>136</v>
      </c>
      <c r="I1449" s="16" t="s">
        <v>135</v>
      </c>
      <c r="J1449" s="16" t="s">
        <v>137</v>
      </c>
      <c r="K1449" s="16">
        <v>96</v>
      </c>
      <c r="L1449" s="16" t="s">
        <v>138</v>
      </c>
      <c r="M1449" s="16">
        <v>0</v>
      </c>
      <c r="N1449" s="16"/>
      <c r="O1449" s="16">
        <v>1</v>
      </c>
      <c r="P1449" s="16">
        <v>0.5</v>
      </c>
      <c r="Q1449" s="16">
        <v>6</v>
      </c>
      <c r="R1449" s="16"/>
      <c r="S1449" s="16"/>
      <c r="T1449" s="16" t="s">
        <v>136</v>
      </c>
      <c r="U1449" s="16">
        <v>1.5</v>
      </c>
      <c r="V1449" s="16">
        <v>0</v>
      </c>
      <c r="W1449" s="16" t="s">
        <v>136</v>
      </c>
      <c r="X1449" s="16">
        <v>1</v>
      </c>
      <c r="Y1449" s="16">
        <v>0</v>
      </c>
      <c r="Z1449" s="16">
        <v>0</v>
      </c>
      <c r="AA1449" s="16" t="s">
        <v>139</v>
      </c>
      <c r="AB1449" s="16" t="s">
        <v>140</v>
      </c>
      <c r="AC1449" s="16">
        <v>36.9</v>
      </c>
      <c r="AD1449" s="16">
        <v>7.68</v>
      </c>
      <c r="AE1449" s="16">
        <v>1</v>
      </c>
      <c r="AF1449" s="16">
        <v>0.55000000000000004</v>
      </c>
      <c r="AG1449" s="16">
        <v>1.66</v>
      </c>
      <c r="AH1449" s="16"/>
      <c r="AI1449" s="16"/>
      <c r="AJ1449" s="16"/>
      <c r="AK1449" s="16"/>
      <c r="AL1449" s="16"/>
      <c r="AM1449" s="16">
        <v>0</v>
      </c>
      <c r="AN1449" s="16"/>
      <c r="AO1449" s="16">
        <v>0</v>
      </c>
      <c r="AP1449" s="16">
        <v>0</v>
      </c>
      <c r="AQ1449" s="16">
        <v>0</v>
      </c>
      <c r="AR1449" s="17" t="s">
        <v>136</v>
      </c>
      <c r="AS1449" s="19">
        <f t="shared" si="1522"/>
        <v>0</v>
      </c>
      <c r="AT1449" s="19"/>
      <c r="AU1449" s="19">
        <f>VLOOKUP(G1449,ABNT5101!$I$3:$J$9,2)</f>
        <v>7.5</v>
      </c>
      <c r="AV1449" s="19">
        <f>VLOOKUP(G1449,ABNT5101!$I$3:$M$9,5)</f>
        <v>0.18</v>
      </c>
      <c r="AW1449" s="17" t="str">
        <f>_xlfn.XLOOKUP(G1449,ABNT5101!I:I,ABNT5101!L:L)</f>
        <v>-</v>
      </c>
      <c r="AX1449" s="17">
        <f>_xlfn.XLOOKUP(G1449,ABNT5101!$I:$I,ABNT5101!M:M)</f>
        <v>0.18</v>
      </c>
      <c r="AY1449" s="17" t="str">
        <f>_xlfn.XLOOKUP(G1449,ABNT5101!$I:$I,ABNT5101!N:N)</f>
        <v>-</v>
      </c>
      <c r="AZ1449" s="17">
        <f>_xlfn.XLOOKUP(G1449,ABNT5101!$I:$I,ABNT5101!O:O)</f>
        <v>16</v>
      </c>
      <c r="BA1449" s="20" t="str">
        <f t="shared" si="1523"/>
        <v>NÃO ATENDE</v>
      </c>
      <c r="BB1449" s="21">
        <f t="shared" ref="BB1449:BC1449" si="1718">BE1449/AU1449-1</f>
        <v>-1</v>
      </c>
      <c r="BC1449" s="21">
        <f t="shared" si="1718"/>
        <v>-1</v>
      </c>
      <c r="BD1449" s="21" t="str">
        <f t="shared" si="1525"/>
        <v>-</v>
      </c>
      <c r="BE1449" s="22"/>
      <c r="BF1449" s="22"/>
      <c r="BG1449" s="22"/>
      <c r="BH1449" s="22"/>
      <c r="BI1449" s="23"/>
      <c r="BJ1449" s="22"/>
      <c r="BK1449" s="20" t="str">
        <f t="shared" si="1526"/>
        <v>NÃO ATENDE</v>
      </c>
      <c r="BL1449" s="20" t="str">
        <f t="shared" si="1527"/>
        <v>NÃO ATENDE</v>
      </c>
      <c r="BM1449" s="20" t="str">
        <f t="shared" si="1528"/>
        <v>NÃO ATENDE</v>
      </c>
      <c r="BN1449" s="20" t="str">
        <f t="shared" si="1529"/>
        <v>ATENDE</v>
      </c>
      <c r="BO1449" s="24" t="str">
        <f t="shared" si="1530"/>
        <v>C5</v>
      </c>
      <c r="BP1449" s="24" t="str">
        <f t="shared" si="1648"/>
        <v>P6</v>
      </c>
      <c r="BQ1449" s="25">
        <f t="shared" si="1661"/>
        <v>-1</v>
      </c>
      <c r="BR1449" s="22"/>
      <c r="BS1449" s="22"/>
      <c r="BT1449" s="24">
        <f>IF(BP1449="-","-",_xlfn.XLOOKUP(BP1449,ABNT5101!$B$4:$B$9,ABNT5101!$C$4:$C$9))</f>
        <v>3</v>
      </c>
      <c r="BU1449" s="24">
        <f>IF(BP1449="-","-",_xlfn.XLOOKUP(BP1449,ABNT5101!$B$4:$B$9,ABNT5101!$D$4:$D$9))</f>
        <v>0.6</v>
      </c>
      <c r="BV1449" s="20" t="str">
        <f t="shared" si="1531"/>
        <v>NÃO ATENDE</v>
      </c>
      <c r="BW1449" s="20" t="str">
        <f t="shared" si="1662"/>
        <v>NÃO ATENDE</v>
      </c>
      <c r="BX1449" s="20" t="str">
        <f t="shared" si="1532"/>
        <v>NÃO ATENDE</v>
      </c>
      <c r="BY1449" s="24" t="s">
        <v>136</v>
      </c>
      <c r="BZ1449" s="25" t="e">
        <f t="shared" si="1533"/>
        <v>#VALUE!</v>
      </c>
      <c r="CA1449" s="24"/>
      <c r="CB1449" s="24"/>
      <c r="CC1449" s="20" t="str">
        <f>IF(BY1449="-","-",_xlfn.XLOOKUP(BY1449,ABNT5101!$B$4:$B$9,ABNT5101!$C$4:$C$9))</f>
        <v>-</v>
      </c>
      <c r="CD1449" s="24" t="str">
        <f>IF(BY1449="-","-",_xlfn.XLOOKUP(BY1449,ABNT5101!$B$4:$B$9,ABNT5101!$D$4:$D$9))</f>
        <v>-</v>
      </c>
      <c r="CE1449" s="20" t="str">
        <f t="shared" si="1534"/>
        <v>-</v>
      </c>
      <c r="CF1449" s="20" t="str">
        <f t="shared" si="1535"/>
        <v>-</v>
      </c>
      <c r="CG1449" s="20" t="str">
        <f t="shared" si="1640"/>
        <v>-</v>
      </c>
      <c r="CH1449" s="26" t="e">
        <f>_xlfn.XLOOKUP(CI1449,'Banco de dados'!$B:$B,'Banco de dados'!$D:$D)</f>
        <v>#N/A</v>
      </c>
      <c r="CI1449" s="27"/>
      <c r="CJ1449" s="26" t="e">
        <f>_xlfn.XLOOKUP(CI1449,'Banco de dados'!$B:$B,'Banco de dados'!$E:$E)</f>
        <v>#N/A</v>
      </c>
      <c r="CK1449" s="26"/>
      <c r="CL1449" s="26" t="e">
        <f>IF(CK1449="-","-",_xlfn.XLOOKUP(CK1449,'Banco de dados'!$B:$B,'Banco de dados'!$E:$E))</f>
        <v>#N/A</v>
      </c>
      <c r="CM1449" s="28">
        <f t="shared" si="1690"/>
        <v>1</v>
      </c>
      <c r="CN1449" s="26" t="e">
        <f>_xlfn.XLOOKUP(CI1449,'Banco de dados'!$B:$B,'Banco de dados'!$H:$H)</f>
        <v>#N/A</v>
      </c>
      <c r="CO1449" s="26" t="e">
        <f t="array" aca="1" ref="CO1449" ca="1">_xludf.XLOOKUP(CK1449,'Banco de dados'!$B:$B,'Banco de dados'!$H:$H)</f>
        <v>#NAME?</v>
      </c>
      <c r="CP1449" s="26" t="e">
        <f t="array" aca="1" ref="CP1449" ca="1">_xludf.XLOOKUP(CI1449,'Banco de dados'!$B:$B,'Banco de dados'!$F:$F)</f>
        <v>#NAME?</v>
      </c>
      <c r="CQ1449" s="26" t="e">
        <f t="array" aca="1" ref="CQ1449" ca="1">_xludf.XLOOKUP(CK1449,'Banco de dados'!$B:$B,'Banco de dados'!$F:$F)</f>
        <v>#NAME?</v>
      </c>
      <c r="CR1449" s="27">
        <v>419</v>
      </c>
      <c r="CS1449" s="27"/>
      <c r="CT1449" s="26" t="str">
        <f>IF(AG1449=0.5,"Suporte",IF(AND(AG1449&gt;='Braços de IP'!$B$9,AG1449&lt;='Braços de IP'!$D$9),'Braços de IP'!$E$9,IF(AND(AG1449&gt;='Braços de IP'!$B$10,AG1449&lt;='Braços de IP'!$D$10),'Braços de IP'!$E$10,IF(AND(AG1449&gt;='Braços de IP'!$B$11,AG1449&lt;='Braços de IP'!$D$11),'Braços de IP'!$E$11,IF(AND(AG1449&gt;='Braços de IP'!$B$12,AG1449&lt;='Braços de IP'!$D$12),'Braços de IP'!$E$12,IF(AND(AG1449&gt;='Braços de IP'!$B$13,AG1449&lt;='Braços de IP'!$D$13),'Braços de IP'!$E$13,IF(AND(AG1449&gt;='Braços de IP'!$B$14,AG1449&lt;='Braços de IP'!$D$14),'Braços de IP'!$E$14,"ERRO")))))))</f>
        <v>Médio I</v>
      </c>
      <c r="CU1449" s="27"/>
      <c r="CV1449" s="26" t="str">
        <f>IF($CU1449="","",VLOOKUP($CU1449,'Braços de IP'!$E$9:$I$15,2,0))</f>
        <v/>
      </c>
      <c r="CW1449" s="29" t="str">
        <f>IF($CU1449="","",VLOOKUP($CU1449,'Braços de IP'!$E$9:$I$15,5,0))</f>
        <v/>
      </c>
      <c r="CX1449" s="26"/>
      <c r="CY1449" s="26"/>
      <c r="CZ1449" s="26"/>
      <c r="DA1449" s="26"/>
      <c r="DB1449" s="26"/>
      <c r="DC1449" s="26"/>
      <c r="DD1449" s="30" t="e">
        <f t="shared" si="1588"/>
        <v>#N/A</v>
      </c>
      <c r="DE1449" s="31">
        <f t="shared" si="1589"/>
        <v>96</v>
      </c>
      <c r="DF1449" s="30" t="e">
        <f t="shared" si="1590"/>
        <v>#N/A</v>
      </c>
      <c r="DG1449" s="32" t="e">
        <f t="shared" si="1591"/>
        <v>#N/A</v>
      </c>
      <c r="DH1449" s="33" t="s">
        <v>143</v>
      </c>
      <c r="DI1449" s="34"/>
      <c r="DJ1449" s="35"/>
      <c r="DK1449" s="16" t="s">
        <v>144</v>
      </c>
      <c r="DL1449" s="16"/>
    </row>
    <row r="1450" spans="1:124" ht="15" customHeight="1" x14ac:dyDescent="0.25">
      <c r="B1450" s="16">
        <v>455</v>
      </c>
      <c r="C1450" s="16" t="s">
        <v>133</v>
      </c>
      <c r="D1450" s="16" t="s">
        <v>1268</v>
      </c>
      <c r="E1450" s="16">
        <v>-8.1128160000000005</v>
      </c>
      <c r="F1450" s="16">
        <v>-34.909866999999998</v>
      </c>
      <c r="G1450" s="16" t="s">
        <v>157</v>
      </c>
      <c r="H1450" s="16" t="s">
        <v>136</v>
      </c>
      <c r="I1450" s="16" t="s">
        <v>135</v>
      </c>
      <c r="J1450" s="16" t="s">
        <v>137</v>
      </c>
      <c r="K1450" s="16">
        <v>96</v>
      </c>
      <c r="L1450" s="16" t="s">
        <v>138</v>
      </c>
      <c r="M1450" s="16">
        <v>0</v>
      </c>
      <c r="N1450" s="16"/>
      <c r="O1450" s="16">
        <v>1</v>
      </c>
      <c r="P1450" s="16">
        <v>0.5</v>
      </c>
      <c r="Q1450" s="16">
        <v>6</v>
      </c>
      <c r="R1450" s="16"/>
      <c r="S1450" s="16"/>
      <c r="T1450" s="16" t="s">
        <v>136</v>
      </c>
      <c r="U1450" s="16">
        <v>1.5</v>
      </c>
      <c r="V1450" s="16">
        <v>0</v>
      </c>
      <c r="W1450" s="16" t="s">
        <v>136</v>
      </c>
      <c r="X1450" s="16">
        <v>1</v>
      </c>
      <c r="Y1450" s="16">
        <v>0</v>
      </c>
      <c r="Z1450" s="16">
        <v>0</v>
      </c>
      <c r="AA1450" s="16" t="s">
        <v>139</v>
      </c>
      <c r="AB1450" s="16" t="s">
        <v>140</v>
      </c>
      <c r="AC1450" s="16">
        <v>36.9</v>
      </c>
      <c r="AD1450" s="16">
        <v>7.68</v>
      </c>
      <c r="AE1450" s="16">
        <v>1</v>
      </c>
      <c r="AF1450" s="16">
        <v>0.55000000000000004</v>
      </c>
      <c r="AG1450" s="16">
        <v>1.66</v>
      </c>
      <c r="AH1450" s="16"/>
      <c r="AI1450" s="16"/>
      <c r="AJ1450" s="16"/>
      <c r="AK1450" s="16"/>
      <c r="AL1450" s="16"/>
      <c r="AM1450" s="16">
        <v>0</v>
      </c>
      <c r="AN1450" s="16"/>
      <c r="AO1450" s="16">
        <v>0</v>
      </c>
      <c r="AP1450" s="16">
        <v>0</v>
      </c>
      <c r="AQ1450" s="16">
        <v>0</v>
      </c>
      <c r="AR1450" s="17" t="s">
        <v>136</v>
      </c>
      <c r="AS1450" s="19">
        <f t="shared" si="1522"/>
        <v>0</v>
      </c>
      <c r="AT1450" s="19"/>
      <c r="AU1450" s="19">
        <f>VLOOKUP(G1450,ABNT5101!$I$3:$J$9,2)</f>
        <v>7.5</v>
      </c>
      <c r="AV1450" s="19">
        <f>VLOOKUP(G1450,ABNT5101!$I$3:$M$9,5)</f>
        <v>0.18</v>
      </c>
      <c r="AW1450" s="17" t="str">
        <f>_xlfn.XLOOKUP(G1450,ABNT5101!I:I,ABNT5101!L:L)</f>
        <v>-</v>
      </c>
      <c r="AX1450" s="17">
        <f>_xlfn.XLOOKUP(G1450,ABNT5101!$I:$I,ABNT5101!M:M)</f>
        <v>0.18</v>
      </c>
      <c r="AY1450" s="17" t="str">
        <f>_xlfn.XLOOKUP(G1450,ABNT5101!$I:$I,ABNT5101!N:N)</f>
        <v>-</v>
      </c>
      <c r="AZ1450" s="17">
        <f>_xlfn.XLOOKUP(G1450,ABNT5101!$I:$I,ABNT5101!O:O)</f>
        <v>16</v>
      </c>
      <c r="BA1450" s="20" t="str">
        <f t="shared" si="1523"/>
        <v>NÃO ATENDE</v>
      </c>
      <c r="BB1450" s="21">
        <f t="shared" ref="BB1450:BC1450" si="1719">BE1450/AU1450-1</f>
        <v>-1</v>
      </c>
      <c r="BC1450" s="21">
        <f t="shared" si="1719"/>
        <v>-1</v>
      </c>
      <c r="BD1450" s="21" t="str">
        <f t="shared" si="1525"/>
        <v>-</v>
      </c>
      <c r="BE1450" s="22"/>
      <c r="BF1450" s="22"/>
      <c r="BG1450" s="22"/>
      <c r="BH1450" s="22"/>
      <c r="BI1450" s="23"/>
      <c r="BJ1450" s="22"/>
      <c r="BK1450" s="20" t="str">
        <f t="shared" si="1526"/>
        <v>NÃO ATENDE</v>
      </c>
      <c r="BL1450" s="20" t="str">
        <f t="shared" si="1527"/>
        <v>NÃO ATENDE</v>
      </c>
      <c r="BM1450" s="20" t="str">
        <f t="shared" si="1528"/>
        <v>NÃO ATENDE</v>
      </c>
      <c r="BN1450" s="20" t="str">
        <f t="shared" si="1529"/>
        <v>ATENDE</v>
      </c>
      <c r="BO1450" s="24" t="str">
        <f t="shared" si="1530"/>
        <v>C5</v>
      </c>
      <c r="BP1450" s="24" t="str">
        <f t="shared" si="1648"/>
        <v>P6</v>
      </c>
      <c r="BQ1450" s="25">
        <f t="shared" si="1661"/>
        <v>-1</v>
      </c>
      <c r="BR1450" s="22"/>
      <c r="BS1450" s="22"/>
      <c r="BT1450" s="24">
        <f>IF(BP1450="-","-",_xlfn.XLOOKUP(BP1450,ABNT5101!$B$4:$B$9,ABNT5101!$C$4:$C$9))</f>
        <v>3</v>
      </c>
      <c r="BU1450" s="24">
        <f>IF(BP1450="-","-",_xlfn.XLOOKUP(BP1450,ABNT5101!$B$4:$B$9,ABNT5101!$D$4:$D$9))</f>
        <v>0.6</v>
      </c>
      <c r="BV1450" s="20" t="str">
        <f t="shared" si="1531"/>
        <v>NÃO ATENDE</v>
      </c>
      <c r="BW1450" s="20" t="str">
        <f t="shared" si="1662"/>
        <v>NÃO ATENDE</v>
      </c>
      <c r="BX1450" s="20" t="str">
        <f t="shared" si="1532"/>
        <v>NÃO ATENDE</v>
      </c>
      <c r="BY1450" s="24" t="s">
        <v>136</v>
      </c>
      <c r="BZ1450" s="25" t="e">
        <f t="shared" si="1533"/>
        <v>#VALUE!</v>
      </c>
      <c r="CA1450" s="24"/>
      <c r="CB1450" s="24"/>
      <c r="CC1450" s="20" t="str">
        <f>IF(BY1450="-","-",_xlfn.XLOOKUP(BY1450,ABNT5101!$B$4:$B$9,ABNT5101!$C$4:$C$9))</f>
        <v>-</v>
      </c>
      <c r="CD1450" s="24" t="str">
        <f>IF(BY1450="-","-",_xlfn.XLOOKUP(BY1450,ABNT5101!$B$4:$B$9,ABNT5101!$D$4:$D$9))</f>
        <v>-</v>
      </c>
      <c r="CE1450" s="20" t="str">
        <f t="shared" si="1534"/>
        <v>-</v>
      </c>
      <c r="CF1450" s="20" t="str">
        <f t="shared" si="1535"/>
        <v>-</v>
      </c>
      <c r="CG1450" s="20" t="str">
        <f t="shared" si="1640"/>
        <v>-</v>
      </c>
      <c r="CH1450" s="26" t="e">
        <f>_xlfn.XLOOKUP(CI1450,'Banco de dados'!$B:$B,'Banco de dados'!$D:$D)</f>
        <v>#N/A</v>
      </c>
      <c r="CI1450" s="27"/>
      <c r="CJ1450" s="26" t="e">
        <f>_xlfn.XLOOKUP(CI1450,'Banco de dados'!$B:$B,'Banco de dados'!$E:$E)</f>
        <v>#N/A</v>
      </c>
      <c r="CK1450" s="26"/>
      <c r="CL1450" s="26" t="e">
        <f>IF(CK1450="-","-",_xlfn.XLOOKUP(CK1450,'Banco de dados'!$B:$B,'Banco de dados'!$E:$E))</f>
        <v>#N/A</v>
      </c>
      <c r="CM1450" s="28">
        <f t="shared" si="1690"/>
        <v>1</v>
      </c>
      <c r="CN1450" s="26" t="e">
        <f>_xlfn.XLOOKUP(CI1450,'Banco de dados'!$B:$B,'Banco de dados'!$H:$H)</f>
        <v>#N/A</v>
      </c>
      <c r="CO1450" s="26" t="e">
        <f t="array" aca="1" ref="CO1450" ca="1">_xludf.XLOOKUP(CK1450,'Banco de dados'!$B:$B,'Banco de dados'!$H:$H)</f>
        <v>#NAME?</v>
      </c>
      <c r="CP1450" s="26" t="e">
        <f t="array" aca="1" ref="CP1450" ca="1">_xludf.XLOOKUP(CI1450,'Banco de dados'!$B:$B,'Banco de dados'!$F:$F)</f>
        <v>#NAME?</v>
      </c>
      <c r="CQ1450" s="26" t="e">
        <f t="array" aca="1" ref="CQ1450" ca="1">_xludf.XLOOKUP(CK1450,'Banco de dados'!$B:$B,'Banco de dados'!$F:$F)</f>
        <v>#NAME?</v>
      </c>
      <c r="CR1450" s="27">
        <v>420</v>
      </c>
      <c r="CS1450" s="27"/>
      <c r="CT1450" s="26" t="str">
        <f>IF(AG1450=0.5,"Suporte",IF(AND(AG1450&gt;='Braços de IP'!$B$9,AG1450&lt;='Braços de IP'!$D$9),'Braços de IP'!$E$9,IF(AND(AG1450&gt;='Braços de IP'!$B$10,AG1450&lt;='Braços de IP'!$D$10),'Braços de IP'!$E$10,IF(AND(AG1450&gt;='Braços de IP'!$B$11,AG1450&lt;='Braços de IP'!$D$11),'Braços de IP'!$E$11,IF(AND(AG1450&gt;='Braços de IP'!$B$12,AG1450&lt;='Braços de IP'!$D$12),'Braços de IP'!$E$12,IF(AND(AG1450&gt;='Braços de IP'!$B$13,AG1450&lt;='Braços de IP'!$D$13),'Braços de IP'!$E$13,IF(AND(AG1450&gt;='Braços de IP'!$B$14,AG1450&lt;='Braços de IP'!$D$14),'Braços de IP'!$E$14,"ERRO")))))))</f>
        <v>Médio I</v>
      </c>
      <c r="CU1450" s="27"/>
      <c r="CV1450" s="26" t="str">
        <f>IF($CU1450="","",VLOOKUP($CU1450,'Braços de IP'!$E$9:$I$15,2,0))</f>
        <v/>
      </c>
      <c r="CW1450" s="29" t="str">
        <f>IF($CU1450="","",VLOOKUP($CU1450,'Braços de IP'!$E$9:$I$15,5,0))</f>
        <v/>
      </c>
      <c r="CX1450" s="26"/>
      <c r="CY1450" s="26"/>
      <c r="CZ1450" s="26"/>
      <c r="DA1450" s="26"/>
      <c r="DB1450" s="26"/>
      <c r="DC1450" s="26"/>
      <c r="DD1450" s="30" t="e">
        <f t="shared" si="1588"/>
        <v>#N/A</v>
      </c>
      <c r="DE1450" s="31">
        <f t="shared" si="1589"/>
        <v>96</v>
      </c>
      <c r="DF1450" s="30" t="e">
        <f t="shared" si="1590"/>
        <v>#N/A</v>
      </c>
      <c r="DG1450" s="32" t="e">
        <f t="shared" si="1591"/>
        <v>#N/A</v>
      </c>
      <c r="DH1450" s="33" t="s">
        <v>143</v>
      </c>
      <c r="DI1450" s="34"/>
      <c r="DJ1450" s="35"/>
      <c r="DK1450" s="16" t="s">
        <v>144</v>
      </c>
      <c r="DL1450" s="16"/>
    </row>
    <row r="1451" spans="1:124" ht="15" customHeight="1" x14ac:dyDescent="0.25">
      <c r="B1451" s="16">
        <v>456</v>
      </c>
      <c r="C1451" s="16" t="s">
        <v>146</v>
      </c>
      <c r="D1451" s="16" t="s">
        <v>1269</v>
      </c>
      <c r="E1451" s="16">
        <v>-8.1180649999999996</v>
      </c>
      <c r="F1451" s="16">
        <v>-34.898403999999999</v>
      </c>
      <c r="G1451" s="16" t="s">
        <v>160</v>
      </c>
      <c r="H1451" s="16" t="s">
        <v>136</v>
      </c>
      <c r="I1451" s="16" t="s">
        <v>135</v>
      </c>
      <c r="J1451" s="16" t="s">
        <v>137</v>
      </c>
      <c r="K1451" s="16">
        <v>70</v>
      </c>
      <c r="L1451" s="16" t="s">
        <v>138</v>
      </c>
      <c r="M1451" s="16">
        <v>0</v>
      </c>
      <c r="N1451" s="16"/>
      <c r="O1451" s="16">
        <v>1</v>
      </c>
      <c r="P1451" s="16">
        <v>2</v>
      </c>
      <c r="Q1451" s="16">
        <v>6.5</v>
      </c>
      <c r="R1451" s="16"/>
      <c r="S1451" s="16"/>
      <c r="T1451" s="16" t="s">
        <v>136</v>
      </c>
      <c r="U1451" s="16">
        <v>2.5</v>
      </c>
      <c r="V1451" s="16">
        <v>0</v>
      </c>
      <c r="W1451" s="16" t="s">
        <v>136</v>
      </c>
      <c r="X1451" s="16" t="s">
        <v>136</v>
      </c>
      <c r="Y1451" s="16">
        <v>0</v>
      </c>
      <c r="Z1451" s="16">
        <v>0</v>
      </c>
      <c r="AA1451" s="16" t="s">
        <v>139</v>
      </c>
      <c r="AB1451" s="16" t="s">
        <v>140</v>
      </c>
      <c r="AC1451" s="16">
        <v>31.86</v>
      </c>
      <c r="AD1451" s="16">
        <v>7.8</v>
      </c>
      <c r="AE1451" s="16">
        <v>1</v>
      </c>
      <c r="AF1451" s="16">
        <v>0.3</v>
      </c>
      <c r="AG1451" s="16">
        <v>2.77</v>
      </c>
      <c r="AH1451" s="16"/>
      <c r="AI1451" s="16"/>
      <c r="AJ1451" s="16"/>
      <c r="AK1451" s="16"/>
      <c r="AL1451" s="16"/>
      <c r="AM1451" s="16">
        <v>0</v>
      </c>
      <c r="AN1451" s="16"/>
      <c r="AO1451" s="16">
        <v>0</v>
      </c>
      <c r="AP1451" s="16">
        <v>0</v>
      </c>
      <c r="AQ1451" s="16">
        <v>0</v>
      </c>
      <c r="AR1451" s="17" t="s">
        <v>136</v>
      </c>
      <c r="AS1451" s="19">
        <f t="shared" si="1522"/>
        <v>0</v>
      </c>
      <c r="AT1451" s="19"/>
      <c r="AU1451" s="19">
        <f>VLOOKUP(G1451,ABNT5101!$I$3:$J$9,2)</f>
        <v>10</v>
      </c>
      <c r="AV1451" s="19">
        <f>VLOOKUP(G1451,ABNT5101!$I$3:$M$9,5)</f>
        <v>0.18</v>
      </c>
      <c r="AW1451" s="17" t="str">
        <f>_xlfn.XLOOKUP(G1451,ABNT5101!I:I,ABNT5101!L:L)</f>
        <v>-</v>
      </c>
      <c r="AX1451" s="17">
        <f>_xlfn.XLOOKUP(G1451,ABNT5101!$I:$I,ABNT5101!M:M)</f>
        <v>0.18</v>
      </c>
      <c r="AY1451" s="17" t="str">
        <f>_xlfn.XLOOKUP(G1451,ABNT5101!$I:$I,ABNT5101!N:N)</f>
        <v>-</v>
      </c>
      <c r="AZ1451" s="17">
        <f>_xlfn.XLOOKUP(G1451,ABNT5101!$I:$I,ABNT5101!O:O)</f>
        <v>16</v>
      </c>
      <c r="BA1451" s="20" t="str">
        <f t="shared" si="1523"/>
        <v>NÃO ATENDE</v>
      </c>
      <c r="BB1451" s="21">
        <f t="shared" ref="BB1451:BC1451" si="1720">BE1451/AU1451-1</f>
        <v>-1</v>
      </c>
      <c r="BC1451" s="21">
        <f t="shared" si="1720"/>
        <v>-1</v>
      </c>
      <c r="BD1451" s="21" t="str">
        <f t="shared" si="1525"/>
        <v>-</v>
      </c>
      <c r="BE1451" s="22"/>
      <c r="BF1451" s="22"/>
      <c r="BG1451" s="22"/>
      <c r="BH1451" s="22"/>
      <c r="BI1451" s="23"/>
      <c r="BJ1451" s="22"/>
      <c r="BK1451" s="20" t="str">
        <f t="shared" si="1526"/>
        <v>NÃO ATENDE</v>
      </c>
      <c r="BL1451" s="20" t="str">
        <f t="shared" si="1527"/>
        <v>NÃO ATENDE</v>
      </c>
      <c r="BM1451" s="20" t="str">
        <f t="shared" si="1528"/>
        <v>NÃO ATENDE</v>
      </c>
      <c r="BN1451" s="20" t="str">
        <f t="shared" si="1529"/>
        <v>ATENDE</v>
      </c>
      <c r="BO1451" s="24" t="str">
        <f t="shared" si="1530"/>
        <v>C4</v>
      </c>
      <c r="BP1451" s="24" t="str">
        <f t="shared" si="1648"/>
        <v>P6</v>
      </c>
      <c r="BQ1451" s="25">
        <f t="shared" si="1661"/>
        <v>-1</v>
      </c>
      <c r="BR1451" s="22"/>
      <c r="BS1451" s="22"/>
      <c r="BT1451" s="24">
        <f>IF(BP1451="-","-",_xlfn.XLOOKUP(BP1451,ABNT5101!$B$4:$B$9,ABNT5101!$C$4:$C$9))</f>
        <v>3</v>
      </c>
      <c r="BU1451" s="24">
        <f>IF(BP1451="-","-",_xlfn.XLOOKUP(BP1451,ABNT5101!$B$4:$B$9,ABNT5101!$D$4:$D$9))</f>
        <v>0.6</v>
      </c>
      <c r="BV1451" s="20" t="str">
        <f t="shared" si="1531"/>
        <v>NÃO ATENDE</v>
      </c>
      <c r="BW1451" s="20" t="str">
        <f t="shared" si="1662"/>
        <v>NÃO ATENDE</v>
      </c>
      <c r="BX1451" s="20" t="str">
        <f t="shared" si="1532"/>
        <v>NÃO ATENDE</v>
      </c>
      <c r="BY1451" s="24" t="s">
        <v>136</v>
      </c>
      <c r="BZ1451" s="25" t="e">
        <f t="shared" si="1533"/>
        <v>#VALUE!</v>
      </c>
      <c r="CA1451" s="24"/>
      <c r="CB1451" s="24"/>
      <c r="CC1451" s="20" t="str">
        <f>IF(BY1451="-","-",_xlfn.XLOOKUP(BY1451,ABNT5101!$B$4:$B$9,ABNT5101!$C$4:$C$9))</f>
        <v>-</v>
      </c>
      <c r="CD1451" s="24" t="str">
        <f>IF(BY1451="-","-",_xlfn.XLOOKUP(BY1451,ABNT5101!$B$4:$B$9,ABNT5101!$D$4:$D$9))</f>
        <v>-</v>
      </c>
      <c r="CE1451" s="20" t="str">
        <f t="shared" si="1534"/>
        <v>-</v>
      </c>
      <c r="CF1451" s="20" t="str">
        <f t="shared" si="1535"/>
        <v>-</v>
      </c>
      <c r="CG1451" s="20" t="str">
        <f t="shared" si="1640"/>
        <v>-</v>
      </c>
      <c r="CH1451" s="26" t="e">
        <f>_xlfn.XLOOKUP(CI1451,'Banco de dados'!$B:$B,'Banco de dados'!$D:$D)</f>
        <v>#N/A</v>
      </c>
      <c r="CI1451" s="27"/>
      <c r="CJ1451" s="26" t="e">
        <f>_xlfn.XLOOKUP(CI1451,'Banco de dados'!$B:$B,'Banco de dados'!$E:$E)</f>
        <v>#N/A</v>
      </c>
      <c r="CK1451" s="26"/>
      <c r="CL1451" s="26" t="e">
        <f>IF(CK1451="-","-",_xlfn.XLOOKUP(CK1451,'Banco de dados'!$B:$B,'Banco de dados'!$E:$E))</f>
        <v>#N/A</v>
      </c>
      <c r="CM1451" s="28">
        <f t="shared" si="1690"/>
        <v>1</v>
      </c>
      <c r="CN1451" s="26" t="e">
        <f>_xlfn.XLOOKUP(CI1451,'Banco de dados'!$B:$B,'Banco de dados'!$H:$H)</f>
        <v>#N/A</v>
      </c>
      <c r="CO1451" s="26" t="e">
        <f t="array" aca="1" ref="CO1451" ca="1">_xludf.XLOOKUP(CK1451,'Banco de dados'!$B:$B,'Banco de dados'!$H:$H)</f>
        <v>#NAME?</v>
      </c>
      <c r="CP1451" s="26" t="e">
        <f t="array" aca="1" ref="CP1451" ca="1">_xludf.XLOOKUP(CI1451,'Banco de dados'!$B:$B,'Banco de dados'!$F:$F)</f>
        <v>#NAME?</v>
      </c>
      <c r="CQ1451" s="26" t="e">
        <f t="array" aca="1" ref="CQ1451" ca="1">_xludf.XLOOKUP(CK1451,'Banco de dados'!$B:$B,'Banco de dados'!$F:$F)</f>
        <v>#NAME?</v>
      </c>
      <c r="CR1451" s="27">
        <v>421</v>
      </c>
      <c r="CS1451" s="27"/>
      <c r="CT1451" s="26" t="str">
        <f>IF(AG1451=0.5,"Suporte",IF(AND(AG1451&gt;='Braços de IP'!$B$9,AG1451&lt;='Braços de IP'!$D$9),'Braços de IP'!$E$9,IF(AND(AG1451&gt;='Braços de IP'!$B$10,AG1451&lt;='Braços de IP'!$D$10),'Braços de IP'!$E$10,IF(AND(AG1451&gt;='Braços de IP'!$B$11,AG1451&lt;='Braços de IP'!$D$11),'Braços de IP'!$E$11,IF(AND(AG1451&gt;='Braços de IP'!$B$12,AG1451&lt;='Braços de IP'!$D$12),'Braços de IP'!$E$12,IF(AND(AG1451&gt;='Braços de IP'!$B$13,AG1451&lt;='Braços de IP'!$D$13),'Braços de IP'!$E$13,IF(AND(AG1451&gt;='Braços de IP'!$B$14,AG1451&lt;='Braços de IP'!$D$14),'Braços de IP'!$E$14,"ERRO")))))))</f>
        <v>Longo I</v>
      </c>
      <c r="CU1451" s="27"/>
      <c r="CV1451" s="26" t="str">
        <f>IF($CU1451="","",VLOOKUP($CU1451,'Braços de IP'!$E$9:$I$15,2,0))</f>
        <v/>
      </c>
      <c r="CW1451" s="29" t="str">
        <f>IF($CU1451="","",VLOOKUP($CU1451,'Braços de IP'!$E$9:$I$15,5,0))</f>
        <v/>
      </c>
      <c r="CX1451" s="26"/>
      <c r="CY1451" s="26"/>
      <c r="CZ1451" s="26"/>
      <c r="DA1451" s="26"/>
      <c r="DB1451" s="26"/>
      <c r="DC1451" s="26"/>
      <c r="DD1451" s="30" t="e">
        <f t="shared" si="1588"/>
        <v>#N/A</v>
      </c>
      <c r="DE1451" s="31">
        <f t="shared" si="1589"/>
        <v>70</v>
      </c>
      <c r="DF1451" s="30" t="e">
        <f t="shared" si="1590"/>
        <v>#N/A</v>
      </c>
      <c r="DG1451" s="32" t="e">
        <f t="shared" si="1591"/>
        <v>#N/A</v>
      </c>
      <c r="DH1451" s="33" t="s">
        <v>143</v>
      </c>
      <c r="DI1451" s="34"/>
      <c r="DJ1451" s="35"/>
      <c r="DK1451" s="16" t="s">
        <v>144</v>
      </c>
      <c r="DL1451" s="16"/>
    </row>
    <row r="1452" spans="1:124" ht="15" customHeight="1" x14ac:dyDescent="0.25">
      <c r="B1452" s="16">
        <v>456</v>
      </c>
      <c r="C1452" s="16" t="s">
        <v>146</v>
      </c>
      <c r="D1452" s="16" t="s">
        <v>1269</v>
      </c>
      <c r="E1452" s="16">
        <v>-8.1180649999999996</v>
      </c>
      <c r="F1452" s="16">
        <v>-34.898403999999999</v>
      </c>
      <c r="G1452" s="16" t="s">
        <v>160</v>
      </c>
      <c r="H1452" s="16" t="s">
        <v>136</v>
      </c>
      <c r="I1452" s="16" t="s">
        <v>135</v>
      </c>
      <c r="J1452" s="16" t="s">
        <v>137</v>
      </c>
      <c r="K1452" s="16">
        <v>70</v>
      </c>
      <c r="L1452" s="16" t="s">
        <v>138</v>
      </c>
      <c r="M1452" s="16">
        <v>0</v>
      </c>
      <c r="N1452" s="16"/>
      <c r="O1452" s="16">
        <v>1</v>
      </c>
      <c r="P1452" s="16">
        <v>2</v>
      </c>
      <c r="Q1452" s="16">
        <v>6.5</v>
      </c>
      <c r="R1452" s="16"/>
      <c r="S1452" s="16"/>
      <c r="T1452" s="16" t="s">
        <v>136</v>
      </c>
      <c r="U1452" s="16">
        <v>2.5</v>
      </c>
      <c r="V1452" s="16">
        <v>0</v>
      </c>
      <c r="W1452" s="16" t="s">
        <v>136</v>
      </c>
      <c r="X1452" s="16" t="s">
        <v>136</v>
      </c>
      <c r="Y1452" s="16">
        <v>0</v>
      </c>
      <c r="Z1452" s="16">
        <v>0</v>
      </c>
      <c r="AA1452" s="16" t="s">
        <v>139</v>
      </c>
      <c r="AB1452" s="16" t="s">
        <v>140</v>
      </c>
      <c r="AC1452" s="16">
        <v>31.86</v>
      </c>
      <c r="AD1452" s="16">
        <v>7.8</v>
      </c>
      <c r="AE1452" s="16">
        <v>1</v>
      </c>
      <c r="AF1452" s="16">
        <v>0.3</v>
      </c>
      <c r="AG1452" s="16">
        <v>2.77</v>
      </c>
      <c r="AH1452" s="16"/>
      <c r="AI1452" s="16"/>
      <c r="AJ1452" s="16"/>
      <c r="AK1452" s="16"/>
      <c r="AL1452" s="16"/>
      <c r="AM1452" s="16">
        <v>0</v>
      </c>
      <c r="AN1452" s="16"/>
      <c r="AO1452" s="16">
        <v>0</v>
      </c>
      <c r="AP1452" s="16">
        <v>0</v>
      </c>
      <c r="AQ1452" s="16">
        <v>0</v>
      </c>
      <c r="AR1452" s="17" t="s">
        <v>136</v>
      </c>
      <c r="AS1452" s="19">
        <f t="shared" si="1522"/>
        <v>0</v>
      </c>
      <c r="AT1452" s="19"/>
      <c r="AU1452" s="19">
        <f>VLOOKUP(G1452,ABNT5101!$I$3:$J$9,2)</f>
        <v>10</v>
      </c>
      <c r="AV1452" s="19">
        <f>VLOOKUP(G1452,ABNT5101!$I$3:$M$9,5)</f>
        <v>0.18</v>
      </c>
      <c r="AW1452" s="17" t="str">
        <f>_xlfn.XLOOKUP(G1452,ABNT5101!I:I,ABNT5101!L:L)</f>
        <v>-</v>
      </c>
      <c r="AX1452" s="17">
        <f>_xlfn.XLOOKUP(G1452,ABNT5101!$I:$I,ABNT5101!M:M)</f>
        <v>0.18</v>
      </c>
      <c r="AY1452" s="17" t="str">
        <f>_xlfn.XLOOKUP(G1452,ABNT5101!$I:$I,ABNT5101!N:N)</f>
        <v>-</v>
      </c>
      <c r="AZ1452" s="17">
        <f>_xlfn.XLOOKUP(G1452,ABNT5101!$I:$I,ABNT5101!O:O)</f>
        <v>16</v>
      </c>
      <c r="BA1452" s="20" t="str">
        <f t="shared" si="1523"/>
        <v>NÃO ATENDE</v>
      </c>
      <c r="BB1452" s="21">
        <f t="shared" ref="BB1452:BC1452" si="1721">BE1452/AU1452-1</f>
        <v>-1</v>
      </c>
      <c r="BC1452" s="21">
        <f t="shared" si="1721"/>
        <v>-1</v>
      </c>
      <c r="BD1452" s="21" t="str">
        <f t="shared" si="1525"/>
        <v>-</v>
      </c>
      <c r="BE1452" s="22"/>
      <c r="BF1452" s="22"/>
      <c r="BG1452" s="22"/>
      <c r="BH1452" s="22"/>
      <c r="BI1452" s="23"/>
      <c r="BJ1452" s="22"/>
      <c r="BK1452" s="20" t="str">
        <f t="shared" si="1526"/>
        <v>NÃO ATENDE</v>
      </c>
      <c r="BL1452" s="20" t="str">
        <f t="shared" si="1527"/>
        <v>NÃO ATENDE</v>
      </c>
      <c r="BM1452" s="20" t="str">
        <f t="shared" si="1528"/>
        <v>NÃO ATENDE</v>
      </c>
      <c r="BN1452" s="20" t="str">
        <f t="shared" si="1529"/>
        <v>ATENDE</v>
      </c>
      <c r="BO1452" s="24" t="str">
        <f t="shared" si="1530"/>
        <v>C4</v>
      </c>
      <c r="BP1452" s="24" t="str">
        <f t="shared" si="1648"/>
        <v>P6</v>
      </c>
      <c r="BQ1452" s="25">
        <f t="shared" si="1661"/>
        <v>-1</v>
      </c>
      <c r="BR1452" s="22"/>
      <c r="BS1452" s="22"/>
      <c r="BT1452" s="24">
        <f>IF(BP1452="-","-",_xlfn.XLOOKUP(BP1452,ABNT5101!$B$4:$B$9,ABNT5101!$C$4:$C$9))</f>
        <v>3</v>
      </c>
      <c r="BU1452" s="24">
        <f>IF(BP1452="-","-",_xlfn.XLOOKUP(BP1452,ABNT5101!$B$4:$B$9,ABNT5101!$D$4:$D$9))</f>
        <v>0.6</v>
      </c>
      <c r="BV1452" s="20" t="str">
        <f t="shared" si="1531"/>
        <v>NÃO ATENDE</v>
      </c>
      <c r="BW1452" s="20" t="str">
        <f t="shared" si="1662"/>
        <v>NÃO ATENDE</v>
      </c>
      <c r="BX1452" s="20" t="str">
        <f t="shared" si="1532"/>
        <v>NÃO ATENDE</v>
      </c>
      <c r="BY1452" s="24" t="s">
        <v>136</v>
      </c>
      <c r="BZ1452" s="25" t="e">
        <f t="shared" si="1533"/>
        <v>#VALUE!</v>
      </c>
      <c r="CA1452" s="24"/>
      <c r="CB1452" s="24"/>
      <c r="CC1452" s="20" t="str">
        <f>IF(BY1452="-","-",_xlfn.XLOOKUP(BY1452,ABNT5101!$B$4:$B$9,ABNT5101!$C$4:$C$9))</f>
        <v>-</v>
      </c>
      <c r="CD1452" s="24" t="str">
        <f>IF(BY1452="-","-",_xlfn.XLOOKUP(BY1452,ABNT5101!$B$4:$B$9,ABNT5101!$D$4:$D$9))</f>
        <v>-</v>
      </c>
      <c r="CE1452" s="20" t="str">
        <f t="shared" si="1534"/>
        <v>-</v>
      </c>
      <c r="CF1452" s="20" t="str">
        <f t="shared" si="1535"/>
        <v>-</v>
      </c>
      <c r="CG1452" s="20" t="str">
        <f t="shared" si="1640"/>
        <v>-</v>
      </c>
      <c r="CH1452" s="26" t="e">
        <f>_xlfn.XLOOKUP(CI1452,'Banco de dados'!$B:$B,'Banco de dados'!$D:$D)</f>
        <v>#N/A</v>
      </c>
      <c r="CI1452" s="27"/>
      <c r="CJ1452" s="26" t="e">
        <f>_xlfn.XLOOKUP(CI1452,'Banco de dados'!$B:$B,'Banco de dados'!$E:$E)</f>
        <v>#N/A</v>
      </c>
      <c r="CK1452" s="26"/>
      <c r="CL1452" s="26" t="e">
        <f>IF(CK1452="-","-",_xlfn.XLOOKUP(CK1452,'Banco de dados'!$B:$B,'Banco de dados'!$E:$E))</f>
        <v>#N/A</v>
      </c>
      <c r="CM1452" s="28">
        <f t="shared" si="1690"/>
        <v>1</v>
      </c>
      <c r="CN1452" s="26" t="e">
        <f>_xlfn.XLOOKUP(CI1452,'Banco de dados'!$B:$B,'Banco de dados'!$H:$H)</f>
        <v>#N/A</v>
      </c>
      <c r="CO1452" s="26" t="e">
        <f t="array" aca="1" ref="CO1452" ca="1">_xludf.XLOOKUP(CK1452,'Banco de dados'!$B:$B,'Banco de dados'!$H:$H)</f>
        <v>#NAME?</v>
      </c>
      <c r="CP1452" s="26" t="e">
        <f t="array" aca="1" ref="CP1452" ca="1">_xludf.XLOOKUP(CI1452,'Banco de dados'!$B:$B,'Banco de dados'!$F:$F)</f>
        <v>#NAME?</v>
      </c>
      <c r="CQ1452" s="26" t="e">
        <f t="array" aca="1" ref="CQ1452" ca="1">_xludf.XLOOKUP(CK1452,'Banco de dados'!$B:$B,'Banco de dados'!$F:$F)</f>
        <v>#NAME?</v>
      </c>
      <c r="CR1452" s="27">
        <v>422</v>
      </c>
      <c r="CS1452" s="27"/>
      <c r="CT1452" s="26" t="str">
        <f>IF(AG1452=0.5,"Suporte",IF(AND(AG1452&gt;='Braços de IP'!$B$9,AG1452&lt;='Braços de IP'!$D$9),'Braços de IP'!$E$9,IF(AND(AG1452&gt;='Braços de IP'!$B$10,AG1452&lt;='Braços de IP'!$D$10),'Braços de IP'!$E$10,IF(AND(AG1452&gt;='Braços de IP'!$B$11,AG1452&lt;='Braços de IP'!$D$11),'Braços de IP'!$E$11,IF(AND(AG1452&gt;='Braços de IP'!$B$12,AG1452&lt;='Braços de IP'!$D$12),'Braços de IP'!$E$12,IF(AND(AG1452&gt;='Braços de IP'!$B$13,AG1452&lt;='Braços de IP'!$D$13),'Braços de IP'!$E$13,IF(AND(AG1452&gt;='Braços de IP'!$B$14,AG1452&lt;='Braços de IP'!$D$14),'Braços de IP'!$E$14,"ERRO")))))))</f>
        <v>Longo I</v>
      </c>
      <c r="CU1452" s="27"/>
      <c r="CV1452" s="26" t="str">
        <f>IF($CU1452="","",VLOOKUP($CU1452,'Braços de IP'!$E$9:$I$15,2,0))</f>
        <v/>
      </c>
      <c r="CW1452" s="29" t="str">
        <f>IF($CU1452="","",VLOOKUP($CU1452,'Braços de IP'!$E$9:$I$15,5,0))</f>
        <v/>
      </c>
      <c r="CX1452" s="26"/>
      <c r="CY1452" s="26"/>
      <c r="CZ1452" s="26"/>
      <c r="DA1452" s="26"/>
      <c r="DB1452" s="26"/>
      <c r="DC1452" s="26"/>
      <c r="DD1452" s="30" t="e">
        <f t="shared" si="1588"/>
        <v>#N/A</v>
      </c>
      <c r="DE1452" s="31">
        <f t="shared" si="1589"/>
        <v>70</v>
      </c>
      <c r="DF1452" s="30" t="e">
        <f t="shared" si="1590"/>
        <v>#N/A</v>
      </c>
      <c r="DG1452" s="32" t="e">
        <f t="shared" si="1591"/>
        <v>#N/A</v>
      </c>
      <c r="DH1452" s="33" t="s">
        <v>143</v>
      </c>
      <c r="DI1452" s="34"/>
      <c r="DJ1452" s="35"/>
      <c r="DK1452" s="16" t="s">
        <v>144</v>
      </c>
      <c r="DL1452" s="16"/>
    </row>
    <row r="1453" spans="1:124" ht="15" customHeight="1" x14ac:dyDescent="0.25">
      <c r="B1453" s="16">
        <v>456</v>
      </c>
      <c r="C1453" s="16" t="s">
        <v>146</v>
      </c>
      <c r="D1453" s="16" t="s">
        <v>1269</v>
      </c>
      <c r="E1453" s="16">
        <v>-8.1180649999999996</v>
      </c>
      <c r="F1453" s="16">
        <v>-34.898403999999999</v>
      </c>
      <c r="G1453" s="16" t="s">
        <v>160</v>
      </c>
      <c r="H1453" s="16" t="s">
        <v>136</v>
      </c>
      <c r="I1453" s="16" t="s">
        <v>135</v>
      </c>
      <c r="J1453" s="16" t="s">
        <v>137</v>
      </c>
      <c r="K1453" s="16">
        <v>70</v>
      </c>
      <c r="L1453" s="16" t="s">
        <v>138</v>
      </c>
      <c r="M1453" s="16">
        <v>0</v>
      </c>
      <c r="N1453" s="16"/>
      <c r="O1453" s="16">
        <v>1</v>
      </c>
      <c r="P1453" s="16">
        <v>2</v>
      </c>
      <c r="Q1453" s="16">
        <v>6.5</v>
      </c>
      <c r="R1453" s="16"/>
      <c r="S1453" s="16"/>
      <c r="T1453" s="16" t="s">
        <v>136</v>
      </c>
      <c r="U1453" s="16">
        <v>2.5</v>
      </c>
      <c r="V1453" s="16">
        <v>0</v>
      </c>
      <c r="W1453" s="16" t="s">
        <v>136</v>
      </c>
      <c r="X1453" s="16" t="s">
        <v>136</v>
      </c>
      <c r="Y1453" s="16">
        <v>0</v>
      </c>
      <c r="Z1453" s="16">
        <v>0</v>
      </c>
      <c r="AA1453" s="16" t="s">
        <v>139</v>
      </c>
      <c r="AB1453" s="16" t="s">
        <v>140</v>
      </c>
      <c r="AC1453" s="16">
        <v>31.86</v>
      </c>
      <c r="AD1453" s="16">
        <v>7.8</v>
      </c>
      <c r="AE1453" s="16">
        <v>1</v>
      </c>
      <c r="AF1453" s="16">
        <v>0.3</v>
      </c>
      <c r="AG1453" s="16">
        <v>2.77</v>
      </c>
      <c r="AH1453" s="16"/>
      <c r="AI1453" s="16"/>
      <c r="AJ1453" s="16"/>
      <c r="AK1453" s="16"/>
      <c r="AL1453" s="16"/>
      <c r="AM1453" s="16">
        <v>0</v>
      </c>
      <c r="AN1453" s="16"/>
      <c r="AO1453" s="16">
        <v>0</v>
      </c>
      <c r="AP1453" s="16">
        <v>0</v>
      </c>
      <c r="AQ1453" s="16">
        <v>0</v>
      </c>
      <c r="AR1453" s="17" t="s">
        <v>136</v>
      </c>
      <c r="AS1453" s="19">
        <f t="shared" si="1522"/>
        <v>0</v>
      </c>
      <c r="AT1453" s="19"/>
      <c r="AU1453" s="19">
        <f>VLOOKUP(G1453,ABNT5101!$I$3:$J$9,2)</f>
        <v>10</v>
      </c>
      <c r="AV1453" s="19">
        <f>VLOOKUP(G1453,ABNT5101!$I$3:$M$9,5)</f>
        <v>0.18</v>
      </c>
      <c r="AW1453" s="17" t="str">
        <f>_xlfn.XLOOKUP(G1453,ABNT5101!I:I,ABNT5101!L:L)</f>
        <v>-</v>
      </c>
      <c r="AX1453" s="17">
        <f>_xlfn.XLOOKUP(G1453,ABNT5101!$I:$I,ABNT5101!M:M)</f>
        <v>0.18</v>
      </c>
      <c r="AY1453" s="17" t="str">
        <f>_xlfn.XLOOKUP(G1453,ABNT5101!$I:$I,ABNT5101!N:N)</f>
        <v>-</v>
      </c>
      <c r="AZ1453" s="17">
        <f>_xlfn.XLOOKUP(G1453,ABNT5101!$I:$I,ABNT5101!O:O)</f>
        <v>16</v>
      </c>
      <c r="BA1453" s="20" t="str">
        <f t="shared" si="1523"/>
        <v>NÃO ATENDE</v>
      </c>
      <c r="BB1453" s="21">
        <f t="shared" ref="BB1453:BC1453" si="1722">BE1453/AU1453-1</f>
        <v>-1</v>
      </c>
      <c r="BC1453" s="21">
        <f t="shared" si="1722"/>
        <v>-1</v>
      </c>
      <c r="BD1453" s="21" t="str">
        <f t="shared" si="1525"/>
        <v>-</v>
      </c>
      <c r="BE1453" s="22"/>
      <c r="BF1453" s="22"/>
      <c r="BG1453" s="22"/>
      <c r="BH1453" s="22"/>
      <c r="BI1453" s="23"/>
      <c r="BJ1453" s="22"/>
      <c r="BK1453" s="20" t="str">
        <f t="shared" si="1526"/>
        <v>NÃO ATENDE</v>
      </c>
      <c r="BL1453" s="20" t="str">
        <f t="shared" si="1527"/>
        <v>NÃO ATENDE</v>
      </c>
      <c r="BM1453" s="20" t="str">
        <f t="shared" si="1528"/>
        <v>NÃO ATENDE</v>
      </c>
      <c r="BN1453" s="20" t="str">
        <f t="shared" si="1529"/>
        <v>ATENDE</v>
      </c>
      <c r="BO1453" s="24" t="str">
        <f t="shared" si="1530"/>
        <v>C4</v>
      </c>
      <c r="BP1453" s="24" t="str">
        <f t="shared" si="1648"/>
        <v>P6</v>
      </c>
      <c r="BQ1453" s="25">
        <f t="shared" si="1661"/>
        <v>-1</v>
      </c>
      <c r="BR1453" s="22"/>
      <c r="BS1453" s="22"/>
      <c r="BT1453" s="24">
        <f>IF(BP1453="-","-",_xlfn.XLOOKUP(BP1453,ABNT5101!$B$4:$B$9,ABNT5101!$C$4:$C$9))</f>
        <v>3</v>
      </c>
      <c r="BU1453" s="24">
        <f>IF(BP1453="-","-",_xlfn.XLOOKUP(BP1453,ABNT5101!$B$4:$B$9,ABNT5101!$D$4:$D$9))</f>
        <v>0.6</v>
      </c>
      <c r="BV1453" s="20" t="str">
        <f t="shared" si="1531"/>
        <v>NÃO ATENDE</v>
      </c>
      <c r="BW1453" s="20" t="str">
        <f t="shared" si="1662"/>
        <v>NÃO ATENDE</v>
      </c>
      <c r="BX1453" s="20" t="str">
        <f t="shared" si="1532"/>
        <v>NÃO ATENDE</v>
      </c>
      <c r="BY1453" s="24" t="s">
        <v>136</v>
      </c>
      <c r="BZ1453" s="25" t="e">
        <f t="shared" si="1533"/>
        <v>#VALUE!</v>
      </c>
      <c r="CA1453" s="24"/>
      <c r="CB1453" s="24"/>
      <c r="CC1453" s="20" t="str">
        <f>IF(BY1453="-","-",_xlfn.XLOOKUP(BY1453,ABNT5101!$B$4:$B$9,ABNT5101!$C$4:$C$9))</f>
        <v>-</v>
      </c>
      <c r="CD1453" s="24" t="str">
        <f>IF(BY1453="-","-",_xlfn.XLOOKUP(BY1453,ABNT5101!$B$4:$B$9,ABNT5101!$D$4:$D$9))</f>
        <v>-</v>
      </c>
      <c r="CE1453" s="20" t="str">
        <f t="shared" si="1534"/>
        <v>-</v>
      </c>
      <c r="CF1453" s="20" t="str">
        <f t="shared" si="1535"/>
        <v>-</v>
      </c>
      <c r="CG1453" s="20" t="str">
        <f t="shared" si="1640"/>
        <v>-</v>
      </c>
      <c r="CH1453" s="26" t="e">
        <f>_xlfn.XLOOKUP(CI1453,'Banco de dados'!$B:$B,'Banco de dados'!$D:$D)</f>
        <v>#N/A</v>
      </c>
      <c r="CI1453" s="27"/>
      <c r="CJ1453" s="26" t="e">
        <f>_xlfn.XLOOKUP(CI1453,'Banco de dados'!$B:$B,'Banco de dados'!$E:$E)</f>
        <v>#N/A</v>
      </c>
      <c r="CK1453" s="26"/>
      <c r="CL1453" s="26" t="e">
        <f>IF(CK1453="-","-",_xlfn.XLOOKUP(CK1453,'Banco de dados'!$B:$B,'Banco de dados'!$E:$E))</f>
        <v>#N/A</v>
      </c>
      <c r="CM1453" s="28">
        <f t="shared" si="1690"/>
        <v>1</v>
      </c>
      <c r="CN1453" s="26" t="e">
        <f>_xlfn.XLOOKUP(CI1453,'Banco de dados'!$B:$B,'Banco de dados'!$H:$H)</f>
        <v>#N/A</v>
      </c>
      <c r="CO1453" s="26" t="e">
        <f t="array" aca="1" ref="CO1453" ca="1">_xludf.XLOOKUP(CK1453,'Banco de dados'!$B:$B,'Banco de dados'!$H:$H)</f>
        <v>#NAME?</v>
      </c>
      <c r="CP1453" s="26" t="e">
        <f t="array" aca="1" ref="CP1453" ca="1">_xludf.XLOOKUP(CI1453,'Banco de dados'!$B:$B,'Banco de dados'!$F:$F)</f>
        <v>#NAME?</v>
      </c>
      <c r="CQ1453" s="26" t="e">
        <f t="array" aca="1" ref="CQ1453" ca="1">_xludf.XLOOKUP(CK1453,'Banco de dados'!$B:$B,'Banco de dados'!$F:$F)</f>
        <v>#NAME?</v>
      </c>
      <c r="CR1453" s="27">
        <v>423</v>
      </c>
      <c r="CS1453" s="27"/>
      <c r="CT1453" s="26" t="str">
        <f>IF(AG1453=0.5,"Suporte",IF(AND(AG1453&gt;='Braços de IP'!$B$9,AG1453&lt;='Braços de IP'!$D$9),'Braços de IP'!$E$9,IF(AND(AG1453&gt;='Braços de IP'!$B$10,AG1453&lt;='Braços de IP'!$D$10),'Braços de IP'!$E$10,IF(AND(AG1453&gt;='Braços de IP'!$B$11,AG1453&lt;='Braços de IP'!$D$11),'Braços de IP'!$E$11,IF(AND(AG1453&gt;='Braços de IP'!$B$12,AG1453&lt;='Braços de IP'!$D$12),'Braços de IP'!$E$12,IF(AND(AG1453&gt;='Braços de IP'!$B$13,AG1453&lt;='Braços de IP'!$D$13),'Braços de IP'!$E$13,IF(AND(AG1453&gt;='Braços de IP'!$B$14,AG1453&lt;='Braços de IP'!$D$14),'Braços de IP'!$E$14,"ERRO")))))))</f>
        <v>Longo I</v>
      </c>
      <c r="CU1453" s="27"/>
      <c r="CV1453" s="26" t="str">
        <f>IF($CU1453="","",VLOOKUP($CU1453,'Braços de IP'!$E$9:$I$15,2,0))</f>
        <v/>
      </c>
      <c r="CW1453" s="29" t="str">
        <f>IF($CU1453="","",VLOOKUP($CU1453,'Braços de IP'!$E$9:$I$15,5,0))</f>
        <v/>
      </c>
      <c r="CX1453" s="26"/>
      <c r="CY1453" s="26"/>
      <c r="CZ1453" s="26"/>
      <c r="DA1453" s="26"/>
      <c r="DB1453" s="26"/>
      <c r="DC1453" s="26"/>
      <c r="DD1453" s="30" t="e">
        <f t="shared" si="1588"/>
        <v>#N/A</v>
      </c>
      <c r="DE1453" s="31">
        <f t="shared" si="1589"/>
        <v>70</v>
      </c>
      <c r="DF1453" s="30" t="e">
        <f t="shared" si="1590"/>
        <v>#N/A</v>
      </c>
      <c r="DG1453" s="32" t="e">
        <f t="shared" si="1591"/>
        <v>#N/A</v>
      </c>
      <c r="DH1453" s="33" t="s">
        <v>143</v>
      </c>
      <c r="DI1453" s="34"/>
      <c r="DJ1453" s="35"/>
      <c r="DK1453" s="16" t="s">
        <v>144</v>
      </c>
      <c r="DL1453" s="16"/>
    </row>
    <row r="1454" spans="1:124" ht="15" customHeight="1" x14ac:dyDescent="0.25">
      <c r="B1454" s="16">
        <v>457</v>
      </c>
      <c r="C1454" s="16" t="s">
        <v>188</v>
      </c>
      <c r="D1454" s="16" t="s">
        <v>1194</v>
      </c>
      <c r="E1454" s="16">
        <v>-8.1358929999999994</v>
      </c>
      <c r="F1454" s="16">
        <v>-34.916702999999998</v>
      </c>
      <c r="G1454" s="16" t="s">
        <v>536</v>
      </c>
      <c r="H1454" s="16" t="s">
        <v>136</v>
      </c>
      <c r="I1454" s="16" t="s">
        <v>149</v>
      </c>
      <c r="J1454" s="16" t="s">
        <v>137</v>
      </c>
      <c r="K1454" s="16">
        <v>120</v>
      </c>
      <c r="L1454" s="16" t="s">
        <v>138</v>
      </c>
      <c r="M1454" s="16">
        <v>0</v>
      </c>
      <c r="N1454" s="16"/>
      <c r="O1454" s="16">
        <v>1</v>
      </c>
      <c r="P1454" s="16">
        <v>1.5</v>
      </c>
      <c r="Q1454" s="16">
        <v>10</v>
      </c>
      <c r="R1454" s="16"/>
      <c r="S1454" s="16"/>
      <c r="T1454" s="16" t="s">
        <v>136</v>
      </c>
      <c r="U1454" s="16">
        <v>1</v>
      </c>
      <c r="V1454" s="16">
        <v>7.28</v>
      </c>
      <c r="W1454" s="16" t="s">
        <v>136</v>
      </c>
      <c r="X1454" s="16" t="s">
        <v>136</v>
      </c>
      <c r="Y1454" s="16">
        <v>0</v>
      </c>
      <c r="Z1454" s="16">
        <v>0</v>
      </c>
      <c r="AA1454" s="16" t="s">
        <v>298</v>
      </c>
      <c r="AB1454" s="16" t="s">
        <v>759</v>
      </c>
      <c r="AC1454" s="16">
        <v>29.62</v>
      </c>
      <c r="AD1454" s="16">
        <v>9.7799999999999994</v>
      </c>
      <c r="AE1454" s="16">
        <v>2</v>
      </c>
      <c r="AF1454" s="16">
        <v>3.87</v>
      </c>
      <c r="AG1454" s="16">
        <v>3.39</v>
      </c>
      <c r="AH1454" s="16"/>
      <c r="AI1454" s="16"/>
      <c r="AJ1454" s="16"/>
      <c r="AK1454" s="16"/>
      <c r="AL1454" s="16"/>
      <c r="AM1454" s="16">
        <v>0</v>
      </c>
      <c r="AN1454" s="16"/>
      <c r="AO1454" s="16">
        <v>0</v>
      </c>
      <c r="AP1454" s="16">
        <v>0</v>
      </c>
      <c r="AQ1454" s="16">
        <v>0</v>
      </c>
      <c r="AR1454" s="17" t="s">
        <v>136</v>
      </c>
      <c r="AS1454" s="19">
        <f t="shared" si="1522"/>
        <v>0</v>
      </c>
      <c r="AT1454" s="19"/>
      <c r="AU1454" s="19">
        <f>VLOOKUP(G1454,ABNT5101!$I$3:$J$9,2)</f>
        <v>50</v>
      </c>
      <c r="AV1454" s="19">
        <f>VLOOKUP(G1454,ABNT5101!$I$3:$M$9,5)</f>
        <v>0.38</v>
      </c>
      <c r="AW1454" s="17" t="str">
        <f>_xlfn.XLOOKUP(G1454,ABNT5101!I:I,ABNT5101!L:L)</f>
        <v>-</v>
      </c>
      <c r="AX1454" s="17">
        <f>_xlfn.XLOOKUP(G1454,ABNT5101!$I:$I,ABNT5101!M:M)</f>
        <v>0.38</v>
      </c>
      <c r="AY1454" s="17" t="str">
        <f>_xlfn.XLOOKUP(G1454,ABNT5101!$I:$I,ABNT5101!N:N)</f>
        <v>-</v>
      </c>
      <c r="AZ1454" s="17">
        <f>_xlfn.XLOOKUP(G1454,ABNT5101!$I:$I,ABNT5101!O:O)</f>
        <v>14</v>
      </c>
      <c r="BA1454" s="20" t="str">
        <f t="shared" si="1523"/>
        <v>NÃO ATENDE</v>
      </c>
      <c r="BB1454" s="21">
        <f t="shared" ref="BB1454:BC1454" si="1723">BE1454/AU1454-1</f>
        <v>-1</v>
      </c>
      <c r="BC1454" s="21">
        <f t="shared" si="1723"/>
        <v>-1</v>
      </c>
      <c r="BD1454" s="21" t="str">
        <f t="shared" si="1525"/>
        <v>-</v>
      </c>
      <c r="BE1454" s="22"/>
      <c r="BF1454" s="22"/>
      <c r="BG1454" s="22"/>
      <c r="BH1454" s="22"/>
      <c r="BI1454" s="23"/>
      <c r="BJ1454" s="22"/>
      <c r="BK1454" s="20" t="str">
        <f t="shared" si="1526"/>
        <v>NÃO ATENDE</v>
      </c>
      <c r="BL1454" s="20" t="str">
        <f t="shared" si="1527"/>
        <v>NÃO ATENDE</v>
      </c>
      <c r="BM1454" s="20" t="str">
        <f t="shared" si="1528"/>
        <v>NÃO ATENDE</v>
      </c>
      <c r="BN1454" s="20" t="str">
        <f t="shared" si="1529"/>
        <v>ATENDE</v>
      </c>
      <c r="BO1454" s="24" t="str">
        <f t="shared" si="1530"/>
        <v>C0</v>
      </c>
      <c r="BP1454" s="24" t="str">
        <f t="shared" si="1648"/>
        <v>P5</v>
      </c>
      <c r="BQ1454" s="25">
        <f t="shared" si="1661"/>
        <v>-1</v>
      </c>
      <c r="BR1454" s="22"/>
      <c r="BS1454" s="22"/>
      <c r="BT1454" s="24">
        <f>IF(BP1454="-","-",_xlfn.XLOOKUP(BP1454,ABNT5101!$B$4:$B$9,ABNT5101!$C$4:$C$9))</f>
        <v>5</v>
      </c>
      <c r="BU1454" s="24">
        <f>IF(BP1454="-","-",_xlfn.XLOOKUP(BP1454,ABNT5101!$B$4:$B$9,ABNT5101!$D$4:$D$9))</f>
        <v>1</v>
      </c>
      <c r="BV1454" s="20" t="str">
        <f t="shared" si="1531"/>
        <v>NÃO ATENDE</v>
      </c>
      <c r="BW1454" s="20" t="str">
        <f t="shared" si="1662"/>
        <v>NÃO ATENDE</v>
      </c>
      <c r="BX1454" s="20" t="str">
        <f t="shared" si="1532"/>
        <v>NÃO ATENDE</v>
      </c>
      <c r="BY1454" s="24" t="s">
        <v>136</v>
      </c>
      <c r="BZ1454" s="25" t="e">
        <f t="shared" si="1533"/>
        <v>#VALUE!</v>
      </c>
      <c r="CA1454" s="24"/>
      <c r="CB1454" s="24"/>
      <c r="CC1454" s="20" t="str">
        <f>IF(BY1454="-","-",_xlfn.XLOOKUP(BY1454,ABNT5101!$B$4:$B$9,ABNT5101!$C$4:$C$9))</f>
        <v>-</v>
      </c>
      <c r="CD1454" s="24" t="str">
        <f>IF(BY1454="-","-",_xlfn.XLOOKUP(BY1454,ABNT5101!$B$4:$B$9,ABNT5101!$D$4:$D$9))</f>
        <v>-</v>
      </c>
      <c r="CE1454" s="20" t="str">
        <f t="shared" si="1534"/>
        <v>-</v>
      </c>
      <c r="CF1454" s="20" t="str">
        <f t="shared" si="1535"/>
        <v>-</v>
      </c>
      <c r="CG1454" s="20" t="str">
        <f t="shared" si="1640"/>
        <v>-</v>
      </c>
      <c r="CH1454" s="26" t="e">
        <f>_xlfn.XLOOKUP(CI1454,'Banco de dados'!$B:$B,'Banco de dados'!$D:$D)</f>
        <v>#N/A</v>
      </c>
      <c r="CI1454" s="27"/>
      <c r="CJ1454" s="26" t="e">
        <f>_xlfn.XLOOKUP(CI1454,'Banco de dados'!$B:$B,'Banco de dados'!$E:$E)</f>
        <v>#N/A</v>
      </c>
      <c r="CK1454" s="26"/>
      <c r="CL1454" s="26" t="e">
        <f>IF(CK1454="-","-",_xlfn.XLOOKUP(CK1454,'Banco de dados'!$B:$B,'Banco de dados'!$E:$E))</f>
        <v>#N/A</v>
      </c>
      <c r="CM1454" s="28">
        <f t="shared" si="1690"/>
        <v>2</v>
      </c>
      <c r="CN1454" s="26" t="e">
        <f>_xlfn.XLOOKUP(CI1454,'Banco de dados'!$B:$B,'Banco de dados'!$H:$H)</f>
        <v>#N/A</v>
      </c>
      <c r="CO1454" s="26" t="e">
        <f t="array" aca="1" ref="CO1454" ca="1">_xludf.XLOOKUP(CK1454,'Banco de dados'!$B:$B,'Banco de dados'!$H:$H)</f>
        <v>#NAME?</v>
      </c>
      <c r="CP1454" s="26" t="e">
        <f t="array" aca="1" ref="CP1454" ca="1">_xludf.XLOOKUP(CI1454,'Banco de dados'!$B:$B,'Banco de dados'!$F:$F)</f>
        <v>#NAME?</v>
      </c>
      <c r="CQ1454" s="26" t="e">
        <f t="array" aca="1" ref="CQ1454" ca="1">_xludf.XLOOKUP(CK1454,'Banco de dados'!$B:$B,'Banco de dados'!$F:$F)</f>
        <v>#NAME?</v>
      </c>
      <c r="CR1454" s="27">
        <v>424</v>
      </c>
      <c r="CS1454" s="27"/>
      <c r="CT1454" s="26" t="str">
        <f>IF(AG1454=0.5,"Suporte",IF(AND(AG1454&gt;='Braços de IP'!$B$9,AG1454&lt;='Braços de IP'!$D$9),'Braços de IP'!$E$9,IF(AND(AG1454&gt;='Braços de IP'!$B$10,AG1454&lt;='Braços de IP'!$D$10),'Braços de IP'!$E$10,IF(AND(AG1454&gt;='Braços de IP'!$B$11,AG1454&lt;='Braços de IP'!$D$11),'Braços de IP'!$E$11,IF(AND(AG1454&gt;='Braços de IP'!$B$12,AG1454&lt;='Braços de IP'!$D$12),'Braços de IP'!$E$12,IF(AND(AG1454&gt;='Braços de IP'!$B$13,AG1454&lt;='Braços de IP'!$D$13),'Braços de IP'!$E$13,IF(AND(AG1454&gt;='Braços de IP'!$B$14,AG1454&lt;='Braços de IP'!$D$14),'Braços de IP'!$E$14,"ERRO")))))))</f>
        <v>Longo II</v>
      </c>
      <c r="CU1454" s="27"/>
      <c r="CV1454" s="26" t="str">
        <f>IF($CU1454="","",VLOOKUP($CU1454,'Braços de IP'!$E$9:$I$15,2,0))</f>
        <v/>
      </c>
      <c r="CW1454" s="29" t="str">
        <f>IF($CU1454="","",VLOOKUP($CU1454,'Braços de IP'!$E$9:$I$15,5,0))</f>
        <v/>
      </c>
      <c r="CX1454" s="26"/>
      <c r="CY1454" s="26"/>
      <c r="CZ1454" s="26"/>
      <c r="DA1454" s="26"/>
      <c r="DB1454" s="26"/>
      <c r="DC1454" s="26"/>
      <c r="DD1454" s="30" t="e">
        <f t="shared" si="1588"/>
        <v>#N/A</v>
      </c>
      <c r="DE1454" s="31">
        <f t="shared" si="1589"/>
        <v>120</v>
      </c>
      <c r="DF1454" s="30" t="e">
        <f t="shared" si="1590"/>
        <v>#N/A</v>
      </c>
      <c r="DG1454" s="32" t="e">
        <f t="shared" si="1591"/>
        <v>#N/A</v>
      </c>
      <c r="DH1454" s="33" t="s">
        <v>143</v>
      </c>
      <c r="DI1454" s="34"/>
      <c r="DJ1454" s="35"/>
      <c r="DK1454" s="16" t="s">
        <v>144</v>
      </c>
      <c r="DL1454" s="16"/>
    </row>
    <row r="1455" spans="1:124" ht="15" customHeight="1" x14ac:dyDescent="0.25">
      <c r="B1455" s="16">
        <v>457</v>
      </c>
      <c r="C1455" s="16" t="s">
        <v>188</v>
      </c>
      <c r="D1455" s="16" t="s">
        <v>1194</v>
      </c>
      <c r="E1455" s="16">
        <v>-8.1358929999999994</v>
      </c>
      <c r="F1455" s="16">
        <v>-34.916702999999998</v>
      </c>
      <c r="G1455" s="16" t="s">
        <v>536</v>
      </c>
      <c r="H1455" s="16" t="s">
        <v>136</v>
      </c>
      <c r="I1455" s="16" t="s">
        <v>149</v>
      </c>
      <c r="J1455" s="16" t="s">
        <v>137</v>
      </c>
      <c r="K1455" s="16">
        <v>120</v>
      </c>
      <c r="L1455" s="16" t="s">
        <v>138</v>
      </c>
      <c r="M1455" s="16">
        <v>0</v>
      </c>
      <c r="N1455" s="16"/>
      <c r="O1455" s="16">
        <v>1</v>
      </c>
      <c r="P1455" s="16">
        <v>1.5</v>
      </c>
      <c r="Q1455" s="16">
        <v>10</v>
      </c>
      <c r="R1455" s="16"/>
      <c r="S1455" s="16"/>
      <c r="T1455" s="16" t="s">
        <v>136</v>
      </c>
      <c r="U1455" s="16">
        <v>1</v>
      </c>
      <c r="V1455" s="16">
        <v>7.28</v>
      </c>
      <c r="W1455" s="16" t="s">
        <v>136</v>
      </c>
      <c r="X1455" s="16" t="s">
        <v>136</v>
      </c>
      <c r="Y1455" s="16">
        <v>0</v>
      </c>
      <c r="Z1455" s="16">
        <v>0</v>
      </c>
      <c r="AA1455" s="16" t="s">
        <v>298</v>
      </c>
      <c r="AB1455" s="16" t="s">
        <v>759</v>
      </c>
      <c r="AC1455" s="16">
        <v>29.62</v>
      </c>
      <c r="AD1455" s="16">
        <v>9.7799999999999994</v>
      </c>
      <c r="AE1455" s="16">
        <v>2</v>
      </c>
      <c r="AF1455" s="16">
        <v>3.87</v>
      </c>
      <c r="AG1455" s="16">
        <v>3.39</v>
      </c>
      <c r="AH1455" s="16"/>
      <c r="AI1455" s="16"/>
      <c r="AJ1455" s="16"/>
      <c r="AK1455" s="16"/>
      <c r="AL1455" s="16"/>
      <c r="AM1455" s="16">
        <v>0</v>
      </c>
      <c r="AN1455" s="16"/>
      <c r="AO1455" s="16">
        <v>0</v>
      </c>
      <c r="AP1455" s="16">
        <v>0</v>
      </c>
      <c r="AQ1455" s="16">
        <v>0</v>
      </c>
      <c r="AR1455" s="17" t="s">
        <v>136</v>
      </c>
      <c r="AS1455" s="19">
        <f t="shared" si="1522"/>
        <v>0</v>
      </c>
      <c r="AT1455" s="19"/>
      <c r="AU1455" s="19">
        <f>VLOOKUP(G1455,ABNT5101!$I$3:$J$9,2)</f>
        <v>50</v>
      </c>
      <c r="AV1455" s="19">
        <f>VLOOKUP(G1455,ABNT5101!$I$3:$M$9,5)</f>
        <v>0.38</v>
      </c>
      <c r="AW1455" s="17" t="str">
        <f>_xlfn.XLOOKUP(G1455,ABNT5101!I:I,ABNT5101!L:L)</f>
        <v>-</v>
      </c>
      <c r="AX1455" s="17">
        <f>_xlfn.XLOOKUP(G1455,ABNT5101!$I:$I,ABNT5101!M:M)</f>
        <v>0.38</v>
      </c>
      <c r="AY1455" s="17" t="str">
        <f>_xlfn.XLOOKUP(G1455,ABNT5101!$I:$I,ABNT5101!N:N)</f>
        <v>-</v>
      </c>
      <c r="AZ1455" s="17">
        <f>_xlfn.XLOOKUP(G1455,ABNT5101!$I:$I,ABNT5101!O:O)</f>
        <v>14</v>
      </c>
      <c r="BA1455" s="20" t="str">
        <f t="shared" si="1523"/>
        <v>NÃO ATENDE</v>
      </c>
      <c r="BB1455" s="21">
        <f t="shared" ref="BB1455:BC1455" si="1724">BE1455/AU1455-1</f>
        <v>-1</v>
      </c>
      <c r="BC1455" s="21">
        <f t="shared" si="1724"/>
        <v>-1</v>
      </c>
      <c r="BD1455" s="21" t="str">
        <f t="shared" si="1525"/>
        <v>-</v>
      </c>
      <c r="BE1455" s="22"/>
      <c r="BF1455" s="22"/>
      <c r="BG1455" s="22"/>
      <c r="BH1455" s="22"/>
      <c r="BI1455" s="23"/>
      <c r="BJ1455" s="22"/>
      <c r="BK1455" s="20" t="str">
        <f t="shared" si="1526"/>
        <v>NÃO ATENDE</v>
      </c>
      <c r="BL1455" s="20" t="str">
        <f t="shared" si="1527"/>
        <v>NÃO ATENDE</v>
      </c>
      <c r="BM1455" s="20" t="str">
        <f t="shared" si="1528"/>
        <v>NÃO ATENDE</v>
      </c>
      <c r="BN1455" s="20" t="str">
        <f t="shared" si="1529"/>
        <v>ATENDE</v>
      </c>
      <c r="BO1455" s="24" t="str">
        <f t="shared" si="1530"/>
        <v>C0</v>
      </c>
      <c r="BP1455" s="24" t="str">
        <f t="shared" si="1648"/>
        <v>P5</v>
      </c>
      <c r="BQ1455" s="25">
        <f t="shared" si="1661"/>
        <v>-1</v>
      </c>
      <c r="BR1455" s="22"/>
      <c r="BS1455" s="22"/>
      <c r="BT1455" s="24">
        <f>IF(BP1455="-","-",_xlfn.XLOOKUP(BP1455,ABNT5101!$B$4:$B$9,ABNT5101!$C$4:$C$9))</f>
        <v>5</v>
      </c>
      <c r="BU1455" s="24">
        <f>IF(BP1455="-","-",_xlfn.XLOOKUP(BP1455,ABNT5101!$B$4:$B$9,ABNT5101!$D$4:$D$9))</f>
        <v>1</v>
      </c>
      <c r="BV1455" s="20" t="str">
        <f t="shared" si="1531"/>
        <v>NÃO ATENDE</v>
      </c>
      <c r="BW1455" s="20" t="str">
        <f t="shared" si="1662"/>
        <v>NÃO ATENDE</v>
      </c>
      <c r="BX1455" s="20" t="str">
        <f t="shared" si="1532"/>
        <v>NÃO ATENDE</v>
      </c>
      <c r="BY1455" s="24" t="s">
        <v>136</v>
      </c>
      <c r="BZ1455" s="25" t="e">
        <f t="shared" si="1533"/>
        <v>#VALUE!</v>
      </c>
      <c r="CA1455" s="24"/>
      <c r="CB1455" s="24"/>
      <c r="CC1455" s="20" t="str">
        <f>IF(BY1455="-","-",_xlfn.XLOOKUP(BY1455,ABNT5101!$B$4:$B$9,ABNT5101!$C$4:$C$9))</f>
        <v>-</v>
      </c>
      <c r="CD1455" s="24" t="str">
        <f>IF(BY1455="-","-",_xlfn.XLOOKUP(BY1455,ABNT5101!$B$4:$B$9,ABNT5101!$D$4:$D$9))</f>
        <v>-</v>
      </c>
      <c r="CE1455" s="20" t="str">
        <f t="shared" si="1534"/>
        <v>-</v>
      </c>
      <c r="CF1455" s="20" t="str">
        <f t="shared" si="1535"/>
        <v>-</v>
      </c>
      <c r="CG1455" s="20" t="str">
        <f t="shared" si="1640"/>
        <v>-</v>
      </c>
      <c r="CH1455" s="26" t="e">
        <f>_xlfn.XLOOKUP(CI1455,'Banco de dados'!$B:$B,'Banco de dados'!$D:$D)</f>
        <v>#N/A</v>
      </c>
      <c r="CI1455" s="27"/>
      <c r="CJ1455" s="26" t="e">
        <f>_xlfn.XLOOKUP(CI1455,'Banco de dados'!$B:$B,'Banco de dados'!$E:$E)</f>
        <v>#N/A</v>
      </c>
      <c r="CK1455" s="26"/>
      <c r="CL1455" s="26" t="e">
        <f>IF(CK1455="-","-",_xlfn.XLOOKUP(CK1455,'Banco de dados'!$B:$B,'Banco de dados'!$E:$E))</f>
        <v>#N/A</v>
      </c>
      <c r="CM1455" s="28">
        <f t="shared" si="1690"/>
        <v>2</v>
      </c>
      <c r="CN1455" s="26" t="e">
        <f>_xlfn.XLOOKUP(CI1455,'Banco de dados'!$B:$B,'Banco de dados'!$H:$H)</f>
        <v>#N/A</v>
      </c>
      <c r="CO1455" s="26" t="e">
        <f t="array" aca="1" ref="CO1455" ca="1">_xludf.XLOOKUP(CK1455,'Banco de dados'!$B:$B,'Banco de dados'!$H:$H)</f>
        <v>#NAME?</v>
      </c>
      <c r="CP1455" s="26" t="e">
        <f t="array" aca="1" ref="CP1455" ca="1">_xludf.XLOOKUP(CI1455,'Banco de dados'!$B:$B,'Banco de dados'!$F:$F)</f>
        <v>#NAME?</v>
      </c>
      <c r="CQ1455" s="26" t="e">
        <f t="array" aca="1" ref="CQ1455" ca="1">_xludf.XLOOKUP(CK1455,'Banco de dados'!$B:$B,'Banco de dados'!$F:$F)</f>
        <v>#NAME?</v>
      </c>
      <c r="CR1455" s="27">
        <v>425</v>
      </c>
      <c r="CS1455" s="27"/>
      <c r="CT1455" s="26" t="str">
        <f>IF(AG1455=0.5,"Suporte",IF(AND(AG1455&gt;='Braços de IP'!$B$9,AG1455&lt;='Braços de IP'!$D$9),'Braços de IP'!$E$9,IF(AND(AG1455&gt;='Braços de IP'!$B$10,AG1455&lt;='Braços de IP'!$D$10),'Braços de IP'!$E$10,IF(AND(AG1455&gt;='Braços de IP'!$B$11,AG1455&lt;='Braços de IP'!$D$11),'Braços de IP'!$E$11,IF(AND(AG1455&gt;='Braços de IP'!$B$12,AG1455&lt;='Braços de IP'!$D$12),'Braços de IP'!$E$12,IF(AND(AG1455&gt;='Braços de IP'!$B$13,AG1455&lt;='Braços de IP'!$D$13),'Braços de IP'!$E$13,IF(AND(AG1455&gt;='Braços de IP'!$B$14,AG1455&lt;='Braços de IP'!$D$14),'Braços de IP'!$E$14,"ERRO")))))))</f>
        <v>Longo II</v>
      </c>
      <c r="CU1455" s="27"/>
      <c r="CV1455" s="26" t="str">
        <f>IF($CU1455="","",VLOOKUP($CU1455,'Braços de IP'!$E$9:$I$15,2,0))</f>
        <v/>
      </c>
      <c r="CW1455" s="29" t="str">
        <f>IF($CU1455="","",VLOOKUP($CU1455,'Braços de IP'!$E$9:$I$15,5,0))</f>
        <v/>
      </c>
      <c r="CX1455" s="26"/>
      <c r="CY1455" s="26"/>
      <c r="CZ1455" s="26"/>
      <c r="DA1455" s="26"/>
      <c r="DB1455" s="26"/>
      <c r="DC1455" s="26"/>
      <c r="DD1455" s="30" t="e">
        <f t="shared" si="1588"/>
        <v>#N/A</v>
      </c>
      <c r="DE1455" s="31">
        <f t="shared" si="1589"/>
        <v>120</v>
      </c>
      <c r="DF1455" s="30" t="e">
        <f t="shared" si="1590"/>
        <v>#N/A</v>
      </c>
      <c r="DG1455" s="32" t="e">
        <f t="shared" si="1591"/>
        <v>#N/A</v>
      </c>
      <c r="DH1455" s="33" t="s">
        <v>143</v>
      </c>
      <c r="DI1455" s="34"/>
      <c r="DJ1455" s="35"/>
      <c r="DK1455" s="16" t="s">
        <v>144</v>
      </c>
      <c r="DL1455" s="16"/>
    </row>
    <row r="1456" spans="1:124" ht="15" customHeight="1" x14ac:dyDescent="0.25">
      <c r="B1456" s="16">
        <v>457</v>
      </c>
      <c r="C1456" s="16" t="s">
        <v>188</v>
      </c>
      <c r="D1456" s="16" t="s">
        <v>1194</v>
      </c>
      <c r="E1456" s="16">
        <v>-8.1358929999999994</v>
      </c>
      <c r="F1456" s="16">
        <v>-34.916702999999998</v>
      </c>
      <c r="G1456" s="16" t="s">
        <v>536</v>
      </c>
      <c r="H1456" s="16" t="s">
        <v>136</v>
      </c>
      <c r="I1456" s="16" t="s">
        <v>149</v>
      </c>
      <c r="J1456" s="16" t="s">
        <v>137</v>
      </c>
      <c r="K1456" s="16">
        <v>120</v>
      </c>
      <c r="L1456" s="16" t="s">
        <v>138</v>
      </c>
      <c r="M1456" s="16">
        <v>0</v>
      </c>
      <c r="N1456" s="16"/>
      <c r="O1456" s="16">
        <v>1</v>
      </c>
      <c r="P1456" s="16">
        <v>1.5</v>
      </c>
      <c r="Q1456" s="16">
        <v>10</v>
      </c>
      <c r="R1456" s="16"/>
      <c r="S1456" s="16"/>
      <c r="T1456" s="16" t="s">
        <v>136</v>
      </c>
      <c r="U1456" s="16">
        <v>1</v>
      </c>
      <c r="V1456" s="16">
        <v>7.28</v>
      </c>
      <c r="W1456" s="16" t="s">
        <v>136</v>
      </c>
      <c r="X1456" s="16" t="s">
        <v>136</v>
      </c>
      <c r="Y1456" s="16">
        <v>0</v>
      </c>
      <c r="Z1456" s="16">
        <v>0</v>
      </c>
      <c r="AA1456" s="16" t="s">
        <v>298</v>
      </c>
      <c r="AB1456" s="16" t="s">
        <v>759</v>
      </c>
      <c r="AC1456" s="16">
        <v>29.62</v>
      </c>
      <c r="AD1456" s="16">
        <v>9.7799999999999994</v>
      </c>
      <c r="AE1456" s="16">
        <v>2</v>
      </c>
      <c r="AF1456" s="16">
        <v>3.87</v>
      </c>
      <c r="AG1456" s="16">
        <v>3.39</v>
      </c>
      <c r="AH1456" s="16"/>
      <c r="AI1456" s="16"/>
      <c r="AJ1456" s="16"/>
      <c r="AK1456" s="16"/>
      <c r="AL1456" s="16"/>
      <c r="AM1456" s="16">
        <v>0</v>
      </c>
      <c r="AN1456" s="16"/>
      <c r="AO1456" s="16">
        <v>0</v>
      </c>
      <c r="AP1456" s="16">
        <v>0</v>
      </c>
      <c r="AQ1456" s="16">
        <v>0</v>
      </c>
      <c r="AR1456" s="17" t="s">
        <v>136</v>
      </c>
      <c r="AS1456" s="19">
        <f t="shared" si="1522"/>
        <v>0</v>
      </c>
      <c r="AT1456" s="19"/>
      <c r="AU1456" s="19">
        <f>VLOOKUP(G1456,ABNT5101!$I$3:$J$9,2)</f>
        <v>50</v>
      </c>
      <c r="AV1456" s="19">
        <f>VLOOKUP(G1456,ABNT5101!$I$3:$M$9,5)</f>
        <v>0.38</v>
      </c>
      <c r="AW1456" s="17" t="str">
        <f>_xlfn.XLOOKUP(G1456,ABNT5101!I:I,ABNT5101!L:L)</f>
        <v>-</v>
      </c>
      <c r="AX1456" s="17">
        <f>_xlfn.XLOOKUP(G1456,ABNT5101!$I:$I,ABNT5101!M:M)</f>
        <v>0.38</v>
      </c>
      <c r="AY1456" s="17" t="str">
        <f>_xlfn.XLOOKUP(G1456,ABNT5101!$I:$I,ABNT5101!N:N)</f>
        <v>-</v>
      </c>
      <c r="AZ1456" s="17">
        <f>_xlfn.XLOOKUP(G1456,ABNT5101!$I:$I,ABNT5101!O:O)</f>
        <v>14</v>
      </c>
      <c r="BA1456" s="20" t="str">
        <f t="shared" si="1523"/>
        <v>NÃO ATENDE</v>
      </c>
      <c r="BB1456" s="21">
        <f t="shared" ref="BB1456:BC1456" si="1725">BE1456/AU1456-1</f>
        <v>-1</v>
      </c>
      <c r="BC1456" s="21">
        <f t="shared" si="1725"/>
        <v>-1</v>
      </c>
      <c r="BD1456" s="21" t="str">
        <f t="shared" si="1525"/>
        <v>-</v>
      </c>
      <c r="BE1456" s="22"/>
      <c r="BF1456" s="22"/>
      <c r="BG1456" s="22"/>
      <c r="BH1456" s="22"/>
      <c r="BI1456" s="23"/>
      <c r="BJ1456" s="22"/>
      <c r="BK1456" s="20" t="str">
        <f t="shared" si="1526"/>
        <v>NÃO ATENDE</v>
      </c>
      <c r="BL1456" s="20" t="str">
        <f t="shared" si="1527"/>
        <v>NÃO ATENDE</v>
      </c>
      <c r="BM1456" s="20" t="str">
        <f t="shared" si="1528"/>
        <v>NÃO ATENDE</v>
      </c>
      <c r="BN1456" s="20" t="str">
        <f t="shared" si="1529"/>
        <v>ATENDE</v>
      </c>
      <c r="BO1456" s="24" t="str">
        <f t="shared" si="1530"/>
        <v>C0</v>
      </c>
      <c r="BP1456" s="24" t="str">
        <f t="shared" si="1648"/>
        <v>P5</v>
      </c>
      <c r="BQ1456" s="25">
        <f t="shared" si="1661"/>
        <v>-1</v>
      </c>
      <c r="BR1456" s="22"/>
      <c r="BS1456" s="22"/>
      <c r="BT1456" s="24">
        <f>IF(BP1456="-","-",_xlfn.XLOOKUP(BP1456,ABNT5101!$B$4:$B$9,ABNT5101!$C$4:$C$9))</f>
        <v>5</v>
      </c>
      <c r="BU1456" s="24">
        <f>IF(BP1456="-","-",_xlfn.XLOOKUP(BP1456,ABNT5101!$B$4:$B$9,ABNT5101!$D$4:$D$9))</f>
        <v>1</v>
      </c>
      <c r="BV1456" s="20" t="str">
        <f t="shared" si="1531"/>
        <v>NÃO ATENDE</v>
      </c>
      <c r="BW1456" s="20" t="str">
        <f t="shared" si="1662"/>
        <v>NÃO ATENDE</v>
      </c>
      <c r="BX1456" s="20" t="str">
        <f t="shared" si="1532"/>
        <v>NÃO ATENDE</v>
      </c>
      <c r="BY1456" s="24" t="s">
        <v>136</v>
      </c>
      <c r="BZ1456" s="25" t="e">
        <f t="shared" si="1533"/>
        <v>#VALUE!</v>
      </c>
      <c r="CA1456" s="24"/>
      <c r="CB1456" s="24"/>
      <c r="CC1456" s="20" t="str">
        <f>IF(BY1456="-","-",_xlfn.XLOOKUP(BY1456,ABNT5101!$B$4:$B$9,ABNT5101!$C$4:$C$9))</f>
        <v>-</v>
      </c>
      <c r="CD1456" s="24" t="str">
        <f>IF(BY1456="-","-",_xlfn.XLOOKUP(BY1456,ABNT5101!$B$4:$B$9,ABNT5101!$D$4:$D$9))</f>
        <v>-</v>
      </c>
      <c r="CE1456" s="20" t="str">
        <f t="shared" si="1534"/>
        <v>-</v>
      </c>
      <c r="CF1456" s="20" t="str">
        <f t="shared" si="1535"/>
        <v>-</v>
      </c>
      <c r="CG1456" s="20" t="str">
        <f t="shared" si="1640"/>
        <v>-</v>
      </c>
      <c r="CH1456" s="26" t="e">
        <f>_xlfn.XLOOKUP(CI1456,'Banco de dados'!$B:$B,'Banco de dados'!$D:$D)</f>
        <v>#N/A</v>
      </c>
      <c r="CI1456" s="27"/>
      <c r="CJ1456" s="26" t="e">
        <f>_xlfn.XLOOKUP(CI1456,'Banco de dados'!$B:$B,'Banco de dados'!$E:$E)</f>
        <v>#N/A</v>
      </c>
      <c r="CK1456" s="26"/>
      <c r="CL1456" s="26" t="e">
        <f>IF(CK1456="-","-",_xlfn.XLOOKUP(CK1456,'Banco de dados'!$B:$B,'Banco de dados'!$E:$E))</f>
        <v>#N/A</v>
      </c>
      <c r="CM1456" s="28">
        <f t="shared" si="1690"/>
        <v>2</v>
      </c>
      <c r="CN1456" s="26" t="e">
        <f>_xlfn.XLOOKUP(CI1456,'Banco de dados'!$B:$B,'Banco de dados'!$H:$H)</f>
        <v>#N/A</v>
      </c>
      <c r="CO1456" s="26" t="e">
        <f t="array" aca="1" ref="CO1456" ca="1">_xludf.XLOOKUP(CK1456,'Banco de dados'!$B:$B,'Banco de dados'!$H:$H)</f>
        <v>#NAME?</v>
      </c>
      <c r="CP1456" s="26" t="e">
        <f t="array" aca="1" ref="CP1456" ca="1">_xludf.XLOOKUP(CI1456,'Banco de dados'!$B:$B,'Banco de dados'!$F:$F)</f>
        <v>#NAME?</v>
      </c>
      <c r="CQ1456" s="26" t="e">
        <f t="array" aca="1" ref="CQ1456" ca="1">_xludf.XLOOKUP(CK1456,'Banco de dados'!$B:$B,'Banco de dados'!$F:$F)</f>
        <v>#NAME?</v>
      </c>
      <c r="CR1456" s="27">
        <v>426</v>
      </c>
      <c r="CS1456" s="27"/>
      <c r="CT1456" s="26" t="str">
        <f>IF(AG1456=0.5,"Suporte",IF(AND(AG1456&gt;='Braços de IP'!$B$9,AG1456&lt;='Braços de IP'!$D$9),'Braços de IP'!$E$9,IF(AND(AG1456&gt;='Braços de IP'!$B$10,AG1456&lt;='Braços de IP'!$D$10),'Braços de IP'!$E$10,IF(AND(AG1456&gt;='Braços de IP'!$B$11,AG1456&lt;='Braços de IP'!$D$11),'Braços de IP'!$E$11,IF(AND(AG1456&gt;='Braços de IP'!$B$12,AG1456&lt;='Braços de IP'!$D$12),'Braços de IP'!$E$12,IF(AND(AG1456&gt;='Braços de IP'!$B$13,AG1456&lt;='Braços de IP'!$D$13),'Braços de IP'!$E$13,IF(AND(AG1456&gt;='Braços de IP'!$B$14,AG1456&lt;='Braços de IP'!$D$14),'Braços de IP'!$E$14,"ERRO")))))))</f>
        <v>Longo II</v>
      </c>
      <c r="CU1456" s="27"/>
      <c r="CV1456" s="26" t="str">
        <f>IF($CU1456="","",VLOOKUP($CU1456,'Braços de IP'!$E$9:$I$15,2,0))</f>
        <v/>
      </c>
      <c r="CW1456" s="29" t="str">
        <f>IF($CU1456="","",VLOOKUP($CU1456,'Braços de IP'!$E$9:$I$15,5,0))</f>
        <v/>
      </c>
      <c r="CX1456" s="26"/>
      <c r="CY1456" s="26"/>
      <c r="CZ1456" s="26"/>
      <c r="DA1456" s="26"/>
      <c r="DB1456" s="26"/>
      <c r="DC1456" s="26"/>
      <c r="DD1456" s="30" t="e">
        <f t="shared" si="1588"/>
        <v>#N/A</v>
      </c>
      <c r="DE1456" s="31">
        <f t="shared" si="1589"/>
        <v>120</v>
      </c>
      <c r="DF1456" s="30" t="e">
        <f t="shared" si="1590"/>
        <v>#N/A</v>
      </c>
      <c r="DG1456" s="32" t="e">
        <f t="shared" si="1591"/>
        <v>#N/A</v>
      </c>
      <c r="DH1456" s="33" t="s">
        <v>143</v>
      </c>
      <c r="DI1456" s="34"/>
      <c r="DJ1456" s="35"/>
      <c r="DK1456" s="16" t="s">
        <v>144</v>
      </c>
      <c r="DL1456" s="16"/>
    </row>
    <row r="1457" spans="1:116" ht="15" customHeight="1" x14ac:dyDescent="0.25">
      <c r="B1457" s="16">
        <v>460</v>
      </c>
      <c r="C1457" s="16" t="s">
        <v>146</v>
      </c>
      <c r="D1457" s="16" t="s">
        <v>1270</v>
      </c>
      <c r="E1457" s="16">
        <v>-8.1189230000000006</v>
      </c>
      <c r="F1457" s="16">
        <v>-34.946663000000001</v>
      </c>
      <c r="G1457" s="16" t="s">
        <v>157</v>
      </c>
      <c r="H1457" s="16" t="s">
        <v>136</v>
      </c>
      <c r="I1457" s="16" t="s">
        <v>135</v>
      </c>
      <c r="J1457" s="16" t="s">
        <v>137</v>
      </c>
      <c r="K1457" s="16">
        <v>40</v>
      </c>
      <c r="L1457" s="16" t="s">
        <v>138</v>
      </c>
      <c r="M1457" s="16">
        <v>0</v>
      </c>
      <c r="N1457" s="16"/>
      <c r="O1457" s="16">
        <v>1</v>
      </c>
      <c r="P1457" s="16">
        <v>1</v>
      </c>
      <c r="Q1457" s="16">
        <v>4.5</v>
      </c>
      <c r="R1457" s="16"/>
      <c r="S1457" s="16"/>
      <c r="T1457" s="16" t="s">
        <v>136</v>
      </c>
      <c r="U1457" s="16">
        <v>1</v>
      </c>
      <c r="V1457" s="16">
        <v>0</v>
      </c>
      <c r="W1457" s="16" t="s">
        <v>136</v>
      </c>
      <c r="X1457" s="16" t="s">
        <v>136</v>
      </c>
      <c r="Y1457" s="16">
        <v>0</v>
      </c>
      <c r="Z1457" s="16">
        <v>0</v>
      </c>
      <c r="AA1457" s="16" t="s">
        <v>139</v>
      </c>
      <c r="AB1457" s="16" t="s">
        <v>140</v>
      </c>
      <c r="AC1457" s="16">
        <v>15.26</v>
      </c>
      <c r="AD1457" s="16">
        <v>7.54</v>
      </c>
      <c r="AE1457" s="16">
        <v>1</v>
      </c>
      <c r="AF1457" s="16">
        <v>0</v>
      </c>
      <c r="AG1457" s="16">
        <v>1.94</v>
      </c>
      <c r="AH1457" s="16"/>
      <c r="AI1457" s="16"/>
      <c r="AJ1457" s="16"/>
      <c r="AK1457" s="16"/>
      <c r="AL1457" s="16"/>
      <c r="AM1457" s="16">
        <v>0</v>
      </c>
      <c r="AN1457" s="16"/>
      <c r="AO1457" s="16">
        <v>0</v>
      </c>
      <c r="AP1457" s="16">
        <v>0</v>
      </c>
      <c r="AQ1457" s="16">
        <v>0</v>
      </c>
      <c r="AR1457" s="17" t="s">
        <v>136</v>
      </c>
      <c r="AS1457" s="19">
        <f t="shared" si="1522"/>
        <v>0</v>
      </c>
      <c r="AT1457" s="19"/>
      <c r="AU1457" s="19">
        <f>VLOOKUP(G1457,ABNT5101!$I$3:$J$9,2)</f>
        <v>7.5</v>
      </c>
      <c r="AV1457" s="19">
        <f>VLOOKUP(G1457,ABNT5101!$I$3:$M$9,5)</f>
        <v>0.18</v>
      </c>
      <c r="AW1457" s="17" t="str">
        <f>_xlfn.XLOOKUP(G1457,ABNT5101!I:I,ABNT5101!L:L)</f>
        <v>-</v>
      </c>
      <c r="AX1457" s="17">
        <f>_xlfn.XLOOKUP(G1457,ABNT5101!$I:$I,ABNT5101!M:M)</f>
        <v>0.18</v>
      </c>
      <c r="AY1457" s="17" t="str">
        <f>_xlfn.XLOOKUP(G1457,ABNT5101!$I:$I,ABNT5101!N:N)</f>
        <v>-</v>
      </c>
      <c r="AZ1457" s="17">
        <f>_xlfn.XLOOKUP(G1457,ABNT5101!$I:$I,ABNT5101!O:O)</f>
        <v>16</v>
      </c>
      <c r="BA1457" s="20" t="str">
        <f t="shared" si="1523"/>
        <v>NÃO ATENDE</v>
      </c>
      <c r="BB1457" s="21">
        <f t="shared" ref="BB1457:BC1457" si="1726">BE1457/AU1457-1</f>
        <v>-1</v>
      </c>
      <c r="BC1457" s="21">
        <f t="shared" si="1726"/>
        <v>-1</v>
      </c>
      <c r="BD1457" s="21" t="str">
        <f t="shared" si="1525"/>
        <v>-</v>
      </c>
      <c r="BE1457" s="22"/>
      <c r="BF1457" s="22"/>
      <c r="BG1457" s="22"/>
      <c r="BH1457" s="22"/>
      <c r="BI1457" s="23"/>
      <c r="BJ1457" s="22"/>
      <c r="BK1457" s="20" t="str">
        <f t="shared" si="1526"/>
        <v>NÃO ATENDE</v>
      </c>
      <c r="BL1457" s="20" t="str">
        <f t="shared" si="1527"/>
        <v>NÃO ATENDE</v>
      </c>
      <c r="BM1457" s="20" t="str">
        <f t="shared" si="1528"/>
        <v>NÃO ATENDE</v>
      </c>
      <c r="BN1457" s="20" t="str">
        <f t="shared" si="1529"/>
        <v>ATENDE</v>
      </c>
      <c r="BO1457" s="24" t="str">
        <f t="shared" si="1530"/>
        <v>C5</v>
      </c>
      <c r="BP1457" s="24" t="str">
        <f t="shared" si="1648"/>
        <v>P6</v>
      </c>
      <c r="BQ1457" s="25">
        <f t="shared" si="1661"/>
        <v>-1</v>
      </c>
      <c r="BR1457" s="22"/>
      <c r="BS1457" s="22"/>
      <c r="BT1457" s="24">
        <f>IF(BP1457="-","-",_xlfn.XLOOKUP(BP1457,ABNT5101!$B$4:$B$9,ABNT5101!$C$4:$C$9))</f>
        <v>3</v>
      </c>
      <c r="BU1457" s="24">
        <f>IF(BP1457="-","-",_xlfn.XLOOKUP(BP1457,ABNT5101!$B$4:$B$9,ABNT5101!$D$4:$D$9))</f>
        <v>0.6</v>
      </c>
      <c r="BV1457" s="20" t="str">
        <f t="shared" si="1531"/>
        <v>NÃO ATENDE</v>
      </c>
      <c r="BW1457" s="20" t="str">
        <f t="shared" si="1662"/>
        <v>NÃO ATENDE</v>
      </c>
      <c r="BX1457" s="20" t="str">
        <f t="shared" si="1532"/>
        <v>NÃO ATENDE</v>
      </c>
      <c r="BY1457" s="24" t="s">
        <v>136</v>
      </c>
      <c r="BZ1457" s="25" t="e">
        <f t="shared" si="1533"/>
        <v>#VALUE!</v>
      </c>
      <c r="CA1457" s="24"/>
      <c r="CB1457" s="24"/>
      <c r="CC1457" s="20" t="str">
        <f>IF(BY1457="-","-",_xlfn.XLOOKUP(BY1457,ABNT5101!$B$4:$B$9,ABNT5101!$C$4:$C$9))</f>
        <v>-</v>
      </c>
      <c r="CD1457" s="24" t="str">
        <f>IF(BY1457="-","-",_xlfn.XLOOKUP(BY1457,ABNT5101!$B$4:$B$9,ABNT5101!$D$4:$D$9))</f>
        <v>-</v>
      </c>
      <c r="CE1457" s="20" t="str">
        <f t="shared" si="1534"/>
        <v>-</v>
      </c>
      <c r="CF1457" s="20" t="str">
        <f t="shared" si="1535"/>
        <v>-</v>
      </c>
      <c r="CG1457" s="20" t="str">
        <f t="shared" si="1640"/>
        <v>-</v>
      </c>
      <c r="CH1457" s="26" t="e">
        <f>_xlfn.XLOOKUP(CI1457,'Banco de dados'!$B:$B,'Banco de dados'!$D:$D)</f>
        <v>#N/A</v>
      </c>
      <c r="CI1457" s="27"/>
      <c r="CJ1457" s="26" t="e">
        <f>_xlfn.XLOOKUP(CI1457,'Banco de dados'!$B:$B,'Banco de dados'!$E:$E)</f>
        <v>#N/A</v>
      </c>
      <c r="CK1457" s="26"/>
      <c r="CL1457" s="26" t="e">
        <f>IF(CK1457="-","-",_xlfn.XLOOKUP(CK1457,'Banco de dados'!$B:$B,'Banco de dados'!$E:$E))</f>
        <v>#N/A</v>
      </c>
      <c r="CM1457" s="28">
        <f t="shared" si="1690"/>
        <v>1</v>
      </c>
      <c r="CN1457" s="26" t="e">
        <f>_xlfn.XLOOKUP(CI1457,'Banco de dados'!$B:$B,'Banco de dados'!$H:$H)</f>
        <v>#N/A</v>
      </c>
      <c r="CO1457" s="26" t="e">
        <f t="array" aca="1" ref="CO1457" ca="1">_xludf.XLOOKUP(CK1457,'Banco de dados'!$B:$B,'Banco de dados'!$H:$H)</f>
        <v>#NAME?</v>
      </c>
      <c r="CP1457" s="26" t="e">
        <f t="array" aca="1" ref="CP1457" ca="1">_xludf.XLOOKUP(CI1457,'Banco de dados'!$B:$B,'Banco de dados'!$F:$F)</f>
        <v>#NAME?</v>
      </c>
      <c r="CQ1457" s="26" t="e">
        <f t="array" aca="1" ref="CQ1457" ca="1">_xludf.XLOOKUP(CK1457,'Banco de dados'!$B:$B,'Banco de dados'!$F:$F)</f>
        <v>#NAME?</v>
      </c>
      <c r="CR1457" s="27">
        <v>433</v>
      </c>
      <c r="CS1457" s="27"/>
      <c r="CT1457" s="26" t="str">
        <f>IF(AG1457=0.5,"Suporte",IF(AND(AG1457&gt;='Braços de IP'!$B$9,AG1457&lt;='Braços de IP'!$D$9),'Braços de IP'!$E$9,IF(AND(AG1457&gt;='Braços de IP'!$B$10,AG1457&lt;='Braços de IP'!$D$10),'Braços de IP'!$E$10,IF(AND(AG1457&gt;='Braços de IP'!$B$11,AG1457&lt;='Braços de IP'!$D$11),'Braços de IP'!$E$11,IF(AND(AG1457&gt;='Braços de IP'!$B$12,AG1457&lt;='Braços de IP'!$D$12),'Braços de IP'!$E$12,IF(AND(AG1457&gt;='Braços de IP'!$B$13,AG1457&lt;='Braços de IP'!$D$13),'Braços de IP'!$E$13,IF(AND(AG1457&gt;='Braços de IP'!$B$14,AG1457&lt;='Braços de IP'!$D$14),'Braços de IP'!$E$14,"ERRO")))))))</f>
        <v>Médio I</v>
      </c>
      <c r="CU1457" s="27"/>
      <c r="CV1457" s="26" t="str">
        <f>IF($CU1457="","",VLOOKUP($CU1457,'Braços de IP'!$E$9:$I$15,2,0))</f>
        <v/>
      </c>
      <c r="CW1457" s="29" t="str">
        <f>IF($CU1457="","",VLOOKUP($CU1457,'Braços de IP'!$E$9:$I$15,5,0))</f>
        <v/>
      </c>
      <c r="CX1457" s="26"/>
      <c r="CY1457" s="26"/>
      <c r="CZ1457" s="26"/>
      <c r="DA1457" s="26"/>
      <c r="DB1457" s="26"/>
      <c r="DC1457" s="26"/>
      <c r="DD1457" s="30" t="e">
        <f t="shared" si="1588"/>
        <v>#N/A</v>
      </c>
      <c r="DE1457" s="31">
        <f t="shared" si="1589"/>
        <v>40</v>
      </c>
      <c r="DF1457" s="30" t="e">
        <f t="shared" si="1590"/>
        <v>#N/A</v>
      </c>
      <c r="DG1457" s="32" t="e">
        <f t="shared" si="1591"/>
        <v>#N/A</v>
      </c>
      <c r="DH1457" s="33" t="s">
        <v>143</v>
      </c>
      <c r="DI1457" s="34"/>
      <c r="DJ1457" s="35"/>
      <c r="DK1457" s="16" t="s">
        <v>144</v>
      </c>
      <c r="DL1457" s="16"/>
    </row>
    <row r="1458" spans="1:116" ht="15" customHeight="1" x14ac:dyDescent="0.25">
      <c r="B1458" s="16">
        <v>460</v>
      </c>
      <c r="C1458" s="16" t="s">
        <v>146</v>
      </c>
      <c r="D1458" s="16" t="s">
        <v>1270</v>
      </c>
      <c r="E1458" s="16">
        <v>-8.1189230000000006</v>
      </c>
      <c r="F1458" s="16">
        <v>-34.946663000000001</v>
      </c>
      <c r="G1458" s="16" t="s">
        <v>157</v>
      </c>
      <c r="H1458" s="16" t="s">
        <v>136</v>
      </c>
      <c r="I1458" s="16" t="s">
        <v>135</v>
      </c>
      <c r="J1458" s="16" t="s">
        <v>137</v>
      </c>
      <c r="K1458" s="16">
        <v>40</v>
      </c>
      <c r="L1458" s="16" t="s">
        <v>138</v>
      </c>
      <c r="M1458" s="16">
        <v>0</v>
      </c>
      <c r="N1458" s="16"/>
      <c r="O1458" s="16">
        <v>1</v>
      </c>
      <c r="P1458" s="16">
        <v>1</v>
      </c>
      <c r="Q1458" s="16">
        <v>4.5</v>
      </c>
      <c r="R1458" s="16"/>
      <c r="S1458" s="16"/>
      <c r="T1458" s="16" t="s">
        <v>136</v>
      </c>
      <c r="U1458" s="16">
        <v>1</v>
      </c>
      <c r="V1458" s="16">
        <v>0</v>
      </c>
      <c r="W1458" s="16" t="s">
        <v>136</v>
      </c>
      <c r="X1458" s="16" t="s">
        <v>136</v>
      </c>
      <c r="Y1458" s="16">
        <v>0</v>
      </c>
      <c r="Z1458" s="16">
        <v>0</v>
      </c>
      <c r="AA1458" s="16" t="s">
        <v>139</v>
      </c>
      <c r="AB1458" s="16" t="s">
        <v>140</v>
      </c>
      <c r="AC1458" s="16">
        <v>15.26</v>
      </c>
      <c r="AD1458" s="16">
        <v>7.54</v>
      </c>
      <c r="AE1458" s="16">
        <v>1</v>
      </c>
      <c r="AF1458" s="16">
        <v>0</v>
      </c>
      <c r="AG1458" s="16">
        <v>1.94</v>
      </c>
      <c r="AH1458" s="16"/>
      <c r="AI1458" s="16"/>
      <c r="AJ1458" s="16"/>
      <c r="AK1458" s="16"/>
      <c r="AL1458" s="16"/>
      <c r="AM1458" s="16">
        <v>0</v>
      </c>
      <c r="AN1458" s="16"/>
      <c r="AO1458" s="16">
        <v>0</v>
      </c>
      <c r="AP1458" s="16">
        <v>0</v>
      </c>
      <c r="AQ1458" s="16">
        <v>0</v>
      </c>
      <c r="AR1458" s="17" t="s">
        <v>136</v>
      </c>
      <c r="AS1458" s="19">
        <f t="shared" si="1522"/>
        <v>0</v>
      </c>
      <c r="AT1458" s="19"/>
      <c r="AU1458" s="19">
        <f>VLOOKUP(G1458,ABNT5101!$I$3:$J$9,2)</f>
        <v>7.5</v>
      </c>
      <c r="AV1458" s="19">
        <f>VLOOKUP(G1458,ABNT5101!$I$3:$M$9,5)</f>
        <v>0.18</v>
      </c>
      <c r="AW1458" s="17" t="str">
        <f>_xlfn.XLOOKUP(G1458,ABNT5101!I:I,ABNT5101!L:L)</f>
        <v>-</v>
      </c>
      <c r="AX1458" s="17">
        <f>_xlfn.XLOOKUP(G1458,ABNT5101!$I:$I,ABNT5101!M:M)</f>
        <v>0.18</v>
      </c>
      <c r="AY1458" s="17" t="str">
        <f>_xlfn.XLOOKUP(G1458,ABNT5101!$I:$I,ABNT5101!N:N)</f>
        <v>-</v>
      </c>
      <c r="AZ1458" s="17">
        <f>_xlfn.XLOOKUP(G1458,ABNT5101!$I:$I,ABNT5101!O:O)</f>
        <v>16</v>
      </c>
      <c r="BA1458" s="20" t="str">
        <f t="shared" si="1523"/>
        <v>NÃO ATENDE</v>
      </c>
      <c r="BB1458" s="21">
        <f t="shared" ref="BB1458:BC1458" si="1727">BE1458/AU1458-1</f>
        <v>-1</v>
      </c>
      <c r="BC1458" s="21">
        <f t="shared" si="1727"/>
        <v>-1</v>
      </c>
      <c r="BD1458" s="21" t="str">
        <f t="shared" si="1525"/>
        <v>-</v>
      </c>
      <c r="BE1458" s="22"/>
      <c r="BF1458" s="22"/>
      <c r="BG1458" s="22"/>
      <c r="BH1458" s="22"/>
      <c r="BI1458" s="23"/>
      <c r="BJ1458" s="22"/>
      <c r="BK1458" s="20" t="str">
        <f t="shared" si="1526"/>
        <v>NÃO ATENDE</v>
      </c>
      <c r="BL1458" s="20" t="str">
        <f t="shared" si="1527"/>
        <v>NÃO ATENDE</v>
      </c>
      <c r="BM1458" s="20" t="str">
        <f t="shared" si="1528"/>
        <v>NÃO ATENDE</v>
      </c>
      <c r="BN1458" s="20" t="str">
        <f t="shared" si="1529"/>
        <v>ATENDE</v>
      </c>
      <c r="BO1458" s="24" t="str">
        <f t="shared" si="1530"/>
        <v>C5</v>
      </c>
      <c r="BP1458" s="24" t="str">
        <f t="shared" si="1648"/>
        <v>P6</v>
      </c>
      <c r="BQ1458" s="25">
        <f t="shared" si="1661"/>
        <v>-1</v>
      </c>
      <c r="BR1458" s="22"/>
      <c r="BS1458" s="22"/>
      <c r="BT1458" s="24">
        <f>IF(BP1458="-","-",_xlfn.XLOOKUP(BP1458,ABNT5101!$B$4:$B$9,ABNT5101!$C$4:$C$9))</f>
        <v>3</v>
      </c>
      <c r="BU1458" s="24">
        <f>IF(BP1458="-","-",_xlfn.XLOOKUP(BP1458,ABNT5101!$B$4:$B$9,ABNT5101!$D$4:$D$9))</f>
        <v>0.6</v>
      </c>
      <c r="BV1458" s="20" t="str">
        <f t="shared" si="1531"/>
        <v>NÃO ATENDE</v>
      </c>
      <c r="BW1458" s="20" t="str">
        <f t="shared" si="1662"/>
        <v>NÃO ATENDE</v>
      </c>
      <c r="BX1458" s="20" t="str">
        <f t="shared" si="1532"/>
        <v>NÃO ATENDE</v>
      </c>
      <c r="BY1458" s="24" t="s">
        <v>136</v>
      </c>
      <c r="BZ1458" s="25" t="e">
        <f t="shared" si="1533"/>
        <v>#VALUE!</v>
      </c>
      <c r="CA1458" s="24"/>
      <c r="CB1458" s="24"/>
      <c r="CC1458" s="20" t="str">
        <f>IF(BY1458="-","-",_xlfn.XLOOKUP(BY1458,ABNT5101!$B$4:$B$9,ABNT5101!$C$4:$C$9))</f>
        <v>-</v>
      </c>
      <c r="CD1458" s="24" t="str">
        <f>IF(BY1458="-","-",_xlfn.XLOOKUP(BY1458,ABNT5101!$B$4:$B$9,ABNT5101!$D$4:$D$9))</f>
        <v>-</v>
      </c>
      <c r="CE1458" s="20" t="str">
        <f t="shared" si="1534"/>
        <v>-</v>
      </c>
      <c r="CF1458" s="20" t="str">
        <f t="shared" si="1535"/>
        <v>-</v>
      </c>
      <c r="CG1458" s="20" t="str">
        <f t="shared" si="1640"/>
        <v>-</v>
      </c>
      <c r="CH1458" s="26" t="e">
        <f>_xlfn.XLOOKUP(CI1458,'Banco de dados'!$B:$B,'Banco de dados'!$D:$D)</f>
        <v>#N/A</v>
      </c>
      <c r="CI1458" s="27"/>
      <c r="CJ1458" s="26" t="e">
        <f>_xlfn.XLOOKUP(CI1458,'Banco de dados'!$B:$B,'Banco de dados'!$E:$E)</f>
        <v>#N/A</v>
      </c>
      <c r="CK1458" s="26"/>
      <c r="CL1458" s="26" t="e">
        <f>IF(CK1458="-","-",_xlfn.XLOOKUP(CK1458,'Banco de dados'!$B:$B,'Banco de dados'!$E:$E))</f>
        <v>#N/A</v>
      </c>
      <c r="CM1458" s="28">
        <f t="shared" si="1690"/>
        <v>1</v>
      </c>
      <c r="CN1458" s="26" t="e">
        <f>_xlfn.XLOOKUP(CI1458,'Banco de dados'!$B:$B,'Banco de dados'!$H:$H)</f>
        <v>#N/A</v>
      </c>
      <c r="CO1458" s="26" t="e">
        <f t="array" aca="1" ref="CO1458" ca="1">_xludf.XLOOKUP(CK1458,'Banco de dados'!$B:$B,'Banco de dados'!$H:$H)</f>
        <v>#NAME?</v>
      </c>
      <c r="CP1458" s="26" t="e">
        <f t="array" aca="1" ref="CP1458" ca="1">_xludf.XLOOKUP(CI1458,'Banco de dados'!$B:$B,'Banco de dados'!$F:$F)</f>
        <v>#NAME?</v>
      </c>
      <c r="CQ1458" s="26" t="e">
        <f t="array" aca="1" ref="CQ1458" ca="1">_xludf.XLOOKUP(CK1458,'Banco de dados'!$B:$B,'Banco de dados'!$F:$F)</f>
        <v>#NAME?</v>
      </c>
      <c r="CR1458" s="27">
        <v>434</v>
      </c>
      <c r="CS1458" s="27"/>
      <c r="CT1458" s="26" t="str">
        <f>IF(AG1458=0.5,"Suporte",IF(AND(AG1458&gt;='Braços de IP'!$B$9,AG1458&lt;='Braços de IP'!$D$9),'Braços de IP'!$E$9,IF(AND(AG1458&gt;='Braços de IP'!$B$10,AG1458&lt;='Braços de IP'!$D$10),'Braços de IP'!$E$10,IF(AND(AG1458&gt;='Braços de IP'!$B$11,AG1458&lt;='Braços de IP'!$D$11),'Braços de IP'!$E$11,IF(AND(AG1458&gt;='Braços de IP'!$B$12,AG1458&lt;='Braços de IP'!$D$12),'Braços de IP'!$E$12,IF(AND(AG1458&gt;='Braços de IP'!$B$13,AG1458&lt;='Braços de IP'!$D$13),'Braços de IP'!$E$13,IF(AND(AG1458&gt;='Braços de IP'!$B$14,AG1458&lt;='Braços de IP'!$D$14),'Braços de IP'!$E$14,"ERRO")))))))</f>
        <v>Médio I</v>
      </c>
      <c r="CU1458" s="27"/>
      <c r="CV1458" s="26" t="str">
        <f>IF($CU1458="","",VLOOKUP($CU1458,'Braços de IP'!$E$9:$I$15,2,0))</f>
        <v/>
      </c>
      <c r="CW1458" s="29" t="str">
        <f>IF($CU1458="","",VLOOKUP($CU1458,'Braços de IP'!$E$9:$I$15,5,0))</f>
        <v/>
      </c>
      <c r="CX1458" s="26"/>
      <c r="CY1458" s="26"/>
      <c r="CZ1458" s="26"/>
      <c r="DA1458" s="26"/>
      <c r="DB1458" s="26"/>
      <c r="DC1458" s="26"/>
      <c r="DD1458" s="30" t="e">
        <f t="shared" si="1588"/>
        <v>#N/A</v>
      </c>
      <c r="DE1458" s="31">
        <f t="shared" si="1589"/>
        <v>40</v>
      </c>
      <c r="DF1458" s="30" t="e">
        <f t="shared" si="1590"/>
        <v>#N/A</v>
      </c>
      <c r="DG1458" s="32" t="e">
        <f t="shared" si="1591"/>
        <v>#N/A</v>
      </c>
      <c r="DH1458" s="33" t="s">
        <v>143</v>
      </c>
      <c r="DI1458" s="34"/>
      <c r="DJ1458" s="35"/>
      <c r="DK1458" s="16" t="s">
        <v>144</v>
      </c>
      <c r="DL1458" s="16"/>
    </row>
    <row r="1459" spans="1:116" ht="15" customHeight="1" x14ac:dyDescent="0.25">
      <c r="B1459" s="16">
        <v>460</v>
      </c>
      <c r="C1459" s="16" t="s">
        <v>146</v>
      </c>
      <c r="D1459" s="16" t="s">
        <v>1270</v>
      </c>
      <c r="E1459" s="16">
        <v>-8.1189230000000006</v>
      </c>
      <c r="F1459" s="16">
        <v>-34.946663000000001</v>
      </c>
      <c r="G1459" s="16" t="s">
        <v>157</v>
      </c>
      <c r="H1459" s="16" t="s">
        <v>136</v>
      </c>
      <c r="I1459" s="16" t="s">
        <v>135</v>
      </c>
      <c r="J1459" s="16" t="s">
        <v>137</v>
      </c>
      <c r="K1459" s="16">
        <v>40</v>
      </c>
      <c r="L1459" s="16" t="s">
        <v>138</v>
      </c>
      <c r="M1459" s="16">
        <v>0</v>
      </c>
      <c r="N1459" s="16"/>
      <c r="O1459" s="16">
        <v>1</v>
      </c>
      <c r="P1459" s="16">
        <v>1</v>
      </c>
      <c r="Q1459" s="16">
        <v>4.5</v>
      </c>
      <c r="R1459" s="16"/>
      <c r="S1459" s="16"/>
      <c r="T1459" s="16" t="s">
        <v>136</v>
      </c>
      <c r="U1459" s="16">
        <v>1</v>
      </c>
      <c r="V1459" s="16">
        <v>0</v>
      </c>
      <c r="W1459" s="16" t="s">
        <v>136</v>
      </c>
      <c r="X1459" s="16" t="s">
        <v>136</v>
      </c>
      <c r="Y1459" s="16">
        <v>0</v>
      </c>
      <c r="Z1459" s="16">
        <v>0</v>
      </c>
      <c r="AA1459" s="16" t="s">
        <v>139</v>
      </c>
      <c r="AB1459" s="16" t="s">
        <v>140</v>
      </c>
      <c r="AC1459" s="16">
        <v>15.26</v>
      </c>
      <c r="AD1459" s="16">
        <v>7.54</v>
      </c>
      <c r="AE1459" s="16">
        <v>1</v>
      </c>
      <c r="AF1459" s="16">
        <v>0</v>
      </c>
      <c r="AG1459" s="16">
        <v>1.94</v>
      </c>
      <c r="AH1459" s="16"/>
      <c r="AI1459" s="16"/>
      <c r="AJ1459" s="16"/>
      <c r="AK1459" s="16"/>
      <c r="AL1459" s="16"/>
      <c r="AM1459" s="16">
        <v>0</v>
      </c>
      <c r="AN1459" s="16"/>
      <c r="AO1459" s="16">
        <v>0</v>
      </c>
      <c r="AP1459" s="16">
        <v>0</v>
      </c>
      <c r="AQ1459" s="16">
        <v>0</v>
      </c>
      <c r="AR1459" s="17" t="s">
        <v>136</v>
      </c>
      <c r="AS1459" s="19">
        <f t="shared" si="1522"/>
        <v>0</v>
      </c>
      <c r="AT1459" s="19"/>
      <c r="AU1459" s="19">
        <f>VLOOKUP(G1459,ABNT5101!$I$3:$J$9,2)</f>
        <v>7.5</v>
      </c>
      <c r="AV1459" s="19">
        <f>VLOOKUP(G1459,ABNT5101!$I$3:$M$9,5)</f>
        <v>0.18</v>
      </c>
      <c r="AW1459" s="17" t="str">
        <f>_xlfn.XLOOKUP(G1459,ABNT5101!I:I,ABNT5101!L:L)</f>
        <v>-</v>
      </c>
      <c r="AX1459" s="17">
        <f>_xlfn.XLOOKUP(G1459,ABNT5101!$I:$I,ABNT5101!M:M)</f>
        <v>0.18</v>
      </c>
      <c r="AY1459" s="17" t="str">
        <f>_xlfn.XLOOKUP(G1459,ABNT5101!$I:$I,ABNT5101!N:N)</f>
        <v>-</v>
      </c>
      <c r="AZ1459" s="17">
        <f>_xlfn.XLOOKUP(G1459,ABNT5101!$I:$I,ABNT5101!O:O)</f>
        <v>16</v>
      </c>
      <c r="BA1459" s="20" t="str">
        <f t="shared" si="1523"/>
        <v>NÃO ATENDE</v>
      </c>
      <c r="BB1459" s="21">
        <f t="shared" ref="BB1459:BC1459" si="1728">BE1459/AU1459-1</f>
        <v>-1</v>
      </c>
      <c r="BC1459" s="21">
        <f t="shared" si="1728"/>
        <v>-1</v>
      </c>
      <c r="BD1459" s="21" t="str">
        <f t="shared" si="1525"/>
        <v>-</v>
      </c>
      <c r="BE1459" s="22"/>
      <c r="BF1459" s="22"/>
      <c r="BG1459" s="22"/>
      <c r="BH1459" s="22"/>
      <c r="BI1459" s="23"/>
      <c r="BJ1459" s="22"/>
      <c r="BK1459" s="20" t="str">
        <f t="shared" si="1526"/>
        <v>NÃO ATENDE</v>
      </c>
      <c r="BL1459" s="20" t="str">
        <f t="shared" si="1527"/>
        <v>NÃO ATENDE</v>
      </c>
      <c r="BM1459" s="20" t="str">
        <f t="shared" si="1528"/>
        <v>NÃO ATENDE</v>
      </c>
      <c r="BN1459" s="20" t="str">
        <f t="shared" si="1529"/>
        <v>ATENDE</v>
      </c>
      <c r="BO1459" s="24" t="str">
        <f t="shared" si="1530"/>
        <v>C5</v>
      </c>
      <c r="BP1459" s="24" t="str">
        <f t="shared" si="1648"/>
        <v>P6</v>
      </c>
      <c r="BQ1459" s="25">
        <f t="shared" si="1661"/>
        <v>-1</v>
      </c>
      <c r="BR1459" s="22"/>
      <c r="BS1459" s="22"/>
      <c r="BT1459" s="24">
        <f>IF(BP1459="-","-",_xlfn.XLOOKUP(BP1459,ABNT5101!$B$4:$B$9,ABNT5101!$C$4:$C$9))</f>
        <v>3</v>
      </c>
      <c r="BU1459" s="24">
        <f>IF(BP1459="-","-",_xlfn.XLOOKUP(BP1459,ABNT5101!$B$4:$B$9,ABNT5101!$D$4:$D$9))</f>
        <v>0.6</v>
      </c>
      <c r="BV1459" s="20" t="str">
        <f t="shared" si="1531"/>
        <v>NÃO ATENDE</v>
      </c>
      <c r="BW1459" s="20" t="str">
        <f t="shared" si="1662"/>
        <v>NÃO ATENDE</v>
      </c>
      <c r="BX1459" s="20" t="str">
        <f t="shared" si="1532"/>
        <v>NÃO ATENDE</v>
      </c>
      <c r="BY1459" s="24" t="s">
        <v>136</v>
      </c>
      <c r="BZ1459" s="25" t="e">
        <f t="shared" si="1533"/>
        <v>#VALUE!</v>
      </c>
      <c r="CA1459" s="24"/>
      <c r="CB1459" s="24"/>
      <c r="CC1459" s="20" t="str">
        <f>IF(BY1459="-","-",_xlfn.XLOOKUP(BY1459,ABNT5101!$B$4:$B$9,ABNT5101!$C$4:$C$9))</f>
        <v>-</v>
      </c>
      <c r="CD1459" s="24" t="str">
        <f>IF(BY1459="-","-",_xlfn.XLOOKUP(BY1459,ABNT5101!$B$4:$B$9,ABNT5101!$D$4:$D$9))</f>
        <v>-</v>
      </c>
      <c r="CE1459" s="20" t="str">
        <f t="shared" si="1534"/>
        <v>-</v>
      </c>
      <c r="CF1459" s="20" t="str">
        <f t="shared" si="1535"/>
        <v>-</v>
      </c>
      <c r="CG1459" s="20" t="str">
        <f t="shared" si="1640"/>
        <v>-</v>
      </c>
      <c r="CH1459" s="26" t="e">
        <f>_xlfn.XLOOKUP(CI1459,'Banco de dados'!$B:$B,'Banco de dados'!$D:$D)</f>
        <v>#N/A</v>
      </c>
      <c r="CI1459" s="27"/>
      <c r="CJ1459" s="26" t="e">
        <f>_xlfn.XLOOKUP(CI1459,'Banco de dados'!$B:$B,'Banco de dados'!$E:$E)</f>
        <v>#N/A</v>
      </c>
      <c r="CK1459" s="26"/>
      <c r="CL1459" s="26" t="e">
        <f>IF(CK1459="-","-",_xlfn.XLOOKUP(CK1459,'Banco de dados'!$B:$B,'Banco de dados'!$E:$E))</f>
        <v>#N/A</v>
      </c>
      <c r="CM1459" s="28">
        <f t="shared" si="1690"/>
        <v>1</v>
      </c>
      <c r="CN1459" s="26" t="e">
        <f>_xlfn.XLOOKUP(CI1459,'Banco de dados'!$B:$B,'Banco de dados'!$H:$H)</f>
        <v>#N/A</v>
      </c>
      <c r="CO1459" s="26" t="e">
        <f t="array" aca="1" ref="CO1459" ca="1">_xludf.XLOOKUP(CK1459,'Banco de dados'!$B:$B,'Banco de dados'!$H:$H)</f>
        <v>#NAME?</v>
      </c>
      <c r="CP1459" s="26" t="e">
        <f t="array" aca="1" ref="CP1459" ca="1">_xludf.XLOOKUP(CI1459,'Banco de dados'!$B:$B,'Banco de dados'!$F:$F)</f>
        <v>#NAME?</v>
      </c>
      <c r="CQ1459" s="26" t="e">
        <f t="array" aca="1" ref="CQ1459" ca="1">_xludf.XLOOKUP(CK1459,'Banco de dados'!$B:$B,'Banco de dados'!$F:$F)</f>
        <v>#NAME?</v>
      </c>
      <c r="CR1459" s="27">
        <v>435</v>
      </c>
      <c r="CS1459" s="27"/>
      <c r="CT1459" s="26" t="str">
        <f>IF(AG1459=0.5,"Suporte",IF(AND(AG1459&gt;='Braços de IP'!$B$9,AG1459&lt;='Braços de IP'!$D$9),'Braços de IP'!$E$9,IF(AND(AG1459&gt;='Braços de IP'!$B$10,AG1459&lt;='Braços de IP'!$D$10),'Braços de IP'!$E$10,IF(AND(AG1459&gt;='Braços de IP'!$B$11,AG1459&lt;='Braços de IP'!$D$11),'Braços de IP'!$E$11,IF(AND(AG1459&gt;='Braços de IP'!$B$12,AG1459&lt;='Braços de IP'!$D$12),'Braços de IP'!$E$12,IF(AND(AG1459&gt;='Braços de IP'!$B$13,AG1459&lt;='Braços de IP'!$D$13),'Braços de IP'!$E$13,IF(AND(AG1459&gt;='Braços de IP'!$B$14,AG1459&lt;='Braços de IP'!$D$14),'Braços de IP'!$E$14,"ERRO")))))))</f>
        <v>Médio I</v>
      </c>
      <c r="CU1459" s="27"/>
      <c r="CV1459" s="26" t="str">
        <f>IF($CU1459="","",VLOOKUP($CU1459,'Braços de IP'!$E$9:$I$15,2,0))</f>
        <v/>
      </c>
      <c r="CW1459" s="29" t="str">
        <f>IF($CU1459="","",VLOOKUP($CU1459,'Braços de IP'!$E$9:$I$15,5,0))</f>
        <v/>
      </c>
      <c r="CX1459" s="26"/>
      <c r="CY1459" s="26"/>
      <c r="CZ1459" s="26"/>
      <c r="DA1459" s="26"/>
      <c r="DB1459" s="26"/>
      <c r="DC1459" s="26"/>
      <c r="DD1459" s="30" t="e">
        <f t="shared" si="1588"/>
        <v>#N/A</v>
      </c>
      <c r="DE1459" s="31">
        <f t="shared" si="1589"/>
        <v>40</v>
      </c>
      <c r="DF1459" s="30" t="e">
        <f t="shared" si="1590"/>
        <v>#N/A</v>
      </c>
      <c r="DG1459" s="32" t="e">
        <f t="shared" si="1591"/>
        <v>#N/A</v>
      </c>
      <c r="DH1459" s="33" t="s">
        <v>143</v>
      </c>
      <c r="DI1459" s="34"/>
      <c r="DJ1459" s="35"/>
      <c r="DK1459" s="16" t="s">
        <v>144</v>
      </c>
      <c r="DL1459" s="16"/>
    </row>
    <row r="1460" spans="1:116" ht="15" customHeight="1" x14ac:dyDescent="0.25">
      <c r="A1460" s="1"/>
      <c r="B1460" s="16">
        <v>461</v>
      </c>
      <c r="C1460" s="16" t="s">
        <v>146</v>
      </c>
      <c r="D1460" s="16" t="s">
        <v>1271</v>
      </c>
      <c r="E1460" s="16">
        <v>-8.1218719999999998</v>
      </c>
      <c r="F1460" s="16">
        <v>-34.917887</v>
      </c>
      <c r="G1460" s="16" t="s">
        <v>209</v>
      </c>
      <c r="H1460" s="16" t="s">
        <v>136</v>
      </c>
      <c r="I1460" s="16" t="s">
        <v>149</v>
      </c>
      <c r="J1460" s="16" t="s">
        <v>137</v>
      </c>
      <c r="K1460" s="16">
        <v>211</v>
      </c>
      <c r="L1460" s="16" t="s">
        <v>138</v>
      </c>
      <c r="M1460" s="16">
        <v>0</v>
      </c>
      <c r="N1460" s="16"/>
      <c r="O1460" s="16">
        <v>1</v>
      </c>
      <c r="P1460" s="16" t="s">
        <v>136</v>
      </c>
      <c r="Q1460" s="16">
        <v>10</v>
      </c>
      <c r="R1460" s="16"/>
      <c r="S1460" s="16"/>
      <c r="T1460" s="16" t="s">
        <v>136</v>
      </c>
      <c r="U1460" s="16">
        <v>2.5</v>
      </c>
      <c r="V1460" s="16">
        <v>1.9</v>
      </c>
      <c r="W1460" s="16" t="s">
        <v>136</v>
      </c>
      <c r="X1460" s="16" t="s">
        <v>136</v>
      </c>
      <c r="Y1460" s="16">
        <v>0</v>
      </c>
      <c r="Z1460" s="16">
        <v>0</v>
      </c>
      <c r="AA1460" s="16" t="s">
        <v>298</v>
      </c>
      <c r="AB1460" s="16" t="s">
        <v>140</v>
      </c>
      <c r="AC1460" s="16">
        <v>33.4</v>
      </c>
      <c r="AD1460" s="16">
        <v>9.66</v>
      </c>
      <c r="AE1460" s="16">
        <v>2</v>
      </c>
      <c r="AF1460" s="16">
        <v>0.85</v>
      </c>
      <c r="AG1460" s="16">
        <v>1.81</v>
      </c>
      <c r="AH1460" s="16"/>
      <c r="AI1460" s="16"/>
      <c r="AJ1460" s="16"/>
      <c r="AK1460" s="16"/>
      <c r="AL1460" s="16"/>
      <c r="AM1460" s="16">
        <v>0</v>
      </c>
      <c r="AN1460" s="16"/>
      <c r="AO1460" s="16">
        <v>0</v>
      </c>
      <c r="AP1460" s="16">
        <v>0</v>
      </c>
      <c r="AQ1460" s="16">
        <v>0</v>
      </c>
      <c r="AR1460" s="17" t="s">
        <v>136</v>
      </c>
      <c r="AS1460" s="19">
        <f t="shared" si="1522"/>
        <v>0</v>
      </c>
      <c r="AT1460" s="19"/>
      <c r="AU1460" s="19">
        <f>VLOOKUP(G1460,ABNT5101!$I$3:$J$9,2)</f>
        <v>30</v>
      </c>
      <c r="AV1460" s="19">
        <f>VLOOKUP(G1460,ABNT5101!$I$3:$M$9,5)</f>
        <v>0.38</v>
      </c>
      <c r="AW1460" s="17" t="str">
        <f>_xlfn.XLOOKUP(G1460,ABNT5101!I:I,ABNT5101!L:L)</f>
        <v>-</v>
      </c>
      <c r="AX1460" s="17">
        <f>_xlfn.XLOOKUP(G1460,ABNT5101!$I:$I,ABNT5101!M:M)</f>
        <v>0.38</v>
      </c>
      <c r="AY1460" s="17" t="str">
        <f>_xlfn.XLOOKUP(G1460,ABNT5101!$I:$I,ABNT5101!N:N)</f>
        <v>-</v>
      </c>
      <c r="AZ1460" s="17">
        <f>_xlfn.XLOOKUP(G1460,ABNT5101!$I:$I,ABNT5101!O:O)</f>
        <v>14</v>
      </c>
      <c r="BA1460" s="20" t="str">
        <f t="shared" si="1523"/>
        <v>NÃO ATENDE</v>
      </c>
      <c r="BB1460" s="21">
        <f t="shared" ref="BB1460:BC1460" si="1729">BE1460/AU1460-1</f>
        <v>-1</v>
      </c>
      <c r="BC1460" s="21">
        <f t="shared" si="1729"/>
        <v>-1</v>
      </c>
      <c r="BD1460" s="21" t="str">
        <f t="shared" si="1525"/>
        <v>-</v>
      </c>
      <c r="BE1460" s="22"/>
      <c r="BF1460" s="22"/>
      <c r="BG1460" s="22"/>
      <c r="BH1460" s="22"/>
      <c r="BI1460" s="23"/>
      <c r="BJ1460" s="22"/>
      <c r="BK1460" s="20" t="str">
        <f t="shared" si="1526"/>
        <v>NÃO ATENDE</v>
      </c>
      <c r="BL1460" s="20" t="str">
        <f t="shared" si="1527"/>
        <v>NÃO ATENDE</v>
      </c>
      <c r="BM1460" s="20" t="str">
        <f t="shared" si="1528"/>
        <v>NÃO ATENDE</v>
      </c>
      <c r="BN1460" s="20" t="str">
        <f t="shared" si="1529"/>
        <v>ATENDE</v>
      </c>
      <c r="BO1460" s="24" t="str">
        <f t="shared" si="1530"/>
        <v>C1</v>
      </c>
      <c r="BP1460" s="24" t="str">
        <f t="shared" si="1648"/>
        <v>P5</v>
      </c>
      <c r="BQ1460" s="25">
        <f t="shared" si="1661"/>
        <v>-1</v>
      </c>
      <c r="BR1460" s="22"/>
      <c r="BS1460" s="22"/>
      <c r="BT1460" s="24">
        <f>IF(BP1460="-","-",_xlfn.XLOOKUP(BP1460,ABNT5101!$B$4:$B$9,ABNT5101!$C$4:$C$9))</f>
        <v>5</v>
      </c>
      <c r="BU1460" s="24">
        <f>IF(BP1460="-","-",_xlfn.XLOOKUP(BP1460,ABNT5101!$B$4:$B$9,ABNT5101!$D$4:$D$9))</f>
        <v>1</v>
      </c>
      <c r="BV1460" s="20" t="str">
        <f t="shared" si="1531"/>
        <v>NÃO ATENDE</v>
      </c>
      <c r="BW1460" s="20" t="str">
        <f t="shared" si="1662"/>
        <v>NÃO ATENDE</v>
      </c>
      <c r="BX1460" s="20" t="str">
        <f t="shared" si="1532"/>
        <v>NÃO ATENDE</v>
      </c>
      <c r="BY1460" s="24" t="s">
        <v>136</v>
      </c>
      <c r="BZ1460" s="25" t="e">
        <f t="shared" si="1533"/>
        <v>#VALUE!</v>
      </c>
      <c r="CA1460" s="24"/>
      <c r="CB1460" s="24"/>
      <c r="CC1460" s="20" t="str">
        <f>IF(BY1460="-","-",_xlfn.XLOOKUP(BY1460,ABNT5101!$B$4:$B$9,ABNT5101!$C$4:$C$9))</f>
        <v>-</v>
      </c>
      <c r="CD1460" s="24" t="str">
        <f>IF(BY1460="-","-",_xlfn.XLOOKUP(BY1460,ABNT5101!$B$4:$B$9,ABNT5101!$D$4:$D$9))</f>
        <v>-</v>
      </c>
      <c r="CE1460" s="20" t="str">
        <f t="shared" si="1534"/>
        <v>-</v>
      </c>
      <c r="CF1460" s="20" t="str">
        <f t="shared" si="1535"/>
        <v>-</v>
      </c>
      <c r="CG1460" s="20" t="str">
        <f t="shared" si="1640"/>
        <v>-</v>
      </c>
      <c r="CH1460" s="26" t="e">
        <f>_xlfn.XLOOKUP(CI1460,'Banco de dados'!$B:$B,'Banco de dados'!$D:$D)</f>
        <v>#N/A</v>
      </c>
      <c r="CI1460" s="27"/>
      <c r="CJ1460" s="26" t="e">
        <f>_xlfn.XLOOKUP(CI1460,'Banco de dados'!$B:$B,'Banco de dados'!$E:$E)</f>
        <v>#N/A</v>
      </c>
      <c r="CK1460" s="26"/>
      <c r="CL1460" s="26" t="e">
        <f>IF(CK1460="-","-",_xlfn.XLOOKUP(CK1460,'Banco de dados'!$B:$B,'Banco de dados'!$E:$E))</f>
        <v>#N/A</v>
      </c>
      <c r="CM1460" s="28">
        <f t="shared" si="1690"/>
        <v>2</v>
      </c>
      <c r="CN1460" s="26" t="e">
        <f>_xlfn.XLOOKUP(CI1460,'Banco de dados'!$B:$B,'Banco de dados'!$H:$H)</f>
        <v>#N/A</v>
      </c>
      <c r="CO1460" s="26" t="e">
        <f t="array" aca="1" ref="CO1460" ca="1">_xludf.XLOOKUP(CK1460,'Banco de dados'!$B:$B,'Banco de dados'!$H:$H)</f>
        <v>#NAME?</v>
      </c>
      <c r="CP1460" s="26" t="e">
        <f t="array" aca="1" ref="CP1460" ca="1">_xludf.XLOOKUP(CI1460,'Banco de dados'!$B:$B,'Banco de dados'!$F:$F)</f>
        <v>#NAME?</v>
      </c>
      <c r="CQ1460" s="26" t="e">
        <f t="array" aca="1" ref="CQ1460" ca="1">_xludf.XLOOKUP(CK1460,'Banco de dados'!$B:$B,'Banco de dados'!$F:$F)</f>
        <v>#NAME?</v>
      </c>
      <c r="CR1460" s="27">
        <v>436</v>
      </c>
      <c r="CS1460" s="27"/>
      <c r="CT1460" s="26" t="str">
        <f>IF(AG1460=0.5,"Suporte",IF(AND(AG1460&gt;='Braços de IP'!$B$9,AG1460&lt;='Braços de IP'!$D$9),'Braços de IP'!$E$9,IF(AND(AG1460&gt;='Braços de IP'!$B$10,AG1460&lt;='Braços de IP'!$D$10),'Braços de IP'!$E$10,IF(AND(AG1460&gt;='Braços de IP'!$B$11,AG1460&lt;='Braços de IP'!$D$11),'Braços de IP'!$E$11,IF(AND(AG1460&gt;='Braços de IP'!$B$12,AG1460&lt;='Braços de IP'!$D$12),'Braços de IP'!$E$12,IF(AND(AG1460&gt;='Braços de IP'!$B$13,AG1460&lt;='Braços de IP'!$D$13),'Braços de IP'!$E$13,IF(AND(AG1460&gt;='Braços de IP'!$B$14,AG1460&lt;='Braços de IP'!$D$14),'Braços de IP'!$E$14,"ERRO")))))))</f>
        <v>Médio I</v>
      </c>
      <c r="CU1460" s="27"/>
      <c r="CV1460" s="26" t="str">
        <f>IF($CU1460="","",VLOOKUP($CU1460,'Braços de IP'!$E$9:$I$15,2,0))</f>
        <v/>
      </c>
      <c r="CW1460" s="29" t="str">
        <f>IF($CU1460="","",VLOOKUP($CU1460,'Braços de IP'!$E$9:$I$15,5,0))</f>
        <v/>
      </c>
      <c r="CX1460" s="26"/>
      <c r="CY1460" s="26"/>
      <c r="CZ1460" s="26"/>
      <c r="DA1460" s="26"/>
      <c r="DB1460" s="26"/>
      <c r="DC1460" s="26"/>
      <c r="DD1460" s="30" t="e">
        <f t="shared" si="1588"/>
        <v>#N/A</v>
      </c>
      <c r="DE1460" s="31">
        <f t="shared" si="1589"/>
        <v>211</v>
      </c>
      <c r="DF1460" s="30" t="e">
        <f t="shared" si="1590"/>
        <v>#N/A</v>
      </c>
      <c r="DG1460" s="32" t="e">
        <f t="shared" si="1591"/>
        <v>#N/A</v>
      </c>
      <c r="DH1460" s="33" t="s">
        <v>143</v>
      </c>
      <c r="DI1460" s="34"/>
      <c r="DJ1460" s="35"/>
      <c r="DK1460" s="16" t="s">
        <v>144</v>
      </c>
      <c r="DL1460" s="16"/>
    </row>
    <row r="1461" spans="1:116" ht="15" customHeight="1" x14ac:dyDescent="0.25">
      <c r="A1461" s="1"/>
      <c r="B1461" s="16">
        <v>461</v>
      </c>
      <c r="C1461" s="16" t="s">
        <v>146</v>
      </c>
      <c r="D1461" s="16" t="s">
        <v>1271</v>
      </c>
      <c r="E1461" s="16">
        <v>-8.1218719999999998</v>
      </c>
      <c r="F1461" s="16">
        <v>-34.917887</v>
      </c>
      <c r="G1461" s="16" t="s">
        <v>209</v>
      </c>
      <c r="H1461" s="16" t="s">
        <v>136</v>
      </c>
      <c r="I1461" s="16" t="s">
        <v>149</v>
      </c>
      <c r="J1461" s="16" t="s">
        <v>137</v>
      </c>
      <c r="K1461" s="16">
        <v>211</v>
      </c>
      <c r="L1461" s="16" t="s">
        <v>138</v>
      </c>
      <c r="M1461" s="16">
        <v>0</v>
      </c>
      <c r="N1461" s="16"/>
      <c r="O1461" s="16">
        <v>1</v>
      </c>
      <c r="P1461" s="16" t="s">
        <v>136</v>
      </c>
      <c r="Q1461" s="16">
        <v>10</v>
      </c>
      <c r="R1461" s="16"/>
      <c r="S1461" s="16"/>
      <c r="T1461" s="16" t="s">
        <v>136</v>
      </c>
      <c r="U1461" s="16">
        <v>2.5</v>
      </c>
      <c r="V1461" s="16">
        <v>1.9</v>
      </c>
      <c r="W1461" s="16" t="s">
        <v>136</v>
      </c>
      <c r="X1461" s="16" t="s">
        <v>136</v>
      </c>
      <c r="Y1461" s="16">
        <v>0</v>
      </c>
      <c r="Z1461" s="16">
        <v>0</v>
      </c>
      <c r="AA1461" s="16" t="s">
        <v>298</v>
      </c>
      <c r="AB1461" s="16" t="s">
        <v>140</v>
      </c>
      <c r="AC1461" s="16">
        <v>33.4</v>
      </c>
      <c r="AD1461" s="16">
        <v>9.66</v>
      </c>
      <c r="AE1461" s="16">
        <v>2</v>
      </c>
      <c r="AF1461" s="16">
        <v>0.85</v>
      </c>
      <c r="AG1461" s="16">
        <v>1.81</v>
      </c>
      <c r="AH1461" s="16"/>
      <c r="AI1461" s="16"/>
      <c r="AJ1461" s="16"/>
      <c r="AK1461" s="16"/>
      <c r="AL1461" s="16"/>
      <c r="AM1461" s="16">
        <v>0</v>
      </c>
      <c r="AN1461" s="16"/>
      <c r="AO1461" s="16">
        <v>0</v>
      </c>
      <c r="AP1461" s="16">
        <v>0</v>
      </c>
      <c r="AQ1461" s="16">
        <v>0</v>
      </c>
      <c r="AR1461" s="17" t="s">
        <v>136</v>
      </c>
      <c r="AS1461" s="19">
        <f t="shared" si="1522"/>
        <v>0</v>
      </c>
      <c r="AT1461" s="19"/>
      <c r="AU1461" s="19">
        <f>VLOOKUP(G1461,ABNT5101!$I$3:$J$9,2)</f>
        <v>30</v>
      </c>
      <c r="AV1461" s="19">
        <f>VLOOKUP(G1461,ABNT5101!$I$3:$M$9,5)</f>
        <v>0.38</v>
      </c>
      <c r="AW1461" s="17" t="str">
        <f>_xlfn.XLOOKUP(G1461,ABNT5101!I:I,ABNT5101!L:L)</f>
        <v>-</v>
      </c>
      <c r="AX1461" s="17">
        <f>_xlfn.XLOOKUP(G1461,ABNT5101!$I:$I,ABNT5101!M:M)</f>
        <v>0.38</v>
      </c>
      <c r="AY1461" s="17" t="str">
        <f>_xlfn.XLOOKUP(G1461,ABNT5101!$I:$I,ABNT5101!N:N)</f>
        <v>-</v>
      </c>
      <c r="AZ1461" s="17">
        <f>_xlfn.XLOOKUP(G1461,ABNT5101!$I:$I,ABNT5101!O:O)</f>
        <v>14</v>
      </c>
      <c r="BA1461" s="20" t="str">
        <f t="shared" si="1523"/>
        <v>NÃO ATENDE</v>
      </c>
      <c r="BB1461" s="21">
        <f t="shared" ref="BB1461:BC1461" si="1730">BE1461/AU1461-1</f>
        <v>-1</v>
      </c>
      <c r="BC1461" s="21">
        <f t="shared" si="1730"/>
        <v>-1</v>
      </c>
      <c r="BD1461" s="21" t="str">
        <f t="shared" si="1525"/>
        <v>-</v>
      </c>
      <c r="BE1461" s="22"/>
      <c r="BF1461" s="22"/>
      <c r="BG1461" s="22"/>
      <c r="BH1461" s="22"/>
      <c r="BI1461" s="23"/>
      <c r="BJ1461" s="22"/>
      <c r="BK1461" s="20" t="str">
        <f t="shared" si="1526"/>
        <v>NÃO ATENDE</v>
      </c>
      <c r="BL1461" s="20" t="str">
        <f t="shared" si="1527"/>
        <v>NÃO ATENDE</v>
      </c>
      <c r="BM1461" s="20" t="str">
        <f t="shared" si="1528"/>
        <v>NÃO ATENDE</v>
      </c>
      <c r="BN1461" s="20" t="str">
        <f t="shared" si="1529"/>
        <v>ATENDE</v>
      </c>
      <c r="BO1461" s="24" t="str">
        <f t="shared" si="1530"/>
        <v>C1</v>
      </c>
      <c r="BP1461" s="24" t="str">
        <f t="shared" si="1648"/>
        <v>P5</v>
      </c>
      <c r="BQ1461" s="25">
        <f t="shared" si="1661"/>
        <v>-1</v>
      </c>
      <c r="BR1461" s="22"/>
      <c r="BS1461" s="22"/>
      <c r="BT1461" s="24">
        <f>IF(BP1461="-","-",_xlfn.XLOOKUP(BP1461,ABNT5101!$B$4:$B$9,ABNT5101!$C$4:$C$9))</f>
        <v>5</v>
      </c>
      <c r="BU1461" s="24">
        <f>IF(BP1461="-","-",_xlfn.XLOOKUP(BP1461,ABNT5101!$B$4:$B$9,ABNT5101!$D$4:$D$9))</f>
        <v>1</v>
      </c>
      <c r="BV1461" s="20" t="str">
        <f t="shared" si="1531"/>
        <v>NÃO ATENDE</v>
      </c>
      <c r="BW1461" s="20" t="str">
        <f t="shared" si="1662"/>
        <v>NÃO ATENDE</v>
      </c>
      <c r="BX1461" s="20" t="str">
        <f t="shared" si="1532"/>
        <v>NÃO ATENDE</v>
      </c>
      <c r="BY1461" s="24" t="s">
        <v>136</v>
      </c>
      <c r="BZ1461" s="25" t="e">
        <f t="shared" si="1533"/>
        <v>#VALUE!</v>
      </c>
      <c r="CA1461" s="24"/>
      <c r="CB1461" s="24"/>
      <c r="CC1461" s="20" t="str">
        <f>IF(BY1461="-","-",_xlfn.XLOOKUP(BY1461,ABNT5101!$B$4:$B$9,ABNT5101!$C$4:$C$9))</f>
        <v>-</v>
      </c>
      <c r="CD1461" s="24" t="str">
        <f>IF(BY1461="-","-",_xlfn.XLOOKUP(BY1461,ABNT5101!$B$4:$B$9,ABNT5101!$D$4:$D$9))</f>
        <v>-</v>
      </c>
      <c r="CE1461" s="20" t="str">
        <f t="shared" si="1534"/>
        <v>-</v>
      </c>
      <c r="CF1461" s="20" t="str">
        <f t="shared" si="1535"/>
        <v>-</v>
      </c>
      <c r="CG1461" s="20" t="str">
        <f t="shared" si="1640"/>
        <v>-</v>
      </c>
      <c r="CH1461" s="26" t="e">
        <f>_xlfn.XLOOKUP(CI1461,'Banco de dados'!$B:$B,'Banco de dados'!$D:$D)</f>
        <v>#N/A</v>
      </c>
      <c r="CI1461" s="27"/>
      <c r="CJ1461" s="26" t="e">
        <f>_xlfn.XLOOKUP(CI1461,'Banco de dados'!$B:$B,'Banco de dados'!$E:$E)</f>
        <v>#N/A</v>
      </c>
      <c r="CK1461" s="26"/>
      <c r="CL1461" s="26" t="e">
        <f>IF(CK1461="-","-",_xlfn.XLOOKUP(CK1461,'Banco de dados'!$B:$B,'Banco de dados'!$E:$E))</f>
        <v>#N/A</v>
      </c>
      <c r="CM1461" s="28">
        <f t="shared" si="1690"/>
        <v>2</v>
      </c>
      <c r="CN1461" s="26" t="e">
        <f>_xlfn.XLOOKUP(CI1461,'Banco de dados'!$B:$B,'Banco de dados'!$H:$H)</f>
        <v>#N/A</v>
      </c>
      <c r="CO1461" s="26" t="e">
        <f t="array" aca="1" ref="CO1461" ca="1">_xludf.XLOOKUP(CK1461,'Banco de dados'!$B:$B,'Banco de dados'!$H:$H)</f>
        <v>#NAME?</v>
      </c>
      <c r="CP1461" s="26" t="e">
        <f t="array" aca="1" ref="CP1461" ca="1">_xludf.XLOOKUP(CI1461,'Banco de dados'!$B:$B,'Banco de dados'!$F:$F)</f>
        <v>#NAME?</v>
      </c>
      <c r="CQ1461" s="26" t="e">
        <f t="array" aca="1" ref="CQ1461" ca="1">_xludf.XLOOKUP(CK1461,'Banco de dados'!$B:$B,'Banco de dados'!$F:$F)</f>
        <v>#NAME?</v>
      </c>
      <c r="CR1461" s="27">
        <v>437</v>
      </c>
      <c r="CS1461" s="27"/>
      <c r="CT1461" s="26" t="str">
        <f>IF(AG1461=0.5,"Suporte",IF(AND(AG1461&gt;='Braços de IP'!$B$9,AG1461&lt;='Braços de IP'!$D$9),'Braços de IP'!$E$9,IF(AND(AG1461&gt;='Braços de IP'!$B$10,AG1461&lt;='Braços de IP'!$D$10),'Braços de IP'!$E$10,IF(AND(AG1461&gt;='Braços de IP'!$B$11,AG1461&lt;='Braços de IP'!$D$11),'Braços de IP'!$E$11,IF(AND(AG1461&gt;='Braços de IP'!$B$12,AG1461&lt;='Braços de IP'!$D$12),'Braços de IP'!$E$12,IF(AND(AG1461&gt;='Braços de IP'!$B$13,AG1461&lt;='Braços de IP'!$D$13),'Braços de IP'!$E$13,IF(AND(AG1461&gt;='Braços de IP'!$B$14,AG1461&lt;='Braços de IP'!$D$14),'Braços de IP'!$E$14,"ERRO")))))))</f>
        <v>Médio I</v>
      </c>
      <c r="CU1461" s="27"/>
      <c r="CV1461" s="26" t="str">
        <f>IF($CU1461="","",VLOOKUP($CU1461,'Braços de IP'!$E$9:$I$15,2,0))</f>
        <v/>
      </c>
      <c r="CW1461" s="29" t="str">
        <f>IF($CU1461="","",VLOOKUP($CU1461,'Braços de IP'!$E$9:$I$15,5,0))</f>
        <v/>
      </c>
      <c r="CX1461" s="26"/>
      <c r="CY1461" s="26"/>
      <c r="CZ1461" s="26"/>
      <c r="DA1461" s="26"/>
      <c r="DB1461" s="26"/>
      <c r="DC1461" s="26"/>
      <c r="DD1461" s="30" t="e">
        <f t="shared" si="1588"/>
        <v>#N/A</v>
      </c>
      <c r="DE1461" s="31">
        <f t="shared" si="1589"/>
        <v>211</v>
      </c>
      <c r="DF1461" s="30" t="e">
        <f t="shared" si="1590"/>
        <v>#N/A</v>
      </c>
      <c r="DG1461" s="32" t="e">
        <f t="shared" si="1591"/>
        <v>#N/A</v>
      </c>
      <c r="DH1461" s="33" t="s">
        <v>143</v>
      </c>
      <c r="DI1461" s="34"/>
      <c r="DJ1461" s="35"/>
      <c r="DK1461" s="16" t="s">
        <v>144</v>
      </c>
      <c r="DL1461" s="16"/>
    </row>
    <row r="1462" spans="1:116" ht="15" customHeight="1" x14ac:dyDescent="0.25">
      <c r="A1462" s="1"/>
      <c r="B1462" s="16">
        <v>461</v>
      </c>
      <c r="C1462" s="16" t="s">
        <v>146</v>
      </c>
      <c r="D1462" s="16" t="s">
        <v>1271</v>
      </c>
      <c r="E1462" s="16">
        <v>-8.1218719999999998</v>
      </c>
      <c r="F1462" s="16">
        <v>-34.917887</v>
      </c>
      <c r="G1462" s="16" t="s">
        <v>209</v>
      </c>
      <c r="H1462" s="16" t="s">
        <v>136</v>
      </c>
      <c r="I1462" s="16" t="s">
        <v>149</v>
      </c>
      <c r="J1462" s="16" t="s">
        <v>137</v>
      </c>
      <c r="K1462" s="16">
        <v>211</v>
      </c>
      <c r="L1462" s="16" t="s">
        <v>138</v>
      </c>
      <c r="M1462" s="16">
        <v>0</v>
      </c>
      <c r="N1462" s="16"/>
      <c r="O1462" s="16">
        <v>1</v>
      </c>
      <c r="P1462" s="16" t="s">
        <v>136</v>
      </c>
      <c r="Q1462" s="16">
        <v>10</v>
      </c>
      <c r="R1462" s="16"/>
      <c r="S1462" s="16"/>
      <c r="T1462" s="16" t="s">
        <v>136</v>
      </c>
      <c r="U1462" s="16">
        <v>2.5</v>
      </c>
      <c r="V1462" s="16">
        <v>1.9</v>
      </c>
      <c r="W1462" s="16" t="s">
        <v>136</v>
      </c>
      <c r="X1462" s="16" t="s">
        <v>136</v>
      </c>
      <c r="Y1462" s="16">
        <v>0</v>
      </c>
      <c r="Z1462" s="16">
        <v>0</v>
      </c>
      <c r="AA1462" s="16" t="s">
        <v>298</v>
      </c>
      <c r="AB1462" s="16" t="s">
        <v>140</v>
      </c>
      <c r="AC1462" s="16">
        <v>33.4</v>
      </c>
      <c r="AD1462" s="16">
        <v>9.66</v>
      </c>
      <c r="AE1462" s="16">
        <v>2</v>
      </c>
      <c r="AF1462" s="16">
        <v>0.85</v>
      </c>
      <c r="AG1462" s="16">
        <v>1.81</v>
      </c>
      <c r="AH1462" s="16"/>
      <c r="AI1462" s="16"/>
      <c r="AJ1462" s="16"/>
      <c r="AK1462" s="16"/>
      <c r="AL1462" s="16"/>
      <c r="AM1462" s="16">
        <v>0</v>
      </c>
      <c r="AN1462" s="16"/>
      <c r="AO1462" s="16">
        <v>0</v>
      </c>
      <c r="AP1462" s="16">
        <v>0</v>
      </c>
      <c r="AQ1462" s="16">
        <v>0</v>
      </c>
      <c r="AR1462" s="17" t="s">
        <v>136</v>
      </c>
      <c r="AS1462" s="19">
        <f t="shared" si="1522"/>
        <v>0</v>
      </c>
      <c r="AT1462" s="19"/>
      <c r="AU1462" s="19">
        <f>VLOOKUP(G1462,ABNT5101!$I$3:$J$9,2)</f>
        <v>30</v>
      </c>
      <c r="AV1462" s="19">
        <f>VLOOKUP(G1462,ABNT5101!$I$3:$M$9,5)</f>
        <v>0.38</v>
      </c>
      <c r="AW1462" s="17" t="str">
        <f>_xlfn.XLOOKUP(G1462,ABNT5101!I:I,ABNT5101!L:L)</f>
        <v>-</v>
      </c>
      <c r="AX1462" s="17">
        <f>_xlfn.XLOOKUP(G1462,ABNT5101!$I:$I,ABNT5101!M:M)</f>
        <v>0.38</v>
      </c>
      <c r="AY1462" s="17" t="str">
        <f>_xlfn.XLOOKUP(G1462,ABNT5101!$I:$I,ABNT5101!N:N)</f>
        <v>-</v>
      </c>
      <c r="AZ1462" s="17">
        <f>_xlfn.XLOOKUP(G1462,ABNT5101!$I:$I,ABNT5101!O:O)</f>
        <v>14</v>
      </c>
      <c r="BA1462" s="20" t="str">
        <f t="shared" si="1523"/>
        <v>NÃO ATENDE</v>
      </c>
      <c r="BB1462" s="21">
        <f t="shared" ref="BB1462:BC1462" si="1731">BE1462/AU1462-1</f>
        <v>-1</v>
      </c>
      <c r="BC1462" s="21">
        <f t="shared" si="1731"/>
        <v>-1</v>
      </c>
      <c r="BD1462" s="21" t="str">
        <f t="shared" si="1525"/>
        <v>-</v>
      </c>
      <c r="BE1462" s="22"/>
      <c r="BF1462" s="22"/>
      <c r="BG1462" s="22"/>
      <c r="BH1462" s="22"/>
      <c r="BI1462" s="23"/>
      <c r="BJ1462" s="22"/>
      <c r="BK1462" s="20" t="str">
        <f t="shared" si="1526"/>
        <v>NÃO ATENDE</v>
      </c>
      <c r="BL1462" s="20" t="str">
        <f t="shared" si="1527"/>
        <v>NÃO ATENDE</v>
      </c>
      <c r="BM1462" s="20" t="str">
        <f t="shared" si="1528"/>
        <v>NÃO ATENDE</v>
      </c>
      <c r="BN1462" s="20" t="str">
        <f t="shared" si="1529"/>
        <v>ATENDE</v>
      </c>
      <c r="BO1462" s="24" t="str">
        <f t="shared" si="1530"/>
        <v>C1</v>
      </c>
      <c r="BP1462" s="24" t="str">
        <f t="shared" si="1648"/>
        <v>P5</v>
      </c>
      <c r="BQ1462" s="25">
        <f t="shared" si="1661"/>
        <v>-1</v>
      </c>
      <c r="BR1462" s="22"/>
      <c r="BS1462" s="22"/>
      <c r="BT1462" s="24">
        <f>IF(BP1462="-","-",_xlfn.XLOOKUP(BP1462,ABNT5101!$B$4:$B$9,ABNT5101!$C$4:$C$9))</f>
        <v>5</v>
      </c>
      <c r="BU1462" s="24">
        <f>IF(BP1462="-","-",_xlfn.XLOOKUP(BP1462,ABNT5101!$B$4:$B$9,ABNT5101!$D$4:$D$9))</f>
        <v>1</v>
      </c>
      <c r="BV1462" s="20" t="str">
        <f t="shared" si="1531"/>
        <v>NÃO ATENDE</v>
      </c>
      <c r="BW1462" s="20" t="str">
        <f t="shared" si="1662"/>
        <v>NÃO ATENDE</v>
      </c>
      <c r="BX1462" s="20" t="str">
        <f t="shared" si="1532"/>
        <v>NÃO ATENDE</v>
      </c>
      <c r="BY1462" s="24" t="s">
        <v>136</v>
      </c>
      <c r="BZ1462" s="25" t="e">
        <f t="shared" si="1533"/>
        <v>#VALUE!</v>
      </c>
      <c r="CA1462" s="24"/>
      <c r="CB1462" s="24"/>
      <c r="CC1462" s="20" t="str">
        <f>IF(BY1462="-","-",_xlfn.XLOOKUP(BY1462,ABNT5101!$B$4:$B$9,ABNT5101!$C$4:$C$9))</f>
        <v>-</v>
      </c>
      <c r="CD1462" s="24" t="str">
        <f>IF(BY1462="-","-",_xlfn.XLOOKUP(BY1462,ABNT5101!$B$4:$B$9,ABNT5101!$D$4:$D$9))</f>
        <v>-</v>
      </c>
      <c r="CE1462" s="20" t="str">
        <f t="shared" si="1534"/>
        <v>-</v>
      </c>
      <c r="CF1462" s="20" t="str">
        <f t="shared" si="1535"/>
        <v>-</v>
      </c>
      <c r="CG1462" s="20" t="str">
        <f t="shared" si="1640"/>
        <v>-</v>
      </c>
      <c r="CH1462" s="26" t="e">
        <f>_xlfn.XLOOKUP(CI1462,'Banco de dados'!$B:$B,'Banco de dados'!$D:$D)</f>
        <v>#N/A</v>
      </c>
      <c r="CI1462" s="27"/>
      <c r="CJ1462" s="26" t="e">
        <f>_xlfn.XLOOKUP(CI1462,'Banco de dados'!$B:$B,'Banco de dados'!$E:$E)</f>
        <v>#N/A</v>
      </c>
      <c r="CK1462" s="26"/>
      <c r="CL1462" s="26" t="e">
        <f>IF(CK1462="-","-",_xlfn.XLOOKUP(CK1462,'Banco de dados'!$B:$B,'Banco de dados'!$E:$E))</f>
        <v>#N/A</v>
      </c>
      <c r="CM1462" s="28">
        <f t="shared" si="1690"/>
        <v>2</v>
      </c>
      <c r="CN1462" s="26" t="e">
        <f>_xlfn.XLOOKUP(CI1462,'Banco de dados'!$B:$B,'Banco de dados'!$H:$H)</f>
        <v>#N/A</v>
      </c>
      <c r="CO1462" s="26" t="e">
        <f t="array" aca="1" ref="CO1462" ca="1">_xludf.XLOOKUP(CK1462,'Banco de dados'!$B:$B,'Banco de dados'!$H:$H)</f>
        <v>#NAME?</v>
      </c>
      <c r="CP1462" s="26" t="e">
        <f t="array" aca="1" ref="CP1462" ca="1">_xludf.XLOOKUP(CI1462,'Banco de dados'!$B:$B,'Banco de dados'!$F:$F)</f>
        <v>#NAME?</v>
      </c>
      <c r="CQ1462" s="26" t="e">
        <f t="array" aca="1" ref="CQ1462" ca="1">_xludf.XLOOKUP(CK1462,'Banco de dados'!$B:$B,'Banco de dados'!$F:$F)</f>
        <v>#NAME?</v>
      </c>
      <c r="CR1462" s="27">
        <v>438</v>
      </c>
      <c r="CS1462" s="27"/>
      <c r="CT1462" s="26" t="str">
        <f>IF(AG1462=0.5,"Suporte",IF(AND(AG1462&gt;='Braços de IP'!$B$9,AG1462&lt;='Braços de IP'!$D$9),'Braços de IP'!$E$9,IF(AND(AG1462&gt;='Braços de IP'!$B$10,AG1462&lt;='Braços de IP'!$D$10),'Braços de IP'!$E$10,IF(AND(AG1462&gt;='Braços de IP'!$B$11,AG1462&lt;='Braços de IP'!$D$11),'Braços de IP'!$E$11,IF(AND(AG1462&gt;='Braços de IP'!$B$12,AG1462&lt;='Braços de IP'!$D$12),'Braços de IP'!$E$12,IF(AND(AG1462&gt;='Braços de IP'!$B$13,AG1462&lt;='Braços de IP'!$D$13),'Braços de IP'!$E$13,IF(AND(AG1462&gt;='Braços de IP'!$B$14,AG1462&lt;='Braços de IP'!$D$14),'Braços de IP'!$E$14,"ERRO")))))))</f>
        <v>Médio I</v>
      </c>
      <c r="CU1462" s="27"/>
      <c r="CV1462" s="26" t="str">
        <f>IF($CU1462="","",VLOOKUP($CU1462,'Braços de IP'!$E$9:$I$15,2,0))</f>
        <v/>
      </c>
      <c r="CW1462" s="29" t="str">
        <f>IF($CU1462="","",VLOOKUP($CU1462,'Braços de IP'!$E$9:$I$15,5,0))</f>
        <v/>
      </c>
      <c r="CX1462" s="26"/>
      <c r="CY1462" s="26"/>
      <c r="CZ1462" s="26"/>
      <c r="DA1462" s="26"/>
      <c r="DB1462" s="26"/>
      <c r="DC1462" s="26"/>
      <c r="DD1462" s="30" t="e">
        <f t="shared" si="1588"/>
        <v>#N/A</v>
      </c>
      <c r="DE1462" s="31">
        <f t="shared" si="1589"/>
        <v>211</v>
      </c>
      <c r="DF1462" s="30" t="e">
        <f t="shared" si="1590"/>
        <v>#N/A</v>
      </c>
      <c r="DG1462" s="32" t="e">
        <f t="shared" si="1591"/>
        <v>#N/A</v>
      </c>
      <c r="DH1462" s="33" t="s">
        <v>143</v>
      </c>
      <c r="DI1462" s="34"/>
      <c r="DJ1462" s="35"/>
      <c r="DK1462" s="16" t="s">
        <v>144</v>
      </c>
      <c r="DL1462" s="16"/>
    </row>
    <row r="1463" spans="1:116" ht="15" customHeight="1" x14ac:dyDescent="0.25">
      <c r="B1463" s="16">
        <v>462</v>
      </c>
      <c r="C1463" s="16" t="s">
        <v>176</v>
      </c>
      <c r="D1463" s="16" t="s">
        <v>1272</v>
      </c>
      <c r="E1463" s="16">
        <v>-8.1211739999999999</v>
      </c>
      <c r="F1463" s="16">
        <v>-34.910220000000002</v>
      </c>
      <c r="G1463" s="16" t="s">
        <v>157</v>
      </c>
      <c r="H1463" s="16" t="s">
        <v>136</v>
      </c>
      <c r="I1463" s="16" t="s">
        <v>135</v>
      </c>
      <c r="J1463" s="16" t="s">
        <v>137</v>
      </c>
      <c r="K1463" s="16">
        <v>96</v>
      </c>
      <c r="L1463" s="16" t="s">
        <v>138</v>
      </c>
      <c r="M1463" s="16">
        <v>0</v>
      </c>
      <c r="N1463" s="16"/>
      <c r="O1463" s="16">
        <v>1</v>
      </c>
      <c r="P1463" s="16">
        <v>1.5</v>
      </c>
      <c r="Q1463" s="16">
        <v>6.5</v>
      </c>
      <c r="R1463" s="16"/>
      <c r="S1463" s="16"/>
      <c r="T1463" s="16" t="s">
        <v>136</v>
      </c>
      <c r="U1463" s="16" t="s">
        <v>136</v>
      </c>
      <c r="V1463" s="16">
        <v>0</v>
      </c>
      <c r="W1463" s="16" t="s">
        <v>136</v>
      </c>
      <c r="X1463" s="16" t="s">
        <v>136</v>
      </c>
      <c r="Y1463" s="16">
        <v>5.07</v>
      </c>
      <c r="Z1463" s="16">
        <v>0</v>
      </c>
      <c r="AA1463" s="16" t="s">
        <v>139</v>
      </c>
      <c r="AB1463" s="16" t="s">
        <v>140</v>
      </c>
      <c r="AC1463" s="16">
        <v>33.4</v>
      </c>
      <c r="AD1463" s="16">
        <v>8.24</v>
      </c>
      <c r="AE1463" s="16">
        <v>2</v>
      </c>
      <c r="AF1463" s="16">
        <v>6.74</v>
      </c>
      <c r="AG1463" s="16">
        <v>2.08</v>
      </c>
      <c r="AH1463" s="16"/>
      <c r="AI1463" s="16"/>
      <c r="AJ1463" s="16"/>
      <c r="AK1463" s="16"/>
      <c r="AL1463" s="16"/>
      <c r="AM1463" s="16">
        <v>0</v>
      </c>
      <c r="AN1463" s="16"/>
      <c r="AO1463" s="16">
        <v>0</v>
      </c>
      <c r="AP1463" s="16">
        <v>0</v>
      </c>
      <c r="AQ1463" s="16">
        <v>0</v>
      </c>
      <c r="AR1463" s="17" t="s">
        <v>136</v>
      </c>
      <c r="AS1463" s="19">
        <f t="shared" si="1522"/>
        <v>0</v>
      </c>
      <c r="AT1463" s="19"/>
      <c r="AU1463" s="19">
        <f>VLOOKUP(G1463,ABNT5101!$I$3:$J$9,2)</f>
        <v>7.5</v>
      </c>
      <c r="AV1463" s="19">
        <f>VLOOKUP(G1463,ABNT5101!$I$3:$M$9,5)</f>
        <v>0.18</v>
      </c>
      <c r="AW1463" s="17" t="str">
        <f>_xlfn.XLOOKUP(G1463,ABNT5101!I:I,ABNT5101!L:L)</f>
        <v>-</v>
      </c>
      <c r="AX1463" s="17">
        <f>_xlfn.XLOOKUP(G1463,ABNT5101!$I:$I,ABNT5101!M:M)</f>
        <v>0.18</v>
      </c>
      <c r="AY1463" s="17" t="str">
        <f>_xlfn.XLOOKUP(G1463,ABNT5101!$I:$I,ABNT5101!N:N)</f>
        <v>-</v>
      </c>
      <c r="AZ1463" s="17">
        <f>_xlfn.XLOOKUP(G1463,ABNT5101!$I:$I,ABNT5101!O:O)</f>
        <v>16</v>
      </c>
      <c r="BA1463" s="20" t="str">
        <f t="shared" si="1523"/>
        <v>NÃO ATENDE</v>
      </c>
      <c r="BB1463" s="21">
        <f t="shared" ref="BB1463:BC1463" si="1732">BE1463/AU1463-1</f>
        <v>-1</v>
      </c>
      <c r="BC1463" s="21">
        <f t="shared" si="1732"/>
        <v>-1</v>
      </c>
      <c r="BD1463" s="21" t="str">
        <f t="shared" si="1525"/>
        <v>-</v>
      </c>
      <c r="BE1463" s="22"/>
      <c r="BF1463" s="22"/>
      <c r="BG1463" s="22"/>
      <c r="BH1463" s="22"/>
      <c r="BI1463" s="23"/>
      <c r="BJ1463" s="22"/>
      <c r="BK1463" s="20" t="str">
        <f t="shared" si="1526"/>
        <v>NÃO ATENDE</v>
      </c>
      <c r="BL1463" s="20" t="str">
        <f t="shared" si="1527"/>
        <v>NÃO ATENDE</v>
      </c>
      <c r="BM1463" s="20" t="str">
        <f t="shared" si="1528"/>
        <v>NÃO ATENDE</v>
      </c>
      <c r="BN1463" s="20" t="str">
        <f t="shared" si="1529"/>
        <v>ATENDE</v>
      </c>
      <c r="BO1463" s="24" t="str">
        <f t="shared" si="1530"/>
        <v>C5</v>
      </c>
      <c r="BP1463" s="24" t="str">
        <f t="shared" si="1648"/>
        <v>P6</v>
      </c>
      <c r="BQ1463" s="25">
        <f t="shared" si="1661"/>
        <v>-1</v>
      </c>
      <c r="BR1463" s="22"/>
      <c r="BS1463" s="22"/>
      <c r="BT1463" s="24">
        <f>IF(BP1463="-","-",_xlfn.XLOOKUP(BP1463,ABNT5101!$B$4:$B$9,ABNT5101!$C$4:$C$9))</f>
        <v>3</v>
      </c>
      <c r="BU1463" s="24">
        <f>IF(BP1463="-","-",_xlfn.XLOOKUP(BP1463,ABNT5101!$B$4:$B$9,ABNT5101!$D$4:$D$9))</f>
        <v>0.6</v>
      </c>
      <c r="BV1463" s="20" t="str">
        <f t="shared" si="1531"/>
        <v>NÃO ATENDE</v>
      </c>
      <c r="BW1463" s="20" t="str">
        <f t="shared" si="1662"/>
        <v>NÃO ATENDE</v>
      </c>
      <c r="BX1463" s="20" t="str">
        <f t="shared" si="1532"/>
        <v>NÃO ATENDE</v>
      </c>
      <c r="BY1463" s="24" t="s">
        <v>136</v>
      </c>
      <c r="BZ1463" s="25" t="e">
        <f t="shared" si="1533"/>
        <v>#VALUE!</v>
      </c>
      <c r="CA1463" s="24"/>
      <c r="CB1463" s="24"/>
      <c r="CC1463" s="20" t="str">
        <f>IF(BY1463="-","-",_xlfn.XLOOKUP(BY1463,ABNT5101!$B$4:$B$9,ABNT5101!$C$4:$C$9))</f>
        <v>-</v>
      </c>
      <c r="CD1463" s="24" t="str">
        <f>IF(BY1463="-","-",_xlfn.XLOOKUP(BY1463,ABNT5101!$B$4:$B$9,ABNT5101!$D$4:$D$9))</f>
        <v>-</v>
      </c>
      <c r="CE1463" s="20" t="str">
        <f t="shared" si="1534"/>
        <v>-</v>
      </c>
      <c r="CF1463" s="20" t="str">
        <f t="shared" si="1535"/>
        <v>-</v>
      </c>
      <c r="CG1463" s="20" t="str">
        <f t="shared" si="1640"/>
        <v>-</v>
      </c>
      <c r="CH1463" s="26" t="e">
        <f>_xlfn.XLOOKUP(CI1463,'Banco de dados'!$B:$B,'Banco de dados'!$D:$D)</f>
        <v>#N/A</v>
      </c>
      <c r="CI1463" s="27"/>
      <c r="CJ1463" s="26" t="e">
        <f>_xlfn.XLOOKUP(CI1463,'Banco de dados'!$B:$B,'Banco de dados'!$E:$E)</f>
        <v>#N/A</v>
      </c>
      <c r="CK1463" s="26"/>
      <c r="CL1463" s="26" t="e">
        <f>IF(CK1463="-","-",_xlfn.XLOOKUP(CK1463,'Banco de dados'!$B:$B,'Banco de dados'!$E:$E))</f>
        <v>#N/A</v>
      </c>
      <c r="CM1463" s="28">
        <f t="shared" si="1690"/>
        <v>2</v>
      </c>
      <c r="CN1463" s="26" t="e">
        <f>_xlfn.XLOOKUP(CI1463,'Banco de dados'!$B:$B,'Banco de dados'!$H:$H)</f>
        <v>#N/A</v>
      </c>
      <c r="CO1463" s="26" t="e">
        <f t="array" aca="1" ref="CO1463" ca="1">_xludf.XLOOKUP(CK1463,'Banco de dados'!$B:$B,'Banco de dados'!$H:$H)</f>
        <v>#NAME?</v>
      </c>
      <c r="CP1463" s="26" t="e">
        <f t="array" aca="1" ref="CP1463" ca="1">_xludf.XLOOKUP(CI1463,'Banco de dados'!$B:$B,'Banco de dados'!$F:$F)</f>
        <v>#NAME?</v>
      </c>
      <c r="CQ1463" s="26" t="e">
        <f t="array" aca="1" ref="CQ1463" ca="1">_xludf.XLOOKUP(CK1463,'Banco de dados'!$B:$B,'Banco de dados'!$F:$F)</f>
        <v>#NAME?</v>
      </c>
      <c r="CR1463" s="27">
        <v>439</v>
      </c>
      <c r="CS1463" s="27"/>
      <c r="CT1463" s="26" t="str">
        <f>IF(AG1463=0.5,"Suporte",IF(AND(AG1463&gt;='Braços de IP'!$B$9,AG1463&lt;='Braços de IP'!$D$9),'Braços de IP'!$E$9,IF(AND(AG1463&gt;='Braços de IP'!$B$10,AG1463&lt;='Braços de IP'!$D$10),'Braços de IP'!$E$10,IF(AND(AG1463&gt;='Braços de IP'!$B$11,AG1463&lt;='Braços de IP'!$D$11),'Braços de IP'!$E$11,IF(AND(AG1463&gt;='Braços de IP'!$B$12,AG1463&lt;='Braços de IP'!$D$12),'Braços de IP'!$E$12,IF(AND(AG1463&gt;='Braços de IP'!$B$13,AG1463&lt;='Braços de IP'!$D$13),'Braços de IP'!$E$13,IF(AND(AG1463&gt;='Braços de IP'!$B$14,AG1463&lt;='Braços de IP'!$D$14),'Braços de IP'!$E$14,"ERRO")))))))</f>
        <v>Médio I</v>
      </c>
      <c r="CU1463" s="27"/>
      <c r="CV1463" s="26" t="str">
        <f>IF($CU1463="","",VLOOKUP($CU1463,'Braços de IP'!$E$9:$I$15,2,0))</f>
        <v/>
      </c>
      <c r="CW1463" s="29" t="str">
        <f>IF($CU1463="","",VLOOKUP($CU1463,'Braços de IP'!$E$9:$I$15,5,0))</f>
        <v/>
      </c>
      <c r="CX1463" s="26"/>
      <c r="CY1463" s="26"/>
      <c r="CZ1463" s="26"/>
      <c r="DA1463" s="26"/>
      <c r="DB1463" s="26"/>
      <c r="DC1463" s="26"/>
      <c r="DD1463" s="30" t="e">
        <f t="shared" si="1588"/>
        <v>#N/A</v>
      </c>
      <c r="DE1463" s="31">
        <f t="shared" si="1589"/>
        <v>96</v>
      </c>
      <c r="DF1463" s="30" t="e">
        <f t="shared" si="1590"/>
        <v>#N/A</v>
      </c>
      <c r="DG1463" s="32" t="e">
        <f t="shared" si="1591"/>
        <v>#N/A</v>
      </c>
      <c r="DH1463" s="33" t="s">
        <v>143</v>
      </c>
      <c r="DI1463" s="34"/>
      <c r="DJ1463" s="35"/>
      <c r="DK1463" s="16" t="s">
        <v>144</v>
      </c>
      <c r="DL1463" s="16"/>
    </row>
    <row r="1464" spans="1:116" ht="15" customHeight="1" x14ac:dyDescent="0.25">
      <c r="B1464" s="16">
        <v>462</v>
      </c>
      <c r="C1464" s="16" t="s">
        <v>176</v>
      </c>
      <c r="D1464" s="16" t="s">
        <v>1272</v>
      </c>
      <c r="E1464" s="16">
        <v>-8.1211739999999999</v>
      </c>
      <c r="F1464" s="16">
        <v>-34.910220000000002</v>
      </c>
      <c r="G1464" s="16" t="s">
        <v>157</v>
      </c>
      <c r="H1464" s="16" t="s">
        <v>136</v>
      </c>
      <c r="I1464" s="16" t="s">
        <v>135</v>
      </c>
      <c r="J1464" s="16" t="s">
        <v>137</v>
      </c>
      <c r="K1464" s="16">
        <v>96</v>
      </c>
      <c r="L1464" s="16" t="s">
        <v>138</v>
      </c>
      <c r="M1464" s="16">
        <v>0</v>
      </c>
      <c r="N1464" s="16"/>
      <c r="O1464" s="16">
        <v>1</v>
      </c>
      <c r="P1464" s="16">
        <v>1.5</v>
      </c>
      <c r="Q1464" s="16">
        <v>6.5</v>
      </c>
      <c r="R1464" s="16"/>
      <c r="S1464" s="16"/>
      <c r="T1464" s="16" t="s">
        <v>136</v>
      </c>
      <c r="U1464" s="16" t="s">
        <v>136</v>
      </c>
      <c r="V1464" s="16">
        <v>0</v>
      </c>
      <c r="W1464" s="16" t="s">
        <v>136</v>
      </c>
      <c r="X1464" s="16" t="s">
        <v>136</v>
      </c>
      <c r="Y1464" s="16">
        <v>5.07</v>
      </c>
      <c r="Z1464" s="16">
        <v>0</v>
      </c>
      <c r="AA1464" s="16" t="s">
        <v>139</v>
      </c>
      <c r="AB1464" s="16" t="s">
        <v>140</v>
      </c>
      <c r="AC1464" s="16">
        <v>33.4</v>
      </c>
      <c r="AD1464" s="16">
        <v>8.24</v>
      </c>
      <c r="AE1464" s="16">
        <v>2</v>
      </c>
      <c r="AF1464" s="16">
        <v>6.74</v>
      </c>
      <c r="AG1464" s="16">
        <v>2.08</v>
      </c>
      <c r="AH1464" s="16"/>
      <c r="AI1464" s="16"/>
      <c r="AJ1464" s="16"/>
      <c r="AK1464" s="16"/>
      <c r="AL1464" s="16"/>
      <c r="AM1464" s="16">
        <v>0</v>
      </c>
      <c r="AN1464" s="16"/>
      <c r="AO1464" s="16">
        <v>0</v>
      </c>
      <c r="AP1464" s="16">
        <v>0</v>
      </c>
      <c r="AQ1464" s="16">
        <v>0</v>
      </c>
      <c r="AR1464" s="17" t="s">
        <v>136</v>
      </c>
      <c r="AS1464" s="19">
        <f t="shared" si="1522"/>
        <v>0</v>
      </c>
      <c r="AT1464" s="19"/>
      <c r="AU1464" s="19">
        <f>VLOOKUP(G1464,ABNT5101!$I$3:$J$9,2)</f>
        <v>7.5</v>
      </c>
      <c r="AV1464" s="19">
        <f>VLOOKUP(G1464,ABNT5101!$I$3:$M$9,5)</f>
        <v>0.18</v>
      </c>
      <c r="AW1464" s="17" t="str">
        <f>_xlfn.XLOOKUP(G1464,ABNT5101!I:I,ABNT5101!L:L)</f>
        <v>-</v>
      </c>
      <c r="AX1464" s="17">
        <f>_xlfn.XLOOKUP(G1464,ABNT5101!$I:$I,ABNT5101!M:M)</f>
        <v>0.18</v>
      </c>
      <c r="AY1464" s="17" t="str">
        <f>_xlfn.XLOOKUP(G1464,ABNT5101!$I:$I,ABNT5101!N:N)</f>
        <v>-</v>
      </c>
      <c r="AZ1464" s="17">
        <f>_xlfn.XLOOKUP(G1464,ABNT5101!$I:$I,ABNT5101!O:O)</f>
        <v>16</v>
      </c>
      <c r="BA1464" s="20" t="str">
        <f t="shared" si="1523"/>
        <v>NÃO ATENDE</v>
      </c>
      <c r="BB1464" s="21">
        <f t="shared" ref="BB1464:BC1464" si="1733">BE1464/AU1464-1</f>
        <v>-1</v>
      </c>
      <c r="BC1464" s="21">
        <f t="shared" si="1733"/>
        <v>-1</v>
      </c>
      <c r="BD1464" s="21" t="str">
        <f t="shared" si="1525"/>
        <v>-</v>
      </c>
      <c r="BE1464" s="22"/>
      <c r="BF1464" s="22"/>
      <c r="BG1464" s="22"/>
      <c r="BH1464" s="22"/>
      <c r="BI1464" s="23"/>
      <c r="BJ1464" s="22"/>
      <c r="BK1464" s="20" t="str">
        <f t="shared" si="1526"/>
        <v>NÃO ATENDE</v>
      </c>
      <c r="BL1464" s="20" t="str">
        <f t="shared" si="1527"/>
        <v>NÃO ATENDE</v>
      </c>
      <c r="BM1464" s="20" t="str">
        <f t="shared" si="1528"/>
        <v>NÃO ATENDE</v>
      </c>
      <c r="BN1464" s="20" t="str">
        <f t="shared" si="1529"/>
        <v>ATENDE</v>
      </c>
      <c r="BO1464" s="24" t="str">
        <f t="shared" si="1530"/>
        <v>C5</v>
      </c>
      <c r="BP1464" s="24" t="str">
        <f t="shared" si="1648"/>
        <v>P6</v>
      </c>
      <c r="BQ1464" s="25">
        <f t="shared" si="1661"/>
        <v>-1</v>
      </c>
      <c r="BR1464" s="22"/>
      <c r="BS1464" s="22"/>
      <c r="BT1464" s="24">
        <f>IF(BP1464="-","-",_xlfn.XLOOKUP(BP1464,ABNT5101!$B$4:$B$9,ABNT5101!$C$4:$C$9))</f>
        <v>3</v>
      </c>
      <c r="BU1464" s="24">
        <f>IF(BP1464="-","-",_xlfn.XLOOKUP(BP1464,ABNT5101!$B$4:$B$9,ABNT5101!$D$4:$D$9))</f>
        <v>0.6</v>
      </c>
      <c r="BV1464" s="20" t="str">
        <f t="shared" si="1531"/>
        <v>NÃO ATENDE</v>
      </c>
      <c r="BW1464" s="20" t="str">
        <f t="shared" si="1662"/>
        <v>NÃO ATENDE</v>
      </c>
      <c r="BX1464" s="20" t="str">
        <f t="shared" si="1532"/>
        <v>NÃO ATENDE</v>
      </c>
      <c r="BY1464" s="24" t="s">
        <v>136</v>
      </c>
      <c r="BZ1464" s="25" t="e">
        <f t="shared" si="1533"/>
        <v>#VALUE!</v>
      </c>
      <c r="CA1464" s="24"/>
      <c r="CB1464" s="24"/>
      <c r="CC1464" s="20" t="str">
        <f>IF(BY1464="-","-",_xlfn.XLOOKUP(BY1464,ABNT5101!$B$4:$B$9,ABNT5101!$C$4:$C$9))</f>
        <v>-</v>
      </c>
      <c r="CD1464" s="24" t="str">
        <f>IF(BY1464="-","-",_xlfn.XLOOKUP(BY1464,ABNT5101!$B$4:$B$9,ABNT5101!$D$4:$D$9))</f>
        <v>-</v>
      </c>
      <c r="CE1464" s="20" t="str">
        <f t="shared" si="1534"/>
        <v>-</v>
      </c>
      <c r="CF1464" s="20" t="str">
        <f t="shared" si="1535"/>
        <v>-</v>
      </c>
      <c r="CG1464" s="20" t="str">
        <f t="shared" si="1640"/>
        <v>-</v>
      </c>
      <c r="CH1464" s="26" t="e">
        <f>_xlfn.XLOOKUP(CI1464,'Banco de dados'!$B:$B,'Banco de dados'!$D:$D)</f>
        <v>#N/A</v>
      </c>
      <c r="CI1464" s="27"/>
      <c r="CJ1464" s="26" t="e">
        <f>_xlfn.XLOOKUP(CI1464,'Banco de dados'!$B:$B,'Banco de dados'!$E:$E)</f>
        <v>#N/A</v>
      </c>
      <c r="CK1464" s="26"/>
      <c r="CL1464" s="26" t="e">
        <f>IF(CK1464="-","-",_xlfn.XLOOKUP(CK1464,'Banco de dados'!$B:$B,'Banco de dados'!$E:$E))</f>
        <v>#N/A</v>
      </c>
      <c r="CM1464" s="28">
        <f t="shared" si="1690"/>
        <v>2</v>
      </c>
      <c r="CN1464" s="26" t="e">
        <f>_xlfn.XLOOKUP(CI1464,'Banco de dados'!$B:$B,'Banco de dados'!$H:$H)</f>
        <v>#N/A</v>
      </c>
      <c r="CO1464" s="26" t="e">
        <f t="array" aca="1" ref="CO1464" ca="1">_xludf.XLOOKUP(CK1464,'Banco de dados'!$B:$B,'Banco de dados'!$H:$H)</f>
        <v>#NAME?</v>
      </c>
      <c r="CP1464" s="26" t="e">
        <f t="array" aca="1" ref="CP1464" ca="1">_xludf.XLOOKUP(CI1464,'Banco de dados'!$B:$B,'Banco de dados'!$F:$F)</f>
        <v>#NAME?</v>
      </c>
      <c r="CQ1464" s="26" t="e">
        <f t="array" aca="1" ref="CQ1464" ca="1">_xludf.XLOOKUP(CK1464,'Banco de dados'!$B:$B,'Banco de dados'!$F:$F)</f>
        <v>#NAME?</v>
      </c>
      <c r="CR1464" s="27">
        <v>440</v>
      </c>
      <c r="CS1464" s="27"/>
      <c r="CT1464" s="26" t="str">
        <f>IF(AG1464=0.5,"Suporte",IF(AND(AG1464&gt;='Braços de IP'!$B$9,AG1464&lt;='Braços de IP'!$D$9),'Braços de IP'!$E$9,IF(AND(AG1464&gt;='Braços de IP'!$B$10,AG1464&lt;='Braços de IP'!$D$10),'Braços de IP'!$E$10,IF(AND(AG1464&gt;='Braços de IP'!$B$11,AG1464&lt;='Braços de IP'!$D$11),'Braços de IP'!$E$11,IF(AND(AG1464&gt;='Braços de IP'!$B$12,AG1464&lt;='Braços de IP'!$D$12),'Braços de IP'!$E$12,IF(AND(AG1464&gt;='Braços de IP'!$B$13,AG1464&lt;='Braços de IP'!$D$13),'Braços de IP'!$E$13,IF(AND(AG1464&gt;='Braços de IP'!$B$14,AG1464&lt;='Braços de IP'!$D$14),'Braços de IP'!$E$14,"ERRO")))))))</f>
        <v>Médio I</v>
      </c>
      <c r="CU1464" s="27"/>
      <c r="CV1464" s="26" t="str">
        <f>IF($CU1464="","",VLOOKUP($CU1464,'Braços de IP'!$E$9:$I$15,2,0))</f>
        <v/>
      </c>
      <c r="CW1464" s="29" t="str">
        <f>IF($CU1464="","",VLOOKUP($CU1464,'Braços de IP'!$E$9:$I$15,5,0))</f>
        <v/>
      </c>
      <c r="CX1464" s="26"/>
      <c r="CY1464" s="26"/>
      <c r="CZ1464" s="26"/>
      <c r="DA1464" s="26"/>
      <c r="DB1464" s="26"/>
      <c r="DC1464" s="26"/>
      <c r="DD1464" s="30" t="e">
        <f t="shared" si="1588"/>
        <v>#N/A</v>
      </c>
      <c r="DE1464" s="31">
        <f t="shared" si="1589"/>
        <v>96</v>
      </c>
      <c r="DF1464" s="30" t="e">
        <f t="shared" si="1590"/>
        <v>#N/A</v>
      </c>
      <c r="DG1464" s="32" t="e">
        <f t="shared" si="1591"/>
        <v>#N/A</v>
      </c>
      <c r="DH1464" s="33" t="s">
        <v>143</v>
      </c>
      <c r="DI1464" s="34"/>
      <c r="DJ1464" s="35"/>
      <c r="DK1464" s="16" t="s">
        <v>144</v>
      </c>
      <c r="DL1464" s="16"/>
    </row>
    <row r="1465" spans="1:116" ht="15" customHeight="1" x14ac:dyDescent="0.25">
      <c r="B1465" s="16">
        <v>462</v>
      </c>
      <c r="C1465" s="16" t="s">
        <v>176</v>
      </c>
      <c r="D1465" s="16" t="s">
        <v>1272</v>
      </c>
      <c r="E1465" s="16">
        <v>-8.1211739999999999</v>
      </c>
      <c r="F1465" s="16">
        <v>-34.910220000000002</v>
      </c>
      <c r="G1465" s="16" t="s">
        <v>157</v>
      </c>
      <c r="H1465" s="16" t="s">
        <v>136</v>
      </c>
      <c r="I1465" s="16" t="s">
        <v>135</v>
      </c>
      <c r="J1465" s="16" t="s">
        <v>137</v>
      </c>
      <c r="K1465" s="16">
        <v>96</v>
      </c>
      <c r="L1465" s="16" t="s">
        <v>138</v>
      </c>
      <c r="M1465" s="16">
        <v>0</v>
      </c>
      <c r="N1465" s="16"/>
      <c r="O1465" s="16">
        <v>1</v>
      </c>
      <c r="P1465" s="16">
        <v>1.5</v>
      </c>
      <c r="Q1465" s="16">
        <v>6.5</v>
      </c>
      <c r="R1465" s="16"/>
      <c r="S1465" s="16"/>
      <c r="T1465" s="16" t="s">
        <v>136</v>
      </c>
      <c r="U1465" s="16" t="s">
        <v>136</v>
      </c>
      <c r="V1465" s="16">
        <v>0</v>
      </c>
      <c r="W1465" s="16" t="s">
        <v>136</v>
      </c>
      <c r="X1465" s="16" t="s">
        <v>136</v>
      </c>
      <c r="Y1465" s="16">
        <v>5.07</v>
      </c>
      <c r="Z1465" s="16">
        <v>0</v>
      </c>
      <c r="AA1465" s="16" t="s">
        <v>139</v>
      </c>
      <c r="AB1465" s="16" t="s">
        <v>140</v>
      </c>
      <c r="AC1465" s="16">
        <v>33.4</v>
      </c>
      <c r="AD1465" s="16">
        <v>8.24</v>
      </c>
      <c r="AE1465" s="16">
        <v>2</v>
      </c>
      <c r="AF1465" s="16">
        <v>6.74</v>
      </c>
      <c r="AG1465" s="16">
        <v>2.08</v>
      </c>
      <c r="AH1465" s="16"/>
      <c r="AI1465" s="16"/>
      <c r="AJ1465" s="16"/>
      <c r="AK1465" s="16"/>
      <c r="AL1465" s="16"/>
      <c r="AM1465" s="16">
        <v>0</v>
      </c>
      <c r="AN1465" s="16"/>
      <c r="AO1465" s="16">
        <v>0</v>
      </c>
      <c r="AP1465" s="16">
        <v>0</v>
      </c>
      <c r="AQ1465" s="16">
        <v>0</v>
      </c>
      <c r="AR1465" s="17" t="s">
        <v>136</v>
      </c>
      <c r="AS1465" s="19">
        <f t="shared" si="1522"/>
        <v>0</v>
      </c>
      <c r="AT1465" s="19"/>
      <c r="AU1465" s="19">
        <f>VLOOKUP(G1465,ABNT5101!$I$3:$J$9,2)</f>
        <v>7.5</v>
      </c>
      <c r="AV1465" s="19">
        <f>VLOOKUP(G1465,ABNT5101!$I$3:$M$9,5)</f>
        <v>0.18</v>
      </c>
      <c r="AW1465" s="17" t="str">
        <f>_xlfn.XLOOKUP(G1465,ABNT5101!I:I,ABNT5101!L:L)</f>
        <v>-</v>
      </c>
      <c r="AX1465" s="17">
        <f>_xlfn.XLOOKUP(G1465,ABNT5101!$I:$I,ABNT5101!M:M)</f>
        <v>0.18</v>
      </c>
      <c r="AY1465" s="17" t="str">
        <f>_xlfn.XLOOKUP(G1465,ABNT5101!$I:$I,ABNT5101!N:N)</f>
        <v>-</v>
      </c>
      <c r="AZ1465" s="17">
        <f>_xlfn.XLOOKUP(G1465,ABNT5101!$I:$I,ABNT5101!O:O)</f>
        <v>16</v>
      </c>
      <c r="BA1465" s="20" t="str">
        <f t="shared" si="1523"/>
        <v>NÃO ATENDE</v>
      </c>
      <c r="BB1465" s="21">
        <f t="shared" ref="BB1465:BC1465" si="1734">BE1465/AU1465-1</f>
        <v>-1</v>
      </c>
      <c r="BC1465" s="21">
        <f t="shared" si="1734"/>
        <v>-1</v>
      </c>
      <c r="BD1465" s="21" t="str">
        <f t="shared" si="1525"/>
        <v>-</v>
      </c>
      <c r="BE1465" s="22"/>
      <c r="BF1465" s="22"/>
      <c r="BG1465" s="22"/>
      <c r="BH1465" s="22"/>
      <c r="BI1465" s="23"/>
      <c r="BJ1465" s="22"/>
      <c r="BK1465" s="20" t="str">
        <f t="shared" si="1526"/>
        <v>NÃO ATENDE</v>
      </c>
      <c r="BL1465" s="20" t="str">
        <f t="shared" si="1527"/>
        <v>NÃO ATENDE</v>
      </c>
      <c r="BM1465" s="20" t="str">
        <f t="shared" si="1528"/>
        <v>NÃO ATENDE</v>
      </c>
      <c r="BN1465" s="20" t="str">
        <f t="shared" si="1529"/>
        <v>ATENDE</v>
      </c>
      <c r="BO1465" s="24" t="str">
        <f t="shared" si="1530"/>
        <v>C5</v>
      </c>
      <c r="BP1465" s="24" t="str">
        <f t="shared" si="1648"/>
        <v>P6</v>
      </c>
      <c r="BQ1465" s="25">
        <f t="shared" si="1661"/>
        <v>-1</v>
      </c>
      <c r="BR1465" s="22"/>
      <c r="BS1465" s="22"/>
      <c r="BT1465" s="24">
        <f>IF(BP1465="-","-",_xlfn.XLOOKUP(BP1465,ABNT5101!$B$4:$B$9,ABNT5101!$C$4:$C$9))</f>
        <v>3</v>
      </c>
      <c r="BU1465" s="24">
        <f>IF(BP1465="-","-",_xlfn.XLOOKUP(BP1465,ABNT5101!$B$4:$B$9,ABNT5101!$D$4:$D$9))</f>
        <v>0.6</v>
      </c>
      <c r="BV1465" s="20" t="str">
        <f t="shared" si="1531"/>
        <v>NÃO ATENDE</v>
      </c>
      <c r="BW1465" s="20" t="str">
        <f t="shared" si="1662"/>
        <v>NÃO ATENDE</v>
      </c>
      <c r="BX1465" s="20" t="str">
        <f t="shared" si="1532"/>
        <v>NÃO ATENDE</v>
      </c>
      <c r="BY1465" s="24" t="s">
        <v>136</v>
      </c>
      <c r="BZ1465" s="25" t="e">
        <f t="shared" si="1533"/>
        <v>#VALUE!</v>
      </c>
      <c r="CA1465" s="24"/>
      <c r="CB1465" s="24"/>
      <c r="CC1465" s="20" t="str">
        <f>IF(BY1465="-","-",_xlfn.XLOOKUP(BY1465,ABNT5101!$B$4:$B$9,ABNT5101!$C$4:$C$9))</f>
        <v>-</v>
      </c>
      <c r="CD1465" s="24" t="str">
        <f>IF(BY1465="-","-",_xlfn.XLOOKUP(BY1465,ABNT5101!$B$4:$B$9,ABNT5101!$D$4:$D$9))</f>
        <v>-</v>
      </c>
      <c r="CE1465" s="20" t="str">
        <f t="shared" si="1534"/>
        <v>-</v>
      </c>
      <c r="CF1465" s="20" t="str">
        <f t="shared" si="1535"/>
        <v>-</v>
      </c>
      <c r="CG1465" s="20" t="str">
        <f t="shared" si="1640"/>
        <v>-</v>
      </c>
      <c r="CH1465" s="26" t="e">
        <f>_xlfn.XLOOKUP(CI1465,'Banco de dados'!$B:$B,'Banco de dados'!$D:$D)</f>
        <v>#N/A</v>
      </c>
      <c r="CI1465" s="27"/>
      <c r="CJ1465" s="26" t="e">
        <f>_xlfn.XLOOKUP(CI1465,'Banco de dados'!$B:$B,'Banco de dados'!$E:$E)</f>
        <v>#N/A</v>
      </c>
      <c r="CK1465" s="26"/>
      <c r="CL1465" s="26" t="e">
        <f>IF(CK1465="-","-",_xlfn.XLOOKUP(CK1465,'Banco de dados'!$B:$B,'Banco de dados'!$E:$E))</f>
        <v>#N/A</v>
      </c>
      <c r="CM1465" s="28">
        <f t="shared" si="1690"/>
        <v>2</v>
      </c>
      <c r="CN1465" s="26" t="e">
        <f>_xlfn.XLOOKUP(CI1465,'Banco de dados'!$B:$B,'Banco de dados'!$H:$H)</f>
        <v>#N/A</v>
      </c>
      <c r="CO1465" s="26" t="e">
        <f t="array" aca="1" ref="CO1465" ca="1">_xludf.XLOOKUP(CK1465,'Banco de dados'!$B:$B,'Banco de dados'!$H:$H)</f>
        <v>#NAME?</v>
      </c>
      <c r="CP1465" s="26" t="e">
        <f t="array" aca="1" ref="CP1465" ca="1">_xludf.XLOOKUP(CI1465,'Banco de dados'!$B:$B,'Banco de dados'!$F:$F)</f>
        <v>#NAME?</v>
      </c>
      <c r="CQ1465" s="26" t="e">
        <f t="array" aca="1" ref="CQ1465" ca="1">_xludf.XLOOKUP(CK1465,'Banco de dados'!$B:$B,'Banco de dados'!$F:$F)</f>
        <v>#NAME?</v>
      </c>
      <c r="CR1465" s="27">
        <v>441</v>
      </c>
      <c r="CS1465" s="27"/>
      <c r="CT1465" s="26" t="str">
        <f>IF(AG1465=0.5,"Suporte",IF(AND(AG1465&gt;='Braços de IP'!$B$9,AG1465&lt;='Braços de IP'!$D$9),'Braços de IP'!$E$9,IF(AND(AG1465&gt;='Braços de IP'!$B$10,AG1465&lt;='Braços de IP'!$D$10),'Braços de IP'!$E$10,IF(AND(AG1465&gt;='Braços de IP'!$B$11,AG1465&lt;='Braços de IP'!$D$11),'Braços de IP'!$E$11,IF(AND(AG1465&gt;='Braços de IP'!$B$12,AG1465&lt;='Braços de IP'!$D$12),'Braços de IP'!$E$12,IF(AND(AG1465&gt;='Braços de IP'!$B$13,AG1465&lt;='Braços de IP'!$D$13),'Braços de IP'!$E$13,IF(AND(AG1465&gt;='Braços de IP'!$B$14,AG1465&lt;='Braços de IP'!$D$14),'Braços de IP'!$E$14,"ERRO")))))))</f>
        <v>Médio I</v>
      </c>
      <c r="CU1465" s="27"/>
      <c r="CV1465" s="26" t="str">
        <f>IF($CU1465="","",VLOOKUP($CU1465,'Braços de IP'!$E$9:$I$15,2,0))</f>
        <v/>
      </c>
      <c r="CW1465" s="29" t="str">
        <f>IF($CU1465="","",VLOOKUP($CU1465,'Braços de IP'!$E$9:$I$15,5,0))</f>
        <v/>
      </c>
      <c r="CX1465" s="26"/>
      <c r="CY1465" s="26"/>
      <c r="CZ1465" s="26"/>
      <c r="DA1465" s="26"/>
      <c r="DB1465" s="26"/>
      <c r="DC1465" s="26"/>
      <c r="DD1465" s="30" t="e">
        <f t="shared" si="1588"/>
        <v>#N/A</v>
      </c>
      <c r="DE1465" s="31">
        <f t="shared" si="1589"/>
        <v>96</v>
      </c>
      <c r="DF1465" s="30" t="e">
        <f t="shared" si="1590"/>
        <v>#N/A</v>
      </c>
      <c r="DG1465" s="32" t="e">
        <f t="shared" si="1591"/>
        <v>#N/A</v>
      </c>
      <c r="DH1465" s="33" t="s">
        <v>143</v>
      </c>
      <c r="DI1465" s="34"/>
      <c r="DJ1465" s="35"/>
      <c r="DK1465" s="16" t="s">
        <v>144</v>
      </c>
      <c r="DL1465" s="16"/>
    </row>
    <row r="1466" spans="1:116" ht="15" customHeight="1" x14ac:dyDescent="0.25">
      <c r="B1466" s="16">
        <v>464</v>
      </c>
      <c r="C1466" s="16" t="s">
        <v>146</v>
      </c>
      <c r="D1466" s="16" t="s">
        <v>1273</v>
      </c>
      <c r="E1466" s="16">
        <v>-8.1125579999999999</v>
      </c>
      <c r="F1466" s="16">
        <v>-34.913108999999999</v>
      </c>
      <c r="G1466" s="16" t="s">
        <v>157</v>
      </c>
      <c r="H1466" s="16" t="s">
        <v>136</v>
      </c>
      <c r="I1466" s="16" t="s">
        <v>135</v>
      </c>
      <c r="J1466" s="16" t="s">
        <v>137</v>
      </c>
      <c r="K1466" s="16">
        <v>96</v>
      </c>
      <c r="L1466" s="16" t="s">
        <v>138</v>
      </c>
      <c r="M1466" s="16">
        <v>0</v>
      </c>
      <c r="N1466" s="16"/>
      <c r="O1466" s="16">
        <v>1</v>
      </c>
      <c r="P1466" s="16">
        <v>2</v>
      </c>
      <c r="Q1466" s="16">
        <v>7</v>
      </c>
      <c r="R1466" s="16"/>
      <c r="S1466" s="16"/>
      <c r="T1466" s="16" t="s">
        <v>136</v>
      </c>
      <c r="U1466" s="16">
        <v>2</v>
      </c>
      <c r="V1466" s="16">
        <v>0</v>
      </c>
      <c r="W1466" s="16" t="s">
        <v>136</v>
      </c>
      <c r="X1466" s="16" t="s">
        <v>136</v>
      </c>
      <c r="Y1466" s="16">
        <v>0</v>
      </c>
      <c r="Z1466" s="16">
        <v>0</v>
      </c>
      <c r="AA1466" s="16" t="s">
        <v>139</v>
      </c>
      <c r="AB1466" s="16" t="s">
        <v>140</v>
      </c>
      <c r="AC1466" s="16">
        <v>33.1</v>
      </c>
      <c r="AD1466" s="16">
        <v>7.78</v>
      </c>
      <c r="AE1466" s="16">
        <v>1</v>
      </c>
      <c r="AF1466" s="16">
        <v>0.84</v>
      </c>
      <c r="AG1466" s="16">
        <v>2.36</v>
      </c>
      <c r="AH1466" s="16"/>
      <c r="AI1466" s="16"/>
      <c r="AJ1466" s="16"/>
      <c r="AK1466" s="16"/>
      <c r="AL1466" s="16"/>
      <c r="AM1466" s="16">
        <v>0</v>
      </c>
      <c r="AN1466" s="16"/>
      <c r="AO1466" s="16">
        <v>0</v>
      </c>
      <c r="AP1466" s="16">
        <v>0</v>
      </c>
      <c r="AQ1466" s="16">
        <v>0</v>
      </c>
      <c r="AR1466" s="17" t="s">
        <v>136</v>
      </c>
      <c r="AS1466" s="19">
        <f t="shared" si="1522"/>
        <v>0</v>
      </c>
      <c r="AT1466" s="19"/>
      <c r="AU1466" s="19">
        <f>VLOOKUP(G1466,ABNT5101!$I$3:$J$9,2)</f>
        <v>7.5</v>
      </c>
      <c r="AV1466" s="19">
        <f>VLOOKUP(G1466,ABNT5101!$I$3:$M$9,5)</f>
        <v>0.18</v>
      </c>
      <c r="AW1466" s="17" t="str">
        <f>_xlfn.XLOOKUP(G1466,ABNT5101!I:I,ABNT5101!L:L)</f>
        <v>-</v>
      </c>
      <c r="AX1466" s="17">
        <f>_xlfn.XLOOKUP(G1466,ABNT5101!$I:$I,ABNT5101!M:M)</f>
        <v>0.18</v>
      </c>
      <c r="AY1466" s="17" t="str">
        <f>_xlfn.XLOOKUP(G1466,ABNT5101!$I:$I,ABNT5101!N:N)</f>
        <v>-</v>
      </c>
      <c r="AZ1466" s="17">
        <f>_xlfn.XLOOKUP(G1466,ABNT5101!$I:$I,ABNT5101!O:O)</f>
        <v>16</v>
      </c>
      <c r="BA1466" s="20" t="str">
        <f t="shared" si="1523"/>
        <v>NÃO ATENDE</v>
      </c>
      <c r="BB1466" s="21">
        <f t="shared" ref="BB1466:BC1466" si="1735">BE1466/AU1466-1</f>
        <v>-1</v>
      </c>
      <c r="BC1466" s="21">
        <f t="shared" si="1735"/>
        <v>-1</v>
      </c>
      <c r="BD1466" s="21" t="str">
        <f t="shared" si="1525"/>
        <v>-</v>
      </c>
      <c r="BE1466" s="22"/>
      <c r="BF1466" s="22"/>
      <c r="BG1466" s="22"/>
      <c r="BH1466" s="22"/>
      <c r="BI1466" s="23"/>
      <c r="BJ1466" s="22"/>
      <c r="BK1466" s="20" t="str">
        <f t="shared" si="1526"/>
        <v>NÃO ATENDE</v>
      </c>
      <c r="BL1466" s="20" t="str">
        <f t="shared" si="1527"/>
        <v>NÃO ATENDE</v>
      </c>
      <c r="BM1466" s="20" t="str">
        <f t="shared" si="1528"/>
        <v>NÃO ATENDE</v>
      </c>
      <c r="BN1466" s="20" t="str">
        <f t="shared" si="1529"/>
        <v>ATENDE</v>
      </c>
      <c r="BO1466" s="24" t="str">
        <f t="shared" si="1530"/>
        <v>C5</v>
      </c>
      <c r="BP1466" s="24" t="str">
        <f t="shared" si="1648"/>
        <v>P6</v>
      </c>
      <c r="BQ1466" s="25">
        <f t="shared" si="1661"/>
        <v>-1</v>
      </c>
      <c r="BR1466" s="22"/>
      <c r="BS1466" s="22"/>
      <c r="BT1466" s="24">
        <f>IF(BP1466="-","-",_xlfn.XLOOKUP(BP1466,ABNT5101!$B$4:$B$9,ABNT5101!$C$4:$C$9))</f>
        <v>3</v>
      </c>
      <c r="BU1466" s="24">
        <f>IF(BP1466="-","-",_xlfn.XLOOKUP(BP1466,ABNT5101!$B$4:$B$9,ABNT5101!$D$4:$D$9))</f>
        <v>0.6</v>
      </c>
      <c r="BV1466" s="20" t="str">
        <f t="shared" si="1531"/>
        <v>NÃO ATENDE</v>
      </c>
      <c r="BW1466" s="20" t="str">
        <f t="shared" si="1662"/>
        <v>NÃO ATENDE</v>
      </c>
      <c r="BX1466" s="20" t="str">
        <f t="shared" si="1532"/>
        <v>NÃO ATENDE</v>
      </c>
      <c r="BY1466" s="24" t="s">
        <v>136</v>
      </c>
      <c r="BZ1466" s="25" t="e">
        <f t="shared" si="1533"/>
        <v>#VALUE!</v>
      </c>
      <c r="CA1466" s="24"/>
      <c r="CB1466" s="24"/>
      <c r="CC1466" s="20" t="str">
        <f>IF(BY1466="-","-",_xlfn.XLOOKUP(BY1466,ABNT5101!$B$4:$B$9,ABNT5101!$C$4:$C$9))</f>
        <v>-</v>
      </c>
      <c r="CD1466" s="24" t="str">
        <f>IF(BY1466="-","-",_xlfn.XLOOKUP(BY1466,ABNT5101!$B$4:$B$9,ABNT5101!$D$4:$D$9))</f>
        <v>-</v>
      </c>
      <c r="CE1466" s="20" t="str">
        <f t="shared" si="1534"/>
        <v>-</v>
      </c>
      <c r="CF1466" s="20" t="str">
        <f t="shared" si="1535"/>
        <v>-</v>
      </c>
      <c r="CG1466" s="20" t="str">
        <f t="shared" si="1640"/>
        <v>-</v>
      </c>
      <c r="CH1466" s="26" t="e">
        <f>_xlfn.XLOOKUP(CI1466,'Banco de dados'!$B:$B,'Banco de dados'!$D:$D)</f>
        <v>#N/A</v>
      </c>
      <c r="CI1466" s="27"/>
      <c r="CJ1466" s="26" t="e">
        <f>_xlfn.XLOOKUP(CI1466,'Banco de dados'!$B:$B,'Banco de dados'!$E:$E)</f>
        <v>#N/A</v>
      </c>
      <c r="CK1466" s="26"/>
      <c r="CL1466" s="26" t="e">
        <f>IF(CK1466="-","-",_xlfn.XLOOKUP(CK1466,'Banco de dados'!$B:$B,'Banco de dados'!$E:$E))</f>
        <v>#N/A</v>
      </c>
      <c r="CM1466" s="28">
        <f t="shared" si="1690"/>
        <v>1</v>
      </c>
      <c r="CN1466" s="26" t="e">
        <f>_xlfn.XLOOKUP(CI1466,'Banco de dados'!$B:$B,'Banco de dados'!$H:$H)</f>
        <v>#N/A</v>
      </c>
      <c r="CO1466" s="26" t="e">
        <f t="array" aca="1" ref="CO1466" ca="1">_xludf.XLOOKUP(CK1466,'Banco de dados'!$B:$B,'Banco de dados'!$H:$H)</f>
        <v>#NAME?</v>
      </c>
      <c r="CP1466" s="26" t="e">
        <f t="array" aca="1" ref="CP1466" ca="1">_xludf.XLOOKUP(CI1466,'Banco de dados'!$B:$B,'Banco de dados'!$F:$F)</f>
        <v>#NAME?</v>
      </c>
      <c r="CQ1466" s="26" t="e">
        <f t="array" aca="1" ref="CQ1466" ca="1">_xludf.XLOOKUP(CK1466,'Banco de dados'!$B:$B,'Banco de dados'!$F:$F)</f>
        <v>#NAME?</v>
      </c>
      <c r="CR1466" s="27">
        <v>445</v>
      </c>
      <c r="CS1466" s="27"/>
      <c r="CT1466" s="26" t="str">
        <f>IF(AG1466=0.5,"Suporte",IF(AND(AG1466&gt;='Braços de IP'!$B$9,AG1466&lt;='Braços de IP'!$D$9),'Braços de IP'!$E$9,IF(AND(AG1466&gt;='Braços de IP'!$B$10,AG1466&lt;='Braços de IP'!$D$10),'Braços de IP'!$E$10,IF(AND(AG1466&gt;='Braços de IP'!$B$11,AG1466&lt;='Braços de IP'!$D$11),'Braços de IP'!$E$11,IF(AND(AG1466&gt;='Braços de IP'!$B$12,AG1466&lt;='Braços de IP'!$D$12),'Braços de IP'!$E$12,IF(AND(AG1466&gt;='Braços de IP'!$B$13,AG1466&lt;='Braços de IP'!$D$13),'Braços de IP'!$E$13,IF(AND(AG1466&gt;='Braços de IP'!$B$14,AG1466&lt;='Braços de IP'!$D$14),'Braços de IP'!$E$14,"ERRO")))))))</f>
        <v>Médio II</v>
      </c>
      <c r="CU1466" s="27"/>
      <c r="CV1466" s="26" t="str">
        <f>IF($CU1466="","",VLOOKUP($CU1466,'Braços de IP'!$E$9:$I$15,2,0))</f>
        <v/>
      </c>
      <c r="CW1466" s="29" t="str">
        <f>IF($CU1466="","",VLOOKUP($CU1466,'Braços de IP'!$E$9:$I$15,5,0))</f>
        <v/>
      </c>
      <c r="CX1466" s="26"/>
      <c r="CY1466" s="26"/>
      <c r="CZ1466" s="26"/>
      <c r="DA1466" s="26"/>
      <c r="DB1466" s="26"/>
      <c r="DC1466" s="26"/>
      <c r="DD1466" s="30" t="e">
        <f t="shared" si="1588"/>
        <v>#N/A</v>
      </c>
      <c r="DE1466" s="31">
        <f t="shared" si="1589"/>
        <v>96</v>
      </c>
      <c r="DF1466" s="30" t="e">
        <f t="shared" si="1590"/>
        <v>#N/A</v>
      </c>
      <c r="DG1466" s="32" t="e">
        <f t="shared" si="1591"/>
        <v>#N/A</v>
      </c>
      <c r="DH1466" s="33" t="s">
        <v>143</v>
      </c>
      <c r="DI1466" s="34"/>
      <c r="DJ1466" s="35"/>
      <c r="DK1466" s="16" t="s">
        <v>144</v>
      </c>
      <c r="DL1466" s="16"/>
    </row>
    <row r="1467" spans="1:116" ht="15" customHeight="1" x14ac:dyDescent="0.25">
      <c r="B1467" s="16">
        <v>464</v>
      </c>
      <c r="C1467" s="16" t="s">
        <v>146</v>
      </c>
      <c r="D1467" s="16" t="s">
        <v>1273</v>
      </c>
      <c r="E1467" s="16">
        <v>-8.1125579999999999</v>
      </c>
      <c r="F1467" s="16">
        <v>-34.913108999999999</v>
      </c>
      <c r="G1467" s="16" t="s">
        <v>157</v>
      </c>
      <c r="H1467" s="16" t="s">
        <v>136</v>
      </c>
      <c r="I1467" s="16" t="s">
        <v>135</v>
      </c>
      <c r="J1467" s="16" t="s">
        <v>137</v>
      </c>
      <c r="K1467" s="16">
        <v>96</v>
      </c>
      <c r="L1467" s="16" t="s">
        <v>138</v>
      </c>
      <c r="M1467" s="16">
        <v>0</v>
      </c>
      <c r="N1467" s="16"/>
      <c r="O1467" s="16">
        <v>1</v>
      </c>
      <c r="P1467" s="16">
        <v>2</v>
      </c>
      <c r="Q1467" s="16">
        <v>7</v>
      </c>
      <c r="R1467" s="16"/>
      <c r="S1467" s="16"/>
      <c r="T1467" s="16" t="s">
        <v>136</v>
      </c>
      <c r="U1467" s="16">
        <v>2</v>
      </c>
      <c r="V1467" s="16">
        <v>0</v>
      </c>
      <c r="W1467" s="16" t="s">
        <v>136</v>
      </c>
      <c r="X1467" s="16" t="s">
        <v>136</v>
      </c>
      <c r="Y1467" s="16">
        <v>0</v>
      </c>
      <c r="Z1467" s="16">
        <v>0</v>
      </c>
      <c r="AA1467" s="16" t="s">
        <v>139</v>
      </c>
      <c r="AB1467" s="16" t="s">
        <v>140</v>
      </c>
      <c r="AC1467" s="16">
        <v>33.1</v>
      </c>
      <c r="AD1467" s="16">
        <v>7.78</v>
      </c>
      <c r="AE1467" s="16">
        <v>1</v>
      </c>
      <c r="AF1467" s="16">
        <v>0.84</v>
      </c>
      <c r="AG1467" s="16">
        <v>2.36</v>
      </c>
      <c r="AH1467" s="16"/>
      <c r="AI1467" s="16"/>
      <c r="AJ1467" s="16"/>
      <c r="AK1467" s="16"/>
      <c r="AL1467" s="16"/>
      <c r="AM1467" s="16">
        <v>0</v>
      </c>
      <c r="AN1467" s="16"/>
      <c r="AO1467" s="16">
        <v>0</v>
      </c>
      <c r="AP1467" s="16">
        <v>0</v>
      </c>
      <c r="AQ1467" s="16">
        <v>0</v>
      </c>
      <c r="AR1467" s="17" t="s">
        <v>136</v>
      </c>
      <c r="AS1467" s="19">
        <f t="shared" si="1522"/>
        <v>0</v>
      </c>
      <c r="AT1467" s="19"/>
      <c r="AU1467" s="19">
        <f>VLOOKUP(G1467,ABNT5101!$I$3:$J$9,2)</f>
        <v>7.5</v>
      </c>
      <c r="AV1467" s="19">
        <f>VLOOKUP(G1467,ABNT5101!$I$3:$M$9,5)</f>
        <v>0.18</v>
      </c>
      <c r="AW1467" s="17" t="str">
        <f>_xlfn.XLOOKUP(G1467,ABNT5101!I:I,ABNT5101!L:L)</f>
        <v>-</v>
      </c>
      <c r="AX1467" s="17">
        <f>_xlfn.XLOOKUP(G1467,ABNT5101!$I:$I,ABNT5101!M:M)</f>
        <v>0.18</v>
      </c>
      <c r="AY1467" s="17" t="str">
        <f>_xlfn.XLOOKUP(G1467,ABNT5101!$I:$I,ABNT5101!N:N)</f>
        <v>-</v>
      </c>
      <c r="AZ1467" s="17">
        <f>_xlfn.XLOOKUP(G1467,ABNT5101!$I:$I,ABNT5101!O:O)</f>
        <v>16</v>
      </c>
      <c r="BA1467" s="20" t="str">
        <f t="shared" si="1523"/>
        <v>NÃO ATENDE</v>
      </c>
      <c r="BB1467" s="21">
        <f t="shared" ref="BB1467:BC1467" si="1736">BE1467/AU1467-1</f>
        <v>-1</v>
      </c>
      <c r="BC1467" s="21">
        <f t="shared" si="1736"/>
        <v>-1</v>
      </c>
      <c r="BD1467" s="21" t="str">
        <f t="shared" si="1525"/>
        <v>-</v>
      </c>
      <c r="BE1467" s="22"/>
      <c r="BF1467" s="22"/>
      <c r="BG1467" s="22"/>
      <c r="BH1467" s="22"/>
      <c r="BI1467" s="23"/>
      <c r="BJ1467" s="22"/>
      <c r="BK1467" s="20" t="str">
        <f t="shared" si="1526"/>
        <v>NÃO ATENDE</v>
      </c>
      <c r="BL1467" s="20" t="str">
        <f t="shared" si="1527"/>
        <v>NÃO ATENDE</v>
      </c>
      <c r="BM1467" s="20" t="str">
        <f t="shared" si="1528"/>
        <v>NÃO ATENDE</v>
      </c>
      <c r="BN1467" s="20" t="str">
        <f t="shared" si="1529"/>
        <v>ATENDE</v>
      </c>
      <c r="BO1467" s="24" t="str">
        <f t="shared" si="1530"/>
        <v>C5</v>
      </c>
      <c r="BP1467" s="24" t="str">
        <f t="shared" si="1648"/>
        <v>P6</v>
      </c>
      <c r="BQ1467" s="25">
        <f t="shared" si="1661"/>
        <v>-1</v>
      </c>
      <c r="BR1467" s="22"/>
      <c r="BS1467" s="22"/>
      <c r="BT1467" s="24">
        <f>IF(BP1467="-","-",_xlfn.XLOOKUP(BP1467,ABNT5101!$B$4:$B$9,ABNT5101!$C$4:$C$9))</f>
        <v>3</v>
      </c>
      <c r="BU1467" s="24">
        <f>IF(BP1467="-","-",_xlfn.XLOOKUP(BP1467,ABNT5101!$B$4:$B$9,ABNT5101!$D$4:$D$9))</f>
        <v>0.6</v>
      </c>
      <c r="BV1467" s="20" t="str">
        <f t="shared" si="1531"/>
        <v>NÃO ATENDE</v>
      </c>
      <c r="BW1467" s="20" t="str">
        <f t="shared" si="1662"/>
        <v>NÃO ATENDE</v>
      </c>
      <c r="BX1467" s="20" t="str">
        <f t="shared" si="1532"/>
        <v>NÃO ATENDE</v>
      </c>
      <c r="BY1467" s="24" t="s">
        <v>136</v>
      </c>
      <c r="BZ1467" s="25" t="e">
        <f t="shared" si="1533"/>
        <v>#VALUE!</v>
      </c>
      <c r="CA1467" s="24"/>
      <c r="CB1467" s="24"/>
      <c r="CC1467" s="20" t="str">
        <f>IF(BY1467="-","-",_xlfn.XLOOKUP(BY1467,ABNT5101!$B$4:$B$9,ABNT5101!$C$4:$C$9))</f>
        <v>-</v>
      </c>
      <c r="CD1467" s="24" t="str">
        <f>IF(BY1467="-","-",_xlfn.XLOOKUP(BY1467,ABNT5101!$B$4:$B$9,ABNT5101!$D$4:$D$9))</f>
        <v>-</v>
      </c>
      <c r="CE1467" s="20" t="str">
        <f t="shared" si="1534"/>
        <v>-</v>
      </c>
      <c r="CF1467" s="20" t="str">
        <f t="shared" si="1535"/>
        <v>-</v>
      </c>
      <c r="CG1467" s="20" t="str">
        <f t="shared" si="1640"/>
        <v>-</v>
      </c>
      <c r="CH1467" s="26" t="e">
        <f>_xlfn.XLOOKUP(CI1467,'Banco de dados'!$B:$B,'Banco de dados'!$D:$D)</f>
        <v>#N/A</v>
      </c>
      <c r="CI1467" s="27"/>
      <c r="CJ1467" s="26" t="e">
        <f>_xlfn.XLOOKUP(CI1467,'Banco de dados'!$B:$B,'Banco de dados'!$E:$E)</f>
        <v>#N/A</v>
      </c>
      <c r="CK1467" s="26"/>
      <c r="CL1467" s="26" t="e">
        <f>IF(CK1467="-","-",_xlfn.XLOOKUP(CK1467,'Banco de dados'!$B:$B,'Banco de dados'!$E:$E))</f>
        <v>#N/A</v>
      </c>
      <c r="CM1467" s="28">
        <f t="shared" si="1690"/>
        <v>1</v>
      </c>
      <c r="CN1467" s="26" t="e">
        <f>_xlfn.XLOOKUP(CI1467,'Banco de dados'!$B:$B,'Banco de dados'!$H:$H)</f>
        <v>#N/A</v>
      </c>
      <c r="CO1467" s="26" t="e">
        <f t="array" aca="1" ref="CO1467" ca="1">_xludf.XLOOKUP(CK1467,'Banco de dados'!$B:$B,'Banco de dados'!$H:$H)</f>
        <v>#NAME?</v>
      </c>
      <c r="CP1467" s="26" t="e">
        <f t="array" aca="1" ref="CP1467" ca="1">_xludf.XLOOKUP(CI1467,'Banco de dados'!$B:$B,'Banco de dados'!$F:$F)</f>
        <v>#NAME?</v>
      </c>
      <c r="CQ1467" s="26" t="e">
        <f t="array" aca="1" ref="CQ1467" ca="1">_xludf.XLOOKUP(CK1467,'Banco de dados'!$B:$B,'Banco de dados'!$F:$F)</f>
        <v>#NAME?</v>
      </c>
      <c r="CR1467" s="27">
        <v>446</v>
      </c>
      <c r="CS1467" s="27"/>
      <c r="CT1467" s="26" t="str">
        <f>IF(AG1467=0.5,"Suporte",IF(AND(AG1467&gt;='Braços de IP'!$B$9,AG1467&lt;='Braços de IP'!$D$9),'Braços de IP'!$E$9,IF(AND(AG1467&gt;='Braços de IP'!$B$10,AG1467&lt;='Braços de IP'!$D$10),'Braços de IP'!$E$10,IF(AND(AG1467&gt;='Braços de IP'!$B$11,AG1467&lt;='Braços de IP'!$D$11),'Braços de IP'!$E$11,IF(AND(AG1467&gt;='Braços de IP'!$B$12,AG1467&lt;='Braços de IP'!$D$12),'Braços de IP'!$E$12,IF(AND(AG1467&gt;='Braços de IP'!$B$13,AG1467&lt;='Braços de IP'!$D$13),'Braços de IP'!$E$13,IF(AND(AG1467&gt;='Braços de IP'!$B$14,AG1467&lt;='Braços de IP'!$D$14),'Braços de IP'!$E$14,"ERRO")))))))</f>
        <v>Médio II</v>
      </c>
      <c r="CU1467" s="27"/>
      <c r="CV1467" s="26" t="str">
        <f>IF($CU1467="","",VLOOKUP($CU1467,'Braços de IP'!$E$9:$I$15,2,0))</f>
        <v/>
      </c>
      <c r="CW1467" s="29" t="str">
        <f>IF($CU1467="","",VLOOKUP($CU1467,'Braços de IP'!$E$9:$I$15,5,0))</f>
        <v/>
      </c>
      <c r="CX1467" s="26"/>
      <c r="CY1467" s="26"/>
      <c r="CZ1467" s="26"/>
      <c r="DA1467" s="26"/>
      <c r="DB1467" s="26"/>
      <c r="DC1467" s="26"/>
      <c r="DD1467" s="30" t="e">
        <f t="shared" si="1588"/>
        <v>#N/A</v>
      </c>
      <c r="DE1467" s="31">
        <f t="shared" si="1589"/>
        <v>96</v>
      </c>
      <c r="DF1467" s="30" t="e">
        <f t="shared" si="1590"/>
        <v>#N/A</v>
      </c>
      <c r="DG1467" s="32" t="e">
        <f t="shared" si="1591"/>
        <v>#N/A</v>
      </c>
      <c r="DH1467" s="33" t="s">
        <v>143</v>
      </c>
      <c r="DI1467" s="34"/>
      <c r="DJ1467" s="35"/>
      <c r="DK1467" s="16" t="s">
        <v>144</v>
      </c>
      <c r="DL1467" s="16"/>
    </row>
    <row r="1468" spans="1:116" ht="15" customHeight="1" x14ac:dyDescent="0.25">
      <c r="B1468" s="16">
        <v>464</v>
      </c>
      <c r="C1468" s="16" t="s">
        <v>146</v>
      </c>
      <c r="D1468" s="16" t="s">
        <v>1273</v>
      </c>
      <c r="E1468" s="16">
        <v>-8.1125579999999999</v>
      </c>
      <c r="F1468" s="16">
        <v>-34.913108999999999</v>
      </c>
      <c r="G1468" s="16" t="s">
        <v>157</v>
      </c>
      <c r="H1468" s="16" t="s">
        <v>136</v>
      </c>
      <c r="I1468" s="16" t="s">
        <v>135</v>
      </c>
      <c r="J1468" s="16" t="s">
        <v>137</v>
      </c>
      <c r="K1468" s="16">
        <v>96</v>
      </c>
      <c r="L1468" s="16" t="s">
        <v>138</v>
      </c>
      <c r="M1468" s="16">
        <v>0</v>
      </c>
      <c r="N1468" s="16"/>
      <c r="O1468" s="16">
        <v>1</v>
      </c>
      <c r="P1468" s="16">
        <v>2</v>
      </c>
      <c r="Q1468" s="16">
        <v>7</v>
      </c>
      <c r="R1468" s="16"/>
      <c r="S1468" s="16"/>
      <c r="T1468" s="16" t="s">
        <v>136</v>
      </c>
      <c r="U1468" s="16">
        <v>2</v>
      </c>
      <c r="V1468" s="16">
        <v>0</v>
      </c>
      <c r="W1468" s="16" t="s">
        <v>136</v>
      </c>
      <c r="X1468" s="16" t="s">
        <v>136</v>
      </c>
      <c r="Y1468" s="16">
        <v>0</v>
      </c>
      <c r="Z1468" s="16">
        <v>0</v>
      </c>
      <c r="AA1468" s="16" t="s">
        <v>139</v>
      </c>
      <c r="AB1468" s="16" t="s">
        <v>140</v>
      </c>
      <c r="AC1468" s="16">
        <v>33.1</v>
      </c>
      <c r="AD1468" s="16">
        <v>7.78</v>
      </c>
      <c r="AE1468" s="16">
        <v>1</v>
      </c>
      <c r="AF1468" s="16">
        <v>0.84</v>
      </c>
      <c r="AG1468" s="16">
        <v>2.36</v>
      </c>
      <c r="AH1468" s="16"/>
      <c r="AI1468" s="16"/>
      <c r="AJ1468" s="16"/>
      <c r="AK1468" s="16"/>
      <c r="AL1468" s="16"/>
      <c r="AM1468" s="16">
        <v>0</v>
      </c>
      <c r="AN1468" s="16"/>
      <c r="AO1468" s="16">
        <v>0</v>
      </c>
      <c r="AP1468" s="16">
        <v>0</v>
      </c>
      <c r="AQ1468" s="16">
        <v>0</v>
      </c>
      <c r="AR1468" s="17" t="s">
        <v>136</v>
      </c>
      <c r="AS1468" s="19">
        <f t="shared" si="1522"/>
        <v>0</v>
      </c>
      <c r="AT1468" s="19"/>
      <c r="AU1468" s="19">
        <f>VLOOKUP(G1468,ABNT5101!$I$3:$J$9,2)</f>
        <v>7.5</v>
      </c>
      <c r="AV1468" s="19">
        <f>VLOOKUP(G1468,ABNT5101!$I$3:$M$9,5)</f>
        <v>0.18</v>
      </c>
      <c r="AW1468" s="17" t="str">
        <f>_xlfn.XLOOKUP(G1468,ABNT5101!I:I,ABNT5101!L:L)</f>
        <v>-</v>
      </c>
      <c r="AX1468" s="17">
        <f>_xlfn.XLOOKUP(G1468,ABNT5101!$I:$I,ABNT5101!M:M)</f>
        <v>0.18</v>
      </c>
      <c r="AY1468" s="17" t="str">
        <f>_xlfn.XLOOKUP(G1468,ABNT5101!$I:$I,ABNT5101!N:N)</f>
        <v>-</v>
      </c>
      <c r="AZ1468" s="17">
        <f>_xlfn.XLOOKUP(G1468,ABNT5101!$I:$I,ABNT5101!O:O)</f>
        <v>16</v>
      </c>
      <c r="BA1468" s="20" t="str">
        <f t="shared" si="1523"/>
        <v>NÃO ATENDE</v>
      </c>
      <c r="BB1468" s="21">
        <f t="shared" ref="BB1468:BC1468" si="1737">BE1468/AU1468-1</f>
        <v>-1</v>
      </c>
      <c r="BC1468" s="21">
        <f t="shared" si="1737"/>
        <v>-1</v>
      </c>
      <c r="BD1468" s="21" t="str">
        <f t="shared" si="1525"/>
        <v>-</v>
      </c>
      <c r="BE1468" s="22"/>
      <c r="BF1468" s="22"/>
      <c r="BG1468" s="22"/>
      <c r="BH1468" s="22"/>
      <c r="BI1468" s="23"/>
      <c r="BJ1468" s="22"/>
      <c r="BK1468" s="20" t="str">
        <f t="shared" si="1526"/>
        <v>NÃO ATENDE</v>
      </c>
      <c r="BL1468" s="20" t="str">
        <f t="shared" si="1527"/>
        <v>NÃO ATENDE</v>
      </c>
      <c r="BM1468" s="20" t="str">
        <f t="shared" si="1528"/>
        <v>NÃO ATENDE</v>
      </c>
      <c r="BN1468" s="20" t="str">
        <f t="shared" si="1529"/>
        <v>ATENDE</v>
      </c>
      <c r="BO1468" s="24" t="str">
        <f t="shared" si="1530"/>
        <v>C5</v>
      </c>
      <c r="BP1468" s="24" t="str">
        <f t="shared" si="1648"/>
        <v>P6</v>
      </c>
      <c r="BQ1468" s="25">
        <f t="shared" si="1661"/>
        <v>-1</v>
      </c>
      <c r="BR1468" s="22"/>
      <c r="BS1468" s="22"/>
      <c r="BT1468" s="24">
        <f>IF(BP1468="-","-",_xlfn.XLOOKUP(BP1468,ABNT5101!$B$4:$B$9,ABNT5101!$C$4:$C$9))</f>
        <v>3</v>
      </c>
      <c r="BU1468" s="24">
        <f>IF(BP1468="-","-",_xlfn.XLOOKUP(BP1468,ABNT5101!$B$4:$B$9,ABNT5101!$D$4:$D$9))</f>
        <v>0.6</v>
      </c>
      <c r="BV1468" s="20" t="str">
        <f t="shared" si="1531"/>
        <v>NÃO ATENDE</v>
      </c>
      <c r="BW1468" s="20" t="str">
        <f t="shared" si="1662"/>
        <v>NÃO ATENDE</v>
      </c>
      <c r="BX1468" s="20" t="str">
        <f t="shared" si="1532"/>
        <v>NÃO ATENDE</v>
      </c>
      <c r="BY1468" s="24" t="s">
        <v>136</v>
      </c>
      <c r="BZ1468" s="25" t="e">
        <f t="shared" si="1533"/>
        <v>#VALUE!</v>
      </c>
      <c r="CA1468" s="24"/>
      <c r="CB1468" s="24"/>
      <c r="CC1468" s="20" t="str">
        <f>IF(BY1468="-","-",_xlfn.XLOOKUP(BY1468,ABNT5101!$B$4:$B$9,ABNT5101!$C$4:$C$9))</f>
        <v>-</v>
      </c>
      <c r="CD1468" s="24" t="str">
        <f>IF(BY1468="-","-",_xlfn.XLOOKUP(BY1468,ABNT5101!$B$4:$B$9,ABNT5101!$D$4:$D$9))</f>
        <v>-</v>
      </c>
      <c r="CE1468" s="20" t="str">
        <f t="shared" si="1534"/>
        <v>-</v>
      </c>
      <c r="CF1468" s="20" t="str">
        <f t="shared" si="1535"/>
        <v>-</v>
      </c>
      <c r="CG1468" s="20" t="str">
        <f t="shared" si="1640"/>
        <v>-</v>
      </c>
      <c r="CH1468" s="26" t="e">
        <f>_xlfn.XLOOKUP(CI1468,'Banco de dados'!$B:$B,'Banco de dados'!$D:$D)</f>
        <v>#N/A</v>
      </c>
      <c r="CI1468" s="27"/>
      <c r="CJ1468" s="26" t="e">
        <f>_xlfn.XLOOKUP(CI1468,'Banco de dados'!$B:$B,'Banco de dados'!$E:$E)</f>
        <v>#N/A</v>
      </c>
      <c r="CK1468" s="26"/>
      <c r="CL1468" s="26" t="e">
        <f>IF(CK1468="-","-",_xlfn.XLOOKUP(CK1468,'Banco de dados'!$B:$B,'Banco de dados'!$E:$E))</f>
        <v>#N/A</v>
      </c>
      <c r="CM1468" s="28">
        <f t="shared" si="1690"/>
        <v>1</v>
      </c>
      <c r="CN1468" s="26" t="e">
        <f>_xlfn.XLOOKUP(CI1468,'Banco de dados'!$B:$B,'Banco de dados'!$H:$H)</f>
        <v>#N/A</v>
      </c>
      <c r="CO1468" s="26" t="e">
        <f t="array" aca="1" ref="CO1468" ca="1">_xludf.XLOOKUP(CK1468,'Banco de dados'!$B:$B,'Banco de dados'!$H:$H)</f>
        <v>#NAME?</v>
      </c>
      <c r="CP1468" s="26" t="e">
        <f t="array" aca="1" ref="CP1468" ca="1">_xludf.XLOOKUP(CI1468,'Banco de dados'!$B:$B,'Banco de dados'!$F:$F)</f>
        <v>#NAME?</v>
      </c>
      <c r="CQ1468" s="26" t="e">
        <f t="array" aca="1" ref="CQ1468" ca="1">_xludf.XLOOKUP(CK1468,'Banco de dados'!$B:$B,'Banco de dados'!$F:$F)</f>
        <v>#NAME?</v>
      </c>
      <c r="CR1468" s="27">
        <v>447</v>
      </c>
      <c r="CS1468" s="27"/>
      <c r="CT1468" s="26" t="str">
        <f>IF(AG1468=0.5,"Suporte",IF(AND(AG1468&gt;='Braços de IP'!$B$9,AG1468&lt;='Braços de IP'!$D$9),'Braços de IP'!$E$9,IF(AND(AG1468&gt;='Braços de IP'!$B$10,AG1468&lt;='Braços de IP'!$D$10),'Braços de IP'!$E$10,IF(AND(AG1468&gt;='Braços de IP'!$B$11,AG1468&lt;='Braços de IP'!$D$11),'Braços de IP'!$E$11,IF(AND(AG1468&gt;='Braços de IP'!$B$12,AG1468&lt;='Braços de IP'!$D$12),'Braços de IP'!$E$12,IF(AND(AG1468&gt;='Braços de IP'!$B$13,AG1468&lt;='Braços de IP'!$D$13),'Braços de IP'!$E$13,IF(AND(AG1468&gt;='Braços de IP'!$B$14,AG1468&lt;='Braços de IP'!$D$14),'Braços de IP'!$E$14,"ERRO")))))))</f>
        <v>Médio II</v>
      </c>
      <c r="CU1468" s="27"/>
      <c r="CV1468" s="26" t="str">
        <f>IF($CU1468="","",VLOOKUP($CU1468,'Braços de IP'!$E$9:$I$15,2,0))</f>
        <v/>
      </c>
      <c r="CW1468" s="29" t="str">
        <f>IF($CU1468="","",VLOOKUP($CU1468,'Braços de IP'!$E$9:$I$15,5,0))</f>
        <v/>
      </c>
      <c r="CX1468" s="26"/>
      <c r="CY1468" s="26"/>
      <c r="CZ1468" s="26"/>
      <c r="DA1468" s="26"/>
      <c r="DB1468" s="26"/>
      <c r="DC1468" s="26"/>
      <c r="DD1468" s="30" t="e">
        <f t="shared" si="1588"/>
        <v>#N/A</v>
      </c>
      <c r="DE1468" s="31">
        <f t="shared" si="1589"/>
        <v>96</v>
      </c>
      <c r="DF1468" s="30" t="e">
        <f t="shared" si="1590"/>
        <v>#N/A</v>
      </c>
      <c r="DG1468" s="32" t="e">
        <f t="shared" si="1591"/>
        <v>#N/A</v>
      </c>
      <c r="DH1468" s="33" t="s">
        <v>143</v>
      </c>
      <c r="DI1468" s="34"/>
      <c r="DJ1468" s="35"/>
      <c r="DK1468" s="16" t="s">
        <v>144</v>
      </c>
      <c r="DL1468" s="16"/>
    </row>
    <row r="1469" spans="1:116" ht="15" customHeight="1" x14ac:dyDescent="0.25">
      <c r="B1469" s="16">
        <v>465</v>
      </c>
      <c r="C1469" s="16" t="s">
        <v>146</v>
      </c>
      <c r="D1469" s="16" t="s">
        <v>1274</v>
      </c>
      <c r="E1469" s="16">
        <v>-8.1189169999999997</v>
      </c>
      <c r="F1469" s="16">
        <v>-34.946671000000002</v>
      </c>
      <c r="G1469" s="16" t="s">
        <v>157</v>
      </c>
      <c r="H1469" s="16" t="s">
        <v>136</v>
      </c>
      <c r="I1469" s="16" t="s">
        <v>135</v>
      </c>
      <c r="J1469" s="16" t="s">
        <v>137</v>
      </c>
      <c r="K1469" s="16">
        <v>120</v>
      </c>
      <c r="L1469" s="16" t="s">
        <v>138</v>
      </c>
      <c r="M1469" s="16">
        <v>0</v>
      </c>
      <c r="N1469" s="16"/>
      <c r="O1469" s="16">
        <v>1</v>
      </c>
      <c r="P1469" s="16">
        <v>1</v>
      </c>
      <c r="Q1469" s="16">
        <v>4</v>
      </c>
      <c r="R1469" s="16"/>
      <c r="S1469" s="16"/>
      <c r="T1469" s="16" t="s">
        <v>136</v>
      </c>
      <c r="U1469" s="16">
        <v>1</v>
      </c>
      <c r="V1469" s="16">
        <v>0</v>
      </c>
      <c r="W1469" s="16" t="s">
        <v>136</v>
      </c>
      <c r="X1469" s="16" t="s">
        <v>136</v>
      </c>
      <c r="Y1469" s="16">
        <v>0</v>
      </c>
      <c r="Z1469" s="16">
        <v>0</v>
      </c>
      <c r="AA1469" s="16" t="s">
        <v>139</v>
      </c>
      <c r="AB1469" s="16" t="s">
        <v>140</v>
      </c>
      <c r="AC1469" s="16">
        <v>15.23</v>
      </c>
      <c r="AD1469" s="16">
        <v>7.64</v>
      </c>
      <c r="AE1469" s="16">
        <v>1</v>
      </c>
      <c r="AF1469" s="16">
        <v>0</v>
      </c>
      <c r="AG1469" s="16">
        <v>2.14</v>
      </c>
      <c r="AH1469" s="16"/>
      <c r="AI1469" s="16"/>
      <c r="AJ1469" s="16"/>
      <c r="AK1469" s="16"/>
      <c r="AL1469" s="16"/>
      <c r="AM1469" s="16">
        <v>0</v>
      </c>
      <c r="AN1469" s="16"/>
      <c r="AO1469" s="16">
        <v>0</v>
      </c>
      <c r="AP1469" s="16">
        <v>0</v>
      </c>
      <c r="AQ1469" s="16">
        <v>0</v>
      </c>
      <c r="AR1469" s="17" t="s">
        <v>136</v>
      </c>
      <c r="AS1469" s="19">
        <f t="shared" si="1522"/>
        <v>0</v>
      </c>
      <c r="AT1469" s="19"/>
      <c r="AU1469" s="19">
        <f>VLOOKUP(G1469,ABNT5101!$I$3:$J$9,2)</f>
        <v>7.5</v>
      </c>
      <c r="AV1469" s="19">
        <f>VLOOKUP(G1469,ABNT5101!$I$3:$M$9,5)</f>
        <v>0.18</v>
      </c>
      <c r="AW1469" s="17" t="str">
        <f>_xlfn.XLOOKUP(G1469,ABNT5101!I:I,ABNT5101!L:L)</f>
        <v>-</v>
      </c>
      <c r="AX1469" s="17">
        <f>_xlfn.XLOOKUP(G1469,ABNT5101!$I:$I,ABNT5101!M:M)</f>
        <v>0.18</v>
      </c>
      <c r="AY1469" s="17" t="str">
        <f>_xlfn.XLOOKUP(G1469,ABNT5101!$I:$I,ABNT5101!N:N)</f>
        <v>-</v>
      </c>
      <c r="AZ1469" s="17">
        <f>_xlfn.XLOOKUP(G1469,ABNT5101!$I:$I,ABNT5101!O:O)</f>
        <v>16</v>
      </c>
      <c r="BA1469" s="20" t="str">
        <f t="shared" si="1523"/>
        <v>NÃO ATENDE</v>
      </c>
      <c r="BB1469" s="21">
        <f t="shared" ref="BB1469:BC1469" si="1738">BE1469/AU1469-1</f>
        <v>-1</v>
      </c>
      <c r="BC1469" s="21">
        <f t="shared" si="1738"/>
        <v>-1</v>
      </c>
      <c r="BD1469" s="21" t="str">
        <f t="shared" si="1525"/>
        <v>-</v>
      </c>
      <c r="BE1469" s="22"/>
      <c r="BF1469" s="22"/>
      <c r="BG1469" s="22"/>
      <c r="BH1469" s="22"/>
      <c r="BI1469" s="23"/>
      <c r="BJ1469" s="22"/>
      <c r="BK1469" s="20" t="str">
        <f t="shared" si="1526"/>
        <v>NÃO ATENDE</v>
      </c>
      <c r="BL1469" s="20" t="str">
        <f t="shared" si="1527"/>
        <v>NÃO ATENDE</v>
      </c>
      <c r="BM1469" s="20" t="str">
        <f t="shared" si="1528"/>
        <v>NÃO ATENDE</v>
      </c>
      <c r="BN1469" s="20" t="str">
        <f t="shared" si="1529"/>
        <v>ATENDE</v>
      </c>
      <c r="BO1469" s="24" t="str">
        <f t="shared" si="1530"/>
        <v>C5</v>
      </c>
      <c r="BP1469" s="24" t="str">
        <f t="shared" si="1648"/>
        <v>P6</v>
      </c>
      <c r="BQ1469" s="25">
        <f t="shared" si="1661"/>
        <v>-1</v>
      </c>
      <c r="BR1469" s="22"/>
      <c r="BS1469" s="22"/>
      <c r="BT1469" s="24">
        <f>IF(BP1469="-","-",_xlfn.XLOOKUP(BP1469,ABNT5101!$B$4:$B$9,ABNT5101!$C$4:$C$9))</f>
        <v>3</v>
      </c>
      <c r="BU1469" s="24">
        <f>IF(BP1469="-","-",_xlfn.XLOOKUP(BP1469,ABNT5101!$B$4:$B$9,ABNT5101!$D$4:$D$9))</f>
        <v>0.6</v>
      </c>
      <c r="BV1469" s="20" t="str">
        <f t="shared" si="1531"/>
        <v>NÃO ATENDE</v>
      </c>
      <c r="BW1469" s="20" t="str">
        <f t="shared" si="1662"/>
        <v>NÃO ATENDE</v>
      </c>
      <c r="BX1469" s="20" t="str">
        <f t="shared" si="1532"/>
        <v>NÃO ATENDE</v>
      </c>
      <c r="BY1469" s="24" t="s">
        <v>136</v>
      </c>
      <c r="BZ1469" s="25" t="e">
        <f t="shared" si="1533"/>
        <v>#VALUE!</v>
      </c>
      <c r="CA1469" s="24"/>
      <c r="CB1469" s="24"/>
      <c r="CC1469" s="20" t="str">
        <f>IF(BY1469="-","-",_xlfn.XLOOKUP(BY1469,ABNT5101!$B$4:$B$9,ABNT5101!$C$4:$C$9))</f>
        <v>-</v>
      </c>
      <c r="CD1469" s="24" t="str">
        <f>IF(BY1469="-","-",_xlfn.XLOOKUP(BY1469,ABNT5101!$B$4:$B$9,ABNT5101!$D$4:$D$9))</f>
        <v>-</v>
      </c>
      <c r="CE1469" s="20" t="str">
        <f t="shared" si="1534"/>
        <v>-</v>
      </c>
      <c r="CF1469" s="20" t="str">
        <f t="shared" si="1535"/>
        <v>-</v>
      </c>
      <c r="CG1469" s="20" t="str">
        <f t="shared" si="1640"/>
        <v>-</v>
      </c>
      <c r="CH1469" s="26" t="e">
        <f>_xlfn.XLOOKUP(CI1469,'Banco de dados'!$B:$B,'Banco de dados'!$D:$D)</f>
        <v>#N/A</v>
      </c>
      <c r="CI1469" s="27"/>
      <c r="CJ1469" s="26" t="e">
        <f>_xlfn.XLOOKUP(CI1469,'Banco de dados'!$B:$B,'Banco de dados'!$E:$E)</f>
        <v>#N/A</v>
      </c>
      <c r="CK1469" s="26"/>
      <c r="CL1469" s="26" t="e">
        <f>IF(CK1469="-","-",_xlfn.XLOOKUP(CK1469,'Banco de dados'!$B:$B,'Banco de dados'!$E:$E))</f>
        <v>#N/A</v>
      </c>
      <c r="CM1469" s="28">
        <f t="shared" si="1690"/>
        <v>1</v>
      </c>
      <c r="CN1469" s="26" t="e">
        <f>_xlfn.XLOOKUP(CI1469,'Banco de dados'!$B:$B,'Banco de dados'!$H:$H)</f>
        <v>#N/A</v>
      </c>
      <c r="CO1469" s="26" t="e">
        <f t="array" aca="1" ref="CO1469" ca="1">_xludf.XLOOKUP(CK1469,'Banco de dados'!$B:$B,'Banco de dados'!$H:$H)</f>
        <v>#NAME?</v>
      </c>
      <c r="CP1469" s="26" t="e">
        <f t="array" aca="1" ref="CP1469" ca="1">_xludf.XLOOKUP(CI1469,'Banco de dados'!$B:$B,'Banco de dados'!$F:$F)</f>
        <v>#NAME?</v>
      </c>
      <c r="CQ1469" s="26" t="e">
        <f t="array" aca="1" ref="CQ1469" ca="1">_xludf.XLOOKUP(CK1469,'Banco de dados'!$B:$B,'Banco de dados'!$F:$F)</f>
        <v>#NAME?</v>
      </c>
      <c r="CR1469" s="27">
        <v>448</v>
      </c>
      <c r="CS1469" s="27"/>
      <c r="CT1469" s="26" t="str">
        <f>IF(AG1469=0.5,"Suporte",IF(AND(AG1469&gt;='Braços de IP'!$B$9,AG1469&lt;='Braços de IP'!$D$9),'Braços de IP'!$E$9,IF(AND(AG1469&gt;='Braços de IP'!$B$10,AG1469&lt;='Braços de IP'!$D$10),'Braços de IP'!$E$10,IF(AND(AG1469&gt;='Braços de IP'!$B$11,AG1469&lt;='Braços de IP'!$D$11),'Braços de IP'!$E$11,IF(AND(AG1469&gt;='Braços de IP'!$B$12,AG1469&lt;='Braços de IP'!$D$12),'Braços de IP'!$E$12,IF(AND(AG1469&gt;='Braços de IP'!$B$13,AG1469&lt;='Braços de IP'!$D$13),'Braços de IP'!$E$13,IF(AND(AG1469&gt;='Braços de IP'!$B$14,AG1469&lt;='Braços de IP'!$D$14),'Braços de IP'!$E$14,"ERRO")))))))</f>
        <v>Médio I</v>
      </c>
      <c r="CU1469" s="27"/>
      <c r="CV1469" s="26" t="str">
        <f>IF($CU1469="","",VLOOKUP($CU1469,'Braços de IP'!$E$9:$I$15,2,0))</f>
        <v/>
      </c>
      <c r="CW1469" s="29" t="str">
        <f>IF($CU1469="","",VLOOKUP($CU1469,'Braços de IP'!$E$9:$I$15,5,0))</f>
        <v/>
      </c>
      <c r="CX1469" s="26"/>
      <c r="CY1469" s="26"/>
      <c r="CZ1469" s="26"/>
      <c r="DA1469" s="26"/>
      <c r="DB1469" s="26"/>
      <c r="DC1469" s="26"/>
      <c r="DD1469" s="30" t="e">
        <f t="shared" si="1588"/>
        <v>#N/A</v>
      </c>
      <c r="DE1469" s="31">
        <f t="shared" si="1589"/>
        <v>120</v>
      </c>
      <c r="DF1469" s="30" t="e">
        <f t="shared" si="1590"/>
        <v>#N/A</v>
      </c>
      <c r="DG1469" s="32" t="e">
        <f t="shared" si="1591"/>
        <v>#N/A</v>
      </c>
      <c r="DH1469" s="33" t="s">
        <v>143</v>
      </c>
      <c r="DI1469" s="34"/>
      <c r="DJ1469" s="35"/>
      <c r="DK1469" s="16" t="s">
        <v>144</v>
      </c>
      <c r="DL1469" s="16"/>
    </row>
    <row r="1470" spans="1:116" ht="15" customHeight="1" x14ac:dyDescent="0.25">
      <c r="B1470" s="16">
        <v>465</v>
      </c>
      <c r="C1470" s="16" t="s">
        <v>146</v>
      </c>
      <c r="D1470" s="16" t="s">
        <v>1274</v>
      </c>
      <c r="E1470" s="16">
        <v>-8.1189169999999997</v>
      </c>
      <c r="F1470" s="16">
        <v>-34.946671000000002</v>
      </c>
      <c r="G1470" s="16" t="s">
        <v>157</v>
      </c>
      <c r="H1470" s="16" t="s">
        <v>136</v>
      </c>
      <c r="I1470" s="16" t="s">
        <v>135</v>
      </c>
      <c r="J1470" s="16" t="s">
        <v>137</v>
      </c>
      <c r="K1470" s="16">
        <v>120</v>
      </c>
      <c r="L1470" s="16" t="s">
        <v>138</v>
      </c>
      <c r="M1470" s="16">
        <v>0</v>
      </c>
      <c r="N1470" s="16"/>
      <c r="O1470" s="16">
        <v>1</v>
      </c>
      <c r="P1470" s="16">
        <v>1</v>
      </c>
      <c r="Q1470" s="16">
        <v>4</v>
      </c>
      <c r="R1470" s="16"/>
      <c r="S1470" s="16"/>
      <c r="T1470" s="16" t="s">
        <v>136</v>
      </c>
      <c r="U1470" s="16">
        <v>1</v>
      </c>
      <c r="V1470" s="16">
        <v>0</v>
      </c>
      <c r="W1470" s="16" t="s">
        <v>136</v>
      </c>
      <c r="X1470" s="16" t="s">
        <v>136</v>
      </c>
      <c r="Y1470" s="16">
        <v>0</v>
      </c>
      <c r="Z1470" s="16">
        <v>0</v>
      </c>
      <c r="AA1470" s="16" t="s">
        <v>139</v>
      </c>
      <c r="AB1470" s="16" t="s">
        <v>140</v>
      </c>
      <c r="AC1470" s="16">
        <v>15.23</v>
      </c>
      <c r="AD1470" s="16">
        <v>7.64</v>
      </c>
      <c r="AE1470" s="16">
        <v>1</v>
      </c>
      <c r="AF1470" s="16">
        <v>0</v>
      </c>
      <c r="AG1470" s="16">
        <v>2.14</v>
      </c>
      <c r="AH1470" s="16"/>
      <c r="AI1470" s="16"/>
      <c r="AJ1470" s="16"/>
      <c r="AK1470" s="16"/>
      <c r="AL1470" s="16"/>
      <c r="AM1470" s="16">
        <v>0</v>
      </c>
      <c r="AN1470" s="16"/>
      <c r="AO1470" s="16">
        <v>0</v>
      </c>
      <c r="AP1470" s="16">
        <v>0</v>
      </c>
      <c r="AQ1470" s="16">
        <v>0</v>
      </c>
      <c r="AR1470" s="17" t="s">
        <v>136</v>
      </c>
      <c r="AS1470" s="19">
        <f t="shared" si="1522"/>
        <v>0</v>
      </c>
      <c r="AT1470" s="19"/>
      <c r="AU1470" s="19">
        <f>VLOOKUP(G1470,ABNT5101!$I$3:$J$9,2)</f>
        <v>7.5</v>
      </c>
      <c r="AV1470" s="19">
        <f>VLOOKUP(G1470,ABNT5101!$I$3:$M$9,5)</f>
        <v>0.18</v>
      </c>
      <c r="AW1470" s="17" t="str">
        <f>_xlfn.XLOOKUP(G1470,ABNT5101!I:I,ABNT5101!L:L)</f>
        <v>-</v>
      </c>
      <c r="AX1470" s="17">
        <f>_xlfn.XLOOKUP(G1470,ABNT5101!$I:$I,ABNT5101!M:M)</f>
        <v>0.18</v>
      </c>
      <c r="AY1470" s="17" t="str">
        <f>_xlfn.XLOOKUP(G1470,ABNT5101!$I:$I,ABNT5101!N:N)</f>
        <v>-</v>
      </c>
      <c r="AZ1470" s="17">
        <f>_xlfn.XLOOKUP(G1470,ABNT5101!$I:$I,ABNT5101!O:O)</f>
        <v>16</v>
      </c>
      <c r="BA1470" s="20" t="str">
        <f t="shared" si="1523"/>
        <v>NÃO ATENDE</v>
      </c>
      <c r="BB1470" s="21">
        <f t="shared" ref="BB1470:BC1470" si="1739">BE1470/AU1470-1</f>
        <v>-1</v>
      </c>
      <c r="BC1470" s="21">
        <f t="shared" si="1739"/>
        <v>-1</v>
      </c>
      <c r="BD1470" s="21" t="str">
        <f t="shared" si="1525"/>
        <v>-</v>
      </c>
      <c r="BE1470" s="22"/>
      <c r="BF1470" s="22"/>
      <c r="BG1470" s="22"/>
      <c r="BH1470" s="22"/>
      <c r="BI1470" s="23"/>
      <c r="BJ1470" s="22"/>
      <c r="BK1470" s="20" t="str">
        <f t="shared" si="1526"/>
        <v>NÃO ATENDE</v>
      </c>
      <c r="BL1470" s="20" t="str">
        <f t="shared" si="1527"/>
        <v>NÃO ATENDE</v>
      </c>
      <c r="BM1470" s="20" t="str">
        <f t="shared" si="1528"/>
        <v>NÃO ATENDE</v>
      </c>
      <c r="BN1470" s="20" t="str">
        <f t="shared" si="1529"/>
        <v>ATENDE</v>
      </c>
      <c r="BO1470" s="24" t="str">
        <f t="shared" si="1530"/>
        <v>C5</v>
      </c>
      <c r="BP1470" s="24" t="str">
        <f t="shared" si="1648"/>
        <v>P6</v>
      </c>
      <c r="BQ1470" s="25">
        <f t="shared" si="1661"/>
        <v>-1</v>
      </c>
      <c r="BR1470" s="22"/>
      <c r="BS1470" s="22"/>
      <c r="BT1470" s="24">
        <f>IF(BP1470="-","-",_xlfn.XLOOKUP(BP1470,ABNT5101!$B$4:$B$9,ABNT5101!$C$4:$C$9))</f>
        <v>3</v>
      </c>
      <c r="BU1470" s="24">
        <f>IF(BP1470="-","-",_xlfn.XLOOKUP(BP1470,ABNT5101!$B$4:$B$9,ABNT5101!$D$4:$D$9))</f>
        <v>0.6</v>
      </c>
      <c r="BV1470" s="20" t="str">
        <f t="shared" si="1531"/>
        <v>NÃO ATENDE</v>
      </c>
      <c r="BW1470" s="20" t="str">
        <f t="shared" si="1662"/>
        <v>NÃO ATENDE</v>
      </c>
      <c r="BX1470" s="20" t="str">
        <f t="shared" si="1532"/>
        <v>NÃO ATENDE</v>
      </c>
      <c r="BY1470" s="24" t="s">
        <v>136</v>
      </c>
      <c r="BZ1470" s="25" t="e">
        <f t="shared" si="1533"/>
        <v>#VALUE!</v>
      </c>
      <c r="CA1470" s="24"/>
      <c r="CB1470" s="24"/>
      <c r="CC1470" s="20" t="str">
        <f>IF(BY1470="-","-",_xlfn.XLOOKUP(BY1470,ABNT5101!$B$4:$B$9,ABNT5101!$C$4:$C$9))</f>
        <v>-</v>
      </c>
      <c r="CD1470" s="24" t="str">
        <f>IF(BY1470="-","-",_xlfn.XLOOKUP(BY1470,ABNT5101!$B$4:$B$9,ABNT5101!$D$4:$D$9))</f>
        <v>-</v>
      </c>
      <c r="CE1470" s="20" t="str">
        <f t="shared" si="1534"/>
        <v>-</v>
      </c>
      <c r="CF1470" s="20" t="str">
        <f t="shared" si="1535"/>
        <v>-</v>
      </c>
      <c r="CG1470" s="20" t="str">
        <f t="shared" si="1640"/>
        <v>-</v>
      </c>
      <c r="CH1470" s="26" t="e">
        <f>_xlfn.XLOOKUP(CI1470,'Banco de dados'!$B:$B,'Banco de dados'!$D:$D)</f>
        <v>#N/A</v>
      </c>
      <c r="CI1470" s="27"/>
      <c r="CJ1470" s="26" t="e">
        <f>_xlfn.XLOOKUP(CI1470,'Banco de dados'!$B:$B,'Banco de dados'!$E:$E)</f>
        <v>#N/A</v>
      </c>
      <c r="CK1470" s="26"/>
      <c r="CL1470" s="26" t="e">
        <f>IF(CK1470="-","-",_xlfn.XLOOKUP(CK1470,'Banco de dados'!$B:$B,'Banco de dados'!$E:$E))</f>
        <v>#N/A</v>
      </c>
      <c r="CM1470" s="28">
        <f t="shared" si="1690"/>
        <v>1</v>
      </c>
      <c r="CN1470" s="26" t="e">
        <f>_xlfn.XLOOKUP(CI1470,'Banco de dados'!$B:$B,'Banco de dados'!$H:$H)</f>
        <v>#N/A</v>
      </c>
      <c r="CO1470" s="26" t="e">
        <f t="array" aca="1" ref="CO1470" ca="1">_xludf.XLOOKUP(CK1470,'Banco de dados'!$B:$B,'Banco de dados'!$H:$H)</f>
        <v>#NAME?</v>
      </c>
      <c r="CP1470" s="26" t="e">
        <f t="array" aca="1" ref="CP1470" ca="1">_xludf.XLOOKUP(CI1470,'Banco de dados'!$B:$B,'Banco de dados'!$F:$F)</f>
        <v>#NAME?</v>
      </c>
      <c r="CQ1470" s="26" t="e">
        <f t="array" aca="1" ref="CQ1470" ca="1">_xludf.XLOOKUP(CK1470,'Banco de dados'!$B:$B,'Banco de dados'!$F:$F)</f>
        <v>#NAME?</v>
      </c>
      <c r="CR1470" s="27">
        <v>449</v>
      </c>
      <c r="CS1470" s="27"/>
      <c r="CT1470" s="26" t="str">
        <f>IF(AG1470=0.5,"Suporte",IF(AND(AG1470&gt;='Braços de IP'!$B$9,AG1470&lt;='Braços de IP'!$D$9),'Braços de IP'!$E$9,IF(AND(AG1470&gt;='Braços de IP'!$B$10,AG1470&lt;='Braços de IP'!$D$10),'Braços de IP'!$E$10,IF(AND(AG1470&gt;='Braços de IP'!$B$11,AG1470&lt;='Braços de IP'!$D$11),'Braços de IP'!$E$11,IF(AND(AG1470&gt;='Braços de IP'!$B$12,AG1470&lt;='Braços de IP'!$D$12),'Braços de IP'!$E$12,IF(AND(AG1470&gt;='Braços de IP'!$B$13,AG1470&lt;='Braços de IP'!$D$13),'Braços de IP'!$E$13,IF(AND(AG1470&gt;='Braços de IP'!$B$14,AG1470&lt;='Braços de IP'!$D$14),'Braços de IP'!$E$14,"ERRO")))))))</f>
        <v>Médio I</v>
      </c>
      <c r="CU1470" s="27"/>
      <c r="CV1470" s="26" t="str">
        <f>IF($CU1470="","",VLOOKUP($CU1470,'Braços de IP'!$E$9:$I$15,2,0))</f>
        <v/>
      </c>
      <c r="CW1470" s="29" t="str">
        <f>IF($CU1470="","",VLOOKUP($CU1470,'Braços de IP'!$E$9:$I$15,5,0))</f>
        <v/>
      </c>
      <c r="CX1470" s="26"/>
      <c r="CY1470" s="26"/>
      <c r="CZ1470" s="26"/>
      <c r="DA1470" s="26"/>
      <c r="DB1470" s="26"/>
      <c r="DC1470" s="26"/>
      <c r="DD1470" s="30" t="e">
        <f t="shared" si="1588"/>
        <v>#N/A</v>
      </c>
      <c r="DE1470" s="31">
        <f t="shared" si="1589"/>
        <v>120</v>
      </c>
      <c r="DF1470" s="30" t="e">
        <f t="shared" si="1590"/>
        <v>#N/A</v>
      </c>
      <c r="DG1470" s="32" t="e">
        <f t="shared" si="1591"/>
        <v>#N/A</v>
      </c>
      <c r="DH1470" s="33" t="s">
        <v>143</v>
      </c>
      <c r="DI1470" s="34"/>
      <c r="DJ1470" s="35"/>
      <c r="DK1470" s="16" t="s">
        <v>144</v>
      </c>
      <c r="DL1470" s="16"/>
    </row>
    <row r="1471" spans="1:116" ht="15" customHeight="1" x14ac:dyDescent="0.25">
      <c r="B1471" s="16">
        <v>465</v>
      </c>
      <c r="C1471" s="16" t="s">
        <v>146</v>
      </c>
      <c r="D1471" s="16" t="s">
        <v>1274</v>
      </c>
      <c r="E1471" s="16">
        <v>-8.1189169999999997</v>
      </c>
      <c r="F1471" s="16">
        <v>-34.946671000000002</v>
      </c>
      <c r="G1471" s="16" t="s">
        <v>157</v>
      </c>
      <c r="H1471" s="16" t="s">
        <v>136</v>
      </c>
      <c r="I1471" s="16" t="s">
        <v>135</v>
      </c>
      <c r="J1471" s="16" t="s">
        <v>137</v>
      </c>
      <c r="K1471" s="16">
        <v>120</v>
      </c>
      <c r="L1471" s="16" t="s">
        <v>138</v>
      </c>
      <c r="M1471" s="16">
        <v>0</v>
      </c>
      <c r="N1471" s="16"/>
      <c r="O1471" s="16">
        <v>1</v>
      </c>
      <c r="P1471" s="16">
        <v>1</v>
      </c>
      <c r="Q1471" s="16">
        <v>4</v>
      </c>
      <c r="R1471" s="16"/>
      <c r="S1471" s="16"/>
      <c r="T1471" s="16" t="s">
        <v>136</v>
      </c>
      <c r="U1471" s="16">
        <v>1</v>
      </c>
      <c r="V1471" s="16">
        <v>0</v>
      </c>
      <c r="W1471" s="16" t="s">
        <v>136</v>
      </c>
      <c r="X1471" s="16" t="s">
        <v>136</v>
      </c>
      <c r="Y1471" s="16">
        <v>0</v>
      </c>
      <c r="Z1471" s="16">
        <v>0</v>
      </c>
      <c r="AA1471" s="16" t="s">
        <v>139</v>
      </c>
      <c r="AB1471" s="16" t="s">
        <v>140</v>
      </c>
      <c r="AC1471" s="16">
        <v>15.23</v>
      </c>
      <c r="AD1471" s="16">
        <v>7.64</v>
      </c>
      <c r="AE1471" s="16">
        <v>1</v>
      </c>
      <c r="AF1471" s="16">
        <v>0</v>
      </c>
      <c r="AG1471" s="16">
        <v>2.14</v>
      </c>
      <c r="AH1471" s="16"/>
      <c r="AI1471" s="16"/>
      <c r="AJ1471" s="16"/>
      <c r="AK1471" s="16"/>
      <c r="AL1471" s="16"/>
      <c r="AM1471" s="16">
        <v>0</v>
      </c>
      <c r="AN1471" s="16"/>
      <c r="AO1471" s="16">
        <v>0</v>
      </c>
      <c r="AP1471" s="16">
        <v>0</v>
      </c>
      <c r="AQ1471" s="16">
        <v>0</v>
      </c>
      <c r="AR1471" s="17" t="s">
        <v>136</v>
      </c>
      <c r="AS1471" s="19">
        <f t="shared" si="1522"/>
        <v>0</v>
      </c>
      <c r="AT1471" s="19"/>
      <c r="AU1471" s="19">
        <f>VLOOKUP(G1471,ABNT5101!$I$3:$J$9,2)</f>
        <v>7.5</v>
      </c>
      <c r="AV1471" s="19">
        <f>VLOOKUP(G1471,ABNT5101!$I$3:$M$9,5)</f>
        <v>0.18</v>
      </c>
      <c r="AW1471" s="17" t="str">
        <f>_xlfn.XLOOKUP(G1471,ABNT5101!I:I,ABNT5101!L:L)</f>
        <v>-</v>
      </c>
      <c r="AX1471" s="17">
        <f>_xlfn.XLOOKUP(G1471,ABNT5101!$I:$I,ABNT5101!M:M)</f>
        <v>0.18</v>
      </c>
      <c r="AY1471" s="17" t="str">
        <f>_xlfn.XLOOKUP(G1471,ABNT5101!$I:$I,ABNT5101!N:N)</f>
        <v>-</v>
      </c>
      <c r="AZ1471" s="17">
        <f>_xlfn.XLOOKUP(G1471,ABNT5101!$I:$I,ABNT5101!O:O)</f>
        <v>16</v>
      </c>
      <c r="BA1471" s="20" t="str">
        <f t="shared" si="1523"/>
        <v>NÃO ATENDE</v>
      </c>
      <c r="BB1471" s="21">
        <f t="shared" ref="BB1471:BC1471" si="1740">BE1471/AU1471-1</f>
        <v>-1</v>
      </c>
      <c r="BC1471" s="21">
        <f t="shared" si="1740"/>
        <v>-1</v>
      </c>
      <c r="BD1471" s="21" t="str">
        <f t="shared" si="1525"/>
        <v>-</v>
      </c>
      <c r="BE1471" s="22"/>
      <c r="BF1471" s="22"/>
      <c r="BG1471" s="22"/>
      <c r="BH1471" s="22"/>
      <c r="BI1471" s="23"/>
      <c r="BJ1471" s="22"/>
      <c r="BK1471" s="20" t="str">
        <f t="shared" si="1526"/>
        <v>NÃO ATENDE</v>
      </c>
      <c r="BL1471" s="20" t="str">
        <f t="shared" si="1527"/>
        <v>NÃO ATENDE</v>
      </c>
      <c r="BM1471" s="20" t="str">
        <f t="shared" si="1528"/>
        <v>NÃO ATENDE</v>
      </c>
      <c r="BN1471" s="20" t="str">
        <f t="shared" si="1529"/>
        <v>ATENDE</v>
      </c>
      <c r="BO1471" s="24" t="str">
        <f t="shared" si="1530"/>
        <v>C5</v>
      </c>
      <c r="BP1471" s="24" t="str">
        <f t="shared" si="1648"/>
        <v>P6</v>
      </c>
      <c r="BQ1471" s="25">
        <f t="shared" si="1661"/>
        <v>-1</v>
      </c>
      <c r="BR1471" s="22"/>
      <c r="BS1471" s="22"/>
      <c r="BT1471" s="24">
        <f>IF(BP1471="-","-",_xlfn.XLOOKUP(BP1471,ABNT5101!$B$4:$B$9,ABNT5101!$C$4:$C$9))</f>
        <v>3</v>
      </c>
      <c r="BU1471" s="24">
        <f>IF(BP1471="-","-",_xlfn.XLOOKUP(BP1471,ABNT5101!$B$4:$B$9,ABNT5101!$D$4:$D$9))</f>
        <v>0.6</v>
      </c>
      <c r="BV1471" s="20" t="str">
        <f t="shared" si="1531"/>
        <v>NÃO ATENDE</v>
      </c>
      <c r="BW1471" s="20" t="str">
        <f t="shared" si="1662"/>
        <v>NÃO ATENDE</v>
      </c>
      <c r="BX1471" s="20" t="str">
        <f t="shared" si="1532"/>
        <v>NÃO ATENDE</v>
      </c>
      <c r="BY1471" s="24" t="s">
        <v>136</v>
      </c>
      <c r="BZ1471" s="25" t="e">
        <f t="shared" si="1533"/>
        <v>#VALUE!</v>
      </c>
      <c r="CA1471" s="24"/>
      <c r="CB1471" s="24"/>
      <c r="CC1471" s="20" t="str">
        <f>IF(BY1471="-","-",_xlfn.XLOOKUP(BY1471,ABNT5101!$B$4:$B$9,ABNT5101!$C$4:$C$9))</f>
        <v>-</v>
      </c>
      <c r="CD1471" s="24" t="str">
        <f>IF(BY1471="-","-",_xlfn.XLOOKUP(BY1471,ABNT5101!$B$4:$B$9,ABNT5101!$D$4:$D$9))</f>
        <v>-</v>
      </c>
      <c r="CE1471" s="20" t="str">
        <f t="shared" si="1534"/>
        <v>-</v>
      </c>
      <c r="CF1471" s="20" t="str">
        <f t="shared" si="1535"/>
        <v>-</v>
      </c>
      <c r="CG1471" s="20" t="str">
        <f t="shared" si="1640"/>
        <v>-</v>
      </c>
      <c r="CH1471" s="26" t="e">
        <f>_xlfn.XLOOKUP(CI1471,'Banco de dados'!$B:$B,'Banco de dados'!$D:$D)</f>
        <v>#N/A</v>
      </c>
      <c r="CI1471" s="27"/>
      <c r="CJ1471" s="26" t="e">
        <f>_xlfn.XLOOKUP(CI1471,'Banco de dados'!$B:$B,'Banco de dados'!$E:$E)</f>
        <v>#N/A</v>
      </c>
      <c r="CK1471" s="26"/>
      <c r="CL1471" s="26" t="e">
        <f>IF(CK1471="-","-",_xlfn.XLOOKUP(CK1471,'Banco de dados'!$B:$B,'Banco de dados'!$E:$E))</f>
        <v>#N/A</v>
      </c>
      <c r="CM1471" s="28">
        <f t="shared" si="1690"/>
        <v>1</v>
      </c>
      <c r="CN1471" s="26" t="e">
        <f>_xlfn.XLOOKUP(CI1471,'Banco de dados'!$B:$B,'Banco de dados'!$H:$H)</f>
        <v>#N/A</v>
      </c>
      <c r="CO1471" s="26" t="e">
        <f t="array" aca="1" ref="CO1471" ca="1">_xludf.XLOOKUP(CK1471,'Banco de dados'!$B:$B,'Banco de dados'!$H:$H)</f>
        <v>#NAME?</v>
      </c>
      <c r="CP1471" s="26" t="e">
        <f t="array" aca="1" ref="CP1471" ca="1">_xludf.XLOOKUP(CI1471,'Banco de dados'!$B:$B,'Banco de dados'!$F:$F)</f>
        <v>#NAME?</v>
      </c>
      <c r="CQ1471" s="26" t="e">
        <f t="array" aca="1" ref="CQ1471" ca="1">_xludf.XLOOKUP(CK1471,'Banco de dados'!$B:$B,'Banco de dados'!$F:$F)</f>
        <v>#NAME?</v>
      </c>
      <c r="CR1471" s="27">
        <v>450</v>
      </c>
      <c r="CS1471" s="27"/>
      <c r="CT1471" s="26" t="str">
        <f>IF(AG1471=0.5,"Suporte",IF(AND(AG1471&gt;='Braços de IP'!$B$9,AG1471&lt;='Braços de IP'!$D$9),'Braços de IP'!$E$9,IF(AND(AG1471&gt;='Braços de IP'!$B$10,AG1471&lt;='Braços de IP'!$D$10),'Braços de IP'!$E$10,IF(AND(AG1471&gt;='Braços de IP'!$B$11,AG1471&lt;='Braços de IP'!$D$11),'Braços de IP'!$E$11,IF(AND(AG1471&gt;='Braços de IP'!$B$12,AG1471&lt;='Braços de IP'!$D$12),'Braços de IP'!$E$12,IF(AND(AG1471&gt;='Braços de IP'!$B$13,AG1471&lt;='Braços de IP'!$D$13),'Braços de IP'!$E$13,IF(AND(AG1471&gt;='Braços de IP'!$B$14,AG1471&lt;='Braços de IP'!$D$14),'Braços de IP'!$E$14,"ERRO")))))))</f>
        <v>Médio I</v>
      </c>
      <c r="CU1471" s="27"/>
      <c r="CV1471" s="26" t="str">
        <f>IF($CU1471="","",VLOOKUP($CU1471,'Braços de IP'!$E$9:$I$15,2,0))</f>
        <v/>
      </c>
      <c r="CW1471" s="29" t="str">
        <f>IF($CU1471="","",VLOOKUP($CU1471,'Braços de IP'!$E$9:$I$15,5,0))</f>
        <v/>
      </c>
      <c r="CX1471" s="26"/>
      <c r="CY1471" s="26"/>
      <c r="CZ1471" s="26"/>
      <c r="DA1471" s="26"/>
      <c r="DB1471" s="26"/>
      <c r="DC1471" s="26"/>
      <c r="DD1471" s="30" t="e">
        <f t="shared" si="1588"/>
        <v>#N/A</v>
      </c>
      <c r="DE1471" s="31">
        <f t="shared" si="1589"/>
        <v>120</v>
      </c>
      <c r="DF1471" s="30" t="e">
        <f t="shared" si="1590"/>
        <v>#N/A</v>
      </c>
      <c r="DG1471" s="32" t="e">
        <f t="shared" si="1591"/>
        <v>#N/A</v>
      </c>
      <c r="DH1471" s="33" t="s">
        <v>143</v>
      </c>
      <c r="DI1471" s="34"/>
      <c r="DJ1471" s="35"/>
      <c r="DK1471" s="16" t="s">
        <v>144</v>
      </c>
      <c r="DL1471" s="16"/>
    </row>
    <row r="1472" spans="1:116" ht="15" customHeight="1" x14ac:dyDescent="0.25">
      <c r="B1472" s="16">
        <v>466</v>
      </c>
      <c r="C1472" s="16" t="s">
        <v>146</v>
      </c>
      <c r="D1472" s="16" t="s">
        <v>1275</v>
      </c>
      <c r="E1472" s="16">
        <v>-8.1207539999999998</v>
      </c>
      <c r="F1472" s="16">
        <v>-34.946168</v>
      </c>
      <c r="G1472" s="16" t="s">
        <v>157</v>
      </c>
      <c r="H1472" s="16" t="s">
        <v>136</v>
      </c>
      <c r="I1472" s="16" t="s">
        <v>135</v>
      </c>
      <c r="J1472" s="16" t="s">
        <v>137</v>
      </c>
      <c r="K1472" s="16">
        <v>40</v>
      </c>
      <c r="L1472" s="16" t="s">
        <v>138</v>
      </c>
      <c r="M1472" s="16">
        <v>0</v>
      </c>
      <c r="N1472" s="16"/>
      <c r="O1472" s="16">
        <v>1</v>
      </c>
      <c r="P1472" s="16">
        <v>2.5</v>
      </c>
      <c r="Q1472" s="16">
        <v>7</v>
      </c>
      <c r="R1472" s="16"/>
      <c r="S1472" s="16"/>
      <c r="T1472" s="16" t="s">
        <v>136</v>
      </c>
      <c r="U1472" s="16">
        <v>2.5</v>
      </c>
      <c r="V1472" s="16">
        <v>0</v>
      </c>
      <c r="W1472" s="16" t="s">
        <v>136</v>
      </c>
      <c r="X1472" s="16" t="s">
        <v>136</v>
      </c>
      <c r="Y1472" s="16">
        <v>0</v>
      </c>
      <c r="Z1472" s="16">
        <v>0</v>
      </c>
      <c r="AA1472" s="16" t="s">
        <v>139</v>
      </c>
      <c r="AB1472" s="16" t="s">
        <v>140</v>
      </c>
      <c r="AC1472" s="16">
        <v>33.33</v>
      </c>
      <c r="AD1472" s="16">
        <v>7.64</v>
      </c>
      <c r="AE1472" s="16">
        <v>1</v>
      </c>
      <c r="AF1472" s="16">
        <v>0.88</v>
      </c>
      <c r="AG1472" s="16">
        <v>2.08</v>
      </c>
      <c r="AH1472" s="16"/>
      <c r="AI1472" s="16"/>
      <c r="AJ1472" s="16"/>
      <c r="AK1472" s="16"/>
      <c r="AL1472" s="16"/>
      <c r="AM1472" s="16">
        <v>0</v>
      </c>
      <c r="AN1472" s="16"/>
      <c r="AO1472" s="16">
        <v>0</v>
      </c>
      <c r="AP1472" s="16">
        <v>0</v>
      </c>
      <c r="AQ1472" s="16">
        <v>0</v>
      </c>
      <c r="AR1472" s="17" t="s">
        <v>136</v>
      </c>
      <c r="AS1472" s="19">
        <f t="shared" si="1522"/>
        <v>0</v>
      </c>
      <c r="AT1472" s="19"/>
      <c r="AU1472" s="19">
        <f>VLOOKUP(G1472,ABNT5101!$I$3:$J$9,2)</f>
        <v>7.5</v>
      </c>
      <c r="AV1472" s="19">
        <f>VLOOKUP(G1472,ABNT5101!$I$3:$M$9,5)</f>
        <v>0.18</v>
      </c>
      <c r="AW1472" s="17" t="str">
        <f>_xlfn.XLOOKUP(G1472,ABNT5101!I:I,ABNT5101!L:L)</f>
        <v>-</v>
      </c>
      <c r="AX1472" s="17">
        <f>_xlfn.XLOOKUP(G1472,ABNT5101!$I:$I,ABNT5101!M:M)</f>
        <v>0.18</v>
      </c>
      <c r="AY1472" s="17" t="str">
        <f>_xlfn.XLOOKUP(G1472,ABNT5101!$I:$I,ABNT5101!N:N)</f>
        <v>-</v>
      </c>
      <c r="AZ1472" s="17">
        <f>_xlfn.XLOOKUP(G1472,ABNT5101!$I:$I,ABNT5101!O:O)</f>
        <v>16</v>
      </c>
      <c r="BA1472" s="20" t="str">
        <f t="shared" si="1523"/>
        <v>NÃO ATENDE</v>
      </c>
      <c r="BB1472" s="21">
        <f t="shared" ref="BB1472:BC1472" si="1741">BE1472/AU1472-1</f>
        <v>-1</v>
      </c>
      <c r="BC1472" s="21">
        <f t="shared" si="1741"/>
        <v>-1</v>
      </c>
      <c r="BD1472" s="21" t="str">
        <f t="shared" si="1525"/>
        <v>-</v>
      </c>
      <c r="BE1472" s="22"/>
      <c r="BF1472" s="22"/>
      <c r="BG1472" s="22"/>
      <c r="BH1472" s="22"/>
      <c r="BI1472" s="23"/>
      <c r="BJ1472" s="22"/>
      <c r="BK1472" s="20" t="str">
        <f t="shared" si="1526"/>
        <v>NÃO ATENDE</v>
      </c>
      <c r="BL1472" s="20" t="str">
        <f t="shared" si="1527"/>
        <v>NÃO ATENDE</v>
      </c>
      <c r="BM1472" s="20" t="str">
        <f t="shared" si="1528"/>
        <v>NÃO ATENDE</v>
      </c>
      <c r="BN1472" s="20" t="str">
        <f t="shared" si="1529"/>
        <v>ATENDE</v>
      </c>
      <c r="BO1472" s="24" t="str">
        <f t="shared" si="1530"/>
        <v>C5</v>
      </c>
      <c r="BP1472" s="24" t="str">
        <f t="shared" si="1648"/>
        <v>P6</v>
      </c>
      <c r="BQ1472" s="25">
        <f t="shared" si="1661"/>
        <v>-1</v>
      </c>
      <c r="BR1472" s="22"/>
      <c r="BS1472" s="22"/>
      <c r="BT1472" s="24">
        <f>IF(BP1472="-","-",_xlfn.XLOOKUP(BP1472,ABNT5101!$B$4:$B$9,ABNT5101!$C$4:$C$9))</f>
        <v>3</v>
      </c>
      <c r="BU1472" s="24">
        <f>IF(BP1472="-","-",_xlfn.XLOOKUP(BP1472,ABNT5101!$B$4:$B$9,ABNT5101!$D$4:$D$9))</f>
        <v>0.6</v>
      </c>
      <c r="BV1472" s="20" t="str">
        <f t="shared" si="1531"/>
        <v>NÃO ATENDE</v>
      </c>
      <c r="BW1472" s="20" t="str">
        <f t="shared" si="1662"/>
        <v>NÃO ATENDE</v>
      </c>
      <c r="BX1472" s="20" t="str">
        <f t="shared" si="1532"/>
        <v>NÃO ATENDE</v>
      </c>
      <c r="BY1472" s="24" t="s">
        <v>136</v>
      </c>
      <c r="BZ1472" s="25" t="e">
        <f t="shared" si="1533"/>
        <v>#VALUE!</v>
      </c>
      <c r="CA1472" s="24"/>
      <c r="CB1472" s="24"/>
      <c r="CC1472" s="20" t="str">
        <f>IF(BY1472="-","-",_xlfn.XLOOKUP(BY1472,ABNT5101!$B$4:$B$9,ABNT5101!$C$4:$C$9))</f>
        <v>-</v>
      </c>
      <c r="CD1472" s="24" t="str">
        <f>IF(BY1472="-","-",_xlfn.XLOOKUP(BY1472,ABNT5101!$B$4:$B$9,ABNT5101!$D$4:$D$9))</f>
        <v>-</v>
      </c>
      <c r="CE1472" s="20" t="str">
        <f t="shared" si="1534"/>
        <v>-</v>
      </c>
      <c r="CF1472" s="20" t="str">
        <f t="shared" si="1535"/>
        <v>-</v>
      </c>
      <c r="CG1472" s="20" t="str">
        <f t="shared" si="1640"/>
        <v>-</v>
      </c>
      <c r="CH1472" s="26" t="e">
        <f>_xlfn.XLOOKUP(CI1472,'Banco de dados'!$B:$B,'Banco de dados'!$D:$D)</f>
        <v>#N/A</v>
      </c>
      <c r="CI1472" s="27"/>
      <c r="CJ1472" s="26" t="e">
        <f>_xlfn.XLOOKUP(CI1472,'Banco de dados'!$B:$B,'Banco de dados'!$E:$E)</f>
        <v>#N/A</v>
      </c>
      <c r="CK1472" s="26"/>
      <c r="CL1472" s="26" t="e">
        <f>IF(CK1472="-","-",_xlfn.XLOOKUP(CK1472,'Banco de dados'!$B:$B,'Banco de dados'!$E:$E))</f>
        <v>#N/A</v>
      </c>
      <c r="CM1472" s="28">
        <f t="shared" si="1690"/>
        <v>1</v>
      </c>
      <c r="CN1472" s="26" t="e">
        <f>_xlfn.XLOOKUP(CI1472,'Banco de dados'!$B:$B,'Banco de dados'!$H:$H)</f>
        <v>#N/A</v>
      </c>
      <c r="CO1472" s="26" t="e">
        <f t="array" aca="1" ref="CO1472" ca="1">_xludf.XLOOKUP(CK1472,'Banco de dados'!$B:$B,'Banco de dados'!$H:$H)</f>
        <v>#NAME?</v>
      </c>
      <c r="CP1472" s="26" t="e">
        <f t="array" aca="1" ref="CP1472" ca="1">_xludf.XLOOKUP(CI1472,'Banco de dados'!$B:$B,'Banco de dados'!$F:$F)</f>
        <v>#NAME?</v>
      </c>
      <c r="CQ1472" s="26" t="e">
        <f t="array" aca="1" ref="CQ1472" ca="1">_xludf.XLOOKUP(CK1472,'Banco de dados'!$B:$B,'Banco de dados'!$F:$F)</f>
        <v>#NAME?</v>
      </c>
      <c r="CR1472" s="27">
        <v>451</v>
      </c>
      <c r="CS1472" s="27"/>
      <c r="CT1472" s="26" t="str">
        <f>IF(AG1472=0.5,"Suporte",IF(AND(AG1472&gt;='Braços de IP'!$B$9,AG1472&lt;='Braços de IP'!$D$9),'Braços de IP'!$E$9,IF(AND(AG1472&gt;='Braços de IP'!$B$10,AG1472&lt;='Braços de IP'!$D$10),'Braços de IP'!$E$10,IF(AND(AG1472&gt;='Braços de IP'!$B$11,AG1472&lt;='Braços de IP'!$D$11),'Braços de IP'!$E$11,IF(AND(AG1472&gt;='Braços de IP'!$B$12,AG1472&lt;='Braços de IP'!$D$12),'Braços de IP'!$E$12,IF(AND(AG1472&gt;='Braços de IP'!$B$13,AG1472&lt;='Braços de IP'!$D$13),'Braços de IP'!$E$13,IF(AND(AG1472&gt;='Braços de IP'!$B$14,AG1472&lt;='Braços de IP'!$D$14),'Braços de IP'!$E$14,"ERRO")))))))</f>
        <v>Médio I</v>
      </c>
      <c r="CU1472" s="27"/>
      <c r="CV1472" s="26" t="str">
        <f>IF($CU1472="","",VLOOKUP($CU1472,'Braços de IP'!$E$9:$I$15,2,0))</f>
        <v/>
      </c>
      <c r="CW1472" s="29" t="str">
        <f>IF($CU1472="","",VLOOKUP($CU1472,'Braços de IP'!$E$9:$I$15,5,0))</f>
        <v/>
      </c>
      <c r="CX1472" s="26"/>
      <c r="CY1472" s="26"/>
      <c r="CZ1472" s="26"/>
      <c r="DA1472" s="26"/>
      <c r="DB1472" s="26"/>
      <c r="DC1472" s="26"/>
      <c r="DD1472" s="30" t="e">
        <f t="shared" si="1588"/>
        <v>#N/A</v>
      </c>
      <c r="DE1472" s="31">
        <f t="shared" si="1589"/>
        <v>40</v>
      </c>
      <c r="DF1472" s="30" t="e">
        <f t="shared" si="1590"/>
        <v>#N/A</v>
      </c>
      <c r="DG1472" s="32" t="e">
        <f t="shared" si="1591"/>
        <v>#N/A</v>
      </c>
      <c r="DH1472" s="33" t="s">
        <v>143</v>
      </c>
      <c r="DI1472" s="34"/>
      <c r="DJ1472" s="35"/>
      <c r="DK1472" s="16" t="s">
        <v>144</v>
      </c>
      <c r="DL1472" s="16"/>
    </row>
    <row r="1473" spans="1:116" ht="15" customHeight="1" x14ac:dyDescent="0.25">
      <c r="B1473" s="16">
        <v>466</v>
      </c>
      <c r="C1473" s="16" t="s">
        <v>146</v>
      </c>
      <c r="D1473" s="16" t="s">
        <v>1275</v>
      </c>
      <c r="E1473" s="16">
        <v>-8.1207539999999998</v>
      </c>
      <c r="F1473" s="16">
        <v>-34.946168</v>
      </c>
      <c r="G1473" s="16" t="s">
        <v>157</v>
      </c>
      <c r="H1473" s="16" t="s">
        <v>136</v>
      </c>
      <c r="I1473" s="16" t="s">
        <v>135</v>
      </c>
      <c r="J1473" s="16" t="s">
        <v>137</v>
      </c>
      <c r="K1473" s="16">
        <v>40</v>
      </c>
      <c r="L1473" s="16" t="s">
        <v>138</v>
      </c>
      <c r="M1473" s="16">
        <v>0</v>
      </c>
      <c r="N1473" s="16"/>
      <c r="O1473" s="16">
        <v>1</v>
      </c>
      <c r="P1473" s="16">
        <v>2.5</v>
      </c>
      <c r="Q1473" s="16">
        <v>7</v>
      </c>
      <c r="R1473" s="16"/>
      <c r="S1473" s="16"/>
      <c r="T1473" s="16" t="s">
        <v>136</v>
      </c>
      <c r="U1473" s="16">
        <v>2.5</v>
      </c>
      <c r="V1473" s="16">
        <v>0</v>
      </c>
      <c r="W1473" s="16" t="s">
        <v>136</v>
      </c>
      <c r="X1473" s="16" t="s">
        <v>136</v>
      </c>
      <c r="Y1473" s="16">
        <v>0</v>
      </c>
      <c r="Z1473" s="16">
        <v>0</v>
      </c>
      <c r="AA1473" s="16" t="s">
        <v>139</v>
      </c>
      <c r="AB1473" s="16" t="s">
        <v>140</v>
      </c>
      <c r="AC1473" s="16">
        <v>33.33</v>
      </c>
      <c r="AD1473" s="16">
        <v>7.64</v>
      </c>
      <c r="AE1473" s="16">
        <v>1</v>
      </c>
      <c r="AF1473" s="16">
        <v>0.88</v>
      </c>
      <c r="AG1473" s="16">
        <v>2.08</v>
      </c>
      <c r="AH1473" s="16"/>
      <c r="AI1473" s="16"/>
      <c r="AJ1473" s="16"/>
      <c r="AK1473" s="16"/>
      <c r="AL1473" s="16"/>
      <c r="AM1473" s="16">
        <v>0</v>
      </c>
      <c r="AN1473" s="16"/>
      <c r="AO1473" s="16">
        <v>0</v>
      </c>
      <c r="AP1473" s="16">
        <v>0</v>
      </c>
      <c r="AQ1473" s="16">
        <v>0</v>
      </c>
      <c r="AR1473" s="17" t="s">
        <v>136</v>
      </c>
      <c r="AS1473" s="19">
        <f t="shared" si="1522"/>
        <v>0</v>
      </c>
      <c r="AT1473" s="19"/>
      <c r="AU1473" s="19">
        <f>VLOOKUP(G1473,ABNT5101!$I$3:$J$9,2)</f>
        <v>7.5</v>
      </c>
      <c r="AV1473" s="19">
        <f>VLOOKUP(G1473,ABNT5101!$I$3:$M$9,5)</f>
        <v>0.18</v>
      </c>
      <c r="AW1473" s="17" t="str">
        <f>_xlfn.XLOOKUP(G1473,ABNT5101!I:I,ABNT5101!L:L)</f>
        <v>-</v>
      </c>
      <c r="AX1473" s="17">
        <f>_xlfn.XLOOKUP(G1473,ABNT5101!$I:$I,ABNT5101!M:M)</f>
        <v>0.18</v>
      </c>
      <c r="AY1473" s="17" t="str">
        <f>_xlfn.XLOOKUP(G1473,ABNT5101!$I:$I,ABNT5101!N:N)</f>
        <v>-</v>
      </c>
      <c r="AZ1473" s="17">
        <f>_xlfn.XLOOKUP(G1473,ABNT5101!$I:$I,ABNT5101!O:O)</f>
        <v>16</v>
      </c>
      <c r="BA1473" s="20" t="str">
        <f t="shared" si="1523"/>
        <v>NÃO ATENDE</v>
      </c>
      <c r="BB1473" s="21">
        <f t="shared" ref="BB1473:BC1473" si="1742">BE1473/AU1473-1</f>
        <v>-1</v>
      </c>
      <c r="BC1473" s="21">
        <f t="shared" si="1742"/>
        <v>-1</v>
      </c>
      <c r="BD1473" s="21" t="str">
        <f t="shared" si="1525"/>
        <v>-</v>
      </c>
      <c r="BE1473" s="22"/>
      <c r="BF1473" s="22"/>
      <c r="BG1473" s="22"/>
      <c r="BH1473" s="22"/>
      <c r="BI1473" s="23"/>
      <c r="BJ1473" s="22"/>
      <c r="BK1473" s="20" t="str">
        <f t="shared" si="1526"/>
        <v>NÃO ATENDE</v>
      </c>
      <c r="BL1473" s="20" t="str">
        <f t="shared" si="1527"/>
        <v>NÃO ATENDE</v>
      </c>
      <c r="BM1473" s="20" t="str">
        <f t="shared" si="1528"/>
        <v>NÃO ATENDE</v>
      </c>
      <c r="BN1473" s="20" t="str">
        <f t="shared" si="1529"/>
        <v>ATENDE</v>
      </c>
      <c r="BO1473" s="24" t="str">
        <f t="shared" si="1530"/>
        <v>C5</v>
      </c>
      <c r="BP1473" s="24" t="str">
        <f t="shared" si="1648"/>
        <v>P6</v>
      </c>
      <c r="BQ1473" s="25">
        <f t="shared" si="1661"/>
        <v>-1</v>
      </c>
      <c r="BR1473" s="22"/>
      <c r="BS1473" s="22"/>
      <c r="BT1473" s="24">
        <f>IF(BP1473="-","-",_xlfn.XLOOKUP(BP1473,ABNT5101!$B$4:$B$9,ABNT5101!$C$4:$C$9))</f>
        <v>3</v>
      </c>
      <c r="BU1473" s="24">
        <f>IF(BP1473="-","-",_xlfn.XLOOKUP(BP1473,ABNT5101!$B$4:$B$9,ABNT5101!$D$4:$D$9))</f>
        <v>0.6</v>
      </c>
      <c r="BV1473" s="20" t="str">
        <f t="shared" si="1531"/>
        <v>NÃO ATENDE</v>
      </c>
      <c r="BW1473" s="20" t="str">
        <f t="shared" si="1662"/>
        <v>NÃO ATENDE</v>
      </c>
      <c r="BX1473" s="20" t="str">
        <f t="shared" si="1532"/>
        <v>NÃO ATENDE</v>
      </c>
      <c r="BY1473" s="24" t="s">
        <v>136</v>
      </c>
      <c r="BZ1473" s="25" t="e">
        <f t="shared" si="1533"/>
        <v>#VALUE!</v>
      </c>
      <c r="CA1473" s="24"/>
      <c r="CB1473" s="24"/>
      <c r="CC1473" s="20" t="str">
        <f>IF(BY1473="-","-",_xlfn.XLOOKUP(BY1473,ABNT5101!$B$4:$B$9,ABNT5101!$C$4:$C$9))</f>
        <v>-</v>
      </c>
      <c r="CD1473" s="24" t="str">
        <f>IF(BY1473="-","-",_xlfn.XLOOKUP(BY1473,ABNT5101!$B$4:$B$9,ABNT5101!$D$4:$D$9))</f>
        <v>-</v>
      </c>
      <c r="CE1473" s="20" t="str">
        <f t="shared" si="1534"/>
        <v>-</v>
      </c>
      <c r="CF1473" s="20" t="str">
        <f t="shared" si="1535"/>
        <v>-</v>
      </c>
      <c r="CG1473" s="20" t="str">
        <f t="shared" si="1640"/>
        <v>-</v>
      </c>
      <c r="CH1473" s="26" t="e">
        <f>_xlfn.XLOOKUP(CI1473,'Banco de dados'!$B:$B,'Banco de dados'!$D:$D)</f>
        <v>#N/A</v>
      </c>
      <c r="CI1473" s="27"/>
      <c r="CJ1473" s="26" t="e">
        <f>_xlfn.XLOOKUP(CI1473,'Banco de dados'!$B:$B,'Banco de dados'!$E:$E)</f>
        <v>#N/A</v>
      </c>
      <c r="CK1473" s="26"/>
      <c r="CL1473" s="26" t="e">
        <f>IF(CK1473="-","-",_xlfn.XLOOKUP(CK1473,'Banco de dados'!$B:$B,'Banco de dados'!$E:$E))</f>
        <v>#N/A</v>
      </c>
      <c r="CM1473" s="28">
        <f t="shared" si="1690"/>
        <v>1</v>
      </c>
      <c r="CN1473" s="26" t="e">
        <f>_xlfn.XLOOKUP(CI1473,'Banco de dados'!$B:$B,'Banco de dados'!$H:$H)</f>
        <v>#N/A</v>
      </c>
      <c r="CO1473" s="26" t="e">
        <f t="array" aca="1" ref="CO1473" ca="1">_xludf.XLOOKUP(CK1473,'Banco de dados'!$B:$B,'Banco de dados'!$H:$H)</f>
        <v>#NAME?</v>
      </c>
      <c r="CP1473" s="26" t="e">
        <f t="array" aca="1" ref="CP1473" ca="1">_xludf.XLOOKUP(CI1473,'Banco de dados'!$B:$B,'Banco de dados'!$F:$F)</f>
        <v>#NAME?</v>
      </c>
      <c r="CQ1473" s="26" t="e">
        <f t="array" aca="1" ref="CQ1473" ca="1">_xludf.XLOOKUP(CK1473,'Banco de dados'!$B:$B,'Banco de dados'!$F:$F)</f>
        <v>#NAME?</v>
      </c>
      <c r="CR1473" s="27">
        <v>452</v>
      </c>
      <c r="CS1473" s="27"/>
      <c r="CT1473" s="26" t="str">
        <f>IF(AG1473=0.5,"Suporte",IF(AND(AG1473&gt;='Braços de IP'!$B$9,AG1473&lt;='Braços de IP'!$D$9),'Braços de IP'!$E$9,IF(AND(AG1473&gt;='Braços de IP'!$B$10,AG1473&lt;='Braços de IP'!$D$10),'Braços de IP'!$E$10,IF(AND(AG1473&gt;='Braços de IP'!$B$11,AG1473&lt;='Braços de IP'!$D$11),'Braços de IP'!$E$11,IF(AND(AG1473&gt;='Braços de IP'!$B$12,AG1473&lt;='Braços de IP'!$D$12),'Braços de IP'!$E$12,IF(AND(AG1473&gt;='Braços de IP'!$B$13,AG1473&lt;='Braços de IP'!$D$13),'Braços de IP'!$E$13,IF(AND(AG1473&gt;='Braços de IP'!$B$14,AG1473&lt;='Braços de IP'!$D$14),'Braços de IP'!$E$14,"ERRO")))))))</f>
        <v>Médio I</v>
      </c>
      <c r="CU1473" s="27"/>
      <c r="CV1473" s="26" t="str">
        <f>IF($CU1473="","",VLOOKUP($CU1473,'Braços de IP'!$E$9:$I$15,2,0))</f>
        <v/>
      </c>
      <c r="CW1473" s="29" t="str">
        <f>IF($CU1473="","",VLOOKUP($CU1473,'Braços de IP'!$E$9:$I$15,5,0))</f>
        <v/>
      </c>
      <c r="CX1473" s="26"/>
      <c r="CY1473" s="26"/>
      <c r="CZ1473" s="26"/>
      <c r="DA1473" s="26"/>
      <c r="DB1473" s="26"/>
      <c r="DC1473" s="26"/>
      <c r="DD1473" s="30" t="e">
        <f t="shared" si="1588"/>
        <v>#N/A</v>
      </c>
      <c r="DE1473" s="31">
        <f t="shared" si="1589"/>
        <v>40</v>
      </c>
      <c r="DF1473" s="30" t="e">
        <f t="shared" si="1590"/>
        <v>#N/A</v>
      </c>
      <c r="DG1473" s="32" t="e">
        <f t="shared" si="1591"/>
        <v>#N/A</v>
      </c>
      <c r="DH1473" s="33" t="s">
        <v>143</v>
      </c>
      <c r="DI1473" s="34"/>
      <c r="DJ1473" s="35"/>
      <c r="DK1473" s="16" t="s">
        <v>144</v>
      </c>
      <c r="DL1473" s="16"/>
    </row>
    <row r="1474" spans="1:116" ht="15" customHeight="1" x14ac:dyDescent="0.25">
      <c r="B1474" s="16">
        <v>466</v>
      </c>
      <c r="C1474" s="16" t="s">
        <v>146</v>
      </c>
      <c r="D1474" s="16" t="s">
        <v>1275</v>
      </c>
      <c r="E1474" s="16">
        <v>-8.1207539999999998</v>
      </c>
      <c r="F1474" s="16">
        <v>-34.946168</v>
      </c>
      <c r="G1474" s="16" t="s">
        <v>157</v>
      </c>
      <c r="H1474" s="16" t="s">
        <v>136</v>
      </c>
      <c r="I1474" s="16" t="s">
        <v>135</v>
      </c>
      <c r="J1474" s="16" t="s">
        <v>137</v>
      </c>
      <c r="K1474" s="16">
        <v>40</v>
      </c>
      <c r="L1474" s="16" t="s">
        <v>138</v>
      </c>
      <c r="M1474" s="16">
        <v>0</v>
      </c>
      <c r="N1474" s="16"/>
      <c r="O1474" s="16">
        <v>1</v>
      </c>
      <c r="P1474" s="16">
        <v>2.5</v>
      </c>
      <c r="Q1474" s="16">
        <v>7</v>
      </c>
      <c r="R1474" s="16"/>
      <c r="S1474" s="16"/>
      <c r="T1474" s="16" t="s">
        <v>136</v>
      </c>
      <c r="U1474" s="16">
        <v>2.5</v>
      </c>
      <c r="V1474" s="16">
        <v>0</v>
      </c>
      <c r="W1474" s="16" t="s">
        <v>136</v>
      </c>
      <c r="X1474" s="16" t="s">
        <v>136</v>
      </c>
      <c r="Y1474" s="16">
        <v>0</v>
      </c>
      <c r="Z1474" s="16">
        <v>0</v>
      </c>
      <c r="AA1474" s="16" t="s">
        <v>139</v>
      </c>
      <c r="AB1474" s="16" t="s">
        <v>140</v>
      </c>
      <c r="AC1474" s="16">
        <v>33.33</v>
      </c>
      <c r="AD1474" s="16">
        <v>7.64</v>
      </c>
      <c r="AE1474" s="16">
        <v>1</v>
      </c>
      <c r="AF1474" s="16">
        <v>0.88</v>
      </c>
      <c r="AG1474" s="16">
        <v>2.08</v>
      </c>
      <c r="AH1474" s="16"/>
      <c r="AI1474" s="16"/>
      <c r="AJ1474" s="16"/>
      <c r="AK1474" s="16"/>
      <c r="AL1474" s="16"/>
      <c r="AM1474" s="16">
        <v>0</v>
      </c>
      <c r="AN1474" s="16"/>
      <c r="AO1474" s="16">
        <v>0</v>
      </c>
      <c r="AP1474" s="16">
        <v>0</v>
      </c>
      <c r="AQ1474" s="16">
        <v>0</v>
      </c>
      <c r="AR1474" s="17" t="s">
        <v>136</v>
      </c>
      <c r="AS1474" s="19">
        <f t="shared" si="1522"/>
        <v>0</v>
      </c>
      <c r="AT1474" s="19"/>
      <c r="AU1474" s="19">
        <f>VLOOKUP(G1474,ABNT5101!$I$3:$J$9,2)</f>
        <v>7.5</v>
      </c>
      <c r="AV1474" s="19">
        <f>VLOOKUP(G1474,ABNT5101!$I$3:$M$9,5)</f>
        <v>0.18</v>
      </c>
      <c r="AW1474" s="17" t="str">
        <f>_xlfn.XLOOKUP(G1474,ABNT5101!I:I,ABNT5101!L:L)</f>
        <v>-</v>
      </c>
      <c r="AX1474" s="17">
        <f>_xlfn.XLOOKUP(G1474,ABNT5101!$I:$I,ABNT5101!M:M)</f>
        <v>0.18</v>
      </c>
      <c r="AY1474" s="17" t="str">
        <f>_xlfn.XLOOKUP(G1474,ABNT5101!$I:$I,ABNT5101!N:N)</f>
        <v>-</v>
      </c>
      <c r="AZ1474" s="17">
        <f>_xlfn.XLOOKUP(G1474,ABNT5101!$I:$I,ABNT5101!O:O)</f>
        <v>16</v>
      </c>
      <c r="BA1474" s="20" t="str">
        <f t="shared" si="1523"/>
        <v>NÃO ATENDE</v>
      </c>
      <c r="BB1474" s="21">
        <f t="shared" ref="BB1474:BC1474" si="1743">BE1474/AU1474-1</f>
        <v>-1</v>
      </c>
      <c r="BC1474" s="21">
        <f t="shared" si="1743"/>
        <v>-1</v>
      </c>
      <c r="BD1474" s="21" t="str">
        <f t="shared" si="1525"/>
        <v>-</v>
      </c>
      <c r="BE1474" s="22"/>
      <c r="BF1474" s="22"/>
      <c r="BG1474" s="22"/>
      <c r="BH1474" s="22"/>
      <c r="BI1474" s="23"/>
      <c r="BJ1474" s="22"/>
      <c r="BK1474" s="20" t="str">
        <f t="shared" si="1526"/>
        <v>NÃO ATENDE</v>
      </c>
      <c r="BL1474" s="20" t="str">
        <f t="shared" si="1527"/>
        <v>NÃO ATENDE</v>
      </c>
      <c r="BM1474" s="20" t="str">
        <f t="shared" si="1528"/>
        <v>NÃO ATENDE</v>
      </c>
      <c r="BN1474" s="20" t="str">
        <f t="shared" si="1529"/>
        <v>ATENDE</v>
      </c>
      <c r="BO1474" s="24" t="str">
        <f t="shared" si="1530"/>
        <v>C5</v>
      </c>
      <c r="BP1474" s="24" t="str">
        <f t="shared" si="1648"/>
        <v>P6</v>
      </c>
      <c r="BQ1474" s="25">
        <f t="shared" si="1661"/>
        <v>-1</v>
      </c>
      <c r="BR1474" s="22"/>
      <c r="BS1474" s="22"/>
      <c r="BT1474" s="24">
        <f>IF(BP1474="-","-",_xlfn.XLOOKUP(BP1474,ABNT5101!$B$4:$B$9,ABNT5101!$C$4:$C$9))</f>
        <v>3</v>
      </c>
      <c r="BU1474" s="24">
        <f>IF(BP1474="-","-",_xlfn.XLOOKUP(BP1474,ABNT5101!$B$4:$B$9,ABNT5101!$D$4:$D$9))</f>
        <v>0.6</v>
      </c>
      <c r="BV1474" s="20" t="str">
        <f t="shared" si="1531"/>
        <v>NÃO ATENDE</v>
      </c>
      <c r="BW1474" s="20" t="str">
        <f t="shared" si="1662"/>
        <v>NÃO ATENDE</v>
      </c>
      <c r="BX1474" s="20" t="str">
        <f t="shared" si="1532"/>
        <v>NÃO ATENDE</v>
      </c>
      <c r="BY1474" s="24" t="s">
        <v>136</v>
      </c>
      <c r="BZ1474" s="25" t="e">
        <f t="shared" si="1533"/>
        <v>#VALUE!</v>
      </c>
      <c r="CA1474" s="24"/>
      <c r="CB1474" s="24"/>
      <c r="CC1474" s="20" t="str">
        <f>IF(BY1474="-","-",_xlfn.XLOOKUP(BY1474,ABNT5101!$B$4:$B$9,ABNT5101!$C$4:$C$9))</f>
        <v>-</v>
      </c>
      <c r="CD1474" s="24" t="str">
        <f>IF(BY1474="-","-",_xlfn.XLOOKUP(BY1474,ABNT5101!$B$4:$B$9,ABNT5101!$D$4:$D$9))</f>
        <v>-</v>
      </c>
      <c r="CE1474" s="20" t="str">
        <f t="shared" si="1534"/>
        <v>-</v>
      </c>
      <c r="CF1474" s="20" t="str">
        <f t="shared" si="1535"/>
        <v>-</v>
      </c>
      <c r="CG1474" s="20" t="str">
        <f t="shared" si="1640"/>
        <v>-</v>
      </c>
      <c r="CH1474" s="26" t="e">
        <f>_xlfn.XLOOKUP(CI1474,'Banco de dados'!$B:$B,'Banco de dados'!$D:$D)</f>
        <v>#N/A</v>
      </c>
      <c r="CI1474" s="27"/>
      <c r="CJ1474" s="26" t="e">
        <f>_xlfn.XLOOKUP(CI1474,'Banco de dados'!$B:$B,'Banco de dados'!$E:$E)</f>
        <v>#N/A</v>
      </c>
      <c r="CK1474" s="26"/>
      <c r="CL1474" s="26" t="e">
        <f>IF(CK1474="-","-",_xlfn.XLOOKUP(CK1474,'Banco de dados'!$B:$B,'Banco de dados'!$E:$E))</f>
        <v>#N/A</v>
      </c>
      <c r="CM1474" s="28">
        <f t="shared" si="1690"/>
        <v>1</v>
      </c>
      <c r="CN1474" s="26" t="e">
        <f>_xlfn.XLOOKUP(CI1474,'Banco de dados'!$B:$B,'Banco de dados'!$H:$H)</f>
        <v>#N/A</v>
      </c>
      <c r="CO1474" s="26" t="e">
        <f t="array" aca="1" ref="CO1474" ca="1">_xludf.XLOOKUP(CK1474,'Banco de dados'!$B:$B,'Banco de dados'!$H:$H)</f>
        <v>#NAME?</v>
      </c>
      <c r="CP1474" s="26" t="e">
        <f t="array" aca="1" ref="CP1474" ca="1">_xludf.XLOOKUP(CI1474,'Banco de dados'!$B:$B,'Banco de dados'!$F:$F)</f>
        <v>#NAME?</v>
      </c>
      <c r="CQ1474" s="26" t="e">
        <f t="array" aca="1" ref="CQ1474" ca="1">_xludf.XLOOKUP(CK1474,'Banco de dados'!$B:$B,'Banco de dados'!$F:$F)</f>
        <v>#NAME?</v>
      </c>
      <c r="CR1474" s="27">
        <v>453</v>
      </c>
      <c r="CS1474" s="27"/>
      <c r="CT1474" s="26" t="str">
        <f>IF(AG1474=0.5,"Suporte",IF(AND(AG1474&gt;='Braços de IP'!$B$9,AG1474&lt;='Braços de IP'!$D$9),'Braços de IP'!$E$9,IF(AND(AG1474&gt;='Braços de IP'!$B$10,AG1474&lt;='Braços de IP'!$D$10),'Braços de IP'!$E$10,IF(AND(AG1474&gt;='Braços de IP'!$B$11,AG1474&lt;='Braços de IP'!$D$11),'Braços de IP'!$E$11,IF(AND(AG1474&gt;='Braços de IP'!$B$12,AG1474&lt;='Braços de IP'!$D$12),'Braços de IP'!$E$12,IF(AND(AG1474&gt;='Braços de IP'!$B$13,AG1474&lt;='Braços de IP'!$D$13),'Braços de IP'!$E$13,IF(AND(AG1474&gt;='Braços de IP'!$B$14,AG1474&lt;='Braços de IP'!$D$14),'Braços de IP'!$E$14,"ERRO")))))))</f>
        <v>Médio I</v>
      </c>
      <c r="CU1474" s="27"/>
      <c r="CV1474" s="26" t="str">
        <f>IF($CU1474="","",VLOOKUP($CU1474,'Braços de IP'!$E$9:$I$15,2,0))</f>
        <v/>
      </c>
      <c r="CW1474" s="29" t="str">
        <f>IF($CU1474="","",VLOOKUP($CU1474,'Braços de IP'!$E$9:$I$15,5,0))</f>
        <v/>
      </c>
      <c r="CX1474" s="26"/>
      <c r="CY1474" s="26"/>
      <c r="CZ1474" s="26"/>
      <c r="DA1474" s="26"/>
      <c r="DB1474" s="26"/>
      <c r="DC1474" s="26"/>
      <c r="DD1474" s="30" t="e">
        <f t="shared" si="1588"/>
        <v>#N/A</v>
      </c>
      <c r="DE1474" s="31">
        <f t="shared" si="1589"/>
        <v>40</v>
      </c>
      <c r="DF1474" s="30" t="e">
        <f t="shared" si="1590"/>
        <v>#N/A</v>
      </c>
      <c r="DG1474" s="32" t="e">
        <f t="shared" si="1591"/>
        <v>#N/A</v>
      </c>
      <c r="DH1474" s="33" t="s">
        <v>143</v>
      </c>
      <c r="DI1474" s="34"/>
      <c r="DJ1474" s="35"/>
      <c r="DK1474" s="16" t="s">
        <v>144</v>
      </c>
      <c r="DL1474" s="16"/>
    </row>
    <row r="1475" spans="1:116" ht="15" customHeight="1" x14ac:dyDescent="0.25">
      <c r="B1475" s="16">
        <v>467</v>
      </c>
      <c r="C1475" s="16" t="s">
        <v>720</v>
      </c>
      <c r="D1475" s="16" t="s">
        <v>297</v>
      </c>
      <c r="E1475" s="16">
        <v>-8.1221530000000008</v>
      </c>
      <c r="F1475" s="16">
        <v>-34.899118999999999</v>
      </c>
      <c r="G1475" s="16" t="s">
        <v>209</v>
      </c>
      <c r="H1475" s="16" t="s">
        <v>136</v>
      </c>
      <c r="I1475" s="16" t="s">
        <v>149</v>
      </c>
      <c r="J1475" s="16" t="s">
        <v>137</v>
      </c>
      <c r="K1475" s="16">
        <v>186</v>
      </c>
      <c r="L1475" s="16" t="s">
        <v>138</v>
      </c>
      <c r="M1475" s="16">
        <v>30</v>
      </c>
      <c r="N1475" s="16"/>
      <c r="O1475" s="16">
        <v>1</v>
      </c>
      <c r="P1475" s="16" t="s">
        <v>136</v>
      </c>
      <c r="Q1475" s="16">
        <v>8.5</v>
      </c>
      <c r="R1475" s="16"/>
      <c r="S1475" s="16"/>
      <c r="T1475" s="16" t="s">
        <v>136</v>
      </c>
      <c r="U1475" s="16">
        <v>3</v>
      </c>
      <c r="V1475" s="16">
        <v>1.54</v>
      </c>
      <c r="W1475" s="16" t="s">
        <v>136</v>
      </c>
      <c r="X1475" s="16" t="s">
        <v>136</v>
      </c>
      <c r="Y1475" s="16">
        <v>0</v>
      </c>
      <c r="Z1475" s="16">
        <v>0</v>
      </c>
      <c r="AA1475" s="16" t="s">
        <v>298</v>
      </c>
      <c r="AB1475" s="16" t="s">
        <v>759</v>
      </c>
      <c r="AC1475" s="16">
        <v>34.24</v>
      </c>
      <c r="AD1475" s="16">
        <v>8.4700000000000006</v>
      </c>
      <c r="AE1475" s="16">
        <v>1</v>
      </c>
      <c r="AF1475" s="16">
        <v>0.8</v>
      </c>
      <c r="AG1475" s="16">
        <v>3.5</v>
      </c>
      <c r="AH1475" s="16"/>
      <c r="AI1475" s="16"/>
      <c r="AJ1475" s="16"/>
      <c r="AK1475" s="16"/>
      <c r="AL1475" s="16"/>
      <c r="AM1475" s="16">
        <v>1</v>
      </c>
      <c r="AN1475" s="16" t="s">
        <v>139</v>
      </c>
      <c r="AO1475" s="16">
        <v>34.24</v>
      </c>
      <c r="AP1475" s="16">
        <v>5.05</v>
      </c>
      <c r="AQ1475" s="16">
        <v>0</v>
      </c>
      <c r="AR1475" s="17" t="s">
        <v>136</v>
      </c>
      <c r="AS1475" s="19">
        <f t="shared" si="1522"/>
        <v>2</v>
      </c>
      <c r="AT1475" s="19"/>
      <c r="AU1475" s="19">
        <f>VLOOKUP(G1475,ABNT5101!$I$3:$J$9,2)</f>
        <v>30</v>
      </c>
      <c r="AV1475" s="19">
        <f>VLOOKUP(G1475,ABNT5101!$I$3:$M$9,5)</f>
        <v>0.38</v>
      </c>
      <c r="AW1475" s="17" t="str">
        <f>_xlfn.XLOOKUP(G1475,ABNT5101!I:I,ABNT5101!L:L)</f>
        <v>-</v>
      </c>
      <c r="AX1475" s="17">
        <f>_xlfn.XLOOKUP(G1475,ABNT5101!$I:$I,ABNT5101!M:M)</f>
        <v>0.38</v>
      </c>
      <c r="AY1475" s="17" t="str">
        <f>_xlfn.XLOOKUP(G1475,ABNT5101!$I:$I,ABNT5101!N:N)</f>
        <v>-</v>
      </c>
      <c r="AZ1475" s="17">
        <f>_xlfn.XLOOKUP(G1475,ABNT5101!$I:$I,ABNT5101!O:O)</f>
        <v>14</v>
      </c>
      <c r="BA1475" s="20" t="str">
        <f t="shared" si="1523"/>
        <v>NÃO ATENDE</v>
      </c>
      <c r="BB1475" s="21">
        <f t="shared" ref="BB1475:BC1475" si="1744">BE1475/AU1475-1</f>
        <v>-1</v>
      </c>
      <c r="BC1475" s="21">
        <f t="shared" si="1744"/>
        <v>-1</v>
      </c>
      <c r="BD1475" s="21" t="str">
        <f t="shared" si="1525"/>
        <v>-</v>
      </c>
      <c r="BE1475" s="22"/>
      <c r="BF1475" s="22"/>
      <c r="BG1475" s="22"/>
      <c r="BH1475" s="22"/>
      <c r="BI1475" s="23"/>
      <c r="BJ1475" s="22"/>
      <c r="BK1475" s="20" t="str">
        <f t="shared" si="1526"/>
        <v>NÃO ATENDE</v>
      </c>
      <c r="BL1475" s="20" t="str">
        <f t="shared" si="1527"/>
        <v>NÃO ATENDE</v>
      </c>
      <c r="BM1475" s="20" t="str">
        <f t="shared" si="1528"/>
        <v>NÃO ATENDE</v>
      </c>
      <c r="BN1475" s="20" t="str">
        <f t="shared" si="1529"/>
        <v>ATENDE</v>
      </c>
      <c r="BO1475" s="24" t="str">
        <f t="shared" si="1530"/>
        <v>C1</v>
      </c>
      <c r="BP1475" s="24" t="str">
        <f t="shared" si="1648"/>
        <v>P5</v>
      </c>
      <c r="BQ1475" s="25">
        <f t="shared" si="1661"/>
        <v>-1</v>
      </c>
      <c r="BR1475" s="22"/>
      <c r="BS1475" s="22"/>
      <c r="BT1475" s="24">
        <f>IF(BP1475="-","-",_xlfn.XLOOKUP(BP1475,ABNT5101!$B$4:$B$9,ABNT5101!$C$4:$C$9))</f>
        <v>5</v>
      </c>
      <c r="BU1475" s="24">
        <f>IF(BP1475="-","-",_xlfn.XLOOKUP(BP1475,ABNT5101!$B$4:$B$9,ABNT5101!$D$4:$D$9))</f>
        <v>1</v>
      </c>
      <c r="BV1475" s="20" t="str">
        <f t="shared" si="1531"/>
        <v>NÃO ATENDE</v>
      </c>
      <c r="BW1475" s="20" t="str">
        <f t="shared" si="1662"/>
        <v>NÃO ATENDE</v>
      </c>
      <c r="BX1475" s="20" t="str">
        <f t="shared" si="1532"/>
        <v>NÃO ATENDE</v>
      </c>
      <c r="BY1475" s="24" t="s">
        <v>136</v>
      </c>
      <c r="BZ1475" s="25" t="e">
        <f t="shared" si="1533"/>
        <v>#VALUE!</v>
      </c>
      <c r="CA1475" s="24"/>
      <c r="CB1475" s="24"/>
      <c r="CC1475" s="20" t="str">
        <f>IF(BY1475="-","-",_xlfn.XLOOKUP(BY1475,ABNT5101!$B$4:$B$9,ABNT5101!$C$4:$C$9))</f>
        <v>-</v>
      </c>
      <c r="CD1475" s="24" t="str">
        <f>IF(BY1475="-","-",_xlfn.XLOOKUP(BY1475,ABNT5101!$B$4:$B$9,ABNT5101!$D$4:$D$9))</f>
        <v>-</v>
      </c>
      <c r="CE1475" s="20" t="str">
        <f t="shared" si="1534"/>
        <v>-</v>
      </c>
      <c r="CF1475" s="20" t="str">
        <f t="shared" si="1535"/>
        <v>-</v>
      </c>
      <c r="CG1475" s="20" t="str">
        <f t="shared" si="1640"/>
        <v>-</v>
      </c>
      <c r="CH1475" s="26" t="e">
        <f>_xlfn.XLOOKUP(CI1475,'Banco de dados'!$B:$B,'Banco de dados'!$D:$D)</f>
        <v>#N/A</v>
      </c>
      <c r="CI1475" s="27"/>
      <c r="CJ1475" s="26" t="e">
        <f>_xlfn.XLOOKUP(CI1475,'Banco de dados'!$B:$B,'Banco de dados'!$E:$E)</f>
        <v>#N/A</v>
      </c>
      <c r="CK1475" s="26"/>
      <c r="CL1475" s="26" t="e">
        <f>IF(CK1475="-","-",_xlfn.XLOOKUP(CK1475,'Banco de dados'!$B:$B,'Banco de dados'!$E:$E))</f>
        <v>#N/A</v>
      </c>
      <c r="CM1475" s="28">
        <f t="shared" si="1690"/>
        <v>1</v>
      </c>
      <c r="CN1475" s="26" t="e">
        <f>_xlfn.XLOOKUP(CI1475,'Banco de dados'!$B:$B,'Banco de dados'!$H:$H)</f>
        <v>#N/A</v>
      </c>
      <c r="CO1475" s="26" t="e">
        <f t="array" aca="1" ref="CO1475" ca="1">_xludf.XLOOKUP(CK1475,'Banco de dados'!$B:$B,'Banco de dados'!$H:$H)</f>
        <v>#NAME?</v>
      </c>
      <c r="CP1475" s="26" t="e">
        <f t="array" aca="1" ref="CP1475" ca="1">_xludf.XLOOKUP(CI1475,'Banco de dados'!$B:$B,'Banco de dados'!$F:$F)</f>
        <v>#NAME?</v>
      </c>
      <c r="CQ1475" s="26" t="e">
        <f t="array" aca="1" ref="CQ1475" ca="1">_xludf.XLOOKUP(CK1475,'Banco de dados'!$B:$B,'Banco de dados'!$F:$F)</f>
        <v>#NAME?</v>
      </c>
      <c r="CR1475" s="27">
        <v>454</v>
      </c>
      <c r="CS1475" s="27"/>
      <c r="CT1475" s="26" t="str">
        <f>IF(AG1475=0.5,"Suporte",IF(AND(AG1475&gt;='Braços de IP'!$B$9,AG1475&lt;='Braços de IP'!$D$9),'Braços de IP'!$E$9,IF(AND(AG1475&gt;='Braços de IP'!$B$10,AG1475&lt;='Braços de IP'!$D$10),'Braços de IP'!$E$10,IF(AND(AG1475&gt;='Braços de IP'!$B$11,AG1475&lt;='Braços de IP'!$D$11),'Braços de IP'!$E$11,IF(AND(AG1475&gt;='Braços de IP'!$B$12,AG1475&lt;='Braços de IP'!$D$12),'Braços de IP'!$E$12,IF(AND(AG1475&gt;='Braços de IP'!$B$13,AG1475&lt;='Braços de IP'!$D$13),'Braços de IP'!$E$13,IF(AND(AG1475&gt;='Braços de IP'!$B$14,AG1475&lt;='Braços de IP'!$D$14),'Braços de IP'!$E$14,"ERRO")))))))</f>
        <v>Longo II</v>
      </c>
      <c r="CU1475" s="27"/>
      <c r="CV1475" s="26" t="str">
        <f>IF($CU1475="","",VLOOKUP($CU1475,'Braços de IP'!$E$9:$I$15,2,0))</f>
        <v/>
      </c>
      <c r="CW1475" s="29" t="str">
        <f>IF($CU1475="","",VLOOKUP($CU1475,'Braços de IP'!$E$9:$I$15,5,0))</f>
        <v/>
      </c>
      <c r="CX1475" s="26"/>
      <c r="CY1475" s="26"/>
      <c r="CZ1475" s="26"/>
      <c r="DA1475" s="26"/>
      <c r="DB1475" s="26"/>
      <c r="DC1475" s="26"/>
      <c r="DD1475" s="30" t="e">
        <f t="shared" si="1588"/>
        <v>#N/A</v>
      </c>
      <c r="DE1475" s="31">
        <f t="shared" si="1589"/>
        <v>186</v>
      </c>
      <c r="DF1475" s="30" t="e">
        <f t="shared" si="1590"/>
        <v>#N/A</v>
      </c>
      <c r="DG1475" s="32" t="e">
        <f t="shared" si="1591"/>
        <v>#N/A</v>
      </c>
      <c r="DH1475" s="33" t="s">
        <v>143</v>
      </c>
      <c r="DI1475" s="34"/>
      <c r="DJ1475" s="35"/>
      <c r="DK1475" s="16" t="s">
        <v>144</v>
      </c>
      <c r="DL1475" s="16"/>
    </row>
    <row r="1476" spans="1:116" ht="15" customHeight="1" x14ac:dyDescent="0.25">
      <c r="B1476" s="16">
        <v>467</v>
      </c>
      <c r="C1476" s="16" t="s">
        <v>720</v>
      </c>
      <c r="D1476" s="16" t="s">
        <v>297</v>
      </c>
      <c r="E1476" s="16">
        <v>-8.1221530000000008</v>
      </c>
      <c r="F1476" s="16">
        <v>-34.899118999999999</v>
      </c>
      <c r="G1476" s="16" t="s">
        <v>209</v>
      </c>
      <c r="H1476" s="16" t="s">
        <v>136</v>
      </c>
      <c r="I1476" s="16" t="s">
        <v>149</v>
      </c>
      <c r="J1476" s="16" t="s">
        <v>137</v>
      </c>
      <c r="K1476" s="16">
        <v>186</v>
      </c>
      <c r="L1476" s="16" t="s">
        <v>138</v>
      </c>
      <c r="M1476" s="16">
        <v>30</v>
      </c>
      <c r="N1476" s="16"/>
      <c r="O1476" s="16">
        <v>1</v>
      </c>
      <c r="P1476" s="16" t="s">
        <v>136</v>
      </c>
      <c r="Q1476" s="16">
        <v>8.5</v>
      </c>
      <c r="R1476" s="16"/>
      <c r="S1476" s="16"/>
      <c r="T1476" s="16" t="s">
        <v>136</v>
      </c>
      <c r="U1476" s="16">
        <v>3</v>
      </c>
      <c r="V1476" s="16">
        <v>1.54</v>
      </c>
      <c r="W1476" s="16" t="s">
        <v>136</v>
      </c>
      <c r="X1476" s="16" t="s">
        <v>136</v>
      </c>
      <c r="Y1476" s="16">
        <v>0</v>
      </c>
      <c r="Z1476" s="16">
        <v>0</v>
      </c>
      <c r="AA1476" s="16" t="s">
        <v>298</v>
      </c>
      <c r="AB1476" s="16" t="s">
        <v>759</v>
      </c>
      <c r="AC1476" s="16">
        <v>34.24</v>
      </c>
      <c r="AD1476" s="16">
        <v>8.4700000000000006</v>
      </c>
      <c r="AE1476" s="16">
        <v>1</v>
      </c>
      <c r="AF1476" s="16">
        <v>0.8</v>
      </c>
      <c r="AG1476" s="16">
        <v>3.5</v>
      </c>
      <c r="AH1476" s="16"/>
      <c r="AI1476" s="16"/>
      <c r="AJ1476" s="16"/>
      <c r="AK1476" s="16"/>
      <c r="AL1476" s="16"/>
      <c r="AM1476" s="16">
        <v>1</v>
      </c>
      <c r="AN1476" s="16" t="s">
        <v>139</v>
      </c>
      <c r="AO1476" s="16">
        <v>34.24</v>
      </c>
      <c r="AP1476" s="16">
        <v>5.05</v>
      </c>
      <c r="AQ1476" s="16">
        <v>0</v>
      </c>
      <c r="AR1476" s="17" t="s">
        <v>136</v>
      </c>
      <c r="AS1476" s="19">
        <f t="shared" si="1522"/>
        <v>2</v>
      </c>
      <c r="AT1476" s="19"/>
      <c r="AU1476" s="19">
        <f>VLOOKUP(G1476,ABNT5101!$I$3:$J$9,2)</f>
        <v>30</v>
      </c>
      <c r="AV1476" s="19">
        <f>VLOOKUP(G1476,ABNT5101!$I$3:$M$9,5)</f>
        <v>0.38</v>
      </c>
      <c r="AW1476" s="17" t="str">
        <f>_xlfn.XLOOKUP(G1476,ABNT5101!I:I,ABNT5101!L:L)</f>
        <v>-</v>
      </c>
      <c r="AX1476" s="17">
        <f>_xlfn.XLOOKUP(G1476,ABNT5101!$I:$I,ABNT5101!M:M)</f>
        <v>0.38</v>
      </c>
      <c r="AY1476" s="17" t="str">
        <f>_xlfn.XLOOKUP(G1476,ABNT5101!$I:$I,ABNT5101!N:N)</f>
        <v>-</v>
      </c>
      <c r="AZ1476" s="17">
        <f>_xlfn.XLOOKUP(G1476,ABNT5101!$I:$I,ABNT5101!O:O)</f>
        <v>14</v>
      </c>
      <c r="BA1476" s="20" t="str">
        <f t="shared" si="1523"/>
        <v>NÃO ATENDE</v>
      </c>
      <c r="BB1476" s="21">
        <f t="shared" ref="BB1476:BC1476" si="1745">BE1476/AU1476-1</f>
        <v>-1</v>
      </c>
      <c r="BC1476" s="21">
        <f t="shared" si="1745"/>
        <v>-1</v>
      </c>
      <c r="BD1476" s="21" t="str">
        <f t="shared" si="1525"/>
        <v>-</v>
      </c>
      <c r="BE1476" s="22"/>
      <c r="BF1476" s="22"/>
      <c r="BG1476" s="22"/>
      <c r="BH1476" s="22"/>
      <c r="BI1476" s="23"/>
      <c r="BJ1476" s="22"/>
      <c r="BK1476" s="20" t="str">
        <f t="shared" si="1526"/>
        <v>NÃO ATENDE</v>
      </c>
      <c r="BL1476" s="20" t="str">
        <f t="shared" si="1527"/>
        <v>NÃO ATENDE</v>
      </c>
      <c r="BM1476" s="20" t="str">
        <f t="shared" si="1528"/>
        <v>NÃO ATENDE</v>
      </c>
      <c r="BN1476" s="20" t="str">
        <f t="shared" si="1529"/>
        <v>ATENDE</v>
      </c>
      <c r="BO1476" s="24" t="str">
        <f t="shared" si="1530"/>
        <v>C1</v>
      </c>
      <c r="BP1476" s="24" t="str">
        <f t="shared" si="1648"/>
        <v>P5</v>
      </c>
      <c r="BQ1476" s="25">
        <f t="shared" si="1661"/>
        <v>-1</v>
      </c>
      <c r="BR1476" s="22"/>
      <c r="BS1476" s="22"/>
      <c r="BT1476" s="24">
        <f>IF(BP1476="-","-",_xlfn.XLOOKUP(BP1476,ABNT5101!$B$4:$B$9,ABNT5101!$C$4:$C$9))</f>
        <v>5</v>
      </c>
      <c r="BU1476" s="24">
        <f>IF(BP1476="-","-",_xlfn.XLOOKUP(BP1476,ABNT5101!$B$4:$B$9,ABNT5101!$D$4:$D$9))</f>
        <v>1</v>
      </c>
      <c r="BV1476" s="20" t="str">
        <f t="shared" si="1531"/>
        <v>NÃO ATENDE</v>
      </c>
      <c r="BW1476" s="20" t="str">
        <f t="shared" si="1662"/>
        <v>NÃO ATENDE</v>
      </c>
      <c r="BX1476" s="20" t="str">
        <f t="shared" si="1532"/>
        <v>NÃO ATENDE</v>
      </c>
      <c r="BY1476" s="24" t="s">
        <v>136</v>
      </c>
      <c r="BZ1476" s="25" t="e">
        <f t="shared" si="1533"/>
        <v>#VALUE!</v>
      </c>
      <c r="CA1476" s="24"/>
      <c r="CB1476" s="24"/>
      <c r="CC1476" s="20" t="str">
        <f>IF(BY1476="-","-",_xlfn.XLOOKUP(BY1476,ABNT5101!$B$4:$B$9,ABNT5101!$C$4:$C$9))</f>
        <v>-</v>
      </c>
      <c r="CD1476" s="24" t="str">
        <f>IF(BY1476="-","-",_xlfn.XLOOKUP(BY1476,ABNT5101!$B$4:$B$9,ABNT5101!$D$4:$D$9))</f>
        <v>-</v>
      </c>
      <c r="CE1476" s="20" t="str">
        <f t="shared" si="1534"/>
        <v>-</v>
      </c>
      <c r="CF1476" s="20" t="str">
        <f t="shared" si="1535"/>
        <v>-</v>
      </c>
      <c r="CG1476" s="20" t="str">
        <f t="shared" si="1640"/>
        <v>-</v>
      </c>
      <c r="CH1476" s="26" t="e">
        <f>_xlfn.XLOOKUP(CI1476,'Banco de dados'!$B:$B,'Banco de dados'!$D:$D)</f>
        <v>#N/A</v>
      </c>
      <c r="CI1476" s="27"/>
      <c r="CJ1476" s="26" t="e">
        <f>_xlfn.XLOOKUP(CI1476,'Banco de dados'!$B:$B,'Banco de dados'!$E:$E)</f>
        <v>#N/A</v>
      </c>
      <c r="CK1476" s="26"/>
      <c r="CL1476" s="26" t="e">
        <f>IF(CK1476="-","-",_xlfn.XLOOKUP(CK1476,'Banco de dados'!$B:$B,'Banco de dados'!$E:$E))</f>
        <v>#N/A</v>
      </c>
      <c r="CM1476" s="28">
        <f t="shared" si="1690"/>
        <v>1</v>
      </c>
      <c r="CN1476" s="26" t="e">
        <f>_xlfn.XLOOKUP(CI1476,'Banco de dados'!$B:$B,'Banco de dados'!$H:$H)</f>
        <v>#N/A</v>
      </c>
      <c r="CO1476" s="26" t="e">
        <f t="array" aca="1" ref="CO1476" ca="1">_xludf.XLOOKUP(CK1476,'Banco de dados'!$B:$B,'Banco de dados'!$H:$H)</f>
        <v>#NAME?</v>
      </c>
      <c r="CP1476" s="26" t="e">
        <f t="array" aca="1" ref="CP1476" ca="1">_xludf.XLOOKUP(CI1476,'Banco de dados'!$B:$B,'Banco de dados'!$F:$F)</f>
        <v>#NAME?</v>
      </c>
      <c r="CQ1476" s="26" t="e">
        <f t="array" aca="1" ref="CQ1476" ca="1">_xludf.XLOOKUP(CK1476,'Banco de dados'!$B:$B,'Banco de dados'!$F:$F)</f>
        <v>#NAME?</v>
      </c>
      <c r="CR1476" s="27">
        <v>455</v>
      </c>
      <c r="CS1476" s="27"/>
      <c r="CT1476" s="26" t="str">
        <f>IF(AG1476=0.5,"Suporte",IF(AND(AG1476&gt;='Braços de IP'!$B$9,AG1476&lt;='Braços de IP'!$D$9),'Braços de IP'!$E$9,IF(AND(AG1476&gt;='Braços de IP'!$B$10,AG1476&lt;='Braços de IP'!$D$10),'Braços de IP'!$E$10,IF(AND(AG1476&gt;='Braços de IP'!$B$11,AG1476&lt;='Braços de IP'!$D$11),'Braços de IP'!$E$11,IF(AND(AG1476&gt;='Braços de IP'!$B$12,AG1476&lt;='Braços de IP'!$D$12),'Braços de IP'!$E$12,IF(AND(AG1476&gt;='Braços de IP'!$B$13,AG1476&lt;='Braços de IP'!$D$13),'Braços de IP'!$E$13,IF(AND(AG1476&gt;='Braços de IP'!$B$14,AG1476&lt;='Braços de IP'!$D$14),'Braços de IP'!$E$14,"ERRO")))))))</f>
        <v>Longo II</v>
      </c>
      <c r="CU1476" s="27"/>
      <c r="CV1476" s="26" t="str">
        <f>IF($CU1476="","",VLOOKUP($CU1476,'Braços de IP'!$E$9:$I$15,2,0))</f>
        <v/>
      </c>
      <c r="CW1476" s="29" t="str">
        <f>IF($CU1476="","",VLOOKUP($CU1476,'Braços de IP'!$E$9:$I$15,5,0))</f>
        <v/>
      </c>
      <c r="CX1476" s="26"/>
      <c r="CY1476" s="26"/>
      <c r="CZ1476" s="26"/>
      <c r="DA1476" s="26"/>
      <c r="DB1476" s="26"/>
      <c r="DC1476" s="26"/>
      <c r="DD1476" s="30" t="e">
        <f t="shared" si="1588"/>
        <v>#N/A</v>
      </c>
      <c r="DE1476" s="31">
        <f t="shared" si="1589"/>
        <v>186</v>
      </c>
      <c r="DF1476" s="30" t="e">
        <f t="shared" si="1590"/>
        <v>#N/A</v>
      </c>
      <c r="DG1476" s="32" t="e">
        <f t="shared" si="1591"/>
        <v>#N/A</v>
      </c>
      <c r="DH1476" s="33" t="s">
        <v>143</v>
      </c>
      <c r="DI1476" s="34"/>
      <c r="DJ1476" s="35"/>
      <c r="DK1476" s="16" t="s">
        <v>144</v>
      </c>
      <c r="DL1476" s="16"/>
    </row>
    <row r="1477" spans="1:116" ht="15" customHeight="1" x14ac:dyDescent="0.25">
      <c r="B1477" s="16">
        <v>467</v>
      </c>
      <c r="C1477" s="16" t="s">
        <v>720</v>
      </c>
      <c r="D1477" s="16" t="s">
        <v>297</v>
      </c>
      <c r="E1477" s="16">
        <v>-8.1221530000000008</v>
      </c>
      <c r="F1477" s="16">
        <v>-34.899118999999999</v>
      </c>
      <c r="G1477" s="16" t="s">
        <v>209</v>
      </c>
      <c r="H1477" s="16" t="s">
        <v>136</v>
      </c>
      <c r="I1477" s="16" t="s">
        <v>149</v>
      </c>
      <c r="J1477" s="16" t="s">
        <v>137</v>
      </c>
      <c r="K1477" s="16">
        <v>186</v>
      </c>
      <c r="L1477" s="16" t="s">
        <v>138</v>
      </c>
      <c r="M1477" s="16">
        <v>30</v>
      </c>
      <c r="N1477" s="16"/>
      <c r="O1477" s="16">
        <v>1</v>
      </c>
      <c r="P1477" s="16" t="s">
        <v>136</v>
      </c>
      <c r="Q1477" s="16">
        <v>8.5</v>
      </c>
      <c r="R1477" s="16"/>
      <c r="S1477" s="16"/>
      <c r="T1477" s="16" t="s">
        <v>136</v>
      </c>
      <c r="U1477" s="16">
        <v>3</v>
      </c>
      <c r="V1477" s="16">
        <v>1.54</v>
      </c>
      <c r="W1477" s="16" t="s">
        <v>136</v>
      </c>
      <c r="X1477" s="16" t="s">
        <v>136</v>
      </c>
      <c r="Y1477" s="16">
        <v>0</v>
      </c>
      <c r="Z1477" s="16">
        <v>0</v>
      </c>
      <c r="AA1477" s="16" t="s">
        <v>298</v>
      </c>
      <c r="AB1477" s="16" t="s">
        <v>759</v>
      </c>
      <c r="AC1477" s="16">
        <v>34.24</v>
      </c>
      <c r="AD1477" s="16">
        <v>8.4700000000000006</v>
      </c>
      <c r="AE1477" s="16">
        <v>1</v>
      </c>
      <c r="AF1477" s="16">
        <v>0.8</v>
      </c>
      <c r="AG1477" s="16">
        <v>3.5</v>
      </c>
      <c r="AH1477" s="16"/>
      <c r="AI1477" s="16"/>
      <c r="AJ1477" s="16"/>
      <c r="AK1477" s="16"/>
      <c r="AL1477" s="16"/>
      <c r="AM1477" s="16">
        <v>1</v>
      </c>
      <c r="AN1477" s="16" t="s">
        <v>139</v>
      </c>
      <c r="AO1477" s="16">
        <v>34.24</v>
      </c>
      <c r="AP1477" s="16">
        <v>5.05</v>
      </c>
      <c r="AQ1477" s="16">
        <v>0</v>
      </c>
      <c r="AR1477" s="17" t="s">
        <v>136</v>
      </c>
      <c r="AS1477" s="19">
        <f t="shared" si="1522"/>
        <v>2</v>
      </c>
      <c r="AT1477" s="19"/>
      <c r="AU1477" s="19">
        <f>VLOOKUP(G1477,ABNT5101!$I$3:$J$9,2)</f>
        <v>30</v>
      </c>
      <c r="AV1477" s="19">
        <f>VLOOKUP(G1477,ABNT5101!$I$3:$M$9,5)</f>
        <v>0.38</v>
      </c>
      <c r="AW1477" s="17" t="str">
        <f>_xlfn.XLOOKUP(G1477,ABNT5101!I:I,ABNT5101!L:L)</f>
        <v>-</v>
      </c>
      <c r="AX1477" s="17">
        <f>_xlfn.XLOOKUP(G1477,ABNT5101!$I:$I,ABNT5101!M:M)</f>
        <v>0.38</v>
      </c>
      <c r="AY1477" s="17" t="str">
        <f>_xlfn.XLOOKUP(G1477,ABNT5101!$I:$I,ABNT5101!N:N)</f>
        <v>-</v>
      </c>
      <c r="AZ1477" s="17">
        <f>_xlfn.XLOOKUP(G1477,ABNT5101!$I:$I,ABNT5101!O:O)</f>
        <v>14</v>
      </c>
      <c r="BA1477" s="20" t="str">
        <f t="shared" si="1523"/>
        <v>NÃO ATENDE</v>
      </c>
      <c r="BB1477" s="21">
        <f t="shared" ref="BB1477:BC1477" si="1746">BE1477/AU1477-1</f>
        <v>-1</v>
      </c>
      <c r="BC1477" s="21">
        <f t="shared" si="1746"/>
        <v>-1</v>
      </c>
      <c r="BD1477" s="21" t="str">
        <f t="shared" si="1525"/>
        <v>-</v>
      </c>
      <c r="BE1477" s="22"/>
      <c r="BF1477" s="22"/>
      <c r="BG1477" s="22"/>
      <c r="BH1477" s="22"/>
      <c r="BI1477" s="23"/>
      <c r="BJ1477" s="22"/>
      <c r="BK1477" s="20" t="str">
        <f t="shared" si="1526"/>
        <v>NÃO ATENDE</v>
      </c>
      <c r="BL1477" s="20" t="str">
        <f t="shared" si="1527"/>
        <v>NÃO ATENDE</v>
      </c>
      <c r="BM1477" s="20" t="str">
        <f t="shared" si="1528"/>
        <v>NÃO ATENDE</v>
      </c>
      <c r="BN1477" s="20" t="str">
        <f t="shared" si="1529"/>
        <v>ATENDE</v>
      </c>
      <c r="BO1477" s="24" t="str">
        <f t="shared" si="1530"/>
        <v>C1</v>
      </c>
      <c r="BP1477" s="24" t="str">
        <f t="shared" si="1648"/>
        <v>P5</v>
      </c>
      <c r="BQ1477" s="25">
        <f t="shared" si="1661"/>
        <v>-1</v>
      </c>
      <c r="BR1477" s="22"/>
      <c r="BS1477" s="22"/>
      <c r="BT1477" s="24">
        <f>IF(BP1477="-","-",_xlfn.XLOOKUP(BP1477,ABNT5101!$B$4:$B$9,ABNT5101!$C$4:$C$9))</f>
        <v>5</v>
      </c>
      <c r="BU1477" s="24">
        <f>IF(BP1477="-","-",_xlfn.XLOOKUP(BP1477,ABNT5101!$B$4:$B$9,ABNT5101!$D$4:$D$9))</f>
        <v>1</v>
      </c>
      <c r="BV1477" s="20" t="str">
        <f t="shared" si="1531"/>
        <v>NÃO ATENDE</v>
      </c>
      <c r="BW1477" s="20" t="str">
        <f t="shared" si="1662"/>
        <v>NÃO ATENDE</v>
      </c>
      <c r="BX1477" s="20" t="str">
        <f t="shared" si="1532"/>
        <v>NÃO ATENDE</v>
      </c>
      <c r="BY1477" s="24" t="s">
        <v>136</v>
      </c>
      <c r="BZ1477" s="25" t="e">
        <f t="shared" si="1533"/>
        <v>#VALUE!</v>
      </c>
      <c r="CA1477" s="24"/>
      <c r="CB1477" s="24"/>
      <c r="CC1477" s="20" t="str">
        <f>IF(BY1477="-","-",_xlfn.XLOOKUP(BY1477,ABNT5101!$B$4:$B$9,ABNT5101!$C$4:$C$9))</f>
        <v>-</v>
      </c>
      <c r="CD1477" s="24" t="str">
        <f>IF(BY1477="-","-",_xlfn.XLOOKUP(BY1477,ABNT5101!$B$4:$B$9,ABNT5101!$D$4:$D$9))</f>
        <v>-</v>
      </c>
      <c r="CE1477" s="20" t="str">
        <f t="shared" si="1534"/>
        <v>-</v>
      </c>
      <c r="CF1477" s="20" t="str">
        <f t="shared" si="1535"/>
        <v>-</v>
      </c>
      <c r="CG1477" s="20" t="str">
        <f t="shared" si="1640"/>
        <v>-</v>
      </c>
      <c r="CH1477" s="26" t="e">
        <f>_xlfn.XLOOKUP(CI1477,'Banco de dados'!$B:$B,'Banco de dados'!$D:$D)</f>
        <v>#N/A</v>
      </c>
      <c r="CI1477" s="27"/>
      <c r="CJ1477" s="26" t="e">
        <f>_xlfn.XLOOKUP(CI1477,'Banco de dados'!$B:$B,'Banco de dados'!$E:$E)</f>
        <v>#N/A</v>
      </c>
      <c r="CK1477" s="26"/>
      <c r="CL1477" s="26" t="e">
        <f>IF(CK1477="-","-",_xlfn.XLOOKUP(CK1477,'Banco de dados'!$B:$B,'Banco de dados'!$E:$E))</f>
        <v>#N/A</v>
      </c>
      <c r="CM1477" s="28">
        <f t="shared" si="1690"/>
        <v>1</v>
      </c>
      <c r="CN1477" s="26" t="e">
        <f>_xlfn.XLOOKUP(CI1477,'Banco de dados'!$B:$B,'Banco de dados'!$H:$H)</f>
        <v>#N/A</v>
      </c>
      <c r="CO1477" s="26" t="e">
        <f t="array" aca="1" ref="CO1477" ca="1">_xludf.XLOOKUP(CK1477,'Banco de dados'!$B:$B,'Banco de dados'!$H:$H)</f>
        <v>#NAME?</v>
      </c>
      <c r="CP1477" s="26" t="e">
        <f t="array" aca="1" ref="CP1477" ca="1">_xludf.XLOOKUP(CI1477,'Banco de dados'!$B:$B,'Banco de dados'!$F:$F)</f>
        <v>#NAME?</v>
      </c>
      <c r="CQ1477" s="26" t="e">
        <f t="array" aca="1" ref="CQ1477" ca="1">_xludf.XLOOKUP(CK1477,'Banco de dados'!$B:$B,'Banco de dados'!$F:$F)</f>
        <v>#NAME?</v>
      </c>
      <c r="CR1477" s="27">
        <v>456</v>
      </c>
      <c r="CS1477" s="27"/>
      <c r="CT1477" s="26" t="str">
        <f>IF(AG1477=0.5,"Suporte",IF(AND(AG1477&gt;='Braços de IP'!$B$9,AG1477&lt;='Braços de IP'!$D$9),'Braços de IP'!$E$9,IF(AND(AG1477&gt;='Braços de IP'!$B$10,AG1477&lt;='Braços de IP'!$D$10),'Braços de IP'!$E$10,IF(AND(AG1477&gt;='Braços de IP'!$B$11,AG1477&lt;='Braços de IP'!$D$11),'Braços de IP'!$E$11,IF(AND(AG1477&gt;='Braços de IP'!$B$12,AG1477&lt;='Braços de IP'!$D$12),'Braços de IP'!$E$12,IF(AND(AG1477&gt;='Braços de IP'!$B$13,AG1477&lt;='Braços de IP'!$D$13),'Braços de IP'!$E$13,IF(AND(AG1477&gt;='Braços de IP'!$B$14,AG1477&lt;='Braços de IP'!$D$14),'Braços de IP'!$E$14,"ERRO")))))))</f>
        <v>Longo II</v>
      </c>
      <c r="CU1477" s="27"/>
      <c r="CV1477" s="26" t="str">
        <f>IF($CU1477="","",VLOOKUP($CU1477,'Braços de IP'!$E$9:$I$15,2,0))</f>
        <v/>
      </c>
      <c r="CW1477" s="29" t="str">
        <f>IF($CU1477="","",VLOOKUP($CU1477,'Braços de IP'!$E$9:$I$15,5,0))</f>
        <v/>
      </c>
      <c r="CX1477" s="26"/>
      <c r="CY1477" s="26"/>
      <c r="CZ1477" s="26"/>
      <c r="DA1477" s="26"/>
      <c r="DB1477" s="26"/>
      <c r="DC1477" s="26"/>
      <c r="DD1477" s="30" t="e">
        <f t="shared" si="1588"/>
        <v>#N/A</v>
      </c>
      <c r="DE1477" s="31">
        <f t="shared" si="1589"/>
        <v>186</v>
      </c>
      <c r="DF1477" s="30" t="e">
        <f t="shared" si="1590"/>
        <v>#N/A</v>
      </c>
      <c r="DG1477" s="32" t="e">
        <f t="shared" si="1591"/>
        <v>#N/A</v>
      </c>
      <c r="DH1477" s="33" t="s">
        <v>143</v>
      </c>
      <c r="DI1477" s="34"/>
      <c r="DJ1477" s="35"/>
      <c r="DK1477" s="16" t="s">
        <v>144</v>
      </c>
      <c r="DL1477" s="16"/>
    </row>
    <row r="1478" spans="1:116" ht="15" customHeight="1" x14ac:dyDescent="0.25">
      <c r="B1478" s="16">
        <v>471</v>
      </c>
      <c r="C1478" s="16" t="s">
        <v>176</v>
      </c>
      <c r="D1478" s="16" t="s">
        <v>1276</v>
      </c>
      <c r="E1478" s="16">
        <v>-8.1280090000000005</v>
      </c>
      <c r="F1478" s="16">
        <v>-34.947158999999999</v>
      </c>
      <c r="G1478" s="16" t="s">
        <v>160</v>
      </c>
      <c r="H1478" s="16" t="s">
        <v>136</v>
      </c>
      <c r="I1478" s="16" t="s">
        <v>135</v>
      </c>
      <c r="J1478" s="16" t="s">
        <v>137</v>
      </c>
      <c r="K1478" s="16">
        <v>72</v>
      </c>
      <c r="L1478" s="16" t="s">
        <v>138</v>
      </c>
      <c r="M1478" s="16">
        <v>0</v>
      </c>
      <c r="N1478" s="16"/>
      <c r="O1478" s="16">
        <v>1</v>
      </c>
      <c r="P1478" s="16">
        <v>1</v>
      </c>
      <c r="Q1478" s="16">
        <v>6.5</v>
      </c>
      <c r="R1478" s="16"/>
      <c r="S1478" s="16"/>
      <c r="T1478" s="16" t="s">
        <v>136</v>
      </c>
      <c r="U1478" s="16">
        <v>1</v>
      </c>
      <c r="V1478" s="16">
        <v>0</v>
      </c>
      <c r="W1478" s="16" t="s">
        <v>136</v>
      </c>
      <c r="X1478" s="16" t="s">
        <v>136</v>
      </c>
      <c r="Y1478" s="16">
        <v>0</v>
      </c>
      <c r="Z1478" s="16">
        <v>0</v>
      </c>
      <c r="AA1478" s="16" t="s">
        <v>139</v>
      </c>
      <c r="AB1478" s="16" t="s">
        <v>140</v>
      </c>
      <c r="AC1478" s="16">
        <v>15</v>
      </c>
      <c r="AD1478" s="16">
        <v>7.1660000000000004</v>
      </c>
      <c r="AE1478" s="16">
        <v>1</v>
      </c>
      <c r="AF1478" s="16">
        <v>0.27</v>
      </c>
      <c r="AG1478" s="16">
        <v>2.1800000000000002</v>
      </c>
      <c r="AH1478" s="16"/>
      <c r="AI1478" s="16"/>
      <c r="AJ1478" s="16"/>
      <c r="AK1478" s="16"/>
      <c r="AL1478" s="16"/>
      <c r="AM1478" s="16">
        <v>0</v>
      </c>
      <c r="AN1478" s="16"/>
      <c r="AO1478" s="16">
        <v>0</v>
      </c>
      <c r="AP1478" s="16">
        <v>0</v>
      </c>
      <c r="AQ1478" s="16">
        <v>0</v>
      </c>
      <c r="AR1478" s="17" t="s">
        <v>136</v>
      </c>
      <c r="AS1478" s="19">
        <f t="shared" si="1522"/>
        <v>0</v>
      </c>
      <c r="AT1478" s="19"/>
      <c r="AU1478" s="19">
        <f>VLOOKUP(G1478,ABNT5101!$I$3:$J$9,2)</f>
        <v>10</v>
      </c>
      <c r="AV1478" s="19">
        <f>VLOOKUP(G1478,ABNT5101!$I$3:$M$9,5)</f>
        <v>0.18</v>
      </c>
      <c r="AW1478" s="17" t="str">
        <f>_xlfn.XLOOKUP(G1478,ABNT5101!I:I,ABNT5101!L:L)</f>
        <v>-</v>
      </c>
      <c r="AX1478" s="17">
        <f>_xlfn.XLOOKUP(G1478,ABNT5101!$I:$I,ABNT5101!M:M)</f>
        <v>0.18</v>
      </c>
      <c r="AY1478" s="17" t="str">
        <f>_xlfn.XLOOKUP(G1478,ABNT5101!$I:$I,ABNT5101!N:N)</f>
        <v>-</v>
      </c>
      <c r="AZ1478" s="17">
        <f>_xlfn.XLOOKUP(G1478,ABNT5101!$I:$I,ABNT5101!O:O)</f>
        <v>16</v>
      </c>
      <c r="BA1478" s="20" t="str">
        <f t="shared" si="1523"/>
        <v>NÃO ATENDE</v>
      </c>
      <c r="BB1478" s="21">
        <f t="shared" ref="BB1478:BC1478" si="1747">BE1478/AU1478-1</f>
        <v>-1</v>
      </c>
      <c r="BC1478" s="21">
        <f t="shared" si="1747"/>
        <v>-1</v>
      </c>
      <c r="BD1478" s="21" t="str">
        <f t="shared" si="1525"/>
        <v>-</v>
      </c>
      <c r="BE1478" s="22"/>
      <c r="BF1478" s="22"/>
      <c r="BG1478" s="22"/>
      <c r="BH1478" s="22"/>
      <c r="BI1478" s="23"/>
      <c r="BJ1478" s="22"/>
      <c r="BK1478" s="20" t="str">
        <f t="shared" si="1526"/>
        <v>NÃO ATENDE</v>
      </c>
      <c r="BL1478" s="20" t="str">
        <f t="shared" si="1527"/>
        <v>NÃO ATENDE</v>
      </c>
      <c r="BM1478" s="20" t="str">
        <f t="shared" si="1528"/>
        <v>NÃO ATENDE</v>
      </c>
      <c r="BN1478" s="20" t="str">
        <f t="shared" si="1529"/>
        <v>ATENDE</v>
      </c>
      <c r="BO1478" s="24" t="str">
        <f t="shared" si="1530"/>
        <v>C4</v>
      </c>
      <c r="BP1478" s="24" t="str">
        <f t="shared" si="1648"/>
        <v>P6</v>
      </c>
      <c r="BQ1478" s="25">
        <f t="shared" si="1661"/>
        <v>-1</v>
      </c>
      <c r="BR1478" s="22"/>
      <c r="BS1478" s="22"/>
      <c r="BT1478" s="24">
        <f>IF(BP1478="-","-",_xlfn.XLOOKUP(BP1478,ABNT5101!$B$4:$B$9,ABNT5101!$C$4:$C$9))</f>
        <v>3</v>
      </c>
      <c r="BU1478" s="24">
        <f>IF(BP1478="-","-",_xlfn.XLOOKUP(BP1478,ABNT5101!$B$4:$B$9,ABNT5101!$D$4:$D$9))</f>
        <v>0.6</v>
      </c>
      <c r="BV1478" s="20" t="str">
        <f t="shared" si="1531"/>
        <v>NÃO ATENDE</v>
      </c>
      <c r="BW1478" s="20" t="str">
        <f t="shared" si="1662"/>
        <v>NÃO ATENDE</v>
      </c>
      <c r="BX1478" s="20" t="str">
        <f t="shared" si="1532"/>
        <v>NÃO ATENDE</v>
      </c>
      <c r="BY1478" s="24" t="s">
        <v>136</v>
      </c>
      <c r="BZ1478" s="25" t="e">
        <f t="shared" si="1533"/>
        <v>#VALUE!</v>
      </c>
      <c r="CA1478" s="24"/>
      <c r="CB1478" s="24"/>
      <c r="CC1478" s="20" t="str">
        <f>IF(BY1478="-","-",_xlfn.XLOOKUP(BY1478,ABNT5101!$B$4:$B$9,ABNT5101!$C$4:$C$9))</f>
        <v>-</v>
      </c>
      <c r="CD1478" s="24" t="str">
        <f>IF(BY1478="-","-",_xlfn.XLOOKUP(BY1478,ABNT5101!$B$4:$B$9,ABNT5101!$D$4:$D$9))</f>
        <v>-</v>
      </c>
      <c r="CE1478" s="20" t="str">
        <f t="shared" si="1534"/>
        <v>-</v>
      </c>
      <c r="CF1478" s="20" t="str">
        <f t="shared" si="1535"/>
        <v>-</v>
      </c>
      <c r="CG1478" s="20" t="str">
        <f t="shared" si="1640"/>
        <v>-</v>
      </c>
      <c r="CH1478" s="26" t="e">
        <f>_xlfn.XLOOKUP(CI1478,'Banco de dados'!$B:$B,'Banco de dados'!$D:$D)</f>
        <v>#N/A</v>
      </c>
      <c r="CI1478" s="27"/>
      <c r="CJ1478" s="26" t="e">
        <f>_xlfn.XLOOKUP(CI1478,'Banco de dados'!$B:$B,'Banco de dados'!$E:$E)</f>
        <v>#N/A</v>
      </c>
      <c r="CK1478" s="26"/>
      <c r="CL1478" s="26" t="e">
        <f>IF(CK1478="-","-",_xlfn.XLOOKUP(CK1478,'Banco de dados'!$B:$B,'Banco de dados'!$E:$E))</f>
        <v>#N/A</v>
      </c>
      <c r="CM1478" s="28">
        <f t="shared" si="1690"/>
        <v>1</v>
      </c>
      <c r="CN1478" s="26" t="e">
        <f>_xlfn.XLOOKUP(CI1478,'Banco de dados'!$B:$B,'Banco de dados'!$H:$H)</f>
        <v>#N/A</v>
      </c>
      <c r="CO1478" s="26" t="e">
        <f t="array" aca="1" ref="CO1478" ca="1">_xludf.XLOOKUP(CK1478,'Banco de dados'!$B:$B,'Banco de dados'!$H:$H)</f>
        <v>#NAME?</v>
      </c>
      <c r="CP1478" s="26" t="e">
        <f t="array" aca="1" ref="CP1478" ca="1">_xludf.XLOOKUP(CI1478,'Banco de dados'!$B:$B,'Banco de dados'!$F:$F)</f>
        <v>#NAME?</v>
      </c>
      <c r="CQ1478" s="26" t="e">
        <f t="array" aca="1" ref="CQ1478" ca="1">_xludf.XLOOKUP(CK1478,'Banco de dados'!$B:$B,'Banco de dados'!$F:$F)</f>
        <v>#NAME?</v>
      </c>
      <c r="CR1478" s="27">
        <v>466</v>
      </c>
      <c r="CS1478" s="27"/>
      <c r="CT1478" s="26" t="str">
        <f>IF(AG1478=0.5,"Suporte",IF(AND(AG1478&gt;='Braços de IP'!$B$9,AG1478&lt;='Braços de IP'!$D$9),'Braços de IP'!$E$9,IF(AND(AG1478&gt;='Braços de IP'!$B$10,AG1478&lt;='Braços de IP'!$D$10),'Braços de IP'!$E$10,IF(AND(AG1478&gt;='Braços de IP'!$B$11,AG1478&lt;='Braços de IP'!$D$11),'Braços de IP'!$E$11,IF(AND(AG1478&gt;='Braços de IP'!$B$12,AG1478&lt;='Braços de IP'!$D$12),'Braços de IP'!$E$12,IF(AND(AG1478&gt;='Braços de IP'!$B$13,AG1478&lt;='Braços de IP'!$D$13),'Braços de IP'!$E$13,IF(AND(AG1478&gt;='Braços de IP'!$B$14,AG1478&lt;='Braços de IP'!$D$14),'Braços de IP'!$E$14,"ERRO")))))))</f>
        <v>Médio I</v>
      </c>
      <c r="CU1478" s="27"/>
      <c r="CV1478" s="26" t="str">
        <f>IF($CU1478="","",VLOOKUP($CU1478,'Braços de IP'!$E$9:$I$15,2,0))</f>
        <v/>
      </c>
      <c r="CW1478" s="29" t="str">
        <f>IF($CU1478="","",VLOOKUP($CU1478,'Braços de IP'!$E$9:$I$15,5,0))</f>
        <v/>
      </c>
      <c r="CX1478" s="26"/>
      <c r="CY1478" s="26"/>
      <c r="CZ1478" s="26"/>
      <c r="DA1478" s="26"/>
      <c r="DB1478" s="26"/>
      <c r="DC1478" s="26"/>
      <c r="DD1478" s="30" t="e">
        <f t="shared" si="1588"/>
        <v>#N/A</v>
      </c>
      <c r="DE1478" s="31">
        <f t="shared" si="1589"/>
        <v>72</v>
      </c>
      <c r="DF1478" s="30" t="e">
        <f t="shared" si="1590"/>
        <v>#N/A</v>
      </c>
      <c r="DG1478" s="32" t="e">
        <f t="shared" si="1591"/>
        <v>#N/A</v>
      </c>
      <c r="DH1478" s="33" t="s">
        <v>143</v>
      </c>
      <c r="DI1478" s="34"/>
      <c r="DJ1478" s="35"/>
      <c r="DK1478" s="16" t="s">
        <v>144</v>
      </c>
      <c r="DL1478" s="16"/>
    </row>
    <row r="1479" spans="1:116" ht="15" customHeight="1" x14ac:dyDescent="0.25">
      <c r="B1479" s="16">
        <v>471</v>
      </c>
      <c r="C1479" s="16" t="s">
        <v>176</v>
      </c>
      <c r="D1479" s="16" t="s">
        <v>1276</v>
      </c>
      <c r="E1479" s="16">
        <v>-8.1280090000000005</v>
      </c>
      <c r="F1479" s="16">
        <v>-34.947158999999999</v>
      </c>
      <c r="G1479" s="16" t="s">
        <v>160</v>
      </c>
      <c r="H1479" s="16" t="s">
        <v>136</v>
      </c>
      <c r="I1479" s="16" t="s">
        <v>135</v>
      </c>
      <c r="J1479" s="16" t="s">
        <v>137</v>
      </c>
      <c r="K1479" s="16">
        <v>72</v>
      </c>
      <c r="L1479" s="16" t="s">
        <v>138</v>
      </c>
      <c r="M1479" s="16">
        <v>0</v>
      </c>
      <c r="N1479" s="16"/>
      <c r="O1479" s="16">
        <v>1</v>
      </c>
      <c r="P1479" s="16">
        <v>1</v>
      </c>
      <c r="Q1479" s="16">
        <v>6.5</v>
      </c>
      <c r="R1479" s="16"/>
      <c r="S1479" s="16"/>
      <c r="T1479" s="16" t="s">
        <v>136</v>
      </c>
      <c r="U1479" s="16">
        <v>1</v>
      </c>
      <c r="V1479" s="16">
        <v>0</v>
      </c>
      <c r="W1479" s="16" t="s">
        <v>136</v>
      </c>
      <c r="X1479" s="16" t="s">
        <v>136</v>
      </c>
      <c r="Y1479" s="16">
        <v>0</v>
      </c>
      <c r="Z1479" s="16">
        <v>0</v>
      </c>
      <c r="AA1479" s="16" t="s">
        <v>139</v>
      </c>
      <c r="AB1479" s="16" t="s">
        <v>140</v>
      </c>
      <c r="AC1479" s="16">
        <v>15</v>
      </c>
      <c r="AD1479" s="16">
        <v>7.1660000000000004</v>
      </c>
      <c r="AE1479" s="16">
        <v>1</v>
      </c>
      <c r="AF1479" s="16">
        <v>0.27</v>
      </c>
      <c r="AG1479" s="16">
        <v>2.1800000000000002</v>
      </c>
      <c r="AH1479" s="16"/>
      <c r="AI1479" s="16"/>
      <c r="AJ1479" s="16"/>
      <c r="AK1479" s="16"/>
      <c r="AL1479" s="16"/>
      <c r="AM1479" s="16">
        <v>0</v>
      </c>
      <c r="AN1479" s="16"/>
      <c r="AO1479" s="16">
        <v>0</v>
      </c>
      <c r="AP1479" s="16">
        <v>0</v>
      </c>
      <c r="AQ1479" s="16">
        <v>0</v>
      </c>
      <c r="AR1479" s="17" t="s">
        <v>136</v>
      </c>
      <c r="AS1479" s="19">
        <f t="shared" si="1522"/>
        <v>0</v>
      </c>
      <c r="AT1479" s="19"/>
      <c r="AU1479" s="19">
        <f>VLOOKUP(G1479,ABNT5101!$I$3:$J$9,2)</f>
        <v>10</v>
      </c>
      <c r="AV1479" s="19">
        <f>VLOOKUP(G1479,ABNT5101!$I$3:$M$9,5)</f>
        <v>0.18</v>
      </c>
      <c r="AW1479" s="17" t="str">
        <f>_xlfn.XLOOKUP(G1479,ABNT5101!I:I,ABNT5101!L:L)</f>
        <v>-</v>
      </c>
      <c r="AX1479" s="17">
        <f>_xlfn.XLOOKUP(G1479,ABNT5101!$I:$I,ABNT5101!M:M)</f>
        <v>0.18</v>
      </c>
      <c r="AY1479" s="17" t="str">
        <f>_xlfn.XLOOKUP(G1479,ABNT5101!$I:$I,ABNT5101!N:N)</f>
        <v>-</v>
      </c>
      <c r="AZ1479" s="17">
        <f>_xlfn.XLOOKUP(G1479,ABNT5101!$I:$I,ABNT5101!O:O)</f>
        <v>16</v>
      </c>
      <c r="BA1479" s="20" t="str">
        <f t="shared" si="1523"/>
        <v>NÃO ATENDE</v>
      </c>
      <c r="BB1479" s="21">
        <f t="shared" ref="BB1479:BC1479" si="1748">BE1479/AU1479-1</f>
        <v>-1</v>
      </c>
      <c r="BC1479" s="21">
        <f t="shared" si="1748"/>
        <v>-1</v>
      </c>
      <c r="BD1479" s="21" t="str">
        <f t="shared" si="1525"/>
        <v>-</v>
      </c>
      <c r="BE1479" s="22"/>
      <c r="BF1479" s="22"/>
      <c r="BG1479" s="22"/>
      <c r="BH1479" s="22"/>
      <c r="BI1479" s="23"/>
      <c r="BJ1479" s="22"/>
      <c r="BK1479" s="20" t="str">
        <f t="shared" si="1526"/>
        <v>NÃO ATENDE</v>
      </c>
      <c r="BL1479" s="20" t="str">
        <f t="shared" si="1527"/>
        <v>NÃO ATENDE</v>
      </c>
      <c r="BM1479" s="20" t="str">
        <f t="shared" si="1528"/>
        <v>NÃO ATENDE</v>
      </c>
      <c r="BN1479" s="20" t="str">
        <f t="shared" si="1529"/>
        <v>ATENDE</v>
      </c>
      <c r="BO1479" s="24" t="str">
        <f t="shared" si="1530"/>
        <v>C4</v>
      </c>
      <c r="BP1479" s="24" t="str">
        <f t="shared" si="1648"/>
        <v>P6</v>
      </c>
      <c r="BQ1479" s="25">
        <f t="shared" si="1661"/>
        <v>-1</v>
      </c>
      <c r="BR1479" s="22"/>
      <c r="BS1479" s="22"/>
      <c r="BT1479" s="24">
        <f>IF(BP1479="-","-",_xlfn.XLOOKUP(BP1479,ABNT5101!$B$4:$B$9,ABNT5101!$C$4:$C$9))</f>
        <v>3</v>
      </c>
      <c r="BU1479" s="24">
        <f>IF(BP1479="-","-",_xlfn.XLOOKUP(BP1479,ABNT5101!$B$4:$B$9,ABNT5101!$D$4:$D$9))</f>
        <v>0.6</v>
      </c>
      <c r="BV1479" s="20" t="str">
        <f t="shared" si="1531"/>
        <v>NÃO ATENDE</v>
      </c>
      <c r="BW1479" s="20" t="str">
        <f t="shared" si="1662"/>
        <v>NÃO ATENDE</v>
      </c>
      <c r="BX1479" s="20" t="str">
        <f t="shared" si="1532"/>
        <v>NÃO ATENDE</v>
      </c>
      <c r="BY1479" s="24" t="s">
        <v>136</v>
      </c>
      <c r="BZ1479" s="25" t="e">
        <f t="shared" si="1533"/>
        <v>#VALUE!</v>
      </c>
      <c r="CA1479" s="24"/>
      <c r="CB1479" s="24"/>
      <c r="CC1479" s="20" t="str">
        <f>IF(BY1479="-","-",_xlfn.XLOOKUP(BY1479,ABNT5101!$B$4:$B$9,ABNT5101!$C$4:$C$9))</f>
        <v>-</v>
      </c>
      <c r="CD1479" s="24" t="str">
        <f>IF(BY1479="-","-",_xlfn.XLOOKUP(BY1479,ABNT5101!$B$4:$B$9,ABNT5101!$D$4:$D$9))</f>
        <v>-</v>
      </c>
      <c r="CE1479" s="20" t="str">
        <f t="shared" si="1534"/>
        <v>-</v>
      </c>
      <c r="CF1479" s="20" t="str">
        <f t="shared" si="1535"/>
        <v>-</v>
      </c>
      <c r="CG1479" s="20" t="str">
        <f t="shared" si="1640"/>
        <v>-</v>
      </c>
      <c r="CH1479" s="26" t="e">
        <f>_xlfn.XLOOKUP(CI1479,'Banco de dados'!$B:$B,'Banco de dados'!$D:$D)</f>
        <v>#N/A</v>
      </c>
      <c r="CI1479" s="27"/>
      <c r="CJ1479" s="26" t="e">
        <f>_xlfn.XLOOKUP(CI1479,'Banco de dados'!$B:$B,'Banco de dados'!$E:$E)</f>
        <v>#N/A</v>
      </c>
      <c r="CK1479" s="26"/>
      <c r="CL1479" s="26" t="e">
        <f>IF(CK1479="-","-",_xlfn.XLOOKUP(CK1479,'Banco de dados'!$B:$B,'Banco de dados'!$E:$E))</f>
        <v>#N/A</v>
      </c>
      <c r="CM1479" s="28">
        <f t="shared" si="1690"/>
        <v>1</v>
      </c>
      <c r="CN1479" s="26" t="e">
        <f>_xlfn.XLOOKUP(CI1479,'Banco de dados'!$B:$B,'Banco de dados'!$H:$H)</f>
        <v>#N/A</v>
      </c>
      <c r="CO1479" s="26" t="e">
        <f t="array" aca="1" ref="CO1479" ca="1">_xludf.XLOOKUP(CK1479,'Banco de dados'!$B:$B,'Banco de dados'!$H:$H)</f>
        <v>#NAME?</v>
      </c>
      <c r="CP1479" s="26" t="e">
        <f t="array" aca="1" ref="CP1479" ca="1">_xludf.XLOOKUP(CI1479,'Banco de dados'!$B:$B,'Banco de dados'!$F:$F)</f>
        <v>#NAME?</v>
      </c>
      <c r="CQ1479" s="26" t="e">
        <f t="array" aca="1" ref="CQ1479" ca="1">_xludf.XLOOKUP(CK1479,'Banco de dados'!$B:$B,'Banco de dados'!$F:$F)</f>
        <v>#NAME?</v>
      </c>
      <c r="CR1479" s="27">
        <v>467</v>
      </c>
      <c r="CS1479" s="27"/>
      <c r="CT1479" s="26" t="str">
        <f>IF(AG1479=0.5,"Suporte",IF(AND(AG1479&gt;='Braços de IP'!$B$9,AG1479&lt;='Braços de IP'!$D$9),'Braços de IP'!$E$9,IF(AND(AG1479&gt;='Braços de IP'!$B$10,AG1479&lt;='Braços de IP'!$D$10),'Braços de IP'!$E$10,IF(AND(AG1479&gt;='Braços de IP'!$B$11,AG1479&lt;='Braços de IP'!$D$11),'Braços de IP'!$E$11,IF(AND(AG1479&gt;='Braços de IP'!$B$12,AG1479&lt;='Braços de IP'!$D$12),'Braços de IP'!$E$12,IF(AND(AG1479&gt;='Braços de IP'!$B$13,AG1479&lt;='Braços de IP'!$D$13),'Braços de IP'!$E$13,IF(AND(AG1479&gt;='Braços de IP'!$B$14,AG1479&lt;='Braços de IP'!$D$14),'Braços de IP'!$E$14,"ERRO")))))))</f>
        <v>Médio I</v>
      </c>
      <c r="CU1479" s="27"/>
      <c r="CV1479" s="26" t="str">
        <f>IF($CU1479="","",VLOOKUP($CU1479,'Braços de IP'!$E$9:$I$15,2,0))</f>
        <v/>
      </c>
      <c r="CW1479" s="29" t="str">
        <f>IF($CU1479="","",VLOOKUP($CU1479,'Braços de IP'!$E$9:$I$15,5,0))</f>
        <v/>
      </c>
      <c r="CX1479" s="26"/>
      <c r="CY1479" s="26"/>
      <c r="CZ1479" s="26"/>
      <c r="DA1479" s="26"/>
      <c r="DB1479" s="26"/>
      <c r="DC1479" s="26"/>
      <c r="DD1479" s="30" t="e">
        <f t="shared" si="1588"/>
        <v>#N/A</v>
      </c>
      <c r="DE1479" s="31">
        <f t="shared" si="1589"/>
        <v>72</v>
      </c>
      <c r="DF1479" s="30" t="e">
        <f t="shared" si="1590"/>
        <v>#N/A</v>
      </c>
      <c r="DG1479" s="32" t="e">
        <f t="shared" si="1591"/>
        <v>#N/A</v>
      </c>
      <c r="DH1479" s="33" t="s">
        <v>143</v>
      </c>
      <c r="DI1479" s="34"/>
      <c r="DJ1479" s="35"/>
      <c r="DK1479" s="16" t="s">
        <v>144</v>
      </c>
      <c r="DL1479" s="16"/>
    </row>
    <row r="1480" spans="1:116" ht="15" customHeight="1" x14ac:dyDescent="0.25">
      <c r="B1480" s="16">
        <v>471</v>
      </c>
      <c r="C1480" s="16" t="s">
        <v>176</v>
      </c>
      <c r="D1480" s="16" t="s">
        <v>1276</v>
      </c>
      <c r="E1480" s="16">
        <v>-8.1280090000000005</v>
      </c>
      <c r="F1480" s="16">
        <v>-34.947158999999999</v>
      </c>
      <c r="G1480" s="16" t="s">
        <v>160</v>
      </c>
      <c r="H1480" s="16" t="s">
        <v>136</v>
      </c>
      <c r="I1480" s="16" t="s">
        <v>135</v>
      </c>
      <c r="J1480" s="16" t="s">
        <v>137</v>
      </c>
      <c r="K1480" s="16">
        <v>72</v>
      </c>
      <c r="L1480" s="16" t="s">
        <v>138</v>
      </c>
      <c r="M1480" s="16">
        <v>0</v>
      </c>
      <c r="N1480" s="16"/>
      <c r="O1480" s="16">
        <v>1</v>
      </c>
      <c r="P1480" s="16">
        <v>1</v>
      </c>
      <c r="Q1480" s="16">
        <v>6.5</v>
      </c>
      <c r="R1480" s="16"/>
      <c r="S1480" s="16"/>
      <c r="T1480" s="16" t="s">
        <v>136</v>
      </c>
      <c r="U1480" s="16">
        <v>1</v>
      </c>
      <c r="V1480" s="16">
        <v>0</v>
      </c>
      <c r="W1480" s="16" t="s">
        <v>136</v>
      </c>
      <c r="X1480" s="16" t="s">
        <v>136</v>
      </c>
      <c r="Y1480" s="16">
        <v>0</v>
      </c>
      <c r="Z1480" s="16">
        <v>0</v>
      </c>
      <c r="AA1480" s="16" t="s">
        <v>139</v>
      </c>
      <c r="AB1480" s="16" t="s">
        <v>140</v>
      </c>
      <c r="AC1480" s="16">
        <v>15</v>
      </c>
      <c r="AD1480" s="16">
        <v>7.1660000000000004</v>
      </c>
      <c r="AE1480" s="16">
        <v>1</v>
      </c>
      <c r="AF1480" s="16">
        <v>0.27</v>
      </c>
      <c r="AG1480" s="16">
        <v>2.1800000000000002</v>
      </c>
      <c r="AH1480" s="16"/>
      <c r="AI1480" s="16"/>
      <c r="AJ1480" s="16"/>
      <c r="AK1480" s="16"/>
      <c r="AL1480" s="16"/>
      <c r="AM1480" s="16">
        <v>0</v>
      </c>
      <c r="AN1480" s="16"/>
      <c r="AO1480" s="16">
        <v>0</v>
      </c>
      <c r="AP1480" s="16">
        <v>0</v>
      </c>
      <c r="AQ1480" s="16">
        <v>0</v>
      </c>
      <c r="AR1480" s="17" t="s">
        <v>136</v>
      </c>
      <c r="AS1480" s="19">
        <f t="shared" si="1522"/>
        <v>0</v>
      </c>
      <c r="AT1480" s="19"/>
      <c r="AU1480" s="19">
        <f>VLOOKUP(G1480,ABNT5101!$I$3:$J$9,2)</f>
        <v>10</v>
      </c>
      <c r="AV1480" s="19">
        <f>VLOOKUP(G1480,ABNT5101!$I$3:$M$9,5)</f>
        <v>0.18</v>
      </c>
      <c r="AW1480" s="17" t="str">
        <f>_xlfn.XLOOKUP(G1480,ABNT5101!I:I,ABNT5101!L:L)</f>
        <v>-</v>
      </c>
      <c r="AX1480" s="17">
        <f>_xlfn.XLOOKUP(G1480,ABNT5101!$I:$I,ABNT5101!M:M)</f>
        <v>0.18</v>
      </c>
      <c r="AY1480" s="17" t="str">
        <f>_xlfn.XLOOKUP(G1480,ABNT5101!$I:$I,ABNT5101!N:N)</f>
        <v>-</v>
      </c>
      <c r="AZ1480" s="17">
        <f>_xlfn.XLOOKUP(G1480,ABNT5101!$I:$I,ABNT5101!O:O)</f>
        <v>16</v>
      </c>
      <c r="BA1480" s="20" t="str">
        <f t="shared" si="1523"/>
        <v>NÃO ATENDE</v>
      </c>
      <c r="BB1480" s="21">
        <f t="shared" ref="BB1480:BC1480" si="1749">BE1480/AU1480-1</f>
        <v>-1</v>
      </c>
      <c r="BC1480" s="21">
        <f t="shared" si="1749"/>
        <v>-1</v>
      </c>
      <c r="BD1480" s="21" t="str">
        <f t="shared" si="1525"/>
        <v>-</v>
      </c>
      <c r="BE1480" s="22"/>
      <c r="BF1480" s="22"/>
      <c r="BG1480" s="22"/>
      <c r="BH1480" s="22"/>
      <c r="BI1480" s="23"/>
      <c r="BJ1480" s="22"/>
      <c r="BK1480" s="20" t="str">
        <f t="shared" si="1526"/>
        <v>NÃO ATENDE</v>
      </c>
      <c r="BL1480" s="20" t="str">
        <f t="shared" si="1527"/>
        <v>NÃO ATENDE</v>
      </c>
      <c r="BM1480" s="20" t="str">
        <f t="shared" si="1528"/>
        <v>NÃO ATENDE</v>
      </c>
      <c r="BN1480" s="20" t="str">
        <f t="shared" si="1529"/>
        <v>ATENDE</v>
      </c>
      <c r="BO1480" s="24" t="str">
        <f t="shared" si="1530"/>
        <v>C4</v>
      </c>
      <c r="BP1480" s="24" t="str">
        <f t="shared" si="1648"/>
        <v>P6</v>
      </c>
      <c r="BQ1480" s="25">
        <f t="shared" si="1661"/>
        <v>-1</v>
      </c>
      <c r="BR1480" s="22"/>
      <c r="BS1480" s="22"/>
      <c r="BT1480" s="24">
        <f>IF(BP1480="-","-",_xlfn.XLOOKUP(BP1480,ABNT5101!$B$4:$B$9,ABNT5101!$C$4:$C$9))</f>
        <v>3</v>
      </c>
      <c r="BU1480" s="24">
        <f>IF(BP1480="-","-",_xlfn.XLOOKUP(BP1480,ABNT5101!$B$4:$B$9,ABNT5101!$D$4:$D$9))</f>
        <v>0.6</v>
      </c>
      <c r="BV1480" s="20" t="str">
        <f t="shared" si="1531"/>
        <v>NÃO ATENDE</v>
      </c>
      <c r="BW1480" s="20" t="str">
        <f t="shared" si="1662"/>
        <v>NÃO ATENDE</v>
      </c>
      <c r="BX1480" s="20" t="str">
        <f t="shared" si="1532"/>
        <v>NÃO ATENDE</v>
      </c>
      <c r="BY1480" s="24" t="s">
        <v>136</v>
      </c>
      <c r="BZ1480" s="25" t="e">
        <f t="shared" si="1533"/>
        <v>#VALUE!</v>
      </c>
      <c r="CA1480" s="24"/>
      <c r="CB1480" s="24"/>
      <c r="CC1480" s="20" t="str">
        <f>IF(BY1480="-","-",_xlfn.XLOOKUP(BY1480,ABNT5101!$B$4:$B$9,ABNT5101!$C$4:$C$9))</f>
        <v>-</v>
      </c>
      <c r="CD1480" s="24" t="str">
        <f>IF(BY1480="-","-",_xlfn.XLOOKUP(BY1480,ABNT5101!$B$4:$B$9,ABNT5101!$D$4:$D$9))</f>
        <v>-</v>
      </c>
      <c r="CE1480" s="20" t="str">
        <f t="shared" si="1534"/>
        <v>-</v>
      </c>
      <c r="CF1480" s="20" t="str">
        <f t="shared" si="1535"/>
        <v>-</v>
      </c>
      <c r="CG1480" s="20" t="str">
        <f t="shared" si="1640"/>
        <v>-</v>
      </c>
      <c r="CH1480" s="26" t="e">
        <f>_xlfn.XLOOKUP(CI1480,'Banco de dados'!$B:$B,'Banco de dados'!$D:$D)</f>
        <v>#N/A</v>
      </c>
      <c r="CI1480" s="27"/>
      <c r="CJ1480" s="26" t="e">
        <f>_xlfn.XLOOKUP(CI1480,'Banco de dados'!$B:$B,'Banco de dados'!$E:$E)</f>
        <v>#N/A</v>
      </c>
      <c r="CK1480" s="26"/>
      <c r="CL1480" s="26" t="e">
        <f>IF(CK1480="-","-",_xlfn.XLOOKUP(CK1480,'Banco de dados'!$B:$B,'Banco de dados'!$E:$E))</f>
        <v>#N/A</v>
      </c>
      <c r="CM1480" s="28">
        <f t="shared" si="1690"/>
        <v>1</v>
      </c>
      <c r="CN1480" s="26" t="e">
        <f>_xlfn.XLOOKUP(CI1480,'Banco de dados'!$B:$B,'Banco de dados'!$H:$H)</f>
        <v>#N/A</v>
      </c>
      <c r="CO1480" s="26" t="e">
        <f t="array" aca="1" ref="CO1480" ca="1">_xludf.XLOOKUP(CK1480,'Banco de dados'!$B:$B,'Banco de dados'!$H:$H)</f>
        <v>#NAME?</v>
      </c>
      <c r="CP1480" s="26" t="e">
        <f t="array" aca="1" ref="CP1480" ca="1">_xludf.XLOOKUP(CI1480,'Banco de dados'!$B:$B,'Banco de dados'!$F:$F)</f>
        <v>#NAME?</v>
      </c>
      <c r="CQ1480" s="26" t="e">
        <f t="array" aca="1" ref="CQ1480" ca="1">_xludf.XLOOKUP(CK1480,'Banco de dados'!$B:$B,'Banco de dados'!$F:$F)</f>
        <v>#NAME?</v>
      </c>
      <c r="CR1480" s="27">
        <v>468</v>
      </c>
      <c r="CS1480" s="27"/>
      <c r="CT1480" s="26" t="str">
        <f>IF(AG1480=0.5,"Suporte",IF(AND(AG1480&gt;='Braços de IP'!$B$9,AG1480&lt;='Braços de IP'!$D$9),'Braços de IP'!$E$9,IF(AND(AG1480&gt;='Braços de IP'!$B$10,AG1480&lt;='Braços de IP'!$D$10),'Braços de IP'!$E$10,IF(AND(AG1480&gt;='Braços de IP'!$B$11,AG1480&lt;='Braços de IP'!$D$11),'Braços de IP'!$E$11,IF(AND(AG1480&gt;='Braços de IP'!$B$12,AG1480&lt;='Braços de IP'!$D$12),'Braços de IP'!$E$12,IF(AND(AG1480&gt;='Braços de IP'!$B$13,AG1480&lt;='Braços de IP'!$D$13),'Braços de IP'!$E$13,IF(AND(AG1480&gt;='Braços de IP'!$B$14,AG1480&lt;='Braços de IP'!$D$14),'Braços de IP'!$E$14,"ERRO")))))))</f>
        <v>Médio I</v>
      </c>
      <c r="CU1480" s="27"/>
      <c r="CV1480" s="26" t="str">
        <f>IF($CU1480="","",VLOOKUP($CU1480,'Braços de IP'!$E$9:$I$15,2,0))</f>
        <v/>
      </c>
      <c r="CW1480" s="29" t="str">
        <f>IF($CU1480="","",VLOOKUP($CU1480,'Braços de IP'!$E$9:$I$15,5,0))</f>
        <v/>
      </c>
      <c r="CX1480" s="26"/>
      <c r="CY1480" s="26"/>
      <c r="CZ1480" s="26"/>
      <c r="DA1480" s="26"/>
      <c r="DB1480" s="26"/>
      <c r="DC1480" s="26"/>
      <c r="DD1480" s="30" t="e">
        <f t="shared" si="1588"/>
        <v>#N/A</v>
      </c>
      <c r="DE1480" s="31">
        <f t="shared" si="1589"/>
        <v>72</v>
      </c>
      <c r="DF1480" s="30" t="e">
        <f t="shared" si="1590"/>
        <v>#N/A</v>
      </c>
      <c r="DG1480" s="32" t="e">
        <f t="shared" si="1591"/>
        <v>#N/A</v>
      </c>
      <c r="DH1480" s="33" t="s">
        <v>143</v>
      </c>
      <c r="DI1480" s="34"/>
      <c r="DJ1480" s="35"/>
      <c r="DK1480" s="16" t="s">
        <v>144</v>
      </c>
      <c r="DL1480" s="16"/>
    </row>
    <row r="1481" spans="1:116" ht="15" customHeight="1" x14ac:dyDescent="0.25">
      <c r="B1481" s="16">
        <v>474</v>
      </c>
      <c r="C1481" s="16" t="s">
        <v>206</v>
      </c>
      <c r="D1481" s="16" t="s">
        <v>670</v>
      </c>
      <c r="E1481" s="16">
        <v>-8.1082429999999999</v>
      </c>
      <c r="F1481" s="16">
        <v>-34.888263000000002</v>
      </c>
      <c r="G1481" s="16" t="s">
        <v>536</v>
      </c>
      <c r="H1481" s="16" t="s">
        <v>136</v>
      </c>
      <c r="I1481" s="16" t="s">
        <v>149</v>
      </c>
      <c r="J1481" s="16" t="s">
        <v>137</v>
      </c>
      <c r="K1481" s="16">
        <v>287</v>
      </c>
      <c r="L1481" s="16" t="s">
        <v>138</v>
      </c>
      <c r="M1481" s="16">
        <v>0</v>
      </c>
      <c r="N1481" s="16"/>
      <c r="O1481" s="16">
        <v>1</v>
      </c>
      <c r="P1481" s="16">
        <v>5</v>
      </c>
      <c r="Q1481" s="16">
        <v>10.5</v>
      </c>
      <c r="R1481" s="16"/>
      <c r="S1481" s="16"/>
      <c r="T1481" s="16" t="s">
        <v>136</v>
      </c>
      <c r="U1481" s="16">
        <v>5</v>
      </c>
      <c r="V1481" s="16">
        <v>0</v>
      </c>
      <c r="W1481" s="16">
        <v>2</v>
      </c>
      <c r="X1481" s="16" t="s">
        <v>136</v>
      </c>
      <c r="Y1481" s="16">
        <v>2.85</v>
      </c>
      <c r="Z1481" s="16">
        <v>0</v>
      </c>
      <c r="AA1481" s="16" t="s">
        <v>139</v>
      </c>
      <c r="AB1481" s="16" t="s">
        <v>169</v>
      </c>
      <c r="AC1481" s="16">
        <v>54.45</v>
      </c>
      <c r="AD1481" s="16">
        <v>20.399999999999999</v>
      </c>
      <c r="AE1481" s="16">
        <v>5</v>
      </c>
      <c r="AF1481" s="16">
        <v>2.62</v>
      </c>
      <c r="AG1481" s="16">
        <v>2</v>
      </c>
      <c r="AH1481" s="16"/>
      <c r="AI1481" s="16"/>
      <c r="AJ1481" s="16"/>
      <c r="AK1481" s="16"/>
      <c r="AL1481" s="16"/>
      <c r="AM1481" s="16">
        <v>0</v>
      </c>
      <c r="AN1481" s="16"/>
      <c r="AO1481" s="16">
        <v>0</v>
      </c>
      <c r="AP1481" s="16">
        <v>0</v>
      </c>
      <c r="AQ1481" s="16">
        <v>0</v>
      </c>
      <c r="AR1481" s="17" t="s">
        <v>136</v>
      </c>
      <c r="AS1481" s="19">
        <f t="shared" si="1522"/>
        <v>0</v>
      </c>
      <c r="AT1481" s="19"/>
      <c r="AU1481" s="19">
        <f>VLOOKUP(G1481,ABNT5101!$I$3:$J$9,2)</f>
        <v>50</v>
      </c>
      <c r="AV1481" s="19">
        <f>VLOOKUP(G1481,ABNT5101!$I$3:$M$9,5)</f>
        <v>0.38</v>
      </c>
      <c r="AW1481" s="17" t="str">
        <f>_xlfn.XLOOKUP(G1481,ABNT5101!I:I,ABNT5101!L:L)</f>
        <v>-</v>
      </c>
      <c r="AX1481" s="17">
        <f>_xlfn.XLOOKUP(G1481,ABNT5101!$I:$I,ABNT5101!M:M)</f>
        <v>0.38</v>
      </c>
      <c r="AY1481" s="17" t="str">
        <f>_xlfn.XLOOKUP(G1481,ABNT5101!$I:$I,ABNT5101!N:N)</f>
        <v>-</v>
      </c>
      <c r="AZ1481" s="17">
        <f>_xlfn.XLOOKUP(G1481,ABNT5101!$I:$I,ABNT5101!O:O)</f>
        <v>14</v>
      </c>
      <c r="BA1481" s="20" t="str">
        <f t="shared" si="1523"/>
        <v>NÃO ATENDE</v>
      </c>
      <c r="BB1481" s="21">
        <f t="shared" ref="BB1481:BC1481" si="1750">BE1481/AU1481-1</f>
        <v>-1</v>
      </c>
      <c r="BC1481" s="21">
        <f t="shared" si="1750"/>
        <v>-1</v>
      </c>
      <c r="BD1481" s="21" t="str">
        <f t="shared" si="1525"/>
        <v>-</v>
      </c>
      <c r="BE1481" s="22"/>
      <c r="BF1481" s="22"/>
      <c r="BG1481" s="22"/>
      <c r="BH1481" s="22"/>
      <c r="BI1481" s="23"/>
      <c r="BJ1481" s="22"/>
      <c r="BK1481" s="20" t="str">
        <f t="shared" si="1526"/>
        <v>NÃO ATENDE</v>
      </c>
      <c r="BL1481" s="20" t="str">
        <f t="shared" si="1527"/>
        <v>NÃO ATENDE</v>
      </c>
      <c r="BM1481" s="20" t="str">
        <f t="shared" si="1528"/>
        <v>NÃO ATENDE</v>
      </c>
      <c r="BN1481" s="20" t="str">
        <f t="shared" si="1529"/>
        <v>ATENDE</v>
      </c>
      <c r="BO1481" s="24" t="str">
        <f t="shared" si="1530"/>
        <v>C0</v>
      </c>
      <c r="BP1481" s="24" t="str">
        <f t="shared" si="1648"/>
        <v>P5</v>
      </c>
      <c r="BQ1481" s="25">
        <f t="shared" si="1661"/>
        <v>-1</v>
      </c>
      <c r="BR1481" s="22"/>
      <c r="BS1481" s="22"/>
      <c r="BT1481" s="24">
        <f>IF(BP1481="-","-",_xlfn.XLOOKUP(BP1481,ABNT5101!$B$4:$B$9,ABNT5101!$C$4:$C$9))</f>
        <v>5</v>
      </c>
      <c r="BU1481" s="24">
        <f>IF(BP1481="-","-",_xlfn.XLOOKUP(BP1481,ABNT5101!$B$4:$B$9,ABNT5101!$D$4:$D$9))</f>
        <v>1</v>
      </c>
      <c r="BV1481" s="20" t="str">
        <f t="shared" si="1531"/>
        <v>NÃO ATENDE</v>
      </c>
      <c r="BW1481" s="20" t="str">
        <f t="shared" si="1662"/>
        <v>NÃO ATENDE</v>
      </c>
      <c r="BX1481" s="20" t="str">
        <f t="shared" si="1532"/>
        <v>NÃO ATENDE</v>
      </c>
      <c r="BY1481" s="24" t="s">
        <v>136</v>
      </c>
      <c r="BZ1481" s="25" t="e">
        <f t="shared" si="1533"/>
        <v>#VALUE!</v>
      </c>
      <c r="CA1481" s="24"/>
      <c r="CB1481" s="24"/>
      <c r="CC1481" s="20" t="str">
        <f>IF(BY1481="-","-",_xlfn.XLOOKUP(BY1481,ABNT5101!$B$4:$B$9,ABNT5101!$C$4:$C$9))</f>
        <v>-</v>
      </c>
      <c r="CD1481" s="24" t="str">
        <f>IF(BY1481="-","-",_xlfn.XLOOKUP(BY1481,ABNT5101!$B$4:$B$9,ABNT5101!$D$4:$D$9))</f>
        <v>-</v>
      </c>
      <c r="CE1481" s="20" t="str">
        <f t="shared" si="1534"/>
        <v>-</v>
      </c>
      <c r="CF1481" s="20" t="str">
        <f t="shared" si="1535"/>
        <v>-</v>
      </c>
      <c r="CG1481" s="20" t="str">
        <f t="shared" si="1640"/>
        <v>-</v>
      </c>
      <c r="CH1481" s="26" t="e">
        <f>_xlfn.XLOOKUP(CI1481,'Banco de dados'!$B:$B,'Banco de dados'!$D:$D)</f>
        <v>#N/A</v>
      </c>
      <c r="CI1481" s="27"/>
      <c r="CJ1481" s="26" t="e">
        <f>_xlfn.XLOOKUP(CI1481,'Banco de dados'!$B:$B,'Banco de dados'!$E:$E)</f>
        <v>#N/A</v>
      </c>
      <c r="CK1481" s="26"/>
      <c r="CL1481" s="26" t="e">
        <f>IF(CK1481="-","-",_xlfn.XLOOKUP(CK1481,'Banco de dados'!$B:$B,'Banco de dados'!$E:$E))</f>
        <v>#N/A</v>
      </c>
      <c r="CM1481" s="28">
        <f t="shared" si="1690"/>
        <v>5</v>
      </c>
      <c r="CN1481" s="26" t="e">
        <f>_xlfn.XLOOKUP(CI1481,'Banco de dados'!$B:$B,'Banco de dados'!$H:$H)</f>
        <v>#N/A</v>
      </c>
      <c r="CO1481" s="26" t="e">
        <f t="array" aca="1" ref="CO1481" ca="1">_xludf.XLOOKUP(CK1481,'Banco de dados'!$B:$B,'Banco de dados'!$H:$H)</f>
        <v>#NAME?</v>
      </c>
      <c r="CP1481" s="26" t="e">
        <f t="array" aca="1" ref="CP1481" ca="1">_xludf.XLOOKUP(CI1481,'Banco de dados'!$B:$B,'Banco de dados'!$F:$F)</f>
        <v>#NAME?</v>
      </c>
      <c r="CQ1481" s="26" t="e">
        <f t="array" aca="1" ref="CQ1481" ca="1">_xludf.XLOOKUP(CK1481,'Banco de dados'!$B:$B,'Banco de dados'!$F:$F)</f>
        <v>#NAME?</v>
      </c>
      <c r="CR1481" s="27">
        <v>475</v>
      </c>
      <c r="CS1481" s="27"/>
      <c r="CT1481" s="26" t="str">
        <f>IF(AG1481=0.5,"Suporte",IF(AND(AG1481&gt;='Braços de IP'!$B$9,AG1481&lt;='Braços de IP'!$D$9),'Braços de IP'!$E$9,IF(AND(AG1481&gt;='Braços de IP'!$B$10,AG1481&lt;='Braços de IP'!$D$10),'Braços de IP'!$E$10,IF(AND(AG1481&gt;='Braços de IP'!$B$11,AG1481&lt;='Braços de IP'!$D$11),'Braços de IP'!$E$11,IF(AND(AG1481&gt;='Braços de IP'!$B$12,AG1481&lt;='Braços de IP'!$D$12),'Braços de IP'!$E$12,IF(AND(AG1481&gt;='Braços de IP'!$B$13,AG1481&lt;='Braços de IP'!$D$13),'Braços de IP'!$E$13,IF(AND(AG1481&gt;='Braços de IP'!$B$14,AG1481&lt;='Braços de IP'!$D$14),'Braços de IP'!$E$14,"ERRO")))))))</f>
        <v>Médio I</v>
      </c>
      <c r="CU1481" s="27"/>
      <c r="CV1481" s="26" t="str">
        <f>IF($CU1481="","",VLOOKUP($CU1481,'Braços de IP'!$E$9:$I$15,2,0))</f>
        <v/>
      </c>
      <c r="CW1481" s="29" t="str">
        <f>IF($CU1481="","",VLOOKUP($CU1481,'Braços de IP'!$E$9:$I$15,5,0))</f>
        <v/>
      </c>
      <c r="CX1481" s="26"/>
      <c r="CY1481" s="26"/>
      <c r="CZ1481" s="26"/>
      <c r="DA1481" s="26"/>
      <c r="DB1481" s="26"/>
      <c r="DC1481" s="26"/>
      <c r="DD1481" s="30" t="e">
        <f t="shared" si="1588"/>
        <v>#N/A</v>
      </c>
      <c r="DE1481" s="31">
        <f t="shared" si="1589"/>
        <v>287</v>
      </c>
      <c r="DF1481" s="30" t="e">
        <f t="shared" si="1590"/>
        <v>#N/A</v>
      </c>
      <c r="DG1481" s="32" t="e">
        <f t="shared" si="1591"/>
        <v>#N/A</v>
      </c>
      <c r="DH1481" s="33" t="s">
        <v>143</v>
      </c>
      <c r="DI1481" s="34"/>
      <c r="DJ1481" s="35"/>
      <c r="DK1481" s="16" t="s">
        <v>144</v>
      </c>
      <c r="DL1481" s="16"/>
    </row>
    <row r="1482" spans="1:116" ht="15" customHeight="1" x14ac:dyDescent="0.25">
      <c r="B1482" s="16">
        <v>474</v>
      </c>
      <c r="C1482" s="16" t="s">
        <v>206</v>
      </c>
      <c r="D1482" s="16" t="s">
        <v>670</v>
      </c>
      <c r="E1482" s="16">
        <v>-8.1082429999999999</v>
      </c>
      <c r="F1482" s="16">
        <v>-34.888263000000002</v>
      </c>
      <c r="G1482" s="16" t="s">
        <v>536</v>
      </c>
      <c r="H1482" s="16" t="s">
        <v>136</v>
      </c>
      <c r="I1482" s="16" t="s">
        <v>149</v>
      </c>
      <c r="J1482" s="16" t="s">
        <v>137</v>
      </c>
      <c r="K1482" s="16">
        <v>287</v>
      </c>
      <c r="L1482" s="16" t="s">
        <v>138</v>
      </c>
      <c r="M1482" s="16">
        <v>0</v>
      </c>
      <c r="N1482" s="16"/>
      <c r="O1482" s="16">
        <v>1</v>
      </c>
      <c r="P1482" s="16">
        <v>5</v>
      </c>
      <c r="Q1482" s="16">
        <v>10.5</v>
      </c>
      <c r="R1482" s="16"/>
      <c r="S1482" s="16"/>
      <c r="T1482" s="16" t="s">
        <v>136</v>
      </c>
      <c r="U1482" s="16">
        <v>5</v>
      </c>
      <c r="V1482" s="16">
        <v>0</v>
      </c>
      <c r="W1482" s="16">
        <v>2</v>
      </c>
      <c r="X1482" s="16" t="s">
        <v>136</v>
      </c>
      <c r="Y1482" s="16">
        <v>2.85</v>
      </c>
      <c r="Z1482" s="16">
        <v>0</v>
      </c>
      <c r="AA1482" s="16" t="s">
        <v>139</v>
      </c>
      <c r="AB1482" s="16" t="s">
        <v>169</v>
      </c>
      <c r="AC1482" s="16">
        <v>54.45</v>
      </c>
      <c r="AD1482" s="16">
        <v>20.399999999999999</v>
      </c>
      <c r="AE1482" s="16">
        <v>5</v>
      </c>
      <c r="AF1482" s="16">
        <v>2.62</v>
      </c>
      <c r="AG1482" s="16">
        <v>2</v>
      </c>
      <c r="AH1482" s="16"/>
      <c r="AI1482" s="16"/>
      <c r="AJ1482" s="16"/>
      <c r="AK1482" s="16"/>
      <c r="AL1482" s="16"/>
      <c r="AM1482" s="16">
        <v>0</v>
      </c>
      <c r="AN1482" s="16"/>
      <c r="AO1482" s="16">
        <v>0</v>
      </c>
      <c r="AP1482" s="16">
        <v>0</v>
      </c>
      <c r="AQ1482" s="16">
        <v>0</v>
      </c>
      <c r="AR1482" s="17" t="s">
        <v>136</v>
      </c>
      <c r="AS1482" s="19">
        <f t="shared" si="1522"/>
        <v>0</v>
      </c>
      <c r="AT1482" s="19"/>
      <c r="AU1482" s="19">
        <f>VLOOKUP(G1482,ABNT5101!$I$3:$J$9,2)</f>
        <v>50</v>
      </c>
      <c r="AV1482" s="19">
        <f>VLOOKUP(G1482,ABNT5101!$I$3:$M$9,5)</f>
        <v>0.38</v>
      </c>
      <c r="AW1482" s="17" t="str">
        <f>_xlfn.XLOOKUP(G1482,ABNT5101!I:I,ABNT5101!L:L)</f>
        <v>-</v>
      </c>
      <c r="AX1482" s="17">
        <f>_xlfn.XLOOKUP(G1482,ABNT5101!$I:$I,ABNT5101!M:M)</f>
        <v>0.38</v>
      </c>
      <c r="AY1482" s="17" t="str">
        <f>_xlfn.XLOOKUP(G1482,ABNT5101!$I:$I,ABNT5101!N:N)</f>
        <v>-</v>
      </c>
      <c r="AZ1482" s="17">
        <f>_xlfn.XLOOKUP(G1482,ABNT5101!$I:$I,ABNT5101!O:O)</f>
        <v>14</v>
      </c>
      <c r="BA1482" s="20" t="str">
        <f t="shared" si="1523"/>
        <v>NÃO ATENDE</v>
      </c>
      <c r="BB1482" s="21">
        <f t="shared" ref="BB1482:BC1482" si="1751">BE1482/AU1482-1</f>
        <v>-1</v>
      </c>
      <c r="BC1482" s="21">
        <f t="shared" si="1751"/>
        <v>-1</v>
      </c>
      <c r="BD1482" s="21" t="str">
        <f t="shared" si="1525"/>
        <v>-</v>
      </c>
      <c r="BE1482" s="22"/>
      <c r="BF1482" s="22"/>
      <c r="BG1482" s="22"/>
      <c r="BH1482" s="22"/>
      <c r="BI1482" s="23"/>
      <c r="BJ1482" s="22"/>
      <c r="BK1482" s="20" t="str">
        <f t="shared" si="1526"/>
        <v>NÃO ATENDE</v>
      </c>
      <c r="BL1482" s="20" t="str">
        <f t="shared" si="1527"/>
        <v>NÃO ATENDE</v>
      </c>
      <c r="BM1482" s="20" t="str">
        <f t="shared" si="1528"/>
        <v>NÃO ATENDE</v>
      </c>
      <c r="BN1482" s="20" t="str">
        <f t="shared" si="1529"/>
        <v>ATENDE</v>
      </c>
      <c r="BO1482" s="24" t="str">
        <f t="shared" si="1530"/>
        <v>C0</v>
      </c>
      <c r="BP1482" s="24" t="str">
        <f t="shared" si="1648"/>
        <v>P5</v>
      </c>
      <c r="BQ1482" s="25">
        <f t="shared" si="1661"/>
        <v>-1</v>
      </c>
      <c r="BR1482" s="22"/>
      <c r="BS1482" s="22"/>
      <c r="BT1482" s="24">
        <f>IF(BP1482="-","-",_xlfn.XLOOKUP(BP1482,ABNT5101!$B$4:$B$9,ABNT5101!$C$4:$C$9))</f>
        <v>5</v>
      </c>
      <c r="BU1482" s="24">
        <f>IF(BP1482="-","-",_xlfn.XLOOKUP(BP1482,ABNT5101!$B$4:$B$9,ABNT5101!$D$4:$D$9))</f>
        <v>1</v>
      </c>
      <c r="BV1482" s="20" t="str">
        <f t="shared" si="1531"/>
        <v>NÃO ATENDE</v>
      </c>
      <c r="BW1482" s="20" t="str">
        <f t="shared" si="1662"/>
        <v>NÃO ATENDE</v>
      </c>
      <c r="BX1482" s="20" t="str">
        <f t="shared" si="1532"/>
        <v>NÃO ATENDE</v>
      </c>
      <c r="BY1482" s="24" t="s">
        <v>136</v>
      </c>
      <c r="BZ1482" s="25" t="e">
        <f t="shared" si="1533"/>
        <v>#VALUE!</v>
      </c>
      <c r="CA1482" s="24"/>
      <c r="CB1482" s="24"/>
      <c r="CC1482" s="20" t="str">
        <f>IF(BY1482="-","-",_xlfn.XLOOKUP(BY1482,ABNT5101!$B$4:$B$9,ABNT5101!$C$4:$C$9))</f>
        <v>-</v>
      </c>
      <c r="CD1482" s="24" t="str">
        <f>IF(BY1482="-","-",_xlfn.XLOOKUP(BY1482,ABNT5101!$B$4:$B$9,ABNT5101!$D$4:$D$9))</f>
        <v>-</v>
      </c>
      <c r="CE1482" s="20" t="str">
        <f t="shared" si="1534"/>
        <v>-</v>
      </c>
      <c r="CF1482" s="20" t="str">
        <f t="shared" si="1535"/>
        <v>-</v>
      </c>
      <c r="CG1482" s="20" t="str">
        <f t="shared" si="1640"/>
        <v>-</v>
      </c>
      <c r="CH1482" s="26" t="e">
        <f>_xlfn.XLOOKUP(CI1482,'Banco de dados'!$B:$B,'Banco de dados'!$D:$D)</f>
        <v>#N/A</v>
      </c>
      <c r="CI1482" s="27"/>
      <c r="CJ1482" s="26" t="e">
        <f>_xlfn.XLOOKUP(CI1482,'Banco de dados'!$B:$B,'Banco de dados'!$E:$E)</f>
        <v>#N/A</v>
      </c>
      <c r="CK1482" s="26"/>
      <c r="CL1482" s="26" t="e">
        <f>IF(CK1482="-","-",_xlfn.XLOOKUP(CK1482,'Banco de dados'!$B:$B,'Banco de dados'!$E:$E))</f>
        <v>#N/A</v>
      </c>
      <c r="CM1482" s="28">
        <f t="shared" si="1690"/>
        <v>5</v>
      </c>
      <c r="CN1482" s="26" t="e">
        <f>_xlfn.XLOOKUP(CI1482,'Banco de dados'!$B:$B,'Banco de dados'!$H:$H)</f>
        <v>#N/A</v>
      </c>
      <c r="CO1482" s="26" t="e">
        <f t="array" aca="1" ref="CO1482" ca="1">_xludf.XLOOKUP(CK1482,'Banco de dados'!$B:$B,'Banco de dados'!$H:$H)</f>
        <v>#NAME?</v>
      </c>
      <c r="CP1482" s="26" t="e">
        <f t="array" aca="1" ref="CP1482" ca="1">_xludf.XLOOKUP(CI1482,'Banco de dados'!$B:$B,'Banco de dados'!$F:$F)</f>
        <v>#NAME?</v>
      </c>
      <c r="CQ1482" s="26" t="e">
        <f t="array" aca="1" ref="CQ1482" ca="1">_xludf.XLOOKUP(CK1482,'Banco de dados'!$B:$B,'Banco de dados'!$F:$F)</f>
        <v>#NAME?</v>
      </c>
      <c r="CR1482" s="27">
        <v>476</v>
      </c>
      <c r="CS1482" s="27"/>
      <c r="CT1482" s="26" t="str">
        <f>IF(AG1482=0.5,"Suporte",IF(AND(AG1482&gt;='Braços de IP'!$B$9,AG1482&lt;='Braços de IP'!$D$9),'Braços de IP'!$E$9,IF(AND(AG1482&gt;='Braços de IP'!$B$10,AG1482&lt;='Braços de IP'!$D$10),'Braços de IP'!$E$10,IF(AND(AG1482&gt;='Braços de IP'!$B$11,AG1482&lt;='Braços de IP'!$D$11),'Braços de IP'!$E$11,IF(AND(AG1482&gt;='Braços de IP'!$B$12,AG1482&lt;='Braços de IP'!$D$12),'Braços de IP'!$E$12,IF(AND(AG1482&gt;='Braços de IP'!$B$13,AG1482&lt;='Braços de IP'!$D$13),'Braços de IP'!$E$13,IF(AND(AG1482&gt;='Braços de IP'!$B$14,AG1482&lt;='Braços de IP'!$D$14),'Braços de IP'!$E$14,"ERRO")))))))</f>
        <v>Médio I</v>
      </c>
      <c r="CU1482" s="27"/>
      <c r="CV1482" s="26" t="str">
        <f>IF($CU1482="","",VLOOKUP($CU1482,'Braços de IP'!$E$9:$I$15,2,0))</f>
        <v/>
      </c>
      <c r="CW1482" s="29" t="str">
        <f>IF($CU1482="","",VLOOKUP($CU1482,'Braços de IP'!$E$9:$I$15,5,0))</f>
        <v/>
      </c>
      <c r="CX1482" s="26"/>
      <c r="CY1482" s="26"/>
      <c r="CZ1482" s="26"/>
      <c r="DA1482" s="26"/>
      <c r="DB1482" s="26"/>
      <c r="DC1482" s="26"/>
      <c r="DD1482" s="30" t="e">
        <f t="shared" si="1588"/>
        <v>#N/A</v>
      </c>
      <c r="DE1482" s="31">
        <f t="shared" si="1589"/>
        <v>287</v>
      </c>
      <c r="DF1482" s="30" t="e">
        <f t="shared" si="1590"/>
        <v>#N/A</v>
      </c>
      <c r="DG1482" s="32" t="e">
        <f t="shared" si="1591"/>
        <v>#N/A</v>
      </c>
      <c r="DH1482" s="33" t="s">
        <v>143</v>
      </c>
      <c r="DI1482" s="34"/>
      <c r="DJ1482" s="35"/>
      <c r="DK1482" s="16" t="s">
        <v>144</v>
      </c>
      <c r="DL1482" s="16"/>
    </row>
    <row r="1483" spans="1:116" ht="15" customHeight="1" x14ac:dyDescent="0.25">
      <c r="B1483" s="16">
        <v>474</v>
      </c>
      <c r="C1483" s="16" t="s">
        <v>206</v>
      </c>
      <c r="D1483" s="16" t="s">
        <v>670</v>
      </c>
      <c r="E1483" s="16">
        <v>-8.1082429999999999</v>
      </c>
      <c r="F1483" s="16">
        <v>-34.888263000000002</v>
      </c>
      <c r="G1483" s="16" t="s">
        <v>536</v>
      </c>
      <c r="H1483" s="16" t="s">
        <v>136</v>
      </c>
      <c r="I1483" s="16" t="s">
        <v>149</v>
      </c>
      <c r="J1483" s="16" t="s">
        <v>137</v>
      </c>
      <c r="K1483" s="16">
        <v>287</v>
      </c>
      <c r="L1483" s="16" t="s">
        <v>138</v>
      </c>
      <c r="M1483" s="16">
        <v>0</v>
      </c>
      <c r="N1483" s="16"/>
      <c r="O1483" s="16">
        <v>1</v>
      </c>
      <c r="P1483" s="16">
        <v>5</v>
      </c>
      <c r="Q1483" s="16">
        <v>10.5</v>
      </c>
      <c r="R1483" s="16"/>
      <c r="S1483" s="16"/>
      <c r="T1483" s="16" t="s">
        <v>136</v>
      </c>
      <c r="U1483" s="16">
        <v>5</v>
      </c>
      <c r="V1483" s="16">
        <v>0</v>
      </c>
      <c r="W1483" s="16">
        <v>2</v>
      </c>
      <c r="X1483" s="16" t="s">
        <v>136</v>
      </c>
      <c r="Y1483" s="16">
        <v>2.85</v>
      </c>
      <c r="Z1483" s="16">
        <v>0</v>
      </c>
      <c r="AA1483" s="16" t="s">
        <v>139</v>
      </c>
      <c r="AB1483" s="16" t="s">
        <v>169</v>
      </c>
      <c r="AC1483" s="16">
        <v>54.45</v>
      </c>
      <c r="AD1483" s="16">
        <v>20.399999999999999</v>
      </c>
      <c r="AE1483" s="16">
        <v>5</v>
      </c>
      <c r="AF1483" s="16">
        <v>2.62</v>
      </c>
      <c r="AG1483" s="16">
        <v>2</v>
      </c>
      <c r="AH1483" s="16"/>
      <c r="AI1483" s="16"/>
      <c r="AJ1483" s="16"/>
      <c r="AK1483" s="16"/>
      <c r="AL1483" s="16"/>
      <c r="AM1483" s="16">
        <v>0</v>
      </c>
      <c r="AN1483" s="16"/>
      <c r="AO1483" s="16">
        <v>0</v>
      </c>
      <c r="AP1483" s="16">
        <v>0</v>
      </c>
      <c r="AQ1483" s="16">
        <v>0</v>
      </c>
      <c r="AR1483" s="17" t="s">
        <v>136</v>
      </c>
      <c r="AS1483" s="19">
        <f t="shared" si="1522"/>
        <v>0</v>
      </c>
      <c r="AT1483" s="19"/>
      <c r="AU1483" s="19">
        <f>VLOOKUP(G1483,ABNT5101!$I$3:$J$9,2)</f>
        <v>50</v>
      </c>
      <c r="AV1483" s="19">
        <f>VLOOKUP(G1483,ABNT5101!$I$3:$M$9,5)</f>
        <v>0.38</v>
      </c>
      <c r="AW1483" s="17" t="str">
        <f>_xlfn.XLOOKUP(G1483,ABNT5101!I:I,ABNT5101!L:L)</f>
        <v>-</v>
      </c>
      <c r="AX1483" s="17">
        <f>_xlfn.XLOOKUP(G1483,ABNT5101!$I:$I,ABNT5101!M:M)</f>
        <v>0.38</v>
      </c>
      <c r="AY1483" s="17" t="str">
        <f>_xlfn.XLOOKUP(G1483,ABNT5101!$I:$I,ABNT5101!N:N)</f>
        <v>-</v>
      </c>
      <c r="AZ1483" s="17">
        <f>_xlfn.XLOOKUP(G1483,ABNT5101!$I:$I,ABNT5101!O:O)</f>
        <v>14</v>
      </c>
      <c r="BA1483" s="20" t="str">
        <f t="shared" si="1523"/>
        <v>NÃO ATENDE</v>
      </c>
      <c r="BB1483" s="21">
        <f t="shared" ref="BB1483:BC1483" si="1752">BE1483/AU1483-1</f>
        <v>-1</v>
      </c>
      <c r="BC1483" s="21">
        <f t="shared" si="1752"/>
        <v>-1</v>
      </c>
      <c r="BD1483" s="21" t="str">
        <f t="shared" si="1525"/>
        <v>-</v>
      </c>
      <c r="BE1483" s="22"/>
      <c r="BF1483" s="22"/>
      <c r="BG1483" s="22"/>
      <c r="BH1483" s="22"/>
      <c r="BI1483" s="23"/>
      <c r="BJ1483" s="22"/>
      <c r="BK1483" s="20" t="str">
        <f t="shared" si="1526"/>
        <v>NÃO ATENDE</v>
      </c>
      <c r="BL1483" s="20" t="str">
        <f t="shared" si="1527"/>
        <v>NÃO ATENDE</v>
      </c>
      <c r="BM1483" s="20" t="str">
        <f t="shared" si="1528"/>
        <v>NÃO ATENDE</v>
      </c>
      <c r="BN1483" s="20" t="str">
        <f t="shared" si="1529"/>
        <v>ATENDE</v>
      </c>
      <c r="BO1483" s="24" t="str">
        <f t="shared" si="1530"/>
        <v>C0</v>
      </c>
      <c r="BP1483" s="24" t="str">
        <f t="shared" si="1648"/>
        <v>P5</v>
      </c>
      <c r="BQ1483" s="25">
        <f t="shared" si="1661"/>
        <v>-1</v>
      </c>
      <c r="BR1483" s="22"/>
      <c r="BS1483" s="22"/>
      <c r="BT1483" s="24">
        <f>IF(BP1483="-","-",_xlfn.XLOOKUP(BP1483,ABNT5101!$B$4:$B$9,ABNT5101!$C$4:$C$9))</f>
        <v>5</v>
      </c>
      <c r="BU1483" s="24">
        <f>IF(BP1483="-","-",_xlfn.XLOOKUP(BP1483,ABNT5101!$B$4:$B$9,ABNT5101!$D$4:$D$9))</f>
        <v>1</v>
      </c>
      <c r="BV1483" s="20" t="str">
        <f t="shared" si="1531"/>
        <v>NÃO ATENDE</v>
      </c>
      <c r="BW1483" s="20" t="str">
        <f t="shared" si="1662"/>
        <v>NÃO ATENDE</v>
      </c>
      <c r="BX1483" s="20" t="str">
        <f t="shared" si="1532"/>
        <v>NÃO ATENDE</v>
      </c>
      <c r="BY1483" s="24" t="s">
        <v>136</v>
      </c>
      <c r="BZ1483" s="25" t="e">
        <f t="shared" si="1533"/>
        <v>#VALUE!</v>
      </c>
      <c r="CA1483" s="24"/>
      <c r="CB1483" s="24"/>
      <c r="CC1483" s="20" t="str">
        <f>IF(BY1483="-","-",_xlfn.XLOOKUP(BY1483,ABNT5101!$B$4:$B$9,ABNT5101!$C$4:$C$9))</f>
        <v>-</v>
      </c>
      <c r="CD1483" s="24" t="str">
        <f>IF(BY1483="-","-",_xlfn.XLOOKUP(BY1483,ABNT5101!$B$4:$B$9,ABNT5101!$D$4:$D$9))</f>
        <v>-</v>
      </c>
      <c r="CE1483" s="20" t="str">
        <f t="shared" si="1534"/>
        <v>-</v>
      </c>
      <c r="CF1483" s="20" t="str">
        <f t="shared" si="1535"/>
        <v>-</v>
      </c>
      <c r="CG1483" s="20" t="str">
        <f t="shared" si="1640"/>
        <v>-</v>
      </c>
      <c r="CH1483" s="26" t="e">
        <f>_xlfn.XLOOKUP(CI1483,'Banco de dados'!$B:$B,'Banco de dados'!$D:$D)</f>
        <v>#N/A</v>
      </c>
      <c r="CI1483" s="27"/>
      <c r="CJ1483" s="26" t="e">
        <f>_xlfn.XLOOKUP(CI1483,'Banco de dados'!$B:$B,'Banco de dados'!$E:$E)</f>
        <v>#N/A</v>
      </c>
      <c r="CK1483" s="26"/>
      <c r="CL1483" s="26" t="e">
        <f>IF(CK1483="-","-",_xlfn.XLOOKUP(CK1483,'Banco de dados'!$B:$B,'Banco de dados'!$E:$E))</f>
        <v>#N/A</v>
      </c>
      <c r="CM1483" s="28">
        <f t="shared" si="1690"/>
        <v>5</v>
      </c>
      <c r="CN1483" s="26" t="e">
        <f>_xlfn.XLOOKUP(CI1483,'Banco de dados'!$B:$B,'Banco de dados'!$H:$H)</f>
        <v>#N/A</v>
      </c>
      <c r="CO1483" s="26" t="e">
        <f t="array" aca="1" ref="CO1483" ca="1">_xludf.XLOOKUP(CK1483,'Banco de dados'!$B:$B,'Banco de dados'!$H:$H)</f>
        <v>#NAME?</v>
      </c>
      <c r="CP1483" s="26" t="e">
        <f t="array" aca="1" ref="CP1483" ca="1">_xludf.XLOOKUP(CI1483,'Banco de dados'!$B:$B,'Banco de dados'!$F:$F)</f>
        <v>#NAME?</v>
      </c>
      <c r="CQ1483" s="26" t="e">
        <f t="array" aca="1" ref="CQ1483" ca="1">_xludf.XLOOKUP(CK1483,'Banco de dados'!$B:$B,'Banco de dados'!$F:$F)</f>
        <v>#NAME?</v>
      </c>
      <c r="CR1483" s="27">
        <v>477</v>
      </c>
      <c r="CS1483" s="27"/>
      <c r="CT1483" s="26" t="str">
        <f>IF(AG1483=0.5,"Suporte",IF(AND(AG1483&gt;='Braços de IP'!$B$9,AG1483&lt;='Braços de IP'!$D$9),'Braços de IP'!$E$9,IF(AND(AG1483&gt;='Braços de IP'!$B$10,AG1483&lt;='Braços de IP'!$D$10),'Braços de IP'!$E$10,IF(AND(AG1483&gt;='Braços de IP'!$B$11,AG1483&lt;='Braços de IP'!$D$11),'Braços de IP'!$E$11,IF(AND(AG1483&gt;='Braços de IP'!$B$12,AG1483&lt;='Braços de IP'!$D$12),'Braços de IP'!$E$12,IF(AND(AG1483&gt;='Braços de IP'!$B$13,AG1483&lt;='Braços de IP'!$D$13),'Braços de IP'!$E$13,IF(AND(AG1483&gt;='Braços de IP'!$B$14,AG1483&lt;='Braços de IP'!$D$14),'Braços de IP'!$E$14,"ERRO")))))))</f>
        <v>Médio I</v>
      </c>
      <c r="CU1483" s="27"/>
      <c r="CV1483" s="26" t="str">
        <f>IF($CU1483="","",VLOOKUP($CU1483,'Braços de IP'!$E$9:$I$15,2,0))</f>
        <v/>
      </c>
      <c r="CW1483" s="29" t="str">
        <f>IF($CU1483="","",VLOOKUP($CU1483,'Braços de IP'!$E$9:$I$15,5,0))</f>
        <v/>
      </c>
      <c r="CX1483" s="26"/>
      <c r="CY1483" s="26"/>
      <c r="CZ1483" s="26"/>
      <c r="DA1483" s="26"/>
      <c r="DB1483" s="26"/>
      <c r="DC1483" s="26"/>
      <c r="DD1483" s="30" t="e">
        <f t="shared" si="1588"/>
        <v>#N/A</v>
      </c>
      <c r="DE1483" s="31">
        <f t="shared" si="1589"/>
        <v>287</v>
      </c>
      <c r="DF1483" s="30" t="e">
        <f t="shared" si="1590"/>
        <v>#N/A</v>
      </c>
      <c r="DG1483" s="32" t="e">
        <f t="shared" si="1591"/>
        <v>#N/A</v>
      </c>
      <c r="DH1483" s="33" t="s">
        <v>143</v>
      </c>
      <c r="DI1483" s="34"/>
      <c r="DJ1483" s="35"/>
      <c r="DK1483" s="16" t="s">
        <v>144</v>
      </c>
      <c r="DL1483" s="16"/>
    </row>
    <row r="1484" spans="1:116" ht="15" customHeight="1" x14ac:dyDescent="0.25">
      <c r="A1484" s="1"/>
      <c r="B1484" s="16">
        <v>477</v>
      </c>
      <c r="C1484" s="16" t="s">
        <v>146</v>
      </c>
      <c r="D1484" s="16" t="s">
        <v>1277</v>
      </c>
      <c r="E1484" s="16">
        <v>-7.9949789999999998</v>
      </c>
      <c r="F1484" s="16">
        <v>-34.910536</v>
      </c>
      <c r="G1484" s="16" t="s">
        <v>160</v>
      </c>
      <c r="H1484" s="16" t="s">
        <v>136</v>
      </c>
      <c r="I1484" s="16" t="s">
        <v>135</v>
      </c>
      <c r="J1484" s="16" t="s">
        <v>137</v>
      </c>
      <c r="K1484" s="16">
        <v>110</v>
      </c>
      <c r="L1484" s="16" t="s">
        <v>138</v>
      </c>
      <c r="M1484" s="16">
        <v>0</v>
      </c>
      <c r="N1484" s="16"/>
      <c r="O1484" s="16">
        <v>1</v>
      </c>
      <c r="P1484" s="16">
        <v>2</v>
      </c>
      <c r="Q1484" s="16">
        <v>7</v>
      </c>
      <c r="R1484" s="16"/>
      <c r="S1484" s="16"/>
      <c r="T1484" s="16" t="s">
        <v>136</v>
      </c>
      <c r="U1484" s="16">
        <v>1.5</v>
      </c>
      <c r="V1484" s="16">
        <v>0</v>
      </c>
      <c r="W1484" s="16" t="s">
        <v>136</v>
      </c>
      <c r="X1484" s="16" t="s">
        <v>136</v>
      </c>
      <c r="Y1484" s="16">
        <v>0</v>
      </c>
      <c r="Z1484" s="16">
        <v>0</v>
      </c>
      <c r="AA1484" s="16" t="s">
        <v>139</v>
      </c>
      <c r="AB1484" s="16" t="s">
        <v>140</v>
      </c>
      <c r="AC1484" s="16">
        <v>34</v>
      </c>
      <c r="AD1484" s="16">
        <v>7.19</v>
      </c>
      <c r="AE1484" s="16">
        <v>1</v>
      </c>
      <c r="AF1484" s="16">
        <v>0.43</v>
      </c>
      <c r="AG1484" s="16">
        <v>1.7</v>
      </c>
      <c r="AH1484" s="16"/>
      <c r="AI1484" s="16"/>
      <c r="AJ1484" s="16"/>
      <c r="AK1484" s="16"/>
      <c r="AL1484" s="16"/>
      <c r="AM1484" s="16">
        <v>0</v>
      </c>
      <c r="AN1484" s="16"/>
      <c r="AO1484" s="16">
        <v>0</v>
      </c>
      <c r="AP1484" s="16">
        <v>0</v>
      </c>
      <c r="AQ1484" s="16">
        <v>0</v>
      </c>
      <c r="AR1484" s="17" t="s">
        <v>136</v>
      </c>
      <c r="AS1484" s="19">
        <f t="shared" si="1522"/>
        <v>0</v>
      </c>
      <c r="AT1484" s="19"/>
      <c r="AU1484" s="19">
        <f>VLOOKUP(G1484,ABNT5101!$I$3:$J$9,2)</f>
        <v>10</v>
      </c>
      <c r="AV1484" s="19">
        <f>VLOOKUP(G1484,ABNT5101!$I$3:$M$9,5)</f>
        <v>0.18</v>
      </c>
      <c r="AW1484" s="17" t="str">
        <f>_xlfn.XLOOKUP(G1484,ABNT5101!I:I,ABNT5101!L:L)</f>
        <v>-</v>
      </c>
      <c r="AX1484" s="17">
        <f>_xlfn.XLOOKUP(G1484,ABNT5101!$I:$I,ABNT5101!M:M)</f>
        <v>0.18</v>
      </c>
      <c r="AY1484" s="17" t="str">
        <f>_xlfn.XLOOKUP(G1484,ABNT5101!$I:$I,ABNT5101!N:N)</f>
        <v>-</v>
      </c>
      <c r="AZ1484" s="17">
        <f>_xlfn.XLOOKUP(G1484,ABNT5101!$I:$I,ABNT5101!O:O)</f>
        <v>16</v>
      </c>
      <c r="BA1484" s="20" t="str">
        <f t="shared" si="1523"/>
        <v>NÃO ATENDE</v>
      </c>
      <c r="BB1484" s="21">
        <f t="shared" ref="BB1484:BC1484" si="1753">BE1484/AU1484-1</f>
        <v>-1</v>
      </c>
      <c r="BC1484" s="21">
        <f t="shared" si="1753"/>
        <v>-1</v>
      </c>
      <c r="BD1484" s="21" t="str">
        <f t="shared" si="1525"/>
        <v>-</v>
      </c>
      <c r="BE1484" s="22"/>
      <c r="BF1484" s="22"/>
      <c r="BG1484" s="22"/>
      <c r="BH1484" s="22"/>
      <c r="BI1484" s="23"/>
      <c r="BJ1484" s="22"/>
      <c r="BK1484" s="20" t="str">
        <f t="shared" si="1526"/>
        <v>NÃO ATENDE</v>
      </c>
      <c r="BL1484" s="20" t="str">
        <f t="shared" si="1527"/>
        <v>NÃO ATENDE</v>
      </c>
      <c r="BM1484" s="20" t="str">
        <f t="shared" si="1528"/>
        <v>NÃO ATENDE</v>
      </c>
      <c r="BN1484" s="20" t="str">
        <f t="shared" si="1529"/>
        <v>ATENDE</v>
      </c>
      <c r="BO1484" s="24" t="str">
        <f t="shared" si="1530"/>
        <v>C4</v>
      </c>
      <c r="BP1484" s="24" t="str">
        <f t="shared" si="1648"/>
        <v>P6</v>
      </c>
      <c r="BQ1484" s="25">
        <f t="shared" si="1661"/>
        <v>-1</v>
      </c>
      <c r="BR1484" s="22"/>
      <c r="BS1484" s="22"/>
      <c r="BT1484" s="24">
        <f>IF(BP1484="-","-",_xlfn.XLOOKUP(BP1484,ABNT5101!$B$4:$B$9,ABNT5101!$C$4:$C$9))</f>
        <v>3</v>
      </c>
      <c r="BU1484" s="24">
        <f>IF(BP1484="-","-",_xlfn.XLOOKUP(BP1484,ABNT5101!$B$4:$B$9,ABNT5101!$D$4:$D$9))</f>
        <v>0.6</v>
      </c>
      <c r="BV1484" s="20" t="str">
        <f t="shared" si="1531"/>
        <v>NÃO ATENDE</v>
      </c>
      <c r="BW1484" s="20" t="str">
        <f t="shared" si="1662"/>
        <v>NÃO ATENDE</v>
      </c>
      <c r="BX1484" s="20" t="str">
        <f t="shared" si="1532"/>
        <v>NÃO ATENDE</v>
      </c>
      <c r="BY1484" s="24" t="s">
        <v>136</v>
      </c>
      <c r="BZ1484" s="25" t="e">
        <f t="shared" si="1533"/>
        <v>#VALUE!</v>
      </c>
      <c r="CA1484" s="24"/>
      <c r="CB1484" s="24"/>
      <c r="CC1484" s="20" t="str">
        <f>IF(BY1484="-","-",_xlfn.XLOOKUP(BY1484,ABNT5101!$B$4:$B$9,ABNT5101!$C$4:$C$9))</f>
        <v>-</v>
      </c>
      <c r="CD1484" s="24" t="str">
        <f>IF(BY1484="-","-",_xlfn.XLOOKUP(BY1484,ABNT5101!$B$4:$B$9,ABNT5101!$D$4:$D$9))</f>
        <v>-</v>
      </c>
      <c r="CE1484" s="20" t="str">
        <f t="shared" si="1534"/>
        <v>-</v>
      </c>
      <c r="CF1484" s="20" t="str">
        <f t="shared" si="1535"/>
        <v>-</v>
      </c>
      <c r="CG1484" s="20" t="str">
        <f t="shared" si="1640"/>
        <v>-</v>
      </c>
      <c r="CH1484" s="26" t="e">
        <f>_xlfn.XLOOKUP(CI1484,'Banco de dados'!$B:$B,'Banco de dados'!$D:$D)</f>
        <v>#N/A</v>
      </c>
      <c r="CI1484" s="27"/>
      <c r="CJ1484" s="26" t="e">
        <f>_xlfn.XLOOKUP(CI1484,'Banco de dados'!$B:$B,'Banco de dados'!$E:$E)</f>
        <v>#N/A</v>
      </c>
      <c r="CK1484" s="26"/>
      <c r="CL1484" s="26" t="e">
        <f>IF(CK1484="-","-",_xlfn.XLOOKUP(CK1484,'Banco de dados'!$B:$B,'Banco de dados'!$E:$E))</f>
        <v>#N/A</v>
      </c>
      <c r="CM1484" s="28">
        <f t="shared" si="1690"/>
        <v>1</v>
      </c>
      <c r="CN1484" s="26" t="e">
        <f>_xlfn.XLOOKUP(CI1484,'Banco de dados'!$B:$B,'Banco de dados'!$H:$H)</f>
        <v>#N/A</v>
      </c>
      <c r="CO1484" s="26" t="e">
        <f t="array" aca="1" ref="CO1484" ca="1">_xludf.XLOOKUP(CK1484,'Banco de dados'!$B:$B,'Banco de dados'!$H:$H)</f>
        <v>#NAME?</v>
      </c>
      <c r="CP1484" s="26" t="e">
        <f t="array" aca="1" ref="CP1484" ca="1">_xludf.XLOOKUP(CI1484,'Banco de dados'!$B:$B,'Banco de dados'!$F:$F)</f>
        <v>#NAME?</v>
      </c>
      <c r="CQ1484" s="26" t="e">
        <f t="array" aca="1" ref="CQ1484" ca="1">_xludf.XLOOKUP(CK1484,'Banco de dados'!$B:$B,'Banco de dados'!$F:$F)</f>
        <v>#NAME?</v>
      </c>
      <c r="CR1484" s="27">
        <v>484</v>
      </c>
      <c r="CS1484" s="27"/>
      <c r="CT1484" s="26" t="str">
        <f>IF(AG1484=0.5,"Suporte",IF(AND(AG1484&gt;='Braços de IP'!$B$9,AG1484&lt;='Braços de IP'!$D$9),'Braços de IP'!$E$9,IF(AND(AG1484&gt;='Braços de IP'!$B$10,AG1484&lt;='Braços de IP'!$D$10),'Braços de IP'!$E$10,IF(AND(AG1484&gt;='Braços de IP'!$B$11,AG1484&lt;='Braços de IP'!$D$11),'Braços de IP'!$E$11,IF(AND(AG1484&gt;='Braços de IP'!$B$12,AG1484&lt;='Braços de IP'!$D$12),'Braços de IP'!$E$12,IF(AND(AG1484&gt;='Braços de IP'!$B$13,AG1484&lt;='Braços de IP'!$D$13),'Braços de IP'!$E$13,IF(AND(AG1484&gt;='Braços de IP'!$B$14,AG1484&lt;='Braços de IP'!$D$14),'Braços de IP'!$E$14,"ERRO")))))))</f>
        <v>Médio I</v>
      </c>
      <c r="CU1484" s="27"/>
      <c r="CV1484" s="26" t="str">
        <f>IF($CU1484="","",VLOOKUP($CU1484,'Braços de IP'!$E$9:$I$15,2,0))</f>
        <v/>
      </c>
      <c r="CW1484" s="29" t="str">
        <f>IF($CU1484="","",VLOOKUP($CU1484,'Braços de IP'!$E$9:$I$15,5,0))</f>
        <v/>
      </c>
      <c r="CX1484" s="26"/>
      <c r="CY1484" s="26"/>
      <c r="CZ1484" s="26"/>
      <c r="DA1484" s="26"/>
      <c r="DB1484" s="26"/>
      <c r="DC1484" s="26"/>
      <c r="DD1484" s="30" t="e">
        <f t="shared" si="1588"/>
        <v>#N/A</v>
      </c>
      <c r="DE1484" s="31">
        <f t="shared" si="1589"/>
        <v>110</v>
      </c>
      <c r="DF1484" s="30" t="e">
        <f t="shared" si="1590"/>
        <v>#N/A</v>
      </c>
      <c r="DG1484" s="32" t="e">
        <f t="shared" si="1591"/>
        <v>#N/A</v>
      </c>
      <c r="DH1484" s="33" t="s">
        <v>143</v>
      </c>
      <c r="DI1484" s="34"/>
      <c r="DJ1484" s="35"/>
      <c r="DK1484" s="16" t="s">
        <v>144</v>
      </c>
      <c r="DL1484" s="16"/>
    </row>
    <row r="1485" spans="1:116" ht="15" customHeight="1" x14ac:dyDescent="0.25">
      <c r="A1485" s="1"/>
      <c r="B1485" s="16">
        <v>477</v>
      </c>
      <c r="C1485" s="16" t="s">
        <v>146</v>
      </c>
      <c r="D1485" s="16" t="s">
        <v>1277</v>
      </c>
      <c r="E1485" s="16">
        <v>-7.9949789999999998</v>
      </c>
      <c r="F1485" s="16">
        <v>-34.910536</v>
      </c>
      <c r="G1485" s="16" t="s">
        <v>160</v>
      </c>
      <c r="H1485" s="16" t="s">
        <v>136</v>
      </c>
      <c r="I1485" s="16" t="s">
        <v>135</v>
      </c>
      <c r="J1485" s="16" t="s">
        <v>137</v>
      </c>
      <c r="K1485" s="16">
        <v>110</v>
      </c>
      <c r="L1485" s="16" t="s">
        <v>138</v>
      </c>
      <c r="M1485" s="16">
        <v>0</v>
      </c>
      <c r="N1485" s="16"/>
      <c r="O1485" s="16">
        <v>1</v>
      </c>
      <c r="P1485" s="16">
        <v>2</v>
      </c>
      <c r="Q1485" s="16">
        <v>7</v>
      </c>
      <c r="R1485" s="16"/>
      <c r="S1485" s="16"/>
      <c r="T1485" s="16" t="s">
        <v>136</v>
      </c>
      <c r="U1485" s="16">
        <v>1.5</v>
      </c>
      <c r="V1485" s="16">
        <v>0</v>
      </c>
      <c r="W1485" s="16" t="s">
        <v>136</v>
      </c>
      <c r="X1485" s="16" t="s">
        <v>136</v>
      </c>
      <c r="Y1485" s="16">
        <v>0</v>
      </c>
      <c r="Z1485" s="16">
        <v>0</v>
      </c>
      <c r="AA1485" s="16" t="s">
        <v>139</v>
      </c>
      <c r="AB1485" s="16" t="s">
        <v>140</v>
      </c>
      <c r="AC1485" s="16">
        <v>34</v>
      </c>
      <c r="AD1485" s="16">
        <v>7.19</v>
      </c>
      <c r="AE1485" s="16">
        <v>1</v>
      </c>
      <c r="AF1485" s="16">
        <v>0.43</v>
      </c>
      <c r="AG1485" s="16">
        <v>1.7</v>
      </c>
      <c r="AH1485" s="16"/>
      <c r="AI1485" s="16"/>
      <c r="AJ1485" s="16"/>
      <c r="AK1485" s="16"/>
      <c r="AL1485" s="16"/>
      <c r="AM1485" s="16">
        <v>0</v>
      </c>
      <c r="AN1485" s="16"/>
      <c r="AO1485" s="16">
        <v>0</v>
      </c>
      <c r="AP1485" s="16">
        <v>0</v>
      </c>
      <c r="AQ1485" s="16">
        <v>0</v>
      </c>
      <c r="AR1485" s="17" t="s">
        <v>136</v>
      </c>
      <c r="AS1485" s="19">
        <f t="shared" si="1522"/>
        <v>0</v>
      </c>
      <c r="AT1485" s="19"/>
      <c r="AU1485" s="19">
        <f>VLOOKUP(G1485,ABNT5101!$I$3:$J$9,2)</f>
        <v>10</v>
      </c>
      <c r="AV1485" s="19">
        <f>VLOOKUP(G1485,ABNT5101!$I$3:$M$9,5)</f>
        <v>0.18</v>
      </c>
      <c r="AW1485" s="17" t="str">
        <f>_xlfn.XLOOKUP(G1485,ABNT5101!I:I,ABNT5101!L:L)</f>
        <v>-</v>
      </c>
      <c r="AX1485" s="17">
        <f>_xlfn.XLOOKUP(G1485,ABNT5101!$I:$I,ABNT5101!M:M)</f>
        <v>0.18</v>
      </c>
      <c r="AY1485" s="17" t="str">
        <f>_xlfn.XLOOKUP(G1485,ABNT5101!$I:$I,ABNT5101!N:N)</f>
        <v>-</v>
      </c>
      <c r="AZ1485" s="17">
        <f>_xlfn.XLOOKUP(G1485,ABNT5101!$I:$I,ABNT5101!O:O)</f>
        <v>16</v>
      </c>
      <c r="BA1485" s="20" t="str">
        <f t="shared" si="1523"/>
        <v>NÃO ATENDE</v>
      </c>
      <c r="BB1485" s="21">
        <f t="shared" ref="BB1485:BC1485" si="1754">BE1485/AU1485-1</f>
        <v>-1</v>
      </c>
      <c r="BC1485" s="21">
        <f t="shared" si="1754"/>
        <v>-1</v>
      </c>
      <c r="BD1485" s="21" t="str">
        <f t="shared" si="1525"/>
        <v>-</v>
      </c>
      <c r="BE1485" s="22"/>
      <c r="BF1485" s="22"/>
      <c r="BG1485" s="22"/>
      <c r="BH1485" s="22"/>
      <c r="BI1485" s="23"/>
      <c r="BJ1485" s="22"/>
      <c r="BK1485" s="20" t="str">
        <f t="shared" si="1526"/>
        <v>NÃO ATENDE</v>
      </c>
      <c r="BL1485" s="20" t="str">
        <f t="shared" si="1527"/>
        <v>NÃO ATENDE</v>
      </c>
      <c r="BM1485" s="20" t="str">
        <f t="shared" si="1528"/>
        <v>NÃO ATENDE</v>
      </c>
      <c r="BN1485" s="20" t="str">
        <f t="shared" si="1529"/>
        <v>ATENDE</v>
      </c>
      <c r="BO1485" s="24" t="str">
        <f t="shared" si="1530"/>
        <v>C4</v>
      </c>
      <c r="BP1485" s="24" t="str">
        <f t="shared" si="1648"/>
        <v>P6</v>
      </c>
      <c r="BQ1485" s="25">
        <f t="shared" si="1661"/>
        <v>-1</v>
      </c>
      <c r="BR1485" s="22"/>
      <c r="BS1485" s="22"/>
      <c r="BT1485" s="24">
        <f>IF(BP1485="-","-",_xlfn.XLOOKUP(BP1485,ABNT5101!$B$4:$B$9,ABNT5101!$C$4:$C$9))</f>
        <v>3</v>
      </c>
      <c r="BU1485" s="24">
        <f>IF(BP1485="-","-",_xlfn.XLOOKUP(BP1485,ABNT5101!$B$4:$B$9,ABNT5101!$D$4:$D$9))</f>
        <v>0.6</v>
      </c>
      <c r="BV1485" s="20" t="str">
        <f t="shared" si="1531"/>
        <v>NÃO ATENDE</v>
      </c>
      <c r="BW1485" s="20" t="str">
        <f t="shared" si="1662"/>
        <v>NÃO ATENDE</v>
      </c>
      <c r="BX1485" s="20" t="str">
        <f t="shared" si="1532"/>
        <v>NÃO ATENDE</v>
      </c>
      <c r="BY1485" s="24" t="s">
        <v>136</v>
      </c>
      <c r="BZ1485" s="25" t="e">
        <f t="shared" si="1533"/>
        <v>#VALUE!</v>
      </c>
      <c r="CA1485" s="24"/>
      <c r="CB1485" s="24"/>
      <c r="CC1485" s="20" t="str">
        <f>IF(BY1485="-","-",_xlfn.XLOOKUP(BY1485,ABNT5101!$B$4:$B$9,ABNT5101!$C$4:$C$9))</f>
        <v>-</v>
      </c>
      <c r="CD1485" s="24" t="str">
        <f>IF(BY1485="-","-",_xlfn.XLOOKUP(BY1485,ABNT5101!$B$4:$B$9,ABNT5101!$D$4:$D$9))</f>
        <v>-</v>
      </c>
      <c r="CE1485" s="20" t="str">
        <f t="shared" si="1534"/>
        <v>-</v>
      </c>
      <c r="CF1485" s="20" t="str">
        <f t="shared" si="1535"/>
        <v>-</v>
      </c>
      <c r="CG1485" s="20" t="str">
        <f t="shared" si="1640"/>
        <v>-</v>
      </c>
      <c r="CH1485" s="26" t="e">
        <f>_xlfn.XLOOKUP(CI1485,'Banco de dados'!$B:$B,'Banco de dados'!$D:$D)</f>
        <v>#N/A</v>
      </c>
      <c r="CI1485" s="27"/>
      <c r="CJ1485" s="26" t="e">
        <f>_xlfn.XLOOKUP(CI1485,'Banco de dados'!$B:$B,'Banco de dados'!$E:$E)</f>
        <v>#N/A</v>
      </c>
      <c r="CK1485" s="26"/>
      <c r="CL1485" s="26" t="e">
        <f>IF(CK1485="-","-",_xlfn.XLOOKUP(CK1485,'Banco de dados'!$B:$B,'Banco de dados'!$E:$E))</f>
        <v>#N/A</v>
      </c>
      <c r="CM1485" s="28">
        <f t="shared" si="1690"/>
        <v>1</v>
      </c>
      <c r="CN1485" s="26" t="e">
        <f>_xlfn.XLOOKUP(CI1485,'Banco de dados'!$B:$B,'Banco de dados'!$H:$H)</f>
        <v>#N/A</v>
      </c>
      <c r="CO1485" s="26" t="e">
        <f t="array" aca="1" ref="CO1485" ca="1">_xludf.XLOOKUP(CK1485,'Banco de dados'!$B:$B,'Banco de dados'!$H:$H)</f>
        <v>#NAME?</v>
      </c>
      <c r="CP1485" s="26" t="e">
        <f t="array" aca="1" ref="CP1485" ca="1">_xludf.XLOOKUP(CI1485,'Banco de dados'!$B:$B,'Banco de dados'!$F:$F)</f>
        <v>#NAME?</v>
      </c>
      <c r="CQ1485" s="26" t="e">
        <f t="array" aca="1" ref="CQ1485" ca="1">_xludf.XLOOKUP(CK1485,'Banco de dados'!$B:$B,'Banco de dados'!$F:$F)</f>
        <v>#NAME?</v>
      </c>
      <c r="CR1485" s="27">
        <v>485</v>
      </c>
      <c r="CS1485" s="27"/>
      <c r="CT1485" s="26" t="str">
        <f>IF(AG1485=0.5,"Suporte",IF(AND(AG1485&gt;='Braços de IP'!$B$9,AG1485&lt;='Braços de IP'!$D$9),'Braços de IP'!$E$9,IF(AND(AG1485&gt;='Braços de IP'!$B$10,AG1485&lt;='Braços de IP'!$D$10),'Braços de IP'!$E$10,IF(AND(AG1485&gt;='Braços de IP'!$B$11,AG1485&lt;='Braços de IP'!$D$11),'Braços de IP'!$E$11,IF(AND(AG1485&gt;='Braços de IP'!$B$12,AG1485&lt;='Braços de IP'!$D$12),'Braços de IP'!$E$12,IF(AND(AG1485&gt;='Braços de IP'!$B$13,AG1485&lt;='Braços de IP'!$D$13),'Braços de IP'!$E$13,IF(AND(AG1485&gt;='Braços de IP'!$B$14,AG1485&lt;='Braços de IP'!$D$14),'Braços de IP'!$E$14,"ERRO")))))))</f>
        <v>Médio I</v>
      </c>
      <c r="CU1485" s="27"/>
      <c r="CV1485" s="26" t="str">
        <f>IF($CU1485="","",VLOOKUP($CU1485,'Braços de IP'!$E$9:$I$15,2,0))</f>
        <v/>
      </c>
      <c r="CW1485" s="29" t="str">
        <f>IF($CU1485="","",VLOOKUP($CU1485,'Braços de IP'!$E$9:$I$15,5,0))</f>
        <v/>
      </c>
      <c r="CX1485" s="26"/>
      <c r="CY1485" s="26"/>
      <c r="CZ1485" s="26"/>
      <c r="DA1485" s="26"/>
      <c r="DB1485" s="26"/>
      <c r="DC1485" s="26"/>
      <c r="DD1485" s="30" t="e">
        <f t="shared" si="1588"/>
        <v>#N/A</v>
      </c>
      <c r="DE1485" s="31">
        <f t="shared" si="1589"/>
        <v>110</v>
      </c>
      <c r="DF1485" s="30" t="e">
        <f t="shared" si="1590"/>
        <v>#N/A</v>
      </c>
      <c r="DG1485" s="32" t="e">
        <f t="shared" si="1591"/>
        <v>#N/A</v>
      </c>
      <c r="DH1485" s="33" t="s">
        <v>143</v>
      </c>
      <c r="DI1485" s="34"/>
      <c r="DJ1485" s="35"/>
      <c r="DK1485" s="16" t="s">
        <v>144</v>
      </c>
      <c r="DL1485" s="16"/>
    </row>
    <row r="1486" spans="1:116" ht="15" customHeight="1" x14ac:dyDescent="0.25">
      <c r="A1486" s="1"/>
      <c r="B1486" s="16">
        <v>477</v>
      </c>
      <c r="C1486" s="16" t="s">
        <v>146</v>
      </c>
      <c r="D1486" s="16" t="s">
        <v>1277</v>
      </c>
      <c r="E1486" s="16">
        <v>-7.9949789999999998</v>
      </c>
      <c r="F1486" s="16">
        <v>-34.910536</v>
      </c>
      <c r="G1486" s="16" t="s">
        <v>160</v>
      </c>
      <c r="H1486" s="16" t="s">
        <v>136</v>
      </c>
      <c r="I1486" s="16" t="s">
        <v>135</v>
      </c>
      <c r="J1486" s="16" t="s">
        <v>137</v>
      </c>
      <c r="K1486" s="16">
        <v>110</v>
      </c>
      <c r="L1486" s="16" t="s">
        <v>138</v>
      </c>
      <c r="M1486" s="16">
        <v>0</v>
      </c>
      <c r="N1486" s="16"/>
      <c r="O1486" s="16">
        <v>1</v>
      </c>
      <c r="P1486" s="16">
        <v>2</v>
      </c>
      <c r="Q1486" s="16">
        <v>7</v>
      </c>
      <c r="R1486" s="16"/>
      <c r="S1486" s="16"/>
      <c r="T1486" s="16" t="s">
        <v>136</v>
      </c>
      <c r="U1486" s="16">
        <v>1.5</v>
      </c>
      <c r="V1486" s="16">
        <v>0</v>
      </c>
      <c r="W1486" s="16" t="s">
        <v>136</v>
      </c>
      <c r="X1486" s="16" t="s">
        <v>136</v>
      </c>
      <c r="Y1486" s="16">
        <v>0</v>
      </c>
      <c r="Z1486" s="16">
        <v>0</v>
      </c>
      <c r="AA1486" s="16" t="s">
        <v>139</v>
      </c>
      <c r="AB1486" s="16" t="s">
        <v>140</v>
      </c>
      <c r="AC1486" s="16">
        <v>34</v>
      </c>
      <c r="AD1486" s="16">
        <v>7.19</v>
      </c>
      <c r="AE1486" s="16">
        <v>1</v>
      </c>
      <c r="AF1486" s="16">
        <v>0.43</v>
      </c>
      <c r="AG1486" s="16">
        <v>1.7</v>
      </c>
      <c r="AH1486" s="16"/>
      <c r="AI1486" s="16"/>
      <c r="AJ1486" s="16"/>
      <c r="AK1486" s="16"/>
      <c r="AL1486" s="16"/>
      <c r="AM1486" s="16">
        <v>0</v>
      </c>
      <c r="AN1486" s="16"/>
      <c r="AO1486" s="16">
        <v>0</v>
      </c>
      <c r="AP1486" s="16">
        <v>0</v>
      </c>
      <c r="AQ1486" s="16">
        <v>0</v>
      </c>
      <c r="AR1486" s="17" t="s">
        <v>136</v>
      </c>
      <c r="AS1486" s="19">
        <f t="shared" si="1522"/>
        <v>0</v>
      </c>
      <c r="AT1486" s="19"/>
      <c r="AU1486" s="19">
        <f>VLOOKUP(G1486,ABNT5101!$I$3:$J$9,2)</f>
        <v>10</v>
      </c>
      <c r="AV1486" s="19">
        <f>VLOOKUP(G1486,ABNT5101!$I$3:$M$9,5)</f>
        <v>0.18</v>
      </c>
      <c r="AW1486" s="17" t="str">
        <f>_xlfn.XLOOKUP(G1486,ABNT5101!I:I,ABNT5101!L:L)</f>
        <v>-</v>
      </c>
      <c r="AX1486" s="17">
        <f>_xlfn.XLOOKUP(G1486,ABNT5101!$I:$I,ABNT5101!M:M)</f>
        <v>0.18</v>
      </c>
      <c r="AY1486" s="17" t="str">
        <f>_xlfn.XLOOKUP(G1486,ABNT5101!$I:$I,ABNT5101!N:N)</f>
        <v>-</v>
      </c>
      <c r="AZ1486" s="17">
        <f>_xlfn.XLOOKUP(G1486,ABNT5101!$I:$I,ABNT5101!O:O)</f>
        <v>16</v>
      </c>
      <c r="BA1486" s="20" t="str">
        <f t="shared" si="1523"/>
        <v>NÃO ATENDE</v>
      </c>
      <c r="BB1486" s="21">
        <f t="shared" ref="BB1486:BC1486" si="1755">BE1486/AU1486-1</f>
        <v>-1</v>
      </c>
      <c r="BC1486" s="21">
        <f t="shared" si="1755"/>
        <v>-1</v>
      </c>
      <c r="BD1486" s="21" t="str">
        <f t="shared" si="1525"/>
        <v>-</v>
      </c>
      <c r="BE1486" s="22"/>
      <c r="BF1486" s="22"/>
      <c r="BG1486" s="22"/>
      <c r="BH1486" s="22"/>
      <c r="BI1486" s="23"/>
      <c r="BJ1486" s="22"/>
      <c r="BK1486" s="20" t="str">
        <f t="shared" si="1526"/>
        <v>NÃO ATENDE</v>
      </c>
      <c r="BL1486" s="20" t="str">
        <f t="shared" si="1527"/>
        <v>NÃO ATENDE</v>
      </c>
      <c r="BM1486" s="20" t="str">
        <f t="shared" si="1528"/>
        <v>NÃO ATENDE</v>
      </c>
      <c r="BN1486" s="20" t="str">
        <f t="shared" si="1529"/>
        <v>ATENDE</v>
      </c>
      <c r="BO1486" s="24" t="str">
        <f t="shared" si="1530"/>
        <v>C4</v>
      </c>
      <c r="BP1486" s="24" t="str">
        <f t="shared" si="1648"/>
        <v>P6</v>
      </c>
      <c r="BQ1486" s="25">
        <f t="shared" si="1661"/>
        <v>-1</v>
      </c>
      <c r="BR1486" s="22"/>
      <c r="BS1486" s="22"/>
      <c r="BT1486" s="24">
        <f>IF(BP1486="-","-",_xlfn.XLOOKUP(BP1486,ABNT5101!$B$4:$B$9,ABNT5101!$C$4:$C$9))</f>
        <v>3</v>
      </c>
      <c r="BU1486" s="24">
        <f>IF(BP1486="-","-",_xlfn.XLOOKUP(BP1486,ABNT5101!$B$4:$B$9,ABNT5101!$D$4:$D$9))</f>
        <v>0.6</v>
      </c>
      <c r="BV1486" s="20" t="str">
        <f t="shared" si="1531"/>
        <v>NÃO ATENDE</v>
      </c>
      <c r="BW1486" s="20" t="str">
        <f t="shared" si="1662"/>
        <v>NÃO ATENDE</v>
      </c>
      <c r="BX1486" s="20" t="str">
        <f t="shared" si="1532"/>
        <v>NÃO ATENDE</v>
      </c>
      <c r="BY1486" s="24" t="s">
        <v>136</v>
      </c>
      <c r="BZ1486" s="25" t="e">
        <f t="shared" si="1533"/>
        <v>#VALUE!</v>
      </c>
      <c r="CA1486" s="24"/>
      <c r="CB1486" s="24"/>
      <c r="CC1486" s="20" t="str">
        <f>IF(BY1486="-","-",_xlfn.XLOOKUP(BY1486,ABNT5101!$B$4:$B$9,ABNT5101!$C$4:$C$9))</f>
        <v>-</v>
      </c>
      <c r="CD1486" s="24" t="str">
        <f>IF(BY1486="-","-",_xlfn.XLOOKUP(BY1486,ABNT5101!$B$4:$B$9,ABNT5101!$D$4:$D$9))</f>
        <v>-</v>
      </c>
      <c r="CE1486" s="20" t="str">
        <f t="shared" si="1534"/>
        <v>-</v>
      </c>
      <c r="CF1486" s="20" t="str">
        <f t="shared" si="1535"/>
        <v>-</v>
      </c>
      <c r="CG1486" s="20" t="str">
        <f t="shared" si="1640"/>
        <v>-</v>
      </c>
      <c r="CH1486" s="26" t="e">
        <f>_xlfn.XLOOKUP(CI1486,'Banco de dados'!$B:$B,'Banco de dados'!$D:$D)</f>
        <v>#N/A</v>
      </c>
      <c r="CI1486" s="27"/>
      <c r="CJ1486" s="26" t="e">
        <f>_xlfn.XLOOKUP(CI1486,'Banco de dados'!$B:$B,'Banco de dados'!$E:$E)</f>
        <v>#N/A</v>
      </c>
      <c r="CK1486" s="26"/>
      <c r="CL1486" s="26" t="e">
        <f>IF(CK1486="-","-",_xlfn.XLOOKUP(CK1486,'Banco de dados'!$B:$B,'Banco de dados'!$E:$E))</f>
        <v>#N/A</v>
      </c>
      <c r="CM1486" s="28">
        <f t="shared" si="1690"/>
        <v>1</v>
      </c>
      <c r="CN1486" s="26" t="e">
        <f>_xlfn.XLOOKUP(CI1486,'Banco de dados'!$B:$B,'Banco de dados'!$H:$H)</f>
        <v>#N/A</v>
      </c>
      <c r="CO1486" s="26" t="e">
        <f t="array" aca="1" ref="CO1486" ca="1">_xludf.XLOOKUP(CK1486,'Banco de dados'!$B:$B,'Banco de dados'!$H:$H)</f>
        <v>#NAME?</v>
      </c>
      <c r="CP1486" s="26" t="e">
        <f t="array" aca="1" ref="CP1486" ca="1">_xludf.XLOOKUP(CI1486,'Banco de dados'!$B:$B,'Banco de dados'!$F:$F)</f>
        <v>#NAME?</v>
      </c>
      <c r="CQ1486" s="26" t="e">
        <f t="array" aca="1" ref="CQ1486" ca="1">_xludf.XLOOKUP(CK1486,'Banco de dados'!$B:$B,'Banco de dados'!$F:$F)</f>
        <v>#NAME?</v>
      </c>
      <c r="CR1486" s="27">
        <v>486</v>
      </c>
      <c r="CS1486" s="27"/>
      <c r="CT1486" s="26" t="str">
        <f>IF(AG1486=0.5,"Suporte",IF(AND(AG1486&gt;='Braços de IP'!$B$9,AG1486&lt;='Braços de IP'!$D$9),'Braços de IP'!$E$9,IF(AND(AG1486&gt;='Braços de IP'!$B$10,AG1486&lt;='Braços de IP'!$D$10),'Braços de IP'!$E$10,IF(AND(AG1486&gt;='Braços de IP'!$B$11,AG1486&lt;='Braços de IP'!$D$11),'Braços de IP'!$E$11,IF(AND(AG1486&gt;='Braços de IP'!$B$12,AG1486&lt;='Braços de IP'!$D$12),'Braços de IP'!$E$12,IF(AND(AG1486&gt;='Braços de IP'!$B$13,AG1486&lt;='Braços de IP'!$D$13),'Braços de IP'!$E$13,IF(AND(AG1486&gt;='Braços de IP'!$B$14,AG1486&lt;='Braços de IP'!$D$14),'Braços de IP'!$E$14,"ERRO")))))))</f>
        <v>Médio I</v>
      </c>
      <c r="CU1486" s="27"/>
      <c r="CV1486" s="26" t="str">
        <f>IF($CU1486="","",VLOOKUP($CU1486,'Braços de IP'!$E$9:$I$15,2,0))</f>
        <v/>
      </c>
      <c r="CW1486" s="29" t="str">
        <f>IF($CU1486="","",VLOOKUP($CU1486,'Braços de IP'!$E$9:$I$15,5,0))</f>
        <v/>
      </c>
      <c r="CX1486" s="26"/>
      <c r="CY1486" s="26"/>
      <c r="CZ1486" s="26"/>
      <c r="DA1486" s="26"/>
      <c r="DB1486" s="26"/>
      <c r="DC1486" s="26"/>
      <c r="DD1486" s="30" t="e">
        <f t="shared" si="1588"/>
        <v>#N/A</v>
      </c>
      <c r="DE1486" s="31">
        <f t="shared" si="1589"/>
        <v>110</v>
      </c>
      <c r="DF1486" s="30" t="e">
        <f t="shared" si="1590"/>
        <v>#N/A</v>
      </c>
      <c r="DG1486" s="32" t="e">
        <f t="shared" si="1591"/>
        <v>#N/A</v>
      </c>
      <c r="DH1486" s="33" t="s">
        <v>143</v>
      </c>
      <c r="DI1486" s="34"/>
      <c r="DJ1486" s="35"/>
      <c r="DK1486" s="16" t="s">
        <v>144</v>
      </c>
      <c r="DL1486" s="16"/>
    </row>
    <row r="1487" spans="1:116" ht="15" customHeight="1" x14ac:dyDescent="0.25">
      <c r="A1487" s="1"/>
      <c r="B1487" s="16">
        <v>478</v>
      </c>
      <c r="C1487" s="16" t="s">
        <v>174</v>
      </c>
      <c r="D1487" s="16" t="s">
        <v>1278</v>
      </c>
      <c r="E1487" s="16">
        <v>-8.0001479999999994</v>
      </c>
      <c r="F1487" s="16">
        <v>-34.915630999999998</v>
      </c>
      <c r="G1487" s="16" t="s">
        <v>160</v>
      </c>
      <c r="H1487" s="16" t="s">
        <v>136</v>
      </c>
      <c r="I1487" s="16" t="s">
        <v>136</v>
      </c>
      <c r="J1487" s="16" t="s">
        <v>137</v>
      </c>
      <c r="K1487" s="16">
        <v>80</v>
      </c>
      <c r="L1487" s="16" t="s">
        <v>138</v>
      </c>
      <c r="M1487" s="16">
        <v>0</v>
      </c>
      <c r="N1487" s="16"/>
      <c r="O1487" s="16">
        <v>1</v>
      </c>
      <c r="P1487" s="16">
        <v>0.5</v>
      </c>
      <c r="Q1487" s="16">
        <v>5</v>
      </c>
      <c r="R1487" s="16"/>
      <c r="S1487" s="16"/>
      <c r="T1487" s="16" t="s">
        <v>136</v>
      </c>
      <c r="U1487" s="16">
        <v>0.5</v>
      </c>
      <c r="V1487" s="16">
        <v>0</v>
      </c>
      <c r="W1487" s="16" t="s">
        <v>136</v>
      </c>
      <c r="X1487" s="16" t="s">
        <v>136</v>
      </c>
      <c r="Y1487" s="16">
        <v>0</v>
      </c>
      <c r="Z1487" s="16">
        <v>0</v>
      </c>
      <c r="AA1487" s="16" t="s">
        <v>139</v>
      </c>
      <c r="AB1487" s="16" t="s">
        <v>140</v>
      </c>
      <c r="AC1487" s="16">
        <v>22.55</v>
      </c>
      <c r="AD1487" s="16">
        <v>7.37</v>
      </c>
      <c r="AE1487" s="16">
        <v>1</v>
      </c>
      <c r="AF1487" s="16">
        <v>0</v>
      </c>
      <c r="AG1487" s="16">
        <v>1.5</v>
      </c>
      <c r="AH1487" s="16"/>
      <c r="AI1487" s="16"/>
      <c r="AJ1487" s="16"/>
      <c r="AK1487" s="16"/>
      <c r="AL1487" s="16"/>
      <c r="AM1487" s="16">
        <v>0</v>
      </c>
      <c r="AN1487" s="16"/>
      <c r="AO1487" s="16">
        <v>0</v>
      </c>
      <c r="AP1487" s="16">
        <v>0</v>
      </c>
      <c r="AQ1487" s="16">
        <v>0</v>
      </c>
      <c r="AR1487" s="17" t="s">
        <v>136</v>
      </c>
      <c r="AS1487" s="19">
        <f t="shared" si="1522"/>
        <v>0</v>
      </c>
      <c r="AT1487" s="19"/>
      <c r="AU1487" s="19">
        <f>VLOOKUP(G1487,ABNT5101!$I$3:$J$9,2)</f>
        <v>10</v>
      </c>
      <c r="AV1487" s="19">
        <f>VLOOKUP(G1487,ABNT5101!$I$3:$M$9,5)</f>
        <v>0.18</v>
      </c>
      <c r="AW1487" s="17" t="str">
        <f>_xlfn.XLOOKUP(G1487,ABNT5101!I:I,ABNT5101!L:L)</f>
        <v>-</v>
      </c>
      <c r="AX1487" s="17">
        <f>_xlfn.XLOOKUP(G1487,ABNT5101!$I:$I,ABNT5101!M:M)</f>
        <v>0.18</v>
      </c>
      <c r="AY1487" s="17" t="str">
        <f>_xlfn.XLOOKUP(G1487,ABNT5101!$I:$I,ABNT5101!N:N)</f>
        <v>-</v>
      </c>
      <c r="AZ1487" s="17">
        <f>_xlfn.XLOOKUP(G1487,ABNT5101!$I:$I,ABNT5101!O:O)</f>
        <v>16</v>
      </c>
      <c r="BA1487" s="20" t="str">
        <f t="shared" si="1523"/>
        <v>NÃO ATENDE</v>
      </c>
      <c r="BB1487" s="21">
        <f t="shared" ref="BB1487:BC1487" si="1756">BE1487/AU1487-1</f>
        <v>-1</v>
      </c>
      <c r="BC1487" s="21">
        <f t="shared" si="1756"/>
        <v>-1</v>
      </c>
      <c r="BD1487" s="21" t="str">
        <f t="shared" si="1525"/>
        <v>-</v>
      </c>
      <c r="BE1487" s="22"/>
      <c r="BF1487" s="22"/>
      <c r="BG1487" s="22"/>
      <c r="BH1487" s="22"/>
      <c r="BI1487" s="23"/>
      <c r="BJ1487" s="22"/>
      <c r="BK1487" s="20" t="str">
        <f t="shared" si="1526"/>
        <v>NÃO ATENDE</v>
      </c>
      <c r="BL1487" s="20" t="str">
        <f t="shared" si="1527"/>
        <v>NÃO ATENDE</v>
      </c>
      <c r="BM1487" s="20" t="str">
        <f t="shared" si="1528"/>
        <v>NÃO ATENDE</v>
      </c>
      <c r="BN1487" s="20" t="str">
        <f t="shared" si="1529"/>
        <v>ATENDE</v>
      </c>
      <c r="BO1487" s="24" t="str">
        <f t="shared" si="1530"/>
        <v>C4</v>
      </c>
      <c r="BP1487" s="24" t="str">
        <f t="shared" si="1648"/>
        <v>-</v>
      </c>
      <c r="BQ1487" s="25" t="e">
        <f t="shared" si="1661"/>
        <v>#VALUE!</v>
      </c>
      <c r="BR1487" s="22"/>
      <c r="BS1487" s="22"/>
      <c r="BT1487" s="24" t="str">
        <f>IF(BP1487="-","-",_xlfn.XLOOKUP(BP1487,ABNT5101!$B$4:$B$9,ABNT5101!$C$4:$C$9))</f>
        <v>-</v>
      </c>
      <c r="BU1487" s="24" t="str">
        <f>IF(BP1487="-","-",_xlfn.XLOOKUP(BP1487,ABNT5101!$B$4:$B$9,ABNT5101!$D$4:$D$9))</f>
        <v>-</v>
      </c>
      <c r="BV1487" s="20" t="str">
        <f t="shared" si="1531"/>
        <v>-</v>
      </c>
      <c r="BW1487" s="20" t="str">
        <f t="shared" si="1662"/>
        <v>-</v>
      </c>
      <c r="BX1487" s="20" t="str">
        <f t="shared" si="1532"/>
        <v>-</v>
      </c>
      <c r="BY1487" s="24" t="s">
        <v>136</v>
      </c>
      <c r="BZ1487" s="25" t="e">
        <f t="shared" si="1533"/>
        <v>#VALUE!</v>
      </c>
      <c r="CA1487" s="24"/>
      <c r="CB1487" s="24"/>
      <c r="CC1487" s="20" t="str">
        <f>IF(BY1487="-","-",_xlfn.XLOOKUP(BY1487,ABNT5101!$B$4:$B$9,ABNT5101!$C$4:$C$9))</f>
        <v>-</v>
      </c>
      <c r="CD1487" s="24" t="str">
        <f>IF(BY1487="-","-",_xlfn.XLOOKUP(BY1487,ABNT5101!$B$4:$B$9,ABNT5101!$D$4:$D$9))</f>
        <v>-</v>
      </c>
      <c r="CE1487" s="20" t="str">
        <f t="shared" si="1534"/>
        <v>-</v>
      </c>
      <c r="CF1487" s="20" t="str">
        <f t="shared" si="1535"/>
        <v>-</v>
      </c>
      <c r="CG1487" s="20" t="str">
        <f t="shared" si="1640"/>
        <v>-</v>
      </c>
      <c r="CH1487" s="26" t="e">
        <f>_xlfn.XLOOKUP(CI1487,'Banco de dados'!$B:$B,'Banco de dados'!$D:$D)</f>
        <v>#N/A</v>
      </c>
      <c r="CI1487" s="27"/>
      <c r="CJ1487" s="26" t="e">
        <f>_xlfn.XLOOKUP(CI1487,'Banco de dados'!$B:$B,'Banco de dados'!$E:$E)</f>
        <v>#N/A</v>
      </c>
      <c r="CK1487" s="26"/>
      <c r="CL1487" s="26" t="e">
        <f>IF(CK1487="-","-",_xlfn.XLOOKUP(CK1487,'Banco de dados'!$B:$B,'Banco de dados'!$E:$E))</f>
        <v>#N/A</v>
      </c>
      <c r="CM1487" s="28">
        <f t="shared" si="1690"/>
        <v>1</v>
      </c>
      <c r="CN1487" s="26" t="e">
        <f>_xlfn.XLOOKUP(CI1487,'Banco de dados'!$B:$B,'Banco de dados'!$H:$H)</f>
        <v>#N/A</v>
      </c>
      <c r="CO1487" s="26" t="e">
        <f t="array" aca="1" ref="CO1487" ca="1">_xludf.XLOOKUP(CK1487,'Banco de dados'!$B:$B,'Banco de dados'!$H:$H)</f>
        <v>#NAME?</v>
      </c>
      <c r="CP1487" s="26" t="e">
        <f t="array" aca="1" ref="CP1487" ca="1">_xludf.XLOOKUP(CI1487,'Banco de dados'!$B:$B,'Banco de dados'!$F:$F)</f>
        <v>#NAME?</v>
      </c>
      <c r="CQ1487" s="26" t="e">
        <f t="array" aca="1" ref="CQ1487" ca="1">_xludf.XLOOKUP(CK1487,'Banco de dados'!$B:$B,'Banco de dados'!$F:$F)</f>
        <v>#NAME?</v>
      </c>
      <c r="CR1487" s="27">
        <v>487</v>
      </c>
      <c r="CS1487" s="27"/>
      <c r="CT1487" s="26" t="str">
        <f>IF(AG1487=0.5,"Suporte",IF(AND(AG1487&gt;='Braços de IP'!$B$9,AG1487&lt;='Braços de IP'!$D$9),'Braços de IP'!$E$9,IF(AND(AG1487&gt;='Braços de IP'!$B$10,AG1487&lt;='Braços de IP'!$D$10),'Braços de IP'!$E$10,IF(AND(AG1487&gt;='Braços de IP'!$B$11,AG1487&lt;='Braços de IP'!$D$11),'Braços de IP'!$E$11,IF(AND(AG1487&gt;='Braços de IP'!$B$12,AG1487&lt;='Braços de IP'!$D$12),'Braços de IP'!$E$12,IF(AND(AG1487&gt;='Braços de IP'!$B$13,AG1487&lt;='Braços de IP'!$D$13),'Braços de IP'!$E$13,IF(AND(AG1487&gt;='Braços de IP'!$B$14,AG1487&lt;='Braços de IP'!$D$14),'Braços de IP'!$E$14,"ERRO")))))))</f>
        <v>Curto II</v>
      </c>
      <c r="CU1487" s="27"/>
      <c r="CV1487" s="26" t="str">
        <f>IF($CU1487="","",VLOOKUP($CU1487,'Braços de IP'!$E$9:$I$15,2,0))</f>
        <v/>
      </c>
      <c r="CW1487" s="29" t="str">
        <f>IF($CU1487="","",VLOOKUP($CU1487,'Braços de IP'!$E$9:$I$15,5,0))</f>
        <v/>
      </c>
      <c r="CX1487" s="26"/>
      <c r="CY1487" s="26"/>
      <c r="CZ1487" s="26"/>
      <c r="DA1487" s="26"/>
      <c r="DB1487" s="26"/>
      <c r="DC1487" s="26"/>
      <c r="DD1487" s="30" t="e">
        <f t="shared" si="1588"/>
        <v>#N/A</v>
      </c>
      <c r="DE1487" s="31">
        <f t="shared" si="1589"/>
        <v>80</v>
      </c>
      <c r="DF1487" s="30" t="e">
        <f t="shared" si="1590"/>
        <v>#N/A</v>
      </c>
      <c r="DG1487" s="32" t="e">
        <f t="shared" si="1591"/>
        <v>#N/A</v>
      </c>
      <c r="DH1487" s="33" t="s">
        <v>143</v>
      </c>
      <c r="DI1487" s="34"/>
      <c r="DJ1487" s="35"/>
      <c r="DK1487" s="16" t="s">
        <v>144</v>
      </c>
      <c r="DL1487" s="16"/>
    </row>
    <row r="1488" spans="1:116" ht="15" customHeight="1" x14ac:dyDescent="0.25">
      <c r="A1488" s="1"/>
      <c r="B1488" s="16">
        <v>478</v>
      </c>
      <c r="C1488" s="16" t="s">
        <v>174</v>
      </c>
      <c r="D1488" s="16" t="s">
        <v>1278</v>
      </c>
      <c r="E1488" s="16">
        <v>-8.0001479999999994</v>
      </c>
      <c r="F1488" s="16">
        <v>-34.915630999999998</v>
      </c>
      <c r="G1488" s="16" t="s">
        <v>160</v>
      </c>
      <c r="H1488" s="16" t="s">
        <v>136</v>
      </c>
      <c r="I1488" s="16" t="s">
        <v>136</v>
      </c>
      <c r="J1488" s="16" t="s">
        <v>137</v>
      </c>
      <c r="K1488" s="16">
        <v>80</v>
      </c>
      <c r="L1488" s="16" t="s">
        <v>138</v>
      </c>
      <c r="M1488" s="16">
        <v>0</v>
      </c>
      <c r="N1488" s="16"/>
      <c r="O1488" s="16">
        <v>1</v>
      </c>
      <c r="P1488" s="16">
        <v>0.5</v>
      </c>
      <c r="Q1488" s="16">
        <v>5</v>
      </c>
      <c r="R1488" s="16"/>
      <c r="S1488" s="16"/>
      <c r="T1488" s="16" t="s">
        <v>136</v>
      </c>
      <c r="U1488" s="16">
        <v>0.5</v>
      </c>
      <c r="V1488" s="16">
        <v>0</v>
      </c>
      <c r="W1488" s="16" t="s">
        <v>136</v>
      </c>
      <c r="X1488" s="16" t="s">
        <v>136</v>
      </c>
      <c r="Y1488" s="16">
        <v>0</v>
      </c>
      <c r="Z1488" s="16">
        <v>0</v>
      </c>
      <c r="AA1488" s="16" t="s">
        <v>139</v>
      </c>
      <c r="AB1488" s="16" t="s">
        <v>140</v>
      </c>
      <c r="AC1488" s="16">
        <v>22.55</v>
      </c>
      <c r="AD1488" s="16">
        <v>7.37</v>
      </c>
      <c r="AE1488" s="16">
        <v>1</v>
      </c>
      <c r="AF1488" s="16">
        <v>0</v>
      </c>
      <c r="AG1488" s="16">
        <v>1.5</v>
      </c>
      <c r="AH1488" s="16"/>
      <c r="AI1488" s="16"/>
      <c r="AJ1488" s="16"/>
      <c r="AK1488" s="16"/>
      <c r="AL1488" s="16"/>
      <c r="AM1488" s="16">
        <v>0</v>
      </c>
      <c r="AN1488" s="16"/>
      <c r="AO1488" s="16">
        <v>0</v>
      </c>
      <c r="AP1488" s="16">
        <v>0</v>
      </c>
      <c r="AQ1488" s="16">
        <v>0</v>
      </c>
      <c r="AR1488" s="17" t="s">
        <v>136</v>
      </c>
      <c r="AS1488" s="19">
        <f t="shared" si="1522"/>
        <v>0</v>
      </c>
      <c r="AT1488" s="19"/>
      <c r="AU1488" s="19">
        <f>VLOOKUP(G1488,ABNT5101!$I$3:$J$9,2)</f>
        <v>10</v>
      </c>
      <c r="AV1488" s="19">
        <f>VLOOKUP(G1488,ABNT5101!$I$3:$M$9,5)</f>
        <v>0.18</v>
      </c>
      <c r="AW1488" s="17" t="str">
        <f>_xlfn.XLOOKUP(G1488,ABNT5101!I:I,ABNT5101!L:L)</f>
        <v>-</v>
      </c>
      <c r="AX1488" s="17">
        <f>_xlfn.XLOOKUP(G1488,ABNT5101!$I:$I,ABNT5101!M:M)</f>
        <v>0.18</v>
      </c>
      <c r="AY1488" s="17" t="str">
        <f>_xlfn.XLOOKUP(G1488,ABNT5101!$I:$I,ABNT5101!N:N)</f>
        <v>-</v>
      </c>
      <c r="AZ1488" s="17">
        <f>_xlfn.XLOOKUP(G1488,ABNT5101!$I:$I,ABNT5101!O:O)</f>
        <v>16</v>
      </c>
      <c r="BA1488" s="20" t="str">
        <f t="shared" si="1523"/>
        <v>NÃO ATENDE</v>
      </c>
      <c r="BB1488" s="21">
        <f t="shared" ref="BB1488:BC1488" si="1757">BE1488/AU1488-1</f>
        <v>-1</v>
      </c>
      <c r="BC1488" s="21">
        <f t="shared" si="1757"/>
        <v>-1</v>
      </c>
      <c r="BD1488" s="21" t="str">
        <f t="shared" si="1525"/>
        <v>-</v>
      </c>
      <c r="BE1488" s="22"/>
      <c r="BF1488" s="22"/>
      <c r="BG1488" s="22"/>
      <c r="BH1488" s="22"/>
      <c r="BI1488" s="23"/>
      <c r="BJ1488" s="22"/>
      <c r="BK1488" s="20" t="str">
        <f t="shared" si="1526"/>
        <v>NÃO ATENDE</v>
      </c>
      <c r="BL1488" s="20" t="str">
        <f t="shared" si="1527"/>
        <v>NÃO ATENDE</v>
      </c>
      <c r="BM1488" s="20" t="str">
        <f t="shared" si="1528"/>
        <v>NÃO ATENDE</v>
      </c>
      <c r="BN1488" s="20" t="str">
        <f t="shared" si="1529"/>
        <v>ATENDE</v>
      </c>
      <c r="BO1488" s="24" t="str">
        <f t="shared" si="1530"/>
        <v>C4</v>
      </c>
      <c r="BP1488" s="24" t="str">
        <f t="shared" si="1648"/>
        <v>-</v>
      </c>
      <c r="BQ1488" s="25" t="e">
        <f t="shared" si="1661"/>
        <v>#VALUE!</v>
      </c>
      <c r="BR1488" s="22"/>
      <c r="BS1488" s="22"/>
      <c r="BT1488" s="24" t="str">
        <f>IF(BP1488="-","-",_xlfn.XLOOKUP(BP1488,ABNT5101!$B$4:$B$9,ABNT5101!$C$4:$C$9))</f>
        <v>-</v>
      </c>
      <c r="BU1488" s="24" t="str">
        <f>IF(BP1488="-","-",_xlfn.XLOOKUP(BP1488,ABNT5101!$B$4:$B$9,ABNT5101!$D$4:$D$9))</f>
        <v>-</v>
      </c>
      <c r="BV1488" s="20" t="str">
        <f t="shared" si="1531"/>
        <v>-</v>
      </c>
      <c r="BW1488" s="20" t="str">
        <f t="shared" si="1662"/>
        <v>-</v>
      </c>
      <c r="BX1488" s="20" t="str">
        <f t="shared" si="1532"/>
        <v>-</v>
      </c>
      <c r="BY1488" s="24" t="s">
        <v>136</v>
      </c>
      <c r="BZ1488" s="25" t="e">
        <f t="shared" si="1533"/>
        <v>#VALUE!</v>
      </c>
      <c r="CA1488" s="24"/>
      <c r="CB1488" s="24"/>
      <c r="CC1488" s="20" t="str">
        <f>IF(BY1488="-","-",_xlfn.XLOOKUP(BY1488,ABNT5101!$B$4:$B$9,ABNT5101!$C$4:$C$9))</f>
        <v>-</v>
      </c>
      <c r="CD1488" s="24" t="str">
        <f>IF(BY1488="-","-",_xlfn.XLOOKUP(BY1488,ABNT5101!$B$4:$B$9,ABNT5101!$D$4:$D$9))</f>
        <v>-</v>
      </c>
      <c r="CE1488" s="20" t="str">
        <f t="shared" si="1534"/>
        <v>-</v>
      </c>
      <c r="CF1488" s="20" t="str">
        <f t="shared" si="1535"/>
        <v>-</v>
      </c>
      <c r="CG1488" s="20" t="str">
        <f t="shared" si="1640"/>
        <v>-</v>
      </c>
      <c r="CH1488" s="26" t="e">
        <f>_xlfn.XLOOKUP(CI1488,'Banco de dados'!$B:$B,'Banco de dados'!$D:$D)</f>
        <v>#N/A</v>
      </c>
      <c r="CI1488" s="27"/>
      <c r="CJ1488" s="26" t="e">
        <f>_xlfn.XLOOKUP(CI1488,'Banco de dados'!$B:$B,'Banco de dados'!$E:$E)</f>
        <v>#N/A</v>
      </c>
      <c r="CK1488" s="26"/>
      <c r="CL1488" s="26" t="e">
        <f>IF(CK1488="-","-",_xlfn.XLOOKUP(CK1488,'Banco de dados'!$B:$B,'Banco de dados'!$E:$E))</f>
        <v>#N/A</v>
      </c>
      <c r="CM1488" s="28">
        <f t="shared" si="1690"/>
        <v>1</v>
      </c>
      <c r="CN1488" s="26" t="e">
        <f>_xlfn.XLOOKUP(CI1488,'Banco de dados'!$B:$B,'Banco de dados'!$H:$H)</f>
        <v>#N/A</v>
      </c>
      <c r="CO1488" s="26" t="e">
        <f t="array" aca="1" ref="CO1488" ca="1">_xludf.XLOOKUP(CK1488,'Banco de dados'!$B:$B,'Banco de dados'!$H:$H)</f>
        <v>#NAME?</v>
      </c>
      <c r="CP1488" s="26" t="e">
        <f t="array" aca="1" ref="CP1488" ca="1">_xludf.XLOOKUP(CI1488,'Banco de dados'!$B:$B,'Banco de dados'!$F:$F)</f>
        <v>#NAME?</v>
      </c>
      <c r="CQ1488" s="26" t="e">
        <f t="array" aca="1" ref="CQ1488" ca="1">_xludf.XLOOKUP(CK1488,'Banco de dados'!$B:$B,'Banco de dados'!$F:$F)</f>
        <v>#NAME?</v>
      </c>
      <c r="CR1488" s="27">
        <v>488</v>
      </c>
      <c r="CS1488" s="27"/>
      <c r="CT1488" s="26" t="str">
        <f>IF(AG1488=0.5,"Suporte",IF(AND(AG1488&gt;='Braços de IP'!$B$9,AG1488&lt;='Braços de IP'!$D$9),'Braços de IP'!$E$9,IF(AND(AG1488&gt;='Braços de IP'!$B$10,AG1488&lt;='Braços de IP'!$D$10),'Braços de IP'!$E$10,IF(AND(AG1488&gt;='Braços de IP'!$B$11,AG1488&lt;='Braços de IP'!$D$11),'Braços de IP'!$E$11,IF(AND(AG1488&gt;='Braços de IP'!$B$12,AG1488&lt;='Braços de IP'!$D$12),'Braços de IP'!$E$12,IF(AND(AG1488&gt;='Braços de IP'!$B$13,AG1488&lt;='Braços de IP'!$D$13),'Braços de IP'!$E$13,IF(AND(AG1488&gt;='Braços de IP'!$B$14,AG1488&lt;='Braços de IP'!$D$14),'Braços de IP'!$E$14,"ERRO")))))))</f>
        <v>Curto II</v>
      </c>
      <c r="CU1488" s="27"/>
      <c r="CV1488" s="26" t="str">
        <f>IF($CU1488="","",VLOOKUP($CU1488,'Braços de IP'!$E$9:$I$15,2,0))</f>
        <v/>
      </c>
      <c r="CW1488" s="29" t="str">
        <f>IF($CU1488="","",VLOOKUP($CU1488,'Braços de IP'!$E$9:$I$15,5,0))</f>
        <v/>
      </c>
      <c r="CX1488" s="26"/>
      <c r="CY1488" s="26"/>
      <c r="CZ1488" s="26"/>
      <c r="DA1488" s="26"/>
      <c r="DB1488" s="26"/>
      <c r="DC1488" s="26"/>
      <c r="DD1488" s="30" t="e">
        <f t="shared" si="1588"/>
        <v>#N/A</v>
      </c>
      <c r="DE1488" s="31">
        <f t="shared" si="1589"/>
        <v>80</v>
      </c>
      <c r="DF1488" s="30" t="e">
        <f t="shared" si="1590"/>
        <v>#N/A</v>
      </c>
      <c r="DG1488" s="32" t="e">
        <f t="shared" si="1591"/>
        <v>#N/A</v>
      </c>
      <c r="DH1488" s="33" t="s">
        <v>143</v>
      </c>
      <c r="DI1488" s="34"/>
      <c r="DJ1488" s="35"/>
      <c r="DK1488" s="16" t="s">
        <v>144</v>
      </c>
      <c r="DL1488" s="16"/>
    </row>
    <row r="1489" spans="1:116" ht="15" customHeight="1" x14ac:dyDescent="0.25">
      <c r="A1489" s="1"/>
      <c r="B1489" s="16">
        <v>478</v>
      </c>
      <c r="C1489" s="16" t="s">
        <v>174</v>
      </c>
      <c r="D1489" s="16" t="s">
        <v>1278</v>
      </c>
      <c r="E1489" s="16">
        <v>-8.0001479999999994</v>
      </c>
      <c r="F1489" s="16">
        <v>-34.915630999999998</v>
      </c>
      <c r="G1489" s="16" t="s">
        <v>160</v>
      </c>
      <c r="H1489" s="16" t="s">
        <v>136</v>
      </c>
      <c r="I1489" s="16" t="s">
        <v>136</v>
      </c>
      <c r="J1489" s="16" t="s">
        <v>137</v>
      </c>
      <c r="K1489" s="16">
        <v>80</v>
      </c>
      <c r="L1489" s="16" t="s">
        <v>138</v>
      </c>
      <c r="M1489" s="16">
        <v>0</v>
      </c>
      <c r="N1489" s="16"/>
      <c r="O1489" s="16">
        <v>1</v>
      </c>
      <c r="P1489" s="16">
        <v>0.5</v>
      </c>
      <c r="Q1489" s="16">
        <v>5</v>
      </c>
      <c r="R1489" s="16"/>
      <c r="S1489" s="16"/>
      <c r="T1489" s="16" t="s">
        <v>136</v>
      </c>
      <c r="U1489" s="16">
        <v>0.5</v>
      </c>
      <c r="V1489" s="16">
        <v>0</v>
      </c>
      <c r="W1489" s="16" t="s">
        <v>136</v>
      </c>
      <c r="X1489" s="16" t="s">
        <v>136</v>
      </c>
      <c r="Y1489" s="16">
        <v>0</v>
      </c>
      <c r="Z1489" s="16">
        <v>0</v>
      </c>
      <c r="AA1489" s="16" t="s">
        <v>139</v>
      </c>
      <c r="AB1489" s="16" t="s">
        <v>140</v>
      </c>
      <c r="AC1489" s="16">
        <v>22.55</v>
      </c>
      <c r="AD1489" s="16">
        <v>7.37</v>
      </c>
      <c r="AE1489" s="16">
        <v>1</v>
      </c>
      <c r="AF1489" s="16">
        <v>0</v>
      </c>
      <c r="AG1489" s="16">
        <v>1.5</v>
      </c>
      <c r="AH1489" s="16"/>
      <c r="AI1489" s="16"/>
      <c r="AJ1489" s="16"/>
      <c r="AK1489" s="16"/>
      <c r="AL1489" s="16"/>
      <c r="AM1489" s="16">
        <v>0</v>
      </c>
      <c r="AN1489" s="16"/>
      <c r="AO1489" s="16">
        <v>0</v>
      </c>
      <c r="AP1489" s="16">
        <v>0</v>
      </c>
      <c r="AQ1489" s="16">
        <v>0</v>
      </c>
      <c r="AR1489" s="17" t="s">
        <v>136</v>
      </c>
      <c r="AS1489" s="19">
        <f t="shared" si="1522"/>
        <v>0</v>
      </c>
      <c r="AT1489" s="19"/>
      <c r="AU1489" s="19">
        <f>VLOOKUP(G1489,ABNT5101!$I$3:$J$9,2)</f>
        <v>10</v>
      </c>
      <c r="AV1489" s="19">
        <f>VLOOKUP(G1489,ABNT5101!$I$3:$M$9,5)</f>
        <v>0.18</v>
      </c>
      <c r="AW1489" s="17" t="str">
        <f>_xlfn.XLOOKUP(G1489,ABNT5101!I:I,ABNT5101!L:L)</f>
        <v>-</v>
      </c>
      <c r="AX1489" s="17">
        <f>_xlfn.XLOOKUP(G1489,ABNT5101!$I:$I,ABNT5101!M:M)</f>
        <v>0.18</v>
      </c>
      <c r="AY1489" s="17" t="str">
        <f>_xlfn.XLOOKUP(G1489,ABNT5101!$I:$I,ABNT5101!N:N)</f>
        <v>-</v>
      </c>
      <c r="AZ1489" s="17">
        <f>_xlfn.XLOOKUP(G1489,ABNT5101!$I:$I,ABNT5101!O:O)</f>
        <v>16</v>
      </c>
      <c r="BA1489" s="20" t="str">
        <f t="shared" si="1523"/>
        <v>NÃO ATENDE</v>
      </c>
      <c r="BB1489" s="21">
        <f t="shared" ref="BB1489:BC1489" si="1758">BE1489/AU1489-1</f>
        <v>-1</v>
      </c>
      <c r="BC1489" s="21">
        <f t="shared" si="1758"/>
        <v>-1</v>
      </c>
      <c r="BD1489" s="21" t="str">
        <f t="shared" si="1525"/>
        <v>-</v>
      </c>
      <c r="BE1489" s="22"/>
      <c r="BF1489" s="22"/>
      <c r="BG1489" s="22"/>
      <c r="BH1489" s="22"/>
      <c r="BI1489" s="23"/>
      <c r="BJ1489" s="22"/>
      <c r="BK1489" s="20" t="str">
        <f t="shared" si="1526"/>
        <v>NÃO ATENDE</v>
      </c>
      <c r="BL1489" s="20" t="str">
        <f t="shared" si="1527"/>
        <v>NÃO ATENDE</v>
      </c>
      <c r="BM1489" s="20" t="str">
        <f t="shared" si="1528"/>
        <v>NÃO ATENDE</v>
      </c>
      <c r="BN1489" s="20" t="str">
        <f t="shared" si="1529"/>
        <v>ATENDE</v>
      </c>
      <c r="BO1489" s="24" t="str">
        <f t="shared" si="1530"/>
        <v>C4</v>
      </c>
      <c r="BP1489" s="24" t="str">
        <f t="shared" si="1648"/>
        <v>-</v>
      </c>
      <c r="BQ1489" s="25" t="e">
        <f t="shared" si="1661"/>
        <v>#VALUE!</v>
      </c>
      <c r="BR1489" s="22"/>
      <c r="BS1489" s="22"/>
      <c r="BT1489" s="24" t="str">
        <f>IF(BP1489="-","-",_xlfn.XLOOKUP(BP1489,ABNT5101!$B$4:$B$9,ABNT5101!$C$4:$C$9))</f>
        <v>-</v>
      </c>
      <c r="BU1489" s="24" t="str">
        <f>IF(BP1489="-","-",_xlfn.XLOOKUP(BP1489,ABNT5101!$B$4:$B$9,ABNT5101!$D$4:$D$9))</f>
        <v>-</v>
      </c>
      <c r="BV1489" s="20" t="str">
        <f t="shared" si="1531"/>
        <v>-</v>
      </c>
      <c r="BW1489" s="20" t="str">
        <f t="shared" si="1662"/>
        <v>-</v>
      </c>
      <c r="BX1489" s="20" t="str">
        <f t="shared" si="1532"/>
        <v>-</v>
      </c>
      <c r="BY1489" s="24" t="s">
        <v>136</v>
      </c>
      <c r="BZ1489" s="25" t="e">
        <f t="shared" si="1533"/>
        <v>#VALUE!</v>
      </c>
      <c r="CA1489" s="24"/>
      <c r="CB1489" s="24"/>
      <c r="CC1489" s="20" t="str">
        <f>IF(BY1489="-","-",_xlfn.XLOOKUP(BY1489,ABNT5101!$B$4:$B$9,ABNT5101!$C$4:$C$9))</f>
        <v>-</v>
      </c>
      <c r="CD1489" s="24" t="str">
        <f>IF(BY1489="-","-",_xlfn.XLOOKUP(BY1489,ABNT5101!$B$4:$B$9,ABNT5101!$D$4:$D$9))</f>
        <v>-</v>
      </c>
      <c r="CE1489" s="20" t="str">
        <f t="shared" si="1534"/>
        <v>-</v>
      </c>
      <c r="CF1489" s="20" t="str">
        <f t="shared" si="1535"/>
        <v>-</v>
      </c>
      <c r="CG1489" s="20" t="str">
        <f t="shared" si="1640"/>
        <v>-</v>
      </c>
      <c r="CH1489" s="26" t="e">
        <f>_xlfn.XLOOKUP(CI1489,'Banco de dados'!$B:$B,'Banco de dados'!$D:$D)</f>
        <v>#N/A</v>
      </c>
      <c r="CI1489" s="27"/>
      <c r="CJ1489" s="26" t="e">
        <f>_xlfn.XLOOKUP(CI1489,'Banco de dados'!$B:$B,'Banco de dados'!$E:$E)</f>
        <v>#N/A</v>
      </c>
      <c r="CK1489" s="26"/>
      <c r="CL1489" s="26" t="e">
        <f>IF(CK1489="-","-",_xlfn.XLOOKUP(CK1489,'Banco de dados'!$B:$B,'Banco de dados'!$E:$E))</f>
        <v>#N/A</v>
      </c>
      <c r="CM1489" s="28">
        <f t="shared" si="1690"/>
        <v>1</v>
      </c>
      <c r="CN1489" s="26" t="e">
        <f>_xlfn.XLOOKUP(CI1489,'Banco de dados'!$B:$B,'Banco de dados'!$H:$H)</f>
        <v>#N/A</v>
      </c>
      <c r="CO1489" s="26" t="e">
        <f t="array" aca="1" ref="CO1489" ca="1">_xludf.XLOOKUP(CK1489,'Banco de dados'!$B:$B,'Banco de dados'!$H:$H)</f>
        <v>#NAME?</v>
      </c>
      <c r="CP1489" s="26" t="e">
        <f t="array" aca="1" ref="CP1489" ca="1">_xludf.XLOOKUP(CI1489,'Banco de dados'!$B:$B,'Banco de dados'!$F:$F)</f>
        <v>#NAME?</v>
      </c>
      <c r="CQ1489" s="26" t="e">
        <f t="array" aca="1" ref="CQ1489" ca="1">_xludf.XLOOKUP(CK1489,'Banco de dados'!$B:$B,'Banco de dados'!$F:$F)</f>
        <v>#NAME?</v>
      </c>
      <c r="CR1489" s="27">
        <v>489</v>
      </c>
      <c r="CS1489" s="27"/>
      <c r="CT1489" s="26" t="str">
        <f>IF(AG1489=0.5,"Suporte",IF(AND(AG1489&gt;='Braços de IP'!$B$9,AG1489&lt;='Braços de IP'!$D$9),'Braços de IP'!$E$9,IF(AND(AG1489&gt;='Braços de IP'!$B$10,AG1489&lt;='Braços de IP'!$D$10),'Braços de IP'!$E$10,IF(AND(AG1489&gt;='Braços de IP'!$B$11,AG1489&lt;='Braços de IP'!$D$11),'Braços de IP'!$E$11,IF(AND(AG1489&gt;='Braços de IP'!$B$12,AG1489&lt;='Braços de IP'!$D$12),'Braços de IP'!$E$12,IF(AND(AG1489&gt;='Braços de IP'!$B$13,AG1489&lt;='Braços de IP'!$D$13),'Braços de IP'!$E$13,IF(AND(AG1489&gt;='Braços de IP'!$B$14,AG1489&lt;='Braços de IP'!$D$14),'Braços de IP'!$E$14,"ERRO")))))))</f>
        <v>Curto II</v>
      </c>
      <c r="CU1489" s="27"/>
      <c r="CV1489" s="26" t="str">
        <f>IF($CU1489="","",VLOOKUP($CU1489,'Braços de IP'!$E$9:$I$15,2,0))</f>
        <v/>
      </c>
      <c r="CW1489" s="29" t="str">
        <f>IF($CU1489="","",VLOOKUP($CU1489,'Braços de IP'!$E$9:$I$15,5,0))</f>
        <v/>
      </c>
      <c r="CX1489" s="26"/>
      <c r="CY1489" s="26"/>
      <c r="CZ1489" s="26"/>
      <c r="DA1489" s="26"/>
      <c r="DB1489" s="26"/>
      <c r="DC1489" s="26"/>
      <c r="DD1489" s="30" t="e">
        <f t="shared" si="1588"/>
        <v>#N/A</v>
      </c>
      <c r="DE1489" s="31">
        <f t="shared" si="1589"/>
        <v>80</v>
      </c>
      <c r="DF1489" s="30" t="e">
        <f t="shared" si="1590"/>
        <v>#N/A</v>
      </c>
      <c r="DG1489" s="32" t="e">
        <f t="shared" si="1591"/>
        <v>#N/A</v>
      </c>
      <c r="DH1489" s="33" t="s">
        <v>143</v>
      </c>
      <c r="DI1489" s="34"/>
      <c r="DJ1489" s="35"/>
      <c r="DK1489" s="16" t="s">
        <v>144</v>
      </c>
      <c r="DL1489" s="16"/>
    </row>
    <row r="1490" spans="1:116" ht="15" customHeight="1" x14ac:dyDescent="0.25">
      <c r="B1490" s="16">
        <v>479</v>
      </c>
      <c r="C1490" s="16" t="s">
        <v>146</v>
      </c>
      <c r="D1490" s="16" t="s">
        <v>1279</v>
      </c>
      <c r="E1490" s="16">
        <v>-7.9796370000000003</v>
      </c>
      <c r="F1490" s="16">
        <v>-34.914541</v>
      </c>
      <c r="G1490" s="16" t="s">
        <v>160</v>
      </c>
      <c r="H1490" s="16" t="s">
        <v>136</v>
      </c>
      <c r="I1490" s="16" t="s">
        <v>135</v>
      </c>
      <c r="J1490" s="16" t="s">
        <v>137</v>
      </c>
      <c r="K1490" s="16">
        <v>96</v>
      </c>
      <c r="L1490" s="16" t="s">
        <v>138</v>
      </c>
      <c r="M1490" s="16">
        <v>0</v>
      </c>
      <c r="N1490" s="16"/>
      <c r="O1490" s="16">
        <v>1</v>
      </c>
      <c r="P1490" s="16">
        <v>0.5</v>
      </c>
      <c r="Q1490" s="16">
        <v>5</v>
      </c>
      <c r="R1490" s="16"/>
      <c r="S1490" s="16"/>
      <c r="T1490" s="16" t="s">
        <v>136</v>
      </c>
      <c r="U1490" s="16">
        <v>0.5</v>
      </c>
      <c r="V1490" s="16">
        <v>0</v>
      </c>
      <c r="W1490" s="16" t="s">
        <v>136</v>
      </c>
      <c r="X1490" s="16" t="s">
        <v>136</v>
      </c>
      <c r="Y1490" s="16">
        <v>0</v>
      </c>
      <c r="Z1490" s="16">
        <v>0</v>
      </c>
      <c r="AA1490" s="16" t="s">
        <v>139</v>
      </c>
      <c r="AB1490" s="16" t="s">
        <v>140</v>
      </c>
      <c r="AC1490" s="16">
        <v>20</v>
      </c>
      <c r="AD1490" s="16">
        <v>7.83</v>
      </c>
      <c r="AE1490" s="16">
        <v>1</v>
      </c>
      <c r="AF1490" s="16">
        <v>0.27</v>
      </c>
      <c r="AG1490" s="16">
        <v>1.4</v>
      </c>
      <c r="AH1490" s="16"/>
      <c r="AI1490" s="16"/>
      <c r="AJ1490" s="16"/>
      <c r="AK1490" s="16"/>
      <c r="AL1490" s="16"/>
      <c r="AM1490" s="16">
        <v>0</v>
      </c>
      <c r="AN1490" s="16"/>
      <c r="AO1490" s="16">
        <v>0</v>
      </c>
      <c r="AP1490" s="16">
        <v>0</v>
      </c>
      <c r="AQ1490" s="16">
        <v>0</v>
      </c>
      <c r="AR1490" s="17" t="s">
        <v>136</v>
      </c>
      <c r="AS1490" s="19">
        <f t="shared" si="1522"/>
        <v>0</v>
      </c>
      <c r="AT1490" s="19"/>
      <c r="AU1490" s="19">
        <f>VLOOKUP(G1490,ABNT5101!$I$3:$J$9,2)</f>
        <v>10</v>
      </c>
      <c r="AV1490" s="19">
        <f>VLOOKUP(G1490,ABNT5101!$I$3:$M$9,5)</f>
        <v>0.18</v>
      </c>
      <c r="AW1490" s="17" t="str">
        <f>_xlfn.XLOOKUP(G1490,ABNT5101!I:I,ABNT5101!L:L)</f>
        <v>-</v>
      </c>
      <c r="AX1490" s="17">
        <f>_xlfn.XLOOKUP(G1490,ABNT5101!$I:$I,ABNT5101!M:M)</f>
        <v>0.18</v>
      </c>
      <c r="AY1490" s="17" t="str">
        <f>_xlfn.XLOOKUP(G1490,ABNT5101!$I:$I,ABNT5101!N:N)</f>
        <v>-</v>
      </c>
      <c r="AZ1490" s="17">
        <f>_xlfn.XLOOKUP(G1490,ABNT5101!$I:$I,ABNT5101!O:O)</f>
        <v>16</v>
      </c>
      <c r="BA1490" s="20" t="str">
        <f t="shared" si="1523"/>
        <v>NÃO ATENDE</v>
      </c>
      <c r="BB1490" s="21">
        <f t="shared" ref="BB1490:BC1490" si="1759">BE1490/AU1490-1</f>
        <v>-1</v>
      </c>
      <c r="BC1490" s="21">
        <f t="shared" si="1759"/>
        <v>-1</v>
      </c>
      <c r="BD1490" s="21" t="str">
        <f t="shared" si="1525"/>
        <v>-</v>
      </c>
      <c r="BE1490" s="22"/>
      <c r="BF1490" s="22"/>
      <c r="BG1490" s="22"/>
      <c r="BH1490" s="22"/>
      <c r="BI1490" s="23"/>
      <c r="BJ1490" s="22"/>
      <c r="BK1490" s="20" t="str">
        <f t="shared" si="1526"/>
        <v>NÃO ATENDE</v>
      </c>
      <c r="BL1490" s="20" t="str">
        <f t="shared" si="1527"/>
        <v>NÃO ATENDE</v>
      </c>
      <c r="BM1490" s="20" t="str">
        <f t="shared" si="1528"/>
        <v>NÃO ATENDE</v>
      </c>
      <c r="BN1490" s="20" t="str">
        <f t="shared" si="1529"/>
        <v>ATENDE</v>
      </c>
      <c r="BO1490" s="24" t="str">
        <f t="shared" si="1530"/>
        <v>C4</v>
      </c>
      <c r="BP1490" s="24" t="str">
        <f t="shared" si="1648"/>
        <v>P6</v>
      </c>
      <c r="BQ1490" s="25">
        <f t="shared" si="1661"/>
        <v>-1</v>
      </c>
      <c r="BR1490" s="22"/>
      <c r="BS1490" s="22"/>
      <c r="BT1490" s="24">
        <f>IF(BP1490="-","-",_xlfn.XLOOKUP(BP1490,ABNT5101!$B$4:$B$9,ABNT5101!$C$4:$C$9))</f>
        <v>3</v>
      </c>
      <c r="BU1490" s="24">
        <f>IF(BP1490="-","-",_xlfn.XLOOKUP(BP1490,ABNT5101!$B$4:$B$9,ABNT5101!$D$4:$D$9))</f>
        <v>0.6</v>
      </c>
      <c r="BV1490" s="20" t="str">
        <f t="shared" si="1531"/>
        <v>NÃO ATENDE</v>
      </c>
      <c r="BW1490" s="20" t="str">
        <f t="shared" si="1662"/>
        <v>NÃO ATENDE</v>
      </c>
      <c r="BX1490" s="20" t="str">
        <f t="shared" si="1532"/>
        <v>NÃO ATENDE</v>
      </c>
      <c r="BY1490" s="24" t="s">
        <v>136</v>
      </c>
      <c r="BZ1490" s="25" t="e">
        <f t="shared" si="1533"/>
        <v>#VALUE!</v>
      </c>
      <c r="CA1490" s="24"/>
      <c r="CB1490" s="24"/>
      <c r="CC1490" s="20" t="str">
        <f>IF(BY1490="-","-",_xlfn.XLOOKUP(BY1490,ABNT5101!$B$4:$B$9,ABNT5101!$C$4:$C$9))</f>
        <v>-</v>
      </c>
      <c r="CD1490" s="24" t="str">
        <f>IF(BY1490="-","-",_xlfn.XLOOKUP(BY1490,ABNT5101!$B$4:$B$9,ABNT5101!$D$4:$D$9))</f>
        <v>-</v>
      </c>
      <c r="CE1490" s="20" t="str">
        <f t="shared" si="1534"/>
        <v>-</v>
      </c>
      <c r="CF1490" s="20" t="str">
        <f t="shared" si="1535"/>
        <v>-</v>
      </c>
      <c r="CG1490" s="20" t="str">
        <f t="shared" si="1640"/>
        <v>-</v>
      </c>
      <c r="CH1490" s="26" t="e">
        <f>_xlfn.XLOOKUP(CI1490,'Banco de dados'!$B:$B,'Banco de dados'!$D:$D)</f>
        <v>#N/A</v>
      </c>
      <c r="CI1490" s="27"/>
      <c r="CJ1490" s="26" t="e">
        <f>_xlfn.XLOOKUP(CI1490,'Banco de dados'!$B:$B,'Banco de dados'!$E:$E)</f>
        <v>#N/A</v>
      </c>
      <c r="CK1490" s="26"/>
      <c r="CL1490" s="26" t="e">
        <f>IF(CK1490="-","-",_xlfn.XLOOKUP(CK1490,'Banco de dados'!$B:$B,'Banco de dados'!$E:$E))</f>
        <v>#N/A</v>
      </c>
      <c r="CM1490" s="28">
        <f t="shared" si="1690"/>
        <v>1</v>
      </c>
      <c r="CN1490" s="26" t="e">
        <f>_xlfn.XLOOKUP(CI1490,'Banco de dados'!$B:$B,'Banco de dados'!$H:$H)</f>
        <v>#N/A</v>
      </c>
      <c r="CO1490" s="26" t="e">
        <f t="array" aca="1" ref="CO1490" ca="1">_xludf.XLOOKUP(CK1490,'Banco de dados'!$B:$B,'Banco de dados'!$H:$H)</f>
        <v>#NAME?</v>
      </c>
      <c r="CP1490" s="26" t="e">
        <f t="array" aca="1" ref="CP1490" ca="1">_xludf.XLOOKUP(CI1490,'Banco de dados'!$B:$B,'Banco de dados'!$F:$F)</f>
        <v>#NAME?</v>
      </c>
      <c r="CQ1490" s="26" t="e">
        <f t="array" aca="1" ref="CQ1490" ca="1">_xludf.XLOOKUP(CK1490,'Banco de dados'!$B:$B,'Banco de dados'!$F:$F)</f>
        <v>#NAME?</v>
      </c>
      <c r="CR1490" s="27">
        <v>490</v>
      </c>
      <c r="CS1490" s="27"/>
      <c r="CT1490" s="26" t="str">
        <f>IF(AG1490=0.5,"Suporte",IF(AND(AG1490&gt;='Braços de IP'!$B$9,AG1490&lt;='Braços de IP'!$D$9),'Braços de IP'!$E$9,IF(AND(AG1490&gt;='Braços de IP'!$B$10,AG1490&lt;='Braços de IP'!$D$10),'Braços de IP'!$E$10,IF(AND(AG1490&gt;='Braços de IP'!$B$11,AG1490&lt;='Braços de IP'!$D$11),'Braços de IP'!$E$11,IF(AND(AG1490&gt;='Braços de IP'!$B$12,AG1490&lt;='Braços de IP'!$D$12),'Braços de IP'!$E$12,IF(AND(AG1490&gt;='Braços de IP'!$B$13,AG1490&lt;='Braços de IP'!$D$13),'Braços de IP'!$E$13,IF(AND(AG1490&gt;='Braços de IP'!$B$14,AG1490&lt;='Braços de IP'!$D$14),'Braços de IP'!$E$14,"ERRO")))))))</f>
        <v>Curto II</v>
      </c>
      <c r="CU1490" s="27"/>
      <c r="CV1490" s="26" t="str">
        <f>IF($CU1490="","",VLOOKUP($CU1490,'Braços de IP'!$E$9:$I$15,2,0))</f>
        <v/>
      </c>
      <c r="CW1490" s="29" t="str">
        <f>IF($CU1490="","",VLOOKUP($CU1490,'Braços de IP'!$E$9:$I$15,5,0))</f>
        <v/>
      </c>
      <c r="CX1490" s="26"/>
      <c r="CY1490" s="26"/>
      <c r="CZ1490" s="26"/>
      <c r="DA1490" s="26"/>
      <c r="DB1490" s="26"/>
      <c r="DC1490" s="26"/>
      <c r="DD1490" s="30" t="e">
        <f t="shared" si="1588"/>
        <v>#N/A</v>
      </c>
      <c r="DE1490" s="31">
        <f t="shared" si="1589"/>
        <v>96</v>
      </c>
      <c r="DF1490" s="30" t="e">
        <f t="shared" si="1590"/>
        <v>#N/A</v>
      </c>
      <c r="DG1490" s="32" t="e">
        <f t="shared" si="1591"/>
        <v>#N/A</v>
      </c>
      <c r="DH1490" s="33" t="s">
        <v>143</v>
      </c>
      <c r="DI1490" s="34"/>
      <c r="DJ1490" s="35"/>
      <c r="DK1490" s="16" t="s">
        <v>144</v>
      </c>
      <c r="DL1490" s="16"/>
    </row>
    <row r="1491" spans="1:116" ht="15" customHeight="1" x14ac:dyDescent="0.25">
      <c r="B1491" s="16">
        <v>479</v>
      </c>
      <c r="C1491" s="16" t="s">
        <v>146</v>
      </c>
      <c r="D1491" s="16" t="s">
        <v>1279</v>
      </c>
      <c r="E1491" s="16">
        <v>-7.9796370000000003</v>
      </c>
      <c r="F1491" s="16">
        <v>-34.914541</v>
      </c>
      <c r="G1491" s="16" t="s">
        <v>160</v>
      </c>
      <c r="H1491" s="16" t="s">
        <v>136</v>
      </c>
      <c r="I1491" s="16" t="s">
        <v>135</v>
      </c>
      <c r="J1491" s="16" t="s">
        <v>137</v>
      </c>
      <c r="K1491" s="16">
        <v>96</v>
      </c>
      <c r="L1491" s="16" t="s">
        <v>138</v>
      </c>
      <c r="M1491" s="16">
        <v>0</v>
      </c>
      <c r="N1491" s="16"/>
      <c r="O1491" s="16">
        <v>1</v>
      </c>
      <c r="P1491" s="16">
        <v>0.5</v>
      </c>
      <c r="Q1491" s="16">
        <v>5</v>
      </c>
      <c r="R1491" s="16"/>
      <c r="S1491" s="16"/>
      <c r="T1491" s="16" t="s">
        <v>136</v>
      </c>
      <c r="U1491" s="16">
        <v>0.5</v>
      </c>
      <c r="V1491" s="16">
        <v>0</v>
      </c>
      <c r="W1491" s="16" t="s">
        <v>136</v>
      </c>
      <c r="X1491" s="16" t="s">
        <v>136</v>
      </c>
      <c r="Y1491" s="16">
        <v>0</v>
      </c>
      <c r="Z1491" s="16">
        <v>0</v>
      </c>
      <c r="AA1491" s="16" t="s">
        <v>139</v>
      </c>
      <c r="AB1491" s="16" t="s">
        <v>140</v>
      </c>
      <c r="AC1491" s="16">
        <v>20</v>
      </c>
      <c r="AD1491" s="16">
        <v>7.83</v>
      </c>
      <c r="AE1491" s="16">
        <v>1</v>
      </c>
      <c r="AF1491" s="16">
        <v>0.27</v>
      </c>
      <c r="AG1491" s="16">
        <v>1.4</v>
      </c>
      <c r="AH1491" s="16"/>
      <c r="AI1491" s="16"/>
      <c r="AJ1491" s="16"/>
      <c r="AK1491" s="16"/>
      <c r="AL1491" s="16"/>
      <c r="AM1491" s="16">
        <v>0</v>
      </c>
      <c r="AN1491" s="16"/>
      <c r="AO1491" s="16">
        <v>0</v>
      </c>
      <c r="AP1491" s="16">
        <v>0</v>
      </c>
      <c r="AQ1491" s="16">
        <v>0</v>
      </c>
      <c r="AR1491" s="17" t="s">
        <v>136</v>
      </c>
      <c r="AS1491" s="19">
        <f t="shared" si="1522"/>
        <v>0</v>
      </c>
      <c r="AT1491" s="19"/>
      <c r="AU1491" s="19">
        <f>VLOOKUP(G1491,ABNT5101!$I$3:$J$9,2)</f>
        <v>10</v>
      </c>
      <c r="AV1491" s="19">
        <f>VLOOKUP(G1491,ABNT5101!$I$3:$M$9,5)</f>
        <v>0.18</v>
      </c>
      <c r="AW1491" s="17" t="str">
        <f>_xlfn.XLOOKUP(G1491,ABNT5101!I:I,ABNT5101!L:L)</f>
        <v>-</v>
      </c>
      <c r="AX1491" s="17">
        <f>_xlfn.XLOOKUP(G1491,ABNT5101!$I:$I,ABNT5101!M:M)</f>
        <v>0.18</v>
      </c>
      <c r="AY1491" s="17" t="str">
        <f>_xlfn.XLOOKUP(G1491,ABNT5101!$I:$I,ABNT5101!N:N)</f>
        <v>-</v>
      </c>
      <c r="AZ1491" s="17">
        <f>_xlfn.XLOOKUP(G1491,ABNT5101!$I:$I,ABNT5101!O:O)</f>
        <v>16</v>
      </c>
      <c r="BA1491" s="20" t="str">
        <f t="shared" si="1523"/>
        <v>NÃO ATENDE</v>
      </c>
      <c r="BB1491" s="21">
        <f t="shared" ref="BB1491:BC1491" si="1760">BE1491/AU1491-1</f>
        <v>-1</v>
      </c>
      <c r="BC1491" s="21">
        <f t="shared" si="1760"/>
        <v>-1</v>
      </c>
      <c r="BD1491" s="21" t="str">
        <f t="shared" si="1525"/>
        <v>-</v>
      </c>
      <c r="BE1491" s="22"/>
      <c r="BF1491" s="22"/>
      <c r="BG1491" s="22"/>
      <c r="BH1491" s="22"/>
      <c r="BI1491" s="23"/>
      <c r="BJ1491" s="22"/>
      <c r="BK1491" s="20" t="str">
        <f t="shared" si="1526"/>
        <v>NÃO ATENDE</v>
      </c>
      <c r="BL1491" s="20" t="str">
        <f t="shared" si="1527"/>
        <v>NÃO ATENDE</v>
      </c>
      <c r="BM1491" s="20" t="str">
        <f t="shared" si="1528"/>
        <v>NÃO ATENDE</v>
      </c>
      <c r="BN1491" s="20" t="str">
        <f t="shared" si="1529"/>
        <v>ATENDE</v>
      </c>
      <c r="BO1491" s="24" t="str">
        <f t="shared" si="1530"/>
        <v>C4</v>
      </c>
      <c r="BP1491" s="24" t="str">
        <f t="shared" si="1648"/>
        <v>P6</v>
      </c>
      <c r="BQ1491" s="25">
        <f t="shared" si="1661"/>
        <v>-1</v>
      </c>
      <c r="BR1491" s="22"/>
      <c r="BS1491" s="22"/>
      <c r="BT1491" s="24">
        <f>IF(BP1491="-","-",_xlfn.XLOOKUP(BP1491,ABNT5101!$B$4:$B$9,ABNT5101!$C$4:$C$9))</f>
        <v>3</v>
      </c>
      <c r="BU1491" s="24">
        <f>IF(BP1491="-","-",_xlfn.XLOOKUP(BP1491,ABNT5101!$B$4:$B$9,ABNT5101!$D$4:$D$9))</f>
        <v>0.6</v>
      </c>
      <c r="BV1491" s="20" t="str">
        <f t="shared" si="1531"/>
        <v>NÃO ATENDE</v>
      </c>
      <c r="BW1491" s="20" t="str">
        <f t="shared" si="1662"/>
        <v>NÃO ATENDE</v>
      </c>
      <c r="BX1491" s="20" t="str">
        <f t="shared" si="1532"/>
        <v>NÃO ATENDE</v>
      </c>
      <c r="BY1491" s="24" t="s">
        <v>136</v>
      </c>
      <c r="BZ1491" s="25" t="e">
        <f t="shared" si="1533"/>
        <v>#VALUE!</v>
      </c>
      <c r="CA1491" s="24"/>
      <c r="CB1491" s="24"/>
      <c r="CC1491" s="20" t="str">
        <f>IF(BY1491="-","-",_xlfn.XLOOKUP(BY1491,ABNT5101!$B$4:$B$9,ABNT5101!$C$4:$C$9))</f>
        <v>-</v>
      </c>
      <c r="CD1491" s="24" t="str">
        <f>IF(BY1491="-","-",_xlfn.XLOOKUP(BY1491,ABNT5101!$B$4:$B$9,ABNT5101!$D$4:$D$9))</f>
        <v>-</v>
      </c>
      <c r="CE1491" s="20" t="str">
        <f t="shared" si="1534"/>
        <v>-</v>
      </c>
      <c r="CF1491" s="20" t="str">
        <f t="shared" si="1535"/>
        <v>-</v>
      </c>
      <c r="CG1491" s="20" t="str">
        <f t="shared" si="1640"/>
        <v>-</v>
      </c>
      <c r="CH1491" s="26" t="e">
        <f>_xlfn.XLOOKUP(CI1491,'Banco de dados'!$B:$B,'Banco de dados'!$D:$D)</f>
        <v>#N/A</v>
      </c>
      <c r="CI1491" s="27"/>
      <c r="CJ1491" s="26" t="e">
        <f>_xlfn.XLOOKUP(CI1491,'Banco de dados'!$B:$B,'Banco de dados'!$E:$E)</f>
        <v>#N/A</v>
      </c>
      <c r="CK1491" s="26"/>
      <c r="CL1491" s="26" t="e">
        <f>IF(CK1491="-","-",_xlfn.XLOOKUP(CK1491,'Banco de dados'!$B:$B,'Banco de dados'!$E:$E))</f>
        <v>#N/A</v>
      </c>
      <c r="CM1491" s="28">
        <f t="shared" si="1690"/>
        <v>1</v>
      </c>
      <c r="CN1491" s="26" t="e">
        <f>_xlfn.XLOOKUP(CI1491,'Banco de dados'!$B:$B,'Banco de dados'!$H:$H)</f>
        <v>#N/A</v>
      </c>
      <c r="CO1491" s="26" t="e">
        <f t="array" aca="1" ref="CO1491" ca="1">_xludf.XLOOKUP(CK1491,'Banco de dados'!$B:$B,'Banco de dados'!$H:$H)</f>
        <v>#NAME?</v>
      </c>
      <c r="CP1491" s="26" t="e">
        <f t="array" aca="1" ref="CP1491" ca="1">_xludf.XLOOKUP(CI1491,'Banco de dados'!$B:$B,'Banco de dados'!$F:$F)</f>
        <v>#NAME?</v>
      </c>
      <c r="CQ1491" s="26" t="e">
        <f t="array" aca="1" ref="CQ1491" ca="1">_xludf.XLOOKUP(CK1491,'Banco de dados'!$B:$B,'Banco de dados'!$F:$F)</f>
        <v>#NAME?</v>
      </c>
      <c r="CR1491" s="27">
        <v>491</v>
      </c>
      <c r="CS1491" s="27"/>
      <c r="CT1491" s="26" t="str">
        <f>IF(AG1491=0.5,"Suporte",IF(AND(AG1491&gt;='Braços de IP'!$B$9,AG1491&lt;='Braços de IP'!$D$9),'Braços de IP'!$E$9,IF(AND(AG1491&gt;='Braços de IP'!$B$10,AG1491&lt;='Braços de IP'!$D$10),'Braços de IP'!$E$10,IF(AND(AG1491&gt;='Braços de IP'!$B$11,AG1491&lt;='Braços de IP'!$D$11),'Braços de IP'!$E$11,IF(AND(AG1491&gt;='Braços de IP'!$B$12,AG1491&lt;='Braços de IP'!$D$12),'Braços de IP'!$E$12,IF(AND(AG1491&gt;='Braços de IP'!$B$13,AG1491&lt;='Braços de IP'!$D$13),'Braços de IP'!$E$13,IF(AND(AG1491&gt;='Braços de IP'!$B$14,AG1491&lt;='Braços de IP'!$D$14),'Braços de IP'!$E$14,"ERRO")))))))</f>
        <v>Curto II</v>
      </c>
      <c r="CU1491" s="27"/>
      <c r="CV1491" s="26" t="str">
        <f>IF($CU1491="","",VLOOKUP($CU1491,'Braços de IP'!$E$9:$I$15,2,0))</f>
        <v/>
      </c>
      <c r="CW1491" s="29" t="str">
        <f>IF($CU1491="","",VLOOKUP($CU1491,'Braços de IP'!$E$9:$I$15,5,0))</f>
        <v/>
      </c>
      <c r="CX1491" s="26"/>
      <c r="CY1491" s="26"/>
      <c r="CZ1491" s="26"/>
      <c r="DA1491" s="26"/>
      <c r="DB1491" s="26"/>
      <c r="DC1491" s="26"/>
      <c r="DD1491" s="30" t="e">
        <f t="shared" si="1588"/>
        <v>#N/A</v>
      </c>
      <c r="DE1491" s="31">
        <f t="shared" si="1589"/>
        <v>96</v>
      </c>
      <c r="DF1491" s="30" t="e">
        <f t="shared" si="1590"/>
        <v>#N/A</v>
      </c>
      <c r="DG1491" s="32" t="e">
        <f t="shared" si="1591"/>
        <v>#N/A</v>
      </c>
      <c r="DH1491" s="33" t="s">
        <v>143</v>
      </c>
      <c r="DI1491" s="34"/>
      <c r="DJ1491" s="35"/>
      <c r="DK1491" s="16" t="s">
        <v>144</v>
      </c>
      <c r="DL1491" s="16"/>
    </row>
    <row r="1492" spans="1:116" ht="15" customHeight="1" x14ac:dyDescent="0.25">
      <c r="B1492" s="16">
        <v>479</v>
      </c>
      <c r="C1492" s="16" t="s">
        <v>146</v>
      </c>
      <c r="D1492" s="16" t="s">
        <v>1279</v>
      </c>
      <c r="E1492" s="16">
        <v>-7.9796370000000003</v>
      </c>
      <c r="F1492" s="16">
        <v>-34.914541</v>
      </c>
      <c r="G1492" s="16" t="s">
        <v>160</v>
      </c>
      <c r="H1492" s="16" t="s">
        <v>136</v>
      </c>
      <c r="I1492" s="16" t="s">
        <v>135</v>
      </c>
      <c r="J1492" s="16" t="s">
        <v>137</v>
      </c>
      <c r="K1492" s="16">
        <v>96</v>
      </c>
      <c r="L1492" s="16" t="s">
        <v>138</v>
      </c>
      <c r="M1492" s="16">
        <v>0</v>
      </c>
      <c r="N1492" s="16"/>
      <c r="O1492" s="16">
        <v>1</v>
      </c>
      <c r="P1492" s="16">
        <v>0.5</v>
      </c>
      <c r="Q1492" s="16">
        <v>5</v>
      </c>
      <c r="R1492" s="16"/>
      <c r="S1492" s="16"/>
      <c r="T1492" s="16" t="s">
        <v>136</v>
      </c>
      <c r="U1492" s="16">
        <v>0.5</v>
      </c>
      <c r="V1492" s="16">
        <v>0</v>
      </c>
      <c r="W1492" s="16" t="s">
        <v>136</v>
      </c>
      <c r="X1492" s="16" t="s">
        <v>136</v>
      </c>
      <c r="Y1492" s="16">
        <v>0</v>
      </c>
      <c r="Z1492" s="16">
        <v>0</v>
      </c>
      <c r="AA1492" s="16" t="s">
        <v>139</v>
      </c>
      <c r="AB1492" s="16" t="s">
        <v>140</v>
      </c>
      <c r="AC1492" s="16">
        <v>20</v>
      </c>
      <c r="AD1492" s="16">
        <v>7.83</v>
      </c>
      <c r="AE1492" s="16">
        <v>1</v>
      </c>
      <c r="AF1492" s="16">
        <v>0.27</v>
      </c>
      <c r="AG1492" s="16">
        <v>1.4</v>
      </c>
      <c r="AH1492" s="16"/>
      <c r="AI1492" s="16"/>
      <c r="AJ1492" s="16"/>
      <c r="AK1492" s="16"/>
      <c r="AL1492" s="16"/>
      <c r="AM1492" s="16">
        <v>0</v>
      </c>
      <c r="AN1492" s="16"/>
      <c r="AO1492" s="16">
        <v>0</v>
      </c>
      <c r="AP1492" s="16">
        <v>0</v>
      </c>
      <c r="AQ1492" s="16">
        <v>0</v>
      </c>
      <c r="AR1492" s="17" t="s">
        <v>136</v>
      </c>
      <c r="AS1492" s="19">
        <f t="shared" si="1522"/>
        <v>0</v>
      </c>
      <c r="AT1492" s="19"/>
      <c r="AU1492" s="19">
        <f>VLOOKUP(G1492,ABNT5101!$I$3:$J$9,2)</f>
        <v>10</v>
      </c>
      <c r="AV1492" s="19">
        <f>VLOOKUP(G1492,ABNT5101!$I$3:$M$9,5)</f>
        <v>0.18</v>
      </c>
      <c r="AW1492" s="17" t="str">
        <f>_xlfn.XLOOKUP(G1492,ABNT5101!I:I,ABNT5101!L:L)</f>
        <v>-</v>
      </c>
      <c r="AX1492" s="17">
        <f>_xlfn.XLOOKUP(G1492,ABNT5101!$I:$I,ABNT5101!M:M)</f>
        <v>0.18</v>
      </c>
      <c r="AY1492" s="17" t="str">
        <f>_xlfn.XLOOKUP(G1492,ABNT5101!$I:$I,ABNT5101!N:N)</f>
        <v>-</v>
      </c>
      <c r="AZ1492" s="17">
        <f>_xlfn.XLOOKUP(G1492,ABNT5101!$I:$I,ABNT5101!O:O)</f>
        <v>16</v>
      </c>
      <c r="BA1492" s="20" t="str">
        <f t="shared" si="1523"/>
        <v>NÃO ATENDE</v>
      </c>
      <c r="BB1492" s="21">
        <f t="shared" ref="BB1492:BC1492" si="1761">BE1492/AU1492-1</f>
        <v>-1</v>
      </c>
      <c r="BC1492" s="21">
        <f t="shared" si="1761"/>
        <v>-1</v>
      </c>
      <c r="BD1492" s="21" t="str">
        <f t="shared" si="1525"/>
        <v>-</v>
      </c>
      <c r="BE1492" s="22"/>
      <c r="BF1492" s="22"/>
      <c r="BG1492" s="22"/>
      <c r="BH1492" s="22"/>
      <c r="BI1492" s="23"/>
      <c r="BJ1492" s="22"/>
      <c r="BK1492" s="20" t="str">
        <f t="shared" si="1526"/>
        <v>NÃO ATENDE</v>
      </c>
      <c r="BL1492" s="20" t="str">
        <f t="shared" si="1527"/>
        <v>NÃO ATENDE</v>
      </c>
      <c r="BM1492" s="20" t="str">
        <f t="shared" si="1528"/>
        <v>NÃO ATENDE</v>
      </c>
      <c r="BN1492" s="20" t="str">
        <f t="shared" si="1529"/>
        <v>ATENDE</v>
      </c>
      <c r="BO1492" s="24" t="str">
        <f t="shared" si="1530"/>
        <v>C4</v>
      </c>
      <c r="BP1492" s="24" t="str">
        <f t="shared" si="1648"/>
        <v>P6</v>
      </c>
      <c r="BQ1492" s="25">
        <f t="shared" si="1661"/>
        <v>-1</v>
      </c>
      <c r="BR1492" s="22"/>
      <c r="BS1492" s="22"/>
      <c r="BT1492" s="24">
        <f>IF(BP1492="-","-",_xlfn.XLOOKUP(BP1492,ABNT5101!$B$4:$B$9,ABNT5101!$C$4:$C$9))</f>
        <v>3</v>
      </c>
      <c r="BU1492" s="24">
        <f>IF(BP1492="-","-",_xlfn.XLOOKUP(BP1492,ABNT5101!$B$4:$B$9,ABNT5101!$D$4:$D$9))</f>
        <v>0.6</v>
      </c>
      <c r="BV1492" s="20" t="str">
        <f t="shared" si="1531"/>
        <v>NÃO ATENDE</v>
      </c>
      <c r="BW1492" s="20" t="str">
        <f t="shared" si="1662"/>
        <v>NÃO ATENDE</v>
      </c>
      <c r="BX1492" s="20" t="str">
        <f t="shared" si="1532"/>
        <v>NÃO ATENDE</v>
      </c>
      <c r="BY1492" s="24" t="s">
        <v>136</v>
      </c>
      <c r="BZ1492" s="25" t="e">
        <f t="shared" si="1533"/>
        <v>#VALUE!</v>
      </c>
      <c r="CA1492" s="24"/>
      <c r="CB1492" s="24"/>
      <c r="CC1492" s="20" t="str">
        <f>IF(BY1492="-","-",_xlfn.XLOOKUP(BY1492,ABNT5101!$B$4:$B$9,ABNT5101!$C$4:$C$9))</f>
        <v>-</v>
      </c>
      <c r="CD1492" s="24" t="str">
        <f>IF(BY1492="-","-",_xlfn.XLOOKUP(BY1492,ABNT5101!$B$4:$B$9,ABNT5101!$D$4:$D$9))</f>
        <v>-</v>
      </c>
      <c r="CE1492" s="20" t="str">
        <f t="shared" si="1534"/>
        <v>-</v>
      </c>
      <c r="CF1492" s="20" t="str">
        <f t="shared" si="1535"/>
        <v>-</v>
      </c>
      <c r="CG1492" s="20" t="str">
        <f t="shared" si="1640"/>
        <v>-</v>
      </c>
      <c r="CH1492" s="26" t="e">
        <f>_xlfn.XLOOKUP(CI1492,'Banco de dados'!$B:$B,'Banco de dados'!$D:$D)</f>
        <v>#N/A</v>
      </c>
      <c r="CI1492" s="27"/>
      <c r="CJ1492" s="26" t="e">
        <f>_xlfn.XLOOKUP(CI1492,'Banco de dados'!$B:$B,'Banco de dados'!$E:$E)</f>
        <v>#N/A</v>
      </c>
      <c r="CK1492" s="26"/>
      <c r="CL1492" s="26" t="e">
        <f>IF(CK1492="-","-",_xlfn.XLOOKUP(CK1492,'Banco de dados'!$B:$B,'Banco de dados'!$E:$E))</f>
        <v>#N/A</v>
      </c>
      <c r="CM1492" s="28">
        <f t="shared" si="1690"/>
        <v>1</v>
      </c>
      <c r="CN1492" s="26" t="e">
        <f>_xlfn.XLOOKUP(CI1492,'Banco de dados'!$B:$B,'Banco de dados'!$H:$H)</f>
        <v>#N/A</v>
      </c>
      <c r="CO1492" s="26" t="e">
        <f t="array" aca="1" ref="CO1492" ca="1">_xludf.XLOOKUP(CK1492,'Banco de dados'!$B:$B,'Banco de dados'!$H:$H)</f>
        <v>#NAME?</v>
      </c>
      <c r="CP1492" s="26" t="e">
        <f t="array" aca="1" ref="CP1492" ca="1">_xludf.XLOOKUP(CI1492,'Banco de dados'!$B:$B,'Banco de dados'!$F:$F)</f>
        <v>#NAME?</v>
      </c>
      <c r="CQ1492" s="26" t="e">
        <f t="array" aca="1" ref="CQ1492" ca="1">_xludf.XLOOKUP(CK1492,'Banco de dados'!$B:$B,'Banco de dados'!$F:$F)</f>
        <v>#NAME?</v>
      </c>
      <c r="CR1492" s="27">
        <v>492</v>
      </c>
      <c r="CS1492" s="27"/>
      <c r="CT1492" s="26" t="str">
        <f>IF(AG1492=0.5,"Suporte",IF(AND(AG1492&gt;='Braços de IP'!$B$9,AG1492&lt;='Braços de IP'!$D$9),'Braços de IP'!$E$9,IF(AND(AG1492&gt;='Braços de IP'!$B$10,AG1492&lt;='Braços de IP'!$D$10),'Braços de IP'!$E$10,IF(AND(AG1492&gt;='Braços de IP'!$B$11,AG1492&lt;='Braços de IP'!$D$11),'Braços de IP'!$E$11,IF(AND(AG1492&gt;='Braços de IP'!$B$12,AG1492&lt;='Braços de IP'!$D$12),'Braços de IP'!$E$12,IF(AND(AG1492&gt;='Braços de IP'!$B$13,AG1492&lt;='Braços de IP'!$D$13),'Braços de IP'!$E$13,IF(AND(AG1492&gt;='Braços de IP'!$B$14,AG1492&lt;='Braços de IP'!$D$14),'Braços de IP'!$E$14,"ERRO")))))))</f>
        <v>Curto II</v>
      </c>
      <c r="CU1492" s="27"/>
      <c r="CV1492" s="26" t="str">
        <f>IF($CU1492="","",VLOOKUP($CU1492,'Braços de IP'!$E$9:$I$15,2,0))</f>
        <v/>
      </c>
      <c r="CW1492" s="29" t="str">
        <f>IF($CU1492="","",VLOOKUP($CU1492,'Braços de IP'!$E$9:$I$15,5,0))</f>
        <v/>
      </c>
      <c r="CX1492" s="26"/>
      <c r="CY1492" s="26"/>
      <c r="CZ1492" s="26"/>
      <c r="DA1492" s="26"/>
      <c r="DB1492" s="26"/>
      <c r="DC1492" s="26"/>
      <c r="DD1492" s="30" t="e">
        <f t="shared" si="1588"/>
        <v>#N/A</v>
      </c>
      <c r="DE1492" s="31">
        <f t="shared" si="1589"/>
        <v>96</v>
      </c>
      <c r="DF1492" s="30" t="e">
        <f t="shared" si="1590"/>
        <v>#N/A</v>
      </c>
      <c r="DG1492" s="32" t="e">
        <f t="shared" si="1591"/>
        <v>#N/A</v>
      </c>
      <c r="DH1492" s="33" t="s">
        <v>143</v>
      </c>
      <c r="DI1492" s="34"/>
      <c r="DJ1492" s="35"/>
      <c r="DK1492" s="16" t="s">
        <v>144</v>
      </c>
      <c r="DL1492" s="16"/>
    </row>
    <row r="1493" spans="1:116" ht="15" customHeight="1" x14ac:dyDescent="0.25">
      <c r="B1493" s="16">
        <v>480</v>
      </c>
      <c r="C1493" s="16" t="s">
        <v>174</v>
      </c>
      <c r="D1493" s="16" t="s">
        <v>1280</v>
      </c>
      <c r="E1493" s="16">
        <v>-7.9495579999999997</v>
      </c>
      <c r="F1493" s="16">
        <v>-34.970230999999998</v>
      </c>
      <c r="G1493" s="16" t="s">
        <v>157</v>
      </c>
      <c r="H1493" s="16" t="s">
        <v>136</v>
      </c>
      <c r="I1493" s="16" t="s">
        <v>136</v>
      </c>
      <c r="J1493" s="16" t="s">
        <v>137</v>
      </c>
      <c r="K1493" s="16">
        <v>150</v>
      </c>
      <c r="L1493" s="16" t="s">
        <v>138</v>
      </c>
      <c r="M1493" s="16">
        <v>0</v>
      </c>
      <c r="N1493" s="16"/>
      <c r="O1493" s="16">
        <v>1</v>
      </c>
      <c r="P1493" s="16">
        <v>1</v>
      </c>
      <c r="Q1493" s="16">
        <v>5</v>
      </c>
      <c r="R1493" s="16"/>
      <c r="S1493" s="16"/>
      <c r="T1493" s="16" t="s">
        <v>136</v>
      </c>
      <c r="U1493" s="16">
        <v>0.5</v>
      </c>
      <c r="V1493" s="16">
        <v>0</v>
      </c>
      <c r="W1493" s="16" t="s">
        <v>136</v>
      </c>
      <c r="X1493" s="16" t="s">
        <v>136</v>
      </c>
      <c r="Y1493" s="16">
        <v>0</v>
      </c>
      <c r="Z1493" s="16">
        <v>0</v>
      </c>
      <c r="AA1493" s="16" t="s">
        <v>139</v>
      </c>
      <c r="AB1493" s="16" t="s">
        <v>140</v>
      </c>
      <c r="AC1493" s="16">
        <v>64</v>
      </c>
      <c r="AD1493" s="16">
        <v>5.7</v>
      </c>
      <c r="AE1493" s="16">
        <v>1</v>
      </c>
      <c r="AF1493" s="16">
        <v>0.44</v>
      </c>
      <c r="AG1493" s="16">
        <v>3.2</v>
      </c>
      <c r="AH1493" s="16"/>
      <c r="AI1493" s="16"/>
      <c r="AJ1493" s="16"/>
      <c r="AK1493" s="16"/>
      <c r="AL1493" s="16"/>
      <c r="AM1493" s="16">
        <v>0</v>
      </c>
      <c r="AN1493" s="16"/>
      <c r="AO1493" s="16">
        <v>0</v>
      </c>
      <c r="AP1493" s="16">
        <v>0</v>
      </c>
      <c r="AQ1493" s="16">
        <v>0</v>
      </c>
      <c r="AR1493" s="17" t="s">
        <v>136</v>
      </c>
      <c r="AS1493" s="19">
        <f t="shared" si="1522"/>
        <v>0</v>
      </c>
      <c r="AT1493" s="19"/>
      <c r="AU1493" s="19">
        <f>VLOOKUP(G1493,ABNT5101!$I$3:$J$9,2)</f>
        <v>7.5</v>
      </c>
      <c r="AV1493" s="19">
        <f>VLOOKUP(G1493,ABNT5101!$I$3:$M$9,5)</f>
        <v>0.18</v>
      </c>
      <c r="AW1493" s="17" t="str">
        <f>_xlfn.XLOOKUP(G1493,ABNT5101!I:I,ABNT5101!L:L)</f>
        <v>-</v>
      </c>
      <c r="AX1493" s="17">
        <f>_xlfn.XLOOKUP(G1493,ABNT5101!$I:$I,ABNT5101!M:M)</f>
        <v>0.18</v>
      </c>
      <c r="AY1493" s="17" t="str">
        <f>_xlfn.XLOOKUP(G1493,ABNT5101!$I:$I,ABNT5101!N:N)</f>
        <v>-</v>
      </c>
      <c r="AZ1493" s="17">
        <f>_xlfn.XLOOKUP(G1493,ABNT5101!$I:$I,ABNT5101!O:O)</f>
        <v>16</v>
      </c>
      <c r="BA1493" s="20" t="str">
        <f t="shared" si="1523"/>
        <v>NÃO ATENDE</v>
      </c>
      <c r="BB1493" s="21">
        <f t="shared" ref="BB1493:BC1493" si="1762">BE1493/AU1493-1</f>
        <v>-1</v>
      </c>
      <c r="BC1493" s="21">
        <f t="shared" si="1762"/>
        <v>-1</v>
      </c>
      <c r="BD1493" s="21" t="str">
        <f t="shared" si="1525"/>
        <v>-</v>
      </c>
      <c r="BE1493" s="22"/>
      <c r="BF1493" s="22"/>
      <c r="BG1493" s="22"/>
      <c r="BH1493" s="22"/>
      <c r="BI1493" s="23"/>
      <c r="BJ1493" s="22"/>
      <c r="BK1493" s="20" t="str">
        <f t="shared" si="1526"/>
        <v>NÃO ATENDE</v>
      </c>
      <c r="BL1493" s="20" t="str">
        <f t="shared" si="1527"/>
        <v>NÃO ATENDE</v>
      </c>
      <c r="BM1493" s="20" t="str">
        <f t="shared" si="1528"/>
        <v>NÃO ATENDE</v>
      </c>
      <c r="BN1493" s="20" t="str">
        <f t="shared" si="1529"/>
        <v>ATENDE</v>
      </c>
      <c r="BO1493" s="24" t="str">
        <f t="shared" si="1530"/>
        <v>C5</v>
      </c>
      <c r="BP1493" s="24" t="str">
        <f t="shared" si="1648"/>
        <v>-</v>
      </c>
      <c r="BQ1493" s="25" t="e">
        <f t="shared" si="1661"/>
        <v>#VALUE!</v>
      </c>
      <c r="BR1493" s="22"/>
      <c r="BS1493" s="22"/>
      <c r="BT1493" s="24" t="str">
        <f>IF(BP1493="-","-",_xlfn.XLOOKUP(BP1493,ABNT5101!$B$4:$B$9,ABNT5101!$C$4:$C$9))</f>
        <v>-</v>
      </c>
      <c r="BU1493" s="24" t="str">
        <f>IF(BP1493="-","-",_xlfn.XLOOKUP(BP1493,ABNT5101!$B$4:$B$9,ABNT5101!$D$4:$D$9))</f>
        <v>-</v>
      </c>
      <c r="BV1493" s="20" t="str">
        <f t="shared" si="1531"/>
        <v>-</v>
      </c>
      <c r="BW1493" s="20" t="str">
        <f t="shared" si="1662"/>
        <v>-</v>
      </c>
      <c r="BX1493" s="20" t="str">
        <f t="shared" si="1532"/>
        <v>-</v>
      </c>
      <c r="BY1493" s="24" t="s">
        <v>136</v>
      </c>
      <c r="BZ1493" s="25" t="e">
        <f t="shared" si="1533"/>
        <v>#VALUE!</v>
      </c>
      <c r="CA1493" s="24"/>
      <c r="CB1493" s="24"/>
      <c r="CC1493" s="20" t="str">
        <f>IF(BY1493="-","-",_xlfn.XLOOKUP(BY1493,ABNT5101!$B$4:$B$9,ABNT5101!$C$4:$C$9))</f>
        <v>-</v>
      </c>
      <c r="CD1493" s="24" t="str">
        <f>IF(BY1493="-","-",_xlfn.XLOOKUP(BY1493,ABNT5101!$B$4:$B$9,ABNT5101!$D$4:$D$9))</f>
        <v>-</v>
      </c>
      <c r="CE1493" s="20" t="str">
        <f t="shared" si="1534"/>
        <v>-</v>
      </c>
      <c r="CF1493" s="20" t="str">
        <f t="shared" si="1535"/>
        <v>-</v>
      </c>
      <c r="CG1493" s="20" t="str">
        <f t="shared" si="1640"/>
        <v>-</v>
      </c>
      <c r="CH1493" s="26" t="e">
        <f>_xlfn.XLOOKUP(CI1493,'Banco de dados'!$B:$B,'Banco de dados'!$D:$D)</f>
        <v>#N/A</v>
      </c>
      <c r="CI1493" s="27"/>
      <c r="CJ1493" s="26" t="e">
        <f>_xlfn.XLOOKUP(CI1493,'Banco de dados'!$B:$B,'Banco de dados'!$E:$E)</f>
        <v>#N/A</v>
      </c>
      <c r="CK1493" s="26"/>
      <c r="CL1493" s="26" t="e">
        <f>IF(CK1493="-","-",_xlfn.XLOOKUP(CK1493,'Banco de dados'!$B:$B,'Banco de dados'!$E:$E))</f>
        <v>#N/A</v>
      </c>
      <c r="CM1493" s="28">
        <f t="shared" si="1690"/>
        <v>1</v>
      </c>
      <c r="CN1493" s="26" t="e">
        <f>_xlfn.XLOOKUP(CI1493,'Banco de dados'!$B:$B,'Banco de dados'!$H:$H)</f>
        <v>#N/A</v>
      </c>
      <c r="CO1493" s="26" t="e">
        <f t="array" aca="1" ref="CO1493" ca="1">_xludf.XLOOKUP(CK1493,'Banco de dados'!$B:$B,'Banco de dados'!$H:$H)</f>
        <v>#NAME?</v>
      </c>
      <c r="CP1493" s="26" t="e">
        <f t="array" aca="1" ref="CP1493" ca="1">_xludf.XLOOKUP(CI1493,'Banco de dados'!$B:$B,'Banco de dados'!$F:$F)</f>
        <v>#NAME?</v>
      </c>
      <c r="CQ1493" s="26" t="e">
        <f t="array" aca="1" ref="CQ1493" ca="1">_xludf.XLOOKUP(CK1493,'Banco de dados'!$B:$B,'Banco de dados'!$F:$F)</f>
        <v>#NAME?</v>
      </c>
      <c r="CR1493" s="27">
        <v>493</v>
      </c>
      <c r="CS1493" s="27"/>
      <c r="CT1493" s="26" t="str">
        <f>IF(AG1493=0.5,"Suporte",IF(AND(AG1493&gt;='Braços de IP'!$B$9,AG1493&lt;='Braços de IP'!$D$9),'Braços de IP'!$E$9,IF(AND(AG1493&gt;='Braços de IP'!$B$10,AG1493&lt;='Braços de IP'!$D$10),'Braços de IP'!$E$10,IF(AND(AG1493&gt;='Braços de IP'!$B$11,AG1493&lt;='Braços de IP'!$D$11),'Braços de IP'!$E$11,IF(AND(AG1493&gt;='Braços de IP'!$B$12,AG1493&lt;='Braços de IP'!$D$12),'Braços de IP'!$E$12,IF(AND(AG1493&gt;='Braços de IP'!$B$13,AG1493&lt;='Braços de IP'!$D$13),'Braços de IP'!$E$13,IF(AND(AG1493&gt;='Braços de IP'!$B$14,AG1493&lt;='Braços de IP'!$D$14),'Braços de IP'!$E$14,"ERRO")))))))</f>
        <v>Longo I</v>
      </c>
      <c r="CU1493" s="27"/>
      <c r="CV1493" s="26" t="str">
        <f>IF($CU1493="","",VLOOKUP($CU1493,'Braços de IP'!$E$9:$I$15,2,0))</f>
        <v/>
      </c>
      <c r="CW1493" s="29" t="str">
        <f>IF($CU1493="","",VLOOKUP($CU1493,'Braços de IP'!$E$9:$I$15,5,0))</f>
        <v/>
      </c>
      <c r="CX1493" s="26"/>
      <c r="CY1493" s="26"/>
      <c r="CZ1493" s="26"/>
      <c r="DA1493" s="26"/>
      <c r="DB1493" s="26"/>
      <c r="DC1493" s="26"/>
      <c r="DD1493" s="30" t="e">
        <f t="shared" si="1588"/>
        <v>#N/A</v>
      </c>
      <c r="DE1493" s="31">
        <f t="shared" si="1589"/>
        <v>150</v>
      </c>
      <c r="DF1493" s="30" t="e">
        <f t="shared" si="1590"/>
        <v>#N/A</v>
      </c>
      <c r="DG1493" s="32" t="e">
        <f t="shared" si="1591"/>
        <v>#N/A</v>
      </c>
      <c r="DH1493" s="33" t="s">
        <v>143</v>
      </c>
      <c r="DI1493" s="34"/>
      <c r="DJ1493" s="35"/>
      <c r="DK1493" s="16" t="s">
        <v>144</v>
      </c>
      <c r="DL1493" s="16"/>
    </row>
    <row r="1494" spans="1:116" ht="15" customHeight="1" x14ac:dyDescent="0.25">
      <c r="B1494" s="16">
        <v>480</v>
      </c>
      <c r="C1494" s="16" t="s">
        <v>174</v>
      </c>
      <c r="D1494" s="16" t="s">
        <v>1280</v>
      </c>
      <c r="E1494" s="16">
        <v>-7.9495579999999997</v>
      </c>
      <c r="F1494" s="16">
        <v>-34.970230999999998</v>
      </c>
      <c r="G1494" s="16" t="s">
        <v>157</v>
      </c>
      <c r="H1494" s="16" t="s">
        <v>136</v>
      </c>
      <c r="I1494" s="16" t="s">
        <v>136</v>
      </c>
      <c r="J1494" s="16" t="s">
        <v>137</v>
      </c>
      <c r="K1494" s="16">
        <v>150</v>
      </c>
      <c r="L1494" s="16" t="s">
        <v>138</v>
      </c>
      <c r="M1494" s="16">
        <v>0</v>
      </c>
      <c r="N1494" s="16"/>
      <c r="O1494" s="16">
        <v>1</v>
      </c>
      <c r="P1494" s="16">
        <v>1</v>
      </c>
      <c r="Q1494" s="16">
        <v>5</v>
      </c>
      <c r="R1494" s="16"/>
      <c r="S1494" s="16"/>
      <c r="T1494" s="16" t="s">
        <v>136</v>
      </c>
      <c r="U1494" s="16">
        <v>0.5</v>
      </c>
      <c r="V1494" s="16">
        <v>0</v>
      </c>
      <c r="W1494" s="16" t="s">
        <v>136</v>
      </c>
      <c r="X1494" s="16" t="s">
        <v>136</v>
      </c>
      <c r="Y1494" s="16">
        <v>0</v>
      </c>
      <c r="Z1494" s="16">
        <v>0</v>
      </c>
      <c r="AA1494" s="16" t="s">
        <v>139</v>
      </c>
      <c r="AB1494" s="16" t="s">
        <v>140</v>
      </c>
      <c r="AC1494" s="16">
        <v>64</v>
      </c>
      <c r="AD1494" s="16">
        <v>5.7</v>
      </c>
      <c r="AE1494" s="16">
        <v>1</v>
      </c>
      <c r="AF1494" s="16">
        <v>0.44</v>
      </c>
      <c r="AG1494" s="16">
        <v>3.2</v>
      </c>
      <c r="AH1494" s="16"/>
      <c r="AI1494" s="16"/>
      <c r="AJ1494" s="16"/>
      <c r="AK1494" s="16"/>
      <c r="AL1494" s="16"/>
      <c r="AM1494" s="16">
        <v>0</v>
      </c>
      <c r="AN1494" s="16"/>
      <c r="AO1494" s="16">
        <v>0</v>
      </c>
      <c r="AP1494" s="16">
        <v>0</v>
      </c>
      <c r="AQ1494" s="16">
        <v>0</v>
      </c>
      <c r="AR1494" s="17" t="s">
        <v>136</v>
      </c>
      <c r="AS1494" s="19">
        <f t="shared" si="1522"/>
        <v>0</v>
      </c>
      <c r="AT1494" s="19"/>
      <c r="AU1494" s="19">
        <f>VLOOKUP(G1494,ABNT5101!$I$3:$J$9,2)</f>
        <v>7.5</v>
      </c>
      <c r="AV1494" s="19">
        <f>VLOOKUP(G1494,ABNT5101!$I$3:$M$9,5)</f>
        <v>0.18</v>
      </c>
      <c r="AW1494" s="17" t="str">
        <f>_xlfn.XLOOKUP(G1494,ABNT5101!I:I,ABNT5101!L:L)</f>
        <v>-</v>
      </c>
      <c r="AX1494" s="17">
        <f>_xlfn.XLOOKUP(G1494,ABNT5101!$I:$I,ABNT5101!M:M)</f>
        <v>0.18</v>
      </c>
      <c r="AY1494" s="17" t="str">
        <f>_xlfn.XLOOKUP(G1494,ABNT5101!$I:$I,ABNT5101!N:N)</f>
        <v>-</v>
      </c>
      <c r="AZ1494" s="17">
        <f>_xlfn.XLOOKUP(G1494,ABNT5101!$I:$I,ABNT5101!O:O)</f>
        <v>16</v>
      </c>
      <c r="BA1494" s="20" t="str">
        <f t="shared" si="1523"/>
        <v>NÃO ATENDE</v>
      </c>
      <c r="BB1494" s="21">
        <f t="shared" ref="BB1494:BC1494" si="1763">BE1494/AU1494-1</f>
        <v>-1</v>
      </c>
      <c r="BC1494" s="21">
        <f t="shared" si="1763"/>
        <v>-1</v>
      </c>
      <c r="BD1494" s="21" t="str">
        <f t="shared" si="1525"/>
        <v>-</v>
      </c>
      <c r="BE1494" s="22"/>
      <c r="BF1494" s="22"/>
      <c r="BG1494" s="22"/>
      <c r="BH1494" s="22"/>
      <c r="BI1494" s="23"/>
      <c r="BJ1494" s="22"/>
      <c r="BK1494" s="20" t="str">
        <f t="shared" si="1526"/>
        <v>NÃO ATENDE</v>
      </c>
      <c r="BL1494" s="20" t="str">
        <f t="shared" si="1527"/>
        <v>NÃO ATENDE</v>
      </c>
      <c r="BM1494" s="20" t="str">
        <f t="shared" si="1528"/>
        <v>NÃO ATENDE</v>
      </c>
      <c r="BN1494" s="20" t="str">
        <f t="shared" si="1529"/>
        <v>ATENDE</v>
      </c>
      <c r="BO1494" s="24" t="str">
        <f t="shared" si="1530"/>
        <v>C5</v>
      </c>
      <c r="BP1494" s="24" t="str">
        <f t="shared" si="1648"/>
        <v>-</v>
      </c>
      <c r="BQ1494" s="25" t="e">
        <f t="shared" si="1661"/>
        <v>#VALUE!</v>
      </c>
      <c r="BR1494" s="22"/>
      <c r="BS1494" s="22"/>
      <c r="BT1494" s="24" t="str">
        <f>IF(BP1494="-","-",_xlfn.XLOOKUP(BP1494,ABNT5101!$B$4:$B$9,ABNT5101!$C$4:$C$9))</f>
        <v>-</v>
      </c>
      <c r="BU1494" s="24" t="str">
        <f>IF(BP1494="-","-",_xlfn.XLOOKUP(BP1494,ABNT5101!$B$4:$B$9,ABNT5101!$D$4:$D$9))</f>
        <v>-</v>
      </c>
      <c r="BV1494" s="20" t="str">
        <f t="shared" si="1531"/>
        <v>-</v>
      </c>
      <c r="BW1494" s="20" t="str">
        <f t="shared" si="1662"/>
        <v>-</v>
      </c>
      <c r="BX1494" s="20" t="str">
        <f t="shared" si="1532"/>
        <v>-</v>
      </c>
      <c r="BY1494" s="24" t="s">
        <v>136</v>
      </c>
      <c r="BZ1494" s="25" t="e">
        <f t="shared" si="1533"/>
        <v>#VALUE!</v>
      </c>
      <c r="CA1494" s="24"/>
      <c r="CB1494" s="24"/>
      <c r="CC1494" s="20" t="str">
        <f>IF(BY1494="-","-",_xlfn.XLOOKUP(BY1494,ABNT5101!$B$4:$B$9,ABNT5101!$C$4:$C$9))</f>
        <v>-</v>
      </c>
      <c r="CD1494" s="24" t="str">
        <f>IF(BY1494="-","-",_xlfn.XLOOKUP(BY1494,ABNT5101!$B$4:$B$9,ABNT5101!$D$4:$D$9))</f>
        <v>-</v>
      </c>
      <c r="CE1494" s="20" t="str">
        <f t="shared" si="1534"/>
        <v>-</v>
      </c>
      <c r="CF1494" s="20" t="str">
        <f t="shared" si="1535"/>
        <v>-</v>
      </c>
      <c r="CG1494" s="20" t="str">
        <f t="shared" si="1640"/>
        <v>-</v>
      </c>
      <c r="CH1494" s="26" t="e">
        <f>_xlfn.XLOOKUP(CI1494,'Banco de dados'!$B:$B,'Banco de dados'!$D:$D)</f>
        <v>#N/A</v>
      </c>
      <c r="CI1494" s="27"/>
      <c r="CJ1494" s="26" t="e">
        <f>_xlfn.XLOOKUP(CI1494,'Banco de dados'!$B:$B,'Banco de dados'!$E:$E)</f>
        <v>#N/A</v>
      </c>
      <c r="CK1494" s="26"/>
      <c r="CL1494" s="26" t="e">
        <f>IF(CK1494="-","-",_xlfn.XLOOKUP(CK1494,'Banco de dados'!$B:$B,'Banco de dados'!$E:$E))</f>
        <v>#N/A</v>
      </c>
      <c r="CM1494" s="28">
        <f t="shared" si="1690"/>
        <v>1</v>
      </c>
      <c r="CN1494" s="26" t="e">
        <f>_xlfn.XLOOKUP(CI1494,'Banco de dados'!$B:$B,'Banco de dados'!$H:$H)</f>
        <v>#N/A</v>
      </c>
      <c r="CO1494" s="26" t="e">
        <f t="array" aca="1" ref="CO1494" ca="1">_xludf.XLOOKUP(CK1494,'Banco de dados'!$B:$B,'Banco de dados'!$H:$H)</f>
        <v>#NAME?</v>
      </c>
      <c r="CP1494" s="26" t="e">
        <f t="array" aca="1" ref="CP1494" ca="1">_xludf.XLOOKUP(CI1494,'Banco de dados'!$B:$B,'Banco de dados'!$F:$F)</f>
        <v>#NAME?</v>
      </c>
      <c r="CQ1494" s="26" t="e">
        <f t="array" aca="1" ref="CQ1494" ca="1">_xludf.XLOOKUP(CK1494,'Banco de dados'!$B:$B,'Banco de dados'!$F:$F)</f>
        <v>#NAME?</v>
      </c>
      <c r="CR1494" s="27">
        <v>494</v>
      </c>
      <c r="CS1494" s="27"/>
      <c r="CT1494" s="26" t="str">
        <f>IF(AG1494=0.5,"Suporte",IF(AND(AG1494&gt;='Braços de IP'!$B$9,AG1494&lt;='Braços de IP'!$D$9),'Braços de IP'!$E$9,IF(AND(AG1494&gt;='Braços de IP'!$B$10,AG1494&lt;='Braços de IP'!$D$10),'Braços de IP'!$E$10,IF(AND(AG1494&gt;='Braços de IP'!$B$11,AG1494&lt;='Braços de IP'!$D$11),'Braços de IP'!$E$11,IF(AND(AG1494&gt;='Braços de IP'!$B$12,AG1494&lt;='Braços de IP'!$D$12),'Braços de IP'!$E$12,IF(AND(AG1494&gt;='Braços de IP'!$B$13,AG1494&lt;='Braços de IP'!$D$13),'Braços de IP'!$E$13,IF(AND(AG1494&gt;='Braços de IP'!$B$14,AG1494&lt;='Braços de IP'!$D$14),'Braços de IP'!$E$14,"ERRO")))))))</f>
        <v>Longo I</v>
      </c>
      <c r="CU1494" s="27"/>
      <c r="CV1494" s="26" t="str">
        <f>IF($CU1494="","",VLOOKUP($CU1494,'Braços de IP'!$E$9:$I$15,2,0))</f>
        <v/>
      </c>
      <c r="CW1494" s="29" t="str">
        <f>IF($CU1494="","",VLOOKUP($CU1494,'Braços de IP'!$E$9:$I$15,5,0))</f>
        <v/>
      </c>
      <c r="CX1494" s="26"/>
      <c r="CY1494" s="26"/>
      <c r="CZ1494" s="26"/>
      <c r="DA1494" s="26"/>
      <c r="DB1494" s="26"/>
      <c r="DC1494" s="26"/>
      <c r="DD1494" s="30" t="e">
        <f t="shared" si="1588"/>
        <v>#N/A</v>
      </c>
      <c r="DE1494" s="31">
        <f t="shared" si="1589"/>
        <v>150</v>
      </c>
      <c r="DF1494" s="30" t="e">
        <f t="shared" si="1590"/>
        <v>#N/A</v>
      </c>
      <c r="DG1494" s="32" t="e">
        <f t="shared" si="1591"/>
        <v>#N/A</v>
      </c>
      <c r="DH1494" s="33" t="s">
        <v>143</v>
      </c>
      <c r="DI1494" s="34"/>
      <c r="DJ1494" s="35"/>
      <c r="DK1494" s="16" t="s">
        <v>144</v>
      </c>
      <c r="DL1494" s="16"/>
    </row>
    <row r="1495" spans="1:116" ht="15" customHeight="1" x14ac:dyDescent="0.25">
      <c r="B1495" s="16">
        <v>480</v>
      </c>
      <c r="C1495" s="16" t="s">
        <v>174</v>
      </c>
      <c r="D1495" s="16" t="s">
        <v>1280</v>
      </c>
      <c r="E1495" s="16">
        <v>-7.9495579999999997</v>
      </c>
      <c r="F1495" s="16">
        <v>-34.970230999999998</v>
      </c>
      <c r="G1495" s="16" t="s">
        <v>157</v>
      </c>
      <c r="H1495" s="16" t="s">
        <v>136</v>
      </c>
      <c r="I1495" s="16" t="s">
        <v>136</v>
      </c>
      <c r="J1495" s="16" t="s">
        <v>137</v>
      </c>
      <c r="K1495" s="16">
        <v>150</v>
      </c>
      <c r="L1495" s="16" t="s">
        <v>138</v>
      </c>
      <c r="M1495" s="16">
        <v>0</v>
      </c>
      <c r="N1495" s="16"/>
      <c r="O1495" s="16">
        <v>1</v>
      </c>
      <c r="P1495" s="16">
        <v>1</v>
      </c>
      <c r="Q1495" s="16">
        <v>5</v>
      </c>
      <c r="R1495" s="16"/>
      <c r="S1495" s="16"/>
      <c r="T1495" s="16" t="s">
        <v>136</v>
      </c>
      <c r="U1495" s="16">
        <v>0.5</v>
      </c>
      <c r="V1495" s="16">
        <v>0</v>
      </c>
      <c r="W1495" s="16" t="s">
        <v>136</v>
      </c>
      <c r="X1495" s="16" t="s">
        <v>136</v>
      </c>
      <c r="Y1495" s="16">
        <v>0</v>
      </c>
      <c r="Z1495" s="16">
        <v>0</v>
      </c>
      <c r="AA1495" s="16" t="s">
        <v>139</v>
      </c>
      <c r="AB1495" s="16" t="s">
        <v>140</v>
      </c>
      <c r="AC1495" s="16">
        <v>64</v>
      </c>
      <c r="AD1495" s="16">
        <v>5.7</v>
      </c>
      <c r="AE1495" s="16">
        <v>1</v>
      </c>
      <c r="AF1495" s="16">
        <v>0.44</v>
      </c>
      <c r="AG1495" s="16">
        <v>3.2</v>
      </c>
      <c r="AH1495" s="16"/>
      <c r="AI1495" s="16"/>
      <c r="AJ1495" s="16"/>
      <c r="AK1495" s="16"/>
      <c r="AL1495" s="16"/>
      <c r="AM1495" s="16">
        <v>0</v>
      </c>
      <c r="AN1495" s="16"/>
      <c r="AO1495" s="16">
        <v>0</v>
      </c>
      <c r="AP1495" s="16">
        <v>0</v>
      </c>
      <c r="AQ1495" s="16">
        <v>0</v>
      </c>
      <c r="AR1495" s="17" t="s">
        <v>136</v>
      </c>
      <c r="AS1495" s="19">
        <f t="shared" si="1522"/>
        <v>0</v>
      </c>
      <c r="AT1495" s="19"/>
      <c r="AU1495" s="19">
        <f>VLOOKUP(G1495,ABNT5101!$I$3:$J$9,2)</f>
        <v>7.5</v>
      </c>
      <c r="AV1495" s="19">
        <f>VLOOKUP(G1495,ABNT5101!$I$3:$M$9,5)</f>
        <v>0.18</v>
      </c>
      <c r="AW1495" s="17" t="str">
        <f>_xlfn.XLOOKUP(G1495,ABNT5101!I:I,ABNT5101!L:L)</f>
        <v>-</v>
      </c>
      <c r="AX1495" s="17">
        <f>_xlfn.XLOOKUP(G1495,ABNT5101!$I:$I,ABNT5101!M:M)</f>
        <v>0.18</v>
      </c>
      <c r="AY1495" s="17" t="str">
        <f>_xlfn.XLOOKUP(G1495,ABNT5101!$I:$I,ABNT5101!N:N)</f>
        <v>-</v>
      </c>
      <c r="AZ1495" s="17">
        <f>_xlfn.XLOOKUP(G1495,ABNT5101!$I:$I,ABNT5101!O:O)</f>
        <v>16</v>
      </c>
      <c r="BA1495" s="20" t="str">
        <f t="shared" si="1523"/>
        <v>NÃO ATENDE</v>
      </c>
      <c r="BB1495" s="21">
        <f t="shared" ref="BB1495:BC1495" si="1764">BE1495/AU1495-1</f>
        <v>-1</v>
      </c>
      <c r="BC1495" s="21">
        <f t="shared" si="1764"/>
        <v>-1</v>
      </c>
      <c r="BD1495" s="21" t="str">
        <f t="shared" si="1525"/>
        <v>-</v>
      </c>
      <c r="BE1495" s="22"/>
      <c r="BF1495" s="22"/>
      <c r="BG1495" s="22"/>
      <c r="BH1495" s="22"/>
      <c r="BI1495" s="23"/>
      <c r="BJ1495" s="22"/>
      <c r="BK1495" s="20" t="str">
        <f t="shared" si="1526"/>
        <v>NÃO ATENDE</v>
      </c>
      <c r="BL1495" s="20" t="str">
        <f t="shared" si="1527"/>
        <v>NÃO ATENDE</v>
      </c>
      <c r="BM1495" s="20" t="str">
        <f t="shared" si="1528"/>
        <v>NÃO ATENDE</v>
      </c>
      <c r="BN1495" s="20" t="str">
        <f t="shared" si="1529"/>
        <v>ATENDE</v>
      </c>
      <c r="BO1495" s="24" t="str">
        <f t="shared" si="1530"/>
        <v>C5</v>
      </c>
      <c r="BP1495" s="24" t="str">
        <f t="shared" si="1648"/>
        <v>-</v>
      </c>
      <c r="BQ1495" s="25" t="e">
        <f t="shared" si="1661"/>
        <v>#VALUE!</v>
      </c>
      <c r="BR1495" s="22"/>
      <c r="BS1495" s="22"/>
      <c r="BT1495" s="24" t="str">
        <f>IF(BP1495="-","-",_xlfn.XLOOKUP(BP1495,ABNT5101!$B$4:$B$9,ABNT5101!$C$4:$C$9))</f>
        <v>-</v>
      </c>
      <c r="BU1495" s="24" t="str">
        <f>IF(BP1495="-","-",_xlfn.XLOOKUP(BP1495,ABNT5101!$B$4:$B$9,ABNT5101!$D$4:$D$9))</f>
        <v>-</v>
      </c>
      <c r="BV1495" s="20" t="str">
        <f t="shared" si="1531"/>
        <v>-</v>
      </c>
      <c r="BW1495" s="20" t="str">
        <f t="shared" si="1662"/>
        <v>-</v>
      </c>
      <c r="BX1495" s="20" t="str">
        <f t="shared" si="1532"/>
        <v>-</v>
      </c>
      <c r="BY1495" s="24" t="s">
        <v>136</v>
      </c>
      <c r="BZ1495" s="25" t="e">
        <f t="shared" si="1533"/>
        <v>#VALUE!</v>
      </c>
      <c r="CA1495" s="24"/>
      <c r="CB1495" s="24"/>
      <c r="CC1495" s="20" t="str">
        <f>IF(BY1495="-","-",_xlfn.XLOOKUP(BY1495,ABNT5101!$B$4:$B$9,ABNT5101!$C$4:$C$9))</f>
        <v>-</v>
      </c>
      <c r="CD1495" s="24" t="str">
        <f>IF(BY1495="-","-",_xlfn.XLOOKUP(BY1495,ABNT5101!$B$4:$B$9,ABNT5101!$D$4:$D$9))</f>
        <v>-</v>
      </c>
      <c r="CE1495" s="20" t="str">
        <f t="shared" si="1534"/>
        <v>-</v>
      </c>
      <c r="CF1495" s="20" t="str">
        <f t="shared" si="1535"/>
        <v>-</v>
      </c>
      <c r="CG1495" s="20" t="str">
        <f t="shared" si="1640"/>
        <v>-</v>
      </c>
      <c r="CH1495" s="26" t="e">
        <f>_xlfn.XLOOKUP(CI1495,'Banco de dados'!$B:$B,'Banco de dados'!$D:$D)</f>
        <v>#N/A</v>
      </c>
      <c r="CI1495" s="27"/>
      <c r="CJ1495" s="26" t="e">
        <f>_xlfn.XLOOKUP(CI1495,'Banco de dados'!$B:$B,'Banco de dados'!$E:$E)</f>
        <v>#N/A</v>
      </c>
      <c r="CK1495" s="26"/>
      <c r="CL1495" s="26" t="e">
        <f>IF(CK1495="-","-",_xlfn.XLOOKUP(CK1495,'Banco de dados'!$B:$B,'Banco de dados'!$E:$E))</f>
        <v>#N/A</v>
      </c>
      <c r="CM1495" s="28">
        <f t="shared" si="1690"/>
        <v>1</v>
      </c>
      <c r="CN1495" s="26" t="e">
        <f>_xlfn.XLOOKUP(CI1495,'Banco de dados'!$B:$B,'Banco de dados'!$H:$H)</f>
        <v>#N/A</v>
      </c>
      <c r="CO1495" s="26" t="e">
        <f t="array" aca="1" ref="CO1495" ca="1">_xludf.XLOOKUP(CK1495,'Banco de dados'!$B:$B,'Banco de dados'!$H:$H)</f>
        <v>#NAME?</v>
      </c>
      <c r="CP1495" s="26" t="e">
        <f t="array" aca="1" ref="CP1495" ca="1">_xludf.XLOOKUP(CI1495,'Banco de dados'!$B:$B,'Banco de dados'!$F:$F)</f>
        <v>#NAME?</v>
      </c>
      <c r="CQ1495" s="26" t="e">
        <f t="array" aca="1" ref="CQ1495" ca="1">_xludf.XLOOKUP(CK1495,'Banco de dados'!$B:$B,'Banco de dados'!$F:$F)</f>
        <v>#NAME?</v>
      </c>
      <c r="CR1495" s="27">
        <v>495</v>
      </c>
      <c r="CS1495" s="27"/>
      <c r="CT1495" s="26" t="str">
        <f>IF(AG1495=0.5,"Suporte",IF(AND(AG1495&gt;='Braços de IP'!$B$9,AG1495&lt;='Braços de IP'!$D$9),'Braços de IP'!$E$9,IF(AND(AG1495&gt;='Braços de IP'!$B$10,AG1495&lt;='Braços de IP'!$D$10),'Braços de IP'!$E$10,IF(AND(AG1495&gt;='Braços de IP'!$B$11,AG1495&lt;='Braços de IP'!$D$11),'Braços de IP'!$E$11,IF(AND(AG1495&gt;='Braços de IP'!$B$12,AG1495&lt;='Braços de IP'!$D$12),'Braços de IP'!$E$12,IF(AND(AG1495&gt;='Braços de IP'!$B$13,AG1495&lt;='Braços de IP'!$D$13),'Braços de IP'!$E$13,IF(AND(AG1495&gt;='Braços de IP'!$B$14,AG1495&lt;='Braços de IP'!$D$14),'Braços de IP'!$E$14,"ERRO")))))))</f>
        <v>Longo I</v>
      </c>
      <c r="CU1495" s="27"/>
      <c r="CV1495" s="26" t="str">
        <f>IF($CU1495="","",VLOOKUP($CU1495,'Braços de IP'!$E$9:$I$15,2,0))</f>
        <v/>
      </c>
      <c r="CW1495" s="29" t="str">
        <f>IF($CU1495="","",VLOOKUP($CU1495,'Braços de IP'!$E$9:$I$15,5,0))</f>
        <v/>
      </c>
      <c r="CX1495" s="26"/>
      <c r="CY1495" s="26"/>
      <c r="CZ1495" s="26"/>
      <c r="DA1495" s="26"/>
      <c r="DB1495" s="26"/>
      <c r="DC1495" s="26"/>
      <c r="DD1495" s="30" t="e">
        <f t="shared" si="1588"/>
        <v>#N/A</v>
      </c>
      <c r="DE1495" s="31">
        <f t="shared" si="1589"/>
        <v>150</v>
      </c>
      <c r="DF1495" s="30" t="e">
        <f t="shared" si="1590"/>
        <v>#N/A</v>
      </c>
      <c r="DG1495" s="32" t="e">
        <f t="shared" si="1591"/>
        <v>#N/A</v>
      </c>
      <c r="DH1495" s="33" t="s">
        <v>143</v>
      </c>
      <c r="DI1495" s="34"/>
      <c r="DJ1495" s="35"/>
      <c r="DK1495" s="16" t="s">
        <v>144</v>
      </c>
      <c r="DL1495" s="16"/>
    </row>
    <row r="1496" spans="1:116" ht="15" customHeight="1" x14ac:dyDescent="0.25">
      <c r="B1496" s="16">
        <v>481</v>
      </c>
      <c r="C1496" s="16" t="s">
        <v>176</v>
      </c>
      <c r="D1496" s="16" t="s">
        <v>1281</v>
      </c>
      <c r="E1496" s="16">
        <v>-8.0041220000000006</v>
      </c>
      <c r="F1496" s="16">
        <v>-34.911408000000002</v>
      </c>
      <c r="G1496" s="16" t="s">
        <v>157</v>
      </c>
      <c r="H1496" s="16" t="s">
        <v>136</v>
      </c>
      <c r="I1496" s="16" t="s">
        <v>135</v>
      </c>
      <c r="J1496" s="16" t="s">
        <v>137</v>
      </c>
      <c r="K1496" s="16">
        <v>96</v>
      </c>
      <c r="L1496" s="16" t="s">
        <v>138</v>
      </c>
      <c r="M1496" s="16">
        <v>0</v>
      </c>
      <c r="N1496" s="16"/>
      <c r="O1496" s="16">
        <v>1</v>
      </c>
      <c r="P1496" s="16">
        <v>1</v>
      </c>
      <c r="Q1496" s="16">
        <v>5</v>
      </c>
      <c r="R1496" s="16"/>
      <c r="S1496" s="16"/>
      <c r="T1496" s="16" t="s">
        <v>136</v>
      </c>
      <c r="U1496" s="16" t="s">
        <v>136</v>
      </c>
      <c r="V1496" s="16">
        <v>0</v>
      </c>
      <c r="W1496" s="16" t="s">
        <v>136</v>
      </c>
      <c r="X1496" s="16" t="s">
        <v>136</v>
      </c>
      <c r="Y1496" s="16">
        <v>0</v>
      </c>
      <c r="Z1496" s="16">
        <v>0</v>
      </c>
      <c r="AA1496" s="16" t="s">
        <v>139</v>
      </c>
      <c r="AB1496" s="16" t="s">
        <v>140</v>
      </c>
      <c r="AC1496" s="16">
        <v>32</v>
      </c>
      <c r="AD1496" s="16">
        <v>7.1</v>
      </c>
      <c r="AE1496" s="16">
        <v>1</v>
      </c>
      <c r="AF1496" s="16">
        <v>0.17</v>
      </c>
      <c r="AG1496" s="16">
        <v>1.56</v>
      </c>
      <c r="AH1496" s="16"/>
      <c r="AI1496" s="16"/>
      <c r="AJ1496" s="16"/>
      <c r="AK1496" s="16"/>
      <c r="AL1496" s="16"/>
      <c r="AM1496" s="16">
        <v>0</v>
      </c>
      <c r="AN1496" s="16"/>
      <c r="AO1496" s="16">
        <v>0</v>
      </c>
      <c r="AP1496" s="16">
        <v>0</v>
      </c>
      <c r="AQ1496" s="16">
        <v>0</v>
      </c>
      <c r="AR1496" s="17" t="s">
        <v>136</v>
      </c>
      <c r="AS1496" s="19">
        <f t="shared" si="1522"/>
        <v>0</v>
      </c>
      <c r="AT1496" s="19"/>
      <c r="AU1496" s="19">
        <f>VLOOKUP(G1496,ABNT5101!$I$3:$J$9,2)</f>
        <v>7.5</v>
      </c>
      <c r="AV1496" s="19">
        <f>VLOOKUP(G1496,ABNT5101!$I$3:$M$9,5)</f>
        <v>0.18</v>
      </c>
      <c r="AW1496" s="17" t="str">
        <f>_xlfn.XLOOKUP(G1496,ABNT5101!I:I,ABNT5101!L:L)</f>
        <v>-</v>
      </c>
      <c r="AX1496" s="17">
        <f>_xlfn.XLOOKUP(G1496,ABNT5101!$I:$I,ABNT5101!M:M)</f>
        <v>0.18</v>
      </c>
      <c r="AY1496" s="17" t="str">
        <f>_xlfn.XLOOKUP(G1496,ABNT5101!$I:$I,ABNT5101!N:N)</f>
        <v>-</v>
      </c>
      <c r="AZ1496" s="17">
        <f>_xlfn.XLOOKUP(G1496,ABNT5101!$I:$I,ABNT5101!O:O)</f>
        <v>16</v>
      </c>
      <c r="BA1496" s="20" t="str">
        <f t="shared" si="1523"/>
        <v>NÃO ATENDE</v>
      </c>
      <c r="BB1496" s="21">
        <f t="shared" ref="BB1496:BC1496" si="1765">BE1496/AU1496-1</f>
        <v>-1</v>
      </c>
      <c r="BC1496" s="21">
        <f t="shared" si="1765"/>
        <v>-1</v>
      </c>
      <c r="BD1496" s="21" t="str">
        <f t="shared" si="1525"/>
        <v>-</v>
      </c>
      <c r="BE1496" s="22"/>
      <c r="BF1496" s="22"/>
      <c r="BG1496" s="22"/>
      <c r="BH1496" s="22"/>
      <c r="BI1496" s="23"/>
      <c r="BJ1496" s="22"/>
      <c r="BK1496" s="20" t="str">
        <f t="shared" si="1526"/>
        <v>NÃO ATENDE</v>
      </c>
      <c r="BL1496" s="20" t="str">
        <f t="shared" si="1527"/>
        <v>NÃO ATENDE</v>
      </c>
      <c r="BM1496" s="20" t="str">
        <f t="shared" si="1528"/>
        <v>NÃO ATENDE</v>
      </c>
      <c r="BN1496" s="20" t="str">
        <f t="shared" si="1529"/>
        <v>ATENDE</v>
      </c>
      <c r="BO1496" s="24" t="str">
        <f t="shared" si="1530"/>
        <v>C5</v>
      </c>
      <c r="BP1496" s="24" t="str">
        <f t="shared" si="1648"/>
        <v>P6</v>
      </c>
      <c r="BQ1496" s="25">
        <f t="shared" si="1661"/>
        <v>-1</v>
      </c>
      <c r="BR1496" s="22"/>
      <c r="BS1496" s="22"/>
      <c r="BT1496" s="24">
        <f>IF(BP1496="-","-",_xlfn.XLOOKUP(BP1496,ABNT5101!$B$4:$B$9,ABNT5101!$C$4:$C$9))</f>
        <v>3</v>
      </c>
      <c r="BU1496" s="24">
        <f>IF(BP1496="-","-",_xlfn.XLOOKUP(BP1496,ABNT5101!$B$4:$B$9,ABNT5101!$D$4:$D$9))</f>
        <v>0.6</v>
      </c>
      <c r="BV1496" s="20" t="str">
        <f t="shared" si="1531"/>
        <v>NÃO ATENDE</v>
      </c>
      <c r="BW1496" s="20" t="str">
        <f t="shared" si="1662"/>
        <v>NÃO ATENDE</v>
      </c>
      <c r="BX1496" s="20" t="str">
        <f t="shared" si="1532"/>
        <v>NÃO ATENDE</v>
      </c>
      <c r="BY1496" s="24" t="s">
        <v>136</v>
      </c>
      <c r="BZ1496" s="25" t="e">
        <f t="shared" si="1533"/>
        <v>#VALUE!</v>
      </c>
      <c r="CA1496" s="24"/>
      <c r="CB1496" s="24"/>
      <c r="CC1496" s="20" t="str">
        <f>IF(BY1496="-","-",_xlfn.XLOOKUP(BY1496,ABNT5101!$B$4:$B$9,ABNT5101!$C$4:$C$9))</f>
        <v>-</v>
      </c>
      <c r="CD1496" s="24" t="str">
        <f>IF(BY1496="-","-",_xlfn.XLOOKUP(BY1496,ABNT5101!$B$4:$B$9,ABNT5101!$D$4:$D$9))</f>
        <v>-</v>
      </c>
      <c r="CE1496" s="20" t="str">
        <f t="shared" si="1534"/>
        <v>-</v>
      </c>
      <c r="CF1496" s="20" t="str">
        <f t="shared" si="1535"/>
        <v>-</v>
      </c>
      <c r="CG1496" s="20" t="str">
        <f t="shared" si="1640"/>
        <v>-</v>
      </c>
      <c r="CH1496" s="26" t="e">
        <f>_xlfn.XLOOKUP(CI1496,'Banco de dados'!$B:$B,'Banco de dados'!$D:$D)</f>
        <v>#N/A</v>
      </c>
      <c r="CI1496" s="27"/>
      <c r="CJ1496" s="26" t="e">
        <f>_xlfn.XLOOKUP(CI1496,'Banco de dados'!$B:$B,'Banco de dados'!$E:$E)</f>
        <v>#N/A</v>
      </c>
      <c r="CK1496" s="26"/>
      <c r="CL1496" s="26" t="e">
        <f>IF(CK1496="-","-",_xlfn.XLOOKUP(CK1496,'Banco de dados'!$B:$B,'Banco de dados'!$E:$E))</f>
        <v>#N/A</v>
      </c>
      <c r="CM1496" s="28">
        <f t="shared" si="1690"/>
        <v>1</v>
      </c>
      <c r="CN1496" s="26" t="e">
        <f>_xlfn.XLOOKUP(CI1496,'Banco de dados'!$B:$B,'Banco de dados'!$H:$H)</f>
        <v>#N/A</v>
      </c>
      <c r="CO1496" s="26" t="e">
        <f t="array" aca="1" ref="CO1496" ca="1">_xludf.XLOOKUP(CK1496,'Banco de dados'!$B:$B,'Banco de dados'!$H:$H)</f>
        <v>#NAME?</v>
      </c>
      <c r="CP1496" s="26" t="e">
        <f t="array" aca="1" ref="CP1496" ca="1">_xludf.XLOOKUP(CI1496,'Banco de dados'!$B:$B,'Banco de dados'!$F:$F)</f>
        <v>#NAME?</v>
      </c>
      <c r="CQ1496" s="26" t="e">
        <f t="array" aca="1" ref="CQ1496" ca="1">_xludf.XLOOKUP(CK1496,'Banco de dados'!$B:$B,'Banco de dados'!$F:$F)</f>
        <v>#NAME?</v>
      </c>
      <c r="CR1496" s="27">
        <v>496</v>
      </c>
      <c r="CS1496" s="27"/>
      <c r="CT1496" s="26" t="str">
        <f>IF(AG1496=0.5,"Suporte",IF(AND(AG1496&gt;='Braços de IP'!$B$9,AG1496&lt;='Braços de IP'!$D$9),'Braços de IP'!$E$9,IF(AND(AG1496&gt;='Braços de IP'!$B$10,AG1496&lt;='Braços de IP'!$D$10),'Braços de IP'!$E$10,IF(AND(AG1496&gt;='Braços de IP'!$B$11,AG1496&lt;='Braços de IP'!$D$11),'Braços de IP'!$E$11,IF(AND(AG1496&gt;='Braços de IP'!$B$12,AG1496&lt;='Braços de IP'!$D$12),'Braços de IP'!$E$12,IF(AND(AG1496&gt;='Braços de IP'!$B$13,AG1496&lt;='Braços de IP'!$D$13),'Braços de IP'!$E$13,IF(AND(AG1496&gt;='Braços de IP'!$B$14,AG1496&lt;='Braços de IP'!$D$14),'Braços de IP'!$E$14,"ERRO")))))))</f>
        <v>Médio I</v>
      </c>
      <c r="CU1496" s="27"/>
      <c r="CV1496" s="26" t="str">
        <f>IF($CU1496="","",VLOOKUP($CU1496,'Braços de IP'!$E$9:$I$15,2,0))</f>
        <v/>
      </c>
      <c r="CW1496" s="29" t="str">
        <f>IF($CU1496="","",VLOOKUP($CU1496,'Braços de IP'!$E$9:$I$15,5,0))</f>
        <v/>
      </c>
      <c r="CX1496" s="26"/>
      <c r="CY1496" s="26"/>
      <c r="CZ1496" s="26"/>
      <c r="DA1496" s="26"/>
      <c r="DB1496" s="26"/>
      <c r="DC1496" s="26"/>
      <c r="DD1496" s="30" t="e">
        <f t="shared" si="1588"/>
        <v>#N/A</v>
      </c>
      <c r="DE1496" s="31">
        <f t="shared" si="1589"/>
        <v>96</v>
      </c>
      <c r="DF1496" s="30" t="e">
        <f t="shared" si="1590"/>
        <v>#N/A</v>
      </c>
      <c r="DG1496" s="32" t="e">
        <f t="shared" si="1591"/>
        <v>#N/A</v>
      </c>
      <c r="DH1496" s="33" t="s">
        <v>143</v>
      </c>
      <c r="DI1496" s="34"/>
      <c r="DJ1496" s="35"/>
      <c r="DK1496" s="16" t="s">
        <v>144</v>
      </c>
      <c r="DL1496" s="16"/>
    </row>
    <row r="1497" spans="1:116" ht="15" customHeight="1" x14ac:dyDescent="0.25">
      <c r="B1497" s="16">
        <v>481</v>
      </c>
      <c r="C1497" s="16" t="s">
        <v>176</v>
      </c>
      <c r="D1497" s="16" t="s">
        <v>1281</v>
      </c>
      <c r="E1497" s="16">
        <v>-8.0041220000000006</v>
      </c>
      <c r="F1497" s="16">
        <v>-34.911408000000002</v>
      </c>
      <c r="G1497" s="16" t="s">
        <v>157</v>
      </c>
      <c r="H1497" s="16" t="s">
        <v>136</v>
      </c>
      <c r="I1497" s="16" t="s">
        <v>135</v>
      </c>
      <c r="J1497" s="16" t="s">
        <v>137</v>
      </c>
      <c r="K1497" s="16">
        <v>96</v>
      </c>
      <c r="L1497" s="16" t="s">
        <v>138</v>
      </c>
      <c r="M1497" s="16">
        <v>0</v>
      </c>
      <c r="N1497" s="16"/>
      <c r="O1497" s="16">
        <v>1</v>
      </c>
      <c r="P1497" s="16">
        <v>1</v>
      </c>
      <c r="Q1497" s="16">
        <v>5</v>
      </c>
      <c r="R1497" s="16"/>
      <c r="S1497" s="16"/>
      <c r="T1497" s="16" t="s">
        <v>136</v>
      </c>
      <c r="U1497" s="16" t="s">
        <v>136</v>
      </c>
      <c r="V1497" s="16">
        <v>0</v>
      </c>
      <c r="W1497" s="16" t="s">
        <v>136</v>
      </c>
      <c r="X1497" s="16" t="s">
        <v>136</v>
      </c>
      <c r="Y1497" s="16">
        <v>0</v>
      </c>
      <c r="Z1497" s="16">
        <v>0</v>
      </c>
      <c r="AA1497" s="16" t="s">
        <v>139</v>
      </c>
      <c r="AB1497" s="16" t="s">
        <v>140</v>
      </c>
      <c r="AC1497" s="16">
        <v>32</v>
      </c>
      <c r="AD1497" s="16">
        <v>7.1</v>
      </c>
      <c r="AE1497" s="16">
        <v>1</v>
      </c>
      <c r="AF1497" s="16">
        <v>0.17</v>
      </c>
      <c r="AG1497" s="16">
        <v>1.56</v>
      </c>
      <c r="AH1497" s="16"/>
      <c r="AI1497" s="16"/>
      <c r="AJ1497" s="16"/>
      <c r="AK1497" s="16"/>
      <c r="AL1497" s="16"/>
      <c r="AM1497" s="16">
        <v>0</v>
      </c>
      <c r="AN1497" s="16"/>
      <c r="AO1497" s="16">
        <v>0</v>
      </c>
      <c r="AP1497" s="16">
        <v>0</v>
      </c>
      <c r="AQ1497" s="16">
        <v>0</v>
      </c>
      <c r="AR1497" s="17" t="s">
        <v>136</v>
      </c>
      <c r="AS1497" s="19">
        <f t="shared" si="1522"/>
        <v>0</v>
      </c>
      <c r="AT1497" s="19"/>
      <c r="AU1497" s="19">
        <f>VLOOKUP(G1497,ABNT5101!$I$3:$J$9,2)</f>
        <v>7.5</v>
      </c>
      <c r="AV1497" s="19">
        <f>VLOOKUP(G1497,ABNT5101!$I$3:$M$9,5)</f>
        <v>0.18</v>
      </c>
      <c r="AW1497" s="17" t="str">
        <f>_xlfn.XLOOKUP(G1497,ABNT5101!I:I,ABNT5101!L:L)</f>
        <v>-</v>
      </c>
      <c r="AX1497" s="17">
        <f>_xlfn.XLOOKUP(G1497,ABNT5101!$I:$I,ABNT5101!M:M)</f>
        <v>0.18</v>
      </c>
      <c r="AY1497" s="17" t="str">
        <f>_xlfn.XLOOKUP(G1497,ABNT5101!$I:$I,ABNT5101!N:N)</f>
        <v>-</v>
      </c>
      <c r="AZ1497" s="17">
        <f>_xlfn.XLOOKUP(G1497,ABNT5101!$I:$I,ABNT5101!O:O)</f>
        <v>16</v>
      </c>
      <c r="BA1497" s="20" t="str">
        <f t="shared" si="1523"/>
        <v>NÃO ATENDE</v>
      </c>
      <c r="BB1497" s="21">
        <f t="shared" ref="BB1497:BC1497" si="1766">BE1497/AU1497-1</f>
        <v>-1</v>
      </c>
      <c r="BC1497" s="21">
        <f t="shared" si="1766"/>
        <v>-1</v>
      </c>
      <c r="BD1497" s="21" t="str">
        <f t="shared" si="1525"/>
        <v>-</v>
      </c>
      <c r="BE1497" s="22"/>
      <c r="BF1497" s="22"/>
      <c r="BG1497" s="22"/>
      <c r="BH1497" s="22"/>
      <c r="BI1497" s="23"/>
      <c r="BJ1497" s="22"/>
      <c r="BK1497" s="20" t="str">
        <f t="shared" si="1526"/>
        <v>NÃO ATENDE</v>
      </c>
      <c r="BL1497" s="20" t="str">
        <f t="shared" si="1527"/>
        <v>NÃO ATENDE</v>
      </c>
      <c r="BM1497" s="20" t="str">
        <f t="shared" si="1528"/>
        <v>NÃO ATENDE</v>
      </c>
      <c r="BN1497" s="20" t="str">
        <f t="shared" si="1529"/>
        <v>ATENDE</v>
      </c>
      <c r="BO1497" s="24" t="str">
        <f t="shared" si="1530"/>
        <v>C5</v>
      </c>
      <c r="BP1497" s="24" t="str">
        <f t="shared" si="1648"/>
        <v>P6</v>
      </c>
      <c r="BQ1497" s="25">
        <f t="shared" si="1661"/>
        <v>-1</v>
      </c>
      <c r="BR1497" s="22"/>
      <c r="BS1497" s="22"/>
      <c r="BT1497" s="24">
        <f>IF(BP1497="-","-",_xlfn.XLOOKUP(BP1497,ABNT5101!$B$4:$B$9,ABNT5101!$C$4:$C$9))</f>
        <v>3</v>
      </c>
      <c r="BU1497" s="24">
        <f>IF(BP1497="-","-",_xlfn.XLOOKUP(BP1497,ABNT5101!$B$4:$B$9,ABNT5101!$D$4:$D$9))</f>
        <v>0.6</v>
      </c>
      <c r="BV1497" s="20" t="str">
        <f t="shared" si="1531"/>
        <v>NÃO ATENDE</v>
      </c>
      <c r="BW1497" s="20" t="str">
        <f t="shared" si="1662"/>
        <v>NÃO ATENDE</v>
      </c>
      <c r="BX1497" s="20" t="str">
        <f t="shared" si="1532"/>
        <v>NÃO ATENDE</v>
      </c>
      <c r="BY1497" s="24" t="s">
        <v>136</v>
      </c>
      <c r="BZ1497" s="25" t="e">
        <f t="shared" si="1533"/>
        <v>#VALUE!</v>
      </c>
      <c r="CA1497" s="24"/>
      <c r="CB1497" s="24"/>
      <c r="CC1497" s="20" t="str">
        <f>IF(BY1497="-","-",_xlfn.XLOOKUP(BY1497,ABNT5101!$B$4:$B$9,ABNT5101!$C$4:$C$9))</f>
        <v>-</v>
      </c>
      <c r="CD1497" s="24" t="str">
        <f>IF(BY1497="-","-",_xlfn.XLOOKUP(BY1497,ABNT5101!$B$4:$B$9,ABNT5101!$D$4:$D$9))</f>
        <v>-</v>
      </c>
      <c r="CE1497" s="20" t="str">
        <f t="shared" si="1534"/>
        <v>-</v>
      </c>
      <c r="CF1497" s="20" t="str">
        <f t="shared" si="1535"/>
        <v>-</v>
      </c>
      <c r="CG1497" s="20" t="str">
        <f t="shared" si="1640"/>
        <v>-</v>
      </c>
      <c r="CH1497" s="26" t="e">
        <f>_xlfn.XLOOKUP(CI1497,'Banco de dados'!$B:$B,'Banco de dados'!$D:$D)</f>
        <v>#N/A</v>
      </c>
      <c r="CI1497" s="27"/>
      <c r="CJ1497" s="26" t="e">
        <f>_xlfn.XLOOKUP(CI1497,'Banco de dados'!$B:$B,'Banco de dados'!$E:$E)</f>
        <v>#N/A</v>
      </c>
      <c r="CK1497" s="26"/>
      <c r="CL1497" s="26" t="e">
        <f>IF(CK1497="-","-",_xlfn.XLOOKUP(CK1497,'Banco de dados'!$B:$B,'Banco de dados'!$E:$E))</f>
        <v>#N/A</v>
      </c>
      <c r="CM1497" s="28">
        <f t="shared" si="1690"/>
        <v>1</v>
      </c>
      <c r="CN1497" s="26" t="e">
        <f>_xlfn.XLOOKUP(CI1497,'Banco de dados'!$B:$B,'Banco de dados'!$H:$H)</f>
        <v>#N/A</v>
      </c>
      <c r="CO1497" s="26" t="e">
        <f t="array" aca="1" ref="CO1497" ca="1">_xludf.XLOOKUP(CK1497,'Banco de dados'!$B:$B,'Banco de dados'!$H:$H)</f>
        <v>#NAME?</v>
      </c>
      <c r="CP1497" s="26" t="e">
        <f t="array" aca="1" ref="CP1497" ca="1">_xludf.XLOOKUP(CI1497,'Banco de dados'!$B:$B,'Banco de dados'!$F:$F)</f>
        <v>#NAME?</v>
      </c>
      <c r="CQ1497" s="26" t="e">
        <f t="array" aca="1" ref="CQ1497" ca="1">_xludf.XLOOKUP(CK1497,'Banco de dados'!$B:$B,'Banco de dados'!$F:$F)</f>
        <v>#NAME?</v>
      </c>
      <c r="CR1497" s="27">
        <v>497</v>
      </c>
      <c r="CS1497" s="27"/>
      <c r="CT1497" s="26" t="str">
        <f>IF(AG1497=0.5,"Suporte",IF(AND(AG1497&gt;='Braços de IP'!$B$9,AG1497&lt;='Braços de IP'!$D$9),'Braços de IP'!$E$9,IF(AND(AG1497&gt;='Braços de IP'!$B$10,AG1497&lt;='Braços de IP'!$D$10),'Braços de IP'!$E$10,IF(AND(AG1497&gt;='Braços de IP'!$B$11,AG1497&lt;='Braços de IP'!$D$11),'Braços de IP'!$E$11,IF(AND(AG1497&gt;='Braços de IP'!$B$12,AG1497&lt;='Braços de IP'!$D$12),'Braços de IP'!$E$12,IF(AND(AG1497&gt;='Braços de IP'!$B$13,AG1497&lt;='Braços de IP'!$D$13),'Braços de IP'!$E$13,IF(AND(AG1497&gt;='Braços de IP'!$B$14,AG1497&lt;='Braços de IP'!$D$14),'Braços de IP'!$E$14,"ERRO")))))))</f>
        <v>Médio I</v>
      </c>
      <c r="CU1497" s="27"/>
      <c r="CV1497" s="26" t="str">
        <f>IF($CU1497="","",VLOOKUP($CU1497,'Braços de IP'!$E$9:$I$15,2,0))</f>
        <v/>
      </c>
      <c r="CW1497" s="29" t="str">
        <f>IF($CU1497="","",VLOOKUP($CU1497,'Braços de IP'!$E$9:$I$15,5,0))</f>
        <v/>
      </c>
      <c r="CX1497" s="26"/>
      <c r="CY1497" s="26"/>
      <c r="CZ1497" s="26"/>
      <c r="DA1497" s="26"/>
      <c r="DB1497" s="26"/>
      <c r="DC1497" s="26"/>
      <c r="DD1497" s="30" t="e">
        <f t="shared" si="1588"/>
        <v>#N/A</v>
      </c>
      <c r="DE1497" s="31">
        <f t="shared" si="1589"/>
        <v>96</v>
      </c>
      <c r="DF1497" s="30" t="e">
        <f t="shared" si="1590"/>
        <v>#N/A</v>
      </c>
      <c r="DG1497" s="32" t="e">
        <f t="shared" si="1591"/>
        <v>#N/A</v>
      </c>
      <c r="DH1497" s="33" t="s">
        <v>143</v>
      </c>
      <c r="DI1497" s="34"/>
      <c r="DJ1497" s="35"/>
      <c r="DK1497" s="16" t="s">
        <v>144</v>
      </c>
      <c r="DL1497" s="16"/>
    </row>
    <row r="1498" spans="1:116" ht="15" customHeight="1" x14ac:dyDescent="0.25">
      <c r="B1498" s="16">
        <v>481</v>
      </c>
      <c r="C1498" s="16" t="s">
        <v>176</v>
      </c>
      <c r="D1498" s="16" t="s">
        <v>1281</v>
      </c>
      <c r="E1498" s="16">
        <v>-8.0041220000000006</v>
      </c>
      <c r="F1498" s="16">
        <v>-34.911408000000002</v>
      </c>
      <c r="G1498" s="16" t="s">
        <v>157</v>
      </c>
      <c r="H1498" s="16" t="s">
        <v>136</v>
      </c>
      <c r="I1498" s="16" t="s">
        <v>135</v>
      </c>
      <c r="J1498" s="16" t="s">
        <v>137</v>
      </c>
      <c r="K1498" s="16">
        <v>96</v>
      </c>
      <c r="L1498" s="16" t="s">
        <v>138</v>
      </c>
      <c r="M1498" s="16">
        <v>0</v>
      </c>
      <c r="N1498" s="16"/>
      <c r="O1498" s="16">
        <v>1</v>
      </c>
      <c r="P1498" s="16">
        <v>1</v>
      </c>
      <c r="Q1498" s="16">
        <v>5</v>
      </c>
      <c r="R1498" s="16"/>
      <c r="S1498" s="16"/>
      <c r="T1498" s="16" t="s">
        <v>136</v>
      </c>
      <c r="U1498" s="16" t="s">
        <v>136</v>
      </c>
      <c r="V1498" s="16">
        <v>0</v>
      </c>
      <c r="W1498" s="16" t="s">
        <v>136</v>
      </c>
      <c r="X1498" s="16" t="s">
        <v>136</v>
      </c>
      <c r="Y1498" s="16">
        <v>0</v>
      </c>
      <c r="Z1498" s="16">
        <v>0</v>
      </c>
      <c r="AA1498" s="16" t="s">
        <v>139</v>
      </c>
      <c r="AB1498" s="16" t="s">
        <v>140</v>
      </c>
      <c r="AC1498" s="16">
        <v>32</v>
      </c>
      <c r="AD1498" s="16">
        <v>7.1</v>
      </c>
      <c r="AE1498" s="16">
        <v>1</v>
      </c>
      <c r="AF1498" s="16">
        <v>0.17</v>
      </c>
      <c r="AG1498" s="16">
        <v>1.56</v>
      </c>
      <c r="AH1498" s="16"/>
      <c r="AI1498" s="16"/>
      <c r="AJ1498" s="16"/>
      <c r="AK1498" s="16"/>
      <c r="AL1498" s="16"/>
      <c r="AM1498" s="16">
        <v>0</v>
      </c>
      <c r="AN1498" s="16"/>
      <c r="AO1498" s="16">
        <v>0</v>
      </c>
      <c r="AP1498" s="16">
        <v>0</v>
      </c>
      <c r="AQ1498" s="16">
        <v>0</v>
      </c>
      <c r="AR1498" s="17" t="s">
        <v>136</v>
      </c>
      <c r="AS1498" s="19">
        <f t="shared" si="1522"/>
        <v>0</v>
      </c>
      <c r="AT1498" s="19"/>
      <c r="AU1498" s="19">
        <f>VLOOKUP(G1498,ABNT5101!$I$3:$J$9,2)</f>
        <v>7.5</v>
      </c>
      <c r="AV1498" s="19">
        <f>VLOOKUP(G1498,ABNT5101!$I$3:$M$9,5)</f>
        <v>0.18</v>
      </c>
      <c r="AW1498" s="17" t="str">
        <f>_xlfn.XLOOKUP(G1498,ABNT5101!I:I,ABNT5101!L:L)</f>
        <v>-</v>
      </c>
      <c r="AX1498" s="17">
        <f>_xlfn.XLOOKUP(G1498,ABNT5101!$I:$I,ABNT5101!M:M)</f>
        <v>0.18</v>
      </c>
      <c r="AY1498" s="17" t="str">
        <f>_xlfn.XLOOKUP(G1498,ABNT5101!$I:$I,ABNT5101!N:N)</f>
        <v>-</v>
      </c>
      <c r="AZ1498" s="17">
        <f>_xlfn.XLOOKUP(G1498,ABNT5101!$I:$I,ABNT5101!O:O)</f>
        <v>16</v>
      </c>
      <c r="BA1498" s="20" t="str">
        <f t="shared" si="1523"/>
        <v>NÃO ATENDE</v>
      </c>
      <c r="BB1498" s="21">
        <f t="shared" ref="BB1498:BC1498" si="1767">BE1498/AU1498-1</f>
        <v>-1</v>
      </c>
      <c r="BC1498" s="21">
        <f t="shared" si="1767"/>
        <v>-1</v>
      </c>
      <c r="BD1498" s="21" t="str">
        <f t="shared" si="1525"/>
        <v>-</v>
      </c>
      <c r="BE1498" s="22"/>
      <c r="BF1498" s="22"/>
      <c r="BG1498" s="22"/>
      <c r="BH1498" s="22"/>
      <c r="BI1498" s="23"/>
      <c r="BJ1498" s="22"/>
      <c r="BK1498" s="20" t="str">
        <f t="shared" si="1526"/>
        <v>NÃO ATENDE</v>
      </c>
      <c r="BL1498" s="20" t="str">
        <f t="shared" si="1527"/>
        <v>NÃO ATENDE</v>
      </c>
      <c r="BM1498" s="20" t="str">
        <f t="shared" si="1528"/>
        <v>NÃO ATENDE</v>
      </c>
      <c r="BN1498" s="20" t="str">
        <f t="shared" si="1529"/>
        <v>ATENDE</v>
      </c>
      <c r="BO1498" s="24" t="str">
        <f t="shared" si="1530"/>
        <v>C5</v>
      </c>
      <c r="BP1498" s="24" t="str">
        <f t="shared" si="1648"/>
        <v>P6</v>
      </c>
      <c r="BQ1498" s="25">
        <f t="shared" si="1661"/>
        <v>-1</v>
      </c>
      <c r="BR1498" s="22"/>
      <c r="BS1498" s="22"/>
      <c r="BT1498" s="24">
        <f>IF(BP1498="-","-",_xlfn.XLOOKUP(BP1498,ABNT5101!$B$4:$B$9,ABNT5101!$C$4:$C$9))</f>
        <v>3</v>
      </c>
      <c r="BU1498" s="24">
        <f>IF(BP1498="-","-",_xlfn.XLOOKUP(BP1498,ABNT5101!$B$4:$B$9,ABNT5101!$D$4:$D$9))</f>
        <v>0.6</v>
      </c>
      <c r="BV1498" s="20" t="str">
        <f t="shared" si="1531"/>
        <v>NÃO ATENDE</v>
      </c>
      <c r="BW1498" s="20" t="str">
        <f t="shared" si="1662"/>
        <v>NÃO ATENDE</v>
      </c>
      <c r="BX1498" s="20" t="str">
        <f t="shared" si="1532"/>
        <v>NÃO ATENDE</v>
      </c>
      <c r="BY1498" s="24" t="s">
        <v>136</v>
      </c>
      <c r="BZ1498" s="25" t="e">
        <f t="shared" si="1533"/>
        <v>#VALUE!</v>
      </c>
      <c r="CA1498" s="24"/>
      <c r="CB1498" s="24"/>
      <c r="CC1498" s="20" t="str">
        <f>IF(BY1498="-","-",_xlfn.XLOOKUP(BY1498,ABNT5101!$B$4:$B$9,ABNT5101!$C$4:$C$9))</f>
        <v>-</v>
      </c>
      <c r="CD1498" s="24" t="str">
        <f>IF(BY1498="-","-",_xlfn.XLOOKUP(BY1498,ABNT5101!$B$4:$B$9,ABNT5101!$D$4:$D$9))</f>
        <v>-</v>
      </c>
      <c r="CE1498" s="20" t="str">
        <f t="shared" si="1534"/>
        <v>-</v>
      </c>
      <c r="CF1498" s="20" t="str">
        <f t="shared" si="1535"/>
        <v>-</v>
      </c>
      <c r="CG1498" s="20" t="str">
        <f t="shared" si="1640"/>
        <v>-</v>
      </c>
      <c r="CH1498" s="26" t="e">
        <f>_xlfn.XLOOKUP(CI1498,'Banco de dados'!$B:$B,'Banco de dados'!$D:$D)</f>
        <v>#N/A</v>
      </c>
      <c r="CI1498" s="27"/>
      <c r="CJ1498" s="26" t="e">
        <f>_xlfn.XLOOKUP(CI1498,'Banco de dados'!$B:$B,'Banco de dados'!$E:$E)</f>
        <v>#N/A</v>
      </c>
      <c r="CK1498" s="26"/>
      <c r="CL1498" s="26" t="e">
        <f>IF(CK1498="-","-",_xlfn.XLOOKUP(CK1498,'Banco de dados'!$B:$B,'Banco de dados'!$E:$E))</f>
        <v>#N/A</v>
      </c>
      <c r="CM1498" s="28">
        <f t="shared" si="1690"/>
        <v>1</v>
      </c>
      <c r="CN1498" s="26" t="e">
        <f>_xlfn.XLOOKUP(CI1498,'Banco de dados'!$B:$B,'Banco de dados'!$H:$H)</f>
        <v>#N/A</v>
      </c>
      <c r="CO1498" s="26" t="e">
        <f t="array" aca="1" ref="CO1498" ca="1">_xludf.XLOOKUP(CK1498,'Banco de dados'!$B:$B,'Banco de dados'!$H:$H)</f>
        <v>#NAME?</v>
      </c>
      <c r="CP1498" s="26" t="e">
        <f t="array" aca="1" ref="CP1498" ca="1">_xludf.XLOOKUP(CI1498,'Banco de dados'!$B:$B,'Banco de dados'!$F:$F)</f>
        <v>#NAME?</v>
      </c>
      <c r="CQ1498" s="26" t="e">
        <f t="array" aca="1" ref="CQ1498" ca="1">_xludf.XLOOKUP(CK1498,'Banco de dados'!$B:$B,'Banco de dados'!$F:$F)</f>
        <v>#NAME?</v>
      </c>
      <c r="CR1498" s="27">
        <v>498</v>
      </c>
      <c r="CS1498" s="27"/>
      <c r="CT1498" s="26" t="str">
        <f>IF(AG1498=0.5,"Suporte",IF(AND(AG1498&gt;='Braços de IP'!$B$9,AG1498&lt;='Braços de IP'!$D$9),'Braços de IP'!$E$9,IF(AND(AG1498&gt;='Braços de IP'!$B$10,AG1498&lt;='Braços de IP'!$D$10),'Braços de IP'!$E$10,IF(AND(AG1498&gt;='Braços de IP'!$B$11,AG1498&lt;='Braços de IP'!$D$11),'Braços de IP'!$E$11,IF(AND(AG1498&gt;='Braços de IP'!$B$12,AG1498&lt;='Braços de IP'!$D$12),'Braços de IP'!$E$12,IF(AND(AG1498&gt;='Braços de IP'!$B$13,AG1498&lt;='Braços de IP'!$D$13),'Braços de IP'!$E$13,IF(AND(AG1498&gt;='Braços de IP'!$B$14,AG1498&lt;='Braços de IP'!$D$14),'Braços de IP'!$E$14,"ERRO")))))))</f>
        <v>Médio I</v>
      </c>
      <c r="CU1498" s="27"/>
      <c r="CV1498" s="26" t="str">
        <f>IF($CU1498="","",VLOOKUP($CU1498,'Braços de IP'!$E$9:$I$15,2,0))</f>
        <v/>
      </c>
      <c r="CW1498" s="29" t="str">
        <f>IF($CU1498="","",VLOOKUP($CU1498,'Braços de IP'!$E$9:$I$15,5,0))</f>
        <v/>
      </c>
      <c r="CX1498" s="26"/>
      <c r="CY1498" s="26"/>
      <c r="CZ1498" s="26"/>
      <c r="DA1498" s="26"/>
      <c r="DB1498" s="26"/>
      <c r="DC1498" s="26"/>
      <c r="DD1498" s="30" t="e">
        <f t="shared" si="1588"/>
        <v>#N/A</v>
      </c>
      <c r="DE1498" s="31">
        <f t="shared" si="1589"/>
        <v>96</v>
      </c>
      <c r="DF1498" s="30" t="e">
        <f t="shared" si="1590"/>
        <v>#N/A</v>
      </c>
      <c r="DG1498" s="32" t="e">
        <f t="shared" si="1591"/>
        <v>#N/A</v>
      </c>
      <c r="DH1498" s="33" t="s">
        <v>143</v>
      </c>
      <c r="DI1498" s="34"/>
      <c r="DJ1498" s="35"/>
      <c r="DK1498" s="16" t="s">
        <v>144</v>
      </c>
      <c r="DL1498" s="16"/>
    </row>
    <row r="1499" spans="1:116" ht="15" customHeight="1" x14ac:dyDescent="0.25">
      <c r="B1499" s="16">
        <v>482</v>
      </c>
      <c r="C1499" s="16" t="s">
        <v>174</v>
      </c>
      <c r="D1499" s="16" t="s">
        <v>1282</v>
      </c>
      <c r="E1499" s="16">
        <v>-7.9856749999999996</v>
      </c>
      <c r="F1499" s="16">
        <v>-34.931601000000001</v>
      </c>
      <c r="G1499" s="16" t="s">
        <v>1283</v>
      </c>
      <c r="H1499" s="16" t="s">
        <v>136</v>
      </c>
      <c r="I1499" s="16" t="s">
        <v>136</v>
      </c>
      <c r="J1499" s="16" t="s">
        <v>137</v>
      </c>
      <c r="K1499" s="16">
        <v>50</v>
      </c>
      <c r="L1499" s="16" t="s">
        <v>138</v>
      </c>
      <c r="M1499" s="16">
        <v>0</v>
      </c>
      <c r="N1499" s="16"/>
      <c r="O1499" s="16">
        <v>1</v>
      </c>
      <c r="P1499" s="16" t="s">
        <v>136</v>
      </c>
      <c r="Q1499" s="16">
        <v>7</v>
      </c>
      <c r="R1499" s="16"/>
      <c r="S1499" s="16"/>
      <c r="T1499" s="16" t="s">
        <v>136</v>
      </c>
      <c r="U1499" s="16">
        <v>3</v>
      </c>
      <c r="V1499" s="16">
        <v>0</v>
      </c>
      <c r="W1499" s="16" t="s">
        <v>136</v>
      </c>
      <c r="X1499" s="16" t="s">
        <v>136</v>
      </c>
      <c r="Y1499" s="16">
        <v>0</v>
      </c>
      <c r="Z1499" s="16">
        <v>0</v>
      </c>
      <c r="AA1499" s="16" t="s">
        <v>139</v>
      </c>
      <c r="AB1499" s="16" t="s">
        <v>140</v>
      </c>
      <c r="AC1499" s="16">
        <v>30</v>
      </c>
      <c r="AD1499" s="16">
        <v>7.05</v>
      </c>
      <c r="AE1499" s="16">
        <v>2</v>
      </c>
      <c r="AF1499" s="16">
        <v>0</v>
      </c>
      <c r="AG1499" s="16">
        <v>1.7</v>
      </c>
      <c r="AH1499" s="16"/>
      <c r="AI1499" s="16"/>
      <c r="AJ1499" s="16"/>
      <c r="AK1499" s="16"/>
      <c r="AL1499" s="16"/>
      <c r="AM1499" s="16">
        <v>0</v>
      </c>
      <c r="AN1499" s="16"/>
      <c r="AO1499" s="16">
        <v>0</v>
      </c>
      <c r="AP1499" s="16">
        <v>0</v>
      </c>
      <c r="AQ1499" s="16">
        <v>0</v>
      </c>
      <c r="AR1499" s="17" t="s">
        <v>136</v>
      </c>
      <c r="AS1499" s="19">
        <f t="shared" si="1522"/>
        <v>0</v>
      </c>
      <c r="AT1499" s="19"/>
      <c r="AU1499" s="19">
        <f>VLOOKUP(G1499,ABNT5101!$I$3:$J$9,2)</f>
        <v>7.5</v>
      </c>
      <c r="AV1499" s="19">
        <f>VLOOKUP(G1499,ABNT5101!$I$3:$M$9,5)</f>
        <v>0.18</v>
      </c>
      <c r="AW1499" s="17">
        <f>_xlfn.XLOOKUP(G1499,ABNT5101!I:I,ABNT5101!L:L)</f>
        <v>0.3</v>
      </c>
      <c r="AX1499" s="17">
        <f>_xlfn.XLOOKUP(G1499,ABNT5101!$I:$I,ABNT5101!M:M)</f>
        <v>0.35</v>
      </c>
      <c r="AY1499" s="17">
        <f>_xlfn.XLOOKUP(G1499,ABNT5101!$I:$I,ABNT5101!N:N)</f>
        <v>0.35</v>
      </c>
      <c r="AZ1499" s="17">
        <f>_xlfn.XLOOKUP(G1499,ABNT5101!$I:$I,ABNT5101!O:O)</f>
        <v>16</v>
      </c>
      <c r="BA1499" s="20" t="str">
        <f t="shared" si="1523"/>
        <v>NÃO ATENDE</v>
      </c>
      <c r="BB1499" s="21">
        <f t="shared" ref="BB1499:BC1499" si="1768">BE1499/AU1499-1</f>
        <v>-1</v>
      </c>
      <c r="BC1499" s="21">
        <f t="shared" si="1768"/>
        <v>-1</v>
      </c>
      <c r="BD1499" s="21">
        <f t="shared" si="1525"/>
        <v>-1</v>
      </c>
      <c r="BE1499" s="22"/>
      <c r="BF1499" s="22"/>
      <c r="BG1499" s="22"/>
      <c r="BH1499" s="22"/>
      <c r="BI1499" s="23"/>
      <c r="BJ1499" s="22"/>
      <c r="BK1499" s="20" t="str">
        <f t="shared" si="1526"/>
        <v>NÃO ATENDE</v>
      </c>
      <c r="BL1499" s="20" t="str">
        <f t="shared" si="1527"/>
        <v>NÃO ATENDE</v>
      </c>
      <c r="BM1499" s="20" t="str">
        <f t="shared" si="1528"/>
        <v>NÃO ATENDE</v>
      </c>
      <c r="BN1499" s="20" t="str">
        <f t="shared" si="1529"/>
        <v>NÃO ATENDE</v>
      </c>
      <c r="BO1499" s="24" t="str">
        <f t="shared" si="1530"/>
        <v>M6</v>
      </c>
      <c r="BP1499" s="24" t="str">
        <f t="shared" si="1648"/>
        <v>-</v>
      </c>
      <c r="BQ1499" s="25" t="e">
        <f t="shared" si="1661"/>
        <v>#VALUE!</v>
      </c>
      <c r="BR1499" s="22"/>
      <c r="BS1499" s="22"/>
      <c r="BT1499" s="24" t="str">
        <f>IF(BP1499="-","-",_xlfn.XLOOKUP(BP1499,ABNT5101!$B$4:$B$9,ABNT5101!$C$4:$C$9))</f>
        <v>-</v>
      </c>
      <c r="BU1499" s="24" t="str">
        <f>IF(BP1499="-","-",_xlfn.XLOOKUP(BP1499,ABNT5101!$B$4:$B$9,ABNT5101!$D$4:$D$9))</f>
        <v>-</v>
      </c>
      <c r="BV1499" s="20" t="str">
        <f t="shared" si="1531"/>
        <v>-</v>
      </c>
      <c r="BW1499" s="20" t="str">
        <f t="shared" si="1662"/>
        <v>-</v>
      </c>
      <c r="BX1499" s="20" t="str">
        <f t="shared" si="1532"/>
        <v>-</v>
      </c>
      <c r="BY1499" s="24" t="s">
        <v>136</v>
      </c>
      <c r="BZ1499" s="25" t="e">
        <f t="shared" si="1533"/>
        <v>#VALUE!</v>
      </c>
      <c r="CA1499" s="24"/>
      <c r="CB1499" s="24"/>
      <c r="CC1499" s="20" t="str">
        <f>IF(BY1499="-","-",_xlfn.XLOOKUP(BY1499,ABNT5101!$B$4:$B$9,ABNT5101!$C$4:$C$9))</f>
        <v>-</v>
      </c>
      <c r="CD1499" s="24" t="str">
        <f>IF(BY1499="-","-",_xlfn.XLOOKUP(BY1499,ABNT5101!$B$4:$B$9,ABNT5101!$D$4:$D$9))</f>
        <v>-</v>
      </c>
      <c r="CE1499" s="20" t="str">
        <f t="shared" si="1534"/>
        <v>-</v>
      </c>
      <c r="CF1499" s="20" t="str">
        <f t="shared" si="1535"/>
        <v>-</v>
      </c>
      <c r="CG1499" s="20" t="str">
        <f t="shared" si="1640"/>
        <v>-</v>
      </c>
      <c r="CH1499" s="26" t="e">
        <f>_xlfn.XLOOKUP(CI1499,'Banco de dados'!$B:$B,'Banco de dados'!$D:$D)</f>
        <v>#N/A</v>
      </c>
      <c r="CI1499" s="27"/>
      <c r="CJ1499" s="26" t="e">
        <f>_xlfn.XLOOKUP(CI1499,'Banco de dados'!$B:$B,'Banco de dados'!$E:$E)</f>
        <v>#N/A</v>
      </c>
      <c r="CK1499" s="26"/>
      <c r="CL1499" s="26" t="e">
        <f>IF(CK1499="-","-",_xlfn.XLOOKUP(CK1499,'Banco de dados'!$B:$B,'Banco de dados'!$E:$E))</f>
        <v>#N/A</v>
      </c>
      <c r="CM1499" s="28">
        <f t="shared" si="1690"/>
        <v>2</v>
      </c>
      <c r="CN1499" s="26" t="e">
        <f>_xlfn.XLOOKUP(CI1499,'Banco de dados'!$B:$B,'Banco de dados'!$H:$H)</f>
        <v>#N/A</v>
      </c>
      <c r="CO1499" s="26" t="e">
        <f t="array" aca="1" ref="CO1499" ca="1">_xludf.XLOOKUP(CK1499,'Banco de dados'!$B:$B,'Banco de dados'!$H:$H)</f>
        <v>#NAME?</v>
      </c>
      <c r="CP1499" s="26" t="e">
        <f t="array" aca="1" ref="CP1499" ca="1">_xludf.XLOOKUP(CI1499,'Banco de dados'!$B:$B,'Banco de dados'!$F:$F)</f>
        <v>#NAME?</v>
      </c>
      <c r="CQ1499" s="26" t="e">
        <f t="array" aca="1" ref="CQ1499" ca="1">_xludf.XLOOKUP(CK1499,'Banco de dados'!$B:$B,'Banco de dados'!$F:$F)</f>
        <v>#NAME?</v>
      </c>
      <c r="CR1499" s="27">
        <v>499</v>
      </c>
      <c r="CS1499" s="27"/>
      <c r="CT1499" s="26" t="str">
        <f>IF(AG1499=0.5,"Suporte",IF(AND(AG1499&gt;='Braços de IP'!$B$9,AG1499&lt;='Braços de IP'!$D$9),'Braços de IP'!$E$9,IF(AND(AG1499&gt;='Braços de IP'!$B$10,AG1499&lt;='Braços de IP'!$D$10),'Braços de IP'!$E$10,IF(AND(AG1499&gt;='Braços de IP'!$B$11,AG1499&lt;='Braços de IP'!$D$11),'Braços de IP'!$E$11,IF(AND(AG1499&gt;='Braços de IP'!$B$12,AG1499&lt;='Braços de IP'!$D$12),'Braços de IP'!$E$12,IF(AND(AG1499&gt;='Braços de IP'!$B$13,AG1499&lt;='Braços de IP'!$D$13),'Braços de IP'!$E$13,IF(AND(AG1499&gt;='Braços de IP'!$B$14,AG1499&lt;='Braços de IP'!$D$14),'Braços de IP'!$E$14,"ERRO")))))))</f>
        <v>Médio I</v>
      </c>
      <c r="CU1499" s="27"/>
      <c r="CV1499" s="26" t="str">
        <f>IF($CU1499="","",VLOOKUP($CU1499,'Braços de IP'!$E$9:$I$15,2,0))</f>
        <v/>
      </c>
      <c r="CW1499" s="29" t="str">
        <f>IF($CU1499="","",VLOOKUP($CU1499,'Braços de IP'!$E$9:$I$15,5,0))</f>
        <v/>
      </c>
      <c r="CX1499" s="26"/>
      <c r="CY1499" s="26"/>
      <c r="CZ1499" s="26"/>
      <c r="DA1499" s="26"/>
      <c r="DB1499" s="26"/>
      <c r="DC1499" s="26"/>
      <c r="DD1499" s="30" t="e">
        <f t="shared" si="1588"/>
        <v>#N/A</v>
      </c>
      <c r="DE1499" s="31">
        <f t="shared" si="1589"/>
        <v>50</v>
      </c>
      <c r="DF1499" s="30" t="e">
        <f t="shared" si="1590"/>
        <v>#N/A</v>
      </c>
      <c r="DG1499" s="32" t="e">
        <f t="shared" si="1591"/>
        <v>#N/A</v>
      </c>
      <c r="DH1499" s="33" t="s">
        <v>143</v>
      </c>
      <c r="DI1499" s="34"/>
      <c r="DJ1499" s="35"/>
      <c r="DK1499" s="16" t="s">
        <v>144</v>
      </c>
      <c r="DL1499" s="16"/>
    </row>
    <row r="1500" spans="1:116" ht="15" customHeight="1" x14ac:dyDescent="0.25">
      <c r="B1500" s="16">
        <v>482</v>
      </c>
      <c r="C1500" s="16" t="s">
        <v>174</v>
      </c>
      <c r="D1500" s="16" t="s">
        <v>1282</v>
      </c>
      <c r="E1500" s="16">
        <v>-7.9856749999999996</v>
      </c>
      <c r="F1500" s="16">
        <v>-34.931601000000001</v>
      </c>
      <c r="G1500" s="16" t="s">
        <v>1283</v>
      </c>
      <c r="H1500" s="16" t="s">
        <v>136</v>
      </c>
      <c r="I1500" s="16" t="s">
        <v>136</v>
      </c>
      <c r="J1500" s="16" t="s">
        <v>137</v>
      </c>
      <c r="K1500" s="16">
        <v>50</v>
      </c>
      <c r="L1500" s="16" t="s">
        <v>138</v>
      </c>
      <c r="M1500" s="16">
        <v>0</v>
      </c>
      <c r="N1500" s="16"/>
      <c r="O1500" s="16">
        <v>1</v>
      </c>
      <c r="P1500" s="16" t="s">
        <v>136</v>
      </c>
      <c r="Q1500" s="16">
        <v>7</v>
      </c>
      <c r="R1500" s="16"/>
      <c r="S1500" s="16"/>
      <c r="T1500" s="16" t="s">
        <v>136</v>
      </c>
      <c r="U1500" s="16">
        <v>3</v>
      </c>
      <c r="V1500" s="16">
        <v>0</v>
      </c>
      <c r="W1500" s="16" t="s">
        <v>136</v>
      </c>
      <c r="X1500" s="16" t="s">
        <v>136</v>
      </c>
      <c r="Y1500" s="16">
        <v>0</v>
      </c>
      <c r="Z1500" s="16">
        <v>0</v>
      </c>
      <c r="AA1500" s="16" t="s">
        <v>139</v>
      </c>
      <c r="AB1500" s="16" t="s">
        <v>140</v>
      </c>
      <c r="AC1500" s="16">
        <v>30</v>
      </c>
      <c r="AD1500" s="16">
        <v>7.05</v>
      </c>
      <c r="AE1500" s="16">
        <v>2</v>
      </c>
      <c r="AF1500" s="16">
        <v>0</v>
      </c>
      <c r="AG1500" s="16">
        <v>1.7</v>
      </c>
      <c r="AH1500" s="16"/>
      <c r="AI1500" s="16"/>
      <c r="AJ1500" s="16"/>
      <c r="AK1500" s="16"/>
      <c r="AL1500" s="16"/>
      <c r="AM1500" s="16">
        <v>0</v>
      </c>
      <c r="AN1500" s="16"/>
      <c r="AO1500" s="16">
        <v>0</v>
      </c>
      <c r="AP1500" s="16">
        <v>0</v>
      </c>
      <c r="AQ1500" s="16">
        <v>0</v>
      </c>
      <c r="AR1500" s="17" t="s">
        <v>136</v>
      </c>
      <c r="AS1500" s="19">
        <f t="shared" si="1522"/>
        <v>0</v>
      </c>
      <c r="AT1500" s="19"/>
      <c r="AU1500" s="19">
        <f>VLOOKUP(G1500,ABNT5101!$I$3:$J$9,2)</f>
        <v>7.5</v>
      </c>
      <c r="AV1500" s="19">
        <f>VLOOKUP(G1500,ABNT5101!$I$3:$M$9,5)</f>
        <v>0.18</v>
      </c>
      <c r="AW1500" s="17">
        <f>_xlfn.XLOOKUP(G1500,ABNT5101!I:I,ABNT5101!L:L)</f>
        <v>0.3</v>
      </c>
      <c r="AX1500" s="17">
        <f>_xlfn.XLOOKUP(G1500,ABNT5101!$I:$I,ABNT5101!M:M)</f>
        <v>0.35</v>
      </c>
      <c r="AY1500" s="17">
        <f>_xlfn.XLOOKUP(G1500,ABNT5101!$I:$I,ABNT5101!N:N)</f>
        <v>0.35</v>
      </c>
      <c r="AZ1500" s="17">
        <f>_xlfn.XLOOKUP(G1500,ABNT5101!$I:$I,ABNT5101!O:O)</f>
        <v>16</v>
      </c>
      <c r="BA1500" s="20" t="str">
        <f t="shared" si="1523"/>
        <v>NÃO ATENDE</v>
      </c>
      <c r="BB1500" s="21">
        <f t="shared" ref="BB1500:BC1500" si="1769">BE1500/AU1500-1</f>
        <v>-1</v>
      </c>
      <c r="BC1500" s="21">
        <f t="shared" si="1769"/>
        <v>-1</v>
      </c>
      <c r="BD1500" s="21">
        <f t="shared" si="1525"/>
        <v>-1</v>
      </c>
      <c r="BE1500" s="22"/>
      <c r="BF1500" s="22"/>
      <c r="BG1500" s="22"/>
      <c r="BH1500" s="22"/>
      <c r="BI1500" s="23"/>
      <c r="BJ1500" s="22"/>
      <c r="BK1500" s="20" t="str">
        <f t="shared" si="1526"/>
        <v>NÃO ATENDE</v>
      </c>
      <c r="BL1500" s="20" t="str">
        <f t="shared" si="1527"/>
        <v>NÃO ATENDE</v>
      </c>
      <c r="BM1500" s="20" t="str">
        <f t="shared" si="1528"/>
        <v>NÃO ATENDE</v>
      </c>
      <c r="BN1500" s="20" t="str">
        <f t="shared" si="1529"/>
        <v>NÃO ATENDE</v>
      </c>
      <c r="BO1500" s="24" t="str">
        <f t="shared" si="1530"/>
        <v>M6</v>
      </c>
      <c r="BP1500" s="24" t="str">
        <f t="shared" si="1648"/>
        <v>-</v>
      </c>
      <c r="BQ1500" s="25" t="e">
        <f t="shared" si="1661"/>
        <v>#VALUE!</v>
      </c>
      <c r="BR1500" s="22"/>
      <c r="BS1500" s="22"/>
      <c r="BT1500" s="24" t="str">
        <f>IF(BP1500="-","-",_xlfn.XLOOKUP(BP1500,ABNT5101!$B$4:$B$9,ABNT5101!$C$4:$C$9))</f>
        <v>-</v>
      </c>
      <c r="BU1500" s="24" t="str">
        <f>IF(BP1500="-","-",_xlfn.XLOOKUP(BP1500,ABNT5101!$B$4:$B$9,ABNT5101!$D$4:$D$9))</f>
        <v>-</v>
      </c>
      <c r="BV1500" s="20" t="str">
        <f t="shared" si="1531"/>
        <v>-</v>
      </c>
      <c r="BW1500" s="20" t="str">
        <f t="shared" si="1662"/>
        <v>-</v>
      </c>
      <c r="BX1500" s="20" t="str">
        <f t="shared" si="1532"/>
        <v>-</v>
      </c>
      <c r="BY1500" s="24" t="s">
        <v>136</v>
      </c>
      <c r="BZ1500" s="25" t="e">
        <f t="shared" si="1533"/>
        <v>#VALUE!</v>
      </c>
      <c r="CA1500" s="24"/>
      <c r="CB1500" s="24"/>
      <c r="CC1500" s="20" t="str">
        <f>IF(BY1500="-","-",_xlfn.XLOOKUP(BY1500,ABNT5101!$B$4:$B$9,ABNT5101!$C$4:$C$9))</f>
        <v>-</v>
      </c>
      <c r="CD1500" s="24" t="str">
        <f>IF(BY1500="-","-",_xlfn.XLOOKUP(BY1500,ABNT5101!$B$4:$B$9,ABNT5101!$D$4:$D$9))</f>
        <v>-</v>
      </c>
      <c r="CE1500" s="20" t="str">
        <f t="shared" si="1534"/>
        <v>-</v>
      </c>
      <c r="CF1500" s="20" t="str">
        <f t="shared" si="1535"/>
        <v>-</v>
      </c>
      <c r="CG1500" s="20" t="str">
        <f t="shared" si="1640"/>
        <v>-</v>
      </c>
      <c r="CH1500" s="26" t="e">
        <f>_xlfn.XLOOKUP(CI1500,'Banco de dados'!$B:$B,'Banco de dados'!$D:$D)</f>
        <v>#N/A</v>
      </c>
      <c r="CI1500" s="27"/>
      <c r="CJ1500" s="26" t="e">
        <f>_xlfn.XLOOKUP(CI1500,'Banco de dados'!$B:$B,'Banco de dados'!$E:$E)</f>
        <v>#N/A</v>
      </c>
      <c r="CK1500" s="26"/>
      <c r="CL1500" s="26" t="e">
        <f>IF(CK1500="-","-",_xlfn.XLOOKUP(CK1500,'Banco de dados'!$B:$B,'Banco de dados'!$E:$E))</f>
        <v>#N/A</v>
      </c>
      <c r="CM1500" s="28">
        <f t="shared" si="1690"/>
        <v>2</v>
      </c>
      <c r="CN1500" s="26" t="e">
        <f>_xlfn.XLOOKUP(CI1500,'Banco de dados'!$B:$B,'Banco de dados'!$H:$H)</f>
        <v>#N/A</v>
      </c>
      <c r="CO1500" s="26" t="e">
        <f t="array" aca="1" ref="CO1500" ca="1">_xludf.XLOOKUP(CK1500,'Banco de dados'!$B:$B,'Banco de dados'!$H:$H)</f>
        <v>#NAME?</v>
      </c>
      <c r="CP1500" s="26" t="e">
        <f t="array" aca="1" ref="CP1500" ca="1">_xludf.XLOOKUP(CI1500,'Banco de dados'!$B:$B,'Banco de dados'!$F:$F)</f>
        <v>#NAME?</v>
      </c>
      <c r="CQ1500" s="26" t="e">
        <f t="array" aca="1" ref="CQ1500" ca="1">_xludf.XLOOKUP(CK1500,'Banco de dados'!$B:$B,'Banco de dados'!$F:$F)</f>
        <v>#NAME?</v>
      </c>
      <c r="CR1500" s="27">
        <v>500</v>
      </c>
      <c r="CS1500" s="27"/>
      <c r="CT1500" s="26" t="str">
        <f>IF(AG1500=0.5,"Suporte",IF(AND(AG1500&gt;='Braços de IP'!$B$9,AG1500&lt;='Braços de IP'!$D$9),'Braços de IP'!$E$9,IF(AND(AG1500&gt;='Braços de IP'!$B$10,AG1500&lt;='Braços de IP'!$D$10),'Braços de IP'!$E$10,IF(AND(AG1500&gt;='Braços de IP'!$B$11,AG1500&lt;='Braços de IP'!$D$11),'Braços de IP'!$E$11,IF(AND(AG1500&gt;='Braços de IP'!$B$12,AG1500&lt;='Braços de IP'!$D$12),'Braços de IP'!$E$12,IF(AND(AG1500&gt;='Braços de IP'!$B$13,AG1500&lt;='Braços de IP'!$D$13),'Braços de IP'!$E$13,IF(AND(AG1500&gt;='Braços de IP'!$B$14,AG1500&lt;='Braços de IP'!$D$14),'Braços de IP'!$E$14,"ERRO")))))))</f>
        <v>Médio I</v>
      </c>
      <c r="CU1500" s="27"/>
      <c r="CV1500" s="26" t="str">
        <f>IF($CU1500="","",VLOOKUP($CU1500,'Braços de IP'!$E$9:$I$15,2,0))</f>
        <v/>
      </c>
      <c r="CW1500" s="29" t="str">
        <f>IF($CU1500="","",VLOOKUP($CU1500,'Braços de IP'!$E$9:$I$15,5,0))</f>
        <v/>
      </c>
      <c r="CX1500" s="26"/>
      <c r="CY1500" s="26"/>
      <c r="CZ1500" s="26"/>
      <c r="DA1500" s="26"/>
      <c r="DB1500" s="26"/>
      <c r="DC1500" s="26"/>
      <c r="DD1500" s="30" t="e">
        <f t="shared" si="1588"/>
        <v>#N/A</v>
      </c>
      <c r="DE1500" s="31">
        <f t="shared" si="1589"/>
        <v>50</v>
      </c>
      <c r="DF1500" s="30" t="e">
        <f t="shared" si="1590"/>
        <v>#N/A</v>
      </c>
      <c r="DG1500" s="32" t="e">
        <f t="shared" si="1591"/>
        <v>#N/A</v>
      </c>
      <c r="DH1500" s="33" t="s">
        <v>143</v>
      </c>
      <c r="DI1500" s="34"/>
      <c r="DJ1500" s="35"/>
      <c r="DK1500" s="16" t="s">
        <v>144</v>
      </c>
      <c r="DL1500" s="16"/>
    </row>
    <row r="1501" spans="1:116" ht="15" customHeight="1" x14ac:dyDescent="0.25">
      <c r="B1501" s="16">
        <v>482</v>
      </c>
      <c r="C1501" s="16" t="s">
        <v>174</v>
      </c>
      <c r="D1501" s="16" t="s">
        <v>1282</v>
      </c>
      <c r="E1501" s="16">
        <v>-7.9856749999999996</v>
      </c>
      <c r="F1501" s="16">
        <v>-34.931601000000001</v>
      </c>
      <c r="G1501" s="16" t="s">
        <v>1283</v>
      </c>
      <c r="H1501" s="16" t="s">
        <v>136</v>
      </c>
      <c r="I1501" s="16" t="s">
        <v>136</v>
      </c>
      <c r="J1501" s="16" t="s">
        <v>137</v>
      </c>
      <c r="K1501" s="16">
        <v>50</v>
      </c>
      <c r="L1501" s="16" t="s">
        <v>138</v>
      </c>
      <c r="M1501" s="16">
        <v>0</v>
      </c>
      <c r="N1501" s="16"/>
      <c r="O1501" s="16">
        <v>1</v>
      </c>
      <c r="P1501" s="16" t="s">
        <v>136</v>
      </c>
      <c r="Q1501" s="16">
        <v>7</v>
      </c>
      <c r="R1501" s="16"/>
      <c r="S1501" s="16"/>
      <c r="T1501" s="16" t="s">
        <v>136</v>
      </c>
      <c r="U1501" s="16">
        <v>3</v>
      </c>
      <c r="V1501" s="16">
        <v>0</v>
      </c>
      <c r="W1501" s="16" t="s">
        <v>136</v>
      </c>
      <c r="X1501" s="16" t="s">
        <v>136</v>
      </c>
      <c r="Y1501" s="16">
        <v>0</v>
      </c>
      <c r="Z1501" s="16">
        <v>0</v>
      </c>
      <c r="AA1501" s="16" t="s">
        <v>139</v>
      </c>
      <c r="AB1501" s="16" t="s">
        <v>140</v>
      </c>
      <c r="AC1501" s="16">
        <v>30</v>
      </c>
      <c r="AD1501" s="16">
        <v>7.05</v>
      </c>
      <c r="AE1501" s="16">
        <v>2</v>
      </c>
      <c r="AF1501" s="16">
        <v>0</v>
      </c>
      <c r="AG1501" s="16">
        <v>1.7</v>
      </c>
      <c r="AH1501" s="16"/>
      <c r="AI1501" s="16"/>
      <c r="AJ1501" s="16"/>
      <c r="AK1501" s="16"/>
      <c r="AL1501" s="16"/>
      <c r="AM1501" s="16">
        <v>0</v>
      </c>
      <c r="AN1501" s="16"/>
      <c r="AO1501" s="16">
        <v>0</v>
      </c>
      <c r="AP1501" s="16">
        <v>0</v>
      </c>
      <c r="AQ1501" s="16">
        <v>0</v>
      </c>
      <c r="AR1501" s="17" t="s">
        <v>136</v>
      </c>
      <c r="AS1501" s="19">
        <f t="shared" si="1522"/>
        <v>0</v>
      </c>
      <c r="AT1501" s="19"/>
      <c r="AU1501" s="19">
        <f>VLOOKUP(G1501,ABNT5101!$I$3:$J$9,2)</f>
        <v>7.5</v>
      </c>
      <c r="AV1501" s="19">
        <f>VLOOKUP(G1501,ABNT5101!$I$3:$M$9,5)</f>
        <v>0.18</v>
      </c>
      <c r="AW1501" s="17">
        <f>_xlfn.XLOOKUP(G1501,ABNT5101!I:I,ABNT5101!L:L)</f>
        <v>0.3</v>
      </c>
      <c r="AX1501" s="17">
        <f>_xlfn.XLOOKUP(G1501,ABNT5101!$I:$I,ABNT5101!M:M)</f>
        <v>0.35</v>
      </c>
      <c r="AY1501" s="17">
        <f>_xlfn.XLOOKUP(G1501,ABNT5101!$I:$I,ABNT5101!N:N)</f>
        <v>0.35</v>
      </c>
      <c r="AZ1501" s="17">
        <f>_xlfn.XLOOKUP(G1501,ABNT5101!$I:$I,ABNT5101!O:O)</f>
        <v>16</v>
      </c>
      <c r="BA1501" s="20" t="str">
        <f t="shared" si="1523"/>
        <v>NÃO ATENDE</v>
      </c>
      <c r="BB1501" s="21">
        <f t="shared" ref="BB1501:BC1501" si="1770">BE1501/AU1501-1</f>
        <v>-1</v>
      </c>
      <c r="BC1501" s="21">
        <f t="shared" si="1770"/>
        <v>-1</v>
      </c>
      <c r="BD1501" s="21">
        <f t="shared" si="1525"/>
        <v>-1</v>
      </c>
      <c r="BE1501" s="22"/>
      <c r="BF1501" s="22"/>
      <c r="BG1501" s="22"/>
      <c r="BH1501" s="22"/>
      <c r="BI1501" s="23"/>
      <c r="BJ1501" s="22"/>
      <c r="BK1501" s="20" t="str">
        <f t="shared" si="1526"/>
        <v>NÃO ATENDE</v>
      </c>
      <c r="BL1501" s="20" t="str">
        <f t="shared" si="1527"/>
        <v>NÃO ATENDE</v>
      </c>
      <c r="BM1501" s="20" t="str">
        <f t="shared" si="1528"/>
        <v>NÃO ATENDE</v>
      </c>
      <c r="BN1501" s="20" t="str">
        <f t="shared" si="1529"/>
        <v>NÃO ATENDE</v>
      </c>
      <c r="BO1501" s="24" t="str">
        <f t="shared" si="1530"/>
        <v>M6</v>
      </c>
      <c r="BP1501" s="24" t="str">
        <f t="shared" si="1648"/>
        <v>-</v>
      </c>
      <c r="BQ1501" s="25" t="e">
        <f t="shared" si="1661"/>
        <v>#VALUE!</v>
      </c>
      <c r="BR1501" s="22"/>
      <c r="BS1501" s="22"/>
      <c r="BT1501" s="24" t="str">
        <f>IF(BP1501="-","-",_xlfn.XLOOKUP(BP1501,ABNT5101!$B$4:$B$9,ABNT5101!$C$4:$C$9))</f>
        <v>-</v>
      </c>
      <c r="BU1501" s="24" t="str">
        <f>IF(BP1501="-","-",_xlfn.XLOOKUP(BP1501,ABNT5101!$B$4:$B$9,ABNT5101!$D$4:$D$9))</f>
        <v>-</v>
      </c>
      <c r="BV1501" s="20" t="str">
        <f t="shared" si="1531"/>
        <v>-</v>
      </c>
      <c r="BW1501" s="20" t="str">
        <f t="shared" si="1662"/>
        <v>-</v>
      </c>
      <c r="BX1501" s="20" t="str">
        <f t="shared" si="1532"/>
        <v>-</v>
      </c>
      <c r="BY1501" s="24" t="s">
        <v>136</v>
      </c>
      <c r="BZ1501" s="25" t="e">
        <f t="shared" si="1533"/>
        <v>#VALUE!</v>
      </c>
      <c r="CA1501" s="24"/>
      <c r="CB1501" s="24"/>
      <c r="CC1501" s="20" t="str">
        <f>IF(BY1501="-","-",_xlfn.XLOOKUP(BY1501,ABNT5101!$B$4:$B$9,ABNT5101!$C$4:$C$9))</f>
        <v>-</v>
      </c>
      <c r="CD1501" s="24" t="str">
        <f>IF(BY1501="-","-",_xlfn.XLOOKUP(BY1501,ABNT5101!$B$4:$B$9,ABNT5101!$D$4:$D$9))</f>
        <v>-</v>
      </c>
      <c r="CE1501" s="20" t="str">
        <f t="shared" si="1534"/>
        <v>-</v>
      </c>
      <c r="CF1501" s="20" t="str">
        <f t="shared" si="1535"/>
        <v>-</v>
      </c>
      <c r="CG1501" s="20" t="str">
        <f t="shared" si="1640"/>
        <v>-</v>
      </c>
      <c r="CH1501" s="26" t="e">
        <f>_xlfn.XLOOKUP(CI1501,'Banco de dados'!$B:$B,'Banco de dados'!$D:$D)</f>
        <v>#N/A</v>
      </c>
      <c r="CI1501" s="27"/>
      <c r="CJ1501" s="26" t="e">
        <f>_xlfn.XLOOKUP(CI1501,'Banco de dados'!$B:$B,'Banco de dados'!$E:$E)</f>
        <v>#N/A</v>
      </c>
      <c r="CK1501" s="26"/>
      <c r="CL1501" s="26" t="e">
        <f>IF(CK1501="-","-",_xlfn.XLOOKUP(CK1501,'Banco de dados'!$B:$B,'Banco de dados'!$E:$E))</f>
        <v>#N/A</v>
      </c>
      <c r="CM1501" s="28">
        <f t="shared" si="1690"/>
        <v>2</v>
      </c>
      <c r="CN1501" s="26" t="e">
        <f>_xlfn.XLOOKUP(CI1501,'Banco de dados'!$B:$B,'Banco de dados'!$H:$H)</f>
        <v>#N/A</v>
      </c>
      <c r="CO1501" s="26" t="e">
        <f t="array" aca="1" ref="CO1501" ca="1">_xludf.XLOOKUP(CK1501,'Banco de dados'!$B:$B,'Banco de dados'!$H:$H)</f>
        <v>#NAME?</v>
      </c>
      <c r="CP1501" s="26" t="e">
        <f t="array" aca="1" ref="CP1501" ca="1">_xludf.XLOOKUP(CI1501,'Banco de dados'!$B:$B,'Banco de dados'!$F:$F)</f>
        <v>#NAME?</v>
      </c>
      <c r="CQ1501" s="26" t="e">
        <f t="array" aca="1" ref="CQ1501" ca="1">_xludf.XLOOKUP(CK1501,'Banco de dados'!$B:$B,'Banco de dados'!$F:$F)</f>
        <v>#NAME?</v>
      </c>
      <c r="CR1501" s="27">
        <v>501</v>
      </c>
      <c r="CS1501" s="27"/>
      <c r="CT1501" s="26" t="str">
        <f>IF(AG1501=0.5,"Suporte",IF(AND(AG1501&gt;='Braços de IP'!$B$9,AG1501&lt;='Braços de IP'!$D$9),'Braços de IP'!$E$9,IF(AND(AG1501&gt;='Braços de IP'!$B$10,AG1501&lt;='Braços de IP'!$D$10),'Braços de IP'!$E$10,IF(AND(AG1501&gt;='Braços de IP'!$B$11,AG1501&lt;='Braços de IP'!$D$11),'Braços de IP'!$E$11,IF(AND(AG1501&gt;='Braços de IP'!$B$12,AG1501&lt;='Braços de IP'!$D$12),'Braços de IP'!$E$12,IF(AND(AG1501&gt;='Braços de IP'!$B$13,AG1501&lt;='Braços de IP'!$D$13),'Braços de IP'!$E$13,IF(AND(AG1501&gt;='Braços de IP'!$B$14,AG1501&lt;='Braços de IP'!$D$14),'Braços de IP'!$E$14,"ERRO")))))))</f>
        <v>Médio I</v>
      </c>
      <c r="CU1501" s="27"/>
      <c r="CV1501" s="26" t="str">
        <f>IF($CU1501="","",VLOOKUP($CU1501,'Braços de IP'!$E$9:$I$15,2,0))</f>
        <v/>
      </c>
      <c r="CW1501" s="29" t="str">
        <f>IF($CU1501="","",VLOOKUP($CU1501,'Braços de IP'!$E$9:$I$15,5,0))</f>
        <v/>
      </c>
      <c r="CX1501" s="26"/>
      <c r="CY1501" s="26"/>
      <c r="CZ1501" s="26"/>
      <c r="DA1501" s="26"/>
      <c r="DB1501" s="26"/>
      <c r="DC1501" s="26"/>
      <c r="DD1501" s="30" t="e">
        <f t="shared" si="1588"/>
        <v>#N/A</v>
      </c>
      <c r="DE1501" s="31">
        <f t="shared" si="1589"/>
        <v>50</v>
      </c>
      <c r="DF1501" s="30" t="e">
        <f t="shared" si="1590"/>
        <v>#N/A</v>
      </c>
      <c r="DG1501" s="32" t="e">
        <f t="shared" si="1591"/>
        <v>#N/A</v>
      </c>
      <c r="DH1501" s="33" t="s">
        <v>143</v>
      </c>
      <c r="DI1501" s="34"/>
      <c r="DJ1501" s="35"/>
      <c r="DK1501" s="16" t="s">
        <v>144</v>
      </c>
      <c r="DL1501" s="16"/>
    </row>
    <row r="1502" spans="1:116" ht="15" customHeight="1" x14ac:dyDescent="0.25">
      <c r="B1502" s="16">
        <v>483</v>
      </c>
      <c r="C1502" s="16" t="s">
        <v>146</v>
      </c>
      <c r="D1502" s="16" t="s">
        <v>1284</v>
      </c>
      <c r="E1502" s="16">
        <v>-7.9935390000000002</v>
      </c>
      <c r="F1502" s="16">
        <v>-34.940466000000001</v>
      </c>
      <c r="G1502" s="16" t="s">
        <v>153</v>
      </c>
      <c r="H1502" s="16" t="s">
        <v>136</v>
      </c>
      <c r="I1502" s="16" t="s">
        <v>149</v>
      </c>
      <c r="J1502" s="16" t="s">
        <v>137</v>
      </c>
      <c r="K1502" s="16">
        <v>96</v>
      </c>
      <c r="L1502" s="16" t="s">
        <v>138</v>
      </c>
      <c r="M1502" s="16">
        <v>0</v>
      </c>
      <c r="N1502" s="16"/>
      <c r="O1502" s="16">
        <v>1</v>
      </c>
      <c r="P1502" s="16">
        <v>1</v>
      </c>
      <c r="Q1502" s="16">
        <v>6</v>
      </c>
      <c r="R1502" s="16"/>
      <c r="S1502" s="16"/>
      <c r="T1502" s="16" t="s">
        <v>136</v>
      </c>
      <c r="U1502" s="16">
        <v>1</v>
      </c>
      <c r="V1502" s="16">
        <v>0</v>
      </c>
      <c r="W1502" s="16" t="s">
        <v>136</v>
      </c>
      <c r="X1502" s="16" t="s">
        <v>136</v>
      </c>
      <c r="Y1502" s="16">
        <v>0</v>
      </c>
      <c r="Z1502" s="16">
        <v>0</v>
      </c>
      <c r="AA1502" s="16" t="s">
        <v>161</v>
      </c>
      <c r="AB1502" s="16" t="s">
        <v>140</v>
      </c>
      <c r="AC1502" s="16">
        <v>37</v>
      </c>
      <c r="AD1502" s="16">
        <v>7.12</v>
      </c>
      <c r="AE1502" s="16">
        <v>1</v>
      </c>
      <c r="AF1502" s="16">
        <v>0.1</v>
      </c>
      <c r="AG1502" s="16">
        <v>1.7</v>
      </c>
      <c r="AH1502" s="16"/>
      <c r="AI1502" s="16"/>
      <c r="AJ1502" s="16"/>
      <c r="AK1502" s="16"/>
      <c r="AL1502" s="16"/>
      <c r="AM1502" s="16">
        <v>0</v>
      </c>
      <c r="AN1502" s="16"/>
      <c r="AO1502" s="16">
        <v>0</v>
      </c>
      <c r="AP1502" s="16">
        <v>0</v>
      </c>
      <c r="AQ1502" s="16">
        <v>0</v>
      </c>
      <c r="AR1502" s="17" t="s">
        <v>136</v>
      </c>
      <c r="AS1502" s="19">
        <f t="shared" si="1522"/>
        <v>0</v>
      </c>
      <c r="AT1502" s="19"/>
      <c r="AU1502" s="19">
        <f>VLOOKUP(G1502,ABNT5101!$I$3:$J$9,2)</f>
        <v>15</v>
      </c>
      <c r="AV1502" s="19">
        <f>VLOOKUP(G1502,ABNT5101!$I$3:$M$9,5)</f>
        <v>0.18</v>
      </c>
      <c r="AW1502" s="17" t="str">
        <f>_xlfn.XLOOKUP(G1502,ABNT5101!I:I,ABNT5101!L:L)</f>
        <v>-</v>
      </c>
      <c r="AX1502" s="17">
        <f>_xlfn.XLOOKUP(G1502,ABNT5101!$I:$I,ABNT5101!M:M)</f>
        <v>0.18</v>
      </c>
      <c r="AY1502" s="17" t="str">
        <f>_xlfn.XLOOKUP(G1502,ABNT5101!$I:$I,ABNT5101!N:N)</f>
        <v>-</v>
      </c>
      <c r="AZ1502" s="17">
        <f>_xlfn.XLOOKUP(G1502,ABNT5101!$I:$I,ABNT5101!O:O)</f>
        <v>15</v>
      </c>
      <c r="BA1502" s="20" t="str">
        <f t="shared" si="1523"/>
        <v>NÃO ATENDE</v>
      </c>
      <c r="BB1502" s="21">
        <f t="shared" ref="BB1502:BC1502" si="1771">BE1502/AU1502-1</f>
        <v>-1</v>
      </c>
      <c r="BC1502" s="21">
        <f t="shared" si="1771"/>
        <v>-1</v>
      </c>
      <c r="BD1502" s="21" t="str">
        <f t="shared" si="1525"/>
        <v>-</v>
      </c>
      <c r="BE1502" s="22"/>
      <c r="BF1502" s="22"/>
      <c r="BG1502" s="22"/>
      <c r="BH1502" s="22"/>
      <c r="BI1502" s="23"/>
      <c r="BJ1502" s="22"/>
      <c r="BK1502" s="20" t="str">
        <f t="shared" si="1526"/>
        <v>NÃO ATENDE</v>
      </c>
      <c r="BL1502" s="20" t="str">
        <f t="shared" si="1527"/>
        <v>NÃO ATENDE</v>
      </c>
      <c r="BM1502" s="20" t="str">
        <f t="shared" si="1528"/>
        <v>NÃO ATENDE</v>
      </c>
      <c r="BN1502" s="20" t="str">
        <f t="shared" si="1529"/>
        <v>ATENDE</v>
      </c>
      <c r="BO1502" s="24" t="str">
        <f t="shared" si="1530"/>
        <v>C3</v>
      </c>
      <c r="BP1502" s="24" t="str">
        <f t="shared" si="1648"/>
        <v>P5</v>
      </c>
      <c r="BQ1502" s="25">
        <f t="shared" si="1661"/>
        <v>-1</v>
      </c>
      <c r="BR1502" s="22"/>
      <c r="BS1502" s="22"/>
      <c r="BT1502" s="24">
        <f>IF(BP1502="-","-",_xlfn.XLOOKUP(BP1502,ABNT5101!$B$4:$B$9,ABNT5101!$C$4:$C$9))</f>
        <v>5</v>
      </c>
      <c r="BU1502" s="24">
        <f>IF(BP1502="-","-",_xlfn.XLOOKUP(BP1502,ABNT5101!$B$4:$B$9,ABNT5101!$D$4:$D$9))</f>
        <v>1</v>
      </c>
      <c r="BV1502" s="20" t="str">
        <f t="shared" si="1531"/>
        <v>NÃO ATENDE</v>
      </c>
      <c r="BW1502" s="20" t="str">
        <f t="shared" si="1662"/>
        <v>NÃO ATENDE</v>
      </c>
      <c r="BX1502" s="20" t="str">
        <f t="shared" si="1532"/>
        <v>NÃO ATENDE</v>
      </c>
      <c r="BY1502" s="24" t="s">
        <v>136</v>
      </c>
      <c r="BZ1502" s="25" t="e">
        <f t="shared" si="1533"/>
        <v>#VALUE!</v>
      </c>
      <c r="CA1502" s="24"/>
      <c r="CB1502" s="24"/>
      <c r="CC1502" s="20" t="str">
        <f>IF(BY1502="-","-",_xlfn.XLOOKUP(BY1502,ABNT5101!$B$4:$B$9,ABNT5101!$C$4:$C$9))</f>
        <v>-</v>
      </c>
      <c r="CD1502" s="24" t="str">
        <f>IF(BY1502="-","-",_xlfn.XLOOKUP(BY1502,ABNT5101!$B$4:$B$9,ABNT5101!$D$4:$D$9))</f>
        <v>-</v>
      </c>
      <c r="CE1502" s="20" t="str">
        <f t="shared" si="1534"/>
        <v>-</v>
      </c>
      <c r="CF1502" s="20" t="str">
        <f t="shared" si="1535"/>
        <v>-</v>
      </c>
      <c r="CG1502" s="20" t="str">
        <f t="shared" si="1640"/>
        <v>-</v>
      </c>
      <c r="CH1502" s="26" t="e">
        <f>_xlfn.XLOOKUP(CI1502,'Banco de dados'!$B:$B,'Banco de dados'!$D:$D)</f>
        <v>#N/A</v>
      </c>
      <c r="CI1502" s="27"/>
      <c r="CJ1502" s="26" t="e">
        <f>_xlfn.XLOOKUP(CI1502,'Banco de dados'!$B:$B,'Banco de dados'!$E:$E)</f>
        <v>#N/A</v>
      </c>
      <c r="CK1502" s="26"/>
      <c r="CL1502" s="26" t="e">
        <f>IF(CK1502="-","-",_xlfn.XLOOKUP(CK1502,'Banco de dados'!$B:$B,'Banco de dados'!$E:$E))</f>
        <v>#N/A</v>
      </c>
      <c r="CM1502" s="28">
        <f t="shared" si="1690"/>
        <v>1</v>
      </c>
      <c r="CN1502" s="26" t="e">
        <f>_xlfn.XLOOKUP(CI1502,'Banco de dados'!$B:$B,'Banco de dados'!$H:$H)</f>
        <v>#N/A</v>
      </c>
      <c r="CO1502" s="26" t="e">
        <f t="array" aca="1" ref="CO1502" ca="1">_xludf.XLOOKUP(CK1502,'Banco de dados'!$B:$B,'Banco de dados'!$H:$H)</f>
        <v>#NAME?</v>
      </c>
      <c r="CP1502" s="26" t="e">
        <f t="array" aca="1" ref="CP1502" ca="1">_xludf.XLOOKUP(CI1502,'Banco de dados'!$B:$B,'Banco de dados'!$F:$F)</f>
        <v>#NAME?</v>
      </c>
      <c r="CQ1502" s="26" t="e">
        <f t="array" aca="1" ref="CQ1502" ca="1">_xludf.XLOOKUP(CK1502,'Banco de dados'!$B:$B,'Banco de dados'!$F:$F)</f>
        <v>#NAME?</v>
      </c>
      <c r="CR1502" s="27">
        <v>502</v>
      </c>
      <c r="CS1502" s="27"/>
      <c r="CT1502" s="26" t="str">
        <f>IF(AG1502=0.5,"Suporte",IF(AND(AG1502&gt;='Braços de IP'!$B$9,AG1502&lt;='Braços de IP'!$D$9),'Braços de IP'!$E$9,IF(AND(AG1502&gt;='Braços de IP'!$B$10,AG1502&lt;='Braços de IP'!$D$10),'Braços de IP'!$E$10,IF(AND(AG1502&gt;='Braços de IP'!$B$11,AG1502&lt;='Braços de IP'!$D$11),'Braços de IP'!$E$11,IF(AND(AG1502&gt;='Braços de IP'!$B$12,AG1502&lt;='Braços de IP'!$D$12),'Braços de IP'!$E$12,IF(AND(AG1502&gt;='Braços de IP'!$B$13,AG1502&lt;='Braços de IP'!$D$13),'Braços de IP'!$E$13,IF(AND(AG1502&gt;='Braços de IP'!$B$14,AG1502&lt;='Braços de IP'!$D$14),'Braços de IP'!$E$14,"ERRO")))))))</f>
        <v>Médio I</v>
      </c>
      <c r="CU1502" s="27"/>
      <c r="CV1502" s="26" t="str">
        <f>IF($CU1502="","",VLOOKUP($CU1502,'Braços de IP'!$E$9:$I$15,2,0))</f>
        <v/>
      </c>
      <c r="CW1502" s="29" t="str">
        <f>IF($CU1502="","",VLOOKUP($CU1502,'Braços de IP'!$E$9:$I$15,5,0))</f>
        <v/>
      </c>
      <c r="CX1502" s="26"/>
      <c r="CY1502" s="26"/>
      <c r="CZ1502" s="26"/>
      <c r="DA1502" s="26"/>
      <c r="DB1502" s="26"/>
      <c r="DC1502" s="26"/>
      <c r="DD1502" s="30" t="e">
        <f t="shared" si="1588"/>
        <v>#N/A</v>
      </c>
      <c r="DE1502" s="31">
        <f t="shared" si="1589"/>
        <v>96</v>
      </c>
      <c r="DF1502" s="30" t="e">
        <f t="shared" si="1590"/>
        <v>#N/A</v>
      </c>
      <c r="DG1502" s="32" t="e">
        <f t="shared" si="1591"/>
        <v>#N/A</v>
      </c>
      <c r="DH1502" s="33" t="s">
        <v>143</v>
      </c>
      <c r="DI1502" s="34"/>
      <c r="DJ1502" s="35"/>
      <c r="DK1502" s="16" t="s">
        <v>144</v>
      </c>
      <c r="DL1502" s="16"/>
    </row>
    <row r="1503" spans="1:116" ht="15" customHeight="1" x14ac:dyDescent="0.25">
      <c r="B1503" s="16">
        <v>483</v>
      </c>
      <c r="C1503" s="16" t="s">
        <v>146</v>
      </c>
      <c r="D1503" s="16" t="s">
        <v>1284</v>
      </c>
      <c r="E1503" s="16">
        <v>-7.9935390000000002</v>
      </c>
      <c r="F1503" s="16">
        <v>-34.940466000000001</v>
      </c>
      <c r="G1503" s="16" t="s">
        <v>153</v>
      </c>
      <c r="H1503" s="16" t="s">
        <v>136</v>
      </c>
      <c r="I1503" s="16" t="s">
        <v>149</v>
      </c>
      <c r="J1503" s="16" t="s">
        <v>137</v>
      </c>
      <c r="K1503" s="16">
        <v>96</v>
      </c>
      <c r="L1503" s="16" t="s">
        <v>138</v>
      </c>
      <c r="M1503" s="16">
        <v>0</v>
      </c>
      <c r="N1503" s="16"/>
      <c r="O1503" s="16">
        <v>1</v>
      </c>
      <c r="P1503" s="16">
        <v>1</v>
      </c>
      <c r="Q1503" s="16">
        <v>6</v>
      </c>
      <c r="R1503" s="16"/>
      <c r="S1503" s="16"/>
      <c r="T1503" s="16" t="s">
        <v>136</v>
      </c>
      <c r="U1503" s="16">
        <v>1</v>
      </c>
      <c r="V1503" s="16">
        <v>0</v>
      </c>
      <c r="W1503" s="16" t="s">
        <v>136</v>
      </c>
      <c r="X1503" s="16" t="s">
        <v>136</v>
      </c>
      <c r="Y1503" s="16">
        <v>0</v>
      </c>
      <c r="Z1503" s="16">
        <v>0</v>
      </c>
      <c r="AA1503" s="16" t="s">
        <v>161</v>
      </c>
      <c r="AB1503" s="16" t="s">
        <v>140</v>
      </c>
      <c r="AC1503" s="16">
        <v>37</v>
      </c>
      <c r="AD1503" s="16">
        <v>7.12</v>
      </c>
      <c r="AE1503" s="16">
        <v>1</v>
      </c>
      <c r="AF1503" s="16">
        <v>0.1</v>
      </c>
      <c r="AG1503" s="16">
        <v>1.7</v>
      </c>
      <c r="AH1503" s="16"/>
      <c r="AI1503" s="16"/>
      <c r="AJ1503" s="16"/>
      <c r="AK1503" s="16"/>
      <c r="AL1503" s="16"/>
      <c r="AM1503" s="16">
        <v>0</v>
      </c>
      <c r="AN1503" s="16"/>
      <c r="AO1503" s="16">
        <v>0</v>
      </c>
      <c r="AP1503" s="16">
        <v>0</v>
      </c>
      <c r="AQ1503" s="16">
        <v>0</v>
      </c>
      <c r="AR1503" s="17" t="s">
        <v>136</v>
      </c>
      <c r="AS1503" s="19">
        <f t="shared" si="1522"/>
        <v>0</v>
      </c>
      <c r="AT1503" s="19"/>
      <c r="AU1503" s="19">
        <f>VLOOKUP(G1503,ABNT5101!$I$3:$J$9,2)</f>
        <v>15</v>
      </c>
      <c r="AV1503" s="19">
        <f>VLOOKUP(G1503,ABNT5101!$I$3:$M$9,5)</f>
        <v>0.18</v>
      </c>
      <c r="AW1503" s="17" t="str">
        <f>_xlfn.XLOOKUP(G1503,ABNT5101!I:I,ABNT5101!L:L)</f>
        <v>-</v>
      </c>
      <c r="AX1503" s="17">
        <f>_xlfn.XLOOKUP(G1503,ABNT5101!$I:$I,ABNT5101!M:M)</f>
        <v>0.18</v>
      </c>
      <c r="AY1503" s="17" t="str">
        <f>_xlfn.XLOOKUP(G1503,ABNT5101!$I:$I,ABNT5101!N:N)</f>
        <v>-</v>
      </c>
      <c r="AZ1503" s="17">
        <f>_xlfn.XLOOKUP(G1503,ABNT5101!$I:$I,ABNT5101!O:O)</f>
        <v>15</v>
      </c>
      <c r="BA1503" s="20" t="str">
        <f t="shared" si="1523"/>
        <v>NÃO ATENDE</v>
      </c>
      <c r="BB1503" s="21">
        <f t="shared" ref="BB1503:BC1503" si="1772">BE1503/AU1503-1</f>
        <v>-1</v>
      </c>
      <c r="BC1503" s="21">
        <f t="shared" si="1772"/>
        <v>-1</v>
      </c>
      <c r="BD1503" s="21" t="str">
        <f t="shared" si="1525"/>
        <v>-</v>
      </c>
      <c r="BE1503" s="22"/>
      <c r="BF1503" s="22"/>
      <c r="BG1503" s="22"/>
      <c r="BH1503" s="22"/>
      <c r="BI1503" s="23"/>
      <c r="BJ1503" s="22"/>
      <c r="BK1503" s="20" t="str">
        <f t="shared" si="1526"/>
        <v>NÃO ATENDE</v>
      </c>
      <c r="BL1503" s="20" t="str">
        <f t="shared" si="1527"/>
        <v>NÃO ATENDE</v>
      </c>
      <c r="BM1503" s="20" t="str">
        <f t="shared" si="1528"/>
        <v>NÃO ATENDE</v>
      </c>
      <c r="BN1503" s="20" t="str">
        <f t="shared" si="1529"/>
        <v>ATENDE</v>
      </c>
      <c r="BO1503" s="24" t="str">
        <f t="shared" si="1530"/>
        <v>C3</v>
      </c>
      <c r="BP1503" s="24" t="str">
        <f t="shared" si="1648"/>
        <v>P5</v>
      </c>
      <c r="BQ1503" s="25">
        <f t="shared" si="1661"/>
        <v>-1</v>
      </c>
      <c r="BR1503" s="22"/>
      <c r="BS1503" s="22"/>
      <c r="BT1503" s="24">
        <f>IF(BP1503="-","-",_xlfn.XLOOKUP(BP1503,ABNT5101!$B$4:$B$9,ABNT5101!$C$4:$C$9))</f>
        <v>5</v>
      </c>
      <c r="BU1503" s="24">
        <f>IF(BP1503="-","-",_xlfn.XLOOKUP(BP1503,ABNT5101!$B$4:$B$9,ABNT5101!$D$4:$D$9))</f>
        <v>1</v>
      </c>
      <c r="BV1503" s="20" t="str">
        <f t="shared" si="1531"/>
        <v>NÃO ATENDE</v>
      </c>
      <c r="BW1503" s="20" t="str">
        <f t="shared" si="1662"/>
        <v>NÃO ATENDE</v>
      </c>
      <c r="BX1503" s="20" t="str">
        <f t="shared" si="1532"/>
        <v>NÃO ATENDE</v>
      </c>
      <c r="BY1503" s="24" t="s">
        <v>136</v>
      </c>
      <c r="BZ1503" s="25" t="e">
        <f t="shared" si="1533"/>
        <v>#VALUE!</v>
      </c>
      <c r="CA1503" s="24"/>
      <c r="CB1503" s="24"/>
      <c r="CC1503" s="20" t="str">
        <f>IF(BY1503="-","-",_xlfn.XLOOKUP(BY1503,ABNT5101!$B$4:$B$9,ABNT5101!$C$4:$C$9))</f>
        <v>-</v>
      </c>
      <c r="CD1503" s="24" t="str">
        <f>IF(BY1503="-","-",_xlfn.XLOOKUP(BY1503,ABNT5101!$B$4:$B$9,ABNT5101!$D$4:$D$9))</f>
        <v>-</v>
      </c>
      <c r="CE1503" s="20" t="str">
        <f t="shared" si="1534"/>
        <v>-</v>
      </c>
      <c r="CF1503" s="20" t="str">
        <f t="shared" si="1535"/>
        <v>-</v>
      </c>
      <c r="CG1503" s="20" t="str">
        <f t="shared" si="1640"/>
        <v>-</v>
      </c>
      <c r="CH1503" s="26" t="e">
        <f>_xlfn.XLOOKUP(CI1503,'Banco de dados'!$B:$B,'Banco de dados'!$D:$D)</f>
        <v>#N/A</v>
      </c>
      <c r="CI1503" s="27"/>
      <c r="CJ1503" s="26" t="e">
        <f>_xlfn.XLOOKUP(CI1503,'Banco de dados'!$B:$B,'Banco de dados'!$E:$E)</f>
        <v>#N/A</v>
      </c>
      <c r="CK1503" s="26"/>
      <c r="CL1503" s="26" t="e">
        <f>IF(CK1503="-","-",_xlfn.XLOOKUP(CK1503,'Banco de dados'!$B:$B,'Banco de dados'!$E:$E))</f>
        <v>#N/A</v>
      </c>
      <c r="CM1503" s="28">
        <f t="shared" si="1690"/>
        <v>1</v>
      </c>
      <c r="CN1503" s="26" t="e">
        <f>_xlfn.XLOOKUP(CI1503,'Banco de dados'!$B:$B,'Banco de dados'!$H:$H)</f>
        <v>#N/A</v>
      </c>
      <c r="CO1503" s="26" t="e">
        <f t="array" aca="1" ref="CO1503" ca="1">_xludf.XLOOKUP(CK1503,'Banco de dados'!$B:$B,'Banco de dados'!$H:$H)</f>
        <v>#NAME?</v>
      </c>
      <c r="CP1503" s="26" t="e">
        <f t="array" aca="1" ref="CP1503" ca="1">_xludf.XLOOKUP(CI1503,'Banco de dados'!$B:$B,'Banco de dados'!$F:$F)</f>
        <v>#NAME?</v>
      </c>
      <c r="CQ1503" s="26" t="e">
        <f t="array" aca="1" ref="CQ1503" ca="1">_xludf.XLOOKUP(CK1503,'Banco de dados'!$B:$B,'Banco de dados'!$F:$F)</f>
        <v>#NAME?</v>
      </c>
      <c r="CR1503" s="27">
        <v>503</v>
      </c>
      <c r="CS1503" s="27"/>
      <c r="CT1503" s="26" t="str">
        <f>IF(AG1503=0.5,"Suporte",IF(AND(AG1503&gt;='Braços de IP'!$B$9,AG1503&lt;='Braços de IP'!$D$9),'Braços de IP'!$E$9,IF(AND(AG1503&gt;='Braços de IP'!$B$10,AG1503&lt;='Braços de IP'!$D$10),'Braços de IP'!$E$10,IF(AND(AG1503&gt;='Braços de IP'!$B$11,AG1503&lt;='Braços de IP'!$D$11),'Braços de IP'!$E$11,IF(AND(AG1503&gt;='Braços de IP'!$B$12,AG1503&lt;='Braços de IP'!$D$12),'Braços de IP'!$E$12,IF(AND(AG1503&gt;='Braços de IP'!$B$13,AG1503&lt;='Braços de IP'!$D$13),'Braços de IP'!$E$13,IF(AND(AG1503&gt;='Braços de IP'!$B$14,AG1503&lt;='Braços de IP'!$D$14),'Braços de IP'!$E$14,"ERRO")))))))</f>
        <v>Médio I</v>
      </c>
      <c r="CU1503" s="27"/>
      <c r="CV1503" s="26" t="str">
        <f>IF($CU1503="","",VLOOKUP($CU1503,'Braços de IP'!$E$9:$I$15,2,0))</f>
        <v/>
      </c>
      <c r="CW1503" s="29" t="str">
        <f>IF($CU1503="","",VLOOKUP($CU1503,'Braços de IP'!$E$9:$I$15,5,0))</f>
        <v/>
      </c>
      <c r="CX1503" s="26"/>
      <c r="CY1503" s="26"/>
      <c r="CZ1503" s="26"/>
      <c r="DA1503" s="26"/>
      <c r="DB1503" s="26"/>
      <c r="DC1503" s="26"/>
      <c r="DD1503" s="30" t="e">
        <f t="shared" si="1588"/>
        <v>#N/A</v>
      </c>
      <c r="DE1503" s="31">
        <f t="shared" si="1589"/>
        <v>96</v>
      </c>
      <c r="DF1503" s="30" t="e">
        <f t="shared" si="1590"/>
        <v>#N/A</v>
      </c>
      <c r="DG1503" s="32" t="e">
        <f t="shared" si="1591"/>
        <v>#N/A</v>
      </c>
      <c r="DH1503" s="33" t="s">
        <v>143</v>
      </c>
      <c r="DI1503" s="34"/>
      <c r="DJ1503" s="35"/>
      <c r="DK1503" s="16" t="s">
        <v>144</v>
      </c>
      <c r="DL1503" s="16"/>
    </row>
    <row r="1504" spans="1:116" ht="15" customHeight="1" x14ac:dyDescent="0.25">
      <c r="B1504" s="16">
        <v>483</v>
      </c>
      <c r="C1504" s="16" t="s">
        <v>146</v>
      </c>
      <c r="D1504" s="16" t="s">
        <v>1284</v>
      </c>
      <c r="E1504" s="16">
        <v>-7.9935390000000002</v>
      </c>
      <c r="F1504" s="16">
        <v>-34.940466000000001</v>
      </c>
      <c r="G1504" s="16" t="s">
        <v>153</v>
      </c>
      <c r="H1504" s="16" t="s">
        <v>136</v>
      </c>
      <c r="I1504" s="16" t="s">
        <v>149</v>
      </c>
      <c r="J1504" s="16" t="s">
        <v>137</v>
      </c>
      <c r="K1504" s="16">
        <v>96</v>
      </c>
      <c r="L1504" s="16" t="s">
        <v>138</v>
      </c>
      <c r="M1504" s="16">
        <v>0</v>
      </c>
      <c r="N1504" s="16"/>
      <c r="O1504" s="16">
        <v>1</v>
      </c>
      <c r="P1504" s="16">
        <v>1</v>
      </c>
      <c r="Q1504" s="16">
        <v>6</v>
      </c>
      <c r="R1504" s="16"/>
      <c r="S1504" s="16"/>
      <c r="T1504" s="16" t="s">
        <v>136</v>
      </c>
      <c r="U1504" s="16">
        <v>1</v>
      </c>
      <c r="V1504" s="16">
        <v>0</v>
      </c>
      <c r="W1504" s="16" t="s">
        <v>136</v>
      </c>
      <c r="X1504" s="16" t="s">
        <v>136</v>
      </c>
      <c r="Y1504" s="16">
        <v>0</v>
      </c>
      <c r="Z1504" s="16">
        <v>0</v>
      </c>
      <c r="AA1504" s="16" t="s">
        <v>161</v>
      </c>
      <c r="AB1504" s="16" t="s">
        <v>140</v>
      </c>
      <c r="AC1504" s="16">
        <v>37</v>
      </c>
      <c r="AD1504" s="16">
        <v>7.12</v>
      </c>
      <c r="AE1504" s="16">
        <v>1</v>
      </c>
      <c r="AF1504" s="16">
        <v>0.1</v>
      </c>
      <c r="AG1504" s="16">
        <v>1.7</v>
      </c>
      <c r="AH1504" s="16"/>
      <c r="AI1504" s="16"/>
      <c r="AJ1504" s="16"/>
      <c r="AK1504" s="16"/>
      <c r="AL1504" s="16"/>
      <c r="AM1504" s="16">
        <v>0</v>
      </c>
      <c r="AN1504" s="16"/>
      <c r="AO1504" s="16">
        <v>0</v>
      </c>
      <c r="AP1504" s="16">
        <v>0</v>
      </c>
      <c r="AQ1504" s="16">
        <v>0</v>
      </c>
      <c r="AR1504" s="17" t="s">
        <v>136</v>
      </c>
      <c r="AS1504" s="19">
        <f t="shared" si="1522"/>
        <v>0</v>
      </c>
      <c r="AT1504" s="19"/>
      <c r="AU1504" s="19">
        <f>VLOOKUP(G1504,ABNT5101!$I$3:$J$9,2)</f>
        <v>15</v>
      </c>
      <c r="AV1504" s="19">
        <f>VLOOKUP(G1504,ABNT5101!$I$3:$M$9,5)</f>
        <v>0.18</v>
      </c>
      <c r="AW1504" s="17" t="str">
        <f>_xlfn.XLOOKUP(G1504,ABNT5101!I:I,ABNT5101!L:L)</f>
        <v>-</v>
      </c>
      <c r="AX1504" s="17">
        <f>_xlfn.XLOOKUP(G1504,ABNT5101!$I:$I,ABNT5101!M:M)</f>
        <v>0.18</v>
      </c>
      <c r="AY1504" s="17" t="str">
        <f>_xlfn.XLOOKUP(G1504,ABNT5101!$I:$I,ABNT5101!N:N)</f>
        <v>-</v>
      </c>
      <c r="AZ1504" s="17">
        <f>_xlfn.XLOOKUP(G1504,ABNT5101!$I:$I,ABNT5101!O:O)</f>
        <v>15</v>
      </c>
      <c r="BA1504" s="20" t="str">
        <f t="shared" si="1523"/>
        <v>NÃO ATENDE</v>
      </c>
      <c r="BB1504" s="21">
        <f t="shared" ref="BB1504:BC1504" si="1773">BE1504/AU1504-1</f>
        <v>-1</v>
      </c>
      <c r="BC1504" s="21">
        <f t="shared" si="1773"/>
        <v>-1</v>
      </c>
      <c r="BD1504" s="21" t="str">
        <f t="shared" si="1525"/>
        <v>-</v>
      </c>
      <c r="BE1504" s="22"/>
      <c r="BF1504" s="22"/>
      <c r="BG1504" s="22"/>
      <c r="BH1504" s="22"/>
      <c r="BI1504" s="23"/>
      <c r="BJ1504" s="22"/>
      <c r="BK1504" s="20" t="str">
        <f t="shared" si="1526"/>
        <v>NÃO ATENDE</v>
      </c>
      <c r="BL1504" s="20" t="str">
        <f t="shared" si="1527"/>
        <v>NÃO ATENDE</v>
      </c>
      <c r="BM1504" s="20" t="str">
        <f t="shared" si="1528"/>
        <v>NÃO ATENDE</v>
      </c>
      <c r="BN1504" s="20" t="str">
        <f t="shared" si="1529"/>
        <v>ATENDE</v>
      </c>
      <c r="BO1504" s="24" t="str">
        <f t="shared" si="1530"/>
        <v>C3</v>
      </c>
      <c r="BP1504" s="24" t="str">
        <f t="shared" si="1648"/>
        <v>P5</v>
      </c>
      <c r="BQ1504" s="25">
        <f t="shared" si="1661"/>
        <v>-1</v>
      </c>
      <c r="BR1504" s="22"/>
      <c r="BS1504" s="22"/>
      <c r="BT1504" s="24">
        <f>IF(BP1504="-","-",_xlfn.XLOOKUP(BP1504,ABNT5101!$B$4:$B$9,ABNT5101!$C$4:$C$9))</f>
        <v>5</v>
      </c>
      <c r="BU1504" s="24">
        <f>IF(BP1504="-","-",_xlfn.XLOOKUP(BP1504,ABNT5101!$B$4:$B$9,ABNT5101!$D$4:$D$9))</f>
        <v>1</v>
      </c>
      <c r="BV1504" s="20" t="str">
        <f t="shared" si="1531"/>
        <v>NÃO ATENDE</v>
      </c>
      <c r="BW1504" s="20" t="str">
        <f t="shared" si="1662"/>
        <v>NÃO ATENDE</v>
      </c>
      <c r="BX1504" s="20" t="str">
        <f t="shared" si="1532"/>
        <v>NÃO ATENDE</v>
      </c>
      <c r="BY1504" s="24" t="s">
        <v>136</v>
      </c>
      <c r="BZ1504" s="25" t="e">
        <f t="shared" si="1533"/>
        <v>#VALUE!</v>
      </c>
      <c r="CA1504" s="24"/>
      <c r="CB1504" s="24"/>
      <c r="CC1504" s="20" t="str">
        <f>IF(BY1504="-","-",_xlfn.XLOOKUP(BY1504,ABNT5101!$B$4:$B$9,ABNT5101!$C$4:$C$9))</f>
        <v>-</v>
      </c>
      <c r="CD1504" s="24" t="str">
        <f>IF(BY1504="-","-",_xlfn.XLOOKUP(BY1504,ABNT5101!$B$4:$B$9,ABNT5101!$D$4:$D$9))</f>
        <v>-</v>
      </c>
      <c r="CE1504" s="20" t="str">
        <f t="shared" si="1534"/>
        <v>-</v>
      </c>
      <c r="CF1504" s="20" t="str">
        <f t="shared" si="1535"/>
        <v>-</v>
      </c>
      <c r="CG1504" s="20" t="str">
        <f t="shared" si="1640"/>
        <v>-</v>
      </c>
      <c r="CH1504" s="26" t="e">
        <f>_xlfn.XLOOKUP(CI1504,'Banco de dados'!$B:$B,'Banco de dados'!$D:$D)</f>
        <v>#N/A</v>
      </c>
      <c r="CI1504" s="27"/>
      <c r="CJ1504" s="26" t="e">
        <f>_xlfn.XLOOKUP(CI1504,'Banco de dados'!$B:$B,'Banco de dados'!$E:$E)</f>
        <v>#N/A</v>
      </c>
      <c r="CK1504" s="26"/>
      <c r="CL1504" s="26" t="e">
        <f>IF(CK1504="-","-",_xlfn.XLOOKUP(CK1504,'Banco de dados'!$B:$B,'Banco de dados'!$E:$E))</f>
        <v>#N/A</v>
      </c>
      <c r="CM1504" s="28">
        <f t="shared" si="1690"/>
        <v>1</v>
      </c>
      <c r="CN1504" s="26" t="e">
        <f>_xlfn.XLOOKUP(CI1504,'Banco de dados'!$B:$B,'Banco de dados'!$H:$H)</f>
        <v>#N/A</v>
      </c>
      <c r="CO1504" s="26" t="e">
        <f t="array" aca="1" ref="CO1504" ca="1">_xludf.XLOOKUP(CK1504,'Banco de dados'!$B:$B,'Banco de dados'!$H:$H)</f>
        <v>#NAME?</v>
      </c>
      <c r="CP1504" s="26" t="e">
        <f t="array" aca="1" ref="CP1504" ca="1">_xludf.XLOOKUP(CI1504,'Banco de dados'!$B:$B,'Banco de dados'!$F:$F)</f>
        <v>#NAME?</v>
      </c>
      <c r="CQ1504" s="26" t="e">
        <f t="array" aca="1" ref="CQ1504" ca="1">_xludf.XLOOKUP(CK1504,'Banco de dados'!$B:$B,'Banco de dados'!$F:$F)</f>
        <v>#NAME?</v>
      </c>
      <c r="CR1504" s="27">
        <v>504</v>
      </c>
      <c r="CS1504" s="27"/>
      <c r="CT1504" s="26" t="str">
        <f>IF(AG1504=0.5,"Suporte",IF(AND(AG1504&gt;='Braços de IP'!$B$9,AG1504&lt;='Braços de IP'!$D$9),'Braços de IP'!$E$9,IF(AND(AG1504&gt;='Braços de IP'!$B$10,AG1504&lt;='Braços de IP'!$D$10),'Braços de IP'!$E$10,IF(AND(AG1504&gt;='Braços de IP'!$B$11,AG1504&lt;='Braços de IP'!$D$11),'Braços de IP'!$E$11,IF(AND(AG1504&gt;='Braços de IP'!$B$12,AG1504&lt;='Braços de IP'!$D$12),'Braços de IP'!$E$12,IF(AND(AG1504&gt;='Braços de IP'!$B$13,AG1504&lt;='Braços de IP'!$D$13),'Braços de IP'!$E$13,IF(AND(AG1504&gt;='Braços de IP'!$B$14,AG1504&lt;='Braços de IP'!$D$14),'Braços de IP'!$E$14,"ERRO")))))))</f>
        <v>Médio I</v>
      </c>
      <c r="CU1504" s="27"/>
      <c r="CV1504" s="26" t="str">
        <f>IF($CU1504="","",VLOOKUP($CU1504,'Braços de IP'!$E$9:$I$15,2,0))</f>
        <v/>
      </c>
      <c r="CW1504" s="29" t="str">
        <f>IF($CU1504="","",VLOOKUP($CU1504,'Braços de IP'!$E$9:$I$15,5,0))</f>
        <v/>
      </c>
      <c r="CX1504" s="26"/>
      <c r="CY1504" s="26"/>
      <c r="CZ1504" s="26"/>
      <c r="DA1504" s="26"/>
      <c r="DB1504" s="26"/>
      <c r="DC1504" s="26"/>
      <c r="DD1504" s="30" t="e">
        <f t="shared" si="1588"/>
        <v>#N/A</v>
      </c>
      <c r="DE1504" s="31">
        <f t="shared" si="1589"/>
        <v>96</v>
      </c>
      <c r="DF1504" s="30" t="e">
        <f t="shared" si="1590"/>
        <v>#N/A</v>
      </c>
      <c r="DG1504" s="32" t="e">
        <f t="shared" si="1591"/>
        <v>#N/A</v>
      </c>
      <c r="DH1504" s="33" t="s">
        <v>143</v>
      </c>
      <c r="DI1504" s="34"/>
      <c r="DJ1504" s="35"/>
      <c r="DK1504" s="16" t="s">
        <v>144</v>
      </c>
      <c r="DL1504" s="16"/>
    </row>
    <row r="1505" spans="1:116" ht="15" customHeight="1" x14ac:dyDescent="0.25">
      <c r="B1505" s="16">
        <v>484</v>
      </c>
      <c r="C1505" s="16" t="s">
        <v>146</v>
      </c>
      <c r="D1505" s="16" t="s">
        <v>808</v>
      </c>
      <c r="E1505" s="16">
        <v>-7.9787590000000002</v>
      </c>
      <c r="F1505" s="16">
        <v>-34.917723000000002</v>
      </c>
      <c r="G1505" s="16" t="s">
        <v>160</v>
      </c>
      <c r="H1505" s="16" t="s">
        <v>136</v>
      </c>
      <c r="I1505" s="16" t="s">
        <v>135</v>
      </c>
      <c r="J1505" s="16" t="s">
        <v>137</v>
      </c>
      <c r="K1505" s="16">
        <v>70</v>
      </c>
      <c r="L1505" s="16" t="s">
        <v>138</v>
      </c>
      <c r="M1505" s="16">
        <v>0</v>
      </c>
      <c r="N1505" s="16"/>
      <c r="O1505" s="16">
        <v>1</v>
      </c>
      <c r="P1505" s="16">
        <v>1</v>
      </c>
      <c r="Q1505" s="16">
        <v>7.5</v>
      </c>
      <c r="R1505" s="16"/>
      <c r="S1505" s="16"/>
      <c r="T1505" s="16" t="s">
        <v>136</v>
      </c>
      <c r="U1505" s="16">
        <v>0.5</v>
      </c>
      <c r="V1505" s="16">
        <v>0</v>
      </c>
      <c r="W1505" s="16" t="s">
        <v>136</v>
      </c>
      <c r="X1505" s="16" t="s">
        <v>136</v>
      </c>
      <c r="Y1505" s="16">
        <v>0</v>
      </c>
      <c r="Z1505" s="16">
        <v>0</v>
      </c>
      <c r="AA1505" s="16" t="s">
        <v>139</v>
      </c>
      <c r="AB1505" s="16" t="s">
        <v>140</v>
      </c>
      <c r="AC1505" s="16">
        <v>35.270000000000003</v>
      </c>
      <c r="AD1505" s="16">
        <v>7.16</v>
      </c>
      <c r="AE1505" s="16">
        <v>1</v>
      </c>
      <c r="AF1505" s="16">
        <v>0.28999999999999998</v>
      </c>
      <c r="AG1505" s="16">
        <v>1.5</v>
      </c>
      <c r="AH1505" s="16"/>
      <c r="AI1505" s="16"/>
      <c r="AJ1505" s="16"/>
      <c r="AK1505" s="16"/>
      <c r="AL1505" s="16"/>
      <c r="AM1505" s="16">
        <v>0</v>
      </c>
      <c r="AN1505" s="16"/>
      <c r="AO1505" s="16">
        <v>0</v>
      </c>
      <c r="AP1505" s="16">
        <v>0</v>
      </c>
      <c r="AQ1505" s="16">
        <v>0</v>
      </c>
      <c r="AR1505" s="17" t="s">
        <v>136</v>
      </c>
      <c r="AS1505" s="19">
        <f t="shared" si="1522"/>
        <v>0</v>
      </c>
      <c r="AT1505" s="19"/>
      <c r="AU1505" s="19">
        <f>VLOOKUP(G1505,ABNT5101!$I$3:$J$9,2)</f>
        <v>10</v>
      </c>
      <c r="AV1505" s="19">
        <f>VLOOKUP(G1505,ABNT5101!$I$3:$M$9,5)</f>
        <v>0.18</v>
      </c>
      <c r="AW1505" s="17" t="str">
        <f>_xlfn.XLOOKUP(G1505,ABNT5101!I:I,ABNT5101!L:L)</f>
        <v>-</v>
      </c>
      <c r="AX1505" s="17">
        <f>_xlfn.XLOOKUP(G1505,ABNT5101!$I:$I,ABNT5101!M:M)</f>
        <v>0.18</v>
      </c>
      <c r="AY1505" s="17" t="str">
        <f>_xlfn.XLOOKUP(G1505,ABNT5101!$I:$I,ABNT5101!N:N)</f>
        <v>-</v>
      </c>
      <c r="AZ1505" s="17">
        <f>_xlfn.XLOOKUP(G1505,ABNT5101!$I:$I,ABNT5101!O:O)</f>
        <v>16</v>
      </c>
      <c r="BA1505" s="20" t="str">
        <f t="shared" si="1523"/>
        <v>NÃO ATENDE</v>
      </c>
      <c r="BB1505" s="21">
        <f t="shared" ref="BB1505:BC1505" si="1774">BE1505/AU1505-1</f>
        <v>-1</v>
      </c>
      <c r="BC1505" s="21">
        <f t="shared" si="1774"/>
        <v>-1</v>
      </c>
      <c r="BD1505" s="21" t="str">
        <f t="shared" si="1525"/>
        <v>-</v>
      </c>
      <c r="BE1505" s="22"/>
      <c r="BF1505" s="22"/>
      <c r="BG1505" s="22"/>
      <c r="BH1505" s="22"/>
      <c r="BI1505" s="23"/>
      <c r="BJ1505" s="22"/>
      <c r="BK1505" s="20" t="str">
        <f t="shared" si="1526"/>
        <v>NÃO ATENDE</v>
      </c>
      <c r="BL1505" s="20" t="str">
        <f t="shared" si="1527"/>
        <v>NÃO ATENDE</v>
      </c>
      <c r="BM1505" s="20" t="str">
        <f t="shared" si="1528"/>
        <v>NÃO ATENDE</v>
      </c>
      <c r="BN1505" s="20" t="str">
        <f t="shared" si="1529"/>
        <v>ATENDE</v>
      </c>
      <c r="BO1505" s="24" t="str">
        <f t="shared" si="1530"/>
        <v>C4</v>
      </c>
      <c r="BP1505" s="24" t="str">
        <f t="shared" si="1648"/>
        <v>P6</v>
      </c>
      <c r="BQ1505" s="25">
        <f t="shared" si="1661"/>
        <v>-1</v>
      </c>
      <c r="BR1505" s="22"/>
      <c r="BS1505" s="22"/>
      <c r="BT1505" s="24">
        <f>IF(BP1505="-","-",_xlfn.XLOOKUP(BP1505,ABNT5101!$B$4:$B$9,ABNT5101!$C$4:$C$9))</f>
        <v>3</v>
      </c>
      <c r="BU1505" s="24">
        <f>IF(BP1505="-","-",_xlfn.XLOOKUP(BP1505,ABNT5101!$B$4:$B$9,ABNT5101!$D$4:$D$9))</f>
        <v>0.6</v>
      </c>
      <c r="BV1505" s="20" t="str">
        <f t="shared" si="1531"/>
        <v>NÃO ATENDE</v>
      </c>
      <c r="BW1505" s="20" t="str">
        <f t="shared" si="1662"/>
        <v>NÃO ATENDE</v>
      </c>
      <c r="BX1505" s="20" t="str">
        <f t="shared" si="1532"/>
        <v>NÃO ATENDE</v>
      </c>
      <c r="BY1505" s="24" t="s">
        <v>136</v>
      </c>
      <c r="BZ1505" s="25" t="e">
        <f t="shared" si="1533"/>
        <v>#VALUE!</v>
      </c>
      <c r="CA1505" s="24"/>
      <c r="CB1505" s="24"/>
      <c r="CC1505" s="20" t="str">
        <f>IF(BY1505="-","-",_xlfn.XLOOKUP(BY1505,ABNT5101!$B$4:$B$9,ABNT5101!$C$4:$C$9))</f>
        <v>-</v>
      </c>
      <c r="CD1505" s="24" t="str">
        <f>IF(BY1505="-","-",_xlfn.XLOOKUP(BY1505,ABNT5101!$B$4:$B$9,ABNT5101!$D$4:$D$9))</f>
        <v>-</v>
      </c>
      <c r="CE1505" s="20" t="str">
        <f t="shared" si="1534"/>
        <v>-</v>
      </c>
      <c r="CF1505" s="20" t="str">
        <f t="shared" si="1535"/>
        <v>-</v>
      </c>
      <c r="CG1505" s="20" t="str">
        <f t="shared" si="1640"/>
        <v>-</v>
      </c>
      <c r="CH1505" s="26" t="e">
        <f>_xlfn.XLOOKUP(CI1505,'Banco de dados'!$B:$B,'Banco de dados'!$D:$D)</f>
        <v>#N/A</v>
      </c>
      <c r="CI1505" s="27"/>
      <c r="CJ1505" s="26" t="e">
        <f>_xlfn.XLOOKUP(CI1505,'Banco de dados'!$B:$B,'Banco de dados'!$E:$E)</f>
        <v>#N/A</v>
      </c>
      <c r="CK1505" s="26"/>
      <c r="CL1505" s="26" t="e">
        <f>IF(CK1505="-","-",_xlfn.XLOOKUP(CK1505,'Banco de dados'!$B:$B,'Banco de dados'!$E:$E))</f>
        <v>#N/A</v>
      </c>
      <c r="CM1505" s="28">
        <f t="shared" si="1690"/>
        <v>1</v>
      </c>
      <c r="CN1505" s="26" t="e">
        <f>_xlfn.XLOOKUP(CI1505,'Banco de dados'!$B:$B,'Banco de dados'!$H:$H)</f>
        <v>#N/A</v>
      </c>
      <c r="CO1505" s="26" t="e">
        <f t="array" aca="1" ref="CO1505" ca="1">_xludf.XLOOKUP(CK1505,'Banco de dados'!$B:$B,'Banco de dados'!$H:$H)</f>
        <v>#NAME?</v>
      </c>
      <c r="CP1505" s="26" t="e">
        <f t="array" aca="1" ref="CP1505" ca="1">_xludf.XLOOKUP(CI1505,'Banco de dados'!$B:$B,'Banco de dados'!$F:$F)</f>
        <v>#NAME?</v>
      </c>
      <c r="CQ1505" s="26" t="e">
        <f t="array" aca="1" ref="CQ1505" ca="1">_xludf.XLOOKUP(CK1505,'Banco de dados'!$B:$B,'Banco de dados'!$F:$F)</f>
        <v>#NAME?</v>
      </c>
      <c r="CR1505" s="27">
        <v>505</v>
      </c>
      <c r="CS1505" s="27"/>
      <c r="CT1505" s="26" t="str">
        <f>IF(AG1505=0.5,"Suporte",IF(AND(AG1505&gt;='Braços de IP'!$B$9,AG1505&lt;='Braços de IP'!$D$9),'Braços de IP'!$E$9,IF(AND(AG1505&gt;='Braços de IP'!$B$10,AG1505&lt;='Braços de IP'!$D$10),'Braços de IP'!$E$10,IF(AND(AG1505&gt;='Braços de IP'!$B$11,AG1505&lt;='Braços de IP'!$D$11),'Braços de IP'!$E$11,IF(AND(AG1505&gt;='Braços de IP'!$B$12,AG1505&lt;='Braços de IP'!$D$12),'Braços de IP'!$E$12,IF(AND(AG1505&gt;='Braços de IP'!$B$13,AG1505&lt;='Braços de IP'!$D$13),'Braços de IP'!$E$13,IF(AND(AG1505&gt;='Braços de IP'!$B$14,AG1505&lt;='Braços de IP'!$D$14),'Braços de IP'!$E$14,"ERRO")))))))</f>
        <v>Curto II</v>
      </c>
      <c r="CU1505" s="27"/>
      <c r="CV1505" s="26" t="str">
        <f>IF($CU1505="","",VLOOKUP($CU1505,'Braços de IP'!$E$9:$I$15,2,0))</f>
        <v/>
      </c>
      <c r="CW1505" s="29" t="str">
        <f>IF($CU1505="","",VLOOKUP($CU1505,'Braços de IP'!$E$9:$I$15,5,0))</f>
        <v/>
      </c>
      <c r="CX1505" s="26"/>
      <c r="CY1505" s="26"/>
      <c r="CZ1505" s="26"/>
      <c r="DA1505" s="26"/>
      <c r="DB1505" s="26"/>
      <c r="DC1505" s="26"/>
      <c r="DD1505" s="30" t="e">
        <f t="shared" si="1588"/>
        <v>#N/A</v>
      </c>
      <c r="DE1505" s="31">
        <f t="shared" si="1589"/>
        <v>70</v>
      </c>
      <c r="DF1505" s="30" t="e">
        <f t="shared" si="1590"/>
        <v>#N/A</v>
      </c>
      <c r="DG1505" s="32" t="e">
        <f t="shared" si="1591"/>
        <v>#N/A</v>
      </c>
      <c r="DH1505" s="33" t="s">
        <v>143</v>
      </c>
      <c r="DI1505" s="34"/>
      <c r="DJ1505" s="35"/>
      <c r="DK1505" s="16" t="s">
        <v>144</v>
      </c>
      <c r="DL1505" s="16"/>
    </row>
    <row r="1506" spans="1:116" ht="15" customHeight="1" x14ac:dyDescent="0.25">
      <c r="B1506" s="16">
        <v>484</v>
      </c>
      <c r="C1506" s="16" t="s">
        <v>146</v>
      </c>
      <c r="D1506" s="16" t="s">
        <v>808</v>
      </c>
      <c r="E1506" s="16">
        <v>-7.9787590000000002</v>
      </c>
      <c r="F1506" s="16">
        <v>-34.917723000000002</v>
      </c>
      <c r="G1506" s="16" t="s">
        <v>160</v>
      </c>
      <c r="H1506" s="16" t="s">
        <v>136</v>
      </c>
      <c r="I1506" s="16" t="s">
        <v>135</v>
      </c>
      <c r="J1506" s="16" t="s">
        <v>137</v>
      </c>
      <c r="K1506" s="16">
        <v>70</v>
      </c>
      <c r="L1506" s="16" t="s">
        <v>138</v>
      </c>
      <c r="M1506" s="16">
        <v>0</v>
      </c>
      <c r="N1506" s="16"/>
      <c r="O1506" s="16">
        <v>1</v>
      </c>
      <c r="P1506" s="16">
        <v>1</v>
      </c>
      <c r="Q1506" s="16">
        <v>7.5</v>
      </c>
      <c r="R1506" s="16"/>
      <c r="S1506" s="16"/>
      <c r="T1506" s="16" t="s">
        <v>136</v>
      </c>
      <c r="U1506" s="16">
        <v>0.5</v>
      </c>
      <c r="V1506" s="16">
        <v>0</v>
      </c>
      <c r="W1506" s="16" t="s">
        <v>136</v>
      </c>
      <c r="X1506" s="16" t="s">
        <v>136</v>
      </c>
      <c r="Y1506" s="16">
        <v>0</v>
      </c>
      <c r="Z1506" s="16">
        <v>0</v>
      </c>
      <c r="AA1506" s="16" t="s">
        <v>139</v>
      </c>
      <c r="AB1506" s="16" t="s">
        <v>140</v>
      </c>
      <c r="AC1506" s="16">
        <v>35.270000000000003</v>
      </c>
      <c r="AD1506" s="16">
        <v>7.16</v>
      </c>
      <c r="AE1506" s="16">
        <v>1</v>
      </c>
      <c r="AF1506" s="16">
        <v>0.28999999999999998</v>
      </c>
      <c r="AG1506" s="16">
        <v>1.5</v>
      </c>
      <c r="AH1506" s="16"/>
      <c r="AI1506" s="16"/>
      <c r="AJ1506" s="16"/>
      <c r="AK1506" s="16"/>
      <c r="AL1506" s="16"/>
      <c r="AM1506" s="16">
        <v>0</v>
      </c>
      <c r="AN1506" s="16"/>
      <c r="AO1506" s="16">
        <v>0</v>
      </c>
      <c r="AP1506" s="16">
        <v>0</v>
      </c>
      <c r="AQ1506" s="16">
        <v>0</v>
      </c>
      <c r="AR1506" s="17" t="s">
        <v>136</v>
      </c>
      <c r="AS1506" s="19">
        <f t="shared" si="1522"/>
        <v>0</v>
      </c>
      <c r="AT1506" s="19"/>
      <c r="AU1506" s="19">
        <f>VLOOKUP(G1506,ABNT5101!$I$3:$J$9,2)</f>
        <v>10</v>
      </c>
      <c r="AV1506" s="19">
        <f>VLOOKUP(G1506,ABNT5101!$I$3:$M$9,5)</f>
        <v>0.18</v>
      </c>
      <c r="AW1506" s="17" t="str">
        <f>_xlfn.XLOOKUP(G1506,ABNT5101!I:I,ABNT5101!L:L)</f>
        <v>-</v>
      </c>
      <c r="AX1506" s="17">
        <f>_xlfn.XLOOKUP(G1506,ABNT5101!$I:$I,ABNT5101!M:M)</f>
        <v>0.18</v>
      </c>
      <c r="AY1506" s="17" t="str">
        <f>_xlfn.XLOOKUP(G1506,ABNT5101!$I:$I,ABNT5101!N:N)</f>
        <v>-</v>
      </c>
      <c r="AZ1506" s="17">
        <f>_xlfn.XLOOKUP(G1506,ABNT5101!$I:$I,ABNT5101!O:O)</f>
        <v>16</v>
      </c>
      <c r="BA1506" s="20" t="str">
        <f t="shared" si="1523"/>
        <v>NÃO ATENDE</v>
      </c>
      <c r="BB1506" s="21">
        <f t="shared" ref="BB1506:BC1506" si="1775">BE1506/AU1506-1</f>
        <v>-1</v>
      </c>
      <c r="BC1506" s="21">
        <f t="shared" si="1775"/>
        <v>-1</v>
      </c>
      <c r="BD1506" s="21" t="str">
        <f t="shared" si="1525"/>
        <v>-</v>
      </c>
      <c r="BE1506" s="22"/>
      <c r="BF1506" s="22"/>
      <c r="BG1506" s="22"/>
      <c r="BH1506" s="22"/>
      <c r="BI1506" s="23"/>
      <c r="BJ1506" s="22"/>
      <c r="BK1506" s="20" t="str">
        <f t="shared" si="1526"/>
        <v>NÃO ATENDE</v>
      </c>
      <c r="BL1506" s="20" t="str">
        <f t="shared" si="1527"/>
        <v>NÃO ATENDE</v>
      </c>
      <c r="BM1506" s="20" t="str">
        <f t="shared" si="1528"/>
        <v>NÃO ATENDE</v>
      </c>
      <c r="BN1506" s="20" t="str">
        <f t="shared" si="1529"/>
        <v>ATENDE</v>
      </c>
      <c r="BO1506" s="24" t="str">
        <f t="shared" si="1530"/>
        <v>C4</v>
      </c>
      <c r="BP1506" s="24" t="str">
        <f t="shared" si="1648"/>
        <v>P6</v>
      </c>
      <c r="BQ1506" s="25">
        <f t="shared" si="1661"/>
        <v>-1</v>
      </c>
      <c r="BR1506" s="22"/>
      <c r="BS1506" s="22"/>
      <c r="BT1506" s="24">
        <f>IF(BP1506="-","-",_xlfn.XLOOKUP(BP1506,ABNT5101!$B$4:$B$9,ABNT5101!$C$4:$C$9))</f>
        <v>3</v>
      </c>
      <c r="BU1506" s="24">
        <f>IF(BP1506="-","-",_xlfn.XLOOKUP(BP1506,ABNT5101!$B$4:$B$9,ABNT5101!$D$4:$D$9))</f>
        <v>0.6</v>
      </c>
      <c r="BV1506" s="20" t="str">
        <f t="shared" si="1531"/>
        <v>NÃO ATENDE</v>
      </c>
      <c r="BW1506" s="20" t="str">
        <f t="shared" si="1662"/>
        <v>NÃO ATENDE</v>
      </c>
      <c r="BX1506" s="20" t="str">
        <f t="shared" si="1532"/>
        <v>NÃO ATENDE</v>
      </c>
      <c r="BY1506" s="24" t="s">
        <v>136</v>
      </c>
      <c r="BZ1506" s="25" t="e">
        <f t="shared" si="1533"/>
        <v>#VALUE!</v>
      </c>
      <c r="CA1506" s="24"/>
      <c r="CB1506" s="24"/>
      <c r="CC1506" s="20" t="str">
        <f>IF(BY1506="-","-",_xlfn.XLOOKUP(BY1506,ABNT5101!$B$4:$B$9,ABNT5101!$C$4:$C$9))</f>
        <v>-</v>
      </c>
      <c r="CD1506" s="24" t="str">
        <f>IF(BY1506="-","-",_xlfn.XLOOKUP(BY1506,ABNT5101!$B$4:$B$9,ABNT5101!$D$4:$D$9))</f>
        <v>-</v>
      </c>
      <c r="CE1506" s="20" t="str">
        <f t="shared" si="1534"/>
        <v>-</v>
      </c>
      <c r="CF1506" s="20" t="str">
        <f t="shared" si="1535"/>
        <v>-</v>
      </c>
      <c r="CG1506" s="20" t="str">
        <f t="shared" si="1640"/>
        <v>-</v>
      </c>
      <c r="CH1506" s="26" t="e">
        <f>_xlfn.XLOOKUP(CI1506,'Banco de dados'!$B:$B,'Banco de dados'!$D:$D)</f>
        <v>#N/A</v>
      </c>
      <c r="CI1506" s="27"/>
      <c r="CJ1506" s="26" t="e">
        <f>_xlfn.XLOOKUP(CI1506,'Banco de dados'!$B:$B,'Banco de dados'!$E:$E)</f>
        <v>#N/A</v>
      </c>
      <c r="CK1506" s="26"/>
      <c r="CL1506" s="26" t="e">
        <f>IF(CK1506="-","-",_xlfn.XLOOKUP(CK1506,'Banco de dados'!$B:$B,'Banco de dados'!$E:$E))</f>
        <v>#N/A</v>
      </c>
      <c r="CM1506" s="28">
        <f t="shared" si="1690"/>
        <v>1</v>
      </c>
      <c r="CN1506" s="26" t="e">
        <f>_xlfn.XLOOKUP(CI1506,'Banco de dados'!$B:$B,'Banco de dados'!$H:$H)</f>
        <v>#N/A</v>
      </c>
      <c r="CO1506" s="26" t="e">
        <f t="array" aca="1" ref="CO1506" ca="1">_xludf.XLOOKUP(CK1506,'Banco de dados'!$B:$B,'Banco de dados'!$H:$H)</f>
        <v>#NAME?</v>
      </c>
      <c r="CP1506" s="26" t="e">
        <f t="array" aca="1" ref="CP1506" ca="1">_xludf.XLOOKUP(CI1506,'Banco de dados'!$B:$B,'Banco de dados'!$F:$F)</f>
        <v>#NAME?</v>
      </c>
      <c r="CQ1506" s="26" t="e">
        <f t="array" aca="1" ref="CQ1506" ca="1">_xludf.XLOOKUP(CK1506,'Banco de dados'!$B:$B,'Banco de dados'!$F:$F)</f>
        <v>#NAME?</v>
      </c>
      <c r="CR1506" s="27">
        <v>506</v>
      </c>
      <c r="CS1506" s="27"/>
      <c r="CT1506" s="26" t="str">
        <f>IF(AG1506=0.5,"Suporte",IF(AND(AG1506&gt;='Braços de IP'!$B$9,AG1506&lt;='Braços de IP'!$D$9),'Braços de IP'!$E$9,IF(AND(AG1506&gt;='Braços de IP'!$B$10,AG1506&lt;='Braços de IP'!$D$10),'Braços de IP'!$E$10,IF(AND(AG1506&gt;='Braços de IP'!$B$11,AG1506&lt;='Braços de IP'!$D$11),'Braços de IP'!$E$11,IF(AND(AG1506&gt;='Braços de IP'!$B$12,AG1506&lt;='Braços de IP'!$D$12),'Braços de IP'!$E$12,IF(AND(AG1506&gt;='Braços de IP'!$B$13,AG1506&lt;='Braços de IP'!$D$13),'Braços de IP'!$E$13,IF(AND(AG1506&gt;='Braços de IP'!$B$14,AG1506&lt;='Braços de IP'!$D$14),'Braços de IP'!$E$14,"ERRO")))))))</f>
        <v>Curto II</v>
      </c>
      <c r="CU1506" s="27"/>
      <c r="CV1506" s="26" t="str">
        <f>IF($CU1506="","",VLOOKUP($CU1506,'Braços de IP'!$E$9:$I$15,2,0))</f>
        <v/>
      </c>
      <c r="CW1506" s="29" t="str">
        <f>IF($CU1506="","",VLOOKUP($CU1506,'Braços de IP'!$E$9:$I$15,5,0))</f>
        <v/>
      </c>
      <c r="CX1506" s="26"/>
      <c r="CY1506" s="26"/>
      <c r="CZ1506" s="26"/>
      <c r="DA1506" s="26"/>
      <c r="DB1506" s="26"/>
      <c r="DC1506" s="26"/>
      <c r="DD1506" s="30" t="e">
        <f t="shared" si="1588"/>
        <v>#N/A</v>
      </c>
      <c r="DE1506" s="31">
        <f t="shared" si="1589"/>
        <v>70</v>
      </c>
      <c r="DF1506" s="30" t="e">
        <f t="shared" si="1590"/>
        <v>#N/A</v>
      </c>
      <c r="DG1506" s="32" t="e">
        <f t="shared" si="1591"/>
        <v>#N/A</v>
      </c>
      <c r="DH1506" s="33" t="s">
        <v>143</v>
      </c>
      <c r="DI1506" s="34"/>
      <c r="DJ1506" s="35"/>
      <c r="DK1506" s="16" t="s">
        <v>144</v>
      </c>
      <c r="DL1506" s="16"/>
    </row>
    <row r="1507" spans="1:116" ht="15" customHeight="1" x14ac:dyDescent="0.25">
      <c r="B1507" s="16">
        <v>484</v>
      </c>
      <c r="C1507" s="16" t="s">
        <v>146</v>
      </c>
      <c r="D1507" s="16" t="s">
        <v>808</v>
      </c>
      <c r="E1507" s="16">
        <v>-7.9787590000000002</v>
      </c>
      <c r="F1507" s="16">
        <v>-34.917723000000002</v>
      </c>
      <c r="G1507" s="16" t="s">
        <v>160</v>
      </c>
      <c r="H1507" s="16" t="s">
        <v>136</v>
      </c>
      <c r="I1507" s="16" t="s">
        <v>135</v>
      </c>
      <c r="J1507" s="16" t="s">
        <v>137</v>
      </c>
      <c r="K1507" s="16">
        <v>70</v>
      </c>
      <c r="L1507" s="16" t="s">
        <v>138</v>
      </c>
      <c r="M1507" s="16">
        <v>0</v>
      </c>
      <c r="N1507" s="16"/>
      <c r="O1507" s="16">
        <v>1</v>
      </c>
      <c r="P1507" s="16">
        <v>1</v>
      </c>
      <c r="Q1507" s="16">
        <v>7.5</v>
      </c>
      <c r="R1507" s="16"/>
      <c r="S1507" s="16"/>
      <c r="T1507" s="16" t="s">
        <v>136</v>
      </c>
      <c r="U1507" s="16">
        <v>0.5</v>
      </c>
      <c r="V1507" s="16">
        <v>0</v>
      </c>
      <c r="W1507" s="16" t="s">
        <v>136</v>
      </c>
      <c r="X1507" s="16" t="s">
        <v>136</v>
      </c>
      <c r="Y1507" s="16">
        <v>0</v>
      </c>
      <c r="Z1507" s="16">
        <v>0</v>
      </c>
      <c r="AA1507" s="16" t="s">
        <v>139</v>
      </c>
      <c r="AB1507" s="16" t="s">
        <v>140</v>
      </c>
      <c r="AC1507" s="16">
        <v>35.270000000000003</v>
      </c>
      <c r="AD1507" s="16">
        <v>7.16</v>
      </c>
      <c r="AE1507" s="16">
        <v>1</v>
      </c>
      <c r="AF1507" s="16">
        <v>0.28999999999999998</v>
      </c>
      <c r="AG1507" s="16">
        <v>1.5</v>
      </c>
      <c r="AH1507" s="16"/>
      <c r="AI1507" s="16"/>
      <c r="AJ1507" s="16"/>
      <c r="AK1507" s="16"/>
      <c r="AL1507" s="16"/>
      <c r="AM1507" s="16">
        <v>0</v>
      </c>
      <c r="AN1507" s="16"/>
      <c r="AO1507" s="16">
        <v>0</v>
      </c>
      <c r="AP1507" s="16">
        <v>0</v>
      </c>
      <c r="AQ1507" s="16">
        <v>0</v>
      </c>
      <c r="AR1507" s="17" t="s">
        <v>136</v>
      </c>
      <c r="AS1507" s="19">
        <f t="shared" si="1522"/>
        <v>0</v>
      </c>
      <c r="AT1507" s="19"/>
      <c r="AU1507" s="19">
        <f>VLOOKUP(G1507,ABNT5101!$I$3:$J$9,2)</f>
        <v>10</v>
      </c>
      <c r="AV1507" s="19">
        <f>VLOOKUP(G1507,ABNT5101!$I$3:$M$9,5)</f>
        <v>0.18</v>
      </c>
      <c r="AW1507" s="17" t="str">
        <f>_xlfn.XLOOKUP(G1507,ABNT5101!I:I,ABNT5101!L:L)</f>
        <v>-</v>
      </c>
      <c r="AX1507" s="17">
        <f>_xlfn.XLOOKUP(G1507,ABNT5101!$I:$I,ABNT5101!M:M)</f>
        <v>0.18</v>
      </c>
      <c r="AY1507" s="17" t="str">
        <f>_xlfn.XLOOKUP(G1507,ABNT5101!$I:$I,ABNT5101!N:N)</f>
        <v>-</v>
      </c>
      <c r="AZ1507" s="17">
        <f>_xlfn.XLOOKUP(G1507,ABNT5101!$I:$I,ABNT5101!O:O)</f>
        <v>16</v>
      </c>
      <c r="BA1507" s="20" t="str">
        <f t="shared" si="1523"/>
        <v>NÃO ATENDE</v>
      </c>
      <c r="BB1507" s="21">
        <f t="shared" ref="BB1507:BC1507" si="1776">BE1507/AU1507-1</f>
        <v>-1</v>
      </c>
      <c r="BC1507" s="21">
        <f t="shared" si="1776"/>
        <v>-1</v>
      </c>
      <c r="BD1507" s="21" t="str">
        <f t="shared" si="1525"/>
        <v>-</v>
      </c>
      <c r="BE1507" s="22"/>
      <c r="BF1507" s="22"/>
      <c r="BG1507" s="22"/>
      <c r="BH1507" s="22"/>
      <c r="BI1507" s="23"/>
      <c r="BJ1507" s="22"/>
      <c r="BK1507" s="20" t="str">
        <f t="shared" si="1526"/>
        <v>NÃO ATENDE</v>
      </c>
      <c r="BL1507" s="20" t="str">
        <f t="shared" si="1527"/>
        <v>NÃO ATENDE</v>
      </c>
      <c r="BM1507" s="20" t="str">
        <f t="shared" si="1528"/>
        <v>NÃO ATENDE</v>
      </c>
      <c r="BN1507" s="20" t="str">
        <f t="shared" si="1529"/>
        <v>ATENDE</v>
      </c>
      <c r="BO1507" s="24" t="str">
        <f t="shared" si="1530"/>
        <v>C4</v>
      </c>
      <c r="BP1507" s="24" t="str">
        <f t="shared" si="1648"/>
        <v>P6</v>
      </c>
      <c r="BQ1507" s="25">
        <f t="shared" si="1661"/>
        <v>-1</v>
      </c>
      <c r="BR1507" s="22"/>
      <c r="BS1507" s="22"/>
      <c r="BT1507" s="24">
        <f>IF(BP1507="-","-",_xlfn.XLOOKUP(BP1507,ABNT5101!$B$4:$B$9,ABNT5101!$C$4:$C$9))</f>
        <v>3</v>
      </c>
      <c r="BU1507" s="24">
        <f>IF(BP1507="-","-",_xlfn.XLOOKUP(BP1507,ABNT5101!$B$4:$B$9,ABNT5101!$D$4:$D$9))</f>
        <v>0.6</v>
      </c>
      <c r="BV1507" s="20" t="str">
        <f t="shared" si="1531"/>
        <v>NÃO ATENDE</v>
      </c>
      <c r="BW1507" s="20" t="str">
        <f t="shared" si="1662"/>
        <v>NÃO ATENDE</v>
      </c>
      <c r="BX1507" s="20" t="str">
        <f t="shared" si="1532"/>
        <v>NÃO ATENDE</v>
      </c>
      <c r="BY1507" s="24" t="s">
        <v>136</v>
      </c>
      <c r="BZ1507" s="25" t="e">
        <f t="shared" si="1533"/>
        <v>#VALUE!</v>
      </c>
      <c r="CA1507" s="24"/>
      <c r="CB1507" s="24"/>
      <c r="CC1507" s="20" t="str">
        <f>IF(BY1507="-","-",_xlfn.XLOOKUP(BY1507,ABNT5101!$B$4:$B$9,ABNT5101!$C$4:$C$9))</f>
        <v>-</v>
      </c>
      <c r="CD1507" s="24" t="str">
        <f>IF(BY1507="-","-",_xlfn.XLOOKUP(BY1507,ABNT5101!$B$4:$B$9,ABNT5101!$D$4:$D$9))</f>
        <v>-</v>
      </c>
      <c r="CE1507" s="20" t="str">
        <f t="shared" si="1534"/>
        <v>-</v>
      </c>
      <c r="CF1507" s="20" t="str">
        <f t="shared" si="1535"/>
        <v>-</v>
      </c>
      <c r="CG1507" s="20" t="str">
        <f t="shared" si="1640"/>
        <v>-</v>
      </c>
      <c r="CH1507" s="26" t="e">
        <f>_xlfn.XLOOKUP(CI1507,'Banco de dados'!$B:$B,'Banco de dados'!$D:$D)</f>
        <v>#N/A</v>
      </c>
      <c r="CI1507" s="27"/>
      <c r="CJ1507" s="26" t="e">
        <f>_xlfn.XLOOKUP(CI1507,'Banco de dados'!$B:$B,'Banco de dados'!$E:$E)</f>
        <v>#N/A</v>
      </c>
      <c r="CK1507" s="26"/>
      <c r="CL1507" s="26" t="e">
        <f>IF(CK1507="-","-",_xlfn.XLOOKUP(CK1507,'Banco de dados'!$B:$B,'Banco de dados'!$E:$E))</f>
        <v>#N/A</v>
      </c>
      <c r="CM1507" s="28">
        <f t="shared" si="1690"/>
        <v>1</v>
      </c>
      <c r="CN1507" s="26" t="e">
        <f>_xlfn.XLOOKUP(CI1507,'Banco de dados'!$B:$B,'Banco de dados'!$H:$H)</f>
        <v>#N/A</v>
      </c>
      <c r="CO1507" s="26" t="e">
        <f t="array" aca="1" ref="CO1507" ca="1">_xludf.XLOOKUP(CK1507,'Banco de dados'!$B:$B,'Banco de dados'!$H:$H)</f>
        <v>#NAME?</v>
      </c>
      <c r="CP1507" s="26" t="e">
        <f t="array" aca="1" ref="CP1507" ca="1">_xludf.XLOOKUP(CI1507,'Banco de dados'!$B:$B,'Banco de dados'!$F:$F)</f>
        <v>#NAME?</v>
      </c>
      <c r="CQ1507" s="26" t="e">
        <f t="array" aca="1" ref="CQ1507" ca="1">_xludf.XLOOKUP(CK1507,'Banco de dados'!$B:$B,'Banco de dados'!$F:$F)</f>
        <v>#NAME?</v>
      </c>
      <c r="CR1507" s="27">
        <v>507</v>
      </c>
      <c r="CS1507" s="27"/>
      <c r="CT1507" s="26" t="str">
        <f>IF(AG1507=0.5,"Suporte",IF(AND(AG1507&gt;='Braços de IP'!$B$9,AG1507&lt;='Braços de IP'!$D$9),'Braços de IP'!$E$9,IF(AND(AG1507&gt;='Braços de IP'!$B$10,AG1507&lt;='Braços de IP'!$D$10),'Braços de IP'!$E$10,IF(AND(AG1507&gt;='Braços de IP'!$B$11,AG1507&lt;='Braços de IP'!$D$11),'Braços de IP'!$E$11,IF(AND(AG1507&gt;='Braços de IP'!$B$12,AG1507&lt;='Braços de IP'!$D$12),'Braços de IP'!$E$12,IF(AND(AG1507&gt;='Braços de IP'!$B$13,AG1507&lt;='Braços de IP'!$D$13),'Braços de IP'!$E$13,IF(AND(AG1507&gt;='Braços de IP'!$B$14,AG1507&lt;='Braços de IP'!$D$14),'Braços de IP'!$E$14,"ERRO")))))))</f>
        <v>Curto II</v>
      </c>
      <c r="CU1507" s="27"/>
      <c r="CV1507" s="26" t="str">
        <f>IF($CU1507="","",VLOOKUP($CU1507,'Braços de IP'!$E$9:$I$15,2,0))</f>
        <v/>
      </c>
      <c r="CW1507" s="29" t="str">
        <f>IF($CU1507="","",VLOOKUP($CU1507,'Braços de IP'!$E$9:$I$15,5,0))</f>
        <v/>
      </c>
      <c r="CX1507" s="26"/>
      <c r="CY1507" s="26"/>
      <c r="CZ1507" s="26"/>
      <c r="DA1507" s="26"/>
      <c r="DB1507" s="26"/>
      <c r="DC1507" s="26"/>
      <c r="DD1507" s="30" t="e">
        <f t="shared" si="1588"/>
        <v>#N/A</v>
      </c>
      <c r="DE1507" s="31">
        <f t="shared" si="1589"/>
        <v>70</v>
      </c>
      <c r="DF1507" s="30" t="e">
        <f t="shared" si="1590"/>
        <v>#N/A</v>
      </c>
      <c r="DG1507" s="32" t="e">
        <f t="shared" si="1591"/>
        <v>#N/A</v>
      </c>
      <c r="DH1507" s="33" t="s">
        <v>143</v>
      </c>
      <c r="DI1507" s="34"/>
      <c r="DJ1507" s="35"/>
      <c r="DK1507" s="16" t="s">
        <v>144</v>
      </c>
      <c r="DL1507" s="16"/>
    </row>
    <row r="1508" spans="1:116" ht="15" customHeight="1" x14ac:dyDescent="0.25">
      <c r="B1508" s="16">
        <v>485</v>
      </c>
      <c r="C1508" s="16" t="s">
        <v>176</v>
      </c>
      <c r="D1508" s="16" t="s">
        <v>1285</v>
      </c>
      <c r="E1508" s="16">
        <v>-7.9853350000000001</v>
      </c>
      <c r="F1508" s="16">
        <v>-34.917355000000001</v>
      </c>
      <c r="G1508" s="16" t="s">
        <v>160</v>
      </c>
      <c r="H1508" s="16" t="s">
        <v>136</v>
      </c>
      <c r="I1508" s="16" t="s">
        <v>135</v>
      </c>
      <c r="J1508" s="16" t="s">
        <v>137</v>
      </c>
      <c r="K1508" s="16">
        <v>96</v>
      </c>
      <c r="L1508" s="16" t="s">
        <v>138</v>
      </c>
      <c r="M1508" s="16">
        <v>0</v>
      </c>
      <c r="N1508" s="16"/>
      <c r="O1508" s="16">
        <v>1</v>
      </c>
      <c r="P1508" s="16">
        <v>0.5</v>
      </c>
      <c r="Q1508" s="16">
        <v>7</v>
      </c>
      <c r="R1508" s="16"/>
      <c r="S1508" s="16"/>
      <c r="T1508" s="16" t="s">
        <v>136</v>
      </c>
      <c r="U1508" s="16">
        <v>0.5</v>
      </c>
      <c r="V1508" s="16">
        <v>0</v>
      </c>
      <c r="W1508" s="16" t="s">
        <v>136</v>
      </c>
      <c r="X1508" s="16" t="s">
        <v>136</v>
      </c>
      <c r="Y1508" s="16">
        <v>0</v>
      </c>
      <c r="Z1508" s="16">
        <v>0</v>
      </c>
      <c r="AA1508" s="16" t="s">
        <v>139</v>
      </c>
      <c r="AB1508" s="16" t="s">
        <v>140</v>
      </c>
      <c r="AC1508" s="16">
        <v>26.37</v>
      </c>
      <c r="AD1508" s="16">
        <v>7.6</v>
      </c>
      <c r="AE1508" s="16">
        <v>1</v>
      </c>
      <c r="AF1508" s="16">
        <v>0</v>
      </c>
      <c r="AG1508" s="16">
        <v>2</v>
      </c>
      <c r="AH1508" s="16"/>
      <c r="AI1508" s="16"/>
      <c r="AJ1508" s="16"/>
      <c r="AK1508" s="16"/>
      <c r="AL1508" s="16"/>
      <c r="AM1508" s="16">
        <v>0</v>
      </c>
      <c r="AN1508" s="16"/>
      <c r="AO1508" s="16">
        <v>0</v>
      </c>
      <c r="AP1508" s="16">
        <v>0</v>
      </c>
      <c r="AQ1508" s="16">
        <v>0</v>
      </c>
      <c r="AR1508" s="17" t="s">
        <v>136</v>
      </c>
      <c r="AS1508" s="19">
        <f t="shared" si="1522"/>
        <v>0</v>
      </c>
      <c r="AT1508" s="19"/>
      <c r="AU1508" s="19">
        <f>VLOOKUP(G1508,ABNT5101!$I$3:$J$9,2)</f>
        <v>10</v>
      </c>
      <c r="AV1508" s="19">
        <f>VLOOKUP(G1508,ABNT5101!$I$3:$M$9,5)</f>
        <v>0.18</v>
      </c>
      <c r="AW1508" s="17" t="str">
        <f>_xlfn.XLOOKUP(G1508,ABNT5101!I:I,ABNT5101!L:L)</f>
        <v>-</v>
      </c>
      <c r="AX1508" s="17">
        <f>_xlfn.XLOOKUP(G1508,ABNT5101!$I:$I,ABNT5101!M:M)</f>
        <v>0.18</v>
      </c>
      <c r="AY1508" s="17" t="str">
        <f>_xlfn.XLOOKUP(G1508,ABNT5101!$I:$I,ABNT5101!N:N)</f>
        <v>-</v>
      </c>
      <c r="AZ1508" s="17">
        <f>_xlfn.XLOOKUP(G1508,ABNT5101!$I:$I,ABNT5101!O:O)</f>
        <v>16</v>
      </c>
      <c r="BA1508" s="20" t="str">
        <f t="shared" si="1523"/>
        <v>NÃO ATENDE</v>
      </c>
      <c r="BB1508" s="21">
        <f t="shared" ref="BB1508:BC1508" si="1777">BE1508/AU1508-1</f>
        <v>-1</v>
      </c>
      <c r="BC1508" s="21">
        <f t="shared" si="1777"/>
        <v>-1</v>
      </c>
      <c r="BD1508" s="21" t="str">
        <f t="shared" si="1525"/>
        <v>-</v>
      </c>
      <c r="BE1508" s="22"/>
      <c r="BF1508" s="22"/>
      <c r="BG1508" s="22"/>
      <c r="BH1508" s="22"/>
      <c r="BI1508" s="23"/>
      <c r="BJ1508" s="22"/>
      <c r="BK1508" s="20" t="str">
        <f t="shared" si="1526"/>
        <v>NÃO ATENDE</v>
      </c>
      <c r="BL1508" s="20" t="str">
        <f t="shared" si="1527"/>
        <v>NÃO ATENDE</v>
      </c>
      <c r="BM1508" s="20" t="str">
        <f t="shared" si="1528"/>
        <v>NÃO ATENDE</v>
      </c>
      <c r="BN1508" s="20" t="str">
        <f t="shared" si="1529"/>
        <v>ATENDE</v>
      </c>
      <c r="BO1508" s="24" t="str">
        <f t="shared" si="1530"/>
        <v>C4</v>
      </c>
      <c r="BP1508" s="24" t="str">
        <f t="shared" si="1648"/>
        <v>P6</v>
      </c>
      <c r="BQ1508" s="25">
        <f t="shared" si="1661"/>
        <v>-1</v>
      </c>
      <c r="BR1508" s="22"/>
      <c r="BS1508" s="22"/>
      <c r="BT1508" s="24">
        <f>IF(BP1508="-","-",_xlfn.XLOOKUP(BP1508,ABNT5101!$B$4:$B$9,ABNT5101!$C$4:$C$9))</f>
        <v>3</v>
      </c>
      <c r="BU1508" s="24">
        <f>IF(BP1508="-","-",_xlfn.XLOOKUP(BP1508,ABNT5101!$B$4:$B$9,ABNT5101!$D$4:$D$9))</f>
        <v>0.6</v>
      </c>
      <c r="BV1508" s="20" t="str">
        <f t="shared" si="1531"/>
        <v>NÃO ATENDE</v>
      </c>
      <c r="BW1508" s="20" t="str">
        <f t="shared" si="1662"/>
        <v>NÃO ATENDE</v>
      </c>
      <c r="BX1508" s="20" t="str">
        <f t="shared" si="1532"/>
        <v>NÃO ATENDE</v>
      </c>
      <c r="BY1508" s="24" t="s">
        <v>136</v>
      </c>
      <c r="BZ1508" s="25" t="e">
        <f t="shared" si="1533"/>
        <v>#VALUE!</v>
      </c>
      <c r="CA1508" s="24"/>
      <c r="CB1508" s="24"/>
      <c r="CC1508" s="20" t="str">
        <f>IF(BY1508="-","-",_xlfn.XLOOKUP(BY1508,ABNT5101!$B$4:$B$9,ABNT5101!$C$4:$C$9))</f>
        <v>-</v>
      </c>
      <c r="CD1508" s="24" t="str">
        <f>IF(BY1508="-","-",_xlfn.XLOOKUP(BY1508,ABNT5101!$B$4:$B$9,ABNT5101!$D$4:$D$9))</f>
        <v>-</v>
      </c>
      <c r="CE1508" s="20" t="str">
        <f t="shared" si="1534"/>
        <v>-</v>
      </c>
      <c r="CF1508" s="20" t="str">
        <f t="shared" si="1535"/>
        <v>-</v>
      </c>
      <c r="CG1508" s="20" t="str">
        <f t="shared" si="1640"/>
        <v>-</v>
      </c>
      <c r="CH1508" s="26" t="e">
        <f>_xlfn.XLOOKUP(CI1508,'Banco de dados'!$B:$B,'Banco de dados'!$D:$D)</f>
        <v>#N/A</v>
      </c>
      <c r="CI1508" s="27"/>
      <c r="CJ1508" s="26" t="e">
        <f>_xlfn.XLOOKUP(CI1508,'Banco de dados'!$B:$B,'Banco de dados'!$E:$E)</f>
        <v>#N/A</v>
      </c>
      <c r="CK1508" s="26"/>
      <c r="CL1508" s="26" t="e">
        <f>IF(CK1508="-","-",_xlfn.XLOOKUP(CK1508,'Banco de dados'!$B:$B,'Banco de dados'!$E:$E))</f>
        <v>#N/A</v>
      </c>
      <c r="CM1508" s="28">
        <f t="shared" si="1690"/>
        <v>1</v>
      </c>
      <c r="CN1508" s="26" t="e">
        <f>_xlfn.XLOOKUP(CI1508,'Banco de dados'!$B:$B,'Banco de dados'!$H:$H)</f>
        <v>#N/A</v>
      </c>
      <c r="CO1508" s="26" t="e">
        <f t="array" aca="1" ref="CO1508" ca="1">_xludf.XLOOKUP(CK1508,'Banco de dados'!$B:$B,'Banco de dados'!$H:$H)</f>
        <v>#NAME?</v>
      </c>
      <c r="CP1508" s="26" t="e">
        <f t="array" aca="1" ref="CP1508" ca="1">_xludf.XLOOKUP(CI1508,'Banco de dados'!$B:$B,'Banco de dados'!$F:$F)</f>
        <v>#NAME?</v>
      </c>
      <c r="CQ1508" s="26" t="e">
        <f t="array" aca="1" ref="CQ1508" ca="1">_xludf.XLOOKUP(CK1508,'Banco de dados'!$B:$B,'Banco de dados'!$F:$F)</f>
        <v>#NAME?</v>
      </c>
      <c r="CR1508" s="27">
        <v>508</v>
      </c>
      <c r="CS1508" s="27"/>
      <c r="CT1508" s="26" t="str">
        <f>IF(AG1508=0.5,"Suporte",IF(AND(AG1508&gt;='Braços de IP'!$B$9,AG1508&lt;='Braços de IP'!$D$9),'Braços de IP'!$E$9,IF(AND(AG1508&gt;='Braços de IP'!$B$10,AG1508&lt;='Braços de IP'!$D$10),'Braços de IP'!$E$10,IF(AND(AG1508&gt;='Braços de IP'!$B$11,AG1508&lt;='Braços de IP'!$D$11),'Braços de IP'!$E$11,IF(AND(AG1508&gt;='Braços de IP'!$B$12,AG1508&lt;='Braços de IP'!$D$12),'Braços de IP'!$E$12,IF(AND(AG1508&gt;='Braços de IP'!$B$13,AG1508&lt;='Braços de IP'!$D$13),'Braços de IP'!$E$13,IF(AND(AG1508&gt;='Braços de IP'!$B$14,AG1508&lt;='Braços de IP'!$D$14),'Braços de IP'!$E$14,"ERRO")))))))</f>
        <v>Médio I</v>
      </c>
      <c r="CU1508" s="27"/>
      <c r="CV1508" s="26" t="str">
        <f>IF($CU1508="","",VLOOKUP($CU1508,'Braços de IP'!$E$9:$I$15,2,0))</f>
        <v/>
      </c>
      <c r="CW1508" s="29" t="str">
        <f>IF($CU1508="","",VLOOKUP($CU1508,'Braços de IP'!$E$9:$I$15,5,0))</f>
        <v/>
      </c>
      <c r="CX1508" s="26"/>
      <c r="CY1508" s="26"/>
      <c r="CZ1508" s="26"/>
      <c r="DA1508" s="26"/>
      <c r="DB1508" s="26"/>
      <c r="DC1508" s="26"/>
      <c r="DD1508" s="30" t="e">
        <f t="shared" si="1588"/>
        <v>#N/A</v>
      </c>
      <c r="DE1508" s="31">
        <f t="shared" si="1589"/>
        <v>96</v>
      </c>
      <c r="DF1508" s="30" t="e">
        <f t="shared" si="1590"/>
        <v>#N/A</v>
      </c>
      <c r="DG1508" s="32" t="e">
        <f t="shared" si="1591"/>
        <v>#N/A</v>
      </c>
      <c r="DH1508" s="33" t="s">
        <v>143</v>
      </c>
      <c r="DI1508" s="34"/>
      <c r="DJ1508" s="35"/>
      <c r="DK1508" s="16" t="s">
        <v>144</v>
      </c>
      <c r="DL1508" s="16"/>
    </row>
    <row r="1509" spans="1:116" ht="15" customHeight="1" x14ac:dyDescent="0.25">
      <c r="B1509" s="16">
        <v>485</v>
      </c>
      <c r="C1509" s="16" t="s">
        <v>176</v>
      </c>
      <c r="D1509" s="16" t="s">
        <v>1285</v>
      </c>
      <c r="E1509" s="16">
        <v>-7.9853350000000001</v>
      </c>
      <c r="F1509" s="16">
        <v>-34.917355000000001</v>
      </c>
      <c r="G1509" s="16" t="s">
        <v>160</v>
      </c>
      <c r="H1509" s="16" t="s">
        <v>136</v>
      </c>
      <c r="I1509" s="16" t="s">
        <v>135</v>
      </c>
      <c r="J1509" s="16" t="s">
        <v>137</v>
      </c>
      <c r="K1509" s="16">
        <v>96</v>
      </c>
      <c r="L1509" s="16" t="s">
        <v>138</v>
      </c>
      <c r="M1509" s="16">
        <v>0</v>
      </c>
      <c r="N1509" s="16"/>
      <c r="O1509" s="16">
        <v>1</v>
      </c>
      <c r="P1509" s="16">
        <v>0.5</v>
      </c>
      <c r="Q1509" s="16">
        <v>7</v>
      </c>
      <c r="R1509" s="16"/>
      <c r="S1509" s="16"/>
      <c r="T1509" s="16" t="s">
        <v>136</v>
      </c>
      <c r="U1509" s="16">
        <v>0.5</v>
      </c>
      <c r="V1509" s="16">
        <v>0</v>
      </c>
      <c r="W1509" s="16" t="s">
        <v>136</v>
      </c>
      <c r="X1509" s="16" t="s">
        <v>136</v>
      </c>
      <c r="Y1509" s="16">
        <v>0</v>
      </c>
      <c r="Z1509" s="16">
        <v>0</v>
      </c>
      <c r="AA1509" s="16" t="s">
        <v>139</v>
      </c>
      <c r="AB1509" s="16" t="s">
        <v>140</v>
      </c>
      <c r="AC1509" s="16">
        <v>26.37</v>
      </c>
      <c r="AD1509" s="16">
        <v>7.6</v>
      </c>
      <c r="AE1509" s="16">
        <v>1</v>
      </c>
      <c r="AF1509" s="16">
        <v>0</v>
      </c>
      <c r="AG1509" s="16">
        <v>2</v>
      </c>
      <c r="AH1509" s="16"/>
      <c r="AI1509" s="16"/>
      <c r="AJ1509" s="16"/>
      <c r="AK1509" s="16"/>
      <c r="AL1509" s="16"/>
      <c r="AM1509" s="16">
        <v>0</v>
      </c>
      <c r="AN1509" s="16"/>
      <c r="AO1509" s="16">
        <v>0</v>
      </c>
      <c r="AP1509" s="16">
        <v>0</v>
      </c>
      <c r="AQ1509" s="16">
        <v>0</v>
      </c>
      <c r="AR1509" s="17" t="s">
        <v>136</v>
      </c>
      <c r="AS1509" s="19">
        <f t="shared" si="1522"/>
        <v>0</v>
      </c>
      <c r="AT1509" s="19"/>
      <c r="AU1509" s="19">
        <f>VLOOKUP(G1509,ABNT5101!$I$3:$J$9,2)</f>
        <v>10</v>
      </c>
      <c r="AV1509" s="19">
        <f>VLOOKUP(G1509,ABNT5101!$I$3:$M$9,5)</f>
        <v>0.18</v>
      </c>
      <c r="AW1509" s="17" t="str">
        <f>_xlfn.XLOOKUP(G1509,ABNT5101!I:I,ABNT5101!L:L)</f>
        <v>-</v>
      </c>
      <c r="AX1509" s="17">
        <f>_xlfn.XLOOKUP(G1509,ABNT5101!$I:$I,ABNT5101!M:M)</f>
        <v>0.18</v>
      </c>
      <c r="AY1509" s="17" t="str">
        <f>_xlfn.XLOOKUP(G1509,ABNT5101!$I:$I,ABNT5101!N:N)</f>
        <v>-</v>
      </c>
      <c r="AZ1509" s="17">
        <f>_xlfn.XLOOKUP(G1509,ABNT5101!$I:$I,ABNT5101!O:O)</f>
        <v>16</v>
      </c>
      <c r="BA1509" s="20" t="str">
        <f t="shared" si="1523"/>
        <v>NÃO ATENDE</v>
      </c>
      <c r="BB1509" s="21">
        <f t="shared" ref="BB1509:BC1509" si="1778">BE1509/AU1509-1</f>
        <v>-1</v>
      </c>
      <c r="BC1509" s="21">
        <f t="shared" si="1778"/>
        <v>-1</v>
      </c>
      <c r="BD1509" s="21" t="str">
        <f t="shared" si="1525"/>
        <v>-</v>
      </c>
      <c r="BE1509" s="22"/>
      <c r="BF1509" s="22"/>
      <c r="BG1509" s="22"/>
      <c r="BH1509" s="22"/>
      <c r="BI1509" s="23"/>
      <c r="BJ1509" s="22"/>
      <c r="BK1509" s="20" t="str">
        <f t="shared" si="1526"/>
        <v>NÃO ATENDE</v>
      </c>
      <c r="BL1509" s="20" t="str">
        <f t="shared" si="1527"/>
        <v>NÃO ATENDE</v>
      </c>
      <c r="BM1509" s="20" t="str">
        <f t="shared" si="1528"/>
        <v>NÃO ATENDE</v>
      </c>
      <c r="BN1509" s="20" t="str">
        <f t="shared" si="1529"/>
        <v>ATENDE</v>
      </c>
      <c r="BO1509" s="24" t="str">
        <f t="shared" si="1530"/>
        <v>C4</v>
      </c>
      <c r="BP1509" s="24" t="str">
        <f t="shared" si="1648"/>
        <v>P6</v>
      </c>
      <c r="BQ1509" s="25">
        <f t="shared" si="1661"/>
        <v>-1</v>
      </c>
      <c r="BR1509" s="22"/>
      <c r="BS1509" s="22"/>
      <c r="BT1509" s="24">
        <f>IF(BP1509="-","-",_xlfn.XLOOKUP(BP1509,ABNT5101!$B$4:$B$9,ABNT5101!$C$4:$C$9))</f>
        <v>3</v>
      </c>
      <c r="BU1509" s="24">
        <f>IF(BP1509="-","-",_xlfn.XLOOKUP(BP1509,ABNT5101!$B$4:$B$9,ABNT5101!$D$4:$D$9))</f>
        <v>0.6</v>
      </c>
      <c r="BV1509" s="20" t="str">
        <f t="shared" si="1531"/>
        <v>NÃO ATENDE</v>
      </c>
      <c r="BW1509" s="20" t="str">
        <f t="shared" si="1662"/>
        <v>NÃO ATENDE</v>
      </c>
      <c r="BX1509" s="20" t="str">
        <f t="shared" si="1532"/>
        <v>NÃO ATENDE</v>
      </c>
      <c r="BY1509" s="24" t="s">
        <v>136</v>
      </c>
      <c r="BZ1509" s="25" t="e">
        <f t="shared" si="1533"/>
        <v>#VALUE!</v>
      </c>
      <c r="CA1509" s="24"/>
      <c r="CB1509" s="24"/>
      <c r="CC1509" s="20" t="str">
        <f>IF(BY1509="-","-",_xlfn.XLOOKUP(BY1509,ABNT5101!$B$4:$B$9,ABNT5101!$C$4:$C$9))</f>
        <v>-</v>
      </c>
      <c r="CD1509" s="24" t="str">
        <f>IF(BY1509="-","-",_xlfn.XLOOKUP(BY1509,ABNT5101!$B$4:$B$9,ABNT5101!$D$4:$D$9))</f>
        <v>-</v>
      </c>
      <c r="CE1509" s="20" t="str">
        <f t="shared" si="1534"/>
        <v>-</v>
      </c>
      <c r="CF1509" s="20" t="str">
        <f t="shared" si="1535"/>
        <v>-</v>
      </c>
      <c r="CG1509" s="20" t="str">
        <f t="shared" si="1640"/>
        <v>-</v>
      </c>
      <c r="CH1509" s="26" t="e">
        <f>_xlfn.XLOOKUP(CI1509,'Banco de dados'!$B:$B,'Banco de dados'!$D:$D)</f>
        <v>#N/A</v>
      </c>
      <c r="CI1509" s="27"/>
      <c r="CJ1509" s="26" t="e">
        <f>_xlfn.XLOOKUP(CI1509,'Banco de dados'!$B:$B,'Banco de dados'!$E:$E)</f>
        <v>#N/A</v>
      </c>
      <c r="CK1509" s="26"/>
      <c r="CL1509" s="26" t="e">
        <f>IF(CK1509="-","-",_xlfn.XLOOKUP(CK1509,'Banco de dados'!$B:$B,'Banco de dados'!$E:$E))</f>
        <v>#N/A</v>
      </c>
      <c r="CM1509" s="28">
        <f t="shared" si="1690"/>
        <v>1</v>
      </c>
      <c r="CN1509" s="26" t="e">
        <f>_xlfn.XLOOKUP(CI1509,'Banco de dados'!$B:$B,'Banco de dados'!$H:$H)</f>
        <v>#N/A</v>
      </c>
      <c r="CO1509" s="26" t="e">
        <f t="array" aca="1" ref="CO1509" ca="1">_xludf.XLOOKUP(CK1509,'Banco de dados'!$B:$B,'Banco de dados'!$H:$H)</f>
        <v>#NAME?</v>
      </c>
      <c r="CP1509" s="26" t="e">
        <f t="array" aca="1" ref="CP1509" ca="1">_xludf.XLOOKUP(CI1509,'Banco de dados'!$B:$B,'Banco de dados'!$F:$F)</f>
        <v>#NAME?</v>
      </c>
      <c r="CQ1509" s="26" t="e">
        <f t="array" aca="1" ref="CQ1509" ca="1">_xludf.XLOOKUP(CK1509,'Banco de dados'!$B:$B,'Banco de dados'!$F:$F)</f>
        <v>#NAME?</v>
      </c>
      <c r="CR1509" s="27">
        <v>509</v>
      </c>
      <c r="CS1509" s="27"/>
      <c r="CT1509" s="26" t="str">
        <f>IF(AG1509=0.5,"Suporte",IF(AND(AG1509&gt;='Braços de IP'!$B$9,AG1509&lt;='Braços de IP'!$D$9),'Braços de IP'!$E$9,IF(AND(AG1509&gt;='Braços de IP'!$B$10,AG1509&lt;='Braços de IP'!$D$10),'Braços de IP'!$E$10,IF(AND(AG1509&gt;='Braços de IP'!$B$11,AG1509&lt;='Braços de IP'!$D$11),'Braços de IP'!$E$11,IF(AND(AG1509&gt;='Braços de IP'!$B$12,AG1509&lt;='Braços de IP'!$D$12),'Braços de IP'!$E$12,IF(AND(AG1509&gt;='Braços de IP'!$B$13,AG1509&lt;='Braços de IP'!$D$13),'Braços de IP'!$E$13,IF(AND(AG1509&gt;='Braços de IP'!$B$14,AG1509&lt;='Braços de IP'!$D$14),'Braços de IP'!$E$14,"ERRO")))))))</f>
        <v>Médio I</v>
      </c>
      <c r="CU1509" s="27"/>
      <c r="CV1509" s="26" t="str">
        <f>IF($CU1509="","",VLOOKUP($CU1509,'Braços de IP'!$E$9:$I$15,2,0))</f>
        <v/>
      </c>
      <c r="CW1509" s="29" t="str">
        <f>IF($CU1509="","",VLOOKUP($CU1509,'Braços de IP'!$E$9:$I$15,5,0))</f>
        <v/>
      </c>
      <c r="CX1509" s="26"/>
      <c r="CY1509" s="26"/>
      <c r="CZ1509" s="26"/>
      <c r="DA1509" s="26"/>
      <c r="DB1509" s="26"/>
      <c r="DC1509" s="26"/>
      <c r="DD1509" s="30" t="e">
        <f t="shared" si="1588"/>
        <v>#N/A</v>
      </c>
      <c r="DE1509" s="31">
        <f t="shared" si="1589"/>
        <v>96</v>
      </c>
      <c r="DF1509" s="30" t="e">
        <f t="shared" si="1590"/>
        <v>#N/A</v>
      </c>
      <c r="DG1509" s="32" t="e">
        <f t="shared" si="1591"/>
        <v>#N/A</v>
      </c>
      <c r="DH1509" s="33" t="s">
        <v>143</v>
      </c>
      <c r="DI1509" s="34"/>
      <c r="DJ1509" s="35"/>
      <c r="DK1509" s="16" t="s">
        <v>144</v>
      </c>
      <c r="DL1509" s="16"/>
    </row>
    <row r="1510" spans="1:116" ht="15" customHeight="1" x14ac:dyDescent="0.25">
      <c r="B1510" s="16">
        <v>485</v>
      </c>
      <c r="C1510" s="16" t="s">
        <v>176</v>
      </c>
      <c r="D1510" s="16" t="s">
        <v>1285</v>
      </c>
      <c r="E1510" s="16">
        <v>-7.9853350000000001</v>
      </c>
      <c r="F1510" s="16">
        <v>-34.917355000000001</v>
      </c>
      <c r="G1510" s="16" t="s">
        <v>160</v>
      </c>
      <c r="H1510" s="16" t="s">
        <v>136</v>
      </c>
      <c r="I1510" s="16" t="s">
        <v>135</v>
      </c>
      <c r="J1510" s="16" t="s">
        <v>137</v>
      </c>
      <c r="K1510" s="16">
        <v>96</v>
      </c>
      <c r="L1510" s="16" t="s">
        <v>138</v>
      </c>
      <c r="M1510" s="16">
        <v>0</v>
      </c>
      <c r="N1510" s="16"/>
      <c r="O1510" s="16">
        <v>1</v>
      </c>
      <c r="P1510" s="16">
        <v>0.5</v>
      </c>
      <c r="Q1510" s="16">
        <v>7</v>
      </c>
      <c r="R1510" s="16"/>
      <c r="S1510" s="16"/>
      <c r="T1510" s="16" t="s">
        <v>136</v>
      </c>
      <c r="U1510" s="16">
        <v>0.5</v>
      </c>
      <c r="V1510" s="16">
        <v>0</v>
      </c>
      <c r="W1510" s="16" t="s">
        <v>136</v>
      </c>
      <c r="X1510" s="16" t="s">
        <v>136</v>
      </c>
      <c r="Y1510" s="16">
        <v>0</v>
      </c>
      <c r="Z1510" s="16">
        <v>0</v>
      </c>
      <c r="AA1510" s="16" t="s">
        <v>139</v>
      </c>
      <c r="AB1510" s="16" t="s">
        <v>140</v>
      </c>
      <c r="AC1510" s="16">
        <v>26.37</v>
      </c>
      <c r="AD1510" s="16">
        <v>7.6</v>
      </c>
      <c r="AE1510" s="16">
        <v>1</v>
      </c>
      <c r="AF1510" s="16">
        <v>0</v>
      </c>
      <c r="AG1510" s="16">
        <v>2</v>
      </c>
      <c r="AH1510" s="16"/>
      <c r="AI1510" s="16"/>
      <c r="AJ1510" s="16"/>
      <c r="AK1510" s="16"/>
      <c r="AL1510" s="16"/>
      <c r="AM1510" s="16">
        <v>0</v>
      </c>
      <c r="AN1510" s="16"/>
      <c r="AO1510" s="16">
        <v>0</v>
      </c>
      <c r="AP1510" s="16">
        <v>0</v>
      </c>
      <c r="AQ1510" s="16">
        <v>0</v>
      </c>
      <c r="AR1510" s="17" t="s">
        <v>136</v>
      </c>
      <c r="AS1510" s="19">
        <f t="shared" si="1522"/>
        <v>0</v>
      </c>
      <c r="AT1510" s="19"/>
      <c r="AU1510" s="19">
        <f>VLOOKUP(G1510,ABNT5101!$I$3:$J$9,2)</f>
        <v>10</v>
      </c>
      <c r="AV1510" s="19">
        <f>VLOOKUP(G1510,ABNT5101!$I$3:$M$9,5)</f>
        <v>0.18</v>
      </c>
      <c r="AW1510" s="17" t="str">
        <f>_xlfn.XLOOKUP(G1510,ABNT5101!I:I,ABNT5101!L:L)</f>
        <v>-</v>
      </c>
      <c r="AX1510" s="17">
        <f>_xlfn.XLOOKUP(G1510,ABNT5101!$I:$I,ABNT5101!M:M)</f>
        <v>0.18</v>
      </c>
      <c r="AY1510" s="17" t="str">
        <f>_xlfn.XLOOKUP(G1510,ABNT5101!$I:$I,ABNT5101!N:N)</f>
        <v>-</v>
      </c>
      <c r="AZ1510" s="17">
        <f>_xlfn.XLOOKUP(G1510,ABNT5101!$I:$I,ABNT5101!O:O)</f>
        <v>16</v>
      </c>
      <c r="BA1510" s="20" t="str">
        <f t="shared" si="1523"/>
        <v>NÃO ATENDE</v>
      </c>
      <c r="BB1510" s="21">
        <f t="shared" ref="BB1510:BC1510" si="1779">BE1510/AU1510-1</f>
        <v>-1</v>
      </c>
      <c r="BC1510" s="21">
        <f t="shared" si="1779"/>
        <v>-1</v>
      </c>
      <c r="BD1510" s="21" t="str">
        <f t="shared" si="1525"/>
        <v>-</v>
      </c>
      <c r="BE1510" s="22"/>
      <c r="BF1510" s="22"/>
      <c r="BG1510" s="22"/>
      <c r="BH1510" s="22"/>
      <c r="BI1510" s="23"/>
      <c r="BJ1510" s="22"/>
      <c r="BK1510" s="20" t="str">
        <f t="shared" si="1526"/>
        <v>NÃO ATENDE</v>
      </c>
      <c r="BL1510" s="20" t="str">
        <f t="shared" si="1527"/>
        <v>NÃO ATENDE</v>
      </c>
      <c r="BM1510" s="20" t="str">
        <f t="shared" si="1528"/>
        <v>NÃO ATENDE</v>
      </c>
      <c r="BN1510" s="20" t="str">
        <f t="shared" si="1529"/>
        <v>ATENDE</v>
      </c>
      <c r="BO1510" s="24" t="str">
        <f t="shared" si="1530"/>
        <v>C4</v>
      </c>
      <c r="BP1510" s="24" t="str">
        <f t="shared" si="1648"/>
        <v>P6</v>
      </c>
      <c r="BQ1510" s="25">
        <f t="shared" si="1661"/>
        <v>-1</v>
      </c>
      <c r="BR1510" s="22"/>
      <c r="BS1510" s="22"/>
      <c r="BT1510" s="24">
        <f>IF(BP1510="-","-",_xlfn.XLOOKUP(BP1510,ABNT5101!$B$4:$B$9,ABNT5101!$C$4:$C$9))</f>
        <v>3</v>
      </c>
      <c r="BU1510" s="24">
        <f>IF(BP1510="-","-",_xlfn.XLOOKUP(BP1510,ABNT5101!$B$4:$B$9,ABNT5101!$D$4:$D$9))</f>
        <v>0.6</v>
      </c>
      <c r="BV1510" s="20" t="str">
        <f t="shared" si="1531"/>
        <v>NÃO ATENDE</v>
      </c>
      <c r="BW1510" s="20" t="str">
        <f t="shared" si="1662"/>
        <v>NÃO ATENDE</v>
      </c>
      <c r="BX1510" s="20" t="str">
        <f t="shared" si="1532"/>
        <v>NÃO ATENDE</v>
      </c>
      <c r="BY1510" s="24" t="s">
        <v>136</v>
      </c>
      <c r="BZ1510" s="25" t="e">
        <f t="shared" si="1533"/>
        <v>#VALUE!</v>
      </c>
      <c r="CA1510" s="24"/>
      <c r="CB1510" s="24"/>
      <c r="CC1510" s="20" t="str">
        <f>IF(BY1510="-","-",_xlfn.XLOOKUP(BY1510,ABNT5101!$B$4:$B$9,ABNT5101!$C$4:$C$9))</f>
        <v>-</v>
      </c>
      <c r="CD1510" s="24" t="str">
        <f>IF(BY1510="-","-",_xlfn.XLOOKUP(BY1510,ABNT5101!$B$4:$B$9,ABNT5101!$D$4:$D$9))</f>
        <v>-</v>
      </c>
      <c r="CE1510" s="20" t="str">
        <f t="shared" si="1534"/>
        <v>-</v>
      </c>
      <c r="CF1510" s="20" t="str">
        <f t="shared" si="1535"/>
        <v>-</v>
      </c>
      <c r="CG1510" s="20" t="str">
        <f t="shared" si="1640"/>
        <v>-</v>
      </c>
      <c r="CH1510" s="26" t="e">
        <f>_xlfn.XLOOKUP(CI1510,'Banco de dados'!$B:$B,'Banco de dados'!$D:$D)</f>
        <v>#N/A</v>
      </c>
      <c r="CI1510" s="27"/>
      <c r="CJ1510" s="26" t="e">
        <f>_xlfn.XLOOKUP(CI1510,'Banco de dados'!$B:$B,'Banco de dados'!$E:$E)</f>
        <v>#N/A</v>
      </c>
      <c r="CK1510" s="26"/>
      <c r="CL1510" s="26" t="e">
        <f>IF(CK1510="-","-",_xlfn.XLOOKUP(CK1510,'Banco de dados'!$B:$B,'Banco de dados'!$E:$E))</f>
        <v>#N/A</v>
      </c>
      <c r="CM1510" s="28">
        <f t="shared" si="1690"/>
        <v>1</v>
      </c>
      <c r="CN1510" s="26" t="e">
        <f>_xlfn.XLOOKUP(CI1510,'Banco de dados'!$B:$B,'Banco de dados'!$H:$H)</f>
        <v>#N/A</v>
      </c>
      <c r="CO1510" s="26" t="e">
        <f t="array" aca="1" ref="CO1510" ca="1">_xludf.XLOOKUP(CK1510,'Banco de dados'!$B:$B,'Banco de dados'!$H:$H)</f>
        <v>#NAME?</v>
      </c>
      <c r="CP1510" s="26" t="e">
        <f t="array" aca="1" ref="CP1510" ca="1">_xludf.XLOOKUP(CI1510,'Banco de dados'!$B:$B,'Banco de dados'!$F:$F)</f>
        <v>#NAME?</v>
      </c>
      <c r="CQ1510" s="26" t="e">
        <f t="array" aca="1" ref="CQ1510" ca="1">_xludf.XLOOKUP(CK1510,'Banco de dados'!$B:$B,'Banco de dados'!$F:$F)</f>
        <v>#NAME?</v>
      </c>
      <c r="CR1510" s="27">
        <v>510</v>
      </c>
      <c r="CS1510" s="27"/>
      <c r="CT1510" s="26" t="str">
        <f>IF(AG1510=0.5,"Suporte",IF(AND(AG1510&gt;='Braços de IP'!$B$9,AG1510&lt;='Braços de IP'!$D$9),'Braços de IP'!$E$9,IF(AND(AG1510&gt;='Braços de IP'!$B$10,AG1510&lt;='Braços de IP'!$D$10),'Braços de IP'!$E$10,IF(AND(AG1510&gt;='Braços de IP'!$B$11,AG1510&lt;='Braços de IP'!$D$11),'Braços de IP'!$E$11,IF(AND(AG1510&gt;='Braços de IP'!$B$12,AG1510&lt;='Braços de IP'!$D$12),'Braços de IP'!$E$12,IF(AND(AG1510&gt;='Braços de IP'!$B$13,AG1510&lt;='Braços de IP'!$D$13),'Braços de IP'!$E$13,IF(AND(AG1510&gt;='Braços de IP'!$B$14,AG1510&lt;='Braços de IP'!$D$14),'Braços de IP'!$E$14,"ERRO")))))))</f>
        <v>Médio I</v>
      </c>
      <c r="CU1510" s="27"/>
      <c r="CV1510" s="26" t="str">
        <f>IF($CU1510="","",VLOOKUP($CU1510,'Braços de IP'!$E$9:$I$15,2,0))</f>
        <v/>
      </c>
      <c r="CW1510" s="29" t="str">
        <f>IF($CU1510="","",VLOOKUP($CU1510,'Braços de IP'!$E$9:$I$15,5,0))</f>
        <v/>
      </c>
      <c r="CX1510" s="26"/>
      <c r="CY1510" s="26"/>
      <c r="CZ1510" s="26"/>
      <c r="DA1510" s="26"/>
      <c r="DB1510" s="26"/>
      <c r="DC1510" s="26"/>
      <c r="DD1510" s="30" t="e">
        <f t="shared" si="1588"/>
        <v>#N/A</v>
      </c>
      <c r="DE1510" s="31">
        <f t="shared" si="1589"/>
        <v>96</v>
      </c>
      <c r="DF1510" s="30" t="e">
        <f t="shared" si="1590"/>
        <v>#N/A</v>
      </c>
      <c r="DG1510" s="32" t="e">
        <f t="shared" si="1591"/>
        <v>#N/A</v>
      </c>
      <c r="DH1510" s="33" t="s">
        <v>143</v>
      </c>
      <c r="DI1510" s="34"/>
      <c r="DJ1510" s="35"/>
      <c r="DK1510" s="16" t="s">
        <v>144</v>
      </c>
      <c r="DL1510" s="16"/>
    </row>
    <row r="1511" spans="1:116" ht="15" customHeight="1" x14ac:dyDescent="0.25">
      <c r="A1511" s="1"/>
      <c r="B1511" s="16">
        <v>491</v>
      </c>
      <c r="C1511" s="16" t="s">
        <v>146</v>
      </c>
      <c r="D1511" s="16" t="s">
        <v>1286</v>
      </c>
      <c r="E1511" s="16">
        <v>-8.0559860000000008</v>
      </c>
      <c r="F1511" s="16">
        <v>-34.871243</v>
      </c>
      <c r="G1511" s="16" t="s">
        <v>153</v>
      </c>
      <c r="H1511" s="16" t="s">
        <v>136</v>
      </c>
      <c r="I1511" s="16" t="s">
        <v>135</v>
      </c>
      <c r="J1511" s="16" t="s">
        <v>137</v>
      </c>
      <c r="K1511" s="16">
        <v>90</v>
      </c>
      <c r="L1511" s="16" t="s">
        <v>138</v>
      </c>
      <c r="M1511" s="16">
        <v>0</v>
      </c>
      <c r="N1511" s="16"/>
      <c r="O1511" s="16">
        <v>1</v>
      </c>
      <c r="P1511" s="16">
        <v>3.04</v>
      </c>
      <c r="Q1511" s="16">
        <v>4.0199999999999996</v>
      </c>
      <c r="R1511" s="16"/>
      <c r="S1511" s="16"/>
      <c r="T1511" s="16">
        <v>0</v>
      </c>
      <c r="U1511" s="16">
        <v>2.68</v>
      </c>
      <c r="V1511" s="16">
        <v>0</v>
      </c>
      <c r="W1511" s="16"/>
      <c r="X1511" s="16"/>
      <c r="Y1511" s="16">
        <v>0</v>
      </c>
      <c r="Z1511" s="16">
        <v>1.73</v>
      </c>
      <c r="AA1511" s="16" t="s">
        <v>139</v>
      </c>
      <c r="AB1511" s="16" t="s">
        <v>140</v>
      </c>
      <c r="AC1511" s="16">
        <v>20.27</v>
      </c>
      <c r="AD1511" s="16">
        <v>6.54</v>
      </c>
      <c r="AE1511" s="16">
        <v>1</v>
      </c>
      <c r="AF1511" s="16">
        <v>0.75</v>
      </c>
      <c r="AG1511" s="16">
        <v>2.76</v>
      </c>
      <c r="AH1511" s="16"/>
      <c r="AI1511" s="16"/>
      <c r="AJ1511" s="16"/>
      <c r="AK1511" s="16"/>
      <c r="AL1511" s="16"/>
      <c r="AM1511" s="16">
        <v>0</v>
      </c>
      <c r="AN1511" s="16"/>
      <c r="AO1511" s="16">
        <v>0</v>
      </c>
      <c r="AP1511" s="16">
        <v>0</v>
      </c>
      <c r="AQ1511" s="16">
        <v>0</v>
      </c>
      <c r="AR1511" s="17" t="s">
        <v>136</v>
      </c>
      <c r="AS1511" s="19">
        <f t="shared" si="1522"/>
        <v>0</v>
      </c>
      <c r="AT1511" s="19"/>
      <c r="AU1511" s="19">
        <f>VLOOKUP(G1511,ABNT5101!$I$3:$J$9,2)</f>
        <v>15</v>
      </c>
      <c r="AV1511" s="19">
        <f>VLOOKUP(G1511,ABNT5101!$I$3:$M$9,5)</f>
        <v>0.18</v>
      </c>
      <c r="AW1511" s="17" t="str">
        <f>_xlfn.XLOOKUP(G1511,ABNT5101!I:I,ABNT5101!L:L)</f>
        <v>-</v>
      </c>
      <c r="AX1511" s="17">
        <f>_xlfn.XLOOKUP(G1511,ABNT5101!$I:$I,ABNT5101!M:M)</f>
        <v>0.18</v>
      </c>
      <c r="AY1511" s="17" t="str">
        <f>_xlfn.XLOOKUP(G1511,ABNT5101!$I:$I,ABNT5101!N:N)</f>
        <v>-</v>
      </c>
      <c r="AZ1511" s="17">
        <f>_xlfn.XLOOKUP(G1511,ABNT5101!$I:$I,ABNT5101!O:O)</f>
        <v>15</v>
      </c>
      <c r="BA1511" s="20" t="str">
        <f t="shared" si="1523"/>
        <v>NÃO ATENDE</v>
      </c>
      <c r="BB1511" s="21">
        <f t="shared" ref="BB1511:BC1511" si="1780">BE1511/AU1511-1</f>
        <v>-1</v>
      </c>
      <c r="BC1511" s="21">
        <f t="shared" si="1780"/>
        <v>-1</v>
      </c>
      <c r="BD1511" s="21" t="str">
        <f t="shared" si="1525"/>
        <v>-</v>
      </c>
      <c r="BE1511" s="22"/>
      <c r="BF1511" s="22"/>
      <c r="BG1511" s="22"/>
      <c r="BH1511" s="22"/>
      <c r="BI1511" s="23"/>
      <c r="BJ1511" s="22"/>
      <c r="BK1511" s="20" t="str">
        <f t="shared" si="1526"/>
        <v>NÃO ATENDE</v>
      </c>
      <c r="BL1511" s="20" t="str">
        <f t="shared" si="1527"/>
        <v>NÃO ATENDE</v>
      </c>
      <c r="BM1511" s="20" t="str">
        <f t="shared" si="1528"/>
        <v>NÃO ATENDE</v>
      </c>
      <c r="BN1511" s="20" t="str">
        <f t="shared" si="1529"/>
        <v>ATENDE</v>
      </c>
      <c r="BO1511" s="24" t="str">
        <f t="shared" si="1530"/>
        <v>C3</v>
      </c>
      <c r="BP1511" s="24" t="str">
        <f t="shared" si="1648"/>
        <v>P6</v>
      </c>
      <c r="BQ1511" s="25">
        <f t="shared" si="1661"/>
        <v>-1</v>
      </c>
      <c r="BR1511" s="22"/>
      <c r="BS1511" s="22"/>
      <c r="BT1511" s="24">
        <f>IF(BP1511="-","-",_xlfn.XLOOKUP(BP1511,ABNT5101!$B$4:$B$9,ABNT5101!$C$4:$C$9))</f>
        <v>3</v>
      </c>
      <c r="BU1511" s="24">
        <f>IF(BP1511="-","-",_xlfn.XLOOKUP(BP1511,ABNT5101!$B$4:$B$9,ABNT5101!$D$4:$D$9))</f>
        <v>0.6</v>
      </c>
      <c r="BV1511" s="20" t="str">
        <f t="shared" si="1531"/>
        <v>NÃO ATENDE</v>
      </c>
      <c r="BW1511" s="20" t="str">
        <f t="shared" si="1662"/>
        <v>NÃO ATENDE</v>
      </c>
      <c r="BX1511" s="20" t="str">
        <f t="shared" si="1532"/>
        <v>NÃO ATENDE</v>
      </c>
      <c r="BY1511" s="24" t="s">
        <v>136</v>
      </c>
      <c r="BZ1511" s="25" t="e">
        <f t="shared" si="1533"/>
        <v>#VALUE!</v>
      </c>
      <c r="CA1511" s="24"/>
      <c r="CB1511" s="24"/>
      <c r="CC1511" s="20" t="str">
        <f>IF(BY1511="-","-",_xlfn.XLOOKUP(BY1511,ABNT5101!$B$4:$B$9,ABNT5101!$C$4:$C$9))</f>
        <v>-</v>
      </c>
      <c r="CD1511" s="24" t="str">
        <f>IF(BY1511="-","-",_xlfn.XLOOKUP(BY1511,ABNT5101!$B$4:$B$9,ABNT5101!$D$4:$D$9))</f>
        <v>-</v>
      </c>
      <c r="CE1511" s="20" t="str">
        <f t="shared" si="1534"/>
        <v>-</v>
      </c>
      <c r="CF1511" s="20" t="str">
        <f t="shared" si="1535"/>
        <v>-</v>
      </c>
      <c r="CG1511" s="20" t="str">
        <f t="shared" si="1640"/>
        <v>-</v>
      </c>
      <c r="CH1511" s="26" t="e">
        <f>_xlfn.XLOOKUP(CI1511,'Banco de dados'!$B:$B,'Banco de dados'!$D:$D)</f>
        <v>#N/A</v>
      </c>
      <c r="CI1511" s="27"/>
      <c r="CJ1511" s="26" t="e">
        <f>_xlfn.XLOOKUP(CI1511,'Banco de dados'!$B:$B,'Banco de dados'!$E:$E)</f>
        <v>#N/A</v>
      </c>
      <c r="CK1511" s="26"/>
      <c r="CL1511" s="26" t="e">
        <f>IF(CK1511="-","-",_xlfn.XLOOKUP(CK1511,'Banco de dados'!$B:$B,'Banco de dados'!$E:$E))</f>
        <v>#N/A</v>
      </c>
      <c r="CM1511" s="28">
        <f t="shared" si="1690"/>
        <v>1</v>
      </c>
      <c r="CN1511" s="26" t="e">
        <f>_xlfn.XLOOKUP(CI1511,'Banco de dados'!$B:$B,'Banco de dados'!$H:$H)</f>
        <v>#N/A</v>
      </c>
      <c r="CO1511" s="26" t="e">
        <f t="array" aca="1" ref="CO1511" ca="1">_xludf.XLOOKUP(CK1511,'Banco de dados'!$B:$B,'Banco de dados'!$H:$H)</f>
        <v>#NAME?</v>
      </c>
      <c r="CP1511" s="26" t="e">
        <f t="array" aca="1" ref="CP1511" ca="1">_xludf.XLOOKUP(CI1511,'Banco de dados'!$B:$B,'Banco de dados'!$F:$F)</f>
        <v>#NAME?</v>
      </c>
      <c r="CQ1511" s="26" t="e">
        <f t="array" aca="1" ref="CQ1511" ca="1">_xludf.XLOOKUP(CK1511,'Banco de dados'!$B:$B,'Banco de dados'!$F:$F)</f>
        <v>#NAME?</v>
      </c>
      <c r="CR1511" s="27">
        <v>526</v>
      </c>
      <c r="CS1511" s="27"/>
      <c r="CT1511" s="26" t="str">
        <f>IF(AG1511=0.5,"Suporte",IF(AND(AG1511&gt;='Braços de IP'!$B$9,AG1511&lt;='Braços de IP'!$D$9),'Braços de IP'!$E$9,IF(AND(AG1511&gt;='Braços de IP'!$B$10,AG1511&lt;='Braços de IP'!$D$10),'Braços de IP'!$E$10,IF(AND(AG1511&gt;='Braços de IP'!$B$11,AG1511&lt;='Braços de IP'!$D$11),'Braços de IP'!$E$11,IF(AND(AG1511&gt;='Braços de IP'!$B$12,AG1511&lt;='Braços de IP'!$D$12),'Braços de IP'!$E$12,IF(AND(AG1511&gt;='Braços de IP'!$B$13,AG1511&lt;='Braços de IP'!$D$13),'Braços de IP'!$E$13,IF(AND(AG1511&gt;='Braços de IP'!$B$14,AG1511&lt;='Braços de IP'!$D$14),'Braços de IP'!$E$14,"ERRO")))))))</f>
        <v>Longo I</v>
      </c>
      <c r="CU1511" s="27"/>
      <c r="CV1511" s="26" t="str">
        <f>IF($CU1511="","",VLOOKUP($CU1511,'Braços de IP'!$E$9:$I$15,2,0))</f>
        <v/>
      </c>
      <c r="CW1511" s="29" t="str">
        <f>IF($CU1511="","",VLOOKUP($CU1511,'Braços de IP'!$E$9:$I$15,5,0))</f>
        <v/>
      </c>
      <c r="CX1511" s="26"/>
      <c r="CY1511" s="26"/>
      <c r="CZ1511" s="26"/>
      <c r="DA1511" s="26"/>
      <c r="DB1511" s="26"/>
      <c r="DC1511" s="26"/>
      <c r="DD1511" s="30" t="e">
        <f t="shared" si="1588"/>
        <v>#N/A</v>
      </c>
      <c r="DE1511" s="31">
        <f t="shared" si="1589"/>
        <v>90</v>
      </c>
      <c r="DF1511" s="30" t="e">
        <f t="shared" si="1590"/>
        <v>#N/A</v>
      </c>
      <c r="DG1511" s="32" t="e">
        <f t="shared" si="1591"/>
        <v>#N/A</v>
      </c>
      <c r="DH1511" s="33" t="s">
        <v>143</v>
      </c>
      <c r="DI1511" s="34"/>
      <c r="DJ1511" s="35"/>
      <c r="DK1511" s="16" t="s">
        <v>144</v>
      </c>
      <c r="DL1511" s="16"/>
    </row>
    <row r="1512" spans="1:116" ht="15" customHeight="1" x14ac:dyDescent="0.25">
      <c r="A1512" s="1"/>
      <c r="B1512" s="16">
        <v>491</v>
      </c>
      <c r="C1512" s="16" t="s">
        <v>146</v>
      </c>
      <c r="D1512" s="16" t="s">
        <v>1286</v>
      </c>
      <c r="E1512" s="16">
        <v>-8.0559860000000008</v>
      </c>
      <c r="F1512" s="16">
        <v>-34.871243</v>
      </c>
      <c r="G1512" s="16" t="s">
        <v>153</v>
      </c>
      <c r="H1512" s="16" t="s">
        <v>136</v>
      </c>
      <c r="I1512" s="16" t="s">
        <v>135</v>
      </c>
      <c r="J1512" s="16" t="s">
        <v>137</v>
      </c>
      <c r="K1512" s="16">
        <v>90</v>
      </c>
      <c r="L1512" s="16" t="s">
        <v>138</v>
      </c>
      <c r="M1512" s="16">
        <v>0</v>
      </c>
      <c r="N1512" s="16"/>
      <c r="O1512" s="16">
        <v>1</v>
      </c>
      <c r="P1512" s="16">
        <v>3.04</v>
      </c>
      <c r="Q1512" s="16">
        <v>4.0199999999999996</v>
      </c>
      <c r="R1512" s="16"/>
      <c r="S1512" s="16"/>
      <c r="T1512" s="16">
        <v>0</v>
      </c>
      <c r="U1512" s="16">
        <v>2.68</v>
      </c>
      <c r="V1512" s="16">
        <v>0</v>
      </c>
      <c r="W1512" s="16"/>
      <c r="X1512" s="16"/>
      <c r="Y1512" s="16">
        <v>0</v>
      </c>
      <c r="Z1512" s="16">
        <v>1.73</v>
      </c>
      <c r="AA1512" s="16" t="s">
        <v>139</v>
      </c>
      <c r="AB1512" s="16" t="s">
        <v>140</v>
      </c>
      <c r="AC1512" s="16">
        <v>20.27</v>
      </c>
      <c r="AD1512" s="16">
        <v>6.54</v>
      </c>
      <c r="AE1512" s="16">
        <v>1</v>
      </c>
      <c r="AF1512" s="16">
        <v>0.75</v>
      </c>
      <c r="AG1512" s="16">
        <v>2.76</v>
      </c>
      <c r="AH1512" s="16"/>
      <c r="AI1512" s="16"/>
      <c r="AJ1512" s="16"/>
      <c r="AK1512" s="16"/>
      <c r="AL1512" s="16"/>
      <c r="AM1512" s="16">
        <v>0</v>
      </c>
      <c r="AN1512" s="16"/>
      <c r="AO1512" s="16">
        <v>0</v>
      </c>
      <c r="AP1512" s="16">
        <v>0</v>
      </c>
      <c r="AQ1512" s="16">
        <v>0</v>
      </c>
      <c r="AR1512" s="17" t="s">
        <v>136</v>
      </c>
      <c r="AS1512" s="19">
        <f t="shared" si="1522"/>
        <v>0</v>
      </c>
      <c r="AT1512" s="19"/>
      <c r="AU1512" s="19">
        <f>VLOOKUP(G1512,ABNT5101!$I$3:$J$9,2)</f>
        <v>15</v>
      </c>
      <c r="AV1512" s="19">
        <f>VLOOKUP(G1512,ABNT5101!$I$3:$M$9,5)</f>
        <v>0.18</v>
      </c>
      <c r="AW1512" s="17" t="str">
        <f>_xlfn.XLOOKUP(G1512,ABNT5101!I:I,ABNT5101!L:L)</f>
        <v>-</v>
      </c>
      <c r="AX1512" s="17">
        <f>_xlfn.XLOOKUP(G1512,ABNT5101!$I:$I,ABNT5101!M:M)</f>
        <v>0.18</v>
      </c>
      <c r="AY1512" s="17" t="str">
        <f>_xlfn.XLOOKUP(G1512,ABNT5101!$I:$I,ABNT5101!N:N)</f>
        <v>-</v>
      </c>
      <c r="AZ1512" s="17">
        <f>_xlfn.XLOOKUP(G1512,ABNT5101!$I:$I,ABNT5101!O:O)</f>
        <v>15</v>
      </c>
      <c r="BA1512" s="20" t="str">
        <f t="shared" si="1523"/>
        <v>NÃO ATENDE</v>
      </c>
      <c r="BB1512" s="21">
        <f t="shared" ref="BB1512:BC1512" si="1781">BE1512/AU1512-1</f>
        <v>-1</v>
      </c>
      <c r="BC1512" s="21">
        <f t="shared" si="1781"/>
        <v>-1</v>
      </c>
      <c r="BD1512" s="21" t="str">
        <f t="shared" si="1525"/>
        <v>-</v>
      </c>
      <c r="BE1512" s="22"/>
      <c r="BF1512" s="22"/>
      <c r="BG1512" s="22"/>
      <c r="BH1512" s="22"/>
      <c r="BI1512" s="23"/>
      <c r="BJ1512" s="22"/>
      <c r="BK1512" s="20" t="str">
        <f t="shared" si="1526"/>
        <v>NÃO ATENDE</v>
      </c>
      <c r="BL1512" s="20" t="str">
        <f t="shared" si="1527"/>
        <v>NÃO ATENDE</v>
      </c>
      <c r="BM1512" s="20" t="str">
        <f t="shared" si="1528"/>
        <v>NÃO ATENDE</v>
      </c>
      <c r="BN1512" s="20" t="str">
        <f t="shared" si="1529"/>
        <v>ATENDE</v>
      </c>
      <c r="BO1512" s="24" t="str">
        <f t="shared" si="1530"/>
        <v>C3</v>
      </c>
      <c r="BP1512" s="24" t="str">
        <f t="shared" si="1648"/>
        <v>P6</v>
      </c>
      <c r="BQ1512" s="25">
        <f t="shared" si="1661"/>
        <v>-1</v>
      </c>
      <c r="BR1512" s="22"/>
      <c r="BS1512" s="22"/>
      <c r="BT1512" s="24">
        <f>IF(BP1512="-","-",_xlfn.XLOOKUP(BP1512,ABNT5101!$B$4:$B$9,ABNT5101!$C$4:$C$9))</f>
        <v>3</v>
      </c>
      <c r="BU1512" s="24">
        <f>IF(BP1512="-","-",_xlfn.XLOOKUP(BP1512,ABNT5101!$B$4:$B$9,ABNT5101!$D$4:$D$9))</f>
        <v>0.6</v>
      </c>
      <c r="BV1512" s="20" t="str">
        <f t="shared" si="1531"/>
        <v>NÃO ATENDE</v>
      </c>
      <c r="BW1512" s="20" t="str">
        <f t="shared" si="1662"/>
        <v>NÃO ATENDE</v>
      </c>
      <c r="BX1512" s="20" t="str">
        <f t="shared" si="1532"/>
        <v>NÃO ATENDE</v>
      </c>
      <c r="BY1512" s="24" t="s">
        <v>136</v>
      </c>
      <c r="BZ1512" s="25" t="e">
        <f t="shared" si="1533"/>
        <v>#VALUE!</v>
      </c>
      <c r="CA1512" s="24"/>
      <c r="CB1512" s="24"/>
      <c r="CC1512" s="20" t="str">
        <f>IF(BY1512="-","-",_xlfn.XLOOKUP(BY1512,ABNT5101!$B$4:$B$9,ABNT5101!$C$4:$C$9))</f>
        <v>-</v>
      </c>
      <c r="CD1512" s="24" t="str">
        <f>IF(BY1512="-","-",_xlfn.XLOOKUP(BY1512,ABNT5101!$B$4:$B$9,ABNT5101!$D$4:$D$9))</f>
        <v>-</v>
      </c>
      <c r="CE1512" s="20" t="str">
        <f t="shared" si="1534"/>
        <v>-</v>
      </c>
      <c r="CF1512" s="20" t="str">
        <f t="shared" si="1535"/>
        <v>-</v>
      </c>
      <c r="CG1512" s="20" t="str">
        <f t="shared" si="1640"/>
        <v>-</v>
      </c>
      <c r="CH1512" s="26" t="e">
        <f>_xlfn.XLOOKUP(CI1512,'Banco de dados'!$B:$B,'Banco de dados'!$D:$D)</f>
        <v>#N/A</v>
      </c>
      <c r="CI1512" s="27"/>
      <c r="CJ1512" s="26" t="e">
        <f>_xlfn.XLOOKUP(CI1512,'Banco de dados'!$B:$B,'Banco de dados'!$E:$E)</f>
        <v>#N/A</v>
      </c>
      <c r="CK1512" s="26"/>
      <c r="CL1512" s="26" t="e">
        <f>IF(CK1512="-","-",_xlfn.XLOOKUP(CK1512,'Banco de dados'!$B:$B,'Banco de dados'!$E:$E))</f>
        <v>#N/A</v>
      </c>
      <c r="CM1512" s="28">
        <f t="shared" si="1690"/>
        <v>1</v>
      </c>
      <c r="CN1512" s="26" t="e">
        <f>_xlfn.XLOOKUP(CI1512,'Banco de dados'!$B:$B,'Banco de dados'!$H:$H)</f>
        <v>#N/A</v>
      </c>
      <c r="CO1512" s="26" t="e">
        <f t="array" aca="1" ref="CO1512" ca="1">_xludf.XLOOKUP(CK1512,'Banco de dados'!$B:$B,'Banco de dados'!$H:$H)</f>
        <v>#NAME?</v>
      </c>
      <c r="CP1512" s="26" t="e">
        <f t="array" aca="1" ref="CP1512" ca="1">_xludf.XLOOKUP(CI1512,'Banco de dados'!$B:$B,'Banco de dados'!$F:$F)</f>
        <v>#NAME?</v>
      </c>
      <c r="CQ1512" s="26" t="e">
        <f t="array" aca="1" ref="CQ1512" ca="1">_xludf.XLOOKUP(CK1512,'Banco de dados'!$B:$B,'Banco de dados'!$F:$F)</f>
        <v>#NAME?</v>
      </c>
      <c r="CR1512" s="27">
        <v>527</v>
      </c>
      <c r="CS1512" s="27"/>
      <c r="CT1512" s="26" t="str">
        <f>IF(AG1512=0.5,"Suporte",IF(AND(AG1512&gt;='Braços de IP'!$B$9,AG1512&lt;='Braços de IP'!$D$9),'Braços de IP'!$E$9,IF(AND(AG1512&gt;='Braços de IP'!$B$10,AG1512&lt;='Braços de IP'!$D$10),'Braços de IP'!$E$10,IF(AND(AG1512&gt;='Braços de IP'!$B$11,AG1512&lt;='Braços de IP'!$D$11),'Braços de IP'!$E$11,IF(AND(AG1512&gt;='Braços de IP'!$B$12,AG1512&lt;='Braços de IP'!$D$12),'Braços de IP'!$E$12,IF(AND(AG1512&gt;='Braços de IP'!$B$13,AG1512&lt;='Braços de IP'!$D$13),'Braços de IP'!$E$13,IF(AND(AG1512&gt;='Braços de IP'!$B$14,AG1512&lt;='Braços de IP'!$D$14),'Braços de IP'!$E$14,"ERRO")))))))</f>
        <v>Longo I</v>
      </c>
      <c r="CU1512" s="27"/>
      <c r="CV1512" s="26" t="str">
        <f>IF($CU1512="","",VLOOKUP($CU1512,'Braços de IP'!$E$9:$I$15,2,0))</f>
        <v/>
      </c>
      <c r="CW1512" s="29" t="str">
        <f>IF($CU1512="","",VLOOKUP($CU1512,'Braços de IP'!$E$9:$I$15,5,0))</f>
        <v/>
      </c>
      <c r="CX1512" s="26"/>
      <c r="CY1512" s="26"/>
      <c r="CZ1512" s="26"/>
      <c r="DA1512" s="26"/>
      <c r="DB1512" s="26"/>
      <c r="DC1512" s="26"/>
      <c r="DD1512" s="30" t="e">
        <f t="shared" si="1588"/>
        <v>#N/A</v>
      </c>
      <c r="DE1512" s="31">
        <f t="shared" si="1589"/>
        <v>90</v>
      </c>
      <c r="DF1512" s="30" t="e">
        <f t="shared" si="1590"/>
        <v>#N/A</v>
      </c>
      <c r="DG1512" s="32" t="e">
        <f t="shared" si="1591"/>
        <v>#N/A</v>
      </c>
      <c r="DH1512" s="33" t="s">
        <v>143</v>
      </c>
      <c r="DI1512" s="34"/>
      <c r="DJ1512" s="35"/>
      <c r="DK1512" s="16" t="s">
        <v>144</v>
      </c>
      <c r="DL1512" s="16"/>
    </row>
    <row r="1513" spans="1:116" ht="15" customHeight="1" x14ac:dyDescent="0.25">
      <c r="A1513" s="1"/>
      <c r="B1513" s="16">
        <v>491</v>
      </c>
      <c r="C1513" s="16" t="s">
        <v>146</v>
      </c>
      <c r="D1513" s="16" t="s">
        <v>1286</v>
      </c>
      <c r="E1513" s="16">
        <v>-8.0559860000000008</v>
      </c>
      <c r="F1513" s="16">
        <v>-34.871243</v>
      </c>
      <c r="G1513" s="16" t="s">
        <v>153</v>
      </c>
      <c r="H1513" s="16" t="s">
        <v>136</v>
      </c>
      <c r="I1513" s="16" t="s">
        <v>135</v>
      </c>
      <c r="J1513" s="16" t="s">
        <v>137</v>
      </c>
      <c r="K1513" s="16">
        <v>90</v>
      </c>
      <c r="L1513" s="16" t="s">
        <v>138</v>
      </c>
      <c r="M1513" s="16">
        <v>0</v>
      </c>
      <c r="N1513" s="16"/>
      <c r="O1513" s="16">
        <v>1</v>
      </c>
      <c r="P1513" s="16">
        <v>3.04</v>
      </c>
      <c r="Q1513" s="16">
        <v>4.0199999999999996</v>
      </c>
      <c r="R1513" s="16"/>
      <c r="S1513" s="16"/>
      <c r="T1513" s="16">
        <v>0</v>
      </c>
      <c r="U1513" s="16">
        <v>2.68</v>
      </c>
      <c r="V1513" s="16">
        <v>0</v>
      </c>
      <c r="W1513" s="16"/>
      <c r="X1513" s="16"/>
      <c r="Y1513" s="16">
        <v>0</v>
      </c>
      <c r="Z1513" s="16">
        <v>1.73</v>
      </c>
      <c r="AA1513" s="16" t="s">
        <v>139</v>
      </c>
      <c r="AB1513" s="16" t="s">
        <v>140</v>
      </c>
      <c r="AC1513" s="16">
        <v>20.27</v>
      </c>
      <c r="AD1513" s="16">
        <v>6.54</v>
      </c>
      <c r="AE1513" s="16">
        <v>1</v>
      </c>
      <c r="AF1513" s="16">
        <v>0.75</v>
      </c>
      <c r="AG1513" s="16">
        <v>2.76</v>
      </c>
      <c r="AH1513" s="16"/>
      <c r="AI1513" s="16"/>
      <c r="AJ1513" s="16"/>
      <c r="AK1513" s="16"/>
      <c r="AL1513" s="16"/>
      <c r="AM1513" s="16">
        <v>0</v>
      </c>
      <c r="AN1513" s="16"/>
      <c r="AO1513" s="16">
        <v>0</v>
      </c>
      <c r="AP1513" s="16">
        <v>0</v>
      </c>
      <c r="AQ1513" s="16">
        <v>0</v>
      </c>
      <c r="AR1513" s="17" t="s">
        <v>136</v>
      </c>
      <c r="AS1513" s="19">
        <f t="shared" si="1522"/>
        <v>0</v>
      </c>
      <c r="AT1513" s="19"/>
      <c r="AU1513" s="19">
        <f>VLOOKUP(G1513,ABNT5101!$I$3:$J$9,2)</f>
        <v>15</v>
      </c>
      <c r="AV1513" s="19">
        <f>VLOOKUP(G1513,ABNT5101!$I$3:$M$9,5)</f>
        <v>0.18</v>
      </c>
      <c r="AW1513" s="17" t="str">
        <f>_xlfn.XLOOKUP(G1513,ABNT5101!I:I,ABNT5101!L:L)</f>
        <v>-</v>
      </c>
      <c r="AX1513" s="17">
        <f>_xlfn.XLOOKUP(G1513,ABNT5101!$I:$I,ABNT5101!M:M)</f>
        <v>0.18</v>
      </c>
      <c r="AY1513" s="17" t="str">
        <f>_xlfn.XLOOKUP(G1513,ABNT5101!$I:$I,ABNT5101!N:N)</f>
        <v>-</v>
      </c>
      <c r="AZ1513" s="17">
        <f>_xlfn.XLOOKUP(G1513,ABNT5101!$I:$I,ABNT5101!O:O)</f>
        <v>15</v>
      </c>
      <c r="BA1513" s="20" t="str">
        <f t="shared" si="1523"/>
        <v>NÃO ATENDE</v>
      </c>
      <c r="BB1513" s="21">
        <f t="shared" ref="BB1513:BC1513" si="1782">BE1513/AU1513-1</f>
        <v>-1</v>
      </c>
      <c r="BC1513" s="21">
        <f t="shared" si="1782"/>
        <v>-1</v>
      </c>
      <c r="BD1513" s="21" t="str">
        <f t="shared" si="1525"/>
        <v>-</v>
      </c>
      <c r="BE1513" s="22"/>
      <c r="BF1513" s="22"/>
      <c r="BG1513" s="22"/>
      <c r="BH1513" s="22"/>
      <c r="BI1513" s="23"/>
      <c r="BJ1513" s="22"/>
      <c r="BK1513" s="20" t="str">
        <f t="shared" si="1526"/>
        <v>NÃO ATENDE</v>
      </c>
      <c r="BL1513" s="20" t="str">
        <f t="shared" si="1527"/>
        <v>NÃO ATENDE</v>
      </c>
      <c r="BM1513" s="20" t="str">
        <f t="shared" si="1528"/>
        <v>NÃO ATENDE</v>
      </c>
      <c r="BN1513" s="20" t="str">
        <f t="shared" si="1529"/>
        <v>ATENDE</v>
      </c>
      <c r="BO1513" s="24" t="str">
        <f t="shared" si="1530"/>
        <v>C3</v>
      </c>
      <c r="BP1513" s="24" t="str">
        <f t="shared" si="1648"/>
        <v>P6</v>
      </c>
      <c r="BQ1513" s="25">
        <f t="shared" si="1661"/>
        <v>-1</v>
      </c>
      <c r="BR1513" s="22"/>
      <c r="BS1513" s="22"/>
      <c r="BT1513" s="24">
        <f>IF(BP1513="-","-",_xlfn.XLOOKUP(BP1513,ABNT5101!$B$4:$B$9,ABNT5101!$C$4:$C$9))</f>
        <v>3</v>
      </c>
      <c r="BU1513" s="24">
        <f>IF(BP1513="-","-",_xlfn.XLOOKUP(BP1513,ABNT5101!$B$4:$B$9,ABNT5101!$D$4:$D$9))</f>
        <v>0.6</v>
      </c>
      <c r="BV1513" s="20" t="str">
        <f t="shared" si="1531"/>
        <v>NÃO ATENDE</v>
      </c>
      <c r="BW1513" s="20" t="str">
        <f t="shared" si="1662"/>
        <v>NÃO ATENDE</v>
      </c>
      <c r="BX1513" s="20" t="str">
        <f t="shared" si="1532"/>
        <v>NÃO ATENDE</v>
      </c>
      <c r="BY1513" s="24" t="s">
        <v>136</v>
      </c>
      <c r="BZ1513" s="25" t="e">
        <f t="shared" si="1533"/>
        <v>#VALUE!</v>
      </c>
      <c r="CA1513" s="24"/>
      <c r="CB1513" s="24"/>
      <c r="CC1513" s="20" t="str">
        <f>IF(BY1513="-","-",_xlfn.XLOOKUP(BY1513,ABNT5101!$B$4:$B$9,ABNT5101!$C$4:$C$9))</f>
        <v>-</v>
      </c>
      <c r="CD1513" s="24" t="str">
        <f>IF(BY1513="-","-",_xlfn.XLOOKUP(BY1513,ABNT5101!$B$4:$B$9,ABNT5101!$D$4:$D$9))</f>
        <v>-</v>
      </c>
      <c r="CE1513" s="20" t="str">
        <f t="shared" si="1534"/>
        <v>-</v>
      </c>
      <c r="CF1513" s="20" t="str">
        <f t="shared" si="1535"/>
        <v>-</v>
      </c>
      <c r="CG1513" s="20" t="str">
        <f t="shared" si="1640"/>
        <v>-</v>
      </c>
      <c r="CH1513" s="26" t="e">
        <f>_xlfn.XLOOKUP(CI1513,'Banco de dados'!$B:$B,'Banco de dados'!$D:$D)</f>
        <v>#N/A</v>
      </c>
      <c r="CI1513" s="27"/>
      <c r="CJ1513" s="26" t="e">
        <f>_xlfn.XLOOKUP(CI1513,'Banco de dados'!$B:$B,'Banco de dados'!$E:$E)</f>
        <v>#N/A</v>
      </c>
      <c r="CK1513" s="26"/>
      <c r="CL1513" s="26" t="e">
        <f>IF(CK1513="-","-",_xlfn.XLOOKUP(CK1513,'Banco de dados'!$B:$B,'Banco de dados'!$E:$E))</f>
        <v>#N/A</v>
      </c>
      <c r="CM1513" s="28">
        <f t="shared" si="1690"/>
        <v>1</v>
      </c>
      <c r="CN1513" s="26" t="e">
        <f>_xlfn.XLOOKUP(CI1513,'Banco de dados'!$B:$B,'Banco de dados'!$H:$H)</f>
        <v>#N/A</v>
      </c>
      <c r="CO1513" s="26" t="e">
        <f t="array" aca="1" ref="CO1513" ca="1">_xludf.XLOOKUP(CK1513,'Banco de dados'!$B:$B,'Banco de dados'!$H:$H)</f>
        <v>#NAME?</v>
      </c>
      <c r="CP1513" s="26" t="e">
        <f t="array" aca="1" ref="CP1513" ca="1">_xludf.XLOOKUP(CI1513,'Banco de dados'!$B:$B,'Banco de dados'!$F:$F)</f>
        <v>#NAME?</v>
      </c>
      <c r="CQ1513" s="26" t="e">
        <f t="array" aca="1" ref="CQ1513" ca="1">_xludf.XLOOKUP(CK1513,'Banco de dados'!$B:$B,'Banco de dados'!$F:$F)</f>
        <v>#NAME?</v>
      </c>
      <c r="CR1513" s="27">
        <v>528</v>
      </c>
      <c r="CS1513" s="27"/>
      <c r="CT1513" s="26" t="str">
        <f>IF(AG1513=0.5,"Suporte",IF(AND(AG1513&gt;='Braços de IP'!$B$9,AG1513&lt;='Braços de IP'!$D$9),'Braços de IP'!$E$9,IF(AND(AG1513&gt;='Braços de IP'!$B$10,AG1513&lt;='Braços de IP'!$D$10),'Braços de IP'!$E$10,IF(AND(AG1513&gt;='Braços de IP'!$B$11,AG1513&lt;='Braços de IP'!$D$11),'Braços de IP'!$E$11,IF(AND(AG1513&gt;='Braços de IP'!$B$12,AG1513&lt;='Braços de IP'!$D$12),'Braços de IP'!$E$12,IF(AND(AG1513&gt;='Braços de IP'!$B$13,AG1513&lt;='Braços de IP'!$D$13),'Braços de IP'!$E$13,IF(AND(AG1513&gt;='Braços de IP'!$B$14,AG1513&lt;='Braços de IP'!$D$14),'Braços de IP'!$E$14,"ERRO")))))))</f>
        <v>Longo I</v>
      </c>
      <c r="CU1513" s="27"/>
      <c r="CV1513" s="26" t="str">
        <f>IF($CU1513="","",VLOOKUP($CU1513,'Braços de IP'!$E$9:$I$15,2,0))</f>
        <v/>
      </c>
      <c r="CW1513" s="29" t="str">
        <f>IF($CU1513="","",VLOOKUP($CU1513,'Braços de IP'!$E$9:$I$15,5,0))</f>
        <v/>
      </c>
      <c r="CX1513" s="26"/>
      <c r="CY1513" s="26"/>
      <c r="CZ1513" s="26"/>
      <c r="DA1513" s="26"/>
      <c r="DB1513" s="26"/>
      <c r="DC1513" s="26"/>
      <c r="DD1513" s="30" t="e">
        <f t="shared" si="1588"/>
        <v>#N/A</v>
      </c>
      <c r="DE1513" s="31">
        <f t="shared" si="1589"/>
        <v>90</v>
      </c>
      <c r="DF1513" s="30" t="e">
        <f t="shared" si="1590"/>
        <v>#N/A</v>
      </c>
      <c r="DG1513" s="32" t="e">
        <f t="shared" si="1591"/>
        <v>#N/A</v>
      </c>
      <c r="DH1513" s="33" t="s">
        <v>143</v>
      </c>
      <c r="DI1513" s="34"/>
      <c r="DJ1513" s="35"/>
      <c r="DK1513" s="16" t="s">
        <v>144</v>
      </c>
      <c r="DL1513" s="16"/>
    </row>
    <row r="1514" spans="1:116" ht="15" customHeight="1" x14ac:dyDescent="0.25">
      <c r="B1514" s="16">
        <v>505</v>
      </c>
      <c r="C1514" s="16" t="s">
        <v>146</v>
      </c>
      <c r="D1514" s="16" t="s">
        <v>1287</v>
      </c>
      <c r="E1514" s="16">
        <v>-8.0594479999999997</v>
      </c>
      <c r="F1514" s="16">
        <v>-34.883011000000003</v>
      </c>
      <c r="G1514" s="16" t="s">
        <v>160</v>
      </c>
      <c r="H1514" s="16" t="s">
        <v>136</v>
      </c>
      <c r="I1514" s="16" t="s">
        <v>135</v>
      </c>
      <c r="J1514" s="16" t="s">
        <v>137</v>
      </c>
      <c r="K1514" s="16">
        <v>90</v>
      </c>
      <c r="L1514" s="16" t="s">
        <v>138</v>
      </c>
      <c r="M1514" s="16">
        <v>0</v>
      </c>
      <c r="N1514" s="16"/>
      <c r="O1514" s="16">
        <v>1</v>
      </c>
      <c r="P1514" s="16">
        <v>2.54</v>
      </c>
      <c r="Q1514" s="16">
        <v>6.91</v>
      </c>
      <c r="R1514" s="16"/>
      <c r="S1514" s="16"/>
      <c r="T1514" s="16">
        <v>7.04</v>
      </c>
      <c r="U1514" s="16">
        <v>3.3</v>
      </c>
      <c r="V1514" s="16">
        <v>1.77</v>
      </c>
      <c r="W1514" s="16">
        <v>0</v>
      </c>
      <c r="X1514" s="16">
        <v>0</v>
      </c>
      <c r="Y1514" s="16">
        <v>0</v>
      </c>
      <c r="Z1514" s="16">
        <v>0</v>
      </c>
      <c r="AA1514" s="16" t="s">
        <v>298</v>
      </c>
      <c r="AB1514" s="16" t="s">
        <v>140</v>
      </c>
      <c r="AC1514" s="16">
        <v>28.8</v>
      </c>
      <c r="AD1514" s="16">
        <v>7.5</v>
      </c>
      <c r="AE1514" s="16">
        <v>2</v>
      </c>
      <c r="AF1514" s="16">
        <v>0.85</v>
      </c>
      <c r="AG1514" s="16">
        <v>2.95</v>
      </c>
      <c r="AH1514" s="16"/>
      <c r="AI1514" s="16"/>
      <c r="AJ1514" s="16"/>
      <c r="AK1514" s="16"/>
      <c r="AL1514" s="16"/>
      <c r="AM1514" s="16">
        <v>0</v>
      </c>
      <c r="AN1514" s="16"/>
      <c r="AO1514" s="16">
        <v>0</v>
      </c>
      <c r="AP1514" s="16">
        <v>0</v>
      </c>
      <c r="AQ1514" s="16">
        <v>0</v>
      </c>
      <c r="AR1514" s="17" t="s">
        <v>136</v>
      </c>
      <c r="AS1514" s="19">
        <f t="shared" si="1522"/>
        <v>0</v>
      </c>
      <c r="AT1514" s="19"/>
      <c r="AU1514" s="19">
        <f>VLOOKUP(G1514,ABNT5101!$I$3:$J$9,2)</f>
        <v>10</v>
      </c>
      <c r="AV1514" s="19">
        <f>VLOOKUP(G1514,ABNT5101!$I$3:$M$9,5)</f>
        <v>0.18</v>
      </c>
      <c r="AW1514" s="17" t="str">
        <f>_xlfn.XLOOKUP(G1514,ABNT5101!I:I,ABNT5101!L:L)</f>
        <v>-</v>
      </c>
      <c r="AX1514" s="17">
        <f>_xlfn.XLOOKUP(G1514,ABNT5101!$I:$I,ABNT5101!M:M)</f>
        <v>0.18</v>
      </c>
      <c r="AY1514" s="17" t="str">
        <f>_xlfn.XLOOKUP(G1514,ABNT5101!$I:$I,ABNT5101!N:N)</f>
        <v>-</v>
      </c>
      <c r="AZ1514" s="17">
        <f>_xlfn.XLOOKUP(G1514,ABNT5101!$I:$I,ABNT5101!O:O)</f>
        <v>16</v>
      </c>
      <c r="BA1514" s="20" t="str">
        <f t="shared" si="1523"/>
        <v>NÃO ATENDE</v>
      </c>
      <c r="BB1514" s="21">
        <f t="shared" ref="BB1514:BC1514" si="1783">BE1514/AU1514-1</f>
        <v>-1</v>
      </c>
      <c r="BC1514" s="21">
        <f t="shared" si="1783"/>
        <v>-1</v>
      </c>
      <c r="BD1514" s="21" t="str">
        <f t="shared" si="1525"/>
        <v>-</v>
      </c>
      <c r="BE1514" s="22"/>
      <c r="BF1514" s="22"/>
      <c r="BG1514" s="22"/>
      <c r="BH1514" s="22"/>
      <c r="BI1514" s="23"/>
      <c r="BJ1514" s="22"/>
      <c r="BK1514" s="20" t="str">
        <f t="shared" si="1526"/>
        <v>NÃO ATENDE</v>
      </c>
      <c r="BL1514" s="20" t="str">
        <f t="shared" si="1527"/>
        <v>NÃO ATENDE</v>
      </c>
      <c r="BM1514" s="20" t="str">
        <f t="shared" si="1528"/>
        <v>NÃO ATENDE</v>
      </c>
      <c r="BN1514" s="20" t="str">
        <f t="shared" si="1529"/>
        <v>ATENDE</v>
      </c>
      <c r="BO1514" s="24" t="str">
        <f t="shared" si="1530"/>
        <v>C4</v>
      </c>
      <c r="BP1514" s="24" t="str">
        <f t="shared" si="1648"/>
        <v>P6</v>
      </c>
      <c r="BQ1514" s="25">
        <f t="shared" si="1661"/>
        <v>-1</v>
      </c>
      <c r="BR1514" s="22"/>
      <c r="BS1514" s="22"/>
      <c r="BT1514" s="24">
        <f>IF(BP1514="-","-",_xlfn.XLOOKUP(BP1514,ABNT5101!$B$4:$B$9,ABNT5101!$C$4:$C$9))</f>
        <v>3</v>
      </c>
      <c r="BU1514" s="24">
        <f>IF(BP1514="-","-",_xlfn.XLOOKUP(BP1514,ABNT5101!$B$4:$B$9,ABNT5101!$D$4:$D$9))</f>
        <v>0.6</v>
      </c>
      <c r="BV1514" s="20" t="str">
        <f t="shared" si="1531"/>
        <v>NÃO ATENDE</v>
      </c>
      <c r="BW1514" s="20" t="str">
        <f t="shared" si="1662"/>
        <v>NÃO ATENDE</v>
      </c>
      <c r="BX1514" s="20" t="str">
        <f t="shared" si="1532"/>
        <v>NÃO ATENDE</v>
      </c>
      <c r="BY1514" s="24" t="s">
        <v>136</v>
      </c>
      <c r="BZ1514" s="25" t="e">
        <f t="shared" si="1533"/>
        <v>#VALUE!</v>
      </c>
      <c r="CA1514" s="24"/>
      <c r="CB1514" s="24"/>
      <c r="CC1514" s="20" t="str">
        <f>IF(BY1514="-","-",_xlfn.XLOOKUP(BY1514,ABNT5101!$B$4:$B$9,ABNT5101!$C$4:$C$9))</f>
        <v>-</v>
      </c>
      <c r="CD1514" s="24" t="str">
        <f>IF(BY1514="-","-",_xlfn.XLOOKUP(BY1514,ABNT5101!$B$4:$B$9,ABNT5101!$D$4:$D$9))</f>
        <v>-</v>
      </c>
      <c r="CE1514" s="20" t="str">
        <f t="shared" si="1534"/>
        <v>-</v>
      </c>
      <c r="CF1514" s="20" t="str">
        <f t="shared" si="1535"/>
        <v>-</v>
      </c>
      <c r="CG1514" s="20" t="str">
        <f t="shared" si="1640"/>
        <v>-</v>
      </c>
      <c r="CH1514" s="26" t="e">
        <f>_xlfn.XLOOKUP(CI1514,'Banco de dados'!$B:$B,'Banco de dados'!$D:$D)</f>
        <v>#N/A</v>
      </c>
      <c r="CI1514" s="27"/>
      <c r="CJ1514" s="26" t="e">
        <f>_xlfn.XLOOKUP(CI1514,'Banco de dados'!$B:$B,'Banco de dados'!$E:$E)</f>
        <v>#N/A</v>
      </c>
      <c r="CK1514" s="26"/>
      <c r="CL1514" s="26" t="e">
        <f>IF(CK1514="-","-",_xlfn.XLOOKUP(CK1514,'Banco de dados'!$B:$B,'Banco de dados'!$E:$E))</f>
        <v>#N/A</v>
      </c>
      <c r="CM1514" s="28">
        <f t="shared" si="1690"/>
        <v>2</v>
      </c>
      <c r="CN1514" s="26" t="e">
        <f>_xlfn.XLOOKUP(CI1514,'Banco de dados'!$B:$B,'Banco de dados'!$H:$H)</f>
        <v>#N/A</v>
      </c>
      <c r="CO1514" s="26" t="e">
        <f t="array" aca="1" ref="CO1514" ca="1">_xludf.XLOOKUP(CK1514,'Banco de dados'!$B:$B,'Banco de dados'!$H:$H)</f>
        <v>#NAME?</v>
      </c>
      <c r="CP1514" s="26" t="e">
        <f t="array" aca="1" ref="CP1514" ca="1">_xludf.XLOOKUP(CI1514,'Banco de dados'!$B:$B,'Banco de dados'!$F:$F)</f>
        <v>#NAME?</v>
      </c>
      <c r="CQ1514" s="26" t="e">
        <f t="array" aca="1" ref="CQ1514" ca="1">_xludf.XLOOKUP(CK1514,'Banco de dados'!$B:$B,'Banco de dados'!$F:$F)</f>
        <v>#NAME?</v>
      </c>
      <c r="CR1514" s="27">
        <v>568</v>
      </c>
      <c r="CS1514" s="27"/>
      <c r="CT1514" s="26" t="str">
        <f>IF(AG1514=0.5,"Suporte",IF(AND(AG1514&gt;='Braços de IP'!$B$9,AG1514&lt;='Braços de IP'!$D$9),'Braços de IP'!$E$9,IF(AND(AG1514&gt;='Braços de IP'!$B$10,AG1514&lt;='Braços de IP'!$D$10),'Braços de IP'!$E$10,IF(AND(AG1514&gt;='Braços de IP'!$B$11,AG1514&lt;='Braços de IP'!$D$11),'Braços de IP'!$E$11,IF(AND(AG1514&gt;='Braços de IP'!$B$12,AG1514&lt;='Braços de IP'!$D$12),'Braços de IP'!$E$12,IF(AND(AG1514&gt;='Braços de IP'!$B$13,AG1514&lt;='Braços de IP'!$D$13),'Braços de IP'!$E$13,IF(AND(AG1514&gt;='Braços de IP'!$B$14,AG1514&lt;='Braços de IP'!$D$14),'Braços de IP'!$E$14,"ERRO")))))))</f>
        <v>Longo I</v>
      </c>
      <c r="CU1514" s="27"/>
      <c r="CV1514" s="26" t="str">
        <f>IF($CU1514="","",VLOOKUP($CU1514,'Braços de IP'!$E$9:$I$15,2,0))</f>
        <v/>
      </c>
      <c r="CW1514" s="29" t="str">
        <f>IF($CU1514="","",VLOOKUP($CU1514,'Braços de IP'!$E$9:$I$15,5,0))</f>
        <v/>
      </c>
      <c r="CX1514" s="26"/>
      <c r="CY1514" s="26"/>
      <c r="CZ1514" s="26"/>
      <c r="DA1514" s="26"/>
      <c r="DB1514" s="26"/>
      <c r="DC1514" s="26"/>
      <c r="DD1514" s="30" t="e">
        <f t="shared" si="1588"/>
        <v>#N/A</v>
      </c>
      <c r="DE1514" s="31">
        <f t="shared" si="1589"/>
        <v>90</v>
      </c>
      <c r="DF1514" s="30" t="e">
        <f t="shared" si="1590"/>
        <v>#N/A</v>
      </c>
      <c r="DG1514" s="32" t="e">
        <f t="shared" si="1591"/>
        <v>#N/A</v>
      </c>
      <c r="DH1514" s="33" t="s">
        <v>143</v>
      </c>
      <c r="DI1514" s="34"/>
      <c r="DJ1514" s="35"/>
      <c r="DK1514" s="16" t="s">
        <v>144</v>
      </c>
      <c r="DL1514" s="16"/>
    </row>
    <row r="1515" spans="1:116" ht="15" customHeight="1" x14ac:dyDescent="0.25">
      <c r="B1515" s="16">
        <v>505</v>
      </c>
      <c r="C1515" s="16" t="s">
        <v>146</v>
      </c>
      <c r="D1515" s="16" t="s">
        <v>1287</v>
      </c>
      <c r="E1515" s="16">
        <v>-8.0594479999999997</v>
      </c>
      <c r="F1515" s="16">
        <v>-34.883011000000003</v>
      </c>
      <c r="G1515" s="16" t="s">
        <v>160</v>
      </c>
      <c r="H1515" s="16" t="s">
        <v>136</v>
      </c>
      <c r="I1515" s="16" t="s">
        <v>135</v>
      </c>
      <c r="J1515" s="16" t="s">
        <v>137</v>
      </c>
      <c r="K1515" s="16">
        <v>90</v>
      </c>
      <c r="L1515" s="16" t="s">
        <v>138</v>
      </c>
      <c r="M1515" s="16">
        <v>0</v>
      </c>
      <c r="N1515" s="16"/>
      <c r="O1515" s="16">
        <v>1</v>
      </c>
      <c r="P1515" s="16">
        <v>2.54</v>
      </c>
      <c r="Q1515" s="16">
        <v>6.91</v>
      </c>
      <c r="R1515" s="16"/>
      <c r="S1515" s="16"/>
      <c r="T1515" s="16">
        <v>7.04</v>
      </c>
      <c r="U1515" s="16">
        <v>3.3</v>
      </c>
      <c r="V1515" s="16">
        <v>1.77</v>
      </c>
      <c r="W1515" s="16">
        <v>0</v>
      </c>
      <c r="X1515" s="16">
        <v>0</v>
      </c>
      <c r="Y1515" s="16">
        <v>0</v>
      </c>
      <c r="Z1515" s="16">
        <v>0</v>
      </c>
      <c r="AA1515" s="16" t="s">
        <v>298</v>
      </c>
      <c r="AB1515" s="16" t="s">
        <v>140</v>
      </c>
      <c r="AC1515" s="16">
        <v>28.8</v>
      </c>
      <c r="AD1515" s="16">
        <v>7.5</v>
      </c>
      <c r="AE1515" s="16">
        <v>2</v>
      </c>
      <c r="AF1515" s="16">
        <v>0.85</v>
      </c>
      <c r="AG1515" s="16">
        <v>2.95</v>
      </c>
      <c r="AH1515" s="16"/>
      <c r="AI1515" s="16"/>
      <c r="AJ1515" s="16"/>
      <c r="AK1515" s="16"/>
      <c r="AL1515" s="16"/>
      <c r="AM1515" s="16">
        <v>0</v>
      </c>
      <c r="AN1515" s="16"/>
      <c r="AO1515" s="16">
        <v>0</v>
      </c>
      <c r="AP1515" s="16">
        <v>0</v>
      </c>
      <c r="AQ1515" s="16">
        <v>0</v>
      </c>
      <c r="AR1515" s="17" t="s">
        <v>136</v>
      </c>
      <c r="AS1515" s="19">
        <f t="shared" si="1522"/>
        <v>0</v>
      </c>
      <c r="AT1515" s="19"/>
      <c r="AU1515" s="19">
        <f>VLOOKUP(G1515,ABNT5101!$I$3:$J$9,2)</f>
        <v>10</v>
      </c>
      <c r="AV1515" s="19">
        <f>VLOOKUP(G1515,ABNT5101!$I$3:$M$9,5)</f>
        <v>0.18</v>
      </c>
      <c r="AW1515" s="17" t="str">
        <f>_xlfn.XLOOKUP(G1515,ABNT5101!I:I,ABNT5101!L:L)</f>
        <v>-</v>
      </c>
      <c r="AX1515" s="17">
        <f>_xlfn.XLOOKUP(G1515,ABNT5101!$I:$I,ABNT5101!M:M)</f>
        <v>0.18</v>
      </c>
      <c r="AY1515" s="17" t="str">
        <f>_xlfn.XLOOKUP(G1515,ABNT5101!$I:$I,ABNT5101!N:N)</f>
        <v>-</v>
      </c>
      <c r="AZ1515" s="17">
        <f>_xlfn.XLOOKUP(G1515,ABNT5101!$I:$I,ABNT5101!O:O)</f>
        <v>16</v>
      </c>
      <c r="BA1515" s="20" t="str">
        <f t="shared" si="1523"/>
        <v>NÃO ATENDE</v>
      </c>
      <c r="BB1515" s="21">
        <f t="shared" ref="BB1515:BC1515" si="1784">BE1515/AU1515-1</f>
        <v>-1</v>
      </c>
      <c r="BC1515" s="21">
        <f t="shared" si="1784"/>
        <v>-1</v>
      </c>
      <c r="BD1515" s="21" t="str">
        <f t="shared" si="1525"/>
        <v>-</v>
      </c>
      <c r="BE1515" s="22"/>
      <c r="BF1515" s="22"/>
      <c r="BG1515" s="22"/>
      <c r="BH1515" s="22"/>
      <c r="BI1515" s="23"/>
      <c r="BJ1515" s="22"/>
      <c r="BK1515" s="20" t="str">
        <f t="shared" si="1526"/>
        <v>NÃO ATENDE</v>
      </c>
      <c r="BL1515" s="20" t="str">
        <f t="shared" si="1527"/>
        <v>NÃO ATENDE</v>
      </c>
      <c r="BM1515" s="20" t="str">
        <f t="shared" si="1528"/>
        <v>NÃO ATENDE</v>
      </c>
      <c r="BN1515" s="20" t="str">
        <f t="shared" si="1529"/>
        <v>ATENDE</v>
      </c>
      <c r="BO1515" s="24" t="str">
        <f t="shared" si="1530"/>
        <v>C4</v>
      </c>
      <c r="BP1515" s="24" t="str">
        <f t="shared" si="1648"/>
        <v>P6</v>
      </c>
      <c r="BQ1515" s="25">
        <f t="shared" si="1661"/>
        <v>-1</v>
      </c>
      <c r="BR1515" s="22"/>
      <c r="BS1515" s="22"/>
      <c r="BT1515" s="24">
        <f>IF(BP1515="-","-",_xlfn.XLOOKUP(BP1515,ABNT5101!$B$4:$B$9,ABNT5101!$C$4:$C$9))</f>
        <v>3</v>
      </c>
      <c r="BU1515" s="24">
        <f>IF(BP1515="-","-",_xlfn.XLOOKUP(BP1515,ABNT5101!$B$4:$B$9,ABNT5101!$D$4:$D$9))</f>
        <v>0.6</v>
      </c>
      <c r="BV1515" s="20" t="str">
        <f t="shared" si="1531"/>
        <v>NÃO ATENDE</v>
      </c>
      <c r="BW1515" s="20" t="str">
        <f t="shared" si="1662"/>
        <v>NÃO ATENDE</v>
      </c>
      <c r="BX1515" s="20" t="str">
        <f t="shared" si="1532"/>
        <v>NÃO ATENDE</v>
      </c>
      <c r="BY1515" s="24" t="s">
        <v>136</v>
      </c>
      <c r="BZ1515" s="25" t="e">
        <f t="shared" si="1533"/>
        <v>#VALUE!</v>
      </c>
      <c r="CA1515" s="24"/>
      <c r="CB1515" s="24"/>
      <c r="CC1515" s="20" t="str">
        <f>IF(BY1515="-","-",_xlfn.XLOOKUP(BY1515,ABNT5101!$B$4:$B$9,ABNT5101!$C$4:$C$9))</f>
        <v>-</v>
      </c>
      <c r="CD1515" s="24" t="str">
        <f>IF(BY1515="-","-",_xlfn.XLOOKUP(BY1515,ABNT5101!$B$4:$B$9,ABNT5101!$D$4:$D$9))</f>
        <v>-</v>
      </c>
      <c r="CE1515" s="20" t="str">
        <f t="shared" si="1534"/>
        <v>-</v>
      </c>
      <c r="CF1515" s="20" t="str">
        <f t="shared" si="1535"/>
        <v>-</v>
      </c>
      <c r="CG1515" s="20" t="str">
        <f t="shared" si="1640"/>
        <v>-</v>
      </c>
      <c r="CH1515" s="26" t="e">
        <f>_xlfn.XLOOKUP(CI1515,'Banco de dados'!$B:$B,'Banco de dados'!$D:$D)</f>
        <v>#N/A</v>
      </c>
      <c r="CI1515" s="27"/>
      <c r="CJ1515" s="26" t="e">
        <f>_xlfn.XLOOKUP(CI1515,'Banco de dados'!$B:$B,'Banco de dados'!$E:$E)</f>
        <v>#N/A</v>
      </c>
      <c r="CK1515" s="26"/>
      <c r="CL1515" s="26" t="e">
        <f>IF(CK1515="-","-",_xlfn.XLOOKUP(CK1515,'Banco de dados'!$B:$B,'Banco de dados'!$E:$E))</f>
        <v>#N/A</v>
      </c>
      <c r="CM1515" s="28">
        <f t="shared" si="1690"/>
        <v>2</v>
      </c>
      <c r="CN1515" s="26" t="e">
        <f>_xlfn.XLOOKUP(CI1515,'Banco de dados'!$B:$B,'Banco de dados'!$H:$H)</f>
        <v>#N/A</v>
      </c>
      <c r="CO1515" s="26" t="e">
        <f t="array" aca="1" ref="CO1515" ca="1">_xludf.XLOOKUP(CK1515,'Banco de dados'!$B:$B,'Banco de dados'!$H:$H)</f>
        <v>#NAME?</v>
      </c>
      <c r="CP1515" s="26" t="e">
        <f t="array" aca="1" ref="CP1515" ca="1">_xludf.XLOOKUP(CI1515,'Banco de dados'!$B:$B,'Banco de dados'!$F:$F)</f>
        <v>#NAME?</v>
      </c>
      <c r="CQ1515" s="26" t="e">
        <f t="array" aca="1" ref="CQ1515" ca="1">_xludf.XLOOKUP(CK1515,'Banco de dados'!$B:$B,'Banco de dados'!$F:$F)</f>
        <v>#NAME?</v>
      </c>
      <c r="CR1515" s="27">
        <v>569</v>
      </c>
      <c r="CS1515" s="27"/>
      <c r="CT1515" s="26" t="str">
        <f>IF(AG1515=0.5,"Suporte",IF(AND(AG1515&gt;='Braços de IP'!$B$9,AG1515&lt;='Braços de IP'!$D$9),'Braços de IP'!$E$9,IF(AND(AG1515&gt;='Braços de IP'!$B$10,AG1515&lt;='Braços de IP'!$D$10),'Braços de IP'!$E$10,IF(AND(AG1515&gt;='Braços de IP'!$B$11,AG1515&lt;='Braços de IP'!$D$11),'Braços de IP'!$E$11,IF(AND(AG1515&gt;='Braços de IP'!$B$12,AG1515&lt;='Braços de IP'!$D$12),'Braços de IP'!$E$12,IF(AND(AG1515&gt;='Braços de IP'!$B$13,AG1515&lt;='Braços de IP'!$D$13),'Braços de IP'!$E$13,IF(AND(AG1515&gt;='Braços de IP'!$B$14,AG1515&lt;='Braços de IP'!$D$14),'Braços de IP'!$E$14,"ERRO")))))))</f>
        <v>Longo I</v>
      </c>
      <c r="CU1515" s="27"/>
      <c r="CV1515" s="26" t="str">
        <f>IF($CU1515="","",VLOOKUP($CU1515,'Braços de IP'!$E$9:$I$15,2,0))</f>
        <v/>
      </c>
      <c r="CW1515" s="29" t="str">
        <f>IF($CU1515="","",VLOOKUP($CU1515,'Braços de IP'!$E$9:$I$15,5,0))</f>
        <v/>
      </c>
      <c r="CX1515" s="26"/>
      <c r="CY1515" s="26"/>
      <c r="CZ1515" s="26"/>
      <c r="DA1515" s="26"/>
      <c r="DB1515" s="26"/>
      <c r="DC1515" s="26"/>
      <c r="DD1515" s="30" t="e">
        <f t="shared" si="1588"/>
        <v>#N/A</v>
      </c>
      <c r="DE1515" s="31">
        <f t="shared" si="1589"/>
        <v>90</v>
      </c>
      <c r="DF1515" s="30" t="e">
        <f t="shared" si="1590"/>
        <v>#N/A</v>
      </c>
      <c r="DG1515" s="32" t="e">
        <f t="shared" si="1591"/>
        <v>#N/A</v>
      </c>
      <c r="DH1515" s="33" t="s">
        <v>143</v>
      </c>
      <c r="DI1515" s="34"/>
      <c r="DJ1515" s="35"/>
      <c r="DK1515" s="16" t="s">
        <v>144</v>
      </c>
      <c r="DL1515" s="16"/>
    </row>
    <row r="1516" spans="1:116" ht="15" customHeight="1" x14ac:dyDescent="0.25">
      <c r="B1516" s="16">
        <v>505</v>
      </c>
      <c r="C1516" s="16" t="s">
        <v>146</v>
      </c>
      <c r="D1516" s="16" t="s">
        <v>1287</v>
      </c>
      <c r="E1516" s="16">
        <v>-8.0594479999999997</v>
      </c>
      <c r="F1516" s="16">
        <v>-34.883011000000003</v>
      </c>
      <c r="G1516" s="16" t="s">
        <v>160</v>
      </c>
      <c r="H1516" s="16" t="s">
        <v>136</v>
      </c>
      <c r="I1516" s="16" t="s">
        <v>135</v>
      </c>
      <c r="J1516" s="16" t="s">
        <v>137</v>
      </c>
      <c r="K1516" s="16">
        <v>90</v>
      </c>
      <c r="L1516" s="16" t="s">
        <v>138</v>
      </c>
      <c r="M1516" s="16">
        <v>0</v>
      </c>
      <c r="N1516" s="16"/>
      <c r="O1516" s="16">
        <v>1</v>
      </c>
      <c r="P1516" s="16">
        <v>2.54</v>
      </c>
      <c r="Q1516" s="16">
        <v>6.91</v>
      </c>
      <c r="R1516" s="16"/>
      <c r="S1516" s="16"/>
      <c r="T1516" s="16">
        <v>7.04</v>
      </c>
      <c r="U1516" s="16">
        <v>3.3</v>
      </c>
      <c r="V1516" s="16">
        <v>1.77</v>
      </c>
      <c r="W1516" s="16">
        <v>0</v>
      </c>
      <c r="X1516" s="16">
        <v>0</v>
      </c>
      <c r="Y1516" s="16">
        <v>0</v>
      </c>
      <c r="Z1516" s="16">
        <v>0</v>
      </c>
      <c r="AA1516" s="16" t="s">
        <v>298</v>
      </c>
      <c r="AB1516" s="16" t="s">
        <v>140</v>
      </c>
      <c r="AC1516" s="16">
        <v>28.8</v>
      </c>
      <c r="AD1516" s="16">
        <v>7.5</v>
      </c>
      <c r="AE1516" s="16">
        <v>2</v>
      </c>
      <c r="AF1516" s="16">
        <v>0.85</v>
      </c>
      <c r="AG1516" s="16">
        <v>2.95</v>
      </c>
      <c r="AH1516" s="16"/>
      <c r="AI1516" s="16"/>
      <c r="AJ1516" s="16"/>
      <c r="AK1516" s="16"/>
      <c r="AL1516" s="16"/>
      <c r="AM1516" s="16">
        <v>0</v>
      </c>
      <c r="AN1516" s="16"/>
      <c r="AO1516" s="16">
        <v>0</v>
      </c>
      <c r="AP1516" s="16">
        <v>0</v>
      </c>
      <c r="AQ1516" s="16">
        <v>0</v>
      </c>
      <c r="AR1516" s="17" t="s">
        <v>136</v>
      </c>
      <c r="AS1516" s="19">
        <f t="shared" si="1522"/>
        <v>0</v>
      </c>
      <c r="AT1516" s="19"/>
      <c r="AU1516" s="19">
        <f>VLOOKUP(G1516,ABNT5101!$I$3:$J$9,2)</f>
        <v>10</v>
      </c>
      <c r="AV1516" s="19">
        <f>VLOOKUP(G1516,ABNT5101!$I$3:$M$9,5)</f>
        <v>0.18</v>
      </c>
      <c r="AW1516" s="17" t="str">
        <f>_xlfn.XLOOKUP(G1516,ABNT5101!I:I,ABNT5101!L:L)</f>
        <v>-</v>
      </c>
      <c r="AX1516" s="17">
        <f>_xlfn.XLOOKUP(G1516,ABNT5101!$I:$I,ABNT5101!M:M)</f>
        <v>0.18</v>
      </c>
      <c r="AY1516" s="17" t="str">
        <f>_xlfn.XLOOKUP(G1516,ABNT5101!$I:$I,ABNT5101!N:N)</f>
        <v>-</v>
      </c>
      <c r="AZ1516" s="17">
        <f>_xlfn.XLOOKUP(G1516,ABNT5101!$I:$I,ABNT5101!O:O)</f>
        <v>16</v>
      </c>
      <c r="BA1516" s="20" t="str">
        <f t="shared" si="1523"/>
        <v>NÃO ATENDE</v>
      </c>
      <c r="BB1516" s="21">
        <f t="shared" ref="BB1516:BC1516" si="1785">BE1516/AU1516-1</f>
        <v>-1</v>
      </c>
      <c r="BC1516" s="21">
        <f t="shared" si="1785"/>
        <v>-1</v>
      </c>
      <c r="BD1516" s="21" t="str">
        <f t="shared" si="1525"/>
        <v>-</v>
      </c>
      <c r="BE1516" s="22"/>
      <c r="BF1516" s="22"/>
      <c r="BG1516" s="22"/>
      <c r="BH1516" s="22"/>
      <c r="BI1516" s="23"/>
      <c r="BJ1516" s="22"/>
      <c r="BK1516" s="20" t="str">
        <f t="shared" si="1526"/>
        <v>NÃO ATENDE</v>
      </c>
      <c r="BL1516" s="20" t="str">
        <f t="shared" si="1527"/>
        <v>NÃO ATENDE</v>
      </c>
      <c r="BM1516" s="20" t="str">
        <f t="shared" si="1528"/>
        <v>NÃO ATENDE</v>
      </c>
      <c r="BN1516" s="20" t="str">
        <f t="shared" si="1529"/>
        <v>ATENDE</v>
      </c>
      <c r="BO1516" s="24" t="str">
        <f t="shared" si="1530"/>
        <v>C4</v>
      </c>
      <c r="BP1516" s="24" t="str">
        <f t="shared" si="1648"/>
        <v>P6</v>
      </c>
      <c r="BQ1516" s="25">
        <f t="shared" si="1661"/>
        <v>-1</v>
      </c>
      <c r="BR1516" s="22"/>
      <c r="BS1516" s="22"/>
      <c r="BT1516" s="24">
        <f>IF(BP1516="-","-",_xlfn.XLOOKUP(BP1516,ABNT5101!$B$4:$B$9,ABNT5101!$C$4:$C$9))</f>
        <v>3</v>
      </c>
      <c r="BU1516" s="24">
        <f>IF(BP1516="-","-",_xlfn.XLOOKUP(BP1516,ABNT5101!$B$4:$B$9,ABNT5101!$D$4:$D$9))</f>
        <v>0.6</v>
      </c>
      <c r="BV1516" s="20" t="str">
        <f t="shared" si="1531"/>
        <v>NÃO ATENDE</v>
      </c>
      <c r="BW1516" s="20" t="str">
        <f t="shared" si="1662"/>
        <v>NÃO ATENDE</v>
      </c>
      <c r="BX1516" s="20" t="str">
        <f t="shared" si="1532"/>
        <v>NÃO ATENDE</v>
      </c>
      <c r="BY1516" s="24" t="s">
        <v>136</v>
      </c>
      <c r="BZ1516" s="25" t="e">
        <f t="shared" si="1533"/>
        <v>#VALUE!</v>
      </c>
      <c r="CA1516" s="24"/>
      <c r="CB1516" s="24"/>
      <c r="CC1516" s="20" t="str">
        <f>IF(BY1516="-","-",_xlfn.XLOOKUP(BY1516,ABNT5101!$B$4:$B$9,ABNT5101!$C$4:$C$9))</f>
        <v>-</v>
      </c>
      <c r="CD1516" s="24" t="str">
        <f>IF(BY1516="-","-",_xlfn.XLOOKUP(BY1516,ABNT5101!$B$4:$B$9,ABNT5101!$D$4:$D$9))</f>
        <v>-</v>
      </c>
      <c r="CE1516" s="20" t="str">
        <f t="shared" si="1534"/>
        <v>-</v>
      </c>
      <c r="CF1516" s="20" t="str">
        <f t="shared" si="1535"/>
        <v>-</v>
      </c>
      <c r="CG1516" s="20" t="str">
        <f t="shared" si="1640"/>
        <v>-</v>
      </c>
      <c r="CH1516" s="26" t="e">
        <f>_xlfn.XLOOKUP(CI1516,'Banco de dados'!$B:$B,'Banco de dados'!$D:$D)</f>
        <v>#N/A</v>
      </c>
      <c r="CI1516" s="27"/>
      <c r="CJ1516" s="26" t="e">
        <f>_xlfn.XLOOKUP(CI1516,'Banco de dados'!$B:$B,'Banco de dados'!$E:$E)</f>
        <v>#N/A</v>
      </c>
      <c r="CK1516" s="26"/>
      <c r="CL1516" s="26" t="e">
        <f>IF(CK1516="-","-",_xlfn.XLOOKUP(CK1516,'Banco de dados'!$B:$B,'Banco de dados'!$E:$E))</f>
        <v>#N/A</v>
      </c>
      <c r="CM1516" s="28">
        <f t="shared" si="1690"/>
        <v>2</v>
      </c>
      <c r="CN1516" s="26" t="e">
        <f>_xlfn.XLOOKUP(CI1516,'Banco de dados'!$B:$B,'Banco de dados'!$H:$H)</f>
        <v>#N/A</v>
      </c>
      <c r="CO1516" s="26" t="e">
        <f t="array" aca="1" ref="CO1516" ca="1">_xludf.XLOOKUP(CK1516,'Banco de dados'!$B:$B,'Banco de dados'!$H:$H)</f>
        <v>#NAME?</v>
      </c>
      <c r="CP1516" s="26" t="e">
        <f t="array" aca="1" ref="CP1516" ca="1">_xludf.XLOOKUP(CI1516,'Banco de dados'!$B:$B,'Banco de dados'!$F:$F)</f>
        <v>#NAME?</v>
      </c>
      <c r="CQ1516" s="26" t="e">
        <f t="array" aca="1" ref="CQ1516" ca="1">_xludf.XLOOKUP(CK1516,'Banco de dados'!$B:$B,'Banco de dados'!$F:$F)</f>
        <v>#NAME?</v>
      </c>
      <c r="CR1516" s="27">
        <v>570</v>
      </c>
      <c r="CS1516" s="27"/>
      <c r="CT1516" s="26" t="str">
        <f>IF(AG1516=0.5,"Suporte",IF(AND(AG1516&gt;='Braços de IP'!$B$9,AG1516&lt;='Braços de IP'!$D$9),'Braços de IP'!$E$9,IF(AND(AG1516&gt;='Braços de IP'!$B$10,AG1516&lt;='Braços de IP'!$D$10),'Braços de IP'!$E$10,IF(AND(AG1516&gt;='Braços de IP'!$B$11,AG1516&lt;='Braços de IP'!$D$11),'Braços de IP'!$E$11,IF(AND(AG1516&gt;='Braços de IP'!$B$12,AG1516&lt;='Braços de IP'!$D$12),'Braços de IP'!$E$12,IF(AND(AG1516&gt;='Braços de IP'!$B$13,AG1516&lt;='Braços de IP'!$D$13),'Braços de IP'!$E$13,IF(AND(AG1516&gt;='Braços de IP'!$B$14,AG1516&lt;='Braços de IP'!$D$14),'Braços de IP'!$E$14,"ERRO")))))))</f>
        <v>Longo I</v>
      </c>
      <c r="CU1516" s="27"/>
      <c r="CV1516" s="26" t="str">
        <f>IF($CU1516="","",VLOOKUP($CU1516,'Braços de IP'!$E$9:$I$15,2,0))</f>
        <v/>
      </c>
      <c r="CW1516" s="29" t="str">
        <f>IF($CU1516="","",VLOOKUP($CU1516,'Braços de IP'!$E$9:$I$15,5,0))</f>
        <v/>
      </c>
      <c r="CX1516" s="26"/>
      <c r="CY1516" s="26"/>
      <c r="CZ1516" s="26"/>
      <c r="DA1516" s="26"/>
      <c r="DB1516" s="26"/>
      <c r="DC1516" s="26"/>
      <c r="DD1516" s="30" t="e">
        <f t="shared" si="1588"/>
        <v>#N/A</v>
      </c>
      <c r="DE1516" s="31">
        <f t="shared" si="1589"/>
        <v>90</v>
      </c>
      <c r="DF1516" s="30" t="e">
        <f t="shared" si="1590"/>
        <v>#N/A</v>
      </c>
      <c r="DG1516" s="32" t="e">
        <f t="shared" si="1591"/>
        <v>#N/A</v>
      </c>
      <c r="DH1516" s="33" t="s">
        <v>143</v>
      </c>
      <c r="DI1516" s="34"/>
      <c r="DJ1516" s="35"/>
      <c r="DK1516" s="16" t="s">
        <v>144</v>
      </c>
      <c r="DL1516" s="16"/>
    </row>
    <row r="1517" spans="1:116" ht="15" customHeight="1" x14ac:dyDescent="0.25">
      <c r="B1517" s="16">
        <v>506</v>
      </c>
      <c r="C1517" s="16" t="s">
        <v>174</v>
      </c>
      <c r="D1517" s="16" t="s">
        <v>1288</v>
      </c>
      <c r="E1517" s="16">
        <v>-8.1214410000000008</v>
      </c>
      <c r="F1517" s="16">
        <v>-34.952877999999998</v>
      </c>
      <c r="G1517" s="16" t="s">
        <v>157</v>
      </c>
      <c r="H1517" s="16" t="s">
        <v>136</v>
      </c>
      <c r="I1517" s="16" t="s">
        <v>136</v>
      </c>
      <c r="J1517" s="16" t="s">
        <v>137</v>
      </c>
      <c r="K1517" s="16">
        <v>40</v>
      </c>
      <c r="L1517" s="16" t="s">
        <v>138</v>
      </c>
      <c r="M1517" s="16">
        <v>0</v>
      </c>
      <c r="N1517" s="16"/>
      <c r="O1517" s="16">
        <v>1</v>
      </c>
      <c r="P1517" s="16"/>
      <c r="Q1517" s="16">
        <v>4.21</v>
      </c>
      <c r="R1517" s="16"/>
      <c r="S1517" s="16"/>
      <c r="T1517" s="16">
        <v>0</v>
      </c>
      <c r="U1517" s="17">
        <v>0</v>
      </c>
      <c r="V1517" s="16">
        <v>0</v>
      </c>
      <c r="W1517" s="16"/>
      <c r="X1517" s="16"/>
      <c r="Y1517" s="16">
        <v>0</v>
      </c>
      <c r="Z1517" s="16">
        <v>0</v>
      </c>
      <c r="AA1517" s="16" t="s">
        <v>139</v>
      </c>
      <c r="AB1517" s="16" t="s">
        <v>140</v>
      </c>
      <c r="AC1517" s="16">
        <v>38.25</v>
      </c>
      <c r="AD1517" s="16">
        <v>6.48</v>
      </c>
      <c r="AE1517" s="16">
        <v>1</v>
      </c>
      <c r="AF1517" s="16">
        <v>-0.73</v>
      </c>
      <c r="AG1517" s="16">
        <v>1.9</v>
      </c>
      <c r="AH1517" s="16"/>
      <c r="AI1517" s="16"/>
      <c r="AJ1517" s="16"/>
      <c r="AK1517" s="16"/>
      <c r="AL1517" s="16"/>
      <c r="AM1517" s="16">
        <v>0</v>
      </c>
      <c r="AN1517" s="16"/>
      <c r="AO1517" s="16">
        <v>0</v>
      </c>
      <c r="AP1517" s="16">
        <v>0</v>
      </c>
      <c r="AQ1517" s="16">
        <v>0</v>
      </c>
      <c r="AR1517" s="17" t="s">
        <v>136</v>
      </c>
      <c r="AS1517" s="19">
        <f t="shared" si="1522"/>
        <v>0</v>
      </c>
      <c r="AT1517" s="19"/>
      <c r="AU1517" s="19">
        <f>VLOOKUP(G1517,ABNT5101!$I$3:$J$9,2)</f>
        <v>7.5</v>
      </c>
      <c r="AV1517" s="19">
        <f>VLOOKUP(G1517,ABNT5101!$I$3:$M$9,5)</f>
        <v>0.18</v>
      </c>
      <c r="AW1517" s="17" t="str">
        <f>_xlfn.XLOOKUP(G1517,ABNT5101!I:I,ABNT5101!L:L)</f>
        <v>-</v>
      </c>
      <c r="AX1517" s="17">
        <f>_xlfn.XLOOKUP(G1517,ABNT5101!$I:$I,ABNT5101!M:M)</f>
        <v>0.18</v>
      </c>
      <c r="AY1517" s="17" t="str">
        <f>_xlfn.XLOOKUP(G1517,ABNT5101!$I:$I,ABNT5101!N:N)</f>
        <v>-</v>
      </c>
      <c r="AZ1517" s="17">
        <f>_xlfn.XLOOKUP(G1517,ABNT5101!$I:$I,ABNT5101!O:O)</f>
        <v>16</v>
      </c>
      <c r="BA1517" s="20" t="str">
        <f t="shared" si="1523"/>
        <v>ATENDE</v>
      </c>
      <c r="BB1517" s="21" t="e">
        <f t="shared" ref="BB1517:BC1517" si="1786">BE1517/AU1517-1</f>
        <v>#VALUE!</v>
      </c>
      <c r="BC1517" s="21" t="e">
        <f t="shared" si="1786"/>
        <v>#VALUE!</v>
      </c>
      <c r="BD1517" s="21" t="str">
        <f t="shared" si="1525"/>
        <v>-</v>
      </c>
      <c r="BE1517" s="22" t="s">
        <v>1289</v>
      </c>
      <c r="BF1517" s="22" t="s">
        <v>361</v>
      </c>
      <c r="BG1517" s="22"/>
      <c r="BH1517" s="22"/>
      <c r="BI1517" s="23"/>
      <c r="BJ1517" s="22"/>
      <c r="BK1517" s="20" t="str">
        <f t="shared" si="1526"/>
        <v>ATENDE</v>
      </c>
      <c r="BL1517" s="20" t="str">
        <f t="shared" si="1527"/>
        <v>ATENDE</v>
      </c>
      <c r="BM1517" s="20" t="str">
        <f t="shared" si="1528"/>
        <v>ATENDE</v>
      </c>
      <c r="BN1517" s="20" t="str">
        <f t="shared" si="1529"/>
        <v>ATENDE</v>
      </c>
      <c r="BO1517" s="24" t="str">
        <f t="shared" si="1530"/>
        <v>C5</v>
      </c>
      <c r="BP1517" s="24" t="str">
        <f t="shared" si="1648"/>
        <v>-</v>
      </c>
      <c r="BQ1517" s="25" t="e">
        <f t="shared" si="1661"/>
        <v>#VALUE!</v>
      </c>
      <c r="BR1517" s="22"/>
      <c r="BS1517" s="22"/>
      <c r="BT1517" s="24" t="str">
        <f>IF(BP1517="-","-",_xlfn.XLOOKUP(BP1517,ABNT5101!$B$4:$B$9,ABNT5101!$C$4:$C$9))</f>
        <v>-</v>
      </c>
      <c r="BU1517" s="24" t="str">
        <f>IF(BP1517="-","-",_xlfn.XLOOKUP(BP1517,ABNT5101!$B$4:$B$9,ABNT5101!$D$4:$D$9))</f>
        <v>-</v>
      </c>
      <c r="BV1517" s="20" t="str">
        <f t="shared" si="1531"/>
        <v>-</v>
      </c>
      <c r="BW1517" s="20" t="str">
        <f t="shared" si="1662"/>
        <v>-</v>
      </c>
      <c r="BX1517" s="20" t="str">
        <f t="shared" si="1532"/>
        <v>-</v>
      </c>
      <c r="BY1517" s="24" t="s">
        <v>136</v>
      </c>
      <c r="BZ1517" s="25" t="e">
        <f t="shared" si="1533"/>
        <v>#VALUE!</v>
      </c>
      <c r="CA1517" s="24"/>
      <c r="CB1517" s="24"/>
      <c r="CC1517" s="20" t="str">
        <f>IF(BY1517="-","-",_xlfn.XLOOKUP(BY1517,ABNT5101!$B$4:$B$9,ABNT5101!$C$4:$C$9))</f>
        <v>-</v>
      </c>
      <c r="CD1517" s="24" t="str">
        <f>IF(BY1517="-","-",_xlfn.XLOOKUP(BY1517,ABNT5101!$B$4:$B$9,ABNT5101!$D$4:$D$9))</f>
        <v>-</v>
      </c>
      <c r="CE1517" s="20" t="str">
        <f t="shared" si="1534"/>
        <v>-</v>
      </c>
      <c r="CF1517" s="20" t="str">
        <f t="shared" si="1535"/>
        <v>-</v>
      </c>
      <c r="CG1517" s="20" t="str">
        <f t="shared" si="1640"/>
        <v>-</v>
      </c>
      <c r="CH1517" s="26" t="str">
        <f>_xlfn.XLOOKUP(CI1517,'Banco de dados'!$B:$B,'Banco de dados'!$D:$D)</f>
        <v>LEDSTAR</v>
      </c>
      <c r="CI1517" s="27" t="s">
        <v>487</v>
      </c>
      <c r="CJ1517" s="26" t="str">
        <f>_xlfn.XLOOKUP(CI1517,'Banco de dados'!$B:$B,'Banco de dados'!$E:$E)</f>
        <v>LUM LED SL VT 9.1 17W</v>
      </c>
      <c r="CK1517" s="26"/>
      <c r="CL1517" s="26" t="e">
        <f>IF(CK1517="-","-",_xlfn.XLOOKUP(CK1517,'Banco de dados'!$B:$B,'Banco de dados'!$E:$E))</f>
        <v>#N/A</v>
      </c>
      <c r="CM1517" s="28">
        <f t="shared" si="1690"/>
        <v>1</v>
      </c>
      <c r="CN1517" s="26">
        <f>_xlfn.XLOOKUP(CI1517,'Banco de dados'!$B:$B,'Banco de dados'!$H:$H)</f>
        <v>17</v>
      </c>
      <c r="CO1517" s="26" t="e">
        <f t="array" aca="1" ref="CO1517" ca="1">_xludf.XLOOKUP(CK1517,'Banco de dados'!$B:$B,'Banco de dados'!$H:$H)</f>
        <v>#NAME?</v>
      </c>
      <c r="CP1517" s="26" t="e">
        <f t="array" aca="1" ref="CP1517" ca="1">_xludf.XLOOKUP(CI1517,'Banco de dados'!$B:$B,'Banco de dados'!$F:$F)</f>
        <v>#NAME?</v>
      </c>
      <c r="CQ1517" s="26" t="e">
        <f t="array" aca="1" ref="CQ1517" ca="1">_xludf.XLOOKUP(CK1517,'Banco de dados'!$B:$B,'Banco de dados'!$F:$F)</f>
        <v>#NAME?</v>
      </c>
      <c r="CR1517" s="27">
        <v>571</v>
      </c>
      <c r="CS1517" s="27"/>
      <c r="CT1517" s="26" t="str">
        <f>IF(AG1517=0.5,"Suporte",IF(AND(AG1517&gt;='Braços de IP'!$B$9,AG1517&lt;='Braços de IP'!$D$9),'Braços de IP'!$E$9,IF(AND(AG1517&gt;='Braços de IP'!$B$10,AG1517&lt;='Braços de IP'!$D$10),'Braços de IP'!$E$10,IF(AND(AG1517&gt;='Braços de IP'!$B$11,AG1517&lt;='Braços de IP'!$D$11),'Braços de IP'!$E$11,IF(AND(AG1517&gt;='Braços de IP'!$B$12,AG1517&lt;='Braços de IP'!$D$12),'Braços de IP'!$E$12,IF(AND(AG1517&gt;='Braços de IP'!$B$13,AG1517&lt;='Braços de IP'!$D$13),'Braços de IP'!$E$13,IF(AND(AG1517&gt;='Braços de IP'!$B$14,AG1517&lt;='Braços de IP'!$D$14),'Braços de IP'!$E$14,"ERRO")))))))</f>
        <v>Médio I</v>
      </c>
      <c r="CU1517" s="27"/>
      <c r="CV1517" s="26" t="str">
        <f>IF($CU1517="","",VLOOKUP($CU1517,'Braços de IP'!$E$9:$I$15,2,0))</f>
        <v/>
      </c>
      <c r="CW1517" s="29" t="str">
        <f>IF($CU1517="","",VLOOKUP($CU1517,'Braços de IP'!$E$9:$I$15,5,0))</f>
        <v/>
      </c>
      <c r="CX1517" s="26"/>
      <c r="CY1517" s="26"/>
      <c r="CZ1517" s="26"/>
      <c r="DA1517" s="26"/>
      <c r="DB1517" s="26"/>
      <c r="DC1517" s="26"/>
      <c r="DD1517" s="30">
        <f t="shared" si="1588"/>
        <v>17</v>
      </c>
      <c r="DE1517" s="31">
        <f t="shared" si="1589"/>
        <v>40</v>
      </c>
      <c r="DF1517" s="30">
        <f t="shared" si="1590"/>
        <v>57</v>
      </c>
      <c r="DG1517" s="32">
        <f t="shared" si="1591"/>
        <v>0.57499999999999996</v>
      </c>
      <c r="DH1517" s="33" t="s">
        <v>143</v>
      </c>
      <c r="DI1517" s="34"/>
      <c r="DJ1517" s="35"/>
      <c r="DK1517" s="16" t="s">
        <v>144</v>
      </c>
      <c r="DL1517" s="16"/>
    </row>
    <row r="1518" spans="1:116" ht="15" customHeight="1" x14ac:dyDescent="0.25">
      <c r="B1518" s="16">
        <v>506</v>
      </c>
      <c r="C1518" s="16" t="s">
        <v>174</v>
      </c>
      <c r="D1518" s="16" t="s">
        <v>1288</v>
      </c>
      <c r="E1518" s="16">
        <v>-8.1214410000000008</v>
      </c>
      <c r="F1518" s="16">
        <v>-34.952877999999998</v>
      </c>
      <c r="G1518" s="16" t="s">
        <v>157</v>
      </c>
      <c r="H1518" s="16" t="s">
        <v>136</v>
      </c>
      <c r="I1518" s="16" t="s">
        <v>136</v>
      </c>
      <c r="J1518" s="16" t="s">
        <v>137</v>
      </c>
      <c r="K1518" s="16">
        <v>40</v>
      </c>
      <c r="L1518" s="16" t="s">
        <v>138</v>
      </c>
      <c r="M1518" s="16">
        <v>0</v>
      </c>
      <c r="N1518" s="16"/>
      <c r="O1518" s="16">
        <v>1</v>
      </c>
      <c r="P1518" s="16"/>
      <c r="Q1518" s="16">
        <v>4.21</v>
      </c>
      <c r="R1518" s="16"/>
      <c r="S1518" s="16"/>
      <c r="T1518" s="16">
        <v>0</v>
      </c>
      <c r="U1518" s="17">
        <v>0</v>
      </c>
      <c r="V1518" s="16">
        <v>0</v>
      </c>
      <c r="W1518" s="16"/>
      <c r="X1518" s="16"/>
      <c r="Y1518" s="16">
        <v>0</v>
      </c>
      <c r="Z1518" s="16">
        <v>0</v>
      </c>
      <c r="AA1518" s="16" t="s">
        <v>139</v>
      </c>
      <c r="AB1518" s="16" t="s">
        <v>140</v>
      </c>
      <c r="AC1518" s="16">
        <v>38.25</v>
      </c>
      <c r="AD1518" s="16">
        <v>6.48</v>
      </c>
      <c r="AE1518" s="16">
        <v>1</v>
      </c>
      <c r="AF1518" s="16">
        <v>-0.73</v>
      </c>
      <c r="AG1518" s="16">
        <v>1.9</v>
      </c>
      <c r="AH1518" s="16"/>
      <c r="AI1518" s="16"/>
      <c r="AJ1518" s="16"/>
      <c r="AK1518" s="16"/>
      <c r="AL1518" s="16"/>
      <c r="AM1518" s="16">
        <v>0</v>
      </c>
      <c r="AN1518" s="16"/>
      <c r="AO1518" s="16">
        <v>0</v>
      </c>
      <c r="AP1518" s="16">
        <v>0</v>
      </c>
      <c r="AQ1518" s="16">
        <v>0</v>
      </c>
      <c r="AR1518" s="17" t="s">
        <v>136</v>
      </c>
      <c r="AS1518" s="19">
        <f t="shared" si="1522"/>
        <v>0</v>
      </c>
      <c r="AT1518" s="19"/>
      <c r="AU1518" s="19">
        <f>VLOOKUP(G1518,ABNT5101!$I$3:$J$9,2)</f>
        <v>7.5</v>
      </c>
      <c r="AV1518" s="19">
        <f>VLOOKUP(G1518,ABNT5101!$I$3:$M$9,5)</f>
        <v>0.18</v>
      </c>
      <c r="AW1518" s="17" t="str">
        <f>_xlfn.XLOOKUP(G1518,ABNT5101!I:I,ABNT5101!L:L)</f>
        <v>-</v>
      </c>
      <c r="AX1518" s="17">
        <f>_xlfn.XLOOKUP(G1518,ABNT5101!$I:$I,ABNT5101!M:M)</f>
        <v>0.18</v>
      </c>
      <c r="AY1518" s="17" t="str">
        <f>_xlfn.XLOOKUP(G1518,ABNT5101!$I:$I,ABNT5101!N:N)</f>
        <v>-</v>
      </c>
      <c r="AZ1518" s="17">
        <f>_xlfn.XLOOKUP(G1518,ABNT5101!$I:$I,ABNT5101!O:O)</f>
        <v>16</v>
      </c>
      <c r="BA1518" s="20" t="str">
        <f t="shared" si="1523"/>
        <v>ATENDE</v>
      </c>
      <c r="BB1518" s="21" t="e">
        <f t="shared" ref="BB1518:BC1518" si="1787">BE1518/AU1518-1</f>
        <v>#VALUE!</v>
      </c>
      <c r="BC1518" s="21" t="e">
        <f t="shared" si="1787"/>
        <v>#VALUE!</v>
      </c>
      <c r="BD1518" s="21" t="str">
        <f t="shared" si="1525"/>
        <v>-</v>
      </c>
      <c r="BE1518" s="22" t="s">
        <v>1290</v>
      </c>
      <c r="BF1518" s="22" t="s">
        <v>1291</v>
      </c>
      <c r="BG1518" s="22"/>
      <c r="BH1518" s="22"/>
      <c r="BI1518" s="23"/>
      <c r="BJ1518" s="22"/>
      <c r="BK1518" s="20" t="str">
        <f t="shared" si="1526"/>
        <v>ATENDE</v>
      </c>
      <c r="BL1518" s="20" t="str">
        <f t="shared" si="1527"/>
        <v>ATENDE</v>
      </c>
      <c r="BM1518" s="20" t="str">
        <f t="shared" si="1528"/>
        <v>ATENDE</v>
      </c>
      <c r="BN1518" s="20" t="str">
        <f t="shared" si="1529"/>
        <v>ATENDE</v>
      </c>
      <c r="BO1518" s="24" t="str">
        <f t="shared" si="1530"/>
        <v>C5</v>
      </c>
      <c r="BP1518" s="24" t="str">
        <f t="shared" si="1648"/>
        <v>-</v>
      </c>
      <c r="BQ1518" s="25" t="e">
        <f t="shared" si="1661"/>
        <v>#VALUE!</v>
      </c>
      <c r="BR1518" s="22"/>
      <c r="BS1518" s="22"/>
      <c r="BT1518" s="24" t="str">
        <f>IF(BP1518="-","-",_xlfn.XLOOKUP(BP1518,ABNT5101!$B$4:$B$9,ABNT5101!$C$4:$C$9))</f>
        <v>-</v>
      </c>
      <c r="BU1518" s="24" t="str">
        <f>IF(BP1518="-","-",_xlfn.XLOOKUP(BP1518,ABNT5101!$B$4:$B$9,ABNT5101!$D$4:$D$9))</f>
        <v>-</v>
      </c>
      <c r="BV1518" s="20" t="str">
        <f t="shared" si="1531"/>
        <v>-</v>
      </c>
      <c r="BW1518" s="20" t="str">
        <f t="shared" si="1662"/>
        <v>-</v>
      </c>
      <c r="BX1518" s="20" t="str">
        <f t="shared" si="1532"/>
        <v>-</v>
      </c>
      <c r="BY1518" s="24" t="s">
        <v>136</v>
      </c>
      <c r="BZ1518" s="25" t="e">
        <f t="shared" si="1533"/>
        <v>#VALUE!</v>
      </c>
      <c r="CA1518" s="24"/>
      <c r="CB1518" s="24"/>
      <c r="CC1518" s="20" t="str">
        <f>IF(BY1518="-","-",_xlfn.XLOOKUP(BY1518,ABNT5101!$B$4:$B$9,ABNT5101!$C$4:$C$9))</f>
        <v>-</v>
      </c>
      <c r="CD1518" s="24" t="str">
        <f>IF(BY1518="-","-",_xlfn.XLOOKUP(BY1518,ABNT5101!$B$4:$B$9,ABNT5101!$D$4:$D$9))</f>
        <v>-</v>
      </c>
      <c r="CE1518" s="20" t="str">
        <f t="shared" si="1534"/>
        <v>-</v>
      </c>
      <c r="CF1518" s="20" t="str">
        <f t="shared" si="1535"/>
        <v>-</v>
      </c>
      <c r="CG1518" s="20" t="str">
        <f t="shared" si="1640"/>
        <v>-</v>
      </c>
      <c r="CH1518" s="26" t="str">
        <f>_xlfn.XLOOKUP(CI1518,'Banco de dados'!$B:$B,'Banco de dados'!$D:$D)</f>
        <v>SX LIGHTING</v>
      </c>
      <c r="CI1518" s="27" t="s">
        <v>271</v>
      </c>
      <c r="CJ1518" s="26" t="str">
        <f>_xlfn.XLOOKUP(CI1518,'Banco de dados'!$B:$B,'Banco de dados'!$E:$E)</f>
        <v>SXINEVO020K50L12CZF7PHF</v>
      </c>
      <c r="CK1518" s="26"/>
      <c r="CL1518" s="26" t="e">
        <f>IF(CK1518="-","-",_xlfn.XLOOKUP(CK1518,'Banco de dados'!$B:$B,'Banco de dados'!$E:$E))</f>
        <v>#N/A</v>
      </c>
      <c r="CM1518" s="28">
        <f t="shared" si="1690"/>
        <v>1</v>
      </c>
      <c r="CN1518" s="26">
        <f>_xlfn.XLOOKUP(CI1518,'Banco de dados'!$B:$B,'Banco de dados'!$H:$H)</f>
        <v>22.5</v>
      </c>
      <c r="CO1518" s="26" t="e">
        <f t="array" aca="1" ref="CO1518" ca="1">_xludf.XLOOKUP(CK1518,'Banco de dados'!$B:$B,'Banco de dados'!$H:$H)</f>
        <v>#NAME?</v>
      </c>
      <c r="CP1518" s="26" t="e">
        <f t="array" aca="1" ref="CP1518" ca="1">_xludf.XLOOKUP(CI1518,'Banco de dados'!$B:$B,'Banco de dados'!$F:$F)</f>
        <v>#NAME?</v>
      </c>
      <c r="CQ1518" s="26" t="e">
        <f t="array" aca="1" ref="CQ1518" ca="1">_xludf.XLOOKUP(CK1518,'Banco de dados'!$B:$B,'Banco de dados'!$F:$F)</f>
        <v>#NAME?</v>
      </c>
      <c r="CR1518" s="27">
        <v>572</v>
      </c>
      <c r="CS1518" s="27"/>
      <c r="CT1518" s="26" t="str">
        <f>IF(AG1518=0.5,"Suporte",IF(AND(AG1518&gt;='Braços de IP'!$B$9,AG1518&lt;='Braços de IP'!$D$9),'Braços de IP'!$E$9,IF(AND(AG1518&gt;='Braços de IP'!$B$10,AG1518&lt;='Braços de IP'!$D$10),'Braços de IP'!$E$10,IF(AND(AG1518&gt;='Braços de IP'!$B$11,AG1518&lt;='Braços de IP'!$D$11),'Braços de IP'!$E$11,IF(AND(AG1518&gt;='Braços de IP'!$B$12,AG1518&lt;='Braços de IP'!$D$12),'Braços de IP'!$E$12,IF(AND(AG1518&gt;='Braços de IP'!$B$13,AG1518&lt;='Braços de IP'!$D$13),'Braços de IP'!$E$13,IF(AND(AG1518&gt;='Braços de IP'!$B$14,AG1518&lt;='Braços de IP'!$D$14),'Braços de IP'!$E$14,"ERRO")))))))</f>
        <v>Médio I</v>
      </c>
      <c r="CU1518" s="27"/>
      <c r="CV1518" s="26" t="str">
        <f>IF($CU1518="","",VLOOKUP($CU1518,'Braços de IP'!$E$9:$I$15,2,0))</f>
        <v/>
      </c>
      <c r="CW1518" s="29" t="str">
        <f>IF($CU1518="","",VLOOKUP($CU1518,'Braços de IP'!$E$9:$I$15,5,0))</f>
        <v/>
      </c>
      <c r="CX1518" s="26"/>
      <c r="CY1518" s="26"/>
      <c r="CZ1518" s="26"/>
      <c r="DA1518" s="26"/>
      <c r="DB1518" s="26"/>
      <c r="DC1518" s="26"/>
      <c r="DD1518" s="30">
        <f t="shared" si="1588"/>
        <v>22.5</v>
      </c>
      <c r="DE1518" s="31">
        <f t="shared" si="1589"/>
        <v>40</v>
      </c>
      <c r="DF1518" s="30">
        <f t="shared" si="1590"/>
        <v>62.5</v>
      </c>
      <c r="DG1518" s="32">
        <f t="shared" si="1591"/>
        <v>0.4375</v>
      </c>
      <c r="DH1518" s="33" t="s">
        <v>143</v>
      </c>
      <c r="DI1518" s="34"/>
      <c r="DJ1518" s="35"/>
      <c r="DK1518" s="16" t="s">
        <v>144</v>
      </c>
      <c r="DL1518" s="16"/>
    </row>
    <row r="1519" spans="1:116" ht="15" customHeight="1" x14ac:dyDescent="0.25">
      <c r="B1519" s="16">
        <v>506</v>
      </c>
      <c r="C1519" s="16" t="s">
        <v>174</v>
      </c>
      <c r="D1519" s="16" t="s">
        <v>1288</v>
      </c>
      <c r="E1519" s="16">
        <v>-8.1214410000000008</v>
      </c>
      <c r="F1519" s="16">
        <v>-34.952877999999998</v>
      </c>
      <c r="G1519" s="16" t="s">
        <v>157</v>
      </c>
      <c r="H1519" s="16" t="s">
        <v>136</v>
      </c>
      <c r="I1519" s="16" t="s">
        <v>136</v>
      </c>
      <c r="J1519" s="16" t="s">
        <v>137</v>
      </c>
      <c r="K1519" s="16">
        <v>40</v>
      </c>
      <c r="L1519" s="16" t="s">
        <v>138</v>
      </c>
      <c r="M1519" s="16">
        <v>0</v>
      </c>
      <c r="N1519" s="16"/>
      <c r="O1519" s="16">
        <v>1</v>
      </c>
      <c r="P1519" s="16"/>
      <c r="Q1519" s="16">
        <v>4.21</v>
      </c>
      <c r="R1519" s="16"/>
      <c r="S1519" s="16"/>
      <c r="T1519" s="16">
        <v>0</v>
      </c>
      <c r="U1519" s="17">
        <v>0</v>
      </c>
      <c r="V1519" s="16">
        <v>0</v>
      </c>
      <c r="W1519" s="16"/>
      <c r="X1519" s="16"/>
      <c r="Y1519" s="16">
        <v>0</v>
      </c>
      <c r="Z1519" s="16">
        <v>0</v>
      </c>
      <c r="AA1519" s="16" t="s">
        <v>139</v>
      </c>
      <c r="AB1519" s="16" t="s">
        <v>140</v>
      </c>
      <c r="AC1519" s="16">
        <v>38.25</v>
      </c>
      <c r="AD1519" s="16">
        <v>6.48</v>
      </c>
      <c r="AE1519" s="16">
        <v>1</v>
      </c>
      <c r="AF1519" s="16">
        <v>-0.73</v>
      </c>
      <c r="AG1519" s="16">
        <v>1.9</v>
      </c>
      <c r="AH1519" s="16"/>
      <c r="AI1519" s="16"/>
      <c r="AJ1519" s="16"/>
      <c r="AK1519" s="16"/>
      <c r="AL1519" s="16"/>
      <c r="AM1519" s="16">
        <v>0</v>
      </c>
      <c r="AN1519" s="16"/>
      <c r="AO1519" s="16">
        <v>0</v>
      </c>
      <c r="AP1519" s="16">
        <v>0</v>
      </c>
      <c r="AQ1519" s="16">
        <v>0</v>
      </c>
      <c r="AR1519" s="17" t="s">
        <v>136</v>
      </c>
      <c r="AS1519" s="19">
        <f t="shared" si="1522"/>
        <v>0</v>
      </c>
      <c r="AT1519" s="19"/>
      <c r="AU1519" s="19">
        <f>VLOOKUP(G1519,ABNT5101!$I$3:$J$9,2)</f>
        <v>7.5</v>
      </c>
      <c r="AV1519" s="19">
        <f>VLOOKUP(G1519,ABNT5101!$I$3:$M$9,5)</f>
        <v>0.18</v>
      </c>
      <c r="AW1519" s="17" t="str">
        <f>_xlfn.XLOOKUP(G1519,ABNT5101!I:I,ABNT5101!L:L)</f>
        <v>-</v>
      </c>
      <c r="AX1519" s="17">
        <f>_xlfn.XLOOKUP(G1519,ABNT5101!$I:$I,ABNT5101!M:M)</f>
        <v>0.18</v>
      </c>
      <c r="AY1519" s="17" t="str">
        <f>_xlfn.XLOOKUP(G1519,ABNT5101!$I:$I,ABNT5101!N:N)</f>
        <v>-</v>
      </c>
      <c r="AZ1519" s="17">
        <f>_xlfn.XLOOKUP(G1519,ABNT5101!$I:$I,ABNT5101!O:O)</f>
        <v>16</v>
      </c>
      <c r="BA1519" s="20" t="str">
        <f t="shared" si="1523"/>
        <v>ATENDE</v>
      </c>
      <c r="BB1519" s="21" t="e">
        <f t="shared" ref="BB1519:BC1519" si="1788">BE1519/AU1519-1</f>
        <v>#VALUE!</v>
      </c>
      <c r="BC1519" s="21" t="e">
        <f t="shared" si="1788"/>
        <v>#VALUE!</v>
      </c>
      <c r="BD1519" s="21" t="str">
        <f t="shared" si="1525"/>
        <v>-</v>
      </c>
      <c r="BE1519" s="22" t="s">
        <v>1292</v>
      </c>
      <c r="BF1519" s="22" t="s">
        <v>1291</v>
      </c>
      <c r="BG1519" s="22"/>
      <c r="BH1519" s="22"/>
      <c r="BI1519" s="23"/>
      <c r="BJ1519" s="22"/>
      <c r="BK1519" s="20" t="str">
        <f t="shared" si="1526"/>
        <v>ATENDE</v>
      </c>
      <c r="BL1519" s="20" t="str">
        <f t="shared" si="1527"/>
        <v>ATENDE</v>
      </c>
      <c r="BM1519" s="20" t="str">
        <f t="shared" si="1528"/>
        <v>ATENDE</v>
      </c>
      <c r="BN1519" s="20" t="str">
        <f t="shared" si="1529"/>
        <v>ATENDE</v>
      </c>
      <c r="BO1519" s="24" t="str">
        <f t="shared" si="1530"/>
        <v>C5</v>
      </c>
      <c r="BP1519" s="24" t="str">
        <f t="shared" si="1648"/>
        <v>-</v>
      </c>
      <c r="BQ1519" s="25" t="e">
        <f t="shared" si="1661"/>
        <v>#VALUE!</v>
      </c>
      <c r="BR1519" s="22"/>
      <c r="BS1519" s="22"/>
      <c r="BT1519" s="24" t="str">
        <f>IF(BP1519="-","-",_xlfn.XLOOKUP(BP1519,ABNT5101!$B$4:$B$9,ABNT5101!$C$4:$C$9))</f>
        <v>-</v>
      </c>
      <c r="BU1519" s="24" t="str">
        <f>IF(BP1519="-","-",_xlfn.XLOOKUP(BP1519,ABNT5101!$B$4:$B$9,ABNT5101!$D$4:$D$9))</f>
        <v>-</v>
      </c>
      <c r="BV1519" s="20" t="str">
        <f t="shared" si="1531"/>
        <v>-</v>
      </c>
      <c r="BW1519" s="20" t="str">
        <f t="shared" si="1662"/>
        <v>-</v>
      </c>
      <c r="BX1519" s="20" t="str">
        <f t="shared" si="1532"/>
        <v>-</v>
      </c>
      <c r="BY1519" s="24" t="s">
        <v>136</v>
      </c>
      <c r="BZ1519" s="25" t="e">
        <f t="shared" si="1533"/>
        <v>#VALUE!</v>
      </c>
      <c r="CA1519" s="24"/>
      <c r="CB1519" s="24"/>
      <c r="CC1519" s="20" t="str">
        <f>IF(BY1519="-","-",_xlfn.XLOOKUP(BY1519,ABNT5101!$B$4:$B$9,ABNT5101!$C$4:$C$9))</f>
        <v>-</v>
      </c>
      <c r="CD1519" s="24" t="str">
        <f>IF(BY1519="-","-",_xlfn.XLOOKUP(BY1519,ABNT5101!$B$4:$B$9,ABNT5101!$D$4:$D$9))</f>
        <v>-</v>
      </c>
      <c r="CE1519" s="20" t="str">
        <f t="shared" si="1534"/>
        <v>-</v>
      </c>
      <c r="CF1519" s="20" t="str">
        <f t="shared" si="1535"/>
        <v>-</v>
      </c>
      <c r="CG1519" s="20" t="str">
        <f t="shared" si="1640"/>
        <v>-</v>
      </c>
      <c r="CH1519" s="26" t="e">
        <f>_xlfn.XLOOKUP(CI1519,'Banco de dados'!$B:$B,'Banco de dados'!$D:$D)</f>
        <v>#N/A</v>
      </c>
      <c r="CI1519" s="27" t="s">
        <v>273</v>
      </c>
      <c r="CJ1519" s="26" t="e">
        <f>_xlfn.XLOOKUP(CI1519,'Banco de dados'!$B:$B,'Banco de dados'!$E:$E)</f>
        <v>#N/A</v>
      </c>
      <c r="CK1519" s="26"/>
      <c r="CL1519" s="26" t="e">
        <f>IF(CK1519="-","-",_xlfn.XLOOKUP(CK1519,'Banco de dados'!$B:$B,'Banco de dados'!$E:$E))</f>
        <v>#N/A</v>
      </c>
      <c r="CM1519" s="28">
        <f t="shared" si="1690"/>
        <v>1</v>
      </c>
      <c r="CN1519" s="26" t="e">
        <f>_xlfn.XLOOKUP(CI1519,'Banco de dados'!$B:$B,'Banco de dados'!$H:$H)</f>
        <v>#N/A</v>
      </c>
      <c r="CO1519" s="26" t="e">
        <f t="array" aca="1" ref="CO1519" ca="1">_xludf.XLOOKUP(CK1519,'Banco de dados'!$B:$B,'Banco de dados'!$H:$H)</f>
        <v>#NAME?</v>
      </c>
      <c r="CP1519" s="26" t="e">
        <f t="array" aca="1" ref="CP1519" ca="1">_xludf.XLOOKUP(CI1519,'Banco de dados'!$B:$B,'Banco de dados'!$F:$F)</f>
        <v>#NAME?</v>
      </c>
      <c r="CQ1519" s="26" t="e">
        <f t="array" aca="1" ref="CQ1519" ca="1">_xludf.XLOOKUP(CK1519,'Banco de dados'!$B:$B,'Banco de dados'!$F:$F)</f>
        <v>#NAME?</v>
      </c>
      <c r="CR1519" s="27">
        <v>573</v>
      </c>
      <c r="CS1519" s="27"/>
      <c r="CT1519" s="26" t="str">
        <f>IF(AG1519=0.5,"Suporte",IF(AND(AG1519&gt;='Braços de IP'!$B$9,AG1519&lt;='Braços de IP'!$D$9),'Braços de IP'!$E$9,IF(AND(AG1519&gt;='Braços de IP'!$B$10,AG1519&lt;='Braços de IP'!$D$10),'Braços de IP'!$E$10,IF(AND(AG1519&gt;='Braços de IP'!$B$11,AG1519&lt;='Braços de IP'!$D$11),'Braços de IP'!$E$11,IF(AND(AG1519&gt;='Braços de IP'!$B$12,AG1519&lt;='Braços de IP'!$D$12),'Braços de IP'!$E$12,IF(AND(AG1519&gt;='Braços de IP'!$B$13,AG1519&lt;='Braços de IP'!$D$13),'Braços de IP'!$E$13,IF(AND(AG1519&gt;='Braços de IP'!$B$14,AG1519&lt;='Braços de IP'!$D$14),'Braços de IP'!$E$14,"ERRO")))))))</f>
        <v>Médio I</v>
      </c>
      <c r="CU1519" s="27"/>
      <c r="CV1519" s="26" t="str">
        <f>IF($CU1519="","",VLOOKUP($CU1519,'Braços de IP'!$E$9:$I$15,2,0))</f>
        <v/>
      </c>
      <c r="CW1519" s="29" t="str">
        <f>IF($CU1519="","",VLOOKUP($CU1519,'Braços de IP'!$E$9:$I$15,5,0))</f>
        <v/>
      </c>
      <c r="CX1519" s="26"/>
      <c r="CY1519" s="26"/>
      <c r="CZ1519" s="26"/>
      <c r="DA1519" s="26"/>
      <c r="DB1519" s="26"/>
      <c r="DC1519" s="26"/>
      <c r="DD1519" s="30" t="e">
        <f t="shared" si="1588"/>
        <v>#N/A</v>
      </c>
      <c r="DE1519" s="31">
        <f t="shared" si="1589"/>
        <v>40</v>
      </c>
      <c r="DF1519" s="30" t="e">
        <f t="shared" si="1590"/>
        <v>#N/A</v>
      </c>
      <c r="DG1519" s="32" t="e">
        <f t="shared" si="1591"/>
        <v>#N/A</v>
      </c>
      <c r="DH1519" s="33" t="s">
        <v>143</v>
      </c>
      <c r="DI1519" s="34"/>
      <c r="DJ1519" s="35"/>
      <c r="DK1519" s="16" t="s">
        <v>144</v>
      </c>
      <c r="DL1519" s="16"/>
    </row>
    <row r="1520" spans="1:116" ht="15" customHeight="1" x14ac:dyDescent="0.25">
      <c r="B1520" s="16">
        <v>507</v>
      </c>
      <c r="C1520" s="16" t="s">
        <v>146</v>
      </c>
      <c r="D1520" s="16" t="s">
        <v>1293</v>
      </c>
      <c r="E1520" s="16">
        <v>-8.1079019999999993</v>
      </c>
      <c r="F1520" s="16">
        <v>-34.935791399999999</v>
      </c>
      <c r="G1520" s="16" t="s">
        <v>157</v>
      </c>
      <c r="H1520" s="16" t="s">
        <v>136</v>
      </c>
      <c r="I1520" s="16" t="s">
        <v>135</v>
      </c>
      <c r="J1520" s="16" t="s">
        <v>137</v>
      </c>
      <c r="K1520" s="16">
        <v>70</v>
      </c>
      <c r="L1520" s="16" t="s">
        <v>138</v>
      </c>
      <c r="M1520" s="16">
        <v>0</v>
      </c>
      <c r="N1520" s="16"/>
      <c r="O1520" s="16">
        <v>1</v>
      </c>
      <c r="P1520" s="16">
        <v>1.88</v>
      </c>
      <c r="Q1520" s="16">
        <v>5.0999999999999996</v>
      </c>
      <c r="R1520" s="16"/>
      <c r="S1520" s="16"/>
      <c r="T1520" s="16">
        <v>0</v>
      </c>
      <c r="U1520" s="16">
        <v>1.84</v>
      </c>
      <c r="V1520" s="16">
        <v>0</v>
      </c>
      <c r="W1520" s="16"/>
      <c r="X1520" s="16"/>
      <c r="Y1520" s="16">
        <v>0</v>
      </c>
      <c r="Z1520" s="16">
        <v>0</v>
      </c>
      <c r="AA1520" s="16" t="s">
        <v>139</v>
      </c>
      <c r="AB1520" s="16" t="s">
        <v>140</v>
      </c>
      <c r="AC1520" s="16">
        <v>28.52</v>
      </c>
      <c r="AD1520" s="16">
        <v>6.67</v>
      </c>
      <c r="AE1520" s="16">
        <v>1</v>
      </c>
      <c r="AF1520" s="16">
        <v>0.59</v>
      </c>
      <c r="AG1520" s="16">
        <v>1.85</v>
      </c>
      <c r="AH1520" s="16"/>
      <c r="AI1520" s="16"/>
      <c r="AJ1520" s="16"/>
      <c r="AK1520" s="16"/>
      <c r="AL1520" s="16"/>
      <c r="AM1520" s="16">
        <v>0</v>
      </c>
      <c r="AN1520" s="16"/>
      <c r="AO1520" s="16">
        <v>0</v>
      </c>
      <c r="AP1520" s="16">
        <v>0</v>
      </c>
      <c r="AQ1520" s="16">
        <v>0</v>
      </c>
      <c r="AR1520" s="17" t="s">
        <v>136</v>
      </c>
      <c r="AS1520" s="19">
        <f t="shared" si="1522"/>
        <v>0</v>
      </c>
      <c r="AT1520" s="19"/>
      <c r="AU1520" s="19">
        <f>VLOOKUP(G1520,ABNT5101!$I$3:$J$9,2)</f>
        <v>7.5</v>
      </c>
      <c r="AV1520" s="19">
        <f>VLOOKUP(G1520,ABNT5101!$I$3:$M$9,5)</f>
        <v>0.18</v>
      </c>
      <c r="AW1520" s="17" t="str">
        <f>_xlfn.XLOOKUP(G1520,ABNT5101!I:I,ABNT5101!L:L)</f>
        <v>-</v>
      </c>
      <c r="AX1520" s="17">
        <f>_xlfn.XLOOKUP(G1520,ABNT5101!$I:$I,ABNT5101!M:M)</f>
        <v>0.18</v>
      </c>
      <c r="AY1520" s="17" t="str">
        <f>_xlfn.XLOOKUP(G1520,ABNT5101!$I:$I,ABNT5101!N:N)</f>
        <v>-</v>
      </c>
      <c r="AZ1520" s="17">
        <f>_xlfn.XLOOKUP(G1520,ABNT5101!$I:$I,ABNT5101!O:O)</f>
        <v>16</v>
      </c>
      <c r="BA1520" s="20" t="str">
        <f t="shared" si="1523"/>
        <v>NÃO ATENDE</v>
      </c>
      <c r="BB1520" s="21">
        <f t="shared" ref="BB1520:BC1520" si="1789">BE1520/AU1520-1</f>
        <v>-1</v>
      </c>
      <c r="BC1520" s="21">
        <f t="shared" si="1789"/>
        <v>-1</v>
      </c>
      <c r="BD1520" s="21" t="str">
        <f t="shared" si="1525"/>
        <v>-</v>
      </c>
      <c r="BE1520" s="22"/>
      <c r="BF1520" s="22"/>
      <c r="BG1520" s="22"/>
      <c r="BH1520" s="22"/>
      <c r="BI1520" s="23"/>
      <c r="BJ1520" s="22"/>
      <c r="BK1520" s="20" t="str">
        <f t="shared" si="1526"/>
        <v>NÃO ATENDE</v>
      </c>
      <c r="BL1520" s="20" t="str">
        <f t="shared" si="1527"/>
        <v>NÃO ATENDE</v>
      </c>
      <c r="BM1520" s="20" t="str">
        <f t="shared" si="1528"/>
        <v>NÃO ATENDE</v>
      </c>
      <c r="BN1520" s="20" t="str">
        <f t="shared" si="1529"/>
        <v>ATENDE</v>
      </c>
      <c r="BO1520" s="24" t="str">
        <f t="shared" si="1530"/>
        <v>C5</v>
      </c>
      <c r="BP1520" s="24" t="str">
        <f t="shared" si="1648"/>
        <v>P6</v>
      </c>
      <c r="BQ1520" s="25">
        <f t="shared" si="1661"/>
        <v>-1</v>
      </c>
      <c r="BR1520" s="22"/>
      <c r="BS1520" s="22"/>
      <c r="BT1520" s="24">
        <f>IF(BP1520="-","-",_xlfn.XLOOKUP(BP1520,ABNT5101!$B$4:$B$9,ABNT5101!$C$4:$C$9))</f>
        <v>3</v>
      </c>
      <c r="BU1520" s="24">
        <f>IF(BP1520="-","-",_xlfn.XLOOKUP(BP1520,ABNT5101!$B$4:$B$9,ABNT5101!$D$4:$D$9))</f>
        <v>0.6</v>
      </c>
      <c r="BV1520" s="20" t="str">
        <f t="shared" si="1531"/>
        <v>NÃO ATENDE</v>
      </c>
      <c r="BW1520" s="20" t="str">
        <f t="shared" si="1662"/>
        <v>NÃO ATENDE</v>
      </c>
      <c r="BX1520" s="20" t="str">
        <f t="shared" si="1532"/>
        <v>NÃO ATENDE</v>
      </c>
      <c r="BY1520" s="24" t="s">
        <v>136</v>
      </c>
      <c r="BZ1520" s="25" t="e">
        <f t="shared" si="1533"/>
        <v>#VALUE!</v>
      </c>
      <c r="CA1520" s="24"/>
      <c r="CB1520" s="24"/>
      <c r="CC1520" s="20" t="str">
        <f>IF(BY1520="-","-",_xlfn.XLOOKUP(BY1520,ABNT5101!$B$4:$B$9,ABNT5101!$C$4:$C$9))</f>
        <v>-</v>
      </c>
      <c r="CD1520" s="24" t="str">
        <f>IF(BY1520="-","-",_xlfn.XLOOKUP(BY1520,ABNT5101!$B$4:$B$9,ABNT5101!$D$4:$D$9))</f>
        <v>-</v>
      </c>
      <c r="CE1520" s="20" t="str">
        <f t="shared" si="1534"/>
        <v>-</v>
      </c>
      <c r="CF1520" s="20" t="str">
        <f t="shared" si="1535"/>
        <v>-</v>
      </c>
      <c r="CG1520" s="20" t="str">
        <f t="shared" si="1640"/>
        <v>-</v>
      </c>
      <c r="CH1520" s="26" t="e">
        <f>_xlfn.XLOOKUP(CI1520,'Banco de dados'!$B:$B,'Banco de dados'!$D:$D)</f>
        <v>#N/A</v>
      </c>
      <c r="CI1520" s="27"/>
      <c r="CJ1520" s="26" t="e">
        <f>_xlfn.XLOOKUP(CI1520,'Banco de dados'!$B:$B,'Banco de dados'!$E:$E)</f>
        <v>#N/A</v>
      </c>
      <c r="CK1520" s="26"/>
      <c r="CL1520" s="26" t="e">
        <f>IF(CK1520="-","-",_xlfn.XLOOKUP(CK1520,'Banco de dados'!$B:$B,'Banco de dados'!$E:$E))</f>
        <v>#N/A</v>
      </c>
      <c r="CM1520" s="28">
        <f t="shared" si="1690"/>
        <v>1</v>
      </c>
      <c r="CN1520" s="26" t="e">
        <f>_xlfn.XLOOKUP(CI1520,'Banco de dados'!$B:$B,'Banco de dados'!$H:$H)</f>
        <v>#N/A</v>
      </c>
      <c r="CO1520" s="26" t="e">
        <f t="array" aca="1" ref="CO1520" ca="1">_xludf.XLOOKUP(CK1520,'Banco de dados'!$B:$B,'Banco de dados'!$H:$H)</f>
        <v>#NAME?</v>
      </c>
      <c r="CP1520" s="26" t="e">
        <f t="array" aca="1" ref="CP1520" ca="1">_xludf.XLOOKUP(CI1520,'Banco de dados'!$B:$B,'Banco de dados'!$F:$F)</f>
        <v>#NAME?</v>
      </c>
      <c r="CQ1520" s="26" t="e">
        <f t="array" aca="1" ref="CQ1520" ca="1">_xludf.XLOOKUP(CK1520,'Banco de dados'!$B:$B,'Banco de dados'!$F:$F)</f>
        <v>#NAME?</v>
      </c>
      <c r="CR1520" s="27">
        <v>574</v>
      </c>
      <c r="CS1520" s="27"/>
      <c r="CT1520" s="26" t="str">
        <f>IF(AG1520=0.5,"Suporte",IF(AND(AG1520&gt;='Braços de IP'!$B$9,AG1520&lt;='Braços de IP'!$D$9),'Braços de IP'!$E$9,IF(AND(AG1520&gt;='Braços de IP'!$B$10,AG1520&lt;='Braços de IP'!$D$10),'Braços de IP'!$E$10,IF(AND(AG1520&gt;='Braços de IP'!$B$11,AG1520&lt;='Braços de IP'!$D$11),'Braços de IP'!$E$11,IF(AND(AG1520&gt;='Braços de IP'!$B$12,AG1520&lt;='Braços de IP'!$D$12),'Braços de IP'!$E$12,IF(AND(AG1520&gt;='Braços de IP'!$B$13,AG1520&lt;='Braços de IP'!$D$13),'Braços de IP'!$E$13,IF(AND(AG1520&gt;='Braços de IP'!$B$14,AG1520&lt;='Braços de IP'!$D$14),'Braços de IP'!$E$14,"ERRO")))))))</f>
        <v>Médio I</v>
      </c>
      <c r="CU1520" s="27"/>
      <c r="CV1520" s="26" t="str">
        <f>IF($CU1520="","",VLOOKUP($CU1520,'Braços de IP'!$E$9:$I$15,2,0))</f>
        <v/>
      </c>
      <c r="CW1520" s="29" t="str">
        <f>IF($CU1520="","",VLOOKUP($CU1520,'Braços de IP'!$E$9:$I$15,5,0))</f>
        <v/>
      </c>
      <c r="CX1520" s="26"/>
      <c r="CY1520" s="26"/>
      <c r="CZ1520" s="26"/>
      <c r="DA1520" s="26"/>
      <c r="DB1520" s="26"/>
      <c r="DC1520" s="26"/>
      <c r="DD1520" s="30" t="e">
        <f t="shared" si="1588"/>
        <v>#N/A</v>
      </c>
      <c r="DE1520" s="31">
        <f t="shared" si="1589"/>
        <v>70</v>
      </c>
      <c r="DF1520" s="30" t="e">
        <f t="shared" si="1590"/>
        <v>#N/A</v>
      </c>
      <c r="DG1520" s="32" t="e">
        <f t="shared" si="1591"/>
        <v>#N/A</v>
      </c>
      <c r="DH1520" s="33" t="s">
        <v>143</v>
      </c>
      <c r="DI1520" s="34"/>
      <c r="DJ1520" s="35"/>
      <c r="DK1520" s="16" t="s">
        <v>144</v>
      </c>
      <c r="DL1520" s="16"/>
    </row>
    <row r="1521" spans="2:116" ht="15" customHeight="1" x14ac:dyDescent="0.25">
      <c r="B1521" s="16">
        <v>507</v>
      </c>
      <c r="C1521" s="16" t="s">
        <v>146</v>
      </c>
      <c r="D1521" s="16" t="s">
        <v>1293</v>
      </c>
      <c r="E1521" s="16">
        <v>-8.1079019999999993</v>
      </c>
      <c r="F1521" s="16">
        <v>-34.935791399999999</v>
      </c>
      <c r="G1521" s="16" t="s">
        <v>157</v>
      </c>
      <c r="H1521" s="16" t="s">
        <v>136</v>
      </c>
      <c r="I1521" s="16" t="s">
        <v>135</v>
      </c>
      <c r="J1521" s="16" t="s">
        <v>137</v>
      </c>
      <c r="K1521" s="16">
        <v>70</v>
      </c>
      <c r="L1521" s="16" t="s">
        <v>138</v>
      </c>
      <c r="M1521" s="16">
        <v>0</v>
      </c>
      <c r="N1521" s="16"/>
      <c r="O1521" s="16">
        <v>1</v>
      </c>
      <c r="P1521" s="16">
        <v>1.88</v>
      </c>
      <c r="Q1521" s="16">
        <v>5.0999999999999996</v>
      </c>
      <c r="R1521" s="16"/>
      <c r="S1521" s="16"/>
      <c r="T1521" s="16">
        <v>0</v>
      </c>
      <c r="U1521" s="16">
        <v>1.84</v>
      </c>
      <c r="V1521" s="16">
        <v>0</v>
      </c>
      <c r="W1521" s="16"/>
      <c r="X1521" s="16"/>
      <c r="Y1521" s="16">
        <v>0</v>
      </c>
      <c r="Z1521" s="16">
        <v>0</v>
      </c>
      <c r="AA1521" s="16" t="s">
        <v>139</v>
      </c>
      <c r="AB1521" s="16" t="s">
        <v>140</v>
      </c>
      <c r="AC1521" s="16">
        <v>28.52</v>
      </c>
      <c r="AD1521" s="16">
        <v>6.67</v>
      </c>
      <c r="AE1521" s="16">
        <v>1</v>
      </c>
      <c r="AF1521" s="16">
        <v>0.59</v>
      </c>
      <c r="AG1521" s="16">
        <v>1.85</v>
      </c>
      <c r="AH1521" s="16"/>
      <c r="AI1521" s="16"/>
      <c r="AJ1521" s="16"/>
      <c r="AK1521" s="16"/>
      <c r="AL1521" s="16"/>
      <c r="AM1521" s="16">
        <v>0</v>
      </c>
      <c r="AN1521" s="16"/>
      <c r="AO1521" s="16">
        <v>0</v>
      </c>
      <c r="AP1521" s="16">
        <v>0</v>
      </c>
      <c r="AQ1521" s="16">
        <v>0</v>
      </c>
      <c r="AR1521" s="17" t="s">
        <v>136</v>
      </c>
      <c r="AS1521" s="19">
        <f t="shared" si="1522"/>
        <v>0</v>
      </c>
      <c r="AT1521" s="19"/>
      <c r="AU1521" s="19">
        <f>VLOOKUP(G1521,ABNT5101!$I$3:$J$9,2)</f>
        <v>7.5</v>
      </c>
      <c r="AV1521" s="19">
        <f>VLOOKUP(G1521,ABNT5101!$I$3:$M$9,5)</f>
        <v>0.18</v>
      </c>
      <c r="AW1521" s="17" t="str">
        <f>_xlfn.XLOOKUP(G1521,ABNT5101!I:I,ABNT5101!L:L)</f>
        <v>-</v>
      </c>
      <c r="AX1521" s="17">
        <f>_xlfn.XLOOKUP(G1521,ABNT5101!$I:$I,ABNT5101!M:M)</f>
        <v>0.18</v>
      </c>
      <c r="AY1521" s="17" t="str">
        <f>_xlfn.XLOOKUP(G1521,ABNT5101!$I:$I,ABNT5101!N:N)</f>
        <v>-</v>
      </c>
      <c r="AZ1521" s="17">
        <f>_xlfn.XLOOKUP(G1521,ABNT5101!$I:$I,ABNT5101!O:O)</f>
        <v>16</v>
      </c>
      <c r="BA1521" s="20" t="str">
        <f t="shared" si="1523"/>
        <v>NÃO ATENDE</v>
      </c>
      <c r="BB1521" s="21">
        <f t="shared" ref="BB1521:BC1521" si="1790">BE1521/AU1521-1</f>
        <v>-1</v>
      </c>
      <c r="BC1521" s="21">
        <f t="shared" si="1790"/>
        <v>-1</v>
      </c>
      <c r="BD1521" s="21" t="str">
        <f t="shared" si="1525"/>
        <v>-</v>
      </c>
      <c r="BE1521" s="22"/>
      <c r="BF1521" s="22"/>
      <c r="BG1521" s="22"/>
      <c r="BH1521" s="22"/>
      <c r="BI1521" s="23"/>
      <c r="BJ1521" s="22"/>
      <c r="BK1521" s="20" t="str">
        <f t="shared" si="1526"/>
        <v>NÃO ATENDE</v>
      </c>
      <c r="BL1521" s="20" t="str">
        <f t="shared" si="1527"/>
        <v>NÃO ATENDE</v>
      </c>
      <c r="BM1521" s="20" t="str">
        <f t="shared" si="1528"/>
        <v>NÃO ATENDE</v>
      </c>
      <c r="BN1521" s="20" t="str">
        <f t="shared" si="1529"/>
        <v>ATENDE</v>
      </c>
      <c r="BO1521" s="24" t="str">
        <f t="shared" si="1530"/>
        <v>C5</v>
      </c>
      <c r="BP1521" s="24" t="str">
        <f t="shared" si="1648"/>
        <v>P6</v>
      </c>
      <c r="BQ1521" s="25">
        <f t="shared" si="1661"/>
        <v>-1</v>
      </c>
      <c r="BR1521" s="22"/>
      <c r="BS1521" s="22"/>
      <c r="BT1521" s="24">
        <f>IF(BP1521="-","-",_xlfn.XLOOKUP(BP1521,ABNT5101!$B$4:$B$9,ABNT5101!$C$4:$C$9))</f>
        <v>3</v>
      </c>
      <c r="BU1521" s="24">
        <f>IF(BP1521="-","-",_xlfn.XLOOKUP(BP1521,ABNT5101!$B$4:$B$9,ABNT5101!$D$4:$D$9))</f>
        <v>0.6</v>
      </c>
      <c r="BV1521" s="20" t="str">
        <f t="shared" si="1531"/>
        <v>NÃO ATENDE</v>
      </c>
      <c r="BW1521" s="20" t="str">
        <f t="shared" si="1662"/>
        <v>NÃO ATENDE</v>
      </c>
      <c r="BX1521" s="20" t="str">
        <f t="shared" si="1532"/>
        <v>NÃO ATENDE</v>
      </c>
      <c r="BY1521" s="24" t="s">
        <v>136</v>
      </c>
      <c r="BZ1521" s="25" t="e">
        <f t="shared" si="1533"/>
        <v>#VALUE!</v>
      </c>
      <c r="CA1521" s="24"/>
      <c r="CB1521" s="24"/>
      <c r="CC1521" s="20" t="str">
        <f>IF(BY1521="-","-",_xlfn.XLOOKUP(BY1521,ABNT5101!$B$4:$B$9,ABNT5101!$C$4:$C$9))</f>
        <v>-</v>
      </c>
      <c r="CD1521" s="24" t="str">
        <f>IF(BY1521="-","-",_xlfn.XLOOKUP(BY1521,ABNT5101!$B$4:$B$9,ABNT5101!$D$4:$D$9))</f>
        <v>-</v>
      </c>
      <c r="CE1521" s="20" t="str">
        <f t="shared" si="1534"/>
        <v>-</v>
      </c>
      <c r="CF1521" s="20" t="str">
        <f t="shared" si="1535"/>
        <v>-</v>
      </c>
      <c r="CG1521" s="20" t="str">
        <f t="shared" si="1640"/>
        <v>-</v>
      </c>
      <c r="CH1521" s="26" t="e">
        <f>_xlfn.XLOOKUP(CI1521,'Banco de dados'!$B:$B,'Banco de dados'!$D:$D)</f>
        <v>#N/A</v>
      </c>
      <c r="CI1521" s="27"/>
      <c r="CJ1521" s="26" t="e">
        <f>_xlfn.XLOOKUP(CI1521,'Banco de dados'!$B:$B,'Banco de dados'!$E:$E)</f>
        <v>#N/A</v>
      </c>
      <c r="CK1521" s="26"/>
      <c r="CL1521" s="26" t="e">
        <f>IF(CK1521="-","-",_xlfn.XLOOKUP(CK1521,'Banco de dados'!$B:$B,'Banco de dados'!$E:$E))</f>
        <v>#N/A</v>
      </c>
      <c r="CM1521" s="28">
        <f t="shared" si="1690"/>
        <v>1</v>
      </c>
      <c r="CN1521" s="26" t="e">
        <f>_xlfn.XLOOKUP(CI1521,'Banco de dados'!$B:$B,'Banco de dados'!$H:$H)</f>
        <v>#N/A</v>
      </c>
      <c r="CO1521" s="26" t="e">
        <f t="array" aca="1" ref="CO1521" ca="1">_xludf.XLOOKUP(CK1521,'Banco de dados'!$B:$B,'Banco de dados'!$H:$H)</f>
        <v>#NAME?</v>
      </c>
      <c r="CP1521" s="26" t="e">
        <f t="array" aca="1" ref="CP1521" ca="1">_xludf.XLOOKUP(CI1521,'Banco de dados'!$B:$B,'Banco de dados'!$F:$F)</f>
        <v>#NAME?</v>
      </c>
      <c r="CQ1521" s="26" t="e">
        <f t="array" aca="1" ref="CQ1521" ca="1">_xludf.XLOOKUP(CK1521,'Banco de dados'!$B:$B,'Banco de dados'!$F:$F)</f>
        <v>#NAME?</v>
      </c>
      <c r="CR1521" s="27">
        <v>575</v>
      </c>
      <c r="CS1521" s="27"/>
      <c r="CT1521" s="26" t="str">
        <f>IF(AG1521=0.5,"Suporte",IF(AND(AG1521&gt;='Braços de IP'!$B$9,AG1521&lt;='Braços de IP'!$D$9),'Braços de IP'!$E$9,IF(AND(AG1521&gt;='Braços de IP'!$B$10,AG1521&lt;='Braços de IP'!$D$10),'Braços de IP'!$E$10,IF(AND(AG1521&gt;='Braços de IP'!$B$11,AG1521&lt;='Braços de IP'!$D$11),'Braços de IP'!$E$11,IF(AND(AG1521&gt;='Braços de IP'!$B$12,AG1521&lt;='Braços de IP'!$D$12),'Braços de IP'!$E$12,IF(AND(AG1521&gt;='Braços de IP'!$B$13,AG1521&lt;='Braços de IP'!$D$13),'Braços de IP'!$E$13,IF(AND(AG1521&gt;='Braços de IP'!$B$14,AG1521&lt;='Braços de IP'!$D$14),'Braços de IP'!$E$14,"ERRO")))))))</f>
        <v>Médio I</v>
      </c>
      <c r="CU1521" s="27"/>
      <c r="CV1521" s="26" t="str">
        <f>IF($CU1521="","",VLOOKUP($CU1521,'Braços de IP'!$E$9:$I$15,2,0))</f>
        <v/>
      </c>
      <c r="CW1521" s="29" t="str">
        <f>IF($CU1521="","",VLOOKUP($CU1521,'Braços de IP'!$E$9:$I$15,5,0))</f>
        <v/>
      </c>
      <c r="CX1521" s="26"/>
      <c r="CY1521" s="26"/>
      <c r="CZ1521" s="26"/>
      <c r="DA1521" s="26"/>
      <c r="DB1521" s="26"/>
      <c r="DC1521" s="26"/>
      <c r="DD1521" s="30" t="e">
        <f t="shared" si="1588"/>
        <v>#N/A</v>
      </c>
      <c r="DE1521" s="31">
        <f t="shared" si="1589"/>
        <v>70</v>
      </c>
      <c r="DF1521" s="30" t="e">
        <f t="shared" si="1590"/>
        <v>#N/A</v>
      </c>
      <c r="DG1521" s="32" t="e">
        <f t="shared" si="1591"/>
        <v>#N/A</v>
      </c>
      <c r="DH1521" s="33" t="s">
        <v>143</v>
      </c>
      <c r="DI1521" s="34"/>
      <c r="DJ1521" s="35"/>
      <c r="DK1521" s="16" t="s">
        <v>144</v>
      </c>
      <c r="DL1521" s="16"/>
    </row>
    <row r="1522" spans="2:116" ht="15" customHeight="1" x14ac:dyDescent="0.25">
      <c r="B1522" s="16">
        <v>507</v>
      </c>
      <c r="C1522" s="16" t="s">
        <v>146</v>
      </c>
      <c r="D1522" s="16" t="s">
        <v>1293</v>
      </c>
      <c r="E1522" s="16">
        <v>-8.1079019999999993</v>
      </c>
      <c r="F1522" s="16">
        <v>-34.935791399999999</v>
      </c>
      <c r="G1522" s="16" t="s">
        <v>157</v>
      </c>
      <c r="H1522" s="16" t="s">
        <v>136</v>
      </c>
      <c r="I1522" s="16" t="s">
        <v>135</v>
      </c>
      <c r="J1522" s="16" t="s">
        <v>137</v>
      </c>
      <c r="K1522" s="16">
        <v>70</v>
      </c>
      <c r="L1522" s="16" t="s">
        <v>138</v>
      </c>
      <c r="M1522" s="16">
        <v>0</v>
      </c>
      <c r="N1522" s="16"/>
      <c r="O1522" s="16">
        <v>1</v>
      </c>
      <c r="P1522" s="16">
        <v>1.88</v>
      </c>
      <c r="Q1522" s="16">
        <v>5.0999999999999996</v>
      </c>
      <c r="R1522" s="16"/>
      <c r="S1522" s="16"/>
      <c r="T1522" s="16">
        <v>0</v>
      </c>
      <c r="U1522" s="16">
        <v>1.84</v>
      </c>
      <c r="V1522" s="16">
        <v>0</v>
      </c>
      <c r="W1522" s="16"/>
      <c r="X1522" s="16"/>
      <c r="Y1522" s="16">
        <v>0</v>
      </c>
      <c r="Z1522" s="16">
        <v>0</v>
      </c>
      <c r="AA1522" s="16" t="s">
        <v>139</v>
      </c>
      <c r="AB1522" s="16" t="s">
        <v>140</v>
      </c>
      <c r="AC1522" s="16">
        <v>28.52</v>
      </c>
      <c r="AD1522" s="16">
        <v>6.67</v>
      </c>
      <c r="AE1522" s="16">
        <v>1</v>
      </c>
      <c r="AF1522" s="16">
        <v>0.59</v>
      </c>
      <c r="AG1522" s="16">
        <v>1.85</v>
      </c>
      <c r="AH1522" s="16"/>
      <c r="AI1522" s="16"/>
      <c r="AJ1522" s="16"/>
      <c r="AK1522" s="16"/>
      <c r="AL1522" s="16"/>
      <c r="AM1522" s="16">
        <v>0</v>
      </c>
      <c r="AN1522" s="16"/>
      <c r="AO1522" s="16">
        <v>0</v>
      </c>
      <c r="AP1522" s="16">
        <v>0</v>
      </c>
      <c r="AQ1522" s="16">
        <v>0</v>
      </c>
      <c r="AR1522" s="17" t="s">
        <v>136</v>
      </c>
      <c r="AS1522" s="19">
        <f t="shared" si="1522"/>
        <v>0</v>
      </c>
      <c r="AT1522" s="19"/>
      <c r="AU1522" s="19">
        <f>VLOOKUP(G1522,ABNT5101!$I$3:$J$9,2)</f>
        <v>7.5</v>
      </c>
      <c r="AV1522" s="19">
        <f>VLOOKUP(G1522,ABNT5101!$I$3:$M$9,5)</f>
        <v>0.18</v>
      </c>
      <c r="AW1522" s="17" t="str">
        <f>_xlfn.XLOOKUP(G1522,ABNT5101!I:I,ABNT5101!L:L)</f>
        <v>-</v>
      </c>
      <c r="AX1522" s="17">
        <f>_xlfn.XLOOKUP(G1522,ABNT5101!$I:$I,ABNT5101!M:M)</f>
        <v>0.18</v>
      </c>
      <c r="AY1522" s="17" t="str">
        <f>_xlfn.XLOOKUP(G1522,ABNT5101!$I:$I,ABNT5101!N:N)</f>
        <v>-</v>
      </c>
      <c r="AZ1522" s="17">
        <f>_xlfn.XLOOKUP(G1522,ABNT5101!$I:$I,ABNT5101!O:O)</f>
        <v>16</v>
      </c>
      <c r="BA1522" s="20" t="str">
        <f t="shared" si="1523"/>
        <v>NÃO ATENDE</v>
      </c>
      <c r="BB1522" s="21">
        <f t="shared" ref="BB1522:BC1522" si="1791">BE1522/AU1522-1</f>
        <v>-1</v>
      </c>
      <c r="BC1522" s="21">
        <f t="shared" si="1791"/>
        <v>-1</v>
      </c>
      <c r="BD1522" s="21" t="str">
        <f t="shared" si="1525"/>
        <v>-</v>
      </c>
      <c r="BE1522" s="22"/>
      <c r="BF1522" s="22"/>
      <c r="BG1522" s="22"/>
      <c r="BH1522" s="22"/>
      <c r="BI1522" s="23"/>
      <c r="BJ1522" s="22"/>
      <c r="BK1522" s="20" t="str">
        <f t="shared" si="1526"/>
        <v>NÃO ATENDE</v>
      </c>
      <c r="BL1522" s="20" t="str">
        <f t="shared" si="1527"/>
        <v>NÃO ATENDE</v>
      </c>
      <c r="BM1522" s="20" t="str">
        <f t="shared" si="1528"/>
        <v>NÃO ATENDE</v>
      </c>
      <c r="BN1522" s="20" t="str">
        <f t="shared" si="1529"/>
        <v>ATENDE</v>
      </c>
      <c r="BO1522" s="24" t="str">
        <f t="shared" si="1530"/>
        <v>C5</v>
      </c>
      <c r="BP1522" s="24" t="str">
        <f t="shared" si="1648"/>
        <v>P6</v>
      </c>
      <c r="BQ1522" s="25">
        <f t="shared" si="1661"/>
        <v>-1</v>
      </c>
      <c r="BR1522" s="22"/>
      <c r="BS1522" s="22"/>
      <c r="BT1522" s="24">
        <f>IF(BP1522="-","-",_xlfn.XLOOKUP(BP1522,ABNT5101!$B$4:$B$9,ABNT5101!$C$4:$C$9))</f>
        <v>3</v>
      </c>
      <c r="BU1522" s="24">
        <f>IF(BP1522="-","-",_xlfn.XLOOKUP(BP1522,ABNT5101!$B$4:$B$9,ABNT5101!$D$4:$D$9))</f>
        <v>0.6</v>
      </c>
      <c r="BV1522" s="20" t="str">
        <f t="shared" si="1531"/>
        <v>NÃO ATENDE</v>
      </c>
      <c r="BW1522" s="20" t="str">
        <f t="shared" si="1662"/>
        <v>NÃO ATENDE</v>
      </c>
      <c r="BX1522" s="20" t="str">
        <f t="shared" si="1532"/>
        <v>NÃO ATENDE</v>
      </c>
      <c r="BY1522" s="24" t="s">
        <v>136</v>
      </c>
      <c r="BZ1522" s="25" t="e">
        <f t="shared" si="1533"/>
        <v>#VALUE!</v>
      </c>
      <c r="CA1522" s="24"/>
      <c r="CB1522" s="24"/>
      <c r="CC1522" s="20" t="str">
        <f>IF(BY1522="-","-",_xlfn.XLOOKUP(BY1522,ABNT5101!$B$4:$B$9,ABNT5101!$C$4:$C$9))</f>
        <v>-</v>
      </c>
      <c r="CD1522" s="24" t="str">
        <f>IF(BY1522="-","-",_xlfn.XLOOKUP(BY1522,ABNT5101!$B$4:$B$9,ABNT5101!$D$4:$D$9))</f>
        <v>-</v>
      </c>
      <c r="CE1522" s="20" t="str">
        <f t="shared" si="1534"/>
        <v>-</v>
      </c>
      <c r="CF1522" s="20" t="str">
        <f t="shared" si="1535"/>
        <v>-</v>
      </c>
      <c r="CG1522" s="20" t="str">
        <f t="shared" si="1640"/>
        <v>-</v>
      </c>
      <c r="CH1522" s="26" t="e">
        <f>_xlfn.XLOOKUP(CI1522,'Banco de dados'!$B:$B,'Banco de dados'!$D:$D)</f>
        <v>#N/A</v>
      </c>
      <c r="CI1522" s="27"/>
      <c r="CJ1522" s="26" t="e">
        <f>_xlfn.XLOOKUP(CI1522,'Banco de dados'!$B:$B,'Banco de dados'!$E:$E)</f>
        <v>#N/A</v>
      </c>
      <c r="CK1522" s="26"/>
      <c r="CL1522" s="26" t="e">
        <f>IF(CK1522="-","-",_xlfn.XLOOKUP(CK1522,'Banco de dados'!$B:$B,'Banco de dados'!$E:$E))</f>
        <v>#N/A</v>
      </c>
      <c r="CM1522" s="28">
        <f t="shared" si="1690"/>
        <v>1</v>
      </c>
      <c r="CN1522" s="26" t="e">
        <f>_xlfn.XLOOKUP(CI1522,'Banco de dados'!$B:$B,'Banco de dados'!$H:$H)</f>
        <v>#N/A</v>
      </c>
      <c r="CO1522" s="26" t="e">
        <f t="array" aca="1" ref="CO1522" ca="1">_xludf.XLOOKUP(CK1522,'Banco de dados'!$B:$B,'Banco de dados'!$H:$H)</f>
        <v>#NAME?</v>
      </c>
      <c r="CP1522" s="26" t="e">
        <f t="array" aca="1" ref="CP1522" ca="1">_xludf.XLOOKUP(CI1522,'Banco de dados'!$B:$B,'Banco de dados'!$F:$F)</f>
        <v>#NAME?</v>
      </c>
      <c r="CQ1522" s="26" t="e">
        <f t="array" aca="1" ref="CQ1522" ca="1">_xludf.XLOOKUP(CK1522,'Banco de dados'!$B:$B,'Banco de dados'!$F:$F)</f>
        <v>#NAME?</v>
      </c>
      <c r="CR1522" s="27">
        <v>576</v>
      </c>
      <c r="CS1522" s="27"/>
      <c r="CT1522" s="26" t="str">
        <f>IF(AG1522=0.5,"Suporte",IF(AND(AG1522&gt;='Braços de IP'!$B$9,AG1522&lt;='Braços de IP'!$D$9),'Braços de IP'!$E$9,IF(AND(AG1522&gt;='Braços de IP'!$B$10,AG1522&lt;='Braços de IP'!$D$10),'Braços de IP'!$E$10,IF(AND(AG1522&gt;='Braços de IP'!$B$11,AG1522&lt;='Braços de IP'!$D$11),'Braços de IP'!$E$11,IF(AND(AG1522&gt;='Braços de IP'!$B$12,AG1522&lt;='Braços de IP'!$D$12),'Braços de IP'!$E$12,IF(AND(AG1522&gt;='Braços de IP'!$B$13,AG1522&lt;='Braços de IP'!$D$13),'Braços de IP'!$E$13,IF(AND(AG1522&gt;='Braços de IP'!$B$14,AG1522&lt;='Braços de IP'!$D$14),'Braços de IP'!$E$14,"ERRO")))))))</f>
        <v>Médio I</v>
      </c>
      <c r="CU1522" s="27"/>
      <c r="CV1522" s="26" t="str">
        <f>IF($CU1522="","",VLOOKUP($CU1522,'Braços de IP'!$E$9:$I$15,2,0))</f>
        <v/>
      </c>
      <c r="CW1522" s="29" t="str">
        <f>IF($CU1522="","",VLOOKUP($CU1522,'Braços de IP'!$E$9:$I$15,5,0))</f>
        <v/>
      </c>
      <c r="CX1522" s="26"/>
      <c r="CY1522" s="26"/>
      <c r="CZ1522" s="26"/>
      <c r="DA1522" s="26"/>
      <c r="DB1522" s="26"/>
      <c r="DC1522" s="26"/>
      <c r="DD1522" s="30" t="e">
        <f t="shared" si="1588"/>
        <v>#N/A</v>
      </c>
      <c r="DE1522" s="31">
        <f t="shared" si="1589"/>
        <v>70</v>
      </c>
      <c r="DF1522" s="30" t="e">
        <f t="shared" si="1590"/>
        <v>#N/A</v>
      </c>
      <c r="DG1522" s="32" t="e">
        <f t="shared" si="1591"/>
        <v>#N/A</v>
      </c>
      <c r="DH1522" s="33" t="s">
        <v>143</v>
      </c>
      <c r="DI1522" s="34"/>
      <c r="DJ1522" s="35"/>
      <c r="DK1522" s="16" t="s">
        <v>144</v>
      </c>
      <c r="DL1522" s="16"/>
    </row>
    <row r="1523" spans="2:116" ht="15" customHeight="1" x14ac:dyDescent="0.25">
      <c r="B1523" s="16"/>
      <c r="C1523" s="16"/>
      <c r="D1523" s="16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6"/>
      <c r="BA1523" s="16"/>
      <c r="BB1523" s="16"/>
      <c r="BC1523" s="16"/>
      <c r="BD1523" s="16"/>
      <c r="BE1523" s="16"/>
      <c r="BF1523" s="16"/>
      <c r="BG1523" s="16"/>
      <c r="BH1523" s="16"/>
      <c r="BI1523" s="16"/>
      <c r="BJ1523" s="16"/>
      <c r="BK1523" s="16"/>
      <c r="BL1523" s="16"/>
      <c r="BM1523" s="16"/>
      <c r="BN1523" s="16"/>
      <c r="BO1523" s="16"/>
      <c r="BP1523" s="16"/>
      <c r="BQ1523" s="16"/>
      <c r="BR1523" s="16">
        <v>57</v>
      </c>
      <c r="BS1523" s="16"/>
      <c r="BT1523" s="16"/>
      <c r="BU1523" s="16"/>
      <c r="BV1523" s="16"/>
      <c r="BW1523" s="16"/>
      <c r="BX1523" s="16"/>
      <c r="BY1523" s="16"/>
      <c r="BZ1523" s="16"/>
      <c r="CA1523" s="16"/>
      <c r="CB1523" s="16"/>
      <c r="CC1523" s="16"/>
      <c r="CD1523" s="16"/>
      <c r="CE1523" s="16"/>
      <c r="CF1523" s="16"/>
      <c r="CG1523" s="16"/>
      <c r="CH1523" s="16"/>
      <c r="CI1523" s="16"/>
      <c r="CJ1523" s="16"/>
      <c r="CK1523" s="16"/>
      <c r="CL1523" s="16"/>
      <c r="CM1523" s="16"/>
      <c r="CN1523" s="16"/>
      <c r="CO1523" s="16"/>
      <c r="CP1523" s="16"/>
      <c r="CQ1523" s="16"/>
      <c r="CR1523" s="16"/>
      <c r="CS1523" s="16"/>
      <c r="CT1523" s="16"/>
      <c r="CU1523" s="16"/>
      <c r="CV1523" s="16"/>
      <c r="CW1523" s="16"/>
      <c r="CX1523" s="16"/>
      <c r="CY1523" s="16"/>
      <c r="CZ1523" s="16"/>
      <c r="DA1523" s="16"/>
      <c r="DB1523" s="16"/>
      <c r="DC1523" s="16"/>
      <c r="DD1523" s="16"/>
      <c r="DE1523" s="16"/>
      <c r="DF1523" s="16"/>
      <c r="DG1523" s="16"/>
      <c r="DH1523" s="16"/>
      <c r="DI1523" s="16"/>
      <c r="DJ1523" s="16"/>
      <c r="DK1523" s="16"/>
      <c r="DL1523" s="16"/>
    </row>
  </sheetData>
  <autoFilter ref="A1:DU1523" xr:uid="{00000000-0009-0000-0000-000001000000}">
    <filterColumn colId="1">
      <colorFilter dxfId="0"/>
    </filterColumn>
  </autoFilter>
  <conditionalFormatting sqref="BA2:BO1522">
    <cfRule type="notContainsText" dxfId="7" priority="1" operator="notContains" text="NÃO">
      <formula>ISERROR(SEARCH(("NÃO"),(BA2)))</formula>
    </cfRule>
    <cfRule type="containsText" dxfId="6" priority="2" operator="containsText" text="NÃO">
      <formula>NOT(ISERROR(SEARCH(("NÃO"),(BA2))))</formula>
    </cfRule>
    <cfRule type="notContainsText" dxfId="5" priority="3" operator="notContains" text="ATENDE">
      <formula>ISERROR(SEARCH(("ATENDE"),(BA2)))</formula>
    </cfRule>
  </conditionalFormatting>
  <conditionalFormatting sqref="BL2:BO1522 BV2:BX1522 CE2:CG1522">
    <cfRule type="containsText" dxfId="4" priority="4" operator="containsText" text="ATENDIMENTO LIMIAR">
      <formula>NOT(ISERROR(SEARCH(("ATENDIMENTO LIMIAR"),(BL2))))</formula>
    </cfRule>
  </conditionalFormatting>
  <conditionalFormatting sqref="BV2:BX1522 CE2:CG1522">
    <cfRule type="notContainsText" dxfId="3" priority="5" operator="notContains" text="NÃO">
      <formula>ISERROR(SEARCH(("NÃO"),(BV2)))</formula>
    </cfRule>
    <cfRule type="containsText" dxfId="2" priority="6" operator="containsText" text="NÃO">
      <formula>NOT(ISERROR(SEARCH(("NÃO"),(BV2))))</formula>
    </cfRule>
    <cfRule type="notContainsText" dxfId="1" priority="7" operator="notContains" text="ATENDE">
      <formula>ISERROR(SEARCH(("ATENDE"),(BV2)))</formula>
    </cfRule>
  </conditionalFormatting>
  <pageMargins left="0.511811024" right="0.511811024" top="0.78740157499999996" bottom="0.78740157499999996" header="0" footer="0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'Braços de IP'!$E$9:$E$15</xm:f>
          </x14:formula1>
          <xm:sqref>CU2:CU1522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00"/>
  <sheetViews>
    <sheetView workbookViewId="0"/>
  </sheetViews>
  <sheetFormatPr defaultColWidth="14.42578125" defaultRowHeight="15" customHeight="1" x14ac:dyDescent="0.25"/>
  <cols>
    <col min="1" max="1" width="8.5703125" customWidth="1"/>
    <col min="2" max="3" width="12.42578125" customWidth="1"/>
    <col min="4" max="6" width="8.5703125" customWidth="1"/>
    <col min="7" max="7" width="10.140625" customWidth="1"/>
    <col min="8" max="26" width="8.5703125" customWidth="1"/>
  </cols>
  <sheetData>
    <row r="1" spans="2:9" ht="30" x14ac:dyDescent="0.25">
      <c r="B1" s="94" t="s">
        <v>56</v>
      </c>
      <c r="C1" s="94" t="s">
        <v>59</v>
      </c>
      <c r="H1" s="1" t="s">
        <v>1294</v>
      </c>
      <c r="I1" s="1" t="s">
        <v>176</v>
      </c>
    </row>
    <row r="2" spans="2:9" x14ac:dyDescent="0.25">
      <c r="B2" s="19">
        <v>0.5</v>
      </c>
      <c r="C2" s="19">
        <v>2.8</v>
      </c>
      <c r="F2" s="1" t="s">
        <v>1295</v>
      </c>
      <c r="G2" s="1" t="s">
        <v>1296</v>
      </c>
      <c r="H2" s="1">
        <f>COS(15*PI()/180)*1</f>
        <v>0.96592582628906831</v>
      </c>
      <c r="I2" s="1">
        <f>SIN(15*PI()/180)*1</f>
        <v>0.25881904510252074</v>
      </c>
    </row>
    <row r="3" spans="2:9" x14ac:dyDescent="0.25">
      <c r="B3" s="19">
        <v>0.5</v>
      </c>
      <c r="C3" s="19">
        <v>0</v>
      </c>
      <c r="F3" s="1" t="s">
        <v>1295</v>
      </c>
      <c r="G3" s="1" t="s">
        <v>1297</v>
      </c>
      <c r="H3" s="1">
        <v>2.56</v>
      </c>
      <c r="I3" s="1">
        <v>1.8049999999999999</v>
      </c>
    </row>
    <row r="4" spans="2:9" x14ac:dyDescent="0.25">
      <c r="B4" s="19">
        <v>1</v>
      </c>
      <c r="C4" s="19">
        <v>0.79999999999999982</v>
      </c>
      <c r="F4" s="1" t="s">
        <v>1298</v>
      </c>
      <c r="G4" s="1" t="s">
        <v>1299</v>
      </c>
      <c r="H4" s="1">
        <v>1</v>
      </c>
      <c r="I4" s="1">
        <v>1.5</v>
      </c>
    </row>
    <row r="5" spans="2:9" x14ac:dyDescent="0.25">
      <c r="B5" s="19">
        <v>1</v>
      </c>
      <c r="C5" s="19">
        <v>0.29999999999999982</v>
      </c>
      <c r="F5" s="1" t="s">
        <v>1298</v>
      </c>
      <c r="G5" s="1" t="s">
        <v>1300</v>
      </c>
      <c r="H5" s="1">
        <v>3</v>
      </c>
      <c r="I5" s="1">
        <v>2.5</v>
      </c>
    </row>
    <row r="6" spans="2:9" x14ac:dyDescent="0.25">
      <c r="B6" s="19">
        <v>1</v>
      </c>
      <c r="C6" s="19">
        <v>0</v>
      </c>
      <c r="F6" s="1" t="s">
        <v>1298</v>
      </c>
      <c r="G6" s="1" t="s">
        <v>1301</v>
      </c>
      <c r="H6" s="1">
        <v>4</v>
      </c>
      <c r="I6" s="1">
        <v>3</v>
      </c>
    </row>
    <row r="7" spans="2:9" x14ac:dyDescent="0.25">
      <c r="B7" s="19">
        <v>1.5</v>
      </c>
      <c r="C7" s="19">
        <v>1.2999999999999998</v>
      </c>
    </row>
    <row r="8" spans="2:9" x14ac:dyDescent="0.25">
      <c r="B8" s="19">
        <v>1.5</v>
      </c>
      <c r="C8" s="19">
        <v>1.7999999999999998</v>
      </c>
    </row>
    <row r="9" spans="2:9" x14ac:dyDescent="0.25">
      <c r="B9" s="19">
        <v>1.5</v>
      </c>
      <c r="C9" s="19">
        <v>0.79999999999999982</v>
      </c>
    </row>
    <row r="10" spans="2:9" x14ac:dyDescent="0.25">
      <c r="B10" s="19">
        <v>1.5</v>
      </c>
      <c r="C10" s="19">
        <v>2.8</v>
      </c>
    </row>
    <row r="11" spans="2:9" x14ac:dyDescent="0.25">
      <c r="B11" s="19">
        <v>2</v>
      </c>
      <c r="C11" s="19">
        <v>0.79999999999999982</v>
      </c>
    </row>
    <row r="12" spans="2:9" x14ac:dyDescent="0.25">
      <c r="B12" s="19">
        <v>2</v>
      </c>
      <c r="C12" s="19">
        <v>0.29999999999999982</v>
      </c>
    </row>
    <row r="13" spans="2:9" x14ac:dyDescent="0.25">
      <c r="B13" s="19">
        <v>2</v>
      </c>
      <c r="C13" s="19">
        <v>1.2999999999999998</v>
      </c>
    </row>
    <row r="14" spans="2:9" x14ac:dyDescent="0.25">
      <c r="B14" s="19">
        <v>2</v>
      </c>
      <c r="C14" s="19">
        <v>1.7999999999999998</v>
      </c>
    </row>
    <row r="15" spans="2:9" x14ac:dyDescent="0.25">
      <c r="B15" s="19">
        <v>2.5</v>
      </c>
      <c r="C15" s="19">
        <v>0.79999999999999982</v>
      </c>
    </row>
    <row r="16" spans="2:9" x14ac:dyDescent="0.25">
      <c r="B16" s="19">
        <v>2.5</v>
      </c>
      <c r="C16" s="19">
        <v>1.2999999999999998</v>
      </c>
    </row>
    <row r="17" spans="2:3" x14ac:dyDescent="0.25">
      <c r="B17" s="19">
        <v>2.5</v>
      </c>
      <c r="C17" s="19">
        <v>1.7999999999999998</v>
      </c>
    </row>
    <row r="18" spans="2:3" x14ac:dyDescent="0.25">
      <c r="B18" s="19">
        <v>2.5</v>
      </c>
      <c r="C18" s="19">
        <v>2.2999999999999998</v>
      </c>
    </row>
    <row r="19" spans="2:3" x14ac:dyDescent="0.25">
      <c r="B19" s="19">
        <v>2.5</v>
      </c>
      <c r="C19" s="19">
        <v>0.29999999999999982</v>
      </c>
    </row>
    <row r="20" spans="2:3" x14ac:dyDescent="0.25">
      <c r="B20" s="19">
        <v>3</v>
      </c>
      <c r="C20" s="19">
        <v>1.2999999999999998</v>
      </c>
    </row>
    <row r="21" spans="2:3" ht="15.75" customHeight="1" x14ac:dyDescent="0.25">
      <c r="B21" s="19">
        <v>3</v>
      </c>
      <c r="C21" s="19">
        <v>1.7999999999999998</v>
      </c>
    </row>
    <row r="22" spans="2:3" ht="15.75" customHeight="1" x14ac:dyDescent="0.25">
      <c r="B22" s="19">
        <v>3</v>
      </c>
      <c r="C22" s="19">
        <v>2.2999999999999998</v>
      </c>
    </row>
    <row r="23" spans="2:3" ht="15.75" customHeight="1" x14ac:dyDescent="0.25">
      <c r="B23" s="19">
        <v>3</v>
      </c>
      <c r="C23" s="19">
        <v>0.79999999999999982</v>
      </c>
    </row>
    <row r="24" spans="2:3" ht="15.75" customHeight="1" x14ac:dyDescent="0.25">
      <c r="B24" s="19">
        <v>3</v>
      </c>
      <c r="C24" s="19">
        <v>2.8</v>
      </c>
    </row>
    <row r="25" spans="2:3" ht="15.75" customHeight="1" x14ac:dyDescent="0.25">
      <c r="B25" s="19">
        <v>3</v>
      </c>
      <c r="C25" s="19">
        <v>0.29999999999999982</v>
      </c>
    </row>
    <row r="26" spans="2:3" ht="15.75" customHeight="1" x14ac:dyDescent="0.25">
      <c r="B26" s="19">
        <v>3.5</v>
      </c>
      <c r="C26" s="19">
        <v>1.7999999999999998</v>
      </c>
    </row>
    <row r="27" spans="2:3" ht="15.75" customHeight="1" x14ac:dyDescent="0.25">
      <c r="B27" s="19">
        <v>3.5</v>
      </c>
      <c r="C27" s="19">
        <v>0.79999999999999982</v>
      </c>
    </row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B1:C27" xr:uid="{00000000-0009-0000-0000-000002000000}"/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1000"/>
  <sheetViews>
    <sheetView workbookViewId="0"/>
  </sheetViews>
  <sheetFormatPr defaultColWidth="14.42578125" defaultRowHeight="15" customHeight="1" x14ac:dyDescent="0.25"/>
  <cols>
    <col min="1" max="26" width="8.5703125" customWidth="1"/>
  </cols>
  <sheetData>
    <row r="2" spans="2:16" x14ac:dyDescent="0.25">
      <c r="B2" s="1" t="s">
        <v>513</v>
      </c>
      <c r="G2" s="1" t="s">
        <v>1302</v>
      </c>
      <c r="H2" s="1">
        <v>31</v>
      </c>
      <c r="K2" s="1" t="s">
        <v>5</v>
      </c>
      <c r="O2" s="1" t="s">
        <v>1303</v>
      </c>
      <c r="P2" s="1">
        <v>32</v>
      </c>
    </row>
    <row r="3" spans="2:16" x14ac:dyDescent="0.25">
      <c r="B3" s="1" t="s">
        <v>1304</v>
      </c>
      <c r="C3" s="1">
        <v>43</v>
      </c>
      <c r="D3" s="1">
        <v>5.25</v>
      </c>
      <c r="G3" s="1" t="s">
        <v>1305</v>
      </c>
      <c r="H3" s="1">
        <v>36</v>
      </c>
      <c r="K3" s="1" t="s">
        <v>1304</v>
      </c>
      <c r="L3" s="1">
        <v>63</v>
      </c>
      <c r="M3" s="1">
        <v>10.75</v>
      </c>
      <c r="O3" s="1">
        <v>20</v>
      </c>
      <c r="P3" s="1">
        <v>35</v>
      </c>
    </row>
    <row r="4" spans="2:16" x14ac:dyDescent="0.25">
      <c r="B4" s="1" t="s">
        <v>1306</v>
      </c>
      <c r="C4" s="1">
        <v>22</v>
      </c>
      <c r="G4" s="1" t="s">
        <v>1307</v>
      </c>
      <c r="H4" s="1">
        <v>22</v>
      </c>
      <c r="K4" s="1" t="s">
        <v>1306</v>
      </c>
      <c r="L4" s="1">
        <v>20</v>
      </c>
      <c r="O4" s="1" t="s">
        <v>1308</v>
      </c>
      <c r="P4" s="1">
        <v>42</v>
      </c>
    </row>
    <row r="5" spans="2:16" x14ac:dyDescent="0.25">
      <c r="G5" s="1" t="s">
        <v>1309</v>
      </c>
      <c r="H5" s="1">
        <v>35</v>
      </c>
      <c r="O5" s="1" t="s">
        <v>1310</v>
      </c>
      <c r="P5" s="1">
        <v>38</v>
      </c>
    </row>
    <row r="6" spans="2:16" x14ac:dyDescent="0.25">
      <c r="G6" s="1" t="s">
        <v>1311</v>
      </c>
      <c r="H6" s="1">
        <v>22</v>
      </c>
      <c r="O6" s="1" t="s">
        <v>1312</v>
      </c>
      <c r="P6" s="1">
        <v>39</v>
      </c>
    </row>
    <row r="7" spans="2:16" x14ac:dyDescent="0.25">
      <c r="B7" s="1" t="s">
        <v>1313</v>
      </c>
      <c r="C7" s="1">
        <v>22</v>
      </c>
      <c r="D7" s="1">
        <v>27.25</v>
      </c>
      <c r="G7" s="1" t="s">
        <v>1314</v>
      </c>
      <c r="H7" s="1">
        <v>24</v>
      </c>
      <c r="K7" s="1" t="s">
        <v>1313</v>
      </c>
      <c r="L7" s="1">
        <v>20</v>
      </c>
      <c r="M7" s="1">
        <v>30.75</v>
      </c>
      <c r="O7" s="1" t="s">
        <v>1315</v>
      </c>
      <c r="P7" s="1">
        <v>22</v>
      </c>
    </row>
    <row r="8" spans="2:16" x14ac:dyDescent="0.25">
      <c r="B8" s="1" t="s">
        <v>1316</v>
      </c>
      <c r="C8" s="1">
        <v>27.25</v>
      </c>
      <c r="D8" s="1">
        <v>32.5</v>
      </c>
      <c r="G8" s="1" t="s">
        <v>1317</v>
      </c>
      <c r="H8" s="1">
        <v>31</v>
      </c>
      <c r="K8" s="1" t="s">
        <v>1316</v>
      </c>
      <c r="L8" s="1">
        <v>30.75</v>
      </c>
      <c r="M8" s="1">
        <v>41.5</v>
      </c>
      <c r="O8" s="1" t="s">
        <v>1318</v>
      </c>
      <c r="P8" s="1">
        <v>39</v>
      </c>
    </row>
    <row r="9" spans="2:16" x14ac:dyDescent="0.25">
      <c r="B9" s="1" t="s">
        <v>1319</v>
      </c>
      <c r="C9" s="1">
        <v>32.5</v>
      </c>
      <c r="D9" s="1">
        <v>37.75</v>
      </c>
      <c r="G9" s="1" t="s">
        <v>1320</v>
      </c>
      <c r="H9" s="1">
        <v>32</v>
      </c>
      <c r="K9" s="1" t="s">
        <v>1319</v>
      </c>
      <c r="L9" s="1">
        <v>41.5</v>
      </c>
      <c r="M9" s="1">
        <v>52.25</v>
      </c>
      <c r="O9" s="1" t="s">
        <v>1321</v>
      </c>
      <c r="P9" s="1">
        <v>25</v>
      </c>
    </row>
    <row r="10" spans="2:16" x14ac:dyDescent="0.25">
      <c r="B10" s="1" t="s">
        <v>1322</v>
      </c>
      <c r="C10" s="1">
        <v>37.75</v>
      </c>
      <c r="D10" s="1">
        <v>43</v>
      </c>
      <c r="G10" s="1" t="s">
        <v>1323</v>
      </c>
      <c r="H10" s="1">
        <v>29</v>
      </c>
      <c r="K10" s="1" t="s">
        <v>1322</v>
      </c>
      <c r="L10" s="1">
        <v>52.25</v>
      </c>
      <c r="M10" s="1">
        <v>63</v>
      </c>
      <c r="O10" s="1" t="s">
        <v>1324</v>
      </c>
      <c r="P10" s="1">
        <v>32</v>
      </c>
    </row>
    <row r="11" spans="2:16" x14ac:dyDescent="0.25">
      <c r="G11" s="1" t="s">
        <v>1325</v>
      </c>
      <c r="H11" s="1">
        <v>26</v>
      </c>
      <c r="O11" s="1" t="s">
        <v>1326</v>
      </c>
      <c r="P11" s="1">
        <v>40</v>
      </c>
    </row>
    <row r="12" spans="2:16" x14ac:dyDescent="0.25">
      <c r="G12" s="1" t="s">
        <v>1327</v>
      </c>
      <c r="H12" s="1">
        <v>39</v>
      </c>
      <c r="O12" s="1" t="s">
        <v>1328</v>
      </c>
      <c r="P12" s="1">
        <v>33</v>
      </c>
    </row>
    <row r="13" spans="2:16" x14ac:dyDescent="0.25">
      <c r="G13" s="1" t="s">
        <v>1329</v>
      </c>
      <c r="H13" s="1">
        <v>30</v>
      </c>
      <c r="O13" s="1" t="s">
        <v>1330</v>
      </c>
      <c r="P13" s="1">
        <v>26</v>
      </c>
    </row>
    <row r="14" spans="2:16" x14ac:dyDescent="0.25">
      <c r="G14" s="1" t="s">
        <v>1331</v>
      </c>
      <c r="H14" s="1">
        <v>31</v>
      </c>
      <c r="O14" s="1" t="s">
        <v>1332</v>
      </c>
      <c r="P14" s="1">
        <v>30</v>
      </c>
    </row>
    <row r="15" spans="2:16" x14ac:dyDescent="0.25">
      <c r="G15" s="1" t="s">
        <v>1333</v>
      </c>
      <c r="H15" s="1">
        <v>34</v>
      </c>
      <c r="O15" s="1" t="s">
        <v>1334</v>
      </c>
      <c r="P15" s="1">
        <v>26</v>
      </c>
    </row>
    <row r="16" spans="2:16" x14ac:dyDescent="0.25">
      <c r="G16" s="1" t="s">
        <v>1335</v>
      </c>
      <c r="H16" s="1">
        <v>40</v>
      </c>
      <c r="O16" s="1" t="s">
        <v>1336</v>
      </c>
      <c r="P16" s="1">
        <v>32</v>
      </c>
    </row>
    <row r="17" spans="7:16" x14ac:dyDescent="0.25">
      <c r="G17" s="1" t="s">
        <v>1337</v>
      </c>
      <c r="H17" s="1">
        <v>33</v>
      </c>
      <c r="O17" s="1" t="s">
        <v>1338</v>
      </c>
      <c r="P17" s="1">
        <v>35</v>
      </c>
    </row>
    <row r="18" spans="7:16" x14ac:dyDescent="0.25">
      <c r="G18" s="1" t="s">
        <v>1339</v>
      </c>
      <c r="H18" s="1">
        <v>32</v>
      </c>
      <c r="O18" s="1" t="s">
        <v>1340</v>
      </c>
      <c r="P18" s="1">
        <v>36</v>
      </c>
    </row>
    <row r="19" spans="7:16" x14ac:dyDescent="0.25">
      <c r="G19" s="1" t="s">
        <v>1341</v>
      </c>
      <c r="H19" s="1">
        <v>34</v>
      </c>
      <c r="O19" s="1" t="s">
        <v>1342</v>
      </c>
      <c r="P19" s="1">
        <v>29</v>
      </c>
    </row>
    <row r="20" spans="7:16" x14ac:dyDescent="0.25">
      <c r="G20" s="1" t="s">
        <v>1343</v>
      </c>
      <c r="H20" s="1">
        <v>26</v>
      </c>
      <c r="O20" s="1" t="s">
        <v>1344</v>
      </c>
      <c r="P20" s="1">
        <v>29</v>
      </c>
    </row>
    <row r="21" spans="7:16" ht="15.75" customHeight="1" x14ac:dyDescent="0.25">
      <c r="G21" s="1" t="s">
        <v>1345</v>
      </c>
      <c r="H21" s="1">
        <v>38</v>
      </c>
      <c r="O21" s="1" t="s">
        <v>1346</v>
      </c>
      <c r="P21" s="1">
        <v>26</v>
      </c>
    </row>
    <row r="22" spans="7:16" ht="15.75" customHeight="1" x14ac:dyDescent="0.25">
      <c r="G22" s="1" t="s">
        <v>1347</v>
      </c>
      <c r="H22" s="1">
        <v>33</v>
      </c>
      <c r="O22" s="1" t="s">
        <v>1348</v>
      </c>
      <c r="P22" s="1">
        <v>31</v>
      </c>
    </row>
    <row r="23" spans="7:16" ht="15.75" customHeight="1" x14ac:dyDescent="0.25">
      <c r="G23" s="1" t="s">
        <v>1349</v>
      </c>
      <c r="H23" s="1">
        <v>34</v>
      </c>
      <c r="O23" s="1" t="s">
        <v>1350</v>
      </c>
      <c r="P23" s="1">
        <v>25</v>
      </c>
    </row>
    <row r="24" spans="7:16" ht="15.75" customHeight="1" x14ac:dyDescent="0.25">
      <c r="G24" s="1" t="s">
        <v>1351</v>
      </c>
      <c r="H24" s="1">
        <v>36</v>
      </c>
      <c r="O24" s="1" t="s">
        <v>1352</v>
      </c>
      <c r="P24" s="1">
        <v>36</v>
      </c>
    </row>
    <row r="25" spans="7:16" ht="15.75" customHeight="1" x14ac:dyDescent="0.25">
      <c r="G25" s="1" t="s">
        <v>1353</v>
      </c>
      <c r="H25" s="1">
        <v>43</v>
      </c>
      <c r="O25" s="1" t="s">
        <v>1354</v>
      </c>
      <c r="P25" s="1">
        <v>31</v>
      </c>
    </row>
    <row r="26" spans="7:16" ht="15.75" customHeight="1" x14ac:dyDescent="0.25">
      <c r="G26" s="1" t="s">
        <v>1355</v>
      </c>
      <c r="H26" s="1">
        <v>30</v>
      </c>
      <c r="O26" s="1" t="s">
        <v>1356</v>
      </c>
      <c r="P26" s="1">
        <v>26</v>
      </c>
    </row>
    <row r="27" spans="7:16" ht="15.75" customHeight="1" x14ac:dyDescent="0.25">
      <c r="G27" s="1" t="s">
        <v>1357</v>
      </c>
      <c r="H27" s="1">
        <v>31</v>
      </c>
      <c r="O27" s="1" t="s">
        <v>1358</v>
      </c>
      <c r="P27" s="1">
        <v>39</v>
      </c>
    </row>
    <row r="28" spans="7:16" ht="15.75" customHeight="1" x14ac:dyDescent="0.25">
      <c r="G28" s="1" t="s">
        <v>1359</v>
      </c>
      <c r="H28" s="1">
        <v>37</v>
      </c>
      <c r="O28" s="1" t="s">
        <v>1360</v>
      </c>
      <c r="P28" s="1">
        <v>38</v>
      </c>
    </row>
    <row r="29" spans="7:16" ht="15.75" customHeight="1" x14ac:dyDescent="0.25">
      <c r="G29" s="1" t="s">
        <v>1361</v>
      </c>
      <c r="H29" s="1">
        <v>40</v>
      </c>
      <c r="O29" s="1" t="s">
        <v>1362</v>
      </c>
      <c r="P29" s="1">
        <v>26</v>
      </c>
    </row>
    <row r="30" spans="7:16" ht="15.75" customHeight="1" x14ac:dyDescent="0.25">
      <c r="G30" s="1" t="s">
        <v>1363</v>
      </c>
      <c r="H30" s="1">
        <v>34</v>
      </c>
      <c r="O30" s="1" t="s">
        <v>1364</v>
      </c>
      <c r="P30" s="1">
        <v>37</v>
      </c>
    </row>
    <row r="31" spans="7:16" ht="15.75" customHeight="1" x14ac:dyDescent="0.25">
      <c r="G31" s="1" t="s">
        <v>1365</v>
      </c>
      <c r="H31" s="1">
        <v>34</v>
      </c>
      <c r="O31" s="1" t="s">
        <v>1366</v>
      </c>
      <c r="P31" s="1">
        <v>29</v>
      </c>
    </row>
    <row r="32" spans="7:16" ht="15.75" customHeight="1" x14ac:dyDescent="0.25">
      <c r="G32" s="1" t="s">
        <v>1367</v>
      </c>
      <c r="H32" s="1">
        <v>30</v>
      </c>
      <c r="O32" s="1" t="s">
        <v>1368</v>
      </c>
      <c r="P32" s="1">
        <v>22</v>
      </c>
    </row>
    <row r="33" spans="7:16" ht="15.75" customHeight="1" x14ac:dyDescent="0.25">
      <c r="G33" s="1" t="s">
        <v>1369</v>
      </c>
      <c r="H33" s="1">
        <v>33</v>
      </c>
      <c r="O33" s="1" t="s">
        <v>1370</v>
      </c>
      <c r="P33" s="1">
        <v>25</v>
      </c>
    </row>
    <row r="34" spans="7:16" ht="15.75" customHeight="1" x14ac:dyDescent="0.25">
      <c r="G34" s="1" t="s">
        <v>1371</v>
      </c>
      <c r="H34" s="1">
        <v>32</v>
      </c>
      <c r="O34" s="1" t="s">
        <v>1372</v>
      </c>
      <c r="P34" s="1">
        <v>30</v>
      </c>
    </row>
    <row r="35" spans="7:16" ht="15.75" customHeight="1" x14ac:dyDescent="0.25">
      <c r="G35" s="1" t="s">
        <v>1373</v>
      </c>
      <c r="H35" s="1">
        <v>35</v>
      </c>
      <c r="O35" s="1" t="s">
        <v>1374</v>
      </c>
      <c r="P35" s="1">
        <v>39</v>
      </c>
    </row>
    <row r="36" spans="7:16" ht="15.75" customHeight="1" x14ac:dyDescent="0.25">
      <c r="G36" s="1" t="s">
        <v>1375</v>
      </c>
      <c r="H36" s="1">
        <v>28</v>
      </c>
      <c r="O36" s="1" t="s">
        <v>1376</v>
      </c>
      <c r="P36" s="1">
        <v>20</v>
      </c>
    </row>
    <row r="37" spans="7:16" ht="15.75" customHeight="1" x14ac:dyDescent="0.25">
      <c r="O37" s="1" t="s">
        <v>1377</v>
      </c>
      <c r="P37" s="1">
        <v>63</v>
      </c>
    </row>
    <row r="38" spans="7:16" ht="15.75" customHeight="1" x14ac:dyDescent="0.25">
      <c r="O38" s="1" t="s">
        <v>1378</v>
      </c>
      <c r="P38" s="1">
        <v>34</v>
      </c>
    </row>
    <row r="39" spans="7:16" ht="15.75" customHeight="1" x14ac:dyDescent="0.25">
      <c r="O39" s="1" t="s">
        <v>1379</v>
      </c>
      <c r="P39" s="1">
        <v>33</v>
      </c>
    </row>
    <row r="40" spans="7:16" ht="15.75" customHeight="1" x14ac:dyDescent="0.25">
      <c r="O40" s="1" t="s">
        <v>1380</v>
      </c>
      <c r="P40" s="1">
        <v>38</v>
      </c>
    </row>
    <row r="41" spans="7:16" ht="15.75" customHeight="1" x14ac:dyDescent="0.25">
      <c r="O41" s="1" t="s">
        <v>1381</v>
      </c>
      <c r="P41" s="1">
        <v>36</v>
      </c>
    </row>
    <row r="42" spans="7:16" ht="15.75" customHeight="1" x14ac:dyDescent="0.25">
      <c r="O42" s="1" t="s">
        <v>1382</v>
      </c>
      <c r="P42" s="1">
        <v>25</v>
      </c>
    </row>
    <row r="43" spans="7:16" ht="15.75" customHeight="1" x14ac:dyDescent="0.25">
      <c r="O43" s="1" t="s">
        <v>1383</v>
      </c>
      <c r="P43" s="1">
        <v>29</v>
      </c>
    </row>
    <row r="44" spans="7:16" ht="15.75" customHeight="1" x14ac:dyDescent="0.25">
      <c r="O44" s="1" t="s">
        <v>1384</v>
      </c>
      <c r="P44" s="1">
        <v>29</v>
      </c>
    </row>
    <row r="45" spans="7:16" ht="15.75" customHeight="1" x14ac:dyDescent="0.25">
      <c r="O45" s="1" t="s">
        <v>1385</v>
      </c>
      <c r="P45" s="1">
        <v>31</v>
      </c>
    </row>
    <row r="46" spans="7:16" ht="15.75" customHeight="1" x14ac:dyDescent="0.25">
      <c r="O46" s="1" t="s">
        <v>1386</v>
      </c>
      <c r="P46" s="1">
        <v>36</v>
      </c>
    </row>
    <row r="47" spans="7:16" ht="15.75" customHeight="1" x14ac:dyDescent="0.25">
      <c r="O47" s="1" t="s">
        <v>1387</v>
      </c>
      <c r="P47" s="1">
        <v>20</v>
      </c>
    </row>
    <row r="48" spans="7:16" ht="15.75" customHeight="1" x14ac:dyDescent="0.25">
      <c r="O48" s="1" t="s">
        <v>1388</v>
      </c>
      <c r="P48" s="1">
        <v>33</v>
      </c>
    </row>
    <row r="49" spans="15:16" ht="15.75" customHeight="1" x14ac:dyDescent="0.25">
      <c r="O49" s="1" t="s">
        <v>1389</v>
      </c>
      <c r="P49" s="1">
        <v>28</v>
      </c>
    </row>
    <row r="50" spans="15:16" ht="15.75" customHeight="1" x14ac:dyDescent="0.25">
      <c r="O50" s="1" t="s">
        <v>1390</v>
      </c>
      <c r="P50" s="1">
        <v>26</v>
      </c>
    </row>
    <row r="51" spans="15:16" ht="15.75" customHeight="1" x14ac:dyDescent="0.25">
      <c r="O51" s="1" t="s">
        <v>1391</v>
      </c>
      <c r="P51" s="1">
        <v>31</v>
      </c>
    </row>
    <row r="52" spans="15:16" ht="15.75" customHeight="1" x14ac:dyDescent="0.25">
      <c r="O52" s="1" t="s">
        <v>1392</v>
      </c>
      <c r="P52" s="1">
        <v>41</v>
      </c>
    </row>
    <row r="53" spans="15:16" ht="15.75" customHeight="1" x14ac:dyDescent="0.25">
      <c r="O53" s="1" t="s">
        <v>1393</v>
      </c>
      <c r="P53" s="1">
        <v>31</v>
      </c>
    </row>
    <row r="54" spans="15:16" ht="15.75" customHeight="1" x14ac:dyDescent="0.25">
      <c r="O54" s="1" t="s">
        <v>1394</v>
      </c>
      <c r="P54" s="1">
        <v>35</v>
      </c>
    </row>
    <row r="55" spans="15:16" ht="15.75" customHeight="1" x14ac:dyDescent="0.25">
      <c r="O55" s="1" t="s">
        <v>1395</v>
      </c>
      <c r="P55" s="1">
        <v>33</v>
      </c>
    </row>
    <row r="56" spans="15:16" ht="15.75" customHeight="1" x14ac:dyDescent="0.25">
      <c r="O56" s="1" t="s">
        <v>1396</v>
      </c>
      <c r="P56" s="1">
        <v>35</v>
      </c>
    </row>
    <row r="57" spans="15:16" ht="15.75" customHeight="1" x14ac:dyDescent="0.25">
      <c r="O57" s="1" t="s">
        <v>1397</v>
      </c>
      <c r="P57" s="1">
        <v>29</v>
      </c>
    </row>
    <row r="58" spans="15:16" ht="15.75" customHeight="1" x14ac:dyDescent="0.25">
      <c r="O58" s="1" t="s">
        <v>1398</v>
      </c>
      <c r="P58" s="1">
        <v>35</v>
      </c>
    </row>
    <row r="59" spans="15:16" ht="15.75" customHeight="1" x14ac:dyDescent="0.25">
      <c r="O59" s="1" t="s">
        <v>1399</v>
      </c>
      <c r="P59" s="1">
        <v>27</v>
      </c>
    </row>
    <row r="60" spans="15:16" ht="15.75" customHeight="1" x14ac:dyDescent="0.25">
      <c r="O60" s="1" t="s">
        <v>1400</v>
      </c>
      <c r="P60" s="1">
        <v>29</v>
      </c>
    </row>
    <row r="61" spans="15:16" ht="15.75" customHeight="1" x14ac:dyDescent="0.25">
      <c r="O61" s="1" t="s">
        <v>1401</v>
      </c>
      <c r="P61" s="1">
        <v>20</v>
      </c>
    </row>
    <row r="62" spans="15:16" ht="15.75" customHeight="1" x14ac:dyDescent="0.25">
      <c r="O62" s="1" t="s">
        <v>1402</v>
      </c>
      <c r="P62" s="1">
        <v>30</v>
      </c>
    </row>
    <row r="63" spans="15:16" ht="15.75" customHeight="1" x14ac:dyDescent="0.25">
      <c r="O63" s="1" t="s">
        <v>1403</v>
      </c>
      <c r="P63" s="1">
        <v>24</v>
      </c>
    </row>
    <row r="64" spans="15:16" ht="15.75" customHeight="1" x14ac:dyDescent="0.25">
      <c r="O64" s="1" t="s">
        <v>1404</v>
      </c>
      <c r="P64" s="1">
        <v>33</v>
      </c>
    </row>
    <row r="65" spans="15:16" ht="15.75" customHeight="1" x14ac:dyDescent="0.25">
      <c r="O65" s="1" t="s">
        <v>1405</v>
      </c>
      <c r="P65" s="1">
        <v>38</v>
      </c>
    </row>
    <row r="66" spans="15:16" ht="15.75" customHeight="1" x14ac:dyDescent="0.25">
      <c r="O66" s="1" t="s">
        <v>1406</v>
      </c>
      <c r="P66" s="1">
        <v>41</v>
      </c>
    </row>
    <row r="67" spans="15:16" ht="15.75" customHeight="1" x14ac:dyDescent="0.25"/>
    <row r="68" spans="15:16" ht="15.75" customHeight="1" x14ac:dyDescent="0.25"/>
    <row r="69" spans="15:16" ht="15.75" customHeight="1" x14ac:dyDescent="0.25"/>
    <row r="70" spans="15:16" ht="15.75" customHeight="1" x14ac:dyDescent="0.25"/>
    <row r="71" spans="15:16" ht="15.75" customHeight="1" x14ac:dyDescent="0.25"/>
    <row r="72" spans="15:16" ht="15.75" customHeight="1" x14ac:dyDescent="0.25"/>
    <row r="73" spans="15:16" ht="15.75" customHeight="1" x14ac:dyDescent="0.25"/>
    <row r="74" spans="15:16" ht="15.75" customHeight="1" x14ac:dyDescent="0.25"/>
    <row r="75" spans="15:16" ht="15.75" customHeight="1" x14ac:dyDescent="0.25"/>
    <row r="76" spans="15:16" ht="15.75" customHeight="1" x14ac:dyDescent="0.25"/>
    <row r="77" spans="15:16" ht="15.75" customHeight="1" x14ac:dyDescent="0.25"/>
    <row r="78" spans="15:16" ht="15.75" customHeight="1" x14ac:dyDescent="0.25"/>
    <row r="79" spans="15:16" ht="15.75" customHeight="1" x14ac:dyDescent="0.25"/>
    <row r="80" spans="15:16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2:K1000"/>
  <sheetViews>
    <sheetView workbookViewId="0"/>
  </sheetViews>
  <sheetFormatPr defaultColWidth="14.42578125" defaultRowHeight="15" customHeight="1" x14ac:dyDescent="0.25"/>
  <cols>
    <col min="1" max="1" width="3.5703125" customWidth="1"/>
    <col min="2" max="4" width="12.42578125" customWidth="1"/>
    <col min="5" max="5" width="11.140625" customWidth="1"/>
    <col min="6" max="6" width="12.42578125" customWidth="1"/>
    <col min="7" max="7" width="22.42578125" customWidth="1"/>
    <col min="8" max="8" width="18.42578125" customWidth="1"/>
    <col min="9" max="9" width="21.85546875" customWidth="1"/>
    <col min="10" max="10" width="21.5703125" customWidth="1"/>
    <col min="11" max="11" width="16.42578125" customWidth="1"/>
    <col min="12" max="26" width="8.5703125" customWidth="1"/>
  </cols>
  <sheetData>
    <row r="2" spans="2:10" x14ac:dyDescent="0.25">
      <c r="B2" s="201" t="s">
        <v>1407</v>
      </c>
      <c r="C2" s="202"/>
      <c r="D2" s="198"/>
      <c r="E2" s="201" t="s">
        <v>1408</v>
      </c>
      <c r="F2" s="202"/>
      <c r="G2" s="202"/>
      <c r="H2" s="202"/>
      <c r="I2" s="202"/>
      <c r="J2" s="198"/>
    </row>
    <row r="3" spans="2:10" x14ac:dyDescent="0.25">
      <c r="B3" s="2" t="s">
        <v>1306</v>
      </c>
      <c r="C3" s="2" t="s">
        <v>1409</v>
      </c>
      <c r="D3" s="2" t="s">
        <v>1304</v>
      </c>
      <c r="E3" s="2" t="s">
        <v>1</v>
      </c>
      <c r="F3" s="2" t="s">
        <v>1409</v>
      </c>
      <c r="G3" s="2" t="s">
        <v>1410</v>
      </c>
      <c r="H3" s="2" t="s">
        <v>1411</v>
      </c>
      <c r="I3" s="2" t="s">
        <v>1412</v>
      </c>
      <c r="J3" s="2" t="s">
        <v>1413</v>
      </c>
    </row>
    <row r="4" spans="2:10" x14ac:dyDescent="0.25">
      <c r="B4" s="95" t="s">
        <v>136</v>
      </c>
      <c r="C4" s="95">
        <v>0.5</v>
      </c>
      <c r="D4" s="95" t="s">
        <v>136</v>
      </c>
      <c r="E4" s="4" t="s">
        <v>1414</v>
      </c>
      <c r="F4" s="95">
        <v>0.5</v>
      </c>
      <c r="G4" s="4" t="s">
        <v>1415</v>
      </c>
      <c r="H4" s="95">
        <v>0</v>
      </c>
      <c r="I4" s="4" t="s">
        <v>1415</v>
      </c>
      <c r="J4" s="37"/>
    </row>
    <row r="5" spans="2:10" x14ac:dyDescent="0.25">
      <c r="B5" s="95" t="s">
        <v>136</v>
      </c>
      <c r="C5" s="95">
        <v>0.5</v>
      </c>
      <c r="D5" s="95" t="s">
        <v>136</v>
      </c>
      <c r="E5" s="4" t="s">
        <v>1416</v>
      </c>
      <c r="F5" s="95">
        <v>0.5</v>
      </c>
      <c r="G5" s="4" t="s">
        <v>1415</v>
      </c>
      <c r="H5" s="95">
        <v>0</v>
      </c>
      <c r="I5" s="4" t="s">
        <v>1415</v>
      </c>
      <c r="J5" s="37"/>
    </row>
    <row r="6" spans="2:10" x14ac:dyDescent="0.25">
      <c r="B6" s="95" t="s">
        <v>136</v>
      </c>
      <c r="C6" s="95">
        <v>0.5</v>
      </c>
      <c r="D6" s="95" t="s">
        <v>136</v>
      </c>
      <c r="E6" s="4" t="s">
        <v>1417</v>
      </c>
      <c r="F6" s="95">
        <v>0.5</v>
      </c>
      <c r="G6" s="4" t="s">
        <v>1415</v>
      </c>
      <c r="H6" s="95">
        <v>0</v>
      </c>
      <c r="I6" s="4" t="s">
        <v>1415</v>
      </c>
      <c r="J6" s="37"/>
    </row>
    <row r="7" spans="2:10" x14ac:dyDescent="0.25">
      <c r="B7" s="95" t="s">
        <v>136</v>
      </c>
      <c r="C7" s="95">
        <v>0.5</v>
      </c>
      <c r="D7" s="95" t="s">
        <v>136</v>
      </c>
      <c r="E7" s="4" t="s">
        <v>1418</v>
      </c>
      <c r="F7" s="95">
        <v>0.5</v>
      </c>
      <c r="G7" s="4" t="s">
        <v>1415</v>
      </c>
      <c r="H7" s="95">
        <v>0.5</v>
      </c>
      <c r="I7" s="4" t="s">
        <v>1415</v>
      </c>
      <c r="J7" s="37"/>
    </row>
    <row r="8" spans="2:10" x14ac:dyDescent="0.25">
      <c r="B8" s="95" t="s">
        <v>136</v>
      </c>
      <c r="C8" s="95">
        <v>0.5</v>
      </c>
      <c r="D8" s="95" t="s">
        <v>136</v>
      </c>
      <c r="E8" s="4" t="s">
        <v>1419</v>
      </c>
      <c r="F8" s="95"/>
      <c r="G8" s="4"/>
      <c r="H8" s="95"/>
      <c r="I8" s="95"/>
      <c r="J8" s="37" t="s">
        <v>1420</v>
      </c>
    </row>
    <row r="9" spans="2:10" x14ac:dyDescent="0.25">
      <c r="B9" s="95">
        <v>0.51</v>
      </c>
      <c r="C9" s="96">
        <v>1</v>
      </c>
      <c r="D9" s="95">
        <v>1.2</v>
      </c>
      <c r="E9" s="4" t="s">
        <v>479</v>
      </c>
      <c r="F9" s="96">
        <v>1.2</v>
      </c>
      <c r="G9" s="97"/>
      <c r="H9" s="98"/>
      <c r="I9" s="95">
        <v>6.5</v>
      </c>
      <c r="J9" s="37"/>
    </row>
    <row r="10" spans="2:10" x14ac:dyDescent="0.25">
      <c r="B10" s="95">
        <v>1.21</v>
      </c>
      <c r="C10" s="96">
        <v>1.5</v>
      </c>
      <c r="D10" s="95">
        <v>1.5</v>
      </c>
      <c r="E10" s="4" t="s">
        <v>501</v>
      </c>
      <c r="F10" s="96">
        <v>1.4</v>
      </c>
      <c r="G10" s="97"/>
      <c r="H10" s="98"/>
      <c r="I10" s="95">
        <v>6.5</v>
      </c>
      <c r="J10" s="37"/>
    </row>
    <row r="11" spans="2:10" x14ac:dyDescent="0.25">
      <c r="B11" s="95">
        <v>1.51</v>
      </c>
      <c r="C11" s="96">
        <v>2</v>
      </c>
      <c r="D11" s="95">
        <v>2.2000000000000002</v>
      </c>
      <c r="E11" s="4" t="s">
        <v>142</v>
      </c>
      <c r="F11" s="96">
        <v>1.8</v>
      </c>
      <c r="G11" s="97"/>
      <c r="H11" s="98"/>
      <c r="I11" s="95">
        <v>7</v>
      </c>
      <c r="J11" s="37"/>
    </row>
    <row r="12" spans="2:10" x14ac:dyDescent="0.25">
      <c r="B12" s="95">
        <v>2.21</v>
      </c>
      <c r="C12" s="96">
        <v>2.5</v>
      </c>
      <c r="D12" s="95">
        <v>2.5</v>
      </c>
      <c r="E12" s="4" t="s">
        <v>178</v>
      </c>
      <c r="F12" s="96">
        <v>2.4</v>
      </c>
      <c r="G12" s="97"/>
      <c r="H12" s="98"/>
      <c r="I12" s="95">
        <v>7.5</v>
      </c>
      <c r="J12" s="37"/>
    </row>
    <row r="13" spans="2:10" x14ac:dyDescent="0.25">
      <c r="B13" s="95">
        <v>2.5099999999999998</v>
      </c>
      <c r="C13" s="96">
        <v>3</v>
      </c>
      <c r="D13" s="95">
        <v>3.2</v>
      </c>
      <c r="E13" s="4" t="s">
        <v>540</v>
      </c>
      <c r="F13" s="96">
        <v>2.8</v>
      </c>
      <c r="G13" s="97"/>
      <c r="H13" s="98"/>
      <c r="I13" s="95">
        <v>8</v>
      </c>
      <c r="J13" s="37"/>
    </row>
    <row r="14" spans="2:10" x14ac:dyDescent="0.25">
      <c r="B14" s="95">
        <v>3.21</v>
      </c>
      <c r="C14" s="96">
        <v>3.5</v>
      </c>
      <c r="D14" s="95">
        <v>5</v>
      </c>
      <c r="E14" s="4" t="s">
        <v>154</v>
      </c>
      <c r="F14" s="96">
        <v>3.5</v>
      </c>
      <c r="G14" s="97"/>
      <c r="H14" s="98"/>
      <c r="I14" s="95">
        <v>8.5</v>
      </c>
      <c r="J14" s="37"/>
    </row>
    <row r="17" spans="2:11" x14ac:dyDescent="0.25">
      <c r="B17" s="199" t="s">
        <v>1421</v>
      </c>
      <c r="C17" s="199" t="s">
        <v>1422</v>
      </c>
      <c r="D17" s="203" t="s">
        <v>1423</v>
      </c>
      <c r="E17" s="204" t="s">
        <v>1424</v>
      </c>
      <c r="F17" s="202"/>
      <c r="G17" s="198"/>
      <c r="H17" s="204" t="s">
        <v>1425</v>
      </c>
      <c r="I17" s="202"/>
      <c r="J17" s="198"/>
      <c r="K17" s="199" t="s">
        <v>1426</v>
      </c>
    </row>
    <row r="18" spans="2:11" x14ac:dyDescent="0.25">
      <c r="B18" s="200"/>
      <c r="C18" s="200"/>
      <c r="D18" s="200"/>
      <c r="E18" s="100" t="s">
        <v>1427</v>
      </c>
      <c r="F18" s="100" t="s">
        <v>1428</v>
      </c>
      <c r="G18" s="100" t="s">
        <v>1429</v>
      </c>
      <c r="H18" s="100" t="s">
        <v>1427</v>
      </c>
      <c r="I18" s="100" t="s">
        <v>1428</v>
      </c>
      <c r="J18" s="100" t="s">
        <v>1429</v>
      </c>
      <c r="K18" s="200"/>
    </row>
    <row r="19" spans="2:11" x14ac:dyDescent="0.25">
      <c r="B19" s="96">
        <v>1</v>
      </c>
      <c r="C19" s="96">
        <v>0</v>
      </c>
      <c r="D19" s="96">
        <f>TAN(C19/B19)*180/PI()</f>
        <v>0</v>
      </c>
      <c r="E19" s="96">
        <v>6</v>
      </c>
      <c r="F19" s="96">
        <v>6</v>
      </c>
      <c r="G19" s="96">
        <v>6</v>
      </c>
      <c r="H19" s="96">
        <f t="shared" ref="H19:H26" si="0">C19+E19</f>
        <v>6</v>
      </c>
      <c r="I19" s="96">
        <f t="shared" ref="I19:I26" si="1">C19+F19</f>
        <v>6</v>
      </c>
      <c r="J19" s="96">
        <f t="shared" ref="J19:J26" si="2">C19+G19</f>
        <v>6</v>
      </c>
      <c r="K19" s="100" t="s">
        <v>1430</v>
      </c>
    </row>
    <row r="20" spans="2:11" x14ac:dyDescent="0.25">
      <c r="B20" s="96">
        <v>1</v>
      </c>
      <c r="C20" s="98">
        <v>0.25900000000000001</v>
      </c>
      <c r="D20" s="96">
        <v>0</v>
      </c>
      <c r="E20" s="96">
        <v>6</v>
      </c>
      <c r="F20" s="96">
        <v>6</v>
      </c>
      <c r="G20" s="96">
        <v>6</v>
      </c>
      <c r="H20" s="98">
        <f t="shared" si="0"/>
        <v>6.2590000000000003</v>
      </c>
      <c r="I20" s="98">
        <f t="shared" si="1"/>
        <v>6.2590000000000003</v>
      </c>
      <c r="J20" s="98">
        <f t="shared" si="2"/>
        <v>6.2590000000000003</v>
      </c>
      <c r="K20" s="100" t="s">
        <v>1431</v>
      </c>
    </row>
    <row r="21" spans="2:11" ht="15.75" customHeight="1" x14ac:dyDescent="0.25">
      <c r="B21" s="96">
        <v>1.2</v>
      </c>
      <c r="C21" s="98">
        <v>0.9</v>
      </c>
      <c r="D21" s="96">
        <v>0</v>
      </c>
      <c r="E21" s="96">
        <v>6</v>
      </c>
      <c r="F21" s="96">
        <v>6</v>
      </c>
      <c r="G21" s="96">
        <v>6</v>
      </c>
      <c r="H21" s="98">
        <f t="shared" si="0"/>
        <v>6.9</v>
      </c>
      <c r="I21" s="98">
        <f t="shared" si="1"/>
        <v>6.9</v>
      </c>
      <c r="J21" s="98">
        <f t="shared" si="2"/>
        <v>6.9</v>
      </c>
      <c r="K21" s="100" t="s">
        <v>1432</v>
      </c>
    </row>
    <row r="22" spans="2:11" ht="15.75" customHeight="1" x14ac:dyDescent="0.25">
      <c r="B22" s="96">
        <v>1.5</v>
      </c>
      <c r="C22" s="98">
        <v>1.21</v>
      </c>
      <c r="D22" s="96">
        <v>0</v>
      </c>
      <c r="E22" s="96">
        <v>6</v>
      </c>
      <c r="F22" s="96">
        <v>6</v>
      </c>
      <c r="G22" s="96">
        <v>6</v>
      </c>
      <c r="H22" s="98">
        <f t="shared" si="0"/>
        <v>7.21</v>
      </c>
      <c r="I22" s="98">
        <f t="shared" si="1"/>
        <v>7.21</v>
      </c>
      <c r="J22" s="98">
        <f t="shared" si="2"/>
        <v>7.21</v>
      </c>
      <c r="K22" s="100" t="s">
        <v>1295</v>
      </c>
    </row>
    <row r="23" spans="2:11" ht="15.75" customHeight="1" x14ac:dyDescent="0.25">
      <c r="B23" s="96">
        <v>1.6</v>
      </c>
      <c r="C23" s="98">
        <v>1.21</v>
      </c>
      <c r="D23" s="96">
        <v>0</v>
      </c>
      <c r="E23" s="96">
        <v>6</v>
      </c>
      <c r="F23" s="96">
        <v>6</v>
      </c>
      <c r="G23" s="96">
        <v>6</v>
      </c>
      <c r="H23" s="98">
        <f t="shared" si="0"/>
        <v>7.21</v>
      </c>
      <c r="I23" s="98">
        <f t="shared" si="1"/>
        <v>7.21</v>
      </c>
      <c r="J23" s="98">
        <f t="shared" si="2"/>
        <v>7.21</v>
      </c>
      <c r="K23" s="100" t="s">
        <v>1433</v>
      </c>
    </row>
    <row r="24" spans="2:11" ht="15.75" customHeight="1" x14ac:dyDescent="0.25">
      <c r="B24" s="96">
        <v>1.9</v>
      </c>
      <c r="C24" s="98">
        <v>1.762</v>
      </c>
      <c r="D24" s="96">
        <v>0</v>
      </c>
      <c r="E24" s="96">
        <v>6</v>
      </c>
      <c r="F24" s="96">
        <v>6</v>
      </c>
      <c r="G24" s="96">
        <v>6</v>
      </c>
      <c r="H24" s="98">
        <f t="shared" si="0"/>
        <v>7.7620000000000005</v>
      </c>
      <c r="I24" s="98">
        <f t="shared" si="1"/>
        <v>7.7620000000000005</v>
      </c>
      <c r="J24" s="98">
        <f t="shared" si="2"/>
        <v>7.7620000000000005</v>
      </c>
      <c r="K24" s="100" t="s">
        <v>1433</v>
      </c>
    </row>
    <row r="25" spans="2:11" ht="15.75" customHeight="1" x14ac:dyDescent="0.25">
      <c r="B25" s="96">
        <v>2</v>
      </c>
      <c r="C25" s="98">
        <v>1.762</v>
      </c>
      <c r="D25" s="96">
        <v>0</v>
      </c>
      <c r="E25" s="96">
        <v>6</v>
      </c>
      <c r="F25" s="96">
        <v>6</v>
      </c>
      <c r="G25" s="96">
        <v>6</v>
      </c>
      <c r="H25" s="98">
        <f t="shared" si="0"/>
        <v>7.7620000000000005</v>
      </c>
      <c r="I25" s="98">
        <f t="shared" si="1"/>
        <v>7.7620000000000005</v>
      </c>
      <c r="J25" s="98">
        <f t="shared" si="2"/>
        <v>7.7620000000000005</v>
      </c>
      <c r="K25" s="100" t="s">
        <v>1295</v>
      </c>
    </row>
    <row r="26" spans="2:11" ht="15.75" customHeight="1" x14ac:dyDescent="0.25">
      <c r="B26" s="96">
        <v>3</v>
      </c>
      <c r="C26" s="98">
        <v>2.2000000000000002</v>
      </c>
      <c r="D26" s="96">
        <v>0</v>
      </c>
      <c r="E26" s="96">
        <v>6</v>
      </c>
      <c r="F26" s="96">
        <v>6</v>
      </c>
      <c r="G26" s="96">
        <v>6</v>
      </c>
      <c r="H26" s="98">
        <f t="shared" si="0"/>
        <v>8.1999999999999993</v>
      </c>
      <c r="I26" s="98">
        <f t="shared" si="1"/>
        <v>8.1999999999999993</v>
      </c>
      <c r="J26" s="98">
        <f t="shared" si="2"/>
        <v>8.1999999999999993</v>
      </c>
      <c r="K26" s="100" t="s">
        <v>1432</v>
      </c>
    </row>
    <row r="27" spans="2:11" ht="15.75" customHeight="1" x14ac:dyDescent="0.25"/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K17:K18"/>
    <mergeCell ref="B2:D2"/>
    <mergeCell ref="E2:J2"/>
    <mergeCell ref="B17:B18"/>
    <mergeCell ref="C17:C18"/>
    <mergeCell ref="D17:D18"/>
    <mergeCell ref="E17:G17"/>
    <mergeCell ref="H17:J17"/>
  </mergeCells>
  <pageMargins left="0.511811024" right="0.511811024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B3:F1000"/>
  <sheetViews>
    <sheetView showGridLines="0" workbookViewId="0">
      <selection activeCell="B14" sqref="B14"/>
    </sheetView>
  </sheetViews>
  <sheetFormatPr defaultColWidth="14.42578125" defaultRowHeight="15" customHeight="1" x14ac:dyDescent="0.25"/>
  <cols>
    <col min="1" max="1" width="8.5703125" customWidth="1"/>
    <col min="2" max="2" width="12.42578125" customWidth="1"/>
    <col min="3" max="3" width="48" customWidth="1"/>
    <col min="4" max="4" width="31.5703125" customWidth="1"/>
    <col min="5" max="5" width="28.5703125" customWidth="1"/>
    <col min="6" max="6" width="28.42578125" customWidth="1"/>
    <col min="7" max="26" width="8.5703125" customWidth="1"/>
  </cols>
  <sheetData>
    <row r="3" spans="2:6" x14ac:dyDescent="0.25">
      <c r="B3" s="2" t="s">
        <v>1434</v>
      </c>
      <c r="C3" s="2" t="s">
        <v>1435</v>
      </c>
      <c r="D3" s="2" t="s">
        <v>1436</v>
      </c>
      <c r="E3" s="2" t="s">
        <v>1437</v>
      </c>
      <c r="F3" s="2" t="s">
        <v>1438</v>
      </c>
    </row>
    <row r="4" spans="2:6" ht="30" x14ac:dyDescent="0.25">
      <c r="B4" s="98" t="s">
        <v>545</v>
      </c>
      <c r="C4" s="101" t="s">
        <v>1439</v>
      </c>
      <c r="D4" s="98" t="s">
        <v>1440</v>
      </c>
      <c r="E4" s="98" t="s">
        <v>1440</v>
      </c>
      <c r="F4" s="98" t="s">
        <v>1441</v>
      </c>
    </row>
    <row r="5" spans="2:6" ht="30" x14ac:dyDescent="0.25">
      <c r="B5" s="102" t="s">
        <v>1442</v>
      </c>
      <c r="C5" s="101" t="s">
        <v>1443</v>
      </c>
      <c r="D5" s="98" t="s">
        <v>1440</v>
      </c>
      <c r="E5" s="98" t="s">
        <v>1440</v>
      </c>
      <c r="F5" s="98" t="s">
        <v>1441</v>
      </c>
    </row>
    <row r="6" spans="2:6" ht="30" x14ac:dyDescent="0.25">
      <c r="B6" s="102" t="s">
        <v>1444</v>
      </c>
      <c r="C6" s="101" t="s">
        <v>1445</v>
      </c>
      <c r="D6" s="98" t="s">
        <v>1440</v>
      </c>
      <c r="E6" s="98" t="s">
        <v>1440</v>
      </c>
      <c r="F6" s="98" t="s">
        <v>1441</v>
      </c>
    </row>
    <row r="7" spans="2:6" ht="30" x14ac:dyDescent="0.25">
      <c r="B7" s="102" t="s">
        <v>1446</v>
      </c>
      <c r="C7" s="101" t="s">
        <v>1447</v>
      </c>
      <c r="D7" s="98" t="s">
        <v>1440</v>
      </c>
      <c r="E7" s="98" t="s">
        <v>1440</v>
      </c>
      <c r="F7" s="98" t="s">
        <v>1441</v>
      </c>
    </row>
    <row r="8" spans="2:6" ht="30" x14ac:dyDescent="0.25">
      <c r="B8" s="102" t="s">
        <v>1448</v>
      </c>
      <c r="C8" s="101" t="s">
        <v>1449</v>
      </c>
      <c r="D8" s="98" t="s">
        <v>1440</v>
      </c>
      <c r="E8" s="98" t="s">
        <v>1440</v>
      </c>
      <c r="F8" s="98" t="s">
        <v>1441</v>
      </c>
    </row>
    <row r="9" spans="2:6" ht="30" x14ac:dyDescent="0.25">
      <c r="B9" s="102" t="s">
        <v>1450</v>
      </c>
      <c r="C9" s="101" t="s">
        <v>1451</v>
      </c>
      <c r="D9" s="98" t="s">
        <v>1440</v>
      </c>
      <c r="E9" s="98" t="s">
        <v>1440</v>
      </c>
      <c r="F9" s="98" t="s">
        <v>1441</v>
      </c>
    </row>
    <row r="10" spans="2:6" x14ac:dyDescent="0.25">
      <c r="B10" s="102" t="s">
        <v>1452</v>
      </c>
      <c r="C10" s="101" t="s">
        <v>1453</v>
      </c>
      <c r="D10" s="98">
        <v>3</v>
      </c>
      <c r="E10" s="96">
        <v>0.5</v>
      </c>
      <c r="F10" s="96" t="s">
        <v>1454</v>
      </c>
    </row>
    <row r="11" spans="2:6" x14ac:dyDescent="0.25">
      <c r="B11" s="102" t="s">
        <v>1455</v>
      </c>
      <c r="C11" s="101" t="s">
        <v>1456</v>
      </c>
      <c r="D11" s="98">
        <v>7</v>
      </c>
      <c r="E11" s="96">
        <v>0.9</v>
      </c>
      <c r="F11" s="96" t="s">
        <v>1454</v>
      </c>
    </row>
    <row r="12" spans="2:6" x14ac:dyDescent="0.25">
      <c r="B12" s="98" t="s">
        <v>1457</v>
      </c>
      <c r="C12" s="101" t="s">
        <v>1458</v>
      </c>
      <c r="D12" s="98">
        <v>4</v>
      </c>
      <c r="E12" s="96">
        <v>0</v>
      </c>
      <c r="F12" s="96" t="s">
        <v>1454</v>
      </c>
    </row>
    <row r="13" spans="2:6" x14ac:dyDescent="0.25">
      <c r="B13" s="102" t="s">
        <v>1459</v>
      </c>
      <c r="C13" s="101" t="s">
        <v>1460</v>
      </c>
      <c r="D13" s="98" t="s">
        <v>1440</v>
      </c>
      <c r="E13" s="98" t="s">
        <v>1440</v>
      </c>
      <c r="F13" s="98" t="s">
        <v>1441</v>
      </c>
    </row>
    <row r="14" spans="2:6" ht="45" x14ac:dyDescent="0.25">
      <c r="B14" s="98" t="s">
        <v>902</v>
      </c>
      <c r="C14" s="101" t="s">
        <v>1461</v>
      </c>
      <c r="D14" s="103" t="s">
        <v>1462</v>
      </c>
      <c r="E14" s="103" t="s">
        <v>1463</v>
      </c>
      <c r="F14" s="96" t="s">
        <v>1464</v>
      </c>
    </row>
    <row r="15" spans="2:6" ht="45" x14ac:dyDescent="0.25">
      <c r="B15" s="98" t="s">
        <v>1465</v>
      </c>
      <c r="C15" s="101" t="s">
        <v>1466</v>
      </c>
      <c r="D15" s="103" t="s">
        <v>1467</v>
      </c>
      <c r="E15" s="103" t="s">
        <v>1468</v>
      </c>
      <c r="F15" s="96" t="s">
        <v>1464</v>
      </c>
    </row>
    <row r="16" spans="2:6" ht="45" x14ac:dyDescent="0.25">
      <c r="B16" s="98" t="s">
        <v>1469</v>
      </c>
      <c r="C16" s="101" t="s">
        <v>1470</v>
      </c>
      <c r="D16" s="103" t="s">
        <v>1471</v>
      </c>
      <c r="E16" s="103" t="s">
        <v>1472</v>
      </c>
      <c r="F16" s="96" t="s">
        <v>1464</v>
      </c>
    </row>
    <row r="17" spans="2:6" ht="45" x14ac:dyDescent="0.25">
      <c r="B17" s="98" t="s">
        <v>1473</v>
      </c>
      <c r="C17" s="101" t="s">
        <v>1474</v>
      </c>
      <c r="D17" s="103" t="s">
        <v>1471</v>
      </c>
      <c r="E17" s="103" t="s">
        <v>1472</v>
      </c>
      <c r="F17" s="96" t="s">
        <v>1464</v>
      </c>
    </row>
    <row r="18" spans="2:6" ht="45" x14ac:dyDescent="0.25">
      <c r="B18" s="98" t="s">
        <v>1475</v>
      </c>
      <c r="C18" s="101" t="s">
        <v>1476</v>
      </c>
      <c r="D18" s="103" t="s">
        <v>1471</v>
      </c>
      <c r="E18" s="103" t="s">
        <v>1472</v>
      </c>
      <c r="F18" s="96" t="s">
        <v>1464</v>
      </c>
    </row>
    <row r="19" spans="2:6" ht="45" x14ac:dyDescent="0.25">
      <c r="B19" s="98" t="s">
        <v>1477</v>
      </c>
      <c r="C19" s="101" t="s">
        <v>1478</v>
      </c>
      <c r="D19" s="103" t="s">
        <v>1471</v>
      </c>
      <c r="E19" s="103" t="s">
        <v>1472</v>
      </c>
      <c r="F19" s="96" t="s">
        <v>1464</v>
      </c>
    </row>
    <row r="20" spans="2:6" ht="45" x14ac:dyDescent="0.25">
      <c r="B20" s="98" t="s">
        <v>1479</v>
      </c>
      <c r="C20" s="101" t="s">
        <v>1480</v>
      </c>
      <c r="D20" s="103" t="s">
        <v>1471</v>
      </c>
      <c r="E20" s="103" t="s">
        <v>1472</v>
      </c>
      <c r="F20" s="96" t="s">
        <v>1464</v>
      </c>
    </row>
    <row r="21" spans="2:6" ht="15.75" customHeight="1" x14ac:dyDescent="0.25">
      <c r="B21" s="98" t="s">
        <v>1481</v>
      </c>
      <c r="C21" s="101" t="s">
        <v>1482</v>
      </c>
      <c r="D21" s="103" t="s">
        <v>1471</v>
      </c>
      <c r="E21" s="103" t="s">
        <v>1472</v>
      </c>
      <c r="F21" s="96" t="s">
        <v>1464</v>
      </c>
    </row>
    <row r="22" spans="2:6" ht="15.75" customHeight="1" x14ac:dyDescent="0.25">
      <c r="B22" s="98" t="s">
        <v>701</v>
      </c>
      <c r="C22" s="103" t="s">
        <v>1483</v>
      </c>
      <c r="D22" s="98" t="s">
        <v>1440</v>
      </c>
      <c r="E22" s="98" t="s">
        <v>1440</v>
      </c>
      <c r="F22" s="98" t="s">
        <v>1441</v>
      </c>
    </row>
    <row r="23" spans="2:6" ht="15.75" customHeight="1" x14ac:dyDescent="0.25"/>
    <row r="24" spans="2:6" ht="15.75" customHeight="1" x14ac:dyDescent="0.25"/>
    <row r="25" spans="2:6" ht="15.75" customHeight="1" x14ac:dyDescent="0.25"/>
    <row r="26" spans="2:6" ht="15.75" customHeight="1" x14ac:dyDescent="0.25"/>
    <row r="27" spans="2:6" ht="15.75" customHeight="1" x14ac:dyDescent="0.25"/>
    <row r="28" spans="2:6" ht="15.75" customHeight="1" x14ac:dyDescent="0.25"/>
    <row r="29" spans="2:6" ht="15.75" customHeight="1" x14ac:dyDescent="0.25"/>
    <row r="30" spans="2:6" ht="15.75" customHeight="1" x14ac:dyDescent="0.25"/>
    <row r="31" spans="2:6" ht="15.75" customHeight="1" x14ac:dyDescent="0.25"/>
    <row r="32" spans="2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Z1000"/>
  <sheetViews>
    <sheetView showGridLines="0" topLeftCell="B1" workbookViewId="0">
      <pane ySplit="1" topLeftCell="A62" activePane="bottomLeft" state="frozen"/>
      <selection pane="bottomLeft" activeCell="B68" sqref="B68"/>
    </sheetView>
  </sheetViews>
  <sheetFormatPr defaultColWidth="14.42578125" defaultRowHeight="15" customHeight="1" x14ac:dyDescent="0.25"/>
  <cols>
    <col min="1" max="1" width="1.5703125" customWidth="1"/>
    <col min="2" max="2" width="38.7109375" customWidth="1"/>
    <col min="3" max="3" width="13.85546875" customWidth="1"/>
    <col min="4" max="4" width="20" customWidth="1"/>
    <col min="5" max="5" width="64.42578125" customWidth="1"/>
    <col min="6" max="6" width="20.85546875" customWidth="1"/>
    <col min="7" max="7" width="23.42578125" customWidth="1"/>
    <col min="8" max="8" width="13.85546875" customWidth="1"/>
    <col min="9" max="9" width="15.85546875" customWidth="1"/>
    <col min="10" max="10" width="29.85546875" customWidth="1"/>
    <col min="11" max="11" width="21.5703125" customWidth="1"/>
    <col min="12" max="12" width="16.5703125" customWidth="1"/>
    <col min="13" max="13" width="15.5703125" customWidth="1"/>
    <col min="14" max="14" width="14.5703125" customWidth="1"/>
    <col min="15" max="26" width="8.85546875" customWidth="1"/>
  </cols>
  <sheetData>
    <row r="1" spans="1:26" ht="6" customHeight="1" x14ac:dyDescent="0.25">
      <c r="A1" s="104"/>
      <c r="B1" s="104"/>
      <c r="C1" s="104"/>
      <c r="D1" s="104"/>
      <c r="E1" s="104"/>
      <c r="F1" s="105"/>
      <c r="G1" s="104"/>
      <c r="H1" s="104"/>
      <c r="I1" s="106"/>
      <c r="J1" s="106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 spans="1:26" ht="15.75" x14ac:dyDescent="0.25">
      <c r="A2" s="104"/>
      <c r="B2" s="107"/>
      <c r="C2" s="108"/>
      <c r="D2" s="107"/>
      <c r="E2" s="109"/>
      <c r="F2" s="110"/>
      <c r="G2" s="111"/>
      <c r="H2" s="108"/>
      <c r="I2" s="108"/>
      <c r="J2" s="108"/>
      <c r="K2" s="112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spans="1:26" ht="15.75" x14ac:dyDescent="0.25">
      <c r="A3" s="104"/>
      <c r="B3" s="113" t="s">
        <v>1484</v>
      </c>
      <c r="C3" s="113" t="s">
        <v>1485</v>
      </c>
      <c r="D3" s="113" t="s">
        <v>100</v>
      </c>
      <c r="E3" s="114" t="s">
        <v>1486</v>
      </c>
      <c r="F3" s="114" t="s">
        <v>1487</v>
      </c>
      <c r="G3" s="113" t="s">
        <v>1488</v>
      </c>
      <c r="H3" s="113" t="s">
        <v>1489</v>
      </c>
      <c r="I3" s="113" t="s">
        <v>1490</v>
      </c>
      <c r="J3" s="113" t="s">
        <v>1491</v>
      </c>
      <c r="K3" s="115" t="s">
        <v>1492</v>
      </c>
      <c r="L3" s="115" t="s">
        <v>1493</v>
      </c>
      <c r="M3" s="115" t="s">
        <v>1494</v>
      </c>
      <c r="N3" s="115" t="s">
        <v>127</v>
      </c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 spans="1:26" ht="15.75" x14ac:dyDescent="0.25">
      <c r="A4" s="104"/>
      <c r="B4" s="109" t="s">
        <v>487</v>
      </c>
      <c r="C4" s="116" t="s">
        <v>1495</v>
      </c>
      <c r="D4" s="117" t="s">
        <v>1496</v>
      </c>
      <c r="E4" s="109" t="s">
        <v>1171</v>
      </c>
      <c r="F4" s="118">
        <v>2929.66</v>
      </c>
      <c r="G4" s="119">
        <f t="shared" ref="G4:G49" si="0">F4/H4</f>
        <v>172.33294117647057</v>
      </c>
      <c r="H4" s="120">
        <v>17</v>
      </c>
      <c r="I4" s="121">
        <v>2025</v>
      </c>
      <c r="J4" s="122" t="str">
        <f t="shared" ref="J4:J49" si="1">B4</f>
        <v xml:space="preserve"> SL VT 9.1 17W</v>
      </c>
      <c r="K4" s="123">
        <v>602.37</v>
      </c>
      <c r="L4" s="124" t="s">
        <v>1497</v>
      </c>
      <c r="M4" s="125" t="s">
        <v>1498</v>
      </c>
      <c r="N4" s="126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</row>
    <row r="5" spans="1:26" ht="15.75" x14ac:dyDescent="0.25">
      <c r="A5" s="104"/>
      <c r="B5" s="109" t="s">
        <v>268</v>
      </c>
      <c r="C5" s="116" t="s">
        <v>1495</v>
      </c>
      <c r="D5" s="117" t="s">
        <v>1496</v>
      </c>
      <c r="E5" s="109" t="s">
        <v>1145</v>
      </c>
      <c r="F5" s="118">
        <v>4927.3500000000004</v>
      </c>
      <c r="G5" s="119">
        <f t="shared" si="0"/>
        <v>175.97678571428574</v>
      </c>
      <c r="H5" s="120">
        <v>28</v>
      </c>
      <c r="I5" s="121">
        <v>2025</v>
      </c>
      <c r="J5" s="122" t="str">
        <f t="shared" si="1"/>
        <v xml:space="preserve"> SL VT 9.1 28W</v>
      </c>
      <c r="K5" s="123">
        <v>604.04</v>
      </c>
      <c r="L5" s="124" t="s">
        <v>1497</v>
      </c>
      <c r="M5" s="125" t="s">
        <v>1498</v>
      </c>
      <c r="N5" s="126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 spans="1:26" ht="15.75" x14ac:dyDescent="0.25">
      <c r="A6" s="104"/>
      <c r="B6" s="109" t="s">
        <v>493</v>
      </c>
      <c r="C6" s="116" t="s">
        <v>1495</v>
      </c>
      <c r="D6" s="117" t="s">
        <v>1496</v>
      </c>
      <c r="E6" s="109" t="s">
        <v>1209</v>
      </c>
      <c r="F6" s="118">
        <v>5955.62</v>
      </c>
      <c r="G6" s="119">
        <f t="shared" si="0"/>
        <v>170.16057142857142</v>
      </c>
      <c r="H6" s="120">
        <v>35</v>
      </c>
      <c r="I6" s="121">
        <v>2025</v>
      </c>
      <c r="J6" s="122" t="str">
        <f t="shared" si="1"/>
        <v xml:space="preserve"> SL VT 9.1 35W</v>
      </c>
      <c r="K6" s="123">
        <v>615.17999999999995</v>
      </c>
      <c r="L6" s="124" t="s">
        <v>1497</v>
      </c>
      <c r="M6" s="125" t="s">
        <v>1498</v>
      </c>
      <c r="N6" s="126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 spans="1:26" ht="15.75" customHeight="1" x14ac:dyDescent="0.25">
      <c r="A7" s="104"/>
      <c r="B7" s="109" t="s">
        <v>259</v>
      </c>
      <c r="C7" s="116" t="s">
        <v>1495</v>
      </c>
      <c r="D7" s="117" t="s">
        <v>1496</v>
      </c>
      <c r="E7" s="109" t="s">
        <v>1236</v>
      </c>
      <c r="F7" s="118">
        <v>7657.99</v>
      </c>
      <c r="G7" s="119">
        <f t="shared" si="0"/>
        <v>174.04522727272726</v>
      </c>
      <c r="H7" s="120">
        <v>44</v>
      </c>
      <c r="I7" s="121">
        <v>2025</v>
      </c>
      <c r="J7" s="122" t="str">
        <f t="shared" si="1"/>
        <v xml:space="preserve"> SL VT 9.1 44W</v>
      </c>
      <c r="K7" s="123">
        <v>642.39</v>
      </c>
      <c r="L7" s="124" t="s">
        <v>1497</v>
      </c>
      <c r="M7" s="125" t="s">
        <v>1498</v>
      </c>
      <c r="N7" s="126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 spans="1:26" ht="15.75" customHeight="1" x14ac:dyDescent="0.25">
      <c r="A8" s="104"/>
      <c r="B8" s="109" t="s">
        <v>395</v>
      </c>
      <c r="C8" s="116" t="s">
        <v>1495</v>
      </c>
      <c r="D8" s="117" t="s">
        <v>1496</v>
      </c>
      <c r="E8" s="109" t="s">
        <v>1221</v>
      </c>
      <c r="F8" s="118">
        <v>8960.18</v>
      </c>
      <c r="G8" s="119">
        <f t="shared" si="0"/>
        <v>172.31115384615384</v>
      </c>
      <c r="H8" s="120">
        <v>52</v>
      </c>
      <c r="I8" s="121">
        <v>2025</v>
      </c>
      <c r="J8" s="122" t="str">
        <f t="shared" si="1"/>
        <v xml:space="preserve"> SL VT 9.1 52W</v>
      </c>
      <c r="K8" s="123">
        <v>663.79</v>
      </c>
      <c r="L8" s="124" t="s">
        <v>1497</v>
      </c>
      <c r="M8" s="125" t="s">
        <v>1498</v>
      </c>
      <c r="N8" s="126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 spans="1:26" ht="15.75" customHeight="1" x14ac:dyDescent="0.25">
      <c r="A9" s="104"/>
      <c r="B9" s="109" t="s">
        <v>242</v>
      </c>
      <c r="C9" s="116" t="s">
        <v>1495</v>
      </c>
      <c r="D9" s="117" t="s">
        <v>1496</v>
      </c>
      <c r="E9" s="109" t="s">
        <v>1158</v>
      </c>
      <c r="F9" s="118">
        <v>10496</v>
      </c>
      <c r="G9" s="119">
        <f t="shared" si="0"/>
        <v>161.47692307692307</v>
      </c>
      <c r="H9" s="120">
        <v>65</v>
      </c>
      <c r="I9" s="121">
        <v>2025</v>
      </c>
      <c r="J9" s="122" t="str">
        <f t="shared" si="1"/>
        <v xml:space="preserve"> SL VT 9.1 65W</v>
      </c>
      <c r="K9" s="123">
        <v>717.61</v>
      </c>
      <c r="L9" s="124" t="s">
        <v>1497</v>
      </c>
      <c r="M9" s="125" t="s">
        <v>1498</v>
      </c>
      <c r="N9" s="126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 spans="1:26" ht="15.75" customHeight="1" x14ac:dyDescent="0.25">
      <c r="A10" s="104"/>
      <c r="B10" s="109" t="s">
        <v>306</v>
      </c>
      <c r="C10" s="116" t="s">
        <v>1495</v>
      </c>
      <c r="D10" s="117" t="s">
        <v>1496</v>
      </c>
      <c r="E10" s="109" t="s">
        <v>1499</v>
      </c>
      <c r="F10" s="118">
        <v>12107</v>
      </c>
      <c r="G10" s="119">
        <f t="shared" si="0"/>
        <v>168.15277777777777</v>
      </c>
      <c r="H10" s="120">
        <v>72</v>
      </c>
      <c r="I10" s="121">
        <v>2025</v>
      </c>
      <c r="J10" s="122" t="str">
        <f t="shared" si="1"/>
        <v xml:space="preserve"> SL VT 9.1 72W</v>
      </c>
      <c r="K10" s="123">
        <v>719.91</v>
      </c>
      <c r="L10" s="124" t="s">
        <v>1497</v>
      </c>
      <c r="M10" s="125" t="s">
        <v>1498</v>
      </c>
      <c r="N10" s="126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 spans="1:26" ht="15.75" customHeight="1" x14ac:dyDescent="0.25">
      <c r="A11" s="104"/>
      <c r="B11" s="109" t="s">
        <v>162</v>
      </c>
      <c r="C11" s="116" t="s">
        <v>1495</v>
      </c>
      <c r="D11" s="117" t="s">
        <v>1496</v>
      </c>
      <c r="E11" s="109" t="s">
        <v>1248</v>
      </c>
      <c r="F11" s="118">
        <v>14489</v>
      </c>
      <c r="G11" s="119">
        <f t="shared" si="0"/>
        <v>170.45882352941177</v>
      </c>
      <c r="H11" s="120">
        <v>85</v>
      </c>
      <c r="I11" s="121">
        <v>2025</v>
      </c>
      <c r="J11" s="122" t="str">
        <f t="shared" si="1"/>
        <v xml:space="preserve"> SL VT 9.1 85W</v>
      </c>
      <c r="K11" s="123">
        <v>857.25</v>
      </c>
      <c r="L11" s="124" t="s">
        <v>1497</v>
      </c>
      <c r="M11" s="125" t="s">
        <v>1498</v>
      </c>
      <c r="N11" s="126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 spans="1:26" ht="15.75" customHeight="1" x14ac:dyDescent="0.25">
      <c r="A12" s="104"/>
      <c r="B12" s="109" t="s">
        <v>281</v>
      </c>
      <c r="C12" s="116" t="s">
        <v>1495</v>
      </c>
      <c r="D12" s="117" t="s">
        <v>1496</v>
      </c>
      <c r="E12" s="109" t="s">
        <v>1500</v>
      </c>
      <c r="F12" s="118">
        <v>15900</v>
      </c>
      <c r="G12" s="119">
        <f t="shared" si="0"/>
        <v>159</v>
      </c>
      <c r="H12" s="120">
        <v>100</v>
      </c>
      <c r="I12" s="121">
        <v>2025</v>
      </c>
      <c r="J12" s="122" t="str">
        <f t="shared" si="1"/>
        <v xml:space="preserve"> SL VT 9.1 100W</v>
      </c>
      <c r="K12" s="123">
        <v>875.99</v>
      </c>
      <c r="L12" s="124" t="s">
        <v>1497</v>
      </c>
      <c r="M12" s="125" t="s">
        <v>1498</v>
      </c>
      <c r="N12" s="126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 spans="1:26" ht="15.75" customHeight="1" x14ac:dyDescent="0.25">
      <c r="A13" s="104"/>
      <c r="B13" s="109" t="s">
        <v>328</v>
      </c>
      <c r="C13" s="116" t="s">
        <v>1495</v>
      </c>
      <c r="D13" s="117" t="s">
        <v>1496</v>
      </c>
      <c r="E13" s="109" t="s">
        <v>1501</v>
      </c>
      <c r="F13" s="118">
        <v>18730</v>
      </c>
      <c r="G13" s="119">
        <f t="shared" si="0"/>
        <v>156.08333333333334</v>
      </c>
      <c r="H13" s="120">
        <v>120</v>
      </c>
      <c r="I13" s="121">
        <v>2025</v>
      </c>
      <c r="J13" s="122" t="str">
        <f t="shared" si="1"/>
        <v xml:space="preserve"> SL VT 9.1 120W</v>
      </c>
      <c r="K13" s="123">
        <v>1035.78</v>
      </c>
      <c r="L13" s="124" t="s">
        <v>1497</v>
      </c>
      <c r="M13" s="125" t="s">
        <v>1498</v>
      </c>
      <c r="N13" s="126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 spans="1:26" ht="15.75" customHeight="1" x14ac:dyDescent="0.25">
      <c r="A14" s="104"/>
      <c r="B14" s="109" t="s">
        <v>768</v>
      </c>
      <c r="C14" s="116" t="s">
        <v>1495</v>
      </c>
      <c r="D14" s="117" t="s">
        <v>1496</v>
      </c>
      <c r="E14" s="109" t="s">
        <v>1502</v>
      </c>
      <c r="F14" s="118">
        <v>22440</v>
      </c>
      <c r="G14" s="119">
        <f t="shared" si="0"/>
        <v>160.28571428571428</v>
      </c>
      <c r="H14" s="120">
        <v>140</v>
      </c>
      <c r="I14" s="121">
        <v>2025</v>
      </c>
      <c r="J14" s="122" t="str">
        <f t="shared" si="1"/>
        <v xml:space="preserve"> SL VT 9.1 140W</v>
      </c>
      <c r="K14" s="123">
        <v>1059.2</v>
      </c>
      <c r="L14" s="124" t="s">
        <v>1497</v>
      </c>
      <c r="M14" s="125" t="s">
        <v>1498</v>
      </c>
      <c r="N14" s="126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 spans="1:26" ht="15.75" customHeight="1" x14ac:dyDescent="0.25">
      <c r="A15" s="104"/>
      <c r="B15" s="109" t="s">
        <v>1503</v>
      </c>
      <c r="C15" s="116" t="s">
        <v>1495</v>
      </c>
      <c r="D15" s="117" t="s">
        <v>1496</v>
      </c>
      <c r="E15" s="109" t="s">
        <v>1504</v>
      </c>
      <c r="F15" s="118">
        <v>24540</v>
      </c>
      <c r="G15" s="119">
        <f t="shared" si="0"/>
        <v>158.32258064516128</v>
      </c>
      <c r="H15" s="116">
        <v>155</v>
      </c>
      <c r="I15" s="121">
        <v>2025</v>
      </c>
      <c r="J15" s="122" t="str">
        <f t="shared" si="1"/>
        <v xml:space="preserve"> SL VT 9.1 155W</v>
      </c>
      <c r="K15" s="123">
        <v>1118.75</v>
      </c>
      <c r="L15" s="124" t="s">
        <v>1497</v>
      </c>
      <c r="M15" s="125" t="s">
        <v>1498</v>
      </c>
      <c r="N15" s="126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 spans="1:26" ht="15.75" customHeight="1" x14ac:dyDescent="0.25">
      <c r="A16" s="104"/>
      <c r="B16" s="109" t="s">
        <v>1505</v>
      </c>
      <c r="C16" s="116" t="s">
        <v>1495</v>
      </c>
      <c r="D16" s="117" t="s">
        <v>1496</v>
      </c>
      <c r="E16" s="109" t="s">
        <v>1198</v>
      </c>
      <c r="F16" s="118">
        <v>26748</v>
      </c>
      <c r="G16" s="119">
        <f t="shared" si="0"/>
        <v>157.34117647058824</v>
      </c>
      <c r="H16" s="120">
        <v>170</v>
      </c>
      <c r="I16" s="121">
        <v>2025</v>
      </c>
      <c r="J16" s="122" t="str">
        <f t="shared" si="1"/>
        <v xml:space="preserve"> SL VT 9.1 170W</v>
      </c>
      <c r="K16" s="123">
        <v>1178.93</v>
      </c>
      <c r="L16" s="124" t="s">
        <v>1497</v>
      </c>
      <c r="M16" s="125" t="s">
        <v>1498</v>
      </c>
      <c r="N16" s="126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 spans="1:26" ht="15.75" customHeight="1" x14ac:dyDescent="0.25">
      <c r="A17" s="104"/>
      <c r="B17" s="109" t="s">
        <v>1506</v>
      </c>
      <c r="C17" s="116" t="s">
        <v>1495</v>
      </c>
      <c r="D17" s="117" t="s">
        <v>1496</v>
      </c>
      <c r="E17" s="109" t="s">
        <v>1507</v>
      </c>
      <c r="F17" s="118">
        <v>32521</v>
      </c>
      <c r="G17" s="119">
        <f t="shared" si="0"/>
        <v>162.60499999999999</v>
      </c>
      <c r="H17" s="120">
        <v>200</v>
      </c>
      <c r="I17" s="121">
        <v>2025</v>
      </c>
      <c r="J17" s="122" t="str">
        <f t="shared" si="1"/>
        <v xml:space="preserve"> SL VT 9.1 200W</v>
      </c>
      <c r="K17" s="123">
        <v>1233.8</v>
      </c>
      <c r="L17" s="124" t="s">
        <v>1497</v>
      </c>
      <c r="M17" s="125" t="s">
        <v>1498</v>
      </c>
      <c r="N17" s="126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 spans="1:26" ht="15.75" customHeight="1" x14ac:dyDescent="0.25">
      <c r="A18" s="104"/>
      <c r="B18" s="109" t="s">
        <v>1508</v>
      </c>
      <c r="C18" s="116" t="s">
        <v>1495</v>
      </c>
      <c r="D18" s="117" t="s">
        <v>1496</v>
      </c>
      <c r="E18" s="109" t="s">
        <v>1509</v>
      </c>
      <c r="F18" s="118" t="s">
        <v>136</v>
      </c>
      <c r="G18" s="119" t="e">
        <f t="shared" si="0"/>
        <v>#VALUE!</v>
      </c>
      <c r="H18" s="120">
        <v>22</v>
      </c>
      <c r="I18" s="121">
        <v>2025</v>
      </c>
      <c r="J18" s="122" t="str">
        <f t="shared" si="1"/>
        <v xml:space="preserve"> SL VT 9.3 22W</v>
      </c>
      <c r="K18" s="123">
        <v>544.53</v>
      </c>
      <c r="L18" s="124" t="s">
        <v>141</v>
      </c>
      <c r="M18" s="125" t="s">
        <v>1498</v>
      </c>
      <c r="N18" s="126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 spans="1:26" ht="15.75" customHeight="1" x14ac:dyDescent="0.25">
      <c r="A19" s="104"/>
      <c r="B19" s="109" t="s">
        <v>1510</v>
      </c>
      <c r="C19" s="116" t="s">
        <v>1495</v>
      </c>
      <c r="D19" s="117" t="s">
        <v>1496</v>
      </c>
      <c r="E19" s="109" t="s">
        <v>1511</v>
      </c>
      <c r="F19" s="118">
        <v>4891.8999999999996</v>
      </c>
      <c r="G19" s="119">
        <f t="shared" si="0"/>
        <v>163.06333333333333</v>
      </c>
      <c r="H19" s="120">
        <v>30</v>
      </c>
      <c r="I19" s="121">
        <v>2025</v>
      </c>
      <c r="J19" s="122" t="str">
        <f t="shared" si="1"/>
        <v xml:space="preserve"> SL VT 9.3 30W</v>
      </c>
      <c r="K19" s="123">
        <v>550.35</v>
      </c>
      <c r="L19" s="124" t="s">
        <v>1497</v>
      </c>
      <c r="M19" s="125" t="s">
        <v>1498</v>
      </c>
      <c r="N19" s="126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 spans="1:26" ht="15.75" customHeight="1" x14ac:dyDescent="0.25">
      <c r="A20" s="104"/>
      <c r="B20" s="109" t="s">
        <v>1512</v>
      </c>
      <c r="C20" s="116" t="s">
        <v>1495</v>
      </c>
      <c r="D20" s="117" t="s">
        <v>1496</v>
      </c>
      <c r="E20" s="109" t="s">
        <v>1513</v>
      </c>
      <c r="F20" s="118">
        <v>6965.3</v>
      </c>
      <c r="G20" s="119">
        <f t="shared" si="0"/>
        <v>174.13249999999999</v>
      </c>
      <c r="H20" s="120">
        <v>40</v>
      </c>
      <c r="I20" s="121">
        <v>2025</v>
      </c>
      <c r="J20" s="122" t="str">
        <f t="shared" si="1"/>
        <v xml:space="preserve"> SL VT 9.3 40W</v>
      </c>
      <c r="K20" s="123">
        <v>564.21</v>
      </c>
      <c r="L20" s="124" t="s">
        <v>1497</v>
      </c>
      <c r="M20" s="125" t="s">
        <v>1498</v>
      </c>
      <c r="N20" s="126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 spans="1:26" ht="15.75" customHeight="1" x14ac:dyDescent="0.25">
      <c r="A21" s="104"/>
      <c r="B21" s="109" t="s">
        <v>1514</v>
      </c>
      <c r="C21" s="116" t="s">
        <v>1495</v>
      </c>
      <c r="D21" s="117" t="s">
        <v>1496</v>
      </c>
      <c r="E21" s="109" t="s">
        <v>1515</v>
      </c>
      <c r="F21" s="118">
        <v>8373.1</v>
      </c>
      <c r="G21" s="119">
        <f t="shared" si="0"/>
        <v>167.46200000000002</v>
      </c>
      <c r="H21" s="120">
        <v>50</v>
      </c>
      <c r="I21" s="121">
        <v>2025</v>
      </c>
      <c r="J21" s="122" t="str">
        <f t="shared" si="1"/>
        <v xml:space="preserve"> SL VT 9.3 50W</v>
      </c>
      <c r="K21" s="123">
        <v>541.29999999999995</v>
      </c>
      <c r="L21" s="124" t="s">
        <v>1497</v>
      </c>
      <c r="M21" s="125" t="s">
        <v>1498</v>
      </c>
      <c r="N21" s="126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 spans="1:26" ht="15.75" customHeight="1" x14ac:dyDescent="0.25">
      <c r="A22" s="104"/>
      <c r="B22" s="109" t="s">
        <v>1516</v>
      </c>
      <c r="C22" s="116" t="s">
        <v>1495</v>
      </c>
      <c r="D22" s="117" t="s">
        <v>1496</v>
      </c>
      <c r="E22" s="109" t="s">
        <v>1517</v>
      </c>
      <c r="F22" s="118">
        <v>9479.9</v>
      </c>
      <c r="G22" s="119">
        <f t="shared" si="0"/>
        <v>163.44655172413792</v>
      </c>
      <c r="H22" s="120">
        <v>58</v>
      </c>
      <c r="I22" s="121">
        <v>2025</v>
      </c>
      <c r="J22" s="122" t="str">
        <f t="shared" si="1"/>
        <v xml:space="preserve"> SL VT 9.3 58W</v>
      </c>
      <c r="K22" s="123">
        <v>563.28</v>
      </c>
      <c r="L22" s="124" t="s">
        <v>1497</v>
      </c>
      <c r="M22" s="125" t="s">
        <v>1498</v>
      </c>
      <c r="N22" s="126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 spans="1:26" ht="15.75" customHeight="1" x14ac:dyDescent="0.25">
      <c r="A23" s="104"/>
      <c r="B23" s="109" t="s">
        <v>1518</v>
      </c>
      <c r="C23" s="116" t="s">
        <v>1495</v>
      </c>
      <c r="D23" s="117" t="s">
        <v>1496</v>
      </c>
      <c r="E23" s="109" t="s">
        <v>1519</v>
      </c>
      <c r="F23" s="118">
        <v>11712.5</v>
      </c>
      <c r="G23" s="119">
        <f t="shared" si="0"/>
        <v>167.32142857142858</v>
      </c>
      <c r="H23" s="120">
        <v>70</v>
      </c>
      <c r="I23" s="121">
        <v>2025</v>
      </c>
      <c r="J23" s="122" t="str">
        <f t="shared" si="1"/>
        <v xml:space="preserve"> SL VT 9.3 70W</v>
      </c>
      <c r="K23" s="123">
        <v>632.85</v>
      </c>
      <c r="L23" s="124" t="s">
        <v>1497</v>
      </c>
      <c r="M23" s="125" t="s">
        <v>1498</v>
      </c>
      <c r="N23" s="126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 spans="1:26" ht="15.75" customHeight="1" x14ac:dyDescent="0.25">
      <c r="A24" s="104"/>
      <c r="B24" s="109" t="s">
        <v>1520</v>
      </c>
      <c r="C24" s="116" t="s">
        <v>1495</v>
      </c>
      <c r="D24" s="117" t="s">
        <v>1496</v>
      </c>
      <c r="E24" s="109" t="s">
        <v>1521</v>
      </c>
      <c r="F24" s="118">
        <v>13306.6</v>
      </c>
      <c r="G24" s="119">
        <f t="shared" si="0"/>
        <v>166.33250000000001</v>
      </c>
      <c r="H24" s="120">
        <v>80</v>
      </c>
      <c r="I24" s="121">
        <v>2025</v>
      </c>
      <c r="J24" s="122" t="str">
        <f t="shared" si="1"/>
        <v xml:space="preserve"> SL VT 9.3 80W</v>
      </c>
      <c r="K24" s="123">
        <v>744.77700000000004</v>
      </c>
      <c r="L24" s="124" t="s">
        <v>1497</v>
      </c>
      <c r="M24" s="125" t="s">
        <v>1498</v>
      </c>
      <c r="N24" s="126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 spans="1:26" ht="15.75" customHeight="1" x14ac:dyDescent="0.25">
      <c r="A25" s="104"/>
      <c r="B25" s="109" t="s">
        <v>1522</v>
      </c>
      <c r="C25" s="116" t="s">
        <v>1495</v>
      </c>
      <c r="D25" s="117" t="s">
        <v>1496</v>
      </c>
      <c r="E25" s="109" t="s">
        <v>1523</v>
      </c>
      <c r="F25" s="118">
        <v>15713.4</v>
      </c>
      <c r="G25" s="119">
        <f t="shared" si="0"/>
        <v>174.59333333333333</v>
      </c>
      <c r="H25" s="120">
        <v>90</v>
      </c>
      <c r="I25" s="121">
        <v>2025</v>
      </c>
      <c r="J25" s="122" t="str">
        <f t="shared" si="1"/>
        <v xml:space="preserve"> SL VT 9.3 90W</v>
      </c>
      <c r="K25" s="123">
        <v>774.86</v>
      </c>
      <c r="L25" s="124" t="s">
        <v>1497</v>
      </c>
      <c r="M25" s="125" t="s">
        <v>1498</v>
      </c>
      <c r="N25" s="126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 spans="1:26" ht="15.75" customHeight="1" x14ac:dyDescent="0.25">
      <c r="A26" s="104"/>
      <c r="B26" s="109" t="s">
        <v>1524</v>
      </c>
      <c r="C26" s="116" t="s">
        <v>1495</v>
      </c>
      <c r="D26" s="117" t="s">
        <v>1496</v>
      </c>
      <c r="E26" s="109" t="s">
        <v>1525</v>
      </c>
      <c r="F26" s="118">
        <v>17338.400000000001</v>
      </c>
      <c r="G26" s="119">
        <f t="shared" si="0"/>
        <v>165.12761904761905</v>
      </c>
      <c r="H26" s="116">
        <v>105</v>
      </c>
      <c r="I26" s="121">
        <v>2025</v>
      </c>
      <c r="J26" s="122" t="str">
        <f t="shared" si="1"/>
        <v xml:space="preserve"> SL VT 9.3 105W</v>
      </c>
      <c r="K26" s="127">
        <v>784.39</v>
      </c>
      <c r="L26" s="124" t="s">
        <v>1497</v>
      </c>
      <c r="M26" s="125" t="s">
        <v>1498</v>
      </c>
      <c r="N26" s="126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 spans="1:26" ht="15.75" customHeight="1" x14ac:dyDescent="0.25">
      <c r="A27" s="104"/>
      <c r="B27" s="109" t="s">
        <v>1526</v>
      </c>
      <c r="C27" s="116" t="s">
        <v>1495</v>
      </c>
      <c r="D27" s="117" t="s">
        <v>1496</v>
      </c>
      <c r="E27" s="109" t="s">
        <v>1527</v>
      </c>
      <c r="F27" s="118">
        <v>20527.8</v>
      </c>
      <c r="G27" s="119">
        <f t="shared" si="0"/>
        <v>171.065</v>
      </c>
      <c r="H27" s="120">
        <v>120</v>
      </c>
      <c r="I27" s="121">
        <v>2025</v>
      </c>
      <c r="J27" s="122" t="str">
        <f t="shared" si="1"/>
        <v xml:space="preserve"> SL VT 9.3 120W</v>
      </c>
      <c r="K27" s="127">
        <v>949.28</v>
      </c>
      <c r="L27" s="124" t="s">
        <v>1497</v>
      </c>
      <c r="M27" s="125" t="s">
        <v>1498</v>
      </c>
      <c r="N27" s="126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 spans="1:26" ht="15.75" customHeight="1" x14ac:dyDescent="0.25">
      <c r="A28" s="104"/>
      <c r="B28" s="109" t="s">
        <v>1528</v>
      </c>
      <c r="C28" s="116" t="s">
        <v>1495</v>
      </c>
      <c r="D28" s="117" t="s">
        <v>1496</v>
      </c>
      <c r="E28" s="109" t="s">
        <v>1529</v>
      </c>
      <c r="F28" s="118">
        <v>23598.3</v>
      </c>
      <c r="G28" s="119">
        <f t="shared" si="0"/>
        <v>162.74689655172412</v>
      </c>
      <c r="H28" s="120">
        <v>145</v>
      </c>
      <c r="I28" s="121">
        <v>2025</v>
      </c>
      <c r="J28" s="122" t="str">
        <f t="shared" si="1"/>
        <v xml:space="preserve"> SL VT 9.3 145W</v>
      </c>
      <c r="K28" s="127">
        <v>968.41</v>
      </c>
      <c r="L28" s="124" t="s">
        <v>1497</v>
      </c>
      <c r="M28" s="125" t="s">
        <v>1498</v>
      </c>
      <c r="N28" s="126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spans="1:26" ht="15.75" customHeight="1" x14ac:dyDescent="0.25">
      <c r="A29" s="104"/>
      <c r="B29" s="109" t="s">
        <v>1530</v>
      </c>
      <c r="C29" s="116" t="s">
        <v>1495</v>
      </c>
      <c r="D29" s="117" t="s">
        <v>1496</v>
      </c>
      <c r="E29" s="109" t="s">
        <v>1531</v>
      </c>
      <c r="F29" s="118">
        <v>26327.1</v>
      </c>
      <c r="G29" s="119">
        <f t="shared" si="0"/>
        <v>164.544375</v>
      </c>
      <c r="H29" s="120">
        <v>160</v>
      </c>
      <c r="I29" s="121">
        <v>2025</v>
      </c>
      <c r="J29" s="122" t="str">
        <f t="shared" si="1"/>
        <v xml:space="preserve"> SL VT 9.3 160W</v>
      </c>
      <c r="K29" s="127">
        <v>1012.37</v>
      </c>
      <c r="L29" s="124" t="s">
        <v>1497</v>
      </c>
      <c r="M29" s="125" t="s">
        <v>1498</v>
      </c>
      <c r="N29" s="126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 spans="1:26" ht="15.75" customHeight="1" x14ac:dyDescent="0.25">
      <c r="A30" s="104"/>
      <c r="B30" s="109" t="s">
        <v>1532</v>
      </c>
      <c r="C30" s="116" t="s">
        <v>1495</v>
      </c>
      <c r="D30" s="117" t="s">
        <v>1496</v>
      </c>
      <c r="E30" s="109" t="s">
        <v>1533</v>
      </c>
      <c r="F30" s="118">
        <v>29771.7</v>
      </c>
      <c r="G30" s="119">
        <f t="shared" si="0"/>
        <v>160.92810810810812</v>
      </c>
      <c r="H30" s="120">
        <v>185</v>
      </c>
      <c r="I30" s="121">
        <v>2025</v>
      </c>
      <c r="J30" s="122" t="str">
        <f t="shared" si="1"/>
        <v xml:space="preserve"> SL VT 9.3 185W</v>
      </c>
      <c r="K30" s="127">
        <v>1106.69</v>
      </c>
      <c r="L30" s="124" t="s">
        <v>1497</v>
      </c>
      <c r="M30" s="125" t="s">
        <v>1498</v>
      </c>
      <c r="N30" s="126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 spans="1:26" ht="15.75" customHeight="1" x14ac:dyDescent="0.25">
      <c r="A31" s="104"/>
      <c r="B31" s="109" t="s">
        <v>1534</v>
      </c>
      <c r="C31" s="116" t="s">
        <v>1495</v>
      </c>
      <c r="D31" s="117" t="s">
        <v>1496</v>
      </c>
      <c r="E31" s="109" t="s">
        <v>1535</v>
      </c>
      <c r="F31" s="118">
        <v>32740.2</v>
      </c>
      <c r="G31" s="119">
        <f t="shared" si="0"/>
        <v>163.70099999999999</v>
      </c>
      <c r="H31" s="120">
        <v>200</v>
      </c>
      <c r="I31" s="121">
        <v>2025</v>
      </c>
      <c r="J31" s="122" t="str">
        <f t="shared" si="1"/>
        <v xml:space="preserve"> SL VT 9.3 200W</v>
      </c>
      <c r="K31" s="127">
        <v>1121.3900000000001</v>
      </c>
      <c r="L31" s="124" t="s">
        <v>1497</v>
      </c>
      <c r="M31" s="125" t="s">
        <v>1498</v>
      </c>
      <c r="N31" s="126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spans="1:26" ht="15.75" customHeight="1" x14ac:dyDescent="0.25">
      <c r="A32" s="104"/>
      <c r="B32" s="109" t="s">
        <v>1536</v>
      </c>
      <c r="C32" s="116" t="s">
        <v>1495</v>
      </c>
      <c r="D32" s="117" t="s">
        <v>1496</v>
      </c>
      <c r="E32" s="109" t="s">
        <v>1537</v>
      </c>
      <c r="F32" s="118">
        <v>4542</v>
      </c>
      <c r="G32" s="119">
        <f t="shared" si="0"/>
        <v>151.4</v>
      </c>
      <c r="H32" s="120">
        <v>30</v>
      </c>
      <c r="I32" s="121">
        <v>2025</v>
      </c>
      <c r="J32" s="122" t="str">
        <f t="shared" si="1"/>
        <v xml:space="preserve"> SL VT 9.6 30W</v>
      </c>
      <c r="K32" s="127">
        <v>592.74</v>
      </c>
      <c r="L32" s="124" t="s">
        <v>1497</v>
      </c>
      <c r="M32" s="125" t="s">
        <v>1498</v>
      </c>
      <c r="N32" s="126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spans="1:26" ht="15.75" customHeight="1" x14ac:dyDescent="0.25">
      <c r="A33" s="104"/>
      <c r="B33" s="109" t="s">
        <v>1538</v>
      </c>
      <c r="C33" s="116" t="s">
        <v>1495</v>
      </c>
      <c r="D33" s="117" t="s">
        <v>1496</v>
      </c>
      <c r="E33" s="109" t="s">
        <v>1539</v>
      </c>
      <c r="F33" s="118">
        <v>5516</v>
      </c>
      <c r="G33" s="119">
        <f t="shared" si="0"/>
        <v>149.08108108108109</v>
      </c>
      <c r="H33" s="120">
        <v>37</v>
      </c>
      <c r="I33" s="121">
        <v>2025</v>
      </c>
      <c r="J33" s="122" t="str">
        <f t="shared" si="1"/>
        <v xml:space="preserve"> SL VT 9.6 37W</v>
      </c>
      <c r="K33" s="127">
        <v>624.96</v>
      </c>
      <c r="L33" s="124" t="s">
        <v>1497</v>
      </c>
      <c r="M33" s="125" t="s">
        <v>1498</v>
      </c>
      <c r="N33" s="126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spans="1:26" ht="15.75" customHeight="1" x14ac:dyDescent="0.25">
      <c r="A34" s="104"/>
      <c r="B34" s="109" t="s">
        <v>1540</v>
      </c>
      <c r="C34" s="116" t="s">
        <v>1495</v>
      </c>
      <c r="D34" s="117" t="s">
        <v>1496</v>
      </c>
      <c r="E34" s="109" t="s">
        <v>1541</v>
      </c>
      <c r="F34" s="118" t="s">
        <v>136</v>
      </c>
      <c r="G34" s="119" t="e">
        <f t="shared" si="0"/>
        <v>#VALUE!</v>
      </c>
      <c r="H34" s="120">
        <v>40</v>
      </c>
      <c r="I34" s="121">
        <v>2025</v>
      </c>
      <c r="J34" s="122" t="str">
        <f t="shared" si="1"/>
        <v xml:space="preserve"> SL VT 9.6 40W</v>
      </c>
      <c r="K34" s="127">
        <v>707.78</v>
      </c>
      <c r="L34" s="124" t="s">
        <v>141</v>
      </c>
      <c r="M34" s="125" t="s">
        <v>1498</v>
      </c>
      <c r="N34" s="126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 spans="1:26" ht="15.75" customHeight="1" x14ac:dyDescent="0.25">
      <c r="A35" s="104"/>
      <c r="B35" s="109" t="s">
        <v>1542</v>
      </c>
      <c r="C35" s="116" t="s">
        <v>1495</v>
      </c>
      <c r="D35" s="117" t="s">
        <v>1496</v>
      </c>
      <c r="E35" s="109" t="s">
        <v>1543</v>
      </c>
      <c r="F35" s="118">
        <v>6995</v>
      </c>
      <c r="G35" s="119">
        <f t="shared" si="0"/>
        <v>152.06521739130434</v>
      </c>
      <c r="H35" s="120">
        <v>46</v>
      </c>
      <c r="I35" s="121">
        <v>2025</v>
      </c>
      <c r="J35" s="122" t="str">
        <f t="shared" si="1"/>
        <v xml:space="preserve"> SL VT 9.6 46W</v>
      </c>
      <c r="K35" s="127">
        <v>617.46</v>
      </c>
      <c r="L35" s="124" t="s">
        <v>1497</v>
      </c>
      <c r="M35" s="125" t="s">
        <v>1498</v>
      </c>
      <c r="N35" s="126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 spans="1:26" ht="15.75" customHeight="1" x14ac:dyDescent="0.25">
      <c r="A36" s="104"/>
      <c r="B36" s="109" t="s">
        <v>537</v>
      </c>
      <c r="C36" s="116" t="s">
        <v>1495</v>
      </c>
      <c r="D36" s="117" t="s">
        <v>1496</v>
      </c>
      <c r="E36" s="109" t="s">
        <v>1544</v>
      </c>
      <c r="F36" s="118">
        <v>7920</v>
      </c>
      <c r="G36" s="119">
        <f t="shared" si="0"/>
        <v>144</v>
      </c>
      <c r="H36" s="120">
        <v>55</v>
      </c>
      <c r="I36" s="121">
        <v>2025</v>
      </c>
      <c r="J36" s="122" t="str">
        <f t="shared" si="1"/>
        <v xml:space="preserve"> SL VT 9.6 55W</v>
      </c>
      <c r="K36" s="127">
        <v>627.29</v>
      </c>
      <c r="L36" s="124" t="s">
        <v>1497</v>
      </c>
      <c r="M36" s="125" t="s">
        <v>1498</v>
      </c>
      <c r="N36" s="126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 spans="1:26" ht="15.75" customHeight="1" x14ac:dyDescent="0.25">
      <c r="A37" s="104"/>
      <c r="B37" s="109" t="s">
        <v>1545</v>
      </c>
      <c r="C37" s="116" t="s">
        <v>1495</v>
      </c>
      <c r="D37" s="117" t="s">
        <v>1496</v>
      </c>
      <c r="E37" s="109" t="s">
        <v>1546</v>
      </c>
      <c r="F37" s="118">
        <v>9789.2000000000007</v>
      </c>
      <c r="G37" s="119">
        <f t="shared" si="0"/>
        <v>139.84571428571431</v>
      </c>
      <c r="H37" s="120">
        <v>70</v>
      </c>
      <c r="I37" s="121">
        <v>2025</v>
      </c>
      <c r="J37" s="122" t="str">
        <f t="shared" si="1"/>
        <v xml:space="preserve"> SL VT 9.6 70W</v>
      </c>
      <c r="K37" s="127">
        <v>862.03</v>
      </c>
      <c r="L37" s="124" t="s">
        <v>1497</v>
      </c>
      <c r="M37" s="125" t="s">
        <v>1498</v>
      </c>
      <c r="N37" s="126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 spans="1:26" ht="15.75" customHeight="1" x14ac:dyDescent="0.25">
      <c r="A38" s="104"/>
      <c r="B38" s="109" t="s">
        <v>1547</v>
      </c>
      <c r="C38" s="116" t="s">
        <v>1495</v>
      </c>
      <c r="D38" s="117" t="s">
        <v>1496</v>
      </c>
      <c r="E38" s="109" t="s">
        <v>1548</v>
      </c>
      <c r="F38" s="118">
        <v>12320</v>
      </c>
      <c r="G38" s="119">
        <f t="shared" si="0"/>
        <v>154</v>
      </c>
      <c r="H38" s="120">
        <v>80</v>
      </c>
      <c r="I38" s="121">
        <v>2025</v>
      </c>
      <c r="J38" s="122" t="str">
        <f t="shared" si="1"/>
        <v xml:space="preserve"> SL VT 9.6 80W</v>
      </c>
      <c r="K38" s="127">
        <v>784.09</v>
      </c>
      <c r="L38" s="124" t="s">
        <v>1497</v>
      </c>
      <c r="M38" s="125" t="s">
        <v>1498</v>
      </c>
      <c r="N38" s="126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 spans="1:26" ht="15.75" customHeight="1" x14ac:dyDescent="0.25">
      <c r="A39" s="104"/>
      <c r="B39" s="109" t="s">
        <v>1549</v>
      </c>
      <c r="C39" s="116" t="s">
        <v>1495</v>
      </c>
      <c r="D39" s="117" t="s">
        <v>1496</v>
      </c>
      <c r="E39" s="109" t="s">
        <v>1550</v>
      </c>
      <c r="F39" s="118">
        <v>14295.4</v>
      </c>
      <c r="G39" s="119">
        <f t="shared" si="0"/>
        <v>158.83777777777777</v>
      </c>
      <c r="H39" s="120">
        <v>90</v>
      </c>
      <c r="I39" s="121">
        <v>2025</v>
      </c>
      <c r="J39" s="122" t="str">
        <f t="shared" si="1"/>
        <v xml:space="preserve"> SL VT 9.6 90W</v>
      </c>
      <c r="K39" s="127">
        <v>810.31</v>
      </c>
      <c r="L39" s="124" t="s">
        <v>1497</v>
      </c>
      <c r="M39" s="125" t="s">
        <v>1498</v>
      </c>
      <c r="N39" s="126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 spans="1:26" ht="15.75" customHeight="1" x14ac:dyDescent="0.25">
      <c r="A40" s="104"/>
      <c r="B40" s="109" t="s">
        <v>1551</v>
      </c>
      <c r="C40" s="116" t="s">
        <v>1495</v>
      </c>
      <c r="D40" s="117" t="s">
        <v>1496</v>
      </c>
      <c r="E40" s="109" t="s">
        <v>1552</v>
      </c>
      <c r="F40" s="118">
        <v>15145</v>
      </c>
      <c r="G40" s="119">
        <f t="shared" si="0"/>
        <v>144.23809523809524</v>
      </c>
      <c r="H40" s="120">
        <v>105</v>
      </c>
      <c r="I40" s="121">
        <v>2025</v>
      </c>
      <c r="J40" s="122" t="str">
        <f t="shared" si="1"/>
        <v xml:space="preserve"> SL VT 9.6 105W</v>
      </c>
      <c r="K40" s="127">
        <v>821.26</v>
      </c>
      <c r="L40" s="124" t="s">
        <v>1497</v>
      </c>
      <c r="M40" s="125" t="s">
        <v>1498</v>
      </c>
      <c r="N40" s="126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 spans="1:26" ht="15.75" customHeight="1" x14ac:dyDescent="0.25">
      <c r="A41" s="104"/>
      <c r="B41" s="109" t="s">
        <v>1553</v>
      </c>
      <c r="C41" s="116" t="s">
        <v>1495</v>
      </c>
      <c r="D41" s="117" t="s">
        <v>1496</v>
      </c>
      <c r="E41" s="109" t="s">
        <v>1554</v>
      </c>
      <c r="F41" s="118">
        <v>15145</v>
      </c>
      <c r="G41" s="119">
        <f t="shared" si="0"/>
        <v>126.20833333333333</v>
      </c>
      <c r="H41" s="120">
        <v>120</v>
      </c>
      <c r="I41" s="121">
        <v>2025</v>
      </c>
      <c r="J41" s="122" t="str">
        <f t="shared" si="1"/>
        <v xml:space="preserve"> SL VT 9.6 120W</v>
      </c>
      <c r="K41" s="127">
        <v>1117.1400000000001</v>
      </c>
      <c r="L41" s="124" t="s">
        <v>141</v>
      </c>
      <c r="M41" s="125" t="s">
        <v>1498</v>
      </c>
      <c r="N41" s="126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 spans="1:26" ht="15.75" customHeight="1" x14ac:dyDescent="0.25">
      <c r="A42" s="104"/>
      <c r="B42" s="109" t="s">
        <v>1555</v>
      </c>
      <c r="C42" s="116" t="s">
        <v>1495</v>
      </c>
      <c r="D42" s="117" t="s">
        <v>1496</v>
      </c>
      <c r="E42" s="109" t="s">
        <v>1556</v>
      </c>
      <c r="F42" s="118">
        <v>17968</v>
      </c>
      <c r="G42" s="119">
        <f t="shared" si="0"/>
        <v>143.744</v>
      </c>
      <c r="H42" s="120">
        <v>125</v>
      </c>
      <c r="I42" s="121">
        <v>2025</v>
      </c>
      <c r="J42" s="122" t="str">
        <f t="shared" si="1"/>
        <v xml:space="preserve"> SL VT 9.6 125W</v>
      </c>
      <c r="K42" s="127">
        <v>1013.74</v>
      </c>
      <c r="L42" s="124" t="s">
        <v>1497</v>
      </c>
      <c r="M42" s="125" t="s">
        <v>1498</v>
      </c>
      <c r="N42" s="126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 spans="1:26" ht="15.75" customHeight="1" x14ac:dyDescent="0.25">
      <c r="A43" s="104"/>
      <c r="B43" s="109" t="s">
        <v>1557</v>
      </c>
      <c r="C43" s="120" t="s">
        <v>1495</v>
      </c>
      <c r="D43" s="117" t="s">
        <v>1496</v>
      </c>
      <c r="E43" s="109" t="s">
        <v>1558</v>
      </c>
      <c r="F43" s="118">
        <v>20481</v>
      </c>
      <c r="G43" s="128">
        <f t="shared" si="0"/>
        <v>141.24827586206897</v>
      </c>
      <c r="H43" s="128">
        <v>145</v>
      </c>
      <c r="I43" s="121">
        <v>2025</v>
      </c>
      <c r="J43" s="122" t="str">
        <f t="shared" si="1"/>
        <v xml:space="preserve"> SL VT 9.6 145W</v>
      </c>
      <c r="K43" s="123">
        <v>1024.45</v>
      </c>
      <c r="L43" s="124" t="s">
        <v>1497</v>
      </c>
      <c r="M43" s="125" t="s">
        <v>1498</v>
      </c>
      <c r="N43" s="126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 spans="1:26" ht="15.75" customHeight="1" x14ac:dyDescent="0.25">
      <c r="A44" s="104"/>
      <c r="B44" s="109" t="s">
        <v>1559</v>
      </c>
      <c r="C44" s="116" t="s">
        <v>1495</v>
      </c>
      <c r="D44" s="117" t="s">
        <v>1496</v>
      </c>
      <c r="E44" s="109" t="s">
        <v>1560</v>
      </c>
      <c r="F44" s="118" t="s">
        <v>136</v>
      </c>
      <c r="G44" s="128" t="e">
        <f t="shared" si="0"/>
        <v>#VALUE!</v>
      </c>
      <c r="H44" s="116">
        <v>150</v>
      </c>
      <c r="I44" s="121">
        <v>2025</v>
      </c>
      <c r="J44" s="122" t="str">
        <f t="shared" si="1"/>
        <v xml:space="preserve"> SL VT 9.6 150W</v>
      </c>
      <c r="K44" s="127">
        <v>1188.6199999999999</v>
      </c>
      <c r="L44" s="124" t="s">
        <v>141</v>
      </c>
      <c r="M44" s="125" t="s">
        <v>1498</v>
      </c>
      <c r="N44" s="126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 spans="1:26" ht="15.75" customHeight="1" x14ac:dyDescent="0.25">
      <c r="A45" s="104"/>
      <c r="B45" s="109" t="s">
        <v>1561</v>
      </c>
      <c r="C45" s="116" t="s">
        <v>1495</v>
      </c>
      <c r="D45" s="117" t="s">
        <v>1496</v>
      </c>
      <c r="E45" s="109" t="s">
        <v>1562</v>
      </c>
      <c r="F45" s="118">
        <v>23437</v>
      </c>
      <c r="G45" s="128">
        <f t="shared" si="0"/>
        <v>146.48124999999999</v>
      </c>
      <c r="H45" s="116">
        <v>160</v>
      </c>
      <c r="I45" s="121">
        <v>2025</v>
      </c>
      <c r="J45" s="122" t="str">
        <f t="shared" si="1"/>
        <v xml:space="preserve"> SL VT 9.6 160W</v>
      </c>
      <c r="K45" s="127">
        <v>1072.51</v>
      </c>
      <c r="L45" s="124" t="s">
        <v>1497</v>
      </c>
      <c r="M45" s="125" t="s">
        <v>1498</v>
      </c>
      <c r="N45" s="126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 spans="1:26" ht="15.75" customHeight="1" x14ac:dyDescent="0.25">
      <c r="A46" s="104"/>
      <c r="B46" s="109" t="s">
        <v>1563</v>
      </c>
      <c r="C46" s="116" t="s">
        <v>1495</v>
      </c>
      <c r="D46" s="117" t="s">
        <v>1496</v>
      </c>
      <c r="E46" s="109" t="s">
        <v>1564</v>
      </c>
      <c r="F46" s="118">
        <v>25532</v>
      </c>
      <c r="G46" s="128">
        <f t="shared" si="0"/>
        <v>145.89714285714285</v>
      </c>
      <c r="H46" s="116">
        <v>175</v>
      </c>
      <c r="I46" s="121">
        <v>2025</v>
      </c>
      <c r="J46" s="122" t="str">
        <f t="shared" si="1"/>
        <v xml:space="preserve"> SL VT 9.6 175W</v>
      </c>
      <c r="K46" s="127">
        <v>1131.73</v>
      </c>
      <c r="L46" s="124" t="s">
        <v>1497</v>
      </c>
      <c r="M46" s="125" t="s">
        <v>1498</v>
      </c>
      <c r="N46" s="126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 spans="1:26" ht="15.75" customHeight="1" x14ac:dyDescent="0.25">
      <c r="A47" s="104"/>
      <c r="B47" s="109" t="s">
        <v>1565</v>
      </c>
      <c r="C47" s="116" t="s">
        <v>1495</v>
      </c>
      <c r="D47" s="117" t="s">
        <v>1496</v>
      </c>
      <c r="E47" s="109" t="s">
        <v>1566</v>
      </c>
      <c r="F47" s="118">
        <v>28644.799999999999</v>
      </c>
      <c r="G47" s="128">
        <f t="shared" si="0"/>
        <v>150.76210526315788</v>
      </c>
      <c r="H47" s="116">
        <v>190</v>
      </c>
      <c r="I47" s="121">
        <v>2025</v>
      </c>
      <c r="J47" s="122" t="str">
        <f t="shared" si="1"/>
        <v xml:space="preserve"> SL VT 9.6 190W</v>
      </c>
      <c r="K47" s="127">
        <v>1149.6400000000001</v>
      </c>
      <c r="L47" s="124" t="s">
        <v>1497</v>
      </c>
      <c r="M47" s="125" t="s">
        <v>1498</v>
      </c>
      <c r="N47" s="126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 spans="1:26" ht="15.75" customHeight="1" x14ac:dyDescent="0.25">
      <c r="A48" s="104"/>
      <c r="B48" s="109" t="s">
        <v>1567</v>
      </c>
      <c r="C48" s="116" t="s">
        <v>1495</v>
      </c>
      <c r="D48" s="117" t="s">
        <v>1496</v>
      </c>
      <c r="E48" s="109" t="s">
        <v>1568</v>
      </c>
      <c r="F48" s="118">
        <v>31800.799999999999</v>
      </c>
      <c r="G48" s="128">
        <f t="shared" si="0"/>
        <v>147.9106976744186</v>
      </c>
      <c r="H48" s="116">
        <v>215</v>
      </c>
      <c r="I48" s="121">
        <v>2025</v>
      </c>
      <c r="J48" s="122" t="str">
        <f t="shared" si="1"/>
        <v xml:space="preserve"> SL VT 9.6 215W</v>
      </c>
      <c r="K48" s="127">
        <v>1207.4100000000001</v>
      </c>
      <c r="L48" s="124" t="s">
        <v>1497</v>
      </c>
      <c r="M48" s="125" t="s">
        <v>1498</v>
      </c>
      <c r="N48" s="126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 spans="1:26" ht="15.75" customHeight="1" x14ac:dyDescent="0.25">
      <c r="A49" s="104"/>
      <c r="B49" s="109" t="s">
        <v>1569</v>
      </c>
      <c r="C49" s="116" t="s">
        <v>1495</v>
      </c>
      <c r="D49" s="117" t="s">
        <v>1496</v>
      </c>
      <c r="E49" s="109" t="s">
        <v>1570</v>
      </c>
      <c r="F49" s="118" t="s">
        <v>136</v>
      </c>
      <c r="G49" s="128" t="e">
        <f t="shared" si="0"/>
        <v>#VALUE!</v>
      </c>
      <c r="H49" s="116">
        <v>240</v>
      </c>
      <c r="I49" s="121">
        <v>2025</v>
      </c>
      <c r="J49" s="122" t="str">
        <f t="shared" si="1"/>
        <v xml:space="preserve"> SL VT 9.6 240W</v>
      </c>
      <c r="K49" s="127">
        <v>1363.6</v>
      </c>
      <c r="L49" s="124" t="s">
        <v>141</v>
      </c>
      <c r="M49" s="125" t="s">
        <v>1498</v>
      </c>
      <c r="N49" s="126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 spans="1:26" ht="15.75" customHeight="1" x14ac:dyDescent="0.25">
      <c r="A50" s="104"/>
      <c r="B50" s="104"/>
      <c r="C50" s="104"/>
      <c r="D50" s="104"/>
      <c r="E50" s="104"/>
      <c r="F50" s="105"/>
      <c r="G50" s="104"/>
      <c r="H50" s="104"/>
      <c r="I50" s="106"/>
      <c r="J50" s="106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 spans="1:26" ht="15.75" customHeight="1" x14ac:dyDescent="0.25">
      <c r="A51" s="104"/>
      <c r="B51" s="104"/>
      <c r="C51" s="104"/>
      <c r="D51" s="104"/>
      <c r="E51" s="104"/>
      <c r="F51" s="105"/>
      <c r="G51" s="104"/>
      <c r="H51" s="104"/>
      <c r="I51" s="106"/>
      <c r="J51" s="106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 spans="1:26" ht="15.75" customHeight="1" x14ac:dyDescent="0.25">
      <c r="A52" s="104"/>
      <c r="B52" s="129" t="s">
        <v>1484</v>
      </c>
      <c r="C52" s="129" t="s">
        <v>1485</v>
      </c>
      <c r="D52" s="129" t="s">
        <v>100</v>
      </c>
      <c r="E52" s="130" t="s">
        <v>1486</v>
      </c>
      <c r="F52" s="130" t="s">
        <v>1487</v>
      </c>
      <c r="G52" s="129" t="s">
        <v>1488</v>
      </c>
      <c r="H52" s="129" t="s">
        <v>1489</v>
      </c>
      <c r="I52" s="129" t="s">
        <v>1490</v>
      </c>
      <c r="J52" s="129" t="s">
        <v>1571</v>
      </c>
      <c r="K52" s="131" t="s">
        <v>1492</v>
      </c>
      <c r="L52" s="131" t="s">
        <v>1493</v>
      </c>
      <c r="M52" s="131" t="s">
        <v>1494</v>
      </c>
      <c r="N52" s="131" t="s">
        <v>127</v>
      </c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 spans="1:26" ht="15.75" customHeight="1" x14ac:dyDescent="0.25">
      <c r="A53" s="104"/>
      <c r="B53" s="132" t="s">
        <v>271</v>
      </c>
      <c r="C53" s="133" t="s">
        <v>1495</v>
      </c>
      <c r="D53" s="134" t="s">
        <v>1572</v>
      </c>
      <c r="E53" s="116" t="s">
        <v>1175</v>
      </c>
      <c r="F53" s="118">
        <v>3825</v>
      </c>
      <c r="G53" s="135">
        <f t="shared" ref="G53:G75" si="2">F53/H53</f>
        <v>170</v>
      </c>
      <c r="H53" s="133">
        <v>22.5</v>
      </c>
      <c r="I53" s="136">
        <v>2025</v>
      </c>
      <c r="J53" s="133" t="str">
        <f t="shared" ref="J53:J75" si="3">B53</f>
        <v>SX-INEVO020HF</v>
      </c>
      <c r="K53" s="123">
        <v>410.43</v>
      </c>
      <c r="L53" s="133" t="s">
        <v>1497</v>
      </c>
      <c r="M53" s="136" t="s">
        <v>1498</v>
      </c>
      <c r="N53" s="137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 spans="1:26" ht="15.75" customHeight="1" x14ac:dyDescent="0.25">
      <c r="A54" s="104"/>
      <c r="B54" s="132" t="s">
        <v>494</v>
      </c>
      <c r="C54" s="133" t="s">
        <v>1495</v>
      </c>
      <c r="D54" s="134" t="s">
        <v>1572</v>
      </c>
      <c r="E54" s="116" t="s">
        <v>1150</v>
      </c>
      <c r="F54" s="118">
        <v>5270</v>
      </c>
      <c r="G54" s="135">
        <f t="shared" si="2"/>
        <v>170</v>
      </c>
      <c r="H54" s="133">
        <v>31</v>
      </c>
      <c r="I54" s="136">
        <v>2025</v>
      </c>
      <c r="J54" s="133" t="str">
        <f t="shared" si="3"/>
        <v>SX-INEVO030HF</v>
      </c>
      <c r="K54" s="123">
        <v>416.78</v>
      </c>
      <c r="L54" s="133" t="s">
        <v>1497</v>
      </c>
      <c r="M54" s="136" t="s">
        <v>1498</v>
      </c>
      <c r="N54" s="137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 spans="1:26" ht="15.75" customHeight="1" x14ac:dyDescent="0.25">
      <c r="A55" s="104"/>
      <c r="B55" s="132" t="s">
        <v>164</v>
      </c>
      <c r="C55" s="133" t="s">
        <v>1495</v>
      </c>
      <c r="D55" s="134" t="s">
        <v>1572</v>
      </c>
      <c r="E55" s="116" t="s">
        <v>1214</v>
      </c>
      <c r="F55" s="118">
        <v>6552</v>
      </c>
      <c r="G55" s="135">
        <f t="shared" si="2"/>
        <v>168</v>
      </c>
      <c r="H55" s="133">
        <v>39</v>
      </c>
      <c r="I55" s="136">
        <v>2025</v>
      </c>
      <c r="J55" s="133" t="str">
        <f t="shared" si="3"/>
        <v>SX-INEVO040HF</v>
      </c>
      <c r="K55" s="123">
        <v>443.04</v>
      </c>
      <c r="L55" s="133" t="s">
        <v>1497</v>
      </c>
      <c r="M55" s="136" t="s">
        <v>1498</v>
      </c>
      <c r="N55" s="137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 spans="1:26" ht="15.75" customHeight="1" x14ac:dyDescent="0.25">
      <c r="A56" s="104"/>
      <c r="B56" s="132" t="s">
        <v>401</v>
      </c>
      <c r="C56" s="133" t="s">
        <v>1495</v>
      </c>
      <c r="D56" s="134" t="s">
        <v>1572</v>
      </c>
      <c r="E56" s="116" t="s">
        <v>1573</v>
      </c>
      <c r="F56" s="118">
        <v>8650</v>
      </c>
      <c r="G56" s="135">
        <f t="shared" si="2"/>
        <v>173</v>
      </c>
      <c r="H56" s="133">
        <v>50</v>
      </c>
      <c r="I56" s="136">
        <v>2025</v>
      </c>
      <c r="J56" s="133" t="str">
        <f t="shared" si="3"/>
        <v>SX-INEVO050HF</v>
      </c>
      <c r="K56" s="123">
        <v>435.94</v>
      </c>
      <c r="L56" s="133" t="s">
        <v>1497</v>
      </c>
      <c r="M56" s="136" t="s">
        <v>1498</v>
      </c>
      <c r="N56" s="137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 spans="1:26" ht="15.75" customHeight="1" x14ac:dyDescent="0.25">
      <c r="A57" s="104"/>
      <c r="B57" s="132" t="s">
        <v>249</v>
      </c>
      <c r="C57" s="133" t="s">
        <v>1495</v>
      </c>
      <c r="D57" s="134" t="s">
        <v>1572</v>
      </c>
      <c r="E57" s="116" t="s">
        <v>1574</v>
      </c>
      <c r="F57" s="118">
        <v>9600</v>
      </c>
      <c r="G57" s="135">
        <f t="shared" si="2"/>
        <v>160</v>
      </c>
      <c r="H57" s="133">
        <v>60</v>
      </c>
      <c r="I57" s="136">
        <v>2025</v>
      </c>
      <c r="J57" s="133" t="str">
        <f t="shared" si="3"/>
        <v>SX-INEVO060HF</v>
      </c>
      <c r="K57" s="123">
        <v>425.57</v>
      </c>
      <c r="L57" s="133" t="s">
        <v>1497</v>
      </c>
      <c r="M57" s="136" t="s">
        <v>1498</v>
      </c>
      <c r="N57" s="137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 spans="1:26" ht="15.75" customHeight="1" x14ac:dyDescent="0.25">
      <c r="A58" s="104"/>
      <c r="B58" s="132" t="s">
        <v>386</v>
      </c>
      <c r="C58" s="133" t="s">
        <v>1495</v>
      </c>
      <c r="D58" s="134" t="s">
        <v>1572</v>
      </c>
      <c r="E58" s="116" t="s">
        <v>1164</v>
      </c>
      <c r="F58" s="118">
        <v>12600</v>
      </c>
      <c r="G58" s="135">
        <f t="shared" si="2"/>
        <v>180</v>
      </c>
      <c r="H58" s="133">
        <v>70</v>
      </c>
      <c r="I58" s="136">
        <v>2025</v>
      </c>
      <c r="J58" s="133" t="str">
        <f t="shared" si="3"/>
        <v>SX-INLPP070HF</v>
      </c>
      <c r="K58" s="123">
        <v>619.29999999999995</v>
      </c>
      <c r="L58" s="133" t="s">
        <v>1497</v>
      </c>
      <c r="M58" s="136" t="s">
        <v>1498</v>
      </c>
      <c r="N58" s="137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 spans="1:26" ht="15.75" customHeight="1" x14ac:dyDescent="0.25">
      <c r="A59" s="104"/>
      <c r="B59" s="132" t="s">
        <v>315</v>
      </c>
      <c r="C59" s="133" t="s">
        <v>1495</v>
      </c>
      <c r="D59" s="134" t="s">
        <v>1572</v>
      </c>
      <c r="E59" s="116" t="s">
        <v>1252</v>
      </c>
      <c r="F59" s="118">
        <v>14062</v>
      </c>
      <c r="G59" s="135">
        <f t="shared" si="2"/>
        <v>178</v>
      </c>
      <c r="H59" s="133">
        <v>79</v>
      </c>
      <c r="I59" s="136">
        <v>2025</v>
      </c>
      <c r="J59" s="133" t="str">
        <f t="shared" si="3"/>
        <v>SX-INLPP080HF</v>
      </c>
      <c r="K59" s="123">
        <v>627.04</v>
      </c>
      <c r="L59" s="133" t="s">
        <v>1497</v>
      </c>
      <c r="M59" s="136" t="s">
        <v>1498</v>
      </c>
      <c r="N59" s="137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 spans="1:26" ht="15.75" customHeight="1" x14ac:dyDescent="0.25">
      <c r="A60" s="104"/>
      <c r="B60" s="132" t="s">
        <v>288</v>
      </c>
      <c r="C60" s="133" t="s">
        <v>1495</v>
      </c>
      <c r="D60" s="134" t="s">
        <v>1572</v>
      </c>
      <c r="E60" s="116" t="s">
        <v>1575</v>
      </c>
      <c r="F60" s="118">
        <v>16290</v>
      </c>
      <c r="G60" s="135">
        <f t="shared" si="2"/>
        <v>181</v>
      </c>
      <c r="H60" s="133">
        <v>90</v>
      </c>
      <c r="I60" s="136">
        <v>2025</v>
      </c>
      <c r="J60" s="133" t="str">
        <f t="shared" si="3"/>
        <v>SX-INLPP090HF</v>
      </c>
      <c r="K60" s="123">
        <v>642.53</v>
      </c>
      <c r="L60" s="133" t="s">
        <v>1497</v>
      </c>
      <c r="M60" s="136" t="s">
        <v>1498</v>
      </c>
      <c r="N60" s="137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 spans="1:26" ht="15.75" customHeight="1" x14ac:dyDescent="0.25">
      <c r="A61" s="104"/>
      <c r="B61" s="132" t="s">
        <v>331</v>
      </c>
      <c r="C61" s="133" t="s">
        <v>1495</v>
      </c>
      <c r="D61" s="134" t="s">
        <v>1572</v>
      </c>
      <c r="E61" s="116" t="s">
        <v>1576</v>
      </c>
      <c r="F61" s="118">
        <v>17575</v>
      </c>
      <c r="G61" s="135">
        <f t="shared" si="2"/>
        <v>175.75</v>
      </c>
      <c r="H61" s="133">
        <v>100</v>
      </c>
      <c r="I61" s="136">
        <v>2025</v>
      </c>
      <c r="J61" s="133" t="str">
        <f t="shared" si="3"/>
        <v>SX-INLPP100HF</v>
      </c>
      <c r="K61" s="123">
        <v>728.72</v>
      </c>
      <c r="L61" s="133" t="s">
        <v>1497</v>
      </c>
      <c r="M61" s="136" t="s">
        <v>1498</v>
      </c>
      <c r="N61" s="137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spans="1:26" ht="15.75" customHeight="1" x14ac:dyDescent="0.25">
      <c r="A62" s="104"/>
      <c r="B62" s="132" t="s">
        <v>769</v>
      </c>
      <c r="C62" s="133" t="s">
        <v>1495</v>
      </c>
      <c r="D62" s="134" t="s">
        <v>1572</v>
      </c>
      <c r="E62" s="116" t="s">
        <v>1228</v>
      </c>
      <c r="F62" s="118">
        <v>21840</v>
      </c>
      <c r="G62" s="135">
        <f t="shared" si="2"/>
        <v>182</v>
      </c>
      <c r="H62" s="133">
        <v>120</v>
      </c>
      <c r="I62" s="136">
        <v>2025</v>
      </c>
      <c r="J62" s="133" t="str">
        <f t="shared" si="3"/>
        <v>SX-INLPP120HF</v>
      </c>
      <c r="K62" s="123">
        <v>759.71</v>
      </c>
      <c r="L62" s="133" t="s">
        <v>1497</v>
      </c>
      <c r="M62" s="136" t="s">
        <v>1498</v>
      </c>
      <c r="N62" s="137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:26" ht="15.75" customHeight="1" x14ac:dyDescent="0.25">
      <c r="A63" s="104"/>
      <c r="B63" s="132" t="s">
        <v>1577</v>
      </c>
      <c r="C63" s="133" t="s">
        <v>1495</v>
      </c>
      <c r="D63" s="134" t="s">
        <v>1572</v>
      </c>
      <c r="E63" s="116" t="s">
        <v>1578</v>
      </c>
      <c r="F63" s="118">
        <v>25071</v>
      </c>
      <c r="G63" s="135">
        <f t="shared" si="2"/>
        <v>183</v>
      </c>
      <c r="H63" s="133">
        <v>137</v>
      </c>
      <c r="I63" s="136">
        <v>2025</v>
      </c>
      <c r="J63" s="133" t="str">
        <f t="shared" si="3"/>
        <v>SX-INLPP150HF</v>
      </c>
      <c r="K63" s="123">
        <v>776.02</v>
      </c>
      <c r="L63" s="133" t="s">
        <v>1497</v>
      </c>
      <c r="M63" s="136" t="s">
        <v>1498</v>
      </c>
      <c r="N63" s="137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 spans="1:26" ht="15.75" customHeight="1" x14ac:dyDescent="0.25">
      <c r="A64" s="104"/>
      <c r="B64" s="132" t="s">
        <v>1579</v>
      </c>
      <c r="C64" s="133" t="s">
        <v>1495</v>
      </c>
      <c r="D64" s="134" t="s">
        <v>1572</v>
      </c>
      <c r="E64" s="138" t="s">
        <v>1202</v>
      </c>
      <c r="F64" s="118">
        <v>32032</v>
      </c>
      <c r="G64" s="135">
        <f t="shared" si="2"/>
        <v>182</v>
      </c>
      <c r="H64" s="133">
        <v>176</v>
      </c>
      <c r="I64" s="136">
        <v>2025</v>
      </c>
      <c r="J64" s="133" t="str">
        <f t="shared" si="3"/>
        <v>SX-INLPP180F6</v>
      </c>
      <c r="K64" s="123">
        <v>882.51</v>
      </c>
      <c r="L64" s="133" t="s">
        <v>1497</v>
      </c>
      <c r="M64" s="136" t="s">
        <v>1498</v>
      </c>
      <c r="N64" s="137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 spans="1:26" ht="15.75" customHeight="1" x14ac:dyDescent="0.25">
      <c r="A65" s="104"/>
      <c r="B65" s="133" t="s">
        <v>477</v>
      </c>
      <c r="C65" s="133" t="s">
        <v>1495</v>
      </c>
      <c r="D65" s="134" t="s">
        <v>1580</v>
      </c>
      <c r="E65" s="196" t="s">
        <v>1581</v>
      </c>
      <c r="F65" s="118">
        <v>5266</v>
      </c>
      <c r="G65" s="135">
        <f t="shared" si="2"/>
        <v>175.53333333333333</v>
      </c>
      <c r="H65" s="133">
        <v>30</v>
      </c>
      <c r="I65" s="136">
        <v>2025</v>
      </c>
      <c r="J65" s="133" t="str">
        <f t="shared" si="3"/>
        <v xml:space="preserve">SIGSAGPTLRRSSNDL_30W_38IBBRS
</v>
      </c>
      <c r="K65" s="123">
        <v>425.4</v>
      </c>
      <c r="L65" s="133" t="s">
        <v>1497</v>
      </c>
      <c r="M65" s="136" t="s">
        <v>1498</v>
      </c>
      <c r="N65" s="137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 spans="1:26" ht="15.75" customHeight="1" x14ac:dyDescent="0.25">
      <c r="A66" s="104"/>
      <c r="B66" s="133" t="s">
        <v>495</v>
      </c>
      <c r="C66" s="133" t="s">
        <v>1495</v>
      </c>
      <c r="D66" s="134" t="s">
        <v>1580</v>
      </c>
      <c r="E66" s="196" t="s">
        <v>496</v>
      </c>
      <c r="F66" s="118">
        <v>6641</v>
      </c>
      <c r="G66" s="135">
        <f t="shared" si="2"/>
        <v>166.02500000000001</v>
      </c>
      <c r="H66" s="133">
        <v>40</v>
      </c>
      <c r="I66" s="136">
        <v>2025</v>
      </c>
      <c r="J66" s="133" t="str">
        <f t="shared" si="3"/>
        <v xml:space="preserve">SIGSAGPTLRRSSNDL_40W_50IBBRS
</v>
      </c>
      <c r="K66" s="123">
        <v>425.4</v>
      </c>
      <c r="L66" s="133" t="s">
        <v>1497</v>
      </c>
      <c r="M66" s="136" t="s">
        <v>1498</v>
      </c>
      <c r="N66" s="137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 spans="1:26" ht="15.75" customHeight="1" x14ac:dyDescent="0.25">
      <c r="A67" s="104"/>
      <c r="B67" s="133" t="s">
        <v>165</v>
      </c>
      <c r="C67" s="133" t="s">
        <v>1495</v>
      </c>
      <c r="D67" s="134" t="s">
        <v>1580</v>
      </c>
      <c r="E67" s="116" t="s">
        <v>1582</v>
      </c>
      <c r="F67" s="118">
        <v>8163</v>
      </c>
      <c r="G67" s="135">
        <f t="shared" si="2"/>
        <v>163.26</v>
      </c>
      <c r="H67" s="133">
        <v>50</v>
      </c>
      <c r="I67" s="136">
        <v>2025</v>
      </c>
      <c r="J67" s="133" t="str">
        <f t="shared" si="3"/>
        <v xml:space="preserve">SIGSAGPTLRRSSNDL_50W_61IBBRS
</v>
      </c>
      <c r="K67" s="123">
        <v>425.4</v>
      </c>
      <c r="L67" s="133" t="s">
        <v>1497</v>
      </c>
      <c r="M67" s="136" t="s">
        <v>1498</v>
      </c>
      <c r="N67" s="137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 spans="1:26" ht="15.75" customHeight="1" x14ac:dyDescent="0.25">
      <c r="A68" s="104"/>
      <c r="B68" s="133" t="s">
        <v>324</v>
      </c>
      <c r="C68" s="133" t="s">
        <v>1495</v>
      </c>
      <c r="D68" s="134" t="s">
        <v>1580</v>
      </c>
      <c r="E68" s="116" t="s">
        <v>1583</v>
      </c>
      <c r="F68" s="118">
        <v>9453</v>
      </c>
      <c r="G68" s="135">
        <f t="shared" si="2"/>
        <v>157.55000000000001</v>
      </c>
      <c r="H68" s="133">
        <v>60</v>
      </c>
      <c r="I68" s="136">
        <v>2025</v>
      </c>
      <c r="J68" s="133" t="str">
        <f t="shared" si="3"/>
        <v xml:space="preserve">SIGSAGPTLRRSSNDL_60W_73IBBRS
</v>
      </c>
      <c r="K68" s="123">
        <v>441.8</v>
      </c>
      <c r="L68" s="133" t="s">
        <v>1497</v>
      </c>
      <c r="M68" s="136" t="s">
        <v>1498</v>
      </c>
      <c r="N68" s="137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 spans="1:26" ht="15.75" customHeight="1" x14ac:dyDescent="0.25">
      <c r="A69" s="104"/>
      <c r="B69" s="133" t="s">
        <v>1584</v>
      </c>
      <c r="C69" s="133" t="s">
        <v>1495</v>
      </c>
      <c r="D69" s="134" t="s">
        <v>1580</v>
      </c>
      <c r="E69" s="116" t="s">
        <v>1585</v>
      </c>
      <c r="F69" s="118">
        <v>10884</v>
      </c>
      <c r="G69" s="135">
        <f t="shared" si="2"/>
        <v>160.05882352941177</v>
      </c>
      <c r="H69" s="133">
        <v>68</v>
      </c>
      <c r="I69" s="136">
        <v>2025</v>
      </c>
      <c r="J69" s="133" t="str">
        <f t="shared" si="3"/>
        <v xml:space="preserve">SIGSAGPTLRRSSNDL_68W_83IBBRS
</v>
      </c>
      <c r="K69" s="123">
        <v>441.8</v>
      </c>
      <c r="L69" s="133" t="s">
        <v>1497</v>
      </c>
      <c r="M69" s="136" t="s">
        <v>1498</v>
      </c>
      <c r="N69" s="137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 spans="1:26" ht="15.75" customHeight="1" x14ac:dyDescent="0.25">
      <c r="A70" s="104"/>
      <c r="B70" s="133" t="s">
        <v>1586</v>
      </c>
      <c r="C70" s="133" t="s">
        <v>1495</v>
      </c>
      <c r="D70" s="134" t="s">
        <v>1580</v>
      </c>
      <c r="E70" s="116" t="s">
        <v>1587</v>
      </c>
      <c r="F70" s="118">
        <v>13209</v>
      </c>
      <c r="G70" s="135">
        <f t="shared" si="2"/>
        <v>165.11250000000001</v>
      </c>
      <c r="H70" s="133">
        <v>80</v>
      </c>
      <c r="I70" s="136">
        <v>2025</v>
      </c>
      <c r="J70" s="133" t="str">
        <f t="shared" si="3"/>
        <v xml:space="preserve">SIGMAGPTLRRSMNDL_80W_56IBBR
</v>
      </c>
      <c r="K70" s="123">
        <v>549.46</v>
      </c>
      <c r="L70" s="133" t="s">
        <v>1497</v>
      </c>
      <c r="M70" s="136" t="s">
        <v>1498</v>
      </c>
      <c r="N70" s="137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 spans="1:26" ht="15.75" customHeight="1" x14ac:dyDescent="0.25">
      <c r="A71" s="104"/>
      <c r="B71" s="133" t="s">
        <v>1588</v>
      </c>
      <c r="C71" s="133" t="s">
        <v>1495</v>
      </c>
      <c r="D71" s="134" t="s">
        <v>1580</v>
      </c>
      <c r="E71" s="116" t="s">
        <v>1589</v>
      </c>
      <c r="F71" s="118">
        <v>13859</v>
      </c>
      <c r="G71" s="135">
        <f t="shared" si="2"/>
        <v>153.98888888888888</v>
      </c>
      <c r="H71" s="133">
        <v>90</v>
      </c>
      <c r="I71" s="136">
        <v>2025</v>
      </c>
      <c r="J71" s="133" t="str">
        <f t="shared" si="3"/>
        <v xml:space="preserve">SIGSAGPTLRRSSNDL_90W112IBBRS
</v>
      </c>
      <c r="K71" s="123">
        <v>463.52</v>
      </c>
      <c r="L71" s="133" t="s">
        <v>1497</v>
      </c>
      <c r="M71" s="136" t="s">
        <v>1498</v>
      </c>
      <c r="N71" s="137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 spans="1:26" ht="15.75" customHeight="1" x14ac:dyDescent="0.25">
      <c r="A72" s="104"/>
      <c r="B72" s="133" t="s">
        <v>770</v>
      </c>
      <c r="C72" s="133" t="s">
        <v>1495</v>
      </c>
      <c r="D72" s="134" t="s">
        <v>1580</v>
      </c>
      <c r="E72" s="116" t="s">
        <v>1590</v>
      </c>
      <c r="F72" s="118">
        <v>15162</v>
      </c>
      <c r="G72" s="135">
        <f t="shared" si="2"/>
        <v>151.62</v>
      </c>
      <c r="H72" s="133">
        <v>100</v>
      </c>
      <c r="I72" s="136">
        <v>2025</v>
      </c>
      <c r="J72" s="133" t="str">
        <f t="shared" si="3"/>
        <v xml:space="preserve">SIGSAGPTLRRSSNDL100W125IBBRS
</v>
      </c>
      <c r="K72" s="123">
        <v>463.52</v>
      </c>
      <c r="L72" s="133" t="s">
        <v>1497</v>
      </c>
      <c r="M72" s="136" t="s">
        <v>1498</v>
      </c>
      <c r="N72" s="137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 spans="1:26" ht="15.75" customHeight="1" x14ac:dyDescent="0.25">
      <c r="A73" s="104"/>
      <c r="B73" s="133" t="s">
        <v>1591</v>
      </c>
      <c r="C73" s="133" t="s">
        <v>1495</v>
      </c>
      <c r="D73" s="134" t="s">
        <v>1580</v>
      </c>
      <c r="E73" s="116" t="s">
        <v>1592</v>
      </c>
      <c r="F73" s="118">
        <v>19640</v>
      </c>
      <c r="G73" s="135">
        <f t="shared" si="2"/>
        <v>163.66666666666666</v>
      </c>
      <c r="H73" s="133">
        <v>120</v>
      </c>
      <c r="I73" s="136">
        <v>2025</v>
      </c>
      <c r="J73" s="133" t="str">
        <f t="shared" si="3"/>
        <v xml:space="preserve">SIGMAGPTLRRSMNDL120W_82IBBR
</v>
      </c>
      <c r="K73" s="123">
        <v>569.98</v>
      </c>
      <c r="L73" s="133" t="s">
        <v>1497</v>
      </c>
      <c r="M73" s="136" t="s">
        <v>1498</v>
      </c>
      <c r="N73" s="137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 spans="1:26" ht="15.75" customHeight="1" x14ac:dyDescent="0.25">
      <c r="A74" s="104"/>
      <c r="B74" s="133" t="s">
        <v>1593</v>
      </c>
      <c r="C74" s="133" t="s">
        <v>1495</v>
      </c>
      <c r="D74" s="134" t="s">
        <v>1580</v>
      </c>
      <c r="E74" s="116" t="s">
        <v>1594</v>
      </c>
      <c r="F74" s="118">
        <v>23000</v>
      </c>
      <c r="G74" s="135">
        <f t="shared" si="2"/>
        <v>153.33333333333334</v>
      </c>
      <c r="H74" s="133">
        <v>150</v>
      </c>
      <c r="I74" s="136">
        <v>2025</v>
      </c>
      <c r="J74" s="133" t="str">
        <f t="shared" si="3"/>
        <v xml:space="preserve">SIGMAGPTLRRSMNDL150W102IBBR
</v>
      </c>
      <c r="K74" s="123">
        <v>569.97</v>
      </c>
      <c r="L74" s="133" t="s">
        <v>1497</v>
      </c>
      <c r="M74" s="136" t="s">
        <v>1498</v>
      </c>
      <c r="N74" s="137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 spans="1:26" ht="15.75" customHeight="1" x14ac:dyDescent="0.25">
      <c r="A75" s="104"/>
      <c r="B75" s="77" t="s">
        <v>1595</v>
      </c>
      <c r="C75" s="133" t="s">
        <v>1495</v>
      </c>
      <c r="D75" s="134" t="s">
        <v>1580</v>
      </c>
      <c r="E75" s="116" t="s">
        <v>1596</v>
      </c>
      <c r="F75" s="118">
        <v>30866</v>
      </c>
      <c r="G75" s="135">
        <f t="shared" si="2"/>
        <v>168.66666666666666</v>
      </c>
      <c r="H75" s="133">
        <v>183</v>
      </c>
      <c r="I75" s="136">
        <v>2025</v>
      </c>
      <c r="J75" s="133" t="str">
        <f t="shared" si="3"/>
        <v>TAUMAGPTLRRTMNDL183W_95IBB</v>
      </c>
      <c r="K75" s="123">
        <v>829.96</v>
      </c>
      <c r="L75" s="133" t="s">
        <v>1497</v>
      </c>
      <c r="M75" s="136" t="s">
        <v>1498</v>
      </c>
      <c r="N75" s="137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 spans="1:26" ht="15.75" customHeight="1" x14ac:dyDescent="0.25">
      <c r="A76" s="104"/>
      <c r="B76" s="104"/>
      <c r="C76" s="104"/>
      <c r="D76" s="104"/>
      <c r="E76" s="104"/>
      <c r="F76" s="105"/>
      <c r="G76" s="104"/>
      <c r="H76" s="104"/>
      <c r="I76" s="106"/>
      <c r="J76" s="106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 spans="1:26" ht="15.75" customHeight="1" x14ac:dyDescent="0.25">
      <c r="A77" s="104"/>
      <c r="B77" s="104"/>
      <c r="C77" s="104"/>
      <c r="D77" s="104"/>
      <c r="E77" s="104"/>
      <c r="F77" s="105"/>
      <c r="G77" s="104"/>
      <c r="H77" s="104"/>
      <c r="I77" s="106"/>
      <c r="J77" s="106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 spans="1:26" ht="15.75" customHeight="1" x14ac:dyDescent="0.25">
      <c r="A78" s="104"/>
      <c r="B78" s="104"/>
      <c r="C78" s="104"/>
      <c r="D78" s="104"/>
      <c r="E78" s="104"/>
      <c r="F78" s="105"/>
      <c r="G78" s="104"/>
      <c r="H78" s="104"/>
      <c r="I78" s="106"/>
      <c r="J78" s="106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 spans="1:26" ht="15.75" customHeight="1" x14ac:dyDescent="0.25">
      <c r="A79" s="104"/>
      <c r="B79" s="104"/>
      <c r="C79" s="104"/>
      <c r="D79" s="104"/>
      <c r="E79" s="104"/>
      <c r="F79" s="105"/>
      <c r="G79" s="104"/>
      <c r="H79" s="104"/>
      <c r="I79" s="106"/>
      <c r="J79" s="106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 spans="1:26" ht="15.75" customHeight="1" x14ac:dyDescent="0.25">
      <c r="A80" s="104"/>
      <c r="B80" s="104"/>
      <c r="C80" s="104"/>
      <c r="D80" s="104"/>
      <c r="E80" s="104"/>
      <c r="F80" s="105"/>
      <c r="G80" s="104"/>
      <c r="H80" s="104"/>
      <c r="I80" s="106"/>
      <c r="J80" s="106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 spans="1:26" ht="15.75" customHeight="1" x14ac:dyDescent="0.25">
      <c r="A81" s="104"/>
      <c r="B81" s="104"/>
      <c r="C81" s="104"/>
      <c r="D81" s="104"/>
      <c r="E81" s="104"/>
      <c r="F81" s="105"/>
      <c r="G81" s="104"/>
      <c r="H81" s="104"/>
      <c r="I81" s="106"/>
      <c r="J81" s="106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 spans="1:26" ht="15.75" customHeight="1" x14ac:dyDescent="0.25">
      <c r="A82" s="104"/>
      <c r="B82" s="104"/>
      <c r="C82" s="104"/>
      <c r="D82" s="104"/>
      <c r="E82" s="104"/>
      <c r="F82" s="105"/>
      <c r="G82" s="104"/>
      <c r="H82" s="104"/>
      <c r="I82" s="106"/>
      <c r="J82" s="106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 spans="1:26" ht="15.75" customHeight="1" x14ac:dyDescent="0.25">
      <c r="A83" s="104"/>
      <c r="B83" s="104"/>
      <c r="C83" s="104"/>
      <c r="D83" s="104"/>
      <c r="E83" s="104"/>
      <c r="F83" s="105"/>
      <c r="G83" s="104"/>
      <c r="H83" s="104"/>
      <c r="I83" s="106"/>
      <c r="J83" s="106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 spans="1:26" ht="15.75" customHeight="1" x14ac:dyDescent="0.25">
      <c r="A84" s="104"/>
      <c r="B84" s="104"/>
      <c r="C84" s="104"/>
      <c r="D84" s="104"/>
      <c r="E84" s="104"/>
      <c r="F84" s="105"/>
      <c r="G84" s="104"/>
      <c r="H84" s="104"/>
      <c r="I84" s="106"/>
      <c r="J84" s="106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 spans="1:26" ht="15.75" customHeight="1" x14ac:dyDescent="0.25">
      <c r="A85" s="104"/>
      <c r="B85" s="104"/>
      <c r="C85" s="104"/>
      <c r="D85" s="104"/>
      <c r="E85" s="104"/>
      <c r="F85" s="105"/>
      <c r="G85" s="104"/>
      <c r="H85" s="104"/>
      <c r="I85" s="106"/>
      <c r="J85" s="106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 spans="1:26" ht="15.75" customHeight="1" x14ac:dyDescent="0.25">
      <c r="A86" s="104"/>
      <c r="B86" s="104"/>
      <c r="C86" s="104"/>
      <c r="D86" s="104"/>
      <c r="E86" s="104"/>
      <c r="F86" s="105"/>
      <c r="G86" s="104"/>
      <c r="H86" s="104"/>
      <c r="I86" s="106"/>
      <c r="J86" s="106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 spans="1:26" ht="15.75" customHeight="1" x14ac:dyDescent="0.25">
      <c r="A87" s="104"/>
      <c r="B87" s="104"/>
      <c r="C87" s="104"/>
      <c r="D87" s="104"/>
      <c r="E87" s="104"/>
      <c r="F87" s="105"/>
      <c r="G87" s="104"/>
      <c r="H87" s="104"/>
      <c r="I87" s="106"/>
      <c r="J87" s="106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 spans="1:26" ht="15.75" customHeight="1" x14ac:dyDescent="0.25">
      <c r="A88" s="104"/>
      <c r="B88" s="104"/>
      <c r="C88" s="104"/>
      <c r="D88" s="104"/>
      <c r="E88" s="104"/>
      <c r="F88" s="105"/>
      <c r="G88" s="104"/>
      <c r="H88" s="104"/>
      <c r="I88" s="106"/>
      <c r="J88" s="106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 spans="1:26" ht="15.75" customHeight="1" x14ac:dyDescent="0.25">
      <c r="A89" s="104"/>
      <c r="B89" s="104"/>
      <c r="C89" s="104"/>
      <c r="D89" s="104"/>
      <c r="E89" s="104"/>
      <c r="F89" s="105"/>
      <c r="G89" s="104"/>
      <c r="H89" s="104"/>
      <c r="I89" s="106"/>
      <c r="J89" s="106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 spans="1:26" ht="15.75" customHeight="1" x14ac:dyDescent="0.25">
      <c r="A90" s="104"/>
      <c r="B90" s="104"/>
      <c r="C90" s="104"/>
      <c r="D90" s="104"/>
      <c r="E90" s="104"/>
      <c r="F90" s="105"/>
      <c r="G90" s="104"/>
      <c r="H90" s="104"/>
      <c r="I90" s="106"/>
      <c r="J90" s="106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 spans="1:26" ht="15.75" customHeight="1" x14ac:dyDescent="0.25">
      <c r="A91" s="104"/>
      <c r="B91" s="104"/>
      <c r="C91" s="104"/>
      <c r="D91" s="104"/>
      <c r="E91" s="104"/>
      <c r="F91" s="105"/>
      <c r="G91" s="104"/>
      <c r="H91" s="104"/>
      <c r="I91" s="106"/>
      <c r="J91" s="106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 spans="1:26" ht="15.75" customHeight="1" x14ac:dyDescent="0.25">
      <c r="A92" s="104"/>
      <c r="B92" s="104"/>
      <c r="C92" s="104"/>
      <c r="D92" s="104"/>
      <c r="E92" s="104"/>
      <c r="F92" s="105"/>
      <c r="G92" s="104"/>
      <c r="H92" s="104"/>
      <c r="I92" s="106"/>
      <c r="J92" s="106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 spans="1:26" ht="15.75" customHeight="1" x14ac:dyDescent="0.25">
      <c r="A93" s="104"/>
      <c r="B93" s="104"/>
      <c r="C93" s="104"/>
      <c r="D93" s="104"/>
      <c r="E93" s="104"/>
      <c r="F93" s="105"/>
      <c r="G93" s="104"/>
      <c r="H93" s="104"/>
      <c r="I93" s="106"/>
      <c r="J93" s="106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 spans="1:26" ht="15.75" customHeight="1" x14ac:dyDescent="0.25">
      <c r="A94" s="104"/>
      <c r="B94" s="104"/>
      <c r="C94" s="104"/>
      <c r="D94" s="104"/>
      <c r="E94" s="104"/>
      <c r="F94" s="105"/>
      <c r="G94" s="104"/>
      <c r="H94" s="104"/>
      <c r="I94" s="106"/>
      <c r="J94" s="106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 spans="1:26" ht="15.75" customHeight="1" x14ac:dyDescent="0.25">
      <c r="A95" s="104"/>
      <c r="B95" s="104"/>
      <c r="C95" s="104"/>
      <c r="D95" s="104"/>
      <c r="E95" s="104"/>
      <c r="F95" s="105"/>
      <c r="G95" s="104"/>
      <c r="H95" s="104"/>
      <c r="I95" s="106"/>
      <c r="J95" s="106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 spans="1:26" ht="15.75" customHeight="1" x14ac:dyDescent="0.25">
      <c r="A96" s="104"/>
      <c r="B96" s="104"/>
      <c r="C96" s="104"/>
      <c r="D96" s="104"/>
      <c r="E96" s="104"/>
      <c r="F96" s="105"/>
      <c r="G96" s="104"/>
      <c r="H96" s="104"/>
      <c r="I96" s="106"/>
      <c r="J96" s="106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 spans="1:26" ht="15.75" customHeight="1" x14ac:dyDescent="0.25">
      <c r="A97" s="104"/>
      <c r="B97" s="104"/>
      <c r="C97" s="104"/>
      <c r="D97" s="104"/>
      <c r="E97" s="104"/>
      <c r="F97" s="105"/>
      <c r="G97" s="104"/>
      <c r="H97" s="104"/>
      <c r="I97" s="106"/>
      <c r="J97" s="106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 spans="1:26" ht="15.75" customHeight="1" x14ac:dyDescent="0.25">
      <c r="A98" s="104"/>
      <c r="B98" s="104"/>
      <c r="C98" s="104"/>
      <c r="D98" s="104"/>
      <c r="E98" s="104"/>
      <c r="F98" s="105"/>
      <c r="G98" s="104"/>
      <c r="H98" s="104"/>
      <c r="I98" s="106"/>
      <c r="J98" s="106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 spans="1:26" ht="15.75" customHeight="1" x14ac:dyDescent="0.25">
      <c r="A99" s="104"/>
      <c r="B99" s="104"/>
      <c r="C99" s="104"/>
      <c r="D99" s="104"/>
      <c r="E99" s="104"/>
      <c r="F99" s="105"/>
      <c r="G99" s="104"/>
      <c r="H99" s="104"/>
      <c r="I99" s="106"/>
      <c r="J99" s="106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 spans="1:26" ht="15.75" customHeight="1" x14ac:dyDescent="0.25">
      <c r="A100" s="104"/>
      <c r="B100" s="104"/>
      <c r="C100" s="104"/>
      <c r="D100" s="104"/>
      <c r="E100" s="104"/>
      <c r="F100" s="105"/>
      <c r="G100" s="104"/>
      <c r="H100" s="104"/>
      <c r="I100" s="106"/>
      <c r="J100" s="106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 spans="1:26" ht="15.75" customHeight="1" x14ac:dyDescent="0.25">
      <c r="A101" s="104"/>
      <c r="B101" s="104"/>
      <c r="C101" s="104"/>
      <c r="D101" s="104"/>
      <c r="E101" s="104"/>
      <c r="F101" s="105"/>
      <c r="G101" s="104"/>
      <c r="H101" s="104"/>
      <c r="I101" s="106"/>
      <c r="J101" s="106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 spans="1:26" ht="15.75" customHeight="1" x14ac:dyDescent="0.25">
      <c r="A102" s="104"/>
      <c r="B102" s="104"/>
      <c r="C102" s="104"/>
      <c r="D102" s="104"/>
      <c r="E102" s="104"/>
      <c r="F102" s="105"/>
      <c r="G102" s="104"/>
      <c r="H102" s="104"/>
      <c r="I102" s="106"/>
      <c r="J102" s="106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 spans="1:26" ht="15.75" customHeight="1" x14ac:dyDescent="0.25">
      <c r="A103" s="104"/>
      <c r="B103" s="104"/>
      <c r="C103" s="104"/>
      <c r="D103" s="104"/>
      <c r="E103" s="104"/>
      <c r="F103" s="105"/>
      <c r="G103" s="104"/>
      <c r="H103" s="104"/>
      <c r="I103" s="106"/>
      <c r="J103" s="106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 spans="1:26" ht="15.75" customHeight="1" x14ac:dyDescent="0.25">
      <c r="A104" s="104"/>
      <c r="B104" s="104"/>
      <c r="C104" s="104"/>
      <c r="D104" s="104"/>
      <c r="E104" s="104"/>
      <c r="F104" s="105"/>
      <c r="G104" s="104"/>
      <c r="H104" s="104"/>
      <c r="I104" s="106"/>
      <c r="J104" s="106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 spans="1:26" ht="15.75" customHeight="1" x14ac:dyDescent="0.25">
      <c r="A105" s="104"/>
      <c r="B105" s="104"/>
      <c r="C105" s="104"/>
      <c r="D105" s="104"/>
      <c r="E105" s="104"/>
      <c r="F105" s="105"/>
      <c r="G105" s="104"/>
      <c r="H105" s="104"/>
      <c r="I105" s="106"/>
      <c r="J105" s="106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 spans="1:26" ht="15.75" customHeight="1" x14ac:dyDescent="0.25">
      <c r="A106" s="104"/>
      <c r="B106" s="104"/>
      <c r="C106" s="104"/>
      <c r="D106" s="104"/>
      <c r="E106" s="104"/>
      <c r="F106" s="105"/>
      <c r="G106" s="104"/>
      <c r="H106" s="104"/>
      <c r="I106" s="106"/>
      <c r="J106" s="106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 spans="1:26" ht="15.75" customHeight="1" x14ac:dyDescent="0.25">
      <c r="A107" s="104"/>
      <c r="B107" s="104"/>
      <c r="C107" s="104"/>
      <c r="D107" s="104"/>
      <c r="E107" s="104"/>
      <c r="F107" s="105"/>
      <c r="G107" s="104"/>
      <c r="H107" s="104"/>
      <c r="I107" s="106"/>
      <c r="J107" s="106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 spans="1:26" ht="15.75" customHeight="1" x14ac:dyDescent="0.25">
      <c r="A108" s="104"/>
      <c r="B108" s="104"/>
      <c r="C108" s="104"/>
      <c r="D108" s="104"/>
      <c r="E108" s="104"/>
      <c r="F108" s="105"/>
      <c r="G108" s="104"/>
      <c r="H108" s="104"/>
      <c r="I108" s="106"/>
      <c r="J108" s="106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 spans="1:26" ht="15.75" customHeight="1" x14ac:dyDescent="0.25">
      <c r="A109" s="104"/>
      <c r="B109" s="104"/>
      <c r="C109" s="104"/>
      <c r="D109" s="104"/>
      <c r="E109" s="104"/>
      <c r="F109" s="105"/>
      <c r="G109" s="104"/>
      <c r="H109" s="104"/>
      <c r="I109" s="106"/>
      <c r="J109" s="106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 spans="1:26" ht="15.75" customHeight="1" x14ac:dyDescent="0.25">
      <c r="A110" s="104"/>
      <c r="B110" s="104"/>
      <c r="C110" s="104"/>
      <c r="D110" s="104"/>
      <c r="E110" s="104"/>
      <c r="F110" s="105"/>
      <c r="G110" s="104"/>
      <c r="H110" s="104"/>
      <c r="I110" s="106"/>
      <c r="J110" s="106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 spans="1:26" ht="15.75" customHeight="1" x14ac:dyDescent="0.25">
      <c r="A111" s="104"/>
      <c r="B111" s="104"/>
      <c r="C111" s="104"/>
      <c r="D111" s="104"/>
      <c r="E111" s="104"/>
      <c r="F111" s="105"/>
      <c r="G111" s="104"/>
      <c r="H111" s="104"/>
      <c r="I111" s="106"/>
      <c r="J111" s="106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 spans="1:26" ht="15.75" customHeight="1" x14ac:dyDescent="0.25">
      <c r="A112" s="104"/>
      <c r="B112" s="104"/>
      <c r="C112" s="104"/>
      <c r="D112" s="104"/>
      <c r="E112" s="104"/>
      <c r="F112" s="105"/>
      <c r="G112" s="104"/>
      <c r="H112" s="104"/>
      <c r="I112" s="106"/>
      <c r="J112" s="106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 spans="1:26" ht="15.75" customHeight="1" x14ac:dyDescent="0.25">
      <c r="A113" s="104"/>
      <c r="B113" s="104"/>
      <c r="C113" s="104"/>
      <c r="D113" s="104"/>
      <c r="E113" s="104"/>
      <c r="F113" s="105"/>
      <c r="G113" s="104"/>
      <c r="H113" s="104"/>
      <c r="I113" s="106"/>
      <c r="J113" s="106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 spans="1:26" ht="15.75" customHeight="1" x14ac:dyDescent="0.25">
      <c r="A114" s="104"/>
      <c r="B114" s="104"/>
      <c r="C114" s="104"/>
      <c r="D114" s="104"/>
      <c r="E114" s="104"/>
      <c r="F114" s="105"/>
      <c r="G114" s="104"/>
      <c r="H114" s="104"/>
      <c r="I114" s="106"/>
      <c r="J114" s="106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 spans="1:26" ht="15.75" customHeight="1" x14ac:dyDescent="0.25">
      <c r="A115" s="104"/>
      <c r="B115" s="104"/>
      <c r="C115" s="104"/>
      <c r="D115" s="104"/>
      <c r="E115" s="104"/>
      <c r="F115" s="105"/>
      <c r="G115" s="104"/>
      <c r="H115" s="104"/>
      <c r="I115" s="106"/>
      <c r="J115" s="106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 spans="1:26" ht="15.75" customHeight="1" x14ac:dyDescent="0.25">
      <c r="A116" s="104"/>
      <c r="B116" s="104"/>
      <c r="C116" s="104"/>
      <c r="D116" s="104"/>
      <c r="E116" s="104"/>
      <c r="F116" s="105"/>
      <c r="G116" s="104"/>
      <c r="H116" s="104"/>
      <c r="I116" s="106"/>
      <c r="J116" s="106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 spans="1:26" ht="15.75" customHeight="1" x14ac:dyDescent="0.25">
      <c r="A117" s="104"/>
      <c r="B117" s="104"/>
      <c r="C117" s="104"/>
      <c r="D117" s="104"/>
      <c r="E117" s="104"/>
      <c r="F117" s="105"/>
      <c r="G117" s="104"/>
      <c r="H117" s="104"/>
      <c r="I117" s="106"/>
      <c r="J117" s="106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 spans="1:26" ht="16.5" customHeight="1" x14ac:dyDescent="0.25">
      <c r="A118" s="104"/>
      <c r="B118" s="104"/>
      <c r="C118" s="104"/>
      <c r="D118" s="104"/>
      <c r="E118" s="104"/>
      <c r="F118" s="105"/>
      <c r="G118" s="104"/>
      <c r="H118" s="104"/>
      <c r="I118" s="106"/>
      <c r="J118" s="106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 spans="1:26" ht="15.75" customHeight="1" x14ac:dyDescent="0.25">
      <c r="A119" s="104"/>
      <c r="B119" s="104"/>
      <c r="C119" s="104"/>
      <c r="D119" s="104"/>
      <c r="E119" s="104"/>
      <c r="F119" s="105"/>
      <c r="G119" s="104"/>
      <c r="H119" s="104"/>
      <c r="I119" s="106"/>
      <c r="J119" s="106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 spans="1:26" ht="15.75" customHeight="1" x14ac:dyDescent="0.25">
      <c r="A120" s="104"/>
      <c r="B120" s="104"/>
      <c r="C120" s="104"/>
      <c r="D120" s="104"/>
      <c r="E120" s="104"/>
      <c r="F120" s="105"/>
      <c r="G120" s="104"/>
      <c r="H120" s="104"/>
      <c r="I120" s="106"/>
      <c r="J120" s="106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 spans="1:26" ht="15.75" customHeight="1" x14ac:dyDescent="0.25">
      <c r="A121" s="104"/>
      <c r="B121" s="104"/>
      <c r="C121" s="104"/>
      <c r="D121" s="104"/>
      <c r="E121" s="104"/>
      <c r="F121" s="105"/>
      <c r="G121" s="104"/>
      <c r="H121" s="104"/>
      <c r="I121" s="106"/>
      <c r="J121" s="106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 spans="1:26" ht="15.75" customHeight="1" x14ac:dyDescent="0.25">
      <c r="A122" s="104"/>
      <c r="B122" s="104"/>
      <c r="C122" s="104"/>
      <c r="D122" s="104"/>
      <c r="E122" s="104"/>
      <c r="F122" s="105"/>
      <c r="G122" s="104"/>
      <c r="H122" s="104"/>
      <c r="I122" s="106"/>
      <c r="J122" s="106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 spans="1:26" ht="15.75" customHeight="1" x14ac:dyDescent="0.25">
      <c r="A123" s="104"/>
      <c r="B123" s="104"/>
      <c r="C123" s="104"/>
      <c r="D123" s="104"/>
      <c r="E123" s="104"/>
      <c r="F123" s="105"/>
      <c r="G123" s="104"/>
      <c r="H123" s="104"/>
      <c r="I123" s="106"/>
      <c r="J123" s="106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 spans="1:26" ht="15.75" customHeight="1" x14ac:dyDescent="0.25">
      <c r="A124" s="104"/>
      <c r="B124" s="104"/>
      <c r="C124" s="104"/>
      <c r="D124" s="104"/>
      <c r="E124" s="104"/>
      <c r="F124" s="105"/>
      <c r="G124" s="104"/>
      <c r="H124" s="104"/>
      <c r="I124" s="106"/>
      <c r="J124" s="106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 spans="1:26" ht="15.75" customHeight="1" x14ac:dyDescent="0.25">
      <c r="A125" s="104"/>
      <c r="B125" s="104"/>
      <c r="C125" s="104"/>
      <c r="D125" s="104"/>
      <c r="E125" s="104"/>
      <c r="F125" s="105"/>
      <c r="G125" s="104"/>
      <c r="H125" s="104"/>
      <c r="I125" s="106"/>
      <c r="J125" s="106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 spans="1:26" ht="15.75" customHeight="1" x14ac:dyDescent="0.25">
      <c r="A126" s="104"/>
      <c r="B126" s="104"/>
      <c r="C126" s="104"/>
      <c r="D126" s="104"/>
      <c r="E126" s="104"/>
      <c r="F126" s="105"/>
      <c r="G126" s="104"/>
      <c r="H126" s="104"/>
      <c r="I126" s="106"/>
      <c r="J126" s="106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 spans="1:26" ht="15.75" customHeight="1" x14ac:dyDescent="0.25">
      <c r="A127" s="104"/>
      <c r="B127" s="104"/>
      <c r="C127" s="104"/>
      <c r="D127" s="104"/>
      <c r="E127" s="104"/>
      <c r="F127" s="105"/>
      <c r="G127" s="104"/>
      <c r="H127" s="104"/>
      <c r="I127" s="106"/>
      <c r="J127" s="106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 spans="1:26" ht="15.75" customHeight="1" x14ac:dyDescent="0.25">
      <c r="A128" s="104"/>
      <c r="B128" s="104"/>
      <c r="C128" s="104"/>
      <c r="D128" s="104"/>
      <c r="E128" s="104"/>
      <c r="F128" s="105"/>
      <c r="G128" s="104"/>
      <c r="H128" s="104"/>
      <c r="I128" s="106"/>
      <c r="J128" s="106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 spans="1:26" ht="15.75" customHeight="1" x14ac:dyDescent="0.25">
      <c r="A129" s="104"/>
      <c r="B129" s="104"/>
      <c r="C129" s="104"/>
      <c r="D129" s="104"/>
      <c r="E129" s="104"/>
      <c r="F129" s="105"/>
      <c r="G129" s="104"/>
      <c r="H129" s="104"/>
      <c r="I129" s="106"/>
      <c r="J129" s="106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 spans="1:26" ht="15.75" customHeight="1" x14ac:dyDescent="0.25">
      <c r="A130" s="104"/>
      <c r="B130" s="104"/>
      <c r="C130" s="104"/>
      <c r="D130" s="104"/>
      <c r="E130" s="104"/>
      <c r="F130" s="105"/>
      <c r="G130" s="104"/>
      <c r="H130" s="104"/>
      <c r="I130" s="106"/>
      <c r="J130" s="106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 spans="1:26" ht="15.75" customHeight="1" x14ac:dyDescent="0.25">
      <c r="A131" s="104"/>
      <c r="B131" s="104"/>
      <c r="C131" s="104"/>
      <c r="D131" s="104"/>
      <c r="E131" s="104"/>
      <c r="F131" s="105"/>
      <c r="G131" s="104"/>
      <c r="H131" s="104"/>
      <c r="I131" s="106"/>
      <c r="J131" s="106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 spans="1:26" ht="15.75" customHeight="1" x14ac:dyDescent="0.25">
      <c r="A132" s="104"/>
      <c r="B132" s="104"/>
      <c r="C132" s="104"/>
      <c r="D132" s="104"/>
      <c r="E132" s="104"/>
      <c r="F132" s="105"/>
      <c r="G132" s="104"/>
      <c r="H132" s="104"/>
      <c r="I132" s="106"/>
      <c r="J132" s="106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 spans="1:26" ht="15.75" customHeight="1" x14ac:dyDescent="0.25">
      <c r="A133" s="104"/>
      <c r="B133" s="104"/>
      <c r="C133" s="104"/>
      <c r="D133" s="104"/>
      <c r="E133" s="104"/>
      <c r="F133" s="105"/>
      <c r="G133" s="104"/>
      <c r="H133" s="104"/>
      <c r="I133" s="106"/>
      <c r="J133" s="106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 spans="1:26" ht="15.75" customHeight="1" x14ac:dyDescent="0.25">
      <c r="A134" s="104"/>
      <c r="B134" s="104"/>
      <c r="C134" s="104"/>
      <c r="D134" s="104"/>
      <c r="E134" s="104"/>
      <c r="F134" s="105"/>
      <c r="G134" s="104"/>
      <c r="H134" s="104"/>
      <c r="I134" s="106"/>
      <c r="J134" s="106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 spans="1:26" ht="15.75" customHeight="1" x14ac:dyDescent="0.25">
      <c r="A135" s="104"/>
      <c r="B135" s="104"/>
      <c r="C135" s="104"/>
      <c r="D135" s="104"/>
      <c r="E135" s="104"/>
      <c r="F135" s="105"/>
      <c r="G135" s="104"/>
      <c r="H135" s="104"/>
      <c r="I135" s="106"/>
      <c r="J135" s="106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 spans="1:26" ht="15.75" customHeight="1" x14ac:dyDescent="0.25">
      <c r="A136" s="104"/>
      <c r="B136" s="104"/>
      <c r="C136" s="104"/>
      <c r="D136" s="104"/>
      <c r="E136" s="104"/>
      <c r="F136" s="105"/>
      <c r="G136" s="104"/>
      <c r="H136" s="104"/>
      <c r="I136" s="106"/>
      <c r="J136" s="106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 spans="1:26" ht="15.75" customHeight="1" x14ac:dyDescent="0.25">
      <c r="A137" s="104"/>
      <c r="B137" s="104"/>
      <c r="C137" s="104"/>
      <c r="D137" s="104"/>
      <c r="E137" s="104"/>
      <c r="F137" s="105"/>
      <c r="G137" s="104"/>
      <c r="H137" s="104"/>
      <c r="I137" s="106"/>
      <c r="J137" s="106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 spans="1:26" ht="15.75" customHeight="1" x14ac:dyDescent="0.25">
      <c r="A138" s="104"/>
      <c r="B138" s="104"/>
      <c r="C138" s="104"/>
      <c r="D138" s="104"/>
      <c r="E138" s="104"/>
      <c r="F138" s="105"/>
      <c r="G138" s="104"/>
      <c r="H138" s="104"/>
      <c r="I138" s="106"/>
      <c r="J138" s="106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 spans="1:26" ht="15.75" customHeight="1" x14ac:dyDescent="0.25">
      <c r="A139" s="104"/>
      <c r="B139" s="104"/>
      <c r="C139" s="104"/>
      <c r="D139" s="104"/>
      <c r="E139" s="104"/>
      <c r="F139" s="105"/>
      <c r="G139" s="104"/>
      <c r="H139" s="104"/>
      <c r="I139" s="106"/>
      <c r="J139" s="106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 spans="1:26" ht="16.5" customHeight="1" x14ac:dyDescent="0.25">
      <c r="A140" s="104"/>
      <c r="B140" s="104"/>
      <c r="C140" s="104"/>
      <c r="D140" s="104"/>
      <c r="E140" s="104"/>
      <c r="F140" s="105"/>
      <c r="G140" s="104"/>
      <c r="H140" s="104"/>
      <c r="I140" s="106"/>
      <c r="J140" s="106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 spans="1:26" ht="15.75" customHeight="1" x14ac:dyDescent="0.25">
      <c r="A141" s="104"/>
      <c r="B141" s="104"/>
      <c r="C141" s="104"/>
      <c r="D141" s="104"/>
      <c r="E141" s="104"/>
      <c r="F141" s="105"/>
      <c r="G141" s="104"/>
      <c r="H141" s="104"/>
      <c r="I141" s="106"/>
      <c r="J141" s="106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 spans="1:26" ht="15.75" customHeight="1" x14ac:dyDescent="0.25">
      <c r="A142" s="104"/>
      <c r="B142" s="104"/>
      <c r="C142" s="104"/>
      <c r="D142" s="104"/>
      <c r="E142" s="104"/>
      <c r="F142" s="105"/>
      <c r="G142" s="104"/>
      <c r="H142" s="104"/>
      <c r="I142" s="106"/>
      <c r="J142" s="106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 spans="1:26" ht="15.75" customHeight="1" x14ac:dyDescent="0.25">
      <c r="A143" s="104"/>
      <c r="B143" s="104"/>
      <c r="C143" s="104"/>
      <c r="D143" s="104"/>
      <c r="E143" s="104"/>
      <c r="F143" s="105"/>
      <c r="G143" s="104"/>
      <c r="H143" s="104"/>
      <c r="I143" s="106"/>
      <c r="J143" s="106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 spans="1:26" ht="15.75" customHeight="1" x14ac:dyDescent="0.25">
      <c r="A144" s="104"/>
      <c r="B144" s="104"/>
      <c r="C144" s="104"/>
      <c r="D144" s="104"/>
      <c r="E144" s="104"/>
      <c r="F144" s="105"/>
      <c r="G144" s="104"/>
      <c r="H144" s="104"/>
      <c r="I144" s="106"/>
      <c r="J144" s="106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 spans="1:26" ht="16.5" customHeight="1" x14ac:dyDescent="0.25">
      <c r="A145" s="104"/>
      <c r="B145" s="104"/>
      <c r="C145" s="104"/>
      <c r="D145" s="104"/>
      <c r="E145" s="104"/>
      <c r="F145" s="105"/>
      <c r="G145" s="104"/>
      <c r="H145" s="104"/>
      <c r="I145" s="106"/>
      <c r="J145" s="106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 spans="1:26" ht="15.75" customHeight="1" x14ac:dyDescent="0.25">
      <c r="A146" s="104"/>
      <c r="B146" s="104"/>
      <c r="C146" s="104"/>
      <c r="D146" s="104"/>
      <c r="E146" s="104"/>
      <c r="F146" s="105"/>
      <c r="G146" s="104"/>
      <c r="H146" s="104"/>
      <c r="I146" s="106"/>
      <c r="J146" s="106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 spans="1:26" ht="15.75" customHeight="1" x14ac:dyDescent="0.25">
      <c r="A147" s="104"/>
      <c r="B147" s="104"/>
      <c r="C147" s="104"/>
      <c r="D147" s="104"/>
      <c r="E147" s="104"/>
      <c r="F147" s="105"/>
      <c r="G147" s="104"/>
      <c r="H147" s="104"/>
      <c r="I147" s="106"/>
      <c r="J147" s="106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 spans="1:26" ht="15.75" customHeight="1" x14ac:dyDescent="0.25">
      <c r="A148" s="104"/>
      <c r="B148" s="104"/>
      <c r="C148" s="104"/>
      <c r="D148" s="104"/>
      <c r="E148" s="104"/>
      <c r="F148" s="105"/>
      <c r="G148" s="104"/>
      <c r="H148" s="104"/>
      <c r="I148" s="106"/>
      <c r="J148" s="106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 spans="1:26" ht="15.75" customHeight="1" x14ac:dyDescent="0.25">
      <c r="A149" s="104"/>
      <c r="B149" s="104"/>
      <c r="C149" s="104"/>
      <c r="D149" s="104"/>
      <c r="E149" s="104"/>
      <c r="F149" s="105"/>
      <c r="G149" s="104"/>
      <c r="H149" s="104"/>
      <c r="I149" s="106"/>
      <c r="J149" s="106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 spans="1:26" ht="15.75" customHeight="1" x14ac:dyDescent="0.25">
      <c r="A150" s="104"/>
      <c r="B150" s="104"/>
      <c r="C150" s="104"/>
      <c r="D150" s="104"/>
      <c r="E150" s="104"/>
      <c r="F150" s="105"/>
      <c r="G150" s="104"/>
      <c r="H150" s="104"/>
      <c r="I150" s="106"/>
      <c r="J150" s="106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 spans="1:26" ht="15.75" customHeight="1" x14ac:dyDescent="0.25">
      <c r="A151" s="104"/>
      <c r="B151" s="104"/>
      <c r="C151" s="104"/>
      <c r="D151" s="104"/>
      <c r="E151" s="104"/>
      <c r="F151" s="105"/>
      <c r="G151" s="104"/>
      <c r="H151" s="104"/>
      <c r="I151" s="106"/>
      <c r="J151" s="106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 spans="1:26" ht="15.75" customHeight="1" x14ac:dyDescent="0.25">
      <c r="A152" s="104"/>
      <c r="B152" s="104"/>
      <c r="C152" s="104"/>
      <c r="D152" s="104"/>
      <c r="E152" s="104"/>
      <c r="F152" s="105"/>
      <c r="G152" s="104"/>
      <c r="H152" s="104"/>
      <c r="I152" s="106"/>
      <c r="J152" s="106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 spans="1:26" ht="15.75" customHeight="1" x14ac:dyDescent="0.25">
      <c r="A153" s="104"/>
      <c r="B153" s="104"/>
      <c r="C153" s="104"/>
      <c r="D153" s="104"/>
      <c r="E153" s="104"/>
      <c r="F153" s="105"/>
      <c r="G153" s="104"/>
      <c r="H153" s="104"/>
      <c r="I153" s="106"/>
      <c r="J153" s="106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 spans="1:26" ht="15.75" customHeight="1" x14ac:dyDescent="0.25">
      <c r="A154" s="104"/>
      <c r="B154" s="104"/>
      <c r="C154" s="104"/>
      <c r="D154" s="104"/>
      <c r="E154" s="104"/>
      <c r="F154" s="105"/>
      <c r="G154" s="104"/>
      <c r="H154" s="104"/>
      <c r="I154" s="106"/>
      <c r="J154" s="106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 spans="1:26" ht="15.75" customHeight="1" x14ac:dyDescent="0.25">
      <c r="A155" s="104"/>
      <c r="B155" s="104"/>
      <c r="C155" s="104"/>
      <c r="D155" s="104"/>
      <c r="E155" s="104"/>
      <c r="F155" s="105"/>
      <c r="G155" s="104"/>
      <c r="H155" s="104"/>
      <c r="I155" s="106"/>
      <c r="J155" s="106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 spans="1:26" ht="15.75" customHeight="1" x14ac:dyDescent="0.25">
      <c r="A156" s="104"/>
      <c r="B156" s="104"/>
      <c r="C156" s="104"/>
      <c r="D156" s="104"/>
      <c r="E156" s="104"/>
      <c r="F156" s="105"/>
      <c r="G156" s="104"/>
      <c r="H156" s="104"/>
      <c r="I156" s="106"/>
      <c r="J156" s="106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 spans="1:26" ht="15.75" customHeight="1" x14ac:dyDescent="0.25">
      <c r="A157" s="104"/>
      <c r="B157" s="104"/>
      <c r="C157" s="104"/>
      <c r="D157" s="104"/>
      <c r="E157" s="104"/>
      <c r="F157" s="105"/>
      <c r="G157" s="104"/>
      <c r="H157" s="104"/>
      <c r="I157" s="106"/>
      <c r="J157" s="106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 spans="1:26" ht="15.75" customHeight="1" x14ac:dyDescent="0.25">
      <c r="A158" s="104"/>
      <c r="B158" s="104"/>
      <c r="C158" s="104"/>
      <c r="D158" s="104"/>
      <c r="E158" s="104"/>
      <c r="F158" s="105"/>
      <c r="G158" s="104"/>
      <c r="H158" s="104"/>
      <c r="I158" s="106"/>
      <c r="J158" s="106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 spans="1:26" ht="15.75" customHeight="1" x14ac:dyDescent="0.25">
      <c r="A159" s="104"/>
      <c r="B159" s="104"/>
      <c r="C159" s="104"/>
      <c r="D159" s="104"/>
      <c r="E159" s="104"/>
      <c r="F159" s="105"/>
      <c r="G159" s="104"/>
      <c r="H159" s="104"/>
      <c r="I159" s="106"/>
      <c r="J159" s="106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 spans="1:26" ht="15.75" customHeight="1" x14ac:dyDescent="0.25">
      <c r="A160" s="104"/>
      <c r="B160" s="104"/>
      <c r="C160" s="104"/>
      <c r="D160" s="104"/>
      <c r="E160" s="104"/>
      <c r="F160" s="105"/>
      <c r="G160" s="104"/>
      <c r="H160" s="104"/>
      <c r="I160" s="106"/>
      <c r="J160" s="106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 spans="1:26" ht="15.75" customHeight="1" x14ac:dyDescent="0.25">
      <c r="A161" s="104"/>
      <c r="B161" s="104"/>
      <c r="C161" s="104"/>
      <c r="D161" s="104"/>
      <c r="E161" s="104"/>
      <c r="F161" s="105"/>
      <c r="G161" s="104"/>
      <c r="H161" s="104"/>
      <c r="I161" s="106"/>
      <c r="J161" s="106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 spans="1:26" ht="15.75" customHeight="1" x14ac:dyDescent="0.25">
      <c r="A162" s="104"/>
      <c r="B162" s="104"/>
      <c r="C162" s="104"/>
      <c r="D162" s="104"/>
      <c r="E162" s="104"/>
      <c r="F162" s="105"/>
      <c r="G162" s="104"/>
      <c r="H162" s="104"/>
      <c r="I162" s="106"/>
      <c r="J162" s="106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 spans="1:26" ht="15.75" customHeight="1" x14ac:dyDescent="0.25">
      <c r="A163" s="104"/>
      <c r="B163" s="104"/>
      <c r="C163" s="104"/>
      <c r="D163" s="104"/>
      <c r="E163" s="104"/>
      <c r="F163" s="105"/>
      <c r="G163" s="104"/>
      <c r="H163" s="104"/>
      <c r="I163" s="106"/>
      <c r="J163" s="106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 spans="1:26" ht="15.75" customHeight="1" x14ac:dyDescent="0.25">
      <c r="A164" s="104"/>
      <c r="B164" s="104"/>
      <c r="C164" s="104"/>
      <c r="D164" s="104"/>
      <c r="E164" s="104"/>
      <c r="F164" s="105"/>
      <c r="G164" s="104"/>
      <c r="H164" s="104"/>
      <c r="I164" s="106"/>
      <c r="J164" s="106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 spans="1:26" ht="15.75" customHeight="1" x14ac:dyDescent="0.25">
      <c r="A165" s="104"/>
      <c r="B165" s="104"/>
      <c r="C165" s="104"/>
      <c r="D165" s="104"/>
      <c r="E165" s="104"/>
      <c r="F165" s="105"/>
      <c r="G165" s="104"/>
      <c r="H165" s="104"/>
      <c r="I165" s="106"/>
      <c r="J165" s="106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 spans="1:26" ht="15.75" customHeight="1" x14ac:dyDescent="0.25">
      <c r="A166" s="104"/>
      <c r="B166" s="104"/>
      <c r="C166" s="104"/>
      <c r="D166" s="104"/>
      <c r="E166" s="104"/>
      <c r="F166" s="105"/>
      <c r="G166" s="104"/>
      <c r="H166" s="104"/>
      <c r="I166" s="106"/>
      <c r="J166" s="106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 spans="1:26" ht="15.75" customHeight="1" x14ac:dyDescent="0.25">
      <c r="A167" s="104"/>
      <c r="B167" s="104"/>
      <c r="C167" s="104"/>
      <c r="D167" s="104"/>
      <c r="E167" s="104"/>
      <c r="F167" s="105"/>
      <c r="G167" s="104"/>
      <c r="H167" s="104"/>
      <c r="I167" s="106"/>
      <c r="J167" s="106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 spans="1:26" ht="15.75" customHeight="1" x14ac:dyDescent="0.25">
      <c r="A168" s="104"/>
      <c r="B168" s="104"/>
      <c r="C168" s="104"/>
      <c r="D168" s="104"/>
      <c r="E168" s="104"/>
      <c r="F168" s="105"/>
      <c r="G168" s="104"/>
      <c r="H168" s="104"/>
      <c r="I168" s="106"/>
      <c r="J168" s="106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 spans="1:26" ht="15.75" customHeight="1" x14ac:dyDescent="0.25">
      <c r="A169" s="104"/>
      <c r="B169" s="104"/>
      <c r="C169" s="104"/>
      <c r="D169" s="104"/>
      <c r="E169" s="104"/>
      <c r="F169" s="105"/>
      <c r="G169" s="104"/>
      <c r="H169" s="104"/>
      <c r="I169" s="106"/>
      <c r="J169" s="106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 spans="1:26" ht="15.75" customHeight="1" x14ac:dyDescent="0.25">
      <c r="A170" s="104"/>
      <c r="B170" s="104"/>
      <c r="C170" s="104"/>
      <c r="D170" s="104"/>
      <c r="E170" s="104"/>
      <c r="F170" s="105"/>
      <c r="G170" s="104"/>
      <c r="H170" s="104"/>
      <c r="I170" s="106"/>
      <c r="J170" s="106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 spans="1:26" ht="15.75" customHeight="1" x14ac:dyDescent="0.25">
      <c r="A171" s="104"/>
      <c r="B171" s="104"/>
      <c r="C171" s="104"/>
      <c r="D171" s="104"/>
      <c r="E171" s="104"/>
      <c r="F171" s="105"/>
      <c r="G171" s="104"/>
      <c r="H171" s="104"/>
      <c r="I171" s="106"/>
      <c r="J171" s="106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 spans="1:26" ht="15.75" customHeight="1" x14ac:dyDescent="0.25">
      <c r="A172" s="104"/>
      <c r="B172" s="104"/>
      <c r="C172" s="104"/>
      <c r="D172" s="104"/>
      <c r="E172" s="104"/>
      <c r="F172" s="105"/>
      <c r="G172" s="104"/>
      <c r="H172" s="104"/>
      <c r="I172" s="106"/>
      <c r="J172" s="106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 spans="1:26" ht="15.75" customHeight="1" x14ac:dyDescent="0.25">
      <c r="A173" s="104"/>
      <c r="B173" s="104"/>
      <c r="C173" s="104"/>
      <c r="D173" s="104"/>
      <c r="E173" s="104"/>
      <c r="F173" s="105"/>
      <c r="G173" s="104"/>
      <c r="H173" s="104"/>
      <c r="I173" s="106"/>
      <c r="J173" s="106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 spans="1:26" ht="15.75" customHeight="1" x14ac:dyDescent="0.25">
      <c r="A174" s="104"/>
      <c r="B174" s="104"/>
      <c r="C174" s="104"/>
      <c r="D174" s="104"/>
      <c r="E174" s="104"/>
      <c r="F174" s="105"/>
      <c r="G174" s="104"/>
      <c r="H174" s="104"/>
      <c r="I174" s="106"/>
      <c r="J174" s="106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 spans="1:26" ht="15.75" customHeight="1" x14ac:dyDescent="0.25">
      <c r="A175" s="104"/>
      <c r="B175" s="104"/>
      <c r="C175" s="104"/>
      <c r="D175" s="104"/>
      <c r="E175" s="104"/>
      <c r="F175" s="105"/>
      <c r="G175" s="104"/>
      <c r="H175" s="104"/>
      <c r="I175" s="106"/>
      <c r="J175" s="106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 spans="1:26" ht="15.75" customHeight="1" x14ac:dyDescent="0.25">
      <c r="A176" s="104"/>
      <c r="B176" s="104"/>
      <c r="C176" s="104"/>
      <c r="D176" s="104"/>
      <c r="E176" s="104"/>
      <c r="F176" s="105"/>
      <c r="G176" s="104"/>
      <c r="H176" s="104"/>
      <c r="I176" s="106"/>
      <c r="J176" s="106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 spans="1:26" ht="15.75" customHeight="1" x14ac:dyDescent="0.25">
      <c r="A177" s="104"/>
      <c r="B177" s="104"/>
      <c r="C177" s="104"/>
      <c r="D177" s="104"/>
      <c r="E177" s="104"/>
      <c r="F177" s="105"/>
      <c r="G177" s="104"/>
      <c r="H177" s="104"/>
      <c r="I177" s="106"/>
      <c r="J177" s="106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 spans="1:26" ht="15.75" customHeight="1" x14ac:dyDescent="0.25">
      <c r="A178" s="104"/>
      <c r="B178" s="104"/>
      <c r="C178" s="104"/>
      <c r="D178" s="104"/>
      <c r="E178" s="104"/>
      <c r="F178" s="105"/>
      <c r="G178" s="104"/>
      <c r="H178" s="104"/>
      <c r="I178" s="106"/>
      <c r="J178" s="106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 spans="1:26" ht="15.75" customHeight="1" x14ac:dyDescent="0.25">
      <c r="A179" s="104"/>
      <c r="B179" s="104"/>
      <c r="C179" s="104"/>
      <c r="D179" s="104"/>
      <c r="E179" s="104"/>
      <c r="F179" s="105"/>
      <c r="G179" s="104"/>
      <c r="H179" s="104"/>
      <c r="I179" s="106"/>
      <c r="J179" s="106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 spans="1:26" ht="15.75" customHeight="1" x14ac:dyDescent="0.25">
      <c r="A180" s="104"/>
      <c r="B180" s="104"/>
      <c r="C180" s="104"/>
      <c r="D180" s="104"/>
      <c r="E180" s="104"/>
      <c r="F180" s="105"/>
      <c r="G180" s="104"/>
      <c r="H180" s="104"/>
      <c r="I180" s="106"/>
      <c r="J180" s="106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 spans="1:26" ht="15.75" customHeight="1" x14ac:dyDescent="0.25">
      <c r="A181" s="104"/>
      <c r="B181" s="104"/>
      <c r="C181" s="104"/>
      <c r="D181" s="104"/>
      <c r="E181" s="104"/>
      <c r="F181" s="105"/>
      <c r="G181" s="104"/>
      <c r="H181" s="104"/>
      <c r="I181" s="106"/>
      <c r="J181" s="106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 spans="1:26" ht="15.75" customHeight="1" x14ac:dyDescent="0.25">
      <c r="A182" s="104"/>
      <c r="B182" s="104"/>
      <c r="C182" s="104"/>
      <c r="D182" s="104"/>
      <c r="E182" s="104"/>
      <c r="F182" s="105"/>
      <c r="G182" s="104"/>
      <c r="H182" s="104"/>
      <c r="I182" s="106"/>
      <c r="J182" s="106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 spans="1:26" ht="15.75" customHeight="1" x14ac:dyDescent="0.25">
      <c r="A183" s="104"/>
      <c r="B183" s="104"/>
      <c r="C183" s="104"/>
      <c r="D183" s="104"/>
      <c r="E183" s="104"/>
      <c r="F183" s="105"/>
      <c r="G183" s="104"/>
      <c r="H183" s="104"/>
      <c r="I183" s="106"/>
      <c r="J183" s="106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 spans="1:26" ht="15.75" customHeight="1" x14ac:dyDescent="0.25">
      <c r="A184" s="104"/>
      <c r="B184" s="104"/>
      <c r="C184" s="104"/>
      <c r="D184" s="104"/>
      <c r="E184" s="104"/>
      <c r="F184" s="105"/>
      <c r="G184" s="104"/>
      <c r="H184" s="104"/>
      <c r="I184" s="106"/>
      <c r="J184" s="106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 spans="1:26" ht="15.75" customHeight="1" x14ac:dyDescent="0.25">
      <c r="A185" s="104"/>
      <c r="B185" s="104"/>
      <c r="C185" s="104"/>
      <c r="D185" s="104"/>
      <c r="E185" s="104"/>
      <c r="F185" s="105"/>
      <c r="G185" s="104"/>
      <c r="H185" s="104"/>
      <c r="I185" s="106"/>
      <c r="J185" s="106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 spans="1:26" ht="15.75" customHeight="1" x14ac:dyDescent="0.25">
      <c r="A186" s="104"/>
      <c r="B186" s="104"/>
      <c r="C186" s="104"/>
      <c r="D186" s="104"/>
      <c r="E186" s="104"/>
      <c r="F186" s="105"/>
      <c r="G186" s="104"/>
      <c r="H186" s="104"/>
      <c r="I186" s="106"/>
      <c r="J186" s="106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 spans="1:26" ht="15.75" customHeight="1" x14ac:dyDescent="0.25">
      <c r="A187" s="104"/>
      <c r="B187" s="104"/>
      <c r="C187" s="104"/>
      <c r="D187" s="104"/>
      <c r="E187" s="104"/>
      <c r="F187" s="105"/>
      <c r="G187" s="104"/>
      <c r="H187" s="104"/>
      <c r="I187" s="106"/>
      <c r="J187" s="106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 spans="1:26" ht="15.75" customHeight="1" x14ac:dyDescent="0.25">
      <c r="A188" s="104"/>
      <c r="B188" s="104"/>
      <c r="C188" s="104"/>
      <c r="D188" s="104"/>
      <c r="E188" s="104"/>
      <c r="F188" s="105"/>
      <c r="G188" s="104"/>
      <c r="H188" s="104"/>
      <c r="I188" s="106"/>
      <c r="J188" s="106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 spans="1:26" ht="15.75" customHeight="1" x14ac:dyDescent="0.25">
      <c r="A189" s="104"/>
      <c r="B189" s="104"/>
      <c r="C189" s="104"/>
      <c r="D189" s="104"/>
      <c r="E189" s="104"/>
      <c r="F189" s="105"/>
      <c r="G189" s="104"/>
      <c r="H189" s="104"/>
      <c r="I189" s="106"/>
      <c r="J189" s="106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 spans="1:26" ht="15.75" customHeight="1" x14ac:dyDescent="0.25">
      <c r="A190" s="104"/>
      <c r="B190" s="104"/>
      <c r="C190" s="104"/>
      <c r="D190" s="104"/>
      <c r="E190" s="104"/>
      <c r="F190" s="105"/>
      <c r="G190" s="104"/>
      <c r="H190" s="104"/>
      <c r="I190" s="106"/>
      <c r="J190" s="106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 spans="1:26" ht="15.75" customHeight="1" x14ac:dyDescent="0.25">
      <c r="A191" s="104"/>
      <c r="B191" s="104"/>
      <c r="C191" s="104"/>
      <c r="D191" s="104"/>
      <c r="E191" s="104"/>
      <c r="F191" s="105"/>
      <c r="G191" s="104"/>
      <c r="H191" s="104"/>
      <c r="I191" s="106"/>
      <c r="J191" s="106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 spans="1:26" ht="15.75" customHeight="1" x14ac:dyDescent="0.25">
      <c r="A192" s="104"/>
      <c r="B192" s="104"/>
      <c r="C192" s="104"/>
      <c r="D192" s="104"/>
      <c r="E192" s="104"/>
      <c r="F192" s="105"/>
      <c r="G192" s="104"/>
      <c r="H192" s="104"/>
      <c r="I192" s="106"/>
      <c r="J192" s="106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 spans="1:26" ht="15.75" customHeight="1" x14ac:dyDescent="0.25">
      <c r="A193" s="104"/>
      <c r="B193" s="104"/>
      <c r="C193" s="104"/>
      <c r="D193" s="104"/>
      <c r="E193" s="104"/>
      <c r="F193" s="105"/>
      <c r="G193" s="104"/>
      <c r="H193" s="104"/>
      <c r="I193" s="106"/>
      <c r="J193" s="106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 spans="1:26" ht="15.75" customHeight="1" x14ac:dyDescent="0.25">
      <c r="A194" s="104"/>
      <c r="B194" s="104"/>
      <c r="C194" s="104"/>
      <c r="D194" s="104"/>
      <c r="E194" s="104"/>
      <c r="F194" s="105"/>
      <c r="G194" s="104"/>
      <c r="H194" s="104"/>
      <c r="I194" s="106"/>
      <c r="J194" s="106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 spans="1:26" ht="15.75" customHeight="1" x14ac:dyDescent="0.25">
      <c r="A195" s="104"/>
      <c r="B195" s="104"/>
      <c r="C195" s="104"/>
      <c r="D195" s="104"/>
      <c r="E195" s="104"/>
      <c r="F195" s="105"/>
      <c r="G195" s="104"/>
      <c r="H195" s="104"/>
      <c r="I195" s="106"/>
      <c r="J195" s="106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 spans="1:26" ht="15.75" customHeight="1" x14ac:dyDescent="0.25">
      <c r="A196" s="104"/>
      <c r="B196" s="104"/>
      <c r="C196" s="104"/>
      <c r="D196" s="104"/>
      <c r="E196" s="104"/>
      <c r="F196" s="105"/>
      <c r="G196" s="104"/>
      <c r="H196" s="104"/>
      <c r="I196" s="106"/>
      <c r="J196" s="106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 spans="1:26" ht="15.75" customHeight="1" x14ac:dyDescent="0.25">
      <c r="A197" s="104"/>
      <c r="B197" s="104"/>
      <c r="C197" s="104"/>
      <c r="D197" s="104"/>
      <c r="E197" s="104"/>
      <c r="F197" s="105"/>
      <c r="G197" s="104"/>
      <c r="H197" s="104"/>
      <c r="I197" s="106"/>
      <c r="J197" s="106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 spans="1:26" ht="15.75" customHeight="1" x14ac:dyDescent="0.25">
      <c r="A198" s="104"/>
      <c r="B198" s="104"/>
      <c r="C198" s="104"/>
      <c r="D198" s="104"/>
      <c r="E198" s="104"/>
      <c r="F198" s="105"/>
      <c r="G198" s="104"/>
      <c r="H198" s="104"/>
      <c r="I198" s="106"/>
      <c r="J198" s="106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 spans="1:26" ht="15.75" customHeight="1" x14ac:dyDescent="0.25">
      <c r="A199" s="104"/>
      <c r="B199" s="104"/>
      <c r="C199" s="104"/>
      <c r="D199" s="104"/>
      <c r="E199" s="104"/>
      <c r="F199" s="105"/>
      <c r="G199" s="104"/>
      <c r="H199" s="104"/>
      <c r="I199" s="106"/>
      <c r="J199" s="106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 spans="1:26" ht="15.75" customHeight="1" x14ac:dyDescent="0.25">
      <c r="A200" s="104"/>
      <c r="B200" s="104"/>
      <c r="C200" s="104"/>
      <c r="D200" s="104"/>
      <c r="E200" s="104"/>
      <c r="F200" s="105"/>
      <c r="G200" s="104"/>
      <c r="H200" s="104"/>
      <c r="I200" s="106"/>
      <c r="J200" s="106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 spans="1:26" ht="15.75" customHeight="1" x14ac:dyDescent="0.25">
      <c r="A201" s="104"/>
      <c r="B201" s="104"/>
      <c r="C201" s="104"/>
      <c r="D201" s="104"/>
      <c r="E201" s="104"/>
      <c r="F201" s="105"/>
      <c r="G201" s="104"/>
      <c r="H201" s="104"/>
      <c r="I201" s="106"/>
      <c r="J201" s="106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 spans="1:26" ht="15.75" customHeight="1" x14ac:dyDescent="0.25">
      <c r="A202" s="104"/>
      <c r="B202" s="104"/>
      <c r="C202" s="104"/>
      <c r="D202" s="104"/>
      <c r="E202" s="104"/>
      <c r="F202" s="105"/>
      <c r="G202" s="104"/>
      <c r="H202" s="104"/>
      <c r="I202" s="106"/>
      <c r="J202" s="106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 spans="1:26" ht="15.75" customHeight="1" x14ac:dyDescent="0.25">
      <c r="A203" s="104"/>
      <c r="B203" s="104"/>
      <c r="C203" s="104"/>
      <c r="D203" s="104"/>
      <c r="E203" s="104"/>
      <c r="F203" s="105"/>
      <c r="G203" s="104"/>
      <c r="H203" s="104"/>
      <c r="I203" s="106"/>
      <c r="J203" s="106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 spans="1:26" ht="15.75" customHeight="1" x14ac:dyDescent="0.25">
      <c r="A204" s="104"/>
      <c r="B204" s="104"/>
      <c r="C204" s="104"/>
      <c r="D204" s="104"/>
      <c r="E204" s="104"/>
      <c r="F204" s="105"/>
      <c r="G204" s="104"/>
      <c r="H204" s="104"/>
      <c r="I204" s="106"/>
      <c r="J204" s="106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 spans="1:26" ht="15.75" customHeight="1" x14ac:dyDescent="0.25">
      <c r="A205" s="104"/>
      <c r="B205" s="104"/>
      <c r="C205" s="104"/>
      <c r="D205" s="104"/>
      <c r="E205" s="104"/>
      <c r="F205" s="105"/>
      <c r="G205" s="104"/>
      <c r="H205" s="104"/>
      <c r="I205" s="106"/>
      <c r="J205" s="106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 spans="1:26" ht="15.75" customHeight="1" x14ac:dyDescent="0.25">
      <c r="A206" s="104"/>
      <c r="B206" s="104"/>
      <c r="C206" s="104"/>
      <c r="D206" s="104"/>
      <c r="E206" s="104"/>
      <c r="F206" s="105"/>
      <c r="G206" s="104"/>
      <c r="H206" s="104"/>
      <c r="I206" s="106"/>
      <c r="J206" s="106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 spans="1:26" ht="15.75" customHeight="1" x14ac:dyDescent="0.25">
      <c r="A207" s="104"/>
      <c r="B207" s="104"/>
      <c r="C207" s="104"/>
      <c r="D207" s="104"/>
      <c r="E207" s="104"/>
      <c r="F207" s="105"/>
      <c r="G207" s="104"/>
      <c r="H207" s="104"/>
      <c r="I207" s="106"/>
      <c r="J207" s="106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 spans="1:26" ht="15.75" customHeight="1" x14ac:dyDescent="0.25">
      <c r="A208" s="104"/>
      <c r="B208" s="104"/>
      <c r="C208" s="104"/>
      <c r="D208" s="104"/>
      <c r="E208" s="104"/>
      <c r="F208" s="105"/>
      <c r="G208" s="104"/>
      <c r="H208" s="104"/>
      <c r="I208" s="106"/>
      <c r="J208" s="106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 spans="1:26" ht="15.75" customHeight="1" x14ac:dyDescent="0.25">
      <c r="A209" s="104"/>
      <c r="B209" s="104"/>
      <c r="C209" s="104"/>
      <c r="D209" s="104"/>
      <c r="E209" s="104"/>
      <c r="F209" s="105"/>
      <c r="G209" s="104"/>
      <c r="H209" s="104"/>
      <c r="I209" s="106"/>
      <c r="J209" s="106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 spans="1:26" ht="15.75" customHeight="1" x14ac:dyDescent="0.25">
      <c r="A210" s="104"/>
      <c r="B210" s="104"/>
      <c r="C210" s="104"/>
      <c r="D210" s="104"/>
      <c r="E210" s="104"/>
      <c r="F210" s="105"/>
      <c r="G210" s="104"/>
      <c r="H210" s="104"/>
      <c r="I210" s="106"/>
      <c r="J210" s="106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 spans="1:26" ht="15.75" customHeight="1" x14ac:dyDescent="0.25">
      <c r="A211" s="104"/>
      <c r="B211" s="104"/>
      <c r="C211" s="104"/>
      <c r="D211" s="104"/>
      <c r="E211" s="104"/>
      <c r="F211" s="105"/>
      <c r="G211" s="104"/>
      <c r="H211" s="104"/>
      <c r="I211" s="106"/>
      <c r="J211" s="106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 spans="1:26" ht="15.75" customHeight="1" x14ac:dyDescent="0.25">
      <c r="A212" s="104"/>
      <c r="B212" s="104"/>
      <c r="C212" s="104"/>
      <c r="D212" s="104"/>
      <c r="E212" s="104"/>
      <c r="F212" s="105"/>
      <c r="G212" s="104"/>
      <c r="H212" s="104"/>
      <c r="I212" s="106"/>
      <c r="J212" s="106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 spans="1:26" ht="15.75" customHeight="1" x14ac:dyDescent="0.25">
      <c r="A213" s="104"/>
      <c r="B213" s="104"/>
      <c r="C213" s="104"/>
      <c r="D213" s="104"/>
      <c r="E213" s="104"/>
      <c r="F213" s="105"/>
      <c r="G213" s="104"/>
      <c r="H213" s="104"/>
      <c r="I213" s="106"/>
      <c r="J213" s="106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 spans="1:26" ht="15.75" customHeight="1" x14ac:dyDescent="0.25">
      <c r="A214" s="104"/>
      <c r="B214" s="104"/>
      <c r="C214" s="104"/>
      <c r="D214" s="104"/>
      <c r="E214" s="104"/>
      <c r="F214" s="105"/>
      <c r="G214" s="104"/>
      <c r="H214" s="104"/>
      <c r="I214" s="106"/>
      <c r="J214" s="106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 spans="1:26" ht="15.75" customHeight="1" x14ac:dyDescent="0.25">
      <c r="A215" s="104"/>
      <c r="B215" s="104"/>
      <c r="C215" s="104"/>
      <c r="D215" s="104"/>
      <c r="E215" s="104"/>
      <c r="F215" s="105"/>
      <c r="G215" s="104"/>
      <c r="H215" s="104"/>
      <c r="I215" s="106"/>
      <c r="J215" s="106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 spans="1:26" ht="15.75" customHeight="1" x14ac:dyDescent="0.25">
      <c r="A216" s="104"/>
      <c r="B216" s="104"/>
      <c r="C216" s="104"/>
      <c r="D216" s="104"/>
      <c r="E216" s="104"/>
      <c r="F216" s="105"/>
      <c r="G216" s="104"/>
      <c r="H216" s="104"/>
      <c r="I216" s="106"/>
      <c r="J216" s="106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 spans="1:26" ht="15.75" customHeight="1" x14ac:dyDescent="0.25">
      <c r="A217" s="104"/>
      <c r="B217" s="104"/>
      <c r="C217" s="104"/>
      <c r="D217" s="104"/>
      <c r="E217" s="104"/>
      <c r="F217" s="105"/>
      <c r="G217" s="104"/>
      <c r="H217" s="104"/>
      <c r="I217" s="106"/>
      <c r="J217" s="106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 spans="1:26" ht="15.75" customHeight="1" x14ac:dyDescent="0.25">
      <c r="A218" s="104"/>
      <c r="B218" s="104"/>
      <c r="C218" s="104"/>
      <c r="D218" s="104"/>
      <c r="E218" s="104"/>
      <c r="F218" s="105"/>
      <c r="G218" s="104"/>
      <c r="H218" s="104"/>
      <c r="I218" s="106"/>
      <c r="J218" s="106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 spans="1:26" ht="15.75" customHeight="1" x14ac:dyDescent="0.25">
      <c r="A219" s="104"/>
      <c r="B219" s="104"/>
      <c r="C219" s="104"/>
      <c r="D219" s="104"/>
      <c r="E219" s="104"/>
      <c r="F219" s="105"/>
      <c r="G219" s="104"/>
      <c r="H219" s="104"/>
      <c r="I219" s="106"/>
      <c r="J219" s="106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 spans="1:26" ht="15.75" customHeight="1" x14ac:dyDescent="0.25">
      <c r="A220" s="104"/>
      <c r="B220" s="104"/>
      <c r="C220" s="104"/>
      <c r="D220" s="104"/>
      <c r="E220" s="104"/>
      <c r="F220" s="105"/>
      <c r="G220" s="104"/>
      <c r="H220" s="104"/>
      <c r="I220" s="106"/>
      <c r="J220" s="106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 spans="1:26" ht="15.75" customHeight="1" x14ac:dyDescent="0.25">
      <c r="A221" s="104"/>
      <c r="B221" s="104"/>
      <c r="C221" s="104"/>
      <c r="D221" s="104"/>
      <c r="E221" s="104"/>
      <c r="F221" s="105"/>
      <c r="G221" s="104"/>
      <c r="H221" s="104"/>
      <c r="I221" s="106"/>
      <c r="J221" s="106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 spans="1:26" ht="15.75" customHeight="1" x14ac:dyDescent="0.25">
      <c r="A222" s="104"/>
      <c r="B222" s="104"/>
      <c r="C222" s="104"/>
      <c r="D222" s="104"/>
      <c r="E222" s="104"/>
      <c r="F222" s="105"/>
      <c r="G222" s="104"/>
      <c r="H222" s="104"/>
      <c r="I222" s="106"/>
      <c r="J222" s="106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 spans="1:26" ht="15.75" customHeight="1" x14ac:dyDescent="0.25">
      <c r="A223" s="104"/>
      <c r="B223" s="104"/>
      <c r="C223" s="104"/>
      <c r="D223" s="104"/>
      <c r="E223" s="104"/>
      <c r="F223" s="105"/>
      <c r="G223" s="104"/>
      <c r="H223" s="104"/>
      <c r="I223" s="106"/>
      <c r="J223" s="106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 spans="1:26" ht="15.75" customHeight="1" x14ac:dyDescent="0.25">
      <c r="A224" s="104"/>
      <c r="B224" s="104"/>
      <c r="C224" s="104"/>
      <c r="D224" s="104"/>
      <c r="E224" s="104"/>
      <c r="F224" s="105"/>
      <c r="G224" s="104"/>
      <c r="H224" s="104"/>
      <c r="I224" s="106"/>
      <c r="J224" s="106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 spans="1:26" ht="15.75" customHeight="1" x14ac:dyDescent="0.25">
      <c r="A225" s="104"/>
      <c r="B225" s="104"/>
      <c r="C225" s="104"/>
      <c r="D225" s="104"/>
      <c r="E225" s="104"/>
      <c r="F225" s="105"/>
      <c r="G225" s="104"/>
      <c r="H225" s="104"/>
      <c r="I225" s="106"/>
      <c r="J225" s="106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 spans="1:26" ht="15.75" customHeight="1" x14ac:dyDescent="0.25">
      <c r="A226" s="104"/>
      <c r="B226" s="104"/>
      <c r="C226" s="104"/>
      <c r="D226" s="104"/>
      <c r="E226" s="104"/>
      <c r="F226" s="105"/>
      <c r="G226" s="104"/>
      <c r="H226" s="104"/>
      <c r="I226" s="106"/>
      <c r="J226" s="106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 spans="1:26" ht="15.75" customHeight="1" x14ac:dyDescent="0.25">
      <c r="A227" s="104"/>
      <c r="B227" s="104"/>
      <c r="C227" s="104"/>
      <c r="D227" s="104"/>
      <c r="E227" s="104"/>
      <c r="F227" s="105"/>
      <c r="G227" s="104"/>
      <c r="H227" s="104"/>
      <c r="I227" s="106"/>
      <c r="J227" s="106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 spans="1:26" ht="15.75" customHeight="1" x14ac:dyDescent="0.25">
      <c r="A228" s="104"/>
      <c r="B228" s="104"/>
      <c r="C228" s="104"/>
      <c r="D228" s="104"/>
      <c r="E228" s="104"/>
      <c r="F228" s="105"/>
      <c r="G228" s="104"/>
      <c r="H228" s="104"/>
      <c r="I228" s="106"/>
      <c r="J228" s="106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 spans="1:26" ht="15.75" customHeight="1" x14ac:dyDescent="0.25">
      <c r="A229" s="104"/>
      <c r="B229" s="104"/>
      <c r="C229" s="104"/>
      <c r="D229" s="104"/>
      <c r="E229" s="104"/>
      <c r="F229" s="105"/>
      <c r="G229" s="104"/>
      <c r="H229" s="104"/>
      <c r="I229" s="106"/>
      <c r="J229" s="106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 spans="1:26" ht="15.75" customHeight="1" x14ac:dyDescent="0.25">
      <c r="A230" s="104"/>
      <c r="B230" s="104"/>
      <c r="C230" s="104"/>
      <c r="D230" s="104"/>
      <c r="E230" s="104"/>
      <c r="F230" s="105"/>
      <c r="G230" s="104"/>
      <c r="H230" s="104"/>
      <c r="I230" s="106"/>
      <c r="J230" s="106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 spans="1:26" ht="15.75" customHeight="1" x14ac:dyDescent="0.25">
      <c r="A231" s="104"/>
      <c r="B231" s="104"/>
      <c r="C231" s="104"/>
      <c r="D231" s="104"/>
      <c r="E231" s="104"/>
      <c r="F231" s="105"/>
      <c r="G231" s="104"/>
      <c r="H231" s="104"/>
      <c r="I231" s="106"/>
      <c r="J231" s="106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 spans="1:26" ht="15.75" customHeight="1" x14ac:dyDescent="0.25">
      <c r="A232" s="104"/>
      <c r="B232" s="104"/>
      <c r="C232" s="104"/>
      <c r="D232" s="104"/>
      <c r="E232" s="104"/>
      <c r="F232" s="105"/>
      <c r="G232" s="104"/>
      <c r="H232" s="104"/>
      <c r="I232" s="106"/>
      <c r="J232" s="106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 spans="1:26" ht="15.75" customHeight="1" x14ac:dyDescent="0.25">
      <c r="A233" s="104"/>
      <c r="B233" s="104"/>
      <c r="C233" s="104"/>
      <c r="D233" s="104"/>
      <c r="E233" s="104"/>
      <c r="F233" s="105"/>
      <c r="G233" s="104"/>
      <c r="H233" s="104"/>
      <c r="I233" s="106"/>
      <c r="J233" s="106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 spans="1:26" ht="15.75" customHeight="1" x14ac:dyDescent="0.25">
      <c r="A234" s="104"/>
      <c r="B234" s="104"/>
      <c r="C234" s="104"/>
      <c r="D234" s="104"/>
      <c r="E234" s="104"/>
      <c r="F234" s="105"/>
      <c r="G234" s="104"/>
      <c r="H234" s="104"/>
      <c r="I234" s="106"/>
      <c r="J234" s="106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 spans="1:26" ht="15.75" customHeight="1" x14ac:dyDescent="0.25">
      <c r="A235" s="104"/>
      <c r="B235" s="104"/>
      <c r="C235" s="104"/>
      <c r="D235" s="104"/>
      <c r="E235" s="104"/>
      <c r="F235" s="105"/>
      <c r="G235" s="104"/>
      <c r="H235" s="104"/>
      <c r="I235" s="106"/>
      <c r="J235" s="106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 spans="1:26" ht="15.75" customHeight="1" x14ac:dyDescent="0.25">
      <c r="A236" s="104"/>
      <c r="B236" s="104"/>
      <c r="C236" s="104"/>
      <c r="D236" s="104"/>
      <c r="E236" s="104"/>
      <c r="F236" s="105"/>
      <c r="G236" s="104"/>
      <c r="H236" s="104"/>
      <c r="I236" s="106"/>
      <c r="J236" s="106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 spans="1:26" ht="15.75" customHeight="1" x14ac:dyDescent="0.25">
      <c r="A237" s="104"/>
      <c r="B237" s="104"/>
      <c r="C237" s="104"/>
      <c r="D237" s="104"/>
      <c r="E237" s="104"/>
      <c r="F237" s="105"/>
      <c r="G237" s="104"/>
      <c r="H237" s="104"/>
      <c r="I237" s="106"/>
      <c r="J237" s="106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 spans="1:26" ht="15.75" customHeight="1" x14ac:dyDescent="0.25">
      <c r="A238" s="104"/>
      <c r="B238" s="104"/>
      <c r="C238" s="104"/>
      <c r="D238" s="104"/>
      <c r="E238" s="104"/>
      <c r="F238" s="105"/>
      <c r="G238" s="104"/>
      <c r="H238" s="104"/>
      <c r="I238" s="106"/>
      <c r="J238" s="106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 spans="1:26" ht="15.75" customHeight="1" x14ac:dyDescent="0.25">
      <c r="A239" s="104"/>
      <c r="B239" s="104"/>
      <c r="C239" s="104"/>
      <c r="D239" s="104"/>
      <c r="E239" s="104"/>
      <c r="F239" s="105"/>
      <c r="G239" s="104"/>
      <c r="H239" s="104"/>
      <c r="I239" s="106"/>
      <c r="J239" s="106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 spans="1:26" ht="15.75" customHeight="1" x14ac:dyDescent="0.25">
      <c r="A240" s="104"/>
      <c r="B240" s="104"/>
      <c r="C240" s="104"/>
      <c r="D240" s="104"/>
      <c r="E240" s="104"/>
      <c r="F240" s="105"/>
      <c r="G240" s="104"/>
      <c r="H240" s="104"/>
      <c r="I240" s="106"/>
      <c r="J240" s="106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 spans="1:26" ht="15.75" customHeight="1" x14ac:dyDescent="0.25">
      <c r="A241" s="104"/>
      <c r="B241" s="104"/>
      <c r="C241" s="104"/>
      <c r="D241" s="104"/>
      <c r="E241" s="104"/>
      <c r="F241" s="105"/>
      <c r="G241" s="104"/>
      <c r="H241" s="104"/>
      <c r="I241" s="106"/>
      <c r="J241" s="106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 spans="1:26" ht="15.75" customHeight="1" x14ac:dyDescent="0.25">
      <c r="A242" s="104"/>
      <c r="B242" s="104"/>
      <c r="C242" s="104"/>
      <c r="D242" s="104"/>
      <c r="E242" s="104"/>
      <c r="F242" s="105"/>
      <c r="G242" s="104"/>
      <c r="H242" s="104"/>
      <c r="I242" s="106"/>
      <c r="J242" s="106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 spans="1:26" ht="15.75" customHeight="1" x14ac:dyDescent="0.25">
      <c r="A243" s="104"/>
      <c r="B243" s="104"/>
      <c r="C243" s="104"/>
      <c r="D243" s="104"/>
      <c r="E243" s="104"/>
      <c r="F243" s="105"/>
      <c r="G243" s="104"/>
      <c r="H243" s="104"/>
      <c r="I243" s="106"/>
      <c r="J243" s="106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 spans="1:26" ht="15.75" customHeight="1" x14ac:dyDescent="0.25">
      <c r="A244" s="104"/>
      <c r="B244" s="104"/>
      <c r="C244" s="104"/>
      <c r="D244" s="104"/>
      <c r="E244" s="104"/>
      <c r="F244" s="105"/>
      <c r="G244" s="104"/>
      <c r="H244" s="104"/>
      <c r="I244" s="106"/>
      <c r="J244" s="106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 spans="1:26" ht="15.75" customHeight="1" x14ac:dyDescent="0.25">
      <c r="A245" s="104"/>
      <c r="B245" s="104"/>
      <c r="C245" s="104"/>
      <c r="D245" s="104"/>
      <c r="E245" s="104"/>
      <c r="F245" s="105"/>
      <c r="G245" s="104"/>
      <c r="H245" s="104"/>
      <c r="I245" s="106"/>
      <c r="J245" s="106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 spans="1:26" ht="15.75" customHeight="1" x14ac:dyDescent="0.25">
      <c r="A246" s="104"/>
      <c r="B246" s="104"/>
      <c r="C246" s="104"/>
      <c r="D246" s="104"/>
      <c r="E246" s="104"/>
      <c r="F246" s="105"/>
      <c r="G246" s="104"/>
      <c r="H246" s="104"/>
      <c r="I246" s="106"/>
      <c r="J246" s="106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 spans="1:26" ht="15.75" customHeight="1" x14ac:dyDescent="0.25">
      <c r="A247" s="104"/>
      <c r="B247" s="104"/>
      <c r="C247" s="104"/>
      <c r="D247" s="104"/>
      <c r="E247" s="104"/>
      <c r="F247" s="105"/>
      <c r="G247" s="104"/>
      <c r="H247" s="104"/>
      <c r="I247" s="106"/>
      <c r="J247" s="106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 spans="1:26" ht="15.75" customHeight="1" x14ac:dyDescent="0.25">
      <c r="A248" s="104"/>
      <c r="B248" s="104"/>
      <c r="C248" s="104"/>
      <c r="D248" s="104"/>
      <c r="E248" s="104"/>
      <c r="F248" s="105"/>
      <c r="G248" s="104"/>
      <c r="H248" s="104"/>
      <c r="I248" s="106"/>
      <c r="J248" s="106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 spans="1:26" ht="15.75" customHeight="1" x14ac:dyDescent="0.25">
      <c r="A249" s="104"/>
      <c r="B249" s="104"/>
      <c r="C249" s="104"/>
      <c r="D249" s="104"/>
      <c r="E249" s="104"/>
      <c r="F249" s="105"/>
      <c r="G249" s="104"/>
      <c r="H249" s="104"/>
      <c r="I249" s="106"/>
      <c r="J249" s="106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 spans="1:26" ht="15.75" customHeight="1" x14ac:dyDescent="0.25">
      <c r="A250" s="104"/>
      <c r="B250" s="104"/>
      <c r="C250" s="104"/>
      <c r="D250" s="104"/>
      <c r="E250" s="104"/>
      <c r="F250" s="105"/>
      <c r="G250" s="104"/>
      <c r="H250" s="104"/>
      <c r="I250" s="106"/>
      <c r="J250" s="106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 spans="1:26" ht="15.75" customHeight="1" x14ac:dyDescent="0.25">
      <c r="A251" s="104"/>
      <c r="B251" s="104"/>
      <c r="C251" s="104"/>
      <c r="D251" s="104"/>
      <c r="E251" s="104"/>
      <c r="F251" s="105"/>
      <c r="G251" s="104"/>
      <c r="H251" s="104"/>
      <c r="I251" s="106"/>
      <c r="J251" s="106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 spans="1:26" ht="15.75" customHeight="1" x14ac:dyDescent="0.25">
      <c r="A252" s="104"/>
      <c r="B252" s="104"/>
      <c r="C252" s="104"/>
      <c r="D252" s="104"/>
      <c r="E252" s="104"/>
      <c r="F252" s="105"/>
      <c r="G252" s="104"/>
      <c r="H252" s="104"/>
      <c r="I252" s="106"/>
      <c r="J252" s="106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 spans="1:26" ht="15.75" customHeight="1" x14ac:dyDescent="0.25">
      <c r="A253" s="104"/>
      <c r="B253" s="104"/>
      <c r="C253" s="104"/>
      <c r="D253" s="104"/>
      <c r="E253" s="104"/>
      <c r="F253" s="105"/>
      <c r="G253" s="104"/>
      <c r="H253" s="104"/>
      <c r="I253" s="106"/>
      <c r="J253" s="106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 spans="1:26" ht="15.75" customHeight="1" x14ac:dyDescent="0.25">
      <c r="A254" s="104"/>
      <c r="B254" s="104"/>
      <c r="C254" s="104"/>
      <c r="D254" s="104"/>
      <c r="E254" s="104"/>
      <c r="F254" s="105"/>
      <c r="G254" s="104"/>
      <c r="H254" s="104"/>
      <c r="I254" s="106"/>
      <c r="J254" s="106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 spans="1:26" ht="15.75" customHeight="1" x14ac:dyDescent="0.25">
      <c r="A255" s="104"/>
      <c r="B255" s="104"/>
      <c r="C255" s="104"/>
      <c r="D255" s="104"/>
      <c r="E255" s="104"/>
      <c r="F255" s="105"/>
      <c r="G255" s="104"/>
      <c r="H255" s="104"/>
      <c r="I255" s="106"/>
      <c r="J255" s="106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 spans="1:26" ht="15.75" customHeight="1" x14ac:dyDescent="0.25">
      <c r="A256" s="104"/>
      <c r="B256" s="104"/>
      <c r="C256" s="104"/>
      <c r="D256" s="104"/>
      <c r="E256" s="104"/>
      <c r="F256" s="105"/>
      <c r="G256" s="104"/>
      <c r="H256" s="104"/>
      <c r="I256" s="106"/>
      <c r="J256" s="106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 spans="1:26" ht="15.75" customHeight="1" x14ac:dyDescent="0.25">
      <c r="A257" s="104"/>
      <c r="B257" s="104"/>
      <c r="C257" s="104"/>
      <c r="D257" s="104"/>
      <c r="E257" s="104"/>
      <c r="F257" s="105"/>
      <c r="G257" s="104"/>
      <c r="H257" s="104"/>
      <c r="I257" s="106"/>
      <c r="J257" s="106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 spans="1:26" ht="15.75" customHeight="1" x14ac:dyDescent="0.25">
      <c r="A258" s="104"/>
      <c r="B258" s="104"/>
      <c r="C258" s="104"/>
      <c r="D258" s="104"/>
      <c r="E258" s="104"/>
      <c r="F258" s="105"/>
      <c r="G258" s="104"/>
      <c r="H258" s="104"/>
      <c r="I258" s="106"/>
      <c r="J258" s="106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 spans="1:26" ht="15.75" customHeight="1" x14ac:dyDescent="0.25">
      <c r="A259" s="104"/>
      <c r="B259" s="104"/>
      <c r="C259" s="104"/>
      <c r="D259" s="104"/>
      <c r="E259" s="104"/>
      <c r="F259" s="105"/>
      <c r="G259" s="104"/>
      <c r="H259" s="104"/>
      <c r="I259" s="106"/>
      <c r="J259" s="106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 spans="1:26" ht="15.75" customHeight="1" x14ac:dyDescent="0.25">
      <c r="A260" s="104"/>
      <c r="B260" s="104"/>
      <c r="C260" s="104"/>
      <c r="D260" s="104"/>
      <c r="E260" s="104"/>
      <c r="F260" s="105"/>
      <c r="G260" s="104"/>
      <c r="H260" s="104"/>
      <c r="I260" s="106"/>
      <c r="J260" s="106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 spans="1:26" ht="15.75" customHeight="1" x14ac:dyDescent="0.25">
      <c r="A261" s="104"/>
      <c r="B261" s="104"/>
      <c r="C261" s="104"/>
      <c r="D261" s="104"/>
      <c r="E261" s="104"/>
      <c r="F261" s="105"/>
      <c r="G261" s="104"/>
      <c r="H261" s="104"/>
      <c r="I261" s="106"/>
      <c r="J261" s="106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 spans="1:26" ht="15.75" customHeight="1" x14ac:dyDescent="0.25">
      <c r="A262" s="104"/>
      <c r="B262" s="104"/>
      <c r="C262" s="104"/>
      <c r="D262" s="104"/>
      <c r="E262" s="104"/>
      <c r="F262" s="105"/>
      <c r="G262" s="104"/>
      <c r="H262" s="104"/>
      <c r="I262" s="106"/>
      <c r="J262" s="106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 spans="1:26" ht="15.75" customHeight="1" x14ac:dyDescent="0.25">
      <c r="A263" s="104"/>
      <c r="B263" s="104"/>
      <c r="C263" s="104"/>
      <c r="D263" s="104"/>
      <c r="E263" s="104"/>
      <c r="F263" s="105"/>
      <c r="G263" s="104"/>
      <c r="H263" s="104"/>
      <c r="I263" s="106"/>
      <c r="J263" s="106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 spans="1:26" ht="15.75" customHeight="1" x14ac:dyDescent="0.25">
      <c r="A264" s="104"/>
      <c r="B264" s="104"/>
      <c r="C264" s="104"/>
      <c r="D264" s="104"/>
      <c r="E264" s="104"/>
      <c r="F264" s="105"/>
      <c r="G264" s="104"/>
      <c r="H264" s="104"/>
      <c r="I264" s="106"/>
      <c r="J264" s="106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 spans="1:26" ht="15.75" customHeight="1" x14ac:dyDescent="0.25">
      <c r="A265" s="104"/>
      <c r="B265" s="104"/>
      <c r="C265" s="104"/>
      <c r="D265" s="104"/>
      <c r="E265" s="104"/>
      <c r="F265" s="105"/>
      <c r="G265" s="104"/>
      <c r="H265" s="104"/>
      <c r="I265" s="106"/>
      <c r="J265" s="106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 spans="1:26" ht="15.75" customHeight="1" x14ac:dyDescent="0.25">
      <c r="A266" s="104"/>
      <c r="B266" s="104"/>
      <c r="C266" s="104"/>
      <c r="D266" s="104"/>
      <c r="E266" s="104"/>
      <c r="F266" s="105"/>
      <c r="G266" s="104"/>
      <c r="H266" s="104"/>
      <c r="I266" s="106"/>
      <c r="J266" s="106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 spans="1:26" ht="15.75" customHeight="1" x14ac:dyDescent="0.25">
      <c r="A267" s="104"/>
      <c r="B267" s="104"/>
      <c r="C267" s="104"/>
      <c r="D267" s="104"/>
      <c r="E267" s="104"/>
      <c r="F267" s="105"/>
      <c r="G267" s="104"/>
      <c r="H267" s="104"/>
      <c r="I267" s="106"/>
      <c r="J267" s="106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 spans="1:26" ht="15.75" customHeight="1" x14ac:dyDescent="0.25">
      <c r="A268" s="104"/>
      <c r="B268" s="104"/>
      <c r="C268" s="104"/>
      <c r="D268" s="104"/>
      <c r="E268" s="104"/>
      <c r="F268" s="105"/>
      <c r="G268" s="104"/>
      <c r="H268" s="104"/>
      <c r="I268" s="106"/>
      <c r="J268" s="106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 spans="1:26" ht="15.75" customHeight="1" x14ac:dyDescent="0.25">
      <c r="A269" s="104"/>
      <c r="B269" s="104"/>
      <c r="C269" s="104"/>
      <c r="D269" s="104"/>
      <c r="E269" s="104"/>
      <c r="F269" s="105"/>
      <c r="G269" s="104"/>
      <c r="H269" s="104"/>
      <c r="I269" s="106"/>
      <c r="J269" s="106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 spans="1:26" ht="15.75" customHeight="1" x14ac:dyDescent="0.25">
      <c r="A270" s="104"/>
      <c r="B270" s="104"/>
      <c r="C270" s="104"/>
      <c r="D270" s="104"/>
      <c r="E270" s="104"/>
      <c r="F270" s="105"/>
      <c r="G270" s="104"/>
      <c r="H270" s="104"/>
      <c r="I270" s="106"/>
      <c r="J270" s="106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 spans="1:26" ht="15.75" customHeight="1" x14ac:dyDescent="0.25">
      <c r="A271" s="104"/>
      <c r="B271" s="104"/>
      <c r="C271" s="104"/>
      <c r="D271" s="104"/>
      <c r="E271" s="104"/>
      <c r="F271" s="105"/>
      <c r="G271" s="104"/>
      <c r="H271" s="104"/>
      <c r="I271" s="106"/>
      <c r="J271" s="106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 spans="1:26" ht="15.75" customHeight="1" x14ac:dyDescent="0.25">
      <c r="A272" s="104"/>
      <c r="B272" s="104"/>
      <c r="C272" s="104"/>
      <c r="D272" s="104"/>
      <c r="E272" s="104"/>
      <c r="F272" s="105"/>
      <c r="G272" s="104"/>
      <c r="H272" s="104"/>
      <c r="I272" s="106"/>
      <c r="J272" s="106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 spans="1:26" ht="15.75" customHeight="1" x14ac:dyDescent="0.25">
      <c r="A273" s="104"/>
      <c r="B273" s="104"/>
      <c r="C273" s="104"/>
      <c r="D273" s="104"/>
      <c r="E273" s="104"/>
      <c r="F273" s="105"/>
      <c r="G273" s="104"/>
      <c r="H273" s="104"/>
      <c r="I273" s="106"/>
      <c r="J273" s="106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 spans="1:26" ht="15.75" customHeight="1" x14ac:dyDescent="0.25">
      <c r="A274" s="104"/>
      <c r="B274" s="104"/>
      <c r="C274" s="104"/>
      <c r="D274" s="104"/>
      <c r="E274" s="104"/>
      <c r="F274" s="105"/>
      <c r="G274" s="104"/>
      <c r="H274" s="104"/>
      <c r="I274" s="106"/>
      <c r="J274" s="106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 spans="1:26" ht="15.75" customHeight="1" x14ac:dyDescent="0.25">
      <c r="A275" s="104"/>
      <c r="B275" s="104"/>
      <c r="C275" s="104"/>
      <c r="D275" s="104"/>
      <c r="E275" s="104"/>
      <c r="F275" s="105"/>
      <c r="G275" s="104"/>
      <c r="H275" s="104"/>
      <c r="I275" s="106"/>
      <c r="J275" s="106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 spans="1:26" ht="15.75" customHeight="1" x14ac:dyDescent="0.25">
      <c r="A276" s="104"/>
      <c r="B276" s="104"/>
      <c r="C276" s="104"/>
      <c r="D276" s="104"/>
      <c r="E276" s="104"/>
      <c r="F276" s="105"/>
      <c r="G276" s="104"/>
      <c r="H276" s="104"/>
      <c r="I276" s="106"/>
      <c r="J276" s="106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 spans="1:26" ht="15.75" customHeight="1" x14ac:dyDescent="0.25">
      <c r="A277" s="104"/>
      <c r="B277" s="104"/>
      <c r="C277" s="104"/>
      <c r="D277" s="104"/>
      <c r="E277" s="104"/>
      <c r="F277" s="105"/>
      <c r="G277" s="104"/>
      <c r="H277" s="104"/>
      <c r="I277" s="106"/>
      <c r="J277" s="106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 spans="1:26" ht="15.75" customHeight="1" x14ac:dyDescent="0.25">
      <c r="A278" s="104"/>
      <c r="B278" s="104"/>
      <c r="C278" s="104"/>
      <c r="D278" s="104"/>
      <c r="E278" s="104"/>
      <c r="F278" s="105"/>
      <c r="G278" s="104"/>
      <c r="H278" s="104"/>
      <c r="I278" s="106"/>
      <c r="J278" s="106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 spans="1:26" ht="15.75" customHeight="1" x14ac:dyDescent="0.25">
      <c r="A279" s="104"/>
      <c r="B279" s="104"/>
      <c r="C279" s="104"/>
      <c r="D279" s="104"/>
      <c r="E279" s="104"/>
      <c r="F279" s="105"/>
      <c r="G279" s="104"/>
      <c r="H279" s="104"/>
      <c r="I279" s="106"/>
      <c r="J279" s="106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 spans="1:26" ht="15.75" customHeight="1" x14ac:dyDescent="0.25">
      <c r="A280" s="104"/>
      <c r="B280" s="104"/>
      <c r="C280" s="104"/>
      <c r="D280" s="104"/>
      <c r="E280" s="104"/>
      <c r="F280" s="105"/>
      <c r="G280" s="104"/>
      <c r="H280" s="104"/>
      <c r="I280" s="106"/>
      <c r="J280" s="106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 spans="1:26" ht="15.75" customHeight="1" x14ac:dyDescent="0.25">
      <c r="A281" s="104"/>
      <c r="B281" s="104"/>
      <c r="C281" s="104"/>
      <c r="D281" s="104"/>
      <c r="E281" s="104"/>
      <c r="F281" s="105"/>
      <c r="G281" s="104"/>
      <c r="H281" s="104"/>
      <c r="I281" s="106"/>
      <c r="J281" s="106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 spans="1:26" ht="15.75" customHeight="1" x14ac:dyDescent="0.25">
      <c r="A282" s="104"/>
      <c r="B282" s="104"/>
      <c r="C282" s="104"/>
      <c r="D282" s="104"/>
      <c r="E282" s="104"/>
      <c r="F282" s="105"/>
      <c r="G282" s="104"/>
      <c r="H282" s="104"/>
      <c r="I282" s="106"/>
      <c r="J282" s="106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 spans="1:26" ht="15.75" customHeight="1" x14ac:dyDescent="0.25">
      <c r="A283" s="104"/>
      <c r="B283" s="104"/>
      <c r="C283" s="104"/>
      <c r="D283" s="104"/>
      <c r="E283" s="104"/>
      <c r="F283" s="105"/>
      <c r="G283" s="104"/>
      <c r="H283" s="104"/>
      <c r="I283" s="106"/>
      <c r="J283" s="106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 spans="1:26" ht="15.75" customHeight="1" x14ac:dyDescent="0.25">
      <c r="A284" s="104"/>
      <c r="B284" s="104"/>
      <c r="C284" s="104"/>
      <c r="D284" s="104"/>
      <c r="E284" s="104"/>
      <c r="F284" s="105"/>
      <c r="G284" s="104"/>
      <c r="H284" s="104"/>
      <c r="I284" s="106"/>
      <c r="J284" s="106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 spans="1:26" ht="15.75" customHeight="1" x14ac:dyDescent="0.25">
      <c r="A285" s="104"/>
      <c r="B285" s="104"/>
      <c r="C285" s="104"/>
      <c r="D285" s="104"/>
      <c r="E285" s="104"/>
      <c r="F285" s="105"/>
      <c r="G285" s="104"/>
      <c r="H285" s="104"/>
      <c r="I285" s="106"/>
      <c r="J285" s="106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 spans="1:26" ht="15.75" customHeight="1" x14ac:dyDescent="0.25">
      <c r="A286" s="104"/>
      <c r="B286" s="104"/>
      <c r="C286" s="104"/>
      <c r="D286" s="104"/>
      <c r="E286" s="104"/>
      <c r="F286" s="105"/>
      <c r="G286" s="104"/>
      <c r="H286" s="104"/>
      <c r="I286" s="106"/>
      <c r="J286" s="106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 spans="1:26" ht="15.75" customHeight="1" x14ac:dyDescent="0.25">
      <c r="A287" s="104"/>
      <c r="B287" s="104"/>
      <c r="C287" s="104"/>
      <c r="D287" s="104"/>
      <c r="E287" s="104"/>
      <c r="F287" s="105"/>
      <c r="G287" s="104"/>
      <c r="H287" s="104"/>
      <c r="I287" s="106"/>
      <c r="J287" s="106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 spans="1:26" ht="15.75" customHeight="1" x14ac:dyDescent="0.25">
      <c r="A288" s="104"/>
      <c r="B288" s="104"/>
      <c r="C288" s="104"/>
      <c r="D288" s="104"/>
      <c r="E288" s="104"/>
      <c r="F288" s="105"/>
      <c r="G288" s="104"/>
      <c r="H288" s="104"/>
      <c r="I288" s="106"/>
      <c r="J288" s="106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 spans="1:26" ht="15.75" customHeight="1" x14ac:dyDescent="0.25">
      <c r="A289" s="104"/>
      <c r="B289" s="104"/>
      <c r="C289" s="104"/>
      <c r="D289" s="104"/>
      <c r="E289" s="104"/>
      <c r="F289" s="105"/>
      <c r="G289" s="104"/>
      <c r="H289" s="104"/>
      <c r="I289" s="106"/>
      <c r="J289" s="106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 spans="1:26" ht="15.75" customHeight="1" x14ac:dyDescent="0.25">
      <c r="A290" s="104"/>
      <c r="B290" s="104"/>
      <c r="C290" s="104"/>
      <c r="D290" s="104"/>
      <c r="E290" s="104"/>
      <c r="F290" s="105"/>
      <c r="G290" s="104"/>
      <c r="H290" s="104"/>
      <c r="I290" s="106"/>
      <c r="J290" s="106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 spans="1:26" ht="15.75" customHeight="1" x14ac:dyDescent="0.25">
      <c r="A291" s="104"/>
      <c r="B291" s="104"/>
      <c r="C291" s="104"/>
      <c r="D291" s="104"/>
      <c r="E291" s="104"/>
      <c r="F291" s="105"/>
      <c r="G291" s="104"/>
      <c r="H291" s="104"/>
      <c r="I291" s="106"/>
      <c r="J291" s="106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 spans="1:26" ht="15.75" customHeight="1" x14ac:dyDescent="0.25">
      <c r="A292" s="104"/>
      <c r="B292" s="104"/>
      <c r="C292" s="104"/>
      <c r="D292" s="104"/>
      <c r="E292" s="104"/>
      <c r="F292" s="105"/>
      <c r="G292" s="104"/>
      <c r="H292" s="104"/>
      <c r="I292" s="106"/>
      <c r="J292" s="106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 spans="1:26" ht="15.75" customHeight="1" x14ac:dyDescent="0.25">
      <c r="A293" s="104"/>
      <c r="B293" s="104"/>
      <c r="C293" s="104"/>
      <c r="D293" s="104"/>
      <c r="E293" s="104"/>
      <c r="F293" s="105"/>
      <c r="G293" s="104"/>
      <c r="H293" s="104"/>
      <c r="I293" s="106"/>
      <c r="J293" s="106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 spans="1:26" ht="15.75" customHeight="1" x14ac:dyDescent="0.25">
      <c r="A294" s="104"/>
      <c r="B294" s="104"/>
      <c r="C294" s="104"/>
      <c r="D294" s="104"/>
      <c r="E294" s="104"/>
      <c r="F294" s="105"/>
      <c r="G294" s="104"/>
      <c r="H294" s="104"/>
      <c r="I294" s="106"/>
      <c r="J294" s="106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 spans="1:26" ht="15.75" customHeight="1" x14ac:dyDescent="0.25">
      <c r="A295" s="104"/>
      <c r="B295" s="104"/>
      <c r="C295" s="104"/>
      <c r="D295" s="104"/>
      <c r="E295" s="104"/>
      <c r="F295" s="105"/>
      <c r="G295" s="104"/>
      <c r="H295" s="104"/>
      <c r="I295" s="106"/>
      <c r="J295" s="106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 spans="1:26" ht="15.75" customHeight="1" x14ac:dyDescent="0.25">
      <c r="A296" s="104"/>
      <c r="B296" s="104"/>
      <c r="C296" s="104"/>
      <c r="D296" s="104"/>
      <c r="E296" s="104"/>
      <c r="F296" s="105"/>
      <c r="G296" s="104"/>
      <c r="H296" s="104"/>
      <c r="I296" s="106"/>
      <c r="J296" s="106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 spans="1:26" ht="15.75" customHeight="1" x14ac:dyDescent="0.25">
      <c r="A297" s="104"/>
      <c r="B297" s="104"/>
      <c r="C297" s="104"/>
      <c r="D297" s="104"/>
      <c r="E297" s="104"/>
      <c r="F297" s="105"/>
      <c r="G297" s="104"/>
      <c r="H297" s="104"/>
      <c r="I297" s="106"/>
      <c r="J297" s="106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 spans="1:26" ht="15.75" customHeight="1" x14ac:dyDescent="0.25">
      <c r="A298" s="104"/>
      <c r="B298" s="104"/>
      <c r="C298" s="104"/>
      <c r="D298" s="104"/>
      <c r="E298" s="104"/>
      <c r="F298" s="105"/>
      <c r="G298" s="104"/>
      <c r="H298" s="104"/>
      <c r="I298" s="106"/>
      <c r="J298" s="106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 spans="1:26" ht="15.75" customHeight="1" x14ac:dyDescent="0.25">
      <c r="A299" s="104"/>
      <c r="B299" s="104"/>
      <c r="C299" s="104"/>
      <c r="D299" s="104"/>
      <c r="E299" s="104"/>
      <c r="F299" s="105"/>
      <c r="G299" s="104"/>
      <c r="H299" s="104"/>
      <c r="I299" s="106"/>
      <c r="J299" s="106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 spans="1:26" ht="15.75" customHeight="1" x14ac:dyDescent="0.25">
      <c r="A300" s="104"/>
      <c r="B300" s="104"/>
      <c r="C300" s="104"/>
      <c r="D300" s="104"/>
      <c r="E300" s="104"/>
      <c r="F300" s="105"/>
      <c r="G300" s="104"/>
      <c r="H300" s="104"/>
      <c r="I300" s="106"/>
      <c r="J300" s="106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 spans="1:26" ht="15.75" customHeight="1" x14ac:dyDescent="0.25">
      <c r="A301" s="104"/>
      <c r="B301" s="104"/>
      <c r="C301" s="104"/>
      <c r="D301" s="104"/>
      <c r="E301" s="104"/>
      <c r="F301" s="105"/>
      <c r="G301" s="104"/>
      <c r="H301" s="104"/>
      <c r="I301" s="106"/>
      <c r="J301" s="106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 spans="1:26" ht="15.75" customHeight="1" x14ac:dyDescent="0.25">
      <c r="A302" s="104"/>
      <c r="B302" s="104"/>
      <c r="C302" s="104"/>
      <c r="D302" s="104"/>
      <c r="E302" s="104"/>
      <c r="F302" s="105"/>
      <c r="G302" s="104"/>
      <c r="H302" s="104"/>
      <c r="I302" s="106"/>
      <c r="J302" s="106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 spans="1:26" ht="15.75" customHeight="1" x14ac:dyDescent="0.25">
      <c r="A303" s="104"/>
      <c r="B303" s="104"/>
      <c r="C303" s="104"/>
      <c r="D303" s="104"/>
      <c r="E303" s="104"/>
      <c r="F303" s="105"/>
      <c r="G303" s="104"/>
      <c r="H303" s="104"/>
      <c r="I303" s="106"/>
      <c r="J303" s="106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 spans="1:26" ht="15.75" customHeight="1" x14ac:dyDescent="0.25">
      <c r="A304" s="104"/>
      <c r="B304" s="104"/>
      <c r="C304" s="104"/>
      <c r="D304" s="104"/>
      <c r="E304" s="104"/>
      <c r="F304" s="105"/>
      <c r="G304" s="104"/>
      <c r="H304" s="104"/>
      <c r="I304" s="106"/>
      <c r="J304" s="106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 spans="1:26" ht="15.75" customHeight="1" x14ac:dyDescent="0.25">
      <c r="A305" s="104"/>
      <c r="B305" s="104"/>
      <c r="C305" s="104"/>
      <c r="D305" s="104"/>
      <c r="E305" s="104"/>
      <c r="F305" s="105"/>
      <c r="G305" s="104"/>
      <c r="H305" s="104"/>
      <c r="I305" s="106"/>
      <c r="J305" s="106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 spans="1:26" ht="15.75" customHeight="1" x14ac:dyDescent="0.25">
      <c r="A306" s="104"/>
      <c r="B306" s="104"/>
      <c r="C306" s="104"/>
      <c r="D306" s="104"/>
      <c r="E306" s="104"/>
      <c r="F306" s="105"/>
      <c r="G306" s="104"/>
      <c r="H306" s="104"/>
      <c r="I306" s="106"/>
      <c r="J306" s="106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 spans="1:26" ht="15.75" customHeight="1" x14ac:dyDescent="0.25">
      <c r="A307" s="104"/>
      <c r="B307" s="104"/>
      <c r="C307" s="104"/>
      <c r="D307" s="104"/>
      <c r="E307" s="104"/>
      <c r="F307" s="105"/>
      <c r="G307" s="104"/>
      <c r="H307" s="104"/>
      <c r="I307" s="106"/>
      <c r="J307" s="106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 spans="1:26" ht="15.75" customHeight="1" x14ac:dyDescent="0.25">
      <c r="A308" s="104"/>
      <c r="B308" s="104"/>
      <c r="C308" s="104"/>
      <c r="D308" s="104"/>
      <c r="E308" s="104"/>
      <c r="F308" s="105"/>
      <c r="G308" s="104"/>
      <c r="H308" s="104"/>
      <c r="I308" s="106"/>
      <c r="J308" s="106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 spans="1:26" ht="15.75" customHeight="1" x14ac:dyDescent="0.25">
      <c r="A309" s="104"/>
      <c r="B309" s="104"/>
      <c r="C309" s="104"/>
      <c r="D309" s="104"/>
      <c r="E309" s="104"/>
      <c r="F309" s="105"/>
      <c r="G309" s="104"/>
      <c r="H309" s="104"/>
      <c r="I309" s="106"/>
      <c r="J309" s="106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 spans="1:26" ht="15.75" customHeight="1" x14ac:dyDescent="0.25">
      <c r="A310" s="104"/>
      <c r="B310" s="104"/>
      <c r="C310" s="104"/>
      <c r="D310" s="104"/>
      <c r="E310" s="104"/>
      <c r="F310" s="105"/>
      <c r="G310" s="104"/>
      <c r="H310" s="104"/>
      <c r="I310" s="106"/>
      <c r="J310" s="106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 spans="1:26" ht="15.75" customHeight="1" x14ac:dyDescent="0.25">
      <c r="A311" s="104"/>
      <c r="B311" s="104"/>
      <c r="C311" s="104"/>
      <c r="D311" s="104"/>
      <c r="E311" s="104"/>
      <c r="F311" s="105"/>
      <c r="G311" s="104"/>
      <c r="H311" s="104"/>
      <c r="I311" s="106"/>
      <c r="J311" s="106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 spans="1:26" ht="15.75" customHeight="1" x14ac:dyDescent="0.25">
      <c r="A312" s="104"/>
      <c r="B312" s="104"/>
      <c r="C312" s="104"/>
      <c r="D312" s="104"/>
      <c r="E312" s="104"/>
      <c r="F312" s="105"/>
      <c r="G312" s="104"/>
      <c r="H312" s="104"/>
      <c r="I312" s="106"/>
      <c r="J312" s="106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 spans="1:26" ht="15.75" customHeight="1" x14ac:dyDescent="0.25">
      <c r="A313" s="104"/>
      <c r="B313" s="104"/>
      <c r="C313" s="104"/>
      <c r="D313" s="104"/>
      <c r="E313" s="104"/>
      <c r="F313" s="105"/>
      <c r="G313" s="104"/>
      <c r="H313" s="104"/>
      <c r="I313" s="106"/>
      <c r="J313" s="106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 spans="1:26" ht="15.75" customHeight="1" x14ac:dyDescent="0.25">
      <c r="A314" s="104"/>
      <c r="B314" s="104"/>
      <c r="C314" s="104"/>
      <c r="D314" s="104"/>
      <c r="E314" s="104"/>
      <c r="F314" s="105"/>
      <c r="G314" s="104"/>
      <c r="H314" s="104"/>
      <c r="I314" s="106"/>
      <c r="J314" s="106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 spans="1:26" ht="15.75" customHeight="1" x14ac:dyDescent="0.25">
      <c r="A315" s="104"/>
      <c r="B315" s="104"/>
      <c r="C315" s="104"/>
      <c r="D315" s="104"/>
      <c r="E315" s="104"/>
      <c r="F315" s="105"/>
      <c r="G315" s="104"/>
      <c r="H315" s="104"/>
      <c r="I315" s="106"/>
      <c r="J315" s="106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 spans="1:26" ht="15.75" customHeight="1" x14ac:dyDescent="0.25">
      <c r="A316" s="104"/>
      <c r="B316" s="104"/>
      <c r="C316" s="104"/>
      <c r="D316" s="104"/>
      <c r="E316" s="104"/>
      <c r="F316" s="105"/>
      <c r="G316" s="104"/>
      <c r="H316" s="104"/>
      <c r="I316" s="106"/>
      <c r="J316" s="106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 spans="1:26" ht="15.75" customHeight="1" x14ac:dyDescent="0.25">
      <c r="A317" s="104"/>
      <c r="B317" s="104"/>
      <c r="C317" s="104"/>
      <c r="D317" s="104"/>
      <c r="E317" s="104"/>
      <c r="F317" s="105"/>
      <c r="G317" s="104"/>
      <c r="H317" s="104"/>
      <c r="I317" s="106"/>
      <c r="J317" s="106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 spans="1:26" ht="15.75" customHeight="1" x14ac:dyDescent="0.25">
      <c r="A318" s="104"/>
      <c r="B318" s="104"/>
      <c r="C318" s="104"/>
      <c r="D318" s="104"/>
      <c r="E318" s="104"/>
      <c r="F318" s="105"/>
      <c r="G318" s="104"/>
      <c r="H318" s="104"/>
      <c r="I318" s="106"/>
      <c r="J318" s="106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 spans="1:26" ht="15.75" customHeight="1" x14ac:dyDescent="0.25">
      <c r="A319" s="104"/>
      <c r="B319" s="104"/>
      <c r="C319" s="104"/>
      <c r="D319" s="104"/>
      <c r="E319" s="104"/>
      <c r="F319" s="105"/>
      <c r="G319" s="104"/>
      <c r="H319" s="104"/>
      <c r="I319" s="106"/>
      <c r="J319" s="106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 spans="1:26" ht="15.75" customHeight="1" x14ac:dyDescent="0.25">
      <c r="A320" s="104"/>
      <c r="B320" s="104"/>
      <c r="C320" s="104"/>
      <c r="D320" s="104"/>
      <c r="E320" s="104"/>
      <c r="F320" s="105"/>
      <c r="G320" s="104"/>
      <c r="H320" s="104"/>
      <c r="I320" s="106"/>
      <c r="J320" s="106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 spans="1:26" ht="15.75" customHeight="1" x14ac:dyDescent="0.25">
      <c r="A321" s="104"/>
      <c r="B321" s="104"/>
      <c r="C321" s="104"/>
      <c r="D321" s="104"/>
      <c r="E321" s="104"/>
      <c r="F321" s="105"/>
      <c r="G321" s="104"/>
      <c r="H321" s="104"/>
      <c r="I321" s="106"/>
      <c r="J321" s="106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 spans="1:26" ht="15.75" customHeight="1" x14ac:dyDescent="0.25">
      <c r="A322" s="104"/>
      <c r="B322" s="104"/>
      <c r="C322" s="104"/>
      <c r="D322" s="104"/>
      <c r="E322" s="104"/>
      <c r="F322" s="105"/>
      <c r="G322" s="104"/>
      <c r="H322" s="104"/>
      <c r="I322" s="106"/>
      <c r="J322" s="106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 spans="1:26" ht="15.75" customHeight="1" x14ac:dyDescent="0.25">
      <c r="A323" s="104"/>
      <c r="B323" s="104"/>
      <c r="C323" s="104"/>
      <c r="D323" s="104"/>
      <c r="E323" s="104"/>
      <c r="F323" s="105"/>
      <c r="G323" s="104"/>
      <c r="H323" s="104"/>
      <c r="I323" s="106"/>
      <c r="J323" s="106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 spans="1:26" ht="15.75" customHeight="1" x14ac:dyDescent="0.25">
      <c r="A324" s="104"/>
      <c r="B324" s="104"/>
      <c r="C324" s="104"/>
      <c r="D324" s="104"/>
      <c r="E324" s="104"/>
      <c r="F324" s="105"/>
      <c r="G324" s="104"/>
      <c r="H324" s="104"/>
      <c r="I324" s="106"/>
      <c r="J324" s="106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 spans="1:26" ht="15.75" customHeight="1" x14ac:dyDescent="0.25">
      <c r="A325" s="104"/>
      <c r="B325" s="104"/>
      <c r="C325" s="104"/>
      <c r="D325" s="104"/>
      <c r="E325" s="104"/>
      <c r="F325" s="105"/>
      <c r="G325" s="104"/>
      <c r="H325" s="104"/>
      <c r="I325" s="106"/>
      <c r="J325" s="106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 spans="1:26" ht="15.75" customHeight="1" x14ac:dyDescent="0.25">
      <c r="A326" s="104"/>
      <c r="B326" s="104"/>
      <c r="C326" s="104"/>
      <c r="D326" s="104"/>
      <c r="E326" s="104"/>
      <c r="F326" s="105"/>
      <c r="G326" s="104"/>
      <c r="H326" s="104"/>
      <c r="I326" s="106"/>
      <c r="J326" s="106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 spans="1:26" ht="15.75" customHeight="1" x14ac:dyDescent="0.25">
      <c r="A327" s="104"/>
      <c r="B327" s="104"/>
      <c r="C327" s="104"/>
      <c r="D327" s="104"/>
      <c r="E327" s="104"/>
      <c r="F327" s="105"/>
      <c r="G327" s="104"/>
      <c r="H327" s="104"/>
      <c r="I327" s="106"/>
      <c r="J327" s="106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 spans="1:26" ht="15.75" customHeight="1" x14ac:dyDescent="0.25">
      <c r="A328" s="104"/>
      <c r="B328" s="104"/>
      <c r="C328" s="104"/>
      <c r="D328" s="104"/>
      <c r="E328" s="104"/>
      <c r="F328" s="105"/>
      <c r="G328" s="104"/>
      <c r="H328" s="104"/>
      <c r="I328" s="106"/>
      <c r="J328" s="106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 spans="1:26" ht="15.75" customHeight="1" x14ac:dyDescent="0.25">
      <c r="A329" s="104"/>
      <c r="B329" s="104"/>
      <c r="C329" s="104"/>
      <c r="D329" s="104"/>
      <c r="E329" s="104"/>
      <c r="F329" s="105"/>
      <c r="G329" s="104"/>
      <c r="H329" s="104"/>
      <c r="I329" s="106"/>
      <c r="J329" s="106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 spans="1:26" ht="15.75" customHeight="1" x14ac:dyDescent="0.25">
      <c r="A330" s="104"/>
      <c r="B330" s="104"/>
      <c r="C330" s="104"/>
      <c r="D330" s="104"/>
      <c r="E330" s="104"/>
      <c r="F330" s="105"/>
      <c r="G330" s="104"/>
      <c r="H330" s="104"/>
      <c r="I330" s="106"/>
      <c r="J330" s="106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 spans="1:26" ht="15.75" customHeight="1" x14ac:dyDescent="0.25">
      <c r="A331" s="104"/>
      <c r="B331" s="104"/>
      <c r="C331" s="104"/>
      <c r="D331" s="104"/>
      <c r="E331" s="104"/>
      <c r="F331" s="105"/>
      <c r="G331" s="104"/>
      <c r="H331" s="104"/>
      <c r="I331" s="106"/>
      <c r="J331" s="106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 spans="1:26" ht="15.75" customHeight="1" x14ac:dyDescent="0.25">
      <c r="A332" s="104"/>
      <c r="B332" s="104"/>
      <c r="C332" s="104"/>
      <c r="D332" s="104"/>
      <c r="E332" s="104"/>
      <c r="F332" s="105"/>
      <c r="G332" s="104"/>
      <c r="H332" s="104"/>
      <c r="I332" s="106"/>
      <c r="J332" s="106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 spans="1:26" ht="15.75" customHeight="1" x14ac:dyDescent="0.25">
      <c r="A333" s="104"/>
      <c r="B333" s="104"/>
      <c r="C333" s="104"/>
      <c r="D333" s="104"/>
      <c r="E333" s="104"/>
      <c r="F333" s="105"/>
      <c r="G333" s="104"/>
      <c r="H333" s="104"/>
      <c r="I333" s="106"/>
      <c r="J333" s="106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 spans="1:26" ht="15.75" customHeight="1" x14ac:dyDescent="0.25">
      <c r="A334" s="104"/>
      <c r="B334" s="104"/>
      <c r="C334" s="104"/>
      <c r="D334" s="104"/>
      <c r="E334" s="104"/>
      <c r="F334" s="105"/>
      <c r="G334" s="104"/>
      <c r="H334" s="104"/>
      <c r="I334" s="106"/>
      <c r="J334" s="106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 spans="1:26" ht="15.75" customHeight="1" x14ac:dyDescent="0.25">
      <c r="A335" s="104"/>
      <c r="B335" s="104"/>
      <c r="C335" s="104"/>
      <c r="D335" s="104"/>
      <c r="E335" s="104"/>
      <c r="F335" s="105"/>
      <c r="G335" s="104"/>
      <c r="H335" s="104"/>
      <c r="I335" s="106"/>
      <c r="J335" s="106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 spans="1:26" ht="15.75" customHeight="1" x14ac:dyDescent="0.25">
      <c r="A336" s="104"/>
      <c r="B336" s="104"/>
      <c r="C336" s="104"/>
      <c r="D336" s="104"/>
      <c r="E336" s="104"/>
      <c r="F336" s="105"/>
      <c r="G336" s="104"/>
      <c r="H336" s="104"/>
      <c r="I336" s="106"/>
      <c r="J336" s="106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 spans="1:26" ht="15.75" customHeight="1" x14ac:dyDescent="0.25">
      <c r="A337" s="104"/>
      <c r="B337" s="104"/>
      <c r="C337" s="104"/>
      <c r="D337" s="104"/>
      <c r="E337" s="104"/>
      <c r="F337" s="105"/>
      <c r="G337" s="104"/>
      <c r="H337" s="104"/>
      <c r="I337" s="106"/>
      <c r="J337" s="106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 spans="1:26" ht="15.75" customHeight="1" x14ac:dyDescent="0.25">
      <c r="A338" s="104"/>
      <c r="B338" s="104"/>
      <c r="C338" s="104"/>
      <c r="D338" s="104"/>
      <c r="E338" s="104"/>
      <c r="F338" s="105"/>
      <c r="G338" s="104"/>
      <c r="H338" s="104"/>
      <c r="I338" s="106"/>
      <c r="J338" s="106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 spans="1:26" ht="15.75" customHeight="1" x14ac:dyDescent="0.25">
      <c r="A339" s="104"/>
      <c r="B339" s="104"/>
      <c r="C339" s="104"/>
      <c r="D339" s="104"/>
      <c r="E339" s="104"/>
      <c r="F339" s="105"/>
      <c r="G339" s="104"/>
      <c r="H339" s="104"/>
      <c r="I339" s="106"/>
      <c r="J339" s="106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 spans="1:26" ht="15.75" customHeight="1" x14ac:dyDescent="0.25">
      <c r="A340" s="104"/>
      <c r="B340" s="104"/>
      <c r="C340" s="104"/>
      <c r="D340" s="104"/>
      <c r="E340" s="104"/>
      <c r="F340" s="105"/>
      <c r="G340" s="104"/>
      <c r="H340" s="104"/>
      <c r="I340" s="106"/>
      <c r="J340" s="106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 spans="1:26" ht="15.75" customHeight="1" x14ac:dyDescent="0.25">
      <c r="A341" s="104"/>
      <c r="B341" s="104"/>
      <c r="C341" s="104"/>
      <c r="D341" s="104"/>
      <c r="E341" s="104"/>
      <c r="F341" s="105"/>
      <c r="G341" s="104"/>
      <c r="H341" s="104"/>
      <c r="I341" s="106"/>
      <c r="J341" s="106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 spans="1:26" ht="15.75" customHeight="1" x14ac:dyDescent="0.25">
      <c r="A342" s="104"/>
      <c r="B342" s="104"/>
      <c r="C342" s="104"/>
      <c r="D342" s="104"/>
      <c r="E342" s="104"/>
      <c r="F342" s="105"/>
      <c r="G342" s="104"/>
      <c r="H342" s="104"/>
      <c r="I342" s="106"/>
      <c r="J342" s="106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 spans="1:26" ht="15.75" customHeight="1" x14ac:dyDescent="0.25">
      <c r="A343" s="104"/>
      <c r="B343" s="104"/>
      <c r="C343" s="104"/>
      <c r="D343" s="104"/>
      <c r="E343" s="104"/>
      <c r="F343" s="105"/>
      <c r="G343" s="104"/>
      <c r="H343" s="104"/>
      <c r="I343" s="106"/>
      <c r="J343" s="106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 spans="1:26" ht="15.75" customHeight="1" x14ac:dyDescent="0.25">
      <c r="A344" s="104"/>
      <c r="B344" s="104"/>
      <c r="C344" s="104"/>
      <c r="D344" s="104"/>
      <c r="E344" s="104"/>
      <c r="F344" s="105"/>
      <c r="G344" s="104"/>
      <c r="H344" s="104"/>
      <c r="I344" s="106"/>
      <c r="J344" s="106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 spans="1:26" ht="15.75" customHeight="1" x14ac:dyDescent="0.25">
      <c r="A345" s="104"/>
      <c r="B345" s="104"/>
      <c r="C345" s="104"/>
      <c r="D345" s="104"/>
      <c r="E345" s="104"/>
      <c r="F345" s="105"/>
      <c r="G345" s="104"/>
      <c r="H345" s="104"/>
      <c r="I345" s="106"/>
      <c r="J345" s="106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 spans="1:26" ht="15.75" customHeight="1" x14ac:dyDescent="0.25">
      <c r="A346" s="104"/>
      <c r="B346" s="104"/>
      <c r="C346" s="104"/>
      <c r="D346" s="104"/>
      <c r="E346" s="104"/>
      <c r="F346" s="105"/>
      <c r="G346" s="104"/>
      <c r="H346" s="104"/>
      <c r="I346" s="106"/>
      <c r="J346" s="106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 spans="1:26" ht="15.75" customHeight="1" x14ac:dyDescent="0.25">
      <c r="A347" s="104"/>
      <c r="B347" s="104"/>
      <c r="C347" s="104"/>
      <c r="D347" s="104"/>
      <c r="E347" s="104"/>
      <c r="F347" s="105"/>
      <c r="G347" s="104"/>
      <c r="H347" s="104"/>
      <c r="I347" s="106"/>
      <c r="J347" s="106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 spans="1:26" ht="15.75" customHeight="1" x14ac:dyDescent="0.25">
      <c r="A348" s="104"/>
      <c r="B348" s="104"/>
      <c r="C348" s="104"/>
      <c r="D348" s="104"/>
      <c r="E348" s="104"/>
      <c r="F348" s="105"/>
      <c r="G348" s="104"/>
      <c r="H348" s="104"/>
      <c r="I348" s="106"/>
      <c r="J348" s="106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 spans="1:26" ht="15.75" customHeight="1" x14ac:dyDescent="0.25">
      <c r="A349" s="104"/>
      <c r="B349" s="104"/>
      <c r="C349" s="104"/>
      <c r="D349" s="104"/>
      <c r="E349" s="104"/>
      <c r="F349" s="105"/>
      <c r="G349" s="104"/>
      <c r="H349" s="104"/>
      <c r="I349" s="106"/>
      <c r="J349" s="106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 spans="1:26" ht="15.75" customHeight="1" x14ac:dyDescent="0.25">
      <c r="A350" s="104"/>
      <c r="B350" s="104"/>
      <c r="C350" s="104"/>
      <c r="D350" s="104"/>
      <c r="E350" s="104"/>
      <c r="F350" s="105"/>
      <c r="G350" s="104"/>
      <c r="H350" s="104"/>
      <c r="I350" s="106"/>
      <c r="J350" s="106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 spans="1:26" ht="15.75" customHeight="1" x14ac:dyDescent="0.25">
      <c r="A351" s="104"/>
      <c r="B351" s="104"/>
      <c r="C351" s="104"/>
      <c r="D351" s="104"/>
      <c r="E351" s="104"/>
      <c r="F351" s="105"/>
      <c r="G351" s="104"/>
      <c r="H351" s="104"/>
      <c r="I351" s="106"/>
      <c r="J351" s="106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 spans="1:26" ht="15.75" customHeight="1" x14ac:dyDescent="0.25">
      <c r="A352" s="104"/>
      <c r="B352" s="104"/>
      <c r="C352" s="104"/>
      <c r="D352" s="104"/>
      <c r="E352" s="104"/>
      <c r="F352" s="105"/>
      <c r="G352" s="104"/>
      <c r="H352" s="104"/>
      <c r="I352" s="106"/>
      <c r="J352" s="106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 spans="1:26" ht="15.75" customHeight="1" x14ac:dyDescent="0.25">
      <c r="A353" s="104"/>
      <c r="B353" s="104"/>
      <c r="C353" s="104"/>
      <c r="D353" s="104"/>
      <c r="E353" s="104"/>
      <c r="F353" s="105"/>
      <c r="G353" s="104"/>
      <c r="H353" s="104"/>
      <c r="I353" s="106"/>
      <c r="J353" s="106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 spans="1:26" ht="15.75" customHeight="1" x14ac:dyDescent="0.25">
      <c r="A354" s="104"/>
      <c r="B354" s="104"/>
      <c r="C354" s="104"/>
      <c r="D354" s="104"/>
      <c r="E354" s="104"/>
      <c r="F354" s="105"/>
      <c r="G354" s="104"/>
      <c r="H354" s="104"/>
      <c r="I354" s="106"/>
      <c r="J354" s="106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 spans="1:26" ht="15.75" customHeight="1" x14ac:dyDescent="0.25">
      <c r="A355" s="104"/>
      <c r="B355" s="104"/>
      <c r="C355" s="104"/>
      <c r="D355" s="104"/>
      <c r="E355" s="104"/>
      <c r="F355" s="105"/>
      <c r="G355" s="104"/>
      <c r="H355" s="104"/>
      <c r="I355" s="106"/>
      <c r="J355" s="106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 spans="1:26" ht="15.75" customHeight="1" x14ac:dyDescent="0.25">
      <c r="A356" s="104"/>
      <c r="B356" s="104"/>
      <c r="C356" s="104"/>
      <c r="D356" s="104"/>
      <c r="E356" s="104"/>
      <c r="F356" s="105"/>
      <c r="G356" s="104"/>
      <c r="H356" s="104"/>
      <c r="I356" s="106"/>
      <c r="J356" s="106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 spans="1:26" ht="15.75" customHeight="1" x14ac:dyDescent="0.25">
      <c r="A357" s="104"/>
      <c r="B357" s="104"/>
      <c r="C357" s="104"/>
      <c r="D357" s="104"/>
      <c r="E357" s="104"/>
      <c r="F357" s="105"/>
      <c r="G357" s="104"/>
      <c r="H357" s="104"/>
      <c r="I357" s="106"/>
      <c r="J357" s="106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 spans="1:26" ht="15.75" customHeight="1" x14ac:dyDescent="0.25">
      <c r="A358" s="104"/>
      <c r="B358" s="104"/>
      <c r="C358" s="104"/>
      <c r="D358" s="104"/>
      <c r="E358" s="104"/>
      <c r="F358" s="105"/>
      <c r="G358" s="104"/>
      <c r="H358" s="104"/>
      <c r="I358" s="106"/>
      <c r="J358" s="106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 spans="1:26" ht="15.75" customHeight="1" x14ac:dyDescent="0.25">
      <c r="A359" s="104"/>
      <c r="B359" s="104"/>
      <c r="C359" s="104"/>
      <c r="D359" s="104"/>
      <c r="E359" s="104"/>
      <c r="F359" s="105"/>
      <c r="G359" s="104"/>
      <c r="H359" s="104"/>
      <c r="I359" s="106"/>
      <c r="J359" s="106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 spans="1:26" ht="15.75" customHeight="1" x14ac:dyDescent="0.25">
      <c r="A360" s="104"/>
      <c r="B360" s="104"/>
      <c r="C360" s="104"/>
      <c r="D360" s="104"/>
      <c r="E360" s="104"/>
      <c r="F360" s="105"/>
      <c r="G360" s="104"/>
      <c r="H360" s="104"/>
      <c r="I360" s="106"/>
      <c r="J360" s="106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 spans="1:26" ht="15.75" customHeight="1" x14ac:dyDescent="0.25">
      <c r="A361" s="104"/>
      <c r="B361" s="104"/>
      <c r="C361" s="104"/>
      <c r="D361" s="104"/>
      <c r="E361" s="104"/>
      <c r="F361" s="105"/>
      <c r="G361" s="104"/>
      <c r="H361" s="104"/>
      <c r="I361" s="106"/>
      <c r="J361" s="106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 spans="1:26" ht="15.75" customHeight="1" x14ac:dyDescent="0.25">
      <c r="A362" s="104"/>
      <c r="B362" s="104"/>
      <c r="C362" s="104"/>
      <c r="D362" s="104"/>
      <c r="E362" s="104"/>
      <c r="F362" s="105"/>
      <c r="G362" s="104"/>
      <c r="H362" s="104"/>
      <c r="I362" s="106"/>
      <c r="J362" s="106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 spans="1:26" ht="15.75" customHeight="1" x14ac:dyDescent="0.25">
      <c r="A363" s="104"/>
      <c r="B363" s="104"/>
      <c r="C363" s="104"/>
      <c r="D363" s="104"/>
      <c r="E363" s="104"/>
      <c r="F363" s="105"/>
      <c r="G363" s="104"/>
      <c r="H363" s="104"/>
      <c r="I363" s="106"/>
      <c r="J363" s="106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 spans="1:26" ht="15.75" customHeight="1" x14ac:dyDescent="0.25">
      <c r="A364" s="104"/>
      <c r="B364" s="104"/>
      <c r="C364" s="104"/>
      <c r="D364" s="104"/>
      <c r="E364" s="104"/>
      <c r="F364" s="105"/>
      <c r="G364" s="104"/>
      <c r="H364" s="104"/>
      <c r="I364" s="106"/>
      <c r="J364" s="106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 spans="1:26" ht="15.75" customHeight="1" x14ac:dyDescent="0.25">
      <c r="A365" s="104"/>
      <c r="B365" s="104"/>
      <c r="C365" s="104"/>
      <c r="D365" s="104"/>
      <c r="E365" s="104"/>
      <c r="F365" s="105"/>
      <c r="G365" s="104"/>
      <c r="H365" s="104"/>
      <c r="I365" s="106"/>
      <c r="J365" s="106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 spans="1:26" ht="15.75" customHeight="1" x14ac:dyDescent="0.25">
      <c r="A366" s="104"/>
      <c r="B366" s="104"/>
      <c r="C366" s="104"/>
      <c r="D366" s="104"/>
      <c r="E366" s="104"/>
      <c r="F366" s="105"/>
      <c r="G366" s="104"/>
      <c r="H366" s="104"/>
      <c r="I366" s="106"/>
      <c r="J366" s="106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 spans="1:26" ht="15.75" customHeight="1" x14ac:dyDescent="0.25">
      <c r="A367" s="104"/>
      <c r="B367" s="104"/>
      <c r="C367" s="104"/>
      <c r="D367" s="104"/>
      <c r="E367" s="104"/>
      <c r="F367" s="105"/>
      <c r="G367" s="104"/>
      <c r="H367" s="104"/>
      <c r="I367" s="106"/>
      <c r="J367" s="106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 spans="1:26" ht="15.75" customHeight="1" x14ac:dyDescent="0.25">
      <c r="A368" s="104"/>
      <c r="B368" s="104"/>
      <c r="C368" s="104"/>
      <c r="D368" s="104"/>
      <c r="E368" s="104"/>
      <c r="F368" s="105"/>
      <c r="G368" s="104"/>
      <c r="H368" s="104"/>
      <c r="I368" s="106"/>
      <c r="J368" s="106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 spans="1:26" ht="15.75" customHeight="1" x14ac:dyDescent="0.25">
      <c r="A369" s="104"/>
      <c r="B369" s="104"/>
      <c r="C369" s="104"/>
      <c r="D369" s="104"/>
      <c r="E369" s="104"/>
      <c r="F369" s="105"/>
      <c r="G369" s="104"/>
      <c r="H369" s="104"/>
      <c r="I369" s="106"/>
      <c r="J369" s="106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 spans="1:26" ht="15.75" customHeight="1" x14ac:dyDescent="0.25">
      <c r="A370" s="104"/>
      <c r="B370" s="104"/>
      <c r="C370" s="104"/>
      <c r="D370" s="104"/>
      <c r="E370" s="104"/>
      <c r="F370" s="105"/>
      <c r="G370" s="104"/>
      <c r="H370" s="104"/>
      <c r="I370" s="106"/>
      <c r="J370" s="106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 spans="1:26" ht="15.75" customHeight="1" x14ac:dyDescent="0.25">
      <c r="A371" s="104"/>
      <c r="B371" s="104"/>
      <c r="C371" s="104"/>
      <c r="D371" s="104"/>
      <c r="E371" s="104"/>
      <c r="F371" s="105"/>
      <c r="G371" s="104"/>
      <c r="H371" s="104"/>
      <c r="I371" s="106"/>
      <c r="J371" s="106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 spans="1:26" ht="15.75" customHeight="1" x14ac:dyDescent="0.25">
      <c r="A372" s="104"/>
      <c r="B372" s="104"/>
      <c r="C372" s="104"/>
      <c r="D372" s="104"/>
      <c r="E372" s="104"/>
      <c r="F372" s="105"/>
      <c r="G372" s="104"/>
      <c r="H372" s="104"/>
      <c r="I372" s="106"/>
      <c r="J372" s="106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 spans="1:26" ht="15.75" customHeight="1" x14ac:dyDescent="0.25">
      <c r="A373" s="104"/>
      <c r="B373" s="104"/>
      <c r="C373" s="104"/>
      <c r="D373" s="104"/>
      <c r="E373" s="104"/>
      <c r="F373" s="105"/>
      <c r="G373" s="104"/>
      <c r="H373" s="104"/>
      <c r="I373" s="106"/>
      <c r="J373" s="106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 spans="1:26" ht="15.75" customHeight="1" x14ac:dyDescent="0.25">
      <c r="A374" s="104"/>
      <c r="B374" s="104"/>
      <c r="C374" s="104"/>
      <c r="D374" s="104"/>
      <c r="E374" s="104"/>
      <c r="F374" s="105"/>
      <c r="G374" s="104"/>
      <c r="H374" s="104"/>
      <c r="I374" s="106"/>
      <c r="J374" s="106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 spans="1:26" ht="15.75" customHeight="1" x14ac:dyDescent="0.25">
      <c r="A375" s="104"/>
      <c r="B375" s="104"/>
      <c r="C375" s="104"/>
      <c r="D375" s="104"/>
      <c r="E375" s="104"/>
      <c r="F375" s="105"/>
      <c r="G375" s="104"/>
      <c r="H375" s="104"/>
      <c r="I375" s="106"/>
      <c r="J375" s="106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 spans="1:26" ht="15.75" customHeight="1" x14ac:dyDescent="0.25">
      <c r="A376" s="104"/>
      <c r="B376" s="104"/>
      <c r="C376" s="104"/>
      <c r="D376" s="104"/>
      <c r="E376" s="104"/>
      <c r="F376" s="105"/>
      <c r="G376" s="104"/>
      <c r="H376" s="104"/>
      <c r="I376" s="106"/>
      <c r="J376" s="106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 spans="1:26" ht="15.75" customHeight="1" x14ac:dyDescent="0.25">
      <c r="A377" s="104"/>
      <c r="B377" s="104"/>
      <c r="C377" s="104"/>
      <c r="D377" s="104"/>
      <c r="E377" s="104"/>
      <c r="F377" s="105"/>
      <c r="G377" s="104"/>
      <c r="H377" s="104"/>
      <c r="I377" s="106"/>
      <c r="J377" s="106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 spans="1:26" ht="15.75" customHeight="1" x14ac:dyDescent="0.25">
      <c r="A378" s="104"/>
      <c r="B378" s="104"/>
      <c r="C378" s="104"/>
      <c r="D378" s="104"/>
      <c r="E378" s="104"/>
      <c r="F378" s="105"/>
      <c r="G378" s="104"/>
      <c r="H378" s="104"/>
      <c r="I378" s="106"/>
      <c r="J378" s="106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 spans="1:26" ht="15.75" customHeight="1" x14ac:dyDescent="0.25">
      <c r="A379" s="104"/>
      <c r="B379" s="104"/>
      <c r="C379" s="104"/>
      <c r="D379" s="104"/>
      <c r="E379" s="104"/>
      <c r="F379" s="105"/>
      <c r="G379" s="104"/>
      <c r="H379" s="104"/>
      <c r="I379" s="106"/>
      <c r="J379" s="106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 spans="1:26" ht="15.75" customHeight="1" x14ac:dyDescent="0.25">
      <c r="A380" s="104"/>
      <c r="B380" s="104"/>
      <c r="C380" s="104"/>
      <c r="D380" s="104"/>
      <c r="E380" s="104"/>
      <c r="F380" s="105"/>
      <c r="G380" s="104"/>
      <c r="H380" s="104"/>
      <c r="I380" s="106"/>
      <c r="J380" s="106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 spans="1:26" ht="15.75" customHeight="1" x14ac:dyDescent="0.25">
      <c r="A381" s="104"/>
      <c r="B381" s="104"/>
      <c r="C381" s="104"/>
      <c r="D381" s="104"/>
      <c r="E381" s="104"/>
      <c r="F381" s="105"/>
      <c r="G381" s="104"/>
      <c r="H381" s="104"/>
      <c r="I381" s="106"/>
      <c r="J381" s="106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 spans="1:26" ht="15.75" customHeight="1" x14ac:dyDescent="0.25">
      <c r="A382" s="104"/>
      <c r="B382" s="104"/>
      <c r="C382" s="104"/>
      <c r="D382" s="104"/>
      <c r="E382" s="104"/>
      <c r="F382" s="105"/>
      <c r="G382" s="104"/>
      <c r="H382" s="104"/>
      <c r="I382" s="106"/>
      <c r="J382" s="106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 spans="1:26" ht="15.75" customHeight="1" x14ac:dyDescent="0.25">
      <c r="A383" s="104"/>
      <c r="B383" s="104"/>
      <c r="C383" s="104"/>
      <c r="D383" s="104"/>
      <c r="E383" s="104"/>
      <c r="F383" s="105"/>
      <c r="G383" s="104"/>
      <c r="H383" s="104"/>
      <c r="I383" s="106"/>
      <c r="J383" s="106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 spans="1:26" ht="15.75" customHeight="1" x14ac:dyDescent="0.25">
      <c r="A384" s="104"/>
      <c r="B384" s="104"/>
      <c r="C384" s="104"/>
      <c r="D384" s="104"/>
      <c r="E384" s="104"/>
      <c r="F384" s="105"/>
      <c r="G384" s="104"/>
      <c r="H384" s="104"/>
      <c r="I384" s="106"/>
      <c r="J384" s="106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 spans="1:26" ht="15.75" customHeight="1" x14ac:dyDescent="0.25">
      <c r="A385" s="104"/>
      <c r="B385" s="104"/>
      <c r="C385" s="104"/>
      <c r="D385" s="104"/>
      <c r="E385" s="104"/>
      <c r="F385" s="105"/>
      <c r="G385" s="104"/>
      <c r="H385" s="104"/>
      <c r="I385" s="106"/>
      <c r="J385" s="106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 spans="1:26" ht="15.75" customHeight="1" x14ac:dyDescent="0.25">
      <c r="A386" s="104"/>
      <c r="B386" s="104"/>
      <c r="C386" s="104"/>
      <c r="D386" s="104"/>
      <c r="E386" s="104"/>
      <c r="F386" s="105"/>
      <c r="G386" s="104"/>
      <c r="H386" s="104"/>
      <c r="I386" s="106"/>
      <c r="J386" s="106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 spans="1:26" ht="15.75" customHeight="1" x14ac:dyDescent="0.25">
      <c r="A387" s="104"/>
      <c r="B387" s="104"/>
      <c r="C387" s="104"/>
      <c r="D387" s="104"/>
      <c r="E387" s="104"/>
      <c r="F387" s="105"/>
      <c r="G387" s="104"/>
      <c r="H387" s="104"/>
      <c r="I387" s="106"/>
      <c r="J387" s="106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 spans="1:26" ht="15.75" customHeight="1" x14ac:dyDescent="0.25">
      <c r="A388" s="104"/>
      <c r="B388" s="104"/>
      <c r="C388" s="104"/>
      <c r="D388" s="104"/>
      <c r="E388" s="104"/>
      <c r="F388" s="105"/>
      <c r="G388" s="104"/>
      <c r="H388" s="104"/>
      <c r="I388" s="106"/>
      <c r="J388" s="106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 spans="1:26" ht="15.75" customHeight="1" x14ac:dyDescent="0.25">
      <c r="A389" s="104"/>
      <c r="B389" s="104"/>
      <c r="C389" s="104"/>
      <c r="D389" s="104"/>
      <c r="E389" s="104"/>
      <c r="F389" s="105"/>
      <c r="G389" s="104"/>
      <c r="H389" s="104"/>
      <c r="I389" s="106"/>
      <c r="J389" s="106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 spans="1:26" ht="15.75" customHeight="1" x14ac:dyDescent="0.25">
      <c r="A390" s="104"/>
      <c r="B390" s="104"/>
      <c r="C390" s="104"/>
      <c r="D390" s="104"/>
      <c r="E390" s="104"/>
      <c r="F390" s="105"/>
      <c r="G390" s="104"/>
      <c r="H390" s="104"/>
      <c r="I390" s="106"/>
      <c r="J390" s="106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 spans="1:26" ht="15.75" customHeight="1" x14ac:dyDescent="0.25">
      <c r="A391" s="104"/>
      <c r="B391" s="104"/>
      <c r="C391" s="104"/>
      <c r="D391" s="104"/>
      <c r="E391" s="104"/>
      <c r="F391" s="105"/>
      <c r="G391" s="104"/>
      <c r="H391" s="104"/>
      <c r="I391" s="106"/>
      <c r="J391" s="106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 spans="1:26" ht="15.75" customHeight="1" x14ac:dyDescent="0.25">
      <c r="A392" s="104"/>
      <c r="B392" s="104"/>
      <c r="C392" s="104"/>
      <c r="D392" s="104"/>
      <c r="E392" s="104"/>
      <c r="F392" s="105"/>
      <c r="G392" s="104"/>
      <c r="H392" s="104"/>
      <c r="I392" s="106"/>
      <c r="J392" s="106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 spans="1:26" ht="15.75" customHeight="1" x14ac:dyDescent="0.25">
      <c r="A393" s="104"/>
      <c r="B393" s="104"/>
      <c r="C393" s="104"/>
      <c r="D393" s="104"/>
      <c r="E393" s="104"/>
      <c r="F393" s="105"/>
      <c r="G393" s="104"/>
      <c r="H393" s="104"/>
      <c r="I393" s="106"/>
      <c r="J393" s="106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 spans="1:26" ht="15.75" customHeight="1" x14ac:dyDescent="0.25">
      <c r="A394" s="104"/>
      <c r="B394" s="104"/>
      <c r="C394" s="104"/>
      <c r="D394" s="104"/>
      <c r="E394" s="104"/>
      <c r="F394" s="105"/>
      <c r="G394" s="104"/>
      <c r="H394" s="104"/>
      <c r="I394" s="106"/>
      <c r="J394" s="106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 spans="1:26" ht="15.75" customHeight="1" x14ac:dyDescent="0.25">
      <c r="A395" s="104"/>
      <c r="B395" s="104"/>
      <c r="C395" s="104"/>
      <c r="D395" s="104"/>
      <c r="E395" s="104"/>
      <c r="F395" s="105"/>
      <c r="G395" s="104"/>
      <c r="H395" s="104"/>
      <c r="I395" s="106"/>
      <c r="J395" s="106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 spans="1:26" ht="15.75" customHeight="1" x14ac:dyDescent="0.25">
      <c r="A396" s="104"/>
      <c r="B396" s="104"/>
      <c r="C396" s="104"/>
      <c r="D396" s="104"/>
      <c r="E396" s="104"/>
      <c r="F396" s="105"/>
      <c r="G396" s="104"/>
      <c r="H396" s="104"/>
      <c r="I396" s="106"/>
      <c r="J396" s="106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 spans="1:26" ht="15.75" customHeight="1" x14ac:dyDescent="0.25">
      <c r="A397" s="104"/>
      <c r="B397" s="104"/>
      <c r="C397" s="104"/>
      <c r="D397" s="104"/>
      <c r="E397" s="104"/>
      <c r="F397" s="105"/>
      <c r="G397" s="104"/>
      <c r="H397" s="104"/>
      <c r="I397" s="106"/>
      <c r="J397" s="106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 spans="1:26" ht="15.75" customHeight="1" x14ac:dyDescent="0.25">
      <c r="A398" s="104"/>
      <c r="B398" s="104"/>
      <c r="C398" s="104"/>
      <c r="D398" s="104"/>
      <c r="E398" s="104"/>
      <c r="F398" s="105"/>
      <c r="G398" s="104"/>
      <c r="H398" s="104"/>
      <c r="I398" s="106"/>
      <c r="J398" s="106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 spans="1:26" ht="15.75" customHeight="1" x14ac:dyDescent="0.25">
      <c r="A399" s="104"/>
      <c r="B399" s="104"/>
      <c r="C399" s="104"/>
      <c r="D399" s="104"/>
      <c r="E399" s="104"/>
      <c r="F399" s="105"/>
      <c r="G399" s="104"/>
      <c r="H399" s="104"/>
      <c r="I399" s="106"/>
      <c r="J399" s="106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 spans="1:26" ht="15.75" customHeight="1" x14ac:dyDescent="0.25">
      <c r="A400" s="104"/>
      <c r="B400" s="104"/>
      <c r="C400" s="104"/>
      <c r="D400" s="104"/>
      <c r="E400" s="104"/>
      <c r="F400" s="105"/>
      <c r="G400" s="104"/>
      <c r="H400" s="104"/>
      <c r="I400" s="106"/>
      <c r="J400" s="106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 spans="1:26" ht="15.75" customHeight="1" x14ac:dyDescent="0.25">
      <c r="A401" s="104"/>
      <c r="B401" s="104"/>
      <c r="C401" s="104"/>
      <c r="D401" s="104"/>
      <c r="E401" s="104"/>
      <c r="F401" s="105"/>
      <c r="G401" s="104"/>
      <c r="H401" s="104"/>
      <c r="I401" s="106"/>
      <c r="J401" s="106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 spans="1:26" ht="15.75" customHeight="1" x14ac:dyDescent="0.25">
      <c r="A402" s="104"/>
      <c r="B402" s="104"/>
      <c r="C402" s="104"/>
      <c r="D402" s="104"/>
      <c r="E402" s="104"/>
      <c r="F402" s="105"/>
      <c r="G402" s="104"/>
      <c r="H402" s="104"/>
      <c r="I402" s="106"/>
      <c r="J402" s="106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 spans="1:26" ht="15.75" customHeight="1" x14ac:dyDescent="0.25">
      <c r="A403" s="104"/>
      <c r="B403" s="104"/>
      <c r="C403" s="104"/>
      <c r="D403" s="104"/>
      <c r="E403" s="104"/>
      <c r="F403" s="105"/>
      <c r="G403" s="104"/>
      <c r="H403" s="104"/>
      <c r="I403" s="106"/>
      <c r="J403" s="106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 spans="1:26" ht="15.75" customHeight="1" x14ac:dyDescent="0.25">
      <c r="A404" s="104"/>
      <c r="B404" s="104"/>
      <c r="C404" s="104"/>
      <c r="D404" s="104"/>
      <c r="E404" s="104"/>
      <c r="F404" s="105"/>
      <c r="G404" s="104"/>
      <c r="H404" s="104"/>
      <c r="I404" s="106"/>
      <c r="J404" s="106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 spans="1:26" ht="15.75" customHeight="1" x14ac:dyDescent="0.25">
      <c r="A405" s="104"/>
      <c r="B405" s="104"/>
      <c r="C405" s="104"/>
      <c r="D405" s="104"/>
      <c r="E405" s="104"/>
      <c r="F405" s="105"/>
      <c r="G405" s="104"/>
      <c r="H405" s="104"/>
      <c r="I405" s="106"/>
      <c r="J405" s="106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 spans="1:26" ht="15.75" customHeight="1" x14ac:dyDescent="0.25">
      <c r="A406" s="104"/>
      <c r="B406" s="104"/>
      <c r="C406" s="104"/>
      <c r="D406" s="104"/>
      <c r="E406" s="104"/>
      <c r="F406" s="105"/>
      <c r="G406" s="104"/>
      <c r="H406" s="104"/>
      <c r="I406" s="106"/>
      <c r="J406" s="106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 spans="1:26" ht="15.75" customHeight="1" x14ac:dyDescent="0.25">
      <c r="A407" s="104"/>
      <c r="B407" s="104"/>
      <c r="C407" s="104"/>
      <c r="D407" s="104"/>
      <c r="E407" s="104"/>
      <c r="F407" s="105"/>
      <c r="G407" s="104"/>
      <c r="H407" s="104"/>
      <c r="I407" s="106"/>
      <c r="J407" s="106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 spans="1:26" ht="15.75" customHeight="1" x14ac:dyDescent="0.25">
      <c r="A408" s="104"/>
      <c r="B408" s="104"/>
      <c r="C408" s="104"/>
      <c r="D408" s="104"/>
      <c r="E408" s="104"/>
      <c r="F408" s="105"/>
      <c r="G408" s="104"/>
      <c r="H408" s="104"/>
      <c r="I408" s="106"/>
      <c r="J408" s="106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 spans="1:26" ht="15.75" customHeight="1" x14ac:dyDescent="0.25">
      <c r="A409" s="104"/>
      <c r="B409" s="104"/>
      <c r="C409" s="104"/>
      <c r="D409" s="104"/>
      <c r="E409" s="104"/>
      <c r="F409" s="105"/>
      <c r="G409" s="104"/>
      <c r="H409" s="104"/>
      <c r="I409" s="106"/>
      <c r="J409" s="106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 spans="1:26" ht="15.75" customHeight="1" x14ac:dyDescent="0.25">
      <c r="A410" s="104"/>
      <c r="B410" s="104"/>
      <c r="C410" s="104"/>
      <c r="D410" s="104"/>
      <c r="E410" s="104"/>
      <c r="F410" s="105"/>
      <c r="G410" s="104"/>
      <c r="H410" s="104"/>
      <c r="I410" s="106"/>
      <c r="J410" s="106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 spans="1:26" ht="15.75" customHeight="1" x14ac:dyDescent="0.25">
      <c r="A411" s="104"/>
      <c r="B411" s="104"/>
      <c r="C411" s="104"/>
      <c r="D411" s="104"/>
      <c r="E411" s="104"/>
      <c r="F411" s="105"/>
      <c r="G411" s="104"/>
      <c r="H411" s="104"/>
      <c r="I411" s="106"/>
      <c r="J411" s="106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 spans="1:26" ht="15.75" customHeight="1" x14ac:dyDescent="0.25">
      <c r="A412" s="104"/>
      <c r="B412" s="104"/>
      <c r="C412" s="104"/>
      <c r="D412" s="104"/>
      <c r="E412" s="104"/>
      <c r="F412" s="105"/>
      <c r="G412" s="104"/>
      <c r="H412" s="104"/>
      <c r="I412" s="106"/>
      <c r="J412" s="106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 spans="1:26" ht="15.75" customHeight="1" x14ac:dyDescent="0.25">
      <c r="A413" s="104"/>
      <c r="B413" s="104"/>
      <c r="C413" s="104"/>
      <c r="D413" s="104"/>
      <c r="E413" s="104"/>
      <c r="F413" s="105"/>
      <c r="G413" s="104"/>
      <c r="H413" s="104"/>
      <c r="I413" s="106"/>
      <c r="J413" s="106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 spans="1:26" ht="15.75" customHeight="1" x14ac:dyDescent="0.25">
      <c r="A414" s="104"/>
      <c r="B414" s="104"/>
      <c r="C414" s="104"/>
      <c r="D414" s="104"/>
      <c r="E414" s="104"/>
      <c r="F414" s="105"/>
      <c r="G414" s="104"/>
      <c r="H414" s="104"/>
      <c r="I414" s="106"/>
      <c r="J414" s="106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 spans="1:26" ht="15.75" customHeight="1" x14ac:dyDescent="0.25">
      <c r="A415" s="104"/>
      <c r="B415" s="104"/>
      <c r="C415" s="104"/>
      <c r="D415" s="104"/>
      <c r="E415" s="104"/>
      <c r="F415" s="105"/>
      <c r="G415" s="104"/>
      <c r="H415" s="104"/>
      <c r="I415" s="106"/>
      <c r="J415" s="106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 spans="1:26" ht="15.75" customHeight="1" x14ac:dyDescent="0.25">
      <c r="A416" s="104"/>
      <c r="B416" s="104"/>
      <c r="C416" s="104"/>
      <c r="D416" s="104"/>
      <c r="E416" s="104"/>
      <c r="F416" s="105"/>
      <c r="G416" s="104"/>
      <c r="H416" s="104"/>
      <c r="I416" s="106"/>
      <c r="J416" s="106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 spans="1:26" ht="15.75" customHeight="1" x14ac:dyDescent="0.25">
      <c r="A417" s="104"/>
      <c r="B417" s="104"/>
      <c r="C417" s="104"/>
      <c r="D417" s="104"/>
      <c r="E417" s="104"/>
      <c r="F417" s="105"/>
      <c r="G417" s="104"/>
      <c r="H417" s="104"/>
      <c r="I417" s="106"/>
      <c r="J417" s="106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 spans="1:26" ht="15.75" customHeight="1" x14ac:dyDescent="0.25">
      <c r="A418" s="104"/>
      <c r="B418" s="104"/>
      <c r="C418" s="104"/>
      <c r="D418" s="104"/>
      <c r="E418" s="104"/>
      <c r="F418" s="105"/>
      <c r="G418" s="104"/>
      <c r="H418" s="104"/>
      <c r="I418" s="106"/>
      <c r="J418" s="106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 spans="1:26" ht="15.75" customHeight="1" x14ac:dyDescent="0.25">
      <c r="A419" s="104"/>
      <c r="B419" s="104"/>
      <c r="C419" s="104"/>
      <c r="D419" s="104"/>
      <c r="E419" s="104"/>
      <c r="F419" s="105"/>
      <c r="G419" s="104"/>
      <c r="H419" s="104"/>
      <c r="I419" s="106"/>
      <c r="J419" s="106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 spans="1:26" ht="15.75" customHeight="1" x14ac:dyDescent="0.25">
      <c r="A420" s="104"/>
      <c r="B420" s="104"/>
      <c r="C420" s="104"/>
      <c r="D420" s="104"/>
      <c r="E420" s="104"/>
      <c r="F420" s="105"/>
      <c r="G420" s="104"/>
      <c r="H420" s="104"/>
      <c r="I420" s="106"/>
      <c r="J420" s="106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 spans="1:26" ht="15.75" customHeight="1" x14ac:dyDescent="0.25">
      <c r="A421" s="104"/>
      <c r="B421" s="104"/>
      <c r="C421" s="104"/>
      <c r="D421" s="104"/>
      <c r="E421" s="104"/>
      <c r="F421" s="105"/>
      <c r="G421" s="104"/>
      <c r="H421" s="104"/>
      <c r="I421" s="106"/>
      <c r="J421" s="106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 spans="1:26" ht="15.75" customHeight="1" x14ac:dyDescent="0.25">
      <c r="A422" s="104"/>
      <c r="B422" s="104"/>
      <c r="C422" s="104"/>
      <c r="D422" s="104"/>
      <c r="E422" s="104"/>
      <c r="F422" s="105"/>
      <c r="G422" s="104"/>
      <c r="H422" s="104"/>
      <c r="I422" s="106"/>
      <c r="J422" s="106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 spans="1:26" ht="15.75" customHeight="1" x14ac:dyDescent="0.25">
      <c r="A423" s="104"/>
      <c r="B423" s="104"/>
      <c r="C423" s="104"/>
      <c r="D423" s="104"/>
      <c r="E423" s="104"/>
      <c r="F423" s="105"/>
      <c r="G423" s="104"/>
      <c r="H423" s="104"/>
      <c r="I423" s="106"/>
      <c r="J423" s="106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 spans="1:26" ht="15.75" customHeight="1" x14ac:dyDescent="0.25">
      <c r="A424" s="104"/>
      <c r="B424" s="104"/>
      <c r="C424" s="104"/>
      <c r="D424" s="104"/>
      <c r="E424" s="104"/>
      <c r="F424" s="105"/>
      <c r="G424" s="104"/>
      <c r="H424" s="104"/>
      <c r="I424" s="106"/>
      <c r="J424" s="106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 spans="1:26" ht="15.75" customHeight="1" x14ac:dyDescent="0.25">
      <c r="A425" s="104"/>
      <c r="B425" s="104"/>
      <c r="C425" s="104"/>
      <c r="D425" s="104"/>
      <c r="E425" s="104"/>
      <c r="F425" s="105"/>
      <c r="G425" s="104"/>
      <c r="H425" s="104"/>
      <c r="I425" s="106"/>
      <c r="J425" s="106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 spans="1:26" ht="15.75" customHeight="1" x14ac:dyDescent="0.25">
      <c r="A426" s="104"/>
      <c r="B426" s="104"/>
      <c r="C426" s="104"/>
      <c r="D426" s="104"/>
      <c r="E426" s="104"/>
      <c r="F426" s="105"/>
      <c r="G426" s="104"/>
      <c r="H426" s="104"/>
      <c r="I426" s="106"/>
      <c r="J426" s="106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 spans="1:26" ht="15.75" customHeight="1" x14ac:dyDescent="0.25">
      <c r="A427" s="104"/>
      <c r="B427" s="104"/>
      <c r="C427" s="104"/>
      <c r="D427" s="104"/>
      <c r="E427" s="104"/>
      <c r="F427" s="105"/>
      <c r="G427" s="104"/>
      <c r="H427" s="104"/>
      <c r="I427" s="106"/>
      <c r="J427" s="106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 spans="1:26" ht="15.75" customHeight="1" x14ac:dyDescent="0.25">
      <c r="A428" s="104"/>
      <c r="B428" s="104"/>
      <c r="C428" s="104"/>
      <c r="D428" s="104"/>
      <c r="E428" s="104"/>
      <c r="F428" s="105"/>
      <c r="G428" s="104"/>
      <c r="H428" s="104"/>
      <c r="I428" s="106"/>
      <c r="J428" s="106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 spans="1:26" ht="15.75" customHeight="1" x14ac:dyDescent="0.25">
      <c r="A429" s="104"/>
      <c r="B429" s="104"/>
      <c r="C429" s="104"/>
      <c r="D429" s="104"/>
      <c r="E429" s="104"/>
      <c r="F429" s="105"/>
      <c r="G429" s="104"/>
      <c r="H429" s="104"/>
      <c r="I429" s="106"/>
      <c r="J429" s="106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 spans="1:26" ht="15.75" customHeight="1" x14ac:dyDescent="0.25">
      <c r="A430" s="104"/>
      <c r="B430" s="104"/>
      <c r="C430" s="104"/>
      <c r="D430" s="104"/>
      <c r="E430" s="104"/>
      <c r="F430" s="105"/>
      <c r="G430" s="104"/>
      <c r="H430" s="104"/>
      <c r="I430" s="106"/>
      <c r="J430" s="106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 spans="1:26" ht="15.75" customHeight="1" x14ac:dyDescent="0.25">
      <c r="A431" s="104"/>
      <c r="B431" s="104"/>
      <c r="C431" s="104"/>
      <c r="D431" s="104"/>
      <c r="E431" s="104"/>
      <c r="F431" s="105"/>
      <c r="G431" s="104"/>
      <c r="H431" s="104"/>
      <c r="I431" s="106"/>
      <c r="J431" s="106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 spans="1:26" ht="15.75" customHeight="1" x14ac:dyDescent="0.25">
      <c r="A432" s="104"/>
      <c r="B432" s="104"/>
      <c r="C432" s="104"/>
      <c r="D432" s="104"/>
      <c r="E432" s="104"/>
      <c r="F432" s="105"/>
      <c r="G432" s="104"/>
      <c r="H432" s="104"/>
      <c r="I432" s="106"/>
      <c r="J432" s="106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 spans="1:26" ht="15.75" customHeight="1" x14ac:dyDescent="0.25">
      <c r="A433" s="104"/>
      <c r="B433" s="104"/>
      <c r="C433" s="104"/>
      <c r="D433" s="104"/>
      <c r="E433" s="104"/>
      <c r="F433" s="105"/>
      <c r="G433" s="104"/>
      <c r="H433" s="104"/>
      <c r="I433" s="106"/>
      <c r="J433" s="106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 spans="1:26" ht="15.75" customHeight="1" x14ac:dyDescent="0.25">
      <c r="A434" s="104"/>
      <c r="B434" s="104"/>
      <c r="C434" s="104"/>
      <c r="D434" s="104"/>
      <c r="E434" s="104"/>
      <c r="F434" s="105"/>
      <c r="G434" s="104"/>
      <c r="H434" s="104"/>
      <c r="I434" s="106"/>
      <c r="J434" s="106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 spans="1:26" ht="15.75" customHeight="1" x14ac:dyDescent="0.25">
      <c r="A435" s="104"/>
      <c r="B435" s="104"/>
      <c r="C435" s="104"/>
      <c r="D435" s="104"/>
      <c r="E435" s="104"/>
      <c r="F435" s="105"/>
      <c r="G435" s="104"/>
      <c r="H435" s="104"/>
      <c r="I435" s="106"/>
      <c r="J435" s="106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 spans="1:26" ht="15.75" customHeight="1" x14ac:dyDescent="0.25">
      <c r="A436" s="104"/>
      <c r="B436" s="104"/>
      <c r="C436" s="104"/>
      <c r="D436" s="104"/>
      <c r="E436" s="104"/>
      <c r="F436" s="105"/>
      <c r="G436" s="104"/>
      <c r="H436" s="104"/>
      <c r="I436" s="106"/>
      <c r="J436" s="106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 spans="1:26" ht="15.75" customHeight="1" x14ac:dyDescent="0.25">
      <c r="A437" s="104"/>
      <c r="B437" s="104"/>
      <c r="C437" s="104"/>
      <c r="D437" s="104"/>
      <c r="E437" s="104"/>
      <c r="F437" s="105"/>
      <c r="G437" s="104"/>
      <c r="H437" s="104"/>
      <c r="I437" s="106"/>
      <c r="J437" s="106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 spans="1:26" ht="15.75" customHeight="1" x14ac:dyDescent="0.25">
      <c r="A438" s="104"/>
      <c r="B438" s="104"/>
      <c r="C438" s="104"/>
      <c r="D438" s="104"/>
      <c r="E438" s="104"/>
      <c r="F438" s="105"/>
      <c r="G438" s="104"/>
      <c r="H438" s="104"/>
      <c r="I438" s="106"/>
      <c r="J438" s="106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 spans="1:26" ht="15.75" customHeight="1" x14ac:dyDescent="0.25">
      <c r="A439" s="104"/>
      <c r="B439" s="104"/>
      <c r="C439" s="104"/>
      <c r="D439" s="104"/>
      <c r="E439" s="104"/>
      <c r="F439" s="105"/>
      <c r="G439" s="104"/>
      <c r="H439" s="104"/>
      <c r="I439" s="106"/>
      <c r="J439" s="106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 spans="1:26" ht="15.75" customHeight="1" x14ac:dyDescent="0.25">
      <c r="A440" s="104"/>
      <c r="B440" s="104"/>
      <c r="C440" s="104"/>
      <c r="D440" s="104"/>
      <c r="E440" s="104"/>
      <c r="F440" s="105"/>
      <c r="G440" s="104"/>
      <c r="H440" s="104"/>
      <c r="I440" s="106"/>
      <c r="J440" s="106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 spans="1:26" ht="15.75" customHeight="1" x14ac:dyDescent="0.25">
      <c r="A441" s="104"/>
      <c r="B441" s="104"/>
      <c r="C441" s="104"/>
      <c r="D441" s="104"/>
      <c r="E441" s="104"/>
      <c r="F441" s="105"/>
      <c r="G441" s="104"/>
      <c r="H441" s="104"/>
      <c r="I441" s="106"/>
      <c r="J441" s="106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 spans="1:26" ht="15.75" customHeight="1" x14ac:dyDescent="0.25">
      <c r="A442" s="104"/>
      <c r="B442" s="104"/>
      <c r="C442" s="104"/>
      <c r="D442" s="104"/>
      <c r="E442" s="104"/>
      <c r="F442" s="105"/>
      <c r="G442" s="104"/>
      <c r="H442" s="104"/>
      <c r="I442" s="106"/>
      <c r="J442" s="106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 spans="1:26" ht="15.75" customHeight="1" x14ac:dyDescent="0.25">
      <c r="A443" s="104"/>
      <c r="B443" s="104"/>
      <c r="C443" s="104"/>
      <c r="D443" s="104"/>
      <c r="E443" s="104"/>
      <c r="F443" s="105"/>
      <c r="G443" s="104"/>
      <c r="H443" s="104"/>
      <c r="I443" s="106"/>
      <c r="J443" s="106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 spans="1:26" ht="15.75" customHeight="1" x14ac:dyDescent="0.25">
      <c r="A444" s="104"/>
      <c r="B444" s="104"/>
      <c r="C444" s="104"/>
      <c r="D444" s="104"/>
      <c r="E444" s="104"/>
      <c r="F444" s="105"/>
      <c r="G444" s="104"/>
      <c r="H444" s="104"/>
      <c r="I444" s="106"/>
      <c r="J444" s="106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 spans="1:26" ht="15.75" customHeight="1" x14ac:dyDescent="0.25">
      <c r="A445" s="104"/>
      <c r="B445" s="104"/>
      <c r="C445" s="104"/>
      <c r="D445" s="104"/>
      <c r="E445" s="104"/>
      <c r="F445" s="105"/>
      <c r="G445" s="104"/>
      <c r="H445" s="104"/>
      <c r="I445" s="106"/>
      <c r="J445" s="106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 spans="1:26" ht="15.75" customHeight="1" x14ac:dyDescent="0.25">
      <c r="A446" s="104"/>
      <c r="B446" s="104"/>
      <c r="C446" s="104"/>
      <c r="D446" s="104"/>
      <c r="E446" s="104"/>
      <c r="F446" s="105"/>
      <c r="G446" s="104"/>
      <c r="H446" s="104"/>
      <c r="I446" s="106"/>
      <c r="J446" s="106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 spans="1:26" ht="15.75" customHeight="1" x14ac:dyDescent="0.25">
      <c r="A447" s="104"/>
      <c r="B447" s="104"/>
      <c r="C447" s="104"/>
      <c r="D447" s="104"/>
      <c r="E447" s="104"/>
      <c r="F447" s="105"/>
      <c r="G447" s="104"/>
      <c r="H447" s="104"/>
      <c r="I447" s="106"/>
      <c r="J447" s="106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 spans="1:26" ht="15.75" customHeight="1" x14ac:dyDescent="0.25">
      <c r="A448" s="104"/>
      <c r="B448" s="104"/>
      <c r="C448" s="104"/>
      <c r="D448" s="104"/>
      <c r="E448" s="104"/>
      <c r="F448" s="105"/>
      <c r="G448" s="104"/>
      <c r="H448" s="104"/>
      <c r="I448" s="106"/>
      <c r="J448" s="106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 spans="1:26" ht="15.75" customHeight="1" x14ac:dyDescent="0.25">
      <c r="A449" s="104"/>
      <c r="B449" s="104"/>
      <c r="C449" s="104"/>
      <c r="D449" s="104"/>
      <c r="E449" s="104"/>
      <c r="F449" s="105"/>
      <c r="G449" s="104"/>
      <c r="H449" s="104"/>
      <c r="I449" s="106"/>
      <c r="J449" s="106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 spans="1:26" ht="15.75" customHeight="1" x14ac:dyDescent="0.25">
      <c r="A450" s="104"/>
      <c r="B450" s="104"/>
      <c r="C450" s="104"/>
      <c r="D450" s="104"/>
      <c r="E450" s="104"/>
      <c r="F450" s="105"/>
      <c r="G450" s="104"/>
      <c r="H450" s="104"/>
      <c r="I450" s="106"/>
      <c r="J450" s="106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 spans="1:26" ht="15.75" customHeight="1" x14ac:dyDescent="0.25">
      <c r="A451" s="104"/>
      <c r="B451" s="104"/>
      <c r="C451" s="104"/>
      <c r="D451" s="104"/>
      <c r="E451" s="104"/>
      <c r="F451" s="105"/>
      <c r="G451" s="104"/>
      <c r="H451" s="104"/>
      <c r="I451" s="106"/>
      <c r="J451" s="106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 spans="1:26" ht="15.75" customHeight="1" x14ac:dyDescent="0.25">
      <c r="A452" s="104"/>
      <c r="B452" s="104"/>
      <c r="C452" s="104"/>
      <c r="D452" s="104"/>
      <c r="E452" s="104"/>
      <c r="F452" s="105"/>
      <c r="G452" s="104"/>
      <c r="H452" s="104"/>
      <c r="I452" s="106"/>
      <c r="J452" s="106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 spans="1:26" ht="15.75" customHeight="1" x14ac:dyDescent="0.25">
      <c r="A453" s="104"/>
      <c r="B453" s="104"/>
      <c r="C453" s="104"/>
      <c r="D453" s="104"/>
      <c r="E453" s="104"/>
      <c r="F453" s="105"/>
      <c r="G453" s="104"/>
      <c r="H453" s="104"/>
      <c r="I453" s="106"/>
      <c r="J453" s="106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 spans="1:26" ht="15.75" customHeight="1" x14ac:dyDescent="0.25">
      <c r="A454" s="104"/>
      <c r="B454" s="104"/>
      <c r="C454" s="104"/>
      <c r="D454" s="104"/>
      <c r="E454" s="104"/>
      <c r="F454" s="105"/>
      <c r="G454" s="104"/>
      <c r="H454" s="104"/>
      <c r="I454" s="106"/>
      <c r="J454" s="106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 spans="1:26" ht="15.75" customHeight="1" x14ac:dyDescent="0.25">
      <c r="A455" s="104"/>
      <c r="B455" s="104"/>
      <c r="C455" s="104"/>
      <c r="D455" s="104"/>
      <c r="E455" s="104"/>
      <c r="F455" s="105"/>
      <c r="G455" s="104"/>
      <c r="H455" s="104"/>
      <c r="I455" s="106"/>
      <c r="J455" s="106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 spans="1:26" ht="15.75" customHeight="1" x14ac:dyDescent="0.25">
      <c r="A456" s="104"/>
      <c r="B456" s="104"/>
      <c r="C456" s="104"/>
      <c r="D456" s="104"/>
      <c r="E456" s="104"/>
      <c r="F456" s="105"/>
      <c r="G456" s="104"/>
      <c r="H456" s="104"/>
      <c r="I456" s="106"/>
      <c r="J456" s="106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 spans="1:26" ht="15.75" customHeight="1" x14ac:dyDescent="0.25">
      <c r="A457" s="104"/>
      <c r="B457" s="104"/>
      <c r="C457" s="104"/>
      <c r="D457" s="104"/>
      <c r="E457" s="104"/>
      <c r="F457" s="105"/>
      <c r="G457" s="104"/>
      <c r="H457" s="104"/>
      <c r="I457" s="106"/>
      <c r="J457" s="106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 spans="1:26" ht="15.75" customHeight="1" x14ac:dyDescent="0.25">
      <c r="A458" s="104"/>
      <c r="B458" s="104"/>
      <c r="C458" s="104"/>
      <c r="D458" s="104"/>
      <c r="E458" s="104"/>
      <c r="F458" s="105"/>
      <c r="G458" s="104"/>
      <c r="H458" s="104"/>
      <c r="I458" s="106"/>
      <c r="J458" s="106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 spans="1:26" ht="15.75" customHeight="1" x14ac:dyDescent="0.25">
      <c r="A459" s="104"/>
      <c r="B459" s="104"/>
      <c r="C459" s="104"/>
      <c r="D459" s="104"/>
      <c r="E459" s="104"/>
      <c r="F459" s="105"/>
      <c r="G459" s="104"/>
      <c r="H459" s="104"/>
      <c r="I459" s="106"/>
      <c r="J459" s="106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 spans="1:26" ht="15.75" customHeight="1" x14ac:dyDescent="0.25">
      <c r="A460" s="104"/>
      <c r="B460" s="104"/>
      <c r="C460" s="104"/>
      <c r="D460" s="104"/>
      <c r="E460" s="104"/>
      <c r="F460" s="105"/>
      <c r="G460" s="104"/>
      <c r="H460" s="104"/>
      <c r="I460" s="106"/>
      <c r="J460" s="106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 spans="1:26" ht="15.75" customHeight="1" x14ac:dyDescent="0.25">
      <c r="A461" s="104"/>
      <c r="B461" s="104"/>
      <c r="C461" s="104"/>
      <c r="D461" s="104"/>
      <c r="E461" s="104"/>
      <c r="F461" s="105"/>
      <c r="G461" s="104"/>
      <c r="H461" s="104"/>
      <c r="I461" s="106"/>
      <c r="J461" s="106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 spans="1:26" ht="15.75" customHeight="1" x14ac:dyDescent="0.25">
      <c r="A462" s="104"/>
      <c r="B462" s="104"/>
      <c r="C462" s="104"/>
      <c r="D462" s="104"/>
      <c r="E462" s="104"/>
      <c r="F462" s="105"/>
      <c r="G462" s="104"/>
      <c r="H462" s="104"/>
      <c r="I462" s="106"/>
      <c r="J462" s="106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 spans="1:26" ht="15.75" customHeight="1" x14ac:dyDescent="0.25">
      <c r="A463" s="104"/>
      <c r="B463" s="104"/>
      <c r="C463" s="104"/>
      <c r="D463" s="104"/>
      <c r="E463" s="104"/>
      <c r="F463" s="105"/>
      <c r="G463" s="104"/>
      <c r="H463" s="104"/>
      <c r="I463" s="106"/>
      <c r="J463" s="106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 spans="1:26" ht="15.75" customHeight="1" x14ac:dyDescent="0.25">
      <c r="A464" s="104"/>
      <c r="B464" s="104"/>
      <c r="C464" s="104"/>
      <c r="D464" s="104"/>
      <c r="E464" s="104"/>
      <c r="F464" s="105"/>
      <c r="G464" s="104"/>
      <c r="H464" s="104"/>
      <c r="I464" s="106"/>
      <c r="J464" s="106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 spans="1:26" ht="15.75" customHeight="1" x14ac:dyDescent="0.25">
      <c r="A465" s="104"/>
      <c r="B465" s="104"/>
      <c r="C465" s="104"/>
      <c r="D465" s="104"/>
      <c r="E465" s="104"/>
      <c r="F465" s="105"/>
      <c r="G465" s="104"/>
      <c r="H465" s="104"/>
      <c r="I465" s="106"/>
      <c r="J465" s="106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 spans="1:26" ht="15.75" customHeight="1" x14ac:dyDescent="0.25">
      <c r="A466" s="104"/>
      <c r="B466" s="104"/>
      <c r="C466" s="104"/>
      <c r="D466" s="104"/>
      <c r="E466" s="104"/>
      <c r="F466" s="105"/>
      <c r="G466" s="104"/>
      <c r="H466" s="104"/>
      <c r="I466" s="106"/>
      <c r="J466" s="106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 spans="1:26" ht="15.75" customHeight="1" x14ac:dyDescent="0.25">
      <c r="A467" s="104"/>
      <c r="B467" s="104"/>
      <c r="C467" s="104"/>
      <c r="D467" s="104"/>
      <c r="E467" s="104"/>
      <c r="F467" s="105"/>
      <c r="G467" s="104"/>
      <c r="H467" s="104"/>
      <c r="I467" s="106"/>
      <c r="J467" s="106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 spans="1:26" ht="15.75" customHeight="1" x14ac:dyDescent="0.25">
      <c r="A468" s="104"/>
      <c r="B468" s="104"/>
      <c r="C468" s="104"/>
      <c r="D468" s="104"/>
      <c r="E468" s="104"/>
      <c r="F468" s="105"/>
      <c r="G468" s="104"/>
      <c r="H468" s="104"/>
      <c r="I468" s="106"/>
      <c r="J468" s="106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 spans="1:26" ht="15.75" customHeight="1" x14ac:dyDescent="0.25">
      <c r="A469" s="104"/>
      <c r="B469" s="104"/>
      <c r="C469" s="104"/>
      <c r="D469" s="104"/>
      <c r="E469" s="104"/>
      <c r="F469" s="105"/>
      <c r="G469" s="104"/>
      <c r="H469" s="104"/>
      <c r="I469" s="106"/>
      <c r="J469" s="106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 spans="1:26" ht="15.75" customHeight="1" x14ac:dyDescent="0.25">
      <c r="A470" s="104"/>
      <c r="B470" s="104"/>
      <c r="C470" s="104"/>
      <c r="D470" s="104"/>
      <c r="E470" s="104"/>
      <c r="F470" s="105"/>
      <c r="G470" s="104"/>
      <c r="H470" s="104"/>
      <c r="I470" s="106"/>
      <c r="J470" s="106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 spans="1:26" ht="15.75" customHeight="1" x14ac:dyDescent="0.25">
      <c r="A471" s="104"/>
      <c r="B471" s="104"/>
      <c r="C471" s="104"/>
      <c r="D471" s="104"/>
      <c r="E471" s="104"/>
      <c r="F471" s="105"/>
      <c r="G471" s="104"/>
      <c r="H471" s="104"/>
      <c r="I471" s="106"/>
      <c r="J471" s="106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 spans="1:26" ht="15.75" customHeight="1" x14ac:dyDescent="0.25">
      <c r="A472" s="104"/>
      <c r="B472" s="104"/>
      <c r="C472" s="104"/>
      <c r="D472" s="104"/>
      <c r="E472" s="104"/>
      <c r="F472" s="105"/>
      <c r="G472" s="104"/>
      <c r="H472" s="104"/>
      <c r="I472" s="106"/>
      <c r="J472" s="106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 spans="1:26" ht="15.75" customHeight="1" x14ac:dyDescent="0.25">
      <c r="A473" s="104"/>
      <c r="B473" s="104"/>
      <c r="C473" s="104"/>
      <c r="D473" s="104"/>
      <c r="E473" s="104"/>
      <c r="F473" s="105"/>
      <c r="G473" s="104"/>
      <c r="H473" s="104"/>
      <c r="I473" s="106"/>
      <c r="J473" s="106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 spans="1:26" ht="15.75" customHeight="1" x14ac:dyDescent="0.25">
      <c r="A474" s="104"/>
      <c r="B474" s="104"/>
      <c r="C474" s="104"/>
      <c r="D474" s="104"/>
      <c r="E474" s="104"/>
      <c r="F474" s="105"/>
      <c r="G474" s="104"/>
      <c r="H474" s="104"/>
      <c r="I474" s="106"/>
      <c r="J474" s="106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 spans="1:26" ht="15.75" customHeight="1" x14ac:dyDescent="0.25">
      <c r="A475" s="104"/>
      <c r="B475" s="104"/>
      <c r="C475" s="104"/>
      <c r="D475" s="104"/>
      <c r="E475" s="104"/>
      <c r="F475" s="105"/>
      <c r="G475" s="104"/>
      <c r="H475" s="104"/>
      <c r="I475" s="106"/>
      <c r="J475" s="106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 spans="1:26" ht="15.75" customHeight="1" x14ac:dyDescent="0.25">
      <c r="A476" s="104"/>
      <c r="B476" s="104"/>
      <c r="C476" s="104"/>
      <c r="D476" s="104"/>
      <c r="E476" s="104"/>
      <c r="F476" s="105"/>
      <c r="G476" s="104"/>
      <c r="H476" s="104"/>
      <c r="I476" s="106"/>
      <c r="J476" s="106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 spans="1:26" ht="15.75" customHeight="1" x14ac:dyDescent="0.25">
      <c r="A477" s="104"/>
      <c r="B477" s="104"/>
      <c r="C477" s="104"/>
      <c r="D477" s="104"/>
      <c r="E477" s="104"/>
      <c r="F477" s="105"/>
      <c r="G477" s="104"/>
      <c r="H477" s="104"/>
      <c r="I477" s="106"/>
      <c r="J477" s="106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 spans="1:26" ht="15.75" customHeight="1" x14ac:dyDescent="0.25">
      <c r="A478" s="104"/>
      <c r="B478" s="104"/>
      <c r="C478" s="104"/>
      <c r="D478" s="104"/>
      <c r="E478" s="104"/>
      <c r="F478" s="105"/>
      <c r="G478" s="104"/>
      <c r="H478" s="104"/>
      <c r="I478" s="106"/>
      <c r="J478" s="106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 spans="1:26" ht="15.75" customHeight="1" x14ac:dyDescent="0.25">
      <c r="A479" s="104"/>
      <c r="B479" s="104"/>
      <c r="C479" s="104"/>
      <c r="D479" s="104"/>
      <c r="E479" s="104"/>
      <c r="F479" s="105"/>
      <c r="G479" s="104"/>
      <c r="H479" s="104"/>
      <c r="I479" s="106"/>
      <c r="J479" s="106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 spans="1:26" ht="15.75" customHeight="1" x14ac:dyDescent="0.25">
      <c r="A480" s="104"/>
      <c r="B480" s="104"/>
      <c r="C480" s="104"/>
      <c r="D480" s="104"/>
      <c r="E480" s="104"/>
      <c r="F480" s="105"/>
      <c r="G480" s="104"/>
      <c r="H480" s="104"/>
      <c r="I480" s="106"/>
      <c r="J480" s="106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 spans="1:26" ht="15.75" customHeight="1" x14ac:dyDescent="0.25">
      <c r="A481" s="104"/>
      <c r="B481" s="104"/>
      <c r="C481" s="104"/>
      <c r="D481" s="104"/>
      <c r="E481" s="104"/>
      <c r="F481" s="105"/>
      <c r="G481" s="104"/>
      <c r="H481" s="104"/>
      <c r="I481" s="106"/>
      <c r="J481" s="106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 spans="1:26" ht="15.75" customHeight="1" x14ac:dyDescent="0.25">
      <c r="A482" s="104"/>
      <c r="B482" s="104"/>
      <c r="C482" s="104"/>
      <c r="D482" s="104"/>
      <c r="E482" s="104"/>
      <c r="F482" s="105"/>
      <c r="G482" s="104"/>
      <c r="H482" s="104"/>
      <c r="I482" s="106"/>
      <c r="J482" s="106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 spans="1:26" ht="15.75" customHeight="1" x14ac:dyDescent="0.25">
      <c r="A483" s="104"/>
      <c r="B483" s="104"/>
      <c r="C483" s="104"/>
      <c r="D483" s="104"/>
      <c r="E483" s="104"/>
      <c r="F483" s="105"/>
      <c r="G483" s="104"/>
      <c r="H483" s="104"/>
      <c r="I483" s="106"/>
      <c r="J483" s="106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 spans="1:26" ht="15.75" customHeight="1" x14ac:dyDescent="0.25">
      <c r="A484" s="104"/>
      <c r="B484" s="104"/>
      <c r="C484" s="104"/>
      <c r="D484" s="104"/>
      <c r="E484" s="104"/>
      <c r="F484" s="105"/>
      <c r="G484" s="104"/>
      <c r="H484" s="104"/>
      <c r="I484" s="106"/>
      <c r="J484" s="106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 spans="1:26" ht="15.75" customHeight="1" x14ac:dyDescent="0.25">
      <c r="A485" s="104"/>
      <c r="B485" s="104"/>
      <c r="C485" s="104"/>
      <c r="D485" s="104"/>
      <c r="E485" s="104"/>
      <c r="F485" s="105"/>
      <c r="G485" s="104"/>
      <c r="H485" s="104"/>
      <c r="I485" s="106"/>
      <c r="J485" s="106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 spans="1:26" ht="15.75" customHeight="1" x14ac:dyDescent="0.25">
      <c r="A486" s="104"/>
      <c r="B486" s="104"/>
      <c r="C486" s="104"/>
      <c r="D486" s="104"/>
      <c r="E486" s="104"/>
      <c r="F486" s="105"/>
      <c r="G486" s="104"/>
      <c r="H486" s="104"/>
      <c r="I486" s="106"/>
      <c r="J486" s="106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 spans="1:26" ht="15.75" customHeight="1" x14ac:dyDescent="0.25">
      <c r="A487" s="104"/>
      <c r="B487" s="104"/>
      <c r="C487" s="104"/>
      <c r="D487" s="104"/>
      <c r="E487" s="104"/>
      <c r="F487" s="105"/>
      <c r="G487" s="104"/>
      <c r="H487" s="104"/>
      <c r="I487" s="106"/>
      <c r="J487" s="106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 spans="1:26" ht="15.75" customHeight="1" x14ac:dyDescent="0.25">
      <c r="A488" s="104"/>
      <c r="B488" s="104"/>
      <c r="C488" s="104"/>
      <c r="D488" s="104"/>
      <c r="E488" s="104"/>
      <c r="F488" s="105"/>
      <c r="G488" s="104"/>
      <c r="H488" s="104"/>
      <c r="I488" s="106"/>
      <c r="J488" s="106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 spans="1:26" ht="15.75" customHeight="1" x14ac:dyDescent="0.25">
      <c r="A489" s="104"/>
      <c r="B489" s="104"/>
      <c r="C489" s="104"/>
      <c r="D489" s="104"/>
      <c r="E489" s="104"/>
      <c r="F489" s="105"/>
      <c r="G489" s="104"/>
      <c r="H489" s="104"/>
      <c r="I489" s="106"/>
      <c r="J489" s="106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 spans="1:26" ht="15.75" customHeight="1" x14ac:dyDescent="0.25">
      <c r="A490" s="104"/>
      <c r="B490" s="104"/>
      <c r="C490" s="104"/>
      <c r="D490" s="104"/>
      <c r="E490" s="104"/>
      <c r="F490" s="105"/>
      <c r="G490" s="104"/>
      <c r="H490" s="104"/>
      <c r="I490" s="106"/>
      <c r="J490" s="106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 spans="1:26" ht="15.75" customHeight="1" x14ac:dyDescent="0.25">
      <c r="A491" s="104"/>
      <c r="B491" s="104"/>
      <c r="C491" s="104"/>
      <c r="D491" s="104"/>
      <c r="E491" s="104"/>
      <c r="F491" s="105"/>
      <c r="G491" s="104"/>
      <c r="H491" s="104"/>
      <c r="I491" s="106"/>
      <c r="J491" s="106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 spans="1:26" ht="15.75" customHeight="1" x14ac:dyDescent="0.25">
      <c r="A492" s="104"/>
      <c r="B492" s="104"/>
      <c r="C492" s="104"/>
      <c r="D492" s="104"/>
      <c r="E492" s="104"/>
      <c r="F492" s="105"/>
      <c r="G492" s="104"/>
      <c r="H492" s="104"/>
      <c r="I492" s="106"/>
      <c r="J492" s="106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 spans="1:26" ht="15.75" customHeight="1" x14ac:dyDescent="0.25">
      <c r="A493" s="104"/>
      <c r="B493" s="104"/>
      <c r="C493" s="104"/>
      <c r="D493" s="104"/>
      <c r="E493" s="104"/>
      <c r="F493" s="105"/>
      <c r="G493" s="104"/>
      <c r="H493" s="104"/>
      <c r="I493" s="106"/>
      <c r="J493" s="106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 spans="1:26" ht="15.75" customHeight="1" x14ac:dyDescent="0.25">
      <c r="A494" s="104"/>
      <c r="B494" s="104"/>
      <c r="C494" s="104"/>
      <c r="D494" s="104"/>
      <c r="E494" s="104"/>
      <c r="F494" s="105"/>
      <c r="G494" s="104"/>
      <c r="H494" s="104"/>
      <c r="I494" s="106"/>
      <c r="J494" s="106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 spans="1:26" ht="15.75" customHeight="1" x14ac:dyDescent="0.25">
      <c r="A495" s="104"/>
      <c r="B495" s="104"/>
      <c r="C495" s="104"/>
      <c r="D495" s="104"/>
      <c r="E495" s="104"/>
      <c r="F495" s="105"/>
      <c r="G495" s="104"/>
      <c r="H495" s="104"/>
      <c r="I495" s="106"/>
      <c r="J495" s="106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 spans="1:26" ht="15.75" customHeight="1" x14ac:dyDescent="0.25">
      <c r="A496" s="104"/>
      <c r="B496" s="104"/>
      <c r="C496" s="104"/>
      <c r="D496" s="104"/>
      <c r="E496" s="104"/>
      <c r="F496" s="105"/>
      <c r="G496" s="104"/>
      <c r="H496" s="104"/>
      <c r="I496" s="106"/>
      <c r="J496" s="106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 spans="1:26" ht="15.75" customHeight="1" x14ac:dyDescent="0.25">
      <c r="A497" s="104"/>
      <c r="B497" s="104"/>
      <c r="C497" s="104"/>
      <c r="D497" s="104"/>
      <c r="E497" s="104"/>
      <c r="F497" s="105"/>
      <c r="G497" s="104"/>
      <c r="H497" s="104"/>
      <c r="I497" s="106"/>
      <c r="J497" s="106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 spans="1:26" ht="15.75" customHeight="1" x14ac:dyDescent="0.25">
      <c r="A498" s="104"/>
      <c r="B498" s="104"/>
      <c r="C498" s="104"/>
      <c r="D498" s="104"/>
      <c r="E498" s="104"/>
      <c r="F498" s="105"/>
      <c r="G498" s="104"/>
      <c r="H498" s="104"/>
      <c r="I498" s="106"/>
      <c r="J498" s="106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 spans="1:26" ht="15.75" customHeight="1" x14ac:dyDescent="0.25">
      <c r="A499" s="104"/>
      <c r="B499" s="104"/>
      <c r="C499" s="104"/>
      <c r="D499" s="104"/>
      <c r="E499" s="104"/>
      <c r="F499" s="105"/>
      <c r="G499" s="104"/>
      <c r="H499" s="104"/>
      <c r="I499" s="106"/>
      <c r="J499" s="106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 spans="1:26" ht="15.75" customHeight="1" x14ac:dyDescent="0.25">
      <c r="A500" s="104"/>
      <c r="B500" s="104"/>
      <c r="C500" s="104"/>
      <c r="D500" s="104"/>
      <c r="E500" s="104"/>
      <c r="F500" s="105"/>
      <c r="G500" s="104"/>
      <c r="H500" s="104"/>
      <c r="I500" s="106"/>
      <c r="J500" s="106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 spans="1:26" ht="15.75" customHeight="1" x14ac:dyDescent="0.25">
      <c r="A501" s="104"/>
      <c r="B501" s="104"/>
      <c r="C501" s="104"/>
      <c r="D501" s="104"/>
      <c r="E501" s="104"/>
      <c r="F501" s="105"/>
      <c r="G501" s="104"/>
      <c r="H501" s="104"/>
      <c r="I501" s="106"/>
      <c r="J501" s="106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 spans="1:26" ht="15.75" customHeight="1" x14ac:dyDescent="0.25">
      <c r="A502" s="104"/>
      <c r="B502" s="104"/>
      <c r="C502" s="104"/>
      <c r="D502" s="104"/>
      <c r="E502" s="104"/>
      <c r="F502" s="105"/>
      <c r="G502" s="104"/>
      <c r="H502" s="104"/>
      <c r="I502" s="106"/>
      <c r="J502" s="106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 spans="1:26" ht="15.75" customHeight="1" x14ac:dyDescent="0.25">
      <c r="A503" s="104"/>
      <c r="B503" s="104"/>
      <c r="C503" s="104"/>
      <c r="D503" s="104"/>
      <c r="E503" s="104"/>
      <c r="F503" s="105"/>
      <c r="G503" s="104"/>
      <c r="H503" s="104"/>
      <c r="I503" s="106"/>
      <c r="J503" s="106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 spans="1:26" ht="15.75" customHeight="1" x14ac:dyDescent="0.25">
      <c r="A504" s="104"/>
      <c r="B504" s="104"/>
      <c r="C504" s="104"/>
      <c r="D504" s="104"/>
      <c r="E504" s="104"/>
      <c r="F504" s="105"/>
      <c r="G504" s="104"/>
      <c r="H504" s="104"/>
      <c r="I504" s="106"/>
      <c r="J504" s="106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 spans="1:26" ht="15.75" customHeight="1" x14ac:dyDescent="0.25">
      <c r="A505" s="104"/>
      <c r="B505" s="104"/>
      <c r="C505" s="104"/>
      <c r="D505" s="104"/>
      <c r="E505" s="104"/>
      <c r="F505" s="105"/>
      <c r="G505" s="104"/>
      <c r="H505" s="104"/>
      <c r="I505" s="106"/>
      <c r="J505" s="106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 spans="1:26" ht="15.75" customHeight="1" x14ac:dyDescent="0.25">
      <c r="A506" s="104"/>
      <c r="B506" s="104"/>
      <c r="C506" s="104"/>
      <c r="D506" s="104"/>
      <c r="E506" s="104"/>
      <c r="F506" s="105"/>
      <c r="G506" s="104"/>
      <c r="H506" s="104"/>
      <c r="I506" s="106"/>
      <c r="J506" s="106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 spans="1:26" ht="15.75" customHeight="1" x14ac:dyDescent="0.25">
      <c r="A507" s="104"/>
      <c r="B507" s="104"/>
      <c r="C507" s="104"/>
      <c r="D507" s="104"/>
      <c r="E507" s="104"/>
      <c r="F507" s="105"/>
      <c r="G507" s="104"/>
      <c r="H507" s="104"/>
      <c r="I507" s="106"/>
      <c r="J507" s="106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 spans="1:26" ht="15.75" customHeight="1" x14ac:dyDescent="0.25">
      <c r="A508" s="104"/>
      <c r="B508" s="104"/>
      <c r="C508" s="104"/>
      <c r="D508" s="104"/>
      <c r="E508" s="104"/>
      <c r="F508" s="105"/>
      <c r="G508" s="104"/>
      <c r="H508" s="104"/>
      <c r="I508" s="106"/>
      <c r="J508" s="106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 spans="1:26" ht="15.75" customHeight="1" x14ac:dyDescent="0.25">
      <c r="A509" s="104"/>
      <c r="B509" s="104"/>
      <c r="C509" s="104"/>
      <c r="D509" s="104"/>
      <c r="E509" s="104"/>
      <c r="F509" s="105"/>
      <c r="G509" s="104"/>
      <c r="H509" s="104"/>
      <c r="I509" s="106"/>
      <c r="J509" s="106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 spans="1:26" ht="15.75" customHeight="1" x14ac:dyDescent="0.25">
      <c r="A510" s="104"/>
      <c r="B510" s="104"/>
      <c r="C510" s="104"/>
      <c r="D510" s="104"/>
      <c r="E510" s="104"/>
      <c r="F510" s="105"/>
      <c r="G510" s="104"/>
      <c r="H510" s="104"/>
      <c r="I510" s="106"/>
      <c r="J510" s="106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 spans="1:26" ht="15.75" customHeight="1" x14ac:dyDescent="0.25">
      <c r="A511" s="104"/>
      <c r="B511" s="104"/>
      <c r="C511" s="104"/>
      <c r="D511" s="104"/>
      <c r="E511" s="104"/>
      <c r="F511" s="105"/>
      <c r="G511" s="104"/>
      <c r="H511" s="104"/>
      <c r="I511" s="106"/>
      <c r="J511" s="106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 spans="1:26" ht="15.75" customHeight="1" x14ac:dyDescent="0.25">
      <c r="A512" s="104"/>
      <c r="B512" s="104"/>
      <c r="C512" s="104"/>
      <c r="D512" s="104"/>
      <c r="E512" s="104"/>
      <c r="F512" s="105"/>
      <c r="G512" s="104"/>
      <c r="H512" s="104"/>
      <c r="I512" s="106"/>
      <c r="J512" s="106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 spans="1:26" ht="15.75" customHeight="1" x14ac:dyDescent="0.25">
      <c r="A513" s="104"/>
      <c r="B513" s="104"/>
      <c r="C513" s="104"/>
      <c r="D513" s="104"/>
      <c r="E513" s="104"/>
      <c r="F513" s="105"/>
      <c r="G513" s="104"/>
      <c r="H513" s="104"/>
      <c r="I513" s="106"/>
      <c r="J513" s="106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 spans="1:26" ht="15.75" customHeight="1" x14ac:dyDescent="0.25">
      <c r="A514" s="104"/>
      <c r="B514" s="104"/>
      <c r="C514" s="104"/>
      <c r="D514" s="104"/>
      <c r="E514" s="104"/>
      <c r="F514" s="105"/>
      <c r="G514" s="104"/>
      <c r="H514" s="104"/>
      <c r="I514" s="106"/>
      <c r="J514" s="106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 spans="1:26" ht="15.75" customHeight="1" x14ac:dyDescent="0.25">
      <c r="A515" s="104"/>
      <c r="B515" s="104"/>
      <c r="C515" s="104"/>
      <c r="D515" s="104"/>
      <c r="E515" s="104"/>
      <c r="F515" s="105"/>
      <c r="G515" s="104"/>
      <c r="H515" s="104"/>
      <c r="I515" s="106"/>
      <c r="J515" s="106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 spans="1:26" ht="15.75" customHeight="1" x14ac:dyDescent="0.25">
      <c r="A516" s="104"/>
      <c r="B516" s="104"/>
      <c r="C516" s="104"/>
      <c r="D516" s="104"/>
      <c r="E516" s="104"/>
      <c r="F516" s="105"/>
      <c r="G516" s="104"/>
      <c r="H516" s="104"/>
      <c r="I516" s="106"/>
      <c r="J516" s="106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 spans="1:26" ht="15.75" customHeight="1" x14ac:dyDescent="0.25">
      <c r="A517" s="104"/>
      <c r="B517" s="104"/>
      <c r="C517" s="104"/>
      <c r="D517" s="104"/>
      <c r="E517" s="104"/>
      <c r="F517" s="105"/>
      <c r="G517" s="104"/>
      <c r="H517" s="104"/>
      <c r="I517" s="106"/>
      <c r="J517" s="106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 spans="1:26" ht="15.75" customHeight="1" x14ac:dyDescent="0.25">
      <c r="A518" s="104"/>
      <c r="B518" s="104"/>
      <c r="C518" s="104"/>
      <c r="D518" s="104"/>
      <c r="E518" s="104"/>
      <c r="F518" s="105"/>
      <c r="G518" s="104"/>
      <c r="H518" s="104"/>
      <c r="I518" s="106"/>
      <c r="J518" s="106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 spans="1:26" ht="15.75" customHeight="1" x14ac:dyDescent="0.25">
      <c r="A519" s="104"/>
      <c r="B519" s="104"/>
      <c r="C519" s="104"/>
      <c r="D519" s="104"/>
      <c r="E519" s="104"/>
      <c r="F519" s="105"/>
      <c r="G519" s="104"/>
      <c r="H519" s="104"/>
      <c r="I519" s="106"/>
      <c r="J519" s="106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 spans="1:26" ht="15.75" customHeight="1" x14ac:dyDescent="0.25">
      <c r="A520" s="104"/>
      <c r="B520" s="104"/>
      <c r="C520" s="104"/>
      <c r="D520" s="104"/>
      <c r="E520" s="104"/>
      <c r="F520" s="105"/>
      <c r="G520" s="104"/>
      <c r="H520" s="104"/>
      <c r="I520" s="106"/>
      <c r="J520" s="106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 spans="1:26" ht="15.75" customHeight="1" x14ac:dyDescent="0.25">
      <c r="A521" s="104"/>
      <c r="B521" s="104"/>
      <c r="C521" s="104"/>
      <c r="D521" s="104"/>
      <c r="E521" s="104"/>
      <c r="F521" s="105"/>
      <c r="G521" s="104"/>
      <c r="H521" s="104"/>
      <c r="I521" s="106"/>
      <c r="J521" s="106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 spans="1:26" ht="15.75" customHeight="1" x14ac:dyDescent="0.25">
      <c r="A522" s="104"/>
      <c r="B522" s="104"/>
      <c r="C522" s="104"/>
      <c r="D522" s="104"/>
      <c r="E522" s="104"/>
      <c r="F522" s="105"/>
      <c r="G522" s="104"/>
      <c r="H522" s="104"/>
      <c r="I522" s="106"/>
      <c r="J522" s="106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 spans="1:26" ht="15.75" customHeight="1" x14ac:dyDescent="0.25">
      <c r="A523" s="104"/>
      <c r="B523" s="104"/>
      <c r="C523" s="104"/>
      <c r="D523" s="104"/>
      <c r="E523" s="104"/>
      <c r="F523" s="105"/>
      <c r="G523" s="104"/>
      <c r="H523" s="104"/>
      <c r="I523" s="106"/>
      <c r="J523" s="106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 spans="1:26" ht="15.75" customHeight="1" x14ac:dyDescent="0.25">
      <c r="A524" s="104"/>
      <c r="B524" s="104"/>
      <c r="C524" s="104"/>
      <c r="D524" s="104"/>
      <c r="E524" s="104"/>
      <c r="F524" s="105"/>
      <c r="G524" s="104"/>
      <c r="H524" s="104"/>
      <c r="I524" s="106"/>
      <c r="J524" s="106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 spans="1:26" ht="15.75" customHeight="1" x14ac:dyDescent="0.25">
      <c r="A525" s="104"/>
      <c r="B525" s="104"/>
      <c r="C525" s="104"/>
      <c r="D525" s="104"/>
      <c r="E525" s="104"/>
      <c r="F525" s="105"/>
      <c r="G525" s="104"/>
      <c r="H525" s="104"/>
      <c r="I525" s="106"/>
      <c r="J525" s="106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 spans="1:26" ht="15.75" customHeight="1" x14ac:dyDescent="0.25">
      <c r="A526" s="104"/>
      <c r="B526" s="104"/>
      <c r="C526" s="104"/>
      <c r="D526" s="104"/>
      <c r="E526" s="104"/>
      <c r="F526" s="105"/>
      <c r="G526" s="104"/>
      <c r="H526" s="104"/>
      <c r="I526" s="106"/>
      <c r="J526" s="106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 spans="1:26" ht="15.75" customHeight="1" x14ac:dyDescent="0.25">
      <c r="A527" s="104"/>
      <c r="B527" s="104"/>
      <c r="C527" s="104"/>
      <c r="D527" s="104"/>
      <c r="E527" s="104"/>
      <c r="F527" s="105"/>
      <c r="G527" s="104"/>
      <c r="H527" s="104"/>
      <c r="I527" s="106"/>
      <c r="J527" s="106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 spans="1:26" ht="15.75" customHeight="1" x14ac:dyDescent="0.25">
      <c r="A528" s="104"/>
      <c r="B528" s="104"/>
      <c r="C528" s="104"/>
      <c r="D528" s="104"/>
      <c r="E528" s="104"/>
      <c r="F528" s="105"/>
      <c r="G528" s="104"/>
      <c r="H528" s="104"/>
      <c r="I528" s="106"/>
      <c r="J528" s="106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 spans="1:26" ht="15.75" customHeight="1" x14ac:dyDescent="0.25">
      <c r="A529" s="104"/>
      <c r="B529" s="104"/>
      <c r="C529" s="104"/>
      <c r="D529" s="104"/>
      <c r="E529" s="104"/>
      <c r="F529" s="105"/>
      <c r="G529" s="104"/>
      <c r="H529" s="104"/>
      <c r="I529" s="106"/>
      <c r="J529" s="106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 spans="1:26" ht="15.75" customHeight="1" x14ac:dyDescent="0.25">
      <c r="A530" s="104"/>
      <c r="B530" s="104"/>
      <c r="C530" s="104"/>
      <c r="D530" s="104"/>
      <c r="E530" s="104"/>
      <c r="F530" s="105"/>
      <c r="G530" s="104"/>
      <c r="H530" s="104"/>
      <c r="I530" s="106"/>
      <c r="J530" s="106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 spans="1:26" ht="15.75" customHeight="1" x14ac:dyDescent="0.25">
      <c r="A531" s="104"/>
      <c r="B531" s="104"/>
      <c r="C531" s="104"/>
      <c r="D531" s="104"/>
      <c r="E531" s="104"/>
      <c r="F531" s="105"/>
      <c r="G531" s="104"/>
      <c r="H531" s="104"/>
      <c r="I531" s="106"/>
      <c r="J531" s="106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 spans="1:26" ht="15.75" customHeight="1" x14ac:dyDescent="0.25">
      <c r="A532" s="104"/>
      <c r="B532" s="104"/>
      <c r="C532" s="104"/>
      <c r="D532" s="104"/>
      <c r="E532" s="104"/>
      <c r="F532" s="105"/>
      <c r="G532" s="104"/>
      <c r="H532" s="104"/>
      <c r="I532" s="106"/>
      <c r="J532" s="106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 spans="1:26" ht="15.75" customHeight="1" x14ac:dyDescent="0.25">
      <c r="A533" s="104"/>
      <c r="B533" s="104"/>
      <c r="C533" s="104"/>
      <c r="D533" s="104"/>
      <c r="E533" s="104"/>
      <c r="F533" s="105"/>
      <c r="G533" s="104"/>
      <c r="H533" s="104"/>
      <c r="I533" s="106"/>
      <c r="J533" s="106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 spans="1:26" ht="15.75" customHeight="1" x14ac:dyDescent="0.25">
      <c r="A534" s="104"/>
      <c r="B534" s="104"/>
      <c r="C534" s="104"/>
      <c r="D534" s="104"/>
      <c r="E534" s="104"/>
      <c r="F534" s="105"/>
      <c r="G534" s="104"/>
      <c r="H534" s="104"/>
      <c r="I534" s="106"/>
      <c r="J534" s="106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 spans="1:26" ht="15.75" customHeight="1" x14ac:dyDescent="0.25">
      <c r="A535" s="104"/>
      <c r="B535" s="104"/>
      <c r="C535" s="104"/>
      <c r="D535" s="104"/>
      <c r="E535" s="104"/>
      <c r="F535" s="105"/>
      <c r="G535" s="104"/>
      <c r="H535" s="104"/>
      <c r="I535" s="106"/>
      <c r="J535" s="106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 spans="1:26" ht="15.75" customHeight="1" x14ac:dyDescent="0.25">
      <c r="A536" s="104"/>
      <c r="B536" s="104"/>
      <c r="C536" s="104"/>
      <c r="D536" s="104"/>
      <c r="E536" s="104"/>
      <c r="F536" s="105"/>
      <c r="G536" s="104"/>
      <c r="H536" s="104"/>
      <c r="I536" s="106"/>
      <c r="J536" s="106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 spans="1:26" ht="15.75" customHeight="1" x14ac:dyDescent="0.25">
      <c r="A537" s="104"/>
      <c r="B537" s="104"/>
      <c r="C537" s="104"/>
      <c r="D537" s="104"/>
      <c r="E537" s="104"/>
      <c r="F537" s="105"/>
      <c r="G537" s="104"/>
      <c r="H537" s="104"/>
      <c r="I537" s="106"/>
      <c r="J537" s="106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 spans="1:26" ht="15.75" customHeight="1" x14ac:dyDescent="0.25">
      <c r="A538" s="104"/>
      <c r="B538" s="104"/>
      <c r="C538" s="104"/>
      <c r="D538" s="104"/>
      <c r="E538" s="104"/>
      <c r="F538" s="105"/>
      <c r="G538" s="104"/>
      <c r="H538" s="104"/>
      <c r="I538" s="106"/>
      <c r="J538" s="106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 spans="1:26" ht="15.75" customHeight="1" x14ac:dyDescent="0.25">
      <c r="A539" s="104"/>
      <c r="B539" s="104"/>
      <c r="C539" s="104"/>
      <c r="D539" s="104"/>
      <c r="E539" s="104"/>
      <c r="F539" s="105"/>
      <c r="G539" s="104"/>
      <c r="H539" s="104"/>
      <c r="I539" s="106"/>
      <c r="J539" s="106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 spans="1:26" ht="15.75" customHeight="1" x14ac:dyDescent="0.25">
      <c r="A540" s="104"/>
      <c r="B540" s="104"/>
      <c r="C540" s="104"/>
      <c r="D540" s="104"/>
      <c r="E540" s="104"/>
      <c r="F540" s="105"/>
      <c r="G540" s="104"/>
      <c r="H540" s="104"/>
      <c r="I540" s="106"/>
      <c r="J540" s="106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 spans="1:26" ht="15.75" customHeight="1" x14ac:dyDescent="0.25">
      <c r="A541" s="104"/>
      <c r="B541" s="104"/>
      <c r="C541" s="104"/>
      <c r="D541" s="104"/>
      <c r="E541" s="104"/>
      <c r="F541" s="105"/>
      <c r="G541" s="104"/>
      <c r="H541" s="104"/>
      <c r="I541" s="106"/>
      <c r="J541" s="106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 spans="1:26" ht="15.75" customHeight="1" x14ac:dyDescent="0.25">
      <c r="A542" s="104"/>
      <c r="B542" s="104"/>
      <c r="C542" s="104"/>
      <c r="D542" s="104"/>
      <c r="E542" s="104"/>
      <c r="F542" s="105"/>
      <c r="G542" s="104"/>
      <c r="H542" s="104"/>
      <c r="I542" s="106"/>
      <c r="J542" s="106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 spans="1:26" ht="15.75" customHeight="1" x14ac:dyDescent="0.25">
      <c r="A543" s="104"/>
      <c r="B543" s="104"/>
      <c r="C543" s="104"/>
      <c r="D543" s="104"/>
      <c r="E543" s="104"/>
      <c r="F543" s="105"/>
      <c r="G543" s="104"/>
      <c r="H543" s="104"/>
      <c r="I543" s="106"/>
      <c r="J543" s="106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 spans="1:26" ht="15.75" customHeight="1" x14ac:dyDescent="0.25">
      <c r="A544" s="104"/>
      <c r="B544" s="104"/>
      <c r="C544" s="104"/>
      <c r="D544" s="104"/>
      <c r="E544" s="104"/>
      <c r="F544" s="105"/>
      <c r="G544" s="104"/>
      <c r="H544" s="104"/>
      <c r="I544" s="106"/>
      <c r="J544" s="106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 spans="1:26" ht="15.75" customHeight="1" x14ac:dyDescent="0.25">
      <c r="A545" s="104"/>
      <c r="B545" s="104"/>
      <c r="C545" s="104"/>
      <c r="D545" s="104"/>
      <c r="E545" s="104"/>
      <c r="F545" s="105"/>
      <c r="G545" s="104"/>
      <c r="H545" s="104"/>
      <c r="I545" s="106"/>
      <c r="J545" s="106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 spans="1:26" ht="15.75" customHeight="1" x14ac:dyDescent="0.25">
      <c r="A546" s="104"/>
      <c r="B546" s="104"/>
      <c r="C546" s="104"/>
      <c r="D546" s="104"/>
      <c r="E546" s="104"/>
      <c r="F546" s="105"/>
      <c r="G546" s="104"/>
      <c r="H546" s="104"/>
      <c r="I546" s="106"/>
      <c r="J546" s="106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 spans="1:26" ht="15.75" customHeight="1" x14ac:dyDescent="0.25">
      <c r="A547" s="104"/>
      <c r="B547" s="104"/>
      <c r="C547" s="104"/>
      <c r="D547" s="104"/>
      <c r="E547" s="104"/>
      <c r="F547" s="105"/>
      <c r="G547" s="104"/>
      <c r="H547" s="104"/>
      <c r="I547" s="106"/>
      <c r="J547" s="106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 spans="1:26" ht="15.75" customHeight="1" x14ac:dyDescent="0.25">
      <c r="A548" s="104"/>
      <c r="B548" s="104"/>
      <c r="C548" s="104"/>
      <c r="D548" s="104"/>
      <c r="E548" s="104"/>
      <c r="F548" s="105"/>
      <c r="G548" s="104"/>
      <c r="H548" s="104"/>
      <c r="I548" s="106"/>
      <c r="J548" s="106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 spans="1:26" ht="15.75" customHeight="1" x14ac:dyDescent="0.25">
      <c r="A549" s="104"/>
      <c r="B549" s="104"/>
      <c r="C549" s="104"/>
      <c r="D549" s="104"/>
      <c r="E549" s="104"/>
      <c r="F549" s="105"/>
      <c r="G549" s="104"/>
      <c r="H549" s="104"/>
      <c r="I549" s="106"/>
      <c r="J549" s="106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 spans="1:26" ht="15.75" customHeight="1" x14ac:dyDescent="0.25">
      <c r="A550" s="104"/>
      <c r="B550" s="104"/>
      <c r="C550" s="104"/>
      <c r="D550" s="104"/>
      <c r="E550" s="104"/>
      <c r="F550" s="105"/>
      <c r="G550" s="104"/>
      <c r="H550" s="104"/>
      <c r="I550" s="106"/>
      <c r="J550" s="106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 spans="1:26" ht="15.75" customHeight="1" x14ac:dyDescent="0.25">
      <c r="A551" s="104"/>
      <c r="B551" s="104"/>
      <c r="C551" s="104"/>
      <c r="D551" s="104"/>
      <c r="E551" s="104"/>
      <c r="F551" s="105"/>
      <c r="G551" s="104"/>
      <c r="H551" s="104"/>
      <c r="I551" s="106"/>
      <c r="J551" s="106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 spans="1:26" ht="15.75" customHeight="1" x14ac:dyDescent="0.25">
      <c r="A552" s="104"/>
      <c r="B552" s="104"/>
      <c r="C552" s="104"/>
      <c r="D552" s="104"/>
      <c r="E552" s="104"/>
      <c r="F552" s="105"/>
      <c r="G552" s="104"/>
      <c r="H552" s="104"/>
      <c r="I552" s="106"/>
      <c r="J552" s="106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 spans="1:26" ht="15.75" customHeight="1" x14ac:dyDescent="0.25">
      <c r="A553" s="104"/>
      <c r="B553" s="104"/>
      <c r="C553" s="104"/>
      <c r="D553" s="104"/>
      <c r="E553" s="104"/>
      <c r="F553" s="105"/>
      <c r="G553" s="104"/>
      <c r="H553" s="104"/>
      <c r="I553" s="106"/>
      <c r="J553" s="106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 spans="1:26" ht="15.75" customHeight="1" x14ac:dyDescent="0.25">
      <c r="A554" s="104"/>
      <c r="B554" s="104"/>
      <c r="C554" s="104"/>
      <c r="D554" s="104"/>
      <c r="E554" s="104"/>
      <c r="F554" s="105"/>
      <c r="G554" s="104"/>
      <c r="H554" s="104"/>
      <c r="I554" s="106"/>
      <c r="J554" s="106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 spans="1:26" ht="15.75" customHeight="1" x14ac:dyDescent="0.25">
      <c r="A555" s="104"/>
      <c r="B555" s="104"/>
      <c r="C555" s="104"/>
      <c r="D555" s="104"/>
      <c r="E555" s="104"/>
      <c r="F555" s="105"/>
      <c r="G555" s="104"/>
      <c r="H555" s="104"/>
      <c r="I555" s="106"/>
      <c r="J555" s="106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 spans="1:26" ht="15.75" customHeight="1" x14ac:dyDescent="0.25">
      <c r="A556" s="104"/>
      <c r="B556" s="104"/>
      <c r="C556" s="104"/>
      <c r="D556" s="104"/>
      <c r="E556" s="104"/>
      <c r="F556" s="105"/>
      <c r="G556" s="104"/>
      <c r="H556" s="104"/>
      <c r="I556" s="106"/>
      <c r="J556" s="106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 spans="1:26" ht="15.75" customHeight="1" x14ac:dyDescent="0.25">
      <c r="A557" s="104"/>
      <c r="B557" s="104"/>
      <c r="C557" s="104"/>
      <c r="D557" s="104"/>
      <c r="E557" s="104"/>
      <c r="F557" s="105"/>
      <c r="G557" s="104"/>
      <c r="H557" s="104"/>
      <c r="I557" s="106"/>
      <c r="J557" s="106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 spans="1:26" ht="15.75" customHeight="1" x14ac:dyDescent="0.25">
      <c r="A558" s="104"/>
      <c r="B558" s="104"/>
      <c r="C558" s="104"/>
      <c r="D558" s="104"/>
      <c r="E558" s="104"/>
      <c r="F558" s="105"/>
      <c r="G558" s="104"/>
      <c r="H558" s="104"/>
      <c r="I558" s="106"/>
      <c r="J558" s="106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 spans="1:26" ht="15.75" customHeight="1" x14ac:dyDescent="0.25">
      <c r="A559" s="104"/>
      <c r="B559" s="104"/>
      <c r="C559" s="104"/>
      <c r="D559" s="104"/>
      <c r="E559" s="104"/>
      <c r="F559" s="105"/>
      <c r="G559" s="104"/>
      <c r="H559" s="104"/>
      <c r="I559" s="106"/>
      <c r="J559" s="106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 spans="1:26" ht="15.75" customHeight="1" x14ac:dyDescent="0.25">
      <c r="A560" s="104"/>
      <c r="B560" s="104"/>
      <c r="C560" s="104"/>
      <c r="D560" s="104"/>
      <c r="E560" s="104"/>
      <c r="F560" s="105"/>
      <c r="G560" s="104"/>
      <c r="H560" s="104"/>
      <c r="I560" s="106"/>
      <c r="J560" s="106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 spans="1:26" ht="15.75" customHeight="1" x14ac:dyDescent="0.25">
      <c r="A561" s="104"/>
      <c r="B561" s="104"/>
      <c r="C561" s="104"/>
      <c r="D561" s="104"/>
      <c r="E561" s="104"/>
      <c r="F561" s="105"/>
      <c r="G561" s="104"/>
      <c r="H561" s="104"/>
      <c r="I561" s="106"/>
      <c r="J561" s="106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 spans="1:26" ht="15.75" customHeight="1" x14ac:dyDescent="0.25">
      <c r="A562" s="104"/>
      <c r="B562" s="104"/>
      <c r="C562" s="104"/>
      <c r="D562" s="104"/>
      <c r="E562" s="104"/>
      <c r="F562" s="105"/>
      <c r="G562" s="104"/>
      <c r="H562" s="104"/>
      <c r="I562" s="106"/>
      <c r="J562" s="106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 spans="1:26" ht="15.75" customHeight="1" x14ac:dyDescent="0.25">
      <c r="A563" s="104"/>
      <c r="B563" s="104"/>
      <c r="C563" s="104"/>
      <c r="D563" s="104"/>
      <c r="E563" s="104"/>
      <c r="F563" s="105"/>
      <c r="G563" s="104"/>
      <c r="H563" s="104"/>
      <c r="I563" s="106"/>
      <c r="J563" s="106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 spans="1:26" ht="15.75" customHeight="1" x14ac:dyDescent="0.25">
      <c r="A564" s="104"/>
      <c r="B564" s="104"/>
      <c r="C564" s="104"/>
      <c r="D564" s="104"/>
      <c r="E564" s="104"/>
      <c r="F564" s="105"/>
      <c r="G564" s="104"/>
      <c r="H564" s="104"/>
      <c r="I564" s="106"/>
      <c r="J564" s="106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 spans="1:26" ht="15.75" customHeight="1" x14ac:dyDescent="0.25">
      <c r="A565" s="104"/>
      <c r="B565" s="104"/>
      <c r="C565" s="104"/>
      <c r="D565" s="104"/>
      <c r="E565" s="104"/>
      <c r="F565" s="105"/>
      <c r="G565" s="104"/>
      <c r="H565" s="104"/>
      <c r="I565" s="106"/>
      <c r="J565" s="106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 spans="1:26" ht="15.75" customHeight="1" x14ac:dyDescent="0.25">
      <c r="A566" s="104"/>
      <c r="B566" s="104"/>
      <c r="C566" s="104"/>
      <c r="D566" s="104"/>
      <c r="E566" s="104"/>
      <c r="F566" s="105"/>
      <c r="G566" s="104"/>
      <c r="H566" s="104"/>
      <c r="I566" s="106"/>
      <c r="J566" s="106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 spans="1:26" ht="15.75" customHeight="1" x14ac:dyDescent="0.25">
      <c r="A567" s="104"/>
      <c r="B567" s="104"/>
      <c r="C567" s="104"/>
      <c r="D567" s="104"/>
      <c r="E567" s="104"/>
      <c r="F567" s="105"/>
      <c r="G567" s="104"/>
      <c r="H567" s="104"/>
      <c r="I567" s="106"/>
      <c r="J567" s="106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 spans="1:26" ht="15.75" customHeight="1" x14ac:dyDescent="0.25">
      <c r="A568" s="104"/>
      <c r="B568" s="104"/>
      <c r="C568" s="104"/>
      <c r="D568" s="104"/>
      <c r="E568" s="104"/>
      <c r="F568" s="105"/>
      <c r="G568" s="104"/>
      <c r="H568" s="104"/>
      <c r="I568" s="106"/>
      <c r="J568" s="106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 spans="1:26" ht="15.75" customHeight="1" x14ac:dyDescent="0.25">
      <c r="A569" s="104"/>
      <c r="B569" s="104"/>
      <c r="C569" s="104"/>
      <c r="D569" s="104"/>
      <c r="E569" s="104"/>
      <c r="F569" s="105"/>
      <c r="G569" s="104"/>
      <c r="H569" s="104"/>
      <c r="I569" s="106"/>
      <c r="J569" s="106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 spans="1:26" ht="15.75" customHeight="1" x14ac:dyDescent="0.25">
      <c r="A570" s="104"/>
      <c r="B570" s="104"/>
      <c r="C570" s="104"/>
      <c r="D570" s="104"/>
      <c r="E570" s="104"/>
      <c r="F570" s="105"/>
      <c r="G570" s="104"/>
      <c r="H570" s="104"/>
      <c r="I570" s="106"/>
      <c r="J570" s="106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 spans="1:26" ht="15.75" customHeight="1" x14ac:dyDescent="0.25">
      <c r="A571" s="104"/>
      <c r="B571" s="104"/>
      <c r="C571" s="104"/>
      <c r="D571" s="104"/>
      <c r="E571" s="104"/>
      <c r="F571" s="105"/>
      <c r="G571" s="104"/>
      <c r="H571" s="104"/>
      <c r="I571" s="106"/>
      <c r="J571" s="106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 spans="1:26" ht="15.75" customHeight="1" x14ac:dyDescent="0.25">
      <c r="A572" s="104"/>
      <c r="B572" s="104"/>
      <c r="C572" s="104"/>
      <c r="D572" s="104"/>
      <c r="E572" s="104"/>
      <c r="F572" s="105"/>
      <c r="G572" s="104"/>
      <c r="H572" s="104"/>
      <c r="I572" s="106"/>
      <c r="J572" s="106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 spans="1:26" ht="15.75" customHeight="1" x14ac:dyDescent="0.25">
      <c r="A573" s="104"/>
      <c r="B573" s="104"/>
      <c r="C573" s="104"/>
      <c r="D573" s="104"/>
      <c r="E573" s="104"/>
      <c r="F573" s="105"/>
      <c r="G573" s="104"/>
      <c r="H573" s="104"/>
      <c r="I573" s="106"/>
      <c r="J573" s="106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 spans="1:26" ht="15.75" customHeight="1" x14ac:dyDescent="0.25">
      <c r="A574" s="104"/>
      <c r="B574" s="104"/>
      <c r="C574" s="104"/>
      <c r="D574" s="104"/>
      <c r="E574" s="104"/>
      <c r="F574" s="105"/>
      <c r="G574" s="104"/>
      <c r="H574" s="104"/>
      <c r="I574" s="106"/>
      <c r="J574" s="106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 spans="1:26" ht="15.75" customHeight="1" x14ac:dyDescent="0.25">
      <c r="A575" s="104"/>
      <c r="B575" s="104"/>
      <c r="C575" s="104"/>
      <c r="D575" s="104"/>
      <c r="E575" s="104"/>
      <c r="F575" s="105"/>
      <c r="G575" s="104"/>
      <c r="H575" s="104"/>
      <c r="I575" s="106"/>
      <c r="J575" s="106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 spans="1:26" ht="15.75" customHeight="1" x14ac:dyDescent="0.25">
      <c r="A576" s="104"/>
      <c r="B576" s="104"/>
      <c r="C576" s="104"/>
      <c r="D576" s="104"/>
      <c r="E576" s="104"/>
      <c r="F576" s="105"/>
      <c r="G576" s="104"/>
      <c r="H576" s="104"/>
      <c r="I576" s="106"/>
      <c r="J576" s="106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 spans="1:26" ht="15.75" customHeight="1" x14ac:dyDescent="0.25">
      <c r="A577" s="104"/>
      <c r="B577" s="104"/>
      <c r="C577" s="104"/>
      <c r="D577" s="104"/>
      <c r="E577" s="104"/>
      <c r="F577" s="105"/>
      <c r="G577" s="104"/>
      <c r="H577" s="104"/>
      <c r="I577" s="106"/>
      <c r="J577" s="106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 spans="1:26" ht="15.75" customHeight="1" x14ac:dyDescent="0.25">
      <c r="A578" s="104"/>
      <c r="B578" s="104"/>
      <c r="C578" s="104"/>
      <c r="D578" s="104"/>
      <c r="E578" s="104"/>
      <c r="F578" s="105"/>
      <c r="G578" s="104"/>
      <c r="H578" s="104"/>
      <c r="I578" s="106"/>
      <c r="J578" s="106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 spans="1:26" ht="15.75" customHeight="1" x14ac:dyDescent="0.25">
      <c r="A579" s="104"/>
      <c r="B579" s="104"/>
      <c r="C579" s="104"/>
      <c r="D579" s="104"/>
      <c r="E579" s="104"/>
      <c r="F579" s="105"/>
      <c r="G579" s="104"/>
      <c r="H579" s="104"/>
      <c r="I579" s="106"/>
      <c r="J579" s="106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 spans="1:26" ht="15.75" customHeight="1" x14ac:dyDescent="0.25">
      <c r="A580" s="104"/>
      <c r="B580" s="104"/>
      <c r="C580" s="104"/>
      <c r="D580" s="104"/>
      <c r="E580" s="104"/>
      <c r="F580" s="105"/>
      <c r="G580" s="104"/>
      <c r="H580" s="104"/>
      <c r="I580" s="106"/>
      <c r="J580" s="106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 spans="1:26" ht="15.75" customHeight="1" x14ac:dyDescent="0.25">
      <c r="A581" s="104"/>
      <c r="B581" s="104"/>
      <c r="C581" s="104"/>
      <c r="D581" s="104"/>
      <c r="E581" s="104"/>
      <c r="F581" s="105"/>
      <c r="G581" s="104"/>
      <c r="H581" s="104"/>
      <c r="I581" s="106"/>
      <c r="J581" s="106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 spans="1:26" ht="15.75" customHeight="1" x14ac:dyDescent="0.25">
      <c r="A582" s="104"/>
      <c r="B582" s="104"/>
      <c r="C582" s="104"/>
      <c r="D582" s="104"/>
      <c r="E582" s="104"/>
      <c r="F582" s="105"/>
      <c r="G582" s="104"/>
      <c r="H582" s="104"/>
      <c r="I582" s="106"/>
      <c r="J582" s="106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 spans="1:26" ht="15.75" customHeight="1" x14ac:dyDescent="0.25">
      <c r="A583" s="104"/>
      <c r="B583" s="104"/>
      <c r="C583" s="104"/>
      <c r="D583" s="104"/>
      <c r="E583" s="104"/>
      <c r="F583" s="105"/>
      <c r="G583" s="104"/>
      <c r="H583" s="104"/>
      <c r="I583" s="106"/>
      <c r="J583" s="106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 spans="1:26" ht="15.75" customHeight="1" x14ac:dyDescent="0.25">
      <c r="A584" s="104"/>
      <c r="B584" s="104"/>
      <c r="C584" s="104"/>
      <c r="D584" s="104"/>
      <c r="E584" s="104"/>
      <c r="F584" s="105"/>
      <c r="G584" s="104"/>
      <c r="H584" s="104"/>
      <c r="I584" s="106"/>
      <c r="J584" s="106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 spans="1:26" ht="15.75" customHeight="1" x14ac:dyDescent="0.25">
      <c r="A585" s="104"/>
      <c r="B585" s="104"/>
      <c r="C585" s="104"/>
      <c r="D585" s="104"/>
      <c r="E585" s="104"/>
      <c r="F585" s="105"/>
      <c r="G585" s="104"/>
      <c r="H585" s="104"/>
      <c r="I585" s="106"/>
      <c r="J585" s="106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 spans="1:26" ht="15.75" customHeight="1" x14ac:dyDescent="0.25">
      <c r="A586" s="104"/>
      <c r="B586" s="104"/>
      <c r="C586" s="104"/>
      <c r="D586" s="104"/>
      <c r="E586" s="104"/>
      <c r="F586" s="105"/>
      <c r="G586" s="104"/>
      <c r="H586" s="104"/>
      <c r="I586" s="106"/>
      <c r="J586" s="106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 spans="1:26" ht="15.75" customHeight="1" x14ac:dyDescent="0.25">
      <c r="A587" s="104"/>
      <c r="B587" s="104"/>
      <c r="C587" s="104"/>
      <c r="D587" s="104"/>
      <c r="E587" s="104"/>
      <c r="F587" s="105"/>
      <c r="G587" s="104"/>
      <c r="H587" s="104"/>
      <c r="I587" s="106"/>
      <c r="J587" s="106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 spans="1:26" ht="15.75" customHeight="1" x14ac:dyDescent="0.25">
      <c r="A588" s="104"/>
      <c r="B588" s="104"/>
      <c r="C588" s="104"/>
      <c r="D588" s="104"/>
      <c r="E588" s="104"/>
      <c r="F588" s="105"/>
      <c r="G588" s="104"/>
      <c r="H588" s="104"/>
      <c r="I588" s="106"/>
      <c r="J588" s="106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 spans="1:26" ht="15.75" customHeight="1" x14ac:dyDescent="0.25">
      <c r="A589" s="104"/>
      <c r="B589" s="104"/>
      <c r="C589" s="104"/>
      <c r="D589" s="104"/>
      <c r="E589" s="104"/>
      <c r="F589" s="105"/>
      <c r="G589" s="104"/>
      <c r="H589" s="104"/>
      <c r="I589" s="106"/>
      <c r="J589" s="106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 spans="1:26" ht="15.75" customHeight="1" x14ac:dyDescent="0.25">
      <c r="A590" s="104"/>
      <c r="B590" s="104"/>
      <c r="C590" s="104"/>
      <c r="D590" s="104"/>
      <c r="E590" s="104"/>
      <c r="F590" s="105"/>
      <c r="G590" s="104"/>
      <c r="H590" s="104"/>
      <c r="I590" s="106"/>
      <c r="J590" s="106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 spans="1:26" ht="15.75" customHeight="1" x14ac:dyDescent="0.25">
      <c r="A591" s="104"/>
      <c r="B591" s="104"/>
      <c r="C591" s="104"/>
      <c r="D591" s="104"/>
      <c r="E591" s="104"/>
      <c r="F591" s="105"/>
      <c r="G591" s="104"/>
      <c r="H591" s="104"/>
      <c r="I591" s="106"/>
      <c r="J591" s="106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 spans="1:26" ht="15.75" customHeight="1" x14ac:dyDescent="0.25">
      <c r="A592" s="104"/>
      <c r="B592" s="104"/>
      <c r="C592" s="104"/>
      <c r="D592" s="104"/>
      <c r="E592" s="104"/>
      <c r="F592" s="105"/>
      <c r="G592" s="104"/>
      <c r="H592" s="104"/>
      <c r="I592" s="106"/>
      <c r="J592" s="106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 spans="1:26" ht="15.75" customHeight="1" x14ac:dyDescent="0.25">
      <c r="A593" s="104"/>
      <c r="B593" s="104"/>
      <c r="C593" s="104"/>
      <c r="D593" s="104"/>
      <c r="E593" s="104"/>
      <c r="F593" s="105"/>
      <c r="G593" s="104"/>
      <c r="H593" s="104"/>
      <c r="I593" s="106"/>
      <c r="J593" s="106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 spans="1:26" ht="15.75" customHeight="1" x14ac:dyDescent="0.25">
      <c r="A594" s="104"/>
      <c r="B594" s="104"/>
      <c r="C594" s="104"/>
      <c r="D594" s="104"/>
      <c r="E594" s="104"/>
      <c r="F594" s="105"/>
      <c r="G594" s="104"/>
      <c r="H594" s="104"/>
      <c r="I594" s="106"/>
      <c r="J594" s="106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 spans="1:26" ht="15.75" customHeight="1" x14ac:dyDescent="0.25">
      <c r="A595" s="104"/>
      <c r="B595" s="104"/>
      <c r="C595" s="104"/>
      <c r="D595" s="104"/>
      <c r="E595" s="104"/>
      <c r="F595" s="105"/>
      <c r="G595" s="104"/>
      <c r="H595" s="104"/>
      <c r="I595" s="106"/>
      <c r="J595" s="106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 spans="1:26" ht="15.75" customHeight="1" x14ac:dyDescent="0.25">
      <c r="A596" s="104"/>
      <c r="B596" s="104"/>
      <c r="C596" s="104"/>
      <c r="D596" s="104"/>
      <c r="E596" s="104"/>
      <c r="F596" s="105"/>
      <c r="G596" s="104"/>
      <c r="H596" s="104"/>
      <c r="I596" s="106"/>
      <c r="J596" s="106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 spans="1:26" ht="15.75" customHeight="1" x14ac:dyDescent="0.25">
      <c r="A597" s="104"/>
      <c r="B597" s="104"/>
      <c r="C597" s="104"/>
      <c r="D597" s="104"/>
      <c r="E597" s="104"/>
      <c r="F597" s="105"/>
      <c r="G597" s="104"/>
      <c r="H597" s="104"/>
      <c r="I597" s="106"/>
      <c r="J597" s="106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 spans="1:26" ht="15.75" customHeight="1" x14ac:dyDescent="0.25">
      <c r="A598" s="104"/>
      <c r="B598" s="104"/>
      <c r="C598" s="104"/>
      <c r="D598" s="104"/>
      <c r="E598" s="104"/>
      <c r="F598" s="105"/>
      <c r="G598" s="104"/>
      <c r="H598" s="104"/>
      <c r="I598" s="106"/>
      <c r="J598" s="106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 spans="1:26" ht="15.75" customHeight="1" x14ac:dyDescent="0.25">
      <c r="A599" s="104"/>
      <c r="B599" s="104"/>
      <c r="C599" s="104"/>
      <c r="D599" s="104"/>
      <c r="E599" s="104"/>
      <c r="F599" s="105"/>
      <c r="G599" s="104"/>
      <c r="H599" s="104"/>
      <c r="I599" s="106"/>
      <c r="J599" s="106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 spans="1:26" ht="15.75" customHeight="1" x14ac:dyDescent="0.25">
      <c r="A600" s="104"/>
      <c r="B600" s="104"/>
      <c r="C600" s="104"/>
      <c r="D600" s="104"/>
      <c r="E600" s="104"/>
      <c r="F600" s="105"/>
      <c r="G600" s="104"/>
      <c r="H600" s="104"/>
      <c r="I600" s="106"/>
      <c r="J600" s="106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 spans="1:26" ht="15.75" customHeight="1" x14ac:dyDescent="0.25">
      <c r="A601" s="104"/>
      <c r="B601" s="104"/>
      <c r="C601" s="104"/>
      <c r="D601" s="104"/>
      <c r="E601" s="104"/>
      <c r="F601" s="105"/>
      <c r="G601" s="104"/>
      <c r="H601" s="104"/>
      <c r="I601" s="106"/>
      <c r="J601" s="106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 spans="1:26" ht="15.75" customHeight="1" x14ac:dyDescent="0.25">
      <c r="A602" s="104"/>
      <c r="B602" s="104"/>
      <c r="C602" s="104"/>
      <c r="D602" s="104"/>
      <c r="E602" s="104"/>
      <c r="F602" s="105"/>
      <c r="G602" s="104"/>
      <c r="H602" s="104"/>
      <c r="I602" s="106"/>
      <c r="J602" s="106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 spans="1:26" ht="15.75" customHeight="1" x14ac:dyDescent="0.25">
      <c r="A603" s="104"/>
      <c r="B603" s="104"/>
      <c r="C603" s="104"/>
      <c r="D603" s="104"/>
      <c r="E603" s="104"/>
      <c r="F603" s="105"/>
      <c r="G603" s="104"/>
      <c r="H603" s="104"/>
      <c r="I603" s="106"/>
      <c r="J603" s="106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 spans="1:26" ht="15.75" customHeight="1" x14ac:dyDescent="0.25">
      <c r="A604" s="104"/>
      <c r="B604" s="104"/>
      <c r="C604" s="104"/>
      <c r="D604" s="104"/>
      <c r="E604" s="104"/>
      <c r="F604" s="105"/>
      <c r="G604" s="104"/>
      <c r="H604" s="104"/>
      <c r="I604" s="106"/>
      <c r="J604" s="106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 spans="1:26" ht="15.75" customHeight="1" x14ac:dyDescent="0.25">
      <c r="A605" s="104"/>
      <c r="B605" s="104"/>
      <c r="C605" s="104"/>
      <c r="D605" s="104"/>
      <c r="E605" s="104"/>
      <c r="F605" s="105"/>
      <c r="G605" s="104"/>
      <c r="H605" s="104"/>
      <c r="I605" s="106"/>
      <c r="J605" s="106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 spans="1:26" ht="15.75" customHeight="1" x14ac:dyDescent="0.25">
      <c r="A606" s="104"/>
      <c r="B606" s="104"/>
      <c r="C606" s="104"/>
      <c r="D606" s="104"/>
      <c r="E606" s="104"/>
      <c r="F606" s="105"/>
      <c r="G606" s="104"/>
      <c r="H606" s="104"/>
      <c r="I606" s="106"/>
      <c r="J606" s="106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 spans="1:26" ht="15.75" customHeight="1" x14ac:dyDescent="0.25">
      <c r="A607" s="104"/>
      <c r="B607" s="104"/>
      <c r="C607" s="104"/>
      <c r="D607" s="104"/>
      <c r="E607" s="104"/>
      <c r="F607" s="105"/>
      <c r="G607" s="104"/>
      <c r="H607" s="104"/>
      <c r="I607" s="106"/>
      <c r="J607" s="106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 spans="1:26" ht="15.75" customHeight="1" x14ac:dyDescent="0.25">
      <c r="A608" s="104"/>
      <c r="B608" s="104"/>
      <c r="C608" s="104"/>
      <c r="D608" s="104"/>
      <c r="E608" s="104"/>
      <c r="F608" s="105"/>
      <c r="G608" s="104"/>
      <c r="H608" s="104"/>
      <c r="I608" s="106"/>
      <c r="J608" s="106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 spans="1:26" ht="15.75" customHeight="1" x14ac:dyDescent="0.25">
      <c r="A609" s="104"/>
      <c r="B609" s="104"/>
      <c r="C609" s="104"/>
      <c r="D609" s="104"/>
      <c r="E609" s="104"/>
      <c r="F609" s="105"/>
      <c r="G609" s="104"/>
      <c r="H609" s="104"/>
      <c r="I609" s="106"/>
      <c r="J609" s="106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 spans="1:26" ht="15.75" customHeight="1" x14ac:dyDescent="0.25">
      <c r="A610" s="104"/>
      <c r="B610" s="104"/>
      <c r="C610" s="104"/>
      <c r="D610" s="104"/>
      <c r="E610" s="104"/>
      <c r="F610" s="105"/>
      <c r="G610" s="104"/>
      <c r="H610" s="104"/>
      <c r="I610" s="106"/>
      <c r="J610" s="106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 spans="1:26" ht="15.75" customHeight="1" x14ac:dyDescent="0.25">
      <c r="A611" s="104"/>
      <c r="B611" s="104"/>
      <c r="C611" s="104"/>
      <c r="D611" s="104"/>
      <c r="E611" s="104"/>
      <c r="F611" s="105"/>
      <c r="G611" s="104"/>
      <c r="H611" s="104"/>
      <c r="I611" s="106"/>
      <c r="J611" s="106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 spans="1:26" ht="15.75" customHeight="1" x14ac:dyDescent="0.25">
      <c r="A612" s="104"/>
      <c r="B612" s="104"/>
      <c r="C612" s="104"/>
      <c r="D612" s="104"/>
      <c r="E612" s="104"/>
      <c r="F612" s="105"/>
      <c r="G612" s="104"/>
      <c r="H612" s="104"/>
      <c r="I612" s="106"/>
      <c r="J612" s="106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 spans="1:26" ht="15.75" customHeight="1" x14ac:dyDescent="0.25">
      <c r="A613" s="104"/>
      <c r="B613" s="104"/>
      <c r="C613" s="104"/>
      <c r="D613" s="104"/>
      <c r="E613" s="104"/>
      <c r="F613" s="105"/>
      <c r="G613" s="104"/>
      <c r="H613" s="104"/>
      <c r="I613" s="106"/>
      <c r="J613" s="106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 spans="1:26" ht="15.75" customHeight="1" x14ac:dyDescent="0.25">
      <c r="A614" s="104"/>
      <c r="B614" s="104"/>
      <c r="C614" s="104"/>
      <c r="D614" s="104"/>
      <c r="E614" s="104"/>
      <c r="F614" s="105"/>
      <c r="G614" s="104"/>
      <c r="H614" s="104"/>
      <c r="I614" s="106"/>
      <c r="J614" s="106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 spans="1:26" ht="15.75" customHeight="1" x14ac:dyDescent="0.25">
      <c r="A615" s="104"/>
      <c r="B615" s="104"/>
      <c r="C615" s="104"/>
      <c r="D615" s="104"/>
      <c r="E615" s="104"/>
      <c r="F615" s="105"/>
      <c r="G615" s="104"/>
      <c r="H615" s="104"/>
      <c r="I615" s="106"/>
      <c r="J615" s="106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 spans="1:26" ht="15.75" customHeight="1" x14ac:dyDescent="0.25">
      <c r="A616" s="104"/>
      <c r="B616" s="104"/>
      <c r="C616" s="104"/>
      <c r="D616" s="104"/>
      <c r="E616" s="104"/>
      <c r="F616" s="105"/>
      <c r="G616" s="104"/>
      <c r="H616" s="104"/>
      <c r="I616" s="106"/>
      <c r="J616" s="106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 spans="1:26" ht="15.75" customHeight="1" x14ac:dyDescent="0.25">
      <c r="A617" s="104"/>
      <c r="B617" s="104"/>
      <c r="C617" s="104"/>
      <c r="D617" s="104"/>
      <c r="E617" s="104"/>
      <c r="F617" s="105"/>
      <c r="G617" s="104"/>
      <c r="H617" s="104"/>
      <c r="I617" s="106"/>
      <c r="J617" s="106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 spans="1:26" ht="15.75" customHeight="1" x14ac:dyDescent="0.25">
      <c r="A618" s="104"/>
      <c r="B618" s="104"/>
      <c r="C618" s="104"/>
      <c r="D618" s="104"/>
      <c r="E618" s="104"/>
      <c r="F618" s="105"/>
      <c r="G618" s="104"/>
      <c r="H618" s="104"/>
      <c r="I618" s="106"/>
      <c r="J618" s="106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 spans="1:26" ht="15.75" customHeight="1" x14ac:dyDescent="0.25">
      <c r="A619" s="104"/>
      <c r="B619" s="104"/>
      <c r="C619" s="104"/>
      <c r="D619" s="104"/>
      <c r="E619" s="104"/>
      <c r="F619" s="105"/>
      <c r="G619" s="104"/>
      <c r="H619" s="104"/>
      <c r="I619" s="106"/>
      <c r="J619" s="106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 spans="1:26" ht="15.75" customHeight="1" x14ac:dyDescent="0.25">
      <c r="A620" s="104"/>
      <c r="B620" s="104"/>
      <c r="C620" s="104"/>
      <c r="D620" s="104"/>
      <c r="E620" s="104"/>
      <c r="F620" s="105"/>
      <c r="G620" s="104"/>
      <c r="H620" s="104"/>
      <c r="I620" s="106"/>
      <c r="J620" s="106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 spans="1:26" ht="15.75" customHeight="1" x14ac:dyDescent="0.25">
      <c r="A621" s="104"/>
      <c r="B621" s="104"/>
      <c r="C621" s="104"/>
      <c r="D621" s="104"/>
      <c r="E621" s="104"/>
      <c r="F621" s="105"/>
      <c r="G621" s="104"/>
      <c r="H621" s="104"/>
      <c r="I621" s="106"/>
      <c r="J621" s="106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 spans="1:26" ht="15.75" customHeight="1" x14ac:dyDescent="0.25">
      <c r="A622" s="104"/>
      <c r="B622" s="104"/>
      <c r="C622" s="104"/>
      <c r="D622" s="104"/>
      <c r="E622" s="104"/>
      <c r="F622" s="105"/>
      <c r="G622" s="104"/>
      <c r="H622" s="104"/>
      <c r="I622" s="106"/>
      <c r="J622" s="106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 spans="1:26" ht="15.75" customHeight="1" x14ac:dyDescent="0.25">
      <c r="A623" s="104"/>
      <c r="B623" s="104"/>
      <c r="C623" s="104"/>
      <c r="D623" s="104"/>
      <c r="E623" s="104"/>
      <c r="F623" s="105"/>
      <c r="G623" s="104"/>
      <c r="H623" s="104"/>
      <c r="I623" s="106"/>
      <c r="J623" s="106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 spans="1:26" ht="15.75" customHeight="1" x14ac:dyDescent="0.25">
      <c r="A624" s="104"/>
      <c r="B624" s="104"/>
      <c r="C624" s="104"/>
      <c r="D624" s="104"/>
      <c r="E624" s="104"/>
      <c r="F624" s="105"/>
      <c r="G624" s="104"/>
      <c r="H624" s="104"/>
      <c r="I624" s="106"/>
      <c r="J624" s="106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 spans="1:26" ht="15.75" customHeight="1" x14ac:dyDescent="0.25">
      <c r="A625" s="104"/>
      <c r="B625" s="104"/>
      <c r="C625" s="104"/>
      <c r="D625" s="104"/>
      <c r="E625" s="104"/>
      <c r="F625" s="105"/>
      <c r="G625" s="104"/>
      <c r="H625" s="104"/>
      <c r="I625" s="106"/>
      <c r="J625" s="106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 spans="1:26" ht="15.75" customHeight="1" x14ac:dyDescent="0.25">
      <c r="A626" s="104"/>
      <c r="B626" s="104"/>
      <c r="C626" s="104"/>
      <c r="D626" s="104"/>
      <c r="E626" s="104"/>
      <c r="F626" s="105"/>
      <c r="G626" s="104"/>
      <c r="H626" s="104"/>
      <c r="I626" s="106"/>
      <c r="J626" s="106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 spans="1:26" ht="15.75" customHeight="1" x14ac:dyDescent="0.25">
      <c r="A627" s="104"/>
      <c r="B627" s="104"/>
      <c r="C627" s="104"/>
      <c r="D627" s="104"/>
      <c r="E627" s="104"/>
      <c r="F627" s="105"/>
      <c r="G627" s="104"/>
      <c r="H627" s="104"/>
      <c r="I627" s="106"/>
      <c r="J627" s="106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 spans="1:26" ht="15.75" customHeight="1" x14ac:dyDescent="0.25">
      <c r="A628" s="104"/>
      <c r="B628" s="104"/>
      <c r="C628" s="104"/>
      <c r="D628" s="104"/>
      <c r="E628" s="104"/>
      <c r="F628" s="105"/>
      <c r="G628" s="104"/>
      <c r="H628" s="104"/>
      <c r="I628" s="106"/>
      <c r="J628" s="106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 spans="1:26" ht="15.75" customHeight="1" x14ac:dyDescent="0.25">
      <c r="A629" s="104"/>
      <c r="B629" s="104"/>
      <c r="C629" s="104"/>
      <c r="D629" s="104"/>
      <c r="E629" s="104"/>
      <c r="F629" s="105"/>
      <c r="G629" s="104"/>
      <c r="H629" s="104"/>
      <c r="I629" s="106"/>
      <c r="J629" s="106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 spans="1:26" ht="15.75" customHeight="1" x14ac:dyDescent="0.25">
      <c r="A630" s="104"/>
      <c r="B630" s="104"/>
      <c r="C630" s="104"/>
      <c r="D630" s="104"/>
      <c r="E630" s="104"/>
      <c r="F630" s="105"/>
      <c r="G630" s="104"/>
      <c r="H630" s="104"/>
      <c r="I630" s="106"/>
      <c r="J630" s="106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 spans="1:26" ht="15.75" customHeight="1" x14ac:dyDescent="0.25">
      <c r="A631" s="104"/>
      <c r="B631" s="104"/>
      <c r="C631" s="104"/>
      <c r="D631" s="104"/>
      <c r="E631" s="104"/>
      <c r="F631" s="105"/>
      <c r="G631" s="104"/>
      <c r="H631" s="104"/>
      <c r="I631" s="106"/>
      <c r="J631" s="106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 spans="1:26" ht="15.75" customHeight="1" x14ac:dyDescent="0.25">
      <c r="A632" s="104"/>
      <c r="B632" s="104"/>
      <c r="C632" s="104"/>
      <c r="D632" s="104"/>
      <c r="E632" s="104"/>
      <c r="F632" s="105"/>
      <c r="G632" s="104"/>
      <c r="H632" s="104"/>
      <c r="I632" s="106"/>
      <c r="J632" s="106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 spans="1:26" ht="15.75" customHeight="1" x14ac:dyDescent="0.25">
      <c r="A633" s="104"/>
      <c r="B633" s="104"/>
      <c r="C633" s="104"/>
      <c r="D633" s="104"/>
      <c r="E633" s="104"/>
      <c r="F633" s="105"/>
      <c r="G633" s="104"/>
      <c r="H633" s="104"/>
      <c r="I633" s="106"/>
      <c r="J633" s="106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 spans="1:26" ht="15.75" customHeight="1" x14ac:dyDescent="0.25">
      <c r="A634" s="104"/>
      <c r="B634" s="104"/>
      <c r="C634" s="104"/>
      <c r="D634" s="104"/>
      <c r="E634" s="104"/>
      <c r="F634" s="105"/>
      <c r="G634" s="104"/>
      <c r="H634" s="104"/>
      <c r="I634" s="106"/>
      <c r="J634" s="106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 spans="1:26" ht="15.75" customHeight="1" x14ac:dyDescent="0.25">
      <c r="A635" s="104"/>
      <c r="B635" s="104"/>
      <c r="C635" s="104"/>
      <c r="D635" s="104"/>
      <c r="E635" s="104"/>
      <c r="F635" s="105"/>
      <c r="G635" s="104"/>
      <c r="H635" s="104"/>
      <c r="I635" s="106"/>
      <c r="J635" s="106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 spans="1:26" ht="15.75" customHeight="1" x14ac:dyDescent="0.25">
      <c r="A636" s="104"/>
      <c r="B636" s="104"/>
      <c r="C636" s="104"/>
      <c r="D636" s="104"/>
      <c r="E636" s="104"/>
      <c r="F636" s="105"/>
      <c r="G636" s="104"/>
      <c r="H636" s="104"/>
      <c r="I636" s="106"/>
      <c r="J636" s="106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 spans="1:26" ht="15.75" customHeight="1" x14ac:dyDescent="0.25">
      <c r="A637" s="104"/>
      <c r="B637" s="104"/>
      <c r="C637" s="104"/>
      <c r="D637" s="104"/>
      <c r="E637" s="104"/>
      <c r="F637" s="105"/>
      <c r="G637" s="104"/>
      <c r="H637" s="104"/>
      <c r="I637" s="106"/>
      <c r="J637" s="106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 spans="1:26" ht="15.75" customHeight="1" x14ac:dyDescent="0.25">
      <c r="A638" s="104"/>
      <c r="B638" s="104"/>
      <c r="C638" s="104"/>
      <c r="D638" s="104"/>
      <c r="E638" s="104"/>
      <c r="F638" s="105"/>
      <c r="G638" s="104"/>
      <c r="H638" s="104"/>
      <c r="I638" s="106"/>
      <c r="J638" s="106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 spans="1:26" ht="15.75" customHeight="1" x14ac:dyDescent="0.25">
      <c r="A639" s="104"/>
      <c r="B639" s="104"/>
      <c r="C639" s="104"/>
      <c r="D639" s="104"/>
      <c r="E639" s="104"/>
      <c r="F639" s="105"/>
      <c r="G639" s="104"/>
      <c r="H639" s="104"/>
      <c r="I639" s="106"/>
      <c r="J639" s="106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 spans="1:26" ht="15.75" customHeight="1" x14ac:dyDescent="0.25">
      <c r="A640" s="104"/>
      <c r="B640" s="104"/>
      <c r="C640" s="104"/>
      <c r="D640" s="104"/>
      <c r="E640" s="104"/>
      <c r="F640" s="105"/>
      <c r="G640" s="104"/>
      <c r="H640" s="104"/>
      <c r="I640" s="106"/>
      <c r="J640" s="106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 spans="1:26" ht="15.75" customHeight="1" x14ac:dyDescent="0.25">
      <c r="A641" s="104"/>
      <c r="B641" s="104"/>
      <c r="C641" s="104"/>
      <c r="D641" s="104"/>
      <c r="E641" s="104"/>
      <c r="F641" s="105"/>
      <c r="G641" s="104"/>
      <c r="H641" s="104"/>
      <c r="I641" s="106"/>
      <c r="J641" s="106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 spans="1:26" ht="15.75" customHeight="1" x14ac:dyDescent="0.25">
      <c r="A642" s="104"/>
      <c r="B642" s="104"/>
      <c r="C642" s="104"/>
      <c r="D642" s="104"/>
      <c r="E642" s="104"/>
      <c r="F642" s="105"/>
      <c r="G642" s="104"/>
      <c r="H642" s="104"/>
      <c r="I642" s="106"/>
      <c r="J642" s="106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 spans="1:26" ht="15.75" customHeight="1" x14ac:dyDescent="0.25">
      <c r="A643" s="104"/>
      <c r="B643" s="104"/>
      <c r="C643" s="104"/>
      <c r="D643" s="104"/>
      <c r="E643" s="104"/>
      <c r="F643" s="105"/>
      <c r="G643" s="104"/>
      <c r="H643" s="104"/>
      <c r="I643" s="106"/>
      <c r="J643" s="106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 spans="1:26" ht="15.75" customHeight="1" x14ac:dyDescent="0.25">
      <c r="A644" s="104"/>
      <c r="B644" s="104"/>
      <c r="C644" s="104"/>
      <c r="D644" s="104"/>
      <c r="E644" s="104"/>
      <c r="F644" s="105"/>
      <c r="G644" s="104"/>
      <c r="H644" s="104"/>
      <c r="I644" s="106"/>
      <c r="J644" s="106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 spans="1:26" ht="15.75" customHeight="1" x14ac:dyDescent="0.25">
      <c r="A645" s="104"/>
      <c r="B645" s="104"/>
      <c r="C645" s="104"/>
      <c r="D645" s="104"/>
      <c r="E645" s="104"/>
      <c r="F645" s="105"/>
      <c r="G645" s="104"/>
      <c r="H645" s="104"/>
      <c r="I645" s="106"/>
      <c r="J645" s="106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 spans="1:26" ht="15.75" customHeight="1" x14ac:dyDescent="0.25">
      <c r="A646" s="104"/>
      <c r="B646" s="104"/>
      <c r="C646" s="104"/>
      <c r="D646" s="104"/>
      <c r="E646" s="104"/>
      <c r="F646" s="105"/>
      <c r="G646" s="104"/>
      <c r="H646" s="104"/>
      <c r="I646" s="106"/>
      <c r="J646" s="106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 spans="1:26" ht="15.75" customHeight="1" x14ac:dyDescent="0.25">
      <c r="A647" s="104"/>
      <c r="B647" s="104"/>
      <c r="C647" s="104"/>
      <c r="D647" s="104"/>
      <c r="E647" s="104"/>
      <c r="F647" s="105"/>
      <c r="G647" s="104"/>
      <c r="H647" s="104"/>
      <c r="I647" s="106"/>
      <c r="J647" s="106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 spans="1:26" ht="15.75" customHeight="1" x14ac:dyDescent="0.25">
      <c r="A648" s="104"/>
      <c r="B648" s="104"/>
      <c r="C648" s="104"/>
      <c r="D648" s="104"/>
      <c r="E648" s="104"/>
      <c r="F648" s="105"/>
      <c r="G648" s="104"/>
      <c r="H648" s="104"/>
      <c r="I648" s="106"/>
      <c r="J648" s="106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 spans="1:26" ht="15.75" customHeight="1" x14ac:dyDescent="0.25">
      <c r="A649" s="104"/>
      <c r="B649" s="104"/>
      <c r="C649" s="104"/>
      <c r="D649" s="104"/>
      <c r="E649" s="104"/>
      <c r="F649" s="105"/>
      <c r="G649" s="104"/>
      <c r="H649" s="104"/>
      <c r="I649" s="106"/>
      <c r="J649" s="106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 spans="1:26" ht="15.75" customHeight="1" x14ac:dyDescent="0.25">
      <c r="A650" s="104"/>
      <c r="B650" s="104"/>
      <c r="C650" s="104"/>
      <c r="D650" s="104"/>
      <c r="E650" s="104"/>
      <c r="F650" s="105"/>
      <c r="G650" s="104"/>
      <c r="H650" s="104"/>
      <c r="I650" s="106"/>
      <c r="J650" s="106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 spans="1:26" ht="15.75" customHeight="1" x14ac:dyDescent="0.25">
      <c r="A651" s="104"/>
      <c r="B651" s="104"/>
      <c r="C651" s="104"/>
      <c r="D651" s="104"/>
      <c r="E651" s="104"/>
      <c r="F651" s="105"/>
      <c r="G651" s="104"/>
      <c r="H651" s="104"/>
      <c r="I651" s="106"/>
      <c r="J651" s="106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 spans="1:26" ht="15.75" customHeight="1" x14ac:dyDescent="0.25">
      <c r="A652" s="104"/>
      <c r="B652" s="104"/>
      <c r="C652" s="104"/>
      <c r="D652" s="104"/>
      <c r="E652" s="104"/>
      <c r="F652" s="105"/>
      <c r="G652" s="104"/>
      <c r="H652" s="104"/>
      <c r="I652" s="106"/>
      <c r="J652" s="106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 spans="1:26" ht="15.75" customHeight="1" x14ac:dyDescent="0.25">
      <c r="A653" s="104"/>
      <c r="B653" s="104"/>
      <c r="C653" s="104"/>
      <c r="D653" s="104"/>
      <c r="E653" s="104"/>
      <c r="F653" s="105"/>
      <c r="G653" s="104"/>
      <c r="H653" s="104"/>
      <c r="I653" s="106"/>
      <c r="J653" s="106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 spans="1:26" ht="15.75" customHeight="1" x14ac:dyDescent="0.25">
      <c r="A654" s="104"/>
      <c r="B654" s="104"/>
      <c r="C654" s="104"/>
      <c r="D654" s="104"/>
      <c r="E654" s="104"/>
      <c r="F654" s="105"/>
      <c r="G654" s="104"/>
      <c r="H654" s="104"/>
      <c r="I654" s="106"/>
      <c r="J654" s="106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 spans="1:26" ht="15.75" customHeight="1" x14ac:dyDescent="0.25">
      <c r="A655" s="104"/>
      <c r="B655" s="104"/>
      <c r="C655" s="104"/>
      <c r="D655" s="104"/>
      <c r="E655" s="104"/>
      <c r="F655" s="105"/>
      <c r="G655" s="104"/>
      <c r="H655" s="104"/>
      <c r="I655" s="106"/>
      <c r="J655" s="106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 spans="1:26" ht="15.75" customHeight="1" x14ac:dyDescent="0.25">
      <c r="A656" s="104"/>
      <c r="B656" s="104"/>
      <c r="C656" s="104"/>
      <c r="D656" s="104"/>
      <c r="E656" s="104"/>
      <c r="F656" s="105"/>
      <c r="G656" s="104"/>
      <c r="H656" s="104"/>
      <c r="I656" s="106"/>
      <c r="J656" s="106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 spans="1:26" ht="15.75" customHeight="1" x14ac:dyDescent="0.25">
      <c r="A657" s="104"/>
      <c r="B657" s="104"/>
      <c r="C657" s="104"/>
      <c r="D657" s="104"/>
      <c r="E657" s="104"/>
      <c r="F657" s="105"/>
      <c r="G657" s="104"/>
      <c r="H657" s="104"/>
      <c r="I657" s="106"/>
      <c r="J657" s="106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 spans="1:26" ht="15.75" customHeight="1" x14ac:dyDescent="0.25">
      <c r="A658" s="104"/>
      <c r="B658" s="104"/>
      <c r="C658" s="104"/>
      <c r="D658" s="104"/>
      <c r="E658" s="104"/>
      <c r="F658" s="105"/>
      <c r="G658" s="104"/>
      <c r="H658" s="104"/>
      <c r="I658" s="106"/>
      <c r="J658" s="106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 spans="1:26" ht="15.75" customHeight="1" x14ac:dyDescent="0.25">
      <c r="A659" s="104"/>
      <c r="B659" s="104"/>
      <c r="C659" s="104"/>
      <c r="D659" s="104"/>
      <c r="E659" s="104"/>
      <c r="F659" s="105"/>
      <c r="G659" s="104"/>
      <c r="H659" s="104"/>
      <c r="I659" s="106"/>
      <c r="J659" s="106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 spans="1:26" ht="15.75" customHeight="1" x14ac:dyDescent="0.25">
      <c r="A660" s="104"/>
      <c r="B660" s="104"/>
      <c r="C660" s="104"/>
      <c r="D660" s="104"/>
      <c r="E660" s="104"/>
      <c r="F660" s="105"/>
      <c r="G660" s="104"/>
      <c r="H660" s="104"/>
      <c r="I660" s="106"/>
      <c r="J660" s="106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 spans="1:26" ht="15.75" customHeight="1" x14ac:dyDescent="0.25">
      <c r="A661" s="104"/>
      <c r="B661" s="104"/>
      <c r="C661" s="104"/>
      <c r="D661" s="104"/>
      <c r="E661" s="104"/>
      <c r="F661" s="105"/>
      <c r="G661" s="104"/>
      <c r="H661" s="104"/>
      <c r="I661" s="106"/>
      <c r="J661" s="106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 spans="1:26" ht="15.75" customHeight="1" x14ac:dyDescent="0.25">
      <c r="A662" s="104"/>
      <c r="B662" s="104"/>
      <c r="C662" s="104"/>
      <c r="D662" s="104"/>
      <c r="E662" s="104"/>
      <c r="F662" s="105"/>
      <c r="G662" s="104"/>
      <c r="H662" s="104"/>
      <c r="I662" s="106"/>
      <c r="J662" s="106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 spans="1:26" ht="15.75" customHeight="1" x14ac:dyDescent="0.25">
      <c r="A663" s="104"/>
      <c r="B663" s="104"/>
      <c r="C663" s="104"/>
      <c r="D663" s="104"/>
      <c r="E663" s="104"/>
      <c r="F663" s="105"/>
      <c r="G663" s="104"/>
      <c r="H663" s="104"/>
      <c r="I663" s="106"/>
      <c r="J663" s="106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 spans="1:26" ht="15.75" customHeight="1" x14ac:dyDescent="0.25">
      <c r="A664" s="104"/>
      <c r="B664" s="104"/>
      <c r="C664" s="104"/>
      <c r="D664" s="104"/>
      <c r="E664" s="104"/>
      <c r="F664" s="105"/>
      <c r="G664" s="104"/>
      <c r="H664" s="104"/>
      <c r="I664" s="106"/>
      <c r="J664" s="106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 spans="1:26" ht="15.75" customHeight="1" x14ac:dyDescent="0.25">
      <c r="A665" s="104"/>
      <c r="B665" s="104"/>
      <c r="C665" s="104"/>
      <c r="D665" s="104"/>
      <c r="E665" s="104"/>
      <c r="F665" s="105"/>
      <c r="G665" s="104"/>
      <c r="H665" s="104"/>
      <c r="I665" s="106"/>
      <c r="J665" s="106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 spans="1:26" ht="15.75" customHeight="1" x14ac:dyDescent="0.25">
      <c r="A666" s="104"/>
      <c r="B666" s="104"/>
      <c r="C666" s="104"/>
      <c r="D666" s="104"/>
      <c r="E666" s="104"/>
      <c r="F666" s="105"/>
      <c r="G666" s="104"/>
      <c r="H666" s="104"/>
      <c r="I666" s="106"/>
      <c r="J666" s="106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 spans="1:26" ht="15.75" customHeight="1" x14ac:dyDescent="0.25">
      <c r="A667" s="104"/>
      <c r="B667" s="104"/>
      <c r="C667" s="104"/>
      <c r="D667" s="104"/>
      <c r="E667" s="104"/>
      <c r="F667" s="105"/>
      <c r="G667" s="104"/>
      <c r="H667" s="104"/>
      <c r="I667" s="106"/>
      <c r="J667" s="106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 spans="1:26" ht="15.75" customHeight="1" x14ac:dyDescent="0.25">
      <c r="A668" s="104"/>
      <c r="B668" s="104"/>
      <c r="C668" s="104"/>
      <c r="D668" s="104"/>
      <c r="E668" s="104"/>
      <c r="F668" s="105"/>
      <c r="G668" s="104"/>
      <c r="H668" s="104"/>
      <c r="I668" s="106"/>
      <c r="J668" s="106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 spans="1:26" ht="15.75" customHeight="1" x14ac:dyDescent="0.25">
      <c r="A669" s="104"/>
      <c r="B669" s="104"/>
      <c r="C669" s="104"/>
      <c r="D669" s="104"/>
      <c r="E669" s="104"/>
      <c r="F669" s="105"/>
      <c r="G669" s="104"/>
      <c r="H669" s="104"/>
      <c r="I669" s="106"/>
      <c r="J669" s="106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 spans="1:26" ht="15.75" customHeight="1" x14ac:dyDescent="0.25">
      <c r="A670" s="104"/>
      <c r="B670" s="104"/>
      <c r="C670" s="104"/>
      <c r="D670" s="104"/>
      <c r="E670" s="104"/>
      <c r="F670" s="105"/>
      <c r="G670" s="104"/>
      <c r="H670" s="104"/>
      <c r="I670" s="106"/>
      <c r="J670" s="106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 spans="1:26" ht="15.75" customHeight="1" x14ac:dyDescent="0.25">
      <c r="A671" s="104"/>
      <c r="B671" s="104"/>
      <c r="C671" s="104"/>
      <c r="D671" s="104"/>
      <c r="E671" s="104"/>
      <c r="F671" s="105"/>
      <c r="G671" s="104"/>
      <c r="H671" s="104"/>
      <c r="I671" s="106"/>
      <c r="J671" s="106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 spans="1:26" ht="15.75" customHeight="1" x14ac:dyDescent="0.25">
      <c r="A672" s="104"/>
      <c r="B672" s="104"/>
      <c r="C672" s="104"/>
      <c r="D672" s="104"/>
      <c r="E672" s="104"/>
      <c r="F672" s="105"/>
      <c r="G672" s="104"/>
      <c r="H672" s="104"/>
      <c r="I672" s="106"/>
      <c r="J672" s="106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 spans="1:26" ht="15.75" customHeight="1" x14ac:dyDescent="0.25">
      <c r="A673" s="104"/>
      <c r="B673" s="104"/>
      <c r="C673" s="104"/>
      <c r="D673" s="104"/>
      <c r="E673" s="104"/>
      <c r="F673" s="105"/>
      <c r="G673" s="104"/>
      <c r="H673" s="104"/>
      <c r="I673" s="106"/>
      <c r="J673" s="106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 spans="1:26" ht="15.75" customHeight="1" x14ac:dyDescent="0.25">
      <c r="A674" s="104"/>
      <c r="B674" s="104"/>
      <c r="C674" s="104"/>
      <c r="D674" s="104"/>
      <c r="E674" s="104"/>
      <c r="F674" s="105"/>
      <c r="G674" s="104"/>
      <c r="H674" s="104"/>
      <c r="I674" s="106"/>
      <c r="J674" s="106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 spans="1:26" ht="15.75" customHeight="1" x14ac:dyDescent="0.25">
      <c r="A675" s="104"/>
      <c r="B675" s="104"/>
      <c r="C675" s="104"/>
      <c r="D675" s="104"/>
      <c r="E675" s="104"/>
      <c r="F675" s="105"/>
      <c r="G675" s="104"/>
      <c r="H675" s="104"/>
      <c r="I675" s="106"/>
      <c r="J675" s="106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 spans="1:26" ht="15.75" customHeight="1" x14ac:dyDescent="0.25">
      <c r="A676" s="104"/>
      <c r="B676" s="104"/>
      <c r="C676" s="104"/>
      <c r="D676" s="104"/>
      <c r="E676" s="104"/>
      <c r="F676" s="105"/>
      <c r="G676" s="104"/>
      <c r="H676" s="104"/>
      <c r="I676" s="106"/>
      <c r="J676" s="106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 spans="1:26" ht="15.75" customHeight="1" x14ac:dyDescent="0.25">
      <c r="A677" s="104"/>
      <c r="B677" s="104"/>
      <c r="C677" s="104"/>
      <c r="D677" s="104"/>
      <c r="E677" s="104"/>
      <c r="F677" s="105"/>
      <c r="G677" s="104"/>
      <c r="H677" s="104"/>
      <c r="I677" s="106"/>
      <c r="J677" s="106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 spans="1:26" ht="15.75" customHeight="1" x14ac:dyDescent="0.25">
      <c r="A678" s="104"/>
      <c r="B678" s="104"/>
      <c r="C678" s="104"/>
      <c r="D678" s="104"/>
      <c r="E678" s="104"/>
      <c r="F678" s="105"/>
      <c r="G678" s="104"/>
      <c r="H678" s="104"/>
      <c r="I678" s="106"/>
      <c r="J678" s="106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 spans="1:26" ht="15.75" customHeight="1" x14ac:dyDescent="0.25">
      <c r="A679" s="104"/>
      <c r="B679" s="104"/>
      <c r="C679" s="104"/>
      <c r="D679" s="104"/>
      <c r="E679" s="104"/>
      <c r="F679" s="105"/>
      <c r="G679" s="104"/>
      <c r="H679" s="104"/>
      <c r="I679" s="106"/>
      <c r="J679" s="106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 spans="1:26" ht="15.75" customHeight="1" x14ac:dyDescent="0.25">
      <c r="A680" s="104"/>
      <c r="B680" s="104"/>
      <c r="C680" s="104"/>
      <c r="D680" s="104"/>
      <c r="E680" s="104"/>
      <c r="F680" s="105"/>
      <c r="G680" s="104"/>
      <c r="H680" s="104"/>
      <c r="I680" s="106"/>
      <c r="J680" s="106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 spans="1:26" ht="15.75" customHeight="1" x14ac:dyDescent="0.25">
      <c r="A681" s="104"/>
      <c r="B681" s="104"/>
      <c r="C681" s="104"/>
      <c r="D681" s="104"/>
      <c r="E681" s="104"/>
      <c r="F681" s="105"/>
      <c r="G681" s="104"/>
      <c r="H681" s="104"/>
      <c r="I681" s="106"/>
      <c r="J681" s="106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 spans="1:26" ht="15.75" customHeight="1" x14ac:dyDescent="0.25">
      <c r="A682" s="104"/>
      <c r="B682" s="104"/>
      <c r="C682" s="104"/>
      <c r="D682" s="104"/>
      <c r="E682" s="104"/>
      <c r="F682" s="105"/>
      <c r="G682" s="104"/>
      <c r="H682" s="104"/>
      <c r="I682" s="106"/>
      <c r="J682" s="106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 spans="1:26" ht="15.75" customHeight="1" x14ac:dyDescent="0.25">
      <c r="A683" s="104"/>
      <c r="B683" s="104"/>
      <c r="C683" s="104"/>
      <c r="D683" s="104"/>
      <c r="E683" s="104"/>
      <c r="F683" s="105"/>
      <c r="G683" s="104"/>
      <c r="H683" s="104"/>
      <c r="I683" s="106"/>
      <c r="J683" s="106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 spans="1:26" ht="15.75" customHeight="1" x14ac:dyDescent="0.25">
      <c r="A684" s="104"/>
      <c r="B684" s="104"/>
      <c r="C684" s="104"/>
      <c r="D684" s="104"/>
      <c r="E684" s="104"/>
      <c r="F684" s="105"/>
      <c r="G684" s="104"/>
      <c r="H684" s="104"/>
      <c r="I684" s="106"/>
      <c r="J684" s="106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 spans="1:26" ht="15.75" customHeight="1" x14ac:dyDescent="0.25">
      <c r="A685" s="104"/>
      <c r="B685" s="104"/>
      <c r="C685" s="104"/>
      <c r="D685" s="104"/>
      <c r="E685" s="104"/>
      <c r="F685" s="105"/>
      <c r="G685" s="104"/>
      <c r="H685" s="104"/>
      <c r="I685" s="106"/>
      <c r="J685" s="106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 spans="1:26" ht="15.75" customHeight="1" x14ac:dyDescent="0.25">
      <c r="A686" s="104"/>
      <c r="B686" s="104"/>
      <c r="C686" s="104"/>
      <c r="D686" s="104"/>
      <c r="E686" s="104"/>
      <c r="F686" s="105"/>
      <c r="G686" s="104"/>
      <c r="H686" s="104"/>
      <c r="I686" s="106"/>
      <c r="J686" s="106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 spans="1:26" ht="15.75" customHeight="1" x14ac:dyDescent="0.25">
      <c r="A687" s="104"/>
      <c r="B687" s="104"/>
      <c r="C687" s="104"/>
      <c r="D687" s="104"/>
      <c r="E687" s="104"/>
      <c r="F687" s="105"/>
      <c r="G687" s="104"/>
      <c r="H687" s="104"/>
      <c r="I687" s="106"/>
      <c r="J687" s="106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 spans="1:26" ht="15.75" customHeight="1" x14ac:dyDescent="0.25">
      <c r="A688" s="104"/>
      <c r="B688" s="104"/>
      <c r="C688" s="104"/>
      <c r="D688" s="104"/>
      <c r="E688" s="104"/>
      <c r="F688" s="105"/>
      <c r="G688" s="104"/>
      <c r="H688" s="104"/>
      <c r="I688" s="106"/>
      <c r="J688" s="106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 spans="1:26" ht="15.75" customHeight="1" x14ac:dyDescent="0.25">
      <c r="A689" s="104"/>
      <c r="B689" s="104"/>
      <c r="C689" s="104"/>
      <c r="D689" s="104"/>
      <c r="E689" s="104"/>
      <c r="F689" s="105"/>
      <c r="G689" s="104"/>
      <c r="H689" s="104"/>
      <c r="I689" s="106"/>
      <c r="J689" s="106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 spans="1:26" ht="15.75" customHeight="1" x14ac:dyDescent="0.25">
      <c r="A690" s="104"/>
      <c r="B690" s="104"/>
      <c r="C690" s="104"/>
      <c r="D690" s="104"/>
      <c r="E690" s="104"/>
      <c r="F690" s="105"/>
      <c r="G690" s="104"/>
      <c r="H690" s="104"/>
      <c r="I690" s="106"/>
      <c r="J690" s="106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 spans="1:26" ht="15.75" customHeight="1" x14ac:dyDescent="0.25">
      <c r="A691" s="104"/>
      <c r="B691" s="104"/>
      <c r="C691" s="104"/>
      <c r="D691" s="104"/>
      <c r="E691" s="104"/>
      <c r="F691" s="105"/>
      <c r="G691" s="104"/>
      <c r="H691" s="104"/>
      <c r="I691" s="106"/>
      <c r="J691" s="106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 spans="1:26" ht="15.75" customHeight="1" x14ac:dyDescent="0.25">
      <c r="A692" s="104"/>
      <c r="B692" s="104"/>
      <c r="C692" s="104"/>
      <c r="D692" s="104"/>
      <c r="E692" s="104"/>
      <c r="F692" s="105"/>
      <c r="G692" s="104"/>
      <c r="H692" s="104"/>
      <c r="I692" s="106"/>
      <c r="J692" s="106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 spans="1:26" ht="15.75" customHeight="1" x14ac:dyDescent="0.25">
      <c r="A693" s="104"/>
      <c r="B693" s="104"/>
      <c r="C693" s="104"/>
      <c r="D693" s="104"/>
      <c r="E693" s="104"/>
      <c r="F693" s="105"/>
      <c r="G693" s="104"/>
      <c r="H693" s="104"/>
      <c r="I693" s="106"/>
      <c r="J693" s="106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 spans="1:26" ht="15.75" customHeight="1" x14ac:dyDescent="0.25">
      <c r="A694" s="104"/>
      <c r="B694" s="104"/>
      <c r="C694" s="104"/>
      <c r="D694" s="104"/>
      <c r="E694" s="104"/>
      <c r="F694" s="105"/>
      <c r="G694" s="104"/>
      <c r="H694" s="104"/>
      <c r="I694" s="106"/>
      <c r="J694" s="106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 spans="1:26" ht="15.75" customHeight="1" x14ac:dyDescent="0.25">
      <c r="A695" s="104"/>
      <c r="B695" s="104"/>
      <c r="C695" s="104"/>
      <c r="D695" s="104"/>
      <c r="E695" s="104"/>
      <c r="F695" s="105"/>
      <c r="G695" s="104"/>
      <c r="H695" s="104"/>
      <c r="I695" s="106"/>
      <c r="J695" s="106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 spans="1:26" ht="15.75" customHeight="1" x14ac:dyDescent="0.25">
      <c r="A696" s="104"/>
      <c r="B696" s="104"/>
      <c r="C696" s="104"/>
      <c r="D696" s="104"/>
      <c r="E696" s="104"/>
      <c r="F696" s="105"/>
      <c r="G696" s="104"/>
      <c r="H696" s="104"/>
      <c r="I696" s="106"/>
      <c r="J696" s="106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 spans="1:26" ht="15.75" customHeight="1" x14ac:dyDescent="0.25">
      <c r="A697" s="104"/>
      <c r="B697" s="104"/>
      <c r="C697" s="104"/>
      <c r="D697" s="104"/>
      <c r="E697" s="104"/>
      <c r="F697" s="105"/>
      <c r="G697" s="104"/>
      <c r="H697" s="104"/>
      <c r="I697" s="106"/>
      <c r="J697" s="106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 spans="1:26" ht="15.75" customHeight="1" x14ac:dyDescent="0.25">
      <c r="A698" s="104"/>
      <c r="B698" s="104"/>
      <c r="C698" s="104"/>
      <c r="D698" s="104"/>
      <c r="E698" s="104"/>
      <c r="F698" s="105"/>
      <c r="G698" s="104"/>
      <c r="H698" s="104"/>
      <c r="I698" s="106"/>
      <c r="J698" s="106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 spans="1:26" ht="15.75" customHeight="1" x14ac:dyDescent="0.25">
      <c r="A699" s="104"/>
      <c r="B699" s="104"/>
      <c r="C699" s="104"/>
      <c r="D699" s="104"/>
      <c r="E699" s="104"/>
      <c r="F699" s="105"/>
      <c r="G699" s="104"/>
      <c r="H699" s="104"/>
      <c r="I699" s="106"/>
      <c r="J699" s="106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 spans="1:26" ht="15.75" customHeight="1" x14ac:dyDescent="0.25">
      <c r="A700" s="104"/>
      <c r="B700" s="104"/>
      <c r="C700" s="104"/>
      <c r="D700" s="104"/>
      <c r="E700" s="104"/>
      <c r="F700" s="105"/>
      <c r="G700" s="104"/>
      <c r="H700" s="104"/>
      <c r="I700" s="106"/>
      <c r="J700" s="106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 spans="1:26" ht="15.75" customHeight="1" x14ac:dyDescent="0.25">
      <c r="A701" s="104"/>
      <c r="B701" s="104"/>
      <c r="C701" s="104"/>
      <c r="D701" s="104"/>
      <c r="E701" s="104"/>
      <c r="F701" s="105"/>
      <c r="G701" s="104"/>
      <c r="H701" s="104"/>
      <c r="I701" s="106"/>
      <c r="J701" s="106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 spans="1:26" ht="15.75" customHeight="1" x14ac:dyDescent="0.25">
      <c r="A702" s="104"/>
      <c r="B702" s="104"/>
      <c r="C702" s="104"/>
      <c r="D702" s="104"/>
      <c r="E702" s="104"/>
      <c r="F702" s="105"/>
      <c r="G702" s="104"/>
      <c r="H702" s="104"/>
      <c r="I702" s="106"/>
      <c r="J702" s="106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 spans="1:26" ht="15.75" customHeight="1" x14ac:dyDescent="0.25">
      <c r="A703" s="104"/>
      <c r="B703" s="104"/>
      <c r="C703" s="104"/>
      <c r="D703" s="104"/>
      <c r="E703" s="104"/>
      <c r="F703" s="105"/>
      <c r="G703" s="104"/>
      <c r="H703" s="104"/>
      <c r="I703" s="106"/>
      <c r="J703" s="106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 spans="1:26" ht="15.75" customHeight="1" x14ac:dyDescent="0.25">
      <c r="A704" s="104"/>
      <c r="B704" s="104"/>
      <c r="C704" s="104"/>
      <c r="D704" s="104"/>
      <c r="E704" s="104"/>
      <c r="F704" s="105"/>
      <c r="G704" s="104"/>
      <c r="H704" s="104"/>
      <c r="I704" s="106"/>
      <c r="J704" s="106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 spans="1:26" ht="15.75" customHeight="1" x14ac:dyDescent="0.25">
      <c r="A705" s="104"/>
      <c r="B705" s="104"/>
      <c r="C705" s="104"/>
      <c r="D705" s="104"/>
      <c r="E705" s="104"/>
      <c r="F705" s="105"/>
      <c r="G705" s="104"/>
      <c r="H705" s="104"/>
      <c r="I705" s="106"/>
      <c r="J705" s="106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 spans="1:26" ht="15.75" customHeight="1" x14ac:dyDescent="0.25">
      <c r="A706" s="104"/>
      <c r="B706" s="104"/>
      <c r="C706" s="104"/>
      <c r="D706" s="104"/>
      <c r="E706" s="104"/>
      <c r="F706" s="105"/>
      <c r="G706" s="104"/>
      <c r="H706" s="104"/>
      <c r="I706" s="106"/>
      <c r="J706" s="106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 spans="1:26" ht="15.75" customHeight="1" x14ac:dyDescent="0.25">
      <c r="A707" s="104"/>
      <c r="B707" s="104"/>
      <c r="C707" s="104"/>
      <c r="D707" s="104"/>
      <c r="E707" s="104"/>
      <c r="F707" s="105"/>
      <c r="G707" s="104"/>
      <c r="H707" s="104"/>
      <c r="I707" s="106"/>
      <c r="J707" s="106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 spans="1:26" ht="15.75" customHeight="1" x14ac:dyDescent="0.25">
      <c r="A708" s="104"/>
      <c r="B708" s="104"/>
      <c r="C708" s="104"/>
      <c r="D708" s="104"/>
      <c r="E708" s="104"/>
      <c r="F708" s="105"/>
      <c r="G708" s="104"/>
      <c r="H708" s="104"/>
      <c r="I708" s="106"/>
      <c r="J708" s="106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 spans="1:26" ht="15.75" customHeight="1" x14ac:dyDescent="0.25">
      <c r="A709" s="104"/>
      <c r="B709" s="104"/>
      <c r="C709" s="104"/>
      <c r="D709" s="104"/>
      <c r="E709" s="104"/>
      <c r="F709" s="105"/>
      <c r="G709" s="104"/>
      <c r="H709" s="104"/>
      <c r="I709" s="106"/>
      <c r="J709" s="106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 spans="1:26" ht="15.75" customHeight="1" x14ac:dyDescent="0.25">
      <c r="A710" s="104"/>
      <c r="B710" s="104"/>
      <c r="C710" s="104"/>
      <c r="D710" s="104"/>
      <c r="E710" s="104"/>
      <c r="F710" s="105"/>
      <c r="G710" s="104"/>
      <c r="H710" s="104"/>
      <c r="I710" s="106"/>
      <c r="J710" s="106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 spans="1:26" ht="15.75" customHeight="1" x14ac:dyDescent="0.25">
      <c r="A711" s="104"/>
      <c r="B711" s="104"/>
      <c r="C711" s="104"/>
      <c r="D711" s="104"/>
      <c r="E711" s="104"/>
      <c r="F711" s="105"/>
      <c r="G711" s="104"/>
      <c r="H711" s="104"/>
      <c r="I711" s="106"/>
      <c r="J711" s="106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 spans="1:26" ht="15.75" customHeight="1" x14ac:dyDescent="0.25">
      <c r="A712" s="104"/>
      <c r="B712" s="104"/>
      <c r="C712" s="104"/>
      <c r="D712" s="104"/>
      <c r="E712" s="104"/>
      <c r="F712" s="105"/>
      <c r="G712" s="104"/>
      <c r="H712" s="104"/>
      <c r="I712" s="106"/>
      <c r="J712" s="106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 spans="1:26" ht="15.75" customHeight="1" x14ac:dyDescent="0.25">
      <c r="A713" s="104"/>
      <c r="B713" s="104"/>
      <c r="C713" s="104"/>
      <c r="D713" s="104"/>
      <c r="E713" s="104"/>
      <c r="F713" s="105"/>
      <c r="G713" s="104"/>
      <c r="H713" s="104"/>
      <c r="I713" s="106"/>
      <c r="J713" s="106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 spans="1:26" ht="15.75" customHeight="1" x14ac:dyDescent="0.25">
      <c r="A714" s="104"/>
      <c r="B714" s="104"/>
      <c r="C714" s="104"/>
      <c r="D714" s="104"/>
      <c r="E714" s="104"/>
      <c r="F714" s="105"/>
      <c r="G714" s="104"/>
      <c r="H714" s="104"/>
      <c r="I714" s="106"/>
      <c r="J714" s="106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 spans="1:26" ht="15.75" customHeight="1" x14ac:dyDescent="0.25">
      <c r="A715" s="104"/>
      <c r="B715" s="104"/>
      <c r="C715" s="104"/>
      <c r="D715" s="104"/>
      <c r="E715" s="104"/>
      <c r="F715" s="105"/>
      <c r="G715" s="104"/>
      <c r="H715" s="104"/>
      <c r="I715" s="106"/>
      <c r="J715" s="106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 spans="1:26" ht="15.75" customHeight="1" x14ac:dyDescent="0.25">
      <c r="A716" s="104"/>
      <c r="B716" s="104"/>
      <c r="C716" s="104"/>
      <c r="D716" s="104"/>
      <c r="E716" s="104"/>
      <c r="F716" s="105"/>
      <c r="G716" s="104"/>
      <c r="H716" s="104"/>
      <c r="I716" s="106"/>
      <c r="J716" s="106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 spans="1:26" ht="15.75" customHeight="1" x14ac:dyDescent="0.25">
      <c r="A717" s="104"/>
      <c r="B717" s="104"/>
      <c r="C717" s="104"/>
      <c r="D717" s="104"/>
      <c r="E717" s="104"/>
      <c r="F717" s="105"/>
      <c r="G717" s="104"/>
      <c r="H717" s="104"/>
      <c r="I717" s="106"/>
      <c r="J717" s="106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 spans="1:26" ht="15.75" customHeight="1" x14ac:dyDescent="0.25">
      <c r="A718" s="104"/>
      <c r="B718" s="104"/>
      <c r="C718" s="104"/>
      <c r="D718" s="104"/>
      <c r="E718" s="104"/>
      <c r="F718" s="105"/>
      <c r="G718" s="104"/>
      <c r="H718" s="104"/>
      <c r="I718" s="106"/>
      <c r="J718" s="106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 spans="1:26" ht="15.75" customHeight="1" x14ac:dyDescent="0.25">
      <c r="A719" s="104"/>
      <c r="B719" s="104"/>
      <c r="C719" s="104"/>
      <c r="D719" s="104"/>
      <c r="E719" s="104"/>
      <c r="F719" s="105"/>
      <c r="G719" s="104"/>
      <c r="H719" s="104"/>
      <c r="I719" s="106"/>
      <c r="J719" s="106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 spans="1:26" ht="15.75" customHeight="1" x14ac:dyDescent="0.25">
      <c r="A720" s="104"/>
      <c r="B720" s="104"/>
      <c r="C720" s="104"/>
      <c r="D720" s="104"/>
      <c r="E720" s="104"/>
      <c r="F720" s="105"/>
      <c r="G720" s="104"/>
      <c r="H720" s="104"/>
      <c r="I720" s="106"/>
      <c r="J720" s="106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 spans="1:26" ht="15.75" customHeight="1" x14ac:dyDescent="0.25">
      <c r="A721" s="104"/>
      <c r="B721" s="104"/>
      <c r="C721" s="104"/>
      <c r="D721" s="104"/>
      <c r="E721" s="104"/>
      <c r="F721" s="105"/>
      <c r="G721" s="104"/>
      <c r="H721" s="104"/>
      <c r="I721" s="106"/>
      <c r="J721" s="106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 spans="1:26" ht="15.75" customHeight="1" x14ac:dyDescent="0.25">
      <c r="A722" s="104"/>
      <c r="B722" s="104"/>
      <c r="C722" s="104"/>
      <c r="D722" s="104"/>
      <c r="E722" s="104"/>
      <c r="F722" s="105"/>
      <c r="G722" s="104"/>
      <c r="H722" s="104"/>
      <c r="I722" s="106"/>
      <c r="J722" s="106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 spans="1:26" ht="15.75" customHeight="1" x14ac:dyDescent="0.25">
      <c r="A723" s="104"/>
      <c r="B723" s="104"/>
      <c r="C723" s="104"/>
      <c r="D723" s="104"/>
      <c r="E723" s="104"/>
      <c r="F723" s="105"/>
      <c r="G723" s="104"/>
      <c r="H723" s="104"/>
      <c r="I723" s="106"/>
      <c r="J723" s="106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 spans="1:26" ht="15.75" customHeight="1" x14ac:dyDescent="0.25">
      <c r="A724" s="104"/>
      <c r="B724" s="104"/>
      <c r="C724" s="104"/>
      <c r="D724" s="104"/>
      <c r="E724" s="104"/>
      <c r="F724" s="105"/>
      <c r="G724" s="104"/>
      <c r="H724" s="104"/>
      <c r="I724" s="106"/>
      <c r="J724" s="106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 spans="1:26" ht="15.75" customHeight="1" x14ac:dyDescent="0.25">
      <c r="A725" s="104"/>
      <c r="B725" s="104"/>
      <c r="C725" s="104"/>
      <c r="D725" s="104"/>
      <c r="E725" s="104"/>
      <c r="F725" s="105"/>
      <c r="G725" s="104"/>
      <c r="H725" s="104"/>
      <c r="I725" s="106"/>
      <c r="J725" s="106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 spans="1:26" ht="15.75" customHeight="1" x14ac:dyDescent="0.25">
      <c r="A726" s="104"/>
      <c r="B726" s="104"/>
      <c r="C726" s="104"/>
      <c r="D726" s="104"/>
      <c r="E726" s="104"/>
      <c r="F726" s="105"/>
      <c r="G726" s="104"/>
      <c r="H726" s="104"/>
      <c r="I726" s="106"/>
      <c r="J726" s="106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 spans="1:26" ht="15.75" customHeight="1" x14ac:dyDescent="0.25">
      <c r="A727" s="104"/>
      <c r="B727" s="104"/>
      <c r="C727" s="104"/>
      <c r="D727" s="104"/>
      <c r="E727" s="104"/>
      <c r="F727" s="105"/>
      <c r="G727" s="104"/>
      <c r="H727" s="104"/>
      <c r="I727" s="106"/>
      <c r="J727" s="106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 spans="1:26" ht="15.75" customHeight="1" x14ac:dyDescent="0.25">
      <c r="A728" s="104"/>
      <c r="B728" s="104"/>
      <c r="C728" s="104"/>
      <c r="D728" s="104"/>
      <c r="E728" s="104"/>
      <c r="F728" s="105"/>
      <c r="G728" s="104"/>
      <c r="H728" s="104"/>
      <c r="I728" s="106"/>
      <c r="J728" s="106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 spans="1:26" ht="15.75" customHeight="1" x14ac:dyDescent="0.25">
      <c r="A729" s="104"/>
      <c r="B729" s="104"/>
      <c r="C729" s="104"/>
      <c r="D729" s="104"/>
      <c r="E729" s="104"/>
      <c r="F729" s="105"/>
      <c r="G729" s="104"/>
      <c r="H729" s="104"/>
      <c r="I729" s="106"/>
      <c r="J729" s="106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 spans="1:26" ht="15.75" customHeight="1" x14ac:dyDescent="0.25">
      <c r="A730" s="104"/>
      <c r="B730" s="104"/>
      <c r="C730" s="104"/>
      <c r="D730" s="104"/>
      <c r="E730" s="104"/>
      <c r="F730" s="105"/>
      <c r="G730" s="104"/>
      <c r="H730" s="104"/>
      <c r="I730" s="106"/>
      <c r="J730" s="106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 spans="1:26" ht="15.75" customHeight="1" x14ac:dyDescent="0.25">
      <c r="A731" s="104"/>
      <c r="B731" s="104"/>
      <c r="C731" s="104"/>
      <c r="D731" s="104"/>
      <c r="E731" s="104"/>
      <c r="F731" s="105"/>
      <c r="G731" s="104"/>
      <c r="H731" s="104"/>
      <c r="I731" s="106"/>
      <c r="J731" s="106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 spans="1:26" ht="15.75" customHeight="1" x14ac:dyDescent="0.25">
      <c r="A732" s="104"/>
      <c r="B732" s="104"/>
      <c r="C732" s="104"/>
      <c r="D732" s="104"/>
      <c r="E732" s="104"/>
      <c r="F732" s="105"/>
      <c r="G732" s="104"/>
      <c r="H732" s="104"/>
      <c r="I732" s="106"/>
      <c r="J732" s="106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 spans="1:26" ht="15.75" customHeight="1" x14ac:dyDescent="0.25">
      <c r="A733" s="104"/>
      <c r="B733" s="104"/>
      <c r="C733" s="104"/>
      <c r="D733" s="104"/>
      <c r="E733" s="104"/>
      <c r="F733" s="105"/>
      <c r="G733" s="104"/>
      <c r="H733" s="104"/>
      <c r="I733" s="106"/>
      <c r="J733" s="106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 spans="1:26" ht="15.75" customHeight="1" x14ac:dyDescent="0.25">
      <c r="A734" s="104"/>
      <c r="B734" s="104"/>
      <c r="C734" s="104"/>
      <c r="D734" s="104"/>
      <c r="E734" s="104"/>
      <c r="F734" s="105"/>
      <c r="G734" s="104"/>
      <c r="H734" s="104"/>
      <c r="I734" s="106"/>
      <c r="J734" s="106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 spans="1:26" ht="15.75" customHeight="1" x14ac:dyDescent="0.25">
      <c r="A735" s="104"/>
      <c r="B735" s="104"/>
      <c r="C735" s="104"/>
      <c r="D735" s="104"/>
      <c r="E735" s="104"/>
      <c r="F735" s="105"/>
      <c r="G735" s="104"/>
      <c r="H735" s="104"/>
      <c r="I735" s="106"/>
      <c r="J735" s="106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 spans="1:26" ht="15.75" customHeight="1" x14ac:dyDescent="0.25">
      <c r="A736" s="104"/>
      <c r="B736" s="104"/>
      <c r="C736" s="104"/>
      <c r="D736" s="104"/>
      <c r="E736" s="104"/>
      <c r="F736" s="105"/>
      <c r="G736" s="104"/>
      <c r="H736" s="104"/>
      <c r="I736" s="106"/>
      <c r="J736" s="106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 spans="1:26" ht="15.75" customHeight="1" x14ac:dyDescent="0.25">
      <c r="A737" s="104"/>
      <c r="B737" s="104"/>
      <c r="C737" s="104"/>
      <c r="D737" s="104"/>
      <c r="E737" s="104"/>
      <c r="F737" s="105"/>
      <c r="G737" s="104"/>
      <c r="H737" s="104"/>
      <c r="I737" s="106"/>
      <c r="J737" s="106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 spans="1:26" ht="15.75" customHeight="1" x14ac:dyDescent="0.25">
      <c r="A738" s="104"/>
      <c r="B738" s="104"/>
      <c r="C738" s="104"/>
      <c r="D738" s="104"/>
      <c r="E738" s="104"/>
      <c r="F738" s="105"/>
      <c r="G738" s="104"/>
      <c r="H738" s="104"/>
      <c r="I738" s="106"/>
      <c r="J738" s="106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 spans="1:26" ht="15.75" customHeight="1" x14ac:dyDescent="0.25">
      <c r="A739" s="104"/>
      <c r="B739" s="104"/>
      <c r="C739" s="104"/>
      <c r="D739" s="104"/>
      <c r="E739" s="104"/>
      <c r="F739" s="105"/>
      <c r="G739" s="104"/>
      <c r="H739" s="104"/>
      <c r="I739" s="106"/>
      <c r="J739" s="106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 spans="1:26" ht="15.75" customHeight="1" x14ac:dyDescent="0.25">
      <c r="A740" s="104"/>
      <c r="B740" s="104"/>
      <c r="C740" s="104"/>
      <c r="D740" s="104"/>
      <c r="E740" s="104"/>
      <c r="F740" s="105"/>
      <c r="G740" s="104"/>
      <c r="H740" s="104"/>
      <c r="I740" s="106"/>
      <c r="J740" s="106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 spans="1:26" ht="15.75" customHeight="1" x14ac:dyDescent="0.25">
      <c r="A741" s="104"/>
      <c r="B741" s="104"/>
      <c r="C741" s="104"/>
      <c r="D741" s="104"/>
      <c r="E741" s="104"/>
      <c r="F741" s="105"/>
      <c r="G741" s="104"/>
      <c r="H741" s="104"/>
      <c r="I741" s="106"/>
      <c r="J741" s="106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 spans="1:26" ht="15.75" customHeight="1" x14ac:dyDescent="0.25">
      <c r="A742" s="104"/>
      <c r="B742" s="104"/>
      <c r="C742" s="104"/>
      <c r="D742" s="104"/>
      <c r="E742" s="104"/>
      <c r="F742" s="105"/>
      <c r="G742" s="104"/>
      <c r="H742" s="104"/>
      <c r="I742" s="106"/>
      <c r="J742" s="106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 spans="1:26" ht="15.75" customHeight="1" x14ac:dyDescent="0.25">
      <c r="A743" s="104"/>
      <c r="B743" s="104"/>
      <c r="C743" s="104"/>
      <c r="D743" s="104"/>
      <c r="E743" s="104"/>
      <c r="F743" s="105"/>
      <c r="G743" s="104"/>
      <c r="H743" s="104"/>
      <c r="I743" s="106"/>
      <c r="J743" s="106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 spans="1:26" ht="15.75" customHeight="1" x14ac:dyDescent="0.25">
      <c r="A744" s="104"/>
      <c r="B744" s="104"/>
      <c r="C744" s="104"/>
      <c r="D744" s="104"/>
      <c r="E744" s="104"/>
      <c r="F744" s="105"/>
      <c r="G744" s="104"/>
      <c r="H744" s="104"/>
      <c r="I744" s="106"/>
      <c r="J744" s="106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 spans="1:26" ht="15.75" customHeight="1" x14ac:dyDescent="0.25">
      <c r="A745" s="104"/>
      <c r="B745" s="104"/>
      <c r="C745" s="104"/>
      <c r="D745" s="104"/>
      <c r="E745" s="104"/>
      <c r="F745" s="105"/>
      <c r="G745" s="104"/>
      <c r="H745" s="104"/>
      <c r="I745" s="106"/>
      <c r="J745" s="106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 spans="1:26" ht="15.75" customHeight="1" x14ac:dyDescent="0.25">
      <c r="A746" s="104"/>
      <c r="B746" s="104"/>
      <c r="C746" s="104"/>
      <c r="D746" s="104"/>
      <c r="E746" s="104"/>
      <c r="F746" s="105"/>
      <c r="G746" s="104"/>
      <c r="H746" s="104"/>
      <c r="I746" s="106"/>
      <c r="J746" s="106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 spans="1:26" ht="15.75" customHeight="1" x14ac:dyDescent="0.25">
      <c r="A747" s="104"/>
      <c r="B747" s="104"/>
      <c r="C747" s="104"/>
      <c r="D747" s="104"/>
      <c r="E747" s="104"/>
      <c r="F747" s="105"/>
      <c r="G747" s="104"/>
      <c r="H747" s="104"/>
      <c r="I747" s="106"/>
      <c r="J747" s="106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 spans="1:26" ht="15.75" customHeight="1" x14ac:dyDescent="0.25">
      <c r="A748" s="104"/>
      <c r="B748" s="104"/>
      <c r="C748" s="104"/>
      <c r="D748" s="104"/>
      <c r="E748" s="104"/>
      <c r="F748" s="105"/>
      <c r="G748" s="104"/>
      <c r="H748" s="104"/>
      <c r="I748" s="106"/>
      <c r="J748" s="106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 spans="1:26" ht="15.75" customHeight="1" x14ac:dyDescent="0.25">
      <c r="A749" s="104"/>
      <c r="B749" s="104"/>
      <c r="C749" s="104"/>
      <c r="D749" s="104"/>
      <c r="E749" s="104"/>
      <c r="F749" s="105"/>
      <c r="G749" s="104"/>
      <c r="H749" s="104"/>
      <c r="I749" s="106"/>
      <c r="J749" s="106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 spans="1:26" ht="15.75" customHeight="1" x14ac:dyDescent="0.25">
      <c r="A750" s="104"/>
      <c r="B750" s="104"/>
      <c r="C750" s="104"/>
      <c r="D750" s="104"/>
      <c r="E750" s="104"/>
      <c r="F750" s="105"/>
      <c r="G750" s="104"/>
      <c r="H750" s="104"/>
      <c r="I750" s="106"/>
      <c r="J750" s="106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 spans="1:26" ht="15.75" customHeight="1" x14ac:dyDescent="0.25">
      <c r="A751" s="104"/>
      <c r="B751" s="104"/>
      <c r="C751" s="104"/>
      <c r="D751" s="104"/>
      <c r="E751" s="104"/>
      <c r="F751" s="105"/>
      <c r="G751" s="104"/>
      <c r="H751" s="104"/>
      <c r="I751" s="106"/>
      <c r="J751" s="106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 spans="1:26" ht="15.75" customHeight="1" x14ac:dyDescent="0.25">
      <c r="A752" s="104"/>
      <c r="B752" s="104"/>
      <c r="C752" s="104"/>
      <c r="D752" s="104"/>
      <c r="E752" s="104"/>
      <c r="F752" s="105"/>
      <c r="G752" s="104"/>
      <c r="H752" s="104"/>
      <c r="I752" s="106"/>
      <c r="J752" s="106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 spans="1:26" ht="15.75" customHeight="1" x14ac:dyDescent="0.25">
      <c r="A753" s="104"/>
      <c r="B753" s="104"/>
      <c r="C753" s="104"/>
      <c r="D753" s="104"/>
      <c r="E753" s="104"/>
      <c r="F753" s="105"/>
      <c r="G753" s="104"/>
      <c r="H753" s="104"/>
      <c r="I753" s="106"/>
      <c r="J753" s="106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 spans="1:26" ht="15.75" customHeight="1" x14ac:dyDescent="0.25">
      <c r="A754" s="104"/>
      <c r="B754" s="104"/>
      <c r="C754" s="104"/>
      <c r="D754" s="104"/>
      <c r="E754" s="104"/>
      <c r="F754" s="105"/>
      <c r="G754" s="104"/>
      <c r="H754" s="104"/>
      <c r="I754" s="106"/>
      <c r="J754" s="106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 spans="1:26" ht="15.75" customHeight="1" x14ac:dyDescent="0.25">
      <c r="A755" s="104"/>
      <c r="B755" s="104"/>
      <c r="C755" s="104"/>
      <c r="D755" s="104"/>
      <c r="E755" s="104"/>
      <c r="F755" s="105"/>
      <c r="G755" s="104"/>
      <c r="H755" s="104"/>
      <c r="I755" s="106"/>
      <c r="J755" s="106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 spans="1:26" ht="15.75" customHeight="1" x14ac:dyDescent="0.25">
      <c r="A756" s="104"/>
      <c r="B756" s="104"/>
      <c r="C756" s="104"/>
      <c r="D756" s="104"/>
      <c r="E756" s="104"/>
      <c r="F756" s="105"/>
      <c r="G756" s="104"/>
      <c r="H756" s="104"/>
      <c r="I756" s="106"/>
      <c r="J756" s="106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 spans="1:26" ht="15.75" customHeight="1" x14ac:dyDescent="0.25">
      <c r="A757" s="104"/>
      <c r="B757" s="104"/>
      <c r="C757" s="104"/>
      <c r="D757" s="104"/>
      <c r="E757" s="104"/>
      <c r="F757" s="105"/>
      <c r="G757" s="104"/>
      <c r="H757" s="104"/>
      <c r="I757" s="106"/>
      <c r="J757" s="106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 spans="1:26" ht="15.75" customHeight="1" x14ac:dyDescent="0.25">
      <c r="A758" s="104"/>
      <c r="B758" s="104"/>
      <c r="C758" s="104"/>
      <c r="D758" s="104"/>
      <c r="E758" s="104"/>
      <c r="F758" s="105"/>
      <c r="G758" s="104"/>
      <c r="H758" s="104"/>
      <c r="I758" s="106"/>
      <c r="J758" s="106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 spans="1:26" ht="15.75" customHeight="1" x14ac:dyDescent="0.25">
      <c r="A759" s="104"/>
      <c r="B759" s="104"/>
      <c r="C759" s="104"/>
      <c r="D759" s="104"/>
      <c r="E759" s="104"/>
      <c r="F759" s="105"/>
      <c r="G759" s="104"/>
      <c r="H759" s="104"/>
      <c r="I759" s="106"/>
      <c r="J759" s="106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 spans="1:26" ht="15.75" customHeight="1" x14ac:dyDescent="0.25">
      <c r="A760" s="104"/>
      <c r="B760" s="104"/>
      <c r="C760" s="104"/>
      <c r="D760" s="104"/>
      <c r="E760" s="104"/>
      <c r="F760" s="105"/>
      <c r="G760" s="104"/>
      <c r="H760" s="104"/>
      <c r="I760" s="106"/>
      <c r="J760" s="106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 spans="1:26" ht="15.75" customHeight="1" x14ac:dyDescent="0.25">
      <c r="A761" s="104"/>
      <c r="B761" s="104"/>
      <c r="C761" s="104"/>
      <c r="D761" s="104"/>
      <c r="E761" s="104"/>
      <c r="F761" s="105"/>
      <c r="G761" s="104"/>
      <c r="H761" s="104"/>
      <c r="I761" s="106"/>
      <c r="J761" s="106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 spans="1:26" ht="15.75" customHeight="1" x14ac:dyDescent="0.25">
      <c r="A762" s="104"/>
      <c r="B762" s="104"/>
      <c r="C762" s="104"/>
      <c r="D762" s="104"/>
      <c r="E762" s="104"/>
      <c r="F762" s="105"/>
      <c r="G762" s="104"/>
      <c r="H762" s="104"/>
      <c r="I762" s="106"/>
      <c r="J762" s="106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 spans="1:26" ht="15.75" customHeight="1" x14ac:dyDescent="0.25">
      <c r="A763" s="104"/>
      <c r="B763" s="104"/>
      <c r="C763" s="104"/>
      <c r="D763" s="104"/>
      <c r="E763" s="104"/>
      <c r="F763" s="105"/>
      <c r="G763" s="104"/>
      <c r="H763" s="104"/>
      <c r="I763" s="106"/>
      <c r="J763" s="106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 spans="1:26" ht="15.75" customHeight="1" x14ac:dyDescent="0.25">
      <c r="A764" s="104"/>
      <c r="B764" s="104"/>
      <c r="C764" s="104"/>
      <c r="D764" s="104"/>
      <c r="E764" s="104"/>
      <c r="F764" s="105"/>
      <c r="G764" s="104"/>
      <c r="H764" s="104"/>
      <c r="I764" s="106"/>
      <c r="J764" s="106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 spans="1:26" ht="15.75" customHeight="1" x14ac:dyDescent="0.25">
      <c r="A765" s="104"/>
      <c r="B765" s="104"/>
      <c r="C765" s="104"/>
      <c r="D765" s="104"/>
      <c r="E765" s="104"/>
      <c r="F765" s="105"/>
      <c r="G765" s="104"/>
      <c r="H765" s="104"/>
      <c r="I765" s="106"/>
      <c r="J765" s="106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 spans="1:26" ht="15.75" customHeight="1" x14ac:dyDescent="0.25">
      <c r="A766" s="104"/>
      <c r="B766" s="104"/>
      <c r="C766" s="104"/>
      <c r="D766" s="104"/>
      <c r="E766" s="104"/>
      <c r="F766" s="105"/>
      <c r="G766" s="104"/>
      <c r="H766" s="104"/>
      <c r="I766" s="106"/>
      <c r="J766" s="106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 spans="1:26" ht="15.75" customHeight="1" x14ac:dyDescent="0.25">
      <c r="A767" s="104"/>
      <c r="B767" s="104"/>
      <c r="C767" s="104"/>
      <c r="D767" s="104"/>
      <c r="E767" s="104"/>
      <c r="F767" s="105"/>
      <c r="G767" s="104"/>
      <c r="H767" s="104"/>
      <c r="I767" s="106"/>
      <c r="J767" s="106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 spans="1:26" ht="15.75" customHeight="1" x14ac:dyDescent="0.25">
      <c r="A768" s="104"/>
      <c r="B768" s="104"/>
      <c r="C768" s="104"/>
      <c r="D768" s="104"/>
      <c r="E768" s="104"/>
      <c r="F768" s="105"/>
      <c r="G768" s="104"/>
      <c r="H768" s="104"/>
      <c r="I768" s="106"/>
      <c r="J768" s="106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 spans="1:26" ht="15.75" customHeight="1" x14ac:dyDescent="0.25">
      <c r="A769" s="104"/>
      <c r="B769" s="104"/>
      <c r="C769" s="104"/>
      <c r="D769" s="104"/>
      <c r="E769" s="104"/>
      <c r="F769" s="105"/>
      <c r="G769" s="104"/>
      <c r="H769" s="104"/>
      <c r="I769" s="106"/>
      <c r="J769" s="106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 spans="1:26" ht="15.75" customHeight="1" x14ac:dyDescent="0.25">
      <c r="A770" s="104"/>
      <c r="B770" s="104"/>
      <c r="C770" s="104"/>
      <c r="D770" s="104"/>
      <c r="E770" s="104"/>
      <c r="F770" s="105"/>
      <c r="G770" s="104"/>
      <c r="H770" s="104"/>
      <c r="I770" s="106"/>
      <c r="J770" s="106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 spans="1:26" ht="15.75" customHeight="1" x14ac:dyDescent="0.25">
      <c r="A771" s="104"/>
      <c r="B771" s="104"/>
      <c r="C771" s="104"/>
      <c r="D771" s="104"/>
      <c r="E771" s="104"/>
      <c r="F771" s="105"/>
      <c r="G771" s="104"/>
      <c r="H771" s="104"/>
      <c r="I771" s="106"/>
      <c r="J771" s="106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 spans="1:26" ht="15.75" customHeight="1" x14ac:dyDescent="0.25">
      <c r="A772" s="104"/>
      <c r="B772" s="104"/>
      <c r="C772" s="104"/>
      <c r="D772" s="104"/>
      <c r="E772" s="104"/>
      <c r="F772" s="105"/>
      <c r="G772" s="104"/>
      <c r="H772" s="104"/>
      <c r="I772" s="106"/>
      <c r="J772" s="106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 spans="1:26" ht="15.75" customHeight="1" x14ac:dyDescent="0.25">
      <c r="A773" s="104"/>
      <c r="B773" s="104"/>
      <c r="C773" s="104"/>
      <c r="D773" s="104"/>
      <c r="E773" s="104"/>
      <c r="F773" s="105"/>
      <c r="G773" s="104"/>
      <c r="H773" s="104"/>
      <c r="I773" s="106"/>
      <c r="J773" s="106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 spans="1:26" ht="15.75" customHeight="1" x14ac:dyDescent="0.25">
      <c r="A774" s="104"/>
      <c r="B774" s="104"/>
      <c r="C774" s="104"/>
      <c r="D774" s="104"/>
      <c r="E774" s="104"/>
      <c r="F774" s="105"/>
      <c r="G774" s="104"/>
      <c r="H774" s="104"/>
      <c r="I774" s="106"/>
      <c r="J774" s="106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 spans="1:26" ht="15.75" customHeight="1" x14ac:dyDescent="0.25">
      <c r="A775" s="104"/>
      <c r="B775" s="104"/>
      <c r="C775" s="104"/>
      <c r="D775" s="104"/>
      <c r="E775" s="104"/>
      <c r="F775" s="105"/>
      <c r="G775" s="104"/>
      <c r="H775" s="104"/>
      <c r="I775" s="106"/>
      <c r="J775" s="106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 spans="1:26" ht="15.75" customHeight="1" x14ac:dyDescent="0.25">
      <c r="A776" s="104"/>
      <c r="B776" s="104"/>
      <c r="C776" s="104"/>
      <c r="D776" s="104"/>
      <c r="E776" s="104"/>
      <c r="F776" s="105"/>
      <c r="G776" s="104"/>
      <c r="H776" s="104"/>
      <c r="I776" s="106"/>
      <c r="J776" s="106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 spans="1:26" ht="15.75" customHeight="1" x14ac:dyDescent="0.25">
      <c r="A777" s="104"/>
      <c r="B777" s="104"/>
      <c r="C777" s="104"/>
      <c r="D777" s="104"/>
      <c r="E777" s="104"/>
      <c r="F777" s="105"/>
      <c r="G777" s="104"/>
      <c r="H777" s="104"/>
      <c r="I777" s="106"/>
      <c r="J777" s="106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 spans="1:26" ht="15.75" customHeight="1" x14ac:dyDescent="0.25">
      <c r="A778" s="104"/>
      <c r="B778" s="104"/>
      <c r="C778" s="104"/>
      <c r="D778" s="104"/>
      <c r="E778" s="104"/>
      <c r="F778" s="105"/>
      <c r="G778" s="104"/>
      <c r="H778" s="104"/>
      <c r="I778" s="106"/>
      <c r="J778" s="106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 spans="1:26" ht="15.75" customHeight="1" x14ac:dyDescent="0.25">
      <c r="A779" s="104"/>
      <c r="B779" s="104"/>
      <c r="C779" s="104"/>
      <c r="D779" s="104"/>
      <c r="E779" s="104"/>
      <c r="F779" s="105"/>
      <c r="G779" s="104"/>
      <c r="H779" s="104"/>
      <c r="I779" s="106"/>
      <c r="J779" s="106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 spans="1:26" ht="15.75" customHeight="1" x14ac:dyDescent="0.25">
      <c r="A780" s="104"/>
      <c r="B780" s="104"/>
      <c r="C780" s="104"/>
      <c r="D780" s="104"/>
      <c r="E780" s="104"/>
      <c r="F780" s="105"/>
      <c r="G780" s="104"/>
      <c r="H780" s="104"/>
      <c r="I780" s="106"/>
      <c r="J780" s="106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 spans="1:26" ht="15.75" customHeight="1" x14ac:dyDescent="0.25">
      <c r="A781" s="104"/>
      <c r="B781" s="104"/>
      <c r="C781" s="104"/>
      <c r="D781" s="104"/>
      <c r="E781" s="104"/>
      <c r="F781" s="105"/>
      <c r="G781" s="104"/>
      <c r="H781" s="104"/>
      <c r="I781" s="106"/>
      <c r="J781" s="106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 spans="1:26" ht="15.75" customHeight="1" x14ac:dyDescent="0.25">
      <c r="A782" s="104"/>
      <c r="B782" s="104"/>
      <c r="C782" s="104"/>
      <c r="D782" s="104"/>
      <c r="E782" s="104"/>
      <c r="F782" s="105"/>
      <c r="G782" s="104"/>
      <c r="H782" s="104"/>
      <c r="I782" s="106"/>
      <c r="J782" s="106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 spans="1:26" ht="15.75" customHeight="1" x14ac:dyDescent="0.25">
      <c r="A783" s="104"/>
      <c r="B783" s="104"/>
      <c r="C783" s="104"/>
      <c r="D783" s="104"/>
      <c r="E783" s="104"/>
      <c r="F783" s="105"/>
      <c r="G783" s="104"/>
      <c r="H783" s="104"/>
      <c r="I783" s="106"/>
      <c r="J783" s="106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 spans="1:26" ht="15.75" customHeight="1" x14ac:dyDescent="0.25">
      <c r="A784" s="104"/>
      <c r="B784" s="104"/>
      <c r="C784" s="104"/>
      <c r="D784" s="104"/>
      <c r="E784" s="104"/>
      <c r="F784" s="105"/>
      <c r="G784" s="104"/>
      <c r="H784" s="104"/>
      <c r="I784" s="106"/>
      <c r="J784" s="106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 spans="1:26" ht="15.75" customHeight="1" x14ac:dyDescent="0.25">
      <c r="A785" s="104"/>
      <c r="B785" s="104"/>
      <c r="C785" s="104"/>
      <c r="D785" s="104"/>
      <c r="E785" s="104"/>
      <c r="F785" s="105"/>
      <c r="G785" s="104"/>
      <c r="H785" s="104"/>
      <c r="I785" s="106"/>
      <c r="J785" s="106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 spans="1:26" ht="15.75" customHeight="1" x14ac:dyDescent="0.25">
      <c r="A786" s="104"/>
      <c r="B786" s="104"/>
      <c r="C786" s="104"/>
      <c r="D786" s="104"/>
      <c r="E786" s="104"/>
      <c r="F786" s="105"/>
      <c r="G786" s="104"/>
      <c r="H786" s="104"/>
      <c r="I786" s="106"/>
      <c r="J786" s="106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 spans="1:26" ht="15.75" customHeight="1" x14ac:dyDescent="0.25">
      <c r="A787" s="104"/>
      <c r="B787" s="104"/>
      <c r="C787" s="104"/>
      <c r="D787" s="104"/>
      <c r="E787" s="104"/>
      <c r="F787" s="105"/>
      <c r="G787" s="104"/>
      <c r="H787" s="104"/>
      <c r="I787" s="106"/>
      <c r="J787" s="106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 spans="1:26" ht="15.75" customHeight="1" x14ac:dyDescent="0.25">
      <c r="A788" s="104"/>
      <c r="B788" s="104"/>
      <c r="C788" s="104"/>
      <c r="D788" s="104"/>
      <c r="E788" s="104"/>
      <c r="F788" s="105"/>
      <c r="G788" s="104"/>
      <c r="H788" s="104"/>
      <c r="I788" s="106"/>
      <c r="J788" s="106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 spans="1:26" ht="15.75" customHeight="1" x14ac:dyDescent="0.25">
      <c r="A789" s="104"/>
      <c r="B789" s="104"/>
      <c r="C789" s="104"/>
      <c r="D789" s="104"/>
      <c r="E789" s="104"/>
      <c r="F789" s="105"/>
      <c r="G789" s="104"/>
      <c r="H789" s="104"/>
      <c r="I789" s="106"/>
      <c r="J789" s="106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 spans="1:26" ht="15.75" customHeight="1" x14ac:dyDescent="0.25">
      <c r="A790" s="104"/>
      <c r="B790" s="104"/>
      <c r="C790" s="104"/>
      <c r="D790" s="104"/>
      <c r="E790" s="104"/>
      <c r="F790" s="105"/>
      <c r="G790" s="104"/>
      <c r="H790" s="104"/>
      <c r="I790" s="106"/>
      <c r="J790" s="106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 spans="1:26" ht="15.75" customHeight="1" x14ac:dyDescent="0.25">
      <c r="A791" s="104"/>
      <c r="B791" s="104"/>
      <c r="C791" s="104"/>
      <c r="D791" s="104"/>
      <c r="E791" s="104"/>
      <c r="F791" s="105"/>
      <c r="G791" s="104"/>
      <c r="H791" s="104"/>
      <c r="I791" s="106"/>
      <c r="J791" s="106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 spans="1:26" ht="15.75" customHeight="1" x14ac:dyDescent="0.25">
      <c r="A792" s="104"/>
      <c r="B792" s="104"/>
      <c r="C792" s="104"/>
      <c r="D792" s="104"/>
      <c r="E792" s="104"/>
      <c r="F792" s="105"/>
      <c r="G792" s="104"/>
      <c r="H792" s="104"/>
      <c r="I792" s="106"/>
      <c r="J792" s="106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 spans="1:26" ht="15.75" customHeight="1" x14ac:dyDescent="0.25">
      <c r="A793" s="104"/>
      <c r="B793" s="104"/>
      <c r="C793" s="104"/>
      <c r="D793" s="104"/>
      <c r="E793" s="104"/>
      <c r="F793" s="105"/>
      <c r="G793" s="104"/>
      <c r="H793" s="104"/>
      <c r="I793" s="106"/>
      <c r="J793" s="106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 spans="1:26" ht="15.75" customHeight="1" x14ac:dyDescent="0.25">
      <c r="A794" s="104"/>
      <c r="B794" s="104"/>
      <c r="C794" s="104"/>
      <c r="D794" s="104"/>
      <c r="E794" s="104"/>
      <c r="F794" s="105"/>
      <c r="G794" s="104"/>
      <c r="H794" s="104"/>
      <c r="I794" s="106"/>
      <c r="J794" s="106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 spans="1:26" ht="15.75" customHeight="1" x14ac:dyDescent="0.25">
      <c r="A795" s="104"/>
      <c r="B795" s="104"/>
      <c r="C795" s="104"/>
      <c r="D795" s="104"/>
      <c r="E795" s="104"/>
      <c r="F795" s="105"/>
      <c r="G795" s="104"/>
      <c r="H795" s="104"/>
      <c r="I795" s="106"/>
      <c r="J795" s="106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 spans="1:26" ht="15.75" customHeight="1" x14ac:dyDescent="0.25">
      <c r="A796" s="104"/>
      <c r="B796" s="104"/>
      <c r="C796" s="104"/>
      <c r="D796" s="104"/>
      <c r="E796" s="104"/>
      <c r="F796" s="105"/>
      <c r="G796" s="104"/>
      <c r="H796" s="104"/>
      <c r="I796" s="106"/>
      <c r="J796" s="106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 spans="1:26" ht="15.75" customHeight="1" x14ac:dyDescent="0.25">
      <c r="A797" s="104"/>
      <c r="B797" s="104"/>
      <c r="C797" s="104"/>
      <c r="D797" s="104"/>
      <c r="E797" s="104"/>
      <c r="F797" s="105"/>
      <c r="G797" s="104"/>
      <c r="H797" s="104"/>
      <c r="I797" s="106"/>
      <c r="J797" s="106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 spans="1:26" ht="15.75" customHeight="1" x14ac:dyDescent="0.25">
      <c r="A798" s="104"/>
      <c r="B798" s="104"/>
      <c r="C798" s="104"/>
      <c r="D798" s="104"/>
      <c r="E798" s="104"/>
      <c r="F798" s="105"/>
      <c r="G798" s="104"/>
      <c r="H798" s="104"/>
      <c r="I798" s="106"/>
      <c r="J798" s="106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 spans="1:26" ht="15.75" customHeight="1" x14ac:dyDescent="0.25">
      <c r="A799" s="104"/>
      <c r="B799" s="104"/>
      <c r="C799" s="104"/>
      <c r="D799" s="104"/>
      <c r="E799" s="104"/>
      <c r="F799" s="105"/>
      <c r="G799" s="104"/>
      <c r="H799" s="104"/>
      <c r="I799" s="106"/>
      <c r="J799" s="106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 spans="1:26" ht="15.75" customHeight="1" x14ac:dyDescent="0.25">
      <c r="A800" s="104"/>
      <c r="B800" s="104"/>
      <c r="C800" s="104"/>
      <c r="D800" s="104"/>
      <c r="E800" s="104"/>
      <c r="F800" s="105"/>
      <c r="G800" s="104"/>
      <c r="H800" s="104"/>
      <c r="I800" s="106"/>
      <c r="J800" s="106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 spans="1:26" ht="15.75" customHeight="1" x14ac:dyDescent="0.25">
      <c r="A801" s="104"/>
      <c r="B801" s="104"/>
      <c r="C801" s="104"/>
      <c r="D801" s="104"/>
      <c r="E801" s="104"/>
      <c r="F801" s="105"/>
      <c r="G801" s="104"/>
      <c r="H801" s="104"/>
      <c r="I801" s="106"/>
      <c r="J801" s="106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 spans="1:26" ht="15.75" customHeight="1" x14ac:dyDescent="0.25">
      <c r="A802" s="104"/>
      <c r="B802" s="104"/>
      <c r="C802" s="104"/>
      <c r="D802" s="104"/>
      <c r="E802" s="104"/>
      <c r="F802" s="105"/>
      <c r="G802" s="104"/>
      <c r="H802" s="104"/>
      <c r="I802" s="106"/>
      <c r="J802" s="106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 spans="1:26" ht="15.75" customHeight="1" x14ac:dyDescent="0.25">
      <c r="A803" s="104"/>
      <c r="B803" s="104"/>
      <c r="C803" s="104"/>
      <c r="D803" s="104"/>
      <c r="E803" s="104"/>
      <c r="F803" s="105"/>
      <c r="G803" s="104"/>
      <c r="H803" s="104"/>
      <c r="I803" s="106"/>
      <c r="J803" s="106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 spans="1:26" ht="15.75" customHeight="1" x14ac:dyDescent="0.25">
      <c r="A804" s="104"/>
      <c r="B804" s="104"/>
      <c r="C804" s="104"/>
      <c r="D804" s="104"/>
      <c r="E804" s="104"/>
      <c r="F804" s="105"/>
      <c r="G804" s="104"/>
      <c r="H804" s="104"/>
      <c r="I804" s="106"/>
      <c r="J804" s="106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 spans="1:26" ht="15.75" customHeight="1" x14ac:dyDescent="0.25">
      <c r="A805" s="104"/>
      <c r="B805" s="104"/>
      <c r="C805" s="104"/>
      <c r="D805" s="104"/>
      <c r="E805" s="104"/>
      <c r="F805" s="105"/>
      <c r="G805" s="104"/>
      <c r="H805" s="104"/>
      <c r="I805" s="106"/>
      <c r="J805" s="106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 spans="1:26" ht="15.75" customHeight="1" x14ac:dyDescent="0.25">
      <c r="A806" s="104"/>
      <c r="B806" s="104"/>
      <c r="C806" s="104"/>
      <c r="D806" s="104"/>
      <c r="E806" s="104"/>
      <c r="F806" s="105"/>
      <c r="G806" s="104"/>
      <c r="H806" s="104"/>
      <c r="I806" s="106"/>
      <c r="J806" s="106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 spans="1:26" ht="15.75" customHeight="1" x14ac:dyDescent="0.25">
      <c r="A807" s="104"/>
      <c r="B807" s="104"/>
      <c r="C807" s="104"/>
      <c r="D807" s="104"/>
      <c r="E807" s="104"/>
      <c r="F807" s="105"/>
      <c r="G807" s="104"/>
      <c r="H807" s="104"/>
      <c r="I807" s="106"/>
      <c r="J807" s="106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 spans="1:26" ht="15.75" customHeight="1" x14ac:dyDescent="0.25">
      <c r="A808" s="104"/>
      <c r="B808" s="104"/>
      <c r="C808" s="104"/>
      <c r="D808" s="104"/>
      <c r="E808" s="104"/>
      <c r="F808" s="105"/>
      <c r="G808" s="104"/>
      <c r="H808" s="104"/>
      <c r="I808" s="106"/>
      <c r="J808" s="106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 spans="1:26" ht="15.75" customHeight="1" x14ac:dyDescent="0.25">
      <c r="A809" s="104"/>
      <c r="B809" s="104"/>
      <c r="C809" s="104"/>
      <c r="D809" s="104"/>
      <c r="E809" s="104"/>
      <c r="F809" s="105"/>
      <c r="G809" s="104"/>
      <c r="H809" s="104"/>
      <c r="I809" s="106"/>
      <c r="J809" s="106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 spans="1:26" ht="15.75" customHeight="1" x14ac:dyDescent="0.25">
      <c r="A810" s="104"/>
      <c r="B810" s="104"/>
      <c r="C810" s="104"/>
      <c r="D810" s="104"/>
      <c r="E810" s="104"/>
      <c r="F810" s="105"/>
      <c r="G810" s="104"/>
      <c r="H810" s="104"/>
      <c r="I810" s="106"/>
      <c r="J810" s="106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 spans="1:26" ht="15.75" customHeight="1" x14ac:dyDescent="0.25">
      <c r="A811" s="104"/>
      <c r="B811" s="104"/>
      <c r="C811" s="104"/>
      <c r="D811" s="104"/>
      <c r="E811" s="104"/>
      <c r="F811" s="105"/>
      <c r="G811" s="104"/>
      <c r="H811" s="104"/>
      <c r="I811" s="106"/>
      <c r="J811" s="106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 spans="1:26" ht="15.75" customHeight="1" x14ac:dyDescent="0.25">
      <c r="A812" s="104"/>
      <c r="B812" s="104"/>
      <c r="C812" s="104"/>
      <c r="D812" s="104"/>
      <c r="E812" s="104"/>
      <c r="F812" s="105"/>
      <c r="G812" s="104"/>
      <c r="H812" s="104"/>
      <c r="I812" s="106"/>
      <c r="J812" s="106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 spans="1:26" ht="15.75" customHeight="1" x14ac:dyDescent="0.25">
      <c r="A813" s="104"/>
      <c r="B813" s="104"/>
      <c r="C813" s="104"/>
      <c r="D813" s="104"/>
      <c r="E813" s="104"/>
      <c r="F813" s="105"/>
      <c r="G813" s="104"/>
      <c r="H813" s="104"/>
      <c r="I813" s="106"/>
      <c r="J813" s="106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 spans="1:26" ht="15.75" customHeight="1" x14ac:dyDescent="0.25">
      <c r="A814" s="104"/>
      <c r="B814" s="104"/>
      <c r="C814" s="104"/>
      <c r="D814" s="104"/>
      <c r="E814" s="104"/>
      <c r="F814" s="105"/>
      <c r="G814" s="104"/>
      <c r="H814" s="104"/>
      <c r="I814" s="106"/>
      <c r="J814" s="106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 spans="1:26" ht="15.75" customHeight="1" x14ac:dyDescent="0.25">
      <c r="A815" s="104"/>
      <c r="B815" s="104"/>
      <c r="C815" s="104"/>
      <c r="D815" s="104"/>
      <c r="E815" s="104"/>
      <c r="F815" s="105"/>
      <c r="G815" s="104"/>
      <c r="H815" s="104"/>
      <c r="I815" s="106"/>
      <c r="J815" s="106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 spans="1:26" ht="15.75" customHeight="1" x14ac:dyDescent="0.25">
      <c r="A816" s="104"/>
      <c r="B816" s="104"/>
      <c r="C816" s="104"/>
      <c r="D816" s="104"/>
      <c r="E816" s="104"/>
      <c r="F816" s="105"/>
      <c r="G816" s="104"/>
      <c r="H816" s="104"/>
      <c r="I816" s="106"/>
      <c r="J816" s="106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 spans="1:26" ht="15.75" customHeight="1" x14ac:dyDescent="0.25">
      <c r="A817" s="104"/>
      <c r="B817" s="104"/>
      <c r="C817" s="104"/>
      <c r="D817" s="104"/>
      <c r="E817" s="104"/>
      <c r="F817" s="105"/>
      <c r="G817" s="104"/>
      <c r="H817" s="104"/>
      <c r="I817" s="106"/>
      <c r="J817" s="106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 spans="1:26" ht="15.75" customHeight="1" x14ac:dyDescent="0.25">
      <c r="A818" s="104"/>
      <c r="B818" s="104"/>
      <c r="C818" s="104"/>
      <c r="D818" s="104"/>
      <c r="E818" s="104"/>
      <c r="F818" s="105"/>
      <c r="G818" s="104"/>
      <c r="H818" s="104"/>
      <c r="I818" s="106"/>
      <c r="J818" s="106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 spans="1:26" ht="15.75" customHeight="1" x14ac:dyDescent="0.25">
      <c r="A819" s="104"/>
      <c r="B819" s="104"/>
      <c r="C819" s="104"/>
      <c r="D819" s="104"/>
      <c r="E819" s="104"/>
      <c r="F819" s="105"/>
      <c r="G819" s="104"/>
      <c r="H819" s="104"/>
      <c r="I819" s="106"/>
      <c r="J819" s="106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 spans="1:26" ht="15.75" customHeight="1" x14ac:dyDescent="0.25">
      <c r="A820" s="104"/>
      <c r="B820" s="104"/>
      <c r="C820" s="104"/>
      <c r="D820" s="104"/>
      <c r="E820" s="104"/>
      <c r="F820" s="105"/>
      <c r="G820" s="104"/>
      <c r="H820" s="104"/>
      <c r="I820" s="106"/>
      <c r="J820" s="106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 spans="1:26" ht="15.75" customHeight="1" x14ac:dyDescent="0.25">
      <c r="A821" s="104"/>
      <c r="B821" s="104"/>
      <c r="C821" s="104"/>
      <c r="D821" s="104"/>
      <c r="E821" s="104"/>
      <c r="F821" s="105"/>
      <c r="G821" s="104"/>
      <c r="H821" s="104"/>
      <c r="I821" s="106"/>
      <c r="J821" s="106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 spans="1:26" ht="15.75" customHeight="1" x14ac:dyDescent="0.25">
      <c r="A822" s="104"/>
      <c r="B822" s="104"/>
      <c r="C822" s="104"/>
      <c r="D822" s="104"/>
      <c r="E822" s="104"/>
      <c r="F822" s="105"/>
      <c r="G822" s="104"/>
      <c r="H822" s="104"/>
      <c r="I822" s="106"/>
      <c r="J822" s="106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 spans="1:26" ht="15.75" customHeight="1" x14ac:dyDescent="0.25">
      <c r="A823" s="104"/>
      <c r="B823" s="104"/>
      <c r="C823" s="104"/>
      <c r="D823" s="104"/>
      <c r="E823" s="104"/>
      <c r="F823" s="105"/>
      <c r="G823" s="104"/>
      <c r="H823" s="104"/>
      <c r="I823" s="106"/>
      <c r="J823" s="106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 spans="1:26" ht="15.75" customHeight="1" x14ac:dyDescent="0.25">
      <c r="A824" s="104"/>
      <c r="B824" s="104"/>
      <c r="C824" s="104"/>
      <c r="D824" s="104"/>
      <c r="E824" s="104"/>
      <c r="F824" s="105"/>
      <c r="G824" s="104"/>
      <c r="H824" s="104"/>
      <c r="I824" s="106"/>
      <c r="J824" s="106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 spans="1:26" ht="15.75" customHeight="1" x14ac:dyDescent="0.25">
      <c r="A825" s="104"/>
      <c r="B825" s="104"/>
      <c r="C825" s="104"/>
      <c r="D825" s="104"/>
      <c r="E825" s="104"/>
      <c r="F825" s="105"/>
      <c r="G825" s="104"/>
      <c r="H825" s="104"/>
      <c r="I825" s="106"/>
      <c r="J825" s="106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 spans="1:26" ht="15.75" customHeight="1" x14ac:dyDescent="0.25">
      <c r="A826" s="104"/>
      <c r="B826" s="104"/>
      <c r="C826" s="104"/>
      <c r="D826" s="104"/>
      <c r="E826" s="104"/>
      <c r="F826" s="105"/>
      <c r="G826" s="104"/>
      <c r="H826" s="104"/>
      <c r="I826" s="106"/>
      <c r="J826" s="106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 spans="1:26" ht="15.75" customHeight="1" x14ac:dyDescent="0.25">
      <c r="A827" s="104"/>
      <c r="B827" s="104"/>
      <c r="C827" s="104"/>
      <c r="D827" s="104"/>
      <c r="E827" s="104"/>
      <c r="F827" s="105"/>
      <c r="G827" s="104"/>
      <c r="H827" s="104"/>
      <c r="I827" s="106"/>
      <c r="J827" s="106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 spans="1:26" ht="15.75" customHeight="1" x14ac:dyDescent="0.25">
      <c r="A828" s="104"/>
      <c r="B828" s="104"/>
      <c r="C828" s="104"/>
      <c r="D828" s="104"/>
      <c r="E828" s="104"/>
      <c r="F828" s="105"/>
      <c r="G828" s="104"/>
      <c r="H828" s="104"/>
      <c r="I828" s="106"/>
      <c r="J828" s="106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 spans="1:26" ht="15.75" customHeight="1" x14ac:dyDescent="0.25">
      <c r="A829" s="104"/>
      <c r="B829" s="104"/>
      <c r="C829" s="104"/>
      <c r="D829" s="104"/>
      <c r="E829" s="104"/>
      <c r="F829" s="105"/>
      <c r="G829" s="104"/>
      <c r="H829" s="104"/>
      <c r="I829" s="106"/>
      <c r="J829" s="106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 spans="1:26" ht="15.75" customHeight="1" x14ac:dyDescent="0.25">
      <c r="A830" s="104"/>
      <c r="B830" s="104"/>
      <c r="C830" s="104"/>
      <c r="D830" s="104"/>
      <c r="E830" s="104"/>
      <c r="F830" s="105"/>
      <c r="G830" s="104"/>
      <c r="H830" s="104"/>
      <c r="I830" s="106"/>
      <c r="J830" s="106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 spans="1:26" ht="15.75" customHeight="1" x14ac:dyDescent="0.25">
      <c r="A831" s="104"/>
      <c r="B831" s="104"/>
      <c r="C831" s="104"/>
      <c r="D831" s="104"/>
      <c r="E831" s="104"/>
      <c r="F831" s="105"/>
      <c r="G831" s="104"/>
      <c r="H831" s="104"/>
      <c r="I831" s="106"/>
      <c r="J831" s="106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 spans="1:26" ht="15.75" customHeight="1" x14ac:dyDescent="0.25">
      <c r="A832" s="104"/>
      <c r="B832" s="104"/>
      <c r="C832" s="104"/>
      <c r="D832" s="104"/>
      <c r="E832" s="104"/>
      <c r="F832" s="105"/>
      <c r="G832" s="104"/>
      <c r="H832" s="104"/>
      <c r="I832" s="106"/>
      <c r="J832" s="106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 spans="1:26" ht="15.75" customHeight="1" x14ac:dyDescent="0.25">
      <c r="A833" s="104"/>
      <c r="B833" s="104"/>
      <c r="C833" s="104"/>
      <c r="D833" s="104"/>
      <c r="E833" s="104"/>
      <c r="F833" s="105"/>
      <c r="G833" s="104"/>
      <c r="H833" s="104"/>
      <c r="I833" s="106"/>
      <c r="J833" s="106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 spans="1:26" ht="15.75" customHeight="1" x14ac:dyDescent="0.25">
      <c r="A834" s="104"/>
      <c r="B834" s="104"/>
      <c r="C834" s="104"/>
      <c r="D834" s="104"/>
      <c r="E834" s="104"/>
      <c r="F834" s="105"/>
      <c r="G834" s="104"/>
      <c r="H834" s="104"/>
      <c r="I834" s="106"/>
      <c r="J834" s="106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 spans="1:26" ht="15.75" customHeight="1" x14ac:dyDescent="0.25">
      <c r="A835" s="104"/>
      <c r="B835" s="104"/>
      <c r="C835" s="104"/>
      <c r="D835" s="104"/>
      <c r="E835" s="104"/>
      <c r="F835" s="105"/>
      <c r="G835" s="104"/>
      <c r="H835" s="104"/>
      <c r="I835" s="106"/>
      <c r="J835" s="106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 spans="1:26" ht="15.75" customHeight="1" x14ac:dyDescent="0.25">
      <c r="A836" s="104"/>
      <c r="B836" s="104"/>
      <c r="C836" s="104"/>
      <c r="D836" s="104"/>
      <c r="E836" s="104"/>
      <c r="F836" s="105"/>
      <c r="G836" s="104"/>
      <c r="H836" s="104"/>
      <c r="I836" s="106"/>
      <c r="J836" s="106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 spans="1:26" ht="15.75" customHeight="1" x14ac:dyDescent="0.25">
      <c r="A837" s="104"/>
      <c r="B837" s="104"/>
      <c r="C837" s="104"/>
      <c r="D837" s="104"/>
      <c r="E837" s="104"/>
      <c r="F837" s="105"/>
      <c r="G837" s="104"/>
      <c r="H837" s="104"/>
      <c r="I837" s="106"/>
      <c r="J837" s="106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 spans="1:26" ht="15.75" customHeight="1" x14ac:dyDescent="0.25">
      <c r="A838" s="104"/>
      <c r="B838" s="104"/>
      <c r="C838" s="104"/>
      <c r="D838" s="104"/>
      <c r="E838" s="104"/>
      <c r="F838" s="105"/>
      <c r="G838" s="104"/>
      <c r="H838" s="104"/>
      <c r="I838" s="106"/>
      <c r="J838" s="106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 spans="1:26" ht="15.75" customHeight="1" x14ac:dyDescent="0.25">
      <c r="A839" s="104"/>
      <c r="B839" s="104"/>
      <c r="C839" s="104"/>
      <c r="D839" s="104"/>
      <c r="E839" s="104"/>
      <c r="F839" s="105"/>
      <c r="G839" s="104"/>
      <c r="H839" s="104"/>
      <c r="I839" s="106"/>
      <c r="J839" s="106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 spans="1:26" ht="15.75" customHeight="1" x14ac:dyDescent="0.25">
      <c r="A840" s="104"/>
      <c r="B840" s="104"/>
      <c r="C840" s="104"/>
      <c r="D840" s="104"/>
      <c r="E840" s="104"/>
      <c r="F840" s="105"/>
      <c r="G840" s="104"/>
      <c r="H840" s="104"/>
      <c r="I840" s="106"/>
      <c r="J840" s="106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 spans="1:26" ht="15.75" customHeight="1" x14ac:dyDescent="0.25">
      <c r="A841" s="104"/>
      <c r="B841" s="104"/>
      <c r="C841" s="104"/>
      <c r="D841" s="104"/>
      <c r="E841" s="104"/>
      <c r="F841" s="105"/>
      <c r="G841" s="104"/>
      <c r="H841" s="104"/>
      <c r="I841" s="106"/>
      <c r="J841" s="106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 spans="1:26" ht="15.75" customHeight="1" x14ac:dyDescent="0.25">
      <c r="A842" s="104"/>
      <c r="B842" s="104"/>
      <c r="C842" s="104"/>
      <c r="D842" s="104"/>
      <c r="E842" s="104"/>
      <c r="F842" s="105"/>
      <c r="G842" s="104"/>
      <c r="H842" s="104"/>
      <c r="I842" s="106"/>
      <c r="J842" s="106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 spans="1:26" ht="15.75" customHeight="1" x14ac:dyDescent="0.25">
      <c r="A843" s="104"/>
      <c r="B843" s="104"/>
      <c r="C843" s="104"/>
      <c r="D843" s="104"/>
      <c r="E843" s="104"/>
      <c r="F843" s="105"/>
      <c r="G843" s="104"/>
      <c r="H843" s="104"/>
      <c r="I843" s="106"/>
      <c r="J843" s="106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 spans="1:26" ht="15.75" customHeight="1" x14ac:dyDescent="0.25">
      <c r="A844" s="104"/>
      <c r="B844" s="104"/>
      <c r="C844" s="104"/>
      <c r="D844" s="104"/>
      <c r="E844" s="104"/>
      <c r="F844" s="105"/>
      <c r="G844" s="104"/>
      <c r="H844" s="104"/>
      <c r="I844" s="106"/>
      <c r="J844" s="106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 spans="1:26" ht="15.75" customHeight="1" x14ac:dyDescent="0.25">
      <c r="A845" s="104"/>
      <c r="B845" s="104"/>
      <c r="C845" s="104"/>
      <c r="D845" s="104"/>
      <c r="E845" s="104"/>
      <c r="F845" s="105"/>
      <c r="G845" s="104"/>
      <c r="H845" s="104"/>
      <c r="I845" s="106"/>
      <c r="J845" s="106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 spans="1:26" ht="15.75" customHeight="1" x14ac:dyDescent="0.25">
      <c r="A846" s="104"/>
      <c r="B846" s="104"/>
      <c r="C846" s="104"/>
      <c r="D846" s="104"/>
      <c r="E846" s="104"/>
      <c r="F846" s="105"/>
      <c r="G846" s="104"/>
      <c r="H846" s="104"/>
      <c r="I846" s="106"/>
      <c r="J846" s="106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 spans="1:26" ht="15.75" customHeight="1" x14ac:dyDescent="0.25">
      <c r="A847" s="104"/>
      <c r="B847" s="104"/>
      <c r="C847" s="104"/>
      <c r="D847" s="104"/>
      <c r="E847" s="104"/>
      <c r="F847" s="105"/>
      <c r="G847" s="104"/>
      <c r="H847" s="104"/>
      <c r="I847" s="106"/>
      <c r="J847" s="106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 spans="1:26" ht="15.75" customHeight="1" x14ac:dyDescent="0.25">
      <c r="A848" s="104"/>
      <c r="B848" s="104"/>
      <c r="C848" s="104"/>
      <c r="D848" s="104"/>
      <c r="E848" s="104"/>
      <c r="F848" s="105"/>
      <c r="G848" s="104"/>
      <c r="H848" s="104"/>
      <c r="I848" s="106"/>
      <c r="J848" s="106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 spans="1:26" ht="15.75" customHeight="1" x14ac:dyDescent="0.25">
      <c r="A849" s="104"/>
      <c r="B849" s="104"/>
      <c r="C849" s="104"/>
      <c r="D849" s="104"/>
      <c r="E849" s="104"/>
      <c r="F849" s="105"/>
      <c r="G849" s="104"/>
      <c r="H849" s="104"/>
      <c r="I849" s="106"/>
      <c r="J849" s="106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 spans="1:26" ht="15.75" customHeight="1" x14ac:dyDescent="0.25">
      <c r="A850" s="104"/>
      <c r="B850" s="104"/>
      <c r="C850" s="104"/>
      <c r="D850" s="104"/>
      <c r="E850" s="104"/>
      <c r="F850" s="105"/>
      <c r="G850" s="104"/>
      <c r="H850" s="104"/>
      <c r="I850" s="106"/>
      <c r="J850" s="106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 spans="1:26" ht="15.75" customHeight="1" x14ac:dyDescent="0.25">
      <c r="A851" s="104"/>
      <c r="B851" s="104"/>
      <c r="C851" s="104"/>
      <c r="D851" s="104"/>
      <c r="E851" s="104"/>
      <c r="F851" s="105"/>
      <c r="G851" s="104"/>
      <c r="H851" s="104"/>
      <c r="I851" s="106"/>
      <c r="J851" s="106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 spans="1:26" ht="15.75" customHeight="1" x14ac:dyDescent="0.25">
      <c r="A852" s="104"/>
      <c r="B852" s="104"/>
      <c r="C852" s="104"/>
      <c r="D852" s="104"/>
      <c r="E852" s="104"/>
      <c r="F852" s="105"/>
      <c r="G852" s="104"/>
      <c r="H852" s="104"/>
      <c r="I852" s="106"/>
      <c r="J852" s="106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 spans="1:26" ht="15.75" customHeight="1" x14ac:dyDescent="0.25">
      <c r="A853" s="104"/>
      <c r="B853" s="104"/>
      <c r="C853" s="104"/>
      <c r="D853" s="104"/>
      <c r="E853" s="104"/>
      <c r="F853" s="105"/>
      <c r="G853" s="104"/>
      <c r="H853" s="104"/>
      <c r="I853" s="106"/>
      <c r="J853" s="106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 spans="1:26" ht="15.75" customHeight="1" x14ac:dyDescent="0.25">
      <c r="A854" s="104"/>
      <c r="B854" s="104"/>
      <c r="C854" s="104"/>
      <c r="D854" s="104"/>
      <c r="E854" s="104"/>
      <c r="F854" s="105"/>
      <c r="G854" s="104"/>
      <c r="H854" s="104"/>
      <c r="I854" s="106"/>
      <c r="J854" s="106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 spans="1:26" ht="15.75" customHeight="1" x14ac:dyDescent="0.25">
      <c r="A855" s="104"/>
      <c r="B855" s="104"/>
      <c r="C855" s="104"/>
      <c r="D855" s="104"/>
      <c r="E855" s="104"/>
      <c r="F855" s="105"/>
      <c r="G855" s="104"/>
      <c r="H855" s="104"/>
      <c r="I855" s="106"/>
      <c r="J855" s="106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 spans="1:26" ht="15.75" customHeight="1" x14ac:dyDescent="0.25">
      <c r="A856" s="104"/>
      <c r="B856" s="104"/>
      <c r="C856" s="104"/>
      <c r="D856" s="104"/>
      <c r="E856" s="104"/>
      <c r="F856" s="105"/>
      <c r="G856" s="104"/>
      <c r="H856" s="104"/>
      <c r="I856" s="106"/>
      <c r="J856" s="106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 spans="1:26" ht="15.75" customHeight="1" x14ac:dyDescent="0.25">
      <c r="A857" s="104"/>
      <c r="B857" s="104"/>
      <c r="C857" s="104"/>
      <c r="D857" s="104"/>
      <c r="E857" s="104"/>
      <c r="F857" s="105"/>
      <c r="G857" s="104"/>
      <c r="H857" s="104"/>
      <c r="I857" s="106"/>
      <c r="J857" s="106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 spans="1:26" ht="15.75" customHeight="1" x14ac:dyDescent="0.25">
      <c r="A858" s="104"/>
      <c r="B858" s="104"/>
      <c r="C858" s="104"/>
      <c r="D858" s="104"/>
      <c r="E858" s="104"/>
      <c r="F858" s="105"/>
      <c r="G858" s="104"/>
      <c r="H858" s="104"/>
      <c r="I858" s="106"/>
      <c r="J858" s="106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 spans="1:26" ht="15.75" customHeight="1" x14ac:dyDescent="0.25">
      <c r="A859" s="104"/>
      <c r="B859" s="104"/>
      <c r="C859" s="104"/>
      <c r="D859" s="104"/>
      <c r="E859" s="104"/>
      <c r="F859" s="105"/>
      <c r="G859" s="104"/>
      <c r="H859" s="104"/>
      <c r="I859" s="106"/>
      <c r="J859" s="106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 spans="1:26" ht="15.75" customHeight="1" x14ac:dyDescent="0.25">
      <c r="A860" s="104"/>
      <c r="B860" s="104"/>
      <c r="C860" s="104"/>
      <c r="D860" s="104"/>
      <c r="E860" s="104"/>
      <c r="F860" s="105"/>
      <c r="G860" s="104"/>
      <c r="H860" s="104"/>
      <c r="I860" s="106"/>
      <c r="J860" s="106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 spans="1:26" ht="15.75" customHeight="1" x14ac:dyDescent="0.25">
      <c r="A861" s="104"/>
      <c r="B861" s="104"/>
      <c r="C861" s="104"/>
      <c r="D861" s="104"/>
      <c r="E861" s="104"/>
      <c r="F861" s="105"/>
      <c r="G861" s="104"/>
      <c r="H861" s="104"/>
      <c r="I861" s="106"/>
      <c r="J861" s="106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 spans="1:26" ht="15.75" customHeight="1" x14ac:dyDescent="0.25">
      <c r="A862" s="104"/>
      <c r="B862" s="104"/>
      <c r="C862" s="104"/>
      <c r="D862" s="104"/>
      <c r="E862" s="104"/>
      <c r="F862" s="105"/>
      <c r="G862" s="104"/>
      <c r="H862" s="104"/>
      <c r="I862" s="106"/>
      <c r="J862" s="106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 spans="1:26" ht="15.75" customHeight="1" x14ac:dyDescent="0.25">
      <c r="A863" s="104"/>
      <c r="B863" s="104"/>
      <c r="C863" s="104"/>
      <c r="D863" s="104"/>
      <c r="E863" s="104"/>
      <c r="F863" s="105"/>
      <c r="G863" s="104"/>
      <c r="H863" s="104"/>
      <c r="I863" s="106"/>
      <c r="J863" s="106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 spans="1:26" ht="15.75" customHeight="1" x14ac:dyDescent="0.25">
      <c r="A864" s="104"/>
      <c r="B864" s="104"/>
      <c r="C864" s="104"/>
      <c r="D864" s="104"/>
      <c r="E864" s="104"/>
      <c r="F864" s="105"/>
      <c r="G864" s="104"/>
      <c r="H864" s="104"/>
      <c r="I864" s="106"/>
      <c r="J864" s="106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 spans="1:26" ht="15.75" customHeight="1" x14ac:dyDescent="0.25">
      <c r="A865" s="104"/>
      <c r="B865" s="104"/>
      <c r="C865" s="104"/>
      <c r="D865" s="104"/>
      <c r="E865" s="104"/>
      <c r="F865" s="105"/>
      <c r="G865" s="104"/>
      <c r="H865" s="104"/>
      <c r="I865" s="106"/>
      <c r="J865" s="106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 spans="1:26" ht="15.75" customHeight="1" x14ac:dyDescent="0.25">
      <c r="A866" s="104"/>
      <c r="B866" s="104"/>
      <c r="C866" s="104"/>
      <c r="D866" s="104"/>
      <c r="E866" s="104"/>
      <c r="F866" s="105"/>
      <c r="G866" s="104"/>
      <c r="H866" s="104"/>
      <c r="I866" s="106"/>
      <c r="J866" s="106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 spans="1:26" ht="15.75" customHeight="1" x14ac:dyDescent="0.25">
      <c r="A867" s="104"/>
      <c r="B867" s="104"/>
      <c r="C867" s="104"/>
      <c r="D867" s="104"/>
      <c r="E867" s="104"/>
      <c r="F867" s="105"/>
      <c r="G867" s="104"/>
      <c r="H867" s="104"/>
      <c r="I867" s="106"/>
      <c r="J867" s="106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 spans="1:26" ht="15.75" customHeight="1" x14ac:dyDescent="0.25">
      <c r="A868" s="104"/>
      <c r="B868" s="104"/>
      <c r="C868" s="104"/>
      <c r="D868" s="104"/>
      <c r="E868" s="104"/>
      <c r="F868" s="105"/>
      <c r="G868" s="104"/>
      <c r="H868" s="104"/>
      <c r="I868" s="106"/>
      <c r="J868" s="106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 spans="1:26" ht="15.75" customHeight="1" x14ac:dyDescent="0.25">
      <c r="A869" s="104"/>
      <c r="B869" s="104"/>
      <c r="C869" s="104"/>
      <c r="D869" s="104"/>
      <c r="E869" s="104"/>
      <c r="F869" s="105"/>
      <c r="G869" s="104"/>
      <c r="H869" s="104"/>
      <c r="I869" s="106"/>
      <c r="J869" s="106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 spans="1:26" ht="15.75" customHeight="1" x14ac:dyDescent="0.25">
      <c r="A870" s="104"/>
      <c r="B870" s="104"/>
      <c r="C870" s="104"/>
      <c r="D870" s="104"/>
      <c r="E870" s="104"/>
      <c r="F870" s="105"/>
      <c r="G870" s="104"/>
      <c r="H870" s="104"/>
      <c r="I870" s="106"/>
      <c r="J870" s="106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 spans="1:26" ht="15.75" customHeight="1" x14ac:dyDescent="0.25">
      <c r="A871" s="104"/>
      <c r="B871" s="104"/>
      <c r="C871" s="104"/>
      <c r="D871" s="104"/>
      <c r="E871" s="104"/>
      <c r="F871" s="105"/>
      <c r="G871" s="104"/>
      <c r="H871" s="104"/>
      <c r="I871" s="106"/>
      <c r="J871" s="106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 spans="1:26" ht="15.75" customHeight="1" x14ac:dyDescent="0.25">
      <c r="A872" s="104"/>
      <c r="B872" s="104"/>
      <c r="C872" s="104"/>
      <c r="D872" s="104"/>
      <c r="E872" s="104"/>
      <c r="F872" s="105"/>
      <c r="G872" s="104"/>
      <c r="H872" s="104"/>
      <c r="I872" s="106"/>
      <c r="J872" s="106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 spans="1:26" ht="15.75" customHeight="1" x14ac:dyDescent="0.25">
      <c r="A873" s="104"/>
      <c r="B873" s="104"/>
      <c r="C873" s="104"/>
      <c r="D873" s="104"/>
      <c r="E873" s="104"/>
      <c r="F873" s="105"/>
      <c r="G873" s="104"/>
      <c r="H873" s="104"/>
      <c r="I873" s="106"/>
      <c r="J873" s="106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 spans="1:26" ht="15.75" customHeight="1" x14ac:dyDescent="0.25">
      <c r="A874" s="104"/>
      <c r="B874" s="104"/>
      <c r="C874" s="104"/>
      <c r="D874" s="104"/>
      <c r="E874" s="104"/>
      <c r="F874" s="105"/>
      <c r="G874" s="104"/>
      <c r="H874" s="104"/>
      <c r="I874" s="106"/>
      <c r="J874" s="106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 spans="1:26" ht="15.75" customHeight="1" x14ac:dyDescent="0.25">
      <c r="A875" s="104"/>
      <c r="B875" s="104"/>
      <c r="C875" s="104"/>
      <c r="D875" s="104"/>
      <c r="E875" s="104"/>
      <c r="F875" s="105"/>
      <c r="G875" s="104"/>
      <c r="H875" s="104"/>
      <c r="I875" s="106"/>
      <c r="J875" s="106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 spans="1:26" ht="15.75" customHeight="1" x14ac:dyDescent="0.25">
      <c r="A876" s="104"/>
      <c r="B876" s="104"/>
      <c r="C876" s="104"/>
      <c r="D876" s="104"/>
      <c r="E876" s="104"/>
      <c r="F876" s="105"/>
      <c r="G876" s="104"/>
      <c r="H876" s="104"/>
      <c r="I876" s="106"/>
      <c r="J876" s="106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 spans="1:26" ht="15.75" customHeight="1" x14ac:dyDescent="0.25">
      <c r="A877" s="104"/>
      <c r="B877" s="104"/>
      <c r="C877" s="104"/>
      <c r="D877" s="104"/>
      <c r="E877" s="104"/>
      <c r="F877" s="105"/>
      <c r="G877" s="104"/>
      <c r="H877" s="104"/>
      <c r="I877" s="106"/>
      <c r="J877" s="106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 spans="1:26" ht="15.75" customHeight="1" x14ac:dyDescent="0.25">
      <c r="A878" s="104"/>
      <c r="B878" s="104"/>
      <c r="C878" s="104"/>
      <c r="D878" s="104"/>
      <c r="E878" s="104"/>
      <c r="F878" s="105"/>
      <c r="G878" s="104"/>
      <c r="H878" s="104"/>
      <c r="I878" s="106"/>
      <c r="J878" s="106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 spans="1:26" ht="15.75" customHeight="1" x14ac:dyDescent="0.25">
      <c r="A879" s="104"/>
      <c r="B879" s="104"/>
      <c r="C879" s="104"/>
      <c r="D879" s="104"/>
      <c r="E879" s="104"/>
      <c r="F879" s="105"/>
      <c r="G879" s="104"/>
      <c r="H879" s="104"/>
      <c r="I879" s="106"/>
      <c r="J879" s="106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 spans="1:26" ht="15.75" customHeight="1" x14ac:dyDescent="0.25">
      <c r="A880" s="104"/>
      <c r="B880" s="104"/>
      <c r="C880" s="104"/>
      <c r="D880" s="104"/>
      <c r="E880" s="104"/>
      <c r="F880" s="105"/>
      <c r="G880" s="104"/>
      <c r="H880" s="104"/>
      <c r="I880" s="106"/>
      <c r="J880" s="106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 spans="1:26" ht="15.75" customHeight="1" x14ac:dyDescent="0.25">
      <c r="A881" s="104"/>
      <c r="B881" s="104"/>
      <c r="C881" s="104"/>
      <c r="D881" s="104"/>
      <c r="E881" s="104"/>
      <c r="F881" s="105"/>
      <c r="G881" s="104"/>
      <c r="H881" s="104"/>
      <c r="I881" s="106"/>
      <c r="J881" s="106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 spans="1:26" ht="15.75" customHeight="1" x14ac:dyDescent="0.25">
      <c r="A882" s="104"/>
      <c r="B882" s="104"/>
      <c r="C882" s="104"/>
      <c r="D882" s="104"/>
      <c r="E882" s="104"/>
      <c r="F882" s="105"/>
      <c r="G882" s="104"/>
      <c r="H882" s="104"/>
      <c r="I882" s="106"/>
      <c r="J882" s="106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 spans="1:26" ht="15.75" customHeight="1" x14ac:dyDescent="0.25">
      <c r="A883" s="104"/>
      <c r="B883" s="104"/>
      <c r="C883" s="104"/>
      <c r="D883" s="104"/>
      <c r="E883" s="104"/>
      <c r="F883" s="105"/>
      <c r="G883" s="104"/>
      <c r="H883" s="104"/>
      <c r="I883" s="106"/>
      <c r="J883" s="106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 spans="1:26" ht="15.75" customHeight="1" x14ac:dyDescent="0.25">
      <c r="A884" s="104"/>
      <c r="B884" s="104"/>
      <c r="C884" s="104"/>
      <c r="D884" s="104"/>
      <c r="E884" s="104"/>
      <c r="F884" s="105"/>
      <c r="G884" s="104"/>
      <c r="H884" s="104"/>
      <c r="I884" s="106"/>
      <c r="J884" s="106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 spans="1:26" ht="15.75" customHeight="1" x14ac:dyDescent="0.25">
      <c r="A885" s="104"/>
      <c r="B885" s="104"/>
      <c r="C885" s="104"/>
      <c r="D885" s="104"/>
      <c r="E885" s="104"/>
      <c r="F885" s="105"/>
      <c r="G885" s="104"/>
      <c r="H885" s="104"/>
      <c r="I885" s="106"/>
      <c r="J885" s="106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 spans="1:26" ht="15.75" customHeight="1" x14ac:dyDescent="0.25">
      <c r="A886" s="104"/>
      <c r="B886" s="104"/>
      <c r="C886" s="104"/>
      <c r="D886" s="104"/>
      <c r="E886" s="104"/>
      <c r="F886" s="105"/>
      <c r="G886" s="104"/>
      <c r="H886" s="104"/>
      <c r="I886" s="106"/>
      <c r="J886" s="106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 spans="1:26" ht="15.75" customHeight="1" x14ac:dyDescent="0.25">
      <c r="A887" s="104"/>
      <c r="B887" s="104"/>
      <c r="C887" s="104"/>
      <c r="D887" s="104"/>
      <c r="E887" s="104"/>
      <c r="F887" s="105"/>
      <c r="G887" s="104"/>
      <c r="H887" s="104"/>
      <c r="I887" s="106"/>
      <c r="J887" s="106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 spans="1:26" ht="15.75" customHeight="1" x14ac:dyDescent="0.25">
      <c r="A888" s="104"/>
      <c r="B888" s="104"/>
      <c r="C888" s="104"/>
      <c r="D888" s="104"/>
      <c r="E888" s="104"/>
      <c r="F888" s="105"/>
      <c r="G888" s="104"/>
      <c r="H888" s="104"/>
      <c r="I888" s="106"/>
      <c r="J888" s="106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 spans="1:26" ht="15.75" customHeight="1" x14ac:dyDescent="0.25">
      <c r="A889" s="104"/>
      <c r="B889" s="104"/>
      <c r="C889" s="104"/>
      <c r="D889" s="104"/>
      <c r="E889" s="104"/>
      <c r="F889" s="105"/>
      <c r="G889" s="104"/>
      <c r="H889" s="104"/>
      <c r="I889" s="106"/>
      <c r="J889" s="106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 spans="1:26" ht="15.75" customHeight="1" x14ac:dyDescent="0.25">
      <c r="A890" s="104"/>
      <c r="B890" s="104"/>
      <c r="C890" s="104"/>
      <c r="D890" s="104"/>
      <c r="E890" s="104"/>
      <c r="F890" s="105"/>
      <c r="G890" s="104"/>
      <c r="H890" s="104"/>
      <c r="I890" s="106"/>
      <c r="J890" s="106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 spans="1:26" ht="15.75" customHeight="1" x14ac:dyDescent="0.25">
      <c r="A891" s="104"/>
      <c r="B891" s="104"/>
      <c r="C891" s="104"/>
      <c r="D891" s="104"/>
      <c r="E891" s="104"/>
      <c r="F891" s="105"/>
      <c r="G891" s="104"/>
      <c r="H891" s="104"/>
      <c r="I891" s="106"/>
      <c r="J891" s="106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 spans="1:26" ht="15.75" customHeight="1" x14ac:dyDescent="0.25">
      <c r="A892" s="104"/>
      <c r="B892" s="104"/>
      <c r="C892" s="104"/>
      <c r="D892" s="104"/>
      <c r="E892" s="104"/>
      <c r="F892" s="105"/>
      <c r="G892" s="104"/>
      <c r="H892" s="104"/>
      <c r="I892" s="106"/>
      <c r="J892" s="106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 spans="1:26" ht="15.75" customHeight="1" x14ac:dyDescent="0.25">
      <c r="A893" s="104"/>
      <c r="B893" s="104"/>
      <c r="C893" s="104"/>
      <c r="D893" s="104"/>
      <c r="E893" s="104"/>
      <c r="F893" s="105"/>
      <c r="G893" s="104"/>
      <c r="H893" s="104"/>
      <c r="I893" s="106"/>
      <c r="J893" s="106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 spans="1:26" ht="15.75" customHeight="1" x14ac:dyDescent="0.25">
      <c r="A894" s="104"/>
      <c r="B894" s="104"/>
      <c r="C894" s="104"/>
      <c r="D894" s="104"/>
      <c r="E894" s="104"/>
      <c r="F894" s="105"/>
      <c r="G894" s="104"/>
      <c r="H894" s="104"/>
      <c r="I894" s="106"/>
      <c r="J894" s="106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 spans="1:26" ht="15.75" customHeight="1" x14ac:dyDescent="0.25">
      <c r="A895" s="104"/>
      <c r="B895" s="104"/>
      <c r="C895" s="104"/>
      <c r="D895" s="104"/>
      <c r="E895" s="104"/>
      <c r="F895" s="105"/>
      <c r="G895" s="104"/>
      <c r="H895" s="104"/>
      <c r="I895" s="106"/>
      <c r="J895" s="106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 spans="1:26" ht="15.75" customHeight="1" x14ac:dyDescent="0.25">
      <c r="A896" s="104"/>
      <c r="B896" s="104"/>
      <c r="C896" s="104"/>
      <c r="D896" s="104"/>
      <c r="E896" s="104"/>
      <c r="F896" s="105"/>
      <c r="G896" s="104"/>
      <c r="H896" s="104"/>
      <c r="I896" s="106"/>
      <c r="J896" s="106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 spans="1:26" ht="15.75" customHeight="1" x14ac:dyDescent="0.25">
      <c r="A897" s="104"/>
      <c r="B897" s="104"/>
      <c r="C897" s="104"/>
      <c r="D897" s="104"/>
      <c r="E897" s="104"/>
      <c r="F897" s="105"/>
      <c r="G897" s="104"/>
      <c r="H897" s="104"/>
      <c r="I897" s="106"/>
      <c r="J897" s="106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 spans="1:26" ht="15.75" customHeight="1" x14ac:dyDescent="0.25">
      <c r="A898" s="104"/>
      <c r="B898" s="104"/>
      <c r="C898" s="104"/>
      <c r="D898" s="104"/>
      <c r="E898" s="104"/>
      <c r="F898" s="105"/>
      <c r="G898" s="104"/>
      <c r="H898" s="104"/>
      <c r="I898" s="106"/>
      <c r="J898" s="106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 spans="1:26" ht="15.75" customHeight="1" x14ac:dyDescent="0.25">
      <c r="A899" s="104"/>
      <c r="B899" s="104"/>
      <c r="C899" s="104"/>
      <c r="D899" s="104"/>
      <c r="E899" s="104"/>
      <c r="F899" s="105"/>
      <c r="G899" s="104"/>
      <c r="H899" s="104"/>
      <c r="I899" s="106"/>
      <c r="J899" s="106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 spans="1:26" ht="15.75" customHeight="1" x14ac:dyDescent="0.25">
      <c r="A900" s="104"/>
      <c r="B900" s="104"/>
      <c r="C900" s="104"/>
      <c r="D900" s="104"/>
      <c r="E900" s="104"/>
      <c r="F900" s="105"/>
      <c r="G900" s="104"/>
      <c r="H900" s="104"/>
      <c r="I900" s="106"/>
      <c r="J900" s="106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 spans="1:26" ht="15.75" customHeight="1" x14ac:dyDescent="0.25">
      <c r="A901" s="104"/>
      <c r="B901" s="104"/>
      <c r="C901" s="104"/>
      <c r="D901" s="104"/>
      <c r="E901" s="104"/>
      <c r="F901" s="105"/>
      <c r="G901" s="104"/>
      <c r="H901" s="104"/>
      <c r="I901" s="106"/>
      <c r="J901" s="106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 spans="1:26" ht="15.75" customHeight="1" x14ac:dyDescent="0.25">
      <c r="A902" s="104"/>
      <c r="B902" s="104"/>
      <c r="C902" s="104"/>
      <c r="D902" s="104"/>
      <c r="E902" s="104"/>
      <c r="F902" s="105"/>
      <c r="G902" s="104"/>
      <c r="H902" s="104"/>
      <c r="I902" s="106"/>
      <c r="J902" s="106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 spans="1:26" ht="15.75" customHeight="1" x14ac:dyDescent="0.25">
      <c r="A903" s="104"/>
      <c r="B903" s="104"/>
      <c r="C903" s="104"/>
      <c r="D903" s="104"/>
      <c r="E903" s="104"/>
      <c r="F903" s="105"/>
      <c r="G903" s="104"/>
      <c r="H903" s="104"/>
      <c r="I903" s="106"/>
      <c r="J903" s="106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 spans="1:26" ht="15.75" customHeight="1" x14ac:dyDescent="0.25">
      <c r="A904" s="104"/>
      <c r="B904" s="104"/>
      <c r="C904" s="104"/>
      <c r="D904" s="104"/>
      <c r="E904" s="104"/>
      <c r="F904" s="105"/>
      <c r="G904" s="104"/>
      <c r="H904" s="104"/>
      <c r="I904" s="106"/>
      <c r="J904" s="106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 spans="1:26" ht="15.75" customHeight="1" x14ac:dyDescent="0.25">
      <c r="A905" s="104"/>
      <c r="B905" s="104"/>
      <c r="C905" s="104"/>
      <c r="D905" s="104"/>
      <c r="E905" s="104"/>
      <c r="F905" s="105"/>
      <c r="G905" s="104"/>
      <c r="H905" s="104"/>
      <c r="I905" s="106"/>
      <c r="J905" s="106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 spans="1:26" ht="15.75" customHeight="1" x14ac:dyDescent="0.25">
      <c r="A906" s="104"/>
      <c r="B906" s="104"/>
      <c r="C906" s="104"/>
      <c r="D906" s="104"/>
      <c r="E906" s="104"/>
      <c r="F906" s="105"/>
      <c r="G906" s="104"/>
      <c r="H906" s="104"/>
      <c r="I906" s="106"/>
      <c r="J906" s="106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 spans="1:26" ht="15.75" customHeight="1" x14ac:dyDescent="0.25">
      <c r="A907" s="104"/>
      <c r="B907" s="104"/>
      <c r="C907" s="104"/>
      <c r="D907" s="104"/>
      <c r="E907" s="104"/>
      <c r="F907" s="105"/>
      <c r="G907" s="104"/>
      <c r="H907" s="104"/>
      <c r="I907" s="106"/>
      <c r="J907" s="106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 spans="1:26" ht="15.75" customHeight="1" x14ac:dyDescent="0.25">
      <c r="A908" s="104"/>
      <c r="B908" s="104"/>
      <c r="C908" s="104"/>
      <c r="D908" s="104"/>
      <c r="E908" s="104"/>
      <c r="F908" s="105"/>
      <c r="G908" s="104"/>
      <c r="H908" s="104"/>
      <c r="I908" s="106"/>
      <c r="J908" s="106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 spans="1:26" ht="15.75" customHeight="1" x14ac:dyDescent="0.25">
      <c r="A909" s="104"/>
      <c r="B909" s="104"/>
      <c r="C909" s="104"/>
      <c r="D909" s="104"/>
      <c r="E909" s="104"/>
      <c r="F909" s="105"/>
      <c r="G909" s="104"/>
      <c r="H909" s="104"/>
      <c r="I909" s="106"/>
      <c r="J909" s="106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 spans="1:26" ht="15.75" customHeight="1" x14ac:dyDescent="0.25">
      <c r="A910" s="104"/>
      <c r="B910" s="104"/>
      <c r="C910" s="104"/>
      <c r="D910" s="104"/>
      <c r="E910" s="104"/>
      <c r="F910" s="105"/>
      <c r="G910" s="104"/>
      <c r="H910" s="104"/>
      <c r="I910" s="106"/>
      <c r="J910" s="106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 spans="1:26" ht="15.75" customHeight="1" x14ac:dyDescent="0.25">
      <c r="A911" s="104"/>
      <c r="B911" s="104"/>
      <c r="C911" s="104"/>
      <c r="D911" s="104"/>
      <c r="E911" s="104"/>
      <c r="F911" s="105"/>
      <c r="G911" s="104"/>
      <c r="H911" s="104"/>
      <c r="I911" s="106"/>
      <c r="J911" s="106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 spans="1:26" ht="15.75" customHeight="1" x14ac:dyDescent="0.25">
      <c r="A912" s="104"/>
      <c r="B912" s="104"/>
      <c r="C912" s="104"/>
      <c r="D912" s="104"/>
      <c r="E912" s="104"/>
      <c r="F912" s="105"/>
      <c r="G912" s="104"/>
      <c r="H912" s="104"/>
      <c r="I912" s="106"/>
      <c r="J912" s="106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 spans="1:26" ht="15.75" customHeight="1" x14ac:dyDescent="0.25">
      <c r="A913" s="104"/>
      <c r="B913" s="104"/>
      <c r="C913" s="104"/>
      <c r="D913" s="104"/>
      <c r="E913" s="104"/>
      <c r="F913" s="105"/>
      <c r="G913" s="104"/>
      <c r="H913" s="104"/>
      <c r="I913" s="106"/>
      <c r="J913" s="106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 spans="1:26" ht="15.75" customHeight="1" x14ac:dyDescent="0.25">
      <c r="A914" s="104"/>
      <c r="B914" s="104"/>
      <c r="C914" s="104"/>
      <c r="D914" s="104"/>
      <c r="E914" s="104"/>
      <c r="F914" s="105"/>
      <c r="G914" s="104"/>
      <c r="H914" s="104"/>
      <c r="I914" s="106"/>
      <c r="J914" s="106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 spans="1:26" ht="15.75" customHeight="1" x14ac:dyDescent="0.25">
      <c r="A915" s="104"/>
      <c r="B915" s="104"/>
      <c r="C915" s="104"/>
      <c r="D915" s="104"/>
      <c r="E915" s="104"/>
      <c r="F915" s="105"/>
      <c r="G915" s="104"/>
      <c r="H915" s="104"/>
      <c r="I915" s="106"/>
      <c r="J915" s="106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 spans="1:26" ht="15.75" customHeight="1" x14ac:dyDescent="0.25">
      <c r="A916" s="104"/>
      <c r="B916" s="104"/>
      <c r="C916" s="104"/>
      <c r="D916" s="104"/>
      <c r="E916" s="104"/>
      <c r="F916" s="105"/>
      <c r="G916" s="104"/>
      <c r="H916" s="104"/>
      <c r="I916" s="106"/>
      <c r="J916" s="106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 spans="1:26" ht="15.75" customHeight="1" x14ac:dyDescent="0.25">
      <c r="A917" s="104"/>
      <c r="B917" s="104"/>
      <c r="C917" s="104"/>
      <c r="D917" s="104"/>
      <c r="E917" s="104"/>
      <c r="F917" s="105"/>
      <c r="G917" s="104"/>
      <c r="H917" s="104"/>
      <c r="I917" s="106"/>
      <c r="J917" s="106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 spans="1:26" ht="15.75" customHeight="1" x14ac:dyDescent="0.25">
      <c r="A918" s="104"/>
      <c r="B918" s="104"/>
      <c r="C918" s="104"/>
      <c r="D918" s="104"/>
      <c r="E918" s="104"/>
      <c r="F918" s="105"/>
      <c r="G918" s="104"/>
      <c r="H918" s="104"/>
      <c r="I918" s="106"/>
      <c r="J918" s="106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 spans="1:26" ht="15.75" customHeight="1" x14ac:dyDescent="0.25">
      <c r="A919" s="104"/>
      <c r="B919" s="104"/>
      <c r="C919" s="104"/>
      <c r="D919" s="104"/>
      <c r="E919" s="104"/>
      <c r="F919" s="105"/>
      <c r="G919" s="104"/>
      <c r="H919" s="104"/>
      <c r="I919" s="106"/>
      <c r="J919" s="106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 spans="1:26" ht="15.75" customHeight="1" x14ac:dyDescent="0.25">
      <c r="A920" s="104"/>
      <c r="B920" s="104"/>
      <c r="C920" s="104"/>
      <c r="D920" s="104"/>
      <c r="E920" s="104"/>
      <c r="F920" s="105"/>
      <c r="G920" s="104"/>
      <c r="H920" s="104"/>
      <c r="I920" s="106"/>
      <c r="J920" s="106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 spans="1:26" ht="15.75" customHeight="1" x14ac:dyDescent="0.25">
      <c r="A921" s="104"/>
      <c r="B921" s="104"/>
      <c r="C921" s="104"/>
      <c r="D921" s="104"/>
      <c r="E921" s="104"/>
      <c r="F921" s="105"/>
      <c r="G921" s="104"/>
      <c r="H921" s="104"/>
      <c r="I921" s="106"/>
      <c r="J921" s="106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 spans="1:26" ht="15.75" customHeight="1" x14ac:dyDescent="0.25">
      <c r="A922" s="104"/>
      <c r="B922" s="104"/>
      <c r="C922" s="104"/>
      <c r="D922" s="104"/>
      <c r="E922" s="104"/>
      <c r="F922" s="105"/>
      <c r="G922" s="104"/>
      <c r="H922" s="104"/>
      <c r="I922" s="106"/>
      <c r="J922" s="106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 spans="1:26" ht="15.75" customHeight="1" x14ac:dyDescent="0.25">
      <c r="A923" s="104"/>
      <c r="B923" s="104"/>
      <c r="C923" s="104"/>
      <c r="D923" s="104"/>
      <c r="E923" s="104"/>
      <c r="F923" s="105"/>
      <c r="G923" s="104"/>
      <c r="H923" s="104"/>
      <c r="I923" s="106"/>
      <c r="J923" s="106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 spans="1:26" ht="15.75" customHeight="1" x14ac:dyDescent="0.25">
      <c r="A924" s="104"/>
      <c r="B924" s="104"/>
      <c r="C924" s="104"/>
      <c r="D924" s="104"/>
      <c r="E924" s="104"/>
      <c r="F924" s="105"/>
      <c r="G924" s="104"/>
      <c r="H924" s="104"/>
      <c r="I924" s="106"/>
      <c r="J924" s="106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 spans="1:26" ht="15.75" customHeight="1" x14ac:dyDescent="0.25">
      <c r="A925" s="104"/>
      <c r="B925" s="104"/>
      <c r="C925" s="104"/>
      <c r="D925" s="104"/>
      <c r="E925" s="104"/>
      <c r="F925" s="105"/>
      <c r="G925" s="104"/>
      <c r="H925" s="104"/>
      <c r="I925" s="106"/>
      <c r="J925" s="106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 spans="1:26" ht="15.75" customHeight="1" x14ac:dyDescent="0.25">
      <c r="A926" s="104"/>
      <c r="B926" s="104"/>
      <c r="C926" s="104"/>
      <c r="D926" s="104"/>
      <c r="E926" s="104"/>
      <c r="F926" s="105"/>
      <c r="G926" s="104"/>
      <c r="H926" s="104"/>
      <c r="I926" s="106"/>
      <c r="J926" s="106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 spans="1:26" ht="15.75" customHeight="1" x14ac:dyDescent="0.25">
      <c r="A927" s="104"/>
      <c r="B927" s="104"/>
      <c r="C927" s="104"/>
      <c r="D927" s="104"/>
      <c r="E927" s="104"/>
      <c r="F927" s="105"/>
      <c r="G927" s="104"/>
      <c r="H927" s="104"/>
      <c r="I927" s="106"/>
      <c r="J927" s="106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 spans="1:26" ht="15.75" customHeight="1" x14ac:dyDescent="0.25">
      <c r="A928" s="104"/>
      <c r="B928" s="104"/>
      <c r="C928" s="104"/>
      <c r="D928" s="104"/>
      <c r="E928" s="104"/>
      <c r="F928" s="105"/>
      <c r="G928" s="104"/>
      <c r="H928" s="104"/>
      <c r="I928" s="106"/>
      <c r="J928" s="106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 spans="1:26" ht="15.75" customHeight="1" x14ac:dyDescent="0.25">
      <c r="A929" s="104"/>
      <c r="B929" s="104"/>
      <c r="C929" s="104"/>
      <c r="D929" s="104"/>
      <c r="E929" s="104"/>
      <c r="F929" s="105"/>
      <c r="G929" s="104"/>
      <c r="H929" s="104"/>
      <c r="I929" s="106"/>
      <c r="J929" s="106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 spans="1:26" ht="15.75" customHeight="1" x14ac:dyDescent="0.25">
      <c r="A930" s="104"/>
      <c r="B930" s="104"/>
      <c r="C930" s="104"/>
      <c r="D930" s="104"/>
      <c r="E930" s="104"/>
      <c r="F930" s="105"/>
      <c r="G930" s="104"/>
      <c r="H930" s="104"/>
      <c r="I930" s="106"/>
      <c r="J930" s="106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 spans="1:26" ht="15.75" customHeight="1" x14ac:dyDescent="0.25">
      <c r="A931" s="104"/>
      <c r="B931" s="104"/>
      <c r="C931" s="104"/>
      <c r="D931" s="104"/>
      <c r="E931" s="104"/>
      <c r="F931" s="105"/>
      <c r="G931" s="104"/>
      <c r="H931" s="104"/>
      <c r="I931" s="106"/>
      <c r="J931" s="106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 spans="1:26" ht="15.75" customHeight="1" x14ac:dyDescent="0.25">
      <c r="A932" s="104"/>
      <c r="B932" s="104"/>
      <c r="C932" s="104"/>
      <c r="D932" s="104"/>
      <c r="E932" s="104"/>
      <c r="F932" s="105"/>
      <c r="G932" s="104"/>
      <c r="H932" s="104"/>
      <c r="I932" s="106"/>
      <c r="J932" s="106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 spans="1:26" ht="15.75" customHeight="1" x14ac:dyDescent="0.25">
      <c r="A933" s="104"/>
      <c r="B933" s="104"/>
      <c r="C933" s="104"/>
      <c r="D933" s="104"/>
      <c r="E933" s="104"/>
      <c r="F933" s="105"/>
      <c r="G933" s="104"/>
      <c r="H933" s="104"/>
      <c r="I933" s="106"/>
      <c r="J933" s="106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 spans="1:26" ht="15.75" customHeight="1" x14ac:dyDescent="0.25">
      <c r="A934" s="104"/>
      <c r="B934" s="104"/>
      <c r="C934" s="104"/>
      <c r="D934" s="104"/>
      <c r="E934" s="104"/>
      <c r="F934" s="105"/>
      <c r="G934" s="104"/>
      <c r="H934" s="104"/>
      <c r="I934" s="106"/>
      <c r="J934" s="106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 spans="1:26" ht="15.75" customHeight="1" x14ac:dyDescent="0.25">
      <c r="A935" s="104"/>
      <c r="B935" s="104"/>
      <c r="C935" s="104"/>
      <c r="D935" s="104"/>
      <c r="E935" s="104"/>
      <c r="F935" s="105"/>
      <c r="G935" s="104"/>
      <c r="H935" s="104"/>
      <c r="I935" s="106"/>
      <c r="J935" s="106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 spans="1:26" ht="15.75" customHeight="1" x14ac:dyDescent="0.25">
      <c r="A936" s="104"/>
      <c r="B936" s="104"/>
      <c r="C936" s="104"/>
      <c r="D936" s="104"/>
      <c r="E936" s="104"/>
      <c r="F936" s="105"/>
      <c r="G936" s="104"/>
      <c r="H936" s="104"/>
      <c r="I936" s="106"/>
      <c r="J936" s="106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 spans="1:26" ht="15.75" customHeight="1" x14ac:dyDescent="0.25">
      <c r="A937" s="104"/>
      <c r="B937" s="104"/>
      <c r="C937" s="104"/>
      <c r="D937" s="104"/>
      <c r="E937" s="104"/>
      <c r="F937" s="105"/>
      <c r="G937" s="104"/>
      <c r="H937" s="104"/>
      <c r="I937" s="106"/>
      <c r="J937" s="106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 spans="1:26" ht="15.75" customHeight="1" x14ac:dyDescent="0.25">
      <c r="A938" s="104"/>
      <c r="B938" s="104"/>
      <c r="C938" s="104"/>
      <c r="D938" s="104"/>
      <c r="E938" s="104"/>
      <c r="F938" s="105"/>
      <c r="G938" s="104"/>
      <c r="H938" s="104"/>
      <c r="I938" s="106"/>
      <c r="J938" s="106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 spans="1:26" ht="15.75" customHeight="1" x14ac:dyDescent="0.25">
      <c r="A939" s="104"/>
      <c r="B939" s="104"/>
      <c r="C939" s="104"/>
      <c r="D939" s="104"/>
      <c r="E939" s="104"/>
      <c r="F939" s="105"/>
      <c r="G939" s="104"/>
      <c r="H939" s="104"/>
      <c r="I939" s="106"/>
      <c r="J939" s="106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 spans="1:26" ht="15.75" customHeight="1" x14ac:dyDescent="0.25">
      <c r="A940" s="104"/>
      <c r="B940" s="104"/>
      <c r="C940" s="104"/>
      <c r="D940" s="104"/>
      <c r="E940" s="104"/>
      <c r="F940" s="105"/>
      <c r="G940" s="104"/>
      <c r="H940" s="104"/>
      <c r="I940" s="106"/>
      <c r="J940" s="106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 spans="1:26" ht="15.75" customHeight="1" x14ac:dyDescent="0.25">
      <c r="A941" s="104"/>
      <c r="B941" s="104"/>
      <c r="C941" s="104"/>
      <c r="D941" s="104"/>
      <c r="E941" s="104"/>
      <c r="F941" s="105"/>
      <c r="G941" s="104"/>
      <c r="H941" s="104"/>
      <c r="I941" s="106"/>
      <c r="J941" s="106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 spans="1:26" ht="15.75" customHeight="1" x14ac:dyDescent="0.25">
      <c r="A942" s="104"/>
      <c r="B942" s="104"/>
      <c r="C942" s="104"/>
      <c r="D942" s="104"/>
      <c r="E942" s="104"/>
      <c r="F942" s="105"/>
      <c r="G942" s="104"/>
      <c r="H942" s="104"/>
      <c r="I942" s="106"/>
      <c r="J942" s="106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 spans="1:26" ht="15.75" customHeight="1" x14ac:dyDescent="0.25">
      <c r="A943" s="104"/>
      <c r="B943" s="104"/>
      <c r="C943" s="104"/>
      <c r="D943" s="104"/>
      <c r="E943" s="104"/>
      <c r="F943" s="105"/>
      <c r="G943" s="104"/>
      <c r="H943" s="104"/>
      <c r="I943" s="106"/>
      <c r="J943" s="106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 spans="1:26" ht="15.75" customHeight="1" x14ac:dyDescent="0.25">
      <c r="A944" s="104"/>
      <c r="B944" s="104"/>
      <c r="C944" s="104"/>
      <c r="D944" s="104"/>
      <c r="E944" s="104"/>
      <c r="F944" s="105"/>
      <c r="G944" s="104"/>
      <c r="H944" s="104"/>
      <c r="I944" s="106"/>
      <c r="J944" s="106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 spans="1:26" ht="15.75" customHeight="1" x14ac:dyDescent="0.25">
      <c r="A945" s="104"/>
      <c r="B945" s="104"/>
      <c r="C945" s="104"/>
      <c r="D945" s="104"/>
      <c r="E945" s="104"/>
      <c r="F945" s="105"/>
      <c r="G945" s="104"/>
      <c r="H945" s="104"/>
      <c r="I945" s="106"/>
      <c r="J945" s="106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 spans="1:26" ht="15.75" customHeight="1" x14ac:dyDescent="0.25">
      <c r="A946" s="104"/>
      <c r="B946" s="104"/>
      <c r="C946" s="104"/>
      <c r="D946" s="104"/>
      <c r="E946" s="104"/>
      <c r="F946" s="105"/>
      <c r="G946" s="104"/>
      <c r="H946" s="104"/>
      <c r="I946" s="106"/>
      <c r="J946" s="106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 spans="1:26" ht="15.75" customHeight="1" x14ac:dyDescent="0.25">
      <c r="A947" s="104"/>
      <c r="B947" s="104"/>
      <c r="C947" s="104"/>
      <c r="D947" s="104"/>
      <c r="E947" s="104"/>
      <c r="F947" s="105"/>
      <c r="G947" s="104"/>
      <c r="H947" s="104"/>
      <c r="I947" s="106"/>
      <c r="J947" s="106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 spans="1:26" ht="15.75" customHeight="1" x14ac:dyDescent="0.25">
      <c r="A948" s="104"/>
      <c r="B948" s="104"/>
      <c r="C948" s="104"/>
      <c r="D948" s="104"/>
      <c r="E948" s="104"/>
      <c r="F948" s="105"/>
      <c r="G948" s="104"/>
      <c r="H948" s="104"/>
      <c r="I948" s="106"/>
      <c r="J948" s="106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 spans="1:26" ht="15.75" customHeight="1" x14ac:dyDescent="0.25">
      <c r="A949" s="104"/>
      <c r="B949" s="104"/>
      <c r="C949" s="104"/>
      <c r="D949" s="104"/>
      <c r="E949" s="104"/>
      <c r="F949" s="105"/>
      <c r="G949" s="104"/>
      <c r="H949" s="104"/>
      <c r="I949" s="106"/>
      <c r="J949" s="106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 spans="1:26" ht="15.75" customHeight="1" x14ac:dyDescent="0.25">
      <c r="A950" s="104"/>
      <c r="B950" s="104"/>
      <c r="C950" s="104"/>
      <c r="D950" s="104"/>
      <c r="E950" s="104"/>
      <c r="F950" s="105"/>
      <c r="G950" s="104"/>
      <c r="H950" s="104"/>
      <c r="I950" s="106"/>
      <c r="J950" s="106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 spans="1:26" ht="15.75" customHeight="1" x14ac:dyDescent="0.25">
      <c r="A951" s="104"/>
      <c r="B951" s="104"/>
      <c r="C951" s="104"/>
      <c r="D951" s="104"/>
      <c r="E951" s="104"/>
      <c r="F951" s="105"/>
      <c r="G951" s="104"/>
      <c r="H951" s="104"/>
      <c r="I951" s="106"/>
      <c r="J951" s="106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 spans="1:26" ht="15.75" customHeight="1" x14ac:dyDescent="0.25">
      <c r="A952" s="104"/>
      <c r="B952" s="104"/>
      <c r="C952" s="104"/>
      <c r="D952" s="104"/>
      <c r="E952" s="104"/>
      <c r="F952" s="105"/>
      <c r="G952" s="104"/>
      <c r="H952" s="104"/>
      <c r="I952" s="106"/>
      <c r="J952" s="106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 spans="1:26" ht="15.75" customHeight="1" x14ac:dyDescent="0.25">
      <c r="A953" s="104"/>
      <c r="B953" s="104"/>
      <c r="C953" s="104"/>
      <c r="D953" s="104"/>
      <c r="E953" s="104"/>
      <c r="F953" s="105"/>
      <c r="G953" s="104"/>
      <c r="H953" s="104"/>
      <c r="I953" s="106"/>
      <c r="J953" s="106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 spans="1:26" ht="15.75" customHeight="1" x14ac:dyDescent="0.25">
      <c r="A954" s="104"/>
      <c r="B954" s="104"/>
      <c r="C954" s="104"/>
      <c r="D954" s="104"/>
      <c r="E954" s="104"/>
      <c r="F954" s="105"/>
      <c r="G954" s="104"/>
      <c r="H954" s="104"/>
      <c r="I954" s="106"/>
      <c r="J954" s="106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 spans="1:26" ht="15.75" customHeight="1" x14ac:dyDescent="0.25">
      <c r="A955" s="104"/>
      <c r="B955" s="104"/>
      <c r="C955" s="104"/>
      <c r="D955" s="104"/>
      <c r="E955" s="104"/>
      <c r="F955" s="105"/>
      <c r="G955" s="104"/>
      <c r="H955" s="104"/>
      <c r="I955" s="106"/>
      <c r="J955" s="106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 spans="1:26" ht="15.75" customHeight="1" x14ac:dyDescent="0.25">
      <c r="A956" s="104"/>
      <c r="B956" s="104"/>
      <c r="C956" s="104"/>
      <c r="D956" s="104"/>
      <c r="E956" s="104"/>
      <c r="F956" s="105"/>
      <c r="G956" s="104"/>
      <c r="H956" s="104"/>
      <c r="I956" s="106"/>
      <c r="J956" s="106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 spans="1:26" ht="15.75" customHeight="1" x14ac:dyDescent="0.25">
      <c r="A957" s="104"/>
      <c r="B957" s="104"/>
      <c r="C957" s="104"/>
      <c r="D957" s="104"/>
      <c r="E957" s="104"/>
      <c r="F957" s="105"/>
      <c r="G957" s="104"/>
      <c r="H957" s="104"/>
      <c r="I957" s="106"/>
      <c r="J957" s="106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 spans="1:26" ht="15.75" customHeight="1" x14ac:dyDescent="0.25">
      <c r="A958" s="104"/>
      <c r="B958" s="104"/>
      <c r="C958" s="104"/>
      <c r="D958" s="104"/>
      <c r="E958" s="104"/>
      <c r="F958" s="105"/>
      <c r="G958" s="104"/>
      <c r="H958" s="104"/>
      <c r="I958" s="106"/>
      <c r="J958" s="106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 spans="1:26" ht="15.75" customHeight="1" x14ac:dyDescent="0.25">
      <c r="A959" s="104"/>
      <c r="B959" s="104"/>
      <c r="C959" s="104"/>
      <c r="D959" s="104"/>
      <c r="E959" s="104"/>
      <c r="F959" s="105"/>
      <c r="G959" s="104"/>
      <c r="H959" s="104"/>
      <c r="I959" s="106"/>
      <c r="J959" s="106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 spans="1:26" ht="15.75" customHeight="1" x14ac:dyDescent="0.25">
      <c r="A960" s="104"/>
      <c r="B960" s="104"/>
      <c r="C960" s="104"/>
      <c r="D960" s="104"/>
      <c r="E960" s="104"/>
      <c r="F960" s="105"/>
      <c r="G960" s="104"/>
      <c r="H960" s="104"/>
      <c r="I960" s="106"/>
      <c r="J960" s="106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 spans="1:26" ht="15.75" customHeight="1" x14ac:dyDescent="0.25">
      <c r="A961" s="104"/>
      <c r="B961" s="104"/>
      <c r="C961" s="104"/>
      <c r="D961" s="104"/>
      <c r="E961" s="104"/>
      <c r="F961" s="105"/>
      <c r="G961" s="104"/>
      <c r="H961" s="104"/>
      <c r="I961" s="106"/>
      <c r="J961" s="106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 spans="1:26" ht="15.75" customHeight="1" x14ac:dyDescent="0.25">
      <c r="A962" s="104"/>
      <c r="B962" s="104"/>
      <c r="C962" s="104"/>
      <c r="D962" s="104"/>
      <c r="E962" s="104"/>
      <c r="F962" s="105"/>
      <c r="G962" s="104"/>
      <c r="H962" s="104"/>
      <c r="I962" s="106"/>
      <c r="J962" s="106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 spans="1:26" ht="15.75" customHeight="1" x14ac:dyDescent="0.25">
      <c r="A963" s="104"/>
      <c r="B963" s="104"/>
      <c r="C963" s="104"/>
      <c r="D963" s="104"/>
      <c r="E963" s="104"/>
      <c r="F963" s="105"/>
      <c r="G963" s="104"/>
      <c r="H963" s="104"/>
      <c r="I963" s="106"/>
      <c r="J963" s="106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 spans="1:26" ht="15.75" customHeight="1" x14ac:dyDescent="0.25">
      <c r="A964" s="104"/>
      <c r="B964" s="104"/>
      <c r="C964" s="104"/>
      <c r="D964" s="104"/>
      <c r="E964" s="104"/>
      <c r="F964" s="105"/>
      <c r="G964" s="104"/>
      <c r="H964" s="104"/>
      <c r="I964" s="106"/>
      <c r="J964" s="106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 spans="1:26" ht="15.75" customHeight="1" x14ac:dyDescent="0.25">
      <c r="A965" s="104"/>
      <c r="B965" s="104"/>
      <c r="C965" s="104"/>
      <c r="D965" s="104"/>
      <c r="E965" s="104"/>
      <c r="F965" s="105"/>
      <c r="G965" s="104"/>
      <c r="H965" s="104"/>
      <c r="I965" s="106"/>
      <c r="J965" s="106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 spans="1:26" ht="15.75" customHeight="1" x14ac:dyDescent="0.25">
      <c r="A966" s="104"/>
      <c r="B966" s="104"/>
      <c r="C966" s="104"/>
      <c r="D966" s="104"/>
      <c r="E966" s="104"/>
      <c r="F966" s="105"/>
      <c r="G966" s="104"/>
      <c r="H966" s="104"/>
      <c r="I966" s="106"/>
      <c r="J966" s="106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 spans="1:26" ht="15.75" customHeight="1" x14ac:dyDescent="0.25">
      <c r="A967" s="104"/>
      <c r="B967" s="104"/>
      <c r="C967" s="104"/>
      <c r="D967" s="104"/>
      <c r="E967" s="104"/>
      <c r="F967" s="105"/>
      <c r="G967" s="104"/>
      <c r="H967" s="104"/>
      <c r="I967" s="106"/>
      <c r="J967" s="106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 spans="1:26" ht="15.75" customHeight="1" x14ac:dyDescent="0.25">
      <c r="A968" s="104"/>
      <c r="B968" s="104"/>
      <c r="C968" s="104"/>
      <c r="D968" s="104"/>
      <c r="E968" s="104"/>
      <c r="F968" s="105"/>
      <c r="G968" s="104"/>
      <c r="H968" s="104"/>
      <c r="I968" s="106"/>
      <c r="J968" s="106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 spans="1:26" ht="15.75" customHeight="1" x14ac:dyDescent="0.25">
      <c r="A969" s="104"/>
      <c r="B969" s="104"/>
      <c r="C969" s="104"/>
      <c r="D969" s="104"/>
      <c r="E969" s="104"/>
      <c r="F969" s="105"/>
      <c r="G969" s="104"/>
      <c r="H969" s="104"/>
      <c r="I969" s="106"/>
      <c r="J969" s="106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 spans="1:26" ht="15.75" customHeight="1" x14ac:dyDescent="0.25">
      <c r="A970" s="104"/>
      <c r="B970" s="104"/>
      <c r="C970" s="104"/>
      <c r="D970" s="104"/>
      <c r="E970" s="104"/>
      <c r="F970" s="105"/>
      <c r="G970" s="104"/>
      <c r="H970" s="104"/>
      <c r="I970" s="106"/>
      <c r="J970" s="106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 spans="1:26" ht="15.75" customHeight="1" x14ac:dyDescent="0.25">
      <c r="A971" s="104"/>
      <c r="B971" s="104"/>
      <c r="C971" s="104"/>
      <c r="D971" s="104"/>
      <c r="E971" s="104"/>
      <c r="F971" s="105"/>
      <c r="G971" s="104"/>
      <c r="H971" s="104"/>
      <c r="I971" s="106"/>
      <c r="J971" s="106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 spans="1:26" ht="15.75" customHeight="1" x14ac:dyDescent="0.25">
      <c r="A972" s="104"/>
      <c r="B972" s="104"/>
      <c r="C972" s="104"/>
      <c r="D972" s="104"/>
      <c r="E972" s="104"/>
      <c r="F972" s="105"/>
      <c r="G972" s="104"/>
      <c r="H972" s="104"/>
      <c r="I972" s="106"/>
      <c r="J972" s="106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 spans="1:26" ht="15.75" customHeight="1" x14ac:dyDescent="0.25">
      <c r="A973" s="104"/>
      <c r="B973" s="104"/>
      <c r="C973" s="104"/>
      <c r="D973" s="104"/>
      <c r="E973" s="104"/>
      <c r="F973" s="105"/>
      <c r="G973" s="104"/>
      <c r="H973" s="104"/>
      <c r="I973" s="106"/>
      <c r="J973" s="106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 spans="1:26" ht="15.75" customHeight="1" x14ac:dyDescent="0.25">
      <c r="A974" s="104"/>
      <c r="B974" s="104"/>
      <c r="C974" s="104"/>
      <c r="D974" s="104"/>
      <c r="E974" s="104"/>
      <c r="F974" s="105"/>
      <c r="G974" s="104"/>
      <c r="H974" s="104"/>
      <c r="I974" s="106"/>
      <c r="J974" s="106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 spans="1:26" ht="15.75" customHeight="1" x14ac:dyDescent="0.25">
      <c r="A975" s="104"/>
      <c r="B975" s="104"/>
      <c r="C975" s="104"/>
      <c r="D975" s="104"/>
      <c r="E975" s="104"/>
      <c r="F975" s="105"/>
      <c r="G975" s="104"/>
      <c r="H975" s="104"/>
      <c r="I975" s="106"/>
      <c r="J975" s="106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 spans="1:26" ht="15.75" customHeight="1" x14ac:dyDescent="0.25">
      <c r="A976" s="104"/>
      <c r="B976" s="104"/>
      <c r="C976" s="104"/>
      <c r="D976" s="104"/>
      <c r="E976" s="104"/>
      <c r="F976" s="105"/>
      <c r="G976" s="104"/>
      <c r="H976" s="104"/>
      <c r="I976" s="106"/>
      <c r="J976" s="106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 spans="1:26" ht="15.75" customHeight="1" x14ac:dyDescent="0.25">
      <c r="A977" s="104"/>
      <c r="B977" s="104"/>
      <c r="C977" s="104"/>
      <c r="D977" s="104"/>
      <c r="E977" s="104"/>
      <c r="F977" s="105"/>
      <c r="G977" s="104"/>
      <c r="H977" s="104"/>
      <c r="I977" s="106"/>
      <c r="J977" s="106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 spans="1:26" ht="15.75" customHeight="1" x14ac:dyDescent="0.25">
      <c r="A978" s="104"/>
      <c r="B978" s="104"/>
      <c r="C978" s="104"/>
      <c r="D978" s="104"/>
      <c r="E978" s="104"/>
      <c r="F978" s="105"/>
      <c r="G978" s="104"/>
      <c r="H978" s="104"/>
      <c r="I978" s="106"/>
      <c r="J978" s="106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 spans="1:26" ht="15.75" customHeight="1" x14ac:dyDescent="0.25">
      <c r="A979" s="104"/>
      <c r="B979" s="104"/>
      <c r="C979" s="104"/>
      <c r="D979" s="104"/>
      <c r="E979" s="104"/>
      <c r="F979" s="105"/>
      <c r="G979" s="104"/>
      <c r="H979" s="104"/>
      <c r="I979" s="106"/>
      <c r="J979" s="106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 spans="1:26" ht="15.75" customHeight="1" x14ac:dyDescent="0.25">
      <c r="A980" s="104"/>
      <c r="B980" s="104"/>
      <c r="C980" s="104"/>
      <c r="D980" s="104"/>
      <c r="E980" s="104"/>
      <c r="F980" s="105"/>
      <c r="G980" s="104"/>
      <c r="H980" s="104"/>
      <c r="I980" s="106"/>
      <c r="J980" s="106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 spans="1:26" ht="15.75" customHeight="1" x14ac:dyDescent="0.25">
      <c r="A981" s="104"/>
      <c r="B981" s="104"/>
      <c r="C981" s="104"/>
      <c r="D981" s="104"/>
      <c r="E981" s="104"/>
      <c r="F981" s="105"/>
      <c r="G981" s="104"/>
      <c r="H981" s="104"/>
      <c r="I981" s="106"/>
      <c r="J981" s="106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 spans="1:26" ht="15.75" customHeight="1" x14ac:dyDescent="0.25">
      <c r="A982" s="104"/>
      <c r="B982" s="104"/>
      <c r="C982" s="104"/>
      <c r="D982" s="104"/>
      <c r="E982" s="104"/>
      <c r="F982" s="105"/>
      <c r="G982" s="104"/>
      <c r="H982" s="104"/>
      <c r="I982" s="106"/>
      <c r="J982" s="106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 spans="1:26" ht="15.75" customHeight="1" x14ac:dyDescent="0.25">
      <c r="A983" s="104"/>
      <c r="B983" s="104"/>
      <c r="C983" s="104"/>
      <c r="D983" s="104"/>
      <c r="E983" s="104"/>
      <c r="F983" s="105"/>
      <c r="G983" s="104"/>
      <c r="H983" s="104"/>
      <c r="I983" s="106"/>
      <c r="J983" s="106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  <row r="984" spans="1:26" ht="15.75" customHeight="1" x14ac:dyDescent="0.25">
      <c r="A984" s="104"/>
      <c r="B984" s="104"/>
      <c r="C984" s="104"/>
      <c r="D984" s="104"/>
      <c r="E984" s="104"/>
      <c r="F984" s="105"/>
      <c r="G984" s="104"/>
      <c r="H984" s="104"/>
      <c r="I984" s="106"/>
      <c r="J984" s="106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</row>
    <row r="985" spans="1:26" ht="15.75" customHeight="1" x14ac:dyDescent="0.25">
      <c r="A985" s="104"/>
      <c r="B985" s="104"/>
      <c r="C985" s="104"/>
      <c r="D985" s="104"/>
      <c r="E985" s="104"/>
      <c r="F985" s="105"/>
      <c r="G985" s="104"/>
      <c r="H985" s="104"/>
      <c r="I985" s="106"/>
      <c r="J985" s="106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</row>
    <row r="986" spans="1:26" ht="15.75" customHeight="1" x14ac:dyDescent="0.25">
      <c r="A986" s="104"/>
      <c r="B986" s="104"/>
      <c r="C986" s="104"/>
      <c r="D986" s="104"/>
      <c r="E986" s="104"/>
      <c r="F986" s="105"/>
      <c r="G986" s="104"/>
      <c r="H986" s="104"/>
      <c r="I986" s="106"/>
      <c r="J986" s="106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</row>
    <row r="987" spans="1:26" ht="15.75" customHeight="1" x14ac:dyDescent="0.25">
      <c r="A987" s="104"/>
      <c r="B987" s="104"/>
      <c r="C987" s="104"/>
      <c r="D987" s="104"/>
      <c r="E987" s="104"/>
      <c r="F987" s="105"/>
      <c r="G987" s="104"/>
      <c r="H987" s="104"/>
      <c r="I987" s="106"/>
      <c r="J987" s="106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</row>
    <row r="988" spans="1:26" ht="15.75" x14ac:dyDescent="0.25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</row>
    <row r="989" spans="1:26" ht="15.75" x14ac:dyDescent="0.25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</row>
    <row r="990" spans="1:26" ht="15.75" x14ac:dyDescent="0.25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</row>
    <row r="991" spans="1:26" ht="15.75" x14ac:dyDescent="0.25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</row>
    <row r="992" spans="1:26" ht="15.75" x14ac:dyDescent="0.25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</row>
    <row r="993" spans="1:26" ht="15.75" x14ac:dyDescent="0.25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</row>
    <row r="994" spans="1:26" ht="15.75" x14ac:dyDescent="0.25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</row>
    <row r="995" spans="1:26" ht="15.75" x14ac:dyDescent="0.25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</row>
    <row r="996" spans="1:26" ht="15.75" x14ac:dyDescent="0.25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</row>
    <row r="997" spans="1:26" ht="15.75" x14ac:dyDescent="0.25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</row>
    <row r="998" spans="1:26" ht="15.75" x14ac:dyDescent="0.25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</row>
    <row r="999" spans="1:26" ht="15.75" x14ac:dyDescent="0.25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</row>
    <row r="1000" spans="1:26" ht="15.75" x14ac:dyDescent="0.25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</row>
  </sheetData>
  <pageMargins left="0.511811024" right="0.511811024" top="0.78740157499999996" bottom="0.78740157499999996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/>
  </sheetViews>
  <sheetFormatPr defaultColWidth="14.42578125" defaultRowHeight="15" customHeight="1" x14ac:dyDescent="0.25"/>
  <cols>
    <col min="1" max="1" width="26.85546875" customWidth="1"/>
    <col min="2" max="2" width="19.5703125" customWidth="1"/>
    <col min="3" max="3" width="5" customWidth="1"/>
    <col min="4" max="4" width="10.85546875" customWidth="1"/>
    <col min="5" max="5" width="10.5703125" customWidth="1"/>
    <col min="6" max="6" width="7" customWidth="1"/>
    <col min="7" max="26" width="8.5703125" customWidth="1"/>
  </cols>
  <sheetData>
    <row r="1" spans="1:7" x14ac:dyDescent="0.25">
      <c r="A1" s="139"/>
      <c r="B1" s="139"/>
    </row>
    <row r="3" spans="1:7" x14ac:dyDescent="0.25">
      <c r="A3" s="140"/>
      <c r="B3" s="140"/>
      <c r="C3" s="141"/>
      <c r="D3" s="141"/>
      <c r="E3" s="141"/>
      <c r="F3" s="141"/>
      <c r="G3" s="142"/>
    </row>
    <row r="4" spans="1:7" x14ac:dyDescent="0.25">
      <c r="A4" s="140"/>
      <c r="B4" s="140">
        <v>2019</v>
      </c>
      <c r="C4" s="143">
        <v>2020</v>
      </c>
      <c r="D4" s="143">
        <v>2022</v>
      </c>
      <c r="E4" s="143">
        <v>2023</v>
      </c>
      <c r="F4" s="143" t="s">
        <v>1490</v>
      </c>
      <c r="G4" s="144" t="s">
        <v>1597</v>
      </c>
    </row>
    <row r="5" spans="1:7" x14ac:dyDescent="0.25">
      <c r="A5" s="140">
        <v>22</v>
      </c>
      <c r="B5" s="140"/>
      <c r="C5" s="141"/>
      <c r="D5" s="141"/>
      <c r="E5" s="141"/>
      <c r="F5" s="141"/>
      <c r="G5" s="142"/>
    </row>
    <row r="6" spans="1:7" x14ac:dyDescent="0.25">
      <c r="A6" s="145">
        <v>24</v>
      </c>
      <c r="B6" s="146"/>
      <c r="C6" s="147"/>
      <c r="D6" s="147"/>
      <c r="E6" s="147"/>
      <c r="F6" s="147"/>
      <c r="G6" s="148"/>
    </row>
    <row r="7" spans="1:7" x14ac:dyDescent="0.25">
      <c r="A7" s="145">
        <v>27</v>
      </c>
      <c r="B7" s="146"/>
      <c r="C7" s="147"/>
      <c r="D7" s="147"/>
      <c r="E7" s="147"/>
      <c r="F7" s="147"/>
      <c r="G7" s="148"/>
    </row>
    <row r="8" spans="1:7" x14ac:dyDescent="0.25">
      <c r="A8" s="145">
        <v>30</v>
      </c>
      <c r="B8" s="146"/>
      <c r="C8" s="147"/>
      <c r="D8" s="147"/>
      <c r="E8" s="147"/>
      <c r="F8" s="147"/>
      <c r="G8" s="148"/>
    </row>
    <row r="9" spans="1:7" x14ac:dyDescent="0.25">
      <c r="A9" s="145">
        <v>33</v>
      </c>
      <c r="B9" s="146"/>
      <c r="C9" s="147"/>
      <c r="D9" s="147"/>
      <c r="E9" s="147"/>
      <c r="F9" s="147"/>
      <c r="G9" s="148"/>
    </row>
    <row r="10" spans="1:7" x14ac:dyDescent="0.25">
      <c r="A10" s="145">
        <v>36</v>
      </c>
      <c r="B10" s="146"/>
      <c r="C10" s="147"/>
      <c r="D10" s="147"/>
      <c r="E10" s="147"/>
      <c r="F10" s="147"/>
      <c r="G10" s="148"/>
    </row>
    <row r="11" spans="1:7" x14ac:dyDescent="0.25">
      <c r="A11" s="145">
        <v>40</v>
      </c>
      <c r="B11" s="146"/>
      <c r="C11" s="147"/>
      <c r="D11" s="147"/>
      <c r="E11" s="147"/>
      <c r="F11" s="147"/>
      <c r="G11" s="148"/>
    </row>
    <row r="12" spans="1:7" x14ac:dyDescent="0.25">
      <c r="A12" s="145">
        <v>41</v>
      </c>
      <c r="B12" s="146"/>
      <c r="C12" s="147"/>
      <c r="D12" s="147"/>
      <c r="E12" s="147"/>
      <c r="F12" s="147"/>
      <c r="G12" s="148"/>
    </row>
    <row r="13" spans="1:7" x14ac:dyDescent="0.25">
      <c r="A13" s="145">
        <v>42</v>
      </c>
      <c r="B13" s="146"/>
      <c r="C13" s="147"/>
      <c r="D13" s="147"/>
      <c r="E13" s="147"/>
      <c r="F13" s="147"/>
      <c r="G13" s="148"/>
    </row>
    <row r="14" spans="1:7" x14ac:dyDescent="0.25">
      <c r="A14" s="145">
        <v>48</v>
      </c>
      <c r="B14" s="146"/>
      <c r="C14" s="147"/>
      <c r="D14" s="147"/>
      <c r="E14" s="147"/>
      <c r="F14" s="147"/>
      <c r="G14" s="148"/>
    </row>
    <row r="15" spans="1:7" x14ac:dyDescent="0.25">
      <c r="A15" s="145">
        <v>50</v>
      </c>
      <c r="B15" s="146"/>
      <c r="C15" s="147"/>
      <c r="D15" s="147"/>
      <c r="E15" s="147"/>
      <c r="F15" s="147"/>
      <c r="G15" s="148"/>
    </row>
    <row r="16" spans="1:7" x14ac:dyDescent="0.25">
      <c r="A16" s="145">
        <v>51</v>
      </c>
      <c r="B16" s="146"/>
      <c r="C16" s="147"/>
      <c r="D16" s="147"/>
      <c r="E16" s="147"/>
      <c r="F16" s="147"/>
      <c r="G16" s="148"/>
    </row>
    <row r="17" spans="1:7" x14ac:dyDescent="0.25">
      <c r="A17" s="145">
        <v>54</v>
      </c>
      <c r="B17" s="146"/>
      <c r="C17" s="147"/>
      <c r="D17" s="147"/>
      <c r="E17" s="147"/>
      <c r="F17" s="147"/>
      <c r="G17" s="148"/>
    </row>
    <row r="18" spans="1:7" x14ac:dyDescent="0.25">
      <c r="A18" s="145">
        <v>55</v>
      </c>
      <c r="B18" s="146"/>
      <c r="C18" s="147"/>
      <c r="D18" s="147"/>
      <c r="E18" s="147"/>
      <c r="F18" s="147"/>
      <c r="G18" s="148"/>
    </row>
    <row r="19" spans="1:7" x14ac:dyDescent="0.25">
      <c r="A19" s="145">
        <v>60</v>
      </c>
      <c r="B19" s="146"/>
      <c r="C19" s="147"/>
      <c r="D19" s="147"/>
      <c r="E19" s="147"/>
      <c r="F19" s="147"/>
      <c r="G19" s="148"/>
    </row>
    <row r="20" spans="1:7" x14ac:dyDescent="0.25">
      <c r="A20" s="145">
        <v>61</v>
      </c>
      <c r="B20" s="146"/>
      <c r="C20" s="147"/>
      <c r="D20" s="147"/>
      <c r="E20" s="147"/>
      <c r="F20" s="147"/>
      <c r="G20" s="148"/>
    </row>
    <row r="21" spans="1:7" ht="15.75" customHeight="1" x14ac:dyDescent="0.25">
      <c r="A21" s="149">
        <v>68</v>
      </c>
      <c r="B21" s="146"/>
      <c r="C21" s="147"/>
      <c r="D21" s="147"/>
      <c r="E21" s="147"/>
      <c r="F21" s="147"/>
      <c r="G21" s="148"/>
    </row>
    <row r="22" spans="1:7" ht="15.75" customHeight="1" x14ac:dyDescent="0.25">
      <c r="A22" s="145">
        <v>70</v>
      </c>
      <c r="B22" s="146"/>
      <c r="C22" s="147"/>
      <c r="D22" s="147"/>
      <c r="E22" s="147"/>
      <c r="F22" s="147"/>
      <c r="G22" s="148"/>
    </row>
    <row r="23" spans="1:7" ht="15.75" customHeight="1" x14ac:dyDescent="0.25">
      <c r="A23" s="145">
        <v>72</v>
      </c>
      <c r="B23" s="146"/>
      <c r="C23" s="147"/>
      <c r="D23" s="147"/>
      <c r="E23" s="147"/>
      <c r="F23" s="147"/>
      <c r="G23" s="148"/>
    </row>
    <row r="24" spans="1:7" ht="15.75" customHeight="1" x14ac:dyDescent="0.25">
      <c r="A24" s="145">
        <v>76</v>
      </c>
      <c r="B24" s="146"/>
      <c r="C24" s="147"/>
      <c r="D24" s="147"/>
      <c r="E24" s="147"/>
      <c r="F24" s="147"/>
      <c r="G24" s="148"/>
    </row>
    <row r="25" spans="1:7" ht="15.75" customHeight="1" x14ac:dyDescent="0.25">
      <c r="A25" s="145">
        <v>80</v>
      </c>
      <c r="B25" s="146"/>
      <c r="C25" s="147"/>
      <c r="D25" s="147"/>
      <c r="E25" s="147"/>
      <c r="F25" s="147"/>
      <c r="G25" s="148"/>
    </row>
    <row r="26" spans="1:7" ht="15.75" customHeight="1" x14ac:dyDescent="0.25">
      <c r="A26" s="145">
        <v>82</v>
      </c>
      <c r="B26" s="146"/>
      <c r="C26" s="147"/>
      <c r="D26" s="147"/>
      <c r="E26" s="147"/>
      <c r="F26" s="147"/>
      <c r="G26" s="148"/>
    </row>
    <row r="27" spans="1:7" ht="15.75" customHeight="1" x14ac:dyDescent="0.25">
      <c r="A27" s="145">
        <v>83</v>
      </c>
      <c r="B27" s="146"/>
      <c r="C27" s="147"/>
      <c r="D27" s="147"/>
      <c r="E27" s="147"/>
      <c r="F27" s="147"/>
      <c r="G27" s="148"/>
    </row>
    <row r="28" spans="1:7" ht="15.75" customHeight="1" x14ac:dyDescent="0.25">
      <c r="A28" s="145">
        <v>89</v>
      </c>
      <c r="B28" s="146"/>
      <c r="C28" s="147"/>
      <c r="D28" s="147"/>
      <c r="E28" s="147"/>
      <c r="F28" s="147"/>
      <c r="G28" s="148"/>
    </row>
    <row r="29" spans="1:7" ht="15.75" customHeight="1" x14ac:dyDescent="0.25">
      <c r="A29" s="145">
        <v>92</v>
      </c>
      <c r="B29" s="146"/>
      <c r="C29" s="147"/>
      <c r="D29" s="147"/>
      <c r="E29" s="147"/>
      <c r="F29" s="147"/>
      <c r="G29" s="148"/>
    </row>
    <row r="30" spans="1:7" ht="15.75" customHeight="1" x14ac:dyDescent="0.25">
      <c r="A30" s="145">
        <v>100</v>
      </c>
      <c r="B30" s="146"/>
      <c r="C30" s="147"/>
      <c r="D30" s="147"/>
      <c r="E30" s="147"/>
      <c r="F30" s="147"/>
      <c r="G30" s="148"/>
    </row>
    <row r="31" spans="1:7" ht="15.75" customHeight="1" x14ac:dyDescent="0.25">
      <c r="A31" s="145">
        <v>105</v>
      </c>
      <c r="B31" s="146"/>
      <c r="C31" s="147"/>
      <c r="D31" s="147"/>
      <c r="E31" s="147"/>
      <c r="F31" s="147"/>
      <c r="G31" s="148"/>
    </row>
    <row r="32" spans="1:7" ht="15.75" customHeight="1" x14ac:dyDescent="0.25">
      <c r="A32" s="145">
        <v>110</v>
      </c>
      <c r="B32" s="146"/>
      <c r="C32" s="147"/>
      <c r="D32" s="147"/>
      <c r="E32" s="147"/>
      <c r="F32" s="147"/>
      <c r="G32" s="148"/>
    </row>
    <row r="33" spans="1:7" ht="15.75" customHeight="1" x14ac:dyDescent="0.25">
      <c r="A33" s="145">
        <v>113</v>
      </c>
      <c r="B33" s="146"/>
      <c r="C33" s="147"/>
      <c r="D33" s="147"/>
      <c r="E33" s="147"/>
      <c r="F33" s="147"/>
      <c r="G33" s="148"/>
    </row>
    <row r="34" spans="1:7" ht="15.75" customHeight="1" x14ac:dyDescent="0.25">
      <c r="A34" s="145">
        <v>115</v>
      </c>
      <c r="B34" s="146"/>
      <c r="C34" s="147"/>
      <c r="D34" s="147"/>
      <c r="E34" s="147"/>
      <c r="F34" s="147"/>
      <c r="G34" s="148"/>
    </row>
    <row r="35" spans="1:7" ht="15.75" customHeight="1" x14ac:dyDescent="0.25">
      <c r="A35" s="145">
        <v>122</v>
      </c>
      <c r="B35" s="146"/>
      <c r="C35" s="147"/>
      <c r="D35" s="147"/>
      <c r="E35" s="147"/>
      <c r="F35" s="147"/>
      <c r="G35" s="148"/>
    </row>
    <row r="36" spans="1:7" ht="15.75" customHeight="1" x14ac:dyDescent="0.25">
      <c r="A36" s="145">
        <v>130</v>
      </c>
      <c r="B36" s="146"/>
      <c r="C36" s="147"/>
      <c r="D36" s="147"/>
      <c r="E36" s="147"/>
      <c r="F36" s="147"/>
      <c r="G36" s="148"/>
    </row>
    <row r="37" spans="1:7" ht="15.75" customHeight="1" x14ac:dyDescent="0.25">
      <c r="A37" s="145">
        <v>136</v>
      </c>
      <c r="B37" s="146"/>
      <c r="C37" s="147"/>
      <c r="D37" s="147"/>
      <c r="E37" s="147"/>
      <c r="F37" s="147"/>
      <c r="G37" s="148"/>
    </row>
    <row r="38" spans="1:7" ht="15.75" customHeight="1" x14ac:dyDescent="0.25">
      <c r="A38" s="145">
        <v>140</v>
      </c>
      <c r="B38" s="146"/>
      <c r="C38" s="147"/>
      <c r="D38" s="147"/>
      <c r="E38" s="147"/>
      <c r="F38" s="147"/>
      <c r="G38" s="148"/>
    </row>
    <row r="39" spans="1:7" ht="15.75" customHeight="1" x14ac:dyDescent="0.25">
      <c r="A39" s="145">
        <v>150</v>
      </c>
      <c r="B39" s="146"/>
      <c r="C39" s="147"/>
      <c r="D39" s="147"/>
      <c r="E39" s="147"/>
      <c r="F39" s="147"/>
      <c r="G39" s="148"/>
    </row>
    <row r="40" spans="1:7" ht="15.75" customHeight="1" x14ac:dyDescent="0.25">
      <c r="A40" s="145">
        <v>165</v>
      </c>
      <c r="B40" s="146"/>
      <c r="C40" s="147"/>
      <c r="D40" s="147"/>
      <c r="E40" s="147"/>
      <c r="F40" s="147"/>
      <c r="G40" s="148"/>
    </row>
    <row r="41" spans="1:7" ht="15.75" customHeight="1" x14ac:dyDescent="0.25">
      <c r="A41" s="145">
        <v>185</v>
      </c>
      <c r="B41" s="146"/>
      <c r="C41" s="147"/>
      <c r="D41" s="147"/>
      <c r="E41" s="147"/>
      <c r="F41" s="147"/>
      <c r="G41" s="148"/>
    </row>
    <row r="42" spans="1:7" ht="15.75" customHeight="1" x14ac:dyDescent="0.25">
      <c r="A42" s="145">
        <v>190</v>
      </c>
      <c r="B42" s="146"/>
      <c r="C42" s="147"/>
      <c r="D42" s="147"/>
      <c r="E42" s="147"/>
      <c r="F42" s="147"/>
      <c r="G42" s="148"/>
    </row>
    <row r="43" spans="1:7" ht="15.75" customHeight="1" x14ac:dyDescent="0.25">
      <c r="A43" s="145">
        <v>195</v>
      </c>
      <c r="B43" s="146"/>
      <c r="C43" s="147"/>
      <c r="D43" s="147"/>
      <c r="E43" s="147"/>
      <c r="F43" s="147"/>
      <c r="G43" s="148"/>
    </row>
    <row r="44" spans="1:7" ht="15.75" customHeight="1" x14ac:dyDescent="0.25">
      <c r="A44" s="145">
        <v>200</v>
      </c>
      <c r="B44" s="146"/>
      <c r="C44" s="147"/>
      <c r="D44" s="147"/>
      <c r="E44" s="147"/>
      <c r="F44" s="147"/>
      <c r="G44" s="148"/>
    </row>
    <row r="45" spans="1:7" ht="15.75" customHeight="1" x14ac:dyDescent="0.25">
      <c r="A45" s="145">
        <v>205</v>
      </c>
      <c r="B45" s="146"/>
      <c r="C45" s="147"/>
      <c r="D45" s="147"/>
      <c r="E45" s="147"/>
      <c r="F45" s="147"/>
      <c r="G45" s="148"/>
    </row>
    <row r="46" spans="1:7" ht="15.75" customHeight="1" x14ac:dyDescent="0.25">
      <c r="A46" s="145">
        <v>233</v>
      </c>
      <c r="B46" s="146"/>
      <c r="C46" s="147"/>
      <c r="D46" s="147"/>
      <c r="E46" s="147"/>
      <c r="F46" s="147"/>
      <c r="G46" s="148"/>
    </row>
    <row r="47" spans="1:7" ht="15.75" customHeight="1" x14ac:dyDescent="0.25">
      <c r="A47" s="145" t="s">
        <v>1489</v>
      </c>
      <c r="B47" s="146"/>
      <c r="C47" s="147"/>
      <c r="D47" s="147"/>
      <c r="E47" s="147"/>
      <c r="F47" s="147"/>
      <c r="G47" s="148"/>
    </row>
    <row r="48" spans="1:7" ht="15.75" customHeight="1" x14ac:dyDescent="0.25">
      <c r="A48" s="145" t="s">
        <v>1597</v>
      </c>
      <c r="B48" s="146"/>
      <c r="C48" s="147"/>
      <c r="D48" s="147"/>
      <c r="E48" s="147"/>
      <c r="F48" s="147"/>
      <c r="G48" s="148"/>
    </row>
    <row r="49" spans="1:7" ht="15.75" customHeight="1" x14ac:dyDescent="0.25">
      <c r="A49" s="145"/>
      <c r="B49" s="146"/>
      <c r="C49" s="147"/>
      <c r="D49" s="147"/>
      <c r="E49" s="147"/>
      <c r="F49" s="147"/>
      <c r="G49" s="148"/>
    </row>
    <row r="50" spans="1:7" ht="15.75" customHeight="1" x14ac:dyDescent="0.25">
      <c r="A50" s="145"/>
      <c r="B50" s="146"/>
      <c r="C50" s="147"/>
      <c r="D50" s="147"/>
      <c r="E50" s="147"/>
      <c r="F50" s="147"/>
      <c r="G50" s="148"/>
    </row>
    <row r="51" spans="1:7" ht="15.75" customHeight="1" x14ac:dyDescent="0.25">
      <c r="A51" s="145"/>
      <c r="B51" s="146"/>
      <c r="C51" s="147"/>
      <c r="D51" s="147"/>
      <c r="E51" s="147"/>
      <c r="F51" s="147"/>
      <c r="G51" s="148"/>
    </row>
    <row r="52" spans="1:7" ht="15.75" customHeight="1" x14ac:dyDescent="0.25">
      <c r="A52" s="145"/>
      <c r="B52" s="146"/>
      <c r="C52" s="147"/>
      <c r="D52" s="147"/>
      <c r="E52" s="147"/>
      <c r="F52" s="147"/>
      <c r="G52" s="148"/>
    </row>
    <row r="53" spans="1:7" ht="15.75" customHeight="1" x14ac:dyDescent="0.25">
      <c r="A53" s="150"/>
      <c r="B53" s="151"/>
      <c r="C53" s="152"/>
      <c r="D53" s="152"/>
      <c r="E53" s="152"/>
      <c r="F53" s="152"/>
      <c r="G53" s="153"/>
    </row>
    <row r="54" spans="1:7" ht="15.75" customHeight="1" x14ac:dyDescent="0.25">
      <c r="A54" s="154"/>
    </row>
    <row r="55" spans="1:7" ht="15.75" customHeight="1" x14ac:dyDescent="0.25">
      <c r="A55" s="154"/>
    </row>
    <row r="56" spans="1:7" ht="15.75" customHeight="1" x14ac:dyDescent="0.25">
      <c r="A56" s="154"/>
    </row>
    <row r="57" spans="1:7" ht="15.75" customHeight="1" x14ac:dyDescent="0.25">
      <c r="A57" s="154"/>
    </row>
    <row r="58" spans="1:7" ht="15.75" customHeight="1" x14ac:dyDescent="0.25">
      <c r="A58" s="154"/>
    </row>
    <row r="59" spans="1:7" ht="15.75" customHeight="1" x14ac:dyDescent="0.25">
      <c r="A59" s="154"/>
    </row>
    <row r="60" spans="1:7" ht="15.75" customHeight="1" x14ac:dyDescent="0.25">
      <c r="A60" s="154"/>
    </row>
    <row r="61" spans="1:7" ht="15.75" customHeight="1" x14ac:dyDescent="0.25">
      <c r="A61" s="154"/>
    </row>
    <row r="62" spans="1:7" ht="15.75" customHeight="1" x14ac:dyDescent="0.25">
      <c r="A62" s="154"/>
    </row>
    <row r="63" spans="1:7" ht="15.75" customHeight="1" x14ac:dyDescent="0.25">
      <c r="A63" s="154"/>
    </row>
    <row r="64" spans="1:7" ht="15.75" customHeight="1" x14ac:dyDescent="0.25">
      <c r="A64" s="154"/>
    </row>
    <row r="65" spans="1:1" ht="15.75" customHeight="1" x14ac:dyDescent="0.25">
      <c r="A65" s="154"/>
    </row>
    <row r="66" spans="1:1" ht="15.75" customHeight="1" x14ac:dyDescent="0.25">
      <c r="A66" s="154"/>
    </row>
    <row r="67" spans="1:1" ht="15.75" customHeight="1" x14ac:dyDescent="0.25">
      <c r="A67" s="154"/>
    </row>
    <row r="68" spans="1:1" ht="15.75" customHeight="1" x14ac:dyDescent="0.25">
      <c r="A68" s="154"/>
    </row>
    <row r="69" spans="1:1" ht="15.75" customHeight="1" x14ac:dyDescent="0.25">
      <c r="A69" s="154"/>
    </row>
    <row r="70" spans="1:1" ht="15.75" customHeight="1" x14ac:dyDescent="0.25">
      <c r="A70" s="154"/>
    </row>
    <row r="71" spans="1:1" ht="15.75" customHeight="1" x14ac:dyDescent="0.25">
      <c r="A71" s="154"/>
    </row>
    <row r="72" spans="1:1" ht="15.75" customHeight="1" x14ac:dyDescent="0.25">
      <c r="A72" s="154"/>
    </row>
    <row r="73" spans="1:1" ht="15.75" customHeight="1" x14ac:dyDescent="0.25">
      <c r="A73" s="154"/>
    </row>
    <row r="74" spans="1:1" ht="15.75" customHeight="1" x14ac:dyDescent="0.25">
      <c r="A74" s="154"/>
    </row>
    <row r="75" spans="1:1" ht="15.75" customHeight="1" x14ac:dyDescent="0.25">
      <c r="A75" s="154"/>
    </row>
    <row r="76" spans="1:1" ht="15.75" customHeight="1" x14ac:dyDescent="0.25">
      <c r="A76" s="154"/>
    </row>
    <row r="77" spans="1:1" ht="15.75" customHeight="1" x14ac:dyDescent="0.25">
      <c r="A77" s="154"/>
    </row>
    <row r="78" spans="1:1" ht="15.75" customHeight="1" x14ac:dyDescent="0.25">
      <c r="A78" s="154"/>
    </row>
    <row r="79" spans="1:1" ht="15.75" customHeight="1" x14ac:dyDescent="0.25">
      <c r="A79" s="154"/>
    </row>
    <row r="80" spans="1:1" ht="15.75" customHeight="1" x14ac:dyDescent="0.25">
      <c r="A80" s="154"/>
    </row>
    <row r="81" spans="1:1" ht="15.75" customHeight="1" x14ac:dyDescent="0.25">
      <c r="A81" s="154"/>
    </row>
    <row r="82" spans="1:1" ht="15.75" customHeight="1" x14ac:dyDescent="0.25">
      <c r="A82" s="154"/>
    </row>
    <row r="83" spans="1:1" ht="15.75" customHeight="1" x14ac:dyDescent="0.25">
      <c r="A83" s="154"/>
    </row>
    <row r="84" spans="1:1" ht="15.75" customHeight="1" x14ac:dyDescent="0.25">
      <c r="A84" s="154"/>
    </row>
    <row r="85" spans="1:1" ht="15.75" customHeight="1" x14ac:dyDescent="0.25">
      <c r="A85" s="154"/>
    </row>
    <row r="86" spans="1:1" ht="15.75" customHeight="1" x14ac:dyDescent="0.25"/>
    <row r="87" spans="1:1" ht="15.75" customHeight="1" x14ac:dyDescent="0.25"/>
    <row r="88" spans="1:1" ht="15.75" customHeight="1" x14ac:dyDescent="0.25"/>
    <row r="89" spans="1:1" ht="15.75" customHeight="1" x14ac:dyDescent="0.25"/>
    <row r="90" spans="1:1" ht="15.75" customHeight="1" x14ac:dyDescent="0.25"/>
    <row r="91" spans="1:1" ht="15.75" customHeight="1" x14ac:dyDescent="0.25"/>
    <row r="92" spans="1:1" ht="15.75" customHeight="1" x14ac:dyDescent="0.25"/>
    <row r="93" spans="1:1" ht="15.75" customHeight="1" x14ac:dyDescent="0.25"/>
    <row r="94" spans="1:1" ht="15.75" customHeight="1" x14ac:dyDescent="0.25"/>
    <row r="95" spans="1:1" ht="15.75" customHeight="1" x14ac:dyDescent="0.25"/>
    <row r="96" spans="1: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1000"/>
  <sheetViews>
    <sheetView showGridLines="0" workbookViewId="0"/>
  </sheetViews>
  <sheetFormatPr defaultColWidth="14.42578125" defaultRowHeight="15" customHeight="1" x14ac:dyDescent="0.25"/>
  <cols>
    <col min="1" max="1" width="8.5703125" customWidth="1"/>
    <col min="2" max="2" width="17.5703125" customWidth="1"/>
    <col min="3" max="3" width="13.85546875" customWidth="1"/>
    <col min="4" max="4" width="19" customWidth="1"/>
    <col min="5" max="5" width="12.140625" customWidth="1"/>
    <col min="6" max="6" width="8.5703125" customWidth="1"/>
    <col min="7" max="7" width="12" customWidth="1"/>
    <col min="8" max="8" width="8.5703125" customWidth="1"/>
    <col min="9" max="9" width="8" customWidth="1"/>
    <col min="10" max="26" width="8.5703125" customWidth="1"/>
  </cols>
  <sheetData>
    <row r="1" spans="2:5" x14ac:dyDescent="0.25">
      <c r="B1" s="155" t="s">
        <v>1598</v>
      </c>
    </row>
    <row r="3" spans="2:5" x14ac:dyDescent="0.25">
      <c r="B3" s="155" t="s">
        <v>1486</v>
      </c>
      <c r="C3" s="155" t="s">
        <v>1599</v>
      </c>
      <c r="D3" s="155" t="s">
        <v>1492</v>
      </c>
    </row>
    <row r="4" spans="2:5" x14ac:dyDescent="0.25">
      <c r="B4" s="156" t="s">
        <v>1600</v>
      </c>
      <c r="C4" s="157">
        <v>120</v>
      </c>
      <c r="D4" s="158">
        <v>1373.6163280000001</v>
      </c>
    </row>
    <row r="5" spans="2:5" x14ac:dyDescent="0.25">
      <c r="B5" s="156" t="s">
        <v>1600</v>
      </c>
      <c r="C5" s="157">
        <v>150</v>
      </c>
      <c r="D5" s="158">
        <v>1417.6163280000001</v>
      </c>
    </row>
    <row r="6" spans="2:5" x14ac:dyDescent="0.25">
      <c r="B6" s="159"/>
      <c r="C6" s="160"/>
      <c r="D6" s="161"/>
    </row>
    <row r="7" spans="2:5" x14ac:dyDescent="0.25">
      <c r="B7" s="155" t="s">
        <v>1601</v>
      </c>
      <c r="C7" s="37">
        <f>AVERAGE(D4/C4,D5/C5)</f>
        <v>10.448789126666668</v>
      </c>
      <c r="D7" s="37">
        <v>0</v>
      </c>
    </row>
    <row r="10" spans="2:5" x14ac:dyDescent="0.25">
      <c r="B10" s="155" t="s">
        <v>1602</v>
      </c>
      <c r="C10" s="162">
        <v>1.4666999999999999</v>
      </c>
      <c r="D10" s="37">
        <v>1</v>
      </c>
    </row>
    <row r="11" spans="2:5" x14ac:dyDescent="0.25">
      <c r="B11" s="155" t="s">
        <v>1603</v>
      </c>
      <c r="C11" s="162">
        <v>1197.5999999999999</v>
      </c>
      <c r="D11" s="37">
        <v>1</v>
      </c>
    </row>
    <row r="13" spans="2:5" x14ac:dyDescent="0.25">
      <c r="B13" s="155" t="s">
        <v>1604</v>
      </c>
    </row>
    <row r="14" spans="2:5" x14ac:dyDescent="0.25">
      <c r="B14" s="155" t="s">
        <v>1434</v>
      </c>
      <c r="C14" s="155" t="s">
        <v>1486</v>
      </c>
      <c r="D14" s="155" t="s">
        <v>1599</v>
      </c>
      <c r="E14" s="155" t="s">
        <v>1492</v>
      </c>
    </row>
    <row r="15" spans="2:5" ht="15.75" x14ac:dyDescent="0.25">
      <c r="B15" s="117" t="s">
        <v>1605</v>
      </c>
      <c r="C15" s="156" t="s">
        <v>1600</v>
      </c>
      <c r="D15" s="120">
        <v>20</v>
      </c>
      <c r="E15" s="162">
        <f t="shared" ref="E15:E26" si="0">D15*$C$10+$C$11</f>
        <v>1226.934</v>
      </c>
    </row>
    <row r="16" spans="2:5" ht="15.75" x14ac:dyDescent="0.25">
      <c r="B16" s="117" t="s">
        <v>1606</v>
      </c>
      <c r="C16" s="156" t="s">
        <v>1600</v>
      </c>
      <c r="D16" s="120">
        <v>30</v>
      </c>
      <c r="E16" s="162">
        <f t="shared" si="0"/>
        <v>1241.6009999999999</v>
      </c>
    </row>
    <row r="17" spans="2:8" ht="15.75" x14ac:dyDescent="0.25">
      <c r="B17" s="117" t="s">
        <v>1607</v>
      </c>
      <c r="C17" s="156" t="s">
        <v>1600</v>
      </c>
      <c r="D17" s="120">
        <v>40</v>
      </c>
      <c r="E17" s="162">
        <f t="shared" si="0"/>
        <v>1256.2679999999998</v>
      </c>
    </row>
    <row r="18" spans="2:8" ht="15.75" x14ac:dyDescent="0.25">
      <c r="B18" s="117" t="s">
        <v>1608</v>
      </c>
      <c r="C18" s="156" t="s">
        <v>1600</v>
      </c>
      <c r="D18" s="120">
        <v>50</v>
      </c>
      <c r="E18" s="162">
        <f t="shared" si="0"/>
        <v>1270.9349999999999</v>
      </c>
    </row>
    <row r="19" spans="2:8" ht="15.75" x14ac:dyDescent="0.25">
      <c r="B19" s="117" t="s">
        <v>1609</v>
      </c>
      <c r="C19" s="156" t="s">
        <v>1600</v>
      </c>
      <c r="D19" s="120">
        <v>60</v>
      </c>
      <c r="E19" s="162">
        <f t="shared" si="0"/>
        <v>1285.6019999999999</v>
      </c>
    </row>
    <row r="20" spans="2:8" ht="15.75" x14ac:dyDescent="0.25">
      <c r="B20" s="117" t="s">
        <v>1610</v>
      </c>
      <c r="C20" s="156" t="s">
        <v>1600</v>
      </c>
      <c r="D20" s="120">
        <v>70</v>
      </c>
      <c r="E20" s="162">
        <f t="shared" si="0"/>
        <v>1300.269</v>
      </c>
    </row>
    <row r="21" spans="2:8" ht="15.75" customHeight="1" x14ac:dyDescent="0.25">
      <c r="B21" s="117" t="s">
        <v>1611</v>
      </c>
      <c r="C21" s="156" t="s">
        <v>1600</v>
      </c>
      <c r="D21" s="120">
        <v>80</v>
      </c>
      <c r="E21" s="162">
        <f t="shared" si="0"/>
        <v>1314.9359999999999</v>
      </c>
    </row>
    <row r="22" spans="2:8" ht="15.75" customHeight="1" x14ac:dyDescent="0.25">
      <c r="B22" s="117" t="s">
        <v>1612</v>
      </c>
      <c r="C22" s="156" t="s">
        <v>1600</v>
      </c>
      <c r="D22" s="120">
        <v>90</v>
      </c>
      <c r="E22" s="162">
        <f t="shared" si="0"/>
        <v>1329.6029999999998</v>
      </c>
    </row>
    <row r="23" spans="2:8" ht="15.75" customHeight="1" x14ac:dyDescent="0.25">
      <c r="B23" s="117" t="s">
        <v>1613</v>
      </c>
      <c r="C23" s="156" t="s">
        <v>1600</v>
      </c>
      <c r="D23" s="120">
        <v>100</v>
      </c>
      <c r="E23" s="162">
        <f t="shared" si="0"/>
        <v>1344.27</v>
      </c>
    </row>
    <row r="24" spans="2:8" ht="15.75" customHeight="1" x14ac:dyDescent="0.25">
      <c r="B24" s="117" t="s">
        <v>1614</v>
      </c>
      <c r="C24" s="156" t="s">
        <v>1600</v>
      </c>
      <c r="D24" s="120">
        <v>120</v>
      </c>
      <c r="E24" s="162">
        <f t="shared" si="0"/>
        <v>1373.6039999999998</v>
      </c>
    </row>
    <row r="25" spans="2:8" ht="15.75" customHeight="1" x14ac:dyDescent="0.25">
      <c r="B25" s="117" t="s">
        <v>1615</v>
      </c>
      <c r="C25" s="156" t="s">
        <v>1600</v>
      </c>
      <c r="D25" s="120">
        <v>175</v>
      </c>
      <c r="E25" s="162">
        <f t="shared" si="0"/>
        <v>1454.2724999999998</v>
      </c>
    </row>
    <row r="26" spans="2:8" ht="15.75" customHeight="1" x14ac:dyDescent="0.25">
      <c r="B26" s="117" t="s">
        <v>1616</v>
      </c>
      <c r="C26" s="156" t="s">
        <v>1600</v>
      </c>
      <c r="D26" s="120">
        <v>200</v>
      </c>
      <c r="E26" s="162">
        <f t="shared" si="0"/>
        <v>1490.9399999999998</v>
      </c>
    </row>
    <row r="27" spans="2:8" ht="15.75" customHeight="1" x14ac:dyDescent="0.25"/>
    <row r="28" spans="2:8" ht="15.75" customHeight="1" x14ac:dyDescent="0.25"/>
    <row r="29" spans="2:8" ht="15.75" customHeight="1" x14ac:dyDescent="0.25">
      <c r="B29" s="155" t="s">
        <v>1486</v>
      </c>
      <c r="C29" s="155" t="s">
        <v>1599</v>
      </c>
      <c r="D29" s="155" t="s">
        <v>1492</v>
      </c>
      <c r="E29" s="163" t="s">
        <v>1617</v>
      </c>
    </row>
    <row r="30" spans="2:8" ht="15.75" customHeight="1" x14ac:dyDescent="0.25">
      <c r="B30" s="156" t="s">
        <v>1618</v>
      </c>
      <c r="C30" s="157">
        <v>80</v>
      </c>
      <c r="D30" s="158">
        <v>960.08941199999992</v>
      </c>
      <c r="E30" s="120" t="s">
        <v>1619</v>
      </c>
      <c r="F30" s="120">
        <v>80</v>
      </c>
      <c r="G30" s="164">
        <v>897</v>
      </c>
      <c r="H30" s="1">
        <f t="shared" ref="H30:H31" si="1">G30/D30-1</f>
        <v>-6.5712017246993604E-2</v>
      </c>
    </row>
    <row r="31" spans="2:8" ht="15.75" customHeight="1" x14ac:dyDescent="0.25">
      <c r="B31" s="156" t="s">
        <v>1618</v>
      </c>
      <c r="C31" s="157">
        <v>100</v>
      </c>
      <c r="D31" s="158">
        <v>987.00275999999997</v>
      </c>
      <c r="E31" s="120" t="s">
        <v>1619</v>
      </c>
      <c r="F31" s="120">
        <v>100</v>
      </c>
      <c r="G31" s="164">
        <v>1058</v>
      </c>
      <c r="H31" s="1">
        <f t="shared" si="1"/>
        <v>7.1932159541276297E-2</v>
      </c>
    </row>
    <row r="32" spans="2:8" ht="15.75" customHeight="1" x14ac:dyDescent="0.25"/>
    <row r="33" spans="2:5" ht="15.75" customHeight="1" x14ac:dyDescent="0.25">
      <c r="B33" s="155" t="s">
        <v>1601</v>
      </c>
      <c r="C33" s="37">
        <f>AVERAGE(D30/C30,D31/C31)</f>
        <v>10.935572624999999</v>
      </c>
      <c r="D33" s="37">
        <v>0</v>
      </c>
    </row>
    <row r="34" spans="2:5" ht="15.75" customHeight="1" x14ac:dyDescent="0.25"/>
    <row r="35" spans="2:5" ht="15.75" customHeight="1" x14ac:dyDescent="0.25"/>
    <row r="36" spans="2:5" ht="15.75" customHeight="1" x14ac:dyDescent="0.25">
      <c r="B36" s="155" t="s">
        <v>1602</v>
      </c>
      <c r="C36" s="162">
        <v>1.3456999999999999</v>
      </c>
      <c r="D36" s="37">
        <v>1</v>
      </c>
    </row>
    <row r="37" spans="2:5" ht="15.75" customHeight="1" x14ac:dyDescent="0.25">
      <c r="B37" s="155" t="s">
        <v>1603</v>
      </c>
      <c r="C37" s="162">
        <v>852.44</v>
      </c>
      <c r="D37" s="37">
        <v>1</v>
      </c>
    </row>
    <row r="38" spans="2:5" ht="15.75" customHeight="1" x14ac:dyDescent="0.25"/>
    <row r="39" spans="2:5" ht="15.75" customHeight="1" x14ac:dyDescent="0.25">
      <c r="B39" s="155" t="s">
        <v>1604</v>
      </c>
    </row>
    <row r="40" spans="2:5" ht="15.75" customHeight="1" x14ac:dyDescent="0.25">
      <c r="B40" s="155" t="s">
        <v>1434</v>
      </c>
      <c r="C40" s="155" t="s">
        <v>1486</v>
      </c>
      <c r="D40" s="155" t="s">
        <v>1599</v>
      </c>
      <c r="E40" s="155" t="s">
        <v>1492</v>
      </c>
    </row>
    <row r="41" spans="2:5" ht="15.75" customHeight="1" x14ac:dyDescent="0.25">
      <c r="B41" s="117" t="s">
        <v>1620</v>
      </c>
      <c r="C41" s="156" t="s">
        <v>1618</v>
      </c>
      <c r="D41" s="120">
        <v>20</v>
      </c>
      <c r="E41" s="162">
        <f t="shared" ref="E41:E49" si="2">D41*$C$36+$C$37</f>
        <v>879.35400000000004</v>
      </c>
    </row>
    <row r="42" spans="2:5" ht="15.75" customHeight="1" x14ac:dyDescent="0.25">
      <c r="B42" s="117" t="s">
        <v>1621</v>
      </c>
      <c r="C42" s="156" t="s">
        <v>1618</v>
      </c>
      <c r="D42" s="120">
        <v>30</v>
      </c>
      <c r="E42" s="162">
        <f t="shared" si="2"/>
        <v>892.81100000000004</v>
      </c>
    </row>
    <row r="43" spans="2:5" ht="15.75" customHeight="1" x14ac:dyDescent="0.25">
      <c r="B43" s="117" t="s">
        <v>1622</v>
      </c>
      <c r="C43" s="156" t="s">
        <v>1618</v>
      </c>
      <c r="D43" s="120">
        <v>40</v>
      </c>
      <c r="E43" s="162">
        <f t="shared" si="2"/>
        <v>906.26800000000003</v>
      </c>
    </row>
    <row r="44" spans="2:5" ht="15.75" customHeight="1" x14ac:dyDescent="0.25">
      <c r="B44" s="117" t="s">
        <v>1623</v>
      </c>
      <c r="C44" s="156" t="s">
        <v>1618</v>
      </c>
      <c r="D44" s="120">
        <v>50</v>
      </c>
      <c r="E44" s="162">
        <f t="shared" si="2"/>
        <v>919.72500000000002</v>
      </c>
    </row>
    <row r="45" spans="2:5" ht="15.75" customHeight="1" x14ac:dyDescent="0.25">
      <c r="B45" s="117" t="s">
        <v>1624</v>
      </c>
      <c r="C45" s="156" t="s">
        <v>1618</v>
      </c>
      <c r="D45" s="120">
        <v>60</v>
      </c>
      <c r="E45" s="162">
        <f t="shared" si="2"/>
        <v>933.18200000000002</v>
      </c>
    </row>
    <row r="46" spans="2:5" ht="15.75" customHeight="1" x14ac:dyDescent="0.25">
      <c r="B46" s="117" t="s">
        <v>1625</v>
      </c>
      <c r="C46" s="156" t="s">
        <v>1618</v>
      </c>
      <c r="D46" s="120">
        <v>70</v>
      </c>
      <c r="E46" s="162">
        <f t="shared" si="2"/>
        <v>946.63900000000001</v>
      </c>
    </row>
    <row r="47" spans="2:5" ht="15.75" customHeight="1" x14ac:dyDescent="0.25">
      <c r="B47" s="117" t="s">
        <v>1626</v>
      </c>
      <c r="C47" s="156" t="s">
        <v>1618</v>
      </c>
      <c r="D47" s="120">
        <v>80</v>
      </c>
      <c r="E47" s="162">
        <f t="shared" si="2"/>
        <v>960.096</v>
      </c>
    </row>
    <row r="48" spans="2:5" ht="15.75" customHeight="1" x14ac:dyDescent="0.25">
      <c r="B48" s="117" t="s">
        <v>1627</v>
      </c>
      <c r="C48" s="156" t="s">
        <v>1618</v>
      </c>
      <c r="D48" s="120">
        <v>90</v>
      </c>
      <c r="E48" s="162">
        <f t="shared" si="2"/>
        <v>973.553</v>
      </c>
    </row>
    <row r="49" spans="2:5" ht="15.75" customHeight="1" x14ac:dyDescent="0.25">
      <c r="B49" s="117" t="s">
        <v>1628</v>
      </c>
      <c r="C49" s="156" t="s">
        <v>1618</v>
      </c>
      <c r="D49" s="120">
        <v>100</v>
      </c>
      <c r="E49" s="162">
        <f t="shared" si="2"/>
        <v>987.01</v>
      </c>
    </row>
    <row r="50" spans="2:5" ht="15.75" customHeight="1" x14ac:dyDescent="0.25"/>
    <row r="51" spans="2:5" ht="15.75" customHeight="1" x14ac:dyDescent="0.25"/>
    <row r="52" spans="2:5" ht="15.75" customHeight="1" x14ac:dyDescent="0.25"/>
    <row r="53" spans="2:5" ht="15.75" customHeight="1" x14ac:dyDescent="0.25"/>
    <row r="54" spans="2:5" ht="15.75" customHeight="1" x14ac:dyDescent="0.25"/>
    <row r="55" spans="2:5" ht="15.75" customHeight="1" x14ac:dyDescent="0.25">
      <c r="B55" s="155" t="s">
        <v>1629</v>
      </c>
      <c r="C55" s="155" t="s">
        <v>1599</v>
      </c>
      <c r="D55" s="155" t="s">
        <v>1492</v>
      </c>
    </row>
    <row r="56" spans="2:5" ht="15.75" customHeight="1" x14ac:dyDescent="0.25">
      <c r="B56" s="37" t="s">
        <v>1630</v>
      </c>
      <c r="C56" s="116">
        <v>51</v>
      </c>
      <c r="D56" s="124">
        <v>650.38</v>
      </c>
    </row>
    <row r="57" spans="2:5" ht="15.75" customHeight="1" x14ac:dyDescent="0.25">
      <c r="B57" s="37" t="s">
        <v>1630</v>
      </c>
      <c r="C57" s="116">
        <v>101</v>
      </c>
      <c r="D57" s="124">
        <v>779.88</v>
      </c>
    </row>
    <row r="58" spans="2:5" ht="15.75" customHeight="1" x14ac:dyDescent="0.25">
      <c r="B58" s="37" t="s">
        <v>1630</v>
      </c>
      <c r="C58" s="116">
        <v>110</v>
      </c>
      <c r="D58" s="124">
        <v>1143.46</v>
      </c>
    </row>
    <row r="59" spans="2:5" ht="15.75" customHeight="1" x14ac:dyDescent="0.25">
      <c r="B59" s="37" t="s">
        <v>1630</v>
      </c>
      <c r="C59" s="116">
        <v>149</v>
      </c>
      <c r="D59" s="124">
        <v>919.11</v>
      </c>
    </row>
    <row r="60" spans="2:5" ht="15.75" customHeight="1" x14ac:dyDescent="0.25">
      <c r="B60" s="37" t="s">
        <v>1630</v>
      </c>
      <c r="C60" s="116">
        <v>159</v>
      </c>
      <c r="D60" s="124">
        <v>1221.51</v>
      </c>
    </row>
    <row r="61" spans="2:5" ht="15.75" customHeight="1" x14ac:dyDescent="0.25">
      <c r="B61" s="37" t="s">
        <v>1630</v>
      </c>
      <c r="C61" s="116">
        <v>194</v>
      </c>
      <c r="D61" s="124">
        <v>1202.21</v>
      </c>
    </row>
    <row r="62" spans="2:5" ht="15.75" customHeight="1" x14ac:dyDescent="0.25">
      <c r="B62" s="37" t="s">
        <v>1630</v>
      </c>
      <c r="C62" s="116">
        <v>247</v>
      </c>
      <c r="D62" s="124">
        <v>1334.86</v>
      </c>
    </row>
    <row r="63" spans="2:5" ht="15.75" customHeight="1" x14ac:dyDescent="0.25"/>
    <row r="64" spans="2:5" ht="15.75" customHeight="1" x14ac:dyDescent="0.25">
      <c r="B64" s="155" t="s">
        <v>1602</v>
      </c>
      <c r="C64" s="162">
        <v>3.379</v>
      </c>
      <c r="D64" s="37">
        <v>0</v>
      </c>
    </row>
    <row r="65" spans="2:11" ht="15.75" customHeight="1" x14ac:dyDescent="0.25">
      <c r="B65" s="155" t="s">
        <v>1603</v>
      </c>
      <c r="C65" s="162">
        <v>547.9</v>
      </c>
      <c r="D65" s="37">
        <v>0</v>
      </c>
    </row>
    <row r="66" spans="2:11" ht="15.75" customHeight="1" x14ac:dyDescent="0.25"/>
    <row r="67" spans="2:11" ht="15.75" customHeight="1" x14ac:dyDescent="0.25"/>
    <row r="68" spans="2:11" ht="15.75" customHeight="1" x14ac:dyDescent="0.25">
      <c r="B68" s="117" t="s">
        <v>1631</v>
      </c>
      <c r="C68" s="117" t="s">
        <v>9</v>
      </c>
      <c r="D68" s="116" t="s">
        <v>1632</v>
      </c>
      <c r="E68" s="116">
        <v>29</v>
      </c>
      <c r="F68" s="128">
        <f t="shared" ref="F68:F77" si="3">E68*$C$64+$C$65</f>
        <v>645.89099999999996</v>
      </c>
      <c r="G68" s="116"/>
      <c r="H68" s="116"/>
      <c r="I68" s="116"/>
      <c r="J68" s="124"/>
      <c r="K68" s="124"/>
    </row>
    <row r="69" spans="2:11" ht="15.75" customHeight="1" x14ac:dyDescent="0.25">
      <c r="B69" s="117" t="s">
        <v>1633</v>
      </c>
      <c r="C69" s="117" t="s">
        <v>9</v>
      </c>
      <c r="D69" s="116" t="s">
        <v>1634</v>
      </c>
      <c r="E69" s="116">
        <v>59</v>
      </c>
      <c r="F69" s="128">
        <f t="shared" si="3"/>
        <v>747.26099999999997</v>
      </c>
      <c r="G69" s="116"/>
      <c r="H69" s="116"/>
      <c r="I69" s="116"/>
      <c r="J69" s="124"/>
      <c r="K69" s="124"/>
    </row>
    <row r="70" spans="2:11" ht="15.75" customHeight="1" x14ac:dyDescent="0.25">
      <c r="B70" s="165" t="s">
        <v>1635</v>
      </c>
      <c r="C70" s="117" t="s">
        <v>9</v>
      </c>
      <c r="D70" s="116" t="s">
        <v>1636</v>
      </c>
      <c r="E70" s="116">
        <v>76</v>
      </c>
      <c r="F70" s="128">
        <f t="shared" si="3"/>
        <v>804.70399999999995</v>
      </c>
      <c r="G70" s="116"/>
      <c r="H70" s="116"/>
      <c r="I70" s="116"/>
      <c r="J70" s="124"/>
      <c r="K70" s="124"/>
    </row>
    <row r="71" spans="2:11" ht="15.75" customHeight="1" x14ac:dyDescent="0.25">
      <c r="B71" s="117" t="s">
        <v>1637</v>
      </c>
      <c r="C71" s="117" t="s">
        <v>9</v>
      </c>
      <c r="D71" s="116" t="s">
        <v>1638</v>
      </c>
      <c r="E71" s="116">
        <v>89</v>
      </c>
      <c r="F71" s="128">
        <f t="shared" si="3"/>
        <v>848.63099999999997</v>
      </c>
      <c r="G71" s="116"/>
      <c r="H71" s="116"/>
      <c r="I71" s="116"/>
      <c r="J71" s="124"/>
      <c r="K71" s="124"/>
    </row>
    <row r="72" spans="2:11" ht="15.75" customHeight="1" x14ac:dyDescent="0.25">
      <c r="B72" s="117" t="s">
        <v>1639</v>
      </c>
      <c r="C72" s="117" t="s">
        <v>9</v>
      </c>
      <c r="D72" s="116" t="s">
        <v>1640</v>
      </c>
      <c r="E72" s="116">
        <v>92</v>
      </c>
      <c r="F72" s="128">
        <f t="shared" si="3"/>
        <v>858.76800000000003</v>
      </c>
      <c r="G72" s="116"/>
      <c r="H72" s="116"/>
      <c r="I72" s="116"/>
      <c r="J72" s="124"/>
      <c r="K72" s="124"/>
    </row>
    <row r="73" spans="2:11" ht="15.75" customHeight="1" x14ac:dyDescent="0.25">
      <c r="B73" s="117" t="s">
        <v>1641</v>
      </c>
      <c r="C73" s="117" t="s">
        <v>9</v>
      </c>
      <c r="D73" s="116" t="s">
        <v>1642</v>
      </c>
      <c r="E73" s="116">
        <v>139</v>
      </c>
      <c r="F73" s="128">
        <f t="shared" si="3"/>
        <v>1017.5809999999999</v>
      </c>
      <c r="G73" s="116"/>
      <c r="H73" s="116"/>
      <c r="I73" s="116"/>
      <c r="J73" s="124"/>
      <c r="K73" s="124"/>
    </row>
    <row r="74" spans="2:11" ht="15.75" customHeight="1" x14ac:dyDescent="0.25">
      <c r="B74" s="165" t="s">
        <v>1643</v>
      </c>
      <c r="C74" s="117" t="s">
        <v>9</v>
      </c>
      <c r="D74" s="116" t="s">
        <v>1644</v>
      </c>
      <c r="E74" s="116">
        <v>165</v>
      </c>
      <c r="F74" s="128">
        <f t="shared" si="3"/>
        <v>1105.4349999999999</v>
      </c>
      <c r="G74" s="116"/>
      <c r="H74" s="116"/>
      <c r="I74" s="116"/>
      <c r="J74" s="124"/>
      <c r="K74" s="124"/>
    </row>
    <row r="75" spans="2:11" ht="15.75" customHeight="1" x14ac:dyDescent="0.25">
      <c r="B75" s="117" t="s">
        <v>1645</v>
      </c>
      <c r="C75" s="117" t="s">
        <v>9</v>
      </c>
      <c r="D75" s="116" t="s">
        <v>1646</v>
      </c>
      <c r="E75" s="116">
        <v>168</v>
      </c>
      <c r="F75" s="128">
        <f t="shared" si="3"/>
        <v>1115.5720000000001</v>
      </c>
      <c r="G75" s="116"/>
      <c r="H75" s="116"/>
      <c r="I75" s="116"/>
      <c r="J75" s="124"/>
      <c r="K75" s="124"/>
    </row>
    <row r="76" spans="2:11" ht="15.75" customHeight="1" x14ac:dyDescent="0.25">
      <c r="B76" s="165" t="s">
        <v>1647</v>
      </c>
      <c r="C76" s="117" t="s">
        <v>9</v>
      </c>
      <c r="D76" s="116" t="s">
        <v>1648</v>
      </c>
      <c r="E76" s="116">
        <v>179</v>
      </c>
      <c r="F76" s="128">
        <f t="shared" si="3"/>
        <v>1152.741</v>
      </c>
      <c r="G76" s="116"/>
      <c r="H76" s="116"/>
      <c r="I76" s="116"/>
      <c r="J76" s="124"/>
      <c r="K76" s="124"/>
    </row>
    <row r="77" spans="2:11" ht="15.75" customHeight="1" x14ac:dyDescent="0.25">
      <c r="B77" s="117" t="s">
        <v>1649</v>
      </c>
      <c r="C77" s="117" t="s">
        <v>9</v>
      </c>
      <c r="D77" s="116" t="s">
        <v>1650</v>
      </c>
      <c r="E77" s="116">
        <v>217</v>
      </c>
      <c r="F77" s="128">
        <f t="shared" si="3"/>
        <v>1281.143</v>
      </c>
      <c r="G77" s="116"/>
      <c r="H77" s="116"/>
      <c r="I77" s="116"/>
      <c r="J77" s="124"/>
      <c r="K77" s="124"/>
    </row>
    <row r="78" spans="2:11" ht="15.75" customHeight="1" x14ac:dyDescent="0.25"/>
    <row r="79" spans="2:11" ht="15.75" customHeight="1" x14ac:dyDescent="0.25"/>
    <row r="80" spans="2:11" ht="15.75" customHeight="1" x14ac:dyDescent="0.25"/>
    <row r="81" spans="2:4" ht="15.75" customHeight="1" x14ac:dyDescent="0.25">
      <c r="B81" s="155" t="s">
        <v>1629</v>
      </c>
      <c r="C81" s="155" t="s">
        <v>1599</v>
      </c>
      <c r="D81" s="155" t="s">
        <v>1492</v>
      </c>
    </row>
    <row r="82" spans="2:4" ht="15.75" customHeight="1" x14ac:dyDescent="0.25">
      <c r="B82" s="165" t="s">
        <v>1651</v>
      </c>
      <c r="C82" s="116">
        <v>22</v>
      </c>
      <c r="D82" s="124">
        <v>486.71</v>
      </c>
    </row>
    <row r="83" spans="2:4" ht="15.75" customHeight="1" x14ac:dyDescent="0.25">
      <c r="B83" s="165" t="s">
        <v>1651</v>
      </c>
      <c r="C83" s="116">
        <v>30</v>
      </c>
      <c r="D83" s="124">
        <v>494.63</v>
      </c>
    </row>
    <row r="84" spans="2:4" ht="15.75" customHeight="1" x14ac:dyDescent="0.25">
      <c r="B84" s="165" t="s">
        <v>1651</v>
      </c>
      <c r="C84" s="116">
        <v>38</v>
      </c>
      <c r="D84" s="124">
        <v>494.63</v>
      </c>
    </row>
    <row r="85" spans="2:4" ht="15.75" customHeight="1" x14ac:dyDescent="0.25">
      <c r="B85" s="165" t="s">
        <v>1651</v>
      </c>
      <c r="C85" s="116">
        <v>55</v>
      </c>
      <c r="D85" s="124">
        <v>508.35</v>
      </c>
    </row>
    <row r="86" spans="2:4" ht="15.75" customHeight="1" x14ac:dyDescent="0.25">
      <c r="B86" s="165" t="s">
        <v>1651</v>
      </c>
      <c r="C86" s="116">
        <v>57</v>
      </c>
      <c r="D86" s="124">
        <v>486.05</v>
      </c>
    </row>
    <row r="87" spans="2:4" ht="15.75" customHeight="1" x14ac:dyDescent="0.25">
      <c r="B87" s="165" t="s">
        <v>1651</v>
      </c>
      <c r="C87" s="116">
        <v>68</v>
      </c>
      <c r="D87" s="124">
        <v>508.38</v>
      </c>
    </row>
    <row r="88" spans="2:4" ht="15.75" customHeight="1" x14ac:dyDescent="0.25">
      <c r="B88" s="165" t="s">
        <v>1651</v>
      </c>
      <c r="C88" s="116">
        <v>80</v>
      </c>
      <c r="D88" s="124">
        <v>832.54</v>
      </c>
    </row>
    <row r="89" spans="2:4" ht="15.75" customHeight="1" x14ac:dyDescent="0.25">
      <c r="B89" s="165" t="s">
        <v>1651</v>
      </c>
      <c r="C89" s="116">
        <v>100</v>
      </c>
      <c r="D89" s="124">
        <v>835.22</v>
      </c>
    </row>
    <row r="90" spans="2:4" ht="15.75" customHeight="1" x14ac:dyDescent="0.25">
      <c r="B90" s="165" t="s">
        <v>1651</v>
      </c>
      <c r="C90" s="116">
        <v>114</v>
      </c>
      <c r="D90" s="124">
        <v>996.32</v>
      </c>
    </row>
    <row r="91" spans="2:4" ht="15.75" customHeight="1" x14ac:dyDescent="0.25">
      <c r="B91" s="165" t="s">
        <v>1651</v>
      </c>
      <c r="C91" s="116">
        <v>120</v>
      </c>
      <c r="D91" s="124">
        <v>772.09</v>
      </c>
    </row>
    <row r="92" spans="2:4" ht="15.75" customHeight="1" x14ac:dyDescent="0.25">
      <c r="B92" s="165" t="s">
        <v>1651</v>
      </c>
      <c r="C92" s="116">
        <v>130</v>
      </c>
      <c r="D92" s="124">
        <v>1498.29</v>
      </c>
    </row>
    <row r="93" spans="2:4" ht="15.75" customHeight="1" x14ac:dyDescent="0.25">
      <c r="B93" s="165" t="s">
        <v>1651</v>
      </c>
      <c r="C93" s="116">
        <v>170</v>
      </c>
      <c r="D93" s="124">
        <v>1280.6099999999999</v>
      </c>
    </row>
    <row r="94" spans="2:4" ht="15.75" customHeight="1" x14ac:dyDescent="0.25"/>
    <row r="95" spans="2:4" ht="15.75" customHeight="1" x14ac:dyDescent="0.25">
      <c r="B95" s="155" t="s">
        <v>1602</v>
      </c>
      <c r="C95" s="162">
        <v>361.33</v>
      </c>
      <c r="D95" s="37">
        <v>0</v>
      </c>
    </row>
    <row r="96" spans="2:4" ht="15.75" customHeight="1" x14ac:dyDescent="0.25">
      <c r="B96" s="155" t="s">
        <v>1603</v>
      </c>
      <c r="C96" s="162">
        <v>8.2000000000000007E-3</v>
      </c>
      <c r="D96" s="37">
        <v>0</v>
      </c>
    </row>
    <row r="97" spans="2:11" ht="15.75" customHeight="1" x14ac:dyDescent="0.25"/>
    <row r="98" spans="2:11" ht="15.75" customHeight="1" x14ac:dyDescent="0.25"/>
    <row r="99" spans="2:11" ht="15.75" customHeight="1" x14ac:dyDescent="0.25">
      <c r="B99" s="165" t="s">
        <v>1652</v>
      </c>
      <c r="C99" s="165" t="s">
        <v>1651</v>
      </c>
      <c r="D99" s="116" t="s">
        <v>1653</v>
      </c>
      <c r="E99" s="116">
        <v>48</v>
      </c>
      <c r="F99" s="128">
        <f t="shared" ref="F99:F120" si="4">$C$95*EXP(E99*$C$96)</f>
        <v>535.60217153014901</v>
      </c>
      <c r="G99" s="116"/>
      <c r="H99" s="116"/>
      <c r="I99" s="116"/>
      <c r="J99" s="124"/>
      <c r="K99" s="124"/>
    </row>
    <row r="100" spans="2:11" ht="15.75" customHeight="1" x14ac:dyDescent="0.25">
      <c r="B100" s="165" t="s">
        <v>1654</v>
      </c>
      <c r="C100" s="165" t="s">
        <v>1651</v>
      </c>
      <c r="D100" s="116" t="s">
        <v>1655</v>
      </c>
      <c r="E100" s="116">
        <v>60</v>
      </c>
      <c r="F100" s="128">
        <f t="shared" si="4"/>
        <v>590.98560979242939</v>
      </c>
      <c r="G100" s="116"/>
      <c r="H100" s="116"/>
      <c r="I100" s="116"/>
      <c r="J100" s="124"/>
      <c r="K100" s="124"/>
    </row>
    <row r="101" spans="2:11" ht="15.75" customHeight="1" x14ac:dyDescent="0.25">
      <c r="B101" s="165" t="s">
        <v>1656</v>
      </c>
      <c r="C101" s="165" t="s">
        <v>1651</v>
      </c>
      <c r="D101" s="116" t="s">
        <v>1657</v>
      </c>
      <c r="E101" s="116">
        <v>60</v>
      </c>
      <c r="F101" s="128">
        <f t="shared" si="4"/>
        <v>590.98560979242939</v>
      </c>
      <c r="G101" s="116"/>
      <c r="H101" s="116"/>
      <c r="I101" s="116"/>
      <c r="J101" s="124"/>
      <c r="K101" s="124"/>
    </row>
    <row r="102" spans="2:11" ht="15.75" customHeight="1" x14ac:dyDescent="0.25">
      <c r="B102" s="165" t="s">
        <v>1658</v>
      </c>
      <c r="C102" s="165" t="s">
        <v>1651</v>
      </c>
      <c r="D102" s="116" t="s">
        <v>1659</v>
      </c>
      <c r="E102" s="116">
        <v>60</v>
      </c>
      <c r="F102" s="128">
        <f t="shared" si="4"/>
        <v>590.98560979242939</v>
      </c>
      <c r="G102" s="116"/>
      <c r="H102" s="116"/>
      <c r="I102" s="116"/>
      <c r="J102" s="124"/>
      <c r="K102" s="124"/>
    </row>
    <row r="103" spans="2:11" ht="15.75" customHeight="1" x14ac:dyDescent="0.25">
      <c r="B103" s="165" t="s">
        <v>1660</v>
      </c>
      <c r="C103" s="165" t="s">
        <v>1651</v>
      </c>
      <c r="D103" s="116" t="s">
        <v>1661</v>
      </c>
      <c r="E103" s="116">
        <v>70</v>
      </c>
      <c r="F103" s="128">
        <f t="shared" si="4"/>
        <v>641.48876367485127</v>
      </c>
      <c r="G103" s="116"/>
      <c r="H103" s="116"/>
      <c r="I103" s="116"/>
      <c r="J103" s="124"/>
      <c r="K103" s="124"/>
    </row>
    <row r="104" spans="2:11" ht="15.75" customHeight="1" x14ac:dyDescent="0.25">
      <c r="B104" s="165" t="s">
        <v>1662</v>
      </c>
      <c r="C104" s="165" t="s">
        <v>1651</v>
      </c>
      <c r="D104" s="116" t="s">
        <v>1663</v>
      </c>
      <c r="E104" s="116">
        <v>88</v>
      </c>
      <c r="F104" s="128">
        <f t="shared" si="4"/>
        <v>743.51702805241518</v>
      </c>
      <c r="G104" s="116"/>
      <c r="H104" s="116"/>
      <c r="I104" s="116"/>
      <c r="J104" s="124"/>
      <c r="K104" s="124"/>
    </row>
    <row r="105" spans="2:11" ht="15.75" customHeight="1" x14ac:dyDescent="0.25">
      <c r="B105" s="166" t="s">
        <v>1664</v>
      </c>
      <c r="C105" s="165" t="s">
        <v>1651</v>
      </c>
      <c r="D105" s="116" t="s">
        <v>1665</v>
      </c>
      <c r="E105" s="116">
        <v>90</v>
      </c>
      <c r="F105" s="128">
        <f t="shared" si="4"/>
        <v>755.81124433284208</v>
      </c>
      <c r="G105" s="116"/>
      <c r="H105" s="116"/>
      <c r="I105" s="116"/>
      <c r="J105" s="124"/>
      <c r="K105" s="124"/>
    </row>
    <row r="106" spans="2:11" ht="15.75" customHeight="1" x14ac:dyDescent="0.25">
      <c r="B106" s="165" t="s">
        <v>1666</v>
      </c>
      <c r="C106" s="165" t="s">
        <v>1651</v>
      </c>
      <c r="D106" s="116"/>
      <c r="E106" s="116">
        <v>140</v>
      </c>
      <c r="F106" s="128">
        <f t="shared" si="4"/>
        <v>1138.869825149003</v>
      </c>
      <c r="G106" s="116"/>
      <c r="H106" s="116"/>
      <c r="I106" s="116"/>
      <c r="J106" s="124"/>
      <c r="K106" s="124"/>
    </row>
    <row r="107" spans="2:11" ht="15.75" customHeight="1" x14ac:dyDescent="0.25">
      <c r="B107" s="167" t="s">
        <v>1667</v>
      </c>
      <c r="C107" s="165" t="s">
        <v>1651</v>
      </c>
      <c r="D107" s="116" t="s">
        <v>1668</v>
      </c>
      <c r="E107" s="116">
        <v>150</v>
      </c>
      <c r="F107" s="128">
        <f t="shared" si="4"/>
        <v>1236.192868347548</v>
      </c>
      <c r="G107" s="116"/>
      <c r="H107" s="116"/>
      <c r="I107" s="116"/>
      <c r="J107" s="124"/>
      <c r="K107" s="124"/>
    </row>
    <row r="108" spans="2:11" ht="15.75" customHeight="1" x14ac:dyDescent="0.25">
      <c r="B108" s="168" t="s">
        <v>1669</v>
      </c>
      <c r="C108" s="166" t="s">
        <v>1651</v>
      </c>
      <c r="D108" s="116" t="s">
        <v>1670</v>
      </c>
      <c r="E108" s="116">
        <v>150</v>
      </c>
      <c r="F108" s="128">
        <f t="shared" si="4"/>
        <v>1236.192868347548</v>
      </c>
      <c r="G108" s="116"/>
      <c r="H108" s="116"/>
      <c r="I108" s="116"/>
      <c r="J108" s="124"/>
      <c r="K108" s="124"/>
    </row>
    <row r="109" spans="2:11" ht="15.75" customHeight="1" x14ac:dyDescent="0.25">
      <c r="B109" s="167" t="s">
        <v>1671</v>
      </c>
      <c r="C109" s="165" t="s">
        <v>1651</v>
      </c>
      <c r="D109" s="116" t="s">
        <v>1670</v>
      </c>
      <c r="E109" s="116">
        <v>150</v>
      </c>
      <c r="F109" s="128">
        <f t="shared" si="4"/>
        <v>1236.192868347548</v>
      </c>
    </row>
    <row r="110" spans="2:11" ht="15.75" customHeight="1" x14ac:dyDescent="0.25">
      <c r="B110" s="165" t="s">
        <v>1672</v>
      </c>
      <c r="C110" s="165" t="s">
        <v>1651</v>
      </c>
      <c r="D110" s="116" t="s">
        <v>1673</v>
      </c>
      <c r="E110" s="116">
        <v>180</v>
      </c>
      <c r="F110" s="128">
        <f t="shared" si="4"/>
        <v>1580.9665321450173</v>
      </c>
    </row>
    <row r="111" spans="2:11" ht="15.75" customHeight="1" x14ac:dyDescent="0.25">
      <c r="B111" s="165" t="s">
        <v>1674</v>
      </c>
      <c r="C111" s="165" t="s">
        <v>1651</v>
      </c>
      <c r="D111" s="116" t="s">
        <v>1675</v>
      </c>
      <c r="E111" s="116">
        <v>190</v>
      </c>
      <c r="F111" s="128">
        <f t="shared" si="4"/>
        <v>1716.0693074628832</v>
      </c>
    </row>
    <row r="112" spans="2:11" ht="15.75" customHeight="1" x14ac:dyDescent="0.25">
      <c r="B112" s="165" t="s">
        <v>1676</v>
      </c>
      <c r="C112" s="165" t="s">
        <v>1651</v>
      </c>
      <c r="D112" s="116" t="s">
        <v>1677</v>
      </c>
      <c r="E112" s="116">
        <v>200</v>
      </c>
      <c r="F112" s="128">
        <f t="shared" si="4"/>
        <v>1862.7173998557575</v>
      </c>
    </row>
    <row r="113" spans="2:6" ht="15.75" customHeight="1" x14ac:dyDescent="0.25">
      <c r="B113" s="166" t="s">
        <v>1678</v>
      </c>
      <c r="C113" s="165" t="s">
        <v>1651</v>
      </c>
      <c r="D113" s="116" t="s">
        <v>1679</v>
      </c>
      <c r="E113" s="116">
        <v>210</v>
      </c>
      <c r="F113" s="128">
        <f t="shared" si="4"/>
        <v>2021.8974237440234</v>
      </c>
    </row>
    <row r="114" spans="2:6" ht="15.75" customHeight="1" x14ac:dyDescent="0.25">
      <c r="B114" s="166" t="s">
        <v>1680</v>
      </c>
      <c r="C114" s="165" t="s">
        <v>1651</v>
      </c>
      <c r="D114" s="116" t="s">
        <v>1679</v>
      </c>
      <c r="E114" s="116">
        <v>210</v>
      </c>
      <c r="F114" s="128">
        <f t="shared" si="4"/>
        <v>2021.8974237440234</v>
      </c>
    </row>
    <row r="115" spans="2:6" ht="15.75" customHeight="1" x14ac:dyDescent="0.25">
      <c r="B115" s="167" t="s">
        <v>1681</v>
      </c>
      <c r="C115" s="165" t="s">
        <v>1651</v>
      </c>
      <c r="D115" s="116" t="s">
        <v>1682</v>
      </c>
      <c r="E115" s="116">
        <v>230</v>
      </c>
      <c r="F115" s="128">
        <f t="shared" si="4"/>
        <v>2382.2284883043039</v>
      </c>
    </row>
    <row r="116" spans="2:6" ht="15.75" customHeight="1" x14ac:dyDescent="0.25">
      <c r="B116" s="167" t="s">
        <v>1680</v>
      </c>
      <c r="C116" s="165" t="s">
        <v>1651</v>
      </c>
      <c r="D116" s="116" t="s">
        <v>1683</v>
      </c>
      <c r="E116" s="116">
        <v>230</v>
      </c>
      <c r="F116" s="128">
        <f t="shared" si="4"/>
        <v>2382.2284883043039</v>
      </c>
    </row>
    <row r="117" spans="2:6" ht="15.75" customHeight="1" x14ac:dyDescent="0.25">
      <c r="B117" s="167" t="s">
        <v>1684</v>
      </c>
      <c r="C117" s="165" t="s">
        <v>1651</v>
      </c>
      <c r="D117" s="116" t="s">
        <v>1683</v>
      </c>
      <c r="E117" s="116">
        <v>230</v>
      </c>
      <c r="F117" s="128">
        <f t="shared" si="4"/>
        <v>2382.2284883043039</v>
      </c>
    </row>
    <row r="118" spans="2:6" ht="15.75" customHeight="1" x14ac:dyDescent="0.25">
      <c r="B118" s="166" t="s">
        <v>1685</v>
      </c>
      <c r="C118" s="165" t="s">
        <v>1651</v>
      </c>
      <c r="D118" s="116" t="s">
        <v>1686</v>
      </c>
      <c r="E118" s="116">
        <v>250</v>
      </c>
      <c r="F118" s="128">
        <f t="shared" si="4"/>
        <v>2806.7757067418265</v>
      </c>
    </row>
    <row r="119" spans="2:6" ht="15.75" customHeight="1" x14ac:dyDescent="0.25">
      <c r="B119" s="166" t="s">
        <v>1687</v>
      </c>
      <c r="C119" s="165" t="s">
        <v>1651</v>
      </c>
      <c r="D119" s="116" t="s">
        <v>1686</v>
      </c>
      <c r="E119" s="116">
        <v>250</v>
      </c>
      <c r="F119" s="128">
        <f t="shared" si="4"/>
        <v>2806.7757067418265</v>
      </c>
    </row>
    <row r="120" spans="2:6" ht="15.75" customHeight="1" x14ac:dyDescent="0.25">
      <c r="B120" s="165" t="s">
        <v>1688</v>
      </c>
      <c r="C120" s="165" t="s">
        <v>1651</v>
      </c>
      <c r="D120" s="116" t="s">
        <v>1689</v>
      </c>
      <c r="E120" s="116">
        <v>270</v>
      </c>
      <c r="F120" s="128">
        <f t="shared" si="4"/>
        <v>3306.9833169377112</v>
      </c>
    </row>
    <row r="121" spans="2:6" ht="15.75" customHeight="1" x14ac:dyDescent="0.25"/>
    <row r="122" spans="2:6" ht="15.75" customHeight="1" x14ac:dyDescent="0.25"/>
    <row r="123" spans="2:6" ht="15.75" customHeight="1" x14ac:dyDescent="0.25"/>
    <row r="124" spans="2:6" ht="15.75" customHeight="1" x14ac:dyDescent="0.25"/>
    <row r="125" spans="2:6" ht="15.75" customHeight="1" x14ac:dyDescent="0.25"/>
    <row r="126" spans="2:6" ht="15.75" customHeight="1" x14ac:dyDescent="0.25"/>
    <row r="127" spans="2:6" ht="15.75" customHeight="1" x14ac:dyDescent="0.25"/>
    <row r="128" spans="2:6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3:N1000"/>
  <sheetViews>
    <sheetView workbookViewId="0"/>
  </sheetViews>
  <sheetFormatPr defaultColWidth="14.42578125" defaultRowHeight="15" customHeight="1" x14ac:dyDescent="0.25"/>
  <cols>
    <col min="1" max="26" width="8.5703125" customWidth="1"/>
  </cols>
  <sheetData>
    <row r="3" spans="3:14" ht="45" x14ac:dyDescent="0.25">
      <c r="C3" s="2" t="s">
        <v>126</v>
      </c>
      <c r="D3" s="169" t="s">
        <v>1690</v>
      </c>
      <c r="E3" s="201" t="s">
        <v>1691</v>
      </c>
      <c r="F3" s="202"/>
      <c r="G3" s="198"/>
      <c r="H3" s="2" t="s">
        <v>1692</v>
      </c>
      <c r="I3" s="2" t="s">
        <v>1693</v>
      </c>
      <c r="J3" s="2" t="s">
        <v>1694</v>
      </c>
      <c r="K3" s="2" t="s">
        <v>1695</v>
      </c>
      <c r="L3" s="2" t="s">
        <v>1696</v>
      </c>
      <c r="M3" s="2" t="s">
        <v>1697</v>
      </c>
      <c r="N3" s="2" t="s">
        <v>1698</v>
      </c>
    </row>
    <row r="4" spans="3:14" x14ac:dyDescent="0.25">
      <c r="C4" s="16">
        <v>1</v>
      </c>
      <c r="D4" s="16" t="s">
        <v>1699</v>
      </c>
      <c r="E4" s="96" t="s">
        <v>5</v>
      </c>
      <c r="F4" s="96" t="s">
        <v>6</v>
      </c>
      <c r="G4" s="96" t="s">
        <v>136</v>
      </c>
      <c r="H4" s="96" t="s">
        <v>1700</v>
      </c>
      <c r="I4" s="170">
        <v>35</v>
      </c>
      <c r="J4" s="171">
        <v>5</v>
      </c>
      <c r="K4" s="98">
        <v>6</v>
      </c>
      <c r="L4" s="98">
        <v>1</v>
      </c>
      <c r="M4" s="98">
        <v>2</v>
      </c>
      <c r="N4" s="98" t="s">
        <v>136</v>
      </c>
    </row>
    <row r="5" spans="3:14" x14ac:dyDescent="0.25">
      <c r="C5" s="16">
        <v>2</v>
      </c>
      <c r="D5" s="16" t="s">
        <v>1701</v>
      </c>
      <c r="E5" s="96" t="s">
        <v>3</v>
      </c>
      <c r="F5" s="96" t="s">
        <v>513</v>
      </c>
      <c r="G5" s="96" t="s">
        <v>5</v>
      </c>
      <c r="H5" s="96" t="s">
        <v>1700</v>
      </c>
      <c r="I5" s="170">
        <v>25</v>
      </c>
      <c r="J5" s="171">
        <v>7</v>
      </c>
      <c r="K5" s="98">
        <v>8.4</v>
      </c>
      <c r="L5" s="98">
        <v>3.85</v>
      </c>
      <c r="M5" s="98">
        <v>2</v>
      </c>
      <c r="N5" s="98" t="s">
        <v>136</v>
      </c>
    </row>
    <row r="6" spans="3:14" x14ac:dyDescent="0.25">
      <c r="C6" s="16">
        <v>3</v>
      </c>
      <c r="D6" s="16" t="s">
        <v>1702</v>
      </c>
      <c r="E6" s="96" t="s">
        <v>2</v>
      </c>
      <c r="F6" s="96" t="s">
        <v>3</v>
      </c>
      <c r="G6" s="96" t="s">
        <v>513</v>
      </c>
      <c r="H6" s="96" t="s">
        <v>1700</v>
      </c>
      <c r="I6" s="170">
        <v>45</v>
      </c>
      <c r="J6" s="171">
        <v>10</v>
      </c>
      <c r="K6" s="98">
        <v>8.8000001907348597</v>
      </c>
      <c r="L6" s="98">
        <v>3.85</v>
      </c>
      <c r="M6" s="98">
        <v>3</v>
      </c>
      <c r="N6" s="98" t="s">
        <v>136</v>
      </c>
    </row>
    <row r="7" spans="3:14" x14ac:dyDescent="0.25">
      <c r="C7" s="16">
        <v>4</v>
      </c>
      <c r="D7" s="16" t="s">
        <v>1699</v>
      </c>
      <c r="E7" s="96" t="s">
        <v>3</v>
      </c>
      <c r="F7" s="96" t="s">
        <v>513</v>
      </c>
      <c r="G7" s="96" t="s">
        <v>136</v>
      </c>
      <c r="H7" s="96" t="s">
        <v>1703</v>
      </c>
      <c r="I7" s="170">
        <v>30</v>
      </c>
      <c r="J7" s="171">
        <v>9</v>
      </c>
      <c r="K7" s="98">
        <v>7.7</v>
      </c>
      <c r="L7" s="98">
        <v>2.0999999046325599</v>
      </c>
      <c r="M7" s="98">
        <v>3</v>
      </c>
      <c r="N7" s="98" t="s">
        <v>136</v>
      </c>
    </row>
    <row r="8" spans="3:14" x14ac:dyDescent="0.25">
      <c r="C8" s="16">
        <v>5</v>
      </c>
      <c r="D8" s="16" t="s">
        <v>1702</v>
      </c>
      <c r="E8" s="96" t="s">
        <v>2</v>
      </c>
      <c r="F8" s="96" t="s">
        <v>3</v>
      </c>
      <c r="G8" s="96" t="s">
        <v>136</v>
      </c>
      <c r="H8" s="96" t="s">
        <v>1703</v>
      </c>
      <c r="I8" s="170">
        <v>45</v>
      </c>
      <c r="J8" s="171">
        <v>9</v>
      </c>
      <c r="K8" s="98">
        <v>8.4</v>
      </c>
      <c r="L8" s="98">
        <v>3.85</v>
      </c>
      <c r="M8" s="98">
        <v>3</v>
      </c>
      <c r="N8" s="98" t="s">
        <v>136</v>
      </c>
    </row>
    <row r="9" spans="3:14" x14ac:dyDescent="0.25">
      <c r="C9" s="16">
        <v>6</v>
      </c>
      <c r="D9" s="16" t="s">
        <v>1701</v>
      </c>
      <c r="E9" s="96" t="s">
        <v>2</v>
      </c>
      <c r="F9" s="96" t="s">
        <v>3</v>
      </c>
      <c r="G9" s="96" t="s">
        <v>136</v>
      </c>
      <c r="H9" s="96" t="s">
        <v>1704</v>
      </c>
      <c r="I9" s="170">
        <v>40</v>
      </c>
      <c r="J9" s="171">
        <v>10</v>
      </c>
      <c r="K9" s="98">
        <v>8.4</v>
      </c>
      <c r="L9" s="98">
        <v>3.85</v>
      </c>
      <c r="M9" s="98">
        <v>3</v>
      </c>
      <c r="N9" s="98" t="s">
        <v>136</v>
      </c>
    </row>
    <row r="10" spans="3:14" x14ac:dyDescent="0.25">
      <c r="C10" s="16">
        <v>7</v>
      </c>
      <c r="D10" s="16" t="s">
        <v>1699</v>
      </c>
      <c r="E10" s="96" t="s">
        <v>513</v>
      </c>
      <c r="F10" s="96" t="s">
        <v>5</v>
      </c>
      <c r="G10" s="96" t="s">
        <v>6</v>
      </c>
      <c r="H10" s="96" t="s">
        <v>590</v>
      </c>
      <c r="I10" s="170">
        <v>25</v>
      </c>
      <c r="J10" s="171">
        <v>4</v>
      </c>
      <c r="K10" s="98">
        <v>7</v>
      </c>
      <c r="L10" s="98">
        <v>1.8</v>
      </c>
      <c r="M10" s="98">
        <v>1</v>
      </c>
      <c r="N10" s="98">
        <v>0.30000001192092801</v>
      </c>
    </row>
    <row r="11" spans="3:14" x14ac:dyDescent="0.25">
      <c r="C11" s="16">
        <v>8</v>
      </c>
      <c r="D11" s="16" t="s">
        <v>1701</v>
      </c>
      <c r="E11" s="96" t="s">
        <v>3</v>
      </c>
      <c r="F11" s="96" t="s">
        <v>513</v>
      </c>
      <c r="G11" s="96" t="s">
        <v>136</v>
      </c>
      <c r="H11" s="96" t="s">
        <v>590</v>
      </c>
      <c r="I11" s="170">
        <v>40</v>
      </c>
      <c r="J11" s="171">
        <v>6</v>
      </c>
      <c r="K11" s="98">
        <v>12</v>
      </c>
      <c r="L11" s="98">
        <v>0.5</v>
      </c>
      <c r="M11" s="98">
        <v>2</v>
      </c>
      <c r="N11" s="98">
        <v>1</v>
      </c>
    </row>
    <row r="12" spans="3:14" x14ac:dyDescent="0.25">
      <c r="C12" s="16">
        <v>9</v>
      </c>
      <c r="D12" s="16" t="s">
        <v>1702</v>
      </c>
      <c r="E12" s="96" t="s">
        <v>2</v>
      </c>
      <c r="F12" s="96" t="s">
        <v>3</v>
      </c>
      <c r="G12" s="96" t="s">
        <v>136</v>
      </c>
      <c r="H12" s="96" t="s">
        <v>590</v>
      </c>
      <c r="I12" s="170">
        <v>45</v>
      </c>
      <c r="J12" s="171">
        <v>13</v>
      </c>
      <c r="K12" s="98">
        <v>20</v>
      </c>
      <c r="L12" s="98">
        <v>0.5</v>
      </c>
      <c r="M12" s="98">
        <v>4</v>
      </c>
      <c r="N12" s="98">
        <v>2</v>
      </c>
    </row>
    <row r="13" spans="3:14" x14ac:dyDescent="0.25">
      <c r="C13" s="16">
        <v>10</v>
      </c>
      <c r="D13" s="16" t="s">
        <v>1701</v>
      </c>
      <c r="E13" s="96" t="s">
        <v>5</v>
      </c>
      <c r="F13" s="96" t="s">
        <v>6</v>
      </c>
      <c r="G13" s="96" t="s">
        <v>136</v>
      </c>
      <c r="H13" s="96" t="s">
        <v>1705</v>
      </c>
      <c r="I13" s="170">
        <v>40</v>
      </c>
      <c r="J13" s="171">
        <v>6.4000000953674299</v>
      </c>
      <c r="K13" s="98">
        <v>6</v>
      </c>
      <c r="L13" s="98">
        <v>1</v>
      </c>
      <c r="M13" s="98">
        <v>2</v>
      </c>
      <c r="N13" s="98">
        <v>1</v>
      </c>
    </row>
    <row r="14" spans="3:14" x14ac:dyDescent="0.25">
      <c r="C14" s="16">
        <v>11</v>
      </c>
      <c r="D14" s="16" t="s">
        <v>1701</v>
      </c>
      <c r="E14" s="96" t="s">
        <v>513</v>
      </c>
      <c r="F14" s="96" t="s">
        <v>5</v>
      </c>
      <c r="G14" s="96" t="s">
        <v>136</v>
      </c>
      <c r="H14" s="96" t="s">
        <v>1706</v>
      </c>
      <c r="I14" s="170">
        <v>40</v>
      </c>
      <c r="J14" s="171">
        <v>7</v>
      </c>
      <c r="K14" s="98">
        <v>8.3000000000000007</v>
      </c>
      <c r="L14" s="98">
        <v>3</v>
      </c>
      <c r="M14" s="98">
        <v>2</v>
      </c>
      <c r="N14" s="98">
        <v>2</v>
      </c>
    </row>
    <row r="15" spans="3:14" x14ac:dyDescent="0.25">
      <c r="C15" s="16">
        <v>12</v>
      </c>
      <c r="D15" s="16" t="s">
        <v>1699</v>
      </c>
      <c r="E15" s="96" t="s">
        <v>513</v>
      </c>
      <c r="F15" s="96" t="s">
        <v>5</v>
      </c>
      <c r="G15" s="96" t="s">
        <v>6</v>
      </c>
      <c r="H15" s="96" t="s">
        <v>1707</v>
      </c>
      <c r="I15" s="170">
        <v>30</v>
      </c>
      <c r="J15" s="171">
        <v>6.8000001907348597</v>
      </c>
      <c r="K15" s="98">
        <v>7.5</v>
      </c>
      <c r="L15" s="98">
        <v>1</v>
      </c>
      <c r="M15" s="98">
        <v>2</v>
      </c>
      <c r="N15" s="98">
        <v>1</v>
      </c>
    </row>
    <row r="16" spans="3:14" x14ac:dyDescent="0.25">
      <c r="C16" s="16">
        <v>13</v>
      </c>
      <c r="D16" s="16" t="s">
        <v>1701</v>
      </c>
      <c r="E16" s="96" t="s">
        <v>3</v>
      </c>
      <c r="F16" s="96" t="s">
        <v>513</v>
      </c>
      <c r="G16" s="96" t="s">
        <v>136</v>
      </c>
      <c r="H16" s="96" t="s">
        <v>1707</v>
      </c>
      <c r="I16" s="170">
        <v>35</v>
      </c>
      <c r="J16" s="171">
        <v>9</v>
      </c>
      <c r="K16" s="98">
        <v>7.5</v>
      </c>
      <c r="L16" s="98">
        <v>2.7999999523162802</v>
      </c>
      <c r="M16" s="98">
        <v>3</v>
      </c>
      <c r="N16" s="98">
        <v>2.4000000953674299</v>
      </c>
    </row>
    <row r="17" spans="3:14" x14ac:dyDescent="0.25">
      <c r="C17" s="16">
        <v>14</v>
      </c>
      <c r="D17" s="16" t="s">
        <v>1702</v>
      </c>
      <c r="E17" s="96" t="s">
        <v>2</v>
      </c>
      <c r="F17" s="96" t="s">
        <v>3</v>
      </c>
      <c r="G17" s="96" t="s">
        <v>513</v>
      </c>
      <c r="H17" s="96" t="s">
        <v>1707</v>
      </c>
      <c r="I17" s="170">
        <v>40</v>
      </c>
      <c r="J17" s="171">
        <v>10</v>
      </c>
      <c r="K17" s="98">
        <v>8.4</v>
      </c>
      <c r="L17" s="98">
        <v>3.85</v>
      </c>
      <c r="M17" s="98">
        <v>3</v>
      </c>
      <c r="N17" s="98">
        <v>9.5</v>
      </c>
    </row>
    <row r="21" spans="3:14" ht="15.75" customHeight="1" x14ac:dyDescent="0.25"/>
    <row r="22" spans="3:14" ht="15.75" customHeight="1" x14ac:dyDescent="0.25"/>
    <row r="23" spans="3:14" ht="15.75" customHeight="1" x14ac:dyDescent="0.25"/>
    <row r="24" spans="3:14" ht="15.75" customHeight="1" x14ac:dyDescent="0.25"/>
    <row r="25" spans="3:14" ht="15.75" customHeight="1" x14ac:dyDescent="0.25"/>
    <row r="26" spans="3:14" ht="15.75" customHeight="1" x14ac:dyDescent="0.25"/>
    <row r="27" spans="3:14" ht="15.75" customHeight="1" x14ac:dyDescent="0.25"/>
    <row r="28" spans="3:14" ht="15.75" customHeight="1" x14ac:dyDescent="0.25"/>
    <row r="29" spans="3:14" ht="15.75" customHeight="1" x14ac:dyDescent="0.25"/>
    <row r="30" spans="3:14" ht="15.75" customHeight="1" x14ac:dyDescent="0.25"/>
    <row r="31" spans="3:14" ht="15.75" customHeight="1" x14ac:dyDescent="0.25"/>
    <row r="32" spans="3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E3:G3"/>
  </mergeCells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P1000"/>
  <sheetViews>
    <sheetView workbookViewId="0"/>
  </sheetViews>
  <sheetFormatPr defaultColWidth="14.42578125" defaultRowHeight="15" customHeight="1" x14ac:dyDescent="0.25"/>
  <cols>
    <col min="1" max="1" width="5.5703125" customWidth="1"/>
    <col min="2" max="2" width="10.5703125" customWidth="1"/>
    <col min="3" max="3" width="14.5703125" customWidth="1"/>
    <col min="4" max="4" width="13.5703125" customWidth="1"/>
    <col min="5" max="5" width="14.5703125" customWidth="1"/>
    <col min="6" max="6" width="13.5703125" customWidth="1"/>
    <col min="7" max="7" width="8.5703125" customWidth="1"/>
    <col min="8" max="8" width="5.5703125" customWidth="1"/>
    <col min="9" max="9" width="10.5703125" customWidth="1"/>
    <col min="10" max="10" width="14.5703125" customWidth="1"/>
    <col min="11" max="11" width="13.5703125" customWidth="1"/>
    <col min="12" max="12" width="14.5703125" customWidth="1"/>
    <col min="13" max="13" width="13.5703125" customWidth="1"/>
    <col min="14" max="14" width="14.5703125" customWidth="1"/>
    <col min="15" max="17" width="8.5703125" customWidth="1"/>
  </cols>
  <sheetData>
    <row r="1" spans="1:16" ht="7.5" customHeight="1" x14ac:dyDescent="0.25">
      <c r="A1" s="172"/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</row>
    <row r="2" spans="1:16" x14ac:dyDescent="0.25">
      <c r="A2" s="172"/>
      <c r="B2" s="205" t="s">
        <v>1708</v>
      </c>
      <c r="C2" s="202"/>
      <c r="D2" s="202"/>
      <c r="E2" s="198"/>
      <c r="H2" s="172"/>
      <c r="I2" s="206" t="s">
        <v>1709</v>
      </c>
      <c r="J2" s="207"/>
      <c r="K2" s="207"/>
      <c r="L2" s="207"/>
      <c r="M2" s="207"/>
      <c r="N2" s="207"/>
      <c r="O2" s="207"/>
      <c r="P2" s="208"/>
    </row>
    <row r="3" spans="1:16" ht="60" x14ac:dyDescent="0.25">
      <c r="A3" s="173"/>
      <c r="B3" s="174" t="s">
        <v>1710</v>
      </c>
      <c r="C3" s="174" t="s">
        <v>1711</v>
      </c>
      <c r="D3" s="174" t="s">
        <v>93</v>
      </c>
      <c r="E3" s="174" t="s">
        <v>1712</v>
      </c>
      <c r="H3" s="173"/>
      <c r="I3" s="174" t="s">
        <v>1710</v>
      </c>
      <c r="J3" s="174" t="s">
        <v>1711</v>
      </c>
      <c r="K3" s="174" t="s">
        <v>1713</v>
      </c>
      <c r="L3" s="174" t="s">
        <v>1714</v>
      </c>
      <c r="M3" s="175" t="s">
        <v>1715</v>
      </c>
      <c r="N3" s="174" t="s">
        <v>1716</v>
      </c>
      <c r="O3" s="174" t="s">
        <v>1717</v>
      </c>
      <c r="P3" s="174" t="s">
        <v>1718</v>
      </c>
    </row>
    <row r="4" spans="1:16" x14ac:dyDescent="0.25">
      <c r="A4" s="172"/>
      <c r="B4" s="16" t="s">
        <v>1719</v>
      </c>
      <c r="C4" s="96">
        <v>20</v>
      </c>
      <c r="D4" s="98">
        <v>4</v>
      </c>
      <c r="E4" s="98">
        <v>6</v>
      </c>
      <c r="H4" s="172"/>
      <c r="I4" s="16" t="s">
        <v>536</v>
      </c>
      <c r="J4" s="96">
        <v>50</v>
      </c>
      <c r="K4" s="96" t="s">
        <v>136</v>
      </c>
      <c r="L4" s="98" t="s">
        <v>136</v>
      </c>
      <c r="M4" s="96">
        <v>0.38</v>
      </c>
      <c r="N4" s="98" t="s">
        <v>136</v>
      </c>
      <c r="O4" s="98">
        <v>14</v>
      </c>
      <c r="P4" s="98" t="s">
        <v>136</v>
      </c>
    </row>
    <row r="5" spans="1:16" x14ac:dyDescent="0.25">
      <c r="A5" s="172"/>
      <c r="B5" s="16" t="s">
        <v>1720</v>
      </c>
      <c r="C5" s="96">
        <v>15</v>
      </c>
      <c r="D5" s="98">
        <v>3</v>
      </c>
      <c r="E5" s="98">
        <v>5</v>
      </c>
      <c r="H5" s="172"/>
      <c r="I5" s="16" t="s">
        <v>209</v>
      </c>
      <c r="J5" s="96">
        <v>30</v>
      </c>
      <c r="K5" s="96" t="s">
        <v>136</v>
      </c>
      <c r="L5" s="98" t="s">
        <v>136</v>
      </c>
      <c r="M5" s="96">
        <v>0.38</v>
      </c>
      <c r="N5" s="98" t="s">
        <v>136</v>
      </c>
      <c r="O5" s="98">
        <v>14</v>
      </c>
      <c r="P5" s="98" t="s">
        <v>136</v>
      </c>
    </row>
    <row r="6" spans="1:16" x14ac:dyDescent="0.25">
      <c r="A6" s="172"/>
      <c r="B6" s="16" t="s">
        <v>1721</v>
      </c>
      <c r="C6" s="96">
        <v>10</v>
      </c>
      <c r="D6" s="98">
        <v>2</v>
      </c>
      <c r="E6" s="98">
        <v>3</v>
      </c>
      <c r="H6" s="172"/>
      <c r="I6" s="16" t="s">
        <v>205</v>
      </c>
      <c r="J6" s="96">
        <v>20</v>
      </c>
      <c r="K6" s="96" t="s">
        <v>136</v>
      </c>
      <c r="L6" s="98" t="s">
        <v>136</v>
      </c>
      <c r="M6" s="96">
        <v>0.28000000000000003</v>
      </c>
      <c r="N6" s="98" t="s">
        <v>136</v>
      </c>
      <c r="O6" s="98">
        <v>14</v>
      </c>
      <c r="P6" s="98" t="s">
        <v>136</v>
      </c>
    </row>
    <row r="7" spans="1:16" x14ac:dyDescent="0.25">
      <c r="A7" s="172"/>
      <c r="B7" s="16" t="s">
        <v>275</v>
      </c>
      <c r="C7" s="96">
        <v>7.5</v>
      </c>
      <c r="D7" s="98">
        <v>1.5</v>
      </c>
      <c r="E7" s="98">
        <v>2.5</v>
      </c>
      <c r="H7" s="172"/>
      <c r="I7" s="16" t="s">
        <v>153</v>
      </c>
      <c r="J7" s="96">
        <v>15</v>
      </c>
      <c r="K7" s="96" t="s">
        <v>136</v>
      </c>
      <c r="L7" s="98" t="s">
        <v>136</v>
      </c>
      <c r="M7" s="96">
        <v>0.18</v>
      </c>
      <c r="N7" s="98" t="s">
        <v>136</v>
      </c>
      <c r="O7" s="98">
        <v>15</v>
      </c>
      <c r="P7" s="98" t="s">
        <v>136</v>
      </c>
    </row>
    <row r="8" spans="1:16" x14ac:dyDescent="0.25">
      <c r="A8" s="172"/>
      <c r="B8" s="16" t="s">
        <v>149</v>
      </c>
      <c r="C8" s="96">
        <v>5</v>
      </c>
      <c r="D8" s="98">
        <v>1</v>
      </c>
      <c r="E8" s="98">
        <v>1.5</v>
      </c>
      <c r="H8" s="172"/>
      <c r="I8" s="16" t="s">
        <v>160</v>
      </c>
      <c r="J8" s="96">
        <v>10</v>
      </c>
      <c r="K8" s="96" t="s">
        <v>136</v>
      </c>
      <c r="L8" s="98" t="s">
        <v>136</v>
      </c>
      <c r="M8" s="96">
        <v>0.18</v>
      </c>
      <c r="N8" s="98" t="s">
        <v>136</v>
      </c>
      <c r="O8" s="98">
        <v>16</v>
      </c>
      <c r="P8" s="98" t="s">
        <v>136</v>
      </c>
    </row>
    <row r="9" spans="1:16" x14ac:dyDescent="0.25">
      <c r="A9" s="172"/>
      <c r="B9" s="16" t="s">
        <v>135</v>
      </c>
      <c r="C9" s="96">
        <v>3</v>
      </c>
      <c r="D9" s="98">
        <v>0.6</v>
      </c>
      <c r="E9" s="98">
        <v>1</v>
      </c>
      <c r="H9" s="172"/>
      <c r="I9" s="16" t="s">
        <v>157</v>
      </c>
      <c r="J9" s="96">
        <v>7.5</v>
      </c>
      <c r="K9" s="96" t="s">
        <v>136</v>
      </c>
      <c r="L9" s="98" t="s">
        <v>136</v>
      </c>
      <c r="M9" s="96">
        <v>0.18</v>
      </c>
      <c r="N9" s="98" t="s">
        <v>136</v>
      </c>
      <c r="O9" s="98">
        <v>16</v>
      </c>
      <c r="P9" s="98" t="s">
        <v>136</v>
      </c>
    </row>
    <row r="10" spans="1:16" x14ac:dyDescent="0.25">
      <c r="A10" s="172"/>
      <c r="B10" s="209" t="s">
        <v>1722</v>
      </c>
      <c r="C10" s="202"/>
      <c r="D10" s="202"/>
      <c r="E10" s="198"/>
      <c r="H10" s="172"/>
      <c r="I10" s="16" t="s">
        <v>136</v>
      </c>
      <c r="J10" s="96" t="s">
        <v>136</v>
      </c>
      <c r="K10" s="96" t="s">
        <v>136</v>
      </c>
      <c r="L10" s="98" t="s">
        <v>136</v>
      </c>
      <c r="M10" s="98" t="s">
        <v>136</v>
      </c>
      <c r="N10" s="98" t="s">
        <v>136</v>
      </c>
      <c r="O10" s="98" t="s">
        <v>136</v>
      </c>
      <c r="P10" s="98" t="s">
        <v>136</v>
      </c>
    </row>
    <row r="11" spans="1:16" x14ac:dyDescent="0.25">
      <c r="A11" s="172"/>
      <c r="H11" s="172"/>
      <c r="I11" s="210" t="s">
        <v>1723</v>
      </c>
      <c r="J11" s="202"/>
      <c r="K11" s="202"/>
      <c r="L11" s="202"/>
      <c r="M11" s="202"/>
      <c r="N11" s="202"/>
      <c r="O11" s="202"/>
      <c r="P11" s="198"/>
    </row>
    <row r="12" spans="1:16" ht="60" x14ac:dyDescent="0.25">
      <c r="A12" s="172"/>
      <c r="B12" s="172"/>
      <c r="C12" s="172"/>
      <c r="D12" s="172"/>
      <c r="E12" s="176"/>
      <c r="F12" s="176"/>
      <c r="G12" s="176"/>
      <c r="H12" s="172"/>
      <c r="I12" s="174" t="s">
        <v>1710</v>
      </c>
      <c r="J12" s="174" t="s">
        <v>1711</v>
      </c>
      <c r="K12" s="174" t="s">
        <v>1713</v>
      </c>
      <c r="L12" s="174" t="s">
        <v>1714</v>
      </c>
      <c r="M12" s="174" t="s">
        <v>1715</v>
      </c>
      <c r="N12" s="174" t="s">
        <v>1716</v>
      </c>
      <c r="O12" s="174" t="s">
        <v>1717</v>
      </c>
      <c r="P12" s="174" t="s">
        <v>1718</v>
      </c>
    </row>
    <row r="13" spans="1:16" x14ac:dyDescent="0.25">
      <c r="A13" s="172"/>
      <c r="H13" s="172"/>
      <c r="I13" s="16" t="s">
        <v>136</v>
      </c>
      <c r="J13" s="96" t="s">
        <v>136</v>
      </c>
      <c r="K13" s="96" t="s">
        <v>136</v>
      </c>
      <c r="L13" s="98" t="s">
        <v>136</v>
      </c>
      <c r="M13" s="98" t="s">
        <v>136</v>
      </c>
      <c r="N13" s="98" t="s">
        <v>136</v>
      </c>
      <c r="O13" s="98" t="s">
        <v>136</v>
      </c>
      <c r="P13" s="98" t="s">
        <v>136</v>
      </c>
    </row>
    <row r="14" spans="1:16" x14ac:dyDescent="0.25">
      <c r="A14" s="172"/>
      <c r="H14" s="172"/>
      <c r="I14" s="16" t="s">
        <v>1724</v>
      </c>
      <c r="J14" s="96" t="s">
        <v>136</v>
      </c>
      <c r="K14" s="96" t="s">
        <v>136</v>
      </c>
      <c r="L14" s="98">
        <v>2</v>
      </c>
      <c r="M14" s="98">
        <v>0.4</v>
      </c>
      <c r="N14" s="98">
        <v>0.65</v>
      </c>
      <c r="O14" s="98">
        <v>14</v>
      </c>
      <c r="P14" s="98">
        <v>0.45</v>
      </c>
    </row>
    <row r="15" spans="1:16" x14ac:dyDescent="0.25">
      <c r="A15" s="172"/>
      <c r="H15" s="172"/>
      <c r="I15" s="16" t="s">
        <v>1725</v>
      </c>
      <c r="J15" s="96" t="s">
        <v>136</v>
      </c>
      <c r="K15" s="96" t="s">
        <v>136</v>
      </c>
      <c r="L15" s="98">
        <v>1.5</v>
      </c>
      <c r="M15" s="98">
        <v>0.4</v>
      </c>
      <c r="N15" s="98">
        <v>0.65</v>
      </c>
      <c r="O15" s="98">
        <v>14</v>
      </c>
      <c r="P15" s="98">
        <v>0.45</v>
      </c>
    </row>
    <row r="16" spans="1:16" x14ac:dyDescent="0.25">
      <c r="A16" s="172"/>
      <c r="H16" s="172"/>
      <c r="I16" s="16" t="s">
        <v>1726</v>
      </c>
      <c r="J16" s="96" t="s">
        <v>136</v>
      </c>
      <c r="K16" s="96" t="s">
        <v>136</v>
      </c>
      <c r="L16" s="98">
        <v>1</v>
      </c>
      <c r="M16" s="98">
        <v>0.4</v>
      </c>
      <c r="N16" s="98">
        <v>0.6</v>
      </c>
      <c r="O16" s="98">
        <v>15</v>
      </c>
      <c r="P16" s="98">
        <v>0.45</v>
      </c>
    </row>
    <row r="17" spans="1:16" x14ac:dyDescent="0.25">
      <c r="A17" s="172"/>
      <c r="H17" s="172"/>
      <c r="I17" s="16" t="s">
        <v>1727</v>
      </c>
      <c r="J17" s="96" t="s">
        <v>136</v>
      </c>
      <c r="K17" s="96" t="s">
        <v>136</v>
      </c>
      <c r="L17" s="98">
        <v>0.75</v>
      </c>
      <c r="M17" s="98">
        <v>0.4</v>
      </c>
      <c r="N17" s="98">
        <v>0.6</v>
      </c>
      <c r="O17" s="98">
        <v>16</v>
      </c>
      <c r="P17" s="98">
        <v>0.45</v>
      </c>
    </row>
    <row r="18" spans="1:16" x14ac:dyDescent="0.25">
      <c r="A18" s="172"/>
      <c r="H18" s="172"/>
      <c r="I18" s="16" t="s">
        <v>1728</v>
      </c>
      <c r="J18" s="96" t="s">
        <v>136</v>
      </c>
      <c r="K18" s="96" t="s">
        <v>136</v>
      </c>
      <c r="L18" s="98">
        <v>0.5</v>
      </c>
      <c r="M18" s="98">
        <v>0.35</v>
      </c>
      <c r="N18" s="98">
        <v>0.35</v>
      </c>
      <c r="O18" s="98">
        <v>16</v>
      </c>
      <c r="P18" s="98">
        <v>0.45</v>
      </c>
    </row>
    <row r="19" spans="1:16" x14ac:dyDescent="0.25">
      <c r="A19" s="172"/>
      <c r="H19" s="172"/>
      <c r="I19" s="16" t="s">
        <v>1283</v>
      </c>
      <c r="J19" s="96" t="s">
        <v>136</v>
      </c>
      <c r="K19" s="96" t="s">
        <v>136</v>
      </c>
      <c r="L19" s="98">
        <v>0.3</v>
      </c>
      <c r="M19" s="98">
        <v>0.35</v>
      </c>
      <c r="N19" s="98">
        <v>0.35</v>
      </c>
      <c r="O19" s="98">
        <v>16</v>
      </c>
      <c r="P19" s="98">
        <v>0.45</v>
      </c>
    </row>
    <row r="20" spans="1:16" x14ac:dyDescent="0.25">
      <c r="A20" s="172"/>
      <c r="H20" s="172"/>
      <c r="I20" s="177" t="s">
        <v>1729</v>
      </c>
      <c r="J20" s="99">
        <v>7.0000000000000007E-2</v>
      </c>
      <c r="K20" s="96" t="s">
        <v>1730</v>
      </c>
      <c r="L20" s="176"/>
      <c r="M20" s="176"/>
      <c r="N20" s="176"/>
      <c r="O20" s="176"/>
      <c r="P20" s="176"/>
    </row>
    <row r="21" spans="1:16" ht="15.75" customHeight="1" x14ac:dyDescent="0.25">
      <c r="A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</row>
    <row r="22" spans="1:16" ht="60" x14ac:dyDescent="0.25">
      <c r="A22" s="172"/>
      <c r="B22" s="178"/>
      <c r="C22" s="178"/>
      <c r="D22" s="178"/>
      <c r="E22" s="178"/>
      <c r="F22" s="172"/>
      <c r="G22" s="172"/>
      <c r="H22" s="172"/>
      <c r="I22" s="174" t="s">
        <v>1710</v>
      </c>
      <c r="J22" s="174" t="s">
        <v>1711</v>
      </c>
      <c r="K22" s="174" t="s">
        <v>1713</v>
      </c>
      <c r="L22" s="174" t="s">
        <v>1714</v>
      </c>
      <c r="M22" s="174" t="s">
        <v>1715</v>
      </c>
      <c r="N22" s="174" t="s">
        <v>1716</v>
      </c>
      <c r="O22" s="174" t="s">
        <v>1717</v>
      </c>
      <c r="P22" s="174" t="s">
        <v>1718</v>
      </c>
    </row>
    <row r="23" spans="1:16" ht="41.25" customHeight="1" x14ac:dyDescent="0.25">
      <c r="A23" s="172"/>
      <c r="B23" s="172"/>
      <c r="C23" s="172"/>
      <c r="D23" s="172"/>
      <c r="E23" s="172"/>
      <c r="F23" s="172"/>
      <c r="G23" s="172"/>
      <c r="H23" s="172"/>
      <c r="I23" s="16" t="s">
        <v>1719</v>
      </c>
      <c r="J23" s="96">
        <v>20</v>
      </c>
      <c r="K23" s="96" t="s">
        <v>136</v>
      </c>
      <c r="L23" s="98" t="s">
        <v>136</v>
      </c>
      <c r="M23" s="98" t="s">
        <v>136</v>
      </c>
      <c r="N23" s="98" t="s">
        <v>136</v>
      </c>
      <c r="O23" s="98" t="s">
        <v>136</v>
      </c>
      <c r="P23" s="98" t="s">
        <v>136</v>
      </c>
    </row>
    <row r="24" spans="1:16" ht="42.75" customHeight="1" x14ac:dyDescent="0.25">
      <c r="A24" s="172"/>
      <c r="B24" s="172"/>
      <c r="C24" s="172"/>
      <c r="D24" s="172"/>
      <c r="E24" s="172"/>
      <c r="F24" s="172"/>
      <c r="G24" s="172"/>
      <c r="H24" s="172"/>
      <c r="I24" s="16" t="s">
        <v>1720</v>
      </c>
      <c r="J24" s="96">
        <v>15</v>
      </c>
      <c r="K24" s="96" t="s">
        <v>136</v>
      </c>
      <c r="L24" s="98" t="s">
        <v>136</v>
      </c>
      <c r="M24" s="98" t="s">
        <v>136</v>
      </c>
      <c r="N24" s="98" t="s">
        <v>136</v>
      </c>
      <c r="O24" s="98" t="s">
        <v>136</v>
      </c>
      <c r="P24" s="98" t="s">
        <v>136</v>
      </c>
    </row>
    <row r="25" spans="1:16" ht="15.75" customHeight="1" x14ac:dyDescent="0.25">
      <c r="A25" s="172"/>
      <c r="B25" s="172"/>
      <c r="C25" s="172"/>
      <c r="D25" s="172"/>
      <c r="E25" s="172"/>
      <c r="F25" s="172"/>
      <c r="G25" s="172"/>
      <c r="H25" s="172"/>
      <c r="I25" s="16" t="s">
        <v>1721</v>
      </c>
      <c r="J25" s="96">
        <v>10</v>
      </c>
      <c r="K25" s="96" t="s">
        <v>136</v>
      </c>
      <c r="L25" s="98" t="s">
        <v>136</v>
      </c>
      <c r="M25" s="98" t="s">
        <v>136</v>
      </c>
      <c r="N25" s="98" t="s">
        <v>136</v>
      </c>
      <c r="O25" s="98" t="s">
        <v>136</v>
      </c>
      <c r="P25" s="98" t="s">
        <v>136</v>
      </c>
    </row>
    <row r="26" spans="1:16" ht="15.75" customHeight="1" x14ac:dyDescent="0.25">
      <c r="A26" s="172"/>
      <c r="B26" s="172"/>
      <c r="C26" s="172"/>
      <c r="D26" s="172"/>
      <c r="E26" s="172"/>
      <c r="F26" s="172"/>
      <c r="G26" s="172"/>
      <c r="H26" s="172"/>
      <c r="I26" s="16" t="s">
        <v>275</v>
      </c>
      <c r="J26" s="96">
        <v>7.5</v>
      </c>
      <c r="K26" s="96" t="s">
        <v>136</v>
      </c>
      <c r="L26" s="98" t="s">
        <v>136</v>
      </c>
      <c r="M26" s="98" t="s">
        <v>136</v>
      </c>
      <c r="N26" s="98" t="s">
        <v>136</v>
      </c>
      <c r="O26" s="98" t="s">
        <v>136</v>
      </c>
      <c r="P26" s="98" t="s">
        <v>136</v>
      </c>
    </row>
    <row r="27" spans="1:16" ht="15.75" customHeight="1" x14ac:dyDescent="0.25">
      <c r="A27" s="172"/>
      <c r="B27" s="172"/>
      <c r="C27" s="172"/>
      <c r="D27" s="172"/>
      <c r="E27" s="172"/>
      <c r="F27" s="172"/>
      <c r="G27" s="172"/>
      <c r="H27" s="172"/>
      <c r="I27" s="16" t="s">
        <v>149</v>
      </c>
      <c r="J27" s="96">
        <v>5</v>
      </c>
      <c r="K27" s="96" t="s">
        <v>136</v>
      </c>
      <c r="L27" s="98" t="s">
        <v>136</v>
      </c>
      <c r="M27" s="98" t="s">
        <v>136</v>
      </c>
      <c r="N27" s="98" t="s">
        <v>136</v>
      </c>
      <c r="O27" s="98" t="s">
        <v>136</v>
      </c>
      <c r="P27" s="98" t="s">
        <v>136</v>
      </c>
    </row>
    <row r="28" spans="1:16" ht="15.75" customHeight="1" x14ac:dyDescent="0.25">
      <c r="A28" s="172"/>
      <c r="B28" s="172"/>
      <c r="C28" s="172"/>
      <c r="D28" s="172"/>
      <c r="E28" s="172"/>
      <c r="F28" s="172"/>
      <c r="G28" s="172"/>
      <c r="H28" s="172"/>
      <c r="I28" s="16" t="s">
        <v>135</v>
      </c>
      <c r="J28" s="96">
        <v>3</v>
      </c>
      <c r="K28" s="96" t="s">
        <v>136</v>
      </c>
      <c r="L28" s="98" t="s">
        <v>136</v>
      </c>
      <c r="M28" s="98" t="s">
        <v>136</v>
      </c>
      <c r="N28" s="98" t="s">
        <v>136</v>
      </c>
      <c r="O28" s="98" t="s">
        <v>136</v>
      </c>
      <c r="P28" s="98" t="s">
        <v>136</v>
      </c>
    </row>
    <row r="29" spans="1:16" ht="15.75" customHeight="1" x14ac:dyDescent="0.25">
      <c r="A29" s="172"/>
      <c r="B29" s="172"/>
      <c r="C29" s="172"/>
      <c r="D29" s="172"/>
      <c r="E29" s="172"/>
      <c r="F29" s="172"/>
      <c r="G29" s="172"/>
      <c r="H29" s="172"/>
      <c r="I29" s="172"/>
      <c r="J29" s="96" t="s">
        <v>136</v>
      </c>
      <c r="K29" s="96" t="s">
        <v>136</v>
      </c>
      <c r="L29" s="98" t="s">
        <v>136</v>
      </c>
      <c r="M29" s="98" t="s">
        <v>136</v>
      </c>
      <c r="N29" s="98" t="s">
        <v>136</v>
      </c>
      <c r="O29" s="98" t="s">
        <v>136</v>
      </c>
      <c r="P29" s="98" t="s">
        <v>136</v>
      </c>
    </row>
    <row r="30" spans="1:16" ht="15.75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</row>
    <row r="31" spans="1:16" ht="15.75" customHeight="1" x14ac:dyDescent="0.25">
      <c r="A31" s="172"/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</row>
    <row r="32" spans="1:16" ht="15.75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</row>
    <row r="33" spans="1:16" ht="15.75" customHeight="1" x14ac:dyDescent="0.25">
      <c r="A33" s="172"/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</row>
    <row r="34" spans="1:16" ht="15.75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</row>
    <row r="35" spans="1:16" ht="15.75" customHeight="1" x14ac:dyDescent="0.25">
      <c r="A35" s="172"/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</row>
    <row r="36" spans="1:16" ht="15.75" customHeight="1" x14ac:dyDescent="0.25">
      <c r="A36" s="172"/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</row>
    <row r="37" spans="1:16" ht="15.75" customHeight="1" x14ac:dyDescent="0.25">
      <c r="A37" s="172"/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</row>
    <row r="38" spans="1:16" ht="15.75" customHeight="1" x14ac:dyDescent="0.25">
      <c r="A38" s="172"/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</row>
    <row r="39" spans="1:16" ht="15.75" customHeight="1" x14ac:dyDescent="0.25">
      <c r="A39" s="172"/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</row>
    <row r="40" spans="1:16" ht="15.75" customHeight="1" x14ac:dyDescent="0.25">
      <c r="A40" s="172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</row>
    <row r="41" spans="1:16" ht="15.75" customHeight="1" x14ac:dyDescent="0.25">
      <c r="A41" s="172"/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</row>
    <row r="42" spans="1:16" ht="15.75" customHeight="1" x14ac:dyDescent="0.25">
      <c r="A42" s="172"/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</row>
    <row r="43" spans="1:16" ht="15.75" customHeight="1" x14ac:dyDescent="0.25">
      <c r="A43" s="172"/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</row>
    <row r="44" spans="1:16" ht="15.75" customHeight="1" x14ac:dyDescent="0.25">
      <c r="A44" s="172"/>
      <c r="B44" s="172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</row>
    <row r="45" spans="1:16" ht="15.75" customHeight="1" x14ac:dyDescent="0.25">
      <c r="A45" s="172"/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</row>
    <row r="46" spans="1:16" ht="15.75" customHeight="1" x14ac:dyDescent="0.25">
      <c r="A46" s="172"/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</row>
    <row r="47" spans="1:16" ht="15.75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</row>
    <row r="48" spans="1:16" ht="15.75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</row>
    <row r="49" spans="1:16" ht="15.75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</row>
    <row r="50" spans="1:16" ht="15.75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</row>
    <row r="51" spans="1:16" ht="15.75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</row>
    <row r="52" spans="1:16" ht="15.75" customHeight="1" x14ac:dyDescent="0.25">
      <c r="A52" s="172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</row>
    <row r="53" spans="1:16" ht="15.75" customHeight="1" x14ac:dyDescent="0.25">
      <c r="A53" s="172"/>
      <c r="B53" s="172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</row>
    <row r="54" spans="1:16" ht="15.75" customHeight="1" x14ac:dyDescent="0.25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</row>
    <row r="55" spans="1:16" ht="15.75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</row>
    <row r="56" spans="1:16" ht="15.75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</row>
    <row r="57" spans="1:16" ht="15.75" customHeight="1" x14ac:dyDescent="0.25">
      <c r="A57" s="172"/>
      <c r="B57" s="172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</row>
    <row r="58" spans="1:16" ht="15.75" customHeight="1" x14ac:dyDescent="0.25">
      <c r="A58" s="172"/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</row>
    <row r="59" spans="1:16" ht="15.75" customHeight="1" x14ac:dyDescent="0.25">
      <c r="A59" s="172"/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</row>
    <row r="60" spans="1:16" ht="15.75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</row>
    <row r="61" spans="1:16" ht="15.75" customHeight="1" x14ac:dyDescent="0.25">
      <c r="A61" s="172"/>
      <c r="B61" s="172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</row>
    <row r="62" spans="1:16" ht="15.75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</row>
    <row r="63" spans="1:16" ht="15.75" customHeight="1" x14ac:dyDescent="0.25">
      <c r="A63" s="172"/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</row>
    <row r="64" spans="1:16" ht="15.75" customHeight="1" x14ac:dyDescent="0.25">
      <c r="A64" s="172"/>
      <c r="B64" s="172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</row>
    <row r="65" spans="1:16" ht="15.75" customHeight="1" x14ac:dyDescent="0.25">
      <c r="A65" s="172"/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</row>
    <row r="66" spans="1:16" ht="15.75" customHeight="1" x14ac:dyDescent="0.25">
      <c r="A66" s="172"/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</row>
    <row r="67" spans="1:16" ht="15.75" customHeight="1" x14ac:dyDescent="0.25">
      <c r="A67" s="172"/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</row>
    <row r="68" spans="1:16" ht="15.75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</row>
    <row r="69" spans="1:16" ht="15.75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</row>
    <row r="70" spans="1:16" ht="15.75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</row>
    <row r="71" spans="1:16" ht="15.75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</row>
    <row r="72" spans="1:16" ht="15.75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</row>
    <row r="73" spans="1:16" ht="15.75" customHeight="1" x14ac:dyDescent="0.25">
      <c r="A73" s="172"/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</row>
    <row r="74" spans="1:16" ht="15.75" customHeight="1" x14ac:dyDescent="0.25">
      <c r="A74" s="172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</row>
    <row r="75" spans="1:16" ht="15.75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</row>
    <row r="76" spans="1:16" ht="15.75" customHeight="1" x14ac:dyDescent="0.25">
      <c r="A76" s="172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</row>
    <row r="77" spans="1:16" ht="15.75" customHeight="1" x14ac:dyDescent="0.25">
      <c r="A77" s="172"/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</row>
    <row r="78" spans="1:16" ht="15.75" customHeight="1" x14ac:dyDescent="0.25">
      <c r="A78" s="172"/>
      <c r="B78" s="172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</row>
    <row r="79" spans="1:16" ht="15.75" customHeight="1" x14ac:dyDescent="0.25">
      <c r="A79" s="172"/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</row>
    <row r="80" spans="1:16" ht="15.75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</row>
    <row r="81" spans="1:16" ht="15.75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</row>
    <row r="82" spans="1:16" ht="15.75" customHeight="1" x14ac:dyDescent="0.25">
      <c r="A82" s="172"/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</row>
    <row r="83" spans="1:16" ht="15.75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</row>
    <row r="84" spans="1:16" ht="15.75" customHeight="1" x14ac:dyDescent="0.25">
      <c r="A84" s="172"/>
      <c r="B84" s="172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</row>
    <row r="85" spans="1:16" ht="15.75" customHeight="1" x14ac:dyDescent="0.25">
      <c r="A85" s="172"/>
      <c r="B85" s="172"/>
      <c r="C85" s="172"/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</row>
    <row r="86" spans="1:16" ht="15.75" customHeight="1" x14ac:dyDescent="0.25">
      <c r="A86" s="172"/>
      <c r="B86" s="172"/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</row>
    <row r="87" spans="1:16" ht="15.75" customHeight="1" x14ac:dyDescent="0.25">
      <c r="A87" s="172"/>
      <c r="B87" s="172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</row>
    <row r="88" spans="1:16" ht="15.75" customHeight="1" x14ac:dyDescent="0.25">
      <c r="A88" s="172"/>
      <c r="B88" s="172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</row>
    <row r="89" spans="1:16" ht="15.75" customHeight="1" x14ac:dyDescent="0.25">
      <c r="A89" s="172"/>
      <c r="B89" s="172"/>
      <c r="C89" s="172"/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</row>
    <row r="90" spans="1:16" ht="15.75" customHeight="1" x14ac:dyDescent="0.25">
      <c r="A90" s="172"/>
      <c r="B90" s="172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</row>
    <row r="91" spans="1:16" ht="15.75" customHeight="1" x14ac:dyDescent="0.25">
      <c r="A91" s="172"/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16" ht="15.75" customHeight="1" x14ac:dyDescent="0.25">
      <c r="A92" s="172"/>
      <c r="B92" s="172"/>
      <c r="C92" s="172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</row>
    <row r="93" spans="1:16" ht="15.75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</row>
    <row r="94" spans="1:16" ht="15.75" customHeight="1" x14ac:dyDescent="0.25">
      <c r="A94" s="172"/>
      <c r="B94" s="172"/>
      <c r="C94" s="172"/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</row>
    <row r="95" spans="1:16" ht="15.75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</row>
    <row r="96" spans="1:16" ht="15.75" customHeight="1" x14ac:dyDescent="0.25">
      <c r="A96" s="172"/>
      <c r="B96" s="172"/>
      <c r="C96" s="172"/>
      <c r="D96" s="172"/>
      <c r="E96" s="172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</row>
    <row r="97" spans="1:16" ht="15.75" customHeight="1" x14ac:dyDescent="0.25">
      <c r="A97" s="172"/>
      <c r="B97" s="172"/>
      <c r="C97" s="172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</row>
    <row r="98" spans="1:16" ht="15.75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</row>
    <row r="99" spans="1:16" ht="15.75" customHeight="1" x14ac:dyDescent="0.25">
      <c r="A99" s="172"/>
      <c r="B99" s="172"/>
      <c r="C99" s="172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</row>
    <row r="100" spans="1:16" ht="15.75" customHeight="1" x14ac:dyDescent="0.25">
      <c r="A100" s="172"/>
      <c r="B100" s="172"/>
      <c r="C100" s="172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</row>
    <row r="101" spans="1:16" ht="15.75" customHeight="1" x14ac:dyDescent="0.25">
      <c r="A101" s="172"/>
      <c r="B101" s="172"/>
      <c r="C101" s="172"/>
      <c r="D101" s="172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</row>
    <row r="102" spans="1:16" ht="15.75" customHeight="1" x14ac:dyDescent="0.25">
      <c r="A102" s="172"/>
      <c r="B102" s="172"/>
      <c r="C102" s="172"/>
      <c r="D102" s="172"/>
      <c r="E102" s="172"/>
      <c r="F102" s="172"/>
      <c r="G102" s="172"/>
      <c r="H102" s="172"/>
      <c r="I102" s="172"/>
      <c r="J102" s="172"/>
      <c r="K102" s="172"/>
      <c r="L102" s="172"/>
      <c r="M102" s="172"/>
      <c r="N102" s="172"/>
      <c r="O102" s="172"/>
      <c r="P102" s="172"/>
    </row>
    <row r="103" spans="1:16" ht="15.75" customHeight="1" x14ac:dyDescent="0.25">
      <c r="A103" s="172"/>
      <c r="B103" s="172"/>
      <c r="C103" s="172"/>
      <c r="D103" s="172"/>
      <c r="E103" s="172"/>
      <c r="F103" s="172"/>
      <c r="G103" s="172"/>
      <c r="H103" s="172"/>
      <c r="I103" s="172"/>
      <c r="J103" s="172"/>
      <c r="K103" s="172"/>
      <c r="L103" s="172"/>
      <c r="M103" s="172"/>
      <c r="N103" s="172"/>
      <c r="O103" s="172"/>
      <c r="P103" s="172"/>
    </row>
    <row r="104" spans="1:16" ht="15.75" customHeight="1" x14ac:dyDescent="0.25">
      <c r="A104" s="172"/>
      <c r="B104" s="172"/>
      <c r="C104" s="172"/>
      <c r="D104" s="172"/>
      <c r="E104" s="172"/>
      <c r="F104" s="172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</row>
    <row r="105" spans="1:16" ht="15.75" customHeight="1" x14ac:dyDescent="0.25">
      <c r="A105" s="172"/>
      <c r="B105" s="172"/>
      <c r="C105" s="172"/>
      <c r="D105" s="172"/>
      <c r="E105" s="172"/>
      <c r="F105" s="172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</row>
    <row r="106" spans="1:16" ht="15.75" customHeight="1" x14ac:dyDescent="0.25">
      <c r="A106" s="172"/>
      <c r="B106" s="172"/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</row>
    <row r="107" spans="1:16" ht="15.75" customHeight="1" x14ac:dyDescent="0.25">
      <c r="A107" s="172"/>
      <c r="B107" s="172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</row>
    <row r="108" spans="1:16" ht="15.75" customHeight="1" x14ac:dyDescent="0.25">
      <c r="A108" s="172"/>
      <c r="B108" s="172"/>
      <c r="C108" s="172"/>
      <c r="D108" s="172"/>
      <c r="E108" s="172"/>
      <c r="F108" s="172"/>
      <c r="G108" s="172"/>
      <c r="H108" s="172"/>
      <c r="I108" s="172"/>
      <c r="J108" s="172"/>
      <c r="K108" s="172"/>
      <c r="L108" s="172"/>
      <c r="M108" s="172"/>
      <c r="N108" s="172"/>
      <c r="O108" s="172"/>
      <c r="P108" s="172"/>
    </row>
    <row r="109" spans="1:16" ht="15.75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</row>
    <row r="110" spans="1:16" ht="15.75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</row>
    <row r="111" spans="1:16" ht="15.75" customHeight="1" x14ac:dyDescent="0.25">
      <c r="A111" s="172"/>
      <c r="B111" s="172"/>
      <c r="C111" s="172"/>
      <c r="D111" s="172"/>
      <c r="E111" s="172"/>
      <c r="F111" s="172"/>
      <c r="G111" s="172"/>
      <c r="H111" s="172"/>
      <c r="I111" s="172"/>
      <c r="J111" s="172"/>
      <c r="K111" s="172"/>
      <c r="L111" s="172"/>
      <c r="M111" s="172"/>
      <c r="N111" s="172"/>
      <c r="O111" s="172"/>
      <c r="P111" s="172"/>
    </row>
    <row r="112" spans="1:16" ht="15.75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</row>
    <row r="113" spans="1:16" ht="15.75" customHeight="1" x14ac:dyDescent="0.25">
      <c r="A113" s="172"/>
      <c r="B113" s="172"/>
      <c r="C113" s="172"/>
      <c r="D113" s="172"/>
      <c r="E113" s="172"/>
      <c r="F113" s="172"/>
      <c r="G113" s="172"/>
      <c r="H113" s="172"/>
      <c r="I113" s="172"/>
      <c r="J113" s="172"/>
      <c r="K113" s="172"/>
      <c r="L113" s="172"/>
      <c r="M113" s="172"/>
      <c r="N113" s="172"/>
      <c r="O113" s="172"/>
      <c r="P113" s="172"/>
    </row>
    <row r="114" spans="1:16" ht="15.75" customHeight="1" x14ac:dyDescent="0.25">
      <c r="A114" s="172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</row>
    <row r="115" spans="1:16" ht="15.75" customHeight="1" x14ac:dyDescent="0.25">
      <c r="A115" s="172"/>
      <c r="B115" s="172"/>
      <c r="C115" s="172"/>
      <c r="D115" s="172"/>
      <c r="E115" s="172"/>
      <c r="F115" s="172"/>
      <c r="G115" s="172"/>
      <c r="H115" s="172"/>
      <c r="I115" s="172"/>
      <c r="J115" s="172"/>
      <c r="K115" s="172"/>
      <c r="L115" s="172"/>
      <c r="M115" s="172"/>
      <c r="N115" s="172"/>
      <c r="O115" s="172"/>
      <c r="P115" s="172"/>
    </row>
    <row r="116" spans="1:16" ht="15.75" customHeight="1" x14ac:dyDescent="0.25">
      <c r="A116" s="172"/>
      <c r="B116" s="172"/>
      <c r="C116" s="172"/>
      <c r="D116" s="172"/>
      <c r="E116" s="172"/>
      <c r="F116" s="172"/>
      <c r="G116" s="172"/>
      <c r="H116" s="172"/>
      <c r="I116" s="172"/>
      <c r="J116" s="172"/>
      <c r="K116" s="172"/>
      <c r="L116" s="172"/>
      <c r="M116" s="172"/>
      <c r="N116" s="172"/>
      <c r="O116" s="172"/>
      <c r="P116" s="172"/>
    </row>
    <row r="117" spans="1:16" ht="15.75" customHeight="1" x14ac:dyDescent="0.25">
      <c r="A117" s="172"/>
      <c r="B117" s="172"/>
      <c r="C117" s="172"/>
      <c r="D117" s="172"/>
      <c r="E117" s="172"/>
      <c r="F117" s="172"/>
      <c r="G117" s="172"/>
      <c r="H117" s="172"/>
      <c r="I117" s="172"/>
      <c r="J117" s="172"/>
      <c r="K117" s="172"/>
      <c r="L117" s="172"/>
      <c r="M117" s="172"/>
      <c r="N117" s="172"/>
      <c r="O117" s="172"/>
      <c r="P117" s="172"/>
    </row>
    <row r="118" spans="1:16" ht="15.75" customHeight="1" x14ac:dyDescent="0.25">
      <c r="A118" s="172"/>
      <c r="B118" s="172"/>
      <c r="C118" s="172"/>
      <c r="D118" s="172"/>
      <c r="E118" s="172"/>
      <c r="F118" s="172"/>
      <c r="G118" s="172"/>
      <c r="H118" s="172"/>
      <c r="I118" s="172"/>
      <c r="J118" s="172"/>
      <c r="K118" s="172"/>
      <c r="L118" s="172"/>
      <c r="M118" s="172"/>
      <c r="N118" s="172"/>
      <c r="O118" s="172"/>
      <c r="P118" s="172"/>
    </row>
    <row r="119" spans="1:16" ht="15.75" customHeight="1" x14ac:dyDescent="0.25">
      <c r="A119" s="172"/>
      <c r="B119" s="172"/>
      <c r="C119" s="172"/>
      <c r="D119" s="172"/>
      <c r="E119" s="172"/>
      <c r="F119" s="172"/>
      <c r="G119" s="172"/>
      <c r="H119" s="172"/>
      <c r="I119" s="172"/>
      <c r="J119" s="172"/>
      <c r="K119" s="172"/>
      <c r="L119" s="172"/>
      <c r="M119" s="172"/>
      <c r="N119" s="172"/>
      <c r="O119" s="172"/>
      <c r="P119" s="172"/>
    </row>
    <row r="120" spans="1:16" ht="15.75" customHeight="1" x14ac:dyDescent="0.25">
      <c r="A120" s="172"/>
      <c r="B120" s="172"/>
      <c r="C120" s="172"/>
      <c r="D120" s="172"/>
      <c r="E120" s="172"/>
      <c r="F120" s="172"/>
      <c r="G120" s="172"/>
      <c r="H120" s="172"/>
      <c r="I120" s="172"/>
      <c r="J120" s="172"/>
      <c r="K120" s="172"/>
      <c r="L120" s="172"/>
      <c r="M120" s="172"/>
      <c r="N120" s="172"/>
      <c r="O120" s="172"/>
      <c r="P120" s="172"/>
    </row>
    <row r="121" spans="1:16" ht="15.75" customHeight="1" x14ac:dyDescent="0.25">
      <c r="A121" s="172"/>
      <c r="B121" s="172"/>
      <c r="C121" s="172"/>
      <c r="D121" s="172"/>
      <c r="E121" s="172"/>
      <c r="F121" s="172"/>
      <c r="G121" s="172"/>
      <c r="H121" s="172"/>
      <c r="I121" s="172"/>
      <c r="J121" s="172"/>
      <c r="K121" s="172"/>
      <c r="L121" s="172"/>
      <c r="M121" s="172"/>
      <c r="N121" s="172"/>
      <c r="O121" s="172"/>
      <c r="P121" s="172"/>
    </row>
    <row r="122" spans="1:16" ht="15.75" customHeight="1" x14ac:dyDescent="0.25">
      <c r="A122" s="172"/>
      <c r="B122" s="172"/>
      <c r="C122" s="172"/>
      <c r="D122" s="172"/>
      <c r="E122" s="172"/>
      <c r="F122" s="172"/>
      <c r="G122" s="172"/>
      <c r="H122" s="172"/>
      <c r="I122" s="172"/>
      <c r="J122" s="172"/>
      <c r="K122" s="172"/>
      <c r="L122" s="172"/>
      <c r="M122" s="172"/>
      <c r="N122" s="172"/>
      <c r="O122" s="172"/>
      <c r="P122" s="172"/>
    </row>
    <row r="123" spans="1:16" ht="15.75" customHeight="1" x14ac:dyDescent="0.25">
      <c r="A123" s="172"/>
      <c r="B123" s="172"/>
      <c r="C123" s="172"/>
      <c r="D123" s="172"/>
      <c r="E123" s="172"/>
      <c r="F123" s="172"/>
      <c r="G123" s="172"/>
      <c r="H123" s="172"/>
      <c r="I123" s="172"/>
      <c r="J123" s="172"/>
      <c r="K123" s="172"/>
      <c r="L123" s="172"/>
      <c r="M123" s="172"/>
      <c r="N123" s="172"/>
      <c r="O123" s="172"/>
      <c r="P123" s="172"/>
    </row>
    <row r="124" spans="1:16" ht="15.75" customHeight="1" x14ac:dyDescent="0.25">
      <c r="A124" s="172"/>
      <c r="B124" s="172"/>
      <c r="C124" s="172"/>
      <c r="D124" s="172"/>
      <c r="E124" s="172"/>
      <c r="F124" s="172"/>
      <c r="G124" s="172"/>
      <c r="H124" s="172"/>
      <c r="I124" s="172"/>
      <c r="J124" s="172"/>
      <c r="K124" s="172"/>
      <c r="L124" s="172"/>
      <c r="M124" s="172"/>
      <c r="N124" s="172"/>
      <c r="O124" s="172"/>
      <c r="P124" s="172"/>
    </row>
    <row r="125" spans="1:16" ht="15.75" customHeight="1" x14ac:dyDescent="0.25">
      <c r="A125" s="172"/>
      <c r="B125" s="172"/>
      <c r="C125" s="172"/>
      <c r="D125" s="172"/>
      <c r="E125" s="172"/>
      <c r="F125" s="172"/>
      <c r="G125" s="172"/>
      <c r="H125" s="172"/>
      <c r="I125" s="172"/>
      <c r="J125" s="172"/>
      <c r="K125" s="172"/>
      <c r="L125" s="172"/>
      <c r="M125" s="172"/>
      <c r="N125" s="172"/>
      <c r="O125" s="172"/>
      <c r="P125" s="172"/>
    </row>
    <row r="126" spans="1:16" ht="15.75" customHeight="1" x14ac:dyDescent="0.25">
      <c r="A126" s="172"/>
      <c r="B126" s="172"/>
      <c r="C126" s="172"/>
      <c r="D126" s="172"/>
      <c r="E126" s="172"/>
      <c r="F126" s="172"/>
      <c r="G126" s="172"/>
      <c r="H126" s="172"/>
      <c r="I126" s="172"/>
      <c r="J126" s="172"/>
      <c r="K126" s="172"/>
      <c r="L126" s="172"/>
      <c r="M126" s="172"/>
      <c r="N126" s="172"/>
      <c r="O126" s="172"/>
      <c r="P126" s="172"/>
    </row>
    <row r="127" spans="1:16" ht="15.75" customHeight="1" x14ac:dyDescent="0.25">
      <c r="A127" s="172"/>
      <c r="B127" s="172"/>
      <c r="C127" s="172"/>
      <c r="D127" s="172"/>
      <c r="E127" s="172"/>
      <c r="F127" s="172"/>
      <c r="G127" s="172"/>
      <c r="H127" s="172"/>
      <c r="I127" s="172"/>
      <c r="J127" s="172"/>
      <c r="K127" s="172"/>
      <c r="L127" s="172"/>
      <c r="M127" s="172"/>
      <c r="N127" s="172"/>
      <c r="O127" s="172"/>
      <c r="P127" s="172"/>
    </row>
    <row r="128" spans="1:16" ht="15.75" customHeight="1" x14ac:dyDescent="0.25">
      <c r="A128" s="172"/>
      <c r="B128" s="172"/>
      <c r="C128" s="172"/>
      <c r="D128" s="172"/>
      <c r="E128" s="172"/>
      <c r="F128" s="172"/>
      <c r="G128" s="172"/>
      <c r="H128" s="172"/>
      <c r="I128" s="172"/>
      <c r="J128" s="172"/>
      <c r="K128" s="172"/>
      <c r="L128" s="172"/>
      <c r="M128" s="172"/>
      <c r="N128" s="172"/>
      <c r="O128" s="172"/>
      <c r="P128" s="172"/>
    </row>
    <row r="129" spans="1:16" ht="15.75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</row>
    <row r="130" spans="1:16" ht="15.75" customHeight="1" x14ac:dyDescent="0.25">
      <c r="A130" s="172"/>
      <c r="B130" s="172"/>
      <c r="C130" s="172"/>
      <c r="D130" s="172"/>
      <c r="E130" s="172"/>
      <c r="F130" s="172"/>
      <c r="G130" s="172"/>
      <c r="H130" s="172"/>
      <c r="I130" s="172"/>
      <c r="J130" s="172"/>
      <c r="K130" s="172"/>
      <c r="L130" s="172"/>
      <c r="M130" s="172"/>
      <c r="N130" s="172"/>
      <c r="O130" s="172"/>
      <c r="P130" s="172"/>
    </row>
    <row r="131" spans="1:16" ht="15.75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</row>
    <row r="132" spans="1:16" ht="15.75" customHeight="1" x14ac:dyDescent="0.25">
      <c r="A132" s="172"/>
      <c r="B132" s="172"/>
      <c r="C132" s="172"/>
      <c r="D132" s="172"/>
      <c r="E132" s="172"/>
      <c r="F132" s="172"/>
      <c r="G132" s="172"/>
      <c r="H132" s="172"/>
      <c r="I132" s="172"/>
      <c r="J132" s="172"/>
      <c r="K132" s="172"/>
      <c r="L132" s="172"/>
      <c r="M132" s="172"/>
      <c r="N132" s="172"/>
      <c r="O132" s="172"/>
      <c r="P132" s="172"/>
    </row>
    <row r="133" spans="1:16" ht="15.75" customHeight="1" x14ac:dyDescent="0.25">
      <c r="A133" s="172"/>
      <c r="B133" s="172"/>
      <c r="C133" s="172"/>
      <c r="D133" s="172"/>
      <c r="E133" s="172"/>
      <c r="F133" s="172"/>
      <c r="G133" s="172"/>
      <c r="H133" s="172"/>
      <c r="I133" s="172"/>
      <c r="J133" s="172"/>
      <c r="K133" s="172"/>
      <c r="L133" s="172"/>
      <c r="M133" s="172"/>
      <c r="N133" s="172"/>
      <c r="O133" s="172"/>
      <c r="P133" s="172"/>
    </row>
    <row r="134" spans="1:16" ht="15.75" customHeight="1" x14ac:dyDescent="0.25">
      <c r="A134" s="172"/>
      <c r="B134" s="172"/>
      <c r="C134" s="172"/>
      <c r="D134" s="172"/>
      <c r="E134" s="172"/>
      <c r="F134" s="172"/>
      <c r="G134" s="172"/>
      <c r="H134" s="172"/>
      <c r="I134" s="172"/>
      <c r="J134" s="172"/>
      <c r="K134" s="172"/>
      <c r="L134" s="172"/>
      <c r="M134" s="172"/>
      <c r="N134" s="172"/>
      <c r="O134" s="172"/>
      <c r="P134" s="172"/>
    </row>
    <row r="135" spans="1:16" ht="15.75" customHeight="1" x14ac:dyDescent="0.25">
      <c r="A135" s="172"/>
      <c r="B135" s="172"/>
      <c r="C135" s="172"/>
      <c r="D135" s="172"/>
      <c r="E135" s="172"/>
      <c r="F135" s="172"/>
      <c r="G135" s="172"/>
      <c r="H135" s="172"/>
      <c r="I135" s="172"/>
      <c r="J135" s="172"/>
      <c r="K135" s="172"/>
      <c r="L135" s="172"/>
      <c r="M135" s="172"/>
      <c r="N135" s="172"/>
      <c r="O135" s="172"/>
      <c r="P135" s="172"/>
    </row>
    <row r="136" spans="1:16" ht="15.75" customHeight="1" x14ac:dyDescent="0.25">
      <c r="A136" s="172"/>
      <c r="B136" s="172"/>
      <c r="C136" s="172"/>
      <c r="D136" s="172"/>
      <c r="E136" s="172"/>
      <c r="F136" s="172"/>
      <c r="G136" s="172"/>
      <c r="H136" s="172"/>
      <c r="I136" s="172"/>
      <c r="J136" s="172"/>
      <c r="K136" s="172"/>
      <c r="L136" s="172"/>
      <c r="M136" s="172"/>
      <c r="N136" s="172"/>
      <c r="O136" s="172"/>
      <c r="P136" s="172"/>
    </row>
    <row r="137" spans="1:16" ht="15.75" customHeight="1" x14ac:dyDescent="0.25">
      <c r="A137" s="172"/>
      <c r="B137" s="172"/>
      <c r="C137" s="172"/>
      <c r="D137" s="172"/>
      <c r="E137" s="172"/>
      <c r="F137" s="172"/>
      <c r="G137" s="172"/>
      <c r="H137" s="172"/>
      <c r="I137" s="172"/>
      <c r="J137" s="172"/>
      <c r="K137" s="172"/>
      <c r="L137" s="172"/>
      <c r="M137" s="172"/>
      <c r="N137" s="172"/>
      <c r="O137" s="172"/>
      <c r="P137" s="172"/>
    </row>
    <row r="138" spans="1:16" ht="15.75" customHeight="1" x14ac:dyDescent="0.25">
      <c r="A138" s="172"/>
      <c r="B138" s="172"/>
      <c r="C138" s="172"/>
      <c r="D138" s="172"/>
      <c r="E138" s="172"/>
      <c r="F138" s="172"/>
      <c r="G138" s="172"/>
      <c r="H138" s="172"/>
      <c r="I138" s="172"/>
      <c r="J138" s="172"/>
      <c r="K138" s="172"/>
      <c r="L138" s="172"/>
      <c r="M138" s="172"/>
      <c r="N138" s="172"/>
      <c r="O138" s="172"/>
      <c r="P138" s="172"/>
    </row>
    <row r="139" spans="1:16" ht="15.75" customHeight="1" x14ac:dyDescent="0.25">
      <c r="A139" s="172"/>
      <c r="B139" s="172"/>
      <c r="C139" s="172"/>
      <c r="D139" s="172"/>
      <c r="E139" s="172"/>
      <c r="F139" s="172"/>
      <c r="G139" s="172"/>
      <c r="H139" s="172"/>
      <c r="I139" s="172"/>
      <c r="J139" s="172"/>
      <c r="K139" s="172"/>
      <c r="L139" s="172"/>
      <c r="M139" s="172"/>
      <c r="N139" s="172"/>
      <c r="O139" s="172"/>
      <c r="P139" s="172"/>
    </row>
    <row r="140" spans="1:16" ht="15.75" customHeight="1" x14ac:dyDescent="0.25">
      <c r="A140" s="172"/>
      <c r="B140" s="172"/>
      <c r="C140" s="172"/>
      <c r="D140" s="172"/>
      <c r="E140" s="172"/>
      <c r="F140" s="172"/>
      <c r="G140" s="172"/>
      <c r="H140" s="172"/>
      <c r="I140" s="172"/>
      <c r="J140" s="172"/>
      <c r="K140" s="172"/>
      <c r="L140" s="172"/>
      <c r="M140" s="172"/>
      <c r="N140" s="172"/>
      <c r="O140" s="172"/>
      <c r="P140" s="172"/>
    </row>
    <row r="141" spans="1:16" ht="15.75" customHeight="1" x14ac:dyDescent="0.25">
      <c r="A141" s="172"/>
      <c r="B141" s="172"/>
      <c r="C141" s="172"/>
      <c r="D141" s="172"/>
      <c r="E141" s="172"/>
      <c r="F141" s="172"/>
      <c r="G141" s="172"/>
      <c r="H141" s="172"/>
      <c r="I141" s="172"/>
      <c r="J141" s="172"/>
      <c r="K141" s="172"/>
      <c r="L141" s="172"/>
      <c r="M141" s="172"/>
      <c r="N141" s="172"/>
      <c r="O141" s="172"/>
      <c r="P141" s="172"/>
    </row>
    <row r="142" spans="1:16" ht="15.75" customHeight="1" x14ac:dyDescent="0.25">
      <c r="A142" s="172"/>
      <c r="B142" s="172"/>
      <c r="C142" s="172"/>
      <c r="D142" s="172"/>
      <c r="E142" s="172"/>
      <c r="F142" s="172"/>
      <c r="G142" s="172"/>
      <c r="H142" s="172"/>
      <c r="I142" s="172"/>
      <c r="J142" s="172"/>
      <c r="K142" s="172"/>
      <c r="L142" s="172"/>
      <c r="M142" s="172"/>
      <c r="N142" s="172"/>
      <c r="O142" s="172"/>
      <c r="P142" s="172"/>
    </row>
    <row r="143" spans="1:16" ht="15.75" customHeight="1" x14ac:dyDescent="0.25">
      <c r="A143" s="172"/>
      <c r="B143" s="172"/>
      <c r="C143" s="172"/>
      <c r="D143" s="172"/>
      <c r="E143" s="172"/>
      <c r="F143" s="172"/>
      <c r="G143" s="172"/>
      <c r="H143" s="172"/>
      <c r="I143" s="172"/>
      <c r="J143" s="172"/>
      <c r="K143" s="172"/>
      <c r="L143" s="172"/>
      <c r="M143" s="172"/>
      <c r="N143" s="172"/>
      <c r="O143" s="172"/>
      <c r="P143" s="172"/>
    </row>
    <row r="144" spans="1:16" ht="15.75" customHeight="1" x14ac:dyDescent="0.25">
      <c r="A144" s="172"/>
      <c r="B144" s="172"/>
      <c r="C144" s="172"/>
      <c r="D144" s="172"/>
      <c r="E144" s="172"/>
      <c r="F144" s="172"/>
      <c r="G144" s="172"/>
      <c r="H144" s="172"/>
      <c r="I144" s="172"/>
      <c r="J144" s="172"/>
      <c r="K144" s="172"/>
      <c r="L144" s="172"/>
      <c r="M144" s="172"/>
      <c r="N144" s="172"/>
      <c r="O144" s="172"/>
      <c r="P144" s="172"/>
    </row>
    <row r="145" spans="1:16" ht="15.75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</row>
    <row r="146" spans="1:16" ht="15.75" customHeight="1" x14ac:dyDescent="0.25">
      <c r="A146" s="172"/>
      <c r="B146" s="172"/>
      <c r="C146" s="172"/>
      <c r="D146" s="172"/>
      <c r="E146" s="172"/>
      <c r="F146" s="172"/>
      <c r="G146" s="172"/>
      <c r="H146" s="172"/>
      <c r="I146" s="172"/>
      <c r="J146" s="172"/>
      <c r="K146" s="172"/>
      <c r="L146" s="172"/>
      <c r="M146" s="172"/>
      <c r="N146" s="172"/>
      <c r="O146" s="172"/>
      <c r="P146" s="172"/>
    </row>
    <row r="147" spans="1:16" ht="15.75" customHeight="1" x14ac:dyDescent="0.25">
      <c r="A147" s="172"/>
      <c r="B147" s="172"/>
      <c r="C147" s="172"/>
      <c r="D147" s="172"/>
      <c r="E147" s="172"/>
      <c r="F147" s="172"/>
      <c r="G147" s="172"/>
      <c r="H147" s="172"/>
      <c r="I147" s="172"/>
      <c r="J147" s="172"/>
      <c r="K147" s="172"/>
      <c r="L147" s="172"/>
      <c r="M147" s="172"/>
      <c r="N147" s="172"/>
      <c r="O147" s="172"/>
      <c r="P147" s="172"/>
    </row>
    <row r="148" spans="1:16" ht="15.75" customHeight="1" x14ac:dyDescent="0.25">
      <c r="A148" s="172"/>
      <c r="B148" s="172"/>
      <c r="C148" s="172"/>
      <c r="D148" s="172"/>
      <c r="E148" s="172"/>
      <c r="F148" s="172"/>
      <c r="G148" s="172"/>
      <c r="H148" s="172"/>
      <c r="I148" s="172"/>
      <c r="J148" s="172"/>
      <c r="K148" s="172"/>
      <c r="L148" s="172"/>
      <c r="M148" s="172"/>
      <c r="N148" s="172"/>
      <c r="O148" s="172"/>
      <c r="P148" s="172"/>
    </row>
    <row r="149" spans="1:16" ht="15.75" customHeight="1" x14ac:dyDescent="0.25">
      <c r="A149" s="172"/>
      <c r="B149" s="172"/>
      <c r="C149" s="172"/>
      <c r="D149" s="172"/>
      <c r="E149" s="172"/>
      <c r="F149" s="172"/>
      <c r="G149" s="172"/>
      <c r="H149" s="172"/>
      <c r="I149" s="172"/>
      <c r="J149" s="172"/>
      <c r="K149" s="172"/>
      <c r="L149" s="172"/>
      <c r="M149" s="172"/>
      <c r="N149" s="172"/>
      <c r="O149" s="172"/>
      <c r="P149" s="172"/>
    </row>
    <row r="150" spans="1:16" ht="15.75" customHeight="1" x14ac:dyDescent="0.25">
      <c r="A150" s="172"/>
      <c r="B150" s="172"/>
      <c r="C150" s="172"/>
      <c r="D150" s="172"/>
      <c r="E150" s="172"/>
      <c r="F150" s="172"/>
      <c r="G150" s="172"/>
      <c r="H150" s="172"/>
      <c r="I150" s="172"/>
      <c r="J150" s="172"/>
      <c r="K150" s="172"/>
      <c r="L150" s="172"/>
      <c r="M150" s="172"/>
      <c r="N150" s="172"/>
      <c r="O150" s="172"/>
      <c r="P150" s="172"/>
    </row>
    <row r="151" spans="1:16" ht="15.75" customHeight="1" x14ac:dyDescent="0.25">
      <c r="A151" s="172"/>
      <c r="B151" s="172"/>
      <c r="C151" s="172"/>
      <c r="D151" s="172"/>
      <c r="E151" s="172"/>
      <c r="F151" s="172"/>
      <c r="G151" s="172"/>
      <c r="H151" s="172"/>
      <c r="I151" s="172"/>
      <c r="J151" s="172"/>
      <c r="K151" s="172"/>
      <c r="L151" s="172"/>
      <c r="M151" s="172"/>
      <c r="N151" s="172"/>
      <c r="O151" s="172"/>
      <c r="P151" s="172"/>
    </row>
    <row r="152" spans="1:16" ht="15.75" customHeight="1" x14ac:dyDescent="0.25">
      <c r="A152" s="172"/>
      <c r="B152" s="172"/>
      <c r="C152" s="172"/>
      <c r="D152" s="172"/>
      <c r="E152" s="172"/>
      <c r="F152" s="172"/>
      <c r="G152" s="172"/>
      <c r="H152" s="172"/>
      <c r="I152" s="172"/>
      <c r="J152" s="172"/>
      <c r="K152" s="172"/>
      <c r="L152" s="172"/>
      <c r="M152" s="172"/>
      <c r="N152" s="172"/>
      <c r="O152" s="172"/>
      <c r="P152" s="172"/>
    </row>
    <row r="153" spans="1:16" ht="15.75" customHeight="1" x14ac:dyDescent="0.25">
      <c r="A153" s="172"/>
      <c r="B153" s="172"/>
      <c r="C153" s="172"/>
      <c r="D153" s="172"/>
      <c r="E153" s="172"/>
      <c r="F153" s="172"/>
      <c r="G153" s="172"/>
      <c r="H153" s="172"/>
      <c r="I153" s="172"/>
      <c r="J153" s="172"/>
      <c r="K153" s="172"/>
      <c r="L153" s="172"/>
      <c r="M153" s="172"/>
      <c r="N153" s="172"/>
      <c r="O153" s="172"/>
      <c r="P153" s="172"/>
    </row>
    <row r="154" spans="1:16" ht="15.75" customHeight="1" x14ac:dyDescent="0.25">
      <c r="A154" s="172"/>
      <c r="B154" s="172"/>
      <c r="C154" s="172"/>
      <c r="D154" s="172"/>
      <c r="E154" s="172"/>
      <c r="F154" s="172"/>
      <c r="G154" s="172"/>
      <c r="H154" s="172"/>
      <c r="I154" s="172"/>
      <c r="J154" s="172"/>
      <c r="K154" s="172"/>
      <c r="L154" s="172"/>
      <c r="M154" s="172"/>
      <c r="N154" s="172"/>
      <c r="O154" s="172"/>
      <c r="P154" s="172"/>
    </row>
    <row r="155" spans="1:16" ht="15.75" customHeight="1" x14ac:dyDescent="0.25">
      <c r="A155" s="172"/>
      <c r="B155" s="172"/>
      <c r="C155" s="172"/>
      <c r="D155" s="172"/>
      <c r="E155" s="172"/>
      <c r="F155" s="172"/>
      <c r="G155" s="172"/>
      <c r="H155" s="172"/>
      <c r="I155" s="172"/>
      <c r="J155" s="172"/>
      <c r="K155" s="172"/>
      <c r="L155" s="172"/>
      <c r="M155" s="172"/>
      <c r="N155" s="172"/>
      <c r="O155" s="172"/>
      <c r="P155" s="172"/>
    </row>
    <row r="156" spans="1:16" ht="15.75" customHeight="1" x14ac:dyDescent="0.25">
      <c r="A156" s="172"/>
      <c r="B156" s="172"/>
      <c r="C156" s="172"/>
      <c r="D156" s="172"/>
      <c r="E156" s="172"/>
      <c r="F156" s="172"/>
      <c r="G156" s="172"/>
      <c r="H156" s="172"/>
      <c r="I156" s="172"/>
      <c r="J156" s="172"/>
      <c r="K156" s="172"/>
      <c r="L156" s="172"/>
      <c r="M156" s="172"/>
      <c r="N156" s="172"/>
      <c r="O156" s="172"/>
      <c r="P156" s="172"/>
    </row>
    <row r="157" spans="1:16" ht="15.75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</row>
    <row r="158" spans="1:16" ht="15.75" customHeight="1" x14ac:dyDescent="0.25">
      <c r="A158" s="172"/>
      <c r="B158" s="172"/>
      <c r="C158" s="172"/>
      <c r="D158" s="172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</row>
    <row r="159" spans="1:16" ht="15.75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</row>
    <row r="160" spans="1:16" ht="15.75" customHeight="1" x14ac:dyDescent="0.25">
      <c r="A160" s="172"/>
      <c r="B160" s="172"/>
      <c r="C160" s="172"/>
      <c r="D160" s="172"/>
      <c r="E160" s="172"/>
      <c r="F160" s="172"/>
      <c r="G160" s="172"/>
      <c r="H160" s="172"/>
      <c r="I160" s="172"/>
      <c r="J160" s="172"/>
      <c r="K160" s="172"/>
      <c r="L160" s="172"/>
      <c r="M160" s="172"/>
      <c r="N160" s="172"/>
      <c r="O160" s="172"/>
      <c r="P160" s="172"/>
    </row>
    <row r="161" spans="1:16" ht="15.75" customHeight="1" x14ac:dyDescent="0.25">
      <c r="A161" s="172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</row>
    <row r="162" spans="1:16" ht="15.75" customHeight="1" x14ac:dyDescent="0.25">
      <c r="A162" s="172"/>
      <c r="B162" s="172"/>
      <c r="C162" s="172"/>
      <c r="D162" s="172"/>
      <c r="E162" s="172"/>
      <c r="F162" s="172"/>
      <c r="G162" s="172"/>
      <c r="H162" s="172"/>
      <c r="I162" s="172"/>
      <c r="J162" s="172"/>
      <c r="K162" s="172"/>
      <c r="L162" s="172"/>
      <c r="M162" s="172"/>
      <c r="N162" s="172"/>
      <c r="O162" s="172"/>
      <c r="P162" s="172"/>
    </row>
    <row r="163" spans="1:16" ht="15.75" customHeight="1" x14ac:dyDescent="0.25">
      <c r="A163" s="172"/>
      <c r="B163" s="172"/>
      <c r="C163" s="172"/>
      <c r="D163" s="172"/>
      <c r="E163" s="172"/>
      <c r="F163" s="172"/>
      <c r="G163" s="172"/>
      <c r="H163" s="172"/>
      <c r="I163" s="172"/>
      <c r="J163" s="172"/>
      <c r="K163" s="172"/>
      <c r="L163" s="172"/>
      <c r="M163" s="172"/>
      <c r="N163" s="172"/>
      <c r="O163" s="172"/>
      <c r="P163" s="172"/>
    </row>
    <row r="164" spans="1:16" ht="15.75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</row>
    <row r="165" spans="1:16" ht="15.75" customHeight="1" x14ac:dyDescent="0.25">
      <c r="A165" s="172"/>
      <c r="B165" s="172"/>
      <c r="C165" s="172"/>
      <c r="D165" s="172"/>
      <c r="E165" s="172"/>
      <c r="F165" s="172"/>
      <c r="G165" s="172"/>
      <c r="H165" s="172"/>
      <c r="I165" s="172"/>
      <c r="J165" s="172"/>
      <c r="K165" s="172"/>
      <c r="L165" s="172"/>
      <c r="M165" s="172"/>
      <c r="N165" s="172"/>
      <c r="O165" s="172"/>
      <c r="P165" s="172"/>
    </row>
    <row r="166" spans="1:16" ht="15.75" customHeight="1" x14ac:dyDescent="0.25">
      <c r="A166" s="172"/>
      <c r="B166" s="172"/>
      <c r="C166" s="172"/>
      <c r="D166" s="172"/>
      <c r="E166" s="172"/>
      <c r="F166" s="172"/>
      <c r="G166" s="172"/>
      <c r="H166" s="172"/>
      <c r="I166" s="172"/>
      <c r="J166" s="172"/>
      <c r="K166" s="172"/>
      <c r="L166" s="172"/>
      <c r="M166" s="172"/>
      <c r="N166" s="172"/>
      <c r="O166" s="172"/>
      <c r="P166" s="172"/>
    </row>
    <row r="167" spans="1:16" ht="15.75" customHeight="1" x14ac:dyDescent="0.25">
      <c r="A167" s="172"/>
      <c r="B167" s="172"/>
      <c r="C167" s="172"/>
      <c r="D167" s="172"/>
      <c r="E167" s="172"/>
      <c r="F167" s="172"/>
      <c r="G167" s="172"/>
      <c r="H167" s="172"/>
      <c r="I167" s="172"/>
      <c r="J167" s="172"/>
      <c r="K167" s="172"/>
      <c r="L167" s="172"/>
      <c r="M167" s="172"/>
      <c r="N167" s="172"/>
      <c r="O167" s="172"/>
      <c r="P167" s="172"/>
    </row>
    <row r="168" spans="1:16" ht="15.75" customHeight="1" x14ac:dyDescent="0.25">
      <c r="A168" s="172"/>
      <c r="B168" s="172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</row>
    <row r="169" spans="1:16" ht="15.75" customHeight="1" x14ac:dyDescent="0.25">
      <c r="A169" s="172"/>
      <c r="B169" s="172"/>
      <c r="C169" s="172"/>
      <c r="D169" s="172"/>
      <c r="E169" s="172"/>
      <c r="F169" s="172"/>
      <c r="G169" s="172"/>
      <c r="H169" s="172"/>
      <c r="I169" s="172"/>
      <c r="J169" s="172"/>
      <c r="K169" s="172"/>
      <c r="L169" s="172"/>
      <c r="M169" s="172"/>
      <c r="N169" s="172"/>
      <c r="O169" s="172"/>
      <c r="P169" s="172"/>
    </row>
    <row r="170" spans="1:16" ht="15.75" customHeight="1" x14ac:dyDescent="0.25">
      <c r="A170" s="172"/>
      <c r="B170" s="172"/>
      <c r="C170" s="172"/>
      <c r="D170" s="172"/>
      <c r="E170" s="172"/>
      <c r="F170" s="172"/>
      <c r="G170" s="172"/>
      <c r="H170" s="172"/>
      <c r="I170" s="172"/>
      <c r="J170" s="172"/>
      <c r="K170" s="172"/>
      <c r="L170" s="172"/>
      <c r="M170" s="172"/>
      <c r="N170" s="172"/>
      <c r="O170" s="172"/>
      <c r="P170" s="172"/>
    </row>
    <row r="171" spans="1:16" ht="15.75" customHeight="1" x14ac:dyDescent="0.25">
      <c r="A171" s="172"/>
      <c r="B171" s="172"/>
      <c r="C171" s="172"/>
      <c r="D171" s="172"/>
      <c r="E171" s="172"/>
      <c r="F171" s="172"/>
      <c r="G171" s="172"/>
      <c r="H171" s="172"/>
      <c r="I171" s="172"/>
      <c r="J171" s="172"/>
      <c r="K171" s="172"/>
      <c r="L171" s="172"/>
      <c r="M171" s="172"/>
      <c r="N171" s="172"/>
      <c r="O171" s="172"/>
      <c r="P171" s="172"/>
    </row>
    <row r="172" spans="1:16" ht="15.75" customHeight="1" x14ac:dyDescent="0.25">
      <c r="A172" s="172"/>
      <c r="B172" s="172"/>
      <c r="C172" s="172"/>
      <c r="D172" s="172"/>
      <c r="E172" s="172"/>
      <c r="F172" s="172"/>
      <c r="G172" s="172"/>
      <c r="H172" s="172"/>
      <c r="I172" s="172"/>
      <c r="J172" s="172"/>
      <c r="K172" s="172"/>
      <c r="L172" s="172"/>
      <c r="M172" s="172"/>
      <c r="N172" s="172"/>
      <c r="O172" s="172"/>
      <c r="P172" s="172"/>
    </row>
    <row r="173" spans="1:16" ht="15.75" customHeight="1" x14ac:dyDescent="0.25">
      <c r="A173" s="172"/>
      <c r="B173" s="172"/>
      <c r="C173" s="172"/>
      <c r="D173" s="172"/>
      <c r="E173" s="172"/>
      <c r="F173" s="172"/>
      <c r="G173" s="172"/>
      <c r="H173" s="172"/>
      <c r="I173" s="172"/>
      <c r="J173" s="172"/>
      <c r="K173" s="172"/>
      <c r="L173" s="172"/>
      <c r="M173" s="172"/>
      <c r="N173" s="172"/>
      <c r="O173" s="172"/>
      <c r="P173" s="172"/>
    </row>
    <row r="174" spans="1:16" ht="15.75" customHeight="1" x14ac:dyDescent="0.25">
      <c r="A174" s="172"/>
      <c r="B174" s="172"/>
      <c r="C174" s="172"/>
      <c r="D174" s="172"/>
      <c r="E174" s="172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2"/>
    </row>
    <row r="175" spans="1:16" ht="15.75" customHeight="1" x14ac:dyDescent="0.25">
      <c r="A175" s="172"/>
      <c r="B175" s="172"/>
      <c r="C175" s="172"/>
      <c r="D175" s="172"/>
      <c r="E175" s="172"/>
      <c r="F175" s="172"/>
      <c r="G175" s="172"/>
      <c r="H175" s="172"/>
      <c r="I175" s="172"/>
      <c r="J175" s="172"/>
      <c r="K175" s="172"/>
      <c r="L175" s="172"/>
      <c r="M175" s="172"/>
      <c r="N175" s="172"/>
      <c r="O175" s="172"/>
      <c r="P175" s="172"/>
    </row>
    <row r="176" spans="1:16" ht="15.75" customHeight="1" x14ac:dyDescent="0.25">
      <c r="A176" s="172"/>
      <c r="B176" s="172"/>
      <c r="C176" s="172"/>
      <c r="D176" s="172"/>
      <c r="E176" s="172"/>
      <c r="F176" s="172"/>
      <c r="G176" s="172"/>
      <c r="H176" s="172"/>
      <c r="I176" s="172"/>
      <c r="J176" s="172"/>
      <c r="K176" s="172"/>
      <c r="L176" s="172"/>
      <c r="M176" s="172"/>
      <c r="N176" s="172"/>
      <c r="O176" s="172"/>
      <c r="P176" s="172"/>
    </row>
    <row r="177" spans="1:16" ht="15.75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</row>
    <row r="178" spans="1:16" ht="15.75" customHeight="1" x14ac:dyDescent="0.25">
      <c r="A178" s="172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</row>
    <row r="179" spans="1:16" ht="15.75" customHeight="1" x14ac:dyDescent="0.25">
      <c r="A179" s="172"/>
      <c r="B179" s="172"/>
      <c r="C179" s="172"/>
      <c r="D179" s="172"/>
      <c r="E179" s="172"/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72"/>
    </row>
    <row r="180" spans="1:16" ht="15.75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</row>
    <row r="181" spans="1:16" ht="15.75" customHeight="1" x14ac:dyDescent="0.25">
      <c r="A181" s="172"/>
      <c r="B181" s="172"/>
      <c r="C181" s="172"/>
      <c r="D181" s="172"/>
      <c r="E181" s="172"/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72"/>
    </row>
    <row r="182" spans="1:16" ht="15.75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</row>
    <row r="183" spans="1:16" ht="15.75" customHeight="1" x14ac:dyDescent="0.25">
      <c r="A183" s="172"/>
      <c r="B183" s="172"/>
      <c r="C183" s="172"/>
      <c r="D183" s="172"/>
      <c r="E183" s="172"/>
      <c r="F183" s="172"/>
      <c r="G183" s="172"/>
      <c r="H183" s="172"/>
      <c r="I183" s="172"/>
      <c r="J183" s="172"/>
      <c r="K183" s="172"/>
      <c r="L183" s="172"/>
      <c r="M183" s="172"/>
      <c r="N183" s="172"/>
      <c r="O183" s="172"/>
      <c r="P183" s="172"/>
    </row>
    <row r="184" spans="1:16" ht="15.75" customHeight="1" x14ac:dyDescent="0.25">
      <c r="A184" s="172"/>
      <c r="B184" s="172"/>
      <c r="C184" s="172"/>
      <c r="D184" s="172"/>
      <c r="E184" s="172"/>
      <c r="F184" s="172"/>
      <c r="G184" s="172"/>
      <c r="H184" s="172"/>
      <c r="I184" s="172"/>
      <c r="J184" s="172"/>
      <c r="K184" s="172"/>
      <c r="L184" s="172"/>
      <c r="M184" s="172"/>
      <c r="N184" s="172"/>
      <c r="O184" s="172"/>
      <c r="P184" s="172"/>
    </row>
    <row r="185" spans="1:16" ht="15.75" customHeight="1" x14ac:dyDescent="0.25">
      <c r="A185" s="172"/>
      <c r="B185" s="172"/>
      <c r="C185" s="172"/>
      <c r="D185" s="172"/>
      <c r="E185" s="172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2"/>
    </row>
    <row r="186" spans="1:16" ht="15.75" customHeight="1" x14ac:dyDescent="0.25">
      <c r="A186" s="172"/>
      <c r="B186" s="172"/>
      <c r="C186" s="172"/>
      <c r="D186" s="172"/>
      <c r="E186" s="172"/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72"/>
    </row>
    <row r="187" spans="1:16" ht="15.75" customHeight="1" x14ac:dyDescent="0.25">
      <c r="A187" s="172"/>
      <c r="B187" s="172"/>
      <c r="C187" s="172"/>
      <c r="D187" s="172"/>
      <c r="E187" s="172"/>
      <c r="F187" s="172"/>
      <c r="G187" s="172"/>
      <c r="H187" s="172"/>
      <c r="I187" s="172"/>
      <c r="J187" s="172"/>
      <c r="K187" s="172"/>
      <c r="L187" s="172"/>
      <c r="M187" s="172"/>
      <c r="N187" s="172"/>
      <c r="O187" s="172"/>
      <c r="P187" s="172"/>
    </row>
    <row r="188" spans="1:16" ht="15.75" customHeight="1" x14ac:dyDescent="0.25">
      <c r="A188" s="172"/>
      <c r="B188" s="172"/>
      <c r="C188" s="172"/>
      <c r="D188" s="172"/>
      <c r="E188" s="172"/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2"/>
    </row>
    <row r="189" spans="1:16" ht="15.75" customHeight="1" x14ac:dyDescent="0.25">
      <c r="A189" s="172"/>
      <c r="B189" s="172"/>
      <c r="C189" s="172"/>
      <c r="D189" s="172"/>
      <c r="E189" s="172"/>
      <c r="F189" s="172"/>
      <c r="G189" s="172"/>
      <c r="H189" s="172"/>
      <c r="I189" s="172"/>
      <c r="J189" s="172"/>
      <c r="K189" s="172"/>
      <c r="L189" s="172"/>
      <c r="M189" s="172"/>
      <c r="N189" s="172"/>
      <c r="O189" s="172"/>
      <c r="P189" s="172"/>
    </row>
    <row r="190" spans="1:16" ht="15.75" customHeight="1" x14ac:dyDescent="0.25">
      <c r="A190" s="172"/>
      <c r="B190" s="172"/>
      <c r="C190" s="172"/>
      <c r="D190" s="172"/>
      <c r="E190" s="172"/>
      <c r="F190" s="172"/>
      <c r="G190" s="172"/>
      <c r="H190" s="172"/>
      <c r="I190" s="172"/>
      <c r="J190" s="172"/>
      <c r="K190" s="172"/>
      <c r="L190" s="172"/>
      <c r="M190" s="172"/>
      <c r="N190" s="172"/>
      <c r="O190" s="172"/>
      <c r="P190" s="172"/>
    </row>
    <row r="191" spans="1:16" ht="15.75" customHeight="1" x14ac:dyDescent="0.25">
      <c r="A191" s="172"/>
      <c r="B191" s="172"/>
      <c r="C191" s="172"/>
      <c r="D191" s="172"/>
      <c r="E191" s="172"/>
      <c r="F191" s="172"/>
      <c r="G191" s="172"/>
      <c r="H191" s="172"/>
      <c r="I191" s="172"/>
      <c r="J191" s="172"/>
      <c r="K191" s="172"/>
      <c r="L191" s="172"/>
      <c r="M191" s="172"/>
      <c r="N191" s="172"/>
      <c r="O191" s="172"/>
      <c r="P191" s="172"/>
    </row>
    <row r="192" spans="1:16" ht="15.75" customHeight="1" x14ac:dyDescent="0.25">
      <c r="A192" s="172"/>
      <c r="B192" s="172"/>
      <c r="C192" s="172"/>
      <c r="D192" s="172"/>
      <c r="E192" s="172"/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2"/>
    </row>
    <row r="193" spans="1:16" ht="15.75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</row>
    <row r="194" spans="1:16" ht="15.75" customHeight="1" x14ac:dyDescent="0.25">
      <c r="A194" s="172"/>
      <c r="B194" s="172"/>
      <c r="C194" s="172"/>
      <c r="D194" s="172"/>
      <c r="E194" s="172"/>
      <c r="F194" s="172"/>
      <c r="G194" s="172"/>
      <c r="H194" s="172"/>
      <c r="I194" s="172"/>
      <c r="J194" s="172"/>
      <c r="K194" s="172"/>
      <c r="L194" s="172"/>
      <c r="M194" s="172"/>
      <c r="N194" s="172"/>
      <c r="O194" s="172"/>
      <c r="P194" s="172"/>
    </row>
    <row r="195" spans="1:16" ht="15.75" customHeight="1" x14ac:dyDescent="0.25">
      <c r="A195" s="172"/>
      <c r="B195" s="172"/>
      <c r="C195" s="172"/>
      <c r="D195" s="172"/>
      <c r="E195" s="172"/>
      <c r="F195" s="172"/>
      <c r="G195" s="172"/>
      <c r="H195" s="172"/>
      <c r="I195" s="172"/>
      <c r="J195" s="172"/>
      <c r="K195" s="172"/>
      <c r="L195" s="172"/>
      <c r="M195" s="172"/>
      <c r="N195" s="172"/>
      <c r="O195" s="172"/>
      <c r="P195" s="172"/>
    </row>
    <row r="196" spans="1:16" ht="15.75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</row>
    <row r="197" spans="1:16" ht="15.75" customHeight="1" x14ac:dyDescent="0.25">
      <c r="A197" s="172"/>
      <c r="B197" s="172"/>
      <c r="C197" s="172"/>
      <c r="D197" s="172"/>
      <c r="E197" s="172"/>
      <c r="F197" s="172"/>
      <c r="G197" s="172"/>
      <c r="H197" s="172"/>
      <c r="I197" s="172"/>
      <c r="J197" s="172"/>
      <c r="K197" s="172"/>
      <c r="L197" s="172"/>
      <c r="M197" s="172"/>
      <c r="N197" s="172"/>
      <c r="O197" s="172"/>
      <c r="P197" s="172"/>
    </row>
    <row r="198" spans="1:16" ht="15.75" customHeight="1" x14ac:dyDescent="0.25">
      <c r="A198" s="172"/>
      <c r="B198" s="172"/>
      <c r="C198" s="172"/>
      <c r="D198" s="172"/>
      <c r="E198" s="172"/>
      <c r="F198" s="172"/>
      <c r="G198" s="172"/>
      <c r="H198" s="172"/>
      <c r="I198" s="172"/>
      <c r="J198" s="172"/>
      <c r="K198" s="172"/>
      <c r="L198" s="172"/>
      <c r="M198" s="172"/>
      <c r="N198" s="172"/>
      <c r="O198" s="172"/>
      <c r="P198" s="172"/>
    </row>
    <row r="199" spans="1:16" ht="15.75" customHeight="1" x14ac:dyDescent="0.25">
      <c r="A199" s="172"/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</row>
    <row r="200" spans="1:16" ht="15.75" customHeight="1" x14ac:dyDescent="0.25">
      <c r="A200" s="172"/>
      <c r="B200" s="172"/>
      <c r="C200" s="172"/>
      <c r="D200" s="172"/>
      <c r="E200" s="172"/>
      <c r="F200" s="172"/>
      <c r="G200" s="172"/>
      <c r="H200" s="172"/>
      <c r="I200" s="172"/>
      <c r="J200" s="172"/>
      <c r="K200" s="172"/>
      <c r="L200" s="172"/>
      <c r="M200" s="172"/>
      <c r="N200" s="172"/>
      <c r="O200" s="172"/>
      <c r="P200" s="172"/>
    </row>
    <row r="201" spans="1:16" ht="15.75" customHeight="1" x14ac:dyDescent="0.25">
      <c r="A201" s="172"/>
      <c r="B201" s="172"/>
      <c r="C201" s="172"/>
      <c r="D201" s="172"/>
      <c r="E201" s="172"/>
      <c r="F201" s="172"/>
      <c r="G201" s="172"/>
      <c r="H201" s="172"/>
      <c r="I201" s="172"/>
      <c r="J201" s="172"/>
      <c r="K201" s="172"/>
      <c r="L201" s="172"/>
      <c r="M201" s="172"/>
      <c r="N201" s="172"/>
      <c r="O201" s="172"/>
      <c r="P201" s="172"/>
    </row>
    <row r="202" spans="1:16" ht="15.75" customHeight="1" x14ac:dyDescent="0.25">
      <c r="A202" s="172"/>
      <c r="B202" s="172"/>
      <c r="C202" s="172"/>
      <c r="D202" s="172"/>
      <c r="E202" s="172"/>
      <c r="F202" s="172"/>
      <c r="G202" s="172"/>
      <c r="H202" s="172"/>
      <c r="I202" s="172"/>
      <c r="J202" s="172"/>
      <c r="K202" s="172"/>
      <c r="L202" s="172"/>
      <c r="M202" s="172"/>
      <c r="N202" s="172"/>
      <c r="O202" s="172"/>
      <c r="P202" s="172"/>
    </row>
    <row r="203" spans="1:16" ht="15.75" customHeight="1" x14ac:dyDescent="0.25">
      <c r="A203" s="172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</row>
    <row r="204" spans="1:16" ht="15.75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</row>
    <row r="205" spans="1:16" ht="15.75" customHeight="1" x14ac:dyDescent="0.25">
      <c r="A205" s="172"/>
      <c r="B205" s="172"/>
      <c r="C205" s="172"/>
      <c r="D205" s="172"/>
      <c r="E205" s="172"/>
      <c r="F205" s="172"/>
      <c r="G205" s="172"/>
      <c r="H205" s="172"/>
      <c r="I205" s="172"/>
      <c r="J205" s="172"/>
      <c r="K205" s="172"/>
      <c r="L205" s="172"/>
      <c r="M205" s="172"/>
      <c r="N205" s="172"/>
      <c r="O205" s="172"/>
      <c r="P205" s="172"/>
    </row>
    <row r="206" spans="1:16" ht="15.75" customHeight="1" x14ac:dyDescent="0.25">
      <c r="A206" s="172"/>
      <c r="B206" s="172"/>
      <c r="C206" s="172"/>
      <c r="D206" s="172"/>
      <c r="E206" s="172"/>
      <c r="F206" s="172"/>
      <c r="G206" s="172"/>
      <c r="H206" s="172"/>
      <c r="I206" s="172"/>
      <c r="J206" s="172"/>
      <c r="K206" s="172"/>
      <c r="L206" s="172"/>
      <c r="M206" s="172"/>
      <c r="N206" s="172"/>
      <c r="O206" s="172"/>
      <c r="P206" s="172"/>
    </row>
    <row r="207" spans="1:16" ht="15.75" customHeight="1" x14ac:dyDescent="0.25">
      <c r="A207" s="172"/>
      <c r="B207" s="172"/>
      <c r="C207" s="172"/>
      <c r="D207" s="172"/>
      <c r="E207" s="172"/>
      <c r="F207" s="172"/>
      <c r="G207" s="172"/>
      <c r="H207" s="172"/>
      <c r="I207" s="172"/>
      <c r="J207" s="172"/>
      <c r="K207" s="172"/>
      <c r="L207" s="172"/>
      <c r="M207" s="172"/>
      <c r="N207" s="172"/>
      <c r="O207" s="172"/>
      <c r="P207" s="172"/>
    </row>
    <row r="208" spans="1:16" ht="15.75" customHeight="1" x14ac:dyDescent="0.25">
      <c r="A208" s="172"/>
      <c r="B208" s="172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</row>
    <row r="209" spans="1:16" ht="15.75" customHeight="1" x14ac:dyDescent="0.25">
      <c r="A209" s="172"/>
      <c r="B209" s="172"/>
      <c r="C209" s="172"/>
      <c r="D209" s="172"/>
      <c r="E209" s="172"/>
      <c r="F209" s="172"/>
      <c r="G209" s="172"/>
      <c r="H209" s="172"/>
      <c r="I209" s="172"/>
      <c r="J209" s="172"/>
      <c r="K209" s="172"/>
      <c r="L209" s="172"/>
      <c r="M209" s="172"/>
      <c r="N209" s="172"/>
      <c r="O209" s="172"/>
      <c r="P209" s="172"/>
    </row>
    <row r="210" spans="1:16" ht="15.75" customHeight="1" x14ac:dyDescent="0.25">
      <c r="A210" s="172"/>
      <c r="B210" s="172"/>
      <c r="C210" s="172"/>
      <c r="D210" s="172"/>
      <c r="E210" s="172"/>
      <c r="F210" s="172"/>
      <c r="G210" s="172"/>
      <c r="H210" s="172"/>
      <c r="I210" s="172"/>
      <c r="J210" s="172"/>
      <c r="K210" s="172"/>
      <c r="L210" s="172"/>
      <c r="M210" s="172"/>
      <c r="N210" s="172"/>
      <c r="O210" s="172"/>
      <c r="P210" s="172"/>
    </row>
    <row r="211" spans="1:16" ht="15.75" customHeight="1" x14ac:dyDescent="0.25">
      <c r="A211" s="172"/>
      <c r="B211" s="172"/>
      <c r="C211" s="172"/>
      <c r="D211" s="172"/>
      <c r="E211" s="172"/>
      <c r="F211" s="172"/>
      <c r="G211" s="172"/>
      <c r="H211" s="172"/>
      <c r="I211" s="172"/>
      <c r="J211" s="172"/>
      <c r="K211" s="172"/>
      <c r="L211" s="172"/>
      <c r="M211" s="172"/>
      <c r="N211" s="172"/>
      <c r="O211" s="172"/>
      <c r="P211" s="172"/>
    </row>
    <row r="212" spans="1:16" ht="15.75" customHeight="1" x14ac:dyDescent="0.25">
      <c r="A212" s="172"/>
      <c r="B212" s="172"/>
      <c r="C212" s="172"/>
      <c r="D212" s="172"/>
      <c r="E212" s="172"/>
      <c r="F212" s="172"/>
      <c r="G212" s="172"/>
      <c r="H212" s="172"/>
      <c r="I212" s="172"/>
      <c r="J212" s="172"/>
      <c r="K212" s="172"/>
      <c r="L212" s="172"/>
      <c r="M212" s="172"/>
      <c r="N212" s="172"/>
      <c r="O212" s="172"/>
      <c r="P212" s="172"/>
    </row>
    <row r="213" spans="1:16" ht="15.75" customHeight="1" x14ac:dyDescent="0.25">
      <c r="A213" s="172"/>
      <c r="B213" s="172"/>
      <c r="C213" s="172"/>
      <c r="D213" s="172"/>
      <c r="E213" s="172"/>
      <c r="F213" s="172"/>
      <c r="G213" s="172"/>
      <c r="H213" s="172"/>
      <c r="I213" s="172"/>
      <c r="J213" s="172"/>
      <c r="K213" s="172"/>
      <c r="L213" s="172"/>
      <c r="M213" s="172"/>
      <c r="N213" s="172"/>
      <c r="O213" s="172"/>
      <c r="P213" s="172"/>
    </row>
    <row r="214" spans="1:16" ht="15.75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</row>
    <row r="215" spans="1:16" ht="15.75" customHeight="1" x14ac:dyDescent="0.25">
      <c r="A215" s="172"/>
      <c r="B215" s="172"/>
      <c r="C215" s="172"/>
      <c r="D215" s="172"/>
      <c r="E215" s="172"/>
      <c r="F215" s="172"/>
      <c r="G215" s="172"/>
      <c r="H215" s="172"/>
      <c r="I215" s="172"/>
      <c r="J215" s="172"/>
      <c r="K215" s="172"/>
      <c r="L215" s="172"/>
      <c r="M215" s="172"/>
      <c r="N215" s="172"/>
      <c r="O215" s="172"/>
      <c r="P215" s="172"/>
    </row>
    <row r="216" spans="1:16" ht="15.75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</row>
    <row r="217" spans="1:16" ht="15.75" customHeight="1" x14ac:dyDescent="0.25">
      <c r="A217" s="172"/>
      <c r="B217" s="172"/>
      <c r="C217" s="172"/>
      <c r="D217" s="172"/>
      <c r="E217" s="172"/>
      <c r="F217" s="172"/>
      <c r="G217" s="172"/>
      <c r="H217" s="172"/>
      <c r="I217" s="172"/>
      <c r="J217" s="172"/>
      <c r="K217" s="172"/>
      <c r="L217" s="172"/>
      <c r="M217" s="172"/>
      <c r="N217" s="172"/>
      <c r="O217" s="172"/>
      <c r="P217" s="172"/>
    </row>
    <row r="218" spans="1:16" ht="15.75" customHeight="1" x14ac:dyDescent="0.25">
      <c r="A218" s="172"/>
      <c r="B218" s="172"/>
      <c r="C218" s="172"/>
      <c r="D218" s="172"/>
      <c r="E218" s="172"/>
      <c r="F218" s="172"/>
      <c r="G218" s="172"/>
      <c r="H218" s="172"/>
      <c r="I218" s="172"/>
      <c r="J218" s="172"/>
      <c r="K218" s="172"/>
      <c r="L218" s="172"/>
      <c r="M218" s="172"/>
      <c r="N218" s="172"/>
      <c r="O218" s="172"/>
      <c r="P218" s="172"/>
    </row>
    <row r="219" spans="1:16" ht="15.75" customHeight="1" x14ac:dyDescent="0.25">
      <c r="A219" s="172"/>
      <c r="B219" s="172"/>
      <c r="C219" s="172"/>
      <c r="D219" s="172"/>
      <c r="E219" s="172"/>
      <c r="F219" s="172"/>
      <c r="G219" s="172"/>
      <c r="H219" s="172"/>
      <c r="I219" s="172"/>
      <c r="J219" s="172"/>
      <c r="K219" s="172"/>
      <c r="L219" s="172"/>
      <c r="M219" s="172"/>
      <c r="N219" s="172"/>
      <c r="O219" s="172"/>
      <c r="P219" s="172"/>
    </row>
    <row r="220" spans="1:16" ht="15.75" customHeight="1" x14ac:dyDescent="0.25">
      <c r="A220" s="172"/>
      <c r="B220" s="172"/>
      <c r="C220" s="172"/>
      <c r="D220" s="172"/>
      <c r="E220" s="172"/>
      <c r="F220" s="172"/>
      <c r="G220" s="172"/>
      <c r="H220" s="172"/>
      <c r="I220" s="172"/>
      <c r="J220" s="172"/>
      <c r="K220" s="172"/>
      <c r="L220" s="172"/>
      <c r="M220" s="172"/>
      <c r="N220" s="172"/>
      <c r="O220" s="172"/>
      <c r="P220" s="172"/>
    </row>
    <row r="221" spans="1:16" ht="15.75" customHeight="1" x14ac:dyDescent="0.25">
      <c r="A221" s="172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</row>
    <row r="222" spans="1:16" ht="15.75" customHeight="1" x14ac:dyDescent="0.25">
      <c r="A222" s="172"/>
      <c r="B222" s="172"/>
      <c r="C222" s="172"/>
      <c r="D222" s="172"/>
      <c r="E222" s="172"/>
      <c r="F222" s="172"/>
      <c r="G222" s="172"/>
      <c r="H222" s="172"/>
      <c r="I222" s="172"/>
      <c r="J222" s="172"/>
      <c r="K222" s="172"/>
      <c r="L222" s="172"/>
      <c r="M222" s="172"/>
      <c r="N222" s="172"/>
      <c r="O222" s="172"/>
      <c r="P222" s="172"/>
    </row>
    <row r="223" spans="1:16" ht="15.75" customHeight="1" x14ac:dyDescent="0.25">
      <c r="A223" s="172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</row>
    <row r="224" spans="1:16" ht="15.75" customHeight="1" x14ac:dyDescent="0.25">
      <c r="A224" s="172"/>
      <c r="B224" s="172"/>
      <c r="C224" s="172"/>
      <c r="D224" s="172"/>
      <c r="E224" s="172"/>
      <c r="F224" s="172"/>
      <c r="G224" s="172"/>
      <c r="H224" s="172"/>
      <c r="I224" s="172"/>
      <c r="J224" s="172"/>
      <c r="K224" s="172"/>
      <c r="L224" s="172"/>
      <c r="M224" s="172"/>
      <c r="N224" s="172"/>
      <c r="O224" s="172"/>
      <c r="P224" s="172"/>
    </row>
    <row r="225" spans="1:16" ht="15.75" customHeight="1" x14ac:dyDescent="0.25">
      <c r="A225" s="172"/>
      <c r="B225" s="172"/>
      <c r="C225" s="172"/>
      <c r="D225" s="172"/>
      <c r="E225" s="172"/>
      <c r="F225" s="172"/>
      <c r="G225" s="172"/>
      <c r="H225" s="172"/>
      <c r="I225" s="172"/>
      <c r="J225" s="172"/>
      <c r="K225" s="172"/>
      <c r="L225" s="172"/>
      <c r="M225" s="172"/>
      <c r="N225" s="172"/>
      <c r="O225" s="172"/>
      <c r="P225" s="172"/>
    </row>
    <row r="226" spans="1:16" ht="15.75" customHeight="1" x14ac:dyDescent="0.25">
      <c r="A226" s="172"/>
      <c r="B226" s="172"/>
      <c r="C226" s="172"/>
      <c r="D226" s="172"/>
      <c r="E226" s="172"/>
      <c r="F226" s="172"/>
      <c r="G226" s="172"/>
      <c r="H226" s="172"/>
      <c r="I226" s="172"/>
      <c r="J226" s="172"/>
      <c r="K226" s="172"/>
      <c r="L226" s="172"/>
      <c r="M226" s="172"/>
      <c r="N226" s="172"/>
      <c r="O226" s="172"/>
      <c r="P226" s="172"/>
    </row>
    <row r="227" spans="1:16" ht="15.75" customHeight="1" x14ac:dyDescent="0.25">
      <c r="A227" s="172"/>
      <c r="B227" s="172"/>
      <c r="C227" s="172"/>
      <c r="D227" s="172"/>
      <c r="E227" s="172"/>
      <c r="F227" s="172"/>
      <c r="G227" s="172"/>
      <c r="H227" s="172"/>
      <c r="I227" s="172"/>
      <c r="J227" s="172"/>
      <c r="K227" s="172"/>
      <c r="L227" s="172"/>
      <c r="M227" s="172"/>
      <c r="N227" s="172"/>
      <c r="O227" s="172"/>
      <c r="P227" s="172"/>
    </row>
    <row r="228" spans="1:16" ht="15.75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</row>
    <row r="229" spans="1:16" ht="15.75" customHeight="1" x14ac:dyDescent="0.25">
      <c r="A229" s="172"/>
      <c r="B229" s="172"/>
      <c r="C229" s="172"/>
      <c r="D229" s="172"/>
      <c r="E229" s="172"/>
      <c r="F229" s="172"/>
      <c r="G229" s="172"/>
      <c r="H229" s="172"/>
      <c r="I229" s="172"/>
      <c r="J229" s="172"/>
      <c r="K229" s="172"/>
      <c r="L229" s="172"/>
      <c r="M229" s="172"/>
      <c r="N229" s="172"/>
      <c r="O229" s="172"/>
      <c r="P229" s="172"/>
    </row>
    <row r="230" spans="1:16" ht="15.75" customHeight="1" x14ac:dyDescent="0.25">
      <c r="A230" s="172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</row>
    <row r="231" spans="1:16" ht="15.75" customHeight="1" x14ac:dyDescent="0.25">
      <c r="A231" s="172"/>
      <c r="B231" s="172"/>
      <c r="C231" s="172"/>
      <c r="D231" s="172"/>
      <c r="E231" s="172"/>
      <c r="F231" s="172"/>
      <c r="G231" s="172"/>
      <c r="H231" s="172"/>
      <c r="I231" s="172"/>
      <c r="J231" s="172"/>
      <c r="K231" s="172"/>
      <c r="L231" s="172"/>
      <c r="M231" s="172"/>
      <c r="N231" s="172"/>
      <c r="O231" s="172"/>
      <c r="P231" s="172"/>
    </row>
    <row r="232" spans="1:16" ht="15.75" customHeight="1" x14ac:dyDescent="0.25">
      <c r="A232" s="172"/>
      <c r="B232" s="172"/>
      <c r="C232" s="172"/>
      <c r="D232" s="172"/>
      <c r="E232" s="172"/>
      <c r="F232" s="172"/>
      <c r="G232" s="172"/>
      <c r="H232" s="172"/>
      <c r="I232" s="172"/>
      <c r="J232" s="172"/>
      <c r="K232" s="172"/>
      <c r="L232" s="172"/>
      <c r="M232" s="172"/>
      <c r="N232" s="172"/>
      <c r="O232" s="172"/>
      <c r="P232" s="172"/>
    </row>
    <row r="233" spans="1:16" ht="15.75" customHeight="1" x14ac:dyDescent="0.25">
      <c r="A233" s="172"/>
      <c r="B233" s="172"/>
      <c r="C233" s="172"/>
      <c r="D233" s="172"/>
      <c r="E233" s="172"/>
      <c r="F233" s="172"/>
      <c r="G233" s="172"/>
      <c r="H233" s="172"/>
      <c r="I233" s="172"/>
      <c r="J233" s="172"/>
      <c r="K233" s="172"/>
      <c r="L233" s="172"/>
      <c r="M233" s="172"/>
      <c r="N233" s="172"/>
      <c r="O233" s="172"/>
      <c r="P233" s="172"/>
    </row>
    <row r="234" spans="1:16" ht="15.75" customHeight="1" x14ac:dyDescent="0.25">
      <c r="A234" s="172"/>
      <c r="B234" s="172"/>
      <c r="C234" s="172"/>
      <c r="D234" s="172"/>
      <c r="E234" s="172"/>
      <c r="F234" s="172"/>
      <c r="G234" s="172"/>
      <c r="H234" s="172"/>
      <c r="I234" s="172"/>
      <c r="J234" s="172"/>
      <c r="K234" s="172"/>
      <c r="L234" s="172"/>
      <c r="M234" s="172"/>
      <c r="N234" s="172"/>
      <c r="O234" s="172"/>
      <c r="P234" s="172"/>
    </row>
    <row r="235" spans="1:16" ht="15.75" customHeight="1" x14ac:dyDescent="0.25">
      <c r="A235" s="172"/>
      <c r="B235" s="172"/>
      <c r="C235" s="172"/>
      <c r="D235" s="172"/>
      <c r="E235" s="172"/>
      <c r="F235" s="172"/>
      <c r="G235" s="172"/>
      <c r="H235" s="172"/>
      <c r="I235" s="172"/>
      <c r="J235" s="172"/>
      <c r="K235" s="172"/>
      <c r="L235" s="172"/>
      <c r="M235" s="172"/>
      <c r="N235" s="172"/>
      <c r="O235" s="172"/>
      <c r="P235" s="172"/>
    </row>
    <row r="236" spans="1:16" ht="15.75" customHeight="1" x14ac:dyDescent="0.25">
      <c r="A236" s="172"/>
      <c r="B236" s="172"/>
      <c r="C236" s="172"/>
      <c r="D236" s="172"/>
      <c r="E236" s="172"/>
      <c r="F236" s="172"/>
      <c r="G236" s="172"/>
      <c r="H236" s="172"/>
      <c r="I236" s="172"/>
      <c r="J236" s="172"/>
      <c r="K236" s="172"/>
      <c r="L236" s="172"/>
      <c r="M236" s="172"/>
      <c r="N236" s="172"/>
      <c r="O236" s="172"/>
      <c r="P236" s="172"/>
    </row>
    <row r="237" spans="1:16" ht="15.75" customHeight="1" x14ac:dyDescent="0.25">
      <c r="A237" s="172"/>
      <c r="B237" s="172"/>
      <c r="C237" s="172"/>
      <c r="D237" s="172"/>
      <c r="E237" s="172"/>
      <c r="F237" s="172"/>
      <c r="G237" s="172"/>
      <c r="H237" s="172"/>
      <c r="I237" s="172"/>
      <c r="J237" s="172"/>
      <c r="K237" s="172"/>
      <c r="L237" s="172"/>
      <c r="M237" s="172"/>
      <c r="N237" s="172"/>
      <c r="O237" s="172"/>
      <c r="P237" s="172"/>
    </row>
    <row r="238" spans="1:16" ht="15.75" customHeight="1" x14ac:dyDescent="0.25">
      <c r="A238" s="172"/>
      <c r="B238" s="172"/>
      <c r="C238" s="172"/>
      <c r="D238" s="172"/>
      <c r="E238" s="172"/>
      <c r="F238" s="172"/>
      <c r="G238" s="172"/>
      <c r="H238" s="172"/>
      <c r="I238" s="172"/>
      <c r="J238" s="172"/>
      <c r="K238" s="172"/>
      <c r="L238" s="172"/>
      <c r="M238" s="172"/>
      <c r="N238" s="172"/>
      <c r="O238" s="172"/>
      <c r="P238" s="172"/>
    </row>
    <row r="239" spans="1:16" ht="15.75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</row>
    <row r="240" spans="1:16" ht="15.75" customHeight="1" x14ac:dyDescent="0.25">
      <c r="A240" s="172"/>
      <c r="B240" s="172"/>
      <c r="C240" s="172"/>
      <c r="D240" s="172"/>
      <c r="E240" s="172"/>
      <c r="F240" s="172"/>
      <c r="G240" s="172"/>
      <c r="H240" s="172"/>
      <c r="I240" s="172"/>
      <c r="J240" s="172"/>
      <c r="K240" s="172"/>
      <c r="L240" s="172"/>
      <c r="M240" s="172"/>
      <c r="N240" s="172"/>
      <c r="O240" s="172"/>
      <c r="P240" s="172"/>
    </row>
    <row r="241" spans="1:16" ht="15.75" customHeight="1" x14ac:dyDescent="0.25">
      <c r="A241" s="172"/>
      <c r="B241" s="172"/>
      <c r="C241" s="172"/>
      <c r="D241" s="172"/>
      <c r="E241" s="172"/>
      <c r="F241" s="172"/>
      <c r="G241" s="172"/>
      <c r="H241" s="172"/>
      <c r="I241" s="172"/>
      <c r="J241" s="172"/>
      <c r="K241" s="172"/>
      <c r="L241" s="172"/>
      <c r="M241" s="172"/>
      <c r="N241" s="172"/>
      <c r="O241" s="172"/>
      <c r="P241" s="172"/>
    </row>
    <row r="242" spans="1:16" ht="15.75" customHeight="1" x14ac:dyDescent="0.25">
      <c r="A242" s="172"/>
      <c r="B242" s="172"/>
      <c r="C242" s="172"/>
      <c r="D242" s="172"/>
      <c r="E242" s="172"/>
      <c r="F242" s="172"/>
      <c r="G242" s="172"/>
      <c r="H242" s="172"/>
      <c r="I242" s="172"/>
      <c r="J242" s="172"/>
      <c r="K242" s="172"/>
      <c r="L242" s="172"/>
      <c r="M242" s="172"/>
      <c r="N242" s="172"/>
      <c r="O242" s="172"/>
      <c r="P242" s="172"/>
    </row>
    <row r="243" spans="1:16" ht="15.75" customHeight="1" x14ac:dyDescent="0.25">
      <c r="A243" s="172"/>
      <c r="B243" s="172"/>
      <c r="C243" s="172"/>
      <c r="D243" s="172"/>
      <c r="E243" s="172"/>
      <c r="F243" s="172"/>
      <c r="G243" s="172"/>
      <c r="H243" s="172"/>
      <c r="I243" s="172"/>
      <c r="J243" s="172"/>
      <c r="K243" s="172"/>
      <c r="L243" s="172"/>
      <c r="M243" s="172"/>
      <c r="N243" s="172"/>
      <c r="O243" s="172"/>
      <c r="P243" s="172"/>
    </row>
    <row r="244" spans="1:16" ht="15.75" customHeight="1" x14ac:dyDescent="0.25">
      <c r="A244" s="172"/>
      <c r="B244" s="172"/>
      <c r="C244" s="172"/>
      <c r="D244" s="172"/>
      <c r="E244" s="172"/>
      <c r="F244" s="172"/>
      <c r="G244" s="172"/>
      <c r="H244" s="172"/>
      <c r="I244" s="172"/>
      <c r="J244" s="172"/>
      <c r="K244" s="172"/>
      <c r="L244" s="172"/>
      <c r="M244" s="172"/>
      <c r="N244" s="172"/>
      <c r="O244" s="172"/>
      <c r="P244" s="172"/>
    </row>
    <row r="245" spans="1:16" ht="15.75" customHeight="1" x14ac:dyDescent="0.25">
      <c r="A245" s="172"/>
      <c r="B245" s="172"/>
      <c r="C245" s="172"/>
      <c r="D245" s="172"/>
      <c r="E245" s="172"/>
      <c r="F245" s="172"/>
      <c r="G245" s="172"/>
      <c r="H245" s="172"/>
      <c r="I245" s="172"/>
      <c r="J245" s="172"/>
      <c r="K245" s="172"/>
      <c r="L245" s="172"/>
      <c r="M245" s="172"/>
      <c r="N245" s="172"/>
      <c r="O245" s="172"/>
      <c r="P245" s="172"/>
    </row>
    <row r="246" spans="1:16" ht="15.75" customHeight="1" x14ac:dyDescent="0.25">
      <c r="A246" s="172"/>
      <c r="B246" s="172"/>
      <c r="C246" s="172"/>
      <c r="D246" s="172"/>
      <c r="E246" s="172"/>
      <c r="F246" s="172"/>
      <c r="G246" s="172"/>
      <c r="H246" s="172"/>
      <c r="I246" s="172"/>
      <c r="J246" s="172"/>
      <c r="K246" s="172"/>
      <c r="L246" s="172"/>
      <c r="M246" s="172"/>
      <c r="N246" s="172"/>
      <c r="O246" s="172"/>
      <c r="P246" s="172"/>
    </row>
    <row r="247" spans="1:16" ht="15.75" customHeight="1" x14ac:dyDescent="0.25">
      <c r="A247" s="172"/>
      <c r="B247" s="172"/>
      <c r="C247" s="172"/>
      <c r="D247" s="172"/>
      <c r="E247" s="172"/>
      <c r="F247" s="172"/>
      <c r="G247" s="172"/>
      <c r="H247" s="172"/>
      <c r="I247" s="172"/>
      <c r="J247" s="172"/>
      <c r="K247" s="172"/>
      <c r="L247" s="172"/>
      <c r="M247" s="172"/>
      <c r="N247" s="172"/>
      <c r="O247" s="172"/>
      <c r="P247" s="172"/>
    </row>
    <row r="248" spans="1:16" ht="15.75" customHeight="1" x14ac:dyDescent="0.25">
      <c r="A248" s="172"/>
      <c r="B248" s="172"/>
      <c r="C248" s="172"/>
      <c r="D248" s="172"/>
      <c r="E248" s="172"/>
      <c r="F248" s="172"/>
      <c r="G248" s="172"/>
      <c r="H248" s="172"/>
      <c r="I248" s="172"/>
      <c r="J248" s="172"/>
      <c r="K248" s="172"/>
      <c r="L248" s="172"/>
      <c r="M248" s="172"/>
      <c r="N248" s="172"/>
      <c r="O248" s="172"/>
      <c r="P248" s="172"/>
    </row>
    <row r="249" spans="1:16" ht="15.75" customHeight="1" x14ac:dyDescent="0.25">
      <c r="A249" s="172"/>
      <c r="B249" s="172"/>
      <c r="C249" s="172"/>
      <c r="D249" s="172"/>
      <c r="E249" s="172"/>
      <c r="F249" s="172"/>
      <c r="G249" s="172"/>
      <c r="H249" s="172"/>
      <c r="I249" s="172"/>
      <c r="J249" s="172"/>
      <c r="K249" s="172"/>
      <c r="L249" s="172"/>
      <c r="M249" s="172"/>
      <c r="N249" s="172"/>
      <c r="O249" s="172"/>
      <c r="P249" s="172"/>
    </row>
    <row r="250" spans="1:16" ht="15.75" customHeight="1" x14ac:dyDescent="0.25">
      <c r="A250" s="172"/>
      <c r="B250" s="172"/>
      <c r="C250" s="172"/>
      <c r="D250" s="172"/>
      <c r="E250" s="172"/>
      <c r="F250" s="172"/>
      <c r="G250" s="172"/>
      <c r="H250" s="172"/>
      <c r="I250" s="172"/>
      <c r="J250" s="172"/>
      <c r="K250" s="172"/>
      <c r="L250" s="172"/>
      <c r="M250" s="172"/>
      <c r="N250" s="172"/>
      <c r="O250" s="172"/>
      <c r="P250" s="172"/>
    </row>
    <row r="251" spans="1:16" ht="15.75" customHeight="1" x14ac:dyDescent="0.25">
      <c r="A251" s="172"/>
      <c r="B251" s="172"/>
      <c r="C251" s="172"/>
      <c r="D251" s="172"/>
      <c r="E251" s="172"/>
      <c r="F251" s="172"/>
      <c r="G251" s="172"/>
      <c r="H251" s="172"/>
      <c r="I251" s="172"/>
      <c r="J251" s="172"/>
      <c r="K251" s="172"/>
      <c r="L251" s="172"/>
      <c r="M251" s="172"/>
      <c r="N251" s="172"/>
      <c r="O251" s="172"/>
      <c r="P251" s="172"/>
    </row>
    <row r="252" spans="1:16" ht="15.75" customHeight="1" x14ac:dyDescent="0.25">
      <c r="A252" s="172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</row>
    <row r="253" spans="1:16" ht="15.75" customHeight="1" x14ac:dyDescent="0.25">
      <c r="A253" s="172"/>
      <c r="B253" s="172"/>
      <c r="C253" s="172"/>
      <c r="D253" s="172"/>
      <c r="E253" s="172"/>
      <c r="F253" s="172"/>
      <c r="G253" s="172"/>
      <c r="H253" s="172"/>
      <c r="I253" s="172"/>
      <c r="J253" s="172"/>
      <c r="K253" s="172"/>
      <c r="L253" s="172"/>
      <c r="M253" s="172"/>
      <c r="N253" s="172"/>
      <c r="O253" s="172"/>
      <c r="P253" s="172"/>
    </row>
    <row r="254" spans="1:16" ht="15.75" customHeight="1" x14ac:dyDescent="0.25">
      <c r="A254" s="172"/>
      <c r="B254" s="172"/>
      <c r="C254" s="172"/>
      <c r="D254" s="172"/>
      <c r="E254" s="172"/>
      <c r="F254" s="172"/>
      <c r="G254" s="172"/>
      <c r="H254" s="172"/>
      <c r="I254" s="172"/>
      <c r="J254" s="172"/>
      <c r="K254" s="172"/>
      <c r="L254" s="172"/>
      <c r="M254" s="172"/>
      <c r="N254" s="172"/>
      <c r="O254" s="172"/>
      <c r="P254" s="172"/>
    </row>
    <row r="255" spans="1:16" ht="15.75" customHeight="1" x14ac:dyDescent="0.25">
      <c r="A255" s="172"/>
      <c r="B255" s="172"/>
      <c r="C255" s="172"/>
      <c r="D255" s="172"/>
      <c r="E255" s="172"/>
      <c r="F255" s="172"/>
      <c r="G255" s="172"/>
      <c r="H255" s="172"/>
      <c r="I255" s="172"/>
      <c r="J255" s="172"/>
      <c r="K255" s="172"/>
      <c r="L255" s="172"/>
      <c r="M255" s="172"/>
      <c r="N255" s="172"/>
      <c r="O255" s="172"/>
      <c r="P255" s="172"/>
    </row>
    <row r="256" spans="1:16" ht="15.75" customHeight="1" x14ac:dyDescent="0.25">
      <c r="A256" s="172"/>
      <c r="B256" s="172"/>
      <c r="C256" s="172"/>
      <c r="D256" s="172"/>
      <c r="E256" s="172"/>
      <c r="F256" s="172"/>
      <c r="G256" s="172"/>
      <c r="H256" s="172"/>
      <c r="I256" s="172"/>
      <c r="J256" s="172"/>
      <c r="K256" s="172"/>
      <c r="L256" s="172"/>
      <c r="M256" s="172"/>
      <c r="N256" s="172"/>
      <c r="O256" s="172"/>
      <c r="P256" s="172"/>
    </row>
    <row r="257" spans="1:16" ht="15.75" customHeight="1" x14ac:dyDescent="0.25">
      <c r="A257" s="172"/>
      <c r="B257" s="172"/>
      <c r="C257" s="172"/>
      <c r="D257" s="172"/>
      <c r="E257" s="172"/>
      <c r="F257" s="172"/>
      <c r="G257" s="172"/>
      <c r="H257" s="172"/>
      <c r="I257" s="172"/>
      <c r="J257" s="172"/>
      <c r="K257" s="172"/>
      <c r="L257" s="172"/>
      <c r="M257" s="172"/>
      <c r="N257" s="172"/>
      <c r="O257" s="172"/>
      <c r="P257" s="172"/>
    </row>
    <row r="258" spans="1:16" ht="15.75" customHeight="1" x14ac:dyDescent="0.25">
      <c r="A258" s="172"/>
      <c r="B258" s="172"/>
      <c r="C258" s="172"/>
      <c r="D258" s="172"/>
      <c r="E258" s="172"/>
      <c r="F258" s="172"/>
      <c r="G258" s="172"/>
      <c r="H258" s="172"/>
      <c r="I258" s="172"/>
      <c r="J258" s="172"/>
      <c r="K258" s="172"/>
      <c r="L258" s="172"/>
      <c r="M258" s="172"/>
      <c r="N258" s="172"/>
      <c r="O258" s="172"/>
      <c r="P258" s="172"/>
    </row>
    <row r="259" spans="1:16" ht="15.75" customHeight="1" x14ac:dyDescent="0.25">
      <c r="A259" s="172"/>
      <c r="B259" s="172"/>
      <c r="C259" s="172"/>
      <c r="D259" s="172"/>
      <c r="E259" s="172"/>
      <c r="F259" s="172"/>
      <c r="G259" s="172"/>
      <c r="H259" s="172"/>
      <c r="I259" s="172"/>
      <c r="J259" s="172"/>
      <c r="K259" s="172"/>
      <c r="L259" s="172"/>
      <c r="M259" s="172"/>
      <c r="N259" s="172"/>
      <c r="O259" s="172"/>
      <c r="P259" s="172"/>
    </row>
    <row r="260" spans="1:16" ht="15.75" customHeight="1" x14ac:dyDescent="0.25">
      <c r="A260" s="172"/>
      <c r="B260" s="172"/>
      <c r="C260" s="172"/>
      <c r="D260" s="172"/>
      <c r="E260" s="172"/>
      <c r="F260" s="172"/>
      <c r="G260" s="172"/>
      <c r="H260" s="172"/>
      <c r="I260" s="172"/>
      <c r="J260" s="172"/>
      <c r="K260" s="172"/>
      <c r="L260" s="172"/>
      <c r="M260" s="172"/>
      <c r="N260" s="172"/>
      <c r="O260" s="172"/>
      <c r="P260" s="172"/>
    </row>
    <row r="261" spans="1:16" ht="15.75" customHeight="1" x14ac:dyDescent="0.25">
      <c r="A261" s="172"/>
      <c r="B261" s="172"/>
      <c r="C261" s="172"/>
      <c r="D261" s="172"/>
      <c r="E261" s="172"/>
      <c r="F261" s="172"/>
      <c r="G261" s="172"/>
      <c r="H261" s="172"/>
      <c r="I261" s="172"/>
      <c r="J261" s="172"/>
      <c r="K261" s="172"/>
      <c r="L261" s="172"/>
      <c r="M261" s="172"/>
      <c r="N261" s="172"/>
      <c r="O261" s="172"/>
      <c r="P261" s="172"/>
    </row>
    <row r="262" spans="1:16" ht="15.75" customHeight="1" x14ac:dyDescent="0.25">
      <c r="A262" s="172"/>
      <c r="B262" s="172"/>
      <c r="C262" s="172"/>
      <c r="D262" s="172"/>
      <c r="E262" s="172"/>
      <c r="F262" s="172"/>
      <c r="G262" s="172"/>
      <c r="H262" s="172"/>
      <c r="I262" s="172"/>
      <c r="J262" s="172"/>
      <c r="K262" s="172"/>
      <c r="L262" s="172"/>
      <c r="M262" s="172"/>
      <c r="N262" s="172"/>
      <c r="O262" s="172"/>
      <c r="P262" s="172"/>
    </row>
    <row r="263" spans="1:16" ht="15.75" customHeight="1" x14ac:dyDescent="0.25">
      <c r="A263" s="172"/>
      <c r="B263" s="172"/>
      <c r="C263" s="172"/>
      <c r="D263" s="172"/>
      <c r="E263" s="172"/>
      <c r="F263" s="172"/>
      <c r="G263" s="172"/>
      <c r="H263" s="172"/>
      <c r="I263" s="172"/>
      <c r="J263" s="172"/>
      <c r="K263" s="172"/>
      <c r="L263" s="172"/>
      <c r="M263" s="172"/>
      <c r="N263" s="172"/>
      <c r="O263" s="172"/>
      <c r="P263" s="172"/>
    </row>
    <row r="264" spans="1:16" ht="15.75" customHeight="1" x14ac:dyDescent="0.25">
      <c r="A264" s="172"/>
      <c r="B264" s="172"/>
      <c r="C264" s="172"/>
      <c r="D264" s="172"/>
      <c r="E264" s="172"/>
      <c r="F264" s="172"/>
      <c r="G264" s="172"/>
      <c r="H264" s="172"/>
      <c r="I264" s="172"/>
      <c r="J264" s="172"/>
      <c r="K264" s="172"/>
      <c r="L264" s="172"/>
      <c r="M264" s="172"/>
      <c r="N264" s="172"/>
      <c r="O264" s="172"/>
      <c r="P264" s="172"/>
    </row>
    <row r="265" spans="1:16" ht="15.75" customHeight="1" x14ac:dyDescent="0.25">
      <c r="A265" s="172"/>
      <c r="B265" s="172"/>
      <c r="C265" s="172"/>
      <c r="D265" s="172"/>
      <c r="E265" s="172"/>
      <c r="F265" s="172"/>
      <c r="G265" s="172"/>
      <c r="H265" s="172"/>
      <c r="I265" s="172"/>
      <c r="J265" s="172"/>
      <c r="K265" s="172"/>
      <c r="L265" s="172"/>
      <c r="M265" s="172"/>
      <c r="N265" s="172"/>
      <c r="O265" s="172"/>
      <c r="P265" s="172"/>
    </row>
    <row r="266" spans="1:16" ht="15.75" customHeight="1" x14ac:dyDescent="0.25">
      <c r="A266" s="172"/>
      <c r="B266" s="172"/>
      <c r="C266" s="172"/>
      <c r="D266" s="172"/>
      <c r="E266" s="172"/>
      <c r="F266" s="172"/>
      <c r="G266" s="172"/>
      <c r="H266" s="172"/>
      <c r="I266" s="172"/>
      <c r="J266" s="172"/>
      <c r="K266" s="172"/>
      <c r="L266" s="172"/>
      <c r="M266" s="172"/>
      <c r="N266" s="172"/>
      <c r="O266" s="172"/>
      <c r="P266" s="172"/>
    </row>
    <row r="267" spans="1:16" ht="15.75" customHeight="1" x14ac:dyDescent="0.25">
      <c r="A267" s="172"/>
      <c r="B267" s="172"/>
      <c r="C267" s="172"/>
      <c r="D267" s="172"/>
      <c r="E267" s="172"/>
      <c r="F267" s="172"/>
      <c r="G267" s="172"/>
      <c r="H267" s="172"/>
      <c r="I267" s="172"/>
      <c r="J267" s="172"/>
      <c r="K267" s="172"/>
      <c r="L267" s="172"/>
      <c r="M267" s="172"/>
      <c r="N267" s="172"/>
      <c r="O267" s="172"/>
      <c r="P267" s="172"/>
    </row>
    <row r="268" spans="1:16" ht="15.75" customHeight="1" x14ac:dyDescent="0.25">
      <c r="A268" s="172"/>
      <c r="B268" s="172"/>
      <c r="C268" s="172"/>
      <c r="D268" s="172"/>
      <c r="E268" s="172"/>
      <c r="F268" s="172"/>
      <c r="G268" s="172"/>
      <c r="H268" s="172"/>
      <c r="I268" s="172"/>
      <c r="J268" s="172"/>
      <c r="K268" s="172"/>
      <c r="L268" s="172"/>
      <c r="M268" s="172"/>
      <c r="N268" s="172"/>
      <c r="O268" s="172"/>
      <c r="P268" s="172"/>
    </row>
    <row r="269" spans="1:16" ht="15.75" customHeight="1" x14ac:dyDescent="0.25">
      <c r="A269" s="172"/>
      <c r="B269" s="172"/>
      <c r="C269" s="172"/>
      <c r="D269" s="172"/>
      <c r="E269" s="172"/>
      <c r="F269" s="172"/>
      <c r="G269" s="172"/>
      <c r="H269" s="172"/>
      <c r="I269" s="172"/>
      <c r="J269" s="172"/>
      <c r="K269" s="172"/>
      <c r="L269" s="172"/>
      <c r="M269" s="172"/>
      <c r="N269" s="172"/>
      <c r="O269" s="172"/>
      <c r="P269" s="172"/>
    </row>
    <row r="270" spans="1:16" ht="15.75" customHeight="1" x14ac:dyDescent="0.25">
      <c r="A270" s="172"/>
      <c r="B270" s="172"/>
      <c r="C270" s="172"/>
      <c r="D270" s="172"/>
      <c r="E270" s="172"/>
      <c r="F270" s="172"/>
      <c r="G270" s="172"/>
      <c r="H270" s="172"/>
      <c r="I270" s="172"/>
      <c r="J270" s="172"/>
      <c r="K270" s="172"/>
      <c r="L270" s="172"/>
      <c r="M270" s="172"/>
      <c r="N270" s="172"/>
      <c r="O270" s="172"/>
      <c r="P270" s="172"/>
    </row>
    <row r="271" spans="1:16" ht="15.75" customHeight="1" x14ac:dyDescent="0.25">
      <c r="A271" s="172"/>
      <c r="B271" s="172"/>
      <c r="C271" s="172"/>
      <c r="D271" s="172"/>
      <c r="E271" s="172"/>
      <c r="F271" s="172"/>
      <c r="G271" s="172"/>
      <c r="H271" s="172"/>
      <c r="I271" s="172"/>
      <c r="J271" s="172"/>
      <c r="K271" s="172"/>
      <c r="L271" s="172"/>
      <c r="M271" s="172"/>
      <c r="N271" s="172"/>
      <c r="O271" s="172"/>
      <c r="P271" s="172"/>
    </row>
    <row r="272" spans="1:16" ht="15.75" customHeight="1" x14ac:dyDescent="0.25">
      <c r="A272" s="172"/>
      <c r="B272" s="172"/>
      <c r="C272" s="172"/>
      <c r="D272" s="172"/>
      <c r="E272" s="172"/>
      <c r="F272" s="172"/>
      <c r="G272" s="172"/>
      <c r="H272" s="172"/>
      <c r="I272" s="172"/>
      <c r="J272" s="172"/>
      <c r="K272" s="172"/>
      <c r="L272" s="172"/>
      <c r="M272" s="172"/>
      <c r="N272" s="172"/>
      <c r="O272" s="172"/>
      <c r="P272" s="172"/>
    </row>
    <row r="273" spans="1:16" ht="15.75" customHeight="1" x14ac:dyDescent="0.25">
      <c r="A273" s="172"/>
      <c r="B273" s="172"/>
      <c r="C273" s="172"/>
      <c r="D273" s="172"/>
      <c r="E273" s="172"/>
      <c r="F273" s="172"/>
      <c r="G273" s="172"/>
      <c r="H273" s="172"/>
      <c r="I273" s="172"/>
      <c r="J273" s="172"/>
      <c r="K273" s="172"/>
      <c r="L273" s="172"/>
      <c r="M273" s="172"/>
      <c r="N273" s="172"/>
      <c r="O273" s="172"/>
      <c r="P273" s="172"/>
    </row>
    <row r="274" spans="1:16" ht="15.75" customHeight="1" x14ac:dyDescent="0.25">
      <c r="A274" s="172"/>
      <c r="B274" s="172"/>
      <c r="C274" s="172"/>
      <c r="D274" s="172"/>
      <c r="E274" s="172"/>
      <c r="F274" s="172"/>
      <c r="G274" s="172"/>
      <c r="H274" s="172"/>
      <c r="I274" s="172"/>
      <c r="J274" s="172"/>
      <c r="K274" s="172"/>
      <c r="L274" s="172"/>
      <c r="M274" s="172"/>
      <c r="N274" s="172"/>
      <c r="O274" s="172"/>
      <c r="P274" s="172"/>
    </row>
    <row r="275" spans="1:16" ht="15.75" customHeight="1" x14ac:dyDescent="0.25">
      <c r="A275" s="172"/>
      <c r="B275" s="172"/>
      <c r="C275" s="172"/>
      <c r="D275" s="172"/>
      <c r="E275" s="172"/>
      <c r="F275" s="172"/>
      <c r="G275" s="172"/>
      <c r="H275" s="172"/>
      <c r="I275" s="172"/>
      <c r="J275" s="172"/>
      <c r="K275" s="172"/>
      <c r="L275" s="172"/>
      <c r="M275" s="172"/>
      <c r="N275" s="172"/>
      <c r="O275" s="172"/>
      <c r="P275" s="172"/>
    </row>
    <row r="276" spans="1:16" ht="15.75" customHeight="1" x14ac:dyDescent="0.25">
      <c r="A276" s="172"/>
      <c r="B276" s="172"/>
      <c r="C276" s="172"/>
      <c r="D276" s="172"/>
      <c r="E276" s="172"/>
      <c r="F276" s="172"/>
      <c r="G276" s="172"/>
      <c r="H276" s="172"/>
      <c r="I276" s="172"/>
      <c r="J276" s="172"/>
      <c r="K276" s="172"/>
      <c r="L276" s="172"/>
      <c r="M276" s="172"/>
      <c r="N276" s="172"/>
      <c r="O276" s="172"/>
      <c r="P276" s="172"/>
    </row>
    <row r="277" spans="1:16" ht="15.75" customHeight="1" x14ac:dyDescent="0.25">
      <c r="A277" s="172"/>
      <c r="B277" s="172"/>
      <c r="C277" s="172"/>
      <c r="D277" s="172"/>
      <c r="E277" s="172"/>
      <c r="F277" s="172"/>
      <c r="G277" s="172"/>
      <c r="H277" s="172"/>
      <c r="I277" s="172"/>
      <c r="J277" s="172"/>
      <c r="K277" s="172"/>
      <c r="L277" s="172"/>
      <c r="M277" s="172"/>
      <c r="N277" s="172"/>
      <c r="O277" s="172"/>
      <c r="P277" s="172"/>
    </row>
    <row r="278" spans="1:16" ht="15.75" customHeight="1" x14ac:dyDescent="0.25">
      <c r="A278" s="172"/>
      <c r="B278" s="172"/>
      <c r="C278" s="172"/>
      <c r="D278" s="172"/>
      <c r="E278" s="172"/>
      <c r="F278" s="172"/>
      <c r="G278" s="172"/>
      <c r="H278" s="172"/>
      <c r="I278" s="172"/>
      <c r="J278" s="172"/>
      <c r="K278" s="172"/>
      <c r="L278" s="172"/>
      <c r="M278" s="172"/>
      <c r="N278" s="172"/>
      <c r="O278" s="172"/>
      <c r="P278" s="172"/>
    </row>
    <row r="279" spans="1:16" ht="15.75" customHeight="1" x14ac:dyDescent="0.25">
      <c r="A279" s="172"/>
      <c r="B279" s="172"/>
      <c r="C279" s="172"/>
      <c r="D279" s="172"/>
      <c r="E279" s="172"/>
      <c r="F279" s="172"/>
      <c r="G279" s="172"/>
      <c r="H279" s="172"/>
      <c r="I279" s="172"/>
      <c r="J279" s="172"/>
      <c r="K279" s="172"/>
      <c r="L279" s="172"/>
      <c r="M279" s="172"/>
      <c r="N279" s="172"/>
      <c r="O279" s="172"/>
      <c r="P279" s="172"/>
    </row>
    <row r="280" spans="1:16" ht="15.75" customHeight="1" x14ac:dyDescent="0.25">
      <c r="A280" s="172"/>
      <c r="B280" s="172"/>
      <c r="C280" s="172"/>
      <c r="D280" s="172"/>
      <c r="E280" s="172"/>
      <c r="F280" s="172"/>
      <c r="G280" s="172"/>
      <c r="H280" s="172"/>
      <c r="I280" s="172"/>
      <c r="J280" s="172"/>
      <c r="K280" s="172"/>
      <c r="L280" s="172"/>
      <c r="M280" s="172"/>
      <c r="N280" s="172"/>
      <c r="O280" s="172"/>
      <c r="P280" s="172"/>
    </row>
    <row r="281" spans="1:16" ht="15.75" customHeight="1" x14ac:dyDescent="0.25">
      <c r="A281" s="172"/>
      <c r="B281" s="172"/>
      <c r="C281" s="172"/>
      <c r="D281" s="172"/>
      <c r="E281" s="172"/>
      <c r="F281" s="172"/>
      <c r="G281" s="172"/>
      <c r="H281" s="172"/>
      <c r="I281" s="172"/>
      <c r="J281" s="172"/>
      <c r="K281" s="172"/>
      <c r="L281" s="172"/>
      <c r="M281" s="172"/>
      <c r="N281" s="172"/>
      <c r="O281" s="172"/>
      <c r="P281" s="172"/>
    </row>
    <row r="282" spans="1:16" ht="15.75" customHeight="1" x14ac:dyDescent="0.25">
      <c r="A282" s="172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</row>
    <row r="283" spans="1:16" ht="15.75" customHeight="1" x14ac:dyDescent="0.25">
      <c r="A283" s="172"/>
      <c r="B283" s="172"/>
      <c r="C283" s="172"/>
      <c r="D283" s="172"/>
      <c r="E283" s="172"/>
      <c r="F283" s="172"/>
      <c r="G283" s="172"/>
      <c r="H283" s="172"/>
      <c r="I283" s="172"/>
      <c r="J283" s="172"/>
      <c r="K283" s="172"/>
      <c r="L283" s="172"/>
      <c r="M283" s="172"/>
      <c r="N283" s="172"/>
      <c r="O283" s="172"/>
      <c r="P283" s="172"/>
    </row>
    <row r="284" spans="1:16" ht="15.75" customHeight="1" x14ac:dyDescent="0.25">
      <c r="A284" s="172"/>
      <c r="B284" s="172"/>
      <c r="C284" s="172"/>
      <c r="D284" s="172"/>
      <c r="E284" s="172"/>
      <c r="F284" s="172"/>
      <c r="G284" s="172"/>
      <c r="H284" s="172"/>
      <c r="I284" s="172"/>
      <c r="J284" s="172"/>
      <c r="K284" s="172"/>
      <c r="L284" s="172"/>
      <c r="M284" s="172"/>
      <c r="N284" s="172"/>
      <c r="O284" s="172"/>
      <c r="P284" s="172"/>
    </row>
    <row r="285" spans="1:16" ht="15.75" customHeight="1" x14ac:dyDescent="0.25">
      <c r="A285" s="172"/>
      <c r="B285" s="172"/>
      <c r="C285" s="172"/>
      <c r="D285" s="172"/>
      <c r="E285" s="172"/>
      <c r="F285" s="172"/>
      <c r="G285" s="172"/>
      <c r="H285" s="172"/>
      <c r="I285" s="172"/>
      <c r="J285" s="172"/>
      <c r="K285" s="172"/>
      <c r="L285" s="172"/>
      <c r="M285" s="172"/>
      <c r="N285" s="172"/>
      <c r="O285" s="172"/>
      <c r="P285" s="172"/>
    </row>
    <row r="286" spans="1:16" ht="15.75" customHeight="1" x14ac:dyDescent="0.25">
      <c r="A286" s="172"/>
      <c r="B286" s="172"/>
      <c r="C286" s="172"/>
      <c r="D286" s="172"/>
      <c r="E286" s="172"/>
      <c r="F286" s="172"/>
      <c r="G286" s="172"/>
      <c r="H286" s="172"/>
      <c r="I286" s="172"/>
      <c r="J286" s="172"/>
      <c r="K286" s="172"/>
      <c r="L286" s="172"/>
      <c r="M286" s="172"/>
      <c r="N286" s="172"/>
      <c r="O286" s="172"/>
      <c r="P286" s="172"/>
    </row>
    <row r="287" spans="1:16" ht="15.75" customHeight="1" x14ac:dyDescent="0.25">
      <c r="A287" s="172"/>
      <c r="B287" s="172"/>
      <c r="C287" s="172"/>
      <c r="D287" s="172"/>
      <c r="E287" s="172"/>
      <c r="F287" s="172"/>
      <c r="G287" s="172"/>
      <c r="H287" s="172"/>
      <c r="I287" s="172"/>
      <c r="J287" s="172"/>
      <c r="K287" s="172"/>
      <c r="L287" s="172"/>
      <c r="M287" s="172"/>
      <c r="N287" s="172"/>
      <c r="O287" s="172"/>
      <c r="P287" s="172"/>
    </row>
    <row r="288" spans="1:16" ht="15.75" customHeight="1" x14ac:dyDescent="0.25">
      <c r="A288" s="172"/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</row>
    <row r="289" spans="1:16" ht="15.75" customHeight="1" x14ac:dyDescent="0.25">
      <c r="A289" s="172"/>
      <c r="B289" s="172"/>
      <c r="C289" s="172"/>
      <c r="D289" s="172"/>
      <c r="E289" s="172"/>
      <c r="F289" s="172"/>
      <c r="G289" s="172"/>
      <c r="H289" s="172"/>
      <c r="I289" s="172"/>
      <c r="J289" s="172"/>
      <c r="K289" s="172"/>
      <c r="L289" s="172"/>
      <c r="M289" s="172"/>
      <c r="N289" s="172"/>
      <c r="O289" s="172"/>
      <c r="P289" s="172"/>
    </row>
    <row r="290" spans="1:16" ht="15.75" customHeight="1" x14ac:dyDescent="0.25">
      <c r="A290" s="172"/>
      <c r="B290" s="172"/>
      <c r="C290" s="172"/>
      <c r="D290" s="172"/>
      <c r="E290" s="172"/>
      <c r="F290" s="172"/>
      <c r="G290" s="172"/>
      <c r="H290" s="172"/>
      <c r="I290" s="172"/>
      <c r="J290" s="172"/>
      <c r="K290" s="172"/>
      <c r="L290" s="172"/>
      <c r="M290" s="172"/>
      <c r="N290" s="172"/>
      <c r="O290" s="172"/>
      <c r="P290" s="172"/>
    </row>
    <row r="291" spans="1:16" ht="15.75" customHeight="1" x14ac:dyDescent="0.25">
      <c r="A291" s="172"/>
      <c r="B291" s="172"/>
      <c r="C291" s="172"/>
      <c r="D291" s="172"/>
      <c r="E291" s="172"/>
      <c r="F291" s="172"/>
      <c r="G291" s="172"/>
      <c r="H291" s="172"/>
      <c r="I291" s="172"/>
      <c r="J291" s="172"/>
      <c r="K291" s="172"/>
      <c r="L291" s="172"/>
      <c r="M291" s="172"/>
      <c r="N291" s="172"/>
      <c r="O291" s="172"/>
      <c r="P291" s="172"/>
    </row>
    <row r="292" spans="1:16" ht="15.75" customHeight="1" x14ac:dyDescent="0.25">
      <c r="A292" s="172"/>
      <c r="B292" s="172"/>
      <c r="C292" s="172"/>
      <c r="D292" s="172"/>
      <c r="E292" s="172"/>
      <c r="F292" s="172"/>
      <c r="G292" s="172"/>
      <c r="H292" s="172"/>
      <c r="I292" s="172"/>
      <c r="J292" s="172"/>
      <c r="K292" s="172"/>
      <c r="L292" s="172"/>
      <c r="M292" s="172"/>
      <c r="N292" s="172"/>
      <c r="O292" s="172"/>
      <c r="P292" s="172"/>
    </row>
    <row r="293" spans="1:16" ht="15.75" customHeight="1" x14ac:dyDescent="0.25">
      <c r="A293" s="172"/>
      <c r="B293" s="172"/>
      <c r="C293" s="172"/>
      <c r="D293" s="172"/>
      <c r="E293" s="172"/>
      <c r="F293" s="172"/>
      <c r="G293" s="172"/>
      <c r="H293" s="172"/>
      <c r="I293" s="172"/>
      <c r="J293" s="172"/>
      <c r="K293" s="172"/>
      <c r="L293" s="172"/>
      <c r="M293" s="172"/>
      <c r="N293" s="172"/>
      <c r="O293" s="172"/>
      <c r="P293" s="172"/>
    </row>
    <row r="294" spans="1:16" ht="15.75" customHeight="1" x14ac:dyDescent="0.25">
      <c r="A294" s="172"/>
      <c r="B294" s="172"/>
      <c r="C294" s="172"/>
      <c r="D294" s="172"/>
      <c r="E294" s="172"/>
      <c r="F294" s="172"/>
      <c r="G294" s="172"/>
      <c r="H294" s="172"/>
      <c r="I294" s="172"/>
      <c r="J294" s="172"/>
      <c r="K294" s="172"/>
      <c r="L294" s="172"/>
      <c r="M294" s="172"/>
      <c r="N294" s="172"/>
      <c r="O294" s="172"/>
      <c r="P294" s="172"/>
    </row>
    <row r="295" spans="1:16" ht="15.75" customHeight="1" x14ac:dyDescent="0.25">
      <c r="A295" s="172"/>
      <c r="B295" s="172"/>
      <c r="C295" s="172"/>
      <c r="D295" s="172"/>
      <c r="E295" s="172"/>
      <c r="F295" s="172"/>
      <c r="G295" s="172"/>
      <c r="H295" s="172"/>
      <c r="I295" s="172"/>
      <c r="J295" s="172"/>
      <c r="K295" s="172"/>
      <c r="L295" s="172"/>
      <c r="M295" s="172"/>
      <c r="N295" s="172"/>
      <c r="O295" s="172"/>
      <c r="P295" s="172"/>
    </row>
    <row r="296" spans="1:16" ht="15.75" customHeight="1" x14ac:dyDescent="0.25">
      <c r="A296" s="172"/>
      <c r="B296" s="172"/>
      <c r="C296" s="172"/>
      <c r="D296" s="172"/>
      <c r="E296" s="172"/>
      <c r="F296" s="172"/>
      <c r="G296" s="172"/>
      <c r="H296" s="172"/>
      <c r="I296" s="172"/>
      <c r="J296" s="172"/>
      <c r="K296" s="172"/>
      <c r="L296" s="172"/>
      <c r="M296" s="172"/>
      <c r="N296" s="172"/>
      <c r="O296" s="172"/>
      <c r="P296" s="172"/>
    </row>
    <row r="297" spans="1:16" ht="15.75" customHeight="1" x14ac:dyDescent="0.25">
      <c r="A297" s="172"/>
      <c r="B297" s="172"/>
      <c r="C297" s="172"/>
      <c r="D297" s="172"/>
      <c r="E297" s="172"/>
      <c r="F297" s="172"/>
      <c r="G297" s="172"/>
      <c r="H297" s="172"/>
      <c r="I297" s="172"/>
      <c r="J297" s="172"/>
      <c r="K297" s="172"/>
      <c r="L297" s="172"/>
      <c r="M297" s="172"/>
      <c r="N297" s="172"/>
      <c r="O297" s="172"/>
      <c r="P297" s="172"/>
    </row>
    <row r="298" spans="1:16" ht="15.75" customHeight="1" x14ac:dyDescent="0.25">
      <c r="A298" s="172"/>
      <c r="B298" s="172"/>
      <c r="C298" s="172"/>
      <c r="D298" s="172"/>
      <c r="E298" s="172"/>
      <c r="F298" s="172"/>
      <c r="G298" s="172"/>
      <c r="H298" s="172"/>
      <c r="I298" s="172"/>
      <c r="J298" s="172"/>
      <c r="K298" s="172"/>
      <c r="L298" s="172"/>
      <c r="M298" s="172"/>
      <c r="N298" s="172"/>
      <c r="O298" s="172"/>
      <c r="P298" s="172"/>
    </row>
    <row r="299" spans="1:16" ht="15.75" customHeight="1" x14ac:dyDescent="0.25">
      <c r="A299" s="172"/>
      <c r="B299" s="172"/>
      <c r="C299" s="172"/>
      <c r="D299" s="172"/>
      <c r="E299" s="172"/>
      <c r="F299" s="172"/>
      <c r="G299" s="172"/>
      <c r="H299" s="172"/>
      <c r="I299" s="172"/>
      <c r="J299" s="172"/>
      <c r="K299" s="172"/>
      <c r="L299" s="172"/>
      <c r="M299" s="172"/>
      <c r="N299" s="172"/>
      <c r="O299" s="172"/>
      <c r="P299" s="172"/>
    </row>
    <row r="300" spans="1:16" ht="15.75" customHeight="1" x14ac:dyDescent="0.25">
      <c r="A300" s="172"/>
      <c r="B300" s="172"/>
      <c r="C300" s="172"/>
      <c r="D300" s="172"/>
      <c r="E300" s="172"/>
      <c r="F300" s="172"/>
      <c r="G300" s="172"/>
      <c r="H300" s="172"/>
      <c r="I300" s="172"/>
      <c r="J300" s="172"/>
      <c r="K300" s="172"/>
      <c r="L300" s="172"/>
      <c r="M300" s="172"/>
      <c r="N300" s="172"/>
      <c r="O300" s="172"/>
      <c r="P300" s="172"/>
    </row>
    <row r="301" spans="1:16" ht="15.75" customHeight="1" x14ac:dyDescent="0.25">
      <c r="A301" s="172"/>
      <c r="B301" s="172"/>
      <c r="C301" s="172"/>
      <c r="D301" s="172"/>
      <c r="E301" s="172"/>
      <c r="F301" s="172"/>
      <c r="G301" s="172"/>
      <c r="H301" s="172"/>
      <c r="I301" s="172"/>
      <c r="J301" s="172"/>
      <c r="K301" s="172"/>
      <c r="L301" s="172"/>
      <c r="M301" s="172"/>
      <c r="N301" s="172"/>
      <c r="O301" s="172"/>
      <c r="P301" s="172"/>
    </row>
    <row r="302" spans="1:16" ht="15.75" customHeight="1" x14ac:dyDescent="0.25">
      <c r="A302" s="172"/>
      <c r="B302" s="172"/>
      <c r="C302" s="172"/>
      <c r="D302" s="172"/>
      <c r="E302" s="172"/>
      <c r="F302" s="172"/>
      <c r="G302" s="172"/>
      <c r="H302" s="172"/>
      <c r="I302" s="172"/>
      <c r="J302" s="172"/>
      <c r="K302" s="172"/>
      <c r="L302" s="172"/>
      <c r="M302" s="172"/>
      <c r="N302" s="172"/>
      <c r="O302" s="172"/>
      <c r="P302" s="172"/>
    </row>
    <row r="303" spans="1:16" ht="15.75" customHeight="1" x14ac:dyDescent="0.25">
      <c r="A303" s="172"/>
      <c r="B303" s="172"/>
      <c r="C303" s="172"/>
      <c r="D303" s="172"/>
      <c r="E303" s="172"/>
      <c r="F303" s="172"/>
      <c r="G303" s="172"/>
      <c r="H303" s="172"/>
      <c r="I303" s="172"/>
      <c r="J303" s="172"/>
      <c r="K303" s="172"/>
      <c r="L303" s="172"/>
      <c r="M303" s="172"/>
      <c r="N303" s="172"/>
      <c r="O303" s="172"/>
      <c r="P303" s="172"/>
    </row>
    <row r="304" spans="1:16" ht="15.75" customHeight="1" x14ac:dyDescent="0.25">
      <c r="A304" s="172"/>
      <c r="B304" s="172"/>
      <c r="C304" s="172"/>
      <c r="D304" s="172"/>
      <c r="E304" s="172"/>
      <c r="F304" s="172"/>
      <c r="G304" s="172"/>
      <c r="H304" s="172"/>
      <c r="I304" s="172"/>
      <c r="J304" s="172"/>
      <c r="K304" s="172"/>
      <c r="L304" s="172"/>
      <c r="M304" s="172"/>
      <c r="N304" s="172"/>
      <c r="O304" s="172"/>
      <c r="P304" s="172"/>
    </row>
    <row r="305" spans="1:16" ht="15.75" customHeight="1" x14ac:dyDescent="0.25">
      <c r="A305" s="172"/>
      <c r="B305" s="172"/>
      <c r="C305" s="172"/>
      <c r="D305" s="172"/>
      <c r="E305" s="172"/>
      <c r="F305" s="172"/>
      <c r="G305" s="172"/>
      <c r="H305" s="172"/>
      <c r="I305" s="172"/>
      <c r="J305" s="172"/>
      <c r="K305" s="172"/>
      <c r="L305" s="172"/>
      <c r="M305" s="172"/>
      <c r="N305" s="172"/>
      <c r="O305" s="172"/>
      <c r="P305" s="172"/>
    </row>
    <row r="306" spans="1:16" ht="15.75" customHeight="1" x14ac:dyDescent="0.25">
      <c r="A306" s="172"/>
      <c r="B306" s="172"/>
      <c r="C306" s="172"/>
      <c r="D306" s="172"/>
      <c r="E306" s="172"/>
      <c r="F306" s="172"/>
      <c r="G306" s="172"/>
      <c r="H306" s="172"/>
      <c r="I306" s="172"/>
      <c r="J306" s="172"/>
      <c r="K306" s="172"/>
      <c r="L306" s="172"/>
      <c r="M306" s="172"/>
      <c r="N306" s="172"/>
      <c r="O306" s="172"/>
      <c r="P306" s="172"/>
    </row>
    <row r="307" spans="1:16" ht="15.75" customHeight="1" x14ac:dyDescent="0.25">
      <c r="A307" s="172"/>
      <c r="B307" s="172"/>
      <c r="C307" s="172"/>
      <c r="D307" s="172"/>
      <c r="E307" s="172"/>
      <c r="F307" s="172"/>
      <c r="G307" s="172"/>
      <c r="H307" s="172"/>
      <c r="I307" s="172"/>
      <c r="J307" s="172"/>
      <c r="K307" s="172"/>
      <c r="L307" s="172"/>
      <c r="M307" s="172"/>
      <c r="N307" s="172"/>
      <c r="O307" s="172"/>
      <c r="P307" s="172"/>
    </row>
    <row r="308" spans="1:16" ht="15.75" customHeight="1" x14ac:dyDescent="0.25">
      <c r="A308" s="172"/>
      <c r="B308" s="172"/>
      <c r="C308" s="172"/>
      <c r="D308" s="172"/>
      <c r="E308" s="172"/>
      <c r="F308" s="172"/>
      <c r="G308" s="172"/>
      <c r="H308" s="172"/>
      <c r="I308" s="172"/>
      <c r="J308" s="172"/>
      <c r="K308" s="172"/>
      <c r="L308" s="172"/>
      <c r="M308" s="172"/>
      <c r="N308" s="172"/>
      <c r="O308" s="172"/>
      <c r="P308" s="172"/>
    </row>
    <row r="309" spans="1:16" ht="15.75" customHeight="1" x14ac:dyDescent="0.25">
      <c r="A309" s="172"/>
      <c r="B309" s="172"/>
      <c r="C309" s="172"/>
      <c r="D309" s="172"/>
      <c r="E309" s="172"/>
      <c r="F309" s="172"/>
      <c r="G309" s="172"/>
      <c r="H309" s="172"/>
      <c r="I309" s="172"/>
      <c r="J309" s="172"/>
      <c r="K309" s="172"/>
      <c r="L309" s="172"/>
      <c r="M309" s="172"/>
      <c r="N309" s="172"/>
      <c r="O309" s="172"/>
      <c r="P309" s="172"/>
    </row>
    <row r="310" spans="1:16" ht="15.75" customHeight="1" x14ac:dyDescent="0.25">
      <c r="A310" s="172"/>
      <c r="B310" s="172"/>
      <c r="C310" s="172"/>
      <c r="D310" s="172"/>
      <c r="E310" s="172"/>
      <c r="F310" s="172"/>
      <c r="G310" s="172"/>
      <c r="H310" s="172"/>
      <c r="I310" s="172"/>
      <c r="J310" s="172"/>
      <c r="K310" s="172"/>
      <c r="L310" s="172"/>
      <c r="M310" s="172"/>
      <c r="N310" s="172"/>
      <c r="O310" s="172"/>
      <c r="P310" s="172"/>
    </row>
    <row r="311" spans="1:16" ht="15.75" customHeight="1" x14ac:dyDescent="0.25">
      <c r="A311" s="172"/>
      <c r="B311" s="172"/>
      <c r="C311" s="172"/>
      <c r="D311" s="172"/>
      <c r="E311" s="172"/>
      <c r="F311" s="172"/>
      <c r="G311" s="172"/>
      <c r="H311" s="172"/>
      <c r="I311" s="172"/>
      <c r="J311" s="172"/>
      <c r="K311" s="172"/>
      <c r="L311" s="172"/>
      <c r="M311" s="172"/>
      <c r="N311" s="172"/>
      <c r="O311" s="172"/>
      <c r="P311" s="172"/>
    </row>
    <row r="312" spans="1:16" ht="15.75" customHeight="1" x14ac:dyDescent="0.25">
      <c r="A312" s="172"/>
      <c r="B312" s="172"/>
      <c r="C312" s="172"/>
      <c r="D312" s="172"/>
      <c r="E312" s="172"/>
      <c r="F312" s="172"/>
      <c r="G312" s="172"/>
      <c r="H312" s="172"/>
      <c r="I312" s="172"/>
      <c r="J312" s="172"/>
      <c r="K312" s="172"/>
      <c r="L312" s="172"/>
      <c r="M312" s="172"/>
      <c r="N312" s="172"/>
      <c r="O312" s="172"/>
      <c r="P312" s="172"/>
    </row>
    <row r="313" spans="1:16" ht="15.75" customHeight="1" x14ac:dyDescent="0.25">
      <c r="A313" s="172"/>
      <c r="B313" s="172"/>
      <c r="C313" s="172"/>
      <c r="D313" s="172"/>
      <c r="E313" s="172"/>
      <c r="F313" s="172"/>
      <c r="G313" s="172"/>
      <c r="H313" s="172"/>
      <c r="I313" s="172"/>
      <c r="J313" s="172"/>
      <c r="K313" s="172"/>
      <c r="L313" s="172"/>
      <c r="M313" s="172"/>
      <c r="N313" s="172"/>
      <c r="O313" s="172"/>
      <c r="P313" s="172"/>
    </row>
    <row r="314" spans="1:16" ht="15.75" customHeight="1" x14ac:dyDescent="0.25">
      <c r="A314" s="172"/>
      <c r="B314" s="172"/>
      <c r="C314" s="172"/>
      <c r="D314" s="172"/>
      <c r="E314" s="172"/>
      <c r="F314" s="172"/>
      <c r="G314" s="172"/>
      <c r="H314" s="172"/>
      <c r="I314" s="172"/>
      <c r="J314" s="172"/>
      <c r="K314" s="172"/>
      <c r="L314" s="172"/>
      <c r="M314" s="172"/>
      <c r="N314" s="172"/>
      <c r="O314" s="172"/>
      <c r="P314" s="172"/>
    </row>
    <row r="315" spans="1:16" ht="15.75" customHeight="1" x14ac:dyDescent="0.25">
      <c r="A315" s="172"/>
      <c r="B315" s="172"/>
      <c r="C315" s="172"/>
      <c r="D315" s="172"/>
      <c r="E315" s="172"/>
      <c r="F315" s="172"/>
      <c r="G315" s="172"/>
      <c r="H315" s="172"/>
      <c r="I315" s="172"/>
      <c r="J315" s="172"/>
      <c r="K315" s="172"/>
      <c r="L315" s="172"/>
      <c r="M315" s="172"/>
      <c r="N315" s="172"/>
      <c r="O315" s="172"/>
      <c r="P315" s="172"/>
    </row>
    <row r="316" spans="1:16" ht="15.75" customHeight="1" x14ac:dyDescent="0.25">
      <c r="A316" s="172"/>
      <c r="B316" s="172"/>
      <c r="C316" s="172"/>
      <c r="D316" s="172"/>
      <c r="E316" s="172"/>
      <c r="F316" s="172"/>
      <c r="G316" s="172"/>
      <c r="H316" s="172"/>
      <c r="I316" s="172"/>
      <c r="J316" s="172"/>
      <c r="K316" s="172"/>
      <c r="L316" s="172"/>
      <c r="M316" s="172"/>
      <c r="N316" s="172"/>
      <c r="O316" s="172"/>
      <c r="P316" s="172"/>
    </row>
    <row r="317" spans="1:16" ht="15.75" customHeight="1" x14ac:dyDescent="0.25">
      <c r="A317" s="172"/>
      <c r="B317" s="172"/>
      <c r="C317" s="172"/>
      <c r="D317" s="172"/>
      <c r="E317" s="172"/>
      <c r="F317" s="172"/>
      <c r="G317" s="172"/>
      <c r="H317" s="172"/>
      <c r="I317" s="172"/>
      <c r="J317" s="172"/>
      <c r="K317" s="172"/>
      <c r="L317" s="172"/>
      <c r="M317" s="172"/>
      <c r="N317" s="172"/>
      <c r="O317" s="172"/>
      <c r="P317" s="172"/>
    </row>
    <row r="318" spans="1:16" ht="15.75" customHeight="1" x14ac:dyDescent="0.25">
      <c r="A318" s="172"/>
      <c r="B318" s="172"/>
      <c r="C318" s="172"/>
      <c r="D318" s="172"/>
      <c r="E318" s="172"/>
      <c r="F318" s="172"/>
      <c r="G318" s="172"/>
      <c r="H318" s="172"/>
      <c r="I318" s="172"/>
      <c r="J318" s="172"/>
      <c r="K318" s="172"/>
      <c r="L318" s="172"/>
      <c r="M318" s="172"/>
      <c r="N318" s="172"/>
      <c r="O318" s="172"/>
      <c r="P318" s="172"/>
    </row>
    <row r="319" spans="1:16" ht="15.75" customHeight="1" x14ac:dyDescent="0.25">
      <c r="A319" s="172"/>
      <c r="B319" s="172"/>
      <c r="C319" s="172"/>
      <c r="D319" s="172"/>
      <c r="E319" s="172"/>
      <c r="F319" s="172"/>
      <c r="G319" s="172"/>
      <c r="H319" s="172"/>
      <c r="I319" s="172"/>
      <c r="J319" s="172"/>
      <c r="K319" s="172"/>
      <c r="L319" s="172"/>
      <c r="M319" s="172"/>
      <c r="N319" s="172"/>
      <c r="O319" s="172"/>
      <c r="P319" s="172"/>
    </row>
    <row r="320" spans="1:16" ht="15.75" customHeight="1" x14ac:dyDescent="0.25">
      <c r="A320" s="172"/>
      <c r="B320" s="172"/>
      <c r="C320" s="172"/>
      <c r="D320" s="172"/>
      <c r="E320" s="172"/>
      <c r="F320" s="172"/>
      <c r="G320" s="172"/>
      <c r="H320" s="172"/>
      <c r="I320" s="172"/>
      <c r="J320" s="172"/>
      <c r="K320" s="172"/>
      <c r="L320" s="172"/>
      <c r="M320" s="172"/>
      <c r="N320" s="172"/>
      <c r="O320" s="172"/>
      <c r="P320" s="172"/>
    </row>
    <row r="321" spans="1:16" ht="15.75" customHeight="1" x14ac:dyDescent="0.25">
      <c r="A321" s="172"/>
      <c r="B321" s="172"/>
      <c r="C321" s="172"/>
      <c r="D321" s="172"/>
      <c r="E321" s="172"/>
      <c r="F321" s="172"/>
      <c r="G321" s="172"/>
      <c r="H321" s="172"/>
      <c r="I321" s="172"/>
      <c r="J321" s="172"/>
      <c r="K321" s="172"/>
      <c r="L321" s="172"/>
      <c r="M321" s="172"/>
      <c r="N321" s="172"/>
      <c r="O321" s="172"/>
      <c r="P321" s="172"/>
    </row>
    <row r="322" spans="1:16" ht="15.75" customHeight="1" x14ac:dyDescent="0.25">
      <c r="A322" s="172"/>
      <c r="B322" s="172"/>
      <c r="C322" s="172"/>
      <c r="D322" s="172"/>
      <c r="E322" s="172"/>
      <c r="F322" s="172"/>
      <c r="G322" s="172"/>
      <c r="H322" s="172"/>
      <c r="I322" s="172"/>
      <c r="J322" s="172"/>
      <c r="K322" s="172"/>
      <c r="L322" s="172"/>
      <c r="M322" s="172"/>
      <c r="N322" s="172"/>
      <c r="O322" s="172"/>
      <c r="P322" s="172"/>
    </row>
    <row r="323" spans="1:16" ht="15.75" customHeight="1" x14ac:dyDescent="0.25">
      <c r="A323" s="172"/>
      <c r="B323" s="172"/>
      <c r="C323" s="172"/>
      <c r="D323" s="172"/>
      <c r="E323" s="172"/>
      <c r="F323" s="172"/>
      <c r="G323" s="172"/>
      <c r="H323" s="172"/>
      <c r="I323" s="172"/>
      <c r="J323" s="172"/>
      <c r="K323" s="172"/>
      <c r="L323" s="172"/>
      <c r="M323" s="172"/>
      <c r="N323" s="172"/>
      <c r="O323" s="172"/>
      <c r="P323" s="172"/>
    </row>
    <row r="324" spans="1:16" ht="15.75" customHeight="1" x14ac:dyDescent="0.25">
      <c r="A324" s="172"/>
      <c r="B324" s="172"/>
      <c r="C324" s="172"/>
      <c r="D324" s="172"/>
      <c r="E324" s="172"/>
      <c r="F324" s="172"/>
      <c r="G324" s="172"/>
      <c r="H324" s="172"/>
      <c r="I324" s="172"/>
      <c r="J324" s="172"/>
      <c r="K324" s="172"/>
      <c r="L324" s="172"/>
      <c r="M324" s="172"/>
      <c r="N324" s="172"/>
      <c r="O324" s="172"/>
      <c r="P324" s="172"/>
    </row>
    <row r="325" spans="1:16" ht="15.75" customHeight="1" x14ac:dyDescent="0.25">
      <c r="A325" s="172"/>
      <c r="B325" s="172"/>
      <c r="C325" s="172"/>
      <c r="D325" s="172"/>
      <c r="E325" s="172"/>
      <c r="F325" s="172"/>
      <c r="G325" s="172"/>
      <c r="H325" s="172"/>
      <c r="I325" s="172"/>
      <c r="J325" s="172"/>
      <c r="K325" s="172"/>
      <c r="L325" s="172"/>
      <c r="M325" s="172"/>
      <c r="N325" s="172"/>
      <c r="O325" s="172"/>
      <c r="P325" s="172"/>
    </row>
    <row r="326" spans="1:16" ht="15.75" customHeight="1" x14ac:dyDescent="0.25">
      <c r="A326" s="172"/>
      <c r="B326" s="172"/>
      <c r="C326" s="172"/>
      <c r="D326" s="172"/>
      <c r="E326" s="172"/>
      <c r="F326" s="172"/>
      <c r="G326" s="172"/>
      <c r="H326" s="172"/>
      <c r="I326" s="172"/>
      <c r="J326" s="172"/>
      <c r="K326" s="172"/>
      <c r="L326" s="172"/>
      <c r="M326" s="172"/>
      <c r="N326" s="172"/>
      <c r="O326" s="172"/>
      <c r="P326" s="172"/>
    </row>
    <row r="327" spans="1:16" ht="15.75" customHeight="1" x14ac:dyDescent="0.25">
      <c r="A327" s="172"/>
      <c r="B327" s="172"/>
      <c r="C327" s="172"/>
      <c r="D327" s="172"/>
      <c r="E327" s="172"/>
      <c r="F327" s="172"/>
      <c r="G327" s="172"/>
      <c r="H327" s="172"/>
      <c r="I327" s="172"/>
      <c r="J327" s="172"/>
      <c r="K327" s="172"/>
      <c r="L327" s="172"/>
      <c r="M327" s="172"/>
      <c r="N327" s="172"/>
      <c r="O327" s="172"/>
      <c r="P327" s="172"/>
    </row>
    <row r="328" spans="1:16" ht="15.75" customHeight="1" x14ac:dyDescent="0.25">
      <c r="A328" s="172"/>
      <c r="B328" s="172"/>
      <c r="C328" s="172"/>
      <c r="D328" s="172"/>
      <c r="E328" s="172"/>
      <c r="F328" s="172"/>
      <c r="G328" s="172"/>
      <c r="H328" s="172"/>
      <c r="I328" s="172"/>
      <c r="J328" s="172"/>
      <c r="K328" s="172"/>
      <c r="L328" s="172"/>
      <c r="M328" s="172"/>
      <c r="N328" s="172"/>
      <c r="O328" s="172"/>
      <c r="P328" s="172"/>
    </row>
    <row r="329" spans="1:16" ht="15.75" customHeight="1" x14ac:dyDescent="0.25">
      <c r="A329" s="172"/>
      <c r="B329" s="172"/>
      <c r="C329" s="172"/>
      <c r="D329" s="172"/>
      <c r="E329" s="172"/>
      <c r="F329" s="172"/>
      <c r="G329" s="172"/>
      <c r="H329" s="172"/>
      <c r="I329" s="172"/>
      <c r="J329" s="172"/>
      <c r="K329" s="172"/>
      <c r="L329" s="172"/>
      <c r="M329" s="172"/>
      <c r="N329" s="172"/>
      <c r="O329" s="172"/>
      <c r="P329" s="172"/>
    </row>
    <row r="330" spans="1:16" ht="15.75" customHeight="1" x14ac:dyDescent="0.25">
      <c r="A330" s="172"/>
      <c r="B330" s="172"/>
      <c r="C330" s="172"/>
      <c r="D330" s="172"/>
      <c r="E330" s="172"/>
      <c r="F330" s="172"/>
      <c r="G330" s="172"/>
      <c r="H330" s="172"/>
      <c r="I330" s="172"/>
      <c r="J330" s="172"/>
      <c r="K330" s="172"/>
      <c r="L330" s="172"/>
      <c r="M330" s="172"/>
      <c r="N330" s="172"/>
      <c r="O330" s="172"/>
      <c r="P330" s="172"/>
    </row>
    <row r="331" spans="1:16" ht="15.75" customHeight="1" x14ac:dyDescent="0.25">
      <c r="A331" s="172"/>
      <c r="B331" s="172"/>
      <c r="C331" s="172"/>
      <c r="D331" s="172"/>
      <c r="E331" s="172"/>
      <c r="F331" s="172"/>
      <c r="G331" s="172"/>
      <c r="H331" s="172"/>
      <c r="I331" s="172"/>
      <c r="J331" s="172"/>
      <c r="K331" s="172"/>
      <c r="L331" s="172"/>
      <c r="M331" s="172"/>
      <c r="N331" s="172"/>
      <c r="O331" s="172"/>
      <c r="P331" s="172"/>
    </row>
    <row r="332" spans="1:16" ht="15.75" customHeight="1" x14ac:dyDescent="0.25">
      <c r="A332" s="172"/>
      <c r="B332" s="172"/>
      <c r="C332" s="172"/>
      <c r="D332" s="172"/>
      <c r="E332" s="172"/>
      <c r="F332" s="172"/>
      <c r="G332" s="172"/>
      <c r="H332" s="172"/>
      <c r="I332" s="172"/>
      <c r="J332" s="172"/>
      <c r="K332" s="172"/>
      <c r="L332" s="172"/>
      <c r="M332" s="172"/>
      <c r="N332" s="172"/>
      <c r="O332" s="172"/>
      <c r="P332" s="172"/>
    </row>
    <row r="333" spans="1:16" ht="15.75" customHeight="1" x14ac:dyDescent="0.25">
      <c r="A333" s="172"/>
      <c r="B333" s="172"/>
      <c r="C333" s="172"/>
      <c r="D333" s="172"/>
      <c r="E333" s="172"/>
      <c r="F333" s="172"/>
      <c r="G333" s="172"/>
      <c r="H333" s="172"/>
      <c r="I333" s="172"/>
      <c r="J333" s="172"/>
      <c r="K333" s="172"/>
      <c r="L333" s="172"/>
      <c r="M333" s="172"/>
      <c r="N333" s="172"/>
      <c r="O333" s="172"/>
      <c r="P333" s="172"/>
    </row>
    <row r="334" spans="1:16" ht="15.75" customHeight="1" x14ac:dyDescent="0.25">
      <c r="A334" s="172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</row>
    <row r="335" spans="1:16" ht="15.75" customHeight="1" x14ac:dyDescent="0.25">
      <c r="A335" s="172"/>
      <c r="B335" s="172"/>
      <c r="C335" s="172"/>
      <c r="D335" s="172"/>
      <c r="E335" s="172"/>
      <c r="F335" s="172"/>
      <c r="G335" s="172"/>
      <c r="H335" s="172"/>
      <c r="I335" s="172"/>
      <c r="J335" s="172"/>
      <c r="K335" s="172"/>
      <c r="L335" s="172"/>
      <c r="M335" s="172"/>
      <c r="N335" s="172"/>
      <c r="O335" s="172"/>
      <c r="P335" s="172"/>
    </row>
    <row r="336" spans="1:16" ht="15.75" customHeight="1" x14ac:dyDescent="0.25">
      <c r="A336" s="172"/>
      <c r="B336" s="172"/>
      <c r="C336" s="172"/>
      <c r="D336" s="172"/>
      <c r="E336" s="172"/>
      <c r="F336" s="172"/>
      <c r="G336" s="172"/>
      <c r="H336" s="172"/>
      <c r="I336" s="172"/>
      <c r="J336" s="172"/>
      <c r="K336" s="172"/>
      <c r="L336" s="172"/>
      <c r="M336" s="172"/>
      <c r="N336" s="172"/>
      <c r="O336" s="172"/>
      <c r="P336" s="172"/>
    </row>
    <row r="337" spans="1:16" ht="15.75" customHeight="1" x14ac:dyDescent="0.25">
      <c r="A337" s="172"/>
      <c r="B337" s="172"/>
      <c r="C337" s="172"/>
      <c r="D337" s="172"/>
      <c r="E337" s="172"/>
      <c r="F337" s="172"/>
      <c r="G337" s="172"/>
      <c r="H337" s="172"/>
      <c r="I337" s="172"/>
      <c r="J337" s="172"/>
      <c r="K337" s="172"/>
      <c r="L337" s="172"/>
      <c r="M337" s="172"/>
      <c r="N337" s="172"/>
      <c r="O337" s="172"/>
      <c r="P337" s="172"/>
    </row>
    <row r="338" spans="1:16" ht="15.75" customHeight="1" x14ac:dyDescent="0.25">
      <c r="A338" s="172"/>
      <c r="B338" s="172"/>
      <c r="C338" s="172"/>
      <c r="D338" s="172"/>
      <c r="E338" s="172"/>
      <c r="F338" s="172"/>
      <c r="G338" s="172"/>
      <c r="H338" s="172"/>
      <c r="I338" s="172"/>
      <c r="J338" s="172"/>
      <c r="K338" s="172"/>
      <c r="L338" s="172"/>
      <c r="M338" s="172"/>
      <c r="N338" s="172"/>
      <c r="O338" s="172"/>
      <c r="P338" s="172"/>
    </row>
    <row r="339" spans="1:16" ht="15.75" customHeight="1" x14ac:dyDescent="0.25">
      <c r="A339" s="172"/>
      <c r="B339" s="172"/>
      <c r="C339" s="172"/>
      <c r="D339" s="172"/>
      <c r="E339" s="172"/>
      <c r="F339" s="172"/>
      <c r="G339" s="172"/>
      <c r="H339" s="172"/>
      <c r="I339" s="172"/>
      <c r="J339" s="172"/>
      <c r="K339" s="172"/>
      <c r="L339" s="172"/>
      <c r="M339" s="172"/>
      <c r="N339" s="172"/>
      <c r="O339" s="172"/>
      <c r="P339" s="172"/>
    </row>
    <row r="340" spans="1:16" ht="15.75" customHeight="1" x14ac:dyDescent="0.25">
      <c r="A340" s="172"/>
      <c r="B340" s="172"/>
      <c r="C340" s="172"/>
      <c r="D340" s="172"/>
      <c r="E340" s="172"/>
      <c r="F340" s="172"/>
      <c r="G340" s="172"/>
      <c r="H340" s="172"/>
      <c r="I340" s="172"/>
      <c r="J340" s="172"/>
      <c r="K340" s="172"/>
      <c r="L340" s="172"/>
      <c r="M340" s="172"/>
      <c r="N340" s="172"/>
      <c r="O340" s="172"/>
      <c r="P340" s="172"/>
    </row>
    <row r="341" spans="1:16" ht="15.75" customHeight="1" x14ac:dyDescent="0.25">
      <c r="A341" s="172"/>
      <c r="B341" s="172"/>
      <c r="C341" s="172"/>
      <c r="D341" s="172"/>
      <c r="E341" s="172"/>
      <c r="F341" s="172"/>
      <c r="G341" s="172"/>
      <c r="H341" s="172"/>
      <c r="I341" s="172"/>
      <c r="J341" s="172"/>
      <c r="K341" s="172"/>
      <c r="L341" s="172"/>
      <c r="M341" s="172"/>
      <c r="N341" s="172"/>
      <c r="O341" s="172"/>
      <c r="P341" s="172"/>
    </row>
    <row r="342" spans="1:16" ht="15.75" customHeight="1" x14ac:dyDescent="0.25">
      <c r="A342" s="172"/>
      <c r="B342" s="172"/>
      <c r="C342" s="172"/>
      <c r="D342" s="172"/>
      <c r="E342" s="172"/>
      <c r="F342" s="172"/>
      <c r="G342" s="172"/>
      <c r="H342" s="172"/>
      <c r="I342" s="172"/>
      <c r="J342" s="172"/>
      <c r="K342" s="172"/>
      <c r="L342" s="172"/>
      <c r="M342" s="172"/>
      <c r="N342" s="172"/>
      <c r="O342" s="172"/>
      <c r="P342" s="172"/>
    </row>
    <row r="343" spans="1:16" ht="15.75" customHeight="1" x14ac:dyDescent="0.25">
      <c r="A343" s="172"/>
      <c r="B343" s="172"/>
      <c r="C343" s="172"/>
      <c r="D343" s="172"/>
      <c r="E343" s="172"/>
      <c r="F343" s="172"/>
      <c r="G343" s="172"/>
      <c r="H343" s="172"/>
      <c r="I343" s="172"/>
      <c r="J343" s="172"/>
      <c r="K343" s="172"/>
      <c r="L343" s="172"/>
      <c r="M343" s="172"/>
      <c r="N343" s="172"/>
      <c r="O343" s="172"/>
      <c r="P343" s="172"/>
    </row>
    <row r="344" spans="1:16" ht="15.75" customHeight="1" x14ac:dyDescent="0.25">
      <c r="A344" s="172"/>
      <c r="B344" s="172"/>
      <c r="C344" s="172"/>
      <c r="D344" s="172"/>
      <c r="E344" s="172"/>
      <c r="F344" s="172"/>
      <c r="G344" s="172"/>
      <c r="H344" s="172"/>
      <c r="I344" s="172"/>
      <c r="J344" s="172"/>
      <c r="K344" s="172"/>
      <c r="L344" s="172"/>
      <c r="M344" s="172"/>
      <c r="N344" s="172"/>
      <c r="O344" s="172"/>
      <c r="P344" s="172"/>
    </row>
    <row r="345" spans="1:16" ht="15.75" customHeight="1" x14ac:dyDescent="0.25">
      <c r="A345" s="172"/>
      <c r="B345" s="172"/>
      <c r="C345" s="172"/>
      <c r="D345" s="172"/>
      <c r="E345" s="172"/>
      <c r="F345" s="172"/>
      <c r="G345" s="172"/>
      <c r="H345" s="172"/>
      <c r="I345" s="172"/>
      <c r="J345" s="172"/>
      <c r="K345" s="172"/>
      <c r="L345" s="172"/>
      <c r="M345" s="172"/>
      <c r="N345" s="172"/>
      <c r="O345" s="172"/>
      <c r="P345" s="172"/>
    </row>
    <row r="346" spans="1:16" ht="15.75" customHeight="1" x14ac:dyDescent="0.25">
      <c r="A346" s="172"/>
      <c r="B346" s="172"/>
      <c r="C346" s="172"/>
      <c r="D346" s="172"/>
      <c r="E346" s="172"/>
      <c r="F346" s="172"/>
      <c r="G346" s="172"/>
      <c r="H346" s="172"/>
      <c r="I346" s="172"/>
      <c r="J346" s="172"/>
      <c r="K346" s="172"/>
      <c r="L346" s="172"/>
      <c r="M346" s="172"/>
      <c r="N346" s="172"/>
      <c r="O346" s="172"/>
      <c r="P346" s="172"/>
    </row>
    <row r="347" spans="1:16" ht="15.75" customHeight="1" x14ac:dyDescent="0.25">
      <c r="A347" s="172"/>
      <c r="B347" s="172"/>
      <c r="C347" s="172"/>
      <c r="D347" s="172"/>
      <c r="E347" s="172"/>
      <c r="F347" s="172"/>
      <c r="G347" s="172"/>
      <c r="H347" s="172"/>
      <c r="I347" s="172"/>
      <c r="J347" s="172"/>
      <c r="K347" s="172"/>
      <c r="L347" s="172"/>
      <c r="M347" s="172"/>
      <c r="N347" s="172"/>
      <c r="O347" s="172"/>
      <c r="P347" s="172"/>
    </row>
    <row r="348" spans="1:16" ht="15.75" customHeight="1" x14ac:dyDescent="0.25">
      <c r="A348" s="172"/>
      <c r="B348" s="172"/>
      <c r="C348" s="172"/>
      <c r="D348" s="172"/>
      <c r="E348" s="172"/>
      <c r="F348" s="172"/>
      <c r="G348" s="172"/>
      <c r="H348" s="172"/>
      <c r="I348" s="172"/>
      <c r="J348" s="172"/>
      <c r="K348" s="172"/>
      <c r="L348" s="172"/>
      <c r="M348" s="172"/>
      <c r="N348" s="172"/>
      <c r="O348" s="172"/>
      <c r="P348" s="172"/>
    </row>
    <row r="349" spans="1:16" ht="15.75" customHeight="1" x14ac:dyDescent="0.25">
      <c r="A349" s="172"/>
      <c r="B349" s="172"/>
      <c r="C349" s="172"/>
      <c r="D349" s="172"/>
      <c r="E349" s="172"/>
      <c r="F349" s="172"/>
      <c r="G349" s="172"/>
      <c r="H349" s="172"/>
      <c r="I349" s="172"/>
      <c r="J349" s="172"/>
      <c r="K349" s="172"/>
      <c r="L349" s="172"/>
      <c r="M349" s="172"/>
      <c r="N349" s="172"/>
      <c r="O349" s="172"/>
      <c r="P349" s="172"/>
    </row>
    <row r="350" spans="1:16" ht="15.75" customHeight="1" x14ac:dyDescent="0.25">
      <c r="A350" s="172"/>
      <c r="B350" s="172"/>
      <c r="C350" s="172"/>
      <c r="D350" s="172"/>
      <c r="E350" s="172"/>
      <c r="F350" s="172"/>
      <c r="G350" s="172"/>
      <c r="H350" s="172"/>
      <c r="I350" s="172"/>
      <c r="J350" s="172"/>
      <c r="K350" s="172"/>
      <c r="L350" s="172"/>
      <c r="M350" s="172"/>
      <c r="N350" s="172"/>
      <c r="O350" s="172"/>
      <c r="P350" s="172"/>
    </row>
    <row r="351" spans="1:16" ht="15.75" customHeight="1" x14ac:dyDescent="0.25">
      <c r="A351" s="172"/>
      <c r="B351" s="172"/>
      <c r="C351" s="172"/>
      <c r="D351" s="172"/>
      <c r="E351" s="172"/>
      <c r="F351" s="172"/>
      <c r="G351" s="172"/>
      <c r="H351" s="172"/>
      <c r="I351" s="172"/>
      <c r="J351" s="172"/>
      <c r="K351" s="172"/>
      <c r="L351" s="172"/>
      <c r="M351" s="172"/>
      <c r="N351" s="172"/>
      <c r="O351" s="172"/>
      <c r="P351" s="172"/>
    </row>
    <row r="352" spans="1:16" ht="15.75" customHeight="1" x14ac:dyDescent="0.25">
      <c r="A352" s="172"/>
      <c r="B352" s="172"/>
      <c r="C352" s="172"/>
      <c r="D352" s="172"/>
      <c r="E352" s="172"/>
      <c r="F352" s="172"/>
      <c r="G352" s="172"/>
      <c r="H352" s="172"/>
      <c r="I352" s="172"/>
      <c r="J352" s="172"/>
      <c r="K352" s="172"/>
      <c r="L352" s="172"/>
      <c r="M352" s="172"/>
      <c r="N352" s="172"/>
      <c r="O352" s="172"/>
      <c r="P352" s="172"/>
    </row>
    <row r="353" spans="1:16" ht="15.75" customHeight="1" x14ac:dyDescent="0.25">
      <c r="A353" s="172"/>
      <c r="B353" s="172"/>
      <c r="C353" s="172"/>
      <c r="D353" s="172"/>
      <c r="E353" s="172"/>
      <c r="F353" s="172"/>
      <c r="G353" s="172"/>
      <c r="H353" s="172"/>
      <c r="I353" s="172"/>
      <c r="J353" s="172"/>
      <c r="K353" s="172"/>
      <c r="L353" s="172"/>
      <c r="M353" s="172"/>
      <c r="N353" s="172"/>
      <c r="O353" s="172"/>
      <c r="P353" s="172"/>
    </row>
    <row r="354" spans="1:16" ht="15.75" customHeight="1" x14ac:dyDescent="0.25">
      <c r="A354" s="172"/>
      <c r="B354" s="172"/>
      <c r="C354" s="172"/>
      <c r="D354" s="172"/>
      <c r="E354" s="172"/>
      <c r="F354" s="172"/>
      <c r="G354" s="172"/>
      <c r="H354" s="172"/>
      <c r="I354" s="172"/>
      <c r="J354" s="172"/>
      <c r="K354" s="172"/>
      <c r="L354" s="172"/>
      <c r="M354" s="172"/>
      <c r="N354" s="172"/>
      <c r="O354" s="172"/>
      <c r="P354" s="172"/>
    </row>
    <row r="355" spans="1:16" ht="15.75" customHeight="1" x14ac:dyDescent="0.25">
      <c r="A355" s="172"/>
      <c r="B355" s="172"/>
      <c r="C355" s="172"/>
      <c r="D355" s="172"/>
      <c r="E355" s="172"/>
      <c r="F355" s="172"/>
      <c r="G355" s="172"/>
      <c r="H355" s="172"/>
      <c r="I355" s="172"/>
      <c r="J355" s="172"/>
      <c r="K355" s="172"/>
      <c r="L355" s="172"/>
      <c r="M355" s="172"/>
      <c r="N355" s="172"/>
      <c r="O355" s="172"/>
      <c r="P355" s="172"/>
    </row>
    <row r="356" spans="1:16" ht="15.75" customHeight="1" x14ac:dyDescent="0.25">
      <c r="A356" s="172"/>
      <c r="B356" s="172"/>
      <c r="C356" s="172"/>
      <c r="D356" s="172"/>
      <c r="E356" s="172"/>
      <c r="F356" s="172"/>
      <c r="G356" s="172"/>
      <c r="H356" s="172"/>
      <c r="I356" s="172"/>
      <c r="J356" s="172"/>
      <c r="K356" s="172"/>
      <c r="L356" s="172"/>
      <c r="M356" s="172"/>
      <c r="N356" s="172"/>
      <c r="O356" s="172"/>
      <c r="P356" s="172"/>
    </row>
    <row r="357" spans="1:16" ht="15.75" customHeight="1" x14ac:dyDescent="0.25">
      <c r="A357" s="172"/>
      <c r="B357" s="172"/>
      <c r="C357" s="172"/>
      <c r="D357" s="172"/>
      <c r="E357" s="172"/>
      <c r="F357" s="172"/>
      <c r="G357" s="172"/>
      <c r="H357" s="172"/>
      <c r="I357" s="172"/>
      <c r="J357" s="172"/>
      <c r="K357" s="172"/>
      <c r="L357" s="172"/>
      <c r="M357" s="172"/>
      <c r="N357" s="172"/>
      <c r="O357" s="172"/>
      <c r="P357" s="172"/>
    </row>
    <row r="358" spans="1:16" ht="15.75" customHeight="1" x14ac:dyDescent="0.25">
      <c r="A358" s="172"/>
      <c r="B358" s="172"/>
      <c r="C358" s="172"/>
      <c r="D358" s="172"/>
      <c r="E358" s="172"/>
      <c r="F358" s="172"/>
      <c r="G358" s="172"/>
      <c r="H358" s="172"/>
      <c r="I358" s="172"/>
      <c r="J358" s="172"/>
      <c r="K358" s="172"/>
      <c r="L358" s="172"/>
      <c r="M358" s="172"/>
      <c r="N358" s="172"/>
      <c r="O358" s="172"/>
      <c r="P358" s="172"/>
    </row>
    <row r="359" spans="1:16" ht="15.75" customHeight="1" x14ac:dyDescent="0.25">
      <c r="A359" s="172"/>
      <c r="B359" s="172"/>
      <c r="C359" s="172"/>
      <c r="D359" s="172"/>
      <c r="E359" s="172"/>
      <c r="F359" s="172"/>
      <c r="G359" s="172"/>
      <c r="H359" s="172"/>
      <c r="I359" s="172"/>
      <c r="J359" s="172"/>
      <c r="K359" s="172"/>
      <c r="L359" s="172"/>
      <c r="M359" s="172"/>
      <c r="N359" s="172"/>
      <c r="O359" s="172"/>
      <c r="P359" s="172"/>
    </row>
    <row r="360" spans="1:16" ht="15.75" customHeight="1" x14ac:dyDescent="0.25">
      <c r="A360" s="172"/>
      <c r="B360" s="172"/>
      <c r="C360" s="172"/>
      <c r="D360" s="172"/>
      <c r="E360" s="172"/>
      <c r="F360" s="172"/>
      <c r="G360" s="172"/>
      <c r="H360" s="172"/>
      <c r="I360" s="172"/>
      <c r="J360" s="172"/>
      <c r="K360" s="172"/>
      <c r="L360" s="172"/>
      <c r="M360" s="172"/>
      <c r="N360" s="172"/>
      <c r="O360" s="172"/>
      <c r="P360" s="172"/>
    </row>
    <row r="361" spans="1:16" ht="15.75" customHeight="1" x14ac:dyDescent="0.25">
      <c r="A361" s="172"/>
      <c r="B361" s="172"/>
      <c r="C361" s="172"/>
      <c r="D361" s="172"/>
      <c r="E361" s="172"/>
      <c r="F361" s="172"/>
      <c r="G361" s="172"/>
      <c r="H361" s="172"/>
      <c r="I361" s="172"/>
      <c r="J361" s="172"/>
      <c r="K361" s="172"/>
      <c r="L361" s="172"/>
      <c r="M361" s="172"/>
      <c r="N361" s="172"/>
      <c r="O361" s="172"/>
      <c r="P361" s="172"/>
    </row>
    <row r="362" spans="1:16" ht="15.75" customHeight="1" x14ac:dyDescent="0.25">
      <c r="A362" s="172"/>
      <c r="B362" s="172"/>
      <c r="C362" s="172"/>
      <c r="D362" s="172"/>
      <c r="E362" s="172"/>
      <c r="F362" s="172"/>
      <c r="G362" s="172"/>
      <c r="H362" s="172"/>
      <c r="I362" s="172"/>
      <c r="J362" s="172"/>
      <c r="K362" s="172"/>
      <c r="L362" s="172"/>
      <c r="M362" s="172"/>
      <c r="N362" s="172"/>
      <c r="O362" s="172"/>
      <c r="P362" s="172"/>
    </row>
    <row r="363" spans="1:16" ht="15.75" customHeight="1" x14ac:dyDescent="0.25">
      <c r="A363" s="172"/>
      <c r="B363" s="172"/>
      <c r="C363" s="172"/>
      <c r="D363" s="172"/>
      <c r="E363" s="172"/>
      <c r="F363" s="172"/>
      <c r="G363" s="172"/>
      <c r="H363" s="172"/>
      <c r="I363" s="172"/>
      <c r="J363" s="172"/>
      <c r="K363" s="172"/>
      <c r="L363" s="172"/>
      <c r="M363" s="172"/>
      <c r="N363" s="172"/>
      <c r="O363" s="172"/>
      <c r="P363" s="172"/>
    </row>
    <row r="364" spans="1:16" ht="15.75" customHeight="1" x14ac:dyDescent="0.25">
      <c r="A364" s="172"/>
      <c r="B364" s="172"/>
      <c r="C364" s="172"/>
      <c r="D364" s="172"/>
      <c r="E364" s="172"/>
      <c r="F364" s="172"/>
      <c r="G364" s="172"/>
      <c r="H364" s="172"/>
      <c r="I364" s="172"/>
      <c r="J364" s="172"/>
      <c r="K364" s="172"/>
      <c r="L364" s="172"/>
      <c r="M364" s="172"/>
      <c r="N364" s="172"/>
      <c r="O364" s="172"/>
      <c r="P364" s="172"/>
    </row>
    <row r="365" spans="1:16" ht="15.75" customHeight="1" x14ac:dyDescent="0.25">
      <c r="A365" s="172"/>
      <c r="B365" s="172"/>
      <c r="C365" s="172"/>
      <c r="D365" s="172"/>
      <c r="E365" s="172"/>
      <c r="F365" s="172"/>
      <c r="G365" s="172"/>
      <c r="H365" s="172"/>
      <c r="I365" s="172"/>
      <c r="J365" s="172"/>
      <c r="K365" s="172"/>
      <c r="L365" s="172"/>
      <c r="M365" s="172"/>
      <c r="N365" s="172"/>
      <c r="O365" s="172"/>
      <c r="P365" s="172"/>
    </row>
    <row r="366" spans="1:16" ht="15.75" customHeight="1" x14ac:dyDescent="0.25">
      <c r="A366" s="172"/>
      <c r="B366" s="172"/>
      <c r="C366" s="172"/>
      <c r="D366" s="172"/>
      <c r="E366" s="172"/>
      <c r="F366" s="172"/>
      <c r="G366" s="172"/>
      <c r="H366" s="172"/>
      <c r="I366" s="172"/>
      <c r="J366" s="172"/>
      <c r="K366" s="172"/>
      <c r="L366" s="172"/>
      <c r="M366" s="172"/>
      <c r="N366" s="172"/>
      <c r="O366" s="172"/>
      <c r="P366" s="172"/>
    </row>
    <row r="367" spans="1:16" ht="15.75" customHeight="1" x14ac:dyDescent="0.25">
      <c r="A367" s="172"/>
      <c r="B367" s="172"/>
      <c r="C367" s="172"/>
      <c r="D367" s="172"/>
      <c r="E367" s="172"/>
      <c r="F367" s="172"/>
      <c r="G367" s="172"/>
      <c r="H367" s="172"/>
      <c r="I367" s="172"/>
      <c r="J367" s="172"/>
      <c r="K367" s="172"/>
      <c r="L367" s="172"/>
      <c r="M367" s="172"/>
      <c r="N367" s="172"/>
      <c r="O367" s="172"/>
      <c r="P367" s="172"/>
    </row>
    <row r="368" spans="1:16" ht="15.75" customHeight="1" x14ac:dyDescent="0.25">
      <c r="A368" s="172"/>
      <c r="B368" s="172"/>
      <c r="C368" s="172"/>
      <c r="D368" s="172"/>
      <c r="E368" s="172"/>
      <c r="F368" s="172"/>
      <c r="G368" s="172"/>
      <c r="H368" s="172"/>
      <c r="I368" s="172"/>
      <c r="J368" s="172"/>
      <c r="K368" s="172"/>
      <c r="L368" s="172"/>
      <c r="M368" s="172"/>
      <c r="N368" s="172"/>
      <c r="O368" s="172"/>
      <c r="P368" s="172"/>
    </row>
    <row r="369" spans="1:16" ht="15.75" customHeight="1" x14ac:dyDescent="0.25">
      <c r="A369" s="172"/>
      <c r="B369" s="172"/>
      <c r="C369" s="172"/>
      <c r="D369" s="172"/>
      <c r="E369" s="172"/>
      <c r="F369" s="172"/>
      <c r="G369" s="172"/>
      <c r="H369" s="172"/>
      <c r="I369" s="172"/>
      <c r="J369" s="172"/>
      <c r="K369" s="172"/>
      <c r="L369" s="172"/>
      <c r="M369" s="172"/>
      <c r="N369" s="172"/>
      <c r="O369" s="172"/>
      <c r="P369" s="172"/>
    </row>
    <row r="370" spans="1:16" ht="15.75" customHeight="1" x14ac:dyDescent="0.25">
      <c r="A370" s="172"/>
      <c r="B370" s="172"/>
      <c r="C370" s="172"/>
      <c r="D370" s="172"/>
      <c r="E370" s="172"/>
      <c r="F370" s="172"/>
      <c r="G370" s="172"/>
      <c r="H370" s="172"/>
      <c r="I370" s="172"/>
      <c r="J370" s="172"/>
      <c r="K370" s="172"/>
      <c r="L370" s="172"/>
      <c r="M370" s="172"/>
      <c r="N370" s="172"/>
      <c r="O370" s="172"/>
      <c r="P370" s="172"/>
    </row>
    <row r="371" spans="1:16" ht="15.75" customHeight="1" x14ac:dyDescent="0.25">
      <c r="A371" s="172"/>
      <c r="B371" s="172"/>
      <c r="C371" s="172"/>
      <c r="D371" s="172"/>
      <c r="E371" s="172"/>
      <c r="F371" s="172"/>
      <c r="G371" s="172"/>
      <c r="H371" s="172"/>
      <c r="I371" s="172"/>
      <c r="J371" s="172"/>
      <c r="K371" s="172"/>
      <c r="L371" s="172"/>
      <c r="M371" s="172"/>
      <c r="N371" s="172"/>
      <c r="O371" s="172"/>
      <c r="P371" s="172"/>
    </row>
    <row r="372" spans="1:16" ht="15.75" customHeight="1" x14ac:dyDescent="0.25">
      <c r="A372" s="172"/>
      <c r="B372" s="172"/>
      <c r="C372" s="172"/>
      <c r="D372" s="172"/>
      <c r="E372" s="172"/>
      <c r="F372" s="172"/>
      <c r="G372" s="172"/>
      <c r="H372" s="172"/>
      <c r="I372" s="172"/>
      <c r="J372" s="172"/>
      <c r="K372" s="172"/>
      <c r="L372" s="172"/>
      <c r="M372" s="172"/>
      <c r="N372" s="172"/>
      <c r="O372" s="172"/>
      <c r="P372" s="172"/>
    </row>
    <row r="373" spans="1:16" ht="15.75" customHeight="1" x14ac:dyDescent="0.25">
      <c r="A373" s="172"/>
      <c r="B373" s="172"/>
      <c r="C373" s="172"/>
      <c r="D373" s="172"/>
      <c r="E373" s="172"/>
      <c r="F373" s="172"/>
      <c r="G373" s="172"/>
      <c r="H373" s="172"/>
      <c r="I373" s="172"/>
      <c r="J373" s="172"/>
      <c r="K373" s="172"/>
      <c r="L373" s="172"/>
      <c r="M373" s="172"/>
      <c r="N373" s="172"/>
      <c r="O373" s="172"/>
      <c r="P373" s="172"/>
    </row>
    <row r="374" spans="1:16" ht="15.75" customHeight="1" x14ac:dyDescent="0.25">
      <c r="A374" s="172"/>
      <c r="B374" s="172"/>
      <c r="C374" s="172"/>
      <c r="D374" s="172"/>
      <c r="E374" s="172"/>
      <c r="F374" s="172"/>
      <c r="G374" s="172"/>
      <c r="H374" s="172"/>
      <c r="I374" s="172"/>
      <c r="J374" s="172"/>
      <c r="K374" s="172"/>
      <c r="L374" s="172"/>
      <c r="M374" s="172"/>
      <c r="N374" s="172"/>
      <c r="O374" s="172"/>
      <c r="P374" s="172"/>
    </row>
    <row r="375" spans="1:16" ht="15.75" customHeight="1" x14ac:dyDescent="0.25">
      <c r="A375" s="172"/>
      <c r="B375" s="172"/>
      <c r="C375" s="172"/>
      <c r="D375" s="172"/>
      <c r="E375" s="172"/>
      <c r="F375" s="172"/>
      <c r="G375" s="172"/>
      <c r="H375" s="172"/>
      <c r="I375" s="172"/>
      <c r="J375" s="172"/>
      <c r="K375" s="172"/>
      <c r="L375" s="172"/>
      <c r="M375" s="172"/>
      <c r="N375" s="172"/>
      <c r="O375" s="172"/>
      <c r="P375" s="172"/>
    </row>
    <row r="376" spans="1:16" ht="15.75" customHeight="1" x14ac:dyDescent="0.25">
      <c r="A376" s="172"/>
      <c r="B376" s="172"/>
      <c r="C376" s="172"/>
      <c r="D376" s="172"/>
      <c r="E376" s="172"/>
      <c r="F376" s="172"/>
      <c r="G376" s="172"/>
      <c r="H376" s="172"/>
      <c r="I376" s="172"/>
      <c r="J376" s="172"/>
      <c r="K376" s="172"/>
      <c r="L376" s="172"/>
      <c r="M376" s="172"/>
      <c r="N376" s="172"/>
      <c r="O376" s="172"/>
      <c r="P376" s="172"/>
    </row>
    <row r="377" spans="1:16" ht="15.75" customHeight="1" x14ac:dyDescent="0.25">
      <c r="A377" s="172"/>
      <c r="B377" s="172"/>
      <c r="C377" s="172"/>
      <c r="D377" s="172"/>
      <c r="E377" s="172"/>
      <c r="F377" s="172"/>
      <c r="G377" s="172"/>
      <c r="H377" s="172"/>
      <c r="I377" s="172"/>
      <c r="J377" s="172"/>
      <c r="K377" s="172"/>
      <c r="L377" s="172"/>
      <c r="M377" s="172"/>
      <c r="N377" s="172"/>
      <c r="O377" s="172"/>
      <c r="P377" s="172"/>
    </row>
    <row r="378" spans="1:16" ht="15.75" customHeight="1" x14ac:dyDescent="0.25">
      <c r="A378" s="172"/>
      <c r="B378" s="172"/>
      <c r="C378" s="172"/>
      <c r="D378" s="172"/>
      <c r="E378" s="172"/>
      <c r="F378" s="172"/>
      <c r="G378" s="172"/>
      <c r="H378" s="172"/>
      <c r="I378" s="172"/>
      <c r="J378" s="172"/>
      <c r="K378" s="172"/>
      <c r="L378" s="172"/>
      <c r="M378" s="172"/>
      <c r="N378" s="172"/>
      <c r="O378" s="172"/>
      <c r="P378" s="172"/>
    </row>
    <row r="379" spans="1:16" ht="15.75" customHeight="1" x14ac:dyDescent="0.25">
      <c r="A379" s="172"/>
      <c r="B379" s="172"/>
      <c r="C379" s="172"/>
      <c r="D379" s="172"/>
      <c r="E379" s="172"/>
      <c r="F379" s="172"/>
      <c r="G379" s="172"/>
      <c r="H379" s="172"/>
      <c r="I379" s="172"/>
      <c r="J379" s="172"/>
      <c r="K379" s="172"/>
      <c r="L379" s="172"/>
      <c r="M379" s="172"/>
      <c r="N379" s="172"/>
      <c r="O379" s="172"/>
      <c r="P379" s="172"/>
    </row>
    <row r="380" spans="1:16" ht="15.75" customHeight="1" x14ac:dyDescent="0.25">
      <c r="A380" s="172"/>
      <c r="B380" s="172"/>
      <c r="C380" s="172"/>
      <c r="D380" s="172"/>
      <c r="E380" s="172"/>
      <c r="F380" s="172"/>
      <c r="G380" s="172"/>
      <c r="H380" s="172"/>
      <c r="I380" s="172"/>
      <c r="J380" s="172"/>
      <c r="K380" s="172"/>
      <c r="L380" s="172"/>
      <c r="M380" s="172"/>
      <c r="N380" s="172"/>
      <c r="O380" s="172"/>
      <c r="P380" s="172"/>
    </row>
    <row r="381" spans="1:16" ht="15.75" customHeight="1" x14ac:dyDescent="0.25">
      <c r="A381" s="172"/>
      <c r="B381" s="172"/>
      <c r="C381" s="172"/>
      <c r="D381" s="172"/>
      <c r="E381" s="172"/>
      <c r="F381" s="172"/>
      <c r="G381" s="172"/>
      <c r="H381" s="172"/>
      <c r="I381" s="172"/>
      <c r="J381" s="172"/>
      <c r="K381" s="172"/>
      <c r="L381" s="172"/>
      <c r="M381" s="172"/>
      <c r="N381" s="172"/>
      <c r="O381" s="172"/>
      <c r="P381" s="172"/>
    </row>
    <row r="382" spans="1:16" ht="15.75" customHeight="1" x14ac:dyDescent="0.25">
      <c r="A382" s="172"/>
      <c r="B382" s="172"/>
      <c r="C382" s="172"/>
      <c r="D382" s="172"/>
      <c r="E382" s="172"/>
      <c r="F382" s="172"/>
      <c r="G382" s="172"/>
      <c r="H382" s="172"/>
      <c r="I382" s="172"/>
      <c r="J382" s="172"/>
      <c r="K382" s="172"/>
      <c r="L382" s="172"/>
      <c r="M382" s="172"/>
      <c r="N382" s="172"/>
      <c r="O382" s="172"/>
      <c r="P382" s="172"/>
    </row>
    <row r="383" spans="1:16" ht="15.75" customHeight="1" x14ac:dyDescent="0.25">
      <c r="A383" s="172"/>
      <c r="B383" s="172"/>
      <c r="C383" s="172"/>
      <c r="D383" s="172"/>
      <c r="E383" s="172"/>
      <c r="F383" s="172"/>
      <c r="G383" s="172"/>
      <c r="H383" s="172"/>
      <c r="I383" s="172"/>
      <c r="J383" s="172"/>
      <c r="K383" s="172"/>
      <c r="L383" s="172"/>
      <c r="M383" s="172"/>
      <c r="N383" s="172"/>
      <c r="O383" s="172"/>
      <c r="P383" s="172"/>
    </row>
    <row r="384" spans="1:16" ht="15.75" customHeight="1" x14ac:dyDescent="0.25">
      <c r="A384" s="172"/>
      <c r="B384" s="172"/>
      <c r="C384" s="172"/>
      <c r="D384" s="172"/>
      <c r="E384" s="172"/>
      <c r="F384" s="172"/>
      <c r="G384" s="172"/>
      <c r="H384" s="172"/>
      <c r="I384" s="172"/>
      <c r="J384" s="172"/>
      <c r="K384" s="172"/>
      <c r="L384" s="172"/>
      <c r="M384" s="172"/>
      <c r="N384" s="172"/>
      <c r="O384" s="172"/>
      <c r="P384" s="172"/>
    </row>
    <row r="385" spans="1:16" ht="15.75" customHeight="1" x14ac:dyDescent="0.25">
      <c r="A385" s="172"/>
      <c r="B385" s="172"/>
      <c r="C385" s="172"/>
      <c r="D385" s="172"/>
      <c r="E385" s="172"/>
      <c r="F385" s="172"/>
      <c r="G385" s="172"/>
      <c r="H385" s="172"/>
      <c r="I385" s="172"/>
      <c r="J385" s="172"/>
      <c r="K385" s="172"/>
      <c r="L385" s="172"/>
      <c r="M385" s="172"/>
      <c r="N385" s="172"/>
      <c r="O385" s="172"/>
      <c r="P385" s="172"/>
    </row>
    <row r="386" spans="1:16" ht="15.75" customHeight="1" x14ac:dyDescent="0.25">
      <c r="A386" s="172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</row>
    <row r="387" spans="1:16" ht="15.75" customHeight="1" x14ac:dyDescent="0.25">
      <c r="A387" s="172"/>
      <c r="B387" s="172"/>
      <c r="C387" s="172"/>
      <c r="D387" s="172"/>
      <c r="E387" s="172"/>
      <c r="F387" s="172"/>
      <c r="G387" s="172"/>
      <c r="H387" s="172"/>
      <c r="I387" s="172"/>
      <c r="J387" s="172"/>
      <c r="K387" s="172"/>
      <c r="L387" s="172"/>
      <c r="M387" s="172"/>
      <c r="N387" s="172"/>
      <c r="O387" s="172"/>
      <c r="P387" s="172"/>
    </row>
    <row r="388" spans="1:16" ht="15.75" customHeight="1" x14ac:dyDescent="0.25">
      <c r="A388" s="172"/>
      <c r="B388" s="172"/>
      <c r="C388" s="172"/>
      <c r="D388" s="172"/>
      <c r="E388" s="172"/>
      <c r="F388" s="172"/>
      <c r="G388" s="172"/>
      <c r="H388" s="172"/>
      <c r="I388" s="172"/>
      <c r="J388" s="172"/>
      <c r="K388" s="172"/>
      <c r="L388" s="172"/>
      <c r="M388" s="172"/>
      <c r="N388" s="172"/>
      <c r="O388" s="172"/>
      <c r="P388" s="172"/>
    </row>
    <row r="389" spans="1:16" ht="15.75" customHeight="1" x14ac:dyDescent="0.25">
      <c r="A389" s="172"/>
      <c r="B389" s="172"/>
      <c r="C389" s="172"/>
      <c r="D389" s="172"/>
      <c r="E389" s="172"/>
      <c r="F389" s="172"/>
      <c r="G389" s="172"/>
      <c r="H389" s="172"/>
      <c r="I389" s="172"/>
      <c r="J389" s="172"/>
      <c r="K389" s="172"/>
      <c r="L389" s="172"/>
      <c r="M389" s="172"/>
      <c r="N389" s="172"/>
      <c r="O389" s="172"/>
      <c r="P389" s="172"/>
    </row>
    <row r="390" spans="1:16" ht="15.75" customHeight="1" x14ac:dyDescent="0.25">
      <c r="A390" s="172"/>
      <c r="B390" s="172"/>
      <c r="C390" s="172"/>
      <c r="D390" s="172"/>
      <c r="E390" s="172"/>
      <c r="F390" s="172"/>
      <c r="G390" s="172"/>
      <c r="H390" s="172"/>
      <c r="I390" s="172"/>
      <c r="J390" s="172"/>
      <c r="K390" s="172"/>
      <c r="L390" s="172"/>
      <c r="M390" s="172"/>
      <c r="N390" s="172"/>
      <c r="O390" s="172"/>
      <c r="P390" s="172"/>
    </row>
    <row r="391" spans="1:16" ht="15.75" customHeight="1" x14ac:dyDescent="0.25">
      <c r="A391" s="172"/>
      <c r="B391" s="172"/>
      <c r="C391" s="172"/>
      <c r="D391" s="172"/>
      <c r="E391" s="172"/>
      <c r="F391" s="172"/>
      <c r="G391" s="172"/>
      <c r="H391" s="172"/>
      <c r="I391" s="172"/>
      <c r="J391" s="172"/>
      <c r="K391" s="172"/>
      <c r="L391" s="172"/>
      <c r="M391" s="172"/>
      <c r="N391" s="172"/>
      <c r="O391" s="172"/>
      <c r="P391" s="172"/>
    </row>
    <row r="392" spans="1:16" ht="15.75" customHeight="1" x14ac:dyDescent="0.25">
      <c r="A392" s="172"/>
      <c r="B392" s="172"/>
      <c r="C392" s="172"/>
      <c r="D392" s="172"/>
      <c r="E392" s="172"/>
      <c r="F392" s="172"/>
      <c r="G392" s="172"/>
      <c r="H392" s="172"/>
      <c r="I392" s="172"/>
      <c r="J392" s="172"/>
      <c r="K392" s="172"/>
      <c r="L392" s="172"/>
      <c r="M392" s="172"/>
      <c r="N392" s="172"/>
      <c r="O392" s="172"/>
      <c r="P392" s="172"/>
    </row>
    <row r="393" spans="1:16" ht="15.75" customHeight="1" x14ac:dyDescent="0.25">
      <c r="A393" s="172"/>
      <c r="B393" s="172"/>
      <c r="C393" s="172"/>
      <c r="D393" s="172"/>
      <c r="E393" s="172"/>
      <c r="F393" s="172"/>
      <c r="G393" s="172"/>
      <c r="H393" s="172"/>
      <c r="I393" s="172"/>
      <c r="J393" s="172"/>
      <c r="K393" s="172"/>
      <c r="L393" s="172"/>
      <c r="M393" s="172"/>
      <c r="N393" s="172"/>
      <c r="O393" s="172"/>
      <c r="P393" s="172"/>
    </row>
    <row r="394" spans="1:16" ht="15.75" customHeight="1" x14ac:dyDescent="0.25">
      <c r="A394" s="172"/>
      <c r="B394" s="172"/>
      <c r="C394" s="172"/>
      <c r="D394" s="172"/>
      <c r="E394" s="172"/>
      <c r="F394" s="172"/>
      <c r="G394" s="172"/>
      <c r="H394" s="172"/>
      <c r="I394" s="172"/>
      <c r="J394" s="172"/>
      <c r="K394" s="172"/>
      <c r="L394" s="172"/>
      <c r="M394" s="172"/>
      <c r="N394" s="172"/>
      <c r="O394" s="172"/>
      <c r="P394" s="172"/>
    </row>
    <row r="395" spans="1:16" ht="15.75" customHeight="1" x14ac:dyDescent="0.25">
      <c r="A395" s="172"/>
      <c r="B395" s="172"/>
      <c r="C395" s="172"/>
      <c r="D395" s="172"/>
      <c r="E395" s="172"/>
      <c r="F395" s="172"/>
      <c r="G395" s="172"/>
      <c r="H395" s="172"/>
      <c r="I395" s="172"/>
      <c r="J395" s="172"/>
      <c r="K395" s="172"/>
      <c r="L395" s="172"/>
      <c r="M395" s="172"/>
      <c r="N395" s="172"/>
      <c r="O395" s="172"/>
      <c r="P395" s="172"/>
    </row>
    <row r="396" spans="1:16" ht="15.75" customHeight="1" x14ac:dyDescent="0.25">
      <c r="A396" s="172"/>
      <c r="B396" s="172"/>
      <c r="C396" s="172"/>
      <c r="D396" s="172"/>
      <c r="E396" s="172"/>
      <c r="F396" s="172"/>
      <c r="G396" s="172"/>
      <c r="H396" s="172"/>
      <c r="I396" s="172"/>
      <c r="J396" s="172"/>
      <c r="K396" s="172"/>
      <c r="L396" s="172"/>
      <c r="M396" s="172"/>
      <c r="N396" s="172"/>
      <c r="O396" s="172"/>
      <c r="P396" s="172"/>
    </row>
    <row r="397" spans="1:16" ht="15.75" customHeight="1" x14ac:dyDescent="0.25">
      <c r="A397" s="172"/>
      <c r="B397" s="172"/>
      <c r="C397" s="172"/>
      <c r="D397" s="172"/>
      <c r="E397" s="172"/>
      <c r="F397" s="172"/>
      <c r="G397" s="172"/>
      <c r="H397" s="172"/>
      <c r="I397" s="172"/>
      <c r="J397" s="172"/>
      <c r="K397" s="172"/>
      <c r="L397" s="172"/>
      <c r="M397" s="172"/>
      <c r="N397" s="172"/>
      <c r="O397" s="172"/>
      <c r="P397" s="172"/>
    </row>
    <row r="398" spans="1:16" ht="15.75" customHeight="1" x14ac:dyDescent="0.25">
      <c r="A398" s="172"/>
      <c r="B398" s="172"/>
      <c r="C398" s="172"/>
      <c r="D398" s="172"/>
      <c r="E398" s="172"/>
      <c r="F398" s="172"/>
      <c r="G398" s="172"/>
      <c r="H398" s="172"/>
      <c r="I398" s="172"/>
      <c r="J398" s="172"/>
      <c r="K398" s="172"/>
      <c r="L398" s="172"/>
      <c r="M398" s="172"/>
      <c r="N398" s="172"/>
      <c r="O398" s="172"/>
      <c r="P398" s="172"/>
    </row>
    <row r="399" spans="1:16" ht="15.75" customHeight="1" x14ac:dyDescent="0.25">
      <c r="A399" s="172"/>
      <c r="B399" s="172"/>
      <c r="C399" s="172"/>
      <c r="D399" s="172"/>
      <c r="E399" s="172"/>
      <c r="F399" s="172"/>
      <c r="G399" s="172"/>
      <c r="H399" s="172"/>
      <c r="I399" s="172"/>
      <c r="J399" s="172"/>
      <c r="K399" s="172"/>
      <c r="L399" s="172"/>
      <c r="M399" s="172"/>
      <c r="N399" s="172"/>
      <c r="O399" s="172"/>
      <c r="P399" s="172"/>
    </row>
    <row r="400" spans="1:16" ht="15.75" customHeight="1" x14ac:dyDescent="0.25">
      <c r="A400" s="172"/>
      <c r="B400" s="172"/>
      <c r="C400" s="172"/>
      <c r="D400" s="172"/>
      <c r="E400" s="172"/>
      <c r="F400" s="172"/>
      <c r="G400" s="172"/>
      <c r="H400" s="172"/>
      <c r="I400" s="172"/>
      <c r="J400" s="172"/>
      <c r="K400" s="172"/>
      <c r="L400" s="172"/>
      <c r="M400" s="172"/>
      <c r="N400" s="172"/>
      <c r="O400" s="172"/>
      <c r="P400" s="172"/>
    </row>
    <row r="401" spans="1:16" ht="15.75" customHeight="1" x14ac:dyDescent="0.25">
      <c r="A401" s="172"/>
      <c r="B401" s="172"/>
      <c r="C401" s="172"/>
      <c r="D401" s="172"/>
      <c r="E401" s="172"/>
      <c r="F401" s="172"/>
      <c r="G401" s="172"/>
      <c r="H401" s="172"/>
      <c r="I401" s="172"/>
      <c r="J401" s="172"/>
      <c r="K401" s="172"/>
      <c r="L401" s="172"/>
      <c r="M401" s="172"/>
      <c r="N401" s="172"/>
      <c r="O401" s="172"/>
      <c r="P401" s="172"/>
    </row>
    <row r="402" spans="1:16" ht="15.75" customHeight="1" x14ac:dyDescent="0.25">
      <c r="A402" s="172"/>
      <c r="B402" s="172"/>
      <c r="C402" s="172"/>
      <c r="D402" s="172"/>
      <c r="E402" s="172"/>
      <c r="F402" s="172"/>
      <c r="G402" s="172"/>
      <c r="H402" s="172"/>
      <c r="I402" s="172"/>
      <c r="J402" s="172"/>
      <c r="K402" s="172"/>
      <c r="L402" s="172"/>
      <c r="M402" s="172"/>
      <c r="N402" s="172"/>
      <c r="O402" s="172"/>
      <c r="P402" s="172"/>
    </row>
    <row r="403" spans="1:16" ht="15.75" customHeight="1" x14ac:dyDescent="0.25">
      <c r="A403" s="172"/>
      <c r="B403" s="172"/>
      <c r="C403" s="172"/>
      <c r="D403" s="172"/>
      <c r="E403" s="172"/>
      <c r="F403" s="172"/>
      <c r="G403" s="172"/>
      <c r="H403" s="172"/>
      <c r="I403" s="172"/>
      <c r="J403" s="172"/>
      <c r="K403" s="172"/>
      <c r="L403" s="172"/>
      <c r="M403" s="172"/>
      <c r="N403" s="172"/>
      <c r="O403" s="172"/>
      <c r="P403" s="172"/>
    </row>
    <row r="404" spans="1:16" ht="15.75" customHeight="1" x14ac:dyDescent="0.25">
      <c r="A404" s="172"/>
      <c r="B404" s="172"/>
      <c r="C404" s="172"/>
      <c r="D404" s="172"/>
      <c r="E404" s="172"/>
      <c r="F404" s="172"/>
      <c r="G404" s="172"/>
      <c r="H404" s="172"/>
      <c r="I404" s="172"/>
      <c r="J404" s="172"/>
      <c r="K404" s="172"/>
      <c r="L404" s="172"/>
      <c r="M404" s="172"/>
      <c r="N404" s="172"/>
      <c r="O404" s="172"/>
      <c r="P404" s="172"/>
    </row>
    <row r="405" spans="1:16" ht="15.75" customHeight="1" x14ac:dyDescent="0.25">
      <c r="A405" s="172"/>
      <c r="B405" s="172"/>
      <c r="C405" s="172"/>
      <c r="D405" s="172"/>
      <c r="E405" s="172"/>
      <c r="F405" s="172"/>
      <c r="G405" s="172"/>
      <c r="H405" s="172"/>
      <c r="I405" s="172"/>
      <c r="J405" s="172"/>
      <c r="K405" s="172"/>
      <c r="L405" s="172"/>
      <c r="M405" s="172"/>
      <c r="N405" s="172"/>
      <c r="O405" s="172"/>
      <c r="P405" s="172"/>
    </row>
    <row r="406" spans="1:16" ht="15.75" customHeight="1" x14ac:dyDescent="0.25">
      <c r="A406" s="172"/>
      <c r="B406" s="172"/>
      <c r="C406" s="172"/>
      <c r="D406" s="172"/>
      <c r="E406" s="172"/>
      <c r="F406" s="172"/>
      <c r="G406" s="172"/>
      <c r="H406" s="172"/>
      <c r="I406" s="172"/>
      <c r="J406" s="172"/>
      <c r="K406" s="172"/>
      <c r="L406" s="172"/>
      <c r="M406" s="172"/>
      <c r="N406" s="172"/>
      <c r="O406" s="172"/>
      <c r="P406" s="172"/>
    </row>
    <row r="407" spans="1:16" ht="15.75" customHeight="1" x14ac:dyDescent="0.25">
      <c r="A407" s="172"/>
      <c r="B407" s="172"/>
      <c r="C407" s="172"/>
      <c r="D407" s="172"/>
      <c r="E407" s="172"/>
      <c r="F407" s="172"/>
      <c r="G407" s="172"/>
      <c r="H407" s="172"/>
      <c r="I407" s="172"/>
      <c r="J407" s="172"/>
      <c r="K407" s="172"/>
      <c r="L407" s="172"/>
      <c r="M407" s="172"/>
      <c r="N407" s="172"/>
      <c r="O407" s="172"/>
      <c r="P407" s="172"/>
    </row>
    <row r="408" spans="1:16" ht="15.75" customHeight="1" x14ac:dyDescent="0.25">
      <c r="A408" s="172"/>
      <c r="B408" s="172"/>
      <c r="C408" s="172"/>
      <c r="D408" s="172"/>
      <c r="E408" s="172"/>
      <c r="F408" s="172"/>
      <c r="G408" s="172"/>
      <c r="H408" s="172"/>
      <c r="I408" s="172"/>
      <c r="J408" s="172"/>
      <c r="K408" s="172"/>
      <c r="L408" s="172"/>
      <c r="M408" s="172"/>
      <c r="N408" s="172"/>
      <c r="O408" s="172"/>
      <c r="P408" s="172"/>
    </row>
    <row r="409" spans="1:16" ht="15.75" customHeight="1" x14ac:dyDescent="0.25">
      <c r="A409" s="172"/>
      <c r="B409" s="172"/>
      <c r="C409" s="172"/>
      <c r="D409" s="172"/>
      <c r="E409" s="172"/>
      <c r="F409" s="172"/>
      <c r="G409" s="172"/>
      <c r="H409" s="172"/>
      <c r="I409" s="172"/>
      <c r="J409" s="172"/>
      <c r="K409" s="172"/>
      <c r="L409" s="172"/>
      <c r="M409" s="172"/>
      <c r="N409" s="172"/>
      <c r="O409" s="172"/>
      <c r="P409" s="172"/>
    </row>
    <row r="410" spans="1:16" ht="15.75" customHeight="1" x14ac:dyDescent="0.25">
      <c r="A410" s="172"/>
      <c r="B410" s="172"/>
      <c r="C410" s="172"/>
      <c r="D410" s="172"/>
      <c r="E410" s="172"/>
      <c r="F410" s="172"/>
      <c r="G410" s="172"/>
      <c r="H410" s="172"/>
      <c r="I410" s="172"/>
      <c r="J410" s="172"/>
      <c r="K410" s="172"/>
      <c r="L410" s="172"/>
      <c r="M410" s="172"/>
      <c r="N410" s="172"/>
      <c r="O410" s="172"/>
      <c r="P410" s="172"/>
    </row>
    <row r="411" spans="1:16" ht="15.75" customHeight="1" x14ac:dyDescent="0.25">
      <c r="A411" s="172"/>
      <c r="B411" s="172"/>
      <c r="C411" s="172"/>
      <c r="D411" s="172"/>
      <c r="E411" s="172"/>
      <c r="F411" s="172"/>
      <c r="G411" s="172"/>
      <c r="H411" s="172"/>
      <c r="I411" s="172"/>
      <c r="J411" s="172"/>
      <c r="K411" s="172"/>
      <c r="L411" s="172"/>
      <c r="M411" s="172"/>
      <c r="N411" s="172"/>
      <c r="O411" s="172"/>
      <c r="P411" s="172"/>
    </row>
    <row r="412" spans="1:16" ht="15.75" customHeight="1" x14ac:dyDescent="0.25">
      <c r="A412" s="172"/>
      <c r="B412" s="172"/>
      <c r="C412" s="172"/>
      <c r="D412" s="172"/>
      <c r="E412" s="172"/>
      <c r="F412" s="172"/>
      <c r="G412" s="172"/>
      <c r="H412" s="172"/>
      <c r="I412" s="172"/>
      <c r="J412" s="172"/>
      <c r="K412" s="172"/>
      <c r="L412" s="172"/>
      <c r="M412" s="172"/>
      <c r="N412" s="172"/>
      <c r="O412" s="172"/>
      <c r="P412" s="172"/>
    </row>
    <row r="413" spans="1:16" ht="15.75" customHeight="1" x14ac:dyDescent="0.25">
      <c r="A413" s="172"/>
      <c r="B413" s="172"/>
      <c r="C413" s="172"/>
      <c r="D413" s="172"/>
      <c r="E413" s="172"/>
      <c r="F413" s="172"/>
      <c r="G413" s="172"/>
      <c r="H413" s="172"/>
      <c r="I413" s="172"/>
      <c r="J413" s="172"/>
      <c r="K413" s="172"/>
      <c r="L413" s="172"/>
      <c r="M413" s="172"/>
      <c r="N413" s="172"/>
      <c r="O413" s="172"/>
      <c r="P413" s="172"/>
    </row>
    <row r="414" spans="1:16" ht="15.75" customHeight="1" x14ac:dyDescent="0.25">
      <c r="A414" s="172"/>
      <c r="B414" s="172"/>
      <c r="C414" s="172"/>
      <c r="D414" s="172"/>
      <c r="E414" s="172"/>
      <c r="F414" s="172"/>
      <c r="G414" s="172"/>
      <c r="H414" s="172"/>
      <c r="I414" s="172"/>
      <c r="J414" s="172"/>
      <c r="K414" s="172"/>
      <c r="L414" s="172"/>
      <c r="M414" s="172"/>
      <c r="N414" s="172"/>
      <c r="O414" s="172"/>
      <c r="P414" s="172"/>
    </row>
    <row r="415" spans="1:16" ht="15.75" customHeight="1" x14ac:dyDescent="0.25">
      <c r="A415" s="172"/>
      <c r="B415" s="172"/>
      <c r="C415" s="172"/>
      <c r="D415" s="172"/>
      <c r="E415" s="172"/>
      <c r="F415" s="172"/>
      <c r="G415" s="172"/>
      <c r="H415" s="172"/>
      <c r="I415" s="172"/>
      <c r="J415" s="172"/>
      <c r="K415" s="172"/>
      <c r="L415" s="172"/>
      <c r="M415" s="172"/>
      <c r="N415" s="172"/>
      <c r="O415" s="172"/>
      <c r="P415" s="172"/>
    </row>
    <row r="416" spans="1:16" ht="15.75" customHeight="1" x14ac:dyDescent="0.25">
      <c r="A416" s="172"/>
      <c r="B416" s="172"/>
      <c r="C416" s="172"/>
      <c r="D416" s="172"/>
      <c r="E416" s="172"/>
      <c r="F416" s="172"/>
      <c r="G416" s="172"/>
      <c r="H416" s="172"/>
      <c r="I416" s="172"/>
      <c r="J416" s="172"/>
      <c r="K416" s="172"/>
      <c r="L416" s="172"/>
      <c r="M416" s="172"/>
      <c r="N416" s="172"/>
      <c r="O416" s="172"/>
      <c r="P416" s="172"/>
    </row>
    <row r="417" spans="1:16" ht="15.75" customHeight="1" x14ac:dyDescent="0.25">
      <c r="A417" s="172"/>
      <c r="B417" s="172"/>
      <c r="C417" s="172"/>
      <c r="D417" s="172"/>
      <c r="E417" s="172"/>
      <c r="F417" s="172"/>
      <c r="G417" s="172"/>
      <c r="H417" s="172"/>
      <c r="I417" s="172"/>
      <c r="J417" s="172"/>
      <c r="K417" s="172"/>
      <c r="L417" s="172"/>
      <c r="M417" s="172"/>
      <c r="N417" s="172"/>
      <c r="O417" s="172"/>
      <c r="P417" s="172"/>
    </row>
    <row r="418" spans="1:16" ht="15.75" customHeight="1" x14ac:dyDescent="0.25">
      <c r="A418" s="172"/>
      <c r="B418" s="172"/>
      <c r="C418" s="172"/>
      <c r="D418" s="172"/>
      <c r="E418" s="172"/>
      <c r="F418" s="172"/>
      <c r="G418" s="172"/>
      <c r="H418" s="172"/>
      <c r="I418" s="172"/>
      <c r="J418" s="172"/>
      <c r="K418" s="172"/>
      <c r="L418" s="172"/>
      <c r="M418" s="172"/>
      <c r="N418" s="172"/>
      <c r="O418" s="172"/>
      <c r="P418" s="172"/>
    </row>
    <row r="419" spans="1:16" ht="15.75" customHeight="1" x14ac:dyDescent="0.25">
      <c r="A419" s="172"/>
      <c r="B419" s="172"/>
      <c r="C419" s="172"/>
      <c r="D419" s="172"/>
      <c r="E419" s="172"/>
      <c r="F419" s="172"/>
      <c r="G419" s="172"/>
      <c r="H419" s="172"/>
      <c r="I419" s="172"/>
      <c r="J419" s="172"/>
      <c r="K419" s="172"/>
      <c r="L419" s="172"/>
      <c r="M419" s="172"/>
      <c r="N419" s="172"/>
      <c r="O419" s="172"/>
      <c r="P419" s="172"/>
    </row>
    <row r="420" spans="1:16" ht="15.75" customHeight="1" x14ac:dyDescent="0.25">
      <c r="A420" s="172"/>
      <c r="B420" s="172"/>
      <c r="C420" s="172"/>
      <c r="D420" s="172"/>
      <c r="E420" s="172"/>
      <c r="F420" s="172"/>
      <c r="G420" s="172"/>
      <c r="H420" s="172"/>
      <c r="I420" s="172"/>
      <c r="J420" s="172"/>
      <c r="K420" s="172"/>
      <c r="L420" s="172"/>
      <c r="M420" s="172"/>
      <c r="N420" s="172"/>
      <c r="O420" s="172"/>
      <c r="P420" s="172"/>
    </row>
    <row r="421" spans="1:16" ht="15.75" customHeight="1" x14ac:dyDescent="0.25">
      <c r="A421" s="172"/>
      <c r="B421" s="172"/>
      <c r="C421" s="172"/>
      <c r="D421" s="172"/>
      <c r="E421" s="172"/>
      <c r="F421" s="172"/>
      <c r="G421" s="172"/>
      <c r="H421" s="172"/>
      <c r="I421" s="172"/>
      <c r="J421" s="172"/>
      <c r="K421" s="172"/>
      <c r="L421" s="172"/>
      <c r="M421" s="172"/>
      <c r="N421" s="172"/>
      <c r="O421" s="172"/>
      <c r="P421" s="172"/>
    </row>
    <row r="422" spans="1:16" ht="15.75" customHeight="1" x14ac:dyDescent="0.25">
      <c r="A422" s="172"/>
      <c r="B422" s="172"/>
      <c r="C422" s="172"/>
      <c r="D422" s="172"/>
      <c r="E422" s="172"/>
      <c r="F422" s="172"/>
      <c r="G422" s="172"/>
      <c r="H422" s="172"/>
      <c r="I422" s="172"/>
      <c r="J422" s="172"/>
      <c r="K422" s="172"/>
      <c r="L422" s="172"/>
      <c r="M422" s="172"/>
      <c r="N422" s="172"/>
      <c r="O422" s="172"/>
      <c r="P422" s="172"/>
    </row>
    <row r="423" spans="1:16" ht="15.75" customHeight="1" x14ac:dyDescent="0.25">
      <c r="A423" s="172"/>
      <c r="B423" s="172"/>
      <c r="C423" s="172"/>
      <c r="D423" s="172"/>
      <c r="E423" s="172"/>
      <c r="F423" s="172"/>
      <c r="G423" s="172"/>
      <c r="H423" s="172"/>
      <c r="I423" s="172"/>
      <c r="J423" s="172"/>
      <c r="K423" s="172"/>
      <c r="L423" s="172"/>
      <c r="M423" s="172"/>
      <c r="N423" s="172"/>
      <c r="O423" s="172"/>
      <c r="P423" s="172"/>
    </row>
    <row r="424" spans="1:16" ht="15.75" customHeight="1" x14ac:dyDescent="0.25">
      <c r="A424" s="172"/>
      <c r="B424" s="172"/>
      <c r="C424" s="172"/>
      <c r="D424" s="172"/>
      <c r="E424" s="172"/>
      <c r="F424" s="172"/>
      <c r="G424" s="172"/>
      <c r="H424" s="172"/>
      <c r="I424" s="172"/>
      <c r="J424" s="172"/>
      <c r="K424" s="172"/>
      <c r="L424" s="172"/>
      <c r="M424" s="172"/>
      <c r="N424" s="172"/>
      <c r="O424" s="172"/>
      <c r="P424" s="172"/>
    </row>
    <row r="425" spans="1:16" ht="15.75" customHeight="1" x14ac:dyDescent="0.25">
      <c r="A425" s="172"/>
      <c r="B425" s="172"/>
      <c r="C425" s="172"/>
      <c r="D425" s="172"/>
      <c r="E425" s="172"/>
      <c r="F425" s="172"/>
      <c r="G425" s="172"/>
      <c r="H425" s="172"/>
      <c r="I425" s="172"/>
      <c r="J425" s="172"/>
      <c r="K425" s="172"/>
      <c r="L425" s="172"/>
      <c r="M425" s="172"/>
      <c r="N425" s="172"/>
      <c r="O425" s="172"/>
      <c r="P425" s="172"/>
    </row>
    <row r="426" spans="1:16" ht="15.75" customHeight="1" x14ac:dyDescent="0.25">
      <c r="A426" s="172"/>
      <c r="B426" s="172"/>
      <c r="C426" s="172"/>
      <c r="D426" s="172"/>
      <c r="E426" s="172"/>
      <c r="F426" s="172"/>
      <c r="G426" s="172"/>
      <c r="H426" s="172"/>
      <c r="I426" s="172"/>
      <c r="J426" s="172"/>
      <c r="K426" s="172"/>
      <c r="L426" s="172"/>
      <c r="M426" s="172"/>
      <c r="N426" s="172"/>
      <c r="O426" s="172"/>
      <c r="P426" s="172"/>
    </row>
    <row r="427" spans="1:16" ht="15.75" customHeight="1" x14ac:dyDescent="0.25">
      <c r="A427" s="172"/>
      <c r="B427" s="172"/>
      <c r="C427" s="172"/>
      <c r="D427" s="172"/>
      <c r="E427" s="172"/>
      <c r="F427" s="172"/>
      <c r="G427" s="172"/>
      <c r="H427" s="172"/>
      <c r="I427" s="172"/>
      <c r="J427" s="172"/>
      <c r="K427" s="172"/>
      <c r="L427" s="172"/>
      <c r="M427" s="172"/>
      <c r="N427" s="172"/>
      <c r="O427" s="172"/>
      <c r="P427" s="172"/>
    </row>
    <row r="428" spans="1:16" ht="15.75" customHeight="1" x14ac:dyDescent="0.25">
      <c r="A428" s="172"/>
      <c r="B428" s="172"/>
      <c r="C428" s="172"/>
      <c r="D428" s="172"/>
      <c r="E428" s="172"/>
      <c r="F428" s="172"/>
      <c r="G428" s="172"/>
      <c r="H428" s="172"/>
      <c r="I428" s="172"/>
      <c r="J428" s="172"/>
      <c r="K428" s="172"/>
      <c r="L428" s="172"/>
      <c r="M428" s="172"/>
      <c r="N428" s="172"/>
      <c r="O428" s="172"/>
      <c r="P428" s="172"/>
    </row>
    <row r="429" spans="1:16" ht="15.75" customHeight="1" x14ac:dyDescent="0.25">
      <c r="A429" s="172"/>
      <c r="B429" s="172"/>
      <c r="C429" s="172"/>
      <c r="D429" s="172"/>
      <c r="E429" s="172"/>
      <c r="F429" s="172"/>
      <c r="G429" s="172"/>
      <c r="H429" s="172"/>
      <c r="I429" s="172"/>
      <c r="J429" s="172"/>
      <c r="K429" s="172"/>
      <c r="L429" s="172"/>
      <c r="M429" s="172"/>
      <c r="N429" s="172"/>
      <c r="O429" s="172"/>
      <c r="P429" s="172"/>
    </row>
    <row r="430" spans="1:16" ht="15.75" customHeight="1" x14ac:dyDescent="0.25">
      <c r="A430" s="172"/>
      <c r="B430" s="172"/>
      <c r="C430" s="172"/>
      <c r="D430" s="172"/>
      <c r="E430" s="172"/>
      <c r="F430" s="172"/>
      <c r="G430" s="172"/>
      <c r="H430" s="172"/>
      <c r="I430" s="172"/>
      <c r="J430" s="172"/>
      <c r="K430" s="172"/>
      <c r="L430" s="172"/>
      <c r="M430" s="172"/>
      <c r="N430" s="172"/>
      <c r="O430" s="172"/>
      <c r="P430" s="172"/>
    </row>
    <row r="431" spans="1:16" ht="15.75" customHeight="1" x14ac:dyDescent="0.25">
      <c r="A431" s="172"/>
      <c r="B431" s="172"/>
      <c r="C431" s="172"/>
      <c r="D431" s="172"/>
      <c r="E431" s="172"/>
      <c r="F431" s="172"/>
      <c r="G431" s="172"/>
      <c r="H431" s="172"/>
      <c r="I431" s="172"/>
      <c r="J431" s="172"/>
      <c r="K431" s="172"/>
      <c r="L431" s="172"/>
      <c r="M431" s="172"/>
      <c r="N431" s="172"/>
      <c r="O431" s="172"/>
      <c r="P431" s="172"/>
    </row>
    <row r="432" spans="1:16" ht="15.75" customHeight="1" x14ac:dyDescent="0.25">
      <c r="A432" s="172"/>
      <c r="B432" s="172"/>
      <c r="C432" s="172"/>
      <c r="D432" s="172"/>
      <c r="E432" s="172"/>
      <c r="F432" s="172"/>
      <c r="G432" s="172"/>
      <c r="H432" s="172"/>
      <c r="I432" s="172"/>
      <c r="J432" s="172"/>
      <c r="K432" s="172"/>
      <c r="L432" s="172"/>
      <c r="M432" s="172"/>
      <c r="N432" s="172"/>
      <c r="O432" s="172"/>
      <c r="P432" s="172"/>
    </row>
    <row r="433" spans="1:16" ht="15.75" customHeight="1" x14ac:dyDescent="0.25">
      <c r="A433" s="172"/>
      <c r="B433" s="172"/>
      <c r="C433" s="172"/>
      <c r="D433" s="172"/>
      <c r="E433" s="172"/>
      <c r="F433" s="172"/>
      <c r="G433" s="172"/>
      <c r="H433" s="172"/>
      <c r="I433" s="172"/>
      <c r="J433" s="172"/>
      <c r="K433" s="172"/>
      <c r="L433" s="172"/>
      <c r="M433" s="172"/>
      <c r="N433" s="172"/>
      <c r="O433" s="172"/>
      <c r="P433" s="172"/>
    </row>
    <row r="434" spans="1:16" ht="15.75" customHeight="1" x14ac:dyDescent="0.25">
      <c r="A434" s="172"/>
      <c r="B434" s="172"/>
      <c r="C434" s="172"/>
      <c r="D434" s="172"/>
      <c r="E434" s="172"/>
      <c r="F434" s="172"/>
      <c r="G434" s="172"/>
      <c r="H434" s="172"/>
      <c r="I434" s="172"/>
      <c r="J434" s="172"/>
      <c r="K434" s="172"/>
      <c r="L434" s="172"/>
      <c r="M434" s="172"/>
      <c r="N434" s="172"/>
      <c r="O434" s="172"/>
      <c r="P434" s="172"/>
    </row>
    <row r="435" spans="1:16" ht="15.75" customHeight="1" x14ac:dyDescent="0.25">
      <c r="A435" s="172"/>
      <c r="B435" s="172"/>
      <c r="C435" s="172"/>
      <c r="D435" s="172"/>
      <c r="E435" s="172"/>
      <c r="F435" s="172"/>
      <c r="G435" s="172"/>
      <c r="H435" s="172"/>
      <c r="I435" s="172"/>
      <c r="J435" s="172"/>
      <c r="K435" s="172"/>
      <c r="L435" s="172"/>
      <c r="M435" s="172"/>
      <c r="N435" s="172"/>
      <c r="O435" s="172"/>
      <c r="P435" s="172"/>
    </row>
    <row r="436" spans="1:16" ht="15.75" customHeight="1" x14ac:dyDescent="0.25">
      <c r="A436" s="172"/>
      <c r="B436" s="172"/>
      <c r="C436" s="172"/>
      <c r="D436" s="172"/>
      <c r="E436" s="172"/>
      <c r="F436" s="172"/>
      <c r="G436" s="172"/>
      <c r="H436" s="172"/>
      <c r="I436" s="172"/>
      <c r="J436" s="172"/>
      <c r="K436" s="172"/>
      <c r="L436" s="172"/>
      <c r="M436" s="172"/>
      <c r="N436" s="172"/>
      <c r="O436" s="172"/>
      <c r="P436" s="172"/>
    </row>
    <row r="437" spans="1:16" ht="15.75" customHeight="1" x14ac:dyDescent="0.25">
      <c r="A437" s="172"/>
      <c r="B437" s="172"/>
      <c r="C437" s="172"/>
      <c r="D437" s="172"/>
      <c r="E437" s="172"/>
      <c r="F437" s="172"/>
      <c r="G437" s="172"/>
      <c r="H437" s="172"/>
      <c r="I437" s="172"/>
      <c r="J437" s="172"/>
      <c r="K437" s="172"/>
      <c r="L437" s="172"/>
      <c r="M437" s="172"/>
      <c r="N437" s="172"/>
      <c r="O437" s="172"/>
      <c r="P437" s="172"/>
    </row>
    <row r="438" spans="1:16" ht="15.75" customHeight="1" x14ac:dyDescent="0.25">
      <c r="A438" s="172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</row>
    <row r="439" spans="1:16" ht="15.75" customHeight="1" x14ac:dyDescent="0.25">
      <c r="A439" s="172"/>
      <c r="B439" s="172"/>
      <c r="C439" s="172"/>
      <c r="D439" s="172"/>
      <c r="E439" s="172"/>
      <c r="F439" s="172"/>
      <c r="G439" s="172"/>
      <c r="H439" s="172"/>
      <c r="I439" s="172"/>
      <c r="J439" s="172"/>
      <c r="K439" s="172"/>
      <c r="L439" s="172"/>
      <c r="M439" s="172"/>
      <c r="N439" s="172"/>
      <c r="O439" s="172"/>
      <c r="P439" s="172"/>
    </row>
    <row r="440" spans="1:16" ht="15.75" customHeight="1" x14ac:dyDescent="0.25">
      <c r="A440" s="172"/>
      <c r="B440" s="172"/>
      <c r="C440" s="172"/>
      <c r="D440" s="172"/>
      <c r="E440" s="172"/>
      <c r="F440" s="172"/>
      <c r="G440" s="172"/>
      <c r="H440" s="172"/>
      <c r="I440" s="172"/>
      <c r="J440" s="172"/>
      <c r="K440" s="172"/>
      <c r="L440" s="172"/>
      <c r="M440" s="172"/>
      <c r="N440" s="172"/>
      <c r="O440" s="172"/>
      <c r="P440" s="172"/>
    </row>
    <row r="441" spans="1:16" ht="15.75" customHeight="1" x14ac:dyDescent="0.25">
      <c r="A441" s="172"/>
      <c r="B441" s="172"/>
      <c r="C441" s="172"/>
      <c r="D441" s="172"/>
      <c r="E441" s="172"/>
      <c r="F441" s="172"/>
      <c r="G441" s="172"/>
      <c r="H441" s="172"/>
      <c r="I441" s="172"/>
      <c r="J441" s="172"/>
      <c r="K441" s="172"/>
      <c r="L441" s="172"/>
      <c r="M441" s="172"/>
      <c r="N441" s="172"/>
      <c r="O441" s="172"/>
      <c r="P441" s="172"/>
    </row>
    <row r="442" spans="1:16" ht="15.75" customHeight="1" x14ac:dyDescent="0.25">
      <c r="A442" s="172"/>
      <c r="B442" s="172"/>
      <c r="C442" s="172"/>
      <c r="D442" s="172"/>
      <c r="E442" s="172"/>
      <c r="F442" s="172"/>
      <c r="G442" s="172"/>
      <c r="H442" s="172"/>
      <c r="I442" s="172"/>
      <c r="J442" s="172"/>
      <c r="K442" s="172"/>
      <c r="L442" s="172"/>
      <c r="M442" s="172"/>
      <c r="N442" s="172"/>
      <c r="O442" s="172"/>
      <c r="P442" s="172"/>
    </row>
    <row r="443" spans="1:16" ht="15.75" customHeight="1" x14ac:dyDescent="0.25">
      <c r="A443" s="172"/>
      <c r="B443" s="172"/>
      <c r="C443" s="172"/>
      <c r="D443" s="172"/>
      <c r="E443" s="172"/>
      <c r="F443" s="172"/>
      <c r="G443" s="172"/>
      <c r="H443" s="172"/>
      <c r="I443" s="172"/>
      <c r="J443" s="172"/>
      <c r="K443" s="172"/>
      <c r="L443" s="172"/>
      <c r="M443" s="172"/>
      <c r="N443" s="172"/>
      <c r="O443" s="172"/>
      <c r="P443" s="172"/>
    </row>
    <row r="444" spans="1:16" ht="15.75" customHeight="1" x14ac:dyDescent="0.25">
      <c r="A444" s="172"/>
      <c r="B444" s="172"/>
      <c r="C444" s="172"/>
      <c r="D444" s="172"/>
      <c r="E444" s="172"/>
      <c r="F444" s="172"/>
      <c r="G444" s="172"/>
      <c r="H444" s="172"/>
      <c r="I444" s="172"/>
      <c r="J444" s="172"/>
      <c r="K444" s="172"/>
      <c r="L444" s="172"/>
      <c r="M444" s="172"/>
      <c r="N444" s="172"/>
      <c r="O444" s="172"/>
      <c r="P444" s="172"/>
    </row>
    <row r="445" spans="1:16" ht="15.75" customHeight="1" x14ac:dyDescent="0.25">
      <c r="A445" s="172"/>
      <c r="B445" s="172"/>
      <c r="C445" s="172"/>
      <c r="D445" s="172"/>
      <c r="E445" s="172"/>
      <c r="F445" s="172"/>
      <c r="G445" s="172"/>
      <c r="H445" s="172"/>
      <c r="I445" s="172"/>
      <c r="J445" s="172"/>
      <c r="K445" s="172"/>
      <c r="L445" s="172"/>
      <c r="M445" s="172"/>
      <c r="N445" s="172"/>
      <c r="O445" s="172"/>
      <c r="P445" s="172"/>
    </row>
    <row r="446" spans="1:16" ht="15.75" customHeight="1" x14ac:dyDescent="0.25">
      <c r="A446" s="172"/>
      <c r="B446" s="172"/>
      <c r="C446" s="172"/>
      <c r="D446" s="172"/>
      <c r="E446" s="172"/>
      <c r="F446" s="172"/>
      <c r="G446" s="172"/>
      <c r="H446" s="172"/>
      <c r="I446" s="172"/>
      <c r="J446" s="172"/>
      <c r="K446" s="172"/>
      <c r="L446" s="172"/>
      <c r="M446" s="172"/>
      <c r="N446" s="172"/>
      <c r="O446" s="172"/>
      <c r="P446" s="172"/>
    </row>
    <row r="447" spans="1:16" ht="15.75" customHeight="1" x14ac:dyDescent="0.25">
      <c r="A447" s="172"/>
      <c r="B447" s="172"/>
      <c r="C447" s="172"/>
      <c r="D447" s="172"/>
      <c r="E447" s="172"/>
      <c r="F447" s="172"/>
      <c r="G447" s="172"/>
      <c r="H447" s="172"/>
      <c r="I447" s="172"/>
      <c r="J447" s="172"/>
      <c r="K447" s="172"/>
      <c r="L447" s="172"/>
      <c r="M447" s="172"/>
      <c r="N447" s="172"/>
      <c r="O447" s="172"/>
      <c r="P447" s="172"/>
    </row>
    <row r="448" spans="1:16" ht="15.75" customHeight="1" x14ac:dyDescent="0.25">
      <c r="A448" s="172"/>
      <c r="B448" s="172"/>
      <c r="C448" s="172"/>
      <c r="D448" s="172"/>
      <c r="E448" s="172"/>
      <c r="F448" s="172"/>
      <c r="G448" s="172"/>
      <c r="H448" s="172"/>
      <c r="I448" s="172"/>
      <c r="J448" s="172"/>
      <c r="K448" s="172"/>
      <c r="L448" s="172"/>
      <c r="M448" s="172"/>
      <c r="N448" s="172"/>
      <c r="O448" s="172"/>
      <c r="P448" s="172"/>
    </row>
    <row r="449" spans="1:16" ht="15.75" customHeight="1" x14ac:dyDescent="0.25">
      <c r="A449" s="172"/>
      <c r="B449" s="172"/>
      <c r="C449" s="172"/>
      <c r="D449" s="172"/>
      <c r="E449" s="172"/>
      <c r="F449" s="172"/>
      <c r="G449" s="172"/>
      <c r="H449" s="172"/>
      <c r="I449" s="172"/>
      <c r="J449" s="172"/>
      <c r="K449" s="172"/>
      <c r="L449" s="172"/>
      <c r="M449" s="172"/>
      <c r="N449" s="172"/>
      <c r="O449" s="172"/>
      <c r="P449" s="172"/>
    </row>
    <row r="450" spans="1:16" ht="15.75" customHeight="1" x14ac:dyDescent="0.25">
      <c r="A450" s="172"/>
      <c r="B450" s="172"/>
      <c r="C450" s="172"/>
      <c r="D450" s="172"/>
      <c r="E450" s="172"/>
      <c r="F450" s="172"/>
      <c r="G450" s="172"/>
      <c r="H450" s="172"/>
      <c r="I450" s="172"/>
      <c r="J450" s="172"/>
      <c r="K450" s="172"/>
      <c r="L450" s="172"/>
      <c r="M450" s="172"/>
      <c r="N450" s="172"/>
      <c r="O450" s="172"/>
      <c r="P450" s="172"/>
    </row>
    <row r="451" spans="1:16" ht="15.75" customHeight="1" x14ac:dyDescent="0.25">
      <c r="A451" s="172"/>
      <c r="B451" s="172"/>
      <c r="C451" s="172"/>
      <c r="D451" s="172"/>
      <c r="E451" s="172"/>
      <c r="F451" s="172"/>
      <c r="G451" s="172"/>
      <c r="H451" s="172"/>
      <c r="I451" s="172"/>
      <c r="J451" s="172"/>
      <c r="K451" s="172"/>
      <c r="L451" s="172"/>
      <c r="M451" s="172"/>
      <c r="N451" s="172"/>
      <c r="O451" s="172"/>
      <c r="P451" s="172"/>
    </row>
    <row r="452" spans="1:16" ht="15.75" customHeight="1" x14ac:dyDescent="0.25">
      <c r="A452" s="172"/>
      <c r="B452" s="172"/>
      <c r="C452" s="172"/>
      <c r="D452" s="172"/>
      <c r="E452" s="172"/>
      <c r="F452" s="172"/>
      <c r="G452" s="172"/>
      <c r="H452" s="172"/>
      <c r="I452" s="172"/>
      <c r="J452" s="172"/>
      <c r="K452" s="172"/>
      <c r="L452" s="172"/>
      <c r="M452" s="172"/>
      <c r="N452" s="172"/>
      <c r="O452" s="172"/>
      <c r="P452" s="172"/>
    </row>
    <row r="453" spans="1:16" ht="15.75" customHeight="1" x14ac:dyDescent="0.25">
      <c r="A453" s="172"/>
      <c r="B453" s="172"/>
      <c r="C453" s="172"/>
      <c r="D453" s="172"/>
      <c r="E453" s="172"/>
      <c r="F453" s="172"/>
      <c r="G453" s="172"/>
      <c r="H453" s="172"/>
      <c r="I453" s="172"/>
      <c r="J453" s="172"/>
      <c r="K453" s="172"/>
      <c r="L453" s="172"/>
      <c r="M453" s="172"/>
      <c r="N453" s="172"/>
      <c r="O453" s="172"/>
      <c r="P453" s="172"/>
    </row>
    <row r="454" spans="1:16" ht="15.75" customHeight="1" x14ac:dyDescent="0.25">
      <c r="A454" s="172"/>
      <c r="B454" s="172"/>
      <c r="C454" s="172"/>
      <c r="D454" s="172"/>
      <c r="E454" s="172"/>
      <c r="F454" s="172"/>
      <c r="G454" s="172"/>
      <c r="H454" s="172"/>
      <c r="I454" s="172"/>
      <c r="J454" s="172"/>
      <c r="K454" s="172"/>
      <c r="L454" s="172"/>
      <c r="M454" s="172"/>
      <c r="N454" s="172"/>
      <c r="O454" s="172"/>
      <c r="P454" s="172"/>
    </row>
    <row r="455" spans="1:16" ht="15.75" customHeight="1" x14ac:dyDescent="0.25">
      <c r="A455" s="172"/>
      <c r="B455" s="172"/>
      <c r="C455" s="172"/>
      <c r="D455" s="172"/>
      <c r="E455" s="172"/>
      <c r="F455" s="172"/>
      <c r="G455" s="172"/>
      <c r="H455" s="172"/>
      <c r="I455" s="172"/>
      <c r="J455" s="172"/>
      <c r="K455" s="172"/>
      <c r="L455" s="172"/>
      <c r="M455" s="172"/>
      <c r="N455" s="172"/>
      <c r="O455" s="172"/>
      <c r="P455" s="172"/>
    </row>
    <row r="456" spans="1:16" ht="15.75" customHeight="1" x14ac:dyDescent="0.25">
      <c r="A456" s="172"/>
      <c r="B456" s="172"/>
      <c r="C456" s="172"/>
      <c r="D456" s="172"/>
      <c r="E456" s="172"/>
      <c r="F456" s="172"/>
      <c r="G456" s="172"/>
      <c r="H456" s="172"/>
      <c r="I456" s="172"/>
      <c r="J456" s="172"/>
      <c r="K456" s="172"/>
      <c r="L456" s="172"/>
      <c r="M456" s="172"/>
      <c r="N456" s="172"/>
      <c r="O456" s="172"/>
      <c r="P456" s="172"/>
    </row>
    <row r="457" spans="1:16" ht="15.75" customHeight="1" x14ac:dyDescent="0.25">
      <c r="A457" s="172"/>
      <c r="B457" s="172"/>
      <c r="C457" s="172"/>
      <c r="D457" s="172"/>
      <c r="E457" s="172"/>
      <c r="F457" s="172"/>
      <c r="G457" s="172"/>
      <c r="H457" s="172"/>
      <c r="I457" s="172"/>
      <c r="J457" s="172"/>
      <c r="K457" s="172"/>
      <c r="L457" s="172"/>
      <c r="M457" s="172"/>
      <c r="N457" s="172"/>
      <c r="O457" s="172"/>
      <c r="P457" s="172"/>
    </row>
    <row r="458" spans="1:16" ht="15.75" customHeight="1" x14ac:dyDescent="0.25">
      <c r="A458" s="172"/>
      <c r="B458" s="172"/>
      <c r="C458" s="172"/>
      <c r="D458" s="172"/>
      <c r="E458" s="172"/>
      <c r="F458" s="172"/>
      <c r="G458" s="172"/>
      <c r="H458" s="172"/>
      <c r="I458" s="172"/>
      <c r="J458" s="172"/>
      <c r="K458" s="172"/>
      <c r="L458" s="172"/>
      <c r="M458" s="172"/>
      <c r="N458" s="172"/>
      <c r="O458" s="172"/>
      <c r="P458" s="172"/>
    </row>
    <row r="459" spans="1:16" ht="15.75" customHeight="1" x14ac:dyDescent="0.25">
      <c r="A459" s="172"/>
      <c r="B459" s="172"/>
      <c r="C459" s="172"/>
      <c r="D459" s="172"/>
      <c r="E459" s="172"/>
      <c r="F459" s="172"/>
      <c r="G459" s="172"/>
      <c r="H459" s="172"/>
      <c r="I459" s="172"/>
      <c r="J459" s="172"/>
      <c r="K459" s="172"/>
      <c r="L459" s="172"/>
      <c r="M459" s="172"/>
      <c r="N459" s="172"/>
      <c r="O459" s="172"/>
      <c r="P459" s="172"/>
    </row>
    <row r="460" spans="1:16" ht="15.75" customHeight="1" x14ac:dyDescent="0.25">
      <c r="A460" s="172"/>
      <c r="B460" s="172"/>
      <c r="C460" s="172"/>
      <c r="D460" s="172"/>
      <c r="E460" s="172"/>
      <c r="F460" s="172"/>
      <c r="G460" s="172"/>
      <c r="H460" s="172"/>
      <c r="I460" s="172"/>
      <c r="J460" s="172"/>
      <c r="K460" s="172"/>
      <c r="L460" s="172"/>
      <c r="M460" s="172"/>
      <c r="N460" s="172"/>
      <c r="O460" s="172"/>
      <c r="P460" s="172"/>
    </row>
    <row r="461" spans="1:16" ht="15.75" customHeight="1" x14ac:dyDescent="0.25">
      <c r="A461" s="172"/>
      <c r="B461" s="172"/>
      <c r="C461" s="172"/>
      <c r="D461" s="172"/>
      <c r="E461" s="172"/>
      <c r="F461" s="172"/>
      <c r="G461" s="172"/>
      <c r="H461" s="172"/>
      <c r="I461" s="172"/>
      <c r="J461" s="172"/>
      <c r="K461" s="172"/>
      <c r="L461" s="172"/>
      <c r="M461" s="172"/>
      <c r="N461" s="172"/>
      <c r="O461" s="172"/>
      <c r="P461" s="172"/>
    </row>
    <row r="462" spans="1:16" ht="15.75" customHeight="1" x14ac:dyDescent="0.25">
      <c r="A462" s="172"/>
      <c r="B462" s="172"/>
      <c r="C462" s="172"/>
      <c r="D462" s="172"/>
      <c r="E462" s="172"/>
      <c r="F462" s="172"/>
      <c r="G462" s="172"/>
      <c r="H462" s="172"/>
      <c r="I462" s="172"/>
      <c r="J462" s="172"/>
      <c r="K462" s="172"/>
      <c r="L462" s="172"/>
      <c r="M462" s="172"/>
      <c r="N462" s="172"/>
      <c r="O462" s="172"/>
      <c r="P462" s="172"/>
    </row>
    <row r="463" spans="1:16" ht="15.75" customHeight="1" x14ac:dyDescent="0.25">
      <c r="A463" s="172"/>
      <c r="B463" s="172"/>
      <c r="C463" s="172"/>
      <c r="D463" s="172"/>
      <c r="E463" s="172"/>
      <c r="F463" s="172"/>
      <c r="G463" s="172"/>
      <c r="H463" s="172"/>
      <c r="I463" s="172"/>
      <c r="J463" s="172"/>
      <c r="K463" s="172"/>
      <c r="L463" s="172"/>
      <c r="M463" s="172"/>
      <c r="N463" s="172"/>
      <c r="O463" s="172"/>
      <c r="P463" s="172"/>
    </row>
    <row r="464" spans="1:16" ht="15.75" customHeight="1" x14ac:dyDescent="0.25">
      <c r="A464" s="172"/>
      <c r="B464" s="172"/>
      <c r="C464" s="172"/>
      <c r="D464" s="172"/>
      <c r="E464" s="172"/>
      <c r="F464" s="172"/>
      <c r="G464" s="172"/>
      <c r="H464" s="172"/>
      <c r="I464" s="172"/>
      <c r="J464" s="172"/>
      <c r="K464" s="172"/>
      <c r="L464" s="172"/>
      <c r="M464" s="172"/>
      <c r="N464" s="172"/>
      <c r="O464" s="172"/>
      <c r="P464" s="172"/>
    </row>
    <row r="465" spans="1:16" ht="15.75" customHeight="1" x14ac:dyDescent="0.25">
      <c r="A465" s="172"/>
      <c r="B465" s="172"/>
      <c r="C465" s="172"/>
      <c r="D465" s="172"/>
      <c r="E465" s="172"/>
      <c r="F465" s="172"/>
      <c r="G465" s="172"/>
      <c r="H465" s="172"/>
      <c r="I465" s="172"/>
      <c r="J465" s="172"/>
      <c r="K465" s="172"/>
      <c r="L465" s="172"/>
      <c r="M465" s="172"/>
      <c r="N465" s="172"/>
      <c r="O465" s="172"/>
      <c r="P465" s="172"/>
    </row>
    <row r="466" spans="1:16" ht="15.75" customHeight="1" x14ac:dyDescent="0.25">
      <c r="A466" s="172"/>
      <c r="B466" s="172"/>
      <c r="C466" s="172"/>
      <c r="D466" s="172"/>
      <c r="E466" s="172"/>
      <c r="F466" s="172"/>
      <c r="G466" s="172"/>
      <c r="H466" s="172"/>
      <c r="I466" s="172"/>
      <c r="J466" s="172"/>
      <c r="K466" s="172"/>
      <c r="L466" s="172"/>
      <c r="M466" s="172"/>
      <c r="N466" s="172"/>
      <c r="O466" s="172"/>
      <c r="P466" s="172"/>
    </row>
    <row r="467" spans="1:16" ht="15.75" customHeight="1" x14ac:dyDescent="0.25">
      <c r="A467" s="172"/>
      <c r="B467" s="172"/>
      <c r="C467" s="172"/>
      <c r="D467" s="172"/>
      <c r="E467" s="172"/>
      <c r="F467" s="172"/>
      <c r="G467" s="172"/>
      <c r="H467" s="172"/>
      <c r="I467" s="172"/>
      <c r="J467" s="172"/>
      <c r="K467" s="172"/>
      <c r="L467" s="172"/>
      <c r="M467" s="172"/>
      <c r="N467" s="172"/>
      <c r="O467" s="172"/>
      <c r="P467" s="172"/>
    </row>
    <row r="468" spans="1:16" ht="15.75" customHeight="1" x14ac:dyDescent="0.25">
      <c r="A468" s="172"/>
      <c r="B468" s="172"/>
      <c r="C468" s="172"/>
      <c r="D468" s="172"/>
      <c r="E468" s="172"/>
      <c r="F468" s="172"/>
      <c r="G468" s="172"/>
      <c r="H468" s="172"/>
      <c r="I468" s="172"/>
      <c r="J468" s="172"/>
      <c r="K468" s="172"/>
      <c r="L468" s="172"/>
      <c r="M468" s="172"/>
      <c r="N468" s="172"/>
      <c r="O468" s="172"/>
      <c r="P468" s="172"/>
    </row>
    <row r="469" spans="1:16" ht="15.75" customHeight="1" x14ac:dyDescent="0.25">
      <c r="A469" s="172"/>
      <c r="B469" s="172"/>
      <c r="C469" s="172"/>
      <c r="D469" s="172"/>
      <c r="E469" s="172"/>
      <c r="F469" s="172"/>
      <c r="G469" s="172"/>
      <c r="H469" s="172"/>
      <c r="I469" s="172"/>
      <c r="J469" s="172"/>
      <c r="K469" s="172"/>
      <c r="L469" s="172"/>
      <c r="M469" s="172"/>
      <c r="N469" s="172"/>
      <c r="O469" s="172"/>
      <c r="P469" s="172"/>
    </row>
    <row r="470" spans="1:16" ht="15.75" customHeight="1" x14ac:dyDescent="0.25">
      <c r="A470" s="172"/>
      <c r="B470" s="172"/>
      <c r="C470" s="172"/>
      <c r="D470" s="172"/>
      <c r="E470" s="172"/>
      <c r="F470" s="172"/>
      <c r="G470" s="172"/>
      <c r="H470" s="172"/>
      <c r="I470" s="172"/>
      <c r="J470" s="172"/>
      <c r="K470" s="172"/>
      <c r="L470" s="172"/>
      <c r="M470" s="172"/>
      <c r="N470" s="172"/>
      <c r="O470" s="172"/>
      <c r="P470" s="172"/>
    </row>
    <row r="471" spans="1:16" ht="15.75" customHeight="1" x14ac:dyDescent="0.25">
      <c r="A471" s="172"/>
      <c r="B471" s="172"/>
      <c r="C471" s="172"/>
      <c r="D471" s="172"/>
      <c r="E471" s="172"/>
      <c r="F471" s="172"/>
      <c r="G471" s="172"/>
      <c r="H471" s="172"/>
      <c r="I471" s="172"/>
      <c r="J471" s="172"/>
      <c r="K471" s="172"/>
      <c r="L471" s="172"/>
      <c r="M471" s="172"/>
      <c r="N471" s="172"/>
      <c r="O471" s="172"/>
      <c r="P471" s="172"/>
    </row>
    <row r="472" spans="1:16" ht="15.75" customHeight="1" x14ac:dyDescent="0.25">
      <c r="A472" s="172"/>
      <c r="B472" s="172"/>
      <c r="C472" s="172"/>
      <c r="D472" s="172"/>
      <c r="E472" s="172"/>
      <c r="F472" s="172"/>
      <c r="G472" s="172"/>
      <c r="H472" s="172"/>
      <c r="I472" s="172"/>
      <c r="J472" s="172"/>
      <c r="K472" s="172"/>
      <c r="L472" s="172"/>
      <c r="M472" s="172"/>
      <c r="N472" s="172"/>
      <c r="O472" s="172"/>
      <c r="P472" s="172"/>
    </row>
    <row r="473" spans="1:16" ht="15.75" customHeight="1" x14ac:dyDescent="0.25">
      <c r="A473" s="172"/>
      <c r="B473" s="172"/>
      <c r="C473" s="172"/>
      <c r="D473" s="172"/>
      <c r="E473" s="172"/>
      <c r="F473" s="172"/>
      <c r="G473" s="172"/>
      <c r="H473" s="172"/>
      <c r="I473" s="172"/>
      <c r="J473" s="172"/>
      <c r="K473" s="172"/>
      <c r="L473" s="172"/>
      <c r="M473" s="172"/>
      <c r="N473" s="172"/>
      <c r="O473" s="172"/>
      <c r="P473" s="172"/>
    </row>
    <row r="474" spans="1:16" ht="15.75" customHeight="1" x14ac:dyDescent="0.25">
      <c r="A474" s="172"/>
      <c r="B474" s="172"/>
      <c r="C474" s="172"/>
      <c r="D474" s="172"/>
      <c r="E474" s="172"/>
      <c r="F474" s="172"/>
      <c r="G474" s="172"/>
      <c r="H474" s="172"/>
      <c r="I474" s="172"/>
      <c r="J474" s="172"/>
      <c r="K474" s="172"/>
      <c r="L474" s="172"/>
      <c r="M474" s="172"/>
      <c r="N474" s="172"/>
      <c r="O474" s="172"/>
      <c r="P474" s="172"/>
    </row>
    <row r="475" spans="1:16" ht="15.75" customHeight="1" x14ac:dyDescent="0.25">
      <c r="A475" s="172"/>
      <c r="B475" s="172"/>
      <c r="C475" s="172"/>
      <c r="D475" s="172"/>
      <c r="E475" s="172"/>
      <c r="F475" s="172"/>
      <c r="G475" s="172"/>
      <c r="H475" s="172"/>
      <c r="I475" s="172"/>
      <c r="J475" s="172"/>
      <c r="K475" s="172"/>
      <c r="L475" s="172"/>
      <c r="M475" s="172"/>
      <c r="N475" s="172"/>
      <c r="O475" s="172"/>
      <c r="P475" s="172"/>
    </row>
    <row r="476" spans="1:16" ht="15.75" customHeight="1" x14ac:dyDescent="0.25">
      <c r="A476" s="172"/>
      <c r="B476" s="172"/>
      <c r="C476" s="172"/>
      <c r="D476" s="172"/>
      <c r="E476" s="172"/>
      <c r="F476" s="172"/>
      <c r="G476" s="172"/>
      <c r="H476" s="172"/>
      <c r="I476" s="172"/>
      <c r="J476" s="172"/>
      <c r="K476" s="172"/>
      <c r="L476" s="172"/>
      <c r="M476" s="172"/>
      <c r="N476" s="172"/>
      <c r="O476" s="172"/>
      <c r="P476" s="172"/>
    </row>
    <row r="477" spans="1:16" ht="15.75" customHeight="1" x14ac:dyDescent="0.25">
      <c r="A477" s="172"/>
      <c r="B477" s="172"/>
      <c r="C477" s="172"/>
      <c r="D477" s="172"/>
      <c r="E477" s="172"/>
      <c r="F477" s="172"/>
      <c r="G477" s="172"/>
      <c r="H477" s="172"/>
      <c r="I477" s="172"/>
      <c r="J477" s="172"/>
      <c r="K477" s="172"/>
      <c r="L477" s="172"/>
      <c r="M477" s="172"/>
      <c r="N477" s="172"/>
      <c r="O477" s="172"/>
      <c r="P477" s="172"/>
    </row>
    <row r="478" spans="1:16" ht="15.75" customHeight="1" x14ac:dyDescent="0.25">
      <c r="A478" s="172"/>
      <c r="B478" s="172"/>
      <c r="C478" s="172"/>
      <c r="D478" s="172"/>
      <c r="E478" s="172"/>
      <c r="F478" s="172"/>
      <c r="G478" s="172"/>
      <c r="H478" s="172"/>
      <c r="I478" s="172"/>
      <c r="J478" s="172"/>
      <c r="K478" s="172"/>
      <c r="L478" s="172"/>
      <c r="M478" s="172"/>
      <c r="N478" s="172"/>
      <c r="O478" s="172"/>
      <c r="P478" s="172"/>
    </row>
    <row r="479" spans="1:16" ht="15.75" customHeight="1" x14ac:dyDescent="0.25">
      <c r="A479" s="172"/>
      <c r="B479" s="172"/>
      <c r="C479" s="172"/>
      <c r="D479" s="172"/>
      <c r="E479" s="172"/>
      <c r="F479" s="172"/>
      <c r="G479" s="172"/>
      <c r="H479" s="172"/>
      <c r="I479" s="172"/>
      <c r="J479" s="172"/>
      <c r="K479" s="172"/>
      <c r="L479" s="172"/>
      <c r="M479" s="172"/>
      <c r="N479" s="172"/>
      <c r="O479" s="172"/>
      <c r="P479" s="172"/>
    </row>
    <row r="480" spans="1:16" ht="15.75" customHeight="1" x14ac:dyDescent="0.25">
      <c r="A480" s="172"/>
      <c r="B480" s="172"/>
      <c r="C480" s="172"/>
      <c r="D480" s="172"/>
      <c r="E480" s="172"/>
      <c r="F480" s="172"/>
      <c r="G480" s="172"/>
      <c r="H480" s="172"/>
      <c r="I480" s="172"/>
      <c r="J480" s="172"/>
      <c r="K480" s="172"/>
      <c r="L480" s="172"/>
      <c r="M480" s="172"/>
      <c r="N480" s="172"/>
      <c r="O480" s="172"/>
      <c r="P480" s="172"/>
    </row>
    <row r="481" spans="1:16" ht="15.75" customHeight="1" x14ac:dyDescent="0.25">
      <c r="A481" s="172"/>
      <c r="B481" s="172"/>
      <c r="C481" s="172"/>
      <c r="D481" s="172"/>
      <c r="E481" s="172"/>
      <c r="F481" s="172"/>
      <c r="G481" s="172"/>
      <c r="H481" s="172"/>
      <c r="I481" s="172"/>
      <c r="J481" s="172"/>
      <c r="K481" s="172"/>
      <c r="L481" s="172"/>
      <c r="M481" s="172"/>
      <c r="N481" s="172"/>
      <c r="O481" s="172"/>
      <c r="P481" s="172"/>
    </row>
    <row r="482" spans="1:16" ht="15.75" customHeight="1" x14ac:dyDescent="0.25">
      <c r="A482" s="172"/>
      <c r="B482" s="172"/>
      <c r="C482" s="172"/>
      <c r="D482" s="172"/>
      <c r="E482" s="172"/>
      <c r="F482" s="172"/>
      <c r="G482" s="172"/>
      <c r="H482" s="172"/>
      <c r="I482" s="172"/>
      <c r="J482" s="172"/>
      <c r="K482" s="172"/>
      <c r="L482" s="172"/>
      <c r="M482" s="172"/>
      <c r="N482" s="172"/>
      <c r="O482" s="172"/>
      <c r="P482" s="172"/>
    </row>
    <row r="483" spans="1:16" ht="15.75" customHeight="1" x14ac:dyDescent="0.25">
      <c r="A483" s="172"/>
      <c r="B483" s="172"/>
      <c r="C483" s="172"/>
      <c r="D483" s="172"/>
      <c r="E483" s="172"/>
      <c r="F483" s="172"/>
      <c r="G483" s="172"/>
      <c r="H483" s="172"/>
      <c r="I483" s="172"/>
      <c r="J483" s="172"/>
      <c r="K483" s="172"/>
      <c r="L483" s="172"/>
      <c r="M483" s="172"/>
      <c r="N483" s="172"/>
      <c r="O483" s="172"/>
      <c r="P483" s="172"/>
    </row>
    <row r="484" spans="1:16" ht="15.75" customHeight="1" x14ac:dyDescent="0.25">
      <c r="A484" s="172"/>
      <c r="B484" s="172"/>
      <c r="C484" s="172"/>
      <c r="D484" s="172"/>
      <c r="E484" s="172"/>
      <c r="F484" s="172"/>
      <c r="G484" s="172"/>
      <c r="H484" s="172"/>
      <c r="I484" s="172"/>
      <c r="J484" s="172"/>
      <c r="K484" s="172"/>
      <c r="L484" s="172"/>
      <c r="M484" s="172"/>
      <c r="N484" s="172"/>
      <c r="O484" s="172"/>
      <c r="P484" s="172"/>
    </row>
    <row r="485" spans="1:16" ht="15.75" customHeight="1" x14ac:dyDescent="0.25">
      <c r="A485" s="172"/>
      <c r="B485" s="172"/>
      <c r="C485" s="172"/>
      <c r="D485" s="172"/>
      <c r="E485" s="172"/>
      <c r="F485" s="172"/>
      <c r="G485" s="172"/>
      <c r="H485" s="172"/>
      <c r="I485" s="172"/>
      <c r="J485" s="172"/>
      <c r="K485" s="172"/>
      <c r="L485" s="172"/>
      <c r="M485" s="172"/>
      <c r="N485" s="172"/>
      <c r="O485" s="172"/>
      <c r="P485" s="172"/>
    </row>
    <row r="486" spans="1:16" ht="15.75" customHeight="1" x14ac:dyDescent="0.25">
      <c r="A486" s="172"/>
      <c r="B486" s="172"/>
      <c r="C486" s="172"/>
      <c r="D486" s="172"/>
      <c r="E486" s="172"/>
      <c r="F486" s="172"/>
      <c r="G486" s="172"/>
      <c r="H486" s="172"/>
      <c r="I486" s="172"/>
      <c r="J486" s="172"/>
      <c r="K486" s="172"/>
      <c r="L486" s="172"/>
      <c r="M486" s="172"/>
      <c r="N486" s="172"/>
      <c r="O486" s="172"/>
      <c r="P486" s="172"/>
    </row>
    <row r="487" spans="1:16" ht="15.75" customHeight="1" x14ac:dyDescent="0.25">
      <c r="A487" s="172"/>
      <c r="B487" s="172"/>
      <c r="C487" s="172"/>
      <c r="D487" s="172"/>
      <c r="E487" s="172"/>
      <c r="F487" s="172"/>
      <c r="G487" s="172"/>
      <c r="H487" s="172"/>
      <c r="I487" s="172"/>
      <c r="J487" s="172"/>
      <c r="K487" s="172"/>
      <c r="L487" s="172"/>
      <c r="M487" s="172"/>
      <c r="N487" s="172"/>
      <c r="O487" s="172"/>
      <c r="P487" s="172"/>
    </row>
    <row r="488" spans="1:16" ht="15.75" customHeight="1" x14ac:dyDescent="0.25">
      <c r="A488" s="172"/>
      <c r="B488" s="172"/>
      <c r="C488" s="172"/>
      <c r="D488" s="172"/>
      <c r="E488" s="172"/>
      <c r="F488" s="172"/>
      <c r="G488" s="172"/>
      <c r="H488" s="172"/>
      <c r="I488" s="172"/>
      <c r="J488" s="172"/>
      <c r="K488" s="172"/>
      <c r="L488" s="172"/>
      <c r="M488" s="172"/>
      <c r="N488" s="172"/>
      <c r="O488" s="172"/>
      <c r="P488" s="172"/>
    </row>
    <row r="489" spans="1:16" ht="15.75" customHeight="1" x14ac:dyDescent="0.25">
      <c r="A489" s="172"/>
      <c r="B489" s="172"/>
      <c r="C489" s="172"/>
      <c r="D489" s="172"/>
      <c r="E489" s="172"/>
      <c r="F489" s="172"/>
      <c r="G489" s="172"/>
      <c r="H489" s="172"/>
      <c r="I489" s="172"/>
      <c r="J489" s="172"/>
      <c r="K489" s="172"/>
      <c r="L489" s="172"/>
      <c r="M489" s="172"/>
      <c r="N489" s="172"/>
      <c r="O489" s="172"/>
      <c r="P489" s="172"/>
    </row>
    <row r="490" spans="1:16" ht="15.75" customHeight="1" x14ac:dyDescent="0.25">
      <c r="A490" s="172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</row>
    <row r="491" spans="1:16" ht="15.75" customHeight="1" x14ac:dyDescent="0.25">
      <c r="A491" s="172"/>
      <c r="B491" s="172"/>
      <c r="C491" s="172"/>
      <c r="D491" s="172"/>
      <c r="E491" s="172"/>
      <c r="F491" s="172"/>
      <c r="G491" s="172"/>
      <c r="H491" s="172"/>
      <c r="I491" s="172"/>
      <c r="J491" s="172"/>
      <c r="K491" s="172"/>
      <c r="L491" s="172"/>
      <c r="M491" s="172"/>
      <c r="N491" s="172"/>
      <c r="O491" s="172"/>
      <c r="P491" s="172"/>
    </row>
    <row r="492" spans="1:16" ht="15.75" customHeight="1" x14ac:dyDescent="0.25">
      <c r="A492" s="172"/>
      <c r="B492" s="172"/>
      <c r="C492" s="172"/>
      <c r="D492" s="172"/>
      <c r="E492" s="172"/>
      <c r="F492" s="172"/>
      <c r="G492" s="172"/>
      <c r="H492" s="172"/>
      <c r="I492" s="172"/>
      <c r="J492" s="172"/>
      <c r="K492" s="172"/>
      <c r="L492" s="172"/>
      <c r="M492" s="172"/>
      <c r="N492" s="172"/>
      <c r="O492" s="172"/>
      <c r="P492" s="172"/>
    </row>
    <row r="493" spans="1:16" ht="15.75" customHeight="1" x14ac:dyDescent="0.25">
      <c r="A493" s="172"/>
      <c r="B493" s="172"/>
      <c r="C493" s="172"/>
      <c r="D493" s="172"/>
      <c r="E493" s="172"/>
      <c r="F493" s="172"/>
      <c r="G493" s="172"/>
      <c r="H493" s="172"/>
      <c r="I493" s="172"/>
      <c r="J493" s="172"/>
      <c r="K493" s="172"/>
      <c r="L493" s="172"/>
      <c r="M493" s="172"/>
      <c r="N493" s="172"/>
      <c r="O493" s="172"/>
      <c r="P493" s="172"/>
    </row>
    <row r="494" spans="1:16" ht="15.75" customHeight="1" x14ac:dyDescent="0.25">
      <c r="A494" s="172"/>
      <c r="B494" s="172"/>
      <c r="C494" s="172"/>
      <c r="D494" s="172"/>
      <c r="E494" s="172"/>
      <c r="F494" s="172"/>
      <c r="G494" s="172"/>
      <c r="H494" s="172"/>
      <c r="I494" s="172"/>
      <c r="J494" s="172"/>
      <c r="K494" s="172"/>
      <c r="L494" s="172"/>
      <c r="M494" s="172"/>
      <c r="N494" s="172"/>
      <c r="O494" s="172"/>
      <c r="P494" s="172"/>
    </row>
    <row r="495" spans="1:16" ht="15.75" customHeight="1" x14ac:dyDescent="0.25">
      <c r="A495" s="172"/>
      <c r="B495" s="172"/>
      <c r="C495" s="172"/>
      <c r="D495" s="172"/>
      <c r="E495" s="172"/>
      <c r="F495" s="172"/>
      <c r="G495" s="172"/>
      <c r="H495" s="172"/>
      <c r="I495" s="172"/>
      <c r="J495" s="172"/>
      <c r="K495" s="172"/>
      <c r="L495" s="172"/>
      <c r="M495" s="172"/>
      <c r="N495" s="172"/>
      <c r="O495" s="172"/>
      <c r="P495" s="172"/>
    </row>
    <row r="496" spans="1:16" ht="15.75" customHeight="1" x14ac:dyDescent="0.25">
      <c r="A496" s="172"/>
      <c r="B496" s="172"/>
      <c r="C496" s="172"/>
      <c r="D496" s="172"/>
      <c r="E496" s="172"/>
      <c r="F496" s="172"/>
      <c r="G496" s="172"/>
      <c r="H496" s="172"/>
      <c r="I496" s="172"/>
      <c r="J496" s="172"/>
      <c r="K496" s="172"/>
      <c r="L496" s="172"/>
      <c r="M496" s="172"/>
      <c r="N496" s="172"/>
      <c r="O496" s="172"/>
      <c r="P496" s="172"/>
    </row>
    <row r="497" spans="1:16" ht="15.75" customHeight="1" x14ac:dyDescent="0.25">
      <c r="A497" s="172"/>
      <c r="B497" s="172"/>
      <c r="C497" s="172"/>
      <c r="D497" s="172"/>
      <c r="E497" s="172"/>
      <c r="F497" s="172"/>
      <c r="G497" s="172"/>
      <c r="H497" s="172"/>
      <c r="I497" s="172"/>
      <c r="J497" s="172"/>
      <c r="K497" s="172"/>
      <c r="L497" s="172"/>
      <c r="M497" s="172"/>
      <c r="N497" s="172"/>
      <c r="O497" s="172"/>
      <c r="P497" s="172"/>
    </row>
    <row r="498" spans="1:16" ht="15.75" customHeight="1" x14ac:dyDescent="0.25">
      <c r="A498" s="172"/>
      <c r="B498" s="172"/>
      <c r="C498" s="172"/>
      <c r="D498" s="172"/>
      <c r="E498" s="172"/>
      <c r="F498" s="172"/>
      <c r="G498" s="172"/>
      <c r="H498" s="172"/>
      <c r="I498" s="172"/>
      <c r="J498" s="172"/>
      <c r="K498" s="172"/>
      <c r="L498" s="172"/>
      <c r="M498" s="172"/>
      <c r="N498" s="172"/>
      <c r="O498" s="172"/>
      <c r="P498" s="172"/>
    </row>
    <row r="499" spans="1:16" ht="15.75" customHeight="1" x14ac:dyDescent="0.25">
      <c r="A499" s="172"/>
      <c r="B499" s="172"/>
      <c r="C499" s="172"/>
      <c r="D499" s="172"/>
      <c r="E499" s="172"/>
      <c r="F499" s="172"/>
      <c r="G499" s="172"/>
      <c r="H499" s="172"/>
      <c r="I499" s="172"/>
      <c r="J499" s="172"/>
      <c r="K499" s="172"/>
      <c r="L499" s="172"/>
      <c r="M499" s="172"/>
      <c r="N499" s="172"/>
      <c r="O499" s="172"/>
      <c r="P499" s="172"/>
    </row>
    <row r="500" spans="1:16" ht="15.75" customHeight="1" x14ac:dyDescent="0.25">
      <c r="A500" s="172"/>
      <c r="B500" s="172"/>
      <c r="C500" s="172"/>
      <c r="D500" s="172"/>
      <c r="E500" s="172"/>
      <c r="F500" s="172"/>
      <c r="G500" s="172"/>
      <c r="H500" s="172"/>
      <c r="I500" s="172"/>
      <c r="J500" s="172"/>
      <c r="K500" s="172"/>
      <c r="L500" s="172"/>
      <c r="M500" s="172"/>
      <c r="N500" s="172"/>
      <c r="O500" s="172"/>
      <c r="P500" s="172"/>
    </row>
    <row r="501" spans="1:16" ht="15.75" customHeight="1" x14ac:dyDescent="0.25">
      <c r="A501" s="172"/>
      <c r="B501" s="172"/>
      <c r="C501" s="172"/>
      <c r="D501" s="172"/>
      <c r="E501" s="172"/>
      <c r="F501" s="172"/>
      <c r="G501" s="172"/>
      <c r="H501" s="172"/>
      <c r="I501" s="172"/>
      <c r="J501" s="172"/>
      <c r="K501" s="172"/>
      <c r="L501" s="172"/>
      <c r="M501" s="172"/>
      <c r="N501" s="172"/>
      <c r="O501" s="172"/>
      <c r="P501" s="172"/>
    </row>
    <row r="502" spans="1:16" ht="15.75" customHeight="1" x14ac:dyDescent="0.25">
      <c r="A502" s="172"/>
      <c r="B502" s="172"/>
      <c r="C502" s="172"/>
      <c r="D502" s="172"/>
      <c r="E502" s="172"/>
      <c r="F502" s="172"/>
      <c r="G502" s="172"/>
      <c r="H502" s="172"/>
      <c r="I502" s="172"/>
      <c r="J502" s="172"/>
      <c r="K502" s="172"/>
      <c r="L502" s="172"/>
      <c r="M502" s="172"/>
      <c r="N502" s="172"/>
      <c r="O502" s="172"/>
      <c r="P502" s="172"/>
    </row>
    <row r="503" spans="1:16" ht="15.75" customHeight="1" x14ac:dyDescent="0.25">
      <c r="A503" s="172"/>
      <c r="B503" s="172"/>
      <c r="C503" s="172"/>
      <c r="D503" s="172"/>
      <c r="E503" s="172"/>
      <c r="F503" s="172"/>
      <c r="G503" s="172"/>
      <c r="H503" s="172"/>
      <c r="I503" s="172"/>
      <c r="J503" s="172"/>
      <c r="K503" s="172"/>
      <c r="L503" s="172"/>
      <c r="M503" s="172"/>
      <c r="N503" s="172"/>
      <c r="O503" s="172"/>
      <c r="P503" s="172"/>
    </row>
    <row r="504" spans="1:16" ht="15.75" customHeight="1" x14ac:dyDescent="0.25">
      <c r="A504" s="172"/>
      <c r="B504" s="172"/>
      <c r="C504" s="172"/>
      <c r="D504" s="172"/>
      <c r="E504" s="172"/>
      <c r="F504" s="172"/>
      <c r="G504" s="172"/>
      <c r="H504" s="172"/>
      <c r="I504" s="172"/>
      <c r="J504" s="172"/>
      <c r="K504" s="172"/>
      <c r="L504" s="172"/>
      <c r="M504" s="172"/>
      <c r="N504" s="172"/>
      <c r="O504" s="172"/>
      <c r="P504" s="172"/>
    </row>
    <row r="505" spans="1:16" ht="15.75" customHeight="1" x14ac:dyDescent="0.25">
      <c r="A505" s="172"/>
      <c r="B505" s="172"/>
      <c r="C505" s="172"/>
      <c r="D505" s="172"/>
      <c r="E505" s="172"/>
      <c r="F505" s="172"/>
      <c r="G505" s="172"/>
      <c r="H505" s="172"/>
      <c r="I505" s="172"/>
      <c r="J505" s="172"/>
      <c r="K505" s="172"/>
      <c r="L505" s="172"/>
      <c r="M505" s="172"/>
      <c r="N505" s="172"/>
      <c r="O505" s="172"/>
      <c r="P505" s="172"/>
    </row>
    <row r="506" spans="1:16" ht="15.75" customHeight="1" x14ac:dyDescent="0.25">
      <c r="A506" s="172"/>
      <c r="B506" s="172"/>
      <c r="C506" s="172"/>
      <c r="D506" s="172"/>
      <c r="E506" s="172"/>
      <c r="F506" s="172"/>
      <c r="G506" s="172"/>
      <c r="H506" s="172"/>
      <c r="I506" s="172"/>
      <c r="J506" s="172"/>
      <c r="K506" s="172"/>
      <c r="L506" s="172"/>
      <c r="M506" s="172"/>
      <c r="N506" s="172"/>
      <c r="O506" s="172"/>
      <c r="P506" s="172"/>
    </row>
    <row r="507" spans="1:16" ht="15.75" customHeight="1" x14ac:dyDescent="0.25">
      <c r="A507" s="172"/>
      <c r="B507" s="172"/>
      <c r="C507" s="172"/>
      <c r="D507" s="172"/>
      <c r="E507" s="172"/>
      <c r="F507" s="172"/>
      <c r="G507" s="172"/>
      <c r="H507" s="172"/>
      <c r="I507" s="172"/>
      <c r="J507" s="172"/>
      <c r="K507" s="172"/>
      <c r="L507" s="172"/>
      <c r="M507" s="172"/>
      <c r="N507" s="172"/>
      <c r="O507" s="172"/>
      <c r="P507" s="172"/>
    </row>
    <row r="508" spans="1:16" ht="15.75" customHeight="1" x14ac:dyDescent="0.25">
      <c r="A508" s="172"/>
      <c r="B508" s="172"/>
      <c r="C508" s="172"/>
      <c r="D508" s="172"/>
      <c r="E508" s="172"/>
      <c r="F508" s="172"/>
      <c r="G508" s="172"/>
      <c r="H508" s="172"/>
      <c r="I508" s="172"/>
      <c r="J508" s="172"/>
      <c r="K508" s="172"/>
      <c r="L508" s="172"/>
      <c r="M508" s="172"/>
      <c r="N508" s="172"/>
      <c r="O508" s="172"/>
      <c r="P508" s="172"/>
    </row>
    <row r="509" spans="1:16" ht="15.75" customHeight="1" x14ac:dyDescent="0.25">
      <c r="A509" s="172"/>
      <c r="B509" s="172"/>
      <c r="C509" s="172"/>
      <c r="D509" s="172"/>
      <c r="E509" s="172"/>
      <c r="F509" s="172"/>
      <c r="G509" s="172"/>
      <c r="H509" s="172"/>
      <c r="I509" s="172"/>
      <c r="J509" s="172"/>
      <c r="K509" s="172"/>
      <c r="L509" s="172"/>
      <c r="M509" s="172"/>
      <c r="N509" s="172"/>
      <c r="O509" s="172"/>
      <c r="P509" s="172"/>
    </row>
    <row r="510" spans="1:16" ht="15.75" customHeight="1" x14ac:dyDescent="0.25">
      <c r="A510" s="172"/>
      <c r="B510" s="172"/>
      <c r="C510" s="172"/>
      <c r="D510" s="172"/>
      <c r="E510" s="172"/>
      <c r="F510" s="172"/>
      <c r="G510" s="172"/>
      <c r="H510" s="172"/>
      <c r="I510" s="172"/>
      <c r="J510" s="172"/>
      <c r="K510" s="172"/>
      <c r="L510" s="172"/>
      <c r="M510" s="172"/>
      <c r="N510" s="172"/>
      <c r="O510" s="172"/>
      <c r="P510" s="172"/>
    </row>
    <row r="511" spans="1:16" ht="15.75" customHeight="1" x14ac:dyDescent="0.25">
      <c r="A511" s="172"/>
      <c r="B511" s="172"/>
      <c r="C511" s="172"/>
      <c r="D511" s="172"/>
      <c r="E511" s="172"/>
      <c r="F511" s="172"/>
      <c r="G511" s="172"/>
      <c r="H511" s="172"/>
      <c r="I511" s="172"/>
      <c r="J511" s="172"/>
      <c r="K511" s="172"/>
      <c r="L511" s="172"/>
      <c r="M511" s="172"/>
      <c r="N511" s="172"/>
      <c r="O511" s="172"/>
      <c r="P511" s="172"/>
    </row>
    <row r="512" spans="1:16" ht="15.75" customHeight="1" x14ac:dyDescent="0.25">
      <c r="A512" s="172"/>
      <c r="B512" s="172"/>
      <c r="C512" s="172"/>
      <c r="D512" s="172"/>
      <c r="E512" s="172"/>
      <c r="F512" s="172"/>
      <c r="G512" s="172"/>
      <c r="H512" s="172"/>
      <c r="I512" s="172"/>
      <c r="J512" s="172"/>
      <c r="K512" s="172"/>
      <c r="L512" s="172"/>
      <c r="M512" s="172"/>
      <c r="N512" s="172"/>
      <c r="O512" s="172"/>
      <c r="P512" s="172"/>
    </row>
    <row r="513" spans="1:16" ht="15.75" customHeight="1" x14ac:dyDescent="0.25">
      <c r="A513" s="172"/>
      <c r="B513" s="172"/>
      <c r="C513" s="172"/>
      <c r="D513" s="172"/>
      <c r="E513" s="172"/>
      <c r="F513" s="172"/>
      <c r="G513" s="172"/>
      <c r="H513" s="172"/>
      <c r="I513" s="172"/>
      <c r="J513" s="172"/>
      <c r="K513" s="172"/>
      <c r="L513" s="172"/>
      <c r="M513" s="172"/>
      <c r="N513" s="172"/>
      <c r="O513" s="172"/>
      <c r="P513" s="172"/>
    </row>
    <row r="514" spans="1:16" ht="15.75" customHeight="1" x14ac:dyDescent="0.25">
      <c r="A514" s="172"/>
      <c r="B514" s="172"/>
      <c r="C514" s="172"/>
      <c r="D514" s="172"/>
      <c r="E514" s="172"/>
      <c r="F514" s="172"/>
      <c r="G514" s="172"/>
      <c r="H514" s="172"/>
      <c r="I514" s="172"/>
      <c r="J514" s="172"/>
      <c r="K514" s="172"/>
      <c r="L514" s="172"/>
      <c r="M514" s="172"/>
      <c r="N514" s="172"/>
      <c r="O514" s="172"/>
      <c r="P514" s="172"/>
    </row>
    <row r="515" spans="1:16" ht="15.75" customHeight="1" x14ac:dyDescent="0.25">
      <c r="A515" s="172"/>
      <c r="B515" s="172"/>
      <c r="C515" s="172"/>
      <c r="D515" s="172"/>
      <c r="E515" s="172"/>
      <c r="F515" s="172"/>
      <c r="G515" s="172"/>
      <c r="H515" s="172"/>
      <c r="I515" s="172"/>
      <c r="J515" s="172"/>
      <c r="K515" s="172"/>
      <c r="L515" s="172"/>
      <c r="M515" s="172"/>
      <c r="N515" s="172"/>
      <c r="O515" s="172"/>
      <c r="P515" s="172"/>
    </row>
    <row r="516" spans="1:16" ht="15.75" customHeight="1" x14ac:dyDescent="0.25">
      <c r="A516" s="172"/>
      <c r="B516" s="172"/>
      <c r="C516" s="172"/>
      <c r="D516" s="172"/>
      <c r="E516" s="172"/>
      <c r="F516" s="172"/>
      <c r="G516" s="172"/>
      <c r="H516" s="172"/>
      <c r="I516" s="172"/>
      <c r="J516" s="172"/>
      <c r="K516" s="172"/>
      <c r="L516" s="172"/>
      <c r="M516" s="172"/>
      <c r="N516" s="172"/>
      <c r="O516" s="172"/>
      <c r="P516" s="172"/>
    </row>
    <row r="517" spans="1:16" ht="15.75" customHeight="1" x14ac:dyDescent="0.25">
      <c r="A517" s="172"/>
      <c r="B517" s="172"/>
      <c r="C517" s="172"/>
      <c r="D517" s="172"/>
      <c r="E517" s="172"/>
      <c r="F517" s="172"/>
      <c r="G517" s="172"/>
      <c r="H517" s="172"/>
      <c r="I517" s="172"/>
      <c r="J517" s="172"/>
      <c r="K517" s="172"/>
      <c r="L517" s="172"/>
      <c r="M517" s="172"/>
      <c r="N517" s="172"/>
      <c r="O517" s="172"/>
      <c r="P517" s="172"/>
    </row>
    <row r="518" spans="1:16" ht="15.75" customHeight="1" x14ac:dyDescent="0.25">
      <c r="A518" s="172"/>
      <c r="B518" s="172"/>
      <c r="C518" s="172"/>
      <c r="D518" s="172"/>
      <c r="E518" s="172"/>
      <c r="F518" s="172"/>
      <c r="G518" s="172"/>
      <c r="H518" s="172"/>
      <c r="I518" s="172"/>
      <c r="J518" s="172"/>
      <c r="K518" s="172"/>
      <c r="L518" s="172"/>
      <c r="M518" s="172"/>
      <c r="N518" s="172"/>
      <c r="O518" s="172"/>
      <c r="P518" s="172"/>
    </row>
    <row r="519" spans="1:16" ht="15.75" customHeight="1" x14ac:dyDescent="0.25">
      <c r="A519" s="172"/>
      <c r="B519" s="172"/>
      <c r="C519" s="172"/>
      <c r="D519" s="172"/>
      <c r="E519" s="172"/>
      <c r="F519" s="172"/>
      <c r="G519" s="172"/>
      <c r="H519" s="172"/>
      <c r="I519" s="172"/>
      <c r="J519" s="172"/>
      <c r="K519" s="172"/>
      <c r="L519" s="172"/>
      <c r="M519" s="172"/>
      <c r="N519" s="172"/>
      <c r="O519" s="172"/>
      <c r="P519" s="172"/>
    </row>
    <row r="520" spans="1:16" ht="15.75" customHeight="1" x14ac:dyDescent="0.25">
      <c r="A520" s="172"/>
      <c r="B520" s="172"/>
      <c r="C520" s="172"/>
      <c r="D520" s="172"/>
      <c r="E520" s="172"/>
      <c r="F520" s="172"/>
      <c r="G520" s="172"/>
      <c r="H520" s="172"/>
      <c r="I520" s="172"/>
      <c r="J520" s="172"/>
      <c r="K520" s="172"/>
      <c r="L520" s="172"/>
      <c r="M520" s="172"/>
      <c r="N520" s="172"/>
      <c r="O520" s="172"/>
      <c r="P520" s="172"/>
    </row>
    <row r="521" spans="1:16" ht="15.75" customHeight="1" x14ac:dyDescent="0.25">
      <c r="A521" s="172"/>
      <c r="B521" s="172"/>
      <c r="C521" s="172"/>
      <c r="D521" s="172"/>
      <c r="E521" s="172"/>
      <c r="F521" s="172"/>
      <c r="G521" s="172"/>
      <c r="H521" s="172"/>
      <c r="I521" s="172"/>
      <c r="J521" s="172"/>
      <c r="K521" s="172"/>
      <c r="L521" s="172"/>
      <c r="M521" s="172"/>
      <c r="N521" s="172"/>
      <c r="O521" s="172"/>
      <c r="P521" s="172"/>
    </row>
    <row r="522" spans="1:16" ht="15.75" customHeight="1" x14ac:dyDescent="0.25">
      <c r="A522" s="172"/>
      <c r="B522" s="172"/>
      <c r="C522" s="172"/>
      <c r="D522" s="172"/>
      <c r="E522" s="172"/>
      <c r="F522" s="172"/>
      <c r="G522" s="172"/>
      <c r="H522" s="172"/>
      <c r="I522" s="172"/>
      <c r="J522" s="172"/>
      <c r="K522" s="172"/>
      <c r="L522" s="172"/>
      <c r="M522" s="172"/>
      <c r="N522" s="172"/>
      <c r="O522" s="172"/>
      <c r="P522" s="172"/>
    </row>
    <row r="523" spans="1:16" ht="15.75" customHeight="1" x14ac:dyDescent="0.25">
      <c r="A523" s="172"/>
      <c r="B523" s="172"/>
      <c r="C523" s="172"/>
      <c r="D523" s="172"/>
      <c r="E523" s="172"/>
      <c r="F523" s="172"/>
      <c r="G523" s="172"/>
      <c r="H523" s="172"/>
      <c r="I523" s="172"/>
      <c r="J523" s="172"/>
      <c r="K523" s="172"/>
      <c r="L523" s="172"/>
      <c r="M523" s="172"/>
      <c r="N523" s="172"/>
      <c r="O523" s="172"/>
      <c r="P523" s="172"/>
    </row>
    <row r="524" spans="1:16" ht="15.75" customHeight="1" x14ac:dyDescent="0.25">
      <c r="A524" s="172"/>
      <c r="B524" s="172"/>
      <c r="C524" s="172"/>
      <c r="D524" s="172"/>
      <c r="E524" s="172"/>
      <c r="F524" s="172"/>
      <c r="G524" s="172"/>
      <c r="H524" s="172"/>
      <c r="I524" s="172"/>
      <c r="J524" s="172"/>
      <c r="K524" s="172"/>
      <c r="L524" s="172"/>
      <c r="M524" s="172"/>
      <c r="N524" s="172"/>
      <c r="O524" s="172"/>
      <c r="P524" s="172"/>
    </row>
    <row r="525" spans="1:16" ht="15.75" customHeight="1" x14ac:dyDescent="0.25">
      <c r="A525" s="172"/>
      <c r="B525" s="172"/>
      <c r="C525" s="172"/>
      <c r="D525" s="172"/>
      <c r="E525" s="172"/>
      <c r="F525" s="172"/>
      <c r="G525" s="172"/>
      <c r="H525" s="172"/>
      <c r="I525" s="172"/>
      <c r="J525" s="172"/>
      <c r="K525" s="172"/>
      <c r="L525" s="172"/>
      <c r="M525" s="172"/>
      <c r="N525" s="172"/>
      <c r="O525" s="172"/>
      <c r="P525" s="172"/>
    </row>
    <row r="526" spans="1:16" ht="15.75" customHeight="1" x14ac:dyDescent="0.25">
      <c r="A526" s="172"/>
      <c r="B526" s="172"/>
      <c r="C526" s="172"/>
      <c r="D526" s="172"/>
      <c r="E526" s="172"/>
      <c r="F526" s="172"/>
      <c r="G526" s="172"/>
      <c r="H526" s="172"/>
      <c r="I526" s="172"/>
      <c r="J526" s="172"/>
      <c r="K526" s="172"/>
      <c r="L526" s="172"/>
      <c r="M526" s="172"/>
      <c r="N526" s="172"/>
      <c r="O526" s="172"/>
      <c r="P526" s="172"/>
    </row>
    <row r="527" spans="1:16" ht="15.75" customHeight="1" x14ac:dyDescent="0.25">
      <c r="A527" s="172"/>
      <c r="B527" s="172"/>
      <c r="C527" s="172"/>
      <c r="D527" s="172"/>
      <c r="E527" s="172"/>
      <c r="F527" s="172"/>
      <c r="G527" s="172"/>
      <c r="H527" s="172"/>
      <c r="I527" s="172"/>
      <c r="J527" s="172"/>
      <c r="K527" s="172"/>
      <c r="L527" s="172"/>
      <c r="M527" s="172"/>
      <c r="N527" s="172"/>
      <c r="O527" s="172"/>
      <c r="P527" s="172"/>
    </row>
    <row r="528" spans="1:16" ht="15.75" customHeight="1" x14ac:dyDescent="0.25">
      <c r="A528" s="172"/>
      <c r="B528" s="172"/>
      <c r="C528" s="172"/>
      <c r="D528" s="172"/>
      <c r="E528" s="172"/>
      <c r="F528" s="172"/>
      <c r="G528" s="172"/>
      <c r="H528" s="172"/>
      <c r="I528" s="172"/>
      <c r="J528" s="172"/>
      <c r="K528" s="172"/>
      <c r="L528" s="172"/>
      <c r="M528" s="172"/>
      <c r="N528" s="172"/>
      <c r="O528" s="172"/>
      <c r="P528" s="172"/>
    </row>
    <row r="529" spans="1:16" ht="15.75" customHeight="1" x14ac:dyDescent="0.25">
      <c r="A529" s="172"/>
      <c r="B529" s="172"/>
      <c r="C529" s="172"/>
      <c r="D529" s="172"/>
      <c r="E529" s="172"/>
      <c r="F529" s="172"/>
      <c r="G529" s="172"/>
      <c r="H529" s="172"/>
      <c r="I529" s="172"/>
      <c r="J529" s="172"/>
      <c r="K529" s="172"/>
      <c r="L529" s="172"/>
      <c r="M529" s="172"/>
      <c r="N529" s="172"/>
      <c r="O529" s="172"/>
      <c r="P529" s="172"/>
    </row>
    <row r="530" spans="1:16" ht="15.75" customHeight="1" x14ac:dyDescent="0.25">
      <c r="A530" s="172"/>
      <c r="B530" s="172"/>
      <c r="C530" s="172"/>
      <c r="D530" s="172"/>
      <c r="E530" s="172"/>
      <c r="F530" s="172"/>
      <c r="G530" s="172"/>
      <c r="H530" s="172"/>
      <c r="I530" s="172"/>
      <c r="J530" s="172"/>
      <c r="K530" s="172"/>
      <c r="L530" s="172"/>
      <c r="M530" s="172"/>
      <c r="N530" s="172"/>
      <c r="O530" s="172"/>
      <c r="P530" s="172"/>
    </row>
    <row r="531" spans="1:16" ht="15.75" customHeight="1" x14ac:dyDescent="0.25">
      <c r="A531" s="172"/>
      <c r="B531" s="172"/>
      <c r="C531" s="172"/>
      <c r="D531" s="172"/>
      <c r="E531" s="172"/>
      <c r="F531" s="172"/>
      <c r="G531" s="172"/>
      <c r="H531" s="172"/>
      <c r="I531" s="172"/>
      <c r="J531" s="172"/>
      <c r="K531" s="172"/>
      <c r="L531" s="172"/>
      <c r="M531" s="172"/>
      <c r="N531" s="172"/>
      <c r="O531" s="172"/>
      <c r="P531" s="172"/>
    </row>
    <row r="532" spans="1:16" ht="15.75" customHeight="1" x14ac:dyDescent="0.25">
      <c r="A532" s="172"/>
      <c r="B532" s="172"/>
      <c r="C532" s="172"/>
      <c r="D532" s="172"/>
      <c r="E532" s="172"/>
      <c r="F532" s="172"/>
      <c r="G532" s="172"/>
      <c r="H532" s="172"/>
      <c r="I532" s="172"/>
      <c r="J532" s="172"/>
      <c r="K532" s="172"/>
      <c r="L532" s="172"/>
      <c r="M532" s="172"/>
      <c r="N532" s="172"/>
      <c r="O532" s="172"/>
      <c r="P532" s="172"/>
    </row>
    <row r="533" spans="1:16" ht="15.75" customHeight="1" x14ac:dyDescent="0.25">
      <c r="A533" s="172"/>
      <c r="B533" s="172"/>
      <c r="C533" s="172"/>
      <c r="D533" s="172"/>
      <c r="E533" s="172"/>
      <c r="F533" s="172"/>
      <c r="G533" s="172"/>
      <c r="H533" s="172"/>
      <c r="I533" s="172"/>
      <c r="J533" s="172"/>
      <c r="K533" s="172"/>
      <c r="L533" s="172"/>
      <c r="M533" s="172"/>
      <c r="N533" s="172"/>
      <c r="O533" s="172"/>
      <c r="P533" s="172"/>
    </row>
    <row r="534" spans="1:16" ht="15.75" customHeight="1" x14ac:dyDescent="0.25">
      <c r="A534" s="172"/>
      <c r="B534" s="172"/>
      <c r="C534" s="172"/>
      <c r="D534" s="172"/>
      <c r="E534" s="172"/>
      <c r="F534" s="172"/>
      <c r="G534" s="172"/>
      <c r="H534" s="172"/>
      <c r="I534" s="172"/>
      <c r="J534" s="172"/>
      <c r="K534" s="172"/>
      <c r="L534" s="172"/>
      <c r="M534" s="172"/>
      <c r="N534" s="172"/>
      <c r="O534" s="172"/>
      <c r="P534" s="172"/>
    </row>
    <row r="535" spans="1:16" ht="15.75" customHeight="1" x14ac:dyDescent="0.25">
      <c r="A535" s="172"/>
      <c r="B535" s="172"/>
      <c r="C535" s="172"/>
      <c r="D535" s="172"/>
      <c r="E535" s="172"/>
      <c r="F535" s="172"/>
      <c r="G535" s="172"/>
      <c r="H535" s="172"/>
      <c r="I535" s="172"/>
      <c r="J535" s="172"/>
      <c r="K535" s="172"/>
      <c r="L535" s="172"/>
      <c r="M535" s="172"/>
      <c r="N535" s="172"/>
      <c r="O535" s="172"/>
      <c r="P535" s="172"/>
    </row>
    <row r="536" spans="1:16" ht="15.75" customHeight="1" x14ac:dyDescent="0.25">
      <c r="A536" s="172"/>
      <c r="B536" s="172"/>
      <c r="C536" s="172"/>
      <c r="D536" s="172"/>
      <c r="E536" s="172"/>
      <c r="F536" s="172"/>
      <c r="G536" s="172"/>
      <c r="H536" s="172"/>
      <c r="I536" s="172"/>
      <c r="J536" s="172"/>
      <c r="K536" s="172"/>
      <c r="L536" s="172"/>
      <c r="M536" s="172"/>
      <c r="N536" s="172"/>
      <c r="O536" s="172"/>
      <c r="P536" s="172"/>
    </row>
    <row r="537" spans="1:16" ht="15.75" customHeight="1" x14ac:dyDescent="0.25">
      <c r="A537" s="172"/>
      <c r="B537" s="172"/>
      <c r="C537" s="172"/>
      <c r="D537" s="172"/>
      <c r="E537" s="172"/>
      <c r="F537" s="172"/>
      <c r="G537" s="172"/>
      <c r="H537" s="172"/>
      <c r="I537" s="172"/>
      <c r="J537" s="172"/>
      <c r="K537" s="172"/>
      <c r="L537" s="172"/>
      <c r="M537" s="172"/>
      <c r="N537" s="172"/>
      <c r="O537" s="172"/>
      <c r="P537" s="172"/>
    </row>
    <row r="538" spans="1:16" ht="15.75" customHeight="1" x14ac:dyDescent="0.25">
      <c r="A538" s="172"/>
      <c r="B538" s="172"/>
      <c r="C538" s="172"/>
      <c r="D538" s="172"/>
      <c r="E538" s="172"/>
      <c r="F538" s="172"/>
      <c r="G538" s="172"/>
      <c r="H538" s="172"/>
      <c r="I538" s="172"/>
      <c r="J538" s="172"/>
      <c r="K538" s="172"/>
      <c r="L538" s="172"/>
      <c r="M538" s="172"/>
      <c r="N538" s="172"/>
      <c r="O538" s="172"/>
      <c r="P538" s="172"/>
    </row>
    <row r="539" spans="1:16" ht="15.75" customHeight="1" x14ac:dyDescent="0.25">
      <c r="A539" s="172"/>
      <c r="B539" s="172"/>
      <c r="C539" s="172"/>
      <c r="D539" s="172"/>
      <c r="E539" s="172"/>
      <c r="F539" s="172"/>
      <c r="G539" s="172"/>
      <c r="H539" s="172"/>
      <c r="I539" s="172"/>
      <c r="J539" s="172"/>
      <c r="K539" s="172"/>
      <c r="L539" s="172"/>
      <c r="M539" s="172"/>
      <c r="N539" s="172"/>
      <c r="O539" s="172"/>
      <c r="P539" s="172"/>
    </row>
    <row r="540" spans="1:16" ht="15.75" customHeight="1" x14ac:dyDescent="0.25">
      <c r="A540" s="172"/>
      <c r="B540" s="172"/>
      <c r="C540" s="172"/>
      <c r="D540" s="172"/>
      <c r="E540" s="172"/>
      <c r="F540" s="172"/>
      <c r="G540" s="172"/>
      <c r="H540" s="172"/>
      <c r="I540" s="172"/>
      <c r="J540" s="172"/>
      <c r="K540" s="172"/>
      <c r="L540" s="172"/>
      <c r="M540" s="172"/>
      <c r="N540" s="172"/>
      <c r="O540" s="172"/>
      <c r="P540" s="172"/>
    </row>
    <row r="541" spans="1:16" ht="15.75" customHeight="1" x14ac:dyDescent="0.25">
      <c r="A541" s="172"/>
      <c r="B541" s="172"/>
      <c r="C541" s="172"/>
      <c r="D541" s="172"/>
      <c r="E541" s="172"/>
      <c r="F541" s="172"/>
      <c r="G541" s="172"/>
      <c r="H541" s="172"/>
      <c r="I541" s="172"/>
      <c r="J541" s="172"/>
      <c r="K541" s="172"/>
      <c r="L541" s="172"/>
      <c r="M541" s="172"/>
      <c r="N541" s="172"/>
      <c r="O541" s="172"/>
      <c r="P541" s="172"/>
    </row>
    <row r="542" spans="1:16" ht="15.75" customHeight="1" x14ac:dyDescent="0.25">
      <c r="A542" s="172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</row>
    <row r="543" spans="1:16" ht="15.75" customHeight="1" x14ac:dyDescent="0.25">
      <c r="A543" s="172"/>
      <c r="B543" s="172"/>
      <c r="C543" s="172"/>
      <c r="D543" s="172"/>
      <c r="E543" s="172"/>
      <c r="F543" s="172"/>
      <c r="G543" s="172"/>
      <c r="H543" s="172"/>
      <c r="I543" s="172"/>
      <c r="J543" s="172"/>
      <c r="K543" s="172"/>
      <c r="L543" s="172"/>
      <c r="M543" s="172"/>
      <c r="N543" s="172"/>
      <c r="O543" s="172"/>
      <c r="P543" s="172"/>
    </row>
    <row r="544" spans="1:16" ht="15.75" customHeight="1" x14ac:dyDescent="0.25">
      <c r="A544" s="172"/>
      <c r="B544" s="172"/>
      <c r="C544" s="172"/>
      <c r="D544" s="172"/>
      <c r="E544" s="172"/>
      <c r="F544" s="172"/>
      <c r="G544" s="172"/>
      <c r="H544" s="172"/>
      <c r="I544" s="172"/>
      <c r="J544" s="172"/>
      <c r="K544" s="172"/>
      <c r="L544" s="172"/>
      <c r="M544" s="172"/>
      <c r="N544" s="172"/>
      <c r="O544" s="172"/>
      <c r="P544" s="172"/>
    </row>
    <row r="545" spans="1:16" ht="15.75" customHeight="1" x14ac:dyDescent="0.25">
      <c r="A545" s="172"/>
      <c r="B545" s="172"/>
      <c r="C545" s="172"/>
      <c r="D545" s="172"/>
      <c r="E545" s="172"/>
      <c r="F545" s="172"/>
      <c r="G545" s="172"/>
      <c r="H545" s="172"/>
      <c r="I545" s="172"/>
      <c r="J545" s="172"/>
      <c r="K545" s="172"/>
      <c r="L545" s="172"/>
      <c r="M545" s="172"/>
      <c r="N545" s="172"/>
      <c r="O545" s="172"/>
      <c r="P545" s="172"/>
    </row>
    <row r="546" spans="1:16" ht="15.75" customHeight="1" x14ac:dyDescent="0.25">
      <c r="A546" s="172"/>
      <c r="B546" s="172"/>
      <c r="C546" s="172"/>
      <c r="D546" s="172"/>
      <c r="E546" s="172"/>
      <c r="F546" s="172"/>
      <c r="G546" s="172"/>
      <c r="H546" s="172"/>
      <c r="I546" s="172"/>
      <c r="J546" s="172"/>
      <c r="K546" s="172"/>
      <c r="L546" s="172"/>
      <c r="M546" s="172"/>
      <c r="N546" s="172"/>
      <c r="O546" s="172"/>
      <c r="P546" s="172"/>
    </row>
    <row r="547" spans="1:16" ht="15.75" customHeight="1" x14ac:dyDescent="0.25">
      <c r="A547" s="172"/>
      <c r="B547" s="172"/>
      <c r="C547" s="172"/>
      <c r="D547" s="172"/>
      <c r="E547" s="172"/>
      <c r="F547" s="172"/>
      <c r="G547" s="172"/>
      <c r="H547" s="172"/>
      <c r="I547" s="172"/>
      <c r="J547" s="172"/>
      <c r="K547" s="172"/>
      <c r="L547" s="172"/>
      <c r="M547" s="172"/>
      <c r="N547" s="172"/>
      <c r="O547" s="172"/>
      <c r="P547" s="172"/>
    </row>
    <row r="548" spans="1:16" ht="15.75" customHeight="1" x14ac:dyDescent="0.25">
      <c r="A548" s="172"/>
      <c r="B548" s="172"/>
      <c r="C548" s="172"/>
      <c r="D548" s="172"/>
      <c r="E548" s="172"/>
      <c r="F548" s="172"/>
      <c r="G548" s="172"/>
      <c r="H548" s="172"/>
      <c r="I548" s="172"/>
      <c r="J548" s="172"/>
      <c r="K548" s="172"/>
      <c r="L548" s="172"/>
      <c r="M548" s="172"/>
      <c r="N548" s="172"/>
      <c r="O548" s="172"/>
      <c r="P548" s="172"/>
    </row>
    <row r="549" spans="1:16" ht="15.75" customHeight="1" x14ac:dyDescent="0.25">
      <c r="A549" s="172"/>
      <c r="B549" s="172"/>
      <c r="C549" s="172"/>
      <c r="D549" s="172"/>
      <c r="E549" s="172"/>
      <c r="F549" s="172"/>
      <c r="G549" s="172"/>
      <c r="H549" s="172"/>
      <c r="I549" s="172"/>
      <c r="J549" s="172"/>
      <c r="K549" s="172"/>
      <c r="L549" s="172"/>
      <c r="M549" s="172"/>
      <c r="N549" s="172"/>
      <c r="O549" s="172"/>
      <c r="P549" s="172"/>
    </row>
    <row r="550" spans="1:16" ht="15.75" customHeight="1" x14ac:dyDescent="0.25">
      <c r="A550" s="172"/>
      <c r="B550" s="172"/>
      <c r="C550" s="172"/>
      <c r="D550" s="172"/>
      <c r="E550" s="172"/>
      <c r="F550" s="172"/>
      <c r="G550" s="172"/>
      <c r="H550" s="172"/>
      <c r="I550" s="172"/>
      <c r="J550" s="172"/>
      <c r="K550" s="172"/>
      <c r="L550" s="172"/>
      <c r="M550" s="172"/>
      <c r="N550" s="172"/>
      <c r="O550" s="172"/>
      <c r="P550" s="172"/>
    </row>
    <row r="551" spans="1:16" ht="15.75" customHeight="1" x14ac:dyDescent="0.25">
      <c r="A551" s="172"/>
      <c r="B551" s="172"/>
      <c r="C551" s="172"/>
      <c r="D551" s="172"/>
      <c r="E551" s="172"/>
      <c r="F551" s="172"/>
      <c r="G551" s="172"/>
      <c r="H551" s="172"/>
      <c r="I551" s="172"/>
      <c r="J551" s="172"/>
      <c r="K551" s="172"/>
      <c r="L551" s="172"/>
      <c r="M551" s="172"/>
      <c r="N551" s="172"/>
      <c r="O551" s="172"/>
      <c r="P551" s="172"/>
    </row>
    <row r="552" spans="1:16" ht="15.75" customHeight="1" x14ac:dyDescent="0.25">
      <c r="A552" s="172"/>
      <c r="B552" s="172"/>
      <c r="C552" s="172"/>
      <c r="D552" s="172"/>
      <c r="E552" s="172"/>
      <c r="F552" s="172"/>
      <c r="G552" s="172"/>
      <c r="H552" s="172"/>
      <c r="I552" s="172"/>
      <c r="J552" s="172"/>
      <c r="K552" s="172"/>
      <c r="L552" s="172"/>
      <c r="M552" s="172"/>
      <c r="N552" s="172"/>
      <c r="O552" s="172"/>
      <c r="P552" s="172"/>
    </row>
    <row r="553" spans="1:16" ht="15.75" customHeight="1" x14ac:dyDescent="0.25">
      <c r="A553" s="172"/>
      <c r="B553" s="172"/>
      <c r="C553" s="172"/>
      <c r="D553" s="172"/>
      <c r="E553" s="172"/>
      <c r="F553" s="172"/>
      <c r="G553" s="172"/>
      <c r="H553" s="172"/>
      <c r="I553" s="172"/>
      <c r="J553" s="172"/>
      <c r="K553" s="172"/>
      <c r="L553" s="172"/>
      <c r="M553" s="172"/>
      <c r="N553" s="172"/>
      <c r="O553" s="172"/>
      <c r="P553" s="172"/>
    </row>
    <row r="554" spans="1:16" ht="15.75" customHeight="1" x14ac:dyDescent="0.25">
      <c r="A554" s="172"/>
      <c r="B554" s="172"/>
      <c r="C554" s="172"/>
      <c r="D554" s="172"/>
      <c r="E554" s="172"/>
      <c r="F554" s="172"/>
      <c r="G554" s="172"/>
      <c r="H554" s="172"/>
      <c r="I554" s="172"/>
      <c r="J554" s="172"/>
      <c r="K554" s="172"/>
      <c r="L554" s="172"/>
      <c r="M554" s="172"/>
      <c r="N554" s="172"/>
      <c r="O554" s="172"/>
      <c r="P554" s="172"/>
    </row>
    <row r="555" spans="1:16" ht="15.75" customHeight="1" x14ac:dyDescent="0.25">
      <c r="A555" s="172"/>
      <c r="B555" s="172"/>
      <c r="C555" s="172"/>
      <c r="D555" s="172"/>
      <c r="E555" s="172"/>
      <c r="F555" s="172"/>
      <c r="G555" s="172"/>
      <c r="H555" s="172"/>
      <c r="I555" s="172"/>
      <c r="J555" s="172"/>
      <c r="K555" s="172"/>
      <c r="L555" s="172"/>
      <c r="M555" s="172"/>
      <c r="N555" s="172"/>
      <c r="O555" s="172"/>
      <c r="P555" s="172"/>
    </row>
    <row r="556" spans="1:16" ht="15.75" customHeight="1" x14ac:dyDescent="0.25">
      <c r="A556" s="172"/>
      <c r="B556" s="172"/>
      <c r="C556" s="172"/>
      <c r="D556" s="172"/>
      <c r="E556" s="172"/>
      <c r="F556" s="172"/>
      <c r="G556" s="172"/>
      <c r="H556" s="172"/>
      <c r="I556" s="172"/>
      <c r="J556" s="172"/>
      <c r="K556" s="172"/>
      <c r="L556" s="172"/>
      <c r="M556" s="172"/>
      <c r="N556" s="172"/>
      <c r="O556" s="172"/>
      <c r="P556" s="172"/>
    </row>
    <row r="557" spans="1:16" ht="15.75" customHeight="1" x14ac:dyDescent="0.25">
      <c r="A557" s="172"/>
      <c r="B557" s="172"/>
      <c r="C557" s="172"/>
      <c r="D557" s="172"/>
      <c r="E557" s="172"/>
      <c r="F557" s="172"/>
      <c r="G557" s="172"/>
      <c r="H557" s="172"/>
      <c r="I557" s="172"/>
      <c r="J557" s="172"/>
      <c r="K557" s="172"/>
      <c r="L557" s="172"/>
      <c r="M557" s="172"/>
      <c r="N557" s="172"/>
      <c r="O557" s="172"/>
      <c r="P557" s="172"/>
    </row>
    <row r="558" spans="1:16" ht="15.75" customHeight="1" x14ac:dyDescent="0.25">
      <c r="A558" s="172"/>
      <c r="B558" s="172"/>
      <c r="C558" s="172"/>
      <c r="D558" s="172"/>
      <c r="E558" s="172"/>
      <c r="F558" s="172"/>
      <c r="G558" s="172"/>
      <c r="H558" s="172"/>
      <c r="I558" s="172"/>
      <c r="J558" s="172"/>
      <c r="K558" s="172"/>
      <c r="L558" s="172"/>
      <c r="M558" s="172"/>
      <c r="N558" s="172"/>
      <c r="O558" s="172"/>
      <c r="P558" s="172"/>
    </row>
    <row r="559" spans="1:16" ht="15.75" customHeight="1" x14ac:dyDescent="0.25">
      <c r="A559" s="172"/>
      <c r="B559" s="172"/>
      <c r="C559" s="172"/>
      <c r="D559" s="172"/>
      <c r="E559" s="172"/>
      <c r="F559" s="172"/>
      <c r="G559" s="172"/>
      <c r="H559" s="172"/>
      <c r="I559" s="172"/>
      <c r="J559" s="172"/>
      <c r="K559" s="172"/>
      <c r="L559" s="172"/>
      <c r="M559" s="172"/>
      <c r="N559" s="172"/>
      <c r="O559" s="172"/>
      <c r="P559" s="172"/>
    </row>
    <row r="560" spans="1:16" ht="15.75" customHeight="1" x14ac:dyDescent="0.25">
      <c r="A560" s="172"/>
      <c r="B560" s="172"/>
      <c r="C560" s="172"/>
      <c r="D560" s="172"/>
      <c r="E560" s="172"/>
      <c r="F560" s="172"/>
      <c r="G560" s="172"/>
      <c r="H560" s="172"/>
      <c r="I560" s="172"/>
      <c r="J560" s="172"/>
      <c r="K560" s="172"/>
      <c r="L560" s="172"/>
      <c r="M560" s="172"/>
      <c r="N560" s="172"/>
      <c r="O560" s="172"/>
      <c r="P560" s="172"/>
    </row>
    <row r="561" spans="1:16" ht="15.75" customHeight="1" x14ac:dyDescent="0.25">
      <c r="A561" s="172"/>
      <c r="B561" s="172"/>
      <c r="C561" s="172"/>
      <c r="D561" s="172"/>
      <c r="E561" s="172"/>
      <c r="F561" s="172"/>
      <c r="G561" s="172"/>
      <c r="H561" s="172"/>
      <c r="I561" s="172"/>
      <c r="J561" s="172"/>
      <c r="K561" s="172"/>
      <c r="L561" s="172"/>
      <c r="M561" s="172"/>
      <c r="N561" s="172"/>
      <c r="O561" s="172"/>
      <c r="P561" s="172"/>
    </row>
    <row r="562" spans="1:16" ht="15.75" customHeight="1" x14ac:dyDescent="0.25">
      <c r="A562" s="172"/>
      <c r="B562" s="172"/>
      <c r="C562" s="172"/>
      <c r="D562" s="172"/>
      <c r="E562" s="172"/>
      <c r="F562" s="172"/>
      <c r="G562" s="172"/>
      <c r="H562" s="172"/>
      <c r="I562" s="172"/>
      <c r="J562" s="172"/>
      <c r="K562" s="172"/>
      <c r="L562" s="172"/>
      <c r="M562" s="172"/>
      <c r="N562" s="172"/>
      <c r="O562" s="172"/>
      <c r="P562" s="172"/>
    </row>
    <row r="563" spans="1:16" ht="15.75" customHeight="1" x14ac:dyDescent="0.25">
      <c r="A563" s="172"/>
      <c r="B563" s="172"/>
      <c r="C563" s="172"/>
      <c r="D563" s="172"/>
      <c r="E563" s="172"/>
      <c r="F563" s="172"/>
      <c r="G563" s="172"/>
      <c r="H563" s="172"/>
      <c r="I563" s="172"/>
      <c r="J563" s="172"/>
      <c r="K563" s="172"/>
      <c r="L563" s="172"/>
      <c r="M563" s="172"/>
      <c r="N563" s="172"/>
      <c r="O563" s="172"/>
      <c r="P563" s="172"/>
    </row>
    <row r="564" spans="1:16" ht="15.75" customHeight="1" x14ac:dyDescent="0.25">
      <c r="A564" s="172"/>
      <c r="B564" s="172"/>
      <c r="C564" s="172"/>
      <c r="D564" s="172"/>
      <c r="E564" s="172"/>
      <c r="F564" s="172"/>
      <c r="G564" s="172"/>
      <c r="H564" s="172"/>
      <c r="I564" s="172"/>
      <c r="J564" s="172"/>
      <c r="K564" s="172"/>
      <c r="L564" s="172"/>
      <c r="M564" s="172"/>
      <c r="N564" s="172"/>
      <c r="O564" s="172"/>
      <c r="P564" s="172"/>
    </row>
    <row r="565" spans="1:16" ht="15.75" customHeight="1" x14ac:dyDescent="0.25">
      <c r="A565" s="172"/>
      <c r="B565" s="172"/>
      <c r="C565" s="172"/>
      <c r="D565" s="172"/>
      <c r="E565" s="172"/>
      <c r="F565" s="172"/>
      <c r="G565" s="172"/>
      <c r="H565" s="172"/>
      <c r="I565" s="172"/>
      <c r="J565" s="172"/>
      <c r="K565" s="172"/>
      <c r="L565" s="172"/>
      <c r="M565" s="172"/>
      <c r="N565" s="172"/>
      <c r="O565" s="172"/>
      <c r="P565" s="172"/>
    </row>
    <row r="566" spans="1:16" ht="15.75" customHeight="1" x14ac:dyDescent="0.25">
      <c r="A566" s="172"/>
      <c r="B566" s="172"/>
      <c r="C566" s="172"/>
      <c r="D566" s="172"/>
      <c r="E566" s="172"/>
      <c r="F566" s="172"/>
      <c r="G566" s="172"/>
      <c r="H566" s="172"/>
      <c r="I566" s="172"/>
      <c r="J566" s="172"/>
      <c r="K566" s="172"/>
      <c r="L566" s="172"/>
      <c r="M566" s="172"/>
      <c r="N566" s="172"/>
      <c r="O566" s="172"/>
      <c r="P566" s="172"/>
    </row>
    <row r="567" spans="1:16" ht="15.75" customHeight="1" x14ac:dyDescent="0.25">
      <c r="A567" s="172"/>
      <c r="B567" s="172"/>
      <c r="C567" s="172"/>
      <c r="D567" s="172"/>
      <c r="E567" s="172"/>
      <c r="F567" s="172"/>
      <c r="G567" s="172"/>
      <c r="H567" s="172"/>
      <c r="I567" s="172"/>
      <c r="J567" s="172"/>
      <c r="K567" s="172"/>
      <c r="L567" s="172"/>
      <c r="M567" s="172"/>
      <c r="N567" s="172"/>
      <c r="O567" s="172"/>
      <c r="P567" s="172"/>
    </row>
    <row r="568" spans="1:16" ht="15.75" customHeight="1" x14ac:dyDescent="0.25">
      <c r="A568" s="172"/>
      <c r="B568" s="172"/>
      <c r="C568" s="172"/>
      <c r="D568" s="172"/>
      <c r="E568" s="172"/>
      <c r="F568" s="172"/>
      <c r="G568" s="172"/>
      <c r="H568" s="172"/>
      <c r="I568" s="172"/>
      <c r="J568" s="172"/>
      <c r="K568" s="172"/>
      <c r="L568" s="172"/>
      <c r="M568" s="172"/>
      <c r="N568" s="172"/>
      <c r="O568" s="172"/>
      <c r="P568" s="172"/>
    </row>
    <row r="569" spans="1:16" ht="15.75" customHeight="1" x14ac:dyDescent="0.25">
      <c r="A569" s="172"/>
      <c r="B569" s="172"/>
      <c r="C569" s="172"/>
      <c r="D569" s="172"/>
      <c r="E569" s="172"/>
      <c r="F569" s="172"/>
      <c r="G569" s="172"/>
      <c r="H569" s="172"/>
      <c r="I569" s="172"/>
      <c r="J569" s="172"/>
      <c r="K569" s="172"/>
      <c r="L569" s="172"/>
      <c r="M569" s="172"/>
      <c r="N569" s="172"/>
      <c r="O569" s="172"/>
      <c r="P569" s="172"/>
    </row>
    <row r="570" spans="1:16" ht="15.75" customHeight="1" x14ac:dyDescent="0.25">
      <c r="A570" s="172"/>
      <c r="B570" s="172"/>
      <c r="C570" s="172"/>
      <c r="D570" s="172"/>
      <c r="E570" s="172"/>
      <c r="F570" s="172"/>
      <c r="G570" s="172"/>
      <c r="H570" s="172"/>
      <c r="I570" s="172"/>
      <c r="J570" s="172"/>
      <c r="K570" s="172"/>
      <c r="L570" s="172"/>
      <c r="M570" s="172"/>
      <c r="N570" s="172"/>
      <c r="O570" s="172"/>
      <c r="P570" s="172"/>
    </row>
    <row r="571" spans="1:16" ht="15.75" customHeight="1" x14ac:dyDescent="0.25">
      <c r="A571" s="172"/>
      <c r="B571" s="172"/>
      <c r="C571" s="172"/>
      <c r="D571" s="172"/>
      <c r="E571" s="172"/>
      <c r="F571" s="172"/>
      <c r="G571" s="172"/>
      <c r="H571" s="172"/>
      <c r="I571" s="172"/>
      <c r="J571" s="172"/>
      <c r="K571" s="172"/>
      <c r="L571" s="172"/>
      <c r="M571" s="172"/>
      <c r="N571" s="172"/>
      <c r="O571" s="172"/>
      <c r="P571" s="172"/>
    </row>
    <row r="572" spans="1:16" ht="15.75" customHeight="1" x14ac:dyDescent="0.25">
      <c r="A572" s="172"/>
      <c r="B572" s="172"/>
      <c r="C572" s="172"/>
      <c r="D572" s="172"/>
      <c r="E572" s="172"/>
      <c r="F572" s="172"/>
      <c r="G572" s="172"/>
      <c r="H572" s="172"/>
      <c r="I572" s="172"/>
      <c r="J572" s="172"/>
      <c r="K572" s="172"/>
      <c r="L572" s="172"/>
      <c r="M572" s="172"/>
      <c r="N572" s="172"/>
      <c r="O572" s="172"/>
      <c r="P572" s="172"/>
    </row>
    <row r="573" spans="1:16" ht="15.75" customHeight="1" x14ac:dyDescent="0.25">
      <c r="A573" s="172"/>
      <c r="B573" s="172"/>
      <c r="C573" s="172"/>
      <c r="D573" s="172"/>
      <c r="E573" s="172"/>
      <c r="F573" s="172"/>
      <c r="G573" s="172"/>
      <c r="H573" s="172"/>
      <c r="I573" s="172"/>
      <c r="J573" s="172"/>
      <c r="K573" s="172"/>
      <c r="L573" s="172"/>
      <c r="M573" s="172"/>
      <c r="N573" s="172"/>
      <c r="O573" s="172"/>
      <c r="P573" s="172"/>
    </row>
    <row r="574" spans="1:16" ht="15.75" customHeight="1" x14ac:dyDescent="0.25">
      <c r="A574" s="172"/>
      <c r="B574" s="172"/>
      <c r="C574" s="172"/>
      <c r="D574" s="172"/>
      <c r="E574" s="172"/>
      <c r="F574" s="172"/>
      <c r="G574" s="172"/>
      <c r="H574" s="172"/>
      <c r="I574" s="172"/>
      <c r="J574" s="172"/>
      <c r="K574" s="172"/>
      <c r="L574" s="172"/>
      <c r="M574" s="172"/>
      <c r="N574" s="172"/>
      <c r="O574" s="172"/>
      <c r="P574" s="172"/>
    </row>
    <row r="575" spans="1:16" ht="15.75" customHeight="1" x14ac:dyDescent="0.25">
      <c r="A575" s="172"/>
      <c r="B575" s="172"/>
      <c r="C575" s="172"/>
      <c r="D575" s="172"/>
      <c r="E575" s="172"/>
      <c r="F575" s="172"/>
      <c r="G575" s="172"/>
      <c r="H575" s="172"/>
      <c r="I575" s="172"/>
      <c r="J575" s="172"/>
      <c r="K575" s="172"/>
      <c r="L575" s="172"/>
      <c r="M575" s="172"/>
      <c r="N575" s="172"/>
      <c r="O575" s="172"/>
      <c r="P575" s="172"/>
    </row>
    <row r="576" spans="1:16" ht="15.75" customHeight="1" x14ac:dyDescent="0.25">
      <c r="A576" s="172"/>
      <c r="B576" s="172"/>
      <c r="C576" s="172"/>
      <c r="D576" s="172"/>
      <c r="E576" s="172"/>
      <c r="F576" s="172"/>
      <c r="G576" s="172"/>
      <c r="H576" s="172"/>
      <c r="I576" s="172"/>
      <c r="J576" s="172"/>
      <c r="K576" s="172"/>
      <c r="L576" s="172"/>
      <c r="M576" s="172"/>
      <c r="N576" s="172"/>
      <c r="O576" s="172"/>
      <c r="P576" s="172"/>
    </row>
    <row r="577" spans="1:16" ht="15.75" customHeight="1" x14ac:dyDescent="0.25">
      <c r="A577" s="172"/>
      <c r="B577" s="172"/>
      <c r="C577" s="172"/>
      <c r="D577" s="172"/>
      <c r="E577" s="172"/>
      <c r="F577" s="172"/>
      <c r="G577" s="172"/>
      <c r="H577" s="172"/>
      <c r="I577" s="172"/>
      <c r="J577" s="172"/>
      <c r="K577" s="172"/>
      <c r="L577" s="172"/>
      <c r="M577" s="172"/>
      <c r="N577" s="172"/>
      <c r="O577" s="172"/>
      <c r="P577" s="172"/>
    </row>
    <row r="578" spans="1:16" ht="15.75" customHeight="1" x14ac:dyDescent="0.25">
      <c r="A578" s="172"/>
      <c r="B578" s="172"/>
      <c r="C578" s="172"/>
      <c r="D578" s="172"/>
      <c r="E578" s="172"/>
      <c r="F578" s="172"/>
      <c r="G578" s="172"/>
      <c r="H578" s="172"/>
      <c r="I578" s="172"/>
      <c r="J578" s="172"/>
      <c r="K578" s="172"/>
      <c r="L578" s="172"/>
      <c r="M578" s="172"/>
      <c r="N578" s="172"/>
      <c r="O578" s="172"/>
      <c r="P578" s="172"/>
    </row>
    <row r="579" spans="1:16" ht="15.75" customHeight="1" x14ac:dyDescent="0.25">
      <c r="A579" s="172"/>
      <c r="B579" s="172"/>
      <c r="C579" s="172"/>
      <c r="D579" s="172"/>
      <c r="E579" s="172"/>
      <c r="F579" s="172"/>
      <c r="G579" s="172"/>
      <c r="H579" s="172"/>
      <c r="I579" s="172"/>
      <c r="J579" s="172"/>
      <c r="K579" s="172"/>
      <c r="L579" s="172"/>
      <c r="M579" s="172"/>
      <c r="N579" s="172"/>
      <c r="O579" s="172"/>
      <c r="P579" s="172"/>
    </row>
    <row r="580" spans="1:16" ht="15.75" customHeight="1" x14ac:dyDescent="0.25">
      <c r="A580" s="172"/>
      <c r="B580" s="172"/>
      <c r="C580" s="172"/>
      <c r="D580" s="172"/>
      <c r="E580" s="172"/>
      <c r="F580" s="172"/>
      <c r="G580" s="172"/>
      <c r="H580" s="172"/>
      <c r="I580" s="172"/>
      <c r="J580" s="172"/>
      <c r="K580" s="172"/>
      <c r="L580" s="172"/>
      <c r="M580" s="172"/>
      <c r="N580" s="172"/>
      <c r="O580" s="172"/>
      <c r="P580" s="172"/>
    </row>
    <row r="581" spans="1:16" ht="15.75" customHeight="1" x14ac:dyDescent="0.25">
      <c r="A581" s="172"/>
      <c r="B581" s="172"/>
      <c r="C581" s="172"/>
      <c r="D581" s="172"/>
      <c r="E581" s="172"/>
      <c r="F581" s="172"/>
      <c r="G581" s="172"/>
      <c r="H581" s="172"/>
      <c r="I581" s="172"/>
      <c r="J581" s="172"/>
      <c r="K581" s="172"/>
      <c r="L581" s="172"/>
      <c r="M581" s="172"/>
      <c r="N581" s="172"/>
      <c r="O581" s="172"/>
      <c r="P581" s="172"/>
    </row>
    <row r="582" spans="1:16" ht="15.75" customHeight="1" x14ac:dyDescent="0.25">
      <c r="A582" s="172"/>
      <c r="B582" s="172"/>
      <c r="C582" s="172"/>
      <c r="D582" s="172"/>
      <c r="E582" s="172"/>
      <c r="F582" s="172"/>
      <c r="G582" s="172"/>
      <c r="H582" s="172"/>
      <c r="I582" s="172"/>
      <c r="J582" s="172"/>
      <c r="K582" s="172"/>
      <c r="L582" s="172"/>
      <c r="M582" s="172"/>
      <c r="N582" s="172"/>
      <c r="O582" s="172"/>
      <c r="P582" s="172"/>
    </row>
    <row r="583" spans="1:16" ht="15.75" customHeight="1" x14ac:dyDescent="0.25">
      <c r="A583" s="172"/>
      <c r="B583" s="172"/>
      <c r="C583" s="172"/>
      <c r="D583" s="172"/>
      <c r="E583" s="172"/>
      <c r="F583" s="172"/>
      <c r="G583" s="172"/>
      <c r="H583" s="172"/>
      <c r="I583" s="172"/>
      <c r="J583" s="172"/>
      <c r="K583" s="172"/>
      <c r="L583" s="172"/>
      <c r="M583" s="172"/>
      <c r="N583" s="172"/>
      <c r="O583" s="172"/>
      <c r="P583" s="172"/>
    </row>
    <row r="584" spans="1:16" ht="15.75" customHeight="1" x14ac:dyDescent="0.25">
      <c r="A584" s="172"/>
      <c r="B584" s="172"/>
      <c r="C584" s="172"/>
      <c r="D584" s="172"/>
      <c r="E584" s="172"/>
      <c r="F584" s="172"/>
      <c r="G584" s="172"/>
      <c r="H584" s="172"/>
      <c r="I584" s="172"/>
      <c r="J584" s="172"/>
      <c r="K584" s="172"/>
      <c r="L584" s="172"/>
      <c r="M584" s="172"/>
      <c r="N584" s="172"/>
      <c r="O584" s="172"/>
      <c r="P584" s="172"/>
    </row>
    <row r="585" spans="1:16" ht="15.75" customHeight="1" x14ac:dyDescent="0.25">
      <c r="A585" s="172"/>
      <c r="B585" s="172"/>
      <c r="C585" s="172"/>
      <c r="D585" s="172"/>
      <c r="E585" s="172"/>
      <c r="F585" s="172"/>
      <c r="G585" s="172"/>
      <c r="H585" s="172"/>
      <c r="I585" s="172"/>
      <c r="J585" s="172"/>
      <c r="K585" s="172"/>
      <c r="L585" s="172"/>
      <c r="M585" s="172"/>
      <c r="N585" s="172"/>
      <c r="O585" s="172"/>
      <c r="P585" s="172"/>
    </row>
    <row r="586" spans="1:16" ht="15.75" customHeight="1" x14ac:dyDescent="0.25">
      <c r="A586" s="172"/>
      <c r="B586" s="172"/>
      <c r="C586" s="172"/>
      <c r="D586" s="172"/>
      <c r="E586" s="172"/>
      <c r="F586" s="172"/>
      <c r="G586" s="172"/>
      <c r="H586" s="172"/>
      <c r="I586" s="172"/>
      <c r="J586" s="172"/>
      <c r="K586" s="172"/>
      <c r="L586" s="172"/>
      <c r="M586" s="172"/>
      <c r="N586" s="172"/>
      <c r="O586" s="172"/>
      <c r="P586" s="172"/>
    </row>
    <row r="587" spans="1:16" ht="15.75" customHeight="1" x14ac:dyDescent="0.25">
      <c r="A587" s="172"/>
      <c r="B587" s="172"/>
      <c r="C587" s="172"/>
      <c r="D587" s="172"/>
      <c r="E587" s="172"/>
      <c r="F587" s="172"/>
      <c r="G587" s="172"/>
      <c r="H587" s="172"/>
      <c r="I587" s="172"/>
      <c r="J587" s="172"/>
      <c r="K587" s="172"/>
      <c r="L587" s="172"/>
      <c r="M587" s="172"/>
      <c r="N587" s="172"/>
      <c r="O587" s="172"/>
      <c r="P587" s="172"/>
    </row>
    <row r="588" spans="1:16" ht="15.75" customHeight="1" x14ac:dyDescent="0.25">
      <c r="A588" s="172"/>
      <c r="B588" s="172"/>
      <c r="C588" s="172"/>
      <c r="D588" s="172"/>
      <c r="E588" s="172"/>
      <c r="F588" s="172"/>
      <c r="G588" s="172"/>
      <c r="H588" s="172"/>
      <c r="I588" s="172"/>
      <c r="J588" s="172"/>
      <c r="K588" s="172"/>
      <c r="L588" s="172"/>
      <c r="M588" s="172"/>
      <c r="N588" s="172"/>
      <c r="O588" s="172"/>
      <c r="P588" s="172"/>
    </row>
    <row r="589" spans="1:16" ht="15.75" customHeight="1" x14ac:dyDescent="0.25">
      <c r="A589" s="172"/>
      <c r="B589" s="172"/>
      <c r="C589" s="172"/>
      <c r="D589" s="172"/>
      <c r="E589" s="172"/>
      <c r="F589" s="172"/>
      <c r="G589" s="172"/>
      <c r="H589" s="172"/>
      <c r="I589" s="172"/>
      <c r="J589" s="172"/>
      <c r="K589" s="172"/>
      <c r="L589" s="172"/>
      <c r="M589" s="172"/>
      <c r="N589" s="172"/>
      <c r="O589" s="172"/>
      <c r="P589" s="172"/>
    </row>
    <row r="590" spans="1:16" ht="15.75" customHeight="1" x14ac:dyDescent="0.25">
      <c r="A590" s="172"/>
      <c r="B590" s="172"/>
      <c r="C590" s="172"/>
      <c r="D590" s="172"/>
      <c r="E590" s="172"/>
      <c r="F590" s="172"/>
      <c r="G590" s="172"/>
      <c r="H590" s="172"/>
      <c r="I590" s="172"/>
      <c r="J590" s="172"/>
      <c r="K590" s="172"/>
      <c r="L590" s="172"/>
      <c r="M590" s="172"/>
      <c r="N590" s="172"/>
      <c r="O590" s="172"/>
      <c r="P590" s="172"/>
    </row>
    <row r="591" spans="1:16" ht="15.75" customHeight="1" x14ac:dyDescent="0.25">
      <c r="A591" s="172"/>
      <c r="B591" s="172"/>
      <c r="C591" s="172"/>
      <c r="D591" s="172"/>
      <c r="E591" s="172"/>
      <c r="F591" s="172"/>
      <c r="G591" s="172"/>
      <c r="H591" s="172"/>
      <c r="I591" s="172"/>
      <c r="J591" s="172"/>
      <c r="K591" s="172"/>
      <c r="L591" s="172"/>
      <c r="M591" s="172"/>
      <c r="N591" s="172"/>
      <c r="O591" s="172"/>
      <c r="P591" s="172"/>
    </row>
    <row r="592" spans="1:16" ht="15.75" customHeight="1" x14ac:dyDescent="0.25">
      <c r="A592" s="172"/>
      <c r="B592" s="172"/>
      <c r="C592" s="172"/>
      <c r="D592" s="172"/>
      <c r="E592" s="172"/>
      <c r="F592" s="172"/>
      <c r="G592" s="172"/>
      <c r="H592" s="172"/>
      <c r="I592" s="172"/>
      <c r="J592" s="172"/>
      <c r="K592" s="172"/>
      <c r="L592" s="172"/>
      <c r="M592" s="172"/>
      <c r="N592" s="172"/>
      <c r="O592" s="172"/>
      <c r="P592" s="172"/>
    </row>
    <row r="593" spans="1:16" ht="15.75" customHeight="1" x14ac:dyDescent="0.25">
      <c r="A593" s="172"/>
      <c r="B593" s="172"/>
      <c r="C593" s="172"/>
      <c r="D593" s="172"/>
      <c r="E593" s="172"/>
      <c r="F593" s="172"/>
      <c r="G593" s="172"/>
      <c r="H593" s="172"/>
      <c r="I593" s="172"/>
      <c r="J593" s="172"/>
      <c r="K593" s="172"/>
      <c r="L593" s="172"/>
      <c r="M593" s="172"/>
      <c r="N593" s="172"/>
      <c r="O593" s="172"/>
      <c r="P593" s="172"/>
    </row>
    <row r="594" spans="1:16" ht="15.75" customHeight="1" x14ac:dyDescent="0.25">
      <c r="A594" s="172"/>
      <c r="B594" s="172"/>
      <c r="C594" s="172"/>
      <c r="D594" s="172"/>
      <c r="E594" s="172"/>
      <c r="F594" s="172"/>
      <c r="G594" s="172"/>
      <c r="H594" s="172"/>
      <c r="I594" s="172"/>
      <c r="J594" s="172"/>
      <c r="K594" s="172"/>
      <c r="L594" s="172"/>
      <c r="M594" s="172"/>
      <c r="N594" s="172"/>
      <c r="O594" s="172"/>
      <c r="P594" s="172"/>
    </row>
    <row r="595" spans="1:16" ht="15.75" customHeight="1" x14ac:dyDescent="0.25">
      <c r="A595" s="172"/>
      <c r="B595" s="172"/>
      <c r="C595" s="172"/>
      <c r="D595" s="172"/>
      <c r="E595" s="172"/>
      <c r="F595" s="172"/>
      <c r="G595" s="172"/>
      <c r="H595" s="172"/>
      <c r="I595" s="172"/>
      <c r="J595" s="172"/>
      <c r="K595" s="172"/>
      <c r="L595" s="172"/>
      <c r="M595" s="172"/>
      <c r="N595" s="172"/>
      <c r="O595" s="172"/>
      <c r="P595" s="172"/>
    </row>
    <row r="596" spans="1:16" ht="15.75" customHeight="1" x14ac:dyDescent="0.25">
      <c r="A596" s="172"/>
      <c r="B596" s="172"/>
      <c r="C596" s="172"/>
      <c r="D596" s="172"/>
      <c r="E596" s="172"/>
      <c r="F596" s="172"/>
      <c r="G596" s="172"/>
      <c r="H596" s="172"/>
      <c r="I596" s="172"/>
      <c r="J596" s="172"/>
      <c r="K596" s="172"/>
      <c r="L596" s="172"/>
      <c r="M596" s="172"/>
      <c r="N596" s="172"/>
      <c r="O596" s="172"/>
      <c r="P596" s="172"/>
    </row>
    <row r="597" spans="1:16" ht="15.75" customHeight="1" x14ac:dyDescent="0.25">
      <c r="A597" s="172"/>
      <c r="B597" s="172"/>
      <c r="C597" s="172"/>
      <c r="D597" s="172"/>
      <c r="E597" s="172"/>
      <c r="F597" s="172"/>
      <c r="G597" s="172"/>
      <c r="H597" s="172"/>
      <c r="I597" s="172"/>
      <c r="J597" s="172"/>
      <c r="K597" s="172"/>
      <c r="L597" s="172"/>
      <c r="M597" s="172"/>
      <c r="N597" s="172"/>
      <c r="O597" s="172"/>
      <c r="P597" s="172"/>
    </row>
    <row r="598" spans="1:16" ht="15.75" customHeight="1" x14ac:dyDescent="0.25">
      <c r="A598" s="172"/>
      <c r="B598" s="172"/>
      <c r="C598" s="172"/>
      <c r="D598" s="172"/>
      <c r="E598" s="172"/>
      <c r="F598" s="172"/>
      <c r="G598" s="172"/>
      <c r="H598" s="172"/>
      <c r="I598" s="172"/>
      <c r="J598" s="172"/>
      <c r="K598" s="172"/>
      <c r="L598" s="172"/>
      <c r="M598" s="172"/>
      <c r="N598" s="172"/>
      <c r="O598" s="172"/>
      <c r="P598" s="172"/>
    </row>
    <row r="599" spans="1:16" ht="15.75" customHeight="1" x14ac:dyDescent="0.25">
      <c r="A599" s="172"/>
      <c r="B599" s="172"/>
      <c r="C599" s="172"/>
      <c r="D599" s="172"/>
      <c r="E599" s="172"/>
      <c r="F599" s="172"/>
      <c r="G599" s="172"/>
      <c r="H599" s="172"/>
      <c r="I599" s="172"/>
      <c r="J599" s="172"/>
      <c r="K599" s="172"/>
      <c r="L599" s="172"/>
      <c r="M599" s="172"/>
      <c r="N599" s="172"/>
      <c r="O599" s="172"/>
      <c r="P599" s="172"/>
    </row>
    <row r="600" spans="1:16" ht="15.75" customHeight="1" x14ac:dyDescent="0.25">
      <c r="A600" s="172"/>
      <c r="B600" s="172"/>
      <c r="C600" s="172"/>
      <c r="D600" s="172"/>
      <c r="E600" s="172"/>
      <c r="F600" s="172"/>
      <c r="G600" s="172"/>
      <c r="H600" s="172"/>
      <c r="I600" s="172"/>
      <c r="J600" s="172"/>
      <c r="K600" s="172"/>
      <c r="L600" s="172"/>
      <c r="M600" s="172"/>
      <c r="N600" s="172"/>
      <c r="O600" s="172"/>
      <c r="P600" s="172"/>
    </row>
    <row r="601" spans="1:16" ht="15.75" customHeight="1" x14ac:dyDescent="0.25">
      <c r="A601" s="172"/>
      <c r="B601" s="172"/>
      <c r="C601" s="172"/>
      <c r="D601" s="172"/>
      <c r="E601" s="172"/>
      <c r="F601" s="172"/>
      <c r="G601" s="172"/>
      <c r="H601" s="172"/>
      <c r="I601" s="172"/>
      <c r="J601" s="172"/>
      <c r="K601" s="172"/>
      <c r="L601" s="172"/>
      <c r="M601" s="172"/>
      <c r="N601" s="172"/>
      <c r="O601" s="172"/>
      <c r="P601" s="172"/>
    </row>
    <row r="602" spans="1:16" ht="15.75" customHeight="1" x14ac:dyDescent="0.25">
      <c r="A602" s="172"/>
      <c r="B602" s="172"/>
      <c r="C602" s="172"/>
      <c r="D602" s="172"/>
      <c r="E602" s="172"/>
      <c r="F602" s="172"/>
      <c r="G602" s="172"/>
      <c r="H602" s="172"/>
      <c r="I602" s="172"/>
      <c r="J602" s="172"/>
      <c r="K602" s="172"/>
      <c r="L602" s="172"/>
      <c r="M602" s="172"/>
      <c r="N602" s="172"/>
      <c r="O602" s="172"/>
      <c r="P602" s="172"/>
    </row>
    <row r="603" spans="1:16" ht="15.75" customHeight="1" x14ac:dyDescent="0.25">
      <c r="A603" s="172"/>
      <c r="B603" s="172"/>
      <c r="C603" s="172"/>
      <c r="D603" s="172"/>
      <c r="E603" s="172"/>
      <c r="F603" s="172"/>
      <c r="G603" s="172"/>
      <c r="H603" s="172"/>
      <c r="I603" s="172"/>
      <c r="J603" s="172"/>
      <c r="K603" s="172"/>
      <c r="L603" s="172"/>
      <c r="M603" s="172"/>
      <c r="N603" s="172"/>
      <c r="O603" s="172"/>
      <c r="P603" s="172"/>
    </row>
    <row r="604" spans="1:16" ht="15.75" customHeight="1" x14ac:dyDescent="0.25">
      <c r="A604" s="172"/>
      <c r="B604" s="172"/>
      <c r="C604" s="172"/>
      <c r="D604" s="172"/>
      <c r="E604" s="172"/>
      <c r="F604" s="172"/>
      <c r="G604" s="172"/>
      <c r="H604" s="172"/>
      <c r="I604" s="172"/>
      <c r="J604" s="172"/>
      <c r="K604" s="172"/>
      <c r="L604" s="172"/>
      <c r="M604" s="172"/>
      <c r="N604" s="172"/>
      <c r="O604" s="172"/>
      <c r="P604" s="172"/>
    </row>
    <row r="605" spans="1:16" ht="15.75" customHeight="1" x14ac:dyDescent="0.25">
      <c r="A605" s="172"/>
      <c r="B605" s="172"/>
      <c r="C605" s="172"/>
      <c r="D605" s="172"/>
      <c r="E605" s="172"/>
      <c r="F605" s="172"/>
      <c r="G605" s="172"/>
      <c r="H605" s="172"/>
      <c r="I605" s="172"/>
      <c r="J605" s="172"/>
      <c r="K605" s="172"/>
      <c r="L605" s="172"/>
      <c r="M605" s="172"/>
      <c r="N605" s="172"/>
      <c r="O605" s="172"/>
      <c r="P605" s="172"/>
    </row>
    <row r="606" spans="1:16" ht="15.75" customHeight="1" x14ac:dyDescent="0.25">
      <c r="A606" s="172"/>
      <c r="B606" s="172"/>
      <c r="C606" s="172"/>
      <c r="D606" s="172"/>
      <c r="E606" s="172"/>
      <c r="F606" s="172"/>
      <c r="G606" s="172"/>
      <c r="H606" s="172"/>
      <c r="I606" s="172"/>
      <c r="J606" s="172"/>
      <c r="K606" s="172"/>
      <c r="L606" s="172"/>
      <c r="M606" s="172"/>
      <c r="N606" s="172"/>
      <c r="O606" s="172"/>
      <c r="P606" s="172"/>
    </row>
    <row r="607" spans="1:16" ht="15.75" customHeight="1" x14ac:dyDescent="0.25">
      <c r="A607" s="172"/>
      <c r="B607" s="172"/>
      <c r="C607" s="172"/>
      <c r="D607" s="172"/>
      <c r="E607" s="172"/>
      <c r="F607" s="172"/>
      <c r="G607" s="172"/>
      <c r="H607" s="172"/>
      <c r="I607" s="172"/>
      <c r="J607" s="172"/>
      <c r="K607" s="172"/>
      <c r="L607" s="172"/>
      <c r="M607" s="172"/>
      <c r="N607" s="172"/>
      <c r="O607" s="172"/>
      <c r="P607" s="172"/>
    </row>
    <row r="608" spans="1:16" ht="15.75" customHeight="1" x14ac:dyDescent="0.25">
      <c r="A608" s="172"/>
      <c r="B608" s="172"/>
      <c r="C608" s="172"/>
      <c r="D608" s="172"/>
      <c r="E608" s="172"/>
      <c r="F608" s="172"/>
      <c r="G608" s="172"/>
      <c r="H608" s="172"/>
      <c r="I608" s="172"/>
      <c r="J608" s="172"/>
      <c r="K608" s="172"/>
      <c r="L608" s="172"/>
      <c r="M608" s="172"/>
      <c r="N608" s="172"/>
      <c r="O608" s="172"/>
      <c r="P608" s="172"/>
    </row>
    <row r="609" spans="1:16" ht="15.75" customHeight="1" x14ac:dyDescent="0.25">
      <c r="A609" s="172"/>
      <c r="B609" s="172"/>
      <c r="C609" s="172"/>
      <c r="D609" s="172"/>
      <c r="E609" s="172"/>
      <c r="F609" s="172"/>
      <c r="G609" s="172"/>
      <c r="H609" s="172"/>
      <c r="I609" s="172"/>
      <c r="J609" s="172"/>
      <c r="K609" s="172"/>
      <c r="L609" s="172"/>
      <c r="M609" s="172"/>
      <c r="N609" s="172"/>
      <c r="O609" s="172"/>
      <c r="P609" s="172"/>
    </row>
    <row r="610" spans="1:16" ht="15.75" customHeight="1" x14ac:dyDescent="0.25">
      <c r="A610" s="172"/>
      <c r="B610" s="172"/>
      <c r="C610" s="172"/>
      <c r="D610" s="172"/>
      <c r="E610" s="172"/>
      <c r="F610" s="172"/>
      <c r="G610" s="172"/>
      <c r="H610" s="172"/>
      <c r="I610" s="172"/>
      <c r="J610" s="172"/>
      <c r="K610" s="172"/>
      <c r="L610" s="172"/>
      <c r="M610" s="172"/>
      <c r="N610" s="172"/>
      <c r="O610" s="172"/>
      <c r="P610" s="172"/>
    </row>
    <row r="611" spans="1:16" ht="15.75" customHeight="1" x14ac:dyDescent="0.25">
      <c r="A611" s="172"/>
      <c r="B611" s="172"/>
      <c r="C611" s="172"/>
      <c r="D611" s="172"/>
      <c r="E611" s="172"/>
      <c r="F611" s="172"/>
      <c r="G611" s="172"/>
      <c r="H611" s="172"/>
      <c r="I611" s="172"/>
      <c r="J611" s="172"/>
      <c r="K611" s="172"/>
      <c r="L611" s="172"/>
      <c r="M611" s="172"/>
      <c r="N611" s="172"/>
      <c r="O611" s="172"/>
      <c r="P611" s="172"/>
    </row>
    <row r="612" spans="1:16" ht="15.75" customHeight="1" x14ac:dyDescent="0.25">
      <c r="A612" s="172"/>
      <c r="B612" s="172"/>
      <c r="C612" s="172"/>
      <c r="D612" s="172"/>
      <c r="E612" s="172"/>
      <c r="F612" s="172"/>
      <c r="G612" s="172"/>
      <c r="H612" s="172"/>
      <c r="I612" s="172"/>
      <c r="J612" s="172"/>
      <c r="K612" s="172"/>
      <c r="L612" s="172"/>
      <c r="M612" s="172"/>
      <c r="N612" s="172"/>
      <c r="O612" s="172"/>
      <c r="P612" s="172"/>
    </row>
    <row r="613" spans="1:16" ht="15.75" customHeight="1" x14ac:dyDescent="0.25">
      <c r="A613" s="172"/>
      <c r="B613" s="172"/>
      <c r="C613" s="172"/>
      <c r="D613" s="172"/>
      <c r="E613" s="172"/>
      <c r="F613" s="172"/>
      <c r="G613" s="172"/>
      <c r="H613" s="172"/>
      <c r="I613" s="172"/>
      <c r="J613" s="172"/>
      <c r="K613" s="172"/>
      <c r="L613" s="172"/>
      <c r="M613" s="172"/>
      <c r="N613" s="172"/>
      <c r="O613" s="172"/>
      <c r="P613" s="172"/>
    </row>
    <row r="614" spans="1:16" ht="15.75" customHeight="1" x14ac:dyDescent="0.25">
      <c r="A614" s="172"/>
      <c r="B614" s="172"/>
      <c r="C614" s="172"/>
      <c r="D614" s="172"/>
      <c r="E614" s="172"/>
      <c r="F614" s="172"/>
      <c r="G614" s="172"/>
      <c r="H614" s="172"/>
      <c r="I614" s="172"/>
      <c r="J614" s="172"/>
      <c r="K614" s="172"/>
      <c r="L614" s="172"/>
      <c r="M614" s="172"/>
      <c r="N614" s="172"/>
      <c r="O614" s="172"/>
      <c r="P614" s="172"/>
    </row>
    <row r="615" spans="1:16" ht="15.75" customHeight="1" x14ac:dyDescent="0.25">
      <c r="A615" s="172"/>
      <c r="B615" s="172"/>
      <c r="C615" s="172"/>
      <c r="D615" s="172"/>
      <c r="E615" s="172"/>
      <c r="F615" s="172"/>
      <c r="G615" s="172"/>
      <c r="H615" s="172"/>
      <c r="I615" s="172"/>
      <c r="J615" s="172"/>
      <c r="K615" s="172"/>
      <c r="L615" s="172"/>
      <c r="M615" s="172"/>
      <c r="N615" s="172"/>
      <c r="O615" s="172"/>
      <c r="P615" s="172"/>
    </row>
    <row r="616" spans="1:16" ht="15.75" customHeight="1" x14ac:dyDescent="0.25">
      <c r="A616" s="172"/>
      <c r="B616" s="172"/>
      <c r="C616" s="172"/>
      <c r="D616" s="172"/>
      <c r="E616" s="172"/>
      <c r="F616" s="172"/>
      <c r="G616" s="172"/>
      <c r="H616" s="172"/>
      <c r="I616" s="172"/>
      <c r="J616" s="172"/>
      <c r="K616" s="172"/>
      <c r="L616" s="172"/>
      <c r="M616" s="172"/>
      <c r="N616" s="172"/>
      <c r="O616" s="172"/>
      <c r="P616" s="172"/>
    </row>
    <row r="617" spans="1:16" ht="15.75" customHeight="1" x14ac:dyDescent="0.25">
      <c r="A617" s="172"/>
      <c r="B617" s="172"/>
      <c r="C617" s="172"/>
      <c r="D617" s="172"/>
      <c r="E617" s="172"/>
      <c r="F617" s="172"/>
      <c r="G617" s="172"/>
      <c r="H617" s="172"/>
      <c r="I617" s="172"/>
      <c r="J617" s="172"/>
      <c r="K617" s="172"/>
      <c r="L617" s="172"/>
      <c r="M617" s="172"/>
      <c r="N617" s="172"/>
      <c r="O617" s="172"/>
      <c r="P617" s="172"/>
    </row>
    <row r="618" spans="1:16" ht="15.75" customHeight="1" x14ac:dyDescent="0.25">
      <c r="A618" s="172"/>
      <c r="B618" s="172"/>
      <c r="C618" s="172"/>
      <c r="D618" s="172"/>
      <c r="E618" s="172"/>
      <c r="F618" s="172"/>
      <c r="G618" s="172"/>
      <c r="H618" s="172"/>
      <c r="I618" s="172"/>
      <c r="J618" s="172"/>
      <c r="K618" s="172"/>
      <c r="L618" s="172"/>
      <c r="M618" s="172"/>
      <c r="N618" s="172"/>
      <c r="O618" s="172"/>
      <c r="P618" s="172"/>
    </row>
    <row r="619" spans="1:16" ht="15.75" customHeight="1" x14ac:dyDescent="0.25">
      <c r="A619" s="172"/>
      <c r="B619" s="172"/>
      <c r="C619" s="172"/>
      <c r="D619" s="172"/>
      <c r="E619" s="172"/>
      <c r="F619" s="172"/>
      <c r="G619" s="172"/>
      <c r="H619" s="172"/>
      <c r="I619" s="172"/>
      <c r="J619" s="172"/>
      <c r="K619" s="172"/>
      <c r="L619" s="172"/>
      <c r="M619" s="172"/>
      <c r="N619" s="172"/>
      <c r="O619" s="172"/>
      <c r="P619" s="172"/>
    </row>
    <row r="620" spans="1:16" ht="15.75" customHeight="1" x14ac:dyDescent="0.25">
      <c r="A620" s="172"/>
      <c r="B620" s="172"/>
      <c r="C620" s="172"/>
      <c r="D620" s="172"/>
      <c r="E620" s="172"/>
      <c r="F620" s="172"/>
      <c r="G620" s="172"/>
      <c r="H620" s="172"/>
      <c r="I620" s="172"/>
      <c r="J620" s="172"/>
      <c r="K620" s="172"/>
      <c r="L620" s="172"/>
      <c r="M620" s="172"/>
      <c r="N620" s="172"/>
      <c r="O620" s="172"/>
      <c r="P620" s="172"/>
    </row>
    <row r="621" spans="1:16" ht="15.75" customHeight="1" x14ac:dyDescent="0.25">
      <c r="A621" s="172"/>
      <c r="B621" s="172"/>
      <c r="C621" s="172"/>
      <c r="D621" s="172"/>
      <c r="E621" s="172"/>
      <c r="F621" s="172"/>
      <c r="G621" s="172"/>
      <c r="H621" s="172"/>
      <c r="I621" s="172"/>
      <c r="J621" s="172"/>
      <c r="K621" s="172"/>
      <c r="L621" s="172"/>
      <c r="M621" s="172"/>
      <c r="N621" s="172"/>
      <c r="O621" s="172"/>
      <c r="P621" s="172"/>
    </row>
    <row r="622" spans="1:16" ht="15.75" customHeight="1" x14ac:dyDescent="0.25">
      <c r="A622" s="172"/>
      <c r="B622" s="172"/>
      <c r="C622" s="172"/>
      <c r="D622" s="172"/>
      <c r="E622" s="172"/>
      <c r="F622" s="172"/>
      <c r="G622" s="172"/>
      <c r="H622" s="172"/>
      <c r="I622" s="172"/>
      <c r="J622" s="172"/>
      <c r="K622" s="172"/>
      <c r="L622" s="172"/>
      <c r="M622" s="172"/>
      <c r="N622" s="172"/>
      <c r="O622" s="172"/>
      <c r="P622" s="172"/>
    </row>
    <row r="623" spans="1:16" ht="15.75" customHeight="1" x14ac:dyDescent="0.25">
      <c r="A623" s="172"/>
      <c r="B623" s="172"/>
      <c r="C623" s="172"/>
      <c r="D623" s="172"/>
      <c r="E623" s="172"/>
      <c r="F623" s="172"/>
      <c r="G623" s="172"/>
      <c r="H623" s="172"/>
      <c r="I623" s="172"/>
      <c r="J623" s="172"/>
      <c r="K623" s="172"/>
      <c r="L623" s="172"/>
      <c r="M623" s="172"/>
      <c r="N623" s="172"/>
      <c r="O623" s="172"/>
      <c r="P623" s="172"/>
    </row>
    <row r="624" spans="1:16" ht="15.75" customHeight="1" x14ac:dyDescent="0.25">
      <c r="A624" s="172"/>
      <c r="B624" s="172"/>
      <c r="C624" s="172"/>
      <c r="D624" s="172"/>
      <c r="E624" s="172"/>
      <c r="F624" s="172"/>
      <c r="G624" s="172"/>
      <c r="H624" s="172"/>
      <c r="I624" s="172"/>
      <c r="J624" s="172"/>
      <c r="K624" s="172"/>
      <c r="L624" s="172"/>
      <c r="M624" s="172"/>
      <c r="N624" s="172"/>
      <c r="O624" s="172"/>
      <c r="P624" s="172"/>
    </row>
    <row r="625" spans="1:16" ht="15.75" customHeight="1" x14ac:dyDescent="0.25">
      <c r="A625" s="172"/>
      <c r="B625" s="172"/>
      <c r="C625" s="172"/>
      <c r="D625" s="172"/>
      <c r="E625" s="172"/>
      <c r="F625" s="172"/>
      <c r="G625" s="172"/>
      <c r="H625" s="172"/>
      <c r="I625" s="172"/>
      <c r="J625" s="172"/>
      <c r="K625" s="172"/>
      <c r="L625" s="172"/>
      <c r="M625" s="172"/>
      <c r="N625" s="172"/>
      <c r="O625" s="172"/>
      <c r="P625" s="172"/>
    </row>
    <row r="626" spans="1:16" ht="15.75" customHeight="1" x14ac:dyDescent="0.25">
      <c r="A626" s="172"/>
      <c r="B626" s="172"/>
      <c r="C626" s="172"/>
      <c r="D626" s="172"/>
      <c r="E626" s="172"/>
      <c r="F626" s="172"/>
      <c r="G626" s="172"/>
      <c r="H626" s="172"/>
      <c r="I626" s="172"/>
      <c r="J626" s="172"/>
      <c r="K626" s="172"/>
      <c r="L626" s="172"/>
      <c r="M626" s="172"/>
      <c r="N626" s="172"/>
      <c r="O626" s="172"/>
      <c r="P626" s="172"/>
    </row>
    <row r="627" spans="1:16" ht="15.75" customHeight="1" x14ac:dyDescent="0.25">
      <c r="A627" s="172"/>
      <c r="B627" s="172"/>
      <c r="C627" s="172"/>
      <c r="D627" s="172"/>
      <c r="E627" s="172"/>
      <c r="F627" s="172"/>
      <c r="G627" s="172"/>
      <c r="H627" s="172"/>
      <c r="I627" s="172"/>
      <c r="J627" s="172"/>
      <c r="K627" s="172"/>
      <c r="L627" s="172"/>
      <c r="M627" s="172"/>
      <c r="N627" s="172"/>
      <c r="O627" s="172"/>
      <c r="P627" s="172"/>
    </row>
    <row r="628" spans="1:16" ht="15.75" customHeight="1" x14ac:dyDescent="0.25">
      <c r="A628" s="172"/>
      <c r="B628" s="172"/>
      <c r="C628" s="172"/>
      <c r="D628" s="172"/>
      <c r="E628" s="172"/>
      <c r="F628" s="172"/>
      <c r="G628" s="172"/>
      <c r="H628" s="172"/>
      <c r="I628" s="172"/>
      <c r="J628" s="172"/>
      <c r="K628" s="172"/>
      <c r="L628" s="172"/>
      <c r="M628" s="172"/>
      <c r="N628" s="172"/>
      <c r="O628" s="172"/>
      <c r="P628" s="172"/>
    </row>
    <row r="629" spans="1:16" ht="15.75" customHeight="1" x14ac:dyDescent="0.25">
      <c r="A629" s="172"/>
      <c r="B629" s="172"/>
      <c r="C629" s="172"/>
      <c r="D629" s="172"/>
      <c r="E629" s="172"/>
      <c r="F629" s="172"/>
      <c r="G629" s="172"/>
      <c r="H629" s="172"/>
      <c r="I629" s="172"/>
      <c r="J629" s="172"/>
      <c r="K629" s="172"/>
      <c r="L629" s="172"/>
      <c r="M629" s="172"/>
      <c r="N629" s="172"/>
      <c r="O629" s="172"/>
      <c r="P629" s="172"/>
    </row>
    <row r="630" spans="1:16" ht="15.75" customHeight="1" x14ac:dyDescent="0.25">
      <c r="A630" s="172"/>
      <c r="B630" s="172"/>
      <c r="C630" s="172"/>
      <c r="D630" s="172"/>
      <c r="E630" s="172"/>
      <c r="F630" s="172"/>
      <c r="G630" s="172"/>
      <c r="H630" s="172"/>
      <c r="I630" s="172"/>
      <c r="J630" s="172"/>
      <c r="K630" s="172"/>
      <c r="L630" s="172"/>
      <c r="M630" s="172"/>
      <c r="N630" s="172"/>
      <c r="O630" s="172"/>
      <c r="P630" s="172"/>
    </row>
    <row r="631" spans="1:16" ht="15.75" customHeight="1" x14ac:dyDescent="0.25">
      <c r="A631" s="172"/>
      <c r="B631" s="172"/>
      <c r="C631" s="172"/>
      <c r="D631" s="172"/>
      <c r="E631" s="172"/>
      <c r="F631" s="172"/>
      <c r="G631" s="172"/>
      <c r="H631" s="172"/>
      <c r="I631" s="172"/>
      <c r="J631" s="172"/>
      <c r="K631" s="172"/>
      <c r="L631" s="172"/>
      <c r="M631" s="172"/>
      <c r="N631" s="172"/>
      <c r="O631" s="172"/>
      <c r="P631" s="172"/>
    </row>
    <row r="632" spans="1:16" ht="15.75" customHeight="1" x14ac:dyDescent="0.25">
      <c r="A632" s="172"/>
      <c r="B632" s="172"/>
      <c r="C632" s="172"/>
      <c r="D632" s="172"/>
      <c r="E632" s="172"/>
      <c r="F632" s="172"/>
      <c r="G632" s="172"/>
      <c r="H632" s="172"/>
      <c r="I632" s="172"/>
      <c r="J632" s="172"/>
      <c r="K632" s="172"/>
      <c r="L632" s="172"/>
      <c r="M632" s="172"/>
      <c r="N632" s="172"/>
      <c r="O632" s="172"/>
      <c r="P632" s="172"/>
    </row>
    <row r="633" spans="1:16" ht="15.75" customHeight="1" x14ac:dyDescent="0.25">
      <c r="A633" s="172"/>
      <c r="B633" s="172"/>
      <c r="C633" s="172"/>
      <c r="D633" s="172"/>
      <c r="E633" s="172"/>
      <c r="F633" s="172"/>
      <c r="G633" s="172"/>
      <c r="H633" s="172"/>
      <c r="I633" s="172"/>
      <c r="J633" s="172"/>
      <c r="K633" s="172"/>
      <c r="L633" s="172"/>
      <c r="M633" s="172"/>
      <c r="N633" s="172"/>
      <c r="O633" s="172"/>
      <c r="P633" s="172"/>
    </row>
    <row r="634" spans="1:16" ht="15.75" customHeight="1" x14ac:dyDescent="0.25">
      <c r="A634" s="172"/>
      <c r="B634" s="172"/>
      <c r="C634" s="172"/>
      <c r="D634" s="172"/>
      <c r="E634" s="172"/>
      <c r="F634" s="172"/>
      <c r="G634" s="172"/>
      <c r="H634" s="172"/>
      <c r="I634" s="172"/>
      <c r="J634" s="172"/>
      <c r="K634" s="172"/>
      <c r="L634" s="172"/>
      <c r="M634" s="172"/>
      <c r="N634" s="172"/>
      <c r="O634" s="172"/>
      <c r="P634" s="172"/>
    </row>
    <row r="635" spans="1:16" ht="15.75" customHeight="1" x14ac:dyDescent="0.25">
      <c r="A635" s="172"/>
      <c r="B635" s="172"/>
      <c r="C635" s="172"/>
      <c r="D635" s="172"/>
      <c r="E635" s="172"/>
      <c r="F635" s="172"/>
      <c r="G635" s="172"/>
      <c r="H635" s="172"/>
      <c r="I635" s="172"/>
      <c r="J635" s="172"/>
      <c r="K635" s="172"/>
      <c r="L635" s="172"/>
      <c r="M635" s="172"/>
      <c r="N635" s="172"/>
      <c r="O635" s="172"/>
      <c r="P635" s="172"/>
    </row>
    <row r="636" spans="1:16" ht="15.75" customHeight="1" x14ac:dyDescent="0.25">
      <c r="A636" s="172"/>
      <c r="B636" s="172"/>
      <c r="C636" s="172"/>
      <c r="D636" s="172"/>
      <c r="E636" s="172"/>
      <c r="F636" s="172"/>
      <c r="G636" s="172"/>
      <c r="H636" s="172"/>
      <c r="I636" s="172"/>
      <c r="J636" s="172"/>
      <c r="K636" s="172"/>
      <c r="L636" s="172"/>
      <c r="M636" s="172"/>
      <c r="N636" s="172"/>
      <c r="O636" s="172"/>
      <c r="P636" s="172"/>
    </row>
    <row r="637" spans="1:16" ht="15.75" customHeight="1" x14ac:dyDescent="0.25">
      <c r="A637" s="172"/>
      <c r="B637" s="172"/>
      <c r="C637" s="172"/>
      <c r="D637" s="172"/>
      <c r="E637" s="172"/>
      <c r="F637" s="172"/>
      <c r="G637" s="172"/>
      <c r="H637" s="172"/>
      <c r="I637" s="172"/>
      <c r="J637" s="172"/>
      <c r="K637" s="172"/>
      <c r="L637" s="172"/>
      <c r="M637" s="172"/>
      <c r="N637" s="172"/>
      <c r="O637" s="172"/>
      <c r="P637" s="172"/>
    </row>
    <row r="638" spans="1:16" ht="15.75" customHeight="1" x14ac:dyDescent="0.25">
      <c r="A638" s="172"/>
      <c r="B638" s="172"/>
      <c r="C638" s="172"/>
      <c r="D638" s="172"/>
      <c r="E638" s="172"/>
      <c r="F638" s="172"/>
      <c r="G638" s="172"/>
      <c r="H638" s="172"/>
      <c r="I638" s="172"/>
      <c r="J638" s="172"/>
      <c r="K638" s="172"/>
      <c r="L638" s="172"/>
      <c r="M638" s="172"/>
      <c r="N638" s="172"/>
      <c r="O638" s="172"/>
      <c r="P638" s="172"/>
    </row>
    <row r="639" spans="1:16" ht="15.75" customHeight="1" x14ac:dyDescent="0.25">
      <c r="A639" s="172"/>
      <c r="B639" s="172"/>
      <c r="C639" s="172"/>
      <c r="D639" s="172"/>
      <c r="E639" s="172"/>
      <c r="F639" s="172"/>
      <c r="G639" s="172"/>
      <c r="H639" s="172"/>
      <c r="I639" s="172"/>
      <c r="J639" s="172"/>
      <c r="K639" s="172"/>
      <c r="L639" s="172"/>
      <c r="M639" s="172"/>
      <c r="N639" s="172"/>
      <c r="O639" s="172"/>
      <c r="P639" s="172"/>
    </row>
    <row r="640" spans="1:16" ht="15.75" customHeight="1" x14ac:dyDescent="0.25">
      <c r="A640" s="172"/>
      <c r="B640" s="172"/>
      <c r="C640" s="172"/>
      <c r="D640" s="172"/>
      <c r="E640" s="172"/>
      <c r="F640" s="172"/>
      <c r="G640" s="172"/>
      <c r="H640" s="172"/>
      <c r="I640" s="172"/>
      <c r="J640" s="172"/>
      <c r="K640" s="172"/>
      <c r="L640" s="172"/>
      <c r="M640" s="172"/>
      <c r="N640" s="172"/>
      <c r="O640" s="172"/>
      <c r="P640" s="172"/>
    </row>
    <row r="641" spans="1:16" ht="15.75" customHeight="1" x14ac:dyDescent="0.25">
      <c r="A641" s="172"/>
      <c r="B641" s="172"/>
      <c r="C641" s="172"/>
      <c r="D641" s="172"/>
      <c r="E641" s="172"/>
      <c r="F641" s="172"/>
      <c r="G641" s="172"/>
      <c r="H641" s="172"/>
      <c r="I641" s="172"/>
      <c r="J641" s="172"/>
      <c r="K641" s="172"/>
      <c r="L641" s="172"/>
      <c r="M641" s="172"/>
      <c r="N641" s="172"/>
      <c r="O641" s="172"/>
      <c r="P641" s="172"/>
    </row>
    <row r="642" spans="1:16" ht="15.75" customHeight="1" x14ac:dyDescent="0.25">
      <c r="A642" s="172"/>
      <c r="B642" s="172"/>
      <c r="C642" s="172"/>
      <c r="D642" s="172"/>
      <c r="E642" s="172"/>
      <c r="F642" s="172"/>
      <c r="G642" s="172"/>
      <c r="H642" s="172"/>
      <c r="I642" s="172"/>
      <c r="J642" s="172"/>
      <c r="K642" s="172"/>
      <c r="L642" s="172"/>
      <c r="M642" s="172"/>
      <c r="N642" s="172"/>
      <c r="O642" s="172"/>
      <c r="P642" s="172"/>
    </row>
    <row r="643" spans="1:16" ht="15.75" customHeight="1" x14ac:dyDescent="0.25">
      <c r="A643" s="172"/>
      <c r="B643" s="172"/>
      <c r="C643" s="172"/>
      <c r="D643" s="172"/>
      <c r="E643" s="172"/>
      <c r="F643" s="172"/>
      <c r="G643" s="172"/>
      <c r="H643" s="172"/>
      <c r="I643" s="172"/>
      <c r="J643" s="172"/>
      <c r="K643" s="172"/>
      <c r="L643" s="172"/>
      <c r="M643" s="172"/>
      <c r="N643" s="172"/>
      <c r="O643" s="172"/>
      <c r="P643" s="172"/>
    </row>
    <row r="644" spans="1:16" ht="15.75" customHeight="1" x14ac:dyDescent="0.25">
      <c r="A644" s="172"/>
      <c r="B644" s="172"/>
      <c r="C644" s="172"/>
      <c r="D644" s="172"/>
      <c r="E644" s="172"/>
      <c r="F644" s="172"/>
      <c r="G644" s="172"/>
      <c r="H644" s="172"/>
      <c r="I644" s="172"/>
      <c r="J644" s="172"/>
      <c r="K644" s="172"/>
      <c r="L644" s="172"/>
      <c r="M644" s="172"/>
      <c r="N644" s="172"/>
      <c r="O644" s="172"/>
      <c r="P644" s="172"/>
    </row>
    <row r="645" spans="1:16" ht="15.75" customHeight="1" x14ac:dyDescent="0.25">
      <c r="A645" s="172"/>
      <c r="B645" s="172"/>
      <c r="C645" s="172"/>
      <c r="D645" s="172"/>
      <c r="E645" s="172"/>
      <c r="F645" s="172"/>
      <c r="G645" s="172"/>
      <c r="H645" s="172"/>
      <c r="I645" s="172"/>
      <c r="J645" s="172"/>
      <c r="K645" s="172"/>
      <c r="L645" s="172"/>
      <c r="M645" s="172"/>
      <c r="N645" s="172"/>
      <c r="O645" s="172"/>
      <c r="P645" s="172"/>
    </row>
    <row r="646" spans="1:16" ht="15.75" customHeight="1" x14ac:dyDescent="0.25">
      <c r="A646" s="172"/>
      <c r="B646" s="172"/>
      <c r="C646" s="172"/>
      <c r="D646" s="172"/>
      <c r="E646" s="172"/>
      <c r="F646" s="172"/>
      <c r="G646" s="172"/>
      <c r="H646" s="172"/>
      <c r="I646" s="172"/>
      <c r="J646" s="172"/>
      <c r="K646" s="172"/>
      <c r="L646" s="172"/>
      <c r="M646" s="172"/>
      <c r="N646" s="172"/>
      <c r="O646" s="172"/>
      <c r="P646" s="172"/>
    </row>
    <row r="647" spans="1:16" ht="15.75" customHeight="1" x14ac:dyDescent="0.25">
      <c r="A647" s="172"/>
      <c r="B647" s="172"/>
      <c r="C647" s="172"/>
      <c r="D647" s="172"/>
      <c r="E647" s="172"/>
      <c r="F647" s="172"/>
      <c r="G647" s="172"/>
      <c r="H647" s="172"/>
      <c r="I647" s="172"/>
      <c r="J647" s="172"/>
      <c r="K647" s="172"/>
      <c r="L647" s="172"/>
      <c r="M647" s="172"/>
      <c r="N647" s="172"/>
      <c r="O647" s="172"/>
      <c r="P647" s="172"/>
    </row>
    <row r="648" spans="1:16" ht="15.75" customHeight="1" x14ac:dyDescent="0.25">
      <c r="A648" s="172"/>
      <c r="B648" s="172"/>
      <c r="C648" s="172"/>
      <c r="D648" s="172"/>
      <c r="E648" s="172"/>
      <c r="F648" s="172"/>
      <c r="G648" s="172"/>
      <c r="H648" s="172"/>
      <c r="I648" s="172"/>
      <c r="J648" s="172"/>
      <c r="K648" s="172"/>
      <c r="L648" s="172"/>
      <c r="M648" s="172"/>
      <c r="N648" s="172"/>
      <c r="O648" s="172"/>
      <c r="P648" s="172"/>
    </row>
    <row r="649" spans="1:16" ht="15.75" customHeight="1" x14ac:dyDescent="0.25">
      <c r="A649" s="172"/>
      <c r="B649" s="172"/>
      <c r="C649" s="172"/>
      <c r="D649" s="172"/>
      <c r="E649" s="172"/>
      <c r="F649" s="172"/>
      <c r="G649" s="172"/>
      <c r="H649" s="172"/>
      <c r="I649" s="172"/>
      <c r="J649" s="172"/>
      <c r="K649" s="172"/>
      <c r="L649" s="172"/>
      <c r="M649" s="172"/>
      <c r="N649" s="172"/>
      <c r="O649" s="172"/>
      <c r="P649" s="172"/>
    </row>
    <row r="650" spans="1:16" ht="15.75" customHeight="1" x14ac:dyDescent="0.25">
      <c r="A650" s="172"/>
      <c r="B650" s="172"/>
      <c r="C650" s="172"/>
      <c r="D650" s="172"/>
      <c r="E650" s="172"/>
      <c r="F650" s="172"/>
      <c r="G650" s="172"/>
      <c r="H650" s="172"/>
      <c r="I650" s="172"/>
      <c r="J650" s="172"/>
      <c r="K650" s="172"/>
      <c r="L650" s="172"/>
      <c r="M650" s="172"/>
      <c r="N650" s="172"/>
      <c r="O650" s="172"/>
      <c r="P650" s="172"/>
    </row>
    <row r="651" spans="1:16" ht="15.75" customHeight="1" x14ac:dyDescent="0.25">
      <c r="A651" s="172"/>
      <c r="B651" s="172"/>
      <c r="C651" s="172"/>
      <c r="D651" s="172"/>
      <c r="E651" s="172"/>
      <c r="F651" s="172"/>
      <c r="G651" s="172"/>
      <c r="H651" s="172"/>
      <c r="I651" s="172"/>
      <c r="J651" s="172"/>
      <c r="K651" s="172"/>
      <c r="L651" s="172"/>
      <c r="M651" s="172"/>
      <c r="N651" s="172"/>
      <c r="O651" s="172"/>
      <c r="P651" s="172"/>
    </row>
    <row r="652" spans="1:16" ht="15.75" customHeight="1" x14ac:dyDescent="0.25">
      <c r="A652" s="172"/>
      <c r="B652" s="172"/>
      <c r="C652" s="172"/>
      <c r="D652" s="172"/>
      <c r="E652" s="172"/>
      <c r="F652" s="172"/>
      <c r="G652" s="172"/>
      <c r="H652" s="172"/>
      <c r="I652" s="172"/>
      <c r="J652" s="172"/>
      <c r="K652" s="172"/>
      <c r="L652" s="172"/>
      <c r="M652" s="172"/>
      <c r="N652" s="172"/>
      <c r="O652" s="172"/>
      <c r="P652" s="172"/>
    </row>
    <row r="653" spans="1:16" ht="15.75" customHeight="1" x14ac:dyDescent="0.25">
      <c r="A653" s="172"/>
      <c r="B653" s="172"/>
      <c r="C653" s="172"/>
      <c r="D653" s="172"/>
      <c r="E653" s="172"/>
      <c r="F653" s="172"/>
      <c r="G653" s="172"/>
      <c r="H653" s="172"/>
      <c r="I653" s="172"/>
      <c r="J653" s="172"/>
      <c r="K653" s="172"/>
      <c r="L653" s="172"/>
      <c r="M653" s="172"/>
      <c r="N653" s="172"/>
      <c r="O653" s="172"/>
      <c r="P653" s="172"/>
    </row>
    <row r="654" spans="1:16" ht="15.75" customHeight="1" x14ac:dyDescent="0.25">
      <c r="A654" s="172"/>
      <c r="B654" s="172"/>
      <c r="C654" s="172"/>
      <c r="D654" s="172"/>
      <c r="E654" s="172"/>
      <c r="F654" s="172"/>
      <c r="G654" s="172"/>
      <c r="H654" s="172"/>
      <c r="I654" s="172"/>
      <c r="J654" s="172"/>
      <c r="K654" s="172"/>
      <c r="L654" s="172"/>
      <c r="M654" s="172"/>
      <c r="N654" s="172"/>
      <c r="O654" s="172"/>
      <c r="P654" s="172"/>
    </row>
    <row r="655" spans="1:16" ht="15.75" customHeight="1" x14ac:dyDescent="0.25">
      <c r="A655" s="172"/>
      <c r="B655" s="172"/>
      <c r="C655" s="172"/>
      <c r="D655" s="172"/>
      <c r="E655" s="172"/>
      <c r="F655" s="172"/>
      <c r="G655" s="172"/>
      <c r="H655" s="172"/>
      <c r="I655" s="172"/>
      <c r="J655" s="172"/>
      <c r="K655" s="172"/>
      <c r="L655" s="172"/>
      <c r="M655" s="172"/>
      <c r="N655" s="172"/>
      <c r="O655" s="172"/>
      <c r="P655" s="172"/>
    </row>
    <row r="656" spans="1:16" ht="15.75" customHeight="1" x14ac:dyDescent="0.25">
      <c r="A656" s="172"/>
      <c r="B656" s="172"/>
      <c r="C656" s="172"/>
      <c r="D656" s="172"/>
      <c r="E656" s="172"/>
      <c r="F656" s="172"/>
      <c r="G656" s="172"/>
      <c r="H656" s="172"/>
      <c r="I656" s="172"/>
      <c r="J656" s="172"/>
      <c r="K656" s="172"/>
      <c r="L656" s="172"/>
      <c r="M656" s="172"/>
      <c r="N656" s="172"/>
      <c r="O656" s="172"/>
      <c r="P656" s="172"/>
    </row>
    <row r="657" spans="1:16" ht="15.75" customHeight="1" x14ac:dyDescent="0.25">
      <c r="A657" s="172"/>
      <c r="B657" s="172"/>
      <c r="C657" s="172"/>
      <c r="D657" s="172"/>
      <c r="E657" s="172"/>
      <c r="F657" s="172"/>
      <c r="G657" s="172"/>
      <c r="H657" s="172"/>
      <c r="I657" s="172"/>
      <c r="J657" s="172"/>
      <c r="K657" s="172"/>
      <c r="L657" s="172"/>
      <c r="M657" s="172"/>
      <c r="N657" s="172"/>
      <c r="O657" s="172"/>
      <c r="P657" s="172"/>
    </row>
    <row r="658" spans="1:16" ht="15.75" customHeight="1" x14ac:dyDescent="0.25">
      <c r="A658" s="172"/>
      <c r="B658" s="172"/>
      <c r="C658" s="172"/>
      <c r="D658" s="172"/>
      <c r="E658" s="172"/>
      <c r="F658" s="172"/>
      <c r="G658" s="172"/>
      <c r="H658" s="172"/>
      <c r="I658" s="172"/>
      <c r="J658" s="172"/>
      <c r="K658" s="172"/>
      <c r="L658" s="172"/>
      <c r="M658" s="172"/>
      <c r="N658" s="172"/>
      <c r="O658" s="172"/>
      <c r="P658" s="172"/>
    </row>
    <row r="659" spans="1:16" ht="15.75" customHeight="1" x14ac:dyDescent="0.25">
      <c r="A659" s="172"/>
      <c r="B659" s="172"/>
      <c r="C659" s="172"/>
      <c r="D659" s="172"/>
      <c r="E659" s="172"/>
      <c r="F659" s="172"/>
      <c r="G659" s="172"/>
      <c r="H659" s="172"/>
      <c r="I659" s="172"/>
      <c r="J659" s="172"/>
      <c r="K659" s="172"/>
      <c r="L659" s="172"/>
      <c r="M659" s="172"/>
      <c r="N659" s="172"/>
      <c r="O659" s="172"/>
      <c r="P659" s="172"/>
    </row>
    <row r="660" spans="1:16" ht="15.75" customHeight="1" x14ac:dyDescent="0.25">
      <c r="A660" s="172"/>
      <c r="B660" s="172"/>
      <c r="C660" s="172"/>
      <c r="D660" s="172"/>
      <c r="E660" s="172"/>
      <c r="F660" s="172"/>
      <c r="G660" s="172"/>
      <c r="H660" s="172"/>
      <c r="I660" s="172"/>
      <c r="J660" s="172"/>
      <c r="K660" s="172"/>
      <c r="L660" s="172"/>
      <c r="M660" s="172"/>
      <c r="N660" s="172"/>
      <c r="O660" s="172"/>
      <c r="P660" s="172"/>
    </row>
    <row r="661" spans="1:16" ht="15.75" customHeight="1" x14ac:dyDescent="0.25">
      <c r="A661" s="172"/>
      <c r="B661" s="172"/>
      <c r="C661" s="172"/>
      <c r="D661" s="172"/>
      <c r="E661" s="172"/>
      <c r="F661" s="172"/>
      <c r="G661" s="172"/>
      <c r="H661" s="172"/>
      <c r="I661" s="172"/>
      <c r="J661" s="172"/>
      <c r="K661" s="172"/>
      <c r="L661" s="172"/>
      <c r="M661" s="172"/>
      <c r="N661" s="172"/>
      <c r="O661" s="172"/>
      <c r="P661" s="172"/>
    </row>
    <row r="662" spans="1:16" ht="15.75" customHeight="1" x14ac:dyDescent="0.25">
      <c r="A662" s="172"/>
      <c r="B662" s="172"/>
      <c r="C662" s="172"/>
      <c r="D662" s="172"/>
      <c r="E662" s="172"/>
      <c r="F662" s="172"/>
      <c r="G662" s="172"/>
      <c r="H662" s="172"/>
      <c r="I662" s="172"/>
      <c r="J662" s="172"/>
      <c r="K662" s="172"/>
      <c r="L662" s="172"/>
      <c r="M662" s="172"/>
      <c r="N662" s="172"/>
      <c r="O662" s="172"/>
      <c r="P662" s="172"/>
    </row>
    <row r="663" spans="1:16" ht="15.75" customHeight="1" x14ac:dyDescent="0.25">
      <c r="A663" s="172"/>
      <c r="B663" s="172"/>
      <c r="C663" s="172"/>
      <c r="D663" s="172"/>
      <c r="E663" s="172"/>
      <c r="F663" s="172"/>
      <c r="G663" s="172"/>
      <c r="H663" s="172"/>
      <c r="I663" s="172"/>
      <c r="J663" s="172"/>
      <c r="K663" s="172"/>
      <c r="L663" s="172"/>
      <c r="M663" s="172"/>
      <c r="N663" s="172"/>
      <c r="O663" s="172"/>
      <c r="P663" s="172"/>
    </row>
    <row r="664" spans="1:16" ht="15.75" customHeight="1" x14ac:dyDescent="0.25">
      <c r="A664" s="172"/>
      <c r="B664" s="172"/>
      <c r="C664" s="172"/>
      <c r="D664" s="172"/>
      <c r="E664" s="172"/>
      <c r="F664" s="172"/>
      <c r="G664" s="172"/>
      <c r="H664" s="172"/>
      <c r="I664" s="172"/>
      <c r="J664" s="172"/>
      <c r="K664" s="172"/>
      <c r="L664" s="172"/>
      <c r="M664" s="172"/>
      <c r="N664" s="172"/>
      <c r="O664" s="172"/>
      <c r="P664" s="172"/>
    </row>
    <row r="665" spans="1:16" ht="15.75" customHeight="1" x14ac:dyDescent="0.25">
      <c r="A665" s="172"/>
      <c r="B665" s="172"/>
      <c r="C665" s="172"/>
      <c r="D665" s="172"/>
      <c r="E665" s="172"/>
      <c r="F665" s="172"/>
      <c r="G665" s="172"/>
      <c r="H665" s="172"/>
      <c r="I665" s="172"/>
      <c r="J665" s="172"/>
      <c r="K665" s="172"/>
      <c r="L665" s="172"/>
      <c r="M665" s="172"/>
      <c r="N665" s="172"/>
      <c r="O665" s="172"/>
      <c r="P665" s="172"/>
    </row>
    <row r="666" spans="1:16" ht="15.75" customHeight="1" x14ac:dyDescent="0.25">
      <c r="A666" s="172"/>
      <c r="B666" s="172"/>
      <c r="C666" s="172"/>
      <c r="D666" s="172"/>
      <c r="E666" s="172"/>
      <c r="F666" s="172"/>
      <c r="G666" s="172"/>
      <c r="H666" s="172"/>
      <c r="I666" s="172"/>
      <c r="J666" s="172"/>
      <c r="K666" s="172"/>
      <c r="L666" s="172"/>
      <c r="M666" s="172"/>
      <c r="N666" s="172"/>
      <c r="O666" s="172"/>
      <c r="P666" s="172"/>
    </row>
    <row r="667" spans="1:16" ht="15.75" customHeight="1" x14ac:dyDescent="0.25">
      <c r="A667" s="172"/>
      <c r="B667" s="172"/>
      <c r="C667" s="172"/>
      <c r="D667" s="172"/>
      <c r="E667" s="172"/>
      <c r="F667" s="172"/>
      <c r="G667" s="172"/>
      <c r="H667" s="172"/>
      <c r="I667" s="172"/>
      <c r="J667" s="172"/>
      <c r="K667" s="172"/>
      <c r="L667" s="172"/>
      <c r="M667" s="172"/>
      <c r="N667" s="172"/>
      <c r="O667" s="172"/>
      <c r="P667" s="172"/>
    </row>
    <row r="668" spans="1:16" ht="15.75" customHeight="1" x14ac:dyDescent="0.25">
      <c r="A668" s="172"/>
      <c r="B668" s="172"/>
      <c r="C668" s="172"/>
      <c r="D668" s="172"/>
      <c r="E668" s="172"/>
      <c r="F668" s="172"/>
      <c r="G668" s="172"/>
      <c r="H668" s="172"/>
      <c r="I668" s="172"/>
      <c r="J668" s="172"/>
      <c r="K668" s="172"/>
      <c r="L668" s="172"/>
      <c r="M668" s="172"/>
      <c r="N668" s="172"/>
      <c r="O668" s="172"/>
      <c r="P668" s="172"/>
    </row>
    <row r="669" spans="1:16" ht="15.75" customHeight="1" x14ac:dyDescent="0.25">
      <c r="A669" s="172"/>
      <c r="B669" s="172"/>
      <c r="C669" s="172"/>
      <c r="D669" s="172"/>
      <c r="E669" s="172"/>
      <c r="F669" s="172"/>
      <c r="G669" s="172"/>
      <c r="H669" s="172"/>
      <c r="I669" s="172"/>
      <c r="J669" s="172"/>
      <c r="K669" s="172"/>
      <c r="L669" s="172"/>
      <c r="M669" s="172"/>
      <c r="N669" s="172"/>
      <c r="O669" s="172"/>
      <c r="P669" s="172"/>
    </row>
    <row r="670" spans="1:16" ht="15.75" customHeight="1" x14ac:dyDescent="0.25">
      <c r="A670" s="172"/>
      <c r="B670" s="172"/>
      <c r="C670" s="172"/>
      <c r="D670" s="172"/>
      <c r="E670" s="172"/>
      <c r="F670" s="172"/>
      <c r="G670" s="172"/>
      <c r="H670" s="172"/>
      <c r="I670" s="172"/>
      <c r="J670" s="172"/>
      <c r="K670" s="172"/>
      <c r="L670" s="172"/>
      <c r="M670" s="172"/>
      <c r="N670" s="172"/>
      <c r="O670" s="172"/>
      <c r="P670" s="172"/>
    </row>
    <row r="671" spans="1:16" ht="15.75" customHeight="1" x14ac:dyDescent="0.25">
      <c r="A671" s="172"/>
      <c r="B671" s="172"/>
      <c r="C671" s="172"/>
      <c r="D671" s="172"/>
      <c r="E671" s="172"/>
      <c r="F671" s="172"/>
      <c r="G671" s="172"/>
      <c r="H671" s="172"/>
      <c r="I671" s="172"/>
      <c r="J671" s="172"/>
      <c r="K671" s="172"/>
      <c r="L671" s="172"/>
      <c r="M671" s="172"/>
      <c r="N671" s="172"/>
      <c r="O671" s="172"/>
      <c r="P671" s="172"/>
    </row>
    <row r="672" spans="1:16" ht="15.75" customHeight="1" x14ac:dyDescent="0.25">
      <c r="A672" s="172"/>
      <c r="B672" s="172"/>
      <c r="C672" s="172"/>
      <c r="D672" s="172"/>
      <c r="E672" s="172"/>
      <c r="F672" s="172"/>
      <c r="G672" s="172"/>
      <c r="H672" s="172"/>
      <c r="I672" s="172"/>
      <c r="J672" s="172"/>
      <c r="K672" s="172"/>
      <c r="L672" s="172"/>
      <c r="M672" s="172"/>
      <c r="N672" s="172"/>
      <c r="O672" s="172"/>
      <c r="P672" s="172"/>
    </row>
    <row r="673" spans="1:16" ht="15.75" customHeight="1" x14ac:dyDescent="0.25">
      <c r="A673" s="172"/>
      <c r="B673" s="172"/>
      <c r="C673" s="172"/>
      <c r="D673" s="172"/>
      <c r="E673" s="172"/>
      <c r="F673" s="172"/>
      <c r="G673" s="172"/>
      <c r="H673" s="172"/>
      <c r="I673" s="172"/>
      <c r="J673" s="172"/>
      <c r="K673" s="172"/>
      <c r="L673" s="172"/>
      <c r="M673" s="172"/>
      <c r="N673" s="172"/>
      <c r="O673" s="172"/>
      <c r="P673" s="172"/>
    </row>
    <row r="674" spans="1:16" ht="15.75" customHeight="1" x14ac:dyDescent="0.25">
      <c r="A674" s="172"/>
      <c r="B674" s="172"/>
      <c r="C674" s="172"/>
      <c r="D674" s="172"/>
      <c r="E674" s="172"/>
      <c r="F674" s="172"/>
      <c r="G674" s="172"/>
      <c r="H674" s="172"/>
      <c r="I674" s="172"/>
      <c r="J674" s="172"/>
      <c r="K674" s="172"/>
      <c r="L674" s="172"/>
      <c r="M674" s="172"/>
      <c r="N674" s="172"/>
      <c r="O674" s="172"/>
      <c r="P674" s="172"/>
    </row>
    <row r="675" spans="1:16" ht="15.75" customHeight="1" x14ac:dyDescent="0.25">
      <c r="A675" s="172"/>
      <c r="B675" s="172"/>
      <c r="C675" s="172"/>
      <c r="D675" s="172"/>
      <c r="E675" s="172"/>
      <c r="F675" s="172"/>
      <c r="G675" s="172"/>
      <c r="H675" s="172"/>
      <c r="I675" s="172"/>
      <c r="J675" s="172"/>
      <c r="K675" s="172"/>
      <c r="L675" s="172"/>
      <c r="M675" s="172"/>
      <c r="N675" s="172"/>
      <c r="O675" s="172"/>
      <c r="P675" s="172"/>
    </row>
    <row r="676" spans="1:16" ht="15.75" customHeight="1" x14ac:dyDescent="0.25">
      <c r="A676" s="172"/>
      <c r="B676" s="172"/>
      <c r="C676" s="172"/>
      <c r="D676" s="172"/>
      <c r="E676" s="172"/>
      <c r="F676" s="172"/>
      <c r="G676" s="172"/>
      <c r="H676" s="172"/>
      <c r="I676" s="172"/>
      <c r="J676" s="172"/>
      <c r="K676" s="172"/>
      <c r="L676" s="172"/>
      <c r="M676" s="172"/>
      <c r="N676" s="172"/>
      <c r="O676" s="172"/>
      <c r="P676" s="172"/>
    </row>
    <row r="677" spans="1:16" ht="15.75" customHeight="1" x14ac:dyDescent="0.25">
      <c r="A677" s="172"/>
      <c r="B677" s="172"/>
      <c r="C677" s="172"/>
      <c r="D677" s="172"/>
      <c r="E677" s="172"/>
      <c r="F677" s="172"/>
      <c r="G677" s="172"/>
      <c r="H677" s="172"/>
      <c r="I677" s="172"/>
      <c r="J677" s="172"/>
      <c r="K677" s="172"/>
      <c r="L677" s="172"/>
      <c r="M677" s="172"/>
      <c r="N677" s="172"/>
      <c r="O677" s="172"/>
      <c r="P677" s="172"/>
    </row>
    <row r="678" spans="1:16" ht="15.75" customHeight="1" x14ac:dyDescent="0.25">
      <c r="A678" s="172"/>
      <c r="B678" s="172"/>
      <c r="C678" s="172"/>
      <c r="D678" s="172"/>
      <c r="E678" s="172"/>
      <c r="F678" s="172"/>
      <c r="G678" s="172"/>
      <c r="H678" s="172"/>
      <c r="I678" s="172"/>
      <c r="J678" s="172"/>
      <c r="K678" s="172"/>
      <c r="L678" s="172"/>
      <c r="M678" s="172"/>
      <c r="N678" s="172"/>
      <c r="O678" s="172"/>
      <c r="P678" s="172"/>
    </row>
    <row r="679" spans="1:16" ht="15.75" customHeight="1" x14ac:dyDescent="0.25">
      <c r="A679" s="172"/>
      <c r="B679" s="172"/>
      <c r="C679" s="172"/>
      <c r="D679" s="172"/>
      <c r="E679" s="172"/>
      <c r="F679" s="172"/>
      <c r="G679" s="172"/>
      <c r="H679" s="172"/>
      <c r="I679" s="172"/>
      <c r="J679" s="172"/>
      <c r="K679" s="172"/>
      <c r="L679" s="172"/>
      <c r="M679" s="172"/>
      <c r="N679" s="172"/>
      <c r="O679" s="172"/>
      <c r="P679" s="172"/>
    </row>
    <row r="680" spans="1:16" ht="15.75" customHeight="1" x14ac:dyDescent="0.25">
      <c r="A680" s="172"/>
      <c r="B680" s="172"/>
      <c r="C680" s="172"/>
      <c r="D680" s="172"/>
      <c r="E680" s="172"/>
      <c r="F680" s="172"/>
      <c r="G680" s="172"/>
      <c r="H680" s="172"/>
      <c r="I680" s="172"/>
      <c r="J680" s="172"/>
      <c r="K680" s="172"/>
      <c r="L680" s="172"/>
      <c r="M680" s="172"/>
      <c r="N680" s="172"/>
      <c r="O680" s="172"/>
      <c r="P680" s="172"/>
    </row>
    <row r="681" spans="1:16" ht="15.75" customHeight="1" x14ac:dyDescent="0.25">
      <c r="A681" s="172"/>
      <c r="B681" s="172"/>
      <c r="C681" s="172"/>
      <c r="D681" s="172"/>
      <c r="E681" s="172"/>
      <c r="F681" s="172"/>
      <c r="G681" s="172"/>
      <c r="H681" s="172"/>
      <c r="I681" s="172"/>
      <c r="J681" s="172"/>
      <c r="K681" s="172"/>
      <c r="L681" s="172"/>
      <c r="M681" s="172"/>
      <c r="N681" s="172"/>
      <c r="O681" s="172"/>
      <c r="P681" s="172"/>
    </row>
    <row r="682" spans="1:16" ht="15.75" customHeight="1" x14ac:dyDescent="0.25">
      <c r="A682" s="172"/>
      <c r="B682" s="172"/>
      <c r="C682" s="172"/>
      <c r="D682" s="172"/>
      <c r="E682" s="172"/>
      <c r="F682" s="172"/>
      <c r="G682" s="172"/>
      <c r="H682" s="172"/>
      <c r="I682" s="172"/>
      <c r="J682" s="172"/>
      <c r="K682" s="172"/>
      <c r="L682" s="172"/>
      <c r="M682" s="172"/>
      <c r="N682" s="172"/>
      <c r="O682" s="172"/>
      <c r="P682" s="172"/>
    </row>
    <row r="683" spans="1:16" ht="15.75" customHeight="1" x14ac:dyDescent="0.25">
      <c r="A683" s="172"/>
      <c r="B683" s="172"/>
      <c r="C683" s="172"/>
      <c r="D683" s="172"/>
      <c r="E683" s="172"/>
      <c r="F683" s="172"/>
      <c r="G683" s="172"/>
      <c r="H683" s="172"/>
      <c r="I683" s="172"/>
      <c r="J683" s="172"/>
      <c r="K683" s="172"/>
      <c r="L683" s="172"/>
      <c r="M683" s="172"/>
      <c r="N683" s="172"/>
      <c r="O683" s="172"/>
      <c r="P683" s="172"/>
    </row>
    <row r="684" spans="1:16" ht="15.75" customHeight="1" x14ac:dyDescent="0.25">
      <c r="A684" s="172"/>
      <c r="B684" s="172"/>
      <c r="C684" s="172"/>
      <c r="D684" s="172"/>
      <c r="E684" s="172"/>
      <c r="F684" s="172"/>
      <c r="G684" s="172"/>
      <c r="H684" s="172"/>
      <c r="I684" s="172"/>
      <c r="J684" s="172"/>
      <c r="K684" s="172"/>
      <c r="L684" s="172"/>
      <c r="M684" s="172"/>
      <c r="N684" s="172"/>
      <c r="O684" s="172"/>
      <c r="P684" s="172"/>
    </row>
    <row r="685" spans="1:16" ht="15.75" customHeight="1" x14ac:dyDescent="0.25">
      <c r="A685" s="172"/>
      <c r="B685" s="172"/>
      <c r="C685" s="172"/>
      <c r="D685" s="172"/>
      <c r="E685" s="172"/>
      <c r="F685" s="172"/>
      <c r="G685" s="172"/>
      <c r="H685" s="172"/>
      <c r="I685" s="172"/>
      <c r="J685" s="172"/>
      <c r="K685" s="172"/>
      <c r="L685" s="172"/>
      <c r="M685" s="172"/>
      <c r="N685" s="172"/>
      <c r="O685" s="172"/>
      <c r="P685" s="172"/>
    </row>
    <row r="686" spans="1:16" ht="15.75" customHeight="1" x14ac:dyDescent="0.25">
      <c r="A686" s="172"/>
      <c r="B686" s="172"/>
      <c r="C686" s="172"/>
      <c r="D686" s="172"/>
      <c r="E686" s="172"/>
      <c r="F686" s="172"/>
      <c r="G686" s="172"/>
      <c r="H686" s="172"/>
      <c r="I686" s="172"/>
      <c r="J686" s="172"/>
      <c r="K686" s="172"/>
      <c r="L686" s="172"/>
      <c r="M686" s="172"/>
      <c r="N686" s="172"/>
      <c r="O686" s="172"/>
      <c r="P686" s="172"/>
    </row>
    <row r="687" spans="1:16" ht="15.75" customHeight="1" x14ac:dyDescent="0.25">
      <c r="A687" s="172"/>
      <c r="B687" s="172"/>
      <c r="C687" s="172"/>
      <c r="D687" s="172"/>
      <c r="E687" s="172"/>
      <c r="F687" s="172"/>
      <c r="G687" s="172"/>
      <c r="H687" s="172"/>
      <c r="I687" s="172"/>
      <c r="J687" s="172"/>
      <c r="K687" s="172"/>
      <c r="L687" s="172"/>
      <c r="M687" s="172"/>
      <c r="N687" s="172"/>
      <c r="O687" s="172"/>
      <c r="P687" s="172"/>
    </row>
    <row r="688" spans="1:16" ht="15.75" customHeight="1" x14ac:dyDescent="0.25">
      <c r="A688" s="172"/>
      <c r="B688" s="172"/>
      <c r="C688" s="172"/>
      <c r="D688" s="172"/>
      <c r="E688" s="172"/>
      <c r="F688" s="172"/>
      <c r="G688" s="172"/>
      <c r="H688" s="172"/>
      <c r="I688" s="172"/>
      <c r="J688" s="172"/>
      <c r="K688" s="172"/>
      <c r="L688" s="172"/>
      <c r="M688" s="172"/>
      <c r="N688" s="172"/>
      <c r="O688" s="172"/>
      <c r="P688" s="172"/>
    </row>
    <row r="689" spans="1:16" ht="15.75" customHeight="1" x14ac:dyDescent="0.25">
      <c r="A689" s="172"/>
      <c r="B689" s="172"/>
      <c r="C689" s="172"/>
      <c r="D689" s="172"/>
      <c r="E689" s="172"/>
      <c r="F689" s="172"/>
      <c r="G689" s="172"/>
      <c r="H689" s="172"/>
      <c r="I689" s="172"/>
      <c r="J689" s="172"/>
      <c r="K689" s="172"/>
      <c r="L689" s="172"/>
      <c r="M689" s="172"/>
      <c r="N689" s="172"/>
      <c r="O689" s="172"/>
      <c r="P689" s="172"/>
    </row>
    <row r="690" spans="1:16" ht="15.75" customHeight="1" x14ac:dyDescent="0.25">
      <c r="A690" s="172"/>
      <c r="B690" s="172"/>
      <c r="C690" s="172"/>
      <c r="D690" s="172"/>
      <c r="E690" s="172"/>
      <c r="F690" s="172"/>
      <c r="G690" s="172"/>
      <c r="H690" s="172"/>
      <c r="I690" s="172"/>
      <c r="J690" s="172"/>
      <c r="K690" s="172"/>
      <c r="L690" s="172"/>
      <c r="M690" s="172"/>
      <c r="N690" s="172"/>
      <c r="O690" s="172"/>
      <c r="P690" s="172"/>
    </row>
    <row r="691" spans="1:16" ht="15.75" customHeight="1" x14ac:dyDescent="0.25">
      <c r="A691" s="172"/>
      <c r="B691" s="172"/>
      <c r="C691" s="172"/>
      <c r="D691" s="172"/>
      <c r="E691" s="172"/>
      <c r="F691" s="172"/>
      <c r="G691" s="172"/>
      <c r="H691" s="172"/>
      <c r="I691" s="172"/>
      <c r="J691" s="172"/>
      <c r="K691" s="172"/>
      <c r="L691" s="172"/>
      <c r="M691" s="172"/>
      <c r="N691" s="172"/>
      <c r="O691" s="172"/>
      <c r="P691" s="172"/>
    </row>
    <row r="692" spans="1:16" ht="15.75" customHeight="1" x14ac:dyDescent="0.25">
      <c r="A692" s="172"/>
      <c r="B692" s="172"/>
      <c r="C692" s="172"/>
      <c r="D692" s="172"/>
      <c r="E692" s="172"/>
      <c r="F692" s="172"/>
      <c r="G692" s="172"/>
      <c r="H692" s="172"/>
      <c r="I692" s="172"/>
      <c r="J692" s="172"/>
      <c r="K692" s="172"/>
      <c r="L692" s="172"/>
      <c r="M692" s="172"/>
      <c r="N692" s="172"/>
      <c r="O692" s="172"/>
      <c r="P692" s="172"/>
    </row>
    <row r="693" spans="1:16" ht="15.75" customHeight="1" x14ac:dyDescent="0.25">
      <c r="A693" s="172"/>
      <c r="B693" s="172"/>
      <c r="C693" s="172"/>
      <c r="D693" s="172"/>
      <c r="E693" s="172"/>
      <c r="F693" s="172"/>
      <c r="G693" s="172"/>
      <c r="H693" s="172"/>
      <c r="I693" s="172"/>
      <c r="J693" s="172"/>
      <c r="K693" s="172"/>
      <c r="L693" s="172"/>
      <c r="M693" s="172"/>
      <c r="N693" s="172"/>
      <c r="O693" s="172"/>
      <c r="P693" s="172"/>
    </row>
    <row r="694" spans="1:16" ht="15.75" customHeight="1" x14ac:dyDescent="0.25">
      <c r="A694" s="172"/>
      <c r="B694" s="172"/>
      <c r="C694" s="172"/>
      <c r="D694" s="172"/>
      <c r="E694" s="172"/>
      <c r="F694" s="172"/>
      <c r="G694" s="172"/>
      <c r="H694" s="172"/>
      <c r="I694" s="172"/>
      <c r="J694" s="172"/>
      <c r="K694" s="172"/>
      <c r="L694" s="172"/>
      <c r="M694" s="172"/>
      <c r="N694" s="172"/>
      <c r="O694" s="172"/>
      <c r="P694" s="172"/>
    </row>
    <row r="695" spans="1:16" ht="15.75" customHeight="1" x14ac:dyDescent="0.25">
      <c r="A695" s="172"/>
      <c r="B695" s="172"/>
      <c r="C695" s="172"/>
      <c r="D695" s="172"/>
      <c r="E695" s="172"/>
      <c r="F695" s="172"/>
      <c r="G695" s="172"/>
      <c r="H695" s="172"/>
      <c r="I695" s="172"/>
      <c r="J695" s="172"/>
      <c r="K695" s="172"/>
      <c r="L695" s="172"/>
      <c r="M695" s="172"/>
      <c r="N695" s="172"/>
      <c r="O695" s="172"/>
      <c r="P695" s="172"/>
    </row>
    <row r="696" spans="1:16" ht="15.75" customHeight="1" x14ac:dyDescent="0.25">
      <c r="A696" s="172"/>
      <c r="B696" s="172"/>
      <c r="C696" s="172"/>
      <c r="D696" s="172"/>
      <c r="E696" s="172"/>
      <c r="F696" s="172"/>
      <c r="G696" s="172"/>
      <c r="H696" s="172"/>
      <c r="I696" s="172"/>
      <c r="J696" s="172"/>
      <c r="K696" s="172"/>
      <c r="L696" s="172"/>
      <c r="M696" s="172"/>
      <c r="N696" s="172"/>
      <c r="O696" s="172"/>
      <c r="P696" s="172"/>
    </row>
    <row r="697" spans="1:16" ht="15.75" customHeight="1" x14ac:dyDescent="0.25">
      <c r="A697" s="172"/>
      <c r="B697" s="172"/>
      <c r="C697" s="172"/>
      <c r="D697" s="172"/>
      <c r="E697" s="172"/>
      <c r="F697" s="172"/>
      <c r="G697" s="172"/>
      <c r="H697" s="172"/>
      <c r="I697" s="172"/>
      <c r="J697" s="172"/>
      <c r="K697" s="172"/>
      <c r="L697" s="172"/>
      <c r="M697" s="172"/>
      <c r="N697" s="172"/>
      <c r="O697" s="172"/>
      <c r="P697" s="172"/>
    </row>
    <row r="698" spans="1:16" ht="15.75" customHeight="1" x14ac:dyDescent="0.25">
      <c r="A698" s="172"/>
      <c r="B698" s="172"/>
      <c r="C698" s="172"/>
      <c r="D698" s="172"/>
      <c r="E698" s="172"/>
      <c r="F698" s="172"/>
      <c r="G698" s="172"/>
      <c r="H698" s="172"/>
      <c r="I698" s="172"/>
      <c r="J698" s="172"/>
      <c r="K698" s="172"/>
      <c r="L698" s="172"/>
      <c r="M698" s="172"/>
      <c r="N698" s="172"/>
      <c r="O698" s="172"/>
      <c r="P698" s="172"/>
    </row>
    <row r="699" spans="1:16" ht="15.75" customHeight="1" x14ac:dyDescent="0.25">
      <c r="A699" s="172"/>
      <c r="B699" s="172"/>
      <c r="C699" s="172"/>
      <c r="D699" s="172"/>
      <c r="E699" s="172"/>
      <c r="F699" s="172"/>
      <c r="G699" s="172"/>
      <c r="H699" s="172"/>
      <c r="I699" s="172"/>
      <c r="J699" s="172"/>
      <c r="K699" s="172"/>
      <c r="L699" s="172"/>
      <c r="M699" s="172"/>
      <c r="N699" s="172"/>
      <c r="O699" s="172"/>
      <c r="P699" s="172"/>
    </row>
    <row r="700" spans="1:16" ht="15.75" customHeight="1" x14ac:dyDescent="0.25">
      <c r="A700" s="172"/>
      <c r="B700" s="172"/>
      <c r="C700" s="172"/>
      <c r="D700" s="172"/>
      <c r="E700" s="172"/>
      <c r="F700" s="172"/>
      <c r="G700" s="172"/>
      <c r="H700" s="172"/>
      <c r="I700" s="172"/>
      <c r="J700" s="172"/>
      <c r="K700" s="172"/>
      <c r="L700" s="172"/>
      <c r="M700" s="172"/>
      <c r="N700" s="172"/>
      <c r="O700" s="172"/>
      <c r="P700" s="172"/>
    </row>
    <row r="701" spans="1:16" ht="15.75" customHeight="1" x14ac:dyDescent="0.25">
      <c r="A701" s="172"/>
      <c r="B701" s="172"/>
      <c r="C701" s="172"/>
      <c r="D701" s="172"/>
      <c r="E701" s="172"/>
      <c r="F701" s="172"/>
      <c r="G701" s="172"/>
      <c r="H701" s="172"/>
      <c r="I701" s="172"/>
      <c r="J701" s="172"/>
      <c r="K701" s="172"/>
      <c r="L701" s="172"/>
      <c r="M701" s="172"/>
      <c r="N701" s="172"/>
      <c r="O701" s="172"/>
      <c r="P701" s="172"/>
    </row>
    <row r="702" spans="1:16" ht="15.75" customHeight="1" x14ac:dyDescent="0.25">
      <c r="A702" s="172"/>
      <c r="B702" s="172"/>
      <c r="C702" s="172"/>
      <c r="D702" s="172"/>
      <c r="E702" s="172"/>
      <c r="F702" s="172"/>
      <c r="G702" s="172"/>
      <c r="H702" s="172"/>
      <c r="I702" s="172"/>
      <c r="J702" s="172"/>
      <c r="K702" s="172"/>
      <c r="L702" s="172"/>
      <c r="M702" s="172"/>
      <c r="N702" s="172"/>
      <c r="O702" s="172"/>
      <c r="P702" s="172"/>
    </row>
    <row r="703" spans="1:16" ht="15.75" customHeight="1" x14ac:dyDescent="0.25">
      <c r="A703" s="172"/>
      <c r="B703" s="172"/>
      <c r="C703" s="172"/>
      <c r="D703" s="172"/>
      <c r="E703" s="172"/>
      <c r="F703" s="172"/>
      <c r="G703" s="172"/>
      <c r="H703" s="172"/>
      <c r="I703" s="172"/>
      <c r="J703" s="172"/>
      <c r="K703" s="172"/>
      <c r="L703" s="172"/>
      <c r="M703" s="172"/>
      <c r="N703" s="172"/>
      <c r="O703" s="172"/>
      <c r="P703" s="172"/>
    </row>
    <row r="704" spans="1:16" ht="15.75" customHeight="1" x14ac:dyDescent="0.25">
      <c r="A704" s="172"/>
      <c r="B704" s="172"/>
      <c r="C704" s="172"/>
      <c r="D704" s="172"/>
      <c r="E704" s="172"/>
      <c r="F704" s="172"/>
      <c r="G704" s="172"/>
      <c r="H704" s="172"/>
      <c r="I704" s="172"/>
      <c r="J704" s="172"/>
      <c r="K704" s="172"/>
      <c r="L704" s="172"/>
      <c r="M704" s="172"/>
      <c r="N704" s="172"/>
      <c r="O704" s="172"/>
      <c r="P704" s="172"/>
    </row>
    <row r="705" spans="1:16" ht="15.75" customHeight="1" x14ac:dyDescent="0.25">
      <c r="A705" s="172"/>
      <c r="B705" s="172"/>
      <c r="C705" s="172"/>
      <c r="D705" s="172"/>
      <c r="E705" s="172"/>
      <c r="F705" s="172"/>
      <c r="G705" s="172"/>
      <c r="H705" s="172"/>
      <c r="I705" s="172"/>
      <c r="J705" s="172"/>
      <c r="K705" s="172"/>
      <c r="L705" s="172"/>
      <c r="M705" s="172"/>
      <c r="N705" s="172"/>
      <c r="O705" s="172"/>
      <c r="P705" s="172"/>
    </row>
    <row r="706" spans="1:16" ht="15.75" customHeight="1" x14ac:dyDescent="0.25">
      <c r="A706" s="172"/>
      <c r="B706" s="172"/>
      <c r="C706" s="172"/>
      <c r="D706" s="172"/>
      <c r="E706" s="172"/>
      <c r="F706" s="172"/>
      <c r="G706" s="172"/>
      <c r="H706" s="172"/>
      <c r="I706" s="172"/>
      <c r="J706" s="172"/>
      <c r="K706" s="172"/>
      <c r="L706" s="172"/>
      <c r="M706" s="172"/>
      <c r="N706" s="172"/>
      <c r="O706" s="172"/>
      <c r="P706" s="172"/>
    </row>
    <row r="707" spans="1:16" ht="15.75" customHeight="1" x14ac:dyDescent="0.25">
      <c r="A707" s="172"/>
      <c r="B707" s="172"/>
      <c r="C707" s="172"/>
      <c r="D707" s="172"/>
      <c r="E707" s="172"/>
      <c r="F707" s="172"/>
      <c r="G707" s="172"/>
      <c r="H707" s="172"/>
      <c r="I707" s="172"/>
      <c r="J707" s="172"/>
      <c r="K707" s="172"/>
      <c r="L707" s="172"/>
      <c r="M707" s="172"/>
      <c r="N707" s="172"/>
      <c r="O707" s="172"/>
      <c r="P707" s="172"/>
    </row>
    <row r="708" spans="1:16" ht="15.75" customHeight="1" x14ac:dyDescent="0.25">
      <c r="A708" s="172"/>
      <c r="B708" s="172"/>
      <c r="C708" s="172"/>
      <c r="D708" s="172"/>
      <c r="E708" s="172"/>
      <c r="F708" s="172"/>
      <c r="G708" s="172"/>
      <c r="H708" s="172"/>
      <c r="I708" s="172"/>
      <c r="J708" s="172"/>
      <c r="K708" s="172"/>
      <c r="L708" s="172"/>
      <c r="M708" s="172"/>
      <c r="N708" s="172"/>
      <c r="O708" s="172"/>
      <c r="P708" s="172"/>
    </row>
    <row r="709" spans="1:16" ht="15.75" customHeight="1" x14ac:dyDescent="0.25">
      <c r="A709" s="172"/>
      <c r="B709" s="172"/>
      <c r="C709" s="172"/>
      <c r="D709" s="172"/>
      <c r="E709" s="172"/>
      <c r="F709" s="172"/>
      <c r="G709" s="172"/>
      <c r="H709" s="172"/>
      <c r="I709" s="172"/>
      <c r="J709" s="172"/>
      <c r="K709" s="172"/>
      <c r="L709" s="172"/>
      <c r="M709" s="172"/>
      <c r="N709" s="172"/>
      <c r="O709" s="172"/>
      <c r="P709" s="172"/>
    </row>
    <row r="710" spans="1:16" ht="15.75" customHeight="1" x14ac:dyDescent="0.25">
      <c r="A710" s="172"/>
      <c r="B710" s="172"/>
      <c r="C710" s="172"/>
      <c r="D710" s="172"/>
      <c r="E710" s="172"/>
      <c r="F710" s="172"/>
      <c r="G710" s="172"/>
      <c r="H710" s="172"/>
      <c r="I710" s="172"/>
      <c r="J710" s="172"/>
      <c r="K710" s="172"/>
      <c r="L710" s="172"/>
      <c r="M710" s="172"/>
      <c r="N710" s="172"/>
      <c r="O710" s="172"/>
      <c r="P710" s="172"/>
    </row>
    <row r="711" spans="1:16" ht="15.75" customHeight="1" x14ac:dyDescent="0.25">
      <c r="A711" s="172"/>
      <c r="B711" s="172"/>
      <c r="C711" s="172"/>
      <c r="D711" s="172"/>
      <c r="E711" s="172"/>
      <c r="F711" s="172"/>
      <c r="G711" s="172"/>
      <c r="H711" s="172"/>
      <c r="I711" s="172"/>
      <c r="J711" s="172"/>
      <c r="K711" s="172"/>
      <c r="L711" s="172"/>
      <c r="M711" s="172"/>
      <c r="N711" s="172"/>
      <c r="O711" s="172"/>
      <c r="P711" s="172"/>
    </row>
    <row r="712" spans="1:16" ht="15.75" customHeight="1" x14ac:dyDescent="0.25">
      <c r="A712" s="172"/>
      <c r="B712" s="172"/>
      <c r="C712" s="172"/>
      <c r="D712" s="172"/>
      <c r="E712" s="172"/>
      <c r="F712" s="172"/>
      <c r="G712" s="172"/>
      <c r="H712" s="172"/>
      <c r="I712" s="172"/>
      <c r="J712" s="172"/>
      <c r="K712" s="172"/>
      <c r="L712" s="172"/>
      <c r="M712" s="172"/>
      <c r="N712" s="172"/>
      <c r="O712" s="172"/>
      <c r="P712" s="172"/>
    </row>
    <row r="713" spans="1:16" ht="15.75" customHeight="1" x14ac:dyDescent="0.25">
      <c r="A713" s="172"/>
      <c r="B713" s="172"/>
      <c r="C713" s="172"/>
      <c r="D713" s="172"/>
      <c r="E713" s="172"/>
      <c r="F713" s="172"/>
      <c r="G713" s="172"/>
      <c r="H713" s="172"/>
      <c r="I713" s="172"/>
      <c r="J713" s="172"/>
      <c r="K713" s="172"/>
      <c r="L713" s="172"/>
      <c r="M713" s="172"/>
      <c r="N713" s="172"/>
      <c r="O713" s="172"/>
      <c r="P713" s="172"/>
    </row>
    <row r="714" spans="1:16" ht="15.75" customHeight="1" x14ac:dyDescent="0.25">
      <c r="A714" s="172"/>
      <c r="B714" s="172"/>
      <c r="C714" s="172"/>
      <c r="D714" s="172"/>
      <c r="E714" s="172"/>
      <c r="F714" s="172"/>
      <c r="G714" s="172"/>
      <c r="H714" s="172"/>
      <c r="I714" s="172"/>
      <c r="J714" s="172"/>
      <c r="K714" s="172"/>
      <c r="L714" s="172"/>
      <c r="M714" s="172"/>
      <c r="N714" s="172"/>
      <c r="O714" s="172"/>
      <c r="P714" s="172"/>
    </row>
    <row r="715" spans="1:16" ht="15.75" customHeight="1" x14ac:dyDescent="0.25">
      <c r="A715" s="172"/>
      <c r="B715" s="172"/>
      <c r="C715" s="172"/>
      <c r="D715" s="172"/>
      <c r="E715" s="172"/>
      <c r="F715" s="172"/>
      <c r="G715" s="172"/>
      <c r="H715" s="172"/>
      <c r="I715" s="172"/>
      <c r="J715" s="172"/>
      <c r="K715" s="172"/>
      <c r="L715" s="172"/>
      <c r="M715" s="172"/>
      <c r="N715" s="172"/>
      <c r="O715" s="172"/>
      <c r="P715" s="172"/>
    </row>
    <row r="716" spans="1:16" ht="15.75" customHeight="1" x14ac:dyDescent="0.25">
      <c r="A716" s="172"/>
      <c r="B716" s="172"/>
      <c r="C716" s="172"/>
      <c r="D716" s="172"/>
      <c r="E716" s="172"/>
      <c r="F716" s="172"/>
      <c r="G716" s="172"/>
      <c r="H716" s="172"/>
      <c r="I716" s="172"/>
      <c r="J716" s="172"/>
      <c r="K716" s="172"/>
      <c r="L716" s="172"/>
      <c r="M716" s="172"/>
      <c r="N716" s="172"/>
      <c r="O716" s="172"/>
      <c r="P716" s="172"/>
    </row>
    <row r="717" spans="1:16" ht="15.75" customHeight="1" x14ac:dyDescent="0.25">
      <c r="A717" s="172"/>
      <c r="B717" s="172"/>
      <c r="C717" s="172"/>
      <c r="D717" s="172"/>
      <c r="E717" s="172"/>
      <c r="F717" s="172"/>
      <c r="G717" s="172"/>
      <c r="H717" s="172"/>
      <c r="I717" s="172"/>
      <c r="J717" s="172"/>
      <c r="K717" s="172"/>
      <c r="L717" s="172"/>
      <c r="M717" s="172"/>
      <c r="N717" s="172"/>
      <c r="O717" s="172"/>
      <c r="P717" s="172"/>
    </row>
    <row r="718" spans="1:16" ht="15.75" customHeight="1" x14ac:dyDescent="0.25">
      <c r="A718" s="172"/>
      <c r="B718" s="172"/>
      <c r="C718" s="172"/>
      <c r="D718" s="172"/>
      <c r="E718" s="172"/>
      <c r="F718" s="172"/>
      <c r="G718" s="172"/>
      <c r="H718" s="172"/>
      <c r="I718" s="172"/>
      <c r="J718" s="172"/>
      <c r="K718" s="172"/>
      <c r="L718" s="172"/>
      <c r="M718" s="172"/>
      <c r="N718" s="172"/>
      <c r="O718" s="172"/>
      <c r="P718" s="172"/>
    </row>
    <row r="719" spans="1:16" ht="15.75" customHeight="1" x14ac:dyDescent="0.25">
      <c r="A719" s="172"/>
      <c r="B719" s="172"/>
      <c r="C719" s="172"/>
      <c r="D719" s="172"/>
      <c r="E719" s="172"/>
      <c r="F719" s="172"/>
      <c r="G719" s="172"/>
      <c r="H719" s="172"/>
      <c r="I719" s="172"/>
      <c r="J719" s="172"/>
      <c r="K719" s="172"/>
      <c r="L719" s="172"/>
      <c r="M719" s="172"/>
      <c r="N719" s="172"/>
      <c r="O719" s="172"/>
      <c r="P719" s="172"/>
    </row>
    <row r="720" spans="1:16" ht="15.75" customHeight="1" x14ac:dyDescent="0.25">
      <c r="A720" s="172"/>
      <c r="B720" s="172"/>
      <c r="C720" s="172"/>
      <c r="D720" s="172"/>
      <c r="E720" s="172"/>
      <c r="F720" s="172"/>
      <c r="G720" s="172"/>
      <c r="H720" s="172"/>
      <c r="I720" s="172"/>
      <c r="J720" s="172"/>
      <c r="K720" s="172"/>
      <c r="L720" s="172"/>
      <c r="M720" s="172"/>
      <c r="N720" s="172"/>
      <c r="O720" s="172"/>
      <c r="P720" s="172"/>
    </row>
    <row r="721" spans="1:16" ht="15.75" customHeight="1" x14ac:dyDescent="0.25">
      <c r="A721" s="172"/>
      <c r="B721" s="172"/>
      <c r="C721" s="172"/>
      <c r="D721" s="172"/>
      <c r="E721" s="172"/>
      <c r="F721" s="172"/>
      <c r="G721" s="172"/>
      <c r="H721" s="172"/>
      <c r="I721" s="172"/>
      <c r="J721" s="172"/>
      <c r="K721" s="172"/>
      <c r="L721" s="172"/>
      <c r="M721" s="172"/>
      <c r="N721" s="172"/>
      <c r="O721" s="172"/>
      <c r="P721" s="172"/>
    </row>
    <row r="722" spans="1:16" ht="15.75" customHeight="1" x14ac:dyDescent="0.25">
      <c r="A722" s="172"/>
      <c r="B722" s="172"/>
      <c r="C722" s="172"/>
      <c r="D722" s="172"/>
      <c r="E722" s="172"/>
      <c r="F722" s="172"/>
      <c r="G722" s="172"/>
      <c r="H722" s="172"/>
      <c r="I722" s="172"/>
      <c r="J722" s="172"/>
      <c r="K722" s="172"/>
      <c r="L722" s="172"/>
      <c r="M722" s="172"/>
      <c r="N722" s="172"/>
      <c r="O722" s="172"/>
      <c r="P722" s="172"/>
    </row>
    <row r="723" spans="1:16" ht="15.75" customHeight="1" x14ac:dyDescent="0.25">
      <c r="A723" s="172"/>
      <c r="B723" s="172"/>
      <c r="C723" s="172"/>
      <c r="D723" s="172"/>
      <c r="E723" s="172"/>
      <c r="F723" s="172"/>
      <c r="G723" s="172"/>
      <c r="H723" s="172"/>
      <c r="I723" s="172"/>
      <c r="J723" s="172"/>
      <c r="K723" s="172"/>
      <c r="L723" s="172"/>
      <c r="M723" s="172"/>
      <c r="N723" s="172"/>
      <c r="O723" s="172"/>
      <c r="P723" s="172"/>
    </row>
    <row r="724" spans="1:16" ht="15.75" customHeight="1" x14ac:dyDescent="0.25">
      <c r="A724" s="172"/>
      <c r="B724" s="172"/>
      <c r="C724" s="172"/>
      <c r="D724" s="172"/>
      <c r="E724" s="172"/>
      <c r="F724" s="172"/>
      <c r="G724" s="172"/>
      <c r="H724" s="172"/>
      <c r="I724" s="172"/>
      <c r="J724" s="172"/>
      <c r="K724" s="172"/>
      <c r="L724" s="172"/>
      <c r="M724" s="172"/>
      <c r="N724" s="172"/>
      <c r="O724" s="172"/>
      <c r="P724" s="172"/>
    </row>
    <row r="725" spans="1:16" ht="15.75" customHeight="1" x14ac:dyDescent="0.25">
      <c r="A725" s="172"/>
      <c r="B725" s="172"/>
      <c r="C725" s="172"/>
      <c r="D725" s="172"/>
      <c r="E725" s="172"/>
      <c r="F725" s="172"/>
      <c r="G725" s="172"/>
      <c r="H725" s="172"/>
      <c r="I725" s="172"/>
      <c r="J725" s="172"/>
      <c r="K725" s="172"/>
      <c r="L725" s="172"/>
      <c r="M725" s="172"/>
      <c r="N725" s="172"/>
      <c r="O725" s="172"/>
      <c r="P725" s="172"/>
    </row>
    <row r="726" spans="1:16" ht="15.75" customHeight="1" x14ac:dyDescent="0.25">
      <c r="A726" s="172"/>
      <c r="B726" s="172"/>
      <c r="C726" s="172"/>
      <c r="D726" s="172"/>
      <c r="E726" s="172"/>
      <c r="F726" s="172"/>
      <c r="G726" s="172"/>
      <c r="H726" s="172"/>
      <c r="I726" s="172"/>
      <c r="J726" s="172"/>
      <c r="K726" s="172"/>
      <c r="L726" s="172"/>
      <c r="M726" s="172"/>
      <c r="N726" s="172"/>
      <c r="O726" s="172"/>
      <c r="P726" s="172"/>
    </row>
    <row r="727" spans="1:16" ht="15.75" customHeight="1" x14ac:dyDescent="0.25">
      <c r="A727" s="172"/>
      <c r="B727" s="172"/>
      <c r="C727" s="172"/>
      <c r="D727" s="172"/>
      <c r="E727" s="172"/>
      <c r="F727" s="172"/>
      <c r="G727" s="172"/>
      <c r="H727" s="172"/>
      <c r="I727" s="172"/>
      <c r="J727" s="172"/>
      <c r="K727" s="172"/>
      <c r="L727" s="172"/>
      <c r="M727" s="172"/>
      <c r="N727" s="172"/>
      <c r="O727" s="172"/>
      <c r="P727" s="172"/>
    </row>
    <row r="728" spans="1:16" ht="15.75" customHeight="1" x14ac:dyDescent="0.25">
      <c r="A728" s="172"/>
      <c r="B728" s="172"/>
      <c r="C728" s="172"/>
      <c r="D728" s="172"/>
      <c r="E728" s="172"/>
      <c r="F728" s="172"/>
      <c r="G728" s="172"/>
      <c r="H728" s="172"/>
      <c r="I728" s="172"/>
      <c r="J728" s="172"/>
      <c r="K728" s="172"/>
      <c r="L728" s="172"/>
      <c r="M728" s="172"/>
      <c r="N728" s="172"/>
      <c r="O728" s="172"/>
      <c r="P728" s="172"/>
    </row>
    <row r="729" spans="1:16" ht="15.75" customHeight="1" x14ac:dyDescent="0.25">
      <c r="A729" s="172"/>
      <c r="B729" s="172"/>
      <c r="C729" s="172"/>
      <c r="D729" s="172"/>
      <c r="E729" s="172"/>
      <c r="F729" s="172"/>
      <c r="G729" s="172"/>
      <c r="H729" s="172"/>
      <c r="I729" s="172"/>
      <c r="J729" s="172"/>
      <c r="K729" s="172"/>
      <c r="L729" s="172"/>
      <c r="M729" s="172"/>
      <c r="N729" s="172"/>
      <c r="O729" s="172"/>
      <c r="P729" s="172"/>
    </row>
    <row r="730" spans="1:16" ht="15.75" customHeight="1" x14ac:dyDescent="0.25">
      <c r="A730" s="172"/>
      <c r="B730" s="172"/>
      <c r="C730" s="172"/>
      <c r="D730" s="172"/>
      <c r="E730" s="172"/>
      <c r="F730" s="172"/>
      <c r="G730" s="172"/>
      <c r="H730" s="172"/>
      <c r="I730" s="172"/>
      <c r="J730" s="172"/>
      <c r="K730" s="172"/>
      <c r="L730" s="172"/>
      <c r="M730" s="172"/>
      <c r="N730" s="172"/>
      <c r="O730" s="172"/>
      <c r="P730" s="172"/>
    </row>
    <row r="731" spans="1:16" ht="15.75" customHeight="1" x14ac:dyDescent="0.25">
      <c r="A731" s="172"/>
      <c r="B731" s="172"/>
      <c r="C731" s="172"/>
      <c r="D731" s="172"/>
      <c r="E731" s="172"/>
      <c r="F731" s="172"/>
      <c r="G731" s="172"/>
      <c r="H731" s="172"/>
      <c r="I731" s="172"/>
      <c r="J731" s="172"/>
      <c r="K731" s="172"/>
      <c r="L731" s="172"/>
      <c r="M731" s="172"/>
      <c r="N731" s="172"/>
      <c r="O731" s="172"/>
      <c r="P731" s="172"/>
    </row>
    <row r="732" spans="1:16" ht="15.75" customHeight="1" x14ac:dyDescent="0.25">
      <c r="A732" s="172"/>
      <c r="B732" s="172"/>
      <c r="C732" s="172"/>
      <c r="D732" s="172"/>
      <c r="E732" s="172"/>
      <c r="F732" s="172"/>
      <c r="G732" s="172"/>
      <c r="H732" s="172"/>
      <c r="I732" s="172"/>
      <c r="J732" s="172"/>
      <c r="K732" s="172"/>
      <c r="L732" s="172"/>
      <c r="M732" s="172"/>
      <c r="N732" s="172"/>
      <c r="O732" s="172"/>
      <c r="P732" s="172"/>
    </row>
    <row r="733" spans="1:16" ht="15.75" customHeight="1" x14ac:dyDescent="0.25">
      <c r="A733" s="172"/>
      <c r="B733" s="172"/>
      <c r="C733" s="172"/>
      <c r="D733" s="172"/>
      <c r="E733" s="172"/>
      <c r="F733" s="172"/>
      <c r="G733" s="172"/>
      <c r="H733" s="172"/>
      <c r="I733" s="172"/>
      <c r="J733" s="172"/>
      <c r="K733" s="172"/>
      <c r="L733" s="172"/>
      <c r="M733" s="172"/>
      <c r="N733" s="172"/>
      <c r="O733" s="172"/>
      <c r="P733" s="172"/>
    </row>
    <row r="734" spans="1:16" ht="15.75" customHeight="1" x14ac:dyDescent="0.25">
      <c r="A734" s="172"/>
      <c r="B734" s="172"/>
      <c r="C734" s="172"/>
      <c r="D734" s="172"/>
      <c r="E734" s="172"/>
      <c r="F734" s="172"/>
      <c r="G734" s="172"/>
      <c r="H734" s="172"/>
      <c r="I734" s="172"/>
      <c r="J734" s="172"/>
      <c r="K734" s="172"/>
      <c r="L734" s="172"/>
      <c r="M734" s="172"/>
      <c r="N734" s="172"/>
      <c r="O734" s="172"/>
      <c r="P734" s="172"/>
    </row>
    <row r="735" spans="1:16" ht="15.75" customHeight="1" x14ac:dyDescent="0.25">
      <c r="A735" s="172"/>
      <c r="B735" s="172"/>
      <c r="C735" s="172"/>
      <c r="D735" s="172"/>
      <c r="E735" s="172"/>
      <c r="F735" s="172"/>
      <c r="G735" s="172"/>
      <c r="H735" s="172"/>
      <c r="I735" s="172"/>
      <c r="J735" s="172"/>
      <c r="K735" s="172"/>
      <c r="L735" s="172"/>
      <c r="M735" s="172"/>
      <c r="N735" s="172"/>
      <c r="O735" s="172"/>
      <c r="P735" s="172"/>
    </row>
    <row r="736" spans="1:16" ht="15.75" customHeight="1" x14ac:dyDescent="0.25">
      <c r="A736" s="172"/>
      <c r="B736" s="172"/>
      <c r="C736" s="172"/>
      <c r="D736" s="172"/>
      <c r="E736" s="172"/>
      <c r="F736" s="172"/>
      <c r="G736" s="172"/>
      <c r="H736" s="172"/>
      <c r="I736" s="172"/>
      <c r="J736" s="172"/>
      <c r="K736" s="172"/>
      <c r="L736" s="172"/>
      <c r="M736" s="172"/>
      <c r="N736" s="172"/>
      <c r="O736" s="172"/>
      <c r="P736" s="172"/>
    </row>
    <row r="737" spans="1:16" ht="15.75" customHeight="1" x14ac:dyDescent="0.25">
      <c r="A737" s="172"/>
      <c r="B737" s="172"/>
      <c r="C737" s="172"/>
      <c r="D737" s="172"/>
      <c r="E737" s="172"/>
      <c r="F737" s="172"/>
      <c r="G737" s="172"/>
      <c r="H737" s="172"/>
      <c r="I737" s="172"/>
      <c r="J737" s="172"/>
      <c r="K737" s="172"/>
      <c r="L737" s="172"/>
      <c r="M737" s="172"/>
      <c r="N737" s="172"/>
      <c r="O737" s="172"/>
      <c r="P737" s="172"/>
    </row>
    <row r="738" spans="1:16" ht="15.75" customHeight="1" x14ac:dyDescent="0.25">
      <c r="A738" s="172"/>
      <c r="B738" s="172"/>
      <c r="C738" s="172"/>
      <c r="D738" s="172"/>
      <c r="E738" s="172"/>
      <c r="F738" s="172"/>
      <c r="G738" s="172"/>
      <c r="H738" s="172"/>
      <c r="I738" s="172"/>
      <c r="J738" s="172"/>
      <c r="K738" s="172"/>
      <c r="L738" s="172"/>
      <c r="M738" s="172"/>
      <c r="N738" s="172"/>
      <c r="O738" s="172"/>
      <c r="P738" s="172"/>
    </row>
    <row r="739" spans="1:16" ht="15.75" customHeight="1" x14ac:dyDescent="0.25">
      <c r="A739" s="172"/>
      <c r="B739" s="172"/>
      <c r="C739" s="172"/>
      <c r="D739" s="172"/>
      <c r="E739" s="172"/>
      <c r="F739" s="172"/>
      <c r="G739" s="172"/>
      <c r="H739" s="172"/>
      <c r="I739" s="172"/>
      <c r="J739" s="172"/>
      <c r="K739" s="172"/>
      <c r="L739" s="172"/>
      <c r="M739" s="172"/>
      <c r="N739" s="172"/>
      <c r="O739" s="172"/>
      <c r="P739" s="172"/>
    </row>
    <row r="740" spans="1:16" ht="15.75" customHeight="1" x14ac:dyDescent="0.25">
      <c r="A740" s="172"/>
      <c r="B740" s="172"/>
      <c r="C740" s="172"/>
      <c r="D740" s="172"/>
      <c r="E740" s="172"/>
      <c r="F740" s="172"/>
      <c r="G740" s="172"/>
      <c r="H740" s="172"/>
      <c r="I740" s="172"/>
      <c r="J740" s="172"/>
      <c r="K740" s="172"/>
      <c r="L740" s="172"/>
      <c r="M740" s="172"/>
      <c r="N740" s="172"/>
      <c r="O740" s="172"/>
      <c r="P740" s="172"/>
    </row>
    <row r="741" spans="1:16" ht="15.75" customHeight="1" x14ac:dyDescent="0.25">
      <c r="A741" s="172"/>
      <c r="B741" s="172"/>
      <c r="C741" s="172"/>
      <c r="D741" s="172"/>
      <c r="E741" s="172"/>
      <c r="F741" s="172"/>
      <c r="G741" s="172"/>
      <c r="H741" s="172"/>
      <c r="I741" s="172"/>
      <c r="J741" s="172"/>
      <c r="K741" s="172"/>
      <c r="L741" s="172"/>
      <c r="M741" s="172"/>
      <c r="N741" s="172"/>
      <c r="O741" s="172"/>
      <c r="P741" s="172"/>
    </row>
    <row r="742" spans="1:16" ht="15.75" customHeight="1" x14ac:dyDescent="0.25">
      <c r="A742" s="172"/>
      <c r="B742" s="172"/>
      <c r="C742" s="172"/>
      <c r="D742" s="172"/>
      <c r="E742" s="172"/>
      <c r="F742" s="172"/>
      <c r="G742" s="172"/>
      <c r="H742" s="172"/>
      <c r="I742" s="172"/>
      <c r="J742" s="172"/>
      <c r="K742" s="172"/>
      <c r="L742" s="172"/>
      <c r="M742" s="172"/>
      <c r="N742" s="172"/>
      <c r="O742" s="172"/>
      <c r="P742" s="172"/>
    </row>
    <row r="743" spans="1:16" ht="15.75" customHeight="1" x14ac:dyDescent="0.25">
      <c r="A743" s="172"/>
      <c r="B743" s="172"/>
      <c r="C743" s="172"/>
      <c r="D743" s="172"/>
      <c r="E743" s="172"/>
      <c r="F743" s="172"/>
      <c r="G743" s="172"/>
      <c r="H743" s="172"/>
      <c r="I743" s="172"/>
      <c r="J743" s="172"/>
      <c r="K743" s="172"/>
      <c r="L743" s="172"/>
      <c r="M743" s="172"/>
      <c r="N743" s="172"/>
      <c r="O743" s="172"/>
      <c r="P743" s="172"/>
    </row>
    <row r="744" spans="1:16" ht="15.75" customHeight="1" x14ac:dyDescent="0.25">
      <c r="A744" s="172"/>
      <c r="B744" s="172"/>
      <c r="C744" s="172"/>
      <c r="D744" s="172"/>
      <c r="E744" s="172"/>
      <c r="F744" s="172"/>
      <c r="G744" s="172"/>
      <c r="H744" s="172"/>
      <c r="I744" s="172"/>
      <c r="J744" s="172"/>
      <c r="K744" s="172"/>
      <c r="L744" s="172"/>
      <c r="M744" s="172"/>
      <c r="N744" s="172"/>
      <c r="O744" s="172"/>
      <c r="P744" s="172"/>
    </row>
    <row r="745" spans="1:16" ht="15.75" customHeight="1" x14ac:dyDescent="0.25">
      <c r="A745" s="172"/>
      <c r="B745" s="172"/>
      <c r="C745" s="172"/>
      <c r="D745" s="172"/>
      <c r="E745" s="172"/>
      <c r="F745" s="172"/>
      <c r="G745" s="172"/>
      <c r="H745" s="172"/>
      <c r="I745" s="172"/>
      <c r="J745" s="172"/>
      <c r="K745" s="172"/>
      <c r="L745" s="172"/>
      <c r="M745" s="172"/>
      <c r="N745" s="172"/>
      <c r="O745" s="172"/>
      <c r="P745" s="172"/>
    </row>
    <row r="746" spans="1:16" ht="15.75" customHeight="1" x14ac:dyDescent="0.25">
      <c r="A746" s="172"/>
      <c r="B746" s="172"/>
      <c r="C746" s="172"/>
      <c r="D746" s="172"/>
      <c r="E746" s="172"/>
      <c r="F746" s="172"/>
      <c r="G746" s="172"/>
      <c r="H746" s="172"/>
      <c r="I746" s="172"/>
      <c r="J746" s="172"/>
      <c r="K746" s="172"/>
      <c r="L746" s="172"/>
      <c r="M746" s="172"/>
      <c r="N746" s="172"/>
      <c r="O746" s="172"/>
      <c r="P746" s="172"/>
    </row>
    <row r="747" spans="1:16" ht="15.75" customHeight="1" x14ac:dyDescent="0.25">
      <c r="A747" s="172"/>
      <c r="B747" s="172"/>
      <c r="C747" s="172"/>
      <c r="D747" s="172"/>
      <c r="E747" s="172"/>
      <c r="F747" s="172"/>
      <c r="G747" s="172"/>
      <c r="H747" s="172"/>
      <c r="I747" s="172"/>
      <c r="J747" s="172"/>
      <c r="K747" s="172"/>
      <c r="L747" s="172"/>
      <c r="M747" s="172"/>
      <c r="N747" s="172"/>
      <c r="O747" s="172"/>
      <c r="P747" s="172"/>
    </row>
    <row r="748" spans="1:16" ht="15.75" customHeight="1" x14ac:dyDescent="0.25">
      <c r="A748" s="172"/>
      <c r="B748" s="172"/>
      <c r="C748" s="172"/>
      <c r="D748" s="172"/>
      <c r="E748" s="172"/>
      <c r="F748" s="172"/>
      <c r="G748" s="172"/>
      <c r="H748" s="172"/>
      <c r="I748" s="172"/>
      <c r="J748" s="172"/>
      <c r="K748" s="172"/>
      <c r="L748" s="172"/>
      <c r="M748" s="172"/>
      <c r="N748" s="172"/>
      <c r="O748" s="172"/>
      <c r="P748" s="172"/>
    </row>
    <row r="749" spans="1:16" ht="15.75" customHeight="1" x14ac:dyDescent="0.25">
      <c r="A749" s="172"/>
      <c r="B749" s="172"/>
      <c r="C749" s="172"/>
      <c r="D749" s="172"/>
      <c r="E749" s="172"/>
      <c r="F749" s="172"/>
      <c r="G749" s="172"/>
      <c r="H749" s="172"/>
      <c r="I749" s="172"/>
      <c r="J749" s="172"/>
      <c r="K749" s="172"/>
      <c r="L749" s="172"/>
      <c r="M749" s="172"/>
      <c r="N749" s="172"/>
      <c r="O749" s="172"/>
      <c r="P749" s="172"/>
    </row>
    <row r="750" spans="1:16" ht="15.75" customHeight="1" x14ac:dyDescent="0.25">
      <c r="A750" s="172"/>
      <c r="B750" s="172"/>
      <c r="C750" s="172"/>
      <c r="D750" s="172"/>
      <c r="E750" s="172"/>
      <c r="F750" s="172"/>
      <c r="G750" s="172"/>
      <c r="H750" s="172"/>
      <c r="I750" s="172"/>
      <c r="J750" s="172"/>
      <c r="K750" s="172"/>
      <c r="L750" s="172"/>
      <c r="M750" s="172"/>
      <c r="N750" s="172"/>
      <c r="O750" s="172"/>
      <c r="P750" s="172"/>
    </row>
    <row r="751" spans="1:16" ht="15.75" customHeight="1" x14ac:dyDescent="0.25">
      <c r="A751" s="172"/>
      <c r="B751" s="172"/>
      <c r="C751" s="172"/>
      <c r="D751" s="172"/>
      <c r="E751" s="172"/>
      <c r="F751" s="172"/>
      <c r="G751" s="172"/>
      <c r="H751" s="172"/>
      <c r="I751" s="172"/>
      <c r="J751" s="172"/>
      <c r="K751" s="172"/>
      <c r="L751" s="172"/>
      <c r="M751" s="172"/>
      <c r="N751" s="172"/>
      <c r="O751" s="172"/>
      <c r="P751" s="172"/>
    </row>
    <row r="752" spans="1:16" ht="15.75" customHeight="1" x14ac:dyDescent="0.25">
      <c r="A752" s="172"/>
      <c r="B752" s="172"/>
      <c r="C752" s="172"/>
      <c r="D752" s="172"/>
      <c r="E752" s="172"/>
      <c r="F752" s="172"/>
      <c r="G752" s="172"/>
      <c r="H752" s="172"/>
      <c r="I752" s="172"/>
      <c r="J752" s="172"/>
      <c r="K752" s="172"/>
      <c r="L752" s="172"/>
      <c r="M752" s="172"/>
      <c r="N752" s="172"/>
      <c r="O752" s="172"/>
      <c r="P752" s="172"/>
    </row>
    <row r="753" spans="1:16" ht="15.75" customHeight="1" x14ac:dyDescent="0.25">
      <c r="A753" s="172"/>
      <c r="B753" s="172"/>
      <c r="C753" s="172"/>
      <c r="D753" s="172"/>
      <c r="E753" s="172"/>
      <c r="F753" s="172"/>
      <c r="G753" s="172"/>
      <c r="H753" s="172"/>
      <c r="I753" s="172"/>
      <c r="J753" s="172"/>
      <c r="K753" s="172"/>
      <c r="L753" s="172"/>
      <c r="M753" s="172"/>
      <c r="N753" s="172"/>
      <c r="O753" s="172"/>
      <c r="P753" s="172"/>
    </row>
    <row r="754" spans="1:16" ht="15.75" customHeight="1" x14ac:dyDescent="0.25">
      <c r="A754" s="172"/>
      <c r="B754" s="172"/>
      <c r="C754" s="172"/>
      <c r="D754" s="172"/>
      <c r="E754" s="172"/>
      <c r="F754" s="172"/>
      <c r="G754" s="172"/>
      <c r="H754" s="172"/>
      <c r="I754" s="172"/>
      <c r="J754" s="172"/>
      <c r="K754" s="172"/>
      <c r="L754" s="172"/>
      <c r="M754" s="172"/>
      <c r="N754" s="172"/>
      <c r="O754" s="172"/>
      <c r="P754" s="172"/>
    </row>
    <row r="755" spans="1:16" ht="15.75" customHeight="1" x14ac:dyDescent="0.25">
      <c r="A755" s="172"/>
      <c r="B755" s="172"/>
      <c r="C755" s="172"/>
      <c r="D755" s="172"/>
      <c r="E755" s="172"/>
      <c r="F755" s="172"/>
      <c r="G755" s="172"/>
      <c r="H755" s="172"/>
      <c r="I755" s="172"/>
      <c r="J755" s="172"/>
      <c r="K755" s="172"/>
      <c r="L755" s="172"/>
      <c r="M755" s="172"/>
      <c r="N755" s="172"/>
      <c r="O755" s="172"/>
      <c r="P755" s="172"/>
    </row>
    <row r="756" spans="1:16" ht="15.75" customHeight="1" x14ac:dyDescent="0.25">
      <c r="A756" s="172"/>
      <c r="B756" s="172"/>
      <c r="C756" s="172"/>
      <c r="D756" s="172"/>
      <c r="E756" s="172"/>
      <c r="F756" s="172"/>
      <c r="G756" s="172"/>
      <c r="H756" s="172"/>
      <c r="I756" s="172"/>
      <c r="J756" s="172"/>
      <c r="K756" s="172"/>
      <c r="L756" s="172"/>
      <c r="M756" s="172"/>
      <c r="N756" s="172"/>
      <c r="O756" s="172"/>
      <c r="P756" s="172"/>
    </row>
    <row r="757" spans="1:16" ht="15.75" customHeight="1" x14ac:dyDescent="0.25">
      <c r="A757" s="172"/>
      <c r="B757" s="172"/>
      <c r="C757" s="172"/>
      <c r="D757" s="172"/>
      <c r="E757" s="172"/>
      <c r="F757" s="172"/>
      <c r="G757" s="172"/>
      <c r="H757" s="172"/>
      <c r="I757" s="172"/>
      <c r="J757" s="172"/>
      <c r="K757" s="172"/>
      <c r="L757" s="172"/>
      <c r="M757" s="172"/>
      <c r="N757" s="172"/>
      <c r="O757" s="172"/>
      <c r="P757" s="172"/>
    </row>
    <row r="758" spans="1:16" ht="15.75" customHeight="1" x14ac:dyDescent="0.25">
      <c r="A758" s="172"/>
      <c r="B758" s="172"/>
      <c r="C758" s="172"/>
      <c r="D758" s="172"/>
      <c r="E758" s="172"/>
      <c r="F758" s="172"/>
      <c r="G758" s="172"/>
      <c r="H758" s="172"/>
      <c r="I758" s="172"/>
      <c r="J758" s="172"/>
      <c r="K758" s="172"/>
      <c r="L758" s="172"/>
      <c r="M758" s="172"/>
      <c r="N758" s="172"/>
      <c r="O758" s="172"/>
      <c r="P758" s="172"/>
    </row>
    <row r="759" spans="1:16" ht="15.75" customHeight="1" x14ac:dyDescent="0.25">
      <c r="A759" s="172"/>
      <c r="B759" s="172"/>
      <c r="C759" s="172"/>
      <c r="D759" s="172"/>
      <c r="E759" s="172"/>
      <c r="F759" s="172"/>
      <c r="G759" s="172"/>
      <c r="H759" s="172"/>
      <c r="I759" s="172"/>
      <c r="J759" s="172"/>
      <c r="K759" s="172"/>
      <c r="L759" s="172"/>
      <c r="M759" s="172"/>
      <c r="N759" s="172"/>
      <c r="O759" s="172"/>
      <c r="P759" s="172"/>
    </row>
    <row r="760" spans="1:16" ht="15.75" customHeight="1" x14ac:dyDescent="0.25">
      <c r="A760" s="172"/>
      <c r="B760" s="172"/>
      <c r="C760" s="172"/>
      <c r="D760" s="172"/>
      <c r="E760" s="172"/>
      <c r="F760" s="172"/>
      <c r="G760" s="172"/>
      <c r="H760" s="172"/>
      <c r="I760" s="172"/>
      <c r="J760" s="172"/>
      <c r="K760" s="172"/>
      <c r="L760" s="172"/>
      <c r="M760" s="172"/>
      <c r="N760" s="172"/>
      <c r="O760" s="172"/>
      <c r="P760" s="172"/>
    </row>
    <row r="761" spans="1:16" ht="15.75" customHeight="1" x14ac:dyDescent="0.25">
      <c r="A761" s="172"/>
      <c r="B761" s="172"/>
      <c r="C761" s="172"/>
      <c r="D761" s="172"/>
      <c r="E761" s="172"/>
      <c r="F761" s="172"/>
      <c r="G761" s="172"/>
      <c r="H761" s="172"/>
      <c r="I761" s="172"/>
      <c r="J761" s="172"/>
      <c r="K761" s="172"/>
      <c r="L761" s="172"/>
      <c r="M761" s="172"/>
      <c r="N761" s="172"/>
      <c r="O761" s="172"/>
      <c r="P761" s="172"/>
    </row>
    <row r="762" spans="1:16" ht="15.75" customHeight="1" x14ac:dyDescent="0.25">
      <c r="A762" s="172"/>
      <c r="B762" s="172"/>
      <c r="C762" s="172"/>
      <c r="D762" s="172"/>
      <c r="E762" s="172"/>
      <c r="F762" s="172"/>
      <c r="G762" s="172"/>
      <c r="H762" s="172"/>
      <c r="I762" s="172"/>
      <c r="J762" s="172"/>
      <c r="K762" s="172"/>
      <c r="L762" s="172"/>
      <c r="M762" s="172"/>
      <c r="N762" s="172"/>
      <c r="O762" s="172"/>
      <c r="P762" s="172"/>
    </row>
    <row r="763" spans="1:16" ht="15.75" customHeight="1" x14ac:dyDescent="0.25">
      <c r="A763" s="172"/>
      <c r="B763" s="172"/>
      <c r="C763" s="172"/>
      <c r="D763" s="172"/>
      <c r="E763" s="172"/>
      <c r="F763" s="172"/>
      <c r="G763" s="172"/>
      <c r="H763" s="172"/>
      <c r="I763" s="172"/>
      <c r="J763" s="172"/>
      <c r="K763" s="172"/>
      <c r="L763" s="172"/>
      <c r="M763" s="172"/>
      <c r="N763" s="172"/>
      <c r="O763" s="172"/>
      <c r="P763" s="172"/>
    </row>
    <row r="764" spans="1:16" ht="15.75" customHeight="1" x14ac:dyDescent="0.25">
      <c r="A764" s="172"/>
      <c r="B764" s="172"/>
      <c r="C764" s="172"/>
      <c r="D764" s="172"/>
      <c r="E764" s="172"/>
      <c r="F764" s="172"/>
      <c r="G764" s="172"/>
      <c r="H764" s="172"/>
      <c r="I764" s="172"/>
      <c r="J764" s="172"/>
      <c r="K764" s="172"/>
      <c r="L764" s="172"/>
      <c r="M764" s="172"/>
      <c r="N764" s="172"/>
      <c r="O764" s="172"/>
      <c r="P764" s="172"/>
    </row>
    <row r="765" spans="1:16" ht="15.75" customHeight="1" x14ac:dyDescent="0.25">
      <c r="A765" s="172"/>
      <c r="B765" s="172"/>
      <c r="C765" s="172"/>
      <c r="D765" s="172"/>
      <c r="E765" s="172"/>
      <c r="F765" s="172"/>
      <c r="G765" s="172"/>
      <c r="H765" s="172"/>
      <c r="I765" s="172"/>
      <c r="J765" s="172"/>
      <c r="K765" s="172"/>
      <c r="L765" s="172"/>
      <c r="M765" s="172"/>
      <c r="N765" s="172"/>
      <c r="O765" s="172"/>
      <c r="P765" s="172"/>
    </row>
    <row r="766" spans="1:16" ht="15.75" customHeight="1" x14ac:dyDescent="0.25">
      <c r="A766" s="172"/>
      <c r="B766" s="172"/>
      <c r="C766" s="172"/>
      <c r="D766" s="172"/>
      <c r="E766" s="172"/>
      <c r="F766" s="172"/>
      <c r="G766" s="172"/>
      <c r="H766" s="172"/>
      <c r="I766" s="172"/>
      <c r="J766" s="172"/>
      <c r="K766" s="172"/>
      <c r="L766" s="172"/>
      <c r="M766" s="172"/>
      <c r="N766" s="172"/>
      <c r="O766" s="172"/>
      <c r="P766" s="172"/>
    </row>
    <row r="767" spans="1:16" ht="15.75" customHeight="1" x14ac:dyDescent="0.25">
      <c r="A767" s="172"/>
      <c r="B767" s="172"/>
      <c r="C767" s="172"/>
      <c r="D767" s="172"/>
      <c r="E767" s="172"/>
      <c r="F767" s="172"/>
      <c r="G767" s="172"/>
      <c r="H767" s="172"/>
      <c r="I767" s="172"/>
      <c r="J767" s="172"/>
      <c r="K767" s="172"/>
      <c r="L767" s="172"/>
      <c r="M767" s="172"/>
      <c r="N767" s="172"/>
      <c r="O767" s="172"/>
      <c r="P767" s="172"/>
    </row>
    <row r="768" spans="1:16" ht="15.75" customHeight="1" x14ac:dyDescent="0.25">
      <c r="A768" s="172"/>
      <c r="B768" s="172"/>
      <c r="C768" s="172"/>
      <c r="D768" s="172"/>
      <c r="E768" s="172"/>
      <c r="F768" s="172"/>
      <c r="G768" s="172"/>
      <c r="H768" s="172"/>
      <c r="I768" s="172"/>
      <c r="J768" s="172"/>
      <c r="K768" s="172"/>
      <c r="L768" s="172"/>
      <c r="M768" s="172"/>
      <c r="N768" s="172"/>
      <c r="O768" s="172"/>
      <c r="P768" s="172"/>
    </row>
    <row r="769" spans="1:16" ht="15.75" customHeight="1" x14ac:dyDescent="0.25">
      <c r="A769" s="172"/>
      <c r="B769" s="172"/>
      <c r="C769" s="172"/>
      <c r="D769" s="172"/>
      <c r="E769" s="172"/>
      <c r="F769" s="172"/>
      <c r="G769" s="172"/>
      <c r="H769" s="172"/>
      <c r="I769" s="172"/>
      <c r="J769" s="172"/>
      <c r="K769" s="172"/>
      <c r="L769" s="172"/>
      <c r="M769" s="172"/>
      <c r="N769" s="172"/>
      <c r="O769" s="172"/>
      <c r="P769" s="172"/>
    </row>
    <row r="770" spans="1:16" ht="15.75" customHeight="1" x14ac:dyDescent="0.25">
      <c r="A770" s="172"/>
      <c r="B770" s="172"/>
      <c r="C770" s="172"/>
      <c r="D770" s="172"/>
      <c r="E770" s="172"/>
      <c r="F770" s="172"/>
      <c r="G770" s="172"/>
      <c r="H770" s="172"/>
      <c r="I770" s="172"/>
      <c r="J770" s="172"/>
      <c r="K770" s="172"/>
      <c r="L770" s="172"/>
      <c r="M770" s="172"/>
      <c r="N770" s="172"/>
      <c r="O770" s="172"/>
      <c r="P770" s="172"/>
    </row>
    <row r="771" spans="1:16" ht="15.75" customHeight="1" x14ac:dyDescent="0.25">
      <c r="A771" s="172"/>
      <c r="B771" s="172"/>
      <c r="C771" s="172"/>
      <c r="D771" s="172"/>
      <c r="E771" s="172"/>
      <c r="F771" s="172"/>
      <c r="G771" s="172"/>
      <c r="H771" s="172"/>
      <c r="I771" s="172"/>
      <c r="J771" s="172"/>
      <c r="K771" s="172"/>
      <c r="L771" s="172"/>
      <c r="M771" s="172"/>
      <c r="N771" s="172"/>
      <c r="O771" s="172"/>
      <c r="P771" s="172"/>
    </row>
    <row r="772" spans="1:16" ht="15.75" customHeight="1" x14ac:dyDescent="0.25">
      <c r="A772" s="172"/>
      <c r="B772" s="172"/>
      <c r="C772" s="172"/>
      <c r="D772" s="172"/>
      <c r="E772" s="172"/>
      <c r="F772" s="172"/>
      <c r="G772" s="172"/>
      <c r="H772" s="172"/>
      <c r="I772" s="172"/>
      <c r="J772" s="172"/>
      <c r="K772" s="172"/>
      <c r="L772" s="172"/>
      <c r="M772" s="172"/>
      <c r="N772" s="172"/>
      <c r="O772" s="172"/>
      <c r="P772" s="172"/>
    </row>
    <row r="773" spans="1:16" ht="15.75" customHeight="1" x14ac:dyDescent="0.25">
      <c r="A773" s="172"/>
      <c r="B773" s="172"/>
      <c r="C773" s="172"/>
      <c r="D773" s="172"/>
      <c r="E773" s="172"/>
      <c r="F773" s="172"/>
      <c r="G773" s="172"/>
      <c r="H773" s="172"/>
      <c r="I773" s="172"/>
      <c r="J773" s="172"/>
      <c r="K773" s="172"/>
      <c r="L773" s="172"/>
      <c r="M773" s="172"/>
      <c r="N773" s="172"/>
      <c r="O773" s="172"/>
      <c r="P773" s="172"/>
    </row>
    <row r="774" spans="1:16" ht="15.75" customHeight="1" x14ac:dyDescent="0.25">
      <c r="A774" s="172"/>
      <c r="B774" s="172"/>
      <c r="C774" s="172"/>
      <c r="D774" s="172"/>
      <c r="E774" s="172"/>
      <c r="F774" s="172"/>
      <c r="G774" s="172"/>
      <c r="H774" s="172"/>
      <c r="I774" s="172"/>
      <c r="J774" s="172"/>
      <c r="K774" s="172"/>
      <c r="L774" s="172"/>
      <c r="M774" s="172"/>
      <c r="N774" s="172"/>
      <c r="O774" s="172"/>
      <c r="P774" s="172"/>
    </row>
    <row r="775" spans="1:16" ht="15.75" customHeight="1" x14ac:dyDescent="0.25">
      <c r="A775" s="172"/>
      <c r="B775" s="172"/>
      <c r="C775" s="172"/>
      <c r="D775" s="172"/>
      <c r="E775" s="172"/>
      <c r="F775" s="172"/>
      <c r="G775" s="172"/>
      <c r="H775" s="172"/>
      <c r="I775" s="172"/>
      <c r="J775" s="172"/>
      <c r="K775" s="172"/>
      <c r="L775" s="172"/>
      <c r="M775" s="172"/>
      <c r="N775" s="172"/>
      <c r="O775" s="172"/>
      <c r="P775" s="172"/>
    </row>
    <row r="776" spans="1:16" ht="15.75" customHeight="1" x14ac:dyDescent="0.25">
      <c r="A776" s="172"/>
      <c r="B776" s="172"/>
      <c r="C776" s="172"/>
      <c r="D776" s="172"/>
      <c r="E776" s="172"/>
      <c r="F776" s="172"/>
      <c r="G776" s="172"/>
      <c r="H776" s="172"/>
      <c r="I776" s="172"/>
      <c r="J776" s="172"/>
      <c r="K776" s="172"/>
      <c r="L776" s="172"/>
      <c r="M776" s="172"/>
      <c r="N776" s="172"/>
      <c r="O776" s="172"/>
      <c r="P776" s="172"/>
    </row>
    <row r="777" spans="1:16" ht="15.75" customHeight="1" x14ac:dyDescent="0.25">
      <c r="A777" s="172"/>
      <c r="B777" s="172"/>
      <c r="C777" s="172"/>
      <c r="D777" s="172"/>
      <c r="E777" s="172"/>
      <c r="F777" s="172"/>
      <c r="G777" s="172"/>
      <c r="H777" s="172"/>
      <c r="I777" s="172"/>
      <c r="J777" s="172"/>
      <c r="K777" s="172"/>
      <c r="L777" s="172"/>
      <c r="M777" s="172"/>
      <c r="N777" s="172"/>
      <c r="O777" s="172"/>
      <c r="P777" s="172"/>
    </row>
    <row r="778" spans="1:16" ht="15.75" customHeight="1" x14ac:dyDescent="0.25">
      <c r="A778" s="172"/>
      <c r="B778" s="172"/>
      <c r="C778" s="172"/>
      <c r="D778" s="172"/>
      <c r="E778" s="172"/>
      <c r="F778" s="172"/>
      <c r="G778" s="172"/>
      <c r="H778" s="172"/>
      <c r="I778" s="172"/>
      <c r="J778" s="172"/>
      <c r="K778" s="172"/>
      <c r="L778" s="172"/>
      <c r="M778" s="172"/>
      <c r="N778" s="172"/>
      <c r="O778" s="172"/>
      <c r="P778" s="172"/>
    </row>
    <row r="779" spans="1:16" ht="15.75" customHeight="1" x14ac:dyDescent="0.25">
      <c r="A779" s="172"/>
      <c r="B779" s="172"/>
      <c r="C779" s="172"/>
      <c r="D779" s="172"/>
      <c r="E779" s="172"/>
      <c r="F779" s="172"/>
      <c r="G779" s="172"/>
      <c r="H779" s="172"/>
      <c r="I779" s="172"/>
      <c r="J779" s="172"/>
      <c r="K779" s="172"/>
      <c r="L779" s="172"/>
      <c r="M779" s="172"/>
      <c r="N779" s="172"/>
      <c r="O779" s="172"/>
      <c r="P779" s="172"/>
    </row>
    <row r="780" spans="1:16" ht="15.75" customHeight="1" x14ac:dyDescent="0.25">
      <c r="A780" s="172"/>
      <c r="B780" s="172"/>
      <c r="C780" s="172"/>
      <c r="D780" s="172"/>
      <c r="E780" s="172"/>
      <c r="F780" s="172"/>
      <c r="G780" s="172"/>
      <c r="H780" s="172"/>
      <c r="I780" s="172"/>
      <c r="J780" s="172"/>
      <c r="K780" s="172"/>
      <c r="L780" s="172"/>
      <c r="M780" s="172"/>
      <c r="N780" s="172"/>
      <c r="O780" s="172"/>
      <c r="P780" s="172"/>
    </row>
    <row r="781" spans="1:16" ht="15.75" customHeight="1" x14ac:dyDescent="0.25">
      <c r="A781" s="172"/>
      <c r="B781" s="172"/>
      <c r="C781" s="172"/>
      <c r="D781" s="172"/>
      <c r="E781" s="172"/>
      <c r="F781" s="172"/>
      <c r="G781" s="172"/>
      <c r="H781" s="172"/>
      <c r="I781" s="172"/>
      <c r="J781" s="172"/>
      <c r="K781" s="172"/>
      <c r="L781" s="172"/>
      <c r="M781" s="172"/>
      <c r="N781" s="172"/>
      <c r="O781" s="172"/>
      <c r="P781" s="172"/>
    </row>
    <row r="782" spans="1:16" ht="15.75" customHeight="1" x14ac:dyDescent="0.25">
      <c r="A782" s="172"/>
      <c r="B782" s="172"/>
      <c r="C782" s="172"/>
      <c r="D782" s="172"/>
      <c r="E782" s="172"/>
      <c r="F782" s="172"/>
      <c r="G782" s="172"/>
      <c r="H782" s="172"/>
      <c r="I782" s="172"/>
      <c r="J782" s="172"/>
      <c r="K782" s="172"/>
      <c r="L782" s="172"/>
      <c r="M782" s="172"/>
      <c r="N782" s="172"/>
      <c r="O782" s="172"/>
      <c r="P782" s="172"/>
    </row>
    <row r="783" spans="1:16" ht="15.75" customHeight="1" x14ac:dyDescent="0.25">
      <c r="A783" s="172"/>
      <c r="B783" s="172"/>
      <c r="C783" s="172"/>
      <c r="D783" s="172"/>
      <c r="E783" s="172"/>
      <c r="F783" s="172"/>
      <c r="G783" s="172"/>
      <c r="H783" s="172"/>
      <c r="I783" s="172"/>
      <c r="J783" s="172"/>
      <c r="K783" s="172"/>
      <c r="L783" s="172"/>
      <c r="M783" s="172"/>
      <c r="N783" s="172"/>
      <c r="O783" s="172"/>
      <c r="P783" s="172"/>
    </row>
    <row r="784" spans="1:16" ht="15.75" customHeight="1" x14ac:dyDescent="0.25">
      <c r="A784" s="172"/>
      <c r="B784" s="172"/>
      <c r="C784" s="172"/>
      <c r="D784" s="172"/>
      <c r="E784" s="172"/>
      <c r="F784" s="172"/>
      <c r="G784" s="172"/>
      <c r="H784" s="172"/>
      <c r="I784" s="172"/>
      <c r="J784" s="172"/>
      <c r="K784" s="172"/>
      <c r="L784" s="172"/>
      <c r="M784" s="172"/>
      <c r="N784" s="172"/>
      <c r="O784" s="172"/>
      <c r="P784" s="172"/>
    </row>
    <row r="785" spans="1:16" ht="15.75" customHeight="1" x14ac:dyDescent="0.25">
      <c r="A785" s="172"/>
      <c r="B785" s="172"/>
      <c r="C785" s="172"/>
      <c r="D785" s="172"/>
      <c r="E785" s="172"/>
      <c r="F785" s="172"/>
      <c r="G785" s="172"/>
      <c r="H785" s="172"/>
      <c r="I785" s="172"/>
      <c r="J785" s="172"/>
      <c r="K785" s="172"/>
      <c r="L785" s="172"/>
      <c r="M785" s="172"/>
      <c r="N785" s="172"/>
      <c r="O785" s="172"/>
      <c r="P785" s="172"/>
    </row>
    <row r="786" spans="1:16" ht="15.75" customHeight="1" x14ac:dyDescent="0.25">
      <c r="A786" s="172"/>
      <c r="B786" s="172"/>
      <c r="C786" s="172"/>
      <c r="D786" s="172"/>
      <c r="E786" s="172"/>
      <c r="F786" s="172"/>
      <c r="G786" s="172"/>
      <c r="H786" s="172"/>
      <c r="I786" s="172"/>
      <c r="J786" s="172"/>
      <c r="K786" s="172"/>
      <c r="L786" s="172"/>
      <c r="M786" s="172"/>
      <c r="N786" s="172"/>
      <c r="O786" s="172"/>
      <c r="P786" s="172"/>
    </row>
    <row r="787" spans="1:16" ht="15.75" customHeight="1" x14ac:dyDescent="0.25">
      <c r="A787" s="172"/>
      <c r="B787" s="172"/>
      <c r="C787" s="172"/>
      <c r="D787" s="172"/>
      <c r="E787" s="172"/>
      <c r="F787" s="172"/>
      <c r="G787" s="172"/>
      <c r="H787" s="172"/>
      <c r="I787" s="172"/>
      <c r="J787" s="172"/>
      <c r="K787" s="172"/>
      <c r="L787" s="172"/>
      <c r="M787" s="172"/>
      <c r="N787" s="172"/>
      <c r="O787" s="172"/>
      <c r="P787" s="172"/>
    </row>
    <row r="788" spans="1:16" ht="15.75" customHeight="1" x14ac:dyDescent="0.25">
      <c r="A788" s="172"/>
      <c r="B788" s="172"/>
      <c r="C788" s="172"/>
      <c r="D788" s="172"/>
      <c r="E788" s="172"/>
      <c r="F788" s="172"/>
      <c r="G788" s="172"/>
      <c r="H788" s="172"/>
      <c r="I788" s="172"/>
      <c r="J788" s="172"/>
      <c r="K788" s="172"/>
      <c r="L788" s="172"/>
      <c r="M788" s="172"/>
      <c r="N788" s="172"/>
      <c r="O788" s="172"/>
      <c r="P788" s="172"/>
    </row>
    <row r="789" spans="1:16" ht="15.75" customHeight="1" x14ac:dyDescent="0.25">
      <c r="A789" s="172"/>
      <c r="B789" s="172"/>
      <c r="C789" s="172"/>
      <c r="D789" s="172"/>
      <c r="E789" s="172"/>
      <c r="F789" s="172"/>
      <c r="G789" s="172"/>
      <c r="H789" s="172"/>
      <c r="I789" s="172"/>
      <c r="J789" s="172"/>
      <c r="K789" s="172"/>
      <c r="L789" s="172"/>
      <c r="M789" s="172"/>
      <c r="N789" s="172"/>
      <c r="O789" s="172"/>
      <c r="P789" s="172"/>
    </row>
    <row r="790" spans="1:16" ht="15.75" customHeight="1" x14ac:dyDescent="0.25">
      <c r="A790" s="172"/>
      <c r="B790" s="172"/>
      <c r="C790" s="172"/>
      <c r="D790" s="172"/>
      <c r="E790" s="172"/>
      <c r="F790" s="172"/>
      <c r="G790" s="172"/>
      <c r="H790" s="172"/>
      <c r="I790" s="172"/>
      <c r="J790" s="172"/>
      <c r="K790" s="172"/>
      <c r="L790" s="172"/>
      <c r="M790" s="172"/>
      <c r="N790" s="172"/>
      <c r="O790" s="172"/>
      <c r="P790" s="172"/>
    </row>
    <row r="791" spans="1:16" ht="15.75" customHeight="1" x14ac:dyDescent="0.25">
      <c r="A791" s="172"/>
      <c r="B791" s="172"/>
      <c r="C791" s="172"/>
      <c r="D791" s="172"/>
      <c r="E791" s="172"/>
      <c r="F791" s="172"/>
      <c r="G791" s="172"/>
      <c r="H791" s="172"/>
      <c r="I791" s="172"/>
      <c r="J791" s="172"/>
      <c r="K791" s="172"/>
      <c r="L791" s="172"/>
      <c r="M791" s="172"/>
      <c r="N791" s="172"/>
      <c r="O791" s="172"/>
      <c r="P791" s="172"/>
    </row>
    <row r="792" spans="1:16" ht="15.75" customHeight="1" x14ac:dyDescent="0.25">
      <c r="A792" s="172"/>
      <c r="B792" s="172"/>
      <c r="C792" s="172"/>
      <c r="D792" s="172"/>
      <c r="E792" s="172"/>
      <c r="F792" s="172"/>
      <c r="G792" s="172"/>
      <c r="H792" s="172"/>
      <c r="I792" s="172"/>
      <c r="J792" s="172"/>
      <c r="K792" s="172"/>
      <c r="L792" s="172"/>
      <c r="M792" s="172"/>
      <c r="N792" s="172"/>
      <c r="O792" s="172"/>
      <c r="P792" s="172"/>
    </row>
    <row r="793" spans="1:16" ht="15.75" customHeight="1" x14ac:dyDescent="0.25">
      <c r="A793" s="172"/>
      <c r="B793" s="172"/>
      <c r="C793" s="172"/>
      <c r="D793" s="172"/>
      <c r="E793" s="172"/>
      <c r="F793" s="172"/>
      <c r="G793" s="172"/>
      <c r="H793" s="172"/>
      <c r="I793" s="172"/>
      <c r="J793" s="172"/>
      <c r="K793" s="172"/>
      <c r="L793" s="172"/>
      <c r="M793" s="172"/>
      <c r="N793" s="172"/>
      <c r="O793" s="172"/>
      <c r="P793" s="172"/>
    </row>
    <row r="794" spans="1:16" ht="15.75" customHeight="1" x14ac:dyDescent="0.25">
      <c r="A794" s="172"/>
      <c r="B794" s="172"/>
      <c r="C794" s="172"/>
      <c r="D794" s="172"/>
      <c r="E794" s="172"/>
      <c r="F794" s="172"/>
      <c r="G794" s="172"/>
      <c r="H794" s="172"/>
      <c r="I794" s="172"/>
      <c r="J794" s="172"/>
      <c r="K794" s="172"/>
      <c r="L794" s="172"/>
      <c r="M794" s="172"/>
      <c r="N794" s="172"/>
      <c r="O794" s="172"/>
      <c r="P794" s="172"/>
    </row>
    <row r="795" spans="1:16" ht="15.75" customHeight="1" x14ac:dyDescent="0.25">
      <c r="A795" s="172"/>
      <c r="B795" s="172"/>
      <c r="C795" s="172"/>
      <c r="D795" s="172"/>
      <c r="E795" s="172"/>
      <c r="F795" s="172"/>
      <c r="G795" s="172"/>
      <c r="H795" s="172"/>
      <c r="I795" s="172"/>
      <c r="J795" s="172"/>
      <c r="K795" s="172"/>
      <c r="L795" s="172"/>
      <c r="M795" s="172"/>
      <c r="N795" s="172"/>
      <c r="O795" s="172"/>
      <c r="P795" s="172"/>
    </row>
    <row r="796" spans="1:16" ht="15.75" customHeight="1" x14ac:dyDescent="0.25">
      <c r="A796" s="172"/>
      <c r="B796" s="172"/>
      <c r="C796" s="172"/>
      <c r="D796" s="172"/>
      <c r="E796" s="172"/>
      <c r="F796" s="172"/>
      <c r="G796" s="172"/>
      <c r="H796" s="172"/>
      <c r="I796" s="172"/>
      <c r="J796" s="172"/>
      <c r="K796" s="172"/>
      <c r="L796" s="172"/>
      <c r="M796" s="172"/>
      <c r="N796" s="172"/>
      <c r="O796" s="172"/>
      <c r="P796" s="172"/>
    </row>
    <row r="797" spans="1:16" ht="15.75" customHeight="1" x14ac:dyDescent="0.25">
      <c r="A797" s="172"/>
      <c r="B797" s="172"/>
      <c r="C797" s="172"/>
      <c r="D797" s="172"/>
      <c r="E797" s="172"/>
      <c r="F797" s="172"/>
      <c r="G797" s="172"/>
      <c r="H797" s="172"/>
      <c r="I797" s="172"/>
      <c r="J797" s="172"/>
      <c r="K797" s="172"/>
      <c r="L797" s="172"/>
      <c r="M797" s="172"/>
      <c r="N797" s="172"/>
      <c r="O797" s="172"/>
      <c r="P797" s="172"/>
    </row>
    <row r="798" spans="1:16" ht="15.75" customHeight="1" x14ac:dyDescent="0.25">
      <c r="A798" s="172"/>
      <c r="B798" s="172"/>
      <c r="C798" s="172"/>
      <c r="D798" s="172"/>
      <c r="E798" s="172"/>
      <c r="F798" s="172"/>
      <c r="G798" s="172"/>
      <c r="H798" s="172"/>
      <c r="I798" s="172"/>
      <c r="J798" s="172"/>
      <c r="K798" s="172"/>
      <c r="L798" s="172"/>
      <c r="M798" s="172"/>
      <c r="N798" s="172"/>
      <c r="O798" s="172"/>
      <c r="P798" s="172"/>
    </row>
    <row r="799" spans="1:16" ht="15.75" customHeight="1" x14ac:dyDescent="0.25">
      <c r="A799" s="172"/>
      <c r="B799" s="172"/>
      <c r="C799" s="172"/>
      <c r="D799" s="172"/>
      <c r="E799" s="172"/>
      <c r="F799" s="172"/>
      <c r="G799" s="172"/>
      <c r="H799" s="172"/>
      <c r="I799" s="172"/>
      <c r="J799" s="172"/>
      <c r="K799" s="172"/>
      <c r="L799" s="172"/>
      <c r="M799" s="172"/>
      <c r="N799" s="172"/>
      <c r="O799" s="172"/>
      <c r="P799" s="172"/>
    </row>
    <row r="800" spans="1:16" ht="15.75" customHeight="1" x14ac:dyDescent="0.25">
      <c r="A800" s="172"/>
      <c r="B800" s="172"/>
      <c r="C800" s="172"/>
      <c r="D800" s="172"/>
      <c r="E800" s="172"/>
      <c r="F800" s="172"/>
      <c r="G800" s="172"/>
      <c r="H800" s="172"/>
      <c r="I800" s="172"/>
      <c r="J800" s="172"/>
      <c r="K800" s="172"/>
      <c r="L800" s="172"/>
      <c r="M800" s="172"/>
      <c r="N800" s="172"/>
      <c r="O800" s="172"/>
      <c r="P800" s="172"/>
    </row>
    <row r="801" spans="1:16" ht="15.75" customHeight="1" x14ac:dyDescent="0.25">
      <c r="A801" s="172"/>
      <c r="B801" s="172"/>
      <c r="C801" s="172"/>
      <c r="D801" s="172"/>
      <c r="E801" s="172"/>
      <c r="F801" s="172"/>
      <c r="G801" s="172"/>
      <c r="H801" s="172"/>
      <c r="I801" s="172"/>
      <c r="J801" s="172"/>
      <c r="K801" s="172"/>
      <c r="L801" s="172"/>
      <c r="M801" s="172"/>
      <c r="N801" s="172"/>
      <c r="O801" s="172"/>
      <c r="P801" s="172"/>
    </row>
    <row r="802" spans="1:16" ht="15.75" customHeight="1" x14ac:dyDescent="0.25">
      <c r="A802" s="172"/>
      <c r="B802" s="172"/>
      <c r="C802" s="172"/>
      <c r="D802" s="172"/>
      <c r="E802" s="172"/>
      <c r="F802" s="172"/>
      <c r="G802" s="172"/>
      <c r="H802" s="172"/>
      <c r="I802" s="172"/>
      <c r="J802" s="172"/>
      <c r="K802" s="172"/>
      <c r="L802" s="172"/>
      <c r="M802" s="172"/>
      <c r="N802" s="172"/>
      <c r="O802" s="172"/>
      <c r="P802" s="172"/>
    </row>
    <row r="803" spans="1:16" ht="15.75" customHeight="1" x14ac:dyDescent="0.25">
      <c r="A803" s="172"/>
      <c r="B803" s="172"/>
      <c r="C803" s="172"/>
      <c r="D803" s="172"/>
      <c r="E803" s="172"/>
      <c r="F803" s="172"/>
      <c r="G803" s="172"/>
      <c r="H803" s="172"/>
      <c r="I803" s="172"/>
      <c r="J803" s="172"/>
      <c r="K803" s="172"/>
      <c r="L803" s="172"/>
      <c r="M803" s="172"/>
      <c r="N803" s="172"/>
      <c r="O803" s="172"/>
      <c r="P803" s="172"/>
    </row>
    <row r="804" spans="1:16" ht="15.75" customHeight="1" x14ac:dyDescent="0.25">
      <c r="A804" s="172"/>
      <c r="B804" s="172"/>
      <c r="C804" s="172"/>
      <c r="D804" s="172"/>
      <c r="E804" s="172"/>
      <c r="F804" s="172"/>
      <c r="G804" s="172"/>
      <c r="H804" s="172"/>
      <c r="I804" s="172"/>
      <c r="J804" s="172"/>
      <c r="K804" s="172"/>
      <c r="L804" s="172"/>
      <c r="M804" s="172"/>
      <c r="N804" s="172"/>
      <c r="O804" s="172"/>
      <c r="P804" s="172"/>
    </row>
    <row r="805" spans="1:16" ht="15.75" customHeight="1" x14ac:dyDescent="0.25">
      <c r="A805" s="172"/>
      <c r="B805" s="172"/>
      <c r="C805" s="172"/>
      <c r="D805" s="172"/>
      <c r="E805" s="172"/>
      <c r="F805" s="172"/>
      <c r="G805" s="172"/>
      <c r="H805" s="172"/>
      <c r="I805" s="172"/>
      <c r="J805" s="172"/>
      <c r="K805" s="172"/>
      <c r="L805" s="172"/>
      <c r="M805" s="172"/>
      <c r="N805" s="172"/>
      <c r="O805" s="172"/>
      <c r="P805" s="172"/>
    </row>
    <row r="806" spans="1:16" ht="15.75" customHeight="1" x14ac:dyDescent="0.25">
      <c r="A806" s="172"/>
      <c r="B806" s="172"/>
      <c r="C806" s="172"/>
      <c r="D806" s="172"/>
      <c r="E806" s="172"/>
      <c r="F806" s="172"/>
      <c r="G806" s="172"/>
      <c r="H806" s="172"/>
      <c r="I806" s="172"/>
      <c r="J806" s="172"/>
      <c r="K806" s="172"/>
      <c r="L806" s="172"/>
      <c r="M806" s="172"/>
      <c r="N806" s="172"/>
      <c r="O806" s="172"/>
      <c r="P806" s="172"/>
    </row>
    <row r="807" spans="1:16" ht="15.75" customHeight="1" x14ac:dyDescent="0.25">
      <c r="A807" s="172"/>
      <c r="B807" s="172"/>
      <c r="C807" s="172"/>
      <c r="D807" s="172"/>
      <c r="E807" s="172"/>
      <c r="F807" s="172"/>
      <c r="G807" s="172"/>
      <c r="H807" s="172"/>
      <c r="I807" s="172"/>
      <c r="J807" s="172"/>
      <c r="K807" s="172"/>
      <c r="L807" s="172"/>
      <c r="M807" s="172"/>
      <c r="N807" s="172"/>
      <c r="O807" s="172"/>
      <c r="P807" s="172"/>
    </row>
    <row r="808" spans="1:16" ht="15.75" customHeight="1" x14ac:dyDescent="0.25">
      <c r="A808" s="172"/>
      <c r="B808" s="172"/>
      <c r="C808" s="172"/>
      <c r="D808" s="172"/>
      <c r="E808" s="172"/>
      <c r="F808" s="172"/>
      <c r="G808" s="172"/>
      <c r="H808" s="172"/>
      <c r="I808" s="172"/>
      <c r="J808" s="172"/>
      <c r="K808" s="172"/>
      <c r="L808" s="172"/>
      <c r="M808" s="172"/>
      <c r="N808" s="172"/>
      <c r="O808" s="172"/>
      <c r="P808" s="172"/>
    </row>
    <row r="809" spans="1:16" ht="15.75" customHeight="1" x14ac:dyDescent="0.25">
      <c r="A809" s="172"/>
      <c r="B809" s="172"/>
      <c r="C809" s="172"/>
      <c r="D809" s="172"/>
      <c r="E809" s="172"/>
      <c r="F809" s="172"/>
      <c r="G809" s="172"/>
      <c r="H809" s="172"/>
      <c r="I809" s="172"/>
      <c r="J809" s="172"/>
      <c r="K809" s="172"/>
      <c r="L809" s="172"/>
      <c r="M809" s="172"/>
      <c r="N809" s="172"/>
      <c r="O809" s="172"/>
      <c r="P809" s="172"/>
    </row>
    <row r="810" spans="1:16" ht="15.75" customHeight="1" x14ac:dyDescent="0.25">
      <c r="A810" s="172"/>
      <c r="B810" s="172"/>
      <c r="C810" s="172"/>
      <c r="D810" s="172"/>
      <c r="E810" s="172"/>
      <c r="F810" s="172"/>
      <c r="G810" s="172"/>
      <c r="H810" s="172"/>
      <c r="I810" s="172"/>
      <c r="J810" s="172"/>
      <c r="K810" s="172"/>
      <c r="L810" s="172"/>
      <c r="M810" s="172"/>
      <c r="N810" s="172"/>
      <c r="O810" s="172"/>
      <c r="P810" s="172"/>
    </row>
    <row r="811" spans="1:16" ht="15.75" customHeight="1" x14ac:dyDescent="0.25">
      <c r="A811" s="172"/>
      <c r="B811" s="172"/>
      <c r="C811" s="172"/>
      <c r="D811" s="172"/>
      <c r="E811" s="172"/>
      <c r="F811" s="172"/>
      <c r="G811" s="172"/>
      <c r="H811" s="172"/>
      <c r="I811" s="172"/>
      <c r="J811" s="172"/>
      <c r="K811" s="172"/>
      <c r="L811" s="172"/>
      <c r="M811" s="172"/>
      <c r="N811" s="172"/>
      <c r="O811" s="172"/>
      <c r="P811" s="172"/>
    </row>
    <row r="812" spans="1:16" ht="15.75" customHeight="1" x14ac:dyDescent="0.25">
      <c r="A812" s="172"/>
      <c r="B812" s="172"/>
      <c r="C812" s="172"/>
      <c r="D812" s="172"/>
      <c r="E812" s="172"/>
      <c r="F812" s="172"/>
      <c r="G812" s="172"/>
      <c r="H812" s="172"/>
      <c r="I812" s="172"/>
      <c r="J812" s="172"/>
      <c r="K812" s="172"/>
      <c r="L812" s="172"/>
      <c r="M812" s="172"/>
      <c r="N812" s="172"/>
      <c r="O812" s="172"/>
      <c r="P812" s="172"/>
    </row>
    <row r="813" spans="1:16" ht="15.75" customHeight="1" x14ac:dyDescent="0.25">
      <c r="A813" s="172"/>
      <c r="B813" s="172"/>
      <c r="C813" s="172"/>
      <c r="D813" s="172"/>
      <c r="E813" s="172"/>
      <c r="F813" s="172"/>
      <c r="G813" s="172"/>
      <c r="H813" s="172"/>
      <c r="I813" s="172"/>
      <c r="J813" s="172"/>
      <c r="K813" s="172"/>
      <c r="L813" s="172"/>
      <c r="M813" s="172"/>
      <c r="N813" s="172"/>
      <c r="O813" s="172"/>
      <c r="P813" s="172"/>
    </row>
    <row r="814" spans="1:16" ht="15.75" customHeight="1" x14ac:dyDescent="0.25">
      <c r="A814" s="172"/>
      <c r="B814" s="172"/>
      <c r="C814" s="172"/>
      <c r="D814" s="172"/>
      <c r="E814" s="172"/>
      <c r="F814" s="172"/>
      <c r="G814" s="172"/>
      <c r="H814" s="172"/>
      <c r="I814" s="172"/>
      <c r="J814" s="172"/>
      <c r="K814" s="172"/>
      <c r="L814" s="172"/>
      <c r="M814" s="172"/>
      <c r="N814" s="172"/>
      <c r="O814" s="172"/>
      <c r="P814" s="172"/>
    </row>
    <row r="815" spans="1:16" ht="15.75" customHeight="1" x14ac:dyDescent="0.25">
      <c r="A815" s="172"/>
      <c r="B815" s="172"/>
      <c r="C815" s="172"/>
      <c r="D815" s="172"/>
      <c r="E815" s="172"/>
      <c r="F815" s="172"/>
      <c r="G815" s="172"/>
      <c r="H815" s="172"/>
      <c r="I815" s="172"/>
      <c r="J815" s="172"/>
      <c r="K815" s="172"/>
      <c r="L815" s="172"/>
      <c r="M815" s="172"/>
      <c r="N815" s="172"/>
      <c r="O815" s="172"/>
      <c r="P815" s="172"/>
    </row>
    <row r="816" spans="1:16" ht="15.75" customHeight="1" x14ac:dyDescent="0.25">
      <c r="A816" s="172"/>
      <c r="B816" s="172"/>
      <c r="C816" s="172"/>
      <c r="D816" s="172"/>
      <c r="E816" s="172"/>
      <c r="F816" s="172"/>
      <c r="G816" s="172"/>
      <c r="H816" s="172"/>
      <c r="I816" s="172"/>
      <c r="J816" s="172"/>
      <c r="K816" s="172"/>
      <c r="L816" s="172"/>
      <c r="M816" s="172"/>
      <c r="N816" s="172"/>
      <c r="O816" s="172"/>
      <c r="P816" s="172"/>
    </row>
    <row r="817" spans="1:16" ht="15.75" customHeight="1" x14ac:dyDescent="0.25">
      <c r="A817" s="172"/>
      <c r="B817" s="172"/>
      <c r="C817" s="172"/>
      <c r="D817" s="172"/>
      <c r="E817" s="172"/>
      <c r="F817" s="172"/>
      <c r="G817" s="172"/>
      <c r="H817" s="172"/>
      <c r="I817" s="172"/>
      <c r="J817" s="172"/>
      <c r="K817" s="172"/>
      <c r="L817" s="172"/>
      <c r="M817" s="172"/>
      <c r="N817" s="172"/>
      <c r="O817" s="172"/>
      <c r="P817" s="172"/>
    </row>
    <row r="818" spans="1:16" ht="15.75" customHeight="1" x14ac:dyDescent="0.25">
      <c r="A818" s="172"/>
      <c r="B818" s="172"/>
      <c r="C818" s="172"/>
      <c r="D818" s="172"/>
      <c r="E818" s="172"/>
      <c r="F818" s="172"/>
      <c r="G818" s="172"/>
      <c r="H818" s="172"/>
      <c r="I818" s="172"/>
      <c r="J818" s="172"/>
      <c r="K818" s="172"/>
      <c r="L818" s="172"/>
      <c r="M818" s="172"/>
      <c r="N818" s="172"/>
      <c r="O818" s="172"/>
      <c r="P818" s="172"/>
    </row>
    <row r="819" spans="1:16" ht="15.75" customHeight="1" x14ac:dyDescent="0.25">
      <c r="A819" s="172"/>
      <c r="B819" s="172"/>
      <c r="C819" s="172"/>
      <c r="D819" s="172"/>
      <c r="E819" s="172"/>
      <c r="F819" s="172"/>
      <c r="G819" s="172"/>
      <c r="H819" s="172"/>
      <c r="I819" s="172"/>
      <c r="J819" s="172"/>
      <c r="K819" s="172"/>
      <c r="L819" s="172"/>
      <c r="M819" s="172"/>
      <c r="N819" s="172"/>
      <c r="O819" s="172"/>
      <c r="P819" s="172"/>
    </row>
    <row r="820" spans="1:16" ht="15.75" customHeight="1" x14ac:dyDescent="0.25">
      <c r="A820" s="172"/>
      <c r="B820" s="172"/>
      <c r="C820" s="172"/>
      <c r="D820" s="172"/>
      <c r="E820" s="172"/>
      <c r="F820" s="172"/>
      <c r="G820" s="172"/>
      <c r="H820" s="172"/>
      <c r="I820" s="172"/>
      <c r="J820" s="172"/>
      <c r="K820" s="172"/>
      <c r="L820" s="172"/>
      <c r="M820" s="172"/>
      <c r="N820" s="172"/>
      <c r="O820" s="172"/>
      <c r="P820" s="172"/>
    </row>
    <row r="821" spans="1:16" ht="15.75" customHeight="1" x14ac:dyDescent="0.25">
      <c r="A821" s="172"/>
      <c r="B821" s="172"/>
      <c r="C821" s="172"/>
      <c r="D821" s="172"/>
      <c r="E821" s="172"/>
      <c r="F821" s="172"/>
      <c r="G821" s="172"/>
      <c r="H821" s="172"/>
      <c r="I821" s="172"/>
      <c r="J821" s="172"/>
      <c r="K821" s="172"/>
      <c r="L821" s="172"/>
      <c r="M821" s="172"/>
      <c r="N821" s="172"/>
      <c r="O821" s="172"/>
      <c r="P821" s="172"/>
    </row>
    <row r="822" spans="1:16" ht="15.75" customHeight="1" x14ac:dyDescent="0.25">
      <c r="A822" s="172"/>
      <c r="B822" s="172"/>
      <c r="C822" s="172"/>
      <c r="D822" s="172"/>
      <c r="E822" s="172"/>
      <c r="F822" s="172"/>
      <c r="G822" s="172"/>
      <c r="H822" s="172"/>
      <c r="I822" s="172"/>
      <c r="J822" s="172"/>
      <c r="K822" s="172"/>
      <c r="L822" s="172"/>
      <c r="M822" s="172"/>
      <c r="N822" s="172"/>
      <c r="O822" s="172"/>
      <c r="P822" s="172"/>
    </row>
    <row r="823" spans="1:16" ht="15.75" customHeight="1" x14ac:dyDescent="0.25">
      <c r="A823" s="172"/>
      <c r="B823" s="172"/>
      <c r="C823" s="172"/>
      <c r="D823" s="172"/>
      <c r="E823" s="172"/>
      <c r="F823" s="172"/>
      <c r="G823" s="172"/>
      <c r="H823" s="172"/>
      <c r="I823" s="172"/>
      <c r="J823" s="172"/>
      <c r="K823" s="172"/>
      <c r="L823" s="172"/>
      <c r="M823" s="172"/>
      <c r="N823" s="172"/>
      <c r="O823" s="172"/>
      <c r="P823" s="172"/>
    </row>
    <row r="824" spans="1:16" ht="15.75" customHeight="1" x14ac:dyDescent="0.25">
      <c r="A824" s="172"/>
      <c r="B824" s="172"/>
      <c r="C824" s="172"/>
      <c r="D824" s="172"/>
      <c r="E824" s="172"/>
      <c r="F824" s="172"/>
      <c r="G824" s="172"/>
      <c r="H824" s="172"/>
      <c r="I824" s="172"/>
      <c r="J824" s="172"/>
      <c r="K824" s="172"/>
      <c r="L824" s="172"/>
      <c r="M824" s="172"/>
      <c r="N824" s="172"/>
      <c r="O824" s="172"/>
      <c r="P824" s="172"/>
    </row>
    <row r="825" spans="1:16" ht="15.75" customHeight="1" x14ac:dyDescent="0.25">
      <c r="A825" s="172"/>
      <c r="B825" s="172"/>
      <c r="C825" s="172"/>
      <c r="D825" s="172"/>
      <c r="E825" s="172"/>
      <c r="F825" s="172"/>
      <c r="G825" s="172"/>
      <c r="H825" s="172"/>
      <c r="I825" s="172"/>
      <c r="J825" s="172"/>
      <c r="K825" s="172"/>
      <c r="L825" s="172"/>
      <c r="M825" s="172"/>
      <c r="N825" s="172"/>
      <c r="O825" s="172"/>
      <c r="P825" s="172"/>
    </row>
    <row r="826" spans="1:16" ht="15.75" customHeight="1" x14ac:dyDescent="0.25">
      <c r="A826" s="172"/>
      <c r="B826" s="172"/>
      <c r="C826" s="172"/>
      <c r="D826" s="172"/>
      <c r="E826" s="172"/>
      <c r="F826" s="172"/>
      <c r="G826" s="172"/>
      <c r="H826" s="172"/>
      <c r="I826" s="172"/>
      <c r="J826" s="172"/>
      <c r="K826" s="172"/>
      <c r="L826" s="172"/>
      <c r="M826" s="172"/>
      <c r="N826" s="172"/>
      <c r="O826" s="172"/>
      <c r="P826" s="172"/>
    </row>
    <row r="827" spans="1:16" ht="15.75" customHeight="1" x14ac:dyDescent="0.25">
      <c r="A827" s="172"/>
      <c r="B827" s="172"/>
      <c r="C827" s="172"/>
      <c r="D827" s="172"/>
      <c r="E827" s="172"/>
      <c r="F827" s="172"/>
      <c r="G827" s="172"/>
      <c r="H827" s="172"/>
      <c r="I827" s="172"/>
      <c r="J827" s="172"/>
      <c r="K827" s="172"/>
      <c r="L827" s="172"/>
      <c r="M827" s="172"/>
      <c r="N827" s="172"/>
      <c r="O827" s="172"/>
      <c r="P827" s="172"/>
    </row>
    <row r="828" spans="1:16" ht="15.75" customHeight="1" x14ac:dyDescent="0.25">
      <c r="A828" s="172"/>
      <c r="B828" s="172"/>
      <c r="C828" s="172"/>
      <c r="D828" s="172"/>
      <c r="E828" s="172"/>
      <c r="F828" s="172"/>
      <c r="G828" s="172"/>
      <c r="H828" s="172"/>
      <c r="I828" s="172"/>
      <c r="J828" s="172"/>
      <c r="K828" s="172"/>
      <c r="L828" s="172"/>
      <c r="M828" s="172"/>
      <c r="N828" s="172"/>
      <c r="O828" s="172"/>
      <c r="P828" s="172"/>
    </row>
    <row r="829" spans="1:16" ht="15.75" customHeight="1" x14ac:dyDescent="0.25">
      <c r="A829" s="172"/>
      <c r="B829" s="172"/>
      <c r="C829" s="172"/>
      <c r="D829" s="172"/>
      <c r="E829" s="172"/>
      <c r="F829" s="172"/>
      <c r="G829" s="172"/>
      <c r="H829" s="172"/>
      <c r="I829" s="172"/>
      <c r="J829" s="172"/>
      <c r="K829" s="172"/>
      <c r="L829" s="172"/>
      <c r="M829" s="172"/>
      <c r="N829" s="172"/>
      <c r="O829" s="172"/>
      <c r="P829" s="172"/>
    </row>
    <row r="830" spans="1:16" ht="15.75" customHeight="1" x14ac:dyDescent="0.25">
      <c r="A830" s="172"/>
      <c r="B830" s="172"/>
      <c r="C830" s="172"/>
      <c r="D830" s="172"/>
      <c r="E830" s="172"/>
      <c r="F830" s="172"/>
      <c r="G830" s="172"/>
      <c r="H830" s="172"/>
      <c r="I830" s="172"/>
      <c r="J830" s="172"/>
      <c r="K830" s="172"/>
      <c r="L830" s="172"/>
      <c r="M830" s="172"/>
      <c r="N830" s="172"/>
      <c r="O830" s="172"/>
      <c r="P830" s="172"/>
    </row>
    <row r="831" spans="1:16" ht="15.75" customHeight="1" x14ac:dyDescent="0.25">
      <c r="A831" s="172"/>
      <c r="B831" s="172"/>
      <c r="C831" s="172"/>
      <c r="D831" s="172"/>
      <c r="E831" s="172"/>
      <c r="F831" s="172"/>
      <c r="G831" s="172"/>
      <c r="H831" s="172"/>
      <c r="I831" s="172"/>
      <c r="J831" s="172"/>
      <c r="K831" s="172"/>
      <c r="L831" s="172"/>
      <c r="M831" s="172"/>
      <c r="N831" s="172"/>
      <c r="O831" s="172"/>
      <c r="P831" s="172"/>
    </row>
    <row r="832" spans="1:16" ht="15.75" customHeight="1" x14ac:dyDescent="0.25">
      <c r="A832" s="172"/>
      <c r="B832" s="172"/>
      <c r="C832" s="172"/>
      <c r="D832" s="172"/>
      <c r="E832" s="172"/>
      <c r="F832" s="172"/>
      <c r="G832" s="172"/>
      <c r="H832" s="172"/>
      <c r="I832" s="172"/>
      <c r="J832" s="172"/>
      <c r="K832" s="172"/>
      <c r="L832" s="172"/>
      <c r="M832" s="172"/>
      <c r="N832" s="172"/>
      <c r="O832" s="172"/>
      <c r="P832" s="172"/>
    </row>
    <row r="833" spans="1:16" ht="15.75" customHeight="1" x14ac:dyDescent="0.25">
      <c r="A833" s="172"/>
      <c r="B833" s="172"/>
      <c r="C833" s="172"/>
      <c r="D833" s="172"/>
      <c r="E833" s="172"/>
      <c r="F833" s="172"/>
      <c r="G833" s="172"/>
      <c r="H833" s="172"/>
      <c r="I833" s="172"/>
      <c r="J833" s="172"/>
      <c r="K833" s="172"/>
      <c r="L833" s="172"/>
      <c r="M833" s="172"/>
      <c r="N833" s="172"/>
      <c r="O833" s="172"/>
      <c r="P833" s="172"/>
    </row>
    <row r="834" spans="1:16" ht="15.75" customHeight="1" x14ac:dyDescent="0.25">
      <c r="A834" s="172"/>
      <c r="B834" s="172"/>
      <c r="C834" s="172"/>
      <c r="D834" s="172"/>
      <c r="E834" s="172"/>
      <c r="F834" s="172"/>
      <c r="G834" s="172"/>
      <c r="H834" s="172"/>
      <c r="I834" s="172"/>
      <c r="J834" s="172"/>
      <c r="K834" s="172"/>
      <c r="L834" s="172"/>
      <c r="M834" s="172"/>
      <c r="N834" s="172"/>
      <c r="O834" s="172"/>
      <c r="P834" s="172"/>
    </row>
    <row r="835" spans="1:16" ht="15.75" customHeight="1" x14ac:dyDescent="0.25">
      <c r="A835" s="172"/>
      <c r="B835" s="172"/>
      <c r="C835" s="172"/>
      <c r="D835" s="172"/>
      <c r="E835" s="172"/>
      <c r="F835" s="172"/>
      <c r="G835" s="172"/>
      <c r="H835" s="172"/>
      <c r="I835" s="172"/>
      <c r="J835" s="172"/>
      <c r="K835" s="172"/>
      <c r="L835" s="172"/>
      <c r="M835" s="172"/>
      <c r="N835" s="172"/>
      <c r="O835" s="172"/>
      <c r="P835" s="172"/>
    </row>
    <row r="836" spans="1:16" ht="15.75" customHeight="1" x14ac:dyDescent="0.25">
      <c r="A836" s="172"/>
      <c r="B836" s="172"/>
      <c r="C836" s="172"/>
      <c r="D836" s="172"/>
      <c r="E836" s="172"/>
      <c r="F836" s="172"/>
      <c r="G836" s="172"/>
      <c r="H836" s="172"/>
      <c r="I836" s="172"/>
      <c r="J836" s="172"/>
      <c r="K836" s="172"/>
      <c r="L836" s="172"/>
      <c r="M836" s="172"/>
      <c r="N836" s="172"/>
      <c r="O836" s="172"/>
      <c r="P836" s="172"/>
    </row>
    <row r="837" spans="1:16" ht="15.75" customHeight="1" x14ac:dyDescent="0.25">
      <c r="A837" s="172"/>
      <c r="B837" s="172"/>
      <c r="C837" s="172"/>
      <c r="D837" s="172"/>
      <c r="E837" s="172"/>
      <c r="F837" s="172"/>
      <c r="G837" s="172"/>
      <c r="H837" s="172"/>
      <c r="I837" s="172"/>
      <c r="J837" s="172"/>
      <c r="K837" s="172"/>
      <c r="L837" s="172"/>
      <c r="M837" s="172"/>
      <c r="N837" s="172"/>
      <c r="O837" s="172"/>
      <c r="P837" s="172"/>
    </row>
    <row r="838" spans="1:16" ht="15.75" customHeight="1" x14ac:dyDescent="0.25">
      <c r="A838" s="172"/>
      <c r="B838" s="172"/>
      <c r="C838" s="172"/>
      <c r="D838" s="172"/>
      <c r="E838" s="172"/>
      <c r="F838" s="172"/>
      <c r="G838" s="172"/>
      <c r="H838" s="172"/>
      <c r="I838" s="172"/>
      <c r="J838" s="172"/>
      <c r="K838" s="172"/>
      <c r="L838" s="172"/>
      <c r="M838" s="172"/>
      <c r="N838" s="172"/>
      <c r="O838" s="172"/>
      <c r="P838" s="172"/>
    </row>
    <row r="839" spans="1:16" ht="15.75" customHeight="1" x14ac:dyDescent="0.25">
      <c r="A839" s="172"/>
      <c r="B839" s="172"/>
      <c r="C839" s="172"/>
      <c r="D839" s="172"/>
      <c r="E839" s="172"/>
      <c r="F839" s="172"/>
      <c r="G839" s="172"/>
      <c r="H839" s="172"/>
      <c r="I839" s="172"/>
      <c r="J839" s="172"/>
      <c r="K839" s="172"/>
      <c r="L839" s="172"/>
      <c r="M839" s="172"/>
      <c r="N839" s="172"/>
      <c r="O839" s="172"/>
      <c r="P839" s="172"/>
    </row>
    <row r="840" spans="1:16" ht="15.75" customHeight="1" x14ac:dyDescent="0.25">
      <c r="A840" s="172"/>
      <c r="B840" s="172"/>
      <c r="C840" s="172"/>
      <c r="D840" s="172"/>
      <c r="E840" s="172"/>
      <c r="F840" s="172"/>
      <c r="G840" s="172"/>
      <c r="H840" s="172"/>
      <c r="I840" s="172"/>
      <c r="J840" s="172"/>
      <c r="K840" s="172"/>
      <c r="L840" s="172"/>
      <c r="M840" s="172"/>
      <c r="N840" s="172"/>
      <c r="O840" s="172"/>
      <c r="P840" s="172"/>
    </row>
    <row r="841" spans="1:16" ht="15.75" customHeight="1" x14ac:dyDescent="0.25">
      <c r="A841" s="172"/>
      <c r="B841" s="172"/>
      <c r="C841" s="172"/>
      <c r="D841" s="172"/>
      <c r="E841" s="172"/>
      <c r="F841" s="172"/>
      <c r="G841" s="172"/>
      <c r="H841" s="172"/>
      <c r="I841" s="172"/>
      <c r="J841" s="172"/>
      <c r="K841" s="172"/>
      <c r="L841" s="172"/>
      <c r="M841" s="172"/>
      <c r="N841" s="172"/>
      <c r="O841" s="172"/>
      <c r="P841" s="172"/>
    </row>
    <row r="842" spans="1:16" ht="15.75" customHeight="1" x14ac:dyDescent="0.25">
      <c r="A842" s="172"/>
      <c r="B842" s="172"/>
      <c r="C842" s="172"/>
      <c r="D842" s="172"/>
      <c r="E842" s="172"/>
      <c r="F842" s="172"/>
      <c r="G842" s="172"/>
      <c r="H842" s="172"/>
      <c r="I842" s="172"/>
      <c r="J842" s="172"/>
      <c r="K842" s="172"/>
      <c r="L842" s="172"/>
      <c r="M842" s="172"/>
      <c r="N842" s="172"/>
      <c r="O842" s="172"/>
      <c r="P842" s="172"/>
    </row>
    <row r="843" spans="1:16" ht="15.75" customHeight="1" x14ac:dyDescent="0.25">
      <c r="A843" s="172"/>
      <c r="B843" s="172"/>
      <c r="C843" s="172"/>
      <c r="D843" s="172"/>
      <c r="E843" s="172"/>
      <c r="F843" s="172"/>
      <c r="G843" s="172"/>
      <c r="H843" s="172"/>
      <c r="I843" s="172"/>
      <c r="J843" s="172"/>
      <c r="K843" s="172"/>
      <c r="L843" s="172"/>
      <c r="M843" s="172"/>
      <c r="N843" s="172"/>
      <c r="O843" s="172"/>
      <c r="P843" s="172"/>
    </row>
    <row r="844" spans="1:16" ht="15.75" customHeight="1" x14ac:dyDescent="0.25">
      <c r="A844" s="172"/>
      <c r="B844" s="172"/>
      <c r="C844" s="172"/>
      <c r="D844" s="172"/>
      <c r="E844" s="172"/>
      <c r="F844" s="172"/>
      <c r="G844" s="172"/>
      <c r="H844" s="172"/>
      <c r="I844" s="172"/>
      <c r="J844" s="172"/>
      <c r="K844" s="172"/>
      <c r="L844" s="172"/>
      <c r="M844" s="172"/>
      <c r="N844" s="172"/>
      <c r="O844" s="172"/>
      <c r="P844" s="172"/>
    </row>
    <row r="845" spans="1:16" ht="15.75" customHeight="1" x14ac:dyDescent="0.25">
      <c r="A845" s="172"/>
      <c r="B845" s="172"/>
      <c r="C845" s="172"/>
      <c r="D845" s="172"/>
      <c r="E845" s="172"/>
      <c r="F845" s="172"/>
      <c r="G845" s="172"/>
      <c r="H845" s="172"/>
      <c r="I845" s="172"/>
      <c r="J845" s="172"/>
      <c r="K845" s="172"/>
      <c r="L845" s="172"/>
      <c r="M845" s="172"/>
      <c r="N845" s="172"/>
      <c r="O845" s="172"/>
      <c r="P845" s="172"/>
    </row>
    <row r="846" spans="1:16" ht="15.75" customHeight="1" x14ac:dyDescent="0.25">
      <c r="A846" s="172"/>
      <c r="B846" s="172"/>
      <c r="C846" s="172"/>
      <c r="D846" s="172"/>
      <c r="E846" s="172"/>
      <c r="F846" s="172"/>
      <c r="G846" s="172"/>
      <c r="H846" s="172"/>
      <c r="I846" s="172"/>
      <c r="J846" s="172"/>
      <c r="K846" s="172"/>
      <c r="L846" s="172"/>
      <c r="M846" s="172"/>
      <c r="N846" s="172"/>
      <c r="O846" s="172"/>
      <c r="P846" s="172"/>
    </row>
    <row r="847" spans="1:16" ht="15.75" customHeight="1" x14ac:dyDescent="0.25">
      <c r="A847" s="172"/>
      <c r="B847" s="172"/>
      <c r="C847" s="172"/>
      <c r="D847" s="172"/>
      <c r="E847" s="172"/>
      <c r="F847" s="172"/>
      <c r="G847" s="172"/>
      <c r="H847" s="172"/>
      <c r="I847" s="172"/>
      <c r="J847" s="172"/>
      <c r="K847" s="172"/>
      <c r="L847" s="172"/>
      <c r="M847" s="172"/>
      <c r="N847" s="172"/>
      <c r="O847" s="172"/>
      <c r="P847" s="172"/>
    </row>
    <row r="848" spans="1:16" ht="15.75" customHeight="1" x14ac:dyDescent="0.25">
      <c r="A848" s="172"/>
      <c r="B848" s="172"/>
      <c r="C848" s="172"/>
      <c r="D848" s="172"/>
      <c r="E848" s="172"/>
      <c r="F848" s="172"/>
      <c r="G848" s="172"/>
      <c r="H848" s="172"/>
      <c r="I848" s="172"/>
      <c r="J848" s="172"/>
      <c r="K848" s="172"/>
      <c r="L848" s="172"/>
      <c r="M848" s="172"/>
      <c r="N848" s="172"/>
      <c r="O848" s="172"/>
      <c r="P848" s="172"/>
    </row>
    <row r="849" spans="1:16" ht="15.75" customHeight="1" x14ac:dyDescent="0.25">
      <c r="A849" s="172"/>
      <c r="B849" s="172"/>
      <c r="C849" s="172"/>
      <c r="D849" s="172"/>
      <c r="E849" s="172"/>
      <c r="F849" s="172"/>
      <c r="G849" s="172"/>
      <c r="H849" s="172"/>
      <c r="I849" s="172"/>
      <c r="J849" s="172"/>
      <c r="K849" s="172"/>
      <c r="L849" s="172"/>
      <c r="M849" s="172"/>
      <c r="N849" s="172"/>
      <c r="O849" s="172"/>
      <c r="P849" s="172"/>
    </row>
    <row r="850" spans="1:16" ht="15.75" customHeight="1" x14ac:dyDescent="0.25">
      <c r="A850" s="172"/>
      <c r="B850" s="172"/>
      <c r="C850" s="172"/>
      <c r="D850" s="172"/>
      <c r="E850" s="172"/>
      <c r="F850" s="172"/>
      <c r="G850" s="172"/>
      <c r="H850" s="172"/>
      <c r="I850" s="172"/>
      <c r="J850" s="172"/>
      <c r="K850" s="172"/>
      <c r="L850" s="172"/>
      <c r="M850" s="172"/>
      <c r="N850" s="172"/>
      <c r="O850" s="172"/>
      <c r="P850" s="172"/>
    </row>
    <row r="851" spans="1:16" ht="15.75" customHeight="1" x14ac:dyDescent="0.25">
      <c r="A851" s="172"/>
      <c r="B851" s="172"/>
      <c r="C851" s="172"/>
      <c r="D851" s="172"/>
      <c r="E851" s="172"/>
      <c r="F851" s="172"/>
      <c r="G851" s="172"/>
      <c r="H851" s="172"/>
      <c r="I851" s="172"/>
      <c r="J851" s="172"/>
      <c r="K851" s="172"/>
      <c r="L851" s="172"/>
      <c r="M851" s="172"/>
      <c r="N851" s="172"/>
      <c r="O851" s="172"/>
      <c r="P851" s="172"/>
    </row>
    <row r="852" spans="1:16" ht="15.75" customHeight="1" x14ac:dyDescent="0.25">
      <c r="A852" s="172"/>
      <c r="B852" s="172"/>
      <c r="C852" s="172"/>
      <c r="D852" s="172"/>
      <c r="E852" s="172"/>
      <c r="F852" s="172"/>
      <c r="G852" s="172"/>
      <c r="H852" s="172"/>
      <c r="I852" s="172"/>
      <c r="J852" s="172"/>
      <c r="K852" s="172"/>
      <c r="L852" s="172"/>
      <c r="M852" s="172"/>
      <c r="N852" s="172"/>
      <c r="O852" s="172"/>
      <c r="P852" s="172"/>
    </row>
    <row r="853" spans="1:16" ht="15.75" customHeight="1" x14ac:dyDescent="0.25">
      <c r="A853" s="172"/>
      <c r="B853" s="172"/>
      <c r="C853" s="172"/>
      <c r="D853" s="172"/>
      <c r="E853" s="172"/>
      <c r="F853" s="172"/>
      <c r="G853" s="172"/>
      <c r="H853" s="172"/>
      <c r="I853" s="172"/>
      <c r="J853" s="172"/>
      <c r="K853" s="172"/>
      <c r="L853" s="172"/>
      <c r="M853" s="172"/>
      <c r="N853" s="172"/>
      <c r="O853" s="172"/>
      <c r="P853" s="172"/>
    </row>
    <row r="854" spans="1:16" ht="15.75" customHeight="1" x14ac:dyDescent="0.25">
      <c r="A854" s="172"/>
      <c r="B854" s="172"/>
      <c r="C854" s="172"/>
      <c r="D854" s="172"/>
      <c r="E854" s="172"/>
      <c r="F854" s="172"/>
      <c r="G854" s="172"/>
      <c r="H854" s="172"/>
      <c r="I854" s="172"/>
      <c r="J854" s="172"/>
      <c r="K854" s="172"/>
      <c r="L854" s="172"/>
      <c r="M854" s="172"/>
      <c r="N854" s="172"/>
      <c r="O854" s="172"/>
      <c r="P854" s="172"/>
    </row>
    <row r="855" spans="1:16" ht="15.75" customHeight="1" x14ac:dyDescent="0.25">
      <c r="A855" s="172"/>
      <c r="B855" s="172"/>
      <c r="C855" s="172"/>
      <c r="D855" s="172"/>
      <c r="E855" s="172"/>
      <c r="F855" s="172"/>
      <c r="G855" s="172"/>
      <c r="H855" s="172"/>
      <c r="I855" s="172"/>
      <c r="J855" s="172"/>
      <c r="K855" s="172"/>
      <c r="L855" s="172"/>
      <c r="M855" s="172"/>
      <c r="N855" s="172"/>
      <c r="O855" s="172"/>
      <c r="P855" s="172"/>
    </row>
    <row r="856" spans="1:16" ht="15.75" customHeight="1" x14ac:dyDescent="0.25">
      <c r="A856" s="172"/>
      <c r="B856" s="172"/>
      <c r="C856" s="172"/>
      <c r="D856" s="172"/>
      <c r="E856" s="172"/>
      <c r="F856" s="172"/>
      <c r="G856" s="172"/>
      <c r="H856" s="172"/>
      <c r="I856" s="172"/>
      <c r="J856" s="172"/>
      <c r="K856" s="172"/>
      <c r="L856" s="172"/>
      <c r="M856" s="172"/>
      <c r="N856" s="172"/>
      <c r="O856" s="172"/>
      <c r="P856" s="172"/>
    </row>
    <row r="857" spans="1:16" ht="15.75" customHeight="1" x14ac:dyDescent="0.25">
      <c r="A857" s="172"/>
      <c r="B857" s="172"/>
      <c r="C857" s="172"/>
      <c r="D857" s="172"/>
      <c r="E857" s="172"/>
      <c r="F857" s="172"/>
      <c r="G857" s="172"/>
      <c r="H857" s="172"/>
      <c r="I857" s="172"/>
      <c r="J857" s="172"/>
      <c r="K857" s="172"/>
      <c r="L857" s="172"/>
      <c r="M857" s="172"/>
      <c r="N857" s="172"/>
      <c r="O857" s="172"/>
      <c r="P857" s="172"/>
    </row>
    <row r="858" spans="1:16" ht="15.75" customHeight="1" x14ac:dyDescent="0.25">
      <c r="A858" s="172"/>
      <c r="B858" s="172"/>
      <c r="C858" s="172"/>
      <c r="D858" s="172"/>
      <c r="E858" s="172"/>
      <c r="F858" s="172"/>
      <c r="G858" s="172"/>
      <c r="H858" s="172"/>
      <c r="I858" s="172"/>
      <c r="J858" s="172"/>
      <c r="K858" s="172"/>
      <c r="L858" s="172"/>
      <c r="M858" s="172"/>
      <c r="N858" s="172"/>
      <c r="O858" s="172"/>
      <c r="P858" s="172"/>
    </row>
    <row r="859" spans="1:16" ht="15.75" customHeight="1" x14ac:dyDescent="0.25">
      <c r="A859" s="172"/>
      <c r="B859" s="172"/>
      <c r="C859" s="172"/>
      <c r="D859" s="172"/>
      <c r="E859" s="172"/>
      <c r="F859" s="172"/>
      <c r="G859" s="172"/>
      <c r="H859" s="172"/>
      <c r="I859" s="172"/>
      <c r="J859" s="172"/>
      <c r="K859" s="172"/>
      <c r="L859" s="172"/>
      <c r="M859" s="172"/>
      <c r="N859" s="172"/>
      <c r="O859" s="172"/>
      <c r="P859" s="172"/>
    </row>
    <row r="860" spans="1:16" ht="15.75" customHeight="1" x14ac:dyDescent="0.25">
      <c r="A860" s="172"/>
      <c r="B860" s="172"/>
      <c r="C860" s="172"/>
      <c r="D860" s="172"/>
      <c r="E860" s="172"/>
      <c r="F860" s="172"/>
      <c r="G860" s="172"/>
      <c r="H860" s="172"/>
      <c r="I860" s="172"/>
      <c r="J860" s="172"/>
      <c r="K860" s="172"/>
      <c r="L860" s="172"/>
      <c r="M860" s="172"/>
      <c r="N860" s="172"/>
      <c r="O860" s="172"/>
      <c r="P860" s="172"/>
    </row>
    <row r="861" spans="1:16" ht="15.75" customHeight="1" x14ac:dyDescent="0.25">
      <c r="A861" s="172"/>
      <c r="B861" s="172"/>
      <c r="C861" s="172"/>
      <c r="D861" s="172"/>
      <c r="E861" s="172"/>
      <c r="F861" s="172"/>
      <c r="G861" s="172"/>
      <c r="H861" s="172"/>
      <c r="I861" s="172"/>
      <c r="J861" s="172"/>
      <c r="K861" s="172"/>
      <c r="L861" s="172"/>
      <c r="M861" s="172"/>
      <c r="N861" s="172"/>
      <c r="O861" s="172"/>
      <c r="P861" s="172"/>
    </row>
    <row r="862" spans="1:16" ht="15.75" customHeight="1" x14ac:dyDescent="0.25">
      <c r="A862" s="172"/>
      <c r="B862" s="172"/>
      <c r="C862" s="172"/>
      <c r="D862" s="172"/>
      <c r="E862" s="172"/>
      <c r="F862" s="172"/>
      <c r="G862" s="172"/>
      <c r="H862" s="172"/>
      <c r="I862" s="172"/>
      <c r="J862" s="172"/>
      <c r="K862" s="172"/>
      <c r="L862" s="172"/>
      <c r="M862" s="172"/>
      <c r="N862" s="172"/>
      <c r="O862" s="172"/>
      <c r="P862" s="172"/>
    </row>
    <row r="863" spans="1:16" ht="15.75" customHeight="1" x14ac:dyDescent="0.25">
      <c r="A863" s="172"/>
      <c r="B863" s="172"/>
      <c r="C863" s="172"/>
      <c r="D863" s="172"/>
      <c r="E863" s="172"/>
      <c r="F863" s="172"/>
      <c r="G863" s="172"/>
      <c r="H863" s="172"/>
      <c r="I863" s="172"/>
      <c r="J863" s="172"/>
      <c r="K863" s="172"/>
      <c r="L863" s="172"/>
      <c r="M863" s="172"/>
      <c r="N863" s="172"/>
      <c r="O863" s="172"/>
      <c r="P863" s="172"/>
    </row>
    <row r="864" spans="1:16" ht="15.75" customHeight="1" x14ac:dyDescent="0.25">
      <c r="A864" s="172"/>
      <c r="B864" s="172"/>
      <c r="C864" s="172"/>
      <c r="D864" s="172"/>
      <c r="E864" s="172"/>
      <c r="F864" s="172"/>
      <c r="G864" s="172"/>
      <c r="H864" s="172"/>
      <c r="I864" s="172"/>
      <c r="J864" s="172"/>
      <c r="K864" s="172"/>
      <c r="L864" s="172"/>
      <c r="M864" s="172"/>
      <c r="N864" s="172"/>
      <c r="O864" s="172"/>
      <c r="P864" s="172"/>
    </row>
    <row r="865" spans="1:16" ht="15.75" customHeight="1" x14ac:dyDescent="0.25">
      <c r="A865" s="172"/>
      <c r="B865" s="172"/>
      <c r="C865" s="172"/>
      <c r="D865" s="172"/>
      <c r="E865" s="172"/>
      <c r="F865" s="172"/>
      <c r="G865" s="172"/>
      <c r="H865" s="172"/>
      <c r="I865" s="172"/>
      <c r="J865" s="172"/>
      <c r="K865" s="172"/>
      <c r="L865" s="172"/>
      <c r="M865" s="172"/>
      <c r="N865" s="172"/>
      <c r="O865" s="172"/>
      <c r="P865" s="172"/>
    </row>
    <row r="866" spans="1:16" ht="15.75" customHeight="1" x14ac:dyDescent="0.25">
      <c r="A866" s="172"/>
      <c r="B866" s="172"/>
      <c r="C866" s="172"/>
      <c r="D866" s="172"/>
      <c r="E866" s="172"/>
      <c r="F866" s="172"/>
      <c r="G866" s="172"/>
      <c r="H866" s="172"/>
      <c r="I866" s="172"/>
      <c r="J866" s="172"/>
      <c r="K866" s="172"/>
      <c r="L866" s="172"/>
      <c r="M866" s="172"/>
      <c r="N866" s="172"/>
      <c r="O866" s="172"/>
      <c r="P866" s="172"/>
    </row>
    <row r="867" spans="1:16" ht="15.75" customHeight="1" x14ac:dyDescent="0.25">
      <c r="A867" s="172"/>
      <c r="B867" s="172"/>
      <c r="C867" s="172"/>
      <c r="D867" s="172"/>
      <c r="E867" s="172"/>
      <c r="F867" s="172"/>
      <c r="G867" s="172"/>
      <c r="H867" s="172"/>
      <c r="I867" s="172"/>
      <c r="J867" s="172"/>
      <c r="K867" s="172"/>
      <c r="L867" s="172"/>
      <c r="M867" s="172"/>
      <c r="N867" s="172"/>
      <c r="O867" s="172"/>
      <c r="P867" s="172"/>
    </row>
    <row r="868" spans="1:16" ht="15.75" customHeight="1" x14ac:dyDescent="0.25">
      <c r="A868" s="172"/>
      <c r="B868" s="172"/>
      <c r="C868" s="172"/>
      <c r="D868" s="172"/>
      <c r="E868" s="172"/>
      <c r="F868" s="172"/>
      <c r="G868" s="172"/>
      <c r="H868" s="172"/>
      <c r="I868" s="172"/>
      <c r="J868" s="172"/>
      <c r="K868" s="172"/>
      <c r="L868" s="172"/>
      <c r="M868" s="172"/>
      <c r="N868" s="172"/>
      <c r="O868" s="172"/>
      <c r="P868" s="172"/>
    </row>
    <row r="869" spans="1:16" ht="15.75" customHeight="1" x14ac:dyDescent="0.25">
      <c r="A869" s="172"/>
      <c r="B869" s="172"/>
      <c r="C869" s="172"/>
      <c r="D869" s="172"/>
      <c r="E869" s="172"/>
      <c r="F869" s="172"/>
      <c r="G869" s="172"/>
      <c r="H869" s="172"/>
      <c r="I869" s="172"/>
      <c r="J869" s="172"/>
      <c r="K869" s="172"/>
      <c r="L869" s="172"/>
      <c r="M869" s="172"/>
      <c r="N869" s="172"/>
      <c r="O869" s="172"/>
      <c r="P869" s="172"/>
    </row>
    <row r="870" spans="1:16" ht="15.75" customHeight="1" x14ac:dyDescent="0.25">
      <c r="A870" s="172"/>
      <c r="B870" s="172"/>
      <c r="C870" s="172"/>
      <c r="D870" s="172"/>
      <c r="E870" s="172"/>
      <c r="F870" s="172"/>
      <c r="G870" s="172"/>
      <c r="H870" s="172"/>
      <c r="I870" s="172"/>
      <c r="J870" s="172"/>
      <c r="K870" s="172"/>
      <c r="L870" s="172"/>
      <c r="M870" s="172"/>
      <c r="N870" s="172"/>
      <c r="O870" s="172"/>
      <c r="P870" s="172"/>
    </row>
    <row r="871" spans="1:16" ht="15.75" customHeight="1" x14ac:dyDescent="0.25">
      <c r="A871" s="172"/>
      <c r="B871" s="172"/>
      <c r="C871" s="172"/>
      <c r="D871" s="172"/>
      <c r="E871" s="172"/>
      <c r="F871" s="172"/>
      <c r="G871" s="172"/>
      <c r="H871" s="172"/>
      <c r="I871" s="172"/>
      <c r="J871" s="172"/>
      <c r="K871" s="172"/>
      <c r="L871" s="172"/>
      <c r="M871" s="172"/>
      <c r="N871" s="172"/>
      <c r="O871" s="172"/>
      <c r="P871" s="172"/>
    </row>
    <row r="872" spans="1:16" ht="15.75" customHeight="1" x14ac:dyDescent="0.25">
      <c r="A872" s="172"/>
      <c r="B872" s="172"/>
      <c r="C872" s="172"/>
      <c r="D872" s="172"/>
      <c r="E872" s="172"/>
      <c r="F872" s="172"/>
      <c r="G872" s="172"/>
      <c r="H872" s="172"/>
      <c r="I872" s="172"/>
      <c r="J872" s="172"/>
      <c r="K872" s="172"/>
      <c r="L872" s="172"/>
      <c r="M872" s="172"/>
      <c r="N872" s="172"/>
      <c r="O872" s="172"/>
      <c r="P872" s="172"/>
    </row>
    <row r="873" spans="1:16" ht="15.75" customHeight="1" x14ac:dyDescent="0.25">
      <c r="A873" s="172"/>
      <c r="B873" s="172"/>
      <c r="C873" s="172"/>
      <c r="D873" s="172"/>
      <c r="E873" s="172"/>
      <c r="F873" s="172"/>
      <c r="G873" s="172"/>
      <c r="H873" s="172"/>
      <c r="I873" s="172"/>
      <c r="J873" s="172"/>
      <c r="K873" s="172"/>
      <c r="L873" s="172"/>
      <c r="M873" s="172"/>
      <c r="N873" s="172"/>
      <c r="O873" s="172"/>
      <c r="P873" s="172"/>
    </row>
    <row r="874" spans="1:16" ht="15.75" customHeight="1" x14ac:dyDescent="0.25">
      <c r="A874" s="172"/>
      <c r="B874" s="172"/>
      <c r="C874" s="172"/>
      <c r="D874" s="172"/>
      <c r="E874" s="172"/>
      <c r="F874" s="172"/>
      <c r="G874" s="172"/>
      <c r="H874" s="172"/>
      <c r="I874" s="172"/>
      <c r="J874" s="172"/>
      <c r="K874" s="172"/>
      <c r="L874" s="172"/>
      <c r="M874" s="172"/>
      <c r="N874" s="172"/>
      <c r="O874" s="172"/>
      <c r="P874" s="172"/>
    </row>
    <row r="875" spans="1:16" ht="15.75" customHeight="1" x14ac:dyDescent="0.25">
      <c r="A875" s="172"/>
      <c r="B875" s="172"/>
      <c r="C875" s="172"/>
      <c r="D875" s="172"/>
      <c r="E875" s="172"/>
      <c r="F875" s="172"/>
      <c r="G875" s="172"/>
      <c r="H875" s="172"/>
      <c r="I875" s="172"/>
      <c r="J875" s="172"/>
      <c r="K875" s="172"/>
      <c r="L875" s="172"/>
      <c r="M875" s="172"/>
      <c r="N875" s="172"/>
      <c r="O875" s="172"/>
      <c r="P875" s="172"/>
    </row>
    <row r="876" spans="1:16" ht="15.75" customHeight="1" x14ac:dyDescent="0.25">
      <c r="A876" s="172"/>
      <c r="B876" s="172"/>
      <c r="C876" s="172"/>
      <c r="D876" s="172"/>
      <c r="E876" s="172"/>
      <c r="F876" s="172"/>
      <c r="G876" s="172"/>
      <c r="H876" s="172"/>
      <c r="I876" s="172"/>
      <c r="J876" s="172"/>
      <c r="K876" s="172"/>
      <c r="L876" s="172"/>
      <c r="M876" s="172"/>
      <c r="N876" s="172"/>
      <c r="O876" s="172"/>
      <c r="P876" s="172"/>
    </row>
    <row r="877" spans="1:16" ht="15.75" customHeight="1" x14ac:dyDescent="0.25">
      <c r="A877" s="172"/>
      <c r="B877" s="172"/>
      <c r="C877" s="172"/>
      <c r="D877" s="172"/>
      <c r="E877" s="172"/>
      <c r="F877" s="172"/>
      <c r="G877" s="172"/>
      <c r="H877" s="172"/>
      <c r="I877" s="172"/>
      <c r="J877" s="172"/>
      <c r="K877" s="172"/>
      <c r="L877" s="172"/>
      <c r="M877" s="172"/>
      <c r="N877" s="172"/>
      <c r="O877" s="172"/>
      <c r="P877" s="172"/>
    </row>
    <row r="878" spans="1:16" ht="15.75" customHeight="1" x14ac:dyDescent="0.25">
      <c r="A878" s="172"/>
      <c r="B878" s="172"/>
      <c r="C878" s="172"/>
      <c r="D878" s="172"/>
      <c r="E878" s="172"/>
      <c r="F878" s="172"/>
      <c r="G878" s="172"/>
      <c r="H878" s="172"/>
      <c r="I878" s="172"/>
      <c r="J878" s="172"/>
      <c r="K878" s="172"/>
      <c r="L878" s="172"/>
      <c r="M878" s="172"/>
      <c r="N878" s="172"/>
      <c r="O878" s="172"/>
      <c r="P878" s="172"/>
    </row>
    <row r="879" spans="1:16" ht="15.75" customHeight="1" x14ac:dyDescent="0.25">
      <c r="A879" s="172"/>
      <c r="B879" s="172"/>
      <c r="C879" s="172"/>
      <c r="D879" s="172"/>
      <c r="E879" s="172"/>
      <c r="F879" s="172"/>
      <c r="G879" s="172"/>
      <c r="H879" s="172"/>
      <c r="I879" s="172"/>
      <c r="J879" s="172"/>
      <c r="K879" s="172"/>
      <c r="L879" s="172"/>
      <c r="M879" s="172"/>
      <c r="N879" s="172"/>
      <c r="O879" s="172"/>
      <c r="P879" s="172"/>
    </row>
    <row r="880" spans="1:16" ht="15.75" customHeight="1" x14ac:dyDescent="0.25">
      <c r="A880" s="172"/>
      <c r="B880" s="172"/>
      <c r="C880" s="172"/>
      <c r="D880" s="172"/>
      <c r="E880" s="172"/>
      <c r="F880" s="172"/>
      <c r="G880" s="172"/>
      <c r="H880" s="172"/>
      <c r="I880" s="172"/>
      <c r="J880" s="172"/>
      <c r="K880" s="172"/>
      <c r="L880" s="172"/>
      <c r="M880" s="172"/>
      <c r="N880" s="172"/>
      <c r="O880" s="172"/>
      <c r="P880" s="172"/>
    </row>
    <row r="881" spans="1:16" ht="15.75" customHeight="1" x14ac:dyDescent="0.25">
      <c r="A881" s="172"/>
      <c r="B881" s="172"/>
      <c r="C881" s="172"/>
      <c r="D881" s="172"/>
      <c r="E881" s="172"/>
      <c r="F881" s="172"/>
      <c r="G881" s="172"/>
      <c r="H881" s="172"/>
      <c r="I881" s="172"/>
      <c r="J881" s="172"/>
      <c r="K881" s="172"/>
      <c r="L881" s="172"/>
      <c r="M881" s="172"/>
      <c r="N881" s="172"/>
      <c r="O881" s="172"/>
      <c r="P881" s="172"/>
    </row>
    <row r="882" spans="1:16" ht="15.75" customHeight="1" x14ac:dyDescent="0.25">
      <c r="A882" s="172"/>
      <c r="B882" s="172"/>
      <c r="C882" s="172"/>
      <c r="D882" s="172"/>
      <c r="E882" s="172"/>
      <c r="F882" s="172"/>
      <c r="G882" s="172"/>
      <c r="H882" s="172"/>
      <c r="I882" s="172"/>
      <c r="J882" s="172"/>
      <c r="K882" s="172"/>
      <c r="L882" s="172"/>
      <c r="M882" s="172"/>
      <c r="N882" s="172"/>
      <c r="O882" s="172"/>
      <c r="P882" s="172"/>
    </row>
    <row r="883" spans="1:16" ht="15.75" customHeight="1" x14ac:dyDescent="0.25">
      <c r="A883" s="172"/>
      <c r="B883" s="172"/>
      <c r="C883" s="172"/>
      <c r="D883" s="172"/>
      <c r="E883" s="172"/>
      <c r="F883" s="172"/>
      <c r="G883" s="172"/>
      <c r="H883" s="172"/>
      <c r="I883" s="172"/>
      <c r="J883" s="172"/>
      <c r="K883" s="172"/>
      <c r="L883" s="172"/>
      <c r="M883" s="172"/>
      <c r="N883" s="172"/>
      <c r="O883" s="172"/>
      <c r="P883" s="172"/>
    </row>
    <row r="884" spans="1:16" ht="15.75" customHeight="1" x14ac:dyDescent="0.25">
      <c r="A884" s="172"/>
      <c r="B884" s="172"/>
      <c r="C884" s="172"/>
      <c r="D884" s="172"/>
      <c r="E884" s="172"/>
      <c r="F884" s="172"/>
      <c r="G884" s="172"/>
      <c r="H884" s="172"/>
      <c r="I884" s="172"/>
      <c r="J884" s="172"/>
      <c r="K884" s="172"/>
      <c r="L884" s="172"/>
      <c r="M884" s="172"/>
      <c r="N884" s="172"/>
      <c r="O884" s="172"/>
      <c r="P884" s="172"/>
    </row>
    <row r="885" spans="1:16" ht="15.75" customHeight="1" x14ac:dyDescent="0.25">
      <c r="A885" s="172"/>
      <c r="B885" s="172"/>
      <c r="C885" s="172"/>
      <c r="D885" s="172"/>
      <c r="E885" s="172"/>
      <c r="F885" s="172"/>
      <c r="G885" s="172"/>
      <c r="H885" s="172"/>
      <c r="I885" s="172"/>
      <c r="J885" s="172"/>
      <c r="K885" s="172"/>
      <c r="L885" s="172"/>
      <c r="M885" s="172"/>
      <c r="N885" s="172"/>
      <c r="O885" s="172"/>
      <c r="P885" s="172"/>
    </row>
    <row r="886" spans="1:16" ht="15.75" customHeight="1" x14ac:dyDescent="0.25">
      <c r="A886" s="172"/>
      <c r="B886" s="172"/>
      <c r="C886" s="172"/>
      <c r="D886" s="172"/>
      <c r="E886" s="172"/>
      <c r="F886" s="172"/>
      <c r="G886" s="172"/>
      <c r="H886" s="172"/>
      <c r="I886" s="172"/>
      <c r="J886" s="172"/>
      <c r="K886" s="172"/>
      <c r="L886" s="172"/>
      <c r="M886" s="172"/>
      <c r="N886" s="172"/>
      <c r="O886" s="172"/>
      <c r="P886" s="172"/>
    </row>
    <row r="887" spans="1:16" ht="15.75" customHeight="1" x14ac:dyDescent="0.25">
      <c r="A887" s="172"/>
      <c r="B887" s="172"/>
      <c r="C887" s="172"/>
      <c r="D887" s="172"/>
      <c r="E887" s="172"/>
      <c r="F887" s="172"/>
      <c r="G887" s="172"/>
      <c r="H887" s="172"/>
      <c r="I887" s="172"/>
      <c r="J887" s="172"/>
      <c r="K887" s="172"/>
      <c r="L887" s="172"/>
      <c r="M887" s="172"/>
      <c r="N887" s="172"/>
      <c r="O887" s="172"/>
      <c r="P887" s="172"/>
    </row>
    <row r="888" spans="1:16" ht="15.75" customHeight="1" x14ac:dyDescent="0.25">
      <c r="A888" s="172"/>
      <c r="B888" s="172"/>
      <c r="C888" s="172"/>
      <c r="D888" s="172"/>
      <c r="E888" s="172"/>
      <c r="F888" s="172"/>
      <c r="G888" s="172"/>
      <c r="H888" s="172"/>
      <c r="I888" s="172"/>
      <c r="J888" s="172"/>
      <c r="K888" s="172"/>
      <c r="L888" s="172"/>
      <c r="M888" s="172"/>
      <c r="N888" s="172"/>
      <c r="O888" s="172"/>
      <c r="P888" s="172"/>
    </row>
    <row r="889" spans="1:16" ht="15.75" customHeight="1" x14ac:dyDescent="0.25">
      <c r="A889" s="172"/>
      <c r="B889" s="172"/>
      <c r="C889" s="172"/>
      <c r="D889" s="172"/>
      <c r="E889" s="172"/>
      <c r="F889" s="172"/>
      <c r="G889" s="172"/>
      <c r="H889" s="172"/>
      <c r="I889" s="172"/>
      <c r="J889" s="172"/>
      <c r="K889" s="172"/>
      <c r="L889" s="172"/>
      <c r="M889" s="172"/>
      <c r="N889" s="172"/>
      <c r="O889" s="172"/>
      <c r="P889" s="172"/>
    </row>
    <row r="890" spans="1:16" ht="15.75" customHeight="1" x14ac:dyDescent="0.25">
      <c r="A890" s="172"/>
      <c r="B890" s="172"/>
      <c r="C890" s="172"/>
      <c r="D890" s="172"/>
      <c r="E890" s="172"/>
      <c r="F890" s="172"/>
      <c r="G890" s="172"/>
      <c r="H890" s="172"/>
      <c r="I890" s="172"/>
      <c r="J890" s="172"/>
      <c r="K890" s="172"/>
      <c r="L890" s="172"/>
      <c r="M890" s="172"/>
      <c r="N890" s="172"/>
      <c r="O890" s="172"/>
      <c r="P890" s="172"/>
    </row>
    <row r="891" spans="1:16" ht="15.75" customHeight="1" x14ac:dyDescent="0.25">
      <c r="A891" s="172"/>
      <c r="B891" s="172"/>
      <c r="C891" s="172"/>
      <c r="D891" s="172"/>
      <c r="E891" s="172"/>
      <c r="F891" s="172"/>
      <c r="G891" s="172"/>
      <c r="H891" s="172"/>
      <c r="I891" s="172"/>
      <c r="J891" s="172"/>
      <c r="K891" s="172"/>
      <c r="L891" s="172"/>
      <c r="M891" s="172"/>
      <c r="N891" s="172"/>
      <c r="O891" s="172"/>
      <c r="P891" s="172"/>
    </row>
    <row r="892" spans="1:16" ht="15.75" customHeight="1" x14ac:dyDescent="0.25">
      <c r="A892" s="172"/>
      <c r="B892" s="172"/>
      <c r="C892" s="172"/>
      <c r="D892" s="172"/>
      <c r="E892" s="172"/>
      <c r="F892" s="172"/>
      <c r="G892" s="172"/>
      <c r="H892" s="172"/>
      <c r="I892" s="172"/>
      <c r="J892" s="172"/>
      <c r="K892" s="172"/>
      <c r="L892" s="172"/>
      <c r="M892" s="172"/>
      <c r="N892" s="172"/>
      <c r="O892" s="172"/>
      <c r="P892" s="172"/>
    </row>
    <row r="893" spans="1:16" ht="15.75" customHeight="1" x14ac:dyDescent="0.25">
      <c r="A893" s="172"/>
      <c r="B893" s="172"/>
      <c r="C893" s="172"/>
      <c r="D893" s="172"/>
      <c r="E893" s="172"/>
      <c r="F893" s="172"/>
      <c r="G893" s="172"/>
      <c r="H893" s="172"/>
      <c r="I893" s="172"/>
      <c r="J893" s="172"/>
      <c r="K893" s="172"/>
      <c r="L893" s="172"/>
      <c r="M893" s="172"/>
      <c r="N893" s="172"/>
      <c r="O893" s="172"/>
      <c r="P893" s="172"/>
    </row>
    <row r="894" spans="1:16" ht="15.75" customHeight="1" x14ac:dyDescent="0.25">
      <c r="A894" s="172"/>
      <c r="B894" s="172"/>
      <c r="C894" s="172"/>
      <c r="D894" s="172"/>
      <c r="E894" s="172"/>
      <c r="F894" s="172"/>
      <c r="G894" s="172"/>
      <c r="H894" s="172"/>
      <c r="I894" s="172"/>
      <c r="J894" s="172"/>
      <c r="K894" s="172"/>
      <c r="L894" s="172"/>
      <c r="M894" s="172"/>
      <c r="N894" s="172"/>
      <c r="O894" s="172"/>
      <c r="P894" s="172"/>
    </row>
    <row r="895" spans="1:16" ht="15.75" customHeight="1" x14ac:dyDescent="0.25">
      <c r="A895" s="172"/>
      <c r="B895" s="172"/>
      <c r="C895" s="172"/>
      <c r="D895" s="172"/>
      <c r="E895" s="172"/>
      <c r="F895" s="172"/>
      <c r="G895" s="172"/>
      <c r="H895" s="172"/>
      <c r="I895" s="172"/>
      <c r="J895" s="172"/>
      <c r="K895" s="172"/>
      <c r="L895" s="172"/>
      <c r="M895" s="172"/>
      <c r="N895" s="172"/>
      <c r="O895" s="172"/>
      <c r="P895" s="172"/>
    </row>
    <row r="896" spans="1:16" ht="15.75" customHeight="1" x14ac:dyDescent="0.25">
      <c r="A896" s="172"/>
      <c r="B896" s="172"/>
      <c r="C896" s="172"/>
      <c r="D896" s="172"/>
      <c r="E896" s="172"/>
      <c r="F896" s="172"/>
      <c r="G896" s="172"/>
      <c r="H896" s="172"/>
      <c r="I896" s="172"/>
      <c r="J896" s="172"/>
      <c r="K896" s="172"/>
      <c r="L896" s="172"/>
      <c r="M896" s="172"/>
      <c r="N896" s="172"/>
      <c r="O896" s="172"/>
      <c r="P896" s="172"/>
    </row>
    <row r="897" spans="1:16" ht="15.75" customHeight="1" x14ac:dyDescent="0.25">
      <c r="A897" s="172"/>
      <c r="B897" s="172"/>
      <c r="C897" s="172"/>
      <c r="D897" s="172"/>
      <c r="E897" s="172"/>
      <c r="F897" s="172"/>
      <c r="G897" s="172"/>
      <c r="H897" s="172"/>
      <c r="I897" s="172"/>
      <c r="J897" s="172"/>
      <c r="K897" s="172"/>
      <c r="L897" s="172"/>
      <c r="M897" s="172"/>
      <c r="N897" s="172"/>
      <c r="O897" s="172"/>
      <c r="P897" s="172"/>
    </row>
    <row r="898" spans="1:16" ht="15.75" customHeight="1" x14ac:dyDescent="0.25">
      <c r="A898" s="172"/>
      <c r="B898" s="172"/>
      <c r="C898" s="172"/>
      <c r="D898" s="172"/>
      <c r="E898" s="172"/>
      <c r="F898" s="172"/>
      <c r="G898" s="172"/>
      <c r="H898" s="172"/>
      <c r="I898" s="172"/>
      <c r="J898" s="172"/>
      <c r="K898" s="172"/>
      <c r="L898" s="172"/>
      <c r="M898" s="172"/>
      <c r="N898" s="172"/>
      <c r="O898" s="172"/>
      <c r="P898" s="172"/>
    </row>
    <row r="899" spans="1:16" ht="15.75" customHeight="1" x14ac:dyDescent="0.25">
      <c r="A899" s="172"/>
      <c r="B899" s="172"/>
      <c r="C899" s="172"/>
      <c r="D899" s="172"/>
      <c r="E899" s="172"/>
      <c r="F899" s="172"/>
      <c r="G899" s="172"/>
      <c r="H899" s="172"/>
      <c r="I899" s="172"/>
      <c r="J899" s="172"/>
      <c r="K899" s="172"/>
      <c r="L899" s="172"/>
      <c r="M899" s="172"/>
      <c r="N899" s="172"/>
      <c r="O899" s="172"/>
      <c r="P899" s="172"/>
    </row>
    <row r="900" spans="1:16" ht="15.75" customHeight="1" x14ac:dyDescent="0.25">
      <c r="A900" s="172"/>
      <c r="B900" s="172"/>
      <c r="C900" s="172"/>
      <c r="D900" s="172"/>
      <c r="E900" s="172"/>
      <c r="F900" s="172"/>
      <c r="G900" s="172"/>
      <c r="H900" s="172"/>
      <c r="I900" s="172"/>
      <c r="J900" s="172"/>
      <c r="K900" s="172"/>
      <c r="L900" s="172"/>
      <c r="M900" s="172"/>
      <c r="N900" s="172"/>
      <c r="O900" s="172"/>
      <c r="P900" s="172"/>
    </row>
    <row r="901" spans="1:16" ht="15.75" customHeight="1" x14ac:dyDescent="0.25">
      <c r="A901" s="172"/>
      <c r="B901" s="172"/>
      <c r="C901" s="172"/>
      <c r="D901" s="172"/>
      <c r="E901" s="172"/>
      <c r="F901" s="172"/>
      <c r="G901" s="172"/>
      <c r="H901" s="172"/>
      <c r="I901" s="172"/>
      <c r="J901" s="172"/>
      <c r="K901" s="172"/>
      <c r="L901" s="172"/>
      <c r="M901" s="172"/>
      <c r="N901" s="172"/>
      <c r="O901" s="172"/>
      <c r="P901" s="172"/>
    </row>
    <row r="902" spans="1:16" ht="15.75" customHeight="1" x14ac:dyDescent="0.25">
      <c r="A902" s="172"/>
      <c r="B902" s="172"/>
      <c r="C902" s="172"/>
      <c r="D902" s="172"/>
      <c r="E902" s="172"/>
      <c r="F902" s="172"/>
      <c r="G902" s="172"/>
      <c r="H902" s="172"/>
      <c r="I902" s="172"/>
      <c r="J902" s="172"/>
      <c r="K902" s="172"/>
      <c r="L902" s="172"/>
      <c r="M902" s="172"/>
      <c r="N902" s="172"/>
      <c r="O902" s="172"/>
      <c r="P902" s="172"/>
    </row>
    <row r="903" spans="1:16" ht="15.75" customHeight="1" x14ac:dyDescent="0.25">
      <c r="A903" s="172"/>
      <c r="B903" s="172"/>
      <c r="C903" s="172"/>
      <c r="D903" s="172"/>
      <c r="E903" s="172"/>
      <c r="F903" s="172"/>
      <c r="G903" s="172"/>
      <c r="H903" s="172"/>
      <c r="I903" s="172"/>
      <c r="J903" s="172"/>
      <c r="K903" s="172"/>
      <c r="L903" s="172"/>
      <c r="M903" s="172"/>
      <c r="N903" s="172"/>
      <c r="O903" s="172"/>
      <c r="P903" s="172"/>
    </row>
    <row r="904" spans="1:16" ht="15.75" customHeight="1" x14ac:dyDescent="0.25">
      <c r="A904" s="172"/>
      <c r="B904" s="172"/>
      <c r="C904" s="172"/>
      <c r="D904" s="172"/>
      <c r="E904" s="172"/>
      <c r="F904" s="172"/>
      <c r="G904" s="172"/>
      <c r="H904" s="172"/>
      <c r="I904" s="172"/>
      <c r="J904" s="172"/>
      <c r="K904" s="172"/>
      <c r="L904" s="172"/>
      <c r="M904" s="172"/>
      <c r="N904" s="172"/>
      <c r="O904" s="172"/>
      <c r="P904" s="172"/>
    </row>
    <row r="905" spans="1:16" ht="15.75" customHeight="1" x14ac:dyDescent="0.25">
      <c r="A905" s="172"/>
      <c r="B905" s="172"/>
      <c r="C905" s="172"/>
      <c r="D905" s="172"/>
      <c r="E905" s="172"/>
      <c r="F905" s="172"/>
      <c r="G905" s="172"/>
      <c r="H905" s="172"/>
      <c r="I905" s="172"/>
      <c r="J905" s="172"/>
      <c r="K905" s="172"/>
      <c r="L905" s="172"/>
      <c r="M905" s="172"/>
      <c r="N905" s="172"/>
      <c r="O905" s="172"/>
      <c r="P905" s="172"/>
    </row>
    <row r="906" spans="1:16" ht="15.75" customHeight="1" x14ac:dyDescent="0.25">
      <c r="A906" s="172"/>
      <c r="B906" s="172"/>
      <c r="C906" s="172"/>
      <c r="D906" s="172"/>
      <c r="E906" s="172"/>
      <c r="F906" s="172"/>
      <c r="G906" s="172"/>
      <c r="H906" s="172"/>
      <c r="I906" s="172"/>
      <c r="J906" s="172"/>
      <c r="K906" s="172"/>
      <c r="L906" s="172"/>
      <c r="M906" s="172"/>
      <c r="N906" s="172"/>
      <c r="O906" s="172"/>
      <c r="P906" s="172"/>
    </row>
    <row r="907" spans="1:16" ht="15.75" customHeight="1" x14ac:dyDescent="0.25">
      <c r="A907" s="172"/>
      <c r="B907" s="172"/>
      <c r="C907" s="172"/>
      <c r="D907" s="172"/>
      <c r="E907" s="172"/>
      <c r="F907" s="172"/>
      <c r="G907" s="172"/>
      <c r="H907" s="172"/>
      <c r="I907" s="172"/>
      <c r="J907" s="172"/>
      <c r="K907" s="172"/>
      <c r="L907" s="172"/>
      <c r="M907" s="172"/>
      <c r="N907" s="172"/>
      <c r="O907" s="172"/>
      <c r="P907" s="172"/>
    </row>
    <row r="908" spans="1:16" ht="15.75" customHeight="1" x14ac:dyDescent="0.25">
      <c r="A908" s="172"/>
      <c r="B908" s="172"/>
      <c r="C908" s="172"/>
      <c r="D908" s="172"/>
      <c r="E908" s="172"/>
      <c r="F908" s="172"/>
      <c r="G908" s="172"/>
      <c r="H908" s="172"/>
      <c r="I908" s="172"/>
      <c r="J908" s="172"/>
      <c r="K908" s="172"/>
      <c r="L908" s="172"/>
      <c r="M908" s="172"/>
      <c r="N908" s="172"/>
      <c r="O908" s="172"/>
      <c r="P908" s="172"/>
    </row>
    <row r="909" spans="1:16" ht="15.75" customHeight="1" x14ac:dyDescent="0.25">
      <c r="A909" s="172"/>
      <c r="B909" s="172"/>
      <c r="C909" s="172"/>
      <c r="D909" s="172"/>
      <c r="E909" s="172"/>
      <c r="F909" s="172"/>
      <c r="G909" s="172"/>
      <c r="H909" s="172"/>
      <c r="I909" s="172"/>
      <c r="J909" s="172"/>
      <c r="K909" s="172"/>
      <c r="L909" s="172"/>
      <c r="M909" s="172"/>
      <c r="N909" s="172"/>
      <c r="O909" s="172"/>
      <c r="P909" s="172"/>
    </row>
    <row r="910" spans="1:16" ht="15.75" customHeight="1" x14ac:dyDescent="0.25">
      <c r="A910" s="172"/>
      <c r="B910" s="172"/>
      <c r="C910" s="172"/>
      <c r="D910" s="172"/>
      <c r="E910" s="172"/>
      <c r="F910" s="172"/>
      <c r="G910" s="172"/>
      <c r="H910" s="172"/>
      <c r="I910" s="172"/>
      <c r="J910" s="172"/>
      <c r="K910" s="172"/>
      <c r="L910" s="172"/>
      <c r="M910" s="172"/>
      <c r="N910" s="172"/>
      <c r="O910" s="172"/>
      <c r="P910" s="172"/>
    </row>
    <row r="911" spans="1:16" ht="15.75" customHeight="1" x14ac:dyDescent="0.25">
      <c r="A911" s="172"/>
      <c r="B911" s="172"/>
      <c r="C911" s="172"/>
      <c r="D911" s="172"/>
      <c r="E911" s="172"/>
      <c r="F911" s="172"/>
      <c r="G911" s="172"/>
      <c r="H911" s="172"/>
      <c r="I911" s="172"/>
      <c r="J911" s="172"/>
      <c r="K911" s="172"/>
      <c r="L911" s="172"/>
      <c r="M911" s="172"/>
      <c r="N911" s="172"/>
      <c r="O911" s="172"/>
      <c r="P911" s="172"/>
    </row>
    <row r="912" spans="1:16" ht="15.75" customHeight="1" x14ac:dyDescent="0.25">
      <c r="A912" s="172"/>
      <c r="B912" s="172"/>
      <c r="C912" s="172"/>
      <c r="D912" s="172"/>
      <c r="E912" s="172"/>
      <c r="F912" s="172"/>
      <c r="G912" s="172"/>
      <c r="H912" s="172"/>
      <c r="I912" s="172"/>
      <c r="J912" s="172"/>
      <c r="K912" s="172"/>
      <c r="L912" s="172"/>
      <c r="M912" s="172"/>
      <c r="N912" s="172"/>
      <c r="O912" s="172"/>
      <c r="P912" s="172"/>
    </row>
    <row r="913" spans="1:16" ht="15.75" customHeight="1" x14ac:dyDescent="0.25">
      <c r="A913" s="172"/>
      <c r="B913" s="172"/>
      <c r="C913" s="172"/>
      <c r="D913" s="172"/>
      <c r="E913" s="172"/>
      <c r="F913" s="172"/>
      <c r="G913" s="172"/>
      <c r="H913" s="172"/>
      <c r="I913" s="172"/>
      <c r="J913" s="172"/>
      <c r="K913" s="172"/>
      <c r="L913" s="172"/>
      <c r="M913" s="172"/>
      <c r="N913" s="172"/>
      <c r="O913" s="172"/>
      <c r="P913" s="172"/>
    </row>
    <row r="914" spans="1:16" ht="15.75" customHeight="1" x14ac:dyDescent="0.25">
      <c r="A914" s="172"/>
      <c r="B914" s="172"/>
      <c r="C914" s="172"/>
      <c r="D914" s="172"/>
      <c r="E914" s="172"/>
      <c r="F914" s="172"/>
      <c r="G914" s="172"/>
      <c r="H914" s="172"/>
      <c r="I914" s="172"/>
      <c r="J914" s="172"/>
      <c r="K914" s="172"/>
      <c r="L914" s="172"/>
      <c r="M914" s="172"/>
      <c r="N914" s="172"/>
      <c r="O914" s="172"/>
      <c r="P914" s="172"/>
    </row>
    <row r="915" spans="1:16" ht="15.75" customHeight="1" x14ac:dyDescent="0.25">
      <c r="A915" s="172"/>
      <c r="B915" s="172"/>
      <c r="C915" s="172"/>
      <c r="D915" s="172"/>
      <c r="E915" s="172"/>
      <c r="F915" s="172"/>
      <c r="G915" s="172"/>
      <c r="H915" s="172"/>
      <c r="I915" s="172"/>
      <c r="J915" s="172"/>
      <c r="K915" s="172"/>
      <c r="L915" s="172"/>
      <c r="M915" s="172"/>
      <c r="N915" s="172"/>
      <c r="O915" s="172"/>
      <c r="P915" s="172"/>
    </row>
    <row r="916" spans="1:16" ht="15.75" customHeight="1" x14ac:dyDescent="0.25">
      <c r="A916" s="172"/>
      <c r="B916" s="172"/>
      <c r="C916" s="172"/>
      <c r="D916" s="172"/>
      <c r="E916" s="172"/>
      <c r="F916" s="172"/>
      <c r="G916" s="172"/>
      <c r="H916" s="172"/>
      <c r="I916" s="172"/>
      <c r="J916" s="172"/>
      <c r="K916" s="172"/>
      <c r="L916" s="172"/>
      <c r="M916" s="172"/>
      <c r="N916" s="172"/>
      <c r="O916" s="172"/>
      <c r="P916" s="172"/>
    </row>
    <row r="917" spans="1:16" ht="15.75" customHeight="1" x14ac:dyDescent="0.25">
      <c r="A917" s="172"/>
      <c r="B917" s="172"/>
      <c r="C917" s="172"/>
      <c r="D917" s="172"/>
      <c r="E917" s="172"/>
      <c r="F917" s="172"/>
      <c r="G917" s="172"/>
      <c r="H917" s="172"/>
      <c r="I917" s="172"/>
      <c r="J917" s="172"/>
      <c r="K917" s="172"/>
      <c r="L917" s="172"/>
      <c r="M917" s="172"/>
      <c r="N917" s="172"/>
      <c r="O917" s="172"/>
      <c r="P917" s="172"/>
    </row>
    <row r="918" spans="1:16" ht="15.75" customHeight="1" x14ac:dyDescent="0.25">
      <c r="A918" s="172"/>
      <c r="B918" s="172"/>
      <c r="C918" s="172"/>
      <c r="D918" s="172"/>
      <c r="E918" s="172"/>
      <c r="F918" s="172"/>
      <c r="G918" s="172"/>
      <c r="H918" s="172"/>
      <c r="I918" s="172"/>
      <c r="J918" s="172"/>
      <c r="K918" s="172"/>
      <c r="L918" s="172"/>
      <c r="M918" s="172"/>
      <c r="N918" s="172"/>
      <c r="O918" s="172"/>
      <c r="P918" s="172"/>
    </row>
    <row r="919" spans="1:16" ht="15.75" customHeight="1" x14ac:dyDescent="0.25">
      <c r="A919" s="172"/>
      <c r="B919" s="172"/>
      <c r="C919" s="172"/>
      <c r="D919" s="172"/>
      <c r="E919" s="172"/>
      <c r="F919" s="172"/>
      <c r="G919" s="172"/>
      <c r="H919" s="172"/>
      <c r="I919" s="172"/>
      <c r="J919" s="172"/>
      <c r="K919" s="172"/>
      <c r="L919" s="172"/>
      <c r="M919" s="172"/>
      <c r="N919" s="172"/>
      <c r="O919" s="172"/>
      <c r="P919" s="172"/>
    </row>
    <row r="920" spans="1:16" ht="15.75" customHeight="1" x14ac:dyDescent="0.25">
      <c r="A920" s="172"/>
      <c r="B920" s="172"/>
      <c r="C920" s="172"/>
      <c r="D920" s="172"/>
      <c r="E920" s="172"/>
      <c r="F920" s="172"/>
      <c r="G920" s="172"/>
      <c r="H920" s="172"/>
      <c r="I920" s="172"/>
      <c r="J920" s="172"/>
      <c r="K920" s="172"/>
      <c r="L920" s="172"/>
      <c r="M920" s="172"/>
      <c r="N920" s="172"/>
      <c r="O920" s="172"/>
      <c r="P920" s="172"/>
    </row>
    <row r="921" spans="1:16" ht="15.75" customHeight="1" x14ac:dyDescent="0.25">
      <c r="A921" s="172"/>
      <c r="B921" s="172"/>
      <c r="C921" s="172"/>
      <c r="D921" s="172"/>
      <c r="E921" s="172"/>
      <c r="F921" s="172"/>
      <c r="G921" s="172"/>
      <c r="H921" s="172"/>
      <c r="I921" s="172"/>
      <c r="J921" s="172"/>
      <c r="K921" s="172"/>
      <c r="L921" s="172"/>
      <c r="M921" s="172"/>
      <c r="N921" s="172"/>
      <c r="O921" s="172"/>
      <c r="P921" s="172"/>
    </row>
    <row r="922" spans="1:16" ht="15.75" customHeight="1" x14ac:dyDescent="0.25">
      <c r="A922" s="172"/>
      <c r="B922" s="172"/>
      <c r="C922" s="172"/>
      <c r="D922" s="172"/>
      <c r="E922" s="172"/>
      <c r="F922" s="172"/>
      <c r="G922" s="172"/>
      <c r="H922" s="172"/>
      <c r="I922" s="172"/>
      <c r="J922" s="172"/>
      <c r="K922" s="172"/>
      <c r="L922" s="172"/>
      <c r="M922" s="172"/>
      <c r="N922" s="172"/>
      <c r="O922" s="172"/>
      <c r="P922" s="172"/>
    </row>
    <row r="923" spans="1:16" ht="15.75" customHeight="1" x14ac:dyDescent="0.25">
      <c r="A923" s="172"/>
      <c r="B923" s="172"/>
      <c r="C923" s="172"/>
      <c r="D923" s="172"/>
      <c r="E923" s="172"/>
      <c r="F923" s="172"/>
      <c r="G923" s="172"/>
      <c r="H923" s="172"/>
      <c r="I923" s="172"/>
      <c r="J923" s="172"/>
      <c r="K923" s="172"/>
      <c r="L923" s="172"/>
      <c r="M923" s="172"/>
      <c r="N923" s="172"/>
      <c r="O923" s="172"/>
      <c r="P923" s="172"/>
    </row>
    <row r="924" spans="1:16" ht="15.75" customHeight="1" x14ac:dyDescent="0.25">
      <c r="A924" s="172"/>
      <c r="B924" s="172"/>
      <c r="C924" s="172"/>
      <c r="D924" s="172"/>
      <c r="E924" s="172"/>
      <c r="F924" s="172"/>
      <c r="G924" s="172"/>
      <c r="H924" s="172"/>
      <c r="I924" s="172"/>
      <c r="J924" s="172"/>
      <c r="K924" s="172"/>
      <c r="L924" s="172"/>
      <c r="M924" s="172"/>
      <c r="N924" s="172"/>
      <c r="O924" s="172"/>
      <c r="P924" s="172"/>
    </row>
    <row r="925" spans="1:16" ht="15.75" customHeight="1" x14ac:dyDescent="0.25">
      <c r="A925" s="172"/>
      <c r="B925" s="172"/>
      <c r="C925" s="172"/>
      <c r="D925" s="172"/>
      <c r="E925" s="172"/>
      <c r="F925" s="172"/>
      <c r="G925" s="172"/>
      <c r="H925" s="172"/>
      <c r="I925" s="172"/>
      <c r="J925" s="172"/>
      <c r="K925" s="172"/>
      <c r="L925" s="172"/>
      <c r="M925" s="172"/>
      <c r="N925" s="172"/>
      <c r="O925" s="172"/>
      <c r="P925" s="172"/>
    </row>
    <row r="926" spans="1:16" ht="15.75" customHeight="1" x14ac:dyDescent="0.25">
      <c r="A926" s="172"/>
      <c r="B926" s="172"/>
      <c r="C926" s="172"/>
      <c r="D926" s="172"/>
      <c r="E926" s="172"/>
      <c r="F926" s="172"/>
      <c r="G926" s="172"/>
      <c r="H926" s="172"/>
      <c r="I926" s="172"/>
      <c r="J926" s="172"/>
      <c r="K926" s="172"/>
      <c r="L926" s="172"/>
      <c r="M926" s="172"/>
      <c r="N926" s="172"/>
      <c r="O926" s="172"/>
      <c r="P926" s="172"/>
    </row>
    <row r="927" spans="1:16" ht="15.75" customHeight="1" x14ac:dyDescent="0.25">
      <c r="A927" s="172"/>
      <c r="B927" s="172"/>
      <c r="C927" s="172"/>
      <c r="D927" s="172"/>
      <c r="E927" s="172"/>
      <c r="F927" s="172"/>
      <c r="G927" s="172"/>
      <c r="H927" s="172"/>
      <c r="I927" s="172"/>
      <c r="J927" s="172"/>
      <c r="K927" s="172"/>
      <c r="L927" s="172"/>
      <c r="M927" s="172"/>
      <c r="N927" s="172"/>
      <c r="O927" s="172"/>
      <c r="P927" s="172"/>
    </row>
    <row r="928" spans="1:16" ht="15.75" customHeight="1" x14ac:dyDescent="0.25">
      <c r="A928" s="172"/>
      <c r="B928" s="172"/>
      <c r="C928" s="172"/>
      <c r="D928" s="172"/>
      <c r="E928" s="172"/>
      <c r="F928" s="172"/>
      <c r="G928" s="172"/>
      <c r="H928" s="172"/>
      <c r="I928" s="172"/>
      <c r="J928" s="172"/>
      <c r="K928" s="172"/>
      <c r="L928" s="172"/>
      <c r="M928" s="172"/>
      <c r="N928" s="172"/>
      <c r="O928" s="172"/>
      <c r="P928" s="172"/>
    </row>
    <row r="929" spans="1:16" ht="15.75" customHeight="1" x14ac:dyDescent="0.25">
      <c r="A929" s="172"/>
      <c r="B929" s="172"/>
      <c r="C929" s="172"/>
      <c r="D929" s="172"/>
      <c r="E929" s="172"/>
      <c r="F929" s="172"/>
      <c r="G929" s="172"/>
      <c r="H929" s="172"/>
      <c r="I929" s="172"/>
      <c r="J929" s="172"/>
      <c r="K929" s="172"/>
      <c r="L929" s="172"/>
      <c r="M929" s="172"/>
      <c r="N929" s="172"/>
      <c r="O929" s="172"/>
      <c r="P929" s="172"/>
    </row>
    <row r="930" spans="1:16" ht="15.75" customHeight="1" x14ac:dyDescent="0.25">
      <c r="A930" s="172"/>
      <c r="B930" s="172"/>
      <c r="C930" s="172"/>
      <c r="D930" s="172"/>
      <c r="E930" s="172"/>
      <c r="F930" s="172"/>
      <c r="G930" s="172"/>
      <c r="H930" s="172"/>
      <c r="I930" s="172"/>
      <c r="J930" s="172"/>
      <c r="K930" s="172"/>
      <c r="L930" s="172"/>
      <c r="M930" s="172"/>
      <c r="N930" s="172"/>
      <c r="O930" s="172"/>
      <c r="P930" s="172"/>
    </row>
    <row r="931" spans="1:16" ht="15.75" customHeight="1" x14ac:dyDescent="0.25">
      <c r="A931" s="172"/>
      <c r="B931" s="172"/>
      <c r="C931" s="172"/>
      <c r="D931" s="172"/>
      <c r="E931" s="172"/>
      <c r="F931" s="172"/>
      <c r="G931" s="172"/>
      <c r="H931" s="172"/>
      <c r="I931" s="172"/>
      <c r="J931" s="172"/>
      <c r="K931" s="172"/>
      <c r="L931" s="172"/>
      <c r="M931" s="172"/>
      <c r="N931" s="172"/>
      <c r="O931" s="172"/>
      <c r="P931" s="172"/>
    </row>
    <row r="932" spans="1:16" ht="15.75" customHeight="1" x14ac:dyDescent="0.25">
      <c r="A932" s="172"/>
      <c r="B932" s="172"/>
      <c r="C932" s="172"/>
      <c r="D932" s="172"/>
      <c r="E932" s="172"/>
      <c r="F932" s="172"/>
      <c r="G932" s="172"/>
      <c r="H932" s="172"/>
      <c r="I932" s="172"/>
      <c r="J932" s="172"/>
      <c r="K932" s="172"/>
      <c r="L932" s="172"/>
      <c r="M932" s="172"/>
      <c r="N932" s="172"/>
      <c r="O932" s="172"/>
      <c r="P932" s="172"/>
    </row>
    <row r="933" spans="1:16" ht="15.75" customHeight="1" x14ac:dyDescent="0.25">
      <c r="A933" s="172"/>
      <c r="B933" s="172"/>
      <c r="C933" s="172"/>
      <c r="D933" s="172"/>
      <c r="E933" s="172"/>
      <c r="F933" s="172"/>
      <c r="G933" s="172"/>
      <c r="H933" s="172"/>
      <c r="I933" s="172"/>
      <c r="J933" s="172"/>
      <c r="K933" s="172"/>
      <c r="L933" s="172"/>
      <c r="M933" s="172"/>
      <c r="N933" s="172"/>
      <c r="O933" s="172"/>
      <c r="P933" s="172"/>
    </row>
    <row r="934" spans="1:16" ht="15.75" customHeight="1" x14ac:dyDescent="0.25">
      <c r="A934" s="172"/>
      <c r="B934" s="172"/>
      <c r="C934" s="172"/>
      <c r="D934" s="172"/>
      <c r="E934" s="172"/>
      <c r="F934" s="172"/>
      <c r="G934" s="172"/>
      <c r="H934" s="172"/>
      <c r="I934" s="172"/>
      <c r="J934" s="172"/>
      <c r="K934" s="172"/>
      <c r="L934" s="172"/>
      <c r="M934" s="172"/>
      <c r="N934" s="172"/>
      <c r="O934" s="172"/>
      <c r="P934" s="172"/>
    </row>
    <row r="935" spans="1:16" ht="15.75" customHeight="1" x14ac:dyDescent="0.25">
      <c r="A935" s="172"/>
      <c r="B935" s="172"/>
      <c r="C935" s="172"/>
      <c r="D935" s="172"/>
      <c r="E935" s="172"/>
      <c r="F935" s="172"/>
      <c r="G935" s="172"/>
      <c r="H935" s="172"/>
      <c r="I935" s="172"/>
      <c r="J935" s="172"/>
      <c r="K935" s="172"/>
      <c r="L935" s="172"/>
      <c r="M935" s="172"/>
      <c r="N935" s="172"/>
      <c r="O935" s="172"/>
      <c r="P935" s="172"/>
    </row>
    <row r="936" spans="1:16" ht="15.75" customHeight="1" x14ac:dyDescent="0.25">
      <c r="A936" s="172"/>
      <c r="B936" s="172"/>
      <c r="C936" s="172"/>
      <c r="D936" s="172"/>
      <c r="E936" s="172"/>
      <c r="F936" s="172"/>
      <c r="G936" s="172"/>
      <c r="H936" s="172"/>
      <c r="I936" s="172"/>
      <c r="J936" s="172"/>
      <c r="K936" s="172"/>
      <c r="L936" s="172"/>
      <c r="M936" s="172"/>
      <c r="N936" s="172"/>
      <c r="O936" s="172"/>
      <c r="P936" s="172"/>
    </row>
    <row r="937" spans="1:16" ht="15.75" customHeight="1" x14ac:dyDescent="0.25">
      <c r="A937" s="172"/>
      <c r="B937" s="172"/>
      <c r="C937" s="172"/>
      <c r="D937" s="172"/>
      <c r="E937" s="172"/>
      <c r="F937" s="172"/>
      <c r="G937" s="172"/>
      <c r="H937" s="172"/>
      <c r="I937" s="172"/>
      <c r="J937" s="172"/>
      <c r="K937" s="172"/>
      <c r="L937" s="172"/>
      <c r="M937" s="172"/>
      <c r="N937" s="172"/>
      <c r="O937" s="172"/>
      <c r="P937" s="172"/>
    </row>
    <row r="938" spans="1:16" ht="15.75" customHeight="1" x14ac:dyDescent="0.25">
      <c r="A938" s="172"/>
      <c r="B938" s="172"/>
      <c r="C938" s="172"/>
      <c r="D938" s="172"/>
      <c r="E938" s="172"/>
      <c r="F938" s="172"/>
      <c r="G938" s="172"/>
      <c r="H938" s="172"/>
      <c r="I938" s="172"/>
      <c r="J938" s="172"/>
      <c r="K938" s="172"/>
      <c r="L938" s="172"/>
      <c r="M938" s="172"/>
      <c r="N938" s="172"/>
      <c r="O938" s="172"/>
      <c r="P938" s="172"/>
    </row>
    <row r="939" spans="1:16" ht="15.75" customHeight="1" x14ac:dyDescent="0.25">
      <c r="A939" s="172"/>
      <c r="B939" s="172"/>
      <c r="C939" s="172"/>
      <c r="D939" s="172"/>
      <c r="E939" s="172"/>
      <c r="F939" s="172"/>
      <c r="G939" s="172"/>
      <c r="H939" s="172"/>
      <c r="I939" s="172"/>
      <c r="J939" s="172"/>
      <c r="K939" s="172"/>
      <c r="L939" s="172"/>
      <c r="M939" s="172"/>
      <c r="N939" s="172"/>
      <c r="O939" s="172"/>
      <c r="P939" s="172"/>
    </row>
    <row r="940" spans="1:16" ht="15.75" customHeight="1" x14ac:dyDescent="0.25">
      <c r="A940" s="172"/>
      <c r="B940" s="172"/>
      <c r="C940" s="172"/>
      <c r="D940" s="172"/>
      <c r="E940" s="172"/>
      <c r="F940" s="172"/>
      <c r="G940" s="172"/>
      <c r="H940" s="172"/>
      <c r="I940" s="172"/>
      <c r="J940" s="172"/>
      <c r="K940" s="172"/>
      <c r="L940" s="172"/>
      <c r="M940" s="172"/>
      <c r="N940" s="172"/>
      <c r="O940" s="172"/>
      <c r="P940" s="172"/>
    </row>
    <row r="941" spans="1:16" ht="15.75" customHeight="1" x14ac:dyDescent="0.25">
      <c r="A941" s="172"/>
      <c r="B941" s="172"/>
      <c r="C941" s="172"/>
      <c r="D941" s="172"/>
      <c r="E941" s="172"/>
      <c r="F941" s="172"/>
      <c r="G941" s="172"/>
      <c r="H941" s="172"/>
      <c r="I941" s="172"/>
      <c r="J941" s="172"/>
      <c r="K941" s="172"/>
      <c r="L941" s="172"/>
      <c r="M941" s="172"/>
      <c r="N941" s="172"/>
      <c r="O941" s="172"/>
      <c r="P941" s="172"/>
    </row>
    <row r="942" spans="1:16" ht="15.75" customHeight="1" x14ac:dyDescent="0.25">
      <c r="A942" s="172"/>
      <c r="B942" s="172"/>
      <c r="C942" s="172"/>
      <c r="D942" s="172"/>
      <c r="E942" s="172"/>
      <c r="F942" s="172"/>
      <c r="G942" s="172"/>
      <c r="H942" s="172"/>
      <c r="I942" s="172"/>
      <c r="J942" s="172"/>
      <c r="K942" s="172"/>
      <c r="L942" s="172"/>
      <c r="M942" s="172"/>
      <c r="N942" s="172"/>
      <c r="O942" s="172"/>
      <c r="P942" s="172"/>
    </row>
    <row r="943" spans="1:16" ht="15.75" customHeight="1" x14ac:dyDescent="0.25">
      <c r="A943" s="172"/>
      <c r="B943" s="172"/>
      <c r="C943" s="172"/>
      <c r="D943" s="172"/>
      <c r="E943" s="172"/>
      <c r="F943" s="172"/>
      <c r="G943" s="172"/>
      <c r="H943" s="172"/>
      <c r="I943" s="172"/>
      <c r="J943" s="172"/>
      <c r="K943" s="172"/>
      <c r="L943" s="172"/>
      <c r="M943" s="172"/>
      <c r="N943" s="172"/>
      <c r="O943" s="172"/>
      <c r="P943" s="172"/>
    </row>
    <row r="944" spans="1:16" ht="15.75" customHeight="1" x14ac:dyDescent="0.25">
      <c r="A944" s="172"/>
      <c r="B944" s="172"/>
      <c r="C944" s="172"/>
      <c r="D944" s="172"/>
      <c r="E944" s="172"/>
      <c r="F944" s="172"/>
      <c r="G944" s="172"/>
      <c r="H944" s="172"/>
      <c r="I944" s="172"/>
      <c r="J944" s="172"/>
      <c r="K944" s="172"/>
      <c r="L944" s="172"/>
      <c r="M944" s="172"/>
      <c r="N944" s="172"/>
      <c r="O944" s="172"/>
      <c r="P944" s="172"/>
    </row>
    <row r="945" spans="1:16" ht="15.75" customHeight="1" x14ac:dyDescent="0.25">
      <c r="A945" s="172"/>
      <c r="B945" s="172"/>
      <c r="C945" s="172"/>
      <c r="D945" s="172"/>
      <c r="E945" s="172"/>
      <c r="F945" s="172"/>
      <c r="G945" s="172"/>
      <c r="H945" s="172"/>
      <c r="I945" s="172"/>
      <c r="J945" s="172"/>
      <c r="K945" s="172"/>
      <c r="L945" s="172"/>
      <c r="M945" s="172"/>
      <c r="N945" s="172"/>
      <c r="O945" s="172"/>
      <c r="P945" s="172"/>
    </row>
    <row r="946" spans="1:16" ht="15.75" customHeight="1" x14ac:dyDescent="0.25">
      <c r="A946" s="172"/>
      <c r="B946" s="172"/>
      <c r="C946" s="172"/>
      <c r="D946" s="172"/>
      <c r="E946" s="172"/>
      <c r="F946" s="172"/>
      <c r="G946" s="172"/>
      <c r="H946" s="172"/>
      <c r="I946" s="172"/>
      <c r="J946" s="172"/>
      <c r="K946" s="172"/>
      <c r="L946" s="172"/>
      <c r="M946" s="172"/>
      <c r="N946" s="172"/>
      <c r="O946" s="172"/>
      <c r="P946" s="172"/>
    </row>
    <row r="947" spans="1:16" ht="15.75" customHeight="1" x14ac:dyDescent="0.25">
      <c r="A947" s="172"/>
      <c r="B947" s="172"/>
      <c r="C947" s="172"/>
      <c r="D947" s="172"/>
      <c r="E947" s="172"/>
      <c r="F947" s="172"/>
      <c r="G947" s="172"/>
      <c r="H947" s="172"/>
      <c r="I947" s="172"/>
      <c r="J947" s="172"/>
      <c r="K947" s="172"/>
      <c r="L947" s="172"/>
      <c r="M947" s="172"/>
      <c r="N947" s="172"/>
      <c r="O947" s="172"/>
      <c r="P947" s="172"/>
    </row>
    <row r="948" spans="1:16" ht="15.75" customHeight="1" x14ac:dyDescent="0.25">
      <c r="A948" s="172"/>
      <c r="B948" s="172"/>
      <c r="C948" s="172"/>
      <c r="D948" s="172"/>
      <c r="E948" s="172"/>
      <c r="F948" s="172"/>
      <c r="G948" s="172"/>
      <c r="H948" s="172"/>
      <c r="I948" s="172"/>
      <c r="J948" s="172"/>
      <c r="K948" s="172"/>
      <c r="L948" s="172"/>
      <c r="M948" s="172"/>
      <c r="N948" s="172"/>
      <c r="O948" s="172"/>
      <c r="P948" s="172"/>
    </row>
    <row r="949" spans="1:16" ht="15.75" customHeight="1" x14ac:dyDescent="0.25">
      <c r="A949" s="172"/>
      <c r="B949" s="172"/>
      <c r="C949" s="172"/>
      <c r="D949" s="172"/>
      <c r="E949" s="172"/>
      <c r="F949" s="172"/>
      <c r="G949" s="172"/>
      <c r="H949" s="172"/>
      <c r="I949" s="172"/>
      <c r="J949" s="172"/>
      <c r="K949" s="172"/>
      <c r="L949" s="172"/>
      <c r="M949" s="172"/>
      <c r="N949" s="172"/>
      <c r="O949" s="172"/>
      <c r="P949" s="172"/>
    </row>
    <row r="950" spans="1:16" ht="15.75" customHeight="1" x14ac:dyDescent="0.25">
      <c r="A950" s="172"/>
      <c r="B950" s="172"/>
      <c r="C950" s="172"/>
      <c r="D950" s="172"/>
      <c r="E950" s="172"/>
      <c r="F950" s="172"/>
      <c r="G950" s="172"/>
      <c r="H950" s="172"/>
      <c r="I950" s="172"/>
      <c r="J950" s="172"/>
      <c r="K950" s="172"/>
      <c r="L950" s="172"/>
      <c r="M950" s="172"/>
      <c r="N950" s="172"/>
      <c r="O950" s="172"/>
      <c r="P950" s="172"/>
    </row>
    <row r="951" spans="1:16" ht="15.75" customHeight="1" x14ac:dyDescent="0.25">
      <c r="A951" s="172"/>
      <c r="B951" s="172"/>
      <c r="C951" s="172"/>
      <c r="D951" s="172"/>
      <c r="E951" s="172"/>
      <c r="F951" s="172"/>
      <c r="G951" s="172"/>
      <c r="H951" s="172"/>
      <c r="I951" s="172"/>
      <c r="J951" s="172"/>
      <c r="K951" s="172"/>
      <c r="L951" s="172"/>
      <c r="M951" s="172"/>
      <c r="N951" s="172"/>
      <c r="O951" s="172"/>
      <c r="P951" s="172"/>
    </row>
    <row r="952" spans="1:16" ht="15.75" customHeight="1" x14ac:dyDescent="0.25">
      <c r="A952" s="172"/>
      <c r="B952" s="172"/>
      <c r="C952" s="172"/>
      <c r="D952" s="172"/>
      <c r="E952" s="172"/>
      <c r="F952" s="172"/>
      <c r="G952" s="172"/>
      <c r="H952" s="172"/>
      <c r="I952" s="172"/>
      <c r="J952" s="172"/>
      <c r="K952" s="172"/>
      <c r="L952" s="172"/>
      <c r="M952" s="172"/>
      <c r="N952" s="172"/>
      <c r="O952" s="172"/>
      <c r="P952" s="172"/>
    </row>
    <row r="953" spans="1:16" ht="15.75" customHeight="1" x14ac:dyDescent="0.25">
      <c r="A953" s="172"/>
      <c r="B953" s="172"/>
      <c r="C953" s="172"/>
      <c r="D953" s="172"/>
      <c r="E953" s="172"/>
      <c r="F953" s="172"/>
      <c r="G953" s="172"/>
      <c r="H953" s="172"/>
      <c r="I953" s="172"/>
      <c r="J953" s="172"/>
      <c r="K953" s="172"/>
      <c r="L953" s="172"/>
      <c r="M953" s="172"/>
      <c r="N953" s="172"/>
      <c r="O953" s="172"/>
      <c r="P953" s="172"/>
    </row>
    <row r="954" spans="1:16" ht="15.75" customHeight="1" x14ac:dyDescent="0.25">
      <c r="A954" s="172"/>
      <c r="B954" s="172"/>
      <c r="C954" s="172"/>
      <c r="D954" s="172"/>
      <c r="E954" s="172"/>
      <c r="F954" s="172"/>
      <c r="G954" s="172"/>
      <c r="H954" s="172"/>
      <c r="I954" s="172"/>
      <c r="J954" s="172"/>
      <c r="K954" s="172"/>
      <c r="L954" s="172"/>
      <c r="M954" s="172"/>
      <c r="N954" s="172"/>
      <c r="O954" s="172"/>
      <c r="P954" s="172"/>
    </row>
    <row r="955" spans="1:16" ht="15.75" customHeight="1" x14ac:dyDescent="0.25">
      <c r="A955" s="172"/>
      <c r="B955" s="172"/>
      <c r="C955" s="172"/>
      <c r="D955" s="172"/>
      <c r="E955" s="172"/>
      <c r="F955" s="172"/>
      <c r="G955" s="172"/>
      <c r="H955" s="172"/>
      <c r="I955" s="172"/>
      <c r="J955" s="172"/>
      <c r="K955" s="172"/>
      <c r="L955" s="172"/>
      <c r="M955" s="172"/>
      <c r="N955" s="172"/>
      <c r="O955" s="172"/>
      <c r="P955" s="172"/>
    </row>
    <row r="956" spans="1:16" ht="15.75" customHeight="1" x14ac:dyDescent="0.25">
      <c r="A956" s="172"/>
      <c r="B956" s="172"/>
      <c r="C956" s="172"/>
      <c r="D956" s="172"/>
      <c r="E956" s="172"/>
      <c r="F956" s="172"/>
      <c r="G956" s="172"/>
      <c r="H956" s="172"/>
      <c r="I956" s="172"/>
      <c r="J956" s="172"/>
      <c r="K956" s="172"/>
      <c r="L956" s="172"/>
      <c r="M956" s="172"/>
      <c r="N956" s="172"/>
      <c r="O956" s="172"/>
      <c r="P956" s="172"/>
    </row>
    <row r="957" spans="1:16" ht="15.75" customHeight="1" x14ac:dyDescent="0.25">
      <c r="A957" s="172"/>
      <c r="B957" s="172"/>
      <c r="C957" s="172"/>
      <c r="D957" s="172"/>
      <c r="E957" s="172"/>
      <c r="F957" s="172"/>
      <c r="G957" s="172"/>
      <c r="H957" s="172"/>
      <c r="I957" s="172"/>
      <c r="J957" s="172"/>
      <c r="K957" s="172"/>
      <c r="L957" s="172"/>
      <c r="M957" s="172"/>
      <c r="N957" s="172"/>
      <c r="O957" s="172"/>
      <c r="P957" s="172"/>
    </row>
    <row r="958" spans="1:16" ht="15.75" customHeight="1" x14ac:dyDescent="0.25">
      <c r="A958" s="172"/>
      <c r="B958" s="172"/>
      <c r="C958" s="172"/>
      <c r="D958" s="172"/>
      <c r="E958" s="172"/>
      <c r="F958" s="172"/>
      <c r="G958" s="172"/>
      <c r="H958" s="172"/>
      <c r="I958" s="172"/>
      <c r="J958" s="172"/>
      <c r="K958" s="172"/>
      <c r="L958" s="172"/>
      <c r="M958" s="172"/>
      <c r="N958" s="172"/>
      <c r="O958" s="172"/>
      <c r="P958" s="172"/>
    </row>
    <row r="959" spans="1:16" ht="15.75" customHeight="1" x14ac:dyDescent="0.25">
      <c r="A959" s="172"/>
      <c r="B959" s="172"/>
      <c r="C959" s="172"/>
      <c r="D959" s="172"/>
      <c r="E959" s="172"/>
      <c r="F959" s="172"/>
      <c r="G959" s="172"/>
      <c r="H959" s="172"/>
      <c r="I959" s="172"/>
      <c r="J959" s="172"/>
      <c r="K959" s="172"/>
      <c r="L959" s="172"/>
      <c r="M959" s="172"/>
      <c r="N959" s="172"/>
      <c r="O959" s="172"/>
      <c r="P959" s="172"/>
    </row>
    <row r="960" spans="1:16" ht="15.75" customHeight="1" x14ac:dyDescent="0.25">
      <c r="A960" s="172"/>
      <c r="B960" s="172"/>
      <c r="C960" s="172"/>
      <c r="D960" s="172"/>
      <c r="E960" s="172"/>
      <c r="F960" s="172"/>
      <c r="G960" s="172"/>
      <c r="H960" s="172"/>
      <c r="I960" s="172"/>
      <c r="J960" s="172"/>
      <c r="K960" s="172"/>
      <c r="L960" s="172"/>
      <c r="M960" s="172"/>
      <c r="N960" s="172"/>
      <c r="O960" s="172"/>
      <c r="P960" s="172"/>
    </row>
    <row r="961" spans="1:16" ht="15.75" customHeight="1" x14ac:dyDescent="0.25">
      <c r="A961" s="172"/>
      <c r="B961" s="172"/>
      <c r="C961" s="172"/>
      <c r="D961" s="172"/>
      <c r="E961" s="172"/>
      <c r="F961" s="172"/>
      <c r="G961" s="172"/>
      <c r="H961" s="172"/>
      <c r="I961" s="172"/>
      <c r="J961" s="172"/>
      <c r="K961" s="172"/>
      <c r="L961" s="172"/>
      <c r="M961" s="172"/>
      <c r="N961" s="172"/>
      <c r="O961" s="172"/>
      <c r="P961" s="172"/>
    </row>
    <row r="962" spans="1:16" ht="15.75" customHeight="1" x14ac:dyDescent="0.25">
      <c r="A962" s="172"/>
      <c r="B962" s="172"/>
      <c r="C962" s="172"/>
      <c r="D962" s="172"/>
      <c r="E962" s="172"/>
      <c r="F962" s="172"/>
      <c r="G962" s="172"/>
      <c r="H962" s="172"/>
      <c r="I962" s="172"/>
      <c r="J962" s="172"/>
      <c r="K962" s="172"/>
      <c r="L962" s="172"/>
      <c r="M962" s="172"/>
      <c r="N962" s="172"/>
      <c r="O962" s="172"/>
      <c r="P962" s="172"/>
    </row>
    <row r="963" spans="1:16" ht="15.75" customHeight="1" x14ac:dyDescent="0.25">
      <c r="A963" s="172"/>
      <c r="B963" s="172"/>
      <c r="C963" s="172"/>
      <c r="D963" s="172"/>
      <c r="E963" s="172"/>
      <c r="F963" s="172"/>
      <c r="G963" s="172"/>
      <c r="H963" s="172"/>
      <c r="I963" s="172"/>
      <c r="J963" s="172"/>
      <c r="K963" s="172"/>
      <c r="L963" s="172"/>
      <c r="M963" s="172"/>
      <c r="N963" s="172"/>
      <c r="O963" s="172"/>
      <c r="P963" s="172"/>
    </row>
    <row r="964" spans="1:16" ht="15.75" customHeight="1" x14ac:dyDescent="0.25">
      <c r="A964" s="172"/>
      <c r="B964" s="172"/>
      <c r="C964" s="172"/>
      <c r="D964" s="172"/>
      <c r="E964" s="172"/>
      <c r="F964" s="172"/>
      <c r="G964" s="172"/>
      <c r="H964" s="172"/>
      <c r="I964" s="172"/>
      <c r="J964" s="172"/>
      <c r="K964" s="172"/>
      <c r="L964" s="172"/>
      <c r="M964" s="172"/>
      <c r="N964" s="172"/>
      <c r="O964" s="172"/>
      <c r="P964" s="172"/>
    </row>
    <row r="965" spans="1:16" ht="15.75" customHeight="1" x14ac:dyDescent="0.25">
      <c r="A965" s="172"/>
      <c r="B965" s="172"/>
      <c r="C965" s="172"/>
      <c r="D965" s="172"/>
      <c r="E965" s="172"/>
      <c r="F965" s="172"/>
      <c r="G965" s="172"/>
      <c r="H965" s="172"/>
      <c r="I965" s="172"/>
      <c r="J965" s="172"/>
      <c r="K965" s="172"/>
      <c r="L965" s="172"/>
      <c r="M965" s="172"/>
      <c r="N965" s="172"/>
      <c r="O965" s="172"/>
      <c r="P965" s="172"/>
    </row>
    <row r="966" spans="1:16" ht="15.75" customHeight="1" x14ac:dyDescent="0.25">
      <c r="A966" s="172"/>
      <c r="B966" s="172"/>
      <c r="C966" s="172"/>
      <c r="D966" s="172"/>
      <c r="E966" s="172"/>
      <c r="F966" s="172"/>
      <c r="G966" s="172"/>
      <c r="H966" s="172"/>
      <c r="I966" s="172"/>
      <c r="J966" s="172"/>
      <c r="K966" s="172"/>
      <c r="L966" s="172"/>
      <c r="M966" s="172"/>
      <c r="N966" s="172"/>
      <c r="O966" s="172"/>
      <c r="P966" s="172"/>
    </row>
    <row r="967" spans="1:16" ht="15.75" customHeight="1" x14ac:dyDescent="0.25">
      <c r="A967" s="172"/>
      <c r="B967" s="172"/>
      <c r="C967" s="172"/>
      <c r="D967" s="172"/>
      <c r="E967" s="172"/>
      <c r="F967" s="172"/>
      <c r="G967" s="172"/>
      <c r="H967" s="172"/>
      <c r="I967" s="172"/>
      <c r="J967" s="172"/>
      <c r="K967" s="172"/>
      <c r="L967" s="172"/>
      <c r="M967" s="172"/>
      <c r="N967" s="172"/>
      <c r="O967" s="172"/>
      <c r="P967" s="172"/>
    </row>
    <row r="968" spans="1:16" ht="15.75" customHeight="1" x14ac:dyDescent="0.25">
      <c r="A968" s="172"/>
      <c r="B968" s="172"/>
      <c r="C968" s="172"/>
      <c r="D968" s="172"/>
      <c r="E968" s="172"/>
      <c r="F968" s="172"/>
      <c r="G968" s="172"/>
      <c r="H968" s="172"/>
      <c r="I968" s="172"/>
      <c r="J968" s="172"/>
      <c r="K968" s="172"/>
      <c r="L968" s="172"/>
      <c r="M968" s="172"/>
      <c r="N968" s="172"/>
      <c r="O968" s="172"/>
      <c r="P968" s="172"/>
    </row>
    <row r="969" spans="1:16" ht="15.75" customHeight="1" x14ac:dyDescent="0.25">
      <c r="A969" s="172"/>
      <c r="B969" s="172"/>
      <c r="C969" s="172"/>
      <c r="D969" s="172"/>
      <c r="E969" s="172"/>
      <c r="F969" s="172"/>
      <c r="G969" s="172"/>
      <c r="H969" s="172"/>
      <c r="I969" s="172"/>
      <c r="J969" s="172"/>
      <c r="K969" s="172"/>
      <c r="L969" s="172"/>
      <c r="M969" s="172"/>
      <c r="N969" s="172"/>
      <c r="O969" s="172"/>
      <c r="P969" s="172"/>
    </row>
    <row r="970" spans="1:16" ht="15.75" customHeight="1" x14ac:dyDescent="0.25">
      <c r="A970" s="172"/>
      <c r="B970" s="172"/>
      <c r="C970" s="172"/>
      <c r="D970" s="172"/>
      <c r="E970" s="172"/>
      <c r="F970" s="172"/>
      <c r="G970" s="172"/>
      <c r="H970" s="172"/>
      <c r="I970" s="172"/>
      <c r="J970" s="172"/>
      <c r="K970" s="172"/>
      <c r="L970" s="172"/>
      <c r="M970" s="172"/>
      <c r="N970" s="172"/>
      <c r="O970" s="172"/>
      <c r="P970" s="172"/>
    </row>
    <row r="971" spans="1:16" ht="15.75" customHeight="1" x14ac:dyDescent="0.25">
      <c r="A971" s="172"/>
      <c r="B971" s="172"/>
      <c r="C971" s="172"/>
      <c r="D971" s="172"/>
      <c r="E971" s="172"/>
      <c r="F971" s="172"/>
      <c r="G971" s="172"/>
      <c r="H971" s="172"/>
      <c r="I971" s="172"/>
      <c r="J971" s="172"/>
      <c r="K971" s="172"/>
      <c r="L971" s="172"/>
      <c r="M971" s="172"/>
      <c r="N971" s="172"/>
      <c r="O971" s="172"/>
      <c r="P971" s="172"/>
    </row>
    <row r="972" spans="1:16" ht="15.75" customHeight="1" x14ac:dyDescent="0.25">
      <c r="A972" s="172"/>
      <c r="B972" s="172"/>
      <c r="C972" s="172"/>
      <c r="D972" s="172"/>
      <c r="E972" s="172"/>
      <c r="F972" s="172"/>
      <c r="G972" s="172"/>
      <c r="H972" s="172"/>
      <c r="I972" s="172"/>
      <c r="J972" s="172"/>
      <c r="K972" s="172"/>
      <c r="L972" s="172"/>
      <c r="M972" s="172"/>
      <c r="N972" s="172"/>
      <c r="O972" s="172"/>
      <c r="P972" s="172"/>
    </row>
    <row r="973" spans="1:16" ht="15.75" customHeight="1" x14ac:dyDescent="0.25">
      <c r="A973" s="172"/>
      <c r="B973" s="172"/>
      <c r="C973" s="172"/>
      <c r="D973" s="172"/>
      <c r="E973" s="172"/>
      <c r="F973" s="172"/>
      <c r="G973" s="172"/>
      <c r="H973" s="172"/>
      <c r="I973" s="172"/>
      <c r="J973" s="172"/>
      <c r="K973" s="172"/>
      <c r="L973" s="172"/>
      <c r="M973" s="172"/>
      <c r="N973" s="172"/>
      <c r="O973" s="172"/>
      <c r="P973" s="172"/>
    </row>
    <row r="974" spans="1:16" ht="15.75" customHeight="1" x14ac:dyDescent="0.25">
      <c r="A974" s="172"/>
      <c r="B974" s="172"/>
      <c r="C974" s="172"/>
      <c r="D974" s="172"/>
      <c r="E974" s="172"/>
      <c r="F974" s="172"/>
      <c r="G974" s="172"/>
      <c r="H974" s="172"/>
      <c r="I974" s="172"/>
      <c r="J974" s="172"/>
      <c r="K974" s="172"/>
      <c r="L974" s="172"/>
      <c r="M974" s="172"/>
      <c r="N974" s="172"/>
      <c r="O974" s="172"/>
      <c r="P974" s="172"/>
    </row>
    <row r="975" spans="1:16" ht="15.75" customHeight="1" x14ac:dyDescent="0.25">
      <c r="A975" s="172"/>
      <c r="B975" s="172"/>
      <c r="C975" s="172"/>
      <c r="D975" s="172"/>
      <c r="E975" s="172"/>
      <c r="F975" s="172"/>
      <c r="G975" s="172"/>
      <c r="H975" s="172"/>
      <c r="I975" s="172"/>
      <c r="J975" s="172"/>
      <c r="K975" s="172"/>
      <c r="L975" s="172"/>
      <c r="M975" s="172"/>
      <c r="N975" s="172"/>
      <c r="O975" s="172"/>
      <c r="P975" s="172"/>
    </row>
    <row r="976" spans="1:16" ht="15.75" customHeight="1" x14ac:dyDescent="0.25">
      <c r="A976" s="172"/>
      <c r="B976" s="172"/>
      <c r="C976" s="172"/>
      <c r="D976" s="172"/>
      <c r="E976" s="172"/>
      <c r="F976" s="172"/>
      <c r="G976" s="172"/>
      <c r="H976" s="172"/>
      <c r="I976" s="172"/>
      <c r="J976" s="172"/>
      <c r="K976" s="172"/>
      <c r="L976" s="172"/>
      <c r="M976" s="172"/>
      <c r="N976" s="172"/>
      <c r="O976" s="172"/>
      <c r="P976" s="172"/>
    </row>
    <row r="977" spans="1:16" ht="15.75" customHeight="1" x14ac:dyDescent="0.25">
      <c r="A977" s="172"/>
      <c r="B977" s="172"/>
      <c r="C977" s="172"/>
      <c r="D977" s="172"/>
      <c r="E977" s="172"/>
      <c r="F977" s="172"/>
      <c r="G977" s="172"/>
      <c r="H977" s="172"/>
      <c r="I977" s="172"/>
      <c r="J977" s="172"/>
      <c r="K977" s="172"/>
      <c r="L977" s="172"/>
      <c r="M977" s="172"/>
      <c r="N977" s="172"/>
      <c r="O977" s="172"/>
      <c r="P977" s="172"/>
    </row>
    <row r="978" spans="1:16" ht="15.75" customHeight="1" x14ac:dyDescent="0.25">
      <c r="A978" s="172"/>
      <c r="B978" s="172"/>
      <c r="C978" s="172"/>
      <c r="D978" s="172"/>
      <c r="E978" s="172"/>
      <c r="F978" s="172"/>
      <c r="G978" s="172"/>
      <c r="H978" s="172"/>
      <c r="I978" s="172"/>
      <c r="J978" s="172"/>
      <c r="K978" s="172"/>
      <c r="L978" s="172"/>
      <c r="M978" s="172"/>
      <c r="N978" s="172"/>
      <c r="O978" s="172"/>
      <c r="P978" s="172"/>
    </row>
    <row r="979" spans="1:16" ht="15.75" customHeight="1" x14ac:dyDescent="0.25">
      <c r="A979" s="172"/>
      <c r="B979" s="172"/>
      <c r="C979" s="172"/>
      <c r="D979" s="172"/>
      <c r="E979" s="172"/>
      <c r="F979" s="172"/>
      <c r="G979" s="172"/>
      <c r="H979" s="172"/>
      <c r="I979" s="172"/>
      <c r="J979" s="172"/>
      <c r="K979" s="172"/>
      <c r="L979" s="172"/>
      <c r="M979" s="172"/>
      <c r="N979" s="172"/>
      <c r="O979" s="172"/>
      <c r="P979" s="172"/>
    </row>
    <row r="980" spans="1:16" ht="15.75" customHeight="1" x14ac:dyDescent="0.25">
      <c r="A980" s="172"/>
      <c r="B980" s="172"/>
      <c r="C980" s="172"/>
      <c r="D980" s="172"/>
      <c r="E980" s="172"/>
      <c r="F980" s="172"/>
      <c r="G980" s="172"/>
      <c r="H980" s="172"/>
      <c r="I980" s="172"/>
      <c r="J980" s="172"/>
      <c r="K980" s="172"/>
      <c r="L980" s="172"/>
      <c r="M980" s="172"/>
      <c r="N980" s="172"/>
      <c r="O980" s="172"/>
      <c r="P980" s="172"/>
    </row>
    <row r="981" spans="1:16" ht="15.75" customHeight="1" x14ac:dyDescent="0.25">
      <c r="A981" s="172"/>
      <c r="B981" s="172"/>
      <c r="C981" s="172"/>
      <c r="D981" s="172"/>
      <c r="E981" s="172"/>
      <c r="F981" s="172"/>
      <c r="G981" s="172"/>
      <c r="H981" s="172"/>
      <c r="I981" s="172"/>
      <c r="J981" s="172"/>
      <c r="K981" s="172"/>
      <c r="L981" s="172"/>
      <c r="M981" s="172"/>
      <c r="N981" s="172"/>
      <c r="O981" s="172"/>
      <c r="P981" s="172"/>
    </row>
    <row r="982" spans="1:16" ht="15.75" customHeight="1" x14ac:dyDescent="0.25">
      <c r="A982" s="172"/>
      <c r="B982" s="172"/>
      <c r="C982" s="172"/>
      <c r="D982" s="172"/>
      <c r="E982" s="172"/>
      <c r="F982" s="172"/>
      <c r="G982" s="172"/>
      <c r="H982" s="172"/>
      <c r="I982" s="172"/>
      <c r="J982" s="172"/>
      <c r="K982" s="172"/>
      <c r="L982" s="172"/>
      <c r="M982" s="172"/>
      <c r="N982" s="172"/>
      <c r="O982" s="172"/>
      <c r="P982" s="172"/>
    </row>
    <row r="983" spans="1:16" ht="15.75" customHeight="1" x14ac:dyDescent="0.25">
      <c r="A983" s="172"/>
      <c r="B983" s="172"/>
      <c r="C983" s="172"/>
      <c r="D983" s="172"/>
      <c r="E983" s="172"/>
      <c r="F983" s="172"/>
      <c r="G983" s="172"/>
      <c r="H983" s="172"/>
      <c r="I983" s="172"/>
      <c r="J983" s="172"/>
      <c r="K983" s="172"/>
      <c r="L983" s="172"/>
      <c r="M983" s="172"/>
      <c r="N983" s="172"/>
      <c r="O983" s="172"/>
      <c r="P983" s="172"/>
    </row>
    <row r="984" spans="1:16" ht="15.75" customHeight="1" x14ac:dyDescent="0.25">
      <c r="A984" s="172"/>
      <c r="B984" s="172"/>
      <c r="C984" s="172"/>
      <c r="D984" s="172"/>
      <c r="E984" s="172"/>
      <c r="F984" s="172"/>
      <c r="G984" s="172"/>
      <c r="H984" s="172"/>
      <c r="I984" s="172"/>
      <c r="J984" s="172"/>
      <c r="K984" s="172"/>
      <c r="L984" s="172"/>
      <c r="M984" s="172"/>
      <c r="N984" s="172"/>
      <c r="O984" s="172"/>
      <c r="P984" s="172"/>
    </row>
    <row r="985" spans="1:16" ht="15.75" customHeight="1" x14ac:dyDescent="0.25">
      <c r="A985" s="172"/>
      <c r="B985" s="172"/>
      <c r="C985" s="172"/>
      <c r="D985" s="172"/>
      <c r="E985" s="172"/>
      <c r="F985" s="172"/>
      <c r="G985" s="172"/>
      <c r="H985" s="172"/>
      <c r="I985" s="172"/>
      <c r="J985" s="172"/>
      <c r="K985" s="172"/>
      <c r="L985" s="172"/>
      <c r="M985" s="172"/>
      <c r="N985" s="172"/>
      <c r="O985" s="172"/>
      <c r="P985" s="172"/>
    </row>
    <row r="986" spans="1:16" ht="15.75" customHeight="1" x14ac:dyDescent="0.25">
      <c r="A986" s="172"/>
      <c r="B986" s="172"/>
      <c r="C986" s="172"/>
      <c r="D986" s="172"/>
      <c r="E986" s="172"/>
      <c r="F986" s="172"/>
      <c r="G986" s="172"/>
      <c r="H986" s="172"/>
      <c r="I986" s="172"/>
      <c r="J986" s="172"/>
      <c r="K986" s="172"/>
      <c r="L986" s="172"/>
      <c r="M986" s="172"/>
      <c r="N986" s="172"/>
      <c r="O986" s="172"/>
      <c r="P986" s="172"/>
    </row>
    <row r="987" spans="1:16" ht="15.75" customHeight="1" x14ac:dyDescent="0.25">
      <c r="A987" s="172"/>
      <c r="B987" s="172"/>
      <c r="C987" s="172"/>
      <c r="D987" s="172"/>
      <c r="E987" s="172"/>
      <c r="F987" s="172"/>
      <c r="G987" s="172"/>
      <c r="H987" s="172"/>
      <c r="I987" s="172"/>
      <c r="J987" s="172"/>
      <c r="K987" s="172"/>
      <c r="L987" s="172"/>
      <c r="M987" s="172"/>
      <c r="N987" s="172"/>
      <c r="O987" s="172"/>
      <c r="P987" s="172"/>
    </row>
    <row r="988" spans="1:16" ht="15.75" customHeight="1" x14ac:dyDescent="0.25">
      <c r="A988" s="172"/>
      <c r="B988" s="172"/>
      <c r="C988" s="172"/>
      <c r="D988" s="172"/>
      <c r="E988" s="172"/>
      <c r="F988" s="172"/>
      <c r="G988" s="172"/>
      <c r="H988" s="172"/>
      <c r="I988" s="172"/>
      <c r="J988" s="172"/>
      <c r="K988" s="172"/>
      <c r="L988" s="172"/>
      <c r="M988" s="172"/>
      <c r="N988" s="172"/>
      <c r="O988" s="172"/>
      <c r="P988" s="172"/>
    </row>
    <row r="989" spans="1:16" ht="15.75" customHeight="1" x14ac:dyDescent="0.25">
      <c r="A989" s="172"/>
      <c r="B989" s="172"/>
      <c r="C989" s="172"/>
      <c r="D989" s="172"/>
      <c r="E989" s="172"/>
      <c r="F989" s="172"/>
      <c r="G989" s="172"/>
      <c r="H989" s="172"/>
      <c r="I989" s="172"/>
      <c r="J989" s="172"/>
      <c r="K989" s="172"/>
      <c r="L989" s="172"/>
      <c r="M989" s="172"/>
      <c r="N989" s="172"/>
      <c r="O989" s="172"/>
      <c r="P989" s="172"/>
    </row>
    <row r="990" spans="1:16" ht="15.75" customHeight="1" x14ac:dyDescent="0.25">
      <c r="A990" s="172"/>
      <c r="B990" s="172"/>
      <c r="C990" s="172"/>
      <c r="D990" s="172"/>
      <c r="E990" s="172"/>
      <c r="F990" s="172"/>
      <c r="G990" s="172"/>
      <c r="H990" s="172"/>
      <c r="I990" s="172"/>
      <c r="J990" s="172"/>
      <c r="K990" s="172"/>
      <c r="L990" s="172"/>
      <c r="M990" s="172"/>
      <c r="N990" s="172"/>
      <c r="O990" s="172"/>
      <c r="P990" s="172"/>
    </row>
    <row r="991" spans="1:16" ht="15.75" customHeight="1" x14ac:dyDescent="0.25">
      <c r="A991" s="172"/>
      <c r="B991" s="172"/>
      <c r="C991" s="172"/>
      <c r="D991" s="172"/>
      <c r="E991" s="172"/>
      <c r="F991" s="172"/>
      <c r="G991" s="172"/>
      <c r="H991" s="172"/>
      <c r="I991" s="172"/>
      <c r="J991" s="172"/>
      <c r="K991" s="172"/>
      <c r="L991" s="172"/>
      <c r="M991" s="172"/>
      <c r="N991" s="172"/>
      <c r="O991" s="172"/>
      <c r="P991" s="172"/>
    </row>
    <row r="992" spans="1:16" ht="15.75" customHeight="1" x14ac:dyDescent="0.25">
      <c r="A992" s="172"/>
      <c r="B992" s="172"/>
      <c r="C992" s="172"/>
      <c r="D992" s="172"/>
      <c r="E992" s="172"/>
      <c r="F992" s="172"/>
      <c r="G992" s="172"/>
      <c r="H992" s="172"/>
      <c r="I992" s="172"/>
      <c r="J992" s="172"/>
      <c r="K992" s="172"/>
      <c r="L992" s="172"/>
      <c r="M992" s="172"/>
      <c r="N992" s="172"/>
      <c r="O992" s="172"/>
      <c r="P992" s="172"/>
    </row>
    <row r="993" spans="1:16" ht="15.75" customHeight="1" x14ac:dyDescent="0.25">
      <c r="A993" s="172"/>
      <c r="B993" s="172"/>
      <c r="C993" s="172"/>
      <c r="D993" s="172"/>
      <c r="E993" s="172"/>
      <c r="F993" s="172"/>
      <c r="G993" s="172"/>
      <c r="H993" s="172"/>
      <c r="I993" s="172"/>
      <c r="J993" s="172"/>
      <c r="K993" s="172"/>
      <c r="L993" s="172"/>
      <c r="M993" s="172"/>
      <c r="N993" s="172"/>
      <c r="O993" s="172"/>
      <c r="P993" s="172"/>
    </row>
    <row r="994" spans="1:16" ht="15.75" customHeight="1" x14ac:dyDescent="0.25">
      <c r="A994" s="172"/>
      <c r="B994" s="172"/>
      <c r="C994" s="172"/>
      <c r="D994" s="172"/>
      <c r="E994" s="172"/>
      <c r="F994" s="172"/>
      <c r="G994" s="172"/>
      <c r="H994" s="172"/>
      <c r="I994" s="172"/>
      <c r="J994" s="172"/>
      <c r="K994" s="172"/>
      <c r="L994" s="172"/>
      <c r="M994" s="172"/>
      <c r="N994" s="172"/>
      <c r="O994" s="172"/>
      <c r="P994" s="172"/>
    </row>
    <row r="995" spans="1:16" ht="15.75" customHeight="1" x14ac:dyDescent="0.25">
      <c r="A995" s="172"/>
      <c r="B995" s="172"/>
      <c r="C995" s="172"/>
      <c r="D995" s="172"/>
      <c r="E995" s="172"/>
      <c r="F995" s="172"/>
      <c r="G995" s="172"/>
      <c r="H995" s="172"/>
      <c r="I995" s="172"/>
      <c r="J995" s="172"/>
      <c r="K995" s="172"/>
      <c r="L995" s="172"/>
      <c r="M995" s="172"/>
      <c r="N995" s="172"/>
      <c r="O995" s="172"/>
      <c r="P995" s="172"/>
    </row>
    <row r="996" spans="1:16" ht="15.75" customHeight="1" x14ac:dyDescent="0.25">
      <c r="A996" s="172"/>
      <c r="B996" s="172"/>
      <c r="C996" s="172"/>
      <c r="D996" s="172"/>
      <c r="E996" s="172"/>
      <c r="F996" s="172"/>
      <c r="G996" s="172"/>
      <c r="H996" s="172"/>
      <c r="I996" s="172"/>
      <c r="J996" s="172"/>
      <c r="K996" s="172"/>
      <c r="L996" s="172"/>
      <c r="M996" s="172"/>
      <c r="N996" s="172"/>
      <c r="O996" s="172"/>
      <c r="P996" s="172"/>
    </row>
    <row r="997" spans="1:16" ht="15.75" customHeight="1" x14ac:dyDescent="0.25">
      <c r="A997" s="172"/>
      <c r="B997" s="172"/>
      <c r="C997" s="172"/>
      <c r="D997" s="172"/>
      <c r="E997" s="172"/>
      <c r="F997" s="172"/>
      <c r="G997" s="172"/>
      <c r="H997" s="172"/>
      <c r="I997" s="172"/>
      <c r="J997" s="172"/>
      <c r="K997" s="172"/>
      <c r="L997" s="172"/>
      <c r="M997" s="172"/>
      <c r="N997" s="172"/>
      <c r="O997" s="172"/>
      <c r="P997" s="172"/>
    </row>
    <row r="998" spans="1:16" ht="15.75" customHeight="1" x14ac:dyDescent="0.25">
      <c r="A998" s="172"/>
      <c r="B998" s="172"/>
      <c r="C998" s="172"/>
      <c r="D998" s="172"/>
      <c r="E998" s="172"/>
      <c r="F998" s="172"/>
      <c r="G998" s="172"/>
      <c r="H998" s="172"/>
      <c r="I998" s="172"/>
      <c r="J998" s="172"/>
      <c r="K998" s="172"/>
      <c r="L998" s="172"/>
      <c r="M998" s="172"/>
      <c r="N998" s="172"/>
      <c r="O998" s="172"/>
      <c r="P998" s="172"/>
    </row>
    <row r="999" spans="1:16" ht="15.75" customHeight="1" x14ac:dyDescent="0.25">
      <c r="A999" s="172"/>
      <c r="B999" s="172"/>
      <c r="C999" s="172"/>
      <c r="D999" s="172"/>
      <c r="E999" s="172"/>
      <c r="F999" s="172"/>
      <c r="G999" s="172"/>
      <c r="H999" s="172"/>
      <c r="I999" s="172"/>
      <c r="J999" s="172"/>
      <c r="K999" s="172"/>
      <c r="L999" s="172"/>
      <c r="M999" s="172"/>
      <c r="N999" s="172"/>
      <c r="O999" s="172"/>
      <c r="P999" s="172"/>
    </row>
    <row r="1000" spans="1:16" ht="15.75" customHeight="1" x14ac:dyDescent="0.25">
      <c r="A1000" s="172"/>
      <c r="B1000" s="172"/>
      <c r="C1000" s="172"/>
      <c r="D1000" s="172"/>
      <c r="E1000" s="172"/>
      <c r="F1000" s="172"/>
      <c r="G1000" s="172"/>
      <c r="H1000" s="172"/>
      <c r="I1000" s="172"/>
      <c r="J1000" s="172"/>
      <c r="K1000" s="172"/>
      <c r="L1000" s="172"/>
      <c r="M1000" s="172"/>
      <c r="N1000" s="172"/>
      <c r="O1000" s="172"/>
      <c r="P1000" s="172"/>
    </row>
  </sheetData>
  <mergeCells count="4">
    <mergeCell ref="B2:E2"/>
    <mergeCell ref="I2:P2"/>
    <mergeCell ref="B10:E10"/>
    <mergeCell ref="I11:P11"/>
  </mergeCells>
  <dataValidations count="1">
    <dataValidation type="list" allowBlank="1" showErrorMessage="1" sqref="J20" xr:uid="{00000000-0002-0000-0A00-000000000000}">
      <formula1>"0.05,0.07,0.09"</formula1>
    </dataValidation>
  </dataValidations>
  <pageMargins left="0.511811024" right="0.511811024" top="0.78740157499999996" bottom="0.78740157499999996" header="0" footer="0"/>
  <pageSetup orientation="landscape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D1000"/>
  <sheetViews>
    <sheetView workbookViewId="0"/>
  </sheetViews>
  <sheetFormatPr defaultColWidth="14.42578125" defaultRowHeight="15" customHeight="1" x14ac:dyDescent="0.25"/>
  <cols>
    <col min="1" max="1" width="11.140625" customWidth="1"/>
    <col min="2" max="13" width="9.140625" customWidth="1"/>
    <col min="14" max="26" width="15.5703125" customWidth="1"/>
    <col min="27" max="30" width="9.140625" customWidth="1"/>
  </cols>
  <sheetData>
    <row r="1" spans="1:30" x14ac:dyDescent="0.25">
      <c r="A1" s="2" t="s">
        <v>100</v>
      </c>
      <c r="B1" s="2" t="s">
        <v>1599</v>
      </c>
      <c r="C1" s="2" t="s">
        <v>1283</v>
      </c>
      <c r="D1" s="2" t="s">
        <v>149</v>
      </c>
      <c r="E1" s="2" t="s">
        <v>135</v>
      </c>
      <c r="F1" s="2" t="s">
        <v>536</v>
      </c>
      <c r="G1" s="2" t="s">
        <v>209</v>
      </c>
      <c r="H1" s="2" t="s">
        <v>205</v>
      </c>
      <c r="I1" s="2" t="s">
        <v>153</v>
      </c>
      <c r="J1" s="2" t="s">
        <v>160</v>
      </c>
      <c r="K1" s="2" t="s">
        <v>157</v>
      </c>
      <c r="L1" s="179"/>
      <c r="M1" s="179"/>
      <c r="N1" s="180"/>
      <c r="O1" s="201" t="s">
        <v>1731</v>
      </c>
      <c r="P1" s="202"/>
      <c r="Q1" s="202"/>
      <c r="R1" s="202"/>
      <c r="S1" s="198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</row>
    <row r="2" spans="1:30" x14ac:dyDescent="0.25">
      <c r="A2" s="2" t="s">
        <v>17</v>
      </c>
      <c r="B2" s="16">
        <v>24</v>
      </c>
      <c r="C2" s="96">
        <f>COUNTIFS(Simulações!$G:$G,C$1,Simulações!$CH:$CH,$A2,Simulações!$CN:$CN,$B2)</f>
        <v>0</v>
      </c>
      <c r="D2" s="96">
        <f>COUNTIFS(Simulações!$G:$G,D$1,Simulações!$CH:$CH,$A2,Simulações!$CN:$CN,$B2)</f>
        <v>0</v>
      </c>
      <c r="E2" s="96">
        <f>COUNTIFS(Simulações!$G:$G,E$1,Simulações!$CH:$CH,$A2,Simulações!$CN:$CN,$B2)</f>
        <v>0</v>
      </c>
      <c r="F2" s="96">
        <f>COUNTIFS(Simulações!$G:$G,F$1,Simulações!$CH:$CH,$A2,Simulações!$CN:$CN,$B2)</f>
        <v>0</v>
      </c>
      <c r="G2" s="96">
        <f>COUNTIFS(Simulações!$G:$G,G$1,Simulações!$CH:$CH,$A2,Simulações!$CN:$CN,$B2)</f>
        <v>0</v>
      </c>
      <c r="H2" s="96">
        <f>COUNTIFS(Simulações!$G:$G,H$1,Simulações!$CH:$CH,$A2,Simulações!$CN:$CN,$B2)</f>
        <v>0</v>
      </c>
      <c r="I2" s="96">
        <f>COUNTIFS(Simulações!$G:$G,I$1,Simulações!$CH:$CH,$A2,Simulações!$CN:$CN,$B2)</f>
        <v>0</v>
      </c>
      <c r="J2" s="96">
        <f>COUNTIFS(Simulações!$G:$G,J$1,Simulações!$CH:$CH,$A2,Simulações!$CN:$CN,$B2)</f>
        <v>0</v>
      </c>
      <c r="K2" s="96">
        <f>COUNTIFS(Simulações!$G:$G,K$1,Simulações!$CH:$CH,$A2,Simulações!$CN:$CN,$B2)</f>
        <v>0</v>
      </c>
      <c r="L2" s="179"/>
      <c r="M2" s="179"/>
      <c r="N2" s="2" t="s">
        <v>100</v>
      </c>
      <c r="O2" s="2" t="s">
        <v>2</v>
      </c>
      <c r="P2" s="2" t="s">
        <v>3</v>
      </c>
      <c r="Q2" s="2" t="s">
        <v>513</v>
      </c>
      <c r="R2" s="2" t="s">
        <v>5</v>
      </c>
      <c r="S2" s="2" t="s">
        <v>6</v>
      </c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</row>
    <row r="3" spans="1:30" x14ac:dyDescent="0.25">
      <c r="A3" s="2" t="s">
        <v>17</v>
      </c>
      <c r="B3" s="16">
        <v>27</v>
      </c>
      <c r="C3" s="96">
        <f>COUNTIFS(Simulações!$G:$G,C$1,Simulações!$CH:$CH,$A3,Simulações!$CN:$CN,$B3)</f>
        <v>0</v>
      </c>
      <c r="D3" s="96">
        <f>COUNTIFS(Simulações!$G:$G,D$1,Simulações!$CH:$CH,$A3,Simulações!$CN:$CN,$B3)</f>
        <v>0</v>
      </c>
      <c r="E3" s="96">
        <f>COUNTIFS(Simulações!$G:$G,E$1,Simulações!$CH:$CH,$A3,Simulações!$CN:$CN,$B3)</f>
        <v>0</v>
      </c>
      <c r="F3" s="96">
        <f>COUNTIFS(Simulações!$G:$G,F$1,Simulações!$CH:$CH,$A3,Simulações!$CN:$CN,$B3)</f>
        <v>0</v>
      </c>
      <c r="G3" s="96">
        <f>COUNTIFS(Simulações!$G:$G,G$1,Simulações!$CH:$CH,$A3,Simulações!$CN:$CN,$B3)</f>
        <v>0</v>
      </c>
      <c r="H3" s="96">
        <f>COUNTIFS(Simulações!$G:$G,H$1,Simulações!$CH:$CH,$A3,Simulações!$CN:$CN,$B3)</f>
        <v>0</v>
      </c>
      <c r="I3" s="96">
        <f>COUNTIFS(Simulações!$G:$G,I$1,Simulações!$CH:$CH,$A3,Simulações!$CN:$CN,$B3)</f>
        <v>0</v>
      </c>
      <c r="J3" s="96">
        <f>COUNTIFS(Simulações!$G:$G,J$1,Simulações!$CH:$CH,$A3,Simulações!$CN:$CN,$B3)</f>
        <v>0</v>
      </c>
      <c r="K3" s="96">
        <f>COUNTIFS(Simulações!$G:$G,K$1,Simulações!$CH:$CH,$A3,Simulações!$CN:$CN,$B3)</f>
        <v>0</v>
      </c>
      <c r="L3" s="179"/>
      <c r="M3" s="179"/>
      <c r="N3" s="2" t="s">
        <v>17</v>
      </c>
      <c r="O3" s="96"/>
      <c r="P3" s="96"/>
      <c r="Q3" s="96"/>
      <c r="R3" s="96"/>
      <c r="S3" s="96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</row>
    <row r="4" spans="1:30" x14ac:dyDescent="0.25">
      <c r="A4" s="2" t="s">
        <v>17</v>
      </c>
      <c r="B4" s="16">
        <v>33</v>
      </c>
      <c r="C4" s="96">
        <f>COUNTIFS(Simulações!$G:$G,C$1,Simulações!$CH:$CH,$A4,Simulações!$CN:$CN,$B4)</f>
        <v>0</v>
      </c>
      <c r="D4" s="96">
        <f>COUNTIFS(Simulações!$G:$G,D$1,Simulações!$CH:$CH,$A4,Simulações!$CN:$CN,$B4)</f>
        <v>0</v>
      </c>
      <c r="E4" s="96">
        <f>COUNTIFS(Simulações!$G:$G,E$1,Simulações!$CH:$CH,$A4,Simulações!$CN:$CN,$B4)</f>
        <v>0</v>
      </c>
      <c r="F4" s="96">
        <f>COUNTIFS(Simulações!$G:$G,F$1,Simulações!$CH:$CH,$A4,Simulações!$CN:$CN,$B4)</f>
        <v>0</v>
      </c>
      <c r="G4" s="96">
        <f>COUNTIFS(Simulações!$G:$G,G$1,Simulações!$CH:$CH,$A4,Simulações!$CN:$CN,$B4)</f>
        <v>0</v>
      </c>
      <c r="H4" s="96">
        <f>COUNTIFS(Simulações!$G:$G,H$1,Simulações!$CH:$CH,$A4,Simulações!$CN:$CN,$B4)</f>
        <v>0</v>
      </c>
      <c r="I4" s="96">
        <f>COUNTIFS(Simulações!$G:$G,I$1,Simulações!$CH:$CH,$A4,Simulações!$CN:$CN,$B4)</f>
        <v>0</v>
      </c>
      <c r="J4" s="96">
        <f>COUNTIFS(Simulações!$G:$G,J$1,Simulações!$CH:$CH,$A4,Simulações!$CN:$CN,$B4)</f>
        <v>0</v>
      </c>
      <c r="K4" s="96">
        <f>COUNTIFS(Simulações!$G:$G,K$1,Simulações!$CH:$CH,$A4,Simulações!$CN:$CN,$B4)</f>
        <v>0</v>
      </c>
      <c r="L4" s="179"/>
      <c r="M4" s="179"/>
      <c r="N4" s="2" t="s">
        <v>23</v>
      </c>
      <c r="O4" s="96"/>
      <c r="P4" s="96"/>
      <c r="Q4" s="96"/>
      <c r="R4" s="96"/>
      <c r="S4" s="96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</row>
    <row r="5" spans="1:30" x14ac:dyDescent="0.25">
      <c r="A5" s="2" t="s">
        <v>17</v>
      </c>
      <c r="B5" s="16">
        <v>41</v>
      </c>
      <c r="C5" s="96">
        <f>COUNTIFS(Simulações!$G:$G,C$1,Simulações!$CH:$CH,$A5,Simulações!$CN:$CN,$B5)</f>
        <v>0</v>
      </c>
      <c r="D5" s="96">
        <f>COUNTIFS(Simulações!$G:$G,D$1,Simulações!$CH:$CH,$A5,Simulações!$CN:$CN,$B5)</f>
        <v>0</v>
      </c>
      <c r="E5" s="96">
        <f>COUNTIFS(Simulações!$G:$G,E$1,Simulações!$CH:$CH,$A5,Simulações!$CN:$CN,$B5)</f>
        <v>0</v>
      </c>
      <c r="F5" s="96">
        <f>COUNTIFS(Simulações!$G:$G,F$1,Simulações!$CH:$CH,$A5,Simulações!$CN:$CN,$B5)</f>
        <v>0</v>
      </c>
      <c r="G5" s="96">
        <f>COUNTIFS(Simulações!$G:$G,G$1,Simulações!$CH:$CH,$A5,Simulações!$CN:$CN,$B5)</f>
        <v>0</v>
      </c>
      <c r="H5" s="96">
        <f>COUNTIFS(Simulações!$G:$G,H$1,Simulações!$CH:$CH,$A5,Simulações!$CN:$CN,$B5)</f>
        <v>0</v>
      </c>
      <c r="I5" s="96">
        <f>COUNTIFS(Simulações!$G:$G,I$1,Simulações!$CH:$CH,$A5,Simulações!$CN:$CN,$B5)</f>
        <v>0</v>
      </c>
      <c r="J5" s="96">
        <f>COUNTIFS(Simulações!$G:$G,J$1,Simulações!$CH:$CH,$A5,Simulações!$CN:$CN,$B5)</f>
        <v>0</v>
      </c>
      <c r="K5" s="96">
        <f>COUNTIFS(Simulações!$G:$G,K$1,Simulações!$CH:$CH,$A5,Simulações!$CN:$CN,$B5)</f>
        <v>0</v>
      </c>
      <c r="L5" s="179"/>
      <c r="M5" s="179"/>
      <c r="N5" s="2" t="s">
        <v>21</v>
      </c>
      <c r="O5" s="96"/>
      <c r="P5" s="96"/>
      <c r="Q5" s="96"/>
      <c r="R5" s="96"/>
      <c r="S5" s="96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</row>
    <row r="6" spans="1:30" x14ac:dyDescent="0.25">
      <c r="A6" s="2" t="s">
        <v>17</v>
      </c>
      <c r="B6" s="16">
        <v>48</v>
      </c>
      <c r="C6" s="96">
        <f>COUNTIFS(Simulações!$G:$G,C$1,Simulações!$CH:$CH,$A6,Simulações!$CN:$CN,$B6)</f>
        <v>0</v>
      </c>
      <c r="D6" s="96">
        <f>COUNTIFS(Simulações!$G:$G,D$1,Simulações!$CH:$CH,$A6,Simulações!$CN:$CN,$B6)</f>
        <v>0</v>
      </c>
      <c r="E6" s="96">
        <f>COUNTIFS(Simulações!$G:$G,E$1,Simulações!$CH:$CH,$A6,Simulações!$CN:$CN,$B6)</f>
        <v>0</v>
      </c>
      <c r="F6" s="96">
        <f>COUNTIFS(Simulações!$G:$G,F$1,Simulações!$CH:$CH,$A6,Simulações!$CN:$CN,$B6)</f>
        <v>0</v>
      </c>
      <c r="G6" s="96">
        <f>COUNTIFS(Simulações!$G:$G,G$1,Simulações!$CH:$CH,$A6,Simulações!$CN:$CN,$B6)</f>
        <v>0</v>
      </c>
      <c r="H6" s="96">
        <f>COUNTIFS(Simulações!$G:$G,H$1,Simulações!$CH:$CH,$A6,Simulações!$CN:$CN,$B6)</f>
        <v>0</v>
      </c>
      <c r="I6" s="96">
        <f>COUNTIFS(Simulações!$G:$G,I$1,Simulações!$CH:$CH,$A6,Simulações!$CN:$CN,$B6)</f>
        <v>0</v>
      </c>
      <c r="J6" s="96">
        <f>COUNTIFS(Simulações!$G:$G,J$1,Simulações!$CH:$CH,$A6,Simulações!$CN:$CN,$B6)</f>
        <v>0</v>
      </c>
      <c r="K6" s="96">
        <f>COUNTIFS(Simulações!$G:$G,K$1,Simulações!$CH:$CH,$A6,Simulações!$CN:$CN,$B6)</f>
        <v>0</v>
      </c>
      <c r="L6" s="179"/>
      <c r="M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</row>
    <row r="7" spans="1:30" x14ac:dyDescent="0.25">
      <c r="A7" s="2" t="s">
        <v>17</v>
      </c>
      <c r="B7" s="16">
        <v>55</v>
      </c>
      <c r="C7" s="96">
        <f>COUNTIFS(Simulações!$G:$G,C$1,Simulações!$CH:$CH,$A7,Simulações!$CN:$CN,$B7)</f>
        <v>0</v>
      </c>
      <c r="D7" s="96">
        <f>COUNTIFS(Simulações!$G:$G,D$1,Simulações!$CH:$CH,$A7,Simulações!$CN:$CN,$B7)</f>
        <v>0</v>
      </c>
      <c r="E7" s="96">
        <f>COUNTIFS(Simulações!$G:$G,E$1,Simulações!$CH:$CH,$A7,Simulações!$CN:$CN,$B7)</f>
        <v>0</v>
      </c>
      <c r="F7" s="96">
        <f>COUNTIFS(Simulações!$G:$G,F$1,Simulações!$CH:$CH,$A7,Simulações!$CN:$CN,$B7)</f>
        <v>0</v>
      </c>
      <c r="G7" s="96">
        <f>COUNTIFS(Simulações!$G:$G,G$1,Simulações!$CH:$CH,$A7,Simulações!$CN:$CN,$B7)</f>
        <v>0</v>
      </c>
      <c r="H7" s="96">
        <f>COUNTIFS(Simulações!$G:$G,H$1,Simulações!$CH:$CH,$A7,Simulações!$CN:$CN,$B7)</f>
        <v>0</v>
      </c>
      <c r="I7" s="96">
        <f>COUNTIFS(Simulações!$G:$G,I$1,Simulações!$CH:$CH,$A7,Simulações!$CN:$CN,$B7)</f>
        <v>0</v>
      </c>
      <c r="J7" s="96">
        <f>COUNTIFS(Simulações!$G:$G,J$1,Simulações!$CH:$CH,$A7,Simulações!$CN:$CN,$B7)</f>
        <v>0</v>
      </c>
      <c r="K7" s="96">
        <f>COUNTIFS(Simulações!$G:$G,K$1,Simulações!$CH:$CH,$A7,Simulações!$CN:$CN,$B7)</f>
        <v>0</v>
      </c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</row>
    <row r="8" spans="1:30" x14ac:dyDescent="0.25">
      <c r="A8" s="2" t="s">
        <v>17</v>
      </c>
      <c r="B8" s="16">
        <v>61</v>
      </c>
      <c r="C8" s="96">
        <f>COUNTIFS(Simulações!$G:$G,C$1,Simulações!$CH:$CH,$A8,Simulações!$CN:$CN,$B8)</f>
        <v>0</v>
      </c>
      <c r="D8" s="96">
        <f>COUNTIFS(Simulações!$G:$G,D$1,Simulações!$CH:$CH,$A8,Simulações!$CN:$CN,$B8)</f>
        <v>0</v>
      </c>
      <c r="E8" s="96">
        <f>COUNTIFS(Simulações!$G:$G,E$1,Simulações!$CH:$CH,$A8,Simulações!$CN:$CN,$B8)</f>
        <v>0</v>
      </c>
      <c r="F8" s="96">
        <f>COUNTIFS(Simulações!$G:$G,F$1,Simulações!$CH:$CH,$A8,Simulações!$CN:$CN,$B8)</f>
        <v>0</v>
      </c>
      <c r="G8" s="96">
        <f>COUNTIFS(Simulações!$G:$G,G$1,Simulações!$CH:$CH,$A8,Simulações!$CN:$CN,$B8)</f>
        <v>0</v>
      </c>
      <c r="H8" s="96">
        <f>COUNTIFS(Simulações!$G:$G,H$1,Simulações!$CH:$CH,$A8,Simulações!$CN:$CN,$B8)</f>
        <v>0</v>
      </c>
      <c r="I8" s="96">
        <f>COUNTIFS(Simulações!$G:$G,I$1,Simulações!$CH:$CH,$A8,Simulações!$CN:$CN,$B8)</f>
        <v>0</v>
      </c>
      <c r="J8" s="96">
        <f>COUNTIFS(Simulações!$G:$G,J$1,Simulações!$CH:$CH,$A8,Simulações!$CN:$CN,$B8)</f>
        <v>0</v>
      </c>
      <c r="K8" s="96">
        <f>COUNTIFS(Simulações!$G:$G,K$1,Simulações!$CH:$CH,$A8,Simulações!$CN:$CN,$B8)</f>
        <v>0</v>
      </c>
      <c r="L8" s="179"/>
      <c r="M8" s="179"/>
      <c r="N8" s="180"/>
      <c r="O8" s="201" t="s">
        <v>1732</v>
      </c>
      <c r="P8" s="202"/>
      <c r="Q8" s="202"/>
      <c r="R8" s="202"/>
      <c r="S8" s="198"/>
      <c r="T8" s="179"/>
      <c r="U8" s="179"/>
      <c r="V8" s="179"/>
      <c r="W8" s="179"/>
      <c r="X8" s="179"/>
      <c r="Y8" s="179"/>
      <c r="Z8" s="179"/>
      <c r="AA8" s="179"/>
      <c r="AC8" s="179"/>
      <c r="AD8" s="179"/>
    </row>
    <row r="9" spans="1:30" x14ac:dyDescent="0.25">
      <c r="A9" s="2" t="s">
        <v>17</v>
      </c>
      <c r="B9" s="16">
        <v>70</v>
      </c>
      <c r="C9" s="96">
        <f>COUNTIFS(Simulações!$G:$G,C$1,Simulações!$CH:$CH,$A9,Simulações!$CN:$CN,$B9)</f>
        <v>0</v>
      </c>
      <c r="D9" s="96">
        <f>COUNTIFS(Simulações!$G:$G,D$1,Simulações!$CH:$CH,$A9,Simulações!$CN:$CN,$B9)</f>
        <v>0</v>
      </c>
      <c r="E9" s="96">
        <f>COUNTIFS(Simulações!$G:$G,E$1,Simulações!$CH:$CH,$A9,Simulações!$CN:$CN,$B9)</f>
        <v>0</v>
      </c>
      <c r="F9" s="96">
        <f>COUNTIFS(Simulações!$G:$G,F$1,Simulações!$CH:$CH,$A9,Simulações!$CN:$CN,$B9)</f>
        <v>0</v>
      </c>
      <c r="G9" s="96">
        <f>COUNTIFS(Simulações!$G:$G,G$1,Simulações!$CH:$CH,$A9,Simulações!$CN:$CN,$B9)</f>
        <v>0</v>
      </c>
      <c r="H9" s="96">
        <f>COUNTIFS(Simulações!$G:$G,H$1,Simulações!$CH:$CH,$A9,Simulações!$CN:$CN,$B9)</f>
        <v>0</v>
      </c>
      <c r="I9" s="96">
        <f>COUNTIFS(Simulações!$G:$G,I$1,Simulações!$CH:$CH,$A9,Simulações!$CN:$CN,$B9)</f>
        <v>0</v>
      </c>
      <c r="J9" s="96">
        <f>COUNTIFS(Simulações!$G:$G,J$1,Simulações!$CH:$CH,$A9,Simulações!$CN:$CN,$B9)</f>
        <v>0</v>
      </c>
      <c r="K9" s="96">
        <f>COUNTIFS(Simulações!$G:$G,K$1,Simulações!$CH:$CH,$A9,Simulações!$CN:$CN,$B9)</f>
        <v>0</v>
      </c>
      <c r="L9" s="179"/>
      <c r="M9" s="179"/>
      <c r="N9" s="2" t="s">
        <v>100</v>
      </c>
      <c r="O9" s="2" t="s">
        <v>2</v>
      </c>
      <c r="P9" s="2" t="s">
        <v>3</v>
      </c>
      <c r="Q9" s="2" t="s">
        <v>513</v>
      </c>
      <c r="R9" s="2" t="s">
        <v>5</v>
      </c>
      <c r="S9" s="2" t="s">
        <v>6</v>
      </c>
      <c r="T9" s="179"/>
      <c r="U9" s="179"/>
      <c r="V9" s="179"/>
      <c r="W9" s="179"/>
      <c r="X9" s="179"/>
      <c r="Y9" s="179"/>
      <c r="Z9" s="179"/>
      <c r="AA9" s="179"/>
      <c r="AC9" s="179"/>
      <c r="AD9" s="179"/>
    </row>
    <row r="10" spans="1:30" x14ac:dyDescent="0.25">
      <c r="A10" s="2" t="s">
        <v>17</v>
      </c>
      <c r="B10" s="16">
        <v>76</v>
      </c>
      <c r="C10" s="96">
        <f>COUNTIFS(Simulações!$G:$G,C$1,Simulações!$CH:$CH,$A10,Simulações!$CN:$CN,$B10)</f>
        <v>0</v>
      </c>
      <c r="D10" s="96">
        <f>COUNTIFS(Simulações!$G:$G,D$1,Simulações!$CH:$CH,$A10,Simulações!$CN:$CN,$B10)</f>
        <v>0</v>
      </c>
      <c r="E10" s="96">
        <f>COUNTIFS(Simulações!$G:$G,E$1,Simulações!$CH:$CH,$A10,Simulações!$CN:$CN,$B10)</f>
        <v>0</v>
      </c>
      <c r="F10" s="96">
        <f>COUNTIFS(Simulações!$G:$G,F$1,Simulações!$CH:$CH,$A10,Simulações!$CN:$CN,$B10)</f>
        <v>0</v>
      </c>
      <c r="G10" s="96">
        <f>COUNTIFS(Simulações!$G:$G,G$1,Simulações!$CH:$CH,$A10,Simulações!$CN:$CN,$B10)</f>
        <v>0</v>
      </c>
      <c r="H10" s="96">
        <f>COUNTIFS(Simulações!$G:$G,H$1,Simulações!$CH:$CH,$A10,Simulações!$CN:$CN,$B10)</f>
        <v>0</v>
      </c>
      <c r="I10" s="96">
        <f>COUNTIFS(Simulações!$G:$G,I$1,Simulações!$CH:$CH,$A10,Simulações!$CN:$CN,$B10)</f>
        <v>0</v>
      </c>
      <c r="J10" s="96">
        <f>COUNTIFS(Simulações!$G:$G,J$1,Simulações!$CH:$CH,$A10,Simulações!$CN:$CN,$B10)</f>
        <v>0</v>
      </c>
      <c r="K10" s="96">
        <f>COUNTIFS(Simulações!$G:$G,K$1,Simulações!$CH:$CH,$A10,Simulações!$CN:$CN,$B10)</f>
        <v>0</v>
      </c>
      <c r="L10" s="179"/>
      <c r="M10" s="179"/>
      <c r="N10" s="2" t="str">
        <f t="shared" ref="N10:N12" si="0">N3</f>
        <v>Philips</v>
      </c>
      <c r="O10" s="98" t="e">
        <f t="shared" ref="O10:R10" si="1">SUMPRODUCT($B$2:$B$20,G2:G20)/SUM(G4:G20)</f>
        <v>#DIV/0!</v>
      </c>
      <c r="P10" s="98" t="e">
        <f t="shared" si="1"/>
        <v>#DIV/0!</v>
      </c>
      <c r="Q10" s="98" t="e">
        <f t="shared" si="1"/>
        <v>#DIV/0!</v>
      </c>
      <c r="R10" s="98" t="e">
        <f t="shared" si="1"/>
        <v>#DIV/0!</v>
      </c>
      <c r="S10" s="98" t="s">
        <v>136</v>
      </c>
      <c r="T10" s="179"/>
      <c r="U10" s="179"/>
      <c r="V10" s="179"/>
      <c r="W10" s="179"/>
      <c r="X10" s="179"/>
      <c r="Y10" s="179"/>
      <c r="Z10" s="179"/>
      <c r="AA10" s="179"/>
      <c r="AC10" s="179"/>
      <c r="AD10" s="179"/>
    </row>
    <row r="11" spans="1:30" x14ac:dyDescent="0.25">
      <c r="A11" s="2" t="s">
        <v>17</v>
      </c>
      <c r="B11" s="16">
        <v>83</v>
      </c>
      <c r="C11" s="96">
        <f>COUNTIFS(Simulações!$G:$G,C$1,Simulações!$CH:$CH,$A11,Simulações!$CN:$CN,$B11)</f>
        <v>0</v>
      </c>
      <c r="D11" s="96">
        <f>COUNTIFS(Simulações!$G:$G,D$1,Simulações!$CH:$CH,$A11,Simulações!$CN:$CN,$B11)</f>
        <v>0</v>
      </c>
      <c r="E11" s="96">
        <f>COUNTIFS(Simulações!$G:$G,E$1,Simulações!$CH:$CH,$A11,Simulações!$CN:$CN,$B11)</f>
        <v>0</v>
      </c>
      <c r="F11" s="96">
        <f>COUNTIFS(Simulações!$G:$G,F$1,Simulações!$CH:$CH,$A11,Simulações!$CN:$CN,$B11)</f>
        <v>0</v>
      </c>
      <c r="G11" s="96">
        <f>COUNTIFS(Simulações!$G:$G,G$1,Simulações!$CH:$CH,$A11,Simulações!$CN:$CN,$B11)</f>
        <v>0</v>
      </c>
      <c r="H11" s="96">
        <f>COUNTIFS(Simulações!$G:$G,H$1,Simulações!$CH:$CH,$A11,Simulações!$CN:$CN,$B11)</f>
        <v>0</v>
      </c>
      <c r="I11" s="96">
        <f>COUNTIFS(Simulações!$G:$G,I$1,Simulações!$CH:$CH,$A11,Simulações!$CN:$CN,$B11)</f>
        <v>0</v>
      </c>
      <c r="J11" s="96">
        <f>COUNTIFS(Simulações!$G:$G,J$1,Simulações!$CH:$CH,$A11,Simulações!$CN:$CN,$B11)</f>
        <v>0</v>
      </c>
      <c r="K11" s="96">
        <f>COUNTIFS(Simulações!$G:$G,K$1,Simulações!$CH:$CH,$A11,Simulações!$CN:$CN,$B11)</f>
        <v>0</v>
      </c>
      <c r="L11" s="179"/>
      <c r="M11" s="179"/>
      <c r="N11" s="2" t="str">
        <f t="shared" si="0"/>
        <v>Unicoba</v>
      </c>
      <c r="O11" s="98" t="e">
        <f t="shared" ref="O11:R11" si="2">SUMPRODUCT($B$21:$B$33,G21:G33)/SUM(G21:G33)</f>
        <v>#DIV/0!</v>
      </c>
      <c r="P11" s="98" t="e">
        <f t="shared" si="2"/>
        <v>#DIV/0!</v>
      </c>
      <c r="Q11" s="98" t="e">
        <f t="shared" si="2"/>
        <v>#DIV/0!</v>
      </c>
      <c r="R11" s="98" t="e">
        <f t="shared" si="2"/>
        <v>#DIV/0!</v>
      </c>
      <c r="S11" s="181" t="s">
        <v>136</v>
      </c>
      <c r="T11" s="179"/>
      <c r="U11" s="179"/>
      <c r="V11" s="179"/>
      <c r="W11" s="179"/>
      <c r="X11" s="179"/>
      <c r="Y11" s="179"/>
      <c r="Z11" s="179"/>
      <c r="AA11" s="179"/>
      <c r="AC11" s="179"/>
      <c r="AD11" s="179"/>
    </row>
    <row r="12" spans="1:30" x14ac:dyDescent="0.25">
      <c r="A12" s="2" t="s">
        <v>17</v>
      </c>
      <c r="B12" s="16">
        <v>92</v>
      </c>
      <c r="C12" s="96">
        <f>COUNTIFS(Simulações!$G:$G,C$1,Simulações!$CH:$CH,$A12,Simulações!$CN:$CN,$B12)</f>
        <v>0</v>
      </c>
      <c r="D12" s="96">
        <f>COUNTIFS(Simulações!$G:$G,D$1,Simulações!$CH:$CH,$A12,Simulações!$CN:$CN,$B12)</f>
        <v>0</v>
      </c>
      <c r="E12" s="96">
        <f>COUNTIFS(Simulações!$G:$G,E$1,Simulações!$CH:$CH,$A12,Simulações!$CN:$CN,$B12)</f>
        <v>0</v>
      </c>
      <c r="F12" s="96">
        <f>COUNTIFS(Simulações!$G:$G,F$1,Simulações!$CH:$CH,$A12,Simulações!$CN:$CN,$B12)</f>
        <v>0</v>
      </c>
      <c r="G12" s="96">
        <f>COUNTIFS(Simulações!$G:$G,G$1,Simulações!$CH:$CH,$A12,Simulações!$CN:$CN,$B12)</f>
        <v>0</v>
      </c>
      <c r="H12" s="96">
        <f>COUNTIFS(Simulações!$G:$G,H$1,Simulações!$CH:$CH,$A12,Simulações!$CN:$CN,$B12)</f>
        <v>0</v>
      </c>
      <c r="I12" s="96">
        <f>COUNTIFS(Simulações!$G:$G,I$1,Simulações!$CH:$CH,$A12,Simulações!$CN:$CN,$B12)</f>
        <v>0</v>
      </c>
      <c r="J12" s="96">
        <f>COUNTIFS(Simulações!$G:$G,J$1,Simulações!$CH:$CH,$A12,Simulações!$CN:$CN,$B12)</f>
        <v>0</v>
      </c>
      <c r="K12" s="96">
        <f>COUNTIFS(Simulações!$G:$G,K$1,Simulações!$CH:$CH,$A12,Simulações!$CN:$CN,$B12)</f>
        <v>0</v>
      </c>
      <c r="L12" s="179"/>
      <c r="M12" s="179"/>
      <c r="N12" s="2" t="str">
        <f t="shared" si="0"/>
        <v>Tecnowatt</v>
      </c>
      <c r="O12" s="98">
        <f t="shared" ref="O12:R12" si="3">SUMPRODUCT($B$34:$B$46,G34:G46)/SUM(G34:G46)</f>
        <v>60</v>
      </c>
      <c r="P12" s="98">
        <f t="shared" si="3"/>
        <v>60</v>
      </c>
      <c r="Q12" s="98">
        <f t="shared" si="3"/>
        <v>44.631578947368418</v>
      </c>
      <c r="R12" s="98">
        <f t="shared" si="3"/>
        <v>36.583333333333336</v>
      </c>
      <c r="S12" s="98" t="s">
        <v>136</v>
      </c>
      <c r="T12" s="179"/>
      <c r="U12" s="179"/>
      <c r="V12" s="179"/>
      <c r="W12" s="179"/>
      <c r="X12" s="179"/>
      <c r="Y12" s="179"/>
      <c r="Z12" s="179"/>
      <c r="AA12" s="179"/>
      <c r="AC12" s="179"/>
      <c r="AD12" s="179"/>
    </row>
    <row r="13" spans="1:30" x14ac:dyDescent="0.25">
      <c r="A13" s="2" t="s">
        <v>17</v>
      </c>
      <c r="B13" s="16">
        <v>100</v>
      </c>
      <c r="C13" s="96">
        <f>COUNTIFS(Simulações!$G:$G,C$1,Simulações!$CH:$CH,$A13,Simulações!$CN:$CN,$B13)</f>
        <v>0</v>
      </c>
      <c r="D13" s="96">
        <f>COUNTIFS(Simulações!$G:$G,D$1,Simulações!$CH:$CH,$A13,Simulações!$CN:$CN,$B13)</f>
        <v>0</v>
      </c>
      <c r="E13" s="96">
        <f>COUNTIFS(Simulações!$G:$G,E$1,Simulações!$CH:$CH,$A13,Simulações!$CN:$CN,$B13)</f>
        <v>0</v>
      </c>
      <c r="F13" s="96">
        <f>COUNTIFS(Simulações!$G:$G,F$1,Simulações!$CH:$CH,$A13,Simulações!$CN:$CN,$B13)</f>
        <v>0</v>
      </c>
      <c r="G13" s="96">
        <f>COUNTIFS(Simulações!$G:$G,G$1,Simulações!$CH:$CH,$A13,Simulações!$CN:$CN,$B13)</f>
        <v>0</v>
      </c>
      <c r="H13" s="96">
        <f>COUNTIFS(Simulações!$G:$G,H$1,Simulações!$CH:$CH,$A13,Simulações!$CN:$CN,$B13)</f>
        <v>0</v>
      </c>
      <c r="I13" s="96">
        <f>COUNTIFS(Simulações!$G:$G,I$1,Simulações!$CH:$CH,$A13,Simulações!$CN:$CN,$B13)</f>
        <v>0</v>
      </c>
      <c r="J13" s="96">
        <f>COUNTIFS(Simulações!$G:$G,J$1,Simulações!$CH:$CH,$A13,Simulações!$CN:$CN,$B13)</f>
        <v>0</v>
      </c>
      <c r="K13" s="96">
        <f>COUNTIFS(Simulações!$G:$G,K$1,Simulações!$CH:$CH,$A13,Simulações!$CN:$CN,$B13)</f>
        <v>0</v>
      </c>
      <c r="L13" s="179"/>
      <c r="M13" s="179"/>
      <c r="T13" s="179"/>
      <c r="U13" s="179"/>
      <c r="V13" s="179"/>
      <c r="W13" s="179"/>
      <c r="X13" s="179"/>
      <c r="Y13" s="179"/>
      <c r="Z13" s="179"/>
      <c r="AA13" s="179"/>
      <c r="AC13" s="179"/>
      <c r="AD13" s="179"/>
    </row>
    <row r="14" spans="1:30" x14ac:dyDescent="0.25">
      <c r="A14" s="2" t="s">
        <v>17</v>
      </c>
      <c r="B14" s="16">
        <v>105</v>
      </c>
      <c r="C14" s="96">
        <f>COUNTIFS(Simulações!$G:$G,C$1,Simulações!$CH:$CH,$A14,Simulações!$CN:$CN,$B14)</f>
        <v>0</v>
      </c>
      <c r="D14" s="96">
        <f>COUNTIFS(Simulações!$G:$G,D$1,Simulações!$CH:$CH,$A14,Simulações!$CN:$CN,$B14)</f>
        <v>0</v>
      </c>
      <c r="E14" s="96">
        <f>COUNTIFS(Simulações!$G:$G,E$1,Simulações!$CH:$CH,$A14,Simulações!$CN:$CN,$B14)</f>
        <v>0</v>
      </c>
      <c r="F14" s="96">
        <f>COUNTIFS(Simulações!$G:$G,F$1,Simulações!$CH:$CH,$A14,Simulações!$CN:$CN,$B14)</f>
        <v>0</v>
      </c>
      <c r="G14" s="96">
        <f>COUNTIFS(Simulações!$G:$G,G$1,Simulações!$CH:$CH,$A14,Simulações!$CN:$CN,$B14)</f>
        <v>0</v>
      </c>
      <c r="H14" s="96">
        <f>COUNTIFS(Simulações!$G:$G,H$1,Simulações!$CH:$CH,$A14,Simulações!$CN:$CN,$B14)</f>
        <v>0</v>
      </c>
      <c r="I14" s="96">
        <f>COUNTIFS(Simulações!$G:$G,I$1,Simulações!$CH:$CH,$A14,Simulações!$CN:$CN,$B14)</f>
        <v>0</v>
      </c>
      <c r="J14" s="96">
        <f>COUNTIFS(Simulações!$G:$G,J$1,Simulações!$CH:$CH,$A14,Simulações!$CN:$CN,$B14)</f>
        <v>0</v>
      </c>
      <c r="K14" s="96">
        <f>COUNTIFS(Simulações!$G:$G,K$1,Simulações!$CH:$CH,$A14,Simulações!$CN:$CN,$B14)</f>
        <v>0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C14" s="179"/>
      <c r="AD14" s="179"/>
    </row>
    <row r="15" spans="1:30" x14ac:dyDescent="0.25">
      <c r="A15" s="2" t="s">
        <v>17</v>
      </c>
      <c r="B15" s="16">
        <v>110</v>
      </c>
      <c r="C15" s="96">
        <f>COUNTIFS(Simulações!$G:$G,C$1,Simulações!$CH:$CH,$A15,Simulações!$CN:$CN,$B15)</f>
        <v>0</v>
      </c>
      <c r="D15" s="96">
        <f>COUNTIFS(Simulações!$G:$G,D$1,Simulações!$CH:$CH,$A15,Simulações!$CN:$CN,$B15)</f>
        <v>0</v>
      </c>
      <c r="E15" s="96">
        <f>COUNTIFS(Simulações!$G:$G,E$1,Simulações!$CH:$CH,$A15,Simulações!$CN:$CN,$B15)</f>
        <v>0</v>
      </c>
      <c r="F15" s="96">
        <f>COUNTIFS(Simulações!$G:$G,F$1,Simulações!$CH:$CH,$A15,Simulações!$CN:$CN,$B15)</f>
        <v>0</v>
      </c>
      <c r="G15" s="96">
        <f>COUNTIFS(Simulações!$G:$G,G$1,Simulações!$CH:$CH,$A15,Simulações!$CN:$CN,$B15)</f>
        <v>0</v>
      </c>
      <c r="H15" s="96">
        <f>COUNTIFS(Simulações!$G:$G,H$1,Simulações!$CH:$CH,$A15,Simulações!$CN:$CN,$B15)</f>
        <v>0</v>
      </c>
      <c r="I15" s="96">
        <f>COUNTIFS(Simulações!$G:$G,I$1,Simulações!$CH:$CH,$A15,Simulações!$CN:$CN,$B15)</f>
        <v>0</v>
      </c>
      <c r="J15" s="96">
        <f>COUNTIFS(Simulações!$G:$G,J$1,Simulações!$CH:$CH,$A15,Simulações!$CN:$CN,$B15)</f>
        <v>0</v>
      </c>
      <c r="K15" s="96">
        <f>COUNTIFS(Simulações!$G:$G,K$1,Simulações!$CH:$CH,$A15,Simulações!$CN:$CN,$B15)</f>
        <v>0</v>
      </c>
      <c r="L15" s="179"/>
      <c r="M15" s="179"/>
      <c r="N15" s="180"/>
      <c r="O15" s="201" t="s">
        <v>1733</v>
      </c>
      <c r="P15" s="202"/>
      <c r="Q15" s="202"/>
      <c r="R15" s="202"/>
      <c r="S15" s="198"/>
      <c r="T15" s="179"/>
      <c r="U15" s="179"/>
      <c r="V15" s="179"/>
      <c r="W15" s="179"/>
      <c r="X15" s="179"/>
      <c r="Y15" s="179"/>
      <c r="Z15" s="179"/>
      <c r="AA15" s="179"/>
      <c r="AC15" s="179"/>
      <c r="AD15" s="179"/>
    </row>
    <row r="16" spans="1:30" x14ac:dyDescent="0.25">
      <c r="A16" s="2" t="s">
        <v>17</v>
      </c>
      <c r="B16" s="16">
        <v>113</v>
      </c>
      <c r="C16" s="96">
        <f>COUNTIFS(Simulações!$G:$G,C$1,Simulações!$CH:$CH,$A16,Simulações!$CN:$CN,$B16)</f>
        <v>0</v>
      </c>
      <c r="D16" s="96">
        <f>COUNTIFS(Simulações!$G:$G,D$1,Simulações!$CH:$CH,$A16,Simulações!$CN:$CN,$B16)</f>
        <v>0</v>
      </c>
      <c r="E16" s="96">
        <f>COUNTIFS(Simulações!$G:$G,E$1,Simulações!$CH:$CH,$A16,Simulações!$CN:$CN,$B16)</f>
        <v>0</v>
      </c>
      <c r="F16" s="96">
        <f>COUNTIFS(Simulações!$G:$G,F$1,Simulações!$CH:$CH,$A16,Simulações!$CN:$CN,$B16)</f>
        <v>0</v>
      </c>
      <c r="G16" s="96">
        <f>COUNTIFS(Simulações!$G:$G,G$1,Simulações!$CH:$CH,$A16,Simulações!$CN:$CN,$B16)</f>
        <v>0</v>
      </c>
      <c r="H16" s="96">
        <f>COUNTIFS(Simulações!$G:$G,H$1,Simulações!$CH:$CH,$A16,Simulações!$CN:$CN,$B16)</f>
        <v>0</v>
      </c>
      <c r="I16" s="96">
        <f>COUNTIFS(Simulações!$G:$G,I$1,Simulações!$CH:$CH,$A16,Simulações!$CN:$CN,$B16)</f>
        <v>0</v>
      </c>
      <c r="J16" s="96">
        <f>COUNTIFS(Simulações!$G:$G,J$1,Simulações!$CH:$CH,$A16,Simulações!$CN:$CN,$B16)</f>
        <v>0</v>
      </c>
      <c r="K16" s="96">
        <f>COUNTIFS(Simulações!$G:$G,K$1,Simulações!$CH:$CH,$A16,Simulações!$CN:$CN,$B16)</f>
        <v>0</v>
      </c>
      <c r="L16" s="179"/>
      <c r="M16" s="179"/>
      <c r="N16" s="2" t="s">
        <v>100</v>
      </c>
      <c r="O16" s="2" t="s">
        <v>2</v>
      </c>
      <c r="P16" s="2" t="s">
        <v>3</v>
      </c>
      <c r="Q16" s="2" t="s">
        <v>513</v>
      </c>
      <c r="R16" s="2" t="s">
        <v>5</v>
      </c>
      <c r="S16" s="2" t="s">
        <v>6</v>
      </c>
      <c r="V16" s="179"/>
      <c r="Y16" s="179"/>
      <c r="Z16" s="179"/>
      <c r="AA16" s="179"/>
      <c r="AC16" s="179"/>
      <c r="AD16" s="179"/>
    </row>
    <row r="17" spans="1:30" x14ac:dyDescent="0.25">
      <c r="A17" s="2" t="s">
        <v>17</v>
      </c>
      <c r="B17" s="16">
        <v>122</v>
      </c>
      <c r="C17" s="96">
        <f>COUNTIFS(Simulações!$G:$G,C$1,Simulações!$CH:$CH,$A17,Simulações!$CN:$CN,$B17)</f>
        <v>0</v>
      </c>
      <c r="D17" s="96">
        <f>COUNTIFS(Simulações!$G:$G,D$1,Simulações!$CH:$CH,$A17,Simulações!$CN:$CN,$B17)</f>
        <v>0</v>
      </c>
      <c r="E17" s="96">
        <f>COUNTIFS(Simulações!$G:$G,E$1,Simulações!$CH:$CH,$A17,Simulações!$CN:$CN,$B17)</f>
        <v>0</v>
      </c>
      <c r="F17" s="96">
        <f>COUNTIFS(Simulações!$G:$G,F$1,Simulações!$CH:$CH,$A17,Simulações!$CN:$CN,$B17)</f>
        <v>0</v>
      </c>
      <c r="G17" s="96">
        <f>COUNTIFS(Simulações!$G:$G,G$1,Simulações!$CH:$CH,$A17,Simulações!$CN:$CN,$B17)</f>
        <v>0</v>
      </c>
      <c r="H17" s="96">
        <f>COUNTIFS(Simulações!$G:$G,H$1,Simulações!$CH:$CH,$A17,Simulações!$CN:$CN,$B17)</f>
        <v>0</v>
      </c>
      <c r="I17" s="96">
        <f>COUNTIFS(Simulações!$G:$G,I$1,Simulações!$CH:$CH,$A17,Simulações!$CN:$CN,$B17)</f>
        <v>0</v>
      </c>
      <c r="J17" s="96">
        <f>COUNTIFS(Simulações!$G:$G,J$1,Simulações!$CH:$CH,$A17,Simulações!$CN:$CN,$B17)</f>
        <v>0</v>
      </c>
      <c r="K17" s="96">
        <f>COUNTIFS(Simulações!$G:$G,K$1,Simulações!$CH:$CH,$A17,Simulações!$CN:$CN,$B17)</f>
        <v>0</v>
      </c>
      <c r="L17" s="179"/>
      <c r="M17" s="179"/>
      <c r="N17" s="2" t="str">
        <f t="shared" ref="N17:N19" si="4">N3</f>
        <v>Philips</v>
      </c>
      <c r="O17" s="96">
        <v>113</v>
      </c>
      <c r="P17" s="96">
        <v>83</v>
      </c>
      <c r="Q17" s="96">
        <v>61</v>
      </c>
      <c r="R17" s="96">
        <v>48</v>
      </c>
      <c r="S17" s="96" t="s">
        <v>136</v>
      </c>
      <c r="AA17" s="179"/>
      <c r="AC17" s="179"/>
      <c r="AD17" s="179"/>
    </row>
    <row r="18" spans="1:30" x14ac:dyDescent="0.25">
      <c r="A18" s="2" t="s">
        <v>17</v>
      </c>
      <c r="B18" s="16">
        <v>136</v>
      </c>
      <c r="C18" s="96">
        <f>COUNTIFS(Simulações!$G:$G,C$1,Simulações!$CH:$CH,$A18,Simulações!$CN:$CN,$B18)</f>
        <v>0</v>
      </c>
      <c r="D18" s="96">
        <f>COUNTIFS(Simulações!$G:$G,D$1,Simulações!$CH:$CH,$A18,Simulações!$CN:$CN,$B18)</f>
        <v>0</v>
      </c>
      <c r="E18" s="96">
        <f>COUNTIFS(Simulações!$G:$G,E$1,Simulações!$CH:$CH,$A18,Simulações!$CN:$CN,$B18)</f>
        <v>0</v>
      </c>
      <c r="F18" s="96">
        <f>COUNTIFS(Simulações!$G:$G,F$1,Simulações!$CH:$CH,$A18,Simulações!$CN:$CN,$B18)</f>
        <v>0</v>
      </c>
      <c r="G18" s="96">
        <f>COUNTIFS(Simulações!$G:$G,G$1,Simulações!$CH:$CH,$A18,Simulações!$CN:$CN,$B18)</f>
        <v>0</v>
      </c>
      <c r="H18" s="96">
        <f>COUNTIFS(Simulações!$G:$G,H$1,Simulações!$CH:$CH,$A18,Simulações!$CN:$CN,$B18)</f>
        <v>0</v>
      </c>
      <c r="I18" s="96">
        <f>COUNTIFS(Simulações!$G:$G,I$1,Simulações!$CH:$CH,$A18,Simulações!$CN:$CN,$B18)</f>
        <v>0</v>
      </c>
      <c r="J18" s="96">
        <f>COUNTIFS(Simulações!$G:$G,J$1,Simulações!$CH:$CH,$A18,Simulações!$CN:$CN,$B18)</f>
        <v>0</v>
      </c>
      <c r="K18" s="96">
        <f>COUNTIFS(Simulações!$G:$G,K$1,Simulações!$CH:$CH,$A18,Simulações!$CN:$CN,$B18)</f>
        <v>0</v>
      </c>
      <c r="L18" s="179"/>
      <c r="M18" s="179"/>
      <c r="N18" s="2" t="str">
        <f t="shared" si="4"/>
        <v>Unicoba</v>
      </c>
      <c r="O18" s="96">
        <v>141.5</v>
      </c>
      <c r="P18" s="96">
        <v>108.4</v>
      </c>
      <c r="Q18" s="96">
        <v>87.9</v>
      </c>
      <c r="R18" s="96">
        <v>52</v>
      </c>
      <c r="S18" s="96" t="s">
        <v>136</v>
      </c>
      <c r="Y18" s="1"/>
      <c r="Z18" s="1"/>
      <c r="AA18" s="179"/>
      <c r="AC18" s="179"/>
      <c r="AD18" s="179"/>
    </row>
    <row r="19" spans="1:30" x14ac:dyDescent="0.25">
      <c r="A19" s="2" t="s">
        <v>17</v>
      </c>
      <c r="B19" s="16">
        <v>150</v>
      </c>
      <c r="C19" s="96">
        <f>COUNTIFS(Simulações!$G:$G,C$1,Simulações!$CH:$CH,$A19,Simulações!$CN:$CN,$B19)</f>
        <v>0</v>
      </c>
      <c r="D19" s="96">
        <f>COUNTIFS(Simulações!$G:$G,D$1,Simulações!$CH:$CH,$A19,Simulações!$CN:$CN,$B19)</f>
        <v>0</v>
      </c>
      <c r="E19" s="96">
        <f>COUNTIFS(Simulações!$G:$G,E$1,Simulações!$CH:$CH,$A19,Simulações!$CN:$CN,$B19)</f>
        <v>0</v>
      </c>
      <c r="F19" s="96">
        <f>COUNTIFS(Simulações!$G:$G,F$1,Simulações!$CH:$CH,$A19,Simulações!$CN:$CN,$B19)</f>
        <v>0</v>
      </c>
      <c r="G19" s="96">
        <f>COUNTIFS(Simulações!$G:$G,G$1,Simulações!$CH:$CH,$A19,Simulações!$CN:$CN,$B19)</f>
        <v>0</v>
      </c>
      <c r="H19" s="96">
        <f>COUNTIFS(Simulações!$G:$G,H$1,Simulações!$CH:$CH,$A19,Simulações!$CN:$CN,$B19)</f>
        <v>0</v>
      </c>
      <c r="I19" s="96">
        <f>COUNTIFS(Simulações!$G:$G,I$1,Simulações!$CH:$CH,$A19,Simulações!$CN:$CN,$B19)</f>
        <v>0</v>
      </c>
      <c r="J19" s="96">
        <f>COUNTIFS(Simulações!$G:$G,J$1,Simulações!$CH:$CH,$A19,Simulações!$CN:$CN,$B19)</f>
        <v>0</v>
      </c>
      <c r="K19" s="96">
        <f>COUNTIFS(Simulações!$G:$G,K$1,Simulações!$CH:$CH,$A19,Simulações!$CN:$CN,$B19)</f>
        <v>0</v>
      </c>
      <c r="L19" s="179"/>
      <c r="M19" s="179"/>
      <c r="N19" s="2" t="str">
        <f t="shared" si="4"/>
        <v>Tecnowatt</v>
      </c>
      <c r="O19" s="96">
        <v>115</v>
      </c>
      <c r="P19" s="96">
        <v>115</v>
      </c>
      <c r="Q19" s="96">
        <v>68</v>
      </c>
      <c r="R19" s="96">
        <v>40</v>
      </c>
      <c r="S19" s="96" t="s">
        <v>136</v>
      </c>
      <c r="AA19" s="179"/>
      <c r="AC19" s="179"/>
      <c r="AD19" s="179"/>
    </row>
    <row r="20" spans="1:30" x14ac:dyDescent="0.25">
      <c r="A20" s="2" t="s">
        <v>17</v>
      </c>
      <c r="B20" s="16">
        <v>165</v>
      </c>
      <c r="C20" s="96">
        <f>COUNTIFS(Simulações!$G:$G,C$1,Simulações!$CH:$CH,$A20,Simulações!$CN:$CN,$B20)</f>
        <v>0</v>
      </c>
      <c r="D20" s="96">
        <f>COUNTIFS(Simulações!$G:$G,D$1,Simulações!$CH:$CH,$A20,Simulações!$CN:$CN,$B20)</f>
        <v>0</v>
      </c>
      <c r="E20" s="96">
        <f>COUNTIFS(Simulações!$G:$G,E$1,Simulações!$CH:$CH,$A20,Simulações!$CN:$CN,$B20)</f>
        <v>0</v>
      </c>
      <c r="F20" s="96">
        <f>COUNTIFS(Simulações!$G:$G,F$1,Simulações!$CH:$CH,$A20,Simulações!$CN:$CN,$B20)</f>
        <v>0</v>
      </c>
      <c r="G20" s="96">
        <f>COUNTIFS(Simulações!$G:$G,G$1,Simulações!$CH:$CH,$A20,Simulações!$CN:$CN,$B20)</f>
        <v>0</v>
      </c>
      <c r="H20" s="96">
        <f>COUNTIFS(Simulações!$G:$G,H$1,Simulações!$CH:$CH,$A20,Simulações!$CN:$CN,$B20)</f>
        <v>0</v>
      </c>
      <c r="I20" s="96">
        <f>COUNTIFS(Simulações!$G:$G,I$1,Simulações!$CH:$CH,$A20,Simulações!$CN:$CN,$B20)</f>
        <v>0</v>
      </c>
      <c r="J20" s="96">
        <f>COUNTIFS(Simulações!$G:$G,J$1,Simulações!$CH:$CH,$A20,Simulações!$CN:$CN,$B20)</f>
        <v>0</v>
      </c>
      <c r="K20" s="96">
        <f>COUNTIFS(Simulações!$G:$G,K$1,Simulações!$CH:$CH,$A20,Simulações!$CN:$CN,$B20)</f>
        <v>0</v>
      </c>
      <c r="L20" s="179"/>
      <c r="M20" s="179"/>
      <c r="V20" s="179"/>
      <c r="Y20" s="179"/>
      <c r="Z20" s="179"/>
      <c r="AA20" s="179"/>
      <c r="AC20" s="179"/>
      <c r="AD20" s="179"/>
    </row>
    <row r="21" spans="1:30" ht="15.75" customHeight="1" x14ac:dyDescent="0.25">
      <c r="A21" s="2" t="s">
        <v>1734</v>
      </c>
      <c r="B21" s="16">
        <v>20</v>
      </c>
      <c r="C21" s="96">
        <f>COUNTIFS(Simulações!$G:$G,C$1,Simulações!$CH:$CH,$A21,Simulações!$CN:$CN,$B21)</f>
        <v>0</v>
      </c>
      <c r="D21" s="96">
        <f>COUNTIFS(Simulações!$G:$G,D$1,Simulações!$CH:$CH,$A21,Simulações!$CN:$CN,$B21)</f>
        <v>0</v>
      </c>
      <c r="E21" s="96">
        <f>COUNTIFS(Simulações!$G:$G,E$1,Simulações!$CH:$CH,$A21,Simulações!$CN:$CN,$B21)</f>
        <v>0</v>
      </c>
      <c r="F21" s="96">
        <f>COUNTIFS(Simulações!$G:$G,F$1,Simulações!$CH:$CH,$A21,Simulações!$CN:$CN,$B21)</f>
        <v>0</v>
      </c>
      <c r="G21" s="96">
        <f>COUNTIFS(Simulações!$G:$G,G$1,Simulações!$CH:$CH,$A21,Simulações!$CN:$CN,$B21)</f>
        <v>0</v>
      </c>
      <c r="H21" s="96">
        <f>COUNTIFS(Simulações!$G:$G,H$1,Simulações!$CH:$CH,$A21,Simulações!$CN:$CN,$B21)</f>
        <v>0</v>
      </c>
      <c r="I21" s="96">
        <f>COUNTIFS(Simulações!$G:$G,I$1,Simulações!$CH:$CH,$A21,Simulações!$CN:$CN,$B21)</f>
        <v>0</v>
      </c>
      <c r="J21" s="96">
        <f>COUNTIFS(Simulações!$G:$G,J$1,Simulações!$CH:$CH,$A21,Simulações!$CN:$CN,$B21)</f>
        <v>0</v>
      </c>
      <c r="K21" s="96">
        <f>COUNTIFS(Simulações!$G:$G,K$1,Simulações!$CH:$CH,$A21,Simulações!$CN:$CN,$B21)</f>
        <v>0</v>
      </c>
      <c r="L21" s="179"/>
      <c r="M21" s="179"/>
      <c r="V21" s="179"/>
      <c r="Y21" s="179"/>
      <c r="Z21" s="179"/>
      <c r="AA21" s="179"/>
      <c r="AC21" s="179"/>
      <c r="AD21" s="179"/>
    </row>
    <row r="22" spans="1:30" ht="15.75" customHeight="1" x14ac:dyDescent="0.25">
      <c r="A22" s="2" t="s">
        <v>1734</v>
      </c>
      <c r="B22" s="16">
        <v>30</v>
      </c>
      <c r="C22" s="96">
        <f>COUNTIFS(Simulações!$G:$G,C$1,Simulações!$CH:$CH,$A22,Simulações!$CN:$CN,$B22)</f>
        <v>0</v>
      </c>
      <c r="D22" s="96">
        <f>COUNTIFS(Simulações!$G:$G,D$1,Simulações!$CH:$CH,$A22,Simulações!$CN:$CN,$B22)</f>
        <v>0</v>
      </c>
      <c r="E22" s="96">
        <f>COUNTIFS(Simulações!$G:$G,E$1,Simulações!$CH:$CH,$A22,Simulações!$CN:$CN,$B22)</f>
        <v>0</v>
      </c>
      <c r="F22" s="96">
        <f>COUNTIFS(Simulações!$G:$G,F$1,Simulações!$CH:$CH,$A22,Simulações!$CN:$CN,$B22)</f>
        <v>0</v>
      </c>
      <c r="G22" s="96">
        <f>COUNTIFS(Simulações!$G:$G,G$1,Simulações!$CH:$CH,$A22,Simulações!$CN:$CN,$B22)</f>
        <v>0</v>
      </c>
      <c r="H22" s="96">
        <f>COUNTIFS(Simulações!$G:$G,H$1,Simulações!$CH:$CH,$A22,Simulações!$CN:$CN,$B22)</f>
        <v>0</v>
      </c>
      <c r="I22" s="96">
        <f>COUNTIFS(Simulações!$G:$G,I$1,Simulações!$CH:$CH,$A22,Simulações!$CN:$CN,$B22)</f>
        <v>0</v>
      </c>
      <c r="J22" s="96">
        <f>COUNTIFS(Simulações!$G:$G,J$1,Simulações!$CH:$CH,$A22,Simulações!$CN:$CN,$B22)</f>
        <v>0</v>
      </c>
      <c r="K22" s="96">
        <f>COUNTIFS(Simulações!$G:$G,K$1,Simulações!$CH:$CH,$A22,Simulações!$CN:$CN,$B22)</f>
        <v>0</v>
      </c>
      <c r="L22" s="179"/>
      <c r="M22" s="179"/>
      <c r="V22" s="179"/>
      <c r="Y22" s="179"/>
      <c r="Z22" s="179"/>
      <c r="AA22" s="179"/>
      <c r="AC22" s="179"/>
      <c r="AD22" s="179"/>
    </row>
    <row r="23" spans="1:30" ht="15.75" customHeight="1" x14ac:dyDescent="0.25">
      <c r="A23" s="2" t="s">
        <v>1734</v>
      </c>
      <c r="B23" s="16">
        <v>35.6</v>
      </c>
      <c r="C23" s="96">
        <f>COUNTIFS(Simulações!$G:$G,C$1,Simulações!$CH:$CH,$A23,Simulações!$CN:$CN,$B23)</f>
        <v>0</v>
      </c>
      <c r="D23" s="96">
        <f>COUNTIFS(Simulações!$G:$G,D$1,Simulações!$CH:$CH,$A23,Simulações!$CN:$CN,$B23)</f>
        <v>0</v>
      </c>
      <c r="E23" s="96">
        <f>COUNTIFS(Simulações!$G:$G,E$1,Simulações!$CH:$CH,$A23,Simulações!$CN:$CN,$B23)</f>
        <v>0</v>
      </c>
      <c r="F23" s="96">
        <f>COUNTIFS(Simulações!$G:$G,F$1,Simulações!$CH:$CH,$A23,Simulações!$CN:$CN,$B23)</f>
        <v>0</v>
      </c>
      <c r="G23" s="96">
        <f>COUNTIFS(Simulações!$G:$G,G$1,Simulações!$CH:$CH,$A23,Simulações!$CN:$CN,$B23)</f>
        <v>0</v>
      </c>
      <c r="H23" s="96">
        <f>COUNTIFS(Simulações!$G:$G,H$1,Simulações!$CH:$CH,$A23,Simulações!$CN:$CN,$B23)</f>
        <v>0</v>
      </c>
      <c r="I23" s="96">
        <f>COUNTIFS(Simulações!$G:$G,I$1,Simulações!$CH:$CH,$A23,Simulações!$CN:$CN,$B23)</f>
        <v>0</v>
      </c>
      <c r="J23" s="96">
        <f>COUNTIFS(Simulações!$G:$G,J$1,Simulações!$CH:$CH,$A23,Simulações!$CN:$CN,$B23)</f>
        <v>0</v>
      </c>
      <c r="K23" s="96">
        <f>COUNTIFS(Simulações!$G:$G,K$1,Simulações!$CH:$CH,$A23,Simulações!$CN:$CN,$B23)</f>
        <v>0</v>
      </c>
      <c r="L23" s="179"/>
      <c r="M23" s="179"/>
      <c r="V23" s="179"/>
      <c r="Y23" s="179"/>
      <c r="Z23" s="179"/>
      <c r="AA23" s="179"/>
      <c r="AC23" s="179"/>
      <c r="AD23" s="179"/>
    </row>
    <row r="24" spans="1:30" ht="15.75" customHeight="1" x14ac:dyDescent="0.25">
      <c r="A24" s="2" t="s">
        <v>1734</v>
      </c>
      <c r="B24" s="16">
        <v>46</v>
      </c>
      <c r="C24" s="96">
        <f>COUNTIFS(Simulações!$G:$G,C$1,Simulações!$CH:$CH,$A24,Simulações!$CN:$CN,$B24)</f>
        <v>0</v>
      </c>
      <c r="D24" s="96">
        <f>COUNTIFS(Simulações!$G:$G,D$1,Simulações!$CH:$CH,$A24,Simulações!$CN:$CN,$B24)</f>
        <v>0</v>
      </c>
      <c r="E24" s="96">
        <f>COUNTIFS(Simulações!$G:$G,E$1,Simulações!$CH:$CH,$A24,Simulações!$CN:$CN,$B24)</f>
        <v>0</v>
      </c>
      <c r="F24" s="96">
        <f>COUNTIFS(Simulações!$G:$G,F$1,Simulações!$CH:$CH,$A24,Simulações!$CN:$CN,$B24)</f>
        <v>0</v>
      </c>
      <c r="G24" s="96">
        <f>COUNTIFS(Simulações!$G:$G,G$1,Simulações!$CH:$CH,$A24,Simulações!$CN:$CN,$B24)</f>
        <v>0</v>
      </c>
      <c r="H24" s="96">
        <f>COUNTIFS(Simulações!$G:$G,H$1,Simulações!$CH:$CH,$A24,Simulações!$CN:$CN,$B24)</f>
        <v>0</v>
      </c>
      <c r="I24" s="96">
        <f>COUNTIFS(Simulações!$G:$G,I$1,Simulações!$CH:$CH,$A24,Simulações!$CN:$CN,$B24)</f>
        <v>0</v>
      </c>
      <c r="J24" s="96">
        <f>COUNTIFS(Simulações!$G:$G,J$1,Simulações!$CH:$CH,$A24,Simulações!$CN:$CN,$B24)</f>
        <v>0</v>
      </c>
      <c r="K24" s="96">
        <f>COUNTIFS(Simulações!$G:$G,K$1,Simulações!$CH:$CH,$A24,Simulações!$CN:$CN,$B24)</f>
        <v>0</v>
      </c>
      <c r="L24" s="179"/>
      <c r="M24" s="179"/>
      <c r="V24" s="179"/>
      <c r="Y24" s="179"/>
      <c r="Z24" s="179"/>
      <c r="AA24" s="179"/>
      <c r="AC24" s="179"/>
      <c r="AD24" s="179"/>
    </row>
    <row r="25" spans="1:30" ht="15.75" customHeight="1" x14ac:dyDescent="0.25">
      <c r="A25" s="2" t="s">
        <v>1734</v>
      </c>
      <c r="B25" s="16">
        <v>46.5</v>
      </c>
      <c r="C25" s="96">
        <f>COUNTIFS(Simulações!$G:$G,C$1,Simulações!$CH:$CH,$A25,Simulações!$CN:$CN,$B25)</f>
        <v>0</v>
      </c>
      <c r="D25" s="96">
        <f>COUNTIFS(Simulações!$G:$G,D$1,Simulações!$CH:$CH,$A25,Simulações!$CN:$CN,$B25)</f>
        <v>0</v>
      </c>
      <c r="E25" s="96">
        <f>COUNTIFS(Simulações!$G:$G,E$1,Simulações!$CH:$CH,$A25,Simulações!$CN:$CN,$B25)</f>
        <v>0</v>
      </c>
      <c r="F25" s="96">
        <f>COUNTIFS(Simulações!$G:$G,F$1,Simulações!$CH:$CH,$A25,Simulações!$CN:$CN,$B25)</f>
        <v>0</v>
      </c>
      <c r="G25" s="96">
        <f>COUNTIFS(Simulações!$G:$G,G$1,Simulações!$CH:$CH,$A25,Simulações!$CN:$CN,$B25)</f>
        <v>0</v>
      </c>
      <c r="H25" s="96">
        <f>COUNTIFS(Simulações!$G:$G,H$1,Simulações!$CH:$CH,$A25,Simulações!$CN:$CN,$B25)</f>
        <v>0</v>
      </c>
      <c r="I25" s="96">
        <f>COUNTIFS(Simulações!$G:$G,I$1,Simulações!$CH:$CH,$A25,Simulações!$CN:$CN,$B25)</f>
        <v>0</v>
      </c>
      <c r="J25" s="96">
        <f>COUNTIFS(Simulações!$G:$G,J$1,Simulações!$CH:$CH,$A25,Simulações!$CN:$CN,$B25)</f>
        <v>0</v>
      </c>
      <c r="K25" s="96">
        <f>COUNTIFS(Simulações!$G:$G,K$1,Simulações!$CH:$CH,$A25,Simulações!$CN:$CN,$B25)</f>
        <v>0</v>
      </c>
      <c r="L25" s="179"/>
      <c r="M25" s="179"/>
      <c r="V25" s="179"/>
      <c r="Y25" s="179"/>
      <c r="Z25" s="179"/>
      <c r="AA25" s="179"/>
      <c r="AC25" s="179"/>
      <c r="AD25" s="179"/>
    </row>
    <row r="26" spans="1:30" ht="15.75" customHeight="1" x14ac:dyDescent="0.25">
      <c r="A26" s="2" t="s">
        <v>1734</v>
      </c>
      <c r="B26" s="16">
        <v>52</v>
      </c>
      <c r="C26" s="96">
        <f>COUNTIFS(Simulações!$G:$G,C$1,Simulações!$CH:$CH,$A26,Simulações!$CN:$CN,$B26)</f>
        <v>0</v>
      </c>
      <c r="D26" s="96">
        <f>COUNTIFS(Simulações!$G:$G,D$1,Simulações!$CH:$CH,$A26,Simulações!$CN:$CN,$B26)</f>
        <v>0</v>
      </c>
      <c r="E26" s="96">
        <f>COUNTIFS(Simulações!$G:$G,E$1,Simulações!$CH:$CH,$A26,Simulações!$CN:$CN,$B26)</f>
        <v>0</v>
      </c>
      <c r="F26" s="96">
        <f>COUNTIFS(Simulações!$G:$G,F$1,Simulações!$CH:$CH,$A26,Simulações!$CN:$CN,$B26)</f>
        <v>0</v>
      </c>
      <c r="G26" s="96">
        <f>COUNTIFS(Simulações!$G:$G,G$1,Simulações!$CH:$CH,$A26,Simulações!$CN:$CN,$B26)</f>
        <v>0</v>
      </c>
      <c r="H26" s="96">
        <f>COUNTIFS(Simulações!$G:$G,H$1,Simulações!$CH:$CH,$A26,Simulações!$CN:$CN,$B26)</f>
        <v>0</v>
      </c>
      <c r="I26" s="96">
        <f>COUNTIFS(Simulações!$G:$G,I$1,Simulações!$CH:$CH,$A26,Simulações!$CN:$CN,$B26)</f>
        <v>0</v>
      </c>
      <c r="J26" s="96">
        <f>COUNTIFS(Simulações!$G:$G,J$1,Simulações!$CH:$CH,$A26,Simulações!$CN:$CN,$B26)</f>
        <v>0</v>
      </c>
      <c r="K26" s="96">
        <f>COUNTIFS(Simulações!$G:$G,K$1,Simulações!$CH:$CH,$A26,Simulações!$CN:$CN,$B26)</f>
        <v>0</v>
      </c>
      <c r="L26" s="179"/>
      <c r="M26" s="179"/>
      <c r="V26" s="179"/>
      <c r="Y26" s="179"/>
      <c r="Z26" s="179"/>
      <c r="AA26" s="179"/>
      <c r="AC26" s="179"/>
      <c r="AD26" s="179"/>
    </row>
    <row r="27" spans="1:30" ht="15.75" customHeight="1" x14ac:dyDescent="0.25">
      <c r="A27" s="2" t="s">
        <v>1734</v>
      </c>
      <c r="B27" s="16">
        <v>55</v>
      </c>
      <c r="C27" s="96">
        <f>COUNTIFS(Simulações!$G:$G,C$1,Simulações!$CH:$CH,$A27,Simulações!$CN:$CN,$B27)</f>
        <v>0</v>
      </c>
      <c r="D27" s="96">
        <f>COUNTIFS(Simulações!$G:$G,D$1,Simulações!$CH:$CH,$A27,Simulações!$CN:$CN,$B27)</f>
        <v>0</v>
      </c>
      <c r="E27" s="96">
        <f>COUNTIFS(Simulações!$G:$G,E$1,Simulações!$CH:$CH,$A27,Simulações!$CN:$CN,$B27)</f>
        <v>0</v>
      </c>
      <c r="F27" s="96">
        <f>COUNTIFS(Simulações!$G:$G,F$1,Simulações!$CH:$CH,$A27,Simulações!$CN:$CN,$B27)</f>
        <v>0</v>
      </c>
      <c r="G27" s="96">
        <f>COUNTIFS(Simulações!$G:$G,G$1,Simulações!$CH:$CH,$A27,Simulações!$CN:$CN,$B27)</f>
        <v>0</v>
      </c>
      <c r="H27" s="96">
        <f>COUNTIFS(Simulações!$G:$G,H$1,Simulações!$CH:$CH,$A27,Simulações!$CN:$CN,$B27)</f>
        <v>0</v>
      </c>
      <c r="I27" s="96">
        <f>COUNTIFS(Simulações!$G:$G,I$1,Simulações!$CH:$CH,$A27,Simulações!$CN:$CN,$B27)</f>
        <v>0</v>
      </c>
      <c r="J27" s="96">
        <f>COUNTIFS(Simulações!$G:$G,J$1,Simulações!$CH:$CH,$A27,Simulações!$CN:$CN,$B27)</f>
        <v>0</v>
      </c>
      <c r="K27" s="96">
        <f>COUNTIFS(Simulações!$G:$G,K$1,Simulações!$CH:$CH,$A27,Simulações!$CN:$CN,$B27)</f>
        <v>0</v>
      </c>
      <c r="L27" s="179"/>
      <c r="M27" s="179"/>
      <c r="V27" s="179"/>
      <c r="Y27" s="179"/>
      <c r="Z27" s="179"/>
      <c r="AA27" s="179"/>
      <c r="AC27" s="179"/>
      <c r="AD27" s="179"/>
    </row>
    <row r="28" spans="1:30" ht="15.75" customHeight="1" x14ac:dyDescent="0.25">
      <c r="A28" s="2" t="s">
        <v>1734</v>
      </c>
      <c r="B28" s="16">
        <v>71.5</v>
      </c>
      <c r="C28" s="96">
        <f>COUNTIFS(Simulações!$G:$G,C$1,Simulações!$CH:$CH,$A28,Simulações!$CN:$CN,$B28)</f>
        <v>0</v>
      </c>
      <c r="D28" s="96">
        <f>COUNTIFS(Simulações!$G:$G,D$1,Simulações!$CH:$CH,$A28,Simulações!$CN:$CN,$B28)</f>
        <v>0</v>
      </c>
      <c r="E28" s="96">
        <f>COUNTIFS(Simulações!$G:$G,E$1,Simulações!$CH:$CH,$A28,Simulações!$CN:$CN,$B28)</f>
        <v>0</v>
      </c>
      <c r="F28" s="96">
        <f>COUNTIFS(Simulações!$G:$G,F$1,Simulações!$CH:$CH,$A28,Simulações!$CN:$CN,$B28)</f>
        <v>0</v>
      </c>
      <c r="G28" s="96">
        <f>COUNTIFS(Simulações!$G:$G,G$1,Simulações!$CH:$CH,$A28,Simulações!$CN:$CN,$B28)</f>
        <v>0</v>
      </c>
      <c r="H28" s="96">
        <f>COUNTIFS(Simulações!$G:$G,H$1,Simulações!$CH:$CH,$A28,Simulações!$CN:$CN,$B28)</f>
        <v>0</v>
      </c>
      <c r="I28" s="96">
        <f>COUNTIFS(Simulações!$G:$G,I$1,Simulações!$CH:$CH,$A28,Simulações!$CN:$CN,$B28)</f>
        <v>0</v>
      </c>
      <c r="J28" s="96">
        <f>COUNTIFS(Simulações!$G:$G,J$1,Simulações!$CH:$CH,$A28,Simulações!$CN:$CN,$B28)</f>
        <v>0</v>
      </c>
      <c r="K28" s="96">
        <f>COUNTIFS(Simulações!$G:$G,K$1,Simulações!$CH:$CH,$A28,Simulações!$CN:$CN,$B28)</f>
        <v>0</v>
      </c>
      <c r="L28" s="179"/>
      <c r="M28" s="179"/>
      <c r="V28" s="179"/>
      <c r="Y28" s="179"/>
      <c r="Z28" s="179"/>
      <c r="AA28" s="179"/>
      <c r="AC28" s="179"/>
      <c r="AD28" s="179"/>
    </row>
    <row r="29" spans="1:30" ht="15.75" customHeight="1" x14ac:dyDescent="0.25">
      <c r="A29" s="2" t="s">
        <v>1734</v>
      </c>
      <c r="B29" s="16">
        <v>80</v>
      </c>
      <c r="C29" s="96">
        <f>COUNTIFS(Simulações!$G:$G,C$1,Simulações!$CH:$CH,$A29,Simulações!$CN:$CN,$B29)</f>
        <v>0</v>
      </c>
      <c r="D29" s="96">
        <f>COUNTIFS(Simulações!$G:$G,D$1,Simulações!$CH:$CH,$A29,Simulações!$CN:$CN,$B29)</f>
        <v>0</v>
      </c>
      <c r="E29" s="96">
        <f>COUNTIFS(Simulações!$G:$G,E$1,Simulações!$CH:$CH,$A29,Simulações!$CN:$CN,$B29)</f>
        <v>0</v>
      </c>
      <c r="F29" s="96">
        <f>COUNTIFS(Simulações!$G:$G,F$1,Simulações!$CH:$CH,$A29,Simulações!$CN:$CN,$B29)</f>
        <v>0</v>
      </c>
      <c r="G29" s="96">
        <f>COUNTIFS(Simulações!$G:$G,G$1,Simulações!$CH:$CH,$A29,Simulações!$CN:$CN,$B29)</f>
        <v>0</v>
      </c>
      <c r="H29" s="96">
        <f>COUNTIFS(Simulações!$G:$G,H$1,Simulações!$CH:$CH,$A29,Simulações!$CN:$CN,$B29)</f>
        <v>0</v>
      </c>
      <c r="I29" s="96">
        <f>COUNTIFS(Simulações!$G:$G,I$1,Simulações!$CH:$CH,$A29,Simulações!$CN:$CN,$B29)</f>
        <v>0</v>
      </c>
      <c r="J29" s="96">
        <f>COUNTIFS(Simulações!$G:$G,J$1,Simulações!$CH:$CH,$A29,Simulações!$CN:$CN,$B29)</f>
        <v>0</v>
      </c>
      <c r="K29" s="96">
        <f>COUNTIFS(Simulações!$G:$G,K$1,Simulações!$CH:$CH,$A29,Simulações!$CN:$CN,$B29)</f>
        <v>0</v>
      </c>
      <c r="L29" s="179"/>
      <c r="M29" s="179"/>
      <c r="V29" s="179"/>
      <c r="Y29" s="179"/>
      <c r="Z29" s="179"/>
      <c r="AA29" s="179"/>
      <c r="AC29" s="179"/>
      <c r="AD29" s="179"/>
    </row>
    <row r="30" spans="1:30" ht="15.75" customHeight="1" x14ac:dyDescent="0.25">
      <c r="A30" s="2" t="s">
        <v>1734</v>
      </c>
      <c r="B30" s="16">
        <v>87.9</v>
      </c>
      <c r="C30" s="96">
        <f>COUNTIFS(Simulações!$G:$G,C$1,Simulações!$CH:$CH,$A30,Simulações!$CN:$CN,$B30)</f>
        <v>0</v>
      </c>
      <c r="D30" s="96">
        <f>COUNTIFS(Simulações!$G:$G,D$1,Simulações!$CH:$CH,$A30,Simulações!$CN:$CN,$B30)</f>
        <v>0</v>
      </c>
      <c r="E30" s="96">
        <f>COUNTIFS(Simulações!$G:$G,E$1,Simulações!$CH:$CH,$A30,Simulações!$CN:$CN,$B30)</f>
        <v>0</v>
      </c>
      <c r="F30" s="96">
        <f>COUNTIFS(Simulações!$G:$G,F$1,Simulações!$CH:$CH,$A30,Simulações!$CN:$CN,$B30)</f>
        <v>0</v>
      </c>
      <c r="G30" s="96">
        <f>COUNTIFS(Simulações!$G:$G,G$1,Simulações!$CH:$CH,$A30,Simulações!$CN:$CN,$B30)</f>
        <v>0</v>
      </c>
      <c r="H30" s="96">
        <f>COUNTIFS(Simulações!$G:$G,H$1,Simulações!$CH:$CH,$A30,Simulações!$CN:$CN,$B30)</f>
        <v>0</v>
      </c>
      <c r="I30" s="96">
        <f>COUNTIFS(Simulações!$G:$G,I$1,Simulações!$CH:$CH,$A30,Simulações!$CN:$CN,$B30)</f>
        <v>0</v>
      </c>
      <c r="J30" s="96">
        <f>COUNTIFS(Simulações!$G:$G,J$1,Simulações!$CH:$CH,$A30,Simulações!$CN:$CN,$B30)</f>
        <v>0</v>
      </c>
      <c r="K30" s="96">
        <f>COUNTIFS(Simulações!$G:$G,K$1,Simulações!$CH:$CH,$A30,Simulações!$CN:$CN,$B30)</f>
        <v>0</v>
      </c>
      <c r="L30" s="179"/>
      <c r="M30" s="179"/>
      <c r="V30" s="179"/>
      <c r="Y30" s="179"/>
      <c r="Z30" s="179"/>
      <c r="AA30" s="179"/>
      <c r="AC30" s="179"/>
      <c r="AD30" s="179"/>
    </row>
    <row r="31" spans="1:30" ht="15.75" customHeight="1" x14ac:dyDescent="0.25">
      <c r="A31" s="2" t="s">
        <v>1734</v>
      </c>
      <c r="B31" s="16">
        <v>108.4</v>
      </c>
      <c r="C31" s="96">
        <f>COUNTIFS(Simulações!$G:$G,C$1,Simulações!$CH:$CH,$A31,Simulações!$CN:$CN,$B31)</f>
        <v>0</v>
      </c>
      <c r="D31" s="96">
        <f>COUNTIFS(Simulações!$G:$G,D$1,Simulações!$CH:$CH,$A31,Simulações!$CN:$CN,$B31)</f>
        <v>0</v>
      </c>
      <c r="E31" s="96">
        <f>COUNTIFS(Simulações!$G:$G,E$1,Simulações!$CH:$CH,$A31,Simulações!$CN:$CN,$B31)</f>
        <v>0</v>
      </c>
      <c r="F31" s="96">
        <f>COUNTIFS(Simulações!$G:$G,F$1,Simulações!$CH:$CH,$A31,Simulações!$CN:$CN,$B31)</f>
        <v>0</v>
      </c>
      <c r="G31" s="96">
        <f>COUNTIFS(Simulações!$G:$G,G$1,Simulações!$CH:$CH,$A31,Simulações!$CN:$CN,$B31)</f>
        <v>0</v>
      </c>
      <c r="H31" s="96">
        <f>COUNTIFS(Simulações!$G:$G,H$1,Simulações!$CH:$CH,$A31,Simulações!$CN:$CN,$B31)</f>
        <v>0</v>
      </c>
      <c r="I31" s="96">
        <f>COUNTIFS(Simulações!$G:$G,I$1,Simulações!$CH:$CH,$A31,Simulações!$CN:$CN,$B31)</f>
        <v>0</v>
      </c>
      <c r="J31" s="96">
        <f>COUNTIFS(Simulações!$G:$G,J$1,Simulações!$CH:$CH,$A31,Simulações!$CN:$CN,$B31)</f>
        <v>0</v>
      </c>
      <c r="K31" s="96">
        <f>COUNTIFS(Simulações!$G:$G,K$1,Simulações!$CH:$CH,$A31,Simulações!$CN:$CN,$B31)</f>
        <v>0</v>
      </c>
      <c r="L31" s="179"/>
      <c r="M31" s="179"/>
      <c r="V31" s="179"/>
      <c r="Y31" s="179"/>
      <c r="Z31" s="179"/>
      <c r="AA31" s="179"/>
      <c r="AC31" s="179"/>
      <c r="AD31" s="179"/>
    </row>
    <row r="32" spans="1:30" ht="15.75" customHeight="1" x14ac:dyDescent="0.25">
      <c r="A32" s="2" t="s">
        <v>1734</v>
      </c>
      <c r="B32" s="16">
        <v>141.5</v>
      </c>
      <c r="C32" s="96">
        <f>COUNTIFS(Simulações!$G:$G,C$1,Simulações!$CH:$CH,$A32,Simulações!$CN:$CN,$B32)</f>
        <v>0</v>
      </c>
      <c r="D32" s="96">
        <f>COUNTIFS(Simulações!$G:$G,D$1,Simulações!$CH:$CH,$A32,Simulações!$CN:$CN,$B32)</f>
        <v>0</v>
      </c>
      <c r="E32" s="96">
        <f>COUNTIFS(Simulações!$G:$G,E$1,Simulações!$CH:$CH,$A32,Simulações!$CN:$CN,$B32)</f>
        <v>0</v>
      </c>
      <c r="F32" s="96">
        <f>COUNTIFS(Simulações!$G:$G,F$1,Simulações!$CH:$CH,$A32,Simulações!$CN:$CN,$B32)</f>
        <v>0</v>
      </c>
      <c r="G32" s="96">
        <f>COUNTIFS(Simulações!$G:$G,G$1,Simulações!$CH:$CH,$A32,Simulações!$CN:$CN,$B32)</f>
        <v>0</v>
      </c>
      <c r="H32" s="96">
        <f>COUNTIFS(Simulações!$G:$G,H$1,Simulações!$CH:$CH,$A32,Simulações!$CN:$CN,$B32)</f>
        <v>0</v>
      </c>
      <c r="I32" s="96">
        <f>COUNTIFS(Simulações!$G:$G,I$1,Simulações!$CH:$CH,$A32,Simulações!$CN:$CN,$B32)</f>
        <v>0</v>
      </c>
      <c r="J32" s="96">
        <f>COUNTIFS(Simulações!$G:$G,J$1,Simulações!$CH:$CH,$A32,Simulações!$CN:$CN,$B32)</f>
        <v>0</v>
      </c>
      <c r="K32" s="96">
        <f>COUNTIFS(Simulações!$G:$G,K$1,Simulações!$CH:$CH,$A32,Simulações!$CN:$CN,$B32)</f>
        <v>0</v>
      </c>
      <c r="L32" s="179"/>
      <c r="M32" s="179"/>
      <c r="V32" s="179"/>
      <c r="Y32" s="179"/>
      <c r="Z32" s="179"/>
      <c r="AA32" s="179"/>
      <c r="AC32" s="179"/>
      <c r="AD32" s="179"/>
    </row>
    <row r="33" spans="1:30" ht="15.75" customHeight="1" x14ac:dyDescent="0.25">
      <c r="A33" s="2" t="s">
        <v>1734</v>
      </c>
      <c r="B33" s="16">
        <v>160</v>
      </c>
      <c r="C33" s="96">
        <f>COUNTIFS(Simulações!$G:$G,C$1,Simulações!$CH:$CH,$A33,Simulações!$CN:$CN,$B33)</f>
        <v>0</v>
      </c>
      <c r="D33" s="96">
        <f>COUNTIFS(Simulações!$G:$G,D$1,Simulações!$CH:$CH,$A33,Simulações!$CN:$CN,$B33)</f>
        <v>0</v>
      </c>
      <c r="E33" s="96">
        <f>COUNTIFS(Simulações!$G:$G,E$1,Simulações!$CH:$CH,$A33,Simulações!$CN:$CN,$B33)</f>
        <v>0</v>
      </c>
      <c r="F33" s="96">
        <f>COUNTIFS(Simulações!$G:$G,F$1,Simulações!$CH:$CH,$A33,Simulações!$CN:$CN,$B33)</f>
        <v>0</v>
      </c>
      <c r="G33" s="96">
        <f>COUNTIFS(Simulações!$G:$G,G$1,Simulações!$CH:$CH,$A33,Simulações!$CN:$CN,$B33)</f>
        <v>0</v>
      </c>
      <c r="H33" s="96">
        <f>COUNTIFS(Simulações!$G:$G,H$1,Simulações!$CH:$CH,$A33,Simulações!$CN:$CN,$B33)</f>
        <v>0</v>
      </c>
      <c r="I33" s="96">
        <f>COUNTIFS(Simulações!$G:$G,I$1,Simulações!$CH:$CH,$A33,Simulações!$CN:$CN,$B33)</f>
        <v>0</v>
      </c>
      <c r="J33" s="96">
        <f>COUNTIFS(Simulações!$G:$G,J$1,Simulações!$CH:$CH,$A33,Simulações!$CN:$CN,$B33)</f>
        <v>0</v>
      </c>
      <c r="K33" s="96">
        <f>COUNTIFS(Simulações!$G:$G,K$1,Simulações!$CH:$CH,$A33,Simulações!$CN:$CN,$B33)</f>
        <v>0</v>
      </c>
      <c r="L33" s="179"/>
      <c r="M33" s="179"/>
      <c r="V33" s="179"/>
      <c r="Y33" s="179"/>
      <c r="Z33" s="179"/>
      <c r="AA33" s="179"/>
      <c r="AC33" s="179"/>
      <c r="AD33" s="179"/>
    </row>
    <row r="34" spans="1:30" ht="15.75" customHeight="1" x14ac:dyDescent="0.25">
      <c r="A34" s="2" t="s">
        <v>21</v>
      </c>
      <c r="B34" s="16">
        <v>22</v>
      </c>
      <c r="C34" s="96">
        <f>COUNTIFS(Simulações!$G:$G,C$1,Simulações!$CH:$CH,$A34,Simulações!$CN:$CN,$B34)</f>
        <v>0</v>
      </c>
      <c r="D34" s="96">
        <f>COUNTIFS(Simulações!$G:$G,D$1,Simulações!$CH:$CH,$A34,Simulações!$CN:$CN,$B34)</f>
        <v>0</v>
      </c>
      <c r="E34" s="96">
        <f>COUNTIFS(Simulações!$G:$G,E$1,Simulações!$CH:$CH,$A34,Simulações!$CN:$CN,$B34)</f>
        <v>0</v>
      </c>
      <c r="F34" s="96">
        <f>COUNTIFS(Simulações!$G:$G,F$1,Simulações!$CH:$CH,$A34,Simulações!$CN:$CN,$B34)</f>
        <v>0</v>
      </c>
      <c r="G34" s="96">
        <f>COUNTIFS(Simulações!$G:$G,G$1,Simulações!$CH:$CH,$A34,Simulações!$CN:$CN,$B34)</f>
        <v>0</v>
      </c>
      <c r="H34" s="96">
        <f>COUNTIFS(Simulações!$G:$G,H$1,Simulações!$CH:$CH,$A34,Simulações!$CN:$CN,$B34)</f>
        <v>0</v>
      </c>
      <c r="I34" s="96">
        <f>COUNTIFS(Simulações!$G:$G,I$1,Simulações!$CH:$CH,$A34,Simulações!$CN:$CN,$B34)</f>
        <v>0</v>
      </c>
      <c r="J34" s="96">
        <f>COUNTIFS(Simulações!$G:$G,J$1,Simulações!$CH:$CH,$A34,Simulações!$CN:$CN,$B34)</f>
        <v>0</v>
      </c>
      <c r="K34" s="96">
        <f>COUNTIFS(Simulações!$G:$G,K$1,Simulações!$CH:$CH,$A34,Simulações!$CN:$CN,$B34)</f>
        <v>0</v>
      </c>
      <c r="L34" s="179"/>
      <c r="M34" s="179"/>
      <c r="V34" s="179"/>
      <c r="Y34" s="179"/>
      <c r="Z34" s="179"/>
      <c r="AA34" s="179"/>
      <c r="AC34" s="179"/>
      <c r="AD34" s="179"/>
    </row>
    <row r="35" spans="1:30" ht="15.75" customHeight="1" x14ac:dyDescent="0.25">
      <c r="A35" s="2" t="s">
        <v>21</v>
      </c>
      <c r="B35" s="16">
        <v>30</v>
      </c>
      <c r="C35" s="96">
        <f>COUNTIFS(Simulações!$G:$G,C$1,Simulações!$CH:$CH,$A35,Simulações!$CN:$CN,$B35)</f>
        <v>0</v>
      </c>
      <c r="D35" s="96">
        <f>COUNTIFS(Simulações!$G:$G,D$1,Simulações!$CH:$CH,$A35,Simulações!$CN:$CN,$B35)</f>
        <v>0</v>
      </c>
      <c r="E35" s="96">
        <f>COUNTIFS(Simulações!$G:$G,E$1,Simulações!$CH:$CH,$A35,Simulações!$CN:$CN,$B35)</f>
        <v>0</v>
      </c>
      <c r="F35" s="96">
        <f>COUNTIFS(Simulações!$G:$G,F$1,Simulações!$CH:$CH,$A35,Simulações!$CN:$CN,$B35)</f>
        <v>0</v>
      </c>
      <c r="G35" s="96">
        <f>COUNTIFS(Simulações!$G:$G,G$1,Simulações!$CH:$CH,$A35,Simulações!$CN:$CN,$B35)</f>
        <v>0</v>
      </c>
      <c r="H35" s="96">
        <f>COUNTIFS(Simulações!$G:$G,H$1,Simulações!$CH:$CH,$A35,Simulações!$CN:$CN,$B35)</f>
        <v>0</v>
      </c>
      <c r="I35" s="96">
        <f>COUNTIFS(Simulações!$G:$G,I$1,Simulações!$CH:$CH,$A35,Simulações!$CN:$CN,$B35)</f>
        <v>14</v>
      </c>
      <c r="J35" s="96">
        <f>COUNTIFS(Simulações!$G:$G,J$1,Simulações!$CH:$CH,$A35,Simulações!$CN:$CN,$B35)</f>
        <v>73</v>
      </c>
      <c r="K35" s="96">
        <f>COUNTIFS(Simulações!$G:$G,K$1,Simulações!$CH:$CH,$A35,Simulações!$CN:$CN,$B35)</f>
        <v>63</v>
      </c>
      <c r="L35" s="179"/>
      <c r="M35" s="179"/>
      <c r="V35" s="179"/>
      <c r="Y35" s="179"/>
      <c r="Z35" s="179"/>
      <c r="AA35" s="179"/>
      <c r="AC35" s="179"/>
      <c r="AD35" s="179"/>
    </row>
    <row r="36" spans="1:30" ht="15.75" customHeight="1" x14ac:dyDescent="0.25">
      <c r="A36" s="2" t="s">
        <v>21</v>
      </c>
      <c r="B36" s="16">
        <v>36</v>
      </c>
      <c r="C36" s="96">
        <f>COUNTIFS(Simulações!$G:$G,C$1,Simulações!$CH:$CH,$A36,Simulações!$CN:$CN,$B36)</f>
        <v>0</v>
      </c>
      <c r="D36" s="96">
        <f>COUNTIFS(Simulações!$G:$G,D$1,Simulações!$CH:$CH,$A36,Simulações!$CN:$CN,$B36)</f>
        <v>0</v>
      </c>
      <c r="E36" s="96">
        <f>COUNTIFS(Simulações!$G:$G,E$1,Simulações!$CH:$CH,$A36,Simulações!$CN:$CN,$B36)</f>
        <v>0</v>
      </c>
      <c r="F36" s="96">
        <f>COUNTIFS(Simulações!$G:$G,F$1,Simulações!$CH:$CH,$A36,Simulações!$CN:$CN,$B36)</f>
        <v>0</v>
      </c>
      <c r="G36" s="96">
        <f>COUNTIFS(Simulações!$G:$G,G$1,Simulações!$CH:$CH,$A36,Simulações!$CN:$CN,$B36)</f>
        <v>0</v>
      </c>
      <c r="H36" s="96">
        <f>COUNTIFS(Simulações!$G:$G,H$1,Simulações!$CH:$CH,$A36,Simulações!$CN:$CN,$B36)</f>
        <v>0</v>
      </c>
      <c r="I36" s="96">
        <f>COUNTIFS(Simulações!$G:$G,I$1,Simulações!$CH:$CH,$A36,Simulações!$CN:$CN,$B36)</f>
        <v>0</v>
      </c>
      <c r="J36" s="96">
        <f>COUNTIFS(Simulações!$G:$G,J$1,Simulações!$CH:$CH,$A36,Simulações!$CN:$CN,$B36)</f>
        <v>0</v>
      </c>
      <c r="K36" s="96">
        <f>COUNTIFS(Simulações!$G:$G,K$1,Simulações!$CH:$CH,$A36,Simulações!$CN:$CN,$B36)</f>
        <v>0</v>
      </c>
      <c r="L36" s="179"/>
      <c r="M36" s="179"/>
      <c r="V36" s="179"/>
      <c r="Y36" s="179"/>
      <c r="Z36" s="179"/>
      <c r="AA36" s="179"/>
      <c r="AC36" s="179"/>
      <c r="AD36" s="179"/>
    </row>
    <row r="37" spans="1:30" ht="15.75" customHeight="1" x14ac:dyDescent="0.25">
      <c r="A37" s="2" t="s">
        <v>21</v>
      </c>
      <c r="B37" s="16">
        <v>40</v>
      </c>
      <c r="C37" s="96">
        <f>COUNTIFS(Simulações!$G:$G,C$1,Simulações!$CH:$CH,$A37,Simulações!$CN:$CN,$B37)</f>
        <v>0</v>
      </c>
      <c r="D37" s="96">
        <f>COUNTIFS(Simulações!$G:$G,D$1,Simulações!$CH:$CH,$A37,Simulações!$CN:$CN,$B37)</f>
        <v>0</v>
      </c>
      <c r="E37" s="96">
        <f>COUNTIFS(Simulações!$G:$G,E$1,Simulações!$CH:$CH,$A37,Simulações!$CN:$CN,$B37)</f>
        <v>0</v>
      </c>
      <c r="F37" s="96">
        <f>COUNTIFS(Simulações!$G:$G,F$1,Simulações!$CH:$CH,$A37,Simulações!$CN:$CN,$B37)</f>
        <v>1</v>
      </c>
      <c r="G37" s="96">
        <f>COUNTIFS(Simulações!$G:$G,G$1,Simulações!$CH:$CH,$A37,Simulações!$CN:$CN,$B37)</f>
        <v>0</v>
      </c>
      <c r="H37" s="96">
        <f>COUNTIFS(Simulações!$G:$G,H$1,Simulações!$CH:$CH,$A37,Simulações!$CN:$CN,$B37)</f>
        <v>0</v>
      </c>
      <c r="I37" s="96">
        <f>COUNTIFS(Simulações!$G:$G,I$1,Simulações!$CH:$CH,$A37,Simulações!$CN:$CN,$B37)</f>
        <v>11</v>
      </c>
      <c r="J37" s="96">
        <f>COUNTIFS(Simulações!$G:$G,J$1,Simulações!$CH:$CH,$A37,Simulações!$CN:$CN,$B37)</f>
        <v>34</v>
      </c>
      <c r="K37" s="96">
        <f>COUNTIFS(Simulações!$G:$G,K$1,Simulações!$CH:$CH,$A37,Simulações!$CN:$CN,$B37)</f>
        <v>10</v>
      </c>
      <c r="L37" s="179"/>
      <c r="M37" s="179"/>
      <c r="V37" s="179"/>
      <c r="Y37" s="179"/>
      <c r="Z37" s="179"/>
      <c r="AA37" s="179"/>
      <c r="AC37" s="179"/>
      <c r="AD37" s="179"/>
    </row>
    <row r="38" spans="1:30" ht="15.75" customHeight="1" x14ac:dyDescent="0.25">
      <c r="A38" s="2" t="s">
        <v>21</v>
      </c>
      <c r="B38" s="16">
        <v>51</v>
      </c>
      <c r="C38" s="96">
        <f>COUNTIFS(Simulações!$G:$G,C$1,Simulações!$CH:$CH,$A38,Simulações!$CN:$CN,$B38)</f>
        <v>0</v>
      </c>
      <c r="D38" s="96">
        <f>COUNTIFS(Simulações!$G:$G,D$1,Simulações!$CH:$CH,$A38,Simulações!$CN:$CN,$B38)</f>
        <v>0</v>
      </c>
      <c r="E38" s="96">
        <f>COUNTIFS(Simulações!$G:$G,E$1,Simulações!$CH:$CH,$A38,Simulações!$CN:$CN,$B38)</f>
        <v>0</v>
      </c>
      <c r="F38" s="96">
        <f>COUNTIFS(Simulações!$G:$G,F$1,Simulações!$CH:$CH,$A38,Simulações!$CN:$CN,$B38)</f>
        <v>0</v>
      </c>
      <c r="G38" s="96">
        <f>COUNTIFS(Simulações!$G:$G,G$1,Simulações!$CH:$CH,$A38,Simulações!$CN:$CN,$B38)</f>
        <v>0</v>
      </c>
      <c r="H38" s="96">
        <f>COUNTIFS(Simulações!$G:$G,H$1,Simulações!$CH:$CH,$A38,Simulações!$CN:$CN,$B38)</f>
        <v>0</v>
      </c>
      <c r="I38" s="96">
        <f>COUNTIFS(Simulações!$G:$G,I$1,Simulações!$CH:$CH,$A38,Simulações!$CN:$CN,$B38)</f>
        <v>0</v>
      </c>
      <c r="J38" s="96">
        <f>COUNTIFS(Simulações!$G:$G,J$1,Simulações!$CH:$CH,$A38,Simulações!$CN:$CN,$B38)</f>
        <v>0</v>
      </c>
      <c r="K38" s="96">
        <f>COUNTIFS(Simulações!$G:$G,K$1,Simulações!$CH:$CH,$A38,Simulações!$CN:$CN,$B38)</f>
        <v>0</v>
      </c>
      <c r="L38" s="179"/>
      <c r="M38" s="179"/>
      <c r="V38" s="179"/>
      <c r="Y38" s="179"/>
      <c r="Z38" s="179"/>
      <c r="AA38" s="179"/>
      <c r="AC38" s="179"/>
      <c r="AD38" s="179"/>
    </row>
    <row r="39" spans="1:30" ht="15.75" customHeight="1" x14ac:dyDescent="0.25">
      <c r="A39" s="2" t="s">
        <v>21</v>
      </c>
      <c r="B39" s="16">
        <v>60</v>
      </c>
      <c r="C39" s="96">
        <f>COUNTIFS(Simulações!$G:$G,C$1,Simulações!$CH:$CH,$A39,Simulações!$CN:$CN,$B39)</f>
        <v>0</v>
      </c>
      <c r="D39" s="96">
        <f>COUNTIFS(Simulações!$G:$G,D$1,Simulações!$CH:$CH,$A39,Simulações!$CN:$CN,$B39)</f>
        <v>0</v>
      </c>
      <c r="E39" s="96">
        <f>COUNTIFS(Simulações!$G:$G,E$1,Simulações!$CH:$CH,$A39,Simulações!$CN:$CN,$B39)</f>
        <v>0</v>
      </c>
      <c r="F39" s="96">
        <f>COUNTIFS(Simulações!$G:$G,F$1,Simulações!$CH:$CH,$A39,Simulações!$CN:$CN,$B39)</f>
        <v>0</v>
      </c>
      <c r="G39" s="96">
        <f>COUNTIFS(Simulações!$G:$G,G$1,Simulações!$CH:$CH,$A39,Simulações!$CN:$CN,$B39)</f>
        <v>3</v>
      </c>
      <c r="H39" s="96">
        <f>COUNTIFS(Simulações!$G:$G,H$1,Simulações!$CH:$CH,$A39,Simulações!$CN:$CN,$B39)</f>
        <v>1</v>
      </c>
      <c r="I39" s="96">
        <f>COUNTIFS(Simulações!$G:$G,I$1,Simulações!$CH:$CH,$A39,Simulações!$CN:$CN,$B39)</f>
        <v>9</v>
      </c>
      <c r="J39" s="96">
        <f>COUNTIFS(Simulações!$G:$G,J$1,Simulações!$CH:$CH,$A39,Simulações!$CN:$CN,$B39)</f>
        <v>7</v>
      </c>
      <c r="K39" s="96">
        <f>COUNTIFS(Simulações!$G:$G,K$1,Simulações!$CH:$CH,$A39,Simulações!$CN:$CN,$B39)</f>
        <v>1</v>
      </c>
      <c r="L39" s="179"/>
      <c r="M39" s="179"/>
      <c r="V39" s="179"/>
      <c r="Y39" s="179"/>
      <c r="Z39" s="179"/>
      <c r="AA39" s="179"/>
      <c r="AC39" s="179"/>
      <c r="AD39" s="179"/>
    </row>
    <row r="40" spans="1:30" ht="15.75" customHeight="1" x14ac:dyDescent="0.25">
      <c r="A40" s="2" t="s">
        <v>21</v>
      </c>
      <c r="B40" s="16">
        <v>68</v>
      </c>
      <c r="C40" s="96">
        <f>COUNTIFS(Simulações!$G:$G,C$1,Simulações!$CH:$CH,$A40,Simulações!$CN:$CN,$B40)</f>
        <v>0</v>
      </c>
      <c r="D40" s="96">
        <f>COUNTIFS(Simulações!$G:$G,D$1,Simulações!$CH:$CH,$A40,Simulações!$CN:$CN,$B40)</f>
        <v>0</v>
      </c>
      <c r="E40" s="96">
        <f>COUNTIFS(Simulações!$G:$G,E$1,Simulações!$CH:$CH,$A40,Simulações!$CN:$CN,$B40)</f>
        <v>0</v>
      </c>
      <c r="F40" s="96">
        <f>COUNTIFS(Simulações!$G:$G,F$1,Simulações!$CH:$CH,$A40,Simulações!$CN:$CN,$B40)</f>
        <v>0</v>
      </c>
      <c r="G40" s="96">
        <f>COUNTIFS(Simulações!$G:$G,G$1,Simulações!$CH:$CH,$A40,Simulações!$CN:$CN,$B40)</f>
        <v>0</v>
      </c>
      <c r="H40" s="96">
        <f>COUNTIFS(Simulações!$G:$G,H$1,Simulações!$CH:$CH,$A40,Simulações!$CN:$CN,$B40)</f>
        <v>0</v>
      </c>
      <c r="I40" s="96">
        <f>COUNTIFS(Simulações!$G:$G,I$1,Simulações!$CH:$CH,$A40,Simulações!$CN:$CN,$B40)</f>
        <v>2</v>
      </c>
      <c r="J40" s="96">
        <f>COUNTIFS(Simulações!$G:$G,J$1,Simulações!$CH:$CH,$A40,Simulações!$CN:$CN,$B40)</f>
        <v>5</v>
      </c>
      <c r="K40" s="96">
        <f>COUNTIFS(Simulações!$G:$G,K$1,Simulações!$CH:$CH,$A40,Simulações!$CN:$CN,$B40)</f>
        <v>0</v>
      </c>
      <c r="L40" s="179"/>
      <c r="M40" s="179"/>
      <c r="V40" s="179"/>
      <c r="Y40" s="179"/>
      <c r="Z40" s="179"/>
      <c r="AA40" s="179"/>
      <c r="AC40" s="179"/>
      <c r="AD40" s="179"/>
    </row>
    <row r="41" spans="1:30" ht="15.75" customHeight="1" x14ac:dyDescent="0.25">
      <c r="A41" s="2" t="s">
        <v>21</v>
      </c>
      <c r="B41" s="16">
        <v>80</v>
      </c>
      <c r="C41" s="96">
        <f>COUNTIFS(Simulações!$G:$G,C$1,Simulações!$CH:$CH,$A41,Simulações!$CN:$CN,$B41)</f>
        <v>0</v>
      </c>
      <c r="D41" s="96">
        <f>COUNTIFS(Simulações!$G:$G,D$1,Simulações!$CH:$CH,$A41,Simulações!$CN:$CN,$B41)</f>
        <v>0</v>
      </c>
      <c r="E41" s="96">
        <f>COUNTIFS(Simulações!$G:$G,E$1,Simulações!$CH:$CH,$A41,Simulações!$CN:$CN,$B41)</f>
        <v>0</v>
      </c>
      <c r="F41" s="96">
        <f>COUNTIFS(Simulações!$G:$G,F$1,Simulações!$CH:$CH,$A41,Simulações!$CN:$CN,$B41)</f>
        <v>0</v>
      </c>
      <c r="G41" s="96">
        <f>COUNTIFS(Simulações!$G:$G,G$1,Simulações!$CH:$CH,$A41,Simulações!$CN:$CN,$B41)</f>
        <v>0</v>
      </c>
      <c r="H41" s="96">
        <f>COUNTIFS(Simulações!$G:$G,H$1,Simulações!$CH:$CH,$A41,Simulações!$CN:$CN,$B41)</f>
        <v>0</v>
      </c>
      <c r="I41" s="96">
        <f>COUNTIFS(Simulações!$G:$G,I$1,Simulações!$CH:$CH,$A41,Simulações!$CN:$CN,$B41)</f>
        <v>2</v>
      </c>
      <c r="J41" s="96">
        <f>COUNTIFS(Simulações!$G:$G,J$1,Simulações!$CH:$CH,$A41,Simulações!$CN:$CN,$B41)</f>
        <v>1</v>
      </c>
      <c r="K41" s="96">
        <f>COUNTIFS(Simulações!$G:$G,K$1,Simulações!$CH:$CH,$A41,Simulações!$CN:$CN,$B41)</f>
        <v>0</v>
      </c>
      <c r="L41" s="179"/>
      <c r="M41" s="179"/>
      <c r="V41" s="179"/>
      <c r="Y41" s="179"/>
      <c r="Z41" s="179"/>
      <c r="AA41" s="179"/>
      <c r="AC41" s="179"/>
      <c r="AD41" s="179"/>
    </row>
    <row r="42" spans="1:30" ht="15.75" customHeight="1" x14ac:dyDescent="0.25">
      <c r="A42" s="2" t="s">
        <v>21</v>
      </c>
      <c r="B42" s="16">
        <v>82</v>
      </c>
      <c r="C42" s="96">
        <f>COUNTIFS(Simulações!$G:$G,C$1,Simulações!$CH:$CH,$A42,Simulações!$CN:$CN,$B42)</f>
        <v>0</v>
      </c>
      <c r="D42" s="96">
        <f>COUNTIFS(Simulações!$G:$G,D$1,Simulações!$CH:$CH,$A42,Simulações!$CN:$CN,$B42)</f>
        <v>0</v>
      </c>
      <c r="E42" s="96">
        <f>COUNTIFS(Simulações!$G:$G,E$1,Simulações!$CH:$CH,$A42,Simulações!$CN:$CN,$B42)</f>
        <v>0</v>
      </c>
      <c r="F42" s="96">
        <f>COUNTIFS(Simulações!$G:$G,F$1,Simulações!$CH:$CH,$A42,Simulações!$CN:$CN,$B42)</f>
        <v>0</v>
      </c>
      <c r="G42" s="96">
        <f>COUNTIFS(Simulações!$G:$G,G$1,Simulações!$CH:$CH,$A42,Simulações!$CN:$CN,$B42)</f>
        <v>0</v>
      </c>
      <c r="H42" s="96">
        <f>COUNTIFS(Simulações!$G:$G,H$1,Simulações!$CH:$CH,$A42,Simulações!$CN:$CN,$B42)</f>
        <v>0</v>
      </c>
      <c r="I42" s="96">
        <f>COUNTIFS(Simulações!$G:$G,I$1,Simulações!$CH:$CH,$A42,Simulações!$CN:$CN,$B42)</f>
        <v>0</v>
      </c>
      <c r="J42" s="96">
        <f>COUNTIFS(Simulações!$G:$G,J$1,Simulações!$CH:$CH,$A42,Simulações!$CN:$CN,$B42)</f>
        <v>0</v>
      </c>
      <c r="K42" s="96">
        <f>COUNTIFS(Simulações!$G:$G,K$1,Simulações!$CH:$CH,$A42,Simulações!$CN:$CN,$B42)</f>
        <v>0</v>
      </c>
      <c r="L42" s="179"/>
      <c r="M42" s="179"/>
      <c r="V42" s="179"/>
      <c r="Y42" s="179"/>
      <c r="Z42" s="179"/>
      <c r="AA42" s="179"/>
      <c r="AC42" s="179"/>
      <c r="AD42" s="179"/>
    </row>
    <row r="43" spans="1:30" ht="15.75" customHeight="1" x14ac:dyDescent="0.25">
      <c r="A43" s="2" t="s">
        <v>21</v>
      </c>
      <c r="B43" s="16">
        <v>89</v>
      </c>
      <c r="C43" s="96">
        <f>COUNTIFS(Simulações!$G:$G,C$1,Simulações!$CH:$CH,$A43,Simulações!$CN:$CN,$B43)</f>
        <v>0</v>
      </c>
      <c r="D43" s="96">
        <f>COUNTIFS(Simulações!$G:$G,D$1,Simulações!$CH:$CH,$A43,Simulações!$CN:$CN,$B43)</f>
        <v>0</v>
      </c>
      <c r="E43" s="96">
        <f>COUNTIFS(Simulações!$G:$G,E$1,Simulações!$CH:$CH,$A43,Simulações!$CN:$CN,$B43)</f>
        <v>0</v>
      </c>
      <c r="F43" s="96">
        <f>COUNTIFS(Simulações!$G:$G,F$1,Simulações!$CH:$CH,$A43,Simulações!$CN:$CN,$B43)</f>
        <v>0</v>
      </c>
      <c r="G43" s="96">
        <f>COUNTIFS(Simulações!$G:$G,G$1,Simulações!$CH:$CH,$A43,Simulações!$CN:$CN,$B43)</f>
        <v>0</v>
      </c>
      <c r="H43" s="96">
        <f>COUNTIFS(Simulações!$G:$G,H$1,Simulações!$CH:$CH,$A43,Simulações!$CN:$CN,$B43)</f>
        <v>0</v>
      </c>
      <c r="I43" s="96">
        <f>COUNTIFS(Simulações!$G:$G,I$1,Simulações!$CH:$CH,$A43,Simulações!$CN:$CN,$B43)</f>
        <v>0</v>
      </c>
      <c r="J43" s="96">
        <f>COUNTIFS(Simulações!$G:$G,J$1,Simulações!$CH:$CH,$A43,Simulações!$CN:$CN,$B43)</f>
        <v>0</v>
      </c>
      <c r="K43" s="96">
        <f>COUNTIFS(Simulações!$G:$G,K$1,Simulações!$CH:$CH,$A43,Simulações!$CN:$CN,$B43)</f>
        <v>0</v>
      </c>
      <c r="L43" s="179"/>
      <c r="M43" s="179"/>
      <c r="V43" s="179"/>
      <c r="Y43" s="179"/>
      <c r="Z43" s="179"/>
      <c r="AA43" s="179"/>
      <c r="AC43" s="179"/>
      <c r="AD43" s="179"/>
    </row>
    <row r="44" spans="1:30" ht="15.75" customHeight="1" x14ac:dyDescent="0.25">
      <c r="A44" s="2" t="s">
        <v>21</v>
      </c>
      <c r="B44" s="16">
        <v>115</v>
      </c>
      <c r="C44" s="96">
        <f>COUNTIFS(Simulações!$G:$G,C$1,Simulações!$CH:$CH,$A44,Simulações!$CN:$CN,$B44)</f>
        <v>0</v>
      </c>
      <c r="D44" s="96">
        <f>COUNTIFS(Simulações!$G:$G,D$1,Simulações!$CH:$CH,$A44,Simulações!$CN:$CN,$B44)</f>
        <v>0</v>
      </c>
      <c r="E44" s="96">
        <f>COUNTIFS(Simulações!$G:$G,E$1,Simulações!$CH:$CH,$A44,Simulações!$CN:$CN,$B44)</f>
        <v>0</v>
      </c>
      <c r="F44" s="96">
        <f>COUNTIFS(Simulações!$G:$G,F$1,Simulações!$CH:$CH,$A44,Simulações!$CN:$CN,$B44)</f>
        <v>0</v>
      </c>
      <c r="G44" s="96">
        <f>COUNTIFS(Simulações!$G:$G,G$1,Simulações!$CH:$CH,$A44,Simulações!$CN:$CN,$B44)</f>
        <v>0</v>
      </c>
      <c r="H44" s="96">
        <f>COUNTIFS(Simulações!$G:$G,H$1,Simulações!$CH:$CH,$A44,Simulações!$CN:$CN,$B44)</f>
        <v>0</v>
      </c>
      <c r="I44" s="96">
        <f>COUNTIFS(Simulações!$G:$G,I$1,Simulações!$CH:$CH,$A44,Simulações!$CN:$CN,$B44)</f>
        <v>0</v>
      </c>
      <c r="J44" s="96">
        <f>COUNTIFS(Simulações!$G:$G,J$1,Simulações!$CH:$CH,$A44,Simulações!$CN:$CN,$B44)</f>
        <v>0</v>
      </c>
      <c r="K44" s="96">
        <f>COUNTIFS(Simulações!$G:$G,K$1,Simulações!$CH:$CH,$A44,Simulações!$CN:$CN,$B44)</f>
        <v>0</v>
      </c>
      <c r="L44" s="179"/>
      <c r="M44" s="179"/>
      <c r="V44" s="179"/>
      <c r="Y44" s="179"/>
      <c r="Z44" s="179"/>
      <c r="AA44" s="179"/>
      <c r="AC44" s="179"/>
      <c r="AD44" s="179"/>
    </row>
    <row r="45" spans="1:30" ht="15.75" customHeight="1" x14ac:dyDescent="0.25">
      <c r="A45" s="2" t="s">
        <v>21</v>
      </c>
      <c r="B45" s="16">
        <v>140</v>
      </c>
      <c r="C45" s="96">
        <f>COUNTIFS(Simulações!$G:$G,C$1,Simulações!$CH:$CH,$A45,Simulações!$CN:$CN,$B45)</f>
        <v>0</v>
      </c>
      <c r="D45" s="96">
        <f>COUNTIFS(Simulações!$G:$G,D$1,Simulações!$CH:$CH,$A45,Simulações!$CN:$CN,$B45)</f>
        <v>0</v>
      </c>
      <c r="E45" s="96">
        <f>COUNTIFS(Simulações!$G:$G,E$1,Simulações!$CH:$CH,$A45,Simulações!$CN:$CN,$B45)</f>
        <v>0</v>
      </c>
      <c r="F45" s="96">
        <f>COUNTIFS(Simulações!$G:$G,F$1,Simulações!$CH:$CH,$A45,Simulações!$CN:$CN,$B45)</f>
        <v>0</v>
      </c>
      <c r="G45" s="96">
        <f>COUNTIFS(Simulações!$G:$G,G$1,Simulações!$CH:$CH,$A45,Simulações!$CN:$CN,$B45)</f>
        <v>0</v>
      </c>
      <c r="H45" s="96">
        <f>COUNTIFS(Simulações!$G:$G,H$1,Simulações!$CH:$CH,$A45,Simulações!$CN:$CN,$B45)</f>
        <v>0</v>
      </c>
      <c r="I45" s="96">
        <f>COUNTIFS(Simulações!$G:$G,I$1,Simulações!$CH:$CH,$A45,Simulações!$CN:$CN,$B45)</f>
        <v>0</v>
      </c>
      <c r="J45" s="96">
        <f>COUNTIFS(Simulações!$G:$G,J$1,Simulações!$CH:$CH,$A45,Simulações!$CN:$CN,$B45)</f>
        <v>0</v>
      </c>
      <c r="K45" s="96">
        <f>COUNTIFS(Simulações!$G:$G,K$1,Simulações!$CH:$CH,$A45,Simulações!$CN:$CN,$B45)</f>
        <v>0</v>
      </c>
      <c r="L45" s="179"/>
      <c r="M45" s="179"/>
      <c r="V45" s="179"/>
      <c r="Y45" s="179"/>
      <c r="Z45" s="179"/>
      <c r="AA45" s="179"/>
      <c r="AC45" s="179"/>
      <c r="AD45" s="179"/>
    </row>
    <row r="46" spans="1:30" ht="15.75" customHeight="1" x14ac:dyDescent="0.25">
      <c r="A46" s="2" t="s">
        <v>21</v>
      </c>
      <c r="B46" s="16">
        <v>200</v>
      </c>
      <c r="C46" s="96">
        <f>COUNTIFS(Simulações!$G:$G,C$1,Simulações!$CH:$CH,$A46,Simulações!$CN:$CN,$B46)</f>
        <v>0</v>
      </c>
      <c r="D46" s="96">
        <f>COUNTIFS(Simulações!$G:$G,D$1,Simulações!$CH:$CH,$A46,Simulações!$CN:$CN,$B46)</f>
        <v>0</v>
      </c>
      <c r="E46" s="96">
        <f>COUNTIFS(Simulações!$G:$G,E$1,Simulações!$CH:$CH,$A46,Simulações!$CN:$CN,$B46)</f>
        <v>0</v>
      </c>
      <c r="F46" s="96">
        <f>COUNTIFS(Simulações!$G:$G,F$1,Simulações!$CH:$CH,$A46,Simulações!$CN:$CN,$B46)</f>
        <v>0</v>
      </c>
      <c r="G46" s="96">
        <f>COUNTIFS(Simulações!$G:$G,G$1,Simulações!$CH:$CH,$A46,Simulações!$CN:$CN,$B46)</f>
        <v>0</v>
      </c>
      <c r="H46" s="96">
        <f>COUNTIFS(Simulações!$G:$G,H$1,Simulações!$CH:$CH,$A46,Simulações!$CN:$CN,$B46)</f>
        <v>0</v>
      </c>
      <c r="I46" s="96">
        <f>COUNTIFS(Simulações!$G:$G,I$1,Simulações!$CH:$CH,$A46,Simulações!$CN:$CN,$B46)</f>
        <v>0</v>
      </c>
      <c r="J46" s="96">
        <f>COUNTIFS(Simulações!$G:$G,J$1,Simulações!$CH:$CH,$A46,Simulações!$CN:$CN,$B46)</f>
        <v>0</v>
      </c>
      <c r="K46" s="96">
        <f>COUNTIFS(Simulações!$G:$G,K$1,Simulações!$CH:$CH,$A46,Simulações!$CN:$CN,$B46)</f>
        <v>0</v>
      </c>
      <c r="L46" s="179"/>
      <c r="M46" s="179"/>
      <c r="V46" s="179"/>
      <c r="Y46" s="179"/>
      <c r="Z46" s="179"/>
      <c r="AA46" s="179"/>
      <c r="AC46" s="179"/>
      <c r="AD46" s="179"/>
    </row>
    <row r="47" spans="1:30" ht="15.75" customHeight="1" x14ac:dyDescent="0.25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V47" s="179"/>
      <c r="Y47" s="179"/>
      <c r="Z47" s="179"/>
      <c r="AA47" s="179"/>
      <c r="AC47" s="179"/>
      <c r="AD47" s="179"/>
    </row>
    <row r="48" spans="1:30" ht="15.75" customHeight="1" x14ac:dyDescent="0.25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V48" s="179"/>
      <c r="Y48" s="179"/>
      <c r="Z48" s="179"/>
      <c r="AA48" s="179"/>
      <c r="AC48" s="179"/>
      <c r="AD48" s="179"/>
    </row>
    <row r="49" spans="1:30" ht="15.75" customHeight="1" x14ac:dyDescent="0.25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V49" s="179"/>
      <c r="Y49" s="179"/>
      <c r="Z49" s="179"/>
      <c r="AA49" s="179"/>
      <c r="AC49" s="179"/>
      <c r="AD49" s="179"/>
    </row>
    <row r="50" spans="1:30" ht="15.75" customHeight="1" x14ac:dyDescent="0.25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V50" s="179"/>
      <c r="Y50" s="179"/>
      <c r="Z50" s="179"/>
      <c r="AA50" s="179"/>
      <c r="AC50" s="179"/>
      <c r="AD50" s="179"/>
    </row>
    <row r="51" spans="1:30" ht="15.75" customHeight="1" x14ac:dyDescent="0.25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V51" s="179"/>
      <c r="Y51" s="179"/>
      <c r="Z51" s="179"/>
      <c r="AA51" s="179"/>
      <c r="AC51" s="179"/>
      <c r="AD51" s="179"/>
    </row>
    <row r="52" spans="1:30" ht="15.75" customHeight="1" x14ac:dyDescent="0.25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V52" s="179"/>
      <c r="Y52" s="179"/>
      <c r="Z52" s="179"/>
      <c r="AA52" s="179"/>
      <c r="AC52" s="179"/>
      <c r="AD52" s="179"/>
    </row>
    <row r="53" spans="1:30" ht="15.75" customHeight="1" x14ac:dyDescent="0.25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V53" s="179"/>
      <c r="W53" s="179"/>
      <c r="X53" s="179"/>
      <c r="Y53" s="179"/>
      <c r="Z53" s="179"/>
      <c r="AA53" s="179"/>
      <c r="AC53" s="179"/>
      <c r="AD53" s="179"/>
    </row>
    <row r="54" spans="1:30" ht="15.75" customHeight="1" x14ac:dyDescent="0.25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T54" s="179"/>
      <c r="U54" s="179"/>
      <c r="V54" s="179"/>
      <c r="W54" s="179"/>
      <c r="X54" s="179"/>
      <c r="Y54" s="179"/>
      <c r="Z54" s="179"/>
      <c r="AA54" s="179"/>
      <c r="AC54" s="179"/>
      <c r="AD54" s="179"/>
    </row>
    <row r="55" spans="1:30" ht="15.75" customHeight="1" x14ac:dyDescent="0.25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T55" s="179"/>
      <c r="U55" s="179"/>
      <c r="V55" s="179"/>
      <c r="W55" s="179"/>
      <c r="X55" s="179"/>
      <c r="Y55" s="179"/>
      <c r="Z55" s="179"/>
      <c r="AA55" s="179"/>
      <c r="AC55" s="179"/>
      <c r="AD55" s="179"/>
    </row>
    <row r="56" spans="1:30" ht="15.75" customHeight="1" x14ac:dyDescent="0.25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179"/>
      <c r="AD56" s="179"/>
    </row>
    <row r="57" spans="1:30" ht="15.75" customHeight="1" x14ac:dyDescent="0.25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T57" s="179"/>
      <c r="U57" s="179"/>
      <c r="V57" s="179"/>
      <c r="W57" s="179"/>
      <c r="X57" s="179"/>
      <c r="Y57" s="179"/>
      <c r="Z57" s="179"/>
      <c r="AA57" s="179"/>
      <c r="AB57" s="179"/>
      <c r="AC57" s="179"/>
      <c r="AD57" s="179"/>
    </row>
    <row r="58" spans="1:30" ht="15.75" customHeight="1" x14ac:dyDescent="0.25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T58" s="179"/>
      <c r="U58" s="179"/>
      <c r="V58" s="179"/>
      <c r="W58" s="179"/>
      <c r="X58" s="179"/>
      <c r="Y58" s="179"/>
      <c r="Z58" s="179"/>
      <c r="AA58" s="179"/>
      <c r="AB58" s="179"/>
      <c r="AC58" s="179"/>
      <c r="AD58" s="179"/>
    </row>
    <row r="59" spans="1:30" ht="15.75" customHeight="1" x14ac:dyDescent="0.25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T59" s="179"/>
      <c r="U59" s="179"/>
      <c r="V59" s="179"/>
      <c r="W59" s="179"/>
      <c r="X59" s="179"/>
      <c r="Y59" s="179"/>
      <c r="Z59" s="179"/>
      <c r="AA59" s="179"/>
      <c r="AB59" s="179"/>
      <c r="AC59" s="179"/>
      <c r="AD59" s="179"/>
    </row>
    <row r="60" spans="1:30" ht="15.75" customHeight="1" x14ac:dyDescent="0.25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T60" s="179"/>
      <c r="U60" s="179"/>
      <c r="V60" s="179"/>
      <c r="W60" s="179"/>
      <c r="X60" s="179"/>
      <c r="Y60" s="179"/>
      <c r="Z60" s="179"/>
      <c r="AA60" s="179"/>
      <c r="AB60" s="179"/>
      <c r="AC60" s="179"/>
      <c r="AD60" s="179"/>
    </row>
    <row r="61" spans="1:30" ht="15.75" customHeight="1" x14ac:dyDescent="0.25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</row>
    <row r="62" spans="1:30" ht="15.75" customHeight="1" x14ac:dyDescent="0.25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T62" s="179"/>
      <c r="U62" s="179"/>
      <c r="V62" s="179"/>
      <c r="W62" s="179"/>
      <c r="X62" s="179"/>
      <c r="Y62" s="179"/>
      <c r="Z62" s="179"/>
      <c r="AA62" s="179"/>
      <c r="AB62" s="179"/>
      <c r="AC62" s="179"/>
      <c r="AD62" s="179"/>
    </row>
    <row r="63" spans="1:30" ht="15.75" customHeight="1" x14ac:dyDescent="0.25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T63" s="179"/>
      <c r="U63" s="179"/>
      <c r="V63" s="179"/>
      <c r="W63" s="179"/>
      <c r="X63" s="179"/>
      <c r="Y63" s="179"/>
      <c r="Z63" s="179"/>
      <c r="AA63" s="179"/>
      <c r="AB63" s="179"/>
      <c r="AC63" s="179"/>
      <c r="AD63" s="179"/>
    </row>
    <row r="64" spans="1:30" ht="15.75" customHeight="1" x14ac:dyDescent="0.25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T64" s="179"/>
      <c r="U64" s="179"/>
      <c r="V64" s="179"/>
      <c r="W64" s="179"/>
      <c r="X64" s="179"/>
      <c r="Y64" s="179"/>
      <c r="Z64" s="179"/>
      <c r="AA64" s="179"/>
      <c r="AB64" s="179"/>
      <c r="AC64" s="179"/>
      <c r="AD64" s="179"/>
    </row>
    <row r="65" spans="1:30" ht="15.75" customHeight="1" x14ac:dyDescent="0.25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T65" s="179"/>
      <c r="U65" s="179"/>
      <c r="V65" s="179"/>
      <c r="W65" s="179"/>
      <c r="X65" s="179"/>
      <c r="Y65" s="179"/>
      <c r="Z65" s="179"/>
      <c r="AA65" s="179"/>
      <c r="AB65" s="179"/>
      <c r="AC65" s="179"/>
      <c r="AD65" s="179"/>
    </row>
    <row r="66" spans="1:30" ht="15.75" customHeight="1" x14ac:dyDescent="0.25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T66" s="179"/>
      <c r="U66" s="179"/>
      <c r="V66" s="179"/>
      <c r="W66" s="179"/>
      <c r="X66" s="179"/>
      <c r="Y66" s="179"/>
      <c r="Z66" s="179"/>
      <c r="AA66" s="179"/>
      <c r="AB66" s="179"/>
      <c r="AC66" s="179"/>
      <c r="AD66" s="179"/>
    </row>
    <row r="67" spans="1:30" ht="15.75" customHeight="1" x14ac:dyDescent="0.25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T67" s="179"/>
      <c r="U67" s="179"/>
      <c r="V67" s="179"/>
      <c r="W67" s="179"/>
      <c r="X67" s="179"/>
      <c r="Y67" s="179"/>
      <c r="Z67" s="179"/>
      <c r="AA67" s="179"/>
      <c r="AB67" s="179"/>
      <c r="AC67" s="179"/>
      <c r="AD67" s="179"/>
    </row>
    <row r="68" spans="1:30" ht="15.75" customHeight="1" x14ac:dyDescent="0.25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T68" s="179"/>
      <c r="U68" s="179"/>
      <c r="V68" s="179"/>
      <c r="W68" s="179"/>
      <c r="X68" s="179"/>
      <c r="Y68" s="179"/>
      <c r="Z68" s="179"/>
      <c r="AA68" s="179"/>
      <c r="AB68" s="179"/>
      <c r="AC68" s="179"/>
      <c r="AD68" s="179"/>
    </row>
    <row r="69" spans="1:30" ht="15.75" customHeight="1" x14ac:dyDescent="0.25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T69" s="179"/>
      <c r="U69" s="179"/>
      <c r="V69" s="179"/>
      <c r="W69" s="179"/>
      <c r="X69" s="179"/>
      <c r="Y69" s="179"/>
      <c r="Z69" s="179"/>
      <c r="AA69" s="179"/>
      <c r="AB69" s="179"/>
      <c r="AC69" s="179"/>
      <c r="AD69" s="179"/>
    </row>
    <row r="70" spans="1:30" ht="15.75" customHeight="1" x14ac:dyDescent="0.25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T70" s="179"/>
      <c r="U70" s="179"/>
      <c r="V70" s="179"/>
      <c r="W70" s="179"/>
      <c r="X70" s="179"/>
      <c r="Y70" s="179"/>
      <c r="Z70" s="179"/>
      <c r="AA70" s="179"/>
      <c r="AB70" s="179"/>
      <c r="AC70" s="179"/>
      <c r="AD70" s="179"/>
    </row>
    <row r="71" spans="1:30" ht="15.75" customHeight="1" x14ac:dyDescent="0.25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T71" s="179"/>
      <c r="U71" s="179"/>
      <c r="V71" s="179"/>
      <c r="W71" s="179"/>
      <c r="X71" s="179"/>
      <c r="Y71" s="179"/>
      <c r="Z71" s="179"/>
      <c r="AA71" s="179"/>
      <c r="AB71" s="179"/>
      <c r="AC71" s="179"/>
      <c r="AD71" s="179"/>
    </row>
    <row r="72" spans="1:30" ht="15.75" customHeight="1" x14ac:dyDescent="0.25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T72" s="179"/>
      <c r="U72" s="179"/>
      <c r="V72" s="179"/>
      <c r="W72" s="179"/>
      <c r="X72" s="179"/>
      <c r="Y72" s="179"/>
      <c r="Z72" s="179"/>
      <c r="AA72" s="179"/>
      <c r="AB72" s="179"/>
      <c r="AC72" s="179"/>
      <c r="AD72" s="179"/>
    </row>
    <row r="73" spans="1:30" ht="15.75" customHeight="1" x14ac:dyDescent="0.25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T73" s="179"/>
      <c r="U73" s="179"/>
      <c r="V73" s="179"/>
      <c r="W73" s="179"/>
      <c r="X73" s="179"/>
      <c r="Y73" s="179"/>
      <c r="Z73" s="179"/>
      <c r="AA73" s="179"/>
      <c r="AB73" s="179"/>
      <c r="AC73" s="179"/>
      <c r="AD73" s="179"/>
    </row>
    <row r="74" spans="1:30" ht="15.75" customHeight="1" x14ac:dyDescent="0.25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T74" s="179"/>
      <c r="U74" s="179"/>
      <c r="V74" s="179"/>
      <c r="W74" s="179"/>
      <c r="X74" s="179"/>
      <c r="Y74" s="179"/>
      <c r="Z74" s="179"/>
      <c r="AA74" s="179"/>
      <c r="AB74" s="179"/>
      <c r="AC74" s="179"/>
      <c r="AD74" s="179"/>
    </row>
    <row r="75" spans="1:30" ht="15.75" customHeight="1" x14ac:dyDescent="0.25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T75" s="179"/>
      <c r="U75" s="179"/>
      <c r="V75" s="179"/>
      <c r="W75" s="179"/>
      <c r="X75" s="179"/>
      <c r="Y75" s="179"/>
      <c r="Z75" s="179"/>
      <c r="AA75" s="179"/>
      <c r="AB75" s="179"/>
      <c r="AC75" s="179"/>
      <c r="AD75" s="179"/>
    </row>
    <row r="76" spans="1:30" ht="15.75" customHeight="1" x14ac:dyDescent="0.25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T76" s="179"/>
      <c r="U76" s="179"/>
      <c r="V76" s="179"/>
      <c r="W76" s="179"/>
      <c r="X76" s="179"/>
      <c r="Y76" s="179"/>
      <c r="Z76" s="179"/>
      <c r="AA76" s="179"/>
      <c r="AB76" s="179"/>
      <c r="AC76" s="179"/>
      <c r="AD76" s="179"/>
    </row>
    <row r="77" spans="1:30" ht="15.75" customHeight="1" x14ac:dyDescent="0.25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T77" s="179"/>
      <c r="U77" s="179"/>
      <c r="V77" s="179"/>
      <c r="W77" s="179"/>
      <c r="X77" s="179"/>
      <c r="Y77" s="179"/>
      <c r="Z77" s="179"/>
      <c r="AA77" s="179"/>
      <c r="AB77" s="179"/>
      <c r="AC77" s="179"/>
      <c r="AD77" s="179"/>
    </row>
    <row r="78" spans="1:30" ht="15.75" customHeight="1" x14ac:dyDescent="0.25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</row>
    <row r="79" spans="1:30" ht="15.75" customHeight="1" x14ac:dyDescent="0.25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</row>
    <row r="80" spans="1:30" ht="15.75" customHeight="1" x14ac:dyDescent="0.25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</row>
    <row r="81" spans="1:30" ht="15.75" customHeight="1" x14ac:dyDescent="0.25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T81" s="179"/>
      <c r="U81" s="179"/>
      <c r="V81" s="179"/>
      <c r="W81" s="179"/>
      <c r="X81" s="179"/>
      <c r="Y81" s="179"/>
      <c r="Z81" s="179"/>
      <c r="AA81" s="179"/>
      <c r="AB81" s="179"/>
      <c r="AC81" s="179"/>
      <c r="AD81" s="179"/>
    </row>
    <row r="82" spans="1:30" ht="15.75" customHeight="1" x14ac:dyDescent="0.25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T82" s="179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</row>
    <row r="83" spans="1:30" ht="15.75" customHeight="1" x14ac:dyDescent="0.25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T83" s="179"/>
      <c r="U83" s="179"/>
      <c r="V83" s="179"/>
      <c r="W83" s="179"/>
      <c r="X83" s="179"/>
      <c r="Y83" s="179"/>
      <c r="Z83" s="179"/>
      <c r="AA83" s="179"/>
      <c r="AB83" s="179"/>
      <c r="AC83" s="179"/>
      <c r="AD83" s="179"/>
    </row>
    <row r="84" spans="1:30" ht="15.75" customHeight="1" x14ac:dyDescent="0.25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T84" s="179"/>
      <c r="U84" s="179"/>
      <c r="V84" s="179"/>
      <c r="W84" s="179"/>
      <c r="X84" s="179"/>
      <c r="Y84" s="179"/>
      <c r="Z84" s="179"/>
      <c r="AA84" s="179"/>
      <c r="AB84" s="179"/>
      <c r="AC84" s="179"/>
      <c r="AD84" s="179"/>
    </row>
    <row r="85" spans="1:30" ht="15.75" customHeight="1" x14ac:dyDescent="0.25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T85" s="179"/>
      <c r="U85" s="179"/>
      <c r="V85" s="179"/>
      <c r="W85" s="179"/>
      <c r="X85" s="179"/>
      <c r="Y85" s="179"/>
      <c r="Z85" s="179"/>
      <c r="AA85" s="179"/>
      <c r="AB85" s="179"/>
      <c r="AC85" s="179"/>
      <c r="AD85" s="179"/>
    </row>
    <row r="86" spans="1:30" ht="15.75" customHeight="1" x14ac:dyDescent="0.25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T86" s="179"/>
      <c r="U86" s="179"/>
      <c r="V86" s="179"/>
      <c r="W86" s="179"/>
      <c r="X86" s="179"/>
      <c r="Y86" s="179"/>
      <c r="Z86" s="179"/>
      <c r="AA86" s="179"/>
      <c r="AB86" s="179"/>
      <c r="AC86" s="179"/>
      <c r="AD86" s="179"/>
    </row>
    <row r="87" spans="1:30" ht="15.75" customHeight="1" x14ac:dyDescent="0.25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T87" s="179"/>
      <c r="U87" s="179"/>
      <c r="V87" s="179"/>
      <c r="W87" s="179"/>
      <c r="X87" s="179"/>
      <c r="Y87" s="179"/>
      <c r="Z87" s="179"/>
      <c r="AA87" s="179"/>
      <c r="AB87" s="179"/>
      <c r="AC87" s="179"/>
      <c r="AD87" s="179"/>
    </row>
    <row r="88" spans="1:30" ht="15.75" customHeight="1" x14ac:dyDescent="0.25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T88" s="179"/>
      <c r="U88" s="179"/>
      <c r="V88" s="179"/>
      <c r="W88" s="179"/>
      <c r="X88" s="179"/>
      <c r="Y88" s="179"/>
      <c r="Z88" s="179"/>
      <c r="AA88" s="179"/>
      <c r="AB88" s="179"/>
      <c r="AC88" s="179"/>
      <c r="AD88" s="179"/>
    </row>
    <row r="89" spans="1:30" ht="15.75" customHeight="1" x14ac:dyDescent="0.25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T89" s="179"/>
      <c r="U89" s="179"/>
      <c r="V89" s="179"/>
      <c r="W89" s="179"/>
      <c r="X89" s="179"/>
      <c r="Y89" s="179"/>
      <c r="Z89" s="179"/>
      <c r="AA89" s="179"/>
      <c r="AB89" s="179"/>
      <c r="AC89" s="179"/>
      <c r="AD89" s="179"/>
    </row>
    <row r="90" spans="1:30" ht="15.75" customHeight="1" x14ac:dyDescent="0.25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T90" s="179"/>
      <c r="U90" s="179"/>
      <c r="V90" s="179"/>
      <c r="W90" s="179"/>
      <c r="X90" s="179"/>
      <c r="Y90" s="179"/>
      <c r="Z90" s="179"/>
      <c r="AA90" s="179"/>
      <c r="AB90" s="179"/>
      <c r="AC90" s="179"/>
      <c r="AD90" s="179"/>
    </row>
    <row r="91" spans="1:30" ht="15.75" customHeight="1" x14ac:dyDescent="0.25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T91" s="179"/>
      <c r="U91" s="179"/>
      <c r="V91" s="179"/>
      <c r="W91" s="179"/>
      <c r="X91" s="179"/>
      <c r="Y91" s="179"/>
      <c r="Z91" s="179"/>
      <c r="AA91" s="179"/>
      <c r="AB91" s="179"/>
      <c r="AC91" s="179"/>
      <c r="AD91" s="179"/>
    </row>
    <row r="92" spans="1:30" ht="15.75" customHeight="1" x14ac:dyDescent="0.25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</row>
    <row r="93" spans="1:30" ht="15.75" customHeight="1" x14ac:dyDescent="0.25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T93" s="179"/>
      <c r="U93" s="179"/>
      <c r="V93" s="179"/>
      <c r="W93" s="179"/>
      <c r="X93" s="179"/>
      <c r="Y93" s="179"/>
      <c r="Z93" s="179"/>
      <c r="AA93" s="179"/>
      <c r="AB93" s="179"/>
      <c r="AC93" s="179"/>
      <c r="AD93" s="179"/>
    </row>
    <row r="94" spans="1:30" ht="15.75" customHeight="1" x14ac:dyDescent="0.25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T94" s="179"/>
      <c r="U94" s="179"/>
      <c r="V94" s="179"/>
      <c r="W94" s="179"/>
      <c r="X94" s="179"/>
      <c r="Y94" s="179"/>
      <c r="Z94" s="179"/>
      <c r="AA94" s="179"/>
      <c r="AB94" s="179"/>
      <c r="AC94" s="179"/>
      <c r="AD94" s="179"/>
    </row>
    <row r="95" spans="1:30" ht="15.75" customHeight="1" x14ac:dyDescent="0.25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T95" s="179"/>
      <c r="U95" s="179"/>
      <c r="V95" s="179"/>
      <c r="W95" s="179"/>
      <c r="X95" s="179"/>
      <c r="Y95" s="179"/>
      <c r="Z95" s="179"/>
      <c r="AA95" s="179"/>
      <c r="AB95" s="179"/>
      <c r="AC95" s="179"/>
      <c r="AD95" s="179"/>
    </row>
    <row r="96" spans="1:30" ht="15.75" customHeight="1" x14ac:dyDescent="0.25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T96" s="179"/>
      <c r="U96" s="179"/>
      <c r="V96" s="179"/>
      <c r="W96" s="179"/>
      <c r="X96" s="179"/>
      <c r="Y96" s="179"/>
      <c r="Z96" s="179"/>
      <c r="AA96" s="179"/>
      <c r="AB96" s="179"/>
      <c r="AC96" s="179"/>
      <c r="AD96" s="179"/>
    </row>
    <row r="97" spans="1:30" ht="15.75" customHeight="1" x14ac:dyDescent="0.25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T97" s="179"/>
      <c r="U97" s="179"/>
      <c r="V97" s="179"/>
      <c r="W97" s="179"/>
      <c r="X97" s="179"/>
      <c r="Y97" s="179"/>
      <c r="Z97" s="179"/>
      <c r="AA97" s="179"/>
      <c r="AB97" s="179"/>
      <c r="AC97" s="179"/>
      <c r="AD97" s="179"/>
    </row>
    <row r="98" spans="1:30" ht="15.75" customHeight="1" x14ac:dyDescent="0.25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T98" s="179"/>
      <c r="U98" s="179"/>
      <c r="V98" s="179"/>
      <c r="W98" s="179"/>
      <c r="X98" s="179"/>
      <c r="Y98" s="179"/>
      <c r="Z98" s="179"/>
      <c r="AA98" s="179"/>
      <c r="AB98" s="179"/>
      <c r="AC98" s="179"/>
      <c r="AD98" s="179"/>
    </row>
    <row r="99" spans="1:30" ht="15.75" customHeight="1" x14ac:dyDescent="0.25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  <c r="AC99" s="179"/>
      <c r="AD99" s="179"/>
    </row>
    <row r="100" spans="1:30" ht="15.75" customHeight="1" x14ac:dyDescent="0.25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  <c r="AC100" s="179"/>
      <c r="AD100" s="179"/>
    </row>
    <row r="101" spans="1:30" ht="15.75" customHeight="1" x14ac:dyDescent="0.25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</row>
    <row r="102" spans="1:30" ht="15.75" customHeight="1" x14ac:dyDescent="0.25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79"/>
      <c r="AC102" s="179"/>
      <c r="AD102" s="179"/>
    </row>
    <row r="103" spans="1:30" ht="15.75" customHeight="1" x14ac:dyDescent="0.25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  <c r="AC103" s="179"/>
      <c r="AD103" s="179"/>
    </row>
    <row r="104" spans="1:30" ht="15.75" customHeight="1" x14ac:dyDescent="0.25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  <c r="AC104" s="179"/>
      <c r="AD104" s="179"/>
    </row>
    <row r="105" spans="1:30" ht="15.75" customHeight="1" x14ac:dyDescent="0.25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  <c r="AA105" s="179"/>
      <c r="AB105" s="179"/>
      <c r="AC105" s="179"/>
      <c r="AD105" s="179"/>
    </row>
    <row r="106" spans="1:30" ht="15.75" customHeight="1" x14ac:dyDescent="0.25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  <c r="AA106" s="179"/>
      <c r="AB106" s="179"/>
      <c r="AC106" s="179"/>
      <c r="AD106" s="179"/>
    </row>
    <row r="107" spans="1:30" ht="15.75" customHeight="1" x14ac:dyDescent="0.25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9"/>
      <c r="AB107" s="179"/>
      <c r="AC107" s="179"/>
      <c r="AD107" s="179"/>
    </row>
    <row r="108" spans="1:30" ht="15.75" customHeight="1" x14ac:dyDescent="0.25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  <c r="AA108" s="179"/>
      <c r="AB108" s="179"/>
      <c r="AC108" s="179"/>
      <c r="AD108" s="179"/>
    </row>
    <row r="109" spans="1:30" ht="15.75" customHeight="1" x14ac:dyDescent="0.25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9"/>
      <c r="AB109" s="179"/>
      <c r="AC109" s="179"/>
      <c r="AD109" s="179"/>
    </row>
    <row r="110" spans="1:30" ht="15.75" customHeight="1" x14ac:dyDescent="0.25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  <c r="AC110" s="179"/>
      <c r="AD110" s="179"/>
    </row>
    <row r="111" spans="1:30" ht="15.75" customHeight="1" x14ac:dyDescent="0.25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  <c r="AA111" s="179"/>
      <c r="AB111" s="179"/>
      <c r="AC111" s="179"/>
      <c r="AD111" s="179"/>
    </row>
    <row r="112" spans="1:30" ht="15.75" customHeight="1" x14ac:dyDescent="0.25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  <c r="AC112" s="179"/>
      <c r="AD112" s="179"/>
    </row>
    <row r="113" spans="1:30" ht="15.75" customHeight="1" x14ac:dyDescent="0.25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  <c r="AC113" s="179"/>
      <c r="AD113" s="179"/>
    </row>
    <row r="114" spans="1:30" ht="15.75" customHeight="1" x14ac:dyDescent="0.25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  <c r="AC114" s="179"/>
      <c r="AD114" s="179"/>
    </row>
    <row r="115" spans="1:30" ht="15.75" customHeight="1" x14ac:dyDescent="0.25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  <c r="AC115" s="179"/>
      <c r="AD115" s="179"/>
    </row>
    <row r="116" spans="1:30" ht="15.75" customHeight="1" x14ac:dyDescent="0.25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  <c r="AC116" s="179"/>
      <c r="AD116" s="179"/>
    </row>
    <row r="117" spans="1:30" ht="15.75" customHeight="1" x14ac:dyDescent="0.25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  <c r="AC117" s="179"/>
      <c r="AD117" s="179"/>
    </row>
    <row r="118" spans="1:30" ht="15.75" customHeight="1" x14ac:dyDescent="0.25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  <c r="AC118" s="179"/>
      <c r="AD118" s="179"/>
    </row>
    <row r="119" spans="1:30" ht="15.75" customHeight="1" x14ac:dyDescent="0.25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  <c r="AC119" s="179"/>
      <c r="AD119" s="179"/>
    </row>
    <row r="120" spans="1:30" ht="15.75" customHeight="1" x14ac:dyDescent="0.25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  <c r="AC120" s="179"/>
      <c r="AD120" s="179"/>
    </row>
    <row r="121" spans="1:30" ht="15.75" customHeight="1" x14ac:dyDescent="0.25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</row>
    <row r="122" spans="1:30" ht="15.75" customHeight="1" x14ac:dyDescent="0.25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</row>
    <row r="123" spans="1:30" ht="15.75" customHeight="1" x14ac:dyDescent="0.25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  <c r="AC123" s="179"/>
      <c r="AD123" s="179"/>
    </row>
    <row r="124" spans="1:30" ht="15.75" customHeight="1" x14ac:dyDescent="0.25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  <c r="AA124" s="179"/>
      <c r="AB124" s="179"/>
      <c r="AC124" s="179"/>
      <c r="AD124" s="179"/>
    </row>
    <row r="125" spans="1:30" ht="15.75" customHeight="1" x14ac:dyDescent="0.25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  <c r="AC125" s="179"/>
      <c r="AD125" s="179"/>
    </row>
    <row r="126" spans="1:30" ht="15.75" customHeight="1" x14ac:dyDescent="0.25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  <c r="AC126" s="179"/>
      <c r="AD126" s="179"/>
    </row>
    <row r="127" spans="1:30" ht="15.75" customHeight="1" x14ac:dyDescent="0.25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  <c r="AC127" s="179"/>
      <c r="AD127" s="179"/>
    </row>
    <row r="128" spans="1:30" ht="15.75" customHeight="1" x14ac:dyDescent="0.25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  <c r="AC128" s="179"/>
      <c r="AD128" s="179"/>
    </row>
    <row r="129" spans="1:30" ht="15.75" customHeight="1" x14ac:dyDescent="0.25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  <c r="AC129" s="179"/>
      <c r="AD129" s="179"/>
    </row>
    <row r="130" spans="1:30" ht="15.75" customHeight="1" x14ac:dyDescent="0.25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  <c r="AC130" s="179"/>
      <c r="AD130" s="179"/>
    </row>
    <row r="131" spans="1:30" ht="15.75" customHeight="1" x14ac:dyDescent="0.25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</row>
    <row r="132" spans="1:30" ht="15.75" customHeight="1" x14ac:dyDescent="0.25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  <c r="AC132" s="179"/>
      <c r="AD132" s="179"/>
    </row>
    <row r="133" spans="1:30" ht="15.75" customHeight="1" x14ac:dyDescent="0.25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  <c r="AC133" s="179"/>
      <c r="AD133" s="179"/>
    </row>
    <row r="134" spans="1:30" ht="15.75" customHeight="1" x14ac:dyDescent="0.25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  <c r="AC134" s="179"/>
      <c r="AD134" s="179"/>
    </row>
    <row r="135" spans="1:30" ht="15.75" customHeight="1" x14ac:dyDescent="0.25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  <c r="AC135" s="179"/>
      <c r="AD135" s="179"/>
    </row>
    <row r="136" spans="1:30" ht="15.75" customHeight="1" x14ac:dyDescent="0.25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  <c r="AC136" s="179"/>
      <c r="AD136" s="179"/>
    </row>
    <row r="137" spans="1:30" ht="15.75" customHeight="1" x14ac:dyDescent="0.25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  <c r="AC137" s="179"/>
      <c r="AD137" s="179"/>
    </row>
    <row r="138" spans="1:30" ht="15.75" customHeight="1" x14ac:dyDescent="0.25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  <c r="AC138" s="179"/>
      <c r="AD138" s="179"/>
    </row>
    <row r="139" spans="1:30" ht="15.75" customHeight="1" x14ac:dyDescent="0.25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  <c r="AC139" s="179"/>
      <c r="AD139" s="179"/>
    </row>
    <row r="140" spans="1:30" ht="15.75" customHeight="1" x14ac:dyDescent="0.25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  <c r="AC140" s="179"/>
      <c r="AD140" s="179"/>
    </row>
    <row r="141" spans="1:30" ht="15.75" customHeight="1" x14ac:dyDescent="0.25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  <c r="AC141" s="179"/>
      <c r="AD141" s="179"/>
    </row>
    <row r="142" spans="1:30" ht="15.75" customHeight="1" x14ac:dyDescent="0.25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  <c r="AC142" s="179"/>
      <c r="AD142" s="179"/>
    </row>
    <row r="143" spans="1:30" ht="15.75" customHeight="1" x14ac:dyDescent="0.25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  <c r="AC143" s="179"/>
      <c r="AD143" s="179"/>
    </row>
    <row r="144" spans="1:30" ht="15.75" customHeight="1" x14ac:dyDescent="0.25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  <c r="AC144" s="179"/>
      <c r="AD144" s="179"/>
    </row>
    <row r="145" spans="1:30" ht="15.75" customHeight="1" x14ac:dyDescent="0.25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  <c r="AC145" s="179"/>
      <c r="AD145" s="179"/>
    </row>
    <row r="146" spans="1:30" ht="15.75" customHeight="1" x14ac:dyDescent="0.25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  <c r="AC146" s="179"/>
      <c r="AD146" s="179"/>
    </row>
    <row r="147" spans="1:30" ht="15.75" customHeight="1" x14ac:dyDescent="0.25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  <c r="AC147" s="179"/>
      <c r="AD147" s="179"/>
    </row>
    <row r="148" spans="1:30" ht="15.75" customHeight="1" x14ac:dyDescent="0.25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  <c r="AC148" s="179"/>
      <c r="AD148" s="179"/>
    </row>
    <row r="149" spans="1:30" ht="15.75" customHeight="1" x14ac:dyDescent="0.25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  <c r="AC149" s="179"/>
      <c r="AD149" s="179"/>
    </row>
    <row r="150" spans="1:30" ht="15.75" customHeight="1" x14ac:dyDescent="0.25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  <c r="AC150" s="179"/>
      <c r="AD150" s="179"/>
    </row>
    <row r="151" spans="1:30" ht="15.75" customHeight="1" x14ac:dyDescent="0.25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  <c r="AC151" s="179"/>
      <c r="AD151" s="179"/>
    </row>
    <row r="152" spans="1:30" ht="15.75" customHeight="1" x14ac:dyDescent="0.25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  <c r="AC152" s="179"/>
      <c r="AD152" s="179"/>
    </row>
    <row r="153" spans="1:30" ht="15.75" customHeight="1" x14ac:dyDescent="0.25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  <c r="AC153" s="179"/>
      <c r="AD153" s="179"/>
    </row>
    <row r="154" spans="1:30" ht="15.75" customHeight="1" x14ac:dyDescent="0.25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  <c r="AC154" s="179"/>
      <c r="AD154" s="179"/>
    </row>
    <row r="155" spans="1:30" ht="15.75" customHeight="1" x14ac:dyDescent="0.25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  <c r="AC155" s="179"/>
      <c r="AD155" s="179"/>
    </row>
    <row r="156" spans="1:30" ht="15.75" customHeight="1" x14ac:dyDescent="0.25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  <c r="AC156" s="179"/>
      <c r="AD156" s="179"/>
    </row>
    <row r="157" spans="1:30" ht="15.75" customHeight="1" x14ac:dyDescent="0.25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  <c r="AC157" s="179"/>
      <c r="AD157" s="179"/>
    </row>
    <row r="158" spans="1:30" ht="15.75" customHeight="1" x14ac:dyDescent="0.25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  <c r="AC158" s="179"/>
      <c r="AD158" s="179"/>
    </row>
    <row r="159" spans="1:30" ht="15.75" customHeight="1" x14ac:dyDescent="0.25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  <c r="AC159" s="179"/>
      <c r="AD159" s="179"/>
    </row>
    <row r="160" spans="1:30" ht="15.75" customHeight="1" x14ac:dyDescent="0.25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  <c r="AC160" s="179"/>
      <c r="AD160" s="179"/>
    </row>
    <row r="161" spans="1:30" ht="15.75" customHeight="1" x14ac:dyDescent="0.25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  <c r="AC161" s="179"/>
      <c r="AD161" s="179"/>
    </row>
    <row r="162" spans="1:30" ht="15.75" customHeight="1" x14ac:dyDescent="0.25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  <c r="AC162" s="179"/>
      <c r="AD162" s="179"/>
    </row>
    <row r="163" spans="1:30" ht="15.75" customHeight="1" x14ac:dyDescent="0.25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  <c r="AC163" s="179"/>
      <c r="AD163" s="179"/>
    </row>
    <row r="164" spans="1:30" ht="15.75" customHeight="1" x14ac:dyDescent="0.25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  <c r="AC164" s="179"/>
      <c r="AD164" s="179"/>
    </row>
    <row r="165" spans="1:30" ht="15.75" customHeight="1" x14ac:dyDescent="0.25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  <c r="AC165" s="179"/>
      <c r="AD165" s="179"/>
    </row>
    <row r="166" spans="1:30" ht="15.75" customHeight="1" x14ac:dyDescent="0.25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  <c r="AC166" s="179"/>
      <c r="AD166" s="179"/>
    </row>
    <row r="167" spans="1:30" ht="15.75" customHeight="1" x14ac:dyDescent="0.25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</row>
    <row r="168" spans="1:30" ht="15.75" customHeight="1" x14ac:dyDescent="0.25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  <c r="AC168" s="179"/>
      <c r="AD168" s="179"/>
    </row>
    <row r="169" spans="1:30" ht="15.75" customHeight="1" x14ac:dyDescent="0.25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  <c r="AC169" s="179"/>
      <c r="AD169" s="179"/>
    </row>
    <row r="170" spans="1:30" ht="15.75" customHeight="1" x14ac:dyDescent="0.25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  <c r="AC170" s="179"/>
      <c r="AD170" s="179"/>
    </row>
    <row r="171" spans="1:30" ht="15.75" customHeight="1" x14ac:dyDescent="0.25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  <c r="AC171" s="179"/>
      <c r="AD171" s="179"/>
    </row>
    <row r="172" spans="1:30" ht="15.75" customHeight="1" x14ac:dyDescent="0.25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  <c r="AC172" s="179"/>
      <c r="AD172" s="179"/>
    </row>
    <row r="173" spans="1:30" ht="15.75" customHeight="1" x14ac:dyDescent="0.25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  <c r="AC173" s="179"/>
      <c r="AD173" s="179"/>
    </row>
    <row r="174" spans="1:30" ht="15.75" customHeight="1" x14ac:dyDescent="0.25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  <c r="AC174" s="179"/>
      <c r="AD174" s="179"/>
    </row>
    <row r="175" spans="1:30" ht="15.75" customHeight="1" x14ac:dyDescent="0.25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  <c r="AC175" s="179"/>
      <c r="AD175" s="179"/>
    </row>
    <row r="176" spans="1:30" ht="15.75" customHeight="1" x14ac:dyDescent="0.25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  <c r="AC176" s="179"/>
      <c r="AD176" s="179"/>
    </row>
    <row r="177" spans="1:30" ht="15.75" customHeight="1" x14ac:dyDescent="0.25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  <c r="AC177" s="179"/>
      <c r="AD177" s="179"/>
    </row>
    <row r="178" spans="1:30" ht="15.75" customHeight="1" x14ac:dyDescent="0.25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</row>
    <row r="179" spans="1:30" ht="15.75" customHeight="1" x14ac:dyDescent="0.25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  <c r="AC179" s="179"/>
      <c r="AD179" s="179"/>
    </row>
    <row r="180" spans="1:30" ht="15.75" customHeight="1" x14ac:dyDescent="0.25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  <c r="AC180" s="179"/>
      <c r="AD180" s="179"/>
    </row>
    <row r="181" spans="1:30" ht="15.75" customHeight="1" x14ac:dyDescent="0.25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  <c r="AC181" s="179"/>
      <c r="AD181" s="179"/>
    </row>
    <row r="182" spans="1:30" ht="15.75" customHeight="1" x14ac:dyDescent="0.25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  <c r="AC182" s="179"/>
      <c r="AD182" s="179"/>
    </row>
    <row r="183" spans="1:30" ht="15.75" customHeight="1" x14ac:dyDescent="0.25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  <c r="AC183" s="179"/>
      <c r="AD183" s="179"/>
    </row>
    <row r="184" spans="1:30" ht="15.75" customHeight="1" x14ac:dyDescent="0.25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  <c r="AC184" s="179"/>
      <c r="AD184" s="179"/>
    </row>
    <row r="185" spans="1:30" ht="15.75" customHeight="1" x14ac:dyDescent="0.25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  <c r="AC185" s="179"/>
      <c r="AD185" s="179"/>
    </row>
    <row r="186" spans="1:30" ht="15.75" customHeight="1" x14ac:dyDescent="0.25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  <c r="AC186" s="179"/>
      <c r="AD186" s="179"/>
    </row>
    <row r="187" spans="1:30" ht="15.75" customHeight="1" x14ac:dyDescent="0.25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  <c r="AC187" s="179"/>
      <c r="AD187" s="179"/>
    </row>
    <row r="188" spans="1:30" ht="15.75" customHeight="1" x14ac:dyDescent="0.25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  <c r="AC188" s="179"/>
      <c r="AD188" s="179"/>
    </row>
    <row r="189" spans="1:30" ht="15.75" customHeight="1" x14ac:dyDescent="0.25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  <c r="AC189" s="179"/>
      <c r="AD189" s="179"/>
    </row>
    <row r="190" spans="1:30" ht="15.75" customHeight="1" x14ac:dyDescent="0.25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  <c r="AC190" s="179"/>
      <c r="AD190" s="179"/>
    </row>
    <row r="191" spans="1:30" ht="15.75" customHeight="1" x14ac:dyDescent="0.25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  <c r="AC191" s="179"/>
      <c r="AD191" s="179"/>
    </row>
    <row r="192" spans="1:30" ht="15.75" customHeight="1" x14ac:dyDescent="0.25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  <c r="AC192" s="179"/>
      <c r="AD192" s="179"/>
    </row>
    <row r="193" spans="1:30" ht="15.75" customHeight="1" x14ac:dyDescent="0.25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  <c r="AC193" s="179"/>
      <c r="AD193" s="179"/>
    </row>
    <row r="194" spans="1:30" ht="15.75" customHeight="1" x14ac:dyDescent="0.25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  <c r="AC194" s="179"/>
      <c r="AD194" s="179"/>
    </row>
    <row r="195" spans="1:30" ht="15.75" customHeight="1" x14ac:dyDescent="0.25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  <c r="AC195" s="179"/>
      <c r="AD195" s="179"/>
    </row>
    <row r="196" spans="1:30" ht="15.75" customHeight="1" x14ac:dyDescent="0.25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  <c r="AC196" s="179"/>
      <c r="AD196" s="179"/>
    </row>
    <row r="197" spans="1:30" ht="15.75" customHeight="1" x14ac:dyDescent="0.25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  <c r="AC197" s="179"/>
      <c r="AD197" s="179"/>
    </row>
    <row r="198" spans="1:30" ht="15.75" customHeight="1" x14ac:dyDescent="0.25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  <c r="AC198" s="179"/>
      <c r="AD198" s="179"/>
    </row>
    <row r="199" spans="1:30" ht="15.75" customHeight="1" x14ac:dyDescent="0.25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  <c r="AC199" s="179"/>
      <c r="AD199" s="179"/>
    </row>
    <row r="200" spans="1:30" ht="15.75" customHeight="1" x14ac:dyDescent="0.25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  <c r="AC200" s="179"/>
      <c r="AD200" s="179"/>
    </row>
    <row r="201" spans="1:30" ht="15.75" customHeight="1" x14ac:dyDescent="0.25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  <c r="AC201" s="179"/>
      <c r="AD201" s="179"/>
    </row>
    <row r="202" spans="1:30" ht="15.75" customHeight="1" x14ac:dyDescent="0.25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  <c r="AC202" s="179"/>
      <c r="AD202" s="179"/>
    </row>
    <row r="203" spans="1:30" ht="15.75" customHeight="1" x14ac:dyDescent="0.25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  <c r="AC203" s="179"/>
      <c r="AD203" s="179"/>
    </row>
    <row r="204" spans="1:30" ht="15.75" customHeight="1" x14ac:dyDescent="0.25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  <c r="AC204" s="179"/>
      <c r="AD204" s="179"/>
    </row>
    <row r="205" spans="1:30" ht="15.75" customHeight="1" x14ac:dyDescent="0.25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  <c r="AC205" s="179"/>
      <c r="AD205" s="179"/>
    </row>
    <row r="206" spans="1:30" ht="15.75" customHeight="1" x14ac:dyDescent="0.25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  <c r="AC206" s="179"/>
      <c r="AD206" s="179"/>
    </row>
    <row r="207" spans="1:30" ht="15.75" customHeight="1" x14ac:dyDescent="0.25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  <c r="AC207" s="179"/>
      <c r="AD207" s="179"/>
    </row>
    <row r="208" spans="1:30" ht="15.75" customHeight="1" x14ac:dyDescent="0.25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  <c r="AC208" s="179"/>
      <c r="AD208" s="179"/>
    </row>
    <row r="209" spans="1:30" ht="15.75" customHeight="1" x14ac:dyDescent="0.25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  <c r="AC209" s="179"/>
      <c r="AD209" s="179"/>
    </row>
    <row r="210" spans="1:30" ht="15.75" customHeight="1" x14ac:dyDescent="0.25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  <c r="AC210" s="179"/>
      <c r="AD210" s="179"/>
    </row>
    <row r="211" spans="1:30" ht="15.75" customHeight="1" x14ac:dyDescent="0.25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  <c r="AC211" s="179"/>
      <c r="AD211" s="179"/>
    </row>
    <row r="212" spans="1:30" ht="15.75" customHeight="1" x14ac:dyDescent="0.25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  <c r="AC212" s="179"/>
      <c r="AD212" s="179"/>
    </row>
    <row r="213" spans="1:30" ht="15.75" customHeight="1" x14ac:dyDescent="0.25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  <c r="AC213" s="179"/>
      <c r="AD213" s="179"/>
    </row>
    <row r="214" spans="1:30" ht="15.75" customHeight="1" x14ac:dyDescent="0.25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  <c r="AC214" s="179"/>
      <c r="AD214" s="179"/>
    </row>
    <row r="215" spans="1:30" ht="15.75" customHeight="1" x14ac:dyDescent="0.25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  <c r="AC215" s="179"/>
      <c r="AD215" s="179"/>
    </row>
    <row r="216" spans="1:30" ht="15.75" customHeight="1" x14ac:dyDescent="0.25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  <c r="AC216" s="179"/>
      <c r="AD216" s="179"/>
    </row>
    <row r="217" spans="1:30" ht="15.75" customHeight="1" x14ac:dyDescent="0.25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  <c r="AC217" s="179"/>
      <c r="AD217" s="179"/>
    </row>
    <row r="218" spans="1:30" ht="15.75" customHeight="1" x14ac:dyDescent="0.25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  <c r="AC218" s="179"/>
      <c r="AD218" s="179"/>
    </row>
    <row r="219" spans="1:30" ht="15.75" customHeight="1" x14ac:dyDescent="0.25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  <c r="AC219" s="179"/>
      <c r="AD219" s="179"/>
    </row>
    <row r="220" spans="1:30" ht="15.75" customHeight="1" x14ac:dyDescent="0.25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  <c r="AC220" s="179"/>
      <c r="AD220" s="179"/>
    </row>
    <row r="221" spans="1:30" ht="15.75" customHeight="1" x14ac:dyDescent="0.25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</row>
    <row r="222" spans="1:30" ht="15.75" customHeight="1" x14ac:dyDescent="0.25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  <c r="AC222" s="179"/>
      <c r="AD222" s="179"/>
    </row>
    <row r="223" spans="1:30" ht="15.75" customHeight="1" x14ac:dyDescent="0.25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  <c r="AC223" s="179"/>
      <c r="AD223" s="179"/>
    </row>
    <row r="224" spans="1:30" ht="15.75" customHeight="1" x14ac:dyDescent="0.25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</row>
    <row r="225" spans="1:30" ht="15.75" customHeight="1" x14ac:dyDescent="0.25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  <c r="AC225" s="179"/>
      <c r="AD225" s="179"/>
    </row>
    <row r="226" spans="1:30" ht="15.75" customHeight="1" x14ac:dyDescent="0.25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  <c r="AC226" s="179"/>
      <c r="AD226" s="179"/>
    </row>
    <row r="227" spans="1:30" ht="15.75" customHeight="1" x14ac:dyDescent="0.25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</row>
    <row r="228" spans="1:30" ht="15.75" customHeight="1" x14ac:dyDescent="0.25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</row>
    <row r="229" spans="1:30" ht="15.75" customHeight="1" x14ac:dyDescent="0.25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</row>
    <row r="230" spans="1:30" ht="15.75" customHeight="1" x14ac:dyDescent="0.25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</row>
    <row r="231" spans="1:30" ht="15.75" customHeight="1" x14ac:dyDescent="0.25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</row>
    <row r="232" spans="1:30" ht="15.75" customHeight="1" x14ac:dyDescent="0.25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</row>
    <row r="233" spans="1:30" ht="15.75" customHeight="1" x14ac:dyDescent="0.25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  <c r="AC233" s="179"/>
      <c r="AD233" s="179"/>
    </row>
    <row r="234" spans="1:30" ht="15.75" customHeight="1" x14ac:dyDescent="0.25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  <c r="AC234" s="179"/>
      <c r="AD234" s="179"/>
    </row>
    <row r="235" spans="1:30" ht="15.75" customHeight="1" x14ac:dyDescent="0.25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</row>
    <row r="236" spans="1:30" ht="15.75" customHeight="1" x14ac:dyDescent="0.25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</row>
    <row r="237" spans="1:30" ht="15.75" customHeight="1" x14ac:dyDescent="0.25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</row>
    <row r="238" spans="1:30" ht="15.75" customHeight="1" x14ac:dyDescent="0.25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</row>
    <row r="239" spans="1:30" ht="15.75" customHeight="1" x14ac:dyDescent="0.25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</row>
    <row r="240" spans="1:30" ht="15.75" customHeight="1" x14ac:dyDescent="0.25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</row>
    <row r="241" spans="1:30" ht="15.75" customHeight="1" x14ac:dyDescent="0.25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</row>
    <row r="242" spans="1:30" ht="15.75" customHeight="1" x14ac:dyDescent="0.25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</row>
    <row r="243" spans="1:30" ht="15.75" customHeight="1" x14ac:dyDescent="0.25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</row>
    <row r="244" spans="1:30" ht="15.75" customHeight="1" x14ac:dyDescent="0.25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</row>
    <row r="245" spans="1:30" ht="15.75" customHeight="1" x14ac:dyDescent="0.25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</row>
    <row r="246" spans="1:30" ht="15.75" customHeight="1" x14ac:dyDescent="0.25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</row>
    <row r="247" spans="1:30" ht="15.75" customHeight="1" x14ac:dyDescent="0.25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</row>
    <row r="248" spans="1:30" ht="15.75" customHeight="1" x14ac:dyDescent="0.25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</row>
    <row r="249" spans="1:30" ht="15.75" customHeight="1" x14ac:dyDescent="0.25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</row>
    <row r="250" spans="1:30" ht="15.75" customHeight="1" x14ac:dyDescent="0.25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</row>
    <row r="251" spans="1:30" ht="15.75" customHeight="1" x14ac:dyDescent="0.25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</row>
    <row r="252" spans="1:30" ht="15.75" customHeight="1" x14ac:dyDescent="0.25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</row>
    <row r="253" spans="1:30" ht="15.75" customHeight="1" x14ac:dyDescent="0.25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</row>
    <row r="254" spans="1:30" ht="15.75" customHeight="1" x14ac:dyDescent="0.25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</row>
    <row r="255" spans="1:30" ht="15.75" customHeight="1" x14ac:dyDescent="0.25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  <c r="AC255" s="179"/>
      <c r="AD255" s="179"/>
    </row>
    <row r="256" spans="1:30" ht="15.75" customHeight="1" x14ac:dyDescent="0.25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  <c r="AC256" s="179"/>
      <c r="AD256" s="179"/>
    </row>
    <row r="257" spans="1:30" ht="15.75" customHeight="1" x14ac:dyDescent="0.25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  <c r="AC257" s="179"/>
      <c r="AD257" s="179"/>
    </row>
    <row r="258" spans="1:30" ht="15.75" customHeight="1" x14ac:dyDescent="0.25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  <c r="AC258" s="179"/>
      <c r="AD258" s="179"/>
    </row>
    <row r="259" spans="1:30" ht="15.75" customHeight="1" x14ac:dyDescent="0.25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  <c r="AC259" s="179"/>
      <c r="AD259" s="179"/>
    </row>
    <row r="260" spans="1:30" ht="15.75" customHeight="1" x14ac:dyDescent="0.25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</row>
    <row r="261" spans="1:30" ht="15.75" customHeight="1" x14ac:dyDescent="0.25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</row>
    <row r="262" spans="1:30" ht="15.75" customHeight="1" x14ac:dyDescent="0.25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</row>
    <row r="263" spans="1:30" ht="15.75" customHeight="1" x14ac:dyDescent="0.25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</row>
    <row r="264" spans="1:30" ht="15.75" customHeight="1" x14ac:dyDescent="0.25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</row>
    <row r="265" spans="1:30" ht="15.75" customHeight="1" x14ac:dyDescent="0.25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</row>
    <row r="266" spans="1:30" ht="15.75" customHeight="1" x14ac:dyDescent="0.25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</row>
    <row r="267" spans="1:30" ht="15.75" customHeight="1" x14ac:dyDescent="0.25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  <c r="AC267" s="179"/>
      <c r="AD267" s="179"/>
    </row>
    <row r="268" spans="1:30" ht="15.75" customHeight="1" x14ac:dyDescent="0.25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  <c r="AC268" s="179"/>
      <c r="AD268" s="179"/>
    </row>
    <row r="269" spans="1:30" ht="15.75" customHeight="1" x14ac:dyDescent="0.25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</row>
    <row r="270" spans="1:30" ht="15.75" customHeight="1" x14ac:dyDescent="0.25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  <c r="AC270" s="179"/>
      <c r="AD270" s="179"/>
    </row>
    <row r="271" spans="1:30" ht="15.75" customHeight="1" x14ac:dyDescent="0.25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  <c r="AA271" s="179"/>
      <c r="AB271" s="179"/>
      <c r="AC271" s="179"/>
      <c r="AD271" s="179"/>
    </row>
    <row r="272" spans="1:30" ht="15.75" customHeight="1" x14ac:dyDescent="0.25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  <c r="AC272" s="179"/>
      <c r="AD272" s="179"/>
    </row>
    <row r="273" spans="1:30" ht="15.75" customHeight="1" x14ac:dyDescent="0.25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  <c r="AA273" s="179"/>
      <c r="AB273" s="179"/>
      <c r="AC273" s="179"/>
      <c r="AD273" s="179"/>
    </row>
    <row r="274" spans="1:30" ht="15.75" customHeight="1" x14ac:dyDescent="0.25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  <c r="AC274" s="179"/>
      <c r="AD274" s="179"/>
    </row>
    <row r="275" spans="1:30" ht="15.75" customHeight="1" x14ac:dyDescent="0.25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  <c r="AC275" s="179"/>
      <c r="AD275" s="179"/>
    </row>
    <row r="276" spans="1:30" ht="15.75" customHeight="1" x14ac:dyDescent="0.25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  <c r="AC276" s="179"/>
      <c r="AD276" s="179"/>
    </row>
    <row r="277" spans="1:30" ht="15.75" customHeight="1" x14ac:dyDescent="0.25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  <c r="AC277" s="179"/>
      <c r="AD277" s="179"/>
    </row>
    <row r="278" spans="1:30" ht="15.75" customHeight="1" x14ac:dyDescent="0.25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  <c r="AC278" s="179"/>
      <c r="AD278" s="179"/>
    </row>
    <row r="279" spans="1:30" ht="15.75" customHeight="1" x14ac:dyDescent="0.25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179"/>
      <c r="AC279" s="179"/>
      <c r="AD279" s="179"/>
    </row>
    <row r="280" spans="1:30" ht="15.75" customHeight="1" x14ac:dyDescent="0.25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  <c r="AC280" s="179"/>
      <c r="AD280" s="179"/>
    </row>
    <row r="281" spans="1:30" ht="15.75" customHeight="1" x14ac:dyDescent="0.25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  <c r="AC281" s="179"/>
      <c r="AD281" s="179"/>
    </row>
    <row r="282" spans="1:30" ht="15.75" customHeight="1" x14ac:dyDescent="0.25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</row>
    <row r="283" spans="1:30" ht="15.75" customHeight="1" x14ac:dyDescent="0.25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  <c r="AC283" s="179"/>
      <c r="AD283" s="179"/>
    </row>
    <row r="284" spans="1:30" ht="15.75" customHeight="1" x14ac:dyDescent="0.25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  <c r="AC284" s="179"/>
      <c r="AD284" s="179"/>
    </row>
    <row r="285" spans="1:30" ht="15.75" customHeight="1" x14ac:dyDescent="0.25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  <c r="AA285" s="179"/>
      <c r="AB285" s="179"/>
      <c r="AC285" s="179"/>
      <c r="AD285" s="179"/>
    </row>
    <row r="286" spans="1:30" ht="15.75" customHeight="1" x14ac:dyDescent="0.25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  <c r="AC286" s="179"/>
      <c r="AD286" s="179"/>
    </row>
    <row r="287" spans="1:30" ht="15.75" customHeight="1" x14ac:dyDescent="0.25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  <c r="AC287" s="179"/>
      <c r="AD287" s="179"/>
    </row>
    <row r="288" spans="1:30" ht="15.75" customHeight="1" x14ac:dyDescent="0.25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  <c r="AC288" s="179"/>
      <c r="AD288" s="179"/>
    </row>
    <row r="289" spans="1:30" ht="15.75" customHeight="1" x14ac:dyDescent="0.25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179"/>
      <c r="AC289" s="179"/>
      <c r="AD289" s="179"/>
    </row>
    <row r="290" spans="1:30" ht="15.75" customHeight="1" x14ac:dyDescent="0.25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  <c r="AC290" s="179"/>
      <c r="AD290" s="179"/>
    </row>
    <row r="291" spans="1:30" ht="15.75" customHeight="1" x14ac:dyDescent="0.25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179"/>
      <c r="AC291" s="179"/>
      <c r="AD291" s="179"/>
    </row>
    <row r="292" spans="1:30" ht="15.75" customHeight="1" x14ac:dyDescent="0.25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  <c r="AC292" s="179"/>
      <c r="AD292" s="179"/>
    </row>
    <row r="293" spans="1:30" ht="15.75" customHeight="1" x14ac:dyDescent="0.25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  <c r="AA293" s="179"/>
      <c r="AB293" s="179"/>
      <c r="AC293" s="179"/>
      <c r="AD293" s="179"/>
    </row>
    <row r="294" spans="1:30" ht="15.75" customHeight="1" x14ac:dyDescent="0.25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179"/>
      <c r="AC294" s="179"/>
      <c r="AD294" s="179"/>
    </row>
    <row r="295" spans="1:30" ht="15.75" customHeight="1" x14ac:dyDescent="0.25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  <c r="AC295" s="179"/>
      <c r="AD295" s="179"/>
    </row>
    <row r="296" spans="1:30" ht="15.75" customHeight="1" x14ac:dyDescent="0.25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  <c r="AC296" s="179"/>
      <c r="AD296" s="179"/>
    </row>
    <row r="297" spans="1:30" ht="15.75" customHeight="1" x14ac:dyDescent="0.25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  <c r="AA297" s="179"/>
      <c r="AB297" s="179"/>
      <c r="AC297" s="179"/>
      <c r="AD297" s="179"/>
    </row>
    <row r="298" spans="1:30" ht="15.75" customHeight="1" x14ac:dyDescent="0.25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  <c r="AC298" s="179"/>
      <c r="AD298" s="179"/>
    </row>
    <row r="299" spans="1:30" ht="15.75" customHeight="1" x14ac:dyDescent="0.25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  <c r="AA299" s="179"/>
      <c r="AB299" s="179"/>
      <c r="AC299" s="179"/>
      <c r="AD299" s="179"/>
    </row>
    <row r="300" spans="1:30" ht="15.75" customHeight="1" x14ac:dyDescent="0.25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  <c r="AC300" s="179"/>
      <c r="AD300" s="179"/>
    </row>
    <row r="301" spans="1:30" ht="15.75" customHeight="1" x14ac:dyDescent="0.25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/>
      <c r="AC301" s="179"/>
      <c r="AD301" s="179"/>
    </row>
    <row r="302" spans="1:30" ht="15.75" customHeight="1" x14ac:dyDescent="0.25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  <c r="AC302" s="179"/>
      <c r="AD302" s="179"/>
    </row>
    <row r="303" spans="1:30" ht="15.75" customHeight="1" x14ac:dyDescent="0.25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  <c r="AC303" s="179"/>
      <c r="AD303" s="179"/>
    </row>
    <row r="304" spans="1:30" ht="15.75" customHeight="1" x14ac:dyDescent="0.25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  <c r="AA304" s="179"/>
      <c r="AB304" s="179"/>
      <c r="AC304" s="179"/>
      <c r="AD304" s="179"/>
    </row>
    <row r="305" spans="1:30" ht="15.75" customHeight="1" x14ac:dyDescent="0.25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  <c r="AC305" s="179"/>
      <c r="AD305" s="179"/>
    </row>
    <row r="306" spans="1:30" ht="15.75" customHeight="1" x14ac:dyDescent="0.25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  <c r="AC306" s="179"/>
      <c r="AD306" s="179"/>
    </row>
    <row r="307" spans="1:30" ht="15.75" customHeight="1" x14ac:dyDescent="0.25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  <c r="AC307" s="179"/>
      <c r="AD307" s="179"/>
    </row>
    <row r="308" spans="1:30" ht="15.75" customHeight="1" x14ac:dyDescent="0.25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  <c r="AC308" s="179"/>
      <c r="AD308" s="179"/>
    </row>
    <row r="309" spans="1:30" ht="15.75" customHeight="1" x14ac:dyDescent="0.25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/>
      <c r="AC309" s="179"/>
      <c r="AD309" s="179"/>
    </row>
    <row r="310" spans="1:30" ht="15.75" customHeight="1" x14ac:dyDescent="0.25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  <c r="AC310" s="179"/>
      <c r="AD310" s="179"/>
    </row>
    <row r="311" spans="1:30" ht="15.75" customHeight="1" x14ac:dyDescent="0.25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  <c r="AC311" s="179"/>
      <c r="AD311" s="179"/>
    </row>
    <row r="312" spans="1:30" ht="15.75" customHeight="1" x14ac:dyDescent="0.25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  <c r="AC312" s="179"/>
      <c r="AD312" s="179"/>
    </row>
    <row r="313" spans="1:30" ht="15.75" customHeight="1" x14ac:dyDescent="0.25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  <c r="AC313" s="179"/>
      <c r="AD313" s="179"/>
    </row>
    <row r="314" spans="1:30" ht="15.75" customHeight="1" x14ac:dyDescent="0.25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  <c r="AC314" s="179"/>
      <c r="AD314" s="179"/>
    </row>
    <row r="315" spans="1:30" ht="15.75" customHeight="1" x14ac:dyDescent="0.25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  <c r="AC315" s="179"/>
      <c r="AD315" s="179"/>
    </row>
    <row r="316" spans="1:30" ht="15.75" customHeight="1" x14ac:dyDescent="0.25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  <c r="AC316" s="179"/>
      <c r="AD316" s="179"/>
    </row>
    <row r="317" spans="1:30" ht="15.75" customHeight="1" x14ac:dyDescent="0.25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  <c r="AC317" s="179"/>
      <c r="AD317" s="179"/>
    </row>
    <row r="318" spans="1:30" ht="15.75" customHeight="1" x14ac:dyDescent="0.25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/>
      <c r="AC318" s="179"/>
      <c r="AD318" s="179"/>
    </row>
    <row r="319" spans="1:30" ht="15.75" customHeight="1" x14ac:dyDescent="0.25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/>
      <c r="AC319" s="179"/>
      <c r="AD319" s="179"/>
    </row>
    <row r="320" spans="1:30" ht="15.75" customHeight="1" x14ac:dyDescent="0.25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/>
      <c r="AC320" s="179"/>
      <c r="AD320" s="179"/>
    </row>
    <row r="321" spans="1:30" ht="15.75" customHeight="1" x14ac:dyDescent="0.25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/>
      <c r="AC321" s="179"/>
      <c r="AD321" s="179"/>
    </row>
    <row r="322" spans="1:30" ht="15.75" customHeight="1" x14ac:dyDescent="0.25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/>
      <c r="AC322" s="179"/>
      <c r="AD322" s="179"/>
    </row>
    <row r="323" spans="1:30" ht="15.75" customHeight="1" x14ac:dyDescent="0.25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  <c r="AA323" s="179"/>
      <c r="AB323" s="179"/>
      <c r="AC323" s="179"/>
      <c r="AD323" s="179"/>
    </row>
    <row r="324" spans="1:30" ht="15.75" customHeight="1" x14ac:dyDescent="0.25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  <c r="AA324" s="179"/>
      <c r="AB324" s="179"/>
      <c r="AC324" s="179"/>
      <c r="AD324" s="179"/>
    </row>
    <row r="325" spans="1:30" ht="15.75" customHeight="1" x14ac:dyDescent="0.25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  <c r="AC325" s="179"/>
      <c r="AD325" s="179"/>
    </row>
    <row r="326" spans="1:30" ht="15.75" customHeight="1" x14ac:dyDescent="0.25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  <c r="AC326" s="179"/>
      <c r="AD326" s="179"/>
    </row>
    <row r="327" spans="1:30" ht="15.75" customHeight="1" x14ac:dyDescent="0.25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  <c r="AA327" s="179"/>
      <c r="AB327" s="179"/>
      <c r="AC327" s="179"/>
      <c r="AD327" s="179"/>
    </row>
    <row r="328" spans="1:30" ht="15.75" customHeight="1" x14ac:dyDescent="0.25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  <c r="AA328" s="179"/>
      <c r="AB328" s="179"/>
      <c r="AC328" s="179"/>
      <c r="AD328" s="179"/>
    </row>
    <row r="329" spans="1:30" ht="15.75" customHeight="1" x14ac:dyDescent="0.25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  <c r="AA329" s="179"/>
      <c r="AB329" s="179"/>
      <c r="AC329" s="179"/>
      <c r="AD329" s="179"/>
    </row>
    <row r="330" spans="1:30" ht="15.75" customHeight="1" x14ac:dyDescent="0.25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  <c r="AA330" s="179"/>
      <c r="AB330" s="179"/>
      <c r="AC330" s="179"/>
      <c r="AD330" s="179"/>
    </row>
    <row r="331" spans="1:30" ht="15.75" customHeight="1" x14ac:dyDescent="0.25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  <c r="AC331" s="179"/>
      <c r="AD331" s="179"/>
    </row>
    <row r="332" spans="1:30" ht="15.75" customHeight="1" x14ac:dyDescent="0.25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  <c r="AC332" s="179"/>
      <c r="AD332" s="179"/>
    </row>
    <row r="333" spans="1:30" ht="15.75" customHeight="1" x14ac:dyDescent="0.25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  <c r="AC333" s="179"/>
      <c r="AD333" s="179"/>
    </row>
    <row r="334" spans="1:30" ht="15.75" customHeight="1" x14ac:dyDescent="0.25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</row>
    <row r="335" spans="1:30" ht="15.75" customHeight="1" x14ac:dyDescent="0.25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  <c r="AA335" s="179"/>
      <c r="AB335" s="179"/>
      <c r="AC335" s="179"/>
      <c r="AD335" s="179"/>
    </row>
    <row r="336" spans="1:30" ht="15.75" customHeight="1" x14ac:dyDescent="0.25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  <c r="AC336" s="179"/>
      <c r="AD336" s="179"/>
    </row>
    <row r="337" spans="1:30" ht="15.75" customHeight="1" x14ac:dyDescent="0.25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  <c r="AC337" s="179"/>
      <c r="AD337" s="179"/>
    </row>
    <row r="338" spans="1:30" ht="15.75" customHeight="1" x14ac:dyDescent="0.25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  <c r="AC338" s="179"/>
      <c r="AD338" s="179"/>
    </row>
    <row r="339" spans="1:30" ht="15.75" customHeight="1" x14ac:dyDescent="0.25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  <c r="AC339" s="179"/>
      <c r="AD339" s="179"/>
    </row>
    <row r="340" spans="1:30" ht="15.75" customHeight="1" x14ac:dyDescent="0.25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  <c r="AC340" s="179"/>
      <c r="AD340" s="179"/>
    </row>
    <row r="341" spans="1:30" ht="15.75" customHeight="1" x14ac:dyDescent="0.25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  <c r="AA341" s="179"/>
      <c r="AB341" s="179"/>
      <c r="AC341" s="179"/>
      <c r="AD341" s="179"/>
    </row>
    <row r="342" spans="1:30" ht="15.75" customHeight="1" x14ac:dyDescent="0.25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  <c r="AA342" s="179"/>
      <c r="AB342" s="179"/>
      <c r="AC342" s="179"/>
      <c r="AD342" s="179"/>
    </row>
    <row r="343" spans="1:30" ht="15.75" customHeight="1" x14ac:dyDescent="0.25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  <c r="AA343" s="179"/>
      <c r="AB343" s="179"/>
      <c r="AC343" s="179"/>
      <c r="AD343" s="179"/>
    </row>
    <row r="344" spans="1:30" ht="15.75" customHeight="1" x14ac:dyDescent="0.25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  <c r="AC344" s="179"/>
      <c r="AD344" s="179"/>
    </row>
    <row r="345" spans="1:30" ht="15.75" customHeight="1" x14ac:dyDescent="0.25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  <c r="AA345" s="179"/>
      <c r="AB345" s="179"/>
      <c r="AC345" s="179"/>
      <c r="AD345" s="179"/>
    </row>
    <row r="346" spans="1:30" ht="15.75" customHeight="1" x14ac:dyDescent="0.25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  <c r="AA346" s="179"/>
      <c r="AB346" s="179"/>
      <c r="AC346" s="179"/>
      <c r="AD346" s="179"/>
    </row>
    <row r="347" spans="1:30" ht="15.75" customHeight="1" x14ac:dyDescent="0.25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  <c r="AA347" s="179"/>
      <c r="AB347" s="179"/>
      <c r="AC347" s="179"/>
      <c r="AD347" s="179"/>
    </row>
    <row r="348" spans="1:30" ht="15.75" customHeight="1" x14ac:dyDescent="0.25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  <c r="AA348" s="179"/>
      <c r="AB348" s="179"/>
      <c r="AC348" s="179"/>
      <c r="AD348" s="179"/>
    </row>
    <row r="349" spans="1:30" ht="15.75" customHeight="1" x14ac:dyDescent="0.25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  <c r="AA349" s="179"/>
      <c r="AB349" s="179"/>
      <c r="AC349" s="179"/>
      <c r="AD349" s="179"/>
    </row>
    <row r="350" spans="1:30" ht="15.75" customHeight="1" x14ac:dyDescent="0.25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  <c r="AC350" s="179"/>
      <c r="AD350" s="179"/>
    </row>
    <row r="351" spans="1:30" ht="15.75" customHeight="1" x14ac:dyDescent="0.25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  <c r="AA351" s="179"/>
      <c r="AB351" s="179"/>
      <c r="AC351" s="179"/>
      <c r="AD351" s="179"/>
    </row>
    <row r="352" spans="1:30" ht="15.75" customHeight="1" x14ac:dyDescent="0.25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  <c r="AC352" s="179"/>
      <c r="AD352" s="179"/>
    </row>
    <row r="353" spans="1:30" ht="15.75" customHeight="1" x14ac:dyDescent="0.25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  <c r="AC353" s="179"/>
      <c r="AD353" s="179"/>
    </row>
    <row r="354" spans="1:30" ht="15.75" customHeight="1" x14ac:dyDescent="0.25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  <c r="AC354" s="179"/>
      <c r="AD354" s="179"/>
    </row>
    <row r="355" spans="1:30" ht="15.75" customHeight="1" x14ac:dyDescent="0.25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  <c r="AC355" s="179"/>
      <c r="AD355" s="179"/>
    </row>
    <row r="356" spans="1:30" ht="15.75" customHeight="1" x14ac:dyDescent="0.25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  <c r="AC356" s="179"/>
      <c r="AD356" s="179"/>
    </row>
    <row r="357" spans="1:30" ht="15.75" customHeight="1" x14ac:dyDescent="0.25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  <c r="AC357" s="179"/>
      <c r="AD357" s="179"/>
    </row>
    <row r="358" spans="1:30" ht="15.75" customHeight="1" x14ac:dyDescent="0.25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  <c r="AC358" s="179"/>
      <c r="AD358" s="179"/>
    </row>
    <row r="359" spans="1:30" ht="15.75" customHeight="1" x14ac:dyDescent="0.25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  <c r="AC359" s="179"/>
      <c r="AD359" s="179"/>
    </row>
    <row r="360" spans="1:30" ht="15.75" customHeight="1" x14ac:dyDescent="0.25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  <c r="AA360" s="179"/>
      <c r="AB360" s="179"/>
      <c r="AC360" s="179"/>
      <c r="AD360" s="179"/>
    </row>
    <row r="361" spans="1:30" ht="15.75" customHeight="1" x14ac:dyDescent="0.25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  <c r="AA361" s="179"/>
      <c r="AB361" s="179"/>
      <c r="AC361" s="179"/>
      <c r="AD361" s="179"/>
    </row>
    <row r="362" spans="1:30" ht="15.75" customHeight="1" x14ac:dyDescent="0.25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  <c r="AA362" s="179"/>
      <c r="AB362" s="179"/>
      <c r="AC362" s="179"/>
      <c r="AD362" s="179"/>
    </row>
    <row r="363" spans="1:30" ht="15.75" customHeight="1" x14ac:dyDescent="0.25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  <c r="AC363" s="179"/>
      <c r="AD363" s="179"/>
    </row>
    <row r="364" spans="1:30" ht="15.75" customHeight="1" x14ac:dyDescent="0.25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  <c r="AC364" s="179"/>
      <c r="AD364" s="179"/>
    </row>
    <row r="365" spans="1:30" ht="15.75" customHeight="1" x14ac:dyDescent="0.25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  <c r="AC365" s="179"/>
      <c r="AD365" s="179"/>
    </row>
    <row r="366" spans="1:30" ht="15.75" customHeight="1" x14ac:dyDescent="0.25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  <c r="AC366" s="179"/>
      <c r="AD366" s="179"/>
    </row>
    <row r="367" spans="1:30" ht="15.75" customHeight="1" x14ac:dyDescent="0.25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  <c r="AA367" s="179"/>
      <c r="AB367" s="179"/>
      <c r="AC367" s="179"/>
      <c r="AD367" s="179"/>
    </row>
    <row r="368" spans="1:30" ht="15.75" customHeight="1" x14ac:dyDescent="0.25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  <c r="AA368" s="179"/>
      <c r="AB368" s="179"/>
      <c r="AC368" s="179"/>
      <c r="AD368" s="179"/>
    </row>
    <row r="369" spans="1:30" ht="15.75" customHeight="1" x14ac:dyDescent="0.25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  <c r="AA369" s="179"/>
      <c r="AB369" s="179"/>
      <c r="AC369" s="179"/>
      <c r="AD369" s="179"/>
    </row>
    <row r="370" spans="1:30" ht="15.75" customHeight="1" x14ac:dyDescent="0.25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  <c r="AC370" s="179"/>
      <c r="AD370" s="179"/>
    </row>
    <row r="371" spans="1:30" ht="15.75" customHeight="1" x14ac:dyDescent="0.25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  <c r="AA371" s="179"/>
      <c r="AB371" s="179"/>
      <c r="AC371" s="179"/>
      <c r="AD371" s="179"/>
    </row>
    <row r="372" spans="1:30" ht="15.75" customHeight="1" x14ac:dyDescent="0.25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  <c r="AA372" s="179"/>
      <c r="AB372" s="179"/>
      <c r="AC372" s="179"/>
      <c r="AD372" s="179"/>
    </row>
    <row r="373" spans="1:30" ht="15.75" customHeight="1" x14ac:dyDescent="0.25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  <c r="AA373" s="179"/>
      <c r="AB373" s="179"/>
      <c r="AC373" s="179"/>
      <c r="AD373" s="179"/>
    </row>
    <row r="374" spans="1:30" ht="15.75" customHeight="1" x14ac:dyDescent="0.25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  <c r="AA374" s="179"/>
      <c r="AB374" s="179"/>
      <c r="AC374" s="179"/>
      <c r="AD374" s="179"/>
    </row>
    <row r="375" spans="1:30" ht="15.75" customHeight="1" x14ac:dyDescent="0.25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  <c r="AA375" s="179"/>
      <c r="AB375" s="179"/>
      <c r="AC375" s="179"/>
      <c r="AD375" s="179"/>
    </row>
    <row r="376" spans="1:30" ht="15.75" customHeight="1" x14ac:dyDescent="0.25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  <c r="AC376" s="179"/>
      <c r="AD376" s="179"/>
    </row>
    <row r="377" spans="1:30" ht="15.75" customHeight="1" x14ac:dyDescent="0.25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  <c r="AC377" s="179"/>
      <c r="AD377" s="179"/>
    </row>
    <row r="378" spans="1:30" ht="15.75" customHeight="1" x14ac:dyDescent="0.25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  <c r="AA378" s="179"/>
      <c r="AB378" s="179"/>
      <c r="AC378" s="179"/>
      <c r="AD378" s="179"/>
    </row>
    <row r="379" spans="1:30" ht="15.75" customHeight="1" x14ac:dyDescent="0.25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  <c r="AA379" s="179"/>
      <c r="AB379" s="179"/>
      <c r="AC379" s="179"/>
      <c r="AD379" s="179"/>
    </row>
    <row r="380" spans="1:30" ht="15.75" customHeight="1" x14ac:dyDescent="0.25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  <c r="AA380" s="179"/>
      <c r="AB380" s="179"/>
      <c r="AC380" s="179"/>
      <c r="AD380" s="179"/>
    </row>
    <row r="381" spans="1:30" ht="15.75" customHeight="1" x14ac:dyDescent="0.25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  <c r="AA381" s="179"/>
      <c r="AB381" s="179"/>
      <c r="AC381" s="179"/>
      <c r="AD381" s="179"/>
    </row>
    <row r="382" spans="1:30" ht="15.75" customHeight="1" x14ac:dyDescent="0.25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  <c r="AC382" s="179"/>
      <c r="AD382" s="179"/>
    </row>
    <row r="383" spans="1:30" ht="15.75" customHeight="1" x14ac:dyDescent="0.25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  <c r="AC383" s="179"/>
      <c r="AD383" s="179"/>
    </row>
    <row r="384" spans="1:30" ht="15.75" customHeight="1" x14ac:dyDescent="0.25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  <c r="AC384" s="179"/>
      <c r="AD384" s="179"/>
    </row>
    <row r="385" spans="1:30" ht="15.75" customHeight="1" x14ac:dyDescent="0.25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  <c r="AC385" s="179"/>
      <c r="AD385" s="179"/>
    </row>
    <row r="386" spans="1:30" ht="15.75" customHeight="1" x14ac:dyDescent="0.25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</row>
    <row r="387" spans="1:30" ht="15.75" customHeight="1" x14ac:dyDescent="0.25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  <c r="AA387" s="179"/>
      <c r="AB387" s="179"/>
      <c r="AC387" s="179"/>
      <c r="AD387" s="179"/>
    </row>
    <row r="388" spans="1:30" ht="15.75" customHeight="1" x14ac:dyDescent="0.25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  <c r="AA388" s="179"/>
      <c r="AB388" s="179"/>
      <c r="AC388" s="179"/>
      <c r="AD388" s="179"/>
    </row>
    <row r="389" spans="1:30" ht="15.75" customHeight="1" x14ac:dyDescent="0.25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  <c r="AC389" s="179"/>
      <c r="AD389" s="179"/>
    </row>
    <row r="390" spans="1:30" ht="15.75" customHeight="1" x14ac:dyDescent="0.25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  <c r="AC390" s="179"/>
      <c r="AD390" s="179"/>
    </row>
    <row r="391" spans="1:30" ht="15.75" customHeight="1" x14ac:dyDescent="0.25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  <c r="AC391" s="179"/>
      <c r="AD391" s="179"/>
    </row>
    <row r="392" spans="1:30" ht="15.75" customHeight="1" x14ac:dyDescent="0.25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  <c r="AC392" s="179"/>
      <c r="AD392" s="179"/>
    </row>
    <row r="393" spans="1:30" ht="15.75" customHeight="1" x14ac:dyDescent="0.25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  <c r="AC393" s="179"/>
      <c r="AD393" s="179"/>
    </row>
    <row r="394" spans="1:30" ht="15.75" customHeight="1" x14ac:dyDescent="0.25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  <c r="AC394" s="179"/>
      <c r="AD394" s="179"/>
    </row>
    <row r="395" spans="1:30" ht="15.75" customHeight="1" x14ac:dyDescent="0.25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  <c r="AC395" s="179"/>
      <c r="AD395" s="179"/>
    </row>
    <row r="396" spans="1:30" ht="15.75" customHeight="1" x14ac:dyDescent="0.25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  <c r="AC396" s="179"/>
      <c r="AD396" s="179"/>
    </row>
    <row r="397" spans="1:30" ht="15.75" customHeight="1" x14ac:dyDescent="0.25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  <c r="AC397" s="179"/>
      <c r="AD397" s="179"/>
    </row>
    <row r="398" spans="1:30" ht="15.75" customHeight="1" x14ac:dyDescent="0.25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  <c r="AC398" s="179"/>
      <c r="AD398" s="179"/>
    </row>
    <row r="399" spans="1:30" ht="15.75" customHeight="1" x14ac:dyDescent="0.25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  <c r="AA399" s="179"/>
      <c r="AB399" s="179"/>
      <c r="AC399" s="179"/>
      <c r="AD399" s="179"/>
    </row>
    <row r="400" spans="1:30" ht="15.75" customHeight="1" x14ac:dyDescent="0.25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  <c r="AA400" s="179"/>
      <c r="AB400" s="179"/>
      <c r="AC400" s="179"/>
      <c r="AD400" s="179"/>
    </row>
    <row r="401" spans="1:30" ht="15.75" customHeight="1" x14ac:dyDescent="0.25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  <c r="AA401" s="179"/>
      <c r="AB401" s="179"/>
      <c r="AC401" s="179"/>
      <c r="AD401" s="179"/>
    </row>
    <row r="402" spans="1:30" ht="15.75" customHeight="1" x14ac:dyDescent="0.25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  <c r="AA402" s="179"/>
      <c r="AB402" s="179"/>
      <c r="AC402" s="179"/>
      <c r="AD402" s="179"/>
    </row>
    <row r="403" spans="1:30" ht="15.75" customHeight="1" x14ac:dyDescent="0.25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  <c r="AC403" s="179"/>
      <c r="AD403" s="179"/>
    </row>
    <row r="404" spans="1:30" ht="15.75" customHeight="1" x14ac:dyDescent="0.25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  <c r="AC404" s="179"/>
      <c r="AD404" s="179"/>
    </row>
    <row r="405" spans="1:30" ht="15.75" customHeight="1" x14ac:dyDescent="0.25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  <c r="AC405" s="179"/>
      <c r="AD405" s="179"/>
    </row>
    <row r="406" spans="1:30" ht="15.75" customHeight="1" x14ac:dyDescent="0.25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  <c r="AC406" s="179"/>
      <c r="AD406" s="179"/>
    </row>
    <row r="407" spans="1:30" ht="15.75" customHeight="1" x14ac:dyDescent="0.25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  <c r="AC407" s="179"/>
      <c r="AD407" s="179"/>
    </row>
    <row r="408" spans="1:30" ht="15.75" customHeight="1" x14ac:dyDescent="0.25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  <c r="AA408" s="179"/>
      <c r="AB408" s="179"/>
      <c r="AC408" s="179"/>
      <c r="AD408" s="179"/>
    </row>
    <row r="409" spans="1:30" ht="15.75" customHeight="1" x14ac:dyDescent="0.25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  <c r="AC409" s="179"/>
      <c r="AD409" s="179"/>
    </row>
    <row r="410" spans="1:30" ht="15.75" customHeight="1" x14ac:dyDescent="0.25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  <c r="AC410" s="179"/>
      <c r="AD410" s="179"/>
    </row>
    <row r="411" spans="1:30" ht="15.75" customHeight="1" x14ac:dyDescent="0.25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  <c r="AC411" s="179"/>
      <c r="AD411" s="179"/>
    </row>
    <row r="412" spans="1:30" ht="15.75" customHeight="1" x14ac:dyDescent="0.25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  <c r="AA412" s="179"/>
      <c r="AB412" s="179"/>
      <c r="AC412" s="179"/>
      <c r="AD412" s="179"/>
    </row>
    <row r="413" spans="1:30" ht="15.75" customHeight="1" x14ac:dyDescent="0.25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  <c r="AC413" s="179"/>
      <c r="AD413" s="179"/>
    </row>
    <row r="414" spans="1:30" ht="15.75" customHeight="1" x14ac:dyDescent="0.25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  <c r="AC414" s="179"/>
      <c r="AD414" s="179"/>
    </row>
    <row r="415" spans="1:30" ht="15.75" customHeight="1" x14ac:dyDescent="0.25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  <c r="AC415" s="179"/>
      <c r="AD415" s="179"/>
    </row>
    <row r="416" spans="1:30" ht="15.75" customHeight="1" x14ac:dyDescent="0.25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  <c r="AC416" s="179"/>
      <c r="AD416" s="179"/>
    </row>
    <row r="417" spans="1:30" ht="15.75" customHeight="1" x14ac:dyDescent="0.25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  <c r="AA417" s="179"/>
      <c r="AB417" s="179"/>
      <c r="AC417" s="179"/>
      <c r="AD417" s="179"/>
    </row>
    <row r="418" spans="1:30" ht="15.75" customHeight="1" x14ac:dyDescent="0.25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  <c r="AC418" s="179"/>
      <c r="AD418" s="179"/>
    </row>
    <row r="419" spans="1:30" ht="15.75" customHeight="1" x14ac:dyDescent="0.25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  <c r="AC419" s="179"/>
      <c r="AD419" s="179"/>
    </row>
    <row r="420" spans="1:30" ht="15.75" customHeight="1" x14ac:dyDescent="0.25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  <c r="AC420" s="179"/>
      <c r="AD420" s="179"/>
    </row>
    <row r="421" spans="1:30" ht="15.75" customHeight="1" x14ac:dyDescent="0.25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  <c r="AC421" s="179"/>
      <c r="AD421" s="179"/>
    </row>
    <row r="422" spans="1:30" ht="15.75" customHeight="1" x14ac:dyDescent="0.25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  <c r="AC422" s="179"/>
      <c r="AD422" s="179"/>
    </row>
    <row r="423" spans="1:30" ht="15.75" customHeight="1" x14ac:dyDescent="0.25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  <c r="AC423" s="179"/>
      <c r="AD423" s="179"/>
    </row>
    <row r="424" spans="1:30" ht="15.75" customHeight="1" x14ac:dyDescent="0.25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  <c r="AC424" s="179"/>
      <c r="AD424" s="179"/>
    </row>
    <row r="425" spans="1:30" ht="15.75" customHeight="1" x14ac:dyDescent="0.25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  <c r="AC425" s="179"/>
      <c r="AD425" s="179"/>
    </row>
    <row r="426" spans="1:30" ht="15.75" customHeight="1" x14ac:dyDescent="0.25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  <c r="AC426" s="179"/>
      <c r="AD426" s="179"/>
    </row>
    <row r="427" spans="1:30" ht="15.75" customHeight="1" x14ac:dyDescent="0.25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  <c r="AC427" s="179"/>
      <c r="AD427" s="179"/>
    </row>
    <row r="428" spans="1:30" ht="15.75" customHeight="1" x14ac:dyDescent="0.25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  <c r="AC428" s="179"/>
      <c r="AD428" s="179"/>
    </row>
    <row r="429" spans="1:30" ht="15.75" customHeight="1" x14ac:dyDescent="0.25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  <c r="AC429" s="179"/>
      <c r="AD429" s="179"/>
    </row>
    <row r="430" spans="1:30" ht="15.75" customHeight="1" x14ac:dyDescent="0.25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  <c r="AC430" s="179"/>
      <c r="AD430" s="179"/>
    </row>
    <row r="431" spans="1:30" ht="15.75" customHeight="1" x14ac:dyDescent="0.25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  <c r="AC431" s="179"/>
      <c r="AD431" s="179"/>
    </row>
    <row r="432" spans="1:30" ht="15.75" customHeight="1" x14ac:dyDescent="0.25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  <c r="AC432" s="179"/>
      <c r="AD432" s="179"/>
    </row>
    <row r="433" spans="1:30" ht="15.75" customHeight="1" x14ac:dyDescent="0.25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  <c r="AC433" s="179"/>
      <c r="AD433" s="179"/>
    </row>
    <row r="434" spans="1:30" ht="15.75" customHeight="1" x14ac:dyDescent="0.25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  <c r="AC434" s="179"/>
      <c r="AD434" s="179"/>
    </row>
    <row r="435" spans="1:30" ht="15.75" customHeight="1" x14ac:dyDescent="0.25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  <c r="AC435" s="179"/>
      <c r="AD435" s="179"/>
    </row>
    <row r="436" spans="1:30" ht="15.75" customHeight="1" x14ac:dyDescent="0.25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  <c r="AC436" s="179"/>
      <c r="AD436" s="179"/>
    </row>
    <row r="437" spans="1:30" ht="15.75" customHeight="1" x14ac:dyDescent="0.25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  <c r="AC437" s="179"/>
      <c r="AD437" s="179"/>
    </row>
    <row r="438" spans="1:30" ht="15.75" customHeight="1" x14ac:dyDescent="0.25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</row>
    <row r="439" spans="1:30" ht="15.75" customHeight="1" x14ac:dyDescent="0.25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  <c r="AC439" s="179"/>
      <c r="AD439" s="179"/>
    </row>
    <row r="440" spans="1:30" ht="15.75" customHeight="1" x14ac:dyDescent="0.25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  <c r="AC440" s="179"/>
      <c r="AD440" s="179"/>
    </row>
    <row r="441" spans="1:30" ht="15.75" customHeight="1" x14ac:dyDescent="0.25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  <c r="AA441" s="179"/>
      <c r="AB441" s="179"/>
      <c r="AC441" s="179"/>
      <c r="AD441" s="179"/>
    </row>
    <row r="442" spans="1:30" ht="15.75" customHeight="1" x14ac:dyDescent="0.25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  <c r="AC442" s="179"/>
      <c r="AD442" s="179"/>
    </row>
    <row r="443" spans="1:30" ht="15.75" customHeight="1" x14ac:dyDescent="0.25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  <c r="AC443" s="179"/>
      <c r="AD443" s="179"/>
    </row>
    <row r="444" spans="1:30" ht="15.75" customHeight="1" x14ac:dyDescent="0.25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  <c r="AC444" s="179"/>
      <c r="AD444" s="179"/>
    </row>
    <row r="445" spans="1:30" ht="15.75" customHeight="1" x14ac:dyDescent="0.25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  <c r="AC445" s="179"/>
      <c r="AD445" s="179"/>
    </row>
    <row r="446" spans="1:30" ht="15.75" customHeight="1" x14ac:dyDescent="0.25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  <c r="AC446" s="179"/>
      <c r="AD446" s="179"/>
    </row>
    <row r="447" spans="1:30" ht="15.75" customHeight="1" x14ac:dyDescent="0.25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  <c r="AC447" s="179"/>
      <c r="AD447" s="179"/>
    </row>
    <row r="448" spans="1:30" ht="15.75" customHeight="1" x14ac:dyDescent="0.25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  <c r="AC448" s="179"/>
      <c r="AD448" s="179"/>
    </row>
    <row r="449" spans="1:30" ht="15.75" customHeight="1" x14ac:dyDescent="0.25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  <c r="AA449" s="179"/>
      <c r="AB449" s="179"/>
      <c r="AC449" s="179"/>
      <c r="AD449" s="179"/>
    </row>
    <row r="450" spans="1:30" ht="15.75" customHeight="1" x14ac:dyDescent="0.25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  <c r="AC450" s="179"/>
      <c r="AD450" s="179"/>
    </row>
    <row r="451" spans="1:30" ht="15.75" customHeight="1" x14ac:dyDescent="0.25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  <c r="AC451" s="179"/>
      <c r="AD451" s="179"/>
    </row>
    <row r="452" spans="1:30" ht="15.75" customHeight="1" x14ac:dyDescent="0.25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  <c r="AA452" s="179"/>
      <c r="AB452" s="179"/>
      <c r="AC452" s="179"/>
      <c r="AD452" s="179"/>
    </row>
    <row r="453" spans="1:30" ht="15.75" customHeight="1" x14ac:dyDescent="0.25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  <c r="AA453" s="179"/>
      <c r="AB453" s="179"/>
      <c r="AC453" s="179"/>
      <c r="AD453" s="179"/>
    </row>
    <row r="454" spans="1:30" ht="15.75" customHeight="1" x14ac:dyDescent="0.25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  <c r="AA454" s="179"/>
      <c r="AB454" s="179"/>
      <c r="AC454" s="179"/>
      <c r="AD454" s="179"/>
    </row>
    <row r="455" spans="1:30" ht="15.75" customHeight="1" x14ac:dyDescent="0.25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  <c r="AA455" s="179"/>
      <c r="AB455" s="179"/>
      <c r="AC455" s="179"/>
      <c r="AD455" s="179"/>
    </row>
    <row r="456" spans="1:30" ht="15.75" customHeight="1" x14ac:dyDescent="0.25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  <c r="AA456" s="179"/>
      <c r="AB456" s="179"/>
      <c r="AC456" s="179"/>
      <c r="AD456" s="179"/>
    </row>
    <row r="457" spans="1:30" ht="15.75" customHeight="1" x14ac:dyDescent="0.25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  <c r="AA457" s="179"/>
      <c r="AB457" s="179"/>
      <c r="AC457" s="179"/>
      <c r="AD457" s="179"/>
    </row>
    <row r="458" spans="1:30" ht="15.75" customHeight="1" x14ac:dyDescent="0.25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  <c r="AA458" s="179"/>
      <c r="AB458" s="179"/>
      <c r="AC458" s="179"/>
      <c r="AD458" s="179"/>
    </row>
    <row r="459" spans="1:30" ht="15.75" customHeight="1" x14ac:dyDescent="0.25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  <c r="AC459" s="179"/>
      <c r="AD459" s="179"/>
    </row>
    <row r="460" spans="1:30" ht="15.75" customHeight="1" x14ac:dyDescent="0.25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  <c r="AC460" s="179"/>
      <c r="AD460" s="179"/>
    </row>
    <row r="461" spans="1:30" ht="15.75" customHeight="1" x14ac:dyDescent="0.25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  <c r="AA461" s="179"/>
      <c r="AB461" s="179"/>
      <c r="AC461" s="179"/>
      <c r="AD461" s="179"/>
    </row>
    <row r="462" spans="1:30" ht="15.75" customHeight="1" x14ac:dyDescent="0.25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  <c r="AA462" s="179"/>
      <c r="AB462" s="179"/>
      <c r="AC462" s="179"/>
      <c r="AD462" s="179"/>
    </row>
    <row r="463" spans="1:30" ht="15.75" customHeight="1" x14ac:dyDescent="0.25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  <c r="AC463" s="179"/>
      <c r="AD463" s="179"/>
    </row>
    <row r="464" spans="1:30" ht="15.75" customHeight="1" x14ac:dyDescent="0.25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  <c r="AC464" s="179"/>
      <c r="AD464" s="179"/>
    </row>
    <row r="465" spans="1:30" ht="15.75" customHeight="1" x14ac:dyDescent="0.25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  <c r="AC465" s="179"/>
      <c r="AD465" s="179"/>
    </row>
    <row r="466" spans="1:30" ht="15.75" customHeight="1" x14ac:dyDescent="0.25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  <c r="AA466" s="179"/>
      <c r="AB466" s="179"/>
      <c r="AC466" s="179"/>
      <c r="AD466" s="179"/>
    </row>
    <row r="467" spans="1:30" ht="15.75" customHeight="1" x14ac:dyDescent="0.25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  <c r="AC467" s="179"/>
      <c r="AD467" s="179"/>
    </row>
    <row r="468" spans="1:30" ht="15.75" customHeight="1" x14ac:dyDescent="0.25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  <c r="AB468" s="179"/>
      <c r="AC468" s="179"/>
      <c r="AD468" s="179"/>
    </row>
    <row r="469" spans="1:30" ht="15.75" customHeight="1" x14ac:dyDescent="0.25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  <c r="AC469" s="179"/>
      <c r="AD469" s="179"/>
    </row>
    <row r="470" spans="1:30" ht="15.75" customHeight="1" x14ac:dyDescent="0.25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  <c r="AC470" s="179"/>
      <c r="AD470" s="179"/>
    </row>
    <row r="471" spans="1:30" ht="15.75" customHeight="1" x14ac:dyDescent="0.25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  <c r="AC471" s="179"/>
      <c r="AD471" s="179"/>
    </row>
    <row r="472" spans="1:30" ht="15.75" customHeight="1" x14ac:dyDescent="0.25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  <c r="AC472" s="179"/>
      <c r="AD472" s="179"/>
    </row>
    <row r="473" spans="1:30" ht="15.75" customHeight="1" x14ac:dyDescent="0.25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  <c r="AC473" s="179"/>
      <c r="AD473" s="179"/>
    </row>
    <row r="474" spans="1:30" ht="15.75" customHeight="1" x14ac:dyDescent="0.25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  <c r="AA474" s="179"/>
      <c r="AB474" s="179"/>
      <c r="AC474" s="179"/>
      <c r="AD474" s="179"/>
    </row>
    <row r="475" spans="1:30" ht="15.75" customHeight="1" x14ac:dyDescent="0.25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  <c r="AA475" s="179"/>
      <c r="AB475" s="179"/>
      <c r="AC475" s="179"/>
      <c r="AD475" s="179"/>
    </row>
    <row r="476" spans="1:30" ht="15.75" customHeight="1" x14ac:dyDescent="0.25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  <c r="AC476" s="179"/>
      <c r="AD476" s="179"/>
    </row>
    <row r="477" spans="1:30" ht="15.75" customHeight="1" x14ac:dyDescent="0.25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  <c r="AC477" s="179"/>
      <c r="AD477" s="179"/>
    </row>
    <row r="478" spans="1:30" ht="15.75" customHeight="1" x14ac:dyDescent="0.25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  <c r="AC478" s="179"/>
      <c r="AD478" s="179"/>
    </row>
    <row r="479" spans="1:30" ht="15.75" customHeight="1" x14ac:dyDescent="0.25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  <c r="AC479" s="179"/>
      <c r="AD479" s="179"/>
    </row>
    <row r="480" spans="1:30" ht="15.75" customHeight="1" x14ac:dyDescent="0.25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  <c r="AA480" s="179"/>
      <c r="AB480" s="179"/>
      <c r="AC480" s="179"/>
      <c r="AD480" s="179"/>
    </row>
    <row r="481" spans="1:30" ht="15.75" customHeight="1" x14ac:dyDescent="0.25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  <c r="AC481" s="179"/>
      <c r="AD481" s="179"/>
    </row>
    <row r="482" spans="1:30" ht="15.75" customHeight="1" x14ac:dyDescent="0.25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  <c r="AC482" s="179"/>
      <c r="AD482" s="179"/>
    </row>
    <row r="483" spans="1:30" ht="15.75" customHeight="1" x14ac:dyDescent="0.25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  <c r="AA483" s="179"/>
      <c r="AB483" s="179"/>
      <c r="AC483" s="179"/>
      <c r="AD483" s="179"/>
    </row>
    <row r="484" spans="1:30" ht="15.75" customHeight="1" x14ac:dyDescent="0.25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  <c r="AA484" s="179"/>
      <c r="AB484" s="179"/>
      <c r="AC484" s="179"/>
      <c r="AD484" s="179"/>
    </row>
    <row r="485" spans="1:30" ht="15.75" customHeight="1" x14ac:dyDescent="0.25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  <c r="AC485" s="179"/>
      <c r="AD485" s="179"/>
    </row>
    <row r="486" spans="1:30" ht="15.75" customHeight="1" x14ac:dyDescent="0.25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  <c r="AC486" s="179"/>
      <c r="AD486" s="179"/>
    </row>
    <row r="487" spans="1:30" ht="15.75" customHeight="1" x14ac:dyDescent="0.25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  <c r="AC487" s="179"/>
      <c r="AD487" s="179"/>
    </row>
    <row r="488" spans="1:30" ht="15.75" customHeight="1" x14ac:dyDescent="0.25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  <c r="AA488" s="179"/>
      <c r="AB488" s="179"/>
      <c r="AC488" s="179"/>
      <c r="AD488" s="179"/>
    </row>
    <row r="489" spans="1:30" ht="15.75" customHeight="1" x14ac:dyDescent="0.25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  <c r="AA489" s="179"/>
      <c r="AB489" s="179"/>
      <c r="AC489" s="179"/>
      <c r="AD489" s="179"/>
    </row>
    <row r="490" spans="1:30" ht="15.75" customHeight="1" x14ac:dyDescent="0.25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</row>
    <row r="491" spans="1:30" ht="15.75" customHeight="1" x14ac:dyDescent="0.25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  <c r="AA491" s="179"/>
      <c r="AB491" s="179"/>
      <c r="AC491" s="179"/>
      <c r="AD491" s="179"/>
    </row>
    <row r="492" spans="1:30" ht="15.75" customHeight="1" x14ac:dyDescent="0.25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  <c r="AA492" s="179"/>
      <c r="AB492" s="179"/>
      <c r="AC492" s="179"/>
      <c r="AD492" s="179"/>
    </row>
    <row r="493" spans="1:30" ht="15.75" customHeight="1" x14ac:dyDescent="0.25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  <c r="AC493" s="179"/>
      <c r="AD493" s="179"/>
    </row>
    <row r="494" spans="1:30" ht="15.75" customHeight="1" x14ac:dyDescent="0.25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  <c r="AA494" s="179"/>
      <c r="AB494" s="179"/>
      <c r="AC494" s="179"/>
      <c r="AD494" s="179"/>
    </row>
    <row r="495" spans="1:30" ht="15.75" customHeight="1" x14ac:dyDescent="0.25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  <c r="AA495" s="179"/>
      <c r="AB495" s="179"/>
      <c r="AC495" s="179"/>
      <c r="AD495" s="179"/>
    </row>
    <row r="496" spans="1:30" ht="15.75" customHeight="1" x14ac:dyDescent="0.25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  <c r="AC496" s="179"/>
      <c r="AD496" s="179"/>
    </row>
    <row r="497" spans="1:30" ht="15.75" customHeight="1" x14ac:dyDescent="0.25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  <c r="AC497" s="179"/>
      <c r="AD497" s="179"/>
    </row>
    <row r="498" spans="1:30" ht="15.75" customHeight="1" x14ac:dyDescent="0.25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  <c r="AC498" s="179"/>
      <c r="AD498" s="179"/>
    </row>
    <row r="499" spans="1:30" ht="15.75" customHeight="1" x14ac:dyDescent="0.25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  <c r="AA499" s="179"/>
      <c r="AB499" s="179"/>
      <c r="AC499" s="179"/>
      <c r="AD499" s="179"/>
    </row>
    <row r="500" spans="1:30" ht="15.75" customHeight="1" x14ac:dyDescent="0.25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  <c r="AC500" s="179"/>
      <c r="AD500" s="179"/>
    </row>
    <row r="501" spans="1:30" ht="15.75" customHeight="1" x14ac:dyDescent="0.25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  <c r="AC501" s="179"/>
      <c r="AD501" s="179"/>
    </row>
    <row r="502" spans="1:30" ht="15.75" customHeight="1" x14ac:dyDescent="0.25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  <c r="AA502" s="179"/>
      <c r="AB502" s="179"/>
      <c r="AC502" s="179"/>
      <c r="AD502" s="179"/>
    </row>
    <row r="503" spans="1:30" ht="15.75" customHeight="1" x14ac:dyDescent="0.25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  <c r="AA503" s="179"/>
      <c r="AB503" s="179"/>
      <c r="AC503" s="179"/>
      <c r="AD503" s="179"/>
    </row>
    <row r="504" spans="1:30" ht="15.75" customHeight="1" x14ac:dyDescent="0.25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  <c r="AA504" s="179"/>
      <c r="AB504" s="179"/>
      <c r="AC504" s="179"/>
      <c r="AD504" s="179"/>
    </row>
    <row r="505" spans="1:30" ht="15.75" customHeight="1" x14ac:dyDescent="0.25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  <c r="AA505" s="179"/>
      <c r="AB505" s="179"/>
      <c r="AC505" s="179"/>
      <c r="AD505" s="179"/>
    </row>
    <row r="506" spans="1:30" ht="15.75" customHeight="1" x14ac:dyDescent="0.25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  <c r="AA506" s="179"/>
      <c r="AB506" s="179"/>
      <c r="AC506" s="179"/>
      <c r="AD506" s="179"/>
    </row>
    <row r="507" spans="1:30" ht="15.75" customHeight="1" x14ac:dyDescent="0.25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  <c r="AC507" s="179"/>
      <c r="AD507" s="179"/>
    </row>
    <row r="508" spans="1:30" ht="15.75" customHeight="1" x14ac:dyDescent="0.25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  <c r="AC508" s="179"/>
      <c r="AD508" s="179"/>
    </row>
    <row r="509" spans="1:30" ht="15.75" customHeight="1" x14ac:dyDescent="0.25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  <c r="AC509" s="179"/>
      <c r="AD509" s="179"/>
    </row>
    <row r="510" spans="1:30" ht="15.75" customHeight="1" x14ac:dyDescent="0.25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  <c r="AC510" s="179"/>
      <c r="AD510" s="179"/>
    </row>
    <row r="511" spans="1:30" ht="15.75" customHeight="1" x14ac:dyDescent="0.25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  <c r="AC511" s="179"/>
      <c r="AD511" s="179"/>
    </row>
    <row r="512" spans="1:30" ht="15.75" customHeight="1" x14ac:dyDescent="0.25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  <c r="AC512" s="179"/>
      <c r="AD512" s="179"/>
    </row>
    <row r="513" spans="1:30" ht="15.75" customHeight="1" x14ac:dyDescent="0.25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  <c r="AA513" s="179"/>
      <c r="AB513" s="179"/>
      <c r="AC513" s="179"/>
      <c r="AD513" s="179"/>
    </row>
    <row r="514" spans="1:30" ht="15.75" customHeight="1" x14ac:dyDescent="0.25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  <c r="AA514" s="179"/>
      <c r="AB514" s="179"/>
      <c r="AC514" s="179"/>
      <c r="AD514" s="179"/>
    </row>
    <row r="515" spans="1:30" ht="15.75" customHeight="1" x14ac:dyDescent="0.25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  <c r="AA515" s="179"/>
      <c r="AB515" s="179"/>
      <c r="AC515" s="179"/>
      <c r="AD515" s="179"/>
    </row>
    <row r="516" spans="1:30" ht="15.75" customHeight="1" x14ac:dyDescent="0.25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  <c r="AC516" s="179"/>
      <c r="AD516" s="179"/>
    </row>
    <row r="517" spans="1:30" ht="15.75" customHeight="1" x14ac:dyDescent="0.25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  <c r="AC517" s="179"/>
      <c r="AD517" s="179"/>
    </row>
    <row r="518" spans="1:30" ht="15.75" customHeight="1" x14ac:dyDescent="0.25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  <c r="AA518" s="179"/>
      <c r="AB518" s="179"/>
      <c r="AC518" s="179"/>
      <c r="AD518" s="179"/>
    </row>
    <row r="519" spans="1:30" ht="15.75" customHeight="1" x14ac:dyDescent="0.25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  <c r="AA519" s="179"/>
      <c r="AB519" s="179"/>
      <c r="AC519" s="179"/>
      <c r="AD519" s="179"/>
    </row>
    <row r="520" spans="1:30" ht="15.75" customHeight="1" x14ac:dyDescent="0.25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  <c r="AA520" s="179"/>
      <c r="AB520" s="179"/>
      <c r="AC520" s="179"/>
      <c r="AD520" s="179"/>
    </row>
    <row r="521" spans="1:30" ht="15.75" customHeight="1" x14ac:dyDescent="0.25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  <c r="AA521" s="179"/>
      <c r="AB521" s="179"/>
      <c r="AC521" s="179"/>
      <c r="AD521" s="179"/>
    </row>
    <row r="522" spans="1:30" ht="15.75" customHeight="1" x14ac:dyDescent="0.25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  <c r="AA522" s="179"/>
      <c r="AB522" s="179"/>
      <c r="AC522" s="179"/>
      <c r="AD522" s="179"/>
    </row>
    <row r="523" spans="1:30" ht="15.75" customHeight="1" x14ac:dyDescent="0.25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  <c r="AA523" s="179"/>
      <c r="AB523" s="179"/>
      <c r="AC523" s="179"/>
      <c r="AD523" s="179"/>
    </row>
    <row r="524" spans="1:30" ht="15.75" customHeight="1" x14ac:dyDescent="0.25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  <c r="AA524" s="179"/>
      <c r="AB524" s="179"/>
      <c r="AC524" s="179"/>
      <c r="AD524" s="179"/>
    </row>
    <row r="525" spans="1:30" ht="15.75" customHeight="1" x14ac:dyDescent="0.25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  <c r="AA525" s="179"/>
      <c r="AB525" s="179"/>
      <c r="AC525" s="179"/>
      <c r="AD525" s="179"/>
    </row>
    <row r="526" spans="1:30" ht="15.75" customHeight="1" x14ac:dyDescent="0.25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  <c r="AA526" s="179"/>
      <c r="AB526" s="179"/>
      <c r="AC526" s="179"/>
      <c r="AD526" s="179"/>
    </row>
    <row r="527" spans="1:30" ht="15.75" customHeight="1" x14ac:dyDescent="0.25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  <c r="AA527" s="179"/>
      <c r="AB527" s="179"/>
      <c r="AC527" s="179"/>
      <c r="AD527" s="179"/>
    </row>
    <row r="528" spans="1:30" ht="15.75" customHeight="1" x14ac:dyDescent="0.25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  <c r="AA528" s="179"/>
      <c r="AB528" s="179"/>
      <c r="AC528" s="179"/>
      <c r="AD528" s="179"/>
    </row>
    <row r="529" spans="1:30" ht="15.75" customHeight="1" x14ac:dyDescent="0.25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  <c r="AC529" s="179"/>
      <c r="AD529" s="179"/>
    </row>
    <row r="530" spans="1:30" ht="15.75" customHeight="1" x14ac:dyDescent="0.25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  <c r="AA530" s="179"/>
      <c r="AB530" s="179"/>
      <c r="AC530" s="179"/>
      <c r="AD530" s="179"/>
    </row>
    <row r="531" spans="1:30" ht="15.75" customHeight="1" x14ac:dyDescent="0.25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  <c r="AA531" s="179"/>
      <c r="AB531" s="179"/>
      <c r="AC531" s="179"/>
      <c r="AD531" s="179"/>
    </row>
    <row r="532" spans="1:30" ht="15.75" customHeight="1" x14ac:dyDescent="0.25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  <c r="AC532" s="179"/>
      <c r="AD532" s="179"/>
    </row>
    <row r="533" spans="1:30" ht="15.75" customHeight="1" x14ac:dyDescent="0.25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  <c r="AA533" s="179"/>
      <c r="AB533" s="179"/>
      <c r="AC533" s="179"/>
      <c r="AD533" s="179"/>
    </row>
    <row r="534" spans="1:30" ht="15.75" customHeight="1" x14ac:dyDescent="0.25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  <c r="AA534" s="179"/>
      <c r="AB534" s="179"/>
      <c r="AC534" s="179"/>
      <c r="AD534" s="179"/>
    </row>
    <row r="535" spans="1:30" ht="15.75" customHeight="1" x14ac:dyDescent="0.25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  <c r="AA535" s="179"/>
      <c r="AB535" s="179"/>
      <c r="AC535" s="179"/>
      <c r="AD535" s="179"/>
    </row>
    <row r="536" spans="1:30" ht="15.75" customHeight="1" x14ac:dyDescent="0.25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  <c r="AA536" s="179"/>
      <c r="AB536" s="179"/>
      <c r="AC536" s="179"/>
      <c r="AD536" s="179"/>
    </row>
    <row r="537" spans="1:30" ht="15.75" customHeight="1" x14ac:dyDescent="0.25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  <c r="AA537" s="179"/>
      <c r="AB537" s="179"/>
      <c r="AC537" s="179"/>
      <c r="AD537" s="179"/>
    </row>
    <row r="538" spans="1:30" ht="15.75" customHeight="1" x14ac:dyDescent="0.25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  <c r="AA538" s="179"/>
      <c r="AB538" s="179"/>
      <c r="AC538" s="179"/>
      <c r="AD538" s="179"/>
    </row>
    <row r="539" spans="1:30" ht="15.75" customHeight="1" x14ac:dyDescent="0.25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  <c r="AC539" s="179"/>
      <c r="AD539" s="179"/>
    </row>
    <row r="540" spans="1:30" ht="15.75" customHeight="1" x14ac:dyDescent="0.25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  <c r="AA540" s="179"/>
      <c r="AB540" s="179"/>
      <c r="AC540" s="179"/>
      <c r="AD540" s="179"/>
    </row>
    <row r="541" spans="1:30" ht="15.75" customHeight="1" x14ac:dyDescent="0.25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  <c r="AA541" s="179"/>
      <c r="AB541" s="179"/>
      <c r="AC541" s="179"/>
      <c r="AD541" s="179"/>
    </row>
    <row r="542" spans="1:30" ht="15.75" customHeight="1" x14ac:dyDescent="0.25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</row>
    <row r="543" spans="1:30" ht="15.75" customHeight="1" x14ac:dyDescent="0.25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  <c r="AA543" s="179"/>
      <c r="AB543" s="179"/>
      <c r="AC543" s="179"/>
      <c r="AD543" s="179"/>
    </row>
    <row r="544" spans="1:30" ht="15.75" customHeight="1" x14ac:dyDescent="0.25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  <c r="AA544" s="179"/>
      <c r="AB544" s="179"/>
      <c r="AC544" s="179"/>
      <c r="AD544" s="179"/>
    </row>
    <row r="545" spans="1:30" ht="15.75" customHeight="1" x14ac:dyDescent="0.25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  <c r="AA545" s="179"/>
      <c r="AB545" s="179"/>
      <c r="AC545" s="179"/>
      <c r="AD545" s="179"/>
    </row>
    <row r="546" spans="1:30" ht="15.75" customHeight="1" x14ac:dyDescent="0.25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  <c r="AA546" s="179"/>
      <c r="AB546" s="179"/>
      <c r="AC546" s="179"/>
      <c r="AD546" s="179"/>
    </row>
    <row r="547" spans="1:30" ht="15.75" customHeight="1" x14ac:dyDescent="0.25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  <c r="AC547" s="179"/>
      <c r="AD547" s="179"/>
    </row>
    <row r="548" spans="1:30" ht="15.75" customHeight="1" x14ac:dyDescent="0.25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  <c r="AC548" s="179"/>
      <c r="AD548" s="179"/>
    </row>
    <row r="549" spans="1:30" ht="15.75" customHeight="1" x14ac:dyDescent="0.25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  <c r="AC549" s="179"/>
      <c r="AD549" s="179"/>
    </row>
    <row r="550" spans="1:30" ht="15.75" customHeight="1" x14ac:dyDescent="0.25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  <c r="AC550" s="179"/>
      <c r="AD550" s="179"/>
    </row>
    <row r="551" spans="1:30" ht="15.75" customHeight="1" x14ac:dyDescent="0.25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  <c r="AC551" s="179"/>
      <c r="AD551" s="179"/>
    </row>
    <row r="552" spans="1:30" ht="15.75" customHeight="1" x14ac:dyDescent="0.25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  <c r="AC552" s="179"/>
      <c r="AD552" s="179"/>
    </row>
    <row r="553" spans="1:30" ht="15.75" customHeight="1" x14ac:dyDescent="0.25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  <c r="AA553" s="179"/>
      <c r="AB553" s="179"/>
      <c r="AC553" s="179"/>
      <c r="AD553" s="179"/>
    </row>
    <row r="554" spans="1:30" ht="15.75" customHeight="1" x14ac:dyDescent="0.25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  <c r="AA554" s="179"/>
      <c r="AB554" s="179"/>
      <c r="AC554" s="179"/>
      <c r="AD554" s="179"/>
    </row>
    <row r="555" spans="1:30" ht="15.75" customHeight="1" x14ac:dyDescent="0.25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  <c r="AA555" s="179"/>
      <c r="AB555" s="179"/>
      <c r="AC555" s="179"/>
      <c r="AD555" s="179"/>
    </row>
    <row r="556" spans="1:30" ht="15.75" customHeight="1" x14ac:dyDescent="0.25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  <c r="AA556" s="179"/>
      <c r="AB556" s="179"/>
      <c r="AC556" s="179"/>
      <c r="AD556" s="179"/>
    </row>
    <row r="557" spans="1:30" ht="15.75" customHeight="1" x14ac:dyDescent="0.25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  <c r="AA557" s="179"/>
      <c r="AB557" s="179"/>
      <c r="AC557" s="179"/>
      <c r="AD557" s="179"/>
    </row>
    <row r="558" spans="1:30" ht="15.75" customHeight="1" x14ac:dyDescent="0.25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  <c r="AA558" s="179"/>
      <c r="AB558" s="179"/>
      <c r="AC558" s="179"/>
      <c r="AD558" s="179"/>
    </row>
    <row r="559" spans="1:30" ht="15.75" customHeight="1" x14ac:dyDescent="0.25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  <c r="AA559" s="179"/>
      <c r="AB559" s="179"/>
      <c r="AC559" s="179"/>
      <c r="AD559" s="179"/>
    </row>
    <row r="560" spans="1:30" ht="15.75" customHeight="1" x14ac:dyDescent="0.25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  <c r="AA560" s="179"/>
      <c r="AB560" s="179"/>
      <c r="AC560" s="179"/>
      <c r="AD560" s="179"/>
    </row>
    <row r="561" spans="1:30" ht="15.75" customHeight="1" x14ac:dyDescent="0.25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  <c r="AA561" s="179"/>
      <c r="AB561" s="179"/>
      <c r="AC561" s="179"/>
      <c r="AD561" s="179"/>
    </row>
    <row r="562" spans="1:30" ht="15.75" customHeight="1" x14ac:dyDescent="0.25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  <c r="AA562" s="179"/>
      <c r="AB562" s="179"/>
      <c r="AC562" s="179"/>
      <c r="AD562" s="179"/>
    </row>
    <row r="563" spans="1:30" ht="15.75" customHeight="1" x14ac:dyDescent="0.25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  <c r="AC563" s="179"/>
      <c r="AD563" s="179"/>
    </row>
    <row r="564" spans="1:30" ht="15.75" customHeight="1" x14ac:dyDescent="0.25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  <c r="AA564" s="179"/>
      <c r="AB564" s="179"/>
      <c r="AC564" s="179"/>
      <c r="AD564" s="179"/>
    </row>
    <row r="565" spans="1:30" ht="15.75" customHeight="1" x14ac:dyDescent="0.25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  <c r="AA565" s="179"/>
      <c r="AB565" s="179"/>
      <c r="AC565" s="179"/>
      <c r="AD565" s="179"/>
    </row>
    <row r="566" spans="1:30" ht="15.75" customHeight="1" x14ac:dyDescent="0.25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  <c r="AA566" s="179"/>
      <c r="AB566" s="179"/>
      <c r="AC566" s="179"/>
      <c r="AD566" s="179"/>
    </row>
    <row r="567" spans="1:30" ht="15.75" customHeight="1" x14ac:dyDescent="0.25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  <c r="AA567" s="179"/>
      <c r="AB567" s="179"/>
      <c r="AC567" s="179"/>
      <c r="AD567" s="179"/>
    </row>
    <row r="568" spans="1:30" ht="15.75" customHeight="1" x14ac:dyDescent="0.25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  <c r="AA568" s="179"/>
      <c r="AB568" s="179"/>
      <c r="AC568" s="179"/>
      <c r="AD568" s="179"/>
    </row>
    <row r="569" spans="1:30" ht="15.75" customHeight="1" x14ac:dyDescent="0.25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  <c r="AA569" s="179"/>
      <c r="AB569" s="179"/>
      <c r="AC569" s="179"/>
      <c r="AD569" s="179"/>
    </row>
    <row r="570" spans="1:30" ht="15.75" customHeight="1" x14ac:dyDescent="0.25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  <c r="AA570" s="179"/>
      <c r="AB570" s="179"/>
      <c r="AC570" s="179"/>
      <c r="AD570" s="179"/>
    </row>
    <row r="571" spans="1:30" ht="15.75" customHeight="1" x14ac:dyDescent="0.25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  <c r="AA571" s="179"/>
      <c r="AB571" s="179"/>
      <c r="AC571" s="179"/>
      <c r="AD571" s="179"/>
    </row>
    <row r="572" spans="1:30" ht="15.75" customHeight="1" x14ac:dyDescent="0.25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  <c r="AA572" s="179"/>
      <c r="AB572" s="179"/>
      <c r="AC572" s="179"/>
      <c r="AD572" s="179"/>
    </row>
    <row r="573" spans="1:30" ht="15.75" customHeight="1" x14ac:dyDescent="0.25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  <c r="AA573" s="179"/>
      <c r="AB573" s="179"/>
      <c r="AC573" s="179"/>
      <c r="AD573" s="179"/>
    </row>
    <row r="574" spans="1:30" ht="15.75" customHeight="1" x14ac:dyDescent="0.25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  <c r="AA574" s="179"/>
      <c r="AB574" s="179"/>
      <c r="AC574" s="179"/>
      <c r="AD574" s="179"/>
    </row>
    <row r="575" spans="1:30" ht="15.75" customHeight="1" x14ac:dyDescent="0.25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  <c r="AA575" s="179"/>
      <c r="AB575" s="179"/>
      <c r="AC575" s="179"/>
      <c r="AD575" s="179"/>
    </row>
    <row r="576" spans="1:30" ht="15.75" customHeight="1" x14ac:dyDescent="0.25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  <c r="AA576" s="179"/>
      <c r="AB576" s="179"/>
      <c r="AC576" s="179"/>
      <c r="AD576" s="179"/>
    </row>
    <row r="577" spans="1:30" ht="15.75" customHeight="1" x14ac:dyDescent="0.25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  <c r="AA577" s="179"/>
      <c r="AB577" s="179"/>
      <c r="AC577" s="179"/>
      <c r="AD577" s="179"/>
    </row>
    <row r="578" spans="1:30" ht="15.75" customHeight="1" x14ac:dyDescent="0.25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  <c r="AA578" s="179"/>
      <c r="AB578" s="179"/>
      <c r="AC578" s="179"/>
      <c r="AD578" s="179"/>
    </row>
    <row r="579" spans="1:30" ht="15.75" customHeight="1" x14ac:dyDescent="0.25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  <c r="AA579" s="179"/>
      <c r="AB579" s="179"/>
      <c r="AC579" s="179"/>
      <c r="AD579" s="179"/>
    </row>
    <row r="580" spans="1:30" ht="15.75" customHeight="1" x14ac:dyDescent="0.25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  <c r="AC580" s="179"/>
      <c r="AD580" s="179"/>
    </row>
    <row r="581" spans="1:30" ht="15.75" customHeight="1" x14ac:dyDescent="0.25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  <c r="AC581" s="179"/>
      <c r="AD581" s="179"/>
    </row>
    <row r="582" spans="1:30" ht="15.75" customHeight="1" x14ac:dyDescent="0.25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  <c r="AA582" s="179"/>
      <c r="AB582" s="179"/>
      <c r="AC582" s="179"/>
      <c r="AD582" s="179"/>
    </row>
    <row r="583" spans="1:30" ht="15.75" customHeight="1" x14ac:dyDescent="0.25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  <c r="AA583" s="179"/>
      <c r="AB583" s="179"/>
      <c r="AC583" s="179"/>
      <c r="AD583" s="179"/>
    </row>
    <row r="584" spans="1:30" ht="15.75" customHeight="1" x14ac:dyDescent="0.25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/>
      <c r="AC584" s="179"/>
      <c r="AD584" s="179"/>
    </row>
    <row r="585" spans="1:30" ht="15.75" customHeight="1" x14ac:dyDescent="0.25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  <c r="AA585" s="179"/>
      <c r="AB585" s="179"/>
      <c r="AC585" s="179"/>
      <c r="AD585" s="179"/>
    </row>
    <row r="586" spans="1:30" ht="15.75" customHeight="1" x14ac:dyDescent="0.25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  <c r="AC586" s="179"/>
      <c r="AD586" s="179"/>
    </row>
    <row r="587" spans="1:30" ht="15.75" customHeight="1" x14ac:dyDescent="0.25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  <c r="AC587" s="179"/>
      <c r="AD587" s="179"/>
    </row>
    <row r="588" spans="1:30" ht="15.75" customHeight="1" x14ac:dyDescent="0.25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  <c r="AC588" s="179"/>
      <c r="AD588" s="179"/>
    </row>
    <row r="589" spans="1:30" ht="15.75" customHeight="1" x14ac:dyDescent="0.25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  <c r="AC589" s="179"/>
      <c r="AD589" s="179"/>
    </row>
    <row r="590" spans="1:30" ht="15.75" customHeight="1" x14ac:dyDescent="0.25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  <c r="AC590" s="179"/>
      <c r="AD590" s="179"/>
    </row>
    <row r="591" spans="1:30" ht="15.75" customHeight="1" x14ac:dyDescent="0.25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/>
      <c r="AC591" s="179"/>
      <c r="AD591" s="179"/>
    </row>
    <row r="592" spans="1:30" ht="15.75" customHeight="1" x14ac:dyDescent="0.25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/>
      <c r="AC592" s="179"/>
      <c r="AD592" s="179"/>
    </row>
    <row r="593" spans="1:30" ht="15.75" customHeight="1" x14ac:dyDescent="0.25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/>
      <c r="AC593" s="179"/>
      <c r="AD593" s="179"/>
    </row>
    <row r="594" spans="1:30" ht="15.75" customHeight="1" x14ac:dyDescent="0.25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  <c r="AC594" s="179"/>
      <c r="AD594" s="179"/>
    </row>
    <row r="595" spans="1:30" ht="15.75" customHeight="1" x14ac:dyDescent="0.25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/>
      <c r="AC595" s="179"/>
      <c r="AD595" s="179"/>
    </row>
    <row r="596" spans="1:30" ht="15.75" customHeight="1" x14ac:dyDescent="0.25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/>
      <c r="AC596" s="179"/>
      <c r="AD596" s="179"/>
    </row>
    <row r="597" spans="1:30" ht="15.75" customHeight="1" x14ac:dyDescent="0.25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/>
      <c r="AC597" s="179"/>
      <c r="AD597" s="179"/>
    </row>
    <row r="598" spans="1:30" ht="15.75" customHeight="1" x14ac:dyDescent="0.25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/>
      <c r="AC598" s="179"/>
      <c r="AD598" s="179"/>
    </row>
    <row r="599" spans="1:30" ht="15.75" customHeight="1" x14ac:dyDescent="0.25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  <c r="AA599" s="179"/>
      <c r="AB599" s="179"/>
      <c r="AC599" s="179"/>
      <c r="AD599" s="179"/>
    </row>
    <row r="600" spans="1:30" ht="15.75" customHeight="1" x14ac:dyDescent="0.25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  <c r="AA600" s="179"/>
      <c r="AB600" s="179"/>
      <c r="AC600" s="179"/>
      <c r="AD600" s="179"/>
    </row>
    <row r="601" spans="1:30" ht="15.75" customHeight="1" x14ac:dyDescent="0.25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  <c r="AA601" s="179"/>
      <c r="AB601" s="179"/>
      <c r="AC601" s="179"/>
      <c r="AD601" s="179"/>
    </row>
    <row r="602" spans="1:30" ht="15.75" customHeight="1" x14ac:dyDescent="0.25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  <c r="AA602" s="179"/>
      <c r="AB602" s="179"/>
      <c r="AC602" s="179"/>
      <c r="AD602" s="179"/>
    </row>
    <row r="603" spans="1:30" ht="15.75" customHeight="1" x14ac:dyDescent="0.25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  <c r="AA603" s="179"/>
      <c r="AB603" s="179"/>
      <c r="AC603" s="179"/>
      <c r="AD603" s="179"/>
    </row>
    <row r="604" spans="1:30" ht="15.75" customHeight="1" x14ac:dyDescent="0.25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  <c r="AA604" s="179"/>
      <c r="AB604" s="179"/>
      <c r="AC604" s="179"/>
      <c r="AD604" s="179"/>
    </row>
    <row r="605" spans="1:30" ht="15.75" customHeight="1" x14ac:dyDescent="0.25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  <c r="AA605" s="179"/>
      <c r="AB605" s="179"/>
      <c r="AC605" s="179"/>
      <c r="AD605" s="179"/>
    </row>
    <row r="606" spans="1:30" ht="15.75" customHeight="1" x14ac:dyDescent="0.25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  <c r="AA606" s="179"/>
      <c r="AB606" s="179"/>
      <c r="AC606" s="179"/>
      <c r="AD606" s="179"/>
    </row>
    <row r="607" spans="1:30" ht="15.75" customHeight="1" x14ac:dyDescent="0.25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  <c r="AA607" s="179"/>
      <c r="AB607" s="179"/>
      <c r="AC607" s="179"/>
      <c r="AD607" s="179"/>
    </row>
    <row r="608" spans="1:30" ht="15.75" customHeight="1" x14ac:dyDescent="0.25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  <c r="AC608" s="179"/>
      <c r="AD608" s="179"/>
    </row>
    <row r="609" spans="1:30" ht="15.75" customHeight="1" x14ac:dyDescent="0.25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  <c r="AC609" s="179"/>
      <c r="AD609" s="179"/>
    </row>
    <row r="610" spans="1:30" ht="15.75" customHeight="1" x14ac:dyDescent="0.25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  <c r="AC610" s="179"/>
      <c r="AD610" s="179"/>
    </row>
    <row r="611" spans="1:30" ht="15.75" customHeight="1" x14ac:dyDescent="0.25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  <c r="AC611" s="179"/>
      <c r="AD611" s="179"/>
    </row>
    <row r="612" spans="1:30" ht="15.75" customHeight="1" x14ac:dyDescent="0.25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  <c r="AA612" s="179"/>
      <c r="AB612" s="179"/>
      <c r="AC612" s="179"/>
      <c r="AD612" s="179"/>
    </row>
    <row r="613" spans="1:30" ht="15.75" customHeight="1" x14ac:dyDescent="0.25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  <c r="AA613" s="179"/>
      <c r="AB613" s="179"/>
      <c r="AC613" s="179"/>
      <c r="AD613" s="179"/>
    </row>
    <row r="614" spans="1:30" ht="15.75" customHeight="1" x14ac:dyDescent="0.25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  <c r="AA614" s="179"/>
      <c r="AB614" s="179"/>
      <c r="AC614" s="179"/>
      <c r="AD614" s="179"/>
    </row>
    <row r="615" spans="1:30" ht="15.75" customHeight="1" x14ac:dyDescent="0.25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  <c r="AA615" s="179"/>
      <c r="AB615" s="179"/>
      <c r="AC615" s="179"/>
      <c r="AD615" s="179"/>
    </row>
    <row r="616" spans="1:30" ht="15.75" customHeight="1" x14ac:dyDescent="0.25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  <c r="AA616" s="179"/>
      <c r="AB616" s="179"/>
      <c r="AC616" s="179"/>
      <c r="AD616" s="179"/>
    </row>
    <row r="617" spans="1:30" ht="15.75" customHeight="1" x14ac:dyDescent="0.25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  <c r="AA617" s="179"/>
      <c r="AB617" s="179"/>
      <c r="AC617" s="179"/>
      <c r="AD617" s="179"/>
    </row>
    <row r="618" spans="1:30" ht="15.75" customHeight="1" x14ac:dyDescent="0.25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  <c r="AC618" s="179"/>
      <c r="AD618" s="179"/>
    </row>
    <row r="619" spans="1:30" ht="15.75" customHeight="1" x14ac:dyDescent="0.25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  <c r="AC619" s="179"/>
      <c r="AD619" s="179"/>
    </row>
    <row r="620" spans="1:30" ht="15.75" customHeight="1" x14ac:dyDescent="0.25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  <c r="AA620" s="179"/>
      <c r="AB620" s="179"/>
      <c r="AC620" s="179"/>
      <c r="AD620" s="179"/>
    </row>
    <row r="621" spans="1:30" ht="15.75" customHeight="1" x14ac:dyDescent="0.25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  <c r="AA621" s="179"/>
      <c r="AB621" s="179"/>
      <c r="AC621" s="179"/>
      <c r="AD621" s="179"/>
    </row>
    <row r="622" spans="1:30" ht="15.75" customHeight="1" x14ac:dyDescent="0.25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  <c r="AA622" s="179"/>
      <c r="AB622" s="179"/>
      <c r="AC622" s="179"/>
      <c r="AD622" s="179"/>
    </row>
    <row r="623" spans="1:30" ht="15.75" customHeight="1" x14ac:dyDescent="0.25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  <c r="AA623" s="179"/>
      <c r="AB623" s="179"/>
      <c r="AC623" s="179"/>
      <c r="AD623" s="179"/>
    </row>
    <row r="624" spans="1:30" ht="15.75" customHeight="1" x14ac:dyDescent="0.25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  <c r="AA624" s="179"/>
      <c r="AB624" s="179"/>
      <c r="AC624" s="179"/>
      <c r="AD624" s="179"/>
    </row>
    <row r="625" spans="1:30" ht="15.75" customHeight="1" x14ac:dyDescent="0.25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  <c r="AC625" s="179"/>
      <c r="AD625" s="179"/>
    </row>
    <row r="626" spans="1:30" ht="15.75" customHeight="1" x14ac:dyDescent="0.25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  <c r="AC626" s="179"/>
      <c r="AD626" s="179"/>
    </row>
    <row r="627" spans="1:30" ht="15.75" customHeight="1" x14ac:dyDescent="0.25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  <c r="AC627" s="179"/>
      <c r="AD627" s="179"/>
    </row>
    <row r="628" spans="1:30" ht="15.75" customHeight="1" x14ac:dyDescent="0.25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  <c r="AC628" s="179"/>
      <c r="AD628" s="179"/>
    </row>
    <row r="629" spans="1:30" ht="15.75" customHeight="1" x14ac:dyDescent="0.25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  <c r="AC629" s="179"/>
      <c r="AD629" s="179"/>
    </row>
    <row r="630" spans="1:30" ht="15.75" customHeight="1" x14ac:dyDescent="0.25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  <c r="AA630" s="179"/>
      <c r="AB630" s="179"/>
      <c r="AC630" s="179"/>
      <c r="AD630" s="179"/>
    </row>
    <row r="631" spans="1:30" ht="15.75" customHeight="1" x14ac:dyDescent="0.25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  <c r="AA631" s="179"/>
      <c r="AB631" s="179"/>
      <c r="AC631" s="179"/>
      <c r="AD631" s="179"/>
    </row>
    <row r="632" spans="1:30" ht="15.75" customHeight="1" x14ac:dyDescent="0.25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  <c r="AC632" s="179"/>
      <c r="AD632" s="179"/>
    </row>
    <row r="633" spans="1:30" ht="15.75" customHeight="1" x14ac:dyDescent="0.25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  <c r="AA633" s="179"/>
      <c r="AB633" s="179"/>
      <c r="AC633" s="179"/>
      <c r="AD633" s="179"/>
    </row>
    <row r="634" spans="1:30" ht="15.75" customHeight="1" x14ac:dyDescent="0.25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  <c r="AC634" s="179"/>
      <c r="AD634" s="179"/>
    </row>
    <row r="635" spans="1:30" ht="15.75" customHeight="1" x14ac:dyDescent="0.25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  <c r="AA635" s="179"/>
      <c r="AB635" s="179"/>
      <c r="AC635" s="179"/>
      <c r="AD635" s="179"/>
    </row>
    <row r="636" spans="1:30" ht="15.75" customHeight="1" x14ac:dyDescent="0.25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  <c r="AA636" s="179"/>
      <c r="AB636" s="179"/>
      <c r="AC636" s="179"/>
      <c r="AD636" s="179"/>
    </row>
    <row r="637" spans="1:30" ht="15.75" customHeight="1" x14ac:dyDescent="0.25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  <c r="AA637" s="179"/>
      <c r="AB637" s="179"/>
      <c r="AC637" s="179"/>
      <c r="AD637" s="179"/>
    </row>
    <row r="638" spans="1:30" ht="15.75" customHeight="1" x14ac:dyDescent="0.25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  <c r="AA638" s="179"/>
      <c r="AB638" s="179"/>
      <c r="AC638" s="179"/>
      <c r="AD638" s="179"/>
    </row>
    <row r="639" spans="1:30" ht="15.75" customHeight="1" x14ac:dyDescent="0.25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  <c r="AA639" s="179"/>
      <c r="AB639" s="179"/>
      <c r="AC639" s="179"/>
      <c r="AD639" s="179"/>
    </row>
    <row r="640" spans="1:30" ht="15.75" customHeight="1" x14ac:dyDescent="0.25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  <c r="AA640" s="179"/>
      <c r="AB640" s="179"/>
      <c r="AC640" s="179"/>
      <c r="AD640" s="179"/>
    </row>
    <row r="641" spans="1:30" ht="15.75" customHeight="1" x14ac:dyDescent="0.25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  <c r="AA641" s="179"/>
      <c r="AB641" s="179"/>
      <c r="AC641" s="179"/>
      <c r="AD641" s="179"/>
    </row>
    <row r="642" spans="1:30" ht="15.75" customHeight="1" x14ac:dyDescent="0.25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  <c r="AC642" s="179"/>
      <c r="AD642" s="179"/>
    </row>
    <row r="643" spans="1:30" ht="15.75" customHeight="1" x14ac:dyDescent="0.25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  <c r="AC643" s="179"/>
      <c r="AD643" s="179"/>
    </row>
    <row r="644" spans="1:30" ht="15.75" customHeight="1" x14ac:dyDescent="0.25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  <c r="AC644" s="179"/>
      <c r="AD644" s="179"/>
    </row>
    <row r="645" spans="1:30" ht="15.75" customHeight="1" x14ac:dyDescent="0.25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  <c r="AC645" s="179"/>
      <c r="AD645" s="179"/>
    </row>
    <row r="646" spans="1:30" ht="15.75" customHeight="1" x14ac:dyDescent="0.25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  <c r="AA646" s="179"/>
      <c r="AB646" s="179"/>
      <c r="AC646" s="179"/>
      <c r="AD646" s="179"/>
    </row>
    <row r="647" spans="1:30" ht="15.75" customHeight="1" x14ac:dyDescent="0.25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  <c r="AA647" s="179"/>
      <c r="AB647" s="179"/>
      <c r="AC647" s="179"/>
      <c r="AD647" s="179"/>
    </row>
    <row r="648" spans="1:30" ht="15.75" customHeight="1" x14ac:dyDescent="0.25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  <c r="AC648" s="179"/>
      <c r="AD648" s="179"/>
    </row>
    <row r="649" spans="1:30" ht="15.75" customHeight="1" x14ac:dyDescent="0.25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  <c r="AA649" s="179"/>
      <c r="AB649" s="179"/>
      <c r="AC649" s="179"/>
      <c r="AD649" s="179"/>
    </row>
    <row r="650" spans="1:30" ht="15.75" customHeight="1" x14ac:dyDescent="0.25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  <c r="AA650" s="179"/>
      <c r="AB650" s="179"/>
      <c r="AC650" s="179"/>
      <c r="AD650" s="179"/>
    </row>
    <row r="651" spans="1:30" ht="15.75" customHeight="1" x14ac:dyDescent="0.25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  <c r="AA651" s="179"/>
      <c r="AB651" s="179"/>
      <c r="AC651" s="179"/>
      <c r="AD651" s="179"/>
    </row>
    <row r="652" spans="1:30" ht="15.75" customHeight="1" x14ac:dyDescent="0.25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  <c r="AA652" s="179"/>
      <c r="AB652" s="179"/>
      <c r="AC652" s="179"/>
      <c r="AD652" s="179"/>
    </row>
    <row r="653" spans="1:30" ht="15.75" customHeight="1" x14ac:dyDescent="0.25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  <c r="AA653" s="179"/>
      <c r="AB653" s="179"/>
      <c r="AC653" s="179"/>
      <c r="AD653" s="179"/>
    </row>
    <row r="654" spans="1:30" ht="15.75" customHeight="1" x14ac:dyDescent="0.25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  <c r="AA654" s="179"/>
      <c r="AB654" s="179"/>
      <c r="AC654" s="179"/>
      <c r="AD654" s="179"/>
    </row>
    <row r="655" spans="1:30" ht="15.75" customHeight="1" x14ac:dyDescent="0.25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  <c r="AA655" s="179"/>
      <c r="AB655" s="179"/>
      <c r="AC655" s="179"/>
      <c r="AD655" s="179"/>
    </row>
    <row r="656" spans="1:30" ht="15.75" customHeight="1" x14ac:dyDescent="0.25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  <c r="AA656" s="179"/>
      <c r="AB656" s="179"/>
      <c r="AC656" s="179"/>
      <c r="AD656" s="179"/>
    </row>
    <row r="657" spans="1:30" ht="15.75" customHeight="1" x14ac:dyDescent="0.25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  <c r="AA657" s="179"/>
      <c r="AB657" s="179"/>
      <c r="AC657" s="179"/>
      <c r="AD657" s="179"/>
    </row>
    <row r="658" spans="1:30" ht="15.75" customHeight="1" x14ac:dyDescent="0.25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  <c r="AA658" s="179"/>
      <c r="AB658" s="179"/>
      <c r="AC658" s="179"/>
      <c r="AD658" s="179"/>
    </row>
    <row r="659" spans="1:30" ht="15.75" customHeight="1" x14ac:dyDescent="0.25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  <c r="AA659" s="179"/>
      <c r="AB659" s="179"/>
      <c r="AC659" s="179"/>
      <c r="AD659" s="179"/>
    </row>
    <row r="660" spans="1:30" ht="15.75" customHeight="1" x14ac:dyDescent="0.25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  <c r="AA660" s="179"/>
      <c r="AB660" s="179"/>
      <c r="AC660" s="179"/>
      <c r="AD660" s="179"/>
    </row>
    <row r="661" spans="1:30" ht="15.75" customHeight="1" x14ac:dyDescent="0.25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  <c r="AC661" s="179"/>
      <c r="AD661" s="179"/>
    </row>
    <row r="662" spans="1:30" ht="15.75" customHeight="1" x14ac:dyDescent="0.25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  <c r="AC662" s="179"/>
      <c r="AD662" s="179"/>
    </row>
    <row r="663" spans="1:30" ht="15.75" customHeight="1" x14ac:dyDescent="0.25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  <c r="AC663" s="179"/>
      <c r="AD663" s="179"/>
    </row>
    <row r="664" spans="1:30" ht="15.75" customHeight="1" x14ac:dyDescent="0.25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  <c r="AC664" s="179"/>
      <c r="AD664" s="179"/>
    </row>
    <row r="665" spans="1:30" ht="15.75" customHeight="1" x14ac:dyDescent="0.25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  <c r="AC665" s="179"/>
      <c r="AD665" s="179"/>
    </row>
    <row r="666" spans="1:30" ht="15.75" customHeight="1" x14ac:dyDescent="0.25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  <c r="AC666" s="179"/>
      <c r="AD666" s="179"/>
    </row>
    <row r="667" spans="1:30" ht="15.75" customHeight="1" x14ac:dyDescent="0.25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  <c r="AC667" s="179"/>
      <c r="AD667" s="179"/>
    </row>
    <row r="668" spans="1:30" ht="15.75" customHeight="1" x14ac:dyDescent="0.25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  <c r="AC668" s="179"/>
      <c r="AD668" s="179"/>
    </row>
    <row r="669" spans="1:30" ht="15.75" customHeight="1" x14ac:dyDescent="0.25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  <c r="AC669" s="179"/>
      <c r="AD669" s="179"/>
    </row>
    <row r="670" spans="1:30" ht="15.75" customHeight="1" x14ac:dyDescent="0.25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  <c r="AC670" s="179"/>
      <c r="AD670" s="179"/>
    </row>
    <row r="671" spans="1:30" ht="15.75" customHeight="1" x14ac:dyDescent="0.25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  <c r="AC671" s="179"/>
      <c r="AD671" s="179"/>
    </row>
    <row r="672" spans="1:30" ht="15.75" customHeight="1" x14ac:dyDescent="0.25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  <c r="AC672" s="179"/>
      <c r="AD672" s="179"/>
    </row>
    <row r="673" spans="1:30" ht="15.75" customHeight="1" x14ac:dyDescent="0.25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  <c r="AC673" s="179"/>
      <c r="AD673" s="179"/>
    </row>
    <row r="674" spans="1:30" ht="15.75" customHeight="1" x14ac:dyDescent="0.25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  <c r="AC674" s="179"/>
      <c r="AD674" s="179"/>
    </row>
    <row r="675" spans="1:30" ht="15.75" customHeight="1" x14ac:dyDescent="0.25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  <c r="AC675" s="179"/>
      <c r="AD675" s="179"/>
    </row>
    <row r="676" spans="1:30" ht="15.75" customHeight="1" x14ac:dyDescent="0.25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  <c r="AC676" s="179"/>
      <c r="AD676" s="179"/>
    </row>
    <row r="677" spans="1:30" ht="15.75" customHeight="1" x14ac:dyDescent="0.25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  <c r="AC677" s="179"/>
      <c r="AD677" s="179"/>
    </row>
    <row r="678" spans="1:30" ht="15.75" customHeight="1" x14ac:dyDescent="0.25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  <c r="AC678" s="179"/>
      <c r="AD678" s="179"/>
    </row>
    <row r="679" spans="1:30" ht="15.75" customHeight="1" x14ac:dyDescent="0.25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  <c r="AC679" s="179"/>
      <c r="AD679" s="179"/>
    </row>
    <row r="680" spans="1:30" ht="15.75" customHeight="1" x14ac:dyDescent="0.25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  <c r="AC680" s="179"/>
      <c r="AD680" s="179"/>
    </row>
    <row r="681" spans="1:30" ht="15.75" customHeight="1" x14ac:dyDescent="0.25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  <c r="AC681" s="179"/>
      <c r="AD681" s="179"/>
    </row>
    <row r="682" spans="1:30" ht="15.75" customHeight="1" x14ac:dyDescent="0.25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  <c r="AC682" s="179"/>
      <c r="AD682" s="179"/>
    </row>
    <row r="683" spans="1:30" ht="15.75" customHeight="1" x14ac:dyDescent="0.25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  <c r="AC683" s="179"/>
      <c r="AD683" s="179"/>
    </row>
    <row r="684" spans="1:30" ht="15.75" customHeight="1" x14ac:dyDescent="0.25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  <c r="AC684" s="179"/>
      <c r="AD684" s="179"/>
    </row>
    <row r="685" spans="1:30" ht="15.75" customHeight="1" x14ac:dyDescent="0.25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  <c r="AC685" s="179"/>
      <c r="AD685" s="179"/>
    </row>
    <row r="686" spans="1:30" ht="15.75" customHeight="1" x14ac:dyDescent="0.25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  <c r="AC686" s="179"/>
      <c r="AD686" s="179"/>
    </row>
    <row r="687" spans="1:30" ht="15.75" customHeight="1" x14ac:dyDescent="0.25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  <c r="AC687" s="179"/>
      <c r="AD687" s="179"/>
    </row>
    <row r="688" spans="1:30" ht="15.75" customHeight="1" x14ac:dyDescent="0.25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  <c r="AC688" s="179"/>
      <c r="AD688" s="179"/>
    </row>
    <row r="689" spans="1:30" ht="15.75" customHeight="1" x14ac:dyDescent="0.25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  <c r="AC689" s="179"/>
      <c r="AD689" s="179"/>
    </row>
    <row r="690" spans="1:30" ht="15.75" customHeight="1" x14ac:dyDescent="0.25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  <c r="AC690" s="179"/>
      <c r="AD690" s="179"/>
    </row>
    <row r="691" spans="1:30" ht="15.75" customHeight="1" x14ac:dyDescent="0.25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  <c r="AC691" s="179"/>
      <c r="AD691" s="179"/>
    </row>
    <row r="692" spans="1:30" ht="15.75" customHeight="1" x14ac:dyDescent="0.25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  <c r="AC692" s="179"/>
      <c r="AD692" s="179"/>
    </row>
    <row r="693" spans="1:30" ht="15.75" customHeight="1" x14ac:dyDescent="0.25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  <c r="AC693" s="179"/>
      <c r="AD693" s="179"/>
    </row>
    <row r="694" spans="1:30" ht="15.75" customHeight="1" x14ac:dyDescent="0.25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  <c r="AC694" s="179"/>
      <c r="AD694" s="179"/>
    </row>
    <row r="695" spans="1:30" ht="15.75" customHeight="1" x14ac:dyDescent="0.25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  <c r="AC695" s="179"/>
      <c r="AD695" s="179"/>
    </row>
    <row r="696" spans="1:30" ht="15.75" customHeight="1" x14ac:dyDescent="0.25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  <c r="AC696" s="179"/>
      <c r="AD696" s="179"/>
    </row>
    <row r="697" spans="1:30" ht="15.75" customHeight="1" x14ac:dyDescent="0.25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  <c r="AC697" s="179"/>
      <c r="AD697" s="179"/>
    </row>
    <row r="698" spans="1:30" ht="15.75" customHeight="1" x14ac:dyDescent="0.25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  <c r="AC698" s="179"/>
      <c r="AD698" s="179"/>
    </row>
    <row r="699" spans="1:30" ht="15.75" customHeight="1" x14ac:dyDescent="0.25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  <c r="AC699" s="179"/>
      <c r="AD699" s="179"/>
    </row>
    <row r="700" spans="1:30" ht="15.75" customHeight="1" x14ac:dyDescent="0.25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  <c r="AC700" s="179"/>
      <c r="AD700" s="179"/>
    </row>
    <row r="701" spans="1:30" ht="15.75" customHeight="1" x14ac:dyDescent="0.25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  <c r="AC701" s="179"/>
      <c r="AD701" s="179"/>
    </row>
    <row r="702" spans="1:30" ht="15.75" customHeight="1" x14ac:dyDescent="0.25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  <c r="AC702" s="179"/>
      <c r="AD702" s="179"/>
    </row>
    <row r="703" spans="1:30" ht="15.75" customHeight="1" x14ac:dyDescent="0.25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  <c r="AC703" s="179"/>
      <c r="AD703" s="179"/>
    </row>
    <row r="704" spans="1:30" ht="15.75" customHeight="1" x14ac:dyDescent="0.25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  <c r="AC704" s="179"/>
      <c r="AD704" s="179"/>
    </row>
    <row r="705" spans="1:30" ht="15.75" customHeight="1" x14ac:dyDescent="0.25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  <c r="AC705" s="179"/>
      <c r="AD705" s="179"/>
    </row>
    <row r="706" spans="1:30" ht="15.75" customHeight="1" x14ac:dyDescent="0.25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  <c r="AC706" s="179"/>
      <c r="AD706" s="179"/>
    </row>
    <row r="707" spans="1:30" ht="15.75" customHeight="1" x14ac:dyDescent="0.25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  <c r="AC707" s="179"/>
      <c r="AD707" s="179"/>
    </row>
    <row r="708" spans="1:30" ht="15.75" customHeight="1" x14ac:dyDescent="0.25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  <c r="AC708" s="179"/>
      <c r="AD708" s="179"/>
    </row>
    <row r="709" spans="1:30" ht="15.75" customHeight="1" x14ac:dyDescent="0.25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  <c r="AC709" s="179"/>
      <c r="AD709" s="179"/>
    </row>
    <row r="710" spans="1:30" ht="15.75" customHeight="1" x14ac:dyDescent="0.25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  <c r="AC710" s="179"/>
      <c r="AD710" s="179"/>
    </row>
    <row r="711" spans="1:30" ht="15.75" customHeight="1" x14ac:dyDescent="0.25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  <c r="AC711" s="179"/>
      <c r="AD711" s="179"/>
    </row>
    <row r="712" spans="1:30" ht="15.75" customHeight="1" x14ac:dyDescent="0.25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  <c r="AC712" s="179"/>
      <c r="AD712" s="179"/>
    </row>
    <row r="713" spans="1:30" ht="15.75" customHeight="1" x14ac:dyDescent="0.25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  <c r="AC713" s="179"/>
      <c r="AD713" s="179"/>
    </row>
    <row r="714" spans="1:30" ht="15.75" customHeight="1" x14ac:dyDescent="0.25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  <c r="AC714" s="179"/>
      <c r="AD714" s="179"/>
    </row>
    <row r="715" spans="1:30" ht="15.75" customHeight="1" x14ac:dyDescent="0.25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  <c r="AC715" s="179"/>
      <c r="AD715" s="179"/>
    </row>
    <row r="716" spans="1:30" ht="15.75" customHeight="1" x14ac:dyDescent="0.25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  <c r="AC716" s="179"/>
      <c r="AD716" s="179"/>
    </row>
    <row r="717" spans="1:30" ht="15.75" customHeight="1" x14ac:dyDescent="0.25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  <c r="AC717" s="179"/>
      <c r="AD717" s="179"/>
    </row>
    <row r="718" spans="1:30" ht="15.75" customHeight="1" x14ac:dyDescent="0.25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  <c r="AC718" s="179"/>
      <c r="AD718" s="179"/>
    </row>
    <row r="719" spans="1:30" ht="15.75" customHeight="1" x14ac:dyDescent="0.25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  <c r="AC719" s="179"/>
      <c r="AD719" s="179"/>
    </row>
    <row r="720" spans="1:30" ht="15.75" customHeight="1" x14ac:dyDescent="0.25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  <c r="AC720" s="179"/>
      <c r="AD720" s="179"/>
    </row>
    <row r="721" spans="1:30" ht="15.75" customHeight="1" x14ac:dyDescent="0.25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  <c r="AC721" s="179"/>
      <c r="AD721" s="179"/>
    </row>
    <row r="722" spans="1:30" ht="15.75" customHeight="1" x14ac:dyDescent="0.25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  <c r="AC722" s="179"/>
      <c r="AD722" s="179"/>
    </row>
    <row r="723" spans="1:30" ht="15.75" customHeight="1" x14ac:dyDescent="0.25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  <c r="AC723" s="179"/>
      <c r="AD723" s="179"/>
    </row>
    <row r="724" spans="1:30" ht="15.75" customHeight="1" x14ac:dyDescent="0.25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  <c r="AC724" s="179"/>
      <c r="AD724" s="179"/>
    </row>
    <row r="725" spans="1:30" ht="15.75" customHeight="1" x14ac:dyDescent="0.25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  <c r="AC725" s="179"/>
      <c r="AD725" s="179"/>
    </row>
    <row r="726" spans="1:30" ht="15.75" customHeight="1" x14ac:dyDescent="0.25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  <c r="AC726" s="179"/>
      <c r="AD726" s="179"/>
    </row>
    <row r="727" spans="1:30" ht="15.75" customHeight="1" x14ac:dyDescent="0.25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  <c r="AC727" s="179"/>
      <c r="AD727" s="179"/>
    </row>
    <row r="728" spans="1:30" ht="15.75" customHeight="1" x14ac:dyDescent="0.25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  <c r="AC728" s="179"/>
      <c r="AD728" s="179"/>
    </row>
    <row r="729" spans="1:30" ht="15.75" customHeight="1" x14ac:dyDescent="0.25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  <c r="AC729" s="179"/>
      <c r="AD729" s="179"/>
    </row>
    <row r="730" spans="1:30" ht="15.75" customHeight="1" x14ac:dyDescent="0.25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  <c r="AC730" s="179"/>
      <c r="AD730" s="179"/>
    </row>
    <row r="731" spans="1:30" ht="15.75" customHeight="1" x14ac:dyDescent="0.25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  <c r="AA731" s="179"/>
      <c r="AB731" s="179"/>
      <c r="AC731" s="179"/>
      <c r="AD731" s="179"/>
    </row>
    <row r="732" spans="1:30" ht="15.75" customHeight="1" x14ac:dyDescent="0.25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  <c r="AA732" s="179"/>
      <c r="AB732" s="179"/>
      <c r="AC732" s="179"/>
      <c r="AD732" s="179"/>
    </row>
    <row r="733" spans="1:30" ht="15.75" customHeight="1" x14ac:dyDescent="0.25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  <c r="AA733" s="179"/>
      <c r="AB733" s="179"/>
      <c r="AC733" s="179"/>
      <c r="AD733" s="179"/>
    </row>
    <row r="734" spans="1:30" ht="15.75" customHeight="1" x14ac:dyDescent="0.25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  <c r="AA734" s="179"/>
      <c r="AB734" s="179"/>
      <c r="AC734" s="179"/>
      <c r="AD734" s="179"/>
    </row>
    <row r="735" spans="1:30" ht="15.75" customHeight="1" x14ac:dyDescent="0.25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  <c r="AA735" s="179"/>
      <c r="AB735" s="179"/>
      <c r="AC735" s="179"/>
      <c r="AD735" s="179"/>
    </row>
    <row r="736" spans="1:30" ht="15.75" customHeight="1" x14ac:dyDescent="0.25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  <c r="AC736" s="179"/>
      <c r="AD736" s="179"/>
    </row>
    <row r="737" spans="1:30" ht="15.75" customHeight="1" x14ac:dyDescent="0.25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  <c r="AC737" s="179"/>
      <c r="AD737" s="179"/>
    </row>
    <row r="738" spans="1:30" ht="15.75" customHeight="1" x14ac:dyDescent="0.25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  <c r="AC738" s="179"/>
      <c r="AD738" s="179"/>
    </row>
    <row r="739" spans="1:30" ht="15.75" customHeight="1" x14ac:dyDescent="0.25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  <c r="AC739" s="179"/>
      <c r="AD739" s="179"/>
    </row>
    <row r="740" spans="1:30" ht="15.75" customHeight="1" x14ac:dyDescent="0.25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  <c r="AC740" s="179"/>
      <c r="AD740" s="179"/>
    </row>
    <row r="741" spans="1:30" ht="15.75" customHeight="1" x14ac:dyDescent="0.25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  <c r="AC741" s="179"/>
      <c r="AD741" s="179"/>
    </row>
    <row r="742" spans="1:30" ht="15.75" customHeight="1" x14ac:dyDescent="0.25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  <c r="AC742" s="179"/>
      <c r="AD742" s="179"/>
    </row>
    <row r="743" spans="1:30" ht="15.75" customHeight="1" x14ac:dyDescent="0.25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  <c r="AC743" s="179"/>
      <c r="AD743" s="179"/>
    </row>
    <row r="744" spans="1:30" ht="15.75" customHeight="1" x14ac:dyDescent="0.25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  <c r="AC744" s="179"/>
      <c r="AD744" s="179"/>
    </row>
    <row r="745" spans="1:30" ht="15.75" customHeight="1" x14ac:dyDescent="0.25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  <c r="AC745" s="179"/>
      <c r="AD745" s="179"/>
    </row>
    <row r="746" spans="1:30" ht="15.75" customHeight="1" x14ac:dyDescent="0.25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  <c r="AC746" s="179"/>
      <c r="AD746" s="179"/>
    </row>
    <row r="747" spans="1:30" ht="15.75" customHeight="1" x14ac:dyDescent="0.25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  <c r="AC747" s="179"/>
      <c r="AD747" s="179"/>
    </row>
    <row r="748" spans="1:30" ht="15.75" customHeight="1" x14ac:dyDescent="0.25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  <c r="AC748" s="179"/>
      <c r="AD748" s="179"/>
    </row>
    <row r="749" spans="1:30" ht="15.75" customHeight="1" x14ac:dyDescent="0.25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  <c r="AC749" s="179"/>
      <c r="AD749" s="179"/>
    </row>
    <row r="750" spans="1:30" ht="15.75" customHeight="1" x14ac:dyDescent="0.25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  <c r="AC750" s="179"/>
      <c r="AD750" s="179"/>
    </row>
    <row r="751" spans="1:30" ht="15.75" customHeight="1" x14ac:dyDescent="0.25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  <c r="AC751" s="179"/>
      <c r="AD751" s="179"/>
    </row>
    <row r="752" spans="1:30" ht="15.75" customHeight="1" x14ac:dyDescent="0.25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  <c r="AA752" s="179"/>
      <c r="AB752" s="179"/>
      <c r="AC752" s="179"/>
      <c r="AD752" s="179"/>
    </row>
    <row r="753" spans="1:30" ht="15.75" customHeight="1" x14ac:dyDescent="0.25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  <c r="AA753" s="179"/>
      <c r="AB753" s="179"/>
      <c r="AC753" s="179"/>
      <c r="AD753" s="179"/>
    </row>
    <row r="754" spans="1:30" ht="15.75" customHeight="1" x14ac:dyDescent="0.25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  <c r="AA754" s="179"/>
      <c r="AB754" s="179"/>
      <c r="AC754" s="179"/>
      <c r="AD754" s="179"/>
    </row>
    <row r="755" spans="1:30" ht="15.75" customHeight="1" x14ac:dyDescent="0.25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  <c r="AA755" s="179"/>
      <c r="AB755" s="179"/>
      <c r="AC755" s="179"/>
      <c r="AD755" s="179"/>
    </row>
    <row r="756" spans="1:30" ht="15.75" customHeight="1" x14ac:dyDescent="0.25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  <c r="AA756" s="179"/>
      <c r="AB756" s="179"/>
      <c r="AC756" s="179"/>
      <c r="AD756" s="179"/>
    </row>
    <row r="757" spans="1:30" ht="15.75" customHeight="1" x14ac:dyDescent="0.25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  <c r="AA757" s="179"/>
      <c r="AB757" s="179"/>
      <c r="AC757" s="179"/>
      <c r="AD757" s="179"/>
    </row>
    <row r="758" spans="1:30" ht="15.75" customHeight="1" x14ac:dyDescent="0.25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  <c r="AA758" s="179"/>
      <c r="AB758" s="179"/>
      <c r="AC758" s="179"/>
      <c r="AD758" s="179"/>
    </row>
    <row r="759" spans="1:30" ht="15.75" customHeight="1" x14ac:dyDescent="0.25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  <c r="AA759" s="179"/>
      <c r="AB759" s="179"/>
      <c r="AC759" s="179"/>
      <c r="AD759" s="179"/>
    </row>
    <row r="760" spans="1:30" ht="15.75" customHeight="1" x14ac:dyDescent="0.25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  <c r="AC760" s="179"/>
      <c r="AD760" s="179"/>
    </row>
    <row r="761" spans="1:30" ht="15.75" customHeight="1" x14ac:dyDescent="0.25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  <c r="AC761" s="179"/>
      <c r="AD761" s="179"/>
    </row>
    <row r="762" spans="1:30" ht="15.75" customHeight="1" x14ac:dyDescent="0.25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  <c r="AC762" s="179"/>
      <c r="AD762" s="179"/>
    </row>
    <row r="763" spans="1:30" ht="15.75" customHeight="1" x14ac:dyDescent="0.25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  <c r="AC763" s="179"/>
      <c r="AD763" s="179"/>
    </row>
    <row r="764" spans="1:30" ht="15.75" customHeight="1" x14ac:dyDescent="0.25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  <c r="AC764" s="179"/>
      <c r="AD764" s="179"/>
    </row>
    <row r="765" spans="1:30" ht="15.75" customHeight="1" x14ac:dyDescent="0.25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  <c r="AC765" s="179"/>
      <c r="AD765" s="179"/>
    </row>
    <row r="766" spans="1:30" ht="15.75" customHeight="1" x14ac:dyDescent="0.25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  <c r="AC766" s="179"/>
      <c r="AD766" s="179"/>
    </row>
    <row r="767" spans="1:30" ht="15.75" customHeight="1" x14ac:dyDescent="0.25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  <c r="AC767" s="179"/>
      <c r="AD767" s="179"/>
    </row>
    <row r="768" spans="1:30" ht="15.75" customHeight="1" x14ac:dyDescent="0.25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  <c r="AC768" s="179"/>
      <c r="AD768" s="179"/>
    </row>
    <row r="769" spans="1:30" ht="15.75" customHeight="1" x14ac:dyDescent="0.25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  <c r="AC769" s="179"/>
      <c r="AD769" s="179"/>
    </row>
    <row r="770" spans="1:30" ht="15.75" customHeight="1" x14ac:dyDescent="0.25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  <c r="AC770" s="179"/>
      <c r="AD770" s="179"/>
    </row>
    <row r="771" spans="1:30" ht="15.75" customHeight="1" x14ac:dyDescent="0.25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  <c r="AC771" s="179"/>
      <c r="AD771" s="179"/>
    </row>
    <row r="772" spans="1:30" ht="15.75" customHeight="1" x14ac:dyDescent="0.25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  <c r="AC772" s="179"/>
      <c r="AD772" s="179"/>
    </row>
    <row r="773" spans="1:30" ht="15.75" customHeight="1" x14ac:dyDescent="0.25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  <c r="AC773" s="179"/>
      <c r="AD773" s="179"/>
    </row>
    <row r="774" spans="1:30" ht="15.75" customHeight="1" x14ac:dyDescent="0.25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  <c r="AA774" s="179"/>
      <c r="AB774" s="179"/>
      <c r="AC774" s="179"/>
      <c r="AD774" s="179"/>
    </row>
    <row r="775" spans="1:30" ht="15.75" customHeight="1" x14ac:dyDescent="0.25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  <c r="AA775" s="179"/>
      <c r="AB775" s="179"/>
      <c r="AC775" s="179"/>
      <c r="AD775" s="179"/>
    </row>
    <row r="776" spans="1:30" ht="15.75" customHeight="1" x14ac:dyDescent="0.25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  <c r="AA776" s="179"/>
      <c r="AB776" s="179"/>
      <c r="AC776" s="179"/>
      <c r="AD776" s="179"/>
    </row>
    <row r="777" spans="1:30" ht="15.75" customHeight="1" x14ac:dyDescent="0.25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  <c r="AA777" s="179"/>
      <c r="AB777" s="179"/>
      <c r="AC777" s="179"/>
      <c r="AD777" s="179"/>
    </row>
    <row r="778" spans="1:30" ht="15.75" customHeight="1" x14ac:dyDescent="0.25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  <c r="AA778" s="179"/>
      <c r="AB778" s="179"/>
      <c r="AC778" s="179"/>
      <c r="AD778" s="179"/>
    </row>
    <row r="779" spans="1:30" ht="15.75" customHeight="1" x14ac:dyDescent="0.25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  <c r="AA779" s="179"/>
      <c r="AB779" s="179"/>
      <c r="AC779" s="179"/>
      <c r="AD779" s="179"/>
    </row>
    <row r="780" spans="1:30" ht="15.75" customHeight="1" x14ac:dyDescent="0.25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  <c r="AA780" s="179"/>
      <c r="AB780" s="179"/>
      <c r="AC780" s="179"/>
      <c r="AD780" s="179"/>
    </row>
    <row r="781" spans="1:30" ht="15.75" customHeight="1" x14ac:dyDescent="0.25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  <c r="AC781" s="179"/>
      <c r="AD781" s="179"/>
    </row>
    <row r="782" spans="1:30" ht="15.75" customHeight="1" x14ac:dyDescent="0.25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  <c r="AC782" s="179"/>
      <c r="AD782" s="179"/>
    </row>
    <row r="783" spans="1:30" ht="15.75" customHeight="1" x14ac:dyDescent="0.25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  <c r="AC783" s="179"/>
      <c r="AD783" s="179"/>
    </row>
    <row r="784" spans="1:30" ht="15.75" customHeight="1" x14ac:dyDescent="0.25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  <c r="AC784" s="179"/>
      <c r="AD784" s="179"/>
    </row>
    <row r="785" spans="1:30" ht="15.75" customHeight="1" x14ac:dyDescent="0.25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  <c r="AC785" s="179"/>
      <c r="AD785" s="179"/>
    </row>
    <row r="786" spans="1:30" ht="15.75" customHeight="1" x14ac:dyDescent="0.25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  <c r="AA786" s="179"/>
      <c r="AB786" s="179"/>
      <c r="AC786" s="179"/>
      <c r="AD786" s="179"/>
    </row>
    <row r="787" spans="1:30" ht="15.75" customHeight="1" x14ac:dyDescent="0.25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  <c r="AC787" s="179"/>
      <c r="AD787" s="179"/>
    </row>
    <row r="788" spans="1:30" ht="15.75" customHeight="1" x14ac:dyDescent="0.25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  <c r="AC788" s="179"/>
      <c r="AD788" s="179"/>
    </row>
    <row r="789" spans="1:30" ht="15.75" customHeight="1" x14ac:dyDescent="0.25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  <c r="AA789" s="179"/>
      <c r="AB789" s="179"/>
      <c r="AC789" s="179"/>
      <c r="AD789" s="179"/>
    </row>
    <row r="790" spans="1:30" ht="15.75" customHeight="1" x14ac:dyDescent="0.25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  <c r="AA790" s="179"/>
      <c r="AB790" s="179"/>
      <c r="AC790" s="179"/>
      <c r="AD790" s="179"/>
    </row>
    <row r="791" spans="1:30" ht="15.75" customHeight="1" x14ac:dyDescent="0.25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  <c r="AA791" s="179"/>
      <c r="AB791" s="179"/>
      <c r="AC791" s="179"/>
      <c r="AD791" s="179"/>
    </row>
    <row r="792" spans="1:30" ht="15.75" customHeight="1" x14ac:dyDescent="0.25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  <c r="AA792" s="179"/>
      <c r="AB792" s="179"/>
      <c r="AC792" s="179"/>
      <c r="AD792" s="179"/>
    </row>
    <row r="793" spans="1:30" ht="15.75" customHeight="1" x14ac:dyDescent="0.25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  <c r="AA793" s="179"/>
      <c r="AB793" s="179"/>
      <c r="AC793" s="179"/>
      <c r="AD793" s="179"/>
    </row>
    <row r="794" spans="1:30" ht="15.75" customHeight="1" x14ac:dyDescent="0.25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  <c r="AA794" s="179"/>
      <c r="AB794" s="179"/>
      <c r="AC794" s="179"/>
      <c r="AD794" s="179"/>
    </row>
    <row r="795" spans="1:30" ht="15.75" customHeight="1" x14ac:dyDescent="0.25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  <c r="AA795" s="179"/>
      <c r="AB795" s="179"/>
      <c r="AC795" s="179"/>
      <c r="AD795" s="179"/>
    </row>
    <row r="796" spans="1:30" ht="15.75" customHeight="1" x14ac:dyDescent="0.25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  <c r="AC796" s="179"/>
      <c r="AD796" s="179"/>
    </row>
    <row r="797" spans="1:30" ht="15.75" customHeight="1" x14ac:dyDescent="0.25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  <c r="AC797" s="179"/>
      <c r="AD797" s="179"/>
    </row>
    <row r="798" spans="1:30" ht="15.75" customHeight="1" x14ac:dyDescent="0.25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  <c r="AA798" s="179"/>
      <c r="AB798" s="179"/>
      <c r="AC798" s="179"/>
      <c r="AD798" s="179"/>
    </row>
    <row r="799" spans="1:30" ht="15.75" customHeight="1" x14ac:dyDescent="0.25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  <c r="AA799" s="179"/>
      <c r="AB799" s="179"/>
      <c r="AC799" s="179"/>
      <c r="AD799" s="179"/>
    </row>
    <row r="800" spans="1:30" ht="15.75" customHeight="1" x14ac:dyDescent="0.25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  <c r="AC800" s="179"/>
      <c r="AD800" s="179"/>
    </row>
    <row r="801" spans="1:30" ht="15.75" customHeight="1" x14ac:dyDescent="0.25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  <c r="AC801" s="179"/>
      <c r="AD801" s="179"/>
    </row>
    <row r="802" spans="1:30" ht="15.75" customHeight="1" x14ac:dyDescent="0.25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  <c r="AA802" s="179"/>
      <c r="AB802" s="179"/>
      <c r="AC802" s="179"/>
      <c r="AD802" s="179"/>
    </row>
    <row r="803" spans="1:30" ht="15.75" customHeight="1" x14ac:dyDescent="0.25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  <c r="AA803" s="179"/>
      <c r="AB803" s="179"/>
      <c r="AC803" s="179"/>
      <c r="AD803" s="179"/>
    </row>
    <row r="804" spans="1:30" ht="15.75" customHeight="1" x14ac:dyDescent="0.25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  <c r="AA804" s="179"/>
      <c r="AB804" s="179"/>
      <c r="AC804" s="179"/>
      <c r="AD804" s="179"/>
    </row>
    <row r="805" spans="1:30" ht="15.75" customHeight="1" x14ac:dyDescent="0.25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  <c r="AA805" s="179"/>
      <c r="AB805" s="179"/>
      <c r="AC805" s="179"/>
      <c r="AD805" s="179"/>
    </row>
    <row r="806" spans="1:30" ht="15.75" customHeight="1" x14ac:dyDescent="0.25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  <c r="AC806" s="179"/>
      <c r="AD806" s="179"/>
    </row>
    <row r="807" spans="1:30" ht="15.75" customHeight="1" x14ac:dyDescent="0.25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  <c r="AC807" s="179"/>
      <c r="AD807" s="179"/>
    </row>
    <row r="808" spans="1:30" ht="15.75" customHeight="1" x14ac:dyDescent="0.25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  <c r="AC808" s="179"/>
      <c r="AD808" s="179"/>
    </row>
    <row r="809" spans="1:30" ht="15.75" customHeight="1" x14ac:dyDescent="0.25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  <c r="AC809" s="179"/>
      <c r="AD809" s="179"/>
    </row>
    <row r="810" spans="1:30" ht="15.75" customHeight="1" x14ac:dyDescent="0.25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  <c r="AA810" s="179"/>
      <c r="AB810" s="179"/>
      <c r="AC810" s="179"/>
      <c r="AD810" s="179"/>
    </row>
    <row r="811" spans="1:30" ht="15.75" customHeight="1" x14ac:dyDescent="0.25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  <c r="AA811" s="179"/>
      <c r="AB811" s="179"/>
      <c r="AC811" s="179"/>
      <c r="AD811" s="179"/>
    </row>
    <row r="812" spans="1:30" ht="15.75" customHeight="1" x14ac:dyDescent="0.25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  <c r="AA812" s="179"/>
      <c r="AB812" s="179"/>
      <c r="AC812" s="179"/>
      <c r="AD812" s="179"/>
    </row>
    <row r="813" spans="1:30" ht="15.75" customHeight="1" x14ac:dyDescent="0.25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  <c r="AA813" s="179"/>
      <c r="AB813" s="179"/>
      <c r="AC813" s="179"/>
      <c r="AD813" s="179"/>
    </row>
    <row r="814" spans="1:30" ht="15.75" customHeight="1" x14ac:dyDescent="0.25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  <c r="AA814" s="179"/>
      <c r="AB814" s="179"/>
      <c r="AC814" s="179"/>
      <c r="AD814" s="179"/>
    </row>
    <row r="815" spans="1:30" ht="15.75" customHeight="1" x14ac:dyDescent="0.25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  <c r="AA815" s="179"/>
      <c r="AB815" s="179"/>
      <c r="AC815" s="179"/>
      <c r="AD815" s="179"/>
    </row>
    <row r="816" spans="1:30" ht="15.75" customHeight="1" x14ac:dyDescent="0.25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  <c r="AA816" s="179"/>
      <c r="AB816" s="179"/>
      <c r="AC816" s="179"/>
      <c r="AD816" s="179"/>
    </row>
    <row r="817" spans="1:30" ht="15.75" customHeight="1" x14ac:dyDescent="0.25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  <c r="AA817" s="179"/>
      <c r="AB817" s="179"/>
      <c r="AC817" s="179"/>
      <c r="AD817" s="179"/>
    </row>
    <row r="818" spans="1:30" ht="15.75" customHeight="1" x14ac:dyDescent="0.25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  <c r="AC818" s="179"/>
      <c r="AD818" s="179"/>
    </row>
    <row r="819" spans="1:30" ht="15.75" customHeight="1" x14ac:dyDescent="0.25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  <c r="AC819" s="179"/>
      <c r="AD819" s="179"/>
    </row>
    <row r="820" spans="1:30" ht="15.75" customHeight="1" x14ac:dyDescent="0.25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  <c r="AC820" s="179"/>
      <c r="AD820" s="179"/>
    </row>
    <row r="821" spans="1:30" ht="15.75" customHeight="1" x14ac:dyDescent="0.25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  <c r="AC821" s="179"/>
      <c r="AD821" s="179"/>
    </row>
    <row r="822" spans="1:30" ht="15.75" customHeight="1" x14ac:dyDescent="0.25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  <c r="AC822" s="179"/>
      <c r="AD822" s="179"/>
    </row>
    <row r="823" spans="1:30" ht="15.75" customHeight="1" x14ac:dyDescent="0.25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  <c r="AC823" s="179"/>
      <c r="AD823" s="179"/>
    </row>
    <row r="824" spans="1:30" ht="15.75" customHeight="1" x14ac:dyDescent="0.25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  <c r="AC824" s="179"/>
      <c r="AD824" s="179"/>
    </row>
    <row r="825" spans="1:30" ht="15.75" customHeight="1" x14ac:dyDescent="0.25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  <c r="AC825" s="179"/>
      <c r="AD825" s="179"/>
    </row>
    <row r="826" spans="1:30" ht="15.75" customHeight="1" x14ac:dyDescent="0.25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  <c r="AC826" s="179"/>
      <c r="AD826" s="179"/>
    </row>
    <row r="827" spans="1:30" ht="15.75" customHeight="1" x14ac:dyDescent="0.25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  <c r="AC827" s="179"/>
      <c r="AD827" s="179"/>
    </row>
    <row r="828" spans="1:30" ht="15.75" customHeight="1" x14ac:dyDescent="0.25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  <c r="AA828" s="179"/>
      <c r="AB828" s="179"/>
      <c r="AC828" s="179"/>
      <c r="AD828" s="179"/>
    </row>
    <row r="829" spans="1:30" ht="15.75" customHeight="1" x14ac:dyDescent="0.25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  <c r="AA829" s="179"/>
      <c r="AB829" s="179"/>
      <c r="AC829" s="179"/>
      <c r="AD829" s="179"/>
    </row>
    <row r="830" spans="1:30" ht="15.75" customHeight="1" x14ac:dyDescent="0.25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  <c r="AA830" s="179"/>
      <c r="AB830" s="179"/>
      <c r="AC830" s="179"/>
      <c r="AD830" s="179"/>
    </row>
    <row r="831" spans="1:30" ht="15.75" customHeight="1" x14ac:dyDescent="0.25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  <c r="AA831" s="179"/>
      <c r="AB831" s="179"/>
      <c r="AC831" s="179"/>
      <c r="AD831" s="179"/>
    </row>
    <row r="832" spans="1:30" ht="15.75" customHeight="1" x14ac:dyDescent="0.25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  <c r="AC832" s="179"/>
      <c r="AD832" s="179"/>
    </row>
    <row r="833" spans="1:30" ht="15.75" customHeight="1" x14ac:dyDescent="0.25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  <c r="AC833" s="179"/>
      <c r="AD833" s="179"/>
    </row>
    <row r="834" spans="1:30" ht="15.75" customHeight="1" x14ac:dyDescent="0.25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  <c r="AC834" s="179"/>
      <c r="AD834" s="179"/>
    </row>
    <row r="835" spans="1:30" ht="15.75" customHeight="1" x14ac:dyDescent="0.25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  <c r="AC835" s="179"/>
      <c r="AD835" s="179"/>
    </row>
    <row r="836" spans="1:30" ht="15.75" customHeight="1" x14ac:dyDescent="0.25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  <c r="AA836" s="179"/>
      <c r="AB836" s="179"/>
      <c r="AC836" s="179"/>
      <c r="AD836" s="179"/>
    </row>
    <row r="837" spans="1:30" ht="15.75" customHeight="1" x14ac:dyDescent="0.25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  <c r="AA837" s="179"/>
      <c r="AB837" s="179"/>
      <c r="AC837" s="179"/>
      <c r="AD837" s="179"/>
    </row>
    <row r="838" spans="1:30" ht="15.75" customHeight="1" x14ac:dyDescent="0.25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  <c r="AC838" s="179"/>
      <c r="AD838" s="179"/>
    </row>
    <row r="839" spans="1:30" ht="15.75" customHeight="1" x14ac:dyDescent="0.25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  <c r="AC839" s="179"/>
      <c r="AD839" s="179"/>
    </row>
    <row r="840" spans="1:30" ht="15.75" customHeight="1" x14ac:dyDescent="0.25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  <c r="AA840" s="179"/>
      <c r="AB840" s="179"/>
      <c r="AC840" s="179"/>
      <c r="AD840" s="179"/>
    </row>
    <row r="841" spans="1:30" ht="15.75" customHeight="1" x14ac:dyDescent="0.25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  <c r="AA841" s="179"/>
      <c r="AB841" s="179"/>
      <c r="AC841" s="179"/>
      <c r="AD841" s="179"/>
    </row>
    <row r="842" spans="1:30" ht="15.75" customHeight="1" x14ac:dyDescent="0.25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  <c r="AC842" s="179"/>
      <c r="AD842" s="179"/>
    </row>
    <row r="843" spans="1:30" ht="15.75" customHeight="1" x14ac:dyDescent="0.25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  <c r="AC843" s="179"/>
      <c r="AD843" s="179"/>
    </row>
    <row r="844" spans="1:30" ht="15.75" customHeight="1" x14ac:dyDescent="0.25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  <c r="AA844" s="179"/>
      <c r="AB844" s="179"/>
      <c r="AC844" s="179"/>
      <c r="AD844" s="179"/>
    </row>
    <row r="845" spans="1:30" ht="15.75" customHeight="1" x14ac:dyDescent="0.25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  <c r="AA845" s="179"/>
      <c r="AB845" s="179"/>
      <c r="AC845" s="179"/>
      <c r="AD845" s="179"/>
    </row>
    <row r="846" spans="1:30" ht="15.75" customHeight="1" x14ac:dyDescent="0.25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  <c r="AC846" s="179"/>
      <c r="AD846" s="179"/>
    </row>
    <row r="847" spans="1:30" ht="15.75" customHeight="1" x14ac:dyDescent="0.25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  <c r="AA847" s="179"/>
      <c r="AB847" s="179"/>
      <c r="AC847" s="179"/>
      <c r="AD847" s="179"/>
    </row>
    <row r="848" spans="1:30" ht="15.75" customHeight="1" x14ac:dyDescent="0.25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  <c r="AC848" s="179"/>
      <c r="AD848" s="179"/>
    </row>
    <row r="849" spans="1:30" ht="15.75" customHeight="1" x14ac:dyDescent="0.25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  <c r="AC849" s="179"/>
      <c r="AD849" s="179"/>
    </row>
    <row r="850" spans="1:30" ht="15.75" customHeight="1" x14ac:dyDescent="0.25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  <c r="AC850" s="179"/>
      <c r="AD850" s="179"/>
    </row>
    <row r="851" spans="1:30" ht="15.75" customHeight="1" x14ac:dyDescent="0.25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  <c r="AC851" s="179"/>
      <c r="AD851" s="179"/>
    </row>
    <row r="852" spans="1:30" ht="15.75" customHeight="1" x14ac:dyDescent="0.25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  <c r="AC852" s="179"/>
      <c r="AD852" s="179"/>
    </row>
    <row r="853" spans="1:30" ht="15.75" customHeight="1" x14ac:dyDescent="0.25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  <c r="AC853" s="179"/>
      <c r="AD853" s="179"/>
    </row>
    <row r="854" spans="1:30" ht="15.75" customHeight="1" x14ac:dyDescent="0.25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  <c r="AC854" s="179"/>
      <c r="AD854" s="179"/>
    </row>
    <row r="855" spans="1:30" ht="15.75" customHeight="1" x14ac:dyDescent="0.25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  <c r="AC855" s="179"/>
      <c r="AD855" s="179"/>
    </row>
    <row r="856" spans="1:30" ht="15.75" customHeight="1" x14ac:dyDescent="0.25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  <c r="AC856" s="179"/>
      <c r="AD856" s="179"/>
    </row>
    <row r="857" spans="1:30" ht="15.75" customHeight="1" x14ac:dyDescent="0.25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  <c r="AC857" s="179"/>
      <c r="AD857" s="179"/>
    </row>
    <row r="858" spans="1:30" ht="15.75" customHeight="1" x14ac:dyDescent="0.25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  <c r="AA858" s="179"/>
      <c r="AB858" s="179"/>
      <c r="AC858" s="179"/>
      <c r="AD858" s="179"/>
    </row>
    <row r="859" spans="1:30" ht="15.75" customHeight="1" x14ac:dyDescent="0.25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  <c r="AC859" s="179"/>
      <c r="AD859" s="179"/>
    </row>
    <row r="860" spans="1:30" ht="15.75" customHeight="1" x14ac:dyDescent="0.25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  <c r="AC860" s="179"/>
      <c r="AD860" s="179"/>
    </row>
    <row r="861" spans="1:30" ht="15.75" customHeight="1" x14ac:dyDescent="0.25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  <c r="AC861" s="179"/>
      <c r="AD861" s="179"/>
    </row>
    <row r="862" spans="1:30" ht="15.75" customHeight="1" x14ac:dyDescent="0.25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  <c r="AC862" s="179"/>
      <c r="AD862" s="179"/>
    </row>
    <row r="863" spans="1:30" ht="15.75" customHeight="1" x14ac:dyDescent="0.25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  <c r="AC863" s="179"/>
      <c r="AD863" s="179"/>
    </row>
    <row r="864" spans="1:30" ht="15.75" customHeight="1" x14ac:dyDescent="0.25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  <c r="AA864" s="179"/>
      <c r="AB864" s="179"/>
      <c r="AC864" s="179"/>
      <c r="AD864" s="179"/>
    </row>
    <row r="865" spans="1:30" ht="15.75" customHeight="1" x14ac:dyDescent="0.25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  <c r="AA865" s="179"/>
      <c r="AB865" s="179"/>
      <c r="AC865" s="179"/>
      <c r="AD865" s="179"/>
    </row>
    <row r="866" spans="1:30" ht="15.75" customHeight="1" x14ac:dyDescent="0.25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  <c r="AC866" s="179"/>
      <c r="AD866" s="179"/>
    </row>
    <row r="867" spans="1:30" ht="15.75" customHeight="1" x14ac:dyDescent="0.25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  <c r="AC867" s="179"/>
      <c r="AD867" s="179"/>
    </row>
    <row r="868" spans="1:30" ht="15.75" customHeight="1" x14ac:dyDescent="0.25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  <c r="AC868" s="179"/>
      <c r="AD868" s="179"/>
    </row>
    <row r="869" spans="1:30" ht="15.75" customHeight="1" x14ac:dyDescent="0.25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  <c r="AC869" s="179"/>
      <c r="AD869" s="179"/>
    </row>
    <row r="870" spans="1:30" ht="15.75" customHeight="1" x14ac:dyDescent="0.25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  <c r="AC870" s="179"/>
      <c r="AD870" s="179"/>
    </row>
    <row r="871" spans="1:30" ht="15.75" customHeight="1" x14ac:dyDescent="0.25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  <c r="AC871" s="179"/>
      <c r="AD871" s="179"/>
    </row>
    <row r="872" spans="1:30" ht="15.75" customHeight="1" x14ac:dyDescent="0.25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  <c r="AC872" s="179"/>
      <c r="AD872" s="179"/>
    </row>
    <row r="873" spans="1:30" ht="15.75" customHeight="1" x14ac:dyDescent="0.25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  <c r="AC873" s="179"/>
      <c r="AD873" s="179"/>
    </row>
    <row r="874" spans="1:30" ht="15.75" customHeight="1" x14ac:dyDescent="0.25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  <c r="AC874" s="179"/>
      <c r="AD874" s="179"/>
    </row>
    <row r="875" spans="1:30" ht="15.75" customHeight="1" x14ac:dyDescent="0.25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  <c r="AC875" s="179"/>
      <c r="AD875" s="179"/>
    </row>
    <row r="876" spans="1:30" ht="15.75" customHeight="1" x14ac:dyDescent="0.25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  <c r="AC876" s="179"/>
      <c r="AD876" s="179"/>
    </row>
    <row r="877" spans="1:30" ht="15.75" customHeight="1" x14ac:dyDescent="0.25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  <c r="AC877" s="179"/>
      <c r="AD877" s="179"/>
    </row>
    <row r="878" spans="1:30" ht="15.75" customHeight="1" x14ac:dyDescent="0.25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  <c r="AC878" s="179"/>
      <c r="AD878" s="179"/>
    </row>
    <row r="879" spans="1:30" ht="15.75" customHeight="1" x14ac:dyDescent="0.25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  <c r="AC879" s="179"/>
      <c r="AD879" s="179"/>
    </row>
    <row r="880" spans="1:30" ht="15.75" customHeight="1" x14ac:dyDescent="0.25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  <c r="AC880" s="179"/>
      <c r="AD880" s="179"/>
    </row>
    <row r="881" spans="1:30" ht="15.75" customHeight="1" x14ac:dyDescent="0.25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  <c r="AC881" s="179"/>
      <c r="AD881" s="179"/>
    </row>
    <row r="882" spans="1:30" ht="15.75" customHeight="1" x14ac:dyDescent="0.25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  <c r="AC882" s="179"/>
      <c r="AD882" s="179"/>
    </row>
    <row r="883" spans="1:30" ht="15.75" customHeight="1" x14ac:dyDescent="0.25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  <c r="AC883" s="179"/>
      <c r="AD883" s="179"/>
    </row>
    <row r="884" spans="1:30" ht="15.75" customHeight="1" x14ac:dyDescent="0.25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  <c r="AA884" s="179"/>
      <c r="AB884" s="179"/>
      <c r="AC884" s="179"/>
      <c r="AD884" s="179"/>
    </row>
    <row r="885" spans="1:30" ht="15.75" customHeight="1" x14ac:dyDescent="0.25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  <c r="AA885" s="179"/>
      <c r="AB885" s="179"/>
      <c r="AC885" s="179"/>
      <c r="AD885" s="179"/>
    </row>
    <row r="886" spans="1:30" ht="15.75" customHeight="1" x14ac:dyDescent="0.25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  <c r="AA886" s="179"/>
      <c r="AB886" s="179"/>
      <c r="AC886" s="179"/>
      <c r="AD886" s="179"/>
    </row>
    <row r="887" spans="1:30" ht="15.75" customHeight="1" x14ac:dyDescent="0.25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  <c r="AA887" s="179"/>
      <c r="AB887" s="179"/>
      <c r="AC887" s="179"/>
      <c r="AD887" s="179"/>
    </row>
    <row r="888" spans="1:30" ht="15.75" customHeight="1" x14ac:dyDescent="0.25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  <c r="AA888" s="179"/>
      <c r="AB888" s="179"/>
      <c r="AC888" s="179"/>
      <c r="AD888" s="179"/>
    </row>
    <row r="889" spans="1:30" ht="15.75" customHeight="1" x14ac:dyDescent="0.25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  <c r="AA889" s="179"/>
      <c r="AB889" s="179"/>
      <c r="AC889" s="179"/>
      <c r="AD889" s="179"/>
    </row>
    <row r="890" spans="1:30" ht="15.75" customHeight="1" x14ac:dyDescent="0.25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  <c r="AA890" s="179"/>
      <c r="AB890" s="179"/>
      <c r="AC890" s="179"/>
      <c r="AD890" s="179"/>
    </row>
    <row r="891" spans="1:30" ht="15.75" customHeight="1" x14ac:dyDescent="0.25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  <c r="AA891" s="179"/>
      <c r="AB891" s="179"/>
      <c r="AC891" s="179"/>
      <c r="AD891" s="179"/>
    </row>
    <row r="892" spans="1:30" ht="15.75" customHeight="1" x14ac:dyDescent="0.25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  <c r="AA892" s="179"/>
      <c r="AB892" s="179"/>
      <c r="AC892" s="179"/>
      <c r="AD892" s="179"/>
    </row>
    <row r="893" spans="1:30" ht="15.75" customHeight="1" x14ac:dyDescent="0.25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  <c r="AC893" s="179"/>
      <c r="AD893" s="179"/>
    </row>
    <row r="894" spans="1:30" ht="15.75" customHeight="1" x14ac:dyDescent="0.25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  <c r="AC894" s="179"/>
      <c r="AD894" s="179"/>
    </row>
    <row r="895" spans="1:30" ht="15.75" customHeight="1" x14ac:dyDescent="0.25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  <c r="AC895" s="179"/>
      <c r="AD895" s="179"/>
    </row>
    <row r="896" spans="1:30" ht="15.75" customHeight="1" x14ac:dyDescent="0.25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  <c r="AA896" s="179"/>
      <c r="AB896" s="179"/>
      <c r="AC896" s="179"/>
      <c r="AD896" s="179"/>
    </row>
    <row r="897" spans="1:30" ht="15.75" customHeight="1" x14ac:dyDescent="0.25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  <c r="AA897" s="179"/>
      <c r="AB897" s="179"/>
      <c r="AC897" s="179"/>
      <c r="AD897" s="179"/>
    </row>
    <row r="898" spans="1:30" ht="15.75" customHeight="1" x14ac:dyDescent="0.25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  <c r="AC898" s="179"/>
      <c r="AD898" s="179"/>
    </row>
    <row r="899" spans="1:30" ht="15.75" customHeight="1" x14ac:dyDescent="0.25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  <c r="AC899" s="179"/>
      <c r="AD899" s="179"/>
    </row>
    <row r="900" spans="1:30" ht="15.75" customHeight="1" x14ac:dyDescent="0.25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  <c r="AC900" s="179"/>
      <c r="AD900" s="179"/>
    </row>
    <row r="901" spans="1:30" ht="15.75" customHeight="1" x14ac:dyDescent="0.25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  <c r="AC901" s="179"/>
      <c r="AD901" s="179"/>
    </row>
    <row r="902" spans="1:30" ht="15.75" customHeight="1" x14ac:dyDescent="0.25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  <c r="AC902" s="179"/>
      <c r="AD902" s="179"/>
    </row>
    <row r="903" spans="1:30" ht="15.75" customHeight="1" x14ac:dyDescent="0.25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  <c r="AC903" s="179"/>
      <c r="AD903" s="179"/>
    </row>
    <row r="904" spans="1:30" ht="15.75" customHeight="1" x14ac:dyDescent="0.25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  <c r="AA904" s="179"/>
      <c r="AB904" s="179"/>
      <c r="AC904" s="179"/>
      <c r="AD904" s="179"/>
    </row>
    <row r="905" spans="1:30" ht="15.75" customHeight="1" x14ac:dyDescent="0.25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  <c r="AC905" s="179"/>
      <c r="AD905" s="179"/>
    </row>
    <row r="906" spans="1:30" ht="15.75" customHeight="1" x14ac:dyDescent="0.25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  <c r="AC906" s="179"/>
      <c r="AD906" s="179"/>
    </row>
    <row r="907" spans="1:30" ht="15.75" customHeight="1" x14ac:dyDescent="0.25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  <c r="AA907" s="179"/>
      <c r="AB907" s="179"/>
      <c r="AC907" s="179"/>
      <c r="AD907" s="179"/>
    </row>
    <row r="908" spans="1:30" ht="15.75" customHeight="1" x14ac:dyDescent="0.25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  <c r="AA908" s="179"/>
      <c r="AB908" s="179"/>
      <c r="AC908" s="179"/>
      <c r="AD908" s="179"/>
    </row>
    <row r="909" spans="1:30" ht="15.75" customHeight="1" x14ac:dyDescent="0.25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/>
      <c r="AC909" s="179"/>
      <c r="AD909" s="179"/>
    </row>
    <row r="910" spans="1:30" ht="15.75" customHeight="1" x14ac:dyDescent="0.25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/>
      <c r="AC910" s="179"/>
      <c r="AD910" s="179"/>
    </row>
    <row r="911" spans="1:30" ht="15.75" customHeight="1" x14ac:dyDescent="0.25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  <c r="AA911" s="179"/>
      <c r="AB911" s="179"/>
      <c r="AC911" s="179"/>
      <c r="AD911" s="179"/>
    </row>
    <row r="912" spans="1:30" ht="15.75" customHeight="1" x14ac:dyDescent="0.25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/>
      <c r="AC912" s="179"/>
      <c r="AD912" s="179"/>
    </row>
    <row r="913" spans="1:30" ht="15.75" customHeight="1" x14ac:dyDescent="0.25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/>
      <c r="AC913" s="179"/>
      <c r="AD913" s="179"/>
    </row>
    <row r="914" spans="1:30" ht="15.75" customHeight="1" x14ac:dyDescent="0.25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/>
      <c r="AC914" s="179"/>
      <c r="AD914" s="179"/>
    </row>
    <row r="915" spans="1:30" ht="15.75" customHeight="1" x14ac:dyDescent="0.25">
      <c r="A915" s="179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  <c r="AA915" s="179"/>
      <c r="AB915" s="179"/>
      <c r="AC915" s="179"/>
      <c r="AD915" s="179"/>
    </row>
    <row r="916" spans="1:30" ht="15.75" customHeight="1" x14ac:dyDescent="0.25">
      <c r="A916" s="179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  <c r="AA916" s="179"/>
      <c r="AB916" s="179"/>
      <c r="AC916" s="179"/>
      <c r="AD916" s="179"/>
    </row>
    <row r="917" spans="1:30" ht="15.75" customHeight="1" x14ac:dyDescent="0.25">
      <c r="A917" s="179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  <c r="AA917" s="179"/>
      <c r="AB917" s="179"/>
      <c r="AC917" s="179"/>
      <c r="AD917" s="179"/>
    </row>
    <row r="918" spans="1:30" ht="15.75" customHeight="1" x14ac:dyDescent="0.25">
      <c r="A918" s="179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  <c r="AA918" s="179"/>
      <c r="AB918" s="179"/>
      <c r="AC918" s="179"/>
      <c r="AD918" s="179"/>
    </row>
    <row r="919" spans="1:30" ht="15.75" customHeight="1" x14ac:dyDescent="0.25">
      <c r="A919" s="179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  <c r="AA919" s="179"/>
      <c r="AB919" s="179"/>
      <c r="AC919" s="179"/>
      <c r="AD919" s="179"/>
    </row>
    <row r="920" spans="1:30" ht="15.75" customHeight="1" x14ac:dyDescent="0.25">
      <c r="A920" s="179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  <c r="AA920" s="179"/>
      <c r="AB920" s="179"/>
      <c r="AC920" s="179"/>
      <c r="AD920" s="179"/>
    </row>
    <row r="921" spans="1:30" ht="15.75" customHeight="1" x14ac:dyDescent="0.25">
      <c r="A921" s="179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  <c r="AA921" s="179"/>
      <c r="AB921" s="179"/>
      <c r="AC921" s="179"/>
      <c r="AD921" s="179"/>
    </row>
    <row r="922" spans="1:30" ht="15.75" customHeight="1" x14ac:dyDescent="0.25">
      <c r="A922" s="179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  <c r="AA922" s="179"/>
      <c r="AB922" s="179"/>
      <c r="AC922" s="179"/>
      <c r="AD922" s="179"/>
    </row>
    <row r="923" spans="1:30" ht="15.75" customHeight="1" x14ac:dyDescent="0.25">
      <c r="A923" s="179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  <c r="AA923" s="179"/>
      <c r="AB923" s="179"/>
      <c r="AC923" s="179"/>
      <c r="AD923" s="179"/>
    </row>
    <row r="924" spans="1:30" ht="15.75" customHeight="1" x14ac:dyDescent="0.25">
      <c r="A924" s="179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  <c r="AA924" s="179"/>
      <c r="AB924" s="179"/>
      <c r="AC924" s="179"/>
      <c r="AD924" s="179"/>
    </row>
    <row r="925" spans="1:30" ht="15.75" customHeight="1" x14ac:dyDescent="0.25">
      <c r="A925" s="179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  <c r="AA925" s="179"/>
      <c r="AB925" s="179"/>
      <c r="AC925" s="179"/>
      <c r="AD925" s="179"/>
    </row>
    <row r="926" spans="1:30" ht="15.75" customHeight="1" x14ac:dyDescent="0.25">
      <c r="A926" s="179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  <c r="AA926" s="179"/>
      <c r="AB926" s="179"/>
      <c r="AC926" s="179"/>
      <c r="AD926" s="179"/>
    </row>
    <row r="927" spans="1:30" ht="15.75" customHeight="1" x14ac:dyDescent="0.25">
      <c r="A927" s="179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  <c r="AA927" s="179"/>
      <c r="AB927" s="179"/>
      <c r="AC927" s="179"/>
      <c r="AD927" s="179"/>
    </row>
    <row r="928" spans="1:30" ht="15.75" customHeight="1" x14ac:dyDescent="0.25">
      <c r="A928" s="179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  <c r="AA928" s="179"/>
      <c r="AB928" s="179"/>
      <c r="AC928" s="179"/>
      <c r="AD928" s="179"/>
    </row>
    <row r="929" spans="1:30" ht="15.75" customHeight="1" x14ac:dyDescent="0.25">
      <c r="A929" s="179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  <c r="AA929" s="179"/>
      <c r="AB929" s="179"/>
      <c r="AC929" s="179"/>
      <c r="AD929" s="179"/>
    </row>
    <row r="930" spans="1:30" ht="15.75" customHeight="1" x14ac:dyDescent="0.25">
      <c r="A930" s="179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  <c r="AA930" s="179"/>
      <c r="AB930" s="179"/>
      <c r="AC930" s="179"/>
      <c r="AD930" s="179"/>
    </row>
    <row r="931" spans="1:30" ht="15.75" customHeight="1" x14ac:dyDescent="0.25">
      <c r="A931" s="179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  <c r="AA931" s="179"/>
      <c r="AB931" s="179"/>
      <c r="AC931" s="179"/>
      <c r="AD931" s="179"/>
    </row>
    <row r="932" spans="1:30" ht="15.75" customHeight="1" x14ac:dyDescent="0.25">
      <c r="A932" s="179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  <c r="AA932" s="179"/>
      <c r="AB932" s="179"/>
      <c r="AC932" s="179"/>
      <c r="AD932" s="179"/>
    </row>
    <row r="933" spans="1:30" ht="15.75" customHeight="1" x14ac:dyDescent="0.25">
      <c r="A933" s="179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  <c r="AA933" s="179"/>
      <c r="AB933" s="179"/>
      <c r="AC933" s="179"/>
      <c r="AD933" s="179"/>
    </row>
    <row r="934" spans="1:30" ht="15.75" customHeight="1" x14ac:dyDescent="0.25">
      <c r="A934" s="179"/>
      <c r="B934" s="179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  <c r="AA934" s="179"/>
      <c r="AB934" s="179"/>
      <c r="AC934" s="179"/>
      <c r="AD934" s="179"/>
    </row>
    <row r="935" spans="1:30" ht="15.75" customHeight="1" x14ac:dyDescent="0.25">
      <c r="A935" s="179"/>
      <c r="B935" s="179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  <c r="AA935" s="179"/>
      <c r="AB935" s="179"/>
      <c r="AC935" s="179"/>
      <c r="AD935" s="179"/>
    </row>
    <row r="936" spans="1:30" ht="15.75" customHeight="1" x14ac:dyDescent="0.25">
      <c r="A936" s="179"/>
      <c r="B936" s="179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  <c r="AA936" s="179"/>
      <c r="AB936" s="179"/>
      <c r="AC936" s="179"/>
      <c r="AD936" s="179"/>
    </row>
    <row r="937" spans="1:30" ht="15.75" customHeight="1" x14ac:dyDescent="0.25">
      <c r="A937" s="179"/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  <c r="AA937" s="179"/>
      <c r="AB937" s="179"/>
      <c r="AC937" s="179"/>
      <c r="AD937" s="179"/>
    </row>
    <row r="938" spans="1:30" ht="15.75" customHeight="1" x14ac:dyDescent="0.25">
      <c r="A938" s="179"/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  <c r="AA938" s="179"/>
      <c r="AB938" s="179"/>
      <c r="AC938" s="179"/>
      <c r="AD938" s="179"/>
    </row>
    <row r="939" spans="1:30" ht="15.75" customHeight="1" x14ac:dyDescent="0.25">
      <c r="A939" s="179"/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  <c r="AA939" s="179"/>
      <c r="AB939" s="179"/>
      <c r="AC939" s="179"/>
      <c r="AD939" s="179"/>
    </row>
    <row r="940" spans="1:30" ht="15.75" customHeight="1" x14ac:dyDescent="0.25">
      <c r="A940" s="179"/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  <c r="AA940" s="179"/>
      <c r="AB940" s="179"/>
      <c r="AC940" s="179"/>
      <c r="AD940" s="179"/>
    </row>
    <row r="941" spans="1:30" ht="15.75" customHeight="1" x14ac:dyDescent="0.25">
      <c r="A941" s="179"/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  <c r="AA941" s="179"/>
      <c r="AB941" s="179"/>
      <c r="AC941" s="179"/>
      <c r="AD941" s="179"/>
    </row>
    <row r="942" spans="1:30" ht="15.75" customHeight="1" x14ac:dyDescent="0.25">
      <c r="A942" s="179"/>
      <c r="B942" s="179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  <c r="AA942" s="179"/>
      <c r="AB942" s="179"/>
      <c r="AC942" s="179"/>
      <c r="AD942" s="179"/>
    </row>
    <row r="943" spans="1:30" ht="15.75" customHeight="1" x14ac:dyDescent="0.25">
      <c r="A943" s="179"/>
      <c r="B943" s="179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  <c r="AA943" s="179"/>
      <c r="AB943" s="179"/>
      <c r="AC943" s="179"/>
      <c r="AD943" s="179"/>
    </row>
    <row r="944" spans="1:30" ht="15.75" customHeight="1" x14ac:dyDescent="0.25">
      <c r="A944" s="179"/>
      <c r="B944" s="179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  <c r="AA944" s="179"/>
      <c r="AB944" s="179"/>
      <c r="AC944" s="179"/>
      <c r="AD944" s="179"/>
    </row>
    <row r="945" spans="1:30" ht="15.75" customHeight="1" x14ac:dyDescent="0.25">
      <c r="A945" s="179"/>
      <c r="B945" s="179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  <c r="AA945" s="179"/>
      <c r="AB945" s="179"/>
      <c r="AC945" s="179"/>
      <c r="AD945" s="179"/>
    </row>
    <row r="946" spans="1:30" ht="15.75" customHeight="1" x14ac:dyDescent="0.25">
      <c r="A946" s="179"/>
      <c r="B946" s="179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  <c r="AA946" s="179"/>
      <c r="AB946" s="179"/>
      <c r="AC946" s="179"/>
      <c r="AD946" s="179"/>
    </row>
    <row r="947" spans="1:30" ht="15.75" customHeight="1" x14ac:dyDescent="0.25">
      <c r="A947" s="179"/>
      <c r="B947" s="179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  <c r="AA947" s="179"/>
      <c r="AB947" s="179"/>
      <c r="AC947" s="179"/>
      <c r="AD947" s="179"/>
    </row>
    <row r="948" spans="1:30" ht="15.75" customHeight="1" x14ac:dyDescent="0.25">
      <c r="A948" s="179"/>
      <c r="B948" s="179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  <c r="AA948" s="179"/>
      <c r="AB948" s="179"/>
      <c r="AC948" s="179"/>
      <c r="AD948" s="179"/>
    </row>
    <row r="949" spans="1:30" ht="15.75" customHeight="1" x14ac:dyDescent="0.25">
      <c r="A949" s="179"/>
      <c r="B949" s="179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  <c r="AA949" s="179"/>
      <c r="AB949" s="179"/>
      <c r="AC949" s="179"/>
      <c r="AD949" s="179"/>
    </row>
    <row r="950" spans="1:30" ht="15.75" customHeight="1" x14ac:dyDescent="0.25">
      <c r="A950" s="179"/>
      <c r="B950" s="179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  <c r="AA950" s="179"/>
      <c r="AB950" s="179"/>
      <c r="AC950" s="179"/>
      <c r="AD950" s="179"/>
    </row>
    <row r="951" spans="1:30" ht="15.75" customHeight="1" x14ac:dyDescent="0.25">
      <c r="A951" s="179"/>
      <c r="B951" s="179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  <c r="AA951" s="179"/>
      <c r="AB951" s="179"/>
      <c r="AC951" s="179"/>
      <c r="AD951" s="179"/>
    </row>
    <row r="952" spans="1:30" ht="15.75" customHeight="1" x14ac:dyDescent="0.25">
      <c r="A952" s="179"/>
      <c r="B952" s="179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  <c r="AA952" s="179"/>
      <c r="AB952" s="179"/>
      <c r="AC952" s="179"/>
      <c r="AD952" s="179"/>
    </row>
    <row r="953" spans="1:30" ht="15.75" customHeight="1" x14ac:dyDescent="0.25">
      <c r="A953" s="179"/>
      <c r="B953" s="179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  <c r="AA953" s="179"/>
      <c r="AB953" s="179"/>
      <c r="AC953" s="179"/>
      <c r="AD953" s="179"/>
    </row>
    <row r="954" spans="1:30" ht="15.75" customHeight="1" x14ac:dyDescent="0.25">
      <c r="A954" s="179"/>
      <c r="B954" s="179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  <c r="AA954" s="179"/>
      <c r="AB954" s="179"/>
      <c r="AC954" s="179"/>
      <c r="AD954" s="179"/>
    </row>
    <row r="955" spans="1:30" ht="15.75" customHeight="1" x14ac:dyDescent="0.25">
      <c r="A955" s="179"/>
      <c r="B955" s="179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  <c r="AA955" s="179"/>
      <c r="AB955" s="179"/>
      <c r="AC955" s="179"/>
      <c r="AD955" s="179"/>
    </row>
    <row r="956" spans="1:30" ht="15.75" customHeight="1" x14ac:dyDescent="0.25">
      <c r="A956" s="179"/>
      <c r="B956" s="179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  <c r="AA956" s="179"/>
      <c r="AB956" s="179"/>
      <c r="AC956" s="179"/>
      <c r="AD956" s="179"/>
    </row>
    <row r="957" spans="1:30" ht="15.75" customHeight="1" x14ac:dyDescent="0.25">
      <c r="A957" s="179"/>
      <c r="B957" s="179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  <c r="AA957" s="179"/>
      <c r="AB957" s="179"/>
      <c r="AC957" s="179"/>
      <c r="AD957" s="179"/>
    </row>
    <row r="958" spans="1:30" ht="15.75" customHeight="1" x14ac:dyDescent="0.25">
      <c r="A958" s="179"/>
      <c r="B958" s="179"/>
      <c r="C958" s="179"/>
      <c r="D958" s="179"/>
      <c r="E958" s="179"/>
      <c r="F958" s="179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  <c r="AA958" s="179"/>
      <c r="AB958" s="179"/>
      <c r="AC958" s="179"/>
      <c r="AD958" s="179"/>
    </row>
    <row r="959" spans="1:30" ht="15.75" customHeight="1" x14ac:dyDescent="0.25">
      <c r="A959" s="179"/>
      <c r="B959" s="179"/>
      <c r="C959" s="179"/>
      <c r="D959" s="179"/>
      <c r="E959" s="179"/>
      <c r="F959" s="179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  <c r="AA959" s="179"/>
      <c r="AB959" s="179"/>
      <c r="AC959" s="179"/>
      <c r="AD959" s="179"/>
    </row>
    <row r="960" spans="1:30" ht="15.75" customHeight="1" x14ac:dyDescent="0.25">
      <c r="A960" s="179"/>
      <c r="B960" s="179"/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  <c r="AA960" s="179"/>
      <c r="AB960" s="179"/>
      <c r="AC960" s="179"/>
      <c r="AD960" s="179"/>
    </row>
    <row r="961" spans="1:30" ht="15.75" customHeight="1" x14ac:dyDescent="0.25">
      <c r="A961" s="179"/>
      <c r="B961" s="179"/>
      <c r="C961" s="179"/>
      <c r="D961" s="179"/>
      <c r="E961" s="179"/>
      <c r="F961" s="179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  <c r="AA961" s="179"/>
      <c r="AB961" s="179"/>
      <c r="AC961" s="179"/>
      <c r="AD961" s="179"/>
    </row>
    <row r="962" spans="1:30" ht="15.75" customHeight="1" x14ac:dyDescent="0.25">
      <c r="A962" s="179"/>
      <c r="B962" s="179"/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  <c r="AA962" s="179"/>
      <c r="AB962" s="179"/>
      <c r="AC962" s="179"/>
      <c r="AD962" s="179"/>
    </row>
    <row r="963" spans="1:30" ht="15.75" customHeight="1" x14ac:dyDescent="0.25">
      <c r="A963" s="179"/>
      <c r="B963" s="179"/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  <c r="AA963" s="179"/>
      <c r="AB963" s="179"/>
      <c r="AC963" s="179"/>
      <c r="AD963" s="179"/>
    </row>
    <row r="964" spans="1:30" ht="15.75" customHeight="1" x14ac:dyDescent="0.25">
      <c r="A964" s="179"/>
      <c r="B964" s="179"/>
      <c r="C964" s="179"/>
      <c r="D964" s="179"/>
      <c r="E964" s="179"/>
      <c r="F964" s="179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  <c r="AA964" s="179"/>
      <c r="AB964" s="179"/>
      <c r="AC964" s="179"/>
      <c r="AD964" s="179"/>
    </row>
    <row r="965" spans="1:30" ht="15.75" customHeight="1" x14ac:dyDescent="0.25">
      <c r="A965" s="179"/>
      <c r="B965" s="179"/>
      <c r="C965" s="179"/>
      <c r="D965" s="179"/>
      <c r="E965" s="179"/>
      <c r="F965" s="179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  <c r="AA965" s="179"/>
      <c r="AB965" s="179"/>
      <c r="AC965" s="179"/>
      <c r="AD965" s="179"/>
    </row>
    <row r="966" spans="1:30" ht="15.75" customHeight="1" x14ac:dyDescent="0.25">
      <c r="A966" s="179"/>
      <c r="B966" s="179"/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  <c r="AA966" s="179"/>
      <c r="AB966" s="179"/>
      <c r="AC966" s="179"/>
      <c r="AD966" s="179"/>
    </row>
    <row r="967" spans="1:30" ht="15.75" customHeight="1" x14ac:dyDescent="0.25">
      <c r="A967" s="179"/>
      <c r="B967" s="179"/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  <c r="AA967" s="179"/>
      <c r="AB967" s="179"/>
      <c r="AC967" s="179"/>
      <c r="AD967" s="179"/>
    </row>
    <row r="968" spans="1:30" ht="15.75" customHeight="1" x14ac:dyDescent="0.25">
      <c r="A968" s="179"/>
      <c r="B968" s="179"/>
      <c r="C968" s="179"/>
      <c r="D968" s="179"/>
      <c r="E968" s="179"/>
      <c r="F968" s="179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  <c r="AA968" s="179"/>
      <c r="AB968" s="179"/>
      <c r="AC968" s="179"/>
      <c r="AD968" s="179"/>
    </row>
    <row r="969" spans="1:30" ht="15.75" customHeight="1" x14ac:dyDescent="0.25">
      <c r="A969" s="179"/>
      <c r="B969" s="179"/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  <c r="AA969" s="179"/>
      <c r="AB969" s="179"/>
      <c r="AC969" s="179"/>
      <c r="AD969" s="179"/>
    </row>
    <row r="970" spans="1:30" ht="15.75" customHeight="1" x14ac:dyDescent="0.25">
      <c r="A970" s="179"/>
      <c r="B970" s="179"/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  <c r="AA970" s="179"/>
      <c r="AB970" s="179"/>
      <c r="AC970" s="179"/>
      <c r="AD970" s="179"/>
    </row>
    <row r="971" spans="1:30" ht="15.75" customHeight="1" x14ac:dyDescent="0.25">
      <c r="A971" s="179"/>
      <c r="B971" s="179"/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  <c r="AA971" s="179"/>
      <c r="AB971" s="179"/>
      <c r="AC971" s="179"/>
      <c r="AD971" s="179"/>
    </row>
    <row r="972" spans="1:30" ht="15.75" customHeight="1" x14ac:dyDescent="0.25">
      <c r="A972" s="179"/>
      <c r="B972" s="179"/>
      <c r="C972" s="179"/>
      <c r="D972" s="179"/>
      <c r="E972" s="179"/>
      <c r="F972" s="179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  <c r="AA972" s="179"/>
      <c r="AB972" s="179"/>
      <c r="AC972" s="179"/>
      <c r="AD972" s="179"/>
    </row>
    <row r="973" spans="1:30" ht="15.75" customHeight="1" x14ac:dyDescent="0.25">
      <c r="A973" s="179"/>
      <c r="B973" s="179"/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  <c r="AA973" s="179"/>
      <c r="AB973" s="179"/>
      <c r="AC973" s="179"/>
      <c r="AD973" s="179"/>
    </row>
    <row r="974" spans="1:30" ht="15.75" customHeight="1" x14ac:dyDescent="0.25">
      <c r="A974" s="179"/>
      <c r="B974" s="179"/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  <c r="AA974" s="179"/>
      <c r="AB974" s="179"/>
      <c r="AC974" s="179"/>
      <c r="AD974" s="179"/>
    </row>
    <row r="975" spans="1:30" ht="15.75" customHeight="1" x14ac:dyDescent="0.25">
      <c r="A975" s="179"/>
      <c r="B975" s="179"/>
      <c r="C975" s="179"/>
      <c r="D975" s="179"/>
      <c r="E975" s="179"/>
      <c r="F975" s="179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  <c r="AA975" s="179"/>
      <c r="AB975" s="179"/>
      <c r="AC975" s="179"/>
      <c r="AD975" s="179"/>
    </row>
    <row r="976" spans="1:30" ht="15.75" customHeight="1" x14ac:dyDescent="0.25">
      <c r="A976" s="179"/>
      <c r="B976" s="179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  <c r="AA976" s="179"/>
      <c r="AB976" s="179"/>
      <c r="AC976" s="179"/>
      <c r="AD976" s="179"/>
    </row>
    <row r="977" spans="1:30" ht="15.75" customHeight="1" x14ac:dyDescent="0.25">
      <c r="A977" s="179"/>
      <c r="B977" s="179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  <c r="AA977" s="179"/>
      <c r="AB977" s="179"/>
      <c r="AC977" s="179"/>
      <c r="AD977" s="179"/>
    </row>
    <row r="978" spans="1:30" ht="15.75" customHeight="1" x14ac:dyDescent="0.25">
      <c r="A978" s="179"/>
      <c r="B978" s="179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  <c r="AA978" s="179"/>
      <c r="AB978" s="179"/>
      <c r="AC978" s="179"/>
      <c r="AD978" s="179"/>
    </row>
    <row r="979" spans="1:30" ht="15.75" customHeight="1" x14ac:dyDescent="0.25">
      <c r="A979" s="179"/>
      <c r="B979" s="179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  <c r="AA979" s="179"/>
      <c r="AB979" s="179"/>
      <c r="AC979" s="179"/>
      <c r="AD979" s="179"/>
    </row>
    <row r="980" spans="1:30" ht="15.75" customHeight="1" x14ac:dyDescent="0.25">
      <c r="A980" s="179"/>
      <c r="B980" s="179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  <c r="AA980" s="179"/>
      <c r="AB980" s="179"/>
      <c r="AC980" s="179"/>
      <c r="AD980" s="179"/>
    </row>
    <row r="981" spans="1:30" ht="15.75" customHeight="1" x14ac:dyDescent="0.25">
      <c r="A981" s="179"/>
      <c r="B981" s="179"/>
      <c r="C981" s="179"/>
      <c r="D981" s="179"/>
      <c r="E981" s="179"/>
      <c r="F981" s="179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  <c r="AA981" s="179"/>
      <c r="AB981" s="179"/>
      <c r="AC981" s="179"/>
      <c r="AD981" s="179"/>
    </row>
    <row r="982" spans="1:30" ht="15.75" customHeight="1" x14ac:dyDescent="0.25">
      <c r="A982" s="179"/>
      <c r="B982" s="179"/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  <c r="AA982" s="179"/>
      <c r="AB982" s="179"/>
      <c r="AC982" s="179"/>
      <c r="AD982" s="179"/>
    </row>
    <row r="983" spans="1:30" ht="15.75" customHeight="1" x14ac:dyDescent="0.25">
      <c r="A983" s="179"/>
      <c r="B983" s="179"/>
      <c r="C983" s="179"/>
      <c r="D983" s="179"/>
      <c r="E983" s="179"/>
      <c r="F983" s="179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  <c r="AA983" s="179"/>
      <c r="AB983" s="179"/>
      <c r="AC983" s="179"/>
      <c r="AD983" s="179"/>
    </row>
    <row r="984" spans="1:30" ht="15.75" customHeight="1" x14ac:dyDescent="0.25">
      <c r="A984" s="179"/>
      <c r="B984" s="179"/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  <c r="AA984" s="179"/>
      <c r="AB984" s="179"/>
      <c r="AC984" s="179"/>
      <c r="AD984" s="179"/>
    </row>
    <row r="985" spans="1:30" ht="15.75" customHeight="1" x14ac:dyDescent="0.25">
      <c r="A985" s="179"/>
      <c r="B985" s="179"/>
      <c r="C985" s="179"/>
      <c r="D985" s="179"/>
      <c r="E985" s="179"/>
      <c r="F985" s="179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  <c r="Z985" s="179"/>
      <c r="AA985" s="179"/>
      <c r="AB985" s="179"/>
      <c r="AC985" s="179"/>
      <c r="AD985" s="179"/>
    </row>
    <row r="986" spans="1:30" ht="15.75" customHeight="1" x14ac:dyDescent="0.25">
      <c r="A986" s="179"/>
      <c r="B986" s="179"/>
      <c r="C986" s="179"/>
      <c r="D986" s="179"/>
      <c r="E986" s="179"/>
      <c r="F986" s="179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  <c r="Z986" s="179"/>
      <c r="AA986" s="179"/>
      <c r="AB986" s="179"/>
      <c r="AC986" s="179"/>
      <c r="AD986" s="179"/>
    </row>
    <row r="987" spans="1:30" ht="15.75" customHeight="1" x14ac:dyDescent="0.25">
      <c r="A987" s="179"/>
      <c r="B987" s="179"/>
      <c r="C987" s="179"/>
      <c r="D987" s="179"/>
      <c r="E987" s="179"/>
      <c r="F987" s="179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/>
      <c r="Z987" s="179"/>
      <c r="AA987" s="179"/>
      <c r="AB987" s="179"/>
      <c r="AC987" s="179"/>
      <c r="AD987" s="179"/>
    </row>
    <row r="988" spans="1:30" ht="15.75" customHeight="1" x14ac:dyDescent="0.25">
      <c r="A988" s="179"/>
      <c r="B988" s="179"/>
      <c r="C988" s="179"/>
      <c r="D988" s="179"/>
      <c r="E988" s="179"/>
      <c r="F988" s="179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/>
      <c r="Z988" s="179"/>
      <c r="AA988" s="179"/>
      <c r="AB988" s="179"/>
      <c r="AC988" s="179"/>
      <c r="AD988" s="179"/>
    </row>
    <row r="989" spans="1:30" ht="15.75" customHeight="1" x14ac:dyDescent="0.25">
      <c r="A989" s="179"/>
      <c r="B989" s="179"/>
      <c r="C989" s="179"/>
      <c r="D989" s="179"/>
      <c r="E989" s="179"/>
      <c r="F989" s="179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/>
      <c r="Z989" s="179"/>
      <c r="AA989" s="179"/>
      <c r="AB989" s="179"/>
      <c r="AC989" s="179"/>
      <c r="AD989" s="179"/>
    </row>
    <row r="990" spans="1:30" ht="15.75" customHeight="1" x14ac:dyDescent="0.25">
      <c r="A990" s="179"/>
      <c r="B990" s="179"/>
      <c r="C990" s="179"/>
      <c r="D990" s="179"/>
      <c r="E990" s="179"/>
      <c r="F990" s="179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/>
      <c r="Z990" s="179"/>
      <c r="AA990" s="179"/>
      <c r="AB990" s="179"/>
      <c r="AC990" s="179"/>
      <c r="AD990" s="179"/>
    </row>
    <row r="991" spans="1:30" ht="15.75" customHeight="1" x14ac:dyDescent="0.25">
      <c r="A991" s="179"/>
      <c r="B991" s="179"/>
      <c r="C991" s="179"/>
      <c r="D991" s="179"/>
      <c r="E991" s="179"/>
      <c r="F991" s="179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/>
      <c r="Z991" s="179"/>
      <c r="AA991" s="179"/>
      <c r="AB991" s="179"/>
      <c r="AC991" s="179"/>
      <c r="AD991" s="179"/>
    </row>
    <row r="992" spans="1:30" ht="15.75" customHeight="1" x14ac:dyDescent="0.25">
      <c r="A992" s="179"/>
      <c r="B992" s="179"/>
      <c r="C992" s="179"/>
      <c r="D992" s="179"/>
      <c r="E992" s="179"/>
      <c r="F992" s="179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/>
      <c r="Z992" s="179"/>
      <c r="AA992" s="179"/>
      <c r="AB992" s="179"/>
      <c r="AC992" s="179"/>
      <c r="AD992" s="179"/>
    </row>
    <row r="993" spans="1:30" ht="15.75" customHeight="1" x14ac:dyDescent="0.25">
      <c r="A993" s="179"/>
      <c r="B993" s="179"/>
      <c r="C993" s="179"/>
      <c r="D993" s="179"/>
      <c r="E993" s="179"/>
      <c r="F993" s="179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79"/>
      <c r="Z993" s="179"/>
      <c r="AA993" s="179"/>
      <c r="AB993" s="179"/>
      <c r="AC993" s="179"/>
      <c r="AD993" s="179"/>
    </row>
    <row r="994" spans="1:30" ht="15.75" customHeight="1" x14ac:dyDescent="0.25">
      <c r="A994" s="179"/>
      <c r="B994" s="179"/>
      <c r="C994" s="179"/>
      <c r="D994" s="179"/>
      <c r="E994" s="179"/>
      <c r="F994" s="179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79"/>
      <c r="V994" s="179"/>
      <c r="W994" s="179"/>
      <c r="X994" s="179"/>
      <c r="Y994" s="179"/>
      <c r="Z994" s="179"/>
      <c r="AA994" s="179"/>
      <c r="AB994" s="179"/>
      <c r="AC994" s="179"/>
      <c r="AD994" s="179"/>
    </row>
    <row r="995" spans="1:30" ht="15.75" customHeight="1" x14ac:dyDescent="0.25">
      <c r="A995" s="179"/>
      <c r="B995" s="179"/>
      <c r="C995" s="179"/>
      <c r="D995" s="179"/>
      <c r="E995" s="179"/>
      <c r="F995" s="179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79"/>
      <c r="V995" s="179"/>
      <c r="W995" s="179"/>
      <c r="X995" s="179"/>
      <c r="Y995" s="179"/>
      <c r="Z995" s="179"/>
      <c r="AA995" s="179"/>
      <c r="AB995" s="179"/>
      <c r="AC995" s="179"/>
      <c r="AD995" s="179"/>
    </row>
    <row r="996" spans="1:30" ht="15.75" customHeight="1" x14ac:dyDescent="0.25">
      <c r="A996" s="179"/>
      <c r="B996" s="179"/>
      <c r="C996" s="179"/>
      <c r="D996" s="179"/>
      <c r="E996" s="179"/>
      <c r="F996" s="179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79"/>
      <c r="V996" s="179"/>
      <c r="W996" s="179"/>
      <c r="X996" s="179"/>
      <c r="Y996" s="179"/>
      <c r="Z996" s="179"/>
      <c r="AA996" s="179"/>
      <c r="AB996" s="179"/>
      <c r="AC996" s="179"/>
      <c r="AD996" s="179"/>
    </row>
    <row r="997" spans="1:30" ht="15.75" customHeight="1" x14ac:dyDescent="0.25">
      <c r="A997" s="179"/>
      <c r="B997" s="179"/>
      <c r="C997" s="179"/>
      <c r="D997" s="179"/>
      <c r="E997" s="179"/>
      <c r="F997" s="179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79"/>
      <c r="V997" s="179"/>
      <c r="W997" s="179"/>
      <c r="X997" s="179"/>
      <c r="Y997" s="179"/>
      <c r="Z997" s="179"/>
      <c r="AA997" s="179"/>
      <c r="AB997" s="179"/>
      <c r="AC997" s="179"/>
      <c r="AD997" s="179"/>
    </row>
    <row r="998" spans="1:30" ht="15.75" customHeight="1" x14ac:dyDescent="0.25">
      <c r="A998" s="179"/>
      <c r="B998" s="179"/>
      <c r="C998" s="179"/>
      <c r="D998" s="179"/>
      <c r="E998" s="179"/>
      <c r="F998" s="179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79"/>
      <c r="V998" s="179"/>
      <c r="W998" s="179"/>
      <c r="X998" s="179"/>
      <c r="Y998" s="179"/>
      <c r="Z998" s="179"/>
      <c r="AA998" s="179"/>
      <c r="AB998" s="179"/>
      <c r="AC998" s="179"/>
      <c r="AD998" s="179"/>
    </row>
    <row r="999" spans="1:30" ht="15.75" customHeight="1" x14ac:dyDescent="0.25">
      <c r="A999" s="179"/>
      <c r="B999" s="179"/>
      <c r="C999" s="179"/>
      <c r="D999" s="179"/>
      <c r="E999" s="179"/>
      <c r="F999" s="179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79"/>
      <c r="V999" s="179"/>
      <c r="W999" s="179"/>
      <c r="X999" s="179"/>
      <c r="Y999" s="179"/>
      <c r="Z999" s="179"/>
      <c r="AA999" s="179"/>
      <c r="AB999" s="179"/>
      <c r="AC999" s="179"/>
      <c r="AD999" s="179"/>
    </row>
    <row r="1000" spans="1:30" ht="15.75" customHeight="1" x14ac:dyDescent="0.25">
      <c r="A1000" s="179"/>
      <c r="B1000" s="179"/>
      <c r="C1000" s="179"/>
      <c r="D1000" s="179"/>
      <c r="E1000" s="179"/>
      <c r="F1000" s="179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79"/>
      <c r="V1000" s="179"/>
      <c r="W1000" s="179"/>
      <c r="X1000" s="179"/>
      <c r="Y1000" s="179"/>
      <c r="Z1000" s="179"/>
      <c r="AA1000" s="179"/>
      <c r="AB1000" s="179"/>
      <c r="AC1000" s="179"/>
      <c r="AD1000" s="179"/>
    </row>
  </sheetData>
  <autoFilter ref="A1:K41" xr:uid="{00000000-0009-0000-0000-00000B000000}"/>
  <mergeCells count="3">
    <mergeCell ref="O1:S1"/>
    <mergeCell ref="O8:S8"/>
    <mergeCell ref="O15:S15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522"/>
  <sheetViews>
    <sheetView workbookViewId="0"/>
  </sheetViews>
  <sheetFormatPr defaultColWidth="14.42578125" defaultRowHeight="15" customHeight="1" x14ac:dyDescent="0.25"/>
  <cols>
    <col min="1" max="1" width="47.5703125" customWidth="1"/>
    <col min="2" max="2" width="10.5703125" customWidth="1"/>
    <col min="3" max="3" width="8.5703125" customWidth="1"/>
    <col min="4" max="4" width="10.5703125" customWidth="1"/>
    <col min="5" max="6" width="11.140625" customWidth="1"/>
    <col min="7" max="7" width="8.85546875" customWidth="1"/>
    <col min="8" max="8" width="12.140625" customWidth="1"/>
    <col min="9" max="9" width="11" customWidth="1"/>
    <col min="10" max="10" width="7.5703125" customWidth="1"/>
    <col min="11" max="12" width="21" customWidth="1"/>
    <col min="13" max="14" width="18.85546875" customWidth="1"/>
    <col min="15" max="15" width="13.5703125" customWidth="1"/>
    <col min="16" max="26" width="8.7109375" customWidth="1"/>
  </cols>
  <sheetData>
    <row r="1" spans="1:26" ht="14.25" customHeight="1" x14ac:dyDescent="0.25">
      <c r="A1" s="173" t="s">
        <v>27</v>
      </c>
      <c r="B1" s="173" t="s">
        <v>1735</v>
      </c>
      <c r="C1" s="173" t="s">
        <v>1736</v>
      </c>
      <c r="D1" s="173" t="s">
        <v>1710</v>
      </c>
      <c r="E1" s="173" t="s">
        <v>100</v>
      </c>
      <c r="F1" s="173" t="s">
        <v>1737</v>
      </c>
      <c r="G1" s="173" t="s">
        <v>1738</v>
      </c>
      <c r="H1" s="173" t="s">
        <v>112</v>
      </c>
      <c r="I1" s="173" t="s">
        <v>113</v>
      </c>
      <c r="J1" s="173" t="s">
        <v>1739</v>
      </c>
      <c r="K1" s="173" t="s">
        <v>61</v>
      </c>
      <c r="L1" s="173" t="s">
        <v>68</v>
      </c>
      <c r="M1" s="173" t="s">
        <v>1740</v>
      </c>
      <c r="N1" s="173" t="s">
        <v>1741</v>
      </c>
      <c r="O1" s="173" t="s">
        <v>1742</v>
      </c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</row>
    <row r="2" spans="1:26" ht="14.25" customHeight="1" x14ac:dyDescent="0.25">
      <c r="A2" s="1" t="str">
        <f>Simulações!D2</f>
        <v>Rua Doutor Leopoldo Lins</v>
      </c>
      <c r="B2" s="172" t="str">
        <f>Simulações!DK2</f>
        <v>Sim</v>
      </c>
      <c r="C2" s="183">
        <f>Simulações!K2</f>
        <v>96</v>
      </c>
      <c r="D2" s="172" t="str">
        <f>Simulações!G2</f>
        <v>P6</v>
      </c>
      <c r="E2" s="172" t="e">
        <f>Simulações!CH2</f>
        <v>#N/A</v>
      </c>
      <c r="F2" s="172">
        <f>Simulações!CI2</f>
        <v>0</v>
      </c>
      <c r="G2" s="172" t="e">
        <f>Simulações!CN2</f>
        <v>#N/A</v>
      </c>
      <c r="H2" s="172" t="str">
        <f>Simulações!CT2</f>
        <v>Médio II</v>
      </c>
      <c r="I2" s="172" t="str">
        <f>IF(Simulações!CU2="","",Simulações!CU2)</f>
        <v>Médio I</v>
      </c>
      <c r="J2" s="172" t="str">
        <f>IF(Simulações!CX2="","",Simulações!CX2)</f>
        <v/>
      </c>
      <c r="K2" s="176">
        <f>Simulações!AL2</f>
        <v>2</v>
      </c>
      <c r="L2" s="176">
        <f>Simulações!AS2</f>
        <v>0</v>
      </c>
      <c r="M2" s="172" t="str">
        <f>IF(Simulações!CY2="","",Simulações!CY2)</f>
        <v/>
      </c>
      <c r="N2" s="172" t="str">
        <f>IF(Simulações!CZ2="","",Simulações!CZ2)</f>
        <v/>
      </c>
      <c r="O2" s="172">
        <v>1</v>
      </c>
    </row>
    <row r="3" spans="1:26" ht="14.25" customHeight="1" x14ac:dyDescent="0.25">
      <c r="A3" s="1" t="str">
        <f>Simulações!D3</f>
        <v>Rua Doutor Leopoldo Lins</v>
      </c>
      <c r="B3" s="172" t="str">
        <f>Simulações!DK3</f>
        <v>Sim</v>
      </c>
      <c r="C3" s="183">
        <f>Simulações!K3</f>
        <v>96</v>
      </c>
      <c r="D3" s="172" t="str">
        <f>Simulações!G3</f>
        <v>P6</v>
      </c>
      <c r="E3" s="172" t="e">
        <f>Simulações!CH3</f>
        <v>#N/A</v>
      </c>
      <c r="F3" s="172">
        <f>Simulações!CI3</f>
        <v>0</v>
      </c>
      <c r="G3" s="172">
        <f>Simulações!CN3</f>
        <v>0</v>
      </c>
      <c r="H3" s="172" t="str">
        <f>Simulações!CT3</f>
        <v>Médio II</v>
      </c>
      <c r="I3" s="172" t="str">
        <f>IF(Simulações!CU3="","",Simulações!CU3)</f>
        <v/>
      </c>
      <c r="J3" s="172" t="str">
        <f>IF(Simulações!CX3="","",Simulações!CX3)</f>
        <v/>
      </c>
      <c r="K3" s="176">
        <f>Simulações!AL3</f>
        <v>2</v>
      </c>
      <c r="L3" s="176">
        <f>Simulações!AS3</f>
        <v>0</v>
      </c>
      <c r="M3" s="172" t="str">
        <f>IF(Simulações!CY3="","",Simulações!CY3)</f>
        <v/>
      </c>
      <c r="N3" s="172" t="str">
        <f>IF(Simulações!CZ3="","",Simulações!CZ3)</f>
        <v/>
      </c>
      <c r="O3" s="172">
        <v>1</v>
      </c>
    </row>
    <row r="4" spans="1:26" ht="14.25" customHeight="1" x14ac:dyDescent="0.25">
      <c r="A4" s="1" t="str">
        <f>Simulações!D4</f>
        <v>Rua Doutor Leopoldo Lins</v>
      </c>
      <c r="B4" s="172" t="str">
        <f>Simulações!DK4</f>
        <v>Sim</v>
      </c>
      <c r="C4" s="183">
        <f>Simulações!K4</f>
        <v>96</v>
      </c>
      <c r="D4" s="172" t="str">
        <f>Simulações!G4</f>
        <v>P6</v>
      </c>
      <c r="E4" s="172" t="e">
        <f>Simulações!CH4</f>
        <v>#N/A</v>
      </c>
      <c r="F4" s="172">
        <f>Simulações!CI4</f>
        <v>0</v>
      </c>
      <c r="G4" s="172">
        <f>Simulações!CN4</f>
        <v>0</v>
      </c>
      <c r="H4" s="172" t="str">
        <f>Simulações!CT4</f>
        <v>Médio II</v>
      </c>
      <c r="I4" s="172" t="str">
        <f>IF(Simulações!CU4="","",Simulações!CU4)</f>
        <v/>
      </c>
      <c r="J4" s="172" t="str">
        <f>IF(Simulações!CX4="","",Simulações!CX4)</f>
        <v/>
      </c>
      <c r="K4" s="176">
        <f>Simulações!AL4</f>
        <v>2</v>
      </c>
      <c r="L4" s="176">
        <f>Simulações!AS4</f>
        <v>0</v>
      </c>
      <c r="M4" s="172" t="str">
        <f>IF(Simulações!CY4="","",Simulações!CY4)</f>
        <v/>
      </c>
      <c r="N4" s="172" t="str">
        <f>IF(Simulações!CZ4="","",Simulações!CZ4)</f>
        <v/>
      </c>
      <c r="O4" s="172">
        <v>1</v>
      </c>
    </row>
    <row r="5" spans="1:26" ht="14.25" customHeight="1" x14ac:dyDescent="0.25">
      <c r="A5" s="1" t="str">
        <f>Simulações!D5</f>
        <v>Rua Jornalista Paulo Bittencourt</v>
      </c>
      <c r="B5" s="172" t="str">
        <f>Simulações!DK5</f>
        <v>Sim</v>
      </c>
      <c r="C5" s="183">
        <f>Simulações!K5</f>
        <v>96</v>
      </c>
      <c r="D5" s="172" t="str">
        <f>Simulações!G5</f>
        <v>P6</v>
      </c>
      <c r="E5" s="172" t="e">
        <f>Simulações!CH5</f>
        <v>#N/A</v>
      </c>
      <c r="F5" s="172">
        <f>Simulações!CI5</f>
        <v>0</v>
      </c>
      <c r="G5" s="172">
        <f>Simulações!CN5</f>
        <v>0</v>
      </c>
      <c r="H5" s="172" t="str">
        <f>Simulações!CT5</f>
        <v>Médio II</v>
      </c>
      <c r="I5" s="172" t="str">
        <f>IF(Simulações!CU5="","",Simulações!CU5)</f>
        <v/>
      </c>
      <c r="J5" s="172" t="str">
        <f>IF(Simulações!CX5="","",Simulações!CX5)</f>
        <v/>
      </c>
      <c r="K5" s="176">
        <f>Simulações!AL5</f>
        <v>2</v>
      </c>
      <c r="L5" s="176">
        <f>Simulações!AS5</f>
        <v>0</v>
      </c>
      <c r="M5" s="172" t="str">
        <f>IF(Simulações!CY5="","",Simulações!CY5)</f>
        <v/>
      </c>
      <c r="N5" s="172" t="str">
        <f>IF(Simulações!CZ5="","",Simulações!CZ5)</f>
        <v/>
      </c>
      <c r="O5" s="172">
        <v>1</v>
      </c>
    </row>
    <row r="6" spans="1:26" ht="14.25" customHeight="1" x14ac:dyDescent="0.25">
      <c r="A6" s="1" t="str">
        <f>Simulações!D6</f>
        <v>Rua Jornalista Paulo Bittencourt</v>
      </c>
      <c r="B6" s="172" t="str">
        <f>Simulações!DK6</f>
        <v>Sim</v>
      </c>
      <c r="C6" s="183">
        <f>Simulações!K6</f>
        <v>96</v>
      </c>
      <c r="D6" s="172" t="str">
        <f>Simulações!G6</f>
        <v>P6</v>
      </c>
      <c r="E6" s="172" t="e">
        <f>Simulações!CH6</f>
        <v>#N/A</v>
      </c>
      <c r="F6" s="172">
        <f>Simulações!CI6</f>
        <v>0</v>
      </c>
      <c r="G6" s="172">
        <f>Simulações!CN6</f>
        <v>0</v>
      </c>
      <c r="H6" s="172" t="str">
        <f>Simulações!CT6</f>
        <v>Médio II</v>
      </c>
      <c r="I6" s="172" t="str">
        <f>IF(Simulações!CU6="","",Simulações!CU6)</f>
        <v/>
      </c>
      <c r="J6" s="172" t="str">
        <f>IF(Simulações!CX6="","",Simulações!CX6)</f>
        <v/>
      </c>
      <c r="K6" s="176">
        <f>Simulações!AL6</f>
        <v>2</v>
      </c>
      <c r="L6" s="176">
        <f>Simulações!AS6</f>
        <v>0</v>
      </c>
      <c r="M6" s="172" t="str">
        <f>IF(Simulações!CY6="","",Simulações!CY6)</f>
        <v/>
      </c>
      <c r="N6" s="172" t="str">
        <f>IF(Simulações!CZ6="","",Simulações!CZ6)</f>
        <v/>
      </c>
      <c r="O6" s="172">
        <v>1</v>
      </c>
    </row>
    <row r="7" spans="1:26" ht="14.25" customHeight="1" x14ac:dyDescent="0.25">
      <c r="A7" s="1" t="str">
        <f>Simulações!D7</f>
        <v>Rua Jornalista Paulo Bittencourt</v>
      </c>
      <c r="B7" s="172" t="str">
        <f>Simulações!DK7</f>
        <v>Sim</v>
      </c>
      <c r="C7" s="183">
        <f>Simulações!K7</f>
        <v>96</v>
      </c>
      <c r="D7" s="172" t="str">
        <f>Simulações!G7</f>
        <v>P6</v>
      </c>
      <c r="E7" s="172" t="e">
        <f>Simulações!CH7</f>
        <v>#N/A</v>
      </c>
      <c r="F7" s="172">
        <f>Simulações!CI7</f>
        <v>0</v>
      </c>
      <c r="G7" s="172">
        <f>Simulações!CN7</f>
        <v>0</v>
      </c>
      <c r="H7" s="172" t="str">
        <f>Simulações!CT7</f>
        <v>Médio II</v>
      </c>
      <c r="I7" s="172" t="str">
        <f>IF(Simulações!CU7="","",Simulações!CU7)</f>
        <v/>
      </c>
      <c r="J7" s="172" t="str">
        <f>IF(Simulações!CX7="","",Simulações!CX7)</f>
        <v/>
      </c>
      <c r="K7" s="176">
        <f>Simulações!AL7</f>
        <v>2</v>
      </c>
      <c r="L7" s="176">
        <f>Simulações!AS7</f>
        <v>0</v>
      </c>
      <c r="M7" s="172" t="str">
        <f>IF(Simulações!CY7="","",Simulações!CY7)</f>
        <v/>
      </c>
      <c r="N7" s="172" t="str">
        <f>IF(Simulações!CZ7="","",Simulações!CZ7)</f>
        <v/>
      </c>
      <c r="O7" s="172">
        <v>1</v>
      </c>
    </row>
    <row r="8" spans="1:26" ht="14.25" customHeight="1" x14ac:dyDescent="0.25">
      <c r="A8" s="1" t="str">
        <f>Simulações!D8</f>
        <v>Avenida Conselheiro Rosa E Silva</v>
      </c>
      <c r="B8" s="172" t="str">
        <f>Simulações!DK8</f>
        <v>Sim</v>
      </c>
      <c r="C8" s="183">
        <f>Simulações!K8</f>
        <v>115</v>
      </c>
      <c r="D8" s="172" t="str">
        <f>Simulações!G8</f>
        <v>P5</v>
      </c>
      <c r="E8" s="172" t="e">
        <f>Simulações!CH8</f>
        <v>#N/A</v>
      </c>
      <c r="F8" s="172">
        <f>Simulações!CI8</f>
        <v>0</v>
      </c>
      <c r="G8" s="172">
        <f>Simulações!CN8</f>
        <v>0</v>
      </c>
      <c r="H8" s="172" t="str">
        <f>Simulações!CT8</f>
        <v>Longo I</v>
      </c>
      <c r="I8" s="172" t="str">
        <f>IF(Simulações!CU8="","",Simulações!CU8)</f>
        <v/>
      </c>
      <c r="J8" s="172" t="str">
        <f>IF(Simulações!CX8="","",Simulações!CX8)</f>
        <v/>
      </c>
      <c r="K8" s="176">
        <f>Simulações!AL8</f>
        <v>8</v>
      </c>
      <c r="L8" s="176">
        <f>Simulações!AS8</f>
        <v>0</v>
      </c>
      <c r="M8" s="172" t="str">
        <f>IF(Simulações!CY8="","",Simulações!CY8)</f>
        <v/>
      </c>
      <c r="N8" s="172" t="str">
        <f>IF(Simulações!CZ8="","",Simulações!CZ8)</f>
        <v/>
      </c>
      <c r="O8" s="172">
        <v>1</v>
      </c>
    </row>
    <row r="9" spans="1:26" ht="14.25" customHeight="1" x14ac:dyDescent="0.25">
      <c r="A9" s="1" t="str">
        <f>Simulações!D9</f>
        <v>Avenida Conselheiro Rosa E Silva</v>
      </c>
      <c r="B9" s="172" t="str">
        <f>Simulações!DK9</f>
        <v>Sim</v>
      </c>
      <c r="C9" s="183">
        <f>Simulações!K9</f>
        <v>115</v>
      </c>
      <c r="D9" s="172" t="str">
        <f>Simulações!G9</f>
        <v>P5</v>
      </c>
      <c r="E9" s="172" t="e">
        <f>Simulações!CH9</f>
        <v>#N/A</v>
      </c>
      <c r="F9" s="172">
        <f>Simulações!CI9</f>
        <v>0</v>
      </c>
      <c r="G9" s="172">
        <f>Simulações!CN9</f>
        <v>0</v>
      </c>
      <c r="H9" s="172" t="str">
        <f>Simulações!CT9</f>
        <v>Longo I</v>
      </c>
      <c r="I9" s="172" t="str">
        <f>IF(Simulações!CU9="","",Simulações!CU9)</f>
        <v/>
      </c>
      <c r="J9" s="172" t="str">
        <f>IF(Simulações!CX9="","",Simulações!CX9)</f>
        <v/>
      </c>
      <c r="K9" s="176">
        <f>Simulações!AL9</f>
        <v>8</v>
      </c>
      <c r="L9" s="176">
        <f>Simulações!AS9</f>
        <v>0</v>
      </c>
      <c r="M9" s="172" t="str">
        <f>IF(Simulações!CY9="","",Simulações!CY9)</f>
        <v/>
      </c>
      <c r="N9" s="172" t="str">
        <f>IF(Simulações!CZ9="","",Simulações!CZ9)</f>
        <v/>
      </c>
      <c r="O9" s="172">
        <v>1</v>
      </c>
    </row>
    <row r="10" spans="1:26" ht="14.25" customHeight="1" x14ac:dyDescent="0.25">
      <c r="A10" s="1" t="str">
        <f>Simulações!D10</f>
        <v>Avenida Conselheiro Rosa E Silva</v>
      </c>
      <c r="B10" s="172" t="str">
        <f>Simulações!DK10</f>
        <v>Sim</v>
      </c>
      <c r="C10" s="183">
        <f>Simulações!K10</f>
        <v>115</v>
      </c>
      <c r="D10" s="172" t="str">
        <f>Simulações!G10</f>
        <v>P5</v>
      </c>
      <c r="E10" s="172" t="e">
        <f>Simulações!CH10</f>
        <v>#N/A</v>
      </c>
      <c r="F10" s="172">
        <f>Simulações!CI10</f>
        <v>0</v>
      </c>
      <c r="G10" s="172">
        <f>Simulações!CN10</f>
        <v>0</v>
      </c>
      <c r="H10" s="172" t="str">
        <f>Simulações!CT10</f>
        <v>Longo I</v>
      </c>
      <c r="I10" s="172" t="str">
        <f>IF(Simulações!CU10="","",Simulações!CU10)</f>
        <v/>
      </c>
      <c r="J10" s="172" t="str">
        <f>IF(Simulações!CX10="","",Simulações!CX10)</f>
        <v/>
      </c>
      <c r="K10" s="176">
        <f>Simulações!AL10</f>
        <v>8</v>
      </c>
      <c r="L10" s="176">
        <f>Simulações!AS10</f>
        <v>0</v>
      </c>
      <c r="M10" s="172" t="str">
        <f>IF(Simulações!CY10="","",Simulações!CY10)</f>
        <v/>
      </c>
      <c r="N10" s="172" t="str">
        <f>IF(Simulações!CZ10="","",Simulações!CZ10)</f>
        <v/>
      </c>
      <c r="O10" s="172">
        <v>1</v>
      </c>
    </row>
    <row r="11" spans="1:26" ht="14.25" customHeight="1" x14ac:dyDescent="0.25">
      <c r="A11" s="1" t="str">
        <f>Simulações!D11</f>
        <v>Rua Das Pernambucanas</v>
      </c>
      <c r="B11" s="172" t="str">
        <f>Simulações!DK11</f>
        <v>Sim</v>
      </c>
      <c r="C11" s="183">
        <f>Simulações!K11</f>
        <v>90</v>
      </c>
      <c r="D11" s="172" t="str">
        <f>Simulações!G11</f>
        <v>P6</v>
      </c>
      <c r="E11" s="172" t="e">
        <f>Simulações!CH11</f>
        <v>#N/A</v>
      </c>
      <c r="F11" s="172">
        <f>Simulações!CI11</f>
        <v>0</v>
      </c>
      <c r="G11" s="172">
        <f>Simulações!CN11</f>
        <v>0</v>
      </c>
      <c r="H11" s="172" t="str">
        <f>Simulações!CT11</f>
        <v>Longo I</v>
      </c>
      <c r="I11" s="172" t="str">
        <f>IF(Simulações!CU11="","",Simulações!CU11)</f>
        <v/>
      </c>
      <c r="J11" s="172" t="str">
        <f>IF(Simulações!CX11="","",Simulações!CX11)</f>
        <v/>
      </c>
      <c r="K11" s="176">
        <f>Simulações!AL11</f>
        <v>2</v>
      </c>
      <c r="L11" s="176">
        <f>Simulações!AS11</f>
        <v>0</v>
      </c>
      <c r="M11" s="172" t="str">
        <f>IF(Simulações!CY11="","",Simulações!CY11)</f>
        <v/>
      </c>
      <c r="N11" s="172" t="str">
        <f>IF(Simulações!CZ11="","",Simulações!CZ11)</f>
        <v/>
      </c>
      <c r="O11" s="172">
        <v>1</v>
      </c>
    </row>
    <row r="12" spans="1:26" ht="14.25" customHeight="1" x14ac:dyDescent="0.25">
      <c r="A12" s="1" t="str">
        <f>Simulações!D12</f>
        <v>Rua Das Pernambucanas</v>
      </c>
      <c r="B12" s="172" t="str">
        <f>Simulações!DK12</f>
        <v>Sim</v>
      </c>
      <c r="C12" s="183">
        <f>Simulações!K12</f>
        <v>90</v>
      </c>
      <c r="D12" s="172" t="str">
        <f>Simulações!G12</f>
        <v>P6</v>
      </c>
      <c r="E12" s="172" t="e">
        <f>Simulações!CH12</f>
        <v>#N/A</v>
      </c>
      <c r="F12" s="172">
        <f>Simulações!CI12</f>
        <v>0</v>
      </c>
      <c r="G12" s="172">
        <f>Simulações!CN12</f>
        <v>0</v>
      </c>
      <c r="H12" s="172" t="str">
        <f>Simulações!CT12</f>
        <v>Longo I</v>
      </c>
      <c r="I12" s="172" t="str">
        <f>IF(Simulações!CU12="","",Simulações!CU12)</f>
        <v/>
      </c>
      <c r="J12" s="172" t="str">
        <f>IF(Simulações!CX12="","",Simulações!CX12)</f>
        <v/>
      </c>
      <c r="K12" s="176">
        <f>Simulações!AL12</f>
        <v>2</v>
      </c>
      <c r="L12" s="176">
        <f>Simulações!AS12</f>
        <v>0</v>
      </c>
      <c r="M12" s="172" t="str">
        <f>IF(Simulações!CY12="","",Simulações!CY12)</f>
        <v/>
      </c>
      <c r="N12" s="172" t="str">
        <f>IF(Simulações!CZ12="","",Simulações!CZ12)</f>
        <v/>
      </c>
      <c r="O12" s="172">
        <v>1</v>
      </c>
    </row>
    <row r="13" spans="1:26" ht="14.25" customHeight="1" x14ac:dyDescent="0.25">
      <c r="A13" s="1" t="str">
        <f>Simulações!D13</f>
        <v>Rua Das Pernambucanas</v>
      </c>
      <c r="B13" s="172" t="str">
        <f>Simulações!DK13</f>
        <v>Sim</v>
      </c>
      <c r="C13" s="183">
        <f>Simulações!K13</f>
        <v>90</v>
      </c>
      <c r="D13" s="172" t="str">
        <f>Simulações!G13</f>
        <v>P6</v>
      </c>
      <c r="E13" s="172" t="e">
        <f>Simulações!CH13</f>
        <v>#N/A</v>
      </c>
      <c r="F13" s="172">
        <f>Simulações!CI13</f>
        <v>0</v>
      </c>
      <c r="G13" s="172">
        <f>Simulações!CN13</f>
        <v>0</v>
      </c>
      <c r="H13" s="172" t="str">
        <f>Simulações!CT13</f>
        <v>Longo I</v>
      </c>
      <c r="I13" s="172" t="str">
        <f>IF(Simulações!CU13="","",Simulações!CU13)</f>
        <v/>
      </c>
      <c r="J13" s="172" t="str">
        <f>IF(Simulações!CX13="","",Simulações!CX13)</f>
        <v/>
      </c>
      <c r="K13" s="176">
        <f>Simulações!AL13</f>
        <v>2</v>
      </c>
      <c r="L13" s="176">
        <f>Simulações!AS13</f>
        <v>0</v>
      </c>
      <c r="M13" s="172" t="str">
        <f>IF(Simulações!CY13="","",Simulações!CY13)</f>
        <v/>
      </c>
      <c r="N13" s="172" t="str">
        <f>IF(Simulações!CZ13="","",Simulações!CZ13)</f>
        <v/>
      </c>
      <c r="O13" s="172">
        <v>1</v>
      </c>
    </row>
    <row r="14" spans="1:26" ht="14.25" customHeight="1" x14ac:dyDescent="0.25">
      <c r="A14" s="1" t="str">
        <f>Simulações!D14</f>
        <v>Rua Caio Pereira</v>
      </c>
      <c r="B14" s="172" t="str">
        <f>Simulações!DK14</f>
        <v>Sim</v>
      </c>
      <c r="C14" s="183">
        <f>Simulações!K14</f>
        <v>115</v>
      </c>
      <c r="D14" s="172" t="str">
        <f>Simulações!G14</f>
        <v>C3</v>
      </c>
      <c r="E14" s="172" t="e">
        <f>Simulações!CH14</f>
        <v>#N/A</v>
      </c>
      <c r="F14" s="172">
        <f>Simulações!CI14</f>
        <v>0</v>
      </c>
      <c r="G14" s="172">
        <f>Simulações!CN14</f>
        <v>0</v>
      </c>
      <c r="H14" s="172" t="str">
        <f>Simulações!CT14</f>
        <v>Médio I</v>
      </c>
      <c r="I14" s="172" t="str">
        <f>IF(Simulações!CU14="","",Simulações!CU14)</f>
        <v/>
      </c>
      <c r="J14" s="172" t="str">
        <f>IF(Simulações!CX14="","",Simulações!CX14)</f>
        <v/>
      </c>
      <c r="K14" s="176">
        <f>Simulações!AL14</f>
        <v>2</v>
      </c>
      <c r="L14" s="176">
        <f>Simulações!AS14</f>
        <v>0</v>
      </c>
      <c r="M14" s="172" t="str">
        <f>IF(Simulações!CY14="","",Simulações!CY14)</f>
        <v/>
      </c>
      <c r="N14" s="172" t="str">
        <f>IF(Simulações!CZ14="","",Simulações!CZ14)</f>
        <v/>
      </c>
      <c r="O14" s="172">
        <v>1</v>
      </c>
    </row>
    <row r="15" spans="1:26" ht="14.25" customHeight="1" x14ac:dyDescent="0.25">
      <c r="A15" s="1" t="str">
        <f>Simulações!D15</f>
        <v>Rua Caio Pereira</v>
      </c>
      <c r="B15" s="172" t="str">
        <f>Simulações!DK15</f>
        <v>Sim</v>
      </c>
      <c r="C15" s="183">
        <f>Simulações!K15</f>
        <v>115</v>
      </c>
      <c r="D15" s="172" t="str">
        <f>Simulações!G15</f>
        <v>C3</v>
      </c>
      <c r="E15" s="172" t="e">
        <f>Simulações!CH15</f>
        <v>#N/A</v>
      </c>
      <c r="F15" s="172">
        <f>Simulações!CI15</f>
        <v>0</v>
      </c>
      <c r="G15" s="172">
        <f>Simulações!CN15</f>
        <v>0</v>
      </c>
      <c r="H15" s="172" t="str">
        <f>Simulações!CT15</f>
        <v>Médio I</v>
      </c>
      <c r="I15" s="172" t="str">
        <f>IF(Simulações!CU15="","",Simulações!CU15)</f>
        <v>Médio I</v>
      </c>
      <c r="J15" s="172" t="str">
        <f>IF(Simulações!CX15="","",Simulações!CX15)</f>
        <v/>
      </c>
      <c r="K15" s="176">
        <f>Simulações!AL15</f>
        <v>2</v>
      </c>
      <c r="L15" s="176">
        <f>Simulações!AS15</f>
        <v>0</v>
      </c>
      <c r="M15" s="172" t="str">
        <f>IF(Simulações!CY15="","",Simulações!CY15)</f>
        <v/>
      </c>
      <c r="N15" s="172" t="str">
        <f>IF(Simulações!CZ15="","",Simulações!CZ15)</f>
        <v/>
      </c>
      <c r="O15" s="172">
        <v>1</v>
      </c>
    </row>
    <row r="16" spans="1:26" ht="14.25" customHeight="1" x14ac:dyDescent="0.25">
      <c r="A16" s="1" t="str">
        <f>Simulações!D16</f>
        <v>Rua Caio Pereira</v>
      </c>
      <c r="B16" s="172" t="str">
        <f>Simulações!DK16</f>
        <v>Sim</v>
      </c>
      <c r="C16" s="183">
        <f>Simulações!K16</f>
        <v>115</v>
      </c>
      <c r="D16" s="172" t="str">
        <f>Simulações!G16</f>
        <v>C3</v>
      </c>
      <c r="E16" s="172" t="e">
        <f>Simulações!CH16</f>
        <v>#N/A</v>
      </c>
      <c r="F16" s="172">
        <f>Simulações!CI16</f>
        <v>0</v>
      </c>
      <c r="G16" s="172">
        <f>Simulações!CN16</f>
        <v>0</v>
      </c>
      <c r="H16" s="172" t="str">
        <f>Simulações!CT16</f>
        <v>Médio I</v>
      </c>
      <c r="I16" s="172" t="str">
        <f>IF(Simulações!CU16="","",Simulações!CU16)</f>
        <v>Longo II</v>
      </c>
      <c r="J16" s="172" t="str">
        <f>IF(Simulações!CX16="","",Simulações!CX16)</f>
        <v/>
      </c>
      <c r="K16" s="176">
        <f>Simulações!AL16</f>
        <v>2</v>
      </c>
      <c r="L16" s="176">
        <f>Simulações!AS16</f>
        <v>0</v>
      </c>
      <c r="M16" s="172" t="str">
        <f>IF(Simulações!CY16="","",Simulações!CY16)</f>
        <v/>
      </c>
      <c r="N16" s="172" t="str">
        <f>IF(Simulações!CZ16="","",Simulações!CZ16)</f>
        <v/>
      </c>
      <c r="O16" s="172">
        <v>1</v>
      </c>
    </row>
    <row r="17" spans="1:15" ht="14.25" customHeight="1" x14ac:dyDescent="0.25">
      <c r="A17" s="1" t="str">
        <f>Simulações!D17</f>
        <v>Rua VoluntA!rios da PA!tria</v>
      </c>
      <c r="B17" s="172" t="str">
        <f>Simulações!DK17</f>
        <v>Sim</v>
      </c>
      <c r="C17" s="183">
        <f>Simulações!K17</f>
        <v>96</v>
      </c>
      <c r="D17" s="172" t="str">
        <f>Simulações!G17</f>
        <v>C3</v>
      </c>
      <c r="E17" s="172" t="e">
        <f>Simulações!CH17</f>
        <v>#N/A</v>
      </c>
      <c r="F17" s="172">
        <f>Simulações!CI17</f>
        <v>0</v>
      </c>
      <c r="G17" s="172">
        <f>Simulações!CN17</f>
        <v>0</v>
      </c>
      <c r="H17" s="172" t="str">
        <f>Simulações!CT17</f>
        <v>Médio I</v>
      </c>
      <c r="I17" s="172" t="str">
        <f>IF(Simulações!CU17="","",Simulações!CU17)</f>
        <v/>
      </c>
      <c r="J17" s="172" t="str">
        <f>IF(Simulações!CX17="","",Simulações!CX17)</f>
        <v/>
      </c>
      <c r="K17" s="176">
        <f>Simulações!AL17</f>
        <v>2</v>
      </c>
      <c r="L17" s="176">
        <f>Simulações!AS17</f>
        <v>0</v>
      </c>
      <c r="M17" s="172" t="str">
        <f>IF(Simulações!CY17="","",Simulações!CY17)</f>
        <v/>
      </c>
      <c r="N17" s="172" t="str">
        <f>IF(Simulações!CZ17="","",Simulações!CZ17)</f>
        <v/>
      </c>
      <c r="O17" s="172">
        <v>1</v>
      </c>
    </row>
    <row r="18" spans="1:15" ht="14.25" customHeight="1" x14ac:dyDescent="0.25">
      <c r="A18" s="1" t="str">
        <f>Simulações!D18</f>
        <v>Rua VoluntA!rios da PA!tria</v>
      </c>
      <c r="B18" s="172" t="str">
        <f>Simulações!DK18</f>
        <v>Sim</v>
      </c>
      <c r="C18" s="183">
        <f>Simulações!K18</f>
        <v>96</v>
      </c>
      <c r="D18" s="172" t="str">
        <f>Simulações!G18</f>
        <v>C3</v>
      </c>
      <c r="E18" s="172" t="e">
        <f>Simulações!CH18</f>
        <v>#N/A</v>
      </c>
      <c r="F18" s="172">
        <f>Simulações!CI18</f>
        <v>0</v>
      </c>
      <c r="G18" s="172">
        <f>Simulações!CN18</f>
        <v>0</v>
      </c>
      <c r="H18" s="172" t="str">
        <f>Simulações!CT18</f>
        <v>Médio I</v>
      </c>
      <c r="I18" s="172" t="str">
        <f>IF(Simulações!CU18="","",Simulações!CU18)</f>
        <v/>
      </c>
      <c r="J18" s="172" t="str">
        <f>IF(Simulações!CX18="","",Simulações!CX18)</f>
        <v/>
      </c>
      <c r="K18" s="176">
        <f>Simulações!AL18</f>
        <v>2</v>
      </c>
      <c r="L18" s="176">
        <f>Simulações!AS18</f>
        <v>0</v>
      </c>
      <c r="M18" s="172" t="str">
        <f>IF(Simulações!CY18="","",Simulações!CY18)</f>
        <v/>
      </c>
      <c r="N18" s="172" t="str">
        <f>IF(Simulações!CZ18="","",Simulações!CZ18)</f>
        <v/>
      </c>
      <c r="O18" s="172">
        <v>1</v>
      </c>
    </row>
    <row r="19" spans="1:15" ht="14.25" customHeight="1" x14ac:dyDescent="0.25">
      <c r="A19" s="1" t="str">
        <f>Simulações!D19</f>
        <v>Rua VoluntA!rios da PA!tria</v>
      </c>
      <c r="B19" s="172" t="str">
        <f>Simulações!DK19</f>
        <v>Sim</v>
      </c>
      <c r="C19" s="183">
        <f>Simulações!K19</f>
        <v>96</v>
      </c>
      <c r="D19" s="172" t="str">
        <f>Simulações!G19</f>
        <v>C3</v>
      </c>
      <c r="E19" s="172" t="e">
        <f>Simulações!CH19</f>
        <v>#N/A</v>
      </c>
      <c r="F19" s="172">
        <f>Simulações!CI19</f>
        <v>0</v>
      </c>
      <c r="G19" s="172">
        <f>Simulações!CN19</f>
        <v>0</v>
      </c>
      <c r="H19" s="172" t="str">
        <f>Simulações!CT19</f>
        <v>Médio I</v>
      </c>
      <c r="I19" s="172" t="str">
        <f>IF(Simulações!CU19="","",Simulações!CU19)</f>
        <v/>
      </c>
      <c r="J19" s="172" t="str">
        <f>IF(Simulações!CX19="","",Simulações!CX19)</f>
        <v/>
      </c>
      <c r="K19" s="176">
        <f>Simulações!AL19</f>
        <v>2</v>
      </c>
      <c r="L19" s="176">
        <f>Simulações!AS19</f>
        <v>0</v>
      </c>
      <c r="M19" s="172" t="str">
        <f>IF(Simulações!CY19="","",Simulações!CY19)</f>
        <v/>
      </c>
      <c r="N19" s="172" t="str">
        <f>IF(Simulações!CZ19="","",Simulações!CZ19)</f>
        <v/>
      </c>
      <c r="O19" s="172">
        <v>1</v>
      </c>
    </row>
    <row r="20" spans="1:15" ht="14.25" customHeight="1" x14ac:dyDescent="0.25">
      <c r="A20" s="1" t="str">
        <f>Simulações!D20</f>
        <v>Real Da Torre</v>
      </c>
      <c r="B20" s="172" t="str">
        <f>Simulações!DK20</f>
        <v>Sim</v>
      </c>
      <c r="C20" s="183">
        <f>Simulações!K20</f>
        <v>96</v>
      </c>
      <c r="D20" s="172" t="str">
        <f>Simulações!G20</f>
        <v>C5</v>
      </c>
      <c r="E20" s="172" t="e">
        <f>Simulações!CH20</f>
        <v>#N/A</v>
      </c>
      <c r="F20" s="172">
        <f>Simulações!CI20</f>
        <v>0</v>
      </c>
      <c r="G20" s="172">
        <f>Simulações!CN20</f>
        <v>0</v>
      </c>
      <c r="H20" s="172" t="str">
        <f>Simulações!CT20</f>
        <v>Médio I</v>
      </c>
      <c r="I20" s="172" t="str">
        <f>IF(Simulações!CU20="","",Simulações!CU20)</f>
        <v/>
      </c>
      <c r="J20" s="172" t="str">
        <f>IF(Simulações!CX20="","",Simulações!CX20)</f>
        <v/>
      </c>
      <c r="K20" s="176">
        <f>Simulações!AL20</f>
        <v>2</v>
      </c>
      <c r="L20" s="176">
        <f>Simulações!AS20</f>
        <v>0</v>
      </c>
      <c r="M20" s="172" t="str">
        <f>IF(Simulações!CY20="","",Simulações!CY20)</f>
        <v/>
      </c>
      <c r="N20" s="172" t="str">
        <f>IF(Simulações!CZ20="","",Simulações!CZ20)</f>
        <v/>
      </c>
      <c r="O20" s="172">
        <v>1</v>
      </c>
    </row>
    <row r="21" spans="1:15" ht="14.25" customHeight="1" x14ac:dyDescent="0.25">
      <c r="A21" s="1" t="str">
        <f>Simulações!D21</f>
        <v>Real Da Torre</v>
      </c>
      <c r="B21" s="172" t="str">
        <f>Simulações!DK21</f>
        <v>Sim</v>
      </c>
      <c r="C21" s="183">
        <f>Simulações!K21</f>
        <v>96</v>
      </c>
      <c r="D21" s="172" t="str">
        <f>Simulações!G21</f>
        <v>C5</v>
      </c>
      <c r="E21" s="172" t="e">
        <f>Simulações!CH21</f>
        <v>#N/A</v>
      </c>
      <c r="F21" s="172">
        <f>Simulações!CI21</f>
        <v>0</v>
      </c>
      <c r="G21" s="172">
        <f>Simulações!CN21</f>
        <v>0</v>
      </c>
      <c r="H21" s="172" t="str">
        <f>Simulações!CT21</f>
        <v>Médio I</v>
      </c>
      <c r="I21" s="172" t="str">
        <f>IF(Simulações!CU21="","",Simulações!CU21)</f>
        <v/>
      </c>
      <c r="J21" s="172" t="str">
        <f>IF(Simulações!CX21="","",Simulações!CX21)</f>
        <v/>
      </c>
      <c r="K21" s="176">
        <f>Simulações!AL21</f>
        <v>2</v>
      </c>
      <c r="L21" s="176">
        <f>Simulações!AS21</f>
        <v>0</v>
      </c>
      <c r="M21" s="172" t="str">
        <f>IF(Simulações!CY21="","",Simulações!CY21)</f>
        <v/>
      </c>
      <c r="N21" s="172" t="str">
        <f>IF(Simulações!CZ21="","",Simulações!CZ21)</f>
        <v/>
      </c>
      <c r="O21" s="172">
        <v>1</v>
      </c>
    </row>
    <row r="22" spans="1:15" ht="14.25" customHeight="1" x14ac:dyDescent="0.25">
      <c r="A22" s="1" t="str">
        <f>Simulações!D22</f>
        <v>Real Da Torre</v>
      </c>
      <c r="B22" s="172" t="str">
        <f>Simulações!DK22</f>
        <v>Sim</v>
      </c>
      <c r="C22" s="183">
        <f>Simulações!K22</f>
        <v>96</v>
      </c>
      <c r="D22" s="172" t="str">
        <f>Simulações!G22</f>
        <v>C5</v>
      </c>
      <c r="E22" s="172" t="e">
        <f>Simulações!CH22</f>
        <v>#N/A</v>
      </c>
      <c r="F22" s="172">
        <f>Simulações!CI22</f>
        <v>0</v>
      </c>
      <c r="G22" s="172">
        <f>Simulações!CN22</f>
        <v>0</v>
      </c>
      <c r="H22" s="172" t="str">
        <f>Simulações!CT22</f>
        <v>Médio I</v>
      </c>
      <c r="I22" s="172" t="str">
        <f>IF(Simulações!CU22="","",Simulações!CU22)</f>
        <v/>
      </c>
      <c r="J22" s="172" t="str">
        <f>IF(Simulações!CX22="","",Simulações!CX22)</f>
        <v/>
      </c>
      <c r="K22" s="176">
        <f>Simulações!AL22</f>
        <v>2</v>
      </c>
      <c r="L22" s="176">
        <f>Simulações!AS22</f>
        <v>0</v>
      </c>
      <c r="M22" s="172" t="str">
        <f>IF(Simulações!CY22="","",Simulações!CY22)</f>
        <v/>
      </c>
      <c r="N22" s="172" t="str">
        <f>IF(Simulações!CZ22="","",Simulações!CZ22)</f>
        <v/>
      </c>
      <c r="O22" s="172">
        <v>1</v>
      </c>
    </row>
    <row r="23" spans="1:15" ht="14.25" customHeight="1" x14ac:dyDescent="0.25">
      <c r="A23" s="1" t="str">
        <f>Simulações!D23</f>
        <v>Rua JosA(c) BonifA!cio</v>
      </c>
      <c r="B23" s="172" t="str">
        <f>Simulações!DK23</f>
        <v>Sim</v>
      </c>
      <c r="C23" s="183">
        <f>Simulações!K23</f>
        <v>105</v>
      </c>
      <c r="D23" s="172" t="str">
        <f>Simulações!G23</f>
        <v>C4</v>
      </c>
      <c r="E23" s="172" t="str">
        <f>Simulações!CH23</f>
        <v>LEDSTAR</v>
      </c>
      <c r="F23" s="172" t="str">
        <f>Simulações!CI23</f>
        <v xml:space="preserve"> SL VT 9.1 35W</v>
      </c>
      <c r="G23" s="172">
        <f>Simulações!CN23</f>
        <v>35</v>
      </c>
      <c r="H23" s="172" t="str">
        <f>Simulações!CT23</f>
        <v>Longo I</v>
      </c>
      <c r="I23" s="172" t="str">
        <f>IF(Simulações!CU23="","",Simulações!CU23)</f>
        <v/>
      </c>
      <c r="J23" s="172" t="str">
        <f>IF(Simulações!CX23="","",Simulações!CX23)</f>
        <v/>
      </c>
      <c r="K23" s="176" t="str">
        <f>Simulações!AL23</f>
        <v>erro</v>
      </c>
      <c r="L23" s="176">
        <f>Simulações!AS23</f>
        <v>0</v>
      </c>
      <c r="M23" s="172" t="str">
        <f>IF(Simulações!CY23="","",Simulações!CY23)</f>
        <v/>
      </c>
      <c r="N23" s="172" t="str">
        <f>IF(Simulações!CZ23="","",Simulações!CZ23)</f>
        <v/>
      </c>
      <c r="O23" s="172">
        <v>1</v>
      </c>
    </row>
    <row r="24" spans="1:15" ht="14.25" customHeight="1" x14ac:dyDescent="0.25">
      <c r="A24" s="1" t="str">
        <f>Simulações!D24</f>
        <v>Rua JosA(c) BonifA!cio</v>
      </c>
      <c r="B24" s="172" t="str">
        <f>Simulações!DK24</f>
        <v>Sim</v>
      </c>
      <c r="C24" s="183">
        <f>Simulações!K24</f>
        <v>105</v>
      </c>
      <c r="D24" s="172" t="str">
        <f>Simulações!G24</f>
        <v>C4</v>
      </c>
      <c r="E24" s="172" t="str">
        <f>Simulações!CH24</f>
        <v>SX LIGHTING</v>
      </c>
      <c r="F24" s="172" t="str">
        <f>Simulações!CI24</f>
        <v>SX-INEVO040HF</v>
      </c>
      <c r="G24" s="172">
        <f>Simulações!CN24</f>
        <v>39</v>
      </c>
      <c r="H24" s="172" t="str">
        <f>Simulações!CT24</f>
        <v>Longo I</v>
      </c>
      <c r="I24" s="172" t="str">
        <f>IF(Simulações!CU24="","",Simulações!CU24)</f>
        <v/>
      </c>
      <c r="J24" s="172" t="str">
        <f>IF(Simulações!CX24="","",Simulações!CX24)</f>
        <v/>
      </c>
      <c r="K24" s="176" t="str">
        <f>Simulações!AL24</f>
        <v>erro</v>
      </c>
      <c r="L24" s="176">
        <f>Simulações!AS24</f>
        <v>0</v>
      </c>
      <c r="M24" s="172" t="str">
        <f>IF(Simulações!CY24="","",Simulações!CY24)</f>
        <v/>
      </c>
      <c r="N24" s="172" t="str">
        <f>IF(Simulações!CZ24="","",Simulações!CZ24)</f>
        <v/>
      </c>
      <c r="O24" s="172">
        <v>1</v>
      </c>
    </row>
    <row r="25" spans="1:15" ht="14.25" customHeight="1" x14ac:dyDescent="0.25">
      <c r="A25" s="1" t="str">
        <f>Simulações!D25</f>
        <v>Rua JosA(c) BonifA!cio</v>
      </c>
      <c r="B25" s="172" t="str">
        <f>Simulações!DK25</f>
        <v>Sim</v>
      </c>
      <c r="C25" s="183">
        <f>Simulações!K25</f>
        <v>105</v>
      </c>
      <c r="D25" s="172" t="str">
        <f>Simulações!G25</f>
        <v>C4</v>
      </c>
      <c r="E25" s="172" t="e">
        <f>Simulações!CH25</f>
        <v>#N/A</v>
      </c>
      <c r="F25" s="172" t="str">
        <f>Simulações!CI25</f>
        <v>SIGSAGPTLRRSSNDL_40W_50IBBRS</v>
      </c>
      <c r="G25" s="172" t="e">
        <f>Simulações!CN25</f>
        <v>#N/A</v>
      </c>
      <c r="H25" s="172" t="str">
        <f>Simulações!CT25</f>
        <v>Longo I</v>
      </c>
      <c r="I25" s="172" t="str">
        <f>IF(Simulações!CU25="","",Simulações!CU25)</f>
        <v/>
      </c>
      <c r="J25" s="172" t="str">
        <f>IF(Simulações!CX25="","",Simulações!CX25)</f>
        <v/>
      </c>
      <c r="K25" s="176" t="str">
        <f>Simulações!AL25</f>
        <v>erro</v>
      </c>
      <c r="L25" s="176">
        <f>Simulações!AS25</f>
        <v>0</v>
      </c>
      <c r="M25" s="172" t="str">
        <f>IF(Simulações!CY25="","",Simulações!CY25)</f>
        <v/>
      </c>
      <c r="N25" s="172" t="str">
        <f>IF(Simulações!CZ25="","",Simulações!CZ25)</f>
        <v/>
      </c>
      <c r="O25" s="172">
        <v>1</v>
      </c>
    </row>
    <row r="26" spans="1:15" ht="14.25" customHeight="1" x14ac:dyDescent="0.25">
      <c r="A26" s="1" t="str">
        <f>Simulações!D26</f>
        <v>Rua Freire De Andrade [IAL]</v>
      </c>
      <c r="B26" s="172" t="str">
        <f>Simulações!DK26</f>
        <v>Sim</v>
      </c>
      <c r="C26" s="183">
        <f>Simulações!K26</f>
        <v>115</v>
      </c>
      <c r="D26" s="172" t="str">
        <f>Simulações!G26</f>
        <v>-</v>
      </c>
      <c r="E26" s="172" t="e">
        <f>Simulações!CH26</f>
        <v>#N/A</v>
      </c>
      <c r="F26" s="172" t="str">
        <f>Simulações!CI26</f>
        <v>1-10C1MUN6.5</v>
      </c>
      <c r="G26" s="172" t="e">
        <f>Simulações!CN26</f>
        <v>#N/A</v>
      </c>
      <c r="H26" s="172" t="str">
        <f>Simulações!CT26</f>
        <v>ERRO</v>
      </c>
      <c r="I26" s="172" t="str">
        <f>IF(Simulações!CU26="","",Simulações!CU26)</f>
        <v/>
      </c>
      <c r="J26" s="172" t="str">
        <f>IF(Simulações!CX26="","",Simulações!CX26)</f>
        <v/>
      </c>
      <c r="K26" s="176">
        <f>Simulações!AL26</f>
        <v>2</v>
      </c>
      <c r="L26" s="176">
        <f>Simulações!AS26</f>
        <v>2</v>
      </c>
      <c r="M26" s="172" t="str">
        <f>IF(Simulações!CY26="","",Simulações!CY26)</f>
        <v/>
      </c>
      <c r="N26" s="172" t="str">
        <f>IF(Simulações!CZ26="","",Simulações!CZ26)</f>
        <v/>
      </c>
      <c r="O26" s="172">
        <v>1</v>
      </c>
    </row>
    <row r="27" spans="1:15" ht="14.25" customHeight="1" x14ac:dyDescent="0.25">
      <c r="A27" s="1" t="str">
        <f>Simulações!D27</f>
        <v>Rua Freire De Andrade [IAL]</v>
      </c>
      <c r="B27" s="172" t="str">
        <f>Simulações!DK27</f>
        <v>Sim</v>
      </c>
      <c r="C27" s="183">
        <f>Simulações!K27</f>
        <v>115</v>
      </c>
      <c r="D27" s="172" t="str">
        <f>Simulações!G27</f>
        <v>-</v>
      </c>
      <c r="E27" s="172" t="e">
        <f>Simulações!CH27</f>
        <v>#N/A</v>
      </c>
      <c r="F27" s="172">
        <f>Simulações!CI27</f>
        <v>0</v>
      </c>
      <c r="G27" s="172">
        <f>Simulações!CN27</f>
        <v>0</v>
      </c>
      <c r="H27" s="172" t="str">
        <f>Simulações!CT27</f>
        <v>ERRO</v>
      </c>
      <c r="I27" s="172" t="str">
        <f>IF(Simulações!CU27="","",Simulações!CU27)</f>
        <v/>
      </c>
      <c r="J27" s="172" t="str">
        <f>IF(Simulações!CX27="","",Simulações!CX27)</f>
        <v/>
      </c>
      <c r="K27" s="176">
        <f>Simulações!AL27</f>
        <v>2</v>
      </c>
      <c r="L27" s="176">
        <f>Simulações!AS27</f>
        <v>2</v>
      </c>
      <c r="M27" s="172" t="str">
        <f>IF(Simulações!CY27="","",Simulações!CY27)</f>
        <v/>
      </c>
      <c r="N27" s="172" t="str">
        <f>IF(Simulações!CZ27="","",Simulações!CZ27)</f>
        <v/>
      </c>
      <c r="O27" s="172">
        <v>1</v>
      </c>
    </row>
    <row r="28" spans="1:15" ht="14.25" customHeight="1" x14ac:dyDescent="0.25">
      <c r="A28" s="1" t="str">
        <f>Simulações!D28</f>
        <v>Rua Freire De Andrade [IAL]</v>
      </c>
      <c r="B28" s="172" t="str">
        <f>Simulações!DK28</f>
        <v>Sim</v>
      </c>
      <c r="C28" s="183">
        <f>Simulações!K28</f>
        <v>115</v>
      </c>
      <c r="D28" s="172" t="str">
        <f>Simulações!G28</f>
        <v>-</v>
      </c>
      <c r="E28" s="172" t="e">
        <f>Simulações!CH28</f>
        <v>#N/A</v>
      </c>
      <c r="F28" s="172">
        <f>Simulações!CI28</f>
        <v>0</v>
      </c>
      <c r="G28" s="172">
        <f>Simulações!CN28</f>
        <v>0</v>
      </c>
      <c r="H28" s="172" t="str">
        <f>Simulações!CT28</f>
        <v>ERRO</v>
      </c>
      <c r="I28" s="172" t="str">
        <f>IF(Simulações!CU28="","",Simulações!CU28)</f>
        <v/>
      </c>
      <c r="J28" s="172" t="str">
        <f>IF(Simulações!CX28="","",Simulações!CX28)</f>
        <v/>
      </c>
      <c r="K28" s="176">
        <f>Simulações!AL28</f>
        <v>2</v>
      </c>
      <c r="L28" s="176">
        <f>Simulações!AS28</f>
        <v>2</v>
      </c>
      <c r="M28" s="172" t="str">
        <f>IF(Simulações!CY28="","",Simulações!CY28)</f>
        <v/>
      </c>
      <c r="N28" s="172" t="str">
        <f>IF(Simulações!CZ28="","",Simulações!CZ28)</f>
        <v/>
      </c>
      <c r="O28" s="172">
        <v>1</v>
      </c>
    </row>
    <row r="29" spans="1:15" ht="14.25" customHeight="1" x14ac:dyDescent="0.25">
      <c r="A29" s="1" t="str">
        <f>Simulações!D29</f>
        <v>R. Maj. Mario Portela [Estrutural]</v>
      </c>
      <c r="B29" s="172" t="str">
        <f>Simulações!DK29</f>
        <v>Sim</v>
      </c>
      <c r="C29" s="183">
        <f>Simulações!K29</f>
        <v>80</v>
      </c>
      <c r="D29" s="172" t="str">
        <f>Simulações!G29</f>
        <v>C5</v>
      </c>
      <c r="E29" s="172" t="str">
        <f>Simulações!CH29</f>
        <v>LEDSTAR</v>
      </c>
      <c r="F29" s="172" t="str">
        <f>Simulações!CI29</f>
        <v xml:space="preserve"> SL VT 9.1 28W</v>
      </c>
      <c r="G29" s="172">
        <f>Simulações!CN29</f>
        <v>28</v>
      </c>
      <c r="H29" s="172" t="str">
        <f>Simulações!CT29</f>
        <v>Médio I</v>
      </c>
      <c r="I29" s="172" t="str">
        <f>IF(Simulações!CU29="","",Simulações!CU29)</f>
        <v/>
      </c>
      <c r="J29" s="172" t="str">
        <f>IF(Simulações!CX29="","",Simulações!CX29)</f>
        <v/>
      </c>
      <c r="K29" s="176">
        <f>Simulações!AL29</f>
        <v>2</v>
      </c>
      <c r="L29" s="176">
        <f>Simulações!AS29</f>
        <v>0</v>
      </c>
      <c r="M29" s="172" t="str">
        <f>IF(Simulações!CY29="","",Simulações!CY29)</f>
        <v/>
      </c>
      <c r="N29" s="172" t="str">
        <f>IF(Simulações!CZ29="","",Simulações!CZ29)</f>
        <v/>
      </c>
      <c r="O29" s="172">
        <v>1</v>
      </c>
    </row>
    <row r="30" spans="1:15" ht="14.25" customHeight="1" x14ac:dyDescent="0.25">
      <c r="A30" s="1" t="str">
        <f>Simulações!D30</f>
        <v>R. Maj. Mario Portela [Estrutural]</v>
      </c>
      <c r="B30" s="172" t="str">
        <f>Simulações!DK30</f>
        <v>Sim</v>
      </c>
      <c r="C30" s="183">
        <f>Simulações!K30</f>
        <v>80</v>
      </c>
      <c r="D30" s="172" t="str">
        <f>Simulações!G30</f>
        <v>C5</v>
      </c>
      <c r="E30" s="172" t="str">
        <f>Simulações!CH30</f>
        <v>SX LIGHTING</v>
      </c>
      <c r="F30" s="172" t="str">
        <f>Simulações!CI30</f>
        <v>SX-INEVO020HF</v>
      </c>
      <c r="G30" s="172">
        <f>Simulações!CN30</f>
        <v>22.5</v>
      </c>
      <c r="H30" s="172" t="str">
        <f>Simulações!CT30</f>
        <v>Médio I</v>
      </c>
      <c r="I30" s="172" t="str">
        <f>IF(Simulações!CU30="","",Simulações!CU30)</f>
        <v/>
      </c>
      <c r="J30" s="172" t="str">
        <f>IF(Simulações!CX30="","",Simulações!CX30)</f>
        <v/>
      </c>
      <c r="K30" s="176">
        <f>Simulações!AL30</f>
        <v>2</v>
      </c>
      <c r="L30" s="176">
        <f>Simulações!AS30</f>
        <v>0</v>
      </c>
      <c r="M30" s="172" t="str">
        <f>IF(Simulações!CY30="","",Simulações!CY30)</f>
        <v/>
      </c>
      <c r="N30" s="172" t="str">
        <f>IF(Simulações!CZ30="","",Simulações!CZ30)</f>
        <v/>
      </c>
      <c r="O30" s="172">
        <v>1</v>
      </c>
    </row>
    <row r="31" spans="1:15" ht="14.25" customHeight="1" x14ac:dyDescent="0.25">
      <c r="A31" s="1" t="str">
        <f>Simulações!D31</f>
        <v>R. Maj. Mario Portela [Estrutural]</v>
      </c>
      <c r="B31" s="172" t="str">
        <f>Simulações!DK31</f>
        <v>Sim</v>
      </c>
      <c r="C31" s="183">
        <f>Simulações!K31</f>
        <v>80</v>
      </c>
      <c r="D31" s="172" t="str">
        <f>Simulações!G31</f>
        <v>C5</v>
      </c>
      <c r="E31" s="172" t="e">
        <f>Simulações!CH31</f>
        <v>#N/A</v>
      </c>
      <c r="F31" s="172" t="str">
        <f>Simulações!CI31</f>
        <v>SIGSAGPTLRRSSNDL_30W_38IBBRS</v>
      </c>
      <c r="G31" s="172" t="e">
        <f>Simulações!CN31</f>
        <v>#N/A</v>
      </c>
      <c r="H31" s="172" t="str">
        <f>Simulações!CT31</f>
        <v>Médio I</v>
      </c>
      <c r="I31" s="172" t="str">
        <f>IF(Simulações!CU31="","",Simulações!CU31)</f>
        <v/>
      </c>
      <c r="J31" s="172" t="str">
        <f>IF(Simulações!CX31="","",Simulações!CX31)</f>
        <v/>
      </c>
      <c r="K31" s="176">
        <f>Simulações!AL31</f>
        <v>2</v>
      </c>
      <c r="L31" s="176">
        <f>Simulações!AS31</f>
        <v>0</v>
      </c>
      <c r="M31" s="172" t="str">
        <f>IF(Simulações!CY31="","",Simulações!CY31)</f>
        <v/>
      </c>
      <c r="N31" s="172" t="str">
        <f>IF(Simulações!CZ31="","",Simulações!CZ31)</f>
        <v/>
      </c>
      <c r="O31" s="172">
        <v>1</v>
      </c>
    </row>
    <row r="32" spans="1:15" ht="14.25" customHeight="1" x14ac:dyDescent="0.25">
      <c r="A32" s="1" t="str">
        <f>Simulações!D32</f>
        <v>Largo dos Coelhos [Estrutural]</v>
      </c>
      <c r="B32" s="172" t="str">
        <f>Simulações!DK32</f>
        <v>Sim</v>
      </c>
      <c r="C32" s="183">
        <f>Simulações!K32</f>
        <v>72</v>
      </c>
      <c r="D32" s="172" t="str">
        <f>Simulações!G32</f>
        <v>C4</v>
      </c>
      <c r="E32" s="172" t="e">
        <f>Simulações!CH32</f>
        <v>#N/A</v>
      </c>
      <c r="F32" s="172">
        <f>Simulações!CI32</f>
        <v>0</v>
      </c>
      <c r="G32" s="172">
        <f>Simulações!CN32</f>
        <v>0</v>
      </c>
      <c r="H32" s="172" t="str">
        <f>Simulações!CT32</f>
        <v>Curto I</v>
      </c>
      <c r="I32" s="172" t="str">
        <f>IF(Simulações!CU32="","",Simulações!CU32)</f>
        <v/>
      </c>
      <c r="J32" s="172" t="str">
        <f>IF(Simulações!CX32="","",Simulações!CX32)</f>
        <v/>
      </c>
      <c r="K32" s="176" t="str">
        <f>Simulações!AL32</f>
        <v>erro</v>
      </c>
      <c r="L32" s="176">
        <f>Simulações!AS32</f>
        <v>0</v>
      </c>
      <c r="M32" s="172" t="str">
        <f>IF(Simulações!CY32="","",Simulações!CY32)</f>
        <v/>
      </c>
      <c r="N32" s="172" t="str">
        <f>IF(Simulações!CZ32="","",Simulações!CZ32)</f>
        <v/>
      </c>
      <c r="O32" s="172">
        <v>1</v>
      </c>
    </row>
    <row r="33" spans="1:15" ht="14.25" customHeight="1" x14ac:dyDescent="0.25">
      <c r="A33" s="1" t="str">
        <f>Simulações!D33</f>
        <v>Largo dos Coelhos [Estrutural]</v>
      </c>
      <c r="B33" s="172" t="str">
        <f>Simulações!DK33</f>
        <v>Sim</v>
      </c>
      <c r="C33" s="183">
        <f>Simulações!K33</f>
        <v>72</v>
      </c>
      <c r="D33" s="172" t="str">
        <f>Simulações!G33</f>
        <v>C4</v>
      </c>
      <c r="E33" s="172" t="e">
        <f>Simulações!CH33</f>
        <v>#N/A</v>
      </c>
      <c r="F33" s="172">
        <f>Simulações!CI33</f>
        <v>0</v>
      </c>
      <c r="G33" s="172">
        <f>Simulações!CN33</f>
        <v>0</v>
      </c>
      <c r="H33" s="172" t="str">
        <f>Simulações!CT33</f>
        <v>Curto I</v>
      </c>
      <c r="I33" s="172" t="str">
        <f>IF(Simulações!CU33="","",Simulações!CU33)</f>
        <v/>
      </c>
      <c r="J33" s="172" t="str">
        <f>IF(Simulações!CX33="","",Simulações!CX33)</f>
        <v/>
      </c>
      <c r="K33" s="176" t="str">
        <f>Simulações!AL33</f>
        <v>erro</v>
      </c>
      <c r="L33" s="176">
        <f>Simulações!AS33</f>
        <v>0</v>
      </c>
      <c r="M33" s="172" t="str">
        <f>IF(Simulações!CY33="","",Simulações!CY33)</f>
        <v/>
      </c>
      <c r="N33" s="172" t="str">
        <f>IF(Simulações!CZ33="","",Simulações!CZ33)</f>
        <v/>
      </c>
      <c r="O33" s="172">
        <v>1</v>
      </c>
    </row>
    <row r="34" spans="1:15" ht="14.25" customHeight="1" x14ac:dyDescent="0.25">
      <c r="A34" s="1" t="str">
        <f>Simulações!D34</f>
        <v>Largo dos Coelhos [Estrutural]</v>
      </c>
      <c r="B34" s="172" t="str">
        <f>Simulações!DK34</f>
        <v>Sim</v>
      </c>
      <c r="C34" s="183">
        <f>Simulações!K34</f>
        <v>72</v>
      </c>
      <c r="D34" s="172" t="str">
        <f>Simulações!G34</f>
        <v>C4</v>
      </c>
      <c r="E34" s="172" t="e">
        <f>Simulações!CH34</f>
        <v>#N/A</v>
      </c>
      <c r="F34" s="172">
        <f>Simulações!CI34</f>
        <v>0</v>
      </c>
      <c r="G34" s="172">
        <f>Simulações!CN34</f>
        <v>0</v>
      </c>
      <c r="H34" s="172" t="str">
        <f>Simulações!CT34</f>
        <v>Curto I</v>
      </c>
      <c r="I34" s="172" t="str">
        <f>IF(Simulações!CU34="","",Simulações!CU34)</f>
        <v/>
      </c>
      <c r="J34" s="172" t="str">
        <f>IF(Simulações!CX34="","",Simulações!CX34)</f>
        <v/>
      </c>
      <c r="K34" s="176" t="str">
        <f>Simulações!AL34</f>
        <v>erro</v>
      </c>
      <c r="L34" s="176">
        <f>Simulações!AS34</f>
        <v>0</v>
      </c>
      <c r="M34" s="172" t="str">
        <f>IF(Simulações!CY34="","",Simulações!CY34)</f>
        <v/>
      </c>
      <c r="N34" s="172" t="str">
        <f>IF(Simulações!CZ34="","",Simulações!CZ34)</f>
        <v/>
      </c>
      <c r="O34" s="172">
        <v>1</v>
      </c>
    </row>
    <row r="35" spans="1:15" ht="14.25" customHeight="1" x14ac:dyDescent="0.25">
      <c r="A35" s="1" t="str">
        <f>Simulações!D35</f>
        <v>Rua Padre Venancio [Estrutural]</v>
      </c>
      <c r="B35" s="172" t="str">
        <f>Simulações!DK35</f>
        <v>Sim</v>
      </c>
      <c r="C35" s="183">
        <f>Simulações!K35</f>
        <v>90</v>
      </c>
      <c r="D35" s="172" t="str">
        <f>Simulações!G35</f>
        <v>C4</v>
      </c>
      <c r="E35" s="172" t="e">
        <f>Simulações!CH35</f>
        <v>#N/A</v>
      </c>
      <c r="F35" s="172">
        <f>Simulações!CI35</f>
        <v>0</v>
      </c>
      <c r="G35" s="172">
        <f>Simulações!CN35</f>
        <v>0</v>
      </c>
      <c r="H35" s="172" t="str">
        <f>Simulações!CT35</f>
        <v>Médio I</v>
      </c>
      <c r="I35" s="172" t="str">
        <f>IF(Simulações!CU35="","",Simulações!CU35)</f>
        <v/>
      </c>
      <c r="J35" s="172" t="str">
        <f>IF(Simulações!CX35="","",Simulações!CX35)</f>
        <v/>
      </c>
      <c r="K35" s="176">
        <f>Simulações!AL35</f>
        <v>4</v>
      </c>
      <c r="L35" s="176">
        <f>Simulações!AS35</f>
        <v>0</v>
      </c>
      <c r="M35" s="172" t="str">
        <f>IF(Simulações!CY35="","",Simulações!CY35)</f>
        <v/>
      </c>
      <c r="N35" s="172" t="str">
        <f>IF(Simulações!CZ35="","",Simulações!CZ35)</f>
        <v/>
      </c>
      <c r="O35" s="172">
        <v>1</v>
      </c>
    </row>
    <row r="36" spans="1:15" ht="14.25" customHeight="1" x14ac:dyDescent="0.25">
      <c r="A36" s="1" t="str">
        <f>Simulações!D36</f>
        <v>Rua Padre Venancio [Estrutural]</v>
      </c>
      <c r="B36" s="172" t="str">
        <f>Simulações!DK36</f>
        <v>Sim</v>
      </c>
      <c r="C36" s="183">
        <f>Simulações!K36</f>
        <v>90</v>
      </c>
      <c r="D36" s="172" t="str">
        <f>Simulações!G36</f>
        <v>C4</v>
      </c>
      <c r="E36" s="172" t="e">
        <f>Simulações!CH36</f>
        <v>#N/A</v>
      </c>
      <c r="F36" s="172">
        <f>Simulações!CI36</f>
        <v>0</v>
      </c>
      <c r="G36" s="172">
        <f>Simulações!CN36</f>
        <v>0</v>
      </c>
      <c r="H36" s="172" t="str">
        <f>Simulações!CT36</f>
        <v>Médio I</v>
      </c>
      <c r="I36" s="172" t="str">
        <f>IF(Simulações!CU36="","",Simulações!CU36)</f>
        <v/>
      </c>
      <c r="J36" s="172" t="str">
        <f>IF(Simulações!CX36="","",Simulações!CX36)</f>
        <v/>
      </c>
      <c r="K36" s="176">
        <f>Simulações!AL36</f>
        <v>4</v>
      </c>
      <c r="L36" s="176">
        <f>Simulações!AS36</f>
        <v>0</v>
      </c>
      <c r="M36" s="172" t="str">
        <f>IF(Simulações!CY36="","",Simulações!CY36)</f>
        <v/>
      </c>
      <c r="N36" s="172" t="str">
        <f>IF(Simulações!CZ36="","",Simulações!CZ36)</f>
        <v/>
      </c>
      <c r="O36" s="172">
        <v>1</v>
      </c>
    </row>
    <row r="37" spans="1:15" ht="14.25" customHeight="1" x14ac:dyDescent="0.25">
      <c r="A37" s="1" t="str">
        <f>Simulações!D37</f>
        <v>Rua Padre Venancio [Estrutural]</v>
      </c>
      <c r="B37" s="172" t="str">
        <f>Simulações!DK37</f>
        <v>Sim</v>
      </c>
      <c r="C37" s="183">
        <f>Simulações!K37</f>
        <v>90</v>
      </c>
      <c r="D37" s="172" t="str">
        <f>Simulações!G37</f>
        <v>C4</v>
      </c>
      <c r="E37" s="172" t="e">
        <f>Simulações!CH37</f>
        <v>#N/A</v>
      </c>
      <c r="F37" s="172">
        <f>Simulações!CI37</f>
        <v>0</v>
      </c>
      <c r="G37" s="172">
        <f>Simulações!CN37</f>
        <v>0</v>
      </c>
      <c r="H37" s="172" t="str">
        <f>Simulações!CT37</f>
        <v>Médio I</v>
      </c>
      <c r="I37" s="172" t="str">
        <f>IF(Simulações!CU37="","",Simulações!CU37)</f>
        <v>Médio II</v>
      </c>
      <c r="J37" s="172" t="str">
        <f>IF(Simulações!CX37="","",Simulações!CX37)</f>
        <v/>
      </c>
      <c r="K37" s="176">
        <f>Simulações!AL37</f>
        <v>4</v>
      </c>
      <c r="L37" s="176">
        <f>Simulações!AS37</f>
        <v>0</v>
      </c>
      <c r="M37" s="172" t="str">
        <f>IF(Simulações!CY37="","",Simulações!CY37)</f>
        <v/>
      </c>
      <c r="N37" s="172" t="str">
        <f>IF(Simulações!CZ37="","",Simulações!CZ37)</f>
        <v/>
      </c>
      <c r="O37" s="172">
        <v>1</v>
      </c>
    </row>
    <row r="38" spans="1:15" ht="14.25" customHeight="1" x14ac:dyDescent="0.25">
      <c r="A38" s="1" t="str">
        <f>Simulações!D38</f>
        <v>Rua Da Aurora [Estrutural]</v>
      </c>
      <c r="B38" s="172" t="str">
        <f>Simulações!DK38</f>
        <v>Sim</v>
      </c>
      <c r="C38" s="183">
        <f>Simulações!K38</f>
        <v>150</v>
      </c>
      <c r="D38" s="172" t="str">
        <f>Simulações!G38</f>
        <v>C4</v>
      </c>
      <c r="E38" s="172" t="str">
        <f>Simulações!CH38</f>
        <v>LEDSTAR</v>
      </c>
      <c r="F38" s="172" t="str">
        <f>Simulações!CI38</f>
        <v xml:space="preserve"> SL VT 9.1 28W</v>
      </c>
      <c r="G38" s="172">
        <f>Simulações!CN38</f>
        <v>28</v>
      </c>
      <c r="H38" s="172" t="str">
        <f>Simulações!CT38</f>
        <v>Suporte</v>
      </c>
      <c r="I38" s="172" t="str">
        <f>IF(Simulações!CU38="","",Simulações!CU38)</f>
        <v/>
      </c>
      <c r="J38" s="172" t="str">
        <f>IF(Simulações!CX38="","",Simulações!CX38)</f>
        <v/>
      </c>
      <c r="K38" s="176" t="str">
        <f>Simulações!AL38</f>
        <v>erro</v>
      </c>
      <c r="L38" s="176">
        <f>Simulações!AS38</f>
        <v>0</v>
      </c>
      <c r="M38" s="172" t="str">
        <f>IF(Simulações!CY38="","",Simulações!CY38)</f>
        <v/>
      </c>
      <c r="N38" s="172" t="str">
        <f>IF(Simulações!CZ38="","",Simulações!CZ38)</f>
        <v/>
      </c>
      <c r="O38" s="172">
        <v>1</v>
      </c>
    </row>
    <row r="39" spans="1:15" ht="14.25" customHeight="1" x14ac:dyDescent="0.25">
      <c r="A39" s="1" t="str">
        <f>Simulações!D39</f>
        <v>Rua Da Aurora [Estrutural]</v>
      </c>
      <c r="B39" s="172" t="str">
        <f>Simulações!DK39</f>
        <v>Sim</v>
      </c>
      <c r="C39" s="183">
        <f>Simulações!K39</f>
        <v>150</v>
      </c>
      <c r="D39" s="172" t="str">
        <f>Simulações!G39</f>
        <v>C4</v>
      </c>
      <c r="E39" s="172" t="str">
        <f>Simulações!CH39</f>
        <v>SX LIGHTING</v>
      </c>
      <c r="F39" s="172" t="str">
        <f>Simulações!CI39</f>
        <v>SX-INEVO030HF</v>
      </c>
      <c r="G39" s="172">
        <f>Simulações!CN39</f>
        <v>31</v>
      </c>
      <c r="H39" s="172" t="str">
        <f>Simulações!CT39</f>
        <v>Suporte</v>
      </c>
      <c r="I39" s="172" t="str">
        <f>IF(Simulações!CU39="","",Simulações!CU39)</f>
        <v/>
      </c>
      <c r="J39" s="172" t="str">
        <f>IF(Simulações!CX39="","",Simulações!CX39)</f>
        <v/>
      </c>
      <c r="K39" s="176" t="str">
        <f>Simulações!AL39</f>
        <v>erro</v>
      </c>
      <c r="L39" s="176">
        <f>Simulações!AS39</f>
        <v>0</v>
      </c>
      <c r="M39" s="172" t="str">
        <f>IF(Simulações!CY39="","",Simulações!CY39)</f>
        <v/>
      </c>
      <c r="N39" s="172" t="str">
        <f>IF(Simulações!CZ39="","",Simulações!CZ39)</f>
        <v/>
      </c>
      <c r="O39" s="172">
        <v>1</v>
      </c>
    </row>
    <row r="40" spans="1:15" ht="14.25" customHeight="1" x14ac:dyDescent="0.25">
      <c r="A40" s="1" t="str">
        <f>Simulações!D40</f>
        <v>Rua Da Aurora [Estrutural]</v>
      </c>
      <c r="B40" s="172" t="str">
        <f>Simulações!DK40</f>
        <v>Sim</v>
      </c>
      <c r="C40" s="183">
        <f>Simulações!K40</f>
        <v>150</v>
      </c>
      <c r="D40" s="172" t="str">
        <f>Simulações!G40</f>
        <v>C4</v>
      </c>
      <c r="E40" s="172" t="str">
        <f>Simulações!CH40</f>
        <v>TECNOWATT</v>
      </c>
      <c r="F40" s="172" t="str">
        <f>Simulações!CI40</f>
        <v xml:space="preserve">SIGSAGPTLRRSSNDL_30W_38IBBRS
</v>
      </c>
      <c r="G40" s="172">
        <f>Simulações!CN40</f>
        <v>30</v>
      </c>
      <c r="H40" s="172" t="str">
        <f>Simulações!CT40</f>
        <v>Suporte</v>
      </c>
      <c r="I40" s="172" t="str">
        <f>IF(Simulações!CU40="","",Simulações!CU40)</f>
        <v/>
      </c>
      <c r="J40" s="172" t="str">
        <f>IF(Simulações!CX40="","",Simulações!CX40)</f>
        <v/>
      </c>
      <c r="K40" s="176" t="str">
        <f>Simulações!AL40</f>
        <v>erro</v>
      </c>
      <c r="L40" s="176">
        <f>Simulações!AS40</f>
        <v>0</v>
      </c>
      <c r="M40" s="172" t="str">
        <f>IF(Simulações!CY40="","",Simulações!CY40)</f>
        <v/>
      </c>
      <c r="N40" s="172" t="str">
        <f>IF(Simulações!CZ40="","",Simulações!CZ40)</f>
        <v/>
      </c>
      <c r="O40" s="172">
        <v>1</v>
      </c>
    </row>
    <row r="41" spans="1:15" ht="14.25" customHeight="1" x14ac:dyDescent="0.25">
      <c r="A41" s="1" t="str">
        <f>Simulações!D41</f>
        <v>Rua Da Aurora [Estrutural]</v>
      </c>
      <c r="B41" s="172" t="str">
        <f>Simulações!DK41</f>
        <v>Sim</v>
      </c>
      <c r="C41" s="183">
        <f>Simulações!K41</f>
        <v>100</v>
      </c>
      <c r="D41" s="172" t="str">
        <f>Simulações!G41</f>
        <v>C4</v>
      </c>
      <c r="E41" s="172" t="str">
        <f>Simulações!CH41</f>
        <v>LEDSTAR</v>
      </c>
      <c r="F41" s="172" t="str">
        <f>Simulações!CI41</f>
        <v xml:space="preserve"> SL VT 9.1 44W</v>
      </c>
      <c r="G41" s="172">
        <f>Simulações!CN41</f>
        <v>44</v>
      </c>
      <c r="H41" s="172" t="str">
        <f>Simulações!CT41</f>
        <v>ERRO</v>
      </c>
      <c r="I41" s="172" t="str">
        <f>IF(Simulações!CU41="","",Simulações!CU41)</f>
        <v>Curto I</v>
      </c>
      <c r="J41" s="172" t="str">
        <f>IF(Simulações!CX41="","",Simulações!CX41)</f>
        <v/>
      </c>
      <c r="K41" s="176">
        <f>Simulações!AL41</f>
        <v>4</v>
      </c>
      <c r="L41" s="176">
        <f>Simulações!AS41</f>
        <v>0</v>
      </c>
      <c r="M41" s="172" t="str">
        <f>IF(Simulações!CY41="","",Simulações!CY41)</f>
        <v/>
      </c>
      <c r="N41" s="172" t="str">
        <f>IF(Simulações!CZ41="","",Simulações!CZ41)</f>
        <v/>
      </c>
      <c r="O41" s="172">
        <v>1</v>
      </c>
    </row>
    <row r="42" spans="1:15" ht="14.25" customHeight="1" x14ac:dyDescent="0.25">
      <c r="A42" s="1" t="str">
        <f>Simulações!D42</f>
        <v>Rua Da Aurora [Estrutural]</v>
      </c>
      <c r="B42" s="172" t="str">
        <f>Simulações!DK42</f>
        <v>Sim</v>
      </c>
      <c r="C42" s="183">
        <f>Simulações!K42</f>
        <v>100</v>
      </c>
      <c r="D42" s="172" t="str">
        <f>Simulações!G42</f>
        <v>C4</v>
      </c>
      <c r="E42" s="172" t="str">
        <f>Simulações!CH42</f>
        <v>SX LIGHTING</v>
      </c>
      <c r="F42" s="172" t="str">
        <f>Simulações!CI42</f>
        <v>SX-INEVO050HF</v>
      </c>
      <c r="G42" s="172">
        <f>Simulações!CN42</f>
        <v>50</v>
      </c>
      <c r="H42" s="172" t="str">
        <f>Simulações!CT42</f>
        <v>ERRO</v>
      </c>
      <c r="I42" s="172" t="str">
        <f>IF(Simulações!CU42="","",Simulações!CU42)</f>
        <v>Curto I</v>
      </c>
      <c r="J42" s="172" t="str">
        <f>IF(Simulações!CX42="","",Simulações!CX42)</f>
        <v/>
      </c>
      <c r="K42" s="176">
        <f>Simulações!AL42</f>
        <v>4</v>
      </c>
      <c r="L42" s="176">
        <f>Simulações!AS42</f>
        <v>0</v>
      </c>
      <c r="M42" s="172" t="str">
        <f>IF(Simulações!CY42="","",Simulações!CY42)</f>
        <v/>
      </c>
      <c r="N42" s="172" t="str">
        <f>IF(Simulações!CZ42="","",Simulações!CZ42)</f>
        <v/>
      </c>
      <c r="O42" s="172">
        <v>1</v>
      </c>
    </row>
    <row r="43" spans="1:15" ht="14.25" customHeight="1" x14ac:dyDescent="0.25">
      <c r="A43" s="1" t="str">
        <f>Simulações!D43</f>
        <v>Rua Da Aurora [Estrutural]</v>
      </c>
      <c r="B43" s="172" t="str">
        <f>Simulações!DK43</f>
        <v>Sim</v>
      </c>
      <c r="C43" s="183">
        <f>Simulações!K43</f>
        <v>100</v>
      </c>
      <c r="D43" s="172" t="str">
        <f>Simulações!G43</f>
        <v>C4</v>
      </c>
      <c r="E43" s="172" t="str">
        <f>Simulações!CH43</f>
        <v>TECNOWATT</v>
      </c>
      <c r="F43" s="172" t="str">
        <f>Simulações!CI43</f>
        <v xml:space="preserve">SIGSAGPTLRRSSNDL_68W_83IBBRS
</v>
      </c>
      <c r="G43" s="172">
        <f>Simulações!CN43</f>
        <v>68</v>
      </c>
      <c r="H43" s="172" t="str">
        <f>Simulações!CT43</f>
        <v>ERRO</v>
      </c>
      <c r="I43" s="172" t="str">
        <f>IF(Simulações!CU43="","",Simulações!CU43)</f>
        <v>Curto I</v>
      </c>
      <c r="J43" s="172" t="str">
        <f>IF(Simulações!CX43="","",Simulações!CX43)</f>
        <v/>
      </c>
      <c r="K43" s="176">
        <f>Simulações!AL43</f>
        <v>4</v>
      </c>
      <c r="L43" s="176">
        <f>Simulações!AS43</f>
        <v>0</v>
      </c>
      <c r="M43" s="172" t="str">
        <f>IF(Simulações!CY43="","",Simulações!CY43)</f>
        <v/>
      </c>
      <c r="N43" s="172" t="str">
        <f>IF(Simulações!CZ43="","",Simulações!CZ43)</f>
        <v/>
      </c>
      <c r="O43" s="172">
        <v>1</v>
      </c>
    </row>
    <row r="44" spans="1:15" ht="14.25" customHeight="1" x14ac:dyDescent="0.25">
      <c r="A44" s="1" t="str">
        <f>Simulações!D44</f>
        <v>Rua da Palma [IAL]</v>
      </c>
      <c r="B44" s="172" t="str">
        <f>Simulações!DK44</f>
        <v>Sim</v>
      </c>
      <c r="C44" s="183">
        <f>Simulações!K44</f>
        <v>115</v>
      </c>
      <c r="D44" s="172" t="str">
        <f>Simulações!G44</f>
        <v>C4</v>
      </c>
      <c r="E44" s="172" t="str">
        <f>Simulações!CH44</f>
        <v>LEDSTAR</v>
      </c>
      <c r="F44" s="172" t="str">
        <f>Simulações!CI44</f>
        <v xml:space="preserve"> SL VT 9.1 17W</v>
      </c>
      <c r="G44" s="172">
        <f>Simulações!CN44</f>
        <v>17</v>
      </c>
      <c r="H44" s="172" t="str">
        <f>Simulações!CT44</f>
        <v>Longo I</v>
      </c>
      <c r="I44" s="172" t="str">
        <f>IF(Simulações!CU44="","",Simulações!CU44)</f>
        <v/>
      </c>
      <c r="J44" s="172" t="str">
        <f>IF(Simulações!CX44="","",Simulações!CX44)</f>
        <v/>
      </c>
      <c r="K44" s="176" t="str">
        <f>Simulações!AL44</f>
        <v>erro</v>
      </c>
      <c r="L44" s="176">
        <f>Simulações!AS44</f>
        <v>0</v>
      </c>
      <c r="M44" s="172" t="str">
        <f>IF(Simulações!CY44="","",Simulações!CY44)</f>
        <v/>
      </c>
      <c r="N44" s="172" t="str">
        <f>IF(Simulações!CZ44="","",Simulações!CZ44)</f>
        <v/>
      </c>
      <c r="O44" s="172">
        <v>1</v>
      </c>
    </row>
    <row r="45" spans="1:15" ht="14.25" customHeight="1" x14ac:dyDescent="0.25">
      <c r="A45" s="1" t="str">
        <f>Simulações!D45</f>
        <v>Rua da Palma [IAL]</v>
      </c>
      <c r="B45" s="172" t="str">
        <f>Simulações!DK45</f>
        <v>Sim</v>
      </c>
      <c r="C45" s="183">
        <f>Simulações!K45</f>
        <v>115</v>
      </c>
      <c r="D45" s="172" t="str">
        <f>Simulações!G45</f>
        <v>C4</v>
      </c>
      <c r="E45" s="172" t="str">
        <f>Simulações!CH45</f>
        <v>SX LIGHTING</v>
      </c>
      <c r="F45" s="172" t="str">
        <f>Simulações!CI45</f>
        <v>SX-INEVO020HF</v>
      </c>
      <c r="G45" s="172">
        <f>Simulações!CN45</f>
        <v>22.5</v>
      </c>
      <c r="H45" s="172" t="str">
        <f>Simulações!CT45</f>
        <v>Longo I</v>
      </c>
      <c r="I45" s="172" t="str">
        <f>IF(Simulações!CU45="","",Simulações!CU45)</f>
        <v/>
      </c>
      <c r="J45" s="172" t="str">
        <f>IF(Simulações!CX45="","",Simulações!CX45)</f>
        <v/>
      </c>
      <c r="K45" s="176" t="str">
        <f>Simulações!AL45</f>
        <v>erro</v>
      </c>
      <c r="L45" s="176">
        <f>Simulações!AS45</f>
        <v>0</v>
      </c>
      <c r="M45" s="172" t="str">
        <f>IF(Simulações!CY45="","",Simulações!CY45)</f>
        <v/>
      </c>
      <c r="N45" s="172" t="str">
        <f>IF(Simulações!CZ45="","",Simulações!CZ45)</f>
        <v/>
      </c>
      <c r="O45" s="172">
        <v>1</v>
      </c>
    </row>
    <row r="46" spans="1:15" ht="14.25" customHeight="1" x14ac:dyDescent="0.25">
      <c r="A46" s="1" t="str">
        <f>Simulações!D46</f>
        <v>Rua da Palma [IAL]</v>
      </c>
      <c r="B46" s="172" t="str">
        <f>Simulações!DK46</f>
        <v>Sim</v>
      </c>
      <c r="C46" s="183">
        <f>Simulações!K46</f>
        <v>115</v>
      </c>
      <c r="D46" s="172" t="str">
        <f>Simulações!G46</f>
        <v>C4</v>
      </c>
      <c r="E46" s="172" t="str">
        <f>Simulações!CH46</f>
        <v>TECNOWATT</v>
      </c>
      <c r="F46" s="172" t="str">
        <f>Simulações!CI46</f>
        <v xml:space="preserve">SIGSAGPTLRRSSNDL_30W_38IBBRS
</v>
      </c>
      <c r="G46" s="172">
        <f>Simulações!CN46</f>
        <v>30</v>
      </c>
      <c r="H46" s="172" t="str">
        <f>Simulações!CT46</f>
        <v>Longo I</v>
      </c>
      <c r="I46" s="172" t="str">
        <f>IF(Simulações!CU46="","",Simulações!CU46)</f>
        <v/>
      </c>
      <c r="J46" s="172" t="str">
        <f>IF(Simulações!CX46="","",Simulações!CX46)</f>
        <v/>
      </c>
      <c r="K46" s="176" t="str">
        <f>Simulações!AL46</f>
        <v>erro</v>
      </c>
      <c r="L46" s="176">
        <f>Simulações!AS46</f>
        <v>0</v>
      </c>
      <c r="M46" s="172" t="str">
        <f>IF(Simulações!CY46="","",Simulações!CY46)</f>
        <v/>
      </c>
      <c r="N46" s="172" t="str">
        <f>IF(Simulações!CZ46="","",Simulações!CZ46)</f>
        <v/>
      </c>
      <c r="O46" s="172">
        <v>1</v>
      </c>
    </row>
    <row r="47" spans="1:15" ht="14.25" customHeight="1" x14ac:dyDescent="0.25">
      <c r="A47" s="1" t="str">
        <f>Simulações!D47</f>
        <v>Ponte Seis de Marco [Estrutural]</v>
      </c>
      <c r="B47" s="172" t="str">
        <f>Simulações!DK47</f>
        <v>Sim</v>
      </c>
      <c r="C47" s="183">
        <f>Simulações!K47</f>
        <v>0</v>
      </c>
      <c r="D47" s="172" t="str">
        <f>Simulações!G47</f>
        <v>C4</v>
      </c>
      <c r="E47" s="172" t="str">
        <f>Simulações!CH47</f>
        <v>LEDSTAR</v>
      </c>
      <c r="F47" s="172" t="str">
        <f>Simulações!CI47</f>
        <v xml:space="preserve"> SL VT 9.1 28W</v>
      </c>
      <c r="G47" s="172">
        <f>Simulações!CN47</f>
        <v>28</v>
      </c>
      <c r="H47" s="172" t="str">
        <f>Simulações!CT47</f>
        <v>ERRO</v>
      </c>
      <c r="I47" s="172" t="str">
        <f>IF(Simulações!CU47="","",Simulações!CU47)</f>
        <v>Curto I</v>
      </c>
      <c r="J47" s="172" t="str">
        <f>IF(Simulações!CX47="","",Simulações!CX47)</f>
        <v/>
      </c>
      <c r="K47" s="176">
        <f>Simulações!AL47</f>
        <v>4</v>
      </c>
      <c r="L47" s="176">
        <f>Simulações!AS47</f>
        <v>4</v>
      </c>
      <c r="M47" s="172" t="str">
        <f>IF(Simulações!CY47="","",Simulações!CY47)</f>
        <v/>
      </c>
      <c r="N47" s="172" t="str">
        <f>IF(Simulações!CZ47="","",Simulações!CZ47)</f>
        <v>Não será nescessario inclisão de 2º nível para atendimento a norma</v>
      </c>
      <c r="O47" s="172">
        <v>1</v>
      </c>
    </row>
    <row r="48" spans="1:15" ht="14.25" customHeight="1" x14ac:dyDescent="0.25">
      <c r="A48" s="1" t="str">
        <f>Simulações!D48</f>
        <v>Ponte Seis de Marco [Estrutural]</v>
      </c>
      <c r="B48" s="172" t="str">
        <f>Simulações!DK48</f>
        <v>Sim</v>
      </c>
      <c r="C48" s="183">
        <f>Simulações!K48</f>
        <v>0</v>
      </c>
      <c r="D48" s="172" t="str">
        <f>Simulações!G48</f>
        <v>C4</v>
      </c>
      <c r="E48" s="172" t="str">
        <f>Simulações!CH48</f>
        <v>SX LIGHTING</v>
      </c>
      <c r="F48" s="172" t="str">
        <f>Simulações!CI48</f>
        <v>SX-INEVO030HF</v>
      </c>
      <c r="G48" s="172">
        <f>Simulações!CN48</f>
        <v>31</v>
      </c>
      <c r="H48" s="172" t="str">
        <f>Simulações!CT48</f>
        <v>ERRO</v>
      </c>
      <c r="I48" s="172" t="str">
        <f>IF(Simulações!CU48="","",Simulações!CU48)</f>
        <v>Curto I</v>
      </c>
      <c r="J48" s="172" t="str">
        <f>IF(Simulações!CX48="","",Simulações!CX48)</f>
        <v/>
      </c>
      <c r="K48" s="176">
        <f>Simulações!AL48</f>
        <v>4</v>
      </c>
      <c r="L48" s="176">
        <f>Simulações!AS48</f>
        <v>4</v>
      </c>
      <c r="M48" s="172" t="str">
        <f>IF(Simulações!CY48="","",Simulações!CY48)</f>
        <v/>
      </c>
      <c r="N48" s="172" t="str">
        <f>IF(Simulações!CZ48="","",Simulações!CZ48)</f>
        <v>Não será nescessario inclisão de 2º nível para atendimento a norma</v>
      </c>
      <c r="O48" s="172">
        <v>1</v>
      </c>
    </row>
    <row r="49" spans="1:15" ht="14.25" customHeight="1" x14ac:dyDescent="0.25">
      <c r="A49" s="1" t="str">
        <f>Simulações!D49</f>
        <v>Ponte Seis de Marco [Estrutural]</v>
      </c>
      <c r="B49" s="172" t="str">
        <f>Simulações!DK49</f>
        <v>Sim</v>
      </c>
      <c r="C49" s="183">
        <f>Simulações!K49</f>
        <v>0</v>
      </c>
      <c r="D49" s="172" t="str">
        <f>Simulações!G49</f>
        <v>C4</v>
      </c>
      <c r="E49" s="172" t="str">
        <f>Simulações!CH49</f>
        <v>TECNOWATT</v>
      </c>
      <c r="F49" s="172" t="str">
        <f>Simulações!CI49</f>
        <v xml:space="preserve">SIGSAGPTLRRSSNDL_30W_38IBBRS
</v>
      </c>
      <c r="G49" s="172">
        <f>Simulações!CN49</f>
        <v>30</v>
      </c>
      <c r="H49" s="172" t="str">
        <f>Simulações!CT49</f>
        <v>ERRO</v>
      </c>
      <c r="I49" s="172" t="str">
        <f>IF(Simulações!CU49="","",Simulações!CU49)</f>
        <v>Curto I</v>
      </c>
      <c r="J49" s="172" t="str">
        <f>IF(Simulações!CX49="","",Simulações!CX49)</f>
        <v/>
      </c>
      <c r="K49" s="176">
        <f>Simulações!AL49</f>
        <v>4</v>
      </c>
      <c r="L49" s="176">
        <f>Simulações!AS49</f>
        <v>4</v>
      </c>
      <c r="M49" s="172" t="str">
        <f>IF(Simulações!CY49="","",Simulações!CY49)</f>
        <v/>
      </c>
      <c r="N49" s="172" t="str">
        <f>IF(Simulações!CZ49="","",Simulações!CZ49)</f>
        <v>Não será nescessario inclisão de 2º nível para atendimento a norma</v>
      </c>
      <c r="O49" s="172">
        <v>1</v>
      </c>
    </row>
    <row r="50" spans="1:15" ht="14.25" customHeight="1" x14ac:dyDescent="0.25">
      <c r="A50" s="1" t="str">
        <f>Simulações!D50</f>
        <v>Avenida Sul Gov. Cid Sampaio [Estrutural]</v>
      </c>
      <c r="B50" s="172" t="str">
        <f>Simulações!DK50</f>
        <v>Sim</v>
      </c>
      <c r="C50" s="183">
        <f>Simulações!K50</f>
        <v>115</v>
      </c>
      <c r="D50" s="172" t="str">
        <f>Simulações!G50</f>
        <v>C5</v>
      </c>
      <c r="E50" s="172" t="e">
        <f>Simulações!CH50</f>
        <v>#N/A</v>
      </c>
      <c r="F50" s="172">
        <f>Simulações!CI50</f>
        <v>0</v>
      </c>
      <c r="G50" s="172">
        <f>Simulações!CN50</f>
        <v>0</v>
      </c>
      <c r="H50" s="172" t="str">
        <f>Simulações!CT50</f>
        <v>Longo I</v>
      </c>
      <c r="I50" s="172" t="str">
        <f>IF(Simulações!CU50="","",Simulações!CU50)</f>
        <v/>
      </c>
      <c r="J50" s="172" t="str">
        <f>IF(Simulações!CX50="","",Simulações!CX50)</f>
        <v/>
      </c>
      <c r="K50" s="176" t="str">
        <f>Simulações!AL50</f>
        <v>erro</v>
      </c>
      <c r="L50" s="176">
        <f>Simulações!AS50</f>
        <v>0</v>
      </c>
      <c r="M50" s="172" t="str">
        <f>IF(Simulações!CY50="","",Simulações!CY50)</f>
        <v/>
      </c>
      <c r="N50" s="172" t="str">
        <f>IF(Simulações!CZ50="","",Simulações!CZ50)</f>
        <v/>
      </c>
      <c r="O50" s="172">
        <v>1</v>
      </c>
    </row>
    <row r="51" spans="1:15" ht="14.25" customHeight="1" x14ac:dyDescent="0.25">
      <c r="A51" s="1" t="str">
        <f>Simulações!D51</f>
        <v>Avenida Sul Gov. Cid Sampaio [Estrutural]</v>
      </c>
      <c r="B51" s="172" t="str">
        <f>Simulações!DK51</f>
        <v>Sim</v>
      </c>
      <c r="C51" s="183">
        <f>Simulações!K51</f>
        <v>115</v>
      </c>
      <c r="D51" s="172" t="str">
        <f>Simulações!G51</f>
        <v>C5</v>
      </c>
      <c r="E51" s="172" t="e">
        <f>Simulações!CH51</f>
        <v>#N/A</v>
      </c>
      <c r="F51" s="172">
        <f>Simulações!CI51</f>
        <v>0</v>
      </c>
      <c r="G51" s="172">
        <f>Simulações!CN51</f>
        <v>0</v>
      </c>
      <c r="H51" s="172" t="str">
        <f>Simulações!CT51</f>
        <v>Longo I</v>
      </c>
      <c r="I51" s="172" t="str">
        <f>IF(Simulações!CU51="","",Simulações!CU51)</f>
        <v/>
      </c>
      <c r="J51" s="172" t="str">
        <f>IF(Simulações!CX51="","",Simulações!CX51)</f>
        <v/>
      </c>
      <c r="K51" s="176" t="str">
        <f>Simulações!AL51</f>
        <v>erro</v>
      </c>
      <c r="L51" s="176">
        <f>Simulações!AS51</f>
        <v>0</v>
      </c>
      <c r="M51" s="172" t="str">
        <f>IF(Simulações!CY51="","",Simulações!CY51)</f>
        <v/>
      </c>
      <c r="N51" s="172" t="str">
        <f>IF(Simulações!CZ51="","",Simulações!CZ51)</f>
        <v/>
      </c>
      <c r="O51" s="172">
        <v>1</v>
      </c>
    </row>
    <row r="52" spans="1:15" ht="14.25" customHeight="1" x14ac:dyDescent="0.25">
      <c r="A52" s="1" t="str">
        <f>Simulações!D52</f>
        <v>Avenida Sul Gov. Cid Sampaio [Estrutural]</v>
      </c>
      <c r="B52" s="172" t="str">
        <f>Simulações!DK52</f>
        <v>Sim</v>
      </c>
      <c r="C52" s="183">
        <f>Simulações!K52</f>
        <v>115</v>
      </c>
      <c r="D52" s="172" t="str">
        <f>Simulações!G52</f>
        <v>C5</v>
      </c>
      <c r="E52" s="172" t="e">
        <f>Simulações!CH52</f>
        <v>#N/A</v>
      </c>
      <c r="F52" s="172">
        <f>Simulações!CI52</f>
        <v>0</v>
      </c>
      <c r="G52" s="172">
        <f>Simulações!CN52</f>
        <v>0</v>
      </c>
      <c r="H52" s="172" t="str">
        <f>Simulações!CT52</f>
        <v>Longo I</v>
      </c>
      <c r="I52" s="172" t="str">
        <f>IF(Simulações!CU52="","",Simulações!CU52)</f>
        <v/>
      </c>
      <c r="J52" s="172" t="str">
        <f>IF(Simulações!CX52="","",Simulações!CX52)</f>
        <v/>
      </c>
      <c r="K52" s="176" t="str">
        <f>Simulações!AL52</f>
        <v>erro</v>
      </c>
      <c r="L52" s="176">
        <f>Simulações!AS52</f>
        <v>0</v>
      </c>
      <c r="M52" s="172" t="str">
        <f>IF(Simulações!CY52="","",Simulações!CY52)</f>
        <v/>
      </c>
      <c r="N52" s="172" t="str">
        <f>IF(Simulações!CZ52="","",Simulações!CZ52)</f>
        <v/>
      </c>
      <c r="O52" s="172">
        <v>1</v>
      </c>
    </row>
    <row r="53" spans="1:15" ht="14.25" customHeight="1" x14ac:dyDescent="0.25">
      <c r="A53" s="1" t="str">
        <f>Simulações!D53</f>
        <v>Cais Santa Rita [Estrutural]</v>
      </c>
      <c r="B53" s="172" t="str">
        <f>Simulações!DK53</f>
        <v>Sim</v>
      </c>
      <c r="C53" s="183">
        <f>Simulações!K53</f>
        <v>150</v>
      </c>
      <c r="D53" s="172" t="str">
        <f>Simulações!G53</f>
        <v>C5</v>
      </c>
      <c r="E53" s="172" t="e">
        <f>Simulações!CH53</f>
        <v>#N/A</v>
      </c>
      <c r="F53" s="172">
        <f>Simulações!CI53</f>
        <v>0</v>
      </c>
      <c r="G53" s="172">
        <f>Simulações!CN53</f>
        <v>0</v>
      </c>
      <c r="H53" s="172" t="str">
        <f>Simulações!CT53</f>
        <v>Longo I</v>
      </c>
      <c r="I53" s="172" t="str">
        <f>IF(Simulações!CU53="","",Simulações!CU53)</f>
        <v/>
      </c>
      <c r="J53" s="172" t="str">
        <f>IF(Simulações!CX53="","",Simulações!CX53)</f>
        <v/>
      </c>
      <c r="K53" s="176">
        <f>Simulações!AL53</f>
        <v>4</v>
      </c>
      <c r="L53" s="176">
        <f>Simulações!AS53</f>
        <v>4</v>
      </c>
      <c r="M53" s="172" t="str">
        <f>IF(Simulações!CY53="","",Simulações!CY53)</f>
        <v/>
      </c>
      <c r="N53" s="172" t="str">
        <f>IF(Simulações!CZ53="","",Simulações!CZ53)</f>
        <v/>
      </c>
      <c r="O53" s="172">
        <v>1</v>
      </c>
    </row>
    <row r="54" spans="1:15" ht="14.25" customHeight="1" x14ac:dyDescent="0.25">
      <c r="A54" s="1" t="str">
        <f>Simulações!D54</f>
        <v>Cais Santa Rita [Estrutural]</v>
      </c>
      <c r="B54" s="172" t="str">
        <f>Simulações!DK54</f>
        <v>Sim</v>
      </c>
      <c r="C54" s="183">
        <f>Simulações!K54</f>
        <v>150</v>
      </c>
      <c r="D54" s="172" t="str">
        <f>Simulações!G54</f>
        <v>C5</v>
      </c>
      <c r="E54" s="172" t="e">
        <f>Simulações!CH54</f>
        <v>#N/A</v>
      </c>
      <c r="F54" s="172">
        <f>Simulações!CI54</f>
        <v>0</v>
      </c>
      <c r="G54" s="172">
        <f>Simulações!CN54</f>
        <v>0</v>
      </c>
      <c r="H54" s="172" t="str">
        <f>Simulações!CT54</f>
        <v>Longo I</v>
      </c>
      <c r="I54" s="172" t="str">
        <f>IF(Simulações!CU54="","",Simulações!CU54)</f>
        <v/>
      </c>
      <c r="J54" s="172" t="str">
        <f>IF(Simulações!CX54="","",Simulações!CX54)</f>
        <v/>
      </c>
      <c r="K54" s="176">
        <f>Simulações!AL54</f>
        <v>4</v>
      </c>
      <c r="L54" s="176">
        <f>Simulações!AS54</f>
        <v>4</v>
      </c>
      <c r="M54" s="172" t="str">
        <f>IF(Simulações!CY54="","",Simulações!CY54)</f>
        <v/>
      </c>
      <c r="N54" s="172" t="str">
        <f>IF(Simulações!CZ54="","",Simulações!CZ54)</f>
        <v/>
      </c>
      <c r="O54" s="172">
        <v>1</v>
      </c>
    </row>
    <row r="55" spans="1:15" ht="14.25" customHeight="1" x14ac:dyDescent="0.25">
      <c r="A55" s="1" t="str">
        <f>Simulações!D55</f>
        <v>Cais Santa Rita [Estrutural]</v>
      </c>
      <c r="B55" s="172" t="str">
        <f>Simulações!DK55</f>
        <v>Sim</v>
      </c>
      <c r="C55" s="183">
        <f>Simulações!K55</f>
        <v>150</v>
      </c>
      <c r="D55" s="172" t="str">
        <f>Simulações!G55</f>
        <v>C5</v>
      </c>
      <c r="E55" s="172" t="e">
        <f>Simulações!CH55</f>
        <v>#N/A</v>
      </c>
      <c r="F55" s="172">
        <f>Simulações!CI55</f>
        <v>0</v>
      </c>
      <c r="G55" s="172">
        <f>Simulações!CN55</f>
        <v>0</v>
      </c>
      <c r="H55" s="172" t="str">
        <f>Simulações!CT55</f>
        <v>Longo I</v>
      </c>
      <c r="I55" s="172" t="str">
        <f>IF(Simulações!CU55="","",Simulações!CU55)</f>
        <v/>
      </c>
      <c r="J55" s="172" t="str">
        <f>IF(Simulações!CX55="","",Simulações!CX55)</f>
        <v/>
      </c>
      <c r="K55" s="176">
        <f>Simulações!AL55</f>
        <v>4</v>
      </c>
      <c r="L55" s="176">
        <f>Simulações!AS55</f>
        <v>4</v>
      </c>
      <c r="M55" s="172" t="str">
        <f>IF(Simulações!CY55="","",Simulações!CY55)</f>
        <v/>
      </c>
      <c r="N55" s="172" t="str">
        <f>IF(Simulações!CZ55="","",Simulações!CZ55)</f>
        <v/>
      </c>
      <c r="O55" s="172">
        <v>1</v>
      </c>
    </row>
    <row r="56" spans="1:15" ht="14.25" customHeight="1" x14ac:dyDescent="0.25">
      <c r="A56" s="1" t="str">
        <f>Simulações!D56</f>
        <v>Praca Dezessete [Estrutural]</v>
      </c>
      <c r="B56" s="172" t="str">
        <f>Simulações!DK56</f>
        <v>Sim</v>
      </c>
      <c r="C56" s="183">
        <f>Simulações!K56</f>
        <v>70</v>
      </c>
      <c r="D56" s="172" t="str">
        <f>Simulações!G56</f>
        <v>-</v>
      </c>
      <c r="E56" s="172" t="str">
        <f>Simulações!CH56</f>
        <v>LEDSTAR</v>
      </c>
      <c r="F56" s="184" t="str">
        <f>Simulações!CI56</f>
        <v xml:space="preserve"> SL VT 9.1 17W</v>
      </c>
      <c r="G56" s="172">
        <f>Simulações!CN56</f>
        <v>17</v>
      </c>
      <c r="H56" s="172" t="str">
        <f>Simulações!CT56</f>
        <v>Curto II</v>
      </c>
      <c r="I56" s="172" t="str">
        <f>IF(Simulações!CU56="","",Simulações!CU56)</f>
        <v/>
      </c>
      <c r="J56" s="172" t="str">
        <f>IF(Simulações!CX56="","",Simulações!CX56)</f>
        <v/>
      </c>
      <c r="K56" s="176">
        <f>Simulações!AL56</f>
        <v>4</v>
      </c>
      <c r="L56" s="176">
        <f>Simulações!AS56</f>
        <v>0</v>
      </c>
      <c r="M56" s="172" t="str">
        <f>IF(Simulações!CY56="","",Simulações!CY56)</f>
        <v/>
      </c>
      <c r="N56" s="172" t="str">
        <f>IF(Simulações!CZ56="","",Simulações!CZ56)</f>
        <v/>
      </c>
      <c r="O56" s="172">
        <v>1</v>
      </c>
    </row>
    <row r="57" spans="1:15" ht="14.25" customHeight="1" x14ac:dyDescent="0.25">
      <c r="A57" s="1" t="str">
        <f>Simulações!D57</f>
        <v>Praca Dezessete [Estrutural]</v>
      </c>
      <c r="B57" s="172" t="str">
        <f>Simulações!DK57</f>
        <v>Sim</v>
      </c>
      <c r="C57" s="183">
        <f>Simulações!K57</f>
        <v>70</v>
      </c>
      <c r="D57" s="172" t="str">
        <f>Simulações!G57</f>
        <v>-</v>
      </c>
      <c r="E57" s="172" t="str">
        <f>Simulações!CH57</f>
        <v>SX LIGHTING</v>
      </c>
      <c r="F57" s="172" t="str">
        <f>Simulações!CI57</f>
        <v>SX-INEVO020HF</v>
      </c>
      <c r="G57" s="172">
        <f>Simulações!CN57</f>
        <v>22.5</v>
      </c>
      <c r="H57" s="172" t="str">
        <f>Simulações!CT57</f>
        <v>Curto II</v>
      </c>
      <c r="I57" s="172" t="str">
        <f>IF(Simulações!CU57="","",Simulações!CU57)</f>
        <v/>
      </c>
      <c r="J57" s="172" t="str">
        <f>IF(Simulações!CX57="","",Simulações!CX57)</f>
        <v/>
      </c>
      <c r="K57" s="176">
        <f>Simulações!AL57</f>
        <v>4</v>
      </c>
      <c r="L57" s="176">
        <f>Simulações!AS57</f>
        <v>0</v>
      </c>
      <c r="M57" s="172" t="str">
        <f>IF(Simulações!CY57="","",Simulações!CY57)</f>
        <v/>
      </c>
      <c r="N57" s="172" t="str">
        <f>IF(Simulações!CZ57="","",Simulações!CZ57)</f>
        <v/>
      </c>
      <c r="O57" s="172">
        <v>1</v>
      </c>
    </row>
    <row r="58" spans="1:15" ht="14.25" customHeight="1" x14ac:dyDescent="0.25">
      <c r="A58" s="1" t="str">
        <f>Simulações!D58</f>
        <v>Praca Dezessete [Estrutural]</v>
      </c>
      <c r="B58" s="172" t="str">
        <f>Simulações!DK58</f>
        <v>Sim</v>
      </c>
      <c r="C58" s="183">
        <f>Simulações!K58</f>
        <v>70</v>
      </c>
      <c r="D58" s="172" t="str">
        <f>Simulações!G58</f>
        <v>-</v>
      </c>
      <c r="E58" s="172" t="str">
        <f>Simulações!CH58</f>
        <v>TECNOWATT</v>
      </c>
      <c r="F58" s="172" t="str">
        <f>Simulações!CI58</f>
        <v xml:space="preserve">SIGSAGPTLRRSSNDL_30W_38IBBRS
</v>
      </c>
      <c r="G58" s="172">
        <f>Simulações!CN58</f>
        <v>30</v>
      </c>
      <c r="H58" s="172" t="str">
        <f>Simulações!CT58</f>
        <v>Curto II</v>
      </c>
      <c r="I58" s="172" t="str">
        <f>IF(Simulações!CU58="","",Simulações!CU58)</f>
        <v/>
      </c>
      <c r="J58" s="172" t="str">
        <f>IF(Simulações!CX58="","",Simulações!CX58)</f>
        <v/>
      </c>
      <c r="K58" s="176">
        <f>Simulações!AL58</f>
        <v>4</v>
      </c>
      <c r="L58" s="176">
        <f>Simulações!AS58</f>
        <v>0</v>
      </c>
      <c r="M58" s="172" t="str">
        <f>IF(Simulações!CY58="","",Simulações!CY58)</f>
        <v/>
      </c>
      <c r="N58" s="172" t="str">
        <f>IF(Simulações!CZ58="","",Simulações!CZ58)</f>
        <v/>
      </c>
      <c r="O58" s="172">
        <v>1</v>
      </c>
    </row>
    <row r="59" spans="1:15" ht="14.25" customHeight="1" x14ac:dyDescent="0.25">
      <c r="A59" s="1" t="str">
        <f>Simulações!D59</f>
        <v>Rua Jose de Alencar [IAL]</v>
      </c>
      <c r="B59" s="172" t="str">
        <f>Simulações!DK59</f>
        <v>Sim</v>
      </c>
      <c r="C59" s="183">
        <f>Simulações!K59</f>
        <v>150</v>
      </c>
      <c r="D59" s="172" t="str">
        <f>Simulações!G59</f>
        <v>C4</v>
      </c>
      <c r="E59" s="172" t="str">
        <f>Simulações!CH59</f>
        <v>LEDSTAR</v>
      </c>
      <c r="F59" s="184" t="str">
        <f>Simulações!CI59</f>
        <v xml:space="preserve"> SL VT 9.1 35W</v>
      </c>
      <c r="G59" s="172">
        <f>Simulações!CN59</f>
        <v>35</v>
      </c>
      <c r="H59" s="172" t="str">
        <f>Simulações!CT59</f>
        <v>Longo II</v>
      </c>
      <c r="I59" s="172" t="str">
        <f>IF(Simulações!CU59="","",Simulações!CU59)</f>
        <v/>
      </c>
      <c r="J59" s="172" t="str">
        <f>IF(Simulações!CX59="","",Simulações!CX59)</f>
        <v/>
      </c>
      <c r="K59" s="176">
        <f>Simulações!AL59</f>
        <v>4</v>
      </c>
      <c r="L59" s="176">
        <f>Simulações!AS59</f>
        <v>0</v>
      </c>
      <c r="M59" s="172" t="str">
        <f>IF(Simulações!CY59="","",Simulações!CY59)</f>
        <v/>
      </c>
      <c r="N59" s="172" t="str">
        <f>IF(Simulações!CZ59="","",Simulações!CZ59)</f>
        <v/>
      </c>
      <c r="O59" s="172">
        <v>1</v>
      </c>
    </row>
    <row r="60" spans="1:15" ht="14.25" customHeight="1" x14ac:dyDescent="0.25">
      <c r="A60" s="1" t="str">
        <f>Simulações!D60</f>
        <v>Rua Jose de Alencar [IAL]</v>
      </c>
      <c r="B60" s="172" t="str">
        <f>Simulações!DK60</f>
        <v>Sim</v>
      </c>
      <c r="C60" s="183">
        <f>Simulações!K60</f>
        <v>150</v>
      </c>
      <c r="D60" s="172" t="str">
        <f>Simulações!G60</f>
        <v>C4</v>
      </c>
      <c r="E60" s="172" t="str">
        <f>Simulações!CH60</f>
        <v>SX LIGHTING</v>
      </c>
      <c r="F60" s="172" t="str">
        <f>Simulações!CI60</f>
        <v>SX-INEVO030HF</v>
      </c>
      <c r="G60" s="172">
        <f>Simulações!CN60</f>
        <v>31</v>
      </c>
      <c r="H60" s="172" t="str">
        <f>Simulações!CT60</f>
        <v>Longo II</v>
      </c>
      <c r="I60" s="172" t="str">
        <f>IF(Simulações!CU60="","",Simulações!CU60)</f>
        <v/>
      </c>
      <c r="J60" s="172" t="str">
        <f>IF(Simulações!CX60="","",Simulações!CX60)</f>
        <v/>
      </c>
      <c r="K60" s="176">
        <f>Simulações!AL60</f>
        <v>4</v>
      </c>
      <c r="L60" s="176">
        <f>Simulações!AS60</f>
        <v>0</v>
      </c>
      <c r="M60" s="172" t="str">
        <f>IF(Simulações!CY60="","",Simulações!CY60)</f>
        <v/>
      </c>
      <c r="N60" s="172" t="str">
        <f>IF(Simulações!CZ60="","",Simulações!CZ60)</f>
        <v/>
      </c>
      <c r="O60" s="172">
        <v>1</v>
      </c>
    </row>
    <row r="61" spans="1:15" ht="14.25" customHeight="1" x14ac:dyDescent="0.25">
      <c r="A61" s="1" t="str">
        <f>Simulações!D61</f>
        <v>Rua Jose de Alencar [IAL]</v>
      </c>
      <c r="B61" s="172" t="str">
        <f>Simulações!DK61</f>
        <v>Sim</v>
      </c>
      <c r="C61" s="183">
        <f>Simulações!K61</f>
        <v>150</v>
      </c>
      <c r="D61" s="172" t="str">
        <f>Simulações!G61</f>
        <v>C4</v>
      </c>
      <c r="E61" s="172" t="str">
        <f>Simulações!CH61</f>
        <v>TECNOWATT</v>
      </c>
      <c r="F61" s="172" t="str">
        <f>Simulações!CI61</f>
        <v xml:space="preserve">SIGSAGPTLRRSSNDL_30W_38IBBRS
</v>
      </c>
      <c r="G61" s="172">
        <f>Simulações!CN61</f>
        <v>30</v>
      </c>
      <c r="H61" s="172" t="str">
        <f>Simulações!CT61</f>
        <v>Longo II</v>
      </c>
      <c r="I61" s="172" t="str">
        <f>IF(Simulações!CU61="","",Simulações!CU61)</f>
        <v/>
      </c>
      <c r="J61" s="172" t="str">
        <f>IF(Simulações!CX61="","",Simulações!CX61)</f>
        <v/>
      </c>
      <c r="K61" s="176">
        <f>Simulações!AL61</f>
        <v>4</v>
      </c>
      <c r="L61" s="176">
        <f>Simulações!AS61</f>
        <v>0</v>
      </c>
      <c r="M61" s="172" t="str">
        <f>IF(Simulações!CY61="","",Simulações!CY61)</f>
        <v/>
      </c>
      <c r="N61" s="172" t="str">
        <f>IF(Simulações!CZ61="","",Simulações!CZ61)</f>
        <v/>
      </c>
      <c r="O61" s="172">
        <v>1</v>
      </c>
    </row>
    <row r="62" spans="1:15" ht="14.25" customHeight="1" x14ac:dyDescent="0.25">
      <c r="A62" s="1" t="str">
        <f>Simulações!D62</f>
        <v>Praca Frei Cassimiro [Estrutural]</v>
      </c>
      <c r="B62" s="172" t="str">
        <f>Simulações!DK62</f>
        <v>Sim</v>
      </c>
      <c r="C62" s="183">
        <f>Simulações!K62</f>
        <v>40</v>
      </c>
      <c r="D62" s="172" t="str">
        <f>Simulações!G62</f>
        <v>-</v>
      </c>
      <c r="E62" s="172" t="str">
        <f>Simulações!CH62</f>
        <v>LEDSTAR</v>
      </c>
      <c r="F62" s="184" t="str">
        <f>Simulações!CI62</f>
        <v xml:space="preserve"> SL VT 9.1 17W</v>
      </c>
      <c r="G62" s="172">
        <f>Simulações!CN62</f>
        <v>17</v>
      </c>
      <c r="H62" s="172" t="str">
        <f>Simulações!CT62</f>
        <v>Suporte</v>
      </c>
      <c r="I62" s="172" t="str">
        <f>IF(Simulações!CU62="","",Simulações!CU62)</f>
        <v/>
      </c>
      <c r="J62" s="172" t="str">
        <f>IF(Simulações!CX62="","",Simulações!CX62)</f>
        <v/>
      </c>
      <c r="K62" s="176">
        <f>Simulações!AL62</f>
        <v>4</v>
      </c>
      <c r="L62" s="176">
        <f>Simulações!AS62</f>
        <v>0</v>
      </c>
      <c r="M62" s="172" t="str">
        <f>IF(Simulações!CY62="","",Simulações!CY62)</f>
        <v/>
      </c>
      <c r="N62" s="172" t="str">
        <f>IF(Simulações!CZ62="","",Simulações!CZ62)</f>
        <v/>
      </c>
      <c r="O62" s="172">
        <v>1</v>
      </c>
    </row>
    <row r="63" spans="1:15" ht="14.25" customHeight="1" x14ac:dyDescent="0.25">
      <c r="A63" s="1" t="str">
        <f>Simulações!D63</f>
        <v>Praca Frei Cassimiro [Estrutural]</v>
      </c>
      <c r="B63" s="172" t="str">
        <f>Simulações!DK63</f>
        <v>Sim</v>
      </c>
      <c r="C63" s="183">
        <f>Simulações!K63</f>
        <v>40</v>
      </c>
      <c r="D63" s="172" t="str">
        <f>Simulações!G63</f>
        <v>-</v>
      </c>
      <c r="E63" s="172" t="str">
        <f>Simulações!CH63</f>
        <v>SX LIGHTING</v>
      </c>
      <c r="F63" s="172" t="str">
        <f>Simulações!CI63</f>
        <v>SX-INEVO020HF</v>
      </c>
      <c r="G63" s="172">
        <f>Simulações!CN63</f>
        <v>22.5</v>
      </c>
      <c r="H63" s="172" t="str">
        <f>Simulações!CT63</f>
        <v>Suporte</v>
      </c>
      <c r="I63" s="172" t="str">
        <f>IF(Simulações!CU63="","",Simulações!CU63)</f>
        <v/>
      </c>
      <c r="J63" s="172" t="str">
        <f>IF(Simulações!CX63="","",Simulações!CX63)</f>
        <v/>
      </c>
      <c r="K63" s="176">
        <f>Simulações!AL63</f>
        <v>4</v>
      </c>
      <c r="L63" s="176">
        <f>Simulações!AS63</f>
        <v>0</v>
      </c>
      <c r="M63" s="172" t="str">
        <f>IF(Simulações!CY63="","",Simulações!CY63)</f>
        <v/>
      </c>
      <c r="N63" s="172" t="str">
        <f>IF(Simulações!CZ63="","",Simulações!CZ63)</f>
        <v/>
      </c>
      <c r="O63" s="172">
        <v>1</v>
      </c>
    </row>
    <row r="64" spans="1:15" ht="14.25" customHeight="1" x14ac:dyDescent="0.25">
      <c r="A64" s="1" t="str">
        <f>Simulações!D64</f>
        <v>Praca Frei Cassimiro [Estrutural]</v>
      </c>
      <c r="B64" s="172" t="str">
        <f>Simulações!DK64</f>
        <v>Sim</v>
      </c>
      <c r="C64" s="183">
        <f>Simulações!K64</f>
        <v>40</v>
      </c>
      <c r="D64" s="172" t="str">
        <f>Simulações!G64</f>
        <v>-</v>
      </c>
      <c r="E64" s="172" t="str">
        <f>Simulações!CH64</f>
        <v>TECNOWATT</v>
      </c>
      <c r="F64" s="172" t="str">
        <f>Simulações!CI64</f>
        <v xml:space="preserve">SIGSAGPTLRRSSNDL_30W_38IBBRS
</v>
      </c>
      <c r="G64" s="172">
        <f>Simulações!CN64</f>
        <v>30</v>
      </c>
      <c r="H64" s="172" t="str">
        <f>Simulações!CT64</f>
        <v>Suporte</v>
      </c>
      <c r="I64" s="172" t="str">
        <f>IF(Simulações!CU64="","",Simulações!CU64)</f>
        <v/>
      </c>
      <c r="J64" s="172" t="str">
        <f>IF(Simulações!CX64="","",Simulações!CX64)</f>
        <v/>
      </c>
      <c r="K64" s="176">
        <f>Simulações!AL64</f>
        <v>4</v>
      </c>
      <c r="L64" s="176">
        <f>Simulações!AS64</f>
        <v>0</v>
      </c>
      <c r="M64" s="172" t="str">
        <f>IF(Simulações!CY64="","",Simulações!CY64)</f>
        <v/>
      </c>
      <c r="N64" s="172" t="str">
        <f>IF(Simulações!CZ64="","",Simulações!CZ64)</f>
        <v/>
      </c>
      <c r="O64" s="172">
        <v>1</v>
      </c>
    </row>
    <row r="65" spans="1:15" ht="14.25" customHeight="1" x14ac:dyDescent="0.25">
      <c r="A65" s="1" t="str">
        <f>Simulações!D65</f>
        <v>Rua Dr Elias Gomes [IAL]</v>
      </c>
      <c r="B65" s="172" t="str">
        <f>Simulações!DK65</f>
        <v>Sim</v>
      </c>
      <c r="C65" s="183">
        <f>Simulações!K65</f>
        <v>72</v>
      </c>
      <c r="D65" s="172" t="str">
        <f>Simulações!G65</f>
        <v>C5</v>
      </c>
      <c r="E65" s="172" t="e">
        <f>Simulações!CH65</f>
        <v>#N/A</v>
      </c>
      <c r="F65" s="172">
        <f>Simulações!CI65</f>
        <v>0</v>
      </c>
      <c r="G65" s="172">
        <f>Simulações!CN65</f>
        <v>0</v>
      </c>
      <c r="H65" s="172" t="str">
        <f>Simulações!CT65</f>
        <v>Curto II</v>
      </c>
      <c r="I65" s="172" t="str">
        <f>IF(Simulações!CU65="","",Simulações!CU65)</f>
        <v/>
      </c>
      <c r="J65" s="172" t="str">
        <f>IF(Simulações!CX65="","",Simulações!CX65)</f>
        <v/>
      </c>
      <c r="K65" s="176">
        <f>Simulações!AL65</f>
        <v>2</v>
      </c>
      <c r="L65" s="176">
        <f>Simulações!AS65</f>
        <v>0</v>
      </c>
      <c r="M65" s="172" t="str">
        <f>IF(Simulações!CY65="","",Simulações!CY65)</f>
        <v/>
      </c>
      <c r="N65" s="172" t="str">
        <f>IF(Simulações!CZ65="","",Simulações!CZ65)</f>
        <v/>
      </c>
      <c r="O65" s="172">
        <v>1</v>
      </c>
    </row>
    <row r="66" spans="1:15" ht="14.25" customHeight="1" x14ac:dyDescent="0.25">
      <c r="A66" s="1" t="str">
        <f>Simulações!D66</f>
        <v>Rua Dr Elias Gomes [IAL]</v>
      </c>
      <c r="B66" s="172" t="str">
        <f>Simulações!DK66</f>
        <v>Sim</v>
      </c>
      <c r="C66" s="183">
        <f>Simulações!K66</f>
        <v>72</v>
      </c>
      <c r="D66" s="172" t="str">
        <f>Simulações!G66</f>
        <v>C5</v>
      </c>
      <c r="E66" s="172" t="e">
        <f>Simulações!CH66</f>
        <v>#N/A</v>
      </c>
      <c r="F66" s="172">
        <f>Simulações!CI66</f>
        <v>0</v>
      </c>
      <c r="G66" s="172">
        <f>Simulações!CN66</f>
        <v>0</v>
      </c>
      <c r="H66" s="172" t="str">
        <f>Simulações!CT66</f>
        <v>Curto II</v>
      </c>
      <c r="I66" s="172" t="str">
        <f>IF(Simulações!CU66="","",Simulações!CU66)</f>
        <v/>
      </c>
      <c r="J66" s="172" t="str">
        <f>IF(Simulações!CX66="","",Simulações!CX66)</f>
        <v/>
      </c>
      <c r="K66" s="176">
        <f>Simulações!AL66</f>
        <v>2</v>
      </c>
      <c r="L66" s="176">
        <f>Simulações!AS66</f>
        <v>0</v>
      </c>
      <c r="M66" s="172" t="str">
        <f>IF(Simulações!CY66="","",Simulações!CY66)</f>
        <v/>
      </c>
      <c r="N66" s="172" t="str">
        <f>IF(Simulações!CZ66="","",Simulações!CZ66)</f>
        <v/>
      </c>
      <c r="O66" s="172">
        <v>1</v>
      </c>
    </row>
    <row r="67" spans="1:15" ht="14.25" customHeight="1" x14ac:dyDescent="0.25">
      <c r="A67" s="1" t="str">
        <f>Simulações!D67</f>
        <v>Rua Dr Elias Gomes [IAL]</v>
      </c>
      <c r="B67" s="172" t="str">
        <f>Simulações!DK67</f>
        <v>Sim</v>
      </c>
      <c r="C67" s="183">
        <f>Simulações!K67</f>
        <v>72</v>
      </c>
      <c r="D67" s="172" t="str">
        <f>Simulações!G67</f>
        <v>C5</v>
      </c>
      <c r="E67" s="172" t="e">
        <f>Simulações!CH67</f>
        <v>#N/A</v>
      </c>
      <c r="F67" s="172">
        <f>Simulações!CI67</f>
        <v>0</v>
      </c>
      <c r="G67" s="172">
        <f>Simulações!CN67</f>
        <v>0</v>
      </c>
      <c r="H67" s="172" t="str">
        <f>Simulações!CT67</f>
        <v>Curto II</v>
      </c>
      <c r="I67" s="172" t="str">
        <f>IF(Simulações!CU67="","",Simulações!CU67)</f>
        <v/>
      </c>
      <c r="J67" s="172" t="str">
        <f>IF(Simulações!CX67="","",Simulações!CX67)</f>
        <v/>
      </c>
      <c r="K67" s="176">
        <f>Simulações!AL67</f>
        <v>2</v>
      </c>
      <c r="L67" s="176">
        <f>Simulações!AS67</f>
        <v>0</v>
      </c>
      <c r="M67" s="172" t="str">
        <f>IF(Simulações!CY67="","",Simulações!CY67)</f>
        <v/>
      </c>
      <c r="N67" s="172" t="str">
        <f>IF(Simulações!CZ67="","",Simulações!CZ67)</f>
        <v/>
      </c>
      <c r="O67" s="172">
        <v>1</v>
      </c>
    </row>
    <row r="68" spans="1:15" ht="14.25" customHeight="1" x14ac:dyDescent="0.25">
      <c r="A68" s="1" t="str">
        <f>Simulações!D68</f>
        <v>Rua Joao Da Silva Teles [IAL]</v>
      </c>
      <c r="B68" s="172" t="str">
        <f>Simulações!DK68</f>
        <v>Sim</v>
      </c>
      <c r="C68" s="183">
        <f>Simulações!K68</f>
        <v>115</v>
      </c>
      <c r="D68" s="172" t="str">
        <f>Simulações!G68</f>
        <v>C4</v>
      </c>
      <c r="E68" s="172" t="str">
        <f>Simulações!CH68</f>
        <v>LEDSTAR</v>
      </c>
      <c r="F68" s="184" t="str">
        <f>Simulações!CI68</f>
        <v xml:space="preserve"> SL VT 9.1 52W</v>
      </c>
      <c r="G68" s="172">
        <f>Simulações!CN68</f>
        <v>52</v>
      </c>
      <c r="H68" s="172" t="str">
        <f>Simulações!CT68</f>
        <v>Médio I</v>
      </c>
      <c r="I68" s="172" t="str">
        <f>IF(Simulações!CU68="","",Simulações!CU68)</f>
        <v/>
      </c>
      <c r="J68" s="172" t="str">
        <f>IF(Simulações!CX68="","",Simulações!CX68)</f>
        <v/>
      </c>
      <c r="K68" s="176">
        <f>Simulações!AL68</f>
        <v>2</v>
      </c>
      <c r="L68" s="176">
        <f>Simulações!AS68</f>
        <v>0</v>
      </c>
      <c r="M68" s="172" t="str">
        <f>IF(Simulações!CY68="","",Simulações!CY68)</f>
        <v/>
      </c>
      <c r="N68" s="172" t="str">
        <f>IF(Simulações!CZ68="","",Simulações!CZ68)</f>
        <v/>
      </c>
      <c r="O68" s="172">
        <v>1</v>
      </c>
    </row>
    <row r="69" spans="1:15" ht="14.25" customHeight="1" x14ac:dyDescent="0.25">
      <c r="A69" s="1" t="str">
        <f>Simulações!D69</f>
        <v>Rua Joao Da Silva Teles [IAL]</v>
      </c>
      <c r="B69" s="172" t="str">
        <f>Simulações!DK69</f>
        <v>Sim</v>
      </c>
      <c r="C69" s="183">
        <f>Simulações!K69</f>
        <v>115</v>
      </c>
      <c r="D69" s="172" t="str">
        <f>Simulações!G69</f>
        <v>C4</v>
      </c>
      <c r="E69" s="172" t="str">
        <f>Simulações!CH69</f>
        <v>SX LIGHTING</v>
      </c>
      <c r="F69" s="172" t="str">
        <f>Simulações!CI69</f>
        <v>SX-INEVO050HF</v>
      </c>
      <c r="G69" s="172">
        <f>Simulações!CN69</f>
        <v>50</v>
      </c>
      <c r="H69" s="172" t="str">
        <f>Simulações!CT69</f>
        <v>Médio I</v>
      </c>
      <c r="I69" s="172" t="str">
        <f>IF(Simulações!CU69="","",Simulações!CU69)</f>
        <v/>
      </c>
      <c r="J69" s="172" t="str">
        <f>IF(Simulações!CX69="","",Simulações!CX69)</f>
        <v/>
      </c>
      <c r="K69" s="176">
        <f>Simulações!AL69</f>
        <v>2</v>
      </c>
      <c r="L69" s="176">
        <f>Simulações!AS69</f>
        <v>0</v>
      </c>
      <c r="M69" s="172" t="str">
        <f>IF(Simulações!CY69="","",Simulações!CY69)</f>
        <v/>
      </c>
      <c r="N69" s="172" t="str">
        <f>IF(Simulações!CZ69="","",Simulações!CZ69)</f>
        <v/>
      </c>
      <c r="O69" s="172">
        <v>1</v>
      </c>
    </row>
    <row r="70" spans="1:15" ht="14.25" customHeight="1" x14ac:dyDescent="0.25">
      <c r="A70" s="1" t="str">
        <f>Simulações!D70</f>
        <v>Rua Joao Da Silva Teles [IAL]</v>
      </c>
      <c r="B70" s="172" t="str">
        <f>Simulações!DK70</f>
        <v>Sim</v>
      </c>
      <c r="C70" s="183">
        <f>Simulações!K70</f>
        <v>115</v>
      </c>
      <c r="D70" s="172" t="str">
        <f>Simulações!G70</f>
        <v>C4</v>
      </c>
      <c r="E70" s="172" t="str">
        <f>Simulações!CH70</f>
        <v>TECNOWATT</v>
      </c>
      <c r="F70" s="172" t="str">
        <f>Simulações!CI70</f>
        <v xml:space="preserve">SIGSAGPTLRRSSNDL_40W_50IBBRS
</v>
      </c>
      <c r="G70" s="172">
        <f>Simulações!CN70</f>
        <v>40</v>
      </c>
      <c r="H70" s="172" t="str">
        <f>Simulações!CT70</f>
        <v>Médio I</v>
      </c>
      <c r="I70" s="172" t="str">
        <f>IF(Simulações!CU70="","",Simulações!CU70)</f>
        <v/>
      </c>
      <c r="J70" s="172" t="str">
        <f>IF(Simulações!CX70="","",Simulações!CX70)</f>
        <v/>
      </c>
      <c r="K70" s="176">
        <f>Simulações!AL70</f>
        <v>2</v>
      </c>
      <c r="L70" s="176">
        <f>Simulações!AS70</f>
        <v>0</v>
      </c>
      <c r="M70" s="172" t="str">
        <f>IF(Simulações!CY70="","",Simulações!CY70)</f>
        <v/>
      </c>
      <c r="N70" s="172" t="str">
        <f>IF(Simulações!CZ70="","",Simulações!CZ70)</f>
        <v/>
      </c>
      <c r="O70" s="172">
        <v>1</v>
      </c>
    </row>
    <row r="71" spans="1:15" ht="14.25" customHeight="1" x14ac:dyDescent="0.25">
      <c r="A71" s="1" t="str">
        <f>Simulações!D71</f>
        <v>3 Travessa Da Regeneracao [IAL]</v>
      </c>
      <c r="B71" s="172" t="str">
        <f>Simulações!DK71</f>
        <v>Sim</v>
      </c>
      <c r="C71" s="183">
        <f>Simulações!K71</f>
        <v>72</v>
      </c>
      <c r="D71" s="172" t="str">
        <f>Simulações!G71</f>
        <v>C5</v>
      </c>
      <c r="E71" s="172" t="str">
        <f>Simulações!CH71</f>
        <v>LEDSTAR</v>
      </c>
      <c r="F71" s="184" t="str">
        <f>Simulações!CI71</f>
        <v xml:space="preserve"> SL VT 9.1 17W</v>
      </c>
      <c r="G71" s="172">
        <f>Simulações!CN71</f>
        <v>17</v>
      </c>
      <c r="H71" s="172" t="str">
        <f>Simulações!CT71</f>
        <v>Curto II</v>
      </c>
      <c r="I71" s="172" t="str">
        <f>IF(Simulações!CU71="","",Simulações!CU71)</f>
        <v/>
      </c>
      <c r="J71" s="172" t="str">
        <f>IF(Simulações!CX71="","",Simulações!CX71)</f>
        <v/>
      </c>
      <c r="K71" s="176">
        <f>Simulações!AL71</f>
        <v>2</v>
      </c>
      <c r="L71" s="176">
        <f>Simulações!AS71</f>
        <v>0</v>
      </c>
      <c r="M71" s="172" t="str">
        <f>IF(Simulações!CY71="","",Simulações!CY71)</f>
        <v/>
      </c>
      <c r="N71" s="172" t="str">
        <f>IF(Simulações!CZ71="","",Simulações!CZ71)</f>
        <v/>
      </c>
      <c r="O71" s="172">
        <v>1</v>
      </c>
    </row>
    <row r="72" spans="1:15" ht="14.25" customHeight="1" x14ac:dyDescent="0.25">
      <c r="A72" s="1" t="str">
        <f>Simulações!D72</f>
        <v>3 Travessa Da Regeneracao [IAL]</v>
      </c>
      <c r="B72" s="172" t="str">
        <f>Simulações!DK72</f>
        <v>Sim</v>
      </c>
      <c r="C72" s="183">
        <f>Simulações!K72</f>
        <v>72</v>
      </c>
      <c r="D72" s="172" t="str">
        <f>Simulações!G72</f>
        <v>C5</v>
      </c>
      <c r="E72" s="172" t="str">
        <f>Simulações!CH72</f>
        <v>SX LIGHTING</v>
      </c>
      <c r="F72" s="172" t="str">
        <f>Simulações!CI72</f>
        <v>SX-INEVO020HF</v>
      </c>
      <c r="G72" s="172">
        <f>Simulações!CN72</f>
        <v>22.5</v>
      </c>
      <c r="H72" s="172" t="str">
        <f>Simulações!CT72</f>
        <v>Curto II</v>
      </c>
      <c r="I72" s="172" t="str">
        <f>IF(Simulações!CU72="","",Simulações!CU72)</f>
        <v/>
      </c>
      <c r="J72" s="172" t="str">
        <f>IF(Simulações!CX72="","",Simulações!CX72)</f>
        <v/>
      </c>
      <c r="K72" s="176">
        <f>Simulações!AL72</f>
        <v>2</v>
      </c>
      <c r="L72" s="176">
        <f>Simulações!AS72</f>
        <v>0</v>
      </c>
      <c r="M72" s="172" t="str">
        <f>IF(Simulações!CY72="","",Simulações!CY72)</f>
        <v/>
      </c>
      <c r="N72" s="172" t="str">
        <f>IF(Simulações!CZ72="","",Simulações!CZ72)</f>
        <v/>
      </c>
      <c r="O72" s="172">
        <v>1</v>
      </c>
    </row>
    <row r="73" spans="1:15" ht="14.25" customHeight="1" x14ac:dyDescent="0.25">
      <c r="A73" s="1" t="str">
        <f>Simulações!D73</f>
        <v>3 Travessa Da Regeneracao [IAL]</v>
      </c>
      <c r="B73" s="172" t="str">
        <f>Simulações!DK73</f>
        <v>Sim</v>
      </c>
      <c r="C73" s="183">
        <f>Simulações!K73</f>
        <v>72</v>
      </c>
      <c r="D73" s="172" t="str">
        <f>Simulações!G73</f>
        <v>C5</v>
      </c>
      <c r="E73" s="172" t="str">
        <f>Simulações!CH73</f>
        <v>TECNOWATT</v>
      </c>
      <c r="F73" s="172" t="str">
        <f>Simulações!CI73</f>
        <v xml:space="preserve">SIGSAGPTLRRSSNDL_30W_38IBBRS
</v>
      </c>
      <c r="G73" s="172">
        <f>Simulações!CN73</f>
        <v>30</v>
      </c>
      <c r="H73" s="172" t="str">
        <f>Simulações!CT73</f>
        <v>Curto II</v>
      </c>
      <c r="I73" s="172" t="str">
        <f>IF(Simulações!CU73="","",Simulações!CU73)</f>
        <v/>
      </c>
      <c r="J73" s="172" t="str">
        <f>IF(Simulações!CX73="","",Simulações!CX73)</f>
        <v/>
      </c>
      <c r="K73" s="176">
        <f>Simulações!AL73</f>
        <v>2</v>
      </c>
      <c r="L73" s="176">
        <f>Simulações!AS73</f>
        <v>0</v>
      </c>
      <c r="M73" s="172" t="str">
        <f>IF(Simulações!CY73="","",Simulações!CY73)</f>
        <v/>
      </c>
      <c r="N73" s="172" t="str">
        <f>IF(Simulações!CZ73="","",Simulações!CZ73)</f>
        <v/>
      </c>
      <c r="O73" s="172">
        <v>1</v>
      </c>
    </row>
    <row r="74" spans="1:15" ht="14.25" customHeight="1" x14ac:dyDescent="0.25">
      <c r="A74" s="1" t="str">
        <f>Simulações!D74</f>
        <v>Poxoreu [IAL]</v>
      </c>
      <c r="B74" s="172" t="str">
        <f>Simulações!DK74</f>
        <v>Sim</v>
      </c>
      <c r="C74" s="183">
        <f>Simulações!K74</f>
        <v>70</v>
      </c>
      <c r="D74" s="172" t="str">
        <f>Simulações!G74</f>
        <v>C4</v>
      </c>
      <c r="E74" s="172" t="str">
        <f>Simulações!CH74</f>
        <v>LEDSTAR</v>
      </c>
      <c r="F74" s="184" t="str">
        <f>Simulações!CI74</f>
        <v xml:space="preserve"> SL VT 9.1 28W</v>
      </c>
      <c r="G74" s="172">
        <f>Simulações!CN74</f>
        <v>28</v>
      </c>
      <c r="H74" s="172" t="str">
        <f>Simulações!CT74</f>
        <v>Médio I</v>
      </c>
      <c r="I74" s="172" t="str">
        <f>IF(Simulações!CU74="","",Simulações!CU74)</f>
        <v/>
      </c>
      <c r="J74" s="172" t="str">
        <f>IF(Simulações!CX74="","",Simulações!CX74)</f>
        <v/>
      </c>
      <c r="K74" s="176">
        <f>Simulações!AL74</f>
        <v>2</v>
      </c>
      <c r="L74" s="176">
        <f>Simulações!AS74</f>
        <v>0</v>
      </c>
      <c r="M74" s="172" t="str">
        <f>IF(Simulações!CY74="","",Simulações!CY74)</f>
        <v/>
      </c>
      <c r="N74" s="172" t="str">
        <f>IF(Simulações!CZ74="","",Simulações!CZ74)</f>
        <v/>
      </c>
      <c r="O74" s="172">
        <v>1</v>
      </c>
    </row>
    <row r="75" spans="1:15" ht="14.25" customHeight="1" x14ac:dyDescent="0.25">
      <c r="A75" s="1" t="str">
        <f>Simulações!D75</f>
        <v>Poxoreu [IAL]</v>
      </c>
      <c r="B75" s="172" t="str">
        <f>Simulações!DK75</f>
        <v>Sim</v>
      </c>
      <c r="C75" s="183">
        <f>Simulações!K75</f>
        <v>70</v>
      </c>
      <c r="D75" s="172" t="str">
        <f>Simulações!G75</f>
        <v>C4</v>
      </c>
      <c r="E75" s="172" t="str">
        <f>Simulações!CH75</f>
        <v>SX LIGHTING</v>
      </c>
      <c r="F75" s="172" t="str">
        <f>Simulações!CI75</f>
        <v>SX-INEVO030HF</v>
      </c>
      <c r="G75" s="172">
        <f>Simulações!CN75</f>
        <v>31</v>
      </c>
      <c r="H75" s="172" t="str">
        <f>Simulações!CT75</f>
        <v>Médio I</v>
      </c>
      <c r="I75" s="172" t="str">
        <f>IF(Simulações!CU75="","",Simulações!CU75)</f>
        <v/>
      </c>
      <c r="J75" s="172" t="str">
        <f>IF(Simulações!CX75="","",Simulações!CX75)</f>
        <v/>
      </c>
      <c r="K75" s="176">
        <f>Simulações!AL75</f>
        <v>2</v>
      </c>
      <c r="L75" s="176">
        <f>Simulações!AS75</f>
        <v>0</v>
      </c>
      <c r="M75" s="172" t="str">
        <f>IF(Simulações!CY75="","",Simulações!CY75)</f>
        <v/>
      </c>
      <c r="N75" s="172" t="str">
        <f>IF(Simulações!CZ75="","",Simulações!CZ75)</f>
        <v/>
      </c>
      <c r="O75" s="172">
        <v>1</v>
      </c>
    </row>
    <row r="76" spans="1:15" ht="14.25" customHeight="1" x14ac:dyDescent="0.25">
      <c r="A76" s="1" t="str">
        <f>Simulações!D76</f>
        <v>Poxoreu [IAL]</v>
      </c>
      <c r="B76" s="172" t="str">
        <f>Simulações!DK76</f>
        <v>Sim</v>
      </c>
      <c r="C76" s="183">
        <f>Simulações!K76</f>
        <v>70</v>
      </c>
      <c r="D76" s="172" t="str">
        <f>Simulações!G76</f>
        <v>C4</v>
      </c>
      <c r="E76" s="172" t="str">
        <f>Simulações!CH76</f>
        <v>TECNOWATT</v>
      </c>
      <c r="F76" s="172" t="str">
        <f>Simulações!CI76</f>
        <v xml:space="preserve">SIGSAGPTLRRSSNDL_30W_38IBBRS
</v>
      </c>
      <c r="G76" s="172">
        <f>Simulações!CN76</f>
        <v>30</v>
      </c>
      <c r="H76" s="172" t="str">
        <f>Simulações!CT76</f>
        <v>Médio I</v>
      </c>
      <c r="I76" s="172" t="str">
        <f>IF(Simulações!CU76="","",Simulações!CU76)</f>
        <v/>
      </c>
      <c r="J76" s="172" t="str">
        <f>IF(Simulações!CX76="","",Simulações!CX76)</f>
        <v/>
      </c>
      <c r="K76" s="176">
        <f>Simulações!AL76</f>
        <v>2</v>
      </c>
      <c r="L76" s="176">
        <f>Simulações!AS76</f>
        <v>0</v>
      </c>
      <c r="M76" s="172" t="str">
        <f>IF(Simulações!CY76="","",Simulações!CY76)</f>
        <v/>
      </c>
      <c r="N76" s="172" t="str">
        <f>IF(Simulações!CZ76="","",Simulações!CZ76)</f>
        <v/>
      </c>
      <c r="O76" s="172">
        <v>1</v>
      </c>
    </row>
    <row r="77" spans="1:15" ht="14.25" customHeight="1" x14ac:dyDescent="0.25">
      <c r="A77" s="1" t="str">
        <f>Simulações!D77</f>
        <v>Rua Do Futuro [IAL]</v>
      </c>
      <c r="B77" s="172" t="str">
        <f>Simulações!DK77</f>
        <v>Sim</v>
      </c>
      <c r="C77" s="183">
        <f>Simulações!K77</f>
        <v>115</v>
      </c>
      <c r="D77" s="172" t="str">
        <f>Simulações!G77</f>
        <v>C3</v>
      </c>
      <c r="E77" s="172" t="str">
        <f>Simulações!CH77</f>
        <v>LEDSTAR</v>
      </c>
      <c r="F77" s="184" t="str">
        <f>Simulações!CI77</f>
        <v xml:space="preserve"> SL VT 9.1 44W</v>
      </c>
      <c r="G77" s="172">
        <f>Simulações!CN77</f>
        <v>44</v>
      </c>
      <c r="H77" s="172" t="str">
        <f>Simulações!CT77</f>
        <v>Médio I</v>
      </c>
      <c r="I77" s="172" t="str">
        <f>IF(Simulações!CU77="","",Simulações!CU77)</f>
        <v/>
      </c>
      <c r="J77" s="172" t="str">
        <f>IF(Simulações!CX77="","",Simulações!CX77)</f>
        <v/>
      </c>
      <c r="K77" s="176">
        <f>Simulações!AL77</f>
        <v>0</v>
      </c>
      <c r="L77" s="176">
        <f>Simulações!AS77</f>
        <v>0</v>
      </c>
      <c r="M77" s="172" t="str">
        <f>IF(Simulações!CY77="","",Simulações!CY77)</f>
        <v/>
      </c>
      <c r="N77" s="172" t="str">
        <f>IF(Simulações!CZ77="","",Simulações!CZ77)</f>
        <v/>
      </c>
      <c r="O77" s="172">
        <v>1</v>
      </c>
    </row>
    <row r="78" spans="1:15" ht="14.25" customHeight="1" x14ac:dyDescent="0.25">
      <c r="A78" s="1" t="str">
        <f>Simulações!D78</f>
        <v>Rua Do Futuro [IAL]</v>
      </c>
      <c r="B78" s="172" t="str">
        <f>Simulações!DK78</f>
        <v>Sim</v>
      </c>
      <c r="C78" s="183">
        <f>Simulações!K78</f>
        <v>115</v>
      </c>
      <c r="D78" s="172" t="str">
        <f>Simulações!G78</f>
        <v>C3</v>
      </c>
      <c r="E78" s="172" t="str">
        <f>Simulações!CH78</f>
        <v>SX LIGHTING</v>
      </c>
      <c r="F78" s="172" t="str">
        <f>Simulações!CI78</f>
        <v>SX-INEVO050HF</v>
      </c>
      <c r="G78" s="172">
        <f>Simulações!CN78</f>
        <v>50</v>
      </c>
      <c r="H78" s="172" t="str">
        <f>Simulações!CT78</f>
        <v>Médio I</v>
      </c>
      <c r="I78" s="172" t="str">
        <f>IF(Simulações!CU78="","",Simulações!CU78)</f>
        <v/>
      </c>
      <c r="J78" s="172" t="str">
        <f>IF(Simulações!CX78="","",Simulações!CX78)</f>
        <v/>
      </c>
      <c r="K78" s="176">
        <f>Simulações!AL78</f>
        <v>0</v>
      </c>
      <c r="L78" s="176">
        <f>Simulações!AS78</f>
        <v>0</v>
      </c>
      <c r="M78" s="172" t="str">
        <f>IF(Simulações!CY78="","",Simulações!CY78)</f>
        <v/>
      </c>
      <c r="N78" s="172" t="str">
        <f>IF(Simulações!CZ78="","",Simulações!CZ78)</f>
        <v/>
      </c>
      <c r="O78" s="172">
        <v>1</v>
      </c>
    </row>
    <row r="79" spans="1:15" ht="14.25" customHeight="1" x14ac:dyDescent="0.25">
      <c r="A79" s="1" t="str">
        <f>Simulações!D79</f>
        <v>Rua Do Futuro [IAL]</v>
      </c>
      <c r="B79" s="172" t="str">
        <f>Simulações!DK79</f>
        <v>Sim</v>
      </c>
      <c r="C79" s="183">
        <f>Simulações!K79</f>
        <v>115</v>
      </c>
      <c r="D79" s="172" t="str">
        <f>Simulações!G79</f>
        <v>C3</v>
      </c>
      <c r="E79" s="172" t="str">
        <f>Simulações!CH79</f>
        <v>TECNOWATT</v>
      </c>
      <c r="F79" s="172" t="str">
        <f>Simulações!CI79</f>
        <v xml:space="preserve">SIGSAGPTLRRSSNDL_40W_50IBBRS
</v>
      </c>
      <c r="G79" s="172">
        <f>Simulações!CN79</f>
        <v>40</v>
      </c>
      <c r="H79" s="172" t="str">
        <f>Simulações!CT79</f>
        <v>Médio I</v>
      </c>
      <c r="I79" s="172" t="str">
        <f>IF(Simulações!CU79="","",Simulações!CU79)</f>
        <v/>
      </c>
      <c r="J79" s="172" t="str">
        <f>IF(Simulações!CX79="","",Simulações!CX79)</f>
        <v/>
      </c>
      <c r="K79" s="176">
        <f>Simulações!AL79</f>
        <v>0</v>
      </c>
      <c r="L79" s="176">
        <f>Simulações!AS79</f>
        <v>0</v>
      </c>
      <c r="M79" s="172" t="str">
        <f>IF(Simulações!CY79="","",Simulações!CY79)</f>
        <v/>
      </c>
      <c r="N79" s="172" t="str">
        <f>IF(Simulações!CZ79="","",Simulações!CZ79)</f>
        <v/>
      </c>
      <c r="O79" s="172">
        <v>1</v>
      </c>
    </row>
    <row r="80" spans="1:15" ht="14.25" customHeight="1" x14ac:dyDescent="0.25">
      <c r="A80" s="1" t="str">
        <f>Simulações!D80</f>
        <v>Rua Catula da Paixao Cearense [IAL]</v>
      </c>
      <c r="B80" s="172" t="str">
        <f>Simulações!DK80</f>
        <v>Sim</v>
      </c>
      <c r="C80" s="183">
        <f>Simulações!K80</f>
        <v>70</v>
      </c>
      <c r="D80" s="172" t="str">
        <f>Simulações!G80</f>
        <v>C4</v>
      </c>
      <c r="E80" s="172" t="str">
        <f>Simulações!CH80</f>
        <v>LEDSTAR</v>
      </c>
      <c r="F80" s="184" t="str">
        <f>Simulações!CI80</f>
        <v xml:space="preserve"> SL VT 9.1 35W</v>
      </c>
      <c r="G80" s="172">
        <f>Simulações!CN80</f>
        <v>35</v>
      </c>
      <c r="H80" s="172" t="str">
        <f>Simulações!CT80</f>
        <v>Médio I</v>
      </c>
      <c r="I80" s="172" t="str">
        <f>IF(Simulações!CU80="","",Simulações!CU80)</f>
        <v/>
      </c>
      <c r="J80" s="172" t="str">
        <f>IF(Simulações!CX80="","",Simulações!CX80)</f>
        <v/>
      </c>
      <c r="K80" s="176">
        <f>Simulações!AL80</f>
        <v>0</v>
      </c>
      <c r="L80" s="176">
        <f>Simulações!AS80</f>
        <v>0</v>
      </c>
      <c r="M80" s="172" t="str">
        <f>IF(Simulações!CY80="","",Simulações!CY80)</f>
        <v/>
      </c>
      <c r="N80" s="172" t="str">
        <f>IF(Simulações!CZ80="","",Simulações!CZ80)</f>
        <v/>
      </c>
      <c r="O80" s="172">
        <v>1</v>
      </c>
    </row>
    <row r="81" spans="1:15" ht="14.25" customHeight="1" x14ac:dyDescent="0.25">
      <c r="A81" s="1" t="str">
        <f>Simulações!D81</f>
        <v>Rua Catula da Paixao Cearense [IAL]</v>
      </c>
      <c r="B81" s="172" t="str">
        <f>Simulações!DK81</f>
        <v>Sim</v>
      </c>
      <c r="C81" s="183">
        <f>Simulações!K81</f>
        <v>70</v>
      </c>
      <c r="D81" s="172" t="str">
        <f>Simulações!G81</f>
        <v>C4</v>
      </c>
      <c r="E81" s="172" t="str">
        <f>Simulações!CH81</f>
        <v>SX LIGHTING</v>
      </c>
      <c r="F81" s="172" t="str">
        <f>Simulações!CI81</f>
        <v>SX-INEVO030HF</v>
      </c>
      <c r="G81" s="172">
        <f>Simulações!CN81</f>
        <v>31</v>
      </c>
      <c r="H81" s="172" t="str">
        <f>Simulações!CT81</f>
        <v>Médio I</v>
      </c>
      <c r="I81" s="172" t="str">
        <f>IF(Simulações!CU81="","",Simulações!CU81)</f>
        <v/>
      </c>
      <c r="J81" s="172" t="str">
        <f>IF(Simulações!CX81="","",Simulações!CX81)</f>
        <v/>
      </c>
      <c r="K81" s="176">
        <f>Simulações!AL81</f>
        <v>0</v>
      </c>
      <c r="L81" s="176">
        <f>Simulações!AS81</f>
        <v>0</v>
      </c>
      <c r="M81" s="172" t="str">
        <f>IF(Simulações!CY81="","",Simulações!CY81)</f>
        <v/>
      </c>
      <c r="N81" s="172" t="str">
        <f>IF(Simulações!CZ81="","",Simulações!CZ81)</f>
        <v/>
      </c>
      <c r="O81" s="172">
        <v>1</v>
      </c>
    </row>
    <row r="82" spans="1:15" ht="14.25" customHeight="1" x14ac:dyDescent="0.25">
      <c r="A82" s="1" t="str">
        <f>Simulações!D82</f>
        <v>Rua Catula da Paixao Cearense [IAL]</v>
      </c>
      <c r="B82" s="172" t="str">
        <f>Simulações!DK82</f>
        <v>Sim</v>
      </c>
      <c r="C82" s="183">
        <f>Simulações!K82</f>
        <v>70</v>
      </c>
      <c r="D82" s="172" t="str">
        <f>Simulações!G82</f>
        <v>C4</v>
      </c>
      <c r="E82" s="172" t="str">
        <f>Simulações!CH82</f>
        <v>TECNOWATT</v>
      </c>
      <c r="F82" s="172" t="str">
        <f>Simulações!CI82</f>
        <v xml:space="preserve">SIGSAGPTLRRSSNDL_30W_38IBBRS
</v>
      </c>
      <c r="G82" s="172">
        <f>Simulações!CN82</f>
        <v>30</v>
      </c>
      <c r="H82" s="172" t="str">
        <f>Simulações!CT82</f>
        <v>Médio I</v>
      </c>
      <c r="I82" s="172" t="str">
        <f>IF(Simulações!CU82="","",Simulações!CU82)</f>
        <v/>
      </c>
      <c r="J82" s="172" t="str">
        <f>IF(Simulações!CX82="","",Simulações!CX82)</f>
        <v/>
      </c>
      <c r="K82" s="176">
        <f>Simulações!AL82</f>
        <v>0</v>
      </c>
      <c r="L82" s="176">
        <f>Simulações!AS82</f>
        <v>0</v>
      </c>
      <c r="M82" s="172" t="str">
        <f>IF(Simulações!CY82="","",Simulações!CY82)</f>
        <v/>
      </c>
      <c r="N82" s="172" t="str">
        <f>IF(Simulações!CZ82="","",Simulações!CZ82)</f>
        <v/>
      </c>
      <c r="O82" s="172">
        <v>1</v>
      </c>
    </row>
    <row r="83" spans="1:15" ht="14.25" customHeight="1" x14ac:dyDescent="0.25">
      <c r="A83" s="1" t="str">
        <f>Simulações!D83</f>
        <v>R Primeiro De Janeiro</v>
      </c>
      <c r="B83" s="172" t="str">
        <f>Simulações!DK83</f>
        <v>Sim</v>
      </c>
      <c r="C83" s="183">
        <f>Simulações!K83</f>
        <v>50</v>
      </c>
      <c r="D83" s="172" t="str">
        <f>Simulações!G83</f>
        <v>C4</v>
      </c>
      <c r="E83" s="172" t="str">
        <f>Simulações!CH83</f>
        <v>LEDSTAR</v>
      </c>
      <c r="F83" s="184" t="str">
        <f>Simulações!CI83</f>
        <v xml:space="preserve"> SL VT 9.1 28W</v>
      </c>
      <c r="G83" s="172">
        <f>Simulações!CN83</f>
        <v>28</v>
      </c>
      <c r="H83" s="172" t="str">
        <f>Simulações!CT83</f>
        <v>Médio I</v>
      </c>
      <c r="I83" s="172" t="str">
        <f>IF(Simulações!CU83="","",Simulações!CU83)</f>
        <v/>
      </c>
      <c r="J83" s="172" t="str">
        <f>IF(Simulações!CX83="","",Simulações!CX83)</f>
        <v/>
      </c>
      <c r="K83" s="176">
        <f>Simulações!AL83</f>
        <v>0</v>
      </c>
      <c r="L83" s="176">
        <f>Simulações!AS83</f>
        <v>0</v>
      </c>
      <c r="M83" s="172" t="str">
        <f>IF(Simulações!CY83="","",Simulações!CY83)</f>
        <v/>
      </c>
      <c r="N83" s="172" t="str">
        <f>IF(Simulações!CZ83="","",Simulações!CZ83)</f>
        <v/>
      </c>
      <c r="O83" s="172">
        <v>1</v>
      </c>
    </row>
    <row r="84" spans="1:15" ht="14.25" customHeight="1" x14ac:dyDescent="0.25">
      <c r="A84" s="1" t="str">
        <f>Simulações!D84</f>
        <v>R Primeiro De Janeiro</v>
      </c>
      <c r="B84" s="172" t="str">
        <f>Simulações!DK84</f>
        <v>Sim</v>
      </c>
      <c r="C84" s="183">
        <f>Simulações!K84</f>
        <v>50</v>
      </c>
      <c r="D84" s="172" t="str">
        <f>Simulações!G84</f>
        <v>C4</v>
      </c>
      <c r="E84" s="172" t="str">
        <f>Simulações!CH84</f>
        <v>SX LIGHTING</v>
      </c>
      <c r="F84" s="172" t="str">
        <f>Simulações!CI84</f>
        <v>SX-INEVO030HF</v>
      </c>
      <c r="G84" s="172">
        <f>Simulações!CN84</f>
        <v>31</v>
      </c>
      <c r="H84" s="172" t="str">
        <f>Simulações!CT84</f>
        <v>Médio I</v>
      </c>
      <c r="I84" s="172" t="str">
        <f>IF(Simulações!CU84="","",Simulações!CU84)</f>
        <v/>
      </c>
      <c r="J84" s="172" t="str">
        <f>IF(Simulações!CX84="","",Simulações!CX84)</f>
        <v/>
      </c>
      <c r="K84" s="176">
        <f>Simulações!AL84</f>
        <v>0</v>
      </c>
      <c r="L84" s="176">
        <f>Simulações!AS84</f>
        <v>0</v>
      </c>
      <c r="M84" s="172" t="str">
        <f>IF(Simulações!CY84="","",Simulações!CY84)</f>
        <v/>
      </c>
      <c r="N84" s="172" t="str">
        <f>IF(Simulações!CZ84="","",Simulações!CZ84)</f>
        <v/>
      </c>
      <c r="O84" s="172">
        <v>1</v>
      </c>
    </row>
    <row r="85" spans="1:15" ht="14.25" customHeight="1" x14ac:dyDescent="0.25">
      <c r="A85" s="1" t="str">
        <f>Simulações!D85</f>
        <v>R Primeiro De Janeiro</v>
      </c>
      <c r="B85" s="172" t="str">
        <f>Simulações!DK85</f>
        <v>Sim</v>
      </c>
      <c r="C85" s="183">
        <f>Simulações!K85</f>
        <v>50</v>
      </c>
      <c r="D85" s="172" t="str">
        <f>Simulações!G85</f>
        <v>C4</v>
      </c>
      <c r="E85" s="172" t="str">
        <f>Simulações!CH85</f>
        <v>TECNOWATT</v>
      </c>
      <c r="F85" s="172" t="str">
        <f>Simulações!CI85</f>
        <v xml:space="preserve">SIGSAGPTLRRSSNDL_30W_38IBBRS
</v>
      </c>
      <c r="G85" s="172">
        <f>Simulações!CN85</f>
        <v>30</v>
      </c>
      <c r="H85" s="172" t="str">
        <f>Simulações!CT85</f>
        <v>Médio I</v>
      </c>
      <c r="I85" s="172" t="str">
        <f>IF(Simulações!CU85="","",Simulações!CU85)</f>
        <v/>
      </c>
      <c r="J85" s="172" t="str">
        <f>IF(Simulações!CX85="","",Simulações!CX85)</f>
        <v/>
      </c>
      <c r="K85" s="176">
        <f>Simulações!AL85</f>
        <v>0</v>
      </c>
      <c r="L85" s="176">
        <f>Simulações!AS85</f>
        <v>0</v>
      </c>
      <c r="M85" s="172" t="str">
        <f>IF(Simulações!CY85="","",Simulações!CY85)</f>
        <v/>
      </c>
      <c r="N85" s="172" t="str">
        <f>IF(Simulações!CZ85="","",Simulações!CZ85)</f>
        <v/>
      </c>
      <c r="O85" s="172">
        <v>1</v>
      </c>
    </row>
    <row r="86" spans="1:15" ht="14.25" customHeight="1" x14ac:dyDescent="0.25">
      <c r="A86" s="1" t="str">
        <f>Simulações!D86</f>
        <v>Cap. Salgueiro [Estrutural]</v>
      </c>
      <c r="B86" s="172" t="str">
        <f>Simulações!DK86</f>
        <v>Sim</v>
      </c>
      <c r="C86" s="183">
        <f>Simulações!K86</f>
        <v>70</v>
      </c>
      <c r="D86" s="172" t="str">
        <f>Simulações!G86</f>
        <v>C4</v>
      </c>
      <c r="E86" s="172" t="e">
        <f>Simulações!CH86</f>
        <v>#N/A</v>
      </c>
      <c r="F86" s="172">
        <f>Simulações!CI86</f>
        <v>0</v>
      </c>
      <c r="G86" s="172">
        <f>Simulações!CN86</f>
        <v>0</v>
      </c>
      <c r="H86" s="172" t="str">
        <f>Simulações!CT86</f>
        <v>Médio I</v>
      </c>
      <c r="I86" s="172" t="str">
        <f>IF(Simulações!CU86="","",Simulações!CU86)</f>
        <v/>
      </c>
      <c r="J86" s="172" t="str">
        <f>IF(Simulações!CX86="","",Simulações!CX86)</f>
        <v/>
      </c>
      <c r="K86" s="176">
        <f>Simulações!AL86</f>
        <v>0</v>
      </c>
      <c r="L86" s="176">
        <f>Simulações!AS86</f>
        <v>0</v>
      </c>
      <c r="M86" s="172" t="str">
        <f>IF(Simulações!CY86="","",Simulações!CY86)</f>
        <v/>
      </c>
      <c r="N86" s="172" t="str">
        <f>IF(Simulações!CZ86="","",Simulações!CZ86)</f>
        <v/>
      </c>
      <c r="O86" s="172">
        <v>1</v>
      </c>
    </row>
    <row r="87" spans="1:15" ht="14.25" customHeight="1" x14ac:dyDescent="0.25">
      <c r="A87" s="1" t="str">
        <f>Simulações!D87</f>
        <v>Cap. Salgueiro [Estrutural]</v>
      </c>
      <c r="B87" s="172" t="str">
        <f>Simulações!DK87</f>
        <v>Sim</v>
      </c>
      <c r="C87" s="183">
        <f>Simulações!K87</f>
        <v>70</v>
      </c>
      <c r="D87" s="172" t="str">
        <f>Simulações!G87</f>
        <v>C4</v>
      </c>
      <c r="E87" s="172" t="e">
        <f>Simulações!CH87</f>
        <v>#N/A</v>
      </c>
      <c r="F87" s="172">
        <f>Simulações!CI87</f>
        <v>0</v>
      </c>
      <c r="G87" s="172">
        <f>Simulações!CN87</f>
        <v>0</v>
      </c>
      <c r="H87" s="172" t="str">
        <f>Simulações!CT87</f>
        <v>Médio I</v>
      </c>
      <c r="I87" s="172" t="str">
        <f>IF(Simulações!CU87="","",Simulações!CU87)</f>
        <v/>
      </c>
      <c r="J87" s="172" t="str">
        <f>IF(Simulações!CX87="","",Simulações!CX87)</f>
        <v/>
      </c>
      <c r="K87" s="176">
        <f>Simulações!AL87</f>
        <v>0</v>
      </c>
      <c r="L87" s="176">
        <f>Simulações!AS87</f>
        <v>0</v>
      </c>
      <c r="M87" s="172" t="str">
        <f>IF(Simulações!CY87="","",Simulações!CY87)</f>
        <v/>
      </c>
      <c r="N87" s="172" t="str">
        <f>IF(Simulações!CZ87="","",Simulações!CZ87)</f>
        <v/>
      </c>
      <c r="O87" s="172">
        <v>1</v>
      </c>
    </row>
    <row r="88" spans="1:15" ht="14.25" customHeight="1" x14ac:dyDescent="0.25">
      <c r="A88" s="1" t="str">
        <f>Simulações!D88</f>
        <v>Cap. Salgueiro [Estrutural]</v>
      </c>
      <c r="B88" s="172" t="str">
        <f>Simulações!DK88</f>
        <v>Sim</v>
      </c>
      <c r="C88" s="183">
        <f>Simulações!K88</f>
        <v>70</v>
      </c>
      <c r="D88" s="172" t="str">
        <f>Simulações!G88</f>
        <v>C4</v>
      </c>
      <c r="E88" s="172" t="e">
        <f>Simulações!CH88</f>
        <v>#N/A</v>
      </c>
      <c r="F88" s="172">
        <f>Simulações!CI88</f>
        <v>0</v>
      </c>
      <c r="G88" s="172">
        <f>Simulações!CN88</f>
        <v>0</v>
      </c>
      <c r="H88" s="172" t="str">
        <f>Simulações!CT88</f>
        <v>Médio I</v>
      </c>
      <c r="I88" s="172" t="str">
        <f>IF(Simulações!CU88="","",Simulações!CU88)</f>
        <v/>
      </c>
      <c r="J88" s="172" t="str">
        <f>IF(Simulações!CX88="","",Simulações!CX88)</f>
        <v/>
      </c>
      <c r="K88" s="176">
        <f>Simulações!AL88</f>
        <v>0</v>
      </c>
      <c r="L88" s="176">
        <f>Simulações!AS88</f>
        <v>0</v>
      </c>
      <c r="M88" s="172" t="str">
        <f>IF(Simulações!CY88="","",Simulações!CY88)</f>
        <v/>
      </c>
      <c r="N88" s="172" t="str">
        <f>IF(Simulações!CZ88="","",Simulações!CZ88)</f>
        <v/>
      </c>
      <c r="O88" s="172">
        <v>1</v>
      </c>
    </row>
    <row r="89" spans="1:15" ht="14.25" customHeight="1" x14ac:dyDescent="0.25">
      <c r="A89" s="1" t="str">
        <f>Simulações!D89</f>
        <v>Avenida Beberibe [IAL]</v>
      </c>
      <c r="B89" s="172" t="str">
        <f>Simulações!DK89</f>
        <v>Sim</v>
      </c>
      <c r="C89" s="183">
        <f>Simulações!K89</f>
        <v>96</v>
      </c>
      <c r="D89" s="172" t="str">
        <f>Simulações!G89</f>
        <v>C2</v>
      </c>
      <c r="E89" s="172" t="str">
        <f>Simulações!CH89</f>
        <v>LEDSTAR</v>
      </c>
      <c r="F89" s="184" t="str">
        <f>Simulações!CI89</f>
        <v xml:space="preserve"> SL VT 9.1 52W</v>
      </c>
      <c r="G89" s="172">
        <f>Simulações!CN89</f>
        <v>52</v>
      </c>
      <c r="H89" s="172" t="str">
        <f>Simulações!CT89</f>
        <v>Longo II</v>
      </c>
      <c r="I89" s="172" t="str">
        <f>IF(Simulações!CU89="","",Simulações!CU89)</f>
        <v/>
      </c>
      <c r="J89" s="172" t="str">
        <f>IF(Simulações!CX89="","",Simulações!CX89)</f>
        <v/>
      </c>
      <c r="K89" s="176">
        <f>Simulações!AL89</f>
        <v>0</v>
      </c>
      <c r="L89" s="176">
        <f>Simulações!AS89</f>
        <v>0</v>
      </c>
      <c r="M89" s="172" t="str">
        <f>IF(Simulações!CY89="","",Simulações!CY89)</f>
        <v/>
      </c>
      <c r="N89" s="172" t="str">
        <f>IF(Simulações!CZ89="","",Simulações!CZ89)</f>
        <v/>
      </c>
      <c r="O89" s="172">
        <v>1</v>
      </c>
    </row>
    <row r="90" spans="1:15" ht="14.25" customHeight="1" x14ac:dyDescent="0.25">
      <c r="A90" s="1" t="str">
        <f>Simulações!D90</f>
        <v>Avenida Beberibe [IAL]</v>
      </c>
      <c r="B90" s="172" t="str">
        <f>Simulações!DK90</f>
        <v>Sim</v>
      </c>
      <c r="C90" s="183">
        <f>Simulações!K90</f>
        <v>96</v>
      </c>
      <c r="D90" s="172" t="str">
        <f>Simulações!G90</f>
        <v>C2</v>
      </c>
      <c r="E90" s="172" t="str">
        <f>Simulações!CH90</f>
        <v>SX LIGHTING</v>
      </c>
      <c r="F90" s="172" t="str">
        <f>Simulações!CI90</f>
        <v>SX-INEVO050HF</v>
      </c>
      <c r="G90" s="172">
        <f>Simulações!CN90</f>
        <v>50</v>
      </c>
      <c r="H90" s="172" t="str">
        <f>Simulações!CT90</f>
        <v>Longo II</v>
      </c>
      <c r="I90" s="172" t="str">
        <f>IF(Simulações!CU90="","",Simulações!CU90)</f>
        <v/>
      </c>
      <c r="J90" s="172" t="str">
        <f>IF(Simulações!CX90="","",Simulações!CX90)</f>
        <v/>
      </c>
      <c r="K90" s="176">
        <f>Simulações!AL90</f>
        <v>0</v>
      </c>
      <c r="L90" s="176">
        <f>Simulações!AS90</f>
        <v>0</v>
      </c>
      <c r="M90" s="172" t="str">
        <f>IF(Simulações!CY90="","",Simulações!CY90)</f>
        <v/>
      </c>
      <c r="N90" s="172" t="str">
        <f>IF(Simulações!CZ90="","",Simulações!CZ90)</f>
        <v/>
      </c>
      <c r="O90" s="172">
        <v>1</v>
      </c>
    </row>
    <row r="91" spans="1:15" ht="14.25" customHeight="1" x14ac:dyDescent="0.25">
      <c r="A91" s="1" t="str">
        <f>Simulações!D91</f>
        <v>Avenida Beberibe [IAL]</v>
      </c>
      <c r="B91" s="172" t="str">
        <f>Simulações!DK91</f>
        <v>Sim</v>
      </c>
      <c r="C91" s="183">
        <f>Simulações!K91</f>
        <v>96</v>
      </c>
      <c r="D91" s="172" t="str">
        <f>Simulações!G91</f>
        <v>C2</v>
      </c>
      <c r="E91" s="172" t="str">
        <f>Simulações!CH91</f>
        <v>TECNOWATT</v>
      </c>
      <c r="F91" s="172" t="str">
        <f>Simulações!CI91</f>
        <v xml:space="preserve">SIGSAGPTLRRSSNDL_50W_61IBBRS
</v>
      </c>
      <c r="G91" s="172">
        <f>Simulações!CN91</f>
        <v>50</v>
      </c>
      <c r="H91" s="172" t="str">
        <f>Simulações!CT91</f>
        <v>Longo II</v>
      </c>
      <c r="I91" s="172" t="str">
        <f>IF(Simulações!CU91="","",Simulações!CU91)</f>
        <v/>
      </c>
      <c r="J91" s="172" t="str">
        <f>IF(Simulações!CX91="","",Simulações!CX91)</f>
        <v/>
      </c>
      <c r="K91" s="176">
        <f>Simulações!AL91</f>
        <v>0</v>
      </c>
      <c r="L91" s="176">
        <f>Simulações!AS91</f>
        <v>0</v>
      </c>
      <c r="M91" s="172" t="str">
        <f>IF(Simulações!CY91="","",Simulações!CY91)</f>
        <v/>
      </c>
      <c r="N91" s="172" t="str">
        <f>IF(Simulações!CZ91="","",Simulações!CZ91)</f>
        <v/>
      </c>
      <c r="O91" s="172">
        <v>1</v>
      </c>
    </row>
    <row r="92" spans="1:15" ht="14.25" customHeight="1" x14ac:dyDescent="0.25">
      <c r="A92" s="1" t="str">
        <f>Simulações!D92</f>
        <v>Rua Professor Joao Medeiros [IAL]</v>
      </c>
      <c r="B92" s="172" t="str">
        <f>Simulações!DK92</f>
        <v>Sim</v>
      </c>
      <c r="C92" s="183">
        <f>Simulações!K92</f>
        <v>100</v>
      </c>
      <c r="D92" s="172" t="str">
        <f>Simulações!G92</f>
        <v>C4</v>
      </c>
      <c r="E92" s="172" t="str">
        <f>Simulações!CH92</f>
        <v>LEDSTAR</v>
      </c>
      <c r="F92" s="172" t="str">
        <f>Simulações!CI92</f>
        <v xml:space="preserve"> SL VT 9.1 28W</v>
      </c>
      <c r="G92" s="172">
        <f>Simulações!CN92</f>
        <v>28</v>
      </c>
      <c r="H92" s="172" t="str">
        <f>Simulações!CT92</f>
        <v>Longo II</v>
      </c>
      <c r="I92" s="172" t="str">
        <f>IF(Simulações!CU92="","",Simulações!CU92)</f>
        <v/>
      </c>
      <c r="J92" s="172" t="str">
        <f>IF(Simulações!CX92="","",Simulações!CX92)</f>
        <v/>
      </c>
      <c r="K92" s="176">
        <f>Simulações!AL92</f>
        <v>0</v>
      </c>
      <c r="L92" s="176">
        <f>Simulações!AS92</f>
        <v>0</v>
      </c>
      <c r="M92" s="172" t="str">
        <f>IF(Simulações!CY92="","",Simulações!CY92)</f>
        <v/>
      </c>
      <c r="N92" s="172" t="str">
        <f>IF(Simulações!CZ92="","",Simulações!CZ92)</f>
        <v/>
      </c>
      <c r="O92" s="172">
        <v>1</v>
      </c>
    </row>
    <row r="93" spans="1:15" ht="14.25" customHeight="1" x14ac:dyDescent="0.25">
      <c r="A93" s="1" t="str">
        <f>Simulações!D93</f>
        <v>Rua Professor Joao Medeiros [IAL]</v>
      </c>
      <c r="B93" s="172" t="str">
        <f>Simulações!DK93</f>
        <v>Sim</v>
      </c>
      <c r="C93" s="183">
        <f>Simulações!K93</f>
        <v>100</v>
      </c>
      <c r="D93" s="172" t="str">
        <f>Simulações!G93</f>
        <v>C4</v>
      </c>
      <c r="E93" s="172" t="str">
        <f>Simulações!CH93</f>
        <v>SX LIGHTING</v>
      </c>
      <c r="F93" s="172" t="str">
        <f>Simulações!CI93</f>
        <v>SX-INEVO030HF</v>
      </c>
      <c r="G93" s="172">
        <f>Simulações!CN93</f>
        <v>31</v>
      </c>
      <c r="H93" s="172" t="str">
        <f>Simulações!CT93</f>
        <v>Longo II</v>
      </c>
      <c r="I93" s="172" t="str">
        <f>IF(Simulações!CU93="","",Simulações!CU93)</f>
        <v/>
      </c>
      <c r="J93" s="172" t="str">
        <f>IF(Simulações!CX93="","",Simulações!CX93)</f>
        <v/>
      </c>
      <c r="K93" s="176">
        <f>Simulações!AL93</f>
        <v>0</v>
      </c>
      <c r="L93" s="176">
        <f>Simulações!AS93</f>
        <v>0</v>
      </c>
      <c r="M93" s="172" t="str">
        <f>IF(Simulações!CY93="","",Simulações!CY93)</f>
        <v/>
      </c>
      <c r="N93" s="172" t="str">
        <f>IF(Simulações!CZ93="","",Simulações!CZ93)</f>
        <v/>
      </c>
      <c r="O93" s="172">
        <v>1</v>
      </c>
    </row>
    <row r="94" spans="1:15" ht="14.25" customHeight="1" x14ac:dyDescent="0.25">
      <c r="A94" s="1" t="str">
        <f>Simulações!D94</f>
        <v>Rua Professor Joao Medeiros [IAL]</v>
      </c>
      <c r="B94" s="172" t="str">
        <f>Simulações!DK94</f>
        <v>Sim</v>
      </c>
      <c r="C94" s="183">
        <f>Simulações!K94</f>
        <v>100</v>
      </c>
      <c r="D94" s="172" t="str">
        <f>Simulações!G94</f>
        <v>C4</v>
      </c>
      <c r="E94" s="172" t="str">
        <f>Simulações!CH94</f>
        <v>TECNOWATT</v>
      </c>
      <c r="F94" s="172" t="str">
        <f>Simulações!CI94</f>
        <v xml:space="preserve">SIGSAGPTLRRSSNDL_30W_38IBBRS
</v>
      </c>
      <c r="G94" s="172">
        <f>Simulações!CN94</f>
        <v>30</v>
      </c>
      <c r="H94" s="172" t="str">
        <f>Simulações!CT94</f>
        <v>Longo II</v>
      </c>
      <c r="I94" s="172" t="str">
        <f>IF(Simulações!CU94="","",Simulações!CU94)</f>
        <v/>
      </c>
      <c r="J94" s="172" t="str">
        <f>IF(Simulações!CX94="","",Simulações!CX94)</f>
        <v/>
      </c>
      <c r="K94" s="176">
        <f>Simulações!AL94</f>
        <v>0</v>
      </c>
      <c r="L94" s="176">
        <f>Simulações!AS94</f>
        <v>0</v>
      </c>
      <c r="M94" s="172" t="str">
        <f>IF(Simulações!CY94="","",Simulações!CY94)</f>
        <v/>
      </c>
      <c r="N94" s="172" t="str">
        <f>IF(Simulações!CZ94="","",Simulações!CZ94)</f>
        <v/>
      </c>
      <c r="O94" s="172">
        <v>1</v>
      </c>
    </row>
    <row r="95" spans="1:15" ht="14.25" customHeight="1" x14ac:dyDescent="0.25">
      <c r="A95" s="1" t="str">
        <f>Simulações!D95</f>
        <v>Avenida Fernando Simoes Barbosa [IAL]</v>
      </c>
      <c r="B95" s="172" t="str">
        <f>Simulações!DK95</f>
        <v>Sim</v>
      </c>
      <c r="C95" s="183">
        <f>Simulações!K95</f>
        <v>100</v>
      </c>
      <c r="D95" s="172" t="str">
        <f>Simulações!G95</f>
        <v>C1</v>
      </c>
      <c r="E95" s="172" t="str">
        <f>Simulações!CH95</f>
        <v>LEDSTAR</v>
      </c>
      <c r="F95" s="172" t="str">
        <f>Simulações!CI95</f>
        <v xml:space="preserve"> SL VT 9.1 65W</v>
      </c>
      <c r="G95" s="172">
        <f>Simulações!CN95</f>
        <v>65</v>
      </c>
      <c r="H95" s="172" t="str">
        <f>Simulações!CT95</f>
        <v>Longo I</v>
      </c>
      <c r="I95" s="172" t="str">
        <f>IF(Simulações!CU95="","",Simulações!CU95)</f>
        <v/>
      </c>
      <c r="J95" s="172" t="str">
        <f>IF(Simulações!CX95="","",Simulações!CX95)</f>
        <v/>
      </c>
      <c r="K95" s="176">
        <f>Simulações!AL95</f>
        <v>0</v>
      </c>
      <c r="L95" s="176">
        <f>Simulações!AS95</f>
        <v>0</v>
      </c>
      <c r="M95" s="172" t="str">
        <f>IF(Simulações!CY95="","",Simulações!CY95)</f>
        <v/>
      </c>
      <c r="N95" s="172" t="str">
        <f>IF(Simulações!CZ95="","",Simulações!CZ95)</f>
        <v/>
      </c>
      <c r="O95" s="172">
        <v>1</v>
      </c>
    </row>
    <row r="96" spans="1:15" ht="14.25" customHeight="1" x14ac:dyDescent="0.25">
      <c r="A96" s="1" t="str">
        <f>Simulações!D96</f>
        <v>Avenida Fernando Simoes Barbosa [IAL]</v>
      </c>
      <c r="B96" s="172" t="str">
        <f>Simulações!DK96</f>
        <v>Sim</v>
      </c>
      <c r="C96" s="183">
        <f>Simulações!K96</f>
        <v>100</v>
      </c>
      <c r="D96" s="172" t="str">
        <f>Simulações!G96</f>
        <v>C1</v>
      </c>
      <c r="E96" s="172" t="str">
        <f>Simulações!CH96</f>
        <v>SX LIGHTING</v>
      </c>
      <c r="F96" s="172" t="str">
        <f>Simulações!CI96</f>
        <v>SX-INEVO060HF</v>
      </c>
      <c r="G96" s="172">
        <f>Simulações!CN96</f>
        <v>60</v>
      </c>
      <c r="H96" s="172" t="str">
        <f>Simulações!CT96</f>
        <v>Longo I</v>
      </c>
      <c r="I96" s="172" t="str">
        <f>IF(Simulações!CU96="","",Simulações!CU96)</f>
        <v/>
      </c>
      <c r="J96" s="172" t="str">
        <f>IF(Simulações!CX96="","",Simulações!CX96)</f>
        <v/>
      </c>
      <c r="K96" s="176">
        <f>Simulações!AL96</f>
        <v>0</v>
      </c>
      <c r="L96" s="176">
        <f>Simulações!AS96</f>
        <v>0</v>
      </c>
      <c r="M96" s="172" t="str">
        <f>IF(Simulações!CY96="","",Simulações!CY96)</f>
        <v/>
      </c>
      <c r="N96" s="172" t="str">
        <f>IF(Simulações!CZ96="","",Simulações!CZ96)</f>
        <v/>
      </c>
      <c r="O96" s="172">
        <v>1</v>
      </c>
    </row>
    <row r="97" spans="1:15" ht="14.25" customHeight="1" x14ac:dyDescent="0.25">
      <c r="A97" s="1" t="str">
        <f>Simulações!D97</f>
        <v>Avenida Fernando Simoes Barbosa [IAL]</v>
      </c>
      <c r="B97" s="172" t="str">
        <f>Simulações!DK97</f>
        <v>Sim</v>
      </c>
      <c r="C97" s="183">
        <f>Simulações!K97</f>
        <v>100</v>
      </c>
      <c r="D97" s="172" t="str">
        <f>Simulações!G97</f>
        <v>C1</v>
      </c>
      <c r="E97" s="172" t="str">
        <f>Simulações!CH97</f>
        <v>TECNOWATT</v>
      </c>
      <c r="F97" s="172" t="str">
        <f>Simulações!CI97</f>
        <v xml:space="preserve">SIGSAGPTLRRSSNDL_60W_73IBBRS
</v>
      </c>
      <c r="G97" s="172">
        <f>Simulações!CN97</f>
        <v>60</v>
      </c>
      <c r="H97" s="172" t="str">
        <f>Simulações!CT97</f>
        <v>Longo I</v>
      </c>
      <c r="I97" s="172" t="str">
        <f>IF(Simulações!CU97="","",Simulações!CU97)</f>
        <v/>
      </c>
      <c r="J97" s="172" t="str">
        <f>IF(Simulações!CX97="","",Simulações!CX97)</f>
        <v/>
      </c>
      <c r="K97" s="176">
        <f>Simulações!AL97</f>
        <v>0</v>
      </c>
      <c r="L97" s="176">
        <f>Simulações!AS97</f>
        <v>0</v>
      </c>
      <c r="M97" s="172" t="str">
        <f>IF(Simulações!CY97="","",Simulações!CY97)</f>
        <v/>
      </c>
      <c r="N97" s="172" t="str">
        <f>IF(Simulações!CZ97="","",Simulações!CZ97)</f>
        <v/>
      </c>
      <c r="O97" s="172">
        <v>1</v>
      </c>
    </row>
    <row r="98" spans="1:15" ht="14.25" customHeight="1" x14ac:dyDescent="0.25">
      <c r="A98" s="1" t="str">
        <f>Simulações!D98</f>
        <v>Avenida Boa Viagem [IAL]</v>
      </c>
      <c r="B98" s="172" t="str">
        <f>Simulações!DK98</f>
        <v>Sim</v>
      </c>
      <c r="C98" s="183">
        <f>Simulações!K98</f>
        <v>287</v>
      </c>
      <c r="D98" s="172" t="str">
        <f>Simulações!G98</f>
        <v>C1</v>
      </c>
      <c r="E98" s="172" t="str">
        <f>Simulações!CH98</f>
        <v>LEDSTAR</v>
      </c>
      <c r="F98" s="172" t="str">
        <f>Simulações!CI98</f>
        <v xml:space="preserve"> SL VT 9.1 140W</v>
      </c>
      <c r="G98" s="172">
        <f>Simulações!CN98</f>
        <v>140</v>
      </c>
      <c r="H98" s="172" t="str">
        <f>Simulações!CT98</f>
        <v>Longo II</v>
      </c>
      <c r="I98" s="172" t="str">
        <f>IF(Simulações!CU98="","",Simulações!CU98)</f>
        <v/>
      </c>
      <c r="J98" s="172" t="str">
        <f>IF(Simulações!CX98="","",Simulações!CX98)</f>
        <v/>
      </c>
      <c r="K98" s="176">
        <f>Simulações!AL98</f>
        <v>0</v>
      </c>
      <c r="L98" s="176">
        <f>Simulações!AS98</f>
        <v>0</v>
      </c>
      <c r="M98" s="172" t="str">
        <f>IF(Simulações!CY98="","",Simulações!CY98)</f>
        <v/>
      </c>
      <c r="N98" s="172" t="str">
        <f>IF(Simulações!CZ98="","",Simulações!CZ98)</f>
        <v/>
      </c>
      <c r="O98" s="172">
        <v>1</v>
      </c>
    </row>
    <row r="99" spans="1:15" ht="14.25" customHeight="1" x14ac:dyDescent="0.25">
      <c r="A99" s="1" t="str">
        <f>Simulações!D99</f>
        <v>Avenida Boa Viagem [IAL]</v>
      </c>
      <c r="B99" s="172" t="str">
        <f>Simulações!DK99</f>
        <v>Sim</v>
      </c>
      <c r="C99" s="183">
        <f>Simulações!K99</f>
        <v>287</v>
      </c>
      <c r="D99" s="172" t="str">
        <f>Simulações!G99</f>
        <v>C1</v>
      </c>
      <c r="E99" s="172" t="str">
        <f>Simulações!CH99</f>
        <v>SX LIGHTING</v>
      </c>
      <c r="F99" s="172" t="str">
        <f>Simulações!CI99</f>
        <v>SX-INLPP150HF</v>
      </c>
      <c r="G99" s="172">
        <f>Simulações!CN99</f>
        <v>137</v>
      </c>
      <c r="H99" s="172" t="str">
        <f>Simulações!CT99</f>
        <v>Longo II</v>
      </c>
      <c r="I99" s="172" t="str">
        <f>IF(Simulações!CU99="","",Simulações!CU99)</f>
        <v/>
      </c>
      <c r="J99" s="172" t="str">
        <f>IF(Simulações!CX99="","",Simulações!CX99)</f>
        <v/>
      </c>
      <c r="K99" s="176">
        <f>Simulações!AL99</f>
        <v>0</v>
      </c>
      <c r="L99" s="176">
        <f>Simulações!AS99</f>
        <v>0</v>
      </c>
      <c r="M99" s="172" t="str">
        <f>IF(Simulações!CY99="","",Simulações!CY99)</f>
        <v/>
      </c>
      <c r="N99" s="172" t="str">
        <f>IF(Simulações!CZ99="","",Simulações!CZ99)</f>
        <v/>
      </c>
      <c r="O99" s="172">
        <v>1</v>
      </c>
    </row>
    <row r="100" spans="1:15" ht="14.25" customHeight="1" x14ac:dyDescent="0.25">
      <c r="A100" s="1" t="str">
        <f>Simulações!D100</f>
        <v>Avenida Boa Viagem [IAL]</v>
      </c>
      <c r="B100" s="172" t="str">
        <f>Simulações!DK100</f>
        <v>Sim</v>
      </c>
      <c r="C100" s="183">
        <f>Simulações!K100</f>
        <v>287</v>
      </c>
      <c r="D100" s="172" t="str">
        <f>Simulações!G100</f>
        <v>C1</v>
      </c>
      <c r="E100" s="172" t="str">
        <f>Simulações!CH100</f>
        <v>TECNOWATT</v>
      </c>
      <c r="F100" s="172" t="str">
        <f>Simulações!CI100</f>
        <v xml:space="preserve">SIGMAGPTLRRSMNDL150W102IBBR
</v>
      </c>
      <c r="G100" s="172">
        <f>Simulações!CN100</f>
        <v>150</v>
      </c>
      <c r="H100" s="172" t="str">
        <f>Simulações!CT100</f>
        <v>Longo II</v>
      </c>
      <c r="I100" s="172" t="str">
        <f>IF(Simulações!CU100="","",Simulações!CU100)</f>
        <v/>
      </c>
      <c r="J100" s="172" t="str">
        <f>IF(Simulações!CX100="","",Simulações!CX100)</f>
        <v/>
      </c>
      <c r="K100" s="176">
        <f>Simulações!AL100</f>
        <v>0</v>
      </c>
      <c r="L100" s="176">
        <f>Simulações!AS100</f>
        <v>0</v>
      </c>
      <c r="M100" s="172" t="str">
        <f>IF(Simulações!CY100="","",Simulações!CY100)</f>
        <v/>
      </c>
      <c r="N100" s="172" t="str">
        <f>IF(Simulações!CZ100="","",Simulações!CZ100)</f>
        <v/>
      </c>
      <c r="O100" s="172">
        <v>1</v>
      </c>
    </row>
    <row r="101" spans="1:15" ht="14.25" customHeight="1" x14ac:dyDescent="0.25">
      <c r="A101" s="1" t="str">
        <f>Simulações!D101</f>
        <v>Bastos Ribeiro</v>
      </c>
      <c r="B101" s="172" t="str">
        <f>Simulações!DK101</f>
        <v>Sim</v>
      </c>
      <c r="C101" s="183">
        <f>Simulações!K101</f>
        <v>115</v>
      </c>
      <c r="D101" s="172" t="str">
        <f>Simulações!G101</f>
        <v>C4</v>
      </c>
      <c r="E101" s="172" t="str">
        <f>Simulações!CH101</f>
        <v>LEDSTAR</v>
      </c>
      <c r="F101" s="172" t="str">
        <f>Simulações!CI101</f>
        <v xml:space="preserve"> SL VT 9.1 28W</v>
      </c>
      <c r="G101" s="172">
        <f>Simulações!CN101</f>
        <v>28</v>
      </c>
      <c r="H101" s="172" t="str">
        <f>Simulações!CT101</f>
        <v>Curto II</v>
      </c>
      <c r="I101" s="172" t="str">
        <f>IF(Simulações!CU101="","",Simulações!CU101)</f>
        <v/>
      </c>
      <c r="J101" s="172" t="str">
        <f>IF(Simulações!CX101="","",Simulações!CX101)</f>
        <v/>
      </c>
      <c r="K101" s="176">
        <f>Simulações!AL101</f>
        <v>0</v>
      </c>
      <c r="L101" s="176">
        <f>Simulações!AS101</f>
        <v>0</v>
      </c>
      <c r="M101" s="172" t="str">
        <f>IF(Simulações!CY101="","",Simulações!CY101)</f>
        <v/>
      </c>
      <c r="N101" s="172" t="str">
        <f>IF(Simulações!CZ101="","",Simulações!CZ101)</f>
        <v/>
      </c>
      <c r="O101" s="172">
        <v>1</v>
      </c>
    </row>
    <row r="102" spans="1:15" ht="14.25" customHeight="1" x14ac:dyDescent="0.25">
      <c r="A102" s="1" t="str">
        <f>Simulações!D102</f>
        <v>Bastos Ribeiro</v>
      </c>
      <c r="B102" s="172" t="str">
        <f>Simulações!DK102</f>
        <v>Sim</v>
      </c>
      <c r="C102" s="183">
        <f>Simulações!K102</f>
        <v>115</v>
      </c>
      <c r="D102" s="172" t="str">
        <f>Simulações!G102</f>
        <v>C4</v>
      </c>
      <c r="E102" s="172" t="str">
        <f>Simulações!CH102</f>
        <v>SX LIGHTING</v>
      </c>
      <c r="F102" s="172" t="str">
        <f>Simulações!CI102</f>
        <v>SX-INEVO030HF</v>
      </c>
      <c r="G102" s="172">
        <f>Simulações!CN102</f>
        <v>31</v>
      </c>
      <c r="H102" s="172" t="str">
        <f>Simulações!CT102</f>
        <v>Curto II</v>
      </c>
      <c r="I102" s="172" t="str">
        <f>IF(Simulações!CU102="","",Simulações!CU102)</f>
        <v/>
      </c>
      <c r="J102" s="172" t="str">
        <f>IF(Simulações!CX102="","",Simulações!CX102)</f>
        <v/>
      </c>
      <c r="K102" s="176">
        <f>Simulações!AL102</f>
        <v>0</v>
      </c>
      <c r="L102" s="176">
        <f>Simulações!AS102</f>
        <v>0</v>
      </c>
      <c r="M102" s="172" t="str">
        <f>IF(Simulações!CY102="","",Simulações!CY102)</f>
        <v/>
      </c>
      <c r="N102" s="172" t="str">
        <f>IF(Simulações!CZ102="","",Simulações!CZ102)</f>
        <v/>
      </c>
      <c r="O102" s="172">
        <v>1</v>
      </c>
    </row>
    <row r="103" spans="1:15" ht="14.25" customHeight="1" x14ac:dyDescent="0.25">
      <c r="A103" s="1" t="str">
        <f>Simulações!D103</f>
        <v>Bastos Ribeiro</v>
      </c>
      <c r="B103" s="172" t="str">
        <f>Simulações!DK103</f>
        <v>Sim</v>
      </c>
      <c r="C103" s="183">
        <f>Simulações!K103</f>
        <v>115</v>
      </c>
      <c r="D103" s="172" t="str">
        <f>Simulações!G103</f>
        <v>C4</v>
      </c>
      <c r="E103" s="172" t="str">
        <f>Simulações!CH103</f>
        <v>TECNOWATT</v>
      </c>
      <c r="F103" s="172" t="str">
        <f>Simulações!CI103</f>
        <v xml:space="preserve">SIGSAGPTLRRSSNDL_30W_38IBBRS
</v>
      </c>
      <c r="G103" s="172">
        <f>Simulações!CN103</f>
        <v>30</v>
      </c>
      <c r="H103" s="172" t="str">
        <f>Simulações!CT103</f>
        <v>Curto II</v>
      </c>
      <c r="I103" s="172" t="str">
        <f>IF(Simulações!CU103="","",Simulações!CU103)</f>
        <v/>
      </c>
      <c r="J103" s="172" t="str">
        <f>IF(Simulações!CX103="","",Simulações!CX103)</f>
        <v/>
      </c>
      <c r="K103" s="176">
        <f>Simulações!AL103</f>
        <v>0</v>
      </c>
      <c r="L103" s="176">
        <f>Simulações!AS103</f>
        <v>0</v>
      </c>
      <c r="M103" s="172" t="str">
        <f>IF(Simulações!CY103="","",Simulações!CY103)</f>
        <v/>
      </c>
      <c r="N103" s="172" t="str">
        <f>IF(Simulações!CZ103="","",Simulações!CZ103)</f>
        <v/>
      </c>
      <c r="O103" s="172">
        <v>1</v>
      </c>
    </row>
    <row r="104" spans="1:15" ht="14.25" customHeight="1" x14ac:dyDescent="0.25">
      <c r="A104" s="1" t="str">
        <f>Simulações!D104</f>
        <v>R. Frei Tito De Alencar Lima</v>
      </c>
      <c r="B104" s="172" t="str">
        <f>Simulações!DK104</f>
        <v>Sim</v>
      </c>
      <c r="C104" s="183">
        <f>Simulações!K104</f>
        <v>72</v>
      </c>
      <c r="D104" s="172" t="str">
        <f>Simulações!G104</f>
        <v>C5</v>
      </c>
      <c r="E104" s="172" t="e">
        <f>Simulações!CH104</f>
        <v>#N/A</v>
      </c>
      <c r="F104" s="172">
        <f>Simulações!CI104</f>
        <v>0</v>
      </c>
      <c r="G104" s="172">
        <f>Simulações!CN104</f>
        <v>0</v>
      </c>
      <c r="H104" s="172" t="str">
        <f>Simulações!CT104</f>
        <v>Curto I</v>
      </c>
      <c r="I104" s="172" t="str">
        <f>IF(Simulações!CU104="","",Simulações!CU104)</f>
        <v/>
      </c>
      <c r="J104" s="172" t="str">
        <f>IF(Simulações!CX104="","",Simulações!CX104)</f>
        <v/>
      </c>
      <c r="K104" s="176">
        <f>Simulações!AL104</f>
        <v>0</v>
      </c>
      <c r="L104" s="176">
        <f>Simulações!AS104</f>
        <v>0</v>
      </c>
      <c r="M104" s="172" t="str">
        <f>IF(Simulações!CY104="","",Simulações!CY104)</f>
        <v/>
      </c>
      <c r="N104" s="172" t="str">
        <f>IF(Simulações!CZ104="","",Simulações!CZ104)</f>
        <v/>
      </c>
      <c r="O104" s="172">
        <v>1</v>
      </c>
    </row>
    <row r="105" spans="1:15" ht="14.25" customHeight="1" x14ac:dyDescent="0.25">
      <c r="A105" s="1" t="str">
        <f>Simulações!D105</f>
        <v>R. Frei Tito De Alencar Lima</v>
      </c>
      <c r="B105" s="172" t="str">
        <f>Simulações!DK105</f>
        <v>Sim</v>
      </c>
      <c r="C105" s="183">
        <f>Simulações!K105</f>
        <v>72</v>
      </c>
      <c r="D105" s="172" t="str">
        <f>Simulações!G105</f>
        <v>C5</v>
      </c>
      <c r="E105" s="172" t="e">
        <f>Simulações!CH105</f>
        <v>#N/A</v>
      </c>
      <c r="F105" s="172">
        <f>Simulações!CI105</f>
        <v>0</v>
      </c>
      <c r="G105" s="172">
        <f>Simulações!CN105</f>
        <v>0</v>
      </c>
      <c r="H105" s="172" t="str">
        <f>Simulações!CT105</f>
        <v>Curto I</v>
      </c>
      <c r="I105" s="172" t="str">
        <f>IF(Simulações!CU105="","",Simulações!CU105)</f>
        <v/>
      </c>
      <c r="J105" s="172" t="str">
        <f>IF(Simulações!CX105="","",Simulações!CX105)</f>
        <v/>
      </c>
      <c r="K105" s="176">
        <f>Simulações!AL105</f>
        <v>0</v>
      </c>
      <c r="L105" s="176">
        <f>Simulações!AS105</f>
        <v>0</v>
      </c>
      <c r="M105" s="172" t="str">
        <f>IF(Simulações!CY105="","",Simulações!CY105)</f>
        <v/>
      </c>
      <c r="N105" s="172" t="str">
        <f>IF(Simulações!CZ105="","",Simulações!CZ105)</f>
        <v/>
      </c>
      <c r="O105" s="172">
        <v>1</v>
      </c>
    </row>
    <row r="106" spans="1:15" ht="14.25" customHeight="1" x14ac:dyDescent="0.25">
      <c r="A106" s="1" t="str">
        <f>Simulações!D106</f>
        <v>R. Frei Tito De Alencar Lima</v>
      </c>
      <c r="B106" s="172" t="str">
        <f>Simulações!DK106</f>
        <v>Sim</v>
      </c>
      <c r="C106" s="183">
        <f>Simulações!K106</f>
        <v>72</v>
      </c>
      <c r="D106" s="172" t="str">
        <f>Simulações!G106</f>
        <v>C5</v>
      </c>
      <c r="E106" s="172" t="e">
        <f>Simulações!CH106</f>
        <v>#N/A</v>
      </c>
      <c r="F106" s="172">
        <f>Simulações!CI106</f>
        <v>0</v>
      </c>
      <c r="G106" s="172">
        <f>Simulações!CN106</f>
        <v>0</v>
      </c>
      <c r="H106" s="172" t="str">
        <f>Simulações!CT106</f>
        <v>Curto I</v>
      </c>
      <c r="I106" s="172" t="str">
        <f>IF(Simulações!CU106="","",Simulações!CU106)</f>
        <v/>
      </c>
      <c r="J106" s="172" t="str">
        <f>IF(Simulações!CX106="","",Simulações!CX106)</f>
        <v/>
      </c>
      <c r="K106" s="176">
        <f>Simulações!AL106</f>
        <v>0</v>
      </c>
      <c r="L106" s="176">
        <f>Simulações!AS106</f>
        <v>0</v>
      </c>
      <c r="M106" s="172" t="str">
        <f>IF(Simulações!CY106="","",Simulações!CY106)</f>
        <v/>
      </c>
      <c r="N106" s="172" t="str">
        <f>IF(Simulações!CZ106="","",Simulações!CZ106)</f>
        <v/>
      </c>
      <c r="O106" s="172">
        <v>1</v>
      </c>
    </row>
    <row r="107" spans="1:15" ht="14.25" customHeight="1" x14ac:dyDescent="0.25">
      <c r="A107" s="1" t="str">
        <f>Simulações!D107</f>
        <v>Rua Conselheiro Nabuco</v>
      </c>
      <c r="B107" s="172" t="str">
        <f>Simulações!DK107</f>
        <v>Sim</v>
      </c>
      <c r="C107" s="183">
        <f>Simulações!K107</f>
        <v>115</v>
      </c>
      <c r="D107" s="172" t="str">
        <f>Simulações!G107</f>
        <v>C3</v>
      </c>
      <c r="E107" s="172" t="str">
        <f>Simulações!CH107</f>
        <v>LEDSTAR</v>
      </c>
      <c r="F107" s="172" t="str">
        <f>Simulações!CI107</f>
        <v xml:space="preserve"> SL VT 9.1 72W</v>
      </c>
      <c r="G107" s="172">
        <f>Simulações!CN107</f>
        <v>72</v>
      </c>
      <c r="H107" s="172" t="str">
        <f>Simulações!CT107</f>
        <v>Médio II</v>
      </c>
      <c r="I107" s="172" t="str">
        <f>IF(Simulações!CU107="","",Simulações!CU107)</f>
        <v/>
      </c>
      <c r="J107" s="172" t="str">
        <f>IF(Simulações!CX107="","",Simulações!CX107)</f>
        <v/>
      </c>
      <c r="K107" s="176">
        <f>Simulações!AL107</f>
        <v>0</v>
      </c>
      <c r="L107" s="176">
        <f>Simulações!AS107</f>
        <v>0</v>
      </c>
      <c r="M107" s="172" t="str">
        <f>IF(Simulações!CY107="","",Simulações!CY107)</f>
        <v/>
      </c>
      <c r="N107" s="172" t="str">
        <f>IF(Simulações!CZ107="","",Simulações!CZ107)</f>
        <v/>
      </c>
      <c r="O107" s="172">
        <v>1</v>
      </c>
    </row>
    <row r="108" spans="1:15" ht="14.25" customHeight="1" x14ac:dyDescent="0.25">
      <c r="A108" s="1" t="str">
        <f>Simulações!D108</f>
        <v>Rua Conselheiro Nabuco</v>
      </c>
      <c r="B108" s="172" t="str">
        <f>Simulações!DK108</f>
        <v>Sim</v>
      </c>
      <c r="C108" s="183">
        <f>Simulações!K108</f>
        <v>115</v>
      </c>
      <c r="D108" s="172" t="str">
        <f>Simulações!G108</f>
        <v>C3</v>
      </c>
      <c r="E108" s="172" t="str">
        <f>Simulações!CH108</f>
        <v>SX LIGHTING</v>
      </c>
      <c r="F108" s="172" t="str">
        <f>Simulações!CI108</f>
        <v>SX-INLPP070HF</v>
      </c>
      <c r="G108" s="172">
        <f>Simulações!CN108</f>
        <v>70</v>
      </c>
      <c r="H108" s="172" t="str">
        <f>Simulações!CT108</f>
        <v>Médio II</v>
      </c>
      <c r="I108" s="172" t="str">
        <f>IF(Simulações!CU108="","",Simulações!CU108)</f>
        <v/>
      </c>
      <c r="J108" s="172" t="str">
        <f>IF(Simulações!CX108="","",Simulações!CX108)</f>
        <v/>
      </c>
      <c r="K108" s="176">
        <f>Simulações!AL108</f>
        <v>0</v>
      </c>
      <c r="L108" s="176">
        <f>Simulações!AS108</f>
        <v>0</v>
      </c>
      <c r="M108" s="172" t="str">
        <f>IF(Simulações!CY108="","",Simulações!CY108)</f>
        <v/>
      </c>
      <c r="N108" s="172" t="str">
        <f>IF(Simulações!CZ108="","",Simulações!CZ108)</f>
        <v/>
      </c>
      <c r="O108" s="172">
        <v>1</v>
      </c>
    </row>
    <row r="109" spans="1:15" ht="14.25" customHeight="1" x14ac:dyDescent="0.25">
      <c r="A109" s="1" t="str">
        <f>Simulações!D109</f>
        <v>Rua Conselheiro Nabuco</v>
      </c>
      <c r="B109" s="172" t="str">
        <f>Simulações!DK109</f>
        <v>Sim</v>
      </c>
      <c r="C109" s="183">
        <f>Simulações!K109</f>
        <v>115</v>
      </c>
      <c r="D109" s="172" t="str">
        <f>Simulações!G109</f>
        <v>C3</v>
      </c>
      <c r="E109" s="172" t="str">
        <f>Simulações!CH109</f>
        <v>TECNOWATT</v>
      </c>
      <c r="F109" s="172" t="str">
        <f>Simulações!CI109</f>
        <v xml:space="preserve">SIGSAGPTLRRSSNDL_90W112IBBRS
</v>
      </c>
      <c r="G109" s="172">
        <f>Simulações!CN109</f>
        <v>90</v>
      </c>
      <c r="H109" s="172" t="str">
        <f>Simulações!CT109</f>
        <v>Médio II</v>
      </c>
      <c r="I109" s="172" t="str">
        <f>IF(Simulações!CU109="","",Simulações!CU109)</f>
        <v/>
      </c>
      <c r="J109" s="172" t="str">
        <f>IF(Simulações!CX109="","",Simulações!CX109)</f>
        <v/>
      </c>
      <c r="K109" s="176">
        <f>Simulações!AL109</f>
        <v>0</v>
      </c>
      <c r="L109" s="176">
        <f>Simulações!AS109</f>
        <v>0</v>
      </c>
      <c r="M109" s="172" t="str">
        <f>IF(Simulações!CY109="","",Simulações!CY109)</f>
        <v/>
      </c>
      <c r="N109" s="172" t="str">
        <f>IF(Simulações!CZ109="","",Simulações!CZ109)</f>
        <v/>
      </c>
      <c r="O109" s="172">
        <v>1</v>
      </c>
    </row>
    <row r="110" spans="1:15" ht="14.25" customHeight="1" x14ac:dyDescent="0.25">
      <c r="A110" s="1" t="str">
        <f>Simulações!D110</f>
        <v>Avenida Padre Mosca de Carvalho</v>
      </c>
      <c r="B110" s="172" t="str">
        <f>Simulações!DK110</f>
        <v>Sim</v>
      </c>
      <c r="C110" s="183">
        <f>Simulações!K110</f>
        <v>70</v>
      </c>
      <c r="D110" s="172" t="str">
        <f>Simulações!G110</f>
        <v>C4</v>
      </c>
      <c r="E110" s="172" t="e">
        <f>Simulações!CH110</f>
        <v>#N/A</v>
      </c>
      <c r="F110" s="172">
        <f>Simulações!CI110</f>
        <v>0</v>
      </c>
      <c r="G110" s="172">
        <f>Simulações!CN110</f>
        <v>0</v>
      </c>
      <c r="H110" s="172" t="str">
        <f>Simulações!CT110</f>
        <v>Médio I</v>
      </c>
      <c r="I110" s="172" t="str">
        <f>IF(Simulações!CU110="","",Simulações!CU110)</f>
        <v/>
      </c>
      <c r="J110" s="172" t="str">
        <f>IF(Simulações!CX110="","",Simulações!CX110)</f>
        <v/>
      </c>
      <c r="K110" s="176">
        <f>Simulações!AL110</f>
        <v>0</v>
      </c>
      <c r="L110" s="176">
        <f>Simulações!AS110</f>
        <v>0</v>
      </c>
      <c r="M110" s="172" t="str">
        <f>IF(Simulações!CY110="","",Simulações!CY110)</f>
        <v/>
      </c>
      <c r="N110" s="172" t="str">
        <f>IF(Simulações!CZ110="","",Simulações!CZ110)</f>
        <v/>
      </c>
      <c r="O110" s="172">
        <v>1</v>
      </c>
    </row>
    <row r="111" spans="1:15" ht="14.25" customHeight="1" x14ac:dyDescent="0.25">
      <c r="A111" s="1" t="str">
        <f>Simulações!D111</f>
        <v>Avenida Padre Mosca de Carvalho</v>
      </c>
      <c r="B111" s="172" t="str">
        <f>Simulações!DK111</f>
        <v>Sim</v>
      </c>
      <c r="C111" s="183">
        <f>Simulações!K111</f>
        <v>70</v>
      </c>
      <c r="D111" s="172" t="str">
        <f>Simulações!G111</f>
        <v>C4</v>
      </c>
      <c r="E111" s="172" t="e">
        <f>Simulações!CH111</f>
        <v>#N/A</v>
      </c>
      <c r="F111" s="172">
        <f>Simulações!CI111</f>
        <v>0</v>
      </c>
      <c r="G111" s="172">
        <f>Simulações!CN111</f>
        <v>0</v>
      </c>
      <c r="H111" s="172" t="str">
        <f>Simulações!CT111</f>
        <v>Médio I</v>
      </c>
      <c r="I111" s="172" t="str">
        <f>IF(Simulações!CU111="","",Simulações!CU111)</f>
        <v/>
      </c>
      <c r="J111" s="172" t="str">
        <f>IF(Simulações!CX111="","",Simulações!CX111)</f>
        <v/>
      </c>
      <c r="K111" s="176">
        <f>Simulações!AL111</f>
        <v>0</v>
      </c>
      <c r="L111" s="176">
        <f>Simulações!AS111</f>
        <v>0</v>
      </c>
      <c r="M111" s="172" t="str">
        <f>IF(Simulações!CY111="","",Simulações!CY111)</f>
        <v/>
      </c>
      <c r="N111" s="172" t="str">
        <f>IF(Simulações!CZ111="","",Simulações!CZ111)</f>
        <v/>
      </c>
      <c r="O111" s="172">
        <v>1</v>
      </c>
    </row>
    <row r="112" spans="1:15" ht="14.25" customHeight="1" x14ac:dyDescent="0.25">
      <c r="A112" s="1" t="str">
        <f>Simulações!D112</f>
        <v>Avenida Padre Mosca de Carvalho</v>
      </c>
      <c r="B112" s="172" t="str">
        <f>Simulações!DK112</f>
        <v>Sim</v>
      </c>
      <c r="C112" s="183">
        <f>Simulações!K112</f>
        <v>70</v>
      </c>
      <c r="D112" s="172" t="str">
        <f>Simulações!G112</f>
        <v>C4</v>
      </c>
      <c r="E112" s="172" t="e">
        <f>Simulações!CH112</f>
        <v>#N/A</v>
      </c>
      <c r="F112" s="172">
        <f>Simulações!CI112</f>
        <v>0</v>
      </c>
      <c r="G112" s="172">
        <f>Simulações!CN112</f>
        <v>0</v>
      </c>
      <c r="H112" s="172" t="str">
        <f>Simulações!CT112</f>
        <v>Médio I</v>
      </c>
      <c r="I112" s="172" t="str">
        <f>IF(Simulações!CU112="","",Simulações!CU112)</f>
        <v/>
      </c>
      <c r="J112" s="172" t="str">
        <f>IF(Simulações!CX112="","",Simulações!CX112)</f>
        <v/>
      </c>
      <c r="K112" s="176">
        <f>Simulações!AL112</f>
        <v>0</v>
      </c>
      <c r="L112" s="176">
        <f>Simulações!AS112</f>
        <v>0</v>
      </c>
      <c r="M112" s="172" t="str">
        <f>IF(Simulações!CY112="","",Simulações!CY112)</f>
        <v/>
      </c>
      <c r="N112" s="172" t="str">
        <f>IF(Simulações!CZ112="","",Simulações!CZ112)</f>
        <v/>
      </c>
      <c r="O112" s="172">
        <v>1</v>
      </c>
    </row>
    <row r="113" spans="1:15" ht="14.25" customHeight="1" x14ac:dyDescent="0.25">
      <c r="A113" s="1" t="str">
        <f>Simulações!D113</f>
        <v>Rua Isabel</v>
      </c>
      <c r="B113" s="172" t="str">
        <f>Simulações!DK113</f>
        <v>Sim</v>
      </c>
      <c r="C113" s="183">
        <f>Simulações!K113</f>
        <v>70</v>
      </c>
      <c r="D113" s="172" t="str">
        <f>Simulações!G113</f>
        <v>-</v>
      </c>
      <c r="E113" s="172" t="e">
        <f>Simulações!CH113</f>
        <v>#N/A</v>
      </c>
      <c r="F113" s="172">
        <f>Simulações!CI113</f>
        <v>0</v>
      </c>
      <c r="G113" s="172">
        <f>Simulações!CN113</f>
        <v>0</v>
      </c>
      <c r="H113" s="172" t="str">
        <f>Simulações!CT113</f>
        <v>Curto I</v>
      </c>
      <c r="I113" s="172" t="str">
        <f>IF(Simulações!CU113="","",Simulações!CU113)</f>
        <v/>
      </c>
      <c r="J113" s="172" t="str">
        <f>IF(Simulações!CX113="","",Simulações!CX113)</f>
        <v/>
      </c>
      <c r="K113" s="176">
        <f>Simulações!AL113</f>
        <v>0</v>
      </c>
      <c r="L113" s="176">
        <f>Simulações!AS113</f>
        <v>0</v>
      </c>
      <c r="M113" s="172" t="str">
        <f>IF(Simulações!CY113="","",Simulações!CY113)</f>
        <v/>
      </c>
      <c r="N113" s="172" t="str">
        <f>IF(Simulações!CZ113="","",Simulações!CZ113)</f>
        <v/>
      </c>
      <c r="O113" s="172">
        <v>1</v>
      </c>
    </row>
    <row r="114" spans="1:15" ht="14.25" customHeight="1" x14ac:dyDescent="0.25">
      <c r="A114" s="1" t="str">
        <f>Simulações!D114</f>
        <v>Rua Isabel</v>
      </c>
      <c r="B114" s="172" t="str">
        <f>Simulações!DK114</f>
        <v>Sim</v>
      </c>
      <c r="C114" s="183">
        <f>Simulações!K114</f>
        <v>70</v>
      </c>
      <c r="D114" s="172" t="str">
        <f>Simulações!G114</f>
        <v>-</v>
      </c>
      <c r="E114" s="172" t="e">
        <f>Simulações!CH114</f>
        <v>#N/A</v>
      </c>
      <c r="F114" s="172">
        <f>Simulações!CI114</f>
        <v>0</v>
      </c>
      <c r="G114" s="172">
        <f>Simulações!CN114</f>
        <v>0</v>
      </c>
      <c r="H114" s="172" t="str">
        <f>Simulações!CT114</f>
        <v>Curto I</v>
      </c>
      <c r="I114" s="172" t="str">
        <f>IF(Simulações!CU114="","",Simulações!CU114)</f>
        <v/>
      </c>
      <c r="J114" s="172" t="str">
        <f>IF(Simulações!CX114="","",Simulações!CX114)</f>
        <v/>
      </c>
      <c r="K114" s="176">
        <f>Simulações!AL114</f>
        <v>0</v>
      </c>
      <c r="L114" s="176">
        <f>Simulações!AS114</f>
        <v>0</v>
      </c>
      <c r="M114" s="172" t="str">
        <f>IF(Simulações!CY114="","",Simulações!CY114)</f>
        <v/>
      </c>
      <c r="N114" s="172" t="str">
        <f>IF(Simulações!CZ114="","",Simulações!CZ114)</f>
        <v/>
      </c>
      <c r="O114" s="172">
        <v>1</v>
      </c>
    </row>
    <row r="115" spans="1:15" ht="14.25" customHeight="1" x14ac:dyDescent="0.25">
      <c r="A115" s="1" t="str">
        <f>Simulações!D115</f>
        <v>Rua Isabel</v>
      </c>
      <c r="B115" s="172" t="str">
        <f>Simulações!DK115</f>
        <v>Sim</v>
      </c>
      <c r="C115" s="183">
        <f>Simulações!K115</f>
        <v>70</v>
      </c>
      <c r="D115" s="172" t="str">
        <f>Simulações!G115</f>
        <v>-</v>
      </c>
      <c r="E115" s="172" t="e">
        <f>Simulações!CH115</f>
        <v>#N/A</v>
      </c>
      <c r="F115" s="172">
        <f>Simulações!CI115</f>
        <v>0</v>
      </c>
      <c r="G115" s="172">
        <f>Simulações!CN115</f>
        <v>0</v>
      </c>
      <c r="H115" s="172" t="str">
        <f>Simulações!CT115</f>
        <v>Curto I</v>
      </c>
      <c r="I115" s="172" t="str">
        <f>IF(Simulações!CU115="","",Simulações!CU115)</f>
        <v/>
      </c>
      <c r="J115" s="172" t="str">
        <f>IF(Simulações!CX115="","",Simulações!CX115)</f>
        <v/>
      </c>
      <c r="K115" s="176">
        <f>Simulações!AL115</f>
        <v>0</v>
      </c>
      <c r="L115" s="176">
        <f>Simulações!AS115</f>
        <v>0</v>
      </c>
      <c r="M115" s="172" t="str">
        <f>IF(Simulações!CY115="","",Simulações!CY115)</f>
        <v/>
      </c>
      <c r="N115" s="172" t="str">
        <f>IF(Simulações!CZ115="","",Simulações!CZ115)</f>
        <v/>
      </c>
      <c r="O115" s="172">
        <v>1</v>
      </c>
    </row>
    <row r="116" spans="1:15" ht="14.25" customHeight="1" x14ac:dyDescent="0.25">
      <c r="A116" s="1" t="str">
        <f>Simulações!D116</f>
        <v>Cinema</v>
      </c>
      <c r="B116" s="172" t="str">
        <f>Simulações!DK116</f>
        <v>Sim</v>
      </c>
      <c r="C116" s="183">
        <f>Simulações!K116</f>
        <v>96</v>
      </c>
      <c r="D116" s="172" t="str">
        <f>Simulações!G116</f>
        <v>C4</v>
      </c>
      <c r="E116" s="172" t="str">
        <f>Simulações!CH116</f>
        <v>LEDSTAR</v>
      </c>
      <c r="F116" s="172" t="str">
        <f>Simulações!CI116</f>
        <v xml:space="preserve"> SL VT 9.1 28W</v>
      </c>
      <c r="G116" s="172">
        <f>Simulações!CN116</f>
        <v>28</v>
      </c>
      <c r="H116" s="172" t="str">
        <f>Simulações!CT116</f>
        <v>Médio I</v>
      </c>
      <c r="I116" s="172" t="str">
        <f>IF(Simulações!CU116="","",Simulações!CU116)</f>
        <v/>
      </c>
      <c r="J116" s="172" t="str">
        <f>IF(Simulações!CX116="","",Simulações!CX116)</f>
        <v/>
      </c>
      <c r="K116" s="176">
        <f>Simulações!AL116</f>
        <v>0</v>
      </c>
      <c r="L116" s="176">
        <f>Simulações!AS116</f>
        <v>0</v>
      </c>
      <c r="M116" s="172" t="str">
        <f>IF(Simulações!CY116="","",Simulações!CY116)</f>
        <v/>
      </c>
      <c r="N116" s="172" t="str">
        <f>IF(Simulações!CZ116="","",Simulações!CZ116)</f>
        <v/>
      </c>
      <c r="O116" s="172">
        <v>1</v>
      </c>
    </row>
    <row r="117" spans="1:15" ht="14.25" customHeight="1" x14ac:dyDescent="0.25">
      <c r="A117" s="1" t="str">
        <f>Simulações!D117</f>
        <v>Cinema</v>
      </c>
      <c r="B117" s="172" t="str">
        <f>Simulações!DK117</f>
        <v>Sim</v>
      </c>
      <c r="C117" s="183">
        <f>Simulações!K117</f>
        <v>96</v>
      </c>
      <c r="D117" s="172" t="str">
        <f>Simulações!G117</f>
        <v>C4</v>
      </c>
      <c r="E117" s="172" t="str">
        <f>Simulações!CH117</f>
        <v>SX LIGHTING</v>
      </c>
      <c r="F117" s="172" t="str">
        <f>Simulações!CI117</f>
        <v>SX-INEVO030HF</v>
      </c>
      <c r="G117" s="172">
        <f>Simulações!CN117</f>
        <v>31</v>
      </c>
      <c r="H117" s="172" t="str">
        <f>Simulações!CT117</f>
        <v>Médio I</v>
      </c>
      <c r="I117" s="172" t="str">
        <f>IF(Simulações!CU117="","",Simulações!CU117)</f>
        <v/>
      </c>
      <c r="J117" s="172" t="str">
        <f>IF(Simulações!CX117="","",Simulações!CX117)</f>
        <v/>
      </c>
      <c r="K117" s="176">
        <f>Simulações!AL117</f>
        <v>0</v>
      </c>
      <c r="L117" s="176">
        <f>Simulações!AS117</f>
        <v>0</v>
      </c>
      <c r="M117" s="172" t="str">
        <f>IF(Simulações!CY117="","",Simulações!CY117)</f>
        <v/>
      </c>
      <c r="N117" s="172" t="str">
        <f>IF(Simulações!CZ117="","",Simulações!CZ117)</f>
        <v/>
      </c>
      <c r="O117" s="172">
        <v>1</v>
      </c>
    </row>
    <row r="118" spans="1:15" ht="14.25" customHeight="1" x14ac:dyDescent="0.25">
      <c r="A118" s="1" t="str">
        <f>Simulações!D118</f>
        <v>Cinema</v>
      </c>
      <c r="B118" s="172" t="str">
        <f>Simulações!DK118</f>
        <v>Sim</v>
      </c>
      <c r="C118" s="183">
        <f>Simulações!K118</f>
        <v>96</v>
      </c>
      <c r="D118" s="172" t="str">
        <f>Simulações!G118</f>
        <v>C4</v>
      </c>
      <c r="E118" s="172" t="str">
        <f>Simulações!CH118</f>
        <v>TECNOWATT</v>
      </c>
      <c r="F118" s="172" t="str">
        <f>Simulações!CI118</f>
        <v xml:space="preserve">SIGSAGPTLRRSSNDL_30W_38IBBRS
</v>
      </c>
      <c r="G118" s="172">
        <f>Simulações!CN118</f>
        <v>30</v>
      </c>
      <c r="H118" s="172" t="str">
        <f>Simulações!CT118</f>
        <v>Médio I</v>
      </c>
      <c r="I118" s="172" t="str">
        <f>IF(Simulações!CU118="","",Simulações!CU118)</f>
        <v/>
      </c>
      <c r="J118" s="172" t="str">
        <f>IF(Simulações!CX118="","",Simulações!CX118)</f>
        <v/>
      </c>
      <c r="K118" s="176">
        <f>Simulações!AL118</f>
        <v>0</v>
      </c>
      <c r="L118" s="176">
        <f>Simulações!AS118</f>
        <v>0</v>
      </c>
      <c r="M118" s="172" t="str">
        <f>IF(Simulações!CY118="","",Simulações!CY118)</f>
        <v/>
      </c>
      <c r="N118" s="172" t="str">
        <f>IF(Simulações!CZ118="","",Simulações!CZ118)</f>
        <v/>
      </c>
      <c r="O118" s="172">
        <v>1</v>
      </c>
    </row>
    <row r="119" spans="1:15" ht="14.25" customHeight="1" x14ac:dyDescent="0.25">
      <c r="A119" s="1" t="str">
        <f>Simulações!D119</f>
        <v>Joao Rio Branco</v>
      </c>
      <c r="B119" s="172" t="str">
        <f>Simulações!DK119</f>
        <v>Sim</v>
      </c>
      <c r="C119" s="183">
        <f>Simulações!K119</f>
        <v>55</v>
      </c>
      <c r="D119" s="172" t="str">
        <f>Simulações!G119</f>
        <v>-</v>
      </c>
      <c r="E119" s="172" t="e">
        <f>Simulações!CH119</f>
        <v>#N/A</v>
      </c>
      <c r="F119" s="172">
        <f>Simulações!CI119</f>
        <v>0</v>
      </c>
      <c r="G119" s="172">
        <f>Simulações!CN119</f>
        <v>0</v>
      </c>
      <c r="H119" s="172" t="str">
        <f>Simulações!CT119</f>
        <v>Curto I</v>
      </c>
      <c r="I119" s="172" t="str">
        <f>IF(Simulações!CU119="","",Simulações!CU119)</f>
        <v/>
      </c>
      <c r="J119" s="172" t="str">
        <f>IF(Simulações!CX119="","",Simulações!CX119)</f>
        <v/>
      </c>
      <c r="K119" s="176">
        <f>Simulações!AL119</f>
        <v>0</v>
      </c>
      <c r="L119" s="176">
        <f>Simulações!AS119</f>
        <v>0</v>
      </c>
      <c r="M119" s="172" t="str">
        <f>IF(Simulações!CY119="","",Simulações!CY119)</f>
        <v/>
      </c>
      <c r="N119" s="172" t="str">
        <f>IF(Simulações!CZ119="","",Simulações!CZ119)</f>
        <v/>
      </c>
      <c r="O119" s="172">
        <v>1</v>
      </c>
    </row>
    <row r="120" spans="1:15" ht="14.25" customHeight="1" x14ac:dyDescent="0.25">
      <c r="A120" s="1" t="str">
        <f>Simulações!D120</f>
        <v>Joao Rio Branco</v>
      </c>
      <c r="B120" s="172" t="str">
        <f>Simulações!DK120</f>
        <v>Sim</v>
      </c>
      <c r="C120" s="183">
        <f>Simulações!K120</f>
        <v>55</v>
      </c>
      <c r="D120" s="172" t="str">
        <f>Simulações!G120</f>
        <v>-</v>
      </c>
      <c r="E120" s="172" t="e">
        <f>Simulações!CH120</f>
        <v>#N/A</v>
      </c>
      <c r="F120" s="172">
        <f>Simulações!CI120</f>
        <v>0</v>
      </c>
      <c r="G120" s="172">
        <f>Simulações!CN120</f>
        <v>0</v>
      </c>
      <c r="H120" s="172" t="str">
        <f>Simulações!CT120</f>
        <v>Curto I</v>
      </c>
      <c r="I120" s="172" t="str">
        <f>IF(Simulações!CU120="","",Simulações!CU120)</f>
        <v/>
      </c>
      <c r="J120" s="172" t="str">
        <f>IF(Simulações!CX120="","",Simulações!CX120)</f>
        <v/>
      </c>
      <c r="K120" s="176">
        <f>Simulações!AL120</f>
        <v>0</v>
      </c>
      <c r="L120" s="176">
        <f>Simulações!AS120</f>
        <v>0</v>
      </c>
      <c r="M120" s="172" t="str">
        <f>IF(Simulações!CY120="","",Simulações!CY120)</f>
        <v/>
      </c>
      <c r="N120" s="172" t="str">
        <f>IF(Simulações!CZ120="","",Simulações!CZ120)</f>
        <v/>
      </c>
      <c r="O120" s="172">
        <v>1</v>
      </c>
    </row>
    <row r="121" spans="1:15" ht="14.25" customHeight="1" x14ac:dyDescent="0.25">
      <c r="A121" s="1" t="str">
        <f>Simulações!D121</f>
        <v>Joao Rio Branco</v>
      </c>
      <c r="B121" s="172" t="str">
        <f>Simulações!DK121</f>
        <v>Sim</v>
      </c>
      <c r="C121" s="183">
        <f>Simulações!K121</f>
        <v>55</v>
      </c>
      <c r="D121" s="172" t="str">
        <f>Simulações!G121</f>
        <v>-</v>
      </c>
      <c r="E121" s="172" t="e">
        <f>Simulações!CH121</f>
        <v>#N/A</v>
      </c>
      <c r="F121" s="172">
        <f>Simulações!CI121</f>
        <v>0</v>
      </c>
      <c r="G121" s="172">
        <f>Simulações!CN121</f>
        <v>0</v>
      </c>
      <c r="H121" s="172" t="str">
        <f>Simulações!CT121</f>
        <v>Curto I</v>
      </c>
      <c r="I121" s="172" t="str">
        <f>IF(Simulações!CU121="","",Simulações!CU121)</f>
        <v/>
      </c>
      <c r="J121" s="172" t="str">
        <f>IF(Simulações!CX121="","",Simulações!CX121)</f>
        <v/>
      </c>
      <c r="K121" s="176">
        <f>Simulações!AL121</f>
        <v>0</v>
      </c>
      <c r="L121" s="176">
        <f>Simulações!AS121</f>
        <v>0</v>
      </c>
      <c r="M121" s="172" t="str">
        <f>IF(Simulações!CY121="","",Simulações!CY121)</f>
        <v/>
      </c>
      <c r="N121" s="172" t="str">
        <f>IF(Simulações!CZ121="","",Simulações!CZ121)</f>
        <v/>
      </c>
      <c r="O121" s="172">
        <v>1</v>
      </c>
    </row>
    <row r="122" spans="1:15" ht="14.25" customHeight="1" x14ac:dyDescent="0.25">
      <c r="A122" s="1" t="str">
        <f>Simulações!D122</f>
        <v>Rosa Clara</v>
      </c>
      <c r="B122" s="172" t="str">
        <f>Simulações!DK122</f>
        <v>Sim</v>
      </c>
      <c r="C122" s="183">
        <f>Simulações!K122</f>
        <v>50</v>
      </c>
      <c r="D122" s="172" t="str">
        <f>Simulações!G122</f>
        <v>C5</v>
      </c>
      <c r="E122" s="172" t="e">
        <f>Simulações!CH122</f>
        <v>#N/A</v>
      </c>
      <c r="F122" s="172">
        <f>Simulações!CI122</f>
        <v>0</v>
      </c>
      <c r="G122" s="172">
        <f>Simulações!CN122</f>
        <v>0</v>
      </c>
      <c r="H122" s="172" t="str">
        <f>Simulações!CT122</f>
        <v>Médio I</v>
      </c>
      <c r="I122" s="172" t="str">
        <f>IF(Simulações!CU122="","",Simulações!CU122)</f>
        <v/>
      </c>
      <c r="J122" s="172" t="str">
        <f>IF(Simulações!CX122="","",Simulações!CX122)</f>
        <v/>
      </c>
      <c r="K122" s="176">
        <f>Simulações!AL122</f>
        <v>0</v>
      </c>
      <c r="L122" s="176">
        <f>Simulações!AS122</f>
        <v>0</v>
      </c>
      <c r="M122" s="172" t="str">
        <f>IF(Simulações!CY122="","",Simulações!CY122)</f>
        <v/>
      </c>
      <c r="N122" s="172" t="str">
        <f>IF(Simulações!CZ122="","",Simulações!CZ122)</f>
        <v/>
      </c>
      <c r="O122" s="172">
        <v>1</v>
      </c>
    </row>
    <row r="123" spans="1:15" ht="14.25" customHeight="1" x14ac:dyDescent="0.25">
      <c r="A123" s="1" t="str">
        <f>Simulações!D123</f>
        <v>Rosa Clara</v>
      </c>
      <c r="B123" s="172" t="str">
        <f>Simulações!DK123</f>
        <v>Sim</v>
      </c>
      <c r="C123" s="183">
        <f>Simulações!K123</f>
        <v>50</v>
      </c>
      <c r="D123" s="172" t="str">
        <f>Simulações!G123</f>
        <v>C5</v>
      </c>
      <c r="E123" s="172" t="e">
        <f>Simulações!CH123</f>
        <v>#N/A</v>
      </c>
      <c r="F123" s="172">
        <f>Simulações!CI123</f>
        <v>0</v>
      </c>
      <c r="G123" s="172">
        <f>Simulações!CN123</f>
        <v>0</v>
      </c>
      <c r="H123" s="172" t="str">
        <f>Simulações!CT123</f>
        <v>Médio I</v>
      </c>
      <c r="I123" s="172" t="str">
        <f>IF(Simulações!CU123="","",Simulações!CU123)</f>
        <v/>
      </c>
      <c r="J123" s="172" t="str">
        <f>IF(Simulações!CX123="","",Simulações!CX123)</f>
        <v/>
      </c>
      <c r="K123" s="176">
        <f>Simulações!AL123</f>
        <v>0</v>
      </c>
      <c r="L123" s="176">
        <f>Simulações!AS123</f>
        <v>0</v>
      </c>
      <c r="M123" s="172" t="str">
        <f>IF(Simulações!CY123="","",Simulações!CY123)</f>
        <v/>
      </c>
      <c r="N123" s="172" t="str">
        <f>IF(Simulações!CZ123="","",Simulações!CZ123)</f>
        <v/>
      </c>
      <c r="O123" s="172">
        <v>1</v>
      </c>
    </row>
    <row r="124" spans="1:15" ht="14.25" customHeight="1" x14ac:dyDescent="0.25">
      <c r="A124" s="1" t="str">
        <f>Simulações!D124</f>
        <v>Rosa Clara</v>
      </c>
      <c r="B124" s="172" t="str">
        <f>Simulações!DK124</f>
        <v>Sim</v>
      </c>
      <c r="C124" s="183">
        <f>Simulações!K124</f>
        <v>50</v>
      </c>
      <c r="D124" s="172" t="str">
        <f>Simulações!G124</f>
        <v>C5</v>
      </c>
      <c r="E124" s="172" t="e">
        <f>Simulações!CH124</f>
        <v>#N/A</v>
      </c>
      <c r="F124" s="172">
        <f>Simulações!CI124</f>
        <v>0</v>
      </c>
      <c r="G124" s="172">
        <f>Simulações!CN124</f>
        <v>0</v>
      </c>
      <c r="H124" s="172" t="str">
        <f>Simulações!CT124</f>
        <v>Médio I</v>
      </c>
      <c r="I124" s="172" t="str">
        <f>IF(Simulações!CU124="","",Simulações!CU124)</f>
        <v/>
      </c>
      <c r="J124" s="172" t="str">
        <f>IF(Simulações!CX124="","",Simulações!CX124)</f>
        <v/>
      </c>
      <c r="K124" s="176">
        <f>Simulações!AL124</f>
        <v>0</v>
      </c>
      <c r="L124" s="176">
        <f>Simulações!AS124</f>
        <v>0</v>
      </c>
      <c r="M124" s="172" t="str">
        <f>IF(Simulações!CY124="","",Simulações!CY124)</f>
        <v/>
      </c>
      <c r="N124" s="172" t="str">
        <f>IF(Simulações!CZ124="","",Simulações!CZ124)</f>
        <v/>
      </c>
      <c r="O124" s="172">
        <v>1</v>
      </c>
    </row>
    <row r="125" spans="1:15" ht="14.25" customHeight="1" x14ac:dyDescent="0.25">
      <c r="A125" s="1" t="str">
        <f>Simulações!D125</f>
        <v>Rabilo</v>
      </c>
      <c r="B125" s="172" t="str">
        <f>Simulações!DK125</f>
        <v>Sim</v>
      </c>
      <c r="C125" s="183">
        <f>Simulações!K125</f>
        <v>96</v>
      </c>
      <c r="D125" s="172" t="str">
        <f>Simulações!G125</f>
        <v>C5</v>
      </c>
      <c r="E125" s="172" t="e">
        <f>Simulações!CH125</f>
        <v>#N/A</v>
      </c>
      <c r="F125" s="172">
        <f>Simulações!CI125</f>
        <v>0</v>
      </c>
      <c r="G125" s="172">
        <f>Simulações!CN125</f>
        <v>0</v>
      </c>
      <c r="H125" s="172" t="str">
        <f>Simulações!CT125</f>
        <v>Médio I</v>
      </c>
      <c r="I125" s="172" t="str">
        <f>IF(Simulações!CU125="","",Simulações!CU125)</f>
        <v/>
      </c>
      <c r="J125" s="172" t="str">
        <f>IF(Simulações!CX125="","",Simulações!CX125)</f>
        <v/>
      </c>
      <c r="K125" s="176">
        <f>Simulações!AL125</f>
        <v>0</v>
      </c>
      <c r="L125" s="176">
        <f>Simulações!AS125</f>
        <v>0</v>
      </c>
      <c r="M125" s="172" t="str">
        <f>IF(Simulações!CY125="","",Simulações!CY125)</f>
        <v/>
      </c>
      <c r="N125" s="172" t="str">
        <f>IF(Simulações!CZ125="","",Simulações!CZ125)</f>
        <v/>
      </c>
      <c r="O125" s="172">
        <v>1</v>
      </c>
    </row>
    <row r="126" spans="1:15" ht="14.25" customHeight="1" x14ac:dyDescent="0.25">
      <c r="A126" s="1" t="str">
        <f>Simulações!D126</f>
        <v>Rabilo</v>
      </c>
      <c r="B126" s="172" t="str">
        <f>Simulações!DK126</f>
        <v>Sim</v>
      </c>
      <c r="C126" s="183">
        <f>Simulações!K126</f>
        <v>96</v>
      </c>
      <c r="D126" s="172" t="str">
        <f>Simulações!G126</f>
        <v>C5</v>
      </c>
      <c r="E126" s="172" t="e">
        <f>Simulações!CH126</f>
        <v>#N/A</v>
      </c>
      <c r="F126" s="172">
        <f>Simulações!CI126</f>
        <v>0</v>
      </c>
      <c r="G126" s="172">
        <f>Simulações!CN126</f>
        <v>0</v>
      </c>
      <c r="H126" s="172" t="str">
        <f>Simulações!CT126</f>
        <v>Médio I</v>
      </c>
      <c r="I126" s="172" t="str">
        <f>IF(Simulações!CU126="","",Simulações!CU126)</f>
        <v/>
      </c>
      <c r="J126" s="172" t="str">
        <f>IF(Simulações!CX126="","",Simulações!CX126)</f>
        <v/>
      </c>
      <c r="K126" s="176">
        <f>Simulações!AL126</f>
        <v>0</v>
      </c>
      <c r="L126" s="176">
        <f>Simulações!AS126</f>
        <v>0</v>
      </c>
      <c r="M126" s="172" t="str">
        <f>IF(Simulações!CY126="","",Simulações!CY126)</f>
        <v/>
      </c>
      <c r="N126" s="172" t="str">
        <f>IF(Simulações!CZ126="","",Simulações!CZ126)</f>
        <v/>
      </c>
      <c r="O126" s="172">
        <v>1</v>
      </c>
    </row>
    <row r="127" spans="1:15" ht="14.25" customHeight="1" x14ac:dyDescent="0.25">
      <c r="A127" s="1" t="str">
        <f>Simulações!D127</f>
        <v>Rabilo</v>
      </c>
      <c r="B127" s="172" t="str">
        <f>Simulações!DK127</f>
        <v>Sim</v>
      </c>
      <c r="C127" s="183">
        <f>Simulações!K127</f>
        <v>96</v>
      </c>
      <c r="D127" s="172" t="str">
        <f>Simulações!G127</f>
        <v>C5</v>
      </c>
      <c r="E127" s="172" t="e">
        <f>Simulações!CH127</f>
        <v>#N/A</v>
      </c>
      <c r="F127" s="172">
        <f>Simulações!CI127</f>
        <v>0</v>
      </c>
      <c r="G127" s="172">
        <f>Simulações!CN127</f>
        <v>0</v>
      </c>
      <c r="H127" s="172" t="str">
        <f>Simulações!CT127</f>
        <v>Médio I</v>
      </c>
      <c r="I127" s="172" t="str">
        <f>IF(Simulações!CU127="","",Simulações!CU127)</f>
        <v/>
      </c>
      <c r="J127" s="172" t="str">
        <f>IF(Simulações!CX127="","",Simulações!CX127)</f>
        <v/>
      </c>
      <c r="K127" s="176">
        <f>Simulações!AL127</f>
        <v>0</v>
      </c>
      <c r="L127" s="176">
        <f>Simulações!AS127</f>
        <v>0</v>
      </c>
      <c r="M127" s="172" t="str">
        <f>IF(Simulações!CY127="","",Simulações!CY127)</f>
        <v/>
      </c>
      <c r="N127" s="172" t="str">
        <f>IF(Simulações!CZ127="","",Simulações!CZ127)</f>
        <v/>
      </c>
      <c r="O127" s="172">
        <v>1</v>
      </c>
    </row>
    <row r="128" spans="1:15" ht="14.25" customHeight="1" x14ac:dyDescent="0.25">
      <c r="A128" s="1" t="str">
        <f>Simulações!D128</f>
        <v>Angra Dos Reis</v>
      </c>
      <c r="B128" s="172" t="str">
        <f>Simulações!DK128</f>
        <v>Sim</v>
      </c>
      <c r="C128" s="183">
        <f>Simulações!K128</f>
        <v>50</v>
      </c>
      <c r="D128" s="172" t="str">
        <f>Simulações!G128</f>
        <v>C5</v>
      </c>
      <c r="E128" s="172" t="e">
        <f>Simulações!CH128</f>
        <v>#N/A</v>
      </c>
      <c r="F128" s="172">
        <f>Simulações!CI128</f>
        <v>0</v>
      </c>
      <c r="G128" s="172">
        <f>Simulações!CN128</f>
        <v>0</v>
      </c>
      <c r="H128" s="172" t="str">
        <f>Simulações!CT128</f>
        <v>Médio I</v>
      </c>
      <c r="I128" s="172" t="str">
        <f>IF(Simulações!CU128="","",Simulações!CU128)</f>
        <v/>
      </c>
      <c r="J128" s="172" t="str">
        <f>IF(Simulações!CX128="","",Simulações!CX128)</f>
        <v/>
      </c>
      <c r="K128" s="176">
        <f>Simulações!AL128</f>
        <v>0</v>
      </c>
      <c r="L128" s="176">
        <f>Simulações!AS128</f>
        <v>0</v>
      </c>
      <c r="M128" s="172" t="str">
        <f>IF(Simulações!CY128="","",Simulações!CY128)</f>
        <v/>
      </c>
      <c r="N128" s="172" t="str">
        <f>IF(Simulações!CZ128="","",Simulações!CZ128)</f>
        <v/>
      </c>
      <c r="O128" s="172">
        <v>1</v>
      </c>
    </row>
    <row r="129" spans="1:15" ht="14.25" customHeight="1" x14ac:dyDescent="0.25">
      <c r="A129" s="1" t="str">
        <f>Simulações!D129</f>
        <v>Angra Dos Reis</v>
      </c>
      <c r="B129" s="172" t="str">
        <f>Simulações!DK129</f>
        <v>Sim</v>
      </c>
      <c r="C129" s="183">
        <f>Simulações!K129</f>
        <v>50</v>
      </c>
      <c r="D129" s="172" t="str">
        <f>Simulações!G129</f>
        <v>C5</v>
      </c>
      <c r="E129" s="172" t="e">
        <f>Simulações!CH129</f>
        <v>#N/A</v>
      </c>
      <c r="F129" s="172">
        <f>Simulações!CI129</f>
        <v>0</v>
      </c>
      <c r="G129" s="172">
        <f>Simulações!CN129</f>
        <v>0</v>
      </c>
      <c r="H129" s="172" t="str">
        <f>Simulações!CT129</f>
        <v>Médio I</v>
      </c>
      <c r="I129" s="172" t="str">
        <f>IF(Simulações!CU129="","",Simulações!CU129)</f>
        <v/>
      </c>
      <c r="J129" s="172" t="str">
        <f>IF(Simulações!CX129="","",Simulações!CX129)</f>
        <v/>
      </c>
      <c r="K129" s="176">
        <f>Simulações!AL129</f>
        <v>0</v>
      </c>
      <c r="L129" s="176">
        <f>Simulações!AS129</f>
        <v>0</v>
      </c>
      <c r="M129" s="172" t="str">
        <f>IF(Simulações!CY129="","",Simulações!CY129)</f>
        <v/>
      </c>
      <c r="N129" s="172" t="str">
        <f>IF(Simulações!CZ129="","",Simulações!CZ129)</f>
        <v/>
      </c>
      <c r="O129" s="172">
        <v>1</v>
      </c>
    </row>
    <row r="130" spans="1:15" ht="14.25" customHeight="1" x14ac:dyDescent="0.25">
      <c r="A130" s="1" t="str">
        <f>Simulações!D130</f>
        <v>Angra Dos Reis</v>
      </c>
      <c r="B130" s="172" t="str">
        <f>Simulações!DK130</f>
        <v>Sim</v>
      </c>
      <c r="C130" s="183">
        <f>Simulações!K130</f>
        <v>50</v>
      </c>
      <c r="D130" s="172" t="str">
        <f>Simulações!G130</f>
        <v>C5</v>
      </c>
      <c r="E130" s="172" t="e">
        <f>Simulações!CH130</f>
        <v>#N/A</v>
      </c>
      <c r="F130" s="172">
        <f>Simulações!CI130</f>
        <v>0</v>
      </c>
      <c r="G130" s="172">
        <f>Simulações!CN130</f>
        <v>0</v>
      </c>
      <c r="H130" s="172" t="str">
        <f>Simulações!CT130</f>
        <v>Médio I</v>
      </c>
      <c r="I130" s="172" t="str">
        <f>IF(Simulações!CU130="","",Simulações!CU130)</f>
        <v/>
      </c>
      <c r="J130" s="172" t="str">
        <f>IF(Simulações!CX130="","",Simulações!CX130)</f>
        <v/>
      </c>
      <c r="K130" s="176">
        <f>Simulações!AL130</f>
        <v>0</v>
      </c>
      <c r="L130" s="176">
        <f>Simulações!AS130</f>
        <v>0</v>
      </c>
      <c r="M130" s="172" t="str">
        <f>IF(Simulações!CY130="","",Simulações!CY130)</f>
        <v/>
      </c>
      <c r="N130" s="172" t="str">
        <f>IF(Simulações!CZ130="","",Simulações!CZ130)</f>
        <v/>
      </c>
      <c r="O130" s="172">
        <v>1</v>
      </c>
    </row>
    <row r="131" spans="1:15" ht="14.25" customHeight="1" x14ac:dyDescent="0.25">
      <c r="A131" s="1" t="str">
        <f>Simulações!D131</f>
        <v>Ana Lima Brandao</v>
      </c>
      <c r="B131" s="172" t="str">
        <f>Simulações!DK131</f>
        <v>Sim</v>
      </c>
      <c r="C131" s="183">
        <f>Simulações!K131</f>
        <v>70</v>
      </c>
      <c r="D131" s="172" t="str">
        <f>Simulações!G131</f>
        <v>C5</v>
      </c>
      <c r="E131" s="172" t="e">
        <f>Simulações!CH131</f>
        <v>#N/A</v>
      </c>
      <c r="F131" s="172">
        <f>Simulações!CI131</f>
        <v>0</v>
      </c>
      <c r="G131" s="172">
        <f>Simulações!CN131</f>
        <v>0</v>
      </c>
      <c r="H131" s="172" t="str">
        <f>Simulações!CT131</f>
        <v>Médio II</v>
      </c>
      <c r="I131" s="172" t="str">
        <f>IF(Simulações!CU131="","",Simulações!CU131)</f>
        <v/>
      </c>
      <c r="J131" s="172" t="str">
        <f>IF(Simulações!CX131="","",Simulações!CX131)</f>
        <v/>
      </c>
      <c r="K131" s="176">
        <f>Simulações!AL131</f>
        <v>0</v>
      </c>
      <c r="L131" s="176">
        <f>Simulações!AS131</f>
        <v>0</v>
      </c>
      <c r="M131" s="172" t="str">
        <f>IF(Simulações!CY131="","",Simulações!CY131)</f>
        <v/>
      </c>
      <c r="N131" s="172" t="str">
        <f>IF(Simulações!CZ131="","",Simulações!CZ131)</f>
        <v/>
      </c>
      <c r="O131" s="172">
        <v>1</v>
      </c>
    </row>
    <row r="132" spans="1:15" ht="14.25" customHeight="1" x14ac:dyDescent="0.25">
      <c r="A132" s="1" t="str">
        <f>Simulações!D132</f>
        <v>Ana Lima Brandao</v>
      </c>
      <c r="B132" s="172" t="str">
        <f>Simulações!DK132</f>
        <v>Sim</v>
      </c>
      <c r="C132" s="183">
        <f>Simulações!K132</f>
        <v>70</v>
      </c>
      <c r="D132" s="172" t="str">
        <f>Simulações!G132</f>
        <v>C5</v>
      </c>
      <c r="E132" s="172" t="e">
        <f>Simulações!CH132</f>
        <v>#N/A</v>
      </c>
      <c r="F132" s="172">
        <f>Simulações!CI132</f>
        <v>0</v>
      </c>
      <c r="G132" s="172">
        <f>Simulações!CN132</f>
        <v>0</v>
      </c>
      <c r="H132" s="172" t="str">
        <f>Simulações!CT132</f>
        <v>Médio II</v>
      </c>
      <c r="I132" s="172" t="str">
        <f>IF(Simulações!CU132="","",Simulações!CU132)</f>
        <v/>
      </c>
      <c r="J132" s="172" t="str">
        <f>IF(Simulações!CX132="","",Simulações!CX132)</f>
        <v/>
      </c>
      <c r="K132" s="176">
        <f>Simulações!AL132</f>
        <v>0</v>
      </c>
      <c r="L132" s="176">
        <f>Simulações!AS132</f>
        <v>0</v>
      </c>
      <c r="M132" s="172" t="str">
        <f>IF(Simulações!CY132="","",Simulações!CY132)</f>
        <v/>
      </c>
      <c r="N132" s="172" t="str">
        <f>IF(Simulações!CZ132="","",Simulações!CZ132)</f>
        <v/>
      </c>
      <c r="O132" s="172">
        <v>1</v>
      </c>
    </row>
    <row r="133" spans="1:15" ht="14.25" customHeight="1" x14ac:dyDescent="0.25">
      <c r="A133" s="1" t="str">
        <f>Simulações!D133</f>
        <v>Ana Lima Brandao</v>
      </c>
      <c r="B133" s="172" t="str">
        <f>Simulações!DK133</f>
        <v>Sim</v>
      </c>
      <c r="C133" s="183">
        <f>Simulações!K133</f>
        <v>70</v>
      </c>
      <c r="D133" s="172" t="str">
        <f>Simulações!G133</f>
        <v>C5</v>
      </c>
      <c r="E133" s="172" t="e">
        <f>Simulações!CH133</f>
        <v>#N/A</v>
      </c>
      <c r="F133" s="172">
        <f>Simulações!CI133</f>
        <v>0</v>
      </c>
      <c r="G133" s="172">
        <f>Simulações!CN133</f>
        <v>0</v>
      </c>
      <c r="H133" s="172" t="str">
        <f>Simulações!CT133</f>
        <v>Médio II</v>
      </c>
      <c r="I133" s="172" t="str">
        <f>IF(Simulações!CU133="","",Simulações!CU133)</f>
        <v/>
      </c>
      <c r="J133" s="172" t="str">
        <f>IF(Simulações!CX133="","",Simulações!CX133)</f>
        <v/>
      </c>
      <c r="K133" s="176">
        <f>Simulações!AL133</f>
        <v>0</v>
      </c>
      <c r="L133" s="176">
        <f>Simulações!AS133</f>
        <v>0</v>
      </c>
      <c r="M133" s="172" t="str">
        <f>IF(Simulações!CY133="","",Simulações!CY133)</f>
        <v/>
      </c>
      <c r="N133" s="172" t="str">
        <f>IF(Simulações!CZ133="","",Simulações!CZ133)</f>
        <v/>
      </c>
      <c r="O133" s="172">
        <v>1</v>
      </c>
    </row>
    <row r="134" spans="1:15" ht="14.25" customHeight="1" x14ac:dyDescent="0.25">
      <c r="A134" s="1" t="str">
        <f>Simulações!D134</f>
        <v>Engenho Cana Brava</v>
      </c>
      <c r="B134" s="172" t="str">
        <f>Simulações!DK134</f>
        <v>Sim</v>
      </c>
      <c r="C134" s="183">
        <f>Simulações!K134</f>
        <v>40</v>
      </c>
      <c r="D134" s="172" t="str">
        <f>Simulações!G134</f>
        <v>C3</v>
      </c>
      <c r="E134" s="172" t="str">
        <f>Simulações!CH134</f>
        <v>LEDSTAR</v>
      </c>
      <c r="F134" s="172" t="str">
        <f>Simulações!CI134</f>
        <v xml:space="preserve"> SL VT 9.1 65W</v>
      </c>
      <c r="G134" s="172">
        <f>Simulações!CN134</f>
        <v>65</v>
      </c>
      <c r="H134" s="172" t="str">
        <f>Simulações!CT134</f>
        <v>Médio I</v>
      </c>
      <c r="I134" s="172" t="str">
        <f>IF(Simulações!CU134="","",Simulações!CU134)</f>
        <v/>
      </c>
      <c r="J134" s="172" t="str">
        <f>IF(Simulações!CX134="","",Simulações!CX134)</f>
        <v/>
      </c>
      <c r="K134" s="176">
        <f>Simulações!AL134</f>
        <v>0</v>
      </c>
      <c r="L134" s="176">
        <f>Simulações!AS134</f>
        <v>0</v>
      </c>
      <c r="M134" s="172" t="str">
        <f>IF(Simulações!CY134="","",Simulações!CY134)</f>
        <v/>
      </c>
      <c r="N134" s="172" t="str">
        <f>IF(Simulações!CZ134="","",Simulações!CZ134)</f>
        <v/>
      </c>
      <c r="O134" s="172">
        <v>1</v>
      </c>
    </row>
    <row r="135" spans="1:15" ht="14.25" customHeight="1" x14ac:dyDescent="0.25">
      <c r="A135" s="1" t="str">
        <f>Simulações!D135</f>
        <v>Engenho Cana Brava</v>
      </c>
      <c r="B135" s="172" t="str">
        <f>Simulações!DK135</f>
        <v>Sim</v>
      </c>
      <c r="C135" s="183">
        <f>Simulações!K135</f>
        <v>40</v>
      </c>
      <c r="D135" s="172" t="str">
        <f>Simulações!G135</f>
        <v>C3</v>
      </c>
      <c r="E135" s="172" t="str">
        <f>Simulações!CH135</f>
        <v>SX LIGHTING</v>
      </c>
      <c r="F135" s="172" t="str">
        <f>Simulações!CI135</f>
        <v>SX-INLPP070HF</v>
      </c>
      <c r="G135" s="172">
        <f>Simulações!CN135</f>
        <v>70</v>
      </c>
      <c r="H135" s="172" t="str">
        <f>Simulações!CT135</f>
        <v>Médio I</v>
      </c>
      <c r="I135" s="172" t="str">
        <f>IF(Simulações!CU135="","",Simulações!CU135)</f>
        <v>Longo I</v>
      </c>
      <c r="J135" s="172" t="str">
        <f>IF(Simulações!CX135="","",Simulações!CX135)</f>
        <v/>
      </c>
      <c r="K135" s="176">
        <f>Simulações!AL135</f>
        <v>0</v>
      </c>
      <c r="L135" s="176">
        <f>Simulações!AS135</f>
        <v>0</v>
      </c>
      <c r="M135" s="172" t="str">
        <f>IF(Simulações!CY135="","",Simulações!CY135)</f>
        <v/>
      </c>
      <c r="N135" s="172" t="str">
        <f>IF(Simulações!CZ135="","",Simulações!CZ135)</f>
        <v/>
      </c>
      <c r="O135" s="172">
        <v>1</v>
      </c>
    </row>
    <row r="136" spans="1:15" ht="14.25" customHeight="1" x14ac:dyDescent="0.25">
      <c r="A136" s="1" t="str">
        <f>Simulações!D136</f>
        <v>Engenho Cana Brava</v>
      </c>
      <c r="B136" s="172" t="str">
        <f>Simulações!DK136</f>
        <v>Sim</v>
      </c>
      <c r="C136" s="183">
        <f>Simulações!K136</f>
        <v>40</v>
      </c>
      <c r="D136" s="172" t="str">
        <f>Simulações!G136</f>
        <v>C3</v>
      </c>
      <c r="E136" s="172" t="str">
        <f>Simulações!CH136</f>
        <v>TECNOWATT</v>
      </c>
      <c r="F136" s="172" t="str">
        <f>Simulações!CI136</f>
        <v xml:space="preserve">SIGSAGPTLRRSSNDL_60W_73IBBRS
</v>
      </c>
      <c r="G136" s="172">
        <f>Simulações!CN136</f>
        <v>60</v>
      </c>
      <c r="H136" s="172" t="str">
        <f>Simulações!CT136</f>
        <v>Médio I</v>
      </c>
      <c r="I136" s="172" t="str">
        <f>IF(Simulações!CU136="","",Simulações!CU136)</f>
        <v/>
      </c>
      <c r="J136" s="172" t="str">
        <f>IF(Simulações!CX136="","",Simulações!CX136)</f>
        <v/>
      </c>
      <c r="K136" s="176">
        <f>Simulações!AL136</f>
        <v>0</v>
      </c>
      <c r="L136" s="176">
        <f>Simulações!AS136</f>
        <v>0</v>
      </c>
      <c r="M136" s="172" t="str">
        <f>IF(Simulações!CY136="","",Simulações!CY136)</f>
        <v/>
      </c>
      <c r="N136" s="172" t="str">
        <f>IF(Simulações!CZ136="","",Simulações!CZ136)</f>
        <v/>
      </c>
      <c r="O136" s="172">
        <v>1</v>
      </c>
    </row>
    <row r="137" spans="1:15" ht="14.25" customHeight="1" x14ac:dyDescent="0.25">
      <c r="A137" s="1" t="str">
        <f>Simulações!D137</f>
        <v>Aureo Bradley</v>
      </c>
      <c r="B137" s="172" t="str">
        <f>Simulações!DK137</f>
        <v>Sim</v>
      </c>
      <c r="C137" s="183">
        <f>Simulações!K137</f>
        <v>70</v>
      </c>
      <c r="D137" s="172" t="str">
        <f>Simulações!G137</f>
        <v>-</v>
      </c>
      <c r="E137" s="172" t="e">
        <f>Simulações!CH137</f>
        <v>#N/A</v>
      </c>
      <c r="F137" s="172">
        <f>Simulações!CI137</f>
        <v>0</v>
      </c>
      <c r="G137" s="172">
        <f>Simulações!CN137</f>
        <v>0</v>
      </c>
      <c r="H137" s="172" t="str">
        <f>Simulações!CT137</f>
        <v>Curto I</v>
      </c>
      <c r="I137" s="172" t="str">
        <f>IF(Simulações!CU137="","",Simulações!CU137)</f>
        <v/>
      </c>
      <c r="J137" s="172" t="str">
        <f>IF(Simulações!CX137="","",Simulações!CX137)</f>
        <v/>
      </c>
      <c r="K137" s="176">
        <f>Simulações!AL137</f>
        <v>0</v>
      </c>
      <c r="L137" s="176">
        <f>Simulações!AS137</f>
        <v>0</v>
      </c>
      <c r="M137" s="172" t="str">
        <f>IF(Simulações!CY137="","",Simulações!CY137)</f>
        <v/>
      </c>
      <c r="N137" s="172" t="str">
        <f>IF(Simulações!CZ137="","",Simulações!CZ137)</f>
        <v/>
      </c>
      <c r="O137" s="172">
        <v>1</v>
      </c>
    </row>
    <row r="138" spans="1:15" ht="14.25" customHeight="1" x14ac:dyDescent="0.25">
      <c r="A138" s="1" t="str">
        <f>Simulações!D138</f>
        <v>Aureo Bradley</v>
      </c>
      <c r="B138" s="172" t="str">
        <f>Simulações!DK138</f>
        <v>Sim</v>
      </c>
      <c r="C138" s="183">
        <f>Simulações!K138</f>
        <v>70</v>
      </c>
      <c r="D138" s="172" t="str">
        <f>Simulações!G138</f>
        <v>-</v>
      </c>
      <c r="E138" s="172" t="e">
        <f>Simulações!CH138</f>
        <v>#N/A</v>
      </c>
      <c r="F138" s="172">
        <f>Simulações!CI138</f>
        <v>0</v>
      </c>
      <c r="G138" s="172">
        <f>Simulações!CN138</f>
        <v>0</v>
      </c>
      <c r="H138" s="172" t="str">
        <f>Simulações!CT138</f>
        <v>Curto I</v>
      </c>
      <c r="I138" s="172" t="str">
        <f>IF(Simulações!CU138="","",Simulações!CU138)</f>
        <v/>
      </c>
      <c r="J138" s="172" t="str">
        <f>IF(Simulações!CX138="","",Simulações!CX138)</f>
        <v/>
      </c>
      <c r="K138" s="176">
        <f>Simulações!AL138</f>
        <v>0</v>
      </c>
      <c r="L138" s="176">
        <f>Simulações!AS138</f>
        <v>0</v>
      </c>
      <c r="M138" s="172" t="str">
        <f>IF(Simulações!CY138="","",Simulações!CY138)</f>
        <v/>
      </c>
      <c r="N138" s="172" t="str">
        <f>IF(Simulações!CZ138="","",Simulações!CZ138)</f>
        <v/>
      </c>
      <c r="O138" s="172">
        <v>1</v>
      </c>
    </row>
    <row r="139" spans="1:15" ht="14.25" customHeight="1" x14ac:dyDescent="0.25">
      <c r="A139" s="1" t="str">
        <f>Simulações!D139</f>
        <v>Aureo Bradley</v>
      </c>
      <c r="B139" s="172" t="str">
        <f>Simulações!DK139</f>
        <v>Sim</v>
      </c>
      <c r="C139" s="183">
        <f>Simulações!K139</f>
        <v>70</v>
      </c>
      <c r="D139" s="172" t="str">
        <f>Simulações!G139</f>
        <v>-</v>
      </c>
      <c r="E139" s="172" t="e">
        <f>Simulações!CH139</f>
        <v>#N/A</v>
      </c>
      <c r="F139" s="172">
        <f>Simulações!CI139</f>
        <v>0</v>
      </c>
      <c r="G139" s="172">
        <f>Simulações!CN139</f>
        <v>0</v>
      </c>
      <c r="H139" s="172" t="str">
        <f>Simulações!CT139</f>
        <v>Curto I</v>
      </c>
      <c r="I139" s="172" t="str">
        <f>IF(Simulações!CU139="","",Simulações!CU139)</f>
        <v/>
      </c>
      <c r="J139" s="172" t="str">
        <f>IF(Simulações!CX139="","",Simulações!CX139)</f>
        <v/>
      </c>
      <c r="K139" s="176">
        <f>Simulações!AL139</f>
        <v>0</v>
      </c>
      <c r="L139" s="176">
        <f>Simulações!AS139</f>
        <v>0</v>
      </c>
      <c r="M139" s="172" t="str">
        <f>IF(Simulações!CY139="","",Simulações!CY139)</f>
        <v/>
      </c>
      <c r="N139" s="172" t="str">
        <f>IF(Simulações!CZ139="","",Simulações!CZ139)</f>
        <v/>
      </c>
      <c r="O139" s="172">
        <v>1</v>
      </c>
    </row>
    <row r="140" spans="1:15" ht="14.25" customHeight="1" x14ac:dyDescent="0.25">
      <c r="A140" s="1" t="str">
        <f>Simulações!D140</f>
        <v>Continetal</v>
      </c>
      <c r="B140" s="172" t="str">
        <f>Simulações!DK140</f>
        <v>Sim</v>
      </c>
      <c r="C140" s="183">
        <f>Simulações!K140</f>
        <v>90</v>
      </c>
      <c r="D140" s="172" t="str">
        <f>Simulações!G140</f>
        <v>C5</v>
      </c>
      <c r="E140" s="172" t="str">
        <f>Simulações!CH140</f>
        <v>LEDSTAR</v>
      </c>
      <c r="F140" s="172" t="str">
        <f>Simulações!CI140</f>
        <v xml:space="preserve"> SL VT 9.1 35W</v>
      </c>
      <c r="G140" s="172">
        <f>Simulações!CN140</f>
        <v>35</v>
      </c>
      <c r="H140" s="172" t="str">
        <f>Simulações!CT140</f>
        <v>Médio I</v>
      </c>
      <c r="I140" s="172" t="str">
        <f>IF(Simulações!CU140="","",Simulações!CU140)</f>
        <v/>
      </c>
      <c r="J140" s="172" t="str">
        <f>IF(Simulações!CX140="","",Simulações!CX140)</f>
        <v/>
      </c>
      <c r="K140" s="176">
        <f>Simulações!AL140</f>
        <v>0</v>
      </c>
      <c r="L140" s="176">
        <f>Simulações!AS140</f>
        <v>0</v>
      </c>
      <c r="M140" s="172" t="str">
        <f>IF(Simulações!CY140="","",Simulações!CY140)</f>
        <v/>
      </c>
      <c r="N140" s="172" t="str">
        <f>IF(Simulações!CZ140="","",Simulações!CZ140)</f>
        <v/>
      </c>
      <c r="O140" s="172">
        <v>1</v>
      </c>
    </row>
    <row r="141" spans="1:15" ht="14.25" customHeight="1" x14ac:dyDescent="0.25">
      <c r="A141" s="1" t="str">
        <f>Simulações!D141</f>
        <v>Continetal</v>
      </c>
      <c r="B141" s="172" t="str">
        <f>Simulações!DK141</f>
        <v>Sim</v>
      </c>
      <c r="C141" s="183">
        <f>Simulações!K141</f>
        <v>90</v>
      </c>
      <c r="D141" s="172" t="str">
        <f>Simulações!G141</f>
        <v>C5</v>
      </c>
      <c r="E141" s="172" t="str">
        <f>Simulações!CH141</f>
        <v>SX LIGHTING</v>
      </c>
      <c r="F141" s="172" t="str">
        <f>Simulações!CI141</f>
        <v>SX-INEVO030HF</v>
      </c>
      <c r="G141" s="172">
        <f>Simulações!CN141</f>
        <v>31</v>
      </c>
      <c r="H141" s="172" t="str">
        <f>Simulações!CT141</f>
        <v>Médio I</v>
      </c>
      <c r="I141" s="172" t="str">
        <f>IF(Simulações!CU141="","",Simulações!CU141)</f>
        <v/>
      </c>
      <c r="J141" s="172" t="str">
        <f>IF(Simulações!CX141="","",Simulações!CX141)</f>
        <v/>
      </c>
      <c r="K141" s="176">
        <f>Simulações!AL141</f>
        <v>0</v>
      </c>
      <c r="L141" s="176">
        <f>Simulações!AS141</f>
        <v>0</v>
      </c>
      <c r="M141" s="172" t="str">
        <f>IF(Simulações!CY141="","",Simulações!CY141)</f>
        <v/>
      </c>
      <c r="N141" s="172" t="str">
        <f>IF(Simulações!CZ141="","",Simulações!CZ141)</f>
        <v/>
      </c>
      <c r="O141" s="172">
        <v>1</v>
      </c>
    </row>
    <row r="142" spans="1:15" ht="14.25" customHeight="1" x14ac:dyDescent="0.25">
      <c r="A142" s="1" t="str">
        <f>Simulações!D142</f>
        <v>Continetal</v>
      </c>
      <c r="B142" s="172" t="str">
        <f>Simulações!DK142</f>
        <v>Sim</v>
      </c>
      <c r="C142" s="183">
        <f>Simulações!K142</f>
        <v>90</v>
      </c>
      <c r="D142" s="172" t="str">
        <f>Simulações!G142</f>
        <v>C5</v>
      </c>
      <c r="E142" s="172" t="str">
        <f>Simulações!CH142</f>
        <v>TECNOWATT</v>
      </c>
      <c r="F142" s="172" t="str">
        <f>Simulações!CI142</f>
        <v xml:space="preserve">SIGSAGPTLRRSSNDL_30W_38IBBRS
</v>
      </c>
      <c r="G142" s="172">
        <f>Simulações!CN142</f>
        <v>30</v>
      </c>
      <c r="H142" s="172" t="str">
        <f>Simulações!CT142</f>
        <v>Médio I</v>
      </c>
      <c r="I142" s="172" t="str">
        <f>IF(Simulações!CU142="","",Simulações!CU142)</f>
        <v/>
      </c>
      <c r="J142" s="172" t="str">
        <f>IF(Simulações!CX142="","",Simulações!CX142)</f>
        <v/>
      </c>
      <c r="K142" s="176">
        <f>Simulações!AL142</f>
        <v>0</v>
      </c>
      <c r="L142" s="176">
        <f>Simulações!AS142</f>
        <v>0</v>
      </c>
      <c r="M142" s="172" t="str">
        <f>IF(Simulações!CY142="","",Simulações!CY142)</f>
        <v/>
      </c>
      <c r="N142" s="172" t="str">
        <f>IF(Simulações!CZ142="","",Simulações!CZ142)</f>
        <v/>
      </c>
      <c r="O142" s="172">
        <v>1</v>
      </c>
    </row>
    <row r="143" spans="1:15" ht="14.25" customHeight="1" x14ac:dyDescent="0.25">
      <c r="A143" s="1" t="str">
        <f>Simulações!D143</f>
        <v>Recife</v>
      </c>
      <c r="B143" s="172" t="str">
        <f>Simulações!DK143</f>
        <v>Sim</v>
      </c>
      <c r="C143" s="183">
        <f>Simulações!K143</f>
        <v>40</v>
      </c>
      <c r="D143" s="172" t="str">
        <f>Simulações!G143</f>
        <v>C5</v>
      </c>
      <c r="E143" s="172" t="e">
        <f>Simulações!CH143</f>
        <v>#N/A</v>
      </c>
      <c r="F143" s="172">
        <f>Simulações!CI143</f>
        <v>0</v>
      </c>
      <c r="G143" s="172">
        <f>Simulações!CN143</f>
        <v>0</v>
      </c>
      <c r="H143" s="172" t="str">
        <f>Simulações!CT143</f>
        <v>Médio I</v>
      </c>
      <c r="I143" s="172" t="str">
        <f>IF(Simulações!CU143="","",Simulações!CU143)</f>
        <v/>
      </c>
      <c r="J143" s="172" t="str">
        <f>IF(Simulações!CX143="","",Simulações!CX143)</f>
        <v/>
      </c>
      <c r="K143" s="176">
        <f>Simulações!AL143</f>
        <v>0</v>
      </c>
      <c r="L143" s="176">
        <f>Simulações!AS143</f>
        <v>0</v>
      </c>
      <c r="M143" s="172" t="str">
        <f>IF(Simulações!CY143="","",Simulações!CY143)</f>
        <v/>
      </c>
      <c r="N143" s="172" t="str">
        <f>IF(Simulações!CZ143="","",Simulações!CZ143)</f>
        <v/>
      </c>
      <c r="O143" s="172">
        <v>1</v>
      </c>
    </row>
    <row r="144" spans="1:15" ht="14.25" customHeight="1" x14ac:dyDescent="0.25">
      <c r="A144" s="1" t="str">
        <f>Simulações!D144</f>
        <v>Recife</v>
      </c>
      <c r="B144" s="172" t="str">
        <f>Simulações!DK144</f>
        <v>Sim</v>
      </c>
      <c r="C144" s="183">
        <f>Simulações!K144</f>
        <v>40</v>
      </c>
      <c r="D144" s="172" t="str">
        <f>Simulações!G144</f>
        <v>C5</v>
      </c>
      <c r="E144" s="172" t="e">
        <f>Simulações!CH144</f>
        <v>#N/A</v>
      </c>
      <c r="F144" s="172">
        <f>Simulações!CI144</f>
        <v>0</v>
      </c>
      <c r="G144" s="172">
        <f>Simulações!CN144</f>
        <v>0</v>
      </c>
      <c r="H144" s="172" t="str">
        <f>Simulações!CT144</f>
        <v>Médio I</v>
      </c>
      <c r="I144" s="172" t="str">
        <f>IF(Simulações!CU144="","",Simulações!CU144)</f>
        <v/>
      </c>
      <c r="J144" s="172" t="str">
        <f>IF(Simulações!CX144="","",Simulações!CX144)</f>
        <v/>
      </c>
      <c r="K144" s="176">
        <f>Simulações!AL144</f>
        <v>0</v>
      </c>
      <c r="L144" s="176">
        <f>Simulações!AS144</f>
        <v>0</v>
      </c>
      <c r="M144" s="172" t="str">
        <f>IF(Simulações!CY144="","",Simulações!CY144)</f>
        <v/>
      </c>
      <c r="N144" s="172" t="str">
        <f>IF(Simulações!CZ144="","",Simulações!CZ144)</f>
        <v/>
      </c>
      <c r="O144" s="172">
        <v>1</v>
      </c>
    </row>
    <row r="145" spans="1:15" ht="14.25" customHeight="1" x14ac:dyDescent="0.25">
      <c r="A145" s="1" t="str">
        <f>Simulações!D145</f>
        <v>Recife</v>
      </c>
      <c r="B145" s="172" t="str">
        <f>Simulações!DK145</f>
        <v>Sim</v>
      </c>
      <c r="C145" s="183">
        <f>Simulações!K145</f>
        <v>40</v>
      </c>
      <c r="D145" s="172" t="str">
        <f>Simulações!G145</f>
        <v>C5</v>
      </c>
      <c r="E145" s="172" t="e">
        <f>Simulações!CH145</f>
        <v>#N/A</v>
      </c>
      <c r="F145" s="172">
        <f>Simulações!CI145</f>
        <v>0</v>
      </c>
      <c r="G145" s="172">
        <f>Simulações!CN145</f>
        <v>0</v>
      </c>
      <c r="H145" s="172" t="str">
        <f>Simulações!CT145</f>
        <v>Médio I</v>
      </c>
      <c r="I145" s="172" t="str">
        <f>IF(Simulações!CU145="","",Simulações!CU145)</f>
        <v/>
      </c>
      <c r="J145" s="172" t="str">
        <f>IF(Simulações!CX145="","",Simulações!CX145)</f>
        <v/>
      </c>
      <c r="K145" s="176">
        <f>Simulações!AL145</f>
        <v>0</v>
      </c>
      <c r="L145" s="176">
        <f>Simulações!AS145</f>
        <v>0</v>
      </c>
      <c r="M145" s="172" t="str">
        <f>IF(Simulações!CY145="","",Simulações!CY145)</f>
        <v/>
      </c>
      <c r="N145" s="172" t="str">
        <f>IF(Simulações!CZ145="","",Simulações!CZ145)</f>
        <v/>
      </c>
      <c r="O145" s="172">
        <v>1</v>
      </c>
    </row>
    <row r="146" spans="1:15" ht="14.25" customHeight="1" x14ac:dyDescent="0.25">
      <c r="A146" s="1" t="str">
        <f>Simulações!D146</f>
        <v>Avenida Dom Helder Camara</v>
      </c>
      <c r="B146" s="172" t="str">
        <f>Simulações!DK146</f>
        <v>Sim</v>
      </c>
      <c r="C146" s="183">
        <f>Simulações!K146</f>
        <v>30</v>
      </c>
      <c r="D146" s="172" t="str">
        <f>Simulações!G146</f>
        <v>-</v>
      </c>
      <c r="E146" s="172" t="e">
        <f>Simulações!CH146</f>
        <v>#N/A</v>
      </c>
      <c r="F146" s="172">
        <f>Simulações!CI146</f>
        <v>0</v>
      </c>
      <c r="G146" s="172">
        <f>Simulações!CN146</f>
        <v>0</v>
      </c>
      <c r="H146" s="172" t="str">
        <f>Simulações!CT146</f>
        <v>Médio I</v>
      </c>
      <c r="I146" s="172" t="str">
        <f>IF(Simulações!CU146="","",Simulações!CU146)</f>
        <v/>
      </c>
      <c r="J146" s="172" t="str">
        <f>IF(Simulações!CX146="","",Simulações!CX146)</f>
        <v/>
      </c>
      <c r="K146" s="176">
        <f>Simulações!AL146</f>
        <v>0</v>
      </c>
      <c r="L146" s="176">
        <f>Simulações!AS146</f>
        <v>0</v>
      </c>
      <c r="M146" s="172" t="str">
        <f>IF(Simulações!CY146="","",Simulações!CY146)</f>
        <v/>
      </c>
      <c r="N146" s="172" t="str">
        <f>IF(Simulações!CZ146="","",Simulações!CZ146)</f>
        <v/>
      </c>
      <c r="O146" s="172">
        <v>1</v>
      </c>
    </row>
    <row r="147" spans="1:15" ht="14.25" customHeight="1" x14ac:dyDescent="0.25">
      <c r="A147" s="1" t="str">
        <f>Simulações!D147</f>
        <v>Avenida Dom Helder Camara</v>
      </c>
      <c r="B147" s="172" t="str">
        <f>Simulações!DK147</f>
        <v>Sim</v>
      </c>
      <c r="C147" s="183">
        <f>Simulações!K147</f>
        <v>30</v>
      </c>
      <c r="D147" s="172" t="str">
        <f>Simulações!G147</f>
        <v>-</v>
      </c>
      <c r="E147" s="172" t="e">
        <f>Simulações!CH147</f>
        <v>#N/A</v>
      </c>
      <c r="F147" s="172">
        <f>Simulações!CI147</f>
        <v>0</v>
      </c>
      <c r="G147" s="172">
        <f>Simulações!CN147</f>
        <v>0</v>
      </c>
      <c r="H147" s="172" t="str">
        <f>Simulações!CT147</f>
        <v>Médio I</v>
      </c>
      <c r="I147" s="172" t="str">
        <f>IF(Simulações!CU147="","",Simulações!CU147)</f>
        <v/>
      </c>
      <c r="J147" s="172" t="str">
        <f>IF(Simulações!CX147="","",Simulações!CX147)</f>
        <v/>
      </c>
      <c r="K147" s="176">
        <f>Simulações!AL147</f>
        <v>0</v>
      </c>
      <c r="L147" s="176">
        <f>Simulações!AS147</f>
        <v>0</v>
      </c>
      <c r="M147" s="172" t="str">
        <f>IF(Simulações!CY147="","",Simulações!CY147)</f>
        <v/>
      </c>
      <c r="N147" s="172" t="str">
        <f>IF(Simulações!CZ147="","",Simulações!CZ147)</f>
        <v/>
      </c>
      <c r="O147" s="172">
        <v>1</v>
      </c>
    </row>
    <row r="148" spans="1:15" ht="14.25" customHeight="1" x14ac:dyDescent="0.25">
      <c r="A148" s="1" t="str">
        <f>Simulações!D148</f>
        <v>Avenida Dom Helder Camara</v>
      </c>
      <c r="B148" s="172" t="str">
        <f>Simulações!DK148</f>
        <v>Sim</v>
      </c>
      <c r="C148" s="183">
        <f>Simulações!K148</f>
        <v>30</v>
      </c>
      <c r="D148" s="172" t="str">
        <f>Simulações!G148</f>
        <v>-</v>
      </c>
      <c r="E148" s="172" t="e">
        <f>Simulações!CH148</f>
        <v>#N/A</v>
      </c>
      <c r="F148" s="172">
        <f>Simulações!CI148</f>
        <v>0</v>
      </c>
      <c r="G148" s="172">
        <f>Simulações!CN148</f>
        <v>0</v>
      </c>
      <c r="H148" s="172" t="str">
        <f>Simulações!CT148</f>
        <v>Médio I</v>
      </c>
      <c r="I148" s="172" t="str">
        <f>IF(Simulações!CU148="","",Simulações!CU148)</f>
        <v/>
      </c>
      <c r="J148" s="172" t="str">
        <f>IF(Simulações!CX148="","",Simulações!CX148)</f>
        <v/>
      </c>
      <c r="K148" s="176">
        <f>Simulações!AL148</f>
        <v>0</v>
      </c>
      <c r="L148" s="176">
        <f>Simulações!AS148</f>
        <v>0</v>
      </c>
      <c r="M148" s="172" t="str">
        <f>IF(Simulações!CY148="","",Simulações!CY148)</f>
        <v/>
      </c>
      <c r="N148" s="172" t="str">
        <f>IF(Simulações!CZ148="","",Simulações!CZ148)</f>
        <v/>
      </c>
      <c r="O148" s="172">
        <v>1</v>
      </c>
    </row>
    <row r="149" spans="1:15" ht="14.25" customHeight="1" x14ac:dyDescent="0.25">
      <c r="A149" s="1" t="str">
        <f>Simulações!D149</f>
        <v>Assis Brasil</v>
      </c>
      <c r="B149" s="172" t="str">
        <f>Simulações!DK149</f>
        <v>Sim</v>
      </c>
      <c r="C149" s="183">
        <f>Simulações!K149</f>
        <v>70</v>
      </c>
      <c r="D149" s="172" t="str">
        <f>Simulações!G149</f>
        <v>C4</v>
      </c>
      <c r="E149" s="172" t="str">
        <f>Simulações!CH149</f>
        <v>LEDSTAR</v>
      </c>
      <c r="F149" s="172" t="str">
        <f>Simulações!CI149</f>
        <v xml:space="preserve"> SL VT 9.1 28W</v>
      </c>
      <c r="G149" s="172">
        <f>Simulações!CN149</f>
        <v>28</v>
      </c>
      <c r="H149" s="172" t="str">
        <f>Simulações!CT149</f>
        <v>Médio I</v>
      </c>
      <c r="I149" s="172" t="str">
        <f>IF(Simulações!CU149="","",Simulações!CU149)</f>
        <v/>
      </c>
      <c r="J149" s="172" t="str">
        <f>IF(Simulações!CX149="","",Simulações!CX149)</f>
        <v/>
      </c>
      <c r="K149" s="176">
        <f>Simulações!AL149</f>
        <v>0</v>
      </c>
      <c r="L149" s="176">
        <f>Simulações!AS149</f>
        <v>0</v>
      </c>
      <c r="M149" s="172" t="str">
        <f>IF(Simulações!CY149="","",Simulações!CY149)</f>
        <v/>
      </c>
      <c r="N149" s="172" t="str">
        <f>IF(Simulações!CZ149="","",Simulações!CZ149)</f>
        <v/>
      </c>
      <c r="O149" s="172">
        <v>1</v>
      </c>
    </row>
    <row r="150" spans="1:15" ht="14.25" customHeight="1" x14ac:dyDescent="0.25">
      <c r="A150" s="1" t="str">
        <f>Simulações!D150</f>
        <v>Assis Brasil</v>
      </c>
      <c r="B150" s="172" t="str">
        <f>Simulações!DK150</f>
        <v>Sim</v>
      </c>
      <c r="C150" s="183">
        <f>Simulações!K150</f>
        <v>70</v>
      </c>
      <c r="D150" s="172" t="str">
        <f>Simulações!G150</f>
        <v>C4</v>
      </c>
      <c r="E150" s="172" t="str">
        <f>Simulações!CH150</f>
        <v>SX LIGHTING</v>
      </c>
      <c r="F150" s="172" t="str">
        <f>Simulações!CI150</f>
        <v>SX-INEVO020HF</v>
      </c>
      <c r="G150" s="172">
        <f>Simulações!CN150</f>
        <v>22.5</v>
      </c>
      <c r="H150" s="172" t="str">
        <f>Simulações!CT150</f>
        <v>Médio I</v>
      </c>
      <c r="I150" s="172" t="str">
        <f>IF(Simulações!CU150="","",Simulações!CU150)</f>
        <v/>
      </c>
      <c r="J150" s="172" t="str">
        <f>IF(Simulações!CX150="","",Simulações!CX150)</f>
        <v/>
      </c>
      <c r="K150" s="176">
        <f>Simulações!AL150</f>
        <v>0</v>
      </c>
      <c r="L150" s="176">
        <f>Simulações!AS150</f>
        <v>0</v>
      </c>
      <c r="M150" s="172" t="str">
        <f>IF(Simulações!CY150="","",Simulações!CY150)</f>
        <v/>
      </c>
      <c r="N150" s="172" t="str">
        <f>IF(Simulações!CZ150="","",Simulações!CZ150)</f>
        <v/>
      </c>
      <c r="O150" s="172">
        <v>1</v>
      </c>
    </row>
    <row r="151" spans="1:15" ht="14.25" customHeight="1" x14ac:dyDescent="0.25">
      <c r="A151" s="1" t="str">
        <f>Simulações!D151</f>
        <v>Assis Brasil</v>
      </c>
      <c r="B151" s="172" t="str">
        <f>Simulações!DK151</f>
        <v>Sim</v>
      </c>
      <c r="C151" s="183">
        <f>Simulações!K151</f>
        <v>70</v>
      </c>
      <c r="D151" s="172" t="str">
        <f>Simulações!G151</f>
        <v>C4</v>
      </c>
      <c r="E151" s="172" t="str">
        <f>Simulações!CH151</f>
        <v>TECNOWATT</v>
      </c>
      <c r="F151" s="172" t="str">
        <f>Simulações!CI151</f>
        <v xml:space="preserve">SIGSAGPTLRRSSNDL_30W_38IBBRS
</v>
      </c>
      <c r="G151" s="172">
        <f>Simulações!CN151</f>
        <v>30</v>
      </c>
      <c r="H151" s="172" t="str">
        <f>Simulações!CT151</f>
        <v>Médio I</v>
      </c>
      <c r="I151" s="172" t="str">
        <f>IF(Simulações!CU151="","",Simulações!CU151)</f>
        <v/>
      </c>
      <c r="J151" s="172" t="str">
        <f>IF(Simulações!CX151="","",Simulações!CX151)</f>
        <v/>
      </c>
      <c r="K151" s="176">
        <f>Simulações!AL151</f>
        <v>0</v>
      </c>
      <c r="L151" s="176">
        <f>Simulações!AS151</f>
        <v>0</v>
      </c>
      <c r="M151" s="172" t="str">
        <f>IF(Simulações!CY151="","",Simulações!CY151)</f>
        <v/>
      </c>
      <c r="N151" s="172" t="str">
        <f>IF(Simulações!CZ151="","",Simulações!CZ151)</f>
        <v/>
      </c>
      <c r="O151" s="172">
        <v>1</v>
      </c>
    </row>
    <row r="152" spans="1:15" ht="14.25" customHeight="1" x14ac:dyDescent="0.25">
      <c r="A152" s="1" t="str">
        <f>Simulações!D152</f>
        <v>Tamareira</v>
      </c>
      <c r="B152" s="172" t="str">
        <f>Simulações!DK152</f>
        <v>Sim</v>
      </c>
      <c r="C152" s="183">
        <f>Simulações!K152</f>
        <v>70</v>
      </c>
      <c r="D152" s="172" t="str">
        <f>Simulações!G152</f>
        <v>C4</v>
      </c>
      <c r="E152" s="172" t="str">
        <f>Simulações!CH152</f>
        <v>LEDSTAR</v>
      </c>
      <c r="F152" s="172" t="str">
        <f>Simulações!CI152</f>
        <v xml:space="preserve"> SL VT 9.1 52W</v>
      </c>
      <c r="G152" s="172">
        <f>Simulações!CN152</f>
        <v>52</v>
      </c>
      <c r="H152" s="172" t="str">
        <f>Simulações!CT152</f>
        <v>Médio I</v>
      </c>
      <c r="I152" s="172" t="str">
        <f>IF(Simulações!CU152="","",Simulações!CU152)</f>
        <v/>
      </c>
      <c r="J152" s="172" t="str">
        <f>IF(Simulações!CX152="","",Simulações!CX152)</f>
        <v/>
      </c>
      <c r="K152" s="176">
        <f>Simulações!AL152</f>
        <v>0</v>
      </c>
      <c r="L152" s="176">
        <f>Simulações!AS152</f>
        <v>0</v>
      </c>
      <c r="M152" s="172" t="str">
        <f>IF(Simulações!CY152="","",Simulações!CY152)</f>
        <v/>
      </c>
      <c r="N152" s="172" t="str">
        <f>IF(Simulações!CZ152="","",Simulações!CZ152)</f>
        <v/>
      </c>
      <c r="O152" s="172">
        <v>1</v>
      </c>
    </row>
    <row r="153" spans="1:15" ht="14.25" customHeight="1" x14ac:dyDescent="0.25">
      <c r="A153" s="1" t="str">
        <f>Simulações!D153</f>
        <v>Tamareira</v>
      </c>
      <c r="B153" s="172" t="str">
        <f>Simulações!DK153</f>
        <v>Sim</v>
      </c>
      <c r="C153" s="183">
        <f>Simulações!K153</f>
        <v>70</v>
      </c>
      <c r="D153" s="172" t="str">
        <f>Simulações!G153</f>
        <v>C4</v>
      </c>
      <c r="E153" s="172" t="str">
        <f>Simulações!CH153</f>
        <v>SX LIGHTING</v>
      </c>
      <c r="F153" s="172" t="str">
        <f>Simulações!CI153</f>
        <v>SX-INEVO050HF</v>
      </c>
      <c r="G153" s="172">
        <f>Simulações!CN153</f>
        <v>50</v>
      </c>
      <c r="H153" s="172" t="str">
        <f>Simulações!CT153</f>
        <v>Médio I</v>
      </c>
      <c r="I153" s="172" t="str">
        <f>IF(Simulações!CU153="","",Simulações!CU153)</f>
        <v/>
      </c>
      <c r="J153" s="172" t="str">
        <f>IF(Simulações!CX153="","",Simulações!CX153)</f>
        <v/>
      </c>
      <c r="K153" s="176">
        <f>Simulações!AL153</f>
        <v>0</v>
      </c>
      <c r="L153" s="176">
        <f>Simulações!AS153</f>
        <v>0</v>
      </c>
      <c r="M153" s="172" t="str">
        <f>IF(Simulações!CY153="","",Simulações!CY153)</f>
        <v/>
      </c>
      <c r="N153" s="172" t="str">
        <f>IF(Simulações!CZ153="","",Simulações!CZ153)</f>
        <v/>
      </c>
      <c r="O153" s="172">
        <v>1</v>
      </c>
    </row>
    <row r="154" spans="1:15" ht="14.25" customHeight="1" x14ac:dyDescent="0.25">
      <c r="A154" s="1" t="str">
        <f>Simulações!D154</f>
        <v>Tamareira</v>
      </c>
      <c r="B154" s="172" t="str">
        <f>Simulações!DK154</f>
        <v>Sim</v>
      </c>
      <c r="C154" s="183">
        <f>Simulações!K154</f>
        <v>70</v>
      </c>
      <c r="D154" s="172" t="str">
        <f>Simulações!G154</f>
        <v>C4</v>
      </c>
      <c r="E154" s="172" t="str">
        <f>Simulações!CH154</f>
        <v>TECNOWATT</v>
      </c>
      <c r="F154" s="172" t="str">
        <f>Simulações!CI154</f>
        <v xml:space="preserve">SIGSAGPTLRRSSNDL_50W_61IBBRS
</v>
      </c>
      <c r="G154" s="172">
        <f>Simulações!CN154</f>
        <v>50</v>
      </c>
      <c r="H154" s="172" t="str">
        <f>Simulações!CT154</f>
        <v>Médio I</v>
      </c>
      <c r="I154" s="172" t="str">
        <f>IF(Simulações!CU154="","",Simulações!CU154)</f>
        <v>Médio I</v>
      </c>
      <c r="J154" s="172" t="str">
        <f>IF(Simulações!CX154="","",Simulações!CX154)</f>
        <v/>
      </c>
      <c r="K154" s="176">
        <f>Simulações!AL154</f>
        <v>0</v>
      </c>
      <c r="L154" s="176">
        <f>Simulações!AS154</f>
        <v>0</v>
      </c>
      <c r="M154" s="172" t="str">
        <f>IF(Simulações!CY154="","",Simulações!CY154)</f>
        <v/>
      </c>
      <c r="N154" s="172" t="str">
        <f>IF(Simulações!CZ154="","",Simulações!CZ154)</f>
        <v/>
      </c>
      <c r="O154" s="172">
        <v>1</v>
      </c>
    </row>
    <row r="155" spans="1:15" ht="14.25" customHeight="1" x14ac:dyDescent="0.25">
      <c r="A155" s="1" t="str">
        <f>Simulações!D155</f>
        <v>Quimico Alfeu Rabelo</v>
      </c>
      <c r="B155" s="172" t="str">
        <f>Simulações!DK155</f>
        <v>Sim</v>
      </c>
      <c r="C155" s="183">
        <f>Simulações!K155</f>
        <v>70</v>
      </c>
      <c r="D155" s="172" t="str">
        <f>Simulações!G155</f>
        <v>C5</v>
      </c>
      <c r="E155" s="172" t="str">
        <f>Simulações!CH155</f>
        <v>LEDSTAR</v>
      </c>
      <c r="F155" s="172" t="str">
        <f>Simulações!CI155</f>
        <v xml:space="preserve"> SL VT 9.1 52W</v>
      </c>
      <c r="G155" s="172">
        <f>Simulações!CN155</f>
        <v>52</v>
      </c>
      <c r="H155" s="172" t="str">
        <f>Simulações!CT155</f>
        <v>Médio II</v>
      </c>
      <c r="I155" s="172" t="str">
        <f>IF(Simulações!CU155="","",Simulações!CU155)</f>
        <v/>
      </c>
      <c r="J155" s="172" t="str">
        <f>IF(Simulações!CX155="","",Simulações!CX155)</f>
        <v/>
      </c>
      <c r="K155" s="176">
        <f>Simulações!AL155</f>
        <v>0</v>
      </c>
      <c r="L155" s="176">
        <f>Simulações!AS155</f>
        <v>0</v>
      </c>
      <c r="M155" s="172" t="str">
        <f>IF(Simulações!CY155="","",Simulações!CY155)</f>
        <v/>
      </c>
      <c r="N155" s="172" t="str">
        <f>IF(Simulações!CZ155="","",Simulações!CZ155)</f>
        <v/>
      </c>
      <c r="O155" s="172">
        <v>1</v>
      </c>
    </row>
    <row r="156" spans="1:15" ht="14.25" customHeight="1" x14ac:dyDescent="0.25">
      <c r="A156" s="1" t="str">
        <f>Simulações!D156</f>
        <v>Quimico Alfeu Rabelo</v>
      </c>
      <c r="B156" s="172" t="str">
        <f>Simulações!DK156</f>
        <v>Sim</v>
      </c>
      <c r="C156" s="183">
        <f>Simulações!K156</f>
        <v>70</v>
      </c>
      <c r="D156" s="172" t="str">
        <f>Simulações!G156</f>
        <v>C5</v>
      </c>
      <c r="E156" s="172" t="str">
        <f>Simulações!CH156</f>
        <v>SX LIGHTING</v>
      </c>
      <c r="F156" s="172" t="str">
        <f>Simulações!CI156</f>
        <v>SX-INEVO050HF</v>
      </c>
      <c r="G156" s="172">
        <f>Simulações!CN156</f>
        <v>50</v>
      </c>
      <c r="H156" s="172" t="str">
        <f>Simulações!CT156</f>
        <v>Médio II</v>
      </c>
      <c r="I156" s="172" t="str">
        <f>IF(Simulações!CU156="","",Simulações!CU156)</f>
        <v/>
      </c>
      <c r="J156" s="172" t="str">
        <f>IF(Simulações!CX156="","",Simulações!CX156)</f>
        <v/>
      </c>
      <c r="K156" s="176">
        <f>Simulações!AL156</f>
        <v>0</v>
      </c>
      <c r="L156" s="176">
        <f>Simulações!AS156</f>
        <v>0</v>
      </c>
      <c r="M156" s="172" t="str">
        <f>IF(Simulações!CY156="","",Simulações!CY156)</f>
        <v/>
      </c>
      <c r="N156" s="172" t="str">
        <f>IF(Simulações!CZ156="","",Simulações!CZ156)</f>
        <v/>
      </c>
      <c r="O156" s="172">
        <v>1</v>
      </c>
    </row>
    <row r="157" spans="1:15" ht="14.25" customHeight="1" x14ac:dyDescent="0.25">
      <c r="A157" s="1" t="str">
        <f>Simulações!D157</f>
        <v>Quimico Alfeu Rabelo</v>
      </c>
      <c r="B157" s="172" t="str">
        <f>Simulações!DK157</f>
        <v>Sim</v>
      </c>
      <c r="C157" s="183">
        <f>Simulações!K157</f>
        <v>70</v>
      </c>
      <c r="D157" s="172" t="str">
        <f>Simulações!G157</f>
        <v>C5</v>
      </c>
      <c r="E157" s="172" t="str">
        <f>Simulações!CH157</f>
        <v>TECNOWATT</v>
      </c>
      <c r="F157" s="172" t="str">
        <f>Simulações!CI157</f>
        <v xml:space="preserve">SIGSAGPTLRRSSNDL_60W_73IBBRS
</v>
      </c>
      <c r="G157" s="172">
        <f>Simulações!CN157</f>
        <v>60</v>
      </c>
      <c r="H157" s="172" t="str">
        <f>Simulações!CT157</f>
        <v>Médio II</v>
      </c>
      <c r="I157" s="172" t="str">
        <f>IF(Simulações!CU157="","",Simulações!CU157)</f>
        <v>Longo I</v>
      </c>
      <c r="J157" s="172" t="str">
        <f>IF(Simulações!CX157="","",Simulações!CX157)</f>
        <v/>
      </c>
      <c r="K157" s="176">
        <f>Simulações!AL157</f>
        <v>0</v>
      </c>
      <c r="L157" s="176">
        <f>Simulações!AS157</f>
        <v>0</v>
      </c>
      <c r="M157" s="172" t="str">
        <f>IF(Simulações!CY157="","",Simulações!CY157)</f>
        <v/>
      </c>
      <c r="N157" s="172" t="str">
        <f>IF(Simulações!CZ157="","",Simulações!CZ157)</f>
        <v/>
      </c>
      <c r="O157" s="172">
        <v>1</v>
      </c>
    </row>
    <row r="158" spans="1:15" ht="14.25" customHeight="1" x14ac:dyDescent="0.25">
      <c r="A158" s="1" t="str">
        <f>Simulações!D158</f>
        <v>Rio Das Contas</v>
      </c>
      <c r="B158" s="172" t="str">
        <f>Simulações!DK158</f>
        <v>Sim</v>
      </c>
      <c r="C158" s="183">
        <f>Simulações!K158</f>
        <v>70</v>
      </c>
      <c r="D158" s="172" t="str">
        <f>Simulações!G158</f>
        <v>C5</v>
      </c>
      <c r="E158" s="172" t="str">
        <f>Simulações!CH158</f>
        <v>LEDSTAR</v>
      </c>
      <c r="F158" s="172" t="str">
        <f>Simulações!CI158</f>
        <v xml:space="preserve"> SL VT 9.1 28W</v>
      </c>
      <c r="G158" s="172">
        <f>Simulações!CN158</f>
        <v>28</v>
      </c>
      <c r="H158" s="172" t="str">
        <f>Simulações!CT158</f>
        <v>Médio II</v>
      </c>
      <c r="I158" s="172" t="str">
        <f>IF(Simulações!CU158="","",Simulações!CU158)</f>
        <v/>
      </c>
      <c r="J158" s="172" t="str">
        <f>IF(Simulações!CX158="","",Simulações!CX158)</f>
        <v/>
      </c>
      <c r="K158" s="176">
        <f>Simulações!AL158</f>
        <v>0</v>
      </c>
      <c r="L158" s="176">
        <f>Simulações!AS158</f>
        <v>0</v>
      </c>
      <c r="M158" s="172" t="str">
        <f>IF(Simulações!CY158="","",Simulações!CY158)</f>
        <v/>
      </c>
      <c r="N158" s="172" t="str">
        <f>IF(Simulações!CZ158="","",Simulações!CZ158)</f>
        <v/>
      </c>
      <c r="O158" s="172">
        <v>1</v>
      </c>
    </row>
    <row r="159" spans="1:15" ht="14.25" customHeight="1" x14ac:dyDescent="0.25">
      <c r="A159" s="1" t="str">
        <f>Simulações!D159</f>
        <v>Rio Das Contas</v>
      </c>
      <c r="B159" s="172" t="str">
        <f>Simulações!DK159</f>
        <v>Sim</v>
      </c>
      <c r="C159" s="183">
        <f>Simulações!K159</f>
        <v>70</v>
      </c>
      <c r="D159" s="172" t="str">
        <f>Simulações!G159</f>
        <v>C5</v>
      </c>
      <c r="E159" s="172" t="str">
        <f>Simulações!CH159</f>
        <v>SX LIGHTING</v>
      </c>
      <c r="F159" s="172" t="str">
        <f>Simulações!CI159</f>
        <v>SX-INEVO030HF</v>
      </c>
      <c r="G159" s="172">
        <f>Simulações!CN159</f>
        <v>31</v>
      </c>
      <c r="H159" s="172" t="str">
        <f>Simulações!CT159</f>
        <v>Médio II</v>
      </c>
      <c r="I159" s="172" t="str">
        <f>IF(Simulações!CU159="","",Simulações!CU159)</f>
        <v/>
      </c>
      <c r="J159" s="172" t="str">
        <f>IF(Simulações!CX159="","",Simulações!CX159)</f>
        <v/>
      </c>
      <c r="K159" s="176">
        <f>Simulações!AL159</f>
        <v>0</v>
      </c>
      <c r="L159" s="176">
        <f>Simulações!AS159</f>
        <v>0</v>
      </c>
      <c r="M159" s="172" t="str">
        <f>IF(Simulações!CY159="","",Simulações!CY159)</f>
        <v/>
      </c>
      <c r="N159" s="172" t="str">
        <f>IF(Simulações!CZ159="","",Simulações!CZ159)</f>
        <v/>
      </c>
      <c r="O159" s="172">
        <v>1</v>
      </c>
    </row>
    <row r="160" spans="1:15" ht="14.25" customHeight="1" x14ac:dyDescent="0.25">
      <c r="A160" s="1" t="str">
        <f>Simulações!D160</f>
        <v>Rio Das Contas</v>
      </c>
      <c r="B160" s="172" t="str">
        <f>Simulações!DK160</f>
        <v>Sim</v>
      </c>
      <c r="C160" s="183">
        <f>Simulações!K160</f>
        <v>70</v>
      </c>
      <c r="D160" s="172" t="str">
        <f>Simulações!G160</f>
        <v>C5</v>
      </c>
      <c r="E160" s="172" t="str">
        <f>Simulações!CH160</f>
        <v>TECNOWATT</v>
      </c>
      <c r="F160" s="172" t="str">
        <f>Simulações!CI160</f>
        <v xml:space="preserve">SIGSAGPTLRRSSNDL_30W_38IBBRS
</v>
      </c>
      <c r="G160" s="172">
        <f>Simulações!CN160</f>
        <v>30</v>
      </c>
      <c r="H160" s="172" t="str">
        <f>Simulações!CT160</f>
        <v>Médio II</v>
      </c>
      <c r="I160" s="172" t="str">
        <f>IF(Simulações!CU160="","",Simulações!CU160)</f>
        <v/>
      </c>
      <c r="J160" s="172" t="str">
        <f>IF(Simulações!CX160="","",Simulações!CX160)</f>
        <v/>
      </c>
      <c r="K160" s="176">
        <f>Simulações!AL160</f>
        <v>0</v>
      </c>
      <c r="L160" s="176">
        <f>Simulações!AS160</f>
        <v>0</v>
      </c>
      <c r="M160" s="172" t="str">
        <f>IF(Simulações!CY160="","",Simulações!CY160)</f>
        <v/>
      </c>
      <c r="N160" s="172" t="str">
        <f>IF(Simulações!CZ160="","",Simulações!CZ160)</f>
        <v/>
      </c>
      <c r="O160" s="172">
        <v>1</v>
      </c>
    </row>
    <row r="161" spans="1:15" ht="14.25" customHeight="1" x14ac:dyDescent="0.25">
      <c r="A161" s="1" t="str">
        <f>Simulações!D161</f>
        <v>Governador Roberto Silveira</v>
      </c>
      <c r="B161" s="172" t="str">
        <f>Simulações!DK161</f>
        <v>Sim</v>
      </c>
      <c r="C161" s="183">
        <f>Simulações!K161</f>
        <v>96</v>
      </c>
      <c r="D161" s="172" t="str">
        <f>Simulações!G161</f>
        <v>C5</v>
      </c>
      <c r="E161" s="172" t="e">
        <f>Simulações!CH161</f>
        <v>#N/A</v>
      </c>
      <c r="F161" s="172">
        <f>Simulações!CI161</f>
        <v>0</v>
      </c>
      <c r="G161" s="172">
        <f>Simulações!CN161</f>
        <v>0</v>
      </c>
      <c r="H161" s="172" t="str">
        <f>Simulações!CT161</f>
        <v>Médio II</v>
      </c>
      <c r="I161" s="172" t="str">
        <f>IF(Simulações!CU161="","",Simulações!CU161)</f>
        <v/>
      </c>
      <c r="J161" s="172" t="str">
        <f>IF(Simulações!CX161="","",Simulações!CX161)</f>
        <v/>
      </c>
      <c r="K161" s="176">
        <f>Simulações!AL161</f>
        <v>0</v>
      </c>
      <c r="L161" s="176">
        <f>Simulações!AS161</f>
        <v>0</v>
      </c>
      <c r="M161" s="172" t="str">
        <f>IF(Simulações!CY161="","",Simulações!CY161)</f>
        <v/>
      </c>
      <c r="N161" s="172" t="str">
        <f>IF(Simulações!CZ161="","",Simulações!CZ161)</f>
        <v/>
      </c>
      <c r="O161" s="172">
        <v>1</v>
      </c>
    </row>
    <row r="162" spans="1:15" ht="14.25" customHeight="1" x14ac:dyDescent="0.25">
      <c r="A162" s="1" t="str">
        <f>Simulações!D162</f>
        <v>Governador Roberto Silveira</v>
      </c>
      <c r="B162" s="172" t="str">
        <f>Simulações!DK162</f>
        <v>Sim</v>
      </c>
      <c r="C162" s="183">
        <f>Simulações!K162</f>
        <v>96</v>
      </c>
      <c r="D162" s="172" t="str">
        <f>Simulações!G162</f>
        <v>C5</v>
      </c>
      <c r="E162" s="172" t="e">
        <f>Simulações!CH162</f>
        <v>#N/A</v>
      </c>
      <c r="F162" s="172">
        <f>Simulações!CI162</f>
        <v>0</v>
      </c>
      <c r="G162" s="172">
        <f>Simulações!CN162</f>
        <v>0</v>
      </c>
      <c r="H162" s="172" t="str">
        <f>Simulações!CT162</f>
        <v>Médio II</v>
      </c>
      <c r="I162" s="172" t="str">
        <f>IF(Simulações!CU162="","",Simulações!CU162)</f>
        <v/>
      </c>
      <c r="J162" s="172" t="str">
        <f>IF(Simulações!CX162="","",Simulações!CX162)</f>
        <v/>
      </c>
      <c r="K162" s="176">
        <f>Simulações!AL162</f>
        <v>0</v>
      </c>
      <c r="L162" s="176">
        <f>Simulações!AS162</f>
        <v>0</v>
      </c>
      <c r="M162" s="172" t="str">
        <f>IF(Simulações!CY162="","",Simulações!CY162)</f>
        <v/>
      </c>
      <c r="N162" s="172" t="str">
        <f>IF(Simulações!CZ162="","",Simulações!CZ162)</f>
        <v/>
      </c>
      <c r="O162" s="172">
        <v>1</v>
      </c>
    </row>
    <row r="163" spans="1:15" ht="14.25" customHeight="1" x14ac:dyDescent="0.25">
      <c r="A163" s="1" t="str">
        <f>Simulações!D163</f>
        <v>Governador Roberto Silveira</v>
      </c>
      <c r="B163" s="172" t="str">
        <f>Simulações!DK163</f>
        <v>Sim</v>
      </c>
      <c r="C163" s="183">
        <f>Simulações!K163</f>
        <v>96</v>
      </c>
      <c r="D163" s="172" t="str">
        <f>Simulações!G163</f>
        <v>C5</v>
      </c>
      <c r="E163" s="172" t="e">
        <f>Simulações!CH163</f>
        <v>#N/A</v>
      </c>
      <c r="F163" s="172">
        <f>Simulações!CI163</f>
        <v>0</v>
      </c>
      <c r="G163" s="172">
        <f>Simulações!CN163</f>
        <v>0</v>
      </c>
      <c r="H163" s="172" t="str">
        <f>Simulações!CT163</f>
        <v>Médio II</v>
      </c>
      <c r="I163" s="172" t="str">
        <f>IF(Simulações!CU163="","",Simulações!CU163)</f>
        <v/>
      </c>
      <c r="J163" s="172" t="str">
        <f>IF(Simulações!CX163="","",Simulações!CX163)</f>
        <v/>
      </c>
      <c r="K163" s="176">
        <f>Simulações!AL163</f>
        <v>0</v>
      </c>
      <c r="L163" s="176">
        <f>Simulações!AS163</f>
        <v>0</v>
      </c>
      <c r="M163" s="172" t="str">
        <f>IF(Simulações!CY163="","",Simulações!CY163)</f>
        <v/>
      </c>
      <c r="N163" s="172" t="str">
        <f>IF(Simulações!CZ163="","",Simulações!CZ163)</f>
        <v/>
      </c>
      <c r="O163" s="172">
        <v>1</v>
      </c>
    </row>
    <row r="164" spans="1:15" ht="14.25" customHeight="1" x14ac:dyDescent="0.25">
      <c r="A164" s="1" t="str">
        <f>Simulações!D164</f>
        <v>R Ubyracy</v>
      </c>
      <c r="B164" s="172" t="str">
        <f>Simulações!DK164</f>
        <v>Sim</v>
      </c>
      <c r="C164" s="183">
        <f>Simulações!K164</f>
        <v>40</v>
      </c>
      <c r="D164" s="172" t="str">
        <f>Simulações!G164</f>
        <v>C4</v>
      </c>
      <c r="E164" s="172" t="e">
        <f>Simulações!CH164</f>
        <v>#N/A</v>
      </c>
      <c r="F164" s="172">
        <f>Simulações!CI164</f>
        <v>0</v>
      </c>
      <c r="G164" s="172">
        <f>Simulações!CN164</f>
        <v>0</v>
      </c>
      <c r="H164" s="172" t="str">
        <f>Simulações!CT164</f>
        <v>Médio I</v>
      </c>
      <c r="I164" s="172" t="str">
        <f>IF(Simulações!CU164="","",Simulações!CU164)</f>
        <v/>
      </c>
      <c r="J164" s="172" t="str">
        <f>IF(Simulações!CX164="","",Simulações!CX164)</f>
        <v/>
      </c>
      <c r="K164" s="176">
        <f>Simulações!AL164</f>
        <v>0</v>
      </c>
      <c r="L164" s="176">
        <f>Simulações!AS164</f>
        <v>0</v>
      </c>
      <c r="M164" s="172" t="str">
        <f>IF(Simulações!CY164="","",Simulações!CY164)</f>
        <v/>
      </c>
      <c r="N164" s="172" t="str">
        <f>IF(Simulações!CZ164="","",Simulações!CZ164)</f>
        <v/>
      </c>
      <c r="O164" s="172">
        <v>1</v>
      </c>
    </row>
    <row r="165" spans="1:15" ht="14.25" customHeight="1" x14ac:dyDescent="0.25">
      <c r="A165" s="1" t="str">
        <f>Simulações!D165</f>
        <v>R Ubyracy</v>
      </c>
      <c r="B165" s="172" t="str">
        <f>Simulações!DK165</f>
        <v>Sim</v>
      </c>
      <c r="C165" s="183">
        <f>Simulações!K165</f>
        <v>40</v>
      </c>
      <c r="D165" s="172" t="str">
        <f>Simulações!G165</f>
        <v>C4</v>
      </c>
      <c r="E165" s="172" t="e">
        <f>Simulações!CH165</f>
        <v>#N/A</v>
      </c>
      <c r="F165" s="172">
        <f>Simulações!CI165</f>
        <v>0</v>
      </c>
      <c r="G165" s="172" t="e">
        <f>Simulações!CN165</f>
        <v>#N/A</v>
      </c>
      <c r="H165" s="172" t="str">
        <f>Simulações!CT165</f>
        <v>Médio I</v>
      </c>
      <c r="I165" s="172" t="str">
        <f>IF(Simulações!CU165="","",Simulações!CU165)</f>
        <v/>
      </c>
      <c r="J165" s="172" t="str">
        <f>IF(Simulações!CX165="","",Simulações!CX165)</f>
        <v/>
      </c>
      <c r="K165" s="176">
        <f>Simulações!AL165</f>
        <v>0</v>
      </c>
      <c r="L165" s="176">
        <f>Simulações!AS165</f>
        <v>0</v>
      </c>
      <c r="M165" s="172" t="str">
        <f>IF(Simulações!CY165="","",Simulações!CY165)</f>
        <v/>
      </c>
      <c r="N165" s="172" t="str">
        <f>IF(Simulações!CZ165="","",Simulações!CZ165)</f>
        <v/>
      </c>
      <c r="O165" s="172">
        <v>1</v>
      </c>
    </row>
    <row r="166" spans="1:15" ht="14.25" customHeight="1" x14ac:dyDescent="0.25">
      <c r="A166" s="1" t="str">
        <f>Simulações!D166</f>
        <v>R Ubyracy</v>
      </c>
      <c r="B166" s="172" t="str">
        <f>Simulações!DK166</f>
        <v>Sim</v>
      </c>
      <c r="C166" s="183">
        <f>Simulações!K166</f>
        <v>40</v>
      </c>
      <c r="D166" s="172" t="str">
        <f>Simulações!G166</f>
        <v>C4</v>
      </c>
      <c r="E166" s="172" t="e">
        <f>Simulações!CH166</f>
        <v>#N/A</v>
      </c>
      <c r="F166" s="172">
        <f>Simulações!CI166</f>
        <v>0</v>
      </c>
      <c r="G166" s="172">
        <f>Simulações!CN166</f>
        <v>0</v>
      </c>
      <c r="H166" s="172" t="str">
        <f>Simulações!CT166</f>
        <v>Médio I</v>
      </c>
      <c r="I166" s="172" t="str">
        <f>IF(Simulações!CU166="","",Simulações!CU166)</f>
        <v/>
      </c>
      <c r="J166" s="172" t="str">
        <f>IF(Simulações!CX166="","",Simulações!CX166)</f>
        <v/>
      </c>
      <c r="K166" s="176">
        <f>Simulações!AL166</f>
        <v>0</v>
      </c>
      <c r="L166" s="176">
        <f>Simulações!AS166</f>
        <v>0</v>
      </c>
      <c r="M166" s="172" t="str">
        <f>IF(Simulações!CY166="","",Simulações!CY166)</f>
        <v/>
      </c>
      <c r="N166" s="172" t="str">
        <f>IF(Simulações!CZ166="","",Simulações!CZ166)</f>
        <v/>
      </c>
      <c r="O166" s="172">
        <v>1</v>
      </c>
    </row>
    <row r="167" spans="1:15" ht="14.25" customHeight="1" x14ac:dyDescent="0.25">
      <c r="A167" s="1" t="str">
        <f>Simulações!D167</f>
        <v>Professor Fernando Mota</v>
      </c>
      <c r="B167" s="172" t="str">
        <f>Simulações!DK167</f>
        <v>Sim</v>
      </c>
      <c r="C167" s="183">
        <f>Simulações!K167</f>
        <v>30</v>
      </c>
      <c r="D167" s="172" t="str">
        <f>Simulações!G167</f>
        <v>-</v>
      </c>
      <c r="E167" s="172" t="e">
        <f>Simulações!CH167</f>
        <v>#N/A</v>
      </c>
      <c r="F167" s="172">
        <f>Simulações!CI167</f>
        <v>0</v>
      </c>
      <c r="G167" s="172" t="e">
        <f>Simulações!CN167</f>
        <v>#N/A</v>
      </c>
      <c r="H167" s="172" t="str">
        <f>Simulações!CT167</f>
        <v>Curto I</v>
      </c>
      <c r="I167" s="172" t="str">
        <f>IF(Simulações!CU167="","",Simulações!CU167)</f>
        <v/>
      </c>
      <c r="J167" s="172" t="str">
        <f>IF(Simulações!CX167="","",Simulações!CX167)</f>
        <v/>
      </c>
      <c r="K167" s="176">
        <f>Simulações!AL167</f>
        <v>0</v>
      </c>
      <c r="L167" s="176">
        <f>Simulações!AS167</f>
        <v>0</v>
      </c>
      <c r="M167" s="172" t="str">
        <f>IF(Simulações!CY167="","",Simulações!CY167)</f>
        <v/>
      </c>
      <c r="N167" s="172" t="str">
        <f>IF(Simulações!CZ167="","",Simulações!CZ167)</f>
        <v/>
      </c>
      <c r="O167" s="172">
        <v>1</v>
      </c>
    </row>
    <row r="168" spans="1:15" ht="14.25" customHeight="1" x14ac:dyDescent="0.25">
      <c r="A168" s="1" t="str">
        <f>Simulações!D168</f>
        <v>Professor Fernando Mota</v>
      </c>
      <c r="B168" s="172" t="str">
        <f>Simulações!DK168</f>
        <v>Sim</v>
      </c>
      <c r="C168" s="183">
        <f>Simulações!K168</f>
        <v>30</v>
      </c>
      <c r="D168" s="172" t="str">
        <f>Simulações!G168</f>
        <v>-</v>
      </c>
      <c r="E168" s="172" t="e">
        <f>Simulações!CH168</f>
        <v>#N/A</v>
      </c>
      <c r="F168" s="172">
        <f>Simulações!CI168</f>
        <v>0</v>
      </c>
      <c r="G168" s="172" t="e">
        <f>Simulações!CN168</f>
        <v>#N/A</v>
      </c>
      <c r="H168" s="172" t="str">
        <f>Simulações!CT168</f>
        <v>Curto I</v>
      </c>
      <c r="I168" s="172" t="str">
        <f>IF(Simulações!CU168="","",Simulações!CU168)</f>
        <v/>
      </c>
      <c r="J168" s="172" t="str">
        <f>IF(Simulações!CX168="","",Simulações!CX168)</f>
        <v/>
      </c>
      <c r="K168" s="176">
        <f>Simulações!AL168</f>
        <v>0</v>
      </c>
      <c r="L168" s="176">
        <f>Simulações!AS168</f>
        <v>0</v>
      </c>
      <c r="M168" s="172" t="str">
        <f>IF(Simulações!CY168="","",Simulações!CY168)</f>
        <v/>
      </c>
      <c r="N168" s="172" t="str">
        <f>IF(Simulações!CZ168="","",Simulações!CZ168)</f>
        <v/>
      </c>
      <c r="O168" s="172">
        <v>1</v>
      </c>
    </row>
    <row r="169" spans="1:15" ht="14.25" customHeight="1" x14ac:dyDescent="0.25">
      <c r="A169" s="1" t="str">
        <f>Simulações!D169</f>
        <v>Professor Fernando Mota</v>
      </c>
      <c r="B169" s="172" t="str">
        <f>Simulações!DK169</f>
        <v>Sim</v>
      </c>
      <c r="C169" s="183">
        <f>Simulações!K169</f>
        <v>30</v>
      </c>
      <c r="D169" s="172" t="str">
        <f>Simulações!G169</f>
        <v>-</v>
      </c>
      <c r="E169" s="172" t="e">
        <f>Simulações!CH169</f>
        <v>#N/A</v>
      </c>
      <c r="F169" s="172">
        <f>Simulações!CI169</f>
        <v>0</v>
      </c>
      <c r="G169" s="172">
        <f>Simulações!CN169</f>
        <v>0</v>
      </c>
      <c r="H169" s="172" t="str">
        <f>Simulações!CT169</f>
        <v>Curto I</v>
      </c>
      <c r="I169" s="172" t="str">
        <f>IF(Simulações!CU169="","",Simulações!CU169)</f>
        <v/>
      </c>
      <c r="J169" s="172" t="str">
        <f>IF(Simulações!CX169="","",Simulações!CX169)</f>
        <v/>
      </c>
      <c r="K169" s="176">
        <f>Simulações!AL169</f>
        <v>0</v>
      </c>
      <c r="L169" s="176">
        <f>Simulações!AS169</f>
        <v>0</v>
      </c>
      <c r="M169" s="172" t="str">
        <f>IF(Simulações!CY169="","",Simulações!CY169)</f>
        <v/>
      </c>
      <c r="N169" s="172" t="str">
        <f>IF(Simulações!CZ169="","",Simulações!CZ169)</f>
        <v/>
      </c>
      <c r="O169" s="172">
        <v>1</v>
      </c>
    </row>
    <row r="170" spans="1:15" ht="14.25" customHeight="1" x14ac:dyDescent="0.25">
      <c r="A170" s="1" t="str">
        <f>Simulações!D170</f>
        <v>Rio Pajeu</v>
      </c>
      <c r="B170" s="172" t="str">
        <f>Simulações!DK170</f>
        <v>Sim</v>
      </c>
      <c r="C170" s="183">
        <f>Simulações!K170</f>
        <v>80</v>
      </c>
      <c r="D170" s="172" t="str">
        <f>Simulações!G170</f>
        <v>C3</v>
      </c>
      <c r="E170" s="172" t="str">
        <f>Simulações!CH170</f>
        <v>LEDSTAR</v>
      </c>
      <c r="F170" s="172" t="str">
        <f>Simulações!CI170</f>
        <v xml:space="preserve"> SL VT 9.1 65W</v>
      </c>
      <c r="G170" s="172">
        <f>Simulações!CN170</f>
        <v>65</v>
      </c>
      <c r="H170" s="172" t="str">
        <f>Simulações!CT170</f>
        <v>Médio I</v>
      </c>
      <c r="I170" s="172" t="str">
        <f>IF(Simulações!CU170="","",Simulações!CU170)</f>
        <v/>
      </c>
      <c r="J170" s="172" t="str">
        <f>IF(Simulações!CX170="","",Simulações!CX170)</f>
        <v/>
      </c>
      <c r="K170" s="176">
        <f>Simulações!AL170</f>
        <v>0</v>
      </c>
      <c r="L170" s="176">
        <f>Simulações!AS170</f>
        <v>0</v>
      </c>
      <c r="M170" s="172" t="str">
        <f>IF(Simulações!CY170="","",Simulações!CY170)</f>
        <v/>
      </c>
      <c r="N170" s="172" t="str">
        <f>IF(Simulações!CZ170="","",Simulações!CZ170)</f>
        <v/>
      </c>
      <c r="O170" s="172">
        <v>1</v>
      </c>
    </row>
    <row r="171" spans="1:15" ht="14.25" customHeight="1" x14ac:dyDescent="0.25">
      <c r="A171" s="1" t="str">
        <f>Simulações!D171</f>
        <v>Rio Pajeu</v>
      </c>
      <c r="B171" s="172" t="str">
        <f>Simulações!DK171</f>
        <v>Sim</v>
      </c>
      <c r="C171" s="183">
        <f>Simulações!K171</f>
        <v>80</v>
      </c>
      <c r="D171" s="172" t="str">
        <f>Simulações!G171</f>
        <v>C3</v>
      </c>
      <c r="E171" s="172" t="str">
        <f>Simulações!CH171</f>
        <v>SX LIGHTING</v>
      </c>
      <c r="F171" s="172" t="str">
        <f>Simulações!CI171</f>
        <v>SX-INEVO060HF</v>
      </c>
      <c r="G171" s="172">
        <f>Simulações!CN171</f>
        <v>60</v>
      </c>
      <c r="H171" s="172" t="str">
        <f>Simulações!CT171</f>
        <v>Médio I</v>
      </c>
      <c r="I171" s="172" t="str">
        <f>IF(Simulações!CU171="","",Simulações!CU171)</f>
        <v/>
      </c>
      <c r="J171" s="172" t="str">
        <f>IF(Simulações!CX171="","",Simulações!CX171)</f>
        <v/>
      </c>
      <c r="K171" s="176">
        <f>Simulações!AL171</f>
        <v>0</v>
      </c>
      <c r="L171" s="176">
        <f>Simulações!AS171</f>
        <v>0</v>
      </c>
      <c r="M171" s="172" t="str">
        <f>IF(Simulações!CY171="","",Simulações!CY171)</f>
        <v/>
      </c>
      <c r="N171" s="172" t="str">
        <f>IF(Simulações!CZ171="","",Simulações!CZ171)</f>
        <v/>
      </c>
      <c r="O171" s="172">
        <v>1</v>
      </c>
    </row>
    <row r="172" spans="1:15" ht="14.25" customHeight="1" x14ac:dyDescent="0.25">
      <c r="A172" s="1" t="str">
        <f>Simulações!D172</f>
        <v>Rio Pajeu</v>
      </c>
      <c r="B172" s="172" t="str">
        <f>Simulações!DK172</f>
        <v>Sim</v>
      </c>
      <c r="C172" s="183">
        <f>Simulações!K172</f>
        <v>80</v>
      </c>
      <c r="D172" s="172" t="str">
        <f>Simulações!G172</f>
        <v>C3</v>
      </c>
      <c r="E172" s="172" t="e">
        <f>Simulações!CH172</f>
        <v>#N/A</v>
      </c>
      <c r="F172" s="172" t="str">
        <f>Simulações!CI172</f>
        <v>SIGSAGPTLRRSSNDL_60W_73IBBRS</v>
      </c>
      <c r="G172" s="172" t="e">
        <f>Simulações!CN172</f>
        <v>#N/A</v>
      </c>
      <c r="H172" s="172" t="str">
        <f>Simulações!CT172</f>
        <v>Médio I</v>
      </c>
      <c r="I172" s="172" t="str">
        <f>IF(Simulações!CU172="","",Simulações!CU172)</f>
        <v/>
      </c>
      <c r="J172" s="172" t="str">
        <f>IF(Simulações!CX172="","",Simulações!CX172)</f>
        <v/>
      </c>
      <c r="K172" s="176">
        <f>Simulações!AL172</f>
        <v>0</v>
      </c>
      <c r="L172" s="176">
        <f>Simulações!AS172</f>
        <v>0</v>
      </c>
      <c r="M172" s="172" t="str">
        <f>IF(Simulações!CY172="","",Simulações!CY172)</f>
        <v/>
      </c>
      <c r="N172" s="172" t="str">
        <f>IF(Simulações!CZ172="","",Simulações!CZ172)</f>
        <v/>
      </c>
      <c r="O172" s="172">
        <v>1</v>
      </c>
    </row>
    <row r="173" spans="1:15" ht="14.25" customHeight="1" x14ac:dyDescent="0.25">
      <c r="A173" s="1" t="str">
        <f>Simulações!D173</f>
        <v>Francisco Beltrao</v>
      </c>
      <c r="B173" s="172" t="str">
        <f>Simulações!DK173</f>
        <v>Sim</v>
      </c>
      <c r="C173" s="183">
        <f>Simulações!K173</f>
        <v>50</v>
      </c>
      <c r="D173" s="172" t="str">
        <f>Simulações!G173</f>
        <v>C5</v>
      </c>
      <c r="E173" s="172" t="str">
        <f>Simulações!CH173</f>
        <v>LEDSTAR</v>
      </c>
      <c r="F173" s="172" t="str">
        <f>Simulações!CI173</f>
        <v xml:space="preserve"> SL VT 9.1 44W</v>
      </c>
      <c r="G173" s="172">
        <f>Simulações!CN173</f>
        <v>44</v>
      </c>
      <c r="H173" s="172" t="str">
        <f>Simulações!CT173</f>
        <v>Médio II</v>
      </c>
      <c r="I173" s="172" t="str">
        <f>IF(Simulações!CU173="","",Simulações!CU173)</f>
        <v/>
      </c>
      <c r="J173" s="172" t="str">
        <f>IF(Simulações!CX173="","",Simulações!CX173)</f>
        <v/>
      </c>
      <c r="K173" s="176">
        <f>Simulações!AL173</f>
        <v>0</v>
      </c>
      <c r="L173" s="176">
        <f>Simulações!AS173</f>
        <v>0</v>
      </c>
      <c r="M173" s="172" t="str">
        <f>IF(Simulações!CY173="","",Simulações!CY173)</f>
        <v/>
      </c>
      <c r="N173" s="172" t="str">
        <f>IF(Simulações!CZ173="","",Simulações!CZ173)</f>
        <v/>
      </c>
      <c r="O173" s="172">
        <v>1</v>
      </c>
    </row>
    <row r="174" spans="1:15" ht="14.25" customHeight="1" x14ac:dyDescent="0.25">
      <c r="A174" s="1" t="str">
        <f>Simulações!D174</f>
        <v>Francisco Beltrao</v>
      </c>
      <c r="B174" s="172" t="str">
        <f>Simulações!DK174</f>
        <v>Sim</v>
      </c>
      <c r="C174" s="183">
        <f>Simulações!K174</f>
        <v>50</v>
      </c>
      <c r="D174" s="172" t="str">
        <f>Simulações!G174</f>
        <v>C5</v>
      </c>
      <c r="E174" s="172" t="str">
        <f>Simulações!CH174</f>
        <v>SX LIGHTING</v>
      </c>
      <c r="F174" s="172" t="str">
        <f>Simulações!CI174</f>
        <v>SX-INEVO040HF</v>
      </c>
      <c r="G174" s="172">
        <f>Simulações!CN174</f>
        <v>39</v>
      </c>
      <c r="H174" s="172" t="str">
        <f>Simulações!CT174</f>
        <v>Médio II</v>
      </c>
      <c r="I174" s="172" t="str">
        <f>IF(Simulações!CU174="","",Simulações!CU174)</f>
        <v/>
      </c>
      <c r="J174" s="172" t="str">
        <f>IF(Simulações!CX174="","",Simulações!CX174)</f>
        <v/>
      </c>
      <c r="K174" s="176">
        <f>Simulações!AL174</f>
        <v>0</v>
      </c>
      <c r="L174" s="176">
        <f>Simulações!AS174</f>
        <v>0</v>
      </c>
      <c r="M174" s="172" t="str">
        <f>IF(Simulações!CY174="","",Simulações!CY174)</f>
        <v/>
      </c>
      <c r="N174" s="172" t="str">
        <f>IF(Simulações!CZ174="","",Simulações!CZ174)</f>
        <v/>
      </c>
      <c r="O174" s="172">
        <v>1</v>
      </c>
    </row>
    <row r="175" spans="1:15" ht="14.25" customHeight="1" x14ac:dyDescent="0.25">
      <c r="A175" s="1" t="str">
        <f>Simulações!D175</f>
        <v>Francisco Beltrao</v>
      </c>
      <c r="B175" s="172" t="str">
        <f>Simulações!DK175</f>
        <v>Sim</v>
      </c>
      <c r="C175" s="183">
        <f>Simulações!K175</f>
        <v>50</v>
      </c>
      <c r="D175" s="172" t="str">
        <f>Simulações!G175</f>
        <v>C5</v>
      </c>
      <c r="E175" s="172" t="e">
        <f>Simulações!CH175</f>
        <v>#N/A</v>
      </c>
      <c r="F175" s="172" t="str">
        <f>Simulações!CI175</f>
        <v>SIGSAGPTLRRSSNDL_40W_50IBBRS</v>
      </c>
      <c r="G175" s="172" t="e">
        <f>Simulações!CN175</f>
        <v>#N/A</v>
      </c>
      <c r="H175" s="172" t="str">
        <f>Simulações!CT175</f>
        <v>Médio II</v>
      </c>
      <c r="I175" s="172" t="str">
        <f>IF(Simulações!CU175="","",Simulações!CU175)</f>
        <v/>
      </c>
      <c r="J175" s="172" t="str">
        <f>IF(Simulações!CX175="","",Simulações!CX175)</f>
        <v/>
      </c>
      <c r="K175" s="176">
        <f>Simulações!AL175</f>
        <v>0</v>
      </c>
      <c r="L175" s="176">
        <f>Simulações!AS175</f>
        <v>0</v>
      </c>
      <c r="M175" s="172" t="str">
        <f>IF(Simulações!CY175="","",Simulações!CY175)</f>
        <v/>
      </c>
      <c r="N175" s="172" t="str">
        <f>IF(Simulações!CZ175="","",Simulações!CZ175)</f>
        <v/>
      </c>
      <c r="O175" s="172">
        <v>1</v>
      </c>
    </row>
    <row r="176" spans="1:15" ht="14.25" customHeight="1" x14ac:dyDescent="0.25">
      <c r="A176" s="1" t="str">
        <f>Simulações!D176</f>
        <v>Santa Joana Darc</v>
      </c>
      <c r="B176" s="172" t="str">
        <f>Simulações!DK176</f>
        <v>Sim</v>
      </c>
      <c r="C176" s="183">
        <f>Simulações!K176</f>
        <v>72</v>
      </c>
      <c r="D176" s="172" t="str">
        <f>Simulações!G176</f>
        <v>C5</v>
      </c>
      <c r="E176" s="172" t="str">
        <f>Simulações!CH176</f>
        <v>LEDSTAR</v>
      </c>
      <c r="F176" s="172" t="str">
        <f>Simulações!CI176</f>
        <v xml:space="preserve"> SL VT 9.1 28W</v>
      </c>
      <c r="G176" s="172">
        <f>Simulações!CN176</f>
        <v>28</v>
      </c>
      <c r="H176" s="172" t="str">
        <f>Simulações!CT176</f>
        <v>Médio I</v>
      </c>
      <c r="I176" s="172" t="str">
        <f>IF(Simulações!CU176="","",Simulações!CU176)</f>
        <v/>
      </c>
      <c r="J176" s="172" t="str">
        <f>IF(Simulações!CX176="","",Simulações!CX176)</f>
        <v/>
      </c>
      <c r="K176" s="176">
        <f>Simulações!AL176</f>
        <v>0</v>
      </c>
      <c r="L176" s="176">
        <f>Simulações!AS176</f>
        <v>0</v>
      </c>
      <c r="M176" s="172" t="str">
        <f>IF(Simulações!CY176="","",Simulações!CY176)</f>
        <v/>
      </c>
      <c r="N176" s="172" t="str">
        <f>IF(Simulações!CZ176="","",Simulações!CZ176)</f>
        <v/>
      </c>
      <c r="O176" s="172">
        <v>1</v>
      </c>
    </row>
    <row r="177" spans="1:15" ht="14.25" customHeight="1" x14ac:dyDescent="0.25">
      <c r="A177" s="1" t="str">
        <f>Simulações!D177</f>
        <v>Santa Joana Darc</v>
      </c>
      <c r="B177" s="172" t="str">
        <f>Simulações!DK177</f>
        <v>Sim</v>
      </c>
      <c r="C177" s="183">
        <f>Simulações!K177</f>
        <v>72</v>
      </c>
      <c r="D177" s="172" t="str">
        <f>Simulações!G177</f>
        <v>C5</v>
      </c>
      <c r="E177" s="172" t="str">
        <f>Simulações!CH177</f>
        <v>SX LIGHTING</v>
      </c>
      <c r="F177" s="172" t="str">
        <f>Simulações!CI177</f>
        <v>SX-INEVO020HF</v>
      </c>
      <c r="G177" s="172">
        <f>Simulações!CN177</f>
        <v>22.5</v>
      </c>
      <c r="H177" s="172" t="str">
        <f>Simulações!CT177</f>
        <v>Médio I</v>
      </c>
      <c r="I177" s="172" t="str">
        <f>IF(Simulações!CU177="","",Simulações!CU177)</f>
        <v/>
      </c>
      <c r="J177" s="172" t="str">
        <f>IF(Simulações!CX177="","",Simulações!CX177)</f>
        <v/>
      </c>
      <c r="K177" s="176">
        <f>Simulações!AL177</f>
        <v>0</v>
      </c>
      <c r="L177" s="176">
        <f>Simulações!AS177</f>
        <v>0</v>
      </c>
      <c r="M177" s="172" t="str">
        <f>IF(Simulações!CY177="","",Simulações!CY177)</f>
        <v/>
      </c>
      <c r="N177" s="172" t="str">
        <f>IF(Simulações!CZ177="","",Simulações!CZ177)</f>
        <v/>
      </c>
      <c r="O177" s="172">
        <v>1</v>
      </c>
    </row>
    <row r="178" spans="1:15" ht="14.25" customHeight="1" x14ac:dyDescent="0.25">
      <c r="A178" s="1" t="str">
        <f>Simulações!D178</f>
        <v>Santa Joana Darc</v>
      </c>
      <c r="B178" s="172" t="str">
        <f>Simulações!DK178</f>
        <v>Sim</v>
      </c>
      <c r="C178" s="183">
        <f>Simulações!K178</f>
        <v>72</v>
      </c>
      <c r="D178" s="172" t="str">
        <f>Simulações!G178</f>
        <v>C5</v>
      </c>
      <c r="E178" s="172" t="e">
        <f>Simulações!CH178</f>
        <v>#N/A</v>
      </c>
      <c r="F178" s="172" t="str">
        <f>Simulações!CI178</f>
        <v>SIGSAGPTLRRSSNDL_30W_38IBBRS</v>
      </c>
      <c r="G178" s="172" t="e">
        <f>Simulações!CN178</f>
        <v>#N/A</v>
      </c>
      <c r="H178" s="172" t="str">
        <f>Simulações!CT178</f>
        <v>Médio I</v>
      </c>
      <c r="I178" s="172" t="str">
        <f>IF(Simulações!CU178="","",Simulações!CU178)</f>
        <v/>
      </c>
      <c r="J178" s="172" t="str">
        <f>IF(Simulações!CX178="","",Simulações!CX178)</f>
        <v/>
      </c>
      <c r="K178" s="176">
        <f>Simulações!AL178</f>
        <v>0</v>
      </c>
      <c r="L178" s="176">
        <f>Simulações!AS178</f>
        <v>0</v>
      </c>
      <c r="M178" s="172" t="str">
        <f>IF(Simulações!CY178="","",Simulações!CY178)</f>
        <v/>
      </c>
      <c r="N178" s="172" t="str">
        <f>IF(Simulações!CZ178="","",Simulações!CZ178)</f>
        <v/>
      </c>
      <c r="O178" s="172">
        <v>1</v>
      </c>
    </row>
    <row r="179" spans="1:15" ht="14.25" customHeight="1" x14ac:dyDescent="0.25">
      <c r="A179" s="1" t="str">
        <f>Simulações!D179</f>
        <v>Avenida Boa Viagem [IAL]</v>
      </c>
      <c r="B179" s="172" t="str">
        <f>Simulações!DK179</f>
        <v>Sim</v>
      </c>
      <c r="C179" s="183">
        <f>Simulações!K179</f>
        <v>186</v>
      </c>
      <c r="D179" s="172" t="str">
        <f>Simulações!G179</f>
        <v>C2</v>
      </c>
      <c r="E179" s="172" t="str">
        <f>Simulações!CH179</f>
        <v>LEDSTAR</v>
      </c>
      <c r="F179" s="172" t="str">
        <f>Simulações!CI179</f>
        <v xml:space="preserve"> SL VT 9.1 100W</v>
      </c>
      <c r="G179" s="172">
        <f>Simulações!CN179</f>
        <v>100</v>
      </c>
      <c r="H179" s="172" t="str">
        <f>Simulações!CT179</f>
        <v>Médio I</v>
      </c>
      <c r="I179" s="172" t="str">
        <f>IF(Simulações!CU179="","",Simulações!CU179)</f>
        <v/>
      </c>
      <c r="J179" s="172" t="str">
        <f>IF(Simulações!CX179="","",Simulações!CX179)</f>
        <v/>
      </c>
      <c r="K179" s="176">
        <f>Simulações!AL179</f>
        <v>0</v>
      </c>
      <c r="L179" s="176">
        <f>Simulações!AS179</f>
        <v>0</v>
      </c>
      <c r="M179" s="172" t="str">
        <f>IF(Simulações!CY179="","",Simulações!CY179)</f>
        <v/>
      </c>
      <c r="N179" s="172" t="str">
        <f>IF(Simulações!CZ179="","",Simulações!CZ179)</f>
        <v/>
      </c>
      <c r="O179" s="172">
        <v>1</v>
      </c>
    </row>
    <row r="180" spans="1:15" ht="14.25" customHeight="1" x14ac:dyDescent="0.25">
      <c r="A180" s="1" t="str">
        <f>Simulações!D180</f>
        <v>Avenida Boa Viagem [IAL]</v>
      </c>
      <c r="B180" s="172" t="str">
        <f>Simulações!DK180</f>
        <v>Sim</v>
      </c>
      <c r="C180" s="183">
        <f>Simulações!K180</f>
        <v>186</v>
      </c>
      <c r="D180" s="172" t="str">
        <f>Simulações!G180</f>
        <v>C2</v>
      </c>
      <c r="E180" s="172" t="str">
        <f>Simulações!CH180</f>
        <v>SX LIGHTING</v>
      </c>
      <c r="F180" s="172" t="str">
        <f>Simulações!CI180</f>
        <v>SX-INLPP090HF</v>
      </c>
      <c r="G180" s="172">
        <f>Simulações!CN180</f>
        <v>90</v>
      </c>
      <c r="H180" s="172" t="str">
        <f>Simulações!CT180</f>
        <v>Médio I</v>
      </c>
      <c r="I180" s="172" t="str">
        <f>IF(Simulações!CU180="","",Simulações!CU180)</f>
        <v/>
      </c>
      <c r="J180" s="172" t="str">
        <f>IF(Simulações!CX180="","",Simulações!CX180)</f>
        <v/>
      </c>
      <c r="K180" s="176">
        <f>Simulações!AL180</f>
        <v>0</v>
      </c>
      <c r="L180" s="176">
        <f>Simulações!AS180</f>
        <v>0</v>
      </c>
      <c r="M180" s="172" t="str">
        <f>IF(Simulações!CY180="","",Simulações!CY180)</f>
        <v/>
      </c>
      <c r="N180" s="172" t="str">
        <f>IF(Simulações!CZ180="","",Simulações!CZ180)</f>
        <v/>
      </c>
      <c r="O180" s="172">
        <v>1</v>
      </c>
    </row>
    <row r="181" spans="1:15" ht="14.25" customHeight="1" x14ac:dyDescent="0.25">
      <c r="A181" s="1" t="str">
        <f>Simulações!D181</f>
        <v>Avenida Boa Viagem [IAL]</v>
      </c>
      <c r="B181" s="172" t="str">
        <f>Simulações!DK181</f>
        <v>Sim</v>
      </c>
      <c r="C181" s="183">
        <f>Simulações!K181</f>
        <v>186</v>
      </c>
      <c r="D181" s="172" t="str">
        <f>Simulações!G181</f>
        <v>C2</v>
      </c>
      <c r="E181" s="172" t="e">
        <f>Simulações!CH181</f>
        <v>#N/A</v>
      </c>
      <c r="F181" s="172" t="str">
        <f>Simulações!CI181</f>
        <v>SIGSAGPTLRRSSNDL100W125IBBRS</v>
      </c>
      <c r="G181" s="172" t="e">
        <f>Simulações!CN181</f>
        <v>#N/A</v>
      </c>
      <c r="H181" s="172" t="str">
        <f>Simulações!CT181</f>
        <v>Médio I</v>
      </c>
      <c r="I181" s="172" t="str">
        <f>IF(Simulações!CU181="","",Simulações!CU181)</f>
        <v/>
      </c>
      <c r="J181" s="172" t="str">
        <f>IF(Simulações!CX181="","",Simulações!CX181)</f>
        <v/>
      </c>
      <c r="K181" s="176">
        <f>Simulações!AL181</f>
        <v>0</v>
      </c>
      <c r="L181" s="176">
        <f>Simulações!AS181</f>
        <v>0</v>
      </c>
      <c r="M181" s="172" t="str">
        <f>IF(Simulações!CY181="","",Simulações!CY181)</f>
        <v/>
      </c>
      <c r="N181" s="172" t="str">
        <f>IF(Simulações!CZ181="","",Simulações!CZ181)</f>
        <v/>
      </c>
      <c r="O181" s="172">
        <v>1</v>
      </c>
    </row>
    <row r="182" spans="1:15" ht="14.25" customHeight="1" x14ac:dyDescent="0.25">
      <c r="A182" s="1" t="str">
        <f>Simulações!D182</f>
        <v>Avenida Engenheiro Domingos Ferreira [Estrutural]</v>
      </c>
      <c r="B182" s="172" t="str">
        <f>Simulações!DK182</f>
        <v>Sim</v>
      </c>
      <c r="C182" s="183">
        <f>Simulações!K182</f>
        <v>186</v>
      </c>
      <c r="D182" s="172" t="str">
        <f>Simulações!G182</f>
        <v>C2</v>
      </c>
      <c r="E182" s="172" t="str">
        <f>Simulações!CH182</f>
        <v>LEDSTAR</v>
      </c>
      <c r="F182" s="172" t="str">
        <f>Simulações!CI182</f>
        <v xml:space="preserve"> SL VT 9.1 72W</v>
      </c>
      <c r="G182" s="172">
        <f>Simulações!CN182</f>
        <v>72</v>
      </c>
      <c r="H182" s="172" t="str">
        <f>Simulações!CT182</f>
        <v>Longo I</v>
      </c>
      <c r="I182" s="172" t="str">
        <f>IF(Simulações!CU182="","",Simulações!CU182)</f>
        <v/>
      </c>
      <c r="J182" s="172" t="str">
        <f>IF(Simulações!CX182="","",Simulações!CX182)</f>
        <v/>
      </c>
      <c r="K182" s="176">
        <f>Simulações!AL182</f>
        <v>0</v>
      </c>
      <c r="L182" s="176">
        <f>Simulações!AS182</f>
        <v>2</v>
      </c>
      <c r="M182" s="172" t="str">
        <f>IF(Simulações!CY182="","",Simulações!CY182)</f>
        <v/>
      </c>
      <c r="N182" s="172" t="str">
        <f>IF(Simulações!CZ182="","",Simulações!CZ182)</f>
        <v/>
      </c>
      <c r="O182" s="172">
        <v>1</v>
      </c>
    </row>
    <row r="183" spans="1:15" ht="14.25" customHeight="1" x14ac:dyDescent="0.25">
      <c r="A183" s="1" t="str">
        <f>Simulações!D183</f>
        <v>Avenida Engenheiro Domingos Ferreira [Estrutural]</v>
      </c>
      <c r="B183" s="172" t="str">
        <f>Simulações!DK183</f>
        <v>Sim</v>
      </c>
      <c r="C183" s="183">
        <f>Simulações!K183</f>
        <v>186</v>
      </c>
      <c r="D183" s="172" t="str">
        <f>Simulações!G183</f>
        <v>C2</v>
      </c>
      <c r="E183" s="172" t="str">
        <f>Simulações!CH183</f>
        <v>SX LIGHTING</v>
      </c>
      <c r="F183" s="172" t="str">
        <f>Simulações!CI183</f>
        <v>SX-INLPP080HF</v>
      </c>
      <c r="G183" s="172">
        <f>Simulações!CN183</f>
        <v>79</v>
      </c>
      <c r="H183" s="172" t="str">
        <f>Simulações!CT183</f>
        <v>Longo I</v>
      </c>
      <c r="I183" s="172" t="str">
        <f>IF(Simulações!CU183="","",Simulações!CU183)</f>
        <v/>
      </c>
      <c r="J183" s="172" t="str">
        <f>IF(Simulações!CX183="","",Simulações!CX183)</f>
        <v/>
      </c>
      <c r="K183" s="176">
        <f>Simulações!AL183</f>
        <v>0</v>
      </c>
      <c r="L183" s="176">
        <f>Simulações!AS183</f>
        <v>2</v>
      </c>
      <c r="M183" s="172" t="str">
        <f>IF(Simulações!CY183="","",Simulações!CY183)</f>
        <v/>
      </c>
      <c r="N183" s="172" t="str">
        <f>IF(Simulações!CZ183="","",Simulações!CZ183)</f>
        <v/>
      </c>
      <c r="O183" s="172">
        <v>1</v>
      </c>
    </row>
    <row r="184" spans="1:15" ht="14.25" customHeight="1" x14ac:dyDescent="0.25">
      <c r="A184" s="1" t="str">
        <f>Simulações!D184</f>
        <v>Avenida Engenheiro Domingos Ferreira [Estrutural]</v>
      </c>
      <c r="B184" s="172" t="str">
        <f>Simulações!DK184</f>
        <v>Sim</v>
      </c>
      <c r="C184" s="183">
        <f>Simulações!K184</f>
        <v>186</v>
      </c>
      <c r="D184" s="172" t="str">
        <f>Simulações!G184</f>
        <v>C2</v>
      </c>
      <c r="E184" s="172" t="e">
        <f>Simulações!CH184</f>
        <v>#N/A</v>
      </c>
      <c r="F184" s="172" t="str">
        <f>Simulações!CI184</f>
        <v xml:space="preserve">SIGSAGPTLRRSSNDL_60W_73IBBR
</v>
      </c>
      <c r="G184" s="172" t="e">
        <f>Simulações!CN184</f>
        <v>#N/A</v>
      </c>
      <c r="H184" s="172" t="str">
        <f>Simulações!CT184</f>
        <v>Longo I</v>
      </c>
      <c r="I184" s="172" t="str">
        <f>IF(Simulações!CU184="","",Simulações!CU184)</f>
        <v/>
      </c>
      <c r="J184" s="172" t="str">
        <f>IF(Simulações!CX184="","",Simulações!CX184)</f>
        <v/>
      </c>
      <c r="K184" s="176">
        <f>Simulações!AL184</f>
        <v>0</v>
      </c>
      <c r="L184" s="176">
        <f>Simulações!AS184</f>
        <v>2</v>
      </c>
      <c r="M184" s="172" t="str">
        <f>IF(Simulações!CY184="","",Simulações!CY184)</f>
        <v/>
      </c>
      <c r="N184" s="172" t="str">
        <f>IF(Simulações!CZ184="","",Simulações!CZ184)</f>
        <v/>
      </c>
      <c r="O184" s="172">
        <v>1</v>
      </c>
    </row>
    <row r="185" spans="1:15" ht="14.25" customHeight="1" x14ac:dyDescent="0.25">
      <c r="A185" s="1" t="str">
        <f>Simulações!D185</f>
        <v>Dom Joao Vi [Estrutural]</v>
      </c>
      <c r="B185" s="172" t="str">
        <f>Simulações!DK185</f>
        <v>Sim</v>
      </c>
      <c r="C185" s="183">
        <f>Simulações!K185</f>
        <v>96</v>
      </c>
      <c r="D185" s="172" t="str">
        <f>Simulações!G185</f>
        <v>C3</v>
      </c>
      <c r="E185" s="172" t="str">
        <f>Simulações!CH185</f>
        <v>LEDSTAR</v>
      </c>
      <c r="F185" s="172" t="str">
        <f>Simulações!CI185</f>
        <v xml:space="preserve"> SL VT 9.1 120W</v>
      </c>
      <c r="G185" s="172">
        <f>Simulações!CN185</f>
        <v>120</v>
      </c>
      <c r="H185" s="172" t="str">
        <f>Simulações!CT185</f>
        <v>Médio II</v>
      </c>
      <c r="I185" s="172" t="str">
        <f>IF(Simulações!CU185="","",Simulações!CU185)</f>
        <v/>
      </c>
      <c r="J185" s="172" t="str">
        <f>IF(Simulações!CX185="","",Simulações!CX185)</f>
        <v/>
      </c>
      <c r="K185" s="176">
        <f>Simulações!AL185</f>
        <v>0</v>
      </c>
      <c r="L185" s="176">
        <f>Simulações!AS185</f>
        <v>0</v>
      </c>
      <c r="M185" s="172" t="str">
        <f>IF(Simulações!CY185="","",Simulações!CY185)</f>
        <v/>
      </c>
      <c r="N185" s="172" t="str">
        <f>IF(Simulações!CZ185="","",Simulações!CZ185)</f>
        <v/>
      </c>
      <c r="O185" s="172">
        <v>1</v>
      </c>
    </row>
    <row r="186" spans="1:15" ht="14.25" customHeight="1" x14ac:dyDescent="0.25">
      <c r="A186" s="1" t="str">
        <f>Simulações!D186</f>
        <v>Dom Joao Vi [Estrutural]</v>
      </c>
      <c r="B186" s="172" t="str">
        <f>Simulações!DK186</f>
        <v>Sim</v>
      </c>
      <c r="C186" s="183">
        <f>Simulações!K186</f>
        <v>96</v>
      </c>
      <c r="D186" s="172" t="str">
        <f>Simulações!G186</f>
        <v>C3</v>
      </c>
      <c r="E186" s="172" t="str">
        <f>Simulações!CH186</f>
        <v>SX LIGHTING</v>
      </c>
      <c r="F186" s="172" t="str">
        <f>Simulações!CI186</f>
        <v>SX-INLPP100HF</v>
      </c>
      <c r="G186" s="172">
        <f>Simulações!CN186</f>
        <v>100</v>
      </c>
      <c r="H186" s="172" t="str">
        <f>Simulações!CT186</f>
        <v>Médio II</v>
      </c>
      <c r="I186" s="172" t="str">
        <f>IF(Simulações!CU186="","",Simulações!CU186)</f>
        <v/>
      </c>
      <c r="J186" s="172" t="str">
        <f>IF(Simulações!CX186="","",Simulações!CX186)</f>
        <v/>
      </c>
      <c r="K186" s="176">
        <f>Simulações!AL186</f>
        <v>0</v>
      </c>
      <c r="L186" s="176">
        <f>Simulações!AS186</f>
        <v>0</v>
      </c>
      <c r="M186" s="172" t="str">
        <f>IF(Simulações!CY186="","",Simulações!CY186)</f>
        <v/>
      </c>
      <c r="N186" s="172" t="str">
        <f>IF(Simulações!CZ186="","",Simulações!CZ186)</f>
        <v/>
      </c>
      <c r="O186" s="172">
        <v>1</v>
      </c>
    </row>
    <row r="187" spans="1:15" ht="14.25" customHeight="1" x14ac:dyDescent="0.25">
      <c r="A187" s="1" t="str">
        <f>Simulações!D187</f>
        <v>Dom Joao Vi [Estrutural]</v>
      </c>
      <c r="B187" s="172" t="str">
        <f>Simulações!DK187</f>
        <v>Sim</v>
      </c>
      <c r="C187" s="183">
        <f>Simulações!K187</f>
        <v>96</v>
      </c>
      <c r="D187" s="172" t="str">
        <f>Simulações!G187</f>
        <v>C3</v>
      </c>
      <c r="E187" s="172" t="e">
        <f>Simulações!CH187</f>
        <v>#N/A</v>
      </c>
      <c r="F187" s="172" t="str">
        <f>Simulações!CI187</f>
        <v>SIGSAGPTLRRSSNDL100W125IBBRS</v>
      </c>
      <c r="G187" s="172" t="e">
        <f>Simulações!CN187</f>
        <v>#N/A</v>
      </c>
      <c r="H187" s="172" t="str">
        <f>Simulações!CT187</f>
        <v>Médio II</v>
      </c>
      <c r="I187" s="172" t="str">
        <f>IF(Simulações!CU187="","",Simulações!CU187)</f>
        <v/>
      </c>
      <c r="J187" s="172" t="str">
        <f>IF(Simulações!CX187="","",Simulações!CX187)</f>
        <v/>
      </c>
      <c r="K187" s="176">
        <f>Simulações!AL187</f>
        <v>0</v>
      </c>
      <c r="L187" s="176">
        <f>Simulações!AS187</f>
        <v>0</v>
      </c>
      <c r="M187" s="172" t="str">
        <f>IF(Simulações!CY187="","",Simulações!CY187)</f>
        <v/>
      </c>
      <c r="N187" s="172" t="str">
        <f>IF(Simulações!CZ187="","",Simulações!CZ187)</f>
        <v/>
      </c>
      <c r="O187" s="172">
        <v>1</v>
      </c>
    </row>
    <row r="188" spans="1:15" ht="14.25" customHeight="1" x14ac:dyDescent="0.25">
      <c r="A188" s="1" t="str">
        <f>Simulações!D188</f>
        <v>Rua AntA'nio Passos [IAL]</v>
      </c>
      <c r="B188" s="172" t="str">
        <f>Simulações!DK188</f>
        <v>Sim</v>
      </c>
      <c r="C188" s="183">
        <f>Simulações!K188</f>
        <v>115</v>
      </c>
      <c r="D188" s="172" t="str">
        <f>Simulações!G188</f>
        <v>C4</v>
      </c>
      <c r="E188" s="172" t="str">
        <f>Simulações!CH188</f>
        <v>LEDSTAR</v>
      </c>
      <c r="F188" s="172" t="str">
        <f>Simulações!CI188</f>
        <v xml:space="preserve"> SL VT 9.1 44W</v>
      </c>
      <c r="G188" s="172">
        <f>Simulações!CN188</f>
        <v>44</v>
      </c>
      <c r="H188" s="172" t="str">
        <f>Simulações!CT188</f>
        <v>Médio II</v>
      </c>
      <c r="I188" s="172" t="str">
        <f>IF(Simulações!CU188="","",Simulações!CU188)</f>
        <v/>
      </c>
      <c r="J188" s="172" t="str">
        <f>IF(Simulações!CX188="","",Simulações!CX188)</f>
        <v/>
      </c>
      <c r="K188" s="176">
        <f>Simulações!AL188</f>
        <v>0</v>
      </c>
      <c r="L188" s="176">
        <f>Simulações!AS188</f>
        <v>0</v>
      </c>
      <c r="M188" s="172" t="str">
        <f>IF(Simulações!CY188="","",Simulações!CY188)</f>
        <v/>
      </c>
      <c r="N188" s="172" t="str">
        <f>IF(Simulações!CZ188="","",Simulações!CZ188)</f>
        <v/>
      </c>
      <c r="O188" s="172">
        <v>1</v>
      </c>
    </row>
    <row r="189" spans="1:15" ht="14.25" customHeight="1" x14ac:dyDescent="0.25">
      <c r="A189" s="1" t="str">
        <f>Simulações!D189</f>
        <v>Rua AntA'nio Passos [IAL]</v>
      </c>
      <c r="B189" s="172" t="str">
        <f>Simulações!DK189</f>
        <v>Sim</v>
      </c>
      <c r="C189" s="183">
        <f>Simulações!K189</f>
        <v>115</v>
      </c>
      <c r="D189" s="172" t="str">
        <f>Simulações!G189</f>
        <v>C4</v>
      </c>
      <c r="E189" s="172" t="str">
        <f>Simulações!CH189</f>
        <v>SX LIGHTING</v>
      </c>
      <c r="F189" s="172" t="str">
        <f>Simulações!CI189</f>
        <v>SX-INEVO040HF</v>
      </c>
      <c r="G189" s="172">
        <f>Simulações!CN189</f>
        <v>39</v>
      </c>
      <c r="H189" s="172" t="str">
        <f>Simulações!CT189</f>
        <v>Médio II</v>
      </c>
      <c r="I189" s="172" t="str">
        <f>IF(Simulações!CU189="","",Simulações!CU189)</f>
        <v/>
      </c>
      <c r="J189" s="172" t="str">
        <f>IF(Simulações!CX189="","",Simulações!CX189)</f>
        <v/>
      </c>
      <c r="K189" s="176">
        <f>Simulações!AL189</f>
        <v>0</v>
      </c>
      <c r="L189" s="176">
        <f>Simulações!AS189</f>
        <v>0</v>
      </c>
      <c r="M189" s="172" t="str">
        <f>IF(Simulações!CY189="","",Simulações!CY189)</f>
        <v/>
      </c>
      <c r="N189" s="172" t="str">
        <f>IF(Simulações!CZ189="","",Simulações!CZ189)</f>
        <v/>
      </c>
      <c r="O189" s="172">
        <v>1</v>
      </c>
    </row>
    <row r="190" spans="1:15" ht="14.25" customHeight="1" x14ac:dyDescent="0.25">
      <c r="A190" s="1" t="str">
        <f>Simulações!D190</f>
        <v>Rua AntA'nio Passos [IAL]</v>
      </c>
      <c r="B190" s="172" t="str">
        <f>Simulações!DK190</f>
        <v>Sim</v>
      </c>
      <c r="C190" s="183">
        <f>Simulações!K190</f>
        <v>115</v>
      </c>
      <c r="D190" s="172" t="str">
        <f>Simulações!G190</f>
        <v>C4</v>
      </c>
      <c r="E190" s="172" t="e">
        <f>Simulações!CH190</f>
        <v>#N/A</v>
      </c>
      <c r="F190" s="172" t="str">
        <f>Simulações!CI190</f>
        <v>SIGSAGPTLRRSSNDL_40W_50IBBRS</v>
      </c>
      <c r="G190" s="172" t="e">
        <f>Simulações!CN190</f>
        <v>#N/A</v>
      </c>
      <c r="H190" s="172" t="str">
        <f>Simulações!CT190</f>
        <v>Médio II</v>
      </c>
      <c r="I190" s="172" t="str">
        <f>IF(Simulações!CU190="","",Simulações!CU190)</f>
        <v/>
      </c>
      <c r="J190" s="172" t="str">
        <f>IF(Simulações!CX190="","",Simulações!CX190)</f>
        <v/>
      </c>
      <c r="K190" s="176">
        <f>Simulações!AL190</f>
        <v>0</v>
      </c>
      <c r="L190" s="176">
        <f>Simulações!AS190</f>
        <v>0</v>
      </c>
      <c r="M190" s="172" t="str">
        <f>IF(Simulações!CY190="","",Simulações!CY190)</f>
        <v/>
      </c>
      <c r="N190" s="172" t="str">
        <f>IF(Simulações!CZ190="","",Simulações!CZ190)</f>
        <v/>
      </c>
      <c r="O190" s="172">
        <v>1</v>
      </c>
    </row>
    <row r="191" spans="1:15" ht="14.25" customHeight="1" x14ac:dyDescent="0.25">
      <c r="A191" s="1" t="str">
        <f>Simulações!D191</f>
        <v>Rua Professor Osias Ribeiro [Estrutural]</v>
      </c>
      <c r="B191" s="172" t="str">
        <f>Simulações!DK191</f>
        <v>Sim</v>
      </c>
      <c r="C191" s="183">
        <f>Simulações!K191</f>
        <v>96</v>
      </c>
      <c r="D191" s="172" t="str">
        <f>Simulações!G191</f>
        <v>C5</v>
      </c>
      <c r="E191" s="172" t="str">
        <f>Simulações!CH191</f>
        <v>LEDSTAR</v>
      </c>
      <c r="F191" s="172" t="str">
        <f>Simulações!CI191</f>
        <v xml:space="preserve"> SL VT 9.1 28W</v>
      </c>
      <c r="G191" s="172">
        <f>Simulações!CN191</f>
        <v>28</v>
      </c>
      <c r="H191" s="172" t="str">
        <f>Simulações!CT191</f>
        <v>Médio II</v>
      </c>
      <c r="I191" s="172" t="str">
        <f>IF(Simulações!CU191="","",Simulações!CU191)</f>
        <v/>
      </c>
      <c r="J191" s="172" t="str">
        <f>IF(Simulações!CX191="","",Simulações!CX191)</f>
        <v/>
      </c>
      <c r="K191" s="176">
        <f>Simulações!AL191</f>
        <v>0</v>
      </c>
      <c r="L191" s="176">
        <f>Simulações!AS191</f>
        <v>0</v>
      </c>
      <c r="M191" s="172" t="str">
        <f>IF(Simulações!CY191="","",Simulações!CY191)</f>
        <v/>
      </c>
      <c r="N191" s="172" t="str">
        <f>IF(Simulações!CZ191="","",Simulações!CZ191)</f>
        <v/>
      </c>
      <c r="O191" s="172">
        <v>1</v>
      </c>
    </row>
    <row r="192" spans="1:15" ht="14.25" customHeight="1" x14ac:dyDescent="0.25">
      <c r="A192" s="1" t="str">
        <f>Simulações!D192</f>
        <v>Rua Professor Osias Ribeiro [Estrutural]</v>
      </c>
      <c r="B192" s="172" t="str">
        <f>Simulações!DK192</f>
        <v>Sim</v>
      </c>
      <c r="C192" s="183">
        <f>Simulações!K192</f>
        <v>96</v>
      </c>
      <c r="D192" s="172" t="str">
        <f>Simulações!G192</f>
        <v>C5</v>
      </c>
      <c r="E192" s="172" t="str">
        <f>Simulações!CH192</f>
        <v>SX LIGHTING</v>
      </c>
      <c r="F192" s="172" t="str">
        <f>Simulações!CI192</f>
        <v>SX-INEVO020HF</v>
      </c>
      <c r="G192" s="172">
        <f>Simulações!CN192</f>
        <v>22.5</v>
      </c>
      <c r="H192" s="172" t="str">
        <f>Simulações!CT192</f>
        <v>Médio II</v>
      </c>
      <c r="I192" s="172" t="str">
        <f>IF(Simulações!CU192="","",Simulações!CU192)</f>
        <v/>
      </c>
      <c r="J192" s="172" t="str">
        <f>IF(Simulações!CX192="","",Simulações!CX192)</f>
        <v/>
      </c>
      <c r="K192" s="176">
        <f>Simulações!AL192</f>
        <v>0</v>
      </c>
      <c r="L192" s="176">
        <f>Simulações!AS192</f>
        <v>0</v>
      </c>
      <c r="M192" s="172" t="str">
        <f>IF(Simulações!CY192="","",Simulações!CY192)</f>
        <v/>
      </c>
      <c r="N192" s="172" t="str">
        <f>IF(Simulações!CZ192="","",Simulações!CZ192)</f>
        <v/>
      </c>
      <c r="O192" s="172">
        <v>1</v>
      </c>
    </row>
    <row r="193" spans="1:15" ht="14.25" customHeight="1" x14ac:dyDescent="0.25">
      <c r="A193" s="1" t="str">
        <f>Simulações!D193</f>
        <v>Rua Professor Osias Ribeiro [Estrutural]</v>
      </c>
      <c r="B193" s="172" t="str">
        <f>Simulações!DK193</f>
        <v>Sim</v>
      </c>
      <c r="C193" s="183">
        <f>Simulações!K193</f>
        <v>96</v>
      </c>
      <c r="D193" s="172" t="str">
        <f>Simulações!G193</f>
        <v>C5</v>
      </c>
      <c r="E193" s="172" t="e">
        <f>Simulações!CH193</f>
        <v>#N/A</v>
      </c>
      <c r="F193" s="172" t="str">
        <f>Simulações!CI193</f>
        <v>SIGSAGPTLRRSSNDL_30W_38IBBRS</v>
      </c>
      <c r="G193" s="172" t="e">
        <f>Simulações!CN193</f>
        <v>#N/A</v>
      </c>
      <c r="H193" s="172" t="str">
        <f>Simulações!CT193</f>
        <v>Médio II</v>
      </c>
      <c r="I193" s="172" t="str">
        <f>IF(Simulações!CU193="","",Simulações!CU193)</f>
        <v/>
      </c>
      <c r="J193" s="172" t="str">
        <f>IF(Simulações!CX193="","",Simulações!CX193)</f>
        <v/>
      </c>
      <c r="K193" s="176">
        <f>Simulações!AL193</f>
        <v>0</v>
      </c>
      <c r="L193" s="176">
        <f>Simulações!AS193</f>
        <v>0</v>
      </c>
      <c r="M193" s="172" t="str">
        <f>IF(Simulações!CY193="","",Simulações!CY193)</f>
        <v/>
      </c>
      <c r="N193" s="172" t="str">
        <f>IF(Simulações!CZ193="","",Simulações!CZ193)</f>
        <v/>
      </c>
      <c r="O193" s="172">
        <v>1</v>
      </c>
    </row>
    <row r="194" spans="1:15" ht="14.25" customHeight="1" x14ac:dyDescent="0.25">
      <c r="A194" s="1" t="str">
        <f>Simulações!D194</f>
        <v>Via Mangue Pista Oeste - Pina [Estrutural]</v>
      </c>
      <c r="B194" s="172" t="str">
        <f>Simulações!DK194</f>
        <v>Sim</v>
      </c>
      <c r="C194" s="183">
        <f>Simulações!K194</f>
        <v>55</v>
      </c>
      <c r="D194" s="172" t="str">
        <f>Simulações!G194</f>
        <v>C4</v>
      </c>
      <c r="E194" s="172" t="e">
        <f>Simulações!CH194</f>
        <v>#N/A</v>
      </c>
      <c r="F194" s="172">
        <f>Simulações!CI194</f>
        <v>0</v>
      </c>
      <c r="G194" s="172" t="e">
        <f>Simulações!CN194</f>
        <v>#N/A</v>
      </c>
      <c r="H194" s="172" t="str">
        <f>Simulações!CT194</f>
        <v>Curto I</v>
      </c>
      <c r="I194" s="172" t="str">
        <f>IF(Simulações!CU194="","",Simulações!CU194)</f>
        <v/>
      </c>
      <c r="J194" s="172" t="str">
        <f>IF(Simulações!CX194="","",Simulações!CX194)</f>
        <v/>
      </c>
      <c r="K194" s="176">
        <f>Simulações!AL194</f>
        <v>0</v>
      </c>
      <c r="L194" s="176">
        <f>Simulações!AS194</f>
        <v>0</v>
      </c>
      <c r="M194" s="172" t="str">
        <f>IF(Simulações!CY194="","",Simulações!CY194)</f>
        <v/>
      </c>
      <c r="N194" s="172" t="str">
        <f>IF(Simulações!CZ194="","",Simulações!CZ194)</f>
        <v/>
      </c>
      <c r="O194" s="172">
        <v>1</v>
      </c>
    </row>
    <row r="195" spans="1:15" ht="14.25" customHeight="1" x14ac:dyDescent="0.25">
      <c r="A195" s="1" t="str">
        <f>Simulações!D195</f>
        <v>Via Mangue Pista Oeste - Pina [Estrutural]</v>
      </c>
      <c r="B195" s="172" t="str">
        <f>Simulações!DK195</f>
        <v>Sim</v>
      </c>
      <c r="C195" s="183">
        <f>Simulações!K195</f>
        <v>55</v>
      </c>
      <c r="D195" s="172" t="str">
        <f>Simulações!G195</f>
        <v>C4</v>
      </c>
      <c r="E195" s="172" t="e">
        <f>Simulações!CH195</f>
        <v>#N/A</v>
      </c>
      <c r="F195" s="172">
        <f>Simulações!CI195</f>
        <v>0</v>
      </c>
      <c r="G195" s="172" t="e">
        <f>Simulações!CN195</f>
        <v>#N/A</v>
      </c>
      <c r="H195" s="172" t="str">
        <f>Simulações!CT195</f>
        <v>Curto I</v>
      </c>
      <c r="I195" s="172" t="str">
        <f>IF(Simulações!CU195="","",Simulações!CU195)</f>
        <v/>
      </c>
      <c r="J195" s="172" t="str">
        <f>IF(Simulações!CX195="","",Simulações!CX195)</f>
        <v/>
      </c>
      <c r="K195" s="176">
        <f>Simulações!AL195</f>
        <v>0</v>
      </c>
      <c r="L195" s="176">
        <f>Simulações!AS195</f>
        <v>0</v>
      </c>
      <c r="M195" s="172" t="str">
        <f>IF(Simulações!CY195="","",Simulações!CY195)</f>
        <v/>
      </c>
      <c r="N195" s="172" t="str">
        <f>IF(Simulações!CZ195="","",Simulações!CZ195)</f>
        <v/>
      </c>
      <c r="O195" s="172">
        <v>1</v>
      </c>
    </row>
    <row r="196" spans="1:15" ht="14.25" customHeight="1" x14ac:dyDescent="0.25">
      <c r="A196" s="1" t="str">
        <f>Simulações!D196</f>
        <v>Via Mangue Pista Oeste - Pina [Estrutural]</v>
      </c>
      <c r="B196" s="172" t="str">
        <f>Simulações!DK196</f>
        <v>Sim</v>
      </c>
      <c r="C196" s="183">
        <f>Simulações!K196</f>
        <v>55</v>
      </c>
      <c r="D196" s="172" t="str">
        <f>Simulações!G196</f>
        <v>C4</v>
      </c>
      <c r="E196" s="172" t="e">
        <f>Simulações!CH196</f>
        <v>#N/A</v>
      </c>
      <c r="F196" s="172">
        <f>Simulações!CI196</f>
        <v>0</v>
      </c>
      <c r="G196" s="172" t="e">
        <f>Simulações!CN196</f>
        <v>#N/A</v>
      </c>
      <c r="H196" s="172" t="str">
        <f>Simulações!CT196</f>
        <v>Curto I</v>
      </c>
      <c r="I196" s="172" t="str">
        <f>IF(Simulações!CU196="","",Simulações!CU196)</f>
        <v/>
      </c>
      <c r="J196" s="172" t="str">
        <f>IF(Simulações!CX196="","",Simulações!CX196)</f>
        <v/>
      </c>
      <c r="K196" s="176">
        <f>Simulações!AL196</f>
        <v>0</v>
      </c>
      <c r="L196" s="176">
        <f>Simulações!AS196</f>
        <v>0</v>
      </c>
      <c r="M196" s="172" t="str">
        <f>IF(Simulações!CY196="","",Simulações!CY196)</f>
        <v/>
      </c>
      <c r="N196" s="172" t="str">
        <f>IF(Simulações!CZ196="","",Simulações!CZ196)</f>
        <v/>
      </c>
      <c r="O196" s="172">
        <v>1</v>
      </c>
    </row>
    <row r="197" spans="1:15" ht="14.25" customHeight="1" x14ac:dyDescent="0.25">
      <c r="A197" s="1" t="str">
        <f>Simulações!D197</f>
        <v>Via Mangue Pista Oeste - Pina [IAL]</v>
      </c>
      <c r="B197" s="172" t="str">
        <f>Simulações!DK197</f>
        <v>Sim</v>
      </c>
      <c r="C197" s="183">
        <f>Simulações!K197</f>
        <v>96</v>
      </c>
      <c r="D197" s="172" t="str">
        <f>Simulações!G197</f>
        <v>C4</v>
      </c>
      <c r="E197" s="172" t="str">
        <f>Simulações!CH197</f>
        <v>LEDSTAR</v>
      </c>
      <c r="F197" s="172" t="str">
        <f>Simulações!CI197</f>
        <v xml:space="preserve"> SL VT 9.1 85W</v>
      </c>
      <c r="G197" s="172">
        <f>Simulações!CN197</f>
        <v>85</v>
      </c>
      <c r="H197" s="172" t="str">
        <f>Simulações!CT197</f>
        <v>Longo II</v>
      </c>
      <c r="I197" s="172" t="str">
        <f>IF(Simulações!CU197="","",Simulações!CU197)</f>
        <v/>
      </c>
      <c r="J197" s="172" t="str">
        <f>IF(Simulações!CX197="","",Simulações!CX197)</f>
        <v/>
      </c>
      <c r="K197" s="176">
        <f>Simulações!AL197</f>
        <v>0</v>
      </c>
      <c r="L197" s="176">
        <f>Simulações!AS197</f>
        <v>0</v>
      </c>
      <c r="M197" s="172" t="str">
        <f>IF(Simulações!CY197="","",Simulações!CY197)</f>
        <v/>
      </c>
      <c r="N197" s="172" t="str">
        <f>IF(Simulações!CZ197="","",Simulações!CZ197)</f>
        <v/>
      </c>
      <c r="O197" s="172">
        <v>1</v>
      </c>
    </row>
    <row r="198" spans="1:15" ht="14.25" customHeight="1" x14ac:dyDescent="0.25">
      <c r="A198" s="1" t="str">
        <f>Simulações!D198</f>
        <v>Via Mangue Pista Oeste - Pina [IAL]</v>
      </c>
      <c r="B198" s="172" t="str">
        <f>Simulações!DK198</f>
        <v>Sim</v>
      </c>
      <c r="C198" s="183">
        <f>Simulações!K198</f>
        <v>96</v>
      </c>
      <c r="D198" s="172" t="str">
        <f>Simulações!G198</f>
        <v>C4</v>
      </c>
      <c r="E198" s="172" t="str">
        <f>Simulações!CH198</f>
        <v>SX LIGHTING</v>
      </c>
      <c r="F198" s="172" t="str">
        <f>Simulações!CI198</f>
        <v>SX-INLPP070HF</v>
      </c>
      <c r="G198" s="172">
        <f>Simulações!CN198</f>
        <v>70</v>
      </c>
      <c r="H198" s="172" t="str">
        <f>Simulações!CT198</f>
        <v>Longo II</v>
      </c>
      <c r="I198" s="172" t="str">
        <f>IF(Simulações!CU198="","",Simulações!CU198)</f>
        <v/>
      </c>
      <c r="J198" s="172" t="str">
        <f>IF(Simulações!CX198="","",Simulações!CX198)</f>
        <v/>
      </c>
      <c r="K198" s="176">
        <f>Simulações!AL198</f>
        <v>0</v>
      </c>
      <c r="L198" s="176">
        <f>Simulações!AS198</f>
        <v>0</v>
      </c>
      <c r="M198" s="172" t="str">
        <f>IF(Simulações!CY198="","",Simulações!CY198)</f>
        <v/>
      </c>
      <c r="N198" s="172" t="str">
        <f>IF(Simulações!CZ198="","",Simulações!CZ198)</f>
        <v/>
      </c>
      <c r="O198" s="172">
        <v>1</v>
      </c>
    </row>
    <row r="199" spans="1:15" ht="14.25" customHeight="1" x14ac:dyDescent="0.25">
      <c r="A199" s="1" t="str">
        <f>Simulações!D199</f>
        <v>Via Mangue Pista Oeste - Pina [IAL]</v>
      </c>
      <c r="B199" s="172" t="str">
        <f>Simulações!DK199</f>
        <v>Sim</v>
      </c>
      <c r="C199" s="183">
        <f>Simulações!K199</f>
        <v>96</v>
      </c>
      <c r="D199" s="172" t="str">
        <f>Simulações!G199</f>
        <v>C4</v>
      </c>
      <c r="E199" s="172" t="e">
        <f>Simulações!CH199</f>
        <v>#N/A</v>
      </c>
      <c r="F199" s="172" t="str">
        <f>Simulações!CI199</f>
        <v>SIGSAGPTLRRSSNDL_90W112IBBRS</v>
      </c>
      <c r="G199" s="172" t="e">
        <f>Simulações!CN199</f>
        <v>#N/A</v>
      </c>
      <c r="H199" s="172" t="str">
        <f>Simulações!CT199</f>
        <v>Longo II</v>
      </c>
      <c r="I199" s="172" t="str">
        <f>IF(Simulações!CU199="","",Simulações!CU199)</f>
        <v/>
      </c>
      <c r="J199" s="172" t="str">
        <f>IF(Simulações!CX199="","",Simulações!CX199)</f>
        <v/>
      </c>
      <c r="K199" s="176">
        <f>Simulações!AL199</f>
        <v>0</v>
      </c>
      <c r="L199" s="176">
        <f>Simulações!AS199</f>
        <v>0</v>
      </c>
      <c r="M199" s="172" t="str">
        <f>IF(Simulações!CY199="","",Simulações!CY199)</f>
        <v/>
      </c>
      <c r="N199" s="172" t="str">
        <f>IF(Simulações!CZ199="","",Simulações!CZ199)</f>
        <v/>
      </c>
      <c r="O199" s="172">
        <v>1</v>
      </c>
    </row>
    <row r="200" spans="1:15" ht="14.25" customHeight="1" x14ac:dyDescent="0.25">
      <c r="A200" s="1" t="str">
        <f>Simulações!D200</f>
        <v>Alfredo Marcondes [IAL]</v>
      </c>
      <c r="B200" s="172" t="str">
        <f>Simulações!DK200</f>
        <v>Sim</v>
      </c>
      <c r="C200" s="183">
        <f>Simulações!K200</f>
        <v>96</v>
      </c>
      <c r="D200" s="172" t="str">
        <f>Simulações!G200</f>
        <v>C3</v>
      </c>
      <c r="E200" s="172" t="str">
        <f>Simulações!CH200</f>
        <v>LEDSTAR</v>
      </c>
      <c r="F200" s="172" t="str">
        <f>Simulações!CI200</f>
        <v xml:space="preserve"> SL VT 9.1 52W</v>
      </c>
      <c r="G200" s="172">
        <f>Simulações!CN200</f>
        <v>52</v>
      </c>
      <c r="H200" s="172" t="str">
        <f>Simulações!CT200</f>
        <v>Longo I</v>
      </c>
      <c r="I200" s="172" t="str">
        <f>IF(Simulações!CU200="","",Simulações!CU200)</f>
        <v/>
      </c>
      <c r="J200" s="172" t="str">
        <f>IF(Simulações!CX200="","",Simulações!CX200)</f>
        <v/>
      </c>
      <c r="K200" s="176">
        <f>Simulações!AL200</f>
        <v>0</v>
      </c>
      <c r="L200" s="176">
        <f>Simulações!AS200</f>
        <v>0</v>
      </c>
      <c r="M200" s="172" t="str">
        <f>IF(Simulações!CY200="","",Simulações!CY200)</f>
        <v/>
      </c>
      <c r="N200" s="172" t="str">
        <f>IF(Simulações!CZ200="","",Simulações!CZ200)</f>
        <v/>
      </c>
      <c r="O200" s="172">
        <v>1</v>
      </c>
    </row>
    <row r="201" spans="1:15" ht="14.25" customHeight="1" x14ac:dyDescent="0.25">
      <c r="A201" s="1" t="str">
        <f>Simulações!D201</f>
        <v>Alfredo Marcondes [IAL]</v>
      </c>
      <c r="B201" s="172" t="str">
        <f>Simulações!DK201</f>
        <v>Sim</v>
      </c>
      <c r="C201" s="183">
        <f>Simulações!K201</f>
        <v>96</v>
      </c>
      <c r="D201" s="172" t="str">
        <f>Simulações!G201</f>
        <v>C3</v>
      </c>
      <c r="E201" s="172" t="str">
        <f>Simulações!CH201</f>
        <v>SX LIGHTING</v>
      </c>
      <c r="F201" s="172" t="str">
        <f>Simulações!CI201</f>
        <v>SX-INEVO050HF</v>
      </c>
      <c r="G201" s="172">
        <f>Simulações!CN201</f>
        <v>50</v>
      </c>
      <c r="H201" s="172" t="str">
        <f>Simulações!CT201</f>
        <v>Longo I</v>
      </c>
      <c r="I201" s="172" t="str">
        <f>IF(Simulações!CU201="","",Simulações!CU201)</f>
        <v/>
      </c>
      <c r="J201" s="172" t="str">
        <f>IF(Simulações!CX201="","",Simulações!CX201)</f>
        <v/>
      </c>
      <c r="K201" s="176">
        <f>Simulações!AL201</f>
        <v>0</v>
      </c>
      <c r="L201" s="176">
        <f>Simulações!AS201</f>
        <v>0</v>
      </c>
      <c r="M201" s="172" t="str">
        <f>IF(Simulações!CY201="","",Simulações!CY201)</f>
        <v/>
      </c>
      <c r="N201" s="172" t="str">
        <f>IF(Simulações!CZ201="","",Simulações!CZ201)</f>
        <v/>
      </c>
      <c r="O201" s="172">
        <v>1</v>
      </c>
    </row>
    <row r="202" spans="1:15" ht="14.25" customHeight="1" x14ac:dyDescent="0.25">
      <c r="A202" s="1" t="str">
        <f>Simulações!D202</f>
        <v>Alfredo Marcondes [IAL]</v>
      </c>
      <c r="B202" s="172" t="str">
        <f>Simulações!DK202</f>
        <v>Sim</v>
      </c>
      <c r="C202" s="183">
        <f>Simulações!K202</f>
        <v>96</v>
      </c>
      <c r="D202" s="172" t="str">
        <f>Simulações!G202</f>
        <v>C3</v>
      </c>
      <c r="E202" s="172" t="e">
        <f>Simulações!CH202</f>
        <v>#N/A</v>
      </c>
      <c r="F202" s="172" t="str">
        <f>Simulações!CI202</f>
        <v>SIGSAGPTLRRSSNDL_40W_50IBBRS</v>
      </c>
      <c r="G202" s="172" t="e">
        <f>Simulações!CN202</f>
        <v>#N/A</v>
      </c>
      <c r="H202" s="172" t="str">
        <f>Simulações!CT202</f>
        <v>Longo I</v>
      </c>
      <c r="I202" s="172" t="str">
        <f>IF(Simulações!CU202="","",Simulações!CU202)</f>
        <v/>
      </c>
      <c r="J202" s="172" t="str">
        <f>IF(Simulações!CX202="","",Simulações!CX202)</f>
        <v/>
      </c>
      <c r="K202" s="176">
        <f>Simulações!AL202</f>
        <v>0</v>
      </c>
      <c r="L202" s="176">
        <f>Simulações!AS202</f>
        <v>0</v>
      </c>
      <c r="M202" s="172" t="str">
        <f>IF(Simulações!CY202="","",Simulações!CY202)</f>
        <v/>
      </c>
      <c r="N202" s="172" t="str">
        <f>IF(Simulações!CZ202="","",Simulações!CZ202)</f>
        <v/>
      </c>
      <c r="O202" s="172">
        <v>1</v>
      </c>
    </row>
    <row r="203" spans="1:15" ht="14.25" customHeight="1" x14ac:dyDescent="0.25">
      <c r="A203" s="1" t="str">
        <f>Simulações!D203</f>
        <v>Rua Doutor Gaspar Regueira Costa</v>
      </c>
      <c r="B203" s="172" t="str">
        <f>Simulações!DK203</f>
        <v>Sim</v>
      </c>
      <c r="C203" s="183">
        <f>Simulações!K203</f>
        <v>96</v>
      </c>
      <c r="D203" s="172" t="str">
        <f>Simulações!G203</f>
        <v>C4</v>
      </c>
      <c r="E203" s="172" t="str">
        <f>Simulações!CH203</f>
        <v>LEDSTAR</v>
      </c>
      <c r="F203" s="172" t="str">
        <f>Simulações!CI203</f>
        <v xml:space="preserve"> SL VT 9.1 28W</v>
      </c>
      <c r="G203" s="172">
        <f>Simulações!CN203</f>
        <v>28</v>
      </c>
      <c r="H203" s="172" t="str">
        <f>Simulações!CT203</f>
        <v>Curto II</v>
      </c>
      <c r="I203" s="172" t="str">
        <f>IF(Simulações!CU203="","",Simulações!CU203)</f>
        <v/>
      </c>
      <c r="J203" s="172" t="str">
        <f>IF(Simulações!CX203="","",Simulações!CX203)</f>
        <v/>
      </c>
      <c r="K203" s="176">
        <f>Simulações!AL203</f>
        <v>0</v>
      </c>
      <c r="L203" s="176">
        <f>Simulações!AS203</f>
        <v>0</v>
      </c>
      <c r="M203" s="172" t="str">
        <f>IF(Simulações!CY203="","",Simulações!CY203)</f>
        <v/>
      </c>
      <c r="N203" s="172" t="str">
        <f>IF(Simulações!CZ203="","",Simulações!CZ203)</f>
        <v/>
      </c>
      <c r="O203" s="172">
        <v>1</v>
      </c>
    </row>
    <row r="204" spans="1:15" ht="14.25" customHeight="1" x14ac:dyDescent="0.25">
      <c r="A204" s="1" t="str">
        <f>Simulações!D204</f>
        <v>Rua Doutor Gaspar Regueira Costa</v>
      </c>
      <c r="B204" s="172" t="str">
        <f>Simulações!DK204</f>
        <v>Sim</v>
      </c>
      <c r="C204" s="183">
        <f>Simulações!K204</f>
        <v>96</v>
      </c>
      <c r="D204" s="172" t="str">
        <f>Simulações!G204</f>
        <v>C4</v>
      </c>
      <c r="E204" s="172" t="str">
        <f>Simulações!CH204</f>
        <v>SX LIGHTING</v>
      </c>
      <c r="F204" s="172" t="str">
        <f>Simulações!CI204</f>
        <v>SX-INEVO020HF</v>
      </c>
      <c r="G204" s="172">
        <f>Simulações!CN204</f>
        <v>22.5</v>
      </c>
      <c r="H204" s="172" t="str">
        <f>Simulações!CT204</f>
        <v>Curto II</v>
      </c>
      <c r="I204" s="172" t="str">
        <f>IF(Simulações!CU204="","",Simulações!CU204)</f>
        <v/>
      </c>
      <c r="J204" s="172" t="str">
        <f>IF(Simulações!CX204="","",Simulações!CX204)</f>
        <v/>
      </c>
      <c r="K204" s="176">
        <f>Simulações!AL204</f>
        <v>0</v>
      </c>
      <c r="L204" s="176">
        <f>Simulações!AS204</f>
        <v>0</v>
      </c>
      <c r="M204" s="172" t="str">
        <f>IF(Simulações!CY204="","",Simulações!CY204)</f>
        <v/>
      </c>
      <c r="N204" s="172" t="str">
        <f>IF(Simulações!CZ204="","",Simulações!CZ204)</f>
        <v/>
      </c>
      <c r="O204" s="172">
        <v>1</v>
      </c>
    </row>
    <row r="205" spans="1:15" ht="14.25" customHeight="1" x14ac:dyDescent="0.25">
      <c r="A205" s="1" t="str">
        <f>Simulações!D205</f>
        <v>Rua Doutor Gaspar Regueira Costa</v>
      </c>
      <c r="B205" s="172" t="str">
        <f>Simulações!DK205</f>
        <v>Sim</v>
      </c>
      <c r="C205" s="183">
        <f>Simulações!K205</f>
        <v>96</v>
      </c>
      <c r="D205" s="172" t="str">
        <f>Simulações!G205</f>
        <v>C4</v>
      </c>
      <c r="E205" s="172" t="e">
        <f>Simulações!CH205</f>
        <v>#N/A</v>
      </c>
      <c r="F205" s="172" t="str">
        <f>Simulações!CI205</f>
        <v>SIGSAGPTLRRSSNDL_30W_38IBBRS</v>
      </c>
      <c r="G205" s="172" t="e">
        <f>Simulações!CN205</f>
        <v>#N/A</v>
      </c>
      <c r="H205" s="172" t="str">
        <f>Simulações!CT205</f>
        <v>Curto II</v>
      </c>
      <c r="I205" s="172" t="str">
        <f>IF(Simulações!CU205="","",Simulações!CU205)</f>
        <v/>
      </c>
      <c r="J205" s="172" t="str">
        <f>IF(Simulações!CX205="","",Simulações!CX205)</f>
        <v/>
      </c>
      <c r="K205" s="176">
        <f>Simulações!AL205</f>
        <v>0</v>
      </c>
      <c r="L205" s="176">
        <f>Simulações!AS205</f>
        <v>0</v>
      </c>
      <c r="M205" s="172" t="str">
        <f>IF(Simulações!CY205="","",Simulações!CY205)</f>
        <v/>
      </c>
      <c r="N205" s="172" t="str">
        <f>IF(Simulações!CZ205="","",Simulações!CZ205)</f>
        <v/>
      </c>
      <c r="O205" s="172">
        <v>1</v>
      </c>
    </row>
    <row r="206" spans="1:15" ht="14.25" customHeight="1" x14ac:dyDescent="0.25">
      <c r="A206" s="1" t="str">
        <f>Simulações!D206</f>
        <v>Rua Aviador Severiano Lins [IAL]</v>
      </c>
      <c r="B206" s="172" t="str">
        <f>Simulações!DK206</f>
        <v>Sim</v>
      </c>
      <c r="C206" s="183">
        <f>Simulações!K206</f>
        <v>115</v>
      </c>
      <c r="D206" s="172" t="str">
        <f>Simulações!G206</f>
        <v>C5</v>
      </c>
      <c r="E206" s="172" t="e">
        <f>Simulações!CH206</f>
        <v>#N/A</v>
      </c>
      <c r="F206" s="172">
        <f>Simulações!CI206</f>
        <v>0</v>
      </c>
      <c r="G206" s="172" t="e">
        <f>Simulações!CN206</f>
        <v>#N/A</v>
      </c>
      <c r="H206" s="172" t="str">
        <f>Simulações!CT206</f>
        <v>Longo I</v>
      </c>
      <c r="I206" s="172" t="str">
        <f>IF(Simulações!CU206="","",Simulações!CU206)</f>
        <v/>
      </c>
      <c r="J206" s="172" t="str">
        <f>IF(Simulações!CX206="","",Simulações!CX206)</f>
        <v/>
      </c>
      <c r="K206" s="176">
        <f>Simulações!AL206</f>
        <v>0</v>
      </c>
      <c r="L206" s="176">
        <f>Simulações!AS206</f>
        <v>0</v>
      </c>
      <c r="M206" s="172" t="str">
        <f>IF(Simulações!CY206="","",Simulações!CY206)</f>
        <v/>
      </c>
      <c r="N206" s="172" t="str">
        <f>IF(Simulações!CZ206="","",Simulações!CZ206)</f>
        <v/>
      </c>
      <c r="O206" s="172">
        <v>1</v>
      </c>
    </row>
    <row r="207" spans="1:15" ht="14.25" customHeight="1" x14ac:dyDescent="0.25">
      <c r="A207" s="1" t="str">
        <f>Simulações!D207</f>
        <v>Rua Aviador Severiano Lins [IAL]</v>
      </c>
      <c r="B207" s="172" t="str">
        <f>Simulações!DK207</f>
        <v>Sim</v>
      </c>
      <c r="C207" s="183">
        <f>Simulações!K207</f>
        <v>115</v>
      </c>
      <c r="D207" s="172" t="str">
        <f>Simulações!G207</f>
        <v>C5</v>
      </c>
      <c r="E207" s="172" t="e">
        <f>Simulações!CH207</f>
        <v>#N/A</v>
      </c>
      <c r="F207" s="172">
        <f>Simulações!CI207</f>
        <v>0</v>
      </c>
      <c r="G207" s="172" t="e">
        <f>Simulações!CN207</f>
        <v>#N/A</v>
      </c>
      <c r="H207" s="172" t="str">
        <f>Simulações!CT207</f>
        <v>Longo I</v>
      </c>
      <c r="I207" s="172" t="str">
        <f>IF(Simulações!CU207="","",Simulações!CU207)</f>
        <v/>
      </c>
      <c r="J207" s="172" t="str">
        <f>IF(Simulações!CX207="","",Simulações!CX207)</f>
        <v/>
      </c>
      <c r="K207" s="176">
        <f>Simulações!AL207</f>
        <v>0</v>
      </c>
      <c r="L207" s="176">
        <f>Simulações!AS207</f>
        <v>0</v>
      </c>
      <c r="M207" s="172" t="str">
        <f>IF(Simulações!CY207="","",Simulações!CY207)</f>
        <v/>
      </c>
      <c r="N207" s="172" t="str">
        <f>IF(Simulações!CZ207="","",Simulações!CZ207)</f>
        <v/>
      </c>
      <c r="O207" s="172">
        <v>1</v>
      </c>
    </row>
    <row r="208" spans="1:15" ht="14.25" customHeight="1" x14ac:dyDescent="0.25">
      <c r="A208" s="1" t="str">
        <f>Simulações!D208</f>
        <v>Rua Aviador Severiano Lins [IAL]</v>
      </c>
      <c r="B208" s="172" t="str">
        <f>Simulações!DK208</f>
        <v>Sim</v>
      </c>
      <c r="C208" s="183">
        <f>Simulações!K208</f>
        <v>115</v>
      </c>
      <c r="D208" s="172" t="str">
        <f>Simulações!G208</f>
        <v>C5</v>
      </c>
      <c r="E208" s="172" t="e">
        <f>Simulações!CH208</f>
        <v>#N/A</v>
      </c>
      <c r="F208" s="172">
        <f>Simulações!CI208</f>
        <v>0</v>
      </c>
      <c r="G208" s="172" t="e">
        <f>Simulações!CN208</f>
        <v>#N/A</v>
      </c>
      <c r="H208" s="172" t="str">
        <f>Simulações!CT208</f>
        <v>Longo I</v>
      </c>
      <c r="I208" s="172" t="str">
        <f>IF(Simulações!CU208="","",Simulações!CU208)</f>
        <v/>
      </c>
      <c r="J208" s="172" t="str">
        <f>IF(Simulações!CX208="","",Simulações!CX208)</f>
        <v/>
      </c>
      <c r="K208" s="176">
        <f>Simulações!AL208</f>
        <v>0</v>
      </c>
      <c r="L208" s="176">
        <f>Simulações!AS208</f>
        <v>0</v>
      </c>
      <c r="M208" s="172" t="str">
        <f>IF(Simulações!CY208="","",Simulações!CY208)</f>
        <v/>
      </c>
      <c r="N208" s="172" t="str">
        <f>IF(Simulações!CZ208="","",Simulações!CZ208)</f>
        <v/>
      </c>
      <c r="O208" s="172">
        <v>1</v>
      </c>
    </row>
    <row r="209" spans="1:15" ht="14.25" customHeight="1" x14ac:dyDescent="0.25">
      <c r="A209" s="1" t="str">
        <f>Simulações!D209</f>
        <v>Rua Professor Jose Brandao [IAL]</v>
      </c>
      <c r="B209" s="172" t="str">
        <f>Simulações!DK209</f>
        <v>Sim</v>
      </c>
      <c r="C209" s="183">
        <f>Simulações!K209</f>
        <v>96</v>
      </c>
      <c r="D209" s="172" t="str">
        <f>Simulações!G209</f>
        <v>C4</v>
      </c>
      <c r="E209" s="172" t="e">
        <f>Simulações!CH209</f>
        <v>#N/A</v>
      </c>
      <c r="F209" s="172">
        <f>Simulações!CI209</f>
        <v>0</v>
      </c>
      <c r="G209" s="172" t="e">
        <f>Simulações!CN209</f>
        <v>#N/A</v>
      </c>
      <c r="H209" s="172" t="str">
        <f>Simulações!CT209</f>
        <v>Longo I</v>
      </c>
      <c r="I209" s="172" t="str">
        <f>IF(Simulações!CU209="","",Simulações!CU209)</f>
        <v/>
      </c>
      <c r="J209" s="172" t="str">
        <f>IF(Simulações!CX209="","",Simulações!CX209)</f>
        <v/>
      </c>
      <c r="K209" s="176">
        <f>Simulações!AL209</f>
        <v>0</v>
      </c>
      <c r="L209" s="176">
        <f>Simulações!AS209</f>
        <v>0</v>
      </c>
      <c r="M209" s="172" t="str">
        <f>IF(Simulações!CY209="","",Simulações!CY209)</f>
        <v/>
      </c>
      <c r="N209" s="172" t="str">
        <f>IF(Simulações!CZ209="","",Simulações!CZ209)</f>
        <v/>
      </c>
      <c r="O209" s="172">
        <v>1</v>
      </c>
    </row>
    <row r="210" spans="1:15" ht="14.25" customHeight="1" x14ac:dyDescent="0.25">
      <c r="A210" s="1" t="str">
        <f>Simulações!D210</f>
        <v>Rua Professor Jose Brandao [IAL]</v>
      </c>
      <c r="B210" s="172" t="str">
        <f>Simulações!DK210</f>
        <v>Sim</v>
      </c>
      <c r="C210" s="183">
        <f>Simulações!K210</f>
        <v>96</v>
      </c>
      <c r="D210" s="172" t="str">
        <f>Simulações!G210</f>
        <v>C4</v>
      </c>
      <c r="E210" s="172" t="e">
        <f>Simulações!CH210</f>
        <v>#N/A</v>
      </c>
      <c r="F210" s="172">
        <f>Simulações!CI210</f>
        <v>0</v>
      </c>
      <c r="G210" s="172" t="e">
        <f>Simulações!CN210</f>
        <v>#N/A</v>
      </c>
      <c r="H210" s="172" t="str">
        <f>Simulações!CT210</f>
        <v>Longo I</v>
      </c>
      <c r="I210" s="172" t="str">
        <f>IF(Simulações!CU210="","",Simulações!CU210)</f>
        <v/>
      </c>
      <c r="J210" s="172" t="str">
        <f>IF(Simulações!CX210="","",Simulações!CX210)</f>
        <v/>
      </c>
      <c r="K210" s="176">
        <f>Simulações!AL210</f>
        <v>0</v>
      </c>
      <c r="L210" s="176">
        <f>Simulações!AS210</f>
        <v>0</v>
      </c>
      <c r="M210" s="172" t="str">
        <f>IF(Simulações!CY210="","",Simulações!CY210)</f>
        <v/>
      </c>
      <c r="N210" s="172" t="str">
        <f>IF(Simulações!CZ210="","",Simulações!CZ210)</f>
        <v/>
      </c>
      <c r="O210" s="172">
        <v>1</v>
      </c>
    </row>
    <row r="211" spans="1:15" ht="14.25" customHeight="1" x14ac:dyDescent="0.25">
      <c r="A211" s="1" t="str">
        <f>Simulações!D211</f>
        <v>Rua Professor Jose Brandao [IAL]</v>
      </c>
      <c r="B211" s="172" t="str">
        <f>Simulações!DK211</f>
        <v>Sim</v>
      </c>
      <c r="C211" s="183">
        <f>Simulações!K211</f>
        <v>96</v>
      </c>
      <c r="D211" s="172" t="str">
        <f>Simulações!G211</f>
        <v>C4</v>
      </c>
      <c r="E211" s="172" t="e">
        <f>Simulações!CH211</f>
        <v>#N/A</v>
      </c>
      <c r="F211" s="172">
        <f>Simulações!CI211</f>
        <v>0</v>
      </c>
      <c r="G211" s="172" t="e">
        <f>Simulações!CN211</f>
        <v>#N/A</v>
      </c>
      <c r="H211" s="172" t="str">
        <f>Simulações!CT211</f>
        <v>Longo I</v>
      </c>
      <c r="I211" s="172" t="str">
        <f>IF(Simulações!CU211="","",Simulações!CU211)</f>
        <v/>
      </c>
      <c r="J211" s="172" t="str">
        <f>IF(Simulações!CX211="","",Simulações!CX211)</f>
        <v/>
      </c>
      <c r="K211" s="176">
        <f>Simulações!AL211</f>
        <v>0</v>
      </c>
      <c r="L211" s="176">
        <f>Simulações!AS211</f>
        <v>0</v>
      </c>
      <c r="M211" s="172" t="str">
        <f>IF(Simulações!CY211="","",Simulações!CY211)</f>
        <v/>
      </c>
      <c r="N211" s="172" t="str">
        <f>IF(Simulações!CZ211="","",Simulações!CZ211)</f>
        <v/>
      </c>
      <c r="O211" s="172">
        <v>1</v>
      </c>
    </row>
    <row r="212" spans="1:15" ht="14.25" customHeight="1" x14ac:dyDescent="0.25">
      <c r="A212" s="1" t="str">
        <f>Simulações!D212</f>
        <v>Rua Ribeiro de Brito [IAL]</v>
      </c>
      <c r="B212" s="172" t="str">
        <f>Simulações!DK212</f>
        <v>Sim</v>
      </c>
      <c r="C212" s="183">
        <f>Simulações!K212</f>
        <v>96</v>
      </c>
      <c r="D212" s="172" t="str">
        <f>Simulações!G212</f>
        <v>C4</v>
      </c>
      <c r="E212" s="172" t="e">
        <f>Simulações!CH212</f>
        <v>#N/A</v>
      </c>
      <c r="F212" s="172">
        <f>Simulações!CI212</f>
        <v>0</v>
      </c>
      <c r="G212" s="172" t="e">
        <f>Simulações!CN212</f>
        <v>#N/A</v>
      </c>
      <c r="H212" s="172" t="str">
        <f>Simulações!CT212</f>
        <v>Longo I</v>
      </c>
      <c r="I212" s="172" t="str">
        <f>IF(Simulações!CU212="","",Simulações!CU212)</f>
        <v/>
      </c>
      <c r="J212" s="172" t="str">
        <f>IF(Simulações!CX212="","",Simulações!CX212)</f>
        <v/>
      </c>
      <c r="K212" s="176">
        <f>Simulações!AL212</f>
        <v>0</v>
      </c>
      <c r="L212" s="176">
        <f>Simulações!AS212</f>
        <v>0</v>
      </c>
      <c r="M212" s="172" t="str">
        <f>IF(Simulações!CY212="","",Simulações!CY212)</f>
        <v/>
      </c>
      <c r="N212" s="172" t="str">
        <f>IF(Simulações!CZ212="","",Simulações!CZ212)</f>
        <v/>
      </c>
      <c r="O212" s="172">
        <v>1</v>
      </c>
    </row>
    <row r="213" spans="1:15" ht="14.25" customHeight="1" x14ac:dyDescent="0.25">
      <c r="A213" s="1" t="str">
        <f>Simulações!D213</f>
        <v>Rua Ribeiro de Brito [IAL]</v>
      </c>
      <c r="B213" s="172" t="str">
        <f>Simulações!DK213</f>
        <v>Sim</v>
      </c>
      <c r="C213" s="183">
        <f>Simulações!K213</f>
        <v>96</v>
      </c>
      <c r="D213" s="172" t="str">
        <f>Simulações!G213</f>
        <v>C4</v>
      </c>
      <c r="E213" s="172" t="e">
        <f>Simulações!CH213</f>
        <v>#N/A</v>
      </c>
      <c r="F213" s="172">
        <f>Simulações!CI213</f>
        <v>0</v>
      </c>
      <c r="G213" s="172" t="e">
        <f>Simulações!CN213</f>
        <v>#N/A</v>
      </c>
      <c r="H213" s="172" t="str">
        <f>Simulações!CT213</f>
        <v>Longo I</v>
      </c>
      <c r="I213" s="172" t="str">
        <f>IF(Simulações!CU213="","",Simulações!CU213)</f>
        <v/>
      </c>
      <c r="J213" s="172" t="str">
        <f>IF(Simulações!CX213="","",Simulações!CX213)</f>
        <v/>
      </c>
      <c r="K213" s="176">
        <f>Simulações!AL213</f>
        <v>0</v>
      </c>
      <c r="L213" s="176">
        <f>Simulações!AS213</f>
        <v>0</v>
      </c>
      <c r="M213" s="172" t="str">
        <f>IF(Simulações!CY213="","",Simulações!CY213)</f>
        <v/>
      </c>
      <c r="N213" s="172" t="str">
        <f>IF(Simulações!CZ213="","",Simulações!CZ213)</f>
        <v/>
      </c>
      <c r="O213" s="172">
        <v>1</v>
      </c>
    </row>
    <row r="214" spans="1:15" ht="14.25" customHeight="1" x14ac:dyDescent="0.25">
      <c r="A214" s="1" t="str">
        <f>Simulações!D214</f>
        <v>Rua Ribeiro de Brito [IAL]</v>
      </c>
      <c r="B214" s="172" t="str">
        <f>Simulações!DK214</f>
        <v>Sim</v>
      </c>
      <c r="C214" s="183">
        <f>Simulações!K214</f>
        <v>96</v>
      </c>
      <c r="D214" s="172" t="str">
        <f>Simulações!G214</f>
        <v>C4</v>
      </c>
      <c r="E214" s="172" t="e">
        <f>Simulações!CH214</f>
        <v>#N/A</v>
      </c>
      <c r="F214" s="172">
        <f>Simulações!CI214</f>
        <v>0</v>
      </c>
      <c r="G214" s="172" t="e">
        <f>Simulações!CN214</f>
        <v>#N/A</v>
      </c>
      <c r="H214" s="172" t="str">
        <f>Simulações!CT214</f>
        <v>Longo I</v>
      </c>
      <c r="I214" s="172" t="str">
        <f>IF(Simulações!CU214="","",Simulações!CU214)</f>
        <v/>
      </c>
      <c r="J214" s="172" t="str">
        <f>IF(Simulações!CX214="","",Simulações!CX214)</f>
        <v/>
      </c>
      <c r="K214" s="176">
        <f>Simulações!AL214</f>
        <v>0</v>
      </c>
      <c r="L214" s="176">
        <f>Simulações!AS214</f>
        <v>0</v>
      </c>
      <c r="M214" s="172" t="str">
        <f>IF(Simulações!CY214="","",Simulações!CY214)</f>
        <v/>
      </c>
      <c r="N214" s="172" t="str">
        <f>IF(Simulações!CZ214="","",Simulações!CZ214)</f>
        <v/>
      </c>
      <c r="O214" s="172">
        <v>1</v>
      </c>
    </row>
    <row r="215" spans="1:15" ht="14.25" customHeight="1" x14ac:dyDescent="0.25">
      <c r="A215" s="1" t="str">
        <f>Simulações!D215</f>
        <v>Rua Dez de Julho [IAL]</v>
      </c>
      <c r="B215" s="172" t="str">
        <f>Simulações!DK215</f>
        <v>Sim</v>
      </c>
      <c r="C215" s="183">
        <f>Simulações!K215</f>
        <v>70</v>
      </c>
      <c r="D215" s="172" t="str">
        <f>Simulações!G215</f>
        <v>C3</v>
      </c>
      <c r="E215" s="172" t="e">
        <f>Simulações!CH215</f>
        <v>#N/A</v>
      </c>
      <c r="F215" s="172">
        <f>Simulações!CI215</f>
        <v>0</v>
      </c>
      <c r="G215" s="172" t="e">
        <f>Simulações!CN215</f>
        <v>#N/A</v>
      </c>
      <c r="H215" s="172" t="str">
        <f>Simulações!CT215</f>
        <v>Médio I</v>
      </c>
      <c r="I215" s="172" t="str">
        <f>IF(Simulações!CU215="","",Simulações!CU215)</f>
        <v/>
      </c>
      <c r="J215" s="172" t="str">
        <f>IF(Simulações!CX215="","",Simulações!CX215)</f>
        <v/>
      </c>
      <c r="K215" s="176">
        <f>Simulações!AL215</f>
        <v>0</v>
      </c>
      <c r="L215" s="176">
        <f>Simulações!AS215</f>
        <v>0</v>
      </c>
      <c r="M215" s="172" t="str">
        <f>IF(Simulações!CY215="","",Simulações!CY215)</f>
        <v/>
      </c>
      <c r="N215" s="172" t="str">
        <f>IF(Simulações!CZ215="","",Simulações!CZ215)</f>
        <v/>
      </c>
      <c r="O215" s="172">
        <v>1</v>
      </c>
    </row>
    <row r="216" spans="1:15" ht="14.25" customHeight="1" x14ac:dyDescent="0.25">
      <c r="A216" s="1" t="str">
        <f>Simulações!D216</f>
        <v>Rua Dez de Julho [IAL]</v>
      </c>
      <c r="B216" s="172" t="str">
        <f>Simulações!DK216</f>
        <v>Sim</v>
      </c>
      <c r="C216" s="183">
        <f>Simulações!K216</f>
        <v>70</v>
      </c>
      <c r="D216" s="172" t="str">
        <f>Simulações!G216</f>
        <v>C3</v>
      </c>
      <c r="E216" s="172" t="e">
        <f>Simulações!CH216</f>
        <v>#N/A</v>
      </c>
      <c r="F216" s="172">
        <f>Simulações!CI216</f>
        <v>0</v>
      </c>
      <c r="G216" s="172" t="e">
        <f>Simulações!CN216</f>
        <v>#N/A</v>
      </c>
      <c r="H216" s="172" t="str">
        <f>Simulações!CT216</f>
        <v>Médio I</v>
      </c>
      <c r="I216" s="172" t="str">
        <f>IF(Simulações!CU216="","",Simulações!CU216)</f>
        <v/>
      </c>
      <c r="J216" s="172" t="str">
        <f>IF(Simulações!CX216="","",Simulações!CX216)</f>
        <v/>
      </c>
      <c r="K216" s="176">
        <f>Simulações!AL216</f>
        <v>0</v>
      </c>
      <c r="L216" s="176">
        <f>Simulações!AS216</f>
        <v>0</v>
      </c>
      <c r="M216" s="172" t="str">
        <f>IF(Simulações!CY216="","",Simulações!CY216)</f>
        <v/>
      </c>
      <c r="N216" s="172" t="str">
        <f>IF(Simulações!CZ216="","",Simulações!CZ216)</f>
        <v/>
      </c>
      <c r="O216" s="172">
        <v>1</v>
      </c>
    </row>
    <row r="217" spans="1:15" ht="14.25" customHeight="1" x14ac:dyDescent="0.25">
      <c r="A217" s="1" t="str">
        <f>Simulações!D217</f>
        <v>Rua Dez de Julho [IAL]</v>
      </c>
      <c r="B217" s="172" t="str">
        <f>Simulações!DK217</f>
        <v>Sim</v>
      </c>
      <c r="C217" s="183">
        <f>Simulações!K217</f>
        <v>70</v>
      </c>
      <c r="D217" s="172" t="str">
        <f>Simulações!G217</f>
        <v>C3</v>
      </c>
      <c r="E217" s="172" t="e">
        <f>Simulações!CH217</f>
        <v>#N/A</v>
      </c>
      <c r="F217" s="172">
        <f>Simulações!CI217</f>
        <v>0</v>
      </c>
      <c r="G217" s="172" t="e">
        <f>Simulações!CN217</f>
        <v>#N/A</v>
      </c>
      <c r="H217" s="172" t="str">
        <f>Simulações!CT217</f>
        <v>Médio I</v>
      </c>
      <c r="I217" s="172" t="str">
        <f>IF(Simulações!CU217="","",Simulações!CU217)</f>
        <v/>
      </c>
      <c r="J217" s="172" t="str">
        <f>IF(Simulações!CX217="","",Simulações!CX217)</f>
        <v/>
      </c>
      <c r="K217" s="176">
        <f>Simulações!AL217</f>
        <v>0</v>
      </c>
      <c r="L217" s="176">
        <f>Simulações!AS217</f>
        <v>0</v>
      </c>
      <c r="M217" s="172" t="str">
        <f>IF(Simulações!CY217="","",Simulações!CY217)</f>
        <v/>
      </c>
      <c r="N217" s="172" t="str">
        <f>IF(Simulações!CZ217="","",Simulações!CZ217)</f>
        <v/>
      </c>
      <c r="O217" s="172">
        <v>1</v>
      </c>
    </row>
    <row r="218" spans="1:15" ht="14.25" customHeight="1" x14ac:dyDescent="0.25">
      <c r="A218" s="1" t="str">
        <f>Simulações!D218</f>
        <v>Jalisco [IAL]</v>
      </c>
      <c r="B218" s="172" t="str">
        <f>Simulações!DK218</f>
        <v>Sim</v>
      </c>
      <c r="C218" s="183">
        <f>Simulações!K218</f>
        <v>96</v>
      </c>
      <c r="D218" s="172" t="str">
        <f>Simulações!G218</f>
        <v>C5</v>
      </c>
      <c r="E218" s="172" t="e">
        <f>Simulações!CH218</f>
        <v>#N/A</v>
      </c>
      <c r="F218" s="172">
        <f>Simulações!CI218</f>
        <v>0</v>
      </c>
      <c r="G218" s="172" t="e">
        <f>Simulações!CN218</f>
        <v>#N/A</v>
      </c>
      <c r="H218" s="172" t="str">
        <f>Simulações!CT218</f>
        <v>Médio II</v>
      </c>
      <c r="I218" s="172" t="str">
        <f>IF(Simulações!CU218="","",Simulações!CU218)</f>
        <v/>
      </c>
      <c r="J218" s="172" t="str">
        <f>IF(Simulações!CX218="","",Simulações!CX218)</f>
        <v/>
      </c>
      <c r="K218" s="176">
        <f>Simulações!AL218</f>
        <v>0</v>
      </c>
      <c r="L218" s="176">
        <f>Simulações!AS218</f>
        <v>0</v>
      </c>
      <c r="M218" s="172" t="str">
        <f>IF(Simulações!CY218="","",Simulações!CY218)</f>
        <v/>
      </c>
      <c r="N218" s="172" t="str">
        <f>IF(Simulações!CZ218="","",Simulações!CZ218)</f>
        <v/>
      </c>
      <c r="O218" s="172">
        <v>1</v>
      </c>
    </row>
    <row r="219" spans="1:15" ht="14.25" customHeight="1" x14ac:dyDescent="0.25">
      <c r="A219" s="1" t="str">
        <f>Simulações!D219</f>
        <v>Jalisco [IAL]</v>
      </c>
      <c r="B219" s="172" t="str">
        <f>Simulações!DK219</f>
        <v>Sim</v>
      </c>
      <c r="C219" s="183">
        <f>Simulações!K219</f>
        <v>96</v>
      </c>
      <c r="D219" s="172" t="str">
        <f>Simulações!G219</f>
        <v>C5</v>
      </c>
      <c r="E219" s="172" t="e">
        <f>Simulações!CH219</f>
        <v>#N/A</v>
      </c>
      <c r="F219" s="172">
        <f>Simulações!CI219</f>
        <v>0</v>
      </c>
      <c r="G219" s="172" t="e">
        <f>Simulações!CN219</f>
        <v>#N/A</v>
      </c>
      <c r="H219" s="172" t="str">
        <f>Simulações!CT219</f>
        <v>Médio II</v>
      </c>
      <c r="I219" s="172" t="str">
        <f>IF(Simulações!CU219="","",Simulações!CU219)</f>
        <v/>
      </c>
      <c r="J219" s="172" t="str">
        <f>IF(Simulações!CX219="","",Simulações!CX219)</f>
        <v/>
      </c>
      <c r="K219" s="176">
        <f>Simulações!AL219</f>
        <v>0</v>
      </c>
      <c r="L219" s="176">
        <f>Simulações!AS219</f>
        <v>0</v>
      </c>
      <c r="M219" s="172" t="str">
        <f>IF(Simulações!CY219="","",Simulações!CY219)</f>
        <v/>
      </c>
      <c r="N219" s="172" t="str">
        <f>IF(Simulações!CZ219="","",Simulações!CZ219)</f>
        <v/>
      </c>
      <c r="O219" s="172">
        <v>1</v>
      </c>
    </row>
    <row r="220" spans="1:15" ht="14.25" customHeight="1" x14ac:dyDescent="0.25">
      <c r="A220" s="1" t="str">
        <f>Simulações!D220</f>
        <v>Jalisco [IAL]</v>
      </c>
      <c r="B220" s="172" t="str">
        <f>Simulações!DK220</f>
        <v>Sim</v>
      </c>
      <c r="C220" s="183">
        <f>Simulações!K220</f>
        <v>96</v>
      </c>
      <c r="D220" s="172" t="str">
        <f>Simulações!G220</f>
        <v>C5</v>
      </c>
      <c r="E220" s="172" t="e">
        <f>Simulações!CH220</f>
        <v>#N/A</v>
      </c>
      <c r="F220" s="172">
        <f>Simulações!CI220</f>
        <v>0</v>
      </c>
      <c r="G220" s="172" t="e">
        <f>Simulações!CN220</f>
        <v>#N/A</v>
      </c>
      <c r="H220" s="172" t="str">
        <f>Simulações!CT220</f>
        <v>Médio II</v>
      </c>
      <c r="I220" s="172" t="str">
        <f>IF(Simulações!CU220="","",Simulações!CU220)</f>
        <v/>
      </c>
      <c r="J220" s="172" t="str">
        <f>IF(Simulações!CX220="","",Simulações!CX220)</f>
        <v/>
      </c>
      <c r="K220" s="176">
        <f>Simulações!AL220</f>
        <v>0</v>
      </c>
      <c r="L220" s="176">
        <f>Simulações!AS220</f>
        <v>0</v>
      </c>
      <c r="M220" s="172" t="str">
        <f>IF(Simulações!CY220="","",Simulações!CY220)</f>
        <v/>
      </c>
      <c r="N220" s="172" t="str">
        <f>IF(Simulações!CZ220="","",Simulações!CZ220)</f>
        <v/>
      </c>
      <c r="O220" s="172">
        <v>1</v>
      </c>
    </row>
    <row r="221" spans="1:15" ht="14.25" customHeight="1" x14ac:dyDescent="0.25">
      <c r="A221" s="1" t="str">
        <f>Simulações!D221</f>
        <v>M A Depeputado Vieira Souto [IAL]</v>
      </c>
      <c r="B221" s="172" t="str">
        <f>Simulações!DK221</f>
        <v>Sim</v>
      </c>
      <c r="C221" s="183">
        <f>Simulações!K221</f>
        <v>96</v>
      </c>
      <c r="D221" s="172" t="str">
        <f>Simulações!G221</f>
        <v>C4</v>
      </c>
      <c r="E221" s="172" t="e">
        <f>Simulações!CH221</f>
        <v>#N/A</v>
      </c>
      <c r="F221" s="172">
        <f>Simulações!CI221</f>
        <v>0</v>
      </c>
      <c r="G221" s="172" t="e">
        <f>Simulações!CN221</f>
        <v>#N/A</v>
      </c>
      <c r="H221" s="172" t="str">
        <f>Simulações!CT221</f>
        <v>Médio I</v>
      </c>
      <c r="I221" s="172" t="str">
        <f>IF(Simulações!CU221="","",Simulações!CU221)</f>
        <v/>
      </c>
      <c r="J221" s="172" t="str">
        <f>IF(Simulações!CX221="","",Simulações!CX221)</f>
        <v/>
      </c>
      <c r="K221" s="176">
        <f>Simulações!AL221</f>
        <v>0</v>
      </c>
      <c r="L221" s="176" t="str">
        <f>Simulações!AS221</f>
        <v>erro</v>
      </c>
      <c r="M221" s="172" t="str">
        <f>IF(Simulações!CY221="","",Simulações!CY221)</f>
        <v/>
      </c>
      <c r="N221" s="172" t="str">
        <f>IF(Simulações!CZ221="","",Simulações!CZ221)</f>
        <v/>
      </c>
      <c r="O221" s="172">
        <v>1</v>
      </c>
    </row>
    <row r="222" spans="1:15" ht="14.25" customHeight="1" x14ac:dyDescent="0.25">
      <c r="A222" s="1" t="str">
        <f>Simulações!D222</f>
        <v>M A Depeputado Vieira Souto [IAL]</v>
      </c>
      <c r="B222" s="172" t="str">
        <f>Simulações!DK222</f>
        <v>Sim</v>
      </c>
      <c r="C222" s="183">
        <f>Simulações!K222</f>
        <v>96</v>
      </c>
      <c r="D222" s="172" t="str">
        <f>Simulações!G222</f>
        <v>C4</v>
      </c>
      <c r="E222" s="172" t="e">
        <f>Simulações!CH222</f>
        <v>#N/A</v>
      </c>
      <c r="F222" s="172">
        <f>Simulações!CI222</f>
        <v>0</v>
      </c>
      <c r="G222" s="172" t="e">
        <f>Simulações!CN222</f>
        <v>#N/A</v>
      </c>
      <c r="H222" s="172" t="str">
        <f>Simulações!CT222</f>
        <v>Médio I</v>
      </c>
      <c r="I222" s="172" t="str">
        <f>IF(Simulações!CU222="","",Simulações!CU222)</f>
        <v/>
      </c>
      <c r="J222" s="172" t="str">
        <f>IF(Simulações!CX222="","",Simulações!CX222)</f>
        <v/>
      </c>
      <c r="K222" s="176">
        <f>Simulações!AL222</f>
        <v>0</v>
      </c>
      <c r="L222" s="176" t="str">
        <f>Simulações!AS222</f>
        <v>erro</v>
      </c>
      <c r="M222" s="172" t="str">
        <f>IF(Simulações!CY222="","",Simulações!CY222)</f>
        <v/>
      </c>
      <c r="N222" s="172" t="str">
        <f>IF(Simulações!CZ222="","",Simulações!CZ222)</f>
        <v/>
      </c>
      <c r="O222" s="172">
        <v>1</v>
      </c>
    </row>
    <row r="223" spans="1:15" ht="14.25" customHeight="1" x14ac:dyDescent="0.25">
      <c r="A223" s="1" t="str">
        <f>Simulações!D223</f>
        <v>M A Depeputado Vieira Souto [IAL]</v>
      </c>
      <c r="B223" s="172" t="str">
        <f>Simulações!DK223</f>
        <v>Sim</v>
      </c>
      <c r="C223" s="183">
        <f>Simulações!K223</f>
        <v>96</v>
      </c>
      <c r="D223" s="172" t="str">
        <f>Simulações!G223</f>
        <v>C4</v>
      </c>
      <c r="E223" s="172" t="e">
        <f>Simulações!CH223</f>
        <v>#N/A</v>
      </c>
      <c r="F223" s="172">
        <f>Simulações!CI223</f>
        <v>0</v>
      </c>
      <c r="G223" s="172" t="e">
        <f>Simulações!CN223</f>
        <v>#N/A</v>
      </c>
      <c r="H223" s="172" t="str">
        <f>Simulações!CT223</f>
        <v>Médio I</v>
      </c>
      <c r="I223" s="172" t="str">
        <f>IF(Simulações!CU223="","",Simulações!CU223)</f>
        <v/>
      </c>
      <c r="J223" s="172" t="str">
        <f>IF(Simulações!CX223="","",Simulações!CX223)</f>
        <v/>
      </c>
      <c r="K223" s="176">
        <f>Simulações!AL223</f>
        <v>0</v>
      </c>
      <c r="L223" s="176" t="str">
        <f>Simulações!AS223</f>
        <v>erro</v>
      </c>
      <c r="M223" s="172" t="str">
        <f>IF(Simulações!CY223="","",Simulações!CY223)</f>
        <v/>
      </c>
      <c r="N223" s="172" t="str">
        <f>IF(Simulações!CZ223="","",Simulações!CZ223)</f>
        <v/>
      </c>
      <c r="O223" s="172">
        <v>1</v>
      </c>
    </row>
    <row r="224" spans="1:15" ht="14.25" customHeight="1" x14ac:dyDescent="0.25">
      <c r="A224" s="1" t="str">
        <f>Simulações!D224</f>
        <v>Avenida Conselheiro Aguiar [IAL]</v>
      </c>
      <c r="B224" s="172" t="str">
        <f>Simulações!DK224</f>
        <v>Sim</v>
      </c>
      <c r="C224" s="183">
        <f>Simulações!K224</f>
        <v>115</v>
      </c>
      <c r="D224" s="172" t="str">
        <f>Simulações!G224</f>
        <v>C2</v>
      </c>
      <c r="E224" s="172" t="e">
        <f>Simulações!CH224</f>
        <v>#N/A</v>
      </c>
      <c r="F224" s="172">
        <f>Simulações!CI224</f>
        <v>0</v>
      </c>
      <c r="G224" s="172" t="e">
        <f>Simulações!CN224</f>
        <v>#N/A</v>
      </c>
      <c r="H224" s="172" t="str">
        <f>Simulações!CT224</f>
        <v>Longo II</v>
      </c>
      <c r="I224" s="172" t="str">
        <f>IF(Simulações!CU224="","",Simulações!CU224)</f>
        <v/>
      </c>
      <c r="J224" s="172" t="str">
        <f>IF(Simulações!CX224="","",Simulações!CX224)</f>
        <v/>
      </c>
      <c r="K224" s="176">
        <f>Simulações!AL224</f>
        <v>0</v>
      </c>
      <c r="L224" s="176" t="str">
        <f>Simulações!AS224</f>
        <v>erro</v>
      </c>
      <c r="M224" s="172" t="str">
        <f>IF(Simulações!CY224="","",Simulações!CY224)</f>
        <v/>
      </c>
      <c r="N224" s="172" t="str">
        <f>IF(Simulações!CZ224="","",Simulações!CZ224)</f>
        <v/>
      </c>
      <c r="O224" s="172">
        <v>1</v>
      </c>
    </row>
    <row r="225" spans="1:15" ht="14.25" customHeight="1" x14ac:dyDescent="0.25">
      <c r="A225" s="1" t="str">
        <f>Simulações!D225</f>
        <v>Avenida Conselheiro Aguiar [IAL]</v>
      </c>
      <c r="B225" s="172" t="str">
        <f>Simulações!DK225</f>
        <v>Sim</v>
      </c>
      <c r="C225" s="183">
        <f>Simulações!K225</f>
        <v>115</v>
      </c>
      <c r="D225" s="172" t="str">
        <f>Simulações!G225</f>
        <v>C2</v>
      </c>
      <c r="E225" s="172" t="e">
        <f>Simulações!CH225</f>
        <v>#N/A</v>
      </c>
      <c r="F225" s="172">
        <f>Simulações!CI225</f>
        <v>0</v>
      </c>
      <c r="G225" s="172" t="e">
        <f>Simulações!CN225</f>
        <v>#N/A</v>
      </c>
      <c r="H225" s="172" t="str">
        <f>Simulações!CT225</f>
        <v>Longo II</v>
      </c>
      <c r="I225" s="172" t="str">
        <f>IF(Simulações!CU225="","",Simulações!CU225)</f>
        <v/>
      </c>
      <c r="J225" s="172" t="str">
        <f>IF(Simulações!CX225="","",Simulações!CX225)</f>
        <v/>
      </c>
      <c r="K225" s="176">
        <f>Simulações!AL225</f>
        <v>0</v>
      </c>
      <c r="L225" s="176" t="str">
        <f>Simulações!AS225</f>
        <v>erro</v>
      </c>
      <c r="M225" s="172" t="str">
        <f>IF(Simulações!CY225="","",Simulações!CY225)</f>
        <v/>
      </c>
      <c r="N225" s="172" t="str">
        <f>IF(Simulações!CZ225="","",Simulações!CZ225)</f>
        <v/>
      </c>
      <c r="O225" s="172">
        <v>1</v>
      </c>
    </row>
    <row r="226" spans="1:15" ht="14.25" customHeight="1" x14ac:dyDescent="0.25">
      <c r="A226" s="1" t="str">
        <f>Simulações!D226</f>
        <v>Avenida Conselheiro Aguiar [IAL]</v>
      </c>
      <c r="B226" s="172" t="str">
        <f>Simulações!DK226</f>
        <v>Sim</v>
      </c>
      <c r="C226" s="183">
        <f>Simulações!K226</f>
        <v>115</v>
      </c>
      <c r="D226" s="172" t="str">
        <f>Simulações!G226</f>
        <v>C2</v>
      </c>
      <c r="E226" s="172" t="e">
        <f>Simulações!CH226</f>
        <v>#N/A</v>
      </c>
      <c r="F226" s="172">
        <f>Simulações!CI226</f>
        <v>0</v>
      </c>
      <c r="G226" s="172" t="e">
        <f>Simulações!CN226</f>
        <v>#N/A</v>
      </c>
      <c r="H226" s="172" t="str">
        <f>Simulações!CT226</f>
        <v>Longo II</v>
      </c>
      <c r="I226" s="172" t="str">
        <f>IF(Simulações!CU226="","",Simulações!CU226)</f>
        <v/>
      </c>
      <c r="J226" s="172" t="str">
        <f>IF(Simulações!CX226="","",Simulações!CX226)</f>
        <v/>
      </c>
      <c r="K226" s="176">
        <f>Simulações!AL226</f>
        <v>0</v>
      </c>
      <c r="L226" s="176" t="str">
        <f>Simulações!AS226</f>
        <v>erro</v>
      </c>
      <c r="M226" s="172" t="str">
        <f>IF(Simulações!CY226="","",Simulações!CY226)</f>
        <v/>
      </c>
      <c r="N226" s="172" t="str">
        <f>IF(Simulações!CZ226="","",Simulações!CZ226)</f>
        <v/>
      </c>
      <c r="O226" s="172">
        <v>1</v>
      </c>
    </row>
    <row r="227" spans="1:15" ht="14.25" customHeight="1" x14ac:dyDescent="0.25">
      <c r="A227" s="1" t="str">
        <f>Simulações!D227</f>
        <v>Jornalista Cleofas De Oliveira [IAL]</v>
      </c>
      <c r="B227" s="172" t="str">
        <f>Simulações!DK227</f>
        <v>Sim</v>
      </c>
      <c r="C227" s="183">
        <f>Simulações!K227</f>
        <v>96</v>
      </c>
      <c r="D227" s="172" t="str">
        <f>Simulações!G227</f>
        <v>C4</v>
      </c>
      <c r="E227" s="172" t="e">
        <f>Simulações!CH227</f>
        <v>#N/A</v>
      </c>
      <c r="F227" s="172">
        <f>Simulações!CI227</f>
        <v>0</v>
      </c>
      <c r="G227" s="172" t="e">
        <f>Simulações!CN227</f>
        <v>#N/A</v>
      </c>
      <c r="H227" s="172" t="str">
        <f>Simulações!CT227</f>
        <v>Longo I</v>
      </c>
      <c r="I227" s="172" t="str">
        <f>IF(Simulações!CU227="","",Simulações!CU227)</f>
        <v/>
      </c>
      <c r="J227" s="172" t="str">
        <f>IF(Simulações!CX227="","",Simulações!CX227)</f>
        <v/>
      </c>
      <c r="K227" s="176">
        <f>Simulações!AL227</f>
        <v>0</v>
      </c>
      <c r="L227" s="176">
        <f>Simulações!AS227</f>
        <v>0</v>
      </c>
      <c r="M227" s="172" t="str">
        <f>IF(Simulações!CY227="","",Simulações!CY227)</f>
        <v/>
      </c>
      <c r="N227" s="172" t="str">
        <f>IF(Simulações!CZ227="","",Simulações!CZ227)</f>
        <v/>
      </c>
      <c r="O227" s="172">
        <v>1</v>
      </c>
    </row>
    <row r="228" spans="1:15" ht="14.25" customHeight="1" x14ac:dyDescent="0.25">
      <c r="A228" s="1" t="str">
        <f>Simulações!D228</f>
        <v>Jornalista Cleofas De Oliveira [IAL]</v>
      </c>
      <c r="B228" s="172" t="str">
        <f>Simulações!DK228</f>
        <v>Sim</v>
      </c>
      <c r="C228" s="183">
        <f>Simulações!K228</f>
        <v>96</v>
      </c>
      <c r="D228" s="172" t="str">
        <f>Simulações!G228</f>
        <v>C4</v>
      </c>
      <c r="E228" s="172" t="e">
        <f>Simulações!CH228</f>
        <v>#N/A</v>
      </c>
      <c r="F228" s="172">
        <f>Simulações!CI228</f>
        <v>0</v>
      </c>
      <c r="G228" s="172" t="e">
        <f>Simulações!CN228</f>
        <v>#N/A</v>
      </c>
      <c r="H228" s="172" t="str">
        <f>Simulações!CT228</f>
        <v>Longo I</v>
      </c>
      <c r="I228" s="172" t="str">
        <f>IF(Simulações!CU228="","",Simulações!CU228)</f>
        <v/>
      </c>
      <c r="J228" s="172" t="str">
        <f>IF(Simulações!CX228="","",Simulações!CX228)</f>
        <v/>
      </c>
      <c r="K228" s="176">
        <f>Simulações!AL228</f>
        <v>0</v>
      </c>
      <c r="L228" s="176">
        <f>Simulações!AS228</f>
        <v>0</v>
      </c>
      <c r="M228" s="172" t="str">
        <f>IF(Simulações!CY228="","",Simulações!CY228)</f>
        <v/>
      </c>
      <c r="N228" s="172" t="str">
        <f>IF(Simulações!CZ228="","",Simulações!CZ228)</f>
        <v/>
      </c>
      <c r="O228" s="172">
        <v>1</v>
      </c>
    </row>
    <row r="229" spans="1:15" ht="14.25" customHeight="1" x14ac:dyDescent="0.25">
      <c r="A229" s="1" t="str">
        <f>Simulações!D229</f>
        <v>Jornalista Cleofas De Oliveira [IAL]</v>
      </c>
      <c r="B229" s="172" t="str">
        <f>Simulações!DK229</f>
        <v>Sim</v>
      </c>
      <c r="C229" s="183">
        <f>Simulações!K229</f>
        <v>96</v>
      </c>
      <c r="D229" s="172" t="str">
        <f>Simulações!G229</f>
        <v>C4</v>
      </c>
      <c r="E229" s="172" t="e">
        <f>Simulações!CH229</f>
        <v>#N/A</v>
      </c>
      <c r="F229" s="172">
        <f>Simulações!CI229</f>
        <v>0</v>
      </c>
      <c r="G229" s="172" t="e">
        <f>Simulações!CN229</f>
        <v>#N/A</v>
      </c>
      <c r="H229" s="172" t="str">
        <f>Simulações!CT229</f>
        <v>Longo I</v>
      </c>
      <c r="I229" s="172" t="str">
        <f>IF(Simulações!CU229="","",Simulações!CU229)</f>
        <v/>
      </c>
      <c r="J229" s="172" t="str">
        <f>IF(Simulações!CX229="","",Simulações!CX229)</f>
        <v/>
      </c>
      <c r="K229" s="176">
        <f>Simulações!AL229</f>
        <v>0</v>
      </c>
      <c r="L229" s="176">
        <f>Simulações!AS229</f>
        <v>0</v>
      </c>
      <c r="M229" s="172" t="str">
        <f>IF(Simulações!CY229="","",Simulações!CY229)</f>
        <v/>
      </c>
      <c r="N229" s="172" t="str">
        <f>IF(Simulações!CZ229="","",Simulações!CZ229)</f>
        <v/>
      </c>
      <c r="O229" s="172">
        <v>1</v>
      </c>
    </row>
    <row r="230" spans="1:15" ht="14.25" customHeight="1" x14ac:dyDescent="0.25">
      <c r="A230" s="1" t="str">
        <f>Simulações!D230</f>
        <v>Rua General Americano Freire [IAL]</v>
      </c>
      <c r="B230" s="172" t="str">
        <f>Simulações!DK230</f>
        <v>Sim</v>
      </c>
      <c r="C230" s="183">
        <f>Simulações!K230</f>
        <v>96</v>
      </c>
      <c r="D230" s="172" t="str">
        <f>Simulações!G230</f>
        <v>C4</v>
      </c>
      <c r="E230" s="172" t="e">
        <f>Simulações!CH230</f>
        <v>#N/A</v>
      </c>
      <c r="F230" s="172">
        <f>Simulações!CI230</f>
        <v>0</v>
      </c>
      <c r="G230" s="172" t="e">
        <f>Simulações!CN230</f>
        <v>#N/A</v>
      </c>
      <c r="H230" s="172" t="str">
        <f>Simulações!CT230</f>
        <v>Médio II</v>
      </c>
      <c r="I230" s="172" t="str">
        <f>IF(Simulações!CU230="","",Simulações!CU230)</f>
        <v/>
      </c>
      <c r="J230" s="172" t="str">
        <f>IF(Simulações!CX230="","",Simulações!CX230)</f>
        <v/>
      </c>
      <c r="K230" s="176">
        <f>Simulações!AL230</f>
        <v>0</v>
      </c>
      <c r="L230" s="176">
        <f>Simulações!AS230</f>
        <v>0</v>
      </c>
      <c r="M230" s="172" t="str">
        <f>IF(Simulações!CY230="","",Simulações!CY230)</f>
        <v/>
      </c>
      <c r="N230" s="172" t="str">
        <f>IF(Simulações!CZ230="","",Simulações!CZ230)</f>
        <v/>
      </c>
      <c r="O230" s="172">
        <v>1</v>
      </c>
    </row>
    <row r="231" spans="1:15" ht="14.25" customHeight="1" x14ac:dyDescent="0.25">
      <c r="A231" s="1" t="str">
        <f>Simulações!D231</f>
        <v>Rua General Americano Freire [IAL]</v>
      </c>
      <c r="B231" s="172" t="str">
        <f>Simulações!DK231</f>
        <v>Sim</v>
      </c>
      <c r="C231" s="183">
        <f>Simulações!K231</f>
        <v>96</v>
      </c>
      <c r="D231" s="172" t="str">
        <f>Simulações!G231</f>
        <v>C4</v>
      </c>
      <c r="E231" s="172" t="e">
        <f>Simulações!CH231</f>
        <v>#N/A</v>
      </c>
      <c r="F231" s="172">
        <f>Simulações!CI231</f>
        <v>0</v>
      </c>
      <c r="G231" s="172" t="e">
        <f>Simulações!CN231</f>
        <v>#N/A</v>
      </c>
      <c r="H231" s="172" t="str">
        <f>Simulações!CT231</f>
        <v>Médio II</v>
      </c>
      <c r="I231" s="172" t="str">
        <f>IF(Simulações!CU231="","",Simulações!CU231)</f>
        <v/>
      </c>
      <c r="J231" s="172" t="str">
        <f>IF(Simulações!CX231="","",Simulações!CX231)</f>
        <v/>
      </c>
      <c r="K231" s="176">
        <f>Simulações!AL231</f>
        <v>0</v>
      </c>
      <c r="L231" s="176">
        <f>Simulações!AS231</f>
        <v>0</v>
      </c>
      <c r="M231" s="172" t="str">
        <f>IF(Simulações!CY231="","",Simulações!CY231)</f>
        <v/>
      </c>
      <c r="N231" s="172" t="str">
        <f>IF(Simulações!CZ231="","",Simulações!CZ231)</f>
        <v/>
      </c>
      <c r="O231" s="172">
        <v>1</v>
      </c>
    </row>
    <row r="232" spans="1:15" ht="14.25" customHeight="1" x14ac:dyDescent="0.25">
      <c r="A232" s="1" t="str">
        <f>Simulações!D232</f>
        <v>Rua General Americano Freire [IAL]</v>
      </c>
      <c r="B232" s="172" t="str">
        <f>Simulações!DK232</f>
        <v>Sim</v>
      </c>
      <c r="C232" s="183">
        <f>Simulações!K232</f>
        <v>96</v>
      </c>
      <c r="D232" s="172" t="str">
        <f>Simulações!G232</f>
        <v>C4</v>
      </c>
      <c r="E232" s="172" t="e">
        <f>Simulações!CH232</f>
        <v>#N/A</v>
      </c>
      <c r="F232" s="172">
        <f>Simulações!CI232</f>
        <v>0</v>
      </c>
      <c r="G232" s="172" t="e">
        <f>Simulações!CN232</f>
        <v>#N/A</v>
      </c>
      <c r="H232" s="172" t="str">
        <f>Simulações!CT232</f>
        <v>Médio II</v>
      </c>
      <c r="I232" s="172" t="str">
        <f>IF(Simulações!CU232="","",Simulações!CU232)</f>
        <v/>
      </c>
      <c r="J232" s="172" t="str">
        <f>IF(Simulações!CX232="","",Simulações!CX232)</f>
        <v/>
      </c>
      <c r="K232" s="176">
        <f>Simulações!AL232</f>
        <v>0</v>
      </c>
      <c r="L232" s="176">
        <f>Simulações!AS232</f>
        <v>0</v>
      </c>
      <c r="M232" s="172" t="str">
        <f>IF(Simulações!CY232="","",Simulações!CY232)</f>
        <v/>
      </c>
      <c r="N232" s="172" t="str">
        <f>IF(Simulações!CZ232="","",Simulações!CZ232)</f>
        <v/>
      </c>
      <c r="O232" s="172">
        <v>1</v>
      </c>
    </row>
    <row r="233" spans="1:15" ht="14.25" customHeight="1" x14ac:dyDescent="0.25">
      <c r="A233" s="1" t="str">
        <f>Simulações!D233</f>
        <v>Rua Alto Do Eucalipto</v>
      </c>
      <c r="B233" s="172" t="str">
        <f>Simulações!DK233</f>
        <v>Sim</v>
      </c>
      <c r="C233" s="183">
        <f>Simulações!K233</f>
        <v>70</v>
      </c>
      <c r="D233" s="172" t="str">
        <f>Simulações!G233</f>
        <v>C4</v>
      </c>
      <c r="E233" s="172" t="e">
        <f>Simulações!CH233</f>
        <v>#N/A</v>
      </c>
      <c r="F233" s="172">
        <f>Simulações!CI233</f>
        <v>0</v>
      </c>
      <c r="G233" s="172" t="e">
        <f>Simulações!CN233</f>
        <v>#N/A</v>
      </c>
      <c r="H233" s="172" t="str">
        <f>Simulações!CT233</f>
        <v>Curto I</v>
      </c>
      <c r="I233" s="172" t="str">
        <f>IF(Simulações!CU233="","",Simulações!CU233)</f>
        <v/>
      </c>
      <c r="J233" s="172" t="str">
        <f>IF(Simulações!CX233="","",Simulações!CX233)</f>
        <v/>
      </c>
      <c r="K233" s="176">
        <f>Simulações!AL233</f>
        <v>0</v>
      </c>
      <c r="L233" s="176">
        <f>Simulações!AS233</f>
        <v>0</v>
      </c>
      <c r="M233" s="172" t="str">
        <f>IF(Simulações!CY233="","",Simulações!CY233)</f>
        <v/>
      </c>
      <c r="N233" s="172" t="str">
        <f>IF(Simulações!CZ233="","",Simulações!CZ233)</f>
        <v/>
      </c>
      <c r="O233" s="172">
        <v>1</v>
      </c>
    </row>
    <row r="234" spans="1:15" ht="14.25" customHeight="1" x14ac:dyDescent="0.25">
      <c r="A234" s="1" t="str">
        <f>Simulações!D234</f>
        <v>Rua Alto Do Eucalipto</v>
      </c>
      <c r="B234" s="172" t="str">
        <f>Simulações!DK234</f>
        <v>Sim</v>
      </c>
      <c r="C234" s="183">
        <f>Simulações!K234</f>
        <v>70</v>
      </c>
      <c r="D234" s="172" t="str">
        <f>Simulações!G234</f>
        <v>C4</v>
      </c>
      <c r="E234" s="172" t="e">
        <f>Simulações!CH234</f>
        <v>#N/A</v>
      </c>
      <c r="F234" s="172">
        <f>Simulações!CI234</f>
        <v>0</v>
      </c>
      <c r="G234" s="172" t="e">
        <f>Simulações!CN234</f>
        <v>#N/A</v>
      </c>
      <c r="H234" s="172" t="str">
        <f>Simulações!CT234</f>
        <v>Curto I</v>
      </c>
      <c r="I234" s="172" t="str">
        <f>IF(Simulações!CU234="","",Simulações!CU234)</f>
        <v/>
      </c>
      <c r="J234" s="172" t="str">
        <f>IF(Simulações!CX234="","",Simulações!CX234)</f>
        <v/>
      </c>
      <c r="K234" s="176">
        <f>Simulações!AL234</f>
        <v>0</v>
      </c>
      <c r="L234" s="176">
        <f>Simulações!AS234</f>
        <v>0</v>
      </c>
      <c r="M234" s="172" t="str">
        <f>IF(Simulações!CY234="","",Simulações!CY234)</f>
        <v/>
      </c>
      <c r="N234" s="172" t="str">
        <f>IF(Simulações!CZ234="","",Simulações!CZ234)</f>
        <v/>
      </c>
      <c r="O234" s="172">
        <v>1</v>
      </c>
    </row>
    <row r="235" spans="1:15" ht="14.25" customHeight="1" x14ac:dyDescent="0.25">
      <c r="A235" s="1" t="str">
        <f>Simulações!D235</f>
        <v>Rua Alto Do Eucalipto</v>
      </c>
      <c r="B235" s="172" t="str">
        <f>Simulações!DK235</f>
        <v>Sim</v>
      </c>
      <c r="C235" s="183">
        <f>Simulações!K235</f>
        <v>70</v>
      </c>
      <c r="D235" s="172" t="str">
        <f>Simulações!G235</f>
        <v>C4</v>
      </c>
      <c r="E235" s="172" t="e">
        <f>Simulações!CH235</f>
        <v>#N/A</v>
      </c>
      <c r="F235" s="172">
        <f>Simulações!CI235</f>
        <v>0</v>
      </c>
      <c r="G235" s="172" t="e">
        <f>Simulações!CN235</f>
        <v>#N/A</v>
      </c>
      <c r="H235" s="172" t="str">
        <f>Simulações!CT235</f>
        <v>Curto I</v>
      </c>
      <c r="I235" s="172" t="str">
        <f>IF(Simulações!CU235="","",Simulações!CU235)</f>
        <v/>
      </c>
      <c r="J235" s="172" t="str">
        <f>IF(Simulações!CX235="","",Simulações!CX235)</f>
        <v/>
      </c>
      <c r="K235" s="176">
        <f>Simulações!AL235</f>
        <v>0</v>
      </c>
      <c r="L235" s="176">
        <f>Simulações!AS235</f>
        <v>0</v>
      </c>
      <c r="M235" s="172" t="str">
        <f>IF(Simulações!CY235="","",Simulações!CY235)</f>
        <v/>
      </c>
      <c r="N235" s="172" t="str">
        <f>IF(Simulações!CZ235="","",Simulações!CZ235)</f>
        <v/>
      </c>
      <c r="O235" s="172">
        <v>1</v>
      </c>
    </row>
    <row r="236" spans="1:15" ht="14.25" customHeight="1" x14ac:dyDescent="0.25">
      <c r="A236" s="1" t="str">
        <f>Simulações!D236</f>
        <v>Chagas Ferreira</v>
      </c>
      <c r="B236" s="172" t="str">
        <f>Simulações!DK236</f>
        <v>Sim</v>
      </c>
      <c r="C236" s="183">
        <f>Simulações!K236</f>
        <v>72</v>
      </c>
      <c r="D236" s="172" t="str">
        <f>Simulações!G236</f>
        <v>C4</v>
      </c>
      <c r="E236" s="172" t="e">
        <f>Simulações!CH236</f>
        <v>#N/A</v>
      </c>
      <c r="F236" s="172">
        <f>Simulações!CI236</f>
        <v>0</v>
      </c>
      <c r="G236" s="172" t="e">
        <f>Simulações!CN236</f>
        <v>#N/A</v>
      </c>
      <c r="H236" s="172" t="str">
        <f>Simulações!CT236</f>
        <v>Médio I</v>
      </c>
      <c r="I236" s="172" t="str">
        <f>IF(Simulações!CU236="","",Simulações!CU236)</f>
        <v/>
      </c>
      <c r="J236" s="172" t="str">
        <f>IF(Simulações!CX236="","",Simulações!CX236)</f>
        <v/>
      </c>
      <c r="K236" s="176">
        <f>Simulações!AL236</f>
        <v>0</v>
      </c>
      <c r="L236" s="176">
        <f>Simulações!AS236</f>
        <v>0</v>
      </c>
      <c r="M236" s="172" t="str">
        <f>IF(Simulações!CY236="","",Simulações!CY236)</f>
        <v/>
      </c>
      <c r="N236" s="172" t="str">
        <f>IF(Simulações!CZ236="","",Simulações!CZ236)</f>
        <v/>
      </c>
      <c r="O236" s="172">
        <v>1</v>
      </c>
    </row>
    <row r="237" spans="1:15" ht="14.25" customHeight="1" x14ac:dyDescent="0.25">
      <c r="A237" s="1" t="str">
        <f>Simulações!D237</f>
        <v>Chagas Ferreira</v>
      </c>
      <c r="B237" s="172" t="str">
        <f>Simulações!DK237</f>
        <v>Sim</v>
      </c>
      <c r="C237" s="183">
        <f>Simulações!K237</f>
        <v>72</v>
      </c>
      <c r="D237" s="172" t="str">
        <f>Simulações!G237</f>
        <v>C4</v>
      </c>
      <c r="E237" s="172" t="e">
        <f>Simulações!CH237</f>
        <v>#N/A</v>
      </c>
      <c r="F237" s="172">
        <f>Simulações!CI237</f>
        <v>0</v>
      </c>
      <c r="G237" s="172" t="e">
        <f>Simulações!CN237</f>
        <v>#N/A</v>
      </c>
      <c r="H237" s="172" t="str">
        <f>Simulações!CT237</f>
        <v>Médio I</v>
      </c>
      <c r="I237" s="172" t="str">
        <f>IF(Simulações!CU237="","",Simulações!CU237)</f>
        <v/>
      </c>
      <c r="J237" s="172" t="str">
        <f>IF(Simulações!CX237="","",Simulações!CX237)</f>
        <v/>
      </c>
      <c r="K237" s="176">
        <f>Simulações!AL237</f>
        <v>0</v>
      </c>
      <c r="L237" s="176">
        <f>Simulações!AS237</f>
        <v>0</v>
      </c>
      <c r="M237" s="172" t="str">
        <f>IF(Simulações!CY237="","",Simulações!CY237)</f>
        <v/>
      </c>
      <c r="N237" s="172" t="str">
        <f>IF(Simulações!CZ237="","",Simulações!CZ237)</f>
        <v/>
      </c>
      <c r="O237" s="172">
        <v>1</v>
      </c>
    </row>
    <row r="238" spans="1:15" ht="14.25" customHeight="1" x14ac:dyDescent="0.25">
      <c r="A238" s="1" t="str">
        <f>Simulações!D238</f>
        <v>Chagas Ferreira</v>
      </c>
      <c r="B238" s="172" t="str">
        <f>Simulações!DK238</f>
        <v>Sim</v>
      </c>
      <c r="C238" s="183">
        <f>Simulações!K238</f>
        <v>72</v>
      </c>
      <c r="D238" s="172" t="str">
        <f>Simulações!G238</f>
        <v>C4</v>
      </c>
      <c r="E238" s="172" t="e">
        <f>Simulações!CH238</f>
        <v>#N/A</v>
      </c>
      <c r="F238" s="172">
        <f>Simulações!CI238</f>
        <v>0</v>
      </c>
      <c r="G238" s="172" t="e">
        <f>Simulações!CN238</f>
        <v>#N/A</v>
      </c>
      <c r="H238" s="172" t="str">
        <f>Simulações!CT238</f>
        <v>Médio I</v>
      </c>
      <c r="I238" s="172" t="str">
        <f>IF(Simulações!CU238="","",Simulações!CU238)</f>
        <v/>
      </c>
      <c r="J238" s="172" t="str">
        <f>IF(Simulações!CX238="","",Simulações!CX238)</f>
        <v/>
      </c>
      <c r="K238" s="176">
        <f>Simulações!AL238</f>
        <v>0</v>
      </c>
      <c r="L238" s="176">
        <f>Simulações!AS238</f>
        <v>0</v>
      </c>
      <c r="M238" s="172" t="str">
        <f>IF(Simulações!CY238="","",Simulações!CY238)</f>
        <v/>
      </c>
      <c r="N238" s="172" t="str">
        <f>IF(Simulações!CZ238="","",Simulações!CZ238)</f>
        <v/>
      </c>
      <c r="O238" s="172">
        <v>1</v>
      </c>
    </row>
    <row r="239" spans="1:15" ht="14.25" customHeight="1" x14ac:dyDescent="0.25">
      <c r="A239" s="1" t="str">
        <f>Simulações!D239</f>
        <v>21 De Junho</v>
      </c>
      <c r="B239" s="172" t="str">
        <f>Simulações!DK239</f>
        <v>Sim</v>
      </c>
      <c r="C239" s="183">
        <f>Simulações!K239</f>
        <v>70</v>
      </c>
      <c r="D239" s="172" t="str">
        <f>Simulações!G239</f>
        <v>C4</v>
      </c>
      <c r="E239" s="172" t="e">
        <f>Simulações!CH239</f>
        <v>#N/A</v>
      </c>
      <c r="F239" s="172">
        <f>Simulações!CI239</f>
        <v>0</v>
      </c>
      <c r="G239" s="172" t="e">
        <f>Simulações!CN239</f>
        <v>#N/A</v>
      </c>
      <c r="H239" s="172" t="str">
        <f>Simulações!CT239</f>
        <v>Médio I</v>
      </c>
      <c r="I239" s="172" t="str">
        <f>IF(Simulações!CU239="","",Simulações!CU239)</f>
        <v/>
      </c>
      <c r="J239" s="172" t="str">
        <f>IF(Simulações!CX239="","",Simulações!CX239)</f>
        <v/>
      </c>
      <c r="K239" s="176">
        <f>Simulações!AL239</f>
        <v>0</v>
      </c>
      <c r="L239" s="176">
        <f>Simulações!AS239</f>
        <v>0</v>
      </c>
      <c r="M239" s="172" t="str">
        <f>IF(Simulações!CY239="","",Simulações!CY239)</f>
        <v/>
      </c>
      <c r="N239" s="172" t="str">
        <f>IF(Simulações!CZ239="","",Simulações!CZ239)</f>
        <v/>
      </c>
      <c r="O239" s="172">
        <v>1</v>
      </c>
    </row>
    <row r="240" spans="1:15" ht="14.25" customHeight="1" x14ac:dyDescent="0.25">
      <c r="A240" s="1" t="str">
        <f>Simulações!D240</f>
        <v>21 De Junho</v>
      </c>
      <c r="B240" s="172" t="str">
        <f>Simulações!DK240</f>
        <v>Sim</v>
      </c>
      <c r="C240" s="183">
        <f>Simulações!K240</f>
        <v>70</v>
      </c>
      <c r="D240" s="172" t="str">
        <f>Simulações!G240</f>
        <v>C4</v>
      </c>
      <c r="E240" s="172" t="e">
        <f>Simulações!CH240</f>
        <v>#N/A</v>
      </c>
      <c r="F240" s="172">
        <f>Simulações!CI240</f>
        <v>0</v>
      </c>
      <c r="G240" s="172" t="e">
        <f>Simulações!CN240</f>
        <v>#N/A</v>
      </c>
      <c r="H240" s="172" t="str">
        <f>Simulações!CT240</f>
        <v>Médio I</v>
      </c>
      <c r="I240" s="172" t="str">
        <f>IF(Simulações!CU240="","",Simulações!CU240)</f>
        <v/>
      </c>
      <c r="J240" s="172" t="str">
        <f>IF(Simulações!CX240="","",Simulações!CX240)</f>
        <v/>
      </c>
      <c r="K240" s="176">
        <f>Simulações!AL240</f>
        <v>0</v>
      </c>
      <c r="L240" s="176">
        <f>Simulações!AS240</f>
        <v>0</v>
      </c>
      <c r="M240" s="172" t="str">
        <f>IF(Simulações!CY240="","",Simulações!CY240)</f>
        <v/>
      </c>
      <c r="N240" s="172" t="str">
        <f>IF(Simulações!CZ240="","",Simulações!CZ240)</f>
        <v/>
      </c>
      <c r="O240" s="172">
        <v>1</v>
      </c>
    </row>
    <row r="241" spans="1:15" ht="14.25" customHeight="1" x14ac:dyDescent="0.25">
      <c r="A241" s="1" t="str">
        <f>Simulações!D241</f>
        <v>21 De Junho</v>
      </c>
      <c r="B241" s="172" t="str">
        <f>Simulações!DK241</f>
        <v>Sim</v>
      </c>
      <c r="C241" s="183">
        <f>Simulações!K241</f>
        <v>70</v>
      </c>
      <c r="D241" s="172" t="str">
        <f>Simulações!G241</f>
        <v>C4</v>
      </c>
      <c r="E241" s="172" t="e">
        <f>Simulações!CH241</f>
        <v>#N/A</v>
      </c>
      <c r="F241" s="172">
        <f>Simulações!CI241</f>
        <v>0</v>
      </c>
      <c r="G241" s="172" t="e">
        <f>Simulações!CN241</f>
        <v>#N/A</v>
      </c>
      <c r="H241" s="172" t="str">
        <f>Simulações!CT241</f>
        <v>Médio I</v>
      </c>
      <c r="I241" s="172" t="str">
        <f>IF(Simulações!CU241="","",Simulações!CU241)</f>
        <v/>
      </c>
      <c r="J241" s="172" t="str">
        <f>IF(Simulações!CX241="","",Simulações!CX241)</f>
        <v/>
      </c>
      <c r="K241" s="176">
        <f>Simulações!AL241</f>
        <v>0</v>
      </c>
      <c r="L241" s="176">
        <f>Simulações!AS241</f>
        <v>0</v>
      </c>
      <c r="M241" s="172" t="str">
        <f>IF(Simulações!CY241="","",Simulações!CY241)</f>
        <v/>
      </c>
      <c r="N241" s="172" t="str">
        <f>IF(Simulações!CZ241="","",Simulações!CZ241)</f>
        <v/>
      </c>
      <c r="O241" s="172">
        <v>1</v>
      </c>
    </row>
    <row r="242" spans="1:15" ht="14.25" customHeight="1" x14ac:dyDescent="0.25">
      <c r="A242" s="1" t="str">
        <f>Simulações!D242</f>
        <v>Ponte Princessa Isabel</v>
      </c>
      <c r="B242" s="172" t="str">
        <f>Simulações!DK242</f>
        <v>Sim</v>
      </c>
      <c r="C242" s="183">
        <f>Simulações!K242</f>
        <v>60</v>
      </c>
      <c r="D242" s="172" t="str">
        <f>Simulações!G242</f>
        <v>C4</v>
      </c>
      <c r="E242" s="172" t="e">
        <f>Simulações!CH242</f>
        <v>#N/A</v>
      </c>
      <c r="F242" s="172">
        <f>Simulações!CI242</f>
        <v>0</v>
      </c>
      <c r="G242" s="172" t="e">
        <f>Simulações!CN242</f>
        <v>#N/A</v>
      </c>
      <c r="H242" s="172" t="str">
        <f>Simulações!CT242</f>
        <v>ERRO</v>
      </c>
      <c r="I242" s="172" t="str">
        <f>IF(Simulações!CU242="","",Simulações!CU242)</f>
        <v/>
      </c>
      <c r="J242" s="172" t="str">
        <f>IF(Simulações!CX242="","",Simulações!CX242)</f>
        <v/>
      </c>
      <c r="K242" s="176">
        <f>Simulações!AL242</f>
        <v>0</v>
      </c>
      <c r="L242" s="176">
        <f>Simulações!AS242</f>
        <v>0</v>
      </c>
      <c r="M242" s="172" t="str">
        <f>IF(Simulações!CY242="","",Simulações!CY242)</f>
        <v/>
      </c>
      <c r="N242" s="172" t="str">
        <f>IF(Simulações!CZ242="","",Simulações!CZ242)</f>
        <v/>
      </c>
      <c r="O242" s="172">
        <v>1</v>
      </c>
    </row>
    <row r="243" spans="1:15" ht="14.25" customHeight="1" x14ac:dyDescent="0.25">
      <c r="A243" s="1" t="str">
        <f>Simulações!D243</f>
        <v>Ponte Princessa Isabel</v>
      </c>
      <c r="B243" s="172" t="str">
        <f>Simulações!DK243</f>
        <v>Sim</v>
      </c>
      <c r="C243" s="183">
        <f>Simulações!K243</f>
        <v>60</v>
      </c>
      <c r="D243" s="172" t="str">
        <f>Simulações!G243</f>
        <v>C4</v>
      </c>
      <c r="E243" s="172" t="e">
        <f>Simulações!CH243</f>
        <v>#N/A</v>
      </c>
      <c r="F243" s="172">
        <f>Simulações!CI243</f>
        <v>0</v>
      </c>
      <c r="G243" s="172" t="e">
        <f>Simulações!CN243</f>
        <v>#N/A</v>
      </c>
      <c r="H243" s="172" t="str">
        <f>Simulações!CT243</f>
        <v>ERRO</v>
      </c>
      <c r="I243" s="172" t="str">
        <f>IF(Simulações!CU243="","",Simulações!CU243)</f>
        <v/>
      </c>
      <c r="J243" s="172" t="str">
        <f>IF(Simulações!CX243="","",Simulações!CX243)</f>
        <v/>
      </c>
      <c r="K243" s="176">
        <f>Simulações!AL243</f>
        <v>0</v>
      </c>
      <c r="L243" s="176">
        <f>Simulações!AS243</f>
        <v>0</v>
      </c>
      <c r="M243" s="172" t="str">
        <f>IF(Simulações!CY243="","",Simulações!CY243)</f>
        <v/>
      </c>
      <c r="N243" s="172" t="str">
        <f>IF(Simulações!CZ243="","",Simulações!CZ243)</f>
        <v/>
      </c>
      <c r="O243" s="172">
        <v>1</v>
      </c>
    </row>
    <row r="244" spans="1:15" ht="14.25" customHeight="1" x14ac:dyDescent="0.25">
      <c r="A244" s="1" t="str">
        <f>Simulações!D244</f>
        <v>Ponte Princessa Isabel</v>
      </c>
      <c r="B244" s="172" t="str">
        <f>Simulações!DK244</f>
        <v>Sim</v>
      </c>
      <c r="C244" s="183">
        <f>Simulações!K244</f>
        <v>60</v>
      </c>
      <c r="D244" s="172" t="str">
        <f>Simulações!G244</f>
        <v>C4</v>
      </c>
      <c r="E244" s="172" t="e">
        <f>Simulações!CH244</f>
        <v>#N/A</v>
      </c>
      <c r="F244" s="172">
        <f>Simulações!CI244</f>
        <v>0</v>
      </c>
      <c r="G244" s="172" t="e">
        <f>Simulações!CN244</f>
        <v>#N/A</v>
      </c>
      <c r="H244" s="172" t="str">
        <f>Simulações!CT244</f>
        <v>ERRO</v>
      </c>
      <c r="I244" s="172" t="str">
        <f>IF(Simulações!CU244="","",Simulações!CU244)</f>
        <v/>
      </c>
      <c r="J244" s="172" t="str">
        <f>IF(Simulações!CX244="","",Simulações!CX244)</f>
        <v/>
      </c>
      <c r="K244" s="176">
        <f>Simulações!AL244</f>
        <v>0</v>
      </c>
      <c r="L244" s="176">
        <f>Simulações!AS244</f>
        <v>0</v>
      </c>
      <c r="M244" s="172" t="str">
        <f>IF(Simulações!CY244="","",Simulações!CY244)</f>
        <v/>
      </c>
      <c r="N244" s="172" t="str">
        <f>IF(Simulações!CZ244="","",Simulações!CZ244)</f>
        <v/>
      </c>
      <c r="O244" s="172">
        <v>1</v>
      </c>
    </row>
    <row r="245" spans="1:15" ht="14.25" customHeight="1" x14ac:dyDescent="0.25">
      <c r="A245" s="1" t="str">
        <f>Simulações!D245</f>
        <v>Avenida Cais Do Apolo [Estrutural]</v>
      </c>
      <c r="B245" s="172" t="str">
        <f>Simulações!DK245</f>
        <v>Sim</v>
      </c>
      <c r="C245" s="183">
        <f>Simulações!K245</f>
        <v>150</v>
      </c>
      <c r="D245" s="172" t="str">
        <f>Simulações!G245</f>
        <v>C3</v>
      </c>
      <c r="E245" s="172" t="e">
        <f>Simulações!CH245</f>
        <v>#N/A</v>
      </c>
      <c r="F245" s="172">
        <f>Simulações!CI245</f>
        <v>0</v>
      </c>
      <c r="G245" s="172" t="e">
        <f>Simulações!CN245</f>
        <v>#N/A</v>
      </c>
      <c r="H245" s="172" t="str">
        <f>Simulações!CT245</f>
        <v>Longo I</v>
      </c>
      <c r="I245" s="172" t="str">
        <f>IF(Simulações!CU245="","",Simulações!CU245)</f>
        <v/>
      </c>
      <c r="J245" s="172" t="str">
        <f>IF(Simulações!CX245="","",Simulações!CX245)</f>
        <v/>
      </c>
      <c r="K245" s="176">
        <f>Simulações!AL245</f>
        <v>0</v>
      </c>
      <c r="L245" s="176">
        <f>Simulações!AS245</f>
        <v>0</v>
      </c>
      <c r="M245" s="172" t="str">
        <f>IF(Simulações!CY245="","",Simulações!CY245)</f>
        <v/>
      </c>
      <c r="N245" s="172" t="str">
        <f>IF(Simulações!CZ245="","",Simulações!CZ245)</f>
        <v/>
      </c>
      <c r="O245" s="172">
        <v>1</v>
      </c>
    </row>
    <row r="246" spans="1:15" ht="14.25" customHeight="1" x14ac:dyDescent="0.25">
      <c r="A246" s="1" t="str">
        <f>Simulações!D246</f>
        <v>Avenida Cais Do Apolo [Estrutural]</v>
      </c>
      <c r="B246" s="172" t="str">
        <f>Simulações!DK246</f>
        <v>Sim</v>
      </c>
      <c r="C246" s="183">
        <f>Simulações!K246</f>
        <v>150</v>
      </c>
      <c r="D246" s="172" t="str">
        <f>Simulações!G246</f>
        <v>C3</v>
      </c>
      <c r="E246" s="172" t="e">
        <f>Simulações!CH246</f>
        <v>#N/A</v>
      </c>
      <c r="F246" s="172">
        <f>Simulações!CI246</f>
        <v>0</v>
      </c>
      <c r="G246" s="172" t="e">
        <f>Simulações!CN246</f>
        <v>#N/A</v>
      </c>
      <c r="H246" s="172" t="str">
        <f>Simulações!CT246</f>
        <v>Longo I</v>
      </c>
      <c r="I246" s="172" t="str">
        <f>IF(Simulações!CU246="","",Simulações!CU246)</f>
        <v/>
      </c>
      <c r="J246" s="172" t="str">
        <f>IF(Simulações!CX246="","",Simulações!CX246)</f>
        <v/>
      </c>
      <c r="K246" s="176">
        <f>Simulações!AL246</f>
        <v>0</v>
      </c>
      <c r="L246" s="176">
        <f>Simulações!AS246</f>
        <v>0</v>
      </c>
      <c r="M246" s="172" t="str">
        <f>IF(Simulações!CY246="","",Simulações!CY246)</f>
        <v/>
      </c>
      <c r="N246" s="172" t="str">
        <f>IF(Simulações!CZ246="","",Simulações!CZ246)</f>
        <v/>
      </c>
      <c r="O246" s="172">
        <v>1</v>
      </c>
    </row>
    <row r="247" spans="1:15" ht="14.25" customHeight="1" x14ac:dyDescent="0.25">
      <c r="A247" s="1" t="str">
        <f>Simulações!D247</f>
        <v>Avenida Cais Do Apolo [Estrutural]</v>
      </c>
      <c r="B247" s="172" t="str">
        <f>Simulações!DK247</f>
        <v>Sim</v>
      </c>
      <c r="C247" s="183">
        <f>Simulações!K247</f>
        <v>150</v>
      </c>
      <c r="D247" s="172" t="str">
        <f>Simulações!G247</f>
        <v>C3</v>
      </c>
      <c r="E247" s="172" t="e">
        <f>Simulações!CH247</f>
        <v>#N/A</v>
      </c>
      <c r="F247" s="172">
        <f>Simulações!CI247</f>
        <v>0</v>
      </c>
      <c r="G247" s="172" t="e">
        <f>Simulações!CN247</f>
        <v>#N/A</v>
      </c>
      <c r="H247" s="172" t="str">
        <f>Simulações!CT247</f>
        <v>Longo I</v>
      </c>
      <c r="I247" s="172" t="str">
        <f>IF(Simulações!CU247="","",Simulações!CU247)</f>
        <v/>
      </c>
      <c r="J247" s="172" t="str">
        <f>IF(Simulações!CX247="","",Simulações!CX247)</f>
        <v/>
      </c>
      <c r="K247" s="176">
        <f>Simulações!AL247</f>
        <v>0</v>
      </c>
      <c r="L247" s="176">
        <f>Simulações!AS247</f>
        <v>0</v>
      </c>
      <c r="M247" s="172" t="str">
        <f>IF(Simulações!CY247="","",Simulações!CY247)</f>
        <v/>
      </c>
      <c r="N247" s="172" t="str">
        <f>IF(Simulações!CZ247="","",Simulações!CZ247)</f>
        <v/>
      </c>
      <c r="O247" s="172">
        <v>1</v>
      </c>
    </row>
    <row r="248" spans="1:15" ht="14.25" customHeight="1" x14ac:dyDescent="0.25">
      <c r="A248" s="1" t="str">
        <f>Simulações!D248</f>
        <v>Rua Joao Lira [IAL]</v>
      </c>
      <c r="B248" s="172" t="str">
        <f>Simulações!DK248</f>
        <v>Sim</v>
      </c>
      <c r="C248" s="183">
        <f>Simulações!K248</f>
        <v>90</v>
      </c>
      <c r="D248" s="172" t="str">
        <f>Simulações!G248</f>
        <v>C3</v>
      </c>
      <c r="E248" s="172" t="e">
        <f>Simulações!CH248</f>
        <v>#N/A</v>
      </c>
      <c r="F248" s="172">
        <f>Simulações!CI248</f>
        <v>0</v>
      </c>
      <c r="G248" s="172" t="e">
        <f>Simulações!CN248</f>
        <v>#N/A</v>
      </c>
      <c r="H248" s="172" t="str">
        <f>Simulações!CT248</f>
        <v>Médio II</v>
      </c>
      <c r="I248" s="172" t="str">
        <f>IF(Simulações!CU248="","",Simulações!CU248)</f>
        <v/>
      </c>
      <c r="J248" s="172" t="str">
        <f>IF(Simulações!CX248="","",Simulações!CX248)</f>
        <v/>
      </c>
      <c r="K248" s="176">
        <f>Simulações!AL248</f>
        <v>0</v>
      </c>
      <c r="L248" s="176">
        <f>Simulações!AS248</f>
        <v>4</v>
      </c>
      <c r="M248" s="172" t="str">
        <f>IF(Simulações!CY248="","",Simulações!CY248)</f>
        <v/>
      </c>
      <c r="N248" s="172" t="str">
        <f>IF(Simulações!CZ248="","",Simulações!CZ248)</f>
        <v/>
      </c>
      <c r="O248" s="172">
        <v>1</v>
      </c>
    </row>
    <row r="249" spans="1:15" ht="14.25" customHeight="1" x14ac:dyDescent="0.25">
      <c r="A249" s="1" t="str">
        <f>Simulações!D249</f>
        <v>Rua Joao Lira [IAL]</v>
      </c>
      <c r="B249" s="172" t="str">
        <f>Simulações!DK249</f>
        <v>Sim</v>
      </c>
      <c r="C249" s="183">
        <f>Simulações!K249</f>
        <v>90</v>
      </c>
      <c r="D249" s="172" t="str">
        <f>Simulações!G249</f>
        <v>C3</v>
      </c>
      <c r="E249" s="172" t="e">
        <f>Simulações!CH249</f>
        <v>#N/A</v>
      </c>
      <c r="F249" s="172">
        <f>Simulações!CI249</f>
        <v>0</v>
      </c>
      <c r="G249" s="172" t="e">
        <f>Simulações!CN249</f>
        <v>#N/A</v>
      </c>
      <c r="H249" s="172" t="str">
        <f>Simulações!CT249</f>
        <v>Médio II</v>
      </c>
      <c r="I249" s="172" t="str">
        <f>IF(Simulações!CU249="","",Simulações!CU249)</f>
        <v/>
      </c>
      <c r="J249" s="172" t="str">
        <f>IF(Simulações!CX249="","",Simulações!CX249)</f>
        <v/>
      </c>
      <c r="K249" s="176">
        <f>Simulações!AL249</f>
        <v>0</v>
      </c>
      <c r="L249" s="176">
        <f>Simulações!AS249</f>
        <v>4</v>
      </c>
      <c r="M249" s="172" t="str">
        <f>IF(Simulações!CY249="","",Simulações!CY249)</f>
        <v/>
      </c>
      <c r="N249" s="172" t="str">
        <f>IF(Simulações!CZ249="","",Simulações!CZ249)</f>
        <v/>
      </c>
      <c r="O249" s="172">
        <v>1</v>
      </c>
    </row>
    <row r="250" spans="1:15" ht="14.25" customHeight="1" x14ac:dyDescent="0.25">
      <c r="A250" s="1" t="str">
        <f>Simulações!D250</f>
        <v>Rua Joao Lira [IAL]</v>
      </c>
      <c r="B250" s="172" t="str">
        <f>Simulações!DK250</f>
        <v>Sim</v>
      </c>
      <c r="C250" s="183">
        <f>Simulações!K250</f>
        <v>90</v>
      </c>
      <c r="D250" s="172" t="str">
        <f>Simulações!G250</f>
        <v>C3</v>
      </c>
      <c r="E250" s="172" t="e">
        <f>Simulações!CH250</f>
        <v>#N/A</v>
      </c>
      <c r="F250" s="172">
        <f>Simulações!CI250</f>
        <v>0</v>
      </c>
      <c r="G250" s="172" t="e">
        <f>Simulações!CN250</f>
        <v>#N/A</v>
      </c>
      <c r="H250" s="172" t="str">
        <f>Simulações!CT250</f>
        <v>Médio II</v>
      </c>
      <c r="I250" s="172" t="str">
        <f>IF(Simulações!CU250="","",Simulações!CU250)</f>
        <v/>
      </c>
      <c r="J250" s="172" t="str">
        <f>IF(Simulações!CX250="","",Simulações!CX250)</f>
        <v/>
      </c>
      <c r="K250" s="176">
        <f>Simulações!AL250</f>
        <v>0</v>
      </c>
      <c r="L250" s="176">
        <f>Simulações!AS250</f>
        <v>4</v>
      </c>
      <c r="M250" s="172" t="str">
        <f>IF(Simulações!CY250="","",Simulações!CY250)</f>
        <v/>
      </c>
      <c r="N250" s="172" t="str">
        <f>IF(Simulações!CZ250="","",Simulações!CZ250)</f>
        <v/>
      </c>
      <c r="O250" s="172">
        <v>1</v>
      </c>
    </row>
    <row r="251" spans="1:15" ht="14.25" customHeight="1" x14ac:dyDescent="0.25">
      <c r="A251" s="1" t="str">
        <f>Simulações!D251</f>
        <v>Rua Alves Cabral [Estrutural]</v>
      </c>
      <c r="B251" s="172" t="str">
        <f>Simulações!DK251</f>
        <v>Sim</v>
      </c>
      <c r="C251" s="183">
        <f>Simulações!K251</f>
        <v>90</v>
      </c>
      <c r="D251" s="172" t="str">
        <f>Simulações!G251</f>
        <v>C3</v>
      </c>
      <c r="E251" s="172" t="e">
        <f>Simulações!CH251</f>
        <v>#N/A</v>
      </c>
      <c r="F251" s="172">
        <f>Simulações!CI251</f>
        <v>0</v>
      </c>
      <c r="G251" s="172" t="e">
        <f>Simulações!CN251</f>
        <v>#N/A</v>
      </c>
      <c r="H251" s="172" t="str">
        <f>Simulações!CT251</f>
        <v>Longo I</v>
      </c>
      <c r="I251" s="172" t="str">
        <f>IF(Simulações!CU251="","",Simulações!CU251)</f>
        <v/>
      </c>
      <c r="J251" s="172" t="str">
        <f>IF(Simulações!CX251="","",Simulações!CX251)</f>
        <v/>
      </c>
      <c r="K251" s="176">
        <f>Simulações!AL251</f>
        <v>0</v>
      </c>
      <c r="L251" s="176">
        <f>Simulações!AS251</f>
        <v>0</v>
      </c>
      <c r="M251" s="172" t="str">
        <f>IF(Simulações!CY251="","",Simulações!CY251)</f>
        <v/>
      </c>
      <c r="N251" s="172" t="str">
        <f>IF(Simulações!CZ251="","",Simulações!CZ251)</f>
        <v/>
      </c>
      <c r="O251" s="172">
        <v>1</v>
      </c>
    </row>
    <row r="252" spans="1:15" ht="14.25" customHeight="1" x14ac:dyDescent="0.25">
      <c r="A252" s="1" t="str">
        <f>Simulações!D252</f>
        <v>Rua Alves Cabral [Estrutural]</v>
      </c>
      <c r="B252" s="172" t="str">
        <f>Simulações!DK252</f>
        <v>Sim</v>
      </c>
      <c r="C252" s="183">
        <f>Simulações!K252</f>
        <v>90</v>
      </c>
      <c r="D252" s="172" t="str">
        <f>Simulações!G252</f>
        <v>C3</v>
      </c>
      <c r="E252" s="172" t="e">
        <f>Simulações!CH252</f>
        <v>#N/A</v>
      </c>
      <c r="F252" s="172">
        <f>Simulações!CI252</f>
        <v>0</v>
      </c>
      <c r="G252" s="172" t="e">
        <f>Simulações!CN252</f>
        <v>#N/A</v>
      </c>
      <c r="H252" s="172" t="str">
        <f>Simulações!CT252</f>
        <v>Longo I</v>
      </c>
      <c r="I252" s="172" t="str">
        <f>IF(Simulações!CU252="","",Simulações!CU252)</f>
        <v/>
      </c>
      <c r="J252" s="172" t="str">
        <f>IF(Simulações!CX252="","",Simulações!CX252)</f>
        <v/>
      </c>
      <c r="K252" s="176">
        <f>Simulações!AL252</f>
        <v>0</v>
      </c>
      <c r="L252" s="176">
        <f>Simulações!AS252</f>
        <v>0</v>
      </c>
      <c r="M252" s="172" t="str">
        <f>IF(Simulações!CY252="","",Simulações!CY252)</f>
        <v/>
      </c>
      <c r="N252" s="172" t="str">
        <f>IF(Simulações!CZ252="","",Simulações!CZ252)</f>
        <v/>
      </c>
      <c r="O252" s="172">
        <v>1</v>
      </c>
    </row>
    <row r="253" spans="1:15" ht="14.25" customHeight="1" x14ac:dyDescent="0.25">
      <c r="A253" s="1" t="str">
        <f>Simulações!D253</f>
        <v>Rua Alves Cabral [Estrutural]</v>
      </c>
      <c r="B253" s="172" t="str">
        <f>Simulações!DK253</f>
        <v>Sim</v>
      </c>
      <c r="C253" s="183">
        <f>Simulações!K253</f>
        <v>90</v>
      </c>
      <c r="D253" s="172" t="str">
        <f>Simulações!G253</f>
        <v>C3</v>
      </c>
      <c r="E253" s="172" t="e">
        <f>Simulações!CH253</f>
        <v>#N/A</v>
      </c>
      <c r="F253" s="172">
        <f>Simulações!CI253</f>
        <v>0</v>
      </c>
      <c r="G253" s="172" t="e">
        <f>Simulações!CN253</f>
        <v>#N/A</v>
      </c>
      <c r="H253" s="172" t="str">
        <f>Simulações!CT253</f>
        <v>Longo I</v>
      </c>
      <c r="I253" s="172" t="str">
        <f>IF(Simulações!CU253="","",Simulações!CU253)</f>
        <v/>
      </c>
      <c r="J253" s="172" t="str">
        <f>IF(Simulações!CX253="","",Simulações!CX253)</f>
        <v/>
      </c>
      <c r="K253" s="176">
        <f>Simulações!AL253</f>
        <v>0</v>
      </c>
      <c r="L253" s="176">
        <f>Simulações!AS253</f>
        <v>0</v>
      </c>
      <c r="M253" s="172" t="str">
        <f>IF(Simulações!CY253="","",Simulações!CY253)</f>
        <v/>
      </c>
      <c r="N253" s="172" t="str">
        <f>IF(Simulações!CZ253="","",Simulações!CZ253)</f>
        <v/>
      </c>
      <c r="O253" s="172">
        <v>1</v>
      </c>
    </row>
    <row r="254" spans="1:15" ht="14.25" customHeight="1" x14ac:dyDescent="0.25">
      <c r="A254" s="1" t="str">
        <f>Simulações!D254</f>
        <v>Ponte Do Limoeiro [IAL]</v>
      </c>
      <c r="B254" s="172" t="str">
        <f>Simulações!DK254</f>
        <v>Sim</v>
      </c>
      <c r="C254" s="183">
        <f>Simulações!K254</f>
        <v>0</v>
      </c>
      <c r="D254" s="172" t="str">
        <f>Simulações!G254</f>
        <v>C4</v>
      </c>
      <c r="E254" s="172" t="e">
        <f>Simulações!CH254</f>
        <v>#N/A</v>
      </c>
      <c r="F254" s="172">
        <f>Simulações!CI254</f>
        <v>0</v>
      </c>
      <c r="G254" s="172" t="e">
        <f>Simulações!CN254</f>
        <v>#N/A</v>
      </c>
      <c r="H254" s="172" t="str">
        <f>Simulações!CT254</f>
        <v>Suporte</v>
      </c>
      <c r="I254" s="172" t="str">
        <f>IF(Simulações!CU254="","",Simulações!CU254)</f>
        <v/>
      </c>
      <c r="J254" s="172" t="str">
        <f>IF(Simulações!CX254="","",Simulações!CX254)</f>
        <v/>
      </c>
      <c r="K254" s="176">
        <f>Simulações!AL254</f>
        <v>0</v>
      </c>
      <c r="L254" s="176">
        <f>Simulações!AS254</f>
        <v>0</v>
      </c>
      <c r="M254" s="172" t="str">
        <f>IF(Simulações!CY254="","",Simulações!CY254)</f>
        <v/>
      </c>
      <c r="N254" s="172" t="str">
        <f>IF(Simulações!CZ254="","",Simulações!CZ254)</f>
        <v/>
      </c>
      <c r="O254" s="172">
        <v>1</v>
      </c>
    </row>
    <row r="255" spans="1:15" ht="14.25" customHeight="1" x14ac:dyDescent="0.25">
      <c r="A255" s="1" t="str">
        <f>Simulações!D255</f>
        <v>Ponte Do Limoeiro [IAL]</v>
      </c>
      <c r="B255" s="172" t="str">
        <f>Simulações!DK255</f>
        <v>Sim</v>
      </c>
      <c r="C255" s="183">
        <f>Simulações!K255</f>
        <v>0</v>
      </c>
      <c r="D255" s="172" t="str">
        <f>Simulações!G255</f>
        <v>C4</v>
      </c>
      <c r="E255" s="172" t="e">
        <f>Simulações!CH255</f>
        <v>#N/A</v>
      </c>
      <c r="F255" s="172">
        <f>Simulações!CI255</f>
        <v>0</v>
      </c>
      <c r="G255" s="172" t="e">
        <f>Simulações!CN255</f>
        <v>#N/A</v>
      </c>
      <c r="H255" s="172" t="str">
        <f>Simulações!CT255</f>
        <v>Suporte</v>
      </c>
      <c r="I255" s="172" t="str">
        <f>IF(Simulações!CU255="","",Simulações!CU255)</f>
        <v/>
      </c>
      <c r="J255" s="172" t="str">
        <f>IF(Simulações!CX255="","",Simulações!CX255)</f>
        <v/>
      </c>
      <c r="K255" s="176">
        <f>Simulações!AL255</f>
        <v>0</v>
      </c>
      <c r="L255" s="176">
        <f>Simulações!AS255</f>
        <v>0</v>
      </c>
      <c r="M255" s="172" t="str">
        <f>IF(Simulações!CY255="","",Simulações!CY255)</f>
        <v/>
      </c>
      <c r="N255" s="172" t="str">
        <f>IF(Simulações!CZ255="","",Simulações!CZ255)</f>
        <v/>
      </c>
      <c r="O255" s="172">
        <v>1</v>
      </c>
    </row>
    <row r="256" spans="1:15" ht="14.25" customHeight="1" x14ac:dyDescent="0.25">
      <c r="A256" s="1" t="str">
        <f>Simulações!D256</f>
        <v>Ponte Do Limoeiro [IAL]</v>
      </c>
      <c r="B256" s="172" t="str">
        <f>Simulações!DK256</f>
        <v>Sim</v>
      </c>
      <c r="C256" s="183">
        <f>Simulações!K256</f>
        <v>0</v>
      </c>
      <c r="D256" s="172" t="str">
        <f>Simulações!G256</f>
        <v>C4</v>
      </c>
      <c r="E256" s="172" t="e">
        <f>Simulações!CH256</f>
        <v>#N/A</v>
      </c>
      <c r="F256" s="172">
        <f>Simulações!CI256</f>
        <v>0</v>
      </c>
      <c r="G256" s="172" t="e">
        <f>Simulações!CN256</f>
        <v>#N/A</v>
      </c>
      <c r="H256" s="172" t="str">
        <f>Simulações!CT256</f>
        <v>Suporte</v>
      </c>
      <c r="I256" s="172" t="str">
        <f>IF(Simulações!CU256="","",Simulações!CU256)</f>
        <v/>
      </c>
      <c r="J256" s="172" t="str">
        <f>IF(Simulações!CX256="","",Simulações!CX256)</f>
        <v/>
      </c>
      <c r="K256" s="176">
        <f>Simulações!AL256</f>
        <v>0</v>
      </c>
      <c r="L256" s="176">
        <f>Simulações!AS256</f>
        <v>0</v>
      </c>
      <c r="M256" s="172" t="str">
        <f>IF(Simulações!CY256="","",Simulações!CY256)</f>
        <v/>
      </c>
      <c r="N256" s="172" t="str">
        <f>IF(Simulações!CZ256="","",Simulações!CZ256)</f>
        <v/>
      </c>
      <c r="O256" s="172">
        <v>1</v>
      </c>
    </row>
    <row r="257" spans="1:15" ht="14.25" customHeight="1" x14ac:dyDescent="0.25">
      <c r="A257" s="1" t="str">
        <f>Simulações!D257</f>
        <v>Avenida Militar [Estrutural]</v>
      </c>
      <c r="B257" s="172" t="str">
        <f>Simulações!DK257</f>
        <v>Sim</v>
      </c>
      <c r="C257" s="183">
        <f>Simulações!K257</f>
        <v>150</v>
      </c>
      <c r="D257" s="172" t="str">
        <f>Simulações!G257</f>
        <v>C4</v>
      </c>
      <c r="E257" s="172" t="e">
        <f>Simulações!CH257</f>
        <v>#N/A</v>
      </c>
      <c r="F257" s="172">
        <f>Simulações!CI257</f>
        <v>0</v>
      </c>
      <c r="G257" s="172" t="e">
        <f>Simulações!CN257</f>
        <v>#N/A</v>
      </c>
      <c r="H257" s="172" t="str">
        <f>Simulações!CT257</f>
        <v>Longo I</v>
      </c>
      <c r="I257" s="172" t="str">
        <f>IF(Simulações!CU257="","",Simulações!CU257)</f>
        <v/>
      </c>
      <c r="J257" s="172" t="str">
        <f>IF(Simulações!CX257="","",Simulações!CX257)</f>
        <v/>
      </c>
      <c r="K257" s="176">
        <f>Simulações!AL257</f>
        <v>0</v>
      </c>
      <c r="L257" s="176">
        <f>Simulações!AS257</f>
        <v>0</v>
      </c>
      <c r="M257" s="172" t="str">
        <f>IF(Simulações!CY257="","",Simulações!CY257)</f>
        <v/>
      </c>
      <c r="N257" s="172" t="str">
        <f>IF(Simulações!CZ257="","",Simulações!CZ257)</f>
        <v/>
      </c>
      <c r="O257" s="172">
        <v>1</v>
      </c>
    </row>
    <row r="258" spans="1:15" ht="14.25" customHeight="1" x14ac:dyDescent="0.25">
      <c r="A258" s="1" t="str">
        <f>Simulações!D258</f>
        <v>Avenida Militar [Estrutural]</v>
      </c>
      <c r="B258" s="172" t="str">
        <f>Simulações!DK258</f>
        <v>Sim</v>
      </c>
      <c r="C258" s="183">
        <f>Simulações!K258</f>
        <v>150</v>
      </c>
      <c r="D258" s="172" t="str">
        <f>Simulações!G258</f>
        <v>C4</v>
      </c>
      <c r="E258" s="172" t="e">
        <f>Simulações!CH258</f>
        <v>#N/A</v>
      </c>
      <c r="F258" s="172">
        <f>Simulações!CI258</f>
        <v>0</v>
      </c>
      <c r="G258" s="172" t="e">
        <f>Simulações!CN258</f>
        <v>#N/A</v>
      </c>
      <c r="H258" s="172" t="str">
        <f>Simulações!CT258</f>
        <v>Longo I</v>
      </c>
      <c r="I258" s="172" t="str">
        <f>IF(Simulações!CU258="","",Simulações!CU258)</f>
        <v/>
      </c>
      <c r="J258" s="172" t="str">
        <f>IF(Simulações!CX258="","",Simulações!CX258)</f>
        <v/>
      </c>
      <c r="K258" s="176">
        <f>Simulações!AL258</f>
        <v>0</v>
      </c>
      <c r="L258" s="176">
        <f>Simulações!AS258</f>
        <v>0</v>
      </c>
      <c r="M258" s="172" t="str">
        <f>IF(Simulações!CY258="","",Simulações!CY258)</f>
        <v/>
      </c>
      <c r="N258" s="172" t="str">
        <f>IF(Simulações!CZ258="","",Simulações!CZ258)</f>
        <v/>
      </c>
      <c r="O258" s="172">
        <v>1</v>
      </c>
    </row>
    <row r="259" spans="1:15" ht="14.25" customHeight="1" x14ac:dyDescent="0.25">
      <c r="A259" s="1" t="str">
        <f>Simulações!D259</f>
        <v>Avenida Militar [Estrutural]</v>
      </c>
      <c r="B259" s="172" t="str">
        <f>Simulações!DK259</f>
        <v>Sim</v>
      </c>
      <c r="C259" s="183">
        <f>Simulações!K259</f>
        <v>150</v>
      </c>
      <c r="D259" s="172" t="str">
        <f>Simulações!G259</f>
        <v>C4</v>
      </c>
      <c r="E259" s="172" t="e">
        <f>Simulações!CH259</f>
        <v>#N/A</v>
      </c>
      <c r="F259" s="172">
        <f>Simulações!CI259</f>
        <v>0</v>
      </c>
      <c r="G259" s="172" t="e">
        <f>Simulações!CN259</f>
        <v>#N/A</v>
      </c>
      <c r="H259" s="172" t="str">
        <f>Simulações!CT259</f>
        <v>Longo I</v>
      </c>
      <c r="I259" s="172" t="str">
        <f>IF(Simulações!CU259="","",Simulações!CU259)</f>
        <v/>
      </c>
      <c r="J259" s="172" t="str">
        <f>IF(Simulações!CX259="","",Simulações!CX259)</f>
        <v/>
      </c>
      <c r="K259" s="176">
        <f>Simulações!AL259</f>
        <v>0</v>
      </c>
      <c r="L259" s="176">
        <f>Simulações!AS259</f>
        <v>0</v>
      </c>
      <c r="M259" s="172" t="str">
        <f>IF(Simulações!CY259="","",Simulações!CY259)</f>
        <v/>
      </c>
      <c r="N259" s="172" t="str">
        <f>IF(Simulações!CZ259="","",Simulações!CZ259)</f>
        <v/>
      </c>
      <c r="O259" s="172">
        <v>1</v>
      </c>
    </row>
    <row r="260" spans="1:15" ht="14.25" customHeight="1" x14ac:dyDescent="0.25">
      <c r="A260" s="1" t="str">
        <f>Simulações!D260</f>
        <v>Rua Araripina [Estrutural]</v>
      </c>
      <c r="B260" s="172" t="str">
        <f>Simulações!DK260</f>
        <v>Sim</v>
      </c>
      <c r="C260" s="183">
        <f>Simulações!K260</f>
        <v>90</v>
      </c>
      <c r="D260" s="172" t="str">
        <f>Simulações!G260</f>
        <v>C3</v>
      </c>
      <c r="E260" s="172" t="e">
        <f>Simulações!CH260</f>
        <v>#N/A</v>
      </c>
      <c r="F260" s="172">
        <f>Simulações!CI260</f>
        <v>0</v>
      </c>
      <c r="G260" s="172" t="e">
        <f>Simulações!CN260</f>
        <v>#N/A</v>
      </c>
      <c r="H260" s="172" t="str">
        <f>Simulações!CT260</f>
        <v>Longo I</v>
      </c>
      <c r="I260" s="172" t="str">
        <f>IF(Simulações!CU260="","",Simulações!CU260)</f>
        <v/>
      </c>
      <c r="J260" s="172" t="str">
        <f>IF(Simulações!CX260="","",Simulações!CX260)</f>
        <v/>
      </c>
      <c r="K260" s="176">
        <f>Simulações!AL260</f>
        <v>0</v>
      </c>
      <c r="L260" s="176">
        <f>Simulações!AS260</f>
        <v>0</v>
      </c>
      <c r="M260" s="172" t="str">
        <f>IF(Simulações!CY260="","",Simulações!CY260)</f>
        <v/>
      </c>
      <c r="N260" s="172" t="str">
        <f>IF(Simulações!CZ260="","",Simulações!CZ260)</f>
        <v/>
      </c>
      <c r="O260" s="172">
        <v>1</v>
      </c>
    </row>
    <row r="261" spans="1:15" ht="14.25" customHeight="1" x14ac:dyDescent="0.25">
      <c r="A261" s="1" t="str">
        <f>Simulações!D261</f>
        <v>Rua Araripina [Estrutural]</v>
      </c>
      <c r="B261" s="172" t="str">
        <f>Simulações!DK261</f>
        <v>Sim</v>
      </c>
      <c r="C261" s="183">
        <f>Simulações!K261</f>
        <v>90</v>
      </c>
      <c r="D261" s="172" t="str">
        <f>Simulações!G261</f>
        <v>C3</v>
      </c>
      <c r="E261" s="172" t="e">
        <f>Simulações!CH261</f>
        <v>#N/A</v>
      </c>
      <c r="F261" s="172">
        <f>Simulações!CI261</f>
        <v>0</v>
      </c>
      <c r="G261" s="172" t="e">
        <f>Simulações!CN261</f>
        <v>#N/A</v>
      </c>
      <c r="H261" s="172" t="str">
        <f>Simulações!CT261</f>
        <v>Longo I</v>
      </c>
      <c r="I261" s="172" t="str">
        <f>IF(Simulações!CU261="","",Simulações!CU261)</f>
        <v/>
      </c>
      <c r="J261" s="172" t="str">
        <f>IF(Simulações!CX261="","",Simulações!CX261)</f>
        <v/>
      </c>
      <c r="K261" s="176">
        <f>Simulações!AL261</f>
        <v>0</v>
      </c>
      <c r="L261" s="176">
        <f>Simulações!AS261</f>
        <v>0</v>
      </c>
      <c r="M261" s="172" t="str">
        <f>IF(Simulações!CY261="","",Simulações!CY261)</f>
        <v/>
      </c>
      <c r="N261" s="172" t="str">
        <f>IF(Simulações!CZ261="","",Simulações!CZ261)</f>
        <v/>
      </c>
      <c r="O261" s="172">
        <v>1</v>
      </c>
    </row>
    <row r="262" spans="1:15" ht="14.25" customHeight="1" x14ac:dyDescent="0.25">
      <c r="A262" s="1" t="str">
        <f>Simulações!D262</f>
        <v>Rua Araripina [Estrutural]</v>
      </c>
      <c r="B262" s="172" t="str">
        <f>Simulações!DK262</f>
        <v>Sim</v>
      </c>
      <c r="C262" s="183">
        <f>Simulações!K262</f>
        <v>90</v>
      </c>
      <c r="D262" s="172" t="str">
        <f>Simulações!G262</f>
        <v>C3</v>
      </c>
      <c r="E262" s="172" t="e">
        <f>Simulações!CH262</f>
        <v>#N/A</v>
      </c>
      <c r="F262" s="172">
        <f>Simulações!CI262</f>
        <v>0</v>
      </c>
      <c r="G262" s="172" t="e">
        <f>Simulações!CN262</f>
        <v>#N/A</v>
      </c>
      <c r="H262" s="172" t="str">
        <f>Simulações!CT262</f>
        <v>Longo I</v>
      </c>
      <c r="I262" s="172" t="str">
        <f>IF(Simulações!CU262="","",Simulações!CU262)</f>
        <v/>
      </c>
      <c r="J262" s="172" t="str">
        <f>IF(Simulações!CX262="","",Simulações!CX262)</f>
        <v/>
      </c>
      <c r="K262" s="176">
        <f>Simulações!AL262</f>
        <v>0</v>
      </c>
      <c r="L262" s="176">
        <f>Simulações!AS262</f>
        <v>0</v>
      </c>
      <c r="M262" s="172" t="str">
        <f>IF(Simulações!CY262="","",Simulações!CY262)</f>
        <v/>
      </c>
      <c r="N262" s="172" t="str">
        <f>IF(Simulações!CZ262="","",Simulações!CZ262)</f>
        <v/>
      </c>
      <c r="O262" s="172">
        <v>1</v>
      </c>
    </row>
    <row r="263" spans="1:15" ht="14.25" customHeight="1" x14ac:dyDescent="0.25">
      <c r="A263" s="1" t="str">
        <f>Simulações!D263</f>
        <v>Rua Da Aurora [Estrutural]</v>
      </c>
      <c r="B263" s="172" t="str">
        <f>Simulações!DK263</f>
        <v>Sim</v>
      </c>
      <c r="C263" s="183">
        <f>Simulações!K263</f>
        <v>115</v>
      </c>
      <c r="D263" s="172" t="str">
        <f>Simulações!G263</f>
        <v>C4</v>
      </c>
      <c r="E263" s="172" t="e">
        <f>Simulações!CH263</f>
        <v>#N/A</v>
      </c>
      <c r="F263" s="172">
        <f>Simulações!CI263</f>
        <v>0</v>
      </c>
      <c r="G263" s="172" t="e">
        <f>Simulações!CN263</f>
        <v>#N/A</v>
      </c>
      <c r="H263" s="172" t="str">
        <f>Simulações!CT263</f>
        <v>Suporte</v>
      </c>
      <c r="I263" s="172" t="str">
        <f>IF(Simulações!CU263="","",Simulações!CU263)</f>
        <v/>
      </c>
      <c r="J263" s="172" t="str">
        <f>IF(Simulações!CX263="","",Simulações!CX263)</f>
        <v/>
      </c>
      <c r="K263" s="176">
        <f>Simulações!AL263</f>
        <v>0</v>
      </c>
      <c r="L263" s="176">
        <f>Simulações!AS263</f>
        <v>0</v>
      </c>
      <c r="M263" s="172" t="str">
        <f>IF(Simulações!CY263="","",Simulações!CY263)</f>
        <v/>
      </c>
      <c r="N263" s="172" t="str">
        <f>IF(Simulações!CZ263="","",Simulações!CZ263)</f>
        <v/>
      </c>
      <c r="O263" s="172">
        <v>1</v>
      </c>
    </row>
    <row r="264" spans="1:15" ht="14.25" customHeight="1" x14ac:dyDescent="0.25">
      <c r="A264" s="1" t="str">
        <f>Simulações!D264</f>
        <v>Rua Da Aurora [Estrutural]</v>
      </c>
      <c r="B264" s="172" t="str">
        <f>Simulações!DK264</f>
        <v>Sim</v>
      </c>
      <c r="C264" s="183">
        <f>Simulações!K264</f>
        <v>115</v>
      </c>
      <c r="D264" s="172" t="str">
        <f>Simulações!G264</f>
        <v>C4</v>
      </c>
      <c r="E264" s="172" t="e">
        <f>Simulações!CH264</f>
        <v>#N/A</v>
      </c>
      <c r="F264" s="172">
        <f>Simulações!CI264</f>
        <v>0</v>
      </c>
      <c r="G264" s="172" t="e">
        <f>Simulações!CN264</f>
        <v>#N/A</v>
      </c>
      <c r="H264" s="172" t="str">
        <f>Simulações!CT264</f>
        <v>Suporte</v>
      </c>
      <c r="I264" s="172" t="str">
        <f>IF(Simulações!CU264="","",Simulações!CU264)</f>
        <v/>
      </c>
      <c r="J264" s="172" t="str">
        <f>IF(Simulações!CX264="","",Simulações!CX264)</f>
        <v/>
      </c>
      <c r="K264" s="176">
        <f>Simulações!AL264</f>
        <v>0</v>
      </c>
      <c r="L264" s="176">
        <f>Simulações!AS264</f>
        <v>0</v>
      </c>
      <c r="M264" s="172" t="str">
        <f>IF(Simulações!CY264="","",Simulações!CY264)</f>
        <v/>
      </c>
      <c r="N264" s="172" t="str">
        <f>IF(Simulações!CZ264="","",Simulações!CZ264)</f>
        <v/>
      </c>
      <c r="O264" s="172">
        <v>1</v>
      </c>
    </row>
    <row r="265" spans="1:15" ht="14.25" customHeight="1" x14ac:dyDescent="0.25">
      <c r="A265" s="1" t="str">
        <f>Simulações!D265</f>
        <v>Rua Da Aurora [Estrutural]</v>
      </c>
      <c r="B265" s="172" t="str">
        <f>Simulações!DK265</f>
        <v>Sim</v>
      </c>
      <c r="C265" s="183">
        <f>Simulações!K265</f>
        <v>115</v>
      </c>
      <c r="D265" s="172" t="str">
        <f>Simulações!G265</f>
        <v>C4</v>
      </c>
      <c r="E265" s="172" t="e">
        <f>Simulações!CH265</f>
        <v>#N/A</v>
      </c>
      <c r="F265" s="172">
        <f>Simulações!CI265</f>
        <v>0</v>
      </c>
      <c r="G265" s="172" t="e">
        <f>Simulações!CN265</f>
        <v>#N/A</v>
      </c>
      <c r="H265" s="172" t="str">
        <f>Simulações!CT265</f>
        <v>Suporte</v>
      </c>
      <c r="I265" s="172" t="str">
        <f>IF(Simulações!CU265="","",Simulações!CU265)</f>
        <v/>
      </c>
      <c r="J265" s="172" t="str">
        <f>IF(Simulações!CX265="","",Simulações!CX265)</f>
        <v/>
      </c>
      <c r="K265" s="176">
        <f>Simulações!AL265</f>
        <v>0</v>
      </c>
      <c r="L265" s="176">
        <f>Simulações!AS265</f>
        <v>0</v>
      </c>
      <c r="M265" s="172" t="str">
        <f>IF(Simulações!CY265="","",Simulações!CY265)</f>
        <v/>
      </c>
      <c r="N265" s="172" t="str">
        <f>IF(Simulações!CZ265="","",Simulações!CZ265)</f>
        <v/>
      </c>
      <c r="O265" s="172">
        <v>1</v>
      </c>
    </row>
    <row r="266" spans="1:15" ht="14.25" customHeight="1" x14ac:dyDescent="0.25">
      <c r="A266" s="1" t="str">
        <f>Simulações!D266</f>
        <v>Rua Barao Rodrigues Mendes [Estrutural]</v>
      </c>
      <c r="B266" s="172" t="str">
        <f>Simulações!DK266</f>
        <v>Sim</v>
      </c>
      <c r="C266" s="183">
        <f>Simulações!K266</f>
        <v>30</v>
      </c>
      <c r="D266" s="172" t="str">
        <f>Simulações!G266</f>
        <v>C4</v>
      </c>
      <c r="E266" s="172" t="e">
        <f>Simulações!CH266</f>
        <v>#N/A</v>
      </c>
      <c r="F266" s="172">
        <f>Simulações!CI266</f>
        <v>0</v>
      </c>
      <c r="G266" s="172" t="e">
        <f>Simulações!CN266</f>
        <v>#N/A</v>
      </c>
      <c r="H266" s="172" t="str">
        <f>Simulações!CT266</f>
        <v>Curto I</v>
      </c>
      <c r="I266" s="172" t="str">
        <f>IF(Simulações!CU266="","",Simulações!CU266)</f>
        <v/>
      </c>
      <c r="J266" s="172" t="str">
        <f>IF(Simulações!CX266="","",Simulações!CX266)</f>
        <v/>
      </c>
      <c r="K266" s="176">
        <f>Simulações!AL266</f>
        <v>0</v>
      </c>
      <c r="L266" s="176">
        <f>Simulações!AS266</f>
        <v>0</v>
      </c>
      <c r="M266" s="172" t="str">
        <f>IF(Simulações!CY266="","",Simulações!CY266)</f>
        <v/>
      </c>
      <c r="N266" s="172" t="str">
        <f>IF(Simulações!CZ266="","",Simulações!CZ266)</f>
        <v/>
      </c>
      <c r="O266" s="172">
        <v>1</v>
      </c>
    </row>
    <row r="267" spans="1:15" ht="14.25" customHeight="1" x14ac:dyDescent="0.25">
      <c r="A267" s="1" t="str">
        <f>Simulações!D267</f>
        <v>Rua Barao Rodrigues Mendes [Estrutural]</v>
      </c>
      <c r="B267" s="172" t="str">
        <f>Simulações!DK267</f>
        <v>Sim</v>
      </c>
      <c r="C267" s="183">
        <f>Simulações!K267</f>
        <v>30</v>
      </c>
      <c r="D267" s="172" t="str">
        <f>Simulações!G267</f>
        <v>C4</v>
      </c>
      <c r="E267" s="172" t="e">
        <f>Simulações!CH267</f>
        <v>#N/A</v>
      </c>
      <c r="F267" s="172">
        <f>Simulações!CI267</f>
        <v>0</v>
      </c>
      <c r="G267" s="172" t="e">
        <f>Simulações!CN267</f>
        <v>#N/A</v>
      </c>
      <c r="H267" s="172" t="str">
        <f>Simulações!CT267</f>
        <v>Curto I</v>
      </c>
      <c r="I267" s="172" t="str">
        <f>IF(Simulações!CU267="","",Simulações!CU267)</f>
        <v/>
      </c>
      <c r="J267" s="172" t="str">
        <f>IF(Simulações!CX267="","",Simulações!CX267)</f>
        <v/>
      </c>
      <c r="K267" s="176">
        <f>Simulações!AL267</f>
        <v>0</v>
      </c>
      <c r="L267" s="176">
        <f>Simulações!AS267</f>
        <v>0</v>
      </c>
      <c r="M267" s="172" t="str">
        <f>IF(Simulações!CY267="","",Simulações!CY267)</f>
        <v/>
      </c>
      <c r="N267" s="172" t="str">
        <f>IF(Simulações!CZ267="","",Simulações!CZ267)</f>
        <v/>
      </c>
      <c r="O267" s="172">
        <v>1</v>
      </c>
    </row>
    <row r="268" spans="1:15" ht="14.25" customHeight="1" x14ac:dyDescent="0.25">
      <c r="A268" s="1" t="str">
        <f>Simulações!D268</f>
        <v>Rua Barao Rodrigues Mendes [Estrutural]</v>
      </c>
      <c r="B268" s="172" t="str">
        <f>Simulações!DK268</f>
        <v>Sim</v>
      </c>
      <c r="C268" s="183">
        <f>Simulações!K268</f>
        <v>30</v>
      </c>
      <c r="D268" s="172" t="str">
        <f>Simulações!G268</f>
        <v>C4</v>
      </c>
      <c r="E268" s="172" t="e">
        <f>Simulações!CH268</f>
        <v>#N/A</v>
      </c>
      <c r="F268" s="172">
        <f>Simulações!CI268</f>
        <v>0</v>
      </c>
      <c r="G268" s="172" t="e">
        <f>Simulações!CN268</f>
        <v>#N/A</v>
      </c>
      <c r="H268" s="172" t="str">
        <f>Simulações!CT268</f>
        <v>Curto I</v>
      </c>
      <c r="I268" s="172" t="str">
        <f>IF(Simulações!CU268="","",Simulações!CU268)</f>
        <v/>
      </c>
      <c r="J268" s="172" t="str">
        <f>IF(Simulações!CX268="","",Simulações!CX268)</f>
        <v/>
      </c>
      <c r="K268" s="176">
        <f>Simulações!AL268</f>
        <v>0</v>
      </c>
      <c r="L268" s="176">
        <f>Simulações!AS268</f>
        <v>0</v>
      </c>
      <c r="M268" s="172" t="str">
        <f>IF(Simulações!CY268="","",Simulações!CY268)</f>
        <v/>
      </c>
      <c r="N268" s="172" t="str">
        <f>IF(Simulações!CZ268="","",Simulações!CZ268)</f>
        <v/>
      </c>
      <c r="O268" s="172">
        <v>1</v>
      </c>
    </row>
    <row r="269" spans="1:15" ht="14.25" customHeight="1" x14ac:dyDescent="0.25">
      <c r="A269" s="1" t="str">
        <f>Simulações!D269</f>
        <v>Avenida Militar [Estrutural]</v>
      </c>
      <c r="B269" s="172" t="str">
        <f>Simulações!DK269</f>
        <v>Sim</v>
      </c>
      <c r="C269" s="183">
        <f>Simulações!K269</f>
        <v>150</v>
      </c>
      <c r="D269" s="172" t="str">
        <f>Simulações!G269</f>
        <v>C3</v>
      </c>
      <c r="E269" s="172" t="e">
        <f>Simulações!CH269</f>
        <v>#N/A</v>
      </c>
      <c r="F269" s="172">
        <f>Simulações!CI269</f>
        <v>0</v>
      </c>
      <c r="G269" s="172" t="e">
        <f>Simulações!CN269</f>
        <v>#N/A</v>
      </c>
      <c r="H269" s="172" t="str">
        <f>Simulações!CT269</f>
        <v>Longo I</v>
      </c>
      <c r="I269" s="172" t="str">
        <f>IF(Simulações!CU269="","",Simulações!CU269)</f>
        <v/>
      </c>
      <c r="J269" s="172" t="str">
        <f>IF(Simulações!CX269="","",Simulações!CX269)</f>
        <v/>
      </c>
      <c r="K269" s="176">
        <f>Simulações!AL269</f>
        <v>0</v>
      </c>
      <c r="L269" s="176">
        <f>Simulações!AS269</f>
        <v>0</v>
      </c>
      <c r="M269" s="172" t="str">
        <f>IF(Simulações!CY269="","",Simulações!CY269)</f>
        <v/>
      </c>
      <c r="N269" s="172" t="str">
        <f>IF(Simulações!CZ269="","",Simulações!CZ269)</f>
        <v/>
      </c>
      <c r="O269" s="172">
        <v>1</v>
      </c>
    </row>
    <row r="270" spans="1:15" ht="14.25" customHeight="1" x14ac:dyDescent="0.25">
      <c r="A270" s="1" t="str">
        <f>Simulações!D270</f>
        <v>Avenida Militar [Estrutural]</v>
      </c>
      <c r="B270" s="172" t="str">
        <f>Simulações!DK270</f>
        <v>Sim</v>
      </c>
      <c r="C270" s="183">
        <f>Simulações!K270</f>
        <v>150</v>
      </c>
      <c r="D270" s="172" t="str">
        <f>Simulações!G270</f>
        <v>C3</v>
      </c>
      <c r="E270" s="172" t="e">
        <f>Simulações!CH270</f>
        <v>#N/A</v>
      </c>
      <c r="F270" s="172">
        <f>Simulações!CI270</f>
        <v>0</v>
      </c>
      <c r="G270" s="172" t="e">
        <f>Simulações!CN270</f>
        <v>#N/A</v>
      </c>
      <c r="H270" s="172" t="str">
        <f>Simulações!CT270</f>
        <v>Longo I</v>
      </c>
      <c r="I270" s="172" t="str">
        <f>IF(Simulações!CU270="","",Simulações!CU270)</f>
        <v/>
      </c>
      <c r="J270" s="172" t="str">
        <f>IF(Simulações!CX270="","",Simulações!CX270)</f>
        <v/>
      </c>
      <c r="K270" s="176">
        <f>Simulações!AL270</f>
        <v>0</v>
      </c>
      <c r="L270" s="176">
        <f>Simulações!AS270</f>
        <v>0</v>
      </c>
      <c r="M270" s="172" t="str">
        <f>IF(Simulações!CY270="","",Simulações!CY270)</f>
        <v/>
      </c>
      <c r="N270" s="172" t="str">
        <f>IF(Simulações!CZ270="","",Simulações!CZ270)</f>
        <v/>
      </c>
      <c r="O270" s="172">
        <v>1</v>
      </c>
    </row>
    <row r="271" spans="1:15" ht="14.25" customHeight="1" x14ac:dyDescent="0.25">
      <c r="A271" s="1" t="str">
        <f>Simulações!D271</f>
        <v>Avenida Militar [Estrutural]</v>
      </c>
      <c r="B271" s="172" t="str">
        <f>Simulações!DK271</f>
        <v>Sim</v>
      </c>
      <c r="C271" s="183">
        <f>Simulações!K271</f>
        <v>150</v>
      </c>
      <c r="D271" s="172" t="str">
        <f>Simulações!G271</f>
        <v>C3</v>
      </c>
      <c r="E271" s="172" t="e">
        <f>Simulações!CH271</f>
        <v>#N/A</v>
      </c>
      <c r="F271" s="172">
        <f>Simulações!CI271</f>
        <v>0</v>
      </c>
      <c r="G271" s="172" t="e">
        <f>Simulações!CN271</f>
        <v>#N/A</v>
      </c>
      <c r="H271" s="172" t="str">
        <f>Simulações!CT271</f>
        <v>Longo I</v>
      </c>
      <c r="I271" s="172" t="str">
        <f>IF(Simulações!CU271="","",Simulações!CU271)</f>
        <v/>
      </c>
      <c r="J271" s="172" t="str">
        <f>IF(Simulações!CX271="","",Simulações!CX271)</f>
        <v/>
      </c>
      <c r="K271" s="176">
        <f>Simulações!AL271</f>
        <v>0</v>
      </c>
      <c r="L271" s="176">
        <f>Simulações!AS271</f>
        <v>0</v>
      </c>
      <c r="M271" s="172" t="str">
        <f>IF(Simulações!CY271="","",Simulações!CY271)</f>
        <v/>
      </c>
      <c r="N271" s="172" t="str">
        <f>IF(Simulações!CZ271="","",Simulações!CZ271)</f>
        <v/>
      </c>
      <c r="O271" s="172">
        <v>1</v>
      </c>
    </row>
    <row r="272" spans="1:15" ht="14.25" customHeight="1" x14ac:dyDescent="0.25">
      <c r="A272" s="1" t="str">
        <f>Simulações!D272</f>
        <v>Rua Do Apolo [Estrutural]</v>
      </c>
      <c r="B272" s="172" t="str">
        <f>Simulações!DK272</f>
        <v>Sim</v>
      </c>
      <c r="C272" s="183">
        <f>Simulações!K272</f>
        <v>30</v>
      </c>
      <c r="D272" s="172" t="str">
        <f>Simulações!G272</f>
        <v>C3</v>
      </c>
      <c r="E272" s="172" t="e">
        <f>Simulações!CH272</f>
        <v>#N/A</v>
      </c>
      <c r="F272" s="172">
        <f>Simulações!CI272</f>
        <v>0</v>
      </c>
      <c r="G272" s="172" t="e">
        <f>Simulações!CN272</f>
        <v>#N/A</v>
      </c>
      <c r="H272" s="172" t="str">
        <f>Simulações!CT272</f>
        <v>Curto I</v>
      </c>
      <c r="I272" s="172" t="str">
        <f>IF(Simulações!CU272="","",Simulações!CU272)</f>
        <v/>
      </c>
      <c r="J272" s="172" t="str">
        <f>IF(Simulações!CX272="","",Simulações!CX272)</f>
        <v/>
      </c>
      <c r="K272" s="176">
        <f>Simulações!AL272</f>
        <v>0</v>
      </c>
      <c r="L272" s="176">
        <f>Simulações!AS272</f>
        <v>0</v>
      </c>
      <c r="M272" s="172" t="str">
        <f>IF(Simulações!CY272="","",Simulações!CY272)</f>
        <v/>
      </c>
      <c r="N272" s="172" t="str">
        <f>IF(Simulações!CZ272="","",Simulações!CZ272)</f>
        <v/>
      </c>
      <c r="O272" s="172">
        <v>1</v>
      </c>
    </row>
    <row r="273" spans="1:15" ht="14.25" customHeight="1" x14ac:dyDescent="0.25">
      <c r="A273" s="1" t="str">
        <f>Simulações!D273</f>
        <v>Rua Do Apolo [Estrutural]</v>
      </c>
      <c r="B273" s="172" t="str">
        <f>Simulações!DK273</f>
        <v>Sim</v>
      </c>
      <c r="C273" s="183">
        <f>Simulações!K273</f>
        <v>30</v>
      </c>
      <c r="D273" s="172" t="str">
        <f>Simulações!G273</f>
        <v>C3</v>
      </c>
      <c r="E273" s="172" t="e">
        <f>Simulações!CH273</f>
        <v>#N/A</v>
      </c>
      <c r="F273" s="172">
        <f>Simulações!CI273</f>
        <v>0</v>
      </c>
      <c r="G273" s="172" t="e">
        <f>Simulações!CN273</f>
        <v>#N/A</v>
      </c>
      <c r="H273" s="172" t="str">
        <f>Simulações!CT273</f>
        <v>Curto I</v>
      </c>
      <c r="I273" s="172" t="str">
        <f>IF(Simulações!CU273="","",Simulações!CU273)</f>
        <v/>
      </c>
      <c r="J273" s="172" t="str">
        <f>IF(Simulações!CX273="","",Simulações!CX273)</f>
        <v/>
      </c>
      <c r="K273" s="176">
        <f>Simulações!AL273</f>
        <v>0</v>
      </c>
      <c r="L273" s="176">
        <f>Simulações!AS273</f>
        <v>0</v>
      </c>
      <c r="M273" s="172" t="str">
        <f>IF(Simulações!CY273="","",Simulações!CY273)</f>
        <v/>
      </c>
      <c r="N273" s="172" t="str">
        <f>IF(Simulações!CZ273="","",Simulações!CZ273)</f>
        <v/>
      </c>
      <c r="O273" s="172">
        <v>1</v>
      </c>
    </row>
    <row r="274" spans="1:15" ht="14.25" customHeight="1" x14ac:dyDescent="0.25">
      <c r="A274" s="1" t="str">
        <f>Simulações!D274</f>
        <v>Rua Do Apolo [Estrutural]</v>
      </c>
      <c r="B274" s="172" t="str">
        <f>Simulações!DK274</f>
        <v>Sim</v>
      </c>
      <c r="C274" s="183">
        <f>Simulações!K274</f>
        <v>30</v>
      </c>
      <c r="D274" s="172" t="str">
        <f>Simulações!G274</f>
        <v>C3</v>
      </c>
      <c r="E274" s="172" t="e">
        <f>Simulações!CH274</f>
        <v>#N/A</v>
      </c>
      <c r="F274" s="172">
        <f>Simulações!CI274</f>
        <v>0</v>
      </c>
      <c r="G274" s="172" t="e">
        <f>Simulações!CN274</f>
        <v>#N/A</v>
      </c>
      <c r="H274" s="172" t="str">
        <f>Simulações!CT274</f>
        <v>Curto I</v>
      </c>
      <c r="I274" s="172" t="str">
        <f>IF(Simulações!CU274="","",Simulações!CU274)</f>
        <v/>
      </c>
      <c r="J274" s="172" t="str">
        <f>IF(Simulações!CX274="","",Simulações!CX274)</f>
        <v/>
      </c>
      <c r="K274" s="176">
        <f>Simulações!AL274</f>
        <v>0</v>
      </c>
      <c r="L274" s="176">
        <f>Simulações!AS274</f>
        <v>0</v>
      </c>
      <c r="M274" s="172" t="str">
        <f>IF(Simulações!CY274="","",Simulações!CY274)</f>
        <v/>
      </c>
      <c r="N274" s="172" t="str">
        <f>IF(Simulações!CZ274="","",Simulações!CZ274)</f>
        <v/>
      </c>
      <c r="O274" s="172">
        <v>1</v>
      </c>
    </row>
    <row r="275" spans="1:15" ht="14.25" customHeight="1" x14ac:dyDescent="0.25">
      <c r="A275" s="1" t="str">
        <f>Simulações!D275</f>
        <v>Ponte Conde Mauricio de Nassau [Estrutural]</v>
      </c>
      <c r="B275" s="172" t="str">
        <f>Simulações!DK275</f>
        <v>Sim</v>
      </c>
      <c r="C275" s="183">
        <f>Simulações!K275</f>
        <v>60</v>
      </c>
      <c r="D275" s="172" t="str">
        <f>Simulações!G275</f>
        <v>C3</v>
      </c>
      <c r="E275" s="172" t="e">
        <f>Simulações!CH275</f>
        <v>#N/A</v>
      </c>
      <c r="F275" s="172">
        <f>Simulações!CI275</f>
        <v>0</v>
      </c>
      <c r="G275" s="172" t="e">
        <f>Simulações!CN275</f>
        <v>#N/A</v>
      </c>
      <c r="H275" s="172" t="str">
        <f>Simulações!CT275</f>
        <v>Curto I</v>
      </c>
      <c r="I275" s="172" t="str">
        <f>IF(Simulações!CU275="","",Simulações!CU275)</f>
        <v/>
      </c>
      <c r="J275" s="172" t="str">
        <f>IF(Simulações!CX275="","",Simulações!CX275)</f>
        <v/>
      </c>
      <c r="K275" s="176">
        <f>Simulações!AL275</f>
        <v>0</v>
      </c>
      <c r="L275" s="176">
        <f>Simulações!AS275</f>
        <v>0</v>
      </c>
      <c r="M275" s="172" t="str">
        <f>IF(Simulações!CY275="","",Simulações!CY275)</f>
        <v/>
      </c>
      <c r="N275" s="172" t="str">
        <f>IF(Simulações!CZ275="","",Simulações!CZ275)</f>
        <v/>
      </c>
      <c r="O275" s="172">
        <v>1</v>
      </c>
    </row>
    <row r="276" spans="1:15" ht="14.25" customHeight="1" x14ac:dyDescent="0.25">
      <c r="A276" s="1" t="str">
        <f>Simulações!D276</f>
        <v>Ponte Conde Mauricio de Nassau [Estrutural]</v>
      </c>
      <c r="B276" s="172" t="str">
        <f>Simulações!DK276</f>
        <v>Sim</v>
      </c>
      <c r="C276" s="183">
        <f>Simulações!K276</f>
        <v>60</v>
      </c>
      <c r="D276" s="172" t="str">
        <f>Simulações!G276</f>
        <v>C3</v>
      </c>
      <c r="E276" s="172" t="e">
        <f>Simulações!CH276</f>
        <v>#N/A</v>
      </c>
      <c r="F276" s="172">
        <f>Simulações!CI276</f>
        <v>0</v>
      </c>
      <c r="G276" s="172" t="e">
        <f>Simulações!CN276</f>
        <v>#N/A</v>
      </c>
      <c r="H276" s="172" t="str">
        <f>Simulações!CT276</f>
        <v>Curto I</v>
      </c>
      <c r="I276" s="172" t="str">
        <f>IF(Simulações!CU276="","",Simulações!CU276)</f>
        <v/>
      </c>
      <c r="J276" s="172" t="str">
        <f>IF(Simulações!CX276="","",Simulações!CX276)</f>
        <v/>
      </c>
      <c r="K276" s="176">
        <f>Simulações!AL276</f>
        <v>0</v>
      </c>
      <c r="L276" s="176">
        <f>Simulações!AS276</f>
        <v>0</v>
      </c>
      <c r="M276" s="172" t="str">
        <f>IF(Simulações!CY276="","",Simulações!CY276)</f>
        <v/>
      </c>
      <c r="N276" s="172" t="str">
        <f>IF(Simulações!CZ276="","",Simulações!CZ276)</f>
        <v/>
      </c>
      <c r="O276" s="172">
        <v>1</v>
      </c>
    </row>
    <row r="277" spans="1:15" ht="14.25" customHeight="1" x14ac:dyDescent="0.25">
      <c r="A277" s="1" t="str">
        <f>Simulações!D277</f>
        <v>Ponte Conde Mauricio de Nassau [Estrutural]</v>
      </c>
      <c r="B277" s="172" t="str">
        <f>Simulações!DK277</f>
        <v>Sim</v>
      </c>
      <c r="C277" s="183">
        <f>Simulações!K277</f>
        <v>60</v>
      </c>
      <c r="D277" s="172" t="str">
        <f>Simulações!G277</f>
        <v>C3</v>
      </c>
      <c r="E277" s="172" t="e">
        <f>Simulações!CH277</f>
        <v>#N/A</v>
      </c>
      <c r="F277" s="172">
        <f>Simulações!CI277</f>
        <v>0</v>
      </c>
      <c r="G277" s="172" t="e">
        <f>Simulações!CN277</f>
        <v>#N/A</v>
      </c>
      <c r="H277" s="172" t="str">
        <f>Simulações!CT277</f>
        <v>Curto I</v>
      </c>
      <c r="I277" s="172" t="str">
        <f>IF(Simulações!CU277="","",Simulações!CU277)</f>
        <v/>
      </c>
      <c r="J277" s="172" t="str">
        <f>IF(Simulações!CX277="","",Simulações!CX277)</f>
        <v/>
      </c>
      <c r="K277" s="176">
        <f>Simulações!AL277</f>
        <v>0</v>
      </c>
      <c r="L277" s="176">
        <f>Simulações!AS277</f>
        <v>0</v>
      </c>
      <c r="M277" s="172" t="str">
        <f>IF(Simulações!CY277="","",Simulações!CY277)</f>
        <v/>
      </c>
      <c r="N277" s="172" t="str">
        <f>IF(Simulações!CZ277="","",Simulações!CZ277)</f>
        <v/>
      </c>
      <c r="O277" s="172">
        <v>1</v>
      </c>
    </row>
    <row r="278" spans="1:15" ht="14.25" customHeight="1" x14ac:dyDescent="0.25">
      <c r="A278" s="1" t="str">
        <f>Simulações!D278</f>
        <v>Rua Dona Maria Cesar [IAL]</v>
      </c>
      <c r="B278" s="172" t="str">
        <f>Simulações!DK278</f>
        <v>Sim</v>
      </c>
      <c r="C278" s="183">
        <f>Simulações!K278</f>
        <v>30</v>
      </c>
      <c r="D278" s="172" t="str">
        <f>Simulações!G278</f>
        <v>C3</v>
      </c>
      <c r="E278" s="172" t="e">
        <f>Simulações!CH278</f>
        <v>#N/A</v>
      </c>
      <c r="F278" s="172">
        <f>Simulações!CI278</f>
        <v>0</v>
      </c>
      <c r="G278" s="172" t="e">
        <f>Simulações!CN278</f>
        <v>#N/A</v>
      </c>
      <c r="H278" s="172" t="str">
        <f>Simulações!CT278</f>
        <v>Curto I</v>
      </c>
      <c r="I278" s="172" t="str">
        <f>IF(Simulações!CU278="","",Simulações!CU278)</f>
        <v/>
      </c>
      <c r="J278" s="172" t="str">
        <f>IF(Simulações!CX278="","",Simulações!CX278)</f>
        <v/>
      </c>
      <c r="K278" s="176">
        <f>Simulações!AL278</f>
        <v>0</v>
      </c>
      <c r="L278" s="176">
        <f>Simulações!AS278</f>
        <v>0</v>
      </c>
      <c r="M278" s="172" t="str">
        <f>IF(Simulações!CY278="","",Simulações!CY278)</f>
        <v/>
      </c>
      <c r="N278" s="172" t="str">
        <f>IF(Simulações!CZ278="","",Simulações!CZ278)</f>
        <v/>
      </c>
      <c r="O278" s="172">
        <v>1</v>
      </c>
    </row>
    <row r="279" spans="1:15" ht="14.25" customHeight="1" x14ac:dyDescent="0.25">
      <c r="A279" s="1" t="str">
        <f>Simulações!D279</f>
        <v>Rua Dona Maria Cesar [IAL]</v>
      </c>
      <c r="B279" s="172" t="str">
        <f>Simulações!DK279</f>
        <v>Sim</v>
      </c>
      <c r="C279" s="183">
        <f>Simulações!K279</f>
        <v>30</v>
      </c>
      <c r="D279" s="172" t="str">
        <f>Simulações!G279</f>
        <v>C3</v>
      </c>
      <c r="E279" s="172" t="e">
        <f>Simulações!CH279</f>
        <v>#N/A</v>
      </c>
      <c r="F279" s="172">
        <f>Simulações!CI279</f>
        <v>0</v>
      </c>
      <c r="G279" s="172" t="e">
        <f>Simulações!CN279</f>
        <v>#N/A</v>
      </c>
      <c r="H279" s="172" t="str">
        <f>Simulações!CT279</f>
        <v>Curto I</v>
      </c>
      <c r="I279" s="172" t="str">
        <f>IF(Simulações!CU279="","",Simulações!CU279)</f>
        <v/>
      </c>
      <c r="J279" s="172" t="str">
        <f>IF(Simulações!CX279="","",Simulações!CX279)</f>
        <v/>
      </c>
      <c r="K279" s="176">
        <f>Simulações!AL279</f>
        <v>0</v>
      </c>
      <c r="L279" s="176">
        <f>Simulações!AS279</f>
        <v>0</v>
      </c>
      <c r="M279" s="172" t="str">
        <f>IF(Simulações!CY279="","",Simulações!CY279)</f>
        <v/>
      </c>
      <c r="N279" s="172" t="str">
        <f>IF(Simulações!CZ279="","",Simulações!CZ279)</f>
        <v/>
      </c>
      <c r="O279" s="172">
        <v>1</v>
      </c>
    </row>
    <row r="280" spans="1:15" ht="14.25" customHeight="1" x14ac:dyDescent="0.25">
      <c r="A280" s="1" t="str">
        <f>Simulações!D280</f>
        <v>Rua Dona Maria Cesar [IAL]</v>
      </c>
      <c r="B280" s="172" t="str">
        <f>Simulações!DK280</f>
        <v>Sim</v>
      </c>
      <c r="C280" s="183">
        <f>Simulações!K280</f>
        <v>30</v>
      </c>
      <c r="D280" s="172" t="str">
        <f>Simulações!G280</f>
        <v>C3</v>
      </c>
      <c r="E280" s="172" t="e">
        <f>Simulações!CH280</f>
        <v>#N/A</v>
      </c>
      <c r="F280" s="172">
        <f>Simulações!CI280</f>
        <v>0</v>
      </c>
      <c r="G280" s="172" t="e">
        <f>Simulações!CN280</f>
        <v>#N/A</v>
      </c>
      <c r="H280" s="172" t="str">
        <f>Simulações!CT280</f>
        <v>Curto I</v>
      </c>
      <c r="I280" s="172" t="str">
        <f>IF(Simulações!CU280="","",Simulações!CU280)</f>
        <v/>
      </c>
      <c r="J280" s="172" t="str">
        <f>IF(Simulações!CX280="","",Simulações!CX280)</f>
        <v/>
      </c>
      <c r="K280" s="176">
        <f>Simulações!AL280</f>
        <v>0</v>
      </c>
      <c r="L280" s="176">
        <f>Simulações!AS280</f>
        <v>0</v>
      </c>
      <c r="M280" s="172" t="str">
        <f>IF(Simulações!CY280="","",Simulações!CY280)</f>
        <v/>
      </c>
      <c r="N280" s="172" t="str">
        <f>IF(Simulações!CZ280="","",Simulações!CZ280)</f>
        <v/>
      </c>
      <c r="O280" s="172">
        <v>1</v>
      </c>
    </row>
    <row r="281" spans="1:15" ht="14.25" customHeight="1" x14ac:dyDescent="0.25">
      <c r="A281" s="1" t="str">
        <f>Simulações!D281</f>
        <v>Avenida Alfredo Lisboa [Estrutural]</v>
      </c>
      <c r="B281" s="172" t="str">
        <f>Simulações!DK281</f>
        <v>Sim</v>
      </c>
      <c r="C281" s="183">
        <f>Simulações!K281</f>
        <v>150</v>
      </c>
      <c r="D281" s="172" t="str">
        <f>Simulações!G281</f>
        <v>C2</v>
      </c>
      <c r="E281" s="172" t="str">
        <f>Simulações!CH281</f>
        <v>LEDSTAR</v>
      </c>
      <c r="F281" s="172" t="str">
        <f>Simulações!CI281</f>
        <v xml:space="preserve"> SL VT 9.1 28W</v>
      </c>
      <c r="G281" s="172">
        <f>Simulações!CN281</f>
        <v>28</v>
      </c>
      <c r="H281" s="172" t="str">
        <f>Simulações!CT281</f>
        <v>Médio I</v>
      </c>
      <c r="I281" s="172" t="str">
        <f>IF(Simulações!CU281="","",Simulações!CU281)</f>
        <v/>
      </c>
      <c r="J281" s="172" t="str">
        <f>IF(Simulações!CX281="","",Simulações!CX281)</f>
        <v/>
      </c>
      <c r="K281" s="176">
        <f>Simulações!AL281</f>
        <v>0</v>
      </c>
      <c r="L281" s="176">
        <f>Simulações!AS281</f>
        <v>2</v>
      </c>
      <c r="M281" s="172" t="str">
        <f>IF(Simulações!CY281="","",Simulações!CY281)</f>
        <v/>
      </c>
      <c r="N281" s="172" t="str">
        <f>IF(Simulações!CZ281="","",Simulações!CZ281)</f>
        <v/>
      </c>
      <c r="O281" s="172">
        <v>1</v>
      </c>
    </row>
    <row r="282" spans="1:15" ht="14.25" customHeight="1" x14ac:dyDescent="0.25">
      <c r="A282" s="1" t="str">
        <f>Simulações!D282</f>
        <v>Avenida Alfredo Lisboa [Estrutural]</v>
      </c>
      <c r="B282" s="172" t="str">
        <f>Simulações!DK282</f>
        <v>Sim</v>
      </c>
      <c r="C282" s="183">
        <f>Simulações!K282</f>
        <v>150</v>
      </c>
      <c r="D282" s="172" t="str">
        <f>Simulações!G282</f>
        <v>C2</v>
      </c>
      <c r="E282" s="172" t="str">
        <f>Simulações!CH282</f>
        <v>SX LIGHTING</v>
      </c>
      <c r="F282" s="172" t="str">
        <f>Simulações!CI282</f>
        <v>SX-INEVO020HF</v>
      </c>
      <c r="G282" s="172">
        <f>Simulações!CN282</f>
        <v>22.5</v>
      </c>
      <c r="H282" s="172" t="str">
        <f>Simulações!CT282</f>
        <v>Médio I</v>
      </c>
      <c r="I282" s="172" t="str">
        <f>IF(Simulações!CU282="","",Simulações!CU282)</f>
        <v/>
      </c>
      <c r="J282" s="172" t="str">
        <f>IF(Simulações!CX282="","",Simulações!CX282)</f>
        <v/>
      </c>
      <c r="K282" s="176">
        <f>Simulações!AL282</f>
        <v>0</v>
      </c>
      <c r="L282" s="176">
        <f>Simulações!AS282</f>
        <v>2</v>
      </c>
      <c r="M282" s="172" t="str">
        <f>IF(Simulações!CY282="","",Simulações!CY282)</f>
        <v/>
      </c>
      <c r="N282" s="172" t="str">
        <f>IF(Simulações!CZ282="","",Simulações!CZ282)</f>
        <v/>
      </c>
      <c r="O282" s="172">
        <v>1</v>
      </c>
    </row>
    <row r="283" spans="1:15" ht="14.25" customHeight="1" x14ac:dyDescent="0.25">
      <c r="A283" s="1" t="str">
        <f>Simulações!D283</f>
        <v>Avenida Alfredo Lisboa [Estrutural]</v>
      </c>
      <c r="B283" s="172" t="str">
        <f>Simulações!DK283</f>
        <v>Sim</v>
      </c>
      <c r="C283" s="183">
        <f>Simulações!K283</f>
        <v>150</v>
      </c>
      <c r="D283" s="172" t="str">
        <f>Simulações!G283</f>
        <v>C2</v>
      </c>
      <c r="E283" s="172" t="e">
        <f>Simulações!CH283</f>
        <v>#N/A</v>
      </c>
      <c r="F283" s="172" t="str">
        <f>Simulações!CI283</f>
        <v>SIGSAGPTLRRSSNDL_30W_38IBBRS</v>
      </c>
      <c r="G283" s="172" t="e">
        <f>Simulações!CN283</f>
        <v>#N/A</v>
      </c>
      <c r="H283" s="172" t="str">
        <f>Simulações!CT283</f>
        <v>Médio I</v>
      </c>
      <c r="I283" s="172" t="str">
        <f>IF(Simulações!CU283="","",Simulações!CU283)</f>
        <v/>
      </c>
      <c r="J283" s="172" t="str">
        <f>IF(Simulações!CX283="","",Simulações!CX283)</f>
        <v/>
      </c>
      <c r="K283" s="176">
        <f>Simulações!AL283</f>
        <v>0</v>
      </c>
      <c r="L283" s="176">
        <f>Simulações!AS283</f>
        <v>2</v>
      </c>
      <c r="M283" s="172" t="str">
        <f>IF(Simulações!CY283="","",Simulações!CY283)</f>
        <v/>
      </c>
      <c r="N283" s="172" t="str">
        <f>IF(Simulações!CZ283="","",Simulações!CZ283)</f>
        <v/>
      </c>
      <c r="O283" s="172">
        <v>1</v>
      </c>
    </row>
    <row r="284" spans="1:15" ht="14.25" customHeight="1" x14ac:dyDescent="0.25">
      <c r="A284" s="1" t="str">
        <f>Simulações!D284</f>
        <v>Ponte Do Limoeiro [Estrutural]</v>
      </c>
      <c r="B284" s="172" t="str">
        <f>Simulações!DK284</f>
        <v>Sim</v>
      </c>
      <c r="C284" s="183">
        <f>Simulações!K284</f>
        <v>0</v>
      </c>
      <c r="D284" s="172" t="str">
        <f>Simulações!G284</f>
        <v>C3</v>
      </c>
      <c r="E284" s="172" t="e">
        <f>Simulações!CH284</f>
        <v>#N/A</v>
      </c>
      <c r="F284" s="172">
        <f>Simulações!CI284</f>
        <v>0</v>
      </c>
      <c r="G284" s="172" t="e">
        <f>Simulações!CN284</f>
        <v>#N/A</v>
      </c>
      <c r="H284" s="172" t="str">
        <f>Simulações!CT284</f>
        <v>ERRO</v>
      </c>
      <c r="I284" s="172" t="str">
        <f>IF(Simulações!CU284="","",Simulações!CU284)</f>
        <v/>
      </c>
      <c r="J284" s="172" t="str">
        <f>IF(Simulações!CX284="","",Simulações!CX284)</f>
        <v/>
      </c>
      <c r="K284" s="176">
        <f>Simulações!AL284</f>
        <v>0</v>
      </c>
      <c r="L284" s="176">
        <f>Simulações!AS284</f>
        <v>0</v>
      </c>
      <c r="M284" s="172" t="str">
        <f>IF(Simulações!CY284="","",Simulações!CY284)</f>
        <v/>
      </c>
      <c r="N284" s="172" t="str">
        <f>IF(Simulações!CZ284="","",Simulações!CZ284)</f>
        <v/>
      </c>
      <c r="O284" s="172">
        <v>1</v>
      </c>
    </row>
    <row r="285" spans="1:15" ht="14.25" customHeight="1" x14ac:dyDescent="0.25">
      <c r="A285" s="1" t="str">
        <f>Simulações!D285</f>
        <v>Ponte Do Limoeiro [Estrutural]</v>
      </c>
      <c r="B285" s="172" t="str">
        <f>Simulações!DK285</f>
        <v>Sim</v>
      </c>
      <c r="C285" s="183">
        <f>Simulações!K285</f>
        <v>0</v>
      </c>
      <c r="D285" s="172" t="str">
        <f>Simulações!G285</f>
        <v>C3</v>
      </c>
      <c r="E285" s="172" t="e">
        <f>Simulações!CH285</f>
        <v>#N/A</v>
      </c>
      <c r="F285" s="172">
        <f>Simulações!CI285</f>
        <v>0</v>
      </c>
      <c r="G285" s="172" t="e">
        <f>Simulações!CN285</f>
        <v>#N/A</v>
      </c>
      <c r="H285" s="172" t="str">
        <f>Simulações!CT285</f>
        <v>ERRO</v>
      </c>
      <c r="I285" s="172" t="str">
        <f>IF(Simulações!CU285="","",Simulações!CU285)</f>
        <v/>
      </c>
      <c r="J285" s="172" t="str">
        <f>IF(Simulações!CX285="","",Simulações!CX285)</f>
        <v/>
      </c>
      <c r="K285" s="176">
        <f>Simulações!AL285</f>
        <v>0</v>
      </c>
      <c r="L285" s="176">
        <f>Simulações!AS285</f>
        <v>0</v>
      </c>
      <c r="M285" s="172" t="str">
        <f>IF(Simulações!CY285="","",Simulações!CY285)</f>
        <v/>
      </c>
      <c r="N285" s="172" t="str">
        <f>IF(Simulações!CZ285="","",Simulações!CZ285)</f>
        <v/>
      </c>
      <c r="O285" s="172">
        <v>1</v>
      </c>
    </row>
    <row r="286" spans="1:15" ht="14.25" customHeight="1" x14ac:dyDescent="0.25">
      <c r="A286" s="1" t="str">
        <f>Simulações!D286</f>
        <v>Ponte Do Limoeiro [Estrutural]</v>
      </c>
      <c r="B286" s="172" t="str">
        <f>Simulações!DK286</f>
        <v>Sim</v>
      </c>
      <c r="C286" s="183">
        <f>Simulações!K286</f>
        <v>0</v>
      </c>
      <c r="D286" s="172" t="str">
        <f>Simulações!G286</f>
        <v>C3</v>
      </c>
      <c r="E286" s="172" t="e">
        <f>Simulações!CH286</f>
        <v>#N/A</v>
      </c>
      <c r="F286" s="172">
        <f>Simulações!CI286</f>
        <v>0</v>
      </c>
      <c r="G286" s="172" t="e">
        <f>Simulações!CN286</f>
        <v>#N/A</v>
      </c>
      <c r="H286" s="172" t="str">
        <f>Simulações!CT286</f>
        <v>ERRO</v>
      </c>
      <c r="I286" s="172" t="str">
        <f>IF(Simulações!CU286="","",Simulações!CU286)</f>
        <v/>
      </c>
      <c r="J286" s="172" t="str">
        <f>IF(Simulações!CX286="","",Simulações!CX286)</f>
        <v/>
      </c>
      <c r="K286" s="176">
        <f>Simulações!AL286</f>
        <v>0</v>
      </c>
      <c r="L286" s="176">
        <f>Simulações!AS286</f>
        <v>0</v>
      </c>
      <c r="M286" s="172" t="str">
        <f>IF(Simulações!CY286="","",Simulações!CY286)</f>
        <v/>
      </c>
      <c r="N286" s="172" t="str">
        <f>IF(Simulações!CZ286="","",Simulações!CZ286)</f>
        <v/>
      </c>
      <c r="O286" s="172">
        <v>1</v>
      </c>
    </row>
    <row r="287" spans="1:15" ht="14.25" customHeight="1" x14ac:dyDescent="0.25">
      <c r="A287" s="1" t="str">
        <f>Simulações!D287</f>
        <v>Avenida Rio Branco [Estrutural]</v>
      </c>
      <c r="B287" s="172" t="str">
        <f>Simulações!DK287</f>
        <v>Sim</v>
      </c>
      <c r="C287" s="183">
        <f>Simulações!K287</f>
        <v>30</v>
      </c>
      <c r="D287" s="172" t="str">
        <f>Simulações!G287</f>
        <v>-</v>
      </c>
      <c r="E287" s="172" t="str">
        <f>Simulações!CH287</f>
        <v>LEDSTAR</v>
      </c>
      <c r="F287" s="172" t="str">
        <f>Simulações!CI287</f>
        <v xml:space="preserve"> SL VT 9.1 28W</v>
      </c>
      <c r="G287" s="172">
        <f>Simulações!CN287</f>
        <v>28</v>
      </c>
      <c r="H287" s="172" t="str">
        <f>Simulações!CT287</f>
        <v>ERRO</v>
      </c>
      <c r="I287" s="172" t="str">
        <f>IF(Simulações!CU287="","",Simulações!CU287)</f>
        <v/>
      </c>
      <c r="J287" s="172" t="str">
        <f>IF(Simulações!CX287="","",Simulações!CX287)</f>
        <v/>
      </c>
      <c r="K287" s="176">
        <f>Simulações!AL287</f>
        <v>0</v>
      </c>
      <c r="L287" s="176">
        <f>Simulações!AS287</f>
        <v>0</v>
      </c>
      <c r="M287" s="172" t="str">
        <f>IF(Simulações!CY287="","",Simulações!CY287)</f>
        <v/>
      </c>
      <c r="N287" s="172" t="str">
        <f>IF(Simulações!CZ287="","",Simulações!CZ287)</f>
        <v/>
      </c>
      <c r="O287" s="172">
        <v>1</v>
      </c>
    </row>
    <row r="288" spans="1:15" ht="14.25" customHeight="1" x14ac:dyDescent="0.25">
      <c r="A288" s="1" t="str">
        <f>Simulações!D288</f>
        <v>Avenida Rio Branco [Estrutural]</v>
      </c>
      <c r="B288" s="172" t="str">
        <f>Simulações!DK288</f>
        <v>Sim</v>
      </c>
      <c r="C288" s="183">
        <f>Simulações!K288</f>
        <v>30</v>
      </c>
      <c r="D288" s="172" t="str">
        <f>Simulações!G288</f>
        <v>-</v>
      </c>
      <c r="E288" s="172" t="str">
        <f>Simulações!CH288</f>
        <v>SX LIGHTING</v>
      </c>
      <c r="F288" s="172" t="str">
        <f>Simulações!CI288</f>
        <v>SX-INEVO020HF</v>
      </c>
      <c r="G288" s="172">
        <f>Simulações!CN288</f>
        <v>22.5</v>
      </c>
      <c r="H288" s="172" t="str">
        <f>Simulações!CT288</f>
        <v>ERRO</v>
      </c>
      <c r="I288" s="172" t="str">
        <f>IF(Simulações!CU288="","",Simulações!CU288)</f>
        <v/>
      </c>
      <c r="J288" s="172" t="str">
        <f>IF(Simulações!CX288="","",Simulações!CX288)</f>
        <v/>
      </c>
      <c r="K288" s="176">
        <f>Simulações!AL288</f>
        <v>0</v>
      </c>
      <c r="L288" s="176">
        <f>Simulações!AS288</f>
        <v>0</v>
      </c>
      <c r="M288" s="172" t="str">
        <f>IF(Simulações!CY288="","",Simulações!CY288)</f>
        <v/>
      </c>
      <c r="N288" s="172" t="str">
        <f>IF(Simulações!CZ288="","",Simulações!CZ288)</f>
        <v/>
      </c>
      <c r="O288" s="172">
        <v>1</v>
      </c>
    </row>
    <row r="289" spans="1:15" ht="14.25" customHeight="1" x14ac:dyDescent="0.25">
      <c r="A289" s="1" t="str">
        <f>Simulações!D289</f>
        <v>Avenida Rio Branco [Estrutural]</v>
      </c>
      <c r="B289" s="172" t="str">
        <f>Simulações!DK289</f>
        <v>Sim</v>
      </c>
      <c r="C289" s="183">
        <f>Simulações!K289</f>
        <v>30</v>
      </c>
      <c r="D289" s="172" t="str">
        <f>Simulações!G289</f>
        <v>-</v>
      </c>
      <c r="E289" s="172" t="e">
        <f>Simulações!CH289</f>
        <v>#N/A</v>
      </c>
      <c r="F289" s="172" t="str">
        <f>Simulações!CI289</f>
        <v>SIGSAGPTLRRSSNDL_30W_38IBBRS</v>
      </c>
      <c r="G289" s="172" t="e">
        <f>Simulações!CN289</f>
        <v>#N/A</v>
      </c>
      <c r="H289" s="172" t="str">
        <f>Simulações!CT289</f>
        <v>ERRO</v>
      </c>
      <c r="I289" s="172" t="str">
        <f>IF(Simulações!CU289="","",Simulações!CU289)</f>
        <v/>
      </c>
      <c r="J289" s="172" t="str">
        <f>IF(Simulações!CX289="","",Simulações!CX289)</f>
        <v/>
      </c>
      <c r="K289" s="176">
        <f>Simulações!AL289</f>
        <v>0</v>
      </c>
      <c r="L289" s="176">
        <f>Simulações!AS289</f>
        <v>0</v>
      </c>
      <c r="M289" s="172" t="str">
        <f>IF(Simulações!CY289="","",Simulações!CY289)</f>
        <v/>
      </c>
      <c r="N289" s="172" t="str">
        <f>IF(Simulações!CZ289="","",Simulações!CZ289)</f>
        <v/>
      </c>
      <c r="O289" s="172">
        <v>1</v>
      </c>
    </row>
    <row r="290" spans="1:15" ht="14.25" customHeight="1" x14ac:dyDescent="0.25">
      <c r="A290" s="1" t="str">
        <f>Simulações!D290</f>
        <v>Rua Marques de Olinda [Estrutural]</v>
      </c>
      <c r="B290" s="172" t="str">
        <f>Simulações!DK290</f>
        <v>Sim</v>
      </c>
      <c r="C290" s="183">
        <f>Simulações!K290</f>
        <v>90</v>
      </c>
      <c r="D290" s="172" t="str">
        <f>Simulações!G290</f>
        <v>C4</v>
      </c>
      <c r="E290" s="172" t="e">
        <f>Simulações!CH290</f>
        <v>#N/A</v>
      </c>
      <c r="F290" s="172">
        <f>Simulações!CI290</f>
        <v>0</v>
      </c>
      <c r="G290" s="172" t="e">
        <f>Simulações!CN290</f>
        <v>#N/A</v>
      </c>
      <c r="H290" s="172" t="str">
        <f>Simulações!CT290</f>
        <v>Médio II</v>
      </c>
      <c r="I290" s="172" t="str">
        <f>IF(Simulações!CU290="","",Simulações!CU290)</f>
        <v/>
      </c>
      <c r="J290" s="172" t="str">
        <f>IF(Simulações!CX290="","",Simulações!CX290)</f>
        <v/>
      </c>
      <c r="K290" s="176">
        <f>Simulações!AL290</f>
        <v>0</v>
      </c>
      <c r="L290" s="176">
        <f>Simulações!AS290</f>
        <v>0</v>
      </c>
      <c r="M290" s="172" t="str">
        <f>IF(Simulações!CY290="","",Simulações!CY290)</f>
        <v/>
      </c>
      <c r="N290" s="172" t="str">
        <f>IF(Simulações!CZ290="","",Simulações!CZ290)</f>
        <v/>
      </c>
      <c r="O290" s="172">
        <v>1</v>
      </c>
    </row>
    <row r="291" spans="1:15" ht="14.25" customHeight="1" x14ac:dyDescent="0.25">
      <c r="A291" s="1" t="str">
        <f>Simulações!D291</f>
        <v>Rua Marques de Olinda [Estrutural]</v>
      </c>
      <c r="B291" s="172" t="str">
        <f>Simulações!DK291</f>
        <v>Sim</v>
      </c>
      <c r="C291" s="183">
        <f>Simulações!K291</f>
        <v>90</v>
      </c>
      <c r="D291" s="172" t="str">
        <f>Simulações!G291</f>
        <v>C4</v>
      </c>
      <c r="E291" s="172" t="e">
        <f>Simulações!CH291</f>
        <v>#N/A</v>
      </c>
      <c r="F291" s="172">
        <f>Simulações!CI291</f>
        <v>0</v>
      </c>
      <c r="G291" s="172" t="e">
        <f>Simulações!CN291</f>
        <v>#N/A</v>
      </c>
      <c r="H291" s="172" t="str">
        <f>Simulações!CT291</f>
        <v>Médio II</v>
      </c>
      <c r="I291" s="172" t="str">
        <f>IF(Simulações!CU291="","",Simulações!CU291)</f>
        <v/>
      </c>
      <c r="J291" s="172" t="str">
        <f>IF(Simulações!CX291="","",Simulações!CX291)</f>
        <v/>
      </c>
      <c r="K291" s="176">
        <f>Simulações!AL291</f>
        <v>0</v>
      </c>
      <c r="L291" s="176">
        <f>Simulações!AS291</f>
        <v>0</v>
      </c>
      <c r="M291" s="172" t="str">
        <f>IF(Simulações!CY291="","",Simulações!CY291)</f>
        <v/>
      </c>
      <c r="N291" s="172" t="str">
        <f>IF(Simulações!CZ291="","",Simulações!CZ291)</f>
        <v/>
      </c>
      <c r="O291" s="172">
        <v>1</v>
      </c>
    </row>
    <row r="292" spans="1:15" ht="14.25" customHeight="1" x14ac:dyDescent="0.25">
      <c r="A292" s="1" t="str">
        <f>Simulações!D292</f>
        <v>Rua Marques de Olinda [Estrutural]</v>
      </c>
      <c r="B292" s="172" t="str">
        <f>Simulações!DK292</f>
        <v>Sim</v>
      </c>
      <c r="C292" s="183">
        <f>Simulações!K292</f>
        <v>90</v>
      </c>
      <c r="D292" s="172" t="str">
        <f>Simulações!G292</f>
        <v>C4</v>
      </c>
      <c r="E292" s="172" t="e">
        <f>Simulações!CH292</f>
        <v>#N/A</v>
      </c>
      <c r="F292" s="172">
        <f>Simulações!CI292</f>
        <v>0</v>
      </c>
      <c r="G292" s="172" t="e">
        <f>Simulações!CN292</f>
        <v>#N/A</v>
      </c>
      <c r="H292" s="172" t="str">
        <f>Simulações!CT292</f>
        <v>Médio II</v>
      </c>
      <c r="I292" s="172" t="str">
        <f>IF(Simulações!CU292="","",Simulações!CU292)</f>
        <v/>
      </c>
      <c r="J292" s="172" t="str">
        <f>IF(Simulações!CX292="","",Simulações!CX292)</f>
        <v/>
      </c>
      <c r="K292" s="176">
        <f>Simulações!AL292</f>
        <v>0</v>
      </c>
      <c r="L292" s="176">
        <f>Simulações!AS292</f>
        <v>0</v>
      </c>
      <c r="M292" s="172" t="str">
        <f>IF(Simulações!CY292="","",Simulações!CY292)</f>
        <v/>
      </c>
      <c r="N292" s="172" t="str">
        <f>IF(Simulações!CZ292="","",Simulações!CZ292)</f>
        <v/>
      </c>
      <c r="O292" s="172">
        <v>1</v>
      </c>
    </row>
    <row r="293" spans="1:15" ht="14.25" customHeight="1" x14ac:dyDescent="0.25">
      <c r="A293" s="1" t="str">
        <f>Simulações!D293</f>
        <v>Rua Professor Avertano Rocha [IAL]</v>
      </c>
      <c r="B293" s="172" t="str">
        <f>Simulações!DK293</f>
        <v>Sim</v>
      </c>
      <c r="C293" s="183">
        <f>Simulações!K293</f>
        <v>96</v>
      </c>
      <c r="D293" s="172" t="str">
        <f>Simulações!G293</f>
        <v>C4</v>
      </c>
      <c r="E293" s="172" t="str">
        <f>Simulações!CH293</f>
        <v>LEDSTAR</v>
      </c>
      <c r="F293" s="172" t="str">
        <f>Simulações!CI293</f>
        <v xml:space="preserve"> SL VT 9.1 44W</v>
      </c>
      <c r="G293" s="172">
        <f>Simulações!CN293</f>
        <v>44</v>
      </c>
      <c r="H293" s="172" t="str">
        <f>Simulações!CT293</f>
        <v>Longo I</v>
      </c>
      <c r="I293" s="172" t="str">
        <f>IF(Simulações!CU293="","",Simulações!CU293)</f>
        <v/>
      </c>
      <c r="J293" s="172" t="str">
        <f>IF(Simulações!CX293="","",Simulações!CX293)</f>
        <v/>
      </c>
      <c r="K293" s="176">
        <f>Simulações!AL293</f>
        <v>2</v>
      </c>
      <c r="L293" s="176">
        <f>Simulações!AS293</f>
        <v>0</v>
      </c>
      <c r="M293" s="172" t="str">
        <f>IF(Simulações!CY293="","",Simulações!CY293)</f>
        <v/>
      </c>
      <c r="N293" s="172" t="str">
        <f>IF(Simulações!CZ293="","",Simulações!CZ293)</f>
        <v/>
      </c>
      <c r="O293" s="172">
        <v>1</v>
      </c>
    </row>
    <row r="294" spans="1:15" ht="14.25" customHeight="1" x14ac:dyDescent="0.25">
      <c r="A294" s="1" t="str">
        <f>Simulações!D294</f>
        <v>Rua Professor Avertano Rocha [IAL]</v>
      </c>
      <c r="B294" s="172" t="str">
        <f>Simulações!DK294</f>
        <v>Sim</v>
      </c>
      <c r="C294" s="183">
        <f>Simulações!K294</f>
        <v>96</v>
      </c>
      <c r="D294" s="172" t="str">
        <f>Simulações!G294</f>
        <v>C4</v>
      </c>
      <c r="E294" s="172" t="str">
        <f>Simulações!CH294</f>
        <v>SX LIGHTING</v>
      </c>
      <c r="F294" s="172" t="str">
        <f>Simulações!CI294</f>
        <v>SX-INEVO040HF</v>
      </c>
      <c r="G294" s="172">
        <f>Simulações!CN294</f>
        <v>39</v>
      </c>
      <c r="H294" s="172" t="str">
        <f>Simulações!CT294</f>
        <v>Longo I</v>
      </c>
      <c r="I294" s="172" t="str">
        <f>IF(Simulações!CU294="","",Simulações!CU294)</f>
        <v/>
      </c>
      <c r="J294" s="172" t="str">
        <f>IF(Simulações!CX294="","",Simulações!CX294)</f>
        <v/>
      </c>
      <c r="K294" s="176">
        <f>Simulações!AL294</f>
        <v>2</v>
      </c>
      <c r="L294" s="176">
        <f>Simulações!AS294</f>
        <v>0</v>
      </c>
      <c r="M294" s="172" t="str">
        <f>IF(Simulações!CY294="","",Simulações!CY294)</f>
        <v/>
      </c>
      <c r="N294" s="172" t="str">
        <f>IF(Simulações!CZ294="","",Simulações!CZ294)</f>
        <v/>
      </c>
      <c r="O294" s="172">
        <v>1</v>
      </c>
    </row>
    <row r="295" spans="1:15" ht="14.25" customHeight="1" x14ac:dyDescent="0.25">
      <c r="A295" s="1" t="str">
        <f>Simulações!D295</f>
        <v>Rua Professor Avertano Rocha [IAL]</v>
      </c>
      <c r="B295" s="172" t="str">
        <f>Simulações!DK295</f>
        <v>Sim</v>
      </c>
      <c r="C295" s="183">
        <f>Simulações!K295</f>
        <v>96</v>
      </c>
      <c r="D295" s="172" t="str">
        <f>Simulações!G295</f>
        <v>C4</v>
      </c>
      <c r="E295" s="172" t="e">
        <f>Simulações!CH295</f>
        <v>#N/A</v>
      </c>
      <c r="F295" s="172" t="str">
        <f>Simulações!CI295</f>
        <v>SIGSAGPTLRRSSNDL_40W_50IBBRS</v>
      </c>
      <c r="G295" s="172" t="e">
        <f>Simulações!CN295</f>
        <v>#N/A</v>
      </c>
      <c r="H295" s="172" t="str">
        <f>Simulações!CT295</f>
        <v>Longo I</v>
      </c>
      <c r="I295" s="172" t="str">
        <f>IF(Simulações!CU295="","",Simulações!CU295)</f>
        <v/>
      </c>
      <c r="J295" s="172" t="str">
        <f>IF(Simulações!CX295="","",Simulações!CX295)</f>
        <v/>
      </c>
      <c r="K295" s="176">
        <f>Simulações!AL295</f>
        <v>2</v>
      </c>
      <c r="L295" s="176">
        <f>Simulações!AS295</f>
        <v>0</v>
      </c>
      <c r="M295" s="172" t="str">
        <f>IF(Simulações!CY295="","",Simulações!CY295)</f>
        <v/>
      </c>
      <c r="N295" s="172" t="str">
        <f>IF(Simulações!CZ295="","",Simulações!CZ295)</f>
        <v/>
      </c>
      <c r="O295" s="172">
        <v>1</v>
      </c>
    </row>
    <row r="296" spans="1:15" ht="14.25" customHeight="1" x14ac:dyDescent="0.25">
      <c r="A296" s="1" t="str">
        <f>Simulações!D296</f>
        <v>R. Jose Moreira Reis [IAL]</v>
      </c>
      <c r="B296" s="172" t="str">
        <f>Simulações!DK296</f>
        <v>Sim</v>
      </c>
      <c r="C296" s="183">
        <f>Simulações!K296</f>
        <v>96</v>
      </c>
      <c r="D296" s="172" t="str">
        <f>Simulações!G296</f>
        <v>C4</v>
      </c>
      <c r="E296" s="172" t="str">
        <f>Simulações!CH296</f>
        <v>LEDSTAR</v>
      </c>
      <c r="F296" s="172" t="str">
        <f>Simulações!CI296</f>
        <v xml:space="preserve"> SL VT 9.1 28W</v>
      </c>
      <c r="G296" s="172">
        <f>Simulações!CN296</f>
        <v>28</v>
      </c>
      <c r="H296" s="172" t="str">
        <f>Simulações!CT296</f>
        <v>Médio II</v>
      </c>
      <c r="I296" s="172" t="str">
        <f>IF(Simulações!CU296="","",Simulações!CU296)</f>
        <v/>
      </c>
      <c r="J296" s="172" t="str">
        <f>IF(Simulações!CX296="","",Simulações!CX296)</f>
        <v/>
      </c>
      <c r="K296" s="176">
        <f>Simulações!AL296</f>
        <v>2</v>
      </c>
      <c r="L296" s="176">
        <f>Simulações!AS296</f>
        <v>0</v>
      </c>
      <c r="M296" s="172" t="str">
        <f>IF(Simulações!CY296="","",Simulações!CY296)</f>
        <v/>
      </c>
      <c r="N296" s="172" t="str">
        <f>IF(Simulações!CZ296="","",Simulações!CZ296)</f>
        <v/>
      </c>
      <c r="O296" s="172">
        <v>1</v>
      </c>
    </row>
    <row r="297" spans="1:15" ht="14.25" customHeight="1" x14ac:dyDescent="0.25">
      <c r="A297" s="1" t="str">
        <f>Simulações!D297</f>
        <v>R. Jose Moreira Reis [IAL]</v>
      </c>
      <c r="B297" s="172" t="str">
        <f>Simulações!DK297</f>
        <v>Sim</v>
      </c>
      <c r="C297" s="183">
        <f>Simulações!K297</f>
        <v>96</v>
      </c>
      <c r="D297" s="172" t="str">
        <f>Simulações!G297</f>
        <v>C4</v>
      </c>
      <c r="E297" s="172" t="str">
        <f>Simulações!CH297</f>
        <v>SX LIGHTING</v>
      </c>
      <c r="F297" s="172" t="str">
        <f>Simulações!CI297</f>
        <v>SX-INEVO020HF</v>
      </c>
      <c r="G297" s="172">
        <f>Simulações!CN297</f>
        <v>22.5</v>
      </c>
      <c r="H297" s="172" t="str">
        <f>Simulações!CT297</f>
        <v>Médio II</v>
      </c>
      <c r="I297" s="172" t="str">
        <f>IF(Simulações!CU297="","",Simulações!CU297)</f>
        <v/>
      </c>
      <c r="J297" s="172" t="str">
        <f>IF(Simulações!CX297="","",Simulações!CX297)</f>
        <v/>
      </c>
      <c r="K297" s="176">
        <f>Simulações!AL297</f>
        <v>2</v>
      </c>
      <c r="L297" s="176">
        <f>Simulações!AS297</f>
        <v>0</v>
      </c>
      <c r="M297" s="172" t="str">
        <f>IF(Simulações!CY297="","",Simulações!CY297)</f>
        <v/>
      </c>
      <c r="N297" s="172" t="str">
        <f>IF(Simulações!CZ297="","",Simulações!CZ297)</f>
        <v/>
      </c>
      <c r="O297" s="172">
        <v>1</v>
      </c>
    </row>
    <row r="298" spans="1:15" ht="14.25" customHeight="1" x14ac:dyDescent="0.25">
      <c r="A298" s="1" t="str">
        <f>Simulações!D298</f>
        <v>R. Jose Moreira Reis [IAL]</v>
      </c>
      <c r="B298" s="172" t="str">
        <f>Simulações!DK298</f>
        <v>Sim</v>
      </c>
      <c r="C298" s="183">
        <f>Simulações!K298</f>
        <v>96</v>
      </c>
      <c r="D298" s="172" t="str">
        <f>Simulações!G298</f>
        <v>C4</v>
      </c>
      <c r="E298" s="172" t="str">
        <f>Simulações!CH298</f>
        <v>TECNOWATT</v>
      </c>
      <c r="F298" s="172" t="str">
        <f>Simulações!CI298</f>
        <v xml:space="preserve">SIGSAGPTLRRSSNDL_30W_38IBBRS
</v>
      </c>
      <c r="G298" s="172">
        <f>Simulações!CN298</f>
        <v>30</v>
      </c>
      <c r="H298" s="172" t="str">
        <f>Simulações!CT298</f>
        <v>Médio II</v>
      </c>
      <c r="I298" s="172" t="str">
        <f>IF(Simulações!CU298="","",Simulações!CU298)</f>
        <v/>
      </c>
      <c r="J298" s="172" t="str">
        <f>IF(Simulações!CX298="","",Simulações!CX298)</f>
        <v/>
      </c>
      <c r="K298" s="176">
        <f>Simulações!AL298</f>
        <v>2</v>
      </c>
      <c r="L298" s="176">
        <f>Simulações!AS298</f>
        <v>0</v>
      </c>
      <c r="M298" s="172" t="str">
        <f>IF(Simulações!CY298="","",Simulações!CY298)</f>
        <v/>
      </c>
      <c r="N298" s="172" t="str">
        <f>IF(Simulações!CZ298="","",Simulações!CZ298)</f>
        <v/>
      </c>
      <c r="O298" s="172">
        <v>1</v>
      </c>
    </row>
    <row r="299" spans="1:15" ht="14.25" customHeight="1" x14ac:dyDescent="0.25">
      <c r="A299" s="1" t="str">
        <f>Simulações!D299</f>
        <v>Pedro Melo [IAL]</v>
      </c>
      <c r="B299" s="172" t="str">
        <f>Simulações!DK299</f>
        <v>Sim</v>
      </c>
      <c r="C299" s="183">
        <f>Simulações!K299</f>
        <v>70</v>
      </c>
      <c r="D299" s="172" t="str">
        <f>Simulações!G299</f>
        <v>C4</v>
      </c>
      <c r="E299" s="172" t="str">
        <f>Simulações!CH299</f>
        <v>LEDSTAR</v>
      </c>
      <c r="F299" s="184" t="str">
        <f>Simulações!CI299</f>
        <v xml:space="preserve"> SL VT 9.1 52W</v>
      </c>
      <c r="G299" s="172">
        <f>Simulações!CN299</f>
        <v>52</v>
      </c>
      <c r="H299" s="172" t="str">
        <f>Simulações!CT299</f>
        <v>Médio II</v>
      </c>
      <c r="I299" s="172" t="str">
        <f>IF(Simulações!CU299="","",Simulações!CU299)</f>
        <v/>
      </c>
      <c r="J299" s="172" t="str">
        <f>IF(Simulações!CX299="","",Simulações!CX299)</f>
        <v/>
      </c>
      <c r="K299" s="176">
        <f>Simulações!AL299</f>
        <v>2</v>
      </c>
      <c r="L299" s="176">
        <f>Simulações!AS299</f>
        <v>0</v>
      </c>
      <c r="M299" s="172" t="str">
        <f>IF(Simulações!CY299="","",Simulações!CY299)</f>
        <v/>
      </c>
      <c r="N299" s="172" t="str">
        <f>IF(Simulações!CZ299="","",Simulações!CZ299)</f>
        <v/>
      </c>
      <c r="O299" s="172">
        <v>1</v>
      </c>
    </row>
    <row r="300" spans="1:15" ht="14.25" customHeight="1" x14ac:dyDescent="0.25">
      <c r="A300" s="1" t="str">
        <f>Simulações!D300</f>
        <v>Pedro Melo [IAL]</v>
      </c>
      <c r="B300" s="172" t="str">
        <f>Simulações!DK300</f>
        <v>Sim</v>
      </c>
      <c r="C300" s="183">
        <f>Simulações!K300</f>
        <v>70</v>
      </c>
      <c r="D300" s="172" t="str">
        <f>Simulações!G300</f>
        <v>C4</v>
      </c>
      <c r="E300" s="172" t="str">
        <f>Simulações!CH300</f>
        <v>SX LIGHTING</v>
      </c>
      <c r="F300" s="172" t="str">
        <f>Simulações!CI300</f>
        <v>SX-INEVO040HF</v>
      </c>
      <c r="G300" s="172">
        <f>Simulações!CN300</f>
        <v>39</v>
      </c>
      <c r="H300" s="172" t="str">
        <f>Simulações!CT300</f>
        <v>Médio II</v>
      </c>
      <c r="I300" s="172" t="str">
        <f>IF(Simulações!CU300="","",Simulações!CU300)</f>
        <v>Curto I</v>
      </c>
      <c r="J300" s="172" t="str">
        <f>IF(Simulações!CX300="","",Simulações!CX300)</f>
        <v/>
      </c>
      <c r="K300" s="176">
        <f>Simulações!AL300</f>
        <v>2</v>
      </c>
      <c r="L300" s="176">
        <f>Simulações!AS300</f>
        <v>0</v>
      </c>
      <c r="M300" s="172" t="str">
        <f>IF(Simulações!CY300="","",Simulações!CY300)</f>
        <v/>
      </c>
      <c r="N300" s="172" t="str">
        <f>IF(Simulações!CZ300="","",Simulações!CZ300)</f>
        <v/>
      </c>
      <c r="O300" s="172">
        <v>1</v>
      </c>
    </row>
    <row r="301" spans="1:15" ht="14.25" customHeight="1" x14ac:dyDescent="0.25">
      <c r="A301" s="1" t="str">
        <f>Simulações!D301</f>
        <v>Pedro Melo [IAL]</v>
      </c>
      <c r="B301" s="172" t="str">
        <f>Simulações!DK301</f>
        <v>Sim</v>
      </c>
      <c r="C301" s="183">
        <f>Simulações!K301</f>
        <v>70</v>
      </c>
      <c r="D301" s="172" t="str">
        <f>Simulações!G301</f>
        <v>C4</v>
      </c>
      <c r="E301" s="172" t="str">
        <f>Simulações!CH301</f>
        <v>TECNOWATT</v>
      </c>
      <c r="F301" s="172" t="str">
        <f>Simulações!CI301</f>
        <v xml:space="preserve">SIGSAGPTLRRSSNDL_40W_50IBBRS
</v>
      </c>
      <c r="G301" s="172">
        <f>Simulações!CN301</f>
        <v>40</v>
      </c>
      <c r="H301" s="172" t="str">
        <f>Simulações!CT301</f>
        <v>Médio II</v>
      </c>
      <c r="I301" s="172" t="str">
        <f>IF(Simulações!CU301="","",Simulações!CU301)</f>
        <v>Curto I</v>
      </c>
      <c r="J301" s="172" t="str">
        <f>IF(Simulações!CX301="","",Simulações!CX301)</f>
        <v/>
      </c>
      <c r="K301" s="176">
        <f>Simulações!AL301</f>
        <v>2</v>
      </c>
      <c r="L301" s="176">
        <f>Simulações!AS301</f>
        <v>0</v>
      </c>
      <c r="M301" s="172" t="str">
        <f>IF(Simulações!CY301="","",Simulações!CY301)</f>
        <v/>
      </c>
      <c r="N301" s="172" t="str">
        <f>IF(Simulações!CZ301="","",Simulações!CZ301)</f>
        <v/>
      </c>
      <c r="O301" s="172">
        <v>1</v>
      </c>
    </row>
    <row r="302" spans="1:15" ht="14.25" customHeight="1" x14ac:dyDescent="0.25">
      <c r="A302" s="1" t="str">
        <f>Simulações!D302</f>
        <v>Bariri [IAL]</v>
      </c>
      <c r="B302" s="172" t="str">
        <f>Simulações!DK302</f>
        <v>Sim</v>
      </c>
      <c r="C302" s="183">
        <f>Simulações!K302</f>
        <v>96</v>
      </c>
      <c r="D302" s="172" t="str">
        <f>Simulações!G302</f>
        <v>C5</v>
      </c>
      <c r="E302" s="172" t="str">
        <f>Simulações!CH302</f>
        <v>LEDSTAR</v>
      </c>
      <c r="F302" s="184" t="str">
        <f>Simulações!CI302</f>
        <v xml:space="preserve"> SL VT 9.1 35W</v>
      </c>
      <c r="G302" s="172">
        <f>Simulações!CN302</f>
        <v>35</v>
      </c>
      <c r="H302" s="172" t="str">
        <f>Simulações!CT302</f>
        <v>Médio I</v>
      </c>
      <c r="I302" s="172" t="str">
        <f>IF(Simulações!CU302="","",Simulações!CU302)</f>
        <v/>
      </c>
      <c r="J302" s="172" t="str">
        <f>IF(Simulações!CX302="","",Simulações!CX302)</f>
        <v/>
      </c>
      <c r="K302" s="176" t="str">
        <f>Simulações!AL302</f>
        <v>erro</v>
      </c>
      <c r="L302" s="176">
        <f>Simulações!AS302</f>
        <v>0</v>
      </c>
      <c r="M302" s="172" t="str">
        <f>IF(Simulações!CY302="","",Simulações!CY302)</f>
        <v/>
      </c>
      <c r="N302" s="172" t="str">
        <f>IF(Simulações!CZ302="","",Simulações!CZ302)</f>
        <v/>
      </c>
      <c r="O302" s="172">
        <v>1</v>
      </c>
    </row>
    <row r="303" spans="1:15" ht="14.25" customHeight="1" x14ac:dyDescent="0.25">
      <c r="A303" s="1" t="str">
        <f>Simulações!D303</f>
        <v>Bariri [IAL]</v>
      </c>
      <c r="B303" s="172" t="str">
        <f>Simulações!DK303</f>
        <v>Sim</v>
      </c>
      <c r="C303" s="183">
        <f>Simulações!K303</f>
        <v>96</v>
      </c>
      <c r="D303" s="172" t="str">
        <f>Simulações!G303</f>
        <v>C5</v>
      </c>
      <c r="E303" s="172" t="str">
        <f>Simulações!CH303</f>
        <v>SX LIGHTING</v>
      </c>
      <c r="F303" s="172" t="str">
        <f>Simulações!CI303</f>
        <v>SX-INEVO030HF</v>
      </c>
      <c r="G303" s="172">
        <f>Simulações!CN303</f>
        <v>31</v>
      </c>
      <c r="H303" s="172" t="str">
        <f>Simulações!CT303</f>
        <v>Médio I</v>
      </c>
      <c r="I303" s="172" t="str">
        <f>IF(Simulações!CU303="","",Simulações!CU303)</f>
        <v/>
      </c>
      <c r="J303" s="172" t="str">
        <f>IF(Simulações!CX303="","",Simulações!CX303)</f>
        <v/>
      </c>
      <c r="K303" s="176" t="str">
        <f>Simulações!AL303</f>
        <v>erro</v>
      </c>
      <c r="L303" s="176">
        <f>Simulações!AS303</f>
        <v>0</v>
      </c>
      <c r="M303" s="172" t="str">
        <f>IF(Simulações!CY303="","",Simulações!CY303)</f>
        <v/>
      </c>
      <c r="N303" s="172" t="str">
        <f>IF(Simulações!CZ303="","",Simulações!CZ303)</f>
        <v/>
      </c>
      <c r="O303" s="172">
        <v>1</v>
      </c>
    </row>
    <row r="304" spans="1:15" ht="14.25" customHeight="1" x14ac:dyDescent="0.25">
      <c r="A304" s="1" t="str">
        <f>Simulações!D304</f>
        <v>Bariri [IAL]</v>
      </c>
      <c r="B304" s="172" t="str">
        <f>Simulações!DK304</f>
        <v>Sim</v>
      </c>
      <c r="C304" s="183">
        <f>Simulações!K304</f>
        <v>96</v>
      </c>
      <c r="D304" s="172" t="str">
        <f>Simulações!G304</f>
        <v>C5</v>
      </c>
      <c r="E304" s="172" t="str">
        <f>Simulações!CH304</f>
        <v>TECNOWATT</v>
      </c>
      <c r="F304" s="172" t="str">
        <f>Simulações!CI304</f>
        <v xml:space="preserve">SIGSAGPTLRRSSNDL_30W_38IBBRS
</v>
      </c>
      <c r="G304" s="172">
        <f>Simulações!CN304</f>
        <v>30</v>
      </c>
      <c r="H304" s="172" t="str">
        <f>Simulações!CT304</f>
        <v>Médio I</v>
      </c>
      <c r="I304" s="172" t="str">
        <f>IF(Simulações!CU304="","",Simulações!CU304)</f>
        <v/>
      </c>
      <c r="J304" s="172" t="str">
        <f>IF(Simulações!CX304="","",Simulações!CX304)</f>
        <v/>
      </c>
      <c r="K304" s="176" t="str">
        <f>Simulações!AL304</f>
        <v>erro</v>
      </c>
      <c r="L304" s="176">
        <f>Simulações!AS304</f>
        <v>0</v>
      </c>
      <c r="M304" s="172" t="str">
        <f>IF(Simulações!CY304="","",Simulações!CY304)</f>
        <v/>
      </c>
      <c r="N304" s="172" t="str">
        <f>IF(Simulações!CZ304="","",Simulações!CZ304)</f>
        <v/>
      </c>
      <c r="O304" s="172">
        <v>1</v>
      </c>
    </row>
    <row r="305" spans="1:15" ht="14.25" customHeight="1" x14ac:dyDescent="0.25">
      <c r="A305" s="1" t="str">
        <f>Simulações!D305</f>
        <v>Rua PacAfico Dos Santos [IAL]</v>
      </c>
      <c r="B305" s="172" t="str">
        <f>Simulações!DK305</f>
        <v>Sim</v>
      </c>
      <c r="C305" s="183">
        <f>Simulações!K305</f>
        <v>70</v>
      </c>
      <c r="D305" s="172" t="str">
        <f>Simulações!G305</f>
        <v>C4</v>
      </c>
      <c r="E305" s="172" t="str">
        <f>Simulações!CH305</f>
        <v>LEDSTAR</v>
      </c>
      <c r="F305" s="184" t="str">
        <f>Simulações!CI305</f>
        <v xml:space="preserve"> SL VT 9.1 44W</v>
      </c>
      <c r="G305" s="172">
        <f>Simulações!CN305</f>
        <v>44</v>
      </c>
      <c r="H305" s="172" t="str">
        <f>Simulações!CT305</f>
        <v>Médio I</v>
      </c>
      <c r="I305" s="172" t="str">
        <f>IF(Simulações!CU305="","",Simulações!CU305)</f>
        <v/>
      </c>
      <c r="J305" s="172" t="str">
        <f>IF(Simulações!CX305="","",Simulações!CX305)</f>
        <v/>
      </c>
      <c r="K305" s="176">
        <f>Simulações!AL305</f>
        <v>2</v>
      </c>
      <c r="L305" s="176">
        <f>Simulações!AS305</f>
        <v>0</v>
      </c>
      <c r="M305" s="172" t="str">
        <f>IF(Simulações!CY305="","",Simulações!CY305)</f>
        <v/>
      </c>
      <c r="N305" s="172" t="str">
        <f>IF(Simulações!CZ305="","",Simulações!CZ305)</f>
        <v/>
      </c>
      <c r="O305" s="172">
        <v>1</v>
      </c>
    </row>
    <row r="306" spans="1:15" ht="14.25" customHeight="1" x14ac:dyDescent="0.25">
      <c r="A306" s="1" t="str">
        <f>Simulações!D306</f>
        <v>Rua PacAfico Dos Santos [IAL]</v>
      </c>
      <c r="B306" s="172" t="str">
        <f>Simulações!DK306</f>
        <v>Sim</v>
      </c>
      <c r="C306" s="183">
        <f>Simulações!K306</f>
        <v>70</v>
      </c>
      <c r="D306" s="172" t="str">
        <f>Simulações!G306</f>
        <v>C4</v>
      </c>
      <c r="E306" s="172" t="str">
        <f>Simulações!CH306</f>
        <v>SX LIGHTING</v>
      </c>
      <c r="F306" s="172" t="str">
        <f>Simulações!CI306</f>
        <v>SX-INEVO050HF</v>
      </c>
      <c r="G306" s="172">
        <f>Simulações!CN306</f>
        <v>50</v>
      </c>
      <c r="H306" s="172" t="str">
        <f>Simulações!CT306</f>
        <v>Médio I</v>
      </c>
      <c r="I306" s="172" t="str">
        <f>IF(Simulações!CU306="","",Simulações!CU306)</f>
        <v>Médio I</v>
      </c>
      <c r="J306" s="172" t="str">
        <f>IF(Simulações!CX306="","",Simulações!CX306)</f>
        <v/>
      </c>
      <c r="K306" s="176">
        <f>Simulações!AL306</f>
        <v>2</v>
      </c>
      <c r="L306" s="176">
        <f>Simulações!AS306</f>
        <v>0</v>
      </c>
      <c r="M306" s="172" t="str">
        <f>IF(Simulações!CY306="","",Simulações!CY306)</f>
        <v/>
      </c>
      <c r="N306" s="172" t="str">
        <f>IF(Simulações!CZ306="","",Simulações!CZ306)</f>
        <v/>
      </c>
      <c r="O306" s="172">
        <v>1</v>
      </c>
    </row>
    <row r="307" spans="1:15" ht="14.25" customHeight="1" x14ac:dyDescent="0.25">
      <c r="A307" s="1" t="str">
        <f>Simulações!D307</f>
        <v>Rua PacAfico Dos Santos [IAL]</v>
      </c>
      <c r="B307" s="172" t="str">
        <f>Simulações!DK307</f>
        <v>Sim</v>
      </c>
      <c r="C307" s="183">
        <f>Simulações!K307</f>
        <v>70</v>
      </c>
      <c r="D307" s="172" t="str">
        <f>Simulações!G307</f>
        <v>C4</v>
      </c>
      <c r="E307" s="172" t="str">
        <f>Simulações!CH307</f>
        <v>TECNOWATT</v>
      </c>
      <c r="F307" s="172" t="str">
        <f>Simulações!CI307</f>
        <v xml:space="preserve">SIGSAGPTLRRSSNDL_40W_50IBBRS
</v>
      </c>
      <c r="G307" s="172">
        <f>Simulações!CN307</f>
        <v>40</v>
      </c>
      <c r="H307" s="172" t="str">
        <f>Simulações!CT307</f>
        <v>Médio I</v>
      </c>
      <c r="I307" s="172" t="str">
        <f>IF(Simulações!CU307="","",Simulações!CU307)</f>
        <v>Médio I</v>
      </c>
      <c r="J307" s="172" t="str">
        <f>IF(Simulações!CX307="","",Simulações!CX307)</f>
        <v/>
      </c>
      <c r="K307" s="176">
        <f>Simulações!AL307</f>
        <v>2</v>
      </c>
      <c r="L307" s="176">
        <f>Simulações!AS307</f>
        <v>0</v>
      </c>
      <c r="M307" s="172" t="str">
        <f>IF(Simulações!CY307="","",Simulações!CY307)</f>
        <v/>
      </c>
      <c r="N307" s="172" t="str">
        <f>IF(Simulações!CZ307="","",Simulações!CZ307)</f>
        <v/>
      </c>
      <c r="O307" s="172">
        <v>1</v>
      </c>
    </row>
    <row r="308" spans="1:15" ht="14.25" customHeight="1" x14ac:dyDescent="0.25">
      <c r="A308" s="1" t="str">
        <f>Simulações!D308</f>
        <v>Rua Professor Silvio Da Cunha Santos [IAL]</v>
      </c>
      <c r="B308" s="172" t="str">
        <f>Simulações!DK308</f>
        <v>Sim</v>
      </c>
      <c r="C308" s="183">
        <f>Simulações!K308</f>
        <v>70</v>
      </c>
      <c r="D308" s="172" t="str">
        <f>Simulações!G308</f>
        <v>C4</v>
      </c>
      <c r="E308" s="172" t="str">
        <f>Simulações!CH308</f>
        <v>LEDSTAR</v>
      </c>
      <c r="F308" s="184" t="str">
        <f>Simulações!CI308</f>
        <v xml:space="preserve"> SL VT 9.1 28W</v>
      </c>
      <c r="G308" s="172">
        <f>Simulações!CN308</f>
        <v>28</v>
      </c>
      <c r="H308" s="172" t="str">
        <f>Simulações!CT308</f>
        <v>Médio I</v>
      </c>
      <c r="I308" s="172" t="str">
        <f>IF(Simulações!CU308="","",Simulações!CU308)</f>
        <v/>
      </c>
      <c r="J308" s="172" t="str">
        <f>IF(Simulações!CX308="","",Simulações!CX308)</f>
        <v/>
      </c>
      <c r="K308" s="176">
        <f>Simulações!AL308</f>
        <v>2</v>
      </c>
      <c r="L308" s="176">
        <f>Simulações!AS308</f>
        <v>0</v>
      </c>
      <c r="M308" s="172" t="str">
        <f>IF(Simulações!CY308="","",Simulações!CY308)</f>
        <v/>
      </c>
      <c r="N308" s="172" t="str">
        <f>IF(Simulações!CZ308="","",Simulações!CZ308)</f>
        <v/>
      </c>
      <c r="O308" s="172">
        <v>1</v>
      </c>
    </row>
    <row r="309" spans="1:15" ht="14.25" customHeight="1" x14ac:dyDescent="0.25">
      <c r="A309" s="1" t="str">
        <f>Simulações!D309</f>
        <v>Rua Professor Silvio Da Cunha Santos [IAL]</v>
      </c>
      <c r="B309" s="172" t="str">
        <f>Simulações!DK309</f>
        <v>Sim</v>
      </c>
      <c r="C309" s="183">
        <f>Simulações!K309</f>
        <v>70</v>
      </c>
      <c r="D309" s="172" t="str">
        <f>Simulações!G309</f>
        <v>C4</v>
      </c>
      <c r="E309" s="172" t="str">
        <f>Simulações!CH309</f>
        <v>SX LIGHTING</v>
      </c>
      <c r="F309" s="172" t="str">
        <f>Simulações!CI309</f>
        <v>SX-INEVO030HF</v>
      </c>
      <c r="G309" s="172">
        <f>Simulações!CN309</f>
        <v>31</v>
      </c>
      <c r="H309" s="172" t="str">
        <f>Simulações!CT309</f>
        <v>Médio I</v>
      </c>
      <c r="I309" s="172" t="str">
        <f>IF(Simulações!CU309="","",Simulações!CU309)</f>
        <v/>
      </c>
      <c r="J309" s="172" t="str">
        <f>IF(Simulações!CX309="","",Simulações!CX309)</f>
        <v/>
      </c>
      <c r="K309" s="176">
        <f>Simulações!AL309</f>
        <v>2</v>
      </c>
      <c r="L309" s="176">
        <f>Simulações!AS309</f>
        <v>0</v>
      </c>
      <c r="M309" s="172" t="str">
        <f>IF(Simulações!CY309="","",Simulações!CY309)</f>
        <v/>
      </c>
      <c r="N309" s="172" t="str">
        <f>IF(Simulações!CZ309="","",Simulações!CZ309)</f>
        <v/>
      </c>
      <c r="O309" s="172">
        <v>1</v>
      </c>
    </row>
    <row r="310" spans="1:15" ht="14.25" customHeight="1" x14ac:dyDescent="0.25">
      <c r="A310" s="1" t="str">
        <f>Simulações!D310</f>
        <v>Rua Professor Silvio Da Cunha Santos [IAL]</v>
      </c>
      <c r="B310" s="172" t="str">
        <f>Simulações!DK310</f>
        <v>Sim</v>
      </c>
      <c r="C310" s="183">
        <f>Simulações!K310</f>
        <v>70</v>
      </c>
      <c r="D310" s="172" t="str">
        <f>Simulações!G310</f>
        <v>C4</v>
      </c>
      <c r="E310" s="172" t="str">
        <f>Simulações!CH310</f>
        <v>TECNOWATT</v>
      </c>
      <c r="F310" s="172" t="str">
        <f>Simulações!CI310</f>
        <v xml:space="preserve">SIGSAGPTLRRSSNDL_30W_38IBBRS
</v>
      </c>
      <c r="G310" s="172">
        <f>Simulações!CN310</f>
        <v>30</v>
      </c>
      <c r="H310" s="172" t="str">
        <f>Simulações!CT310</f>
        <v>Médio I</v>
      </c>
      <c r="I310" s="172" t="str">
        <f>IF(Simulações!CU310="","",Simulações!CU310)</f>
        <v/>
      </c>
      <c r="J310" s="172" t="str">
        <f>IF(Simulações!CX310="","",Simulações!CX310)</f>
        <v/>
      </c>
      <c r="K310" s="176">
        <f>Simulações!AL310</f>
        <v>2</v>
      </c>
      <c r="L310" s="176">
        <f>Simulações!AS310</f>
        <v>0</v>
      </c>
      <c r="M310" s="172" t="str">
        <f>IF(Simulações!CY310="","",Simulações!CY310)</f>
        <v/>
      </c>
      <c r="N310" s="172" t="str">
        <f>IF(Simulações!CZ310="","",Simulações!CZ310)</f>
        <v/>
      </c>
      <c r="O310" s="172">
        <v>1</v>
      </c>
    </row>
    <row r="311" spans="1:15" ht="14.25" customHeight="1" x14ac:dyDescent="0.25">
      <c r="A311" s="1" t="str">
        <f>Simulações!D311</f>
        <v>Pinguim [IAL]</v>
      </c>
      <c r="B311" s="172" t="str">
        <f>Simulações!DK311</f>
        <v>Sim</v>
      </c>
      <c r="C311" s="183">
        <f>Simulações!K311</f>
        <v>70</v>
      </c>
      <c r="D311" s="172" t="str">
        <f>Simulações!G311</f>
        <v>C3</v>
      </c>
      <c r="E311" s="172" t="e">
        <f>Simulações!CH311</f>
        <v>#N/A</v>
      </c>
      <c r="F311" s="172">
        <f>Simulações!CI311</f>
        <v>0</v>
      </c>
      <c r="G311" s="172" t="e">
        <f>Simulações!CN311</f>
        <v>#N/A</v>
      </c>
      <c r="H311" s="172" t="str">
        <f>Simulações!CT311</f>
        <v>Médio I</v>
      </c>
      <c r="I311" s="172" t="str">
        <f>IF(Simulações!CU311="","",Simulações!CU311)</f>
        <v/>
      </c>
      <c r="J311" s="172" t="str">
        <f>IF(Simulações!CX311="","",Simulações!CX311)</f>
        <v/>
      </c>
      <c r="K311" s="176">
        <f>Simulações!AL311</f>
        <v>2</v>
      </c>
      <c r="L311" s="176">
        <f>Simulações!AS311</f>
        <v>0</v>
      </c>
      <c r="M311" s="172" t="str">
        <f>IF(Simulações!CY311="","",Simulações!CY311)</f>
        <v/>
      </c>
      <c r="N311" s="172" t="str">
        <f>IF(Simulações!CZ311="","",Simulações!CZ311)</f>
        <v/>
      </c>
      <c r="O311" s="172">
        <v>1</v>
      </c>
    </row>
    <row r="312" spans="1:15" ht="14.25" customHeight="1" x14ac:dyDescent="0.25">
      <c r="A312" s="1" t="str">
        <f>Simulações!D312</f>
        <v>Pinguim [IAL]</v>
      </c>
      <c r="B312" s="172" t="str">
        <f>Simulações!DK312</f>
        <v>Sim</v>
      </c>
      <c r="C312" s="183">
        <f>Simulações!K312</f>
        <v>70</v>
      </c>
      <c r="D312" s="172" t="str">
        <f>Simulações!G312</f>
        <v>C3</v>
      </c>
      <c r="E312" s="172" t="e">
        <f>Simulações!CH312</f>
        <v>#N/A</v>
      </c>
      <c r="F312" s="172">
        <f>Simulações!CI312</f>
        <v>0</v>
      </c>
      <c r="G312" s="172" t="e">
        <f>Simulações!CN312</f>
        <v>#N/A</v>
      </c>
      <c r="H312" s="172" t="str">
        <f>Simulações!CT312</f>
        <v>Médio I</v>
      </c>
      <c r="I312" s="172" t="str">
        <f>IF(Simulações!CU312="","",Simulações!CU312)</f>
        <v/>
      </c>
      <c r="J312" s="172" t="str">
        <f>IF(Simulações!CX312="","",Simulações!CX312)</f>
        <v/>
      </c>
      <c r="K312" s="176">
        <f>Simulações!AL312</f>
        <v>2</v>
      </c>
      <c r="L312" s="176">
        <f>Simulações!AS312</f>
        <v>0</v>
      </c>
      <c r="M312" s="172" t="str">
        <f>IF(Simulações!CY312="","",Simulações!CY312)</f>
        <v/>
      </c>
      <c r="N312" s="172" t="str">
        <f>IF(Simulações!CZ312="","",Simulações!CZ312)</f>
        <v/>
      </c>
      <c r="O312" s="172">
        <v>1</v>
      </c>
    </row>
    <row r="313" spans="1:15" ht="14.25" customHeight="1" x14ac:dyDescent="0.25">
      <c r="A313" s="1" t="str">
        <f>Simulações!D313</f>
        <v>Pinguim [IAL]</v>
      </c>
      <c r="B313" s="172" t="str">
        <f>Simulações!DK313</f>
        <v>Sim</v>
      </c>
      <c r="C313" s="183">
        <f>Simulações!K313</f>
        <v>70</v>
      </c>
      <c r="D313" s="172" t="str">
        <f>Simulações!G313</f>
        <v>C3</v>
      </c>
      <c r="E313" s="172" t="e">
        <f>Simulações!CH313</f>
        <v>#N/A</v>
      </c>
      <c r="F313" s="172">
        <f>Simulações!CI313</f>
        <v>0</v>
      </c>
      <c r="G313" s="172" t="e">
        <f>Simulações!CN313</f>
        <v>#N/A</v>
      </c>
      <c r="H313" s="172" t="str">
        <f>Simulações!CT313</f>
        <v>Médio I</v>
      </c>
      <c r="I313" s="172" t="str">
        <f>IF(Simulações!CU313="","",Simulações!CU313)</f>
        <v/>
      </c>
      <c r="J313" s="172" t="str">
        <f>IF(Simulações!CX313="","",Simulações!CX313)</f>
        <v/>
      </c>
      <c r="K313" s="176">
        <f>Simulações!AL313</f>
        <v>2</v>
      </c>
      <c r="L313" s="176">
        <f>Simulações!AS313</f>
        <v>0</v>
      </c>
      <c r="M313" s="172" t="str">
        <f>IF(Simulações!CY313="","",Simulações!CY313)</f>
        <v/>
      </c>
      <c r="N313" s="172" t="str">
        <f>IF(Simulações!CZ313="","",Simulações!CZ313)</f>
        <v/>
      </c>
      <c r="O313" s="172">
        <v>1</v>
      </c>
    </row>
    <row r="314" spans="1:15" ht="14.25" customHeight="1" x14ac:dyDescent="0.25">
      <c r="A314" s="1" t="str">
        <f>Simulações!D314</f>
        <v>Mossoro [IAL]</v>
      </c>
      <c r="B314" s="172" t="str">
        <f>Simulações!DK314</f>
        <v>Sim</v>
      </c>
      <c r="C314" s="183">
        <f>Simulações!K314</f>
        <v>70</v>
      </c>
      <c r="D314" s="172" t="str">
        <f>Simulações!G314</f>
        <v>C4</v>
      </c>
      <c r="E314" s="172" t="str">
        <f>Simulações!CH314</f>
        <v>LEDSTAR</v>
      </c>
      <c r="F314" s="184" t="str">
        <f>Simulações!CI314</f>
        <v xml:space="preserve"> SL VT 9.1 28W</v>
      </c>
      <c r="G314" s="172">
        <f>Simulações!CN314</f>
        <v>28</v>
      </c>
      <c r="H314" s="172" t="str">
        <f>Simulações!CT314</f>
        <v>Médio I</v>
      </c>
      <c r="I314" s="172" t="str">
        <f>IF(Simulações!CU314="","",Simulações!CU314)</f>
        <v/>
      </c>
      <c r="J314" s="172" t="str">
        <f>IF(Simulações!CX314="","",Simulações!CX314)</f>
        <v/>
      </c>
      <c r="K314" s="176">
        <f>Simulações!AL314</f>
        <v>2</v>
      </c>
      <c r="L314" s="176">
        <f>Simulações!AS314</f>
        <v>0</v>
      </c>
      <c r="M314" s="172" t="str">
        <f>IF(Simulações!CY314="","",Simulações!CY314)</f>
        <v/>
      </c>
      <c r="N314" s="172" t="str">
        <f>IF(Simulações!CZ314="","",Simulações!CZ314)</f>
        <v/>
      </c>
      <c r="O314" s="172">
        <v>1</v>
      </c>
    </row>
    <row r="315" spans="1:15" ht="14.25" customHeight="1" x14ac:dyDescent="0.25">
      <c r="A315" s="1" t="str">
        <f>Simulações!D315</f>
        <v>Mossoro [IAL]</v>
      </c>
      <c r="B315" s="172" t="str">
        <f>Simulações!DK315</f>
        <v>Sim</v>
      </c>
      <c r="C315" s="183">
        <f>Simulações!K315</f>
        <v>70</v>
      </c>
      <c r="D315" s="172" t="str">
        <f>Simulações!G315</f>
        <v>C4</v>
      </c>
      <c r="E315" s="172" t="str">
        <f>Simulações!CH315</f>
        <v>SX LIGHTING</v>
      </c>
      <c r="F315" s="172" t="str">
        <f>Simulações!CI315</f>
        <v>SX-INEVO030HF</v>
      </c>
      <c r="G315" s="172">
        <f>Simulações!CN315</f>
        <v>31</v>
      </c>
      <c r="H315" s="172" t="str">
        <f>Simulações!CT315</f>
        <v>Médio I</v>
      </c>
      <c r="I315" s="172" t="str">
        <f>IF(Simulações!CU315="","",Simulações!CU315)</f>
        <v/>
      </c>
      <c r="J315" s="172" t="str">
        <f>IF(Simulações!CX315="","",Simulações!CX315)</f>
        <v/>
      </c>
      <c r="K315" s="176">
        <f>Simulações!AL315</f>
        <v>2</v>
      </c>
      <c r="L315" s="176">
        <f>Simulações!AS315</f>
        <v>0</v>
      </c>
      <c r="M315" s="172" t="str">
        <f>IF(Simulações!CY315="","",Simulações!CY315)</f>
        <v/>
      </c>
      <c r="N315" s="172" t="str">
        <f>IF(Simulações!CZ315="","",Simulações!CZ315)</f>
        <v/>
      </c>
      <c r="O315" s="172">
        <v>1</v>
      </c>
    </row>
    <row r="316" spans="1:15" ht="14.25" customHeight="1" x14ac:dyDescent="0.25">
      <c r="A316" s="1" t="str">
        <f>Simulações!D316</f>
        <v>Mossoro [IAL]</v>
      </c>
      <c r="B316" s="172" t="str">
        <f>Simulações!DK316</f>
        <v>Sim</v>
      </c>
      <c r="C316" s="183">
        <f>Simulações!K316</f>
        <v>70</v>
      </c>
      <c r="D316" s="172" t="str">
        <f>Simulações!G316</f>
        <v>C4</v>
      </c>
      <c r="E316" s="172" t="str">
        <f>Simulações!CH316</f>
        <v>TECNOWATT</v>
      </c>
      <c r="F316" s="172" t="str">
        <f>Simulações!CI316</f>
        <v xml:space="preserve">SIGSAGPTLRRSSNDL_30W_38IBBRS
</v>
      </c>
      <c r="G316" s="172">
        <f>Simulações!CN316</f>
        <v>30</v>
      </c>
      <c r="H316" s="172" t="str">
        <f>Simulações!CT316</f>
        <v>Médio I</v>
      </c>
      <c r="I316" s="172" t="str">
        <f>IF(Simulações!CU316="","",Simulações!CU316)</f>
        <v/>
      </c>
      <c r="J316" s="172" t="str">
        <f>IF(Simulações!CX316="","",Simulações!CX316)</f>
        <v/>
      </c>
      <c r="K316" s="176">
        <f>Simulações!AL316</f>
        <v>2</v>
      </c>
      <c r="L316" s="176">
        <f>Simulações!AS316</f>
        <v>0</v>
      </c>
      <c r="M316" s="172" t="str">
        <f>IF(Simulações!CY316="","",Simulações!CY316)</f>
        <v/>
      </c>
      <c r="N316" s="172" t="str">
        <f>IF(Simulações!CZ316="","",Simulações!CZ316)</f>
        <v/>
      </c>
      <c r="O316" s="172">
        <v>1</v>
      </c>
    </row>
    <row r="317" spans="1:15" ht="14.25" customHeight="1" x14ac:dyDescent="0.25">
      <c r="A317" s="1" t="str">
        <f>Simulações!D317</f>
        <v>Exp Sebastiao Clementino [IAL]</v>
      </c>
      <c r="B317" s="172" t="str">
        <f>Simulações!DK317</f>
        <v>Sim</v>
      </c>
      <c r="C317" s="183">
        <f>Simulações!K317</f>
        <v>70</v>
      </c>
      <c r="D317" s="172" t="str">
        <f>Simulações!G317</f>
        <v>C4</v>
      </c>
      <c r="E317" s="172" t="str">
        <f>Simulações!CH317</f>
        <v>LEDSTAR</v>
      </c>
      <c r="F317" s="184" t="str">
        <f>Simulações!CI317</f>
        <v xml:space="preserve"> SL VT 9.1 28W</v>
      </c>
      <c r="G317" s="172">
        <f>Simulações!CN317</f>
        <v>28</v>
      </c>
      <c r="H317" s="172" t="str">
        <f>Simulações!CT317</f>
        <v>Médio I</v>
      </c>
      <c r="I317" s="172" t="str">
        <f>IF(Simulações!CU317="","",Simulações!CU317)</f>
        <v/>
      </c>
      <c r="J317" s="172" t="str">
        <f>IF(Simulações!CX317="","",Simulações!CX317)</f>
        <v/>
      </c>
      <c r="K317" s="176">
        <f>Simulações!AL317</f>
        <v>2</v>
      </c>
      <c r="L317" s="176">
        <f>Simulações!AS317</f>
        <v>0</v>
      </c>
      <c r="M317" s="172" t="str">
        <f>IF(Simulações!CY317="","",Simulações!CY317)</f>
        <v/>
      </c>
      <c r="N317" s="172" t="str">
        <f>IF(Simulações!CZ317="","",Simulações!CZ317)</f>
        <v/>
      </c>
      <c r="O317" s="172">
        <v>1</v>
      </c>
    </row>
    <row r="318" spans="1:15" ht="14.25" customHeight="1" x14ac:dyDescent="0.25">
      <c r="A318" s="1" t="str">
        <f>Simulações!D318</f>
        <v>Exp Sebastiao Clementino [IAL]</v>
      </c>
      <c r="B318" s="172" t="str">
        <f>Simulações!DK318</f>
        <v>Sim</v>
      </c>
      <c r="C318" s="183">
        <f>Simulações!K318</f>
        <v>70</v>
      </c>
      <c r="D318" s="172" t="str">
        <f>Simulações!G318</f>
        <v>C4</v>
      </c>
      <c r="E318" s="172" t="str">
        <f>Simulações!CH318</f>
        <v>SX LIGHTING</v>
      </c>
      <c r="F318" s="172" t="str">
        <f>Simulações!CI318</f>
        <v>SX-INEVO030HF</v>
      </c>
      <c r="G318" s="172">
        <f>Simulações!CN318</f>
        <v>31</v>
      </c>
      <c r="H318" s="172" t="str">
        <f>Simulações!CT318</f>
        <v>Médio I</v>
      </c>
      <c r="I318" s="172" t="str">
        <f>IF(Simulações!CU318="","",Simulações!CU318)</f>
        <v>Médio I</v>
      </c>
      <c r="J318" s="172" t="str">
        <f>IF(Simulações!CX318="","",Simulações!CX318)</f>
        <v/>
      </c>
      <c r="K318" s="176">
        <f>Simulações!AL318</f>
        <v>2</v>
      </c>
      <c r="L318" s="176">
        <f>Simulações!AS318</f>
        <v>0</v>
      </c>
      <c r="M318" s="172" t="str">
        <f>IF(Simulações!CY318="","",Simulações!CY318)</f>
        <v/>
      </c>
      <c r="N318" s="172" t="str">
        <f>IF(Simulações!CZ318="","",Simulações!CZ318)</f>
        <v/>
      </c>
      <c r="O318" s="172">
        <v>1</v>
      </c>
    </row>
    <row r="319" spans="1:15" ht="14.25" customHeight="1" x14ac:dyDescent="0.25">
      <c r="A319" s="1" t="str">
        <f>Simulações!D319</f>
        <v>Exp Sebastiao Clementino [IAL]</v>
      </c>
      <c r="B319" s="172" t="str">
        <f>Simulações!DK319</f>
        <v>Sim</v>
      </c>
      <c r="C319" s="183">
        <f>Simulações!K319</f>
        <v>70</v>
      </c>
      <c r="D319" s="172" t="str">
        <f>Simulações!G319</f>
        <v>C4</v>
      </c>
      <c r="E319" s="172" t="str">
        <f>Simulações!CH319</f>
        <v>TECNOWATT</v>
      </c>
      <c r="F319" s="172" t="str">
        <f>Simulações!CI319</f>
        <v xml:space="preserve">SIGSAGPTLRRSSNDL_30W_38IBBRS
</v>
      </c>
      <c r="G319" s="172">
        <f>Simulações!CN319</f>
        <v>30</v>
      </c>
      <c r="H319" s="172" t="str">
        <f>Simulações!CT319</f>
        <v>Médio I</v>
      </c>
      <c r="I319" s="172" t="str">
        <f>IF(Simulações!CU319="","",Simulações!CU319)</f>
        <v>Médio I</v>
      </c>
      <c r="J319" s="172" t="str">
        <f>IF(Simulações!CX319="","",Simulações!CX319)</f>
        <v/>
      </c>
      <c r="K319" s="176">
        <f>Simulações!AL319</f>
        <v>2</v>
      </c>
      <c r="L319" s="176">
        <f>Simulações!AS319</f>
        <v>0</v>
      </c>
      <c r="M319" s="172" t="str">
        <f>IF(Simulações!CY319="","",Simulações!CY319)</f>
        <v/>
      </c>
      <c r="N319" s="172" t="str">
        <f>IF(Simulações!CZ319="","",Simulações!CZ319)</f>
        <v/>
      </c>
      <c r="O319" s="172">
        <v>1</v>
      </c>
    </row>
    <row r="320" spans="1:15" ht="14.25" customHeight="1" x14ac:dyDescent="0.25">
      <c r="A320" s="1" t="str">
        <f>Simulações!D320</f>
        <v>Diniz [IAL]</v>
      </c>
      <c r="B320" s="172" t="str">
        <f>Simulações!DK320</f>
        <v>Sim</v>
      </c>
      <c r="C320" s="183">
        <f>Simulações!K320</f>
        <v>40</v>
      </c>
      <c r="D320" s="172" t="str">
        <f>Simulações!G320</f>
        <v>C5</v>
      </c>
      <c r="E320" s="172" t="str">
        <f>Simulações!CH320</f>
        <v>LEDSTAR</v>
      </c>
      <c r="F320" s="172" t="str">
        <f>Simulações!CI320</f>
        <v xml:space="preserve"> SL VT 9.1 17W</v>
      </c>
      <c r="G320" s="172">
        <f>Simulações!CN320</f>
        <v>17</v>
      </c>
      <c r="H320" s="172" t="str">
        <f>Simulações!CT320</f>
        <v>Médio I</v>
      </c>
      <c r="I320" s="172" t="str">
        <f>IF(Simulações!CU320="","",Simulações!CU320)</f>
        <v/>
      </c>
      <c r="J320" s="172" t="str">
        <f>IF(Simulações!CX320="","",Simulações!CX320)</f>
        <v/>
      </c>
      <c r="K320" s="176">
        <f>Simulações!AL320</f>
        <v>2</v>
      </c>
      <c r="L320" s="176">
        <f>Simulações!AS320</f>
        <v>0</v>
      </c>
      <c r="M320" s="172" t="str">
        <f>IF(Simulações!CY320="","",Simulações!CY320)</f>
        <v/>
      </c>
      <c r="N320" s="172" t="str">
        <f>IF(Simulações!CZ320="","",Simulações!CZ320)</f>
        <v/>
      </c>
      <c r="O320" s="172">
        <v>1</v>
      </c>
    </row>
    <row r="321" spans="1:15" ht="14.25" customHeight="1" x14ac:dyDescent="0.25">
      <c r="A321" s="1" t="str">
        <f>Simulações!D321</f>
        <v>Diniz [IAL]</v>
      </c>
      <c r="B321" s="172" t="str">
        <f>Simulações!DK321</f>
        <v>Sim</v>
      </c>
      <c r="C321" s="183">
        <f>Simulações!K321</f>
        <v>40</v>
      </c>
      <c r="D321" s="172" t="str">
        <f>Simulações!G321</f>
        <v>C5</v>
      </c>
      <c r="E321" s="172" t="str">
        <f>Simulações!CH321</f>
        <v>SX LIGHTING</v>
      </c>
      <c r="F321" s="172" t="str">
        <f>Simulações!CI321</f>
        <v>SX-INEVO020HF</v>
      </c>
      <c r="G321" s="172">
        <f>Simulações!CN321</f>
        <v>22.5</v>
      </c>
      <c r="H321" s="172" t="str">
        <f>Simulações!CT321</f>
        <v>Médio I</v>
      </c>
      <c r="I321" s="172" t="str">
        <f>IF(Simulações!CU321="","",Simulações!CU321)</f>
        <v/>
      </c>
      <c r="J321" s="172" t="str">
        <f>IF(Simulações!CX321="","",Simulações!CX321)</f>
        <v/>
      </c>
      <c r="K321" s="176">
        <f>Simulações!AL321</f>
        <v>2</v>
      </c>
      <c r="L321" s="176">
        <f>Simulações!AS321</f>
        <v>0</v>
      </c>
      <c r="M321" s="172" t="str">
        <f>IF(Simulações!CY321="","",Simulações!CY321)</f>
        <v/>
      </c>
      <c r="N321" s="172" t="str">
        <f>IF(Simulações!CZ321="","",Simulações!CZ321)</f>
        <v/>
      </c>
      <c r="O321" s="172">
        <v>1</v>
      </c>
    </row>
    <row r="322" spans="1:15" ht="14.25" customHeight="1" x14ac:dyDescent="0.25">
      <c r="A322" s="1" t="str">
        <f>Simulações!D322</f>
        <v>Diniz [IAL]</v>
      </c>
      <c r="B322" s="172" t="str">
        <f>Simulações!DK322</f>
        <v>Sim</v>
      </c>
      <c r="C322" s="183">
        <f>Simulações!K322</f>
        <v>40</v>
      </c>
      <c r="D322" s="172" t="str">
        <f>Simulações!G322</f>
        <v>C5</v>
      </c>
      <c r="E322" s="172" t="str">
        <f>Simulações!CH322</f>
        <v>TECNOWATT</v>
      </c>
      <c r="F322" s="172" t="str">
        <f>Simulações!CI322</f>
        <v xml:space="preserve">SIGSAGPTLRRSSNDL_30W_38IBBRS
</v>
      </c>
      <c r="G322" s="172">
        <f>Simulações!CN322</f>
        <v>30</v>
      </c>
      <c r="H322" s="172" t="str">
        <f>Simulações!CT322</f>
        <v>Médio I</v>
      </c>
      <c r="I322" s="172" t="str">
        <f>IF(Simulações!CU322="","",Simulações!CU322)</f>
        <v/>
      </c>
      <c r="J322" s="172" t="str">
        <f>IF(Simulações!CX322="","",Simulações!CX322)</f>
        <v/>
      </c>
      <c r="K322" s="176">
        <f>Simulações!AL322</f>
        <v>2</v>
      </c>
      <c r="L322" s="176">
        <f>Simulações!AS322</f>
        <v>0</v>
      </c>
      <c r="M322" s="172" t="str">
        <f>IF(Simulações!CY322="","",Simulações!CY322)</f>
        <v/>
      </c>
      <c r="N322" s="172" t="str">
        <f>IF(Simulações!CZ322="","",Simulações!CZ322)</f>
        <v/>
      </c>
      <c r="O322" s="172">
        <v>1</v>
      </c>
    </row>
    <row r="323" spans="1:15" ht="14.25" customHeight="1" x14ac:dyDescent="0.25">
      <c r="A323" s="1" t="str">
        <f>Simulações!D323</f>
        <v>Maues [IAL]</v>
      </c>
      <c r="B323" s="172" t="str">
        <f>Simulações!DK323</f>
        <v>Sim</v>
      </c>
      <c r="C323" s="183">
        <f>Simulações!K323</f>
        <v>70</v>
      </c>
      <c r="D323" s="172" t="str">
        <f>Simulações!G323</f>
        <v>C4</v>
      </c>
      <c r="E323" s="172" t="str">
        <f>Simulações!CH323</f>
        <v>LEDSTAR</v>
      </c>
      <c r="F323" s="184" t="str">
        <f>Simulações!CI323</f>
        <v xml:space="preserve"> SL VT 9.1 17W</v>
      </c>
      <c r="G323" s="172">
        <f>Simulações!CN323</f>
        <v>17</v>
      </c>
      <c r="H323" s="172" t="str">
        <f>Simulações!CT323</f>
        <v>Médio II</v>
      </c>
      <c r="I323" s="172" t="str">
        <f>IF(Simulações!CU323="","",Simulações!CU323)</f>
        <v/>
      </c>
      <c r="J323" s="172" t="str">
        <f>IF(Simulações!CX323="","",Simulações!CX323)</f>
        <v/>
      </c>
      <c r="K323" s="176">
        <f>Simulações!AL323</f>
        <v>2</v>
      </c>
      <c r="L323" s="176">
        <f>Simulações!AS323</f>
        <v>0</v>
      </c>
      <c r="M323" s="172" t="str">
        <f>IF(Simulações!CY323="","",Simulações!CY323)</f>
        <v/>
      </c>
      <c r="N323" s="172" t="str">
        <f>IF(Simulações!CZ323="","",Simulações!CZ323)</f>
        <v/>
      </c>
      <c r="O323" s="172">
        <v>1</v>
      </c>
    </row>
    <row r="324" spans="1:15" ht="14.25" customHeight="1" x14ac:dyDescent="0.25">
      <c r="A324" s="1" t="str">
        <f>Simulações!D324</f>
        <v>Maues [IAL]</v>
      </c>
      <c r="B324" s="172" t="str">
        <f>Simulações!DK324</f>
        <v>Sim</v>
      </c>
      <c r="C324" s="183">
        <f>Simulações!K324</f>
        <v>70</v>
      </c>
      <c r="D324" s="172" t="str">
        <f>Simulações!G324</f>
        <v>C4</v>
      </c>
      <c r="E324" s="172" t="str">
        <f>Simulações!CH324</f>
        <v>SX LIGHTING</v>
      </c>
      <c r="F324" s="172" t="str">
        <f>Simulações!CI324</f>
        <v>SX-INEVO020HF</v>
      </c>
      <c r="G324" s="172">
        <f>Simulações!CN324</f>
        <v>22.5</v>
      </c>
      <c r="H324" s="172" t="str">
        <f>Simulações!CT324</f>
        <v>Médio II</v>
      </c>
      <c r="I324" s="172" t="str">
        <f>IF(Simulações!CU324="","",Simulações!CU324)</f>
        <v/>
      </c>
      <c r="J324" s="172" t="str">
        <f>IF(Simulações!CX324="","",Simulações!CX324)</f>
        <v/>
      </c>
      <c r="K324" s="176">
        <f>Simulações!AL324</f>
        <v>2</v>
      </c>
      <c r="L324" s="176">
        <f>Simulações!AS324</f>
        <v>0</v>
      </c>
      <c r="M324" s="172" t="str">
        <f>IF(Simulações!CY324="","",Simulações!CY324)</f>
        <v/>
      </c>
      <c r="N324" s="172" t="str">
        <f>IF(Simulações!CZ324="","",Simulações!CZ324)</f>
        <v/>
      </c>
      <c r="O324" s="172">
        <v>1</v>
      </c>
    </row>
    <row r="325" spans="1:15" ht="14.25" customHeight="1" x14ac:dyDescent="0.25">
      <c r="A325" s="1" t="str">
        <f>Simulações!D325</f>
        <v>Maues [IAL]</v>
      </c>
      <c r="B325" s="172" t="str">
        <f>Simulações!DK325</f>
        <v>Sim</v>
      </c>
      <c r="C325" s="183">
        <f>Simulações!K325</f>
        <v>70</v>
      </c>
      <c r="D325" s="172" t="str">
        <f>Simulações!G325</f>
        <v>C4</v>
      </c>
      <c r="E325" s="172" t="str">
        <f>Simulações!CH325</f>
        <v>TECNOWATT</v>
      </c>
      <c r="F325" s="172" t="str">
        <f>Simulações!CI325</f>
        <v xml:space="preserve">SIGSAGPTLRRSSNDL_30W_38IBBRS
</v>
      </c>
      <c r="G325" s="172">
        <f>Simulações!CN325</f>
        <v>30</v>
      </c>
      <c r="H325" s="172" t="str">
        <f>Simulações!CT325</f>
        <v>Médio II</v>
      </c>
      <c r="I325" s="172" t="str">
        <f>IF(Simulações!CU325="","",Simulações!CU325)</f>
        <v/>
      </c>
      <c r="J325" s="172" t="str">
        <f>IF(Simulações!CX325="","",Simulações!CX325)</f>
        <v/>
      </c>
      <c r="K325" s="176">
        <f>Simulações!AL325</f>
        <v>2</v>
      </c>
      <c r="L325" s="176">
        <f>Simulações!AS325</f>
        <v>0</v>
      </c>
      <c r="M325" s="172" t="str">
        <f>IF(Simulações!CY325="","",Simulações!CY325)</f>
        <v/>
      </c>
      <c r="N325" s="172" t="str">
        <f>IF(Simulações!CZ325="","",Simulações!CZ325)</f>
        <v/>
      </c>
      <c r="O325" s="172">
        <v>1</v>
      </c>
    </row>
    <row r="326" spans="1:15" ht="14.25" customHeight="1" x14ac:dyDescent="0.25">
      <c r="A326" s="1" t="str">
        <f>Simulações!D326</f>
        <v>Lauro Sodre [IAL]</v>
      </c>
      <c r="B326" s="172" t="str">
        <f>Simulações!DK326</f>
        <v>Sim</v>
      </c>
      <c r="C326" s="183">
        <f>Simulações!K326</f>
        <v>96</v>
      </c>
      <c r="D326" s="172" t="str">
        <f>Simulações!G326</f>
        <v>C5</v>
      </c>
      <c r="E326" s="172" t="str">
        <f>Simulações!CH326</f>
        <v>LEDSTAR</v>
      </c>
      <c r="F326" s="172" t="str">
        <f>Simulações!CI326</f>
        <v xml:space="preserve"> SL VT 9.1 44W</v>
      </c>
      <c r="G326" s="172">
        <f>Simulações!CN326</f>
        <v>44</v>
      </c>
      <c r="H326" s="172" t="str">
        <f>Simulações!CT326</f>
        <v>Médio II</v>
      </c>
      <c r="I326" s="172" t="str">
        <f>IF(Simulações!CU326="","",Simulações!CU326)</f>
        <v/>
      </c>
      <c r="J326" s="172" t="str">
        <f>IF(Simulações!CX326="","",Simulações!CX326)</f>
        <v/>
      </c>
      <c r="K326" s="176">
        <f>Simulações!AL326</f>
        <v>2</v>
      </c>
      <c r="L326" s="176">
        <f>Simulações!AS326</f>
        <v>0</v>
      </c>
      <c r="M326" s="172" t="str">
        <f>IF(Simulações!CY326="","",Simulações!CY326)</f>
        <v/>
      </c>
      <c r="N326" s="172" t="str">
        <f>IF(Simulações!CZ326="","",Simulações!CZ326)</f>
        <v/>
      </c>
      <c r="O326" s="172">
        <v>1</v>
      </c>
    </row>
    <row r="327" spans="1:15" ht="14.25" customHeight="1" x14ac:dyDescent="0.25">
      <c r="A327" s="1" t="str">
        <f>Simulações!D327</f>
        <v>Lauro Sodre [IAL]</v>
      </c>
      <c r="B327" s="172" t="str">
        <f>Simulações!DK327</f>
        <v>Sim</v>
      </c>
      <c r="C327" s="183">
        <f>Simulações!K327</f>
        <v>96</v>
      </c>
      <c r="D327" s="172" t="str">
        <f>Simulações!G327</f>
        <v>C5</v>
      </c>
      <c r="E327" s="172" t="str">
        <f>Simulações!CH327</f>
        <v>SX LIGHTING</v>
      </c>
      <c r="F327" s="172" t="str">
        <f>Simulações!CI327</f>
        <v>SX-INEVO060HF</v>
      </c>
      <c r="G327" s="172">
        <f>Simulações!CN327</f>
        <v>60</v>
      </c>
      <c r="H327" s="172" t="str">
        <f>Simulações!CT327</f>
        <v>Médio II</v>
      </c>
      <c r="I327" s="172" t="str">
        <f>IF(Simulações!CU327="","",Simulações!CU327)</f>
        <v/>
      </c>
      <c r="J327" s="172" t="str">
        <f>IF(Simulações!CX327="","",Simulações!CX327)</f>
        <v/>
      </c>
      <c r="K327" s="176">
        <f>Simulações!AL327</f>
        <v>2</v>
      </c>
      <c r="L327" s="176">
        <f>Simulações!AS327</f>
        <v>0</v>
      </c>
      <c r="M327" s="172" t="str">
        <f>IF(Simulações!CY327="","",Simulações!CY327)</f>
        <v/>
      </c>
      <c r="N327" s="172" t="str">
        <f>IF(Simulações!CZ327="","",Simulações!CZ327)</f>
        <v/>
      </c>
      <c r="O327" s="172">
        <v>1</v>
      </c>
    </row>
    <row r="328" spans="1:15" ht="14.25" customHeight="1" x14ac:dyDescent="0.25">
      <c r="A328" s="1" t="str">
        <f>Simulações!D328</f>
        <v>Lauro Sodre [IAL]</v>
      </c>
      <c r="B328" s="172" t="str">
        <f>Simulações!DK328</f>
        <v>Sim</v>
      </c>
      <c r="C328" s="183">
        <f>Simulações!K328</f>
        <v>96</v>
      </c>
      <c r="D328" s="172" t="str">
        <f>Simulações!G328</f>
        <v>C5</v>
      </c>
      <c r="E328" s="172" t="e">
        <f>Simulações!CH328</f>
        <v>#N/A</v>
      </c>
      <c r="F328" s="172">
        <f>Simulações!CI328</f>
        <v>0</v>
      </c>
      <c r="G328" s="172" t="e">
        <f>Simulações!CN328</f>
        <v>#N/A</v>
      </c>
      <c r="H328" s="172" t="str">
        <f>Simulações!CT328</f>
        <v>Médio II</v>
      </c>
      <c r="I328" s="172" t="str">
        <f>IF(Simulações!CU328="","",Simulações!CU328)</f>
        <v/>
      </c>
      <c r="J328" s="172" t="str">
        <f>IF(Simulações!CX328="","",Simulações!CX328)</f>
        <v/>
      </c>
      <c r="K328" s="176">
        <f>Simulações!AL328</f>
        <v>2</v>
      </c>
      <c r="L328" s="176">
        <f>Simulações!AS328</f>
        <v>0</v>
      </c>
      <c r="M328" s="172" t="str">
        <f>IF(Simulações!CY328="","",Simulações!CY328)</f>
        <v/>
      </c>
      <c r="N328" s="172" t="str">
        <f>IF(Simulações!CZ328="","",Simulações!CZ328)</f>
        <v/>
      </c>
      <c r="O328" s="172">
        <v>1</v>
      </c>
    </row>
    <row r="329" spans="1:15" ht="14.25" customHeight="1" x14ac:dyDescent="0.25">
      <c r="A329" s="1" t="str">
        <f>Simulações!D329</f>
        <v>Rua Desembargador Capistrano De Morais E Silva [IAL]</v>
      </c>
      <c r="B329" s="172" t="str">
        <f>Simulações!DK329</f>
        <v>Sim</v>
      </c>
      <c r="C329" s="183">
        <f>Simulações!K329</f>
        <v>70</v>
      </c>
      <c r="D329" s="172" t="str">
        <f>Simulações!G329</f>
        <v>C4</v>
      </c>
      <c r="E329" s="172" t="e">
        <f>Simulações!CH329</f>
        <v>#N/A</v>
      </c>
      <c r="F329" s="172">
        <f>Simulações!CI329</f>
        <v>0</v>
      </c>
      <c r="G329" s="172" t="e">
        <f>Simulações!CN329</f>
        <v>#N/A</v>
      </c>
      <c r="H329" s="172" t="str">
        <f>Simulações!CT329</f>
        <v>Médio I</v>
      </c>
      <c r="I329" s="172" t="str">
        <f>IF(Simulações!CU329="","",Simulações!CU329)</f>
        <v/>
      </c>
      <c r="J329" s="172" t="str">
        <f>IF(Simulações!CX329="","",Simulações!CX329)</f>
        <v/>
      </c>
      <c r="K329" s="176">
        <f>Simulações!AL329</f>
        <v>2</v>
      </c>
      <c r="L329" s="176">
        <f>Simulações!AS329</f>
        <v>0</v>
      </c>
      <c r="M329" s="172" t="str">
        <f>IF(Simulações!CY329="","",Simulações!CY329)</f>
        <v/>
      </c>
      <c r="N329" s="172" t="str">
        <f>IF(Simulações!CZ329="","",Simulações!CZ329)</f>
        <v/>
      </c>
      <c r="O329" s="172">
        <v>1</v>
      </c>
    </row>
    <row r="330" spans="1:15" ht="14.25" customHeight="1" x14ac:dyDescent="0.25">
      <c r="A330" s="1" t="str">
        <f>Simulações!D330</f>
        <v>Rua Desembargador Capistrano De Morais E Silva [IAL]</v>
      </c>
      <c r="B330" s="172" t="str">
        <f>Simulações!DK330</f>
        <v>Sim</v>
      </c>
      <c r="C330" s="183">
        <f>Simulações!K330</f>
        <v>70</v>
      </c>
      <c r="D330" s="172" t="str">
        <f>Simulações!G330</f>
        <v>C4</v>
      </c>
      <c r="E330" s="172" t="e">
        <f>Simulações!CH330</f>
        <v>#N/A</v>
      </c>
      <c r="F330" s="172">
        <f>Simulações!CI330</f>
        <v>0</v>
      </c>
      <c r="G330" s="172" t="e">
        <f>Simulações!CN330</f>
        <v>#N/A</v>
      </c>
      <c r="H330" s="172" t="str">
        <f>Simulações!CT330</f>
        <v>Médio I</v>
      </c>
      <c r="I330" s="172" t="str">
        <f>IF(Simulações!CU330="","",Simulações!CU330)</f>
        <v>Médio II</v>
      </c>
      <c r="J330" s="172" t="str">
        <f>IF(Simulações!CX330="","",Simulações!CX330)</f>
        <v/>
      </c>
      <c r="K330" s="176">
        <f>Simulações!AL330</f>
        <v>2</v>
      </c>
      <c r="L330" s="176">
        <f>Simulações!AS330</f>
        <v>0</v>
      </c>
      <c r="M330" s="172" t="str">
        <f>IF(Simulações!CY330="","",Simulações!CY330)</f>
        <v/>
      </c>
      <c r="N330" s="172" t="str">
        <f>IF(Simulações!CZ330="","",Simulações!CZ330)</f>
        <v/>
      </c>
      <c r="O330" s="172">
        <v>1</v>
      </c>
    </row>
    <row r="331" spans="1:15" ht="14.25" customHeight="1" x14ac:dyDescent="0.25">
      <c r="A331" s="1" t="str">
        <f>Simulações!D331</f>
        <v>Rua Desembargador Capistrano De Morais E Silva [IAL]</v>
      </c>
      <c r="B331" s="172" t="str">
        <f>Simulações!DK331</f>
        <v>Sim</v>
      </c>
      <c r="C331" s="183">
        <f>Simulações!K331</f>
        <v>70</v>
      </c>
      <c r="D331" s="172" t="str">
        <f>Simulações!G331</f>
        <v>C4</v>
      </c>
      <c r="E331" s="172" t="e">
        <f>Simulações!CH331</f>
        <v>#N/A</v>
      </c>
      <c r="F331" s="172">
        <f>Simulações!CI331</f>
        <v>0</v>
      </c>
      <c r="G331" s="172" t="e">
        <f>Simulações!CN331</f>
        <v>#N/A</v>
      </c>
      <c r="H331" s="172" t="str">
        <f>Simulações!CT331</f>
        <v>Médio I</v>
      </c>
      <c r="I331" s="172" t="str">
        <f>IF(Simulações!CU331="","",Simulações!CU331)</f>
        <v>Médio II</v>
      </c>
      <c r="J331" s="172" t="str">
        <f>IF(Simulações!CX331="","",Simulações!CX331)</f>
        <v/>
      </c>
      <c r="K331" s="176">
        <f>Simulações!AL331</f>
        <v>2</v>
      </c>
      <c r="L331" s="176">
        <f>Simulações!AS331</f>
        <v>0</v>
      </c>
      <c r="M331" s="172" t="str">
        <f>IF(Simulações!CY331="","",Simulações!CY331)</f>
        <v/>
      </c>
      <c r="N331" s="172" t="str">
        <f>IF(Simulações!CZ331="","",Simulações!CZ331)</f>
        <v/>
      </c>
      <c r="O331" s="172">
        <v>1</v>
      </c>
    </row>
    <row r="332" spans="1:15" ht="14.25" customHeight="1" x14ac:dyDescent="0.25">
      <c r="A332" s="1" t="str">
        <f>Simulações!D332</f>
        <v>Metorio Maranhao [IAL]</v>
      </c>
      <c r="B332" s="172" t="str">
        <f>Simulações!DK332</f>
        <v>Sim</v>
      </c>
      <c r="C332" s="183">
        <f>Simulações!K332</f>
        <v>96</v>
      </c>
      <c r="D332" s="172" t="str">
        <f>Simulações!G332</f>
        <v>C3</v>
      </c>
      <c r="E332" s="172" t="e">
        <f>Simulações!CH332</f>
        <v>#N/A</v>
      </c>
      <c r="F332" s="172">
        <f>Simulações!CI332</f>
        <v>0</v>
      </c>
      <c r="G332" s="172" t="e">
        <f>Simulações!CN332</f>
        <v>#N/A</v>
      </c>
      <c r="H332" s="172" t="str">
        <f>Simulações!CT332</f>
        <v>Médio I</v>
      </c>
      <c r="I332" s="172" t="str">
        <f>IF(Simulações!CU332="","",Simulações!CU332)</f>
        <v/>
      </c>
      <c r="J332" s="172" t="str">
        <f>IF(Simulações!CX332="","",Simulações!CX332)</f>
        <v/>
      </c>
      <c r="K332" s="176">
        <f>Simulações!AL332</f>
        <v>2</v>
      </c>
      <c r="L332" s="176">
        <f>Simulações!AS332</f>
        <v>0</v>
      </c>
      <c r="M332" s="172" t="str">
        <f>IF(Simulações!CY332="","",Simulações!CY332)</f>
        <v/>
      </c>
      <c r="N332" s="172" t="str">
        <f>IF(Simulações!CZ332="","",Simulações!CZ332)</f>
        <v/>
      </c>
      <c r="O332" s="172">
        <v>1</v>
      </c>
    </row>
    <row r="333" spans="1:15" ht="14.25" customHeight="1" x14ac:dyDescent="0.25">
      <c r="A333" s="1" t="str">
        <f>Simulações!D333</f>
        <v>Metorio Maranhao [IAL]</v>
      </c>
      <c r="B333" s="172" t="str">
        <f>Simulações!DK333</f>
        <v>Sim</v>
      </c>
      <c r="C333" s="183">
        <f>Simulações!K333</f>
        <v>96</v>
      </c>
      <c r="D333" s="172" t="str">
        <f>Simulações!G333</f>
        <v>C3</v>
      </c>
      <c r="E333" s="172" t="e">
        <f>Simulações!CH333</f>
        <v>#N/A</v>
      </c>
      <c r="F333" s="172">
        <f>Simulações!CI333</f>
        <v>0</v>
      </c>
      <c r="G333" s="172" t="e">
        <f>Simulações!CN333</f>
        <v>#N/A</v>
      </c>
      <c r="H333" s="172" t="str">
        <f>Simulações!CT333</f>
        <v>Médio I</v>
      </c>
      <c r="I333" s="172" t="str">
        <f>IF(Simulações!CU333="","",Simulações!CU333)</f>
        <v/>
      </c>
      <c r="J333" s="172" t="str">
        <f>IF(Simulações!CX333="","",Simulações!CX333)</f>
        <v/>
      </c>
      <c r="K333" s="176">
        <f>Simulações!AL333</f>
        <v>2</v>
      </c>
      <c r="L333" s="176">
        <f>Simulações!AS333</f>
        <v>0</v>
      </c>
      <c r="M333" s="172" t="str">
        <f>IF(Simulações!CY333="","",Simulações!CY333)</f>
        <v/>
      </c>
      <c r="N333" s="172" t="str">
        <f>IF(Simulações!CZ333="","",Simulações!CZ333)</f>
        <v/>
      </c>
      <c r="O333" s="172">
        <v>1</v>
      </c>
    </row>
    <row r="334" spans="1:15" ht="14.25" customHeight="1" x14ac:dyDescent="0.25">
      <c r="A334" s="1" t="str">
        <f>Simulações!D334</f>
        <v>Metorio Maranhao [IAL]</v>
      </c>
      <c r="B334" s="172" t="str">
        <f>Simulações!DK334</f>
        <v>Sim</v>
      </c>
      <c r="C334" s="183">
        <f>Simulações!K334</f>
        <v>96</v>
      </c>
      <c r="D334" s="172" t="str">
        <f>Simulações!G334</f>
        <v>C3</v>
      </c>
      <c r="E334" s="172" t="e">
        <f>Simulações!CH334</f>
        <v>#N/A</v>
      </c>
      <c r="F334" s="172">
        <f>Simulações!CI334</f>
        <v>0</v>
      </c>
      <c r="G334" s="172" t="e">
        <f>Simulações!CN334</f>
        <v>#N/A</v>
      </c>
      <c r="H334" s="172" t="str">
        <f>Simulações!CT334</f>
        <v>Médio I</v>
      </c>
      <c r="I334" s="172" t="str">
        <f>IF(Simulações!CU334="","",Simulações!CU334)</f>
        <v/>
      </c>
      <c r="J334" s="172" t="str">
        <f>IF(Simulações!CX334="","",Simulações!CX334)</f>
        <v/>
      </c>
      <c r="K334" s="176">
        <f>Simulações!AL334</f>
        <v>2</v>
      </c>
      <c r="L334" s="176">
        <f>Simulações!AS334</f>
        <v>0</v>
      </c>
      <c r="M334" s="172" t="str">
        <f>IF(Simulações!CY334="","",Simulações!CY334)</f>
        <v/>
      </c>
      <c r="N334" s="172" t="str">
        <f>IF(Simulações!CZ334="","",Simulações!CZ334)</f>
        <v/>
      </c>
      <c r="O334" s="172">
        <v>1</v>
      </c>
    </row>
    <row r="335" spans="1:15" ht="14.25" customHeight="1" x14ac:dyDescent="0.25">
      <c r="A335" s="1" t="str">
        <f>Simulações!D335</f>
        <v>Jose Tavare De Olanda [IAL]</v>
      </c>
      <c r="B335" s="172" t="str">
        <f>Simulações!DK335</f>
        <v>Sim</v>
      </c>
      <c r="C335" s="183">
        <f>Simulações!K335</f>
        <v>211</v>
      </c>
      <c r="D335" s="172" t="str">
        <f>Simulações!G335</f>
        <v>C4</v>
      </c>
      <c r="E335" s="172" t="str">
        <f>Simulações!CH335</f>
        <v>LEDSTAR</v>
      </c>
      <c r="F335" s="172" t="str">
        <f>Simulações!CI335</f>
        <v xml:space="preserve"> SL VT 9.1 65W</v>
      </c>
      <c r="G335" s="172">
        <f>Simulações!CN335</f>
        <v>65</v>
      </c>
      <c r="H335" s="172" t="str">
        <f>Simulações!CT335</f>
        <v>Longo I</v>
      </c>
      <c r="I335" s="172" t="str">
        <f>IF(Simulações!CU335="","",Simulações!CU335)</f>
        <v/>
      </c>
      <c r="J335" s="172" t="str">
        <f>IF(Simulações!CX335="","",Simulações!CX335)</f>
        <v/>
      </c>
      <c r="K335" s="176">
        <f>Simulações!AL335</f>
        <v>2</v>
      </c>
      <c r="L335" s="176">
        <f>Simulações!AS335</f>
        <v>0</v>
      </c>
      <c r="M335" s="172" t="str">
        <f>IF(Simulações!CY335="","",Simulações!CY335)</f>
        <v/>
      </c>
      <c r="N335" s="172" t="str">
        <f>IF(Simulações!CZ335="","",Simulações!CZ335)</f>
        <v/>
      </c>
      <c r="O335" s="172">
        <v>1</v>
      </c>
    </row>
    <row r="336" spans="1:15" ht="14.25" customHeight="1" x14ac:dyDescent="0.25">
      <c r="A336" s="1" t="str">
        <f>Simulações!D336</f>
        <v>Jose Tavare De Olanda [IAL]</v>
      </c>
      <c r="B336" s="172" t="str">
        <f>Simulações!DK336</f>
        <v>Sim</v>
      </c>
      <c r="C336" s="183">
        <f>Simulações!K336</f>
        <v>211</v>
      </c>
      <c r="D336" s="172" t="str">
        <f>Simulações!G336</f>
        <v>C4</v>
      </c>
      <c r="E336" s="172" t="str">
        <f>Simulações!CH336</f>
        <v>SX LIGHTING</v>
      </c>
      <c r="F336" s="172" t="str">
        <f>Simulações!CI336</f>
        <v>SX-INEVO050HF</v>
      </c>
      <c r="G336" s="172">
        <f>Simulações!CN336</f>
        <v>50</v>
      </c>
      <c r="H336" s="172" t="str">
        <f>Simulações!CT336</f>
        <v>Longo I</v>
      </c>
      <c r="I336" s="172" t="str">
        <f>IF(Simulações!CU336="","",Simulações!CU336)</f>
        <v/>
      </c>
      <c r="J336" s="172" t="str">
        <f>IF(Simulações!CX336="","",Simulações!CX336)</f>
        <v/>
      </c>
      <c r="K336" s="176">
        <f>Simulações!AL336</f>
        <v>2</v>
      </c>
      <c r="L336" s="176">
        <f>Simulações!AS336</f>
        <v>0</v>
      </c>
      <c r="M336" s="172" t="str">
        <f>IF(Simulações!CY336="","",Simulações!CY336)</f>
        <v/>
      </c>
      <c r="N336" s="172" t="str">
        <f>IF(Simulações!CZ336="","",Simulações!CZ336)</f>
        <v/>
      </c>
      <c r="O336" s="172">
        <v>1</v>
      </c>
    </row>
    <row r="337" spans="1:15" ht="14.25" customHeight="1" x14ac:dyDescent="0.25">
      <c r="A337" s="1" t="str">
        <f>Simulações!D337</f>
        <v>Jose Tavare De Olanda [IAL]</v>
      </c>
      <c r="B337" s="172" t="str">
        <f>Simulações!DK337</f>
        <v>Sim</v>
      </c>
      <c r="C337" s="183">
        <f>Simulações!K337</f>
        <v>211</v>
      </c>
      <c r="D337" s="172" t="str">
        <f>Simulações!G337</f>
        <v>C4</v>
      </c>
      <c r="E337" s="172" t="e">
        <f>Simulações!CH337</f>
        <v>#N/A</v>
      </c>
      <c r="F337" s="172" t="str">
        <f>Simulações!CI337</f>
        <v>SIGSAGPTLRRSSNDL_40W_50IBBRS</v>
      </c>
      <c r="G337" s="172" t="e">
        <f>Simulações!CN337</f>
        <v>#N/A</v>
      </c>
      <c r="H337" s="172" t="str">
        <f>Simulações!CT337</f>
        <v>Longo I</v>
      </c>
      <c r="I337" s="172" t="str">
        <f>IF(Simulações!CU337="","",Simulações!CU337)</f>
        <v/>
      </c>
      <c r="J337" s="172" t="str">
        <f>IF(Simulações!CX337="","",Simulações!CX337)</f>
        <v/>
      </c>
      <c r="K337" s="176">
        <f>Simulações!AL337</f>
        <v>2</v>
      </c>
      <c r="L337" s="176">
        <f>Simulações!AS337</f>
        <v>0</v>
      </c>
      <c r="M337" s="172" t="str">
        <f>IF(Simulações!CY337="","",Simulações!CY337)</f>
        <v/>
      </c>
      <c r="N337" s="172" t="str">
        <f>IF(Simulações!CZ337="","",Simulações!CZ337)</f>
        <v/>
      </c>
      <c r="O337" s="172">
        <v>1</v>
      </c>
    </row>
    <row r="338" spans="1:15" ht="14.25" customHeight="1" x14ac:dyDescent="0.25">
      <c r="A338" s="1" t="str">
        <f>Simulações!D338</f>
        <v>Neuso Caxtro Silva</v>
      </c>
      <c r="B338" s="172" t="str">
        <f>Simulações!DK338</f>
        <v>Sim</v>
      </c>
      <c r="C338" s="183">
        <f>Simulações!K338</f>
        <v>70</v>
      </c>
      <c r="D338" s="172" t="str">
        <f>Simulações!G338</f>
        <v>C3</v>
      </c>
      <c r="E338" s="172" t="e">
        <f>Simulações!CH338</f>
        <v>#N/A</v>
      </c>
      <c r="F338" s="172">
        <f>Simulações!CI338</f>
        <v>0</v>
      </c>
      <c r="G338" s="172" t="e">
        <f>Simulações!CN338</f>
        <v>#N/A</v>
      </c>
      <c r="H338" s="172" t="str">
        <f>Simulações!CT338</f>
        <v>Médio II</v>
      </c>
      <c r="I338" s="172" t="str">
        <f>IF(Simulações!CU338="","",Simulações!CU338)</f>
        <v/>
      </c>
      <c r="J338" s="172" t="str">
        <f>IF(Simulações!CX338="","",Simulações!CX338)</f>
        <v/>
      </c>
      <c r="K338" s="176">
        <f>Simulações!AL338</f>
        <v>2</v>
      </c>
      <c r="L338" s="176">
        <f>Simulações!AS338</f>
        <v>0</v>
      </c>
      <c r="M338" s="172" t="str">
        <f>IF(Simulações!CY338="","",Simulações!CY338)</f>
        <v/>
      </c>
      <c r="N338" s="172" t="str">
        <f>IF(Simulações!CZ338="","",Simulações!CZ338)</f>
        <v/>
      </c>
      <c r="O338" s="172">
        <v>1</v>
      </c>
    </row>
    <row r="339" spans="1:15" ht="14.25" customHeight="1" x14ac:dyDescent="0.25">
      <c r="A339" s="1" t="str">
        <f>Simulações!D339</f>
        <v>Neuso Caxtro Silva</v>
      </c>
      <c r="B339" s="172" t="str">
        <f>Simulações!DK339</f>
        <v>Sim</v>
      </c>
      <c r="C339" s="183">
        <f>Simulações!K339</f>
        <v>70</v>
      </c>
      <c r="D339" s="172" t="str">
        <f>Simulações!G339</f>
        <v>C3</v>
      </c>
      <c r="E339" s="172" t="e">
        <f>Simulações!CH339</f>
        <v>#N/A</v>
      </c>
      <c r="F339" s="172">
        <f>Simulações!CI339</f>
        <v>0</v>
      </c>
      <c r="G339" s="172" t="e">
        <f>Simulações!CN339</f>
        <v>#N/A</v>
      </c>
      <c r="H339" s="172" t="str">
        <f>Simulações!CT339</f>
        <v>Médio II</v>
      </c>
      <c r="I339" s="172" t="str">
        <f>IF(Simulações!CU339="","",Simulações!CU339)</f>
        <v/>
      </c>
      <c r="J339" s="172" t="str">
        <f>IF(Simulações!CX339="","",Simulações!CX339)</f>
        <v/>
      </c>
      <c r="K339" s="176">
        <f>Simulações!AL339</f>
        <v>2</v>
      </c>
      <c r="L339" s="176">
        <f>Simulações!AS339</f>
        <v>0</v>
      </c>
      <c r="M339" s="172" t="str">
        <f>IF(Simulações!CY339="","",Simulações!CY339)</f>
        <v/>
      </c>
      <c r="N339" s="172" t="str">
        <f>IF(Simulações!CZ339="","",Simulações!CZ339)</f>
        <v/>
      </c>
      <c r="O339" s="172">
        <v>1</v>
      </c>
    </row>
    <row r="340" spans="1:15" ht="14.25" customHeight="1" x14ac:dyDescent="0.25">
      <c r="A340" s="1" t="str">
        <f>Simulações!D340</f>
        <v>Neuso Caxtro Silva</v>
      </c>
      <c r="B340" s="172" t="str">
        <f>Simulações!DK340</f>
        <v>Sim</v>
      </c>
      <c r="C340" s="183">
        <f>Simulações!K340</f>
        <v>70</v>
      </c>
      <c r="D340" s="172" t="str">
        <f>Simulações!G340</f>
        <v>C3</v>
      </c>
      <c r="E340" s="172" t="e">
        <f>Simulações!CH340</f>
        <v>#N/A</v>
      </c>
      <c r="F340" s="172">
        <f>Simulações!CI340</f>
        <v>0</v>
      </c>
      <c r="G340" s="172" t="e">
        <f>Simulações!CN340</f>
        <v>#N/A</v>
      </c>
      <c r="H340" s="172" t="str">
        <f>Simulações!CT340</f>
        <v>Médio II</v>
      </c>
      <c r="I340" s="172" t="str">
        <f>IF(Simulações!CU340="","",Simulações!CU340)</f>
        <v/>
      </c>
      <c r="J340" s="172" t="str">
        <f>IF(Simulações!CX340="","",Simulações!CX340)</f>
        <v/>
      </c>
      <c r="K340" s="176">
        <f>Simulações!AL340</f>
        <v>2</v>
      </c>
      <c r="L340" s="176">
        <f>Simulações!AS340</f>
        <v>0</v>
      </c>
      <c r="M340" s="172" t="str">
        <f>IF(Simulações!CY340="","",Simulações!CY340)</f>
        <v/>
      </c>
      <c r="N340" s="172" t="str">
        <f>IF(Simulações!CZ340="","",Simulações!CZ340)</f>
        <v/>
      </c>
      <c r="O340" s="172">
        <v>1</v>
      </c>
    </row>
    <row r="341" spans="1:15" ht="14.25" customHeight="1" x14ac:dyDescent="0.25">
      <c r="A341" s="1" t="str">
        <f>Simulações!D341</f>
        <v>Jose Tavare De Olanda</v>
      </c>
      <c r="B341" s="172" t="str">
        <f>Simulações!DK341</f>
        <v>Sim</v>
      </c>
      <c r="C341" s="183">
        <f>Simulações!K341</f>
        <v>96</v>
      </c>
      <c r="D341" s="172" t="str">
        <f>Simulações!G341</f>
        <v>C5</v>
      </c>
      <c r="E341" s="172" t="str">
        <f>Simulações!CH341</f>
        <v>LEDSTAR</v>
      </c>
      <c r="F341" s="172" t="str">
        <f>Simulações!CI341</f>
        <v xml:space="preserve"> SL VT 9.1 28W</v>
      </c>
      <c r="G341" s="172">
        <f>Simulações!CN341</f>
        <v>28</v>
      </c>
      <c r="H341" s="172" t="str">
        <f>Simulações!CT341</f>
        <v>Médio I</v>
      </c>
      <c r="I341" s="172" t="str">
        <f>IF(Simulações!CU341="","",Simulações!CU341)</f>
        <v/>
      </c>
      <c r="J341" s="172" t="str">
        <f>IF(Simulações!CX341="","",Simulações!CX341)</f>
        <v/>
      </c>
      <c r="K341" s="176">
        <f>Simulações!AL341</f>
        <v>2</v>
      </c>
      <c r="L341" s="176">
        <f>Simulações!AS341</f>
        <v>0</v>
      </c>
      <c r="M341" s="172" t="str">
        <f>IF(Simulações!CY341="","",Simulações!CY341)</f>
        <v/>
      </c>
      <c r="N341" s="172" t="str">
        <f>IF(Simulações!CZ341="","",Simulações!CZ341)</f>
        <v/>
      </c>
      <c r="O341" s="172">
        <v>1</v>
      </c>
    </row>
    <row r="342" spans="1:15" ht="14.25" customHeight="1" x14ac:dyDescent="0.25">
      <c r="A342" s="1" t="str">
        <f>Simulações!D342</f>
        <v>Jose Tavare De Olanda</v>
      </c>
      <c r="B342" s="172" t="str">
        <f>Simulações!DK342</f>
        <v>Sim</v>
      </c>
      <c r="C342" s="183">
        <f>Simulações!K342</f>
        <v>96</v>
      </c>
      <c r="D342" s="172" t="str">
        <f>Simulações!G342</f>
        <v>C5</v>
      </c>
      <c r="E342" s="172" t="str">
        <f>Simulações!CH342</f>
        <v>SX LIGHTING</v>
      </c>
      <c r="F342" s="172" t="str">
        <f>Simulações!CI342</f>
        <v>SX-INEVO020HF</v>
      </c>
      <c r="G342" s="172">
        <f>Simulações!CN342</f>
        <v>22.5</v>
      </c>
      <c r="H342" s="172" t="str">
        <f>Simulações!CT342</f>
        <v>Médio I</v>
      </c>
      <c r="I342" s="172" t="str">
        <f>IF(Simulações!CU342="","",Simulações!CU342)</f>
        <v/>
      </c>
      <c r="J342" s="172" t="str">
        <f>IF(Simulações!CX342="","",Simulações!CX342)</f>
        <v/>
      </c>
      <c r="K342" s="176">
        <f>Simulações!AL342</f>
        <v>2</v>
      </c>
      <c r="L342" s="176">
        <f>Simulações!AS342</f>
        <v>0</v>
      </c>
      <c r="M342" s="172" t="str">
        <f>IF(Simulações!CY342="","",Simulações!CY342)</f>
        <v/>
      </c>
      <c r="N342" s="172" t="str">
        <f>IF(Simulações!CZ342="","",Simulações!CZ342)</f>
        <v/>
      </c>
      <c r="O342" s="172">
        <v>1</v>
      </c>
    </row>
    <row r="343" spans="1:15" ht="14.25" customHeight="1" x14ac:dyDescent="0.25">
      <c r="A343" s="1" t="str">
        <f>Simulações!D343</f>
        <v>Jose Tavare De Olanda</v>
      </c>
      <c r="B343" s="172" t="str">
        <f>Simulações!DK343</f>
        <v>Sim</v>
      </c>
      <c r="C343" s="183">
        <f>Simulações!K343</f>
        <v>96</v>
      </c>
      <c r="D343" s="172" t="str">
        <f>Simulações!G343</f>
        <v>C5</v>
      </c>
      <c r="E343" s="172" t="str">
        <f>Simulações!CH343</f>
        <v>TECNOWATT</v>
      </c>
      <c r="F343" s="172" t="str">
        <f>Simulações!CI343</f>
        <v xml:space="preserve">SIGSAGPTLRRSSNDL_40W_50IBBRS
</v>
      </c>
      <c r="G343" s="172">
        <f>Simulações!CN343</f>
        <v>40</v>
      </c>
      <c r="H343" s="172" t="str">
        <f>Simulações!CT343</f>
        <v>Médio I</v>
      </c>
      <c r="I343" s="172" t="str">
        <f>IF(Simulações!CU343="","",Simulações!CU343)</f>
        <v/>
      </c>
      <c r="J343" s="172" t="str">
        <f>IF(Simulações!CX343="","",Simulações!CX343)</f>
        <v/>
      </c>
      <c r="K343" s="176">
        <f>Simulações!AL343</f>
        <v>2</v>
      </c>
      <c r="L343" s="176">
        <f>Simulações!AS343</f>
        <v>0</v>
      </c>
      <c r="M343" s="172" t="str">
        <f>IF(Simulações!CY343="","",Simulações!CY343)</f>
        <v/>
      </c>
      <c r="N343" s="172" t="str">
        <f>IF(Simulações!CZ343="","",Simulações!CZ343)</f>
        <v/>
      </c>
      <c r="O343" s="172">
        <v>1</v>
      </c>
    </row>
    <row r="344" spans="1:15" ht="14.25" customHeight="1" x14ac:dyDescent="0.25">
      <c r="A344" s="1" t="str">
        <f>Simulações!D344</f>
        <v>Comendador Jose Vitor</v>
      </c>
      <c r="B344" s="172" t="str">
        <f>Simulações!DK344</f>
        <v>Sim</v>
      </c>
      <c r="C344" s="183">
        <f>Simulações!K344</f>
        <v>70</v>
      </c>
      <c r="D344" s="172" t="str">
        <f>Simulações!G344</f>
        <v>C3</v>
      </c>
      <c r="E344" s="172" t="str">
        <f>Simulações!CH344</f>
        <v>LEDSTAR</v>
      </c>
      <c r="F344" s="184" t="str">
        <f>Simulações!CI344</f>
        <v xml:space="preserve"> SL VT 9.1 52W</v>
      </c>
      <c r="G344" s="172">
        <f>Simulações!CN344</f>
        <v>52</v>
      </c>
      <c r="H344" s="172" t="str">
        <f>Simulações!CT344</f>
        <v>Médio II</v>
      </c>
      <c r="I344" s="172" t="str">
        <f>IF(Simulações!CU344="","",Simulações!CU344)</f>
        <v/>
      </c>
      <c r="J344" s="172" t="str">
        <f>IF(Simulações!CX344="","",Simulações!CX344)</f>
        <v/>
      </c>
      <c r="K344" s="176">
        <f>Simulações!AL344</f>
        <v>2</v>
      </c>
      <c r="L344" s="176">
        <f>Simulações!AS344</f>
        <v>0</v>
      </c>
      <c r="M344" s="172" t="str">
        <f>IF(Simulações!CY344="","",Simulações!CY344)</f>
        <v/>
      </c>
      <c r="N344" s="172" t="str">
        <f>IF(Simulações!CZ344="","",Simulações!CZ344)</f>
        <v/>
      </c>
      <c r="O344" s="172">
        <v>1</v>
      </c>
    </row>
    <row r="345" spans="1:15" ht="14.25" customHeight="1" x14ac:dyDescent="0.25">
      <c r="A345" s="1" t="str">
        <f>Simulações!D345</f>
        <v>Comendador Jose Vitor</v>
      </c>
      <c r="B345" s="172" t="str">
        <f>Simulações!DK345</f>
        <v>Sim</v>
      </c>
      <c r="C345" s="183">
        <f>Simulações!K345</f>
        <v>70</v>
      </c>
      <c r="D345" s="172" t="str">
        <f>Simulações!G345</f>
        <v>C3</v>
      </c>
      <c r="E345" s="172" t="str">
        <f>Simulações!CH345</f>
        <v>SX LIGHTING</v>
      </c>
      <c r="F345" s="172" t="str">
        <f>Simulações!CI345</f>
        <v>SX-INEVO050HF</v>
      </c>
      <c r="G345" s="172">
        <f>Simulações!CN345</f>
        <v>50</v>
      </c>
      <c r="H345" s="172" t="str">
        <f>Simulações!CT345</f>
        <v>Médio II</v>
      </c>
      <c r="I345" s="172" t="str">
        <f>IF(Simulações!CU345="","",Simulações!CU345)</f>
        <v/>
      </c>
      <c r="J345" s="172" t="str">
        <f>IF(Simulações!CX345="","",Simulações!CX345)</f>
        <v/>
      </c>
      <c r="K345" s="176">
        <f>Simulações!AL345</f>
        <v>2</v>
      </c>
      <c r="L345" s="176">
        <f>Simulações!AS345</f>
        <v>0</v>
      </c>
      <c r="M345" s="172" t="str">
        <f>IF(Simulações!CY345="","",Simulações!CY345)</f>
        <v/>
      </c>
      <c r="N345" s="172" t="str">
        <f>IF(Simulações!CZ345="","",Simulações!CZ345)</f>
        <v/>
      </c>
      <c r="O345" s="172">
        <v>1</v>
      </c>
    </row>
    <row r="346" spans="1:15" ht="14.25" customHeight="1" x14ac:dyDescent="0.25">
      <c r="A346" s="1" t="str">
        <f>Simulações!D346</f>
        <v>Comendador Jose Vitor</v>
      </c>
      <c r="B346" s="172" t="str">
        <f>Simulações!DK346</f>
        <v>Sim</v>
      </c>
      <c r="C346" s="183">
        <f>Simulações!K346</f>
        <v>70</v>
      </c>
      <c r="D346" s="172" t="str">
        <f>Simulações!G346</f>
        <v>C3</v>
      </c>
      <c r="E346" s="172" t="str">
        <f>Simulações!CH346</f>
        <v>TECNOWATT</v>
      </c>
      <c r="F346" s="172" t="str">
        <f>Simulações!CI346</f>
        <v xml:space="preserve">SIGSAGPTLRRSSNDL_50W_61IBBRS
</v>
      </c>
      <c r="G346" s="172">
        <f>Simulações!CN346</f>
        <v>50</v>
      </c>
      <c r="H346" s="172" t="str">
        <f>Simulações!CT346</f>
        <v>Médio II</v>
      </c>
      <c r="I346" s="172" t="str">
        <f>IF(Simulações!CU346="","",Simulações!CU346)</f>
        <v>Curto II</v>
      </c>
      <c r="J346" s="172" t="str">
        <f>IF(Simulações!CX346="","",Simulações!CX346)</f>
        <v/>
      </c>
      <c r="K346" s="176">
        <f>Simulações!AL346</f>
        <v>2</v>
      </c>
      <c r="L346" s="176">
        <f>Simulações!AS346</f>
        <v>0</v>
      </c>
      <c r="M346" s="172" t="str">
        <f>IF(Simulações!CY346="","",Simulações!CY346)</f>
        <v/>
      </c>
      <c r="N346" s="172" t="str">
        <f>IF(Simulações!CZ346="","",Simulações!CZ346)</f>
        <v/>
      </c>
      <c r="O346" s="172">
        <v>1</v>
      </c>
    </row>
    <row r="347" spans="1:15" ht="14.25" customHeight="1" x14ac:dyDescent="0.25">
      <c r="A347" s="1" t="str">
        <f>Simulações!D347</f>
        <v>Rua Doutor Otávio Coutinho</v>
      </c>
      <c r="B347" s="172" t="str">
        <f>Simulações!DK347</f>
        <v>Sim</v>
      </c>
      <c r="C347" s="183">
        <f>Simulações!K347</f>
        <v>80</v>
      </c>
      <c r="D347" s="172" t="str">
        <f>Simulações!G347</f>
        <v>C5</v>
      </c>
      <c r="E347" s="172" t="str">
        <f>Simulações!CH347</f>
        <v>LEDSTAR</v>
      </c>
      <c r="F347" s="172" t="str">
        <f>Simulações!CI347</f>
        <v xml:space="preserve"> SL VT 9.1 28W</v>
      </c>
      <c r="G347" s="172">
        <f>Simulações!CN347</f>
        <v>28</v>
      </c>
      <c r="H347" s="172" t="str">
        <f>Simulações!CT347</f>
        <v>Curto II</v>
      </c>
      <c r="I347" s="172" t="str">
        <f>IF(Simulações!CU347="","",Simulações!CU347)</f>
        <v/>
      </c>
      <c r="J347" s="172" t="str">
        <f>IF(Simulações!CX347="","",Simulações!CX347)</f>
        <v/>
      </c>
      <c r="K347" s="176">
        <f>Simulações!AL347</f>
        <v>2</v>
      </c>
      <c r="L347" s="176">
        <f>Simulações!AS347</f>
        <v>0</v>
      </c>
      <c r="M347" s="172" t="str">
        <f>IF(Simulações!CY347="","",Simulações!CY347)</f>
        <v/>
      </c>
      <c r="N347" s="172" t="str">
        <f>IF(Simulações!CZ347="","",Simulações!CZ347)</f>
        <v/>
      </c>
      <c r="O347" s="172">
        <v>1</v>
      </c>
    </row>
    <row r="348" spans="1:15" ht="14.25" customHeight="1" x14ac:dyDescent="0.25">
      <c r="A348" s="1" t="str">
        <f>Simulações!D348</f>
        <v>Rua Doutor Otávio Coutinho</v>
      </c>
      <c r="B348" s="172" t="str">
        <f>Simulações!DK348</f>
        <v>Sim</v>
      </c>
      <c r="C348" s="183">
        <f>Simulações!K348</f>
        <v>80</v>
      </c>
      <c r="D348" s="172" t="str">
        <f>Simulações!G348</f>
        <v>C5</v>
      </c>
      <c r="E348" s="172" t="str">
        <f>Simulações!CH348</f>
        <v>SX LIGHTING</v>
      </c>
      <c r="F348" s="172" t="str">
        <f>Simulações!CI348</f>
        <v>SX-INEVO020HF</v>
      </c>
      <c r="G348" s="172">
        <f>Simulações!CN348</f>
        <v>22.5</v>
      </c>
      <c r="H348" s="172" t="str">
        <f>Simulações!CT348</f>
        <v>Curto II</v>
      </c>
      <c r="I348" s="172" t="str">
        <f>IF(Simulações!CU348="","",Simulações!CU348)</f>
        <v>Médio II</v>
      </c>
      <c r="J348" s="172" t="str">
        <f>IF(Simulações!CX348="","",Simulações!CX348)</f>
        <v/>
      </c>
      <c r="K348" s="176">
        <f>Simulações!AL348</f>
        <v>2</v>
      </c>
      <c r="L348" s="176">
        <f>Simulações!AS348</f>
        <v>0</v>
      </c>
      <c r="M348" s="172" t="str">
        <f>IF(Simulações!CY348="","",Simulações!CY348)</f>
        <v/>
      </c>
      <c r="N348" s="172" t="str">
        <f>IF(Simulações!CZ348="","",Simulações!CZ348)</f>
        <v/>
      </c>
      <c r="O348" s="172">
        <v>1</v>
      </c>
    </row>
    <row r="349" spans="1:15" ht="14.25" customHeight="1" x14ac:dyDescent="0.25">
      <c r="A349" s="1" t="str">
        <f>Simulações!D349</f>
        <v>Rua Doutor Otávio Coutinho</v>
      </c>
      <c r="B349" s="172" t="str">
        <f>Simulações!DK349</f>
        <v>Sim</v>
      </c>
      <c r="C349" s="183">
        <f>Simulações!K349</f>
        <v>80</v>
      </c>
      <c r="D349" s="172" t="str">
        <f>Simulações!G349</f>
        <v>C5</v>
      </c>
      <c r="E349" s="172" t="str">
        <f>Simulações!CH349</f>
        <v>TECNOWATT</v>
      </c>
      <c r="F349" s="172" t="str">
        <f>Simulações!CI349</f>
        <v xml:space="preserve">SIGSAGPTLRRSSNDL_30W_38IBBRS
</v>
      </c>
      <c r="G349" s="172">
        <f>Simulações!CN349</f>
        <v>30</v>
      </c>
      <c r="H349" s="172" t="str">
        <f>Simulações!CT349</f>
        <v>Curto II</v>
      </c>
      <c r="I349" s="172" t="str">
        <f>IF(Simulações!CU349="","",Simulações!CU349)</f>
        <v>Médio II</v>
      </c>
      <c r="J349" s="172" t="str">
        <f>IF(Simulações!CX349="","",Simulações!CX349)</f>
        <v/>
      </c>
      <c r="K349" s="176">
        <f>Simulações!AL349</f>
        <v>2</v>
      </c>
      <c r="L349" s="176">
        <f>Simulações!AS349</f>
        <v>0</v>
      </c>
      <c r="M349" s="172" t="str">
        <f>IF(Simulações!CY349="","",Simulações!CY349)</f>
        <v/>
      </c>
      <c r="N349" s="172" t="str">
        <f>IF(Simulações!CZ349="","",Simulações!CZ349)</f>
        <v/>
      </c>
      <c r="O349" s="172">
        <v>1</v>
      </c>
    </row>
    <row r="350" spans="1:15" ht="14.25" customHeight="1" x14ac:dyDescent="0.25">
      <c r="A350" s="1" t="str">
        <f>Simulações!D350</f>
        <v>Rua Álvares De Azevedo</v>
      </c>
      <c r="B350" s="172" t="str">
        <f>Simulações!DK350</f>
        <v>Sim</v>
      </c>
      <c r="C350" s="183">
        <f>Simulações!K350</f>
        <v>96</v>
      </c>
      <c r="D350" s="172" t="str">
        <f>Simulações!G350</f>
        <v>C4</v>
      </c>
      <c r="E350" s="172" t="str">
        <f>Simulações!CH350</f>
        <v>LEDSTAR</v>
      </c>
      <c r="F350" s="184" t="str">
        <f>Simulações!CI350</f>
        <v xml:space="preserve"> SL VT 9.1 28W</v>
      </c>
      <c r="G350" s="172">
        <f>Simulações!CN350</f>
        <v>28</v>
      </c>
      <c r="H350" s="172" t="str">
        <f>Simulações!CT350</f>
        <v>Longo I</v>
      </c>
      <c r="I350" s="172" t="str">
        <f>IF(Simulações!CU350="","",Simulações!CU350)</f>
        <v/>
      </c>
      <c r="J350" s="172" t="str">
        <f>IF(Simulações!CX350="","",Simulações!CX350)</f>
        <v/>
      </c>
      <c r="K350" s="176" t="str">
        <f>Simulações!AL350</f>
        <v>erro</v>
      </c>
      <c r="L350" s="176" t="str">
        <f>Simulações!AS350</f>
        <v>erro</v>
      </c>
      <c r="M350" s="172" t="str">
        <f>IF(Simulações!CY350="","",Simulações!CY350)</f>
        <v/>
      </c>
      <c r="N350" s="172" t="str">
        <f>IF(Simulações!CZ350="","",Simulações!CZ350)</f>
        <v/>
      </c>
      <c r="O350" s="172">
        <v>1</v>
      </c>
    </row>
    <row r="351" spans="1:15" ht="14.25" customHeight="1" x14ac:dyDescent="0.25">
      <c r="A351" s="1" t="str">
        <f>Simulações!D351</f>
        <v>Rua Álvares De Azevedo</v>
      </c>
      <c r="B351" s="172" t="str">
        <f>Simulações!DK351</f>
        <v>Sim</v>
      </c>
      <c r="C351" s="183">
        <f>Simulações!K351</f>
        <v>96</v>
      </c>
      <c r="D351" s="172" t="str">
        <f>Simulações!G351</f>
        <v>C4</v>
      </c>
      <c r="E351" s="172" t="str">
        <f>Simulações!CH351</f>
        <v>SX LIGHTING</v>
      </c>
      <c r="F351" s="172" t="str">
        <f>Simulações!CI351</f>
        <v>SX-INEVO040HF</v>
      </c>
      <c r="G351" s="172">
        <f>Simulações!CN351</f>
        <v>39</v>
      </c>
      <c r="H351" s="172" t="str">
        <f>Simulações!CT351</f>
        <v>Longo I</v>
      </c>
      <c r="I351" s="172" t="str">
        <f>IF(Simulações!CU351="","",Simulações!CU351)</f>
        <v/>
      </c>
      <c r="J351" s="172" t="str">
        <f>IF(Simulações!CX351="","",Simulações!CX351)</f>
        <v/>
      </c>
      <c r="K351" s="176" t="str">
        <f>Simulações!AL351</f>
        <v>erro</v>
      </c>
      <c r="L351" s="176" t="str">
        <f>Simulações!AS351</f>
        <v>erro</v>
      </c>
      <c r="M351" s="172" t="str">
        <f>IF(Simulações!CY351="","",Simulações!CY351)</f>
        <v/>
      </c>
      <c r="N351" s="172" t="str">
        <f>IF(Simulações!CZ351="","",Simulações!CZ351)</f>
        <v/>
      </c>
      <c r="O351" s="172">
        <v>1</v>
      </c>
    </row>
    <row r="352" spans="1:15" ht="14.25" customHeight="1" x14ac:dyDescent="0.25">
      <c r="A352" s="1" t="str">
        <f>Simulações!D352</f>
        <v>Rua Álvares De Azevedo</v>
      </c>
      <c r="B352" s="172" t="str">
        <f>Simulações!DK352</f>
        <v>Sim</v>
      </c>
      <c r="C352" s="183">
        <f>Simulações!K352</f>
        <v>96</v>
      </c>
      <c r="D352" s="172" t="str">
        <f>Simulações!G352</f>
        <v>C4</v>
      </c>
      <c r="E352" s="172" t="str">
        <f>Simulações!CH352</f>
        <v>TECNOWATT</v>
      </c>
      <c r="F352" s="172" t="str">
        <f>Simulações!CI352</f>
        <v xml:space="preserve">SIGSAGPTLRRSSNDL_40W_50IBBRS
</v>
      </c>
      <c r="G352" s="172">
        <f>Simulações!CN352</f>
        <v>40</v>
      </c>
      <c r="H352" s="172" t="str">
        <f>Simulações!CT352</f>
        <v>Longo I</v>
      </c>
      <c r="I352" s="172" t="str">
        <f>IF(Simulações!CU352="","",Simulações!CU352)</f>
        <v/>
      </c>
      <c r="J352" s="172" t="str">
        <f>IF(Simulações!CX352="","",Simulações!CX352)</f>
        <v/>
      </c>
      <c r="K352" s="176" t="str">
        <f>Simulações!AL352</f>
        <v>erro</v>
      </c>
      <c r="L352" s="176" t="str">
        <f>Simulações!AS352</f>
        <v>erro</v>
      </c>
      <c r="M352" s="172" t="str">
        <f>IF(Simulações!CY352="","",Simulações!CY352)</f>
        <v/>
      </c>
      <c r="N352" s="172" t="str">
        <f>IF(Simulações!CZ352="","",Simulações!CZ352)</f>
        <v/>
      </c>
      <c r="O352" s="172">
        <v>1</v>
      </c>
    </row>
    <row r="353" spans="1:15" ht="14.25" customHeight="1" x14ac:dyDescent="0.25">
      <c r="A353" s="1" t="str">
        <f>Simulações!D353</f>
        <v>Rua Compositor Antônio Maria</v>
      </c>
      <c r="B353" s="172" t="str">
        <f>Simulações!DK353</f>
        <v>Sim</v>
      </c>
      <c r="C353" s="183">
        <f>Simulações!K353</f>
        <v>70</v>
      </c>
      <c r="D353" s="172" t="str">
        <f>Simulações!G353</f>
        <v>C3</v>
      </c>
      <c r="E353" s="172" t="e">
        <f>Simulações!CH353</f>
        <v>#N/A</v>
      </c>
      <c r="F353" s="172">
        <f>Simulações!CI353</f>
        <v>0</v>
      </c>
      <c r="G353" s="172" t="e">
        <f>Simulações!CN353</f>
        <v>#N/A</v>
      </c>
      <c r="H353" s="172" t="str">
        <f>Simulações!CT353</f>
        <v>Médio I</v>
      </c>
      <c r="I353" s="172" t="str">
        <f>IF(Simulações!CU353="","",Simulações!CU353)</f>
        <v>Longo II</v>
      </c>
      <c r="J353" s="172" t="str">
        <f>IF(Simulações!CX353="","",Simulações!CX353)</f>
        <v/>
      </c>
      <c r="K353" s="176">
        <f>Simulações!AL353</f>
        <v>2</v>
      </c>
      <c r="L353" s="176">
        <f>Simulações!AS353</f>
        <v>0</v>
      </c>
      <c r="M353" s="172" t="str">
        <f>IF(Simulações!CY353="","",Simulações!CY353)</f>
        <v/>
      </c>
      <c r="N353" s="172" t="str">
        <f>IF(Simulações!CZ353="","",Simulações!CZ353)</f>
        <v/>
      </c>
      <c r="O353" s="172">
        <v>1</v>
      </c>
    </row>
    <row r="354" spans="1:15" ht="14.25" customHeight="1" x14ac:dyDescent="0.25">
      <c r="A354" s="1" t="str">
        <f>Simulações!D354</f>
        <v>Rua Compositor Antônio Maria</v>
      </c>
      <c r="B354" s="172" t="str">
        <f>Simulações!DK354</f>
        <v>Sim</v>
      </c>
      <c r="C354" s="183">
        <f>Simulações!K354</f>
        <v>70</v>
      </c>
      <c r="D354" s="172" t="str">
        <f>Simulações!G354</f>
        <v>C3</v>
      </c>
      <c r="E354" s="172" t="e">
        <f>Simulações!CH354</f>
        <v>#N/A</v>
      </c>
      <c r="F354" s="172">
        <f>Simulações!CI354</f>
        <v>0</v>
      </c>
      <c r="G354" s="172" t="e">
        <f>Simulações!CN354</f>
        <v>#N/A</v>
      </c>
      <c r="H354" s="172" t="str">
        <f>Simulações!CT354</f>
        <v>Médio I</v>
      </c>
      <c r="I354" s="172" t="str">
        <f>IF(Simulações!CU354="","",Simulações!CU354)</f>
        <v/>
      </c>
      <c r="J354" s="172" t="str">
        <f>IF(Simulações!CX354="","",Simulações!CX354)</f>
        <v/>
      </c>
      <c r="K354" s="176">
        <f>Simulações!AL354</f>
        <v>2</v>
      </c>
      <c r="L354" s="176">
        <f>Simulações!AS354</f>
        <v>0</v>
      </c>
      <c r="M354" s="172" t="str">
        <f>IF(Simulações!CY354="","",Simulações!CY354)</f>
        <v/>
      </c>
      <c r="N354" s="172" t="str">
        <f>IF(Simulações!CZ354="","",Simulações!CZ354)</f>
        <v/>
      </c>
      <c r="O354" s="172">
        <v>1</v>
      </c>
    </row>
    <row r="355" spans="1:15" ht="14.25" customHeight="1" x14ac:dyDescent="0.25">
      <c r="A355" s="1" t="str">
        <f>Simulações!D355</f>
        <v>Rua Compositor Antônio Maria</v>
      </c>
      <c r="B355" s="172" t="str">
        <f>Simulações!DK355</f>
        <v>Sim</v>
      </c>
      <c r="C355" s="183">
        <f>Simulações!K355</f>
        <v>70</v>
      </c>
      <c r="D355" s="172" t="str">
        <f>Simulações!G355</f>
        <v>C3</v>
      </c>
      <c r="E355" s="172" t="e">
        <f>Simulações!CH355</f>
        <v>#N/A</v>
      </c>
      <c r="F355" s="172">
        <f>Simulações!CI355</f>
        <v>0</v>
      </c>
      <c r="G355" s="172" t="e">
        <f>Simulações!CN355</f>
        <v>#N/A</v>
      </c>
      <c r="H355" s="172" t="str">
        <f>Simulações!CT355</f>
        <v>Médio I</v>
      </c>
      <c r="I355" s="172" t="str">
        <f>IF(Simulações!CU355="","",Simulações!CU355)</f>
        <v/>
      </c>
      <c r="J355" s="172" t="str">
        <f>IF(Simulações!CX355="","",Simulações!CX355)</f>
        <v/>
      </c>
      <c r="K355" s="176">
        <f>Simulações!AL355</f>
        <v>2</v>
      </c>
      <c r="L355" s="176">
        <f>Simulações!AS355</f>
        <v>0</v>
      </c>
      <c r="M355" s="172" t="str">
        <f>IF(Simulações!CY355="","",Simulações!CY355)</f>
        <v/>
      </c>
      <c r="N355" s="172" t="str">
        <f>IF(Simulações!CZ355="","",Simulações!CZ355)</f>
        <v/>
      </c>
      <c r="O355" s="172">
        <v>1</v>
      </c>
    </row>
    <row r="356" spans="1:15" ht="14.25" customHeight="1" x14ac:dyDescent="0.25">
      <c r="A356" s="1" t="str">
        <f>Simulações!D356</f>
        <v>Rua Bom Bosco</v>
      </c>
      <c r="B356" s="172" t="str">
        <f>Simulações!DK356</f>
        <v>Sim</v>
      </c>
      <c r="C356" s="183">
        <f>Simulações!K356</f>
        <v>115</v>
      </c>
      <c r="D356" s="172" t="str">
        <f>Simulações!G356</f>
        <v>C4</v>
      </c>
      <c r="E356" s="172" t="str">
        <f>Simulações!CH356</f>
        <v>LEDSTAR</v>
      </c>
      <c r="F356" s="172" t="str">
        <f>Simulações!CI356</f>
        <v xml:space="preserve"> SL VT 9.1 44W</v>
      </c>
      <c r="G356" s="172">
        <f>Simulações!CN356</f>
        <v>44</v>
      </c>
      <c r="H356" s="172" t="str">
        <f>Simulações!CT356</f>
        <v>Longo I</v>
      </c>
      <c r="I356" s="172" t="str">
        <f>IF(Simulações!CU356="","",Simulações!CU356)</f>
        <v/>
      </c>
      <c r="J356" s="172" t="str">
        <f>IF(Simulações!CX356="","",Simulações!CX356)</f>
        <v/>
      </c>
      <c r="K356" s="176">
        <f>Simulações!AL356</f>
        <v>2</v>
      </c>
      <c r="L356" s="176">
        <f>Simulações!AS356</f>
        <v>0</v>
      </c>
      <c r="M356" s="172" t="str">
        <f>IF(Simulações!CY356="","",Simulações!CY356)</f>
        <v/>
      </c>
      <c r="N356" s="172" t="str">
        <f>IF(Simulações!CZ356="","",Simulações!CZ356)</f>
        <v/>
      </c>
      <c r="O356" s="172">
        <v>1</v>
      </c>
    </row>
    <row r="357" spans="1:15" ht="14.25" customHeight="1" x14ac:dyDescent="0.25">
      <c r="A357" s="1" t="str">
        <f>Simulações!D357</f>
        <v>Rua Bom Bosco</v>
      </c>
      <c r="B357" s="172" t="str">
        <f>Simulações!DK357</f>
        <v>Sim</v>
      </c>
      <c r="C357" s="183">
        <f>Simulações!K357</f>
        <v>115</v>
      </c>
      <c r="D357" s="172" t="str">
        <f>Simulações!G357</f>
        <v>C4</v>
      </c>
      <c r="E357" s="172" t="str">
        <f>Simulações!CH357</f>
        <v>SX LIGHTING</v>
      </c>
      <c r="F357" s="172" t="str">
        <f>Simulações!CI357</f>
        <v>SX-INEVO040HF</v>
      </c>
      <c r="G357" s="172">
        <f>Simulações!CN357</f>
        <v>39</v>
      </c>
      <c r="H357" s="172" t="str">
        <f>Simulações!CT357</f>
        <v>Longo I</v>
      </c>
      <c r="I357" s="172" t="str">
        <f>IF(Simulações!CU357="","",Simulações!CU357)</f>
        <v/>
      </c>
      <c r="J357" s="172" t="str">
        <f>IF(Simulações!CX357="","",Simulações!CX357)</f>
        <v/>
      </c>
      <c r="K357" s="176">
        <f>Simulações!AL357</f>
        <v>2</v>
      </c>
      <c r="L357" s="176">
        <f>Simulações!AS357</f>
        <v>0</v>
      </c>
      <c r="M357" s="172" t="str">
        <f>IF(Simulações!CY357="","",Simulações!CY357)</f>
        <v/>
      </c>
      <c r="N357" s="172" t="str">
        <f>IF(Simulações!CZ357="","",Simulações!CZ357)</f>
        <v/>
      </c>
      <c r="O357" s="172">
        <v>1</v>
      </c>
    </row>
    <row r="358" spans="1:15" ht="14.25" customHeight="1" x14ac:dyDescent="0.25">
      <c r="A358" s="1" t="str">
        <f>Simulações!D358</f>
        <v>Rua Bom Bosco</v>
      </c>
      <c r="B358" s="172" t="str">
        <f>Simulações!DK358</f>
        <v>Sim</v>
      </c>
      <c r="C358" s="183">
        <f>Simulações!K358</f>
        <v>115</v>
      </c>
      <c r="D358" s="172" t="str">
        <f>Simulações!G358</f>
        <v>C4</v>
      </c>
      <c r="E358" s="172" t="str">
        <f>Simulações!CH358</f>
        <v>TECNOWATT</v>
      </c>
      <c r="F358" s="172" t="str">
        <f>Simulações!CI358</f>
        <v xml:space="preserve">SIGSAGPTLRRSSNDL_40W_50IBBRS
</v>
      </c>
      <c r="G358" s="172">
        <f>Simulações!CN358</f>
        <v>40</v>
      </c>
      <c r="H358" s="172" t="str">
        <f>Simulações!CT358</f>
        <v>Longo I</v>
      </c>
      <c r="I358" s="172" t="str">
        <f>IF(Simulações!CU358="","",Simulações!CU358)</f>
        <v/>
      </c>
      <c r="J358" s="172" t="str">
        <f>IF(Simulações!CX358="","",Simulações!CX358)</f>
        <v/>
      </c>
      <c r="K358" s="176">
        <f>Simulações!AL358</f>
        <v>2</v>
      </c>
      <c r="L358" s="176">
        <f>Simulações!AS358</f>
        <v>0</v>
      </c>
      <c r="M358" s="172" t="str">
        <f>IF(Simulações!CY358="","",Simulações!CY358)</f>
        <v/>
      </c>
      <c r="N358" s="172" t="str">
        <f>IF(Simulações!CZ358="","",Simulações!CZ358)</f>
        <v/>
      </c>
      <c r="O358" s="172">
        <v>1</v>
      </c>
    </row>
    <row r="359" spans="1:15" ht="14.25" customHeight="1" x14ac:dyDescent="0.25">
      <c r="A359" s="1" t="str">
        <f>Simulações!D359</f>
        <v>Rua Bernardino Soares da Silva</v>
      </c>
      <c r="B359" s="172" t="str">
        <f>Simulações!DK359</f>
        <v>Sim</v>
      </c>
      <c r="C359" s="183">
        <f>Simulações!K359</f>
        <v>115</v>
      </c>
      <c r="D359" s="172" t="str">
        <f>Simulações!G359</f>
        <v>C3</v>
      </c>
      <c r="E359" s="172" t="str">
        <f>Simulações!CH359</f>
        <v>LEDSTAR</v>
      </c>
      <c r="F359" s="184" t="str">
        <f>Simulações!CI359</f>
        <v xml:space="preserve"> SL VT 9.1 35W</v>
      </c>
      <c r="G359" s="172">
        <f>Simulações!CN359</f>
        <v>35</v>
      </c>
      <c r="H359" s="172" t="str">
        <f>Simulações!CT359</f>
        <v>Médio I</v>
      </c>
      <c r="I359" s="172" t="str">
        <f>IF(Simulações!CU359="","",Simulações!CU359)</f>
        <v/>
      </c>
      <c r="J359" s="172" t="str">
        <f>IF(Simulações!CX359="","",Simulações!CX359)</f>
        <v/>
      </c>
      <c r="K359" s="176">
        <f>Simulações!AL359</f>
        <v>2</v>
      </c>
      <c r="L359" s="176">
        <f>Simulações!AS359</f>
        <v>0</v>
      </c>
      <c r="M359" s="172" t="str">
        <f>IF(Simulações!CY359="","",Simulações!CY359)</f>
        <v/>
      </c>
      <c r="N359" s="172" t="str">
        <f>IF(Simulações!CZ359="","",Simulações!CZ359)</f>
        <v/>
      </c>
      <c r="O359" s="172">
        <v>1</v>
      </c>
    </row>
    <row r="360" spans="1:15" ht="14.25" customHeight="1" x14ac:dyDescent="0.25">
      <c r="A360" s="1" t="str">
        <f>Simulações!D360</f>
        <v>Rua Bernardino Soares da Silva</v>
      </c>
      <c r="B360" s="172" t="str">
        <f>Simulações!DK360</f>
        <v>Sim</v>
      </c>
      <c r="C360" s="183">
        <f>Simulações!K360</f>
        <v>115</v>
      </c>
      <c r="D360" s="172" t="str">
        <f>Simulações!G360</f>
        <v>C3</v>
      </c>
      <c r="E360" s="172" t="str">
        <f>Simulações!CH360</f>
        <v>SX LIGHTING</v>
      </c>
      <c r="F360" s="172" t="str">
        <f>Simulações!CI360</f>
        <v>SX-INEVO040HF</v>
      </c>
      <c r="G360" s="172">
        <f>Simulações!CN360</f>
        <v>39</v>
      </c>
      <c r="H360" s="172" t="str">
        <f>Simulações!CT360</f>
        <v>Médio I</v>
      </c>
      <c r="I360" s="172" t="str">
        <f>IF(Simulações!CU360="","",Simulações!CU360)</f>
        <v/>
      </c>
      <c r="J360" s="172" t="str">
        <f>IF(Simulações!CX360="","",Simulações!CX360)</f>
        <v/>
      </c>
      <c r="K360" s="176">
        <f>Simulações!AL360</f>
        <v>2</v>
      </c>
      <c r="L360" s="176">
        <f>Simulações!AS360</f>
        <v>0</v>
      </c>
      <c r="M360" s="172" t="str">
        <f>IF(Simulações!CY360="","",Simulações!CY360)</f>
        <v/>
      </c>
      <c r="N360" s="172" t="str">
        <f>IF(Simulações!CZ360="","",Simulações!CZ360)</f>
        <v/>
      </c>
      <c r="O360" s="172">
        <v>1</v>
      </c>
    </row>
    <row r="361" spans="1:15" ht="14.25" customHeight="1" x14ac:dyDescent="0.25">
      <c r="A361" s="1" t="str">
        <f>Simulações!D361</f>
        <v>Rua Bernardino Soares da Silva</v>
      </c>
      <c r="B361" s="172" t="str">
        <f>Simulações!DK361</f>
        <v>Sim</v>
      </c>
      <c r="C361" s="183">
        <f>Simulações!K361</f>
        <v>115</v>
      </c>
      <c r="D361" s="172" t="str">
        <f>Simulações!G361</f>
        <v>C3</v>
      </c>
      <c r="E361" s="172" t="str">
        <f>Simulações!CH361</f>
        <v>TECNOWATT</v>
      </c>
      <c r="F361" s="172" t="str">
        <f>Simulações!CI361</f>
        <v xml:space="preserve">SIGSAGPTLRRSSNDL_30W_38IBBRS
</v>
      </c>
      <c r="G361" s="172">
        <f>Simulações!CN361</f>
        <v>30</v>
      </c>
      <c r="H361" s="172" t="str">
        <f>Simulações!CT361</f>
        <v>Médio I</v>
      </c>
      <c r="I361" s="172" t="str">
        <f>IF(Simulações!CU361="","",Simulações!CU361)</f>
        <v/>
      </c>
      <c r="J361" s="172" t="str">
        <f>IF(Simulações!CX361="","",Simulações!CX361)</f>
        <v/>
      </c>
      <c r="K361" s="176">
        <f>Simulações!AL361</f>
        <v>2</v>
      </c>
      <c r="L361" s="176">
        <f>Simulações!AS361</f>
        <v>0</v>
      </c>
      <c r="M361" s="172" t="str">
        <f>IF(Simulações!CY361="","",Simulações!CY361)</f>
        <v/>
      </c>
      <c r="N361" s="172" t="str">
        <f>IF(Simulações!CZ361="","",Simulações!CZ361)</f>
        <v/>
      </c>
      <c r="O361" s="172">
        <v>1</v>
      </c>
    </row>
    <row r="362" spans="1:15" ht="14.25" customHeight="1" x14ac:dyDescent="0.25">
      <c r="A362" s="1" t="str">
        <f>Simulações!D362</f>
        <v>Rua Angustura</v>
      </c>
      <c r="B362" s="172" t="str">
        <f>Simulações!DK362</f>
        <v>Sim</v>
      </c>
      <c r="C362" s="183">
        <f>Simulações!K362</f>
        <v>115</v>
      </c>
      <c r="D362" s="172" t="str">
        <f>Simulações!G362</f>
        <v>C3</v>
      </c>
      <c r="E362" s="172" t="str">
        <f>Simulações!CH362</f>
        <v>LEDSTAR</v>
      </c>
      <c r="F362" s="184" t="str">
        <f>Simulações!CI362</f>
        <v xml:space="preserve"> SL VT 9.1 65W</v>
      </c>
      <c r="G362" s="172">
        <f>Simulações!CN362</f>
        <v>65</v>
      </c>
      <c r="H362" s="172" t="str">
        <f>Simulações!CT362</f>
        <v>Longo I</v>
      </c>
      <c r="I362" s="172" t="str">
        <f>IF(Simulações!CU362="","",Simulações!CU362)</f>
        <v/>
      </c>
      <c r="J362" s="172" t="str">
        <f>IF(Simulações!CX362="","",Simulações!CX362)</f>
        <v/>
      </c>
      <c r="K362" s="176">
        <f>Simulações!AL362</f>
        <v>2</v>
      </c>
      <c r="L362" s="176">
        <f>Simulações!AS362</f>
        <v>0</v>
      </c>
      <c r="M362" s="172" t="str">
        <f>IF(Simulações!CY362="","",Simulações!CY362)</f>
        <v/>
      </c>
      <c r="N362" s="172" t="str">
        <f>IF(Simulações!CZ362="","",Simulações!CZ362)</f>
        <v/>
      </c>
      <c r="O362" s="172">
        <v>1</v>
      </c>
    </row>
    <row r="363" spans="1:15" ht="14.25" customHeight="1" x14ac:dyDescent="0.25">
      <c r="A363" s="1" t="str">
        <f>Simulações!D363</f>
        <v>Rua Angustura</v>
      </c>
      <c r="B363" s="172" t="str">
        <f>Simulações!DK363</f>
        <v>Sim</v>
      </c>
      <c r="C363" s="183">
        <f>Simulações!K363</f>
        <v>115</v>
      </c>
      <c r="D363" s="172" t="str">
        <f>Simulações!G363</f>
        <v>C3</v>
      </c>
      <c r="E363" s="172" t="str">
        <f>Simulações!CH363</f>
        <v>SX LIGHTING</v>
      </c>
      <c r="F363" s="172" t="str">
        <f>Simulações!CI363</f>
        <v>SX-INEVO050HF</v>
      </c>
      <c r="G363" s="172">
        <f>Simulações!CN363</f>
        <v>50</v>
      </c>
      <c r="H363" s="172" t="str">
        <f>Simulações!CT363</f>
        <v>Longo I</v>
      </c>
      <c r="I363" s="172" t="str">
        <f>IF(Simulações!CU363="","",Simulações!CU363)</f>
        <v/>
      </c>
      <c r="J363" s="172" t="str">
        <f>IF(Simulações!CX363="","",Simulações!CX363)</f>
        <v/>
      </c>
      <c r="K363" s="176">
        <f>Simulações!AL363</f>
        <v>2</v>
      </c>
      <c r="L363" s="176">
        <f>Simulações!AS363</f>
        <v>0</v>
      </c>
      <c r="M363" s="172" t="str">
        <f>IF(Simulações!CY363="","",Simulações!CY363)</f>
        <v/>
      </c>
      <c r="N363" s="172" t="str">
        <f>IF(Simulações!CZ363="","",Simulações!CZ363)</f>
        <v/>
      </c>
      <c r="O363" s="172">
        <v>1</v>
      </c>
    </row>
    <row r="364" spans="1:15" ht="14.25" customHeight="1" x14ac:dyDescent="0.25">
      <c r="A364" s="1" t="str">
        <f>Simulações!D364</f>
        <v>Rua Angustura</v>
      </c>
      <c r="B364" s="172" t="str">
        <f>Simulações!DK364</f>
        <v>Sim</v>
      </c>
      <c r="C364" s="183">
        <f>Simulações!K364</f>
        <v>115</v>
      </c>
      <c r="D364" s="172" t="str">
        <f>Simulações!G364</f>
        <v>C3</v>
      </c>
      <c r="E364" s="172" t="str">
        <f>Simulações!CH364</f>
        <v>TECNOWATT</v>
      </c>
      <c r="F364" s="172" t="str">
        <f>Simulações!CI364</f>
        <v xml:space="preserve">SIGSAGPTLRRSSNDL_50W_61IBBRS
</v>
      </c>
      <c r="G364" s="172">
        <f>Simulações!CN364</f>
        <v>50</v>
      </c>
      <c r="H364" s="172" t="str">
        <f>Simulações!CT364</f>
        <v>Longo I</v>
      </c>
      <c r="I364" s="172" t="str">
        <f>IF(Simulações!CU364="","",Simulações!CU364)</f>
        <v/>
      </c>
      <c r="J364" s="172" t="str">
        <f>IF(Simulações!CX364="","",Simulações!CX364)</f>
        <v/>
      </c>
      <c r="K364" s="176">
        <f>Simulações!AL364</f>
        <v>2</v>
      </c>
      <c r="L364" s="176">
        <f>Simulações!AS364</f>
        <v>0</v>
      </c>
      <c r="M364" s="172" t="str">
        <f>IF(Simulações!CY364="","",Simulações!CY364)</f>
        <v/>
      </c>
      <c r="N364" s="172" t="str">
        <f>IF(Simulações!CZ364="","",Simulações!CZ364)</f>
        <v/>
      </c>
      <c r="O364" s="172">
        <v>1</v>
      </c>
    </row>
    <row r="365" spans="1:15" ht="14.25" customHeight="1" x14ac:dyDescent="0.25">
      <c r="A365" s="1" t="str">
        <f>Simulações!D365</f>
        <v>Rua Doze de Outubro</v>
      </c>
      <c r="B365" s="172" t="str">
        <f>Simulações!DK365</f>
        <v>Sim</v>
      </c>
      <c r="C365" s="183">
        <f>Simulações!K365</f>
        <v>115</v>
      </c>
      <c r="D365" s="172" t="str">
        <f>Simulações!G365</f>
        <v>C4</v>
      </c>
      <c r="E365" s="172" t="str">
        <f>Simulações!CH365</f>
        <v>LEDSTAR</v>
      </c>
      <c r="F365" s="184" t="str">
        <f>Simulações!CI365</f>
        <v xml:space="preserve"> SL VT 9.1 35W</v>
      </c>
      <c r="G365" s="172">
        <f>Simulações!CN365</f>
        <v>35</v>
      </c>
      <c r="H365" s="172" t="str">
        <f>Simulações!CT365</f>
        <v>Médio II</v>
      </c>
      <c r="I365" s="172" t="str">
        <f>IF(Simulações!CU365="","",Simulações!CU365)</f>
        <v/>
      </c>
      <c r="J365" s="172" t="str">
        <f>IF(Simulações!CX365="","",Simulações!CX365)</f>
        <v/>
      </c>
      <c r="K365" s="176">
        <f>Simulações!AL365</f>
        <v>2</v>
      </c>
      <c r="L365" s="176">
        <f>Simulações!AS365</f>
        <v>0</v>
      </c>
      <c r="M365" s="172" t="str">
        <f>IF(Simulações!CY365="","",Simulações!CY365)</f>
        <v/>
      </c>
      <c r="N365" s="172" t="str">
        <f>IF(Simulações!CZ365="","",Simulações!CZ365)</f>
        <v/>
      </c>
      <c r="O365" s="172">
        <v>1</v>
      </c>
    </row>
    <row r="366" spans="1:15" ht="14.25" customHeight="1" x14ac:dyDescent="0.25">
      <c r="A366" s="1" t="str">
        <f>Simulações!D366</f>
        <v>Rua Doze de Outubro</v>
      </c>
      <c r="B366" s="172" t="str">
        <f>Simulações!DK366</f>
        <v>Sim</v>
      </c>
      <c r="C366" s="183">
        <f>Simulações!K366</f>
        <v>115</v>
      </c>
      <c r="D366" s="172" t="str">
        <f>Simulações!G366</f>
        <v>C4</v>
      </c>
      <c r="E366" s="172" t="str">
        <f>Simulações!CH366</f>
        <v>SX LIGHTING</v>
      </c>
      <c r="F366" s="172" t="str">
        <f>Simulações!CI366</f>
        <v>SX-INEVO040HF</v>
      </c>
      <c r="G366" s="172">
        <f>Simulações!CN366</f>
        <v>39</v>
      </c>
      <c r="H366" s="172" t="str">
        <f>Simulações!CT366</f>
        <v>Médio II</v>
      </c>
      <c r="I366" s="172" t="str">
        <f>IF(Simulações!CU366="","",Simulações!CU366)</f>
        <v/>
      </c>
      <c r="J366" s="172" t="str">
        <f>IF(Simulações!CX366="","",Simulações!CX366)</f>
        <v/>
      </c>
      <c r="K366" s="176">
        <f>Simulações!AL366</f>
        <v>2</v>
      </c>
      <c r="L366" s="176">
        <f>Simulações!AS366</f>
        <v>0</v>
      </c>
      <c r="M366" s="172" t="str">
        <f>IF(Simulações!CY366="","",Simulações!CY366)</f>
        <v/>
      </c>
      <c r="N366" s="172" t="str">
        <f>IF(Simulações!CZ366="","",Simulações!CZ366)</f>
        <v/>
      </c>
      <c r="O366" s="172">
        <v>1</v>
      </c>
    </row>
    <row r="367" spans="1:15" ht="14.25" customHeight="1" x14ac:dyDescent="0.25">
      <c r="A367" s="1" t="str">
        <f>Simulações!D367</f>
        <v>Rua Doze de Outubro</v>
      </c>
      <c r="B367" s="172" t="str">
        <f>Simulações!DK367</f>
        <v>Sim</v>
      </c>
      <c r="C367" s="183">
        <f>Simulações!K367</f>
        <v>115</v>
      </c>
      <c r="D367" s="172" t="str">
        <f>Simulações!G367</f>
        <v>C4</v>
      </c>
      <c r="E367" s="172" t="e">
        <f>Simulações!CH367</f>
        <v>#N/A</v>
      </c>
      <c r="F367" s="172" t="str">
        <f>Simulações!CI367</f>
        <v>SIGSAGPTLRRSSNDL_30W_38IBBRS</v>
      </c>
      <c r="G367" s="172" t="e">
        <f>Simulações!CN367</f>
        <v>#N/A</v>
      </c>
      <c r="H367" s="172" t="str">
        <f>Simulações!CT367</f>
        <v>Médio II</v>
      </c>
      <c r="I367" s="172" t="str">
        <f>IF(Simulações!CU367="","",Simulações!CU367)</f>
        <v/>
      </c>
      <c r="J367" s="172" t="str">
        <f>IF(Simulações!CX367="","",Simulações!CX367)</f>
        <v/>
      </c>
      <c r="K367" s="176">
        <f>Simulações!AL367</f>
        <v>2</v>
      </c>
      <c r="L367" s="176">
        <f>Simulações!AS367</f>
        <v>0</v>
      </c>
      <c r="M367" s="172" t="str">
        <f>IF(Simulações!CY367="","",Simulações!CY367)</f>
        <v/>
      </c>
      <c r="N367" s="172" t="str">
        <f>IF(Simulações!CZ367="","",Simulações!CZ367)</f>
        <v/>
      </c>
      <c r="O367" s="172">
        <v>1</v>
      </c>
    </row>
    <row r="368" spans="1:15" ht="14.25" customHeight="1" x14ac:dyDescent="0.25">
      <c r="A368" s="1" t="str">
        <f>Simulações!D368</f>
        <v>Rua Tenente Antônio João</v>
      </c>
      <c r="B368" s="172" t="str">
        <f>Simulações!DK368</f>
        <v>Sim</v>
      </c>
      <c r="C368" s="183">
        <f>Simulações!K368</f>
        <v>70</v>
      </c>
      <c r="D368" s="172" t="str">
        <f>Simulações!G368</f>
        <v>C3</v>
      </c>
      <c r="E368" s="172" t="e">
        <f>Simulações!CH368</f>
        <v>#N/A</v>
      </c>
      <c r="F368" s="172">
        <f>Simulações!CI368</f>
        <v>0</v>
      </c>
      <c r="G368" s="172" t="e">
        <f>Simulações!CN368</f>
        <v>#N/A</v>
      </c>
      <c r="H368" s="172" t="str">
        <f>Simulações!CT368</f>
        <v>Médio I</v>
      </c>
      <c r="I368" s="172" t="str">
        <f>IF(Simulações!CU368="","",Simulações!CU368)</f>
        <v/>
      </c>
      <c r="J368" s="172" t="str">
        <f>IF(Simulações!CX368="","",Simulações!CX368)</f>
        <v/>
      </c>
      <c r="K368" s="176">
        <f>Simulações!AL368</f>
        <v>2</v>
      </c>
      <c r="L368" s="176">
        <f>Simulações!AS368</f>
        <v>0</v>
      </c>
      <c r="M368" s="172" t="str">
        <f>IF(Simulações!CY368="","",Simulações!CY368)</f>
        <v/>
      </c>
      <c r="N368" s="172" t="str">
        <f>IF(Simulações!CZ368="","",Simulações!CZ368)</f>
        <v/>
      </c>
      <c r="O368" s="172">
        <v>1</v>
      </c>
    </row>
    <row r="369" spans="1:15" ht="14.25" customHeight="1" x14ac:dyDescent="0.25">
      <c r="A369" s="1" t="str">
        <f>Simulações!D369</f>
        <v>Rua Tenente Antônio João</v>
      </c>
      <c r="B369" s="172" t="str">
        <f>Simulações!DK369</f>
        <v>Sim</v>
      </c>
      <c r="C369" s="183">
        <f>Simulações!K369</f>
        <v>70</v>
      </c>
      <c r="D369" s="172" t="str">
        <f>Simulações!G369</f>
        <v>C3</v>
      </c>
      <c r="E369" s="172" t="e">
        <f>Simulações!CH369</f>
        <v>#N/A</v>
      </c>
      <c r="F369" s="172">
        <f>Simulações!CI369</f>
        <v>0</v>
      </c>
      <c r="G369" s="172" t="e">
        <f>Simulações!CN369</f>
        <v>#N/A</v>
      </c>
      <c r="H369" s="172" t="str">
        <f>Simulações!CT369</f>
        <v>Médio I</v>
      </c>
      <c r="I369" s="172" t="str">
        <f>IF(Simulações!CU369="","",Simulações!CU369)</f>
        <v/>
      </c>
      <c r="J369" s="172" t="str">
        <f>IF(Simulações!CX369="","",Simulações!CX369)</f>
        <v/>
      </c>
      <c r="K369" s="176">
        <f>Simulações!AL369</f>
        <v>2</v>
      </c>
      <c r="L369" s="176">
        <f>Simulações!AS369</f>
        <v>0</v>
      </c>
      <c r="M369" s="172" t="str">
        <f>IF(Simulações!CY369="","",Simulações!CY369)</f>
        <v/>
      </c>
      <c r="N369" s="172" t="str">
        <f>IF(Simulações!CZ369="","",Simulações!CZ369)</f>
        <v/>
      </c>
      <c r="O369" s="172">
        <v>1</v>
      </c>
    </row>
    <row r="370" spans="1:15" ht="14.25" customHeight="1" x14ac:dyDescent="0.25">
      <c r="A370" s="1" t="str">
        <f>Simulações!D370</f>
        <v>Rua Tenente Antônio João</v>
      </c>
      <c r="B370" s="172" t="str">
        <f>Simulações!DK370</f>
        <v>Sim</v>
      </c>
      <c r="C370" s="183">
        <f>Simulações!K370</f>
        <v>70</v>
      </c>
      <c r="D370" s="172" t="str">
        <f>Simulações!G370</f>
        <v>C3</v>
      </c>
      <c r="E370" s="172" t="e">
        <f>Simulações!CH370</f>
        <v>#N/A</v>
      </c>
      <c r="F370" s="172">
        <f>Simulações!CI370</f>
        <v>0</v>
      </c>
      <c r="G370" s="172" t="e">
        <f>Simulações!CN370</f>
        <v>#N/A</v>
      </c>
      <c r="H370" s="172" t="str">
        <f>Simulações!CT370</f>
        <v>Médio I</v>
      </c>
      <c r="I370" s="172" t="str">
        <f>IF(Simulações!CU370="","",Simulações!CU370)</f>
        <v/>
      </c>
      <c r="J370" s="172" t="str">
        <f>IF(Simulações!CX370="","",Simulações!CX370)</f>
        <v/>
      </c>
      <c r="K370" s="176">
        <f>Simulações!AL370</f>
        <v>2</v>
      </c>
      <c r="L370" s="176">
        <f>Simulações!AS370</f>
        <v>0</v>
      </c>
      <c r="M370" s="172" t="str">
        <f>IF(Simulações!CY370="","",Simulações!CY370)</f>
        <v/>
      </c>
      <c r="N370" s="172" t="str">
        <f>IF(Simulações!CZ370="","",Simulações!CZ370)</f>
        <v/>
      </c>
      <c r="O370" s="172">
        <v>1</v>
      </c>
    </row>
    <row r="371" spans="1:15" ht="14.25" customHeight="1" x14ac:dyDescent="0.25">
      <c r="A371" s="1" t="str">
        <f>Simulações!D371</f>
        <v>Rua Ana Angélica</v>
      </c>
      <c r="B371" s="172" t="str">
        <f>Simulações!DK371</f>
        <v>Sim</v>
      </c>
      <c r="C371" s="183">
        <f>Simulações!K371</f>
        <v>96</v>
      </c>
      <c r="D371" s="172" t="str">
        <f>Simulações!G371</f>
        <v>C4</v>
      </c>
      <c r="E371" s="172" t="e">
        <f>Simulações!CH371</f>
        <v>#N/A</v>
      </c>
      <c r="F371" s="172">
        <f>Simulações!CI371</f>
        <v>0</v>
      </c>
      <c r="G371" s="172" t="e">
        <f>Simulações!CN371</f>
        <v>#N/A</v>
      </c>
      <c r="H371" s="172" t="str">
        <f>Simulações!CT371</f>
        <v>Médio I</v>
      </c>
      <c r="I371" s="172" t="str">
        <f>IF(Simulações!CU371="","",Simulações!CU371)</f>
        <v/>
      </c>
      <c r="J371" s="172" t="str">
        <f>IF(Simulações!CX371="","",Simulações!CX371)</f>
        <v/>
      </c>
      <c r="K371" s="176">
        <f>Simulações!AL371</f>
        <v>2</v>
      </c>
      <c r="L371" s="176">
        <f>Simulações!AS371</f>
        <v>0</v>
      </c>
      <c r="M371" s="172" t="str">
        <f>IF(Simulações!CY371="","",Simulações!CY371)</f>
        <v/>
      </c>
      <c r="N371" s="172" t="str">
        <f>IF(Simulações!CZ371="","",Simulações!CZ371)</f>
        <v/>
      </c>
      <c r="O371" s="172">
        <v>1</v>
      </c>
    </row>
    <row r="372" spans="1:15" ht="14.25" customHeight="1" x14ac:dyDescent="0.25">
      <c r="A372" s="1" t="str">
        <f>Simulações!D372</f>
        <v>Rua Ana Angélica</v>
      </c>
      <c r="B372" s="172" t="str">
        <f>Simulações!DK372</f>
        <v>Sim</v>
      </c>
      <c r="C372" s="183">
        <f>Simulações!K372</f>
        <v>96</v>
      </c>
      <c r="D372" s="172" t="str">
        <f>Simulações!G372</f>
        <v>C4</v>
      </c>
      <c r="E372" s="172" t="e">
        <f>Simulações!CH372</f>
        <v>#N/A</v>
      </c>
      <c r="F372" s="172">
        <f>Simulações!CI372</f>
        <v>0</v>
      </c>
      <c r="G372" s="172" t="e">
        <f>Simulações!CN372</f>
        <v>#N/A</v>
      </c>
      <c r="H372" s="172" t="str">
        <f>Simulações!CT372</f>
        <v>Médio I</v>
      </c>
      <c r="I372" s="172" t="str">
        <f>IF(Simulações!CU372="","",Simulações!CU372)</f>
        <v/>
      </c>
      <c r="J372" s="172" t="str">
        <f>IF(Simulações!CX372="","",Simulações!CX372)</f>
        <v/>
      </c>
      <c r="K372" s="176">
        <f>Simulações!AL372</f>
        <v>2</v>
      </c>
      <c r="L372" s="176">
        <f>Simulações!AS372</f>
        <v>0</v>
      </c>
      <c r="M372" s="172" t="str">
        <f>IF(Simulações!CY372="","",Simulações!CY372)</f>
        <v/>
      </c>
      <c r="N372" s="172" t="str">
        <f>IF(Simulações!CZ372="","",Simulações!CZ372)</f>
        <v/>
      </c>
      <c r="O372" s="172">
        <v>1</v>
      </c>
    </row>
    <row r="373" spans="1:15" ht="14.25" customHeight="1" x14ac:dyDescent="0.25">
      <c r="A373" s="1" t="str">
        <f>Simulações!D373</f>
        <v>Rua Ana Angélica</v>
      </c>
      <c r="B373" s="172" t="str">
        <f>Simulações!DK373</f>
        <v>Sim</v>
      </c>
      <c r="C373" s="183">
        <f>Simulações!K373</f>
        <v>96</v>
      </c>
      <c r="D373" s="172" t="str">
        <f>Simulações!G373</f>
        <v>C4</v>
      </c>
      <c r="E373" s="172" t="e">
        <f>Simulações!CH373</f>
        <v>#N/A</v>
      </c>
      <c r="F373" s="172">
        <f>Simulações!CI373</f>
        <v>0</v>
      </c>
      <c r="G373" s="172" t="e">
        <f>Simulações!CN373</f>
        <v>#N/A</v>
      </c>
      <c r="H373" s="172" t="str">
        <f>Simulações!CT373</f>
        <v>Médio I</v>
      </c>
      <c r="I373" s="172" t="str">
        <f>IF(Simulações!CU373="","",Simulações!CU373)</f>
        <v/>
      </c>
      <c r="J373" s="172" t="str">
        <f>IF(Simulações!CX373="","",Simulações!CX373)</f>
        <v/>
      </c>
      <c r="K373" s="176">
        <f>Simulações!AL373</f>
        <v>2</v>
      </c>
      <c r="L373" s="176">
        <f>Simulações!AS373</f>
        <v>0</v>
      </c>
      <c r="M373" s="172" t="str">
        <f>IF(Simulações!CY373="","",Simulações!CY373)</f>
        <v/>
      </c>
      <c r="N373" s="172" t="str">
        <f>IF(Simulações!CZ373="","",Simulações!CZ373)</f>
        <v/>
      </c>
      <c r="O373" s="172">
        <v>1</v>
      </c>
    </row>
    <row r="374" spans="1:15" ht="14.25" customHeight="1" x14ac:dyDescent="0.25">
      <c r="A374" s="1" t="str">
        <f>Simulações!D374</f>
        <v>Rua Heitor Maia Filho</v>
      </c>
      <c r="B374" s="172" t="str">
        <f>Simulações!DK374</f>
        <v>Sim</v>
      </c>
      <c r="C374" s="183">
        <f>Simulações!K374</f>
        <v>96</v>
      </c>
      <c r="D374" s="172" t="str">
        <f>Simulações!G374</f>
        <v>C3</v>
      </c>
      <c r="E374" s="172" t="str">
        <f>Simulações!CH374</f>
        <v>LEDSTAR</v>
      </c>
      <c r="F374" s="184" t="str">
        <f>Simulações!CI374</f>
        <v xml:space="preserve"> SL VT 9.1 35W</v>
      </c>
      <c r="G374" s="172">
        <f>Simulações!CN374</f>
        <v>35</v>
      </c>
      <c r="H374" s="172" t="str">
        <f>Simulações!CT374</f>
        <v>Médio I</v>
      </c>
      <c r="I374" s="172" t="str">
        <f>IF(Simulações!CU374="","",Simulações!CU374)</f>
        <v/>
      </c>
      <c r="J374" s="172" t="str">
        <f>IF(Simulações!CX374="","",Simulações!CX374)</f>
        <v/>
      </c>
      <c r="K374" s="176">
        <f>Simulações!AL374</f>
        <v>2</v>
      </c>
      <c r="L374" s="176">
        <f>Simulações!AS374</f>
        <v>0</v>
      </c>
      <c r="M374" s="172" t="str">
        <f>IF(Simulações!CY374="","",Simulações!CY374)</f>
        <v/>
      </c>
      <c r="N374" s="172" t="str">
        <f>IF(Simulações!CZ374="","",Simulações!CZ374)</f>
        <v/>
      </c>
      <c r="O374" s="172">
        <v>1</v>
      </c>
    </row>
    <row r="375" spans="1:15" ht="14.25" customHeight="1" x14ac:dyDescent="0.25">
      <c r="A375" s="1" t="str">
        <f>Simulações!D375</f>
        <v>Rua Heitor Maia Filho</v>
      </c>
      <c r="B375" s="172" t="str">
        <f>Simulações!DK375</f>
        <v>Sim</v>
      </c>
      <c r="C375" s="183">
        <f>Simulações!K375</f>
        <v>96</v>
      </c>
      <c r="D375" s="172" t="str">
        <f>Simulações!G375</f>
        <v>C3</v>
      </c>
      <c r="E375" s="172" t="str">
        <f>Simulações!CH375</f>
        <v>SX LIGHTING</v>
      </c>
      <c r="F375" s="172" t="str">
        <f>Simulações!CI375</f>
        <v>SX-INEVO030HF</v>
      </c>
      <c r="G375" s="172">
        <f>Simulações!CN375</f>
        <v>31</v>
      </c>
      <c r="H375" s="172" t="str">
        <f>Simulações!CT375</f>
        <v>Médio I</v>
      </c>
      <c r="I375" s="172" t="str">
        <f>IF(Simulações!CU375="","",Simulações!CU375)</f>
        <v/>
      </c>
      <c r="J375" s="172" t="str">
        <f>IF(Simulações!CX375="","",Simulações!CX375)</f>
        <v/>
      </c>
      <c r="K375" s="176">
        <f>Simulações!AL375</f>
        <v>2</v>
      </c>
      <c r="L375" s="176">
        <f>Simulações!AS375</f>
        <v>0</v>
      </c>
      <c r="M375" s="172" t="str">
        <f>IF(Simulações!CY375="","",Simulações!CY375)</f>
        <v/>
      </c>
      <c r="N375" s="172" t="str">
        <f>IF(Simulações!CZ375="","",Simulações!CZ375)</f>
        <v/>
      </c>
      <c r="O375" s="172">
        <v>1</v>
      </c>
    </row>
    <row r="376" spans="1:15" ht="14.25" customHeight="1" x14ac:dyDescent="0.25">
      <c r="A376" s="1" t="str">
        <f>Simulações!D376</f>
        <v>Rua Heitor Maia Filho</v>
      </c>
      <c r="B376" s="172" t="str">
        <f>Simulações!DK376</f>
        <v>Sim</v>
      </c>
      <c r="C376" s="183">
        <f>Simulações!K376</f>
        <v>96</v>
      </c>
      <c r="D376" s="172" t="str">
        <f>Simulações!G376</f>
        <v>C3</v>
      </c>
      <c r="E376" s="172" t="str">
        <f>Simulações!CH376</f>
        <v>TECNOWATT</v>
      </c>
      <c r="F376" s="172" t="str">
        <f>Simulações!CI376</f>
        <v xml:space="preserve">SIGSAGPTLRRSSNDL_30W_38IBBRS
</v>
      </c>
      <c r="G376" s="172">
        <f>Simulações!CN376</f>
        <v>30</v>
      </c>
      <c r="H376" s="172" t="str">
        <f>Simulações!CT376</f>
        <v>Médio I</v>
      </c>
      <c r="I376" s="172" t="str">
        <f>IF(Simulações!CU376="","",Simulações!CU376)</f>
        <v/>
      </c>
      <c r="J376" s="172" t="str">
        <f>IF(Simulações!CX376="","",Simulações!CX376)</f>
        <v/>
      </c>
      <c r="K376" s="176">
        <f>Simulações!AL376</f>
        <v>2</v>
      </c>
      <c r="L376" s="176">
        <f>Simulações!AS376</f>
        <v>0</v>
      </c>
      <c r="M376" s="172" t="str">
        <f>IF(Simulações!CY376="","",Simulações!CY376)</f>
        <v/>
      </c>
      <c r="N376" s="172" t="str">
        <f>IF(Simulações!CZ376="","",Simulações!CZ376)</f>
        <v/>
      </c>
      <c r="O376" s="172">
        <v>1</v>
      </c>
    </row>
    <row r="377" spans="1:15" ht="14.25" customHeight="1" x14ac:dyDescent="0.25">
      <c r="A377" s="1" t="str">
        <f>Simulações!D377</f>
        <v>Rua Francisco da Cunha</v>
      </c>
      <c r="B377" s="172" t="str">
        <f>Simulações!DK377</f>
        <v>Sim</v>
      </c>
      <c r="C377" s="183">
        <f>Simulações!K377</f>
        <v>70</v>
      </c>
      <c r="D377" s="172" t="str">
        <f>Simulações!G377</f>
        <v>C3</v>
      </c>
      <c r="E377" s="172" t="e">
        <f>Simulações!CH377</f>
        <v>#N/A</v>
      </c>
      <c r="F377" s="172">
        <f>Simulações!CI377</f>
        <v>0</v>
      </c>
      <c r="G377" s="172" t="e">
        <f>Simulações!CN377</f>
        <v>#N/A</v>
      </c>
      <c r="H377" s="172" t="str">
        <f>Simulações!CT377</f>
        <v>Longo I</v>
      </c>
      <c r="I377" s="172" t="str">
        <f>IF(Simulações!CU377="","",Simulações!CU377)</f>
        <v/>
      </c>
      <c r="J377" s="172" t="str">
        <f>IF(Simulações!CX377="","",Simulações!CX377)</f>
        <v/>
      </c>
      <c r="K377" s="176">
        <f>Simulações!AL377</f>
        <v>2</v>
      </c>
      <c r="L377" s="176">
        <f>Simulações!AS377</f>
        <v>0</v>
      </c>
      <c r="M377" s="172" t="str">
        <f>IF(Simulações!CY377="","",Simulações!CY377)</f>
        <v/>
      </c>
      <c r="N377" s="172" t="str">
        <f>IF(Simulações!CZ377="","",Simulações!CZ377)</f>
        <v/>
      </c>
      <c r="O377" s="172">
        <v>1</v>
      </c>
    </row>
    <row r="378" spans="1:15" ht="14.25" customHeight="1" x14ac:dyDescent="0.25">
      <c r="A378" s="1" t="str">
        <f>Simulações!D378</f>
        <v>Rua Francisco da Cunha</v>
      </c>
      <c r="B378" s="172" t="str">
        <f>Simulações!DK378</f>
        <v>Sim</v>
      </c>
      <c r="C378" s="183">
        <f>Simulações!K378</f>
        <v>70</v>
      </c>
      <c r="D378" s="172" t="str">
        <f>Simulações!G378</f>
        <v>C3</v>
      </c>
      <c r="E378" s="172" t="e">
        <f>Simulações!CH378</f>
        <v>#N/A</v>
      </c>
      <c r="F378" s="172">
        <f>Simulações!CI378</f>
        <v>0</v>
      </c>
      <c r="G378" s="172" t="e">
        <f>Simulações!CN378</f>
        <v>#N/A</v>
      </c>
      <c r="H378" s="172" t="str">
        <f>Simulações!CT378</f>
        <v>Longo I</v>
      </c>
      <c r="I378" s="172" t="str">
        <f>IF(Simulações!CU378="","",Simulações!CU378)</f>
        <v/>
      </c>
      <c r="J378" s="172" t="str">
        <f>IF(Simulações!CX378="","",Simulações!CX378)</f>
        <v/>
      </c>
      <c r="K378" s="176">
        <f>Simulações!AL378</f>
        <v>2</v>
      </c>
      <c r="L378" s="176">
        <f>Simulações!AS378</f>
        <v>0</v>
      </c>
      <c r="M378" s="172" t="str">
        <f>IF(Simulações!CY378="","",Simulações!CY378)</f>
        <v/>
      </c>
      <c r="N378" s="172" t="str">
        <f>IF(Simulações!CZ378="","",Simulações!CZ378)</f>
        <v/>
      </c>
      <c r="O378" s="172">
        <v>1</v>
      </c>
    </row>
    <row r="379" spans="1:15" ht="14.25" customHeight="1" x14ac:dyDescent="0.25">
      <c r="A379" s="1" t="str">
        <f>Simulações!D379</f>
        <v>Rua Francisco da Cunha</v>
      </c>
      <c r="B379" s="172" t="str">
        <f>Simulações!DK379</f>
        <v>Sim</v>
      </c>
      <c r="C379" s="183">
        <f>Simulações!K379</f>
        <v>70</v>
      </c>
      <c r="D379" s="172" t="str">
        <f>Simulações!G379</f>
        <v>C3</v>
      </c>
      <c r="E379" s="172" t="e">
        <f>Simulações!CH379</f>
        <v>#N/A</v>
      </c>
      <c r="F379" s="172">
        <f>Simulações!CI379</f>
        <v>0</v>
      </c>
      <c r="G379" s="172" t="e">
        <f>Simulações!CN379</f>
        <v>#N/A</v>
      </c>
      <c r="H379" s="172" t="str">
        <f>Simulações!CT379</f>
        <v>Longo I</v>
      </c>
      <c r="I379" s="172" t="str">
        <f>IF(Simulações!CU379="","",Simulações!CU379)</f>
        <v/>
      </c>
      <c r="J379" s="172" t="str">
        <f>IF(Simulações!CX379="","",Simulações!CX379)</f>
        <v/>
      </c>
      <c r="K379" s="176">
        <f>Simulações!AL379</f>
        <v>2</v>
      </c>
      <c r="L379" s="176">
        <f>Simulações!AS379</f>
        <v>0</v>
      </c>
      <c r="M379" s="172" t="str">
        <f>IF(Simulações!CY379="","",Simulações!CY379)</f>
        <v/>
      </c>
      <c r="N379" s="172" t="str">
        <f>IF(Simulações!CZ379="","",Simulações!CZ379)</f>
        <v/>
      </c>
      <c r="O379" s="172">
        <v>1</v>
      </c>
    </row>
    <row r="380" spans="1:15" ht="14.25" customHeight="1" x14ac:dyDescent="0.25">
      <c r="A380" s="1" t="str">
        <f>Simulações!D380</f>
        <v>Rua Amaraji</v>
      </c>
      <c r="B380" s="172" t="str">
        <f>Simulações!DK380</f>
        <v>Sim</v>
      </c>
      <c r="C380" s="183">
        <f>Simulações!K380</f>
        <v>70</v>
      </c>
      <c r="D380" s="172" t="str">
        <f>Simulações!G380</f>
        <v>C3</v>
      </c>
      <c r="E380" s="172" t="str">
        <f>Simulações!CH380</f>
        <v>LEDSTAR</v>
      </c>
      <c r="F380" s="184" t="str">
        <f>Simulações!CI380</f>
        <v xml:space="preserve"> SL VT 9.1 44W</v>
      </c>
      <c r="G380" s="172">
        <f>Simulações!CN380</f>
        <v>44</v>
      </c>
      <c r="H380" s="172" t="str">
        <f>Simulações!CT380</f>
        <v>Curto II</v>
      </c>
      <c r="I380" s="172" t="str">
        <f>IF(Simulações!CU380="","",Simulações!CU380)</f>
        <v/>
      </c>
      <c r="J380" s="172" t="str">
        <f>IF(Simulações!CX380="","",Simulações!CX380)</f>
        <v/>
      </c>
      <c r="K380" s="176">
        <f>Simulações!AL380</f>
        <v>2</v>
      </c>
      <c r="L380" s="176">
        <f>Simulações!AS380</f>
        <v>0</v>
      </c>
      <c r="M380" s="172" t="str">
        <f>IF(Simulações!CY380="","",Simulações!CY380)</f>
        <v/>
      </c>
      <c r="N380" s="172" t="str">
        <f>IF(Simulações!CZ380="","",Simulações!CZ380)</f>
        <v/>
      </c>
      <c r="O380" s="172">
        <v>1</v>
      </c>
    </row>
    <row r="381" spans="1:15" ht="14.25" customHeight="1" x14ac:dyDescent="0.25">
      <c r="A381" s="1" t="str">
        <f>Simulações!D381</f>
        <v>Rua Amaraji</v>
      </c>
      <c r="B381" s="172" t="str">
        <f>Simulações!DK381</f>
        <v>Sim</v>
      </c>
      <c r="C381" s="183">
        <f>Simulações!K381</f>
        <v>70</v>
      </c>
      <c r="D381" s="172" t="str">
        <f>Simulações!G381</f>
        <v>C3</v>
      </c>
      <c r="E381" s="172" t="str">
        <f>Simulações!CH381</f>
        <v>SX LIGHTING</v>
      </c>
      <c r="F381" s="172" t="str">
        <f>Simulações!CI381</f>
        <v>SX-INEVO040HF</v>
      </c>
      <c r="G381" s="172">
        <f>Simulações!CN381</f>
        <v>39</v>
      </c>
      <c r="H381" s="172" t="str">
        <f>Simulações!CT381</f>
        <v>Curto II</v>
      </c>
      <c r="I381" s="172" t="str">
        <f>IF(Simulações!CU381="","",Simulações!CU381)</f>
        <v/>
      </c>
      <c r="J381" s="172" t="str">
        <f>IF(Simulações!CX381="","",Simulações!CX381)</f>
        <v/>
      </c>
      <c r="K381" s="176">
        <f>Simulações!AL381</f>
        <v>2</v>
      </c>
      <c r="L381" s="176">
        <f>Simulações!AS381</f>
        <v>0</v>
      </c>
      <c r="M381" s="172" t="str">
        <f>IF(Simulações!CY381="","",Simulações!CY381)</f>
        <v/>
      </c>
      <c r="N381" s="172" t="str">
        <f>IF(Simulações!CZ381="","",Simulações!CZ381)</f>
        <v/>
      </c>
      <c r="O381" s="172">
        <v>1</v>
      </c>
    </row>
    <row r="382" spans="1:15" ht="14.25" customHeight="1" x14ac:dyDescent="0.25">
      <c r="A382" s="1" t="str">
        <f>Simulações!D382</f>
        <v>Rua Amaraji</v>
      </c>
      <c r="B382" s="172" t="str">
        <f>Simulações!DK382</f>
        <v>Sim</v>
      </c>
      <c r="C382" s="183">
        <f>Simulações!K382</f>
        <v>70</v>
      </c>
      <c r="D382" s="172" t="str">
        <f>Simulações!G382</f>
        <v>C3</v>
      </c>
      <c r="E382" s="172" t="str">
        <f>Simulações!CH382</f>
        <v>TECNOWATT</v>
      </c>
      <c r="F382" s="172" t="str">
        <f>Simulações!CI382</f>
        <v xml:space="preserve">SIGSAGPTLRRSSNDL_40W_50IBBRS
</v>
      </c>
      <c r="G382" s="172">
        <f>Simulações!CN382</f>
        <v>40</v>
      </c>
      <c r="H382" s="172" t="str">
        <f>Simulações!CT382</f>
        <v>Curto II</v>
      </c>
      <c r="I382" s="172" t="str">
        <f>IF(Simulações!CU382="","",Simulações!CU382)</f>
        <v/>
      </c>
      <c r="J382" s="172" t="str">
        <f>IF(Simulações!CX382="","",Simulações!CX382)</f>
        <v/>
      </c>
      <c r="K382" s="176">
        <f>Simulações!AL382</f>
        <v>2</v>
      </c>
      <c r="L382" s="176">
        <f>Simulações!AS382</f>
        <v>0</v>
      </c>
      <c r="M382" s="172" t="str">
        <f>IF(Simulações!CY382="","",Simulações!CY382)</f>
        <v/>
      </c>
      <c r="N382" s="172" t="str">
        <f>IF(Simulações!CZ382="","",Simulações!CZ382)</f>
        <v/>
      </c>
      <c r="O382" s="172">
        <v>1</v>
      </c>
    </row>
    <row r="383" spans="1:15" ht="14.25" customHeight="1" x14ac:dyDescent="0.25">
      <c r="A383" s="1" t="str">
        <f>Simulações!D383</f>
        <v>Rua Professora Ângela Pinto</v>
      </c>
      <c r="B383" s="172" t="str">
        <f>Simulações!DK383</f>
        <v>Sim</v>
      </c>
      <c r="C383" s="183">
        <f>Simulações!K383</f>
        <v>96</v>
      </c>
      <c r="D383" s="172" t="str">
        <f>Simulações!G383</f>
        <v>C4</v>
      </c>
      <c r="E383" s="172" t="str">
        <f>Simulações!CH383</f>
        <v>LEDSTAR</v>
      </c>
      <c r="F383" s="184" t="str">
        <f>Simulações!CI383</f>
        <v xml:space="preserve"> SL VT 9.1 35W</v>
      </c>
      <c r="G383" s="172">
        <f>Simulações!CN383</f>
        <v>35</v>
      </c>
      <c r="H383" s="172" t="str">
        <f>Simulações!CT383</f>
        <v>Médio I</v>
      </c>
      <c r="I383" s="172" t="str">
        <f>IF(Simulações!CU383="","",Simulações!CU383)</f>
        <v/>
      </c>
      <c r="J383" s="172" t="str">
        <f>IF(Simulações!CX383="","",Simulações!CX383)</f>
        <v/>
      </c>
      <c r="K383" s="176">
        <f>Simulações!AL383</f>
        <v>2</v>
      </c>
      <c r="L383" s="176">
        <f>Simulações!AS383</f>
        <v>0</v>
      </c>
      <c r="M383" s="172" t="str">
        <f>IF(Simulações!CY383="","",Simulações!CY383)</f>
        <v/>
      </c>
      <c r="N383" s="172" t="str">
        <f>IF(Simulações!CZ383="","",Simulações!CZ383)</f>
        <v/>
      </c>
      <c r="O383" s="172">
        <v>1</v>
      </c>
    </row>
    <row r="384" spans="1:15" ht="14.25" customHeight="1" x14ac:dyDescent="0.25">
      <c r="A384" s="1" t="str">
        <f>Simulações!D384</f>
        <v>Rua Professora Ângela Pinto</v>
      </c>
      <c r="B384" s="172" t="str">
        <f>Simulações!DK384</f>
        <v>Sim</v>
      </c>
      <c r="C384" s="183">
        <f>Simulações!K384</f>
        <v>96</v>
      </c>
      <c r="D384" s="172" t="str">
        <f>Simulações!G384</f>
        <v>C4</v>
      </c>
      <c r="E384" s="172" t="str">
        <f>Simulações!CH384</f>
        <v>SX LIGHTING</v>
      </c>
      <c r="F384" s="172" t="str">
        <f>Simulações!CI384</f>
        <v>SX-INEVO030HF</v>
      </c>
      <c r="G384" s="172">
        <f>Simulações!CN384</f>
        <v>31</v>
      </c>
      <c r="H384" s="172" t="str">
        <f>Simulações!CT384</f>
        <v>Médio I</v>
      </c>
      <c r="I384" s="172" t="str">
        <f>IF(Simulações!CU384="","",Simulações!CU384)</f>
        <v/>
      </c>
      <c r="J384" s="172" t="str">
        <f>IF(Simulações!CX384="","",Simulações!CX384)</f>
        <v/>
      </c>
      <c r="K384" s="176">
        <f>Simulações!AL384</f>
        <v>2</v>
      </c>
      <c r="L384" s="176">
        <f>Simulações!AS384</f>
        <v>0</v>
      </c>
      <c r="M384" s="172" t="str">
        <f>IF(Simulações!CY384="","",Simulações!CY384)</f>
        <v/>
      </c>
      <c r="N384" s="172" t="str">
        <f>IF(Simulações!CZ384="","",Simulações!CZ384)</f>
        <v/>
      </c>
      <c r="O384" s="172">
        <v>1</v>
      </c>
    </row>
    <row r="385" spans="1:15" ht="14.25" customHeight="1" x14ac:dyDescent="0.25">
      <c r="A385" s="1" t="str">
        <f>Simulações!D385</f>
        <v>Rua Professora Ângela Pinto</v>
      </c>
      <c r="B385" s="172" t="str">
        <f>Simulações!DK385</f>
        <v>Sim</v>
      </c>
      <c r="C385" s="183">
        <f>Simulações!K385</f>
        <v>96</v>
      </c>
      <c r="D385" s="172" t="str">
        <f>Simulações!G385</f>
        <v>C4</v>
      </c>
      <c r="E385" s="172" t="str">
        <f>Simulações!CH385</f>
        <v>TECNOWATT</v>
      </c>
      <c r="F385" s="172" t="str">
        <f>Simulações!CI385</f>
        <v xml:space="preserve">SIGSAGPTLRRSSNDL_30W_38IBBRS
</v>
      </c>
      <c r="G385" s="172">
        <f>Simulações!CN385</f>
        <v>30</v>
      </c>
      <c r="H385" s="172" t="str">
        <f>Simulações!CT385</f>
        <v>Médio I</v>
      </c>
      <c r="I385" s="172" t="str">
        <f>IF(Simulações!CU385="","",Simulações!CU385)</f>
        <v/>
      </c>
      <c r="J385" s="172" t="str">
        <f>IF(Simulações!CX385="","",Simulações!CX385)</f>
        <v/>
      </c>
      <c r="K385" s="176">
        <f>Simulações!AL385</f>
        <v>2</v>
      </c>
      <c r="L385" s="176">
        <f>Simulações!AS385</f>
        <v>0</v>
      </c>
      <c r="M385" s="172" t="str">
        <f>IF(Simulações!CY385="","",Simulações!CY385)</f>
        <v/>
      </c>
      <c r="N385" s="172" t="str">
        <f>IF(Simulações!CZ385="","",Simulações!CZ385)</f>
        <v/>
      </c>
      <c r="O385" s="172">
        <v>1</v>
      </c>
    </row>
    <row r="386" spans="1:15" ht="14.25" customHeight="1" x14ac:dyDescent="0.25">
      <c r="A386" s="1" t="str">
        <f>Simulações!D386</f>
        <v>Vitoriano Palhares</v>
      </c>
      <c r="B386" s="172" t="str">
        <f>Simulações!DK386</f>
        <v>Sim</v>
      </c>
      <c r="C386" s="183">
        <f>Simulações!K386</f>
        <v>96</v>
      </c>
      <c r="D386" s="172" t="str">
        <f>Simulações!G386</f>
        <v>C4</v>
      </c>
      <c r="E386" s="172" t="str">
        <f>Simulações!CH386</f>
        <v>LEDSTAR</v>
      </c>
      <c r="F386" s="184" t="str">
        <f>Simulações!CI386</f>
        <v xml:space="preserve"> SL VT 9.1 52W</v>
      </c>
      <c r="G386" s="172">
        <f>Simulações!CN386</f>
        <v>52</v>
      </c>
      <c r="H386" s="172" t="str">
        <f>Simulações!CT386</f>
        <v>Longo I</v>
      </c>
      <c r="I386" s="172" t="str">
        <f>IF(Simulações!CU386="","",Simulações!CU386)</f>
        <v/>
      </c>
      <c r="J386" s="172" t="str">
        <f>IF(Simulações!CX386="","",Simulações!CX386)</f>
        <v/>
      </c>
      <c r="K386" s="176">
        <f>Simulações!AL386</f>
        <v>2</v>
      </c>
      <c r="L386" s="176">
        <f>Simulações!AS386</f>
        <v>0</v>
      </c>
      <c r="M386" s="172" t="str">
        <f>IF(Simulações!CY386="","",Simulações!CY386)</f>
        <v/>
      </c>
      <c r="N386" s="172" t="str">
        <f>IF(Simulações!CZ386="","",Simulações!CZ386)</f>
        <v/>
      </c>
      <c r="O386" s="172">
        <v>1</v>
      </c>
    </row>
    <row r="387" spans="1:15" ht="14.25" customHeight="1" x14ac:dyDescent="0.25">
      <c r="A387" s="1" t="str">
        <f>Simulações!D387</f>
        <v>Vitoriano Palhares</v>
      </c>
      <c r="B387" s="172" t="str">
        <f>Simulações!DK387</f>
        <v>Sim</v>
      </c>
      <c r="C387" s="183">
        <f>Simulações!K387</f>
        <v>96</v>
      </c>
      <c r="D387" s="172" t="str">
        <f>Simulações!G387</f>
        <v>C4</v>
      </c>
      <c r="E387" s="172" t="str">
        <f>Simulações!CH387</f>
        <v>SX LIGHTING</v>
      </c>
      <c r="F387" s="172" t="str">
        <f>Simulações!CI387</f>
        <v>SX-INEVO050HF</v>
      </c>
      <c r="G387" s="172">
        <f>Simulações!CN387</f>
        <v>50</v>
      </c>
      <c r="H387" s="172" t="str">
        <f>Simulações!CT387</f>
        <v>Longo I</v>
      </c>
      <c r="I387" s="172" t="str">
        <f>IF(Simulações!CU387="","",Simulações!CU387)</f>
        <v/>
      </c>
      <c r="J387" s="172" t="str">
        <f>IF(Simulações!CX387="","",Simulações!CX387)</f>
        <v/>
      </c>
      <c r="K387" s="176">
        <f>Simulações!AL387</f>
        <v>2</v>
      </c>
      <c r="L387" s="176">
        <f>Simulações!AS387</f>
        <v>0</v>
      </c>
      <c r="M387" s="172" t="str">
        <f>IF(Simulações!CY387="","",Simulações!CY387)</f>
        <v/>
      </c>
      <c r="N387" s="172" t="str">
        <f>IF(Simulações!CZ387="","",Simulações!CZ387)</f>
        <v/>
      </c>
      <c r="O387" s="172">
        <v>1</v>
      </c>
    </row>
    <row r="388" spans="1:15" ht="14.25" customHeight="1" x14ac:dyDescent="0.25">
      <c r="A388" s="1" t="str">
        <f>Simulações!D388</f>
        <v>Vitoriano Palhares</v>
      </c>
      <c r="B388" s="172" t="str">
        <f>Simulações!DK388</f>
        <v>Sim</v>
      </c>
      <c r="C388" s="183">
        <f>Simulações!K388</f>
        <v>96</v>
      </c>
      <c r="D388" s="172" t="str">
        <f>Simulações!G388</f>
        <v>C4</v>
      </c>
      <c r="E388" s="172" t="str">
        <f>Simulações!CH388</f>
        <v>TECNOWATT</v>
      </c>
      <c r="F388" s="172" t="str">
        <f>Simulações!CI388</f>
        <v xml:space="preserve">SIGSAGPTLRRSSNDL_50W_61IBBRS
</v>
      </c>
      <c r="G388" s="172">
        <f>Simulações!CN388</f>
        <v>50</v>
      </c>
      <c r="H388" s="172" t="str">
        <f>Simulações!CT388</f>
        <v>Longo I</v>
      </c>
      <c r="I388" s="172" t="str">
        <f>IF(Simulações!CU388="","",Simulações!CU388)</f>
        <v/>
      </c>
      <c r="J388" s="172" t="str">
        <f>IF(Simulações!CX388="","",Simulações!CX388)</f>
        <v/>
      </c>
      <c r="K388" s="176">
        <f>Simulações!AL388</f>
        <v>2</v>
      </c>
      <c r="L388" s="176">
        <f>Simulações!AS388</f>
        <v>0</v>
      </c>
      <c r="M388" s="172" t="str">
        <f>IF(Simulações!CY388="","",Simulações!CY388)</f>
        <v/>
      </c>
      <c r="N388" s="172" t="str">
        <f>IF(Simulações!CZ388="","",Simulações!CZ388)</f>
        <v/>
      </c>
      <c r="O388" s="172">
        <v>1</v>
      </c>
    </row>
    <row r="389" spans="1:15" ht="14.25" customHeight="1" x14ac:dyDescent="0.25">
      <c r="A389" s="1" t="str">
        <f>Simulações!D389</f>
        <v>Rua Professor Avertano Rocha [IAL]</v>
      </c>
      <c r="B389" s="172" t="str">
        <f>Simulações!DK389</f>
        <v>Sim</v>
      </c>
      <c r="C389" s="183">
        <f>Simulações!K389</f>
        <v>96</v>
      </c>
      <c r="D389" s="172" t="str">
        <f>Simulações!G389</f>
        <v>C4</v>
      </c>
      <c r="E389" s="172" t="e">
        <f>Simulações!CH389</f>
        <v>#N/A</v>
      </c>
      <c r="F389" s="172">
        <f>Simulações!CI389</f>
        <v>0</v>
      </c>
      <c r="G389" s="172" t="e">
        <f>Simulações!CN389</f>
        <v>#N/A</v>
      </c>
      <c r="H389" s="172" t="str">
        <f>Simulações!CT389</f>
        <v>Médio I</v>
      </c>
      <c r="I389" s="172" t="str">
        <f>IF(Simulações!CU389="","",Simulações!CU389)</f>
        <v/>
      </c>
      <c r="J389" s="172" t="str">
        <f>IF(Simulações!CX389="","",Simulações!CX389)</f>
        <v/>
      </c>
      <c r="K389" s="176">
        <f>Simulações!AL389</f>
        <v>2</v>
      </c>
      <c r="L389" s="176">
        <f>Simulações!AS389</f>
        <v>0</v>
      </c>
      <c r="M389" s="172" t="str">
        <f>IF(Simulações!CY389="","",Simulações!CY389)</f>
        <v/>
      </c>
      <c r="N389" s="172" t="str">
        <f>IF(Simulações!CZ389="","",Simulações!CZ389)</f>
        <v/>
      </c>
      <c r="O389" s="172">
        <v>1</v>
      </c>
    </row>
    <row r="390" spans="1:15" ht="14.25" customHeight="1" x14ac:dyDescent="0.25">
      <c r="A390" s="1" t="str">
        <f>Simulações!D390</f>
        <v>Rua Professor Avertano Rocha [IAL]</v>
      </c>
      <c r="B390" s="172" t="str">
        <f>Simulações!DK390</f>
        <v>Sim</v>
      </c>
      <c r="C390" s="183">
        <f>Simulações!K390</f>
        <v>96</v>
      </c>
      <c r="D390" s="172" t="str">
        <f>Simulações!G390</f>
        <v>C4</v>
      </c>
      <c r="E390" s="172" t="e">
        <f>Simulações!CH390</f>
        <v>#N/A</v>
      </c>
      <c r="F390" s="172">
        <f>Simulações!CI390</f>
        <v>0</v>
      </c>
      <c r="G390" s="172" t="e">
        <f>Simulações!CN390</f>
        <v>#N/A</v>
      </c>
      <c r="H390" s="172" t="str">
        <f>Simulações!CT390</f>
        <v>Médio I</v>
      </c>
      <c r="I390" s="172" t="str">
        <f>IF(Simulações!CU390="","",Simulações!CU390)</f>
        <v/>
      </c>
      <c r="J390" s="172" t="str">
        <f>IF(Simulações!CX390="","",Simulações!CX390)</f>
        <v/>
      </c>
      <c r="K390" s="176">
        <f>Simulações!AL390</f>
        <v>2</v>
      </c>
      <c r="L390" s="176">
        <f>Simulações!AS390</f>
        <v>0</v>
      </c>
      <c r="M390" s="172" t="str">
        <f>IF(Simulações!CY390="","",Simulações!CY390)</f>
        <v/>
      </c>
      <c r="N390" s="172" t="str">
        <f>IF(Simulações!CZ390="","",Simulações!CZ390)</f>
        <v/>
      </c>
      <c r="O390" s="172">
        <v>1</v>
      </c>
    </row>
    <row r="391" spans="1:15" ht="14.25" customHeight="1" x14ac:dyDescent="0.25">
      <c r="A391" s="1" t="str">
        <f>Simulações!D391</f>
        <v>Rua Professor Avertano Rocha [IAL]</v>
      </c>
      <c r="B391" s="172" t="str">
        <f>Simulações!DK391</f>
        <v>Sim</v>
      </c>
      <c r="C391" s="183">
        <f>Simulações!K391</f>
        <v>96</v>
      </c>
      <c r="D391" s="172" t="str">
        <f>Simulações!G391</f>
        <v>C4</v>
      </c>
      <c r="E391" s="172" t="e">
        <f>Simulações!CH391</f>
        <v>#N/A</v>
      </c>
      <c r="F391" s="172">
        <f>Simulações!CI391</f>
        <v>0</v>
      </c>
      <c r="G391" s="172" t="e">
        <f>Simulações!CN391</f>
        <v>#N/A</v>
      </c>
      <c r="H391" s="172" t="str">
        <f>Simulações!CT391</f>
        <v>Médio I</v>
      </c>
      <c r="I391" s="172" t="str">
        <f>IF(Simulações!CU391="","",Simulações!CU391)</f>
        <v/>
      </c>
      <c r="J391" s="172" t="str">
        <f>IF(Simulações!CX391="","",Simulações!CX391)</f>
        <v/>
      </c>
      <c r="K391" s="176">
        <f>Simulações!AL391</f>
        <v>2</v>
      </c>
      <c r="L391" s="176">
        <f>Simulações!AS391</f>
        <v>0</v>
      </c>
      <c r="M391" s="172" t="str">
        <f>IF(Simulações!CY391="","",Simulações!CY391)</f>
        <v/>
      </c>
      <c r="N391" s="172" t="str">
        <f>IF(Simulações!CZ391="","",Simulações!CZ391)</f>
        <v/>
      </c>
      <c r="O391" s="172">
        <v>1</v>
      </c>
    </row>
    <row r="392" spans="1:15" ht="14.25" customHeight="1" x14ac:dyDescent="0.25">
      <c r="A392" s="1" t="str">
        <f>Simulações!D392</f>
        <v>Rua Neto Campelo</v>
      </c>
      <c r="B392" s="172" t="str">
        <f>Simulações!DK392</f>
        <v>Sim</v>
      </c>
      <c r="C392" s="183">
        <f>Simulações!K392</f>
        <v>96</v>
      </c>
      <c r="D392" s="172" t="str">
        <f>Simulações!G392</f>
        <v>C3</v>
      </c>
      <c r="E392" s="172" t="e">
        <f>Simulações!CH392</f>
        <v>#N/A</v>
      </c>
      <c r="F392" s="172">
        <f>Simulações!CI392</f>
        <v>0</v>
      </c>
      <c r="G392" s="172" t="e">
        <f>Simulações!CN392</f>
        <v>#N/A</v>
      </c>
      <c r="H392" s="172" t="str">
        <f>Simulações!CT392</f>
        <v>Médio II</v>
      </c>
      <c r="I392" s="172" t="str">
        <f>IF(Simulações!CU392="","",Simulações!CU392)</f>
        <v/>
      </c>
      <c r="J392" s="172" t="str">
        <f>IF(Simulações!CX392="","",Simulações!CX392)</f>
        <v/>
      </c>
      <c r="K392" s="176">
        <f>Simulações!AL392</f>
        <v>2</v>
      </c>
      <c r="L392" s="176">
        <f>Simulações!AS392</f>
        <v>0</v>
      </c>
      <c r="M392" s="172" t="str">
        <f>IF(Simulações!CY392="","",Simulações!CY392)</f>
        <v/>
      </c>
      <c r="N392" s="172" t="str">
        <f>IF(Simulações!CZ392="","",Simulações!CZ392)</f>
        <v/>
      </c>
      <c r="O392" s="172">
        <v>1</v>
      </c>
    </row>
    <row r="393" spans="1:15" ht="14.25" customHeight="1" x14ac:dyDescent="0.25">
      <c r="A393" s="1" t="str">
        <f>Simulações!D393</f>
        <v>Rua Neto Campelo</v>
      </c>
      <c r="B393" s="172" t="str">
        <f>Simulações!DK393</f>
        <v>Sim</v>
      </c>
      <c r="C393" s="183">
        <f>Simulações!K393</f>
        <v>96</v>
      </c>
      <c r="D393" s="172" t="str">
        <f>Simulações!G393</f>
        <v>C3</v>
      </c>
      <c r="E393" s="172" t="e">
        <f>Simulações!CH393</f>
        <v>#N/A</v>
      </c>
      <c r="F393" s="172">
        <f>Simulações!CI393</f>
        <v>0</v>
      </c>
      <c r="G393" s="172" t="e">
        <f>Simulações!CN393</f>
        <v>#N/A</v>
      </c>
      <c r="H393" s="172" t="str">
        <f>Simulações!CT393</f>
        <v>Médio II</v>
      </c>
      <c r="I393" s="172" t="str">
        <f>IF(Simulações!CU393="","",Simulações!CU393)</f>
        <v/>
      </c>
      <c r="J393" s="172" t="str">
        <f>IF(Simulações!CX393="","",Simulações!CX393)</f>
        <v/>
      </c>
      <c r="K393" s="176">
        <f>Simulações!AL393</f>
        <v>2</v>
      </c>
      <c r="L393" s="176">
        <f>Simulações!AS393</f>
        <v>0</v>
      </c>
      <c r="M393" s="172" t="str">
        <f>IF(Simulações!CY393="","",Simulações!CY393)</f>
        <v/>
      </c>
      <c r="N393" s="172" t="str">
        <f>IF(Simulações!CZ393="","",Simulações!CZ393)</f>
        <v/>
      </c>
      <c r="O393" s="172">
        <v>1</v>
      </c>
    </row>
    <row r="394" spans="1:15" ht="14.25" customHeight="1" x14ac:dyDescent="0.25">
      <c r="A394" s="1" t="str">
        <f>Simulações!D394</f>
        <v>Rua Neto Campelo</v>
      </c>
      <c r="B394" s="172" t="str">
        <f>Simulações!DK394</f>
        <v>Sim</v>
      </c>
      <c r="C394" s="183">
        <f>Simulações!K394</f>
        <v>96</v>
      </c>
      <c r="D394" s="172" t="str">
        <f>Simulações!G394</f>
        <v>C3</v>
      </c>
      <c r="E394" s="172" t="e">
        <f>Simulações!CH394</f>
        <v>#N/A</v>
      </c>
      <c r="F394" s="172">
        <f>Simulações!CI394</f>
        <v>0</v>
      </c>
      <c r="G394" s="172" t="e">
        <f>Simulações!CN394</f>
        <v>#N/A</v>
      </c>
      <c r="H394" s="172" t="str">
        <f>Simulações!CT394</f>
        <v>Médio II</v>
      </c>
      <c r="I394" s="172" t="str">
        <f>IF(Simulações!CU394="","",Simulações!CU394)</f>
        <v/>
      </c>
      <c r="J394" s="172" t="str">
        <f>IF(Simulações!CX394="","",Simulações!CX394)</f>
        <v/>
      </c>
      <c r="K394" s="176">
        <f>Simulações!AL394</f>
        <v>2</v>
      </c>
      <c r="L394" s="176">
        <f>Simulações!AS394</f>
        <v>0</v>
      </c>
      <c r="M394" s="172" t="str">
        <f>IF(Simulações!CY394="","",Simulações!CY394)</f>
        <v/>
      </c>
      <c r="N394" s="172" t="str">
        <f>IF(Simulações!CZ394="","",Simulações!CZ394)</f>
        <v/>
      </c>
      <c r="O394" s="172">
        <v>1</v>
      </c>
    </row>
    <row r="395" spans="1:15" ht="14.25" customHeight="1" x14ac:dyDescent="0.25">
      <c r="A395" s="1" t="str">
        <f>Simulações!D395</f>
        <v>Avenida Governador Agamenon MagalhAPSes</v>
      </c>
      <c r="B395" s="172" t="str">
        <f>Simulações!DK395</f>
        <v>Sim</v>
      </c>
      <c r="C395" s="183">
        <f>Simulações!K395</f>
        <v>171</v>
      </c>
      <c r="D395" s="172" t="str">
        <f>Simulações!G395</f>
        <v>C4</v>
      </c>
      <c r="E395" s="172" t="str">
        <f>Simulações!CH395</f>
        <v>LEDSTAR</v>
      </c>
      <c r="F395" s="184" t="str">
        <f>Simulações!CI395</f>
        <v xml:space="preserve"> SL VT 9.1 85W</v>
      </c>
      <c r="G395" s="172">
        <f>Simulações!CN395</f>
        <v>85</v>
      </c>
      <c r="H395" s="172" t="str">
        <f>Simulações!CT395</f>
        <v>Longo I</v>
      </c>
      <c r="I395" s="172" t="str">
        <f>IF(Simulações!CU395="","",Simulações!CU395)</f>
        <v/>
      </c>
      <c r="J395" s="172" t="str">
        <f>IF(Simulações!CX395="","",Simulações!CX395)</f>
        <v/>
      </c>
      <c r="K395" s="176" t="str">
        <f>Simulações!AL395</f>
        <v>erro</v>
      </c>
      <c r="L395" s="176" t="str">
        <f>Simulações!AS395</f>
        <v>erro</v>
      </c>
      <c r="M395" s="172" t="str">
        <f>IF(Simulações!CY395="","",Simulações!CY395)</f>
        <v/>
      </c>
      <c r="N395" s="172" t="str">
        <f>IF(Simulações!CZ395="","",Simulações!CZ395)</f>
        <v/>
      </c>
      <c r="O395" s="172">
        <v>1</v>
      </c>
    </row>
    <row r="396" spans="1:15" ht="14.25" customHeight="1" x14ac:dyDescent="0.25">
      <c r="A396" s="1" t="str">
        <f>Simulações!D396</f>
        <v>Avenida Governador Agamenon MagalhAPSes</v>
      </c>
      <c r="B396" s="172" t="str">
        <f>Simulações!DK396</f>
        <v>Sim</v>
      </c>
      <c r="C396" s="183">
        <f>Simulações!K396</f>
        <v>171</v>
      </c>
      <c r="D396" s="172" t="str">
        <f>Simulações!G396</f>
        <v>C4</v>
      </c>
      <c r="E396" s="172" t="str">
        <f>Simulações!CH396</f>
        <v>SX LIGHTING</v>
      </c>
      <c r="F396" s="172" t="str">
        <f>Simulações!CI396</f>
        <v>SX-INLPP080HF</v>
      </c>
      <c r="G396" s="172">
        <f>Simulações!CN396</f>
        <v>79</v>
      </c>
      <c r="H396" s="172" t="str">
        <f>Simulações!CT396</f>
        <v>Longo I</v>
      </c>
      <c r="I396" s="172" t="str">
        <f>IF(Simulações!CU396="","",Simulações!CU396)</f>
        <v/>
      </c>
      <c r="J396" s="172" t="str">
        <f>IF(Simulações!CX396="","",Simulações!CX396)</f>
        <v/>
      </c>
      <c r="K396" s="176" t="str">
        <f>Simulações!AL396</f>
        <v>erro</v>
      </c>
      <c r="L396" s="176" t="str">
        <f>Simulações!AS396</f>
        <v>erro</v>
      </c>
      <c r="M396" s="172" t="str">
        <f>IF(Simulações!CY396="","",Simulações!CY396)</f>
        <v/>
      </c>
      <c r="N396" s="172" t="str">
        <f>IF(Simulações!CZ396="","",Simulações!CZ396)</f>
        <v/>
      </c>
      <c r="O396" s="172">
        <v>1</v>
      </c>
    </row>
    <row r="397" spans="1:15" ht="14.25" customHeight="1" x14ac:dyDescent="0.25">
      <c r="A397" s="1" t="str">
        <f>Simulações!D397</f>
        <v>Avenida Governador Agamenon MagalhAPSes</v>
      </c>
      <c r="B397" s="172" t="str">
        <f>Simulações!DK397</f>
        <v>Sim</v>
      </c>
      <c r="C397" s="183">
        <f>Simulações!K397</f>
        <v>171</v>
      </c>
      <c r="D397" s="172" t="str">
        <f>Simulações!G397</f>
        <v>C4</v>
      </c>
      <c r="E397" s="172" t="str">
        <f>Simulações!CH397</f>
        <v>TECNOWATT</v>
      </c>
      <c r="F397" s="172" t="str">
        <f>Simulações!CI397</f>
        <v xml:space="preserve">SIGMAGPTLRRSMNDL_80W_56IBBR
</v>
      </c>
      <c r="G397" s="172">
        <f>Simulações!CN397</f>
        <v>80</v>
      </c>
      <c r="H397" s="172" t="str">
        <f>Simulações!CT397</f>
        <v>Longo I</v>
      </c>
      <c r="I397" s="172" t="str">
        <f>IF(Simulações!CU397="","",Simulações!CU397)</f>
        <v/>
      </c>
      <c r="J397" s="172" t="str">
        <f>IF(Simulações!CX397="","",Simulações!CX397)</f>
        <v/>
      </c>
      <c r="K397" s="176" t="str">
        <f>Simulações!AL397</f>
        <v>erro</v>
      </c>
      <c r="L397" s="176" t="str">
        <f>Simulações!AS397</f>
        <v>erro</v>
      </c>
      <c r="M397" s="172" t="str">
        <f>IF(Simulações!CY397="","",Simulações!CY397)</f>
        <v/>
      </c>
      <c r="N397" s="172" t="str">
        <f>IF(Simulações!CZ397="","",Simulações!CZ397)</f>
        <v/>
      </c>
      <c r="O397" s="172">
        <v>1</v>
      </c>
    </row>
    <row r="398" spans="1:15" ht="14.25" customHeight="1" x14ac:dyDescent="0.25">
      <c r="A398" s="1" t="str">
        <f>Simulações!D398</f>
        <v>Travessa Do Jacinto</v>
      </c>
      <c r="B398" s="172" t="str">
        <f>Simulações!DK398</f>
        <v>Sim</v>
      </c>
      <c r="C398" s="183">
        <f>Simulações!K398</f>
        <v>70</v>
      </c>
      <c r="D398" s="172" t="str">
        <f>Simulações!G398</f>
        <v>C3</v>
      </c>
      <c r="E398" s="172" t="str">
        <f>Simulações!CH398</f>
        <v>LEDSTAR</v>
      </c>
      <c r="F398" s="184" t="str">
        <f>Simulações!CI398</f>
        <v xml:space="preserve"> SL VT 9.1 65W</v>
      </c>
      <c r="G398" s="172">
        <f>Simulações!CN398</f>
        <v>65</v>
      </c>
      <c r="H398" s="172" t="str">
        <f>Simulações!CT398</f>
        <v>Médio II</v>
      </c>
      <c r="I398" s="172" t="str">
        <f>IF(Simulações!CU398="","",Simulações!CU398)</f>
        <v>Curto II</v>
      </c>
      <c r="J398" s="172" t="str">
        <f>IF(Simulações!CX398="","",Simulações!CX398)</f>
        <v/>
      </c>
      <c r="K398" s="176">
        <f>Simulações!AL398</f>
        <v>2</v>
      </c>
      <c r="L398" s="176">
        <f>Simulações!AS398</f>
        <v>0</v>
      </c>
      <c r="M398" s="172" t="str">
        <f>IF(Simulações!CY398="","",Simulações!CY398)</f>
        <v/>
      </c>
      <c r="N398" s="172" t="str">
        <f>IF(Simulações!CZ398="","",Simulações!CZ398)</f>
        <v/>
      </c>
      <c r="O398" s="172">
        <v>1</v>
      </c>
    </row>
    <row r="399" spans="1:15" ht="14.25" customHeight="1" x14ac:dyDescent="0.25">
      <c r="A399" s="1" t="str">
        <f>Simulações!D399</f>
        <v>Travessa Do Jacinto</v>
      </c>
      <c r="B399" s="172" t="str">
        <f>Simulações!DK399</f>
        <v>Sim</v>
      </c>
      <c r="C399" s="183">
        <f>Simulações!K399</f>
        <v>70</v>
      </c>
      <c r="D399" s="172" t="str">
        <f>Simulações!G399</f>
        <v>C3</v>
      </c>
      <c r="E399" s="172" t="str">
        <f>Simulações!CH399</f>
        <v>SX LIGHTING</v>
      </c>
      <c r="F399" s="172" t="str">
        <f>Simulações!CI399</f>
        <v>SX-INEVO050HF</v>
      </c>
      <c r="G399" s="172">
        <f>Simulações!CN399</f>
        <v>50</v>
      </c>
      <c r="H399" s="172" t="str">
        <f>Simulações!CT399</f>
        <v>Médio II</v>
      </c>
      <c r="I399" s="172" t="str">
        <f>IF(Simulações!CU399="","",Simulações!CU399)</f>
        <v>Curto II</v>
      </c>
      <c r="J399" s="172" t="str">
        <f>IF(Simulações!CX399="","",Simulações!CX399)</f>
        <v/>
      </c>
      <c r="K399" s="176">
        <f>Simulações!AL399</f>
        <v>2</v>
      </c>
      <c r="L399" s="176">
        <f>Simulações!AS399</f>
        <v>0</v>
      </c>
      <c r="M399" s="172" t="str">
        <f>IF(Simulações!CY399="","",Simulações!CY399)</f>
        <v/>
      </c>
      <c r="N399" s="172" t="str">
        <f>IF(Simulações!CZ399="","",Simulações!CZ399)</f>
        <v/>
      </c>
      <c r="O399" s="172">
        <v>1</v>
      </c>
    </row>
    <row r="400" spans="1:15" ht="14.25" customHeight="1" x14ac:dyDescent="0.25">
      <c r="A400" s="1" t="str">
        <f>Simulações!D400</f>
        <v>Travessa Do Jacinto</v>
      </c>
      <c r="B400" s="172" t="str">
        <f>Simulações!DK400</f>
        <v>Sim</v>
      </c>
      <c r="C400" s="183">
        <f>Simulações!K400</f>
        <v>70</v>
      </c>
      <c r="D400" s="172" t="str">
        <f>Simulações!G400</f>
        <v>C3</v>
      </c>
      <c r="E400" s="172" t="str">
        <f>Simulações!CH400</f>
        <v>TECNOWATT</v>
      </c>
      <c r="F400" s="172" t="str">
        <f>Simulações!CI400</f>
        <v xml:space="preserve">SIGSAGPTLRRSSNDL_50W_61IBBRS
</v>
      </c>
      <c r="G400" s="172">
        <f>Simulações!CN400</f>
        <v>50</v>
      </c>
      <c r="H400" s="172" t="str">
        <f>Simulações!CT400</f>
        <v>Médio II</v>
      </c>
      <c r="I400" s="172" t="str">
        <f>IF(Simulações!CU400="","",Simulações!CU400)</f>
        <v>Curto II</v>
      </c>
      <c r="J400" s="172" t="str">
        <f>IF(Simulações!CX400="","",Simulações!CX400)</f>
        <v/>
      </c>
      <c r="K400" s="176">
        <f>Simulações!AL400</f>
        <v>2</v>
      </c>
      <c r="L400" s="176">
        <f>Simulações!AS400</f>
        <v>0</v>
      </c>
      <c r="M400" s="172" t="str">
        <f>IF(Simulações!CY400="","",Simulações!CY400)</f>
        <v/>
      </c>
      <c r="N400" s="172" t="str">
        <f>IF(Simulações!CZ400="","",Simulações!CZ400)</f>
        <v/>
      </c>
      <c r="O400" s="172">
        <v>1</v>
      </c>
    </row>
    <row r="401" spans="1:15" ht="14.25" customHeight="1" x14ac:dyDescent="0.25">
      <c r="A401" s="1" t="str">
        <f>Simulações!D401</f>
        <v>Rua Clemente Pereira</v>
      </c>
      <c r="B401" s="172" t="str">
        <f>Simulações!DK401</f>
        <v>Sim</v>
      </c>
      <c r="C401" s="183">
        <f>Simulações!K401</f>
        <v>96</v>
      </c>
      <c r="D401" s="172" t="str">
        <f>Simulações!G401</f>
        <v>P6</v>
      </c>
      <c r="E401" s="172" t="e">
        <f>Simulações!CH401</f>
        <v>#N/A</v>
      </c>
      <c r="F401" s="172">
        <f>Simulações!CI401</f>
        <v>0</v>
      </c>
      <c r="G401" s="172" t="e">
        <f>Simulações!CN401</f>
        <v>#N/A</v>
      </c>
      <c r="H401" s="172" t="str">
        <f>Simulações!CT401</f>
        <v>Médio I</v>
      </c>
      <c r="I401" s="172" t="str">
        <f>IF(Simulações!CU401="","",Simulações!CU401)</f>
        <v/>
      </c>
      <c r="J401" s="172" t="str">
        <f>IF(Simulações!CX401="","",Simulações!CX401)</f>
        <v/>
      </c>
      <c r="K401" s="176">
        <f>Simulações!AL401</f>
        <v>2</v>
      </c>
      <c r="L401" s="176">
        <f>Simulações!AS401</f>
        <v>0</v>
      </c>
      <c r="M401" s="172" t="str">
        <f>IF(Simulações!CY401="","",Simulações!CY401)</f>
        <v/>
      </c>
      <c r="N401" s="172" t="str">
        <f>IF(Simulações!CZ401="","",Simulações!CZ401)</f>
        <v/>
      </c>
      <c r="O401" s="172">
        <v>1</v>
      </c>
    </row>
    <row r="402" spans="1:15" ht="14.25" customHeight="1" x14ac:dyDescent="0.25">
      <c r="A402" s="1" t="str">
        <f>Simulações!D402</f>
        <v>Rua Clemente Pereira</v>
      </c>
      <c r="B402" s="172" t="str">
        <f>Simulações!DK402</f>
        <v>Sim</v>
      </c>
      <c r="C402" s="183">
        <f>Simulações!K402</f>
        <v>96</v>
      </c>
      <c r="D402" s="172" t="str">
        <f>Simulações!G402</f>
        <v>P6</v>
      </c>
      <c r="E402" s="172" t="e">
        <f>Simulações!CH402</f>
        <v>#N/A</v>
      </c>
      <c r="F402" s="172">
        <f>Simulações!CI402</f>
        <v>0</v>
      </c>
      <c r="G402" s="172" t="e">
        <f>Simulações!CN402</f>
        <v>#N/A</v>
      </c>
      <c r="H402" s="172" t="str">
        <f>Simulações!CT402</f>
        <v>Médio I</v>
      </c>
      <c r="I402" s="172" t="str">
        <f>IF(Simulações!CU402="","",Simulações!CU402)</f>
        <v/>
      </c>
      <c r="J402" s="172" t="str">
        <f>IF(Simulações!CX402="","",Simulações!CX402)</f>
        <v/>
      </c>
      <c r="K402" s="176">
        <f>Simulações!AL402</f>
        <v>2</v>
      </c>
      <c r="L402" s="176">
        <f>Simulações!AS402</f>
        <v>0</v>
      </c>
      <c r="M402" s="172" t="str">
        <f>IF(Simulações!CY402="","",Simulações!CY402)</f>
        <v/>
      </c>
      <c r="N402" s="172" t="str">
        <f>IF(Simulações!CZ402="","",Simulações!CZ402)</f>
        <v/>
      </c>
      <c r="O402" s="172">
        <v>1</v>
      </c>
    </row>
    <row r="403" spans="1:15" ht="14.25" customHeight="1" x14ac:dyDescent="0.25">
      <c r="A403" s="1" t="str">
        <f>Simulações!D403</f>
        <v>Rua Clemente Pereira</v>
      </c>
      <c r="B403" s="172" t="str">
        <f>Simulações!DK403</f>
        <v>Sim</v>
      </c>
      <c r="C403" s="183">
        <f>Simulações!K403</f>
        <v>96</v>
      </c>
      <c r="D403" s="172" t="str">
        <f>Simulações!G403</f>
        <v>P6</v>
      </c>
      <c r="E403" s="172" t="e">
        <f>Simulações!CH403</f>
        <v>#N/A</v>
      </c>
      <c r="F403" s="172">
        <f>Simulações!CI403</f>
        <v>0</v>
      </c>
      <c r="G403" s="172" t="e">
        <f>Simulações!CN403</f>
        <v>#N/A</v>
      </c>
      <c r="H403" s="172" t="str">
        <f>Simulações!CT403</f>
        <v>Médio I</v>
      </c>
      <c r="I403" s="172" t="str">
        <f>IF(Simulações!CU403="","",Simulações!CU403)</f>
        <v/>
      </c>
      <c r="J403" s="172" t="str">
        <f>IF(Simulações!CX403="","",Simulações!CX403)</f>
        <v/>
      </c>
      <c r="K403" s="176">
        <f>Simulações!AL403</f>
        <v>2</v>
      </c>
      <c r="L403" s="176">
        <f>Simulações!AS403</f>
        <v>0</v>
      </c>
      <c r="M403" s="172" t="str">
        <f>IF(Simulações!CY403="","",Simulações!CY403)</f>
        <v/>
      </c>
      <c r="N403" s="172" t="str">
        <f>IF(Simulações!CZ403="","",Simulações!CZ403)</f>
        <v/>
      </c>
      <c r="O403" s="172">
        <v>1</v>
      </c>
    </row>
    <row r="404" spans="1:15" ht="14.25" customHeight="1" x14ac:dyDescent="0.25">
      <c r="A404" s="1" t="str">
        <f>Simulações!D404</f>
        <v>Rua Almirante Noronha de Carvalho</v>
      </c>
      <c r="B404" s="172" t="str">
        <f>Simulações!DK404</f>
        <v>Sim</v>
      </c>
      <c r="C404" s="183">
        <f>Simulações!K404</f>
        <v>70</v>
      </c>
      <c r="D404" s="172" t="str">
        <f>Simulações!G404</f>
        <v>C3</v>
      </c>
      <c r="E404" s="172" t="e">
        <f>Simulações!CH404</f>
        <v>#N/A</v>
      </c>
      <c r="F404" s="172">
        <f>Simulações!CI404</f>
        <v>0</v>
      </c>
      <c r="G404" s="172" t="e">
        <f>Simulações!CN404</f>
        <v>#N/A</v>
      </c>
      <c r="H404" s="172" t="str">
        <f>Simulações!CT404</f>
        <v>Médio I</v>
      </c>
      <c r="I404" s="172" t="str">
        <f>IF(Simulações!CU404="","",Simulações!CU404)</f>
        <v/>
      </c>
      <c r="J404" s="172" t="str">
        <f>IF(Simulações!CX404="","",Simulações!CX404)</f>
        <v/>
      </c>
      <c r="K404" s="176">
        <f>Simulações!AL404</f>
        <v>2</v>
      </c>
      <c r="L404" s="176">
        <f>Simulações!AS404</f>
        <v>0</v>
      </c>
      <c r="M404" s="172" t="str">
        <f>IF(Simulações!CY404="","",Simulações!CY404)</f>
        <v/>
      </c>
      <c r="N404" s="172" t="str">
        <f>IF(Simulações!CZ404="","",Simulações!CZ404)</f>
        <v/>
      </c>
      <c r="O404" s="172">
        <v>1</v>
      </c>
    </row>
    <row r="405" spans="1:15" ht="14.25" customHeight="1" x14ac:dyDescent="0.25">
      <c r="A405" s="1" t="str">
        <f>Simulações!D405</f>
        <v>Rua Almirante Noronha de Carvalho</v>
      </c>
      <c r="B405" s="172" t="str">
        <f>Simulações!DK405</f>
        <v>Sim</v>
      </c>
      <c r="C405" s="183">
        <f>Simulações!K405</f>
        <v>70</v>
      </c>
      <c r="D405" s="172" t="str">
        <f>Simulações!G405</f>
        <v>C3</v>
      </c>
      <c r="E405" s="172" t="e">
        <f>Simulações!CH405</f>
        <v>#N/A</v>
      </c>
      <c r="F405" s="172">
        <f>Simulações!CI405</f>
        <v>0</v>
      </c>
      <c r="G405" s="172" t="e">
        <f>Simulações!CN405</f>
        <v>#N/A</v>
      </c>
      <c r="H405" s="172" t="str">
        <f>Simulações!CT405</f>
        <v>Médio I</v>
      </c>
      <c r="I405" s="172" t="str">
        <f>IF(Simulações!CU405="","",Simulações!CU405)</f>
        <v/>
      </c>
      <c r="J405" s="172" t="str">
        <f>IF(Simulações!CX405="","",Simulações!CX405)</f>
        <v/>
      </c>
      <c r="K405" s="176">
        <f>Simulações!AL405</f>
        <v>2</v>
      </c>
      <c r="L405" s="176">
        <f>Simulações!AS405</f>
        <v>0</v>
      </c>
      <c r="M405" s="172" t="str">
        <f>IF(Simulações!CY405="","",Simulações!CY405)</f>
        <v/>
      </c>
      <c r="N405" s="172" t="str">
        <f>IF(Simulações!CZ405="","",Simulações!CZ405)</f>
        <v/>
      </c>
      <c r="O405" s="172">
        <v>1</v>
      </c>
    </row>
    <row r="406" spans="1:15" ht="14.25" customHeight="1" x14ac:dyDescent="0.25">
      <c r="A406" s="1" t="str">
        <f>Simulações!D406</f>
        <v>Rua Almirante Noronha de Carvalho</v>
      </c>
      <c r="B406" s="172" t="str">
        <f>Simulações!DK406</f>
        <v>Sim</v>
      </c>
      <c r="C406" s="183">
        <f>Simulações!K406</f>
        <v>70</v>
      </c>
      <c r="D406" s="172" t="str">
        <f>Simulações!G406</f>
        <v>C3</v>
      </c>
      <c r="E406" s="172" t="e">
        <f>Simulações!CH406</f>
        <v>#N/A</v>
      </c>
      <c r="F406" s="172">
        <f>Simulações!CI406</f>
        <v>0</v>
      </c>
      <c r="G406" s="172" t="e">
        <f>Simulações!CN406</f>
        <v>#N/A</v>
      </c>
      <c r="H406" s="172" t="str">
        <f>Simulações!CT406</f>
        <v>Médio I</v>
      </c>
      <c r="I406" s="172" t="str">
        <f>IF(Simulações!CU406="","",Simulações!CU406)</f>
        <v/>
      </c>
      <c r="J406" s="172" t="str">
        <f>IF(Simulações!CX406="","",Simulações!CX406)</f>
        <v/>
      </c>
      <c r="K406" s="176">
        <f>Simulações!AL406</f>
        <v>2</v>
      </c>
      <c r="L406" s="176">
        <f>Simulações!AS406</f>
        <v>0</v>
      </c>
      <c r="M406" s="172" t="str">
        <f>IF(Simulações!CY406="","",Simulações!CY406)</f>
        <v/>
      </c>
      <c r="N406" s="172" t="str">
        <f>IF(Simulações!CZ406="","",Simulações!CZ406)</f>
        <v/>
      </c>
      <c r="O406" s="172">
        <v>1</v>
      </c>
    </row>
    <row r="407" spans="1:15" ht="14.25" customHeight="1" x14ac:dyDescent="0.25">
      <c r="A407" s="1" t="str">
        <f>Simulações!D407</f>
        <v>Rua Graciliano Ramos</v>
      </c>
      <c r="B407" s="172" t="str">
        <f>Simulações!DK407</f>
        <v>Sim</v>
      </c>
      <c r="C407" s="183">
        <f>Simulações!K407</f>
        <v>80</v>
      </c>
      <c r="D407" s="172" t="str">
        <f>Simulações!G407</f>
        <v>C5</v>
      </c>
      <c r="E407" s="172" t="str">
        <f>Simulações!CH407</f>
        <v>LEDSTAR</v>
      </c>
      <c r="F407" s="184" t="str">
        <f>Simulações!CI407</f>
        <v xml:space="preserve"> SL VT 9.1 28W</v>
      </c>
      <c r="G407" s="172">
        <f>Simulações!CN407</f>
        <v>28</v>
      </c>
      <c r="H407" s="172" t="str">
        <f>Simulações!CT407</f>
        <v>Médio I</v>
      </c>
      <c r="I407" s="172" t="str">
        <f>IF(Simulações!CU407="","",Simulações!CU407)</f>
        <v/>
      </c>
      <c r="J407" s="172" t="str">
        <f>IF(Simulações!CX407="","",Simulações!CX407)</f>
        <v/>
      </c>
      <c r="K407" s="176">
        <f>Simulações!AL407</f>
        <v>2</v>
      </c>
      <c r="L407" s="176">
        <f>Simulações!AS407</f>
        <v>0</v>
      </c>
      <c r="M407" s="172" t="str">
        <f>IF(Simulações!CY407="","",Simulações!CY407)</f>
        <v/>
      </c>
      <c r="N407" s="172" t="str">
        <f>IF(Simulações!CZ407="","",Simulações!CZ407)</f>
        <v/>
      </c>
      <c r="O407" s="172">
        <v>1</v>
      </c>
    </row>
    <row r="408" spans="1:15" ht="14.25" customHeight="1" x14ac:dyDescent="0.25">
      <c r="A408" s="1" t="str">
        <f>Simulações!D408</f>
        <v>Rua Graciliano Ramos</v>
      </c>
      <c r="B408" s="172" t="str">
        <f>Simulações!DK408</f>
        <v>Sim</v>
      </c>
      <c r="C408" s="183">
        <f>Simulações!K408</f>
        <v>80</v>
      </c>
      <c r="D408" s="172" t="str">
        <f>Simulações!G408</f>
        <v>C5</v>
      </c>
      <c r="E408" s="172" t="str">
        <f>Simulações!CH408</f>
        <v>SX LIGHTING</v>
      </c>
      <c r="F408" s="172" t="str">
        <f>Simulações!CI408</f>
        <v>SX-INEVO020HF</v>
      </c>
      <c r="G408" s="172">
        <f>Simulações!CN408</f>
        <v>22.5</v>
      </c>
      <c r="H408" s="172" t="str">
        <f>Simulações!CT408</f>
        <v>Médio I</v>
      </c>
      <c r="I408" s="172" t="str">
        <f>IF(Simulações!CU408="","",Simulações!CU408)</f>
        <v/>
      </c>
      <c r="J408" s="172" t="str">
        <f>IF(Simulações!CX408="","",Simulações!CX408)</f>
        <v/>
      </c>
      <c r="K408" s="176">
        <f>Simulações!AL408</f>
        <v>2</v>
      </c>
      <c r="L408" s="176">
        <f>Simulações!AS408</f>
        <v>0</v>
      </c>
      <c r="M408" s="172" t="str">
        <f>IF(Simulações!CY408="","",Simulações!CY408)</f>
        <v/>
      </c>
      <c r="N408" s="172" t="str">
        <f>IF(Simulações!CZ408="","",Simulações!CZ408)</f>
        <v/>
      </c>
      <c r="O408" s="172">
        <v>1</v>
      </c>
    </row>
    <row r="409" spans="1:15" ht="14.25" customHeight="1" x14ac:dyDescent="0.25">
      <c r="A409" s="1" t="str">
        <f>Simulações!D409</f>
        <v>Rua Graciliano Ramos</v>
      </c>
      <c r="B409" s="172" t="str">
        <f>Simulações!DK409</f>
        <v>Sim</v>
      </c>
      <c r="C409" s="183">
        <f>Simulações!K409</f>
        <v>80</v>
      </c>
      <c r="D409" s="172" t="str">
        <f>Simulações!G409</f>
        <v>C5</v>
      </c>
      <c r="E409" s="172" t="str">
        <f>Simulações!CH409</f>
        <v>TECNOWATT</v>
      </c>
      <c r="F409" s="172" t="str">
        <f>Simulações!CI409</f>
        <v xml:space="preserve">SIGSAGPTLRRSSNDL_30W_38IBBRS
</v>
      </c>
      <c r="G409" s="172">
        <f>Simulações!CN409</f>
        <v>30</v>
      </c>
      <c r="H409" s="172" t="str">
        <f>Simulações!CT409</f>
        <v>Médio I</v>
      </c>
      <c r="I409" s="172" t="str">
        <f>IF(Simulações!CU409="","",Simulações!CU409)</f>
        <v/>
      </c>
      <c r="J409" s="172" t="str">
        <f>IF(Simulações!CX409="","",Simulações!CX409)</f>
        <v/>
      </c>
      <c r="K409" s="176">
        <f>Simulações!AL409</f>
        <v>2</v>
      </c>
      <c r="L409" s="176">
        <f>Simulações!AS409</f>
        <v>0</v>
      </c>
      <c r="M409" s="172" t="str">
        <f>IF(Simulações!CY409="","",Simulações!CY409)</f>
        <v/>
      </c>
      <c r="N409" s="172" t="str">
        <f>IF(Simulações!CZ409="","",Simulações!CZ409)</f>
        <v/>
      </c>
      <c r="O409" s="172">
        <v>1</v>
      </c>
    </row>
    <row r="410" spans="1:15" ht="14.25" customHeight="1" x14ac:dyDescent="0.25">
      <c r="A410" s="1" t="str">
        <f>Simulações!D410</f>
        <v>Rua JosA(c) Bento Batista</v>
      </c>
      <c r="B410" s="172" t="str">
        <f>Simulações!DK410</f>
        <v>Sim</v>
      </c>
      <c r="C410" s="183">
        <f>Simulações!K410</f>
        <v>70</v>
      </c>
      <c r="D410" s="172" t="str">
        <f>Simulações!G410</f>
        <v>C4</v>
      </c>
      <c r="E410" s="172" t="str">
        <f>Simulações!CH410</f>
        <v>LEDSTAR</v>
      </c>
      <c r="F410" s="184" t="str">
        <f>Simulações!CI410</f>
        <v xml:space="preserve"> SL VT 9.1 44W</v>
      </c>
      <c r="G410" s="172">
        <f>Simulações!CN410</f>
        <v>44</v>
      </c>
      <c r="H410" s="172" t="str">
        <f>Simulações!CT410</f>
        <v>Médio I</v>
      </c>
      <c r="I410" s="172" t="str">
        <f>IF(Simulações!CU410="","",Simulações!CU410)</f>
        <v/>
      </c>
      <c r="J410" s="172" t="str">
        <f>IF(Simulações!CX410="","",Simulações!CX410)</f>
        <v/>
      </c>
      <c r="K410" s="176">
        <f>Simulações!AL410</f>
        <v>2</v>
      </c>
      <c r="L410" s="176">
        <f>Simulações!AS410</f>
        <v>0</v>
      </c>
      <c r="M410" s="172" t="str">
        <f>IF(Simulações!CY410="","",Simulações!CY410)</f>
        <v/>
      </c>
      <c r="N410" s="172" t="str">
        <f>IF(Simulações!CZ410="","",Simulações!CZ410)</f>
        <v/>
      </c>
      <c r="O410" s="172">
        <v>1</v>
      </c>
    </row>
    <row r="411" spans="1:15" ht="14.25" customHeight="1" x14ac:dyDescent="0.25">
      <c r="A411" s="1" t="str">
        <f>Simulações!D411</f>
        <v>Rua JosA(c) Bento Batista</v>
      </c>
      <c r="B411" s="172" t="str">
        <f>Simulações!DK411</f>
        <v>Sim</v>
      </c>
      <c r="C411" s="183">
        <f>Simulações!K411</f>
        <v>70</v>
      </c>
      <c r="D411" s="172" t="str">
        <f>Simulações!G411</f>
        <v>C4</v>
      </c>
      <c r="E411" s="172" t="str">
        <f>Simulações!CH411</f>
        <v>SX LIGHTING</v>
      </c>
      <c r="F411" s="172" t="str">
        <f>Simulações!CI411</f>
        <v>SX-INEVO040HF</v>
      </c>
      <c r="G411" s="172">
        <f>Simulações!CN411</f>
        <v>39</v>
      </c>
      <c r="H411" s="172" t="str">
        <f>Simulações!CT411</f>
        <v>Médio I</v>
      </c>
      <c r="I411" s="172" t="str">
        <f>IF(Simulações!CU411="","",Simulações!CU411)</f>
        <v>Curto II</v>
      </c>
      <c r="J411" s="172" t="str">
        <f>IF(Simulações!CX411="","",Simulações!CX411)</f>
        <v/>
      </c>
      <c r="K411" s="176">
        <f>Simulações!AL411</f>
        <v>2</v>
      </c>
      <c r="L411" s="176">
        <f>Simulações!AS411</f>
        <v>0</v>
      </c>
      <c r="M411" s="172" t="str">
        <f>IF(Simulações!CY411="","",Simulações!CY411)</f>
        <v/>
      </c>
      <c r="N411" s="172" t="str">
        <f>IF(Simulações!CZ411="","",Simulações!CZ411)</f>
        <v/>
      </c>
      <c r="O411" s="172">
        <v>1</v>
      </c>
    </row>
    <row r="412" spans="1:15" ht="14.25" customHeight="1" x14ac:dyDescent="0.25">
      <c r="A412" s="1" t="str">
        <f>Simulações!D412</f>
        <v>Rua JosA(c) Bento Batista</v>
      </c>
      <c r="B412" s="172" t="str">
        <f>Simulações!DK412</f>
        <v>Sim</v>
      </c>
      <c r="C412" s="183">
        <f>Simulações!K412</f>
        <v>70</v>
      </c>
      <c r="D412" s="172" t="str">
        <f>Simulações!G412</f>
        <v>C4</v>
      </c>
      <c r="E412" s="172" t="str">
        <f>Simulações!CH412</f>
        <v>TECNOWATT</v>
      </c>
      <c r="F412" s="172" t="str">
        <f>Simulações!CI412</f>
        <v xml:space="preserve">SIGSAGPTLRRSSNDL_40W_50IBBRS
</v>
      </c>
      <c r="G412" s="172">
        <f>Simulações!CN412</f>
        <v>40</v>
      </c>
      <c r="H412" s="172" t="str">
        <f>Simulações!CT412</f>
        <v>Médio I</v>
      </c>
      <c r="I412" s="172" t="str">
        <f>IF(Simulações!CU412="","",Simulações!CU412)</f>
        <v>Médio I</v>
      </c>
      <c r="J412" s="172" t="str">
        <f>IF(Simulações!CX412="","",Simulações!CX412)</f>
        <v/>
      </c>
      <c r="K412" s="176">
        <f>Simulações!AL412</f>
        <v>2</v>
      </c>
      <c r="L412" s="176">
        <f>Simulações!AS412</f>
        <v>0</v>
      </c>
      <c r="M412" s="172" t="str">
        <f>IF(Simulações!CY412="","",Simulações!CY412)</f>
        <v/>
      </c>
      <c r="N412" s="172" t="str">
        <f>IF(Simulações!CZ412="","",Simulações!CZ412)</f>
        <v/>
      </c>
      <c r="O412" s="172">
        <v>1</v>
      </c>
    </row>
    <row r="413" spans="1:15" ht="14.25" customHeight="1" x14ac:dyDescent="0.25">
      <c r="A413" s="1" t="str">
        <f>Simulações!D413</f>
        <v>Rua GonASSaves Dias</v>
      </c>
      <c r="B413" s="172" t="str">
        <f>Simulações!DK413</f>
        <v>Sim</v>
      </c>
      <c r="C413" s="183">
        <f>Simulações!K413</f>
        <v>70</v>
      </c>
      <c r="D413" s="172" t="str">
        <f>Simulações!G413</f>
        <v>C3</v>
      </c>
      <c r="E413" s="172" t="e">
        <f>Simulações!CH413</f>
        <v>#N/A</v>
      </c>
      <c r="F413" s="172">
        <f>Simulações!CI413</f>
        <v>0</v>
      </c>
      <c r="G413" s="172" t="e">
        <f>Simulações!CN413</f>
        <v>#N/A</v>
      </c>
      <c r="H413" s="172" t="str">
        <f>Simulações!CT413</f>
        <v>Médio II</v>
      </c>
      <c r="I413" s="172" t="str">
        <f>IF(Simulações!CU413="","",Simulações!CU413)</f>
        <v/>
      </c>
      <c r="J413" s="172" t="str">
        <f>IF(Simulações!CX413="","",Simulações!CX413)</f>
        <v/>
      </c>
      <c r="K413" s="176" t="str">
        <f>Simulações!AL413</f>
        <v>erro</v>
      </c>
      <c r="L413" s="176">
        <f>Simulações!AS413</f>
        <v>0</v>
      </c>
      <c r="M413" s="172" t="str">
        <f>IF(Simulações!CY413="","",Simulações!CY413)</f>
        <v/>
      </c>
      <c r="N413" s="172" t="str">
        <f>IF(Simulações!CZ413="","",Simulações!CZ413)</f>
        <v/>
      </c>
      <c r="O413" s="172">
        <v>1</v>
      </c>
    </row>
    <row r="414" spans="1:15" ht="14.25" customHeight="1" x14ac:dyDescent="0.25">
      <c r="A414" s="1" t="str">
        <f>Simulações!D414</f>
        <v>Rua GonASSaves Dias</v>
      </c>
      <c r="B414" s="172" t="str">
        <f>Simulações!DK414</f>
        <v>Sim</v>
      </c>
      <c r="C414" s="183">
        <f>Simulações!K414</f>
        <v>70</v>
      </c>
      <c r="D414" s="172" t="str">
        <f>Simulações!G414</f>
        <v>C3</v>
      </c>
      <c r="E414" s="172" t="e">
        <f>Simulações!CH414</f>
        <v>#N/A</v>
      </c>
      <c r="F414" s="172">
        <f>Simulações!CI414</f>
        <v>0</v>
      </c>
      <c r="G414" s="172" t="e">
        <f>Simulações!CN414</f>
        <v>#N/A</v>
      </c>
      <c r="H414" s="172" t="str">
        <f>Simulações!CT414</f>
        <v>Médio II</v>
      </c>
      <c r="I414" s="172" t="str">
        <f>IF(Simulações!CU414="","",Simulações!CU414)</f>
        <v/>
      </c>
      <c r="J414" s="172" t="str">
        <f>IF(Simulações!CX414="","",Simulações!CX414)</f>
        <v/>
      </c>
      <c r="K414" s="176" t="str">
        <f>Simulações!AL414</f>
        <v>erro</v>
      </c>
      <c r="L414" s="176">
        <f>Simulações!AS414</f>
        <v>0</v>
      </c>
      <c r="M414" s="172" t="str">
        <f>IF(Simulações!CY414="","",Simulações!CY414)</f>
        <v/>
      </c>
      <c r="N414" s="172" t="str">
        <f>IF(Simulações!CZ414="","",Simulações!CZ414)</f>
        <v/>
      </c>
      <c r="O414" s="172">
        <v>1</v>
      </c>
    </row>
    <row r="415" spans="1:15" ht="14.25" customHeight="1" x14ac:dyDescent="0.25">
      <c r="A415" s="1" t="str">
        <f>Simulações!D415</f>
        <v>Rua GonASSaves Dias</v>
      </c>
      <c r="B415" s="172" t="str">
        <f>Simulações!DK415</f>
        <v>Sim</v>
      </c>
      <c r="C415" s="183">
        <f>Simulações!K415</f>
        <v>70</v>
      </c>
      <c r="D415" s="172" t="str">
        <f>Simulações!G415</f>
        <v>C3</v>
      </c>
      <c r="E415" s="172" t="e">
        <f>Simulações!CH415</f>
        <v>#N/A</v>
      </c>
      <c r="F415" s="172">
        <f>Simulações!CI415</f>
        <v>0</v>
      </c>
      <c r="G415" s="172" t="e">
        <f>Simulações!CN415</f>
        <v>#N/A</v>
      </c>
      <c r="H415" s="172" t="str">
        <f>Simulações!CT415</f>
        <v>Médio II</v>
      </c>
      <c r="I415" s="172" t="str">
        <f>IF(Simulações!CU415="","",Simulações!CU415)</f>
        <v/>
      </c>
      <c r="J415" s="172" t="str">
        <f>IF(Simulações!CX415="","",Simulações!CX415)</f>
        <v/>
      </c>
      <c r="K415" s="176" t="str">
        <f>Simulações!AL415</f>
        <v>erro</v>
      </c>
      <c r="L415" s="176">
        <f>Simulações!AS415</f>
        <v>0</v>
      </c>
      <c r="M415" s="172" t="str">
        <f>IF(Simulações!CY415="","",Simulações!CY415)</f>
        <v/>
      </c>
      <c r="N415" s="172" t="str">
        <f>IF(Simulações!CZ415="","",Simulações!CZ415)</f>
        <v/>
      </c>
      <c r="O415" s="172">
        <v>1</v>
      </c>
    </row>
    <row r="416" spans="1:15" ht="14.25" customHeight="1" x14ac:dyDescent="0.25">
      <c r="A416" s="1" t="str">
        <f>Simulações!D416</f>
        <v>Vitoriano Palhares</v>
      </c>
      <c r="B416" s="172" t="str">
        <f>Simulações!DK416</f>
        <v>Sim</v>
      </c>
      <c r="C416" s="183">
        <f>Simulações!K416</f>
        <v>110</v>
      </c>
      <c r="D416" s="172" t="str">
        <f>Simulações!G416</f>
        <v>C4</v>
      </c>
      <c r="E416" s="172" t="str">
        <f>Simulações!CH416</f>
        <v>LEDSTAR</v>
      </c>
      <c r="F416" s="184" t="str">
        <f>Simulações!CI416</f>
        <v xml:space="preserve"> SL VT 9.1 44W</v>
      </c>
      <c r="G416" s="172">
        <f>Simulações!CN416</f>
        <v>44</v>
      </c>
      <c r="H416" s="172" t="str">
        <f>Simulações!CT416</f>
        <v>Médio II</v>
      </c>
      <c r="I416" s="172" t="str">
        <f>IF(Simulações!CU416="","",Simulações!CU416)</f>
        <v/>
      </c>
      <c r="J416" s="172" t="str">
        <f>IF(Simulações!CX416="","",Simulações!CX416)</f>
        <v/>
      </c>
      <c r="K416" s="176">
        <f>Simulações!AL416</f>
        <v>2</v>
      </c>
      <c r="L416" s="176">
        <f>Simulações!AS416</f>
        <v>0</v>
      </c>
      <c r="M416" s="172" t="str">
        <f>IF(Simulações!CY416="","",Simulações!CY416)</f>
        <v/>
      </c>
      <c r="N416" s="172" t="str">
        <f>IF(Simulações!CZ416="","",Simulações!CZ416)</f>
        <v/>
      </c>
      <c r="O416" s="172">
        <v>1</v>
      </c>
    </row>
    <row r="417" spans="1:15" ht="14.25" customHeight="1" x14ac:dyDescent="0.25">
      <c r="A417" s="1" t="str">
        <f>Simulações!D417</f>
        <v>Vitoriano Palhares</v>
      </c>
      <c r="B417" s="172" t="str">
        <f>Simulações!DK417</f>
        <v>Sim</v>
      </c>
      <c r="C417" s="183">
        <f>Simulações!K417</f>
        <v>110</v>
      </c>
      <c r="D417" s="172" t="str">
        <f>Simulações!G417</f>
        <v>C4</v>
      </c>
      <c r="E417" s="172" t="str">
        <f>Simulações!CH417</f>
        <v>SX LIGHTING</v>
      </c>
      <c r="F417" s="172" t="str">
        <f>Simulações!CI417</f>
        <v>SX-INEVO050HF</v>
      </c>
      <c r="G417" s="172">
        <f>Simulações!CN417</f>
        <v>50</v>
      </c>
      <c r="H417" s="172" t="str">
        <f>Simulações!CT417</f>
        <v>Médio II</v>
      </c>
      <c r="I417" s="172" t="str">
        <f>IF(Simulações!CU417="","",Simulações!CU417)</f>
        <v/>
      </c>
      <c r="J417" s="172" t="str">
        <f>IF(Simulações!CX417="","",Simulações!CX417)</f>
        <v/>
      </c>
      <c r="K417" s="176">
        <f>Simulações!AL417</f>
        <v>2</v>
      </c>
      <c r="L417" s="176">
        <f>Simulações!AS417</f>
        <v>0</v>
      </c>
      <c r="M417" s="172" t="str">
        <f>IF(Simulações!CY417="","",Simulações!CY417)</f>
        <v/>
      </c>
      <c r="N417" s="172" t="str">
        <f>IF(Simulações!CZ417="","",Simulações!CZ417)</f>
        <v/>
      </c>
      <c r="O417" s="172">
        <v>1</v>
      </c>
    </row>
    <row r="418" spans="1:15" ht="14.25" customHeight="1" x14ac:dyDescent="0.25">
      <c r="A418" s="1" t="str">
        <f>Simulações!D418</f>
        <v>Vitoriano Palhares</v>
      </c>
      <c r="B418" s="172" t="str">
        <f>Simulações!DK418</f>
        <v>Sim</v>
      </c>
      <c r="C418" s="183">
        <f>Simulações!K418</f>
        <v>110</v>
      </c>
      <c r="D418" s="172" t="str">
        <f>Simulações!G418</f>
        <v>C4</v>
      </c>
      <c r="E418" s="172" t="str">
        <f>Simulações!CH418</f>
        <v>TECNOWATT</v>
      </c>
      <c r="F418" s="172" t="str">
        <f>Simulações!CI418</f>
        <v xml:space="preserve">SIGSAGPTLRRSSNDL_50W_61IBBRS
</v>
      </c>
      <c r="G418" s="172">
        <f>Simulações!CN418</f>
        <v>50</v>
      </c>
      <c r="H418" s="172" t="str">
        <f>Simulações!CT418</f>
        <v>Médio II</v>
      </c>
      <c r="I418" s="172" t="str">
        <f>IF(Simulações!CU418="","",Simulações!CU418)</f>
        <v/>
      </c>
      <c r="J418" s="172" t="str">
        <f>IF(Simulações!CX418="","",Simulações!CX418)</f>
        <v/>
      </c>
      <c r="K418" s="176">
        <f>Simulações!AL418</f>
        <v>2</v>
      </c>
      <c r="L418" s="176">
        <f>Simulações!AS418</f>
        <v>0</v>
      </c>
      <c r="M418" s="172" t="str">
        <f>IF(Simulações!CY418="","",Simulações!CY418)</f>
        <v/>
      </c>
      <c r="N418" s="172" t="str">
        <f>IF(Simulações!CZ418="","",Simulações!CZ418)</f>
        <v/>
      </c>
      <c r="O418" s="172">
        <v>1</v>
      </c>
    </row>
    <row r="419" spans="1:15" ht="14.25" customHeight="1" x14ac:dyDescent="0.25">
      <c r="A419" s="1" t="str">
        <f>Simulações!D419</f>
        <v>Dom Manoel Da Costa</v>
      </c>
      <c r="B419" s="172" t="str">
        <f>Simulações!DK419</f>
        <v>Sim</v>
      </c>
      <c r="C419" s="183">
        <f>Simulações!K419</f>
        <v>110</v>
      </c>
      <c r="D419" s="172" t="str">
        <f>Simulações!G419</f>
        <v>C4</v>
      </c>
      <c r="E419" s="172" t="str">
        <f>Simulações!CH419</f>
        <v>LEDSTAR</v>
      </c>
      <c r="F419" s="184" t="str">
        <f>Simulações!CI419</f>
        <v xml:space="preserve"> SL VT 9.1 28W</v>
      </c>
      <c r="G419" s="172">
        <f>Simulações!CN419</f>
        <v>28</v>
      </c>
      <c r="H419" s="172" t="str">
        <f>Simulações!CT419</f>
        <v>Médio II</v>
      </c>
      <c r="I419" s="172" t="str">
        <f>IF(Simulações!CU419="","",Simulações!CU419)</f>
        <v/>
      </c>
      <c r="J419" s="172" t="str">
        <f>IF(Simulações!CX419="","",Simulações!CX419)</f>
        <v/>
      </c>
      <c r="K419" s="176" t="str">
        <f>Simulações!AL419</f>
        <v>erro</v>
      </c>
      <c r="L419" s="176">
        <f>Simulações!AS419</f>
        <v>0</v>
      </c>
      <c r="M419" s="172" t="str">
        <f>IF(Simulações!CY419="","",Simulações!CY419)</f>
        <v/>
      </c>
      <c r="N419" s="172" t="str">
        <f>IF(Simulações!CZ419="","",Simulações!CZ419)</f>
        <v/>
      </c>
      <c r="O419" s="172">
        <v>1</v>
      </c>
    </row>
    <row r="420" spans="1:15" ht="14.25" customHeight="1" x14ac:dyDescent="0.25">
      <c r="A420" s="1" t="str">
        <f>Simulações!D420</f>
        <v>Dom Manoel Da Costa</v>
      </c>
      <c r="B420" s="172" t="str">
        <f>Simulações!DK420</f>
        <v>Sim</v>
      </c>
      <c r="C420" s="183">
        <f>Simulações!K420</f>
        <v>110</v>
      </c>
      <c r="D420" s="172" t="str">
        <f>Simulações!G420</f>
        <v>C4</v>
      </c>
      <c r="E420" s="172" t="str">
        <f>Simulações!CH420</f>
        <v>SX LIGHTING</v>
      </c>
      <c r="F420" s="172" t="str">
        <f>Simulações!CI420</f>
        <v>SX-INEVO020HF</v>
      </c>
      <c r="G420" s="172">
        <f>Simulações!CN420</f>
        <v>22.5</v>
      </c>
      <c r="H420" s="172" t="str">
        <f>Simulações!CT420</f>
        <v>Médio II</v>
      </c>
      <c r="I420" s="172" t="str">
        <f>IF(Simulações!CU420="","",Simulações!CU420)</f>
        <v/>
      </c>
      <c r="J420" s="172" t="str">
        <f>IF(Simulações!CX420="","",Simulações!CX420)</f>
        <v/>
      </c>
      <c r="K420" s="176" t="str">
        <f>Simulações!AL420</f>
        <v>erro</v>
      </c>
      <c r="L420" s="176">
        <f>Simulações!AS420</f>
        <v>0</v>
      </c>
      <c r="M420" s="172" t="str">
        <f>IF(Simulações!CY420="","",Simulações!CY420)</f>
        <v/>
      </c>
      <c r="N420" s="172" t="str">
        <f>IF(Simulações!CZ420="","",Simulações!CZ420)</f>
        <v/>
      </c>
      <c r="O420" s="172">
        <v>1</v>
      </c>
    </row>
    <row r="421" spans="1:15" ht="14.25" customHeight="1" x14ac:dyDescent="0.25">
      <c r="A421" s="1" t="str">
        <f>Simulações!D421</f>
        <v>Dom Manoel Da Costa</v>
      </c>
      <c r="B421" s="172" t="str">
        <f>Simulações!DK421</f>
        <v>Sim</v>
      </c>
      <c r="C421" s="183">
        <f>Simulações!K421</f>
        <v>110</v>
      </c>
      <c r="D421" s="172" t="str">
        <f>Simulações!G421</f>
        <v>C4</v>
      </c>
      <c r="E421" s="172" t="str">
        <f>Simulações!CH421</f>
        <v>TECNOWATT</v>
      </c>
      <c r="F421" s="172" t="str">
        <f>Simulações!CI421</f>
        <v xml:space="preserve">SIGSAGPTLRRSSNDL_30W_38IBBRS
</v>
      </c>
      <c r="G421" s="172">
        <f>Simulações!CN421</f>
        <v>30</v>
      </c>
      <c r="H421" s="172" t="str">
        <f>Simulações!CT421</f>
        <v>Médio II</v>
      </c>
      <c r="I421" s="172" t="str">
        <f>IF(Simulações!CU421="","",Simulações!CU421)</f>
        <v/>
      </c>
      <c r="J421" s="172" t="str">
        <f>IF(Simulações!CX421="","",Simulações!CX421)</f>
        <v/>
      </c>
      <c r="K421" s="176" t="str">
        <f>Simulações!AL421</f>
        <v>erro</v>
      </c>
      <c r="L421" s="176">
        <f>Simulações!AS421</f>
        <v>0</v>
      </c>
      <c r="M421" s="172" t="str">
        <f>IF(Simulações!CY421="","",Simulações!CY421)</f>
        <v/>
      </c>
      <c r="N421" s="172" t="str">
        <f>IF(Simulações!CZ421="","",Simulações!CZ421)</f>
        <v/>
      </c>
      <c r="O421" s="172">
        <v>1</v>
      </c>
    </row>
    <row r="422" spans="1:15" ht="14.25" customHeight="1" x14ac:dyDescent="0.25">
      <c r="A422" s="1" t="str">
        <f>Simulações!D422</f>
        <v>Beira Rio</v>
      </c>
      <c r="B422" s="172" t="str">
        <f>Simulações!DK422</f>
        <v>Sim</v>
      </c>
      <c r="C422" s="183">
        <f>Simulações!K422</f>
        <v>96</v>
      </c>
      <c r="D422" s="172" t="str">
        <f>Simulações!G422</f>
        <v>-</v>
      </c>
      <c r="E422" s="172" t="str">
        <f>Simulações!CH422</f>
        <v>LEDSTAR</v>
      </c>
      <c r="F422" s="184" t="str">
        <f>Simulações!CI422</f>
        <v xml:space="preserve"> SL VT 9.1 17W</v>
      </c>
      <c r="G422" s="172">
        <f>Simulações!CN422</f>
        <v>17</v>
      </c>
      <c r="H422" s="172" t="str">
        <f>Simulações!CT422</f>
        <v>Longo I</v>
      </c>
      <c r="I422" s="172" t="str">
        <f>IF(Simulações!CU422="","",Simulações!CU422)</f>
        <v/>
      </c>
      <c r="J422" s="172" t="str">
        <f>IF(Simulações!CX422="","",Simulações!CX422)</f>
        <v/>
      </c>
      <c r="K422" s="176">
        <f>Simulações!AL422</f>
        <v>2</v>
      </c>
      <c r="L422" s="176">
        <f>Simulações!AS422</f>
        <v>0</v>
      </c>
      <c r="M422" s="172" t="str">
        <f>IF(Simulações!CY422="","",Simulações!CY422)</f>
        <v/>
      </c>
      <c r="N422" s="172" t="str">
        <f>IF(Simulações!CZ422="","",Simulações!CZ422)</f>
        <v/>
      </c>
      <c r="O422" s="172">
        <v>1</v>
      </c>
    </row>
    <row r="423" spans="1:15" ht="14.25" customHeight="1" x14ac:dyDescent="0.25">
      <c r="A423" s="1" t="str">
        <f>Simulações!D423</f>
        <v>Beira Rio</v>
      </c>
      <c r="B423" s="172" t="str">
        <f>Simulações!DK423</f>
        <v>Sim</v>
      </c>
      <c r="C423" s="183">
        <f>Simulações!K423</f>
        <v>96</v>
      </c>
      <c r="D423" s="172" t="str">
        <f>Simulações!G423</f>
        <v>-</v>
      </c>
      <c r="E423" s="172" t="str">
        <f>Simulações!CH423</f>
        <v>SX LIGHTING</v>
      </c>
      <c r="F423" s="172" t="str">
        <f>Simulações!CI423</f>
        <v>SX-INEVO020HF</v>
      </c>
      <c r="G423" s="172">
        <f>Simulações!CN423</f>
        <v>22.5</v>
      </c>
      <c r="H423" s="172" t="str">
        <f>Simulações!CT423</f>
        <v>Longo I</v>
      </c>
      <c r="I423" s="172" t="str">
        <f>IF(Simulações!CU423="","",Simulações!CU423)</f>
        <v/>
      </c>
      <c r="J423" s="172" t="str">
        <f>IF(Simulações!CX423="","",Simulações!CX423)</f>
        <v/>
      </c>
      <c r="K423" s="176">
        <f>Simulações!AL423</f>
        <v>2</v>
      </c>
      <c r="L423" s="176">
        <f>Simulações!AS423</f>
        <v>0</v>
      </c>
      <c r="M423" s="172" t="str">
        <f>IF(Simulações!CY423="","",Simulações!CY423)</f>
        <v/>
      </c>
      <c r="N423" s="172" t="str">
        <f>IF(Simulações!CZ423="","",Simulações!CZ423)</f>
        <v/>
      </c>
      <c r="O423" s="172">
        <v>1</v>
      </c>
    </row>
    <row r="424" spans="1:15" ht="14.25" customHeight="1" x14ac:dyDescent="0.25">
      <c r="A424" s="1" t="str">
        <f>Simulações!D424</f>
        <v>Beira Rio</v>
      </c>
      <c r="B424" s="172" t="str">
        <f>Simulações!DK424</f>
        <v>Sim</v>
      </c>
      <c r="C424" s="183">
        <f>Simulações!K424</f>
        <v>96</v>
      </c>
      <c r="D424" s="172" t="str">
        <f>Simulações!G424</f>
        <v>-</v>
      </c>
      <c r="E424" s="172" t="str">
        <f>Simulações!CH424</f>
        <v>TECNOWATT</v>
      </c>
      <c r="F424" s="172" t="str">
        <f>Simulações!CI424</f>
        <v xml:space="preserve">SIGSAGPTLRRSSNDL_30W_38IBBRS
</v>
      </c>
      <c r="G424" s="172">
        <f>Simulações!CN424</f>
        <v>30</v>
      </c>
      <c r="H424" s="172" t="str">
        <f>Simulações!CT424</f>
        <v>Longo I</v>
      </c>
      <c r="I424" s="172" t="str">
        <f>IF(Simulações!CU424="","",Simulações!CU424)</f>
        <v/>
      </c>
      <c r="J424" s="172" t="str">
        <f>IF(Simulações!CX424="","",Simulações!CX424)</f>
        <v/>
      </c>
      <c r="K424" s="176">
        <f>Simulações!AL424</f>
        <v>2</v>
      </c>
      <c r="L424" s="176">
        <f>Simulações!AS424</f>
        <v>0</v>
      </c>
      <c r="M424" s="172" t="str">
        <f>IF(Simulações!CY424="","",Simulações!CY424)</f>
        <v/>
      </c>
      <c r="N424" s="172" t="str">
        <f>IF(Simulações!CZ424="","",Simulações!CZ424)</f>
        <v/>
      </c>
      <c r="O424" s="172">
        <v>1</v>
      </c>
    </row>
    <row r="425" spans="1:15" ht="14.25" customHeight="1" x14ac:dyDescent="0.25">
      <c r="A425" s="1" t="str">
        <f>Simulações!D425</f>
        <v>PraASSa Marcelino Champagnat</v>
      </c>
      <c r="B425" s="172" t="str">
        <f>Simulações!DK425</f>
        <v>Sim</v>
      </c>
      <c r="C425" s="183">
        <f>Simulações!K425</f>
        <v>115</v>
      </c>
      <c r="D425" s="172" t="str">
        <f>Simulações!G425</f>
        <v>C4</v>
      </c>
      <c r="E425" s="172" t="str">
        <f>Simulações!CH425</f>
        <v>LEDSTAR</v>
      </c>
      <c r="F425" s="184" t="str">
        <f>Simulações!CI425</f>
        <v xml:space="preserve"> SL VT 9.1 65W</v>
      </c>
      <c r="G425" s="172">
        <f>Simulações!CN425</f>
        <v>65</v>
      </c>
      <c r="H425" s="172" t="str">
        <f>Simulações!CT425</f>
        <v>Longo I</v>
      </c>
      <c r="I425" s="172" t="str">
        <f>IF(Simulações!CU425="","",Simulações!CU425)</f>
        <v/>
      </c>
      <c r="J425" s="172" t="str">
        <f>IF(Simulações!CX425="","",Simulações!CX425)</f>
        <v/>
      </c>
      <c r="K425" s="176">
        <f>Simulações!AL425</f>
        <v>2</v>
      </c>
      <c r="L425" s="176">
        <f>Simulações!AS425</f>
        <v>0</v>
      </c>
      <c r="M425" s="172" t="str">
        <f>IF(Simulações!CY425="","",Simulações!CY425)</f>
        <v/>
      </c>
      <c r="N425" s="172" t="str">
        <f>IF(Simulações!CZ425="","",Simulações!CZ425)</f>
        <v/>
      </c>
      <c r="O425" s="172">
        <v>1</v>
      </c>
    </row>
    <row r="426" spans="1:15" ht="14.25" customHeight="1" x14ac:dyDescent="0.25">
      <c r="A426" s="1" t="str">
        <f>Simulações!D426</f>
        <v>PraASSa Marcelino Champagnat</v>
      </c>
      <c r="B426" s="172" t="str">
        <f>Simulações!DK426</f>
        <v>Sim</v>
      </c>
      <c r="C426" s="183">
        <f>Simulações!K426</f>
        <v>115</v>
      </c>
      <c r="D426" s="172" t="str">
        <f>Simulações!G426</f>
        <v>C4</v>
      </c>
      <c r="E426" s="172" t="str">
        <f>Simulações!CH426</f>
        <v>SX LIGHTING</v>
      </c>
      <c r="F426" s="172" t="str">
        <f>Simulações!CI426</f>
        <v>SX-INEVO040HF</v>
      </c>
      <c r="G426" s="172">
        <f>Simulações!CN426</f>
        <v>39</v>
      </c>
      <c r="H426" s="172" t="str">
        <f>Simulações!CT426</f>
        <v>Longo I</v>
      </c>
      <c r="I426" s="172" t="str">
        <f>IF(Simulações!CU426="","",Simulações!CU426)</f>
        <v/>
      </c>
      <c r="J426" s="172" t="str">
        <f>IF(Simulações!CX426="","",Simulações!CX426)</f>
        <v/>
      </c>
      <c r="K426" s="176">
        <f>Simulações!AL426</f>
        <v>2</v>
      </c>
      <c r="L426" s="176">
        <f>Simulações!AS426</f>
        <v>0</v>
      </c>
      <c r="M426" s="172" t="str">
        <f>IF(Simulações!CY426="","",Simulações!CY426)</f>
        <v/>
      </c>
      <c r="N426" s="172" t="str">
        <f>IF(Simulações!CZ426="","",Simulações!CZ426)</f>
        <v/>
      </c>
      <c r="O426" s="172">
        <v>1</v>
      </c>
    </row>
    <row r="427" spans="1:15" ht="14.25" customHeight="1" x14ac:dyDescent="0.25">
      <c r="A427" s="1" t="str">
        <f>Simulações!D427</f>
        <v>PraASSa Marcelino Champagnat</v>
      </c>
      <c r="B427" s="172" t="str">
        <f>Simulações!DK427</f>
        <v>Sim</v>
      </c>
      <c r="C427" s="183">
        <f>Simulações!K427</f>
        <v>115</v>
      </c>
      <c r="D427" s="172" t="str">
        <f>Simulações!G427</f>
        <v>C4</v>
      </c>
      <c r="E427" s="172" t="str">
        <f>Simulações!CH427</f>
        <v>TECNOWATT</v>
      </c>
      <c r="F427" s="172" t="str">
        <f>Simulações!CI427</f>
        <v xml:space="preserve">SIGSAGPTLRRSSNDL_40W_50IBBRS
</v>
      </c>
      <c r="G427" s="172">
        <f>Simulações!CN427</f>
        <v>40</v>
      </c>
      <c r="H427" s="172" t="str">
        <f>Simulações!CT427</f>
        <v>Longo I</v>
      </c>
      <c r="I427" s="172" t="str">
        <f>IF(Simulações!CU427="","",Simulações!CU427)</f>
        <v/>
      </c>
      <c r="J427" s="172" t="str">
        <f>IF(Simulações!CX427="","",Simulações!CX427)</f>
        <v/>
      </c>
      <c r="K427" s="176">
        <f>Simulações!AL427</f>
        <v>2</v>
      </c>
      <c r="L427" s="176">
        <f>Simulações!AS427</f>
        <v>0</v>
      </c>
      <c r="M427" s="172" t="str">
        <f>IF(Simulações!CY427="","",Simulações!CY427)</f>
        <v/>
      </c>
      <c r="N427" s="172" t="str">
        <f>IF(Simulações!CZ427="","",Simulações!CZ427)</f>
        <v/>
      </c>
      <c r="O427" s="172">
        <v>1</v>
      </c>
    </row>
    <row r="428" spans="1:15" ht="14.25" customHeight="1" x14ac:dyDescent="0.25">
      <c r="A428" s="1" t="str">
        <f>Simulações!D428</f>
        <v>Rua Do Futuro</v>
      </c>
      <c r="B428" s="172" t="str">
        <f>Simulações!DK428</f>
        <v>Sim</v>
      </c>
      <c r="C428" s="183">
        <f>Simulações!K428</f>
        <v>115</v>
      </c>
      <c r="D428" s="172" t="str">
        <f>Simulações!G428</f>
        <v>C5</v>
      </c>
      <c r="E428" s="172" t="str">
        <f>Simulações!CH428</f>
        <v>LEDSTAR</v>
      </c>
      <c r="F428" s="184" t="str">
        <f>Simulações!CI428</f>
        <v xml:space="preserve"> SL VT 9.1 44W</v>
      </c>
      <c r="G428" s="172">
        <f>Simulações!CN428</f>
        <v>44</v>
      </c>
      <c r="H428" s="172" t="str">
        <f>Simulações!CT428</f>
        <v>Médio I</v>
      </c>
      <c r="I428" s="172" t="str">
        <f>IF(Simulações!CU428="","",Simulações!CU428)</f>
        <v>Curto II</v>
      </c>
      <c r="J428" s="172" t="str">
        <f>IF(Simulações!CX428="","",Simulações!CX428)</f>
        <v/>
      </c>
      <c r="K428" s="176">
        <f>Simulações!AL428</f>
        <v>2</v>
      </c>
      <c r="L428" s="176">
        <f>Simulações!AS428</f>
        <v>0</v>
      </c>
      <c r="M428" s="172" t="str">
        <f>IF(Simulações!CY428="","",Simulações!CY428)</f>
        <v/>
      </c>
      <c r="N428" s="172" t="str">
        <f>IF(Simulações!CZ428="","",Simulações!CZ428)</f>
        <v/>
      </c>
      <c r="O428" s="172">
        <v>1</v>
      </c>
    </row>
    <row r="429" spans="1:15" ht="14.25" customHeight="1" x14ac:dyDescent="0.25">
      <c r="A429" s="1" t="str">
        <f>Simulações!D429</f>
        <v>Rua Do Futuro</v>
      </c>
      <c r="B429" s="172" t="str">
        <f>Simulações!DK429</f>
        <v>Sim</v>
      </c>
      <c r="C429" s="183">
        <f>Simulações!K429</f>
        <v>115</v>
      </c>
      <c r="D429" s="172" t="str">
        <f>Simulações!G429</f>
        <v>C5</v>
      </c>
      <c r="E429" s="172" t="str">
        <f>Simulações!CH429</f>
        <v>SX LIGHTING</v>
      </c>
      <c r="F429" s="172" t="str">
        <f>Simulações!CI429</f>
        <v>SX-INEVO050HF</v>
      </c>
      <c r="G429" s="172">
        <f>Simulações!CN429</f>
        <v>50</v>
      </c>
      <c r="H429" s="172" t="str">
        <f>Simulações!CT429</f>
        <v>Médio I</v>
      </c>
      <c r="I429" s="172" t="str">
        <f>IF(Simulações!CU429="","",Simulações!CU429)</f>
        <v>Curto II</v>
      </c>
      <c r="J429" s="172" t="str">
        <f>IF(Simulações!CX429="","",Simulações!CX429)</f>
        <v/>
      </c>
      <c r="K429" s="176">
        <f>Simulações!AL429</f>
        <v>2</v>
      </c>
      <c r="L429" s="176">
        <f>Simulações!AS429</f>
        <v>0</v>
      </c>
      <c r="M429" s="172" t="str">
        <f>IF(Simulações!CY429="","",Simulações!CY429)</f>
        <v/>
      </c>
      <c r="N429" s="172" t="str">
        <f>IF(Simulações!CZ429="","",Simulações!CZ429)</f>
        <v/>
      </c>
      <c r="O429" s="172">
        <v>1</v>
      </c>
    </row>
    <row r="430" spans="1:15" ht="14.25" customHeight="1" x14ac:dyDescent="0.25">
      <c r="A430" s="1" t="str">
        <f>Simulações!D430</f>
        <v>Rua Do Futuro</v>
      </c>
      <c r="B430" s="172" t="str">
        <f>Simulações!DK430</f>
        <v>Sim</v>
      </c>
      <c r="C430" s="183">
        <f>Simulações!K430</f>
        <v>115</v>
      </c>
      <c r="D430" s="172" t="str">
        <f>Simulações!G430</f>
        <v>C5</v>
      </c>
      <c r="E430" s="172" t="str">
        <f>Simulações!CH430</f>
        <v>TECNOWATT</v>
      </c>
      <c r="F430" s="172" t="str">
        <f>Simulações!CI430</f>
        <v xml:space="preserve">SIGSAGPTLRRSSNDL_40W_50IBBRS
</v>
      </c>
      <c r="G430" s="172">
        <f>Simulações!CN430</f>
        <v>40</v>
      </c>
      <c r="H430" s="172" t="str">
        <f>Simulações!CT430</f>
        <v>Médio I</v>
      </c>
      <c r="I430" s="172" t="str">
        <f>IF(Simulações!CU430="","",Simulações!CU430)</f>
        <v>Curto II</v>
      </c>
      <c r="J430" s="172" t="str">
        <f>IF(Simulações!CX430="","",Simulações!CX430)</f>
        <v/>
      </c>
      <c r="K430" s="176">
        <f>Simulações!AL430</f>
        <v>2</v>
      </c>
      <c r="L430" s="176">
        <f>Simulações!AS430</f>
        <v>0</v>
      </c>
      <c r="M430" s="172" t="str">
        <f>IF(Simulações!CY430="","",Simulações!CY430)</f>
        <v/>
      </c>
      <c r="N430" s="172" t="str">
        <f>IF(Simulações!CZ430="","",Simulações!CZ430)</f>
        <v/>
      </c>
      <c r="O430" s="172">
        <v>1</v>
      </c>
    </row>
    <row r="431" spans="1:15" ht="14.25" customHeight="1" x14ac:dyDescent="0.25">
      <c r="A431" s="1" t="str">
        <f>Simulações!D431</f>
        <v>Rua Manuel de Carvalho</v>
      </c>
      <c r="B431" s="172" t="str">
        <f>Simulações!DK431</f>
        <v>Sim</v>
      </c>
      <c r="C431" s="183">
        <f>Simulações!K431</f>
        <v>96</v>
      </c>
      <c r="D431" s="172" t="str">
        <f>Simulações!G431</f>
        <v>C3</v>
      </c>
      <c r="E431" s="172" t="e">
        <f>Simulações!CH431</f>
        <v>#N/A</v>
      </c>
      <c r="F431" s="172">
        <f>Simulações!CI431</f>
        <v>0</v>
      </c>
      <c r="G431" s="172" t="e">
        <f>Simulações!CN431</f>
        <v>#N/A</v>
      </c>
      <c r="H431" s="172" t="str">
        <f>Simulações!CT431</f>
        <v>Longo I</v>
      </c>
      <c r="I431" s="172" t="str">
        <f>IF(Simulações!CU431="","",Simulações!CU431)</f>
        <v/>
      </c>
      <c r="J431" s="172" t="str">
        <f>IF(Simulações!CX431="","",Simulações!CX431)</f>
        <v/>
      </c>
      <c r="K431" s="176">
        <f>Simulações!AL431</f>
        <v>2</v>
      </c>
      <c r="L431" s="176">
        <f>Simulações!AS431</f>
        <v>0</v>
      </c>
      <c r="M431" s="172" t="str">
        <f>IF(Simulações!CY431="","",Simulações!CY431)</f>
        <v/>
      </c>
      <c r="N431" s="172" t="str">
        <f>IF(Simulações!CZ431="","",Simulações!CZ431)</f>
        <v/>
      </c>
      <c r="O431" s="172">
        <v>1</v>
      </c>
    </row>
    <row r="432" spans="1:15" ht="14.25" customHeight="1" x14ac:dyDescent="0.25">
      <c r="A432" s="1" t="str">
        <f>Simulações!D432</f>
        <v>Rua Manuel de Carvalho</v>
      </c>
      <c r="B432" s="172" t="str">
        <f>Simulações!DK432</f>
        <v>Sim</v>
      </c>
      <c r="C432" s="183">
        <f>Simulações!K432</f>
        <v>96</v>
      </c>
      <c r="D432" s="172" t="str">
        <f>Simulações!G432</f>
        <v>C3</v>
      </c>
      <c r="E432" s="172" t="e">
        <f>Simulações!CH432</f>
        <v>#N/A</v>
      </c>
      <c r="F432" s="172">
        <f>Simulações!CI432</f>
        <v>0</v>
      </c>
      <c r="G432" s="172" t="e">
        <f>Simulações!CN432</f>
        <v>#N/A</v>
      </c>
      <c r="H432" s="172" t="str">
        <f>Simulações!CT432</f>
        <v>Longo I</v>
      </c>
      <c r="I432" s="172" t="str">
        <f>IF(Simulações!CU432="","",Simulações!CU432)</f>
        <v/>
      </c>
      <c r="J432" s="172" t="str">
        <f>IF(Simulações!CX432="","",Simulações!CX432)</f>
        <v/>
      </c>
      <c r="K432" s="176">
        <f>Simulações!AL432</f>
        <v>2</v>
      </c>
      <c r="L432" s="176">
        <f>Simulações!AS432</f>
        <v>0</v>
      </c>
      <c r="M432" s="172" t="str">
        <f>IF(Simulações!CY432="","",Simulações!CY432)</f>
        <v/>
      </c>
      <c r="N432" s="172" t="str">
        <f>IF(Simulações!CZ432="","",Simulações!CZ432)</f>
        <v/>
      </c>
      <c r="O432" s="172">
        <v>1</v>
      </c>
    </row>
    <row r="433" spans="1:15" ht="14.25" customHeight="1" x14ac:dyDescent="0.25">
      <c r="A433" s="1" t="str">
        <f>Simulações!D433</f>
        <v>Rua Manuel de Carvalho</v>
      </c>
      <c r="B433" s="172" t="str">
        <f>Simulações!DK433</f>
        <v>Sim</v>
      </c>
      <c r="C433" s="183">
        <f>Simulações!K433</f>
        <v>96</v>
      </c>
      <c r="D433" s="172" t="str">
        <f>Simulações!G433</f>
        <v>C3</v>
      </c>
      <c r="E433" s="172" t="e">
        <f>Simulações!CH433</f>
        <v>#N/A</v>
      </c>
      <c r="F433" s="172">
        <f>Simulações!CI433</f>
        <v>0</v>
      </c>
      <c r="G433" s="172" t="e">
        <f>Simulações!CN433</f>
        <v>#N/A</v>
      </c>
      <c r="H433" s="172" t="str">
        <f>Simulações!CT433</f>
        <v>Longo I</v>
      </c>
      <c r="I433" s="172" t="str">
        <f>IF(Simulações!CU433="","",Simulações!CU433)</f>
        <v/>
      </c>
      <c r="J433" s="172" t="str">
        <f>IF(Simulações!CX433="","",Simulações!CX433)</f>
        <v/>
      </c>
      <c r="K433" s="176">
        <f>Simulações!AL433</f>
        <v>2</v>
      </c>
      <c r="L433" s="176">
        <f>Simulações!AS433</f>
        <v>0</v>
      </c>
      <c r="M433" s="172" t="str">
        <f>IF(Simulações!CY433="","",Simulações!CY433)</f>
        <v/>
      </c>
      <c r="N433" s="172" t="str">
        <f>IF(Simulações!CZ433="","",Simulações!CZ433)</f>
        <v/>
      </c>
      <c r="O433" s="172">
        <v>1</v>
      </c>
    </row>
    <row r="434" spans="1:15" ht="14.25" customHeight="1" x14ac:dyDescent="0.25">
      <c r="A434" s="1" t="str">
        <f>Simulações!D434</f>
        <v>Rua AmapA!</v>
      </c>
      <c r="B434" s="172" t="str">
        <f>Simulações!DK434</f>
        <v>Sim</v>
      </c>
      <c r="C434" s="183">
        <f>Simulações!K434</f>
        <v>96</v>
      </c>
      <c r="D434" s="172" t="str">
        <f>Simulações!G434</f>
        <v>C4</v>
      </c>
      <c r="E434" s="172" t="str">
        <f>Simulações!CH434</f>
        <v>LEDSTAR</v>
      </c>
      <c r="F434" s="184" t="str">
        <f>Simulações!CI434</f>
        <v xml:space="preserve"> SL VT 9.1 44W</v>
      </c>
      <c r="G434" s="172">
        <f>Simulações!CN434</f>
        <v>44</v>
      </c>
      <c r="H434" s="172" t="str">
        <f>Simulações!CT434</f>
        <v>Longo I</v>
      </c>
      <c r="I434" s="172" t="str">
        <f>IF(Simulações!CU434="","",Simulações!CU434)</f>
        <v/>
      </c>
      <c r="J434" s="172" t="str">
        <f>IF(Simulações!CX434="","",Simulações!CX434)</f>
        <v/>
      </c>
      <c r="K434" s="176">
        <f>Simulações!AL434</f>
        <v>2</v>
      </c>
      <c r="L434" s="176">
        <f>Simulações!AS434</f>
        <v>0</v>
      </c>
      <c r="M434" s="172" t="str">
        <f>IF(Simulações!CY434="","",Simulações!CY434)</f>
        <v/>
      </c>
      <c r="N434" s="172" t="str">
        <f>IF(Simulações!CZ434="","",Simulações!CZ434)</f>
        <v/>
      </c>
      <c r="O434" s="172">
        <v>1</v>
      </c>
    </row>
    <row r="435" spans="1:15" ht="14.25" customHeight="1" x14ac:dyDescent="0.25">
      <c r="A435" s="1" t="str">
        <f>Simulações!D435</f>
        <v>Rua AmapA!</v>
      </c>
      <c r="B435" s="172" t="str">
        <f>Simulações!DK435</f>
        <v>Sim</v>
      </c>
      <c r="C435" s="183">
        <f>Simulações!K435</f>
        <v>96</v>
      </c>
      <c r="D435" s="172" t="str">
        <f>Simulações!G435</f>
        <v>C4</v>
      </c>
      <c r="E435" s="172" t="str">
        <f>Simulações!CH435</f>
        <v>SX LIGHTING</v>
      </c>
      <c r="F435" s="172" t="str">
        <f>Simulações!CI435</f>
        <v>SX-INEVO040HF</v>
      </c>
      <c r="G435" s="172">
        <f>Simulações!CN435</f>
        <v>39</v>
      </c>
      <c r="H435" s="172" t="str">
        <f>Simulações!CT435</f>
        <v>Longo I</v>
      </c>
      <c r="I435" s="172" t="str">
        <f>IF(Simulações!CU435="","",Simulações!CU435)</f>
        <v/>
      </c>
      <c r="J435" s="172" t="str">
        <f>IF(Simulações!CX435="","",Simulações!CX435)</f>
        <v/>
      </c>
      <c r="K435" s="176">
        <f>Simulações!AL435</f>
        <v>2</v>
      </c>
      <c r="L435" s="176">
        <f>Simulações!AS435</f>
        <v>0</v>
      </c>
      <c r="M435" s="172" t="str">
        <f>IF(Simulações!CY435="","",Simulações!CY435)</f>
        <v/>
      </c>
      <c r="N435" s="172" t="str">
        <f>IF(Simulações!CZ435="","",Simulações!CZ435)</f>
        <v/>
      </c>
      <c r="O435" s="172">
        <v>1</v>
      </c>
    </row>
    <row r="436" spans="1:15" ht="14.25" customHeight="1" x14ac:dyDescent="0.25">
      <c r="A436" s="1" t="str">
        <f>Simulações!D436</f>
        <v>Rua AmapA!</v>
      </c>
      <c r="B436" s="172" t="str">
        <f>Simulações!DK436</f>
        <v>Sim</v>
      </c>
      <c r="C436" s="183">
        <f>Simulações!K436</f>
        <v>96</v>
      </c>
      <c r="D436" s="172" t="str">
        <f>Simulações!G436</f>
        <v>C4</v>
      </c>
      <c r="E436" s="172" t="str">
        <f>Simulações!CH436</f>
        <v>TECNOWATT</v>
      </c>
      <c r="F436" s="172" t="str">
        <f>Simulações!CI436</f>
        <v xml:space="preserve">SIGSAGPTLRRSSNDL_40W_50IBBRS
</v>
      </c>
      <c r="G436" s="172">
        <f>Simulações!CN436</f>
        <v>40</v>
      </c>
      <c r="H436" s="172" t="str">
        <f>Simulações!CT436</f>
        <v>Longo I</v>
      </c>
      <c r="I436" s="172" t="str">
        <f>IF(Simulações!CU436="","",Simulações!CU436)</f>
        <v/>
      </c>
      <c r="J436" s="172" t="str">
        <f>IF(Simulações!CX436="","",Simulações!CX436)</f>
        <v/>
      </c>
      <c r="K436" s="176">
        <f>Simulações!AL436</f>
        <v>2</v>
      </c>
      <c r="L436" s="176">
        <f>Simulações!AS436</f>
        <v>0</v>
      </c>
      <c r="M436" s="172" t="str">
        <f>IF(Simulações!CY436="","",Simulações!CY436)</f>
        <v/>
      </c>
      <c r="N436" s="172" t="str">
        <f>IF(Simulações!CZ436="","",Simulações!CZ436)</f>
        <v/>
      </c>
      <c r="O436" s="172">
        <v>1</v>
      </c>
    </row>
    <row r="437" spans="1:15" ht="14.25" customHeight="1" x14ac:dyDescent="0.25">
      <c r="A437" s="1" t="str">
        <f>Simulações!D437</f>
        <v>Avenida Rui Barbosa</v>
      </c>
      <c r="B437" s="172" t="str">
        <f>Simulações!DK437</f>
        <v>Sim</v>
      </c>
      <c r="C437" s="183">
        <f>Simulações!K437</f>
        <v>115</v>
      </c>
      <c r="D437" s="172" t="str">
        <f>Simulações!G437</f>
        <v>C4</v>
      </c>
      <c r="E437" s="172" t="str">
        <f>Simulações!CH437</f>
        <v>LEDSTAR</v>
      </c>
      <c r="F437" s="184" t="str">
        <f>Simulações!CI437</f>
        <v xml:space="preserve"> SL VT 9.1 52W</v>
      </c>
      <c r="G437" s="172">
        <f>Simulações!CN437</f>
        <v>52</v>
      </c>
      <c r="H437" s="172" t="str">
        <f>Simulações!CT437</f>
        <v>Longo II</v>
      </c>
      <c r="I437" s="172" t="str">
        <f>IF(Simulações!CU437="","",Simulações!CU437)</f>
        <v/>
      </c>
      <c r="J437" s="172" t="str">
        <f>IF(Simulações!CX437="","",Simulações!CX437)</f>
        <v/>
      </c>
      <c r="K437" s="176">
        <f>Simulações!AL437</f>
        <v>2</v>
      </c>
      <c r="L437" s="176">
        <f>Simulações!AS437</f>
        <v>2</v>
      </c>
      <c r="M437" s="172" t="str">
        <f>IF(Simulações!CY437="","",Simulações!CY437)</f>
        <v/>
      </c>
      <c r="N437" s="172" t="str">
        <f>IF(Simulações!CZ437="","",Simulações!CZ437)</f>
        <v/>
      </c>
      <c r="O437" s="172">
        <v>1</v>
      </c>
    </row>
    <row r="438" spans="1:15" ht="14.25" customHeight="1" x14ac:dyDescent="0.25">
      <c r="A438" s="1" t="str">
        <f>Simulações!D438</f>
        <v>Avenida Rui Barbosa</v>
      </c>
      <c r="B438" s="172" t="str">
        <f>Simulações!DK438</f>
        <v>Sim</v>
      </c>
      <c r="C438" s="183">
        <f>Simulações!K438</f>
        <v>115</v>
      </c>
      <c r="D438" s="172" t="str">
        <f>Simulações!G438</f>
        <v>C4</v>
      </c>
      <c r="E438" s="172" t="str">
        <f>Simulações!CH438</f>
        <v>SX LIGHTING</v>
      </c>
      <c r="F438" s="172" t="str">
        <f>Simulações!CI438</f>
        <v>SX-INEVO050HF</v>
      </c>
      <c r="G438" s="172">
        <f>Simulações!CN438</f>
        <v>50</v>
      </c>
      <c r="H438" s="172" t="str">
        <f>Simulações!CT438</f>
        <v>Longo II</v>
      </c>
      <c r="I438" s="172" t="str">
        <f>IF(Simulações!CU438="","",Simulações!CU438)</f>
        <v/>
      </c>
      <c r="J438" s="172" t="str">
        <f>IF(Simulações!CX438="","",Simulações!CX438)</f>
        <v/>
      </c>
      <c r="K438" s="176">
        <f>Simulações!AL438</f>
        <v>2</v>
      </c>
      <c r="L438" s="176">
        <f>Simulações!AS438</f>
        <v>2</v>
      </c>
      <c r="M438" s="172" t="str">
        <f>IF(Simulações!CY438="","",Simulações!CY438)</f>
        <v/>
      </c>
      <c r="N438" s="172" t="str">
        <f>IF(Simulações!CZ438="","",Simulações!CZ438)</f>
        <v/>
      </c>
      <c r="O438" s="172">
        <v>1</v>
      </c>
    </row>
    <row r="439" spans="1:15" ht="14.25" customHeight="1" x14ac:dyDescent="0.25">
      <c r="A439" s="1" t="str">
        <f>Simulações!D439</f>
        <v>Avenida Rui Barbosa</v>
      </c>
      <c r="B439" s="172" t="str">
        <f>Simulações!DK439</f>
        <v>Sim</v>
      </c>
      <c r="C439" s="183">
        <f>Simulações!K439</f>
        <v>115</v>
      </c>
      <c r="D439" s="172" t="str">
        <f>Simulações!G439</f>
        <v>C4</v>
      </c>
      <c r="E439" s="172" t="str">
        <f>Simulações!CH439</f>
        <v>TECNOWATT</v>
      </c>
      <c r="F439" s="172" t="str">
        <f>Simulações!CI439</f>
        <v xml:space="preserve">SIGSAGPTLRRSSNDL_40W_50IBBRS
</v>
      </c>
      <c r="G439" s="172">
        <f>Simulações!CN439</f>
        <v>40</v>
      </c>
      <c r="H439" s="172" t="str">
        <f>Simulações!CT439</f>
        <v>Longo II</v>
      </c>
      <c r="I439" s="172" t="str">
        <f>IF(Simulações!CU439="","",Simulações!CU439)</f>
        <v/>
      </c>
      <c r="J439" s="172" t="str">
        <f>IF(Simulações!CX439="","",Simulações!CX439)</f>
        <v/>
      </c>
      <c r="K439" s="176">
        <f>Simulações!AL439</f>
        <v>2</v>
      </c>
      <c r="L439" s="176">
        <f>Simulações!AS439</f>
        <v>2</v>
      </c>
      <c r="M439" s="172" t="str">
        <f>IF(Simulações!CY439="","",Simulações!CY439)</f>
        <v/>
      </c>
      <c r="N439" s="172" t="str">
        <f>IF(Simulações!CZ439="","",Simulações!CZ439)</f>
        <v/>
      </c>
      <c r="O439" s="172">
        <v>1</v>
      </c>
    </row>
    <row r="440" spans="1:15" ht="14.25" customHeight="1" x14ac:dyDescent="0.25">
      <c r="A440" s="1" t="str">
        <f>Simulações!D440</f>
        <v>Avenida Rui Barbosa</v>
      </c>
      <c r="B440" s="172" t="str">
        <f>Simulações!DK440</f>
        <v>Sim</v>
      </c>
      <c r="C440" s="183">
        <f>Simulações!K440</f>
        <v>115</v>
      </c>
      <c r="D440" s="172" t="str">
        <f>Simulações!G440</f>
        <v>C0</v>
      </c>
      <c r="E440" s="172" t="str">
        <f>Simulações!CH440</f>
        <v>LEDSTAR</v>
      </c>
      <c r="F440" s="172" t="str">
        <f>Simulações!CI440</f>
        <v xml:space="preserve"> SL VT 9.6 55W</v>
      </c>
      <c r="G440" s="172">
        <f>Simulações!CN440</f>
        <v>55</v>
      </c>
      <c r="H440" s="172" t="str">
        <f>Simulações!CT440</f>
        <v>Longo I</v>
      </c>
      <c r="I440" s="172" t="str">
        <f>IF(Simulações!CU440="","",Simulações!CU440)</f>
        <v/>
      </c>
      <c r="J440" s="172" t="str">
        <f>IF(Simulações!CX440="","",Simulações!CX440)</f>
        <v/>
      </c>
      <c r="K440" s="176" t="str">
        <f>Simulações!AL440</f>
        <v>erro</v>
      </c>
      <c r="L440" s="176">
        <f>Simulações!AS440</f>
        <v>0</v>
      </c>
      <c r="M440" s="172" t="str">
        <f>IF(Simulações!CY440="","",Simulações!CY440)</f>
        <v/>
      </c>
      <c r="N440" s="172" t="str">
        <f>IF(Simulações!CZ440="","",Simulações!CZ440)</f>
        <v/>
      </c>
      <c r="O440" s="172">
        <v>1</v>
      </c>
    </row>
    <row r="441" spans="1:15" ht="14.25" customHeight="1" x14ac:dyDescent="0.25">
      <c r="A441" s="1" t="str">
        <f>Simulações!D441</f>
        <v>Avenida Rui Barbosa</v>
      </c>
      <c r="B441" s="172" t="str">
        <f>Simulações!DK441</f>
        <v>Sim</v>
      </c>
      <c r="C441" s="183">
        <f>Simulações!K441</f>
        <v>115</v>
      </c>
      <c r="D441" s="172" t="str">
        <f>Simulações!G441</f>
        <v>C0</v>
      </c>
      <c r="E441" s="172" t="str">
        <f>Simulações!CH441</f>
        <v>SX LIGHTING</v>
      </c>
      <c r="F441" s="172" t="str">
        <f>Simulações!CI441</f>
        <v>SX-INEVO040HF</v>
      </c>
      <c r="G441" s="172">
        <f>Simulações!CN441</f>
        <v>39</v>
      </c>
      <c r="H441" s="172" t="str">
        <f>Simulações!CT441</f>
        <v>Longo I</v>
      </c>
      <c r="I441" s="172" t="str">
        <f>IF(Simulações!CU441="","",Simulações!CU441)</f>
        <v/>
      </c>
      <c r="J441" s="172" t="str">
        <f>IF(Simulações!CX441="","",Simulações!CX441)</f>
        <v/>
      </c>
      <c r="K441" s="176" t="str">
        <f>Simulações!AL441</f>
        <v>erro</v>
      </c>
      <c r="L441" s="176">
        <f>Simulações!AS441</f>
        <v>0</v>
      </c>
      <c r="M441" s="172" t="str">
        <f>IF(Simulações!CY441="","",Simulações!CY441)</f>
        <v/>
      </c>
      <c r="N441" s="172" t="str">
        <f>IF(Simulações!CZ441="","",Simulações!CZ441)</f>
        <v/>
      </c>
      <c r="O441" s="172">
        <v>1</v>
      </c>
    </row>
    <row r="442" spans="1:15" ht="14.25" customHeight="1" x14ac:dyDescent="0.25">
      <c r="A442" s="1" t="str">
        <f>Simulações!D442</f>
        <v>Avenida Rui Barbosa</v>
      </c>
      <c r="B442" s="172" t="str">
        <f>Simulações!DK442</f>
        <v>Sim</v>
      </c>
      <c r="C442" s="183">
        <f>Simulações!K442</f>
        <v>115</v>
      </c>
      <c r="D442" s="172" t="str">
        <f>Simulações!G442</f>
        <v>C0</v>
      </c>
      <c r="E442" s="172" t="str">
        <f>Simulações!CH442</f>
        <v>TECNOWATT</v>
      </c>
      <c r="F442" s="172" t="str">
        <f>Simulações!CI442</f>
        <v xml:space="preserve">SIGSAGPTLRRSSNDL_40W_50IBBRS
</v>
      </c>
      <c r="G442" s="172">
        <f>Simulações!CN442</f>
        <v>40</v>
      </c>
      <c r="H442" s="172" t="str">
        <f>Simulações!CT442</f>
        <v>Longo I</v>
      </c>
      <c r="I442" s="172" t="str">
        <f>IF(Simulações!CU442="","",Simulações!CU442)</f>
        <v/>
      </c>
      <c r="J442" s="172" t="str">
        <f>IF(Simulações!CX442="","",Simulações!CX442)</f>
        <v/>
      </c>
      <c r="K442" s="176" t="str">
        <f>Simulações!AL442</f>
        <v>erro</v>
      </c>
      <c r="L442" s="176">
        <f>Simulações!AS442</f>
        <v>0</v>
      </c>
      <c r="M442" s="172" t="str">
        <f>IF(Simulações!CY442="","",Simulações!CY442)</f>
        <v/>
      </c>
      <c r="N442" s="172" t="str">
        <f>IF(Simulações!CZ442="","",Simulações!CZ442)</f>
        <v/>
      </c>
      <c r="O442" s="172">
        <v>1</v>
      </c>
    </row>
    <row r="443" spans="1:15" ht="14.25" customHeight="1" x14ac:dyDescent="0.25">
      <c r="A443" s="1" t="str">
        <f>Simulações!D443</f>
        <v>Rua Medeiros De Albuquerque</v>
      </c>
      <c r="B443" s="172" t="str">
        <f>Simulações!DK443</f>
        <v>Sim</v>
      </c>
      <c r="C443" s="183">
        <f>Simulações!K443</f>
        <v>70</v>
      </c>
      <c r="D443" s="172" t="str">
        <f>Simulações!G443</f>
        <v>C4</v>
      </c>
      <c r="E443" s="172" t="e">
        <f>Simulações!CH443</f>
        <v>#N/A</v>
      </c>
      <c r="F443" s="172">
        <f>Simulações!CI443</f>
        <v>0</v>
      </c>
      <c r="G443" s="172" t="e">
        <f>Simulações!CN443</f>
        <v>#N/A</v>
      </c>
      <c r="H443" s="172" t="str">
        <f>Simulações!CT443</f>
        <v>Médio I</v>
      </c>
      <c r="I443" s="172" t="str">
        <f>IF(Simulações!CU443="","",Simulações!CU443)</f>
        <v/>
      </c>
      <c r="J443" s="172" t="str">
        <f>IF(Simulações!CX443="","",Simulações!CX443)</f>
        <v/>
      </c>
      <c r="K443" s="176">
        <f>Simulações!AL443</f>
        <v>2</v>
      </c>
      <c r="L443" s="176">
        <f>Simulações!AS443</f>
        <v>0</v>
      </c>
      <c r="M443" s="172" t="str">
        <f>IF(Simulações!CY443="","",Simulações!CY443)</f>
        <v/>
      </c>
      <c r="N443" s="172" t="str">
        <f>IF(Simulações!CZ443="","",Simulações!CZ443)</f>
        <v/>
      </c>
      <c r="O443" s="172">
        <v>1</v>
      </c>
    </row>
    <row r="444" spans="1:15" ht="14.25" customHeight="1" x14ac:dyDescent="0.25">
      <c r="A444" s="1" t="str">
        <f>Simulações!D444</f>
        <v>Rua Medeiros De Albuquerque</v>
      </c>
      <c r="B444" s="172" t="str">
        <f>Simulações!DK444</f>
        <v>Sim</v>
      </c>
      <c r="C444" s="183">
        <f>Simulações!K444</f>
        <v>70</v>
      </c>
      <c r="D444" s="172" t="str">
        <f>Simulações!G444</f>
        <v>C4</v>
      </c>
      <c r="E444" s="172" t="e">
        <f>Simulações!CH444</f>
        <v>#N/A</v>
      </c>
      <c r="F444" s="172">
        <f>Simulações!CI444</f>
        <v>0</v>
      </c>
      <c r="G444" s="172" t="e">
        <f>Simulações!CN444</f>
        <v>#N/A</v>
      </c>
      <c r="H444" s="172" t="str">
        <f>Simulações!CT444</f>
        <v>Médio I</v>
      </c>
      <c r="I444" s="172" t="str">
        <f>IF(Simulações!CU444="","",Simulações!CU444)</f>
        <v/>
      </c>
      <c r="J444" s="172" t="str">
        <f>IF(Simulações!CX444="","",Simulações!CX444)</f>
        <v/>
      </c>
      <c r="K444" s="176">
        <f>Simulações!AL444</f>
        <v>2</v>
      </c>
      <c r="L444" s="176">
        <f>Simulações!AS444</f>
        <v>0</v>
      </c>
      <c r="M444" s="172" t="str">
        <f>IF(Simulações!CY444="","",Simulações!CY444)</f>
        <v/>
      </c>
      <c r="N444" s="172" t="str">
        <f>IF(Simulações!CZ444="","",Simulações!CZ444)</f>
        <v/>
      </c>
      <c r="O444" s="172">
        <v>1</v>
      </c>
    </row>
    <row r="445" spans="1:15" ht="14.25" customHeight="1" x14ac:dyDescent="0.25">
      <c r="A445" s="1" t="str">
        <f>Simulações!D445</f>
        <v>Rua Medeiros De Albuquerque</v>
      </c>
      <c r="B445" s="172" t="str">
        <f>Simulações!DK445</f>
        <v>Sim</v>
      </c>
      <c r="C445" s="183">
        <f>Simulações!K445</f>
        <v>70</v>
      </c>
      <c r="D445" s="172" t="str">
        <f>Simulações!G445</f>
        <v>C4</v>
      </c>
      <c r="E445" s="172" t="e">
        <f>Simulações!CH445</f>
        <v>#N/A</v>
      </c>
      <c r="F445" s="172">
        <f>Simulações!CI445</f>
        <v>0</v>
      </c>
      <c r="G445" s="172" t="e">
        <f>Simulações!CN445</f>
        <v>#N/A</v>
      </c>
      <c r="H445" s="172" t="str">
        <f>Simulações!CT445</f>
        <v>Médio I</v>
      </c>
      <c r="I445" s="172" t="str">
        <f>IF(Simulações!CU445="","",Simulações!CU445)</f>
        <v>Médio I</v>
      </c>
      <c r="J445" s="172" t="str">
        <f>IF(Simulações!CX445="","",Simulações!CX445)</f>
        <v/>
      </c>
      <c r="K445" s="176">
        <f>Simulações!AL445</f>
        <v>2</v>
      </c>
      <c r="L445" s="176">
        <f>Simulações!AS445</f>
        <v>0</v>
      </c>
      <c r="M445" s="172" t="str">
        <f>IF(Simulações!CY445="","",Simulações!CY445)</f>
        <v/>
      </c>
      <c r="N445" s="172" t="str">
        <f>IF(Simulações!CZ445="","",Simulações!CZ445)</f>
        <v/>
      </c>
      <c r="O445" s="172">
        <v>1</v>
      </c>
    </row>
    <row r="446" spans="1:15" ht="14.25" customHeight="1" x14ac:dyDescent="0.25">
      <c r="A446" s="1" t="str">
        <f>Simulações!D446</f>
        <v>Real Da Torre [ESTRUTURAL]</v>
      </c>
      <c r="B446" s="172" t="str">
        <f>Simulações!DK446</f>
        <v>Sim</v>
      </c>
      <c r="C446" s="183">
        <f>Simulações!K446</f>
        <v>96</v>
      </c>
      <c r="D446" s="172" t="str">
        <f>Simulações!G446</f>
        <v>C4</v>
      </c>
      <c r="E446" s="172" t="str">
        <f>Simulações!CH446</f>
        <v>LEDSTAR</v>
      </c>
      <c r="F446" s="184" t="str">
        <f>Simulações!CI446</f>
        <v xml:space="preserve"> SL VT 9.1 120W</v>
      </c>
      <c r="G446" s="172">
        <f>Simulações!CN446</f>
        <v>120</v>
      </c>
      <c r="H446" s="172" t="str">
        <f>Simulações!CT446</f>
        <v>Longo I</v>
      </c>
      <c r="I446" s="172" t="str">
        <f>IF(Simulações!CU446="","",Simulações!CU446)</f>
        <v>Longo I</v>
      </c>
      <c r="J446" s="172" t="str">
        <f>IF(Simulações!CX446="","",Simulações!CX446)</f>
        <v/>
      </c>
      <c r="K446" s="176" t="str">
        <f>Simulações!AL446</f>
        <v>erro</v>
      </c>
      <c r="L446" s="176">
        <f>Simulações!AS446</f>
        <v>0</v>
      </c>
      <c r="M446" s="172" t="str">
        <f>IF(Simulações!CY446="","",Simulações!CY446)</f>
        <v/>
      </c>
      <c r="N446" s="172" t="str">
        <f>IF(Simulações!CZ446="","",Simulações!CZ446)</f>
        <v/>
      </c>
      <c r="O446" s="172">
        <v>1</v>
      </c>
    </row>
    <row r="447" spans="1:15" ht="14.25" customHeight="1" x14ac:dyDescent="0.25">
      <c r="A447" s="1" t="str">
        <f>Simulações!D447</f>
        <v>Real Da Torre [ESTRUTURAL]</v>
      </c>
      <c r="B447" s="172" t="str">
        <f>Simulações!DK447</f>
        <v>Sim</v>
      </c>
      <c r="C447" s="183">
        <f>Simulações!K447</f>
        <v>96</v>
      </c>
      <c r="D447" s="172" t="str">
        <f>Simulações!G447</f>
        <v>C4</v>
      </c>
      <c r="E447" s="172" t="str">
        <f>Simulações!CH447</f>
        <v>SX LIGHTING</v>
      </c>
      <c r="F447" s="172" t="str">
        <f>Simulações!CI447</f>
        <v>SX-INLPP100HF</v>
      </c>
      <c r="G447" s="172">
        <f>Simulações!CN447</f>
        <v>100</v>
      </c>
      <c r="H447" s="172" t="str">
        <f>Simulações!CT447</f>
        <v>Longo I</v>
      </c>
      <c r="I447" s="172" t="str">
        <f>IF(Simulações!CU447="","",Simulações!CU447)</f>
        <v>Longo I</v>
      </c>
      <c r="J447" s="172" t="str">
        <f>IF(Simulações!CX447="","",Simulações!CX447)</f>
        <v/>
      </c>
      <c r="K447" s="176" t="str">
        <f>Simulações!AL447</f>
        <v>erro</v>
      </c>
      <c r="L447" s="176">
        <f>Simulações!AS447</f>
        <v>0</v>
      </c>
      <c r="M447" s="172" t="str">
        <f>IF(Simulações!CY447="","",Simulações!CY447)</f>
        <v/>
      </c>
      <c r="N447" s="172" t="str">
        <f>IF(Simulações!CZ447="","",Simulações!CZ447)</f>
        <v/>
      </c>
      <c r="O447" s="172">
        <v>1</v>
      </c>
    </row>
    <row r="448" spans="1:15" ht="14.25" customHeight="1" x14ac:dyDescent="0.25">
      <c r="A448" s="1" t="str">
        <f>Simulações!D448</f>
        <v>Real Da Torre [ESTRUTURAL]</v>
      </c>
      <c r="B448" s="172" t="str">
        <f>Simulações!DK448</f>
        <v>Sim</v>
      </c>
      <c r="C448" s="183">
        <f>Simulações!K448</f>
        <v>96</v>
      </c>
      <c r="D448" s="172" t="str">
        <f>Simulações!G448</f>
        <v>C4</v>
      </c>
      <c r="E448" s="172" t="e">
        <f>Simulações!CH448</f>
        <v>#N/A</v>
      </c>
      <c r="F448" s="172" t="str">
        <f>Simulações!CI448</f>
        <v>SIGSAGPTLRRSSNDL_90W112IBBRS</v>
      </c>
      <c r="G448" s="172" t="e">
        <f>Simulações!CN448</f>
        <v>#N/A</v>
      </c>
      <c r="H448" s="172" t="str">
        <f>Simulações!CT448</f>
        <v>Longo I</v>
      </c>
      <c r="I448" s="172" t="str">
        <f>IF(Simulações!CU448="","",Simulações!CU448)</f>
        <v>Longo I</v>
      </c>
      <c r="J448" s="172" t="str">
        <f>IF(Simulações!CX448="","",Simulações!CX448)</f>
        <v/>
      </c>
      <c r="K448" s="176" t="str">
        <f>Simulações!AL448</f>
        <v>erro</v>
      </c>
      <c r="L448" s="176">
        <f>Simulações!AS448</f>
        <v>0</v>
      </c>
      <c r="M448" s="172" t="str">
        <f>IF(Simulações!CY448="","",Simulações!CY448)</f>
        <v/>
      </c>
      <c r="N448" s="172" t="str">
        <f>IF(Simulações!CZ448="","",Simulações!CZ448)</f>
        <v/>
      </c>
      <c r="O448" s="172">
        <v>1</v>
      </c>
    </row>
    <row r="449" spans="1:15" ht="14.25" customHeight="1" x14ac:dyDescent="0.25">
      <c r="A449" s="1" t="str">
        <f>Simulações!D449</f>
        <v>R. Alfredo Pereira Borba [IAL]</v>
      </c>
      <c r="B449" s="172" t="str">
        <f>Simulações!DK449</f>
        <v>Sim</v>
      </c>
      <c r="C449" s="183">
        <f>Simulações!K449</f>
        <v>70</v>
      </c>
      <c r="D449" s="172" t="str">
        <f>Simulações!G449</f>
        <v>C4</v>
      </c>
      <c r="E449" s="172" t="str">
        <f>Simulações!CH449</f>
        <v>LEDSTAR</v>
      </c>
      <c r="F449" s="172" t="str">
        <f>Simulações!CI449</f>
        <v xml:space="preserve"> SL VT 9.1 28W</v>
      </c>
      <c r="G449" s="172">
        <f>Simulações!CN449</f>
        <v>28</v>
      </c>
      <c r="H449" s="172" t="str">
        <f>Simulações!CT449</f>
        <v>Médio I</v>
      </c>
      <c r="I449" s="172" t="str">
        <f>IF(Simulações!CU449="","",Simulações!CU449)</f>
        <v/>
      </c>
      <c r="J449" s="172" t="str">
        <f>IF(Simulações!CX449="","",Simulações!CX449)</f>
        <v/>
      </c>
      <c r="K449" s="176">
        <f>Simulações!AL449</f>
        <v>2</v>
      </c>
      <c r="L449" s="176">
        <f>Simulações!AS449</f>
        <v>0</v>
      </c>
      <c r="M449" s="172" t="str">
        <f>IF(Simulações!CY449="","",Simulações!CY449)</f>
        <v/>
      </c>
      <c r="N449" s="172" t="str">
        <f>IF(Simulações!CZ449="","",Simulações!CZ449)</f>
        <v/>
      </c>
      <c r="O449" s="172">
        <v>1</v>
      </c>
    </row>
    <row r="450" spans="1:15" ht="14.25" customHeight="1" x14ac:dyDescent="0.25">
      <c r="A450" s="1" t="str">
        <f>Simulações!D450</f>
        <v>R. Alfredo Pereira Borba [IAL]</v>
      </c>
      <c r="B450" s="172" t="str">
        <f>Simulações!DK450</f>
        <v>Sim</v>
      </c>
      <c r="C450" s="183">
        <f>Simulações!K450</f>
        <v>70</v>
      </c>
      <c r="D450" s="172" t="str">
        <f>Simulações!G450</f>
        <v>C4</v>
      </c>
      <c r="E450" s="172" t="str">
        <f>Simulações!CH450</f>
        <v>SX LIGHTING</v>
      </c>
      <c r="F450" s="172" t="str">
        <f>Simulações!CI450</f>
        <v>SX-INEVO030HF</v>
      </c>
      <c r="G450" s="172">
        <f>Simulações!CN450</f>
        <v>31</v>
      </c>
      <c r="H450" s="172" t="str">
        <f>Simulações!CT450</f>
        <v>Médio I</v>
      </c>
      <c r="I450" s="172" t="str">
        <f>IF(Simulações!CU450="","",Simulações!CU450)</f>
        <v/>
      </c>
      <c r="J450" s="172" t="str">
        <f>IF(Simulações!CX450="","",Simulações!CX450)</f>
        <v/>
      </c>
      <c r="K450" s="176">
        <f>Simulações!AL450</f>
        <v>2</v>
      </c>
      <c r="L450" s="176">
        <f>Simulações!AS450</f>
        <v>0</v>
      </c>
      <c r="M450" s="172" t="str">
        <f>IF(Simulações!CY450="","",Simulações!CY450)</f>
        <v/>
      </c>
      <c r="N450" s="172" t="str">
        <f>IF(Simulações!CZ450="","",Simulações!CZ450)</f>
        <v/>
      </c>
      <c r="O450" s="172">
        <v>1</v>
      </c>
    </row>
    <row r="451" spans="1:15" ht="14.25" customHeight="1" x14ac:dyDescent="0.25">
      <c r="A451" s="1" t="str">
        <f>Simulações!D451</f>
        <v>R. Alfredo Pereira Borba [IAL]</v>
      </c>
      <c r="B451" s="172" t="str">
        <f>Simulações!DK451</f>
        <v>Sim</v>
      </c>
      <c r="C451" s="183">
        <f>Simulações!K451</f>
        <v>70</v>
      </c>
      <c r="D451" s="172" t="str">
        <f>Simulações!G451</f>
        <v>C4</v>
      </c>
      <c r="E451" s="172" t="str">
        <f>Simulações!CH451</f>
        <v>TECNOWATT</v>
      </c>
      <c r="F451" s="172" t="str">
        <f>Simulações!CI451</f>
        <v xml:space="preserve">SIGSAGPTLRRSSNDL_30W_38IBBRS
</v>
      </c>
      <c r="G451" s="172">
        <f>Simulações!CN451</f>
        <v>30</v>
      </c>
      <c r="H451" s="172" t="str">
        <f>Simulações!CT451</f>
        <v>Médio I</v>
      </c>
      <c r="I451" s="172" t="str">
        <f>IF(Simulações!CU451="","",Simulações!CU451)</f>
        <v/>
      </c>
      <c r="J451" s="172" t="str">
        <f>IF(Simulações!CX451="","",Simulações!CX451)</f>
        <v/>
      </c>
      <c r="K451" s="176">
        <f>Simulações!AL451</f>
        <v>2</v>
      </c>
      <c r="L451" s="176">
        <f>Simulações!AS451</f>
        <v>0</v>
      </c>
      <c r="M451" s="172" t="str">
        <f>IF(Simulações!CY451="","",Simulações!CY451)</f>
        <v/>
      </c>
      <c r="N451" s="172" t="str">
        <f>IF(Simulações!CZ451="","",Simulações!CZ451)</f>
        <v/>
      </c>
      <c r="O451" s="172">
        <v>1</v>
      </c>
    </row>
    <row r="452" spans="1:15" ht="14.25" customHeight="1" x14ac:dyDescent="0.25">
      <c r="A452" s="1" t="str">
        <f>Simulações!D452</f>
        <v>Condominio Do Edificio Adhara - R. Manoel De Arruda Camara Condominio Do Edificio Adhara - R. Manoel De Arruda Camara [IAL]</v>
      </c>
      <c r="B452" s="172" t="str">
        <f>Simulações!DK452</f>
        <v>Sim</v>
      </c>
      <c r="C452" s="183">
        <f>Simulações!K452</f>
        <v>70</v>
      </c>
      <c r="D452" s="172" t="str">
        <f>Simulações!G452</f>
        <v>C5</v>
      </c>
      <c r="E452" s="172" t="str">
        <f>Simulações!CH452</f>
        <v>LEDSTAR</v>
      </c>
      <c r="F452" s="172" t="str">
        <f>Simulações!CI452</f>
        <v xml:space="preserve"> SL VT 9.1 52W</v>
      </c>
      <c r="G452" s="172">
        <f>Simulações!CN452</f>
        <v>52</v>
      </c>
      <c r="H452" s="172" t="str">
        <f>Simulações!CT452</f>
        <v>Médio I</v>
      </c>
      <c r="I452" s="172" t="str">
        <f>IF(Simulações!CU452="","",Simulações!CU452)</f>
        <v/>
      </c>
      <c r="J452" s="172" t="str">
        <f>IF(Simulações!CX452="","",Simulações!CX452)</f>
        <v/>
      </c>
      <c r="K452" s="176">
        <f>Simulações!AL452</f>
        <v>2</v>
      </c>
      <c r="L452" s="176">
        <f>Simulações!AS452</f>
        <v>0</v>
      </c>
      <c r="M452" s="172" t="str">
        <f>IF(Simulações!CY452="","",Simulações!CY452)</f>
        <v/>
      </c>
      <c r="N452" s="172" t="str">
        <f>IF(Simulações!CZ452="","",Simulações!CZ452)</f>
        <v/>
      </c>
      <c r="O452" s="172">
        <v>1</v>
      </c>
    </row>
    <row r="453" spans="1:15" ht="14.25" customHeight="1" x14ac:dyDescent="0.25">
      <c r="A453" s="1" t="str">
        <f>Simulações!D453</f>
        <v>Condominio Do Edificio Adhara - R. Manoel De Arruda Camara Condominio Do Edificio Adhara - R. Manoel De Arruda Camara [IAL]</v>
      </c>
      <c r="B453" s="172" t="str">
        <f>Simulações!DK453</f>
        <v>Sim</v>
      </c>
      <c r="C453" s="183">
        <f>Simulações!K453</f>
        <v>70</v>
      </c>
      <c r="D453" s="172" t="str">
        <f>Simulações!G453</f>
        <v>C5</v>
      </c>
      <c r="E453" s="172" t="str">
        <f>Simulações!CH453</f>
        <v>SX LIGHTING</v>
      </c>
      <c r="F453" s="172" t="str">
        <f>Simulações!CI453</f>
        <v>SX-INLPP070HF</v>
      </c>
      <c r="G453" s="172">
        <f>Simulações!CN453</f>
        <v>70</v>
      </c>
      <c r="H453" s="172" t="str">
        <f>Simulações!CT453</f>
        <v>Médio I</v>
      </c>
      <c r="I453" s="172" t="str">
        <f>IF(Simulações!CU453="","",Simulações!CU453)</f>
        <v/>
      </c>
      <c r="J453" s="172" t="str">
        <f>IF(Simulações!CX453="","",Simulações!CX453)</f>
        <v/>
      </c>
      <c r="K453" s="176">
        <f>Simulações!AL453</f>
        <v>2</v>
      </c>
      <c r="L453" s="176">
        <f>Simulações!AS453</f>
        <v>0</v>
      </c>
      <c r="M453" s="172" t="str">
        <f>IF(Simulações!CY453="","",Simulações!CY453)</f>
        <v/>
      </c>
      <c r="N453" s="172" t="str">
        <f>IF(Simulações!CZ453="","",Simulações!CZ453)</f>
        <v/>
      </c>
      <c r="O453" s="172">
        <v>1</v>
      </c>
    </row>
    <row r="454" spans="1:15" ht="14.25" customHeight="1" x14ac:dyDescent="0.25">
      <c r="A454" s="1" t="str">
        <f>Simulações!D454</f>
        <v>Condominio Do Edificio Adhara - R. Manoel De Arruda Camara Condominio Do Edificio Adhara - R. Manoel De Arruda Camara [IAL]</v>
      </c>
      <c r="B454" s="172" t="str">
        <f>Simulações!DK454</f>
        <v>Sim</v>
      </c>
      <c r="C454" s="183">
        <f>Simulações!K454</f>
        <v>70</v>
      </c>
      <c r="D454" s="172" t="str">
        <f>Simulações!G454</f>
        <v>C5</v>
      </c>
      <c r="E454" s="172" t="e">
        <f>Simulações!CH454</f>
        <v>#N/A</v>
      </c>
      <c r="F454" s="172">
        <f>Simulações!CI454</f>
        <v>0</v>
      </c>
      <c r="G454" s="172" t="e">
        <f>Simulações!CN454</f>
        <v>#N/A</v>
      </c>
      <c r="H454" s="172" t="str">
        <f>Simulações!CT454</f>
        <v>Médio I</v>
      </c>
      <c r="I454" s="172" t="str">
        <f>IF(Simulações!CU454="","",Simulações!CU454)</f>
        <v/>
      </c>
      <c r="J454" s="172" t="str">
        <f>IF(Simulações!CX454="","",Simulações!CX454)</f>
        <v/>
      </c>
      <c r="K454" s="176">
        <f>Simulações!AL454</f>
        <v>2</v>
      </c>
      <c r="L454" s="176">
        <f>Simulações!AS454</f>
        <v>0</v>
      </c>
      <c r="M454" s="172" t="str">
        <f>IF(Simulações!CY454="","",Simulações!CY454)</f>
        <v/>
      </c>
      <c r="N454" s="172" t="str">
        <f>IF(Simulações!CZ454="","",Simulações!CZ454)</f>
        <v/>
      </c>
      <c r="O454" s="172">
        <v>1</v>
      </c>
    </row>
    <row r="455" spans="1:15" ht="14.25" customHeight="1" x14ac:dyDescent="0.25">
      <c r="A455" s="1" t="str">
        <f>Simulações!D455</f>
        <v>Clara Basba 1 [ESTRUTURAL]</v>
      </c>
      <c r="B455" s="172" t="str">
        <f>Simulações!DK455</f>
        <v>Sim</v>
      </c>
      <c r="C455" s="183">
        <f>Simulações!K455</f>
        <v>70</v>
      </c>
      <c r="D455" s="172" t="str">
        <f>Simulações!G455</f>
        <v>C5</v>
      </c>
      <c r="E455" s="172" t="str">
        <f>Simulações!CH455</f>
        <v>LEDSTAR</v>
      </c>
      <c r="F455" s="172" t="str">
        <f>Simulações!CI455</f>
        <v xml:space="preserve"> SL VT 9.1 28W</v>
      </c>
      <c r="G455" s="172">
        <f>Simulações!CN455</f>
        <v>28</v>
      </c>
      <c r="H455" s="172" t="str">
        <f>Simulações!CT455</f>
        <v>Médio II</v>
      </c>
      <c r="I455" s="172" t="str">
        <f>IF(Simulações!CU455="","",Simulações!CU455)</f>
        <v/>
      </c>
      <c r="J455" s="172" t="str">
        <f>IF(Simulações!CX455="","",Simulações!CX455)</f>
        <v/>
      </c>
      <c r="K455" s="176">
        <f>Simulações!AL455</f>
        <v>2</v>
      </c>
      <c r="L455" s="176">
        <f>Simulações!AS455</f>
        <v>0</v>
      </c>
      <c r="M455" s="172" t="str">
        <f>IF(Simulações!CY455="","",Simulações!CY455)</f>
        <v/>
      </c>
      <c r="N455" s="172" t="str">
        <f>IF(Simulações!CZ455="","",Simulações!CZ455)</f>
        <v/>
      </c>
      <c r="O455" s="172">
        <v>1</v>
      </c>
    </row>
    <row r="456" spans="1:15" ht="14.25" customHeight="1" x14ac:dyDescent="0.25">
      <c r="A456" s="1" t="str">
        <f>Simulações!D456</f>
        <v>Clara Basba 1 [ESTRUTURAL]</v>
      </c>
      <c r="B456" s="172" t="str">
        <f>Simulações!DK456</f>
        <v>Sim</v>
      </c>
      <c r="C456" s="183">
        <f>Simulações!K456</f>
        <v>70</v>
      </c>
      <c r="D456" s="172" t="str">
        <f>Simulações!G456</f>
        <v>C5</v>
      </c>
      <c r="E456" s="172" t="str">
        <f>Simulações!CH456</f>
        <v>SX LIGHTING</v>
      </c>
      <c r="F456" s="172" t="str">
        <f>Simulações!CI456</f>
        <v>SX-INEVO030HF</v>
      </c>
      <c r="G456" s="172">
        <f>Simulações!CN456</f>
        <v>31</v>
      </c>
      <c r="H456" s="172" t="str">
        <f>Simulações!CT456</f>
        <v>Médio II</v>
      </c>
      <c r="I456" s="172" t="str">
        <f>IF(Simulações!CU456="","",Simulações!CU456)</f>
        <v/>
      </c>
      <c r="J456" s="172" t="str">
        <f>IF(Simulações!CX456="","",Simulações!CX456)</f>
        <v/>
      </c>
      <c r="K456" s="176">
        <f>Simulações!AL456</f>
        <v>2</v>
      </c>
      <c r="L456" s="176">
        <f>Simulações!AS456</f>
        <v>0</v>
      </c>
      <c r="M456" s="172" t="str">
        <f>IF(Simulações!CY456="","",Simulações!CY456)</f>
        <v/>
      </c>
      <c r="N456" s="172" t="str">
        <f>IF(Simulações!CZ456="","",Simulações!CZ456)</f>
        <v/>
      </c>
      <c r="O456" s="172">
        <v>1</v>
      </c>
    </row>
    <row r="457" spans="1:15" ht="14.25" customHeight="1" x14ac:dyDescent="0.25">
      <c r="A457" s="1" t="str">
        <f>Simulações!D457</f>
        <v>Clara Basba 1 [ESTRUTURAL]</v>
      </c>
      <c r="B457" s="172" t="str">
        <f>Simulações!DK457</f>
        <v>Sim</v>
      </c>
      <c r="C457" s="183">
        <f>Simulações!K457</f>
        <v>70</v>
      </c>
      <c r="D457" s="172" t="str">
        <f>Simulações!G457</f>
        <v>C5</v>
      </c>
      <c r="E457" s="172" t="str">
        <f>Simulações!CH457</f>
        <v>TECNOWATT</v>
      </c>
      <c r="F457" s="172" t="str">
        <f>Simulações!CI457</f>
        <v xml:space="preserve">SIGSAGPTLRRSSNDL_40W_50IBBRS
</v>
      </c>
      <c r="G457" s="172">
        <f>Simulações!CN457</f>
        <v>40</v>
      </c>
      <c r="H457" s="172" t="str">
        <f>Simulações!CT457</f>
        <v>Médio II</v>
      </c>
      <c r="I457" s="172" t="str">
        <f>IF(Simulações!CU457="","",Simulações!CU457)</f>
        <v/>
      </c>
      <c r="J457" s="172" t="str">
        <f>IF(Simulações!CX457="","",Simulações!CX457)</f>
        <v>APC</v>
      </c>
      <c r="K457" s="176">
        <f>Simulações!AL457</f>
        <v>2</v>
      </c>
      <c r="L457" s="176">
        <f>Simulações!AS457</f>
        <v>0</v>
      </c>
      <c r="M457" s="172">
        <f>IF(Simulações!CY457="","",Simulações!CY457)</f>
        <v>1</v>
      </c>
      <c r="N457" s="172" t="str">
        <f>IF(Simulações!CZ457="","",Simulações!CZ457)</f>
        <v/>
      </c>
      <c r="O457" s="172">
        <v>1</v>
      </c>
    </row>
    <row r="458" spans="1:15" ht="14.25" customHeight="1" x14ac:dyDescent="0.25">
      <c r="A458" s="1" t="str">
        <f>Simulações!D458</f>
        <v>Prof Lins E Silva [ESTRUTURAL]</v>
      </c>
      <c r="B458" s="172" t="str">
        <f>Simulações!DK458</f>
        <v>Sim</v>
      </c>
      <c r="C458" s="183">
        <f>Simulações!K458</f>
        <v>72</v>
      </c>
      <c r="D458" s="172" t="str">
        <f>Simulações!G458</f>
        <v>C3</v>
      </c>
      <c r="E458" s="172" t="e">
        <f>Simulações!CH458</f>
        <v>#N/A</v>
      </c>
      <c r="F458" s="172">
        <f>Simulações!CI458</f>
        <v>0</v>
      </c>
      <c r="G458" s="172" t="e">
        <f>Simulações!CN458</f>
        <v>#N/A</v>
      </c>
      <c r="H458" s="172" t="str">
        <f>Simulações!CT458</f>
        <v>Médio I</v>
      </c>
      <c r="I458" s="172" t="str">
        <f>IF(Simulações!CU458="","",Simulações!CU458)</f>
        <v/>
      </c>
      <c r="J458" s="172" t="str">
        <f>IF(Simulações!CX458="","",Simulações!CX458)</f>
        <v/>
      </c>
      <c r="K458" s="176">
        <f>Simulações!AL458</f>
        <v>2</v>
      </c>
      <c r="L458" s="176">
        <f>Simulações!AS458</f>
        <v>0</v>
      </c>
      <c r="M458" s="172" t="str">
        <f>IF(Simulações!CY458="","",Simulações!CY458)</f>
        <v/>
      </c>
      <c r="N458" s="172" t="str">
        <f>IF(Simulações!CZ458="","",Simulações!CZ458)</f>
        <v/>
      </c>
      <c r="O458" s="172">
        <v>1</v>
      </c>
    </row>
    <row r="459" spans="1:15" ht="14.25" customHeight="1" x14ac:dyDescent="0.25">
      <c r="A459" s="1" t="str">
        <f>Simulações!D459</f>
        <v>Prof Lins E Silva [ESTRUTURAL]</v>
      </c>
      <c r="B459" s="172" t="str">
        <f>Simulações!DK459</f>
        <v>Sim</v>
      </c>
      <c r="C459" s="183">
        <f>Simulações!K459</f>
        <v>72</v>
      </c>
      <c r="D459" s="172" t="str">
        <f>Simulações!G459</f>
        <v>C3</v>
      </c>
      <c r="E459" s="172" t="e">
        <f>Simulações!CH459</f>
        <v>#N/A</v>
      </c>
      <c r="F459" s="172">
        <f>Simulações!CI459</f>
        <v>0</v>
      </c>
      <c r="G459" s="172" t="e">
        <f>Simulações!CN459</f>
        <v>#N/A</v>
      </c>
      <c r="H459" s="172" t="str">
        <f>Simulações!CT459</f>
        <v>Médio I</v>
      </c>
      <c r="I459" s="172" t="str">
        <f>IF(Simulações!CU459="","",Simulações!CU459)</f>
        <v/>
      </c>
      <c r="J459" s="172" t="str">
        <f>IF(Simulações!CX459="","",Simulações!CX459)</f>
        <v/>
      </c>
      <c r="K459" s="176">
        <f>Simulações!AL459</f>
        <v>2</v>
      </c>
      <c r="L459" s="176">
        <f>Simulações!AS459</f>
        <v>0</v>
      </c>
      <c r="M459" s="172" t="str">
        <f>IF(Simulações!CY459="","",Simulações!CY459)</f>
        <v/>
      </c>
      <c r="N459" s="172" t="str">
        <f>IF(Simulações!CZ459="","",Simulações!CZ459)</f>
        <v/>
      </c>
      <c r="O459" s="172">
        <v>1</v>
      </c>
    </row>
    <row r="460" spans="1:15" ht="14.25" customHeight="1" x14ac:dyDescent="0.25">
      <c r="A460" s="1" t="str">
        <f>Simulações!D460</f>
        <v>Prof Lins E Silva [ESTRUTURAL]</v>
      </c>
      <c r="B460" s="172" t="str">
        <f>Simulações!DK460</f>
        <v>Sim</v>
      </c>
      <c r="C460" s="183">
        <f>Simulações!K460</f>
        <v>72</v>
      </c>
      <c r="D460" s="172" t="str">
        <f>Simulações!G460</f>
        <v>C3</v>
      </c>
      <c r="E460" s="172" t="e">
        <f>Simulações!CH460</f>
        <v>#N/A</v>
      </c>
      <c r="F460" s="172">
        <f>Simulações!CI460</f>
        <v>0</v>
      </c>
      <c r="G460" s="172" t="e">
        <f>Simulações!CN460</f>
        <v>#N/A</v>
      </c>
      <c r="H460" s="172" t="str">
        <f>Simulações!CT460</f>
        <v>Médio I</v>
      </c>
      <c r="I460" s="172" t="str">
        <f>IF(Simulações!CU460="","",Simulações!CU460)</f>
        <v/>
      </c>
      <c r="J460" s="172" t="str">
        <f>IF(Simulações!CX460="","",Simulações!CX460)</f>
        <v/>
      </c>
      <c r="K460" s="176">
        <f>Simulações!AL460</f>
        <v>2</v>
      </c>
      <c r="L460" s="176">
        <f>Simulações!AS460</f>
        <v>0</v>
      </c>
      <c r="M460" s="172" t="str">
        <f>IF(Simulações!CY460="","",Simulações!CY460)</f>
        <v/>
      </c>
      <c r="N460" s="172" t="str">
        <f>IF(Simulações!CZ460="","",Simulações!CZ460)</f>
        <v/>
      </c>
      <c r="O460" s="172">
        <v>1</v>
      </c>
    </row>
    <row r="461" spans="1:15" ht="14.25" customHeight="1" x14ac:dyDescent="0.25">
      <c r="A461" s="1" t="str">
        <f>Simulações!D461</f>
        <v>Estrada dos RemA(c)dios [ESTRUTURAL]</v>
      </c>
      <c r="B461" s="172" t="str">
        <f>Simulações!DK461</f>
        <v>Sim</v>
      </c>
      <c r="C461" s="183">
        <f>Simulações!K461</f>
        <v>96</v>
      </c>
      <c r="D461" s="172" t="str">
        <f>Simulações!G461</f>
        <v>C4</v>
      </c>
      <c r="E461" s="172" t="str">
        <f>Simulações!CH461</f>
        <v>LEDSTAR</v>
      </c>
      <c r="F461" s="184" t="str">
        <f>Simulações!CI461</f>
        <v xml:space="preserve"> SL VT 9.1 28W</v>
      </c>
      <c r="G461" s="172">
        <f>Simulações!CN461</f>
        <v>28</v>
      </c>
      <c r="H461" s="172" t="str">
        <f>Simulações!CT461</f>
        <v>Longo I</v>
      </c>
      <c r="I461" s="172" t="str">
        <f>IF(Simulações!CU461="","",Simulações!CU461)</f>
        <v/>
      </c>
      <c r="J461" s="172" t="str">
        <f>IF(Simulações!CX461="","",Simulações!CX461)</f>
        <v/>
      </c>
      <c r="K461" s="176" t="str">
        <f>Simulações!AL461</f>
        <v>erro</v>
      </c>
      <c r="L461" s="176">
        <f>Simulações!AS461</f>
        <v>0</v>
      </c>
      <c r="M461" s="172" t="str">
        <f>IF(Simulações!CY461="","",Simulações!CY461)</f>
        <v/>
      </c>
      <c r="N461" s="172" t="str">
        <f>IF(Simulações!CZ461="","",Simulações!CZ461)</f>
        <v/>
      </c>
      <c r="O461" s="172">
        <v>1</v>
      </c>
    </row>
    <row r="462" spans="1:15" ht="14.25" customHeight="1" x14ac:dyDescent="0.25">
      <c r="A462" s="1" t="str">
        <f>Simulações!D462</f>
        <v>Estrada dos RemA(c)dios [ESTRUTURAL]</v>
      </c>
      <c r="B462" s="172" t="str">
        <f>Simulações!DK462</f>
        <v>Sim</v>
      </c>
      <c r="C462" s="183">
        <f>Simulações!K462</f>
        <v>96</v>
      </c>
      <c r="D462" s="172" t="str">
        <f>Simulações!G462</f>
        <v>C4</v>
      </c>
      <c r="E462" s="172" t="str">
        <f>Simulações!CH462</f>
        <v>SX LIGHTING</v>
      </c>
      <c r="F462" s="172" t="str">
        <f>Simulações!CI462</f>
        <v>SX-INEVO030HF</v>
      </c>
      <c r="G462" s="172">
        <f>Simulações!CN462</f>
        <v>31</v>
      </c>
      <c r="H462" s="172" t="str">
        <f>Simulações!CT462</f>
        <v>Longo I</v>
      </c>
      <c r="I462" s="172" t="str">
        <f>IF(Simulações!CU462="","",Simulações!CU462)</f>
        <v/>
      </c>
      <c r="J462" s="172" t="str">
        <f>IF(Simulações!CX462="","",Simulações!CX462)</f>
        <v/>
      </c>
      <c r="K462" s="176" t="str">
        <f>Simulações!AL462</f>
        <v>erro</v>
      </c>
      <c r="L462" s="176">
        <f>Simulações!AS462</f>
        <v>0</v>
      </c>
      <c r="M462" s="172" t="str">
        <f>IF(Simulações!CY462="","",Simulações!CY462)</f>
        <v/>
      </c>
      <c r="N462" s="172" t="str">
        <f>IF(Simulações!CZ462="","",Simulações!CZ462)</f>
        <v/>
      </c>
      <c r="O462" s="172">
        <v>1</v>
      </c>
    </row>
    <row r="463" spans="1:15" ht="14.25" customHeight="1" x14ac:dyDescent="0.25">
      <c r="A463" s="1" t="str">
        <f>Simulações!D463</f>
        <v>Estrada dos RemA(c)dios [ESTRUTURAL]</v>
      </c>
      <c r="B463" s="172" t="str">
        <f>Simulações!DK463</f>
        <v>Sim</v>
      </c>
      <c r="C463" s="183">
        <f>Simulações!K463</f>
        <v>96</v>
      </c>
      <c r="D463" s="172" t="str">
        <f>Simulações!G463</f>
        <v>C4</v>
      </c>
      <c r="E463" s="172" t="e">
        <f>Simulações!CH463</f>
        <v>#N/A</v>
      </c>
      <c r="F463" s="172" t="str">
        <f>Simulações!CI463</f>
        <v>SIGSAGPTLRRSSNDL_30W_38IBBRS</v>
      </c>
      <c r="G463" s="172" t="e">
        <f>Simulações!CN463</f>
        <v>#N/A</v>
      </c>
      <c r="H463" s="172" t="str">
        <f>Simulações!CT463</f>
        <v>Longo I</v>
      </c>
      <c r="I463" s="172" t="str">
        <f>IF(Simulações!CU463="","",Simulações!CU463)</f>
        <v/>
      </c>
      <c r="J463" s="172" t="str">
        <f>IF(Simulações!CX463="","",Simulações!CX463)</f>
        <v/>
      </c>
      <c r="K463" s="176" t="str">
        <f>Simulações!AL463</f>
        <v>erro</v>
      </c>
      <c r="L463" s="176">
        <f>Simulações!AS463</f>
        <v>0</v>
      </c>
      <c r="M463" s="172" t="str">
        <f>IF(Simulações!CY463="","",Simulações!CY463)</f>
        <v/>
      </c>
      <c r="N463" s="172" t="str">
        <f>IF(Simulações!CZ463="","",Simulações!CZ463)</f>
        <v/>
      </c>
      <c r="O463" s="172">
        <v>1</v>
      </c>
    </row>
    <row r="464" spans="1:15" ht="14.25" customHeight="1" x14ac:dyDescent="0.25">
      <c r="A464" s="1" t="str">
        <f>Simulações!D464</f>
        <v>Estrada Dos RemA(c)dios [ESTRUTURAL]</v>
      </c>
      <c r="B464" s="172" t="str">
        <f>Simulações!DK464</f>
        <v>Sim</v>
      </c>
      <c r="C464" s="183">
        <f>Simulações!K464</f>
        <v>70</v>
      </c>
      <c r="D464" s="172" t="str">
        <f>Simulações!G464</f>
        <v>C3</v>
      </c>
      <c r="E464" s="172" t="e">
        <f>Simulações!CH464</f>
        <v>#N/A</v>
      </c>
      <c r="F464" s="172">
        <f>Simulações!CI464</f>
        <v>0</v>
      </c>
      <c r="G464" s="172" t="e">
        <f>Simulações!CN464</f>
        <v>#N/A</v>
      </c>
      <c r="H464" s="172" t="str">
        <f>Simulações!CT464</f>
        <v>Longo I</v>
      </c>
      <c r="I464" s="172" t="str">
        <f>IF(Simulações!CU464="","",Simulações!CU464)</f>
        <v/>
      </c>
      <c r="J464" s="172" t="str">
        <f>IF(Simulações!CX464="","",Simulações!CX464)</f>
        <v/>
      </c>
      <c r="K464" s="176" t="str">
        <f>Simulações!AL464</f>
        <v>erro</v>
      </c>
      <c r="L464" s="176">
        <f>Simulações!AS464</f>
        <v>0</v>
      </c>
      <c r="M464" s="172" t="str">
        <f>IF(Simulações!CY464="","",Simulações!CY464)</f>
        <v/>
      </c>
      <c r="N464" s="172" t="str">
        <f>IF(Simulações!CZ464="","",Simulações!CZ464)</f>
        <v/>
      </c>
      <c r="O464" s="172">
        <v>1</v>
      </c>
    </row>
    <row r="465" spans="1:15" ht="14.25" customHeight="1" x14ac:dyDescent="0.25">
      <c r="A465" s="1" t="str">
        <f>Simulações!D465</f>
        <v>Estrada Dos RemA(c)dios [ESTRUTURAL]</v>
      </c>
      <c r="B465" s="172" t="str">
        <f>Simulações!DK465</f>
        <v>Sim</v>
      </c>
      <c r="C465" s="183">
        <f>Simulações!K465</f>
        <v>70</v>
      </c>
      <c r="D465" s="172" t="str">
        <f>Simulações!G465</f>
        <v>C3</v>
      </c>
      <c r="E465" s="172" t="e">
        <f>Simulações!CH465</f>
        <v>#N/A</v>
      </c>
      <c r="F465" s="172">
        <f>Simulações!CI465</f>
        <v>0</v>
      </c>
      <c r="G465" s="172" t="e">
        <f>Simulações!CN465</f>
        <v>#N/A</v>
      </c>
      <c r="H465" s="172" t="str">
        <f>Simulações!CT465</f>
        <v>Longo I</v>
      </c>
      <c r="I465" s="172" t="str">
        <f>IF(Simulações!CU465="","",Simulações!CU465)</f>
        <v/>
      </c>
      <c r="J465" s="172" t="str">
        <f>IF(Simulações!CX465="","",Simulações!CX465)</f>
        <v/>
      </c>
      <c r="K465" s="176" t="str">
        <f>Simulações!AL465</f>
        <v>erro</v>
      </c>
      <c r="L465" s="176">
        <f>Simulações!AS465</f>
        <v>0</v>
      </c>
      <c r="M465" s="172" t="str">
        <f>IF(Simulações!CY465="","",Simulações!CY465)</f>
        <v/>
      </c>
      <c r="N465" s="172" t="str">
        <f>IF(Simulações!CZ465="","",Simulações!CZ465)</f>
        <v/>
      </c>
      <c r="O465" s="172">
        <v>1</v>
      </c>
    </row>
    <row r="466" spans="1:15" ht="14.25" customHeight="1" x14ac:dyDescent="0.25">
      <c r="A466" s="1" t="str">
        <f>Simulações!D466</f>
        <v>Estrada Dos RemA(c)dios [ESTRUTURAL]</v>
      </c>
      <c r="B466" s="172" t="str">
        <f>Simulações!DK466</f>
        <v>Sim</v>
      </c>
      <c r="C466" s="183">
        <f>Simulações!K466</f>
        <v>70</v>
      </c>
      <c r="D466" s="172" t="str">
        <f>Simulações!G466</f>
        <v>C3</v>
      </c>
      <c r="E466" s="172" t="e">
        <f>Simulações!CH466</f>
        <v>#N/A</v>
      </c>
      <c r="F466" s="172">
        <f>Simulações!CI466</f>
        <v>0</v>
      </c>
      <c r="G466" s="172" t="e">
        <f>Simulações!CN466</f>
        <v>#N/A</v>
      </c>
      <c r="H466" s="172" t="str">
        <f>Simulações!CT466</f>
        <v>Longo I</v>
      </c>
      <c r="I466" s="172" t="str">
        <f>IF(Simulações!CU466="","",Simulações!CU466)</f>
        <v/>
      </c>
      <c r="J466" s="172" t="str">
        <f>IF(Simulações!CX466="","",Simulações!CX466)</f>
        <v/>
      </c>
      <c r="K466" s="176" t="str">
        <f>Simulações!AL466</f>
        <v>erro</v>
      </c>
      <c r="L466" s="176">
        <f>Simulações!AS466</f>
        <v>0</v>
      </c>
      <c r="M466" s="172" t="str">
        <f>IF(Simulações!CY466="","",Simulações!CY466)</f>
        <v/>
      </c>
      <c r="N466" s="172" t="str">
        <f>IF(Simulações!CZ466="","",Simulações!CZ466)</f>
        <v/>
      </c>
      <c r="O466" s="172">
        <v>1</v>
      </c>
    </row>
    <row r="467" spans="1:15" ht="14.25" customHeight="1" x14ac:dyDescent="0.25">
      <c r="A467" s="1" t="str">
        <f>Simulações!D467</f>
        <v>Castro Leao [ESTRUTURAL]</v>
      </c>
      <c r="B467" s="172" t="str">
        <f>Simulações!DK467</f>
        <v>Sim</v>
      </c>
      <c r="C467" s="183">
        <f>Simulações!K467</f>
        <v>96</v>
      </c>
      <c r="D467" s="172" t="str">
        <f>Simulações!G467</f>
        <v>C4</v>
      </c>
      <c r="E467" s="172" t="e">
        <f>Simulações!CH467</f>
        <v>#N/A</v>
      </c>
      <c r="F467" s="172">
        <f>Simulações!CI467</f>
        <v>0</v>
      </c>
      <c r="G467" s="172" t="e">
        <f>Simulações!CN467</f>
        <v>#N/A</v>
      </c>
      <c r="H467" s="172" t="str">
        <f>Simulações!CT467</f>
        <v>Médio I</v>
      </c>
      <c r="I467" s="172" t="str">
        <f>IF(Simulações!CU467="","",Simulações!CU467)</f>
        <v/>
      </c>
      <c r="J467" s="172" t="str">
        <f>IF(Simulações!CX467="","",Simulações!CX467)</f>
        <v/>
      </c>
      <c r="K467" s="176">
        <f>Simulações!AL467</f>
        <v>2</v>
      </c>
      <c r="L467" s="176">
        <f>Simulações!AS467</f>
        <v>0</v>
      </c>
      <c r="M467" s="172" t="str">
        <f>IF(Simulações!CY467="","",Simulações!CY467)</f>
        <v/>
      </c>
      <c r="N467" s="172" t="str">
        <f>IF(Simulações!CZ467="","",Simulações!CZ467)</f>
        <v/>
      </c>
      <c r="O467" s="172">
        <v>1</v>
      </c>
    </row>
    <row r="468" spans="1:15" ht="14.25" customHeight="1" x14ac:dyDescent="0.25">
      <c r="A468" s="1" t="str">
        <f>Simulações!D468</f>
        <v>Castro Leao [ESTRUTURAL]</v>
      </c>
      <c r="B468" s="172" t="str">
        <f>Simulações!DK468</f>
        <v>Sim</v>
      </c>
      <c r="C468" s="183">
        <f>Simulações!K468</f>
        <v>96</v>
      </c>
      <c r="D468" s="172" t="str">
        <f>Simulações!G468</f>
        <v>C4</v>
      </c>
      <c r="E468" s="172" t="e">
        <f>Simulações!CH468</f>
        <v>#N/A</v>
      </c>
      <c r="F468" s="172">
        <f>Simulações!CI468</f>
        <v>0</v>
      </c>
      <c r="G468" s="172" t="e">
        <f>Simulações!CN468</f>
        <v>#N/A</v>
      </c>
      <c r="H468" s="172" t="str">
        <f>Simulações!CT468</f>
        <v>Médio I</v>
      </c>
      <c r="I468" s="172" t="str">
        <f>IF(Simulações!CU468="","",Simulações!CU468)</f>
        <v/>
      </c>
      <c r="J468" s="172" t="str">
        <f>IF(Simulações!CX468="","",Simulações!CX468)</f>
        <v/>
      </c>
      <c r="K468" s="176">
        <f>Simulações!AL468</f>
        <v>2</v>
      </c>
      <c r="L468" s="176">
        <f>Simulações!AS468</f>
        <v>0</v>
      </c>
      <c r="M468" s="172" t="str">
        <f>IF(Simulações!CY468="","",Simulações!CY468)</f>
        <v/>
      </c>
      <c r="N468" s="172" t="str">
        <f>IF(Simulações!CZ468="","",Simulações!CZ468)</f>
        <v/>
      </c>
      <c r="O468" s="172">
        <v>1</v>
      </c>
    </row>
    <row r="469" spans="1:15" ht="14.25" customHeight="1" x14ac:dyDescent="0.25">
      <c r="A469" s="1" t="str">
        <f>Simulações!D469</f>
        <v>Castro Leao [ESTRUTURAL]</v>
      </c>
      <c r="B469" s="172" t="str">
        <f>Simulações!DK469</f>
        <v>Sim</v>
      </c>
      <c r="C469" s="183">
        <f>Simulações!K469</f>
        <v>96</v>
      </c>
      <c r="D469" s="172" t="str">
        <f>Simulações!G469</f>
        <v>C4</v>
      </c>
      <c r="E469" s="172" t="e">
        <f>Simulações!CH469</f>
        <v>#N/A</v>
      </c>
      <c r="F469" s="172">
        <f>Simulações!CI469</f>
        <v>0</v>
      </c>
      <c r="G469" s="172" t="e">
        <f>Simulações!CN469</f>
        <v>#N/A</v>
      </c>
      <c r="H469" s="172" t="str">
        <f>Simulações!CT469</f>
        <v>Médio I</v>
      </c>
      <c r="I469" s="172" t="str">
        <f>IF(Simulações!CU469="","",Simulações!CU469)</f>
        <v/>
      </c>
      <c r="J469" s="172" t="str">
        <f>IF(Simulações!CX469="","",Simulações!CX469)</f>
        <v/>
      </c>
      <c r="K469" s="176">
        <f>Simulações!AL469</f>
        <v>2</v>
      </c>
      <c r="L469" s="176">
        <f>Simulações!AS469</f>
        <v>0</v>
      </c>
      <c r="M469" s="172" t="str">
        <f>IF(Simulações!CY469="","",Simulações!CY469)</f>
        <v/>
      </c>
      <c r="N469" s="172" t="str">
        <f>IF(Simulações!CZ469="","",Simulações!CZ469)</f>
        <v/>
      </c>
      <c r="O469" s="172">
        <v>1</v>
      </c>
    </row>
    <row r="470" spans="1:15" ht="14.25" customHeight="1" x14ac:dyDescent="0.25">
      <c r="A470" s="1" t="str">
        <f>Simulações!D470</f>
        <v>Ribeiro Roma [ESTRUTURAL]</v>
      </c>
      <c r="B470" s="172" t="str">
        <f>Simulações!DK470</f>
        <v>Sim</v>
      </c>
      <c r="C470" s="183">
        <f>Simulações!K470</f>
        <v>70</v>
      </c>
      <c r="D470" s="172" t="str">
        <f>Simulações!G470</f>
        <v>C3</v>
      </c>
      <c r="E470" s="172" t="str">
        <f>Simulações!CH470</f>
        <v>LEDSTAR</v>
      </c>
      <c r="F470" s="184" t="str">
        <f>Simulações!CI470</f>
        <v xml:space="preserve"> SL VT 9.1 52W</v>
      </c>
      <c r="G470" s="172">
        <f>Simulações!CN470</f>
        <v>52</v>
      </c>
      <c r="H470" s="172" t="str">
        <f>Simulações!CT470</f>
        <v>Médio I</v>
      </c>
      <c r="I470" s="172" t="str">
        <f>IF(Simulações!CU470="","",Simulações!CU470)</f>
        <v/>
      </c>
      <c r="J470" s="172" t="str">
        <f>IF(Simulações!CX470="","",Simulações!CX470)</f>
        <v/>
      </c>
      <c r="K470" s="176">
        <f>Simulações!AL470</f>
        <v>2</v>
      </c>
      <c r="L470" s="176">
        <f>Simulações!AS470</f>
        <v>0</v>
      </c>
      <c r="M470" s="172" t="str">
        <f>IF(Simulações!CY470="","",Simulações!CY470)</f>
        <v/>
      </c>
      <c r="N470" s="172" t="str">
        <f>IF(Simulações!CZ470="","",Simulações!CZ470)</f>
        <v/>
      </c>
      <c r="O470" s="172">
        <v>1</v>
      </c>
    </row>
    <row r="471" spans="1:15" ht="14.25" customHeight="1" x14ac:dyDescent="0.25">
      <c r="A471" s="1" t="str">
        <f>Simulações!D471</f>
        <v>Ribeiro Roma [ESTRUTURAL]</v>
      </c>
      <c r="B471" s="172" t="str">
        <f>Simulações!DK471</f>
        <v>Sim</v>
      </c>
      <c r="C471" s="183">
        <f>Simulações!K471</f>
        <v>70</v>
      </c>
      <c r="D471" s="172" t="str">
        <f>Simulações!G471</f>
        <v>C3</v>
      </c>
      <c r="E471" s="172" t="str">
        <f>Simulações!CH471</f>
        <v>SX LIGHTING</v>
      </c>
      <c r="F471" s="172" t="str">
        <f>Simulações!CI471</f>
        <v>SX-INEVO050HF</v>
      </c>
      <c r="G471" s="172">
        <f>Simulações!CN471</f>
        <v>50</v>
      </c>
      <c r="H471" s="172" t="str">
        <f>Simulações!CT471</f>
        <v>Médio I</v>
      </c>
      <c r="I471" s="172" t="str">
        <f>IF(Simulações!CU471="","",Simulações!CU471)</f>
        <v/>
      </c>
      <c r="J471" s="172" t="str">
        <f>IF(Simulações!CX471="","",Simulações!CX471)</f>
        <v/>
      </c>
      <c r="K471" s="176">
        <f>Simulações!AL471</f>
        <v>2</v>
      </c>
      <c r="L471" s="176">
        <f>Simulações!AS471</f>
        <v>0</v>
      </c>
      <c r="M471" s="172" t="str">
        <f>IF(Simulações!CY471="","",Simulações!CY471)</f>
        <v/>
      </c>
      <c r="N471" s="172" t="str">
        <f>IF(Simulações!CZ471="","",Simulações!CZ471)</f>
        <v/>
      </c>
      <c r="O471" s="172">
        <v>1</v>
      </c>
    </row>
    <row r="472" spans="1:15" ht="14.25" customHeight="1" x14ac:dyDescent="0.25">
      <c r="A472" s="1" t="str">
        <f>Simulações!D472</f>
        <v>Ribeiro Roma [ESTRUTURAL]</v>
      </c>
      <c r="B472" s="172" t="str">
        <f>Simulações!DK472</f>
        <v>Sim</v>
      </c>
      <c r="C472" s="183">
        <f>Simulações!K472</f>
        <v>70</v>
      </c>
      <c r="D472" s="172" t="str">
        <f>Simulações!G472</f>
        <v>C3</v>
      </c>
      <c r="E472" s="172" t="str">
        <f>Simulações!CH472</f>
        <v>TECNOWATT</v>
      </c>
      <c r="F472" s="172" t="str">
        <f>Simulações!CI472</f>
        <v xml:space="preserve">SIGSAGPTLRRSSNDL_60W_73IBBRS
</v>
      </c>
      <c r="G472" s="172">
        <f>Simulações!CN472</f>
        <v>60</v>
      </c>
      <c r="H472" s="172" t="str">
        <f>Simulações!CT472</f>
        <v>Médio I</v>
      </c>
      <c r="I472" s="172" t="str">
        <f>IF(Simulações!CU472="","",Simulações!CU472)</f>
        <v/>
      </c>
      <c r="J472" s="172" t="str">
        <f>IF(Simulações!CX472="","",Simulações!CX472)</f>
        <v/>
      </c>
      <c r="K472" s="176">
        <f>Simulações!AL472</f>
        <v>2</v>
      </c>
      <c r="L472" s="176">
        <f>Simulações!AS472</f>
        <v>0</v>
      </c>
      <c r="M472" s="172" t="str">
        <f>IF(Simulações!CY472="","",Simulações!CY472)</f>
        <v/>
      </c>
      <c r="N472" s="172" t="str">
        <f>IF(Simulações!CZ472="","",Simulações!CZ472)</f>
        <v/>
      </c>
      <c r="O472" s="172">
        <v>1</v>
      </c>
    </row>
    <row r="473" spans="1:15" ht="14.25" customHeight="1" x14ac:dyDescent="0.25">
      <c r="A473" s="1" t="str">
        <f>Simulações!D473</f>
        <v>Souza Bandeira [ESTRUTURAL]</v>
      </c>
      <c r="B473" s="172" t="str">
        <f>Simulações!DK473</f>
        <v>Sim</v>
      </c>
      <c r="C473" s="183">
        <f>Simulações!K473</f>
        <v>72</v>
      </c>
      <c r="D473" s="172" t="str">
        <f>Simulações!G473</f>
        <v>C5</v>
      </c>
      <c r="E473" s="172" t="str">
        <f>Simulações!CH473</f>
        <v>LEDSTAR</v>
      </c>
      <c r="F473" s="172" t="str">
        <f>Simulações!CI473</f>
        <v xml:space="preserve"> SL VT 9.1 17W</v>
      </c>
      <c r="G473" s="172">
        <f>Simulações!CN473</f>
        <v>17</v>
      </c>
      <c r="H473" s="172" t="str">
        <f>Simulações!CT473</f>
        <v>Médio I</v>
      </c>
      <c r="I473" s="172" t="str">
        <f>IF(Simulações!CU473="","",Simulações!CU473)</f>
        <v/>
      </c>
      <c r="J473" s="172" t="str">
        <f>IF(Simulações!CX473="","",Simulações!CX473)</f>
        <v/>
      </c>
      <c r="K473" s="176" t="str">
        <f>Simulações!AL473</f>
        <v>erro</v>
      </c>
      <c r="L473" s="176">
        <f>Simulações!AS473</f>
        <v>0</v>
      </c>
      <c r="M473" s="172" t="str">
        <f>IF(Simulações!CY473="","",Simulações!CY473)</f>
        <v/>
      </c>
      <c r="N473" s="172" t="str">
        <f>IF(Simulações!CZ473="","",Simulações!CZ473)</f>
        <v/>
      </c>
      <c r="O473" s="172">
        <v>1</v>
      </c>
    </row>
    <row r="474" spans="1:15" ht="14.25" customHeight="1" x14ac:dyDescent="0.25">
      <c r="A474" s="1" t="str">
        <f>Simulações!D474</f>
        <v>Souza Bandeira [ESTRUTURAL]</v>
      </c>
      <c r="B474" s="172" t="str">
        <f>Simulações!DK474</f>
        <v>Sim</v>
      </c>
      <c r="C474" s="183">
        <f>Simulações!K474</f>
        <v>72</v>
      </c>
      <c r="D474" s="172" t="str">
        <f>Simulações!G474</f>
        <v>C5</v>
      </c>
      <c r="E474" s="172" t="str">
        <f>Simulações!CH474</f>
        <v>SX LIGHTING</v>
      </c>
      <c r="F474" s="172" t="str">
        <f>Simulações!CI474</f>
        <v>SX-INEVO020HF</v>
      </c>
      <c r="G474" s="172">
        <f>Simulações!CN474</f>
        <v>22.5</v>
      </c>
      <c r="H474" s="172" t="str">
        <f>Simulações!CT474</f>
        <v>Médio I</v>
      </c>
      <c r="I474" s="172" t="str">
        <f>IF(Simulações!CU474="","",Simulações!CU474)</f>
        <v/>
      </c>
      <c r="J474" s="172" t="str">
        <f>IF(Simulações!CX474="","",Simulações!CX474)</f>
        <v/>
      </c>
      <c r="K474" s="176" t="str">
        <f>Simulações!AL474</f>
        <v>erro</v>
      </c>
      <c r="L474" s="176">
        <f>Simulações!AS474</f>
        <v>0</v>
      </c>
      <c r="M474" s="172" t="str">
        <f>IF(Simulações!CY474="","",Simulações!CY474)</f>
        <v/>
      </c>
      <c r="N474" s="172" t="str">
        <f>IF(Simulações!CZ474="","",Simulações!CZ474)</f>
        <v/>
      </c>
      <c r="O474" s="172">
        <v>1</v>
      </c>
    </row>
    <row r="475" spans="1:15" ht="14.25" customHeight="1" x14ac:dyDescent="0.25">
      <c r="A475" s="1" t="str">
        <f>Simulações!D475</f>
        <v>Souza Bandeira [ESTRUTURAL]</v>
      </c>
      <c r="B475" s="172" t="str">
        <f>Simulações!DK475</f>
        <v>Sim</v>
      </c>
      <c r="C475" s="183">
        <f>Simulações!K475</f>
        <v>72</v>
      </c>
      <c r="D475" s="172" t="str">
        <f>Simulações!G475</f>
        <v>C5</v>
      </c>
      <c r="E475" s="172" t="str">
        <f>Simulações!CH475</f>
        <v>TECNOWATT</v>
      </c>
      <c r="F475" s="172" t="str">
        <f>Simulações!CI475</f>
        <v xml:space="preserve">SIGSAGPTLRRSSNDL_30W_38IBBRS
</v>
      </c>
      <c r="G475" s="172">
        <f>Simulações!CN475</f>
        <v>30</v>
      </c>
      <c r="H475" s="172" t="str">
        <f>Simulações!CT475</f>
        <v>Médio I</v>
      </c>
      <c r="I475" s="172" t="str">
        <f>IF(Simulações!CU475="","",Simulações!CU475)</f>
        <v/>
      </c>
      <c r="J475" s="172" t="str">
        <f>IF(Simulações!CX475="","",Simulações!CX475)</f>
        <v/>
      </c>
      <c r="K475" s="176" t="str">
        <f>Simulações!AL475</f>
        <v>erro</v>
      </c>
      <c r="L475" s="176">
        <f>Simulações!AS475</f>
        <v>0</v>
      </c>
      <c r="M475" s="172" t="str">
        <f>IF(Simulações!CY475="","",Simulações!CY475)</f>
        <v/>
      </c>
      <c r="N475" s="172" t="str">
        <f>IF(Simulações!CZ475="","",Simulações!CZ475)</f>
        <v/>
      </c>
      <c r="O475" s="172">
        <v>1</v>
      </c>
    </row>
    <row r="476" spans="1:15" ht="14.25" customHeight="1" x14ac:dyDescent="0.25">
      <c r="A476" s="1" t="str">
        <f>Simulações!D476</f>
        <v>R. Joaquim Xavier De Andrade [IAL]</v>
      </c>
      <c r="B476" s="172" t="str">
        <f>Simulações!DK476</f>
        <v>Sim</v>
      </c>
      <c r="C476" s="183">
        <f>Simulações!K476</f>
        <v>70</v>
      </c>
      <c r="D476" s="172" t="str">
        <f>Simulações!G476</f>
        <v>C3</v>
      </c>
      <c r="E476" s="172" t="str">
        <f>Simulações!CH476</f>
        <v>LEDSTAR</v>
      </c>
      <c r="F476" s="184" t="str">
        <f>Simulações!CI476</f>
        <v xml:space="preserve"> SL VT 9.1 28W</v>
      </c>
      <c r="G476" s="172">
        <f>Simulações!CN476</f>
        <v>28</v>
      </c>
      <c r="H476" s="172" t="str">
        <f>Simulações!CT476</f>
        <v>Médio I</v>
      </c>
      <c r="I476" s="172" t="str">
        <f>IF(Simulações!CU476="","",Simulações!CU476)</f>
        <v/>
      </c>
      <c r="J476" s="172" t="str">
        <f>IF(Simulações!CX476="","",Simulações!CX476)</f>
        <v/>
      </c>
      <c r="K476" s="176">
        <f>Simulações!AL476</f>
        <v>2</v>
      </c>
      <c r="L476" s="176">
        <f>Simulações!AS476</f>
        <v>0</v>
      </c>
      <c r="M476" s="172" t="str">
        <f>IF(Simulações!CY476="","",Simulações!CY476)</f>
        <v/>
      </c>
      <c r="N476" s="172" t="str">
        <f>IF(Simulações!CZ476="","",Simulações!CZ476)</f>
        <v/>
      </c>
      <c r="O476" s="172">
        <v>1</v>
      </c>
    </row>
    <row r="477" spans="1:15" ht="14.25" customHeight="1" x14ac:dyDescent="0.25">
      <c r="A477" s="1" t="str">
        <f>Simulações!D477</f>
        <v>R. Joaquim Xavier De Andrade [IAL]</v>
      </c>
      <c r="B477" s="172" t="str">
        <f>Simulações!DK477</f>
        <v>Sim</v>
      </c>
      <c r="C477" s="183">
        <f>Simulações!K477</f>
        <v>70</v>
      </c>
      <c r="D477" s="172" t="str">
        <f>Simulações!G477</f>
        <v>C3</v>
      </c>
      <c r="E477" s="172" t="str">
        <f>Simulações!CH477</f>
        <v>SX LIGHTING</v>
      </c>
      <c r="F477" s="172" t="str">
        <f>Simulações!CI477</f>
        <v>SX-INEVO020HF</v>
      </c>
      <c r="G477" s="172">
        <f>Simulações!CN477</f>
        <v>22.5</v>
      </c>
      <c r="H477" s="172" t="str">
        <f>Simulações!CT477</f>
        <v>Médio I</v>
      </c>
      <c r="I477" s="172" t="str">
        <f>IF(Simulações!CU477="","",Simulações!CU477)</f>
        <v/>
      </c>
      <c r="J477" s="172" t="str">
        <f>IF(Simulações!CX477="","",Simulações!CX477)</f>
        <v/>
      </c>
      <c r="K477" s="176">
        <f>Simulações!AL477</f>
        <v>2</v>
      </c>
      <c r="L477" s="176">
        <f>Simulações!AS477</f>
        <v>0</v>
      </c>
      <c r="M477" s="172" t="str">
        <f>IF(Simulações!CY477="","",Simulações!CY477)</f>
        <v/>
      </c>
      <c r="N477" s="172" t="str">
        <f>IF(Simulações!CZ477="","",Simulações!CZ477)</f>
        <v/>
      </c>
      <c r="O477" s="172">
        <v>1</v>
      </c>
    </row>
    <row r="478" spans="1:15" ht="14.25" customHeight="1" x14ac:dyDescent="0.25">
      <c r="A478" s="1" t="str">
        <f>Simulações!D478</f>
        <v>R. Joaquim Xavier De Andrade [IAL]</v>
      </c>
      <c r="B478" s="172" t="str">
        <f>Simulações!DK478</f>
        <v>Sim</v>
      </c>
      <c r="C478" s="183">
        <f>Simulações!K478</f>
        <v>70</v>
      </c>
      <c r="D478" s="172" t="str">
        <f>Simulações!G478</f>
        <v>C3</v>
      </c>
      <c r="E478" s="172" t="str">
        <f>Simulações!CH478</f>
        <v>TECNOWATT</v>
      </c>
      <c r="F478" s="172" t="str">
        <f>Simulações!CI478</f>
        <v xml:space="preserve">SIGSAGPTLRRSSNDL_30W_38IBBRS
</v>
      </c>
      <c r="G478" s="172">
        <f>Simulações!CN478</f>
        <v>30</v>
      </c>
      <c r="H478" s="172" t="str">
        <f>Simulações!CT478</f>
        <v>Médio I</v>
      </c>
      <c r="I478" s="172" t="str">
        <f>IF(Simulações!CU478="","",Simulações!CU478)</f>
        <v/>
      </c>
      <c r="J478" s="172" t="str">
        <f>IF(Simulações!CX478="","",Simulações!CX478)</f>
        <v/>
      </c>
      <c r="K478" s="176">
        <f>Simulações!AL478</f>
        <v>2</v>
      </c>
      <c r="L478" s="176">
        <f>Simulações!AS478</f>
        <v>0</v>
      </c>
      <c r="M478" s="172" t="str">
        <f>IF(Simulações!CY478="","",Simulações!CY478)</f>
        <v/>
      </c>
      <c r="N478" s="172" t="str">
        <f>IF(Simulações!CZ478="","",Simulações!CZ478)</f>
        <v/>
      </c>
      <c r="O478" s="172">
        <v>1</v>
      </c>
    </row>
    <row r="479" spans="1:15" ht="14.25" customHeight="1" x14ac:dyDescent="0.25">
      <c r="A479" s="1" t="str">
        <f>Simulações!D479</f>
        <v>Rua Jaime Loyo [ESTRUTURAL]</v>
      </c>
      <c r="B479" s="172" t="str">
        <f>Simulações!DK479</f>
        <v>Sim</v>
      </c>
      <c r="C479" s="183">
        <f>Simulações!K479</f>
        <v>96</v>
      </c>
      <c r="D479" s="172" t="str">
        <f>Simulações!G479</f>
        <v>-</v>
      </c>
      <c r="E479" s="172" t="e">
        <f>Simulações!CH479</f>
        <v>#N/A</v>
      </c>
      <c r="F479" s="172">
        <f>Simulações!CI479</f>
        <v>0</v>
      </c>
      <c r="G479" s="172" t="e">
        <f>Simulações!CN479</f>
        <v>#N/A</v>
      </c>
      <c r="H479" s="172" t="str">
        <f>Simulações!CT479</f>
        <v>Médio II</v>
      </c>
      <c r="I479" s="172" t="str">
        <f>IF(Simulações!CU479="","",Simulações!CU479)</f>
        <v/>
      </c>
      <c r="J479" s="172" t="str">
        <f>IF(Simulações!CX479="","",Simulações!CX479)</f>
        <v/>
      </c>
      <c r="K479" s="176">
        <f>Simulações!AL479</f>
        <v>2</v>
      </c>
      <c r="L479" s="176">
        <f>Simulações!AS479</f>
        <v>2</v>
      </c>
      <c r="M479" s="172" t="str">
        <f>IF(Simulações!CY479="","",Simulações!CY479)</f>
        <v/>
      </c>
      <c r="N479" s="172" t="str">
        <f>IF(Simulações!CZ479="","",Simulações!CZ479)</f>
        <v/>
      </c>
      <c r="O479" s="172">
        <v>1</v>
      </c>
    </row>
    <row r="480" spans="1:15" ht="14.25" customHeight="1" x14ac:dyDescent="0.25">
      <c r="A480" s="1" t="str">
        <f>Simulações!D480</f>
        <v>Rua Jaime Loyo [ESTRUTURAL]</v>
      </c>
      <c r="B480" s="172" t="str">
        <f>Simulações!DK480</f>
        <v>Sim</v>
      </c>
      <c r="C480" s="183">
        <f>Simulações!K480</f>
        <v>96</v>
      </c>
      <c r="D480" s="172" t="str">
        <f>Simulações!G480</f>
        <v>-</v>
      </c>
      <c r="E480" s="172" t="e">
        <f>Simulações!CH480</f>
        <v>#N/A</v>
      </c>
      <c r="F480" s="172">
        <f>Simulações!CI480</f>
        <v>0</v>
      </c>
      <c r="G480" s="172" t="e">
        <f>Simulações!CN480</f>
        <v>#N/A</v>
      </c>
      <c r="H480" s="172" t="str">
        <f>Simulações!CT480</f>
        <v>Médio II</v>
      </c>
      <c r="I480" s="172" t="str">
        <f>IF(Simulações!CU480="","",Simulações!CU480)</f>
        <v/>
      </c>
      <c r="J480" s="172" t="str">
        <f>IF(Simulações!CX480="","",Simulações!CX480)</f>
        <v/>
      </c>
      <c r="K480" s="176">
        <f>Simulações!AL480</f>
        <v>2</v>
      </c>
      <c r="L480" s="176">
        <f>Simulações!AS480</f>
        <v>2</v>
      </c>
      <c r="M480" s="172" t="str">
        <f>IF(Simulações!CY480="","",Simulações!CY480)</f>
        <v/>
      </c>
      <c r="N480" s="172" t="str">
        <f>IF(Simulações!CZ480="","",Simulações!CZ480)</f>
        <v/>
      </c>
      <c r="O480" s="172">
        <v>1</v>
      </c>
    </row>
    <row r="481" spans="1:15" ht="14.25" customHeight="1" x14ac:dyDescent="0.25">
      <c r="A481" s="1" t="str">
        <f>Simulações!D481</f>
        <v>Rua Jaime Loyo [ESTRUTURAL]</v>
      </c>
      <c r="B481" s="172" t="str">
        <f>Simulações!DK481</f>
        <v>Sim</v>
      </c>
      <c r="C481" s="183">
        <f>Simulações!K481</f>
        <v>96</v>
      </c>
      <c r="D481" s="172" t="str">
        <f>Simulações!G481</f>
        <v>-</v>
      </c>
      <c r="E481" s="172" t="e">
        <f>Simulações!CH481</f>
        <v>#N/A</v>
      </c>
      <c r="F481" s="172">
        <f>Simulações!CI481</f>
        <v>0</v>
      </c>
      <c r="G481" s="172" t="e">
        <f>Simulações!CN481</f>
        <v>#N/A</v>
      </c>
      <c r="H481" s="172" t="str">
        <f>Simulações!CT481</f>
        <v>Médio II</v>
      </c>
      <c r="I481" s="172" t="str">
        <f>IF(Simulações!CU481="","",Simulações!CU481)</f>
        <v/>
      </c>
      <c r="J481" s="172" t="str">
        <f>IF(Simulações!CX481="","",Simulações!CX481)</f>
        <v/>
      </c>
      <c r="K481" s="176">
        <f>Simulações!AL481</f>
        <v>2</v>
      </c>
      <c r="L481" s="176">
        <f>Simulações!AS481</f>
        <v>2</v>
      </c>
      <c r="M481" s="172" t="str">
        <f>IF(Simulações!CY481="","",Simulações!CY481)</f>
        <v/>
      </c>
      <c r="N481" s="172" t="str">
        <f>IF(Simulações!CZ481="","",Simulações!CZ481)</f>
        <v/>
      </c>
      <c r="O481" s="172">
        <v>1</v>
      </c>
    </row>
    <row r="482" spans="1:15" ht="14.25" customHeight="1" x14ac:dyDescent="0.25">
      <c r="A482" s="1" t="str">
        <f>Simulações!D482</f>
        <v>Pirambu [IAL]</v>
      </c>
      <c r="B482" s="172" t="str">
        <f>Simulações!DK482</f>
        <v>Sim</v>
      </c>
      <c r="C482" s="183">
        <f>Simulações!K482</f>
        <v>72</v>
      </c>
      <c r="D482" s="172" t="str">
        <f>Simulações!G482</f>
        <v>C3</v>
      </c>
      <c r="E482" s="172" t="str">
        <f>Simulações!CH482</f>
        <v>LEDSTAR</v>
      </c>
      <c r="F482" s="184" t="str">
        <f>Simulações!CI482</f>
        <v xml:space="preserve"> SL VT 9.1 72W</v>
      </c>
      <c r="G482" s="172">
        <f>Simulações!CN482</f>
        <v>72</v>
      </c>
      <c r="H482" s="172" t="str">
        <f>Simulações!CT482</f>
        <v>Médio I</v>
      </c>
      <c r="I482" s="172" t="str">
        <f>IF(Simulações!CU482="","",Simulações!CU482)</f>
        <v/>
      </c>
      <c r="J482" s="172" t="str">
        <f>IF(Simulações!CX482="","",Simulações!CX482)</f>
        <v/>
      </c>
      <c r="K482" s="176">
        <f>Simulações!AL482</f>
        <v>2</v>
      </c>
      <c r="L482" s="176">
        <f>Simulações!AS482</f>
        <v>0</v>
      </c>
      <c r="M482" s="172" t="str">
        <f>IF(Simulações!CY482="","",Simulações!CY482)</f>
        <v/>
      </c>
      <c r="N482" s="172" t="str">
        <f>IF(Simulações!CZ482="","",Simulações!CZ482)</f>
        <v/>
      </c>
      <c r="O482" s="172">
        <v>1</v>
      </c>
    </row>
    <row r="483" spans="1:15" ht="14.25" customHeight="1" x14ac:dyDescent="0.25">
      <c r="A483" s="1" t="str">
        <f>Simulações!D483</f>
        <v>Pirambu [IAL]</v>
      </c>
      <c r="B483" s="172" t="str">
        <f>Simulações!DK483</f>
        <v>Sim</v>
      </c>
      <c r="C483" s="183">
        <f>Simulações!K483</f>
        <v>72</v>
      </c>
      <c r="D483" s="172" t="str">
        <f>Simulações!G483</f>
        <v>C3</v>
      </c>
      <c r="E483" s="172" t="str">
        <f>Simulações!CH483</f>
        <v>SX LIGHTING</v>
      </c>
      <c r="F483" s="172" t="str">
        <f>Simulações!CI483</f>
        <v>SX-INLPP070HF</v>
      </c>
      <c r="G483" s="172">
        <f>Simulações!CN483</f>
        <v>70</v>
      </c>
      <c r="H483" s="172" t="str">
        <f>Simulações!CT483</f>
        <v>Médio I</v>
      </c>
      <c r="I483" s="172" t="str">
        <f>IF(Simulações!CU483="","",Simulações!CU483)</f>
        <v/>
      </c>
      <c r="J483" s="172" t="str">
        <f>IF(Simulações!CX483="","",Simulações!CX483)</f>
        <v/>
      </c>
      <c r="K483" s="176">
        <f>Simulações!AL483</f>
        <v>2</v>
      </c>
      <c r="L483" s="176">
        <f>Simulações!AS483</f>
        <v>0</v>
      </c>
      <c r="M483" s="172" t="str">
        <f>IF(Simulações!CY483="","",Simulações!CY483)</f>
        <v/>
      </c>
      <c r="N483" s="172" t="str">
        <f>IF(Simulações!CZ483="","",Simulações!CZ483)</f>
        <v/>
      </c>
      <c r="O483" s="172">
        <v>1</v>
      </c>
    </row>
    <row r="484" spans="1:15" ht="14.25" customHeight="1" x14ac:dyDescent="0.25">
      <c r="A484" s="1" t="str">
        <f>Simulações!D484</f>
        <v>Pirambu [IAL]</v>
      </c>
      <c r="B484" s="172" t="str">
        <f>Simulações!DK484</f>
        <v>Sim</v>
      </c>
      <c r="C484" s="183">
        <f>Simulações!K484</f>
        <v>72</v>
      </c>
      <c r="D484" s="172" t="str">
        <f>Simulações!G484</f>
        <v>C3</v>
      </c>
      <c r="E484" s="172" t="str">
        <f>Simulações!CH484</f>
        <v>TECNOWATT</v>
      </c>
      <c r="F484" s="172" t="str">
        <f>Simulações!CI484</f>
        <v xml:space="preserve">SIGSAGPTLRRSSNDL_68W_83IBBRS
</v>
      </c>
      <c r="G484" s="172">
        <f>Simulações!CN484</f>
        <v>68</v>
      </c>
      <c r="H484" s="172" t="str">
        <f>Simulações!CT484</f>
        <v>Médio I</v>
      </c>
      <c r="I484" s="172" t="str">
        <f>IF(Simulações!CU484="","",Simulações!CU484)</f>
        <v/>
      </c>
      <c r="J484" s="172" t="str">
        <f>IF(Simulações!CX484="","",Simulações!CX484)</f>
        <v/>
      </c>
      <c r="K484" s="176">
        <f>Simulações!AL484</f>
        <v>2</v>
      </c>
      <c r="L484" s="176">
        <f>Simulações!AS484</f>
        <v>0</v>
      </c>
      <c r="M484" s="172" t="str">
        <f>IF(Simulações!CY484="","",Simulações!CY484)</f>
        <v/>
      </c>
      <c r="N484" s="172" t="str">
        <f>IF(Simulações!CZ484="","",Simulações!CZ484)</f>
        <v/>
      </c>
      <c r="O484" s="172">
        <v>1</v>
      </c>
    </row>
    <row r="485" spans="1:15" ht="14.25" customHeight="1" x14ac:dyDescent="0.25">
      <c r="A485" s="1" t="str">
        <f>Simulações!D485</f>
        <v>Padre Ibiapina [IAL]</v>
      </c>
      <c r="B485" s="172" t="str">
        <f>Simulações!DK485</f>
        <v>Sim</v>
      </c>
      <c r="C485" s="183">
        <f>Simulações!K485</f>
        <v>70</v>
      </c>
      <c r="D485" s="172" t="str">
        <f>Simulações!G485</f>
        <v>C5</v>
      </c>
      <c r="E485" s="172" t="e">
        <f>Simulações!CH485</f>
        <v>#N/A</v>
      </c>
      <c r="F485" s="172">
        <f>Simulações!CI485</f>
        <v>0</v>
      </c>
      <c r="G485" s="172" t="e">
        <f>Simulações!CN485</f>
        <v>#N/A</v>
      </c>
      <c r="H485" s="172" t="str">
        <f>Simulações!CT485</f>
        <v>Médio I</v>
      </c>
      <c r="I485" s="172" t="str">
        <f>IF(Simulações!CU485="","",Simulações!CU485)</f>
        <v/>
      </c>
      <c r="J485" s="172" t="str">
        <f>IF(Simulações!CX485="","",Simulações!CX485)</f>
        <v/>
      </c>
      <c r="K485" s="176">
        <f>Simulações!AL485</f>
        <v>2</v>
      </c>
      <c r="L485" s="176">
        <f>Simulações!AS485</f>
        <v>0</v>
      </c>
      <c r="M485" s="172" t="str">
        <f>IF(Simulações!CY485="","",Simulações!CY485)</f>
        <v/>
      </c>
      <c r="N485" s="172" t="str">
        <f>IF(Simulações!CZ485="","",Simulações!CZ485)</f>
        <v/>
      </c>
      <c r="O485" s="172">
        <v>1</v>
      </c>
    </row>
    <row r="486" spans="1:15" ht="14.25" customHeight="1" x14ac:dyDescent="0.25">
      <c r="A486" s="1" t="str">
        <f>Simulações!D486</f>
        <v>Padre Ibiapina [IAL]</v>
      </c>
      <c r="B486" s="172" t="str">
        <f>Simulações!DK486</f>
        <v>Sim</v>
      </c>
      <c r="C486" s="183">
        <f>Simulações!K486</f>
        <v>70</v>
      </c>
      <c r="D486" s="172" t="str">
        <f>Simulações!G486</f>
        <v>C5</v>
      </c>
      <c r="E486" s="172" t="e">
        <f>Simulações!CH486</f>
        <v>#N/A</v>
      </c>
      <c r="F486" s="172">
        <f>Simulações!CI486</f>
        <v>0</v>
      </c>
      <c r="G486" s="172" t="e">
        <f>Simulações!CN486</f>
        <v>#N/A</v>
      </c>
      <c r="H486" s="172" t="str">
        <f>Simulações!CT486</f>
        <v>Médio I</v>
      </c>
      <c r="I486" s="172" t="str">
        <f>IF(Simulações!CU486="","",Simulações!CU486)</f>
        <v/>
      </c>
      <c r="J486" s="172" t="str">
        <f>IF(Simulações!CX486="","",Simulações!CX486)</f>
        <v/>
      </c>
      <c r="K486" s="176">
        <f>Simulações!AL486</f>
        <v>2</v>
      </c>
      <c r="L486" s="176">
        <f>Simulações!AS486</f>
        <v>0</v>
      </c>
      <c r="M486" s="172" t="str">
        <f>IF(Simulações!CY486="","",Simulações!CY486)</f>
        <v/>
      </c>
      <c r="N486" s="172" t="str">
        <f>IF(Simulações!CZ486="","",Simulações!CZ486)</f>
        <v/>
      </c>
      <c r="O486" s="172">
        <v>1</v>
      </c>
    </row>
    <row r="487" spans="1:15" ht="14.25" customHeight="1" x14ac:dyDescent="0.25">
      <c r="A487" s="1" t="str">
        <f>Simulações!D487</f>
        <v>Padre Ibiapina [IAL]</v>
      </c>
      <c r="B487" s="172" t="str">
        <f>Simulações!DK487</f>
        <v>Sim</v>
      </c>
      <c r="C487" s="183">
        <f>Simulações!K487</f>
        <v>70</v>
      </c>
      <c r="D487" s="172" t="str">
        <f>Simulações!G487</f>
        <v>C5</v>
      </c>
      <c r="E487" s="172" t="e">
        <f>Simulações!CH487</f>
        <v>#N/A</v>
      </c>
      <c r="F487" s="172">
        <f>Simulações!CI487</f>
        <v>0</v>
      </c>
      <c r="G487" s="172" t="e">
        <f>Simulações!CN487</f>
        <v>#N/A</v>
      </c>
      <c r="H487" s="172" t="str">
        <f>Simulações!CT487</f>
        <v>Médio I</v>
      </c>
      <c r="I487" s="172" t="str">
        <f>IF(Simulações!CU487="","",Simulações!CU487)</f>
        <v/>
      </c>
      <c r="J487" s="172" t="str">
        <f>IF(Simulações!CX487="","",Simulações!CX487)</f>
        <v/>
      </c>
      <c r="K487" s="176">
        <f>Simulações!AL487</f>
        <v>2</v>
      </c>
      <c r="L487" s="176">
        <f>Simulações!AS487</f>
        <v>0</v>
      </c>
      <c r="M487" s="172" t="str">
        <f>IF(Simulações!CY487="","",Simulações!CY487)</f>
        <v/>
      </c>
      <c r="N487" s="172" t="str">
        <f>IF(Simulações!CZ487="","",Simulações!CZ487)</f>
        <v/>
      </c>
      <c r="O487" s="172">
        <v>1</v>
      </c>
    </row>
    <row r="488" spans="1:15" ht="14.25" customHeight="1" x14ac:dyDescent="0.25">
      <c r="A488" s="1" t="str">
        <f>Simulações!D488</f>
        <v>Ibicarai [Estrutural]</v>
      </c>
      <c r="B488" s="172" t="str">
        <f>Simulações!DK488</f>
        <v>Sim</v>
      </c>
      <c r="C488" s="183">
        <f>Simulações!K488</f>
        <v>70</v>
      </c>
      <c r="D488" s="172" t="str">
        <f>Simulações!G488</f>
        <v>C5</v>
      </c>
      <c r="E488" s="172" t="e">
        <f>Simulações!CH488</f>
        <v>#N/A</v>
      </c>
      <c r="F488" s="172">
        <f>Simulações!CI488</f>
        <v>0</v>
      </c>
      <c r="G488" s="172" t="e">
        <f>Simulações!CN488</f>
        <v>#N/A</v>
      </c>
      <c r="H488" s="172" t="str">
        <f>Simulações!CT488</f>
        <v>Curto II</v>
      </c>
      <c r="I488" s="172" t="str">
        <f>IF(Simulações!CU488="","",Simulações!CU488)</f>
        <v/>
      </c>
      <c r="J488" s="172" t="str">
        <f>IF(Simulações!CX488="","",Simulações!CX488)</f>
        <v/>
      </c>
      <c r="K488" s="176">
        <f>Simulações!AL488</f>
        <v>2</v>
      </c>
      <c r="L488" s="176">
        <f>Simulações!AS488</f>
        <v>0</v>
      </c>
      <c r="M488" s="172" t="str">
        <f>IF(Simulações!CY488="","",Simulações!CY488)</f>
        <v/>
      </c>
      <c r="N488" s="172" t="str">
        <f>IF(Simulações!CZ488="","",Simulações!CZ488)</f>
        <v/>
      </c>
      <c r="O488" s="172">
        <v>1</v>
      </c>
    </row>
    <row r="489" spans="1:15" ht="14.25" customHeight="1" x14ac:dyDescent="0.25">
      <c r="A489" s="1" t="str">
        <f>Simulações!D489</f>
        <v>Ibicarai [Estrutural]</v>
      </c>
      <c r="B489" s="172" t="str">
        <f>Simulações!DK489</f>
        <v>Sim</v>
      </c>
      <c r="C489" s="183">
        <f>Simulações!K489</f>
        <v>70</v>
      </c>
      <c r="D489" s="172" t="str">
        <f>Simulações!G489</f>
        <v>C5</v>
      </c>
      <c r="E489" s="172" t="e">
        <f>Simulações!CH489</f>
        <v>#N/A</v>
      </c>
      <c r="F489" s="172">
        <f>Simulações!CI489</f>
        <v>0</v>
      </c>
      <c r="G489" s="172" t="e">
        <f>Simulações!CN489</f>
        <v>#N/A</v>
      </c>
      <c r="H489" s="172" t="str">
        <f>Simulações!CT489</f>
        <v>Curto II</v>
      </c>
      <c r="I489" s="172" t="str">
        <f>IF(Simulações!CU489="","",Simulações!CU489)</f>
        <v/>
      </c>
      <c r="J489" s="172" t="str">
        <f>IF(Simulações!CX489="","",Simulações!CX489)</f>
        <v/>
      </c>
      <c r="K489" s="176">
        <f>Simulações!AL489</f>
        <v>2</v>
      </c>
      <c r="L489" s="176">
        <f>Simulações!AS489</f>
        <v>0</v>
      </c>
      <c r="M489" s="172" t="str">
        <f>IF(Simulações!CY489="","",Simulações!CY489)</f>
        <v/>
      </c>
      <c r="N489" s="172" t="str">
        <f>IF(Simulações!CZ489="","",Simulações!CZ489)</f>
        <v/>
      </c>
      <c r="O489" s="172">
        <v>1</v>
      </c>
    </row>
    <row r="490" spans="1:15" ht="14.25" customHeight="1" x14ac:dyDescent="0.25">
      <c r="A490" s="1" t="str">
        <f>Simulações!D490</f>
        <v>Ibicarai [Estrutural]</v>
      </c>
      <c r="B490" s="172" t="str">
        <f>Simulações!DK490</f>
        <v>Sim</v>
      </c>
      <c r="C490" s="183">
        <f>Simulações!K490</f>
        <v>70</v>
      </c>
      <c r="D490" s="172" t="str">
        <f>Simulações!G490</f>
        <v>C5</v>
      </c>
      <c r="E490" s="172" t="e">
        <f>Simulações!CH490</f>
        <v>#N/A</v>
      </c>
      <c r="F490" s="172">
        <f>Simulações!CI490</f>
        <v>0</v>
      </c>
      <c r="G490" s="172" t="e">
        <f>Simulações!CN490</f>
        <v>#N/A</v>
      </c>
      <c r="H490" s="172" t="str">
        <f>Simulações!CT490</f>
        <v>Curto II</v>
      </c>
      <c r="I490" s="172" t="str">
        <f>IF(Simulações!CU490="","",Simulações!CU490)</f>
        <v/>
      </c>
      <c r="J490" s="172" t="str">
        <f>IF(Simulações!CX490="","",Simulações!CX490)</f>
        <v/>
      </c>
      <c r="K490" s="176">
        <f>Simulações!AL490</f>
        <v>2</v>
      </c>
      <c r="L490" s="176">
        <f>Simulações!AS490</f>
        <v>0</v>
      </c>
      <c r="M490" s="172" t="str">
        <f>IF(Simulações!CY490="","",Simulações!CY490)</f>
        <v/>
      </c>
      <c r="N490" s="172" t="str">
        <f>IF(Simulações!CZ490="","",Simulações!CZ490)</f>
        <v/>
      </c>
      <c r="O490" s="172">
        <v>1</v>
      </c>
    </row>
    <row r="491" spans="1:15" ht="14.25" customHeight="1" x14ac:dyDescent="0.25">
      <c r="A491" s="1" t="str">
        <f>Simulações!D491</f>
        <v>Planura [Estrutural]</v>
      </c>
      <c r="B491" s="172" t="str">
        <f>Simulações!DK491</f>
        <v>Sim</v>
      </c>
      <c r="C491" s="183">
        <f>Simulações!K491</f>
        <v>72</v>
      </c>
      <c r="D491" s="172" t="str">
        <f>Simulações!G491</f>
        <v>C4</v>
      </c>
      <c r="E491" s="172" t="str">
        <f>Simulações!CH491</f>
        <v>LEDSTAR</v>
      </c>
      <c r="F491" s="184" t="str">
        <f>Simulações!CI491</f>
        <v xml:space="preserve"> SL VT 9.1 44W</v>
      </c>
      <c r="G491" s="172">
        <f>Simulações!CN491</f>
        <v>44</v>
      </c>
      <c r="H491" s="172" t="str">
        <f>Simulações!CT491</f>
        <v>Curto II</v>
      </c>
      <c r="I491" s="172" t="str">
        <f>IF(Simulações!CU491="","",Simulações!CU491)</f>
        <v/>
      </c>
      <c r="J491" s="172" t="str">
        <f>IF(Simulações!CX491="","",Simulações!CX491)</f>
        <v/>
      </c>
      <c r="K491" s="176" t="e">
        <f>Simulações!AL491</f>
        <v>#VALUE!</v>
      </c>
      <c r="L491" s="176">
        <f>Simulações!AS491</f>
        <v>0</v>
      </c>
      <c r="M491" s="172" t="str">
        <f>IF(Simulações!CY491="","",Simulações!CY491)</f>
        <v/>
      </c>
      <c r="N491" s="172" t="str">
        <f>IF(Simulações!CZ491="","",Simulações!CZ491)</f>
        <v/>
      </c>
      <c r="O491" s="172">
        <v>1</v>
      </c>
    </row>
    <row r="492" spans="1:15" ht="14.25" customHeight="1" x14ac:dyDescent="0.25">
      <c r="A492" s="1" t="str">
        <f>Simulações!D492</f>
        <v>Planura [Estrutural]</v>
      </c>
      <c r="B492" s="172" t="str">
        <f>Simulações!DK492</f>
        <v>Sim</v>
      </c>
      <c r="C492" s="183">
        <f>Simulações!K492</f>
        <v>72</v>
      </c>
      <c r="D492" s="172" t="str">
        <f>Simulações!G492</f>
        <v>C4</v>
      </c>
      <c r="E492" s="172" t="str">
        <f>Simulações!CH492</f>
        <v>SX LIGHTING</v>
      </c>
      <c r="F492" s="172" t="str">
        <f>Simulações!CI492</f>
        <v>SX-INEVO040HF</v>
      </c>
      <c r="G492" s="172">
        <f>Simulações!CN492</f>
        <v>39</v>
      </c>
      <c r="H492" s="172" t="str">
        <f>Simulações!CT492</f>
        <v>Curto II</v>
      </c>
      <c r="I492" s="172" t="str">
        <f>IF(Simulações!CU492="","",Simulações!CU492)</f>
        <v/>
      </c>
      <c r="J492" s="172" t="str">
        <f>IF(Simulações!CX492="","",Simulações!CX492)</f>
        <v/>
      </c>
      <c r="K492" s="176" t="e">
        <f>Simulações!AL492</f>
        <v>#VALUE!</v>
      </c>
      <c r="L492" s="176">
        <f>Simulações!AS492</f>
        <v>0</v>
      </c>
      <c r="M492" s="172" t="str">
        <f>IF(Simulações!CY492="","",Simulações!CY492)</f>
        <v/>
      </c>
      <c r="N492" s="172" t="str">
        <f>IF(Simulações!CZ492="","",Simulações!CZ492)</f>
        <v/>
      </c>
      <c r="O492" s="172">
        <v>1</v>
      </c>
    </row>
    <row r="493" spans="1:15" ht="14.25" customHeight="1" x14ac:dyDescent="0.25">
      <c r="A493" s="1" t="str">
        <f>Simulações!D493</f>
        <v>Planura [Estrutural]</v>
      </c>
      <c r="B493" s="172" t="str">
        <f>Simulações!DK493</f>
        <v>Sim</v>
      </c>
      <c r="C493" s="183">
        <f>Simulações!K493</f>
        <v>72</v>
      </c>
      <c r="D493" s="172" t="str">
        <f>Simulações!G493</f>
        <v>C4</v>
      </c>
      <c r="E493" s="172" t="str">
        <f>Simulações!CH493</f>
        <v>TECNOWATT</v>
      </c>
      <c r="F493" s="172" t="str">
        <f>Simulações!CI493</f>
        <v xml:space="preserve">SIGSAGPTLRRSSNDL_40W_50IBBRS
</v>
      </c>
      <c r="G493" s="172">
        <f>Simulações!CN493</f>
        <v>40</v>
      </c>
      <c r="H493" s="172" t="str">
        <f>Simulações!CT493</f>
        <v>Curto II</v>
      </c>
      <c r="I493" s="172" t="str">
        <f>IF(Simulações!CU493="","",Simulações!CU493)</f>
        <v/>
      </c>
      <c r="J493" s="172" t="str">
        <f>IF(Simulações!CX493="","",Simulações!CX493)</f>
        <v/>
      </c>
      <c r="K493" s="176" t="e">
        <f>Simulações!AL493</f>
        <v>#VALUE!</v>
      </c>
      <c r="L493" s="176">
        <f>Simulações!AS493</f>
        <v>0</v>
      </c>
      <c r="M493" s="172" t="str">
        <f>IF(Simulações!CY493="","",Simulações!CY493)</f>
        <v/>
      </c>
      <c r="N493" s="172" t="str">
        <f>IF(Simulações!CZ493="","",Simulações!CZ493)</f>
        <v/>
      </c>
      <c r="O493" s="172">
        <v>1</v>
      </c>
    </row>
    <row r="494" spans="1:15" ht="14.25" customHeight="1" x14ac:dyDescent="0.25">
      <c r="A494" s="1" t="str">
        <f>Simulações!D494</f>
        <v>Pradinia [IAE]</v>
      </c>
      <c r="B494" s="172" t="str">
        <f>Simulações!DK494</f>
        <v>Sim</v>
      </c>
      <c r="C494" s="183">
        <f>Simulações!K494</f>
        <v>70</v>
      </c>
      <c r="D494" s="172" t="str">
        <f>Simulações!G494</f>
        <v>C5</v>
      </c>
      <c r="E494" s="172" t="e">
        <f>Simulações!CH494</f>
        <v>#N/A</v>
      </c>
      <c r="F494" s="172">
        <f>Simulações!CI494</f>
        <v>0</v>
      </c>
      <c r="G494" s="172" t="e">
        <f>Simulações!CN494</f>
        <v>#N/A</v>
      </c>
      <c r="H494" s="172" t="str">
        <f>Simulações!CT494</f>
        <v>Médio I</v>
      </c>
      <c r="I494" s="172" t="str">
        <f>IF(Simulações!CU494="","",Simulações!CU494)</f>
        <v/>
      </c>
      <c r="J494" s="172" t="str">
        <f>IF(Simulações!CX494="","",Simulações!CX494)</f>
        <v/>
      </c>
      <c r="K494" s="176" t="str">
        <f>Simulações!AL494</f>
        <v>erro</v>
      </c>
      <c r="L494" s="176">
        <f>Simulações!AS494</f>
        <v>0</v>
      </c>
      <c r="M494" s="172" t="str">
        <f>IF(Simulações!CY494="","",Simulações!CY494)</f>
        <v/>
      </c>
      <c r="N494" s="172" t="str">
        <f>IF(Simulações!CZ494="","",Simulações!CZ494)</f>
        <v/>
      </c>
      <c r="O494" s="172">
        <v>1</v>
      </c>
    </row>
    <row r="495" spans="1:15" ht="14.25" customHeight="1" x14ac:dyDescent="0.25">
      <c r="A495" s="1" t="str">
        <f>Simulações!D495</f>
        <v>Pradinia [IAE]</v>
      </c>
      <c r="B495" s="172" t="str">
        <f>Simulações!DK495</f>
        <v>Sim</v>
      </c>
      <c r="C495" s="183">
        <f>Simulações!K495</f>
        <v>70</v>
      </c>
      <c r="D495" s="172" t="str">
        <f>Simulações!G495</f>
        <v>C5</v>
      </c>
      <c r="E495" s="172" t="e">
        <f>Simulações!CH495</f>
        <v>#N/A</v>
      </c>
      <c r="F495" s="172">
        <f>Simulações!CI495</f>
        <v>0</v>
      </c>
      <c r="G495" s="172" t="e">
        <f>Simulações!CN495</f>
        <v>#N/A</v>
      </c>
      <c r="H495" s="172" t="str">
        <f>Simulações!CT495</f>
        <v>Médio I</v>
      </c>
      <c r="I495" s="172" t="str">
        <f>IF(Simulações!CU495="","",Simulações!CU495)</f>
        <v/>
      </c>
      <c r="J495" s="172" t="str">
        <f>IF(Simulações!CX495="","",Simulações!CX495)</f>
        <v/>
      </c>
      <c r="K495" s="176" t="str">
        <f>Simulações!AL495</f>
        <v>erro</v>
      </c>
      <c r="L495" s="176">
        <f>Simulações!AS495</f>
        <v>0</v>
      </c>
      <c r="M495" s="172" t="str">
        <f>IF(Simulações!CY495="","",Simulações!CY495)</f>
        <v/>
      </c>
      <c r="N495" s="172" t="str">
        <f>IF(Simulações!CZ495="","",Simulações!CZ495)</f>
        <v/>
      </c>
      <c r="O495" s="172">
        <v>1</v>
      </c>
    </row>
    <row r="496" spans="1:15" ht="14.25" customHeight="1" x14ac:dyDescent="0.25">
      <c r="A496" s="1" t="str">
        <f>Simulações!D496</f>
        <v>Pradinia [IAE]</v>
      </c>
      <c r="B496" s="172" t="str">
        <f>Simulações!DK496</f>
        <v>Sim</v>
      </c>
      <c r="C496" s="183">
        <f>Simulações!K496</f>
        <v>70</v>
      </c>
      <c r="D496" s="172" t="str">
        <f>Simulações!G496</f>
        <v>C5</v>
      </c>
      <c r="E496" s="172" t="e">
        <f>Simulações!CH496</f>
        <v>#N/A</v>
      </c>
      <c r="F496" s="172">
        <f>Simulações!CI496</f>
        <v>0</v>
      </c>
      <c r="G496" s="172" t="e">
        <f>Simulações!CN496</f>
        <v>#N/A</v>
      </c>
      <c r="H496" s="172" t="str">
        <f>Simulações!CT496</f>
        <v>Médio I</v>
      </c>
      <c r="I496" s="172" t="str">
        <f>IF(Simulações!CU496="","",Simulações!CU496)</f>
        <v/>
      </c>
      <c r="J496" s="172" t="str">
        <f>IF(Simulações!CX496="","",Simulações!CX496)</f>
        <v/>
      </c>
      <c r="K496" s="176" t="str">
        <f>Simulações!AL496</f>
        <v>erro</v>
      </c>
      <c r="L496" s="176">
        <f>Simulações!AS496</f>
        <v>0</v>
      </c>
      <c r="M496" s="172" t="str">
        <f>IF(Simulações!CY496="","",Simulações!CY496)</f>
        <v/>
      </c>
      <c r="N496" s="172" t="str">
        <f>IF(Simulações!CZ496="","",Simulações!CZ496)</f>
        <v/>
      </c>
      <c r="O496" s="172">
        <v>1</v>
      </c>
    </row>
    <row r="497" spans="1:15" ht="14.25" customHeight="1" x14ac:dyDescent="0.25">
      <c r="A497" s="1" t="str">
        <f>Simulações!D497</f>
        <v>Maranguape [Estrutural]</v>
      </c>
      <c r="B497" s="172" t="str">
        <f>Simulações!DK497</f>
        <v>Sim</v>
      </c>
      <c r="C497" s="183">
        <f>Simulações!K497</f>
        <v>70</v>
      </c>
      <c r="D497" s="172" t="str">
        <f>Simulações!G497</f>
        <v>C5</v>
      </c>
      <c r="E497" s="172" t="str">
        <f>Simulações!CH497</f>
        <v>LEDSTAR</v>
      </c>
      <c r="F497" s="172" t="str">
        <f>Simulações!CI497</f>
        <v xml:space="preserve"> SL VT 9.1 17W</v>
      </c>
      <c r="G497" s="172">
        <f>Simulações!CN497</f>
        <v>17</v>
      </c>
      <c r="H497" s="172" t="str">
        <f>Simulações!CT497</f>
        <v>Médio I</v>
      </c>
      <c r="I497" s="172" t="str">
        <f>IF(Simulações!CU497="","",Simulações!CU497)</f>
        <v/>
      </c>
      <c r="J497" s="172" t="str">
        <f>IF(Simulações!CX497="","",Simulações!CX497)</f>
        <v/>
      </c>
      <c r="K497" s="176">
        <f>Simulações!AL497</f>
        <v>2</v>
      </c>
      <c r="L497" s="176">
        <f>Simulações!AS497</f>
        <v>0</v>
      </c>
      <c r="M497" s="172" t="str">
        <f>IF(Simulações!CY497="","",Simulações!CY497)</f>
        <v/>
      </c>
      <c r="N497" s="172" t="str">
        <f>IF(Simulações!CZ497="","",Simulações!CZ497)</f>
        <v/>
      </c>
      <c r="O497" s="172">
        <v>1</v>
      </c>
    </row>
    <row r="498" spans="1:15" ht="14.25" customHeight="1" x14ac:dyDescent="0.25">
      <c r="A498" s="1" t="str">
        <f>Simulações!D498</f>
        <v>Maranguape [Estrutural]</v>
      </c>
      <c r="B498" s="172" t="str">
        <f>Simulações!DK498</f>
        <v>Sim</v>
      </c>
      <c r="C498" s="183">
        <f>Simulações!K498</f>
        <v>70</v>
      </c>
      <c r="D498" s="172" t="str">
        <f>Simulações!G498</f>
        <v>C5</v>
      </c>
      <c r="E498" s="172" t="str">
        <f>Simulações!CH498</f>
        <v>SX LIGHTING</v>
      </c>
      <c r="F498" s="172" t="str">
        <f>Simulações!CI498</f>
        <v>SX-INEVO020HF</v>
      </c>
      <c r="G498" s="172">
        <f>Simulações!CN498</f>
        <v>22.5</v>
      </c>
      <c r="H498" s="172" t="str">
        <f>Simulações!CT498</f>
        <v>Médio I</v>
      </c>
      <c r="I498" s="172" t="str">
        <f>IF(Simulações!CU498="","",Simulações!CU498)</f>
        <v/>
      </c>
      <c r="J498" s="172" t="str">
        <f>IF(Simulações!CX498="","",Simulações!CX498)</f>
        <v/>
      </c>
      <c r="K498" s="176">
        <f>Simulações!AL498</f>
        <v>2</v>
      </c>
      <c r="L498" s="176">
        <f>Simulações!AS498</f>
        <v>0</v>
      </c>
      <c r="M498" s="172" t="str">
        <f>IF(Simulações!CY498="","",Simulações!CY498)</f>
        <v/>
      </c>
      <c r="N498" s="172" t="str">
        <f>IF(Simulações!CZ498="","",Simulações!CZ498)</f>
        <v/>
      </c>
      <c r="O498" s="172">
        <v>1</v>
      </c>
    </row>
    <row r="499" spans="1:15" ht="14.25" customHeight="1" x14ac:dyDescent="0.25">
      <c r="A499" s="1" t="str">
        <f>Simulações!D499</f>
        <v>Maranguape [Estrutural]</v>
      </c>
      <c r="B499" s="172" t="str">
        <f>Simulações!DK499</f>
        <v>Sim</v>
      </c>
      <c r="C499" s="183">
        <f>Simulações!K499</f>
        <v>70</v>
      </c>
      <c r="D499" s="172" t="str">
        <f>Simulações!G499</f>
        <v>C5</v>
      </c>
      <c r="E499" s="172" t="str">
        <f>Simulações!CH499</f>
        <v>TECNOWATT</v>
      </c>
      <c r="F499" s="172" t="str">
        <f>Simulações!CI499</f>
        <v xml:space="preserve">SIGSAGPTLRRSSNDL_30W_38IBBRS
</v>
      </c>
      <c r="G499" s="172">
        <f>Simulações!CN499</f>
        <v>30</v>
      </c>
      <c r="H499" s="172" t="str">
        <f>Simulações!CT499</f>
        <v>Médio I</v>
      </c>
      <c r="I499" s="172" t="str">
        <f>IF(Simulações!CU499="","",Simulações!CU499)</f>
        <v/>
      </c>
      <c r="J499" s="172" t="str">
        <f>IF(Simulações!CX499="","",Simulações!CX499)</f>
        <v/>
      </c>
      <c r="K499" s="176">
        <f>Simulações!AL499</f>
        <v>2</v>
      </c>
      <c r="L499" s="176">
        <f>Simulações!AS499</f>
        <v>0</v>
      </c>
      <c r="M499" s="172" t="str">
        <f>IF(Simulações!CY499="","",Simulações!CY499)</f>
        <v/>
      </c>
      <c r="N499" s="172" t="str">
        <f>IF(Simulações!CZ499="","",Simulações!CZ499)</f>
        <v/>
      </c>
      <c r="O499" s="172">
        <v>1</v>
      </c>
    </row>
    <row r="500" spans="1:15" ht="14.25" customHeight="1" x14ac:dyDescent="0.25">
      <c r="A500" s="1" t="str">
        <f>Simulações!D500</f>
        <v>Liberdade [IAL]</v>
      </c>
      <c r="B500" s="172" t="str">
        <f>Simulações!DK500</f>
        <v>Sim</v>
      </c>
      <c r="C500" s="183">
        <f>Simulações!K500</f>
        <v>60</v>
      </c>
      <c r="D500" s="172" t="str">
        <f>Simulações!G500</f>
        <v>C3</v>
      </c>
      <c r="E500" s="172" t="str">
        <f>Simulações!CH500</f>
        <v>LEDSTAR</v>
      </c>
      <c r="F500" s="184" t="str">
        <f>Simulações!CI500</f>
        <v xml:space="preserve"> SL VT 9.1 28W</v>
      </c>
      <c r="G500" s="172">
        <f>Simulações!CN500</f>
        <v>28</v>
      </c>
      <c r="H500" s="172" t="str">
        <f>Simulações!CT500</f>
        <v>Médio II</v>
      </c>
      <c r="I500" s="172" t="str">
        <f>IF(Simulações!CU500="","",Simulações!CU500)</f>
        <v/>
      </c>
      <c r="J500" s="172" t="str">
        <f>IF(Simulações!CX500="","",Simulações!CX500)</f>
        <v/>
      </c>
      <c r="K500" s="176" t="str">
        <f>Simulações!AL500</f>
        <v>erro</v>
      </c>
      <c r="L500" s="176">
        <f>Simulações!AS500</f>
        <v>0</v>
      </c>
      <c r="M500" s="172" t="str">
        <f>IF(Simulações!CY500="","",Simulações!CY500)</f>
        <v/>
      </c>
      <c r="N500" s="172" t="str">
        <f>IF(Simulações!CZ500="","",Simulações!CZ500)</f>
        <v/>
      </c>
      <c r="O500" s="172">
        <v>1</v>
      </c>
    </row>
    <row r="501" spans="1:15" ht="14.25" customHeight="1" x14ac:dyDescent="0.25">
      <c r="A501" s="1" t="str">
        <f>Simulações!D501</f>
        <v>Liberdade [IAL]</v>
      </c>
      <c r="B501" s="172" t="str">
        <f>Simulações!DK501</f>
        <v>Sim</v>
      </c>
      <c r="C501" s="183">
        <f>Simulações!K501</f>
        <v>60</v>
      </c>
      <c r="D501" s="172" t="str">
        <f>Simulações!G501</f>
        <v>C3</v>
      </c>
      <c r="E501" s="172" t="str">
        <f>Simulações!CH501</f>
        <v>SX LIGHTING</v>
      </c>
      <c r="F501" s="172" t="str">
        <f>Simulações!CI501</f>
        <v>SX-INEVO030HF</v>
      </c>
      <c r="G501" s="172">
        <f>Simulações!CN501</f>
        <v>31</v>
      </c>
      <c r="H501" s="172" t="str">
        <f>Simulações!CT501</f>
        <v>Médio II</v>
      </c>
      <c r="I501" s="172" t="str">
        <f>IF(Simulações!CU501="","",Simulações!CU501)</f>
        <v/>
      </c>
      <c r="J501" s="172" t="str">
        <f>IF(Simulações!CX501="","",Simulações!CX501)</f>
        <v/>
      </c>
      <c r="K501" s="176" t="str">
        <f>Simulações!AL501</f>
        <v>erro</v>
      </c>
      <c r="L501" s="176">
        <f>Simulações!AS501</f>
        <v>0</v>
      </c>
      <c r="M501" s="172" t="str">
        <f>IF(Simulações!CY501="","",Simulações!CY501)</f>
        <v/>
      </c>
      <c r="N501" s="172" t="str">
        <f>IF(Simulações!CZ501="","",Simulações!CZ501)</f>
        <v/>
      </c>
      <c r="O501" s="172">
        <v>1</v>
      </c>
    </row>
    <row r="502" spans="1:15" ht="14.25" customHeight="1" x14ac:dyDescent="0.25">
      <c r="A502" s="1" t="str">
        <f>Simulações!D502</f>
        <v>Liberdade [IAL]</v>
      </c>
      <c r="B502" s="172" t="str">
        <f>Simulações!DK502</f>
        <v>Sim</v>
      </c>
      <c r="C502" s="183">
        <f>Simulações!K502</f>
        <v>60</v>
      </c>
      <c r="D502" s="172" t="str">
        <f>Simulações!G502</f>
        <v>C3</v>
      </c>
      <c r="E502" s="172" t="str">
        <f>Simulações!CH502</f>
        <v>TECNOWATT</v>
      </c>
      <c r="F502" s="172" t="str">
        <f>Simulações!CI502</f>
        <v xml:space="preserve">SIGSAGPTLRRSSNDL_30W_38IBBRS
</v>
      </c>
      <c r="G502" s="172">
        <f>Simulações!CN502</f>
        <v>30</v>
      </c>
      <c r="H502" s="172" t="str">
        <f>Simulações!CT502</f>
        <v>Médio II</v>
      </c>
      <c r="I502" s="172" t="str">
        <f>IF(Simulações!CU502="","",Simulações!CU502)</f>
        <v/>
      </c>
      <c r="J502" s="172" t="str">
        <f>IF(Simulações!CX502="","",Simulações!CX502)</f>
        <v/>
      </c>
      <c r="K502" s="176" t="str">
        <f>Simulações!AL502</f>
        <v>erro</v>
      </c>
      <c r="L502" s="176">
        <f>Simulações!AS502</f>
        <v>0</v>
      </c>
      <c r="M502" s="172" t="str">
        <f>IF(Simulações!CY502="","",Simulações!CY502)</f>
        <v/>
      </c>
      <c r="N502" s="172" t="str">
        <f>IF(Simulações!CZ502="","",Simulações!CZ502)</f>
        <v/>
      </c>
      <c r="O502" s="172">
        <v>1</v>
      </c>
    </row>
    <row r="503" spans="1:15" ht="14.25" customHeight="1" x14ac:dyDescent="0.25">
      <c r="A503" s="1" t="str">
        <f>Simulações!D503</f>
        <v>Liberdade [Estrutural]</v>
      </c>
      <c r="B503" s="172" t="str">
        <f>Simulações!DK503</f>
        <v>Sim</v>
      </c>
      <c r="C503" s="183">
        <f>Simulações!K503</f>
        <v>70</v>
      </c>
      <c r="D503" s="172" t="str">
        <f>Simulações!G503</f>
        <v>C5</v>
      </c>
      <c r="E503" s="172" t="str">
        <f>Simulações!CH503</f>
        <v>LEDSTAR</v>
      </c>
      <c r="F503" s="172" t="str">
        <f>Simulações!CI503</f>
        <v xml:space="preserve"> SL VT 9.1 17W</v>
      </c>
      <c r="G503" s="172">
        <f>Simulações!CN503</f>
        <v>17</v>
      </c>
      <c r="H503" s="172" t="str">
        <f>Simulações!CT503</f>
        <v>Médio I</v>
      </c>
      <c r="I503" s="172" t="str">
        <f>IF(Simulações!CU503="","",Simulações!CU503)</f>
        <v/>
      </c>
      <c r="J503" s="172" t="str">
        <f>IF(Simulações!CX503="","",Simulações!CX503)</f>
        <v/>
      </c>
      <c r="K503" s="176" t="str">
        <f>Simulações!AL503</f>
        <v>erro</v>
      </c>
      <c r="L503" s="176" t="str">
        <f>Simulações!AS503</f>
        <v>erro</v>
      </c>
      <c r="M503" s="172" t="str">
        <f>IF(Simulações!CY503="","",Simulações!CY503)</f>
        <v/>
      </c>
      <c r="N503" s="172" t="str">
        <f>IF(Simulações!CZ503="","",Simulações!CZ503)</f>
        <v/>
      </c>
      <c r="O503" s="172">
        <v>1</v>
      </c>
    </row>
    <row r="504" spans="1:15" ht="14.25" customHeight="1" x14ac:dyDescent="0.25">
      <c r="A504" s="1" t="str">
        <f>Simulações!D504</f>
        <v>Liberdade [Estrutural]</v>
      </c>
      <c r="B504" s="172" t="str">
        <f>Simulações!DK504</f>
        <v>Sim</v>
      </c>
      <c r="C504" s="183">
        <f>Simulações!K504</f>
        <v>70</v>
      </c>
      <c r="D504" s="172" t="str">
        <f>Simulações!G504</f>
        <v>C5</v>
      </c>
      <c r="E504" s="172" t="str">
        <f>Simulações!CH504</f>
        <v>SX LIGHTING</v>
      </c>
      <c r="F504" s="172" t="str">
        <f>Simulações!CI504</f>
        <v>SX-INEVO020HF</v>
      </c>
      <c r="G504" s="172">
        <f>Simulações!CN504</f>
        <v>22.5</v>
      </c>
      <c r="H504" s="172" t="str">
        <f>Simulações!CT504</f>
        <v>Médio I</v>
      </c>
      <c r="I504" s="172" t="str">
        <f>IF(Simulações!CU504="","",Simulações!CU504)</f>
        <v/>
      </c>
      <c r="J504" s="172" t="str">
        <f>IF(Simulações!CX504="","",Simulações!CX504)</f>
        <v/>
      </c>
      <c r="K504" s="176" t="str">
        <f>Simulações!AL504</f>
        <v>erro</v>
      </c>
      <c r="L504" s="176" t="str">
        <f>Simulações!AS504</f>
        <v>erro</v>
      </c>
      <c r="M504" s="172" t="str">
        <f>IF(Simulações!CY504="","",Simulações!CY504)</f>
        <v/>
      </c>
      <c r="N504" s="172" t="str">
        <f>IF(Simulações!CZ504="","",Simulações!CZ504)</f>
        <v/>
      </c>
      <c r="O504" s="172">
        <v>1</v>
      </c>
    </row>
    <row r="505" spans="1:15" ht="14.25" customHeight="1" x14ac:dyDescent="0.25">
      <c r="A505" s="1" t="str">
        <f>Simulações!D505</f>
        <v>Liberdade [Estrutural]</v>
      </c>
      <c r="B505" s="172" t="str">
        <f>Simulações!DK505</f>
        <v>Sim</v>
      </c>
      <c r="C505" s="183">
        <f>Simulações!K505</f>
        <v>70</v>
      </c>
      <c r="D505" s="172" t="str">
        <f>Simulações!G505</f>
        <v>C5</v>
      </c>
      <c r="E505" s="172" t="str">
        <f>Simulações!CH505</f>
        <v>TECNOWATT</v>
      </c>
      <c r="F505" s="172" t="str">
        <f>Simulações!CI505</f>
        <v xml:space="preserve">SIGSAGPTLRRSSNDL_30W_38IBBRS
</v>
      </c>
      <c r="G505" s="172">
        <f>Simulações!CN505</f>
        <v>30</v>
      </c>
      <c r="H505" s="172" t="str">
        <f>Simulações!CT505</f>
        <v>Médio I</v>
      </c>
      <c r="I505" s="172" t="str">
        <f>IF(Simulações!CU505="","",Simulações!CU505)</f>
        <v/>
      </c>
      <c r="J505" s="172" t="str">
        <f>IF(Simulações!CX505="","",Simulações!CX505)</f>
        <v/>
      </c>
      <c r="K505" s="176" t="str">
        <f>Simulações!AL505</f>
        <v>erro</v>
      </c>
      <c r="L505" s="176" t="str">
        <f>Simulações!AS505</f>
        <v>erro</v>
      </c>
      <c r="M505" s="172" t="str">
        <f>IF(Simulações!CY505="","",Simulações!CY505)</f>
        <v/>
      </c>
      <c r="N505" s="172" t="str">
        <f>IF(Simulações!CZ505="","",Simulações!CZ505)</f>
        <v/>
      </c>
      <c r="O505" s="172">
        <v>1</v>
      </c>
    </row>
    <row r="506" spans="1:15" ht="14.25" customHeight="1" x14ac:dyDescent="0.25">
      <c r="A506" s="1" t="str">
        <f>Simulações!D506</f>
        <v>11 [IAL]</v>
      </c>
      <c r="B506" s="172" t="str">
        <f>Simulações!DK506</f>
        <v>Sim</v>
      </c>
      <c r="C506" s="183">
        <f>Simulações!K506</f>
        <v>50</v>
      </c>
      <c r="D506" s="172" t="str">
        <f>Simulações!G506</f>
        <v>C4</v>
      </c>
      <c r="E506" s="172" t="e">
        <f>Simulações!CH506</f>
        <v>#N/A</v>
      </c>
      <c r="F506" s="172">
        <f>Simulações!CI506</f>
        <v>0</v>
      </c>
      <c r="G506" s="172" t="e">
        <f>Simulações!CN506</f>
        <v>#N/A</v>
      </c>
      <c r="H506" s="172" t="str">
        <f>Simulações!CT506</f>
        <v>Médio I</v>
      </c>
      <c r="I506" s="172" t="str">
        <f>IF(Simulações!CU506="","",Simulações!CU506)</f>
        <v/>
      </c>
      <c r="J506" s="172" t="str">
        <f>IF(Simulações!CX506="","",Simulações!CX506)</f>
        <v/>
      </c>
      <c r="K506" s="176">
        <f>Simulações!AL506</f>
        <v>2</v>
      </c>
      <c r="L506" s="176">
        <f>Simulações!AS506</f>
        <v>0</v>
      </c>
      <c r="M506" s="172" t="str">
        <f>IF(Simulações!CY506="","",Simulações!CY506)</f>
        <v/>
      </c>
      <c r="N506" s="172" t="str">
        <f>IF(Simulações!CZ506="","",Simulações!CZ506)</f>
        <v/>
      </c>
      <c r="O506" s="172">
        <v>1</v>
      </c>
    </row>
    <row r="507" spans="1:15" ht="14.25" customHeight="1" x14ac:dyDescent="0.25">
      <c r="A507" s="1" t="str">
        <f>Simulações!D507</f>
        <v>11 [IAL]</v>
      </c>
      <c r="B507" s="172" t="str">
        <f>Simulações!DK507</f>
        <v>Sim</v>
      </c>
      <c r="C507" s="183">
        <f>Simulações!K507</f>
        <v>50</v>
      </c>
      <c r="D507" s="172" t="str">
        <f>Simulações!G507</f>
        <v>C4</v>
      </c>
      <c r="E507" s="172" t="e">
        <f>Simulações!CH507</f>
        <v>#N/A</v>
      </c>
      <c r="F507" s="172">
        <f>Simulações!CI507</f>
        <v>0</v>
      </c>
      <c r="G507" s="172" t="e">
        <f>Simulações!CN507</f>
        <v>#N/A</v>
      </c>
      <c r="H507" s="172" t="str">
        <f>Simulações!CT507</f>
        <v>Médio I</v>
      </c>
      <c r="I507" s="172" t="str">
        <f>IF(Simulações!CU507="","",Simulações!CU507)</f>
        <v/>
      </c>
      <c r="J507" s="172" t="str">
        <f>IF(Simulações!CX507="","",Simulações!CX507)</f>
        <v/>
      </c>
      <c r="K507" s="176">
        <f>Simulações!AL507</f>
        <v>2</v>
      </c>
      <c r="L507" s="176">
        <f>Simulações!AS507</f>
        <v>0</v>
      </c>
      <c r="M507" s="172" t="str">
        <f>IF(Simulações!CY507="","",Simulações!CY507)</f>
        <v/>
      </c>
      <c r="N507" s="172" t="str">
        <f>IF(Simulações!CZ507="","",Simulações!CZ507)</f>
        <v/>
      </c>
      <c r="O507" s="172">
        <v>1</v>
      </c>
    </row>
    <row r="508" spans="1:15" ht="14.25" customHeight="1" x14ac:dyDescent="0.25">
      <c r="A508" s="1" t="str">
        <f>Simulações!D508</f>
        <v>11 [IAL]</v>
      </c>
      <c r="B508" s="172" t="str">
        <f>Simulações!DK508</f>
        <v>Sim</v>
      </c>
      <c r="C508" s="183">
        <f>Simulações!K508</f>
        <v>50</v>
      </c>
      <c r="D508" s="172" t="str">
        <f>Simulações!G508</f>
        <v>C4</v>
      </c>
      <c r="E508" s="172" t="e">
        <f>Simulações!CH508</f>
        <v>#N/A</v>
      </c>
      <c r="F508" s="172">
        <f>Simulações!CI508</f>
        <v>0</v>
      </c>
      <c r="G508" s="172" t="e">
        <f>Simulações!CN508</f>
        <v>#N/A</v>
      </c>
      <c r="H508" s="172" t="str">
        <f>Simulações!CT508</f>
        <v>Médio I</v>
      </c>
      <c r="I508" s="172" t="str">
        <f>IF(Simulações!CU508="","",Simulações!CU508)</f>
        <v/>
      </c>
      <c r="J508" s="172" t="str">
        <f>IF(Simulações!CX508="","",Simulações!CX508)</f>
        <v/>
      </c>
      <c r="K508" s="176">
        <f>Simulações!AL508</f>
        <v>2</v>
      </c>
      <c r="L508" s="176">
        <f>Simulações!AS508</f>
        <v>0</v>
      </c>
      <c r="M508" s="172" t="str">
        <f>IF(Simulações!CY508="","",Simulações!CY508)</f>
        <v/>
      </c>
      <c r="N508" s="172" t="str">
        <f>IF(Simulações!CZ508="","",Simulações!CZ508)</f>
        <v/>
      </c>
      <c r="O508" s="172">
        <v>1</v>
      </c>
    </row>
    <row r="509" spans="1:15" ht="14.25" customHeight="1" x14ac:dyDescent="0.25">
      <c r="A509" s="1" t="str">
        <f>Simulações!D509</f>
        <v>Paulo Afonso [Estrutural]</v>
      </c>
      <c r="B509" s="172" t="str">
        <f>Simulações!DK509</f>
        <v>Sim</v>
      </c>
      <c r="C509" s="183">
        <f>Simulações!K509</f>
        <v>96</v>
      </c>
      <c r="D509" s="172" t="str">
        <f>Simulações!G509</f>
        <v>C5</v>
      </c>
      <c r="E509" s="172" t="str">
        <f>Simulações!CH509</f>
        <v>LEDSTAR</v>
      </c>
      <c r="F509" s="184" t="str">
        <f>Simulações!CI509</f>
        <v xml:space="preserve"> SL VT 9.1 28W</v>
      </c>
      <c r="G509" s="172">
        <f>Simulações!CN509</f>
        <v>28</v>
      </c>
      <c r="H509" s="172" t="str">
        <f>Simulações!CT509</f>
        <v>Médio I</v>
      </c>
      <c r="I509" s="172" t="str">
        <f>IF(Simulações!CU509="","",Simulações!CU509)</f>
        <v/>
      </c>
      <c r="J509" s="172" t="str">
        <f>IF(Simulações!CX509="","",Simulações!CX509)</f>
        <v/>
      </c>
      <c r="K509" s="176">
        <f>Simulações!AL509</f>
        <v>2</v>
      </c>
      <c r="L509" s="176">
        <f>Simulações!AS509</f>
        <v>0</v>
      </c>
      <c r="M509" s="172" t="str">
        <f>IF(Simulações!CY509="","",Simulações!CY509)</f>
        <v/>
      </c>
      <c r="N509" s="172" t="str">
        <f>IF(Simulações!CZ509="","",Simulações!CZ509)</f>
        <v/>
      </c>
      <c r="O509" s="172">
        <v>1</v>
      </c>
    </row>
    <row r="510" spans="1:15" ht="14.25" customHeight="1" x14ac:dyDescent="0.25">
      <c r="A510" s="1" t="str">
        <f>Simulações!D510</f>
        <v>Paulo Afonso [Estrutural]</v>
      </c>
      <c r="B510" s="172" t="str">
        <f>Simulações!DK510</f>
        <v>Sim</v>
      </c>
      <c r="C510" s="183">
        <f>Simulações!K510</f>
        <v>96</v>
      </c>
      <c r="D510" s="172" t="str">
        <f>Simulações!G510</f>
        <v>C5</v>
      </c>
      <c r="E510" s="172" t="str">
        <f>Simulações!CH510</f>
        <v>SX LIGHTING</v>
      </c>
      <c r="F510" s="172" t="str">
        <f>Simulações!CI510</f>
        <v>SX-INEVO020HF</v>
      </c>
      <c r="G510" s="172">
        <f>Simulações!CN510</f>
        <v>22.5</v>
      </c>
      <c r="H510" s="172" t="str">
        <f>Simulações!CT510</f>
        <v>Médio I</v>
      </c>
      <c r="I510" s="172" t="str">
        <f>IF(Simulações!CU510="","",Simulações!CU510)</f>
        <v/>
      </c>
      <c r="J510" s="172" t="str">
        <f>IF(Simulações!CX510="","",Simulações!CX510)</f>
        <v/>
      </c>
      <c r="K510" s="176">
        <f>Simulações!AL510</f>
        <v>2</v>
      </c>
      <c r="L510" s="176">
        <f>Simulações!AS510</f>
        <v>0</v>
      </c>
      <c r="M510" s="172" t="str">
        <f>IF(Simulações!CY510="","",Simulações!CY510)</f>
        <v/>
      </c>
      <c r="N510" s="172" t="str">
        <f>IF(Simulações!CZ510="","",Simulações!CZ510)</f>
        <v/>
      </c>
      <c r="O510" s="172">
        <v>1</v>
      </c>
    </row>
    <row r="511" spans="1:15" ht="14.25" customHeight="1" x14ac:dyDescent="0.25">
      <c r="A511" s="1" t="str">
        <f>Simulações!D511</f>
        <v>Paulo Afonso [Estrutural]</v>
      </c>
      <c r="B511" s="172" t="str">
        <f>Simulações!DK511</f>
        <v>Sim</v>
      </c>
      <c r="C511" s="183">
        <f>Simulações!K511</f>
        <v>96</v>
      </c>
      <c r="D511" s="172" t="str">
        <f>Simulações!G511</f>
        <v>C5</v>
      </c>
      <c r="E511" s="172" t="str">
        <f>Simulações!CH511</f>
        <v>TECNOWATT</v>
      </c>
      <c r="F511" s="172" t="str">
        <f>Simulações!CI511</f>
        <v xml:space="preserve">SIGSAGPTLRRSSNDL_30W_38IBBRS
</v>
      </c>
      <c r="G511" s="172">
        <f>Simulações!CN511</f>
        <v>30</v>
      </c>
      <c r="H511" s="172" t="str">
        <f>Simulações!CT511</f>
        <v>Médio I</v>
      </c>
      <c r="I511" s="172" t="str">
        <f>IF(Simulações!CU511="","",Simulações!CU511)</f>
        <v/>
      </c>
      <c r="J511" s="172" t="str">
        <f>IF(Simulações!CX511="","",Simulações!CX511)</f>
        <v/>
      </c>
      <c r="K511" s="176">
        <f>Simulações!AL511</f>
        <v>2</v>
      </c>
      <c r="L511" s="176">
        <f>Simulações!AS511</f>
        <v>0</v>
      </c>
      <c r="M511" s="172" t="str">
        <f>IF(Simulações!CY511="","",Simulações!CY511)</f>
        <v/>
      </c>
      <c r="N511" s="172" t="str">
        <f>IF(Simulações!CZ511="","",Simulações!CZ511)</f>
        <v/>
      </c>
      <c r="O511" s="172">
        <v>1</v>
      </c>
    </row>
    <row r="512" spans="1:15" ht="14.25" customHeight="1" x14ac:dyDescent="0.25">
      <c r="A512" s="1" t="str">
        <f>Simulações!D512</f>
        <v>Tempo Feliz [Estrutural]</v>
      </c>
      <c r="B512" s="172" t="str">
        <f>Simulações!DK512</f>
        <v>Sim</v>
      </c>
      <c r="C512" s="183">
        <f>Simulações!K512</f>
        <v>30</v>
      </c>
      <c r="D512" s="172" t="str">
        <f>Simulações!G512</f>
        <v>C3</v>
      </c>
      <c r="E512" s="172" t="e">
        <f>Simulações!CH512</f>
        <v>#N/A</v>
      </c>
      <c r="F512" s="172">
        <f>Simulações!CI512</f>
        <v>0</v>
      </c>
      <c r="G512" s="172" t="e">
        <f>Simulações!CN512</f>
        <v>#N/A</v>
      </c>
      <c r="H512" s="172" t="str">
        <f>Simulações!CT512</f>
        <v>Médio I</v>
      </c>
      <c r="I512" s="172" t="str">
        <f>IF(Simulações!CU512="","",Simulações!CU512)</f>
        <v/>
      </c>
      <c r="J512" s="172" t="str">
        <f>IF(Simulações!CX512="","",Simulações!CX512)</f>
        <v/>
      </c>
      <c r="K512" s="176">
        <f>Simulações!AL512</f>
        <v>2</v>
      </c>
      <c r="L512" s="176">
        <f>Simulações!AS512</f>
        <v>0</v>
      </c>
      <c r="M512" s="172" t="str">
        <f>IF(Simulações!CY512="","",Simulações!CY512)</f>
        <v/>
      </c>
      <c r="N512" s="172" t="str">
        <f>IF(Simulações!CZ512="","",Simulações!CZ512)</f>
        <v/>
      </c>
      <c r="O512" s="172">
        <v>1</v>
      </c>
    </row>
    <row r="513" spans="1:15" ht="14.25" customHeight="1" x14ac:dyDescent="0.25">
      <c r="A513" s="1" t="str">
        <f>Simulações!D513</f>
        <v>Tempo Feliz [Estrutural]</v>
      </c>
      <c r="B513" s="172" t="str">
        <f>Simulações!DK513</f>
        <v>Sim</v>
      </c>
      <c r="C513" s="183">
        <f>Simulações!K513</f>
        <v>30</v>
      </c>
      <c r="D513" s="172" t="str">
        <f>Simulações!G513</f>
        <v>C3</v>
      </c>
      <c r="E513" s="172" t="e">
        <f>Simulações!CH513</f>
        <v>#N/A</v>
      </c>
      <c r="F513" s="172">
        <f>Simulações!CI513</f>
        <v>0</v>
      </c>
      <c r="G513" s="172" t="e">
        <f>Simulações!CN513</f>
        <v>#N/A</v>
      </c>
      <c r="H513" s="172" t="str">
        <f>Simulações!CT513</f>
        <v>Médio I</v>
      </c>
      <c r="I513" s="172" t="str">
        <f>IF(Simulações!CU513="","",Simulações!CU513)</f>
        <v/>
      </c>
      <c r="J513" s="172" t="str">
        <f>IF(Simulações!CX513="","",Simulações!CX513)</f>
        <v/>
      </c>
      <c r="K513" s="176">
        <f>Simulações!AL513</f>
        <v>2</v>
      </c>
      <c r="L513" s="176">
        <f>Simulações!AS513</f>
        <v>0</v>
      </c>
      <c r="M513" s="172" t="str">
        <f>IF(Simulações!CY513="","",Simulações!CY513)</f>
        <v/>
      </c>
      <c r="N513" s="172" t="str">
        <f>IF(Simulações!CZ513="","",Simulações!CZ513)</f>
        <v/>
      </c>
      <c r="O513" s="172">
        <v>1</v>
      </c>
    </row>
    <row r="514" spans="1:15" ht="14.25" customHeight="1" x14ac:dyDescent="0.25">
      <c r="A514" s="1" t="str">
        <f>Simulações!D514</f>
        <v>Tempo Feliz [Estrutural]</v>
      </c>
      <c r="B514" s="172" t="str">
        <f>Simulações!DK514</f>
        <v>Sim</v>
      </c>
      <c r="C514" s="183">
        <f>Simulações!K514</f>
        <v>30</v>
      </c>
      <c r="D514" s="172" t="str">
        <f>Simulações!G514</f>
        <v>C3</v>
      </c>
      <c r="E514" s="172" t="e">
        <f>Simulações!CH514</f>
        <v>#N/A</v>
      </c>
      <c r="F514" s="172">
        <f>Simulações!CI514</f>
        <v>0</v>
      </c>
      <c r="G514" s="172" t="e">
        <f>Simulações!CN514</f>
        <v>#N/A</v>
      </c>
      <c r="H514" s="172" t="str">
        <f>Simulações!CT514</f>
        <v>Médio I</v>
      </c>
      <c r="I514" s="172" t="str">
        <f>IF(Simulações!CU514="","",Simulações!CU514)</f>
        <v/>
      </c>
      <c r="J514" s="172" t="str">
        <f>IF(Simulações!CX514="","",Simulações!CX514)</f>
        <v/>
      </c>
      <c r="K514" s="176">
        <f>Simulações!AL514</f>
        <v>2</v>
      </c>
      <c r="L514" s="176">
        <f>Simulações!AS514</f>
        <v>0</v>
      </c>
      <c r="M514" s="172" t="str">
        <f>IF(Simulações!CY514="","",Simulações!CY514)</f>
        <v/>
      </c>
      <c r="N514" s="172" t="str">
        <f>IF(Simulações!CZ514="","",Simulações!CZ514)</f>
        <v/>
      </c>
      <c r="O514" s="172">
        <v>1</v>
      </c>
    </row>
    <row r="515" spans="1:15" ht="14.25" customHeight="1" x14ac:dyDescent="0.25">
      <c r="A515" s="1" t="str">
        <f>Simulações!D515</f>
        <v>Coari [IAL]</v>
      </c>
      <c r="B515" s="172" t="str">
        <f>Simulações!DK515</f>
        <v>Sim</v>
      </c>
      <c r="C515" s="183">
        <f>Simulações!K515</f>
        <v>96</v>
      </c>
      <c r="D515" s="172" t="str">
        <f>Simulações!G515</f>
        <v>C5</v>
      </c>
      <c r="E515" s="172" t="str">
        <f>Simulações!CH515</f>
        <v>LEDSTAR</v>
      </c>
      <c r="F515" s="184" t="str">
        <f>Simulações!CI515</f>
        <v xml:space="preserve"> SL VT 9.1 17W</v>
      </c>
      <c r="G515" s="172">
        <f>Simulações!CN515</f>
        <v>17</v>
      </c>
      <c r="H515" s="172" t="str">
        <f>Simulações!CT515</f>
        <v>Curto I</v>
      </c>
      <c r="I515" s="172" t="str">
        <f>IF(Simulações!CU515="","",Simulações!CU515)</f>
        <v/>
      </c>
      <c r="J515" s="172" t="str">
        <f>IF(Simulações!CX515="","",Simulações!CX515)</f>
        <v/>
      </c>
      <c r="K515" s="176" t="str">
        <f>Simulações!AL515</f>
        <v>erro</v>
      </c>
      <c r="L515" s="176">
        <f>Simulações!AS515</f>
        <v>0</v>
      </c>
      <c r="M515" s="172" t="str">
        <f>IF(Simulações!CY515="","",Simulações!CY515)</f>
        <v/>
      </c>
      <c r="N515" s="172" t="str">
        <f>IF(Simulações!CZ515="","",Simulações!CZ515)</f>
        <v/>
      </c>
      <c r="O515" s="172">
        <v>1</v>
      </c>
    </row>
    <row r="516" spans="1:15" ht="14.25" customHeight="1" x14ac:dyDescent="0.25">
      <c r="A516" s="1" t="str">
        <f>Simulações!D516</f>
        <v>Coari [IAL]</v>
      </c>
      <c r="B516" s="172" t="str">
        <f>Simulações!DK516</f>
        <v>Sim</v>
      </c>
      <c r="C516" s="183">
        <f>Simulações!K516</f>
        <v>96</v>
      </c>
      <c r="D516" s="172" t="str">
        <f>Simulações!G516</f>
        <v>C5</v>
      </c>
      <c r="E516" s="172" t="str">
        <f>Simulações!CH516</f>
        <v>SX LIGHTING</v>
      </c>
      <c r="F516" s="172" t="str">
        <f>Simulações!CI516</f>
        <v>SX-INEVO020HF</v>
      </c>
      <c r="G516" s="172">
        <f>Simulações!CN516</f>
        <v>22.5</v>
      </c>
      <c r="H516" s="172" t="str">
        <f>Simulações!CT516</f>
        <v>Curto I</v>
      </c>
      <c r="I516" s="172" t="str">
        <f>IF(Simulações!CU516="","",Simulações!CU516)</f>
        <v/>
      </c>
      <c r="J516" s="172" t="str">
        <f>IF(Simulações!CX516="","",Simulações!CX516)</f>
        <v/>
      </c>
      <c r="K516" s="176" t="str">
        <f>Simulações!AL516</f>
        <v>erro</v>
      </c>
      <c r="L516" s="176">
        <f>Simulações!AS516</f>
        <v>0</v>
      </c>
      <c r="M516" s="172" t="str">
        <f>IF(Simulações!CY516="","",Simulações!CY516)</f>
        <v/>
      </c>
      <c r="N516" s="172" t="str">
        <f>IF(Simulações!CZ516="","",Simulações!CZ516)</f>
        <v/>
      </c>
      <c r="O516" s="172">
        <v>1</v>
      </c>
    </row>
    <row r="517" spans="1:15" ht="14.25" customHeight="1" x14ac:dyDescent="0.25">
      <c r="A517" s="1" t="str">
        <f>Simulações!D517</f>
        <v>Coari [IAL]</v>
      </c>
      <c r="B517" s="172" t="str">
        <f>Simulações!DK517</f>
        <v>Sim</v>
      </c>
      <c r="C517" s="183">
        <f>Simulações!K517</f>
        <v>96</v>
      </c>
      <c r="D517" s="172" t="str">
        <f>Simulações!G517</f>
        <v>C5</v>
      </c>
      <c r="E517" s="172" t="str">
        <f>Simulações!CH517</f>
        <v>TECNOWATT</v>
      </c>
      <c r="F517" s="172" t="str">
        <f>Simulações!CI517</f>
        <v xml:space="preserve">SIGSAGPTLRRSSNDL_30W_38IBBRS
</v>
      </c>
      <c r="G517" s="172">
        <f>Simulações!CN517</f>
        <v>30</v>
      </c>
      <c r="H517" s="172" t="str">
        <f>Simulações!CT517</f>
        <v>Curto I</v>
      </c>
      <c r="I517" s="172" t="str">
        <f>IF(Simulações!CU517="","",Simulações!CU517)</f>
        <v/>
      </c>
      <c r="J517" s="172" t="str">
        <f>IF(Simulações!CX517="","",Simulações!CX517)</f>
        <v/>
      </c>
      <c r="K517" s="176" t="str">
        <f>Simulações!AL517</f>
        <v>erro</v>
      </c>
      <c r="L517" s="176">
        <f>Simulações!AS517</f>
        <v>0</v>
      </c>
      <c r="M517" s="172" t="str">
        <f>IF(Simulações!CY517="","",Simulações!CY517)</f>
        <v/>
      </c>
      <c r="N517" s="172" t="str">
        <f>IF(Simulações!CZ517="","",Simulações!CZ517)</f>
        <v/>
      </c>
      <c r="O517" s="172">
        <v>1</v>
      </c>
    </row>
    <row r="518" spans="1:15" ht="14.25" customHeight="1" x14ac:dyDescent="0.25">
      <c r="A518" s="1" t="str">
        <f>Simulações!D518</f>
        <v>Serra Branca [IAL]</v>
      </c>
      <c r="B518" s="172" t="str">
        <f>Simulações!DK518</f>
        <v>Sim</v>
      </c>
      <c r="C518" s="183">
        <f>Simulações!K518</f>
        <v>96</v>
      </c>
      <c r="D518" s="172" t="str">
        <f>Simulações!G518</f>
        <v>C5</v>
      </c>
      <c r="E518" s="172" t="e">
        <f>Simulações!CH518</f>
        <v>#N/A</v>
      </c>
      <c r="F518" s="172">
        <f>Simulações!CI518</f>
        <v>0</v>
      </c>
      <c r="G518" s="172" t="e">
        <f>Simulações!CN518</f>
        <v>#N/A</v>
      </c>
      <c r="H518" s="172" t="str">
        <f>Simulações!CT518</f>
        <v>Médio II</v>
      </c>
      <c r="I518" s="172" t="str">
        <f>IF(Simulações!CU518="","",Simulações!CU518)</f>
        <v/>
      </c>
      <c r="J518" s="172" t="str">
        <f>IF(Simulações!CX518="","",Simulações!CX518)</f>
        <v/>
      </c>
      <c r="K518" s="176">
        <f>Simulações!AL518</f>
        <v>2</v>
      </c>
      <c r="L518" s="176">
        <f>Simulações!AS518</f>
        <v>0</v>
      </c>
      <c r="M518" s="172" t="str">
        <f>IF(Simulações!CY518="","",Simulações!CY518)</f>
        <v/>
      </c>
      <c r="N518" s="172" t="str">
        <f>IF(Simulações!CZ518="","",Simulações!CZ518)</f>
        <v/>
      </c>
      <c r="O518" s="172">
        <v>1</v>
      </c>
    </row>
    <row r="519" spans="1:15" ht="14.25" customHeight="1" x14ac:dyDescent="0.25">
      <c r="A519" s="1" t="str">
        <f>Simulações!D519</f>
        <v>Serra Branca [IAL]</v>
      </c>
      <c r="B519" s="172" t="str">
        <f>Simulações!DK519</f>
        <v>Sim</v>
      </c>
      <c r="C519" s="183">
        <f>Simulações!K519</f>
        <v>96</v>
      </c>
      <c r="D519" s="172" t="str">
        <f>Simulações!G519</f>
        <v>C5</v>
      </c>
      <c r="E519" s="172" t="e">
        <f>Simulações!CH519</f>
        <v>#N/A</v>
      </c>
      <c r="F519" s="172">
        <f>Simulações!CI519</f>
        <v>0</v>
      </c>
      <c r="G519" s="172" t="e">
        <f>Simulações!CN519</f>
        <v>#N/A</v>
      </c>
      <c r="H519" s="172" t="str">
        <f>Simulações!CT519</f>
        <v>Médio II</v>
      </c>
      <c r="I519" s="172" t="str">
        <f>IF(Simulações!CU519="","",Simulações!CU519)</f>
        <v/>
      </c>
      <c r="J519" s="172" t="str">
        <f>IF(Simulações!CX519="","",Simulações!CX519)</f>
        <v/>
      </c>
      <c r="K519" s="176">
        <f>Simulações!AL519</f>
        <v>2</v>
      </c>
      <c r="L519" s="176">
        <f>Simulações!AS519</f>
        <v>0</v>
      </c>
      <c r="M519" s="172" t="str">
        <f>IF(Simulações!CY519="","",Simulações!CY519)</f>
        <v/>
      </c>
      <c r="N519" s="172" t="str">
        <f>IF(Simulações!CZ519="","",Simulações!CZ519)</f>
        <v/>
      </c>
      <c r="O519" s="172">
        <v>1</v>
      </c>
    </row>
    <row r="520" spans="1:15" ht="14.25" customHeight="1" x14ac:dyDescent="0.25">
      <c r="A520" s="1" t="str">
        <f>Simulações!D520</f>
        <v>Serra Branca [IAL]</v>
      </c>
      <c r="B520" s="172" t="str">
        <f>Simulações!DK520</f>
        <v>Sim</v>
      </c>
      <c r="C520" s="183">
        <f>Simulações!K520</f>
        <v>96</v>
      </c>
      <c r="D520" s="172" t="str">
        <f>Simulações!G520</f>
        <v>C5</v>
      </c>
      <c r="E520" s="172" t="e">
        <f>Simulações!CH520</f>
        <v>#N/A</v>
      </c>
      <c r="F520" s="172">
        <f>Simulações!CI520</f>
        <v>0</v>
      </c>
      <c r="G520" s="172" t="e">
        <f>Simulações!CN520</f>
        <v>#N/A</v>
      </c>
      <c r="H520" s="172" t="str">
        <f>Simulações!CT520</f>
        <v>Médio II</v>
      </c>
      <c r="I520" s="172" t="str">
        <f>IF(Simulações!CU520="","",Simulações!CU520)</f>
        <v/>
      </c>
      <c r="J520" s="172" t="str">
        <f>IF(Simulações!CX520="","",Simulações!CX520)</f>
        <v/>
      </c>
      <c r="K520" s="176">
        <f>Simulações!AL520</f>
        <v>2</v>
      </c>
      <c r="L520" s="176">
        <f>Simulações!AS520</f>
        <v>0</v>
      </c>
      <c r="M520" s="172" t="str">
        <f>IF(Simulações!CY520="","",Simulações!CY520)</f>
        <v/>
      </c>
      <c r="N520" s="172" t="str">
        <f>IF(Simulações!CZ520="","",Simulações!CZ520)</f>
        <v/>
      </c>
      <c r="O520" s="172">
        <v>1</v>
      </c>
    </row>
    <row r="521" spans="1:15" ht="14.25" customHeight="1" x14ac:dyDescent="0.25">
      <c r="A521" s="1" t="str">
        <f>Simulações!D521</f>
        <v>Liberdade [IAL]</v>
      </c>
      <c r="B521" s="172" t="str">
        <f>Simulações!DK521</f>
        <v>Sim</v>
      </c>
      <c r="C521" s="183">
        <f>Simulações!K521</f>
        <v>72</v>
      </c>
      <c r="D521" s="172" t="str">
        <f>Simulações!G521</f>
        <v>C5</v>
      </c>
      <c r="E521" s="172" t="str">
        <f>Simulações!CH521</f>
        <v>LEDSTAR</v>
      </c>
      <c r="F521" s="184" t="str">
        <f>Simulações!CI521</f>
        <v xml:space="preserve"> SL VT 9.1 28W</v>
      </c>
      <c r="G521" s="172">
        <f>Simulações!CN521</f>
        <v>28</v>
      </c>
      <c r="H521" s="172" t="str">
        <f>Simulações!CT521</f>
        <v>Médio II</v>
      </c>
      <c r="I521" s="172" t="str">
        <f>IF(Simulações!CU521="","",Simulações!CU521)</f>
        <v/>
      </c>
      <c r="J521" s="172" t="str">
        <f>IF(Simulações!CX521="","",Simulações!CX521)</f>
        <v/>
      </c>
      <c r="K521" s="176">
        <f>Simulações!AL521</f>
        <v>4</v>
      </c>
      <c r="L521" s="176">
        <f>Simulações!AS521</f>
        <v>0</v>
      </c>
      <c r="M521" s="172" t="str">
        <f>IF(Simulações!CY521="","",Simulações!CY521)</f>
        <v/>
      </c>
      <c r="N521" s="172" t="str">
        <f>IF(Simulações!CZ521="","",Simulações!CZ521)</f>
        <v/>
      </c>
      <c r="O521" s="172">
        <v>1</v>
      </c>
    </row>
    <row r="522" spans="1:15" ht="14.25" customHeight="1" x14ac:dyDescent="0.25">
      <c r="A522" s="1" t="str">
        <f>Simulações!D522</f>
        <v>Liberdade [IAL]</v>
      </c>
      <c r="B522" s="172" t="str">
        <f>Simulações!DK522</f>
        <v>Sim</v>
      </c>
      <c r="C522" s="183">
        <f>Simulações!K522</f>
        <v>72</v>
      </c>
      <c r="D522" s="172" t="str">
        <f>Simulações!G522</f>
        <v>C5</v>
      </c>
      <c r="E522" s="172" t="str">
        <f>Simulações!CH522</f>
        <v>SX LIGHTING</v>
      </c>
      <c r="F522" s="172" t="str">
        <f>Simulações!CI522</f>
        <v>SX-INEVO020HF</v>
      </c>
      <c r="G522" s="172">
        <f>Simulações!CN522</f>
        <v>22.5</v>
      </c>
      <c r="H522" s="172" t="str">
        <f>Simulações!CT522</f>
        <v>Médio II</v>
      </c>
      <c r="I522" s="172" t="str">
        <f>IF(Simulações!CU522="","",Simulações!CU522)</f>
        <v/>
      </c>
      <c r="J522" s="172" t="str">
        <f>IF(Simulações!CX522="","",Simulações!CX522)</f>
        <v/>
      </c>
      <c r="K522" s="176">
        <f>Simulações!AL522</f>
        <v>4</v>
      </c>
      <c r="L522" s="176">
        <f>Simulações!AS522</f>
        <v>0</v>
      </c>
      <c r="M522" s="172" t="str">
        <f>IF(Simulações!CY522="","",Simulações!CY522)</f>
        <v/>
      </c>
      <c r="N522" s="172" t="str">
        <f>IF(Simulações!CZ522="","",Simulações!CZ522)</f>
        <v/>
      </c>
      <c r="O522" s="172">
        <v>1</v>
      </c>
    </row>
    <row r="523" spans="1:15" ht="14.25" customHeight="1" x14ac:dyDescent="0.25">
      <c r="A523" s="1" t="str">
        <f>Simulações!D523</f>
        <v>Liberdade [IAL]</v>
      </c>
      <c r="B523" s="172" t="str">
        <f>Simulações!DK523</f>
        <v>Sim</v>
      </c>
      <c r="C523" s="183">
        <f>Simulações!K523</f>
        <v>72</v>
      </c>
      <c r="D523" s="172" t="str">
        <f>Simulações!G523</f>
        <v>C5</v>
      </c>
      <c r="E523" s="172" t="str">
        <f>Simulações!CH523</f>
        <v>TECNOWATT</v>
      </c>
      <c r="F523" s="172" t="str">
        <f>Simulações!CI523</f>
        <v xml:space="preserve">SIGSAGPTLRRSSNDL_40W_50IBBRS
</v>
      </c>
      <c r="G523" s="172">
        <f>Simulações!CN523</f>
        <v>40</v>
      </c>
      <c r="H523" s="172" t="str">
        <f>Simulações!CT523</f>
        <v>Médio II</v>
      </c>
      <c r="I523" s="172" t="str">
        <f>IF(Simulações!CU523="","",Simulações!CU523)</f>
        <v>Longo II</v>
      </c>
      <c r="J523" s="172" t="str">
        <f>IF(Simulações!CX523="","",Simulações!CX523)</f>
        <v/>
      </c>
      <c r="K523" s="176">
        <f>Simulações!AL523</f>
        <v>4</v>
      </c>
      <c r="L523" s="176">
        <f>Simulações!AS523</f>
        <v>0</v>
      </c>
      <c r="M523" s="172" t="str">
        <f>IF(Simulações!CY523="","",Simulações!CY523)</f>
        <v/>
      </c>
      <c r="N523" s="172" t="str">
        <f>IF(Simulações!CZ523="","",Simulações!CZ523)</f>
        <v/>
      </c>
      <c r="O523" s="172">
        <v>1</v>
      </c>
    </row>
    <row r="524" spans="1:15" ht="14.25" customHeight="1" x14ac:dyDescent="0.25">
      <c r="A524" s="1" t="str">
        <f>Simulações!D524</f>
        <v>Jose Natario [Estrutural]</v>
      </c>
      <c r="B524" s="172" t="str">
        <f>Simulações!DK524</f>
        <v>Sim</v>
      </c>
      <c r="C524" s="183">
        <f>Simulações!K524</f>
        <v>72</v>
      </c>
      <c r="D524" s="172" t="str">
        <f>Simulações!G524</f>
        <v>C4</v>
      </c>
      <c r="E524" s="172" t="e">
        <f>Simulações!CH524</f>
        <v>#N/A</v>
      </c>
      <c r="F524" s="172">
        <f>Simulações!CI524</f>
        <v>0</v>
      </c>
      <c r="G524" s="172" t="e">
        <f>Simulações!CN524</f>
        <v>#N/A</v>
      </c>
      <c r="H524" s="172" t="str">
        <f>Simulações!CT524</f>
        <v>Médio I</v>
      </c>
      <c r="I524" s="172" t="str">
        <f>IF(Simulações!CU524="","",Simulações!CU524)</f>
        <v/>
      </c>
      <c r="J524" s="172" t="str">
        <f>IF(Simulações!CX524="","",Simulações!CX524)</f>
        <v/>
      </c>
      <c r="K524" s="176">
        <f>Simulações!AL524</f>
        <v>2</v>
      </c>
      <c r="L524" s="176">
        <f>Simulações!AS524</f>
        <v>0</v>
      </c>
      <c r="M524" s="172" t="str">
        <f>IF(Simulações!CY524="","",Simulações!CY524)</f>
        <v/>
      </c>
      <c r="N524" s="172" t="str">
        <f>IF(Simulações!CZ524="","",Simulações!CZ524)</f>
        <v/>
      </c>
      <c r="O524" s="172">
        <v>1</v>
      </c>
    </row>
    <row r="525" spans="1:15" ht="14.25" customHeight="1" x14ac:dyDescent="0.25">
      <c r="A525" s="1" t="str">
        <f>Simulações!D525</f>
        <v>Jose Natario [Estrutural]</v>
      </c>
      <c r="B525" s="172" t="str">
        <f>Simulações!DK525</f>
        <v>Sim</v>
      </c>
      <c r="C525" s="183">
        <f>Simulações!K525</f>
        <v>72</v>
      </c>
      <c r="D525" s="172" t="str">
        <f>Simulações!G525</f>
        <v>C4</v>
      </c>
      <c r="E525" s="172" t="e">
        <f>Simulações!CH525</f>
        <v>#N/A</v>
      </c>
      <c r="F525" s="172">
        <f>Simulações!CI525</f>
        <v>0</v>
      </c>
      <c r="G525" s="172" t="e">
        <f>Simulações!CN525</f>
        <v>#N/A</v>
      </c>
      <c r="H525" s="172" t="str">
        <f>Simulações!CT525</f>
        <v>Médio I</v>
      </c>
      <c r="I525" s="172" t="str">
        <f>IF(Simulações!CU525="","",Simulações!CU525)</f>
        <v/>
      </c>
      <c r="J525" s="172" t="str">
        <f>IF(Simulações!CX525="","",Simulações!CX525)</f>
        <v/>
      </c>
      <c r="K525" s="176">
        <f>Simulações!AL525</f>
        <v>2</v>
      </c>
      <c r="L525" s="176">
        <f>Simulações!AS525</f>
        <v>0</v>
      </c>
      <c r="M525" s="172" t="str">
        <f>IF(Simulações!CY525="","",Simulações!CY525)</f>
        <v/>
      </c>
      <c r="N525" s="172" t="str">
        <f>IF(Simulações!CZ525="","",Simulações!CZ525)</f>
        <v/>
      </c>
      <c r="O525" s="172">
        <v>1</v>
      </c>
    </row>
    <row r="526" spans="1:15" ht="14.25" customHeight="1" x14ac:dyDescent="0.25">
      <c r="A526" s="1" t="str">
        <f>Simulações!D526</f>
        <v>Jose Natario [Estrutural]</v>
      </c>
      <c r="B526" s="172" t="str">
        <f>Simulações!DK526</f>
        <v>Sim</v>
      </c>
      <c r="C526" s="183">
        <f>Simulações!K526</f>
        <v>72</v>
      </c>
      <c r="D526" s="172" t="str">
        <f>Simulações!G526</f>
        <v>C4</v>
      </c>
      <c r="E526" s="172" t="e">
        <f>Simulações!CH526</f>
        <v>#N/A</v>
      </c>
      <c r="F526" s="172">
        <f>Simulações!CI526</f>
        <v>0</v>
      </c>
      <c r="G526" s="172" t="e">
        <f>Simulações!CN526</f>
        <v>#N/A</v>
      </c>
      <c r="H526" s="172" t="str">
        <f>Simulações!CT526</f>
        <v>Médio I</v>
      </c>
      <c r="I526" s="172" t="str">
        <f>IF(Simulações!CU526="","",Simulações!CU526)</f>
        <v/>
      </c>
      <c r="J526" s="172" t="str">
        <f>IF(Simulações!CX526="","",Simulações!CX526)</f>
        <v/>
      </c>
      <c r="K526" s="176">
        <f>Simulações!AL526</f>
        <v>2</v>
      </c>
      <c r="L526" s="176">
        <f>Simulações!AS526</f>
        <v>0</v>
      </c>
      <c r="M526" s="172" t="str">
        <f>IF(Simulações!CY526="","",Simulações!CY526)</f>
        <v/>
      </c>
      <c r="N526" s="172" t="str">
        <f>IF(Simulações!CZ526="","",Simulações!CZ526)</f>
        <v/>
      </c>
      <c r="O526" s="172">
        <v>1</v>
      </c>
    </row>
    <row r="527" spans="1:15" ht="14.25" customHeight="1" x14ac:dyDescent="0.25">
      <c r="A527" s="1" t="str">
        <f>Simulações!D527</f>
        <v>Doutor Jose Rufino [IAL]</v>
      </c>
      <c r="B527" s="172" t="str">
        <f>Simulações!DK527</f>
        <v>Sim</v>
      </c>
      <c r="C527" s="183">
        <f>Simulações!K527</f>
        <v>70</v>
      </c>
      <c r="D527" s="172" t="str">
        <f>Simulações!G527</f>
        <v>C4</v>
      </c>
      <c r="E527" s="172" t="str">
        <f>Simulações!CH527</f>
        <v>LEDSTAR</v>
      </c>
      <c r="F527" s="172" t="str">
        <f>Simulações!CI527</f>
        <v xml:space="preserve"> SL VT 9.1 17W</v>
      </c>
      <c r="G527" s="172">
        <f>Simulações!CN527</f>
        <v>17</v>
      </c>
      <c r="H527" s="172" t="str">
        <f>Simulações!CT527</f>
        <v>Longo I</v>
      </c>
      <c r="I527" s="172" t="str">
        <f>IF(Simulações!CU527="","",Simulações!CU527)</f>
        <v/>
      </c>
      <c r="J527" s="172" t="str">
        <f>IF(Simulações!CX527="","",Simulações!CX527)</f>
        <v/>
      </c>
      <c r="K527" s="176" t="str">
        <f>Simulações!AL527</f>
        <v>erro</v>
      </c>
      <c r="L527" s="176">
        <f>Simulações!AS527</f>
        <v>0</v>
      </c>
      <c r="M527" s="172" t="str">
        <f>IF(Simulações!CY527="","",Simulações!CY527)</f>
        <v/>
      </c>
      <c r="N527" s="172" t="str">
        <f>IF(Simulações!CZ527="","",Simulações!CZ527)</f>
        <v/>
      </c>
      <c r="O527" s="172">
        <v>1</v>
      </c>
    </row>
    <row r="528" spans="1:15" ht="14.25" customHeight="1" x14ac:dyDescent="0.25">
      <c r="A528" s="1" t="str">
        <f>Simulações!D528</f>
        <v>Doutor Jose Rufino [IAL]</v>
      </c>
      <c r="B528" s="172" t="str">
        <f>Simulações!DK528</f>
        <v>Sim</v>
      </c>
      <c r="C528" s="183">
        <f>Simulações!K528</f>
        <v>70</v>
      </c>
      <c r="D528" s="172" t="str">
        <f>Simulações!G528</f>
        <v>C4</v>
      </c>
      <c r="E528" s="172" t="str">
        <f>Simulações!CH528</f>
        <v>SX LIGHTING</v>
      </c>
      <c r="F528" s="172" t="str">
        <f>Simulações!CI528</f>
        <v>SX-INEVO020HF</v>
      </c>
      <c r="G528" s="172">
        <f>Simulações!CN528</f>
        <v>22.5</v>
      </c>
      <c r="H528" s="172" t="str">
        <f>Simulações!CT528</f>
        <v>Longo I</v>
      </c>
      <c r="I528" s="172" t="str">
        <f>IF(Simulações!CU528="","",Simulações!CU528)</f>
        <v/>
      </c>
      <c r="J528" s="172" t="str">
        <f>IF(Simulações!CX528="","",Simulações!CX528)</f>
        <v/>
      </c>
      <c r="K528" s="176" t="str">
        <f>Simulações!AL528</f>
        <v>erro</v>
      </c>
      <c r="L528" s="176">
        <f>Simulações!AS528</f>
        <v>0</v>
      </c>
      <c r="M528" s="172" t="str">
        <f>IF(Simulações!CY528="","",Simulações!CY528)</f>
        <v/>
      </c>
      <c r="N528" s="172" t="str">
        <f>IF(Simulações!CZ528="","",Simulações!CZ528)</f>
        <v/>
      </c>
      <c r="O528" s="172">
        <v>1</v>
      </c>
    </row>
    <row r="529" spans="1:15" ht="14.25" customHeight="1" x14ac:dyDescent="0.25">
      <c r="A529" s="1" t="str">
        <f>Simulações!D529</f>
        <v>Doutor Jose Rufino [IAL]</v>
      </c>
      <c r="B529" s="172" t="str">
        <f>Simulações!DK529</f>
        <v>Sim</v>
      </c>
      <c r="C529" s="183">
        <f>Simulações!K529</f>
        <v>70</v>
      </c>
      <c r="D529" s="172" t="str">
        <f>Simulações!G529</f>
        <v>C4</v>
      </c>
      <c r="E529" s="172" t="e">
        <f>Simulações!CH529</f>
        <v>#N/A</v>
      </c>
      <c r="F529" s="172" t="str">
        <f>Simulações!CI529</f>
        <v>SIGSAGPTLRRSSNDL_30W_38IBBRS</v>
      </c>
      <c r="G529" s="172" t="e">
        <f>Simulações!CN529</f>
        <v>#N/A</v>
      </c>
      <c r="H529" s="172" t="str">
        <f>Simulações!CT529</f>
        <v>Longo I</v>
      </c>
      <c r="I529" s="172" t="str">
        <f>IF(Simulações!CU529="","",Simulações!CU529)</f>
        <v/>
      </c>
      <c r="J529" s="172" t="str">
        <f>IF(Simulações!CX529="","",Simulações!CX529)</f>
        <v/>
      </c>
      <c r="K529" s="176" t="str">
        <f>Simulações!AL529</f>
        <v>erro</v>
      </c>
      <c r="L529" s="176">
        <f>Simulações!AS529</f>
        <v>0</v>
      </c>
      <c r="M529" s="172" t="str">
        <f>IF(Simulações!CY529="","",Simulações!CY529)</f>
        <v/>
      </c>
      <c r="N529" s="172" t="str">
        <f>IF(Simulações!CZ529="","",Simulações!CZ529)</f>
        <v/>
      </c>
      <c r="O529" s="172">
        <v>1</v>
      </c>
    </row>
    <row r="530" spans="1:15" ht="14.25" customHeight="1" x14ac:dyDescent="0.25">
      <c r="A530" s="1" t="str">
        <f>Simulações!D530</f>
        <v>Padre Deogro Rodrigue [Estrutural]</v>
      </c>
      <c r="B530" s="172" t="str">
        <f>Simulações!DK530</f>
        <v>Sim</v>
      </c>
      <c r="C530" s="183">
        <f>Simulações!K530</f>
        <v>70</v>
      </c>
      <c r="D530" s="172" t="str">
        <f>Simulações!G530</f>
        <v>C4</v>
      </c>
      <c r="E530" s="172" t="e">
        <f>Simulações!CH530</f>
        <v>#N/A</v>
      </c>
      <c r="F530" s="172">
        <f>Simulações!CI530</f>
        <v>0</v>
      </c>
      <c r="G530" s="172" t="e">
        <f>Simulações!CN530</f>
        <v>#N/A</v>
      </c>
      <c r="H530" s="172" t="str">
        <f>Simulações!CT530</f>
        <v>Médio I</v>
      </c>
      <c r="I530" s="172" t="str">
        <f>IF(Simulações!CU530="","",Simulações!CU530)</f>
        <v/>
      </c>
      <c r="J530" s="172" t="str">
        <f>IF(Simulações!CX530="","",Simulações!CX530)</f>
        <v/>
      </c>
      <c r="K530" s="176" t="str">
        <f>Simulações!AL530</f>
        <v>erro</v>
      </c>
      <c r="L530" s="176">
        <f>Simulações!AS530</f>
        <v>0</v>
      </c>
      <c r="M530" s="172" t="str">
        <f>IF(Simulações!CY530="","",Simulações!CY530)</f>
        <v/>
      </c>
      <c r="N530" s="172" t="str">
        <f>IF(Simulações!CZ530="","",Simulações!CZ530)</f>
        <v/>
      </c>
      <c r="O530" s="172">
        <v>1</v>
      </c>
    </row>
    <row r="531" spans="1:15" ht="14.25" customHeight="1" x14ac:dyDescent="0.25">
      <c r="A531" s="1" t="str">
        <f>Simulações!D531</f>
        <v>Padre Deogro Rodrigue [Estrutural]</v>
      </c>
      <c r="B531" s="172" t="str">
        <f>Simulações!DK531</f>
        <v>Sim</v>
      </c>
      <c r="C531" s="183">
        <f>Simulações!K531</f>
        <v>70</v>
      </c>
      <c r="D531" s="172" t="str">
        <f>Simulações!G531</f>
        <v>C4</v>
      </c>
      <c r="E531" s="172" t="e">
        <f>Simulações!CH531</f>
        <v>#N/A</v>
      </c>
      <c r="F531" s="172">
        <f>Simulações!CI531</f>
        <v>0</v>
      </c>
      <c r="G531" s="172" t="e">
        <f>Simulações!CN531</f>
        <v>#N/A</v>
      </c>
      <c r="H531" s="172" t="str">
        <f>Simulações!CT531</f>
        <v>Médio I</v>
      </c>
      <c r="I531" s="172" t="str">
        <f>IF(Simulações!CU531="","",Simulações!CU531)</f>
        <v/>
      </c>
      <c r="J531" s="172" t="str">
        <f>IF(Simulações!CX531="","",Simulações!CX531)</f>
        <v/>
      </c>
      <c r="K531" s="176" t="str">
        <f>Simulações!AL531</f>
        <v>erro</v>
      </c>
      <c r="L531" s="176">
        <f>Simulações!AS531</f>
        <v>0</v>
      </c>
      <c r="M531" s="172" t="str">
        <f>IF(Simulações!CY531="","",Simulações!CY531)</f>
        <v/>
      </c>
      <c r="N531" s="172" t="str">
        <f>IF(Simulações!CZ531="","",Simulações!CZ531)</f>
        <v/>
      </c>
      <c r="O531" s="172">
        <v>1</v>
      </c>
    </row>
    <row r="532" spans="1:15" ht="14.25" customHeight="1" x14ac:dyDescent="0.25">
      <c r="A532" s="1" t="str">
        <f>Simulações!D532</f>
        <v>Padre Deogro Rodrigue [Estrutural]</v>
      </c>
      <c r="B532" s="172" t="str">
        <f>Simulações!DK532</f>
        <v>Sim</v>
      </c>
      <c r="C532" s="183">
        <f>Simulações!K532</f>
        <v>70</v>
      </c>
      <c r="D532" s="172" t="str">
        <f>Simulações!G532</f>
        <v>C4</v>
      </c>
      <c r="E532" s="172" t="e">
        <f>Simulações!CH532</f>
        <v>#N/A</v>
      </c>
      <c r="F532" s="172">
        <f>Simulações!CI532</f>
        <v>0</v>
      </c>
      <c r="G532" s="172" t="e">
        <f>Simulações!CN532</f>
        <v>#N/A</v>
      </c>
      <c r="H532" s="172" t="str">
        <f>Simulações!CT532</f>
        <v>Médio I</v>
      </c>
      <c r="I532" s="172" t="str">
        <f>IF(Simulações!CU532="","",Simulações!CU532)</f>
        <v/>
      </c>
      <c r="J532" s="172" t="str">
        <f>IF(Simulações!CX532="","",Simulações!CX532)</f>
        <v/>
      </c>
      <c r="K532" s="176" t="str">
        <f>Simulações!AL532</f>
        <v>erro</v>
      </c>
      <c r="L532" s="176">
        <f>Simulações!AS532</f>
        <v>0</v>
      </c>
      <c r="M532" s="172" t="str">
        <f>IF(Simulações!CY532="","",Simulações!CY532)</f>
        <v/>
      </c>
      <c r="N532" s="172" t="str">
        <f>IF(Simulações!CZ532="","",Simulações!CZ532)</f>
        <v/>
      </c>
      <c r="O532" s="172">
        <v>1</v>
      </c>
    </row>
    <row r="533" spans="1:15" ht="14.25" customHeight="1" x14ac:dyDescent="0.25">
      <c r="A533" s="1" t="str">
        <f>Simulações!D533</f>
        <v>Ouro Verde [IAE]</v>
      </c>
      <c r="B533" s="172" t="str">
        <f>Simulações!DK533</f>
        <v>Sim</v>
      </c>
      <c r="C533" s="183">
        <f>Simulações!K533</f>
        <v>70</v>
      </c>
      <c r="D533" s="172" t="str">
        <f>Simulações!G533</f>
        <v>C5</v>
      </c>
      <c r="E533" s="172" t="e">
        <f>Simulações!CH533</f>
        <v>#N/A</v>
      </c>
      <c r="F533" s="172">
        <f>Simulações!CI533</f>
        <v>0</v>
      </c>
      <c r="G533" s="172" t="e">
        <f>Simulações!CN533</f>
        <v>#N/A</v>
      </c>
      <c r="H533" s="172" t="str">
        <f>Simulações!CT533</f>
        <v>Médio I</v>
      </c>
      <c r="I533" s="172" t="str">
        <f>IF(Simulações!CU533="","",Simulações!CU533)</f>
        <v/>
      </c>
      <c r="J533" s="172" t="str">
        <f>IF(Simulações!CX533="","",Simulações!CX533)</f>
        <v/>
      </c>
      <c r="K533" s="176">
        <f>Simulações!AL533</f>
        <v>2</v>
      </c>
      <c r="L533" s="176">
        <f>Simulações!AS533</f>
        <v>0</v>
      </c>
      <c r="M533" s="172" t="str">
        <f>IF(Simulações!CY533="","",Simulações!CY533)</f>
        <v/>
      </c>
      <c r="N533" s="172" t="str">
        <f>IF(Simulações!CZ533="","",Simulações!CZ533)</f>
        <v/>
      </c>
      <c r="O533" s="172">
        <v>1</v>
      </c>
    </row>
    <row r="534" spans="1:15" ht="14.25" customHeight="1" x14ac:dyDescent="0.25">
      <c r="A534" s="1" t="str">
        <f>Simulações!D534</f>
        <v>Ouro Verde [IAE]</v>
      </c>
      <c r="B534" s="172" t="str">
        <f>Simulações!DK534</f>
        <v>Sim</v>
      </c>
      <c r="C534" s="183">
        <f>Simulações!K534</f>
        <v>70</v>
      </c>
      <c r="D534" s="172" t="str">
        <f>Simulações!G534</f>
        <v>C5</v>
      </c>
      <c r="E534" s="172" t="e">
        <f>Simulações!CH534</f>
        <v>#N/A</v>
      </c>
      <c r="F534" s="172">
        <f>Simulações!CI534</f>
        <v>0</v>
      </c>
      <c r="G534" s="172" t="e">
        <f>Simulações!CN534</f>
        <v>#N/A</v>
      </c>
      <c r="H534" s="172" t="str">
        <f>Simulações!CT534</f>
        <v>Médio I</v>
      </c>
      <c r="I534" s="172" t="str">
        <f>IF(Simulações!CU534="","",Simulações!CU534)</f>
        <v/>
      </c>
      <c r="J534" s="172" t="str">
        <f>IF(Simulações!CX534="","",Simulações!CX534)</f>
        <v/>
      </c>
      <c r="K534" s="176">
        <f>Simulações!AL534</f>
        <v>2</v>
      </c>
      <c r="L534" s="176">
        <f>Simulações!AS534</f>
        <v>0</v>
      </c>
      <c r="M534" s="172" t="str">
        <f>IF(Simulações!CY534="","",Simulações!CY534)</f>
        <v/>
      </c>
      <c r="N534" s="172" t="str">
        <f>IF(Simulações!CZ534="","",Simulações!CZ534)</f>
        <v/>
      </c>
      <c r="O534" s="172">
        <v>1</v>
      </c>
    </row>
    <row r="535" spans="1:15" ht="14.25" customHeight="1" x14ac:dyDescent="0.25">
      <c r="A535" s="1" t="str">
        <f>Simulações!D535</f>
        <v>Ouro Verde [IAE]</v>
      </c>
      <c r="B535" s="172" t="str">
        <f>Simulações!DK535</f>
        <v>Sim</v>
      </c>
      <c r="C535" s="183">
        <f>Simulações!K535</f>
        <v>70</v>
      </c>
      <c r="D535" s="172" t="str">
        <f>Simulações!G535</f>
        <v>C5</v>
      </c>
      <c r="E535" s="172" t="e">
        <f>Simulações!CH535</f>
        <v>#N/A</v>
      </c>
      <c r="F535" s="172">
        <f>Simulações!CI535</f>
        <v>0</v>
      </c>
      <c r="G535" s="172" t="e">
        <f>Simulações!CN535</f>
        <v>#N/A</v>
      </c>
      <c r="H535" s="172" t="str">
        <f>Simulações!CT535</f>
        <v>Médio I</v>
      </c>
      <c r="I535" s="172" t="str">
        <f>IF(Simulações!CU535="","",Simulações!CU535)</f>
        <v/>
      </c>
      <c r="J535" s="172" t="str">
        <f>IF(Simulações!CX535="","",Simulações!CX535)</f>
        <v/>
      </c>
      <c r="K535" s="176">
        <f>Simulações!AL535</f>
        <v>2</v>
      </c>
      <c r="L535" s="176">
        <f>Simulações!AS535</f>
        <v>0</v>
      </c>
      <c r="M535" s="172" t="str">
        <f>IF(Simulações!CY535="","",Simulações!CY535)</f>
        <v/>
      </c>
      <c r="N535" s="172" t="str">
        <f>IF(Simulações!CZ535="","",Simulações!CZ535)</f>
        <v/>
      </c>
      <c r="O535" s="172">
        <v>1</v>
      </c>
    </row>
    <row r="536" spans="1:15" ht="14.25" customHeight="1" x14ac:dyDescent="0.25">
      <c r="A536" s="1" t="str">
        <f>Simulações!D536</f>
        <v>Quatro De Setembro [IAL]</v>
      </c>
      <c r="B536" s="172" t="str">
        <f>Simulações!DK536</f>
        <v>Sim</v>
      </c>
      <c r="C536" s="183">
        <f>Simulações!K536</f>
        <v>70</v>
      </c>
      <c r="D536" s="172" t="str">
        <f>Simulações!G536</f>
        <v>C5</v>
      </c>
      <c r="E536" s="172" t="e">
        <f>Simulações!CH536</f>
        <v>#N/A</v>
      </c>
      <c r="F536" s="172">
        <f>Simulações!CI536</f>
        <v>0</v>
      </c>
      <c r="G536" s="172" t="e">
        <f>Simulações!CN536</f>
        <v>#N/A</v>
      </c>
      <c r="H536" s="172" t="str">
        <f>Simulações!CT536</f>
        <v>Médio I</v>
      </c>
      <c r="I536" s="172" t="str">
        <f>IF(Simulações!CU536="","",Simulações!CU536)</f>
        <v/>
      </c>
      <c r="J536" s="172" t="str">
        <f>IF(Simulações!CX536="","",Simulações!CX536)</f>
        <v/>
      </c>
      <c r="K536" s="176">
        <f>Simulações!AL536</f>
        <v>2</v>
      </c>
      <c r="L536" s="176">
        <f>Simulações!AS536</f>
        <v>0</v>
      </c>
      <c r="M536" s="172" t="str">
        <f>IF(Simulações!CY536="","",Simulações!CY536)</f>
        <v/>
      </c>
      <c r="N536" s="172" t="str">
        <f>IF(Simulações!CZ536="","",Simulações!CZ536)</f>
        <v/>
      </c>
      <c r="O536" s="172">
        <v>1</v>
      </c>
    </row>
    <row r="537" spans="1:15" ht="14.25" customHeight="1" x14ac:dyDescent="0.25">
      <c r="A537" s="1" t="str">
        <f>Simulações!D537</f>
        <v>Quatro De Setembro [IAL]</v>
      </c>
      <c r="B537" s="172" t="str">
        <f>Simulações!DK537</f>
        <v>Sim</v>
      </c>
      <c r="C537" s="183">
        <f>Simulações!K537</f>
        <v>70</v>
      </c>
      <c r="D537" s="172" t="str">
        <f>Simulações!G537</f>
        <v>C5</v>
      </c>
      <c r="E537" s="172" t="e">
        <f>Simulações!CH537</f>
        <v>#N/A</v>
      </c>
      <c r="F537" s="172">
        <f>Simulações!CI537</f>
        <v>0</v>
      </c>
      <c r="G537" s="172" t="e">
        <f>Simulações!CN537</f>
        <v>#N/A</v>
      </c>
      <c r="H537" s="172" t="str">
        <f>Simulações!CT537</f>
        <v>Médio I</v>
      </c>
      <c r="I537" s="172" t="str">
        <f>IF(Simulações!CU537="","",Simulações!CU537)</f>
        <v/>
      </c>
      <c r="J537" s="172" t="str">
        <f>IF(Simulações!CX537="","",Simulações!CX537)</f>
        <v/>
      </c>
      <c r="K537" s="176">
        <f>Simulações!AL537</f>
        <v>2</v>
      </c>
      <c r="L537" s="176">
        <f>Simulações!AS537</f>
        <v>0</v>
      </c>
      <c r="M537" s="172" t="str">
        <f>IF(Simulações!CY537="","",Simulações!CY537)</f>
        <v/>
      </c>
      <c r="N537" s="172" t="str">
        <f>IF(Simulações!CZ537="","",Simulações!CZ537)</f>
        <v/>
      </c>
      <c r="O537" s="172">
        <v>1</v>
      </c>
    </row>
    <row r="538" spans="1:15" ht="14.25" customHeight="1" x14ac:dyDescent="0.25">
      <c r="A538" s="1" t="str">
        <f>Simulações!D538</f>
        <v>Quatro De Setembro [IAL]</v>
      </c>
      <c r="B538" s="172" t="str">
        <f>Simulações!DK538</f>
        <v>Sim</v>
      </c>
      <c r="C538" s="183">
        <f>Simulações!K538</f>
        <v>70</v>
      </c>
      <c r="D538" s="172" t="str">
        <f>Simulações!G538</f>
        <v>C5</v>
      </c>
      <c r="E538" s="172" t="e">
        <f>Simulações!CH538</f>
        <v>#N/A</v>
      </c>
      <c r="F538" s="172">
        <f>Simulações!CI538</f>
        <v>0</v>
      </c>
      <c r="G538" s="172" t="e">
        <f>Simulações!CN538</f>
        <v>#N/A</v>
      </c>
      <c r="H538" s="172" t="str">
        <f>Simulações!CT538</f>
        <v>Médio I</v>
      </c>
      <c r="I538" s="172" t="str">
        <f>IF(Simulações!CU538="","",Simulações!CU538)</f>
        <v/>
      </c>
      <c r="J538" s="172" t="str">
        <f>IF(Simulações!CX538="","",Simulações!CX538)</f>
        <v/>
      </c>
      <c r="K538" s="176">
        <f>Simulações!AL538</f>
        <v>2</v>
      </c>
      <c r="L538" s="176">
        <f>Simulações!AS538</f>
        <v>0</v>
      </c>
      <c r="M538" s="172" t="str">
        <f>IF(Simulações!CY538="","",Simulações!CY538)</f>
        <v/>
      </c>
      <c r="N538" s="172" t="str">
        <f>IF(Simulações!CZ538="","",Simulações!CZ538)</f>
        <v/>
      </c>
      <c r="O538" s="172">
        <v>1</v>
      </c>
    </row>
    <row r="539" spans="1:15" ht="14.25" customHeight="1" x14ac:dyDescent="0.25">
      <c r="A539" s="1" t="str">
        <f>Simulações!D539</f>
        <v>Manoel Salvador [IAL]</v>
      </c>
      <c r="B539" s="172" t="str">
        <f>Simulações!DK539</f>
        <v>Sim</v>
      </c>
      <c r="C539" s="183">
        <f>Simulações!K539</f>
        <v>96</v>
      </c>
      <c r="D539" s="172" t="str">
        <f>Simulações!G539</f>
        <v>C4</v>
      </c>
      <c r="E539" s="172" t="str">
        <f>Simulações!CH539</f>
        <v>LEDSTAR</v>
      </c>
      <c r="F539" s="184" t="str">
        <f>Simulações!CI539</f>
        <v xml:space="preserve"> SL VT 9.1 28W</v>
      </c>
      <c r="G539" s="172">
        <f>Simulações!CN539</f>
        <v>28</v>
      </c>
      <c r="H539" s="172" t="str">
        <f>Simulações!CT539</f>
        <v>Médio I</v>
      </c>
      <c r="I539" s="172" t="str">
        <f>IF(Simulações!CU539="","",Simulações!CU539)</f>
        <v/>
      </c>
      <c r="J539" s="172" t="str">
        <f>IF(Simulações!CX539="","",Simulações!CX539)</f>
        <v/>
      </c>
      <c r="K539" s="176">
        <f>Simulações!AL539</f>
        <v>2</v>
      </c>
      <c r="L539" s="176">
        <f>Simulações!AS539</f>
        <v>0</v>
      </c>
      <c r="M539" s="172" t="str">
        <f>IF(Simulações!CY539="","",Simulações!CY539)</f>
        <v/>
      </c>
      <c r="N539" s="172" t="str">
        <f>IF(Simulações!CZ539="","",Simulações!CZ539)</f>
        <v/>
      </c>
      <c r="O539" s="172">
        <v>1</v>
      </c>
    </row>
    <row r="540" spans="1:15" ht="14.25" customHeight="1" x14ac:dyDescent="0.25">
      <c r="A540" s="1" t="str">
        <f>Simulações!D540</f>
        <v>Manoel Salvador [IAL]</v>
      </c>
      <c r="B540" s="172" t="str">
        <f>Simulações!DK540</f>
        <v>Sim</v>
      </c>
      <c r="C540" s="183">
        <f>Simulações!K540</f>
        <v>96</v>
      </c>
      <c r="D540" s="172" t="str">
        <f>Simulações!G540</f>
        <v>C4</v>
      </c>
      <c r="E540" s="172" t="str">
        <f>Simulações!CH540</f>
        <v>SX LIGHTING</v>
      </c>
      <c r="F540" s="172" t="str">
        <f>Simulações!CI540</f>
        <v>SX-INEVO030HF</v>
      </c>
      <c r="G540" s="172">
        <f>Simulações!CN540</f>
        <v>31</v>
      </c>
      <c r="H540" s="172" t="str">
        <f>Simulações!CT540</f>
        <v>Médio I</v>
      </c>
      <c r="I540" s="172" t="str">
        <f>IF(Simulações!CU540="","",Simulações!CU540)</f>
        <v/>
      </c>
      <c r="J540" s="172" t="str">
        <f>IF(Simulações!CX540="","",Simulações!CX540)</f>
        <v/>
      </c>
      <c r="K540" s="176">
        <f>Simulações!AL540</f>
        <v>2</v>
      </c>
      <c r="L540" s="176">
        <f>Simulações!AS540</f>
        <v>0</v>
      </c>
      <c r="M540" s="172" t="str">
        <f>IF(Simulações!CY540="","",Simulações!CY540)</f>
        <v/>
      </c>
      <c r="N540" s="172" t="str">
        <f>IF(Simulações!CZ540="","",Simulações!CZ540)</f>
        <v/>
      </c>
      <c r="O540" s="172">
        <v>1</v>
      </c>
    </row>
    <row r="541" spans="1:15" ht="14.25" customHeight="1" x14ac:dyDescent="0.25">
      <c r="A541" s="1" t="str">
        <f>Simulações!D541</f>
        <v>Manoel Salvador [IAL]</v>
      </c>
      <c r="B541" s="172" t="str">
        <f>Simulações!DK541</f>
        <v>Sim</v>
      </c>
      <c r="C541" s="183">
        <f>Simulações!K541</f>
        <v>96</v>
      </c>
      <c r="D541" s="172" t="str">
        <f>Simulações!G541</f>
        <v>C4</v>
      </c>
      <c r="E541" s="172" t="str">
        <f>Simulações!CH541</f>
        <v>TECNOWATT</v>
      </c>
      <c r="F541" s="172" t="str">
        <f>Simulações!CI541</f>
        <v xml:space="preserve">SIGSAGPTLRRSSNDL_30W_38IBBRS
</v>
      </c>
      <c r="G541" s="172">
        <f>Simulações!CN541</f>
        <v>30</v>
      </c>
      <c r="H541" s="172" t="str">
        <f>Simulações!CT541</f>
        <v>Médio I</v>
      </c>
      <c r="I541" s="172" t="str">
        <f>IF(Simulações!CU541="","",Simulações!CU541)</f>
        <v/>
      </c>
      <c r="J541" s="172" t="str">
        <f>IF(Simulações!CX541="","",Simulações!CX541)</f>
        <v/>
      </c>
      <c r="K541" s="176">
        <f>Simulações!AL541</f>
        <v>2</v>
      </c>
      <c r="L541" s="176">
        <f>Simulações!AS541</f>
        <v>0</v>
      </c>
      <c r="M541" s="172" t="str">
        <f>IF(Simulações!CY541="","",Simulações!CY541)</f>
        <v/>
      </c>
      <c r="N541" s="172" t="str">
        <f>IF(Simulações!CZ541="","",Simulações!CZ541)</f>
        <v/>
      </c>
      <c r="O541" s="172">
        <v>1</v>
      </c>
    </row>
    <row r="542" spans="1:15" ht="14.25" customHeight="1" x14ac:dyDescent="0.25">
      <c r="A542" s="1" t="str">
        <f>Simulações!D542</f>
        <v>Andira [IAE]</v>
      </c>
      <c r="B542" s="172" t="str">
        <f>Simulações!DK542</f>
        <v>Sim</v>
      </c>
      <c r="C542" s="183">
        <f>Simulações!K542</f>
        <v>70</v>
      </c>
      <c r="D542" s="172" t="str">
        <f>Simulações!G542</f>
        <v>C5</v>
      </c>
      <c r="E542" s="172" t="str">
        <f>Simulações!CH542</f>
        <v>LEDSTAR</v>
      </c>
      <c r="F542" s="184" t="str">
        <f>Simulações!CI542</f>
        <v xml:space="preserve"> SL VT 9.1 28W</v>
      </c>
      <c r="G542" s="172">
        <f>Simulações!CN542</f>
        <v>28</v>
      </c>
      <c r="H542" s="172" t="str">
        <f>Simulações!CT542</f>
        <v>Curto II</v>
      </c>
      <c r="I542" s="172" t="str">
        <f>IF(Simulações!CU542="","",Simulações!CU542)</f>
        <v/>
      </c>
      <c r="J542" s="172" t="str">
        <f>IF(Simulações!CX542="","",Simulações!CX542)</f>
        <v/>
      </c>
      <c r="K542" s="176">
        <f>Simulações!AL542</f>
        <v>2</v>
      </c>
      <c r="L542" s="176">
        <f>Simulações!AS542</f>
        <v>0</v>
      </c>
      <c r="M542" s="172" t="str">
        <f>IF(Simulações!CY542="","",Simulações!CY542)</f>
        <v/>
      </c>
      <c r="N542" s="172" t="str">
        <f>IF(Simulações!CZ542="","",Simulações!CZ542)</f>
        <v/>
      </c>
      <c r="O542" s="172">
        <v>1</v>
      </c>
    </row>
    <row r="543" spans="1:15" ht="14.25" customHeight="1" x14ac:dyDescent="0.25">
      <c r="A543" s="1" t="str">
        <f>Simulações!D543</f>
        <v>Andira [IAE]</v>
      </c>
      <c r="B543" s="172" t="str">
        <f>Simulações!DK543</f>
        <v>Sim</v>
      </c>
      <c r="C543" s="183">
        <f>Simulações!K543</f>
        <v>70</v>
      </c>
      <c r="D543" s="172" t="str">
        <f>Simulações!G543</f>
        <v>C5</v>
      </c>
      <c r="E543" s="172" t="str">
        <f>Simulações!CH543</f>
        <v>SX LIGHTING</v>
      </c>
      <c r="F543" s="172" t="str">
        <f>Simulações!CI543</f>
        <v>SX-INEVO020HF</v>
      </c>
      <c r="G543" s="172">
        <f>Simulações!CN543</f>
        <v>22.5</v>
      </c>
      <c r="H543" s="172" t="str">
        <f>Simulações!CT543</f>
        <v>Curto II</v>
      </c>
      <c r="I543" s="172" t="str">
        <f>IF(Simulações!CU543="","",Simulações!CU543)</f>
        <v/>
      </c>
      <c r="J543" s="172" t="str">
        <f>IF(Simulações!CX543="","",Simulações!CX543)</f>
        <v/>
      </c>
      <c r="K543" s="176">
        <f>Simulações!AL543</f>
        <v>2</v>
      </c>
      <c r="L543" s="176">
        <f>Simulações!AS543</f>
        <v>0</v>
      </c>
      <c r="M543" s="172" t="str">
        <f>IF(Simulações!CY543="","",Simulações!CY543)</f>
        <v/>
      </c>
      <c r="N543" s="172" t="str">
        <f>IF(Simulações!CZ543="","",Simulações!CZ543)</f>
        <v/>
      </c>
      <c r="O543" s="172">
        <v>1</v>
      </c>
    </row>
    <row r="544" spans="1:15" ht="14.25" customHeight="1" x14ac:dyDescent="0.25">
      <c r="A544" s="1" t="str">
        <f>Simulações!D544</f>
        <v>Andira [IAE]</v>
      </c>
      <c r="B544" s="172" t="str">
        <f>Simulações!DK544</f>
        <v>Sim</v>
      </c>
      <c r="C544" s="183">
        <f>Simulações!K544</f>
        <v>70</v>
      </c>
      <c r="D544" s="172" t="str">
        <f>Simulações!G544</f>
        <v>C5</v>
      </c>
      <c r="E544" s="172" t="str">
        <f>Simulações!CH544</f>
        <v>TECNOWATT</v>
      </c>
      <c r="F544" s="172" t="str">
        <f>Simulações!CI544</f>
        <v xml:space="preserve">SIGSAGPTLRRSSNDL_30W_38IBBRS
</v>
      </c>
      <c r="G544" s="172">
        <f>Simulações!CN544</f>
        <v>30</v>
      </c>
      <c r="H544" s="172" t="str">
        <f>Simulações!CT544</f>
        <v>Curto II</v>
      </c>
      <c r="I544" s="172" t="str">
        <f>IF(Simulações!CU544="","",Simulações!CU544)</f>
        <v/>
      </c>
      <c r="J544" s="172" t="str">
        <f>IF(Simulações!CX544="","",Simulações!CX544)</f>
        <v/>
      </c>
      <c r="K544" s="176">
        <f>Simulações!AL544</f>
        <v>2</v>
      </c>
      <c r="L544" s="176">
        <f>Simulações!AS544</f>
        <v>0</v>
      </c>
      <c r="M544" s="172" t="str">
        <f>IF(Simulações!CY544="","",Simulações!CY544)</f>
        <v/>
      </c>
      <c r="N544" s="172" t="str">
        <f>IF(Simulações!CZ544="","",Simulações!CZ544)</f>
        <v/>
      </c>
      <c r="O544" s="172">
        <v>1</v>
      </c>
    </row>
    <row r="545" spans="1:15" ht="14.25" customHeight="1" x14ac:dyDescent="0.25">
      <c r="A545" s="1" t="str">
        <f>Simulações!D545</f>
        <v>Coronel Seara [IAL]</v>
      </c>
      <c r="B545" s="172" t="str">
        <f>Simulações!DK545</f>
        <v>Sim</v>
      </c>
      <c r="C545" s="183">
        <f>Simulações!K545</f>
        <v>70</v>
      </c>
      <c r="D545" s="172" t="str">
        <f>Simulações!G545</f>
        <v>C4</v>
      </c>
      <c r="E545" s="172" t="str">
        <f>Simulações!CH545</f>
        <v>LEDSTAR</v>
      </c>
      <c r="F545" s="184" t="str">
        <f>Simulações!CI545</f>
        <v xml:space="preserve"> SL VT 9.1 28W</v>
      </c>
      <c r="G545" s="172">
        <f>Simulações!CN545</f>
        <v>28</v>
      </c>
      <c r="H545" s="172" t="str">
        <f>Simulações!CT545</f>
        <v>Médio I</v>
      </c>
      <c r="I545" s="172" t="str">
        <f>IF(Simulações!CU545="","",Simulações!CU545)</f>
        <v/>
      </c>
      <c r="J545" s="172" t="str">
        <f>IF(Simulações!CX545="","",Simulações!CX545)</f>
        <v/>
      </c>
      <c r="K545" s="176">
        <f>Simulações!AL545</f>
        <v>2</v>
      </c>
      <c r="L545" s="176">
        <f>Simulações!AS545</f>
        <v>0</v>
      </c>
      <c r="M545" s="172" t="str">
        <f>IF(Simulações!CY545="","",Simulações!CY545)</f>
        <v/>
      </c>
      <c r="N545" s="172" t="str">
        <f>IF(Simulações!CZ545="","",Simulações!CZ545)</f>
        <v/>
      </c>
      <c r="O545" s="172">
        <v>1</v>
      </c>
    </row>
    <row r="546" spans="1:15" ht="14.25" customHeight="1" x14ac:dyDescent="0.25">
      <c r="A546" s="1" t="str">
        <f>Simulações!D546</f>
        <v>Coronel Seara [IAL]</v>
      </c>
      <c r="B546" s="172" t="str">
        <f>Simulações!DK546</f>
        <v>Sim</v>
      </c>
      <c r="C546" s="183">
        <f>Simulações!K546</f>
        <v>70</v>
      </c>
      <c r="D546" s="172" t="str">
        <f>Simulações!G546</f>
        <v>C4</v>
      </c>
      <c r="E546" s="172" t="str">
        <f>Simulações!CH546</f>
        <v>SX LIGHTING</v>
      </c>
      <c r="F546" s="172" t="str">
        <f>Simulações!CI546</f>
        <v>SX-INEVO020HF</v>
      </c>
      <c r="G546" s="172">
        <f>Simulações!CN546</f>
        <v>22.5</v>
      </c>
      <c r="H546" s="172" t="str">
        <f>Simulações!CT546</f>
        <v>Médio I</v>
      </c>
      <c r="I546" s="172" t="str">
        <f>IF(Simulações!CU546="","",Simulações!CU546)</f>
        <v/>
      </c>
      <c r="J546" s="172" t="str">
        <f>IF(Simulações!CX546="","",Simulações!CX546)</f>
        <v/>
      </c>
      <c r="K546" s="176">
        <f>Simulações!AL546</f>
        <v>2</v>
      </c>
      <c r="L546" s="176">
        <f>Simulações!AS546</f>
        <v>0</v>
      </c>
      <c r="M546" s="172" t="str">
        <f>IF(Simulações!CY546="","",Simulações!CY546)</f>
        <v/>
      </c>
      <c r="N546" s="172" t="str">
        <f>IF(Simulações!CZ546="","",Simulações!CZ546)</f>
        <v/>
      </c>
      <c r="O546" s="172">
        <v>1</v>
      </c>
    </row>
    <row r="547" spans="1:15" ht="14.25" customHeight="1" x14ac:dyDescent="0.25">
      <c r="A547" s="1" t="str">
        <f>Simulações!D547</f>
        <v>Coronel Seara [IAL]</v>
      </c>
      <c r="B547" s="172" t="str">
        <f>Simulações!DK547</f>
        <v>Sim</v>
      </c>
      <c r="C547" s="183">
        <f>Simulações!K547</f>
        <v>70</v>
      </c>
      <c r="D547" s="172" t="str">
        <f>Simulações!G547</f>
        <v>C4</v>
      </c>
      <c r="E547" s="172" t="str">
        <f>Simulações!CH547</f>
        <v>TECNOWATT</v>
      </c>
      <c r="F547" s="172" t="str">
        <f>Simulações!CI547</f>
        <v xml:space="preserve">SIGSAGPTLRRSSNDL_30W_38IBBRS
</v>
      </c>
      <c r="G547" s="172">
        <f>Simulações!CN547</f>
        <v>30</v>
      </c>
      <c r="H547" s="172" t="str">
        <f>Simulações!CT547</f>
        <v>Médio I</v>
      </c>
      <c r="I547" s="172" t="str">
        <f>IF(Simulações!CU547="","",Simulações!CU547)</f>
        <v/>
      </c>
      <c r="J547" s="172" t="str">
        <f>IF(Simulações!CX547="","",Simulações!CX547)</f>
        <v/>
      </c>
      <c r="K547" s="176">
        <f>Simulações!AL547</f>
        <v>2</v>
      </c>
      <c r="L547" s="176">
        <f>Simulações!AS547</f>
        <v>0</v>
      </c>
      <c r="M547" s="172" t="str">
        <f>IF(Simulações!CY547="","",Simulações!CY547)</f>
        <v/>
      </c>
      <c r="N547" s="172" t="str">
        <f>IF(Simulações!CZ547="","",Simulações!CZ547)</f>
        <v/>
      </c>
      <c r="O547" s="172">
        <v>1</v>
      </c>
    </row>
    <row r="548" spans="1:15" ht="14.25" customHeight="1" x14ac:dyDescent="0.25">
      <c r="A548" s="1" t="str">
        <f>Simulações!D548</f>
        <v>Aprigio Guimaraes [IAL]</v>
      </c>
      <c r="B548" s="172" t="str">
        <f>Simulações!DK548</f>
        <v>Sim</v>
      </c>
      <c r="C548" s="183">
        <f>Simulações!K548</f>
        <v>72</v>
      </c>
      <c r="D548" s="172" t="str">
        <f>Simulações!G548</f>
        <v>C3</v>
      </c>
      <c r="E548" s="172" t="str">
        <f>Simulações!CH548</f>
        <v>LEDSTAR</v>
      </c>
      <c r="F548" s="184" t="str">
        <f>Simulações!CI548</f>
        <v xml:space="preserve"> SL VT 9.1 65W</v>
      </c>
      <c r="G548" s="172">
        <f>Simulações!CN548</f>
        <v>65</v>
      </c>
      <c r="H548" s="172" t="str">
        <f>Simulações!CT548</f>
        <v>Médio I</v>
      </c>
      <c r="I548" s="172" t="str">
        <f>IF(Simulações!CU548="","",Simulações!CU548)</f>
        <v/>
      </c>
      <c r="J548" s="172" t="str">
        <f>IF(Simulações!CX548="","",Simulações!CX548)</f>
        <v/>
      </c>
      <c r="K548" s="176">
        <f>Simulações!AL548</f>
        <v>2</v>
      </c>
      <c r="L548" s="176">
        <f>Simulações!AS548</f>
        <v>0</v>
      </c>
      <c r="M548" s="172" t="str">
        <f>IF(Simulações!CY548="","",Simulações!CY548)</f>
        <v/>
      </c>
      <c r="N548" s="172" t="str">
        <f>IF(Simulações!CZ548="","",Simulações!CZ548)</f>
        <v/>
      </c>
      <c r="O548" s="172">
        <v>1</v>
      </c>
    </row>
    <row r="549" spans="1:15" ht="14.25" customHeight="1" x14ac:dyDescent="0.25">
      <c r="A549" s="1" t="str">
        <f>Simulações!D549</f>
        <v>Aprigio Guimaraes [IAL]</v>
      </c>
      <c r="B549" s="172" t="str">
        <f>Simulações!DK549</f>
        <v>Sim</v>
      </c>
      <c r="C549" s="183">
        <f>Simulações!K549</f>
        <v>72</v>
      </c>
      <c r="D549" s="172" t="str">
        <f>Simulações!G549</f>
        <v>C3</v>
      </c>
      <c r="E549" s="172" t="str">
        <f>Simulações!CH549</f>
        <v>SX LIGHTING</v>
      </c>
      <c r="F549" s="172" t="str">
        <f>Simulações!CI549</f>
        <v>SX-INLPP070HF</v>
      </c>
      <c r="G549" s="172">
        <f>Simulações!CN549</f>
        <v>70</v>
      </c>
      <c r="H549" s="172" t="str">
        <f>Simulações!CT549</f>
        <v>Médio I</v>
      </c>
      <c r="I549" s="172" t="str">
        <f>IF(Simulações!CU549="","",Simulações!CU549)</f>
        <v/>
      </c>
      <c r="J549" s="172" t="str">
        <f>IF(Simulações!CX549="","",Simulações!CX549)</f>
        <v/>
      </c>
      <c r="K549" s="176">
        <f>Simulações!AL549</f>
        <v>2</v>
      </c>
      <c r="L549" s="176">
        <f>Simulações!AS549</f>
        <v>0</v>
      </c>
      <c r="M549" s="172" t="str">
        <f>IF(Simulações!CY549="","",Simulações!CY549)</f>
        <v/>
      </c>
      <c r="N549" s="172" t="str">
        <f>IF(Simulações!CZ549="","",Simulações!CZ549)</f>
        <v/>
      </c>
      <c r="O549" s="172">
        <v>1</v>
      </c>
    </row>
    <row r="550" spans="1:15" ht="14.25" customHeight="1" x14ac:dyDescent="0.25">
      <c r="A550" s="1" t="str">
        <f>Simulações!D550</f>
        <v>Aprigio Guimaraes [IAL]</v>
      </c>
      <c r="B550" s="172" t="str">
        <f>Simulações!DK550</f>
        <v>Sim</v>
      </c>
      <c r="C550" s="183">
        <f>Simulações!K550</f>
        <v>72</v>
      </c>
      <c r="D550" s="172" t="str">
        <f>Simulações!G550</f>
        <v>C3</v>
      </c>
      <c r="E550" s="172" t="str">
        <f>Simulações!CH550</f>
        <v>TECNOWATT</v>
      </c>
      <c r="F550" s="172" t="str">
        <f>Simulações!CI550</f>
        <v xml:space="preserve">SIGSAGPTLRRSSNDL_60W_73IBBRS
</v>
      </c>
      <c r="G550" s="172">
        <f>Simulações!CN550</f>
        <v>60</v>
      </c>
      <c r="H550" s="172" t="str">
        <f>Simulações!CT550</f>
        <v>Médio I</v>
      </c>
      <c r="I550" s="172" t="str">
        <f>IF(Simulações!CU550="","",Simulações!CU550)</f>
        <v/>
      </c>
      <c r="J550" s="172" t="str">
        <f>IF(Simulações!CX550="","",Simulações!CX550)</f>
        <v/>
      </c>
      <c r="K550" s="176">
        <f>Simulações!AL550</f>
        <v>2</v>
      </c>
      <c r="L550" s="176">
        <f>Simulações!AS550</f>
        <v>0</v>
      </c>
      <c r="M550" s="172" t="str">
        <f>IF(Simulações!CY550="","",Simulações!CY550)</f>
        <v/>
      </c>
      <c r="N550" s="172" t="str">
        <f>IF(Simulações!CZ550="","",Simulações!CZ550)</f>
        <v/>
      </c>
      <c r="O550" s="172">
        <v>1</v>
      </c>
    </row>
    <row r="551" spans="1:15" ht="14.25" customHeight="1" x14ac:dyDescent="0.25">
      <c r="A551" s="1" t="str">
        <f>Simulações!D551</f>
        <v>Rua GonASSalves Dias [IAL]</v>
      </c>
      <c r="B551" s="172" t="str">
        <f>Simulações!DK551</f>
        <v>Sim</v>
      </c>
      <c r="C551" s="183">
        <f>Simulações!K551</f>
        <v>72</v>
      </c>
      <c r="D551" s="172" t="str">
        <f>Simulações!G551</f>
        <v>C4</v>
      </c>
      <c r="E551" s="172" t="e">
        <f>Simulações!CH551</f>
        <v>#N/A</v>
      </c>
      <c r="F551" s="172">
        <f>Simulações!CI551</f>
        <v>0</v>
      </c>
      <c r="G551" s="172" t="e">
        <f>Simulações!CN551</f>
        <v>#N/A</v>
      </c>
      <c r="H551" s="172" t="str">
        <f>Simulações!CT551</f>
        <v>Médio I</v>
      </c>
      <c r="I551" s="172" t="str">
        <f>IF(Simulações!CU551="","",Simulações!CU551)</f>
        <v/>
      </c>
      <c r="J551" s="172" t="str">
        <f>IF(Simulações!CX551="","",Simulações!CX551)</f>
        <v/>
      </c>
      <c r="K551" s="176">
        <f>Simulações!AL551</f>
        <v>2</v>
      </c>
      <c r="L551" s="176">
        <f>Simulações!AS551</f>
        <v>0</v>
      </c>
      <c r="M551" s="172" t="str">
        <f>IF(Simulações!CY551="","",Simulações!CY551)</f>
        <v/>
      </c>
      <c r="N551" s="172" t="str">
        <f>IF(Simulações!CZ551="","",Simulações!CZ551)</f>
        <v/>
      </c>
      <c r="O551" s="172">
        <v>1</v>
      </c>
    </row>
    <row r="552" spans="1:15" ht="14.25" customHeight="1" x14ac:dyDescent="0.25">
      <c r="A552" s="1" t="str">
        <f>Simulações!D552</f>
        <v>Rua GonASSalves Dias [IAL]</v>
      </c>
      <c r="B552" s="172" t="str">
        <f>Simulações!DK552</f>
        <v>Sim</v>
      </c>
      <c r="C552" s="183">
        <f>Simulações!K552</f>
        <v>72</v>
      </c>
      <c r="D552" s="172" t="str">
        <f>Simulações!G552</f>
        <v>C4</v>
      </c>
      <c r="E552" s="172" t="e">
        <f>Simulações!CH552</f>
        <v>#N/A</v>
      </c>
      <c r="F552" s="172">
        <f>Simulações!CI552</f>
        <v>0</v>
      </c>
      <c r="G552" s="172" t="e">
        <f>Simulações!CN552</f>
        <v>#N/A</v>
      </c>
      <c r="H552" s="172" t="str">
        <f>Simulações!CT552</f>
        <v>Médio I</v>
      </c>
      <c r="I552" s="172" t="str">
        <f>IF(Simulações!CU552="","",Simulações!CU552)</f>
        <v/>
      </c>
      <c r="J552" s="172" t="str">
        <f>IF(Simulações!CX552="","",Simulações!CX552)</f>
        <v/>
      </c>
      <c r="K552" s="176">
        <f>Simulações!AL552</f>
        <v>2</v>
      </c>
      <c r="L552" s="176">
        <f>Simulações!AS552</f>
        <v>0</v>
      </c>
      <c r="M552" s="172" t="str">
        <f>IF(Simulações!CY552="","",Simulações!CY552)</f>
        <v/>
      </c>
      <c r="N552" s="172" t="str">
        <f>IF(Simulações!CZ552="","",Simulações!CZ552)</f>
        <v/>
      </c>
      <c r="O552" s="172">
        <v>1</v>
      </c>
    </row>
    <row r="553" spans="1:15" ht="14.25" customHeight="1" x14ac:dyDescent="0.25">
      <c r="A553" s="1" t="str">
        <f>Simulações!D553</f>
        <v>Rua GonASSalves Dias [IAL]</v>
      </c>
      <c r="B553" s="172" t="str">
        <f>Simulações!DK553</f>
        <v>Sim</v>
      </c>
      <c r="C553" s="183">
        <f>Simulações!K553</f>
        <v>72</v>
      </c>
      <c r="D553" s="172" t="str">
        <f>Simulações!G553</f>
        <v>C4</v>
      </c>
      <c r="E553" s="172" t="e">
        <f>Simulações!CH553</f>
        <v>#N/A</v>
      </c>
      <c r="F553" s="172">
        <f>Simulações!CI553</f>
        <v>0</v>
      </c>
      <c r="G553" s="172" t="e">
        <f>Simulações!CN553</f>
        <v>#N/A</v>
      </c>
      <c r="H553" s="172" t="str">
        <f>Simulações!CT553</f>
        <v>Médio I</v>
      </c>
      <c r="I553" s="172" t="str">
        <f>IF(Simulações!CU553="","",Simulações!CU553)</f>
        <v/>
      </c>
      <c r="J553" s="172" t="str">
        <f>IF(Simulações!CX553="","",Simulações!CX553)</f>
        <v/>
      </c>
      <c r="K553" s="176">
        <f>Simulações!AL553</f>
        <v>2</v>
      </c>
      <c r="L553" s="176">
        <f>Simulações!AS553</f>
        <v>0</v>
      </c>
      <c r="M553" s="172" t="str">
        <f>IF(Simulações!CY553="","",Simulações!CY553)</f>
        <v/>
      </c>
      <c r="N553" s="172" t="str">
        <f>IF(Simulações!CZ553="","",Simulações!CZ553)</f>
        <v/>
      </c>
      <c r="O553" s="172">
        <v>1</v>
      </c>
    </row>
    <row r="554" spans="1:15" ht="14.25" customHeight="1" x14ac:dyDescent="0.25">
      <c r="A554" s="1" t="str">
        <f>Simulações!D554</f>
        <v>Rua SAPSo Caetano [estrutural]</v>
      </c>
      <c r="B554" s="172" t="str">
        <f>Simulações!DK554</f>
        <v>Sim</v>
      </c>
      <c r="C554" s="183">
        <f>Simulações!K554</f>
        <v>96</v>
      </c>
      <c r="D554" s="172" t="str">
        <f>Simulações!G554</f>
        <v>C4</v>
      </c>
      <c r="E554" s="172" t="e">
        <f>Simulações!CH554</f>
        <v>#N/A</v>
      </c>
      <c r="F554" s="172">
        <f>Simulações!CI554</f>
        <v>0</v>
      </c>
      <c r="G554" s="172" t="e">
        <f>Simulações!CN554</f>
        <v>#N/A</v>
      </c>
      <c r="H554" s="172" t="str">
        <f>Simulações!CT554</f>
        <v>Médio I</v>
      </c>
      <c r="I554" s="172" t="str">
        <f>IF(Simulações!CU554="","",Simulações!CU554)</f>
        <v/>
      </c>
      <c r="J554" s="172" t="str">
        <f>IF(Simulações!CX554="","",Simulações!CX554)</f>
        <v/>
      </c>
      <c r="K554" s="176">
        <f>Simulações!AL554</f>
        <v>2</v>
      </c>
      <c r="L554" s="176">
        <f>Simulações!AS554</f>
        <v>0</v>
      </c>
      <c r="M554" s="172" t="str">
        <f>IF(Simulações!CY554="","",Simulações!CY554)</f>
        <v/>
      </c>
      <c r="N554" s="172" t="str">
        <f>IF(Simulações!CZ554="","",Simulações!CZ554)</f>
        <v/>
      </c>
      <c r="O554" s="172">
        <v>1</v>
      </c>
    </row>
    <row r="555" spans="1:15" ht="14.25" customHeight="1" x14ac:dyDescent="0.25">
      <c r="A555" s="1" t="str">
        <f>Simulações!D555</f>
        <v>Rua SAPSo Caetano [estrutural]</v>
      </c>
      <c r="B555" s="172" t="str">
        <f>Simulações!DK555</f>
        <v>Sim</v>
      </c>
      <c r="C555" s="183">
        <f>Simulações!K555</f>
        <v>96</v>
      </c>
      <c r="D555" s="172" t="str">
        <f>Simulações!G555</f>
        <v>C4</v>
      </c>
      <c r="E555" s="172" t="e">
        <f>Simulações!CH555</f>
        <v>#N/A</v>
      </c>
      <c r="F555" s="172">
        <f>Simulações!CI555</f>
        <v>0</v>
      </c>
      <c r="G555" s="172" t="e">
        <f>Simulações!CN555</f>
        <v>#N/A</v>
      </c>
      <c r="H555" s="172" t="str">
        <f>Simulações!CT555</f>
        <v>Médio I</v>
      </c>
      <c r="I555" s="172" t="str">
        <f>IF(Simulações!CU555="","",Simulações!CU555)</f>
        <v/>
      </c>
      <c r="J555" s="172" t="str">
        <f>IF(Simulações!CX555="","",Simulações!CX555)</f>
        <v/>
      </c>
      <c r="K555" s="176">
        <f>Simulações!AL555</f>
        <v>2</v>
      </c>
      <c r="L555" s="176">
        <f>Simulações!AS555</f>
        <v>0</v>
      </c>
      <c r="M555" s="172" t="str">
        <f>IF(Simulações!CY555="","",Simulações!CY555)</f>
        <v/>
      </c>
      <c r="N555" s="172" t="str">
        <f>IF(Simulações!CZ555="","",Simulações!CZ555)</f>
        <v/>
      </c>
      <c r="O555" s="172">
        <v>1</v>
      </c>
    </row>
    <row r="556" spans="1:15" ht="14.25" customHeight="1" x14ac:dyDescent="0.25">
      <c r="A556" s="1" t="str">
        <f>Simulações!D556</f>
        <v>Rua SAPSo Caetano [estrutural]</v>
      </c>
      <c r="B556" s="172" t="str">
        <f>Simulações!DK556</f>
        <v>Sim</v>
      </c>
      <c r="C556" s="183">
        <f>Simulações!K556</f>
        <v>96</v>
      </c>
      <c r="D556" s="172" t="str">
        <f>Simulações!G556</f>
        <v>C4</v>
      </c>
      <c r="E556" s="172" t="e">
        <f>Simulações!CH556</f>
        <v>#N/A</v>
      </c>
      <c r="F556" s="172">
        <f>Simulações!CI556</f>
        <v>0</v>
      </c>
      <c r="G556" s="172" t="e">
        <f>Simulações!CN556</f>
        <v>#N/A</v>
      </c>
      <c r="H556" s="172" t="str">
        <f>Simulações!CT556</f>
        <v>Médio I</v>
      </c>
      <c r="I556" s="172" t="str">
        <f>IF(Simulações!CU556="","",Simulações!CU556)</f>
        <v/>
      </c>
      <c r="J556" s="172" t="str">
        <f>IF(Simulações!CX556="","",Simulações!CX556)</f>
        <v/>
      </c>
      <c r="K556" s="176">
        <f>Simulações!AL556</f>
        <v>2</v>
      </c>
      <c r="L556" s="176">
        <f>Simulações!AS556</f>
        <v>0</v>
      </c>
      <c r="M556" s="172" t="str">
        <f>IF(Simulações!CY556="","",Simulações!CY556)</f>
        <v/>
      </c>
      <c r="N556" s="172" t="str">
        <f>IF(Simulações!CZ556="","",Simulações!CZ556)</f>
        <v/>
      </c>
      <c r="O556" s="172">
        <v>1</v>
      </c>
    </row>
    <row r="557" spans="1:15" ht="14.25" customHeight="1" x14ac:dyDescent="0.25">
      <c r="A557" s="1" t="str">
        <f>Simulações!D557</f>
        <v>Rua Manoel De Brito [IAL]</v>
      </c>
      <c r="B557" s="172" t="str">
        <f>Simulações!DK557</f>
        <v>Sim</v>
      </c>
      <c r="C557" s="183">
        <f>Simulações!K557</f>
        <v>135</v>
      </c>
      <c r="D557" s="172" t="str">
        <f>Simulações!G557</f>
        <v>C3</v>
      </c>
      <c r="E557" s="172" t="e">
        <f>Simulações!CH557</f>
        <v>#N/A</v>
      </c>
      <c r="F557" s="172">
        <f>Simulações!CI557</f>
        <v>0</v>
      </c>
      <c r="G557" s="172" t="e">
        <f>Simulações!CN557</f>
        <v>#N/A</v>
      </c>
      <c r="H557" s="172" t="str">
        <f>Simulações!CT557</f>
        <v>Médio I</v>
      </c>
      <c r="I557" s="172" t="str">
        <f>IF(Simulações!CU557="","",Simulações!CU557)</f>
        <v/>
      </c>
      <c r="J557" s="172" t="str">
        <f>IF(Simulações!CX557="","",Simulações!CX557)</f>
        <v/>
      </c>
      <c r="K557" s="176">
        <f>Simulações!AL557</f>
        <v>2</v>
      </c>
      <c r="L557" s="176">
        <f>Simulações!AS557</f>
        <v>2</v>
      </c>
      <c r="M557" s="172" t="str">
        <f>IF(Simulações!CY557="","",Simulações!CY557)</f>
        <v/>
      </c>
      <c r="N557" s="172" t="str">
        <f>IF(Simulações!CZ557="","",Simulações!CZ557)</f>
        <v/>
      </c>
      <c r="O557" s="172">
        <v>1</v>
      </c>
    </row>
    <row r="558" spans="1:15" ht="14.25" customHeight="1" x14ac:dyDescent="0.25">
      <c r="A558" s="1" t="str">
        <f>Simulações!D558</f>
        <v>Rua Manoel De Brito [IAL]</v>
      </c>
      <c r="B558" s="172" t="str">
        <f>Simulações!DK558</f>
        <v>Sim</v>
      </c>
      <c r="C558" s="183">
        <f>Simulações!K558</f>
        <v>135</v>
      </c>
      <c r="D558" s="172" t="str">
        <f>Simulações!G558</f>
        <v>C3</v>
      </c>
      <c r="E558" s="172" t="e">
        <f>Simulações!CH558</f>
        <v>#N/A</v>
      </c>
      <c r="F558" s="172">
        <f>Simulações!CI558</f>
        <v>0</v>
      </c>
      <c r="G558" s="172" t="e">
        <f>Simulações!CN558</f>
        <v>#N/A</v>
      </c>
      <c r="H558" s="172" t="str">
        <f>Simulações!CT558</f>
        <v>Médio I</v>
      </c>
      <c r="I558" s="172" t="str">
        <f>IF(Simulações!CU558="","",Simulações!CU558)</f>
        <v>Médio II</v>
      </c>
      <c r="J558" s="172" t="str">
        <f>IF(Simulações!CX558="","",Simulações!CX558)</f>
        <v/>
      </c>
      <c r="K558" s="176">
        <f>Simulações!AL558</f>
        <v>2</v>
      </c>
      <c r="L558" s="176">
        <f>Simulações!AS558</f>
        <v>2</v>
      </c>
      <c r="M558" s="172" t="str">
        <f>IF(Simulações!CY558="","",Simulações!CY558)</f>
        <v/>
      </c>
      <c r="N558" s="172" t="str">
        <f>IF(Simulações!CZ558="","",Simulações!CZ558)</f>
        <v/>
      </c>
      <c r="O558" s="172">
        <v>1</v>
      </c>
    </row>
    <row r="559" spans="1:15" ht="14.25" customHeight="1" x14ac:dyDescent="0.25">
      <c r="A559" s="1" t="str">
        <f>Simulações!D559</f>
        <v>Rua Manoel De Brito [IAL]</v>
      </c>
      <c r="B559" s="172" t="str">
        <f>Simulações!DK559</f>
        <v>Sim</v>
      </c>
      <c r="C559" s="183">
        <f>Simulações!K559</f>
        <v>135</v>
      </c>
      <c r="D559" s="172" t="str">
        <f>Simulações!G559</f>
        <v>C3</v>
      </c>
      <c r="E559" s="172" t="e">
        <f>Simulações!CH559</f>
        <v>#N/A</v>
      </c>
      <c r="F559" s="172">
        <f>Simulações!CI559</f>
        <v>0</v>
      </c>
      <c r="G559" s="172" t="e">
        <f>Simulações!CN559</f>
        <v>#N/A</v>
      </c>
      <c r="H559" s="172" t="str">
        <f>Simulações!CT559</f>
        <v>Médio I</v>
      </c>
      <c r="I559" s="172" t="str">
        <f>IF(Simulações!CU559="","",Simulações!CU559)</f>
        <v>Médio II</v>
      </c>
      <c r="J559" s="172" t="str">
        <f>IF(Simulações!CX559="","",Simulações!CX559)</f>
        <v/>
      </c>
      <c r="K559" s="176">
        <f>Simulações!AL559</f>
        <v>2</v>
      </c>
      <c r="L559" s="176">
        <f>Simulações!AS559</f>
        <v>2</v>
      </c>
      <c r="M559" s="172" t="str">
        <f>IF(Simulações!CY559="","",Simulações!CY559)</f>
        <v/>
      </c>
      <c r="N559" s="172" t="str">
        <f>IF(Simulações!CZ559="","",Simulações!CZ559)</f>
        <v/>
      </c>
      <c r="O559" s="172">
        <v>1</v>
      </c>
    </row>
    <row r="560" spans="1:15" ht="14.25" customHeight="1" x14ac:dyDescent="0.25">
      <c r="A560" s="1" t="str">
        <f>Simulações!D560</f>
        <v>Avenida Antonio De Goes [IAE]</v>
      </c>
      <c r="B560" s="172" t="str">
        <f>Simulações!DK560</f>
        <v>Sim</v>
      </c>
      <c r="C560" s="183">
        <f>Simulações!K560</f>
        <v>150</v>
      </c>
      <c r="D560" s="172" t="str">
        <f>Simulações!G560</f>
        <v>-</v>
      </c>
      <c r="E560" s="172" t="e">
        <f>Simulações!CH560</f>
        <v>#N/A</v>
      </c>
      <c r="F560" s="172">
        <f>Simulações!CI560</f>
        <v>0</v>
      </c>
      <c r="G560" s="172" t="e">
        <f>Simulações!CN560</f>
        <v>#N/A</v>
      </c>
      <c r="H560" s="172" t="str">
        <f>Simulações!CT560</f>
        <v>Curto I</v>
      </c>
      <c r="I560" s="172" t="str">
        <f>IF(Simulações!CU560="","",Simulações!CU560)</f>
        <v/>
      </c>
      <c r="J560" s="172" t="str">
        <f>IF(Simulações!CX560="","",Simulações!CX560)</f>
        <v/>
      </c>
      <c r="K560" s="176">
        <f>Simulações!AL560</f>
        <v>2</v>
      </c>
      <c r="L560" s="176">
        <f>Simulações!AS560</f>
        <v>0</v>
      </c>
      <c r="M560" s="172" t="str">
        <f>IF(Simulações!CY560="","",Simulações!CY560)</f>
        <v/>
      </c>
      <c r="N560" s="172" t="str">
        <f>IF(Simulações!CZ560="","",Simulações!CZ560)</f>
        <v/>
      </c>
      <c r="O560" s="172">
        <v>1</v>
      </c>
    </row>
    <row r="561" spans="1:15" ht="14.25" customHeight="1" x14ac:dyDescent="0.25">
      <c r="A561" s="1" t="str">
        <f>Simulações!D561</f>
        <v>Avenida Antonio De Goes [IAE]</v>
      </c>
      <c r="B561" s="172" t="str">
        <f>Simulações!DK561</f>
        <v>Sim</v>
      </c>
      <c r="C561" s="183">
        <f>Simulações!K561</f>
        <v>150</v>
      </c>
      <c r="D561" s="172" t="str">
        <f>Simulações!G561</f>
        <v>-</v>
      </c>
      <c r="E561" s="172" t="e">
        <f>Simulações!CH561</f>
        <v>#N/A</v>
      </c>
      <c r="F561" s="172">
        <f>Simulações!CI561</f>
        <v>0</v>
      </c>
      <c r="G561" s="172" t="e">
        <f>Simulações!CN561</f>
        <v>#N/A</v>
      </c>
      <c r="H561" s="172" t="str">
        <f>Simulações!CT561</f>
        <v>Curto I</v>
      </c>
      <c r="I561" s="172" t="str">
        <f>IF(Simulações!CU561="","",Simulações!CU561)</f>
        <v/>
      </c>
      <c r="J561" s="172" t="str">
        <f>IF(Simulações!CX561="","",Simulações!CX561)</f>
        <v/>
      </c>
      <c r="K561" s="176">
        <f>Simulações!AL561</f>
        <v>2</v>
      </c>
      <c r="L561" s="176">
        <f>Simulações!AS561</f>
        <v>0</v>
      </c>
      <c r="M561" s="172" t="str">
        <f>IF(Simulações!CY561="","",Simulações!CY561)</f>
        <v/>
      </c>
      <c r="N561" s="172" t="str">
        <f>IF(Simulações!CZ561="","",Simulações!CZ561)</f>
        <v/>
      </c>
      <c r="O561" s="172">
        <v>1</v>
      </c>
    </row>
    <row r="562" spans="1:15" ht="14.25" customHeight="1" x14ac:dyDescent="0.25">
      <c r="A562" s="1" t="str">
        <f>Simulações!D562</f>
        <v>Avenida Antonio De Goes [IAE]</v>
      </c>
      <c r="B562" s="172" t="str">
        <f>Simulações!DK562</f>
        <v>Sim</v>
      </c>
      <c r="C562" s="183">
        <f>Simulações!K562</f>
        <v>150</v>
      </c>
      <c r="D562" s="172" t="str">
        <f>Simulações!G562</f>
        <v>-</v>
      </c>
      <c r="E562" s="172" t="e">
        <f>Simulações!CH562</f>
        <v>#N/A</v>
      </c>
      <c r="F562" s="172">
        <f>Simulações!CI562</f>
        <v>0</v>
      </c>
      <c r="G562" s="172" t="e">
        <f>Simulações!CN562</f>
        <v>#N/A</v>
      </c>
      <c r="H562" s="172" t="str">
        <f>Simulações!CT562</f>
        <v>Curto I</v>
      </c>
      <c r="I562" s="172" t="str">
        <f>IF(Simulações!CU562="","",Simulações!CU562)</f>
        <v/>
      </c>
      <c r="J562" s="172" t="str">
        <f>IF(Simulações!CX562="","",Simulações!CX562)</f>
        <v/>
      </c>
      <c r="K562" s="176">
        <f>Simulações!AL562</f>
        <v>2</v>
      </c>
      <c r="L562" s="176">
        <f>Simulações!AS562</f>
        <v>0</v>
      </c>
      <c r="M562" s="172" t="str">
        <f>IF(Simulações!CY562="","",Simulações!CY562)</f>
        <v/>
      </c>
      <c r="N562" s="172" t="str">
        <f>IF(Simulações!CZ562="","",Simulações!CZ562)</f>
        <v/>
      </c>
      <c r="O562" s="172">
        <v>1</v>
      </c>
    </row>
    <row r="563" spans="1:15" ht="14.25" customHeight="1" x14ac:dyDescent="0.25">
      <c r="A563" s="1" t="str">
        <f>Simulações!D563</f>
        <v>Rua MA!rio Albuquerque Cavalcante [IAL]</v>
      </c>
      <c r="B563" s="172" t="str">
        <f>Simulações!DK563</f>
        <v>Sim</v>
      </c>
      <c r="C563" s="183">
        <f>Simulações!K563</f>
        <v>72</v>
      </c>
      <c r="D563" s="172" t="str">
        <f>Simulações!G563</f>
        <v>C4</v>
      </c>
      <c r="E563" s="172" t="e">
        <f>Simulações!CH563</f>
        <v>#N/A</v>
      </c>
      <c r="F563" s="172">
        <f>Simulações!CI563</f>
        <v>0</v>
      </c>
      <c r="G563" s="172" t="e">
        <f>Simulações!CN563</f>
        <v>#N/A</v>
      </c>
      <c r="H563" s="172" t="str">
        <f>Simulações!CT563</f>
        <v>Médio I</v>
      </c>
      <c r="I563" s="172" t="str">
        <f>IF(Simulações!CU563="","",Simulações!CU563)</f>
        <v/>
      </c>
      <c r="J563" s="172" t="str">
        <f>IF(Simulações!CX563="","",Simulações!CX563)</f>
        <v/>
      </c>
      <c r="K563" s="176">
        <f>Simulações!AL563</f>
        <v>2</v>
      </c>
      <c r="L563" s="176">
        <f>Simulações!AS563</f>
        <v>0</v>
      </c>
      <c r="M563" s="172" t="str">
        <f>IF(Simulações!CY563="","",Simulações!CY563)</f>
        <v/>
      </c>
      <c r="N563" s="172" t="str">
        <f>IF(Simulações!CZ563="","",Simulações!CZ563)</f>
        <v/>
      </c>
      <c r="O563" s="172">
        <v>1</v>
      </c>
    </row>
    <row r="564" spans="1:15" ht="14.25" customHeight="1" x14ac:dyDescent="0.25">
      <c r="A564" s="1" t="str">
        <f>Simulações!D564</f>
        <v>Rua MA!rio Albuquerque Cavalcante [IAL]</v>
      </c>
      <c r="B564" s="172" t="str">
        <f>Simulações!DK564</f>
        <v>Sim</v>
      </c>
      <c r="C564" s="183">
        <f>Simulações!K564</f>
        <v>72</v>
      </c>
      <c r="D564" s="172" t="str">
        <f>Simulações!G564</f>
        <v>C4</v>
      </c>
      <c r="E564" s="172" t="e">
        <f>Simulações!CH564</f>
        <v>#N/A</v>
      </c>
      <c r="F564" s="172">
        <f>Simulações!CI564</f>
        <v>0</v>
      </c>
      <c r="G564" s="172" t="e">
        <f>Simulações!CN564</f>
        <v>#N/A</v>
      </c>
      <c r="H564" s="172" t="str">
        <f>Simulações!CT564</f>
        <v>Médio I</v>
      </c>
      <c r="I564" s="172" t="str">
        <f>IF(Simulações!CU564="","",Simulações!CU564)</f>
        <v/>
      </c>
      <c r="J564" s="172" t="str">
        <f>IF(Simulações!CX564="","",Simulações!CX564)</f>
        <v/>
      </c>
      <c r="K564" s="176">
        <f>Simulações!AL564</f>
        <v>2</v>
      </c>
      <c r="L564" s="176">
        <f>Simulações!AS564</f>
        <v>0</v>
      </c>
      <c r="M564" s="172" t="str">
        <f>IF(Simulações!CY564="","",Simulações!CY564)</f>
        <v/>
      </c>
      <c r="N564" s="172" t="str">
        <f>IF(Simulações!CZ564="","",Simulações!CZ564)</f>
        <v/>
      </c>
      <c r="O564" s="172">
        <v>1</v>
      </c>
    </row>
    <row r="565" spans="1:15" ht="14.25" customHeight="1" x14ac:dyDescent="0.25">
      <c r="A565" s="1" t="str">
        <f>Simulações!D565</f>
        <v>Rua MA!rio Albuquerque Cavalcante [IAL]</v>
      </c>
      <c r="B565" s="172" t="str">
        <f>Simulações!DK565</f>
        <v>Sim</v>
      </c>
      <c r="C565" s="183">
        <f>Simulações!K565</f>
        <v>72</v>
      </c>
      <c r="D565" s="172" t="str">
        <f>Simulações!G565</f>
        <v>C4</v>
      </c>
      <c r="E565" s="172" t="e">
        <f>Simulações!CH565</f>
        <v>#N/A</v>
      </c>
      <c r="F565" s="172">
        <f>Simulações!CI565</f>
        <v>0</v>
      </c>
      <c r="G565" s="172" t="e">
        <f>Simulações!CN565</f>
        <v>#N/A</v>
      </c>
      <c r="H565" s="172" t="str">
        <f>Simulações!CT565</f>
        <v>Médio I</v>
      </c>
      <c r="I565" s="172" t="str">
        <f>IF(Simulações!CU565="","",Simulações!CU565)</f>
        <v/>
      </c>
      <c r="J565" s="172" t="str">
        <f>IF(Simulações!CX565="","",Simulações!CX565)</f>
        <v/>
      </c>
      <c r="K565" s="176">
        <f>Simulações!AL565</f>
        <v>2</v>
      </c>
      <c r="L565" s="176">
        <f>Simulações!AS565</f>
        <v>0</v>
      </c>
      <c r="M565" s="172" t="str">
        <f>IF(Simulações!CY565="","",Simulações!CY565)</f>
        <v/>
      </c>
      <c r="N565" s="172" t="str">
        <f>IF(Simulações!CZ565="","",Simulações!CZ565)</f>
        <v/>
      </c>
      <c r="O565" s="172">
        <v>1</v>
      </c>
    </row>
    <row r="566" spans="1:15" ht="14.25" customHeight="1" x14ac:dyDescent="0.25">
      <c r="A566" s="1" t="str">
        <f>Simulações!D566</f>
        <v>Travessa Mario Albuquerque Cavalcante [IAL]</v>
      </c>
      <c r="B566" s="172" t="str">
        <f>Simulações!DK566</f>
        <v>Sim</v>
      </c>
      <c r="C566" s="183">
        <f>Simulações!K566</f>
        <v>72</v>
      </c>
      <c r="D566" s="172" t="str">
        <f>Simulações!G566</f>
        <v>C4</v>
      </c>
      <c r="E566" s="172" t="e">
        <f>Simulações!CH566</f>
        <v>#N/A</v>
      </c>
      <c r="F566" s="172">
        <f>Simulações!CI566</f>
        <v>0</v>
      </c>
      <c r="G566" s="172" t="e">
        <f>Simulações!CN566</f>
        <v>#N/A</v>
      </c>
      <c r="H566" s="172" t="str">
        <f>Simulações!CT566</f>
        <v>Médio I</v>
      </c>
      <c r="I566" s="172" t="str">
        <f>IF(Simulações!CU566="","",Simulações!CU566)</f>
        <v/>
      </c>
      <c r="J566" s="172" t="str">
        <f>IF(Simulações!CX566="","",Simulações!CX566)</f>
        <v/>
      </c>
      <c r="K566" s="176">
        <f>Simulações!AL566</f>
        <v>2</v>
      </c>
      <c r="L566" s="176">
        <f>Simulações!AS566</f>
        <v>0</v>
      </c>
      <c r="M566" s="172" t="str">
        <f>IF(Simulações!CY566="","",Simulações!CY566)</f>
        <v/>
      </c>
      <c r="N566" s="172" t="str">
        <f>IF(Simulações!CZ566="","",Simulações!CZ566)</f>
        <v/>
      </c>
      <c r="O566" s="172">
        <v>1</v>
      </c>
    </row>
    <row r="567" spans="1:15" ht="14.25" customHeight="1" x14ac:dyDescent="0.25">
      <c r="A567" s="1" t="str">
        <f>Simulações!D567</f>
        <v>Travessa Mario Albuquerque Cavalcante [IAL]</v>
      </c>
      <c r="B567" s="172" t="str">
        <f>Simulações!DK567</f>
        <v>Sim</v>
      </c>
      <c r="C567" s="183">
        <f>Simulações!K567</f>
        <v>72</v>
      </c>
      <c r="D567" s="172" t="str">
        <f>Simulações!G567</f>
        <v>C4</v>
      </c>
      <c r="E567" s="172" t="e">
        <f>Simulações!CH567</f>
        <v>#N/A</v>
      </c>
      <c r="F567" s="172">
        <f>Simulações!CI567</f>
        <v>0</v>
      </c>
      <c r="G567" s="172" t="e">
        <f>Simulações!CN567</f>
        <v>#N/A</v>
      </c>
      <c r="H567" s="172" t="str">
        <f>Simulações!CT567</f>
        <v>Médio I</v>
      </c>
      <c r="I567" s="172" t="str">
        <f>IF(Simulações!CU567="","",Simulações!CU567)</f>
        <v/>
      </c>
      <c r="J567" s="172" t="str">
        <f>IF(Simulações!CX567="","",Simulações!CX567)</f>
        <v/>
      </c>
      <c r="K567" s="176">
        <f>Simulações!AL567</f>
        <v>2</v>
      </c>
      <c r="L567" s="176">
        <f>Simulações!AS567</f>
        <v>0</v>
      </c>
      <c r="M567" s="172" t="str">
        <f>IF(Simulações!CY567="","",Simulações!CY567)</f>
        <v/>
      </c>
      <c r="N567" s="172" t="str">
        <f>IF(Simulações!CZ567="","",Simulações!CZ567)</f>
        <v/>
      </c>
      <c r="O567" s="172">
        <v>1</v>
      </c>
    </row>
    <row r="568" spans="1:15" ht="14.25" customHeight="1" x14ac:dyDescent="0.25">
      <c r="A568" s="1" t="str">
        <f>Simulações!D568</f>
        <v>Travessa Mario Albuquerque Cavalcante [IAL]</v>
      </c>
      <c r="B568" s="172" t="str">
        <f>Simulações!DK568</f>
        <v>Sim</v>
      </c>
      <c r="C568" s="183">
        <f>Simulações!K568</f>
        <v>72</v>
      </c>
      <c r="D568" s="172" t="str">
        <f>Simulações!G568</f>
        <v>C4</v>
      </c>
      <c r="E568" s="172" t="e">
        <f>Simulações!CH568</f>
        <v>#N/A</v>
      </c>
      <c r="F568" s="172">
        <f>Simulações!CI568</f>
        <v>0</v>
      </c>
      <c r="G568" s="172" t="e">
        <f>Simulações!CN568</f>
        <v>#N/A</v>
      </c>
      <c r="H568" s="172" t="str">
        <f>Simulações!CT568</f>
        <v>Médio I</v>
      </c>
      <c r="I568" s="172" t="str">
        <f>IF(Simulações!CU568="","",Simulações!CU568)</f>
        <v/>
      </c>
      <c r="J568" s="172" t="str">
        <f>IF(Simulações!CX568="","",Simulações!CX568)</f>
        <v/>
      </c>
      <c r="K568" s="176">
        <f>Simulações!AL568</f>
        <v>2</v>
      </c>
      <c r="L568" s="176">
        <f>Simulações!AS568</f>
        <v>0</v>
      </c>
      <c r="M568" s="172" t="str">
        <f>IF(Simulações!CY568="","",Simulações!CY568)</f>
        <v/>
      </c>
      <c r="N568" s="172" t="str">
        <f>IF(Simulações!CZ568="","",Simulações!CZ568)</f>
        <v/>
      </c>
      <c r="O568" s="172">
        <v>1</v>
      </c>
    </row>
    <row r="569" spans="1:15" ht="14.25" customHeight="1" x14ac:dyDescent="0.25">
      <c r="A569" s="1" t="str">
        <f>Simulações!D569</f>
        <v>Rua Freire De Andrade [IAL]</v>
      </c>
      <c r="B569" s="172" t="str">
        <f>Simulações!DK569</f>
        <v>Sim</v>
      </c>
      <c r="C569" s="183">
        <f>Simulações!K569</f>
        <v>96</v>
      </c>
      <c r="D569" s="172" t="str">
        <f>Simulações!G569</f>
        <v>C5</v>
      </c>
      <c r="E569" s="172" t="e">
        <f>Simulações!CH569</f>
        <v>#N/A</v>
      </c>
      <c r="F569" s="172">
        <f>Simulações!CI569</f>
        <v>0</v>
      </c>
      <c r="G569" s="172" t="e">
        <f>Simulações!CN569</f>
        <v>#N/A</v>
      </c>
      <c r="H569" s="172" t="str">
        <f>Simulações!CT569</f>
        <v>Curto I</v>
      </c>
      <c r="I569" s="172" t="str">
        <f>IF(Simulações!CU569="","",Simulações!CU569)</f>
        <v/>
      </c>
      <c r="J569" s="172" t="str">
        <f>IF(Simulações!CX569="","",Simulações!CX569)</f>
        <v/>
      </c>
      <c r="K569" s="176">
        <f>Simulações!AL569</f>
        <v>2</v>
      </c>
      <c r="L569" s="176">
        <f>Simulações!AS569</f>
        <v>0</v>
      </c>
      <c r="M569" s="172" t="str">
        <f>IF(Simulações!CY569="","",Simulações!CY569)</f>
        <v/>
      </c>
      <c r="N569" s="172" t="str">
        <f>IF(Simulações!CZ569="","",Simulações!CZ569)</f>
        <v/>
      </c>
      <c r="O569" s="172">
        <v>1</v>
      </c>
    </row>
    <row r="570" spans="1:15" ht="14.25" customHeight="1" x14ac:dyDescent="0.25">
      <c r="A570" s="1" t="str">
        <f>Simulações!D570</f>
        <v>Rua Freire De Andrade [IAL]</v>
      </c>
      <c r="B570" s="172" t="str">
        <f>Simulações!DK570</f>
        <v>Sim</v>
      </c>
      <c r="C570" s="183">
        <f>Simulações!K570</f>
        <v>96</v>
      </c>
      <c r="D570" s="172" t="str">
        <f>Simulações!G570</f>
        <v>C5</v>
      </c>
      <c r="E570" s="172" t="e">
        <f>Simulações!CH570</f>
        <v>#N/A</v>
      </c>
      <c r="F570" s="172">
        <f>Simulações!CI570</f>
        <v>0</v>
      </c>
      <c r="G570" s="172" t="e">
        <f>Simulações!CN570</f>
        <v>#N/A</v>
      </c>
      <c r="H570" s="172" t="str">
        <f>Simulações!CT570</f>
        <v>Curto I</v>
      </c>
      <c r="I570" s="172" t="str">
        <f>IF(Simulações!CU570="","",Simulações!CU570)</f>
        <v/>
      </c>
      <c r="J570" s="172" t="str">
        <f>IF(Simulações!CX570="","",Simulações!CX570)</f>
        <v/>
      </c>
      <c r="K570" s="176">
        <f>Simulações!AL570</f>
        <v>2</v>
      </c>
      <c r="L570" s="176">
        <f>Simulações!AS570</f>
        <v>0</v>
      </c>
      <c r="M570" s="172" t="str">
        <f>IF(Simulações!CY570="","",Simulações!CY570)</f>
        <v/>
      </c>
      <c r="N570" s="172" t="str">
        <f>IF(Simulações!CZ570="","",Simulações!CZ570)</f>
        <v/>
      </c>
      <c r="O570" s="172">
        <v>1</v>
      </c>
    </row>
    <row r="571" spans="1:15" ht="14.25" customHeight="1" x14ac:dyDescent="0.25">
      <c r="A571" s="1" t="str">
        <f>Simulações!D571</f>
        <v>Rua Freire De Andrade [IAL]</v>
      </c>
      <c r="B571" s="172" t="str">
        <f>Simulações!DK571</f>
        <v>Sim</v>
      </c>
      <c r="C571" s="183">
        <f>Simulações!K571</f>
        <v>96</v>
      </c>
      <c r="D571" s="172" t="str">
        <f>Simulações!G571</f>
        <v>C5</v>
      </c>
      <c r="E571" s="172" t="e">
        <f>Simulações!CH571</f>
        <v>#N/A</v>
      </c>
      <c r="F571" s="172">
        <f>Simulações!CI571</f>
        <v>0</v>
      </c>
      <c r="G571" s="172" t="e">
        <f>Simulações!CN571</f>
        <v>#N/A</v>
      </c>
      <c r="H571" s="172" t="str">
        <f>Simulações!CT571</f>
        <v>Curto I</v>
      </c>
      <c r="I571" s="172" t="str">
        <f>IF(Simulações!CU571="","",Simulações!CU571)</f>
        <v>Médio I</v>
      </c>
      <c r="J571" s="172" t="str">
        <f>IF(Simulações!CX571="","",Simulações!CX571)</f>
        <v/>
      </c>
      <c r="K571" s="176">
        <f>Simulações!AL571</f>
        <v>2</v>
      </c>
      <c r="L571" s="176">
        <f>Simulações!AS571</f>
        <v>0</v>
      </c>
      <c r="M571" s="172" t="str">
        <f>IF(Simulações!CY571="","",Simulações!CY571)</f>
        <v/>
      </c>
      <c r="N571" s="172" t="str">
        <f>IF(Simulações!CZ571="","",Simulações!CZ571)</f>
        <v/>
      </c>
      <c r="O571" s="172">
        <v>1</v>
      </c>
    </row>
    <row r="572" spans="1:15" ht="14.25" customHeight="1" x14ac:dyDescent="0.25">
      <c r="A572" s="1" t="str">
        <f>Simulações!D572</f>
        <v>Rua Pereira Passos [IAL]</v>
      </c>
      <c r="B572" s="172" t="str">
        <f>Simulações!DK572</f>
        <v>Sim</v>
      </c>
      <c r="C572" s="183">
        <f>Simulações!K572</f>
        <v>70</v>
      </c>
      <c r="D572" s="172" t="str">
        <f>Simulações!G572</f>
        <v>C4</v>
      </c>
      <c r="E572" s="172" t="e">
        <f>Simulações!CH572</f>
        <v>#N/A</v>
      </c>
      <c r="F572" s="172">
        <f>Simulações!CI572</f>
        <v>0</v>
      </c>
      <c r="G572" s="172" t="e">
        <f>Simulações!CN572</f>
        <v>#N/A</v>
      </c>
      <c r="H572" s="172" t="str">
        <f>Simulações!CT572</f>
        <v>Médio I</v>
      </c>
      <c r="I572" s="172" t="str">
        <f>IF(Simulações!CU572="","",Simulações!CU572)</f>
        <v/>
      </c>
      <c r="J572" s="172" t="str">
        <f>IF(Simulações!CX572="","",Simulações!CX572)</f>
        <v/>
      </c>
      <c r="K572" s="176">
        <f>Simulações!AL572</f>
        <v>2</v>
      </c>
      <c r="L572" s="176">
        <f>Simulações!AS572</f>
        <v>0</v>
      </c>
      <c r="M572" s="172" t="str">
        <f>IF(Simulações!CY572="","",Simulações!CY572)</f>
        <v/>
      </c>
      <c r="N572" s="172" t="str">
        <f>IF(Simulações!CZ572="","",Simulações!CZ572)</f>
        <v/>
      </c>
      <c r="O572" s="172">
        <v>1</v>
      </c>
    </row>
    <row r="573" spans="1:15" ht="14.25" customHeight="1" x14ac:dyDescent="0.25">
      <c r="A573" s="1" t="str">
        <f>Simulações!D573</f>
        <v>Rua Pereira Passos [IAL]</v>
      </c>
      <c r="B573" s="172" t="str">
        <f>Simulações!DK573</f>
        <v>Sim</v>
      </c>
      <c r="C573" s="183">
        <f>Simulações!K573</f>
        <v>70</v>
      </c>
      <c r="D573" s="172" t="str">
        <f>Simulações!G573</f>
        <v>C4</v>
      </c>
      <c r="E573" s="172" t="e">
        <f>Simulações!CH573</f>
        <v>#N/A</v>
      </c>
      <c r="F573" s="172">
        <f>Simulações!CI573</f>
        <v>0</v>
      </c>
      <c r="G573" s="172" t="e">
        <f>Simulações!CN573</f>
        <v>#N/A</v>
      </c>
      <c r="H573" s="172" t="str">
        <f>Simulações!CT573</f>
        <v>Médio I</v>
      </c>
      <c r="I573" s="172" t="str">
        <f>IF(Simulações!CU573="","",Simulações!CU573)</f>
        <v/>
      </c>
      <c r="J573" s="172" t="str">
        <f>IF(Simulações!CX573="","",Simulações!CX573)</f>
        <v/>
      </c>
      <c r="K573" s="176">
        <f>Simulações!AL573</f>
        <v>2</v>
      </c>
      <c r="L573" s="176">
        <f>Simulações!AS573</f>
        <v>0</v>
      </c>
      <c r="M573" s="172" t="str">
        <f>IF(Simulações!CY573="","",Simulações!CY573)</f>
        <v/>
      </c>
      <c r="N573" s="172" t="str">
        <f>IF(Simulações!CZ573="","",Simulações!CZ573)</f>
        <v/>
      </c>
      <c r="O573" s="172">
        <v>1</v>
      </c>
    </row>
    <row r="574" spans="1:15" ht="14.25" customHeight="1" x14ac:dyDescent="0.25">
      <c r="A574" s="1" t="str">
        <f>Simulações!D574</f>
        <v>Rua Pereira Passos [IAL]</v>
      </c>
      <c r="B574" s="172" t="str">
        <f>Simulações!DK574</f>
        <v>Sim</v>
      </c>
      <c r="C574" s="183">
        <f>Simulações!K574</f>
        <v>70</v>
      </c>
      <c r="D574" s="172" t="str">
        <f>Simulações!G574</f>
        <v>C4</v>
      </c>
      <c r="E574" s="172" t="e">
        <f>Simulações!CH574</f>
        <v>#N/A</v>
      </c>
      <c r="F574" s="172">
        <f>Simulações!CI574</f>
        <v>0</v>
      </c>
      <c r="G574" s="172" t="e">
        <f>Simulações!CN574</f>
        <v>#N/A</v>
      </c>
      <c r="H574" s="172" t="str">
        <f>Simulações!CT574</f>
        <v>Médio I</v>
      </c>
      <c r="I574" s="172" t="str">
        <f>IF(Simulações!CU574="","",Simulações!CU574)</f>
        <v/>
      </c>
      <c r="J574" s="172" t="str">
        <f>IF(Simulações!CX574="","",Simulações!CX574)</f>
        <v/>
      </c>
      <c r="K574" s="176">
        <f>Simulações!AL574</f>
        <v>2</v>
      </c>
      <c r="L574" s="176">
        <f>Simulações!AS574</f>
        <v>0</v>
      </c>
      <c r="M574" s="172" t="str">
        <f>IF(Simulações!CY574="","",Simulações!CY574)</f>
        <v/>
      </c>
      <c r="N574" s="172" t="str">
        <f>IF(Simulações!CZ574="","",Simulações!CZ574)</f>
        <v/>
      </c>
      <c r="O574" s="172">
        <v>1</v>
      </c>
    </row>
    <row r="575" spans="1:15" ht="14.25" customHeight="1" x14ac:dyDescent="0.25">
      <c r="A575" s="1" t="str">
        <f>Simulações!D575</f>
        <v>Avenida Doutor Jayme da Fonte [Estrutural]</v>
      </c>
      <c r="B575" s="172" t="str">
        <f>Simulações!DK575</f>
        <v>Sim</v>
      </c>
      <c r="C575" s="183">
        <f>Simulações!K575</f>
        <v>165</v>
      </c>
      <c r="D575" s="172" t="str">
        <f>Simulações!G575</f>
        <v>C5</v>
      </c>
      <c r="E575" s="172" t="e">
        <f>Simulações!CH575</f>
        <v>#N/A</v>
      </c>
      <c r="F575" s="172">
        <f>Simulações!CI575</f>
        <v>0</v>
      </c>
      <c r="G575" s="172" t="e">
        <f>Simulações!CN575</f>
        <v>#N/A</v>
      </c>
      <c r="H575" s="172" t="str">
        <f>Simulações!CT575</f>
        <v>Médio I</v>
      </c>
      <c r="I575" s="172" t="str">
        <f>IF(Simulações!CU575="","",Simulações!CU575)</f>
        <v/>
      </c>
      <c r="J575" s="172" t="str">
        <f>IF(Simulações!CX575="","",Simulações!CX575)</f>
        <v/>
      </c>
      <c r="K575" s="176">
        <f>Simulações!AL575</f>
        <v>4</v>
      </c>
      <c r="L575" s="176">
        <f>Simulações!AS575</f>
        <v>0</v>
      </c>
      <c r="M575" s="172" t="str">
        <f>IF(Simulações!CY575="","",Simulações!CY575)</f>
        <v/>
      </c>
      <c r="N575" s="172" t="str">
        <f>IF(Simulações!CZ575="","",Simulações!CZ575)</f>
        <v/>
      </c>
      <c r="O575" s="172">
        <v>1</v>
      </c>
    </row>
    <row r="576" spans="1:15" ht="14.25" customHeight="1" x14ac:dyDescent="0.25">
      <c r="A576" s="1" t="str">
        <f>Simulações!D576</f>
        <v>Avenida Doutor Jayme da Fonte [Estrutural]</v>
      </c>
      <c r="B576" s="172" t="str">
        <f>Simulações!DK576</f>
        <v>Sim</v>
      </c>
      <c r="C576" s="183">
        <f>Simulações!K576</f>
        <v>165</v>
      </c>
      <c r="D576" s="172" t="str">
        <f>Simulações!G576</f>
        <v>C5</v>
      </c>
      <c r="E576" s="172" t="e">
        <f>Simulações!CH576</f>
        <v>#N/A</v>
      </c>
      <c r="F576" s="172">
        <f>Simulações!CI576</f>
        <v>0</v>
      </c>
      <c r="G576" s="172" t="e">
        <f>Simulações!CN576</f>
        <v>#N/A</v>
      </c>
      <c r="H576" s="172" t="str">
        <f>Simulações!CT576</f>
        <v>Médio I</v>
      </c>
      <c r="I576" s="172" t="str">
        <f>IF(Simulações!CU576="","",Simulações!CU576)</f>
        <v/>
      </c>
      <c r="J576" s="172" t="str">
        <f>IF(Simulações!CX576="","",Simulações!CX576)</f>
        <v/>
      </c>
      <c r="K576" s="176">
        <f>Simulações!AL576</f>
        <v>4</v>
      </c>
      <c r="L576" s="176">
        <f>Simulações!AS576</f>
        <v>0</v>
      </c>
      <c r="M576" s="172" t="str">
        <f>IF(Simulações!CY576="","",Simulações!CY576)</f>
        <v/>
      </c>
      <c r="N576" s="172" t="str">
        <f>IF(Simulações!CZ576="","",Simulações!CZ576)</f>
        <v/>
      </c>
      <c r="O576" s="172">
        <v>1</v>
      </c>
    </row>
    <row r="577" spans="1:15" ht="14.25" customHeight="1" x14ac:dyDescent="0.25">
      <c r="A577" s="1" t="str">
        <f>Simulações!D577</f>
        <v>Avenida Doutor Jayme da Fonte [Estrutural]</v>
      </c>
      <c r="B577" s="172" t="str">
        <f>Simulações!DK577</f>
        <v>Sim</v>
      </c>
      <c r="C577" s="183">
        <f>Simulações!K577</f>
        <v>165</v>
      </c>
      <c r="D577" s="172" t="str">
        <f>Simulações!G577</f>
        <v>C5</v>
      </c>
      <c r="E577" s="172" t="e">
        <f>Simulações!CH577</f>
        <v>#N/A</v>
      </c>
      <c r="F577" s="172">
        <f>Simulações!CI577</f>
        <v>0</v>
      </c>
      <c r="G577" s="172" t="e">
        <f>Simulações!CN577</f>
        <v>#N/A</v>
      </c>
      <c r="H577" s="172" t="str">
        <f>Simulações!CT577</f>
        <v>Médio I</v>
      </c>
      <c r="I577" s="172" t="str">
        <f>IF(Simulações!CU577="","",Simulações!CU577)</f>
        <v/>
      </c>
      <c r="J577" s="172" t="str">
        <f>IF(Simulações!CX577="","",Simulações!CX577)</f>
        <v/>
      </c>
      <c r="K577" s="176">
        <f>Simulações!AL577</f>
        <v>4</v>
      </c>
      <c r="L577" s="176">
        <f>Simulações!AS577</f>
        <v>0</v>
      </c>
      <c r="M577" s="172" t="str">
        <f>IF(Simulações!CY577="","",Simulações!CY577)</f>
        <v/>
      </c>
      <c r="N577" s="172" t="str">
        <f>IF(Simulações!CZ577="","",Simulações!CZ577)</f>
        <v/>
      </c>
      <c r="O577" s="172">
        <v>1</v>
      </c>
    </row>
    <row r="578" spans="1:15" ht="14.25" customHeight="1" x14ac:dyDescent="0.25">
      <c r="A578" s="1" t="str">
        <f>Simulações!D578</f>
        <v>Rua Paulo Mafra [IAL]</v>
      </c>
      <c r="B578" s="172" t="str">
        <f>Simulações!DK578</f>
        <v>Sim</v>
      </c>
      <c r="C578" s="183">
        <f>Simulações!K578</f>
        <v>90</v>
      </c>
      <c r="D578" s="172" t="str">
        <f>Simulações!G578</f>
        <v>C4</v>
      </c>
      <c r="E578" s="172" t="e">
        <f>Simulações!CH578</f>
        <v>#N/A</v>
      </c>
      <c r="F578" s="172">
        <f>Simulações!CI578</f>
        <v>0</v>
      </c>
      <c r="G578" s="172" t="e">
        <f>Simulações!CN578</f>
        <v>#N/A</v>
      </c>
      <c r="H578" s="172" t="str">
        <f>Simulações!CT578</f>
        <v>Longo I</v>
      </c>
      <c r="I578" s="172" t="str">
        <f>IF(Simulações!CU578="","",Simulações!CU578)</f>
        <v/>
      </c>
      <c r="J578" s="172" t="str">
        <f>IF(Simulações!CX578="","",Simulações!CX578)</f>
        <v/>
      </c>
      <c r="K578" s="176">
        <f>Simulações!AL578</f>
        <v>2</v>
      </c>
      <c r="L578" s="176">
        <f>Simulações!AS578</f>
        <v>0</v>
      </c>
      <c r="M578" s="172" t="str">
        <f>IF(Simulações!CY578="","",Simulações!CY578)</f>
        <v/>
      </c>
      <c r="N578" s="172" t="str">
        <f>IF(Simulações!CZ578="","",Simulações!CZ578)</f>
        <v/>
      </c>
      <c r="O578" s="172">
        <v>1</v>
      </c>
    </row>
    <row r="579" spans="1:15" ht="14.25" customHeight="1" x14ac:dyDescent="0.25">
      <c r="A579" s="1" t="str">
        <f>Simulações!D579</f>
        <v>Rua Paulo Mafra [IAL]</v>
      </c>
      <c r="B579" s="172" t="str">
        <f>Simulações!DK579</f>
        <v>Sim</v>
      </c>
      <c r="C579" s="183">
        <f>Simulações!K579</f>
        <v>90</v>
      </c>
      <c r="D579" s="172" t="str">
        <f>Simulações!G579</f>
        <v>C4</v>
      </c>
      <c r="E579" s="172" t="e">
        <f>Simulações!CH579</f>
        <v>#N/A</v>
      </c>
      <c r="F579" s="172">
        <f>Simulações!CI579</f>
        <v>0</v>
      </c>
      <c r="G579" s="172" t="e">
        <f>Simulações!CN579</f>
        <v>#N/A</v>
      </c>
      <c r="H579" s="172" t="str">
        <f>Simulações!CT579</f>
        <v>Longo I</v>
      </c>
      <c r="I579" s="172" t="str">
        <f>IF(Simulações!CU579="","",Simulações!CU579)</f>
        <v/>
      </c>
      <c r="J579" s="172" t="str">
        <f>IF(Simulações!CX579="","",Simulações!CX579)</f>
        <v/>
      </c>
      <c r="K579" s="176">
        <f>Simulações!AL579</f>
        <v>2</v>
      </c>
      <c r="L579" s="176">
        <f>Simulações!AS579</f>
        <v>0</v>
      </c>
      <c r="M579" s="172" t="str">
        <f>IF(Simulações!CY579="","",Simulações!CY579)</f>
        <v/>
      </c>
      <c r="N579" s="172" t="str">
        <f>IF(Simulações!CZ579="","",Simulações!CZ579)</f>
        <v/>
      </c>
      <c r="O579" s="172">
        <v>1</v>
      </c>
    </row>
    <row r="580" spans="1:15" ht="14.25" customHeight="1" x14ac:dyDescent="0.25">
      <c r="A580" s="1" t="str">
        <f>Simulações!D580</f>
        <v>Rua Paulo Mafra [IAL]</v>
      </c>
      <c r="B580" s="172" t="str">
        <f>Simulações!DK580</f>
        <v>Sim</v>
      </c>
      <c r="C580" s="183">
        <f>Simulações!K580</f>
        <v>90</v>
      </c>
      <c r="D580" s="172" t="str">
        <f>Simulações!G580</f>
        <v>C4</v>
      </c>
      <c r="E580" s="172" t="e">
        <f>Simulações!CH580</f>
        <v>#N/A</v>
      </c>
      <c r="F580" s="172">
        <f>Simulações!CI580</f>
        <v>0</v>
      </c>
      <c r="G580" s="172" t="e">
        <f>Simulações!CN580</f>
        <v>#N/A</v>
      </c>
      <c r="H580" s="172" t="str">
        <f>Simulações!CT580</f>
        <v>Longo I</v>
      </c>
      <c r="I580" s="172" t="str">
        <f>IF(Simulações!CU580="","",Simulações!CU580)</f>
        <v/>
      </c>
      <c r="J580" s="172" t="str">
        <f>IF(Simulações!CX580="","",Simulações!CX580)</f>
        <v/>
      </c>
      <c r="K580" s="176">
        <f>Simulações!AL580</f>
        <v>2</v>
      </c>
      <c r="L580" s="176">
        <f>Simulações!AS580</f>
        <v>0</v>
      </c>
      <c r="M580" s="172" t="str">
        <f>IF(Simulações!CY580="","",Simulações!CY580)</f>
        <v/>
      </c>
      <c r="N580" s="172" t="str">
        <f>IF(Simulações!CZ580="","",Simulações!CZ580)</f>
        <v/>
      </c>
      <c r="O580" s="172">
        <v>1</v>
      </c>
    </row>
    <row r="581" spans="1:15" ht="14.25" customHeight="1" x14ac:dyDescent="0.25">
      <c r="A581" s="1" t="str">
        <f>Simulações!D581</f>
        <v>Rua Artelano de Barros Cavalcanti [Estrutural]</v>
      </c>
      <c r="B581" s="172" t="str">
        <f>Simulações!DK581</f>
        <v>Sim</v>
      </c>
      <c r="C581" s="183">
        <f>Simulações!K581</f>
        <v>40</v>
      </c>
      <c r="D581" s="172" t="str">
        <f>Simulações!G581</f>
        <v>C5</v>
      </c>
      <c r="E581" s="172" t="e">
        <f>Simulações!CH581</f>
        <v>#N/A</v>
      </c>
      <c r="F581" s="172">
        <f>Simulações!CI581</f>
        <v>0</v>
      </c>
      <c r="G581" s="172" t="e">
        <f>Simulações!CN581</f>
        <v>#N/A</v>
      </c>
      <c r="H581" s="172" t="str">
        <f>Simulações!CT581</f>
        <v>Médio I</v>
      </c>
      <c r="I581" s="172" t="str">
        <f>IF(Simulações!CU581="","",Simulações!CU581)</f>
        <v/>
      </c>
      <c r="J581" s="172" t="str">
        <f>IF(Simulações!CX581="","",Simulações!CX581)</f>
        <v/>
      </c>
      <c r="K581" s="176">
        <f>Simulações!AL581</f>
        <v>2</v>
      </c>
      <c r="L581" s="176">
        <f>Simulações!AS581</f>
        <v>0</v>
      </c>
      <c r="M581" s="172" t="str">
        <f>IF(Simulações!CY581="","",Simulações!CY581)</f>
        <v/>
      </c>
      <c r="N581" s="172" t="str">
        <f>IF(Simulações!CZ581="","",Simulações!CZ581)</f>
        <v/>
      </c>
      <c r="O581" s="172">
        <v>1</v>
      </c>
    </row>
    <row r="582" spans="1:15" ht="14.25" customHeight="1" x14ac:dyDescent="0.25">
      <c r="A582" s="1" t="str">
        <f>Simulações!D582</f>
        <v>Rua Artelano de Barros Cavalcanti [Estrutural]</v>
      </c>
      <c r="B582" s="172" t="str">
        <f>Simulações!DK582</f>
        <v>Sim</v>
      </c>
      <c r="C582" s="183">
        <f>Simulações!K582</f>
        <v>40</v>
      </c>
      <c r="D582" s="172" t="str">
        <f>Simulações!G582</f>
        <v>C5</v>
      </c>
      <c r="E582" s="172" t="e">
        <f>Simulações!CH582</f>
        <v>#N/A</v>
      </c>
      <c r="F582" s="172">
        <f>Simulações!CI582</f>
        <v>0</v>
      </c>
      <c r="G582" s="172" t="e">
        <f>Simulações!CN582</f>
        <v>#N/A</v>
      </c>
      <c r="H582" s="172" t="str">
        <f>Simulações!CT582</f>
        <v>Médio I</v>
      </c>
      <c r="I582" s="172" t="str">
        <f>IF(Simulações!CU582="","",Simulações!CU582)</f>
        <v/>
      </c>
      <c r="J582" s="172" t="str">
        <f>IF(Simulações!CX582="","",Simulações!CX582)</f>
        <v/>
      </c>
      <c r="K582" s="176">
        <f>Simulações!AL582</f>
        <v>2</v>
      </c>
      <c r="L582" s="176">
        <f>Simulações!AS582</f>
        <v>0</v>
      </c>
      <c r="M582" s="172" t="str">
        <f>IF(Simulações!CY582="","",Simulações!CY582)</f>
        <v/>
      </c>
      <c r="N582" s="172" t="str">
        <f>IF(Simulações!CZ582="","",Simulações!CZ582)</f>
        <v/>
      </c>
      <c r="O582" s="172">
        <v>1</v>
      </c>
    </row>
    <row r="583" spans="1:15" ht="14.25" customHeight="1" x14ac:dyDescent="0.25">
      <c r="A583" s="1" t="str">
        <f>Simulações!D583</f>
        <v>Rua Artelano de Barros Cavalcanti [Estrutural]</v>
      </c>
      <c r="B583" s="172" t="str">
        <f>Simulações!DK583</f>
        <v>Sim</v>
      </c>
      <c r="C583" s="183">
        <f>Simulações!K583</f>
        <v>40</v>
      </c>
      <c r="D583" s="172" t="str">
        <f>Simulações!G583</f>
        <v>C5</v>
      </c>
      <c r="E583" s="172" t="e">
        <f>Simulações!CH583</f>
        <v>#N/A</v>
      </c>
      <c r="F583" s="172">
        <f>Simulações!CI583</f>
        <v>0</v>
      </c>
      <c r="G583" s="172" t="e">
        <f>Simulações!CN583</f>
        <v>#N/A</v>
      </c>
      <c r="H583" s="172" t="str">
        <f>Simulações!CT583</f>
        <v>Médio I</v>
      </c>
      <c r="I583" s="172" t="str">
        <f>IF(Simulações!CU583="","",Simulações!CU583)</f>
        <v/>
      </c>
      <c r="J583" s="172" t="str">
        <f>IF(Simulações!CX583="","",Simulações!CX583)</f>
        <v/>
      </c>
      <c r="K583" s="176">
        <f>Simulações!AL583</f>
        <v>2</v>
      </c>
      <c r="L583" s="176">
        <f>Simulações!AS583</f>
        <v>0</v>
      </c>
      <c r="M583" s="172" t="str">
        <f>IF(Simulações!CY583="","",Simulações!CY583)</f>
        <v/>
      </c>
      <c r="N583" s="172" t="str">
        <f>IF(Simulações!CZ583="","",Simulações!CZ583)</f>
        <v/>
      </c>
      <c r="O583" s="172">
        <v>1</v>
      </c>
    </row>
    <row r="584" spans="1:15" ht="14.25" customHeight="1" x14ac:dyDescent="0.25">
      <c r="A584" s="1" t="str">
        <f>Simulações!D584</f>
        <v>Via Mangue Pista Oeste - Pina [Estrutural]</v>
      </c>
      <c r="B584" s="172" t="str">
        <f>Simulações!DK584</f>
        <v>Sim</v>
      </c>
      <c r="C584" s="183">
        <f>Simulações!K584</f>
        <v>55</v>
      </c>
      <c r="D584" s="172" t="str">
        <f>Simulações!G584</f>
        <v>-</v>
      </c>
      <c r="E584" s="172" t="e">
        <f>Simulações!CH584</f>
        <v>#N/A</v>
      </c>
      <c r="F584" s="172">
        <f>Simulações!CI584</f>
        <v>0</v>
      </c>
      <c r="G584" s="172" t="e">
        <f>Simulações!CN584</f>
        <v>#N/A</v>
      </c>
      <c r="H584" s="172" t="str">
        <f>Simulações!CT584</f>
        <v>Curto I</v>
      </c>
      <c r="I584" s="172" t="str">
        <f>IF(Simulações!CU584="","",Simulações!CU584)</f>
        <v/>
      </c>
      <c r="J584" s="172" t="str">
        <f>IF(Simulações!CX584="","",Simulações!CX584)</f>
        <v/>
      </c>
      <c r="K584" s="176">
        <f>Simulações!AL584</f>
        <v>4</v>
      </c>
      <c r="L584" s="176">
        <f>Simulações!AS584</f>
        <v>0</v>
      </c>
      <c r="M584" s="172" t="str">
        <f>IF(Simulações!CY584="","",Simulações!CY584)</f>
        <v/>
      </c>
      <c r="N584" s="172" t="str">
        <f>IF(Simulações!CZ584="","",Simulações!CZ584)</f>
        <v/>
      </c>
      <c r="O584" s="172">
        <v>1</v>
      </c>
    </row>
    <row r="585" spans="1:15" ht="14.25" customHeight="1" x14ac:dyDescent="0.25">
      <c r="A585" s="1" t="str">
        <f>Simulações!D585</f>
        <v>Via Mangue Pista Oeste - Pina [Estrutural]</v>
      </c>
      <c r="B585" s="172" t="str">
        <f>Simulações!DK585</f>
        <v>Sim</v>
      </c>
      <c r="C585" s="183">
        <f>Simulações!K585</f>
        <v>55</v>
      </c>
      <c r="D585" s="172" t="str">
        <f>Simulações!G585</f>
        <v>-</v>
      </c>
      <c r="E585" s="172" t="e">
        <f>Simulações!CH585</f>
        <v>#N/A</v>
      </c>
      <c r="F585" s="172">
        <f>Simulações!CI585</f>
        <v>0</v>
      </c>
      <c r="G585" s="172" t="e">
        <f>Simulações!CN585</f>
        <v>#N/A</v>
      </c>
      <c r="H585" s="172" t="str">
        <f>Simulações!CT585</f>
        <v>Curto I</v>
      </c>
      <c r="I585" s="172" t="str">
        <f>IF(Simulações!CU585="","",Simulações!CU585)</f>
        <v/>
      </c>
      <c r="J585" s="172" t="str">
        <f>IF(Simulações!CX585="","",Simulações!CX585)</f>
        <v/>
      </c>
      <c r="K585" s="176">
        <f>Simulações!AL585</f>
        <v>4</v>
      </c>
      <c r="L585" s="176">
        <f>Simulações!AS585</f>
        <v>0</v>
      </c>
      <c r="M585" s="172" t="str">
        <f>IF(Simulações!CY585="","",Simulações!CY585)</f>
        <v/>
      </c>
      <c r="N585" s="172" t="str">
        <f>IF(Simulações!CZ585="","",Simulações!CZ585)</f>
        <v/>
      </c>
      <c r="O585" s="172">
        <v>1</v>
      </c>
    </row>
    <row r="586" spans="1:15" ht="14.25" customHeight="1" x14ac:dyDescent="0.25">
      <c r="A586" s="1" t="str">
        <f>Simulações!D586</f>
        <v>Via Mangue Pista Oeste - Pina [Estrutural]</v>
      </c>
      <c r="B586" s="172" t="str">
        <f>Simulações!DK586</f>
        <v>Sim</v>
      </c>
      <c r="C586" s="183">
        <f>Simulações!K586</f>
        <v>55</v>
      </c>
      <c r="D586" s="172" t="str">
        <f>Simulações!G586</f>
        <v>-</v>
      </c>
      <c r="E586" s="172" t="e">
        <f>Simulações!CH586</f>
        <v>#N/A</v>
      </c>
      <c r="F586" s="172">
        <f>Simulações!CI586</f>
        <v>0</v>
      </c>
      <c r="G586" s="172" t="e">
        <f>Simulações!CN586</f>
        <v>#N/A</v>
      </c>
      <c r="H586" s="172" t="str">
        <f>Simulações!CT586</f>
        <v>Curto I</v>
      </c>
      <c r="I586" s="172" t="str">
        <f>IF(Simulações!CU586="","",Simulações!CU586)</f>
        <v/>
      </c>
      <c r="J586" s="172" t="str">
        <f>IF(Simulações!CX586="","",Simulações!CX586)</f>
        <v/>
      </c>
      <c r="K586" s="176">
        <f>Simulações!AL586</f>
        <v>4</v>
      </c>
      <c r="L586" s="176">
        <f>Simulações!AS586</f>
        <v>0</v>
      </c>
      <c r="M586" s="172" t="str">
        <f>IF(Simulações!CY586="","",Simulações!CY586)</f>
        <v/>
      </c>
      <c r="N586" s="172" t="str">
        <f>IF(Simulações!CZ586="","",Simulações!CZ586)</f>
        <v/>
      </c>
      <c r="O586" s="172">
        <v>1</v>
      </c>
    </row>
    <row r="587" spans="1:15" ht="14.25" customHeight="1" x14ac:dyDescent="0.25">
      <c r="A587" s="1" t="str">
        <f>Simulações!D587</f>
        <v>Rua MA!rio Albuquerque Cavalcante [Estrutural]</v>
      </c>
      <c r="B587" s="172" t="str">
        <f>Simulações!DK587</f>
        <v>Sim</v>
      </c>
      <c r="C587" s="183">
        <f>Simulações!K587</f>
        <v>72</v>
      </c>
      <c r="D587" s="172" t="str">
        <f>Simulações!G587</f>
        <v>C4</v>
      </c>
      <c r="E587" s="172" t="e">
        <f>Simulações!CH587</f>
        <v>#N/A</v>
      </c>
      <c r="F587" s="172">
        <f>Simulações!CI587</f>
        <v>0</v>
      </c>
      <c r="G587" s="172" t="e">
        <f>Simulações!CN587</f>
        <v>#N/A</v>
      </c>
      <c r="H587" s="172" t="str">
        <f>Simulações!CT587</f>
        <v>Médio II</v>
      </c>
      <c r="I587" s="172" t="str">
        <f>IF(Simulações!CU587="","",Simulações!CU587)</f>
        <v/>
      </c>
      <c r="J587" s="172" t="str">
        <f>IF(Simulações!CX587="","",Simulações!CX587)</f>
        <v/>
      </c>
      <c r="K587" s="176">
        <f>Simulações!AL587</f>
        <v>2</v>
      </c>
      <c r="L587" s="176">
        <f>Simulações!AS587</f>
        <v>0</v>
      </c>
      <c r="M587" s="172" t="str">
        <f>IF(Simulações!CY587="","",Simulações!CY587)</f>
        <v/>
      </c>
      <c r="N587" s="172" t="str">
        <f>IF(Simulações!CZ587="","",Simulações!CZ587)</f>
        <v/>
      </c>
      <c r="O587" s="172">
        <v>1</v>
      </c>
    </row>
    <row r="588" spans="1:15" ht="14.25" customHeight="1" x14ac:dyDescent="0.25">
      <c r="A588" s="1" t="str">
        <f>Simulações!D588</f>
        <v>Rua MA!rio Albuquerque Cavalcante [Estrutural]</v>
      </c>
      <c r="B588" s="172" t="str">
        <f>Simulações!DK588</f>
        <v>Sim</v>
      </c>
      <c r="C588" s="183">
        <f>Simulações!K588</f>
        <v>72</v>
      </c>
      <c r="D588" s="172" t="str">
        <f>Simulações!G588</f>
        <v>C4</v>
      </c>
      <c r="E588" s="172" t="e">
        <f>Simulações!CH588</f>
        <v>#N/A</v>
      </c>
      <c r="F588" s="172">
        <f>Simulações!CI588</f>
        <v>0</v>
      </c>
      <c r="G588" s="172" t="e">
        <f>Simulações!CN588</f>
        <v>#N/A</v>
      </c>
      <c r="H588" s="172" t="str">
        <f>Simulações!CT588</f>
        <v>Médio II</v>
      </c>
      <c r="I588" s="172" t="str">
        <f>IF(Simulações!CU588="","",Simulações!CU588)</f>
        <v/>
      </c>
      <c r="J588" s="172" t="str">
        <f>IF(Simulações!CX588="","",Simulações!CX588)</f>
        <v/>
      </c>
      <c r="K588" s="176">
        <f>Simulações!AL588</f>
        <v>2</v>
      </c>
      <c r="L588" s="176">
        <f>Simulações!AS588</f>
        <v>0</v>
      </c>
      <c r="M588" s="172" t="str">
        <f>IF(Simulações!CY588="","",Simulações!CY588)</f>
        <v/>
      </c>
      <c r="N588" s="172" t="str">
        <f>IF(Simulações!CZ588="","",Simulações!CZ588)</f>
        <v/>
      </c>
      <c r="O588" s="172">
        <v>1</v>
      </c>
    </row>
    <row r="589" spans="1:15" ht="14.25" customHeight="1" x14ac:dyDescent="0.25">
      <c r="A589" s="1" t="str">
        <f>Simulações!D589</f>
        <v>Rua MA!rio Albuquerque Cavalcante [Estrutural]</v>
      </c>
      <c r="B589" s="172" t="str">
        <f>Simulações!DK589</f>
        <v>Sim</v>
      </c>
      <c r="C589" s="183">
        <f>Simulações!K589</f>
        <v>72</v>
      </c>
      <c r="D589" s="172" t="str">
        <f>Simulações!G589</f>
        <v>C4</v>
      </c>
      <c r="E589" s="172" t="e">
        <f>Simulações!CH589</f>
        <v>#N/A</v>
      </c>
      <c r="F589" s="172">
        <f>Simulações!CI589</f>
        <v>0</v>
      </c>
      <c r="G589" s="172" t="e">
        <f>Simulações!CN589</f>
        <v>#N/A</v>
      </c>
      <c r="H589" s="172" t="str">
        <f>Simulações!CT589</f>
        <v>Médio II</v>
      </c>
      <c r="I589" s="172" t="str">
        <f>IF(Simulações!CU589="","",Simulações!CU589)</f>
        <v/>
      </c>
      <c r="J589" s="172" t="str">
        <f>IF(Simulações!CX589="","",Simulações!CX589)</f>
        <v/>
      </c>
      <c r="K589" s="176">
        <f>Simulações!AL589</f>
        <v>2</v>
      </c>
      <c r="L589" s="176">
        <f>Simulações!AS589</f>
        <v>0</v>
      </c>
      <c r="M589" s="172" t="str">
        <f>IF(Simulações!CY589="","",Simulações!CY589)</f>
        <v/>
      </c>
      <c r="N589" s="172" t="str">
        <f>IF(Simulações!CZ589="","",Simulações!CZ589)</f>
        <v/>
      </c>
      <c r="O589" s="172">
        <v>1</v>
      </c>
    </row>
    <row r="590" spans="1:15" ht="14.25" customHeight="1" x14ac:dyDescent="0.25">
      <c r="A590" s="1" t="str">
        <f>Simulações!D590</f>
        <v>Avenida Prefeito Artur Lima Cavalcanti [Estrutural]</v>
      </c>
      <c r="B590" s="172" t="str">
        <f>Simulações!DK590</f>
        <v>Sim</v>
      </c>
      <c r="C590" s="183">
        <f>Simulações!K590</f>
        <v>150</v>
      </c>
      <c r="D590" s="172" t="str">
        <f>Simulações!G590</f>
        <v>C4</v>
      </c>
      <c r="E590" s="172" t="e">
        <f>Simulações!CH590</f>
        <v>#N/A</v>
      </c>
      <c r="F590" s="172">
        <f>Simulações!CI590</f>
        <v>0</v>
      </c>
      <c r="G590" s="172" t="e">
        <f>Simulações!CN590</f>
        <v>#N/A</v>
      </c>
      <c r="H590" s="172" t="str">
        <f>Simulações!CT590</f>
        <v>Longo I</v>
      </c>
      <c r="I590" s="172" t="str">
        <f>IF(Simulações!CU590="","",Simulações!CU590)</f>
        <v/>
      </c>
      <c r="J590" s="172" t="str">
        <f>IF(Simulações!CX590="","",Simulações!CX590)</f>
        <v/>
      </c>
      <c r="K590" s="176">
        <f>Simulações!AL590</f>
        <v>4</v>
      </c>
      <c r="L590" s="176">
        <f>Simulações!AS590</f>
        <v>0</v>
      </c>
      <c r="M590" s="172" t="str">
        <f>IF(Simulações!CY590="","",Simulações!CY590)</f>
        <v/>
      </c>
      <c r="N590" s="172" t="str">
        <f>IF(Simulações!CZ590="","",Simulações!CZ590)</f>
        <v/>
      </c>
      <c r="O590" s="172">
        <v>1</v>
      </c>
    </row>
    <row r="591" spans="1:15" ht="14.25" customHeight="1" x14ac:dyDescent="0.25">
      <c r="A591" s="1" t="str">
        <f>Simulações!D591</f>
        <v>Avenida Prefeito Artur Lima Cavalcanti [Estrutural]</v>
      </c>
      <c r="B591" s="172" t="str">
        <f>Simulações!DK591</f>
        <v>Sim</v>
      </c>
      <c r="C591" s="183">
        <f>Simulações!K591</f>
        <v>150</v>
      </c>
      <c r="D591" s="172" t="str">
        <f>Simulações!G591</f>
        <v>C4</v>
      </c>
      <c r="E591" s="172" t="e">
        <f>Simulações!CH591</f>
        <v>#N/A</v>
      </c>
      <c r="F591" s="172">
        <f>Simulações!CI591</f>
        <v>0</v>
      </c>
      <c r="G591" s="172" t="e">
        <f>Simulações!CN591</f>
        <v>#N/A</v>
      </c>
      <c r="H591" s="172" t="str">
        <f>Simulações!CT591</f>
        <v>Longo I</v>
      </c>
      <c r="I591" s="172" t="str">
        <f>IF(Simulações!CU591="","",Simulações!CU591)</f>
        <v/>
      </c>
      <c r="J591" s="172" t="str">
        <f>IF(Simulações!CX591="","",Simulações!CX591)</f>
        <v/>
      </c>
      <c r="K591" s="176">
        <f>Simulações!AL591</f>
        <v>4</v>
      </c>
      <c r="L591" s="176">
        <f>Simulações!AS591</f>
        <v>0</v>
      </c>
      <c r="M591" s="172" t="str">
        <f>IF(Simulações!CY591="","",Simulações!CY591)</f>
        <v/>
      </c>
      <c r="N591" s="172" t="str">
        <f>IF(Simulações!CZ591="","",Simulações!CZ591)</f>
        <v/>
      </c>
      <c r="O591" s="172">
        <v>1</v>
      </c>
    </row>
    <row r="592" spans="1:15" ht="14.25" customHeight="1" x14ac:dyDescent="0.25">
      <c r="A592" s="1" t="str">
        <f>Simulações!D592</f>
        <v>Avenida Prefeito Artur Lima Cavalcanti [Estrutural]</v>
      </c>
      <c r="B592" s="172" t="str">
        <f>Simulações!DK592</f>
        <v>Sim</v>
      </c>
      <c r="C592" s="183">
        <f>Simulações!K592</f>
        <v>150</v>
      </c>
      <c r="D592" s="172" t="str">
        <f>Simulações!G592</f>
        <v>C4</v>
      </c>
      <c r="E592" s="172" t="e">
        <f>Simulações!CH592</f>
        <v>#N/A</v>
      </c>
      <c r="F592" s="172">
        <f>Simulações!CI592</f>
        <v>0</v>
      </c>
      <c r="G592" s="172" t="e">
        <f>Simulações!CN592</f>
        <v>#N/A</v>
      </c>
      <c r="H592" s="172" t="str">
        <f>Simulações!CT592</f>
        <v>Longo I</v>
      </c>
      <c r="I592" s="172" t="str">
        <f>IF(Simulações!CU592="","",Simulações!CU592)</f>
        <v/>
      </c>
      <c r="J592" s="172" t="str">
        <f>IF(Simulações!CX592="","",Simulações!CX592)</f>
        <v/>
      </c>
      <c r="K592" s="176">
        <f>Simulações!AL592</f>
        <v>4</v>
      </c>
      <c r="L592" s="176">
        <f>Simulações!AS592</f>
        <v>0</v>
      </c>
      <c r="M592" s="172" t="str">
        <f>IF(Simulações!CY592="","",Simulações!CY592)</f>
        <v/>
      </c>
      <c r="N592" s="172" t="str">
        <f>IF(Simulações!CZ592="","",Simulações!CZ592)</f>
        <v/>
      </c>
      <c r="O592" s="172">
        <v>1</v>
      </c>
    </row>
    <row r="593" spans="1:15" ht="14.25" customHeight="1" x14ac:dyDescent="0.25">
      <c r="A593" s="1" t="str">
        <f>Simulações!D593</f>
        <v>Rua Comendador Morais [Estrutural]</v>
      </c>
      <c r="B593" s="172" t="str">
        <f>Simulações!DK593</f>
        <v>Sim</v>
      </c>
      <c r="C593" s="183">
        <f>Simulações!K593</f>
        <v>96</v>
      </c>
      <c r="D593" s="172" t="str">
        <f>Simulações!G593</f>
        <v>C3</v>
      </c>
      <c r="E593" s="172" t="str">
        <f>Simulações!CH593</f>
        <v>LEDSTAR</v>
      </c>
      <c r="F593" s="184" t="str">
        <f>Simulações!CI593</f>
        <v xml:space="preserve"> SL VT 9.1 28W</v>
      </c>
      <c r="G593" s="172">
        <f>Simulações!CN593</f>
        <v>28</v>
      </c>
      <c r="H593" s="172" t="str">
        <f>Simulações!CT593</f>
        <v>Médio I</v>
      </c>
      <c r="I593" s="172" t="str">
        <f>IF(Simulações!CU593="","",Simulações!CU593)</f>
        <v/>
      </c>
      <c r="J593" s="172" t="str">
        <f>IF(Simulações!CX593="","",Simulações!CX593)</f>
        <v/>
      </c>
      <c r="K593" s="176">
        <f>Simulações!AL593</f>
        <v>2</v>
      </c>
      <c r="L593" s="176">
        <f>Simulações!AS593</f>
        <v>0</v>
      </c>
      <c r="M593" s="172" t="str">
        <f>IF(Simulações!CY593="","",Simulações!CY593)</f>
        <v/>
      </c>
      <c r="N593" s="172" t="str">
        <f>IF(Simulações!CZ593="","",Simulações!CZ593)</f>
        <v/>
      </c>
      <c r="O593" s="172">
        <v>1</v>
      </c>
    </row>
    <row r="594" spans="1:15" ht="14.25" customHeight="1" x14ac:dyDescent="0.25">
      <c r="A594" s="1" t="str">
        <f>Simulações!D594</f>
        <v>Rua Comendador Morais [Estrutural]</v>
      </c>
      <c r="B594" s="172" t="str">
        <f>Simulações!DK594</f>
        <v>Sim</v>
      </c>
      <c r="C594" s="183">
        <f>Simulações!K594</f>
        <v>96</v>
      </c>
      <c r="D594" s="172" t="str">
        <f>Simulações!G594</f>
        <v>C3</v>
      </c>
      <c r="E594" s="172" t="str">
        <f>Simulações!CH594</f>
        <v>SX LIGHTING</v>
      </c>
      <c r="F594" s="172" t="str">
        <f>Simulações!CI594</f>
        <v>SX-INEVO030HF</v>
      </c>
      <c r="G594" s="172">
        <f>Simulações!CN594</f>
        <v>31</v>
      </c>
      <c r="H594" s="172" t="str">
        <f>Simulações!CT594</f>
        <v>Médio I</v>
      </c>
      <c r="I594" s="172" t="str">
        <f>IF(Simulações!CU594="","",Simulações!CU594)</f>
        <v/>
      </c>
      <c r="J594" s="172" t="str">
        <f>IF(Simulações!CX594="","",Simulações!CX594)</f>
        <v/>
      </c>
      <c r="K594" s="176">
        <f>Simulações!AL594</f>
        <v>2</v>
      </c>
      <c r="L594" s="176">
        <f>Simulações!AS594</f>
        <v>0</v>
      </c>
      <c r="M594" s="172" t="str">
        <f>IF(Simulações!CY594="","",Simulações!CY594)</f>
        <v/>
      </c>
      <c r="N594" s="172" t="str">
        <f>IF(Simulações!CZ594="","",Simulações!CZ594)</f>
        <v/>
      </c>
      <c r="O594" s="172">
        <v>1</v>
      </c>
    </row>
    <row r="595" spans="1:15" ht="14.25" customHeight="1" x14ac:dyDescent="0.25">
      <c r="A595" s="1" t="str">
        <f>Simulações!D595</f>
        <v>Rua Comendador Morais [Estrutural]</v>
      </c>
      <c r="B595" s="172" t="str">
        <f>Simulações!DK595</f>
        <v>Sim</v>
      </c>
      <c r="C595" s="183">
        <f>Simulações!K595</f>
        <v>96</v>
      </c>
      <c r="D595" s="172" t="str">
        <f>Simulações!G595</f>
        <v>C3</v>
      </c>
      <c r="E595" s="172" t="str">
        <f>Simulações!CH595</f>
        <v>TECNOWATT</v>
      </c>
      <c r="F595" s="172" t="str">
        <f>Simulações!CI595</f>
        <v xml:space="preserve">SIGSAGPTLRRSSNDL_30W_38IBBRS
</v>
      </c>
      <c r="G595" s="172">
        <f>Simulações!CN595</f>
        <v>30</v>
      </c>
      <c r="H595" s="172" t="str">
        <f>Simulações!CT595</f>
        <v>Médio I</v>
      </c>
      <c r="I595" s="172" t="str">
        <f>IF(Simulações!CU595="","",Simulações!CU595)</f>
        <v/>
      </c>
      <c r="J595" s="172" t="str">
        <f>IF(Simulações!CX595="","",Simulações!CX595)</f>
        <v/>
      </c>
      <c r="K595" s="176">
        <f>Simulações!AL595</f>
        <v>2</v>
      </c>
      <c r="L595" s="176">
        <f>Simulações!AS595</f>
        <v>0</v>
      </c>
      <c r="M595" s="172" t="str">
        <f>IF(Simulações!CY595="","",Simulações!CY595)</f>
        <v/>
      </c>
      <c r="N595" s="172" t="str">
        <f>IF(Simulações!CZ595="","",Simulações!CZ595)</f>
        <v/>
      </c>
      <c r="O595" s="172">
        <v>1</v>
      </c>
    </row>
    <row r="596" spans="1:15" ht="14.25" customHeight="1" x14ac:dyDescent="0.25">
      <c r="A596" s="1" t="str">
        <f>Simulações!D596</f>
        <v>Rua Alberico Glasner da Rocha [IAL]</v>
      </c>
      <c r="B596" s="172" t="str">
        <f>Simulações!DK596</f>
        <v>Sim</v>
      </c>
      <c r="C596" s="183">
        <f>Simulações!K596</f>
        <v>70</v>
      </c>
      <c r="D596" s="172" t="str">
        <f>Simulações!G596</f>
        <v>C5</v>
      </c>
      <c r="E596" s="172" t="str">
        <f>Simulações!CH596</f>
        <v>LEDSTAR</v>
      </c>
      <c r="F596" s="184" t="str">
        <f>Simulações!CI596</f>
        <v xml:space="preserve"> SL VT 9.1 28W</v>
      </c>
      <c r="G596" s="172">
        <f>Simulações!CN596</f>
        <v>28</v>
      </c>
      <c r="H596" s="172" t="str">
        <f>Simulações!CT596</f>
        <v>Médio I</v>
      </c>
      <c r="I596" s="172" t="str">
        <f>IF(Simulações!CU596="","",Simulações!CU596)</f>
        <v/>
      </c>
      <c r="J596" s="172" t="str">
        <f>IF(Simulações!CX596="","",Simulações!CX596)</f>
        <v/>
      </c>
      <c r="K596" s="176">
        <f>Simulações!AL596</f>
        <v>2</v>
      </c>
      <c r="L596" s="176">
        <f>Simulações!AS596</f>
        <v>0</v>
      </c>
      <c r="M596" s="172" t="str">
        <f>IF(Simulações!CY596="","",Simulações!CY596)</f>
        <v/>
      </c>
      <c r="N596" s="172" t="str">
        <f>IF(Simulações!CZ596="","",Simulações!CZ596)</f>
        <v/>
      </c>
      <c r="O596" s="172">
        <v>1</v>
      </c>
    </row>
    <row r="597" spans="1:15" ht="14.25" customHeight="1" x14ac:dyDescent="0.25">
      <c r="A597" s="1" t="str">
        <f>Simulações!D597</f>
        <v>Rua Alberico Glasner da Rocha [IAL]</v>
      </c>
      <c r="B597" s="172" t="str">
        <f>Simulações!DK597</f>
        <v>Sim</v>
      </c>
      <c r="C597" s="183">
        <f>Simulações!K597</f>
        <v>70</v>
      </c>
      <c r="D597" s="172" t="str">
        <f>Simulações!G597</f>
        <v>C5</v>
      </c>
      <c r="E597" s="172" t="str">
        <f>Simulações!CH597</f>
        <v>SX LIGHTING</v>
      </c>
      <c r="F597" s="172" t="str">
        <f>Simulações!CI597</f>
        <v>SX-INEVO030HF</v>
      </c>
      <c r="G597" s="172">
        <f>Simulações!CN597</f>
        <v>31</v>
      </c>
      <c r="H597" s="172" t="str">
        <f>Simulações!CT597</f>
        <v>Médio I</v>
      </c>
      <c r="I597" s="172" t="str">
        <f>IF(Simulações!CU597="","",Simulações!CU597)</f>
        <v>Médio I</v>
      </c>
      <c r="J597" s="172" t="str">
        <f>IF(Simulações!CX597="","",Simulações!CX597)</f>
        <v/>
      </c>
      <c r="K597" s="176">
        <f>Simulações!AL597</f>
        <v>2</v>
      </c>
      <c r="L597" s="176">
        <f>Simulações!AS597</f>
        <v>0</v>
      </c>
      <c r="M597" s="172" t="str">
        <f>IF(Simulações!CY597="","",Simulações!CY597)</f>
        <v/>
      </c>
      <c r="N597" s="172" t="str">
        <f>IF(Simulações!CZ597="","",Simulações!CZ597)</f>
        <v/>
      </c>
      <c r="O597" s="172">
        <v>1</v>
      </c>
    </row>
    <row r="598" spans="1:15" ht="14.25" customHeight="1" x14ac:dyDescent="0.25">
      <c r="A598" s="1" t="str">
        <f>Simulações!D598</f>
        <v>Rua Alberico Glasner da Rocha [IAL]</v>
      </c>
      <c r="B598" s="172" t="str">
        <f>Simulações!DK598</f>
        <v>Sim</v>
      </c>
      <c r="C598" s="183">
        <f>Simulações!K598</f>
        <v>70</v>
      </c>
      <c r="D598" s="172" t="str">
        <f>Simulações!G598</f>
        <v>C5</v>
      </c>
      <c r="E598" s="172" t="str">
        <f>Simulações!CH598</f>
        <v>TECNOWATT</v>
      </c>
      <c r="F598" s="172" t="str">
        <f>Simulações!CI598</f>
        <v xml:space="preserve">SIGSAGPTLRRSSNDL_30W_38IBBRS
</v>
      </c>
      <c r="G598" s="172">
        <f>Simulações!CN598</f>
        <v>30</v>
      </c>
      <c r="H598" s="172" t="str">
        <f>Simulações!CT598</f>
        <v>Médio I</v>
      </c>
      <c r="I598" s="172" t="str">
        <f>IF(Simulações!CU598="","",Simulações!CU598)</f>
        <v/>
      </c>
      <c r="J598" s="172" t="str">
        <f>IF(Simulações!CX598="","",Simulações!CX598)</f>
        <v/>
      </c>
      <c r="K598" s="176">
        <f>Simulações!AL598</f>
        <v>2</v>
      </c>
      <c r="L598" s="176">
        <f>Simulações!AS598</f>
        <v>0</v>
      </c>
      <c r="M598" s="172" t="str">
        <f>IF(Simulações!CY598="","",Simulações!CY598)</f>
        <v/>
      </c>
      <c r="N598" s="172" t="str">
        <f>IF(Simulações!CZ598="","",Simulações!CZ598)</f>
        <v/>
      </c>
      <c r="O598" s="172">
        <v>1</v>
      </c>
    </row>
    <row r="599" spans="1:15" ht="14.25" customHeight="1" x14ac:dyDescent="0.25">
      <c r="A599" s="1" t="str">
        <f>Simulações!D599</f>
        <v>Rolandia [IAL]</v>
      </c>
      <c r="B599" s="172" t="str">
        <f>Simulações!DK599</f>
        <v>Sim</v>
      </c>
      <c r="C599" s="183">
        <f>Simulações!K599</f>
        <v>96</v>
      </c>
      <c r="D599" s="172" t="str">
        <f>Simulações!G599</f>
        <v>C4</v>
      </c>
      <c r="E599" s="172" t="str">
        <f>Simulações!CH599</f>
        <v>LEDSTAR</v>
      </c>
      <c r="F599" s="184" t="str">
        <f>Simulações!CI599</f>
        <v xml:space="preserve"> SL VT 9.1 35W</v>
      </c>
      <c r="G599" s="172">
        <f>Simulações!CN599</f>
        <v>35</v>
      </c>
      <c r="H599" s="172" t="str">
        <f>Simulações!CT599</f>
        <v>Médio I</v>
      </c>
      <c r="I599" s="172" t="str">
        <f>IF(Simulações!CU599="","",Simulações!CU599)</f>
        <v/>
      </c>
      <c r="J599" s="172" t="str">
        <f>IF(Simulações!CX599="","",Simulações!CX599)</f>
        <v/>
      </c>
      <c r="K599" s="176">
        <f>Simulações!AL599</f>
        <v>2</v>
      </c>
      <c r="L599" s="176">
        <f>Simulações!AS599</f>
        <v>0</v>
      </c>
      <c r="M599" s="172" t="str">
        <f>IF(Simulações!CY599="","",Simulações!CY599)</f>
        <v/>
      </c>
      <c r="N599" s="172" t="str">
        <f>IF(Simulações!CZ599="","",Simulações!CZ599)</f>
        <v/>
      </c>
      <c r="O599" s="172">
        <v>1</v>
      </c>
    </row>
    <row r="600" spans="1:15" ht="14.25" customHeight="1" x14ac:dyDescent="0.25">
      <c r="A600" s="1" t="str">
        <f>Simulações!D600</f>
        <v>Rolandia [IAL]</v>
      </c>
      <c r="B600" s="172" t="str">
        <f>Simulações!DK600</f>
        <v>Sim</v>
      </c>
      <c r="C600" s="183">
        <f>Simulações!K600</f>
        <v>96</v>
      </c>
      <c r="D600" s="172" t="str">
        <f>Simulações!G600</f>
        <v>C4</v>
      </c>
      <c r="E600" s="172" t="str">
        <f>Simulações!CH600</f>
        <v>SX LIGHTING</v>
      </c>
      <c r="F600" s="172" t="str">
        <f>Simulações!CI600</f>
        <v>SX-INEVO030HF</v>
      </c>
      <c r="G600" s="172">
        <f>Simulações!CN600</f>
        <v>31</v>
      </c>
      <c r="H600" s="172" t="str">
        <f>Simulações!CT600</f>
        <v>Médio I</v>
      </c>
      <c r="I600" s="172" t="str">
        <f>IF(Simulações!CU600="","",Simulações!CU600)</f>
        <v/>
      </c>
      <c r="J600" s="172" t="str">
        <f>IF(Simulações!CX600="","",Simulações!CX600)</f>
        <v/>
      </c>
      <c r="K600" s="176">
        <f>Simulações!AL600</f>
        <v>2</v>
      </c>
      <c r="L600" s="176">
        <f>Simulações!AS600</f>
        <v>0</v>
      </c>
      <c r="M600" s="172" t="str">
        <f>IF(Simulações!CY600="","",Simulações!CY600)</f>
        <v/>
      </c>
      <c r="N600" s="172" t="str">
        <f>IF(Simulações!CZ600="","",Simulações!CZ600)</f>
        <v/>
      </c>
      <c r="O600" s="172">
        <v>1</v>
      </c>
    </row>
    <row r="601" spans="1:15" ht="14.25" customHeight="1" x14ac:dyDescent="0.25">
      <c r="A601" s="1" t="str">
        <f>Simulações!D601</f>
        <v>Rolandia [IAL]</v>
      </c>
      <c r="B601" s="172" t="str">
        <f>Simulações!DK601</f>
        <v>Sim</v>
      </c>
      <c r="C601" s="183">
        <f>Simulações!K601</f>
        <v>96</v>
      </c>
      <c r="D601" s="172" t="str">
        <f>Simulações!G601</f>
        <v>C4</v>
      </c>
      <c r="E601" s="172" t="str">
        <f>Simulações!CH601</f>
        <v>TECNOWATT</v>
      </c>
      <c r="F601" s="172" t="str">
        <f>Simulações!CI601</f>
        <v xml:space="preserve">SIGSAGPTLRRSSNDL_30W_38IBBRS
</v>
      </c>
      <c r="G601" s="172">
        <f>Simulações!CN601</f>
        <v>30</v>
      </c>
      <c r="H601" s="172" t="str">
        <f>Simulações!CT601</f>
        <v>Médio I</v>
      </c>
      <c r="I601" s="172" t="str">
        <f>IF(Simulações!CU601="","",Simulações!CU601)</f>
        <v/>
      </c>
      <c r="J601" s="172" t="str">
        <f>IF(Simulações!CX601="","",Simulações!CX601)</f>
        <v/>
      </c>
      <c r="K601" s="176">
        <f>Simulações!AL601</f>
        <v>2</v>
      </c>
      <c r="L601" s="176">
        <f>Simulações!AS601</f>
        <v>0</v>
      </c>
      <c r="M601" s="172" t="str">
        <f>IF(Simulações!CY601="","",Simulações!CY601)</f>
        <v/>
      </c>
      <c r="N601" s="172" t="str">
        <f>IF(Simulações!CZ601="","",Simulações!CZ601)</f>
        <v/>
      </c>
      <c r="O601" s="172">
        <v>1</v>
      </c>
    </row>
    <row r="602" spans="1:15" ht="14.25" customHeight="1" x14ac:dyDescent="0.25">
      <c r="A602" s="1" t="str">
        <f>Simulações!D602</f>
        <v>Rua Doutor Aristacho Dourado de Azevedo</v>
      </c>
      <c r="B602" s="172" t="str">
        <f>Simulações!DK602</f>
        <v>Sim</v>
      </c>
      <c r="C602" s="183">
        <f>Simulações!K602</f>
        <v>76</v>
      </c>
      <c r="D602" s="172" t="str">
        <f>Simulações!G602</f>
        <v>C5</v>
      </c>
      <c r="E602" s="172" t="str">
        <f>Simulações!CH602</f>
        <v>LEDSTAR</v>
      </c>
      <c r="F602" s="184" t="str">
        <f>Simulações!CI602</f>
        <v xml:space="preserve"> SL VT 9.1 17W</v>
      </c>
      <c r="G602" s="172">
        <f>Simulações!CN602</f>
        <v>17</v>
      </c>
      <c r="H602" s="172" t="str">
        <f>Simulações!CT602</f>
        <v>Médio I</v>
      </c>
      <c r="I602" s="172" t="str">
        <f>IF(Simulações!CU602="","",Simulações!CU602)</f>
        <v/>
      </c>
      <c r="J602" s="172" t="str">
        <f>IF(Simulações!CX602="","",Simulações!CX602)</f>
        <v/>
      </c>
      <c r="K602" s="176">
        <f>Simulações!AL602</f>
        <v>2</v>
      </c>
      <c r="L602" s="176">
        <f>Simulações!AS602</f>
        <v>0</v>
      </c>
      <c r="M602" s="172" t="str">
        <f>IF(Simulações!CY602="","",Simulações!CY602)</f>
        <v/>
      </c>
      <c r="N602" s="172" t="str">
        <f>IF(Simulações!CZ602="","",Simulações!CZ602)</f>
        <v/>
      </c>
      <c r="O602" s="172">
        <v>1</v>
      </c>
    </row>
    <row r="603" spans="1:15" ht="14.25" customHeight="1" x14ac:dyDescent="0.25">
      <c r="A603" s="1" t="str">
        <f>Simulações!D603</f>
        <v>Rua Doutor Aristacho Dourado de Azevedo</v>
      </c>
      <c r="B603" s="172" t="str">
        <f>Simulações!DK603</f>
        <v>Sim</v>
      </c>
      <c r="C603" s="183">
        <f>Simulações!K603</f>
        <v>76</v>
      </c>
      <c r="D603" s="172" t="str">
        <f>Simulações!G603</f>
        <v>C5</v>
      </c>
      <c r="E603" s="172" t="str">
        <f>Simulações!CH603</f>
        <v>SX LIGHTING</v>
      </c>
      <c r="F603" s="172" t="str">
        <f>Simulações!CI603</f>
        <v>SX-INEVO020HF</v>
      </c>
      <c r="G603" s="172">
        <f>Simulações!CN603</f>
        <v>22.5</v>
      </c>
      <c r="H603" s="172" t="str">
        <f>Simulações!CT603</f>
        <v>Médio I</v>
      </c>
      <c r="I603" s="172" t="str">
        <f>IF(Simulações!CU603="","",Simulações!CU603)</f>
        <v/>
      </c>
      <c r="J603" s="172" t="str">
        <f>IF(Simulações!CX603="","",Simulações!CX603)</f>
        <v/>
      </c>
      <c r="K603" s="176">
        <f>Simulações!AL603</f>
        <v>2</v>
      </c>
      <c r="L603" s="176">
        <f>Simulações!AS603</f>
        <v>0</v>
      </c>
      <c r="M603" s="172" t="str">
        <f>IF(Simulações!CY603="","",Simulações!CY603)</f>
        <v/>
      </c>
      <c r="N603" s="172" t="str">
        <f>IF(Simulações!CZ603="","",Simulações!CZ603)</f>
        <v/>
      </c>
      <c r="O603" s="172">
        <v>1</v>
      </c>
    </row>
    <row r="604" spans="1:15" ht="14.25" customHeight="1" x14ac:dyDescent="0.25">
      <c r="A604" s="1" t="str">
        <f>Simulações!D604</f>
        <v>Rua Doutor Aristacho Dourado de Azevedo</v>
      </c>
      <c r="B604" s="172" t="str">
        <f>Simulações!DK604</f>
        <v>Sim</v>
      </c>
      <c r="C604" s="183">
        <f>Simulações!K604</f>
        <v>76</v>
      </c>
      <c r="D604" s="172" t="str">
        <f>Simulações!G604</f>
        <v>C5</v>
      </c>
      <c r="E604" s="172" t="str">
        <f>Simulações!CH604</f>
        <v>TECNOWATT</v>
      </c>
      <c r="F604" s="172" t="str">
        <f>Simulações!CI604</f>
        <v xml:space="preserve">SIGSAGPTLRRSSNDL_30W_38IBBRS
</v>
      </c>
      <c r="G604" s="172">
        <f>Simulações!CN604</f>
        <v>30</v>
      </c>
      <c r="H604" s="172" t="str">
        <f>Simulações!CT604</f>
        <v>Médio I</v>
      </c>
      <c r="I604" s="172" t="str">
        <f>IF(Simulações!CU604="","",Simulações!CU604)</f>
        <v/>
      </c>
      <c r="J604" s="172" t="str">
        <f>IF(Simulações!CX604="","",Simulações!CX604)</f>
        <v/>
      </c>
      <c r="K604" s="176">
        <f>Simulações!AL604</f>
        <v>2</v>
      </c>
      <c r="L604" s="176">
        <f>Simulações!AS604</f>
        <v>0</v>
      </c>
      <c r="M604" s="172" t="str">
        <f>IF(Simulações!CY604="","",Simulações!CY604)</f>
        <v/>
      </c>
      <c r="N604" s="172" t="str">
        <f>IF(Simulações!CZ604="","",Simulações!CZ604)</f>
        <v/>
      </c>
      <c r="O604" s="172">
        <v>1</v>
      </c>
    </row>
    <row r="605" spans="1:15" ht="14.25" customHeight="1" x14ac:dyDescent="0.25">
      <c r="A605" s="1" t="str">
        <f>Simulações!D605</f>
        <v>BR 101 [IAL]</v>
      </c>
      <c r="B605" s="172" t="str">
        <f>Simulações!DK605</f>
        <v>Sim</v>
      </c>
      <c r="C605" s="183">
        <f>Simulações!K605</f>
        <v>80</v>
      </c>
      <c r="D605" s="172" t="str">
        <f>Simulações!G605</f>
        <v>C3</v>
      </c>
      <c r="E605" s="172" t="str">
        <f>Simulações!CH605</f>
        <v>LEDSTAR</v>
      </c>
      <c r="F605" s="184" t="str">
        <f>Simulações!CI605</f>
        <v xml:space="preserve"> SL VT 9.1 85W</v>
      </c>
      <c r="G605" s="172">
        <f>Simulações!CN605</f>
        <v>85</v>
      </c>
      <c r="H605" s="172" t="str">
        <f>Simulações!CT605</f>
        <v>Médio I</v>
      </c>
      <c r="I605" s="172" t="str">
        <f>IF(Simulações!CU605="","",Simulações!CU605)</f>
        <v>Médio II</v>
      </c>
      <c r="J605" s="172" t="str">
        <f>IF(Simulações!CX605="","",Simulações!CX605)</f>
        <v/>
      </c>
      <c r="K605" s="176">
        <f>Simulações!AL605</f>
        <v>2</v>
      </c>
      <c r="L605" s="176">
        <f>Simulações!AS605</f>
        <v>0</v>
      </c>
      <c r="M605" s="172" t="str">
        <f>IF(Simulações!CY605="","",Simulações!CY605)</f>
        <v/>
      </c>
      <c r="N605" s="172" t="str">
        <f>IF(Simulações!CZ605="","",Simulações!CZ605)</f>
        <v/>
      </c>
      <c r="O605" s="172">
        <v>1</v>
      </c>
    </row>
    <row r="606" spans="1:15" ht="14.25" customHeight="1" x14ac:dyDescent="0.25">
      <c r="A606" s="1" t="str">
        <f>Simulações!D606</f>
        <v>BR 101 [IAL]</v>
      </c>
      <c r="B606" s="172" t="str">
        <f>Simulações!DK606</f>
        <v>Sim</v>
      </c>
      <c r="C606" s="183">
        <f>Simulações!K606</f>
        <v>80</v>
      </c>
      <c r="D606" s="172" t="str">
        <f>Simulações!G606</f>
        <v>C3</v>
      </c>
      <c r="E606" s="172" t="str">
        <f>Simulações!CH606</f>
        <v>SX LIGHTING</v>
      </c>
      <c r="F606" s="172" t="str">
        <f>Simulações!CI606</f>
        <v>SX-INLPP070HF</v>
      </c>
      <c r="G606" s="172">
        <f>Simulações!CN606</f>
        <v>70</v>
      </c>
      <c r="H606" s="172" t="str">
        <f>Simulações!CT606</f>
        <v>Médio I</v>
      </c>
      <c r="I606" s="172" t="str">
        <f>IF(Simulações!CU606="","",Simulações!CU606)</f>
        <v>Médio II</v>
      </c>
      <c r="J606" s="172" t="str">
        <f>IF(Simulações!CX606="","",Simulações!CX606)</f>
        <v/>
      </c>
      <c r="K606" s="176">
        <f>Simulações!AL606</f>
        <v>2</v>
      </c>
      <c r="L606" s="176">
        <f>Simulações!AS606</f>
        <v>0</v>
      </c>
      <c r="M606" s="172" t="str">
        <f>IF(Simulações!CY606="","",Simulações!CY606)</f>
        <v/>
      </c>
      <c r="N606" s="172" t="str">
        <f>IF(Simulações!CZ606="","",Simulações!CZ606)</f>
        <v/>
      </c>
      <c r="O606" s="172">
        <v>1</v>
      </c>
    </row>
    <row r="607" spans="1:15" ht="14.25" customHeight="1" x14ac:dyDescent="0.25">
      <c r="A607" s="1" t="str">
        <f>Simulações!D607</f>
        <v>BR 101 [IAL]</v>
      </c>
      <c r="B607" s="172" t="str">
        <f>Simulações!DK607</f>
        <v>Sim</v>
      </c>
      <c r="C607" s="183">
        <f>Simulações!K607</f>
        <v>80</v>
      </c>
      <c r="D607" s="172" t="str">
        <f>Simulações!G607</f>
        <v>C3</v>
      </c>
      <c r="E607" s="172" t="str">
        <f>Simulações!CH607</f>
        <v>TECNOWATT</v>
      </c>
      <c r="F607" s="172" t="str">
        <f>Simulações!CI607</f>
        <v xml:space="preserve">SIGMAGPTLRRSMNDL_80W_56IBBR
</v>
      </c>
      <c r="G607" s="172">
        <f>Simulações!CN607</f>
        <v>80</v>
      </c>
      <c r="H607" s="172" t="str">
        <f>Simulações!CT607</f>
        <v>Médio I</v>
      </c>
      <c r="I607" s="172" t="str">
        <f>IF(Simulações!CU607="","",Simulações!CU607)</f>
        <v>Médio II</v>
      </c>
      <c r="J607" s="172" t="str">
        <f>IF(Simulações!CX607="","",Simulações!CX607)</f>
        <v/>
      </c>
      <c r="K607" s="176">
        <f>Simulações!AL607</f>
        <v>2</v>
      </c>
      <c r="L607" s="176">
        <f>Simulações!AS607</f>
        <v>0</v>
      </c>
      <c r="M607" s="172" t="str">
        <f>IF(Simulações!CY607="","",Simulações!CY607)</f>
        <v/>
      </c>
      <c r="N607" s="172" t="str">
        <f>IF(Simulações!CZ607="","",Simulações!CZ607)</f>
        <v/>
      </c>
      <c r="O607" s="172">
        <v>1</v>
      </c>
    </row>
    <row r="608" spans="1:15" ht="14.25" customHeight="1" x14ac:dyDescent="0.25">
      <c r="A608" s="1" t="str">
        <f>Simulações!D608</f>
        <v>R. Gen. Polidoro [IAL]</v>
      </c>
      <c r="B608" s="172" t="str">
        <f>Simulações!DK608</f>
        <v>Sim</v>
      </c>
      <c r="C608" s="183">
        <f>Simulações!K608</f>
        <v>135</v>
      </c>
      <c r="D608" s="172" t="str">
        <f>Simulações!G608</f>
        <v>C4</v>
      </c>
      <c r="E608" s="172" t="str">
        <f>Simulações!CH608</f>
        <v>LEDSTAR</v>
      </c>
      <c r="F608" s="184" t="str">
        <f>Simulações!CI608</f>
        <v xml:space="preserve"> SL VT 9.1 120W</v>
      </c>
      <c r="G608" s="172">
        <f>Simulações!CN608</f>
        <v>0</v>
      </c>
      <c r="H608" s="172" t="str">
        <f>Simulações!CT608</f>
        <v>Longo I</v>
      </c>
      <c r="I608" s="172" t="str">
        <f>IF(Simulações!CU608="","",Simulações!CU608)</f>
        <v/>
      </c>
      <c r="J608" s="172" t="str">
        <f>IF(Simulações!CX608="","",Simulações!CX608)</f>
        <v/>
      </c>
      <c r="K608" s="176">
        <f>Simulações!AL608</f>
        <v>2</v>
      </c>
      <c r="L608" s="176">
        <f>Simulações!AS608</f>
        <v>0</v>
      </c>
      <c r="M608" s="172" t="str">
        <f>IF(Simulações!CY608="","",Simulações!CY608)</f>
        <v/>
      </c>
      <c r="N608" s="172" t="str">
        <f>IF(Simulações!CZ608="","",Simulações!CZ608)</f>
        <v/>
      </c>
      <c r="O608" s="172">
        <v>1</v>
      </c>
    </row>
    <row r="609" spans="1:15" ht="14.25" customHeight="1" x14ac:dyDescent="0.25">
      <c r="A609" s="1" t="str">
        <f>Simulações!D609</f>
        <v>R. Gen. Polidoro [IAL]</v>
      </c>
      <c r="B609" s="172" t="str">
        <f>Simulações!DK609</f>
        <v>Sim</v>
      </c>
      <c r="C609" s="183">
        <f>Simulações!K609</f>
        <v>135</v>
      </c>
      <c r="D609" s="172" t="str">
        <f>Simulações!G609</f>
        <v>C4</v>
      </c>
      <c r="E609" s="172" t="str">
        <f>Simulações!CH609</f>
        <v>SX LIGHTING</v>
      </c>
      <c r="F609" s="172" t="str">
        <f>Simulações!CI609</f>
        <v>SX-INLPP120HF</v>
      </c>
      <c r="G609" s="172">
        <f>Simulações!CN609</f>
        <v>0</v>
      </c>
      <c r="H609" s="172" t="str">
        <f>Simulações!CT609</f>
        <v>Longo I</v>
      </c>
      <c r="I609" s="172" t="str">
        <f>IF(Simulações!CU609="","",Simulações!CU609)</f>
        <v/>
      </c>
      <c r="J609" s="172" t="str">
        <f>IF(Simulações!CX609="","",Simulações!CX609)</f>
        <v/>
      </c>
      <c r="K609" s="176">
        <f>Simulações!AL609</f>
        <v>2</v>
      </c>
      <c r="L609" s="176">
        <f>Simulações!AS609</f>
        <v>0</v>
      </c>
      <c r="M609" s="172" t="str">
        <f>IF(Simulações!CY609="","",Simulações!CY609)</f>
        <v/>
      </c>
      <c r="N609" s="172" t="str">
        <f>IF(Simulações!CZ609="","",Simulações!CZ609)</f>
        <v/>
      </c>
      <c r="O609" s="172">
        <v>1</v>
      </c>
    </row>
    <row r="610" spans="1:15" ht="14.25" customHeight="1" x14ac:dyDescent="0.25">
      <c r="A610" s="1" t="str">
        <f>Simulações!D610</f>
        <v>R. Gen. Polidoro [IAL]</v>
      </c>
      <c r="B610" s="172" t="str">
        <f>Simulações!DK610</f>
        <v>Sim</v>
      </c>
      <c r="C610" s="183">
        <f>Simulações!K610</f>
        <v>135</v>
      </c>
      <c r="D610" s="172" t="str">
        <f>Simulações!G610</f>
        <v>C4</v>
      </c>
      <c r="E610" s="172" t="str">
        <f>Simulações!CH610</f>
        <v>TECNOWATT</v>
      </c>
      <c r="F610" s="172" t="str">
        <f>Simulações!CI610</f>
        <v xml:space="preserve">SIGMAGPTLRRSMNDL150W102IBBR
</v>
      </c>
      <c r="G610" s="172">
        <f>Simulações!CN610</f>
        <v>0</v>
      </c>
      <c r="H610" s="172" t="str">
        <f>Simulações!CT610</f>
        <v>Longo I</v>
      </c>
      <c r="I610" s="172" t="str">
        <f>IF(Simulações!CU610="","",Simulações!CU610)</f>
        <v/>
      </c>
      <c r="J610" s="172" t="str">
        <f>IF(Simulações!CX610="","",Simulações!CX610)</f>
        <v/>
      </c>
      <c r="K610" s="176">
        <f>Simulações!AL610</f>
        <v>2</v>
      </c>
      <c r="L610" s="176">
        <f>Simulações!AS610</f>
        <v>0</v>
      </c>
      <c r="M610" s="172" t="str">
        <f>IF(Simulações!CY610="","",Simulações!CY610)</f>
        <v/>
      </c>
      <c r="N610" s="172" t="str">
        <f>IF(Simulações!CZ610="","",Simulações!CZ610)</f>
        <v/>
      </c>
      <c r="O610" s="172">
        <v>1</v>
      </c>
    </row>
    <row r="611" spans="1:15" ht="14.25" customHeight="1" x14ac:dyDescent="0.25">
      <c r="A611" s="1" t="str">
        <f>Simulações!D611</f>
        <v>Rua IrmAPS GenA(c)sia [IAL]</v>
      </c>
      <c r="B611" s="172" t="str">
        <f>Simulações!DK611</f>
        <v>Sim</v>
      </c>
      <c r="C611" s="183">
        <f>Simulações!K611</f>
        <v>76</v>
      </c>
      <c r="D611" s="172" t="str">
        <f>Simulações!G611</f>
        <v>C5</v>
      </c>
      <c r="E611" s="172" t="str">
        <f>Simulações!CH611</f>
        <v>LEDSTAR</v>
      </c>
      <c r="F611" s="184" t="str">
        <f>Simulações!CI611</f>
        <v xml:space="preserve"> SL VT 9.1 17W</v>
      </c>
      <c r="G611" s="172">
        <f>Simulações!CN611</f>
        <v>17</v>
      </c>
      <c r="H611" s="172" t="str">
        <f>Simulações!CT611</f>
        <v>Curto II</v>
      </c>
      <c r="I611" s="172" t="str">
        <f>IF(Simulações!CU611="","",Simulações!CU611)</f>
        <v/>
      </c>
      <c r="J611" s="172" t="str">
        <f>IF(Simulações!CX611="","",Simulações!CX611)</f>
        <v/>
      </c>
      <c r="K611" s="176">
        <f>Simulações!AL611</f>
        <v>2</v>
      </c>
      <c r="L611" s="176">
        <f>Simulações!AS611</f>
        <v>0</v>
      </c>
      <c r="M611" s="172" t="str">
        <f>IF(Simulações!CY611="","",Simulações!CY611)</f>
        <v/>
      </c>
      <c r="N611" s="172" t="str">
        <f>IF(Simulações!CZ611="","",Simulações!CZ611)</f>
        <v/>
      </c>
      <c r="O611" s="172">
        <v>1</v>
      </c>
    </row>
    <row r="612" spans="1:15" ht="14.25" customHeight="1" x14ac:dyDescent="0.25">
      <c r="A612" s="1" t="str">
        <f>Simulações!D612</f>
        <v>Rua IrmAPS GenA(c)sia [IAL]</v>
      </c>
      <c r="B612" s="172" t="str">
        <f>Simulações!DK612</f>
        <v>Sim</v>
      </c>
      <c r="C612" s="183">
        <f>Simulações!K612</f>
        <v>76</v>
      </c>
      <c r="D612" s="172" t="str">
        <f>Simulações!G612</f>
        <v>C5</v>
      </c>
      <c r="E612" s="172" t="str">
        <f>Simulações!CH612</f>
        <v>SX LIGHTING</v>
      </c>
      <c r="F612" s="172" t="str">
        <f>Simulações!CI612</f>
        <v>SX-INEVO020HF</v>
      </c>
      <c r="G612" s="172">
        <f>Simulações!CN612</f>
        <v>22.5</v>
      </c>
      <c r="H612" s="172" t="str">
        <f>Simulações!CT612</f>
        <v>Curto II</v>
      </c>
      <c r="I612" s="172" t="str">
        <f>IF(Simulações!CU612="","",Simulações!CU612)</f>
        <v/>
      </c>
      <c r="J612" s="172" t="str">
        <f>IF(Simulações!CX612="","",Simulações!CX612)</f>
        <v/>
      </c>
      <c r="K612" s="176">
        <f>Simulações!AL612</f>
        <v>2</v>
      </c>
      <c r="L612" s="176">
        <f>Simulações!AS612</f>
        <v>0</v>
      </c>
      <c r="M612" s="172" t="str">
        <f>IF(Simulações!CY612="","",Simulações!CY612)</f>
        <v/>
      </c>
      <c r="N612" s="172" t="str">
        <f>IF(Simulações!CZ612="","",Simulações!CZ612)</f>
        <v/>
      </c>
      <c r="O612" s="172">
        <v>1</v>
      </c>
    </row>
    <row r="613" spans="1:15" ht="14.25" customHeight="1" x14ac:dyDescent="0.25">
      <c r="A613" s="1" t="str">
        <f>Simulações!D613</f>
        <v>Rua IrmAPS GenA(c)sia [IAL]</v>
      </c>
      <c r="B613" s="172" t="str">
        <f>Simulações!DK613</f>
        <v>Sim</v>
      </c>
      <c r="C613" s="183">
        <f>Simulações!K613</f>
        <v>76</v>
      </c>
      <c r="D613" s="172" t="str">
        <f>Simulações!G613</f>
        <v>C5</v>
      </c>
      <c r="E613" s="172" t="str">
        <f>Simulações!CH613</f>
        <v>TECNOWATT</v>
      </c>
      <c r="F613" s="172" t="str">
        <f>Simulações!CI613</f>
        <v xml:space="preserve">SIGSAGPTLRRSSNDL_30W_38IBBRS
</v>
      </c>
      <c r="G613" s="172">
        <f>Simulações!CN613</f>
        <v>30</v>
      </c>
      <c r="H613" s="172" t="str">
        <f>Simulações!CT613</f>
        <v>Curto II</v>
      </c>
      <c r="I613" s="172" t="str">
        <f>IF(Simulações!CU613="","",Simulações!CU613)</f>
        <v/>
      </c>
      <c r="J613" s="172" t="str">
        <f>IF(Simulações!CX613="","",Simulações!CX613)</f>
        <v/>
      </c>
      <c r="K613" s="176">
        <f>Simulações!AL613</f>
        <v>2</v>
      </c>
      <c r="L613" s="176">
        <f>Simulações!AS613</f>
        <v>0</v>
      </c>
      <c r="M613" s="172" t="str">
        <f>IF(Simulações!CY613="","",Simulações!CY613)</f>
        <v/>
      </c>
      <c r="N613" s="172" t="str">
        <f>IF(Simulações!CZ613="","",Simulações!CZ613)</f>
        <v/>
      </c>
      <c r="O613" s="172">
        <v>1</v>
      </c>
    </row>
    <row r="614" spans="1:15" ht="14.25" customHeight="1" x14ac:dyDescent="0.25">
      <c r="A614" s="1" t="str">
        <f>Simulações!D614</f>
        <v>General San Martim [IAL]</v>
      </c>
      <c r="B614" s="172" t="str">
        <f>Simulações!DK614</f>
        <v>Sim</v>
      </c>
      <c r="C614" s="183">
        <f>Simulações!K614</f>
        <v>70</v>
      </c>
      <c r="D614" s="172" t="str">
        <f>Simulações!G614</f>
        <v>C4</v>
      </c>
      <c r="E614" s="172" t="str">
        <f>Simulações!CH614</f>
        <v>LEDSTAR</v>
      </c>
      <c r="F614" s="184" t="str">
        <f>Simulações!CI614</f>
        <v xml:space="preserve"> SL VT 9.1 28W</v>
      </c>
      <c r="G614" s="172">
        <f>Simulações!CN614</f>
        <v>28</v>
      </c>
      <c r="H614" s="172" t="str">
        <f>Simulações!CT614</f>
        <v>Médio I</v>
      </c>
      <c r="I614" s="172" t="str">
        <f>IF(Simulações!CU614="","",Simulações!CU614)</f>
        <v/>
      </c>
      <c r="J614" s="172" t="str">
        <f>IF(Simulações!CX614="","",Simulações!CX614)</f>
        <v/>
      </c>
      <c r="K614" s="176">
        <f>Simulações!AL614</f>
        <v>2</v>
      </c>
      <c r="L614" s="176">
        <f>Simulações!AS614</f>
        <v>0</v>
      </c>
      <c r="M614" s="172" t="str">
        <f>IF(Simulações!CY614="","",Simulações!CY614)</f>
        <v/>
      </c>
      <c r="N614" s="172" t="str">
        <f>IF(Simulações!CZ614="","",Simulações!CZ614)</f>
        <v/>
      </c>
      <c r="O614" s="172">
        <v>1</v>
      </c>
    </row>
    <row r="615" spans="1:15" ht="14.25" customHeight="1" x14ac:dyDescent="0.25">
      <c r="A615" s="1" t="str">
        <f>Simulações!D615</f>
        <v>General San Martim [IAL]</v>
      </c>
      <c r="B615" s="172" t="str">
        <f>Simulações!DK615</f>
        <v>Sim</v>
      </c>
      <c r="C615" s="183">
        <f>Simulações!K615</f>
        <v>70</v>
      </c>
      <c r="D615" s="172" t="str">
        <f>Simulações!G615</f>
        <v>C4</v>
      </c>
      <c r="E615" s="172" t="str">
        <f>Simulações!CH615</f>
        <v>SX LIGHTING</v>
      </c>
      <c r="F615" s="172" t="str">
        <f>Simulações!CI615</f>
        <v>SX-INEVO020HF</v>
      </c>
      <c r="G615" s="172">
        <f>Simulações!CN615</f>
        <v>22.5</v>
      </c>
      <c r="H615" s="172" t="str">
        <f>Simulações!CT615</f>
        <v>Médio I</v>
      </c>
      <c r="I615" s="172" t="str">
        <f>IF(Simulações!CU615="","",Simulações!CU615)</f>
        <v/>
      </c>
      <c r="J615" s="172" t="str">
        <f>IF(Simulações!CX615="","",Simulações!CX615)</f>
        <v/>
      </c>
      <c r="K615" s="176">
        <f>Simulações!AL615</f>
        <v>2</v>
      </c>
      <c r="L615" s="176">
        <f>Simulações!AS615</f>
        <v>0</v>
      </c>
      <c r="M615" s="172" t="str">
        <f>IF(Simulações!CY615="","",Simulações!CY615)</f>
        <v/>
      </c>
      <c r="N615" s="172" t="str">
        <f>IF(Simulações!CZ615="","",Simulações!CZ615)</f>
        <v/>
      </c>
      <c r="O615" s="172">
        <v>1</v>
      </c>
    </row>
    <row r="616" spans="1:15" ht="14.25" customHeight="1" x14ac:dyDescent="0.25">
      <c r="A616" s="1" t="str">
        <f>Simulações!D616</f>
        <v>General San Martim [IAL]</v>
      </c>
      <c r="B616" s="172" t="str">
        <f>Simulações!DK616</f>
        <v>Sim</v>
      </c>
      <c r="C616" s="183">
        <f>Simulações!K616</f>
        <v>70</v>
      </c>
      <c r="D616" s="172" t="str">
        <f>Simulações!G616</f>
        <v>C4</v>
      </c>
      <c r="E616" s="172" t="str">
        <f>Simulações!CH616</f>
        <v>TECNOWATT</v>
      </c>
      <c r="F616" s="172" t="str">
        <f>Simulações!CI616</f>
        <v xml:space="preserve">SIGSAGPTLRRSSNDL_30W_38IBBRS
</v>
      </c>
      <c r="G616" s="172">
        <f>Simulações!CN616</f>
        <v>30</v>
      </c>
      <c r="H616" s="172" t="str">
        <f>Simulações!CT616</f>
        <v>Médio I</v>
      </c>
      <c r="I616" s="172" t="str">
        <f>IF(Simulações!CU616="","",Simulações!CU616)</f>
        <v/>
      </c>
      <c r="J616" s="172" t="str">
        <f>IF(Simulações!CX616="","",Simulações!CX616)</f>
        <v/>
      </c>
      <c r="K616" s="176">
        <f>Simulações!AL616</f>
        <v>2</v>
      </c>
      <c r="L616" s="176">
        <f>Simulações!AS616</f>
        <v>0</v>
      </c>
      <c r="M616" s="172" t="str">
        <f>IF(Simulações!CY616="","",Simulações!CY616)</f>
        <v/>
      </c>
      <c r="N616" s="172" t="str">
        <f>IF(Simulações!CZ616="","",Simulações!CZ616)</f>
        <v/>
      </c>
      <c r="O616" s="172">
        <v>1</v>
      </c>
    </row>
    <row r="617" spans="1:15" ht="14.25" customHeight="1" x14ac:dyDescent="0.25">
      <c r="A617" s="1" t="str">
        <f>Simulações!D617</f>
        <v>Antonio Curado [IAL]</v>
      </c>
      <c r="B617" s="172" t="str">
        <f>Simulações!DK617</f>
        <v>Sim</v>
      </c>
      <c r="C617" s="183">
        <f>Simulações!K617</f>
        <v>110</v>
      </c>
      <c r="D617" s="172" t="str">
        <f>Simulações!G617</f>
        <v>C3</v>
      </c>
      <c r="E617" s="172" t="str">
        <f>Simulações!CH617</f>
        <v>LEDSTAR</v>
      </c>
      <c r="F617" s="184" t="str">
        <f>Simulações!CI617</f>
        <v xml:space="preserve"> SL VT 9.1 52W</v>
      </c>
      <c r="G617" s="172">
        <f>Simulações!CN617</f>
        <v>52</v>
      </c>
      <c r="H617" s="172" t="str">
        <f>Simulações!CT617</f>
        <v>Médio II</v>
      </c>
      <c r="I617" s="172" t="str">
        <f>IF(Simulações!CU617="","",Simulações!CU617)</f>
        <v/>
      </c>
      <c r="J617" s="172" t="str">
        <f>IF(Simulações!CX617="","",Simulações!CX617)</f>
        <v/>
      </c>
      <c r="K617" s="176">
        <f>Simulações!AL617</f>
        <v>2</v>
      </c>
      <c r="L617" s="176">
        <f>Simulações!AS617</f>
        <v>0</v>
      </c>
      <c r="M617" s="172" t="str">
        <f>IF(Simulações!CY617="","",Simulações!CY617)</f>
        <v/>
      </c>
      <c r="N617" s="172" t="str">
        <f>IF(Simulações!CZ617="","",Simulações!CZ617)</f>
        <v/>
      </c>
      <c r="O617" s="172">
        <v>1</v>
      </c>
    </row>
    <row r="618" spans="1:15" ht="14.25" customHeight="1" x14ac:dyDescent="0.25">
      <c r="A618" s="1" t="str">
        <f>Simulações!D618</f>
        <v>Antonio Curado [IAL]</v>
      </c>
      <c r="B618" s="172" t="str">
        <f>Simulações!DK618</f>
        <v>Sim</v>
      </c>
      <c r="C618" s="183">
        <f>Simulações!K618</f>
        <v>110</v>
      </c>
      <c r="D618" s="172" t="str">
        <f>Simulações!G618</f>
        <v>C3</v>
      </c>
      <c r="E618" s="172" t="str">
        <f>Simulações!CH618</f>
        <v>SX LIGHTING</v>
      </c>
      <c r="F618" s="172" t="str">
        <f>Simulações!CI618</f>
        <v>SX-INEVO050HF</v>
      </c>
      <c r="G618" s="172">
        <f>Simulações!CN618</f>
        <v>50</v>
      </c>
      <c r="H618" s="172" t="str">
        <f>Simulações!CT618</f>
        <v>Médio II</v>
      </c>
      <c r="I618" s="172" t="str">
        <f>IF(Simulações!CU618="","",Simulações!CU618)</f>
        <v>Longo II</v>
      </c>
      <c r="J618" s="172" t="str">
        <f>IF(Simulações!CX618="","",Simulações!CX618)</f>
        <v/>
      </c>
      <c r="K618" s="176">
        <f>Simulações!AL618</f>
        <v>2</v>
      </c>
      <c r="L618" s="176">
        <f>Simulações!AS618</f>
        <v>0</v>
      </c>
      <c r="M618" s="172" t="str">
        <f>IF(Simulações!CY618="","",Simulações!CY618)</f>
        <v/>
      </c>
      <c r="N618" s="172" t="str">
        <f>IF(Simulações!CZ618="","",Simulações!CZ618)</f>
        <v/>
      </c>
      <c r="O618" s="172">
        <v>1</v>
      </c>
    </row>
    <row r="619" spans="1:15" ht="14.25" customHeight="1" x14ac:dyDescent="0.25">
      <c r="A619" s="1" t="str">
        <f>Simulações!D619</f>
        <v>Antonio Curado [IAL]</v>
      </c>
      <c r="B619" s="172" t="str">
        <f>Simulações!DK619</f>
        <v>Sim</v>
      </c>
      <c r="C619" s="183">
        <f>Simulações!K619</f>
        <v>110</v>
      </c>
      <c r="D619" s="172" t="str">
        <f>Simulações!G619</f>
        <v>C3</v>
      </c>
      <c r="E619" s="172" t="str">
        <f>Simulações!CH619</f>
        <v>TECNOWATT</v>
      </c>
      <c r="F619" s="172" t="str">
        <f>Simulações!CI619</f>
        <v xml:space="preserve">SIGSAGPTLRRSSNDL_60W_73IBBRS
</v>
      </c>
      <c r="G619" s="172">
        <f>Simulações!CN619</f>
        <v>60</v>
      </c>
      <c r="H619" s="172" t="str">
        <f>Simulações!CT619</f>
        <v>Médio II</v>
      </c>
      <c r="I619" s="172" t="str">
        <f>IF(Simulações!CU619="","",Simulações!CU619)</f>
        <v>Longo II</v>
      </c>
      <c r="J619" s="172" t="str">
        <f>IF(Simulações!CX619="","",Simulações!CX619)</f>
        <v/>
      </c>
      <c r="K619" s="176">
        <f>Simulações!AL619</f>
        <v>2</v>
      </c>
      <c r="L619" s="176">
        <f>Simulações!AS619</f>
        <v>0</v>
      </c>
      <c r="M619" s="172" t="str">
        <f>IF(Simulações!CY619="","",Simulações!CY619)</f>
        <v/>
      </c>
      <c r="N619" s="172" t="str">
        <f>IF(Simulações!CZ619="","",Simulações!CZ619)</f>
        <v/>
      </c>
      <c r="O619" s="172">
        <v>1</v>
      </c>
    </row>
    <row r="620" spans="1:15" ht="14.25" customHeight="1" x14ac:dyDescent="0.25">
      <c r="A620" s="1" t="str">
        <f>Simulações!D620</f>
        <v>Rua JoAPSo Rozendo [IAL]</v>
      </c>
      <c r="B620" s="172" t="str">
        <f>Simulações!DK620</f>
        <v>Sim</v>
      </c>
      <c r="C620" s="183">
        <f>Simulações!K620</f>
        <v>70</v>
      </c>
      <c r="D620" s="172" t="str">
        <f>Simulações!G620</f>
        <v>C4</v>
      </c>
      <c r="E620" s="172" t="str">
        <f>Simulações!CH620</f>
        <v>LEDSTAR</v>
      </c>
      <c r="F620" s="184" t="str">
        <f>Simulações!CI620</f>
        <v xml:space="preserve"> SL VT 9.1 28W</v>
      </c>
      <c r="G620" s="172">
        <f>Simulações!CN620</f>
        <v>28</v>
      </c>
      <c r="H620" s="172" t="str">
        <f>Simulações!CT620</f>
        <v>Médio I</v>
      </c>
      <c r="I620" s="172" t="str">
        <f>IF(Simulações!CU620="","",Simulações!CU620)</f>
        <v/>
      </c>
      <c r="J620" s="172" t="str">
        <f>IF(Simulações!CX620="","",Simulações!CX620)</f>
        <v/>
      </c>
      <c r="K620" s="176">
        <f>Simulações!AL620</f>
        <v>2</v>
      </c>
      <c r="L620" s="176">
        <f>Simulações!AS620</f>
        <v>0</v>
      </c>
      <c r="M620" s="172" t="str">
        <f>IF(Simulações!CY620="","",Simulações!CY620)</f>
        <v/>
      </c>
      <c r="N620" s="172" t="str">
        <f>IF(Simulações!CZ620="","",Simulações!CZ620)</f>
        <v/>
      </c>
      <c r="O620" s="172">
        <v>1</v>
      </c>
    </row>
    <row r="621" spans="1:15" ht="14.25" customHeight="1" x14ac:dyDescent="0.25">
      <c r="A621" s="1" t="str">
        <f>Simulações!D621</f>
        <v>Rua JoAPSo Rozendo [IAL]</v>
      </c>
      <c r="B621" s="172" t="str">
        <f>Simulações!DK621</f>
        <v>Sim</v>
      </c>
      <c r="C621" s="183">
        <f>Simulações!K621</f>
        <v>70</v>
      </c>
      <c r="D621" s="172" t="str">
        <f>Simulações!G621</f>
        <v>C4</v>
      </c>
      <c r="E621" s="172" t="str">
        <f>Simulações!CH621</f>
        <v>SX LIGHTING</v>
      </c>
      <c r="F621" s="172" t="str">
        <f>Simulações!CI621</f>
        <v>SX-INEVO030HF</v>
      </c>
      <c r="G621" s="172">
        <f>Simulações!CN621</f>
        <v>31</v>
      </c>
      <c r="H621" s="172" t="str">
        <f>Simulações!CT621</f>
        <v>Médio I</v>
      </c>
      <c r="I621" s="172" t="str">
        <f>IF(Simulações!CU621="","",Simulações!CU621)</f>
        <v/>
      </c>
      <c r="J621" s="172" t="str">
        <f>IF(Simulações!CX621="","",Simulações!CX621)</f>
        <v/>
      </c>
      <c r="K621" s="176">
        <f>Simulações!AL621</f>
        <v>2</v>
      </c>
      <c r="L621" s="176">
        <f>Simulações!AS621</f>
        <v>0</v>
      </c>
      <c r="M621" s="172" t="str">
        <f>IF(Simulações!CY621="","",Simulações!CY621)</f>
        <v/>
      </c>
      <c r="N621" s="172" t="str">
        <f>IF(Simulações!CZ621="","",Simulações!CZ621)</f>
        <v/>
      </c>
      <c r="O621" s="172">
        <v>1</v>
      </c>
    </row>
    <row r="622" spans="1:15" ht="14.25" customHeight="1" x14ac:dyDescent="0.25">
      <c r="A622" s="1" t="str">
        <f>Simulações!D622</f>
        <v>Rua JoAPSo Rozendo [IAL]</v>
      </c>
      <c r="B622" s="172" t="str">
        <f>Simulações!DK622</f>
        <v>Sim</v>
      </c>
      <c r="C622" s="183">
        <f>Simulações!K622</f>
        <v>70</v>
      </c>
      <c r="D622" s="172" t="str">
        <f>Simulações!G622</f>
        <v>C4</v>
      </c>
      <c r="E622" s="172" t="str">
        <f>Simulações!CH622</f>
        <v>TECNOWATT</v>
      </c>
      <c r="F622" s="172" t="str">
        <f>Simulações!CI622</f>
        <v xml:space="preserve">SIGSAGPTLRRSSNDL_30W_38IBBRS
</v>
      </c>
      <c r="G622" s="172">
        <f>Simulações!CN622</f>
        <v>30</v>
      </c>
      <c r="H622" s="172" t="str">
        <f>Simulações!CT622</f>
        <v>Médio I</v>
      </c>
      <c r="I622" s="172" t="str">
        <f>IF(Simulações!CU622="","",Simulações!CU622)</f>
        <v/>
      </c>
      <c r="J622" s="172" t="str">
        <f>IF(Simulações!CX622="","",Simulações!CX622)</f>
        <v/>
      </c>
      <c r="K622" s="176">
        <f>Simulações!AL622</f>
        <v>2</v>
      </c>
      <c r="L622" s="176">
        <f>Simulações!AS622</f>
        <v>0</v>
      </c>
      <c r="M622" s="172" t="str">
        <f>IF(Simulações!CY622="","",Simulações!CY622)</f>
        <v/>
      </c>
      <c r="N622" s="172" t="str">
        <f>IF(Simulações!CZ622="","",Simulações!CZ622)</f>
        <v/>
      </c>
      <c r="O622" s="172">
        <v>1</v>
      </c>
    </row>
    <row r="623" spans="1:15" ht="14.25" customHeight="1" x14ac:dyDescent="0.25">
      <c r="A623" s="1" t="str">
        <f>Simulações!D623</f>
        <v>Romeul Vanderlei</v>
      </c>
      <c r="B623" s="172" t="str">
        <f>Simulações!DK623</f>
        <v>Sim</v>
      </c>
      <c r="C623" s="183">
        <f>Simulações!K623</f>
        <v>70</v>
      </c>
      <c r="D623" s="172" t="str">
        <f>Simulações!G623</f>
        <v>C5</v>
      </c>
      <c r="E623" s="172" t="str">
        <f>Simulações!CH623</f>
        <v>LEDSTAR</v>
      </c>
      <c r="F623" s="184" t="str">
        <f>Simulações!CI623</f>
        <v xml:space="preserve"> SL VT 9.1 35W</v>
      </c>
      <c r="G623" s="172">
        <f>Simulações!CN623</f>
        <v>35</v>
      </c>
      <c r="H623" s="172" t="str">
        <f>Simulações!CT623</f>
        <v>Médio I</v>
      </c>
      <c r="I623" s="172" t="str">
        <f>IF(Simulações!CU623="","",Simulações!CU623)</f>
        <v/>
      </c>
      <c r="J623" s="172" t="str">
        <f>IF(Simulações!CX623="","",Simulações!CX623)</f>
        <v/>
      </c>
      <c r="K623" s="176">
        <f>Simulações!AL623</f>
        <v>2</v>
      </c>
      <c r="L623" s="176">
        <f>Simulações!AS623</f>
        <v>0</v>
      </c>
      <c r="M623" s="172" t="str">
        <f>IF(Simulações!CY623="","",Simulações!CY623)</f>
        <v/>
      </c>
      <c r="N623" s="172" t="str">
        <f>IF(Simulações!CZ623="","",Simulações!CZ623)</f>
        <v/>
      </c>
      <c r="O623" s="172">
        <v>1</v>
      </c>
    </row>
    <row r="624" spans="1:15" ht="14.25" customHeight="1" x14ac:dyDescent="0.25">
      <c r="A624" s="1" t="str">
        <f>Simulações!D624</f>
        <v>Romeul Vanderlei</v>
      </c>
      <c r="B624" s="172" t="str">
        <f>Simulações!DK624</f>
        <v>Sim</v>
      </c>
      <c r="C624" s="183">
        <f>Simulações!K624</f>
        <v>70</v>
      </c>
      <c r="D624" s="172" t="str">
        <f>Simulações!G624</f>
        <v>C5</v>
      </c>
      <c r="E624" s="172" t="str">
        <f>Simulações!CH624</f>
        <v>SX LIGHTING</v>
      </c>
      <c r="F624" s="172" t="str">
        <f>Simulações!CI624</f>
        <v>SX-INEVO030HF</v>
      </c>
      <c r="G624" s="172">
        <f>Simulações!CN624</f>
        <v>31</v>
      </c>
      <c r="H624" s="172" t="str">
        <f>Simulações!CT624</f>
        <v>Médio I</v>
      </c>
      <c r="I624" s="172" t="str">
        <f>IF(Simulações!CU624="","",Simulações!CU624)</f>
        <v/>
      </c>
      <c r="J624" s="172" t="str">
        <f>IF(Simulações!CX624="","",Simulações!CX624)</f>
        <v/>
      </c>
      <c r="K624" s="176">
        <f>Simulações!AL624</f>
        <v>2</v>
      </c>
      <c r="L624" s="176">
        <f>Simulações!AS624</f>
        <v>0</v>
      </c>
      <c r="M624" s="172" t="str">
        <f>IF(Simulações!CY624="","",Simulações!CY624)</f>
        <v/>
      </c>
      <c r="N624" s="172" t="str">
        <f>IF(Simulações!CZ624="","",Simulações!CZ624)</f>
        <v/>
      </c>
      <c r="O624" s="172">
        <v>1</v>
      </c>
    </row>
    <row r="625" spans="1:15" ht="14.25" customHeight="1" x14ac:dyDescent="0.25">
      <c r="A625" s="1" t="str">
        <f>Simulações!D625</f>
        <v>Romeul Vanderlei</v>
      </c>
      <c r="B625" s="172" t="str">
        <f>Simulações!DK625</f>
        <v>Sim</v>
      </c>
      <c r="C625" s="183">
        <f>Simulações!K625</f>
        <v>70</v>
      </c>
      <c r="D625" s="172" t="str">
        <f>Simulações!G625</f>
        <v>C5</v>
      </c>
      <c r="E625" s="172" t="str">
        <f>Simulações!CH625</f>
        <v>TECNOWATT</v>
      </c>
      <c r="F625" s="172" t="str">
        <f>Simulações!CI625</f>
        <v xml:space="preserve">SIGSAGPTLRRSSNDL_30W_38IBBRS
</v>
      </c>
      <c r="G625" s="172">
        <f>Simulações!CN625</f>
        <v>30</v>
      </c>
      <c r="H625" s="172" t="str">
        <f>Simulações!CT625</f>
        <v>Médio I</v>
      </c>
      <c r="I625" s="172" t="str">
        <f>IF(Simulações!CU625="","",Simulações!CU625)</f>
        <v/>
      </c>
      <c r="J625" s="172" t="str">
        <f>IF(Simulações!CX625="","",Simulações!CX625)</f>
        <v/>
      </c>
      <c r="K625" s="176">
        <f>Simulações!AL625</f>
        <v>2</v>
      </c>
      <c r="L625" s="176">
        <f>Simulações!AS625</f>
        <v>0</v>
      </c>
      <c r="M625" s="172" t="str">
        <f>IF(Simulações!CY625="","",Simulações!CY625)</f>
        <v/>
      </c>
      <c r="N625" s="172" t="str">
        <f>IF(Simulações!CZ625="","",Simulações!CZ625)</f>
        <v/>
      </c>
      <c r="O625" s="172">
        <v>1</v>
      </c>
    </row>
    <row r="626" spans="1:15" ht="14.25" customHeight="1" x14ac:dyDescent="0.25">
      <c r="A626" s="1" t="str">
        <f>Simulações!D626</f>
        <v>R. Frei Amador</v>
      </c>
      <c r="B626" s="172" t="str">
        <f>Simulações!DK626</f>
        <v>Sim</v>
      </c>
      <c r="C626" s="183">
        <f>Simulações!K626</f>
        <v>76</v>
      </c>
      <c r="D626" s="172" t="str">
        <f>Simulações!G626</f>
        <v>C5</v>
      </c>
      <c r="E626" s="172" t="str">
        <f>Simulações!CH626</f>
        <v>LEDSTAR</v>
      </c>
      <c r="F626" s="184" t="str">
        <f>Simulações!CI626</f>
        <v xml:space="preserve"> SL VT 9.1 35W</v>
      </c>
      <c r="G626" s="172">
        <f>Simulações!CN626</f>
        <v>35</v>
      </c>
      <c r="H626" s="172" t="str">
        <f>Simulações!CT626</f>
        <v>Médio I</v>
      </c>
      <c r="I626" s="172" t="str">
        <f>IF(Simulações!CU626="","",Simulações!CU626)</f>
        <v/>
      </c>
      <c r="J626" s="172" t="str">
        <f>IF(Simulações!CX626="","",Simulações!CX626)</f>
        <v/>
      </c>
      <c r="K626" s="176">
        <f>Simulações!AL626</f>
        <v>2</v>
      </c>
      <c r="L626" s="176">
        <f>Simulações!AS626</f>
        <v>0</v>
      </c>
      <c r="M626" s="172" t="str">
        <f>IF(Simulações!CY626="","",Simulações!CY626)</f>
        <v/>
      </c>
      <c r="N626" s="172" t="str">
        <f>IF(Simulações!CZ626="","",Simulações!CZ626)</f>
        <v/>
      </c>
      <c r="O626" s="172">
        <v>1</v>
      </c>
    </row>
    <row r="627" spans="1:15" ht="14.25" customHeight="1" x14ac:dyDescent="0.25">
      <c r="A627" s="1" t="str">
        <f>Simulações!D627</f>
        <v>R. Frei Amador</v>
      </c>
      <c r="B627" s="172" t="str">
        <f>Simulações!DK627</f>
        <v>Sim</v>
      </c>
      <c r="C627" s="183">
        <f>Simulações!K627</f>
        <v>76</v>
      </c>
      <c r="D627" s="172" t="str">
        <f>Simulações!G627</f>
        <v>C5</v>
      </c>
      <c r="E627" s="172" t="str">
        <f>Simulações!CH627</f>
        <v>SX LIGHTING</v>
      </c>
      <c r="F627" s="172" t="str">
        <f>Simulações!CI627</f>
        <v>SX-INEVO040HF</v>
      </c>
      <c r="G627" s="172">
        <f>Simulações!CN627</f>
        <v>39</v>
      </c>
      <c r="H627" s="172" t="str">
        <f>Simulações!CT627</f>
        <v>Médio I</v>
      </c>
      <c r="I627" s="172" t="str">
        <f>IF(Simulações!CU627="","",Simulações!CU627)</f>
        <v/>
      </c>
      <c r="J627" s="172" t="str">
        <f>IF(Simulações!CX627="","",Simulações!CX627)</f>
        <v/>
      </c>
      <c r="K627" s="176">
        <f>Simulações!AL627</f>
        <v>2</v>
      </c>
      <c r="L627" s="176">
        <f>Simulações!AS627</f>
        <v>0</v>
      </c>
      <c r="M627" s="172" t="str">
        <f>IF(Simulações!CY627="","",Simulações!CY627)</f>
        <v/>
      </c>
      <c r="N627" s="172" t="str">
        <f>IF(Simulações!CZ627="","",Simulações!CZ627)</f>
        <v/>
      </c>
      <c r="O627" s="172">
        <v>1</v>
      </c>
    </row>
    <row r="628" spans="1:15" ht="14.25" customHeight="1" x14ac:dyDescent="0.25">
      <c r="A628" s="1" t="str">
        <f>Simulações!D628</f>
        <v>R. Frei Amador</v>
      </c>
      <c r="B628" s="172" t="str">
        <f>Simulações!DK628</f>
        <v>Sim</v>
      </c>
      <c r="C628" s="183">
        <f>Simulações!K628</f>
        <v>76</v>
      </c>
      <c r="D628" s="172" t="str">
        <f>Simulações!G628</f>
        <v>C5</v>
      </c>
      <c r="E628" s="172" t="str">
        <f>Simulações!CH628</f>
        <v>TECNOWATT</v>
      </c>
      <c r="F628" s="172" t="str">
        <f>Simulações!CI628</f>
        <v xml:space="preserve">SIGSAGPTLRRSSNDL_40W_50IBBRS
</v>
      </c>
      <c r="G628" s="172">
        <f>Simulações!CN628</f>
        <v>40</v>
      </c>
      <c r="H628" s="172" t="str">
        <f>Simulações!CT628</f>
        <v>Médio I</v>
      </c>
      <c r="I628" s="172" t="str">
        <f>IF(Simulações!CU628="","",Simulações!CU628)</f>
        <v/>
      </c>
      <c r="J628" s="172" t="str">
        <f>IF(Simulações!CX628="","",Simulações!CX628)</f>
        <v/>
      </c>
      <c r="K628" s="176">
        <f>Simulações!AL628</f>
        <v>2</v>
      </c>
      <c r="L628" s="176">
        <f>Simulações!AS628</f>
        <v>0</v>
      </c>
      <c r="M628" s="172" t="str">
        <f>IF(Simulações!CY628="","",Simulações!CY628)</f>
        <v/>
      </c>
      <c r="N628" s="172" t="str">
        <f>IF(Simulações!CZ628="","",Simulações!CZ628)</f>
        <v/>
      </c>
      <c r="O628" s="172">
        <v>1</v>
      </c>
    </row>
    <row r="629" spans="1:15" ht="14.25" customHeight="1" x14ac:dyDescent="0.25">
      <c r="A629" s="1" t="str">
        <f>Simulações!D629</f>
        <v>Rua Doutor Aristacho Dourado de Azevedo</v>
      </c>
      <c r="B629" s="172" t="str">
        <f>Simulações!DK629</f>
        <v>Sim</v>
      </c>
      <c r="C629" s="183">
        <f>Simulações!K629</f>
        <v>76</v>
      </c>
      <c r="D629" s="172" t="str">
        <f>Simulações!G629</f>
        <v>C5</v>
      </c>
      <c r="E629" s="172" t="str">
        <f>Simulações!CH629</f>
        <v>LEDSTAR</v>
      </c>
      <c r="F629" s="184" t="str">
        <f>Simulações!CI629</f>
        <v xml:space="preserve"> SL VT 9.1 17W</v>
      </c>
      <c r="G629" s="172">
        <f>Simulações!CN629</f>
        <v>17</v>
      </c>
      <c r="H629" s="172" t="str">
        <f>Simulações!CT629</f>
        <v>Médio I</v>
      </c>
      <c r="I629" s="172" t="str">
        <f>IF(Simulações!CU629="","",Simulações!CU629)</f>
        <v/>
      </c>
      <c r="J629" s="172" t="str">
        <f>IF(Simulações!CX629="","",Simulações!CX629)</f>
        <v/>
      </c>
      <c r="K629" s="176">
        <f>Simulações!AL629</f>
        <v>2</v>
      </c>
      <c r="L629" s="176">
        <f>Simulações!AS629</f>
        <v>0</v>
      </c>
      <c r="M629" s="172" t="str">
        <f>IF(Simulações!CY629="","",Simulações!CY629)</f>
        <v/>
      </c>
      <c r="N629" s="172" t="str">
        <f>IF(Simulações!CZ629="","",Simulações!CZ629)</f>
        <v/>
      </c>
      <c r="O629" s="172">
        <v>1</v>
      </c>
    </row>
    <row r="630" spans="1:15" ht="14.25" customHeight="1" x14ac:dyDescent="0.25">
      <c r="A630" s="1" t="str">
        <f>Simulações!D630</f>
        <v>Rua Doutor Aristacho Dourado de Azevedo</v>
      </c>
      <c r="B630" s="172" t="str">
        <f>Simulações!DK630</f>
        <v>Sim</v>
      </c>
      <c r="C630" s="183">
        <f>Simulações!K630</f>
        <v>76</v>
      </c>
      <c r="D630" s="172" t="str">
        <f>Simulações!G630</f>
        <v>C5</v>
      </c>
      <c r="E630" s="172" t="str">
        <f>Simulações!CH630</f>
        <v>SX LIGHTING</v>
      </c>
      <c r="F630" s="172" t="str">
        <f>Simulações!CI630</f>
        <v>SX-INEVO020HF</v>
      </c>
      <c r="G630" s="172">
        <f>Simulações!CN630</f>
        <v>22.5</v>
      </c>
      <c r="H630" s="172" t="str">
        <f>Simulações!CT630</f>
        <v>Médio I</v>
      </c>
      <c r="I630" s="172" t="str">
        <f>IF(Simulações!CU630="","",Simulações!CU630)</f>
        <v/>
      </c>
      <c r="J630" s="172" t="str">
        <f>IF(Simulações!CX630="","",Simulações!CX630)</f>
        <v/>
      </c>
      <c r="K630" s="176">
        <f>Simulações!AL630</f>
        <v>2</v>
      </c>
      <c r="L630" s="176">
        <f>Simulações!AS630</f>
        <v>0</v>
      </c>
      <c r="M630" s="172" t="str">
        <f>IF(Simulações!CY630="","",Simulações!CY630)</f>
        <v/>
      </c>
      <c r="N630" s="172" t="str">
        <f>IF(Simulações!CZ630="","",Simulações!CZ630)</f>
        <v/>
      </c>
      <c r="O630" s="172">
        <v>1</v>
      </c>
    </row>
    <row r="631" spans="1:15" ht="14.25" customHeight="1" x14ac:dyDescent="0.25">
      <c r="A631" s="1" t="str">
        <f>Simulações!D631</f>
        <v>Rua Doutor Aristacho Dourado de Azevedo</v>
      </c>
      <c r="B631" s="172" t="str">
        <f>Simulações!DK631</f>
        <v>Sim</v>
      </c>
      <c r="C631" s="183">
        <f>Simulações!K631</f>
        <v>76</v>
      </c>
      <c r="D631" s="172" t="str">
        <f>Simulações!G631</f>
        <v>C5</v>
      </c>
      <c r="E631" s="172" t="str">
        <f>Simulações!CH631</f>
        <v>TECNOWATT</v>
      </c>
      <c r="F631" s="172" t="str">
        <f>Simulações!CI631</f>
        <v xml:space="preserve">SIGSAGPTLRRSSNDL_30W_38IBBRS
</v>
      </c>
      <c r="G631" s="172">
        <f>Simulações!CN631</f>
        <v>30</v>
      </c>
      <c r="H631" s="172" t="str">
        <f>Simulações!CT631</f>
        <v>Médio I</v>
      </c>
      <c r="I631" s="172" t="str">
        <f>IF(Simulações!CU631="","",Simulações!CU631)</f>
        <v/>
      </c>
      <c r="J631" s="172" t="str">
        <f>IF(Simulações!CX631="","",Simulações!CX631)</f>
        <v/>
      </c>
      <c r="K631" s="176">
        <f>Simulações!AL631</f>
        <v>2</v>
      </c>
      <c r="L631" s="176">
        <f>Simulações!AS631</f>
        <v>0</v>
      </c>
      <c r="M631" s="172" t="str">
        <f>IF(Simulações!CY631="","",Simulações!CY631)</f>
        <v/>
      </c>
      <c r="N631" s="172" t="str">
        <f>IF(Simulações!CZ631="","",Simulações!CZ631)</f>
        <v/>
      </c>
      <c r="O631" s="172">
        <v>1</v>
      </c>
    </row>
    <row r="632" spans="1:15" ht="14.25" customHeight="1" x14ac:dyDescent="0.25">
      <c r="A632" s="1" t="str">
        <f>Simulações!D632</f>
        <v>R. Escritor Joaquim Noberto</v>
      </c>
      <c r="B632" s="172" t="str">
        <f>Simulações!DK632</f>
        <v>Sim</v>
      </c>
      <c r="C632" s="183">
        <f>Simulações!K632</f>
        <v>96</v>
      </c>
      <c r="D632" s="172" t="str">
        <f>Simulações!G632</f>
        <v>C4</v>
      </c>
      <c r="E632" s="172" t="str">
        <f>Simulações!CH632</f>
        <v>LEDSTAR</v>
      </c>
      <c r="F632" s="184" t="str">
        <f>Simulações!CI632</f>
        <v xml:space="preserve"> SL VT 9.1 35W</v>
      </c>
      <c r="G632" s="172">
        <f>Simulações!CN632</f>
        <v>35</v>
      </c>
      <c r="H632" s="172" t="str">
        <f>Simulações!CT632</f>
        <v>Médio I</v>
      </c>
      <c r="I632" s="172" t="str">
        <f>IF(Simulações!CU632="","",Simulações!CU632)</f>
        <v/>
      </c>
      <c r="J632" s="172" t="str">
        <f>IF(Simulações!CX632="","",Simulações!CX632)</f>
        <v/>
      </c>
      <c r="K632" s="176">
        <f>Simulações!AL632</f>
        <v>2</v>
      </c>
      <c r="L632" s="176">
        <f>Simulações!AS632</f>
        <v>0</v>
      </c>
      <c r="M632" s="172" t="str">
        <f>IF(Simulações!CY632="","",Simulações!CY632)</f>
        <v/>
      </c>
      <c r="N632" s="172" t="str">
        <f>IF(Simulações!CZ632="","",Simulações!CZ632)</f>
        <v/>
      </c>
      <c r="O632" s="172">
        <v>1</v>
      </c>
    </row>
    <row r="633" spans="1:15" ht="14.25" customHeight="1" x14ac:dyDescent="0.25">
      <c r="A633" s="1" t="str">
        <f>Simulações!D633</f>
        <v>R. Escritor Joaquim Noberto</v>
      </c>
      <c r="B633" s="172" t="str">
        <f>Simulações!DK633</f>
        <v>Sim</v>
      </c>
      <c r="C633" s="183">
        <f>Simulações!K633</f>
        <v>96</v>
      </c>
      <c r="D633" s="172" t="str">
        <f>Simulações!G633</f>
        <v>C4</v>
      </c>
      <c r="E633" s="172" t="str">
        <f>Simulações!CH633</f>
        <v>SX LIGHTING</v>
      </c>
      <c r="F633" s="172" t="str">
        <f>Simulações!CI633</f>
        <v>SX-INEVO030HF</v>
      </c>
      <c r="G633" s="172">
        <f>Simulações!CN633</f>
        <v>31</v>
      </c>
      <c r="H633" s="172" t="str">
        <f>Simulações!CT633</f>
        <v>Médio I</v>
      </c>
      <c r="I633" s="172" t="str">
        <f>IF(Simulações!CU633="","",Simulações!CU633)</f>
        <v/>
      </c>
      <c r="J633" s="172" t="str">
        <f>IF(Simulações!CX633="","",Simulações!CX633)</f>
        <v/>
      </c>
      <c r="K633" s="176">
        <f>Simulações!AL633</f>
        <v>2</v>
      </c>
      <c r="L633" s="176">
        <f>Simulações!AS633</f>
        <v>0</v>
      </c>
      <c r="M633" s="172" t="str">
        <f>IF(Simulações!CY633="","",Simulações!CY633)</f>
        <v/>
      </c>
      <c r="N633" s="172" t="str">
        <f>IF(Simulações!CZ633="","",Simulações!CZ633)</f>
        <v/>
      </c>
      <c r="O633" s="172">
        <v>1</v>
      </c>
    </row>
    <row r="634" spans="1:15" ht="14.25" customHeight="1" x14ac:dyDescent="0.25">
      <c r="A634" s="1" t="str">
        <f>Simulações!D634</f>
        <v>R. Escritor Joaquim Noberto</v>
      </c>
      <c r="B634" s="172" t="str">
        <f>Simulações!DK634</f>
        <v>Sim</v>
      </c>
      <c r="C634" s="183">
        <f>Simulações!K634</f>
        <v>96</v>
      </c>
      <c r="D634" s="172" t="str">
        <f>Simulações!G634</f>
        <v>C4</v>
      </c>
      <c r="E634" s="172" t="str">
        <f>Simulações!CH634</f>
        <v>TECNOWATT</v>
      </c>
      <c r="F634" s="172" t="str">
        <f>Simulações!CI634</f>
        <v xml:space="preserve">SIGSAGPTLRRSSNDL_30W_38IBBRS
</v>
      </c>
      <c r="G634" s="172">
        <f>Simulações!CN634</f>
        <v>30</v>
      </c>
      <c r="H634" s="172" t="str">
        <f>Simulações!CT634</f>
        <v>Médio I</v>
      </c>
      <c r="I634" s="172" t="str">
        <f>IF(Simulações!CU634="","",Simulações!CU634)</f>
        <v/>
      </c>
      <c r="J634" s="172" t="str">
        <f>IF(Simulações!CX634="","",Simulações!CX634)</f>
        <v/>
      </c>
      <c r="K634" s="176">
        <f>Simulações!AL634</f>
        <v>2</v>
      </c>
      <c r="L634" s="176">
        <f>Simulações!AS634</f>
        <v>0</v>
      </c>
      <c r="M634" s="172" t="str">
        <f>IF(Simulações!CY634="","",Simulações!CY634)</f>
        <v/>
      </c>
      <c r="N634" s="172" t="str">
        <f>IF(Simulações!CZ634="","",Simulações!CZ634)</f>
        <v/>
      </c>
      <c r="O634" s="172">
        <v>1</v>
      </c>
    </row>
    <row r="635" spans="1:15" ht="14.25" customHeight="1" x14ac:dyDescent="0.25">
      <c r="A635" s="1" t="str">
        <f>Simulações!D635</f>
        <v>Rua Zuleide Moura</v>
      </c>
      <c r="B635" s="172" t="str">
        <f>Simulações!DK635</f>
        <v>Sim</v>
      </c>
      <c r="C635" s="183">
        <f>Simulações!K635</f>
        <v>76</v>
      </c>
      <c r="D635" s="172" t="str">
        <f>Simulações!G635</f>
        <v>C5</v>
      </c>
      <c r="E635" s="172" t="str">
        <f>Simulações!CH635</f>
        <v>LEDSTAR</v>
      </c>
      <c r="F635" s="184" t="str">
        <f>Simulações!CI635</f>
        <v xml:space="preserve"> SL VT 9.1 17W</v>
      </c>
      <c r="G635" s="172">
        <f>Simulações!CN635</f>
        <v>17</v>
      </c>
      <c r="H635" s="172" t="str">
        <f>Simulações!CT635</f>
        <v>Médio I</v>
      </c>
      <c r="I635" s="172" t="str">
        <f>IF(Simulações!CU635="","",Simulações!CU635)</f>
        <v/>
      </c>
      <c r="J635" s="172" t="str">
        <f>IF(Simulações!CX635="","",Simulações!CX635)</f>
        <v/>
      </c>
      <c r="K635" s="176">
        <f>Simulações!AL635</f>
        <v>2</v>
      </c>
      <c r="L635" s="176">
        <f>Simulações!AS635</f>
        <v>0</v>
      </c>
      <c r="M635" s="172" t="str">
        <f>IF(Simulações!CY635="","",Simulações!CY635)</f>
        <v/>
      </c>
      <c r="N635" s="172" t="str">
        <f>IF(Simulações!CZ635="","",Simulações!CZ635)</f>
        <v/>
      </c>
      <c r="O635" s="172">
        <v>1</v>
      </c>
    </row>
    <row r="636" spans="1:15" ht="14.25" customHeight="1" x14ac:dyDescent="0.25">
      <c r="A636" s="1" t="str">
        <f>Simulações!D636</f>
        <v>Rua Zuleide Moura</v>
      </c>
      <c r="B636" s="172" t="str">
        <f>Simulações!DK636</f>
        <v>Sim</v>
      </c>
      <c r="C636" s="183">
        <f>Simulações!K636</f>
        <v>76</v>
      </c>
      <c r="D636" s="172" t="str">
        <f>Simulações!G636</f>
        <v>C5</v>
      </c>
      <c r="E636" s="172" t="str">
        <f>Simulações!CH636</f>
        <v>SX LIGHTING</v>
      </c>
      <c r="F636" s="172" t="str">
        <f>Simulações!CI636</f>
        <v>SX-INEVO020HF</v>
      </c>
      <c r="G636" s="172">
        <f>Simulações!CN636</f>
        <v>22.5</v>
      </c>
      <c r="H636" s="172" t="str">
        <f>Simulações!CT636</f>
        <v>Médio I</v>
      </c>
      <c r="I636" s="172" t="str">
        <f>IF(Simulações!CU636="","",Simulações!CU636)</f>
        <v/>
      </c>
      <c r="J636" s="172" t="str">
        <f>IF(Simulações!CX636="","",Simulações!CX636)</f>
        <v/>
      </c>
      <c r="K636" s="176">
        <f>Simulações!AL636</f>
        <v>2</v>
      </c>
      <c r="L636" s="176">
        <f>Simulações!AS636</f>
        <v>0</v>
      </c>
      <c r="M636" s="172" t="str">
        <f>IF(Simulações!CY636="","",Simulações!CY636)</f>
        <v/>
      </c>
      <c r="N636" s="172" t="str">
        <f>IF(Simulações!CZ636="","",Simulações!CZ636)</f>
        <v/>
      </c>
      <c r="O636" s="172">
        <v>1</v>
      </c>
    </row>
    <row r="637" spans="1:15" ht="14.25" customHeight="1" x14ac:dyDescent="0.25">
      <c r="A637" s="1" t="str">
        <f>Simulações!D637</f>
        <v>Rua Zuleide Moura</v>
      </c>
      <c r="B637" s="172" t="str">
        <f>Simulações!DK637</f>
        <v>Sim</v>
      </c>
      <c r="C637" s="183">
        <f>Simulações!K637</f>
        <v>76</v>
      </c>
      <c r="D637" s="172" t="str">
        <f>Simulações!G637</f>
        <v>C5</v>
      </c>
      <c r="E637" s="172" t="str">
        <f>Simulações!CH637</f>
        <v>TECNOWATT</v>
      </c>
      <c r="F637" s="172" t="str">
        <f>Simulações!CI637</f>
        <v xml:space="preserve">SIGSAGPTLRRSSNDL_30W_38IBBRS
</v>
      </c>
      <c r="G637" s="172">
        <f>Simulações!CN637</f>
        <v>30</v>
      </c>
      <c r="H637" s="172" t="str">
        <f>Simulações!CT637</f>
        <v>Médio I</v>
      </c>
      <c r="I637" s="172" t="str">
        <f>IF(Simulações!CU637="","",Simulações!CU637)</f>
        <v/>
      </c>
      <c r="J637" s="172" t="str">
        <f>IF(Simulações!CX637="","",Simulações!CX637)</f>
        <v/>
      </c>
      <c r="K637" s="176">
        <f>Simulações!AL637</f>
        <v>2</v>
      </c>
      <c r="L637" s="176">
        <f>Simulações!AS637</f>
        <v>0</v>
      </c>
      <c r="M637" s="172" t="str">
        <f>IF(Simulações!CY637="","",Simulações!CY637)</f>
        <v/>
      </c>
      <c r="N637" s="172" t="str">
        <f>IF(Simulações!CZ637="","",Simulações!CZ637)</f>
        <v/>
      </c>
      <c r="O637" s="172">
        <v>1</v>
      </c>
    </row>
    <row r="638" spans="1:15" ht="14.25" customHeight="1" x14ac:dyDescent="0.25">
      <c r="A638" s="1" t="str">
        <f>Simulações!D638</f>
        <v>Rua Tota Ventura [IAL]</v>
      </c>
      <c r="B638" s="172" t="str">
        <f>Simulações!DK638</f>
        <v>Sim</v>
      </c>
      <c r="C638" s="183">
        <f>Simulações!K638</f>
        <v>72</v>
      </c>
      <c r="D638" s="172" t="str">
        <f>Simulações!G638</f>
        <v>C4</v>
      </c>
      <c r="E638" s="172" t="str">
        <f>Simulações!CH638</f>
        <v>LEDSTAR</v>
      </c>
      <c r="F638" s="184" t="str">
        <f>Simulações!CI638</f>
        <v xml:space="preserve"> SL VT 9.1 44W</v>
      </c>
      <c r="G638" s="172">
        <f>Simulações!CN638</f>
        <v>44</v>
      </c>
      <c r="H638" s="172" t="str">
        <f>Simulações!CT638</f>
        <v>Médio I</v>
      </c>
      <c r="I638" s="172" t="str">
        <f>IF(Simulações!CU638="","",Simulações!CU638)</f>
        <v/>
      </c>
      <c r="J638" s="172" t="str">
        <f>IF(Simulações!CX638="","",Simulações!CX638)</f>
        <v/>
      </c>
      <c r="K638" s="176">
        <f>Simulações!AL638</f>
        <v>2</v>
      </c>
      <c r="L638" s="176">
        <f>Simulações!AS638</f>
        <v>0</v>
      </c>
      <c r="M638" s="172" t="str">
        <f>IF(Simulações!CY638="","",Simulações!CY638)</f>
        <v/>
      </c>
      <c r="N638" s="172" t="str">
        <f>IF(Simulações!CZ638="","",Simulações!CZ638)</f>
        <v/>
      </c>
      <c r="O638" s="172">
        <v>1</v>
      </c>
    </row>
    <row r="639" spans="1:15" ht="14.25" customHeight="1" x14ac:dyDescent="0.25">
      <c r="A639" s="1" t="str">
        <f>Simulações!D639</f>
        <v>Rua Tota Ventura [IAL]</v>
      </c>
      <c r="B639" s="172" t="str">
        <f>Simulações!DK639</f>
        <v>Sim</v>
      </c>
      <c r="C639" s="183">
        <f>Simulações!K639</f>
        <v>72</v>
      </c>
      <c r="D639" s="172" t="str">
        <f>Simulações!G639</f>
        <v>C4</v>
      </c>
      <c r="E639" s="172" t="str">
        <f>Simulações!CH639</f>
        <v>SX LIGHTING</v>
      </c>
      <c r="F639" s="172" t="str">
        <f>Simulações!CI639</f>
        <v>SX-INEVO050HF</v>
      </c>
      <c r="G639" s="172">
        <f>Simulações!CN639</f>
        <v>50</v>
      </c>
      <c r="H639" s="172" t="str">
        <f>Simulações!CT639</f>
        <v>Médio I</v>
      </c>
      <c r="I639" s="172" t="str">
        <f>IF(Simulações!CU639="","",Simulações!CU639)</f>
        <v/>
      </c>
      <c r="J639" s="172" t="str">
        <f>IF(Simulações!CX639="","",Simulações!CX639)</f>
        <v/>
      </c>
      <c r="K639" s="176">
        <f>Simulações!AL639</f>
        <v>2</v>
      </c>
      <c r="L639" s="176">
        <f>Simulações!AS639</f>
        <v>0</v>
      </c>
      <c r="M639" s="172" t="str">
        <f>IF(Simulações!CY639="","",Simulações!CY639)</f>
        <v/>
      </c>
      <c r="N639" s="172" t="str">
        <f>IF(Simulações!CZ639="","",Simulações!CZ639)</f>
        <v/>
      </c>
      <c r="O639" s="172">
        <v>1</v>
      </c>
    </row>
    <row r="640" spans="1:15" ht="14.25" customHeight="1" x14ac:dyDescent="0.25">
      <c r="A640" s="1" t="str">
        <f>Simulações!D640</f>
        <v>Rua Tota Ventura [IAL]</v>
      </c>
      <c r="B640" s="172" t="str">
        <f>Simulações!DK640</f>
        <v>Sim</v>
      </c>
      <c r="C640" s="183">
        <f>Simulações!K640</f>
        <v>72</v>
      </c>
      <c r="D640" s="172" t="str">
        <f>Simulações!G640</f>
        <v>C4</v>
      </c>
      <c r="E640" s="172" t="str">
        <f>Simulações!CH640</f>
        <v>TECNOWATT</v>
      </c>
      <c r="F640" s="172" t="str">
        <f>Simulações!CI640</f>
        <v xml:space="preserve">SIGSAGPTLRRSSNDL_40W_50IBBRS
</v>
      </c>
      <c r="G640" s="172">
        <f>Simulações!CN640</f>
        <v>40</v>
      </c>
      <c r="H640" s="172" t="str">
        <f>Simulações!CT640</f>
        <v>Médio I</v>
      </c>
      <c r="I640" s="172" t="str">
        <f>IF(Simulações!CU640="","",Simulações!CU640)</f>
        <v/>
      </c>
      <c r="J640" s="172" t="str">
        <f>IF(Simulações!CX640="","",Simulações!CX640)</f>
        <v/>
      </c>
      <c r="K640" s="176">
        <f>Simulações!AL640</f>
        <v>2</v>
      </c>
      <c r="L640" s="176">
        <f>Simulações!AS640</f>
        <v>0</v>
      </c>
      <c r="M640" s="172" t="str">
        <f>IF(Simulações!CY640="","",Simulações!CY640)</f>
        <v/>
      </c>
      <c r="N640" s="172" t="str">
        <f>IF(Simulações!CZ640="","",Simulações!CZ640)</f>
        <v/>
      </c>
      <c r="O640" s="172">
        <v>1</v>
      </c>
    </row>
    <row r="641" spans="1:15" ht="14.25" customHeight="1" x14ac:dyDescent="0.25">
      <c r="A641" s="1" t="str">
        <f>Simulações!D641</f>
        <v>R. Manoel Joaquim De Almeida [IAL]</v>
      </c>
      <c r="B641" s="172" t="str">
        <f>Simulações!DK641</f>
        <v>Sim</v>
      </c>
      <c r="C641" s="183">
        <f>Simulações!K641</f>
        <v>96</v>
      </c>
      <c r="D641" s="172" t="str">
        <f>Simulações!G641</f>
        <v>C4</v>
      </c>
      <c r="E641" s="172" t="str">
        <f>Simulações!CH641</f>
        <v>LEDSTAR</v>
      </c>
      <c r="F641" s="184" t="str">
        <f>Simulações!CI641</f>
        <v xml:space="preserve"> SL VT 9.1 52W</v>
      </c>
      <c r="G641" s="172">
        <f>Simulações!CN641</f>
        <v>52</v>
      </c>
      <c r="H641" s="172" t="str">
        <f>Simulações!CT641</f>
        <v>Médio I</v>
      </c>
      <c r="I641" s="172" t="str">
        <f>IF(Simulações!CU641="","",Simulações!CU641)</f>
        <v/>
      </c>
      <c r="J641" s="172" t="str">
        <f>IF(Simulações!CX641="","",Simulações!CX641)</f>
        <v/>
      </c>
      <c r="K641" s="176">
        <f>Simulações!AL641</f>
        <v>2</v>
      </c>
      <c r="L641" s="176">
        <f>Simulações!AS641</f>
        <v>0</v>
      </c>
      <c r="M641" s="172" t="str">
        <f>IF(Simulações!CY641="","",Simulações!CY641)</f>
        <v/>
      </c>
      <c r="N641" s="172" t="str">
        <f>IF(Simulações!CZ641="","",Simulações!CZ641)</f>
        <v/>
      </c>
      <c r="O641" s="172">
        <v>1</v>
      </c>
    </row>
    <row r="642" spans="1:15" ht="14.25" customHeight="1" x14ac:dyDescent="0.25">
      <c r="A642" s="1" t="str">
        <f>Simulações!D642</f>
        <v>R. Manoel Joaquim De Almeida [IAL]</v>
      </c>
      <c r="B642" s="172" t="str">
        <f>Simulações!DK642</f>
        <v>Sim</v>
      </c>
      <c r="C642" s="183">
        <f>Simulações!K642</f>
        <v>96</v>
      </c>
      <c r="D642" s="172" t="str">
        <f>Simulações!G642</f>
        <v>C4</v>
      </c>
      <c r="E642" s="172" t="str">
        <f>Simulações!CH642</f>
        <v>SX LIGHTING</v>
      </c>
      <c r="F642" s="172" t="str">
        <f>Simulações!CI642</f>
        <v>SX-INEVO050HF</v>
      </c>
      <c r="G642" s="172">
        <f>Simulações!CN642</f>
        <v>50</v>
      </c>
      <c r="H642" s="172" t="str">
        <f>Simulações!CT642</f>
        <v>Médio I</v>
      </c>
      <c r="I642" s="172" t="str">
        <f>IF(Simulações!CU642="","",Simulações!CU642)</f>
        <v/>
      </c>
      <c r="J642" s="172" t="str">
        <f>IF(Simulações!CX642="","",Simulações!CX642)</f>
        <v/>
      </c>
      <c r="K642" s="176">
        <f>Simulações!AL642</f>
        <v>2</v>
      </c>
      <c r="L642" s="176">
        <f>Simulações!AS642</f>
        <v>0</v>
      </c>
      <c r="M642" s="172" t="str">
        <f>IF(Simulações!CY642="","",Simulações!CY642)</f>
        <v/>
      </c>
      <c r="N642" s="172" t="str">
        <f>IF(Simulações!CZ642="","",Simulações!CZ642)</f>
        <v/>
      </c>
      <c r="O642" s="172">
        <v>1</v>
      </c>
    </row>
    <row r="643" spans="1:15" ht="14.25" customHeight="1" x14ac:dyDescent="0.25">
      <c r="A643" s="1" t="str">
        <f>Simulações!D643</f>
        <v>R. Manoel Joaquim De Almeida [IAL]</v>
      </c>
      <c r="B643" s="172" t="str">
        <f>Simulações!DK643</f>
        <v>Sim</v>
      </c>
      <c r="C643" s="183">
        <f>Simulações!K643</f>
        <v>96</v>
      </c>
      <c r="D643" s="172" t="str">
        <f>Simulações!G643</f>
        <v>C4</v>
      </c>
      <c r="E643" s="172" t="str">
        <f>Simulações!CH643</f>
        <v>TECNOWATT</v>
      </c>
      <c r="F643" s="172" t="str">
        <f>Simulações!CI643</f>
        <v xml:space="preserve">SIGSAGPTLRRSSNDL_60W_73IBBRS
</v>
      </c>
      <c r="G643" s="172">
        <f>Simulações!CN643</f>
        <v>60</v>
      </c>
      <c r="H643" s="172" t="str">
        <f>Simulações!CT643</f>
        <v>Médio I</v>
      </c>
      <c r="I643" s="172" t="str">
        <f>IF(Simulações!CU643="","",Simulações!CU643)</f>
        <v/>
      </c>
      <c r="J643" s="172" t="str">
        <f>IF(Simulações!CX643="","",Simulações!CX643)</f>
        <v/>
      </c>
      <c r="K643" s="176">
        <f>Simulações!AL643</f>
        <v>2</v>
      </c>
      <c r="L643" s="176">
        <f>Simulações!AS643</f>
        <v>0</v>
      </c>
      <c r="M643" s="172" t="str">
        <f>IF(Simulações!CY643="","",Simulações!CY643)</f>
        <v/>
      </c>
      <c r="N643" s="172" t="str">
        <f>IF(Simulações!CZ643="","",Simulações!CZ643)</f>
        <v/>
      </c>
      <c r="O643" s="172">
        <v>1</v>
      </c>
    </row>
    <row r="644" spans="1:15" ht="14.25" customHeight="1" x14ac:dyDescent="0.25">
      <c r="A644" s="1" t="str">
        <f>Simulações!D644</f>
        <v>Professso Coelho De Almeida [IAL]</v>
      </c>
      <c r="B644" s="172" t="str">
        <f>Simulações!DK644</f>
        <v>Sim</v>
      </c>
      <c r="C644" s="183">
        <f>Simulações!K644</f>
        <v>70</v>
      </c>
      <c r="D644" s="172" t="str">
        <f>Simulações!G644</f>
        <v>C4</v>
      </c>
      <c r="E644" s="172" t="str">
        <f>Simulações!CH644</f>
        <v>LEDSTAR</v>
      </c>
      <c r="F644" s="184" t="str">
        <f>Simulações!CI644</f>
        <v xml:space="preserve"> SL VT 9.1 35W</v>
      </c>
      <c r="G644" s="172">
        <f>Simulações!CN644</f>
        <v>35</v>
      </c>
      <c r="H644" s="172" t="str">
        <f>Simulações!CT644</f>
        <v>Médio I</v>
      </c>
      <c r="I644" s="172" t="str">
        <f>IF(Simulações!CU644="","",Simulações!CU644)</f>
        <v/>
      </c>
      <c r="J644" s="172" t="str">
        <f>IF(Simulações!CX644="","",Simulações!CX644)</f>
        <v/>
      </c>
      <c r="K644" s="176">
        <f>Simulações!AL644</f>
        <v>2</v>
      </c>
      <c r="L644" s="176">
        <f>Simulações!AS644</f>
        <v>0</v>
      </c>
      <c r="M644" s="172" t="str">
        <f>IF(Simulações!CY644="","",Simulações!CY644)</f>
        <v/>
      </c>
      <c r="N644" s="172" t="str">
        <f>IF(Simulações!CZ644="","",Simulações!CZ644)</f>
        <v/>
      </c>
      <c r="O644" s="172">
        <v>1</v>
      </c>
    </row>
    <row r="645" spans="1:15" ht="14.25" customHeight="1" x14ac:dyDescent="0.25">
      <c r="A645" s="1" t="str">
        <f>Simulações!D645</f>
        <v>Professso Coelho De Almeida [IAL]</v>
      </c>
      <c r="B645" s="172" t="str">
        <f>Simulações!DK645</f>
        <v>Sim</v>
      </c>
      <c r="C645" s="183">
        <f>Simulações!K645</f>
        <v>70</v>
      </c>
      <c r="D645" s="172" t="str">
        <f>Simulações!G645</f>
        <v>C4</v>
      </c>
      <c r="E645" s="172" t="str">
        <f>Simulações!CH645</f>
        <v>SX LIGHTING</v>
      </c>
      <c r="F645" s="172" t="str">
        <f>Simulações!CI645</f>
        <v>SX-INEVO040HF</v>
      </c>
      <c r="G645" s="172">
        <f>Simulações!CN645</f>
        <v>39</v>
      </c>
      <c r="H645" s="172" t="str">
        <f>Simulações!CT645</f>
        <v>Médio I</v>
      </c>
      <c r="I645" s="172" t="str">
        <f>IF(Simulações!CU645="","",Simulações!CU645)</f>
        <v/>
      </c>
      <c r="J645" s="172" t="str">
        <f>IF(Simulações!CX645="","",Simulações!CX645)</f>
        <v/>
      </c>
      <c r="K645" s="176">
        <f>Simulações!AL645</f>
        <v>2</v>
      </c>
      <c r="L645" s="176">
        <f>Simulações!AS645</f>
        <v>0</v>
      </c>
      <c r="M645" s="172" t="str">
        <f>IF(Simulações!CY645="","",Simulações!CY645)</f>
        <v/>
      </c>
      <c r="N645" s="172" t="str">
        <f>IF(Simulações!CZ645="","",Simulações!CZ645)</f>
        <v/>
      </c>
      <c r="O645" s="172">
        <v>1</v>
      </c>
    </row>
    <row r="646" spans="1:15" ht="14.25" customHeight="1" x14ac:dyDescent="0.25">
      <c r="A646" s="1" t="str">
        <f>Simulações!D646</f>
        <v>Professso Coelho De Almeida [IAL]</v>
      </c>
      <c r="B646" s="172" t="str">
        <f>Simulações!DK646</f>
        <v>Sim</v>
      </c>
      <c r="C646" s="183">
        <f>Simulações!K646</f>
        <v>70</v>
      </c>
      <c r="D646" s="172" t="str">
        <f>Simulações!G646</f>
        <v>C4</v>
      </c>
      <c r="E646" s="172" t="str">
        <f>Simulações!CH646</f>
        <v>TECNOWATT</v>
      </c>
      <c r="F646" s="172" t="str">
        <f>Simulações!CI646</f>
        <v xml:space="preserve">SIGSAGPTLRRSSNDL_30W_38IBBRS
</v>
      </c>
      <c r="G646" s="172">
        <f>Simulações!CN646</f>
        <v>30</v>
      </c>
      <c r="H646" s="172" t="str">
        <f>Simulações!CT646</f>
        <v>Médio I</v>
      </c>
      <c r="I646" s="172" t="str">
        <f>IF(Simulações!CU646="","",Simulações!CU646)</f>
        <v/>
      </c>
      <c r="J646" s="172" t="str">
        <f>IF(Simulações!CX646="","",Simulações!CX646)</f>
        <v/>
      </c>
      <c r="K646" s="176">
        <f>Simulações!AL646</f>
        <v>2</v>
      </c>
      <c r="L646" s="176">
        <f>Simulações!AS646</f>
        <v>0</v>
      </c>
      <c r="M646" s="172" t="str">
        <f>IF(Simulações!CY646="","",Simulações!CY646)</f>
        <v/>
      </c>
      <c r="N646" s="172" t="str">
        <f>IF(Simulações!CZ646="","",Simulações!CZ646)</f>
        <v/>
      </c>
      <c r="O646" s="172">
        <v>1</v>
      </c>
    </row>
    <row r="647" spans="1:15" ht="14.25" customHeight="1" x14ac:dyDescent="0.25">
      <c r="A647" s="1" t="str">
        <f>Simulações!D647</f>
        <v>R. Luis Augusto Rabelo [IAL]</v>
      </c>
      <c r="B647" s="172" t="str">
        <f>Simulações!DK647</f>
        <v>Sim</v>
      </c>
      <c r="C647" s="183">
        <f>Simulações!K647</f>
        <v>70</v>
      </c>
      <c r="D647" s="172" t="str">
        <f>Simulações!G647</f>
        <v>C5</v>
      </c>
      <c r="E647" s="172" t="str">
        <f>Simulações!CH647</f>
        <v>LEDSTAR</v>
      </c>
      <c r="F647" s="184" t="str">
        <f>Simulações!CI647</f>
        <v xml:space="preserve"> SL VT 9.1 17W</v>
      </c>
      <c r="G647" s="172">
        <f>Simulações!CN647</f>
        <v>17</v>
      </c>
      <c r="H647" s="172" t="str">
        <f>Simulações!CT647</f>
        <v>Médio I</v>
      </c>
      <c r="I647" s="172" t="str">
        <f>IF(Simulações!CU647="","",Simulações!CU647)</f>
        <v/>
      </c>
      <c r="J647" s="172" t="str">
        <f>IF(Simulações!CX647="","",Simulações!CX647)</f>
        <v/>
      </c>
      <c r="K647" s="176">
        <f>Simulações!AL647</f>
        <v>2</v>
      </c>
      <c r="L647" s="176">
        <f>Simulações!AS647</f>
        <v>0</v>
      </c>
      <c r="M647" s="172" t="str">
        <f>IF(Simulações!CY647="","",Simulações!CY647)</f>
        <v/>
      </c>
      <c r="N647" s="172" t="str">
        <f>IF(Simulações!CZ647="","",Simulações!CZ647)</f>
        <v/>
      </c>
      <c r="O647" s="172">
        <v>1</v>
      </c>
    </row>
    <row r="648" spans="1:15" ht="14.25" customHeight="1" x14ac:dyDescent="0.25">
      <c r="A648" s="1" t="str">
        <f>Simulações!D648</f>
        <v>R. Luis Augusto Rabelo [IAL]</v>
      </c>
      <c r="B648" s="172" t="str">
        <f>Simulações!DK648</f>
        <v>Sim</v>
      </c>
      <c r="C648" s="183">
        <f>Simulações!K648</f>
        <v>70</v>
      </c>
      <c r="D648" s="172" t="str">
        <f>Simulações!G648</f>
        <v>C5</v>
      </c>
      <c r="E648" s="172" t="str">
        <f>Simulações!CH648</f>
        <v>SX LIGHTING</v>
      </c>
      <c r="F648" s="172" t="str">
        <f>Simulações!CI648</f>
        <v>SX-INEVO020HF</v>
      </c>
      <c r="G648" s="172">
        <f>Simulações!CN648</f>
        <v>22.5</v>
      </c>
      <c r="H648" s="172" t="str">
        <f>Simulações!CT648</f>
        <v>Médio I</v>
      </c>
      <c r="I648" s="172" t="str">
        <f>IF(Simulações!CU648="","",Simulações!CU648)</f>
        <v/>
      </c>
      <c r="J648" s="172" t="str">
        <f>IF(Simulações!CX648="","",Simulações!CX648)</f>
        <v/>
      </c>
      <c r="K648" s="176">
        <f>Simulações!AL648</f>
        <v>2</v>
      </c>
      <c r="L648" s="176">
        <f>Simulações!AS648</f>
        <v>0</v>
      </c>
      <c r="M648" s="172" t="str">
        <f>IF(Simulações!CY648="","",Simulações!CY648)</f>
        <v/>
      </c>
      <c r="N648" s="172" t="str">
        <f>IF(Simulações!CZ648="","",Simulações!CZ648)</f>
        <v/>
      </c>
      <c r="O648" s="172">
        <v>1</v>
      </c>
    </row>
    <row r="649" spans="1:15" ht="14.25" customHeight="1" x14ac:dyDescent="0.25">
      <c r="A649" s="1" t="str">
        <f>Simulações!D649</f>
        <v>R. Luis Augusto Rabelo [IAL]</v>
      </c>
      <c r="B649" s="172" t="str">
        <f>Simulações!DK649</f>
        <v>Sim</v>
      </c>
      <c r="C649" s="183">
        <f>Simulações!K649</f>
        <v>70</v>
      </c>
      <c r="D649" s="172" t="str">
        <f>Simulações!G649</f>
        <v>C5</v>
      </c>
      <c r="E649" s="172" t="str">
        <f>Simulações!CH649</f>
        <v>TECNOWATT</v>
      </c>
      <c r="F649" s="172" t="str">
        <f>Simulações!CI649</f>
        <v xml:space="preserve">SIGSAGPTLRRSSNDL_30W_38IBBRS
</v>
      </c>
      <c r="G649" s="172">
        <f>Simulações!CN649</f>
        <v>30</v>
      </c>
      <c r="H649" s="172" t="str">
        <f>Simulações!CT649</f>
        <v>Médio I</v>
      </c>
      <c r="I649" s="172" t="str">
        <f>IF(Simulações!CU649="","",Simulações!CU649)</f>
        <v/>
      </c>
      <c r="J649" s="172" t="str">
        <f>IF(Simulações!CX649="","",Simulações!CX649)</f>
        <v/>
      </c>
      <c r="K649" s="176">
        <f>Simulações!AL649</f>
        <v>2</v>
      </c>
      <c r="L649" s="176">
        <f>Simulações!AS649</f>
        <v>0</v>
      </c>
      <c r="M649" s="172" t="str">
        <f>IF(Simulações!CY649="","",Simulações!CY649)</f>
        <v/>
      </c>
      <c r="N649" s="172" t="str">
        <f>IF(Simulações!CZ649="","",Simulações!CZ649)</f>
        <v/>
      </c>
      <c r="O649" s="172">
        <v>1</v>
      </c>
    </row>
    <row r="650" spans="1:15" ht="14.25" customHeight="1" x14ac:dyDescent="0.25">
      <c r="A650" s="1" t="str">
        <f>Simulações!D650</f>
        <v>Rua Poloni [IAL]</v>
      </c>
      <c r="B650" s="172" t="str">
        <f>Simulações!DK650</f>
        <v>Sim</v>
      </c>
      <c r="C650" s="183">
        <f>Simulações!K650</f>
        <v>40</v>
      </c>
      <c r="D650" s="172" t="str">
        <f>Simulações!G650</f>
        <v>C5</v>
      </c>
      <c r="E650" s="172" t="str">
        <f>Simulações!CH650</f>
        <v>LEDSTAR</v>
      </c>
      <c r="F650" s="184" t="str">
        <f>Simulações!CI650</f>
        <v xml:space="preserve"> SL VT 9.1 17W</v>
      </c>
      <c r="G650" s="172">
        <f>Simulações!CN650</f>
        <v>17</v>
      </c>
      <c r="H650" s="172" t="str">
        <f>Simulações!CT650</f>
        <v>Longo I</v>
      </c>
      <c r="I650" s="172" t="str">
        <f>IF(Simulações!CU650="","",Simulações!CU650)</f>
        <v/>
      </c>
      <c r="J650" s="172" t="str">
        <f>IF(Simulações!CX650="","",Simulações!CX650)</f>
        <v/>
      </c>
      <c r="K650" s="176">
        <f>Simulações!AL650</f>
        <v>2</v>
      </c>
      <c r="L650" s="176">
        <f>Simulações!AS650</f>
        <v>0</v>
      </c>
      <c r="M650" s="172" t="str">
        <f>IF(Simulações!CY650="","",Simulações!CY650)</f>
        <v/>
      </c>
      <c r="N650" s="172" t="str">
        <f>IF(Simulações!CZ650="","",Simulações!CZ650)</f>
        <v/>
      </c>
      <c r="O650" s="172">
        <v>1</v>
      </c>
    </row>
    <row r="651" spans="1:15" ht="14.25" customHeight="1" x14ac:dyDescent="0.25">
      <c r="A651" s="1" t="str">
        <f>Simulações!D651</f>
        <v>Rua Poloni [IAL]</v>
      </c>
      <c r="B651" s="172" t="str">
        <f>Simulações!DK651</f>
        <v>Sim</v>
      </c>
      <c r="C651" s="183">
        <f>Simulações!K651</f>
        <v>40</v>
      </c>
      <c r="D651" s="172" t="str">
        <f>Simulações!G651</f>
        <v>C5</v>
      </c>
      <c r="E651" s="172" t="str">
        <f>Simulações!CH651</f>
        <v>SX LIGHTING</v>
      </c>
      <c r="F651" s="172" t="str">
        <f>Simulações!CI651</f>
        <v>SX-INEVO020HF</v>
      </c>
      <c r="G651" s="172">
        <f>Simulações!CN651</f>
        <v>22.5</v>
      </c>
      <c r="H651" s="172" t="str">
        <f>Simulações!CT651</f>
        <v>Longo I</v>
      </c>
      <c r="I651" s="172" t="str">
        <f>IF(Simulações!CU651="","",Simulações!CU651)</f>
        <v/>
      </c>
      <c r="J651" s="172" t="str">
        <f>IF(Simulações!CX651="","",Simulações!CX651)</f>
        <v/>
      </c>
      <c r="K651" s="176">
        <f>Simulações!AL651</f>
        <v>2</v>
      </c>
      <c r="L651" s="176">
        <f>Simulações!AS651</f>
        <v>0</v>
      </c>
      <c r="M651" s="172" t="str">
        <f>IF(Simulações!CY651="","",Simulações!CY651)</f>
        <v/>
      </c>
      <c r="N651" s="172" t="str">
        <f>IF(Simulações!CZ651="","",Simulações!CZ651)</f>
        <v/>
      </c>
      <c r="O651" s="172">
        <v>1</v>
      </c>
    </row>
    <row r="652" spans="1:15" ht="14.25" customHeight="1" x14ac:dyDescent="0.25">
      <c r="A652" s="1" t="str">
        <f>Simulações!D652</f>
        <v>Rua Poloni [IAL]</v>
      </c>
      <c r="B652" s="172" t="str">
        <f>Simulações!DK652</f>
        <v>Sim</v>
      </c>
      <c r="C652" s="183">
        <f>Simulações!K652</f>
        <v>40</v>
      </c>
      <c r="D652" s="172" t="str">
        <f>Simulações!G652</f>
        <v>C5</v>
      </c>
      <c r="E652" s="172" t="str">
        <f>Simulações!CH652</f>
        <v>TECNOWATT</v>
      </c>
      <c r="F652" s="172" t="str">
        <f>Simulações!CI652</f>
        <v xml:space="preserve">SIGSAGPTLRRSSNDL_30W_38IBBRS
</v>
      </c>
      <c r="G652" s="172">
        <f>Simulações!CN652</f>
        <v>30</v>
      </c>
      <c r="H652" s="172" t="str">
        <f>Simulações!CT652</f>
        <v>Longo I</v>
      </c>
      <c r="I652" s="172" t="str">
        <f>IF(Simulações!CU652="","",Simulações!CU652)</f>
        <v/>
      </c>
      <c r="J652" s="172" t="str">
        <f>IF(Simulações!CX652="","",Simulações!CX652)</f>
        <v/>
      </c>
      <c r="K652" s="176">
        <f>Simulações!AL652</f>
        <v>2</v>
      </c>
      <c r="L652" s="176">
        <f>Simulações!AS652</f>
        <v>0</v>
      </c>
      <c r="M652" s="172" t="str">
        <f>IF(Simulações!CY652="","",Simulações!CY652)</f>
        <v/>
      </c>
      <c r="N652" s="172" t="str">
        <f>IF(Simulações!CZ652="","",Simulações!CZ652)</f>
        <v/>
      </c>
      <c r="O652" s="172">
        <v>1</v>
      </c>
    </row>
    <row r="653" spans="1:15" ht="14.25" customHeight="1" x14ac:dyDescent="0.25">
      <c r="A653" s="1" t="str">
        <f>Simulações!D653</f>
        <v>Rua Waldemar Reis do Rego [IAL]</v>
      </c>
      <c r="B653" s="172" t="str">
        <f>Simulações!DK653</f>
        <v>Sim</v>
      </c>
      <c r="C653" s="183">
        <f>Simulações!K653</f>
        <v>70</v>
      </c>
      <c r="D653" s="172" t="str">
        <f>Simulações!G653</f>
        <v>C5</v>
      </c>
      <c r="E653" s="172" t="str">
        <f>Simulações!CH653</f>
        <v>LEDSTAR</v>
      </c>
      <c r="F653" s="184" t="str">
        <f>Simulações!CI653</f>
        <v xml:space="preserve"> SL VT 9.1 28W</v>
      </c>
      <c r="G653" s="172">
        <f>Simulações!CN653</f>
        <v>28</v>
      </c>
      <c r="H653" s="172" t="str">
        <f>Simulações!CT653</f>
        <v>Médio I</v>
      </c>
      <c r="I653" s="172" t="str">
        <f>IF(Simulações!CU653="","",Simulações!CU653)</f>
        <v/>
      </c>
      <c r="J653" s="172" t="str">
        <f>IF(Simulações!CX653="","",Simulações!CX653)</f>
        <v/>
      </c>
      <c r="K653" s="176">
        <f>Simulações!AL653</f>
        <v>2</v>
      </c>
      <c r="L653" s="176">
        <f>Simulações!AS653</f>
        <v>0</v>
      </c>
      <c r="M653" s="172" t="str">
        <f>IF(Simulações!CY653="","",Simulações!CY653)</f>
        <v/>
      </c>
      <c r="N653" s="172" t="str">
        <f>IF(Simulações!CZ653="","",Simulações!CZ653)</f>
        <v/>
      </c>
      <c r="O653" s="172">
        <v>1</v>
      </c>
    </row>
    <row r="654" spans="1:15" ht="14.25" customHeight="1" x14ac:dyDescent="0.25">
      <c r="A654" s="1" t="str">
        <f>Simulações!D654</f>
        <v>Rua Waldemar Reis do Rego [IAL]</v>
      </c>
      <c r="B654" s="172" t="str">
        <f>Simulações!DK654</f>
        <v>Sim</v>
      </c>
      <c r="C654" s="183">
        <f>Simulações!K654</f>
        <v>70</v>
      </c>
      <c r="D654" s="172" t="str">
        <f>Simulações!G654</f>
        <v>C5</v>
      </c>
      <c r="E654" s="172" t="str">
        <f>Simulações!CH654</f>
        <v>SX LIGHTING</v>
      </c>
      <c r="F654" s="172" t="str">
        <f>Simulações!CI654</f>
        <v>SX-INEVO020HF</v>
      </c>
      <c r="G654" s="172">
        <f>Simulações!CN654</f>
        <v>22.5</v>
      </c>
      <c r="H654" s="172" t="str">
        <f>Simulações!CT654</f>
        <v>Médio I</v>
      </c>
      <c r="I654" s="172" t="str">
        <f>IF(Simulações!CU654="","",Simulações!CU654)</f>
        <v/>
      </c>
      <c r="J654" s="172" t="str">
        <f>IF(Simulações!CX654="","",Simulações!CX654)</f>
        <v/>
      </c>
      <c r="K654" s="176">
        <f>Simulações!AL654</f>
        <v>2</v>
      </c>
      <c r="L654" s="176">
        <f>Simulações!AS654</f>
        <v>0</v>
      </c>
      <c r="M654" s="172" t="str">
        <f>IF(Simulações!CY654="","",Simulações!CY654)</f>
        <v/>
      </c>
      <c r="N654" s="172" t="str">
        <f>IF(Simulações!CZ654="","",Simulações!CZ654)</f>
        <v/>
      </c>
      <c r="O654" s="172">
        <v>1</v>
      </c>
    </row>
    <row r="655" spans="1:15" ht="14.25" customHeight="1" x14ac:dyDescent="0.25">
      <c r="A655" s="1" t="str">
        <f>Simulações!D655</f>
        <v>Rua Waldemar Reis do Rego [IAL]</v>
      </c>
      <c r="B655" s="172" t="str">
        <f>Simulações!DK655</f>
        <v>Sim</v>
      </c>
      <c r="C655" s="183">
        <f>Simulações!K655</f>
        <v>70</v>
      </c>
      <c r="D655" s="172" t="str">
        <f>Simulações!G655</f>
        <v>C5</v>
      </c>
      <c r="E655" s="172" t="str">
        <f>Simulações!CH655</f>
        <v>TECNOWATT</v>
      </c>
      <c r="F655" s="172" t="str">
        <f>Simulações!CI655</f>
        <v xml:space="preserve">SIGSAGPTLRRSSNDL_30W_38IBBRS
</v>
      </c>
      <c r="G655" s="172">
        <f>Simulações!CN655</f>
        <v>30</v>
      </c>
      <c r="H655" s="172" t="str">
        <f>Simulações!CT655</f>
        <v>Médio I</v>
      </c>
      <c r="I655" s="172" t="str">
        <f>IF(Simulações!CU655="","",Simulações!CU655)</f>
        <v/>
      </c>
      <c r="J655" s="172" t="str">
        <f>IF(Simulações!CX655="","",Simulações!CX655)</f>
        <v/>
      </c>
      <c r="K655" s="176">
        <f>Simulações!AL655</f>
        <v>2</v>
      </c>
      <c r="L655" s="176">
        <f>Simulações!AS655</f>
        <v>0</v>
      </c>
      <c r="M655" s="172" t="str">
        <f>IF(Simulações!CY655="","",Simulações!CY655)</f>
        <v/>
      </c>
      <c r="N655" s="172" t="str">
        <f>IF(Simulações!CZ655="","",Simulações!CZ655)</f>
        <v/>
      </c>
      <c r="O655" s="172">
        <v>1</v>
      </c>
    </row>
    <row r="656" spans="1:15" ht="14.25" customHeight="1" x14ac:dyDescent="0.25">
      <c r="A656" s="1" t="str">
        <f>Simulações!D656</f>
        <v>Condominio Do Residencial Parque Sabia - R. Paraiso Do Norte [IAL]</v>
      </c>
      <c r="B656" s="172" t="str">
        <f>Simulações!DK656</f>
        <v>Sim</v>
      </c>
      <c r="C656" s="183">
        <f>Simulações!K656</f>
        <v>72</v>
      </c>
      <c r="D656" s="172" t="str">
        <f>Simulações!G656</f>
        <v>C4</v>
      </c>
      <c r="E656" s="172" t="str">
        <f>Simulações!CH656</f>
        <v>LEDSTAR</v>
      </c>
      <c r="F656" s="184" t="str">
        <f>Simulações!CI656</f>
        <v xml:space="preserve"> SL VT 9.1 28W</v>
      </c>
      <c r="G656" s="172">
        <f>Simulações!CN656</f>
        <v>28</v>
      </c>
      <c r="H656" s="172" t="str">
        <f>Simulações!CT656</f>
        <v>Médio I</v>
      </c>
      <c r="I656" s="172" t="str">
        <f>IF(Simulações!CU656="","",Simulações!CU656)</f>
        <v/>
      </c>
      <c r="J656" s="172" t="str">
        <f>IF(Simulações!CX656="","",Simulações!CX656)</f>
        <v/>
      </c>
      <c r="K656" s="176">
        <f>Simulações!AL656</f>
        <v>2</v>
      </c>
      <c r="L656" s="176">
        <f>Simulações!AS656</f>
        <v>0</v>
      </c>
      <c r="M656" s="172" t="str">
        <f>IF(Simulações!CY656="","",Simulações!CY656)</f>
        <v/>
      </c>
      <c r="N656" s="172" t="str">
        <f>IF(Simulações!CZ656="","",Simulações!CZ656)</f>
        <v/>
      </c>
      <c r="O656" s="172">
        <v>1</v>
      </c>
    </row>
    <row r="657" spans="1:15" ht="14.25" customHeight="1" x14ac:dyDescent="0.25">
      <c r="A657" s="1" t="str">
        <f>Simulações!D657</f>
        <v>Condominio Do Residencial Parque Sabia - R. Paraiso Do Norte [IAL]</v>
      </c>
      <c r="B657" s="172" t="str">
        <f>Simulações!DK657</f>
        <v>Sim</v>
      </c>
      <c r="C657" s="183">
        <f>Simulações!K657</f>
        <v>72</v>
      </c>
      <c r="D657" s="172" t="str">
        <f>Simulações!G657</f>
        <v>C4</v>
      </c>
      <c r="E657" s="172" t="str">
        <f>Simulações!CH657</f>
        <v>SX LIGHTING</v>
      </c>
      <c r="F657" s="172" t="str">
        <f>Simulações!CI657</f>
        <v>SX-INEVO020HF</v>
      </c>
      <c r="G657" s="172">
        <f>Simulações!CN657</f>
        <v>22.5</v>
      </c>
      <c r="H657" s="172" t="str">
        <f>Simulações!CT657</f>
        <v>Médio I</v>
      </c>
      <c r="I657" s="172" t="str">
        <f>IF(Simulações!CU657="","",Simulações!CU657)</f>
        <v/>
      </c>
      <c r="J657" s="172" t="str">
        <f>IF(Simulações!CX657="","",Simulações!CX657)</f>
        <v/>
      </c>
      <c r="K657" s="176">
        <f>Simulações!AL657</f>
        <v>2</v>
      </c>
      <c r="L657" s="176">
        <f>Simulações!AS657</f>
        <v>0</v>
      </c>
      <c r="M657" s="172" t="str">
        <f>IF(Simulações!CY657="","",Simulações!CY657)</f>
        <v/>
      </c>
      <c r="N657" s="172" t="str">
        <f>IF(Simulações!CZ657="","",Simulações!CZ657)</f>
        <v/>
      </c>
      <c r="O657" s="172">
        <v>1</v>
      </c>
    </row>
    <row r="658" spans="1:15" ht="14.25" customHeight="1" x14ac:dyDescent="0.25">
      <c r="A658" s="1" t="str">
        <f>Simulações!D658</f>
        <v>Condominio Do Residencial Parque Sabia - R. Paraiso Do Norte [IAL]</v>
      </c>
      <c r="B658" s="172" t="str">
        <f>Simulações!DK658</f>
        <v>Sim</v>
      </c>
      <c r="C658" s="183">
        <f>Simulações!K658</f>
        <v>72</v>
      </c>
      <c r="D658" s="172" t="str">
        <f>Simulações!G658</f>
        <v>C4</v>
      </c>
      <c r="E658" s="172" t="str">
        <f>Simulações!CH658</f>
        <v>TECNOWATT</v>
      </c>
      <c r="F658" s="172" t="str">
        <f>Simulações!CI658</f>
        <v xml:space="preserve">SIGSAGPTLRRSSNDL_30W_38IBBRS
</v>
      </c>
      <c r="G658" s="172">
        <f>Simulações!CN658</f>
        <v>30</v>
      </c>
      <c r="H658" s="172" t="str">
        <f>Simulações!CT658</f>
        <v>Médio I</v>
      </c>
      <c r="I658" s="172" t="str">
        <f>IF(Simulações!CU658="","",Simulações!CU658)</f>
        <v/>
      </c>
      <c r="J658" s="172" t="str">
        <f>IF(Simulações!CX658="","",Simulações!CX658)</f>
        <v/>
      </c>
      <c r="K658" s="176">
        <f>Simulações!AL658</f>
        <v>2</v>
      </c>
      <c r="L658" s="176">
        <f>Simulações!AS658</f>
        <v>0</v>
      </c>
      <c r="M658" s="172" t="str">
        <f>IF(Simulações!CY658="","",Simulações!CY658)</f>
        <v/>
      </c>
      <c r="N658" s="172" t="str">
        <f>IF(Simulações!CZ658="","",Simulações!CZ658)</f>
        <v/>
      </c>
      <c r="O658" s="172">
        <v>1</v>
      </c>
    </row>
    <row r="659" spans="1:15" ht="14.25" customHeight="1" x14ac:dyDescent="0.25">
      <c r="A659" s="1" t="str">
        <f>Simulações!D659</f>
        <v>Cabo [Estrutural]</v>
      </c>
      <c r="B659" s="172" t="str">
        <f>Simulações!DK659</f>
        <v>Sim</v>
      </c>
      <c r="C659" s="183">
        <f>Simulações!K659</f>
        <v>50</v>
      </c>
      <c r="D659" s="172" t="str">
        <f>Simulações!G659</f>
        <v>C5</v>
      </c>
      <c r="E659" s="172" t="str">
        <f>Simulações!CH659</f>
        <v>LEDSTAR</v>
      </c>
      <c r="F659" s="184" t="str">
        <f>Simulações!CI659</f>
        <v xml:space="preserve"> SL VT 9.1 28W</v>
      </c>
      <c r="G659" s="172">
        <f>Simulações!CN659</f>
        <v>28</v>
      </c>
      <c r="H659" s="172" t="str">
        <f>Simulações!CT659</f>
        <v>Médio I</v>
      </c>
      <c r="I659" s="172" t="str">
        <f>IF(Simulações!CU659="","",Simulações!CU659)</f>
        <v/>
      </c>
      <c r="J659" s="172" t="str">
        <f>IF(Simulações!CX659="","",Simulações!CX659)</f>
        <v/>
      </c>
      <c r="K659" s="176">
        <f>Simulações!AL659</f>
        <v>2</v>
      </c>
      <c r="L659" s="176">
        <f>Simulações!AS659</f>
        <v>0</v>
      </c>
      <c r="M659" s="172" t="str">
        <f>IF(Simulações!CY659="","",Simulações!CY659)</f>
        <v/>
      </c>
      <c r="N659" s="172" t="str">
        <f>IF(Simulações!CZ659="","",Simulações!CZ659)</f>
        <v/>
      </c>
      <c r="O659" s="172">
        <v>1</v>
      </c>
    </row>
    <row r="660" spans="1:15" ht="14.25" customHeight="1" x14ac:dyDescent="0.25">
      <c r="A660" s="1" t="str">
        <f>Simulações!D660</f>
        <v>Cabo [Estrutural]</v>
      </c>
      <c r="B660" s="172" t="str">
        <f>Simulações!DK660</f>
        <v>Sim</v>
      </c>
      <c r="C660" s="183">
        <f>Simulações!K660</f>
        <v>50</v>
      </c>
      <c r="D660" s="172" t="str">
        <f>Simulações!G660</f>
        <v>C5</v>
      </c>
      <c r="E660" s="172" t="str">
        <f>Simulações!CH660</f>
        <v>SX LIGHTING</v>
      </c>
      <c r="F660" s="172" t="str">
        <f>Simulações!CI660</f>
        <v>SX-INEVO030HF</v>
      </c>
      <c r="G660" s="172">
        <f>Simulações!CN660</f>
        <v>31</v>
      </c>
      <c r="H660" s="172" t="str">
        <f>Simulações!CT660</f>
        <v>Médio I</v>
      </c>
      <c r="I660" s="172" t="str">
        <f>IF(Simulações!CU660="","",Simulações!CU660)</f>
        <v/>
      </c>
      <c r="J660" s="172" t="str">
        <f>IF(Simulações!CX660="","",Simulações!CX660)</f>
        <v/>
      </c>
      <c r="K660" s="176">
        <f>Simulações!AL660</f>
        <v>2</v>
      </c>
      <c r="L660" s="176">
        <f>Simulações!AS660</f>
        <v>0</v>
      </c>
      <c r="M660" s="172" t="str">
        <f>IF(Simulações!CY660="","",Simulações!CY660)</f>
        <v/>
      </c>
      <c r="N660" s="172" t="str">
        <f>IF(Simulações!CZ660="","",Simulações!CZ660)</f>
        <v/>
      </c>
      <c r="O660" s="172">
        <v>1</v>
      </c>
    </row>
    <row r="661" spans="1:15" ht="14.25" customHeight="1" x14ac:dyDescent="0.25">
      <c r="A661" s="1" t="str">
        <f>Simulações!D661</f>
        <v>Cabo [Estrutural]</v>
      </c>
      <c r="B661" s="172" t="str">
        <f>Simulações!DK661</f>
        <v>Sim</v>
      </c>
      <c r="C661" s="183">
        <f>Simulações!K661</f>
        <v>50</v>
      </c>
      <c r="D661" s="172" t="str">
        <f>Simulações!G661</f>
        <v>C5</v>
      </c>
      <c r="E661" s="172" t="str">
        <f>Simulações!CH661</f>
        <v>TECNOWATT</v>
      </c>
      <c r="F661" s="172" t="str">
        <f>Simulações!CI661</f>
        <v xml:space="preserve">SIGSAGPTLRRSSNDL_30W_38IBBRS
</v>
      </c>
      <c r="G661" s="172">
        <f>Simulações!CN661</f>
        <v>30</v>
      </c>
      <c r="H661" s="172" t="str">
        <f>Simulações!CT661</f>
        <v>Médio I</v>
      </c>
      <c r="I661" s="172" t="str">
        <f>IF(Simulações!CU661="","",Simulações!CU661)</f>
        <v/>
      </c>
      <c r="J661" s="172" t="str">
        <f>IF(Simulações!CX661="","",Simulações!CX661)</f>
        <v/>
      </c>
      <c r="K661" s="176">
        <f>Simulações!AL661</f>
        <v>2</v>
      </c>
      <c r="L661" s="176">
        <f>Simulações!AS661</f>
        <v>0</v>
      </c>
      <c r="M661" s="172" t="str">
        <f>IF(Simulações!CY661="","",Simulações!CY661)</f>
        <v/>
      </c>
      <c r="N661" s="172" t="str">
        <f>IF(Simulações!CZ661="","",Simulações!CZ661)</f>
        <v/>
      </c>
      <c r="O661" s="172">
        <v>1</v>
      </c>
    </row>
    <row r="662" spans="1:15" ht="14.25" customHeight="1" x14ac:dyDescent="0.25">
      <c r="A662" s="1" t="str">
        <f>Simulações!D662</f>
        <v>Avenida Governador Agamenon Magalhães</v>
      </c>
      <c r="B662" s="172" t="str">
        <f>Simulações!DK662</f>
        <v>Sim</v>
      </c>
      <c r="C662" s="183">
        <f>Simulações!K662</f>
        <v>165</v>
      </c>
      <c r="D662" s="172" t="str">
        <f>Simulações!G662</f>
        <v>C5</v>
      </c>
      <c r="E662" s="172" t="str">
        <f>Simulações!CH662</f>
        <v>LEDSTAR</v>
      </c>
      <c r="F662" s="184" t="str">
        <f>Simulações!CI662</f>
        <v xml:space="preserve"> SL VT 9.1 35W</v>
      </c>
      <c r="G662" s="172">
        <f>Simulações!CN662</f>
        <v>35</v>
      </c>
      <c r="H662" s="172" t="str">
        <f>Simulações!CT662</f>
        <v>Longo I</v>
      </c>
      <c r="I662" s="172" t="str">
        <f>IF(Simulações!CU662="","",Simulações!CU662)</f>
        <v/>
      </c>
      <c r="J662" s="172" t="str">
        <f>IF(Simulações!CX662="","",Simulações!CX662)</f>
        <v/>
      </c>
      <c r="K662" s="176">
        <f>Simulações!AL662</f>
        <v>2</v>
      </c>
      <c r="L662" s="176">
        <f>Simulações!AS662</f>
        <v>0</v>
      </c>
      <c r="M662" s="172" t="str">
        <f>IF(Simulações!CY662="","",Simulações!CY662)</f>
        <v/>
      </c>
      <c r="N662" s="172" t="str">
        <f>IF(Simulações!CZ662="","",Simulações!CZ662)</f>
        <v/>
      </c>
      <c r="O662" s="172">
        <v>1</v>
      </c>
    </row>
    <row r="663" spans="1:15" ht="14.25" customHeight="1" x14ac:dyDescent="0.25">
      <c r="A663" s="1" t="str">
        <f>Simulações!D663</f>
        <v>Avenida Governador Agamenon Magalhães</v>
      </c>
      <c r="B663" s="172" t="str">
        <f>Simulações!DK663</f>
        <v>Sim</v>
      </c>
      <c r="C663" s="183">
        <f>Simulações!K663</f>
        <v>165</v>
      </c>
      <c r="D663" s="172" t="str">
        <f>Simulações!G663</f>
        <v>C5</v>
      </c>
      <c r="E663" s="172" t="str">
        <f>Simulações!CH663</f>
        <v>SX LIGHTING</v>
      </c>
      <c r="F663" s="172" t="str">
        <f>Simulações!CI663</f>
        <v>SX-INEVO030HF</v>
      </c>
      <c r="G663" s="172">
        <f>Simulações!CN663</f>
        <v>31</v>
      </c>
      <c r="H663" s="172" t="str">
        <f>Simulações!CT663</f>
        <v>Longo I</v>
      </c>
      <c r="I663" s="172" t="str">
        <f>IF(Simulações!CU663="","",Simulações!CU663)</f>
        <v/>
      </c>
      <c r="J663" s="172" t="str">
        <f>IF(Simulações!CX663="","",Simulações!CX663)</f>
        <v/>
      </c>
      <c r="K663" s="176">
        <f>Simulações!AL663</f>
        <v>2</v>
      </c>
      <c r="L663" s="176">
        <f>Simulações!AS663</f>
        <v>0</v>
      </c>
      <c r="M663" s="172" t="str">
        <f>IF(Simulações!CY663="","",Simulações!CY663)</f>
        <v/>
      </c>
      <c r="N663" s="172" t="str">
        <f>IF(Simulações!CZ663="","",Simulações!CZ663)</f>
        <v/>
      </c>
      <c r="O663" s="172">
        <v>1</v>
      </c>
    </row>
    <row r="664" spans="1:15" ht="14.25" customHeight="1" x14ac:dyDescent="0.25">
      <c r="A664" s="1" t="str">
        <f>Simulações!D664</f>
        <v>Avenida Governador Agamenon Magalhães</v>
      </c>
      <c r="B664" s="172" t="str">
        <f>Simulações!DK664</f>
        <v>Sim</v>
      </c>
      <c r="C664" s="183">
        <f>Simulações!K664</f>
        <v>165</v>
      </c>
      <c r="D664" s="172" t="str">
        <f>Simulações!G664</f>
        <v>C5</v>
      </c>
      <c r="E664" s="172" t="str">
        <f>Simulações!CH664</f>
        <v>TECNOWATT</v>
      </c>
      <c r="F664" s="172" t="str">
        <f>Simulações!CI664</f>
        <v xml:space="preserve">SIGSAGPTLRRSSNDL_30W_38IBBRS
</v>
      </c>
      <c r="G664" s="172">
        <f>Simulações!CN664</f>
        <v>30</v>
      </c>
      <c r="H664" s="172" t="str">
        <f>Simulações!CT664</f>
        <v>Longo I</v>
      </c>
      <c r="I664" s="172" t="str">
        <f>IF(Simulações!CU664="","",Simulações!CU664)</f>
        <v/>
      </c>
      <c r="J664" s="172" t="str">
        <f>IF(Simulações!CX664="","",Simulações!CX664)</f>
        <v/>
      </c>
      <c r="K664" s="176">
        <f>Simulações!AL664</f>
        <v>2</v>
      </c>
      <c r="L664" s="176">
        <f>Simulações!AS664</f>
        <v>0</v>
      </c>
      <c r="M664" s="172" t="str">
        <f>IF(Simulações!CY664="","",Simulações!CY664)</f>
        <v/>
      </c>
      <c r="N664" s="172" t="str">
        <f>IF(Simulações!CZ664="","",Simulações!CZ664)</f>
        <v/>
      </c>
      <c r="O664" s="172">
        <v>1</v>
      </c>
    </row>
    <row r="665" spans="1:15" ht="14.25" customHeight="1" x14ac:dyDescent="0.25">
      <c r="A665" s="1" t="str">
        <f>Simulações!D665</f>
        <v>Candido Borges Castelo Branco [Estrutural]</v>
      </c>
      <c r="B665" s="172" t="str">
        <f>Simulações!DK665</f>
        <v>Sim</v>
      </c>
      <c r="C665" s="183">
        <f>Simulações!K665</f>
        <v>96</v>
      </c>
      <c r="D665" s="172" t="str">
        <f>Simulações!G665</f>
        <v>C4</v>
      </c>
      <c r="E665" s="172" t="str">
        <f>Simulações!CH665</f>
        <v>LEDSTAR</v>
      </c>
      <c r="F665" s="184" t="str">
        <f>Simulações!CI665</f>
        <v xml:space="preserve"> SL VT 9.1 52W</v>
      </c>
      <c r="G665" s="172">
        <f>Simulações!CN665</f>
        <v>52</v>
      </c>
      <c r="H665" s="172" t="str">
        <f>Simulações!CT665</f>
        <v>Curto II</v>
      </c>
      <c r="I665" s="172" t="str">
        <f>IF(Simulações!CU665="","",Simulações!CU665)</f>
        <v>Médio I</v>
      </c>
      <c r="J665" s="172" t="str">
        <f>IF(Simulações!CX665="","",Simulações!CX665)</f>
        <v/>
      </c>
      <c r="K665" s="176">
        <f>Simulações!AL665</f>
        <v>2</v>
      </c>
      <c r="L665" s="176">
        <f>Simulações!AS665</f>
        <v>0</v>
      </c>
      <c r="M665" s="172" t="str">
        <f>IF(Simulações!CY665="","",Simulações!CY665)</f>
        <v/>
      </c>
      <c r="N665" s="172" t="str">
        <f>IF(Simulações!CZ665="","",Simulações!CZ665)</f>
        <v/>
      </c>
      <c r="O665" s="172">
        <v>1</v>
      </c>
    </row>
    <row r="666" spans="1:15" ht="14.25" customHeight="1" x14ac:dyDescent="0.25">
      <c r="A666" s="1" t="str">
        <f>Simulações!D666</f>
        <v>Candido Borges Castelo Branco [Estrutural]</v>
      </c>
      <c r="B666" s="172" t="str">
        <f>Simulações!DK666</f>
        <v>Sim</v>
      </c>
      <c r="C666" s="183">
        <f>Simulações!K666</f>
        <v>96</v>
      </c>
      <c r="D666" s="172" t="str">
        <f>Simulações!G666</f>
        <v>C4</v>
      </c>
      <c r="E666" s="172" t="str">
        <f>Simulações!CH666</f>
        <v>SX LIGHTING</v>
      </c>
      <c r="F666" s="172" t="str">
        <f>Simulações!CI666</f>
        <v>SX-INEVO050HF</v>
      </c>
      <c r="G666" s="172">
        <f>Simulações!CN666</f>
        <v>50</v>
      </c>
      <c r="H666" s="172" t="str">
        <f>Simulações!CT666</f>
        <v>Curto II</v>
      </c>
      <c r="I666" s="172" t="str">
        <f>IF(Simulações!CU666="","",Simulações!CU666)</f>
        <v>Médio I</v>
      </c>
      <c r="J666" s="172" t="str">
        <f>IF(Simulações!CX666="","",Simulações!CX666)</f>
        <v/>
      </c>
      <c r="K666" s="176">
        <f>Simulações!AL666</f>
        <v>2</v>
      </c>
      <c r="L666" s="176">
        <f>Simulações!AS666</f>
        <v>0</v>
      </c>
      <c r="M666" s="172" t="str">
        <f>IF(Simulações!CY666="","",Simulações!CY666)</f>
        <v/>
      </c>
      <c r="N666" s="172" t="str">
        <f>IF(Simulações!CZ666="","",Simulações!CZ666)</f>
        <v/>
      </c>
      <c r="O666" s="172">
        <v>1</v>
      </c>
    </row>
    <row r="667" spans="1:15" ht="14.25" customHeight="1" x14ac:dyDescent="0.25">
      <c r="A667" s="1" t="str">
        <f>Simulações!D667</f>
        <v>Candido Borges Castelo Branco [Estrutural]</v>
      </c>
      <c r="B667" s="172" t="str">
        <f>Simulações!DK667</f>
        <v>Sim</v>
      </c>
      <c r="C667" s="183">
        <f>Simulações!K667</f>
        <v>96</v>
      </c>
      <c r="D667" s="172" t="str">
        <f>Simulações!G667</f>
        <v>C4</v>
      </c>
      <c r="E667" s="172" t="str">
        <f>Simulações!CH667</f>
        <v>TECNOWATT</v>
      </c>
      <c r="F667" s="172" t="str">
        <f>Simulações!CI667</f>
        <v xml:space="preserve">SIGSAGPTLRRSSNDL_40W_50IBBRS
</v>
      </c>
      <c r="G667" s="172">
        <f>Simulações!CN667</f>
        <v>40</v>
      </c>
      <c r="H667" s="172" t="str">
        <f>Simulações!CT667</f>
        <v>Curto II</v>
      </c>
      <c r="I667" s="172" t="str">
        <f>IF(Simulações!CU667="","",Simulações!CU667)</f>
        <v>Médio I</v>
      </c>
      <c r="J667" s="172" t="str">
        <f>IF(Simulações!CX667="","",Simulações!CX667)</f>
        <v/>
      </c>
      <c r="K667" s="176">
        <f>Simulações!AL667</f>
        <v>2</v>
      </c>
      <c r="L667" s="176">
        <f>Simulações!AS667</f>
        <v>0</v>
      </c>
      <c r="M667" s="172" t="str">
        <f>IF(Simulações!CY667="","",Simulações!CY667)</f>
        <v/>
      </c>
      <c r="N667" s="172" t="str">
        <f>IF(Simulações!CZ667="","",Simulações!CZ667)</f>
        <v/>
      </c>
      <c r="O667" s="172">
        <v>1</v>
      </c>
    </row>
    <row r="668" spans="1:15" ht="14.25" customHeight="1" x14ac:dyDescent="0.25">
      <c r="A668" s="1" t="str">
        <f>Simulações!D668</f>
        <v>Rua Nova da Cabanga [Estrutural]</v>
      </c>
      <c r="B668" s="172" t="str">
        <f>Simulações!DK668</f>
        <v>Sim</v>
      </c>
      <c r="C668" s="183">
        <f>Simulações!K668</f>
        <v>96</v>
      </c>
      <c r="D668" s="172" t="str">
        <f>Simulações!G668</f>
        <v>C3</v>
      </c>
      <c r="E668" s="172" t="str">
        <f>Simulações!CH668</f>
        <v>LEDSTAR</v>
      </c>
      <c r="F668" s="184" t="str">
        <f>Simulações!CI668</f>
        <v xml:space="preserve"> SL VT 9.1 35W</v>
      </c>
      <c r="G668" s="172">
        <f>Simulações!CN668</f>
        <v>35</v>
      </c>
      <c r="H668" s="172" t="str">
        <f>Simulações!CT668</f>
        <v>Longo II</v>
      </c>
      <c r="I668" s="172" t="str">
        <f>IF(Simulações!CU668="","",Simulações!CU668)</f>
        <v/>
      </c>
      <c r="J668" s="172" t="str">
        <f>IF(Simulações!CX668="","",Simulações!CX668)</f>
        <v/>
      </c>
      <c r="K668" s="176">
        <f>Simulações!AL668</f>
        <v>2</v>
      </c>
      <c r="L668" s="176">
        <f>Simulações!AS668</f>
        <v>0</v>
      </c>
      <c r="M668" s="172" t="str">
        <f>IF(Simulações!CY668="","",Simulações!CY668)</f>
        <v/>
      </c>
      <c r="N668" s="172" t="str">
        <f>IF(Simulações!CZ668="","",Simulações!CZ668)</f>
        <v/>
      </c>
      <c r="O668" s="172">
        <v>1</v>
      </c>
    </row>
    <row r="669" spans="1:15" ht="14.25" customHeight="1" x14ac:dyDescent="0.25">
      <c r="A669" s="1" t="str">
        <f>Simulações!D669</f>
        <v>Rua Nova da Cabanga [Estrutural]</v>
      </c>
      <c r="B669" s="172" t="str">
        <f>Simulações!DK669</f>
        <v>Sim</v>
      </c>
      <c r="C669" s="183">
        <f>Simulações!K669</f>
        <v>96</v>
      </c>
      <c r="D669" s="172" t="str">
        <f>Simulações!G669</f>
        <v>C3</v>
      </c>
      <c r="E669" s="172" t="str">
        <f>Simulações!CH669</f>
        <v>SX LIGHTING</v>
      </c>
      <c r="F669" s="172" t="str">
        <f>Simulações!CI669</f>
        <v>SX-INEVO030HF</v>
      </c>
      <c r="G669" s="172">
        <f>Simulações!CN669</f>
        <v>31</v>
      </c>
      <c r="H669" s="172" t="str">
        <f>Simulações!CT669</f>
        <v>Longo II</v>
      </c>
      <c r="I669" s="172" t="str">
        <f>IF(Simulações!CU669="","",Simulações!CU669)</f>
        <v/>
      </c>
      <c r="J669" s="172" t="str">
        <f>IF(Simulações!CX669="","",Simulações!CX669)</f>
        <v/>
      </c>
      <c r="K669" s="176">
        <f>Simulações!AL669</f>
        <v>2</v>
      </c>
      <c r="L669" s="176">
        <f>Simulações!AS669</f>
        <v>0</v>
      </c>
      <c r="M669" s="172" t="str">
        <f>IF(Simulações!CY669="","",Simulações!CY669)</f>
        <v/>
      </c>
      <c r="N669" s="172" t="str">
        <f>IF(Simulações!CZ669="","",Simulações!CZ669)</f>
        <v/>
      </c>
      <c r="O669" s="172">
        <v>1</v>
      </c>
    </row>
    <row r="670" spans="1:15" ht="14.25" customHeight="1" x14ac:dyDescent="0.25">
      <c r="A670" s="1" t="str">
        <f>Simulações!D670</f>
        <v>Rua Nova da Cabanga [Estrutural]</v>
      </c>
      <c r="B670" s="172" t="str">
        <f>Simulações!DK670</f>
        <v>Sim</v>
      </c>
      <c r="C670" s="183">
        <f>Simulações!K670</f>
        <v>96</v>
      </c>
      <c r="D670" s="172" t="str">
        <f>Simulações!G670</f>
        <v>C3</v>
      </c>
      <c r="E670" s="172" t="str">
        <f>Simulações!CH670</f>
        <v>TECNOWATT</v>
      </c>
      <c r="F670" s="172" t="str">
        <f>Simulações!CI670</f>
        <v xml:space="preserve">SIGSAGPTLRRSSNDL_30W_38IBBRS
</v>
      </c>
      <c r="G670" s="172">
        <f>Simulações!CN670</f>
        <v>30</v>
      </c>
      <c r="H670" s="172" t="str">
        <f>Simulações!CT670</f>
        <v>Longo II</v>
      </c>
      <c r="I670" s="172" t="str">
        <f>IF(Simulações!CU670="","",Simulações!CU670)</f>
        <v/>
      </c>
      <c r="J670" s="172" t="str">
        <f>IF(Simulações!CX670="","",Simulações!CX670)</f>
        <v/>
      </c>
      <c r="K670" s="176">
        <f>Simulações!AL670</f>
        <v>2</v>
      </c>
      <c r="L670" s="176">
        <f>Simulações!AS670</f>
        <v>0</v>
      </c>
      <c r="M670" s="172" t="str">
        <f>IF(Simulações!CY670="","",Simulações!CY670)</f>
        <v/>
      </c>
      <c r="N670" s="172" t="str">
        <f>IF(Simulações!CZ670="","",Simulações!CZ670)</f>
        <v/>
      </c>
      <c r="O670" s="172">
        <v>1</v>
      </c>
    </row>
    <row r="671" spans="1:15" ht="14.25" customHeight="1" x14ac:dyDescent="0.25">
      <c r="A671" s="1" t="str">
        <f>Simulações!D671</f>
        <v>R. Miguel Leao - Iputinga [Estrutural]</v>
      </c>
      <c r="B671" s="172" t="str">
        <f>Simulações!DK671</f>
        <v>Sim</v>
      </c>
      <c r="C671" s="183">
        <f>Simulações!K671</f>
        <v>70</v>
      </c>
      <c r="D671" s="172" t="str">
        <f>Simulações!G671</f>
        <v>C4</v>
      </c>
      <c r="E671" s="172" t="str">
        <f>Simulações!CH671</f>
        <v>LEDSTAR</v>
      </c>
      <c r="F671" s="184" t="str">
        <f>Simulações!CI671</f>
        <v xml:space="preserve"> SL VT 9.1 28W</v>
      </c>
      <c r="G671" s="172">
        <f>Simulações!CN671</f>
        <v>28</v>
      </c>
      <c r="H671" s="172" t="str">
        <f>Simulações!CT671</f>
        <v>Médio II</v>
      </c>
      <c r="I671" s="172" t="str">
        <f>IF(Simulações!CU671="","",Simulações!CU671)</f>
        <v/>
      </c>
      <c r="J671" s="172" t="str">
        <f>IF(Simulações!CX671="","",Simulações!CX671)</f>
        <v/>
      </c>
      <c r="K671" s="176">
        <f>Simulações!AL671</f>
        <v>2</v>
      </c>
      <c r="L671" s="176">
        <f>Simulações!AS671</f>
        <v>0</v>
      </c>
      <c r="M671" s="172" t="str">
        <f>IF(Simulações!CY671="","",Simulações!CY671)</f>
        <v/>
      </c>
      <c r="N671" s="172" t="str">
        <f>IF(Simulações!CZ671="","",Simulações!CZ671)</f>
        <v/>
      </c>
      <c r="O671" s="172">
        <v>1</v>
      </c>
    </row>
    <row r="672" spans="1:15" ht="14.25" customHeight="1" x14ac:dyDescent="0.25">
      <c r="A672" s="1" t="str">
        <f>Simulações!D672</f>
        <v>R. Miguel Leao - Iputinga [Estrutural]</v>
      </c>
      <c r="B672" s="172" t="str">
        <f>Simulações!DK672</f>
        <v>Sim</v>
      </c>
      <c r="C672" s="183">
        <f>Simulações!K672</f>
        <v>70</v>
      </c>
      <c r="D672" s="172" t="str">
        <f>Simulações!G672</f>
        <v>C4</v>
      </c>
      <c r="E672" s="172" t="str">
        <f>Simulações!CH672</f>
        <v>SX LIGHTING</v>
      </c>
      <c r="F672" s="172" t="str">
        <f>Simulações!CI672</f>
        <v>SX-INEVO020HF</v>
      </c>
      <c r="G672" s="172">
        <f>Simulações!CN672</f>
        <v>22.5</v>
      </c>
      <c r="H672" s="172" t="str">
        <f>Simulações!CT672</f>
        <v>Médio II</v>
      </c>
      <c r="I672" s="172" t="str">
        <f>IF(Simulações!CU672="","",Simulações!CU672)</f>
        <v/>
      </c>
      <c r="J672" s="172" t="str">
        <f>IF(Simulações!CX672="","",Simulações!CX672)</f>
        <v/>
      </c>
      <c r="K672" s="176">
        <f>Simulações!AL672</f>
        <v>2</v>
      </c>
      <c r="L672" s="176">
        <f>Simulações!AS672</f>
        <v>0</v>
      </c>
      <c r="M672" s="172" t="str">
        <f>IF(Simulações!CY672="","",Simulações!CY672)</f>
        <v/>
      </c>
      <c r="N672" s="172" t="str">
        <f>IF(Simulações!CZ672="","",Simulações!CZ672)</f>
        <v/>
      </c>
      <c r="O672" s="172">
        <v>1</v>
      </c>
    </row>
    <row r="673" spans="1:15" ht="14.25" customHeight="1" x14ac:dyDescent="0.25">
      <c r="A673" s="1" t="str">
        <f>Simulações!D673</f>
        <v>R. Miguel Leao - Iputinga [Estrutural]</v>
      </c>
      <c r="B673" s="172" t="str">
        <f>Simulações!DK673</f>
        <v>Sim</v>
      </c>
      <c r="C673" s="183">
        <f>Simulações!K673</f>
        <v>70</v>
      </c>
      <c r="D673" s="172" t="str">
        <f>Simulações!G673</f>
        <v>C4</v>
      </c>
      <c r="E673" s="172" t="str">
        <f>Simulações!CH673</f>
        <v>TECNOWATT</v>
      </c>
      <c r="F673" s="172" t="str">
        <f>Simulações!CI673</f>
        <v xml:space="preserve">SIGSAGPTLRRSSNDL_30W_38IBBRS
</v>
      </c>
      <c r="G673" s="172">
        <f>Simulações!CN673</f>
        <v>30</v>
      </c>
      <c r="H673" s="172" t="str">
        <f>Simulações!CT673</f>
        <v>Médio II</v>
      </c>
      <c r="I673" s="172" t="str">
        <f>IF(Simulações!CU673="","",Simulações!CU673)</f>
        <v/>
      </c>
      <c r="J673" s="172" t="str">
        <f>IF(Simulações!CX673="","",Simulações!CX673)</f>
        <v/>
      </c>
      <c r="K673" s="176">
        <f>Simulações!AL673</f>
        <v>2</v>
      </c>
      <c r="L673" s="176">
        <f>Simulações!AS673</f>
        <v>0</v>
      </c>
      <c r="M673" s="172" t="str">
        <f>IF(Simulações!CY673="","",Simulações!CY673)</f>
        <v/>
      </c>
      <c r="N673" s="172" t="str">
        <f>IF(Simulações!CZ673="","",Simulações!CZ673)</f>
        <v/>
      </c>
      <c r="O673" s="172">
        <v>1</v>
      </c>
    </row>
    <row r="674" spans="1:15" ht="14.25" customHeight="1" x14ac:dyDescent="0.25">
      <c r="A674" s="1" t="str">
        <f>Simulações!D674</f>
        <v>Turiacu [Estrutural]</v>
      </c>
      <c r="B674" s="172" t="str">
        <f>Simulações!DK674</f>
        <v>Sim</v>
      </c>
      <c r="C674" s="183">
        <f>Simulações!K674</f>
        <v>72</v>
      </c>
      <c r="D674" s="172" t="str">
        <f>Simulações!G674</f>
        <v>C5</v>
      </c>
      <c r="E674" s="172" t="str">
        <f>Simulações!CH674</f>
        <v>LEDSTAR</v>
      </c>
      <c r="F674" s="184" t="str">
        <f>Simulações!CI674</f>
        <v xml:space="preserve"> SL VT 9.1 17W</v>
      </c>
      <c r="G674" s="172">
        <f>Simulações!CN674</f>
        <v>17</v>
      </c>
      <c r="H674" s="172" t="str">
        <f>Simulações!CT674</f>
        <v>Médio I</v>
      </c>
      <c r="I674" s="172" t="str">
        <f>IF(Simulações!CU674="","",Simulações!CU674)</f>
        <v/>
      </c>
      <c r="J674" s="172" t="str">
        <f>IF(Simulações!CX674="","",Simulações!CX674)</f>
        <v/>
      </c>
      <c r="K674" s="176">
        <f>Simulações!AL674</f>
        <v>2</v>
      </c>
      <c r="L674" s="176">
        <f>Simulações!AS674</f>
        <v>0</v>
      </c>
      <c r="M674" s="172" t="str">
        <f>IF(Simulações!CY674="","",Simulações!CY674)</f>
        <v/>
      </c>
      <c r="N674" s="172" t="str">
        <f>IF(Simulações!CZ674="","",Simulações!CZ674)</f>
        <v/>
      </c>
      <c r="O674" s="172">
        <v>1</v>
      </c>
    </row>
    <row r="675" spans="1:15" ht="14.25" customHeight="1" x14ac:dyDescent="0.25">
      <c r="A675" s="1" t="str">
        <f>Simulações!D675</f>
        <v>Turiacu [Estrutural]</v>
      </c>
      <c r="B675" s="172" t="str">
        <f>Simulações!DK675</f>
        <v>Sim</v>
      </c>
      <c r="C675" s="183">
        <f>Simulações!K675</f>
        <v>72</v>
      </c>
      <c r="D675" s="172" t="str">
        <f>Simulações!G675</f>
        <v>C5</v>
      </c>
      <c r="E675" s="172" t="str">
        <f>Simulações!CH675</f>
        <v>SX LIGHTING</v>
      </c>
      <c r="F675" s="172" t="str">
        <f>Simulações!CI675</f>
        <v>SX-INEVO020HF</v>
      </c>
      <c r="G675" s="172">
        <f>Simulações!CN675</f>
        <v>22.5</v>
      </c>
      <c r="H675" s="172" t="str">
        <f>Simulações!CT675</f>
        <v>Médio I</v>
      </c>
      <c r="I675" s="172" t="str">
        <f>IF(Simulações!CU675="","",Simulações!CU675)</f>
        <v/>
      </c>
      <c r="J675" s="172" t="str">
        <f>IF(Simulações!CX675="","",Simulações!CX675)</f>
        <v/>
      </c>
      <c r="K675" s="176">
        <f>Simulações!AL675</f>
        <v>2</v>
      </c>
      <c r="L675" s="176">
        <f>Simulações!AS675</f>
        <v>0</v>
      </c>
      <c r="M675" s="172" t="str">
        <f>IF(Simulações!CY675="","",Simulações!CY675)</f>
        <v/>
      </c>
      <c r="N675" s="172" t="str">
        <f>IF(Simulações!CZ675="","",Simulações!CZ675)</f>
        <v/>
      </c>
      <c r="O675" s="172">
        <v>1</v>
      </c>
    </row>
    <row r="676" spans="1:15" ht="14.25" customHeight="1" x14ac:dyDescent="0.25">
      <c r="A676" s="1" t="str">
        <f>Simulações!D676</f>
        <v>Turiacu [Estrutural]</v>
      </c>
      <c r="B676" s="172" t="str">
        <f>Simulações!DK676</f>
        <v>Sim</v>
      </c>
      <c r="C676" s="183">
        <f>Simulações!K676</f>
        <v>72</v>
      </c>
      <c r="D676" s="172" t="str">
        <f>Simulações!G676</f>
        <v>C5</v>
      </c>
      <c r="E676" s="172" t="str">
        <f>Simulações!CH676</f>
        <v>TECNOWATT</v>
      </c>
      <c r="F676" s="172" t="str">
        <f>Simulações!CI676</f>
        <v xml:space="preserve">SIGSAGPTLRRSSNDL_30W_38IBBRS
</v>
      </c>
      <c r="G676" s="172">
        <f>Simulações!CN676</f>
        <v>30</v>
      </c>
      <c r="H676" s="172" t="str">
        <f>Simulações!CT676</f>
        <v>Médio I</v>
      </c>
      <c r="I676" s="172" t="str">
        <f>IF(Simulações!CU676="","",Simulações!CU676)</f>
        <v/>
      </c>
      <c r="J676" s="172" t="str">
        <f>IF(Simulações!CX676="","",Simulações!CX676)</f>
        <v/>
      </c>
      <c r="K676" s="176">
        <f>Simulações!AL676</f>
        <v>2</v>
      </c>
      <c r="L676" s="176">
        <f>Simulações!AS676</f>
        <v>0</v>
      </c>
      <c r="M676" s="172" t="str">
        <f>IF(Simulações!CY676="","",Simulações!CY676)</f>
        <v/>
      </c>
      <c r="N676" s="172" t="str">
        <f>IF(Simulações!CZ676="","",Simulações!CZ676)</f>
        <v/>
      </c>
      <c r="O676" s="172">
        <v>1</v>
      </c>
    </row>
    <row r="677" spans="1:15" ht="14.25" customHeight="1" x14ac:dyDescent="0.25">
      <c r="A677" s="1" t="str">
        <f>Simulações!D677</f>
        <v>Argina Aguiar [Estrutural]</v>
      </c>
      <c r="B677" s="172" t="str">
        <f>Simulações!DK677</f>
        <v>Sim</v>
      </c>
      <c r="C677" s="183">
        <f>Simulações!K677</f>
        <v>70</v>
      </c>
      <c r="D677" s="172" t="str">
        <f>Simulações!G677</f>
        <v>C5</v>
      </c>
      <c r="E677" s="172" t="str">
        <f>Simulações!CH677</f>
        <v>LEDSTAR</v>
      </c>
      <c r="F677" s="184" t="str">
        <f>Simulações!CI677</f>
        <v xml:space="preserve"> SL VT 9.1 28W</v>
      </c>
      <c r="G677" s="172">
        <f>Simulações!CN677</f>
        <v>28</v>
      </c>
      <c r="H677" s="172" t="str">
        <f>Simulações!CT677</f>
        <v>Médio II</v>
      </c>
      <c r="I677" s="172" t="str">
        <f>IF(Simulações!CU677="","",Simulações!CU677)</f>
        <v/>
      </c>
      <c r="J677" s="172" t="str">
        <f>IF(Simulações!CX677="","",Simulações!CX677)</f>
        <v/>
      </c>
      <c r="K677" s="176">
        <f>Simulações!AL677</f>
        <v>2</v>
      </c>
      <c r="L677" s="176">
        <f>Simulações!AS677</f>
        <v>0</v>
      </c>
      <c r="M677" s="172" t="str">
        <f>IF(Simulações!CY677="","",Simulações!CY677)</f>
        <v/>
      </c>
      <c r="N677" s="172" t="str">
        <f>IF(Simulações!CZ677="","",Simulações!CZ677)</f>
        <v/>
      </c>
      <c r="O677" s="172">
        <v>1</v>
      </c>
    </row>
    <row r="678" spans="1:15" ht="14.25" customHeight="1" x14ac:dyDescent="0.25">
      <c r="A678" s="1" t="str">
        <f>Simulações!D678</f>
        <v>Argina Aguiar [Estrutural]</v>
      </c>
      <c r="B678" s="172" t="str">
        <f>Simulações!DK678</f>
        <v>Sim</v>
      </c>
      <c r="C678" s="183">
        <f>Simulações!K678</f>
        <v>70</v>
      </c>
      <c r="D678" s="172" t="str">
        <f>Simulações!G678</f>
        <v>C5</v>
      </c>
      <c r="E678" s="172" t="str">
        <f>Simulações!CH678</f>
        <v>SX LIGHTING</v>
      </c>
      <c r="F678" s="172" t="str">
        <f>Simulações!CI678</f>
        <v>SX-INEVO030HF</v>
      </c>
      <c r="G678" s="172">
        <f>Simulações!CN678</f>
        <v>31</v>
      </c>
      <c r="H678" s="172" t="str">
        <f>Simulações!CT678</f>
        <v>Médio II</v>
      </c>
      <c r="I678" s="172" t="str">
        <f>IF(Simulações!CU678="","",Simulações!CU678)</f>
        <v/>
      </c>
      <c r="J678" s="172" t="str">
        <f>IF(Simulações!CX678="","",Simulações!CX678)</f>
        <v/>
      </c>
      <c r="K678" s="176">
        <f>Simulações!AL678</f>
        <v>2</v>
      </c>
      <c r="L678" s="176">
        <f>Simulações!AS678</f>
        <v>0</v>
      </c>
      <c r="M678" s="172" t="str">
        <f>IF(Simulações!CY678="","",Simulações!CY678)</f>
        <v/>
      </c>
      <c r="N678" s="172" t="str">
        <f>IF(Simulações!CZ678="","",Simulações!CZ678)</f>
        <v/>
      </c>
      <c r="O678" s="172">
        <v>1</v>
      </c>
    </row>
    <row r="679" spans="1:15" ht="14.25" customHeight="1" x14ac:dyDescent="0.25">
      <c r="A679" s="1" t="str">
        <f>Simulações!D679</f>
        <v>Argina Aguiar [Estrutural]</v>
      </c>
      <c r="B679" s="172" t="str">
        <f>Simulações!DK679</f>
        <v>Sim</v>
      </c>
      <c r="C679" s="183">
        <f>Simulações!K679</f>
        <v>70</v>
      </c>
      <c r="D679" s="172" t="str">
        <f>Simulações!G679</f>
        <v>C5</v>
      </c>
      <c r="E679" s="172" t="str">
        <f>Simulações!CH679</f>
        <v>TECNOWATT</v>
      </c>
      <c r="F679" s="172" t="str">
        <f>Simulações!CI679</f>
        <v xml:space="preserve">SIGSAGPTLRRSSNDL_30W_38IBBRS
</v>
      </c>
      <c r="G679" s="172">
        <f>Simulações!CN679</f>
        <v>30</v>
      </c>
      <c r="H679" s="172" t="str">
        <f>Simulações!CT679</f>
        <v>Médio II</v>
      </c>
      <c r="I679" s="172" t="str">
        <f>IF(Simulações!CU679="","",Simulações!CU679)</f>
        <v/>
      </c>
      <c r="J679" s="172" t="str">
        <f>IF(Simulações!CX679="","",Simulações!CX679)</f>
        <v/>
      </c>
      <c r="K679" s="176">
        <f>Simulações!AL679</f>
        <v>2</v>
      </c>
      <c r="L679" s="176">
        <f>Simulações!AS679</f>
        <v>0</v>
      </c>
      <c r="M679" s="172" t="str">
        <f>IF(Simulações!CY679="","",Simulações!CY679)</f>
        <v/>
      </c>
      <c r="N679" s="172" t="str">
        <f>IF(Simulações!CZ679="","",Simulações!CZ679)</f>
        <v/>
      </c>
      <c r="O679" s="172">
        <v>1</v>
      </c>
    </row>
    <row r="680" spans="1:15" ht="14.25" customHeight="1" x14ac:dyDescent="0.25">
      <c r="A680" s="1" t="str">
        <f>Simulações!D680</f>
        <v>Luiz Da Camara Cascudo [Estrutural]</v>
      </c>
      <c r="B680" s="172" t="str">
        <f>Simulações!DK680</f>
        <v>Sim</v>
      </c>
      <c r="C680" s="183">
        <f>Simulações!K680</f>
        <v>72</v>
      </c>
      <c r="D680" s="172" t="str">
        <f>Simulações!G680</f>
        <v>C5</v>
      </c>
      <c r="E680" s="172" t="str">
        <f>Simulações!CH680</f>
        <v>LEDSTAR</v>
      </c>
      <c r="F680" s="184" t="str">
        <f>Simulações!CI680</f>
        <v xml:space="preserve"> SL VT 9.1 28W</v>
      </c>
      <c r="G680" s="172">
        <f>Simulações!CN680</f>
        <v>28</v>
      </c>
      <c r="H680" s="172" t="str">
        <f>Simulações!CT680</f>
        <v>Médio I</v>
      </c>
      <c r="I680" s="172" t="str">
        <f>IF(Simulações!CU680="","",Simulações!CU680)</f>
        <v/>
      </c>
      <c r="J680" s="172" t="str">
        <f>IF(Simulações!CX680="","",Simulações!CX680)</f>
        <v/>
      </c>
      <c r="K680" s="176">
        <f>Simulações!AL680</f>
        <v>2</v>
      </c>
      <c r="L680" s="176">
        <f>Simulações!AS680</f>
        <v>0</v>
      </c>
      <c r="M680" s="172" t="str">
        <f>IF(Simulações!CY680="","",Simulações!CY680)</f>
        <v/>
      </c>
      <c r="N680" s="172" t="str">
        <f>IF(Simulações!CZ680="","",Simulações!CZ680)</f>
        <v/>
      </c>
      <c r="O680" s="172">
        <v>1</v>
      </c>
    </row>
    <row r="681" spans="1:15" ht="14.25" customHeight="1" x14ac:dyDescent="0.25">
      <c r="A681" s="1" t="str">
        <f>Simulações!D681</f>
        <v>Luiz Da Camara Cascudo [Estrutural]</v>
      </c>
      <c r="B681" s="172" t="str">
        <f>Simulações!DK681</f>
        <v>Sim</v>
      </c>
      <c r="C681" s="183">
        <f>Simulações!K681</f>
        <v>72</v>
      </c>
      <c r="D681" s="172" t="str">
        <f>Simulações!G681</f>
        <v>C5</v>
      </c>
      <c r="E681" s="172" t="str">
        <f>Simulações!CH681</f>
        <v>SX LIGHTING</v>
      </c>
      <c r="F681" s="172" t="str">
        <f>Simulações!CI681</f>
        <v>SX-INEVO020HF</v>
      </c>
      <c r="G681" s="172">
        <f>Simulações!CN681</f>
        <v>22.5</v>
      </c>
      <c r="H681" s="172" t="str">
        <f>Simulações!CT681</f>
        <v>Médio I</v>
      </c>
      <c r="I681" s="172" t="str">
        <f>IF(Simulações!CU681="","",Simulações!CU681)</f>
        <v/>
      </c>
      <c r="J681" s="172" t="str">
        <f>IF(Simulações!CX681="","",Simulações!CX681)</f>
        <v/>
      </c>
      <c r="K681" s="176">
        <f>Simulações!AL681</f>
        <v>2</v>
      </c>
      <c r="L681" s="176">
        <f>Simulações!AS681</f>
        <v>0</v>
      </c>
      <c r="M681" s="172" t="str">
        <f>IF(Simulações!CY681="","",Simulações!CY681)</f>
        <v/>
      </c>
      <c r="N681" s="172" t="str">
        <f>IF(Simulações!CZ681="","",Simulações!CZ681)</f>
        <v/>
      </c>
      <c r="O681" s="172">
        <v>1</v>
      </c>
    </row>
    <row r="682" spans="1:15" ht="14.25" customHeight="1" x14ac:dyDescent="0.25">
      <c r="A682" s="1" t="str">
        <f>Simulações!D682</f>
        <v>Luiz Da Camara Cascudo [Estrutural]</v>
      </c>
      <c r="B682" s="172" t="str">
        <f>Simulações!DK682</f>
        <v>Sim</v>
      </c>
      <c r="C682" s="183">
        <f>Simulações!K682</f>
        <v>72</v>
      </c>
      <c r="D682" s="172" t="str">
        <f>Simulações!G682</f>
        <v>C5</v>
      </c>
      <c r="E682" s="172" t="str">
        <f>Simulações!CH682</f>
        <v>TECNOWATT</v>
      </c>
      <c r="F682" s="172" t="str">
        <f>Simulações!CI682</f>
        <v xml:space="preserve">SIGSAGPTLRRSSNDL_30W_38IBBRS
</v>
      </c>
      <c r="G682" s="172">
        <f>Simulações!CN682</f>
        <v>30</v>
      </c>
      <c r="H682" s="172" t="str">
        <f>Simulações!CT682</f>
        <v>Médio I</v>
      </c>
      <c r="I682" s="172" t="str">
        <f>IF(Simulações!CU682="","",Simulações!CU682)</f>
        <v/>
      </c>
      <c r="J682" s="172" t="str">
        <f>IF(Simulações!CX682="","",Simulações!CX682)</f>
        <v/>
      </c>
      <c r="K682" s="176">
        <f>Simulações!AL682</f>
        <v>2</v>
      </c>
      <c r="L682" s="176">
        <f>Simulações!AS682</f>
        <v>0</v>
      </c>
      <c r="M682" s="172" t="str">
        <f>IF(Simulações!CY682="","",Simulações!CY682)</f>
        <v/>
      </c>
      <c r="N682" s="172" t="str">
        <f>IF(Simulações!CZ682="","",Simulações!CZ682)</f>
        <v/>
      </c>
      <c r="O682" s="172">
        <v>1</v>
      </c>
    </row>
    <row r="683" spans="1:15" ht="14.25" customHeight="1" x14ac:dyDescent="0.25">
      <c r="A683" s="1" t="str">
        <f>Simulações!D683</f>
        <v>R. Diogenes Sampaio [Estrutural]</v>
      </c>
      <c r="B683" s="172" t="str">
        <f>Simulações!DK683</f>
        <v>Sim</v>
      </c>
      <c r="C683" s="183">
        <f>Simulações!K683</f>
        <v>90</v>
      </c>
      <c r="D683" s="172" t="str">
        <f>Simulações!G683</f>
        <v>C5</v>
      </c>
      <c r="E683" s="172" t="str">
        <f>Simulações!CH683</f>
        <v>LEDSTAR</v>
      </c>
      <c r="F683" s="184" t="str">
        <f>Simulações!CI683</f>
        <v xml:space="preserve"> SL VT 9.1 35W</v>
      </c>
      <c r="G683" s="172">
        <f>Simulações!CN683</f>
        <v>35</v>
      </c>
      <c r="H683" s="172" t="str">
        <f>Simulações!CT683</f>
        <v>Médio II</v>
      </c>
      <c r="I683" s="172" t="str">
        <f>IF(Simulações!CU683="","",Simulações!CU683)</f>
        <v>Médio I</v>
      </c>
      <c r="J683" s="172" t="str">
        <f>IF(Simulações!CX683="","",Simulações!CX683)</f>
        <v/>
      </c>
      <c r="K683" s="176">
        <f>Simulações!AL683</f>
        <v>2</v>
      </c>
      <c r="L683" s="176">
        <f>Simulações!AS683</f>
        <v>0</v>
      </c>
      <c r="M683" s="172" t="str">
        <f>IF(Simulações!CY683="","",Simulações!CY683)</f>
        <v/>
      </c>
      <c r="N683" s="172" t="str">
        <f>IF(Simulações!CZ683="","",Simulações!CZ683)</f>
        <v/>
      </c>
      <c r="O683" s="172">
        <v>1</v>
      </c>
    </row>
    <row r="684" spans="1:15" ht="14.25" customHeight="1" x14ac:dyDescent="0.25">
      <c r="A684" s="1" t="str">
        <f>Simulações!D684</f>
        <v>R. Diogenes Sampaio [Estrutural]</v>
      </c>
      <c r="B684" s="172" t="str">
        <f>Simulações!DK684</f>
        <v>Sim</v>
      </c>
      <c r="C684" s="183">
        <f>Simulações!K684</f>
        <v>90</v>
      </c>
      <c r="D684" s="172" t="str">
        <f>Simulações!G684</f>
        <v>C5</v>
      </c>
      <c r="E684" s="172" t="str">
        <f>Simulações!CH684</f>
        <v>SX LIGHTING</v>
      </c>
      <c r="F684" s="172" t="str">
        <f>Simulações!CI684</f>
        <v>SX-INEVO040HF</v>
      </c>
      <c r="G684" s="172">
        <f>Simulações!CN684</f>
        <v>39</v>
      </c>
      <c r="H684" s="172" t="str">
        <f>Simulações!CT684</f>
        <v>Médio II</v>
      </c>
      <c r="I684" s="172" t="str">
        <f>IF(Simulações!CU684="","",Simulações!CU684)</f>
        <v>Médio I</v>
      </c>
      <c r="J684" s="172" t="str">
        <f>IF(Simulações!CX684="","",Simulações!CX684)</f>
        <v/>
      </c>
      <c r="K684" s="176">
        <f>Simulações!AL684</f>
        <v>2</v>
      </c>
      <c r="L684" s="176">
        <f>Simulações!AS684</f>
        <v>0</v>
      </c>
      <c r="M684" s="172" t="str">
        <f>IF(Simulações!CY684="","",Simulações!CY684)</f>
        <v/>
      </c>
      <c r="N684" s="172" t="str">
        <f>IF(Simulações!CZ684="","",Simulações!CZ684)</f>
        <v/>
      </c>
      <c r="O684" s="172">
        <v>1</v>
      </c>
    </row>
    <row r="685" spans="1:15" ht="14.25" customHeight="1" x14ac:dyDescent="0.25">
      <c r="A685" s="1" t="str">
        <f>Simulações!D685</f>
        <v>R. Diogenes Sampaio [Estrutural]</v>
      </c>
      <c r="B685" s="172" t="str">
        <f>Simulações!DK685</f>
        <v>Sim</v>
      </c>
      <c r="C685" s="183">
        <f>Simulações!K685</f>
        <v>90</v>
      </c>
      <c r="D685" s="172" t="str">
        <f>Simulações!G685</f>
        <v>C5</v>
      </c>
      <c r="E685" s="172" t="str">
        <f>Simulações!CH685</f>
        <v>TECNOWATT</v>
      </c>
      <c r="F685" s="172" t="str">
        <f>Simulações!CI685</f>
        <v xml:space="preserve">SIGSAGPTLRRSSNDL_40W_50IBBRS
</v>
      </c>
      <c r="G685" s="172">
        <f>Simulações!CN685</f>
        <v>40</v>
      </c>
      <c r="H685" s="172" t="str">
        <f>Simulações!CT685</f>
        <v>Médio II</v>
      </c>
      <c r="I685" s="172" t="str">
        <f>IF(Simulações!CU685="","",Simulações!CU685)</f>
        <v>Médio I</v>
      </c>
      <c r="J685" s="172" t="str">
        <f>IF(Simulações!CX685="","",Simulações!CX685)</f>
        <v/>
      </c>
      <c r="K685" s="176">
        <f>Simulações!AL685</f>
        <v>2</v>
      </c>
      <c r="L685" s="176">
        <f>Simulações!AS685</f>
        <v>0</v>
      </c>
      <c r="M685" s="172" t="str">
        <f>IF(Simulações!CY685="","",Simulações!CY685)</f>
        <v/>
      </c>
      <c r="N685" s="172" t="str">
        <f>IF(Simulações!CZ685="","",Simulações!CZ685)</f>
        <v/>
      </c>
      <c r="O685" s="172">
        <v>1</v>
      </c>
    </row>
    <row r="686" spans="1:15" ht="14.25" customHeight="1" x14ac:dyDescent="0.25">
      <c r="A686" s="1" t="str">
        <f>Simulações!D686</f>
        <v>Maracatu Do Forte [Estrutural]</v>
      </c>
      <c r="B686" s="172" t="str">
        <f>Simulações!DK686</f>
        <v>Sim</v>
      </c>
      <c r="C686" s="183">
        <f>Simulações!K686</f>
        <v>72</v>
      </c>
      <c r="D686" s="172" t="str">
        <f>Simulações!G686</f>
        <v>C4</v>
      </c>
      <c r="E686" s="172" t="str">
        <f>Simulações!CH686</f>
        <v>LEDSTAR</v>
      </c>
      <c r="F686" s="184" t="str">
        <f>Simulações!CI686</f>
        <v xml:space="preserve"> SL VT 9.1 35W</v>
      </c>
      <c r="G686" s="172">
        <f>Simulações!CN686</f>
        <v>35</v>
      </c>
      <c r="H686" s="172" t="str">
        <f>Simulações!CT686</f>
        <v>Médio I</v>
      </c>
      <c r="I686" s="172" t="str">
        <f>IF(Simulações!CU686="","",Simulações!CU686)</f>
        <v/>
      </c>
      <c r="J686" s="172" t="str">
        <f>IF(Simulações!CX686="","",Simulações!CX686)</f>
        <v/>
      </c>
      <c r="K686" s="176">
        <f>Simulações!AL686</f>
        <v>2</v>
      </c>
      <c r="L686" s="176">
        <f>Simulações!AS686</f>
        <v>0</v>
      </c>
      <c r="M686" s="172" t="str">
        <f>IF(Simulações!CY686="","",Simulações!CY686)</f>
        <v/>
      </c>
      <c r="N686" s="172" t="str">
        <f>IF(Simulações!CZ686="","",Simulações!CZ686)</f>
        <v/>
      </c>
      <c r="O686" s="172">
        <v>1</v>
      </c>
    </row>
    <row r="687" spans="1:15" ht="14.25" customHeight="1" x14ac:dyDescent="0.25">
      <c r="A687" s="1" t="str">
        <f>Simulações!D687</f>
        <v>Maracatu Do Forte [Estrutural]</v>
      </c>
      <c r="B687" s="172" t="str">
        <f>Simulações!DK687</f>
        <v>Sim</v>
      </c>
      <c r="C687" s="183">
        <f>Simulações!K687</f>
        <v>72</v>
      </c>
      <c r="D687" s="172" t="str">
        <f>Simulações!G687</f>
        <v>C4</v>
      </c>
      <c r="E687" s="172" t="str">
        <f>Simulações!CH687</f>
        <v>SX LIGHTING</v>
      </c>
      <c r="F687" s="172" t="str">
        <f>Simulações!CI687</f>
        <v>SX-INEVO030HF</v>
      </c>
      <c r="G687" s="172">
        <f>Simulações!CN687</f>
        <v>31</v>
      </c>
      <c r="H687" s="172" t="str">
        <f>Simulações!CT687</f>
        <v>Médio I</v>
      </c>
      <c r="I687" s="172" t="str">
        <f>IF(Simulações!CU687="","",Simulações!CU687)</f>
        <v/>
      </c>
      <c r="J687" s="172" t="str">
        <f>IF(Simulações!CX687="","",Simulações!CX687)</f>
        <v/>
      </c>
      <c r="K687" s="176">
        <f>Simulações!AL687</f>
        <v>2</v>
      </c>
      <c r="L687" s="176">
        <f>Simulações!AS687</f>
        <v>0</v>
      </c>
      <c r="M687" s="172" t="str">
        <f>IF(Simulações!CY687="","",Simulações!CY687)</f>
        <v/>
      </c>
      <c r="N687" s="172" t="str">
        <f>IF(Simulações!CZ687="","",Simulações!CZ687)</f>
        <v/>
      </c>
      <c r="O687" s="172">
        <v>1</v>
      </c>
    </row>
    <row r="688" spans="1:15" ht="14.25" customHeight="1" x14ac:dyDescent="0.25">
      <c r="A688" s="1" t="str">
        <f>Simulações!D688</f>
        <v>Maracatu Do Forte [Estrutural]</v>
      </c>
      <c r="B688" s="172" t="str">
        <f>Simulações!DK688</f>
        <v>Sim</v>
      </c>
      <c r="C688" s="183">
        <f>Simulações!K688</f>
        <v>72</v>
      </c>
      <c r="D688" s="172" t="str">
        <f>Simulações!G688</f>
        <v>C4</v>
      </c>
      <c r="E688" s="172" t="str">
        <f>Simulações!CH688</f>
        <v>TECNOWATT</v>
      </c>
      <c r="F688" s="172" t="str">
        <f>Simulações!CI688</f>
        <v xml:space="preserve">SIGSAGPTLRRSSNDL_30W_38IBBRS
</v>
      </c>
      <c r="G688" s="172">
        <f>Simulações!CN688</f>
        <v>30</v>
      </c>
      <c r="H688" s="172" t="str">
        <f>Simulações!CT688</f>
        <v>Médio I</v>
      </c>
      <c r="I688" s="172" t="str">
        <f>IF(Simulações!CU688="","",Simulações!CU688)</f>
        <v/>
      </c>
      <c r="J688" s="172" t="str">
        <f>IF(Simulações!CX688="","",Simulações!CX688)</f>
        <v/>
      </c>
      <c r="K688" s="176">
        <f>Simulações!AL688</f>
        <v>2</v>
      </c>
      <c r="L688" s="176">
        <f>Simulações!AS688</f>
        <v>0</v>
      </c>
      <c r="M688" s="172" t="str">
        <f>IF(Simulações!CY688="","",Simulações!CY688)</f>
        <v/>
      </c>
      <c r="N688" s="172" t="str">
        <f>IF(Simulações!CZ688="","",Simulações!CZ688)</f>
        <v/>
      </c>
      <c r="O688" s="172">
        <v>1</v>
      </c>
    </row>
    <row r="689" spans="1:15" ht="14.25" customHeight="1" x14ac:dyDescent="0.25">
      <c r="A689" s="1" t="str">
        <f>Simulações!D689</f>
        <v>Av. Prof. Moraes Rego [Estrutural]</v>
      </c>
      <c r="B689" s="172" t="str">
        <f>Simulações!DK689</f>
        <v>Sim</v>
      </c>
      <c r="C689" s="183">
        <f>Simulações!K689</f>
        <v>186</v>
      </c>
      <c r="D689" s="172" t="str">
        <f>Simulações!G689</f>
        <v>C4</v>
      </c>
      <c r="E689" s="172" t="str">
        <f>Simulações!CH689</f>
        <v>LEDSTAR</v>
      </c>
      <c r="F689" s="184" t="str">
        <f>Simulações!CI689</f>
        <v xml:space="preserve"> SL VT 9.1 65W</v>
      </c>
      <c r="G689" s="172">
        <f>Simulações!CN689</f>
        <v>65</v>
      </c>
      <c r="H689" s="172" t="str">
        <f>Simulações!CT689</f>
        <v>Médio I</v>
      </c>
      <c r="I689" s="172" t="str">
        <f>IF(Simulações!CU689="","",Simulações!CU689)</f>
        <v/>
      </c>
      <c r="J689" s="172" t="str">
        <f>IF(Simulações!CX689="","",Simulações!CX689)</f>
        <v/>
      </c>
      <c r="K689" s="176">
        <f>Simulações!AL689</f>
        <v>2</v>
      </c>
      <c r="L689" s="176">
        <f>Simulações!AS689</f>
        <v>0</v>
      </c>
      <c r="M689" s="172" t="str">
        <f>IF(Simulações!CY689="","",Simulações!CY689)</f>
        <v/>
      </c>
      <c r="N689" s="172" t="str">
        <f>IF(Simulações!CZ689="","",Simulações!CZ689)</f>
        <v/>
      </c>
      <c r="O689" s="172">
        <v>1</v>
      </c>
    </row>
    <row r="690" spans="1:15" ht="14.25" customHeight="1" x14ac:dyDescent="0.25">
      <c r="A690" s="1" t="str">
        <f>Simulações!D690</f>
        <v>Av. Prof. Moraes Rego [Estrutural]</v>
      </c>
      <c r="B690" s="172" t="str">
        <f>Simulações!DK690</f>
        <v>Sim</v>
      </c>
      <c r="C690" s="183">
        <f>Simulações!K690</f>
        <v>186</v>
      </c>
      <c r="D690" s="172" t="str">
        <f>Simulações!G690</f>
        <v>C4</v>
      </c>
      <c r="E690" s="172" t="str">
        <f>Simulações!CH690</f>
        <v>SX LIGHTING</v>
      </c>
      <c r="F690" s="172" t="str">
        <f>Simulações!CI690</f>
        <v>SX-INEVO050HF</v>
      </c>
      <c r="G690" s="172">
        <f>Simulações!CN690</f>
        <v>50</v>
      </c>
      <c r="H690" s="172" t="str">
        <f>Simulações!CT690</f>
        <v>Médio I</v>
      </c>
      <c r="I690" s="172" t="str">
        <f>IF(Simulações!CU690="","",Simulações!CU690)</f>
        <v/>
      </c>
      <c r="J690" s="172" t="str">
        <f>IF(Simulações!CX690="","",Simulações!CX690)</f>
        <v/>
      </c>
      <c r="K690" s="176">
        <f>Simulações!AL690</f>
        <v>2</v>
      </c>
      <c r="L690" s="176">
        <f>Simulações!AS690</f>
        <v>0</v>
      </c>
      <c r="M690" s="172" t="str">
        <f>IF(Simulações!CY690="","",Simulações!CY690)</f>
        <v/>
      </c>
      <c r="N690" s="172" t="str">
        <f>IF(Simulações!CZ690="","",Simulações!CZ690)</f>
        <v/>
      </c>
      <c r="O690" s="172">
        <v>1</v>
      </c>
    </row>
    <row r="691" spans="1:15" ht="14.25" customHeight="1" x14ac:dyDescent="0.25">
      <c r="A691" s="1" t="str">
        <f>Simulações!D691</f>
        <v>Av. Prof. Moraes Rego [Estrutural]</v>
      </c>
      <c r="B691" s="172" t="str">
        <f>Simulações!DK691</f>
        <v>Sim</v>
      </c>
      <c r="C691" s="183">
        <f>Simulações!K691</f>
        <v>186</v>
      </c>
      <c r="D691" s="172" t="str">
        <f>Simulações!G691</f>
        <v>C4</v>
      </c>
      <c r="E691" s="172" t="str">
        <f>Simulações!CH691</f>
        <v>TECNOWATT</v>
      </c>
      <c r="F691" s="172" t="str">
        <f>Simulações!CI691</f>
        <v xml:space="preserve">SIGSAGPTLRRSSNDL_60W_73IBBRS
</v>
      </c>
      <c r="G691" s="172">
        <f>Simulações!CN691</f>
        <v>60</v>
      </c>
      <c r="H691" s="172" t="str">
        <f>Simulações!CT691</f>
        <v>Médio I</v>
      </c>
      <c r="I691" s="172" t="str">
        <f>IF(Simulações!CU691="","",Simulações!CU691)</f>
        <v/>
      </c>
      <c r="J691" s="172" t="str">
        <f>IF(Simulações!CX691="","",Simulações!CX691)</f>
        <v/>
      </c>
      <c r="K691" s="176">
        <f>Simulações!AL691</f>
        <v>2</v>
      </c>
      <c r="L691" s="176">
        <f>Simulações!AS691</f>
        <v>0</v>
      </c>
      <c r="M691" s="172" t="str">
        <f>IF(Simulações!CY691="","",Simulações!CY691)</f>
        <v/>
      </c>
      <c r="N691" s="172" t="str">
        <f>IF(Simulações!CZ691="","",Simulações!CZ691)</f>
        <v/>
      </c>
      <c r="O691" s="172">
        <v>1</v>
      </c>
    </row>
    <row r="692" spans="1:15" ht="14.25" customHeight="1" x14ac:dyDescent="0.25">
      <c r="A692" s="1" t="str">
        <f>Simulações!D692</f>
        <v>Doutor Severino Jatoba [Estrutural]</v>
      </c>
      <c r="B692" s="172" t="str">
        <f>Simulações!DK692</f>
        <v>Sim</v>
      </c>
      <c r="C692" s="183">
        <f>Simulações!K692</f>
        <v>96</v>
      </c>
      <c r="D692" s="172" t="str">
        <f>Simulações!G692</f>
        <v>C4</v>
      </c>
      <c r="E692" s="172" t="str">
        <f>Simulações!CH692</f>
        <v>LEDSTAR</v>
      </c>
      <c r="F692" s="184" t="str">
        <f>Simulações!CI692</f>
        <v xml:space="preserve"> SL VT 9.1 65W</v>
      </c>
      <c r="G692" s="172">
        <f>Simulações!CN692</f>
        <v>65</v>
      </c>
      <c r="H692" s="172" t="str">
        <f>Simulações!CT692</f>
        <v>Longo I</v>
      </c>
      <c r="I692" s="172" t="str">
        <f>IF(Simulações!CU692="","",Simulações!CU692)</f>
        <v/>
      </c>
      <c r="J692" s="172" t="str">
        <f>IF(Simulações!CX692="","",Simulações!CX692)</f>
        <v/>
      </c>
      <c r="K692" s="176">
        <f>Simulações!AL692</f>
        <v>2</v>
      </c>
      <c r="L692" s="176">
        <f>Simulações!AS692</f>
        <v>0</v>
      </c>
      <c r="M692" s="172" t="str">
        <f>IF(Simulações!CY692="","",Simulações!CY692)</f>
        <v/>
      </c>
      <c r="N692" s="172" t="str">
        <f>IF(Simulações!CZ692="","",Simulações!CZ692)</f>
        <v/>
      </c>
      <c r="O692" s="172">
        <v>1</v>
      </c>
    </row>
    <row r="693" spans="1:15" ht="14.25" customHeight="1" x14ac:dyDescent="0.25">
      <c r="A693" s="1" t="str">
        <f>Simulações!D693</f>
        <v>Doutor Severino Jatoba [Estrutural]</v>
      </c>
      <c r="B693" s="172" t="str">
        <f>Simulações!DK693</f>
        <v>Sim</v>
      </c>
      <c r="C693" s="183">
        <f>Simulações!K693</f>
        <v>96</v>
      </c>
      <c r="D693" s="172" t="str">
        <f>Simulações!G693</f>
        <v>C4</v>
      </c>
      <c r="E693" s="172" t="str">
        <f>Simulações!CH693</f>
        <v>SX LIGHTING</v>
      </c>
      <c r="F693" s="172" t="str">
        <f>Simulações!CI693</f>
        <v>SX-INEVO050HF</v>
      </c>
      <c r="G693" s="172">
        <f>Simulações!CN693</f>
        <v>50</v>
      </c>
      <c r="H693" s="172" t="str">
        <f>Simulações!CT693</f>
        <v>Longo I</v>
      </c>
      <c r="I693" s="172" t="str">
        <f>IF(Simulações!CU693="","",Simulações!CU693)</f>
        <v/>
      </c>
      <c r="J693" s="172" t="str">
        <f>IF(Simulações!CX693="","",Simulações!CX693)</f>
        <v/>
      </c>
      <c r="K693" s="176">
        <f>Simulações!AL693</f>
        <v>2</v>
      </c>
      <c r="L693" s="176">
        <f>Simulações!AS693</f>
        <v>0</v>
      </c>
      <c r="M693" s="172" t="str">
        <f>IF(Simulações!CY693="","",Simulações!CY693)</f>
        <v/>
      </c>
      <c r="N693" s="172" t="str">
        <f>IF(Simulações!CZ693="","",Simulações!CZ693)</f>
        <v/>
      </c>
      <c r="O693" s="172">
        <v>1</v>
      </c>
    </row>
    <row r="694" spans="1:15" ht="14.25" customHeight="1" x14ac:dyDescent="0.25">
      <c r="A694" s="1" t="str">
        <f>Simulações!D694</f>
        <v>Doutor Severino Jatoba [Estrutural]</v>
      </c>
      <c r="B694" s="172" t="str">
        <f>Simulações!DK694</f>
        <v>Sim</v>
      </c>
      <c r="C694" s="183">
        <f>Simulações!K694</f>
        <v>96</v>
      </c>
      <c r="D694" s="172" t="str">
        <f>Simulações!G694</f>
        <v>C4</v>
      </c>
      <c r="E694" s="172" t="str">
        <f>Simulações!CH694</f>
        <v>TECNOWATT</v>
      </c>
      <c r="F694" s="172" t="str">
        <f>Simulações!CI694</f>
        <v xml:space="preserve">SIGSAGPTLRRSSNDL_50W_61IBBRS
</v>
      </c>
      <c r="G694" s="172">
        <f>Simulações!CN694</f>
        <v>50</v>
      </c>
      <c r="H694" s="172" t="str">
        <f>Simulações!CT694</f>
        <v>Longo I</v>
      </c>
      <c r="I694" s="172" t="str">
        <f>IF(Simulações!CU694="","",Simulações!CU694)</f>
        <v/>
      </c>
      <c r="J694" s="172" t="str">
        <f>IF(Simulações!CX694="","",Simulações!CX694)</f>
        <v/>
      </c>
      <c r="K694" s="176">
        <f>Simulações!AL694</f>
        <v>2</v>
      </c>
      <c r="L694" s="176">
        <f>Simulações!AS694</f>
        <v>0</v>
      </c>
      <c r="M694" s="172" t="str">
        <f>IF(Simulações!CY694="","",Simulações!CY694)</f>
        <v/>
      </c>
      <c r="N694" s="172" t="str">
        <f>IF(Simulações!CZ694="","",Simulações!CZ694)</f>
        <v/>
      </c>
      <c r="O694" s="172">
        <v>1</v>
      </c>
    </row>
    <row r="695" spans="1:15" ht="14.25" customHeight="1" x14ac:dyDescent="0.25">
      <c r="A695" s="1" t="str">
        <f>Simulações!D695</f>
        <v>Dr Adelino Filho [Estrutural]</v>
      </c>
      <c r="B695" s="172" t="str">
        <f>Simulações!DK695</f>
        <v>Sim</v>
      </c>
      <c r="C695" s="183">
        <f>Simulações!K695</f>
        <v>70</v>
      </c>
      <c r="D695" s="172" t="str">
        <f>Simulações!G695</f>
        <v>C4</v>
      </c>
      <c r="E695" s="172" t="str">
        <f>Simulações!CH695</f>
        <v>LEDSTAR</v>
      </c>
      <c r="F695" s="184" t="str">
        <f>Simulações!CI695</f>
        <v xml:space="preserve"> SL VT 9.1 35W</v>
      </c>
      <c r="G695" s="172">
        <f>Simulações!CN695</f>
        <v>35</v>
      </c>
      <c r="H695" s="172" t="str">
        <f>Simulações!CT695</f>
        <v>Longo I</v>
      </c>
      <c r="I695" s="172" t="str">
        <f>IF(Simulações!CU695="","",Simulações!CU695)</f>
        <v/>
      </c>
      <c r="J695" s="172" t="str">
        <f>IF(Simulações!CX695="","",Simulações!CX695)</f>
        <v/>
      </c>
      <c r="K695" s="176">
        <f>Simulações!AL695</f>
        <v>2</v>
      </c>
      <c r="L695" s="176">
        <f>Simulações!AS695</f>
        <v>0</v>
      </c>
      <c r="M695" s="172" t="str">
        <f>IF(Simulações!CY695="","",Simulações!CY695)</f>
        <v/>
      </c>
      <c r="N695" s="172" t="str">
        <f>IF(Simulações!CZ695="","",Simulações!CZ695)</f>
        <v/>
      </c>
      <c r="O695" s="172">
        <v>1</v>
      </c>
    </row>
    <row r="696" spans="1:15" ht="14.25" customHeight="1" x14ac:dyDescent="0.25">
      <c r="A696" s="1" t="str">
        <f>Simulações!D696</f>
        <v>Dr Adelino Filho [Estrutural]</v>
      </c>
      <c r="B696" s="172" t="str">
        <f>Simulações!DK696</f>
        <v>Sim</v>
      </c>
      <c r="C696" s="183">
        <f>Simulações!K696</f>
        <v>70</v>
      </c>
      <c r="D696" s="172" t="str">
        <f>Simulações!G696</f>
        <v>C4</v>
      </c>
      <c r="E696" s="172" t="str">
        <f>Simulações!CH696</f>
        <v>SX LIGHTING</v>
      </c>
      <c r="F696" s="172" t="str">
        <f>Simulações!CI696</f>
        <v>SX-INEVO030HF</v>
      </c>
      <c r="G696" s="172">
        <f>Simulações!CN696</f>
        <v>31</v>
      </c>
      <c r="H696" s="172" t="str">
        <f>Simulações!CT696</f>
        <v>Longo I</v>
      </c>
      <c r="I696" s="172" t="str">
        <f>IF(Simulações!CU696="","",Simulações!CU696)</f>
        <v/>
      </c>
      <c r="J696" s="172" t="str">
        <f>IF(Simulações!CX696="","",Simulações!CX696)</f>
        <v/>
      </c>
      <c r="K696" s="176">
        <f>Simulações!AL696</f>
        <v>2</v>
      </c>
      <c r="L696" s="176">
        <f>Simulações!AS696</f>
        <v>0</v>
      </c>
      <c r="M696" s="172" t="str">
        <f>IF(Simulações!CY696="","",Simulações!CY696)</f>
        <v/>
      </c>
      <c r="N696" s="172" t="str">
        <f>IF(Simulações!CZ696="","",Simulações!CZ696)</f>
        <v/>
      </c>
      <c r="O696" s="172">
        <v>1</v>
      </c>
    </row>
    <row r="697" spans="1:15" ht="14.25" customHeight="1" x14ac:dyDescent="0.25">
      <c r="A697" s="1" t="str">
        <f>Simulações!D697</f>
        <v>Dr Adelino Filho [Estrutural]</v>
      </c>
      <c r="B697" s="172" t="str">
        <f>Simulações!DK697</f>
        <v>Sim</v>
      </c>
      <c r="C697" s="183">
        <f>Simulações!K697</f>
        <v>70</v>
      </c>
      <c r="D697" s="172" t="str">
        <f>Simulações!G697</f>
        <v>C4</v>
      </c>
      <c r="E697" s="172" t="str">
        <f>Simulações!CH697</f>
        <v>TECNOWATT</v>
      </c>
      <c r="F697" s="172" t="str">
        <f>Simulações!CI697</f>
        <v xml:space="preserve">SIGSAGPTLRRSSNDL_30W_38IBBRS
</v>
      </c>
      <c r="G697" s="172">
        <f>Simulações!CN697</f>
        <v>30</v>
      </c>
      <c r="H697" s="172" t="str">
        <f>Simulações!CT697</f>
        <v>Longo I</v>
      </c>
      <c r="I697" s="172" t="str">
        <f>IF(Simulações!CU697="","",Simulações!CU697)</f>
        <v/>
      </c>
      <c r="J697" s="172" t="str">
        <f>IF(Simulações!CX697="","",Simulações!CX697)</f>
        <v/>
      </c>
      <c r="K697" s="176">
        <f>Simulações!AL697</f>
        <v>2</v>
      </c>
      <c r="L697" s="176">
        <f>Simulações!AS697</f>
        <v>0</v>
      </c>
      <c r="M697" s="172" t="str">
        <f>IF(Simulações!CY697="","",Simulações!CY697)</f>
        <v/>
      </c>
      <c r="N697" s="172" t="str">
        <f>IF(Simulações!CZ697="","",Simulações!CZ697)</f>
        <v/>
      </c>
      <c r="O697" s="172">
        <v>1</v>
      </c>
    </row>
    <row r="698" spans="1:15" ht="14.25" customHeight="1" x14ac:dyDescent="0.25">
      <c r="A698" s="1" t="str">
        <f>Simulações!D698</f>
        <v>Rua AbdAsio Veiga [Estrutural]</v>
      </c>
      <c r="B698" s="172" t="str">
        <f>Simulações!DK698</f>
        <v>Sim</v>
      </c>
      <c r="C698" s="183">
        <f>Simulações!K698</f>
        <v>70</v>
      </c>
      <c r="D698" s="172" t="str">
        <f>Simulações!G698</f>
        <v>C4</v>
      </c>
      <c r="E698" s="172" t="str">
        <f>Simulações!CH698</f>
        <v>LEDSTAR</v>
      </c>
      <c r="F698" s="184" t="str">
        <f>Simulações!CI698</f>
        <v xml:space="preserve"> SL VT 9.1 52W</v>
      </c>
      <c r="G698" s="172">
        <f>Simulações!CN698</f>
        <v>52</v>
      </c>
      <c r="H698" s="172" t="str">
        <f>Simulações!CT698</f>
        <v>Médio I</v>
      </c>
      <c r="I698" s="172" t="str">
        <f>IF(Simulações!CU698="","",Simulações!CU698)</f>
        <v/>
      </c>
      <c r="J698" s="172" t="str">
        <f>IF(Simulações!CX698="","",Simulações!CX698)</f>
        <v/>
      </c>
      <c r="K698" s="176">
        <f>Simulações!AL698</f>
        <v>2</v>
      </c>
      <c r="L698" s="176">
        <f>Simulações!AS698</f>
        <v>0</v>
      </c>
      <c r="M698" s="172" t="str">
        <f>IF(Simulações!CY698="","",Simulações!CY698)</f>
        <v/>
      </c>
      <c r="N698" s="172" t="str">
        <f>IF(Simulações!CZ698="","",Simulações!CZ698)</f>
        <v/>
      </c>
      <c r="O698" s="172">
        <v>1</v>
      </c>
    </row>
    <row r="699" spans="1:15" ht="14.25" customHeight="1" x14ac:dyDescent="0.25">
      <c r="A699" s="1" t="str">
        <f>Simulações!D699</f>
        <v>Rua AbdAsio Veiga [Estrutural]</v>
      </c>
      <c r="B699" s="172" t="str">
        <f>Simulações!DK699</f>
        <v>Sim</v>
      </c>
      <c r="C699" s="183">
        <f>Simulações!K699</f>
        <v>70</v>
      </c>
      <c r="D699" s="172" t="str">
        <f>Simulações!G699</f>
        <v>C4</v>
      </c>
      <c r="E699" s="172" t="str">
        <f>Simulações!CH699</f>
        <v>SX LIGHTING</v>
      </c>
      <c r="F699" s="172" t="str">
        <f>Simulações!CI699</f>
        <v>SX-INEVO050HF</v>
      </c>
      <c r="G699" s="172">
        <f>Simulações!CN699</f>
        <v>50</v>
      </c>
      <c r="H699" s="172" t="str">
        <f>Simulações!CT699</f>
        <v>Médio I</v>
      </c>
      <c r="I699" s="172" t="str">
        <f>IF(Simulações!CU699="","",Simulações!CU699)</f>
        <v/>
      </c>
      <c r="J699" s="172" t="str">
        <f>IF(Simulações!CX699="","",Simulações!CX699)</f>
        <v/>
      </c>
      <c r="K699" s="176">
        <f>Simulações!AL699</f>
        <v>2</v>
      </c>
      <c r="L699" s="176">
        <f>Simulações!AS699</f>
        <v>0</v>
      </c>
      <c r="M699" s="172" t="str">
        <f>IF(Simulações!CY699="","",Simulações!CY699)</f>
        <v/>
      </c>
      <c r="N699" s="172" t="str">
        <f>IF(Simulações!CZ699="","",Simulações!CZ699)</f>
        <v/>
      </c>
      <c r="O699" s="172">
        <v>1</v>
      </c>
    </row>
    <row r="700" spans="1:15" ht="14.25" customHeight="1" x14ac:dyDescent="0.25">
      <c r="A700" s="1" t="str">
        <f>Simulações!D700</f>
        <v>Rua AbdAsio Veiga [Estrutural]</v>
      </c>
      <c r="B700" s="172" t="str">
        <f>Simulações!DK700</f>
        <v>Sim</v>
      </c>
      <c r="C700" s="183">
        <f>Simulações!K700</f>
        <v>70</v>
      </c>
      <c r="D700" s="172" t="str">
        <f>Simulações!G700</f>
        <v>C4</v>
      </c>
      <c r="E700" s="172" t="str">
        <f>Simulações!CH700</f>
        <v>TECNOWATT</v>
      </c>
      <c r="F700" s="172" t="str">
        <f>Simulações!CI700</f>
        <v xml:space="preserve">SIGSAGPTLRRSSNDL_50W_61IBBRS
</v>
      </c>
      <c r="G700" s="172">
        <f>Simulações!CN700</f>
        <v>50</v>
      </c>
      <c r="H700" s="172" t="str">
        <f>Simulações!CT700</f>
        <v>Médio I</v>
      </c>
      <c r="I700" s="172" t="str">
        <f>IF(Simulações!CU700="","",Simulações!CU700)</f>
        <v/>
      </c>
      <c r="J700" s="172" t="str">
        <f>IF(Simulações!CX700="","",Simulações!CX700)</f>
        <v/>
      </c>
      <c r="K700" s="176">
        <f>Simulações!AL700</f>
        <v>2</v>
      </c>
      <c r="L700" s="176">
        <f>Simulações!AS700</f>
        <v>0</v>
      </c>
      <c r="M700" s="172" t="str">
        <f>IF(Simulações!CY700="","",Simulações!CY700)</f>
        <v/>
      </c>
      <c r="N700" s="172" t="str">
        <f>IF(Simulações!CZ700="","",Simulações!CZ700)</f>
        <v/>
      </c>
      <c r="O700" s="172">
        <v>1</v>
      </c>
    </row>
    <row r="701" spans="1:15" ht="14.25" customHeight="1" x14ac:dyDescent="0.25">
      <c r="A701" s="1" t="str">
        <f>Simulações!D701</f>
        <v>Capitao Felipe Ferreira [Estrutural]</v>
      </c>
      <c r="B701" s="172" t="str">
        <f>Simulações!DK701</f>
        <v>Sim</v>
      </c>
      <c r="C701" s="183">
        <f>Simulações!K701</f>
        <v>96</v>
      </c>
      <c r="D701" s="172" t="str">
        <f>Simulações!G701</f>
        <v>C4</v>
      </c>
      <c r="E701" s="172" t="str">
        <f>Simulações!CH701</f>
        <v>LEDSTAR</v>
      </c>
      <c r="F701" s="184" t="str">
        <f>Simulações!CI701</f>
        <v xml:space="preserve"> SL VT 9.1 35W</v>
      </c>
      <c r="G701" s="172">
        <f>Simulações!CN701</f>
        <v>35</v>
      </c>
      <c r="H701" s="172" t="str">
        <f>Simulações!CT701</f>
        <v>Longo I</v>
      </c>
      <c r="I701" s="172" t="str">
        <f>IF(Simulações!CU701="","",Simulações!CU701)</f>
        <v/>
      </c>
      <c r="J701" s="172" t="str">
        <f>IF(Simulações!CX701="","",Simulações!CX701)</f>
        <v/>
      </c>
      <c r="K701" s="176">
        <f>Simulações!AL701</f>
        <v>2</v>
      </c>
      <c r="L701" s="176">
        <f>Simulações!AS701</f>
        <v>0</v>
      </c>
      <c r="M701" s="172" t="str">
        <f>IF(Simulações!CY701="","",Simulações!CY701)</f>
        <v/>
      </c>
      <c r="N701" s="172" t="str">
        <f>IF(Simulações!CZ701="","",Simulações!CZ701)</f>
        <v/>
      </c>
      <c r="O701" s="172">
        <v>1</v>
      </c>
    </row>
    <row r="702" spans="1:15" ht="14.25" customHeight="1" x14ac:dyDescent="0.25">
      <c r="A702" s="1" t="str">
        <f>Simulações!D702</f>
        <v>Capitao Felipe Ferreira [Estrutural]</v>
      </c>
      <c r="B702" s="172" t="str">
        <f>Simulações!DK702</f>
        <v>Sim</v>
      </c>
      <c r="C702" s="183">
        <f>Simulações!K702</f>
        <v>96</v>
      </c>
      <c r="D702" s="172" t="str">
        <f>Simulações!G702</f>
        <v>C4</v>
      </c>
      <c r="E702" s="172" t="str">
        <f>Simulações!CH702</f>
        <v>SX LIGHTING</v>
      </c>
      <c r="F702" s="172" t="str">
        <f>Simulações!CI702</f>
        <v>SX-INEVO030HF</v>
      </c>
      <c r="G702" s="172">
        <f>Simulações!CN702</f>
        <v>31</v>
      </c>
      <c r="H702" s="172" t="str">
        <f>Simulações!CT702</f>
        <v>Longo I</v>
      </c>
      <c r="I702" s="172" t="str">
        <f>IF(Simulações!CU702="","",Simulações!CU702)</f>
        <v/>
      </c>
      <c r="J702" s="172" t="str">
        <f>IF(Simulações!CX702="","",Simulações!CX702)</f>
        <v/>
      </c>
      <c r="K702" s="176">
        <f>Simulações!AL702</f>
        <v>2</v>
      </c>
      <c r="L702" s="176">
        <f>Simulações!AS702</f>
        <v>0</v>
      </c>
      <c r="M702" s="172" t="str">
        <f>IF(Simulações!CY702="","",Simulações!CY702)</f>
        <v/>
      </c>
      <c r="N702" s="172" t="str">
        <f>IF(Simulações!CZ702="","",Simulações!CZ702)</f>
        <v/>
      </c>
      <c r="O702" s="172">
        <v>1</v>
      </c>
    </row>
    <row r="703" spans="1:15" ht="14.25" customHeight="1" x14ac:dyDescent="0.25">
      <c r="A703" s="1" t="str">
        <f>Simulações!D703</f>
        <v>Capitao Felipe Ferreira [Estrutural]</v>
      </c>
      <c r="B703" s="172" t="str">
        <f>Simulações!DK703</f>
        <v>Sim</v>
      </c>
      <c r="C703" s="183">
        <f>Simulações!K703</f>
        <v>96</v>
      </c>
      <c r="D703" s="172" t="str">
        <f>Simulações!G703</f>
        <v>C4</v>
      </c>
      <c r="E703" s="172" t="str">
        <f>Simulações!CH703</f>
        <v>TECNOWATT</v>
      </c>
      <c r="F703" s="172" t="str">
        <f>Simulações!CI703</f>
        <v xml:space="preserve">SIGSAGPTLRRSSNDL_30W_38IBBRS
</v>
      </c>
      <c r="G703" s="172">
        <f>Simulações!CN703</f>
        <v>30</v>
      </c>
      <c r="H703" s="172" t="str">
        <f>Simulações!CT703</f>
        <v>Longo I</v>
      </c>
      <c r="I703" s="172" t="str">
        <f>IF(Simulações!CU703="","",Simulações!CU703)</f>
        <v/>
      </c>
      <c r="J703" s="172" t="str">
        <f>IF(Simulações!CX703="","",Simulações!CX703)</f>
        <v/>
      </c>
      <c r="K703" s="176">
        <f>Simulações!AL703</f>
        <v>2</v>
      </c>
      <c r="L703" s="176">
        <f>Simulações!AS703</f>
        <v>0</v>
      </c>
      <c r="M703" s="172" t="str">
        <f>IF(Simulações!CY703="","",Simulações!CY703)</f>
        <v/>
      </c>
      <c r="N703" s="172" t="str">
        <f>IF(Simulações!CZ703="","",Simulações!CZ703)</f>
        <v/>
      </c>
      <c r="O703" s="172">
        <v>1</v>
      </c>
    </row>
    <row r="704" spans="1:15" ht="14.25" customHeight="1" x14ac:dyDescent="0.25">
      <c r="A704" s="1" t="str">
        <f>Simulações!D704</f>
        <v>R. Ten. Jeronimo De Mesquita [Estrutural]</v>
      </c>
      <c r="B704" s="172" t="str">
        <f>Simulações!DK704</f>
        <v>Sim</v>
      </c>
      <c r="C704" s="183">
        <f>Simulações!K704</f>
        <v>40</v>
      </c>
      <c r="D704" s="172" t="str">
        <f>Simulações!G704</f>
        <v>C4</v>
      </c>
      <c r="E704" s="172" t="str">
        <f>Simulações!CH704</f>
        <v>LEDSTAR</v>
      </c>
      <c r="F704" s="184" t="str">
        <f>Simulações!CI704</f>
        <v xml:space="preserve"> SL VT 9.1 28W</v>
      </c>
      <c r="G704" s="172">
        <f>Simulações!CN704</f>
        <v>28</v>
      </c>
      <c r="H704" s="172" t="str">
        <f>Simulações!CT704</f>
        <v>Médio I</v>
      </c>
      <c r="I704" s="172" t="str">
        <f>IF(Simulações!CU704="","",Simulações!CU704)</f>
        <v/>
      </c>
      <c r="J704" s="172" t="str">
        <f>IF(Simulações!CX704="","",Simulações!CX704)</f>
        <v/>
      </c>
      <c r="K704" s="176">
        <f>Simulações!AL704</f>
        <v>2</v>
      </c>
      <c r="L704" s="176">
        <f>Simulações!AS704</f>
        <v>0</v>
      </c>
      <c r="M704" s="172" t="str">
        <f>IF(Simulações!CY704="","",Simulações!CY704)</f>
        <v/>
      </c>
      <c r="N704" s="172" t="str">
        <f>IF(Simulações!CZ704="","",Simulações!CZ704)</f>
        <v/>
      </c>
      <c r="O704" s="172">
        <v>1</v>
      </c>
    </row>
    <row r="705" spans="1:15" ht="14.25" customHeight="1" x14ac:dyDescent="0.25">
      <c r="A705" s="1" t="str">
        <f>Simulações!D705</f>
        <v>R. Ten. Jeronimo De Mesquita [Estrutural]</v>
      </c>
      <c r="B705" s="172" t="str">
        <f>Simulações!DK705</f>
        <v>Sim</v>
      </c>
      <c r="C705" s="183">
        <f>Simulações!K705</f>
        <v>40</v>
      </c>
      <c r="D705" s="172" t="str">
        <f>Simulações!G705</f>
        <v>C4</v>
      </c>
      <c r="E705" s="172" t="str">
        <f>Simulações!CH705</f>
        <v>SX LIGHTING</v>
      </c>
      <c r="F705" s="172" t="str">
        <f>Simulações!CI705</f>
        <v>SX-INEVO030HF</v>
      </c>
      <c r="G705" s="172">
        <f>Simulações!CN705</f>
        <v>31</v>
      </c>
      <c r="H705" s="172" t="str">
        <f>Simulações!CT705</f>
        <v>Médio I</v>
      </c>
      <c r="I705" s="172" t="str">
        <f>IF(Simulações!CU705="","",Simulações!CU705)</f>
        <v/>
      </c>
      <c r="J705" s="172" t="str">
        <f>IF(Simulações!CX705="","",Simulações!CX705)</f>
        <v/>
      </c>
      <c r="K705" s="176">
        <f>Simulações!AL705</f>
        <v>2</v>
      </c>
      <c r="L705" s="176">
        <f>Simulações!AS705</f>
        <v>0</v>
      </c>
      <c r="M705" s="172" t="str">
        <f>IF(Simulações!CY705="","",Simulações!CY705)</f>
        <v/>
      </c>
      <c r="N705" s="172" t="str">
        <f>IF(Simulações!CZ705="","",Simulações!CZ705)</f>
        <v/>
      </c>
      <c r="O705" s="172">
        <v>1</v>
      </c>
    </row>
    <row r="706" spans="1:15" ht="14.25" customHeight="1" x14ac:dyDescent="0.25">
      <c r="A706" s="1" t="str">
        <f>Simulações!D706</f>
        <v>R. Ten. Jeronimo De Mesquita [Estrutural]</v>
      </c>
      <c r="B706" s="172" t="str">
        <f>Simulações!DK706</f>
        <v>Sim</v>
      </c>
      <c r="C706" s="183">
        <f>Simulações!K706</f>
        <v>40</v>
      </c>
      <c r="D706" s="172" t="str">
        <f>Simulações!G706</f>
        <v>C4</v>
      </c>
      <c r="E706" s="172" t="str">
        <f>Simulações!CH706</f>
        <v>TECNOWATT</v>
      </c>
      <c r="F706" s="172" t="str">
        <f>Simulações!CI706</f>
        <v xml:space="preserve">SIGSAGPTLRRSSNDL_30W_38IBBRS
</v>
      </c>
      <c r="G706" s="172">
        <f>Simulações!CN706</f>
        <v>30</v>
      </c>
      <c r="H706" s="172" t="str">
        <f>Simulações!CT706</f>
        <v>Médio I</v>
      </c>
      <c r="I706" s="172" t="str">
        <f>IF(Simulações!CU706="","",Simulações!CU706)</f>
        <v/>
      </c>
      <c r="J706" s="172" t="str">
        <f>IF(Simulações!CX706="","",Simulações!CX706)</f>
        <v/>
      </c>
      <c r="K706" s="176">
        <f>Simulações!AL706</f>
        <v>2</v>
      </c>
      <c r="L706" s="176">
        <f>Simulações!AS706</f>
        <v>0</v>
      </c>
      <c r="M706" s="172" t="str">
        <f>IF(Simulações!CY706="","",Simulações!CY706)</f>
        <v/>
      </c>
      <c r="N706" s="172" t="str">
        <f>IF(Simulações!CZ706="","",Simulações!CZ706)</f>
        <v/>
      </c>
      <c r="O706" s="172">
        <v>1</v>
      </c>
    </row>
    <row r="707" spans="1:15" ht="14.25" customHeight="1" x14ac:dyDescent="0.25">
      <c r="A707" s="1" t="str">
        <f>Simulações!D707</f>
        <v>Estrada Do Curado [Estrutural]</v>
      </c>
      <c r="B707" s="172" t="str">
        <f>Simulações!DK707</f>
        <v>Sim</v>
      </c>
      <c r="C707" s="183">
        <f>Simulações!K707</f>
        <v>96</v>
      </c>
      <c r="D707" s="172" t="str">
        <f>Simulações!G707</f>
        <v>C4</v>
      </c>
      <c r="E707" s="172" t="str">
        <f>Simulações!CH707</f>
        <v>LEDSTAR</v>
      </c>
      <c r="F707" s="184" t="str">
        <f>Simulações!CI707</f>
        <v xml:space="preserve"> SL VT 9.1 44W</v>
      </c>
      <c r="G707" s="172">
        <f>Simulações!CN707</f>
        <v>44</v>
      </c>
      <c r="H707" s="172" t="str">
        <f>Simulações!CT707</f>
        <v>Médio I</v>
      </c>
      <c r="I707" s="172" t="str">
        <f>IF(Simulações!CU707="","",Simulações!CU707)</f>
        <v/>
      </c>
      <c r="J707" s="172" t="str">
        <f>IF(Simulações!CX707="","",Simulações!CX707)</f>
        <v/>
      </c>
      <c r="K707" s="176">
        <f>Simulações!AL707</f>
        <v>2</v>
      </c>
      <c r="L707" s="176">
        <f>Simulações!AS707</f>
        <v>0</v>
      </c>
      <c r="M707" s="172" t="str">
        <f>IF(Simulações!CY707="","",Simulações!CY707)</f>
        <v/>
      </c>
      <c r="N707" s="172" t="str">
        <f>IF(Simulações!CZ707="","",Simulações!CZ707)</f>
        <v/>
      </c>
      <c r="O707" s="172">
        <v>1</v>
      </c>
    </row>
    <row r="708" spans="1:15" ht="14.25" customHeight="1" x14ac:dyDescent="0.25">
      <c r="A708" s="1" t="str">
        <f>Simulações!D708</f>
        <v>Estrada Do Curado [Estrutural]</v>
      </c>
      <c r="B708" s="172" t="str">
        <f>Simulações!DK708</f>
        <v>Sim</v>
      </c>
      <c r="C708" s="183">
        <f>Simulações!K708</f>
        <v>96</v>
      </c>
      <c r="D708" s="172" t="str">
        <f>Simulações!G708</f>
        <v>C4</v>
      </c>
      <c r="E708" s="172" t="str">
        <f>Simulações!CH708</f>
        <v>SX LIGHTING</v>
      </c>
      <c r="F708" s="172" t="str">
        <f>Simulações!CI708</f>
        <v>SX-INEVO040HF</v>
      </c>
      <c r="G708" s="172">
        <f>Simulações!CN708</f>
        <v>39</v>
      </c>
      <c r="H708" s="172" t="str">
        <f>Simulações!CT708</f>
        <v>Médio I</v>
      </c>
      <c r="I708" s="172" t="str">
        <f>IF(Simulações!CU708="","",Simulações!CU708)</f>
        <v/>
      </c>
      <c r="J708" s="172" t="str">
        <f>IF(Simulações!CX708="","",Simulações!CX708)</f>
        <v/>
      </c>
      <c r="K708" s="176">
        <f>Simulações!AL708</f>
        <v>2</v>
      </c>
      <c r="L708" s="176">
        <f>Simulações!AS708</f>
        <v>0</v>
      </c>
      <c r="M708" s="172" t="str">
        <f>IF(Simulações!CY708="","",Simulações!CY708)</f>
        <v/>
      </c>
      <c r="N708" s="172" t="str">
        <f>IF(Simulações!CZ708="","",Simulações!CZ708)</f>
        <v/>
      </c>
      <c r="O708" s="172">
        <v>1</v>
      </c>
    </row>
    <row r="709" spans="1:15" ht="14.25" customHeight="1" x14ac:dyDescent="0.25">
      <c r="A709" s="1" t="str">
        <f>Simulações!D709</f>
        <v>Estrada Do Curado [Estrutural]</v>
      </c>
      <c r="B709" s="172" t="str">
        <f>Simulações!DK709</f>
        <v>Sim</v>
      </c>
      <c r="C709" s="183">
        <f>Simulações!K709</f>
        <v>96</v>
      </c>
      <c r="D709" s="172" t="str">
        <f>Simulações!G709</f>
        <v>C4</v>
      </c>
      <c r="E709" s="172" t="str">
        <f>Simulações!CH709</f>
        <v>TECNOWATT</v>
      </c>
      <c r="F709" s="172" t="str">
        <f>Simulações!CI709</f>
        <v xml:space="preserve">SIGSAGPTLRRSSNDL_40W_50IBBRS
</v>
      </c>
      <c r="G709" s="172">
        <f>Simulações!CN709</f>
        <v>40</v>
      </c>
      <c r="H709" s="172" t="str">
        <f>Simulações!CT709</f>
        <v>Médio I</v>
      </c>
      <c r="I709" s="172" t="str">
        <f>IF(Simulações!CU709="","",Simulações!CU709)</f>
        <v/>
      </c>
      <c r="J709" s="172" t="str">
        <f>IF(Simulações!CX709="","",Simulações!CX709)</f>
        <v/>
      </c>
      <c r="K709" s="176">
        <f>Simulações!AL709</f>
        <v>2</v>
      </c>
      <c r="L709" s="176">
        <f>Simulações!AS709</f>
        <v>0</v>
      </c>
      <c r="M709" s="172" t="str">
        <f>IF(Simulações!CY709="","",Simulações!CY709)</f>
        <v/>
      </c>
      <c r="N709" s="172" t="str">
        <f>IF(Simulações!CZ709="","",Simulações!CZ709)</f>
        <v/>
      </c>
      <c r="O709" s="172">
        <v>1</v>
      </c>
    </row>
    <row r="710" spans="1:15" ht="14.25" customHeight="1" x14ac:dyDescent="0.25">
      <c r="A710" s="1" t="str">
        <f>Simulações!D710</f>
        <v>R. Joselandia [Estrutural]</v>
      </c>
      <c r="B710" s="172" t="str">
        <f>Simulações!DK710</f>
        <v>Sim</v>
      </c>
      <c r="C710" s="183">
        <f>Simulações!K710</f>
        <v>50</v>
      </c>
      <c r="D710" s="172" t="str">
        <f>Simulações!G710</f>
        <v>-</v>
      </c>
      <c r="E710" s="172" t="str">
        <f>Simulações!CH710</f>
        <v>LEDSTAR</v>
      </c>
      <c r="F710" s="184" t="str">
        <f>Simulações!CI710</f>
        <v xml:space="preserve"> SL VT 9.1 17W</v>
      </c>
      <c r="G710" s="172">
        <f>Simulações!CN710</f>
        <v>17</v>
      </c>
      <c r="H710" s="172" t="str">
        <f>Simulações!CT710</f>
        <v>Médio I</v>
      </c>
      <c r="I710" s="172" t="str">
        <f>IF(Simulações!CU710="","",Simulações!CU710)</f>
        <v/>
      </c>
      <c r="J710" s="172" t="str">
        <f>IF(Simulações!CX710="","",Simulações!CX710)</f>
        <v/>
      </c>
      <c r="K710" s="176">
        <f>Simulações!AL710</f>
        <v>2</v>
      </c>
      <c r="L710" s="176">
        <f>Simulações!AS710</f>
        <v>0</v>
      </c>
      <c r="M710" s="172" t="str">
        <f>IF(Simulações!CY710="","",Simulações!CY710)</f>
        <v/>
      </c>
      <c r="N710" s="172" t="str">
        <f>IF(Simulações!CZ710="","",Simulações!CZ710)</f>
        <v/>
      </c>
      <c r="O710" s="172">
        <v>1</v>
      </c>
    </row>
    <row r="711" spans="1:15" ht="14.25" customHeight="1" x14ac:dyDescent="0.25">
      <c r="A711" s="1" t="str">
        <f>Simulações!D711</f>
        <v>R. Joselandia [Estrutural]</v>
      </c>
      <c r="B711" s="172" t="str">
        <f>Simulações!DK711</f>
        <v>Sim</v>
      </c>
      <c r="C711" s="183">
        <f>Simulações!K711</f>
        <v>50</v>
      </c>
      <c r="D711" s="172" t="str">
        <f>Simulações!G711</f>
        <v>-</v>
      </c>
      <c r="E711" s="172" t="str">
        <f>Simulações!CH711</f>
        <v>SX LIGHTING</v>
      </c>
      <c r="F711" s="172" t="str">
        <f>Simulações!CI711</f>
        <v>SX-INEVO020HF</v>
      </c>
      <c r="G711" s="172">
        <f>Simulações!CN711</f>
        <v>22.5</v>
      </c>
      <c r="H711" s="172" t="str">
        <f>Simulações!CT711</f>
        <v>Médio I</v>
      </c>
      <c r="I711" s="172" t="str">
        <f>IF(Simulações!CU711="","",Simulações!CU711)</f>
        <v/>
      </c>
      <c r="J711" s="172" t="str">
        <f>IF(Simulações!CX711="","",Simulações!CX711)</f>
        <v/>
      </c>
      <c r="K711" s="176">
        <f>Simulações!AL711</f>
        <v>2</v>
      </c>
      <c r="L711" s="176">
        <f>Simulações!AS711</f>
        <v>0</v>
      </c>
      <c r="M711" s="172" t="str">
        <f>IF(Simulações!CY711="","",Simulações!CY711)</f>
        <v/>
      </c>
      <c r="N711" s="172" t="str">
        <f>IF(Simulações!CZ711="","",Simulações!CZ711)</f>
        <v/>
      </c>
      <c r="O711" s="172">
        <v>1</v>
      </c>
    </row>
    <row r="712" spans="1:15" ht="14.25" customHeight="1" x14ac:dyDescent="0.25">
      <c r="A712" s="1" t="str">
        <f>Simulações!D712</f>
        <v>R. Joselandia [Estrutural]</v>
      </c>
      <c r="B712" s="172" t="str">
        <f>Simulações!DK712</f>
        <v>Sim</v>
      </c>
      <c r="C712" s="183">
        <f>Simulações!K712</f>
        <v>50</v>
      </c>
      <c r="D712" s="172" t="str">
        <f>Simulações!G712</f>
        <v>-</v>
      </c>
      <c r="E712" s="172" t="str">
        <f>Simulações!CH712</f>
        <v>TECNOWATT</v>
      </c>
      <c r="F712" s="172" t="str">
        <f>Simulações!CI712</f>
        <v xml:space="preserve">SIGSAGPTLRRSSNDL_30W_38IBBRS
</v>
      </c>
      <c r="G712" s="172">
        <f>Simulações!CN712</f>
        <v>30</v>
      </c>
      <c r="H712" s="172" t="str">
        <f>Simulações!CT712</f>
        <v>Médio I</v>
      </c>
      <c r="I712" s="172" t="str">
        <f>IF(Simulações!CU712="","",Simulações!CU712)</f>
        <v/>
      </c>
      <c r="J712" s="172" t="str">
        <f>IF(Simulações!CX712="","",Simulações!CX712)</f>
        <v/>
      </c>
      <c r="K712" s="176">
        <f>Simulações!AL712</f>
        <v>2</v>
      </c>
      <c r="L712" s="176">
        <f>Simulações!AS712</f>
        <v>0</v>
      </c>
      <c r="M712" s="172" t="str">
        <f>IF(Simulações!CY712="","",Simulações!CY712)</f>
        <v/>
      </c>
      <c r="N712" s="172" t="str">
        <f>IF(Simulações!CZ712="","",Simulações!CZ712)</f>
        <v/>
      </c>
      <c r="O712" s="172">
        <v>1</v>
      </c>
    </row>
    <row r="713" spans="1:15" ht="14.25" customHeight="1" x14ac:dyDescent="0.25">
      <c r="A713" s="1" t="str">
        <f>Simulações!D713</f>
        <v>Rua Mamanguape [Estrutural]</v>
      </c>
      <c r="B713" s="172" t="str">
        <f>Simulações!DK713</f>
        <v>Sim</v>
      </c>
      <c r="C713" s="183">
        <f>Simulações!K713</f>
        <v>70</v>
      </c>
      <c r="D713" s="172" t="str">
        <f>Simulações!G713</f>
        <v>C5</v>
      </c>
      <c r="E713" s="172" t="str">
        <f>Simulações!CH713</f>
        <v>LEDSTAR</v>
      </c>
      <c r="F713" s="184" t="str">
        <f>Simulações!CI713</f>
        <v xml:space="preserve"> SL VT 9.1 35W</v>
      </c>
      <c r="G713" s="172">
        <f>Simulações!CN713</f>
        <v>35</v>
      </c>
      <c r="H713" s="172" t="str">
        <f>Simulações!CT713</f>
        <v>Longo I</v>
      </c>
      <c r="I713" s="172" t="str">
        <f>IF(Simulações!CU713="","",Simulações!CU713)</f>
        <v/>
      </c>
      <c r="J713" s="172" t="str">
        <f>IF(Simulações!CX713="","",Simulações!CX713)</f>
        <v/>
      </c>
      <c r="K713" s="176">
        <f>Simulações!AL713</f>
        <v>2</v>
      </c>
      <c r="L713" s="176">
        <f>Simulações!AS713</f>
        <v>2</v>
      </c>
      <c r="M713" s="172" t="str">
        <f>IF(Simulações!CY713="","",Simulações!CY713)</f>
        <v/>
      </c>
      <c r="N713" s="172" t="str">
        <f>IF(Simulações!CZ713="","",Simulações!CZ713)</f>
        <v/>
      </c>
      <c r="O713" s="172">
        <v>1</v>
      </c>
    </row>
    <row r="714" spans="1:15" ht="14.25" customHeight="1" x14ac:dyDescent="0.25">
      <c r="A714" s="1" t="str">
        <f>Simulações!D714</f>
        <v>Rua Mamanguape [Estrutural]</v>
      </c>
      <c r="B714" s="172" t="str">
        <f>Simulações!DK714</f>
        <v>Sim</v>
      </c>
      <c r="C714" s="183">
        <f>Simulações!K714</f>
        <v>70</v>
      </c>
      <c r="D714" s="172" t="str">
        <f>Simulações!G714</f>
        <v>C5</v>
      </c>
      <c r="E714" s="172" t="str">
        <f>Simulações!CH714</f>
        <v>SX LIGHTING</v>
      </c>
      <c r="F714" s="172" t="str">
        <f>Simulações!CI714</f>
        <v>SX-INEVO040HF</v>
      </c>
      <c r="G714" s="172">
        <f>Simulações!CN714</f>
        <v>39</v>
      </c>
      <c r="H714" s="172" t="str">
        <f>Simulações!CT714</f>
        <v>Longo I</v>
      </c>
      <c r="I714" s="172" t="str">
        <f>IF(Simulações!CU714="","",Simulações!CU714)</f>
        <v/>
      </c>
      <c r="J714" s="172" t="str">
        <f>IF(Simulações!CX714="","",Simulações!CX714)</f>
        <v/>
      </c>
      <c r="K714" s="176">
        <f>Simulações!AL714</f>
        <v>2</v>
      </c>
      <c r="L714" s="176">
        <f>Simulações!AS714</f>
        <v>2</v>
      </c>
      <c r="M714" s="172" t="str">
        <f>IF(Simulações!CY714="","",Simulações!CY714)</f>
        <v/>
      </c>
      <c r="N714" s="172" t="str">
        <f>IF(Simulações!CZ714="","",Simulações!CZ714)</f>
        <v/>
      </c>
      <c r="O714" s="172">
        <v>1</v>
      </c>
    </row>
    <row r="715" spans="1:15" ht="14.25" customHeight="1" x14ac:dyDescent="0.25">
      <c r="A715" s="1" t="str">
        <f>Simulações!D715</f>
        <v>Rua Mamanguape [Estrutural]</v>
      </c>
      <c r="B715" s="172" t="str">
        <f>Simulações!DK715</f>
        <v>Sim</v>
      </c>
      <c r="C715" s="183">
        <f>Simulações!K715</f>
        <v>70</v>
      </c>
      <c r="D715" s="172" t="str">
        <f>Simulações!G715</f>
        <v>C5</v>
      </c>
      <c r="E715" s="172" t="str">
        <f>Simulações!CH715</f>
        <v>TECNOWATT</v>
      </c>
      <c r="F715" s="172" t="str">
        <f>Simulações!CI715</f>
        <v xml:space="preserve">SIGSAGPTLRRSSNDL_40W_50IBBRS
</v>
      </c>
      <c r="G715" s="172">
        <f>Simulações!CN715</f>
        <v>40</v>
      </c>
      <c r="H715" s="172" t="str">
        <f>Simulações!CT715</f>
        <v>Longo I</v>
      </c>
      <c r="I715" s="172" t="str">
        <f>IF(Simulações!CU715="","",Simulações!CU715)</f>
        <v/>
      </c>
      <c r="J715" s="172" t="str">
        <f>IF(Simulações!CX715="","",Simulações!CX715)</f>
        <v/>
      </c>
      <c r="K715" s="176">
        <f>Simulações!AL715</f>
        <v>2</v>
      </c>
      <c r="L715" s="176">
        <f>Simulações!AS715</f>
        <v>2</v>
      </c>
      <c r="M715" s="172" t="str">
        <f>IF(Simulações!CY715="","",Simulações!CY715)</f>
        <v/>
      </c>
      <c r="N715" s="172" t="str">
        <f>IF(Simulações!CZ715="","",Simulações!CZ715)</f>
        <v/>
      </c>
      <c r="O715" s="172">
        <v>1</v>
      </c>
    </row>
    <row r="716" spans="1:15" ht="14.25" customHeight="1" x14ac:dyDescent="0.25">
      <c r="A716" s="1" t="str">
        <f>Simulações!D716</f>
        <v>Mathuzalem Wanderley [Estrutural]</v>
      </c>
      <c r="B716" s="172" t="str">
        <f>Simulações!DK716</f>
        <v>Sim</v>
      </c>
      <c r="C716" s="183">
        <f>Simulações!K716</f>
        <v>70</v>
      </c>
      <c r="D716" s="172" t="str">
        <f>Simulações!G716</f>
        <v>C4</v>
      </c>
      <c r="E716" s="172" t="str">
        <f>Simulações!CH716</f>
        <v>LEDSTAR</v>
      </c>
      <c r="F716" s="184" t="str">
        <f>Simulações!CI716</f>
        <v xml:space="preserve"> SL VT 9.1 28W</v>
      </c>
      <c r="G716" s="172">
        <f>Simulações!CN716</f>
        <v>28</v>
      </c>
      <c r="H716" s="172" t="str">
        <f>Simulações!CT716</f>
        <v>Médio II</v>
      </c>
      <c r="I716" s="172" t="str">
        <f>IF(Simulações!CU716="","",Simulações!CU716)</f>
        <v/>
      </c>
      <c r="J716" s="172" t="str">
        <f>IF(Simulações!CX716="","",Simulações!CX716)</f>
        <v/>
      </c>
      <c r="K716" s="176">
        <f>Simulações!AL716</f>
        <v>2</v>
      </c>
      <c r="L716" s="176">
        <f>Simulações!AS716</f>
        <v>0</v>
      </c>
      <c r="M716" s="172" t="str">
        <f>IF(Simulações!CY716="","",Simulações!CY716)</f>
        <v/>
      </c>
      <c r="N716" s="172" t="str">
        <f>IF(Simulações!CZ716="","",Simulações!CZ716)</f>
        <v/>
      </c>
      <c r="O716" s="172">
        <v>1</v>
      </c>
    </row>
    <row r="717" spans="1:15" ht="14.25" customHeight="1" x14ac:dyDescent="0.25">
      <c r="A717" s="1" t="str">
        <f>Simulações!D717</f>
        <v>Mathuzalem Wanderley [Estrutural]</v>
      </c>
      <c r="B717" s="172" t="str">
        <f>Simulações!DK717</f>
        <v>Sim</v>
      </c>
      <c r="C717" s="183">
        <f>Simulações!K717</f>
        <v>70</v>
      </c>
      <c r="D717" s="172" t="str">
        <f>Simulações!G717</f>
        <v>C4</v>
      </c>
      <c r="E717" s="172" t="str">
        <f>Simulações!CH717</f>
        <v>SX LIGHTING</v>
      </c>
      <c r="F717" s="172" t="str">
        <f>Simulações!CI717</f>
        <v>SX-INEVO030HF</v>
      </c>
      <c r="G717" s="172">
        <f>Simulações!CN717</f>
        <v>31</v>
      </c>
      <c r="H717" s="172" t="str">
        <f>Simulações!CT717</f>
        <v>Médio II</v>
      </c>
      <c r="I717" s="172" t="str">
        <f>IF(Simulações!CU717="","",Simulações!CU717)</f>
        <v/>
      </c>
      <c r="J717" s="172" t="str">
        <f>IF(Simulações!CX717="","",Simulações!CX717)</f>
        <v/>
      </c>
      <c r="K717" s="176">
        <f>Simulações!AL717</f>
        <v>2</v>
      </c>
      <c r="L717" s="176">
        <f>Simulações!AS717</f>
        <v>0</v>
      </c>
      <c r="M717" s="172" t="str">
        <f>IF(Simulações!CY717="","",Simulações!CY717)</f>
        <v/>
      </c>
      <c r="N717" s="172" t="str">
        <f>IF(Simulações!CZ717="","",Simulações!CZ717)</f>
        <v/>
      </c>
      <c r="O717" s="172">
        <v>1</v>
      </c>
    </row>
    <row r="718" spans="1:15" ht="14.25" customHeight="1" x14ac:dyDescent="0.25">
      <c r="A718" s="1" t="str">
        <f>Simulações!D718</f>
        <v>Mathuzalem Wanderley [Estrutural]</v>
      </c>
      <c r="B718" s="172" t="str">
        <f>Simulações!DK718</f>
        <v>Sim</v>
      </c>
      <c r="C718" s="183">
        <f>Simulações!K718</f>
        <v>70</v>
      </c>
      <c r="D718" s="172" t="str">
        <f>Simulações!G718</f>
        <v>C4</v>
      </c>
      <c r="E718" s="172" t="str">
        <f>Simulações!CH718</f>
        <v>TECNOWATT</v>
      </c>
      <c r="F718" s="172" t="str">
        <f>Simulações!CI718</f>
        <v xml:space="preserve">SIGSAGPTLRRSSNDL_30W_38IBBRS
</v>
      </c>
      <c r="G718" s="172">
        <f>Simulações!CN718</f>
        <v>30</v>
      </c>
      <c r="H718" s="172" t="str">
        <f>Simulações!CT718</f>
        <v>Médio II</v>
      </c>
      <c r="I718" s="172" t="str">
        <f>IF(Simulações!CU718="","",Simulações!CU718)</f>
        <v/>
      </c>
      <c r="J718" s="172" t="str">
        <f>IF(Simulações!CX718="","",Simulações!CX718)</f>
        <v/>
      </c>
      <c r="K718" s="176">
        <f>Simulações!AL718</f>
        <v>2</v>
      </c>
      <c r="L718" s="176">
        <f>Simulações!AS718</f>
        <v>0</v>
      </c>
      <c r="M718" s="172" t="str">
        <f>IF(Simulações!CY718="","",Simulações!CY718)</f>
        <v/>
      </c>
      <c r="N718" s="172" t="str">
        <f>IF(Simulações!CZ718="","",Simulações!CZ718)</f>
        <v/>
      </c>
      <c r="O718" s="172">
        <v>1</v>
      </c>
    </row>
    <row r="719" spans="1:15" ht="14.25" customHeight="1" x14ac:dyDescent="0.25">
      <c r="A719" s="1" t="str">
        <f>Simulações!D719</f>
        <v>Rua JosA(c) HipA3lito Cardoso [Estrutural]</v>
      </c>
      <c r="B719" s="172" t="str">
        <f>Simulações!DK719</f>
        <v>Sim</v>
      </c>
      <c r="C719" s="183">
        <f>Simulações!K719</f>
        <v>115</v>
      </c>
      <c r="D719" s="172" t="str">
        <f>Simulações!G719</f>
        <v>C3</v>
      </c>
      <c r="E719" s="172" t="str">
        <f>Simulações!CH719</f>
        <v>LEDSTAR</v>
      </c>
      <c r="F719" s="184" t="str">
        <f>Simulações!CI719</f>
        <v xml:space="preserve"> SL VT 9.1 35W</v>
      </c>
      <c r="G719" s="172">
        <f>Simulações!CN719</f>
        <v>35</v>
      </c>
      <c r="H719" s="172" t="str">
        <f>Simulações!CT719</f>
        <v>Longo II</v>
      </c>
      <c r="I719" s="172" t="str">
        <f>IF(Simulações!CU719="","",Simulações!CU719)</f>
        <v/>
      </c>
      <c r="J719" s="172" t="str">
        <f>IF(Simulações!CX719="","",Simulações!CX719)</f>
        <v/>
      </c>
      <c r="K719" s="176">
        <f>Simulações!AL719</f>
        <v>2</v>
      </c>
      <c r="L719" s="176">
        <f>Simulações!AS719</f>
        <v>0</v>
      </c>
      <c r="M719" s="172" t="str">
        <f>IF(Simulações!CY719="","",Simulações!CY719)</f>
        <v/>
      </c>
      <c r="N719" s="172" t="str">
        <f>IF(Simulações!CZ719="","",Simulações!CZ719)</f>
        <v/>
      </c>
      <c r="O719" s="172">
        <v>1</v>
      </c>
    </row>
    <row r="720" spans="1:15" ht="14.25" customHeight="1" x14ac:dyDescent="0.25">
      <c r="A720" s="1" t="str">
        <f>Simulações!D720</f>
        <v>Rua JosA(c) HipA3lito Cardoso [Estrutural]</v>
      </c>
      <c r="B720" s="172" t="str">
        <f>Simulações!DK720</f>
        <v>Sim</v>
      </c>
      <c r="C720" s="183">
        <f>Simulações!K720</f>
        <v>115</v>
      </c>
      <c r="D720" s="172" t="str">
        <f>Simulações!G720</f>
        <v>C3</v>
      </c>
      <c r="E720" s="172" t="str">
        <f>Simulações!CH720</f>
        <v>SX LIGHTING</v>
      </c>
      <c r="F720" s="172" t="str">
        <f>Simulações!CI720</f>
        <v>SX-INEVO030HF</v>
      </c>
      <c r="G720" s="172">
        <f>Simulações!CN720</f>
        <v>31</v>
      </c>
      <c r="H720" s="172" t="str">
        <f>Simulações!CT720</f>
        <v>Longo II</v>
      </c>
      <c r="I720" s="172" t="str">
        <f>IF(Simulações!CU720="","",Simulações!CU720)</f>
        <v/>
      </c>
      <c r="J720" s="172" t="str">
        <f>IF(Simulações!CX720="","",Simulações!CX720)</f>
        <v/>
      </c>
      <c r="K720" s="176">
        <f>Simulações!AL720</f>
        <v>2</v>
      </c>
      <c r="L720" s="176">
        <f>Simulações!AS720</f>
        <v>0</v>
      </c>
      <c r="M720" s="172" t="str">
        <f>IF(Simulações!CY720="","",Simulações!CY720)</f>
        <v/>
      </c>
      <c r="N720" s="172" t="str">
        <f>IF(Simulações!CZ720="","",Simulações!CZ720)</f>
        <v/>
      </c>
      <c r="O720" s="172">
        <v>1</v>
      </c>
    </row>
    <row r="721" spans="1:15" ht="14.25" customHeight="1" x14ac:dyDescent="0.25">
      <c r="A721" s="1" t="str">
        <f>Simulações!D721</f>
        <v>Rua JosA(c) HipA3lito Cardoso [Estrutural]</v>
      </c>
      <c r="B721" s="172" t="str">
        <f>Simulações!DK721</f>
        <v>Sim</v>
      </c>
      <c r="C721" s="183">
        <f>Simulações!K721</f>
        <v>115</v>
      </c>
      <c r="D721" s="172" t="str">
        <f>Simulações!G721</f>
        <v>C3</v>
      </c>
      <c r="E721" s="172" t="str">
        <f>Simulações!CH721</f>
        <v>TECNOWATT</v>
      </c>
      <c r="F721" s="172" t="str">
        <f>Simulações!CI721</f>
        <v xml:space="preserve">SIGSAGPTLRRSSNDL_30W_38IBBRS
</v>
      </c>
      <c r="G721" s="172">
        <f>Simulações!CN721</f>
        <v>30</v>
      </c>
      <c r="H721" s="172" t="str">
        <f>Simulações!CT721</f>
        <v>Longo II</v>
      </c>
      <c r="I721" s="172" t="str">
        <f>IF(Simulações!CU721="","",Simulações!CU721)</f>
        <v/>
      </c>
      <c r="J721" s="172" t="str">
        <f>IF(Simulações!CX721="","",Simulações!CX721)</f>
        <v/>
      </c>
      <c r="K721" s="176">
        <f>Simulações!AL721</f>
        <v>2</v>
      </c>
      <c r="L721" s="176">
        <f>Simulações!AS721</f>
        <v>0</v>
      </c>
      <c r="M721" s="172" t="str">
        <f>IF(Simulações!CY721="","",Simulações!CY721)</f>
        <v/>
      </c>
      <c r="N721" s="172" t="str">
        <f>IF(Simulações!CZ721="","",Simulações!CZ721)</f>
        <v/>
      </c>
      <c r="O721" s="172">
        <v>1</v>
      </c>
    </row>
    <row r="722" spans="1:15" ht="14.25" customHeight="1" x14ac:dyDescent="0.25">
      <c r="A722" s="1" t="str">
        <f>Simulações!D722</f>
        <v>Rua Izabel MagalhAPSes [Estrutural]</v>
      </c>
      <c r="B722" s="172" t="str">
        <f>Simulações!DK722</f>
        <v>Sim</v>
      </c>
      <c r="C722" s="183">
        <f>Simulações!K722</f>
        <v>70</v>
      </c>
      <c r="D722" s="172" t="str">
        <f>Simulações!G722</f>
        <v>C3</v>
      </c>
      <c r="E722" s="172" t="str">
        <f>Simulações!CH722</f>
        <v>LEDSTAR</v>
      </c>
      <c r="F722" s="184" t="str">
        <f>Simulações!CI722</f>
        <v xml:space="preserve"> SL VT 9.1 44W</v>
      </c>
      <c r="G722" s="172">
        <f>Simulações!CN722</f>
        <v>44</v>
      </c>
      <c r="H722" s="172" t="str">
        <f>Simulações!CT722</f>
        <v>Longo I</v>
      </c>
      <c r="I722" s="172" t="str">
        <f>IF(Simulações!CU722="","",Simulações!CU722)</f>
        <v/>
      </c>
      <c r="J722" s="172" t="str">
        <f>IF(Simulações!CX722="","",Simulações!CX722)</f>
        <v/>
      </c>
      <c r="K722" s="176">
        <f>Simulações!AL722</f>
        <v>2</v>
      </c>
      <c r="L722" s="176">
        <f>Simulações!AS722</f>
        <v>0</v>
      </c>
      <c r="M722" s="172" t="str">
        <f>IF(Simulações!CY722="","",Simulações!CY722)</f>
        <v/>
      </c>
      <c r="N722" s="172" t="str">
        <f>IF(Simulações!CZ722="","",Simulações!CZ722)</f>
        <v/>
      </c>
      <c r="O722" s="172">
        <v>1</v>
      </c>
    </row>
    <row r="723" spans="1:15" ht="14.25" customHeight="1" x14ac:dyDescent="0.25">
      <c r="A723" s="1" t="str">
        <f>Simulações!D723</f>
        <v>Rua Izabel MagalhAPSes [Estrutural]</v>
      </c>
      <c r="B723" s="172" t="str">
        <f>Simulações!DK723</f>
        <v>Sim</v>
      </c>
      <c r="C723" s="183">
        <f>Simulações!K723</f>
        <v>70</v>
      </c>
      <c r="D723" s="172" t="str">
        <f>Simulações!G723</f>
        <v>C3</v>
      </c>
      <c r="E723" s="172" t="str">
        <f>Simulações!CH723</f>
        <v>SX LIGHTING</v>
      </c>
      <c r="F723" s="172" t="str">
        <f>Simulações!CI723</f>
        <v>SX-INEVO040HF</v>
      </c>
      <c r="G723" s="172">
        <f>Simulações!CN723</f>
        <v>39</v>
      </c>
      <c r="H723" s="172" t="str">
        <f>Simulações!CT723</f>
        <v>Longo I</v>
      </c>
      <c r="I723" s="172" t="str">
        <f>IF(Simulações!CU723="","",Simulações!CU723)</f>
        <v/>
      </c>
      <c r="J723" s="172" t="str">
        <f>IF(Simulações!CX723="","",Simulações!CX723)</f>
        <v/>
      </c>
      <c r="K723" s="176">
        <f>Simulações!AL723</f>
        <v>2</v>
      </c>
      <c r="L723" s="176">
        <f>Simulações!AS723</f>
        <v>0</v>
      </c>
      <c r="M723" s="172" t="str">
        <f>IF(Simulações!CY723="","",Simulações!CY723)</f>
        <v/>
      </c>
      <c r="N723" s="172" t="str">
        <f>IF(Simulações!CZ723="","",Simulações!CZ723)</f>
        <v/>
      </c>
      <c r="O723" s="172">
        <v>1</v>
      </c>
    </row>
    <row r="724" spans="1:15" ht="14.25" customHeight="1" x14ac:dyDescent="0.25">
      <c r="A724" s="1" t="str">
        <f>Simulações!D724</f>
        <v>Rua Izabel MagalhAPSes [Estrutural]</v>
      </c>
      <c r="B724" s="172" t="str">
        <f>Simulações!DK724</f>
        <v>Sim</v>
      </c>
      <c r="C724" s="183">
        <f>Simulações!K724</f>
        <v>70</v>
      </c>
      <c r="D724" s="172" t="str">
        <f>Simulações!G724</f>
        <v>C3</v>
      </c>
      <c r="E724" s="172" t="str">
        <f>Simulações!CH724</f>
        <v>TECNOWATT</v>
      </c>
      <c r="F724" s="172" t="str">
        <f>Simulações!CI724</f>
        <v xml:space="preserve">SIGSAGPTLRRSSNDL_40W_50IBBRS
</v>
      </c>
      <c r="G724" s="172">
        <f>Simulações!CN724</f>
        <v>40</v>
      </c>
      <c r="H724" s="172" t="str">
        <f>Simulações!CT724</f>
        <v>Longo I</v>
      </c>
      <c r="I724" s="172" t="str">
        <f>IF(Simulações!CU724="","",Simulações!CU724)</f>
        <v/>
      </c>
      <c r="J724" s="172" t="str">
        <f>IF(Simulações!CX724="","",Simulações!CX724)</f>
        <v/>
      </c>
      <c r="K724" s="176">
        <f>Simulações!AL724</f>
        <v>2</v>
      </c>
      <c r="L724" s="176">
        <f>Simulações!AS724</f>
        <v>0</v>
      </c>
      <c r="M724" s="172" t="str">
        <f>IF(Simulações!CY724="","",Simulações!CY724)</f>
        <v/>
      </c>
      <c r="N724" s="172" t="str">
        <f>IF(Simulações!CZ724="","",Simulações!CZ724)</f>
        <v/>
      </c>
      <c r="O724" s="172">
        <v>1</v>
      </c>
    </row>
    <row r="725" spans="1:15" ht="14.25" customHeight="1" x14ac:dyDescent="0.25">
      <c r="A725" s="1" t="str">
        <f>Simulações!D725</f>
        <v>Rua Lagoa Vermelha [Estrutural]</v>
      </c>
      <c r="B725" s="172" t="str">
        <f>Simulações!DK725</f>
        <v>Sim</v>
      </c>
      <c r="C725" s="183">
        <f>Simulações!K725</f>
        <v>72</v>
      </c>
      <c r="D725" s="172" t="str">
        <f>Simulações!G725</f>
        <v>C4</v>
      </c>
      <c r="E725" s="172" t="str">
        <f>Simulações!CH725</f>
        <v>LEDSTAR</v>
      </c>
      <c r="F725" s="184" t="str">
        <f>Simulações!CI725</f>
        <v xml:space="preserve"> SL VT 9.1 52W</v>
      </c>
      <c r="G725" s="172">
        <f>Simulações!CN725</f>
        <v>52</v>
      </c>
      <c r="H725" s="172" t="str">
        <f>Simulações!CT725</f>
        <v>Longo I</v>
      </c>
      <c r="I725" s="172" t="str">
        <f>IF(Simulações!CU725="","",Simulações!CU725)</f>
        <v/>
      </c>
      <c r="J725" s="172" t="str">
        <f>IF(Simulações!CX725="","",Simulações!CX725)</f>
        <v/>
      </c>
      <c r="K725" s="176">
        <f>Simulações!AL725</f>
        <v>2</v>
      </c>
      <c r="L725" s="176">
        <f>Simulações!AS725</f>
        <v>0</v>
      </c>
      <c r="M725" s="172" t="str">
        <f>IF(Simulações!CY725="","",Simulações!CY725)</f>
        <v/>
      </c>
      <c r="N725" s="172" t="str">
        <f>IF(Simulações!CZ725="","",Simulações!CZ725)</f>
        <v/>
      </c>
      <c r="O725" s="172">
        <v>1</v>
      </c>
    </row>
    <row r="726" spans="1:15" ht="14.25" customHeight="1" x14ac:dyDescent="0.25">
      <c r="A726" s="1" t="str">
        <f>Simulações!D726</f>
        <v>Rua Lagoa Vermelha [Estrutural]</v>
      </c>
      <c r="B726" s="172" t="str">
        <f>Simulações!DK726</f>
        <v>Sim</v>
      </c>
      <c r="C726" s="183">
        <f>Simulações!K726</f>
        <v>72</v>
      </c>
      <c r="D726" s="172" t="str">
        <f>Simulações!G726</f>
        <v>C4</v>
      </c>
      <c r="E726" s="172" t="str">
        <f>Simulações!CH726</f>
        <v>SX LIGHTING</v>
      </c>
      <c r="F726" s="172" t="str">
        <f>Simulações!CI726</f>
        <v>SX-INEVO050HF</v>
      </c>
      <c r="G726" s="172">
        <f>Simulações!CN726</f>
        <v>50</v>
      </c>
      <c r="H726" s="172" t="str">
        <f>Simulações!CT726</f>
        <v>Longo I</v>
      </c>
      <c r="I726" s="172" t="str">
        <f>IF(Simulações!CU726="","",Simulações!CU726)</f>
        <v/>
      </c>
      <c r="J726" s="172" t="str">
        <f>IF(Simulações!CX726="","",Simulações!CX726)</f>
        <v/>
      </c>
      <c r="K726" s="176">
        <f>Simulações!AL726</f>
        <v>2</v>
      </c>
      <c r="L726" s="176">
        <f>Simulações!AS726</f>
        <v>0</v>
      </c>
      <c r="M726" s="172" t="str">
        <f>IF(Simulações!CY726="","",Simulações!CY726)</f>
        <v/>
      </c>
      <c r="N726" s="172" t="str">
        <f>IF(Simulações!CZ726="","",Simulações!CZ726)</f>
        <v/>
      </c>
      <c r="O726" s="172">
        <v>1</v>
      </c>
    </row>
    <row r="727" spans="1:15" ht="14.25" customHeight="1" x14ac:dyDescent="0.25">
      <c r="A727" s="1" t="str">
        <f>Simulações!D727</f>
        <v>Rua Lagoa Vermelha [Estrutural]</v>
      </c>
      <c r="B727" s="172" t="str">
        <f>Simulações!DK727</f>
        <v>Sim</v>
      </c>
      <c r="C727" s="183">
        <f>Simulações!K727</f>
        <v>72</v>
      </c>
      <c r="D727" s="172" t="str">
        <f>Simulações!G727</f>
        <v>C4</v>
      </c>
      <c r="E727" s="172" t="str">
        <f>Simulações!CH727</f>
        <v>TECNOWATT</v>
      </c>
      <c r="F727" s="172" t="str">
        <f>Simulações!CI727</f>
        <v xml:space="preserve">SIGSAGPTLRRSSNDL_40W_50IBBRS
</v>
      </c>
      <c r="G727" s="172">
        <f>Simulações!CN727</f>
        <v>40</v>
      </c>
      <c r="H727" s="172" t="str">
        <f>Simulações!CT727</f>
        <v>Longo I</v>
      </c>
      <c r="I727" s="172" t="str">
        <f>IF(Simulações!CU727="","",Simulações!CU727)</f>
        <v/>
      </c>
      <c r="J727" s="172" t="str">
        <f>IF(Simulações!CX727="","",Simulações!CX727)</f>
        <v/>
      </c>
      <c r="K727" s="176">
        <f>Simulações!AL727</f>
        <v>2</v>
      </c>
      <c r="L727" s="176">
        <f>Simulações!AS727</f>
        <v>0</v>
      </c>
      <c r="M727" s="172" t="str">
        <f>IF(Simulações!CY727="","",Simulações!CY727)</f>
        <v/>
      </c>
      <c r="N727" s="172" t="str">
        <f>IF(Simulações!CZ727="","",Simulações!CZ727)</f>
        <v/>
      </c>
      <c r="O727" s="172">
        <v>1</v>
      </c>
    </row>
    <row r="728" spans="1:15" ht="14.25" customHeight="1" x14ac:dyDescent="0.25">
      <c r="A728" s="1" t="str">
        <f>Simulações!D728</f>
        <v>TAonel Chico Science [Estrutural]</v>
      </c>
      <c r="B728" s="172" t="str">
        <f>Simulações!DK728</f>
        <v>Sim</v>
      </c>
      <c r="C728" s="183">
        <f>Simulações!K728</f>
        <v>60</v>
      </c>
      <c r="D728" s="172" t="str">
        <f>Simulações!G728</f>
        <v>C4</v>
      </c>
      <c r="E728" s="172" t="str">
        <f>Simulações!CH728</f>
        <v>LEDSTAR</v>
      </c>
      <c r="F728" s="172" t="str">
        <f>Simulações!CI728</f>
        <v xml:space="preserve"> SL VT 9.1 17W</v>
      </c>
      <c r="G728" s="172">
        <f>Simulações!CN728</f>
        <v>17</v>
      </c>
      <c r="H728" s="172" t="str">
        <f>Simulações!CT728</f>
        <v>ERRO</v>
      </c>
      <c r="I728" s="172" t="str">
        <f>IF(Simulações!CU728="","",Simulações!CU728)</f>
        <v/>
      </c>
      <c r="J728" s="172" t="str">
        <f>IF(Simulações!CX728="","",Simulações!CX728)</f>
        <v/>
      </c>
      <c r="K728" s="176">
        <f>Simulações!AL728</f>
        <v>4</v>
      </c>
      <c r="L728" s="176">
        <f>Simulações!AS728</f>
        <v>0</v>
      </c>
      <c r="M728" s="172" t="str">
        <f>IF(Simulações!CY728="","",Simulações!CY728)</f>
        <v/>
      </c>
      <c r="N728" s="172" t="str">
        <f>IF(Simulações!CZ728="","",Simulações!CZ728)</f>
        <v/>
      </c>
      <c r="O728" s="172">
        <v>1</v>
      </c>
    </row>
    <row r="729" spans="1:15" ht="14.25" customHeight="1" x14ac:dyDescent="0.25">
      <c r="A729" s="1" t="str">
        <f>Simulações!D729</f>
        <v>TAonel Chico Science [Estrutural]</v>
      </c>
      <c r="B729" s="172" t="str">
        <f>Simulações!DK729</f>
        <v>Sim</v>
      </c>
      <c r="C729" s="183">
        <f>Simulações!K729</f>
        <v>60</v>
      </c>
      <c r="D729" s="172" t="str">
        <f>Simulações!G729</f>
        <v>C4</v>
      </c>
      <c r="E729" s="172" t="str">
        <f>Simulações!CH729</f>
        <v>SX LIGHTING</v>
      </c>
      <c r="F729" s="172" t="str">
        <f>Simulações!CI729</f>
        <v>SX-INEVO020HF</v>
      </c>
      <c r="G729" s="172">
        <f>Simulações!CN729</f>
        <v>22.5</v>
      </c>
      <c r="H729" s="172" t="str">
        <f>Simulações!CT729</f>
        <v>ERRO</v>
      </c>
      <c r="I729" s="172" t="str">
        <f>IF(Simulações!CU729="","",Simulações!CU729)</f>
        <v/>
      </c>
      <c r="J729" s="172" t="str">
        <f>IF(Simulações!CX729="","",Simulações!CX729)</f>
        <v/>
      </c>
      <c r="K729" s="176">
        <f>Simulações!AL729</f>
        <v>4</v>
      </c>
      <c r="L729" s="176">
        <f>Simulações!AS729</f>
        <v>0</v>
      </c>
      <c r="M729" s="172" t="str">
        <f>IF(Simulações!CY729="","",Simulações!CY729)</f>
        <v/>
      </c>
      <c r="N729" s="172" t="str">
        <f>IF(Simulações!CZ729="","",Simulações!CZ729)</f>
        <v/>
      </c>
      <c r="O729" s="172">
        <v>1</v>
      </c>
    </row>
    <row r="730" spans="1:15" ht="14.25" customHeight="1" x14ac:dyDescent="0.25">
      <c r="A730" s="1" t="str">
        <f>Simulações!D730</f>
        <v>TAonel Chico Science [Estrutural]</v>
      </c>
      <c r="B730" s="172" t="str">
        <f>Simulações!DK730</f>
        <v>Sim</v>
      </c>
      <c r="C730" s="183">
        <f>Simulações!K730</f>
        <v>60</v>
      </c>
      <c r="D730" s="172" t="str">
        <f>Simulações!G730</f>
        <v>C4</v>
      </c>
      <c r="E730" s="172" t="e">
        <f>Simulações!CH730</f>
        <v>#N/A</v>
      </c>
      <c r="F730" s="172" t="str">
        <f>Simulações!CI730</f>
        <v>SIGSAGPTLRRSSNDL_30W_38IBBRS</v>
      </c>
      <c r="G730" s="172" t="e">
        <f>Simulações!CN730</f>
        <v>#N/A</v>
      </c>
      <c r="H730" s="172" t="str">
        <f>Simulações!CT730</f>
        <v>ERRO</v>
      </c>
      <c r="I730" s="172" t="str">
        <f>IF(Simulações!CU730="","",Simulações!CU730)</f>
        <v/>
      </c>
      <c r="J730" s="172" t="str">
        <f>IF(Simulações!CX730="","",Simulações!CX730)</f>
        <v/>
      </c>
      <c r="K730" s="176">
        <f>Simulações!AL730</f>
        <v>4</v>
      </c>
      <c r="L730" s="176">
        <f>Simulações!AS730</f>
        <v>0</v>
      </c>
      <c r="M730" s="172" t="str">
        <f>IF(Simulações!CY730="","",Simulações!CY730)</f>
        <v/>
      </c>
      <c r="N730" s="172" t="str">
        <f>IF(Simulações!CZ730="","",Simulações!CZ730)</f>
        <v/>
      </c>
      <c r="O730" s="172">
        <v>1</v>
      </c>
    </row>
    <row r="731" spans="1:15" ht="14.25" customHeight="1" x14ac:dyDescent="0.25">
      <c r="A731" s="1" t="str">
        <f>Simulações!D731</f>
        <v>Rua Eduardo Dubeux [Estrutural]</v>
      </c>
      <c r="B731" s="172" t="str">
        <f>Simulações!DK731</f>
        <v>Sim</v>
      </c>
      <c r="C731" s="183">
        <f>Simulações!K731</f>
        <v>70</v>
      </c>
      <c r="D731" s="172" t="str">
        <f>Simulações!G731</f>
        <v>C4</v>
      </c>
      <c r="E731" s="172" t="str">
        <f>Simulações!CH731</f>
        <v>LEDSTAR</v>
      </c>
      <c r="F731" s="184" t="str">
        <f>Simulações!CI731</f>
        <v xml:space="preserve"> SL VT 9.1 28W</v>
      </c>
      <c r="G731" s="172">
        <f>Simulações!CN731</f>
        <v>28</v>
      </c>
      <c r="H731" s="172" t="str">
        <f>Simulações!CT731</f>
        <v>Médio I</v>
      </c>
      <c r="I731" s="172" t="str">
        <f>IF(Simulações!CU731="","",Simulações!CU731)</f>
        <v/>
      </c>
      <c r="J731" s="172" t="str">
        <f>IF(Simulações!CX731="","",Simulações!CX731)</f>
        <v/>
      </c>
      <c r="K731" s="176">
        <f>Simulações!AL731</f>
        <v>2</v>
      </c>
      <c r="L731" s="176">
        <f>Simulações!AS731</f>
        <v>0</v>
      </c>
      <c r="M731" s="172" t="str">
        <f>IF(Simulações!CY731="","",Simulações!CY731)</f>
        <v/>
      </c>
      <c r="N731" s="172" t="str">
        <f>IF(Simulações!CZ731="","",Simulações!CZ731)</f>
        <v/>
      </c>
      <c r="O731" s="172">
        <v>1</v>
      </c>
    </row>
    <row r="732" spans="1:15" ht="14.25" customHeight="1" x14ac:dyDescent="0.25">
      <c r="A732" s="1" t="str">
        <f>Simulações!D732</f>
        <v>Rua Eduardo Dubeux [Estrutural]</v>
      </c>
      <c r="B732" s="172" t="str">
        <f>Simulações!DK732</f>
        <v>Sim</v>
      </c>
      <c r="C732" s="183">
        <f>Simulações!K732</f>
        <v>70</v>
      </c>
      <c r="D732" s="172" t="str">
        <f>Simulações!G732</f>
        <v>C4</v>
      </c>
      <c r="E732" s="172" t="str">
        <f>Simulações!CH732</f>
        <v>SX LIGHTING</v>
      </c>
      <c r="F732" s="172" t="str">
        <f>Simulações!CI732</f>
        <v>SX-INEVO020HF</v>
      </c>
      <c r="G732" s="172">
        <f>Simulações!CN732</f>
        <v>22.5</v>
      </c>
      <c r="H732" s="172" t="str">
        <f>Simulações!CT732</f>
        <v>Médio I</v>
      </c>
      <c r="I732" s="172" t="str">
        <f>IF(Simulações!CU732="","",Simulações!CU732)</f>
        <v/>
      </c>
      <c r="J732" s="172" t="str">
        <f>IF(Simulações!CX732="","",Simulações!CX732)</f>
        <v/>
      </c>
      <c r="K732" s="176">
        <f>Simulações!AL732</f>
        <v>2</v>
      </c>
      <c r="L732" s="176">
        <f>Simulações!AS732</f>
        <v>0</v>
      </c>
      <c r="M732" s="172" t="str">
        <f>IF(Simulações!CY732="","",Simulações!CY732)</f>
        <v/>
      </c>
      <c r="N732" s="172" t="str">
        <f>IF(Simulações!CZ732="","",Simulações!CZ732)</f>
        <v/>
      </c>
      <c r="O732" s="172">
        <v>1</v>
      </c>
    </row>
    <row r="733" spans="1:15" ht="14.25" customHeight="1" x14ac:dyDescent="0.25">
      <c r="A733" s="1" t="str">
        <f>Simulações!D733</f>
        <v>Rua Eduardo Dubeux [Estrutural]</v>
      </c>
      <c r="B733" s="172" t="str">
        <f>Simulações!DK733</f>
        <v>Sim</v>
      </c>
      <c r="C733" s="183">
        <f>Simulações!K733</f>
        <v>70</v>
      </c>
      <c r="D733" s="172" t="str">
        <f>Simulações!G733</f>
        <v>C4</v>
      </c>
      <c r="E733" s="172" t="str">
        <f>Simulações!CH733</f>
        <v>TECNOWATT</v>
      </c>
      <c r="F733" s="172" t="str">
        <f>Simulações!CI733</f>
        <v xml:space="preserve">SIGSAGPTLRRSSNDL_30W_38IBBRS
</v>
      </c>
      <c r="G733" s="172">
        <f>Simulações!CN733</f>
        <v>30</v>
      </c>
      <c r="H733" s="172" t="str">
        <f>Simulações!CT733</f>
        <v>Médio I</v>
      </c>
      <c r="I733" s="172" t="str">
        <f>IF(Simulações!CU733="","",Simulações!CU733)</f>
        <v/>
      </c>
      <c r="J733" s="172" t="str">
        <f>IF(Simulações!CX733="","",Simulações!CX733)</f>
        <v/>
      </c>
      <c r="K733" s="176">
        <f>Simulações!AL733</f>
        <v>2</v>
      </c>
      <c r="L733" s="176">
        <f>Simulações!AS733</f>
        <v>0</v>
      </c>
      <c r="M733" s="172" t="str">
        <f>IF(Simulações!CY733="","",Simulações!CY733)</f>
        <v/>
      </c>
      <c r="N733" s="172" t="str">
        <f>IF(Simulações!CZ733="","",Simulações!CZ733)</f>
        <v/>
      </c>
      <c r="O733" s="172">
        <v>1</v>
      </c>
    </row>
    <row r="734" spans="1:15" ht="14.25" customHeight="1" x14ac:dyDescent="0.25">
      <c r="A734" s="1" t="str">
        <f>Simulações!D734</f>
        <v>Hortolandia [Estrutural]</v>
      </c>
      <c r="B734" s="172" t="str">
        <f>Simulações!DK734</f>
        <v>Sim</v>
      </c>
      <c r="C734" s="183">
        <f>Simulações!K734</f>
        <v>52</v>
      </c>
      <c r="D734" s="172" t="str">
        <f>Simulações!G734</f>
        <v>C4</v>
      </c>
      <c r="E734" s="172" t="str">
        <f>Simulações!CH734</f>
        <v>LEDSTAR</v>
      </c>
      <c r="F734" s="184" t="str">
        <f>Simulações!CI734</f>
        <v xml:space="preserve"> SL VT 9.1 44W</v>
      </c>
      <c r="G734" s="172">
        <f>Simulações!CN734</f>
        <v>44</v>
      </c>
      <c r="H734" s="172" t="str">
        <f>Simulações!CT734</f>
        <v>Médio I</v>
      </c>
      <c r="I734" s="172" t="str">
        <f>IF(Simulações!CU734="","",Simulações!CU734)</f>
        <v/>
      </c>
      <c r="J734" s="172" t="str">
        <f>IF(Simulações!CX734="","",Simulações!CX734)</f>
        <v/>
      </c>
      <c r="K734" s="176">
        <f>Simulações!AL734</f>
        <v>2</v>
      </c>
      <c r="L734" s="176">
        <f>Simulações!AS734</f>
        <v>0</v>
      </c>
      <c r="M734" s="172" t="str">
        <f>IF(Simulações!CY734="","",Simulações!CY734)</f>
        <v/>
      </c>
      <c r="N734" s="172" t="str">
        <f>IF(Simulações!CZ734="","",Simulações!CZ734)</f>
        <v/>
      </c>
      <c r="O734" s="172">
        <v>1</v>
      </c>
    </row>
    <row r="735" spans="1:15" ht="14.25" customHeight="1" x14ac:dyDescent="0.25">
      <c r="A735" s="1" t="str">
        <f>Simulações!D735</f>
        <v>Hortolandia [Estrutural]</v>
      </c>
      <c r="B735" s="172" t="str">
        <f>Simulações!DK735</f>
        <v>Sim</v>
      </c>
      <c r="C735" s="183">
        <f>Simulações!K735</f>
        <v>52</v>
      </c>
      <c r="D735" s="172" t="str">
        <f>Simulações!G735</f>
        <v>C4</v>
      </c>
      <c r="E735" s="172" t="str">
        <f>Simulações!CH735</f>
        <v>SX LIGHTING</v>
      </c>
      <c r="F735" s="172" t="str">
        <f>Simulações!CI735</f>
        <v>SX-INEVO040HF</v>
      </c>
      <c r="G735" s="172">
        <f>Simulações!CN735</f>
        <v>39</v>
      </c>
      <c r="H735" s="172" t="str">
        <f>Simulações!CT735</f>
        <v>Médio I</v>
      </c>
      <c r="I735" s="172" t="str">
        <f>IF(Simulações!CU735="","",Simulações!CU735)</f>
        <v/>
      </c>
      <c r="J735" s="172" t="str">
        <f>IF(Simulações!CX735="","",Simulações!CX735)</f>
        <v/>
      </c>
      <c r="K735" s="176">
        <f>Simulações!AL735</f>
        <v>2</v>
      </c>
      <c r="L735" s="176">
        <f>Simulações!AS735</f>
        <v>0</v>
      </c>
      <c r="M735" s="172" t="str">
        <f>IF(Simulações!CY735="","",Simulações!CY735)</f>
        <v/>
      </c>
      <c r="N735" s="172" t="str">
        <f>IF(Simulações!CZ735="","",Simulações!CZ735)</f>
        <v/>
      </c>
      <c r="O735" s="172">
        <v>1</v>
      </c>
    </row>
    <row r="736" spans="1:15" ht="14.25" customHeight="1" x14ac:dyDescent="0.25">
      <c r="A736" s="1" t="str">
        <f>Simulações!D736</f>
        <v>Hortolandia [Estrutural]</v>
      </c>
      <c r="B736" s="172" t="str">
        <f>Simulações!DK736</f>
        <v>Sim</v>
      </c>
      <c r="C736" s="183">
        <f>Simulações!K736</f>
        <v>52</v>
      </c>
      <c r="D736" s="172" t="str">
        <f>Simulações!G736</f>
        <v>C4</v>
      </c>
      <c r="E736" s="172" t="str">
        <f>Simulações!CH736</f>
        <v>TECNOWATT</v>
      </c>
      <c r="F736" s="172" t="str">
        <f>Simulações!CI736</f>
        <v xml:space="preserve">SIGSAGPTLRRSSNDL_40W_50IBBRS
</v>
      </c>
      <c r="G736" s="172">
        <f>Simulações!CN736</f>
        <v>40</v>
      </c>
      <c r="H736" s="172" t="str">
        <f>Simulações!CT736</f>
        <v>Médio I</v>
      </c>
      <c r="I736" s="172" t="str">
        <f>IF(Simulações!CU736="","",Simulações!CU736)</f>
        <v>Médio II</v>
      </c>
      <c r="J736" s="172" t="str">
        <f>IF(Simulações!CX736="","",Simulações!CX736)</f>
        <v/>
      </c>
      <c r="K736" s="176">
        <f>Simulações!AL736</f>
        <v>2</v>
      </c>
      <c r="L736" s="176">
        <f>Simulações!AS736</f>
        <v>0</v>
      </c>
      <c r="M736" s="172" t="str">
        <f>IF(Simulações!CY736="","",Simulações!CY736)</f>
        <v/>
      </c>
      <c r="N736" s="172" t="str">
        <f>IF(Simulações!CZ736="","",Simulações!CZ736)</f>
        <v/>
      </c>
      <c r="O736" s="172">
        <v>1</v>
      </c>
    </row>
    <row r="737" spans="1:15" ht="14.25" customHeight="1" x14ac:dyDescent="0.25">
      <c r="A737" s="1" t="str">
        <f>Simulações!D737</f>
        <v>R. Roraima [Estrutural]</v>
      </c>
      <c r="B737" s="172" t="str">
        <f>Simulações!DK737</f>
        <v>Sim</v>
      </c>
      <c r="C737" s="183">
        <f>Simulações!K737</f>
        <v>72</v>
      </c>
      <c r="D737" s="172" t="str">
        <f>Simulações!G737</f>
        <v>C4</v>
      </c>
      <c r="E737" s="172" t="str">
        <f>Simulações!CH737</f>
        <v>LEDSTAR</v>
      </c>
      <c r="F737" s="184" t="str">
        <f>Simulações!CI737</f>
        <v xml:space="preserve"> SL VT 9.1 35W</v>
      </c>
      <c r="G737" s="172">
        <f>Simulações!CN737</f>
        <v>35</v>
      </c>
      <c r="H737" s="172" t="str">
        <f>Simulações!CT737</f>
        <v>Médio I</v>
      </c>
      <c r="I737" s="172" t="str">
        <f>IF(Simulações!CU737="","",Simulações!CU737)</f>
        <v/>
      </c>
      <c r="J737" s="172" t="str">
        <f>IF(Simulações!CX737="","",Simulações!CX737)</f>
        <v/>
      </c>
      <c r="K737" s="176">
        <f>Simulações!AL737</f>
        <v>2</v>
      </c>
      <c r="L737" s="176">
        <f>Simulações!AS737</f>
        <v>0</v>
      </c>
      <c r="M737" s="172" t="str">
        <f>IF(Simulações!CY737="","",Simulações!CY737)</f>
        <v/>
      </c>
      <c r="N737" s="172" t="str">
        <f>IF(Simulações!CZ737="","",Simulações!CZ737)</f>
        <v/>
      </c>
      <c r="O737" s="172">
        <v>1</v>
      </c>
    </row>
    <row r="738" spans="1:15" ht="14.25" customHeight="1" x14ac:dyDescent="0.25">
      <c r="A738" s="1" t="str">
        <f>Simulações!D738</f>
        <v>R. Roraima [Estrutural]</v>
      </c>
      <c r="B738" s="172" t="str">
        <f>Simulações!DK738</f>
        <v>Sim</v>
      </c>
      <c r="C738" s="183">
        <f>Simulações!K738</f>
        <v>72</v>
      </c>
      <c r="D738" s="172" t="str">
        <f>Simulações!G738</f>
        <v>C4</v>
      </c>
      <c r="E738" s="172" t="str">
        <f>Simulações!CH738</f>
        <v>SX LIGHTING</v>
      </c>
      <c r="F738" s="172" t="str">
        <f>Simulações!CI738</f>
        <v>SX-INEVO030HF</v>
      </c>
      <c r="G738" s="172">
        <f>Simulações!CN738</f>
        <v>31</v>
      </c>
      <c r="H738" s="172" t="str">
        <f>Simulações!CT738</f>
        <v>Médio I</v>
      </c>
      <c r="I738" s="172" t="str">
        <f>IF(Simulações!CU738="","",Simulações!CU738)</f>
        <v/>
      </c>
      <c r="J738" s="172" t="str">
        <f>IF(Simulações!CX738="","",Simulações!CX738)</f>
        <v/>
      </c>
      <c r="K738" s="176">
        <f>Simulações!AL738</f>
        <v>2</v>
      </c>
      <c r="L738" s="176">
        <f>Simulações!AS738</f>
        <v>0</v>
      </c>
      <c r="M738" s="172" t="str">
        <f>IF(Simulações!CY738="","",Simulações!CY738)</f>
        <v/>
      </c>
      <c r="N738" s="172" t="str">
        <f>IF(Simulações!CZ738="","",Simulações!CZ738)</f>
        <v/>
      </c>
      <c r="O738" s="172">
        <v>1</v>
      </c>
    </row>
    <row r="739" spans="1:15" ht="14.25" customHeight="1" x14ac:dyDescent="0.25">
      <c r="A739" s="1" t="str">
        <f>Simulações!D739</f>
        <v>R. Roraima [Estrutural]</v>
      </c>
      <c r="B739" s="172" t="str">
        <f>Simulações!DK739</f>
        <v>Sim</v>
      </c>
      <c r="C739" s="183">
        <f>Simulações!K739</f>
        <v>72</v>
      </c>
      <c r="D739" s="172" t="str">
        <f>Simulações!G739</f>
        <v>C4</v>
      </c>
      <c r="E739" s="172" t="str">
        <f>Simulações!CH739</f>
        <v>TECNOWATT</v>
      </c>
      <c r="F739" s="172" t="str">
        <f>Simulações!CI739</f>
        <v xml:space="preserve">SIGSAGPTLRRSSNDL_30W_38IBBRS
</v>
      </c>
      <c r="G739" s="172">
        <f>Simulações!CN739</f>
        <v>30</v>
      </c>
      <c r="H739" s="172" t="str">
        <f>Simulações!CT739</f>
        <v>Médio I</v>
      </c>
      <c r="I739" s="172" t="str">
        <f>IF(Simulações!CU739="","",Simulações!CU739)</f>
        <v/>
      </c>
      <c r="J739" s="172" t="str">
        <f>IF(Simulações!CX739="","",Simulações!CX739)</f>
        <v/>
      </c>
      <c r="K739" s="176">
        <f>Simulações!AL739</f>
        <v>2</v>
      </c>
      <c r="L739" s="176">
        <f>Simulações!AS739</f>
        <v>0</v>
      </c>
      <c r="M739" s="172" t="str">
        <f>IF(Simulações!CY739="","",Simulações!CY739)</f>
        <v/>
      </c>
      <c r="N739" s="172" t="str">
        <f>IF(Simulações!CZ739="","",Simulações!CZ739)</f>
        <v/>
      </c>
      <c r="O739" s="172">
        <v>1</v>
      </c>
    </row>
    <row r="740" spans="1:15" ht="14.25" customHeight="1" x14ac:dyDescent="0.25">
      <c r="A740" s="1" t="str">
        <f>Simulações!D740</f>
        <v>Maximimo Buarque De Gusmao [Estrutural]</v>
      </c>
      <c r="B740" s="172" t="str">
        <f>Simulações!DK740</f>
        <v>Sim</v>
      </c>
      <c r="C740" s="183">
        <f>Simulações!K740</f>
        <v>96</v>
      </c>
      <c r="D740" s="172" t="str">
        <f>Simulações!G740</f>
        <v>C4</v>
      </c>
      <c r="E740" s="172" t="str">
        <f>Simulações!CH740</f>
        <v>LEDSTAR</v>
      </c>
      <c r="F740" s="184" t="str">
        <f>Simulações!CI740</f>
        <v xml:space="preserve"> SL VT 9.1 44W</v>
      </c>
      <c r="G740" s="172">
        <f>Simulações!CN740</f>
        <v>44</v>
      </c>
      <c r="H740" s="172" t="str">
        <f>Simulações!CT740</f>
        <v>Médio I</v>
      </c>
      <c r="I740" s="172" t="str">
        <f>IF(Simulações!CU740="","",Simulações!CU740)</f>
        <v/>
      </c>
      <c r="J740" s="172" t="str">
        <f>IF(Simulações!CX740="","",Simulações!CX740)</f>
        <v/>
      </c>
      <c r="K740" s="176">
        <f>Simulações!AL740</f>
        <v>2</v>
      </c>
      <c r="L740" s="176">
        <f>Simulações!AS740</f>
        <v>0</v>
      </c>
      <c r="M740" s="172" t="str">
        <f>IF(Simulações!CY740="","",Simulações!CY740)</f>
        <v/>
      </c>
      <c r="N740" s="172" t="str">
        <f>IF(Simulações!CZ740="","",Simulações!CZ740)</f>
        <v/>
      </c>
      <c r="O740" s="172">
        <v>1</v>
      </c>
    </row>
    <row r="741" spans="1:15" ht="14.25" customHeight="1" x14ac:dyDescent="0.25">
      <c r="A741" s="1" t="str">
        <f>Simulações!D741</f>
        <v>Maximimo Buarque De Gusmao [Estrutural]</v>
      </c>
      <c r="B741" s="172" t="str">
        <f>Simulações!DK741</f>
        <v>Sim</v>
      </c>
      <c r="C741" s="183">
        <f>Simulações!K741</f>
        <v>96</v>
      </c>
      <c r="D741" s="172" t="str">
        <f>Simulações!G741</f>
        <v>C4</v>
      </c>
      <c r="E741" s="172" t="str">
        <f>Simulações!CH741</f>
        <v>SX LIGHTING</v>
      </c>
      <c r="F741" s="172" t="str">
        <f>Simulações!CI741</f>
        <v>SX-INEVO040HF</v>
      </c>
      <c r="G741" s="172">
        <f>Simulações!CN741</f>
        <v>39</v>
      </c>
      <c r="H741" s="172" t="str">
        <f>Simulações!CT741</f>
        <v>Médio I</v>
      </c>
      <c r="I741" s="172" t="str">
        <f>IF(Simulações!CU741="","",Simulações!CU741)</f>
        <v/>
      </c>
      <c r="J741" s="172" t="str">
        <f>IF(Simulações!CX741="","",Simulações!CX741)</f>
        <v/>
      </c>
      <c r="K741" s="176">
        <f>Simulações!AL741</f>
        <v>2</v>
      </c>
      <c r="L741" s="176">
        <f>Simulações!AS741</f>
        <v>0</v>
      </c>
      <c r="M741" s="172" t="str">
        <f>IF(Simulações!CY741="","",Simulações!CY741)</f>
        <v/>
      </c>
      <c r="N741" s="172" t="str">
        <f>IF(Simulações!CZ741="","",Simulações!CZ741)</f>
        <v/>
      </c>
      <c r="O741" s="172">
        <v>1</v>
      </c>
    </row>
    <row r="742" spans="1:15" ht="14.25" customHeight="1" x14ac:dyDescent="0.25">
      <c r="A742" s="1" t="str">
        <f>Simulações!D742</f>
        <v>Maximimo Buarque De Gusmao [Estrutural]</v>
      </c>
      <c r="B742" s="172" t="str">
        <f>Simulações!DK742</f>
        <v>Sim</v>
      </c>
      <c r="C742" s="183">
        <f>Simulações!K742</f>
        <v>96</v>
      </c>
      <c r="D742" s="172" t="str">
        <f>Simulações!G742</f>
        <v>C4</v>
      </c>
      <c r="E742" s="172" t="str">
        <f>Simulações!CH742</f>
        <v>TECNOWATT</v>
      </c>
      <c r="F742" s="172" t="str">
        <f>Simulações!CI742</f>
        <v xml:space="preserve">SIGSAGPTLRRSSNDL_40W_50IBBRS
</v>
      </c>
      <c r="G742" s="172">
        <f>Simulações!CN742</f>
        <v>40</v>
      </c>
      <c r="H742" s="172" t="str">
        <f>Simulações!CT742</f>
        <v>Médio I</v>
      </c>
      <c r="I742" s="172" t="str">
        <f>IF(Simulações!CU742="","",Simulações!CU742)</f>
        <v/>
      </c>
      <c r="J742" s="172" t="str">
        <f>IF(Simulações!CX742="","",Simulações!CX742)</f>
        <v/>
      </c>
      <c r="K742" s="176">
        <f>Simulações!AL742</f>
        <v>2</v>
      </c>
      <c r="L742" s="176">
        <f>Simulações!AS742</f>
        <v>0</v>
      </c>
      <c r="M742" s="172" t="str">
        <f>IF(Simulações!CY742="","",Simulações!CY742)</f>
        <v/>
      </c>
      <c r="N742" s="172" t="str">
        <f>IF(Simulações!CZ742="","",Simulações!CZ742)</f>
        <v/>
      </c>
      <c r="O742" s="172">
        <v>1</v>
      </c>
    </row>
    <row r="743" spans="1:15" ht="14.25" customHeight="1" x14ac:dyDescent="0.25">
      <c r="A743" s="1" t="str">
        <f>Simulações!D743</f>
        <v>Doutor Vilas Boas [Estrutural]</v>
      </c>
      <c r="B743" s="172" t="str">
        <f>Simulações!DK743</f>
        <v>Sim</v>
      </c>
      <c r="C743" s="183">
        <f>Simulações!K743</f>
        <v>55</v>
      </c>
      <c r="D743" s="172" t="str">
        <f>Simulações!G743</f>
        <v>C4</v>
      </c>
      <c r="E743" s="172" t="str">
        <f>Simulações!CH743</f>
        <v>LEDSTAR</v>
      </c>
      <c r="F743" s="184" t="str">
        <f>Simulações!CI743</f>
        <v xml:space="preserve"> SL VT 9.1 28W</v>
      </c>
      <c r="G743" s="172">
        <f>Simulações!CN743</f>
        <v>28</v>
      </c>
      <c r="H743" s="172" t="str">
        <f>Simulações!CT743</f>
        <v>Médio II</v>
      </c>
      <c r="I743" s="172" t="str">
        <f>IF(Simulações!CU743="","",Simulações!CU743)</f>
        <v/>
      </c>
      <c r="J743" s="172" t="str">
        <f>IF(Simulações!CX743="","",Simulações!CX743)</f>
        <v/>
      </c>
      <c r="K743" s="176">
        <f>Simulações!AL743</f>
        <v>2</v>
      </c>
      <c r="L743" s="176">
        <f>Simulações!AS743</f>
        <v>0</v>
      </c>
      <c r="M743" s="172" t="str">
        <f>IF(Simulações!CY743="","",Simulações!CY743)</f>
        <v/>
      </c>
      <c r="N743" s="172" t="str">
        <f>IF(Simulações!CZ743="","",Simulações!CZ743)</f>
        <v/>
      </c>
      <c r="O743" s="172">
        <v>1</v>
      </c>
    </row>
    <row r="744" spans="1:15" ht="14.25" customHeight="1" x14ac:dyDescent="0.25">
      <c r="A744" s="1" t="str">
        <f>Simulações!D744</f>
        <v>Doutor Vilas Boas [Estrutural]</v>
      </c>
      <c r="B744" s="172" t="str">
        <f>Simulações!DK744</f>
        <v>Sim</v>
      </c>
      <c r="C744" s="183">
        <f>Simulações!K744</f>
        <v>55</v>
      </c>
      <c r="D744" s="172" t="str">
        <f>Simulações!G744</f>
        <v>C4</v>
      </c>
      <c r="E744" s="172" t="str">
        <f>Simulações!CH744</f>
        <v>SX LIGHTING</v>
      </c>
      <c r="F744" s="172" t="str">
        <f>Simulações!CI744</f>
        <v>SX-INEVO030HF</v>
      </c>
      <c r="G744" s="172">
        <f>Simulações!CN744</f>
        <v>31</v>
      </c>
      <c r="H744" s="172" t="str">
        <f>Simulações!CT744</f>
        <v>Médio II</v>
      </c>
      <c r="I744" s="172" t="str">
        <f>IF(Simulações!CU744="","",Simulações!CU744)</f>
        <v/>
      </c>
      <c r="J744" s="172" t="str">
        <f>IF(Simulações!CX744="","",Simulações!CX744)</f>
        <v/>
      </c>
      <c r="K744" s="176">
        <f>Simulações!AL744</f>
        <v>2</v>
      </c>
      <c r="L744" s="176">
        <f>Simulações!AS744</f>
        <v>0</v>
      </c>
      <c r="M744" s="172" t="str">
        <f>IF(Simulações!CY744="","",Simulações!CY744)</f>
        <v/>
      </c>
      <c r="N744" s="172" t="str">
        <f>IF(Simulações!CZ744="","",Simulações!CZ744)</f>
        <v/>
      </c>
      <c r="O744" s="172">
        <v>1</v>
      </c>
    </row>
    <row r="745" spans="1:15" ht="14.25" customHeight="1" x14ac:dyDescent="0.25">
      <c r="A745" s="1" t="str">
        <f>Simulações!D745</f>
        <v>Doutor Vilas Boas [Estrutural]</v>
      </c>
      <c r="B745" s="172" t="str">
        <f>Simulações!DK745</f>
        <v>Sim</v>
      </c>
      <c r="C745" s="183">
        <f>Simulações!K745</f>
        <v>55</v>
      </c>
      <c r="D745" s="172" t="str">
        <f>Simulações!G745</f>
        <v>C4</v>
      </c>
      <c r="E745" s="172" t="str">
        <f>Simulações!CH745</f>
        <v>TECNOWATT</v>
      </c>
      <c r="F745" s="172" t="str">
        <f>Simulações!CI745</f>
        <v xml:space="preserve">SIGSAGPTLRRSSNDL_30W_38IBBRS
</v>
      </c>
      <c r="G745" s="172">
        <f>Simulações!CN745</f>
        <v>30</v>
      </c>
      <c r="H745" s="172" t="str">
        <f>Simulações!CT745</f>
        <v>Médio II</v>
      </c>
      <c r="I745" s="172" t="str">
        <f>IF(Simulações!CU745="","",Simulações!CU745)</f>
        <v/>
      </c>
      <c r="J745" s="172" t="str">
        <f>IF(Simulações!CX745="","",Simulações!CX745)</f>
        <v/>
      </c>
      <c r="K745" s="176">
        <f>Simulações!AL745</f>
        <v>2</v>
      </c>
      <c r="L745" s="176">
        <f>Simulações!AS745</f>
        <v>0</v>
      </c>
      <c r="M745" s="172" t="str">
        <f>IF(Simulações!CY745="","",Simulações!CY745)</f>
        <v/>
      </c>
      <c r="N745" s="172" t="str">
        <f>IF(Simulações!CZ745="","",Simulações!CZ745)</f>
        <v/>
      </c>
      <c r="O745" s="172">
        <v>1</v>
      </c>
    </row>
    <row r="746" spans="1:15" ht="14.25" customHeight="1" x14ac:dyDescent="0.25">
      <c r="A746" s="1" t="str">
        <f>Simulações!D746</f>
        <v>Travessa Belmino Correia [Estrutural]</v>
      </c>
      <c r="B746" s="172" t="str">
        <f>Simulações!DK746</f>
        <v>Sim</v>
      </c>
      <c r="C746" s="183">
        <f>Simulações!K746</f>
        <v>40</v>
      </c>
      <c r="D746" s="172" t="str">
        <f>Simulações!G746</f>
        <v>C5</v>
      </c>
      <c r="E746" s="172" t="str">
        <f>Simulações!CH746</f>
        <v>LEDSTAR</v>
      </c>
      <c r="F746" s="184" t="str">
        <f>Simulações!CI746</f>
        <v xml:space="preserve"> SL VT 9.1 28W</v>
      </c>
      <c r="G746" s="172">
        <f>Simulações!CN746</f>
        <v>28</v>
      </c>
      <c r="H746" s="172" t="str">
        <f>Simulações!CT746</f>
        <v>Médio I</v>
      </c>
      <c r="I746" s="172" t="str">
        <f>IF(Simulações!CU746="","",Simulações!CU746)</f>
        <v/>
      </c>
      <c r="J746" s="172" t="str">
        <f>IF(Simulações!CX746="","",Simulações!CX746)</f>
        <v/>
      </c>
      <c r="K746" s="176">
        <f>Simulações!AL746</f>
        <v>2</v>
      </c>
      <c r="L746" s="176">
        <f>Simulações!AS746</f>
        <v>0</v>
      </c>
      <c r="M746" s="172" t="str">
        <f>IF(Simulações!CY746="","",Simulações!CY746)</f>
        <v/>
      </c>
      <c r="N746" s="172" t="str">
        <f>IF(Simulações!CZ746="","",Simulações!CZ746)</f>
        <v/>
      </c>
      <c r="O746" s="172">
        <v>1</v>
      </c>
    </row>
    <row r="747" spans="1:15" ht="14.25" customHeight="1" x14ac:dyDescent="0.25">
      <c r="A747" s="1" t="str">
        <f>Simulações!D747</f>
        <v>Travessa Belmino Correia [Estrutural]</v>
      </c>
      <c r="B747" s="172" t="str">
        <f>Simulações!DK747</f>
        <v>Sim</v>
      </c>
      <c r="C747" s="183">
        <f>Simulações!K747</f>
        <v>40</v>
      </c>
      <c r="D747" s="172" t="str">
        <f>Simulações!G747</f>
        <v>C5</v>
      </c>
      <c r="E747" s="172" t="str">
        <f>Simulações!CH747</f>
        <v>SX LIGHTING</v>
      </c>
      <c r="F747" s="172" t="str">
        <f>Simulações!CI747</f>
        <v>SX-INEVO020HF</v>
      </c>
      <c r="G747" s="172">
        <f>Simulações!CN747</f>
        <v>22.5</v>
      </c>
      <c r="H747" s="172" t="str">
        <f>Simulações!CT747</f>
        <v>Médio I</v>
      </c>
      <c r="I747" s="172" t="str">
        <f>IF(Simulações!CU747="","",Simulações!CU747)</f>
        <v/>
      </c>
      <c r="J747" s="172" t="str">
        <f>IF(Simulações!CX747="","",Simulações!CX747)</f>
        <v/>
      </c>
      <c r="K747" s="176">
        <f>Simulações!AL747</f>
        <v>2</v>
      </c>
      <c r="L747" s="176">
        <f>Simulações!AS747</f>
        <v>0</v>
      </c>
      <c r="M747" s="172" t="str">
        <f>IF(Simulações!CY747="","",Simulações!CY747)</f>
        <v/>
      </c>
      <c r="N747" s="172" t="str">
        <f>IF(Simulações!CZ747="","",Simulações!CZ747)</f>
        <v/>
      </c>
      <c r="O747" s="172">
        <v>1</v>
      </c>
    </row>
    <row r="748" spans="1:15" ht="14.25" customHeight="1" x14ac:dyDescent="0.25">
      <c r="A748" s="1" t="str">
        <f>Simulações!D748</f>
        <v>Travessa Belmino Correia [Estrutural]</v>
      </c>
      <c r="B748" s="172" t="str">
        <f>Simulações!DK748</f>
        <v>Sim</v>
      </c>
      <c r="C748" s="183">
        <f>Simulações!K748</f>
        <v>40</v>
      </c>
      <c r="D748" s="172" t="str">
        <f>Simulações!G748</f>
        <v>C5</v>
      </c>
      <c r="E748" s="172" t="str">
        <f>Simulações!CH748</f>
        <v>TECNOWATT</v>
      </c>
      <c r="F748" s="172" t="str">
        <f>Simulações!CI748</f>
        <v xml:space="preserve">SIGSAGPTLRRSSNDL_30W_38IBBRS
</v>
      </c>
      <c r="G748" s="172">
        <f>Simulações!CN748</f>
        <v>30</v>
      </c>
      <c r="H748" s="172" t="str">
        <f>Simulações!CT748</f>
        <v>Médio I</v>
      </c>
      <c r="I748" s="172" t="str">
        <f>IF(Simulações!CU748="","",Simulações!CU748)</f>
        <v/>
      </c>
      <c r="J748" s="172" t="str">
        <f>IF(Simulações!CX748="","",Simulações!CX748)</f>
        <v/>
      </c>
      <c r="K748" s="176">
        <f>Simulações!AL748</f>
        <v>2</v>
      </c>
      <c r="L748" s="176">
        <f>Simulações!AS748</f>
        <v>0</v>
      </c>
      <c r="M748" s="172" t="str">
        <f>IF(Simulações!CY748="","",Simulações!CY748)</f>
        <v/>
      </c>
      <c r="N748" s="172" t="str">
        <f>IF(Simulações!CZ748="","",Simulações!CZ748)</f>
        <v/>
      </c>
      <c r="O748" s="172">
        <v>1</v>
      </c>
    </row>
    <row r="749" spans="1:15" ht="14.25" customHeight="1" x14ac:dyDescent="0.25">
      <c r="A749" s="1" t="str">
        <f>Simulações!D749</f>
        <v>R. Bernardim Ribeiro [Estrutural]</v>
      </c>
      <c r="B749" s="172" t="str">
        <f>Simulações!DK749</f>
        <v>Sim</v>
      </c>
      <c r="C749" s="183">
        <f>Simulações!K749</f>
        <v>70</v>
      </c>
      <c r="D749" s="172" t="str">
        <f>Simulações!G749</f>
        <v>C4</v>
      </c>
      <c r="E749" s="172" t="str">
        <f>Simulações!CH749</f>
        <v>LEDSTAR</v>
      </c>
      <c r="F749" s="184" t="str">
        <f>Simulações!CI749</f>
        <v xml:space="preserve"> SL VT 9.1 35W</v>
      </c>
      <c r="G749" s="172">
        <f>Simulações!CN749</f>
        <v>35</v>
      </c>
      <c r="H749" s="172" t="str">
        <f>Simulações!CT749</f>
        <v>Curto II</v>
      </c>
      <c r="I749" s="172" t="str">
        <f>IF(Simulações!CU749="","",Simulações!CU749)</f>
        <v/>
      </c>
      <c r="J749" s="172" t="str">
        <f>IF(Simulações!CX749="","",Simulações!CX749)</f>
        <v/>
      </c>
      <c r="K749" s="176">
        <f>Simulações!AL749</f>
        <v>2</v>
      </c>
      <c r="L749" s="176">
        <f>Simulações!AS749</f>
        <v>0</v>
      </c>
      <c r="M749" s="172" t="str">
        <f>IF(Simulações!CY749="","",Simulações!CY749)</f>
        <v/>
      </c>
      <c r="N749" s="172" t="str">
        <f>IF(Simulações!CZ749="","",Simulações!CZ749)</f>
        <v/>
      </c>
      <c r="O749" s="172">
        <v>1</v>
      </c>
    </row>
    <row r="750" spans="1:15" ht="14.25" customHeight="1" x14ac:dyDescent="0.25">
      <c r="A750" s="1" t="str">
        <f>Simulações!D750</f>
        <v>R. Bernardim Ribeiro [Estrutural]</v>
      </c>
      <c r="B750" s="172" t="str">
        <f>Simulações!DK750</f>
        <v>Sim</v>
      </c>
      <c r="C750" s="183">
        <f>Simulações!K750</f>
        <v>70</v>
      </c>
      <c r="D750" s="172" t="str">
        <f>Simulações!G750</f>
        <v>C4</v>
      </c>
      <c r="E750" s="172" t="str">
        <f>Simulações!CH750</f>
        <v>SX LIGHTING</v>
      </c>
      <c r="F750" s="172" t="str">
        <f>Simulações!CI750</f>
        <v>SX-INEVO040HF</v>
      </c>
      <c r="G750" s="172">
        <f>Simulações!CN750</f>
        <v>39</v>
      </c>
      <c r="H750" s="172" t="str">
        <f>Simulações!CT750</f>
        <v>Curto II</v>
      </c>
      <c r="I750" s="172" t="str">
        <f>IF(Simulações!CU750="","",Simulações!CU750)</f>
        <v/>
      </c>
      <c r="J750" s="172" t="str">
        <f>IF(Simulações!CX750="","",Simulações!CX750)</f>
        <v/>
      </c>
      <c r="K750" s="176">
        <f>Simulações!AL750</f>
        <v>2</v>
      </c>
      <c r="L750" s="176">
        <f>Simulações!AS750</f>
        <v>0</v>
      </c>
      <c r="M750" s="172" t="str">
        <f>IF(Simulações!CY750="","",Simulações!CY750)</f>
        <v/>
      </c>
      <c r="N750" s="172" t="str">
        <f>IF(Simulações!CZ750="","",Simulações!CZ750)</f>
        <v/>
      </c>
      <c r="O750" s="172">
        <v>1</v>
      </c>
    </row>
    <row r="751" spans="1:15" ht="14.25" customHeight="1" x14ac:dyDescent="0.25">
      <c r="A751" s="1" t="str">
        <f>Simulações!D751</f>
        <v>R. Bernardim Ribeiro [Estrutural]</v>
      </c>
      <c r="B751" s="172" t="str">
        <f>Simulações!DK751</f>
        <v>Sim</v>
      </c>
      <c r="C751" s="183">
        <f>Simulações!K751</f>
        <v>70</v>
      </c>
      <c r="D751" s="172" t="str">
        <f>Simulações!G751</f>
        <v>C4</v>
      </c>
      <c r="E751" s="172" t="str">
        <f>Simulações!CH751</f>
        <v>TECNOWATT</v>
      </c>
      <c r="F751" s="172" t="str">
        <f>Simulações!CI751</f>
        <v xml:space="preserve">SIGSAGPTLRRSSNDL_40W_50IBBRS
</v>
      </c>
      <c r="G751" s="172">
        <f>Simulações!CN751</f>
        <v>40</v>
      </c>
      <c r="H751" s="172" t="str">
        <f>Simulações!CT751</f>
        <v>Curto II</v>
      </c>
      <c r="I751" s="172" t="str">
        <f>IF(Simulações!CU751="","",Simulações!CU751)</f>
        <v/>
      </c>
      <c r="J751" s="172" t="str">
        <f>IF(Simulações!CX751="","",Simulações!CX751)</f>
        <v/>
      </c>
      <c r="K751" s="176">
        <f>Simulações!AL751</f>
        <v>2</v>
      </c>
      <c r="L751" s="176">
        <f>Simulações!AS751</f>
        <v>0</v>
      </c>
      <c r="M751" s="172" t="str">
        <f>IF(Simulações!CY751="","",Simulações!CY751)</f>
        <v/>
      </c>
      <c r="N751" s="172" t="str">
        <f>IF(Simulações!CZ751="","",Simulações!CZ751)</f>
        <v/>
      </c>
      <c r="O751" s="172">
        <v>1</v>
      </c>
    </row>
    <row r="752" spans="1:15" ht="14.25" customHeight="1" x14ac:dyDescent="0.25">
      <c r="A752" s="1" t="str">
        <f>Simulações!D752</f>
        <v>Joao Sales De Menezes [Estrutural]</v>
      </c>
      <c r="B752" s="172" t="str">
        <f>Simulações!DK752</f>
        <v>Sim</v>
      </c>
      <c r="C752" s="183">
        <f>Simulações!K752</f>
        <v>135</v>
      </c>
      <c r="D752" s="172" t="str">
        <f>Simulações!G752</f>
        <v>C4</v>
      </c>
      <c r="E752" s="172" t="str">
        <f>Simulações!CH752</f>
        <v>LEDSTAR</v>
      </c>
      <c r="F752" s="184" t="str">
        <f>Simulações!CI752</f>
        <v xml:space="preserve"> SL VT 9.1 52W</v>
      </c>
      <c r="G752" s="172">
        <f>Simulações!CN752</f>
        <v>52</v>
      </c>
      <c r="H752" s="172" t="str">
        <f>Simulações!CT752</f>
        <v>Longo I</v>
      </c>
      <c r="I752" s="172" t="str">
        <f>IF(Simulações!CU752="","",Simulações!CU752)</f>
        <v/>
      </c>
      <c r="J752" s="172" t="str">
        <f>IF(Simulações!CX752="","",Simulações!CX752)</f>
        <v/>
      </c>
      <c r="K752" s="176">
        <f>Simulações!AL752</f>
        <v>2</v>
      </c>
      <c r="L752" s="176">
        <f>Simulações!AS752</f>
        <v>0</v>
      </c>
      <c r="M752" s="172" t="str">
        <f>IF(Simulações!CY752="","",Simulações!CY752)</f>
        <v/>
      </c>
      <c r="N752" s="172" t="str">
        <f>IF(Simulações!CZ752="","",Simulações!CZ752)</f>
        <v/>
      </c>
      <c r="O752" s="172">
        <v>1</v>
      </c>
    </row>
    <row r="753" spans="1:15" ht="14.25" customHeight="1" x14ac:dyDescent="0.25">
      <c r="A753" s="1" t="str">
        <f>Simulações!D753</f>
        <v>Joao Sales De Menezes [Estrutural]</v>
      </c>
      <c r="B753" s="172" t="str">
        <f>Simulações!DK753</f>
        <v>Sim</v>
      </c>
      <c r="C753" s="183">
        <f>Simulações!K753</f>
        <v>135</v>
      </c>
      <c r="D753" s="172" t="str">
        <f>Simulações!G753</f>
        <v>C4</v>
      </c>
      <c r="E753" s="172" t="str">
        <f>Simulações!CH753</f>
        <v>SX LIGHTING</v>
      </c>
      <c r="F753" s="172" t="str">
        <f>Simulações!CI753</f>
        <v>SX-INEVO050HF</v>
      </c>
      <c r="G753" s="172">
        <f>Simulações!CN753</f>
        <v>50</v>
      </c>
      <c r="H753" s="172" t="str">
        <f>Simulações!CT753</f>
        <v>Longo I</v>
      </c>
      <c r="I753" s="172" t="str">
        <f>IF(Simulações!CU753="","",Simulações!CU753)</f>
        <v>Médio I</v>
      </c>
      <c r="J753" s="172" t="str">
        <f>IF(Simulações!CX753="","",Simulações!CX753)</f>
        <v/>
      </c>
      <c r="K753" s="176">
        <f>Simulações!AL753</f>
        <v>2</v>
      </c>
      <c r="L753" s="176">
        <f>Simulações!AS753</f>
        <v>0</v>
      </c>
      <c r="M753" s="172" t="str">
        <f>IF(Simulações!CY753="","",Simulações!CY753)</f>
        <v/>
      </c>
      <c r="N753" s="172" t="str">
        <f>IF(Simulações!CZ753="","",Simulações!CZ753)</f>
        <v/>
      </c>
      <c r="O753" s="172">
        <v>1</v>
      </c>
    </row>
    <row r="754" spans="1:15" ht="14.25" customHeight="1" x14ac:dyDescent="0.25">
      <c r="A754" s="1" t="str">
        <f>Simulações!D754</f>
        <v>Joao Sales De Menezes [Estrutural]</v>
      </c>
      <c r="B754" s="172" t="str">
        <f>Simulações!DK754</f>
        <v>Sim</v>
      </c>
      <c r="C754" s="183">
        <f>Simulações!K754</f>
        <v>135</v>
      </c>
      <c r="D754" s="172" t="str">
        <f>Simulações!G754</f>
        <v>C4</v>
      </c>
      <c r="E754" s="172" t="str">
        <f>Simulações!CH754</f>
        <v>TECNOWATT</v>
      </c>
      <c r="F754" s="172" t="str">
        <f>Simulações!CI754</f>
        <v xml:space="preserve">SIGSAGPTLRRSSNDL_60W_73IBBRS
</v>
      </c>
      <c r="G754" s="172">
        <f>Simulações!CN754</f>
        <v>60</v>
      </c>
      <c r="H754" s="172" t="str">
        <f>Simulações!CT754</f>
        <v>Longo I</v>
      </c>
      <c r="I754" s="172" t="str">
        <f>IF(Simulações!CU754="","",Simulações!CU754)</f>
        <v/>
      </c>
      <c r="J754" s="172" t="str">
        <f>IF(Simulações!CX754="","",Simulações!CX754)</f>
        <v/>
      </c>
      <c r="K754" s="176">
        <f>Simulações!AL754</f>
        <v>2</v>
      </c>
      <c r="L754" s="176">
        <f>Simulações!AS754</f>
        <v>0</v>
      </c>
      <c r="M754" s="172" t="str">
        <f>IF(Simulações!CY754="","",Simulações!CY754)</f>
        <v/>
      </c>
      <c r="N754" s="172" t="str">
        <f>IF(Simulações!CZ754="","",Simulações!CZ754)</f>
        <v/>
      </c>
      <c r="O754" s="172">
        <v>1</v>
      </c>
    </row>
    <row r="755" spans="1:15" ht="14.25" customHeight="1" x14ac:dyDescent="0.25">
      <c r="A755" s="1" t="str">
        <f>Simulações!D755</f>
        <v>Doutor Aluisio Marques [Estrutural]</v>
      </c>
      <c r="B755" s="172" t="str">
        <f>Simulações!DK755</f>
        <v>Sim</v>
      </c>
      <c r="C755" s="183">
        <f>Simulações!K755</f>
        <v>70</v>
      </c>
      <c r="D755" s="172" t="str">
        <f>Simulações!G755</f>
        <v>C4</v>
      </c>
      <c r="E755" s="172" t="str">
        <f>Simulações!CH755</f>
        <v>LEDSTAR</v>
      </c>
      <c r="F755" s="184" t="str">
        <f>Simulações!CI755</f>
        <v xml:space="preserve"> SL VT 9.1 17W</v>
      </c>
      <c r="G755" s="172">
        <f>Simulações!CN755</f>
        <v>17</v>
      </c>
      <c r="H755" s="172" t="str">
        <f>Simulações!CT755</f>
        <v>Longo I</v>
      </c>
      <c r="I755" s="172" t="str">
        <f>IF(Simulações!CU755="","",Simulações!CU755)</f>
        <v/>
      </c>
      <c r="J755" s="172" t="str">
        <f>IF(Simulações!CX755="","",Simulações!CX755)</f>
        <v/>
      </c>
      <c r="K755" s="176" t="str">
        <f>Simulações!AL755</f>
        <v>erro</v>
      </c>
      <c r="L755" s="176">
        <f>Simulações!AS755</f>
        <v>0</v>
      </c>
      <c r="M755" s="172" t="str">
        <f>IF(Simulações!CY755="","",Simulações!CY755)</f>
        <v/>
      </c>
      <c r="N755" s="172" t="str">
        <f>IF(Simulações!CZ755="","",Simulações!CZ755)</f>
        <v/>
      </c>
      <c r="O755" s="172">
        <v>1</v>
      </c>
    </row>
    <row r="756" spans="1:15" ht="14.25" customHeight="1" x14ac:dyDescent="0.25">
      <c r="A756" s="1" t="str">
        <f>Simulações!D756</f>
        <v>Doutor Aluisio Marques [Estrutural]</v>
      </c>
      <c r="B756" s="172" t="str">
        <f>Simulações!DK756</f>
        <v>Sim</v>
      </c>
      <c r="C756" s="183">
        <f>Simulações!K756</f>
        <v>70</v>
      </c>
      <c r="D756" s="172" t="str">
        <f>Simulações!G756</f>
        <v>C4</v>
      </c>
      <c r="E756" s="172" t="str">
        <f>Simulações!CH756</f>
        <v>SX LIGHTING</v>
      </c>
      <c r="F756" s="172" t="str">
        <f>Simulações!CI756</f>
        <v>SX-INEVO020HF</v>
      </c>
      <c r="G756" s="172">
        <f>Simulações!CN756</f>
        <v>22.5</v>
      </c>
      <c r="H756" s="172" t="str">
        <f>Simulações!CT756</f>
        <v>Longo I</v>
      </c>
      <c r="I756" s="172" t="str">
        <f>IF(Simulações!CU756="","",Simulações!CU756)</f>
        <v/>
      </c>
      <c r="J756" s="172" t="str">
        <f>IF(Simulações!CX756="","",Simulações!CX756)</f>
        <v/>
      </c>
      <c r="K756" s="176" t="str">
        <f>Simulações!AL756</f>
        <v>erro</v>
      </c>
      <c r="L756" s="176">
        <f>Simulações!AS756</f>
        <v>0</v>
      </c>
      <c r="M756" s="172" t="str">
        <f>IF(Simulações!CY756="","",Simulações!CY756)</f>
        <v/>
      </c>
      <c r="N756" s="172" t="str">
        <f>IF(Simulações!CZ756="","",Simulações!CZ756)</f>
        <v/>
      </c>
      <c r="O756" s="172">
        <v>1</v>
      </c>
    </row>
    <row r="757" spans="1:15" ht="14.25" customHeight="1" x14ac:dyDescent="0.25">
      <c r="A757" s="1" t="str">
        <f>Simulações!D757</f>
        <v>Doutor Aluisio Marques [Estrutural]</v>
      </c>
      <c r="B757" s="172" t="str">
        <f>Simulações!DK757</f>
        <v>Sim</v>
      </c>
      <c r="C757" s="183">
        <f>Simulações!K757</f>
        <v>70</v>
      </c>
      <c r="D757" s="172" t="str">
        <f>Simulações!G757</f>
        <v>C4</v>
      </c>
      <c r="E757" s="172" t="str">
        <f>Simulações!CH757</f>
        <v>TECNOWATT</v>
      </c>
      <c r="F757" s="172" t="str">
        <f>Simulações!CI757</f>
        <v xml:space="preserve">SIGSAGPTLRRSSNDL_30W_38IBBRS
</v>
      </c>
      <c r="G757" s="172">
        <f>Simulações!CN757</f>
        <v>30</v>
      </c>
      <c r="H757" s="172" t="str">
        <f>Simulações!CT757</f>
        <v>Longo I</v>
      </c>
      <c r="I757" s="172" t="str">
        <f>IF(Simulações!CU757="","",Simulações!CU757)</f>
        <v/>
      </c>
      <c r="J757" s="172" t="str">
        <f>IF(Simulações!CX757="","",Simulações!CX757)</f>
        <v/>
      </c>
      <c r="K757" s="176" t="str">
        <f>Simulações!AL757</f>
        <v>erro</v>
      </c>
      <c r="L757" s="176">
        <f>Simulações!AS757</f>
        <v>0</v>
      </c>
      <c r="M757" s="172" t="str">
        <f>IF(Simulações!CY757="","",Simulações!CY757)</f>
        <v/>
      </c>
      <c r="N757" s="172" t="str">
        <f>IF(Simulações!CZ757="","",Simulações!CZ757)</f>
        <v/>
      </c>
      <c r="O757" s="172">
        <v>1</v>
      </c>
    </row>
    <row r="758" spans="1:15" ht="14.25" customHeight="1" x14ac:dyDescent="0.25">
      <c r="A758" s="1" t="str">
        <f>Simulações!D758</f>
        <v>Rui Duarte [Estrutural]</v>
      </c>
      <c r="B758" s="172" t="str">
        <f>Simulações!DK758</f>
        <v>Sim</v>
      </c>
      <c r="C758" s="183">
        <f>Simulações!K758</f>
        <v>70</v>
      </c>
      <c r="D758" s="172" t="str">
        <f>Simulações!G758</f>
        <v>C4</v>
      </c>
      <c r="E758" s="172" t="str">
        <f>Simulações!CH758</f>
        <v>LEDSTAR</v>
      </c>
      <c r="F758" s="184" t="str">
        <f>Simulações!CI758</f>
        <v xml:space="preserve"> SL VT 9.1 52W</v>
      </c>
      <c r="G758" s="172">
        <f>Simulações!CN758</f>
        <v>52</v>
      </c>
      <c r="H758" s="172" t="str">
        <f>Simulações!CT758</f>
        <v>Médio I</v>
      </c>
      <c r="I758" s="172" t="str">
        <f>IF(Simulações!CU758="","",Simulações!CU758)</f>
        <v/>
      </c>
      <c r="J758" s="172" t="str">
        <f>IF(Simulações!CX758="","",Simulações!CX758)</f>
        <v/>
      </c>
      <c r="K758" s="176">
        <f>Simulações!AL758</f>
        <v>2</v>
      </c>
      <c r="L758" s="176">
        <f>Simulações!AS758</f>
        <v>0</v>
      </c>
      <c r="M758" s="172" t="str">
        <f>IF(Simulações!CY758="","",Simulações!CY758)</f>
        <v/>
      </c>
      <c r="N758" s="172" t="str">
        <f>IF(Simulações!CZ758="","",Simulações!CZ758)</f>
        <v/>
      </c>
      <c r="O758" s="172">
        <v>1</v>
      </c>
    </row>
    <row r="759" spans="1:15" ht="14.25" customHeight="1" x14ac:dyDescent="0.25">
      <c r="A759" s="1" t="str">
        <f>Simulações!D759</f>
        <v>Rui Duarte [Estrutural]</v>
      </c>
      <c r="B759" s="172" t="str">
        <f>Simulações!DK759</f>
        <v>Sim</v>
      </c>
      <c r="C759" s="183">
        <f>Simulações!K759</f>
        <v>70</v>
      </c>
      <c r="D759" s="172" t="str">
        <f>Simulações!G759</f>
        <v>C4</v>
      </c>
      <c r="E759" s="172" t="str">
        <f>Simulações!CH759</f>
        <v>SX LIGHTING</v>
      </c>
      <c r="F759" s="172" t="str">
        <f>Simulações!CI759</f>
        <v>SX-INEVO050HF</v>
      </c>
      <c r="G759" s="172">
        <f>Simulações!CN759</f>
        <v>50</v>
      </c>
      <c r="H759" s="172" t="str">
        <f>Simulações!CT759</f>
        <v>Médio I</v>
      </c>
      <c r="I759" s="172" t="str">
        <f>IF(Simulações!CU759="","",Simulações!CU759)</f>
        <v/>
      </c>
      <c r="J759" s="172" t="str">
        <f>IF(Simulações!CX759="","",Simulações!CX759)</f>
        <v/>
      </c>
      <c r="K759" s="176">
        <f>Simulações!AL759</f>
        <v>2</v>
      </c>
      <c r="L759" s="176">
        <f>Simulações!AS759</f>
        <v>0</v>
      </c>
      <c r="M759" s="172" t="str">
        <f>IF(Simulações!CY759="","",Simulações!CY759)</f>
        <v/>
      </c>
      <c r="N759" s="172" t="str">
        <f>IF(Simulações!CZ759="","",Simulações!CZ759)</f>
        <v/>
      </c>
      <c r="O759" s="172">
        <v>1</v>
      </c>
    </row>
    <row r="760" spans="1:15" ht="14.25" customHeight="1" x14ac:dyDescent="0.25">
      <c r="A760" s="1" t="str">
        <f>Simulações!D760</f>
        <v>Rui Duarte [Estrutural]</v>
      </c>
      <c r="B760" s="172" t="str">
        <f>Simulações!DK760</f>
        <v>Sim</v>
      </c>
      <c r="C760" s="183">
        <f>Simulações!K760</f>
        <v>70</v>
      </c>
      <c r="D760" s="172" t="str">
        <f>Simulações!G760</f>
        <v>C4</v>
      </c>
      <c r="E760" s="172" t="str">
        <f>Simulações!CH760</f>
        <v>TECNOWATT</v>
      </c>
      <c r="F760" s="172" t="str">
        <f>Simulações!CI760</f>
        <v xml:space="preserve">SIGSAGPTLRRSSNDL_60W_73IBBRS
</v>
      </c>
      <c r="G760" s="172">
        <f>Simulações!CN760</f>
        <v>60</v>
      </c>
      <c r="H760" s="172" t="str">
        <f>Simulações!CT760</f>
        <v>Médio I</v>
      </c>
      <c r="I760" s="172" t="str">
        <f>IF(Simulações!CU760="","",Simulações!CU760)</f>
        <v/>
      </c>
      <c r="J760" s="172" t="str">
        <f>IF(Simulações!CX760="","",Simulações!CX760)</f>
        <v/>
      </c>
      <c r="K760" s="176">
        <f>Simulações!AL760</f>
        <v>2</v>
      </c>
      <c r="L760" s="176">
        <f>Simulações!AS760</f>
        <v>0</v>
      </c>
      <c r="M760" s="172" t="str">
        <f>IF(Simulações!CY760="","",Simulações!CY760)</f>
        <v/>
      </c>
      <c r="N760" s="172" t="str">
        <f>IF(Simulações!CZ760="","",Simulações!CZ760)</f>
        <v/>
      </c>
      <c r="O760" s="172">
        <v>1</v>
      </c>
    </row>
    <row r="761" spans="1:15" ht="14.25" customHeight="1" x14ac:dyDescent="0.25">
      <c r="A761" s="1" t="str">
        <f>Simulações!D761</f>
        <v>Aguati [Estrutural]</v>
      </c>
      <c r="B761" s="172" t="str">
        <f>Simulações!DK761</f>
        <v>Sim</v>
      </c>
      <c r="C761" s="183">
        <f>Simulações!K761</f>
        <v>70</v>
      </c>
      <c r="D761" s="172" t="str">
        <f>Simulações!G761</f>
        <v>C3</v>
      </c>
      <c r="E761" s="172" t="str">
        <f>Simulações!CH761</f>
        <v>LEDSTAR</v>
      </c>
      <c r="F761" s="184" t="str">
        <f>Simulações!CI761</f>
        <v xml:space="preserve"> SL VT 9.1 35W</v>
      </c>
      <c r="G761" s="172">
        <f>Simulações!CN761</f>
        <v>35</v>
      </c>
      <c r="H761" s="172" t="str">
        <f>Simulações!CT761</f>
        <v>Curto II</v>
      </c>
      <c r="I761" s="172" t="str">
        <f>IF(Simulações!CU761="","",Simulações!CU761)</f>
        <v/>
      </c>
      <c r="J761" s="172" t="str">
        <f>IF(Simulações!CX761="","",Simulações!CX761)</f>
        <v/>
      </c>
      <c r="K761" s="176">
        <f>Simulações!AL761</f>
        <v>2</v>
      </c>
      <c r="L761" s="176">
        <f>Simulações!AS761</f>
        <v>0</v>
      </c>
      <c r="M761" s="172" t="str">
        <f>IF(Simulações!CY761="","",Simulações!CY761)</f>
        <v/>
      </c>
      <c r="N761" s="172" t="str">
        <f>IF(Simulações!CZ761="","",Simulações!CZ761)</f>
        <v/>
      </c>
      <c r="O761" s="172">
        <v>1</v>
      </c>
    </row>
    <row r="762" spans="1:15" ht="14.25" customHeight="1" x14ac:dyDescent="0.25">
      <c r="A762" s="1" t="str">
        <f>Simulações!D762</f>
        <v>Aguati [Estrutural]</v>
      </c>
      <c r="B762" s="172" t="str">
        <f>Simulações!DK762</f>
        <v>Sim</v>
      </c>
      <c r="C762" s="183">
        <f>Simulações!K762</f>
        <v>70</v>
      </c>
      <c r="D762" s="172" t="str">
        <f>Simulações!G762</f>
        <v>C3</v>
      </c>
      <c r="E762" s="172" t="str">
        <f>Simulações!CH762</f>
        <v>SX LIGHTING</v>
      </c>
      <c r="F762" s="172" t="str">
        <f>Simulações!CI762</f>
        <v>SX-INEVO040HF</v>
      </c>
      <c r="G762" s="172">
        <f>Simulações!CN762</f>
        <v>39</v>
      </c>
      <c r="H762" s="172" t="str">
        <f>Simulações!CT762</f>
        <v>Curto II</v>
      </c>
      <c r="I762" s="172" t="str">
        <f>IF(Simulações!CU762="","",Simulações!CU762)</f>
        <v/>
      </c>
      <c r="J762" s="172" t="str">
        <f>IF(Simulações!CX762="","",Simulações!CX762)</f>
        <v/>
      </c>
      <c r="K762" s="176">
        <f>Simulações!AL762</f>
        <v>2</v>
      </c>
      <c r="L762" s="176">
        <f>Simulações!AS762</f>
        <v>0</v>
      </c>
      <c r="M762" s="172" t="str">
        <f>IF(Simulações!CY762="","",Simulações!CY762)</f>
        <v/>
      </c>
      <c r="N762" s="172" t="str">
        <f>IF(Simulações!CZ762="","",Simulações!CZ762)</f>
        <v/>
      </c>
      <c r="O762" s="172">
        <v>1</v>
      </c>
    </row>
    <row r="763" spans="1:15" ht="14.25" customHeight="1" x14ac:dyDescent="0.25">
      <c r="A763" s="1" t="str">
        <f>Simulações!D763</f>
        <v>Aguati [Estrutural]</v>
      </c>
      <c r="B763" s="172" t="str">
        <f>Simulações!DK763</f>
        <v>Sim</v>
      </c>
      <c r="C763" s="183">
        <f>Simulações!K763</f>
        <v>70</v>
      </c>
      <c r="D763" s="172" t="str">
        <f>Simulações!G763</f>
        <v>C3</v>
      </c>
      <c r="E763" s="172" t="str">
        <f>Simulações!CH763</f>
        <v>TECNOWATT</v>
      </c>
      <c r="F763" s="172" t="str">
        <f>Simulações!CI763</f>
        <v xml:space="preserve">SIGSAGPTLRRSSNDL_40W_50IBBRS
</v>
      </c>
      <c r="G763" s="172">
        <f>Simulações!CN763</f>
        <v>40</v>
      </c>
      <c r="H763" s="172" t="str">
        <f>Simulações!CT763</f>
        <v>Curto II</v>
      </c>
      <c r="I763" s="172" t="str">
        <f>IF(Simulações!CU763="","",Simulações!CU763)</f>
        <v/>
      </c>
      <c r="J763" s="172" t="str">
        <f>IF(Simulações!CX763="","",Simulações!CX763)</f>
        <v/>
      </c>
      <c r="K763" s="176">
        <f>Simulações!AL763</f>
        <v>2</v>
      </c>
      <c r="L763" s="176">
        <f>Simulações!AS763</f>
        <v>0</v>
      </c>
      <c r="M763" s="172" t="str">
        <f>IF(Simulações!CY763="","",Simulações!CY763)</f>
        <v/>
      </c>
      <c r="N763" s="172" t="str">
        <f>IF(Simulações!CZ763="","",Simulações!CZ763)</f>
        <v/>
      </c>
      <c r="O763" s="172">
        <v>1</v>
      </c>
    </row>
    <row r="764" spans="1:15" ht="14.25" customHeight="1" x14ac:dyDescent="0.25">
      <c r="A764" s="1" t="str">
        <f>Simulações!D764</f>
        <v>Alvaro Fragoso [Estrutural]</v>
      </c>
      <c r="B764" s="172" t="str">
        <f>Simulações!DK764</f>
        <v>Sim</v>
      </c>
      <c r="C764" s="183">
        <f>Simulações!K764</f>
        <v>72</v>
      </c>
      <c r="D764" s="172" t="str">
        <f>Simulações!G764</f>
        <v>C4</v>
      </c>
      <c r="E764" s="172" t="str">
        <f>Simulações!CH764</f>
        <v>LEDSTAR</v>
      </c>
      <c r="F764" s="184" t="str">
        <f>Simulações!CI764</f>
        <v xml:space="preserve"> SL VT 9.1 44W</v>
      </c>
      <c r="G764" s="172">
        <f>Simulações!CN764</f>
        <v>44</v>
      </c>
      <c r="H764" s="172" t="str">
        <f>Simulações!CT764</f>
        <v>Médio I</v>
      </c>
      <c r="I764" s="172" t="str">
        <f>IF(Simulações!CU764="","",Simulações!CU764)</f>
        <v/>
      </c>
      <c r="J764" s="172" t="str">
        <f>IF(Simulações!CX764="","",Simulações!CX764)</f>
        <v/>
      </c>
      <c r="K764" s="176">
        <f>Simulações!AL764</f>
        <v>2</v>
      </c>
      <c r="L764" s="176">
        <f>Simulações!AS764</f>
        <v>0</v>
      </c>
      <c r="M764" s="172" t="str">
        <f>IF(Simulações!CY764="","",Simulações!CY764)</f>
        <v/>
      </c>
      <c r="N764" s="172" t="str">
        <f>IF(Simulações!CZ764="","",Simulações!CZ764)</f>
        <v/>
      </c>
      <c r="O764" s="172">
        <v>1</v>
      </c>
    </row>
    <row r="765" spans="1:15" ht="14.25" customHeight="1" x14ac:dyDescent="0.25">
      <c r="A765" s="1" t="str">
        <f>Simulações!D765</f>
        <v>Alvaro Fragoso [Estrutural]</v>
      </c>
      <c r="B765" s="172" t="str">
        <f>Simulações!DK765</f>
        <v>Sim</v>
      </c>
      <c r="C765" s="183">
        <f>Simulações!K765</f>
        <v>72</v>
      </c>
      <c r="D765" s="172" t="str">
        <f>Simulações!G765</f>
        <v>C4</v>
      </c>
      <c r="E765" s="172" t="str">
        <f>Simulações!CH765</f>
        <v>SX LIGHTING</v>
      </c>
      <c r="F765" s="172" t="str">
        <f>Simulações!CI765</f>
        <v>SX-INEVO050HF</v>
      </c>
      <c r="G765" s="172">
        <f>Simulações!CN765</f>
        <v>50</v>
      </c>
      <c r="H765" s="172" t="str">
        <f>Simulações!CT765</f>
        <v>Médio I</v>
      </c>
      <c r="I765" s="172" t="str">
        <f>IF(Simulações!CU765="","",Simulações!CU765)</f>
        <v>Médio I</v>
      </c>
      <c r="J765" s="172" t="str">
        <f>IF(Simulações!CX765="","",Simulações!CX765)</f>
        <v/>
      </c>
      <c r="K765" s="176">
        <f>Simulações!AL765</f>
        <v>2</v>
      </c>
      <c r="L765" s="176">
        <f>Simulações!AS765</f>
        <v>0</v>
      </c>
      <c r="M765" s="172" t="str">
        <f>IF(Simulações!CY765="","",Simulações!CY765)</f>
        <v/>
      </c>
      <c r="N765" s="172" t="str">
        <f>IF(Simulações!CZ765="","",Simulações!CZ765)</f>
        <v/>
      </c>
      <c r="O765" s="172">
        <v>1</v>
      </c>
    </row>
    <row r="766" spans="1:15" ht="14.25" customHeight="1" x14ac:dyDescent="0.25">
      <c r="A766" s="1" t="str">
        <f>Simulações!D766</f>
        <v>Alvaro Fragoso [Estrutural]</v>
      </c>
      <c r="B766" s="172" t="str">
        <f>Simulações!DK766</f>
        <v>Sim</v>
      </c>
      <c r="C766" s="183">
        <f>Simulações!K766</f>
        <v>72</v>
      </c>
      <c r="D766" s="172" t="str">
        <f>Simulações!G766</f>
        <v>C4</v>
      </c>
      <c r="E766" s="172" t="str">
        <f>Simulações!CH766</f>
        <v>TECNOWATT</v>
      </c>
      <c r="F766" s="172" t="str">
        <f>Simulações!CI766</f>
        <v xml:space="preserve">SIGSAGPTLRRSSNDL_40W_50IBBRS
</v>
      </c>
      <c r="G766" s="172">
        <f>Simulações!CN766</f>
        <v>40</v>
      </c>
      <c r="H766" s="172" t="str">
        <f>Simulações!CT766</f>
        <v>Médio I</v>
      </c>
      <c r="I766" s="172" t="str">
        <f>IF(Simulações!CU766="","",Simulações!CU766)</f>
        <v>Médio I</v>
      </c>
      <c r="J766" s="172" t="str">
        <f>IF(Simulações!CX766="","",Simulações!CX766)</f>
        <v/>
      </c>
      <c r="K766" s="176">
        <f>Simulações!AL766</f>
        <v>2</v>
      </c>
      <c r="L766" s="176">
        <f>Simulações!AS766</f>
        <v>0</v>
      </c>
      <c r="M766" s="172" t="str">
        <f>IF(Simulações!CY766="","",Simulações!CY766)</f>
        <v/>
      </c>
      <c r="N766" s="172" t="str">
        <f>IF(Simulações!CZ766="","",Simulações!CZ766)</f>
        <v/>
      </c>
      <c r="O766" s="172">
        <v>1</v>
      </c>
    </row>
    <row r="767" spans="1:15" ht="14.25" customHeight="1" x14ac:dyDescent="0.25">
      <c r="A767" s="1" t="str">
        <f>Simulações!D767</f>
        <v>Nito Terroi [Estrutural]</v>
      </c>
      <c r="B767" s="172" t="str">
        <f>Simulações!DK767</f>
        <v>Sim</v>
      </c>
      <c r="C767" s="183">
        <f>Simulações!K767</f>
        <v>96</v>
      </c>
      <c r="D767" s="172" t="str">
        <f>Simulações!G767</f>
        <v>C4</v>
      </c>
      <c r="E767" s="172" t="str">
        <f>Simulações!CH767</f>
        <v>LEDSTAR</v>
      </c>
      <c r="F767" s="184" t="str">
        <f>Simulações!CI767</f>
        <v xml:space="preserve"> SL VT 9.1 44W</v>
      </c>
      <c r="G767" s="172">
        <f>Simulações!CN767</f>
        <v>44</v>
      </c>
      <c r="H767" s="172" t="str">
        <f>Simulações!CT767</f>
        <v>Médio I</v>
      </c>
      <c r="I767" s="172" t="str">
        <f>IF(Simulações!CU767="","",Simulações!CU767)</f>
        <v/>
      </c>
      <c r="J767" s="172" t="str">
        <f>IF(Simulações!CX767="","",Simulações!CX767)</f>
        <v/>
      </c>
      <c r="K767" s="176">
        <f>Simulações!AL767</f>
        <v>2</v>
      </c>
      <c r="L767" s="176">
        <f>Simulações!AS767</f>
        <v>0</v>
      </c>
      <c r="M767" s="172" t="str">
        <f>IF(Simulações!CY767="","",Simulações!CY767)</f>
        <v/>
      </c>
      <c r="N767" s="172" t="str">
        <f>IF(Simulações!CZ767="","",Simulações!CZ767)</f>
        <v/>
      </c>
      <c r="O767" s="172">
        <v>1</v>
      </c>
    </row>
    <row r="768" spans="1:15" ht="14.25" customHeight="1" x14ac:dyDescent="0.25">
      <c r="A768" s="1" t="str">
        <f>Simulações!D768</f>
        <v>Nito Terroi [Estrutural]</v>
      </c>
      <c r="B768" s="172" t="str">
        <f>Simulações!DK768</f>
        <v>Sim</v>
      </c>
      <c r="C768" s="183">
        <f>Simulações!K768</f>
        <v>96</v>
      </c>
      <c r="D768" s="172" t="str">
        <f>Simulações!G768</f>
        <v>C4</v>
      </c>
      <c r="E768" s="172" t="str">
        <f>Simulações!CH768</f>
        <v>SX LIGHTING</v>
      </c>
      <c r="F768" s="172" t="str">
        <f>Simulações!CI768</f>
        <v>SX-INEVO050HF</v>
      </c>
      <c r="G768" s="172">
        <f>Simulações!CN768</f>
        <v>50</v>
      </c>
      <c r="H768" s="172" t="str">
        <f>Simulações!CT768</f>
        <v>Médio I</v>
      </c>
      <c r="I768" s="172" t="str">
        <f>IF(Simulações!CU768="","",Simulações!CU768)</f>
        <v/>
      </c>
      <c r="J768" s="172" t="str">
        <f>IF(Simulações!CX768="","",Simulações!CX768)</f>
        <v/>
      </c>
      <c r="K768" s="176">
        <f>Simulações!AL768</f>
        <v>2</v>
      </c>
      <c r="L768" s="176">
        <f>Simulações!AS768</f>
        <v>0</v>
      </c>
      <c r="M768" s="172" t="str">
        <f>IF(Simulações!CY768="","",Simulações!CY768)</f>
        <v/>
      </c>
      <c r="N768" s="172" t="str">
        <f>IF(Simulações!CZ768="","",Simulações!CZ768)</f>
        <v/>
      </c>
      <c r="O768" s="172">
        <v>1</v>
      </c>
    </row>
    <row r="769" spans="1:15" ht="14.25" customHeight="1" x14ac:dyDescent="0.25">
      <c r="A769" s="1" t="str">
        <f>Simulações!D769</f>
        <v>Nito Terroi [Estrutural]</v>
      </c>
      <c r="B769" s="172" t="str">
        <f>Simulações!DK769</f>
        <v>Sim</v>
      </c>
      <c r="C769" s="183">
        <f>Simulações!K769</f>
        <v>96</v>
      </c>
      <c r="D769" s="172" t="str">
        <f>Simulações!G769</f>
        <v>C4</v>
      </c>
      <c r="E769" s="172" t="str">
        <f>Simulações!CH769</f>
        <v>TECNOWATT</v>
      </c>
      <c r="F769" s="172" t="str">
        <f>Simulações!CI769</f>
        <v xml:space="preserve">SIGSAGPTLRRSSNDL_50W_61IBBRS
</v>
      </c>
      <c r="G769" s="172">
        <f>Simulações!CN769</f>
        <v>50</v>
      </c>
      <c r="H769" s="172" t="str">
        <f>Simulações!CT769</f>
        <v>Médio I</v>
      </c>
      <c r="I769" s="172" t="str">
        <f>IF(Simulações!CU769="","",Simulações!CU769)</f>
        <v/>
      </c>
      <c r="J769" s="172" t="str">
        <f>IF(Simulações!CX769="","",Simulações!CX769)</f>
        <v/>
      </c>
      <c r="K769" s="176">
        <f>Simulações!AL769</f>
        <v>2</v>
      </c>
      <c r="L769" s="176">
        <f>Simulações!AS769</f>
        <v>0</v>
      </c>
      <c r="M769" s="172" t="str">
        <f>IF(Simulações!CY769="","",Simulações!CY769)</f>
        <v/>
      </c>
      <c r="N769" s="172" t="str">
        <f>IF(Simulações!CZ769="","",Simulações!CZ769)</f>
        <v/>
      </c>
      <c r="O769" s="172">
        <v>1</v>
      </c>
    </row>
    <row r="770" spans="1:15" ht="14.25" customHeight="1" x14ac:dyDescent="0.25">
      <c r="A770" s="1" t="str">
        <f>Simulações!D770</f>
        <v>Carlos Pena Filho [Estrutural]</v>
      </c>
      <c r="B770" s="172" t="str">
        <f>Simulações!DK770</f>
        <v>Sim</v>
      </c>
      <c r="C770" s="183">
        <f>Simulações!K770</f>
        <v>50</v>
      </c>
      <c r="D770" s="172" t="str">
        <f>Simulações!G770</f>
        <v>-</v>
      </c>
      <c r="E770" s="172" t="str">
        <f>Simulações!CH770</f>
        <v>LEDSTAR</v>
      </c>
      <c r="F770" s="184" t="str">
        <f>Simulações!CI770</f>
        <v xml:space="preserve"> SL VT 9.1 17W</v>
      </c>
      <c r="G770" s="172">
        <f>Simulações!CN770</f>
        <v>17</v>
      </c>
      <c r="H770" s="172" t="str">
        <f>Simulações!CT770</f>
        <v>Curto I</v>
      </c>
      <c r="I770" s="172" t="str">
        <f>IF(Simulações!CU770="","",Simulações!CU770)</f>
        <v/>
      </c>
      <c r="J770" s="172" t="str">
        <f>IF(Simulações!CX770="","",Simulações!CX770)</f>
        <v/>
      </c>
      <c r="K770" s="176">
        <f>Simulações!AL770</f>
        <v>2</v>
      </c>
      <c r="L770" s="176">
        <f>Simulações!AS770</f>
        <v>0</v>
      </c>
      <c r="M770" s="172" t="str">
        <f>IF(Simulações!CY770="","",Simulações!CY770)</f>
        <v/>
      </c>
      <c r="N770" s="172" t="str">
        <f>IF(Simulações!CZ770="","",Simulações!CZ770)</f>
        <v/>
      </c>
      <c r="O770" s="172">
        <v>1</v>
      </c>
    </row>
    <row r="771" spans="1:15" ht="14.25" customHeight="1" x14ac:dyDescent="0.25">
      <c r="A771" s="1" t="str">
        <f>Simulações!D771</f>
        <v>Carlos Pena Filho [Estrutural]</v>
      </c>
      <c r="B771" s="172" t="str">
        <f>Simulações!DK771</f>
        <v>Sim</v>
      </c>
      <c r="C771" s="183">
        <f>Simulações!K771</f>
        <v>50</v>
      </c>
      <c r="D771" s="172" t="str">
        <f>Simulações!G771</f>
        <v>-</v>
      </c>
      <c r="E771" s="172" t="str">
        <f>Simulações!CH771</f>
        <v>SX LIGHTING</v>
      </c>
      <c r="F771" s="172" t="str">
        <f>Simulações!CI771</f>
        <v>SX-INEVO020HF</v>
      </c>
      <c r="G771" s="172">
        <f>Simulações!CN771</f>
        <v>22.5</v>
      </c>
      <c r="H771" s="172" t="str">
        <f>Simulações!CT771</f>
        <v>Curto I</v>
      </c>
      <c r="I771" s="172" t="str">
        <f>IF(Simulações!CU771="","",Simulações!CU771)</f>
        <v/>
      </c>
      <c r="J771" s="172" t="str">
        <f>IF(Simulações!CX771="","",Simulações!CX771)</f>
        <v/>
      </c>
      <c r="K771" s="176">
        <f>Simulações!AL771</f>
        <v>2</v>
      </c>
      <c r="L771" s="176">
        <f>Simulações!AS771</f>
        <v>0</v>
      </c>
      <c r="M771" s="172" t="str">
        <f>IF(Simulações!CY771="","",Simulações!CY771)</f>
        <v/>
      </c>
      <c r="N771" s="172" t="str">
        <f>IF(Simulações!CZ771="","",Simulações!CZ771)</f>
        <v/>
      </c>
      <c r="O771" s="172">
        <v>1</v>
      </c>
    </row>
    <row r="772" spans="1:15" ht="14.25" customHeight="1" x14ac:dyDescent="0.25">
      <c r="A772" s="1" t="str">
        <f>Simulações!D772</f>
        <v>Carlos Pena Filho [Estrutural]</v>
      </c>
      <c r="B772" s="172" t="str">
        <f>Simulações!DK772</f>
        <v>Sim</v>
      </c>
      <c r="C772" s="183">
        <f>Simulações!K772</f>
        <v>50</v>
      </c>
      <c r="D772" s="172" t="str">
        <f>Simulações!G772</f>
        <v>-</v>
      </c>
      <c r="E772" s="172" t="str">
        <f>Simulações!CH772</f>
        <v>TECNOWATT</v>
      </c>
      <c r="F772" s="172" t="str">
        <f>Simulações!CI772</f>
        <v xml:space="preserve">SIGSAGPTLRRSSNDL_30W_38IBBRS
</v>
      </c>
      <c r="G772" s="172">
        <f>Simulações!CN772</f>
        <v>30</v>
      </c>
      <c r="H772" s="172" t="str">
        <f>Simulações!CT772</f>
        <v>Curto I</v>
      </c>
      <c r="I772" s="172" t="str">
        <f>IF(Simulações!CU772="","",Simulações!CU772)</f>
        <v/>
      </c>
      <c r="J772" s="172" t="str">
        <f>IF(Simulações!CX772="","",Simulações!CX772)</f>
        <v/>
      </c>
      <c r="K772" s="176">
        <f>Simulações!AL772</f>
        <v>2</v>
      </c>
      <c r="L772" s="176">
        <f>Simulações!AS772</f>
        <v>0</v>
      </c>
      <c r="M772" s="172" t="str">
        <f>IF(Simulações!CY772="","",Simulações!CY772)</f>
        <v/>
      </c>
      <c r="N772" s="172" t="str">
        <f>IF(Simulações!CZ772="","",Simulações!CZ772)</f>
        <v/>
      </c>
      <c r="O772" s="172">
        <v>1</v>
      </c>
    </row>
    <row r="773" spans="1:15" ht="14.25" customHeight="1" x14ac:dyDescent="0.25">
      <c r="A773" s="1" t="str">
        <f>Simulações!D773</f>
        <v>General San Martim [Estrutural]</v>
      </c>
      <c r="B773" s="172" t="str">
        <f>Simulações!DK773</f>
        <v>Sim</v>
      </c>
      <c r="C773" s="183">
        <f>Simulações!K773</f>
        <v>70</v>
      </c>
      <c r="D773" s="172" t="str">
        <f>Simulações!G773</f>
        <v>-</v>
      </c>
      <c r="E773" s="172" t="str">
        <f>Simulações!CH773</f>
        <v>LEDSTAR</v>
      </c>
      <c r="F773" s="184" t="str">
        <f>Simulações!CI773</f>
        <v xml:space="preserve"> SL VT 9.1 17W</v>
      </c>
      <c r="G773" s="172">
        <f>Simulações!CN773</f>
        <v>17</v>
      </c>
      <c r="H773" s="172" t="str">
        <f>Simulações!CT773</f>
        <v>Curto I</v>
      </c>
      <c r="I773" s="172" t="str">
        <f>IF(Simulações!CU773="","",Simulações!CU773)</f>
        <v/>
      </c>
      <c r="J773" s="172" t="str">
        <f>IF(Simulações!CX773="","",Simulações!CX773)</f>
        <v/>
      </c>
      <c r="K773" s="176">
        <f>Simulações!AL773</f>
        <v>4</v>
      </c>
      <c r="L773" s="176">
        <f>Simulações!AS773</f>
        <v>0</v>
      </c>
      <c r="M773" s="172" t="str">
        <f>IF(Simulações!CY773="","",Simulações!CY773)</f>
        <v/>
      </c>
      <c r="N773" s="172" t="str">
        <f>IF(Simulações!CZ773="","",Simulações!CZ773)</f>
        <v/>
      </c>
      <c r="O773" s="172">
        <v>1</v>
      </c>
    </row>
    <row r="774" spans="1:15" ht="14.25" customHeight="1" x14ac:dyDescent="0.25">
      <c r="A774" s="1" t="str">
        <f>Simulações!D774</f>
        <v>General San Martim [Estrutural]</v>
      </c>
      <c r="B774" s="172" t="str">
        <f>Simulações!DK774</f>
        <v>Sim</v>
      </c>
      <c r="C774" s="183">
        <f>Simulações!K774</f>
        <v>70</v>
      </c>
      <c r="D774" s="172" t="str">
        <f>Simulações!G774</f>
        <v>-</v>
      </c>
      <c r="E774" s="172" t="str">
        <f>Simulações!CH774</f>
        <v>SX LIGHTING</v>
      </c>
      <c r="F774" s="172" t="str">
        <f>Simulações!CI774</f>
        <v>SX-INEVO020HF</v>
      </c>
      <c r="G774" s="172">
        <f>Simulações!CN774</f>
        <v>22.5</v>
      </c>
      <c r="H774" s="172" t="str">
        <f>Simulações!CT774</f>
        <v>Curto I</v>
      </c>
      <c r="I774" s="172" t="str">
        <f>IF(Simulações!CU774="","",Simulações!CU774)</f>
        <v/>
      </c>
      <c r="J774" s="172" t="str">
        <f>IF(Simulações!CX774="","",Simulações!CX774)</f>
        <v/>
      </c>
      <c r="K774" s="176">
        <f>Simulações!AL774</f>
        <v>4</v>
      </c>
      <c r="L774" s="176">
        <f>Simulações!AS774</f>
        <v>0</v>
      </c>
      <c r="M774" s="172" t="str">
        <f>IF(Simulações!CY774="","",Simulações!CY774)</f>
        <v/>
      </c>
      <c r="N774" s="172" t="str">
        <f>IF(Simulações!CZ774="","",Simulações!CZ774)</f>
        <v/>
      </c>
      <c r="O774" s="172">
        <v>1</v>
      </c>
    </row>
    <row r="775" spans="1:15" ht="14.25" customHeight="1" x14ac:dyDescent="0.25">
      <c r="A775" s="1" t="str">
        <f>Simulações!D775</f>
        <v>General San Martim [Estrutural]</v>
      </c>
      <c r="B775" s="172" t="str">
        <f>Simulações!DK775</f>
        <v>Sim</v>
      </c>
      <c r="C775" s="183">
        <f>Simulações!K775</f>
        <v>70</v>
      </c>
      <c r="D775" s="172" t="str">
        <f>Simulações!G775</f>
        <v>-</v>
      </c>
      <c r="E775" s="172" t="str">
        <f>Simulações!CH775</f>
        <v>TECNOWATT</v>
      </c>
      <c r="F775" s="172" t="str">
        <f>Simulações!CI775</f>
        <v xml:space="preserve">SIGSAGPTLRRSSNDL_30W_38IBBRS
</v>
      </c>
      <c r="G775" s="172">
        <f>Simulações!CN775</f>
        <v>30</v>
      </c>
      <c r="H775" s="172" t="str">
        <f>Simulações!CT775</f>
        <v>Curto I</v>
      </c>
      <c r="I775" s="172" t="str">
        <f>IF(Simulações!CU775="","",Simulações!CU775)</f>
        <v/>
      </c>
      <c r="J775" s="172" t="str">
        <f>IF(Simulações!CX775="","",Simulações!CX775)</f>
        <v/>
      </c>
      <c r="K775" s="176">
        <f>Simulações!AL775</f>
        <v>4</v>
      </c>
      <c r="L775" s="176">
        <f>Simulações!AS775</f>
        <v>0</v>
      </c>
      <c r="M775" s="172" t="str">
        <f>IF(Simulações!CY775="","",Simulações!CY775)</f>
        <v/>
      </c>
      <c r="N775" s="172" t="str">
        <f>IF(Simulações!CZ775="","",Simulações!CZ775)</f>
        <v/>
      </c>
      <c r="O775" s="172">
        <v>1</v>
      </c>
    </row>
    <row r="776" spans="1:15" ht="14.25" customHeight="1" x14ac:dyDescent="0.25">
      <c r="A776" s="1" t="str">
        <f>Simulações!D776</f>
        <v>Rua Francisco de Barros Barreto [Estrutural]</v>
      </c>
      <c r="B776" s="172" t="str">
        <f>Simulações!DK776</f>
        <v>Sim</v>
      </c>
      <c r="C776" s="183">
        <f>Simulações!K776</f>
        <v>70</v>
      </c>
      <c r="D776" s="172" t="str">
        <f>Simulações!G776</f>
        <v>C4</v>
      </c>
      <c r="E776" s="172" t="str">
        <f>Simulações!CH776</f>
        <v>LEDSTAR</v>
      </c>
      <c r="F776" s="184" t="str">
        <f>Simulações!CI776</f>
        <v xml:space="preserve"> SL VT 9.1 28W</v>
      </c>
      <c r="G776" s="172">
        <f>Simulações!CN776</f>
        <v>28</v>
      </c>
      <c r="H776" s="172" t="str">
        <f>Simulações!CT776</f>
        <v>Médio II</v>
      </c>
      <c r="I776" s="172" t="str">
        <f>IF(Simulações!CU776="","",Simulações!CU776)</f>
        <v/>
      </c>
      <c r="J776" s="172" t="str">
        <f>IF(Simulações!CX776="","",Simulações!CX776)</f>
        <v/>
      </c>
      <c r="K776" s="176">
        <f>Simulações!AL776</f>
        <v>2</v>
      </c>
      <c r="L776" s="176">
        <f>Simulações!AS776</f>
        <v>0</v>
      </c>
      <c r="M776" s="172" t="str">
        <f>IF(Simulações!CY776="","",Simulações!CY776)</f>
        <v/>
      </c>
      <c r="N776" s="172" t="str">
        <f>IF(Simulações!CZ776="","",Simulações!CZ776)</f>
        <v/>
      </c>
      <c r="O776" s="172">
        <v>1</v>
      </c>
    </row>
    <row r="777" spans="1:15" ht="14.25" customHeight="1" x14ac:dyDescent="0.25">
      <c r="A777" s="1" t="str">
        <f>Simulações!D777</f>
        <v>Rua Francisco de Barros Barreto [Estrutural]</v>
      </c>
      <c r="B777" s="172" t="str">
        <f>Simulações!DK777</f>
        <v>Sim</v>
      </c>
      <c r="C777" s="183">
        <f>Simulações!K777</f>
        <v>70</v>
      </c>
      <c r="D777" s="172" t="str">
        <f>Simulações!G777</f>
        <v>C4</v>
      </c>
      <c r="E777" s="172" t="str">
        <f>Simulações!CH777</f>
        <v>SX LIGHTING</v>
      </c>
      <c r="F777" s="172" t="str">
        <f>Simulações!CI777</f>
        <v>SX-INEVO030HF</v>
      </c>
      <c r="G777" s="172">
        <f>Simulações!CN777</f>
        <v>31</v>
      </c>
      <c r="H777" s="172" t="str">
        <f>Simulações!CT777</f>
        <v>Médio II</v>
      </c>
      <c r="I777" s="172" t="str">
        <f>IF(Simulações!CU777="","",Simulações!CU777)</f>
        <v/>
      </c>
      <c r="J777" s="172" t="str">
        <f>IF(Simulações!CX777="","",Simulações!CX777)</f>
        <v/>
      </c>
      <c r="K777" s="176">
        <f>Simulações!AL777</f>
        <v>2</v>
      </c>
      <c r="L777" s="176">
        <f>Simulações!AS777</f>
        <v>0</v>
      </c>
      <c r="M777" s="172" t="str">
        <f>IF(Simulações!CY777="","",Simulações!CY777)</f>
        <v/>
      </c>
      <c r="N777" s="172" t="str">
        <f>IF(Simulações!CZ777="","",Simulações!CZ777)</f>
        <v/>
      </c>
      <c r="O777" s="172">
        <v>1</v>
      </c>
    </row>
    <row r="778" spans="1:15" ht="14.25" customHeight="1" x14ac:dyDescent="0.25">
      <c r="A778" s="1" t="str">
        <f>Simulações!D778</f>
        <v>Rua Francisco de Barros Barreto [Estrutural]</v>
      </c>
      <c r="B778" s="172" t="str">
        <f>Simulações!DK778</f>
        <v>Sim</v>
      </c>
      <c r="C778" s="183">
        <f>Simulações!K778</f>
        <v>70</v>
      </c>
      <c r="D778" s="172" t="str">
        <f>Simulações!G778</f>
        <v>C4</v>
      </c>
      <c r="E778" s="172" t="str">
        <f>Simulações!CH778</f>
        <v>TECNOWATT</v>
      </c>
      <c r="F778" s="172" t="str">
        <f>Simulações!CI778</f>
        <v xml:space="preserve">SIGSAGPTLRRSSNDL_30W_38IBBRS
</v>
      </c>
      <c r="G778" s="172">
        <f>Simulações!CN778</f>
        <v>30</v>
      </c>
      <c r="H778" s="172" t="str">
        <f>Simulações!CT778</f>
        <v>Médio II</v>
      </c>
      <c r="I778" s="172" t="str">
        <f>IF(Simulações!CU778="","",Simulações!CU778)</f>
        <v/>
      </c>
      <c r="J778" s="172" t="str">
        <f>IF(Simulações!CX778="","",Simulações!CX778)</f>
        <v/>
      </c>
      <c r="K778" s="176">
        <f>Simulações!AL778</f>
        <v>2</v>
      </c>
      <c r="L778" s="176">
        <f>Simulações!AS778</f>
        <v>0</v>
      </c>
      <c r="M778" s="172" t="str">
        <f>IF(Simulações!CY778="","",Simulações!CY778)</f>
        <v/>
      </c>
      <c r="N778" s="172" t="str">
        <f>IF(Simulações!CZ778="","",Simulações!CZ778)</f>
        <v/>
      </c>
      <c r="O778" s="172">
        <v>1</v>
      </c>
    </row>
    <row r="779" spans="1:15" ht="14.25" customHeight="1" x14ac:dyDescent="0.25">
      <c r="A779" s="1" t="str">
        <f>Simulações!D779</f>
        <v>Vassourinhas [Estrutural]</v>
      </c>
      <c r="B779" s="172" t="str">
        <f>Simulações!DK779</f>
        <v>Sim</v>
      </c>
      <c r="C779" s="183">
        <f>Simulações!K779</f>
        <v>72</v>
      </c>
      <c r="D779" s="172" t="str">
        <f>Simulações!G779</f>
        <v>C4</v>
      </c>
      <c r="E779" s="172" t="str">
        <f>Simulações!CH779</f>
        <v>LEDSTAR</v>
      </c>
      <c r="F779" s="184" t="str">
        <f>Simulações!CI779</f>
        <v xml:space="preserve"> SL VT 9.1 44W</v>
      </c>
      <c r="G779" s="172">
        <f>Simulações!CN779</f>
        <v>44</v>
      </c>
      <c r="H779" s="172" t="str">
        <f>Simulações!CT779</f>
        <v>Médio II</v>
      </c>
      <c r="I779" s="172" t="str">
        <f>IF(Simulações!CU779="","",Simulações!CU779)</f>
        <v/>
      </c>
      <c r="J779" s="172" t="str">
        <f>IF(Simulações!CX779="","",Simulações!CX779)</f>
        <v/>
      </c>
      <c r="K779" s="176">
        <f>Simulações!AL779</f>
        <v>2</v>
      </c>
      <c r="L779" s="176">
        <f>Simulações!AS779</f>
        <v>0</v>
      </c>
      <c r="M779" s="172" t="str">
        <f>IF(Simulações!CY779="","",Simulações!CY779)</f>
        <v/>
      </c>
      <c r="N779" s="172" t="str">
        <f>IF(Simulações!CZ779="","",Simulações!CZ779)</f>
        <v/>
      </c>
      <c r="O779" s="172">
        <v>1</v>
      </c>
    </row>
    <row r="780" spans="1:15" ht="14.25" customHeight="1" x14ac:dyDescent="0.25">
      <c r="A780" s="1" t="str">
        <f>Simulações!D780</f>
        <v>Vassourinhas [Estrutural]</v>
      </c>
      <c r="B780" s="172" t="str">
        <f>Simulações!DK780</f>
        <v>Sim</v>
      </c>
      <c r="C780" s="183">
        <f>Simulações!K780</f>
        <v>72</v>
      </c>
      <c r="D780" s="172" t="str">
        <f>Simulações!G780</f>
        <v>C4</v>
      </c>
      <c r="E780" s="172" t="str">
        <f>Simulações!CH780</f>
        <v>SX LIGHTING</v>
      </c>
      <c r="F780" s="172" t="str">
        <f>Simulações!CI780</f>
        <v>SX-INEVO040HF</v>
      </c>
      <c r="G780" s="172">
        <f>Simulações!CN780</f>
        <v>39</v>
      </c>
      <c r="H780" s="172" t="str">
        <f>Simulações!CT780</f>
        <v>Médio II</v>
      </c>
      <c r="I780" s="172" t="str">
        <f>IF(Simulações!CU780="","",Simulações!CU780)</f>
        <v/>
      </c>
      <c r="J780" s="172" t="str">
        <f>IF(Simulações!CX780="","",Simulações!CX780)</f>
        <v/>
      </c>
      <c r="K780" s="176">
        <f>Simulações!AL780</f>
        <v>2</v>
      </c>
      <c r="L780" s="176">
        <f>Simulações!AS780</f>
        <v>0</v>
      </c>
      <c r="M780" s="172" t="str">
        <f>IF(Simulações!CY780="","",Simulações!CY780)</f>
        <v/>
      </c>
      <c r="N780" s="172" t="str">
        <f>IF(Simulações!CZ780="","",Simulações!CZ780)</f>
        <v/>
      </c>
      <c r="O780" s="172">
        <v>1</v>
      </c>
    </row>
    <row r="781" spans="1:15" ht="14.25" customHeight="1" x14ac:dyDescent="0.25">
      <c r="A781" s="1" t="str">
        <f>Simulações!D781</f>
        <v>Vassourinhas [Estrutural]</v>
      </c>
      <c r="B781" s="172" t="str">
        <f>Simulações!DK781</f>
        <v>Sim</v>
      </c>
      <c r="C781" s="183">
        <f>Simulações!K781</f>
        <v>72</v>
      </c>
      <c r="D781" s="172" t="str">
        <f>Simulações!G781</f>
        <v>C4</v>
      </c>
      <c r="E781" s="172" t="str">
        <f>Simulações!CH781</f>
        <v>TECNOWATT</v>
      </c>
      <c r="F781" s="172" t="str">
        <f>Simulações!CI781</f>
        <v xml:space="preserve">SIGSAGPTLRRSSNDL_40W_50IBBRS
</v>
      </c>
      <c r="G781" s="172">
        <f>Simulações!CN781</f>
        <v>40</v>
      </c>
      <c r="H781" s="172" t="str">
        <f>Simulações!CT781</f>
        <v>Médio II</v>
      </c>
      <c r="I781" s="172" t="str">
        <f>IF(Simulações!CU781="","",Simulações!CU781)</f>
        <v/>
      </c>
      <c r="J781" s="172" t="str">
        <f>IF(Simulações!CX781="","",Simulações!CX781)</f>
        <v/>
      </c>
      <c r="K781" s="176">
        <f>Simulações!AL781</f>
        <v>2</v>
      </c>
      <c r="L781" s="176">
        <f>Simulações!AS781</f>
        <v>0</v>
      </c>
      <c r="M781" s="172" t="str">
        <f>IF(Simulações!CY781="","",Simulações!CY781)</f>
        <v/>
      </c>
      <c r="N781" s="172" t="str">
        <f>IF(Simulações!CZ781="","",Simulações!CZ781)</f>
        <v/>
      </c>
      <c r="O781" s="172">
        <v>1</v>
      </c>
    </row>
    <row r="782" spans="1:15" ht="14.25" customHeight="1" x14ac:dyDescent="0.25">
      <c r="A782" s="1" t="str">
        <f>Simulações!D782</f>
        <v>Av. Manoel Goncalves Da Luz [Estrutural]</v>
      </c>
      <c r="B782" s="172" t="str">
        <f>Simulações!DK782</f>
        <v>Sim</v>
      </c>
      <c r="C782" s="183">
        <f>Simulações!K782</f>
        <v>96</v>
      </c>
      <c r="D782" s="172" t="str">
        <f>Simulações!G782</f>
        <v>C5</v>
      </c>
      <c r="E782" s="172" t="str">
        <f>Simulações!CH782</f>
        <v>LEDSTAR</v>
      </c>
      <c r="F782" s="184" t="str">
        <f>Simulações!CI782</f>
        <v xml:space="preserve"> SL VT 9.1 28W</v>
      </c>
      <c r="G782" s="172">
        <f>Simulações!CN782</f>
        <v>28</v>
      </c>
      <c r="H782" s="172" t="str">
        <f>Simulações!CT782</f>
        <v>Longo I</v>
      </c>
      <c r="I782" s="172" t="str">
        <f>IF(Simulações!CU782="","",Simulações!CU782)</f>
        <v/>
      </c>
      <c r="J782" s="172" t="str">
        <f>IF(Simulações!CX782="","",Simulações!CX782)</f>
        <v/>
      </c>
      <c r="K782" s="176">
        <f>Simulações!AL782</f>
        <v>2</v>
      </c>
      <c r="L782" s="176">
        <f>Simulações!AS782</f>
        <v>2</v>
      </c>
      <c r="M782" s="172" t="str">
        <f>IF(Simulações!CY782="","",Simulações!CY782)</f>
        <v/>
      </c>
      <c r="N782" s="172" t="str">
        <f>IF(Simulações!CZ782="","",Simulações!CZ782)</f>
        <v/>
      </c>
      <c r="O782" s="172">
        <v>1</v>
      </c>
    </row>
    <row r="783" spans="1:15" ht="14.25" customHeight="1" x14ac:dyDescent="0.25">
      <c r="A783" s="1" t="str">
        <f>Simulações!D783</f>
        <v>Av. Manoel Goncalves Da Luz [Estrutural]</v>
      </c>
      <c r="B783" s="172" t="str">
        <f>Simulações!DK783</f>
        <v>Sim</v>
      </c>
      <c r="C783" s="183">
        <f>Simulações!K783</f>
        <v>96</v>
      </c>
      <c r="D783" s="172" t="str">
        <f>Simulações!G783</f>
        <v>C5</v>
      </c>
      <c r="E783" s="172" t="str">
        <f>Simulações!CH783</f>
        <v>SX LIGHTING</v>
      </c>
      <c r="F783" s="172" t="str">
        <f>Simulações!CI783</f>
        <v>SX-INEVO030HF</v>
      </c>
      <c r="G783" s="172">
        <f>Simulações!CN783</f>
        <v>31</v>
      </c>
      <c r="H783" s="172" t="str">
        <f>Simulações!CT783</f>
        <v>Longo I</v>
      </c>
      <c r="I783" s="172" t="str">
        <f>IF(Simulações!CU783="","",Simulações!CU783)</f>
        <v/>
      </c>
      <c r="J783" s="172" t="str">
        <f>IF(Simulações!CX783="","",Simulações!CX783)</f>
        <v/>
      </c>
      <c r="K783" s="176">
        <f>Simulações!AL783</f>
        <v>2</v>
      </c>
      <c r="L783" s="176">
        <f>Simulações!AS783</f>
        <v>2</v>
      </c>
      <c r="M783" s="172" t="str">
        <f>IF(Simulações!CY783="","",Simulações!CY783)</f>
        <v/>
      </c>
      <c r="N783" s="172" t="str">
        <f>IF(Simulações!CZ783="","",Simulações!CZ783)</f>
        <v/>
      </c>
      <c r="O783" s="172">
        <v>1</v>
      </c>
    </row>
    <row r="784" spans="1:15" ht="14.25" customHeight="1" x14ac:dyDescent="0.25">
      <c r="A784" s="1" t="str">
        <f>Simulações!D784</f>
        <v>Av. Manoel Goncalves Da Luz [Estrutural]</v>
      </c>
      <c r="B784" s="172" t="str">
        <f>Simulações!DK784</f>
        <v>Sim</v>
      </c>
      <c r="C784" s="183">
        <f>Simulações!K784</f>
        <v>96</v>
      </c>
      <c r="D784" s="172" t="str">
        <f>Simulações!G784</f>
        <v>C5</v>
      </c>
      <c r="E784" s="172" t="str">
        <f>Simulações!CH784</f>
        <v>TECNOWATT</v>
      </c>
      <c r="F784" s="172" t="str">
        <f>Simulações!CI784</f>
        <v xml:space="preserve">SIGSAGPTLRRSSNDL_30W_38IBBRS
</v>
      </c>
      <c r="G784" s="172">
        <f>Simulações!CN784</f>
        <v>30</v>
      </c>
      <c r="H784" s="172" t="str">
        <f>Simulações!CT784</f>
        <v>Longo I</v>
      </c>
      <c r="I784" s="172" t="str">
        <f>IF(Simulações!CU784="","",Simulações!CU784)</f>
        <v/>
      </c>
      <c r="J784" s="172" t="str">
        <f>IF(Simulações!CX784="","",Simulações!CX784)</f>
        <v/>
      </c>
      <c r="K784" s="176">
        <f>Simulações!AL784</f>
        <v>2</v>
      </c>
      <c r="L784" s="176">
        <f>Simulações!AS784</f>
        <v>2</v>
      </c>
      <c r="M784" s="172" t="str">
        <f>IF(Simulações!CY784="","",Simulações!CY784)</f>
        <v/>
      </c>
      <c r="N784" s="172" t="str">
        <f>IF(Simulações!CZ784="","",Simulações!CZ784)</f>
        <v/>
      </c>
      <c r="O784" s="172">
        <v>1</v>
      </c>
    </row>
    <row r="785" spans="1:15" ht="14.25" customHeight="1" x14ac:dyDescent="0.25">
      <c r="A785" s="1" t="str">
        <f>Simulações!D785</f>
        <v>Rua LourenASSo de SA! [Estrutural]</v>
      </c>
      <c r="B785" s="172" t="str">
        <f>Simulações!DK785</f>
        <v>Sim</v>
      </c>
      <c r="C785" s="183">
        <f>Simulações!K785</f>
        <v>72</v>
      </c>
      <c r="D785" s="172" t="str">
        <f>Simulações!G785</f>
        <v>C3</v>
      </c>
      <c r="E785" s="172" t="str">
        <f>Simulações!CH785</f>
        <v>LEDSTAR</v>
      </c>
      <c r="F785" s="184" t="str">
        <f>Simulações!CI785</f>
        <v xml:space="preserve"> SL VT 9.1 65W</v>
      </c>
      <c r="G785" s="172">
        <f>Simulações!CN785</f>
        <v>65</v>
      </c>
      <c r="H785" s="172" t="str">
        <f>Simulações!CT785</f>
        <v>Médio I</v>
      </c>
      <c r="I785" s="172" t="str">
        <f>IF(Simulações!CU785="","",Simulações!CU785)</f>
        <v/>
      </c>
      <c r="J785" s="172" t="str">
        <f>IF(Simulações!CX785="","",Simulações!CX785)</f>
        <v/>
      </c>
      <c r="K785" s="176">
        <f>Simulações!AL785</f>
        <v>2</v>
      </c>
      <c r="L785" s="176">
        <f>Simulações!AS785</f>
        <v>0</v>
      </c>
      <c r="M785" s="172" t="str">
        <f>IF(Simulações!CY785="","",Simulações!CY785)</f>
        <v/>
      </c>
      <c r="N785" s="172" t="str">
        <f>IF(Simulações!CZ785="","",Simulações!CZ785)</f>
        <v/>
      </c>
      <c r="O785" s="172">
        <v>1</v>
      </c>
    </row>
    <row r="786" spans="1:15" ht="14.25" customHeight="1" x14ac:dyDescent="0.25">
      <c r="A786" s="1" t="str">
        <f>Simulações!D786</f>
        <v>Rua LourenASSo de SA! [Estrutural]</v>
      </c>
      <c r="B786" s="172" t="str">
        <f>Simulações!DK786</f>
        <v>Sim</v>
      </c>
      <c r="C786" s="183">
        <f>Simulações!K786</f>
        <v>72</v>
      </c>
      <c r="D786" s="172" t="str">
        <f>Simulações!G786</f>
        <v>C3</v>
      </c>
      <c r="E786" s="172" t="str">
        <f>Simulações!CH786</f>
        <v>SX LIGHTING</v>
      </c>
      <c r="F786" s="172" t="str">
        <f>Simulações!CI786</f>
        <v>SX-INEVO050HF</v>
      </c>
      <c r="G786" s="172">
        <f>Simulações!CN786</f>
        <v>50</v>
      </c>
      <c r="H786" s="172" t="str">
        <f>Simulações!CT786</f>
        <v>Médio I</v>
      </c>
      <c r="I786" s="172" t="str">
        <f>IF(Simulações!CU786="","",Simulações!CU786)</f>
        <v/>
      </c>
      <c r="J786" s="172" t="str">
        <f>IF(Simulações!CX786="","",Simulações!CX786)</f>
        <v/>
      </c>
      <c r="K786" s="176">
        <f>Simulações!AL786</f>
        <v>2</v>
      </c>
      <c r="L786" s="176">
        <f>Simulações!AS786</f>
        <v>0</v>
      </c>
      <c r="M786" s="172" t="str">
        <f>IF(Simulações!CY786="","",Simulações!CY786)</f>
        <v/>
      </c>
      <c r="N786" s="172" t="str">
        <f>IF(Simulações!CZ786="","",Simulações!CZ786)</f>
        <v/>
      </c>
      <c r="O786" s="172">
        <v>1</v>
      </c>
    </row>
    <row r="787" spans="1:15" ht="14.25" customHeight="1" x14ac:dyDescent="0.25">
      <c r="A787" s="1" t="str">
        <f>Simulações!D787</f>
        <v>Rua LourenASSo de SA! [Estrutural]</v>
      </c>
      <c r="B787" s="172" t="str">
        <f>Simulações!DK787</f>
        <v>Sim</v>
      </c>
      <c r="C787" s="183">
        <f>Simulações!K787</f>
        <v>72</v>
      </c>
      <c r="D787" s="172" t="str">
        <f>Simulações!G787</f>
        <v>C3</v>
      </c>
      <c r="E787" s="172" t="str">
        <f>Simulações!CH787</f>
        <v>TECNOWATT</v>
      </c>
      <c r="F787" s="172" t="str">
        <f>Simulações!CI787</f>
        <v xml:space="preserve">SIGSAGPTLRRSSNDL_60W_73IBBRS
</v>
      </c>
      <c r="G787" s="172">
        <f>Simulações!CN787</f>
        <v>60</v>
      </c>
      <c r="H787" s="172" t="str">
        <f>Simulações!CT787</f>
        <v>Médio I</v>
      </c>
      <c r="I787" s="172" t="str">
        <f>IF(Simulações!CU787="","",Simulações!CU787)</f>
        <v/>
      </c>
      <c r="J787" s="172" t="str">
        <f>IF(Simulações!CX787="","",Simulações!CX787)</f>
        <v/>
      </c>
      <c r="K787" s="176">
        <f>Simulações!AL787</f>
        <v>2</v>
      </c>
      <c r="L787" s="176">
        <f>Simulações!AS787</f>
        <v>0</v>
      </c>
      <c r="M787" s="172" t="str">
        <f>IF(Simulações!CY787="","",Simulações!CY787)</f>
        <v/>
      </c>
      <c r="N787" s="172" t="str">
        <f>IF(Simulações!CZ787="","",Simulações!CZ787)</f>
        <v/>
      </c>
      <c r="O787" s="172">
        <v>1</v>
      </c>
    </row>
    <row r="788" spans="1:15" ht="14.25" customHeight="1" x14ac:dyDescent="0.25">
      <c r="A788" s="1" t="str">
        <f>Simulações!D788</f>
        <v>Luis Soares [Estrutural]</v>
      </c>
      <c r="B788" s="172" t="str">
        <f>Simulações!DK788</f>
        <v>Sim</v>
      </c>
      <c r="C788" s="183">
        <f>Simulações!K788</f>
        <v>72</v>
      </c>
      <c r="D788" s="172" t="str">
        <f>Simulações!G788</f>
        <v>C5</v>
      </c>
      <c r="E788" s="172" t="str">
        <f>Simulações!CH788</f>
        <v>LEDSTAR</v>
      </c>
      <c r="F788" s="184" t="str">
        <f>Simulações!CI788</f>
        <v xml:space="preserve"> SL VT 9.1 17W</v>
      </c>
      <c r="G788" s="172">
        <f>Simulações!CN788</f>
        <v>17</v>
      </c>
      <c r="H788" s="172" t="str">
        <f>Simulações!CT788</f>
        <v>Longo I</v>
      </c>
      <c r="I788" s="172" t="str">
        <f>IF(Simulações!CU788="","",Simulações!CU788)</f>
        <v/>
      </c>
      <c r="J788" s="172" t="str">
        <f>IF(Simulações!CX788="","",Simulações!CX788)</f>
        <v/>
      </c>
      <c r="K788" s="176" t="str">
        <f>Simulações!AL788</f>
        <v>erro</v>
      </c>
      <c r="L788" s="176">
        <f>Simulações!AS788</f>
        <v>0</v>
      </c>
      <c r="M788" s="172" t="str">
        <f>IF(Simulações!CY788="","",Simulações!CY788)</f>
        <v/>
      </c>
      <c r="N788" s="172" t="str">
        <f>IF(Simulações!CZ788="","",Simulações!CZ788)</f>
        <v/>
      </c>
      <c r="O788" s="172">
        <v>1</v>
      </c>
    </row>
    <row r="789" spans="1:15" ht="14.25" customHeight="1" x14ac:dyDescent="0.25">
      <c r="A789" s="1" t="str">
        <f>Simulações!D789</f>
        <v>Luis Soares [Estrutural]</v>
      </c>
      <c r="B789" s="172" t="str">
        <f>Simulações!DK789</f>
        <v>Sim</v>
      </c>
      <c r="C789" s="183">
        <f>Simulações!K789</f>
        <v>72</v>
      </c>
      <c r="D789" s="172" t="str">
        <f>Simulações!G789</f>
        <v>C5</v>
      </c>
      <c r="E789" s="172" t="str">
        <f>Simulações!CH789</f>
        <v>SX LIGHTING</v>
      </c>
      <c r="F789" s="172" t="str">
        <f>Simulações!CI789</f>
        <v>SX-INEVO020HF</v>
      </c>
      <c r="G789" s="172">
        <f>Simulações!CN789</f>
        <v>22.5</v>
      </c>
      <c r="H789" s="172" t="str">
        <f>Simulações!CT789</f>
        <v>Longo I</v>
      </c>
      <c r="I789" s="172" t="str">
        <f>IF(Simulações!CU789="","",Simulações!CU789)</f>
        <v/>
      </c>
      <c r="J789" s="172" t="str">
        <f>IF(Simulações!CX789="","",Simulações!CX789)</f>
        <v/>
      </c>
      <c r="K789" s="176" t="str">
        <f>Simulações!AL789</f>
        <v>erro</v>
      </c>
      <c r="L789" s="176">
        <f>Simulações!AS789</f>
        <v>0</v>
      </c>
      <c r="M789" s="172" t="str">
        <f>IF(Simulações!CY789="","",Simulações!CY789)</f>
        <v/>
      </c>
      <c r="N789" s="172" t="str">
        <f>IF(Simulações!CZ789="","",Simulações!CZ789)</f>
        <v/>
      </c>
      <c r="O789" s="172">
        <v>1</v>
      </c>
    </row>
    <row r="790" spans="1:15" ht="14.25" customHeight="1" x14ac:dyDescent="0.25">
      <c r="A790" s="1" t="str">
        <f>Simulações!D790</f>
        <v>Luis Soares [Estrutural]</v>
      </c>
      <c r="B790" s="172" t="str">
        <f>Simulações!DK790</f>
        <v>Sim</v>
      </c>
      <c r="C790" s="183">
        <f>Simulações!K790</f>
        <v>72</v>
      </c>
      <c r="D790" s="172" t="str">
        <f>Simulações!G790</f>
        <v>C5</v>
      </c>
      <c r="E790" s="172" t="str">
        <f>Simulações!CH790</f>
        <v>TECNOWATT</v>
      </c>
      <c r="F790" s="172" t="str">
        <f>Simulações!CI790</f>
        <v xml:space="preserve">SIGSAGPTLRRSSNDL_30W_38IBBRS
</v>
      </c>
      <c r="G790" s="172">
        <f>Simulações!CN790</f>
        <v>30</v>
      </c>
      <c r="H790" s="172" t="str">
        <f>Simulações!CT790</f>
        <v>Longo I</v>
      </c>
      <c r="I790" s="172" t="str">
        <f>IF(Simulações!CU790="","",Simulações!CU790)</f>
        <v/>
      </c>
      <c r="J790" s="172" t="str">
        <f>IF(Simulações!CX790="","",Simulações!CX790)</f>
        <v/>
      </c>
      <c r="K790" s="176" t="str">
        <f>Simulações!AL790</f>
        <v>erro</v>
      </c>
      <c r="L790" s="176">
        <f>Simulações!AS790</f>
        <v>0</v>
      </c>
      <c r="M790" s="172" t="str">
        <f>IF(Simulações!CY790="","",Simulações!CY790)</f>
        <v/>
      </c>
      <c r="N790" s="172" t="str">
        <f>IF(Simulações!CZ790="","",Simulações!CZ790)</f>
        <v/>
      </c>
      <c r="O790" s="172">
        <v>1</v>
      </c>
    </row>
    <row r="791" spans="1:15" ht="14.25" customHeight="1" x14ac:dyDescent="0.25">
      <c r="A791" s="1" t="str">
        <f>Simulações!D791</f>
        <v>Dr Devaudo Bogis [Estrutural]</v>
      </c>
      <c r="B791" s="172" t="str">
        <f>Simulações!DK791</f>
        <v>Sim</v>
      </c>
      <c r="C791" s="183">
        <f>Simulações!K791</f>
        <v>70</v>
      </c>
      <c r="D791" s="172" t="str">
        <f>Simulações!G791</f>
        <v>C4</v>
      </c>
      <c r="E791" s="172" t="str">
        <f>Simulações!CH791</f>
        <v>LEDSTAR</v>
      </c>
      <c r="F791" s="184" t="str">
        <f>Simulações!CI791</f>
        <v xml:space="preserve"> SL VT 9.1 35W</v>
      </c>
      <c r="G791" s="172">
        <f>Simulações!CN791</f>
        <v>35</v>
      </c>
      <c r="H791" s="172" t="str">
        <f>Simulações!CT791</f>
        <v>Médio I</v>
      </c>
      <c r="I791" s="172" t="str">
        <f>IF(Simulações!CU791="","",Simulações!CU791)</f>
        <v/>
      </c>
      <c r="J791" s="172" t="str">
        <f>IF(Simulações!CX791="","",Simulações!CX791)</f>
        <v/>
      </c>
      <c r="K791" s="176">
        <f>Simulações!AL791</f>
        <v>2</v>
      </c>
      <c r="L791" s="176">
        <f>Simulações!AS791</f>
        <v>0</v>
      </c>
      <c r="M791" s="172" t="str">
        <f>IF(Simulações!CY791="","",Simulações!CY791)</f>
        <v/>
      </c>
      <c r="N791" s="172" t="str">
        <f>IF(Simulações!CZ791="","",Simulações!CZ791)</f>
        <v/>
      </c>
      <c r="O791" s="172">
        <v>1</v>
      </c>
    </row>
    <row r="792" spans="1:15" ht="14.25" customHeight="1" x14ac:dyDescent="0.25">
      <c r="A792" s="1" t="str">
        <f>Simulações!D792</f>
        <v>Dr Devaudo Bogis [Estrutural]</v>
      </c>
      <c r="B792" s="172" t="str">
        <f>Simulações!DK792</f>
        <v>Sim</v>
      </c>
      <c r="C792" s="183">
        <f>Simulações!K792</f>
        <v>70</v>
      </c>
      <c r="D792" s="172" t="str">
        <f>Simulações!G792</f>
        <v>C4</v>
      </c>
      <c r="E792" s="172" t="str">
        <f>Simulações!CH792</f>
        <v>SX LIGHTING</v>
      </c>
      <c r="F792" s="172" t="str">
        <f>Simulações!CI792</f>
        <v>SX-INEVO040HF</v>
      </c>
      <c r="G792" s="172">
        <f>Simulações!CN792</f>
        <v>39</v>
      </c>
      <c r="H792" s="172" t="str">
        <f>Simulações!CT792</f>
        <v>Médio I</v>
      </c>
      <c r="I792" s="172" t="str">
        <f>IF(Simulações!CU792="","",Simulações!CU792)</f>
        <v/>
      </c>
      <c r="J792" s="172" t="str">
        <f>IF(Simulações!CX792="","",Simulações!CX792)</f>
        <v/>
      </c>
      <c r="K792" s="176">
        <f>Simulações!AL792</f>
        <v>2</v>
      </c>
      <c r="L792" s="176">
        <f>Simulações!AS792</f>
        <v>0</v>
      </c>
      <c r="M792" s="172" t="str">
        <f>IF(Simulações!CY792="","",Simulações!CY792)</f>
        <v/>
      </c>
      <c r="N792" s="172" t="str">
        <f>IF(Simulações!CZ792="","",Simulações!CZ792)</f>
        <v/>
      </c>
      <c r="O792" s="172">
        <v>1</v>
      </c>
    </row>
    <row r="793" spans="1:15" ht="14.25" customHeight="1" x14ac:dyDescent="0.25">
      <c r="A793" s="1" t="str">
        <f>Simulações!D793</f>
        <v>Dr Devaudo Bogis [Estrutural]</v>
      </c>
      <c r="B793" s="172" t="str">
        <f>Simulações!DK793</f>
        <v>Sim</v>
      </c>
      <c r="C793" s="183">
        <f>Simulações!K793</f>
        <v>70</v>
      </c>
      <c r="D793" s="172" t="str">
        <f>Simulações!G793</f>
        <v>C4</v>
      </c>
      <c r="E793" s="172" t="str">
        <f>Simulações!CH793</f>
        <v>TECNOWATT</v>
      </c>
      <c r="F793" s="172" t="str">
        <f>Simulações!CI793</f>
        <v xml:space="preserve">SIGSAGPTLRRSSNDL_40W_50IBBRS
</v>
      </c>
      <c r="G793" s="172">
        <f>Simulações!CN793</f>
        <v>40</v>
      </c>
      <c r="H793" s="172" t="str">
        <f>Simulações!CT793</f>
        <v>Médio I</v>
      </c>
      <c r="I793" s="172" t="str">
        <f>IF(Simulações!CU793="","",Simulações!CU793)</f>
        <v/>
      </c>
      <c r="J793" s="172" t="str">
        <f>IF(Simulações!CX793="","",Simulações!CX793)</f>
        <v/>
      </c>
      <c r="K793" s="176">
        <f>Simulações!AL793</f>
        <v>2</v>
      </c>
      <c r="L793" s="176">
        <f>Simulações!AS793</f>
        <v>0</v>
      </c>
      <c r="M793" s="172" t="str">
        <f>IF(Simulações!CY793="","",Simulações!CY793)</f>
        <v/>
      </c>
      <c r="N793" s="172" t="str">
        <f>IF(Simulações!CZ793="","",Simulações!CZ793)</f>
        <v/>
      </c>
      <c r="O793" s="172">
        <v>1</v>
      </c>
    </row>
    <row r="794" spans="1:15" ht="14.25" customHeight="1" x14ac:dyDescent="0.25">
      <c r="A794" s="1" t="str">
        <f>Simulações!D794</f>
        <v>Guaratinga [Estrutural]</v>
      </c>
      <c r="B794" s="172" t="str">
        <f>Simulações!DK794</f>
        <v>Sim</v>
      </c>
      <c r="C794" s="183">
        <f>Simulações!K794</f>
        <v>40</v>
      </c>
      <c r="D794" s="172" t="str">
        <f>Simulações!G794</f>
        <v>C5</v>
      </c>
      <c r="E794" s="172" t="str">
        <f>Simulações!CH794</f>
        <v>LEDSTAR</v>
      </c>
      <c r="F794" s="184" t="str">
        <f>Simulações!CI794</f>
        <v xml:space="preserve"> SL VT 9.1 28W</v>
      </c>
      <c r="G794" s="172">
        <f>Simulações!CN794</f>
        <v>28</v>
      </c>
      <c r="H794" s="172" t="str">
        <f>Simulações!CT794</f>
        <v>Curto II</v>
      </c>
      <c r="I794" s="172" t="str">
        <f>IF(Simulações!CU794="","",Simulações!CU794)</f>
        <v/>
      </c>
      <c r="J794" s="172" t="str">
        <f>IF(Simulações!CX794="","",Simulações!CX794)</f>
        <v/>
      </c>
      <c r="K794" s="176">
        <f>Simulações!AL794</f>
        <v>2</v>
      </c>
      <c r="L794" s="176">
        <f>Simulações!AS794</f>
        <v>0</v>
      </c>
      <c r="M794" s="172" t="str">
        <f>IF(Simulações!CY794="","",Simulações!CY794)</f>
        <v/>
      </c>
      <c r="N794" s="172" t="str">
        <f>IF(Simulações!CZ794="","",Simulações!CZ794)</f>
        <v/>
      </c>
      <c r="O794" s="172">
        <v>1</v>
      </c>
    </row>
    <row r="795" spans="1:15" ht="14.25" customHeight="1" x14ac:dyDescent="0.25">
      <c r="A795" s="1" t="str">
        <f>Simulações!D795</f>
        <v>Guaratinga [Estrutural]</v>
      </c>
      <c r="B795" s="172" t="str">
        <f>Simulações!DK795</f>
        <v>Sim</v>
      </c>
      <c r="C795" s="183">
        <f>Simulações!K795</f>
        <v>40</v>
      </c>
      <c r="D795" s="172" t="str">
        <f>Simulações!G795</f>
        <v>C5</v>
      </c>
      <c r="E795" s="172" t="str">
        <f>Simulações!CH795</f>
        <v>SX LIGHTING</v>
      </c>
      <c r="F795" s="172" t="str">
        <f>Simulações!CI795</f>
        <v>SX-INEVO020HF</v>
      </c>
      <c r="G795" s="172">
        <f>Simulações!CN795</f>
        <v>22.5</v>
      </c>
      <c r="H795" s="172" t="str">
        <f>Simulações!CT795</f>
        <v>Curto II</v>
      </c>
      <c r="I795" s="172" t="str">
        <f>IF(Simulações!CU795="","",Simulações!CU795)</f>
        <v/>
      </c>
      <c r="J795" s="172" t="str">
        <f>IF(Simulações!CX795="","",Simulações!CX795)</f>
        <v/>
      </c>
      <c r="K795" s="176">
        <f>Simulações!AL795</f>
        <v>2</v>
      </c>
      <c r="L795" s="176">
        <f>Simulações!AS795</f>
        <v>0</v>
      </c>
      <c r="M795" s="172" t="str">
        <f>IF(Simulações!CY795="","",Simulações!CY795)</f>
        <v/>
      </c>
      <c r="N795" s="172" t="str">
        <f>IF(Simulações!CZ795="","",Simulações!CZ795)</f>
        <v/>
      </c>
      <c r="O795" s="172">
        <v>1</v>
      </c>
    </row>
    <row r="796" spans="1:15" ht="14.25" customHeight="1" x14ac:dyDescent="0.25">
      <c r="A796" s="1" t="str">
        <f>Simulações!D796</f>
        <v>Guaratinga [Estrutural]</v>
      </c>
      <c r="B796" s="172" t="str">
        <f>Simulações!DK796</f>
        <v>Sim</v>
      </c>
      <c r="C796" s="183">
        <f>Simulações!K796</f>
        <v>40</v>
      </c>
      <c r="D796" s="172" t="str">
        <f>Simulações!G796</f>
        <v>C5</v>
      </c>
      <c r="E796" s="172" t="str">
        <f>Simulações!CH796</f>
        <v>TECNOWATT</v>
      </c>
      <c r="F796" s="172" t="str">
        <f>Simulações!CI796</f>
        <v xml:space="preserve">SIGSAGPTLRRSSNDL_30W_38IBBRS
</v>
      </c>
      <c r="G796" s="172">
        <f>Simulações!CN796</f>
        <v>30</v>
      </c>
      <c r="H796" s="172" t="str">
        <f>Simulações!CT796</f>
        <v>Curto II</v>
      </c>
      <c r="I796" s="172" t="str">
        <f>IF(Simulações!CU796="","",Simulações!CU796)</f>
        <v/>
      </c>
      <c r="J796" s="172" t="str">
        <f>IF(Simulações!CX796="","",Simulações!CX796)</f>
        <v/>
      </c>
      <c r="K796" s="176">
        <f>Simulações!AL796</f>
        <v>2</v>
      </c>
      <c r="L796" s="176">
        <f>Simulações!AS796</f>
        <v>0</v>
      </c>
      <c r="M796" s="172" t="str">
        <f>IF(Simulações!CY796="","",Simulações!CY796)</f>
        <v/>
      </c>
      <c r="N796" s="172" t="str">
        <f>IF(Simulações!CZ796="","",Simulações!CZ796)</f>
        <v/>
      </c>
      <c r="O796" s="172">
        <v>1</v>
      </c>
    </row>
    <row r="797" spans="1:15" ht="14.25" customHeight="1" x14ac:dyDescent="0.25">
      <c r="A797" s="1" t="str">
        <f>Simulações!D797</f>
        <v>R Sao Mateus [Estrutural]</v>
      </c>
      <c r="B797" s="172" t="str">
        <f>Simulações!DK797</f>
        <v>Sim</v>
      </c>
      <c r="C797" s="183">
        <f>Simulações!K797</f>
        <v>115</v>
      </c>
      <c r="D797" s="172" t="str">
        <f>Simulações!G797</f>
        <v>C3</v>
      </c>
      <c r="E797" s="172" t="str">
        <f>Simulações!CH797</f>
        <v>LEDSTAR</v>
      </c>
      <c r="F797" s="184" t="str">
        <f>Simulações!CI797</f>
        <v xml:space="preserve"> SL VT 9.1 85W</v>
      </c>
      <c r="G797" s="172">
        <f>Simulações!CN797</f>
        <v>85</v>
      </c>
      <c r="H797" s="172" t="str">
        <f>Simulações!CT797</f>
        <v>Longo I</v>
      </c>
      <c r="I797" s="172" t="str">
        <f>IF(Simulações!CU797="","",Simulações!CU797)</f>
        <v>Médio II</v>
      </c>
      <c r="J797" s="172" t="str">
        <f>IF(Simulações!CX797="","",Simulações!CX797)</f>
        <v/>
      </c>
      <c r="K797" s="176">
        <f>Simulações!AL797</f>
        <v>2</v>
      </c>
      <c r="L797" s="176">
        <f>Simulações!AS797</f>
        <v>0</v>
      </c>
      <c r="M797" s="172" t="str">
        <f>IF(Simulações!CY797="","",Simulações!CY797)</f>
        <v/>
      </c>
      <c r="N797" s="172" t="str">
        <f>IF(Simulações!CZ797="","",Simulações!CZ797)</f>
        <v/>
      </c>
      <c r="O797" s="172">
        <v>1</v>
      </c>
    </row>
    <row r="798" spans="1:15" ht="14.25" customHeight="1" x14ac:dyDescent="0.25">
      <c r="A798" s="1" t="str">
        <f>Simulações!D798</f>
        <v>R Sao Mateus [Estrutural]</v>
      </c>
      <c r="B798" s="172" t="str">
        <f>Simulações!DK798</f>
        <v>Sim</v>
      </c>
      <c r="C798" s="183">
        <f>Simulações!K798</f>
        <v>115</v>
      </c>
      <c r="D798" s="172" t="str">
        <f>Simulações!G798</f>
        <v>C3</v>
      </c>
      <c r="E798" s="172" t="str">
        <f>Simulações!CH798</f>
        <v>SX LIGHTING</v>
      </c>
      <c r="F798" s="172" t="str">
        <f>Simulações!CI798</f>
        <v>SX-INLPP070HF</v>
      </c>
      <c r="G798" s="172">
        <f>Simulações!CN798</f>
        <v>70</v>
      </c>
      <c r="H798" s="172" t="str">
        <f>Simulações!CT798</f>
        <v>Longo I</v>
      </c>
      <c r="I798" s="172" t="str">
        <f>IF(Simulações!CU798="","",Simulações!CU798)</f>
        <v>Médio II</v>
      </c>
      <c r="J798" s="172" t="str">
        <f>IF(Simulações!CX798="","",Simulações!CX798)</f>
        <v/>
      </c>
      <c r="K798" s="176">
        <f>Simulações!AL798</f>
        <v>2</v>
      </c>
      <c r="L798" s="176">
        <f>Simulações!AS798</f>
        <v>0</v>
      </c>
      <c r="M798" s="172" t="str">
        <f>IF(Simulações!CY798="","",Simulações!CY798)</f>
        <v/>
      </c>
      <c r="N798" s="172" t="str">
        <f>IF(Simulações!CZ798="","",Simulações!CZ798)</f>
        <v/>
      </c>
      <c r="O798" s="172">
        <v>1</v>
      </c>
    </row>
    <row r="799" spans="1:15" ht="14.25" customHeight="1" x14ac:dyDescent="0.25">
      <c r="A799" s="1" t="str">
        <f>Simulações!D799</f>
        <v>R Sao Mateus [Estrutural]</v>
      </c>
      <c r="B799" s="172" t="str">
        <f>Simulações!DK799</f>
        <v>Sim</v>
      </c>
      <c r="C799" s="183">
        <f>Simulações!K799</f>
        <v>115</v>
      </c>
      <c r="D799" s="172" t="str">
        <f>Simulações!G799</f>
        <v>C3</v>
      </c>
      <c r="E799" s="172" t="str">
        <f>Simulações!CH799</f>
        <v>TECNOWATT</v>
      </c>
      <c r="F799" s="172" t="str">
        <f>Simulações!CI799</f>
        <v xml:space="preserve">SIGMAGPTLRRSMNDL_80W_56IBBR
</v>
      </c>
      <c r="G799" s="172">
        <f>Simulações!CN799</f>
        <v>80</v>
      </c>
      <c r="H799" s="172" t="str">
        <f>Simulações!CT799</f>
        <v>Longo I</v>
      </c>
      <c r="I799" s="172" t="str">
        <f>IF(Simulações!CU799="","",Simulações!CU799)</f>
        <v>Médio II</v>
      </c>
      <c r="J799" s="172" t="str">
        <f>IF(Simulações!CX799="","",Simulações!CX799)</f>
        <v/>
      </c>
      <c r="K799" s="176">
        <f>Simulações!AL799</f>
        <v>2</v>
      </c>
      <c r="L799" s="176">
        <f>Simulações!AS799</f>
        <v>0</v>
      </c>
      <c r="M799" s="172" t="str">
        <f>IF(Simulações!CY799="","",Simulações!CY799)</f>
        <v/>
      </c>
      <c r="N799" s="172" t="str">
        <f>IF(Simulações!CZ799="","",Simulações!CZ799)</f>
        <v/>
      </c>
      <c r="O799" s="172">
        <v>1</v>
      </c>
    </row>
    <row r="800" spans="1:15" ht="14.25" customHeight="1" x14ac:dyDescent="0.25">
      <c r="A800" s="1" t="str">
        <f>Simulações!D800</f>
        <v>Rua Desembargador Capistrano De Morais E Silva [Estrutural]</v>
      </c>
      <c r="B800" s="172" t="str">
        <f>Simulações!DK800</f>
        <v>Sim</v>
      </c>
      <c r="C800" s="183">
        <f>Simulações!K800</f>
        <v>72</v>
      </c>
      <c r="D800" s="172" t="str">
        <f>Simulações!G800</f>
        <v>C4</v>
      </c>
      <c r="E800" s="172" t="str">
        <f>Simulações!CH800</f>
        <v>LEDSTAR</v>
      </c>
      <c r="F800" s="184" t="str">
        <f>Simulações!CI800</f>
        <v xml:space="preserve"> SL VT 9.1 35W</v>
      </c>
      <c r="G800" s="172">
        <f>Simulações!CN800</f>
        <v>35</v>
      </c>
      <c r="H800" s="172" t="str">
        <f>Simulações!CT800</f>
        <v>Longo I</v>
      </c>
      <c r="I800" s="172" t="str">
        <f>IF(Simulações!CU800="","",Simulações!CU800)</f>
        <v/>
      </c>
      <c r="J800" s="172" t="str">
        <f>IF(Simulações!CX800="","",Simulações!CX800)</f>
        <v/>
      </c>
      <c r="K800" s="176">
        <f>Simulações!AL800</f>
        <v>2</v>
      </c>
      <c r="L800" s="176">
        <f>Simulações!AS800</f>
        <v>0</v>
      </c>
      <c r="M800" s="172" t="str">
        <f>IF(Simulações!CY800="","",Simulações!CY800)</f>
        <v/>
      </c>
      <c r="N800" s="172" t="str">
        <f>IF(Simulações!CZ800="","",Simulações!CZ800)</f>
        <v/>
      </c>
      <c r="O800" s="172">
        <v>1</v>
      </c>
    </row>
    <row r="801" spans="1:15" ht="14.25" customHeight="1" x14ac:dyDescent="0.25">
      <c r="A801" s="1" t="str">
        <f>Simulações!D801</f>
        <v>Rua Desembargador Capistrano De Morais E Silva [Estrutural]</v>
      </c>
      <c r="B801" s="172" t="str">
        <f>Simulações!DK801</f>
        <v>Sim</v>
      </c>
      <c r="C801" s="183">
        <f>Simulações!K801</f>
        <v>72</v>
      </c>
      <c r="D801" s="172" t="str">
        <f>Simulações!G801</f>
        <v>C4</v>
      </c>
      <c r="E801" s="172" t="str">
        <f>Simulações!CH801</f>
        <v>SX LIGHTING</v>
      </c>
      <c r="F801" s="172" t="str">
        <f>Simulações!CI801</f>
        <v>SX-INEVO030HF</v>
      </c>
      <c r="G801" s="172">
        <f>Simulações!CN801</f>
        <v>31</v>
      </c>
      <c r="H801" s="172" t="str">
        <f>Simulações!CT801</f>
        <v>Longo I</v>
      </c>
      <c r="I801" s="172" t="str">
        <f>IF(Simulações!CU801="","",Simulações!CU801)</f>
        <v/>
      </c>
      <c r="J801" s="172" t="str">
        <f>IF(Simulações!CX801="","",Simulações!CX801)</f>
        <v/>
      </c>
      <c r="K801" s="176">
        <f>Simulações!AL801</f>
        <v>2</v>
      </c>
      <c r="L801" s="176">
        <f>Simulações!AS801</f>
        <v>0</v>
      </c>
      <c r="M801" s="172" t="str">
        <f>IF(Simulações!CY801="","",Simulações!CY801)</f>
        <v/>
      </c>
      <c r="N801" s="172" t="str">
        <f>IF(Simulações!CZ801="","",Simulações!CZ801)</f>
        <v/>
      </c>
      <c r="O801" s="172">
        <v>1</v>
      </c>
    </row>
    <row r="802" spans="1:15" ht="14.25" customHeight="1" x14ac:dyDescent="0.25">
      <c r="A802" s="1" t="str">
        <f>Simulações!D802</f>
        <v>Rua Desembargador Capistrano De Morais E Silva [Estrutural]</v>
      </c>
      <c r="B802" s="172" t="str">
        <f>Simulações!DK802</f>
        <v>Sim</v>
      </c>
      <c r="C802" s="183">
        <f>Simulações!K802</f>
        <v>72</v>
      </c>
      <c r="D802" s="172" t="str">
        <f>Simulações!G802</f>
        <v>C4</v>
      </c>
      <c r="E802" s="172" t="str">
        <f>Simulações!CH802</f>
        <v>TECNOWATT</v>
      </c>
      <c r="F802" s="172" t="str">
        <f>Simulações!CI802</f>
        <v xml:space="preserve">SIGSAGPTLRRSSNDL_30W_38IBBRS
</v>
      </c>
      <c r="G802" s="172">
        <f>Simulações!CN802</f>
        <v>30</v>
      </c>
      <c r="H802" s="172" t="str">
        <f>Simulações!CT802</f>
        <v>Longo I</v>
      </c>
      <c r="I802" s="172" t="str">
        <f>IF(Simulações!CU802="","",Simulações!CU802)</f>
        <v/>
      </c>
      <c r="J802" s="172" t="str">
        <f>IF(Simulações!CX802="","",Simulações!CX802)</f>
        <v/>
      </c>
      <c r="K802" s="176">
        <f>Simulações!AL802</f>
        <v>2</v>
      </c>
      <c r="L802" s="176">
        <f>Simulações!AS802</f>
        <v>0</v>
      </c>
      <c r="M802" s="172" t="str">
        <f>IF(Simulações!CY802="","",Simulações!CY802)</f>
        <v/>
      </c>
      <c r="N802" s="172" t="str">
        <f>IF(Simulações!CZ802="","",Simulações!CZ802)</f>
        <v/>
      </c>
      <c r="O802" s="172">
        <v>1</v>
      </c>
    </row>
    <row r="803" spans="1:15" ht="14.25" customHeight="1" x14ac:dyDescent="0.25">
      <c r="A803" s="1" t="str">
        <f>Simulações!D803</f>
        <v>R. Barao De Cerro Largo [Estrutural]</v>
      </c>
      <c r="B803" s="172" t="str">
        <f>Simulações!DK803</f>
        <v>Sim</v>
      </c>
      <c r="C803" s="183">
        <f>Simulações!K803</f>
        <v>52</v>
      </c>
      <c r="D803" s="172" t="str">
        <f>Simulações!G803</f>
        <v>C4</v>
      </c>
      <c r="E803" s="172" t="str">
        <f>Simulações!CH803</f>
        <v>LEDSTAR</v>
      </c>
      <c r="F803" s="184" t="str">
        <f>Simulações!CI803</f>
        <v xml:space="preserve"> SL VT 9.1 52W</v>
      </c>
      <c r="G803" s="172">
        <f>Simulações!CN803</f>
        <v>52</v>
      </c>
      <c r="H803" s="172" t="str">
        <f>Simulações!CT803</f>
        <v>Médio II</v>
      </c>
      <c r="I803" s="172" t="str">
        <f>IF(Simulações!CU803="","",Simulações!CU803)</f>
        <v/>
      </c>
      <c r="J803" s="172" t="str">
        <f>IF(Simulações!CX803="","",Simulações!CX803)</f>
        <v/>
      </c>
      <c r="K803" s="176">
        <f>Simulações!AL803</f>
        <v>2</v>
      </c>
      <c r="L803" s="176">
        <f>Simulações!AS803</f>
        <v>0</v>
      </c>
      <c r="M803" s="172" t="str">
        <f>IF(Simulações!CY803="","",Simulações!CY803)</f>
        <v/>
      </c>
      <c r="N803" s="172" t="str">
        <f>IF(Simulações!CZ803="","",Simulações!CZ803)</f>
        <v/>
      </c>
      <c r="O803" s="172">
        <v>1</v>
      </c>
    </row>
    <row r="804" spans="1:15" ht="14.25" customHeight="1" x14ac:dyDescent="0.25">
      <c r="A804" s="1" t="str">
        <f>Simulações!D804</f>
        <v>R. Barao De Cerro Largo [Estrutural]</v>
      </c>
      <c r="B804" s="172" t="str">
        <f>Simulações!DK804</f>
        <v>Sim</v>
      </c>
      <c r="C804" s="183">
        <f>Simulações!K804</f>
        <v>52</v>
      </c>
      <c r="D804" s="172" t="str">
        <f>Simulações!G804</f>
        <v>C4</v>
      </c>
      <c r="E804" s="172" t="str">
        <f>Simulações!CH804</f>
        <v>SX LIGHTING</v>
      </c>
      <c r="F804" s="172" t="str">
        <f>Simulações!CI804</f>
        <v>SX-INEVO050HF</v>
      </c>
      <c r="G804" s="172">
        <f>Simulações!CN804</f>
        <v>50</v>
      </c>
      <c r="H804" s="172" t="str">
        <f>Simulações!CT804</f>
        <v>Médio II</v>
      </c>
      <c r="I804" s="172" t="str">
        <f>IF(Simulações!CU804="","",Simulações!CU804)</f>
        <v/>
      </c>
      <c r="J804" s="172" t="str">
        <f>IF(Simulações!CX804="","",Simulações!CX804)</f>
        <v/>
      </c>
      <c r="K804" s="176">
        <f>Simulações!AL804</f>
        <v>2</v>
      </c>
      <c r="L804" s="176">
        <f>Simulações!AS804</f>
        <v>0</v>
      </c>
      <c r="M804" s="172" t="str">
        <f>IF(Simulações!CY804="","",Simulações!CY804)</f>
        <v/>
      </c>
      <c r="N804" s="172" t="str">
        <f>IF(Simulações!CZ804="","",Simulações!CZ804)</f>
        <v/>
      </c>
      <c r="O804" s="172">
        <v>1</v>
      </c>
    </row>
    <row r="805" spans="1:15" ht="14.25" customHeight="1" x14ac:dyDescent="0.25">
      <c r="A805" s="1" t="str">
        <f>Simulações!D805</f>
        <v>R. Barao De Cerro Largo [Estrutural]</v>
      </c>
      <c r="B805" s="172" t="str">
        <f>Simulações!DK805</f>
        <v>Sim</v>
      </c>
      <c r="C805" s="183">
        <f>Simulações!K805</f>
        <v>52</v>
      </c>
      <c r="D805" s="172" t="str">
        <f>Simulações!G805</f>
        <v>C4</v>
      </c>
      <c r="E805" s="172" t="str">
        <f>Simulações!CH805</f>
        <v>TECNOWATT</v>
      </c>
      <c r="F805" s="172" t="str">
        <f>Simulações!CI805</f>
        <v xml:space="preserve">SIGSAGPTLRRSSNDL_50W_61IBBRS
</v>
      </c>
      <c r="G805" s="172">
        <f>Simulações!CN805</f>
        <v>50</v>
      </c>
      <c r="H805" s="172" t="str">
        <f>Simulações!CT805</f>
        <v>Médio II</v>
      </c>
      <c r="I805" s="172" t="str">
        <f>IF(Simulações!CU805="","",Simulações!CU805)</f>
        <v>Médio I</v>
      </c>
      <c r="J805" s="172" t="str">
        <f>IF(Simulações!CX805="","",Simulações!CX805)</f>
        <v/>
      </c>
      <c r="K805" s="176">
        <f>Simulações!AL805</f>
        <v>2</v>
      </c>
      <c r="L805" s="176">
        <f>Simulações!AS805</f>
        <v>0</v>
      </c>
      <c r="M805" s="172" t="str">
        <f>IF(Simulações!CY805="","",Simulações!CY805)</f>
        <v/>
      </c>
      <c r="N805" s="172" t="str">
        <f>IF(Simulações!CZ805="","",Simulações!CZ805)</f>
        <v/>
      </c>
      <c r="O805" s="172">
        <v>1</v>
      </c>
    </row>
    <row r="806" spans="1:15" ht="14.25" customHeight="1" x14ac:dyDescent="0.25">
      <c r="A806" s="1" t="str">
        <f>Simulações!D806</f>
        <v>Francisco Do Rego [Estrutural]</v>
      </c>
      <c r="B806" s="172" t="str">
        <f>Simulações!DK806</f>
        <v>Sim</v>
      </c>
      <c r="C806" s="183">
        <f>Simulações!K806</f>
        <v>96</v>
      </c>
      <c r="D806" s="172" t="str">
        <f>Simulações!G806</f>
        <v>C5</v>
      </c>
      <c r="E806" s="172" t="str">
        <f>Simulações!CH806</f>
        <v>LEDSTAR</v>
      </c>
      <c r="F806" s="184" t="str">
        <f>Simulações!CI806</f>
        <v xml:space="preserve"> SL VT 9.1 17W</v>
      </c>
      <c r="G806" s="172">
        <f>Simulações!CN806</f>
        <v>17</v>
      </c>
      <c r="H806" s="172" t="str">
        <f>Simulações!CT806</f>
        <v>Médio I</v>
      </c>
      <c r="I806" s="172" t="str">
        <f>IF(Simulações!CU806="","",Simulações!CU806)</f>
        <v/>
      </c>
      <c r="J806" s="172" t="str">
        <f>IF(Simulações!CX806="","",Simulações!CX806)</f>
        <v/>
      </c>
      <c r="K806" s="176">
        <f>Simulações!AL806</f>
        <v>2</v>
      </c>
      <c r="L806" s="176">
        <f>Simulações!AS806</f>
        <v>0</v>
      </c>
      <c r="M806" s="172" t="str">
        <f>IF(Simulações!CY806="","",Simulações!CY806)</f>
        <v/>
      </c>
      <c r="N806" s="172" t="str">
        <f>IF(Simulações!CZ806="","",Simulações!CZ806)</f>
        <v/>
      </c>
      <c r="O806" s="172">
        <v>1</v>
      </c>
    </row>
    <row r="807" spans="1:15" ht="14.25" customHeight="1" x14ac:dyDescent="0.25">
      <c r="A807" s="1" t="str">
        <f>Simulações!D807</f>
        <v>Francisco Do Rego [Estrutural]</v>
      </c>
      <c r="B807" s="172" t="str">
        <f>Simulações!DK807</f>
        <v>Sim</v>
      </c>
      <c r="C807" s="183">
        <f>Simulações!K807</f>
        <v>96</v>
      </c>
      <c r="D807" s="172" t="str">
        <f>Simulações!G807</f>
        <v>C5</v>
      </c>
      <c r="E807" s="172" t="str">
        <f>Simulações!CH807</f>
        <v>SX LIGHTING</v>
      </c>
      <c r="F807" s="172" t="str">
        <f>Simulações!CI807</f>
        <v>SX-INEVO020HF</v>
      </c>
      <c r="G807" s="172">
        <f>Simulações!CN807</f>
        <v>22.5</v>
      </c>
      <c r="H807" s="172" t="str">
        <f>Simulações!CT807</f>
        <v>Médio I</v>
      </c>
      <c r="I807" s="172" t="str">
        <f>IF(Simulações!CU807="","",Simulações!CU807)</f>
        <v/>
      </c>
      <c r="J807" s="172" t="str">
        <f>IF(Simulações!CX807="","",Simulações!CX807)</f>
        <v/>
      </c>
      <c r="K807" s="176">
        <f>Simulações!AL807</f>
        <v>2</v>
      </c>
      <c r="L807" s="176">
        <f>Simulações!AS807</f>
        <v>0</v>
      </c>
      <c r="M807" s="172" t="str">
        <f>IF(Simulações!CY807="","",Simulações!CY807)</f>
        <v/>
      </c>
      <c r="N807" s="172" t="str">
        <f>IF(Simulações!CZ807="","",Simulações!CZ807)</f>
        <v/>
      </c>
      <c r="O807" s="172">
        <v>1</v>
      </c>
    </row>
    <row r="808" spans="1:15" ht="14.25" customHeight="1" x14ac:dyDescent="0.25">
      <c r="A808" s="1" t="str">
        <f>Simulações!D808</f>
        <v>Francisco Do Rego [Estrutural]</v>
      </c>
      <c r="B808" s="172" t="str">
        <f>Simulações!DK808</f>
        <v>Sim</v>
      </c>
      <c r="C808" s="183">
        <f>Simulações!K808</f>
        <v>96</v>
      </c>
      <c r="D808" s="172" t="str">
        <f>Simulações!G808</f>
        <v>C5</v>
      </c>
      <c r="E808" s="172" t="str">
        <f>Simulações!CH808</f>
        <v>TECNOWATT</v>
      </c>
      <c r="F808" s="172" t="str">
        <f>Simulações!CI808</f>
        <v xml:space="preserve">SIGSAGPTLRRSSNDL_30W_38IBBRS
</v>
      </c>
      <c r="G808" s="172">
        <f>Simulações!CN808</f>
        <v>30</v>
      </c>
      <c r="H808" s="172" t="str">
        <f>Simulações!CT808</f>
        <v>Médio I</v>
      </c>
      <c r="I808" s="172" t="str">
        <f>IF(Simulações!CU808="","",Simulações!CU808)</f>
        <v/>
      </c>
      <c r="J808" s="172" t="str">
        <f>IF(Simulações!CX808="","",Simulações!CX808)</f>
        <v/>
      </c>
      <c r="K808" s="176">
        <f>Simulações!AL808</f>
        <v>2</v>
      </c>
      <c r="L808" s="176">
        <f>Simulações!AS808</f>
        <v>0</v>
      </c>
      <c r="M808" s="172" t="str">
        <f>IF(Simulações!CY808="","",Simulações!CY808)</f>
        <v/>
      </c>
      <c r="N808" s="172" t="str">
        <f>IF(Simulações!CZ808="","",Simulações!CZ808)</f>
        <v/>
      </c>
      <c r="O808" s="172">
        <v>1</v>
      </c>
    </row>
    <row r="809" spans="1:15" ht="14.25" customHeight="1" x14ac:dyDescent="0.25">
      <c r="A809" s="1" t="str">
        <f>Simulações!D809</f>
        <v>Rua MA!rio Campelo [Estrutural]</v>
      </c>
      <c r="B809" s="172" t="str">
        <f>Simulações!DK809</f>
        <v>Sim</v>
      </c>
      <c r="C809" s="183">
        <f>Simulações!K809</f>
        <v>105</v>
      </c>
      <c r="D809" s="172" t="str">
        <f>Simulações!G809</f>
        <v>C4</v>
      </c>
      <c r="E809" s="172" t="str">
        <f>Simulações!CH809</f>
        <v>LEDSTAR</v>
      </c>
      <c r="F809" s="184" t="str">
        <f>Simulações!CI809</f>
        <v xml:space="preserve"> SL VT 9.1 65W</v>
      </c>
      <c r="G809" s="172">
        <f>Simulações!CN809</f>
        <v>65</v>
      </c>
      <c r="H809" s="172" t="str">
        <f>Simulações!CT809</f>
        <v>Longo I</v>
      </c>
      <c r="I809" s="172" t="str">
        <f>IF(Simulações!CU809="","",Simulações!CU809)</f>
        <v/>
      </c>
      <c r="J809" s="172" t="str">
        <f>IF(Simulações!CX809="","",Simulações!CX809)</f>
        <v/>
      </c>
      <c r="K809" s="176">
        <f>Simulações!AL809</f>
        <v>2</v>
      </c>
      <c r="L809" s="176">
        <f>Simulações!AS809</f>
        <v>0</v>
      </c>
      <c r="M809" s="172" t="str">
        <f>IF(Simulações!CY809="","",Simulações!CY809)</f>
        <v/>
      </c>
      <c r="N809" s="172" t="str">
        <f>IF(Simulações!CZ809="","",Simulações!CZ809)</f>
        <v/>
      </c>
      <c r="O809" s="172">
        <v>1</v>
      </c>
    </row>
    <row r="810" spans="1:15" ht="14.25" customHeight="1" x14ac:dyDescent="0.25">
      <c r="A810" s="1" t="str">
        <f>Simulações!D810</f>
        <v>Rua MA!rio Campelo [Estrutural]</v>
      </c>
      <c r="B810" s="172" t="str">
        <f>Simulações!DK810</f>
        <v>Sim</v>
      </c>
      <c r="C810" s="183">
        <f>Simulações!K810</f>
        <v>105</v>
      </c>
      <c r="D810" s="172" t="str">
        <f>Simulações!G810</f>
        <v>C4</v>
      </c>
      <c r="E810" s="172" t="str">
        <f>Simulações!CH810</f>
        <v>SX LIGHTING</v>
      </c>
      <c r="F810" s="172" t="str">
        <f>Simulações!CI810</f>
        <v>SX-INEVO060HF</v>
      </c>
      <c r="G810" s="172">
        <f>Simulações!CN810</f>
        <v>60</v>
      </c>
      <c r="H810" s="172" t="str">
        <f>Simulações!CT810</f>
        <v>Longo I</v>
      </c>
      <c r="I810" s="172" t="str">
        <f>IF(Simulações!CU810="","",Simulações!CU810)</f>
        <v/>
      </c>
      <c r="J810" s="172" t="str">
        <f>IF(Simulações!CX810="","",Simulações!CX810)</f>
        <v/>
      </c>
      <c r="K810" s="176">
        <f>Simulações!AL810</f>
        <v>2</v>
      </c>
      <c r="L810" s="176">
        <f>Simulações!AS810</f>
        <v>0</v>
      </c>
      <c r="M810" s="172" t="str">
        <f>IF(Simulações!CY810="","",Simulações!CY810)</f>
        <v/>
      </c>
      <c r="N810" s="172" t="str">
        <f>IF(Simulações!CZ810="","",Simulações!CZ810)</f>
        <v/>
      </c>
      <c r="O810" s="172">
        <v>1</v>
      </c>
    </row>
    <row r="811" spans="1:15" ht="14.25" customHeight="1" x14ac:dyDescent="0.25">
      <c r="A811" s="1" t="str">
        <f>Simulações!D811</f>
        <v>Rua MA!rio Campelo [Estrutural]</v>
      </c>
      <c r="B811" s="172" t="str">
        <f>Simulações!DK811</f>
        <v>Sim</v>
      </c>
      <c r="C811" s="183">
        <f>Simulações!K811</f>
        <v>105</v>
      </c>
      <c r="D811" s="172" t="str">
        <f>Simulações!G811</f>
        <v>C4</v>
      </c>
      <c r="E811" s="172" t="str">
        <f>Simulações!CH811</f>
        <v>TECNOWATT</v>
      </c>
      <c r="F811" s="172" t="str">
        <f>Simulações!CI811</f>
        <v xml:space="preserve">SIGSAGPTLRRSSNDL_68W_83IBBRS
</v>
      </c>
      <c r="G811" s="172">
        <f>Simulações!CN811</f>
        <v>68</v>
      </c>
      <c r="H811" s="172" t="str">
        <f>Simulações!CT811</f>
        <v>Longo I</v>
      </c>
      <c r="I811" s="172" t="str">
        <f>IF(Simulações!CU811="","",Simulações!CU811)</f>
        <v/>
      </c>
      <c r="J811" s="172" t="str">
        <f>IF(Simulações!CX811="","",Simulações!CX811)</f>
        <v/>
      </c>
      <c r="K811" s="176">
        <f>Simulações!AL811</f>
        <v>2</v>
      </c>
      <c r="L811" s="176">
        <f>Simulações!AS811</f>
        <v>0</v>
      </c>
      <c r="M811" s="172" t="str">
        <f>IF(Simulações!CY811="","",Simulações!CY811)</f>
        <v/>
      </c>
      <c r="N811" s="172" t="str">
        <f>IF(Simulações!CZ811="","",Simulações!CZ811)</f>
        <v/>
      </c>
      <c r="O811" s="172">
        <v>1</v>
      </c>
    </row>
    <row r="812" spans="1:15" ht="14.25" customHeight="1" x14ac:dyDescent="0.25">
      <c r="A812" s="1" t="str">
        <f>Simulações!D812</f>
        <v>Aureo Xavier [Estrutural]</v>
      </c>
      <c r="B812" s="172" t="str">
        <f>Simulações!DK812</f>
        <v>Sim</v>
      </c>
      <c r="C812" s="183">
        <f>Simulações!K812</f>
        <v>80</v>
      </c>
      <c r="D812" s="172" t="str">
        <f>Simulações!G812</f>
        <v>C4</v>
      </c>
      <c r="E812" s="172" t="str">
        <f>Simulações!CH812</f>
        <v>LEDSTAR</v>
      </c>
      <c r="F812" s="184" t="str">
        <f>Simulações!CI812</f>
        <v xml:space="preserve"> SL VT 9.1 28W</v>
      </c>
      <c r="G812" s="172">
        <f>Simulações!CN812</f>
        <v>28</v>
      </c>
      <c r="H812" s="172" t="str">
        <f>Simulações!CT812</f>
        <v>Médio II</v>
      </c>
      <c r="I812" s="172" t="str">
        <f>IF(Simulações!CU812="","",Simulações!CU812)</f>
        <v/>
      </c>
      <c r="J812" s="172" t="str">
        <f>IF(Simulações!CX812="","",Simulações!CX812)</f>
        <v/>
      </c>
      <c r="K812" s="176">
        <f>Simulações!AL812</f>
        <v>2</v>
      </c>
      <c r="L812" s="176">
        <f>Simulações!AS812</f>
        <v>0</v>
      </c>
      <c r="M812" s="172" t="str">
        <f>IF(Simulações!CY812="","",Simulações!CY812)</f>
        <v/>
      </c>
      <c r="N812" s="172" t="str">
        <f>IF(Simulações!CZ812="","",Simulações!CZ812)</f>
        <v/>
      </c>
      <c r="O812" s="172">
        <v>1</v>
      </c>
    </row>
    <row r="813" spans="1:15" ht="14.25" customHeight="1" x14ac:dyDescent="0.25">
      <c r="A813" s="1" t="str">
        <f>Simulações!D813</f>
        <v>Aureo Xavier [Estrutural]</v>
      </c>
      <c r="B813" s="172" t="str">
        <f>Simulações!DK813</f>
        <v>Sim</v>
      </c>
      <c r="C813" s="183">
        <f>Simulações!K813</f>
        <v>80</v>
      </c>
      <c r="D813" s="172" t="str">
        <f>Simulações!G813</f>
        <v>C4</v>
      </c>
      <c r="E813" s="172" t="str">
        <f>Simulações!CH813</f>
        <v>SX LIGHTING</v>
      </c>
      <c r="F813" s="172" t="str">
        <f>Simulações!CI813</f>
        <v>SX-INEVO030HF</v>
      </c>
      <c r="G813" s="172">
        <f>Simulações!CN813</f>
        <v>31</v>
      </c>
      <c r="H813" s="172" t="str">
        <f>Simulações!CT813</f>
        <v>Médio II</v>
      </c>
      <c r="I813" s="172" t="str">
        <f>IF(Simulações!CU813="","",Simulações!CU813)</f>
        <v/>
      </c>
      <c r="J813" s="172" t="str">
        <f>IF(Simulações!CX813="","",Simulações!CX813)</f>
        <v/>
      </c>
      <c r="K813" s="176">
        <f>Simulações!AL813</f>
        <v>2</v>
      </c>
      <c r="L813" s="176">
        <f>Simulações!AS813</f>
        <v>0</v>
      </c>
      <c r="M813" s="172" t="str">
        <f>IF(Simulações!CY813="","",Simulações!CY813)</f>
        <v/>
      </c>
      <c r="N813" s="172" t="str">
        <f>IF(Simulações!CZ813="","",Simulações!CZ813)</f>
        <v/>
      </c>
      <c r="O813" s="172">
        <v>1</v>
      </c>
    </row>
    <row r="814" spans="1:15" ht="14.25" customHeight="1" x14ac:dyDescent="0.25">
      <c r="A814" s="1" t="str">
        <f>Simulações!D814</f>
        <v>Aureo Xavier [Estrutural]</v>
      </c>
      <c r="B814" s="172" t="str">
        <f>Simulações!DK814</f>
        <v>Sim</v>
      </c>
      <c r="C814" s="183">
        <f>Simulações!K814</f>
        <v>80</v>
      </c>
      <c r="D814" s="172" t="str">
        <f>Simulações!G814</f>
        <v>C4</v>
      </c>
      <c r="E814" s="172" t="str">
        <f>Simulações!CH814</f>
        <v>TECNOWATT</v>
      </c>
      <c r="F814" s="172" t="str">
        <f>Simulações!CI814</f>
        <v xml:space="preserve">SIGSAGPTLRRSSNDL_30W_38IBBRS
</v>
      </c>
      <c r="G814" s="172">
        <f>Simulações!CN814</f>
        <v>30</v>
      </c>
      <c r="H814" s="172" t="str">
        <f>Simulações!CT814</f>
        <v>Médio II</v>
      </c>
      <c r="I814" s="172" t="str">
        <f>IF(Simulações!CU814="","",Simulações!CU814)</f>
        <v/>
      </c>
      <c r="J814" s="172" t="str">
        <f>IF(Simulações!CX814="","",Simulações!CX814)</f>
        <v/>
      </c>
      <c r="K814" s="176">
        <f>Simulações!AL814</f>
        <v>2</v>
      </c>
      <c r="L814" s="176">
        <f>Simulações!AS814</f>
        <v>0</v>
      </c>
      <c r="M814" s="172" t="str">
        <f>IF(Simulações!CY814="","",Simulações!CY814)</f>
        <v/>
      </c>
      <c r="N814" s="172" t="str">
        <f>IF(Simulações!CZ814="","",Simulações!CZ814)</f>
        <v/>
      </c>
      <c r="O814" s="172">
        <v>1</v>
      </c>
    </row>
    <row r="815" spans="1:15" ht="14.25" customHeight="1" x14ac:dyDescent="0.25">
      <c r="A815" s="1" t="str">
        <f>Simulações!D815</f>
        <v>Rua SAPSo Francisco [Estrutural]</v>
      </c>
      <c r="B815" s="172" t="str">
        <f>Simulações!DK815</f>
        <v>Sim</v>
      </c>
      <c r="C815" s="183">
        <f>Simulações!K815</f>
        <v>96</v>
      </c>
      <c r="D815" s="172" t="str">
        <f>Simulações!G815</f>
        <v>C5</v>
      </c>
      <c r="E815" s="172" t="str">
        <f>Simulações!CH815</f>
        <v>LEDSTAR</v>
      </c>
      <c r="F815" s="184" t="str">
        <f>Simulações!CI815</f>
        <v xml:space="preserve"> SL VT 9.1 35W</v>
      </c>
      <c r="G815" s="172">
        <f>Simulações!CN815</f>
        <v>35</v>
      </c>
      <c r="H815" s="172" t="str">
        <f>Simulações!CT815</f>
        <v>Longo I</v>
      </c>
      <c r="I815" s="172" t="str">
        <f>IF(Simulações!CU815="","",Simulações!CU815)</f>
        <v/>
      </c>
      <c r="J815" s="172" t="str">
        <f>IF(Simulações!CX815="","",Simulações!CX815)</f>
        <v/>
      </c>
      <c r="K815" s="176">
        <f>Simulações!AL815</f>
        <v>2</v>
      </c>
      <c r="L815" s="176">
        <f>Simulações!AS815</f>
        <v>0</v>
      </c>
      <c r="M815" s="172" t="str">
        <f>IF(Simulações!CY815="","",Simulações!CY815)</f>
        <v/>
      </c>
      <c r="N815" s="172" t="str">
        <f>IF(Simulações!CZ815="","",Simulações!CZ815)</f>
        <v/>
      </c>
      <c r="O815" s="172">
        <v>1</v>
      </c>
    </row>
    <row r="816" spans="1:15" ht="14.25" customHeight="1" x14ac:dyDescent="0.25">
      <c r="A816" s="1" t="str">
        <f>Simulações!D816</f>
        <v>Rua SAPSo Francisco [Estrutural]</v>
      </c>
      <c r="B816" s="172" t="str">
        <f>Simulações!DK816</f>
        <v>Sim</v>
      </c>
      <c r="C816" s="183">
        <f>Simulações!K816</f>
        <v>96</v>
      </c>
      <c r="D816" s="172" t="str">
        <f>Simulações!G816</f>
        <v>C5</v>
      </c>
      <c r="E816" s="172" t="str">
        <f>Simulações!CH816</f>
        <v>SX LIGHTING</v>
      </c>
      <c r="F816" s="172" t="str">
        <f>Simulações!CI816</f>
        <v>SX-INEVO030HF</v>
      </c>
      <c r="G816" s="172">
        <f>Simulações!CN816</f>
        <v>31</v>
      </c>
      <c r="H816" s="172" t="str">
        <f>Simulações!CT816</f>
        <v>Longo I</v>
      </c>
      <c r="I816" s="172" t="str">
        <f>IF(Simulações!CU816="","",Simulações!CU816)</f>
        <v/>
      </c>
      <c r="J816" s="172" t="str">
        <f>IF(Simulações!CX816="","",Simulações!CX816)</f>
        <v/>
      </c>
      <c r="K816" s="176">
        <f>Simulações!AL816</f>
        <v>2</v>
      </c>
      <c r="L816" s="176">
        <f>Simulações!AS816</f>
        <v>0</v>
      </c>
      <c r="M816" s="172" t="str">
        <f>IF(Simulações!CY816="","",Simulações!CY816)</f>
        <v/>
      </c>
      <c r="N816" s="172" t="str">
        <f>IF(Simulações!CZ816="","",Simulações!CZ816)</f>
        <v/>
      </c>
      <c r="O816" s="172">
        <v>1</v>
      </c>
    </row>
    <row r="817" spans="1:15" ht="14.25" customHeight="1" x14ac:dyDescent="0.25">
      <c r="A817" s="1" t="str">
        <f>Simulações!D817</f>
        <v>Rua SAPSo Francisco [Estrutural]</v>
      </c>
      <c r="B817" s="172" t="str">
        <f>Simulações!DK817</f>
        <v>Sim</v>
      </c>
      <c r="C817" s="183">
        <f>Simulações!K817</f>
        <v>96</v>
      </c>
      <c r="D817" s="172" t="str">
        <f>Simulações!G817</f>
        <v>C5</v>
      </c>
      <c r="E817" s="172" t="str">
        <f>Simulações!CH817</f>
        <v>TECNOWATT</v>
      </c>
      <c r="F817" s="172" t="str">
        <f>Simulações!CI817</f>
        <v xml:space="preserve">SIGSAGPTLRRSSNDL_30W_38IBBRS
</v>
      </c>
      <c r="G817" s="172">
        <f>Simulações!CN817</f>
        <v>30</v>
      </c>
      <c r="H817" s="172" t="str">
        <f>Simulações!CT817</f>
        <v>Longo I</v>
      </c>
      <c r="I817" s="172" t="str">
        <f>IF(Simulações!CU817="","",Simulações!CU817)</f>
        <v/>
      </c>
      <c r="J817" s="172" t="str">
        <f>IF(Simulações!CX817="","",Simulações!CX817)</f>
        <v/>
      </c>
      <c r="K817" s="176">
        <f>Simulações!AL817</f>
        <v>2</v>
      </c>
      <c r="L817" s="176">
        <f>Simulações!AS817</f>
        <v>0</v>
      </c>
      <c r="M817" s="172" t="str">
        <f>IF(Simulações!CY817="","",Simulações!CY817)</f>
        <v/>
      </c>
      <c r="N817" s="172" t="str">
        <f>IF(Simulações!CZ817="","",Simulações!CZ817)</f>
        <v/>
      </c>
      <c r="O817" s="172">
        <v>1</v>
      </c>
    </row>
    <row r="818" spans="1:15" ht="14.25" customHeight="1" x14ac:dyDescent="0.25">
      <c r="A818" s="1" t="str">
        <f>Simulações!D818</f>
        <v>R. Jose Da Cruz Pinheiro Filho [Estrutural]</v>
      </c>
      <c r="B818" s="172" t="str">
        <f>Simulações!DK818</f>
        <v>Sim</v>
      </c>
      <c r="C818" s="183">
        <f>Simulações!K818</f>
        <v>50</v>
      </c>
      <c r="D818" s="172" t="str">
        <f>Simulações!G818</f>
        <v>C4</v>
      </c>
      <c r="E818" s="172" t="str">
        <f>Simulações!CH818</f>
        <v>LEDSTAR</v>
      </c>
      <c r="F818" s="184" t="str">
        <f>Simulações!CI818</f>
        <v xml:space="preserve"> SL VT 9.1 28W</v>
      </c>
      <c r="G818" s="172">
        <f>Simulações!CN818</f>
        <v>28</v>
      </c>
      <c r="H818" s="172" t="str">
        <f>Simulações!CT818</f>
        <v>Longo I</v>
      </c>
      <c r="I818" s="172" t="str">
        <f>IF(Simulações!CU818="","",Simulações!CU818)</f>
        <v/>
      </c>
      <c r="J818" s="172" t="str">
        <f>IF(Simulações!CX818="","",Simulações!CX818)</f>
        <v/>
      </c>
      <c r="K818" s="176">
        <f>Simulações!AL818</f>
        <v>2</v>
      </c>
      <c r="L818" s="176">
        <f>Simulações!AS818</f>
        <v>0</v>
      </c>
      <c r="M818" s="172" t="str">
        <f>IF(Simulações!CY818="","",Simulações!CY818)</f>
        <v/>
      </c>
      <c r="N818" s="172" t="str">
        <f>IF(Simulações!CZ818="","",Simulações!CZ818)</f>
        <v/>
      </c>
      <c r="O818" s="172">
        <v>1</v>
      </c>
    </row>
    <row r="819" spans="1:15" ht="14.25" customHeight="1" x14ac:dyDescent="0.25">
      <c r="A819" s="1" t="str">
        <f>Simulações!D819</f>
        <v>R. Jose Da Cruz Pinheiro Filho [Estrutural]</v>
      </c>
      <c r="B819" s="172" t="str">
        <f>Simulações!DK819</f>
        <v>Sim</v>
      </c>
      <c r="C819" s="183">
        <f>Simulações!K819</f>
        <v>50</v>
      </c>
      <c r="D819" s="172" t="str">
        <f>Simulações!G819</f>
        <v>C4</v>
      </c>
      <c r="E819" s="172" t="str">
        <f>Simulações!CH819</f>
        <v>SX LIGHTING</v>
      </c>
      <c r="F819" s="172" t="str">
        <f>Simulações!CI819</f>
        <v>SX-INEVO030HF</v>
      </c>
      <c r="G819" s="172">
        <f>Simulações!CN819</f>
        <v>31</v>
      </c>
      <c r="H819" s="172" t="str">
        <f>Simulações!CT819</f>
        <v>Longo I</v>
      </c>
      <c r="I819" s="172" t="str">
        <f>IF(Simulações!CU819="","",Simulações!CU819)</f>
        <v/>
      </c>
      <c r="J819" s="172" t="str">
        <f>IF(Simulações!CX819="","",Simulações!CX819)</f>
        <v/>
      </c>
      <c r="K819" s="176">
        <f>Simulações!AL819</f>
        <v>2</v>
      </c>
      <c r="L819" s="176">
        <f>Simulações!AS819</f>
        <v>0</v>
      </c>
      <c r="M819" s="172" t="str">
        <f>IF(Simulações!CY819="","",Simulações!CY819)</f>
        <v/>
      </c>
      <c r="N819" s="172" t="str">
        <f>IF(Simulações!CZ819="","",Simulações!CZ819)</f>
        <v/>
      </c>
      <c r="O819" s="172">
        <v>1</v>
      </c>
    </row>
    <row r="820" spans="1:15" ht="14.25" customHeight="1" x14ac:dyDescent="0.25">
      <c r="A820" s="1" t="str">
        <f>Simulações!D820</f>
        <v>R. Jose Da Cruz Pinheiro Filho [Estrutural]</v>
      </c>
      <c r="B820" s="172" t="str">
        <f>Simulações!DK820</f>
        <v>Sim</v>
      </c>
      <c r="C820" s="183">
        <f>Simulações!K820</f>
        <v>50</v>
      </c>
      <c r="D820" s="172" t="str">
        <f>Simulações!G820</f>
        <v>C4</v>
      </c>
      <c r="E820" s="172" t="str">
        <f>Simulações!CH820</f>
        <v>TECNOWATT</v>
      </c>
      <c r="F820" s="172" t="str">
        <f>Simulações!CI820</f>
        <v xml:space="preserve">SIGSAGPTLRRSSNDL_30W_38IBBRS
</v>
      </c>
      <c r="G820" s="172">
        <f>Simulações!CN820</f>
        <v>30</v>
      </c>
      <c r="H820" s="172" t="str">
        <f>Simulações!CT820</f>
        <v>Longo I</v>
      </c>
      <c r="I820" s="172" t="str">
        <f>IF(Simulações!CU820="","",Simulações!CU820)</f>
        <v/>
      </c>
      <c r="J820" s="172" t="str">
        <f>IF(Simulações!CX820="","",Simulações!CX820)</f>
        <v/>
      </c>
      <c r="K820" s="176">
        <f>Simulações!AL820</f>
        <v>2</v>
      </c>
      <c r="L820" s="176">
        <f>Simulações!AS820</f>
        <v>0</v>
      </c>
      <c r="M820" s="172" t="str">
        <f>IF(Simulações!CY820="","",Simulações!CY820)</f>
        <v/>
      </c>
      <c r="N820" s="172" t="str">
        <f>IF(Simulações!CZ820="","",Simulações!CZ820)</f>
        <v/>
      </c>
      <c r="O820" s="172">
        <v>1</v>
      </c>
    </row>
    <row r="821" spans="1:15" ht="14.25" customHeight="1" x14ac:dyDescent="0.25">
      <c r="A821" s="1" t="str">
        <f>Simulações!D821</f>
        <v>Avenida Boa Viagem [Estrutural]</v>
      </c>
      <c r="B821" s="172" t="str">
        <f>Simulações!DK821</f>
        <v>Sim</v>
      </c>
      <c r="C821" s="183">
        <f>Simulações!K821</f>
        <v>287</v>
      </c>
      <c r="D821" s="172" t="str">
        <f>Simulações!G821</f>
        <v>C4</v>
      </c>
      <c r="E821" s="172" t="str">
        <f>Simulações!CH821</f>
        <v>LEDSTAR</v>
      </c>
      <c r="F821" s="184" t="str">
        <f>Simulações!CI821</f>
        <v xml:space="preserve"> SL VT 9.1 44W</v>
      </c>
      <c r="G821" s="172">
        <f>Simulações!CN821</f>
        <v>44</v>
      </c>
      <c r="H821" s="172" t="str">
        <f>Simulações!CT821</f>
        <v>Curto I</v>
      </c>
      <c r="I821" s="172" t="str">
        <f>IF(Simulações!CU821="","",Simulações!CU821)</f>
        <v/>
      </c>
      <c r="J821" s="172" t="str">
        <f>IF(Simulações!CX821="","",Simulações!CX821)</f>
        <v/>
      </c>
      <c r="K821" s="176">
        <f>Simulações!AL821</f>
        <v>8</v>
      </c>
      <c r="L821" s="176">
        <f>Simulações!AS821</f>
        <v>0</v>
      </c>
      <c r="M821" s="172" t="str">
        <f>IF(Simulações!CY821="","",Simulações!CY821)</f>
        <v/>
      </c>
      <c r="N821" s="172" t="str">
        <f>IF(Simulações!CZ821="","",Simulações!CZ821)</f>
        <v/>
      </c>
      <c r="O821" s="172">
        <v>1</v>
      </c>
    </row>
    <row r="822" spans="1:15" ht="14.25" customHeight="1" x14ac:dyDescent="0.25">
      <c r="A822" s="1" t="str">
        <f>Simulações!D822</f>
        <v>Avenida Boa Viagem [Estrutural]</v>
      </c>
      <c r="B822" s="172" t="str">
        <f>Simulações!DK822</f>
        <v>Sim</v>
      </c>
      <c r="C822" s="183">
        <f>Simulações!K822</f>
        <v>287</v>
      </c>
      <c r="D822" s="172" t="str">
        <f>Simulações!G822</f>
        <v>C4</v>
      </c>
      <c r="E822" s="172" t="str">
        <f>Simulações!CH822</f>
        <v>SX LIGHTING</v>
      </c>
      <c r="F822" s="172" t="str">
        <f>Simulações!CI822</f>
        <v>SX-INEVO050HF</v>
      </c>
      <c r="G822" s="172">
        <f>Simulações!CN822</f>
        <v>50</v>
      </c>
      <c r="H822" s="172" t="str">
        <f>Simulações!CT822</f>
        <v>Curto I</v>
      </c>
      <c r="I822" s="172" t="str">
        <f>IF(Simulações!CU822="","",Simulações!CU822)</f>
        <v/>
      </c>
      <c r="J822" s="172" t="str">
        <f>IF(Simulações!CX822="","",Simulações!CX822)</f>
        <v/>
      </c>
      <c r="K822" s="176">
        <f>Simulações!AL822</f>
        <v>8</v>
      </c>
      <c r="L822" s="176">
        <f>Simulações!AS822</f>
        <v>0</v>
      </c>
      <c r="M822" s="172" t="str">
        <f>IF(Simulações!CY822="","",Simulações!CY822)</f>
        <v/>
      </c>
      <c r="N822" s="172" t="str">
        <f>IF(Simulações!CZ822="","",Simulações!CZ822)</f>
        <v/>
      </c>
      <c r="O822" s="172">
        <v>1</v>
      </c>
    </row>
    <row r="823" spans="1:15" ht="14.25" customHeight="1" x14ac:dyDescent="0.25">
      <c r="A823" s="1" t="str">
        <f>Simulações!D823</f>
        <v>Avenida Boa Viagem [Estrutural]</v>
      </c>
      <c r="B823" s="172" t="str">
        <f>Simulações!DK823</f>
        <v>Sim</v>
      </c>
      <c r="C823" s="183">
        <f>Simulações!K823</f>
        <v>287</v>
      </c>
      <c r="D823" s="172" t="str">
        <f>Simulações!G823</f>
        <v>C4</v>
      </c>
      <c r="E823" s="172" t="str">
        <f>Simulações!CH823</f>
        <v>TECNOWATT</v>
      </c>
      <c r="F823" s="172" t="str">
        <f>Simulações!CI823</f>
        <v xml:space="preserve">SIGSAGPTLRRSSNDL_40W_50IBBRS
</v>
      </c>
      <c r="G823" s="172">
        <f>Simulações!CN823</f>
        <v>40</v>
      </c>
      <c r="H823" s="172" t="str">
        <f>Simulações!CT823</f>
        <v>Curto I</v>
      </c>
      <c r="I823" s="172" t="str">
        <f>IF(Simulações!CU823="","",Simulações!CU823)</f>
        <v/>
      </c>
      <c r="J823" s="172" t="str">
        <f>IF(Simulações!CX823="","",Simulações!CX823)</f>
        <v/>
      </c>
      <c r="K823" s="176">
        <f>Simulações!AL823</f>
        <v>8</v>
      </c>
      <c r="L823" s="176">
        <f>Simulações!AS823</f>
        <v>0</v>
      </c>
      <c r="M823" s="172" t="str">
        <f>IF(Simulações!CY823="","",Simulações!CY823)</f>
        <v/>
      </c>
      <c r="N823" s="172" t="str">
        <f>IF(Simulações!CZ823="","",Simulações!CZ823)</f>
        <v/>
      </c>
      <c r="O823" s="172">
        <v>1</v>
      </c>
    </row>
    <row r="824" spans="1:15" ht="14.25" customHeight="1" x14ac:dyDescent="0.25">
      <c r="A824" s="1" t="str">
        <f>Simulações!D824</f>
        <v>Avenia Prefeito AntA'nio Pereira [Estrutural]</v>
      </c>
      <c r="B824" s="172" t="str">
        <f>Simulações!DK824</f>
        <v>Sim</v>
      </c>
      <c r="C824" s="183">
        <f>Simulações!K824</f>
        <v>115</v>
      </c>
      <c r="D824" s="172" t="str">
        <f>Simulações!G824</f>
        <v>C4</v>
      </c>
      <c r="E824" s="172" t="str">
        <f>Simulações!CH824</f>
        <v>LEDSTAR</v>
      </c>
      <c r="F824" s="184" t="str">
        <f>Simulações!CI824</f>
        <v xml:space="preserve"> SL VT 9.1 65W</v>
      </c>
      <c r="G824" s="172">
        <f>Simulações!CN824</f>
        <v>65</v>
      </c>
      <c r="H824" s="172" t="str">
        <f>Simulações!CT824</f>
        <v>Longo II</v>
      </c>
      <c r="I824" s="172" t="str">
        <f>IF(Simulações!CU824="","",Simulações!CU824)</f>
        <v/>
      </c>
      <c r="J824" s="172" t="str">
        <f>IF(Simulações!CX824="","",Simulações!CX824)</f>
        <v/>
      </c>
      <c r="K824" s="176">
        <f>Simulações!AL824</f>
        <v>2</v>
      </c>
      <c r="L824" s="176">
        <f>Simulações!AS824</f>
        <v>0</v>
      </c>
      <c r="M824" s="172" t="str">
        <f>IF(Simulações!CY824="","",Simulações!CY824)</f>
        <v/>
      </c>
      <c r="N824" s="172" t="str">
        <f>IF(Simulações!CZ824="","",Simulações!CZ824)</f>
        <v/>
      </c>
      <c r="O824" s="172">
        <v>1</v>
      </c>
    </row>
    <row r="825" spans="1:15" ht="14.25" customHeight="1" x14ac:dyDescent="0.25">
      <c r="A825" s="1" t="str">
        <f>Simulações!D825</f>
        <v>Avenia Prefeito AntA'nio Pereira [Estrutural]</v>
      </c>
      <c r="B825" s="172" t="str">
        <f>Simulações!DK825</f>
        <v>Sim</v>
      </c>
      <c r="C825" s="183">
        <f>Simulações!K825</f>
        <v>115</v>
      </c>
      <c r="D825" s="172" t="str">
        <f>Simulações!G825</f>
        <v>C4</v>
      </c>
      <c r="E825" s="172" t="str">
        <f>Simulações!CH825</f>
        <v>SX LIGHTING</v>
      </c>
      <c r="F825" s="172" t="str">
        <f>Simulações!CI825</f>
        <v>SX-INLPP070HF</v>
      </c>
      <c r="G825" s="172">
        <f>Simulações!CN825</f>
        <v>70</v>
      </c>
      <c r="H825" s="172" t="str">
        <f>Simulações!CT825</f>
        <v>Longo II</v>
      </c>
      <c r="I825" s="172" t="str">
        <f>IF(Simulações!CU825="","",Simulações!CU825)</f>
        <v/>
      </c>
      <c r="J825" s="172" t="str">
        <f>IF(Simulações!CX825="","",Simulações!CX825)</f>
        <v/>
      </c>
      <c r="K825" s="176">
        <f>Simulações!AL825</f>
        <v>2</v>
      </c>
      <c r="L825" s="176">
        <f>Simulações!AS825</f>
        <v>0</v>
      </c>
      <c r="M825" s="172" t="str">
        <f>IF(Simulações!CY825="","",Simulações!CY825)</f>
        <v/>
      </c>
      <c r="N825" s="172" t="str">
        <f>IF(Simulações!CZ825="","",Simulações!CZ825)</f>
        <v/>
      </c>
      <c r="O825" s="172">
        <v>1</v>
      </c>
    </row>
    <row r="826" spans="1:15" ht="14.25" customHeight="1" x14ac:dyDescent="0.25">
      <c r="A826" s="1" t="str">
        <f>Simulações!D826</f>
        <v>Avenia Prefeito AntA'nio Pereira [Estrutural]</v>
      </c>
      <c r="B826" s="172" t="str">
        <f>Simulações!DK826</f>
        <v>Sim</v>
      </c>
      <c r="C826" s="183">
        <f>Simulações!K826</f>
        <v>115</v>
      </c>
      <c r="D826" s="172" t="str">
        <f>Simulações!G826</f>
        <v>C4</v>
      </c>
      <c r="E826" s="172" t="str">
        <f>Simulações!CH826</f>
        <v>TECNOWATT</v>
      </c>
      <c r="F826" s="172" t="str">
        <f>Simulações!CI826</f>
        <v xml:space="preserve">SIGSAGPTLRRSSNDL_68W_83IBBRS
</v>
      </c>
      <c r="G826" s="172">
        <f>Simulações!CN826</f>
        <v>68</v>
      </c>
      <c r="H826" s="172" t="str">
        <f>Simulações!CT826</f>
        <v>Longo II</v>
      </c>
      <c r="I826" s="172" t="str">
        <f>IF(Simulações!CU826="","",Simulações!CU826)</f>
        <v/>
      </c>
      <c r="J826" s="172" t="str">
        <f>IF(Simulações!CX826="","",Simulações!CX826)</f>
        <v/>
      </c>
      <c r="K826" s="176">
        <f>Simulações!AL826</f>
        <v>2</v>
      </c>
      <c r="L826" s="176">
        <f>Simulações!AS826</f>
        <v>0</v>
      </c>
      <c r="M826" s="172" t="str">
        <f>IF(Simulações!CY826="","",Simulações!CY826)</f>
        <v/>
      </c>
      <c r="N826" s="172" t="str">
        <f>IF(Simulações!CZ826="","",Simulações!CZ826)</f>
        <v/>
      </c>
      <c r="O826" s="172">
        <v>1</v>
      </c>
    </row>
    <row r="827" spans="1:15" ht="14.25" customHeight="1" x14ac:dyDescent="0.25">
      <c r="A827" s="1" t="str">
        <f>Simulações!D827</f>
        <v>Montes Das Tabocas [Estrutural]</v>
      </c>
      <c r="B827" s="172" t="str">
        <f>Simulações!DK827</f>
        <v>Sim</v>
      </c>
      <c r="C827" s="183">
        <f>Simulações!K827</f>
        <v>72</v>
      </c>
      <c r="D827" s="172" t="str">
        <f>Simulações!G827</f>
        <v>C4</v>
      </c>
      <c r="E827" s="172" t="str">
        <f>Simulações!CH827</f>
        <v>LEDSTAR</v>
      </c>
      <c r="F827" s="184" t="str">
        <f>Simulações!CI827</f>
        <v xml:space="preserve"> SL VT 9.1 52W</v>
      </c>
      <c r="G827" s="172">
        <f>Simulações!CN827</f>
        <v>52</v>
      </c>
      <c r="H827" s="172" t="str">
        <f>Simulações!CT827</f>
        <v>Longo I</v>
      </c>
      <c r="I827" s="172" t="str">
        <f>IF(Simulações!CU827="","",Simulações!CU827)</f>
        <v/>
      </c>
      <c r="J827" s="172" t="str">
        <f>IF(Simulações!CX827="","",Simulações!CX827)</f>
        <v/>
      </c>
      <c r="K827" s="176">
        <f>Simulações!AL827</f>
        <v>2</v>
      </c>
      <c r="L827" s="176">
        <f>Simulações!AS827</f>
        <v>0</v>
      </c>
      <c r="M827" s="172" t="str">
        <f>IF(Simulações!CY827="","",Simulações!CY827)</f>
        <v/>
      </c>
      <c r="N827" s="172" t="str">
        <f>IF(Simulações!CZ827="","",Simulações!CZ827)</f>
        <v/>
      </c>
      <c r="O827" s="172">
        <v>1</v>
      </c>
    </row>
    <row r="828" spans="1:15" ht="14.25" customHeight="1" x14ac:dyDescent="0.25">
      <c r="A828" s="1" t="str">
        <f>Simulações!D828</f>
        <v>Montes Das Tabocas [Estrutural]</v>
      </c>
      <c r="B828" s="172" t="str">
        <f>Simulações!DK828</f>
        <v>Sim</v>
      </c>
      <c r="C828" s="183">
        <f>Simulações!K828</f>
        <v>72</v>
      </c>
      <c r="D828" s="172" t="str">
        <f>Simulações!G828</f>
        <v>C4</v>
      </c>
      <c r="E828" s="172" t="str">
        <f>Simulações!CH828</f>
        <v>SX LIGHTING</v>
      </c>
      <c r="F828" s="172" t="str">
        <f>Simulações!CI828</f>
        <v>SX-INEVO050HF</v>
      </c>
      <c r="G828" s="172">
        <f>Simulações!CN828</f>
        <v>50</v>
      </c>
      <c r="H828" s="172" t="str">
        <f>Simulações!CT828</f>
        <v>Longo I</v>
      </c>
      <c r="I828" s="172" t="str">
        <f>IF(Simulações!CU828="","",Simulações!CU828)</f>
        <v/>
      </c>
      <c r="J828" s="172" t="str">
        <f>IF(Simulações!CX828="","",Simulações!CX828)</f>
        <v/>
      </c>
      <c r="K828" s="176">
        <f>Simulações!AL828</f>
        <v>2</v>
      </c>
      <c r="L828" s="176">
        <f>Simulações!AS828</f>
        <v>0</v>
      </c>
      <c r="M828" s="172" t="str">
        <f>IF(Simulações!CY828="","",Simulações!CY828)</f>
        <v/>
      </c>
      <c r="N828" s="172" t="str">
        <f>IF(Simulações!CZ828="","",Simulações!CZ828)</f>
        <v/>
      </c>
      <c r="O828" s="172">
        <v>1</v>
      </c>
    </row>
    <row r="829" spans="1:15" ht="14.25" customHeight="1" x14ac:dyDescent="0.25">
      <c r="A829" s="1" t="str">
        <f>Simulações!D829</f>
        <v>Montes Das Tabocas [Estrutural]</v>
      </c>
      <c r="B829" s="172" t="str">
        <f>Simulações!DK829</f>
        <v>Sim</v>
      </c>
      <c r="C829" s="183">
        <f>Simulações!K829</f>
        <v>72</v>
      </c>
      <c r="D829" s="172" t="str">
        <f>Simulações!G829</f>
        <v>C4</v>
      </c>
      <c r="E829" s="172" t="str">
        <f>Simulações!CH829</f>
        <v>TECNOWATT</v>
      </c>
      <c r="F829" s="172" t="str">
        <f>Simulações!CI829</f>
        <v xml:space="preserve">SIGSAGPTLRRSSNDL_50W_61IBBRS
</v>
      </c>
      <c r="G829" s="172">
        <f>Simulações!CN829</f>
        <v>50</v>
      </c>
      <c r="H829" s="172" t="str">
        <f>Simulações!CT829</f>
        <v>Longo I</v>
      </c>
      <c r="I829" s="172" t="str">
        <f>IF(Simulações!CU829="","",Simulações!CU829)</f>
        <v>Longo I</v>
      </c>
      <c r="J829" s="172" t="str">
        <f>IF(Simulações!CX829="","",Simulações!CX829)</f>
        <v/>
      </c>
      <c r="K829" s="176">
        <f>Simulações!AL829</f>
        <v>2</v>
      </c>
      <c r="L829" s="176">
        <f>Simulações!AS829</f>
        <v>0</v>
      </c>
      <c r="M829" s="172" t="str">
        <f>IF(Simulações!CY829="","",Simulações!CY829)</f>
        <v/>
      </c>
      <c r="N829" s="172" t="str">
        <f>IF(Simulações!CZ829="","",Simulações!CZ829)</f>
        <v/>
      </c>
      <c r="O829" s="172">
        <v>1</v>
      </c>
    </row>
    <row r="830" spans="1:15" ht="14.25" customHeight="1" x14ac:dyDescent="0.25">
      <c r="A830" s="1" t="str">
        <f>Simulações!D830</f>
        <v>Major Felicio [Estrutural]</v>
      </c>
      <c r="B830" s="172" t="str">
        <f>Simulações!DK830</f>
        <v>Sim</v>
      </c>
      <c r="C830" s="183">
        <f>Simulações!K830</f>
        <v>70</v>
      </c>
      <c r="D830" s="172" t="str">
        <f>Simulações!G830</f>
        <v>C4</v>
      </c>
      <c r="E830" s="172" t="str">
        <f>Simulações!CH830</f>
        <v>LEDSTAR</v>
      </c>
      <c r="F830" s="184" t="str">
        <f>Simulações!CI830</f>
        <v xml:space="preserve"> SL VT 9.1 17W</v>
      </c>
      <c r="G830" s="172">
        <f>Simulações!CN830</f>
        <v>17</v>
      </c>
      <c r="H830" s="172" t="str">
        <f>Simulações!CT830</f>
        <v>Longo I</v>
      </c>
      <c r="I830" s="172" t="str">
        <f>IF(Simulações!CU830="","",Simulações!CU830)</f>
        <v/>
      </c>
      <c r="J830" s="172" t="str">
        <f>IF(Simulações!CX830="","",Simulações!CX830)</f>
        <v/>
      </c>
      <c r="K830" s="176">
        <f>Simulações!AL830</f>
        <v>2</v>
      </c>
      <c r="L830" s="176">
        <f>Simulações!AS830</f>
        <v>0</v>
      </c>
      <c r="M830" s="172" t="str">
        <f>IF(Simulações!CY830="","",Simulações!CY830)</f>
        <v/>
      </c>
      <c r="N830" s="172" t="str">
        <f>IF(Simulações!CZ830="","",Simulações!CZ830)</f>
        <v/>
      </c>
      <c r="O830" s="172">
        <v>1</v>
      </c>
    </row>
    <row r="831" spans="1:15" ht="14.25" customHeight="1" x14ac:dyDescent="0.25">
      <c r="A831" s="1" t="str">
        <f>Simulações!D831</f>
        <v>Major Felicio [Estrutural]</v>
      </c>
      <c r="B831" s="172" t="str">
        <f>Simulações!DK831</f>
        <v>Sim</v>
      </c>
      <c r="C831" s="183">
        <f>Simulações!K831</f>
        <v>70</v>
      </c>
      <c r="D831" s="172" t="str">
        <f>Simulações!G831</f>
        <v>C4</v>
      </c>
      <c r="E831" s="172" t="str">
        <f>Simulações!CH831</f>
        <v>SX LIGHTING</v>
      </c>
      <c r="F831" s="172" t="str">
        <f>Simulações!CI831</f>
        <v>SX-INEVO020HF</v>
      </c>
      <c r="G831" s="172">
        <f>Simulações!CN831</f>
        <v>22.5</v>
      </c>
      <c r="H831" s="172" t="str">
        <f>Simulações!CT831</f>
        <v>Longo I</v>
      </c>
      <c r="I831" s="172" t="str">
        <f>IF(Simulações!CU831="","",Simulações!CU831)</f>
        <v/>
      </c>
      <c r="J831" s="172" t="str">
        <f>IF(Simulações!CX831="","",Simulações!CX831)</f>
        <v/>
      </c>
      <c r="K831" s="176">
        <f>Simulações!AL831</f>
        <v>2</v>
      </c>
      <c r="L831" s="176">
        <f>Simulações!AS831</f>
        <v>0</v>
      </c>
      <c r="M831" s="172" t="str">
        <f>IF(Simulações!CY831="","",Simulações!CY831)</f>
        <v/>
      </c>
      <c r="N831" s="172" t="str">
        <f>IF(Simulações!CZ831="","",Simulações!CZ831)</f>
        <v/>
      </c>
      <c r="O831" s="172">
        <v>1</v>
      </c>
    </row>
    <row r="832" spans="1:15" ht="14.25" customHeight="1" x14ac:dyDescent="0.25">
      <c r="A832" s="1" t="str">
        <f>Simulações!D832</f>
        <v>Major Felicio [Estrutural]</v>
      </c>
      <c r="B832" s="172" t="str">
        <f>Simulações!DK832</f>
        <v>Sim</v>
      </c>
      <c r="C832" s="183">
        <f>Simulações!K832</f>
        <v>70</v>
      </c>
      <c r="D832" s="172" t="str">
        <f>Simulações!G832</f>
        <v>C4</v>
      </c>
      <c r="E832" s="172" t="str">
        <f>Simulações!CH832</f>
        <v>TECNOWATT</v>
      </c>
      <c r="F832" s="172" t="str">
        <f>Simulações!CI832</f>
        <v xml:space="preserve">SIGSAGPTLRRSSNDL_30W_38IBBRS
</v>
      </c>
      <c r="G832" s="172">
        <f>Simulações!CN832</f>
        <v>30</v>
      </c>
      <c r="H832" s="172" t="str">
        <f>Simulações!CT832</f>
        <v>Longo I</v>
      </c>
      <c r="I832" s="172" t="str">
        <f>IF(Simulações!CU832="","",Simulações!CU832)</f>
        <v/>
      </c>
      <c r="J832" s="172" t="str">
        <f>IF(Simulações!CX832="","",Simulações!CX832)</f>
        <v/>
      </c>
      <c r="K832" s="176">
        <f>Simulações!AL832</f>
        <v>2</v>
      </c>
      <c r="L832" s="176">
        <f>Simulações!AS832</f>
        <v>0</v>
      </c>
      <c r="M832" s="172" t="str">
        <f>IF(Simulações!CY832="","",Simulações!CY832)</f>
        <v/>
      </c>
      <c r="N832" s="172" t="str">
        <f>IF(Simulações!CZ832="","",Simulações!CZ832)</f>
        <v/>
      </c>
      <c r="O832" s="172">
        <v>1</v>
      </c>
    </row>
    <row r="833" spans="1:15" ht="14.25" customHeight="1" x14ac:dyDescent="0.25">
      <c r="A833" s="1" t="str">
        <f>Simulações!D833</f>
        <v>Rua Dona InAas Correa de AraAojo [Estrutural]</v>
      </c>
      <c r="B833" s="172" t="str">
        <f>Simulações!DK833</f>
        <v>Sim</v>
      </c>
      <c r="C833" s="183">
        <f>Simulações!K833</f>
        <v>115</v>
      </c>
      <c r="D833" s="172" t="str">
        <f>Simulações!G833</f>
        <v>C3</v>
      </c>
      <c r="E833" s="172" t="str">
        <f>Simulações!CH833</f>
        <v>LEDSTAR</v>
      </c>
      <c r="F833" s="184" t="str">
        <f>Simulações!CI833</f>
        <v xml:space="preserve"> SL VT 9.1 65W</v>
      </c>
      <c r="G833" s="172">
        <f>Simulações!CN833</f>
        <v>65</v>
      </c>
      <c r="H833" s="172" t="str">
        <f>Simulações!CT833</f>
        <v>Longo I</v>
      </c>
      <c r="I833" s="172" t="str">
        <f>IF(Simulações!CU833="","",Simulações!CU833)</f>
        <v/>
      </c>
      <c r="J833" s="172" t="str">
        <f>IF(Simulações!CX833="","",Simulações!CX833)</f>
        <v/>
      </c>
      <c r="K833" s="176">
        <f>Simulações!AL833</f>
        <v>2</v>
      </c>
      <c r="L833" s="176">
        <f>Simulações!AS833</f>
        <v>0</v>
      </c>
      <c r="M833" s="172" t="str">
        <f>IF(Simulações!CY833="","",Simulações!CY833)</f>
        <v/>
      </c>
      <c r="N833" s="172" t="str">
        <f>IF(Simulações!CZ833="","",Simulações!CZ833)</f>
        <v/>
      </c>
      <c r="O833" s="172">
        <v>1</v>
      </c>
    </row>
    <row r="834" spans="1:15" ht="14.25" customHeight="1" x14ac:dyDescent="0.25">
      <c r="A834" s="1" t="str">
        <f>Simulações!D834</f>
        <v>Rua Dona InAas Correa de AraAojo [Estrutural]</v>
      </c>
      <c r="B834" s="172" t="str">
        <f>Simulações!DK834</f>
        <v>Sim</v>
      </c>
      <c r="C834" s="183">
        <f>Simulações!K834</f>
        <v>115</v>
      </c>
      <c r="D834" s="172" t="str">
        <f>Simulações!G834</f>
        <v>C3</v>
      </c>
      <c r="E834" s="172" t="str">
        <f>Simulações!CH834</f>
        <v>SX LIGHTING</v>
      </c>
      <c r="F834" s="172" t="str">
        <f>Simulações!CI834</f>
        <v>SX-INEVO060HF</v>
      </c>
      <c r="G834" s="172">
        <f>Simulações!CN834</f>
        <v>60</v>
      </c>
      <c r="H834" s="172" t="str">
        <f>Simulações!CT834</f>
        <v>Longo I</v>
      </c>
      <c r="I834" s="172" t="str">
        <f>IF(Simulações!CU834="","",Simulações!CU834)</f>
        <v>Médio I</v>
      </c>
      <c r="J834" s="172" t="str">
        <f>IF(Simulações!CX834="","",Simulações!CX834)</f>
        <v/>
      </c>
      <c r="K834" s="176">
        <f>Simulações!AL834</f>
        <v>2</v>
      </c>
      <c r="L834" s="176">
        <f>Simulações!AS834</f>
        <v>0</v>
      </c>
      <c r="M834" s="172" t="str">
        <f>IF(Simulações!CY834="","",Simulações!CY834)</f>
        <v/>
      </c>
      <c r="N834" s="172" t="str">
        <f>IF(Simulações!CZ834="","",Simulações!CZ834)</f>
        <v/>
      </c>
      <c r="O834" s="172">
        <v>1</v>
      </c>
    </row>
    <row r="835" spans="1:15" ht="14.25" customHeight="1" x14ac:dyDescent="0.25">
      <c r="A835" s="1" t="str">
        <f>Simulações!D835</f>
        <v>Rua Dona InAas Correa de AraAojo [Estrutural]</v>
      </c>
      <c r="B835" s="172" t="str">
        <f>Simulações!DK835</f>
        <v>Sim</v>
      </c>
      <c r="C835" s="183">
        <f>Simulações!K835</f>
        <v>115</v>
      </c>
      <c r="D835" s="172" t="str">
        <f>Simulações!G835</f>
        <v>C3</v>
      </c>
      <c r="E835" s="172" t="str">
        <f>Simulações!CH835</f>
        <v>TECNOWATT</v>
      </c>
      <c r="F835" s="172" t="str">
        <f>Simulações!CI835</f>
        <v xml:space="preserve">SIGSAGPTLRRSSNDL_60W_73IBBRS
</v>
      </c>
      <c r="G835" s="172">
        <f>Simulações!CN835</f>
        <v>60</v>
      </c>
      <c r="H835" s="172" t="str">
        <f>Simulações!CT835</f>
        <v>Longo I</v>
      </c>
      <c r="I835" s="172" t="str">
        <f>IF(Simulações!CU835="","",Simulações!CU835)</f>
        <v/>
      </c>
      <c r="J835" s="172" t="str">
        <f>IF(Simulações!CX835="","",Simulações!CX835)</f>
        <v/>
      </c>
      <c r="K835" s="176">
        <f>Simulações!AL835</f>
        <v>2</v>
      </c>
      <c r="L835" s="176">
        <f>Simulações!AS835</f>
        <v>0</v>
      </c>
      <c r="M835" s="172" t="str">
        <f>IF(Simulações!CY835="","",Simulações!CY835)</f>
        <v/>
      </c>
      <c r="N835" s="172" t="str">
        <f>IF(Simulações!CZ835="","",Simulações!CZ835)</f>
        <v/>
      </c>
      <c r="O835" s="172">
        <v>1</v>
      </c>
    </row>
    <row r="836" spans="1:15" ht="14.25" customHeight="1" x14ac:dyDescent="0.25">
      <c r="A836" s="1" t="str">
        <f>Simulações!D836</f>
        <v>Avenida CaxangA! [Estrutural]</v>
      </c>
      <c r="B836" s="172" t="str">
        <f>Simulações!DK836</f>
        <v>Sim</v>
      </c>
      <c r="C836" s="183">
        <f>Simulações!K836</f>
        <v>190</v>
      </c>
      <c r="D836" s="172" t="str">
        <f>Simulações!G836</f>
        <v>C4</v>
      </c>
      <c r="E836" s="172" t="str">
        <f>Simulações!CH836</f>
        <v>LEDSTAR</v>
      </c>
      <c r="F836" s="184" t="str">
        <f>Simulações!CI836</f>
        <v xml:space="preserve"> SL VT 9.1 35W</v>
      </c>
      <c r="G836" s="172">
        <f>Simulações!CN836</f>
        <v>35</v>
      </c>
      <c r="H836" s="172" t="str">
        <f>Simulações!CT836</f>
        <v>Curto II</v>
      </c>
      <c r="I836" s="172" t="str">
        <f>IF(Simulações!CU836="","",Simulações!CU836)</f>
        <v/>
      </c>
      <c r="J836" s="172" t="str">
        <f>IF(Simulações!CX836="","",Simulações!CX836)</f>
        <v>APC</v>
      </c>
      <c r="K836" s="176">
        <f>Simulações!AL836</f>
        <v>8</v>
      </c>
      <c r="L836" s="176">
        <f>Simulações!AS836</f>
        <v>0</v>
      </c>
      <c r="M836" s="172">
        <f>IF(Simulações!CY836="","",Simulações!CY836)</f>
        <v>4</v>
      </c>
      <c r="N836" s="172" t="str">
        <f>IF(Simulações!CZ836="","",Simulações!CZ836)</f>
        <v/>
      </c>
      <c r="O836" s="172">
        <v>1</v>
      </c>
    </row>
    <row r="837" spans="1:15" ht="14.25" customHeight="1" x14ac:dyDescent="0.25">
      <c r="A837" s="1" t="str">
        <f>Simulações!D837</f>
        <v>Avenida CaxangA! [Estrutural]</v>
      </c>
      <c r="B837" s="172" t="str">
        <f>Simulações!DK837</f>
        <v>Sim</v>
      </c>
      <c r="C837" s="183">
        <f>Simulações!K837</f>
        <v>190</v>
      </c>
      <c r="D837" s="172" t="str">
        <f>Simulações!G837</f>
        <v>C4</v>
      </c>
      <c r="E837" s="172" t="str">
        <f>Simulações!CH837</f>
        <v>SX LIGHTING</v>
      </c>
      <c r="F837" s="172" t="str">
        <f>Simulações!CI837</f>
        <v>SX-INEVO040HF</v>
      </c>
      <c r="G837" s="172">
        <f>Simulações!CN837</f>
        <v>39</v>
      </c>
      <c r="H837" s="172" t="str">
        <f>Simulações!CT837</f>
        <v>Curto II</v>
      </c>
      <c r="I837" s="172" t="str">
        <f>IF(Simulações!CU837="","",Simulações!CU837)</f>
        <v/>
      </c>
      <c r="J837" s="172" t="str">
        <f>IF(Simulações!CX837="","",Simulações!CX837)</f>
        <v>APC</v>
      </c>
      <c r="K837" s="176">
        <f>Simulações!AL837</f>
        <v>8</v>
      </c>
      <c r="L837" s="176">
        <f>Simulações!AS837</f>
        <v>0</v>
      </c>
      <c r="M837" s="172">
        <f>IF(Simulações!CY837="","",Simulações!CY837)</f>
        <v>4</v>
      </c>
      <c r="N837" s="172" t="str">
        <f>IF(Simulações!CZ837="","",Simulações!CZ837)</f>
        <v/>
      </c>
      <c r="O837" s="172">
        <v>1</v>
      </c>
    </row>
    <row r="838" spans="1:15" ht="14.25" customHeight="1" x14ac:dyDescent="0.25">
      <c r="A838" s="1" t="str">
        <f>Simulações!D838</f>
        <v>Avenida CaxangA! [Estrutural]</v>
      </c>
      <c r="B838" s="172" t="str">
        <f>Simulações!DK838</f>
        <v>Sim</v>
      </c>
      <c r="C838" s="183">
        <f>Simulações!K838</f>
        <v>190</v>
      </c>
      <c r="D838" s="172" t="str">
        <f>Simulações!G838</f>
        <v>C4</v>
      </c>
      <c r="E838" s="172" t="str">
        <f>Simulações!CH838</f>
        <v>TECNOWATT</v>
      </c>
      <c r="F838" s="172" t="str">
        <f>Simulações!CI838</f>
        <v xml:space="preserve">SIGSAGPTLRRSSNDL_40W_50IBBRS
</v>
      </c>
      <c r="G838" s="172">
        <f>Simulações!CN838</f>
        <v>40</v>
      </c>
      <c r="H838" s="172" t="str">
        <f>Simulações!CT838</f>
        <v>Curto II</v>
      </c>
      <c r="I838" s="172" t="str">
        <f>IF(Simulações!CU838="","",Simulações!CU838)</f>
        <v/>
      </c>
      <c r="J838" s="172" t="str">
        <f>IF(Simulações!CX838="","",Simulações!CX838)</f>
        <v>APC</v>
      </c>
      <c r="K838" s="176">
        <f>Simulações!AL838</f>
        <v>8</v>
      </c>
      <c r="L838" s="176">
        <f>Simulações!AS838</f>
        <v>0</v>
      </c>
      <c r="M838" s="172">
        <f>IF(Simulações!CY838="","",Simulações!CY838)</f>
        <v>4</v>
      </c>
      <c r="N838" s="172" t="str">
        <f>IF(Simulações!CZ838="","",Simulações!CZ838)</f>
        <v/>
      </c>
      <c r="O838" s="172">
        <v>1</v>
      </c>
    </row>
    <row r="839" spans="1:15" ht="14.25" customHeight="1" x14ac:dyDescent="0.25">
      <c r="A839" s="1" t="str">
        <f>Simulações!D839</f>
        <v>Caxanga [Estrutural]</v>
      </c>
      <c r="B839" s="172" t="str">
        <f>Simulações!DK839</f>
        <v>Sim</v>
      </c>
      <c r="C839" s="183">
        <f>Simulações!K839</f>
        <v>60</v>
      </c>
      <c r="D839" s="172" t="str">
        <f>Simulações!G839</f>
        <v>C3</v>
      </c>
      <c r="E839" s="172" t="str">
        <f>Simulações!CH839</f>
        <v>LEDSTAR</v>
      </c>
      <c r="F839" s="184" t="str">
        <f>Simulações!CI839</f>
        <v xml:space="preserve"> SL VT 9.1 28W</v>
      </c>
      <c r="G839" s="172">
        <f>Simulações!CN839</f>
        <v>28</v>
      </c>
      <c r="H839" s="172" t="str">
        <f>Simulações!CT839</f>
        <v>Curto I</v>
      </c>
      <c r="I839" s="172" t="str">
        <f>IF(Simulações!CU839="","",Simulações!CU839)</f>
        <v/>
      </c>
      <c r="J839" s="172" t="str">
        <f>IF(Simulações!CX839="","",Simulações!CX839)</f>
        <v/>
      </c>
      <c r="K839" s="176">
        <f>Simulações!AL839</f>
        <v>2</v>
      </c>
      <c r="L839" s="176">
        <f>Simulações!AS839</f>
        <v>0</v>
      </c>
      <c r="M839" s="172" t="str">
        <f>IF(Simulações!CY839="","",Simulações!CY839)</f>
        <v/>
      </c>
      <c r="N839" s="172" t="str">
        <f>IF(Simulações!CZ839="","",Simulações!CZ839)</f>
        <v/>
      </c>
      <c r="O839" s="172">
        <v>1</v>
      </c>
    </row>
    <row r="840" spans="1:15" ht="14.25" customHeight="1" x14ac:dyDescent="0.25">
      <c r="A840" s="1" t="str">
        <f>Simulações!D840</f>
        <v>Caxanga [Estrutural]</v>
      </c>
      <c r="B840" s="172" t="str">
        <f>Simulações!DK840</f>
        <v>Sim</v>
      </c>
      <c r="C840" s="183">
        <f>Simulações!K840</f>
        <v>60</v>
      </c>
      <c r="D840" s="172" t="str">
        <f>Simulações!G840</f>
        <v>C3</v>
      </c>
      <c r="E840" s="172" t="str">
        <f>Simulações!CH840</f>
        <v>SX LIGHTING</v>
      </c>
      <c r="F840" s="172" t="str">
        <f>Simulações!CI840</f>
        <v>SX-INEVO030HF</v>
      </c>
      <c r="G840" s="172">
        <f>Simulações!CN840</f>
        <v>31</v>
      </c>
      <c r="H840" s="172" t="str">
        <f>Simulações!CT840</f>
        <v>Curto I</v>
      </c>
      <c r="I840" s="172" t="str">
        <f>IF(Simulações!CU840="","",Simulações!CU840)</f>
        <v/>
      </c>
      <c r="J840" s="172" t="str">
        <f>IF(Simulações!CX840="","",Simulações!CX840)</f>
        <v/>
      </c>
      <c r="K840" s="176">
        <f>Simulações!AL840</f>
        <v>2</v>
      </c>
      <c r="L840" s="176">
        <f>Simulações!AS840</f>
        <v>0</v>
      </c>
      <c r="M840" s="172" t="str">
        <f>IF(Simulações!CY840="","",Simulações!CY840)</f>
        <v/>
      </c>
      <c r="N840" s="172" t="str">
        <f>IF(Simulações!CZ840="","",Simulações!CZ840)</f>
        <v/>
      </c>
      <c r="O840" s="172">
        <v>1</v>
      </c>
    </row>
    <row r="841" spans="1:15" ht="14.25" customHeight="1" x14ac:dyDescent="0.25">
      <c r="A841" s="1" t="str">
        <f>Simulações!D841</f>
        <v>Caxanga [Estrutural]</v>
      </c>
      <c r="B841" s="172" t="str">
        <f>Simulações!DK841</f>
        <v>Sim</v>
      </c>
      <c r="C841" s="183">
        <f>Simulações!K841</f>
        <v>60</v>
      </c>
      <c r="D841" s="172" t="str">
        <f>Simulações!G841</f>
        <v>C3</v>
      </c>
      <c r="E841" s="172" t="str">
        <f>Simulações!CH841</f>
        <v>TECNOWATT</v>
      </c>
      <c r="F841" s="172" t="str">
        <f>Simulações!CI841</f>
        <v xml:space="preserve">SIGSAGPTLRRSSNDL_30W_38IBBRS
</v>
      </c>
      <c r="G841" s="172">
        <f>Simulações!CN841</f>
        <v>30</v>
      </c>
      <c r="H841" s="172" t="str">
        <f>Simulações!CT841</f>
        <v>Curto I</v>
      </c>
      <c r="I841" s="172" t="str">
        <f>IF(Simulações!CU841="","",Simulações!CU841)</f>
        <v/>
      </c>
      <c r="J841" s="172" t="str">
        <f>IF(Simulações!CX841="","",Simulações!CX841)</f>
        <v/>
      </c>
      <c r="K841" s="176">
        <f>Simulações!AL841</f>
        <v>2</v>
      </c>
      <c r="L841" s="176">
        <f>Simulações!AS841</f>
        <v>0</v>
      </c>
      <c r="M841" s="172" t="str">
        <f>IF(Simulações!CY841="","",Simulações!CY841)</f>
        <v/>
      </c>
      <c r="N841" s="172" t="str">
        <f>IF(Simulações!CZ841="","",Simulações!CZ841)</f>
        <v/>
      </c>
      <c r="O841" s="172">
        <v>1</v>
      </c>
    </row>
    <row r="842" spans="1:15" ht="14.25" customHeight="1" x14ac:dyDescent="0.25">
      <c r="A842" s="1" t="str">
        <f>Simulações!D842</f>
        <v>R. Piria [Estrutural]</v>
      </c>
      <c r="B842" s="172" t="str">
        <f>Simulações!DK842</f>
        <v>Sim</v>
      </c>
      <c r="C842" s="183">
        <f>Simulações!K842</f>
        <v>70</v>
      </c>
      <c r="D842" s="172" t="str">
        <f>Simulações!G842</f>
        <v>C5</v>
      </c>
      <c r="E842" s="172" t="str">
        <f>Simulações!CH842</f>
        <v>LEDSTAR</v>
      </c>
      <c r="F842" s="184" t="str">
        <f>Simulações!CI842</f>
        <v xml:space="preserve"> SL VT 9.1 28W</v>
      </c>
      <c r="G842" s="172">
        <f>Simulações!CN842</f>
        <v>28</v>
      </c>
      <c r="H842" s="172" t="str">
        <f>Simulações!CT842</f>
        <v>Curto I</v>
      </c>
      <c r="I842" s="172" t="str">
        <f>IF(Simulações!CU842="","",Simulações!CU842)</f>
        <v/>
      </c>
      <c r="J842" s="172" t="str">
        <f>IF(Simulações!CX842="","",Simulações!CX842)</f>
        <v/>
      </c>
      <c r="K842" s="176">
        <f>Simulações!AL842</f>
        <v>2</v>
      </c>
      <c r="L842" s="176">
        <f>Simulações!AS842</f>
        <v>0</v>
      </c>
      <c r="M842" s="172" t="str">
        <f>IF(Simulações!CY842="","",Simulações!CY842)</f>
        <v/>
      </c>
      <c r="N842" s="172" t="str">
        <f>IF(Simulações!CZ842="","",Simulações!CZ842)</f>
        <v/>
      </c>
      <c r="O842" s="172">
        <v>1</v>
      </c>
    </row>
    <row r="843" spans="1:15" ht="14.25" customHeight="1" x14ac:dyDescent="0.25">
      <c r="A843" s="1" t="str">
        <f>Simulações!D843</f>
        <v>R. Piria [Estrutural]</v>
      </c>
      <c r="B843" s="172" t="str">
        <f>Simulações!DK843</f>
        <v>Sim</v>
      </c>
      <c r="C843" s="183">
        <f>Simulações!K843</f>
        <v>70</v>
      </c>
      <c r="D843" s="172" t="str">
        <f>Simulações!G843</f>
        <v>C5</v>
      </c>
      <c r="E843" s="172" t="str">
        <f>Simulações!CH843</f>
        <v>SX LIGHTING</v>
      </c>
      <c r="F843" s="172" t="str">
        <f>Simulações!CI843</f>
        <v>SX-INEVO020HF</v>
      </c>
      <c r="G843" s="172">
        <f>Simulações!CN843</f>
        <v>22.5</v>
      </c>
      <c r="H843" s="172" t="str">
        <f>Simulações!CT843</f>
        <v>Curto I</v>
      </c>
      <c r="I843" s="172" t="str">
        <f>IF(Simulações!CU843="","",Simulações!CU843)</f>
        <v/>
      </c>
      <c r="J843" s="172" t="str">
        <f>IF(Simulações!CX843="","",Simulações!CX843)</f>
        <v/>
      </c>
      <c r="K843" s="176">
        <f>Simulações!AL843</f>
        <v>2</v>
      </c>
      <c r="L843" s="176">
        <f>Simulações!AS843</f>
        <v>0</v>
      </c>
      <c r="M843" s="172" t="str">
        <f>IF(Simulações!CY843="","",Simulações!CY843)</f>
        <v/>
      </c>
      <c r="N843" s="172" t="str">
        <f>IF(Simulações!CZ843="","",Simulações!CZ843)</f>
        <v/>
      </c>
      <c r="O843" s="172">
        <v>1</v>
      </c>
    </row>
    <row r="844" spans="1:15" ht="14.25" customHeight="1" x14ac:dyDescent="0.25">
      <c r="A844" s="1" t="str">
        <f>Simulações!D844</f>
        <v>R. Piria [Estrutural]</v>
      </c>
      <c r="B844" s="172" t="str">
        <f>Simulações!DK844</f>
        <v>Sim</v>
      </c>
      <c r="C844" s="183">
        <f>Simulações!K844</f>
        <v>70</v>
      </c>
      <c r="D844" s="172" t="str">
        <f>Simulações!G844</f>
        <v>C5</v>
      </c>
      <c r="E844" s="172" t="str">
        <f>Simulações!CH844</f>
        <v>TECNOWATT</v>
      </c>
      <c r="F844" s="172" t="str">
        <f>Simulações!CI844</f>
        <v xml:space="preserve">SIGSAGPTLRRSSNDL_30W_38IBBRS
</v>
      </c>
      <c r="G844" s="172">
        <f>Simulações!CN844</f>
        <v>30</v>
      </c>
      <c r="H844" s="172" t="str">
        <f>Simulações!CT844</f>
        <v>Curto I</v>
      </c>
      <c r="I844" s="172" t="str">
        <f>IF(Simulações!CU844="","",Simulações!CU844)</f>
        <v/>
      </c>
      <c r="J844" s="172" t="str">
        <f>IF(Simulações!CX844="","",Simulações!CX844)</f>
        <v/>
      </c>
      <c r="K844" s="176">
        <f>Simulações!AL844</f>
        <v>2</v>
      </c>
      <c r="L844" s="176">
        <f>Simulações!AS844</f>
        <v>0</v>
      </c>
      <c r="M844" s="172" t="str">
        <f>IF(Simulações!CY844="","",Simulações!CY844)</f>
        <v/>
      </c>
      <c r="N844" s="172" t="str">
        <f>IF(Simulações!CZ844="","",Simulações!CZ844)</f>
        <v/>
      </c>
      <c r="O844" s="172">
        <v>1</v>
      </c>
    </row>
    <row r="845" spans="1:15" ht="14.25" customHeight="1" x14ac:dyDescent="0.25">
      <c r="A845" s="1" t="str">
        <f>Simulações!D845</f>
        <v>Jundiai [Estrutural]</v>
      </c>
      <c r="B845" s="172" t="str">
        <f>Simulações!DK845</f>
        <v>Sim</v>
      </c>
      <c r="C845" s="183">
        <f>Simulações!K845</f>
        <v>115</v>
      </c>
      <c r="D845" s="172" t="str">
        <f>Simulações!G845</f>
        <v>C4</v>
      </c>
      <c r="E845" s="172" t="str">
        <f>Simulações!CH845</f>
        <v>LEDSTAR</v>
      </c>
      <c r="F845" s="184" t="str">
        <f>Simulações!CI845</f>
        <v xml:space="preserve"> SL VT 9.1 52W</v>
      </c>
      <c r="G845" s="172">
        <f>Simulações!CN845</f>
        <v>52</v>
      </c>
      <c r="H845" s="172" t="str">
        <f>Simulações!CT845</f>
        <v>Médio II</v>
      </c>
      <c r="I845" s="172" t="str">
        <f>IF(Simulações!CU845="","",Simulações!CU845)</f>
        <v/>
      </c>
      <c r="J845" s="172" t="str">
        <f>IF(Simulações!CX845="","",Simulações!CX845)</f>
        <v/>
      </c>
      <c r="K845" s="176">
        <f>Simulações!AL845</f>
        <v>2</v>
      </c>
      <c r="L845" s="176">
        <f>Simulações!AS845</f>
        <v>0</v>
      </c>
      <c r="M845" s="172" t="str">
        <f>IF(Simulações!CY845="","",Simulações!CY845)</f>
        <v/>
      </c>
      <c r="N845" s="172" t="str">
        <f>IF(Simulações!CZ845="","",Simulações!CZ845)</f>
        <v/>
      </c>
      <c r="O845" s="172">
        <v>1</v>
      </c>
    </row>
    <row r="846" spans="1:15" ht="14.25" customHeight="1" x14ac:dyDescent="0.25">
      <c r="A846" s="1" t="str">
        <f>Simulações!D846</f>
        <v>Jundiai [Estrutural]</v>
      </c>
      <c r="B846" s="172" t="str">
        <f>Simulações!DK846</f>
        <v>Sim</v>
      </c>
      <c r="C846" s="183">
        <f>Simulações!K846</f>
        <v>115</v>
      </c>
      <c r="D846" s="172" t="str">
        <f>Simulações!G846</f>
        <v>C4</v>
      </c>
      <c r="E846" s="172" t="str">
        <f>Simulações!CH846</f>
        <v>SX LIGHTING</v>
      </c>
      <c r="F846" s="172" t="str">
        <f>Simulações!CI846</f>
        <v>SX-INEVO050HF</v>
      </c>
      <c r="G846" s="172">
        <f>Simulações!CN846</f>
        <v>50</v>
      </c>
      <c r="H846" s="172" t="str">
        <f>Simulações!CT846</f>
        <v>Médio II</v>
      </c>
      <c r="I846" s="172" t="str">
        <f>IF(Simulações!CU846="","",Simulações!CU846)</f>
        <v/>
      </c>
      <c r="J846" s="172" t="str">
        <f>IF(Simulações!CX846="","",Simulações!CX846)</f>
        <v/>
      </c>
      <c r="K846" s="176">
        <f>Simulações!AL846</f>
        <v>2</v>
      </c>
      <c r="L846" s="176">
        <f>Simulações!AS846</f>
        <v>0</v>
      </c>
      <c r="M846" s="172" t="str">
        <f>IF(Simulações!CY846="","",Simulações!CY846)</f>
        <v/>
      </c>
      <c r="N846" s="172" t="str">
        <f>IF(Simulações!CZ846="","",Simulações!CZ846)</f>
        <v/>
      </c>
      <c r="O846" s="172">
        <v>1</v>
      </c>
    </row>
    <row r="847" spans="1:15" ht="14.25" customHeight="1" x14ac:dyDescent="0.25">
      <c r="A847" s="1" t="str">
        <f>Simulações!D847</f>
        <v>Jundiai [Estrutural]</v>
      </c>
      <c r="B847" s="172" t="str">
        <f>Simulações!DK847</f>
        <v>Sim</v>
      </c>
      <c r="C847" s="183">
        <f>Simulações!K847</f>
        <v>115</v>
      </c>
      <c r="D847" s="172" t="str">
        <f>Simulações!G847</f>
        <v>C4</v>
      </c>
      <c r="E847" s="172" t="str">
        <f>Simulações!CH847</f>
        <v>TECNOWATT</v>
      </c>
      <c r="F847" s="172" t="str">
        <f>Simulações!CI847</f>
        <v xml:space="preserve">SIGSAGPTLRRSSNDL_50W_61IBBRS
</v>
      </c>
      <c r="G847" s="172">
        <f>Simulações!CN847</f>
        <v>50</v>
      </c>
      <c r="H847" s="172" t="str">
        <f>Simulações!CT847</f>
        <v>Médio II</v>
      </c>
      <c r="I847" s="172" t="str">
        <f>IF(Simulações!CU847="","",Simulações!CU847)</f>
        <v/>
      </c>
      <c r="J847" s="172" t="str">
        <f>IF(Simulações!CX847="","",Simulações!CX847)</f>
        <v/>
      </c>
      <c r="K847" s="176">
        <f>Simulações!AL847</f>
        <v>2</v>
      </c>
      <c r="L847" s="176">
        <f>Simulações!AS847</f>
        <v>0</v>
      </c>
      <c r="M847" s="172" t="str">
        <f>IF(Simulações!CY847="","",Simulações!CY847)</f>
        <v/>
      </c>
      <c r="N847" s="172" t="str">
        <f>IF(Simulações!CZ847="","",Simulações!CZ847)</f>
        <v/>
      </c>
      <c r="O847" s="172">
        <v>1</v>
      </c>
    </row>
    <row r="848" spans="1:15" ht="14.25" customHeight="1" x14ac:dyDescent="0.25">
      <c r="A848" s="1" t="str">
        <f>Simulações!D848</f>
        <v>Rua Nossa Senhora da SaAode [Estrutural]</v>
      </c>
      <c r="B848" s="172" t="str">
        <f>Simulações!DK848</f>
        <v>Sim</v>
      </c>
      <c r="C848" s="183">
        <f>Simulações!K848</f>
        <v>90</v>
      </c>
      <c r="D848" s="172" t="str">
        <f>Simulações!G848</f>
        <v>C3</v>
      </c>
      <c r="E848" s="172" t="str">
        <f>Simulações!CH848</f>
        <v>LEDSTAR</v>
      </c>
      <c r="F848" s="184" t="str">
        <f>Simulações!CI848</f>
        <v xml:space="preserve"> SL VT 9.1 65W</v>
      </c>
      <c r="G848" s="172">
        <f>Simulações!CN848</f>
        <v>65</v>
      </c>
      <c r="H848" s="172" t="str">
        <f>Simulações!CT848</f>
        <v>Longo I</v>
      </c>
      <c r="I848" s="172" t="str">
        <f>IF(Simulações!CU848="","",Simulações!CU848)</f>
        <v/>
      </c>
      <c r="J848" s="172" t="str">
        <f>IF(Simulações!CX848="","",Simulações!CX848)</f>
        <v/>
      </c>
      <c r="K848" s="176">
        <f>Simulações!AL848</f>
        <v>2</v>
      </c>
      <c r="L848" s="176">
        <f>Simulações!AS848</f>
        <v>0</v>
      </c>
      <c r="M848" s="172" t="str">
        <f>IF(Simulações!CY848="","",Simulações!CY848)</f>
        <v/>
      </c>
      <c r="N848" s="172" t="str">
        <f>IF(Simulações!CZ848="","",Simulações!CZ848)</f>
        <v/>
      </c>
      <c r="O848" s="172">
        <v>1</v>
      </c>
    </row>
    <row r="849" spans="1:15" ht="14.25" customHeight="1" x14ac:dyDescent="0.25">
      <c r="A849" s="1" t="str">
        <f>Simulações!D849</f>
        <v>Rua Nossa Senhora da SaAode [Estrutural]</v>
      </c>
      <c r="B849" s="172" t="str">
        <f>Simulações!DK849</f>
        <v>Sim</v>
      </c>
      <c r="C849" s="183">
        <f>Simulações!K849</f>
        <v>90</v>
      </c>
      <c r="D849" s="172" t="str">
        <f>Simulações!G849</f>
        <v>C3</v>
      </c>
      <c r="E849" s="172" t="str">
        <f>Simulações!CH849</f>
        <v>SX LIGHTING</v>
      </c>
      <c r="F849" s="172" t="str">
        <f>Simulações!CI849</f>
        <v>SX-INEVO050HF</v>
      </c>
      <c r="G849" s="172">
        <f>Simulações!CN849</f>
        <v>50</v>
      </c>
      <c r="H849" s="172" t="str">
        <f>Simulações!CT849</f>
        <v>Longo I</v>
      </c>
      <c r="I849" s="172" t="str">
        <f>IF(Simulações!CU849="","",Simulações!CU849)</f>
        <v/>
      </c>
      <c r="J849" s="172" t="str">
        <f>IF(Simulações!CX849="","",Simulações!CX849)</f>
        <v/>
      </c>
      <c r="K849" s="176">
        <f>Simulações!AL849</f>
        <v>2</v>
      </c>
      <c r="L849" s="176">
        <f>Simulações!AS849</f>
        <v>0</v>
      </c>
      <c r="M849" s="172" t="str">
        <f>IF(Simulações!CY849="","",Simulações!CY849)</f>
        <v/>
      </c>
      <c r="N849" s="172" t="str">
        <f>IF(Simulações!CZ849="","",Simulações!CZ849)</f>
        <v/>
      </c>
      <c r="O849" s="172">
        <v>1</v>
      </c>
    </row>
    <row r="850" spans="1:15" ht="14.25" customHeight="1" x14ac:dyDescent="0.25">
      <c r="A850" s="1" t="str">
        <f>Simulações!D850</f>
        <v>Rua Nossa Senhora da SaAode [Estrutural]</v>
      </c>
      <c r="B850" s="172" t="str">
        <f>Simulações!DK850</f>
        <v>Sim</v>
      </c>
      <c r="C850" s="183">
        <f>Simulações!K850</f>
        <v>90</v>
      </c>
      <c r="D850" s="172" t="str">
        <f>Simulações!G850</f>
        <v>C3</v>
      </c>
      <c r="E850" s="172" t="str">
        <f>Simulações!CH850</f>
        <v>TECNOWATT</v>
      </c>
      <c r="F850" s="172" t="str">
        <f>Simulações!CI850</f>
        <v xml:space="preserve">SIGSAGPTLRRSSNDL_60W_73IBBRS
</v>
      </c>
      <c r="G850" s="172">
        <f>Simulações!CN850</f>
        <v>60</v>
      </c>
      <c r="H850" s="172" t="str">
        <f>Simulações!CT850</f>
        <v>Longo I</v>
      </c>
      <c r="I850" s="172" t="str">
        <f>IF(Simulações!CU850="","",Simulações!CU850)</f>
        <v/>
      </c>
      <c r="J850" s="172" t="str">
        <f>IF(Simulações!CX850="","",Simulações!CX850)</f>
        <v/>
      </c>
      <c r="K850" s="176">
        <f>Simulações!AL850</f>
        <v>2</v>
      </c>
      <c r="L850" s="176">
        <f>Simulações!AS850</f>
        <v>0</v>
      </c>
      <c r="M850" s="172" t="str">
        <f>IF(Simulações!CY850="","",Simulações!CY850)</f>
        <v/>
      </c>
      <c r="N850" s="172" t="str">
        <f>IF(Simulações!CZ850="","",Simulações!CZ850)</f>
        <v/>
      </c>
      <c r="O850" s="172">
        <v>1</v>
      </c>
    </row>
    <row r="851" spans="1:15" ht="14.25" customHeight="1" x14ac:dyDescent="0.25">
      <c r="A851" s="1" t="str">
        <f>Simulações!D851</f>
        <v>Travessa CA3rrego da Fortuna [Estrutural]</v>
      </c>
      <c r="B851" s="172" t="str">
        <f>Simulações!DK851</f>
        <v>Sim</v>
      </c>
      <c r="C851" s="183">
        <f>Simulações!K851</f>
        <v>30</v>
      </c>
      <c r="D851" s="172" t="str">
        <f>Simulações!G851</f>
        <v>C5</v>
      </c>
      <c r="E851" s="172" t="str">
        <f>Simulações!CH851</f>
        <v>LEDSTAR</v>
      </c>
      <c r="F851" s="184" t="str">
        <f>Simulações!CI851</f>
        <v xml:space="preserve"> SL VT 9.1 28W</v>
      </c>
      <c r="G851" s="172">
        <f>Simulações!CN851</f>
        <v>28</v>
      </c>
      <c r="H851" s="172" t="str">
        <f>Simulações!CT851</f>
        <v>Curto I</v>
      </c>
      <c r="I851" s="172" t="str">
        <f>IF(Simulações!CU851="","",Simulações!CU851)</f>
        <v/>
      </c>
      <c r="J851" s="172" t="str">
        <f>IF(Simulações!CX851="","",Simulações!CX851)</f>
        <v/>
      </c>
      <c r="K851" s="176">
        <f>Simulações!AL851</f>
        <v>6</v>
      </c>
      <c r="L851" s="176">
        <f>Simulações!AS851</f>
        <v>0</v>
      </c>
      <c r="M851" s="172" t="str">
        <f>IF(Simulações!CY851="","",Simulações!CY851)</f>
        <v/>
      </c>
      <c r="N851" s="172" t="str">
        <f>IF(Simulações!CZ851="","",Simulações!CZ851)</f>
        <v/>
      </c>
      <c r="O851" s="172">
        <v>1</v>
      </c>
    </row>
    <row r="852" spans="1:15" ht="14.25" customHeight="1" x14ac:dyDescent="0.25">
      <c r="A852" s="1" t="str">
        <f>Simulações!D852</f>
        <v>Travessa CA3rrego da Fortuna [Estrutural]</v>
      </c>
      <c r="B852" s="172" t="str">
        <f>Simulações!DK852</f>
        <v>Sim</v>
      </c>
      <c r="C852" s="183">
        <f>Simulações!K852</f>
        <v>30</v>
      </c>
      <c r="D852" s="172" t="str">
        <f>Simulações!G852</f>
        <v>C5</v>
      </c>
      <c r="E852" s="172" t="str">
        <f>Simulações!CH852</f>
        <v>SX LIGHTING</v>
      </c>
      <c r="F852" s="172" t="str">
        <f>Simulações!CI852</f>
        <v>SX-INEVO020HF</v>
      </c>
      <c r="G852" s="172">
        <f>Simulações!CN852</f>
        <v>22.5</v>
      </c>
      <c r="H852" s="172" t="str">
        <f>Simulações!CT852</f>
        <v>Curto I</v>
      </c>
      <c r="I852" s="172" t="str">
        <f>IF(Simulações!CU852="","",Simulações!CU852)</f>
        <v/>
      </c>
      <c r="J852" s="172" t="str">
        <f>IF(Simulações!CX852="","",Simulações!CX852)</f>
        <v/>
      </c>
      <c r="K852" s="176">
        <f>Simulações!AL852</f>
        <v>6</v>
      </c>
      <c r="L852" s="176">
        <f>Simulações!AS852</f>
        <v>0</v>
      </c>
      <c r="M852" s="172" t="str">
        <f>IF(Simulações!CY852="","",Simulações!CY852)</f>
        <v/>
      </c>
      <c r="N852" s="172" t="str">
        <f>IF(Simulações!CZ852="","",Simulações!CZ852)</f>
        <v/>
      </c>
      <c r="O852" s="172">
        <v>1</v>
      </c>
    </row>
    <row r="853" spans="1:15" ht="14.25" customHeight="1" x14ac:dyDescent="0.25">
      <c r="A853" s="1" t="str">
        <f>Simulações!D853</f>
        <v>Travessa CA3rrego da Fortuna [Estrutural]</v>
      </c>
      <c r="B853" s="172" t="str">
        <f>Simulações!DK853</f>
        <v>Sim</v>
      </c>
      <c r="C853" s="183">
        <f>Simulações!K853</f>
        <v>30</v>
      </c>
      <c r="D853" s="172" t="str">
        <f>Simulações!G853</f>
        <v>C5</v>
      </c>
      <c r="E853" s="172" t="str">
        <f>Simulações!CH853</f>
        <v>TECNOWATT</v>
      </c>
      <c r="F853" s="172" t="str">
        <f>Simulações!CI853</f>
        <v xml:space="preserve">SIGSAGPTLRRSSNDL_30W_38IBBRS
</v>
      </c>
      <c r="G853" s="172">
        <f>Simulações!CN853</f>
        <v>30</v>
      </c>
      <c r="H853" s="172" t="str">
        <f>Simulações!CT853</f>
        <v>Curto I</v>
      </c>
      <c r="I853" s="172" t="str">
        <f>IF(Simulações!CU853="","",Simulações!CU853)</f>
        <v/>
      </c>
      <c r="J853" s="172" t="str">
        <f>IF(Simulações!CX853="","",Simulações!CX853)</f>
        <v/>
      </c>
      <c r="K853" s="176">
        <f>Simulações!AL853</f>
        <v>6</v>
      </c>
      <c r="L853" s="176">
        <f>Simulações!AS853</f>
        <v>0</v>
      </c>
      <c r="M853" s="172" t="str">
        <f>IF(Simulações!CY853="","",Simulações!CY853)</f>
        <v/>
      </c>
      <c r="N853" s="172" t="str">
        <f>IF(Simulações!CZ853="","",Simulações!CZ853)</f>
        <v/>
      </c>
      <c r="O853" s="172">
        <v>1</v>
      </c>
    </row>
    <row r="854" spans="1:15" ht="14.25" customHeight="1" x14ac:dyDescent="0.25">
      <c r="A854" s="1" t="str">
        <f>Simulações!D854</f>
        <v>Rua CapitAPSo AurA(c)lio de Araujo [Estrutural]</v>
      </c>
      <c r="B854" s="172" t="str">
        <f>Simulações!DK854</f>
        <v>Sim</v>
      </c>
      <c r="C854" s="183">
        <f>Simulações!K854</f>
        <v>90</v>
      </c>
      <c r="D854" s="172" t="str">
        <f>Simulações!G854</f>
        <v>C3</v>
      </c>
      <c r="E854" s="172" t="str">
        <f>Simulações!CH854</f>
        <v>LEDSTAR</v>
      </c>
      <c r="F854" s="184" t="str">
        <f>Simulações!CI854</f>
        <v xml:space="preserve"> SL VT 9.1 85W</v>
      </c>
      <c r="G854" s="172">
        <f>Simulações!CN854</f>
        <v>85</v>
      </c>
      <c r="H854" s="172" t="str">
        <f>Simulações!CT854</f>
        <v>Longo I</v>
      </c>
      <c r="I854" s="172" t="str">
        <f>IF(Simulações!CU854="","",Simulações!CU854)</f>
        <v>Longo I</v>
      </c>
      <c r="J854" s="172" t="str">
        <f>IF(Simulações!CX854="","",Simulações!CX854)</f>
        <v/>
      </c>
      <c r="K854" s="176">
        <f>Simulações!AL854</f>
        <v>2</v>
      </c>
      <c r="L854" s="176">
        <f>Simulações!AS854</f>
        <v>0</v>
      </c>
      <c r="M854" s="172" t="str">
        <f>IF(Simulações!CY854="","",Simulações!CY854)</f>
        <v/>
      </c>
      <c r="N854" s="172" t="str">
        <f>IF(Simulações!CZ854="","",Simulações!CZ854)</f>
        <v/>
      </c>
      <c r="O854" s="172">
        <v>1</v>
      </c>
    </row>
    <row r="855" spans="1:15" ht="14.25" customHeight="1" x14ac:dyDescent="0.25">
      <c r="A855" s="1" t="str">
        <f>Simulações!D855</f>
        <v>Rua CapitAPSo AurA(c)lio de Araujo [Estrutural]</v>
      </c>
      <c r="B855" s="172" t="str">
        <f>Simulações!DK855</f>
        <v>Sim</v>
      </c>
      <c r="C855" s="183">
        <f>Simulações!K855</f>
        <v>90</v>
      </c>
      <c r="D855" s="172" t="str">
        <f>Simulações!G855</f>
        <v>C3</v>
      </c>
      <c r="E855" s="172" t="str">
        <f>Simulações!CH855</f>
        <v>SX LIGHTING</v>
      </c>
      <c r="F855" s="172" t="str">
        <f>Simulações!CI855</f>
        <v>SX-INLPP070HF</v>
      </c>
      <c r="G855" s="172">
        <f>Simulações!CN855</f>
        <v>70</v>
      </c>
      <c r="H855" s="172" t="str">
        <f>Simulações!CT855</f>
        <v>Longo I</v>
      </c>
      <c r="I855" s="172" t="str">
        <f>IF(Simulações!CU855="","",Simulações!CU855)</f>
        <v>Longo II</v>
      </c>
      <c r="J855" s="172" t="str">
        <f>IF(Simulações!CX855="","",Simulações!CX855)</f>
        <v/>
      </c>
      <c r="K855" s="176">
        <f>Simulações!AL855</f>
        <v>2</v>
      </c>
      <c r="L855" s="176">
        <f>Simulações!AS855</f>
        <v>0</v>
      </c>
      <c r="M855" s="172" t="str">
        <f>IF(Simulações!CY855="","",Simulações!CY855)</f>
        <v/>
      </c>
      <c r="N855" s="172" t="str">
        <f>IF(Simulações!CZ855="","",Simulações!CZ855)</f>
        <v/>
      </c>
      <c r="O855" s="172">
        <v>1</v>
      </c>
    </row>
    <row r="856" spans="1:15" ht="14.25" customHeight="1" x14ac:dyDescent="0.25">
      <c r="A856" s="1" t="str">
        <f>Simulações!D856</f>
        <v>Rua CapitAPSo AurA(c)lio de Araujo [Estrutural]</v>
      </c>
      <c r="B856" s="172" t="str">
        <f>Simulações!DK856</f>
        <v>Sim</v>
      </c>
      <c r="C856" s="183">
        <f>Simulações!K856</f>
        <v>90</v>
      </c>
      <c r="D856" s="172" t="str">
        <f>Simulações!G856</f>
        <v>C3</v>
      </c>
      <c r="E856" s="172" t="str">
        <f>Simulações!CH856</f>
        <v>TECNOWATT</v>
      </c>
      <c r="F856" s="172" t="str">
        <f>Simulações!CI856</f>
        <v xml:space="preserve">SIGMAGPTLRRSMNDL120W_82IBBR
</v>
      </c>
      <c r="G856" s="172">
        <f>Simulações!CN856</f>
        <v>120</v>
      </c>
      <c r="H856" s="172" t="str">
        <f>Simulações!CT856</f>
        <v>Longo I</v>
      </c>
      <c r="I856" s="172" t="str">
        <f>IF(Simulações!CU856="","",Simulações!CU856)</f>
        <v>Longo I</v>
      </c>
      <c r="J856" s="172" t="str">
        <f>IF(Simulações!CX856="","",Simulações!CX856)</f>
        <v/>
      </c>
      <c r="K856" s="176">
        <f>Simulações!AL856</f>
        <v>2</v>
      </c>
      <c r="L856" s="176">
        <f>Simulações!AS856</f>
        <v>0</v>
      </c>
      <c r="M856" s="172" t="str">
        <f>IF(Simulações!CY856="","",Simulações!CY856)</f>
        <v/>
      </c>
      <c r="N856" s="172" t="str">
        <f>IF(Simulações!CZ856="","",Simulações!CZ856)</f>
        <v/>
      </c>
      <c r="O856" s="172">
        <v>1</v>
      </c>
    </row>
    <row r="857" spans="1:15" ht="14.25" customHeight="1" x14ac:dyDescent="0.25">
      <c r="A857" s="1" t="str">
        <f>Simulações!D857</f>
        <v>Rua Agua Clara [Estrutural]</v>
      </c>
      <c r="B857" s="172" t="str">
        <f>Simulações!DK857</f>
        <v>Sim</v>
      </c>
      <c r="C857" s="183">
        <f>Simulações!K857</f>
        <v>40</v>
      </c>
      <c r="D857" s="172" t="str">
        <f>Simulações!G857</f>
        <v>C4</v>
      </c>
      <c r="E857" s="172" t="str">
        <f>Simulações!CH857</f>
        <v>LEDSTAR</v>
      </c>
      <c r="F857" s="184" t="str">
        <f>Simulações!CI857</f>
        <v xml:space="preserve"> SL VT 9.1 35W</v>
      </c>
      <c r="G857" s="172">
        <f>Simulações!CN857</f>
        <v>35</v>
      </c>
      <c r="H857" s="172" t="str">
        <f>Simulações!CT857</f>
        <v>Médio I</v>
      </c>
      <c r="I857" s="172" t="str">
        <f>IF(Simulações!CU857="","",Simulações!CU857)</f>
        <v/>
      </c>
      <c r="J857" s="172" t="str">
        <f>IF(Simulações!CX857="","",Simulações!CX857)</f>
        <v/>
      </c>
      <c r="K857" s="176">
        <f>Simulações!AL857</f>
        <v>2</v>
      </c>
      <c r="L857" s="176">
        <f>Simulações!AS857</f>
        <v>0</v>
      </c>
      <c r="M857" s="172" t="str">
        <f>IF(Simulações!CY857="","",Simulações!CY857)</f>
        <v/>
      </c>
      <c r="N857" s="172" t="str">
        <f>IF(Simulações!CZ857="","",Simulações!CZ857)</f>
        <v/>
      </c>
      <c r="O857" s="172">
        <v>1</v>
      </c>
    </row>
    <row r="858" spans="1:15" ht="14.25" customHeight="1" x14ac:dyDescent="0.25">
      <c r="A858" s="1" t="str">
        <f>Simulações!D858</f>
        <v>Rua Agua Clara [Estrutural]</v>
      </c>
      <c r="B858" s="172" t="str">
        <f>Simulações!DK858</f>
        <v>Sim</v>
      </c>
      <c r="C858" s="183">
        <f>Simulações!K858</f>
        <v>40</v>
      </c>
      <c r="D858" s="172" t="str">
        <f>Simulações!G858</f>
        <v>C4</v>
      </c>
      <c r="E858" s="172" t="str">
        <f>Simulações!CH858</f>
        <v>SX LIGHTING</v>
      </c>
      <c r="F858" s="172" t="str">
        <f>Simulações!CI858</f>
        <v>SX-INEVO030HF</v>
      </c>
      <c r="G858" s="172">
        <f>Simulações!CN858</f>
        <v>31</v>
      </c>
      <c r="H858" s="172" t="str">
        <f>Simulações!CT858</f>
        <v>Médio I</v>
      </c>
      <c r="I858" s="172" t="str">
        <f>IF(Simulações!CU858="","",Simulações!CU858)</f>
        <v/>
      </c>
      <c r="J858" s="172" t="str">
        <f>IF(Simulações!CX858="","",Simulações!CX858)</f>
        <v/>
      </c>
      <c r="K858" s="176">
        <f>Simulações!AL858</f>
        <v>2</v>
      </c>
      <c r="L858" s="176">
        <f>Simulações!AS858</f>
        <v>0</v>
      </c>
      <c r="M858" s="172" t="str">
        <f>IF(Simulações!CY858="","",Simulações!CY858)</f>
        <v/>
      </c>
      <c r="N858" s="172" t="str">
        <f>IF(Simulações!CZ858="","",Simulações!CZ858)</f>
        <v/>
      </c>
      <c r="O858" s="172">
        <v>1</v>
      </c>
    </row>
    <row r="859" spans="1:15" ht="14.25" customHeight="1" x14ac:dyDescent="0.25">
      <c r="A859" s="1" t="str">
        <f>Simulações!D859</f>
        <v>Rua Agua Clara [Estrutural]</v>
      </c>
      <c r="B859" s="172" t="str">
        <f>Simulações!DK859</f>
        <v>Sim</v>
      </c>
      <c r="C859" s="183">
        <f>Simulações!K859</f>
        <v>40</v>
      </c>
      <c r="D859" s="172" t="str">
        <f>Simulações!G859</f>
        <v>C4</v>
      </c>
      <c r="E859" s="172" t="str">
        <f>Simulações!CH859</f>
        <v>TECNOWATT</v>
      </c>
      <c r="F859" s="172" t="str">
        <f>Simulações!CI859</f>
        <v xml:space="preserve">SIGSAGPTLRRSSNDL_30W_38IBBRS
</v>
      </c>
      <c r="G859" s="172">
        <f>Simulações!CN859</f>
        <v>30</v>
      </c>
      <c r="H859" s="172" t="str">
        <f>Simulações!CT859</f>
        <v>Médio I</v>
      </c>
      <c r="I859" s="172" t="str">
        <f>IF(Simulações!CU859="","",Simulações!CU859)</f>
        <v/>
      </c>
      <c r="J859" s="172" t="str">
        <f>IF(Simulações!CX859="","",Simulações!CX859)</f>
        <v/>
      </c>
      <c r="K859" s="176">
        <f>Simulações!AL859</f>
        <v>2</v>
      </c>
      <c r="L859" s="176">
        <f>Simulações!AS859</f>
        <v>0</v>
      </c>
      <c r="M859" s="172" t="str">
        <f>IF(Simulações!CY859="","",Simulações!CY859)</f>
        <v/>
      </c>
      <c r="N859" s="172" t="str">
        <f>IF(Simulações!CZ859="","",Simulações!CZ859)</f>
        <v/>
      </c>
      <c r="O859" s="172">
        <v>1</v>
      </c>
    </row>
    <row r="860" spans="1:15" ht="14.25" customHeight="1" x14ac:dyDescent="0.25">
      <c r="A860" s="1" t="str">
        <f>Simulações!D860</f>
        <v>Paratibe [Estrutural]</v>
      </c>
      <c r="B860" s="172" t="str">
        <f>Simulações!DK860</f>
        <v>Sim</v>
      </c>
      <c r="C860" s="183">
        <f>Simulações!K860</f>
        <v>70</v>
      </c>
      <c r="D860" s="172" t="str">
        <f>Simulações!G860</f>
        <v>C4</v>
      </c>
      <c r="E860" s="172" t="str">
        <f>Simulações!CH860</f>
        <v>LEDSTAR</v>
      </c>
      <c r="F860" s="184" t="str">
        <f>Simulações!CI860</f>
        <v xml:space="preserve"> SL VT 9.1 35W</v>
      </c>
      <c r="G860" s="172">
        <f>Simulações!CN860</f>
        <v>35</v>
      </c>
      <c r="H860" s="172" t="str">
        <f>Simulações!CT860</f>
        <v>Curto II</v>
      </c>
      <c r="I860" s="172" t="str">
        <f>IF(Simulações!CU860="","",Simulações!CU860)</f>
        <v/>
      </c>
      <c r="J860" s="172" t="str">
        <f>IF(Simulações!CX860="","",Simulações!CX860)</f>
        <v/>
      </c>
      <c r="K860" s="176">
        <f>Simulações!AL860</f>
        <v>2</v>
      </c>
      <c r="L860" s="176">
        <f>Simulações!AS860</f>
        <v>0</v>
      </c>
      <c r="M860" s="172" t="str">
        <f>IF(Simulações!CY860="","",Simulações!CY860)</f>
        <v/>
      </c>
      <c r="N860" s="172" t="str">
        <f>IF(Simulações!CZ860="","",Simulações!CZ860)</f>
        <v/>
      </c>
      <c r="O860" s="172">
        <v>1</v>
      </c>
    </row>
    <row r="861" spans="1:15" ht="14.25" customHeight="1" x14ac:dyDescent="0.25">
      <c r="A861" s="1" t="str">
        <f>Simulações!D861</f>
        <v>Paratibe [Estrutural]</v>
      </c>
      <c r="B861" s="172" t="str">
        <f>Simulações!DK861</f>
        <v>Sim</v>
      </c>
      <c r="C861" s="183">
        <f>Simulações!K861</f>
        <v>70</v>
      </c>
      <c r="D861" s="172" t="str">
        <f>Simulações!G861</f>
        <v>C4</v>
      </c>
      <c r="E861" s="172" t="str">
        <f>Simulações!CH861</f>
        <v>SX LIGHTING</v>
      </c>
      <c r="F861" s="172" t="str">
        <f>Simulações!CI861</f>
        <v>SX-INEVO030HF</v>
      </c>
      <c r="G861" s="172">
        <f>Simulações!CN861</f>
        <v>31</v>
      </c>
      <c r="H861" s="172" t="str">
        <f>Simulações!CT861</f>
        <v>Curto II</v>
      </c>
      <c r="I861" s="172" t="str">
        <f>IF(Simulações!CU861="","",Simulações!CU861)</f>
        <v/>
      </c>
      <c r="J861" s="172" t="str">
        <f>IF(Simulações!CX861="","",Simulações!CX861)</f>
        <v/>
      </c>
      <c r="K861" s="176">
        <f>Simulações!AL861</f>
        <v>2</v>
      </c>
      <c r="L861" s="176">
        <f>Simulações!AS861</f>
        <v>0</v>
      </c>
      <c r="M861" s="172" t="str">
        <f>IF(Simulações!CY861="","",Simulações!CY861)</f>
        <v/>
      </c>
      <c r="N861" s="172" t="str">
        <f>IF(Simulações!CZ861="","",Simulações!CZ861)</f>
        <v/>
      </c>
      <c r="O861" s="172">
        <v>1</v>
      </c>
    </row>
    <row r="862" spans="1:15" ht="14.25" customHeight="1" x14ac:dyDescent="0.25">
      <c r="A862" s="1" t="str">
        <f>Simulações!D862</f>
        <v>Paratibe [Estrutural]</v>
      </c>
      <c r="B862" s="172" t="str">
        <f>Simulações!DK862</f>
        <v>Sim</v>
      </c>
      <c r="C862" s="183">
        <f>Simulações!K862</f>
        <v>70</v>
      </c>
      <c r="D862" s="172" t="str">
        <f>Simulações!G862</f>
        <v>C4</v>
      </c>
      <c r="E862" s="172" t="str">
        <f>Simulações!CH862</f>
        <v>TECNOWATT</v>
      </c>
      <c r="F862" s="172" t="str">
        <f>Simulações!CI862</f>
        <v xml:space="preserve">SIGSAGPTLRRSSNDL_30W_38IBBRS
</v>
      </c>
      <c r="G862" s="172">
        <f>Simulações!CN862</f>
        <v>30</v>
      </c>
      <c r="H862" s="172" t="str">
        <f>Simulações!CT862</f>
        <v>Curto II</v>
      </c>
      <c r="I862" s="172" t="str">
        <f>IF(Simulações!CU862="","",Simulações!CU862)</f>
        <v/>
      </c>
      <c r="J862" s="172" t="str">
        <f>IF(Simulações!CX862="","",Simulações!CX862)</f>
        <v/>
      </c>
      <c r="K862" s="176">
        <f>Simulações!AL862</f>
        <v>2</v>
      </c>
      <c r="L862" s="176">
        <f>Simulações!AS862</f>
        <v>0</v>
      </c>
      <c r="M862" s="172" t="str">
        <f>IF(Simulações!CY862="","",Simulações!CY862)</f>
        <v/>
      </c>
      <c r="N862" s="172" t="str">
        <f>IF(Simulações!CZ862="","",Simulações!CZ862)</f>
        <v/>
      </c>
      <c r="O862" s="172">
        <v>1</v>
      </c>
    </row>
    <row r="863" spans="1:15" ht="14.25" customHeight="1" x14ac:dyDescent="0.25">
      <c r="A863" s="1" t="str">
        <f>Simulações!D863</f>
        <v>R. Bernardim Ribeiro [Estrutural]</v>
      </c>
      <c r="B863" s="172" t="str">
        <f>Simulações!DK863</f>
        <v>Sim</v>
      </c>
      <c r="C863" s="183">
        <f>Simulações!K863</f>
        <v>96</v>
      </c>
      <c r="D863" s="172" t="str">
        <f>Simulações!G863</f>
        <v>C5</v>
      </c>
      <c r="E863" s="172" t="str">
        <f>Simulações!CH863</f>
        <v>LEDSTAR</v>
      </c>
      <c r="F863" s="184" t="str">
        <f>Simulações!CI863</f>
        <v xml:space="preserve"> SL VT 9.1 35W</v>
      </c>
      <c r="G863" s="172">
        <f>Simulações!CN863</f>
        <v>35</v>
      </c>
      <c r="H863" s="172" t="str">
        <f>Simulações!CT863</f>
        <v>Longo I</v>
      </c>
      <c r="I863" s="172" t="str">
        <f>IF(Simulações!CU863="","",Simulações!CU863)</f>
        <v/>
      </c>
      <c r="J863" s="172" t="str">
        <f>IF(Simulações!CX863="","",Simulações!CX863)</f>
        <v/>
      </c>
      <c r="K863" s="176">
        <f>Simulações!AL863</f>
        <v>2</v>
      </c>
      <c r="L863" s="176">
        <f>Simulações!AS863</f>
        <v>0</v>
      </c>
      <c r="M863" s="172" t="str">
        <f>IF(Simulações!CY863="","",Simulações!CY863)</f>
        <v/>
      </c>
      <c r="N863" s="172" t="str">
        <f>IF(Simulações!CZ863="","",Simulações!CZ863)</f>
        <v/>
      </c>
      <c r="O863" s="172">
        <v>1</v>
      </c>
    </row>
    <row r="864" spans="1:15" ht="14.25" customHeight="1" x14ac:dyDescent="0.25">
      <c r="A864" s="1" t="str">
        <f>Simulações!D864</f>
        <v>R. Bernardim Ribeiro [Estrutural]</v>
      </c>
      <c r="B864" s="172" t="str">
        <f>Simulações!DK864</f>
        <v>Sim</v>
      </c>
      <c r="C864" s="183">
        <f>Simulações!K864</f>
        <v>96</v>
      </c>
      <c r="D864" s="172" t="str">
        <f>Simulações!G864</f>
        <v>C5</v>
      </c>
      <c r="E864" s="172" t="str">
        <f>Simulações!CH864</f>
        <v>SX LIGHTING</v>
      </c>
      <c r="F864" s="172" t="str">
        <f>Simulações!CI864</f>
        <v>SX-INEVO030HF</v>
      </c>
      <c r="G864" s="172">
        <f>Simulações!CN864</f>
        <v>31</v>
      </c>
      <c r="H864" s="172" t="str">
        <f>Simulações!CT864</f>
        <v>Longo I</v>
      </c>
      <c r="I864" s="172" t="str">
        <f>IF(Simulações!CU864="","",Simulações!CU864)</f>
        <v/>
      </c>
      <c r="J864" s="172" t="str">
        <f>IF(Simulações!CX864="","",Simulações!CX864)</f>
        <v/>
      </c>
      <c r="K864" s="176">
        <f>Simulações!AL864</f>
        <v>2</v>
      </c>
      <c r="L864" s="176">
        <f>Simulações!AS864</f>
        <v>0</v>
      </c>
      <c r="M864" s="172" t="str">
        <f>IF(Simulações!CY864="","",Simulações!CY864)</f>
        <v/>
      </c>
      <c r="N864" s="172" t="str">
        <f>IF(Simulações!CZ864="","",Simulações!CZ864)</f>
        <v/>
      </c>
      <c r="O864" s="172">
        <v>1</v>
      </c>
    </row>
    <row r="865" spans="1:15" ht="14.25" customHeight="1" x14ac:dyDescent="0.25">
      <c r="A865" s="1" t="str">
        <f>Simulações!D865</f>
        <v>R. Bernardim Ribeiro [Estrutural]</v>
      </c>
      <c r="B865" s="172" t="str">
        <f>Simulações!DK865</f>
        <v>Sim</v>
      </c>
      <c r="C865" s="183">
        <f>Simulações!K865</f>
        <v>96</v>
      </c>
      <c r="D865" s="172" t="str">
        <f>Simulações!G865</f>
        <v>C5</v>
      </c>
      <c r="E865" s="172" t="str">
        <f>Simulações!CH865</f>
        <v>TECNOWATT</v>
      </c>
      <c r="F865" s="172" t="str">
        <f>Simulações!CI865</f>
        <v xml:space="preserve">SIGSAGPTLRRSSNDL_30W_38IBBRS
</v>
      </c>
      <c r="G865" s="172">
        <f>Simulações!CN865</f>
        <v>30</v>
      </c>
      <c r="H865" s="172" t="str">
        <f>Simulações!CT865</f>
        <v>Longo I</v>
      </c>
      <c r="I865" s="172" t="str">
        <f>IF(Simulações!CU865="","",Simulações!CU865)</f>
        <v/>
      </c>
      <c r="J865" s="172" t="str">
        <f>IF(Simulações!CX865="","",Simulações!CX865)</f>
        <v/>
      </c>
      <c r="K865" s="176">
        <f>Simulações!AL865</f>
        <v>2</v>
      </c>
      <c r="L865" s="176">
        <f>Simulações!AS865</f>
        <v>0</v>
      </c>
      <c r="M865" s="172" t="str">
        <f>IF(Simulações!CY865="","",Simulações!CY865)</f>
        <v/>
      </c>
      <c r="N865" s="172" t="str">
        <f>IF(Simulações!CZ865="","",Simulações!CZ865)</f>
        <v/>
      </c>
      <c r="O865" s="172">
        <v>1</v>
      </c>
    </row>
    <row r="866" spans="1:15" ht="14.25" customHeight="1" x14ac:dyDescent="0.25">
      <c r="A866" s="1" t="str">
        <f>Simulações!D866</f>
        <v>Abdias Cabral De Moura [Estrutural]</v>
      </c>
      <c r="B866" s="172" t="str">
        <f>Simulações!DK866</f>
        <v>Sim</v>
      </c>
      <c r="C866" s="183">
        <f>Simulações!K866</f>
        <v>96</v>
      </c>
      <c r="D866" s="172" t="str">
        <f>Simulações!G866</f>
        <v>C4</v>
      </c>
      <c r="E866" s="172" t="str">
        <f>Simulações!CH866</f>
        <v>LEDSTAR</v>
      </c>
      <c r="F866" s="184" t="str">
        <f>Simulações!CI866</f>
        <v xml:space="preserve"> SL VT 9.1 35W</v>
      </c>
      <c r="G866" s="172">
        <f>Simulações!CN866</f>
        <v>35</v>
      </c>
      <c r="H866" s="172" t="str">
        <f>Simulações!CT866</f>
        <v>Longo I</v>
      </c>
      <c r="I866" s="172" t="str">
        <f>IF(Simulações!CU866="","",Simulações!CU866)</f>
        <v/>
      </c>
      <c r="J866" s="172" t="str">
        <f>IF(Simulações!CX866="","",Simulações!CX866)</f>
        <v/>
      </c>
      <c r="K866" s="176">
        <f>Simulações!AL866</f>
        <v>2</v>
      </c>
      <c r="L866" s="176">
        <f>Simulações!AS866</f>
        <v>0</v>
      </c>
      <c r="M866" s="172" t="str">
        <f>IF(Simulações!CY866="","",Simulações!CY866)</f>
        <v/>
      </c>
      <c r="N866" s="172" t="str">
        <f>IF(Simulações!CZ866="","",Simulações!CZ866)</f>
        <v/>
      </c>
      <c r="O866" s="172">
        <v>1</v>
      </c>
    </row>
    <row r="867" spans="1:15" ht="14.25" customHeight="1" x14ac:dyDescent="0.25">
      <c r="A867" s="1" t="str">
        <f>Simulações!D867</f>
        <v>Abdias Cabral De Moura [Estrutural]</v>
      </c>
      <c r="B867" s="172" t="str">
        <f>Simulações!DK867</f>
        <v>Sim</v>
      </c>
      <c r="C867" s="183">
        <f>Simulações!K867</f>
        <v>96</v>
      </c>
      <c r="D867" s="172" t="str">
        <f>Simulações!G867</f>
        <v>C4</v>
      </c>
      <c r="E867" s="172" t="str">
        <f>Simulações!CH867</f>
        <v>SX LIGHTING</v>
      </c>
      <c r="F867" s="172" t="str">
        <f>Simulações!CI867</f>
        <v>SX-INEVO030HF</v>
      </c>
      <c r="G867" s="172">
        <f>Simulações!CN867</f>
        <v>31</v>
      </c>
      <c r="H867" s="172" t="str">
        <f>Simulações!CT867</f>
        <v>Longo I</v>
      </c>
      <c r="I867" s="172" t="str">
        <f>IF(Simulações!CU867="","",Simulações!CU867)</f>
        <v/>
      </c>
      <c r="J867" s="172" t="str">
        <f>IF(Simulações!CX867="","",Simulações!CX867)</f>
        <v/>
      </c>
      <c r="K867" s="176">
        <f>Simulações!AL867</f>
        <v>2</v>
      </c>
      <c r="L867" s="176">
        <f>Simulações!AS867</f>
        <v>0</v>
      </c>
      <c r="M867" s="172" t="str">
        <f>IF(Simulações!CY867="","",Simulações!CY867)</f>
        <v/>
      </c>
      <c r="N867" s="172" t="str">
        <f>IF(Simulações!CZ867="","",Simulações!CZ867)</f>
        <v/>
      </c>
      <c r="O867" s="172">
        <v>1</v>
      </c>
    </row>
    <row r="868" spans="1:15" ht="14.25" customHeight="1" x14ac:dyDescent="0.25">
      <c r="A868" s="1" t="str">
        <f>Simulações!D868</f>
        <v>Abdias Cabral De Moura [Estrutural]</v>
      </c>
      <c r="B868" s="172" t="str">
        <f>Simulações!DK868</f>
        <v>Sim</v>
      </c>
      <c r="C868" s="183">
        <f>Simulações!K868</f>
        <v>96</v>
      </c>
      <c r="D868" s="172" t="str">
        <f>Simulações!G868</f>
        <v>C4</v>
      </c>
      <c r="E868" s="172" t="str">
        <f>Simulações!CH868</f>
        <v>TECNOWATT</v>
      </c>
      <c r="F868" s="172" t="str">
        <f>Simulações!CI868</f>
        <v xml:space="preserve">SIGSAGPTLRRSSNDL_30W_38IBBRS
</v>
      </c>
      <c r="G868" s="172">
        <f>Simulações!CN868</f>
        <v>30</v>
      </c>
      <c r="H868" s="172" t="str">
        <f>Simulações!CT868</f>
        <v>Longo I</v>
      </c>
      <c r="I868" s="172" t="str">
        <f>IF(Simulações!CU868="","",Simulações!CU868)</f>
        <v/>
      </c>
      <c r="J868" s="172" t="str">
        <f>IF(Simulações!CX868="","",Simulações!CX868)</f>
        <v/>
      </c>
      <c r="K868" s="176">
        <f>Simulações!AL868</f>
        <v>2</v>
      </c>
      <c r="L868" s="176">
        <f>Simulações!AS868</f>
        <v>0</v>
      </c>
      <c r="M868" s="172" t="str">
        <f>IF(Simulações!CY868="","",Simulações!CY868)</f>
        <v/>
      </c>
      <c r="N868" s="172" t="str">
        <f>IF(Simulações!CZ868="","",Simulações!CZ868)</f>
        <v/>
      </c>
      <c r="O868" s="172">
        <v>1</v>
      </c>
    </row>
    <row r="869" spans="1:15" ht="14.25" customHeight="1" x14ac:dyDescent="0.25">
      <c r="A869" s="1" t="str">
        <f>Simulações!D869</f>
        <v>Rua Alto da EsperanASSa [Estrutural]</v>
      </c>
      <c r="B869" s="172" t="str">
        <f>Simulações!DK869</f>
        <v>Sim</v>
      </c>
      <c r="C869" s="183">
        <f>Simulações!K869</f>
        <v>70</v>
      </c>
      <c r="D869" s="172" t="str">
        <f>Simulações!G869</f>
        <v>C5</v>
      </c>
      <c r="E869" s="172" t="str">
        <f>Simulações!CH869</f>
        <v>LEDSTAR</v>
      </c>
      <c r="F869" s="184" t="str">
        <f>Simulações!CI869</f>
        <v xml:space="preserve"> SL VT 9.1 28W</v>
      </c>
      <c r="G869" s="172">
        <f>Simulações!CN869</f>
        <v>28</v>
      </c>
      <c r="H869" s="172" t="str">
        <f>Simulações!CT869</f>
        <v>Curto II</v>
      </c>
      <c r="I869" s="172" t="str">
        <f>IF(Simulações!CU869="","",Simulações!CU869)</f>
        <v/>
      </c>
      <c r="J869" s="172" t="str">
        <f>IF(Simulações!CX869="","",Simulações!CX869)</f>
        <v/>
      </c>
      <c r="K869" s="176">
        <f>Simulações!AL869</f>
        <v>2</v>
      </c>
      <c r="L869" s="176">
        <f>Simulações!AS869</f>
        <v>0</v>
      </c>
      <c r="M869" s="172" t="str">
        <f>IF(Simulações!CY869="","",Simulações!CY869)</f>
        <v/>
      </c>
      <c r="N869" s="172" t="str">
        <f>IF(Simulações!CZ869="","",Simulações!CZ869)</f>
        <v/>
      </c>
      <c r="O869" s="172">
        <v>1</v>
      </c>
    </row>
    <row r="870" spans="1:15" ht="14.25" customHeight="1" x14ac:dyDescent="0.25">
      <c r="A870" s="1" t="str">
        <f>Simulações!D870</f>
        <v>Rua Alto da EsperanASSa [Estrutural]</v>
      </c>
      <c r="B870" s="172" t="str">
        <f>Simulações!DK870</f>
        <v>Sim</v>
      </c>
      <c r="C870" s="183">
        <f>Simulações!K870</f>
        <v>70</v>
      </c>
      <c r="D870" s="172" t="str">
        <f>Simulações!G870</f>
        <v>C5</v>
      </c>
      <c r="E870" s="172" t="str">
        <f>Simulações!CH870</f>
        <v>SX LIGHTING</v>
      </c>
      <c r="F870" s="172" t="str">
        <f>Simulações!CI870</f>
        <v>SX-INEVO020HF</v>
      </c>
      <c r="G870" s="172">
        <f>Simulações!CN870</f>
        <v>22.5</v>
      </c>
      <c r="H870" s="172" t="str">
        <f>Simulações!CT870</f>
        <v>Curto II</v>
      </c>
      <c r="I870" s="172" t="str">
        <f>IF(Simulações!CU870="","",Simulações!CU870)</f>
        <v/>
      </c>
      <c r="J870" s="172" t="str">
        <f>IF(Simulações!CX870="","",Simulações!CX870)</f>
        <v/>
      </c>
      <c r="K870" s="176">
        <f>Simulações!AL870</f>
        <v>2</v>
      </c>
      <c r="L870" s="176">
        <f>Simulações!AS870</f>
        <v>0</v>
      </c>
      <c r="M870" s="172" t="str">
        <f>IF(Simulações!CY870="","",Simulações!CY870)</f>
        <v/>
      </c>
      <c r="N870" s="172" t="str">
        <f>IF(Simulações!CZ870="","",Simulações!CZ870)</f>
        <v/>
      </c>
      <c r="O870" s="172">
        <v>1</v>
      </c>
    </row>
    <row r="871" spans="1:15" ht="14.25" customHeight="1" x14ac:dyDescent="0.25">
      <c r="A871" s="1" t="str">
        <f>Simulações!D871</f>
        <v>Rua Alto da EsperanASSa [Estrutural]</v>
      </c>
      <c r="B871" s="172" t="str">
        <f>Simulações!DK871</f>
        <v>Sim</v>
      </c>
      <c r="C871" s="183">
        <f>Simulações!K871</f>
        <v>70</v>
      </c>
      <c r="D871" s="172" t="str">
        <f>Simulações!G871</f>
        <v>C5</v>
      </c>
      <c r="E871" s="172" t="str">
        <f>Simulações!CH871</f>
        <v>TECNOWATT</v>
      </c>
      <c r="F871" s="172" t="str">
        <f>Simulações!CI871</f>
        <v xml:space="preserve">SIGSAGPTLRRSSNDL_30W_38IBBRS
</v>
      </c>
      <c r="G871" s="172">
        <f>Simulações!CN871</f>
        <v>30</v>
      </c>
      <c r="H871" s="172" t="str">
        <f>Simulações!CT871</f>
        <v>Curto II</v>
      </c>
      <c r="I871" s="172" t="str">
        <f>IF(Simulações!CU871="","",Simulações!CU871)</f>
        <v/>
      </c>
      <c r="J871" s="172" t="str">
        <f>IF(Simulações!CX871="","",Simulações!CX871)</f>
        <v/>
      </c>
      <c r="K871" s="176">
        <f>Simulações!AL871</f>
        <v>2</v>
      </c>
      <c r="L871" s="176">
        <f>Simulações!AS871</f>
        <v>0</v>
      </c>
      <c r="M871" s="172" t="str">
        <f>IF(Simulações!CY871="","",Simulações!CY871)</f>
        <v/>
      </c>
      <c r="N871" s="172" t="str">
        <f>IF(Simulações!CZ871="","",Simulações!CZ871)</f>
        <v/>
      </c>
      <c r="O871" s="172">
        <v>1</v>
      </c>
    </row>
    <row r="872" spans="1:15" ht="14.25" customHeight="1" x14ac:dyDescent="0.25">
      <c r="A872" s="1" t="str">
        <f>Simulações!D872</f>
        <v>21 De Abril [Estrutural]</v>
      </c>
      <c r="B872" s="172" t="str">
        <f>Simulações!DK872</f>
        <v>Sim</v>
      </c>
      <c r="C872" s="183">
        <f>Simulações!K872</f>
        <v>96</v>
      </c>
      <c r="D872" s="172" t="str">
        <f>Simulações!G872</f>
        <v>C3</v>
      </c>
      <c r="E872" s="172" t="str">
        <f>Simulações!CH872</f>
        <v>LEDSTAR</v>
      </c>
      <c r="F872" s="184" t="str">
        <f>Simulações!CI872</f>
        <v xml:space="preserve"> SL VT 9.1 28W</v>
      </c>
      <c r="G872" s="172">
        <f>Simulações!CN872</f>
        <v>28</v>
      </c>
      <c r="H872" s="172" t="str">
        <f>Simulações!CT872</f>
        <v>Médio II</v>
      </c>
      <c r="I872" s="172" t="str">
        <f>IF(Simulações!CU872="","",Simulações!CU872)</f>
        <v/>
      </c>
      <c r="J872" s="172" t="str">
        <f>IF(Simulações!CX872="","",Simulações!CX872)</f>
        <v/>
      </c>
      <c r="K872" s="176">
        <f>Simulações!AL872</f>
        <v>2</v>
      </c>
      <c r="L872" s="176">
        <f>Simulações!AS872</f>
        <v>0</v>
      </c>
      <c r="M872" s="172" t="str">
        <f>IF(Simulações!CY872="","",Simulações!CY872)</f>
        <v/>
      </c>
      <c r="N872" s="172" t="str">
        <f>IF(Simulações!CZ872="","",Simulações!CZ872)</f>
        <v/>
      </c>
      <c r="O872" s="172">
        <v>1</v>
      </c>
    </row>
    <row r="873" spans="1:15" ht="14.25" customHeight="1" x14ac:dyDescent="0.25">
      <c r="A873" s="1" t="str">
        <f>Simulações!D873</f>
        <v>21 De Abril [Estrutural]</v>
      </c>
      <c r="B873" s="172" t="str">
        <f>Simulações!DK873</f>
        <v>Sim</v>
      </c>
      <c r="C873" s="183">
        <f>Simulações!K873</f>
        <v>96</v>
      </c>
      <c r="D873" s="172" t="str">
        <f>Simulações!G873</f>
        <v>C3</v>
      </c>
      <c r="E873" s="172" t="str">
        <f>Simulações!CH873</f>
        <v>SX LIGHTING</v>
      </c>
      <c r="F873" s="172" t="str">
        <f>Simulações!CI873</f>
        <v>SX-INEVO030HF</v>
      </c>
      <c r="G873" s="172">
        <f>Simulações!CN873</f>
        <v>31</v>
      </c>
      <c r="H873" s="172" t="str">
        <f>Simulações!CT873</f>
        <v>Médio II</v>
      </c>
      <c r="I873" s="172" t="str">
        <f>IF(Simulações!CU873="","",Simulações!CU873)</f>
        <v/>
      </c>
      <c r="J873" s="172" t="str">
        <f>IF(Simulações!CX873="","",Simulações!CX873)</f>
        <v/>
      </c>
      <c r="K873" s="176">
        <f>Simulações!AL873</f>
        <v>2</v>
      </c>
      <c r="L873" s="176">
        <f>Simulações!AS873</f>
        <v>0</v>
      </c>
      <c r="M873" s="172" t="str">
        <f>IF(Simulações!CY873="","",Simulações!CY873)</f>
        <v/>
      </c>
      <c r="N873" s="172" t="str">
        <f>IF(Simulações!CZ873="","",Simulações!CZ873)</f>
        <v/>
      </c>
      <c r="O873" s="172">
        <v>1</v>
      </c>
    </row>
    <row r="874" spans="1:15" ht="14.25" customHeight="1" x14ac:dyDescent="0.25">
      <c r="A874" s="1" t="str">
        <f>Simulações!D874</f>
        <v>21 De Abril [Estrutural]</v>
      </c>
      <c r="B874" s="172" t="str">
        <f>Simulações!DK874</f>
        <v>Sim</v>
      </c>
      <c r="C874" s="183">
        <f>Simulações!K874</f>
        <v>96</v>
      </c>
      <c r="D874" s="172" t="str">
        <f>Simulações!G874</f>
        <v>C3</v>
      </c>
      <c r="E874" s="172" t="str">
        <f>Simulações!CH874</f>
        <v>TECNOWATT</v>
      </c>
      <c r="F874" s="172" t="str">
        <f>Simulações!CI874</f>
        <v xml:space="preserve">SIGSAGPTLRRSSNDL_30W_38IBBRS
</v>
      </c>
      <c r="G874" s="172">
        <f>Simulações!CN874</f>
        <v>30</v>
      </c>
      <c r="H874" s="172" t="str">
        <f>Simulações!CT874</f>
        <v>Médio II</v>
      </c>
      <c r="I874" s="172" t="str">
        <f>IF(Simulações!CU874="","",Simulações!CU874)</f>
        <v/>
      </c>
      <c r="J874" s="172" t="str">
        <f>IF(Simulações!CX874="","",Simulações!CX874)</f>
        <v/>
      </c>
      <c r="K874" s="176">
        <f>Simulações!AL874</f>
        <v>2</v>
      </c>
      <c r="L874" s="176">
        <f>Simulações!AS874</f>
        <v>0</v>
      </c>
      <c r="M874" s="172" t="str">
        <f>IF(Simulações!CY874="","",Simulações!CY874)</f>
        <v/>
      </c>
      <c r="N874" s="172" t="str">
        <f>IF(Simulações!CZ874="","",Simulações!CZ874)</f>
        <v/>
      </c>
      <c r="O874" s="172">
        <v>1</v>
      </c>
    </row>
    <row r="875" spans="1:15" ht="14.25" customHeight="1" x14ac:dyDescent="0.25">
      <c r="A875" s="1" t="str">
        <f>Simulações!D875</f>
        <v>Diogo De Vasconcelo [Estrutural]</v>
      </c>
      <c r="B875" s="172" t="str">
        <f>Simulações!DK875</f>
        <v>Sim</v>
      </c>
      <c r="C875" s="183">
        <f>Simulações!K875</f>
        <v>90</v>
      </c>
      <c r="D875" s="172" t="str">
        <f>Simulações!G875</f>
        <v>C4</v>
      </c>
      <c r="E875" s="172" t="str">
        <f>Simulações!CH875</f>
        <v>LEDSTAR</v>
      </c>
      <c r="F875" s="184" t="str">
        <f>Simulações!CI875</f>
        <v xml:space="preserve"> SL VT 9.1 65W</v>
      </c>
      <c r="G875" s="172">
        <f>Simulações!CN875</f>
        <v>65</v>
      </c>
      <c r="H875" s="172" t="str">
        <f>Simulações!CT875</f>
        <v>Médio I</v>
      </c>
      <c r="I875" s="172" t="str">
        <f>IF(Simulações!CU875="","",Simulações!CU875)</f>
        <v>Médio II</v>
      </c>
      <c r="J875" s="172" t="str">
        <f>IF(Simulações!CX875="","",Simulações!CX875)</f>
        <v/>
      </c>
      <c r="K875" s="176">
        <f>Simulações!AL875</f>
        <v>2</v>
      </c>
      <c r="L875" s="176">
        <f>Simulações!AS875</f>
        <v>0</v>
      </c>
      <c r="M875" s="172" t="str">
        <f>IF(Simulações!CY875="","",Simulações!CY875)</f>
        <v/>
      </c>
      <c r="N875" s="172" t="str">
        <f>IF(Simulações!CZ875="","",Simulações!CZ875)</f>
        <v/>
      </c>
      <c r="O875" s="172">
        <v>1</v>
      </c>
    </row>
    <row r="876" spans="1:15" ht="14.25" customHeight="1" x14ac:dyDescent="0.25">
      <c r="A876" s="1" t="str">
        <f>Simulações!D876</f>
        <v>Diogo De Vasconcelo [Estrutural]</v>
      </c>
      <c r="B876" s="172" t="str">
        <f>Simulações!DK876</f>
        <v>Sim</v>
      </c>
      <c r="C876" s="183">
        <f>Simulações!K876</f>
        <v>90</v>
      </c>
      <c r="D876" s="172" t="str">
        <f>Simulações!G876</f>
        <v>C4</v>
      </c>
      <c r="E876" s="172" t="str">
        <f>Simulações!CH876</f>
        <v>SX LIGHTING</v>
      </c>
      <c r="F876" s="172" t="str">
        <f>Simulações!CI876</f>
        <v>SX-INLPP070HF</v>
      </c>
      <c r="G876" s="172">
        <f>Simulações!CN876</f>
        <v>70</v>
      </c>
      <c r="H876" s="172" t="str">
        <f>Simulações!CT876</f>
        <v>Médio I</v>
      </c>
      <c r="I876" s="172" t="str">
        <f>IF(Simulações!CU876="","",Simulações!CU876)</f>
        <v>Médio II</v>
      </c>
      <c r="J876" s="172" t="str">
        <f>IF(Simulações!CX876="","",Simulações!CX876)</f>
        <v/>
      </c>
      <c r="K876" s="176">
        <f>Simulações!AL876</f>
        <v>2</v>
      </c>
      <c r="L876" s="176">
        <f>Simulações!AS876</f>
        <v>0</v>
      </c>
      <c r="M876" s="172" t="str">
        <f>IF(Simulações!CY876="","",Simulações!CY876)</f>
        <v/>
      </c>
      <c r="N876" s="172" t="str">
        <f>IF(Simulações!CZ876="","",Simulações!CZ876)</f>
        <v/>
      </c>
      <c r="O876" s="172">
        <v>1</v>
      </c>
    </row>
    <row r="877" spans="1:15" ht="14.25" customHeight="1" x14ac:dyDescent="0.25">
      <c r="A877" s="1" t="str">
        <f>Simulações!D877</f>
        <v>Diogo De Vasconcelo [Estrutural]</v>
      </c>
      <c r="B877" s="172" t="str">
        <f>Simulações!DK877</f>
        <v>Sim</v>
      </c>
      <c r="C877" s="183">
        <f>Simulações!K877</f>
        <v>90</v>
      </c>
      <c r="D877" s="172" t="str">
        <f>Simulações!G877</f>
        <v>C4</v>
      </c>
      <c r="E877" s="172" t="str">
        <f>Simulações!CH877</f>
        <v>TECNOWATT</v>
      </c>
      <c r="F877" s="172" t="str">
        <f>Simulações!CI877</f>
        <v xml:space="preserve">SIGSAGPTLRRSSNDL_68W_83IBBRS
</v>
      </c>
      <c r="G877" s="172">
        <f>Simulações!CN877</f>
        <v>68</v>
      </c>
      <c r="H877" s="172" t="str">
        <f>Simulações!CT877</f>
        <v>Médio I</v>
      </c>
      <c r="I877" s="172" t="str">
        <f>IF(Simulações!CU877="","",Simulações!CU877)</f>
        <v>Longo II</v>
      </c>
      <c r="J877" s="172" t="str">
        <f>IF(Simulações!CX877="","",Simulações!CX877)</f>
        <v/>
      </c>
      <c r="K877" s="176">
        <f>Simulações!AL877</f>
        <v>2</v>
      </c>
      <c r="L877" s="176">
        <f>Simulações!AS877</f>
        <v>0</v>
      </c>
      <c r="M877" s="172" t="str">
        <f>IF(Simulações!CY877="","",Simulações!CY877)</f>
        <v/>
      </c>
      <c r="N877" s="172" t="str">
        <f>IF(Simulações!CZ877="","",Simulações!CZ877)</f>
        <v/>
      </c>
      <c r="O877" s="172">
        <v>1</v>
      </c>
    </row>
    <row r="878" spans="1:15" ht="14.25" customHeight="1" x14ac:dyDescent="0.25">
      <c r="A878" s="1" t="str">
        <f>Simulações!D878</f>
        <v>Avenida BrasAlia Formosa [Estrutural]</v>
      </c>
      <c r="B878" s="172" t="str">
        <f>Simulações!DK878</f>
        <v>Sim</v>
      </c>
      <c r="C878" s="183">
        <f>Simulações!K878</f>
        <v>70</v>
      </c>
      <c r="D878" s="172" t="str">
        <f>Simulações!G878</f>
        <v>C3</v>
      </c>
      <c r="E878" s="172" t="str">
        <f>Simulações!CH878</f>
        <v>LEDSTAR</v>
      </c>
      <c r="F878" s="184" t="str">
        <f>Simulações!CI878</f>
        <v xml:space="preserve"> SL VT 9.1 52W</v>
      </c>
      <c r="G878" s="172">
        <f>Simulações!CN878</f>
        <v>52</v>
      </c>
      <c r="H878" s="172" t="str">
        <f>Simulações!CT878</f>
        <v>Curto I</v>
      </c>
      <c r="I878" s="172" t="str">
        <f>IF(Simulações!CU878="","",Simulações!CU878)</f>
        <v/>
      </c>
      <c r="J878" s="172" t="str">
        <f>IF(Simulações!CX878="","",Simulações!CX878)</f>
        <v/>
      </c>
      <c r="K878" s="176">
        <f>Simulações!AL878</f>
        <v>2</v>
      </c>
      <c r="L878" s="176">
        <f>Simulações!AS878</f>
        <v>0</v>
      </c>
      <c r="M878" s="172" t="str">
        <f>IF(Simulações!CY878="","",Simulações!CY878)</f>
        <v/>
      </c>
      <c r="N878" s="172" t="str">
        <f>IF(Simulações!CZ878="","",Simulações!CZ878)</f>
        <v/>
      </c>
      <c r="O878" s="172">
        <v>1</v>
      </c>
    </row>
    <row r="879" spans="1:15" ht="14.25" customHeight="1" x14ac:dyDescent="0.25">
      <c r="A879" s="1" t="str">
        <f>Simulações!D879</f>
        <v>Avenida BrasAlia Formosa [Estrutural]</v>
      </c>
      <c r="B879" s="172" t="str">
        <f>Simulações!DK879</f>
        <v>Sim</v>
      </c>
      <c r="C879" s="183">
        <f>Simulações!K879</f>
        <v>70</v>
      </c>
      <c r="D879" s="172" t="str">
        <f>Simulações!G879</f>
        <v>C3</v>
      </c>
      <c r="E879" s="172" t="str">
        <f>Simulações!CH879</f>
        <v>SX LIGHTING</v>
      </c>
      <c r="F879" s="172" t="str">
        <f>Simulações!CI879</f>
        <v>SX-INEVO050HF</v>
      </c>
      <c r="G879" s="172">
        <f>Simulações!CN879</f>
        <v>50</v>
      </c>
      <c r="H879" s="172" t="str">
        <f>Simulações!CT879</f>
        <v>Curto I</v>
      </c>
      <c r="I879" s="172" t="str">
        <f>IF(Simulações!CU879="","",Simulações!CU879)</f>
        <v/>
      </c>
      <c r="J879" s="172" t="str">
        <f>IF(Simulações!CX879="","",Simulações!CX879)</f>
        <v/>
      </c>
      <c r="K879" s="176">
        <f>Simulações!AL879</f>
        <v>2</v>
      </c>
      <c r="L879" s="176">
        <f>Simulações!AS879</f>
        <v>0</v>
      </c>
      <c r="M879" s="172" t="str">
        <f>IF(Simulações!CY879="","",Simulações!CY879)</f>
        <v/>
      </c>
      <c r="N879" s="172" t="str">
        <f>IF(Simulações!CZ879="","",Simulações!CZ879)</f>
        <v/>
      </c>
      <c r="O879" s="172">
        <v>1</v>
      </c>
    </row>
    <row r="880" spans="1:15" ht="14.25" customHeight="1" x14ac:dyDescent="0.25">
      <c r="A880" s="1" t="str">
        <f>Simulações!D880</f>
        <v>Avenida BrasAlia Formosa [Estrutural]</v>
      </c>
      <c r="B880" s="172" t="str">
        <f>Simulações!DK880</f>
        <v>Sim</v>
      </c>
      <c r="C880" s="183">
        <f>Simulações!K880</f>
        <v>70</v>
      </c>
      <c r="D880" s="172" t="str">
        <f>Simulações!G880</f>
        <v>C3</v>
      </c>
      <c r="E880" s="172" t="str">
        <f>Simulações!CH880</f>
        <v>TECNOWATT</v>
      </c>
      <c r="F880" s="172" t="str">
        <f>Simulações!CI880</f>
        <v xml:space="preserve">SIGSAGPTLRRSSNDL_40W_50IBBRS
</v>
      </c>
      <c r="G880" s="172">
        <f>Simulações!CN880</f>
        <v>40</v>
      </c>
      <c r="H880" s="172" t="str">
        <f>Simulações!CT880</f>
        <v>Curto I</v>
      </c>
      <c r="I880" s="172" t="str">
        <f>IF(Simulações!CU880="","",Simulações!CU880)</f>
        <v/>
      </c>
      <c r="J880" s="172" t="str">
        <f>IF(Simulações!CX880="","",Simulações!CX880)</f>
        <v/>
      </c>
      <c r="K880" s="176">
        <f>Simulações!AL880</f>
        <v>2</v>
      </c>
      <c r="L880" s="176">
        <f>Simulações!AS880</f>
        <v>0</v>
      </c>
      <c r="M880" s="172" t="str">
        <f>IF(Simulações!CY880="","",Simulações!CY880)</f>
        <v/>
      </c>
      <c r="N880" s="172" t="str">
        <f>IF(Simulações!CZ880="","",Simulações!CZ880)</f>
        <v/>
      </c>
      <c r="O880" s="172">
        <v>1</v>
      </c>
    </row>
    <row r="881" spans="1:15" ht="14.25" customHeight="1" x14ac:dyDescent="0.25">
      <c r="A881" s="1" t="str">
        <f>Simulações!D881</f>
        <v>Rua Daniel Vicente IrmAPSo [Estrutural]</v>
      </c>
      <c r="B881" s="172" t="str">
        <f>Simulações!DK881</f>
        <v>Sim</v>
      </c>
      <c r="C881" s="183">
        <f>Simulações!K881</f>
        <v>40</v>
      </c>
      <c r="D881" s="172" t="str">
        <f>Simulações!G881</f>
        <v>C4</v>
      </c>
      <c r="E881" s="172" t="str">
        <f>Simulações!CH881</f>
        <v>LEDSTAR</v>
      </c>
      <c r="F881" s="184" t="str">
        <f>Simulações!CI881</f>
        <v xml:space="preserve"> SL VT 9.1 44W</v>
      </c>
      <c r="G881" s="172">
        <f>Simulações!CN881</f>
        <v>44</v>
      </c>
      <c r="H881" s="172" t="str">
        <f>Simulações!CT881</f>
        <v>Médio I</v>
      </c>
      <c r="I881" s="172" t="str">
        <f>IF(Simulações!CU881="","",Simulações!CU881)</f>
        <v/>
      </c>
      <c r="J881" s="172" t="str">
        <f>IF(Simulações!CX881="","",Simulações!CX881)</f>
        <v/>
      </c>
      <c r="K881" s="176">
        <f>Simulações!AL881</f>
        <v>2</v>
      </c>
      <c r="L881" s="176">
        <f>Simulações!AS881</f>
        <v>0</v>
      </c>
      <c r="M881" s="172" t="str">
        <f>IF(Simulações!CY881="","",Simulações!CY881)</f>
        <v/>
      </c>
      <c r="N881" s="172" t="str">
        <f>IF(Simulações!CZ881="","",Simulações!CZ881)</f>
        <v/>
      </c>
      <c r="O881" s="172">
        <v>1</v>
      </c>
    </row>
    <row r="882" spans="1:15" ht="14.25" customHeight="1" x14ac:dyDescent="0.25">
      <c r="A882" s="1" t="str">
        <f>Simulações!D882</f>
        <v>Rua Daniel Vicente IrmAPSo [Estrutural]</v>
      </c>
      <c r="B882" s="172" t="str">
        <f>Simulações!DK882</f>
        <v>Sim</v>
      </c>
      <c r="C882" s="183">
        <f>Simulações!K882</f>
        <v>40</v>
      </c>
      <c r="D882" s="172" t="str">
        <f>Simulações!G882</f>
        <v>C4</v>
      </c>
      <c r="E882" s="172" t="str">
        <f>Simulações!CH882</f>
        <v>SX LIGHTING</v>
      </c>
      <c r="F882" s="172" t="str">
        <f>Simulações!CI882</f>
        <v>SX-INEVO040HF</v>
      </c>
      <c r="G882" s="172">
        <f>Simulações!CN882</f>
        <v>39</v>
      </c>
      <c r="H882" s="172" t="str">
        <f>Simulações!CT882</f>
        <v>Médio I</v>
      </c>
      <c r="I882" s="172" t="str">
        <f>IF(Simulações!CU882="","",Simulações!CU882)</f>
        <v/>
      </c>
      <c r="J882" s="172" t="str">
        <f>IF(Simulações!CX882="","",Simulações!CX882)</f>
        <v/>
      </c>
      <c r="K882" s="176">
        <f>Simulações!AL882</f>
        <v>2</v>
      </c>
      <c r="L882" s="176">
        <f>Simulações!AS882</f>
        <v>0</v>
      </c>
      <c r="M882" s="172" t="str">
        <f>IF(Simulações!CY882="","",Simulações!CY882)</f>
        <v/>
      </c>
      <c r="N882" s="172" t="str">
        <f>IF(Simulações!CZ882="","",Simulações!CZ882)</f>
        <v/>
      </c>
      <c r="O882" s="172">
        <v>1</v>
      </c>
    </row>
    <row r="883" spans="1:15" ht="14.25" customHeight="1" x14ac:dyDescent="0.25">
      <c r="A883" s="1" t="str">
        <f>Simulações!D883</f>
        <v>Rua Daniel Vicente IrmAPSo [Estrutural]</v>
      </c>
      <c r="B883" s="172" t="str">
        <f>Simulações!DK883</f>
        <v>Sim</v>
      </c>
      <c r="C883" s="183">
        <f>Simulações!K883</f>
        <v>40</v>
      </c>
      <c r="D883" s="172" t="str">
        <f>Simulações!G883</f>
        <v>C4</v>
      </c>
      <c r="E883" s="172" t="str">
        <f>Simulações!CH883</f>
        <v>TECNOWATT</v>
      </c>
      <c r="F883" s="172" t="str">
        <f>Simulações!CI883</f>
        <v xml:space="preserve">SIGSAGPTLRRSSNDL_40W_50IBBRS
</v>
      </c>
      <c r="G883" s="172">
        <f>Simulações!CN883</f>
        <v>40</v>
      </c>
      <c r="H883" s="172" t="str">
        <f>Simulações!CT883</f>
        <v>Médio I</v>
      </c>
      <c r="I883" s="172" t="str">
        <f>IF(Simulações!CU883="","",Simulações!CU883)</f>
        <v/>
      </c>
      <c r="J883" s="172" t="str">
        <f>IF(Simulações!CX883="","",Simulações!CX883)</f>
        <v/>
      </c>
      <c r="K883" s="176">
        <f>Simulações!AL883</f>
        <v>2</v>
      </c>
      <c r="L883" s="176">
        <f>Simulações!AS883</f>
        <v>0</v>
      </c>
      <c r="M883" s="172" t="str">
        <f>IF(Simulações!CY883="","",Simulações!CY883)</f>
        <v/>
      </c>
      <c r="N883" s="172" t="str">
        <f>IF(Simulações!CZ883="","",Simulações!CZ883)</f>
        <v/>
      </c>
      <c r="O883" s="172">
        <v>1</v>
      </c>
    </row>
    <row r="884" spans="1:15" ht="14.25" customHeight="1" x14ac:dyDescent="0.25">
      <c r="A884" s="1" t="str">
        <f>Simulações!D884</f>
        <v>Arsenio Calaca [Estrutural]</v>
      </c>
      <c r="B884" s="172" t="str">
        <f>Simulações!DK884</f>
        <v>Sim</v>
      </c>
      <c r="C884" s="183">
        <f>Simulações!K884</f>
        <v>70</v>
      </c>
      <c r="D884" s="172" t="str">
        <f>Simulações!G884</f>
        <v>C5</v>
      </c>
      <c r="E884" s="172" t="str">
        <f>Simulações!CH884</f>
        <v>LEDSTAR</v>
      </c>
      <c r="F884" s="184" t="str">
        <f>Simulações!CI884</f>
        <v xml:space="preserve"> SL VT 9.1 28W</v>
      </c>
      <c r="G884" s="172">
        <f>Simulações!CN884</f>
        <v>28</v>
      </c>
      <c r="H884" s="172" t="str">
        <f>Simulações!CT884</f>
        <v>Médio I</v>
      </c>
      <c r="I884" s="172" t="str">
        <f>IF(Simulações!CU884="","",Simulações!CU884)</f>
        <v/>
      </c>
      <c r="J884" s="172" t="str">
        <f>IF(Simulações!CX884="","",Simulações!CX884)</f>
        <v/>
      </c>
      <c r="K884" s="176">
        <f>Simulações!AL884</f>
        <v>2</v>
      </c>
      <c r="L884" s="176">
        <f>Simulações!AS884</f>
        <v>0</v>
      </c>
      <c r="M884" s="172" t="str">
        <f>IF(Simulações!CY884="","",Simulações!CY884)</f>
        <v/>
      </c>
      <c r="N884" s="172" t="str">
        <f>IF(Simulações!CZ884="","",Simulações!CZ884)</f>
        <v/>
      </c>
      <c r="O884" s="172">
        <v>1</v>
      </c>
    </row>
    <row r="885" spans="1:15" ht="14.25" customHeight="1" x14ac:dyDescent="0.25">
      <c r="A885" s="1" t="str">
        <f>Simulações!D885</f>
        <v>Arsenio Calaca [Estrutural]</v>
      </c>
      <c r="B885" s="172" t="str">
        <f>Simulações!DK885</f>
        <v>Sim</v>
      </c>
      <c r="C885" s="183">
        <f>Simulações!K885</f>
        <v>70</v>
      </c>
      <c r="D885" s="172" t="str">
        <f>Simulações!G885</f>
        <v>C5</v>
      </c>
      <c r="E885" s="172" t="str">
        <f>Simulações!CH885</f>
        <v>SX LIGHTING</v>
      </c>
      <c r="F885" s="172" t="str">
        <f>Simulações!CI885</f>
        <v>SX-INEVO020HF</v>
      </c>
      <c r="G885" s="172">
        <f>Simulações!CN885</f>
        <v>22.5</v>
      </c>
      <c r="H885" s="172" t="str">
        <f>Simulações!CT885</f>
        <v>Médio I</v>
      </c>
      <c r="I885" s="172" t="str">
        <f>IF(Simulações!CU885="","",Simulações!CU885)</f>
        <v/>
      </c>
      <c r="J885" s="172" t="str">
        <f>IF(Simulações!CX885="","",Simulações!CX885)</f>
        <v/>
      </c>
      <c r="K885" s="176">
        <f>Simulações!AL885</f>
        <v>2</v>
      </c>
      <c r="L885" s="176">
        <f>Simulações!AS885</f>
        <v>0</v>
      </c>
      <c r="M885" s="172" t="str">
        <f>IF(Simulações!CY885="","",Simulações!CY885)</f>
        <v/>
      </c>
      <c r="N885" s="172" t="str">
        <f>IF(Simulações!CZ885="","",Simulações!CZ885)</f>
        <v/>
      </c>
      <c r="O885" s="172">
        <v>1</v>
      </c>
    </row>
    <row r="886" spans="1:15" ht="14.25" customHeight="1" x14ac:dyDescent="0.25">
      <c r="A886" s="1" t="str">
        <f>Simulações!D886</f>
        <v>Arsenio Calaca [Estrutural]</v>
      </c>
      <c r="B886" s="172" t="str">
        <f>Simulações!DK886</f>
        <v>Sim</v>
      </c>
      <c r="C886" s="183">
        <f>Simulações!K886</f>
        <v>70</v>
      </c>
      <c r="D886" s="172" t="str">
        <f>Simulações!G886</f>
        <v>C5</v>
      </c>
      <c r="E886" s="172" t="str">
        <f>Simulações!CH886</f>
        <v>TECNOWATT</v>
      </c>
      <c r="F886" s="172" t="str">
        <f>Simulações!CI886</f>
        <v xml:space="preserve">SIGSAGPTLRRSSNDL_30W_38IBBRS
</v>
      </c>
      <c r="G886" s="172">
        <f>Simulações!CN886</f>
        <v>30</v>
      </c>
      <c r="H886" s="172" t="str">
        <f>Simulações!CT886</f>
        <v>Médio I</v>
      </c>
      <c r="I886" s="172" t="str">
        <f>IF(Simulações!CU886="","",Simulações!CU886)</f>
        <v/>
      </c>
      <c r="J886" s="172" t="str">
        <f>IF(Simulações!CX886="","",Simulações!CX886)</f>
        <v/>
      </c>
      <c r="K886" s="176">
        <f>Simulações!AL886</f>
        <v>2</v>
      </c>
      <c r="L886" s="176">
        <f>Simulações!AS886</f>
        <v>0</v>
      </c>
      <c r="M886" s="172" t="str">
        <f>IF(Simulações!CY886="","",Simulações!CY886)</f>
        <v/>
      </c>
      <c r="N886" s="172" t="str">
        <f>IF(Simulações!CZ886="","",Simulações!CZ886)</f>
        <v/>
      </c>
      <c r="O886" s="172">
        <v>1</v>
      </c>
    </row>
    <row r="887" spans="1:15" ht="14.25" customHeight="1" x14ac:dyDescent="0.25">
      <c r="A887" s="1" t="str">
        <f>Simulações!D887</f>
        <v>R. Tomas Ferreira [Estrutural]</v>
      </c>
      <c r="B887" s="172" t="str">
        <f>Simulações!DK887</f>
        <v>Sim</v>
      </c>
      <c r="C887" s="183">
        <f>Simulações!K887</f>
        <v>70</v>
      </c>
      <c r="D887" s="172" t="str">
        <f>Simulações!G887</f>
        <v>C3</v>
      </c>
      <c r="E887" s="172" t="str">
        <f>Simulações!CH887</f>
        <v>LEDSTAR</v>
      </c>
      <c r="F887" s="184" t="str">
        <f>Simulações!CI887</f>
        <v xml:space="preserve"> SL VT 9.1 35W</v>
      </c>
      <c r="G887" s="172">
        <f>Simulações!CN887</f>
        <v>35</v>
      </c>
      <c r="H887" s="172" t="str">
        <f>Simulações!CT887</f>
        <v>Médio II</v>
      </c>
      <c r="I887" s="172" t="str">
        <f>IF(Simulações!CU887="","",Simulações!CU887)</f>
        <v/>
      </c>
      <c r="J887" s="172" t="str">
        <f>IF(Simulações!CX887="","",Simulações!CX887)</f>
        <v/>
      </c>
      <c r="K887" s="176">
        <f>Simulações!AL887</f>
        <v>2</v>
      </c>
      <c r="L887" s="176">
        <f>Simulações!AS887</f>
        <v>0</v>
      </c>
      <c r="M887" s="172" t="str">
        <f>IF(Simulações!CY887="","",Simulações!CY887)</f>
        <v/>
      </c>
      <c r="N887" s="172" t="str">
        <f>IF(Simulações!CZ887="","",Simulações!CZ887)</f>
        <v/>
      </c>
      <c r="O887" s="172">
        <v>1</v>
      </c>
    </row>
    <row r="888" spans="1:15" ht="14.25" customHeight="1" x14ac:dyDescent="0.25">
      <c r="A888" s="1" t="str">
        <f>Simulações!D888</f>
        <v>R. Tomas Ferreira [Estrutural]</v>
      </c>
      <c r="B888" s="172" t="str">
        <f>Simulações!DK888</f>
        <v>Sim</v>
      </c>
      <c r="C888" s="183">
        <f>Simulações!K888</f>
        <v>70</v>
      </c>
      <c r="D888" s="172" t="str">
        <f>Simulações!G888</f>
        <v>C3</v>
      </c>
      <c r="E888" s="172" t="str">
        <f>Simulações!CH888</f>
        <v>SX LIGHTING</v>
      </c>
      <c r="F888" s="172" t="str">
        <f>Simulações!CI888</f>
        <v>SX-INEVO040HF</v>
      </c>
      <c r="G888" s="172">
        <f>Simulações!CN888</f>
        <v>39</v>
      </c>
      <c r="H888" s="172" t="str">
        <f>Simulações!CT888</f>
        <v>Médio II</v>
      </c>
      <c r="I888" s="172" t="str">
        <f>IF(Simulações!CU888="","",Simulações!CU888)</f>
        <v/>
      </c>
      <c r="J888" s="172" t="str">
        <f>IF(Simulações!CX888="","",Simulações!CX888)</f>
        <v/>
      </c>
      <c r="K888" s="176">
        <f>Simulações!AL888</f>
        <v>2</v>
      </c>
      <c r="L888" s="176">
        <f>Simulações!AS888</f>
        <v>0</v>
      </c>
      <c r="M888" s="172" t="str">
        <f>IF(Simulações!CY888="","",Simulações!CY888)</f>
        <v/>
      </c>
      <c r="N888" s="172" t="str">
        <f>IF(Simulações!CZ888="","",Simulações!CZ888)</f>
        <v/>
      </c>
      <c r="O888" s="172">
        <v>1</v>
      </c>
    </row>
    <row r="889" spans="1:15" ht="14.25" customHeight="1" x14ac:dyDescent="0.25">
      <c r="A889" s="1" t="str">
        <f>Simulações!D889</f>
        <v>R. Tomas Ferreira [Estrutural]</v>
      </c>
      <c r="B889" s="172" t="str">
        <f>Simulações!DK889</f>
        <v>Sim</v>
      </c>
      <c r="C889" s="183">
        <f>Simulações!K889</f>
        <v>70</v>
      </c>
      <c r="D889" s="172" t="str">
        <f>Simulações!G889</f>
        <v>C3</v>
      </c>
      <c r="E889" s="172" t="str">
        <f>Simulações!CH889</f>
        <v>TECNOWATT</v>
      </c>
      <c r="F889" s="172" t="str">
        <f>Simulações!CI889</f>
        <v xml:space="preserve">SIGSAGPTLRRSSNDL_40W_50IBBRS
</v>
      </c>
      <c r="G889" s="172">
        <f>Simulações!CN889</f>
        <v>40</v>
      </c>
      <c r="H889" s="172" t="str">
        <f>Simulações!CT889</f>
        <v>Médio II</v>
      </c>
      <c r="I889" s="172" t="str">
        <f>IF(Simulações!CU889="","",Simulações!CU889)</f>
        <v/>
      </c>
      <c r="J889" s="172" t="str">
        <f>IF(Simulações!CX889="","",Simulações!CX889)</f>
        <v/>
      </c>
      <c r="K889" s="176">
        <f>Simulações!AL889</f>
        <v>2</v>
      </c>
      <c r="L889" s="176">
        <f>Simulações!AS889</f>
        <v>0</v>
      </c>
      <c r="M889" s="172" t="str">
        <f>IF(Simulações!CY889="","",Simulações!CY889)</f>
        <v/>
      </c>
      <c r="N889" s="172" t="str">
        <f>IF(Simulações!CZ889="","",Simulações!CZ889)</f>
        <v/>
      </c>
      <c r="O889" s="172">
        <v>1</v>
      </c>
    </row>
    <row r="890" spans="1:15" ht="14.25" customHeight="1" x14ac:dyDescent="0.25">
      <c r="A890" s="1" t="str">
        <f>Simulações!D890</f>
        <v>Aprigio Guimaraes [Estrutural]</v>
      </c>
      <c r="B890" s="172" t="str">
        <f>Simulações!DK890</f>
        <v>Sim</v>
      </c>
      <c r="C890" s="183">
        <f>Simulações!K890</f>
        <v>72</v>
      </c>
      <c r="D890" s="172" t="str">
        <f>Simulações!G890</f>
        <v>C3</v>
      </c>
      <c r="E890" s="172" t="str">
        <f>Simulações!CH890</f>
        <v>LEDSTAR</v>
      </c>
      <c r="F890" s="184" t="str">
        <f>Simulações!CI890</f>
        <v xml:space="preserve"> SL VT 9.1 85W</v>
      </c>
      <c r="G890" s="172">
        <f>Simulações!CN890</f>
        <v>85</v>
      </c>
      <c r="H890" s="172" t="str">
        <f>Simulações!CT890</f>
        <v>Médio I</v>
      </c>
      <c r="I890" s="172" t="str">
        <f>IF(Simulações!CU890="","",Simulações!CU890)</f>
        <v/>
      </c>
      <c r="J890" s="172" t="str">
        <f>IF(Simulações!CX890="","",Simulações!CX890)</f>
        <v/>
      </c>
      <c r="K890" s="176">
        <f>Simulações!AL890</f>
        <v>2</v>
      </c>
      <c r="L890" s="176">
        <f>Simulações!AS890</f>
        <v>0</v>
      </c>
      <c r="M890" s="172" t="str">
        <f>IF(Simulações!CY890="","",Simulações!CY890)</f>
        <v/>
      </c>
      <c r="N890" s="172" t="str">
        <f>IF(Simulações!CZ890="","",Simulações!CZ890)</f>
        <v/>
      </c>
      <c r="O890" s="172">
        <v>1</v>
      </c>
    </row>
    <row r="891" spans="1:15" ht="14.25" customHeight="1" x14ac:dyDescent="0.25">
      <c r="A891" s="1" t="str">
        <f>Simulações!D891</f>
        <v>Aprigio Guimaraes [Estrutural]</v>
      </c>
      <c r="B891" s="172" t="str">
        <f>Simulações!DK891</f>
        <v>Sim</v>
      </c>
      <c r="C891" s="183">
        <f>Simulações!K891</f>
        <v>72</v>
      </c>
      <c r="D891" s="172" t="str">
        <f>Simulações!G891</f>
        <v>C3</v>
      </c>
      <c r="E891" s="172" t="str">
        <f>Simulações!CH891</f>
        <v>SX LIGHTING</v>
      </c>
      <c r="F891" s="172" t="str">
        <f>Simulações!CI891</f>
        <v>SX-INLPP070HF</v>
      </c>
      <c r="G891" s="172">
        <f>Simulações!CN891</f>
        <v>70</v>
      </c>
      <c r="H891" s="172" t="str">
        <f>Simulações!CT891</f>
        <v>Médio I</v>
      </c>
      <c r="I891" s="172" t="str">
        <f>IF(Simulações!CU891="","",Simulações!CU891)</f>
        <v/>
      </c>
      <c r="J891" s="172" t="str">
        <f>IF(Simulações!CX891="","",Simulações!CX891)</f>
        <v/>
      </c>
      <c r="K891" s="176">
        <f>Simulações!AL891</f>
        <v>2</v>
      </c>
      <c r="L891" s="176">
        <f>Simulações!AS891</f>
        <v>0</v>
      </c>
      <c r="M891" s="172" t="str">
        <f>IF(Simulações!CY891="","",Simulações!CY891)</f>
        <v/>
      </c>
      <c r="N891" s="172" t="str">
        <f>IF(Simulações!CZ891="","",Simulações!CZ891)</f>
        <v/>
      </c>
      <c r="O891" s="172">
        <v>1</v>
      </c>
    </row>
    <row r="892" spans="1:15" ht="14.25" customHeight="1" x14ac:dyDescent="0.25">
      <c r="A892" s="1" t="str">
        <f>Simulações!D892</f>
        <v>Aprigio Guimaraes [Estrutural]</v>
      </c>
      <c r="B892" s="172" t="str">
        <f>Simulações!DK892</f>
        <v>Sim</v>
      </c>
      <c r="C892" s="183">
        <f>Simulações!K892</f>
        <v>72</v>
      </c>
      <c r="D892" s="172" t="str">
        <f>Simulações!G892</f>
        <v>C3</v>
      </c>
      <c r="E892" s="172" t="str">
        <f>Simulações!CH892</f>
        <v>TECNOWATT</v>
      </c>
      <c r="F892" s="172" t="str">
        <f>Simulações!CI892</f>
        <v xml:space="preserve">SIGSAGPTLRRSSNDL_68W_83IBBRS
</v>
      </c>
      <c r="G892" s="172">
        <f>Simulações!CN892</f>
        <v>68</v>
      </c>
      <c r="H892" s="172" t="str">
        <f>Simulações!CT892</f>
        <v>Médio I</v>
      </c>
      <c r="I892" s="172" t="str">
        <f>IF(Simulações!CU892="","",Simulações!CU892)</f>
        <v/>
      </c>
      <c r="J892" s="172" t="str">
        <f>IF(Simulações!CX892="","",Simulações!CX892)</f>
        <v/>
      </c>
      <c r="K892" s="176">
        <f>Simulações!AL892</f>
        <v>2</v>
      </c>
      <c r="L892" s="176">
        <f>Simulações!AS892</f>
        <v>0</v>
      </c>
      <c r="M892" s="172" t="str">
        <f>IF(Simulações!CY892="","",Simulações!CY892)</f>
        <v/>
      </c>
      <c r="N892" s="172" t="str">
        <f>IF(Simulações!CZ892="","",Simulações!CZ892)</f>
        <v/>
      </c>
      <c r="O892" s="172">
        <v>1</v>
      </c>
    </row>
    <row r="893" spans="1:15" ht="14.25" customHeight="1" x14ac:dyDescent="0.25">
      <c r="A893" s="1" t="str">
        <f>Simulações!D893</f>
        <v>Santa Luzia [Estrutural]</v>
      </c>
      <c r="B893" s="172" t="str">
        <f>Simulações!DK893</f>
        <v>Sim</v>
      </c>
      <c r="C893" s="183">
        <f>Simulações!K893</f>
        <v>80</v>
      </c>
      <c r="D893" s="172" t="str">
        <f>Simulações!G893</f>
        <v>C4</v>
      </c>
      <c r="E893" s="172" t="str">
        <f>Simulações!CH893</f>
        <v>LEDSTAR</v>
      </c>
      <c r="F893" s="184" t="str">
        <f>Simulações!CI893</f>
        <v xml:space="preserve"> SL VT 9.1 44W</v>
      </c>
      <c r="G893" s="172">
        <f>Simulações!CN893</f>
        <v>44</v>
      </c>
      <c r="H893" s="172" t="str">
        <f>Simulações!CT893</f>
        <v>Médio I</v>
      </c>
      <c r="I893" s="172" t="str">
        <f>IF(Simulações!CU893="","",Simulações!CU893)</f>
        <v/>
      </c>
      <c r="J893" s="172" t="str">
        <f>IF(Simulações!CX893="","",Simulações!CX893)</f>
        <v/>
      </c>
      <c r="K893" s="176">
        <f>Simulações!AL893</f>
        <v>2</v>
      </c>
      <c r="L893" s="176">
        <f>Simulações!AS893</f>
        <v>0</v>
      </c>
      <c r="M893" s="172" t="str">
        <f>IF(Simulações!CY893="","",Simulações!CY893)</f>
        <v/>
      </c>
      <c r="N893" s="172" t="str">
        <f>IF(Simulações!CZ893="","",Simulações!CZ893)</f>
        <v/>
      </c>
      <c r="O893" s="172">
        <v>1</v>
      </c>
    </row>
    <row r="894" spans="1:15" ht="14.25" customHeight="1" x14ac:dyDescent="0.25">
      <c r="A894" s="1" t="str">
        <f>Simulações!D894</f>
        <v>Santa Luzia [Estrutural]</v>
      </c>
      <c r="B894" s="172" t="str">
        <f>Simulações!DK894</f>
        <v>Sim</v>
      </c>
      <c r="C894" s="183">
        <f>Simulações!K894</f>
        <v>80</v>
      </c>
      <c r="D894" s="172" t="str">
        <f>Simulações!G894</f>
        <v>C4</v>
      </c>
      <c r="E894" s="172" t="str">
        <f>Simulações!CH894</f>
        <v>SX LIGHTING</v>
      </c>
      <c r="F894" s="172" t="str">
        <f>Simulações!CI894</f>
        <v>SX-INEVO040HF</v>
      </c>
      <c r="G894" s="172">
        <f>Simulações!CN894</f>
        <v>39</v>
      </c>
      <c r="H894" s="172" t="str">
        <f>Simulações!CT894</f>
        <v>Médio I</v>
      </c>
      <c r="I894" s="172" t="str">
        <f>IF(Simulações!CU894="","",Simulações!CU894)</f>
        <v/>
      </c>
      <c r="J894" s="172" t="str">
        <f>IF(Simulações!CX894="","",Simulações!CX894)</f>
        <v/>
      </c>
      <c r="K894" s="176">
        <f>Simulações!AL894</f>
        <v>2</v>
      </c>
      <c r="L894" s="176">
        <f>Simulações!AS894</f>
        <v>0</v>
      </c>
      <c r="M894" s="172" t="str">
        <f>IF(Simulações!CY894="","",Simulações!CY894)</f>
        <v/>
      </c>
      <c r="N894" s="172" t="str">
        <f>IF(Simulações!CZ894="","",Simulações!CZ894)</f>
        <v/>
      </c>
      <c r="O894" s="172">
        <v>1</v>
      </c>
    </row>
    <row r="895" spans="1:15" ht="14.25" customHeight="1" x14ac:dyDescent="0.25">
      <c r="A895" s="1" t="str">
        <f>Simulações!D895</f>
        <v>Santa Luzia [Estrutural]</v>
      </c>
      <c r="B895" s="172" t="str">
        <f>Simulações!DK895</f>
        <v>Sim</v>
      </c>
      <c r="C895" s="183">
        <f>Simulações!K895</f>
        <v>80</v>
      </c>
      <c r="D895" s="172" t="str">
        <f>Simulações!G895</f>
        <v>C4</v>
      </c>
      <c r="E895" s="172" t="str">
        <f>Simulações!CH895</f>
        <v>TECNOWATT</v>
      </c>
      <c r="F895" s="172" t="str">
        <f>Simulações!CI895</f>
        <v xml:space="preserve">SIGSAGPTLRRSSNDL_40W_50IBBRS
</v>
      </c>
      <c r="G895" s="172">
        <f>Simulações!CN895</f>
        <v>40</v>
      </c>
      <c r="H895" s="172" t="str">
        <f>Simulações!CT895</f>
        <v>Médio I</v>
      </c>
      <c r="I895" s="172" t="str">
        <f>IF(Simulações!CU895="","",Simulações!CU895)</f>
        <v/>
      </c>
      <c r="J895" s="172" t="str">
        <f>IF(Simulações!CX895="","",Simulações!CX895)</f>
        <v/>
      </c>
      <c r="K895" s="176">
        <f>Simulações!AL895</f>
        <v>2</v>
      </c>
      <c r="L895" s="176">
        <f>Simulações!AS895</f>
        <v>0</v>
      </c>
      <c r="M895" s="172" t="str">
        <f>IF(Simulações!CY895="","",Simulações!CY895)</f>
        <v/>
      </c>
      <c r="N895" s="172" t="str">
        <f>IF(Simulações!CZ895="","",Simulações!CZ895)</f>
        <v/>
      </c>
      <c r="O895" s="172">
        <v>1</v>
      </c>
    </row>
    <row r="896" spans="1:15" ht="14.25" customHeight="1" x14ac:dyDescent="0.25">
      <c r="A896" s="1" t="str">
        <f>Simulações!D896</f>
        <v>21 De Abril [Estrutural]</v>
      </c>
      <c r="B896" s="172" t="str">
        <f>Simulações!DK896</f>
        <v>Sim</v>
      </c>
      <c r="C896" s="183">
        <f>Simulações!K896</f>
        <v>115</v>
      </c>
      <c r="D896" s="172" t="str">
        <f>Simulações!G896</f>
        <v>C4</v>
      </c>
      <c r="E896" s="172" t="e">
        <f>Simulações!CH896</f>
        <v>#N/A</v>
      </c>
      <c r="F896" s="172">
        <f>Simulações!CI896</f>
        <v>0</v>
      </c>
      <c r="G896" s="172" t="e">
        <f>Simulações!CN896</f>
        <v>#N/A</v>
      </c>
      <c r="H896" s="172" t="str">
        <f>Simulações!CT896</f>
        <v>Longo II</v>
      </c>
      <c r="I896" s="172" t="str">
        <f>IF(Simulações!CU896="","",Simulações!CU896)</f>
        <v/>
      </c>
      <c r="J896" s="172" t="str">
        <f>IF(Simulações!CX896="","",Simulações!CX896)</f>
        <v/>
      </c>
      <c r="K896" s="176">
        <f>Simulações!AL896</f>
        <v>2</v>
      </c>
      <c r="L896" s="176">
        <f>Simulações!AS896</f>
        <v>0</v>
      </c>
      <c r="M896" s="172" t="str">
        <f>IF(Simulações!CY896="","",Simulações!CY896)</f>
        <v/>
      </c>
      <c r="N896" s="172" t="str">
        <f>IF(Simulações!CZ896="","",Simulações!CZ896)</f>
        <v/>
      </c>
      <c r="O896" s="172">
        <v>1</v>
      </c>
    </row>
    <row r="897" spans="1:15" ht="14.25" customHeight="1" x14ac:dyDescent="0.25">
      <c r="A897" s="1" t="str">
        <f>Simulações!D897</f>
        <v>21 De Abril [Estrutural]</v>
      </c>
      <c r="B897" s="172" t="str">
        <f>Simulações!DK897</f>
        <v>Sim</v>
      </c>
      <c r="C897" s="183">
        <f>Simulações!K897</f>
        <v>115</v>
      </c>
      <c r="D897" s="172" t="str">
        <f>Simulações!G897</f>
        <v>C4</v>
      </c>
      <c r="E897" s="172" t="e">
        <f>Simulações!CH897</f>
        <v>#N/A</v>
      </c>
      <c r="F897" s="172">
        <f>Simulações!CI897</f>
        <v>0</v>
      </c>
      <c r="G897" s="172" t="e">
        <f>Simulações!CN897</f>
        <v>#N/A</v>
      </c>
      <c r="H897" s="172" t="str">
        <f>Simulações!CT897</f>
        <v>Longo II</v>
      </c>
      <c r="I897" s="172" t="str">
        <f>IF(Simulações!CU897="","",Simulações!CU897)</f>
        <v/>
      </c>
      <c r="J897" s="172" t="str">
        <f>IF(Simulações!CX897="","",Simulações!CX897)</f>
        <v/>
      </c>
      <c r="K897" s="176">
        <f>Simulações!AL897</f>
        <v>2</v>
      </c>
      <c r="L897" s="176">
        <f>Simulações!AS897</f>
        <v>0</v>
      </c>
      <c r="M897" s="172" t="str">
        <f>IF(Simulações!CY897="","",Simulações!CY897)</f>
        <v/>
      </c>
      <c r="N897" s="172" t="str">
        <f>IF(Simulações!CZ897="","",Simulações!CZ897)</f>
        <v/>
      </c>
      <c r="O897" s="172">
        <v>1</v>
      </c>
    </row>
    <row r="898" spans="1:15" ht="14.25" customHeight="1" x14ac:dyDescent="0.25">
      <c r="A898" s="1" t="str">
        <f>Simulações!D898</f>
        <v>21 De Abril [Estrutural]</v>
      </c>
      <c r="B898" s="172" t="str">
        <f>Simulações!DK898</f>
        <v>Sim</v>
      </c>
      <c r="C898" s="183">
        <f>Simulações!K898</f>
        <v>115</v>
      </c>
      <c r="D898" s="172" t="str">
        <f>Simulações!G898</f>
        <v>C4</v>
      </c>
      <c r="E898" s="172" t="e">
        <f>Simulações!CH898</f>
        <v>#N/A</v>
      </c>
      <c r="F898" s="172">
        <f>Simulações!CI898</f>
        <v>0</v>
      </c>
      <c r="G898" s="172" t="e">
        <f>Simulações!CN898</f>
        <v>#N/A</v>
      </c>
      <c r="H898" s="172" t="str">
        <f>Simulações!CT898</f>
        <v>Longo II</v>
      </c>
      <c r="I898" s="172" t="str">
        <f>IF(Simulações!CU898="","",Simulações!CU898)</f>
        <v/>
      </c>
      <c r="J898" s="172" t="str">
        <f>IF(Simulações!CX898="","",Simulações!CX898)</f>
        <v/>
      </c>
      <c r="K898" s="176">
        <f>Simulações!AL898</f>
        <v>2</v>
      </c>
      <c r="L898" s="176">
        <f>Simulações!AS898</f>
        <v>0</v>
      </c>
      <c r="M898" s="172" t="str">
        <f>IF(Simulações!CY898="","",Simulações!CY898)</f>
        <v/>
      </c>
      <c r="N898" s="172" t="str">
        <f>IF(Simulações!CZ898="","",Simulações!CZ898)</f>
        <v/>
      </c>
      <c r="O898" s="172">
        <v>1</v>
      </c>
    </row>
    <row r="899" spans="1:15" ht="14.25" customHeight="1" x14ac:dyDescent="0.25">
      <c r="A899" s="1" t="str">
        <f>Simulações!D899</f>
        <v>Do Bom Pasto [Estrutural]</v>
      </c>
      <c r="B899" s="172" t="str">
        <f>Simulações!DK899</f>
        <v>Sim</v>
      </c>
      <c r="C899" s="183">
        <f>Simulações!K899</f>
        <v>70</v>
      </c>
      <c r="D899" s="172" t="str">
        <f>Simulações!G899</f>
        <v>C3</v>
      </c>
      <c r="E899" s="172" t="e">
        <f>Simulações!CH899</f>
        <v>#N/A</v>
      </c>
      <c r="F899" s="172">
        <f>Simulações!CI899</f>
        <v>0</v>
      </c>
      <c r="G899" s="172" t="e">
        <f>Simulações!CN899</f>
        <v>#N/A</v>
      </c>
      <c r="H899" s="172" t="str">
        <f>Simulações!CT899</f>
        <v>Curto II</v>
      </c>
      <c r="I899" s="172" t="str">
        <f>IF(Simulações!CU899="","",Simulações!CU899)</f>
        <v/>
      </c>
      <c r="J899" s="172" t="str">
        <f>IF(Simulações!CX899="","",Simulações!CX899)</f>
        <v/>
      </c>
      <c r="K899" s="176">
        <f>Simulações!AL899</f>
        <v>2</v>
      </c>
      <c r="L899" s="176">
        <f>Simulações!AS899</f>
        <v>0</v>
      </c>
      <c r="M899" s="172" t="str">
        <f>IF(Simulações!CY899="","",Simulações!CY899)</f>
        <v/>
      </c>
      <c r="N899" s="172" t="str">
        <f>IF(Simulações!CZ899="","",Simulações!CZ899)</f>
        <v/>
      </c>
      <c r="O899" s="172">
        <v>1</v>
      </c>
    </row>
    <row r="900" spans="1:15" ht="14.25" customHeight="1" x14ac:dyDescent="0.25">
      <c r="A900" s="1" t="str">
        <f>Simulações!D900</f>
        <v>Do Bom Pasto [Estrutural]</v>
      </c>
      <c r="B900" s="172" t="str">
        <f>Simulações!DK900</f>
        <v>Sim</v>
      </c>
      <c r="C900" s="183">
        <f>Simulações!K900</f>
        <v>70</v>
      </c>
      <c r="D900" s="172" t="str">
        <f>Simulações!G900</f>
        <v>C3</v>
      </c>
      <c r="E900" s="172" t="e">
        <f>Simulações!CH900</f>
        <v>#N/A</v>
      </c>
      <c r="F900" s="172">
        <f>Simulações!CI900</f>
        <v>0</v>
      </c>
      <c r="G900" s="172" t="e">
        <f>Simulações!CN900</f>
        <v>#N/A</v>
      </c>
      <c r="H900" s="172" t="str">
        <f>Simulações!CT900</f>
        <v>Curto II</v>
      </c>
      <c r="I900" s="172" t="str">
        <f>IF(Simulações!CU900="","",Simulações!CU900)</f>
        <v/>
      </c>
      <c r="J900" s="172" t="str">
        <f>IF(Simulações!CX900="","",Simulações!CX900)</f>
        <v/>
      </c>
      <c r="K900" s="176">
        <f>Simulações!AL900</f>
        <v>2</v>
      </c>
      <c r="L900" s="176">
        <f>Simulações!AS900</f>
        <v>0</v>
      </c>
      <c r="M900" s="172" t="str">
        <f>IF(Simulações!CY900="","",Simulações!CY900)</f>
        <v/>
      </c>
      <c r="N900" s="172" t="str">
        <f>IF(Simulações!CZ900="","",Simulações!CZ900)</f>
        <v/>
      </c>
      <c r="O900" s="172">
        <v>1</v>
      </c>
    </row>
    <row r="901" spans="1:15" ht="14.25" customHeight="1" x14ac:dyDescent="0.25">
      <c r="A901" s="1" t="str">
        <f>Simulações!D901</f>
        <v>Do Bom Pasto [Estrutural]</v>
      </c>
      <c r="B901" s="172" t="str">
        <f>Simulações!DK901</f>
        <v>Sim</v>
      </c>
      <c r="C901" s="183">
        <f>Simulações!K901</f>
        <v>70</v>
      </c>
      <c r="D901" s="172" t="str">
        <f>Simulações!G901</f>
        <v>C3</v>
      </c>
      <c r="E901" s="172" t="e">
        <f>Simulações!CH901</f>
        <v>#N/A</v>
      </c>
      <c r="F901" s="172">
        <f>Simulações!CI901</f>
        <v>0</v>
      </c>
      <c r="G901" s="172" t="e">
        <f>Simulações!CN901</f>
        <v>#N/A</v>
      </c>
      <c r="H901" s="172" t="str">
        <f>Simulações!CT901</f>
        <v>Curto II</v>
      </c>
      <c r="I901" s="172" t="str">
        <f>IF(Simulações!CU901="","",Simulações!CU901)</f>
        <v/>
      </c>
      <c r="J901" s="172" t="str">
        <f>IF(Simulações!CX901="","",Simulações!CX901)</f>
        <v/>
      </c>
      <c r="K901" s="176">
        <f>Simulações!AL901</f>
        <v>2</v>
      </c>
      <c r="L901" s="176">
        <f>Simulações!AS901</f>
        <v>0</v>
      </c>
      <c r="M901" s="172" t="str">
        <f>IF(Simulações!CY901="","",Simulações!CY901)</f>
        <v/>
      </c>
      <c r="N901" s="172" t="str">
        <f>IF(Simulações!CZ901="","",Simulações!CZ901)</f>
        <v/>
      </c>
      <c r="O901" s="172">
        <v>1</v>
      </c>
    </row>
    <row r="902" spans="1:15" ht="14.25" customHeight="1" x14ac:dyDescent="0.25">
      <c r="A902" s="1" t="str">
        <f>Simulações!D902</f>
        <v>Rua Bahia Formosa [Estrutural]</v>
      </c>
      <c r="B902" s="172" t="str">
        <f>Simulações!DK902</f>
        <v>Sim</v>
      </c>
      <c r="C902" s="183">
        <f>Simulações!K902</f>
        <v>72</v>
      </c>
      <c r="D902" s="172" t="str">
        <f>Simulações!G902</f>
        <v>C4</v>
      </c>
      <c r="E902" s="172" t="e">
        <f>Simulações!CH902</f>
        <v>#N/A</v>
      </c>
      <c r="F902" s="172">
        <f>Simulações!CI902</f>
        <v>0</v>
      </c>
      <c r="G902" s="172" t="e">
        <f>Simulações!CN902</f>
        <v>#N/A</v>
      </c>
      <c r="H902" s="172" t="str">
        <f>Simulações!CT902</f>
        <v>Médio I</v>
      </c>
      <c r="I902" s="172" t="str">
        <f>IF(Simulações!CU902="","",Simulações!CU902)</f>
        <v/>
      </c>
      <c r="J902" s="172" t="str">
        <f>IF(Simulações!CX902="","",Simulações!CX902)</f>
        <v/>
      </c>
      <c r="K902" s="176">
        <f>Simulações!AL902</f>
        <v>2</v>
      </c>
      <c r="L902" s="176">
        <f>Simulações!AS902</f>
        <v>0</v>
      </c>
      <c r="M902" s="172" t="str">
        <f>IF(Simulações!CY902="","",Simulações!CY902)</f>
        <v/>
      </c>
      <c r="N902" s="172" t="str">
        <f>IF(Simulações!CZ902="","",Simulações!CZ902)</f>
        <v/>
      </c>
      <c r="O902" s="172">
        <v>1</v>
      </c>
    </row>
    <row r="903" spans="1:15" ht="14.25" customHeight="1" x14ac:dyDescent="0.25">
      <c r="A903" s="1" t="str">
        <f>Simulações!D903</f>
        <v>Rua Bahia Formosa [Estrutural]</v>
      </c>
      <c r="B903" s="172" t="str">
        <f>Simulações!DK903</f>
        <v>Sim</v>
      </c>
      <c r="C903" s="183">
        <f>Simulações!K903</f>
        <v>72</v>
      </c>
      <c r="D903" s="172" t="str">
        <f>Simulações!G903</f>
        <v>C4</v>
      </c>
      <c r="E903" s="172" t="e">
        <f>Simulações!CH903</f>
        <v>#N/A</v>
      </c>
      <c r="F903" s="172">
        <f>Simulações!CI903</f>
        <v>0</v>
      </c>
      <c r="G903" s="172" t="e">
        <f>Simulações!CN903</f>
        <v>#N/A</v>
      </c>
      <c r="H903" s="172" t="str">
        <f>Simulações!CT903</f>
        <v>Médio I</v>
      </c>
      <c r="I903" s="172" t="str">
        <f>IF(Simulações!CU903="","",Simulações!CU903)</f>
        <v/>
      </c>
      <c r="J903" s="172" t="str">
        <f>IF(Simulações!CX903="","",Simulações!CX903)</f>
        <v/>
      </c>
      <c r="K903" s="176">
        <f>Simulações!AL903</f>
        <v>2</v>
      </c>
      <c r="L903" s="176">
        <f>Simulações!AS903</f>
        <v>0</v>
      </c>
      <c r="M903" s="172" t="str">
        <f>IF(Simulações!CY903="","",Simulações!CY903)</f>
        <v/>
      </c>
      <c r="N903" s="172" t="str">
        <f>IF(Simulações!CZ903="","",Simulações!CZ903)</f>
        <v/>
      </c>
      <c r="O903" s="172">
        <v>1</v>
      </c>
    </row>
    <row r="904" spans="1:15" ht="14.25" customHeight="1" x14ac:dyDescent="0.25">
      <c r="A904" s="1" t="str">
        <f>Simulações!D904</f>
        <v>Rua Bahia Formosa [Estrutural]</v>
      </c>
      <c r="B904" s="172" t="str">
        <f>Simulações!DK904</f>
        <v>Sim</v>
      </c>
      <c r="C904" s="183">
        <f>Simulações!K904</f>
        <v>72</v>
      </c>
      <c r="D904" s="172" t="str">
        <f>Simulações!G904</f>
        <v>C4</v>
      </c>
      <c r="E904" s="172" t="e">
        <f>Simulações!CH904</f>
        <v>#N/A</v>
      </c>
      <c r="F904" s="172">
        <f>Simulações!CI904</f>
        <v>0</v>
      </c>
      <c r="G904" s="172" t="e">
        <f>Simulações!CN904</f>
        <v>#N/A</v>
      </c>
      <c r="H904" s="172" t="str">
        <f>Simulações!CT904</f>
        <v>Médio I</v>
      </c>
      <c r="I904" s="172" t="str">
        <f>IF(Simulações!CU904="","",Simulações!CU904)</f>
        <v/>
      </c>
      <c r="J904" s="172" t="str">
        <f>IF(Simulações!CX904="","",Simulações!CX904)</f>
        <v/>
      </c>
      <c r="K904" s="176">
        <f>Simulações!AL904</f>
        <v>2</v>
      </c>
      <c r="L904" s="176">
        <f>Simulações!AS904</f>
        <v>0</v>
      </c>
      <c r="M904" s="172" t="str">
        <f>IF(Simulações!CY904="","",Simulações!CY904)</f>
        <v/>
      </c>
      <c r="N904" s="172" t="str">
        <f>IF(Simulações!CZ904="","",Simulações!CZ904)</f>
        <v/>
      </c>
      <c r="O904" s="172">
        <v>1</v>
      </c>
    </row>
    <row r="905" spans="1:15" ht="14.25" customHeight="1" x14ac:dyDescent="0.25">
      <c r="A905" s="1" t="str">
        <f>Simulações!D905</f>
        <v>Joao Trajano Da Silva [Estrutural]</v>
      </c>
      <c r="B905" s="172" t="str">
        <f>Simulações!DK905</f>
        <v>Sim</v>
      </c>
      <c r="C905" s="183">
        <f>Simulações!K905</f>
        <v>90</v>
      </c>
      <c r="D905" s="172" t="str">
        <f>Simulações!G905</f>
        <v>C4</v>
      </c>
      <c r="E905" s="172" t="e">
        <f>Simulações!CH905</f>
        <v>#N/A</v>
      </c>
      <c r="F905" s="172">
        <f>Simulações!CI905</f>
        <v>0</v>
      </c>
      <c r="G905" s="172" t="e">
        <f>Simulações!CN905</f>
        <v>#N/A</v>
      </c>
      <c r="H905" s="172" t="str">
        <f>Simulações!CT905</f>
        <v>Médio I</v>
      </c>
      <c r="I905" s="172" t="str">
        <f>IF(Simulações!CU905="","",Simulações!CU905)</f>
        <v/>
      </c>
      <c r="J905" s="172" t="str">
        <f>IF(Simulações!CX905="","",Simulações!CX905)</f>
        <v/>
      </c>
      <c r="K905" s="176">
        <f>Simulações!AL905</f>
        <v>2</v>
      </c>
      <c r="L905" s="176">
        <f>Simulações!AS905</f>
        <v>0</v>
      </c>
      <c r="M905" s="172" t="str">
        <f>IF(Simulações!CY905="","",Simulações!CY905)</f>
        <v/>
      </c>
      <c r="N905" s="172" t="str">
        <f>IF(Simulações!CZ905="","",Simulações!CZ905)</f>
        <v/>
      </c>
      <c r="O905" s="172">
        <v>1</v>
      </c>
    </row>
    <row r="906" spans="1:15" ht="14.25" customHeight="1" x14ac:dyDescent="0.25">
      <c r="A906" s="1" t="str">
        <f>Simulações!D906</f>
        <v>Joao Trajano Da Silva [Estrutural]</v>
      </c>
      <c r="B906" s="172" t="str">
        <f>Simulações!DK906</f>
        <v>Sim</v>
      </c>
      <c r="C906" s="183">
        <f>Simulações!K906</f>
        <v>90</v>
      </c>
      <c r="D906" s="172" t="str">
        <f>Simulações!G906</f>
        <v>C4</v>
      </c>
      <c r="E906" s="172" t="e">
        <f>Simulações!CH906</f>
        <v>#N/A</v>
      </c>
      <c r="F906" s="172">
        <f>Simulações!CI906</f>
        <v>0</v>
      </c>
      <c r="G906" s="172" t="e">
        <f>Simulações!CN906</f>
        <v>#N/A</v>
      </c>
      <c r="H906" s="172" t="str">
        <f>Simulações!CT906</f>
        <v>Médio I</v>
      </c>
      <c r="I906" s="172" t="str">
        <f>IF(Simulações!CU906="","",Simulações!CU906)</f>
        <v>Médio I</v>
      </c>
      <c r="J906" s="172" t="str">
        <f>IF(Simulações!CX906="","",Simulações!CX906)</f>
        <v/>
      </c>
      <c r="K906" s="176">
        <f>Simulações!AL906</f>
        <v>2</v>
      </c>
      <c r="L906" s="176">
        <f>Simulações!AS906</f>
        <v>0</v>
      </c>
      <c r="M906" s="172" t="str">
        <f>IF(Simulações!CY906="","",Simulações!CY906)</f>
        <v/>
      </c>
      <c r="N906" s="172" t="str">
        <f>IF(Simulações!CZ906="","",Simulações!CZ906)</f>
        <v/>
      </c>
      <c r="O906" s="172">
        <v>1</v>
      </c>
    </row>
    <row r="907" spans="1:15" ht="14.25" customHeight="1" x14ac:dyDescent="0.25">
      <c r="A907" s="1" t="str">
        <f>Simulações!D907</f>
        <v>Joao Trajano Da Silva [Estrutural]</v>
      </c>
      <c r="B907" s="172" t="str">
        <f>Simulações!DK907</f>
        <v>Sim</v>
      </c>
      <c r="C907" s="183">
        <f>Simulações!K907</f>
        <v>90</v>
      </c>
      <c r="D907" s="172" t="str">
        <f>Simulações!G907</f>
        <v>C4</v>
      </c>
      <c r="E907" s="172" t="e">
        <f>Simulações!CH907</f>
        <v>#N/A</v>
      </c>
      <c r="F907" s="172">
        <f>Simulações!CI907</f>
        <v>0</v>
      </c>
      <c r="G907" s="172" t="e">
        <f>Simulações!CN907</f>
        <v>#N/A</v>
      </c>
      <c r="H907" s="172" t="str">
        <f>Simulações!CT907</f>
        <v>Médio I</v>
      </c>
      <c r="I907" s="172" t="str">
        <f>IF(Simulações!CU907="","",Simulações!CU907)</f>
        <v>Médio II</v>
      </c>
      <c r="J907" s="172" t="str">
        <f>IF(Simulações!CX907="","",Simulações!CX907)</f>
        <v/>
      </c>
      <c r="K907" s="176">
        <f>Simulações!AL907</f>
        <v>2</v>
      </c>
      <c r="L907" s="176">
        <f>Simulações!AS907</f>
        <v>0</v>
      </c>
      <c r="M907" s="172" t="str">
        <f>IF(Simulações!CY907="","",Simulações!CY907)</f>
        <v/>
      </c>
      <c r="N907" s="172" t="str">
        <f>IF(Simulações!CZ907="","",Simulações!CZ907)</f>
        <v/>
      </c>
      <c r="O907" s="172">
        <v>1</v>
      </c>
    </row>
    <row r="908" spans="1:15" ht="14.25" customHeight="1" x14ac:dyDescent="0.25">
      <c r="A908" s="1" t="str">
        <f>Simulações!D908</f>
        <v>R. Gen. Vargas [Estrutural]</v>
      </c>
      <c r="B908" s="172" t="str">
        <f>Simulações!DK908</f>
        <v>Sim</v>
      </c>
      <c r="C908" s="183">
        <f>Simulações!K908</f>
        <v>135</v>
      </c>
      <c r="D908" s="172" t="str">
        <f>Simulações!G908</f>
        <v>C4</v>
      </c>
      <c r="E908" s="172" t="e">
        <f>Simulações!CH908</f>
        <v>#N/A</v>
      </c>
      <c r="F908" s="172">
        <f>Simulações!CI908</f>
        <v>0</v>
      </c>
      <c r="G908" s="172" t="e">
        <f>Simulações!CN908</f>
        <v>#N/A</v>
      </c>
      <c r="H908" s="172" t="str">
        <f>Simulações!CT908</f>
        <v>Médio I</v>
      </c>
      <c r="I908" s="172" t="str">
        <f>IF(Simulações!CU908="","",Simulações!CU908)</f>
        <v/>
      </c>
      <c r="J908" s="172" t="str">
        <f>IF(Simulações!CX908="","",Simulações!CX908)</f>
        <v/>
      </c>
      <c r="K908" s="176">
        <f>Simulações!AL908</f>
        <v>2</v>
      </c>
      <c r="L908" s="176">
        <f>Simulações!AS908</f>
        <v>0</v>
      </c>
      <c r="M908" s="172" t="str">
        <f>IF(Simulações!CY908="","",Simulações!CY908)</f>
        <v/>
      </c>
      <c r="N908" s="172" t="str">
        <f>IF(Simulações!CZ908="","",Simulações!CZ908)</f>
        <v/>
      </c>
      <c r="O908" s="172">
        <v>1</v>
      </c>
    </row>
    <row r="909" spans="1:15" ht="14.25" customHeight="1" x14ac:dyDescent="0.25">
      <c r="A909" s="1" t="str">
        <f>Simulações!D909</f>
        <v>R. Gen. Vargas [Estrutural]</v>
      </c>
      <c r="B909" s="172" t="str">
        <f>Simulações!DK909</f>
        <v>Sim</v>
      </c>
      <c r="C909" s="183">
        <f>Simulações!K909</f>
        <v>135</v>
      </c>
      <c r="D909" s="172" t="str">
        <f>Simulações!G909</f>
        <v>C4</v>
      </c>
      <c r="E909" s="172" t="e">
        <f>Simulações!CH909</f>
        <v>#N/A</v>
      </c>
      <c r="F909" s="172">
        <f>Simulações!CI909</f>
        <v>0</v>
      </c>
      <c r="G909" s="172" t="e">
        <f>Simulações!CN909</f>
        <v>#N/A</v>
      </c>
      <c r="H909" s="172" t="str">
        <f>Simulações!CT909</f>
        <v>Médio I</v>
      </c>
      <c r="I909" s="172" t="str">
        <f>IF(Simulações!CU909="","",Simulações!CU909)</f>
        <v/>
      </c>
      <c r="J909" s="172" t="str">
        <f>IF(Simulações!CX909="","",Simulações!CX909)</f>
        <v/>
      </c>
      <c r="K909" s="176">
        <f>Simulações!AL909</f>
        <v>2</v>
      </c>
      <c r="L909" s="176">
        <f>Simulações!AS909</f>
        <v>0</v>
      </c>
      <c r="M909" s="172" t="str">
        <f>IF(Simulações!CY909="","",Simulações!CY909)</f>
        <v/>
      </c>
      <c r="N909" s="172" t="str">
        <f>IF(Simulações!CZ909="","",Simulações!CZ909)</f>
        <v/>
      </c>
      <c r="O909" s="172">
        <v>1</v>
      </c>
    </row>
    <row r="910" spans="1:15" ht="14.25" customHeight="1" x14ac:dyDescent="0.25">
      <c r="A910" s="1" t="str">
        <f>Simulações!D910</f>
        <v>R. Gen. Vargas [Estrutural]</v>
      </c>
      <c r="B910" s="172" t="str">
        <f>Simulações!DK910</f>
        <v>Sim</v>
      </c>
      <c r="C910" s="183">
        <f>Simulações!K910</f>
        <v>135</v>
      </c>
      <c r="D910" s="172" t="str">
        <f>Simulações!G910</f>
        <v>C4</v>
      </c>
      <c r="E910" s="172" t="e">
        <f>Simulações!CH910</f>
        <v>#N/A</v>
      </c>
      <c r="F910" s="172">
        <f>Simulações!CI910</f>
        <v>0</v>
      </c>
      <c r="G910" s="172" t="e">
        <f>Simulações!CN910</f>
        <v>#N/A</v>
      </c>
      <c r="H910" s="172" t="str">
        <f>Simulações!CT910</f>
        <v>Médio I</v>
      </c>
      <c r="I910" s="172" t="str">
        <f>IF(Simulações!CU910="","",Simulações!CU910)</f>
        <v/>
      </c>
      <c r="J910" s="172" t="str">
        <f>IF(Simulações!CX910="","",Simulações!CX910)</f>
        <v/>
      </c>
      <c r="K910" s="176">
        <f>Simulações!AL910</f>
        <v>2</v>
      </c>
      <c r="L910" s="176">
        <f>Simulações!AS910</f>
        <v>0</v>
      </c>
      <c r="M910" s="172" t="str">
        <f>IF(Simulações!CY910="","",Simulações!CY910)</f>
        <v/>
      </c>
      <c r="N910" s="172" t="str">
        <f>IF(Simulações!CZ910="","",Simulações!CZ910)</f>
        <v/>
      </c>
      <c r="O910" s="172">
        <v>1</v>
      </c>
    </row>
    <row r="911" spans="1:15" ht="14.25" customHeight="1" x14ac:dyDescent="0.25">
      <c r="A911" s="1" t="str">
        <f>Simulações!D911</f>
        <v>Izabel De Goes [Estrutural]</v>
      </c>
      <c r="B911" s="172" t="str">
        <f>Simulações!DK911</f>
        <v>Sim</v>
      </c>
      <c r="C911" s="183">
        <f>Simulações!K911</f>
        <v>96</v>
      </c>
      <c r="D911" s="172" t="str">
        <f>Simulações!G911</f>
        <v>C4</v>
      </c>
      <c r="E911" s="172" t="str">
        <f>Simulações!CH911</f>
        <v>LEDSTAR</v>
      </c>
      <c r="F911" s="172" t="str">
        <f>Simulações!CI911</f>
        <v xml:space="preserve"> SL VT 9.1 65W</v>
      </c>
      <c r="G911" s="172">
        <f>Simulações!CN911</f>
        <v>65</v>
      </c>
      <c r="H911" s="172" t="str">
        <f>Simulações!CT911</f>
        <v>Médio II</v>
      </c>
      <c r="I911" s="172" t="str">
        <f>IF(Simulações!CU911="","",Simulações!CU911)</f>
        <v>Médio II</v>
      </c>
      <c r="J911" s="172" t="str">
        <f>IF(Simulações!CX911="","",Simulações!CX911)</f>
        <v>APC</v>
      </c>
      <c r="K911" s="176">
        <f>Simulações!AL911</f>
        <v>2</v>
      </c>
      <c r="L911" s="176">
        <f>Simulações!AS911</f>
        <v>0</v>
      </c>
      <c r="M911" s="172" t="str">
        <f>IF(Simulações!CY911="","",Simulações!CY911)</f>
        <v/>
      </c>
      <c r="N911" s="172" t="str">
        <f>IF(Simulações!CZ911="","",Simulações!CZ911)</f>
        <v/>
      </c>
      <c r="O911" s="172">
        <v>1</v>
      </c>
    </row>
    <row r="912" spans="1:15" ht="14.25" customHeight="1" x14ac:dyDescent="0.25">
      <c r="A912" s="1" t="str">
        <f>Simulações!D912</f>
        <v>Izabel De Goes [Estrutural]</v>
      </c>
      <c r="B912" s="172" t="str">
        <f>Simulações!DK912</f>
        <v>Sim</v>
      </c>
      <c r="C912" s="183">
        <f>Simulações!K912</f>
        <v>96</v>
      </c>
      <c r="D912" s="172" t="str">
        <f>Simulações!G912</f>
        <v>C4</v>
      </c>
      <c r="E912" s="172" t="str">
        <f>Simulações!CH912</f>
        <v>SX LIGHTING</v>
      </c>
      <c r="F912" s="172" t="str">
        <f>Simulações!CI912</f>
        <v>SX-INLPP070HF</v>
      </c>
      <c r="G912" s="172">
        <f>Simulações!CN912</f>
        <v>70</v>
      </c>
      <c r="H912" s="172" t="str">
        <f>Simulações!CT912</f>
        <v>Médio II</v>
      </c>
      <c r="I912" s="172" t="str">
        <f>IF(Simulações!CU912="","",Simulações!CU912)</f>
        <v>Médio II</v>
      </c>
      <c r="J912" s="172" t="str">
        <f>IF(Simulações!CX912="","",Simulações!CX912)</f>
        <v>AB</v>
      </c>
      <c r="K912" s="176">
        <f>Simulações!AL912</f>
        <v>2</v>
      </c>
      <c r="L912" s="176">
        <f>Simulações!AS912</f>
        <v>0</v>
      </c>
      <c r="M912" s="172" t="str">
        <f>IF(Simulações!CY912="","",Simulações!CY912)</f>
        <v/>
      </c>
      <c r="N912" s="172" t="str">
        <f>IF(Simulações!CZ912="","",Simulações!CZ912)</f>
        <v/>
      </c>
      <c r="O912" s="172">
        <v>1</v>
      </c>
    </row>
    <row r="913" spans="1:15" ht="14.25" customHeight="1" x14ac:dyDescent="0.25">
      <c r="A913" s="1" t="str">
        <f>Simulações!D913</f>
        <v>Izabel De Goes [Estrutural]</v>
      </c>
      <c r="B913" s="172" t="str">
        <f>Simulações!DK913</f>
        <v>Sim</v>
      </c>
      <c r="C913" s="183">
        <f>Simulações!K913</f>
        <v>96</v>
      </c>
      <c r="D913" s="172" t="str">
        <f>Simulações!G913</f>
        <v>C4</v>
      </c>
      <c r="E913" s="172" t="e">
        <f>Simulações!CH913</f>
        <v>#N/A</v>
      </c>
      <c r="F913" s="172" t="str">
        <f>Simulações!CI913</f>
        <v>SIGSAGPTLRRSSNDL_68W_83IBBRS</v>
      </c>
      <c r="G913" s="172" t="e">
        <f>Simulações!CN913</f>
        <v>#N/A</v>
      </c>
      <c r="H913" s="172" t="str">
        <f>Simulações!CT913</f>
        <v>Médio II</v>
      </c>
      <c r="I913" s="172" t="str">
        <f>IF(Simulações!CU913="","",Simulações!CU913)</f>
        <v>Longo II</v>
      </c>
      <c r="J913" s="172" t="str">
        <f>IF(Simulações!CX913="","",Simulações!CX913)</f>
        <v>APC</v>
      </c>
      <c r="K913" s="176">
        <f>Simulações!AL913</f>
        <v>2</v>
      </c>
      <c r="L913" s="176">
        <f>Simulações!AS913</f>
        <v>0</v>
      </c>
      <c r="M913" s="172" t="str">
        <f>IF(Simulações!CY913="","",Simulações!CY913)</f>
        <v/>
      </c>
      <c r="N913" s="172" t="str">
        <f>IF(Simulações!CZ913="","",Simulações!CZ913)</f>
        <v/>
      </c>
      <c r="O913" s="172">
        <v>1</v>
      </c>
    </row>
    <row r="914" spans="1:15" ht="14.25" customHeight="1" x14ac:dyDescent="0.25">
      <c r="A914" s="1" t="str">
        <f>Simulações!D914</f>
        <v>Riachao [Estrutural]</v>
      </c>
      <c r="B914" s="172" t="str">
        <f>Simulações!DK914</f>
        <v>Sim</v>
      </c>
      <c r="C914" s="183">
        <f>Simulações!K914</f>
        <v>70</v>
      </c>
      <c r="D914" s="172" t="str">
        <f>Simulações!G914</f>
        <v>C5</v>
      </c>
      <c r="E914" s="172" t="str">
        <f>Simulações!CH914</f>
        <v>LEDSTAR</v>
      </c>
      <c r="F914" s="172" t="str">
        <f>Simulações!CI914</f>
        <v xml:space="preserve"> SL VT 9.1 35W</v>
      </c>
      <c r="G914" s="172">
        <f>Simulações!CN914</f>
        <v>35</v>
      </c>
      <c r="H914" s="172" t="str">
        <f>Simulações!CT914</f>
        <v>Médio I</v>
      </c>
      <c r="I914" s="172" t="str">
        <f>IF(Simulações!CU914="","",Simulações!CU914)</f>
        <v>Médio I</v>
      </c>
      <c r="J914" s="172" t="str">
        <f>IF(Simulações!CX914="","",Simulações!CX914)</f>
        <v/>
      </c>
      <c r="K914" s="176">
        <f>Simulações!AL914</f>
        <v>2</v>
      </c>
      <c r="L914" s="176">
        <f>Simulações!AS914</f>
        <v>0</v>
      </c>
      <c r="M914" s="172" t="str">
        <f>IF(Simulações!CY914="","",Simulações!CY914)</f>
        <v/>
      </c>
      <c r="N914" s="172" t="str">
        <f>IF(Simulações!CZ914="","",Simulações!CZ914)</f>
        <v/>
      </c>
      <c r="O914" s="172">
        <v>1</v>
      </c>
    </row>
    <row r="915" spans="1:15" ht="14.25" customHeight="1" x14ac:dyDescent="0.25">
      <c r="A915" s="1" t="str">
        <f>Simulações!D915</f>
        <v>Riachao [Estrutural]</v>
      </c>
      <c r="B915" s="172" t="str">
        <f>Simulações!DK915</f>
        <v>Sim</v>
      </c>
      <c r="C915" s="183">
        <f>Simulações!K915</f>
        <v>70</v>
      </c>
      <c r="D915" s="172" t="str">
        <f>Simulações!G915</f>
        <v>C5</v>
      </c>
      <c r="E915" s="172" t="str">
        <f>Simulações!CH915</f>
        <v>SX LIGHTING</v>
      </c>
      <c r="F915" s="172" t="str">
        <f>Simulações!CI915</f>
        <v>SX-INEVO040HF</v>
      </c>
      <c r="G915" s="172">
        <f>Simulações!CN915</f>
        <v>39</v>
      </c>
      <c r="H915" s="172" t="str">
        <f>Simulações!CT915</f>
        <v>Médio I</v>
      </c>
      <c r="I915" s="172" t="str">
        <f>IF(Simulações!CU915="","",Simulações!CU915)</f>
        <v>Médio I</v>
      </c>
      <c r="J915" s="172" t="str">
        <f>IF(Simulações!CX915="","",Simulações!CX915)</f>
        <v/>
      </c>
      <c r="K915" s="176">
        <f>Simulações!AL915</f>
        <v>2</v>
      </c>
      <c r="L915" s="176">
        <f>Simulações!AS915</f>
        <v>0</v>
      </c>
      <c r="M915" s="172" t="str">
        <f>IF(Simulações!CY915="","",Simulações!CY915)</f>
        <v/>
      </c>
      <c r="N915" s="172" t="str">
        <f>IF(Simulações!CZ915="","",Simulações!CZ915)</f>
        <v/>
      </c>
      <c r="O915" s="172">
        <v>1</v>
      </c>
    </row>
    <row r="916" spans="1:15" ht="14.25" customHeight="1" x14ac:dyDescent="0.25">
      <c r="A916" s="1" t="str">
        <f>Simulações!D916</f>
        <v>Riachao [Estrutural]</v>
      </c>
      <c r="B916" s="172" t="str">
        <f>Simulações!DK916</f>
        <v>Sim</v>
      </c>
      <c r="C916" s="183">
        <f>Simulações!K916</f>
        <v>70</v>
      </c>
      <c r="D916" s="172" t="str">
        <f>Simulações!G916</f>
        <v>C5</v>
      </c>
      <c r="E916" s="172" t="e">
        <f>Simulações!CH916</f>
        <v>#N/A</v>
      </c>
      <c r="F916" s="172" t="str">
        <f>Simulações!CI916</f>
        <v>SIGSAGPTLRRSSNDL_30W_38IBBRS</v>
      </c>
      <c r="G916" s="172" t="e">
        <f>Simulações!CN916</f>
        <v>#N/A</v>
      </c>
      <c r="H916" s="172" t="str">
        <f>Simulações!CT916</f>
        <v>Médio I</v>
      </c>
      <c r="I916" s="172" t="str">
        <f>IF(Simulações!CU916="","",Simulações!CU916)</f>
        <v>Médio I</v>
      </c>
      <c r="J916" s="172" t="str">
        <f>IF(Simulações!CX916="","",Simulações!CX916)</f>
        <v/>
      </c>
      <c r="K916" s="176">
        <f>Simulações!AL916</f>
        <v>2</v>
      </c>
      <c r="L916" s="176">
        <f>Simulações!AS916</f>
        <v>0</v>
      </c>
      <c r="M916" s="172" t="str">
        <f>IF(Simulações!CY916="","",Simulações!CY916)</f>
        <v/>
      </c>
      <c r="N916" s="172" t="str">
        <f>IF(Simulações!CZ916="","",Simulações!CZ916)</f>
        <v/>
      </c>
      <c r="O916" s="172">
        <v>1</v>
      </c>
    </row>
    <row r="917" spans="1:15" ht="14.25" customHeight="1" x14ac:dyDescent="0.25">
      <c r="A917" s="1" t="str">
        <f>Simulações!D917</f>
        <v>Gomes Taborda [Estrutural]</v>
      </c>
      <c r="B917" s="172" t="str">
        <f>Simulações!DK917</f>
        <v>Sim</v>
      </c>
      <c r="C917" s="183">
        <f>Simulações!K917</f>
        <v>40</v>
      </c>
      <c r="D917" s="172" t="str">
        <f>Simulações!G917</f>
        <v>C5</v>
      </c>
      <c r="E917" s="172" t="str">
        <f>Simulações!CH917</f>
        <v>LEDSTAR</v>
      </c>
      <c r="F917" s="172" t="str">
        <f>Simulações!CI917</f>
        <v xml:space="preserve"> SL VT 9.1 28W</v>
      </c>
      <c r="G917" s="172">
        <f>Simulações!CN917</f>
        <v>28</v>
      </c>
      <c r="H917" s="172" t="str">
        <f>Simulações!CT917</f>
        <v>Médio I</v>
      </c>
      <c r="I917" s="172" t="str">
        <f>IF(Simulações!CU917="","",Simulações!CU917)</f>
        <v/>
      </c>
      <c r="J917" s="172" t="str">
        <f>IF(Simulações!CX917="","",Simulações!CX917)</f>
        <v/>
      </c>
      <c r="K917" s="176">
        <f>Simulações!AL917</f>
        <v>2</v>
      </c>
      <c r="L917" s="176">
        <f>Simulações!AS917</f>
        <v>0</v>
      </c>
      <c r="M917" s="172" t="str">
        <f>IF(Simulações!CY917="","",Simulações!CY917)</f>
        <v/>
      </c>
      <c r="N917" s="172" t="str">
        <f>IF(Simulações!CZ917="","",Simulações!CZ917)</f>
        <v/>
      </c>
      <c r="O917" s="172">
        <v>1</v>
      </c>
    </row>
    <row r="918" spans="1:15" ht="14.25" customHeight="1" x14ac:dyDescent="0.25">
      <c r="A918" s="1" t="str">
        <f>Simulações!D918</f>
        <v>Gomes Taborda [Estrutural]</v>
      </c>
      <c r="B918" s="172" t="str">
        <f>Simulações!DK918</f>
        <v>Sim</v>
      </c>
      <c r="C918" s="183">
        <f>Simulações!K918</f>
        <v>40</v>
      </c>
      <c r="D918" s="172" t="str">
        <f>Simulações!G918</f>
        <v>C5</v>
      </c>
      <c r="E918" s="172" t="str">
        <f>Simulações!CH918</f>
        <v>SX LIGHTING</v>
      </c>
      <c r="F918" s="172" t="str">
        <f>Simulações!CI918</f>
        <v>SX-INEVO020HF</v>
      </c>
      <c r="G918" s="172">
        <f>Simulações!CN918</f>
        <v>22.5</v>
      </c>
      <c r="H918" s="172" t="str">
        <f>Simulações!CT918</f>
        <v>Médio I</v>
      </c>
      <c r="I918" s="172" t="str">
        <f>IF(Simulações!CU918="","",Simulações!CU918)</f>
        <v/>
      </c>
      <c r="J918" s="172" t="str">
        <f>IF(Simulações!CX918="","",Simulações!CX918)</f>
        <v/>
      </c>
      <c r="K918" s="176">
        <f>Simulações!AL918</f>
        <v>2</v>
      </c>
      <c r="L918" s="176">
        <f>Simulações!AS918</f>
        <v>0</v>
      </c>
      <c r="M918" s="172" t="str">
        <f>IF(Simulações!CY918="","",Simulações!CY918)</f>
        <v/>
      </c>
      <c r="N918" s="172" t="str">
        <f>IF(Simulações!CZ918="","",Simulações!CZ918)</f>
        <v/>
      </c>
      <c r="O918" s="172">
        <v>1</v>
      </c>
    </row>
    <row r="919" spans="1:15" ht="14.25" customHeight="1" x14ac:dyDescent="0.25">
      <c r="A919" s="1" t="str">
        <f>Simulações!D919</f>
        <v>Gomes Taborda [Estrutural]</v>
      </c>
      <c r="B919" s="172" t="str">
        <f>Simulações!DK919</f>
        <v>Sim</v>
      </c>
      <c r="C919" s="183">
        <f>Simulações!K919</f>
        <v>40</v>
      </c>
      <c r="D919" s="172" t="str">
        <f>Simulações!G919</f>
        <v>C5</v>
      </c>
      <c r="E919" s="172" t="e">
        <f>Simulações!CH919</f>
        <v>#N/A</v>
      </c>
      <c r="F919" s="172" t="str">
        <f>Simulações!CI919</f>
        <v>SIGSAGPTLRRSSNDL_30W_38IBBRS</v>
      </c>
      <c r="G919" s="172" t="e">
        <f>Simulações!CN919</f>
        <v>#N/A</v>
      </c>
      <c r="H919" s="172" t="str">
        <f>Simulações!CT919</f>
        <v>Médio I</v>
      </c>
      <c r="I919" s="172" t="str">
        <f>IF(Simulações!CU919="","",Simulações!CU919)</f>
        <v/>
      </c>
      <c r="J919" s="172" t="str">
        <f>IF(Simulações!CX919="","",Simulações!CX919)</f>
        <v/>
      </c>
      <c r="K919" s="176">
        <f>Simulações!AL919</f>
        <v>2</v>
      </c>
      <c r="L919" s="176">
        <f>Simulações!AS919</f>
        <v>0</v>
      </c>
      <c r="M919" s="172" t="str">
        <f>IF(Simulações!CY919="","",Simulações!CY919)</f>
        <v/>
      </c>
      <c r="N919" s="172" t="str">
        <f>IF(Simulações!CZ919="","",Simulações!CZ919)</f>
        <v/>
      </c>
      <c r="O919" s="172">
        <v>1</v>
      </c>
    </row>
    <row r="920" spans="1:15" ht="14.25" customHeight="1" x14ac:dyDescent="0.25">
      <c r="A920" s="1" t="str">
        <f>Simulações!D920</f>
        <v>Mucio Uchoa Cavalcante [Estrutural]</v>
      </c>
      <c r="B920" s="172" t="str">
        <f>Simulações!DK920</f>
        <v>Sim</v>
      </c>
      <c r="C920" s="183">
        <f>Simulações!K920</f>
        <v>90</v>
      </c>
      <c r="D920" s="172" t="str">
        <f>Simulações!G920</f>
        <v>C3</v>
      </c>
      <c r="E920" s="172" t="str">
        <f>Simulações!CH920</f>
        <v>LEDSTAR</v>
      </c>
      <c r="F920" s="172" t="str">
        <f>Simulações!CI920</f>
        <v xml:space="preserve"> SL VT 9.1 65W</v>
      </c>
      <c r="G920" s="172">
        <f>Simulações!CN920</f>
        <v>65</v>
      </c>
      <c r="H920" s="172" t="str">
        <f>Simulações!CT920</f>
        <v>Longo I</v>
      </c>
      <c r="I920" s="172" t="str">
        <f>IF(Simulações!CU920="","",Simulações!CU920)</f>
        <v/>
      </c>
      <c r="J920" s="172" t="str">
        <f>IF(Simulações!CX920="","",Simulações!CX920)</f>
        <v/>
      </c>
      <c r="K920" s="176">
        <f>Simulações!AL920</f>
        <v>2</v>
      </c>
      <c r="L920" s="176">
        <f>Simulações!AS920</f>
        <v>0</v>
      </c>
      <c r="M920" s="172" t="str">
        <f>IF(Simulações!CY920="","",Simulações!CY920)</f>
        <v/>
      </c>
      <c r="N920" s="172" t="str">
        <f>IF(Simulações!CZ920="","",Simulações!CZ920)</f>
        <v/>
      </c>
      <c r="O920" s="172">
        <v>1</v>
      </c>
    </row>
    <row r="921" spans="1:15" ht="14.25" customHeight="1" x14ac:dyDescent="0.25">
      <c r="A921" s="1" t="str">
        <f>Simulações!D921</f>
        <v>Mucio Uchoa Cavalcante [Estrutural]</v>
      </c>
      <c r="B921" s="172" t="str">
        <f>Simulações!DK921</f>
        <v>Sim</v>
      </c>
      <c r="C921" s="183">
        <f>Simulações!K921</f>
        <v>90</v>
      </c>
      <c r="D921" s="172" t="str">
        <f>Simulações!G921</f>
        <v>C3</v>
      </c>
      <c r="E921" s="172" t="str">
        <f>Simulações!CH921</f>
        <v>SX LIGHTING</v>
      </c>
      <c r="F921" s="172" t="str">
        <f>Simulações!CI921</f>
        <v>SX-INEVO050HF</v>
      </c>
      <c r="G921" s="172">
        <f>Simulações!CN921</f>
        <v>50</v>
      </c>
      <c r="H921" s="172" t="str">
        <f>Simulações!CT921</f>
        <v>Longo I</v>
      </c>
      <c r="I921" s="172" t="str">
        <f>IF(Simulações!CU921="","",Simulações!CU921)</f>
        <v/>
      </c>
      <c r="J921" s="172" t="str">
        <f>IF(Simulações!CX921="","",Simulações!CX921)</f>
        <v/>
      </c>
      <c r="K921" s="176">
        <f>Simulações!AL921</f>
        <v>2</v>
      </c>
      <c r="L921" s="176">
        <f>Simulações!AS921</f>
        <v>0</v>
      </c>
      <c r="M921" s="172" t="str">
        <f>IF(Simulações!CY921="","",Simulações!CY921)</f>
        <v/>
      </c>
      <c r="N921" s="172" t="str">
        <f>IF(Simulações!CZ921="","",Simulações!CZ921)</f>
        <v/>
      </c>
      <c r="O921" s="172">
        <v>1</v>
      </c>
    </row>
    <row r="922" spans="1:15" ht="14.25" customHeight="1" x14ac:dyDescent="0.25">
      <c r="A922" s="1" t="str">
        <f>Simulações!D922</f>
        <v>Mucio Uchoa Cavalcante [Estrutural]</v>
      </c>
      <c r="B922" s="172" t="str">
        <f>Simulações!DK922</f>
        <v>Sim</v>
      </c>
      <c r="C922" s="183">
        <f>Simulações!K922</f>
        <v>90</v>
      </c>
      <c r="D922" s="172" t="str">
        <f>Simulações!G922</f>
        <v>C3</v>
      </c>
      <c r="E922" s="172" t="e">
        <f>Simulações!CH922</f>
        <v>#N/A</v>
      </c>
      <c r="F922" s="172" t="str">
        <f>Simulações!CI922</f>
        <v>SIGSAGPTLRRSSNDL_60W_73IBBRS</v>
      </c>
      <c r="G922" s="172" t="e">
        <f>Simulações!CN922</f>
        <v>#N/A</v>
      </c>
      <c r="H922" s="172" t="str">
        <f>Simulações!CT922</f>
        <v>Longo I</v>
      </c>
      <c r="I922" s="172" t="str">
        <f>IF(Simulações!CU922="","",Simulações!CU922)</f>
        <v/>
      </c>
      <c r="J922" s="172" t="str">
        <f>IF(Simulações!CX922="","",Simulações!CX922)</f>
        <v/>
      </c>
      <c r="K922" s="176">
        <f>Simulações!AL922</f>
        <v>2</v>
      </c>
      <c r="L922" s="176">
        <f>Simulações!AS922</f>
        <v>0</v>
      </c>
      <c r="M922" s="172" t="str">
        <f>IF(Simulações!CY922="","",Simulações!CY922)</f>
        <v/>
      </c>
      <c r="N922" s="172" t="str">
        <f>IF(Simulações!CZ922="","",Simulações!CZ922)</f>
        <v/>
      </c>
      <c r="O922" s="172">
        <v>1</v>
      </c>
    </row>
    <row r="923" spans="1:15" ht="14.25" customHeight="1" x14ac:dyDescent="0.25">
      <c r="A923" s="1" t="str">
        <f>Simulações!D923</f>
        <v>Doutor Flavio Ferreira Marojo [Estrutural]</v>
      </c>
      <c r="B923" s="172" t="str">
        <f>Simulações!DK923</f>
        <v>Sim</v>
      </c>
      <c r="C923" s="183">
        <f>Simulações!K923</f>
        <v>70</v>
      </c>
      <c r="D923" s="172" t="str">
        <f>Simulações!G923</f>
        <v>C5</v>
      </c>
      <c r="E923" s="172" t="e">
        <f>Simulações!CH923</f>
        <v>#N/A</v>
      </c>
      <c r="F923" s="172">
        <f>Simulações!CI923</f>
        <v>0</v>
      </c>
      <c r="G923" s="172" t="e">
        <f>Simulações!CN923</f>
        <v>#N/A</v>
      </c>
      <c r="H923" s="172" t="str">
        <f>Simulações!CT923</f>
        <v>Médio I</v>
      </c>
      <c r="I923" s="172" t="str">
        <f>IF(Simulações!CU923="","",Simulações!CU923)</f>
        <v/>
      </c>
      <c r="J923" s="172" t="str">
        <f>IF(Simulações!CX923="","",Simulações!CX923)</f>
        <v/>
      </c>
      <c r="K923" s="176">
        <f>Simulações!AL923</f>
        <v>2</v>
      </c>
      <c r="L923" s="176">
        <f>Simulações!AS923</f>
        <v>0</v>
      </c>
      <c r="M923" s="172" t="str">
        <f>IF(Simulações!CY923="","",Simulações!CY923)</f>
        <v/>
      </c>
      <c r="N923" s="172" t="str">
        <f>IF(Simulações!CZ923="","",Simulações!CZ923)</f>
        <v/>
      </c>
      <c r="O923" s="172">
        <v>1</v>
      </c>
    </row>
    <row r="924" spans="1:15" ht="14.25" customHeight="1" x14ac:dyDescent="0.25">
      <c r="A924" s="1" t="str">
        <f>Simulações!D924</f>
        <v>Doutor Flavio Ferreira Marojo [Estrutural]</v>
      </c>
      <c r="B924" s="172" t="str">
        <f>Simulações!DK924</f>
        <v>Sim</v>
      </c>
      <c r="C924" s="183">
        <f>Simulações!K924</f>
        <v>70</v>
      </c>
      <c r="D924" s="172" t="str">
        <f>Simulações!G924</f>
        <v>C5</v>
      </c>
      <c r="E924" s="172" t="e">
        <f>Simulações!CH924</f>
        <v>#N/A</v>
      </c>
      <c r="F924" s="172">
        <f>Simulações!CI924</f>
        <v>0</v>
      </c>
      <c r="G924" s="172" t="e">
        <f>Simulações!CN924</f>
        <v>#N/A</v>
      </c>
      <c r="H924" s="172" t="str">
        <f>Simulações!CT924</f>
        <v>Médio I</v>
      </c>
      <c r="I924" s="172" t="str">
        <f>IF(Simulações!CU924="","",Simulações!CU924)</f>
        <v/>
      </c>
      <c r="J924" s="172" t="str">
        <f>IF(Simulações!CX924="","",Simulações!CX924)</f>
        <v/>
      </c>
      <c r="K924" s="176">
        <f>Simulações!AL924</f>
        <v>2</v>
      </c>
      <c r="L924" s="176">
        <f>Simulações!AS924</f>
        <v>0</v>
      </c>
      <c r="M924" s="172" t="str">
        <f>IF(Simulações!CY924="","",Simulações!CY924)</f>
        <v/>
      </c>
      <c r="N924" s="172" t="str">
        <f>IF(Simulações!CZ924="","",Simulações!CZ924)</f>
        <v/>
      </c>
      <c r="O924" s="172">
        <v>1</v>
      </c>
    </row>
    <row r="925" spans="1:15" ht="14.25" customHeight="1" x14ac:dyDescent="0.25">
      <c r="A925" s="1" t="str">
        <f>Simulações!D925</f>
        <v>Doutor Flavio Ferreira Marojo [Estrutural]</v>
      </c>
      <c r="B925" s="172" t="str">
        <f>Simulações!DK925</f>
        <v>Sim</v>
      </c>
      <c r="C925" s="183">
        <f>Simulações!K925</f>
        <v>70</v>
      </c>
      <c r="D925" s="172" t="str">
        <f>Simulações!G925</f>
        <v>C5</v>
      </c>
      <c r="E925" s="172" t="e">
        <f>Simulações!CH925</f>
        <v>#N/A</v>
      </c>
      <c r="F925" s="172">
        <f>Simulações!CI925</f>
        <v>0</v>
      </c>
      <c r="G925" s="172" t="e">
        <f>Simulações!CN925</f>
        <v>#N/A</v>
      </c>
      <c r="H925" s="172" t="str">
        <f>Simulações!CT925</f>
        <v>Médio I</v>
      </c>
      <c r="I925" s="172" t="str">
        <f>IF(Simulações!CU925="","",Simulações!CU925)</f>
        <v/>
      </c>
      <c r="J925" s="172" t="str">
        <f>IF(Simulações!CX925="","",Simulações!CX925)</f>
        <v/>
      </c>
      <c r="K925" s="176">
        <f>Simulações!AL925</f>
        <v>2</v>
      </c>
      <c r="L925" s="176">
        <f>Simulações!AS925</f>
        <v>0</v>
      </c>
      <c r="M925" s="172" t="str">
        <f>IF(Simulações!CY925="","",Simulações!CY925)</f>
        <v/>
      </c>
      <c r="N925" s="172" t="str">
        <f>IF(Simulações!CZ925="","",Simulações!CZ925)</f>
        <v/>
      </c>
      <c r="O925" s="172">
        <v>1</v>
      </c>
    </row>
    <row r="926" spans="1:15" ht="14.25" customHeight="1" x14ac:dyDescent="0.25">
      <c r="A926" s="1" t="str">
        <f>Simulações!D926</f>
        <v>Carlos De Laet [Estrutural]</v>
      </c>
      <c r="B926" s="172" t="str">
        <f>Simulações!DK926</f>
        <v>Sim</v>
      </c>
      <c r="C926" s="183">
        <f>Simulações!K926</f>
        <v>70</v>
      </c>
      <c r="D926" s="172" t="str">
        <f>Simulações!G926</f>
        <v>C4</v>
      </c>
      <c r="E926" s="172" t="str">
        <f>Simulações!CH926</f>
        <v>LEDSTAR</v>
      </c>
      <c r="F926" s="172" t="str">
        <f>Simulações!CI926</f>
        <v xml:space="preserve"> SL VT 9.1 28W</v>
      </c>
      <c r="G926" s="172">
        <f>Simulações!CN926</f>
        <v>28</v>
      </c>
      <c r="H926" s="172" t="str">
        <f>Simulações!CT926</f>
        <v>Médio I</v>
      </c>
      <c r="I926" s="172" t="str">
        <f>IF(Simulações!CU926="","",Simulações!CU926)</f>
        <v/>
      </c>
      <c r="J926" s="172" t="str">
        <f>IF(Simulações!CX926="","",Simulações!CX926)</f>
        <v/>
      </c>
      <c r="K926" s="176">
        <f>Simulações!AL926</f>
        <v>2</v>
      </c>
      <c r="L926" s="176">
        <f>Simulações!AS926</f>
        <v>0</v>
      </c>
      <c r="M926" s="172" t="str">
        <f>IF(Simulações!CY926="","",Simulações!CY926)</f>
        <v/>
      </c>
      <c r="N926" s="172" t="str">
        <f>IF(Simulações!CZ926="","",Simulações!CZ926)</f>
        <v/>
      </c>
      <c r="O926" s="172">
        <v>1</v>
      </c>
    </row>
    <row r="927" spans="1:15" ht="14.25" customHeight="1" x14ac:dyDescent="0.25">
      <c r="A927" s="1" t="str">
        <f>Simulações!D927</f>
        <v>Carlos De Laet [Estrutural]</v>
      </c>
      <c r="B927" s="172" t="str">
        <f>Simulações!DK927</f>
        <v>Sim</v>
      </c>
      <c r="C927" s="183">
        <f>Simulações!K927</f>
        <v>70</v>
      </c>
      <c r="D927" s="172" t="str">
        <f>Simulações!G927</f>
        <v>C4</v>
      </c>
      <c r="E927" s="172" t="str">
        <f>Simulações!CH927</f>
        <v>SX LIGHTING</v>
      </c>
      <c r="F927" s="172" t="str">
        <f>Simulações!CI927</f>
        <v>SX-INEVO030HF</v>
      </c>
      <c r="G927" s="172">
        <f>Simulações!CN927</f>
        <v>31</v>
      </c>
      <c r="H927" s="172" t="str">
        <f>Simulações!CT927</f>
        <v>Médio I</v>
      </c>
      <c r="I927" s="172" t="str">
        <f>IF(Simulações!CU927="","",Simulações!CU927)</f>
        <v/>
      </c>
      <c r="J927" s="172" t="str">
        <f>IF(Simulações!CX927="","",Simulações!CX927)</f>
        <v/>
      </c>
      <c r="K927" s="176">
        <f>Simulações!AL927</f>
        <v>2</v>
      </c>
      <c r="L927" s="176">
        <f>Simulações!AS927</f>
        <v>0</v>
      </c>
      <c r="M927" s="172" t="str">
        <f>IF(Simulações!CY927="","",Simulações!CY927)</f>
        <v/>
      </c>
      <c r="N927" s="172" t="str">
        <f>IF(Simulações!CZ927="","",Simulações!CZ927)</f>
        <v/>
      </c>
      <c r="O927" s="172">
        <v>1</v>
      </c>
    </row>
    <row r="928" spans="1:15" ht="14.25" customHeight="1" x14ac:dyDescent="0.25">
      <c r="A928" s="1" t="str">
        <f>Simulações!D928</f>
        <v>Carlos De Laet [Estrutural]</v>
      </c>
      <c r="B928" s="172" t="str">
        <f>Simulações!DK928</f>
        <v>Sim</v>
      </c>
      <c r="C928" s="183">
        <f>Simulações!K928</f>
        <v>70</v>
      </c>
      <c r="D928" s="172" t="str">
        <f>Simulações!G928</f>
        <v>C4</v>
      </c>
      <c r="E928" s="172" t="e">
        <f>Simulações!CH928</f>
        <v>#N/A</v>
      </c>
      <c r="F928" s="172" t="str">
        <f>Simulações!CI928</f>
        <v>SIGSAGPTLRRSSNDL_30W_38IBBRS</v>
      </c>
      <c r="G928" s="172" t="e">
        <f>Simulações!CN928</f>
        <v>#N/A</v>
      </c>
      <c r="H928" s="172" t="str">
        <f>Simulações!CT928</f>
        <v>Médio I</v>
      </c>
      <c r="I928" s="172" t="str">
        <f>IF(Simulações!CU928="","",Simulações!CU928)</f>
        <v/>
      </c>
      <c r="J928" s="172" t="str">
        <f>IF(Simulações!CX928="","",Simulações!CX928)</f>
        <v/>
      </c>
      <c r="K928" s="176">
        <f>Simulações!AL928</f>
        <v>2</v>
      </c>
      <c r="L928" s="176">
        <f>Simulações!AS928</f>
        <v>0</v>
      </c>
      <c r="M928" s="172" t="str">
        <f>IF(Simulações!CY928="","",Simulações!CY928)</f>
        <v/>
      </c>
      <c r="N928" s="172" t="str">
        <f>IF(Simulações!CZ928="","",Simulações!CZ928)</f>
        <v/>
      </c>
      <c r="O928" s="172">
        <v>1</v>
      </c>
    </row>
    <row r="929" spans="1:15" ht="14.25" customHeight="1" x14ac:dyDescent="0.25">
      <c r="A929" s="1" t="str">
        <f>Simulações!D929</f>
        <v>Ipojuca [Estrutural]</v>
      </c>
      <c r="B929" s="172" t="str">
        <f>Simulações!DK929</f>
        <v>Sim</v>
      </c>
      <c r="C929" s="183">
        <f>Simulações!K929</f>
        <v>70</v>
      </c>
      <c r="D929" s="172" t="str">
        <f>Simulações!G929</f>
        <v>C3</v>
      </c>
      <c r="E929" s="172" t="str">
        <f>Simulações!CH929</f>
        <v>LEDSTAR</v>
      </c>
      <c r="F929" s="172" t="str">
        <f>Simulações!CI929</f>
        <v xml:space="preserve"> SL VT 9.1 44W</v>
      </c>
      <c r="G929" s="172">
        <f>Simulações!CN929</f>
        <v>44</v>
      </c>
      <c r="H929" s="172" t="str">
        <f>Simulações!CT929</f>
        <v>Médio I</v>
      </c>
      <c r="I929" s="172" t="str">
        <f>IF(Simulações!CU929="","",Simulações!CU929)</f>
        <v/>
      </c>
      <c r="J929" s="172" t="str">
        <f>IF(Simulações!CX929="","",Simulações!CX929)</f>
        <v/>
      </c>
      <c r="K929" s="176">
        <f>Simulações!AL929</f>
        <v>2</v>
      </c>
      <c r="L929" s="176">
        <f>Simulações!AS929</f>
        <v>0</v>
      </c>
      <c r="M929" s="172" t="str">
        <f>IF(Simulações!CY929="","",Simulações!CY929)</f>
        <v/>
      </c>
      <c r="N929" s="172" t="str">
        <f>IF(Simulações!CZ929="","",Simulações!CZ929)</f>
        <v/>
      </c>
      <c r="O929" s="172">
        <v>1</v>
      </c>
    </row>
    <row r="930" spans="1:15" ht="14.25" customHeight="1" x14ac:dyDescent="0.25">
      <c r="A930" s="1" t="str">
        <f>Simulações!D930</f>
        <v>Ipojuca [Estrutural]</v>
      </c>
      <c r="B930" s="172" t="str">
        <f>Simulações!DK930</f>
        <v>Sim</v>
      </c>
      <c r="C930" s="183">
        <f>Simulações!K930</f>
        <v>70</v>
      </c>
      <c r="D930" s="172" t="str">
        <f>Simulações!G930</f>
        <v>C3</v>
      </c>
      <c r="E930" s="172" t="str">
        <f>Simulações!CH930</f>
        <v>SX LIGHTING</v>
      </c>
      <c r="F930" s="172" t="str">
        <f>Simulações!CI930</f>
        <v>SX-INEVO040HF</v>
      </c>
      <c r="G930" s="172">
        <f>Simulações!CN930</f>
        <v>39</v>
      </c>
      <c r="H930" s="172" t="str">
        <f>Simulações!CT930</f>
        <v>Médio I</v>
      </c>
      <c r="I930" s="172" t="str">
        <f>IF(Simulações!CU930="","",Simulações!CU930)</f>
        <v/>
      </c>
      <c r="J930" s="172" t="str">
        <f>IF(Simulações!CX930="","",Simulações!CX930)</f>
        <v/>
      </c>
      <c r="K930" s="176">
        <f>Simulações!AL930</f>
        <v>2</v>
      </c>
      <c r="L930" s="176">
        <f>Simulações!AS930</f>
        <v>0</v>
      </c>
      <c r="M930" s="172" t="str">
        <f>IF(Simulações!CY930="","",Simulações!CY930)</f>
        <v/>
      </c>
      <c r="N930" s="172" t="str">
        <f>IF(Simulações!CZ930="","",Simulações!CZ930)</f>
        <v/>
      </c>
      <c r="O930" s="172">
        <v>1</v>
      </c>
    </row>
    <row r="931" spans="1:15" ht="14.25" customHeight="1" x14ac:dyDescent="0.25">
      <c r="A931" s="1" t="str">
        <f>Simulações!D931</f>
        <v>Ipojuca [Estrutural]</v>
      </c>
      <c r="B931" s="172" t="str">
        <f>Simulações!DK931</f>
        <v>Sim</v>
      </c>
      <c r="C931" s="183">
        <f>Simulações!K931</f>
        <v>70</v>
      </c>
      <c r="D931" s="172" t="str">
        <f>Simulações!G931</f>
        <v>C3</v>
      </c>
      <c r="E931" s="172" t="e">
        <f>Simulações!CH931</f>
        <v>#N/A</v>
      </c>
      <c r="F931" s="172" t="str">
        <f>Simulações!CI931</f>
        <v>SIGSAGPTLRRSSNDL_40W_50IBBRS</v>
      </c>
      <c r="G931" s="172" t="e">
        <f>Simulações!CN931</f>
        <v>#N/A</v>
      </c>
      <c r="H931" s="172" t="str">
        <f>Simulações!CT931</f>
        <v>Médio I</v>
      </c>
      <c r="I931" s="172" t="str">
        <f>IF(Simulações!CU931="","",Simulações!CU931)</f>
        <v/>
      </c>
      <c r="J931" s="172" t="str">
        <f>IF(Simulações!CX931="","",Simulações!CX931)</f>
        <v/>
      </c>
      <c r="K931" s="176">
        <f>Simulações!AL931</f>
        <v>2</v>
      </c>
      <c r="L931" s="176">
        <f>Simulações!AS931</f>
        <v>0</v>
      </c>
      <c r="M931" s="172" t="str">
        <f>IF(Simulações!CY931="","",Simulações!CY931)</f>
        <v/>
      </c>
      <c r="N931" s="172" t="str">
        <f>IF(Simulações!CZ931="","",Simulações!CZ931)</f>
        <v/>
      </c>
      <c r="O931" s="172">
        <v>1</v>
      </c>
    </row>
    <row r="932" spans="1:15" ht="14.25" customHeight="1" x14ac:dyDescent="0.25">
      <c r="A932" s="1" t="str">
        <f>Simulações!D932</f>
        <v>Doutor Vilas Boas [Estrutural]</v>
      </c>
      <c r="B932" s="172" t="str">
        <f>Simulações!DK932</f>
        <v>Sim</v>
      </c>
      <c r="C932" s="183">
        <f>Simulações!K932</f>
        <v>70</v>
      </c>
      <c r="D932" s="172" t="str">
        <f>Simulações!G932</f>
        <v>C4</v>
      </c>
      <c r="E932" s="172" t="str">
        <f>Simulações!CH932</f>
        <v>LEDSTAR</v>
      </c>
      <c r="F932" s="172" t="str">
        <f>Simulações!CI932</f>
        <v xml:space="preserve"> SL VT 9.1 65W</v>
      </c>
      <c r="G932" s="172">
        <f>Simulações!CN932</f>
        <v>65</v>
      </c>
      <c r="H932" s="172" t="str">
        <f>Simulações!CT932</f>
        <v>Médio II</v>
      </c>
      <c r="I932" s="172" t="str">
        <f>IF(Simulações!CU932="","",Simulações!CU932)</f>
        <v>Médio II</v>
      </c>
      <c r="J932" s="172" t="str">
        <f>IF(Simulações!CX932="","",Simulações!CX932)</f>
        <v/>
      </c>
      <c r="K932" s="176">
        <f>Simulações!AL932</f>
        <v>2</v>
      </c>
      <c r="L932" s="176">
        <f>Simulações!AS932</f>
        <v>0</v>
      </c>
      <c r="M932" s="172" t="str">
        <f>IF(Simulações!CY932="","",Simulações!CY932)</f>
        <v/>
      </c>
      <c r="N932" s="172" t="str">
        <f>IF(Simulações!CZ932="","",Simulações!CZ932)</f>
        <v/>
      </c>
      <c r="O932" s="172">
        <v>1</v>
      </c>
    </row>
    <row r="933" spans="1:15" ht="14.25" customHeight="1" x14ac:dyDescent="0.25">
      <c r="A933" s="1" t="str">
        <f>Simulações!D933</f>
        <v>Doutor Vilas Boas [Estrutural]</v>
      </c>
      <c r="B933" s="172" t="str">
        <f>Simulações!DK933</f>
        <v>Sim</v>
      </c>
      <c r="C933" s="183">
        <f>Simulações!K933</f>
        <v>70</v>
      </c>
      <c r="D933" s="172" t="str">
        <f>Simulações!G933</f>
        <v>C4</v>
      </c>
      <c r="E933" s="172" t="str">
        <f>Simulações!CH933</f>
        <v>SX LIGHTING</v>
      </c>
      <c r="F933" s="172" t="str">
        <f>Simulações!CI933</f>
        <v>SX-INEVO050HF</v>
      </c>
      <c r="G933" s="172">
        <f>Simulações!CN933</f>
        <v>50</v>
      </c>
      <c r="H933" s="172" t="str">
        <f>Simulações!CT933</f>
        <v>Médio II</v>
      </c>
      <c r="I933" s="172" t="str">
        <f>IF(Simulações!CU933="","",Simulações!CU933)</f>
        <v>Médio II</v>
      </c>
      <c r="J933" s="172" t="str">
        <f>IF(Simulações!CX933="","",Simulações!CX933)</f>
        <v/>
      </c>
      <c r="K933" s="176">
        <f>Simulações!AL933</f>
        <v>2</v>
      </c>
      <c r="L933" s="176">
        <f>Simulações!AS933</f>
        <v>0</v>
      </c>
      <c r="M933" s="172" t="str">
        <f>IF(Simulações!CY933="","",Simulações!CY933)</f>
        <v/>
      </c>
      <c r="N933" s="172" t="str">
        <f>IF(Simulações!CZ933="","",Simulações!CZ933)</f>
        <v/>
      </c>
      <c r="O933" s="172">
        <v>1</v>
      </c>
    </row>
    <row r="934" spans="1:15" ht="14.25" customHeight="1" x14ac:dyDescent="0.25">
      <c r="A934" s="1" t="str">
        <f>Simulações!D934</f>
        <v>Doutor Vilas Boas [Estrutural]</v>
      </c>
      <c r="B934" s="172" t="str">
        <f>Simulações!DK934</f>
        <v>Sim</v>
      </c>
      <c r="C934" s="183">
        <f>Simulações!K934</f>
        <v>70</v>
      </c>
      <c r="D934" s="172" t="str">
        <f>Simulações!G934</f>
        <v>C4</v>
      </c>
      <c r="E934" s="172" t="e">
        <f>Simulações!CH934</f>
        <v>#N/A</v>
      </c>
      <c r="F934" s="172" t="str">
        <f>Simulações!CI934</f>
        <v>SIGSAGPTLRRSSNDL_60W_73IBBRS</v>
      </c>
      <c r="G934" s="172" t="e">
        <f>Simulações!CN934</f>
        <v>#N/A</v>
      </c>
      <c r="H934" s="172" t="str">
        <f>Simulações!CT934</f>
        <v>Médio II</v>
      </c>
      <c r="I934" s="172" t="str">
        <f>IF(Simulações!CU934="","",Simulações!CU934)</f>
        <v>Longo I</v>
      </c>
      <c r="J934" s="172" t="str">
        <f>IF(Simulações!CX934="","",Simulações!CX934)</f>
        <v/>
      </c>
      <c r="K934" s="176">
        <f>Simulações!AL934</f>
        <v>2</v>
      </c>
      <c r="L934" s="176">
        <f>Simulações!AS934</f>
        <v>0</v>
      </c>
      <c r="M934" s="172" t="str">
        <f>IF(Simulações!CY934="","",Simulações!CY934)</f>
        <v/>
      </c>
      <c r="N934" s="172" t="str">
        <f>IF(Simulações!CZ934="","",Simulações!CZ934)</f>
        <v/>
      </c>
      <c r="O934" s="172">
        <v>1</v>
      </c>
    </row>
    <row r="935" spans="1:15" ht="14.25" customHeight="1" x14ac:dyDescent="0.25">
      <c r="A935" s="1" t="str">
        <f>Simulações!D935</f>
        <v>R. Jose Trigueiro [Estrutural]</v>
      </c>
      <c r="B935" s="172" t="str">
        <f>Simulações!DK935</f>
        <v>Sim</v>
      </c>
      <c r="C935" s="183">
        <f>Simulações!K935</f>
        <v>90</v>
      </c>
      <c r="D935" s="172" t="str">
        <f>Simulações!G935</f>
        <v>C4</v>
      </c>
      <c r="E935" s="172" t="str">
        <f>Simulações!CH935</f>
        <v>LEDSTAR</v>
      </c>
      <c r="F935" s="172" t="str">
        <f>Simulações!CI935</f>
        <v xml:space="preserve"> SL VT 9.1 44W</v>
      </c>
      <c r="G935" s="172">
        <f>Simulações!CN935</f>
        <v>44</v>
      </c>
      <c r="H935" s="172" t="str">
        <f>Simulações!CT935</f>
        <v>Médio II</v>
      </c>
      <c r="I935" s="172" t="str">
        <f>IF(Simulações!CU935="","",Simulações!CU935)</f>
        <v/>
      </c>
      <c r="J935" s="172" t="str">
        <f>IF(Simulações!CX935="","",Simulações!CX935)</f>
        <v/>
      </c>
      <c r="K935" s="176">
        <f>Simulações!AL935</f>
        <v>2</v>
      </c>
      <c r="L935" s="176">
        <f>Simulações!AS935</f>
        <v>0</v>
      </c>
      <c r="M935" s="172" t="str">
        <f>IF(Simulações!CY935="","",Simulações!CY935)</f>
        <v/>
      </c>
      <c r="N935" s="172" t="str">
        <f>IF(Simulações!CZ935="","",Simulações!CZ935)</f>
        <v/>
      </c>
      <c r="O935" s="172">
        <v>1</v>
      </c>
    </row>
    <row r="936" spans="1:15" ht="14.25" customHeight="1" x14ac:dyDescent="0.25">
      <c r="A936" s="1" t="str">
        <f>Simulações!D936</f>
        <v>R. Jose Trigueiro [Estrutural]</v>
      </c>
      <c r="B936" s="172" t="str">
        <f>Simulações!DK936</f>
        <v>Sim</v>
      </c>
      <c r="C936" s="183">
        <f>Simulações!K936</f>
        <v>90</v>
      </c>
      <c r="D936" s="172" t="str">
        <f>Simulações!G936</f>
        <v>C4</v>
      </c>
      <c r="E936" s="172" t="str">
        <f>Simulações!CH936</f>
        <v>SX LIGHTING</v>
      </c>
      <c r="F936" s="172" t="str">
        <f>Simulações!CI936</f>
        <v>SX-INEVO040HF</v>
      </c>
      <c r="G936" s="172">
        <f>Simulações!CN936</f>
        <v>39</v>
      </c>
      <c r="H936" s="172" t="str">
        <f>Simulações!CT936</f>
        <v>Médio II</v>
      </c>
      <c r="I936" s="172" t="str">
        <f>IF(Simulações!CU936="","",Simulações!CU936)</f>
        <v/>
      </c>
      <c r="J936" s="172" t="str">
        <f>IF(Simulações!CX936="","",Simulações!CX936)</f>
        <v/>
      </c>
      <c r="K936" s="176">
        <f>Simulações!AL936</f>
        <v>2</v>
      </c>
      <c r="L936" s="176">
        <f>Simulações!AS936</f>
        <v>0</v>
      </c>
      <c r="M936" s="172" t="str">
        <f>IF(Simulações!CY936="","",Simulações!CY936)</f>
        <v/>
      </c>
      <c r="N936" s="172" t="str">
        <f>IF(Simulações!CZ936="","",Simulações!CZ936)</f>
        <v/>
      </c>
      <c r="O936" s="172">
        <v>1</v>
      </c>
    </row>
    <row r="937" spans="1:15" ht="14.25" customHeight="1" x14ac:dyDescent="0.25">
      <c r="A937" s="1" t="str">
        <f>Simulações!D937</f>
        <v>R. Jose Trigueiro [Estrutural]</v>
      </c>
      <c r="B937" s="172" t="str">
        <f>Simulações!DK937</f>
        <v>Sim</v>
      </c>
      <c r="C937" s="183">
        <f>Simulações!K937</f>
        <v>90</v>
      </c>
      <c r="D937" s="172" t="str">
        <f>Simulações!G937</f>
        <v>C4</v>
      </c>
      <c r="E937" s="172" t="str">
        <f>Simulações!CH937</f>
        <v>TECNOWATT</v>
      </c>
      <c r="F937" s="172" t="str">
        <f>Simulações!CI937</f>
        <v xml:space="preserve">SIGSAGPTLRRSSNDL_50W_61IBBRS
</v>
      </c>
      <c r="G937" s="172">
        <f>Simulações!CN937</f>
        <v>50</v>
      </c>
      <c r="H937" s="172" t="str">
        <f>Simulações!CT937</f>
        <v>Médio II</v>
      </c>
      <c r="I937" s="172" t="str">
        <f>IF(Simulações!CU937="","",Simulações!CU937)</f>
        <v>Médio I</v>
      </c>
      <c r="J937" s="172" t="str">
        <f>IF(Simulações!CX937="","",Simulações!CX937)</f>
        <v/>
      </c>
      <c r="K937" s="176">
        <f>Simulações!AL937</f>
        <v>2</v>
      </c>
      <c r="L937" s="176">
        <f>Simulações!AS937</f>
        <v>0</v>
      </c>
      <c r="M937" s="172" t="str">
        <f>IF(Simulações!CY937="","",Simulações!CY937)</f>
        <v/>
      </c>
      <c r="N937" s="172" t="str">
        <f>IF(Simulações!CZ937="","",Simulações!CZ937)</f>
        <v/>
      </c>
      <c r="O937" s="172">
        <v>1</v>
      </c>
    </row>
    <row r="938" spans="1:15" ht="14.25" customHeight="1" x14ac:dyDescent="0.25">
      <c r="A938" s="1" t="str">
        <f>Simulações!D938</f>
        <v>Rua Onze De Fevereiro [Estrutural]</v>
      </c>
      <c r="B938" s="172" t="str">
        <f>Simulações!DK938</f>
        <v>Sim</v>
      </c>
      <c r="C938" s="183">
        <f>Simulações!K938</f>
        <v>72</v>
      </c>
      <c r="D938" s="172" t="str">
        <f>Simulações!G938</f>
        <v>C4</v>
      </c>
      <c r="E938" s="172" t="str">
        <f>Simulações!CH938</f>
        <v>LEDSTAR</v>
      </c>
      <c r="F938" s="172" t="str">
        <f>Simulações!CI938</f>
        <v xml:space="preserve"> SL VT 9.1 17W</v>
      </c>
      <c r="G938" s="172">
        <f>Simulações!CN938</f>
        <v>17</v>
      </c>
      <c r="H938" s="172" t="str">
        <f>Simulações!CT938</f>
        <v>Longo I</v>
      </c>
      <c r="I938" s="172" t="str">
        <f>IF(Simulações!CU938="","",Simulações!CU938)</f>
        <v/>
      </c>
      <c r="J938" s="172" t="str">
        <f>IF(Simulações!CX938="","",Simulações!CX938)</f>
        <v/>
      </c>
      <c r="K938" s="176">
        <f>Simulações!AL938</f>
        <v>2</v>
      </c>
      <c r="L938" s="176">
        <f>Simulações!AS938</f>
        <v>0</v>
      </c>
      <c r="M938" s="172" t="str">
        <f>IF(Simulações!CY938="","",Simulações!CY938)</f>
        <v/>
      </c>
      <c r="N938" s="172" t="str">
        <f>IF(Simulações!CZ938="","",Simulações!CZ938)</f>
        <v/>
      </c>
      <c r="O938" s="172">
        <v>1</v>
      </c>
    </row>
    <row r="939" spans="1:15" ht="14.25" customHeight="1" x14ac:dyDescent="0.25">
      <c r="A939" s="1" t="str">
        <f>Simulações!D939</f>
        <v>Rua Onze De Fevereiro [Estrutural]</v>
      </c>
      <c r="B939" s="172" t="str">
        <f>Simulações!DK939</f>
        <v>Sim</v>
      </c>
      <c r="C939" s="183">
        <f>Simulações!K939</f>
        <v>72</v>
      </c>
      <c r="D939" s="172" t="str">
        <f>Simulações!G939</f>
        <v>C4</v>
      </c>
      <c r="E939" s="172" t="str">
        <f>Simulações!CH939</f>
        <v>SX LIGHTING</v>
      </c>
      <c r="F939" s="172" t="str">
        <f>Simulações!CI939</f>
        <v>SX-INEVO020HF</v>
      </c>
      <c r="G939" s="172">
        <f>Simulações!CN939</f>
        <v>22.5</v>
      </c>
      <c r="H939" s="172" t="str">
        <f>Simulações!CT939</f>
        <v>Longo I</v>
      </c>
      <c r="I939" s="172" t="str">
        <f>IF(Simulações!CU939="","",Simulações!CU939)</f>
        <v/>
      </c>
      <c r="J939" s="172" t="str">
        <f>IF(Simulações!CX939="","",Simulações!CX939)</f>
        <v/>
      </c>
      <c r="K939" s="176">
        <f>Simulações!AL939</f>
        <v>2</v>
      </c>
      <c r="L939" s="176">
        <f>Simulações!AS939</f>
        <v>0</v>
      </c>
      <c r="M939" s="172" t="str">
        <f>IF(Simulações!CY939="","",Simulações!CY939)</f>
        <v/>
      </c>
      <c r="N939" s="172" t="str">
        <f>IF(Simulações!CZ939="","",Simulações!CZ939)</f>
        <v/>
      </c>
      <c r="O939" s="172">
        <v>1</v>
      </c>
    </row>
    <row r="940" spans="1:15" ht="14.25" customHeight="1" x14ac:dyDescent="0.25">
      <c r="A940" s="1" t="str">
        <f>Simulações!D940</f>
        <v>Rua Onze De Fevereiro [Estrutural]</v>
      </c>
      <c r="B940" s="172" t="str">
        <f>Simulações!DK940</f>
        <v>Sim</v>
      </c>
      <c r="C940" s="183">
        <f>Simulações!K940</f>
        <v>72</v>
      </c>
      <c r="D940" s="172" t="str">
        <f>Simulações!G940</f>
        <v>C4</v>
      </c>
      <c r="E940" s="172" t="str">
        <f>Simulações!CH940</f>
        <v>TECNOWATT</v>
      </c>
      <c r="F940" s="172" t="str">
        <f>Simulações!CI940</f>
        <v xml:space="preserve">SIGSAGPTLRRSSNDL_30W_38IBBRS
</v>
      </c>
      <c r="G940" s="172">
        <f>Simulações!CN940</f>
        <v>30</v>
      </c>
      <c r="H940" s="172" t="str">
        <f>Simulações!CT940</f>
        <v>Longo I</v>
      </c>
      <c r="I940" s="172" t="str">
        <f>IF(Simulações!CU940="","",Simulações!CU940)</f>
        <v/>
      </c>
      <c r="J940" s="172" t="str">
        <f>IF(Simulações!CX940="","",Simulações!CX940)</f>
        <v/>
      </c>
      <c r="K940" s="176">
        <f>Simulações!AL940</f>
        <v>2</v>
      </c>
      <c r="L940" s="176">
        <f>Simulações!AS940</f>
        <v>0</v>
      </c>
      <c r="M940" s="172" t="str">
        <f>IF(Simulações!CY940="","",Simulações!CY940)</f>
        <v/>
      </c>
      <c r="N940" s="172" t="str">
        <f>IF(Simulações!CZ940="","",Simulações!CZ940)</f>
        <v/>
      </c>
      <c r="O940" s="172">
        <v>1</v>
      </c>
    </row>
    <row r="941" spans="1:15" ht="14.25" customHeight="1" x14ac:dyDescent="0.25">
      <c r="A941" s="1" t="str">
        <f>Simulações!D941</f>
        <v>Ramal Arena Pernambuco - Varzea [Estrutural]</v>
      </c>
      <c r="B941" s="172" t="str">
        <f>Simulações!DK941</f>
        <v>Sim</v>
      </c>
      <c r="C941" s="183">
        <f>Simulações!K941</f>
        <v>150</v>
      </c>
      <c r="D941" s="172" t="str">
        <f>Simulações!G941</f>
        <v>C4</v>
      </c>
      <c r="E941" s="172" t="e">
        <f>Simulações!CH941</f>
        <v>#N/A</v>
      </c>
      <c r="F941" s="172">
        <f>Simulações!CI941</f>
        <v>0</v>
      </c>
      <c r="G941" s="172" t="e">
        <f>Simulações!CN941</f>
        <v>#N/A</v>
      </c>
      <c r="H941" s="172" t="str">
        <f>Simulações!CT941</f>
        <v>Curto I</v>
      </c>
      <c r="I941" s="172" t="str">
        <f>IF(Simulações!CU941="","",Simulações!CU941)</f>
        <v/>
      </c>
      <c r="J941" s="172" t="str">
        <f>IF(Simulações!CX941="","",Simulações!CX941)</f>
        <v/>
      </c>
      <c r="K941" s="176">
        <f>Simulações!AL941</f>
        <v>2</v>
      </c>
      <c r="L941" s="176">
        <f>Simulações!AS941</f>
        <v>0</v>
      </c>
      <c r="M941" s="172" t="str">
        <f>IF(Simulações!CY941="","",Simulações!CY941)</f>
        <v/>
      </c>
      <c r="N941" s="172" t="str">
        <f>IF(Simulações!CZ941="","",Simulações!CZ941)</f>
        <v/>
      </c>
      <c r="O941" s="172">
        <v>1</v>
      </c>
    </row>
    <row r="942" spans="1:15" ht="14.25" customHeight="1" x14ac:dyDescent="0.25">
      <c r="A942" s="1" t="str">
        <f>Simulações!D942</f>
        <v>Ramal Arena Pernambuco - Varzea [Estrutural]</v>
      </c>
      <c r="B942" s="172" t="str">
        <f>Simulações!DK942</f>
        <v>Sim</v>
      </c>
      <c r="C942" s="183">
        <f>Simulações!K942</f>
        <v>150</v>
      </c>
      <c r="D942" s="172" t="str">
        <f>Simulações!G942</f>
        <v>C4</v>
      </c>
      <c r="E942" s="172" t="e">
        <f>Simulações!CH942</f>
        <v>#N/A</v>
      </c>
      <c r="F942" s="172">
        <f>Simulações!CI942</f>
        <v>0</v>
      </c>
      <c r="G942" s="172" t="e">
        <f>Simulações!CN942</f>
        <v>#N/A</v>
      </c>
      <c r="H942" s="172" t="str">
        <f>Simulações!CT942</f>
        <v>Curto I</v>
      </c>
      <c r="I942" s="172" t="str">
        <f>IF(Simulações!CU942="","",Simulações!CU942)</f>
        <v/>
      </c>
      <c r="J942" s="172" t="str">
        <f>IF(Simulações!CX942="","",Simulações!CX942)</f>
        <v/>
      </c>
      <c r="K942" s="176">
        <f>Simulações!AL942</f>
        <v>2</v>
      </c>
      <c r="L942" s="176">
        <f>Simulações!AS942</f>
        <v>0</v>
      </c>
      <c r="M942" s="172" t="str">
        <f>IF(Simulações!CY942="","",Simulações!CY942)</f>
        <v/>
      </c>
      <c r="N942" s="172" t="str">
        <f>IF(Simulações!CZ942="","",Simulações!CZ942)</f>
        <v/>
      </c>
      <c r="O942" s="172">
        <v>1</v>
      </c>
    </row>
    <row r="943" spans="1:15" ht="14.25" customHeight="1" x14ac:dyDescent="0.25">
      <c r="A943" s="1" t="str">
        <f>Simulações!D943</f>
        <v>Ramal Arena Pernambuco - Varzea [Estrutural]</v>
      </c>
      <c r="B943" s="172" t="str">
        <f>Simulações!DK943</f>
        <v>Sim</v>
      </c>
      <c r="C943" s="183">
        <f>Simulações!K943</f>
        <v>150</v>
      </c>
      <c r="D943" s="172" t="str">
        <f>Simulações!G943</f>
        <v>C4</v>
      </c>
      <c r="E943" s="172" t="e">
        <f>Simulações!CH943</f>
        <v>#N/A</v>
      </c>
      <c r="F943" s="172">
        <f>Simulações!CI943</f>
        <v>0</v>
      </c>
      <c r="G943" s="172" t="e">
        <f>Simulações!CN943</f>
        <v>#N/A</v>
      </c>
      <c r="H943" s="172" t="str">
        <f>Simulações!CT943</f>
        <v>Curto I</v>
      </c>
      <c r="I943" s="172" t="str">
        <f>IF(Simulações!CU943="","",Simulações!CU943)</f>
        <v>Médio I</v>
      </c>
      <c r="J943" s="172" t="str">
        <f>IF(Simulações!CX943="","",Simulações!CX943)</f>
        <v/>
      </c>
      <c r="K943" s="176">
        <f>Simulações!AL943</f>
        <v>2</v>
      </c>
      <c r="L943" s="176">
        <f>Simulações!AS943</f>
        <v>0</v>
      </c>
      <c r="M943" s="172" t="str">
        <f>IF(Simulações!CY943="","",Simulações!CY943)</f>
        <v/>
      </c>
      <c r="N943" s="172" t="str">
        <f>IF(Simulações!CZ943="","",Simulações!CZ943)</f>
        <v/>
      </c>
      <c r="O943" s="172">
        <v>1</v>
      </c>
    </row>
    <row r="944" spans="1:15" ht="14.25" customHeight="1" x14ac:dyDescent="0.25">
      <c r="A944" s="1" t="str">
        <f>Simulações!D944</f>
        <v>Artu Maciel [Estrutural]</v>
      </c>
      <c r="B944" s="172" t="str">
        <f>Simulações!DK944</f>
        <v>Sim</v>
      </c>
      <c r="C944" s="183">
        <f>Simulações!K944</f>
        <v>50</v>
      </c>
      <c r="D944" s="172" t="str">
        <f>Simulações!G944</f>
        <v>C5</v>
      </c>
      <c r="E944" s="172" t="e">
        <f>Simulações!CH944</f>
        <v>#N/A</v>
      </c>
      <c r="F944" s="172">
        <f>Simulações!CI944</f>
        <v>0</v>
      </c>
      <c r="G944" s="172" t="e">
        <f>Simulações!CN944</f>
        <v>#N/A</v>
      </c>
      <c r="H944" s="172" t="str">
        <f>Simulações!CT944</f>
        <v>Médio I</v>
      </c>
      <c r="I944" s="172" t="str">
        <f>IF(Simulações!CU944="","",Simulações!CU944)</f>
        <v/>
      </c>
      <c r="J944" s="172" t="str">
        <f>IF(Simulações!CX944="","",Simulações!CX944)</f>
        <v/>
      </c>
      <c r="K944" s="176">
        <f>Simulações!AL944</f>
        <v>2</v>
      </c>
      <c r="L944" s="176">
        <f>Simulações!AS944</f>
        <v>0</v>
      </c>
      <c r="M944" s="172" t="str">
        <f>IF(Simulações!CY944="","",Simulações!CY944)</f>
        <v/>
      </c>
      <c r="N944" s="172" t="str">
        <f>IF(Simulações!CZ944="","",Simulações!CZ944)</f>
        <v/>
      </c>
      <c r="O944" s="172">
        <v>1</v>
      </c>
    </row>
    <row r="945" spans="1:15" ht="14.25" customHeight="1" x14ac:dyDescent="0.25">
      <c r="A945" s="1" t="str">
        <f>Simulações!D945</f>
        <v>Artu Maciel [Estrutural]</v>
      </c>
      <c r="B945" s="172" t="str">
        <f>Simulações!DK945</f>
        <v>Sim</v>
      </c>
      <c r="C945" s="183">
        <f>Simulações!K945</f>
        <v>50</v>
      </c>
      <c r="D945" s="172" t="str">
        <f>Simulações!G945</f>
        <v>C5</v>
      </c>
      <c r="E945" s="172" t="e">
        <f>Simulações!CH945</f>
        <v>#N/A</v>
      </c>
      <c r="F945" s="172">
        <f>Simulações!CI945</f>
        <v>0</v>
      </c>
      <c r="G945" s="172" t="e">
        <f>Simulações!CN945</f>
        <v>#N/A</v>
      </c>
      <c r="H945" s="172" t="str">
        <f>Simulações!CT945</f>
        <v>Médio I</v>
      </c>
      <c r="I945" s="172" t="str">
        <f>IF(Simulações!CU945="","",Simulações!CU945)</f>
        <v/>
      </c>
      <c r="J945" s="172" t="str">
        <f>IF(Simulações!CX945="","",Simulações!CX945)</f>
        <v>APC</v>
      </c>
      <c r="K945" s="176">
        <f>Simulações!AL945</f>
        <v>2</v>
      </c>
      <c r="L945" s="176">
        <f>Simulações!AS945</f>
        <v>0</v>
      </c>
      <c r="M945" s="172">
        <f>IF(Simulações!CY945="","",Simulações!CY945)</f>
        <v>1</v>
      </c>
      <c r="N945" s="172" t="str">
        <f>IF(Simulações!CZ945="","",Simulações!CZ945)</f>
        <v/>
      </c>
      <c r="O945" s="172">
        <v>1</v>
      </c>
    </row>
    <row r="946" spans="1:15" ht="14.25" customHeight="1" x14ac:dyDescent="0.25">
      <c r="A946" s="1" t="str">
        <f>Simulações!D946</f>
        <v>Artu Maciel [Estrutural]</v>
      </c>
      <c r="B946" s="172" t="str">
        <f>Simulações!DK946</f>
        <v>Sim</v>
      </c>
      <c r="C946" s="183">
        <f>Simulações!K946</f>
        <v>50</v>
      </c>
      <c r="D946" s="172" t="str">
        <f>Simulações!G946</f>
        <v>C5</v>
      </c>
      <c r="E946" s="172" t="e">
        <f>Simulações!CH946</f>
        <v>#N/A</v>
      </c>
      <c r="F946" s="172">
        <f>Simulações!CI946</f>
        <v>0</v>
      </c>
      <c r="G946" s="172" t="e">
        <f>Simulações!CN946</f>
        <v>#N/A</v>
      </c>
      <c r="H946" s="172" t="str">
        <f>Simulações!CT946</f>
        <v>Médio I</v>
      </c>
      <c r="I946" s="172" t="str">
        <f>IF(Simulações!CU946="","",Simulações!CU946)</f>
        <v/>
      </c>
      <c r="J946" s="172" t="str">
        <f>IF(Simulações!CX946="","",Simulações!CX946)</f>
        <v/>
      </c>
      <c r="K946" s="176">
        <f>Simulações!AL946</f>
        <v>2</v>
      </c>
      <c r="L946" s="176">
        <f>Simulações!AS946</f>
        <v>0</v>
      </c>
      <c r="M946" s="172" t="str">
        <f>IF(Simulações!CY946="","",Simulações!CY946)</f>
        <v/>
      </c>
      <c r="N946" s="172" t="str">
        <f>IF(Simulações!CZ946="","",Simulações!CZ946)</f>
        <v/>
      </c>
      <c r="O946" s="172">
        <v>1</v>
      </c>
    </row>
    <row r="947" spans="1:15" ht="14.25" customHeight="1" x14ac:dyDescent="0.25">
      <c r="A947" s="173" t="s">
        <v>27</v>
      </c>
      <c r="B947" s="173" t="s">
        <v>1735</v>
      </c>
      <c r="C947" s="173" t="s">
        <v>1736</v>
      </c>
      <c r="D947" s="173" t="s">
        <v>1710</v>
      </c>
      <c r="E947" s="173" t="s">
        <v>100</v>
      </c>
      <c r="F947" s="173" t="s">
        <v>1737</v>
      </c>
      <c r="G947" s="173" t="s">
        <v>1738</v>
      </c>
      <c r="H947" s="173" t="s">
        <v>112</v>
      </c>
      <c r="I947" s="173" t="s">
        <v>113</v>
      </c>
      <c r="J947" s="173" t="s">
        <v>1739</v>
      </c>
      <c r="K947" s="173" t="s">
        <v>61</v>
      </c>
      <c r="L947" s="173" t="s">
        <v>68</v>
      </c>
      <c r="M947" s="173" t="s">
        <v>1740</v>
      </c>
      <c r="N947" s="173" t="s">
        <v>1741</v>
      </c>
      <c r="O947" s="173" t="s">
        <v>1742</v>
      </c>
    </row>
    <row r="948" spans="1:15" ht="14.25" customHeight="1" x14ac:dyDescent="0.25">
      <c r="A948" s="1" t="str">
        <f>Simulações!D948</f>
        <v>Melu [Estrutural]</v>
      </c>
      <c r="B948" s="172" t="str">
        <f>Simulações!DK948</f>
        <v>Sim</v>
      </c>
      <c r="C948" s="183">
        <f>Simulações!K948</f>
        <v>80</v>
      </c>
      <c r="D948" s="172" t="str">
        <f>Simulações!G948</f>
        <v>C3</v>
      </c>
      <c r="E948" s="172" t="e">
        <f>Simulações!CH948</f>
        <v>#N/A</v>
      </c>
      <c r="F948" s="172">
        <f>Simulações!CI948</f>
        <v>0</v>
      </c>
      <c r="G948" s="172" t="e">
        <f>Simulações!CN948</f>
        <v>#N/A</v>
      </c>
      <c r="H948" s="172" t="str">
        <f>Simulações!CT948</f>
        <v>Médio I</v>
      </c>
      <c r="I948" s="172" t="str">
        <f>IF(Simulações!CU948="","",Simulações!CU948)</f>
        <v/>
      </c>
      <c r="J948" s="172" t="str">
        <f>IF(Simulações!CX948="","",Simulações!CX948)</f>
        <v/>
      </c>
      <c r="K948" s="176">
        <f>Simulações!AL948</f>
        <v>2</v>
      </c>
      <c r="L948" s="176">
        <f>Simulações!AS948</f>
        <v>0</v>
      </c>
      <c r="M948" s="172" t="str">
        <f>IF(Simulações!CY948="","",Simulações!CY948)</f>
        <v/>
      </c>
      <c r="N948" s="172" t="str">
        <f>IF(Simulações!CZ948="","",Simulações!CZ948)</f>
        <v/>
      </c>
      <c r="O948" s="172">
        <v>1</v>
      </c>
    </row>
    <row r="949" spans="1:15" ht="14.25" customHeight="1" x14ac:dyDescent="0.25">
      <c r="A949" s="1" t="str">
        <f>Simulações!D949</f>
        <v>Melu [Estrutural]</v>
      </c>
      <c r="B949" s="172" t="str">
        <f>Simulações!DK949</f>
        <v>Sim</v>
      </c>
      <c r="C949" s="183">
        <f>Simulações!K949</f>
        <v>80</v>
      </c>
      <c r="D949" s="172" t="str">
        <f>Simulações!G949</f>
        <v>C3</v>
      </c>
      <c r="E949" s="172" t="e">
        <f>Simulações!CH949</f>
        <v>#N/A</v>
      </c>
      <c r="F949" s="172">
        <f>Simulações!CI949</f>
        <v>0</v>
      </c>
      <c r="G949" s="172" t="e">
        <f>Simulações!CN949</f>
        <v>#N/A</v>
      </c>
      <c r="H949" s="172" t="str">
        <f>Simulações!CT949</f>
        <v>Médio I</v>
      </c>
      <c r="I949" s="172" t="str">
        <f>IF(Simulações!CU949="","",Simulações!CU949)</f>
        <v/>
      </c>
      <c r="J949" s="172" t="str">
        <f>IF(Simulações!CX949="","",Simulações!CX949)</f>
        <v/>
      </c>
      <c r="K949" s="176">
        <f>Simulações!AL949</f>
        <v>2</v>
      </c>
      <c r="L949" s="176">
        <f>Simulações!AS949</f>
        <v>0</v>
      </c>
      <c r="M949" s="172" t="str">
        <f>IF(Simulações!CY949="","",Simulações!CY949)</f>
        <v/>
      </c>
      <c r="N949" s="172" t="str">
        <f>IF(Simulações!CZ949="","",Simulações!CZ949)</f>
        <v/>
      </c>
      <c r="O949" s="172">
        <v>1</v>
      </c>
    </row>
    <row r="950" spans="1:15" ht="14.25" customHeight="1" x14ac:dyDescent="0.25">
      <c r="A950" s="1" t="str">
        <f>Simulações!D950</f>
        <v>Padre Leonardo Greco [Estrutural]</v>
      </c>
      <c r="B950" s="172" t="str">
        <f>Simulações!DK950</f>
        <v>Sim</v>
      </c>
      <c r="C950" s="183">
        <f>Simulações!K950</f>
        <v>70</v>
      </c>
      <c r="D950" s="172" t="str">
        <f>Simulações!G950</f>
        <v>C4</v>
      </c>
      <c r="E950" s="172" t="str">
        <f>Simulações!CH950</f>
        <v>LEDSTAR</v>
      </c>
      <c r="F950" s="172" t="str">
        <f>Simulações!CI950</f>
        <v xml:space="preserve"> SL VT 9.1 35W</v>
      </c>
      <c r="G950" s="172">
        <f>Simulações!CN950</f>
        <v>35</v>
      </c>
      <c r="H950" s="172" t="str">
        <f>Simulações!CT950</f>
        <v>Longo I</v>
      </c>
      <c r="I950" s="172" t="str">
        <f>IF(Simulações!CU950="","",Simulações!CU950)</f>
        <v/>
      </c>
      <c r="J950" s="172" t="str">
        <f>IF(Simulações!CX950="","",Simulações!CX950)</f>
        <v/>
      </c>
      <c r="K950" s="176">
        <f>Simulações!AL950</f>
        <v>2</v>
      </c>
      <c r="L950" s="176">
        <f>Simulações!AS950</f>
        <v>0</v>
      </c>
      <c r="M950" s="172" t="str">
        <f>IF(Simulações!CY950="","",Simulações!CY950)</f>
        <v/>
      </c>
      <c r="N950" s="172" t="str">
        <f>IF(Simulações!CZ950="","",Simulações!CZ950)</f>
        <v/>
      </c>
      <c r="O950" s="172">
        <v>1</v>
      </c>
    </row>
    <row r="951" spans="1:15" ht="14.25" customHeight="1" x14ac:dyDescent="0.25">
      <c r="A951" s="1" t="str">
        <f>Simulações!D951</f>
        <v>Padre Leonardo Greco [Estrutural]</v>
      </c>
      <c r="B951" s="172" t="str">
        <f>Simulações!DK951</f>
        <v>Sim</v>
      </c>
      <c r="C951" s="183">
        <f>Simulações!K951</f>
        <v>70</v>
      </c>
      <c r="D951" s="172" t="str">
        <f>Simulações!G951</f>
        <v>C4</v>
      </c>
      <c r="E951" s="172" t="str">
        <f>Simulações!CH951</f>
        <v>SX LIGHTING</v>
      </c>
      <c r="F951" s="172" t="str">
        <f>Simulações!CI951</f>
        <v>SX-INEVO040HF</v>
      </c>
      <c r="G951" s="172">
        <f>Simulações!CN951</f>
        <v>39</v>
      </c>
      <c r="H951" s="172" t="str">
        <f>Simulações!CT951</f>
        <v>Longo I</v>
      </c>
      <c r="I951" s="172" t="str">
        <f>IF(Simulações!CU951="","",Simulações!CU951)</f>
        <v/>
      </c>
      <c r="J951" s="172" t="str">
        <f>IF(Simulações!CX951="","",Simulações!CX951)</f>
        <v/>
      </c>
      <c r="K951" s="176">
        <f>Simulações!AL951</f>
        <v>2</v>
      </c>
      <c r="L951" s="176">
        <f>Simulações!AS951</f>
        <v>0</v>
      </c>
      <c r="M951" s="172" t="str">
        <f>IF(Simulações!CY951="","",Simulações!CY951)</f>
        <v/>
      </c>
      <c r="N951" s="172" t="str">
        <f>IF(Simulações!CZ951="","",Simulações!CZ951)</f>
        <v/>
      </c>
      <c r="O951" s="172">
        <v>1</v>
      </c>
    </row>
    <row r="952" spans="1:15" ht="14.25" customHeight="1" x14ac:dyDescent="0.25">
      <c r="A952" s="1" t="str">
        <f>Simulações!D952</f>
        <v>Padre Leonardo Greco [Estrutural]</v>
      </c>
      <c r="B952" s="172" t="str">
        <f>Simulações!DK952</f>
        <v>Sim</v>
      </c>
      <c r="C952" s="183">
        <f>Simulações!K952</f>
        <v>70</v>
      </c>
      <c r="D952" s="172" t="str">
        <f>Simulações!G952</f>
        <v>C4</v>
      </c>
      <c r="E952" s="172" t="str">
        <f>Simulações!CH952</f>
        <v>TECNOWATT</v>
      </c>
      <c r="F952" s="172" t="str">
        <f>Simulações!CI952</f>
        <v xml:space="preserve">SIGSAGPTLRRSSNDL_40W_50IBBRS
</v>
      </c>
      <c r="G952" s="172">
        <f>Simulações!CN952</f>
        <v>40</v>
      </c>
      <c r="H952" s="172" t="str">
        <f>Simulações!CT952</f>
        <v>Longo I</v>
      </c>
      <c r="I952" s="172" t="str">
        <f>IF(Simulações!CU952="","",Simulações!CU952)</f>
        <v/>
      </c>
      <c r="J952" s="172" t="str">
        <f>IF(Simulações!CX952="","",Simulações!CX952)</f>
        <v/>
      </c>
      <c r="K952" s="176">
        <f>Simulações!AL952</f>
        <v>2</v>
      </c>
      <c r="L952" s="176">
        <f>Simulações!AS952</f>
        <v>0</v>
      </c>
      <c r="M952" s="172" t="str">
        <f>IF(Simulações!CY952="","",Simulações!CY952)</f>
        <v/>
      </c>
      <c r="N952" s="172" t="str">
        <f>IF(Simulações!CZ952="","",Simulações!CZ952)</f>
        <v/>
      </c>
      <c r="O952" s="172">
        <v>1</v>
      </c>
    </row>
    <row r="953" spans="1:15" ht="14.25" customHeight="1" x14ac:dyDescent="0.25">
      <c r="A953" s="1" t="str">
        <f>Simulações!D953</f>
        <v>R. Des. Augusto Duque [Estrutural]</v>
      </c>
      <c r="B953" s="172" t="str">
        <f>Simulações!DK953</f>
        <v>Sim</v>
      </c>
      <c r="C953" s="183">
        <f>Simulações!K953</f>
        <v>40</v>
      </c>
      <c r="D953" s="172" t="str">
        <f>Simulações!G953</f>
        <v>C5</v>
      </c>
      <c r="E953" s="172" t="str">
        <f>Simulações!CH953</f>
        <v>LEDSTAR</v>
      </c>
      <c r="F953" s="172" t="str">
        <f>Simulações!CI953</f>
        <v xml:space="preserve"> SL VT 9.1 28W</v>
      </c>
      <c r="G953" s="172">
        <f>Simulações!CN953</f>
        <v>28</v>
      </c>
      <c r="H953" s="172" t="str">
        <f>Simulações!CT953</f>
        <v>Médio I</v>
      </c>
      <c r="I953" s="172" t="str">
        <f>IF(Simulações!CU953="","",Simulações!CU953)</f>
        <v/>
      </c>
      <c r="J953" s="172" t="str">
        <f>IF(Simulações!CX953="","",Simulações!CX953)</f>
        <v/>
      </c>
      <c r="K953" s="176">
        <f>Simulações!AL953</f>
        <v>2</v>
      </c>
      <c r="L953" s="176">
        <f>Simulações!AS953</f>
        <v>0</v>
      </c>
      <c r="M953" s="172" t="str">
        <f>IF(Simulações!CY953="","",Simulações!CY953)</f>
        <v/>
      </c>
      <c r="N953" s="172" t="str">
        <f>IF(Simulações!CZ953="","",Simulações!CZ953)</f>
        <v/>
      </c>
      <c r="O953" s="172">
        <v>1</v>
      </c>
    </row>
    <row r="954" spans="1:15" ht="14.25" customHeight="1" x14ac:dyDescent="0.25">
      <c r="A954" s="1" t="str">
        <f>Simulações!D954</f>
        <v>R. Des. Augusto Duque [Estrutural]</v>
      </c>
      <c r="B954" s="172" t="str">
        <f>Simulações!DK954</f>
        <v>Sim</v>
      </c>
      <c r="C954" s="183">
        <f>Simulações!K954</f>
        <v>40</v>
      </c>
      <c r="D954" s="172" t="str">
        <f>Simulações!G954</f>
        <v>C5</v>
      </c>
      <c r="E954" s="172" t="str">
        <f>Simulações!CH954</f>
        <v>SX LIGHTING</v>
      </c>
      <c r="F954" s="172" t="str">
        <f>Simulações!CI954</f>
        <v>SX-INEVO020HF</v>
      </c>
      <c r="G954" s="172">
        <f>Simulações!CN954</f>
        <v>22.5</v>
      </c>
      <c r="H954" s="172" t="str">
        <f>Simulações!CT954</f>
        <v>Médio I</v>
      </c>
      <c r="I954" s="172" t="str">
        <f>IF(Simulações!CU954="","",Simulações!CU954)</f>
        <v/>
      </c>
      <c r="J954" s="172" t="str">
        <f>IF(Simulações!CX954="","",Simulações!CX954)</f>
        <v/>
      </c>
      <c r="K954" s="176">
        <f>Simulações!AL954</f>
        <v>2</v>
      </c>
      <c r="L954" s="176">
        <f>Simulações!AS954</f>
        <v>0</v>
      </c>
      <c r="M954" s="172" t="str">
        <f>IF(Simulações!CY954="","",Simulações!CY954)</f>
        <v/>
      </c>
      <c r="N954" s="172" t="str">
        <f>IF(Simulações!CZ954="","",Simulações!CZ954)</f>
        <v/>
      </c>
      <c r="O954" s="172">
        <v>1</v>
      </c>
    </row>
    <row r="955" spans="1:15" ht="14.25" customHeight="1" x14ac:dyDescent="0.25">
      <c r="A955" s="1" t="str">
        <f>Simulações!D955</f>
        <v>R. Des. Augusto Duque [Estrutural]</v>
      </c>
      <c r="B955" s="172" t="str">
        <f>Simulações!DK955</f>
        <v>Sim</v>
      </c>
      <c r="C955" s="183">
        <f>Simulações!K955</f>
        <v>40</v>
      </c>
      <c r="D955" s="172" t="str">
        <f>Simulações!G955</f>
        <v>C5</v>
      </c>
      <c r="E955" s="172" t="str">
        <f>Simulações!CH955</f>
        <v>TECNOWATT</v>
      </c>
      <c r="F955" s="172" t="str">
        <f>Simulações!CI955</f>
        <v xml:space="preserve">SIGSAGPTLRRSSNDL_30W_38IBBRS
</v>
      </c>
      <c r="G955" s="172">
        <f>Simulações!CN955</f>
        <v>30</v>
      </c>
      <c r="H955" s="172" t="str">
        <f>Simulações!CT955</f>
        <v>Médio I</v>
      </c>
      <c r="I955" s="172" t="str">
        <f>IF(Simulações!CU955="","",Simulações!CU955)</f>
        <v/>
      </c>
      <c r="J955" s="172" t="str">
        <f>IF(Simulações!CX955="","",Simulações!CX955)</f>
        <v/>
      </c>
      <c r="K955" s="176">
        <f>Simulações!AL955</f>
        <v>2</v>
      </c>
      <c r="L955" s="176">
        <f>Simulações!AS955</f>
        <v>0</v>
      </c>
      <c r="M955" s="172" t="str">
        <f>IF(Simulações!CY955="","",Simulações!CY955)</f>
        <v/>
      </c>
      <c r="N955" s="172" t="str">
        <f>IF(Simulações!CZ955="","",Simulações!CZ955)</f>
        <v/>
      </c>
      <c r="O955" s="172">
        <v>1</v>
      </c>
    </row>
    <row r="956" spans="1:15" ht="14.25" customHeight="1" x14ac:dyDescent="0.25">
      <c r="A956" s="1" t="str">
        <f>Simulações!D956</f>
        <v>Central [Estrutural]</v>
      </c>
      <c r="B956" s="172" t="str">
        <f>Simulações!DK956</f>
        <v>Sim</v>
      </c>
      <c r="C956" s="183">
        <f>Simulações!K956</f>
        <v>70</v>
      </c>
      <c r="D956" s="172" t="str">
        <f>Simulações!G956</f>
        <v>C3</v>
      </c>
      <c r="E956" s="172" t="str">
        <f>Simulações!CH956</f>
        <v>LEDSTAR</v>
      </c>
      <c r="F956" s="172" t="str">
        <f>Simulações!CI956</f>
        <v xml:space="preserve"> SL VT 9.1 44W</v>
      </c>
      <c r="G956" s="172">
        <f>Simulações!CN956</f>
        <v>44</v>
      </c>
      <c r="H956" s="172" t="str">
        <f>Simulações!CT956</f>
        <v>Longo I</v>
      </c>
      <c r="I956" s="172" t="str">
        <f>IF(Simulações!CU956="","",Simulações!CU956)</f>
        <v/>
      </c>
      <c r="J956" s="172" t="str">
        <f>IF(Simulações!CX956="","",Simulações!CX956)</f>
        <v/>
      </c>
      <c r="K956" s="176">
        <f>Simulações!AL956</f>
        <v>2</v>
      </c>
      <c r="L956" s="176">
        <f>Simulações!AS956</f>
        <v>0</v>
      </c>
      <c r="M956" s="172" t="str">
        <f>IF(Simulações!CY956="","",Simulações!CY956)</f>
        <v/>
      </c>
      <c r="N956" s="172" t="str">
        <f>IF(Simulações!CZ956="","",Simulações!CZ956)</f>
        <v/>
      </c>
      <c r="O956" s="172">
        <v>1</v>
      </c>
    </row>
    <row r="957" spans="1:15" ht="14.25" customHeight="1" x14ac:dyDescent="0.25">
      <c r="A957" s="1" t="str">
        <f>Simulações!D957</f>
        <v>Central [Estrutural]</v>
      </c>
      <c r="B957" s="172" t="str">
        <f>Simulações!DK957</f>
        <v>Sim</v>
      </c>
      <c r="C957" s="183">
        <f>Simulações!K957</f>
        <v>70</v>
      </c>
      <c r="D957" s="172" t="str">
        <f>Simulações!G957</f>
        <v>C3</v>
      </c>
      <c r="E957" s="172" t="str">
        <f>Simulações!CH957</f>
        <v>SX LIGHTING</v>
      </c>
      <c r="F957" s="172" t="str">
        <f>Simulações!CI957</f>
        <v>SX-INEVO040HF</v>
      </c>
      <c r="G957" s="172">
        <f>Simulações!CN957</f>
        <v>39</v>
      </c>
      <c r="H957" s="172" t="str">
        <f>Simulações!CT957</f>
        <v>Longo I</v>
      </c>
      <c r="I957" s="172" t="str">
        <f>IF(Simulações!CU957="","",Simulações!CU957)</f>
        <v/>
      </c>
      <c r="J957" s="172" t="str">
        <f>IF(Simulações!CX957="","",Simulações!CX957)</f>
        <v/>
      </c>
      <c r="K957" s="176">
        <f>Simulações!AL957</f>
        <v>2</v>
      </c>
      <c r="L957" s="176">
        <f>Simulações!AS957</f>
        <v>0</v>
      </c>
      <c r="M957" s="172" t="str">
        <f>IF(Simulações!CY957="","",Simulações!CY957)</f>
        <v/>
      </c>
      <c r="N957" s="172" t="str">
        <f>IF(Simulações!CZ957="","",Simulações!CZ957)</f>
        <v/>
      </c>
      <c r="O957" s="172">
        <v>1</v>
      </c>
    </row>
    <row r="958" spans="1:15" ht="14.25" customHeight="1" x14ac:dyDescent="0.25">
      <c r="A958" s="1" t="str">
        <f>Simulações!D958</f>
        <v>Central [Estrutural]</v>
      </c>
      <c r="B958" s="172" t="str">
        <f>Simulações!DK958</f>
        <v>Sim</v>
      </c>
      <c r="C958" s="183">
        <f>Simulações!K958</f>
        <v>70</v>
      </c>
      <c r="D958" s="172" t="str">
        <f>Simulações!G958</f>
        <v>C3</v>
      </c>
      <c r="E958" s="172" t="str">
        <f>Simulações!CH958</f>
        <v>TECNOWATT</v>
      </c>
      <c r="F958" s="172" t="str">
        <f>Simulações!CI958</f>
        <v xml:space="preserve">SIGSAGPTLRRSSNDL_40W_50IBBRS
</v>
      </c>
      <c r="G958" s="172">
        <f>Simulações!CN958</f>
        <v>40</v>
      </c>
      <c r="H958" s="172" t="str">
        <f>Simulações!CT958</f>
        <v>Longo I</v>
      </c>
      <c r="I958" s="172" t="str">
        <f>IF(Simulações!CU958="","",Simulações!CU958)</f>
        <v/>
      </c>
      <c r="J958" s="172" t="str">
        <f>IF(Simulações!CX958="","",Simulações!CX958)</f>
        <v/>
      </c>
      <c r="K958" s="176">
        <f>Simulações!AL958</f>
        <v>2</v>
      </c>
      <c r="L958" s="176">
        <f>Simulações!AS958</f>
        <v>0</v>
      </c>
      <c r="M958" s="172" t="str">
        <f>IF(Simulações!CY958="","",Simulações!CY958)</f>
        <v/>
      </c>
      <c r="N958" s="172" t="str">
        <f>IF(Simulações!CZ958="","",Simulações!CZ958)</f>
        <v/>
      </c>
      <c r="O958" s="172">
        <v>1</v>
      </c>
    </row>
    <row r="959" spans="1:15" ht="14.25" customHeight="1" x14ac:dyDescent="0.25">
      <c r="A959" s="1" t="str">
        <f>Simulações!D959</f>
        <v>Ernesto Toqui [Estrutural]</v>
      </c>
      <c r="B959" s="172" t="str">
        <f>Simulações!DK959</f>
        <v>Sim</v>
      </c>
      <c r="C959" s="183">
        <f>Simulações!K959</f>
        <v>90</v>
      </c>
      <c r="D959" s="172" t="str">
        <f>Simulações!G959</f>
        <v>C3</v>
      </c>
      <c r="E959" s="172" t="str">
        <f>Simulações!CH959</f>
        <v>LEDSTAR</v>
      </c>
      <c r="F959" s="172" t="str">
        <f>Simulações!CI959</f>
        <v xml:space="preserve"> SL VT 9.1 35W</v>
      </c>
      <c r="G959" s="172">
        <f>Simulações!CN959</f>
        <v>35</v>
      </c>
      <c r="H959" s="172" t="str">
        <f>Simulações!CT959</f>
        <v>Médio I</v>
      </c>
      <c r="I959" s="172" t="str">
        <f>IF(Simulações!CU959="","",Simulações!CU959)</f>
        <v/>
      </c>
      <c r="J959" s="172" t="str">
        <f>IF(Simulações!CX959="","",Simulações!CX959)</f>
        <v/>
      </c>
      <c r="K959" s="176">
        <f>Simulações!AL959</f>
        <v>2</v>
      </c>
      <c r="L959" s="176">
        <f>Simulações!AS959</f>
        <v>0</v>
      </c>
      <c r="M959" s="172" t="str">
        <f>IF(Simulações!CY959="","",Simulações!CY959)</f>
        <v/>
      </c>
      <c r="N959" s="172" t="str">
        <f>IF(Simulações!CZ959="","",Simulações!CZ959)</f>
        <v/>
      </c>
      <c r="O959" s="172">
        <v>1</v>
      </c>
    </row>
    <row r="960" spans="1:15" ht="14.25" customHeight="1" x14ac:dyDescent="0.25">
      <c r="A960" s="1" t="str">
        <f>Simulações!D960</f>
        <v>Ernesto Toqui [Estrutural]</v>
      </c>
      <c r="B960" s="172" t="str">
        <f>Simulações!DK960</f>
        <v>Sim</v>
      </c>
      <c r="C960" s="183">
        <f>Simulações!K960</f>
        <v>90</v>
      </c>
      <c r="D960" s="172" t="str">
        <f>Simulações!G960</f>
        <v>C3</v>
      </c>
      <c r="E960" s="172" t="str">
        <f>Simulações!CH960</f>
        <v>SX LIGHTING</v>
      </c>
      <c r="F960" s="172" t="str">
        <f>Simulações!CI960</f>
        <v>SX-INEVO040HF</v>
      </c>
      <c r="G960" s="172">
        <f>Simulações!CN960</f>
        <v>39</v>
      </c>
      <c r="H960" s="172" t="str">
        <f>Simulações!CT960</f>
        <v>Médio I</v>
      </c>
      <c r="I960" s="172" t="str">
        <f>IF(Simulações!CU960="","",Simulações!CU960)</f>
        <v/>
      </c>
      <c r="J960" s="172" t="str">
        <f>IF(Simulações!CX960="","",Simulações!CX960)</f>
        <v/>
      </c>
      <c r="K960" s="176">
        <f>Simulações!AL960</f>
        <v>2</v>
      </c>
      <c r="L960" s="176">
        <f>Simulações!AS960</f>
        <v>0</v>
      </c>
      <c r="M960" s="172" t="str">
        <f>IF(Simulações!CY960="","",Simulações!CY960)</f>
        <v/>
      </c>
      <c r="N960" s="172" t="str">
        <f>IF(Simulações!CZ960="","",Simulações!CZ960)</f>
        <v/>
      </c>
      <c r="O960" s="172">
        <v>1</v>
      </c>
    </row>
    <row r="961" spans="1:15" ht="14.25" customHeight="1" x14ac:dyDescent="0.25">
      <c r="A961" s="1" t="str">
        <f>Simulações!D961</f>
        <v>Ernesto Toqui [Estrutural]</v>
      </c>
      <c r="B961" s="172" t="str">
        <f>Simulações!DK961</f>
        <v>Sim</v>
      </c>
      <c r="C961" s="183">
        <f>Simulações!K961</f>
        <v>90</v>
      </c>
      <c r="D961" s="172" t="str">
        <f>Simulações!G961</f>
        <v>C3</v>
      </c>
      <c r="E961" s="172" t="str">
        <f>Simulações!CH961</f>
        <v>TECNOWATT</v>
      </c>
      <c r="F961" s="172" t="str">
        <f>Simulações!CI961</f>
        <v xml:space="preserve">SIGSAGPTLRRSSNDL_40W_50IBBRS
</v>
      </c>
      <c r="G961" s="172">
        <f>Simulações!CN961</f>
        <v>40</v>
      </c>
      <c r="H961" s="172" t="str">
        <f>Simulações!CT961</f>
        <v>Médio I</v>
      </c>
      <c r="I961" s="172" t="str">
        <f>IF(Simulações!CU961="","",Simulações!CU961)</f>
        <v/>
      </c>
      <c r="J961" s="172" t="str">
        <f>IF(Simulações!CX961="","",Simulações!CX961)</f>
        <v/>
      </c>
      <c r="K961" s="176">
        <f>Simulações!AL961</f>
        <v>2</v>
      </c>
      <c r="L961" s="176">
        <f>Simulações!AS961</f>
        <v>0</v>
      </c>
      <c r="M961" s="172" t="str">
        <f>IF(Simulações!CY961="","",Simulações!CY961)</f>
        <v/>
      </c>
      <c r="N961" s="172" t="str">
        <f>IF(Simulações!CZ961="","",Simulações!CZ961)</f>
        <v/>
      </c>
      <c r="O961" s="172">
        <v>1</v>
      </c>
    </row>
    <row r="962" spans="1:15" ht="14.25" customHeight="1" x14ac:dyDescent="0.25">
      <c r="A962" s="1" t="str">
        <f>Simulações!D962</f>
        <v>Coronel Mizael  De Mendoca [Estrutural]</v>
      </c>
      <c r="B962" s="172" t="str">
        <f>Simulações!DK962</f>
        <v>Sim</v>
      </c>
      <c r="C962" s="183">
        <f>Simulações!K962</f>
        <v>70</v>
      </c>
      <c r="D962" s="172" t="str">
        <f>Simulações!G962</f>
        <v>C5</v>
      </c>
      <c r="E962" s="172" t="str">
        <f>Simulações!CH962</f>
        <v>LEDSTAR</v>
      </c>
      <c r="F962" s="172" t="str">
        <f>Simulações!CI962</f>
        <v xml:space="preserve"> SL VT 9.1 35W</v>
      </c>
      <c r="G962" s="172">
        <f>Simulações!CN962</f>
        <v>35</v>
      </c>
      <c r="H962" s="172" t="str">
        <f>Simulações!CT962</f>
        <v>Médio II</v>
      </c>
      <c r="I962" s="172" t="str">
        <f>IF(Simulações!CU962="","",Simulações!CU962)</f>
        <v/>
      </c>
      <c r="J962" s="172" t="str">
        <f>IF(Simulações!CX962="","",Simulações!CX962)</f>
        <v/>
      </c>
      <c r="K962" s="176">
        <f>Simulações!AL962</f>
        <v>2</v>
      </c>
      <c r="L962" s="176">
        <f>Simulações!AS962</f>
        <v>0</v>
      </c>
      <c r="M962" s="172" t="str">
        <f>IF(Simulações!CY962="","",Simulações!CY962)</f>
        <v/>
      </c>
      <c r="N962" s="172" t="str">
        <f>IF(Simulações!CZ962="","",Simulações!CZ962)</f>
        <v/>
      </c>
      <c r="O962" s="172">
        <v>1</v>
      </c>
    </row>
    <row r="963" spans="1:15" ht="14.25" customHeight="1" x14ac:dyDescent="0.25">
      <c r="A963" s="1" t="str">
        <f>Simulações!D963</f>
        <v>Coronel Mizael  De Mendoca [Estrutural]</v>
      </c>
      <c r="B963" s="172" t="str">
        <f>Simulações!DK963</f>
        <v>Sim</v>
      </c>
      <c r="C963" s="183">
        <f>Simulações!K963</f>
        <v>70</v>
      </c>
      <c r="D963" s="172" t="str">
        <f>Simulações!G963</f>
        <v>C5</v>
      </c>
      <c r="E963" s="172" t="str">
        <f>Simulações!CH963</f>
        <v>SX LIGHTING</v>
      </c>
      <c r="F963" s="172" t="str">
        <f>Simulações!CI963</f>
        <v>SX-INEVO040HF</v>
      </c>
      <c r="G963" s="172">
        <f>Simulações!CN963</f>
        <v>39</v>
      </c>
      <c r="H963" s="172" t="str">
        <f>Simulações!CT963</f>
        <v>Médio II</v>
      </c>
      <c r="I963" s="172" t="str">
        <f>IF(Simulações!CU963="","",Simulações!CU963)</f>
        <v/>
      </c>
      <c r="J963" s="172" t="str">
        <f>IF(Simulações!CX963="","",Simulações!CX963)</f>
        <v/>
      </c>
      <c r="K963" s="176">
        <f>Simulações!AL963</f>
        <v>2</v>
      </c>
      <c r="L963" s="176">
        <f>Simulações!AS963</f>
        <v>0</v>
      </c>
      <c r="M963" s="172" t="str">
        <f>IF(Simulações!CY963="","",Simulações!CY963)</f>
        <v/>
      </c>
      <c r="N963" s="172" t="str">
        <f>IF(Simulações!CZ963="","",Simulações!CZ963)</f>
        <v/>
      </c>
      <c r="O963" s="172">
        <v>1</v>
      </c>
    </row>
    <row r="964" spans="1:15" ht="14.25" customHeight="1" x14ac:dyDescent="0.25">
      <c r="A964" s="1" t="str">
        <f>Simulações!D964</f>
        <v>Coronel Mizael  De Mendoca [Estrutural]</v>
      </c>
      <c r="B964" s="172" t="str">
        <f>Simulações!DK964</f>
        <v>Sim</v>
      </c>
      <c r="C964" s="183">
        <f>Simulações!K964</f>
        <v>70</v>
      </c>
      <c r="D964" s="172" t="str">
        <f>Simulações!G964</f>
        <v>C5</v>
      </c>
      <c r="E964" s="172" t="str">
        <f>Simulações!CH964</f>
        <v>TECNOWATT</v>
      </c>
      <c r="F964" s="172" t="str">
        <f>Simulações!CI964</f>
        <v xml:space="preserve">SIGSAGPTLRRSSNDL_40W_50IBBRS
</v>
      </c>
      <c r="G964" s="172">
        <f>Simulações!CN964</f>
        <v>40</v>
      </c>
      <c r="H964" s="172" t="str">
        <f>Simulações!CT964</f>
        <v>Médio II</v>
      </c>
      <c r="I964" s="172" t="str">
        <f>IF(Simulações!CU964="","",Simulações!CU964)</f>
        <v/>
      </c>
      <c r="J964" s="172" t="str">
        <f>IF(Simulações!CX964="","",Simulações!CX964)</f>
        <v/>
      </c>
      <c r="K964" s="176">
        <f>Simulações!AL964</f>
        <v>2</v>
      </c>
      <c r="L964" s="176">
        <f>Simulações!AS964</f>
        <v>0</v>
      </c>
      <c r="M964" s="172" t="str">
        <f>IF(Simulações!CY964="","",Simulações!CY964)</f>
        <v/>
      </c>
      <c r="N964" s="172" t="str">
        <f>IF(Simulações!CZ964="","",Simulações!CZ964)</f>
        <v/>
      </c>
      <c r="O964" s="172">
        <v>1</v>
      </c>
    </row>
    <row r="965" spans="1:15" ht="14.25" customHeight="1" x14ac:dyDescent="0.25">
      <c r="A965" s="1" t="str">
        <f>Simulações!D965</f>
        <v>Alisio Cavalcanti [Estrutural]</v>
      </c>
      <c r="B965" s="172" t="str">
        <f>Simulações!DK965</f>
        <v>Sim</v>
      </c>
      <c r="C965" s="183">
        <f>Simulações!K965</f>
        <v>70</v>
      </c>
      <c r="D965" s="172" t="str">
        <f>Simulações!G965</f>
        <v>C4</v>
      </c>
      <c r="E965" s="172" t="e">
        <f>Simulações!CH965</f>
        <v>#N/A</v>
      </c>
      <c r="F965" s="172">
        <f>Simulações!CI965</f>
        <v>0</v>
      </c>
      <c r="G965" s="172" t="e">
        <f>Simulações!CN965</f>
        <v>#N/A</v>
      </c>
      <c r="H965" s="172" t="str">
        <f>Simulações!CT965</f>
        <v>Médio II</v>
      </c>
      <c r="I965" s="172" t="str">
        <f>IF(Simulações!CU965="","",Simulações!CU965)</f>
        <v/>
      </c>
      <c r="J965" s="172" t="str">
        <f>IF(Simulações!CX965="","",Simulações!CX965)</f>
        <v/>
      </c>
      <c r="K965" s="176">
        <f>Simulações!AL965</f>
        <v>2</v>
      </c>
      <c r="L965" s="176">
        <f>Simulações!AS965</f>
        <v>0</v>
      </c>
      <c r="M965" s="172" t="str">
        <f>IF(Simulações!CY965="","",Simulações!CY965)</f>
        <v/>
      </c>
      <c r="N965" s="172" t="str">
        <f>IF(Simulações!CZ965="","",Simulações!CZ965)</f>
        <v/>
      </c>
      <c r="O965" s="172">
        <v>1</v>
      </c>
    </row>
    <row r="966" spans="1:15" ht="14.25" customHeight="1" x14ac:dyDescent="0.25">
      <c r="A966" s="1" t="str">
        <f>Simulações!D966</f>
        <v>Alisio Cavalcanti [Estrutural]</v>
      </c>
      <c r="B966" s="172" t="str">
        <f>Simulações!DK966</f>
        <v>Sim</v>
      </c>
      <c r="C966" s="183">
        <f>Simulações!K966</f>
        <v>70</v>
      </c>
      <c r="D966" s="172" t="str">
        <f>Simulações!G966</f>
        <v>C4</v>
      </c>
      <c r="E966" s="172" t="e">
        <f>Simulações!CH966</f>
        <v>#N/A</v>
      </c>
      <c r="F966" s="172">
        <f>Simulações!CI966</f>
        <v>0</v>
      </c>
      <c r="G966" s="172" t="e">
        <f>Simulações!CN966</f>
        <v>#N/A</v>
      </c>
      <c r="H966" s="172" t="str">
        <f>Simulações!CT966</f>
        <v>Médio II</v>
      </c>
      <c r="I966" s="172" t="str">
        <f>IF(Simulações!CU966="","",Simulações!CU966)</f>
        <v/>
      </c>
      <c r="J966" s="172" t="str">
        <f>IF(Simulações!CX966="","",Simulações!CX966)</f>
        <v/>
      </c>
      <c r="K966" s="176">
        <f>Simulações!AL966</f>
        <v>2</v>
      </c>
      <c r="L966" s="176">
        <f>Simulações!AS966</f>
        <v>0</v>
      </c>
      <c r="M966" s="172" t="str">
        <f>IF(Simulações!CY966="","",Simulações!CY966)</f>
        <v/>
      </c>
      <c r="N966" s="172" t="str">
        <f>IF(Simulações!CZ966="","",Simulações!CZ966)</f>
        <v/>
      </c>
      <c r="O966" s="172">
        <v>1</v>
      </c>
    </row>
    <row r="967" spans="1:15" ht="14.25" customHeight="1" x14ac:dyDescent="0.25">
      <c r="A967" s="1" t="str">
        <f>Simulações!D967</f>
        <v>Alisio Cavalcanti [Estrutural]</v>
      </c>
      <c r="B967" s="172" t="str">
        <f>Simulações!DK967</f>
        <v>Sim</v>
      </c>
      <c r="C967" s="183">
        <f>Simulações!K967</f>
        <v>70</v>
      </c>
      <c r="D967" s="172" t="str">
        <f>Simulações!G967</f>
        <v>C4</v>
      </c>
      <c r="E967" s="172" t="e">
        <f>Simulações!CH967</f>
        <v>#N/A</v>
      </c>
      <c r="F967" s="172">
        <f>Simulações!CI967</f>
        <v>0</v>
      </c>
      <c r="G967" s="172" t="e">
        <f>Simulações!CN967</f>
        <v>#N/A</v>
      </c>
      <c r="H967" s="172" t="str">
        <f>Simulações!CT967</f>
        <v>Médio II</v>
      </c>
      <c r="I967" s="172" t="str">
        <f>IF(Simulações!CU967="","",Simulações!CU967)</f>
        <v/>
      </c>
      <c r="J967" s="172" t="str">
        <f>IF(Simulações!CX967="","",Simulações!CX967)</f>
        <v/>
      </c>
      <c r="K967" s="176">
        <f>Simulações!AL967</f>
        <v>2</v>
      </c>
      <c r="L967" s="176">
        <f>Simulações!AS967</f>
        <v>0</v>
      </c>
      <c r="M967" s="172" t="str">
        <f>IF(Simulações!CY967="","",Simulações!CY967)</f>
        <v/>
      </c>
      <c r="N967" s="172" t="str">
        <f>IF(Simulações!CZ967="","",Simulações!CZ967)</f>
        <v/>
      </c>
      <c r="O967" s="172">
        <v>1</v>
      </c>
    </row>
    <row r="968" spans="1:15" ht="14.25" customHeight="1" x14ac:dyDescent="0.25">
      <c r="A968" s="1" t="str">
        <f>Simulações!D968</f>
        <v>Rua Visconde de Jequitinhonha [Estrutural]</v>
      </c>
      <c r="B968" s="172" t="str">
        <f>Simulações!DK968</f>
        <v>Sim</v>
      </c>
      <c r="C968" s="183">
        <f>Simulações!K968</f>
        <v>150</v>
      </c>
      <c r="D968" s="172" t="str">
        <f>Simulações!G968</f>
        <v>C3</v>
      </c>
      <c r="E968" s="172" t="str">
        <f>Simulações!CH968</f>
        <v>LEDSTAR</v>
      </c>
      <c r="F968" s="172" t="str">
        <f>Simulações!CI968</f>
        <v xml:space="preserve"> SL VT 9.1 65W</v>
      </c>
      <c r="G968" s="172">
        <f>Simulações!CN968</f>
        <v>65</v>
      </c>
      <c r="H968" s="172" t="str">
        <f>Simulações!CT968</f>
        <v>Médio II</v>
      </c>
      <c r="I968" s="172" t="str">
        <f>IF(Simulações!CU968="","",Simulações!CU968)</f>
        <v/>
      </c>
      <c r="J968" s="172" t="str">
        <f>IF(Simulações!CX968="","",Simulações!CX968)</f>
        <v/>
      </c>
      <c r="K968" s="176">
        <f>Simulações!AL968</f>
        <v>2</v>
      </c>
      <c r="L968" s="176">
        <f>Simulações!AS968</f>
        <v>2</v>
      </c>
      <c r="M968" s="172" t="str">
        <f>IF(Simulações!CY968="","",Simulações!CY968)</f>
        <v/>
      </c>
      <c r="N968" s="172" t="str">
        <f>IF(Simulações!CZ968="","",Simulações!CZ968)</f>
        <v/>
      </c>
      <c r="O968" s="172">
        <v>1</v>
      </c>
    </row>
    <row r="969" spans="1:15" ht="14.25" customHeight="1" x14ac:dyDescent="0.25">
      <c r="A969" s="1" t="str">
        <f>Simulações!D969</f>
        <v>Rua Visconde de Jequitinhonha [Estrutural]</v>
      </c>
      <c r="B969" s="172" t="str">
        <f>Simulações!DK969</f>
        <v>Sim</v>
      </c>
      <c r="C969" s="183">
        <f>Simulações!K969</f>
        <v>150</v>
      </c>
      <c r="D969" s="172" t="str">
        <f>Simulações!G969</f>
        <v>C3</v>
      </c>
      <c r="E969" s="172" t="str">
        <f>Simulações!CH969</f>
        <v>SX LIGHTING</v>
      </c>
      <c r="F969" s="172" t="str">
        <f>Simulações!CI969</f>
        <v>SX-INEVO050HF</v>
      </c>
      <c r="G969" s="172">
        <f>Simulações!CN969</f>
        <v>50</v>
      </c>
      <c r="H969" s="172" t="str">
        <f>Simulações!CT969</f>
        <v>Médio II</v>
      </c>
      <c r="I969" s="172" t="str">
        <f>IF(Simulações!CU969="","",Simulações!CU969)</f>
        <v/>
      </c>
      <c r="J969" s="172" t="str">
        <f>IF(Simulações!CX969="","",Simulações!CX969)</f>
        <v/>
      </c>
      <c r="K969" s="176">
        <f>Simulações!AL969</f>
        <v>2</v>
      </c>
      <c r="L969" s="176">
        <f>Simulações!AS969</f>
        <v>2</v>
      </c>
      <c r="M969" s="172" t="str">
        <f>IF(Simulações!CY969="","",Simulações!CY969)</f>
        <v/>
      </c>
      <c r="N969" s="172" t="str">
        <f>IF(Simulações!CZ969="","",Simulações!CZ969)</f>
        <v/>
      </c>
      <c r="O969" s="172">
        <v>1</v>
      </c>
    </row>
    <row r="970" spans="1:15" ht="14.25" customHeight="1" x14ac:dyDescent="0.25">
      <c r="A970" s="1" t="str">
        <f>Simulações!D970</f>
        <v>Rua Visconde de Jequitinhonha [Estrutural]</v>
      </c>
      <c r="B970" s="172" t="str">
        <f>Simulações!DK970</f>
        <v>Sim</v>
      </c>
      <c r="C970" s="183">
        <f>Simulações!K970</f>
        <v>150</v>
      </c>
      <c r="D970" s="172" t="str">
        <f>Simulações!G970</f>
        <v>C3</v>
      </c>
      <c r="E970" s="172" t="str">
        <f>Simulações!CH970</f>
        <v>TECNOWATT</v>
      </c>
      <c r="F970" s="172" t="str">
        <f>Simulações!CI970</f>
        <v xml:space="preserve">SIGSAGPTLRRSSNDL_60W_73IBBRS
</v>
      </c>
      <c r="G970" s="172">
        <f>Simulações!CN970</f>
        <v>60</v>
      </c>
      <c r="H970" s="172" t="str">
        <f>Simulações!CT970</f>
        <v>Médio II</v>
      </c>
      <c r="I970" s="172" t="str">
        <f>IF(Simulações!CU970="","",Simulações!CU970)</f>
        <v/>
      </c>
      <c r="J970" s="172" t="str">
        <f>IF(Simulações!CX970="","",Simulações!CX970)</f>
        <v/>
      </c>
      <c r="K970" s="176">
        <f>Simulações!AL970</f>
        <v>2</v>
      </c>
      <c r="L970" s="176">
        <f>Simulações!AS970</f>
        <v>2</v>
      </c>
      <c r="M970" s="172" t="str">
        <f>IF(Simulações!CY970="","",Simulações!CY970)</f>
        <v/>
      </c>
      <c r="N970" s="172" t="str">
        <f>IF(Simulações!CZ970="","",Simulações!CZ970)</f>
        <v/>
      </c>
      <c r="O970" s="172">
        <v>1</v>
      </c>
    </row>
    <row r="971" spans="1:15" ht="14.25" customHeight="1" x14ac:dyDescent="0.25">
      <c r="A971" s="1" t="str">
        <f>Simulações!D971</f>
        <v>Rua PatrocAnio [Estrutural]</v>
      </c>
      <c r="B971" s="172" t="str">
        <f>Simulações!DK971</f>
        <v>Sim</v>
      </c>
      <c r="C971" s="183">
        <f>Simulações!K971</f>
        <v>70</v>
      </c>
      <c r="D971" s="172" t="str">
        <f>Simulações!G971</f>
        <v>C4</v>
      </c>
      <c r="E971" s="172" t="str">
        <f>Simulações!CH971</f>
        <v>LEDSTAR</v>
      </c>
      <c r="F971" s="172" t="str">
        <f>Simulações!CI971</f>
        <v xml:space="preserve"> SL VT 9.1 65W</v>
      </c>
      <c r="G971" s="172">
        <f>Simulações!CN971</f>
        <v>65</v>
      </c>
      <c r="H971" s="172" t="str">
        <f>Simulações!CT971</f>
        <v>Longo I</v>
      </c>
      <c r="I971" s="172" t="str">
        <f>IF(Simulações!CU971="","",Simulações!CU971)</f>
        <v>Médio I</v>
      </c>
      <c r="J971" s="172" t="str">
        <f>IF(Simulações!CX971="","",Simulações!CX971)</f>
        <v/>
      </c>
      <c r="K971" s="176">
        <f>Simulações!AL971</f>
        <v>2</v>
      </c>
      <c r="L971" s="176">
        <f>Simulações!AS971</f>
        <v>0</v>
      </c>
      <c r="M971" s="172" t="str">
        <f>IF(Simulações!CY971="","",Simulações!CY971)</f>
        <v/>
      </c>
      <c r="N971" s="172" t="str">
        <f>IF(Simulações!CZ971="","",Simulações!CZ971)</f>
        <v/>
      </c>
      <c r="O971" s="172">
        <v>1</v>
      </c>
    </row>
    <row r="972" spans="1:15" ht="14.25" customHeight="1" x14ac:dyDescent="0.25">
      <c r="A972" s="1" t="str">
        <f>Simulações!D972</f>
        <v>Rua PatrocAnio [Estrutural]</v>
      </c>
      <c r="B972" s="172" t="str">
        <f>Simulações!DK972</f>
        <v>Sim</v>
      </c>
      <c r="C972" s="183">
        <f>Simulações!K972</f>
        <v>70</v>
      </c>
      <c r="D972" s="172" t="str">
        <f>Simulações!G972</f>
        <v>C4</v>
      </c>
      <c r="E972" s="172" t="str">
        <f>Simulações!CH972</f>
        <v>SX LIGHTING</v>
      </c>
      <c r="F972" s="172" t="str">
        <f>Simulações!CI972</f>
        <v>SX-INEVO050HF</v>
      </c>
      <c r="G972" s="172">
        <f>Simulações!CN972</f>
        <v>50</v>
      </c>
      <c r="H972" s="172" t="str">
        <f>Simulações!CT972</f>
        <v>Longo I</v>
      </c>
      <c r="I972" s="172" t="str">
        <f>IF(Simulações!CU972="","",Simulações!CU972)</f>
        <v>Médio II</v>
      </c>
      <c r="J972" s="172" t="str">
        <f>IF(Simulações!CX972="","",Simulações!CX972)</f>
        <v/>
      </c>
      <c r="K972" s="176">
        <f>Simulações!AL972</f>
        <v>2</v>
      </c>
      <c r="L972" s="176">
        <f>Simulações!AS972</f>
        <v>0</v>
      </c>
      <c r="M972" s="172" t="str">
        <f>IF(Simulações!CY972="","",Simulações!CY972)</f>
        <v/>
      </c>
      <c r="N972" s="172" t="str">
        <f>IF(Simulações!CZ972="","",Simulações!CZ972)</f>
        <v/>
      </c>
      <c r="O972" s="172">
        <v>1</v>
      </c>
    </row>
    <row r="973" spans="1:15" ht="14.25" customHeight="1" x14ac:dyDescent="0.25">
      <c r="A973" s="1" t="str">
        <f>Simulações!D973</f>
        <v>Rua PatrocAnio [Estrutural]</v>
      </c>
      <c r="B973" s="172" t="str">
        <f>Simulações!DK973</f>
        <v>Sim</v>
      </c>
      <c r="C973" s="183">
        <f>Simulações!K973</f>
        <v>70</v>
      </c>
      <c r="D973" s="172" t="str">
        <f>Simulações!G973</f>
        <v>C4</v>
      </c>
      <c r="E973" s="172" t="str">
        <f>Simulações!CH973</f>
        <v>TECNOWATT</v>
      </c>
      <c r="F973" s="172" t="str">
        <f>Simulações!CI973</f>
        <v xml:space="preserve">SIGSAGPTLRRSSNDL_60W_73IBBRS
</v>
      </c>
      <c r="G973" s="172">
        <f>Simulações!CN973</f>
        <v>60</v>
      </c>
      <c r="H973" s="172" t="str">
        <f>Simulações!CT973</f>
        <v>Longo I</v>
      </c>
      <c r="I973" s="172" t="str">
        <f>IF(Simulações!CU973="","",Simulações!CU973)</f>
        <v>Longo I</v>
      </c>
      <c r="J973" s="172" t="str">
        <f>IF(Simulações!CX973="","",Simulações!CX973)</f>
        <v/>
      </c>
      <c r="K973" s="176">
        <f>Simulações!AL973</f>
        <v>2</v>
      </c>
      <c r="L973" s="176">
        <f>Simulações!AS973</f>
        <v>0</v>
      </c>
      <c r="M973" s="172" t="str">
        <f>IF(Simulações!CY973="","",Simulações!CY973)</f>
        <v/>
      </c>
      <c r="N973" s="172" t="str">
        <f>IF(Simulações!CZ973="","",Simulações!CZ973)</f>
        <v/>
      </c>
      <c r="O973" s="172">
        <v>1</v>
      </c>
    </row>
    <row r="974" spans="1:15" ht="14.25" customHeight="1" x14ac:dyDescent="0.25">
      <c r="A974" s="1" t="str">
        <f>Simulações!D974</f>
        <v>Das Castanholas [Estrutural]</v>
      </c>
      <c r="B974" s="172" t="str">
        <f>Simulações!DK974</f>
        <v>Sim</v>
      </c>
      <c r="C974" s="183">
        <f>Simulações!K974</f>
        <v>70</v>
      </c>
      <c r="D974" s="172" t="str">
        <f>Simulações!G974</f>
        <v>C5</v>
      </c>
      <c r="E974" s="172" t="e">
        <f>Simulações!CH974</f>
        <v>#N/A</v>
      </c>
      <c r="F974" s="172">
        <f>Simulações!CI974</f>
        <v>0</v>
      </c>
      <c r="G974" s="172" t="e">
        <f>Simulações!CN974</f>
        <v>#N/A</v>
      </c>
      <c r="H974" s="172" t="str">
        <f>Simulações!CT974</f>
        <v>Médio I</v>
      </c>
      <c r="I974" s="172" t="str">
        <f>IF(Simulações!CU974="","",Simulações!CU974)</f>
        <v/>
      </c>
      <c r="J974" s="172" t="str">
        <f>IF(Simulações!CX974="","",Simulações!CX974)</f>
        <v/>
      </c>
      <c r="K974" s="176">
        <f>Simulações!AL974</f>
        <v>2</v>
      </c>
      <c r="L974" s="176">
        <f>Simulações!AS974</f>
        <v>0</v>
      </c>
      <c r="M974" s="172" t="str">
        <f>IF(Simulações!CY974="","",Simulações!CY974)</f>
        <v/>
      </c>
      <c r="N974" s="172" t="str">
        <f>IF(Simulações!CZ974="","",Simulações!CZ974)</f>
        <v/>
      </c>
      <c r="O974" s="172">
        <v>1</v>
      </c>
    </row>
    <row r="975" spans="1:15" ht="14.25" customHeight="1" x14ac:dyDescent="0.25">
      <c r="A975" s="1" t="str">
        <f>Simulações!D975</f>
        <v>Das Castanholas [Estrutural]</v>
      </c>
      <c r="B975" s="172" t="str">
        <f>Simulações!DK975</f>
        <v>Sim</v>
      </c>
      <c r="C975" s="183">
        <f>Simulações!K975</f>
        <v>70</v>
      </c>
      <c r="D975" s="172" t="str">
        <f>Simulações!G975</f>
        <v>C5</v>
      </c>
      <c r="E975" s="172" t="e">
        <f>Simulações!CH975</f>
        <v>#N/A</v>
      </c>
      <c r="F975" s="172">
        <f>Simulações!CI975</f>
        <v>0</v>
      </c>
      <c r="G975" s="172" t="e">
        <f>Simulações!CN975</f>
        <v>#N/A</v>
      </c>
      <c r="H975" s="172" t="str">
        <f>Simulações!CT975</f>
        <v>Médio I</v>
      </c>
      <c r="I975" s="172" t="str">
        <f>IF(Simulações!CU975="","",Simulações!CU975)</f>
        <v/>
      </c>
      <c r="J975" s="172" t="str">
        <f>IF(Simulações!CX975="","",Simulações!CX975)</f>
        <v/>
      </c>
      <c r="K975" s="176">
        <f>Simulações!AL975</f>
        <v>2</v>
      </c>
      <c r="L975" s="176">
        <f>Simulações!AS975</f>
        <v>0</v>
      </c>
      <c r="M975" s="172" t="str">
        <f>IF(Simulações!CY975="","",Simulações!CY975)</f>
        <v/>
      </c>
      <c r="N975" s="172" t="str">
        <f>IF(Simulações!CZ975="","",Simulações!CZ975)</f>
        <v/>
      </c>
      <c r="O975" s="172">
        <v>1</v>
      </c>
    </row>
    <row r="976" spans="1:15" ht="14.25" customHeight="1" x14ac:dyDescent="0.25">
      <c r="A976" s="1" t="str">
        <f>Simulações!D976</f>
        <v>Das Castanholas [Estrutural]</v>
      </c>
      <c r="B976" s="172" t="str">
        <f>Simulações!DK976</f>
        <v>Sim</v>
      </c>
      <c r="C976" s="183">
        <f>Simulações!K976</f>
        <v>70</v>
      </c>
      <c r="D976" s="172" t="str">
        <f>Simulações!G976</f>
        <v>C5</v>
      </c>
      <c r="E976" s="172" t="e">
        <f>Simulações!CH976</f>
        <v>#N/A</v>
      </c>
      <c r="F976" s="172">
        <f>Simulações!CI976</f>
        <v>0</v>
      </c>
      <c r="G976" s="172" t="e">
        <f>Simulações!CN976</f>
        <v>#N/A</v>
      </c>
      <c r="H976" s="172" t="str">
        <f>Simulações!CT976</f>
        <v>Médio I</v>
      </c>
      <c r="I976" s="172" t="str">
        <f>IF(Simulações!CU976="","",Simulações!CU976)</f>
        <v/>
      </c>
      <c r="J976" s="172" t="str">
        <f>IF(Simulações!CX976="","",Simulações!CX976)</f>
        <v/>
      </c>
      <c r="K976" s="176">
        <f>Simulações!AL976</f>
        <v>2</v>
      </c>
      <c r="L976" s="176">
        <f>Simulações!AS976</f>
        <v>0</v>
      </c>
      <c r="M976" s="172" t="str">
        <f>IF(Simulações!CY976="","",Simulações!CY976)</f>
        <v/>
      </c>
      <c r="N976" s="172" t="str">
        <f>IF(Simulações!CZ976="","",Simulações!CZ976)</f>
        <v/>
      </c>
      <c r="O976" s="172">
        <v>1</v>
      </c>
    </row>
    <row r="977" spans="1:15" ht="14.25" customHeight="1" x14ac:dyDescent="0.25">
      <c r="A977" s="1" t="str">
        <f>Simulações!D977</f>
        <v>R. Rego Monteiro [Estrutural]</v>
      </c>
      <c r="B977" s="172" t="str">
        <f>Simulações!DK977</f>
        <v>Sim</v>
      </c>
      <c r="C977" s="183">
        <f>Simulações!K977</f>
        <v>70</v>
      </c>
      <c r="D977" s="172" t="str">
        <f>Simulações!G977</f>
        <v>C4</v>
      </c>
      <c r="E977" s="172" t="str">
        <f>Simulações!CH977</f>
        <v>LEDSTAR</v>
      </c>
      <c r="F977" s="172" t="str">
        <f>Simulações!CI977</f>
        <v xml:space="preserve"> SL VT 9.1 44W</v>
      </c>
      <c r="G977" s="172">
        <f>Simulações!CN977</f>
        <v>44</v>
      </c>
      <c r="H977" s="172" t="str">
        <f>Simulações!CT977</f>
        <v>Médio I</v>
      </c>
      <c r="I977" s="172" t="str">
        <f>IF(Simulações!CU977="","",Simulações!CU977)</f>
        <v/>
      </c>
      <c r="J977" s="172" t="str">
        <f>IF(Simulações!CX977="","",Simulações!CX977)</f>
        <v/>
      </c>
      <c r="K977" s="176">
        <f>Simulações!AL977</f>
        <v>2</v>
      </c>
      <c r="L977" s="176">
        <f>Simulações!AS977</f>
        <v>0</v>
      </c>
      <c r="M977" s="172" t="str">
        <f>IF(Simulações!CY977="","",Simulações!CY977)</f>
        <v/>
      </c>
      <c r="N977" s="172" t="str">
        <f>IF(Simulações!CZ977="","",Simulações!CZ977)</f>
        <v/>
      </c>
      <c r="O977" s="172">
        <v>1</v>
      </c>
    </row>
    <row r="978" spans="1:15" ht="14.25" customHeight="1" x14ac:dyDescent="0.25">
      <c r="A978" s="1" t="str">
        <f>Simulações!D978</f>
        <v>R. Rego Monteiro [Estrutural]</v>
      </c>
      <c r="B978" s="172" t="str">
        <f>Simulações!DK978</f>
        <v>Sim</v>
      </c>
      <c r="C978" s="183">
        <f>Simulações!K978</f>
        <v>70</v>
      </c>
      <c r="D978" s="172" t="str">
        <f>Simulações!G978</f>
        <v>C4</v>
      </c>
      <c r="E978" s="172" t="str">
        <f>Simulações!CH978</f>
        <v>SX LIGHTING</v>
      </c>
      <c r="F978" s="172" t="str">
        <f>Simulações!CI978</f>
        <v>SX-INEVO050HF</v>
      </c>
      <c r="G978" s="172">
        <f>Simulações!CN978</f>
        <v>50</v>
      </c>
      <c r="H978" s="172" t="str">
        <f>Simulações!CT978</f>
        <v>Médio I</v>
      </c>
      <c r="I978" s="172" t="str">
        <f>IF(Simulações!CU978="","",Simulações!CU978)</f>
        <v/>
      </c>
      <c r="J978" s="172" t="str">
        <f>IF(Simulações!CX978="","",Simulações!CX978)</f>
        <v/>
      </c>
      <c r="K978" s="176">
        <f>Simulações!AL978</f>
        <v>2</v>
      </c>
      <c r="L978" s="176">
        <f>Simulações!AS978</f>
        <v>0</v>
      </c>
      <c r="M978" s="172" t="str">
        <f>IF(Simulações!CY978="","",Simulações!CY978)</f>
        <v/>
      </c>
      <c r="N978" s="172" t="str">
        <f>IF(Simulações!CZ978="","",Simulações!CZ978)</f>
        <v/>
      </c>
      <c r="O978" s="172">
        <v>1</v>
      </c>
    </row>
    <row r="979" spans="1:15" ht="14.25" customHeight="1" x14ac:dyDescent="0.25">
      <c r="A979" s="1" t="str">
        <f>Simulações!D979</f>
        <v>R. Rego Monteiro [Estrutural]</v>
      </c>
      <c r="B979" s="172" t="str">
        <f>Simulações!DK979</f>
        <v>Sim</v>
      </c>
      <c r="C979" s="183">
        <f>Simulações!K979</f>
        <v>70</v>
      </c>
      <c r="D979" s="172" t="str">
        <f>Simulações!G979</f>
        <v>C4</v>
      </c>
      <c r="E979" s="172" t="str">
        <f>Simulações!CH979</f>
        <v>TECNOWATT</v>
      </c>
      <c r="F979" s="172" t="str">
        <f>Simulações!CI979</f>
        <v xml:space="preserve">SIGSAGPTLRRSSNDL_50W_61IBBRS
</v>
      </c>
      <c r="G979" s="172">
        <f>Simulações!CN979</f>
        <v>50</v>
      </c>
      <c r="H979" s="172" t="str">
        <f>Simulações!CT979</f>
        <v>Médio I</v>
      </c>
      <c r="I979" s="172" t="str">
        <f>IF(Simulações!CU979="","",Simulações!CU979)</f>
        <v>Médio II</v>
      </c>
      <c r="J979" s="172" t="str">
        <f>IF(Simulações!CX979="","",Simulações!CX979)</f>
        <v/>
      </c>
      <c r="K979" s="176">
        <f>Simulações!AL979</f>
        <v>2</v>
      </c>
      <c r="L979" s="176">
        <f>Simulações!AS979</f>
        <v>0</v>
      </c>
      <c r="M979" s="172" t="str">
        <f>IF(Simulações!CY979="","",Simulações!CY979)</f>
        <v/>
      </c>
      <c r="N979" s="172" t="str">
        <f>IF(Simulações!CZ979="","",Simulações!CZ979)</f>
        <v/>
      </c>
      <c r="O979" s="172">
        <v>1</v>
      </c>
    </row>
    <row r="980" spans="1:15" ht="14.25" customHeight="1" x14ac:dyDescent="0.25">
      <c r="A980" s="1" t="str">
        <f>Simulações!D980</f>
        <v>Cabedelo [Estrutural]</v>
      </c>
      <c r="B980" s="172" t="str">
        <f>Simulações!DK980</f>
        <v>Sim</v>
      </c>
      <c r="C980" s="183">
        <f>Simulações!K980</f>
        <v>96</v>
      </c>
      <c r="D980" s="172" t="str">
        <f>Simulações!G980</f>
        <v>C4</v>
      </c>
      <c r="E980" s="172" t="str">
        <f>Simulações!CH980</f>
        <v>LEDSTAR</v>
      </c>
      <c r="F980" s="172" t="str">
        <f>Simulações!CI980</f>
        <v xml:space="preserve"> SL VT 9.1 35W</v>
      </c>
      <c r="G980" s="172">
        <f>Simulações!CN980</f>
        <v>35</v>
      </c>
      <c r="H980" s="172" t="str">
        <f>Simulações!CT980</f>
        <v>Longo II</v>
      </c>
      <c r="I980" s="172" t="str">
        <f>IF(Simulações!CU980="","",Simulações!CU980)</f>
        <v/>
      </c>
      <c r="J980" s="172" t="str">
        <f>IF(Simulações!CX980="","",Simulações!CX980)</f>
        <v/>
      </c>
      <c r="K980" s="176">
        <f>Simulações!AL980</f>
        <v>2</v>
      </c>
      <c r="L980" s="176">
        <f>Simulações!AS980</f>
        <v>0</v>
      </c>
      <c r="M980" s="172" t="str">
        <f>IF(Simulações!CY980="","",Simulações!CY980)</f>
        <v/>
      </c>
      <c r="N980" s="172" t="str">
        <f>IF(Simulações!CZ980="","",Simulações!CZ980)</f>
        <v/>
      </c>
      <c r="O980" s="172">
        <v>1</v>
      </c>
    </row>
    <row r="981" spans="1:15" ht="14.25" customHeight="1" x14ac:dyDescent="0.25">
      <c r="A981" s="1" t="str">
        <f>Simulações!D981</f>
        <v>Cabedelo [Estrutural]</v>
      </c>
      <c r="B981" s="172" t="str">
        <f>Simulações!DK981</f>
        <v>Sim</v>
      </c>
      <c r="C981" s="183">
        <f>Simulações!K981</f>
        <v>96</v>
      </c>
      <c r="D981" s="172" t="str">
        <f>Simulações!G981</f>
        <v>C4</v>
      </c>
      <c r="E981" s="172" t="str">
        <f>Simulações!CH981</f>
        <v>SX LIGHTING</v>
      </c>
      <c r="F981" s="172" t="str">
        <f>Simulações!CI981</f>
        <v>SX-INEVO040HF</v>
      </c>
      <c r="G981" s="172">
        <f>Simulações!CN981</f>
        <v>39</v>
      </c>
      <c r="H981" s="172" t="str">
        <f>Simulações!CT981</f>
        <v>Longo II</v>
      </c>
      <c r="I981" s="172" t="str">
        <f>IF(Simulações!CU981="","",Simulações!CU981)</f>
        <v/>
      </c>
      <c r="J981" s="172" t="str">
        <f>IF(Simulações!CX981="","",Simulações!CX981)</f>
        <v/>
      </c>
      <c r="K981" s="176">
        <f>Simulações!AL981</f>
        <v>2</v>
      </c>
      <c r="L981" s="176">
        <f>Simulações!AS981</f>
        <v>0</v>
      </c>
      <c r="M981" s="172" t="str">
        <f>IF(Simulações!CY981="","",Simulações!CY981)</f>
        <v/>
      </c>
      <c r="N981" s="172" t="str">
        <f>IF(Simulações!CZ981="","",Simulações!CZ981)</f>
        <v/>
      </c>
      <c r="O981" s="172">
        <v>1</v>
      </c>
    </row>
    <row r="982" spans="1:15" ht="14.25" customHeight="1" x14ac:dyDescent="0.25">
      <c r="A982" s="1" t="str">
        <f>Simulações!D982</f>
        <v>Cabedelo [Estrutural]</v>
      </c>
      <c r="B982" s="172" t="str">
        <f>Simulações!DK982</f>
        <v>Sim</v>
      </c>
      <c r="C982" s="183">
        <f>Simulações!K982</f>
        <v>96</v>
      </c>
      <c r="D982" s="172" t="str">
        <f>Simulações!G982</f>
        <v>C4</v>
      </c>
      <c r="E982" s="172" t="str">
        <f>Simulações!CH982</f>
        <v>TECNOWATT</v>
      </c>
      <c r="F982" s="172" t="str">
        <f>Simulações!CI982</f>
        <v xml:space="preserve">SIGSAGPTLRRSSNDL_30W_38IBBRS
</v>
      </c>
      <c r="G982" s="172">
        <f>Simulações!CN982</f>
        <v>30</v>
      </c>
      <c r="H982" s="172" t="str">
        <f>Simulações!CT982</f>
        <v>Longo II</v>
      </c>
      <c r="I982" s="172" t="str">
        <f>IF(Simulações!CU982="","",Simulações!CU982)</f>
        <v/>
      </c>
      <c r="J982" s="172" t="str">
        <f>IF(Simulações!CX982="","",Simulações!CX982)</f>
        <v/>
      </c>
      <c r="K982" s="176">
        <f>Simulações!AL982</f>
        <v>2</v>
      </c>
      <c r="L982" s="176">
        <f>Simulações!AS982</f>
        <v>0</v>
      </c>
      <c r="M982" s="172" t="str">
        <f>IF(Simulações!CY982="","",Simulações!CY982)</f>
        <v/>
      </c>
      <c r="N982" s="172" t="str">
        <f>IF(Simulações!CZ982="","",Simulações!CZ982)</f>
        <v/>
      </c>
      <c r="O982" s="172">
        <v>1</v>
      </c>
    </row>
    <row r="983" spans="1:15" ht="14.25" customHeight="1" x14ac:dyDescent="0.25">
      <c r="A983" s="1" t="str">
        <f>Simulações!D983</f>
        <v>Souza Bandeiea [Estrutural]</v>
      </c>
      <c r="B983" s="172" t="str">
        <f>Simulações!DK983</f>
        <v>Sim</v>
      </c>
      <c r="C983" s="183">
        <f>Simulações!K983</f>
        <v>30</v>
      </c>
      <c r="D983" s="172" t="str">
        <f>Simulações!G983</f>
        <v>-</v>
      </c>
      <c r="E983" s="172" t="e">
        <f>Simulações!CH983</f>
        <v>#N/A</v>
      </c>
      <c r="F983" s="172">
        <f>Simulações!CI983</f>
        <v>0</v>
      </c>
      <c r="G983" s="172" t="e">
        <f>Simulações!CN983</f>
        <v>#N/A</v>
      </c>
      <c r="H983" s="172" t="str">
        <f>Simulações!CT983</f>
        <v>Curto I</v>
      </c>
      <c r="I983" s="172" t="str">
        <f>IF(Simulações!CU983="","",Simulações!CU983)</f>
        <v/>
      </c>
      <c r="J983" s="172" t="str">
        <f>IF(Simulações!CX983="","",Simulações!CX983)</f>
        <v/>
      </c>
      <c r="K983" s="176">
        <f>Simulações!AL983</f>
        <v>2</v>
      </c>
      <c r="L983" s="176">
        <f>Simulações!AS983</f>
        <v>0</v>
      </c>
      <c r="M983" s="172" t="str">
        <f>IF(Simulações!CY983="","",Simulações!CY983)</f>
        <v/>
      </c>
      <c r="N983" s="172" t="str">
        <f>IF(Simulações!CZ983="","",Simulações!CZ983)</f>
        <v/>
      </c>
      <c r="O983" s="172">
        <v>1</v>
      </c>
    </row>
    <row r="984" spans="1:15" ht="14.25" customHeight="1" x14ac:dyDescent="0.25">
      <c r="A984" s="1" t="str">
        <f>Simulações!D984</f>
        <v>Souza Bandeiea [Estrutural]</v>
      </c>
      <c r="B984" s="172" t="str">
        <f>Simulações!DK984</f>
        <v>Sim</v>
      </c>
      <c r="C984" s="183">
        <f>Simulações!K984</f>
        <v>30</v>
      </c>
      <c r="D984" s="172" t="str">
        <f>Simulações!G984</f>
        <v>-</v>
      </c>
      <c r="E984" s="172" t="e">
        <f>Simulações!CH984</f>
        <v>#N/A</v>
      </c>
      <c r="F984" s="172">
        <f>Simulações!CI984</f>
        <v>0</v>
      </c>
      <c r="G984" s="172" t="e">
        <f>Simulações!CN984</f>
        <v>#N/A</v>
      </c>
      <c r="H984" s="172" t="str">
        <f>Simulações!CT984</f>
        <v>Curto I</v>
      </c>
      <c r="I984" s="172" t="str">
        <f>IF(Simulações!CU984="","",Simulações!CU984)</f>
        <v/>
      </c>
      <c r="J984" s="172" t="str">
        <f>IF(Simulações!CX984="","",Simulações!CX984)</f>
        <v/>
      </c>
      <c r="K984" s="176">
        <f>Simulações!AL984</f>
        <v>2</v>
      </c>
      <c r="L984" s="176">
        <f>Simulações!AS984</f>
        <v>0</v>
      </c>
      <c r="M984" s="172" t="str">
        <f>IF(Simulações!CY984="","",Simulações!CY984)</f>
        <v/>
      </c>
      <c r="N984" s="172" t="str">
        <f>IF(Simulações!CZ984="","",Simulações!CZ984)</f>
        <v/>
      </c>
      <c r="O984" s="172">
        <v>1</v>
      </c>
    </row>
    <row r="985" spans="1:15" ht="14.25" customHeight="1" x14ac:dyDescent="0.25">
      <c r="A985" s="1" t="str">
        <f>Simulações!D985</f>
        <v>Souza Bandeiea [Estrutural]</v>
      </c>
      <c r="B985" s="172" t="str">
        <f>Simulações!DK985</f>
        <v>Sim</v>
      </c>
      <c r="C985" s="183">
        <f>Simulações!K985</f>
        <v>30</v>
      </c>
      <c r="D985" s="172" t="str">
        <f>Simulações!G985</f>
        <v>-</v>
      </c>
      <c r="E985" s="172" t="e">
        <f>Simulações!CH985</f>
        <v>#N/A</v>
      </c>
      <c r="F985" s="172">
        <f>Simulações!CI985</f>
        <v>0</v>
      </c>
      <c r="G985" s="172" t="e">
        <f>Simulações!CN985</f>
        <v>#N/A</v>
      </c>
      <c r="H985" s="172" t="str">
        <f>Simulações!CT985</f>
        <v>Curto I</v>
      </c>
      <c r="I985" s="172" t="str">
        <f>IF(Simulações!CU985="","",Simulações!CU985)</f>
        <v/>
      </c>
      <c r="J985" s="172" t="str">
        <f>IF(Simulações!CX985="","",Simulações!CX985)</f>
        <v/>
      </c>
      <c r="K985" s="176">
        <f>Simulações!AL985</f>
        <v>2</v>
      </c>
      <c r="L985" s="176">
        <f>Simulações!AS985</f>
        <v>0</v>
      </c>
      <c r="M985" s="172" t="str">
        <f>IF(Simulações!CY985="","",Simulações!CY985)</f>
        <v/>
      </c>
      <c r="N985" s="172" t="str">
        <f>IF(Simulações!CZ985="","",Simulações!CZ985)</f>
        <v/>
      </c>
      <c r="O985" s="172">
        <v>1</v>
      </c>
    </row>
    <row r="986" spans="1:15" ht="14.25" customHeight="1" x14ac:dyDescent="0.25">
      <c r="A986" s="1" t="str">
        <f>Simulações!D986</f>
        <v>Rua AcadAamico HA(c)lio Ramos [Estrutural]</v>
      </c>
      <c r="B986" s="172" t="str">
        <f>Simulações!DK986</f>
        <v>Sim</v>
      </c>
      <c r="C986" s="183">
        <f>Simulações!K986</f>
        <v>165</v>
      </c>
      <c r="D986" s="172" t="str">
        <f>Simulações!G986</f>
        <v>C4</v>
      </c>
      <c r="E986" s="172" t="str">
        <f>Simulações!CH986</f>
        <v>LEDSTAR</v>
      </c>
      <c r="F986" s="172" t="str">
        <f>Simulações!CI986</f>
        <v xml:space="preserve"> SL VT 9.1 65W</v>
      </c>
      <c r="G986" s="172">
        <f>Simulações!CN986</f>
        <v>65</v>
      </c>
      <c r="H986" s="172" t="str">
        <f>Simulações!CT986</f>
        <v>Longo II</v>
      </c>
      <c r="I986" s="172" t="str">
        <f>IF(Simulações!CU986="","",Simulações!CU986)</f>
        <v/>
      </c>
      <c r="J986" s="172" t="str">
        <f>IF(Simulações!CX986="","",Simulações!CX986)</f>
        <v/>
      </c>
      <c r="K986" s="176">
        <f>Simulações!AL986</f>
        <v>2</v>
      </c>
      <c r="L986" s="176">
        <f>Simulações!AS986</f>
        <v>0</v>
      </c>
      <c r="M986" s="172" t="str">
        <f>IF(Simulações!CY986="","",Simulações!CY986)</f>
        <v/>
      </c>
      <c r="N986" s="172" t="str">
        <f>IF(Simulações!CZ986="","",Simulações!CZ986)</f>
        <v/>
      </c>
      <c r="O986" s="172">
        <v>1</v>
      </c>
    </row>
    <row r="987" spans="1:15" ht="14.25" customHeight="1" x14ac:dyDescent="0.25">
      <c r="A987" s="1" t="str">
        <f>Simulações!D987</f>
        <v>Rua AcadAamico HA(c)lio Ramos [Estrutural]</v>
      </c>
      <c r="B987" s="172" t="str">
        <f>Simulações!DK987</f>
        <v>Sim</v>
      </c>
      <c r="C987" s="183">
        <f>Simulações!K987</f>
        <v>165</v>
      </c>
      <c r="D987" s="172" t="str">
        <f>Simulações!G987</f>
        <v>C4</v>
      </c>
      <c r="E987" s="172" t="str">
        <f>Simulações!CH987</f>
        <v>SX LIGHTING</v>
      </c>
      <c r="F987" s="172" t="str">
        <f>Simulações!CI987</f>
        <v>SX-INEVO050HF</v>
      </c>
      <c r="G987" s="172">
        <f>Simulações!CN987</f>
        <v>50</v>
      </c>
      <c r="H987" s="172" t="str">
        <f>Simulações!CT987</f>
        <v>Longo II</v>
      </c>
      <c r="I987" s="172" t="str">
        <f>IF(Simulações!CU987="","",Simulações!CU987)</f>
        <v/>
      </c>
      <c r="J987" s="172" t="str">
        <f>IF(Simulações!CX987="","",Simulações!CX987)</f>
        <v/>
      </c>
      <c r="K987" s="176">
        <f>Simulações!AL987</f>
        <v>2</v>
      </c>
      <c r="L987" s="176">
        <f>Simulações!AS987</f>
        <v>0</v>
      </c>
      <c r="M987" s="172" t="str">
        <f>IF(Simulações!CY987="","",Simulações!CY987)</f>
        <v/>
      </c>
      <c r="N987" s="172" t="str">
        <f>IF(Simulações!CZ987="","",Simulações!CZ987)</f>
        <v/>
      </c>
      <c r="O987" s="172">
        <v>1</v>
      </c>
    </row>
    <row r="988" spans="1:15" ht="14.25" customHeight="1" x14ac:dyDescent="0.25">
      <c r="A988" s="1" t="str">
        <f>Simulações!D988</f>
        <v>Rua AcadAamico HA(c)lio Ramos [Estrutural]</v>
      </c>
      <c r="B988" s="172" t="str">
        <f>Simulações!DK988</f>
        <v>Sim</v>
      </c>
      <c r="C988" s="183">
        <f>Simulações!K988</f>
        <v>165</v>
      </c>
      <c r="D988" s="172" t="str">
        <f>Simulações!G988</f>
        <v>C4</v>
      </c>
      <c r="E988" s="172" t="str">
        <f>Simulações!CH988</f>
        <v>TECNOWATT</v>
      </c>
      <c r="F988" s="172" t="str">
        <f>Simulações!CI988</f>
        <v xml:space="preserve">SIGSAGPTLRRSSNDL_60W_73IBBRS
</v>
      </c>
      <c r="G988" s="172">
        <f>Simulações!CN988</f>
        <v>60</v>
      </c>
      <c r="H988" s="172" t="str">
        <f>Simulações!CT988</f>
        <v>Longo II</v>
      </c>
      <c r="I988" s="172" t="str">
        <f>IF(Simulações!CU988="","",Simulações!CU988)</f>
        <v/>
      </c>
      <c r="J988" s="172" t="str">
        <f>IF(Simulações!CX988="","",Simulações!CX988)</f>
        <v/>
      </c>
      <c r="K988" s="176">
        <f>Simulações!AL988</f>
        <v>2</v>
      </c>
      <c r="L988" s="176">
        <f>Simulações!AS988</f>
        <v>0</v>
      </c>
      <c r="M988" s="172" t="str">
        <f>IF(Simulações!CY988="","",Simulações!CY988)</f>
        <v/>
      </c>
      <c r="N988" s="172" t="str">
        <f>IF(Simulações!CZ988="","",Simulações!CZ988)</f>
        <v/>
      </c>
      <c r="O988" s="172">
        <v>1</v>
      </c>
    </row>
    <row r="989" spans="1:15" ht="14.25" customHeight="1" x14ac:dyDescent="0.25">
      <c r="A989" s="1" t="str">
        <f>Simulações!D989</f>
        <v>Rua Alto SAPSo JosA(c) [Estrutural]</v>
      </c>
      <c r="B989" s="172" t="str">
        <f>Simulações!DK989</f>
        <v>Sim</v>
      </c>
      <c r="C989" s="183">
        <f>Simulações!K989</f>
        <v>50</v>
      </c>
      <c r="D989" s="172" t="str">
        <f>Simulações!G989</f>
        <v>C4</v>
      </c>
      <c r="E989" s="172" t="e">
        <f>Simulações!CH989</f>
        <v>#N/A</v>
      </c>
      <c r="F989" s="172">
        <f>Simulações!CI989</f>
        <v>0</v>
      </c>
      <c r="G989" s="172" t="e">
        <f>Simulações!CN989</f>
        <v>#N/A</v>
      </c>
      <c r="H989" s="172" t="str">
        <f>Simulações!CT989</f>
        <v>Médio I</v>
      </c>
      <c r="I989" s="172" t="str">
        <f>IF(Simulações!CU989="","",Simulações!CU989)</f>
        <v/>
      </c>
      <c r="J989" s="172" t="str">
        <f>IF(Simulações!CX989="","",Simulações!CX989)</f>
        <v/>
      </c>
      <c r="K989" s="176">
        <f>Simulações!AL989</f>
        <v>2</v>
      </c>
      <c r="L989" s="176">
        <f>Simulações!AS989</f>
        <v>0</v>
      </c>
      <c r="M989" s="172" t="str">
        <f>IF(Simulações!CY989="","",Simulações!CY989)</f>
        <v/>
      </c>
      <c r="N989" s="172" t="str">
        <f>IF(Simulações!CZ989="","",Simulações!CZ989)</f>
        <v/>
      </c>
      <c r="O989" s="172">
        <v>1</v>
      </c>
    </row>
    <row r="990" spans="1:15" ht="14.25" customHeight="1" x14ac:dyDescent="0.25">
      <c r="A990" s="1" t="str">
        <f>Simulações!D990</f>
        <v>Rua Alto SAPSo JosA(c) [Estrutural]</v>
      </c>
      <c r="B990" s="172" t="str">
        <f>Simulações!DK990</f>
        <v>Sim</v>
      </c>
      <c r="C990" s="183">
        <f>Simulações!K990</f>
        <v>50</v>
      </c>
      <c r="D990" s="172" t="str">
        <f>Simulações!G990</f>
        <v>C4</v>
      </c>
      <c r="E990" s="172" t="e">
        <f>Simulações!CH990</f>
        <v>#N/A</v>
      </c>
      <c r="F990" s="172">
        <f>Simulações!CI990</f>
        <v>0</v>
      </c>
      <c r="G990" s="172" t="e">
        <f>Simulações!CN990</f>
        <v>#N/A</v>
      </c>
      <c r="H990" s="172" t="str">
        <f>Simulações!CT990</f>
        <v>Médio I</v>
      </c>
      <c r="I990" s="172" t="str">
        <f>IF(Simulações!CU990="","",Simulações!CU990)</f>
        <v/>
      </c>
      <c r="J990" s="172" t="str">
        <f>IF(Simulações!CX990="","",Simulações!CX990)</f>
        <v/>
      </c>
      <c r="K990" s="176">
        <f>Simulações!AL990</f>
        <v>2</v>
      </c>
      <c r="L990" s="176">
        <f>Simulações!AS990</f>
        <v>0</v>
      </c>
      <c r="M990" s="172" t="str">
        <f>IF(Simulações!CY990="","",Simulações!CY990)</f>
        <v/>
      </c>
      <c r="N990" s="172" t="str">
        <f>IF(Simulações!CZ990="","",Simulações!CZ990)</f>
        <v/>
      </c>
      <c r="O990" s="172">
        <v>1</v>
      </c>
    </row>
    <row r="991" spans="1:15" ht="14.25" customHeight="1" x14ac:dyDescent="0.25">
      <c r="A991" s="1" t="str">
        <f>Simulações!D991</f>
        <v>Rua Alto SAPSo JosA(c) [Estrutural]</v>
      </c>
      <c r="B991" s="172" t="str">
        <f>Simulações!DK991</f>
        <v>Sim</v>
      </c>
      <c r="C991" s="183">
        <f>Simulações!K991</f>
        <v>50</v>
      </c>
      <c r="D991" s="172" t="str">
        <f>Simulações!G991</f>
        <v>C4</v>
      </c>
      <c r="E991" s="172" t="e">
        <f>Simulações!CH991</f>
        <v>#N/A</v>
      </c>
      <c r="F991" s="172">
        <f>Simulações!CI991</f>
        <v>0</v>
      </c>
      <c r="G991" s="172" t="e">
        <f>Simulações!CN991</f>
        <v>#N/A</v>
      </c>
      <c r="H991" s="172" t="str">
        <f>Simulações!CT991</f>
        <v>Médio I</v>
      </c>
      <c r="I991" s="172" t="str">
        <f>IF(Simulações!CU991="","",Simulações!CU991)</f>
        <v/>
      </c>
      <c r="J991" s="172" t="str">
        <f>IF(Simulações!CX991="","",Simulações!CX991)</f>
        <v/>
      </c>
      <c r="K991" s="176">
        <f>Simulações!AL991</f>
        <v>2</v>
      </c>
      <c r="L991" s="176">
        <f>Simulações!AS991</f>
        <v>0</v>
      </c>
      <c r="M991" s="172" t="str">
        <f>IF(Simulações!CY991="","",Simulações!CY991)</f>
        <v/>
      </c>
      <c r="N991" s="172" t="str">
        <f>IF(Simulações!CZ991="","",Simulações!CZ991)</f>
        <v/>
      </c>
      <c r="O991" s="172">
        <v>1</v>
      </c>
    </row>
    <row r="992" spans="1:15" ht="14.25" customHeight="1" x14ac:dyDescent="0.25">
      <c r="A992" s="1" t="str">
        <f>Simulações!D992</f>
        <v>Belac Aulis [Estrutural]</v>
      </c>
      <c r="B992" s="172" t="str">
        <f>Simulações!DK992</f>
        <v>Sim</v>
      </c>
      <c r="C992" s="183">
        <f>Simulações!K992</f>
        <v>70</v>
      </c>
      <c r="D992" s="172" t="str">
        <f>Simulações!G992</f>
        <v>C4</v>
      </c>
      <c r="E992" s="172" t="str">
        <f>Simulações!CH992</f>
        <v>LEDSTAR</v>
      </c>
      <c r="F992" s="172" t="str">
        <f>Simulações!CI992</f>
        <v xml:space="preserve"> SL VT 9.1 35W</v>
      </c>
      <c r="G992" s="172">
        <f>Simulações!CN992</f>
        <v>35</v>
      </c>
      <c r="H992" s="172" t="str">
        <f>Simulações!CT992</f>
        <v>Médio II</v>
      </c>
      <c r="I992" s="172" t="str">
        <f>IF(Simulações!CU992="","",Simulações!CU992)</f>
        <v/>
      </c>
      <c r="J992" s="172" t="str">
        <f>IF(Simulações!CX992="","",Simulações!CX992)</f>
        <v/>
      </c>
      <c r="K992" s="176">
        <f>Simulações!AL992</f>
        <v>2</v>
      </c>
      <c r="L992" s="176">
        <f>Simulações!AS992</f>
        <v>0</v>
      </c>
      <c r="M992" s="172" t="str">
        <f>IF(Simulações!CY992="","",Simulações!CY992)</f>
        <v/>
      </c>
      <c r="N992" s="172" t="str">
        <f>IF(Simulações!CZ992="","",Simulações!CZ992)</f>
        <v/>
      </c>
      <c r="O992" s="172">
        <v>1</v>
      </c>
    </row>
    <row r="993" spans="1:15" ht="14.25" customHeight="1" x14ac:dyDescent="0.25">
      <c r="A993" s="1" t="str">
        <f>Simulações!D993</f>
        <v>Belac Aulis [Estrutural]</v>
      </c>
      <c r="B993" s="172" t="str">
        <f>Simulações!DK993</f>
        <v>Sim</v>
      </c>
      <c r="C993" s="183">
        <f>Simulações!K993</f>
        <v>70</v>
      </c>
      <c r="D993" s="172" t="str">
        <f>Simulações!G993</f>
        <v>C4</v>
      </c>
      <c r="E993" s="172" t="str">
        <f>Simulações!CH993</f>
        <v>SX LIGHTING</v>
      </c>
      <c r="F993" s="172" t="str">
        <f>Simulações!CI993</f>
        <v>SX-INEVO040HF</v>
      </c>
      <c r="G993" s="172">
        <f>Simulações!CN993</f>
        <v>39</v>
      </c>
      <c r="H993" s="172" t="str">
        <f>Simulações!CT993</f>
        <v>Médio II</v>
      </c>
      <c r="I993" s="172" t="str">
        <f>IF(Simulações!CU993="","",Simulações!CU993)</f>
        <v/>
      </c>
      <c r="J993" s="172" t="str">
        <f>IF(Simulações!CX993="","",Simulações!CX993)</f>
        <v/>
      </c>
      <c r="K993" s="176">
        <f>Simulações!AL993</f>
        <v>2</v>
      </c>
      <c r="L993" s="176">
        <f>Simulações!AS993</f>
        <v>0</v>
      </c>
      <c r="M993" s="172" t="str">
        <f>IF(Simulações!CY993="","",Simulações!CY993)</f>
        <v/>
      </c>
      <c r="N993" s="172" t="str">
        <f>IF(Simulações!CZ993="","",Simulações!CZ993)</f>
        <v/>
      </c>
      <c r="O993" s="172">
        <v>1</v>
      </c>
    </row>
    <row r="994" spans="1:15" ht="14.25" customHeight="1" x14ac:dyDescent="0.25">
      <c r="A994" s="1" t="str">
        <f>Simulações!D994</f>
        <v>Belac Aulis [Estrutural]</v>
      </c>
      <c r="B994" s="172" t="str">
        <f>Simulações!DK994</f>
        <v>Sim</v>
      </c>
      <c r="C994" s="183">
        <f>Simulações!K994</f>
        <v>70</v>
      </c>
      <c r="D994" s="172" t="str">
        <f>Simulações!G994</f>
        <v>C4</v>
      </c>
      <c r="E994" s="172" t="str">
        <f>Simulações!CH994</f>
        <v>TECNOWATT</v>
      </c>
      <c r="F994" s="172" t="str">
        <f>Simulações!CI994</f>
        <v xml:space="preserve">SIGSAGPTLRRSSNDL_30W_38IBBRS
</v>
      </c>
      <c r="G994" s="172">
        <f>Simulações!CN994</f>
        <v>30</v>
      </c>
      <c r="H994" s="172" t="str">
        <f>Simulações!CT994</f>
        <v>Médio II</v>
      </c>
      <c r="I994" s="172" t="str">
        <f>IF(Simulações!CU994="","",Simulações!CU994)</f>
        <v/>
      </c>
      <c r="J994" s="172" t="str">
        <f>IF(Simulações!CX994="","",Simulações!CX994)</f>
        <v/>
      </c>
      <c r="K994" s="176">
        <f>Simulações!AL994</f>
        <v>2</v>
      </c>
      <c r="L994" s="176">
        <f>Simulações!AS994</f>
        <v>0</v>
      </c>
      <c r="M994" s="172" t="str">
        <f>IF(Simulações!CY994="","",Simulações!CY994)</f>
        <v/>
      </c>
      <c r="N994" s="172" t="str">
        <f>IF(Simulações!CZ994="","",Simulações!CZ994)</f>
        <v/>
      </c>
      <c r="O994" s="172">
        <v>1</v>
      </c>
    </row>
    <row r="995" spans="1:15" ht="14.25" customHeight="1" x14ac:dyDescent="0.25">
      <c r="A995" s="1" t="str">
        <f>Simulações!D995</f>
        <v>Padre Deogro Rodrigue</v>
      </c>
      <c r="B995" s="172" t="str">
        <f>Simulações!DK995</f>
        <v>Sim</v>
      </c>
      <c r="C995" s="183">
        <f>Simulações!K995</f>
        <v>96</v>
      </c>
      <c r="D995" s="172" t="str">
        <f>Simulações!G995</f>
        <v>C5</v>
      </c>
      <c r="E995" s="172" t="str">
        <f>Simulações!CH995</f>
        <v>LEDSTAR</v>
      </c>
      <c r="F995" s="172" t="str">
        <f>Simulações!CI995</f>
        <v xml:space="preserve"> SL VT 9.1 17W</v>
      </c>
      <c r="G995" s="172">
        <f>Simulações!CN995</f>
        <v>17</v>
      </c>
      <c r="H995" s="172" t="str">
        <f>Simulações!CT995</f>
        <v>Médio I</v>
      </c>
      <c r="I995" s="172" t="str">
        <f>IF(Simulações!CU995="","",Simulações!CU995)</f>
        <v/>
      </c>
      <c r="J995" s="172" t="str">
        <f>IF(Simulações!CX995="","",Simulações!CX995)</f>
        <v/>
      </c>
      <c r="K995" s="176">
        <f>Simulações!AL995</f>
        <v>2</v>
      </c>
      <c r="L995" s="176">
        <f>Simulações!AS995</f>
        <v>0</v>
      </c>
      <c r="M995" s="172" t="str">
        <f>IF(Simulações!CY995="","",Simulações!CY995)</f>
        <v/>
      </c>
      <c r="N995" s="172" t="str">
        <f>IF(Simulações!CZ995="","",Simulações!CZ995)</f>
        <v/>
      </c>
      <c r="O995" s="172">
        <v>1</v>
      </c>
    </row>
    <row r="996" spans="1:15" ht="14.25" customHeight="1" x14ac:dyDescent="0.25">
      <c r="A996" s="1" t="str">
        <f>Simulações!D996</f>
        <v>Padre Deogro Rodrigue</v>
      </c>
      <c r="B996" s="172" t="str">
        <f>Simulações!DK996</f>
        <v>Sim</v>
      </c>
      <c r="C996" s="183">
        <f>Simulações!K996</f>
        <v>96</v>
      </c>
      <c r="D996" s="172" t="str">
        <f>Simulações!G996</f>
        <v>C5</v>
      </c>
      <c r="E996" s="172" t="str">
        <f>Simulações!CH996</f>
        <v>SX LIGHTING</v>
      </c>
      <c r="F996" s="172" t="str">
        <f>Simulações!CI996</f>
        <v>SX-INEVO020HF</v>
      </c>
      <c r="G996" s="172">
        <f>Simulações!CN996</f>
        <v>22.5</v>
      </c>
      <c r="H996" s="172" t="str">
        <f>Simulações!CT996</f>
        <v>Médio I</v>
      </c>
      <c r="I996" s="172" t="str">
        <f>IF(Simulações!CU996="","",Simulações!CU996)</f>
        <v/>
      </c>
      <c r="J996" s="172" t="str">
        <f>IF(Simulações!CX996="","",Simulações!CX996)</f>
        <v/>
      </c>
      <c r="K996" s="176">
        <f>Simulações!AL996</f>
        <v>2</v>
      </c>
      <c r="L996" s="176">
        <f>Simulações!AS996</f>
        <v>0</v>
      </c>
      <c r="M996" s="172" t="str">
        <f>IF(Simulações!CY996="","",Simulações!CY996)</f>
        <v/>
      </c>
      <c r="N996" s="172" t="str">
        <f>IF(Simulações!CZ996="","",Simulações!CZ996)</f>
        <v/>
      </c>
      <c r="O996" s="172">
        <v>1</v>
      </c>
    </row>
    <row r="997" spans="1:15" ht="14.25" customHeight="1" x14ac:dyDescent="0.25">
      <c r="A997" s="1" t="str">
        <f>Simulações!D997</f>
        <v>Padre Deogro Rodrigue</v>
      </c>
      <c r="B997" s="172" t="str">
        <f>Simulações!DK997</f>
        <v>Sim</v>
      </c>
      <c r="C997" s="183">
        <f>Simulações!K997</f>
        <v>96</v>
      </c>
      <c r="D997" s="172" t="str">
        <f>Simulações!G997</f>
        <v>C5</v>
      </c>
      <c r="E997" s="172" t="str">
        <f>Simulações!CH997</f>
        <v>TECNOWATT</v>
      </c>
      <c r="F997" s="172" t="str">
        <f>Simulações!CI997</f>
        <v xml:space="preserve">SIGSAGPTLRRSSNDL_30W_38IBBRS
</v>
      </c>
      <c r="G997" s="172">
        <f>Simulações!CN997</f>
        <v>30</v>
      </c>
      <c r="H997" s="172" t="str">
        <f>Simulações!CT997</f>
        <v>Médio I</v>
      </c>
      <c r="I997" s="172" t="str">
        <f>IF(Simulações!CU997="","",Simulações!CU997)</f>
        <v/>
      </c>
      <c r="J997" s="172" t="str">
        <f>IF(Simulações!CX997="","",Simulações!CX997)</f>
        <v/>
      </c>
      <c r="K997" s="176">
        <f>Simulações!AL997</f>
        <v>2</v>
      </c>
      <c r="L997" s="176">
        <f>Simulações!AS997</f>
        <v>0</v>
      </c>
      <c r="M997" s="172" t="str">
        <f>IF(Simulações!CY997="","",Simulações!CY997)</f>
        <v/>
      </c>
      <c r="N997" s="172" t="str">
        <f>IF(Simulações!CZ997="","",Simulações!CZ997)</f>
        <v/>
      </c>
      <c r="O997" s="172">
        <v>1</v>
      </c>
    </row>
    <row r="998" spans="1:15" ht="14.25" customHeight="1" x14ac:dyDescent="0.25">
      <c r="A998" s="1" t="str">
        <f>Simulações!D998</f>
        <v>BR 101 [Estrutural]</v>
      </c>
      <c r="B998" s="172" t="str">
        <f>Simulações!DK998</f>
        <v>Sim</v>
      </c>
      <c r="C998" s="183">
        <f>Simulações!K998</f>
        <v>186</v>
      </c>
      <c r="D998" s="172" t="str">
        <f>Simulações!G998</f>
        <v>C5</v>
      </c>
      <c r="E998" s="172" t="e">
        <f>Simulações!CH998</f>
        <v>#N/A</v>
      </c>
      <c r="F998" s="172">
        <f>Simulações!CI998</f>
        <v>0</v>
      </c>
      <c r="G998" s="172" t="e">
        <f>Simulações!CN998</f>
        <v>#N/A</v>
      </c>
      <c r="H998" s="172" t="str">
        <f>Simulações!CT998</f>
        <v>Médio I</v>
      </c>
      <c r="I998" s="172" t="str">
        <f>IF(Simulações!CU998="","",Simulações!CU998)</f>
        <v/>
      </c>
      <c r="J998" s="172" t="str">
        <f>IF(Simulações!CX998="","",Simulações!CX998)</f>
        <v/>
      </c>
      <c r="K998" s="176">
        <f>Simulações!AL998</f>
        <v>2</v>
      </c>
      <c r="L998" s="176">
        <f>Simulações!AS998</f>
        <v>0</v>
      </c>
      <c r="M998" s="172" t="str">
        <f>IF(Simulações!CY998="","",Simulações!CY998)</f>
        <v/>
      </c>
      <c r="N998" s="172" t="str">
        <f>IF(Simulações!CZ998="","",Simulações!CZ998)</f>
        <v/>
      </c>
      <c r="O998" s="172">
        <v>1</v>
      </c>
    </row>
    <row r="999" spans="1:15" ht="14.25" customHeight="1" x14ac:dyDescent="0.25">
      <c r="A999" s="1" t="str">
        <f>Simulações!D999</f>
        <v>BR 101 [Estrutural]</v>
      </c>
      <c r="B999" s="172" t="str">
        <f>Simulações!DK999</f>
        <v>Sim</v>
      </c>
      <c r="C999" s="183">
        <f>Simulações!K999</f>
        <v>186</v>
      </c>
      <c r="D999" s="172" t="str">
        <f>Simulações!G999</f>
        <v>C5</v>
      </c>
      <c r="E999" s="172" t="e">
        <f>Simulações!CH999</f>
        <v>#N/A</v>
      </c>
      <c r="F999" s="172">
        <f>Simulações!CI999</f>
        <v>0</v>
      </c>
      <c r="G999" s="172" t="e">
        <f>Simulações!CN999</f>
        <v>#N/A</v>
      </c>
      <c r="H999" s="172" t="str">
        <f>Simulações!CT999</f>
        <v>Médio I</v>
      </c>
      <c r="I999" s="172" t="str">
        <f>IF(Simulações!CU999="","",Simulações!CU999)</f>
        <v/>
      </c>
      <c r="J999" s="172" t="str">
        <f>IF(Simulações!CX999="","",Simulações!CX999)</f>
        <v/>
      </c>
      <c r="K999" s="176">
        <f>Simulações!AL999</f>
        <v>2</v>
      </c>
      <c r="L999" s="176">
        <f>Simulações!AS999</f>
        <v>0</v>
      </c>
      <c r="M999" s="172" t="str">
        <f>IF(Simulações!CY999="","",Simulações!CY999)</f>
        <v/>
      </c>
      <c r="N999" s="172" t="str">
        <f>IF(Simulações!CZ999="","",Simulações!CZ999)</f>
        <v/>
      </c>
      <c r="O999" s="172">
        <v>1</v>
      </c>
    </row>
    <row r="1000" spans="1:15" ht="14.25" customHeight="1" x14ac:dyDescent="0.25">
      <c r="A1000" s="1" t="str">
        <f>Simulações!D1000</f>
        <v>BR 101 [Estrutural]</v>
      </c>
      <c r="B1000" s="172" t="str">
        <f>Simulações!DK1000</f>
        <v>Sim</v>
      </c>
      <c r="C1000" s="183">
        <f>Simulações!K1000</f>
        <v>186</v>
      </c>
      <c r="D1000" s="172" t="str">
        <f>Simulações!G1000</f>
        <v>C5</v>
      </c>
      <c r="E1000" s="172" t="e">
        <f>Simulações!CH1000</f>
        <v>#N/A</v>
      </c>
      <c r="F1000" s="172">
        <f>Simulações!CI1000</f>
        <v>0</v>
      </c>
      <c r="G1000" s="172" t="e">
        <f>Simulações!CN1000</f>
        <v>#N/A</v>
      </c>
      <c r="H1000" s="172" t="str">
        <f>Simulações!CT1000</f>
        <v>Médio I</v>
      </c>
      <c r="I1000" s="172" t="str">
        <f>IF(Simulações!CU1000="","",Simulações!CU1000)</f>
        <v/>
      </c>
      <c r="J1000" s="172" t="str">
        <f>IF(Simulações!CX1000="","",Simulações!CX1000)</f>
        <v/>
      </c>
      <c r="K1000" s="176">
        <f>Simulações!AL1000</f>
        <v>2</v>
      </c>
      <c r="L1000" s="176">
        <f>Simulações!AS1000</f>
        <v>0</v>
      </c>
      <c r="M1000" s="172" t="str">
        <f>IF(Simulações!CY1000="","",Simulações!CY1000)</f>
        <v/>
      </c>
      <c r="N1000" s="172" t="str">
        <f>IF(Simulações!CZ1000="","",Simulações!CZ1000)</f>
        <v/>
      </c>
      <c r="O1000" s="172">
        <v>1</v>
      </c>
    </row>
    <row r="1001" spans="1:15" ht="14.25" customHeight="1" x14ac:dyDescent="0.25">
      <c r="A1001" s="1" t="str">
        <f>Simulações!D1001</f>
        <v>Rua Engenheiro Vasconcelos Bittencourt [Estrutural]</v>
      </c>
      <c r="B1001" s="172" t="str">
        <f>Simulações!DK1001</f>
        <v>Sim</v>
      </c>
      <c r="C1001" s="183">
        <f>Simulações!K1001</f>
        <v>70</v>
      </c>
      <c r="D1001" s="172" t="str">
        <f>Simulações!G1001</f>
        <v>C4</v>
      </c>
      <c r="E1001" s="172" t="str">
        <f>Simulações!CH1001</f>
        <v>LEDSTAR</v>
      </c>
      <c r="F1001" s="172" t="str">
        <f>Simulações!CI1001</f>
        <v xml:space="preserve"> SL VT 9.1 44W</v>
      </c>
      <c r="G1001" s="172">
        <f>Simulações!CN1001</f>
        <v>44</v>
      </c>
      <c r="H1001" s="172" t="str">
        <f>Simulações!CT1001</f>
        <v>Médio II</v>
      </c>
      <c r="I1001" s="172" t="str">
        <f>IF(Simulações!CU1001="","",Simulações!CU1001)</f>
        <v/>
      </c>
      <c r="J1001" s="172" t="str">
        <f>IF(Simulações!CX1001="","",Simulações!CX1001)</f>
        <v/>
      </c>
      <c r="K1001" s="176">
        <f>Simulações!AL1001</f>
        <v>2</v>
      </c>
      <c r="L1001" s="176">
        <f>Simulações!AS1001</f>
        <v>0</v>
      </c>
      <c r="M1001" s="172" t="str">
        <f>IF(Simulações!CY1001="","",Simulações!CY1001)</f>
        <v/>
      </c>
      <c r="N1001" s="172" t="str">
        <f>IF(Simulações!CZ1001="","",Simulações!CZ1001)</f>
        <v/>
      </c>
      <c r="O1001" s="172">
        <v>1</v>
      </c>
    </row>
    <row r="1002" spans="1:15" ht="14.25" customHeight="1" x14ac:dyDescent="0.25">
      <c r="A1002" s="1" t="str">
        <f>Simulações!D1002</f>
        <v>Rua Engenheiro Vasconcelos Bittencourt [Estrutural]</v>
      </c>
      <c r="B1002" s="172" t="str">
        <f>Simulações!DK1002</f>
        <v>Sim</v>
      </c>
      <c r="C1002" s="183">
        <f>Simulações!K1002</f>
        <v>70</v>
      </c>
      <c r="D1002" s="172" t="str">
        <f>Simulações!G1002</f>
        <v>C4</v>
      </c>
      <c r="E1002" s="172" t="str">
        <f>Simulações!CH1002</f>
        <v>SX LIGHTING</v>
      </c>
      <c r="F1002" s="172" t="str">
        <f>Simulações!CI1002</f>
        <v>SX-INEVO040HF</v>
      </c>
      <c r="G1002" s="172">
        <f>Simulações!CN1002</f>
        <v>39</v>
      </c>
      <c r="H1002" s="172" t="str">
        <f>Simulações!CT1002</f>
        <v>Médio II</v>
      </c>
      <c r="I1002" s="172" t="str">
        <f>IF(Simulações!CU1002="","",Simulações!CU1002)</f>
        <v/>
      </c>
      <c r="J1002" s="172" t="str">
        <f>IF(Simulações!CX1002="","",Simulações!CX1002)</f>
        <v/>
      </c>
      <c r="K1002" s="176">
        <f>Simulações!AL1002</f>
        <v>2</v>
      </c>
      <c r="L1002" s="176">
        <f>Simulações!AS1002</f>
        <v>0</v>
      </c>
      <c r="M1002" s="172" t="str">
        <f>IF(Simulações!CY1002="","",Simulações!CY1002)</f>
        <v/>
      </c>
      <c r="N1002" s="172" t="str">
        <f>IF(Simulações!CZ1002="","",Simulações!CZ1002)</f>
        <v/>
      </c>
      <c r="O1002" s="172">
        <v>1</v>
      </c>
    </row>
    <row r="1003" spans="1:15" ht="14.25" customHeight="1" x14ac:dyDescent="0.25">
      <c r="A1003" s="1" t="str">
        <f>Simulações!D1003</f>
        <v>Rua Engenheiro Vasconcelos Bittencourt [Estrutural]</v>
      </c>
      <c r="B1003" s="172" t="str">
        <f>Simulações!DK1003</f>
        <v>Sim</v>
      </c>
      <c r="C1003" s="183">
        <f>Simulações!K1003</f>
        <v>70</v>
      </c>
      <c r="D1003" s="172" t="str">
        <f>Simulações!G1003</f>
        <v>C4</v>
      </c>
      <c r="E1003" s="172" t="str">
        <f>Simulações!CH1003</f>
        <v>TECNOWATT</v>
      </c>
      <c r="F1003" s="172" t="str">
        <f>Simulações!CI1003</f>
        <v xml:space="preserve">SIGSAGPTLRRSSNDL_40W_50IBBRS
</v>
      </c>
      <c r="G1003" s="172">
        <f>Simulações!CN1003</f>
        <v>40</v>
      </c>
      <c r="H1003" s="172" t="str">
        <f>Simulações!CT1003</f>
        <v>Médio II</v>
      </c>
      <c r="I1003" s="172" t="str">
        <f>IF(Simulações!CU1003="","",Simulações!CU1003)</f>
        <v/>
      </c>
      <c r="J1003" s="172" t="str">
        <f>IF(Simulações!CX1003="","",Simulações!CX1003)</f>
        <v/>
      </c>
      <c r="K1003" s="176">
        <f>Simulações!AL1003</f>
        <v>2</v>
      </c>
      <c r="L1003" s="176">
        <f>Simulações!AS1003</f>
        <v>0</v>
      </c>
      <c r="M1003" s="172" t="str">
        <f>IF(Simulações!CY1003="","",Simulações!CY1003)</f>
        <v/>
      </c>
      <c r="N1003" s="172" t="str">
        <f>IF(Simulações!CZ1003="","",Simulações!CZ1003)</f>
        <v/>
      </c>
      <c r="O1003" s="172">
        <v>1</v>
      </c>
    </row>
    <row r="1004" spans="1:15" ht="14.25" customHeight="1" x14ac:dyDescent="0.25">
      <c r="A1004" s="1" t="str">
        <f>Simulações!D1004</f>
        <v>Rua Jose Pessoa De Queiroz [Estrutural]</v>
      </c>
      <c r="B1004" s="172" t="str">
        <f>Simulações!DK1004</f>
        <v>Sim</v>
      </c>
      <c r="C1004" s="183">
        <f>Simulações!K1004</f>
        <v>70</v>
      </c>
      <c r="D1004" s="172" t="str">
        <f>Simulações!G1004</f>
        <v>C5</v>
      </c>
      <c r="E1004" s="172" t="str">
        <f>Simulações!CH1004</f>
        <v>LEDSTAR</v>
      </c>
      <c r="F1004" s="172" t="str">
        <f>Simulações!CI1004</f>
        <v xml:space="preserve"> SL VT 9.1 35W</v>
      </c>
      <c r="G1004" s="172">
        <f>Simulações!CN1004</f>
        <v>35</v>
      </c>
      <c r="H1004" s="172" t="str">
        <f>Simulações!CT1004</f>
        <v>Médio II</v>
      </c>
      <c r="I1004" s="172" t="str">
        <f>IF(Simulações!CU1004="","",Simulações!CU1004)</f>
        <v/>
      </c>
      <c r="J1004" s="172" t="str">
        <f>IF(Simulações!CX1004="","",Simulações!CX1004)</f>
        <v/>
      </c>
      <c r="K1004" s="176">
        <f>Simulações!AL1004</f>
        <v>2</v>
      </c>
      <c r="L1004" s="176">
        <f>Simulações!AS1004</f>
        <v>0</v>
      </c>
      <c r="M1004" s="172" t="str">
        <f>IF(Simulações!CY1004="","",Simulações!CY1004)</f>
        <v/>
      </c>
      <c r="N1004" s="172" t="str">
        <f>IF(Simulações!CZ1004="","",Simulações!CZ1004)</f>
        <v/>
      </c>
      <c r="O1004" s="172">
        <v>1</v>
      </c>
    </row>
    <row r="1005" spans="1:15" ht="14.25" customHeight="1" x14ac:dyDescent="0.25">
      <c r="A1005" s="1" t="str">
        <f>Simulações!D1005</f>
        <v>Rua Jose Pessoa De Queiroz [Estrutural]</v>
      </c>
      <c r="B1005" s="172" t="str">
        <f>Simulações!DK1005</f>
        <v>Sim</v>
      </c>
      <c r="C1005" s="183">
        <f>Simulações!K1005</f>
        <v>70</v>
      </c>
      <c r="D1005" s="172" t="str">
        <f>Simulações!G1005</f>
        <v>C5</v>
      </c>
      <c r="E1005" s="172" t="str">
        <f>Simulações!CH1005</f>
        <v>SX LIGHTING</v>
      </c>
      <c r="F1005" s="172" t="str">
        <f>Simulações!CI1005</f>
        <v>SX-INEVO030HF</v>
      </c>
      <c r="G1005" s="172">
        <f>Simulações!CN1005</f>
        <v>31</v>
      </c>
      <c r="H1005" s="172" t="str">
        <f>Simulações!CT1005</f>
        <v>Médio II</v>
      </c>
      <c r="I1005" s="172" t="str">
        <f>IF(Simulações!CU1005="","",Simulações!CU1005)</f>
        <v/>
      </c>
      <c r="J1005" s="172" t="str">
        <f>IF(Simulações!CX1005="","",Simulações!CX1005)</f>
        <v/>
      </c>
      <c r="K1005" s="176">
        <f>Simulações!AL1005</f>
        <v>2</v>
      </c>
      <c r="L1005" s="176">
        <f>Simulações!AS1005</f>
        <v>0</v>
      </c>
      <c r="M1005" s="172" t="str">
        <f>IF(Simulações!CY1005="","",Simulações!CY1005)</f>
        <v/>
      </c>
      <c r="N1005" s="172" t="str">
        <f>IF(Simulações!CZ1005="","",Simulações!CZ1005)</f>
        <v/>
      </c>
      <c r="O1005" s="172">
        <v>1</v>
      </c>
    </row>
    <row r="1006" spans="1:15" ht="14.25" customHeight="1" x14ac:dyDescent="0.25">
      <c r="A1006" s="1" t="str">
        <f>Simulações!D1006</f>
        <v>Rua Jose Pessoa De Queiroz [Estrutural]</v>
      </c>
      <c r="B1006" s="172" t="str">
        <f>Simulações!DK1006</f>
        <v>Sim</v>
      </c>
      <c r="C1006" s="183">
        <f>Simulações!K1006</f>
        <v>70</v>
      </c>
      <c r="D1006" s="172" t="str">
        <f>Simulações!G1006</f>
        <v>C5</v>
      </c>
      <c r="E1006" s="172" t="str">
        <f>Simulações!CH1006</f>
        <v>TECNOWATT</v>
      </c>
      <c r="F1006" s="172" t="str">
        <f>Simulações!CI1006</f>
        <v xml:space="preserve">SIGSAGPTLRRSSNDL_30W_38IBBRS
</v>
      </c>
      <c r="G1006" s="172">
        <f>Simulações!CN1006</f>
        <v>30</v>
      </c>
      <c r="H1006" s="172" t="str">
        <f>Simulações!CT1006</f>
        <v>Médio II</v>
      </c>
      <c r="I1006" s="172" t="str">
        <f>IF(Simulações!CU1006="","",Simulações!CU1006)</f>
        <v/>
      </c>
      <c r="J1006" s="172" t="str">
        <f>IF(Simulações!CX1006="","",Simulações!CX1006)</f>
        <v/>
      </c>
      <c r="K1006" s="176">
        <f>Simulações!AL1006</f>
        <v>2</v>
      </c>
      <c r="L1006" s="176">
        <f>Simulações!AS1006</f>
        <v>0</v>
      </c>
      <c r="M1006" s="172" t="str">
        <f>IF(Simulações!CY1006="","",Simulações!CY1006)</f>
        <v/>
      </c>
      <c r="N1006" s="172" t="str">
        <f>IF(Simulações!CZ1006="","",Simulações!CZ1006)</f>
        <v/>
      </c>
      <c r="O1006" s="172">
        <v>1</v>
      </c>
    </row>
    <row r="1007" spans="1:15" ht="14.25" customHeight="1" x14ac:dyDescent="0.25">
      <c r="A1007" s="1" t="str">
        <f>Simulações!D1007</f>
        <v>R. Antonio Carlos Ribeiro De Andrade [Estrutural]</v>
      </c>
      <c r="B1007" s="172" t="str">
        <f>Simulações!DK1007</f>
        <v>Sim</v>
      </c>
      <c r="C1007" s="183">
        <f>Simulações!K1007</f>
        <v>70</v>
      </c>
      <c r="D1007" s="172" t="str">
        <f>Simulações!G1007</f>
        <v>C4</v>
      </c>
      <c r="E1007" s="172" t="str">
        <f>Simulações!CH1007</f>
        <v>LEDSTAR</v>
      </c>
      <c r="F1007" s="172" t="str">
        <f>Simulações!CI1007</f>
        <v xml:space="preserve"> SL VT 9.1 35W</v>
      </c>
      <c r="G1007" s="172">
        <f>Simulações!CN1007</f>
        <v>35</v>
      </c>
      <c r="H1007" s="172" t="str">
        <f>Simulações!CT1007</f>
        <v>Médio I</v>
      </c>
      <c r="I1007" s="172" t="str">
        <f>IF(Simulações!CU1007="","",Simulações!CU1007)</f>
        <v/>
      </c>
      <c r="J1007" s="172" t="str">
        <f>IF(Simulações!CX1007="","",Simulações!CX1007)</f>
        <v/>
      </c>
      <c r="K1007" s="176">
        <f>Simulações!AL1007</f>
        <v>2</v>
      </c>
      <c r="L1007" s="176">
        <f>Simulações!AS1007</f>
        <v>0</v>
      </c>
      <c r="M1007" s="172" t="str">
        <f>IF(Simulações!CY1007="","",Simulações!CY1007)</f>
        <v/>
      </c>
      <c r="N1007" s="172" t="str">
        <f>IF(Simulações!CZ1007="","",Simulações!CZ1007)</f>
        <v/>
      </c>
      <c r="O1007" s="172">
        <v>1</v>
      </c>
    </row>
    <row r="1008" spans="1:15" ht="14.25" customHeight="1" x14ac:dyDescent="0.25">
      <c r="A1008" s="1" t="str">
        <f>Simulações!D1008</f>
        <v>R. Antonio Carlos Ribeiro De Andrade [Estrutural]</v>
      </c>
      <c r="B1008" s="172" t="str">
        <f>Simulações!DK1008</f>
        <v>Sim</v>
      </c>
      <c r="C1008" s="183">
        <f>Simulações!K1008</f>
        <v>70</v>
      </c>
      <c r="D1008" s="172" t="str">
        <f>Simulações!G1008</f>
        <v>C4</v>
      </c>
      <c r="E1008" s="172" t="str">
        <f>Simulações!CH1008</f>
        <v>SX LIGHTING</v>
      </c>
      <c r="F1008" s="172" t="str">
        <f>Simulações!CI1008</f>
        <v>SX-INEVO030HF</v>
      </c>
      <c r="G1008" s="172">
        <f>Simulações!CN1008</f>
        <v>31</v>
      </c>
      <c r="H1008" s="172" t="str">
        <f>Simulações!CT1008</f>
        <v>Médio I</v>
      </c>
      <c r="I1008" s="172" t="str">
        <f>IF(Simulações!CU1008="","",Simulações!CU1008)</f>
        <v/>
      </c>
      <c r="J1008" s="172" t="str">
        <f>IF(Simulações!CX1008="","",Simulações!CX1008)</f>
        <v/>
      </c>
      <c r="K1008" s="176">
        <f>Simulações!AL1008</f>
        <v>2</v>
      </c>
      <c r="L1008" s="176">
        <f>Simulações!AS1008</f>
        <v>0</v>
      </c>
      <c r="M1008" s="172" t="str">
        <f>IF(Simulações!CY1008="","",Simulações!CY1008)</f>
        <v/>
      </c>
      <c r="N1008" s="172" t="str">
        <f>IF(Simulações!CZ1008="","",Simulações!CZ1008)</f>
        <v/>
      </c>
      <c r="O1008" s="172">
        <v>1</v>
      </c>
    </row>
    <row r="1009" spans="1:15" ht="14.25" customHeight="1" x14ac:dyDescent="0.25">
      <c r="A1009" s="1" t="str">
        <f>Simulações!D1009</f>
        <v>R. Antonio Carlos Ribeiro De Andrade [Estrutural]</v>
      </c>
      <c r="B1009" s="172" t="str">
        <f>Simulações!DK1009</f>
        <v>Sim</v>
      </c>
      <c r="C1009" s="183">
        <f>Simulações!K1009</f>
        <v>70</v>
      </c>
      <c r="D1009" s="172" t="str">
        <f>Simulações!G1009</f>
        <v>C4</v>
      </c>
      <c r="E1009" s="172" t="str">
        <f>Simulações!CH1009</f>
        <v>TECNOWATT</v>
      </c>
      <c r="F1009" s="172" t="str">
        <f>Simulações!CI1009</f>
        <v xml:space="preserve">SIGSAGPTLRRSSNDL_30W_38IBBRS
</v>
      </c>
      <c r="G1009" s="172">
        <f>Simulações!CN1009</f>
        <v>30</v>
      </c>
      <c r="H1009" s="172" t="str">
        <f>Simulações!CT1009</f>
        <v>Médio I</v>
      </c>
      <c r="I1009" s="172" t="str">
        <f>IF(Simulações!CU1009="","",Simulações!CU1009)</f>
        <v/>
      </c>
      <c r="J1009" s="172" t="str">
        <f>IF(Simulações!CX1009="","",Simulações!CX1009)</f>
        <v/>
      </c>
      <c r="K1009" s="176">
        <f>Simulações!AL1009</f>
        <v>2</v>
      </c>
      <c r="L1009" s="176">
        <f>Simulações!AS1009</f>
        <v>0</v>
      </c>
      <c r="M1009" s="172" t="str">
        <f>IF(Simulações!CY1009="","",Simulações!CY1009)</f>
        <v/>
      </c>
      <c r="N1009" s="172" t="str">
        <f>IF(Simulações!CZ1009="","",Simulações!CZ1009)</f>
        <v/>
      </c>
      <c r="O1009" s="172">
        <v>1</v>
      </c>
    </row>
    <row r="1010" spans="1:15" ht="14.25" customHeight="1" x14ac:dyDescent="0.25">
      <c r="A1010" s="1" t="str">
        <f>Simulações!D1010</f>
        <v>Rua Ministro João Alberto</v>
      </c>
      <c r="B1010" s="172" t="str">
        <f>Simulações!DK1010</f>
        <v>Sim</v>
      </c>
      <c r="C1010" s="183">
        <f>Simulações!K1010</f>
        <v>96</v>
      </c>
      <c r="D1010" s="172" t="str">
        <f>Simulações!G1010</f>
        <v>C4</v>
      </c>
      <c r="E1010" s="172" t="str">
        <f>Simulações!CH1010</f>
        <v>LEDSTAR</v>
      </c>
      <c r="F1010" s="172" t="str">
        <f>Simulações!CI1010</f>
        <v xml:space="preserve"> SL VT 9.1 52W</v>
      </c>
      <c r="G1010" s="172">
        <f>Simulações!CN1010</f>
        <v>52</v>
      </c>
      <c r="H1010" s="172" t="str">
        <f>Simulações!CT1010</f>
        <v>Longo I</v>
      </c>
      <c r="I1010" s="172" t="str">
        <f>IF(Simulações!CU1010="","",Simulações!CU1010)</f>
        <v/>
      </c>
      <c r="J1010" s="172" t="str">
        <f>IF(Simulações!CX1010="","",Simulações!CX1010)</f>
        <v/>
      </c>
      <c r="K1010" s="176">
        <f>Simulações!AL1010</f>
        <v>2</v>
      </c>
      <c r="L1010" s="176">
        <f>Simulações!AS1010</f>
        <v>0</v>
      </c>
      <c r="M1010" s="172" t="str">
        <f>IF(Simulações!CY1010="","",Simulações!CY1010)</f>
        <v/>
      </c>
      <c r="N1010" s="172" t="str">
        <f>IF(Simulações!CZ1010="","",Simulações!CZ1010)</f>
        <v/>
      </c>
      <c r="O1010" s="172">
        <v>1</v>
      </c>
    </row>
    <row r="1011" spans="1:15" ht="14.25" customHeight="1" x14ac:dyDescent="0.25">
      <c r="A1011" s="1" t="str">
        <f>Simulações!D1011</f>
        <v>Rua Ministro João Alberto</v>
      </c>
      <c r="B1011" s="172" t="str">
        <f>Simulações!DK1011</f>
        <v>Sim</v>
      </c>
      <c r="C1011" s="183">
        <f>Simulações!K1011</f>
        <v>96</v>
      </c>
      <c r="D1011" s="172" t="str">
        <f>Simulações!G1011</f>
        <v>C4</v>
      </c>
      <c r="E1011" s="172" t="str">
        <f>Simulações!CH1011</f>
        <v>SX LIGHTING</v>
      </c>
      <c r="F1011" s="172" t="str">
        <f>Simulações!CI1011</f>
        <v>SX-INEVO050HF</v>
      </c>
      <c r="G1011" s="172">
        <f>Simulações!CN1011</f>
        <v>50</v>
      </c>
      <c r="H1011" s="172" t="str">
        <f>Simulações!CT1011</f>
        <v>Longo I</v>
      </c>
      <c r="I1011" s="172" t="str">
        <f>IF(Simulações!CU1011="","",Simulações!CU1011)</f>
        <v/>
      </c>
      <c r="J1011" s="172" t="str">
        <f>IF(Simulações!CX1011="","",Simulações!CX1011)</f>
        <v/>
      </c>
      <c r="K1011" s="176">
        <f>Simulações!AL1011</f>
        <v>2</v>
      </c>
      <c r="L1011" s="176">
        <f>Simulações!AS1011</f>
        <v>0</v>
      </c>
      <c r="M1011" s="172" t="str">
        <f>IF(Simulações!CY1011="","",Simulações!CY1011)</f>
        <v/>
      </c>
      <c r="N1011" s="172" t="str">
        <f>IF(Simulações!CZ1011="","",Simulações!CZ1011)</f>
        <v/>
      </c>
      <c r="O1011" s="172">
        <v>1</v>
      </c>
    </row>
    <row r="1012" spans="1:15" ht="14.25" customHeight="1" x14ac:dyDescent="0.25">
      <c r="A1012" s="1" t="str">
        <f>Simulações!D1012</f>
        <v>Rua Ministro João Alberto</v>
      </c>
      <c r="B1012" s="172" t="str">
        <f>Simulações!DK1012</f>
        <v>Sim</v>
      </c>
      <c r="C1012" s="183">
        <f>Simulações!K1012</f>
        <v>96</v>
      </c>
      <c r="D1012" s="172" t="str">
        <f>Simulações!G1012</f>
        <v>C4</v>
      </c>
      <c r="E1012" s="172" t="str">
        <f>Simulações!CH1012</f>
        <v>TECNOWATT</v>
      </c>
      <c r="F1012" s="172" t="str">
        <f>Simulações!CI1012</f>
        <v xml:space="preserve">SIGSAGPTLRRSSNDL_50W_61IBBRS
</v>
      </c>
      <c r="G1012" s="172">
        <f>Simulações!CN1012</f>
        <v>50</v>
      </c>
      <c r="H1012" s="172" t="str">
        <f>Simulações!CT1012</f>
        <v>Longo I</v>
      </c>
      <c r="I1012" s="172" t="str">
        <f>IF(Simulações!CU1012="","",Simulações!CU1012)</f>
        <v/>
      </c>
      <c r="J1012" s="172" t="str">
        <f>IF(Simulações!CX1012="","",Simulações!CX1012)</f>
        <v/>
      </c>
      <c r="K1012" s="176">
        <f>Simulações!AL1012</f>
        <v>2</v>
      </c>
      <c r="L1012" s="176">
        <f>Simulações!AS1012</f>
        <v>0</v>
      </c>
      <c r="M1012" s="172" t="str">
        <f>IF(Simulações!CY1012="","",Simulações!CY1012)</f>
        <v/>
      </c>
      <c r="N1012" s="172" t="str">
        <f>IF(Simulações!CZ1012="","",Simulações!CZ1012)</f>
        <v/>
      </c>
      <c r="O1012" s="172">
        <v>1</v>
      </c>
    </row>
    <row r="1013" spans="1:15" ht="14.25" customHeight="1" x14ac:dyDescent="0.25">
      <c r="A1013" s="1" t="str">
        <f>Simulações!D1013</f>
        <v>Rua Zuleide Moura</v>
      </c>
      <c r="B1013" s="172" t="str">
        <f>Simulações!DK1013</f>
        <v>Sim</v>
      </c>
      <c r="C1013" s="183">
        <f>Simulações!K1013</f>
        <v>40</v>
      </c>
      <c r="D1013" s="172" t="str">
        <f>Simulações!G1013</f>
        <v>C4</v>
      </c>
      <c r="E1013" s="172" t="str">
        <f>Simulações!CH1013</f>
        <v>LEDSTAR</v>
      </c>
      <c r="F1013" s="172" t="str">
        <f>Simulações!CI1013</f>
        <v xml:space="preserve"> SL VT 9.1 35W</v>
      </c>
      <c r="G1013" s="172">
        <f>Simulações!CN1013</f>
        <v>35</v>
      </c>
      <c r="H1013" s="172" t="str">
        <f>Simulações!CT1013</f>
        <v>Médio I</v>
      </c>
      <c r="I1013" s="172" t="str">
        <f>IF(Simulações!CU1013="","",Simulações!CU1013)</f>
        <v/>
      </c>
      <c r="J1013" s="172" t="str">
        <f>IF(Simulações!CX1013="","",Simulações!CX1013)</f>
        <v/>
      </c>
      <c r="K1013" s="176">
        <f>Simulações!AL1013</f>
        <v>2</v>
      </c>
      <c r="L1013" s="176">
        <f>Simulações!AS1013</f>
        <v>0</v>
      </c>
      <c r="M1013" s="172" t="str">
        <f>IF(Simulações!CY1013="","",Simulações!CY1013)</f>
        <v/>
      </c>
      <c r="N1013" s="172" t="str">
        <f>IF(Simulações!CZ1013="","",Simulações!CZ1013)</f>
        <v/>
      </c>
      <c r="O1013" s="172">
        <v>1</v>
      </c>
    </row>
    <row r="1014" spans="1:15" ht="14.25" customHeight="1" x14ac:dyDescent="0.25">
      <c r="A1014" s="1" t="str">
        <f>Simulações!D1014</f>
        <v>Rua Zuleide Moura</v>
      </c>
      <c r="B1014" s="172" t="str">
        <f>Simulações!DK1014</f>
        <v>Sim</v>
      </c>
      <c r="C1014" s="183">
        <f>Simulações!K1014</f>
        <v>40</v>
      </c>
      <c r="D1014" s="172" t="str">
        <f>Simulações!G1014</f>
        <v>C4</v>
      </c>
      <c r="E1014" s="172" t="str">
        <f>Simulações!CH1014</f>
        <v>SX LIGHTING</v>
      </c>
      <c r="F1014" s="172" t="str">
        <f>Simulações!CI1014</f>
        <v>SX-INEVO030HF</v>
      </c>
      <c r="G1014" s="172">
        <f>Simulações!CN1014</f>
        <v>31</v>
      </c>
      <c r="H1014" s="172" t="str">
        <f>Simulações!CT1014</f>
        <v>Médio I</v>
      </c>
      <c r="I1014" s="172" t="str">
        <f>IF(Simulações!CU1014="","",Simulações!CU1014)</f>
        <v/>
      </c>
      <c r="J1014" s="172" t="str">
        <f>IF(Simulações!CX1014="","",Simulações!CX1014)</f>
        <v/>
      </c>
      <c r="K1014" s="176">
        <f>Simulações!AL1014</f>
        <v>2</v>
      </c>
      <c r="L1014" s="176">
        <f>Simulações!AS1014</f>
        <v>0</v>
      </c>
      <c r="M1014" s="172" t="str">
        <f>IF(Simulações!CY1014="","",Simulações!CY1014)</f>
        <v/>
      </c>
      <c r="N1014" s="172" t="str">
        <f>IF(Simulações!CZ1014="","",Simulações!CZ1014)</f>
        <v/>
      </c>
      <c r="O1014" s="172">
        <v>1</v>
      </c>
    </row>
    <row r="1015" spans="1:15" ht="14.25" customHeight="1" x14ac:dyDescent="0.25">
      <c r="A1015" s="1" t="str">
        <f>Simulações!D1015</f>
        <v>Rua Zuleide Moura</v>
      </c>
      <c r="B1015" s="172" t="str">
        <f>Simulações!DK1015</f>
        <v>Sim</v>
      </c>
      <c r="C1015" s="183">
        <f>Simulações!K1015</f>
        <v>40</v>
      </c>
      <c r="D1015" s="172" t="str">
        <f>Simulações!G1015</f>
        <v>C4</v>
      </c>
      <c r="E1015" s="172" t="str">
        <f>Simulações!CH1015</f>
        <v>TECNOWATT</v>
      </c>
      <c r="F1015" s="172" t="str">
        <f>Simulações!CI1015</f>
        <v xml:space="preserve">SIGSAGPTLRRSSNDL_30W_38IBBRS
</v>
      </c>
      <c r="G1015" s="172">
        <f>Simulações!CN1015</f>
        <v>30</v>
      </c>
      <c r="H1015" s="172" t="str">
        <f>Simulações!CT1015</f>
        <v>Médio I</v>
      </c>
      <c r="I1015" s="172" t="str">
        <f>IF(Simulações!CU1015="","",Simulações!CU1015)</f>
        <v/>
      </c>
      <c r="J1015" s="172" t="str">
        <f>IF(Simulações!CX1015="","",Simulações!CX1015)</f>
        <v/>
      </c>
      <c r="K1015" s="176">
        <f>Simulações!AL1015</f>
        <v>2</v>
      </c>
      <c r="L1015" s="176">
        <f>Simulações!AS1015</f>
        <v>0</v>
      </c>
      <c r="M1015" s="172" t="str">
        <f>IF(Simulações!CY1015="","",Simulações!CY1015)</f>
        <v/>
      </c>
      <c r="N1015" s="172" t="str">
        <f>IF(Simulações!CZ1015="","",Simulações!CZ1015)</f>
        <v/>
      </c>
      <c r="O1015" s="172">
        <v>1</v>
      </c>
    </row>
    <row r="1016" spans="1:15" ht="14.25" customHeight="1" x14ac:dyDescent="0.25">
      <c r="A1016" s="1" t="str">
        <f>Simulações!D1016</f>
        <v>Julio Antunes Campelo [IAL]</v>
      </c>
      <c r="B1016" s="172" t="str">
        <f>Simulações!DK1016</f>
        <v>Sim</v>
      </c>
      <c r="C1016" s="183">
        <f>Simulações!K1016</f>
        <v>70</v>
      </c>
      <c r="D1016" s="172" t="str">
        <f>Simulações!G1016</f>
        <v>C4</v>
      </c>
      <c r="E1016" s="172" t="str">
        <f>Simulações!CH1016</f>
        <v>LEDSTAR</v>
      </c>
      <c r="F1016" s="172" t="str">
        <f>Simulações!CI1016</f>
        <v xml:space="preserve"> SL VT 9.1 35W</v>
      </c>
      <c r="G1016" s="172">
        <f>Simulações!CN1016</f>
        <v>35</v>
      </c>
      <c r="H1016" s="172" t="str">
        <f>Simulações!CT1016</f>
        <v>Médio I</v>
      </c>
      <c r="I1016" s="172" t="str">
        <f>IF(Simulações!CU1016="","",Simulações!CU1016)</f>
        <v/>
      </c>
      <c r="J1016" s="172" t="str">
        <f>IF(Simulações!CX1016="","",Simulações!CX1016)</f>
        <v/>
      </c>
      <c r="K1016" s="176">
        <f>Simulações!AL1016</f>
        <v>2</v>
      </c>
      <c r="L1016" s="176">
        <f>Simulações!AS1016</f>
        <v>0</v>
      </c>
      <c r="M1016" s="172" t="str">
        <f>IF(Simulações!CY1016="","",Simulações!CY1016)</f>
        <v/>
      </c>
      <c r="N1016" s="172" t="str">
        <f>IF(Simulações!CZ1016="","",Simulações!CZ1016)</f>
        <v/>
      </c>
      <c r="O1016" s="172">
        <v>1</v>
      </c>
    </row>
    <row r="1017" spans="1:15" ht="14.25" customHeight="1" x14ac:dyDescent="0.25">
      <c r="A1017" s="1" t="str">
        <f>Simulações!D1017</f>
        <v>Julio Antunes Campelo [IAL]</v>
      </c>
      <c r="B1017" s="172" t="str">
        <f>Simulações!DK1017</f>
        <v>Sim</v>
      </c>
      <c r="C1017" s="183">
        <f>Simulações!K1017</f>
        <v>70</v>
      </c>
      <c r="D1017" s="172" t="str">
        <f>Simulações!G1017</f>
        <v>C4</v>
      </c>
      <c r="E1017" s="172" t="str">
        <f>Simulações!CH1017</f>
        <v>SX LIGHTING</v>
      </c>
      <c r="F1017" s="172" t="str">
        <f>Simulações!CI1017</f>
        <v>SX-INEVO030HF</v>
      </c>
      <c r="G1017" s="172">
        <f>Simulações!CN1017</f>
        <v>31</v>
      </c>
      <c r="H1017" s="172" t="str">
        <f>Simulações!CT1017</f>
        <v>Médio I</v>
      </c>
      <c r="I1017" s="172" t="str">
        <f>IF(Simulações!CU1017="","",Simulações!CU1017)</f>
        <v/>
      </c>
      <c r="J1017" s="172" t="str">
        <f>IF(Simulações!CX1017="","",Simulações!CX1017)</f>
        <v/>
      </c>
      <c r="K1017" s="176">
        <f>Simulações!AL1017</f>
        <v>2</v>
      </c>
      <c r="L1017" s="176">
        <f>Simulações!AS1017</f>
        <v>0</v>
      </c>
      <c r="M1017" s="172" t="str">
        <f>IF(Simulações!CY1017="","",Simulações!CY1017)</f>
        <v/>
      </c>
      <c r="N1017" s="172" t="str">
        <f>IF(Simulações!CZ1017="","",Simulações!CZ1017)</f>
        <v/>
      </c>
      <c r="O1017" s="172">
        <v>1</v>
      </c>
    </row>
    <row r="1018" spans="1:15" ht="14.25" customHeight="1" x14ac:dyDescent="0.25">
      <c r="A1018" s="1" t="str">
        <f>Simulações!D1018</f>
        <v>Julio Antunes Campelo [IAL]</v>
      </c>
      <c r="B1018" s="172" t="str">
        <f>Simulações!DK1018</f>
        <v>Sim</v>
      </c>
      <c r="C1018" s="183">
        <f>Simulações!K1018</f>
        <v>70</v>
      </c>
      <c r="D1018" s="172" t="str">
        <f>Simulações!G1018</f>
        <v>C4</v>
      </c>
      <c r="E1018" s="172" t="str">
        <f>Simulações!CH1018</f>
        <v>TECNOWATT</v>
      </c>
      <c r="F1018" s="172" t="str">
        <f>Simulações!CI1018</f>
        <v xml:space="preserve">SIGSAGPTLRRSSNDL_30W_38IBBRS
</v>
      </c>
      <c r="G1018" s="172">
        <f>Simulações!CN1018</f>
        <v>30</v>
      </c>
      <c r="H1018" s="172" t="str">
        <f>Simulações!CT1018</f>
        <v>Médio I</v>
      </c>
      <c r="I1018" s="172" t="str">
        <f>IF(Simulações!CU1018="","",Simulações!CU1018)</f>
        <v/>
      </c>
      <c r="J1018" s="172" t="str">
        <f>IF(Simulações!CX1018="","",Simulações!CX1018)</f>
        <v/>
      </c>
      <c r="K1018" s="176">
        <f>Simulações!AL1018</f>
        <v>2</v>
      </c>
      <c r="L1018" s="176">
        <f>Simulações!AS1018</f>
        <v>0</v>
      </c>
      <c r="M1018" s="172" t="str">
        <f>IF(Simulações!CY1018="","",Simulações!CY1018)</f>
        <v/>
      </c>
      <c r="N1018" s="172" t="str">
        <f>IF(Simulações!CZ1018="","",Simulações!CZ1018)</f>
        <v/>
      </c>
      <c r="O1018" s="172">
        <v>1</v>
      </c>
    </row>
    <row r="1019" spans="1:15" ht="14.25" customHeight="1" x14ac:dyDescent="0.25">
      <c r="A1019" s="1" t="str">
        <f>Simulações!D1019</f>
        <v>Prof Estenio Da Costa [IAL]</v>
      </c>
      <c r="B1019" s="172" t="str">
        <f>Simulações!DK1019</f>
        <v>Sim</v>
      </c>
      <c r="C1019" s="183">
        <f>Simulações!K1019</f>
        <v>110</v>
      </c>
      <c r="D1019" s="172" t="str">
        <f>Simulações!G1019</f>
        <v>C4</v>
      </c>
      <c r="E1019" s="172" t="e">
        <f>Simulações!CH1019</f>
        <v>#N/A</v>
      </c>
      <c r="F1019" s="172">
        <f>Simulações!CI1019</f>
        <v>0</v>
      </c>
      <c r="G1019" s="172" t="e">
        <f>Simulações!CN1019</f>
        <v>#N/A</v>
      </c>
      <c r="H1019" s="172" t="str">
        <f>Simulações!CT1019</f>
        <v>Médio I</v>
      </c>
      <c r="I1019" s="172" t="str">
        <f>IF(Simulações!CU1019="","",Simulações!CU1019)</f>
        <v/>
      </c>
      <c r="J1019" s="172" t="str">
        <f>IF(Simulações!CX1019="","",Simulações!CX1019)</f>
        <v/>
      </c>
      <c r="K1019" s="176">
        <f>Simulações!AL1019</f>
        <v>2</v>
      </c>
      <c r="L1019" s="176">
        <f>Simulações!AS1019</f>
        <v>0</v>
      </c>
      <c r="M1019" s="172" t="str">
        <f>IF(Simulações!CY1019="","",Simulações!CY1019)</f>
        <v/>
      </c>
      <c r="N1019" s="172" t="str">
        <f>IF(Simulações!CZ1019="","",Simulações!CZ1019)</f>
        <v/>
      </c>
      <c r="O1019" s="172">
        <v>1</v>
      </c>
    </row>
    <row r="1020" spans="1:15" ht="14.25" customHeight="1" x14ac:dyDescent="0.25">
      <c r="A1020" s="1" t="str">
        <f>Simulações!D1020</f>
        <v>Prof Estenio Da Costa [IAL]</v>
      </c>
      <c r="B1020" s="172" t="str">
        <f>Simulações!DK1020</f>
        <v>Sim</v>
      </c>
      <c r="C1020" s="183">
        <f>Simulações!K1020</f>
        <v>110</v>
      </c>
      <c r="D1020" s="172" t="str">
        <f>Simulações!G1020</f>
        <v>C4</v>
      </c>
      <c r="E1020" s="172" t="e">
        <f>Simulações!CH1020</f>
        <v>#N/A</v>
      </c>
      <c r="F1020" s="172">
        <f>Simulações!CI1020</f>
        <v>0</v>
      </c>
      <c r="G1020" s="172" t="e">
        <f>Simulações!CN1020</f>
        <v>#N/A</v>
      </c>
      <c r="H1020" s="172" t="str">
        <f>Simulações!CT1020</f>
        <v>Médio I</v>
      </c>
      <c r="I1020" s="172" t="str">
        <f>IF(Simulações!CU1020="","",Simulações!CU1020)</f>
        <v/>
      </c>
      <c r="J1020" s="172" t="str">
        <f>IF(Simulações!CX1020="","",Simulações!CX1020)</f>
        <v/>
      </c>
      <c r="K1020" s="176">
        <f>Simulações!AL1020</f>
        <v>2</v>
      </c>
      <c r="L1020" s="176">
        <f>Simulações!AS1020</f>
        <v>0</v>
      </c>
      <c r="M1020" s="172" t="str">
        <f>IF(Simulações!CY1020="","",Simulações!CY1020)</f>
        <v/>
      </c>
      <c r="N1020" s="172" t="str">
        <f>IF(Simulações!CZ1020="","",Simulações!CZ1020)</f>
        <v/>
      </c>
      <c r="O1020" s="172">
        <v>1</v>
      </c>
    </row>
    <row r="1021" spans="1:15" ht="14.25" customHeight="1" x14ac:dyDescent="0.25">
      <c r="A1021" s="1" t="str">
        <f>Simulações!D1021</f>
        <v>Prof Estenio Da Costa [IAL]</v>
      </c>
      <c r="B1021" s="172" t="str">
        <f>Simulações!DK1021</f>
        <v>Sim</v>
      </c>
      <c r="C1021" s="183">
        <f>Simulações!K1021</f>
        <v>110</v>
      </c>
      <c r="D1021" s="172" t="str">
        <f>Simulações!G1021</f>
        <v>C4</v>
      </c>
      <c r="E1021" s="172" t="e">
        <f>Simulações!CH1021</f>
        <v>#N/A</v>
      </c>
      <c r="F1021" s="172">
        <f>Simulações!CI1021</f>
        <v>0</v>
      </c>
      <c r="G1021" s="172" t="e">
        <f>Simulações!CN1021</f>
        <v>#N/A</v>
      </c>
      <c r="H1021" s="172" t="str">
        <f>Simulações!CT1021</f>
        <v>Médio I</v>
      </c>
      <c r="I1021" s="172" t="str">
        <f>IF(Simulações!CU1021="","",Simulações!CU1021)</f>
        <v/>
      </c>
      <c r="J1021" s="172" t="str">
        <f>IF(Simulações!CX1021="","",Simulações!CX1021)</f>
        <v/>
      </c>
      <c r="K1021" s="176">
        <f>Simulações!AL1021</f>
        <v>2</v>
      </c>
      <c r="L1021" s="176">
        <f>Simulações!AS1021</f>
        <v>0</v>
      </c>
      <c r="M1021" s="172" t="str">
        <f>IF(Simulações!CY1021="","",Simulações!CY1021)</f>
        <v/>
      </c>
      <c r="N1021" s="172" t="str">
        <f>IF(Simulações!CZ1021="","",Simulações!CZ1021)</f>
        <v/>
      </c>
      <c r="O1021" s="172">
        <v>1</v>
      </c>
    </row>
    <row r="1022" spans="1:15" ht="14.25" customHeight="1" x14ac:dyDescent="0.25">
      <c r="A1022" s="1" t="str">
        <f>Simulações!D1022</f>
        <v>Rua Tejipio [IAL]</v>
      </c>
      <c r="B1022" s="172" t="str">
        <f>Simulações!DK1022</f>
        <v>Sim</v>
      </c>
      <c r="C1022" s="183">
        <f>Simulações!K1022</f>
        <v>96</v>
      </c>
      <c r="D1022" s="172" t="str">
        <f>Simulações!G1022</f>
        <v>C5</v>
      </c>
      <c r="E1022" s="172" t="str">
        <f>Simulações!CH1022</f>
        <v>LEDSTAR</v>
      </c>
      <c r="F1022" s="172" t="str">
        <f>Simulações!CI1022</f>
        <v xml:space="preserve"> SL VT 9.1 35W</v>
      </c>
      <c r="G1022" s="172">
        <f>Simulações!CN1022</f>
        <v>35</v>
      </c>
      <c r="H1022" s="172" t="str">
        <f>Simulações!CT1022</f>
        <v>Médio I</v>
      </c>
      <c r="I1022" s="172" t="str">
        <f>IF(Simulações!CU1022="","",Simulações!CU1022)</f>
        <v/>
      </c>
      <c r="J1022" s="172" t="str">
        <f>IF(Simulações!CX1022="","",Simulações!CX1022)</f>
        <v/>
      </c>
      <c r="K1022" s="176">
        <f>Simulações!AL1022</f>
        <v>2</v>
      </c>
      <c r="L1022" s="176">
        <f>Simulações!AS1022</f>
        <v>0</v>
      </c>
      <c r="M1022" s="172" t="str">
        <f>IF(Simulações!CY1022="","",Simulações!CY1022)</f>
        <v/>
      </c>
      <c r="N1022" s="172" t="str">
        <f>IF(Simulações!CZ1022="","",Simulações!CZ1022)</f>
        <v/>
      </c>
      <c r="O1022" s="172">
        <v>1</v>
      </c>
    </row>
    <row r="1023" spans="1:15" ht="14.25" customHeight="1" x14ac:dyDescent="0.25">
      <c r="A1023" s="1" t="str">
        <f>Simulações!D1023</f>
        <v>Rua Tejipio [IAL]</v>
      </c>
      <c r="B1023" s="172" t="str">
        <f>Simulações!DK1023</f>
        <v>Sim</v>
      </c>
      <c r="C1023" s="183">
        <f>Simulações!K1023</f>
        <v>96</v>
      </c>
      <c r="D1023" s="172" t="str">
        <f>Simulações!G1023</f>
        <v>C5</v>
      </c>
      <c r="E1023" s="172" t="str">
        <f>Simulações!CH1023</f>
        <v>SX LIGHTING</v>
      </c>
      <c r="F1023" s="172" t="str">
        <f>Simulações!CI1023</f>
        <v>SX-INEVO030HF</v>
      </c>
      <c r="G1023" s="172">
        <f>Simulações!CN1023</f>
        <v>31</v>
      </c>
      <c r="H1023" s="172" t="str">
        <f>Simulações!CT1023</f>
        <v>Médio I</v>
      </c>
      <c r="I1023" s="172" t="str">
        <f>IF(Simulações!CU1023="","",Simulações!CU1023)</f>
        <v/>
      </c>
      <c r="J1023" s="172" t="str">
        <f>IF(Simulações!CX1023="","",Simulações!CX1023)</f>
        <v/>
      </c>
      <c r="K1023" s="176">
        <f>Simulações!AL1023</f>
        <v>2</v>
      </c>
      <c r="L1023" s="176">
        <f>Simulações!AS1023</f>
        <v>0</v>
      </c>
      <c r="M1023" s="172" t="str">
        <f>IF(Simulações!CY1023="","",Simulações!CY1023)</f>
        <v/>
      </c>
      <c r="N1023" s="172" t="str">
        <f>IF(Simulações!CZ1023="","",Simulações!CZ1023)</f>
        <v/>
      </c>
      <c r="O1023" s="172">
        <v>1</v>
      </c>
    </row>
    <row r="1024" spans="1:15" ht="14.25" customHeight="1" x14ac:dyDescent="0.25">
      <c r="A1024" s="1" t="str">
        <f>Simulações!D1024</f>
        <v>Rua Tejipio [IAL]</v>
      </c>
      <c r="B1024" s="172" t="str">
        <f>Simulações!DK1024</f>
        <v>Sim</v>
      </c>
      <c r="C1024" s="183">
        <f>Simulações!K1024</f>
        <v>96</v>
      </c>
      <c r="D1024" s="172" t="str">
        <f>Simulações!G1024</f>
        <v>C5</v>
      </c>
      <c r="E1024" s="172" t="str">
        <f>Simulações!CH1024</f>
        <v>TECNOWATT</v>
      </c>
      <c r="F1024" s="172" t="str">
        <f>Simulações!CI1024</f>
        <v xml:space="preserve">SIGSAGPTLRRSSNDL_30W_38IBBRS
</v>
      </c>
      <c r="G1024" s="172">
        <f>Simulações!CN1024</f>
        <v>30</v>
      </c>
      <c r="H1024" s="172" t="str">
        <f>Simulações!CT1024</f>
        <v>Médio I</v>
      </c>
      <c r="I1024" s="172" t="str">
        <f>IF(Simulações!CU1024="","",Simulações!CU1024)</f>
        <v/>
      </c>
      <c r="J1024" s="172" t="str">
        <f>IF(Simulações!CX1024="","",Simulações!CX1024)</f>
        <v/>
      </c>
      <c r="K1024" s="176">
        <f>Simulações!AL1024</f>
        <v>2</v>
      </c>
      <c r="L1024" s="176">
        <f>Simulações!AS1024</f>
        <v>0</v>
      </c>
      <c r="M1024" s="172" t="str">
        <f>IF(Simulações!CY1024="","",Simulações!CY1024)</f>
        <v/>
      </c>
      <c r="N1024" s="172" t="str">
        <f>IF(Simulações!CZ1024="","",Simulações!CZ1024)</f>
        <v/>
      </c>
      <c r="O1024" s="172">
        <v>1</v>
      </c>
    </row>
    <row r="1025" spans="1:15" ht="14.25" customHeight="1" x14ac:dyDescent="0.25">
      <c r="A1025" s="1" t="str">
        <f>Simulações!D1025</f>
        <v>Pinguim [IAL]</v>
      </c>
      <c r="B1025" s="172" t="str">
        <f>Simulações!DK1025</f>
        <v>Sim</v>
      </c>
      <c r="C1025" s="183">
        <f>Simulações!K1025</f>
        <v>70</v>
      </c>
      <c r="D1025" s="172" t="str">
        <f>Simulações!G1025</f>
        <v>C4</v>
      </c>
      <c r="E1025" s="172" t="str">
        <f>Simulações!CH1025</f>
        <v>LEDSTAR</v>
      </c>
      <c r="F1025" s="172" t="str">
        <f>Simulações!CI1025</f>
        <v xml:space="preserve"> SL VT 9.1 28W</v>
      </c>
      <c r="G1025" s="172">
        <f>Simulações!CN1025</f>
        <v>28</v>
      </c>
      <c r="H1025" s="172" t="str">
        <f>Simulações!CT1025</f>
        <v>Curto II</v>
      </c>
      <c r="I1025" s="172" t="str">
        <f>IF(Simulações!CU1025="","",Simulações!CU1025)</f>
        <v/>
      </c>
      <c r="J1025" s="172" t="str">
        <f>IF(Simulações!CX1025="","",Simulações!CX1025)</f>
        <v/>
      </c>
      <c r="K1025" s="176">
        <f>Simulações!AL1025</f>
        <v>2</v>
      </c>
      <c r="L1025" s="176">
        <f>Simulações!AS1025</f>
        <v>0</v>
      </c>
      <c r="M1025" s="172" t="str">
        <f>IF(Simulações!CY1025="","",Simulações!CY1025)</f>
        <v/>
      </c>
      <c r="N1025" s="172" t="str">
        <f>IF(Simulações!CZ1025="","",Simulações!CZ1025)</f>
        <v/>
      </c>
      <c r="O1025" s="172">
        <v>1</v>
      </c>
    </row>
    <row r="1026" spans="1:15" ht="14.25" customHeight="1" x14ac:dyDescent="0.25">
      <c r="A1026" s="1" t="str">
        <f>Simulações!D1026</f>
        <v>Pinguim [IAL]</v>
      </c>
      <c r="B1026" s="172" t="str">
        <f>Simulações!DK1026</f>
        <v>Sim</v>
      </c>
      <c r="C1026" s="183">
        <f>Simulações!K1026</f>
        <v>70</v>
      </c>
      <c r="D1026" s="172" t="str">
        <f>Simulações!G1026</f>
        <v>C4</v>
      </c>
      <c r="E1026" s="172" t="str">
        <f>Simulações!CH1026</f>
        <v>SX LIGHTING</v>
      </c>
      <c r="F1026" s="172" t="str">
        <f>Simulações!CI1026</f>
        <v>SX-INEVO030HF</v>
      </c>
      <c r="G1026" s="172">
        <f>Simulações!CN1026</f>
        <v>31</v>
      </c>
      <c r="H1026" s="172" t="str">
        <f>Simulações!CT1026</f>
        <v>Curto II</v>
      </c>
      <c r="I1026" s="172" t="str">
        <f>IF(Simulações!CU1026="","",Simulações!CU1026)</f>
        <v/>
      </c>
      <c r="J1026" s="172" t="str">
        <f>IF(Simulações!CX1026="","",Simulações!CX1026)</f>
        <v/>
      </c>
      <c r="K1026" s="176">
        <f>Simulações!AL1026</f>
        <v>2</v>
      </c>
      <c r="L1026" s="176">
        <f>Simulações!AS1026</f>
        <v>0</v>
      </c>
      <c r="M1026" s="172" t="str">
        <f>IF(Simulações!CY1026="","",Simulações!CY1026)</f>
        <v/>
      </c>
      <c r="N1026" s="172" t="str">
        <f>IF(Simulações!CZ1026="","",Simulações!CZ1026)</f>
        <v/>
      </c>
      <c r="O1026" s="172">
        <v>1</v>
      </c>
    </row>
    <row r="1027" spans="1:15" ht="14.25" customHeight="1" x14ac:dyDescent="0.25">
      <c r="A1027" s="1" t="str">
        <f>Simulações!D1027</f>
        <v>Pinguim [IAL]</v>
      </c>
      <c r="B1027" s="172" t="str">
        <f>Simulações!DK1027</f>
        <v>Sim</v>
      </c>
      <c r="C1027" s="183">
        <f>Simulações!K1027</f>
        <v>70</v>
      </c>
      <c r="D1027" s="172" t="str">
        <f>Simulações!G1027</f>
        <v>C4</v>
      </c>
      <c r="E1027" s="172" t="str">
        <f>Simulações!CH1027</f>
        <v>TECNOWATT</v>
      </c>
      <c r="F1027" s="172" t="str">
        <f>Simulações!CI1027</f>
        <v xml:space="preserve">SIGSAGPTLRRSSNDL_30W_38IBBRS
</v>
      </c>
      <c r="G1027" s="172">
        <f>Simulações!CN1027</f>
        <v>30</v>
      </c>
      <c r="H1027" s="172" t="str">
        <f>Simulações!CT1027</f>
        <v>Curto II</v>
      </c>
      <c r="I1027" s="172" t="str">
        <f>IF(Simulações!CU1027="","",Simulações!CU1027)</f>
        <v/>
      </c>
      <c r="J1027" s="172" t="str">
        <f>IF(Simulações!CX1027="","",Simulações!CX1027)</f>
        <v/>
      </c>
      <c r="K1027" s="176">
        <f>Simulações!AL1027</f>
        <v>2</v>
      </c>
      <c r="L1027" s="176">
        <f>Simulações!AS1027</f>
        <v>0</v>
      </c>
      <c r="M1027" s="172" t="str">
        <f>IF(Simulações!CY1027="","",Simulações!CY1027)</f>
        <v/>
      </c>
      <c r="N1027" s="172" t="str">
        <f>IF(Simulações!CZ1027="","",Simulações!CZ1027)</f>
        <v/>
      </c>
      <c r="O1027" s="172">
        <v>1</v>
      </c>
    </row>
    <row r="1028" spans="1:15" ht="14.25" customHeight="1" x14ac:dyDescent="0.25">
      <c r="A1028" s="1" t="str">
        <f>Simulações!D1028</f>
        <v>Antonio Borges Uchoa [IAL]</v>
      </c>
      <c r="B1028" s="172" t="str">
        <f>Simulações!DK1028</f>
        <v>Sim</v>
      </c>
      <c r="C1028" s="183">
        <f>Simulações!K1028</f>
        <v>70</v>
      </c>
      <c r="D1028" s="172" t="str">
        <f>Simulações!G1028</f>
        <v>C5</v>
      </c>
      <c r="E1028" s="172" t="str">
        <f>Simulações!CH1028</f>
        <v>LEDSTAR</v>
      </c>
      <c r="F1028" s="172" t="str">
        <f>Simulações!CI1028</f>
        <v xml:space="preserve"> SL VT 9.1 44W</v>
      </c>
      <c r="G1028" s="172">
        <f>Simulações!CN1028</f>
        <v>44</v>
      </c>
      <c r="H1028" s="172" t="str">
        <f>Simulações!CT1028</f>
        <v>Longo I</v>
      </c>
      <c r="I1028" s="172" t="str">
        <f>IF(Simulações!CU1028="","",Simulações!CU1028)</f>
        <v/>
      </c>
      <c r="J1028" s="172" t="str">
        <f>IF(Simulações!CX1028="","",Simulações!CX1028)</f>
        <v/>
      </c>
      <c r="K1028" s="176">
        <f>Simulações!AL1028</f>
        <v>2</v>
      </c>
      <c r="L1028" s="176">
        <f>Simulações!AS1028</f>
        <v>0</v>
      </c>
      <c r="M1028" s="172" t="str">
        <f>IF(Simulações!CY1028="","",Simulações!CY1028)</f>
        <v/>
      </c>
      <c r="N1028" s="172" t="str">
        <f>IF(Simulações!CZ1028="","",Simulações!CZ1028)</f>
        <v/>
      </c>
      <c r="O1028" s="172">
        <v>1</v>
      </c>
    </row>
    <row r="1029" spans="1:15" ht="14.25" customHeight="1" x14ac:dyDescent="0.25">
      <c r="A1029" s="1" t="str">
        <f>Simulações!D1029</f>
        <v>Antonio Borges Uchoa [IAL]</v>
      </c>
      <c r="B1029" s="172" t="str">
        <f>Simulações!DK1029</f>
        <v>Sim</v>
      </c>
      <c r="C1029" s="183">
        <f>Simulações!K1029</f>
        <v>70</v>
      </c>
      <c r="D1029" s="172" t="str">
        <f>Simulações!G1029</f>
        <v>C5</v>
      </c>
      <c r="E1029" s="172" t="str">
        <f>Simulações!CH1029</f>
        <v>SX LIGHTING</v>
      </c>
      <c r="F1029" s="172" t="str">
        <f>Simulações!CI1029</f>
        <v>SX-INEVO040HF</v>
      </c>
      <c r="G1029" s="172">
        <f>Simulações!CN1029</f>
        <v>39</v>
      </c>
      <c r="H1029" s="172" t="str">
        <f>Simulações!CT1029</f>
        <v>Longo I</v>
      </c>
      <c r="I1029" s="172" t="str">
        <f>IF(Simulações!CU1029="","",Simulações!CU1029)</f>
        <v>Médio I</v>
      </c>
      <c r="J1029" s="172" t="str">
        <f>IF(Simulações!CX1029="","",Simulações!CX1029)</f>
        <v/>
      </c>
      <c r="K1029" s="176">
        <f>Simulações!AL1029</f>
        <v>2</v>
      </c>
      <c r="L1029" s="176">
        <f>Simulações!AS1029</f>
        <v>0</v>
      </c>
      <c r="M1029" s="172" t="str">
        <f>IF(Simulações!CY1029="","",Simulações!CY1029)</f>
        <v/>
      </c>
      <c r="N1029" s="172" t="str">
        <f>IF(Simulações!CZ1029="","",Simulações!CZ1029)</f>
        <v/>
      </c>
      <c r="O1029" s="172">
        <v>1</v>
      </c>
    </row>
    <row r="1030" spans="1:15" ht="14.25" customHeight="1" x14ac:dyDescent="0.25">
      <c r="A1030" s="1" t="str">
        <f>Simulações!D1030</f>
        <v>Antonio Borges Uchoa [IAL]</v>
      </c>
      <c r="B1030" s="172" t="str">
        <f>Simulações!DK1030</f>
        <v>Sim</v>
      </c>
      <c r="C1030" s="183">
        <f>Simulações!K1030</f>
        <v>70</v>
      </c>
      <c r="D1030" s="172" t="str">
        <f>Simulações!G1030</f>
        <v>C5</v>
      </c>
      <c r="E1030" s="172" t="str">
        <f>Simulações!CH1030</f>
        <v>TECNOWATT</v>
      </c>
      <c r="F1030" s="172" t="str">
        <f>Simulações!CI1030</f>
        <v xml:space="preserve">SIGSAGPTLRRSSNDL_30W_38IBBRS
</v>
      </c>
      <c r="G1030" s="172">
        <f>Simulações!CN1030</f>
        <v>30</v>
      </c>
      <c r="H1030" s="172" t="str">
        <f>Simulações!CT1030</f>
        <v>Longo I</v>
      </c>
      <c r="I1030" s="172" t="str">
        <f>IF(Simulações!CU1030="","",Simulações!CU1030)</f>
        <v>Curto II</v>
      </c>
      <c r="J1030" s="172" t="str">
        <f>IF(Simulações!CX1030="","",Simulações!CX1030)</f>
        <v/>
      </c>
      <c r="K1030" s="176">
        <f>Simulações!AL1030</f>
        <v>2</v>
      </c>
      <c r="L1030" s="176">
        <f>Simulações!AS1030</f>
        <v>0</v>
      </c>
      <c r="M1030" s="172" t="str">
        <f>IF(Simulações!CY1030="","",Simulações!CY1030)</f>
        <v/>
      </c>
      <c r="N1030" s="172" t="str">
        <f>IF(Simulações!CZ1030="","",Simulações!CZ1030)</f>
        <v/>
      </c>
      <c r="O1030" s="172">
        <v>1</v>
      </c>
    </row>
    <row r="1031" spans="1:15" ht="14.25" customHeight="1" x14ac:dyDescent="0.25">
      <c r="A1031" s="1" t="str">
        <f>Simulações!D1031</f>
        <v>Manueo Xavier De Brito [IAL]</v>
      </c>
      <c r="B1031" s="172" t="str">
        <f>Simulações!DK1031</f>
        <v>Sim</v>
      </c>
      <c r="C1031" s="183">
        <f>Simulações!K1031</f>
        <v>90</v>
      </c>
      <c r="D1031" s="172" t="str">
        <f>Simulações!G1031</f>
        <v>C3</v>
      </c>
      <c r="E1031" s="172" t="e">
        <f>Simulações!CH1031</f>
        <v>#N/A</v>
      </c>
      <c r="F1031" s="172">
        <f>Simulações!CI1031</f>
        <v>0</v>
      </c>
      <c r="G1031" s="172" t="e">
        <f>Simulações!CN1031</f>
        <v>#N/A</v>
      </c>
      <c r="H1031" s="172" t="str">
        <f>Simulações!CT1031</f>
        <v>Médio II</v>
      </c>
      <c r="I1031" s="172" t="str">
        <f>IF(Simulações!CU1031="","",Simulações!CU1031)</f>
        <v/>
      </c>
      <c r="J1031" s="172" t="str">
        <f>IF(Simulações!CX1031="","",Simulações!CX1031)</f>
        <v/>
      </c>
      <c r="K1031" s="176">
        <f>Simulações!AL1031</f>
        <v>2</v>
      </c>
      <c r="L1031" s="176">
        <f>Simulações!AS1031</f>
        <v>0</v>
      </c>
      <c r="M1031" s="172" t="str">
        <f>IF(Simulações!CY1031="","",Simulações!CY1031)</f>
        <v/>
      </c>
      <c r="N1031" s="172" t="str">
        <f>IF(Simulações!CZ1031="","",Simulações!CZ1031)</f>
        <v/>
      </c>
      <c r="O1031" s="172">
        <v>1</v>
      </c>
    </row>
    <row r="1032" spans="1:15" ht="14.25" customHeight="1" x14ac:dyDescent="0.25">
      <c r="A1032" s="1" t="str">
        <f>Simulações!D1032</f>
        <v>Manueo Xavier De Brito [IAL]</v>
      </c>
      <c r="B1032" s="172" t="str">
        <f>Simulações!DK1032</f>
        <v>Sim</v>
      </c>
      <c r="C1032" s="183">
        <f>Simulações!K1032</f>
        <v>90</v>
      </c>
      <c r="D1032" s="172" t="str">
        <f>Simulações!G1032</f>
        <v>C3</v>
      </c>
      <c r="E1032" s="172" t="e">
        <f>Simulações!CH1032</f>
        <v>#N/A</v>
      </c>
      <c r="F1032" s="172">
        <f>Simulações!CI1032</f>
        <v>0</v>
      </c>
      <c r="G1032" s="172" t="e">
        <f>Simulações!CN1032</f>
        <v>#N/A</v>
      </c>
      <c r="H1032" s="172" t="str">
        <f>Simulações!CT1032</f>
        <v>Médio II</v>
      </c>
      <c r="I1032" s="172" t="str">
        <f>IF(Simulações!CU1032="","",Simulações!CU1032)</f>
        <v/>
      </c>
      <c r="J1032" s="172" t="str">
        <f>IF(Simulações!CX1032="","",Simulações!CX1032)</f>
        <v/>
      </c>
      <c r="K1032" s="176">
        <f>Simulações!AL1032</f>
        <v>2</v>
      </c>
      <c r="L1032" s="176">
        <f>Simulações!AS1032</f>
        <v>0</v>
      </c>
      <c r="M1032" s="172" t="str">
        <f>IF(Simulações!CY1032="","",Simulações!CY1032)</f>
        <v/>
      </c>
      <c r="N1032" s="172" t="str">
        <f>IF(Simulações!CZ1032="","",Simulações!CZ1032)</f>
        <v/>
      </c>
      <c r="O1032" s="172">
        <v>1</v>
      </c>
    </row>
    <row r="1033" spans="1:15" ht="14.25" customHeight="1" x14ac:dyDescent="0.25">
      <c r="A1033" s="1" t="str">
        <f>Simulações!D1033</f>
        <v>Manueo Xavier De Brito [IAL]</v>
      </c>
      <c r="B1033" s="172" t="str">
        <f>Simulações!DK1033</f>
        <v>Sim</v>
      </c>
      <c r="C1033" s="183">
        <f>Simulações!K1033</f>
        <v>90</v>
      </c>
      <c r="D1033" s="172" t="str">
        <f>Simulações!G1033</f>
        <v>C3</v>
      </c>
      <c r="E1033" s="172" t="e">
        <f>Simulações!CH1033</f>
        <v>#N/A</v>
      </c>
      <c r="F1033" s="172">
        <f>Simulações!CI1033</f>
        <v>0</v>
      </c>
      <c r="G1033" s="172" t="e">
        <f>Simulações!CN1033</f>
        <v>#N/A</v>
      </c>
      <c r="H1033" s="172" t="str">
        <f>Simulações!CT1033</f>
        <v>Médio II</v>
      </c>
      <c r="I1033" s="172" t="str">
        <f>IF(Simulações!CU1033="","",Simulações!CU1033)</f>
        <v/>
      </c>
      <c r="J1033" s="172" t="str">
        <f>IF(Simulações!CX1033="","",Simulações!CX1033)</f>
        <v/>
      </c>
      <c r="K1033" s="176">
        <f>Simulações!AL1033</f>
        <v>2</v>
      </c>
      <c r="L1033" s="176">
        <f>Simulações!AS1033</f>
        <v>0</v>
      </c>
      <c r="M1033" s="172" t="str">
        <f>IF(Simulações!CY1033="","",Simulações!CY1033)</f>
        <v/>
      </c>
      <c r="N1033" s="172" t="str">
        <f>IF(Simulações!CZ1033="","",Simulações!CZ1033)</f>
        <v/>
      </c>
      <c r="O1033" s="172">
        <v>1</v>
      </c>
    </row>
    <row r="1034" spans="1:15" ht="14.25" customHeight="1" x14ac:dyDescent="0.25">
      <c r="A1034" s="1" t="str">
        <f>Simulações!D1034</f>
        <v>Rua dos Navegantes [IAL]</v>
      </c>
      <c r="B1034" s="172" t="str">
        <f>Simulações!DK1034</f>
        <v>Sim</v>
      </c>
      <c r="C1034" s="183">
        <f>Simulações!K1034</f>
        <v>70</v>
      </c>
      <c r="D1034" s="172" t="str">
        <f>Simulações!G1034</f>
        <v>C3</v>
      </c>
      <c r="E1034" s="172" t="str">
        <f>Simulações!CH1034</f>
        <v>LEDSTAR</v>
      </c>
      <c r="F1034" s="172" t="str">
        <f>Simulações!CI1034</f>
        <v xml:space="preserve"> SL VT 9.1 28W</v>
      </c>
      <c r="G1034" s="172">
        <f>Simulações!CN1034</f>
        <v>28</v>
      </c>
      <c r="H1034" s="172" t="str">
        <f>Simulações!CT1034</f>
        <v>Médio I</v>
      </c>
      <c r="I1034" s="172" t="str">
        <f>IF(Simulações!CU1034="","",Simulações!CU1034)</f>
        <v/>
      </c>
      <c r="J1034" s="172" t="str">
        <f>IF(Simulações!CX1034="","",Simulações!CX1034)</f>
        <v/>
      </c>
      <c r="K1034" s="176" t="str">
        <f>Simulações!AL1034</f>
        <v>erro</v>
      </c>
      <c r="L1034" s="176">
        <f>Simulações!AS1034</f>
        <v>0</v>
      </c>
      <c r="M1034" s="172" t="str">
        <f>IF(Simulações!CY1034="","",Simulações!CY1034)</f>
        <v/>
      </c>
      <c r="N1034" s="172" t="str">
        <f>IF(Simulações!CZ1034="","",Simulações!CZ1034)</f>
        <v/>
      </c>
      <c r="O1034" s="172">
        <v>1</v>
      </c>
    </row>
    <row r="1035" spans="1:15" ht="14.25" customHeight="1" x14ac:dyDescent="0.25">
      <c r="A1035" s="1" t="str">
        <f>Simulações!D1035</f>
        <v>Rua dos Navegantes [IAL]</v>
      </c>
      <c r="B1035" s="172" t="str">
        <f>Simulações!DK1035</f>
        <v>Sim</v>
      </c>
      <c r="C1035" s="183">
        <f>Simulações!K1035</f>
        <v>70</v>
      </c>
      <c r="D1035" s="172" t="str">
        <f>Simulações!G1035</f>
        <v>C3</v>
      </c>
      <c r="E1035" s="172" t="str">
        <f>Simulações!CH1035</f>
        <v>SX LIGHTING</v>
      </c>
      <c r="F1035" s="172" t="str">
        <f>Simulações!CI1035</f>
        <v>SX-INEVO030HF</v>
      </c>
      <c r="G1035" s="172">
        <f>Simulações!CN1035</f>
        <v>31</v>
      </c>
      <c r="H1035" s="172" t="str">
        <f>Simulações!CT1035</f>
        <v>Médio I</v>
      </c>
      <c r="I1035" s="172" t="str">
        <f>IF(Simulações!CU1035="","",Simulações!CU1035)</f>
        <v/>
      </c>
      <c r="J1035" s="172" t="str">
        <f>IF(Simulações!CX1035="","",Simulações!CX1035)</f>
        <v/>
      </c>
      <c r="K1035" s="176" t="str">
        <f>Simulações!AL1035</f>
        <v>erro</v>
      </c>
      <c r="L1035" s="176">
        <f>Simulações!AS1035</f>
        <v>0</v>
      </c>
      <c r="M1035" s="172" t="str">
        <f>IF(Simulações!CY1035="","",Simulações!CY1035)</f>
        <v/>
      </c>
      <c r="N1035" s="172" t="str">
        <f>IF(Simulações!CZ1035="","",Simulações!CZ1035)</f>
        <v/>
      </c>
      <c r="O1035" s="172">
        <v>1</v>
      </c>
    </row>
    <row r="1036" spans="1:15" ht="14.25" customHeight="1" x14ac:dyDescent="0.25">
      <c r="A1036" s="1" t="str">
        <f>Simulações!D1036</f>
        <v>Rua dos Navegantes [IAL]</v>
      </c>
      <c r="B1036" s="172" t="str">
        <f>Simulações!DK1036</f>
        <v>Sim</v>
      </c>
      <c r="C1036" s="183">
        <f>Simulações!K1036</f>
        <v>70</v>
      </c>
      <c r="D1036" s="172" t="str">
        <f>Simulações!G1036</f>
        <v>C3</v>
      </c>
      <c r="E1036" s="172" t="str">
        <f>Simulações!CH1036</f>
        <v>TECNOWATT</v>
      </c>
      <c r="F1036" s="172" t="str">
        <f>Simulações!CI1036</f>
        <v xml:space="preserve">SIGSAGPTLRRSSNDL_30W_38IBBRS
</v>
      </c>
      <c r="G1036" s="172">
        <f>Simulações!CN1036</f>
        <v>30</v>
      </c>
      <c r="H1036" s="172" t="str">
        <f>Simulações!CT1036</f>
        <v>Médio I</v>
      </c>
      <c r="I1036" s="172" t="str">
        <f>IF(Simulações!CU1036="","",Simulações!CU1036)</f>
        <v/>
      </c>
      <c r="J1036" s="172" t="str">
        <f>IF(Simulações!CX1036="","",Simulações!CX1036)</f>
        <v/>
      </c>
      <c r="K1036" s="176" t="str">
        <f>Simulações!AL1036</f>
        <v>erro</v>
      </c>
      <c r="L1036" s="176">
        <f>Simulações!AS1036</f>
        <v>0</v>
      </c>
      <c r="M1036" s="172" t="str">
        <f>IF(Simulações!CY1036="","",Simulações!CY1036)</f>
        <v/>
      </c>
      <c r="N1036" s="172" t="str">
        <f>IF(Simulações!CZ1036="","",Simulações!CZ1036)</f>
        <v/>
      </c>
      <c r="O1036" s="172">
        <v>1</v>
      </c>
    </row>
    <row r="1037" spans="1:15" ht="14.25" customHeight="1" x14ac:dyDescent="0.25">
      <c r="A1037" s="1" t="str">
        <f>Simulações!D1037</f>
        <v>Maximimo Buarque De Gusmao [IAL]</v>
      </c>
      <c r="B1037" s="172" t="str">
        <f>Simulações!DK1037</f>
        <v>Sim</v>
      </c>
      <c r="C1037" s="183">
        <f>Simulações!K1037</f>
        <v>96</v>
      </c>
      <c r="D1037" s="172" t="str">
        <f>Simulações!G1037</f>
        <v>C5</v>
      </c>
      <c r="E1037" s="172" t="str">
        <f>Simulações!CH1037</f>
        <v>LEDSTAR</v>
      </c>
      <c r="F1037" s="172" t="str">
        <f>Simulações!CI1037</f>
        <v xml:space="preserve"> SL VT 9.1 28W</v>
      </c>
      <c r="G1037" s="172">
        <f>Simulações!CN1037</f>
        <v>28</v>
      </c>
      <c r="H1037" s="172" t="str">
        <f>Simulações!CT1037</f>
        <v>Médio I</v>
      </c>
      <c r="I1037" s="172" t="str">
        <f>IF(Simulações!CU1037="","",Simulações!CU1037)</f>
        <v/>
      </c>
      <c r="J1037" s="172" t="str">
        <f>IF(Simulações!CX1037="","",Simulações!CX1037)</f>
        <v/>
      </c>
      <c r="K1037" s="176">
        <f>Simulações!AL1037</f>
        <v>2</v>
      </c>
      <c r="L1037" s="176">
        <f>Simulações!AS1037</f>
        <v>0</v>
      </c>
      <c r="M1037" s="172" t="str">
        <f>IF(Simulações!CY1037="","",Simulações!CY1037)</f>
        <v/>
      </c>
      <c r="N1037" s="172" t="str">
        <f>IF(Simulações!CZ1037="","",Simulações!CZ1037)</f>
        <v/>
      </c>
      <c r="O1037" s="172">
        <v>1</v>
      </c>
    </row>
    <row r="1038" spans="1:15" ht="14.25" customHeight="1" x14ac:dyDescent="0.25">
      <c r="A1038" s="1" t="str">
        <f>Simulações!D1038</f>
        <v>Maximimo Buarque De Gusmao [IAL]</v>
      </c>
      <c r="B1038" s="172" t="str">
        <f>Simulações!DK1038</f>
        <v>Sim</v>
      </c>
      <c r="C1038" s="183">
        <f>Simulações!K1038</f>
        <v>96</v>
      </c>
      <c r="D1038" s="172" t="str">
        <f>Simulações!G1038</f>
        <v>C5</v>
      </c>
      <c r="E1038" s="172" t="str">
        <f>Simulações!CH1038</f>
        <v>SX LIGHTING</v>
      </c>
      <c r="F1038" s="172" t="str">
        <f>Simulações!CI1038</f>
        <v>SX-INEVO020HF</v>
      </c>
      <c r="G1038" s="172">
        <f>Simulações!CN1038</f>
        <v>22.5</v>
      </c>
      <c r="H1038" s="172" t="str">
        <f>Simulações!CT1038</f>
        <v>Médio I</v>
      </c>
      <c r="I1038" s="172" t="str">
        <f>IF(Simulações!CU1038="","",Simulações!CU1038)</f>
        <v/>
      </c>
      <c r="J1038" s="172" t="str">
        <f>IF(Simulações!CX1038="","",Simulações!CX1038)</f>
        <v/>
      </c>
      <c r="K1038" s="176">
        <f>Simulações!AL1038</f>
        <v>2</v>
      </c>
      <c r="L1038" s="176">
        <f>Simulações!AS1038</f>
        <v>0</v>
      </c>
      <c r="M1038" s="172" t="str">
        <f>IF(Simulações!CY1038="","",Simulações!CY1038)</f>
        <v/>
      </c>
      <c r="N1038" s="172" t="str">
        <f>IF(Simulações!CZ1038="","",Simulações!CZ1038)</f>
        <v/>
      </c>
      <c r="O1038" s="172">
        <v>1</v>
      </c>
    </row>
    <row r="1039" spans="1:15" ht="14.25" customHeight="1" x14ac:dyDescent="0.25">
      <c r="A1039" s="1" t="str">
        <f>Simulações!D1039</f>
        <v>Maximimo Buarque De Gusmao [IAL]</v>
      </c>
      <c r="B1039" s="172" t="str">
        <f>Simulações!DK1039</f>
        <v>Sim</v>
      </c>
      <c r="C1039" s="183">
        <f>Simulações!K1039</f>
        <v>96</v>
      </c>
      <c r="D1039" s="172" t="str">
        <f>Simulações!G1039</f>
        <v>C5</v>
      </c>
      <c r="E1039" s="172" t="str">
        <f>Simulações!CH1039</f>
        <v>TECNOWATT</v>
      </c>
      <c r="F1039" s="172" t="str">
        <f>Simulações!CI1039</f>
        <v xml:space="preserve">SIGSAGPTLRRSSNDL_30W_38IBBRS
</v>
      </c>
      <c r="G1039" s="172">
        <f>Simulações!CN1039</f>
        <v>30</v>
      </c>
      <c r="H1039" s="172" t="str">
        <f>Simulações!CT1039</f>
        <v>Médio I</v>
      </c>
      <c r="I1039" s="172" t="str">
        <f>IF(Simulações!CU1039="","",Simulações!CU1039)</f>
        <v/>
      </c>
      <c r="J1039" s="172" t="str">
        <f>IF(Simulações!CX1039="","",Simulações!CX1039)</f>
        <v/>
      </c>
      <c r="K1039" s="176">
        <f>Simulações!AL1039</f>
        <v>2</v>
      </c>
      <c r="L1039" s="176">
        <f>Simulações!AS1039</f>
        <v>0</v>
      </c>
      <c r="M1039" s="172" t="str">
        <f>IF(Simulações!CY1039="","",Simulações!CY1039)</f>
        <v/>
      </c>
      <c r="N1039" s="172" t="str">
        <f>IF(Simulações!CZ1039="","",Simulações!CZ1039)</f>
        <v/>
      </c>
      <c r="O1039" s="172">
        <v>1</v>
      </c>
    </row>
    <row r="1040" spans="1:15" ht="14.25" customHeight="1" x14ac:dyDescent="0.25">
      <c r="A1040" s="1" t="str">
        <f>Simulações!D1040</f>
        <v>Rua Eduardo Dubeux [IAL]</v>
      </c>
      <c r="B1040" s="172" t="str">
        <f>Simulações!DK1040</f>
        <v>Sim</v>
      </c>
      <c r="C1040" s="183">
        <f>Simulações!K1040</f>
        <v>70</v>
      </c>
      <c r="D1040" s="172" t="str">
        <f>Simulações!G1040</f>
        <v>C5</v>
      </c>
      <c r="E1040" s="172" t="str">
        <f>Simulações!CH1040</f>
        <v>LEDSTAR</v>
      </c>
      <c r="F1040" s="172" t="str">
        <f>Simulações!CI1040</f>
        <v xml:space="preserve"> SL VT 9.1 28W</v>
      </c>
      <c r="G1040" s="172">
        <f>Simulações!CN1040</f>
        <v>28</v>
      </c>
      <c r="H1040" s="172" t="str">
        <f>Simulações!CT1040</f>
        <v>Médio I</v>
      </c>
      <c r="I1040" s="172" t="str">
        <f>IF(Simulações!CU1040="","",Simulações!CU1040)</f>
        <v/>
      </c>
      <c r="J1040" s="172" t="str">
        <f>IF(Simulações!CX1040="","",Simulações!CX1040)</f>
        <v/>
      </c>
      <c r="K1040" s="176">
        <f>Simulações!AL1040</f>
        <v>2</v>
      </c>
      <c r="L1040" s="176">
        <f>Simulações!AS1040</f>
        <v>0</v>
      </c>
      <c r="M1040" s="172" t="str">
        <f>IF(Simulações!CY1040="","",Simulações!CY1040)</f>
        <v/>
      </c>
      <c r="N1040" s="172" t="str">
        <f>IF(Simulações!CZ1040="","",Simulações!CZ1040)</f>
        <v/>
      </c>
      <c r="O1040" s="172">
        <v>1</v>
      </c>
    </row>
    <row r="1041" spans="1:15" ht="14.25" customHeight="1" x14ac:dyDescent="0.25">
      <c r="A1041" s="1" t="str">
        <f>Simulações!D1041</f>
        <v>Rua Eduardo Dubeux [IAL]</v>
      </c>
      <c r="B1041" s="172" t="str">
        <f>Simulações!DK1041</f>
        <v>Sim</v>
      </c>
      <c r="C1041" s="183">
        <f>Simulações!K1041</f>
        <v>70</v>
      </c>
      <c r="D1041" s="172" t="str">
        <f>Simulações!G1041</f>
        <v>C5</v>
      </c>
      <c r="E1041" s="172" t="str">
        <f>Simulações!CH1041</f>
        <v>SX LIGHTING</v>
      </c>
      <c r="F1041" s="172" t="str">
        <f>Simulações!CI1041</f>
        <v>SX-INEVO020HF</v>
      </c>
      <c r="G1041" s="172">
        <f>Simulações!CN1041</f>
        <v>22.5</v>
      </c>
      <c r="H1041" s="172" t="str">
        <f>Simulações!CT1041</f>
        <v>Médio I</v>
      </c>
      <c r="I1041" s="172" t="str">
        <f>IF(Simulações!CU1041="","",Simulações!CU1041)</f>
        <v/>
      </c>
      <c r="J1041" s="172" t="str">
        <f>IF(Simulações!CX1041="","",Simulações!CX1041)</f>
        <v/>
      </c>
      <c r="K1041" s="176">
        <f>Simulações!AL1041</f>
        <v>2</v>
      </c>
      <c r="L1041" s="176">
        <f>Simulações!AS1041</f>
        <v>0</v>
      </c>
      <c r="M1041" s="172" t="str">
        <f>IF(Simulações!CY1041="","",Simulações!CY1041)</f>
        <v/>
      </c>
      <c r="N1041" s="172" t="str">
        <f>IF(Simulações!CZ1041="","",Simulações!CZ1041)</f>
        <v/>
      </c>
      <c r="O1041" s="172">
        <v>1</v>
      </c>
    </row>
    <row r="1042" spans="1:15" ht="14.25" customHeight="1" x14ac:dyDescent="0.25">
      <c r="A1042" s="1" t="str">
        <f>Simulações!D1042</f>
        <v>Rua Eduardo Dubeux [IAL]</v>
      </c>
      <c r="B1042" s="172" t="str">
        <f>Simulações!DK1042</f>
        <v>Sim</v>
      </c>
      <c r="C1042" s="183">
        <f>Simulações!K1042</f>
        <v>70</v>
      </c>
      <c r="D1042" s="172" t="str">
        <f>Simulações!G1042</f>
        <v>C5</v>
      </c>
      <c r="E1042" s="172" t="str">
        <f>Simulações!CH1042</f>
        <v>TECNOWATT</v>
      </c>
      <c r="F1042" s="172" t="str">
        <f>Simulações!CI1042</f>
        <v xml:space="preserve">SIGSAGPTLRRSSNDL_30W_38IBBRS
</v>
      </c>
      <c r="G1042" s="172">
        <f>Simulações!CN1042</f>
        <v>30</v>
      </c>
      <c r="H1042" s="172" t="str">
        <f>Simulações!CT1042</f>
        <v>Médio I</v>
      </c>
      <c r="I1042" s="172" t="str">
        <f>IF(Simulações!CU1042="","",Simulações!CU1042)</f>
        <v/>
      </c>
      <c r="J1042" s="172" t="str">
        <f>IF(Simulações!CX1042="","",Simulações!CX1042)</f>
        <v/>
      </c>
      <c r="K1042" s="176">
        <f>Simulações!AL1042</f>
        <v>2</v>
      </c>
      <c r="L1042" s="176">
        <f>Simulações!AS1042</f>
        <v>0</v>
      </c>
      <c r="M1042" s="172" t="str">
        <f>IF(Simulações!CY1042="","",Simulações!CY1042)</f>
        <v/>
      </c>
      <c r="N1042" s="172" t="str">
        <f>IF(Simulações!CZ1042="","",Simulações!CZ1042)</f>
        <v/>
      </c>
      <c r="O1042" s="172">
        <v>1</v>
      </c>
    </row>
    <row r="1043" spans="1:15" ht="14.25" customHeight="1" x14ac:dyDescent="0.25">
      <c r="A1043" s="1" t="str">
        <f>Simulações!D1043</f>
        <v>Rua BelA(c)m de SAPSo Francisco [IAL]</v>
      </c>
      <c r="B1043" s="172" t="str">
        <f>Simulações!DK1043</f>
        <v>Sim</v>
      </c>
      <c r="C1043" s="183">
        <f>Simulações!K1043</f>
        <v>76</v>
      </c>
      <c r="D1043" s="172" t="str">
        <f>Simulações!G1043</f>
        <v>C5</v>
      </c>
      <c r="E1043" s="172" t="e">
        <f>Simulações!CH1043</f>
        <v>#N/A</v>
      </c>
      <c r="F1043" s="172">
        <f>Simulações!CI1043</f>
        <v>0</v>
      </c>
      <c r="G1043" s="172" t="e">
        <f>Simulações!CN1043</f>
        <v>#N/A</v>
      </c>
      <c r="H1043" s="172" t="str">
        <f>Simulações!CT1043</f>
        <v>Médio I</v>
      </c>
      <c r="I1043" s="172" t="str">
        <f>IF(Simulações!CU1043="","",Simulações!CU1043)</f>
        <v/>
      </c>
      <c r="J1043" s="172" t="str">
        <f>IF(Simulações!CX1043="","",Simulações!CX1043)</f>
        <v/>
      </c>
      <c r="K1043" s="176" t="str">
        <f>Simulações!AL1043</f>
        <v>erro</v>
      </c>
      <c r="L1043" s="176">
        <f>Simulações!AS1043</f>
        <v>0</v>
      </c>
      <c r="M1043" s="172" t="str">
        <f>IF(Simulações!CY1043="","",Simulações!CY1043)</f>
        <v/>
      </c>
      <c r="N1043" s="172" t="str">
        <f>IF(Simulações!CZ1043="","",Simulações!CZ1043)</f>
        <v/>
      </c>
      <c r="O1043" s="172">
        <v>1</v>
      </c>
    </row>
    <row r="1044" spans="1:15" ht="14.25" customHeight="1" x14ac:dyDescent="0.25">
      <c r="A1044" s="1" t="str">
        <f>Simulações!D1044</f>
        <v>Rua BelA(c)m de SAPSo Francisco [IAL]</v>
      </c>
      <c r="B1044" s="172" t="str">
        <f>Simulações!DK1044</f>
        <v>Sim</v>
      </c>
      <c r="C1044" s="183">
        <f>Simulações!K1044</f>
        <v>76</v>
      </c>
      <c r="D1044" s="172" t="str">
        <f>Simulações!G1044</f>
        <v>C5</v>
      </c>
      <c r="E1044" s="172" t="e">
        <f>Simulações!CH1044</f>
        <v>#N/A</v>
      </c>
      <c r="F1044" s="172">
        <f>Simulações!CI1044</f>
        <v>0</v>
      </c>
      <c r="G1044" s="172" t="e">
        <f>Simulações!CN1044</f>
        <v>#N/A</v>
      </c>
      <c r="H1044" s="172" t="str">
        <f>Simulações!CT1044</f>
        <v>Médio I</v>
      </c>
      <c r="I1044" s="172" t="str">
        <f>IF(Simulações!CU1044="","",Simulações!CU1044)</f>
        <v/>
      </c>
      <c r="J1044" s="172" t="str">
        <f>IF(Simulações!CX1044="","",Simulações!CX1044)</f>
        <v/>
      </c>
      <c r="K1044" s="176" t="str">
        <f>Simulações!AL1044</f>
        <v>erro</v>
      </c>
      <c r="L1044" s="176">
        <f>Simulações!AS1044</f>
        <v>0</v>
      </c>
      <c r="M1044" s="172" t="str">
        <f>IF(Simulações!CY1044="","",Simulações!CY1044)</f>
        <v/>
      </c>
      <c r="N1044" s="172" t="str">
        <f>IF(Simulações!CZ1044="","",Simulações!CZ1044)</f>
        <v/>
      </c>
      <c r="O1044" s="172">
        <v>1</v>
      </c>
    </row>
    <row r="1045" spans="1:15" ht="14.25" customHeight="1" x14ac:dyDescent="0.25">
      <c r="A1045" s="1" t="str">
        <f>Simulações!D1045</f>
        <v>Rua BelA(c)m de SAPSo Francisco [IAL]</v>
      </c>
      <c r="B1045" s="172" t="str">
        <f>Simulações!DK1045</f>
        <v>Sim</v>
      </c>
      <c r="C1045" s="183">
        <f>Simulações!K1045</f>
        <v>76</v>
      </c>
      <c r="D1045" s="172" t="str">
        <f>Simulações!G1045</f>
        <v>C5</v>
      </c>
      <c r="E1045" s="172" t="e">
        <f>Simulações!CH1045</f>
        <v>#N/A</v>
      </c>
      <c r="F1045" s="172">
        <f>Simulações!CI1045</f>
        <v>0</v>
      </c>
      <c r="G1045" s="172" t="e">
        <f>Simulações!CN1045</f>
        <v>#N/A</v>
      </c>
      <c r="H1045" s="172" t="str">
        <f>Simulações!CT1045</f>
        <v>Médio I</v>
      </c>
      <c r="I1045" s="172" t="str">
        <f>IF(Simulações!CU1045="","",Simulações!CU1045)</f>
        <v/>
      </c>
      <c r="J1045" s="172" t="str">
        <f>IF(Simulações!CX1045="","",Simulações!CX1045)</f>
        <v/>
      </c>
      <c r="K1045" s="176" t="str">
        <f>Simulações!AL1045</f>
        <v>erro</v>
      </c>
      <c r="L1045" s="176">
        <f>Simulações!AS1045</f>
        <v>0</v>
      </c>
      <c r="M1045" s="172" t="str">
        <f>IF(Simulações!CY1045="","",Simulações!CY1045)</f>
        <v/>
      </c>
      <c r="N1045" s="172" t="str">
        <f>IF(Simulações!CZ1045="","",Simulações!CZ1045)</f>
        <v/>
      </c>
      <c r="O1045" s="172">
        <v>1</v>
      </c>
    </row>
    <row r="1046" spans="1:15" ht="14.25" customHeight="1" x14ac:dyDescent="0.25">
      <c r="A1046" s="1" t="str">
        <f>Simulações!D1046</f>
        <v>Capitao Antonio Do Rego</v>
      </c>
      <c r="B1046" s="172" t="str">
        <f>Simulações!DK1046</f>
        <v>Sim</v>
      </c>
      <c r="C1046" s="183">
        <f>Simulações!K1046</f>
        <v>76</v>
      </c>
      <c r="D1046" s="172" t="str">
        <f>Simulações!G1046</f>
        <v>C5</v>
      </c>
      <c r="E1046" s="172" t="e">
        <f>Simulações!CH1046</f>
        <v>#N/A</v>
      </c>
      <c r="F1046" s="172">
        <f>Simulações!CI1046</f>
        <v>0</v>
      </c>
      <c r="G1046" s="172" t="e">
        <f>Simulações!CN1046</f>
        <v>#N/A</v>
      </c>
      <c r="H1046" s="172" t="str">
        <f>Simulações!CT1046</f>
        <v>Médio I</v>
      </c>
      <c r="I1046" s="172" t="str">
        <f>IF(Simulações!CU1046="","",Simulações!CU1046)</f>
        <v/>
      </c>
      <c r="J1046" s="172" t="str">
        <f>IF(Simulações!CX1046="","",Simulações!CX1046)</f>
        <v/>
      </c>
      <c r="K1046" s="176">
        <f>Simulações!AL1046</f>
        <v>2</v>
      </c>
      <c r="L1046" s="176">
        <f>Simulações!AS1046</f>
        <v>0</v>
      </c>
      <c r="M1046" s="172" t="str">
        <f>IF(Simulações!CY1046="","",Simulações!CY1046)</f>
        <v/>
      </c>
      <c r="N1046" s="172" t="str">
        <f>IF(Simulações!CZ1046="","",Simulações!CZ1046)</f>
        <v/>
      </c>
      <c r="O1046" s="172">
        <v>1</v>
      </c>
    </row>
    <row r="1047" spans="1:15" ht="14.25" customHeight="1" x14ac:dyDescent="0.25">
      <c r="A1047" s="1" t="str">
        <f>Simulações!D1047</f>
        <v>Capitao Antonio Do Rego</v>
      </c>
      <c r="B1047" s="172" t="str">
        <f>Simulações!DK1047</f>
        <v>Sim</v>
      </c>
      <c r="C1047" s="183">
        <f>Simulações!K1047</f>
        <v>76</v>
      </c>
      <c r="D1047" s="172" t="str">
        <f>Simulações!G1047</f>
        <v>C5</v>
      </c>
      <c r="E1047" s="172" t="e">
        <f>Simulações!CH1047</f>
        <v>#N/A</v>
      </c>
      <c r="F1047" s="172">
        <f>Simulações!CI1047</f>
        <v>0</v>
      </c>
      <c r="G1047" s="172" t="e">
        <f>Simulações!CN1047</f>
        <v>#N/A</v>
      </c>
      <c r="H1047" s="172" t="str">
        <f>Simulações!CT1047</f>
        <v>Médio I</v>
      </c>
      <c r="I1047" s="172" t="str">
        <f>IF(Simulações!CU1047="","",Simulações!CU1047)</f>
        <v/>
      </c>
      <c r="J1047" s="172" t="str">
        <f>IF(Simulações!CX1047="","",Simulações!CX1047)</f>
        <v/>
      </c>
      <c r="K1047" s="176">
        <f>Simulações!AL1047</f>
        <v>2</v>
      </c>
      <c r="L1047" s="176">
        <f>Simulações!AS1047</f>
        <v>0</v>
      </c>
      <c r="M1047" s="172" t="str">
        <f>IF(Simulações!CY1047="","",Simulações!CY1047)</f>
        <v/>
      </c>
      <c r="N1047" s="172" t="str">
        <f>IF(Simulações!CZ1047="","",Simulações!CZ1047)</f>
        <v/>
      </c>
      <c r="O1047" s="172">
        <v>1</v>
      </c>
    </row>
    <row r="1048" spans="1:15" ht="14.25" customHeight="1" x14ac:dyDescent="0.25">
      <c r="A1048" s="1" t="str">
        <f>Simulações!D1048</f>
        <v>Capitao Antonio Do Rego</v>
      </c>
      <c r="B1048" s="172" t="str">
        <f>Simulações!DK1048</f>
        <v>Sim</v>
      </c>
      <c r="C1048" s="183">
        <f>Simulações!K1048</f>
        <v>76</v>
      </c>
      <c r="D1048" s="172" t="str">
        <f>Simulações!G1048</f>
        <v>C5</v>
      </c>
      <c r="E1048" s="172" t="e">
        <f>Simulações!CH1048</f>
        <v>#N/A</v>
      </c>
      <c r="F1048" s="172">
        <f>Simulações!CI1048</f>
        <v>0</v>
      </c>
      <c r="G1048" s="172" t="e">
        <f>Simulações!CN1048</f>
        <v>#N/A</v>
      </c>
      <c r="H1048" s="172" t="str">
        <f>Simulações!CT1048</f>
        <v>Médio I</v>
      </c>
      <c r="I1048" s="172" t="str">
        <f>IF(Simulações!CU1048="","",Simulações!CU1048)</f>
        <v/>
      </c>
      <c r="J1048" s="172" t="str">
        <f>IF(Simulações!CX1048="","",Simulações!CX1048)</f>
        <v/>
      </c>
      <c r="K1048" s="176">
        <f>Simulações!AL1048</f>
        <v>2</v>
      </c>
      <c r="L1048" s="176">
        <f>Simulações!AS1048</f>
        <v>0</v>
      </c>
      <c r="M1048" s="172" t="str">
        <f>IF(Simulações!CY1048="","",Simulações!CY1048)</f>
        <v/>
      </c>
      <c r="N1048" s="172" t="str">
        <f>IF(Simulações!CZ1048="","",Simulações!CZ1048)</f>
        <v/>
      </c>
      <c r="O1048" s="172">
        <v>1</v>
      </c>
    </row>
    <row r="1049" spans="1:15" ht="14.25" customHeight="1" x14ac:dyDescent="0.25">
      <c r="A1049" s="1" t="str">
        <f>Simulações!D1049</f>
        <v>Francisco Do Rego</v>
      </c>
      <c r="B1049" s="172" t="str">
        <f>Simulações!DK1049</f>
        <v>Sim</v>
      </c>
      <c r="C1049" s="183">
        <f>Simulações!K1049</f>
        <v>50</v>
      </c>
      <c r="D1049" s="172" t="str">
        <f>Simulações!G1049</f>
        <v>C5</v>
      </c>
      <c r="E1049" s="172" t="e">
        <f>Simulações!CH1049</f>
        <v>#N/A</v>
      </c>
      <c r="F1049" s="172">
        <f>Simulações!CI1049</f>
        <v>0</v>
      </c>
      <c r="G1049" s="172" t="e">
        <f>Simulações!CN1049</f>
        <v>#N/A</v>
      </c>
      <c r="H1049" s="172" t="str">
        <f>Simulações!CT1049</f>
        <v>Médio I</v>
      </c>
      <c r="I1049" s="172" t="str">
        <f>IF(Simulações!CU1049="","",Simulações!CU1049)</f>
        <v>Médio I</v>
      </c>
      <c r="J1049" s="172" t="str">
        <f>IF(Simulações!CX1049="","",Simulações!CX1049)</f>
        <v/>
      </c>
      <c r="K1049" s="176">
        <f>Simulações!AL1049</f>
        <v>2</v>
      </c>
      <c r="L1049" s="176">
        <f>Simulações!AS1049</f>
        <v>0</v>
      </c>
      <c r="M1049" s="172" t="str">
        <f>IF(Simulações!CY1049="","",Simulações!CY1049)</f>
        <v/>
      </c>
      <c r="N1049" s="172" t="str">
        <f>IF(Simulações!CZ1049="","",Simulações!CZ1049)</f>
        <v/>
      </c>
      <c r="O1049" s="172">
        <v>1</v>
      </c>
    </row>
    <row r="1050" spans="1:15" ht="14.25" customHeight="1" x14ac:dyDescent="0.25">
      <c r="A1050" s="1" t="str">
        <f>Simulações!D1050</f>
        <v>Francisco Do Rego</v>
      </c>
      <c r="B1050" s="172" t="str">
        <f>Simulações!DK1050</f>
        <v>Sim</v>
      </c>
      <c r="C1050" s="183">
        <f>Simulações!K1050</f>
        <v>50</v>
      </c>
      <c r="D1050" s="172" t="str">
        <f>Simulações!G1050</f>
        <v>C5</v>
      </c>
      <c r="E1050" s="172" t="e">
        <f>Simulações!CH1050</f>
        <v>#N/A</v>
      </c>
      <c r="F1050" s="172">
        <f>Simulações!CI1050</f>
        <v>0</v>
      </c>
      <c r="G1050" s="172" t="e">
        <f>Simulações!CN1050</f>
        <v>#N/A</v>
      </c>
      <c r="H1050" s="172" t="str">
        <f>Simulações!CT1050</f>
        <v>Médio I</v>
      </c>
      <c r="I1050" s="172" t="str">
        <f>IF(Simulações!CU1050="","",Simulações!CU1050)</f>
        <v>Médio II</v>
      </c>
      <c r="J1050" s="172" t="str">
        <f>IF(Simulações!CX1050="","",Simulações!CX1050)</f>
        <v/>
      </c>
      <c r="K1050" s="176">
        <f>Simulações!AL1050</f>
        <v>2</v>
      </c>
      <c r="L1050" s="176">
        <f>Simulações!AS1050</f>
        <v>0</v>
      </c>
      <c r="M1050" s="172" t="str">
        <f>IF(Simulações!CY1050="","",Simulações!CY1050)</f>
        <v/>
      </c>
      <c r="N1050" s="172" t="str">
        <f>IF(Simulações!CZ1050="","",Simulações!CZ1050)</f>
        <v/>
      </c>
      <c r="O1050" s="172">
        <v>1</v>
      </c>
    </row>
    <row r="1051" spans="1:15" ht="14.25" customHeight="1" x14ac:dyDescent="0.25">
      <c r="A1051" s="1" t="str">
        <f>Simulações!D1051</f>
        <v>Francisco Do Rego</v>
      </c>
      <c r="B1051" s="172" t="str">
        <f>Simulações!DK1051</f>
        <v>Sim</v>
      </c>
      <c r="C1051" s="183">
        <f>Simulações!K1051</f>
        <v>50</v>
      </c>
      <c r="D1051" s="172" t="str">
        <f>Simulações!G1051</f>
        <v>C5</v>
      </c>
      <c r="E1051" s="172" t="e">
        <f>Simulações!CH1051</f>
        <v>#N/A</v>
      </c>
      <c r="F1051" s="172">
        <f>Simulações!CI1051</f>
        <v>0</v>
      </c>
      <c r="G1051" s="172" t="e">
        <f>Simulações!CN1051</f>
        <v>#N/A</v>
      </c>
      <c r="H1051" s="172" t="str">
        <f>Simulações!CT1051</f>
        <v>Médio I</v>
      </c>
      <c r="I1051" s="172" t="str">
        <f>IF(Simulações!CU1051="","",Simulações!CU1051)</f>
        <v>Médio II</v>
      </c>
      <c r="J1051" s="172" t="str">
        <f>IF(Simulações!CX1051="","",Simulações!CX1051)</f>
        <v/>
      </c>
      <c r="K1051" s="176">
        <f>Simulações!AL1051</f>
        <v>2</v>
      </c>
      <c r="L1051" s="176">
        <f>Simulações!AS1051</f>
        <v>0</v>
      </c>
      <c r="M1051" s="172" t="str">
        <f>IF(Simulações!CY1051="","",Simulações!CY1051)</f>
        <v/>
      </c>
      <c r="N1051" s="172" t="str">
        <f>IF(Simulações!CZ1051="","",Simulações!CZ1051)</f>
        <v/>
      </c>
      <c r="O1051" s="172">
        <v>1</v>
      </c>
    </row>
    <row r="1052" spans="1:15" ht="14.25" customHeight="1" x14ac:dyDescent="0.25">
      <c r="A1052" s="1" t="str">
        <f>Simulações!D1052</f>
        <v>Odete Monteiro</v>
      </c>
      <c r="B1052" s="172" t="str">
        <f>Simulações!DK1052</f>
        <v>Sim</v>
      </c>
      <c r="C1052" s="183">
        <f>Simulações!K1052</f>
        <v>40</v>
      </c>
      <c r="D1052" s="172" t="str">
        <f>Simulações!G1052</f>
        <v>C5</v>
      </c>
      <c r="E1052" s="172" t="e">
        <f>Simulações!CH1052</f>
        <v>#N/A</v>
      </c>
      <c r="F1052" s="172">
        <f>Simulações!CI1052</f>
        <v>0</v>
      </c>
      <c r="G1052" s="172" t="e">
        <f>Simulações!CN1052</f>
        <v>#N/A</v>
      </c>
      <c r="H1052" s="172" t="str">
        <f>Simulações!CT1052</f>
        <v>Médio I</v>
      </c>
      <c r="I1052" s="172" t="str">
        <f>IF(Simulações!CU1052="","",Simulações!CU1052)</f>
        <v/>
      </c>
      <c r="J1052" s="172" t="str">
        <f>IF(Simulações!CX1052="","",Simulações!CX1052)</f>
        <v/>
      </c>
      <c r="K1052" s="176">
        <f>Simulações!AL1052</f>
        <v>2</v>
      </c>
      <c r="L1052" s="176">
        <f>Simulações!AS1052</f>
        <v>0</v>
      </c>
      <c r="M1052" s="172" t="str">
        <f>IF(Simulações!CY1052="","",Simulações!CY1052)</f>
        <v/>
      </c>
      <c r="N1052" s="172" t="str">
        <f>IF(Simulações!CZ1052="","",Simulações!CZ1052)</f>
        <v/>
      </c>
      <c r="O1052" s="172">
        <v>1</v>
      </c>
    </row>
    <row r="1053" spans="1:15" ht="14.25" customHeight="1" x14ac:dyDescent="0.25">
      <c r="A1053" s="1" t="str">
        <f>Simulações!D1053</f>
        <v>Odete Monteiro</v>
      </c>
      <c r="B1053" s="172" t="str">
        <f>Simulações!DK1053</f>
        <v>Sim</v>
      </c>
      <c r="C1053" s="183">
        <f>Simulações!K1053</f>
        <v>40</v>
      </c>
      <c r="D1053" s="172" t="str">
        <f>Simulações!G1053</f>
        <v>C5</v>
      </c>
      <c r="E1053" s="172" t="e">
        <f>Simulações!CH1053</f>
        <v>#N/A</v>
      </c>
      <c r="F1053" s="172">
        <f>Simulações!CI1053</f>
        <v>0</v>
      </c>
      <c r="G1053" s="172" t="e">
        <f>Simulações!CN1053</f>
        <v>#N/A</v>
      </c>
      <c r="H1053" s="172" t="str">
        <f>Simulações!CT1053</f>
        <v>Médio I</v>
      </c>
      <c r="I1053" s="172" t="str">
        <f>IF(Simulações!CU1053="","",Simulações!CU1053)</f>
        <v/>
      </c>
      <c r="J1053" s="172" t="str">
        <f>IF(Simulações!CX1053="","",Simulações!CX1053)</f>
        <v/>
      </c>
      <c r="K1053" s="176">
        <f>Simulações!AL1053</f>
        <v>2</v>
      </c>
      <c r="L1053" s="176">
        <f>Simulações!AS1053</f>
        <v>0</v>
      </c>
      <c r="M1053" s="172" t="str">
        <f>IF(Simulações!CY1053="","",Simulações!CY1053)</f>
        <v/>
      </c>
      <c r="N1053" s="172" t="str">
        <f>IF(Simulações!CZ1053="","",Simulações!CZ1053)</f>
        <v/>
      </c>
      <c r="O1053" s="172">
        <v>1</v>
      </c>
    </row>
    <row r="1054" spans="1:15" ht="14.25" customHeight="1" x14ac:dyDescent="0.25">
      <c r="A1054" s="1" t="str">
        <f>Simulações!D1054</f>
        <v>Odete Monteiro</v>
      </c>
      <c r="B1054" s="172" t="str">
        <f>Simulações!DK1054</f>
        <v>Sim</v>
      </c>
      <c r="C1054" s="183">
        <f>Simulações!K1054</f>
        <v>40</v>
      </c>
      <c r="D1054" s="172" t="str">
        <f>Simulações!G1054</f>
        <v>C5</v>
      </c>
      <c r="E1054" s="172" t="e">
        <f>Simulações!CH1054</f>
        <v>#N/A</v>
      </c>
      <c r="F1054" s="172">
        <f>Simulações!CI1054</f>
        <v>0</v>
      </c>
      <c r="G1054" s="172" t="e">
        <f>Simulações!CN1054</f>
        <v>#N/A</v>
      </c>
      <c r="H1054" s="172" t="str">
        <f>Simulações!CT1054</f>
        <v>Médio I</v>
      </c>
      <c r="I1054" s="172" t="str">
        <f>IF(Simulações!CU1054="","",Simulações!CU1054)</f>
        <v/>
      </c>
      <c r="J1054" s="172" t="str">
        <f>IF(Simulações!CX1054="","",Simulações!CX1054)</f>
        <v/>
      </c>
      <c r="K1054" s="176">
        <f>Simulações!AL1054</f>
        <v>2</v>
      </c>
      <c r="L1054" s="176">
        <f>Simulações!AS1054</f>
        <v>0</v>
      </c>
      <c r="M1054" s="172" t="str">
        <f>IF(Simulações!CY1054="","",Simulações!CY1054)</f>
        <v/>
      </c>
      <c r="N1054" s="172" t="str">
        <f>IF(Simulações!CZ1054="","",Simulações!CZ1054)</f>
        <v/>
      </c>
      <c r="O1054" s="172">
        <v>1</v>
      </c>
    </row>
    <row r="1055" spans="1:15" ht="14.25" customHeight="1" x14ac:dyDescent="0.25">
      <c r="A1055" s="1" t="str">
        <f>Simulações!D1055</f>
        <v>Thomaz Gonzaga</v>
      </c>
      <c r="B1055" s="172" t="str">
        <f>Simulações!DK1055</f>
        <v>Sim</v>
      </c>
      <c r="C1055" s="183">
        <f>Simulações!K1055</f>
        <v>76</v>
      </c>
      <c r="D1055" s="172" t="str">
        <f>Simulações!G1055</f>
        <v>C5</v>
      </c>
      <c r="E1055" s="172" t="str">
        <f>Simulações!CH1055</f>
        <v>LEDSTAR</v>
      </c>
      <c r="F1055" s="172" t="str">
        <f>Simulações!CI1055</f>
        <v xml:space="preserve"> SL VT 9.1 17W</v>
      </c>
      <c r="G1055" s="172">
        <f>Simulações!CN1055</f>
        <v>17</v>
      </c>
      <c r="H1055" s="172" t="str">
        <f>Simulações!CT1055</f>
        <v>Médio I</v>
      </c>
      <c r="I1055" s="172" t="str">
        <f>IF(Simulações!CU1055="","",Simulações!CU1055)</f>
        <v/>
      </c>
      <c r="J1055" s="172" t="str">
        <f>IF(Simulações!CX1055="","",Simulações!CX1055)</f>
        <v/>
      </c>
      <c r="K1055" s="176">
        <f>Simulações!AL1055</f>
        <v>2</v>
      </c>
      <c r="L1055" s="176">
        <f>Simulações!AS1055</f>
        <v>0</v>
      </c>
      <c r="M1055" s="172" t="str">
        <f>IF(Simulações!CY1055="","",Simulações!CY1055)</f>
        <v/>
      </c>
      <c r="N1055" s="172" t="str">
        <f>IF(Simulações!CZ1055="","",Simulações!CZ1055)</f>
        <v/>
      </c>
      <c r="O1055" s="172">
        <v>1</v>
      </c>
    </row>
    <row r="1056" spans="1:15" ht="14.25" customHeight="1" x14ac:dyDescent="0.25">
      <c r="A1056" s="1" t="str">
        <f>Simulações!D1056</f>
        <v>Thomaz Gonzaga</v>
      </c>
      <c r="B1056" s="172" t="str">
        <f>Simulações!DK1056</f>
        <v>Sim</v>
      </c>
      <c r="C1056" s="183">
        <f>Simulações!K1056</f>
        <v>76</v>
      </c>
      <c r="D1056" s="172" t="str">
        <f>Simulações!G1056</f>
        <v>C5</v>
      </c>
      <c r="E1056" s="172" t="str">
        <f>Simulações!CH1056</f>
        <v>SX LIGHTING</v>
      </c>
      <c r="F1056" s="172" t="str">
        <f>Simulações!CI1056</f>
        <v>SX-INEVO020HF</v>
      </c>
      <c r="G1056" s="172">
        <f>Simulações!CN1056</f>
        <v>22.5</v>
      </c>
      <c r="H1056" s="172" t="str">
        <f>Simulações!CT1056</f>
        <v>Médio I</v>
      </c>
      <c r="I1056" s="172" t="str">
        <f>IF(Simulações!CU1056="","",Simulações!CU1056)</f>
        <v/>
      </c>
      <c r="J1056" s="172" t="str">
        <f>IF(Simulações!CX1056="","",Simulações!CX1056)</f>
        <v/>
      </c>
      <c r="K1056" s="176">
        <f>Simulações!AL1056</f>
        <v>2</v>
      </c>
      <c r="L1056" s="176">
        <f>Simulações!AS1056</f>
        <v>0</v>
      </c>
      <c r="M1056" s="172" t="str">
        <f>IF(Simulações!CY1056="","",Simulações!CY1056)</f>
        <v/>
      </c>
      <c r="N1056" s="172" t="str">
        <f>IF(Simulações!CZ1056="","",Simulações!CZ1056)</f>
        <v/>
      </c>
      <c r="O1056" s="172">
        <v>1</v>
      </c>
    </row>
    <row r="1057" spans="1:15" ht="14.25" customHeight="1" x14ac:dyDescent="0.25">
      <c r="A1057" s="1" t="str">
        <f>Simulações!D1057</f>
        <v>Thomaz Gonzaga</v>
      </c>
      <c r="B1057" s="172" t="str">
        <f>Simulações!DK1057</f>
        <v>Sim</v>
      </c>
      <c r="C1057" s="183">
        <f>Simulações!K1057</f>
        <v>76</v>
      </c>
      <c r="D1057" s="172" t="str">
        <f>Simulações!G1057</f>
        <v>C5</v>
      </c>
      <c r="E1057" s="172" t="str">
        <f>Simulações!CH1057</f>
        <v>TECNOWATT</v>
      </c>
      <c r="F1057" s="172" t="str">
        <f>Simulações!CI1057</f>
        <v xml:space="preserve">SIGSAGPTLRRSSNDL_30W_38IBBRS
</v>
      </c>
      <c r="G1057" s="172">
        <f>Simulações!CN1057</f>
        <v>30</v>
      </c>
      <c r="H1057" s="172" t="str">
        <f>Simulações!CT1057</f>
        <v>Médio I</v>
      </c>
      <c r="I1057" s="172" t="str">
        <f>IF(Simulações!CU1057="","",Simulações!CU1057)</f>
        <v/>
      </c>
      <c r="J1057" s="172" t="str">
        <f>IF(Simulações!CX1057="","",Simulações!CX1057)</f>
        <v/>
      </c>
      <c r="K1057" s="176">
        <f>Simulações!AL1057</f>
        <v>2</v>
      </c>
      <c r="L1057" s="176">
        <f>Simulações!AS1057</f>
        <v>0</v>
      </c>
      <c r="M1057" s="172" t="str">
        <f>IF(Simulações!CY1057="","",Simulações!CY1057)</f>
        <v/>
      </c>
      <c r="N1057" s="172" t="str">
        <f>IF(Simulações!CZ1057="","",Simulações!CZ1057)</f>
        <v/>
      </c>
      <c r="O1057" s="172">
        <v>1</v>
      </c>
    </row>
    <row r="1058" spans="1:15" ht="14.25" customHeight="1" x14ac:dyDescent="0.25">
      <c r="A1058" s="1" t="str">
        <f>Simulações!D1058</f>
        <v>Thomaz Gonzaga</v>
      </c>
      <c r="B1058" s="172" t="str">
        <f>Simulações!DK1058</f>
        <v>Sim</v>
      </c>
      <c r="C1058" s="183">
        <f>Simulações!K1058</f>
        <v>76</v>
      </c>
      <c r="D1058" s="172" t="str">
        <f>Simulações!G1058</f>
        <v>C5</v>
      </c>
      <c r="E1058" s="172" t="e">
        <f>Simulações!CH1058</f>
        <v>#N/A</v>
      </c>
      <c r="F1058" s="172">
        <f>Simulações!CI1058</f>
        <v>0</v>
      </c>
      <c r="G1058" s="172" t="e">
        <f>Simulações!CN1058</f>
        <v>#N/A</v>
      </c>
      <c r="H1058" s="172" t="str">
        <f>Simulações!CT1058</f>
        <v>Médio I</v>
      </c>
      <c r="I1058" s="172" t="str">
        <f>IF(Simulações!CU1058="","",Simulações!CU1058)</f>
        <v/>
      </c>
      <c r="J1058" s="172" t="str">
        <f>IF(Simulações!CX1058="","",Simulações!CX1058)</f>
        <v/>
      </c>
      <c r="K1058" s="176">
        <f>Simulações!AL1058</f>
        <v>2</v>
      </c>
      <c r="L1058" s="176">
        <f>Simulações!AS1058</f>
        <v>0</v>
      </c>
      <c r="M1058" s="172" t="str">
        <f>IF(Simulações!CY1058="","",Simulações!CY1058)</f>
        <v/>
      </c>
      <c r="N1058" s="172" t="str">
        <f>IF(Simulações!CZ1058="","",Simulações!CZ1058)</f>
        <v/>
      </c>
      <c r="O1058" s="172">
        <v>1</v>
      </c>
    </row>
    <row r="1059" spans="1:15" ht="14.25" customHeight="1" x14ac:dyDescent="0.25">
      <c r="A1059" s="1" t="str">
        <f>Simulações!D1059</f>
        <v>Thomaz Gonzaga</v>
      </c>
      <c r="B1059" s="172" t="str">
        <f>Simulações!DK1059</f>
        <v>Sim</v>
      </c>
      <c r="C1059" s="183">
        <f>Simulações!K1059</f>
        <v>76</v>
      </c>
      <c r="D1059" s="172" t="str">
        <f>Simulações!G1059</f>
        <v>C5</v>
      </c>
      <c r="E1059" s="172" t="e">
        <f>Simulações!CH1059</f>
        <v>#N/A</v>
      </c>
      <c r="F1059" s="172">
        <f>Simulações!CI1059</f>
        <v>0</v>
      </c>
      <c r="G1059" s="172" t="e">
        <f>Simulações!CN1059</f>
        <v>#N/A</v>
      </c>
      <c r="H1059" s="172" t="str">
        <f>Simulações!CT1059</f>
        <v>Médio I</v>
      </c>
      <c r="I1059" s="172" t="str">
        <f>IF(Simulações!CU1059="","",Simulações!CU1059)</f>
        <v/>
      </c>
      <c r="J1059" s="172" t="str">
        <f>IF(Simulações!CX1059="","",Simulações!CX1059)</f>
        <v/>
      </c>
      <c r="K1059" s="176">
        <f>Simulações!AL1059</f>
        <v>2</v>
      </c>
      <c r="L1059" s="176">
        <f>Simulações!AS1059</f>
        <v>0</v>
      </c>
      <c r="M1059" s="172" t="str">
        <f>IF(Simulações!CY1059="","",Simulações!CY1059)</f>
        <v/>
      </c>
      <c r="N1059" s="172" t="str">
        <f>IF(Simulações!CZ1059="","",Simulações!CZ1059)</f>
        <v/>
      </c>
      <c r="O1059" s="172">
        <v>1</v>
      </c>
    </row>
    <row r="1060" spans="1:15" ht="14.25" customHeight="1" x14ac:dyDescent="0.25">
      <c r="A1060" s="1" t="str">
        <f>Simulações!D1060</f>
        <v>Thomaz Gonzaga</v>
      </c>
      <c r="B1060" s="172" t="str">
        <f>Simulações!DK1060</f>
        <v>Sim</v>
      </c>
      <c r="C1060" s="183">
        <f>Simulações!K1060</f>
        <v>76</v>
      </c>
      <c r="D1060" s="172" t="str">
        <f>Simulações!G1060</f>
        <v>C5</v>
      </c>
      <c r="E1060" s="172" t="e">
        <f>Simulações!CH1060</f>
        <v>#N/A</v>
      </c>
      <c r="F1060" s="172">
        <f>Simulações!CI1060</f>
        <v>0</v>
      </c>
      <c r="G1060" s="172" t="e">
        <f>Simulações!CN1060</f>
        <v>#N/A</v>
      </c>
      <c r="H1060" s="172" t="str">
        <f>Simulações!CT1060</f>
        <v>Médio I</v>
      </c>
      <c r="I1060" s="172" t="str">
        <f>IF(Simulações!CU1060="","",Simulações!CU1060)</f>
        <v/>
      </c>
      <c r="J1060" s="172" t="str">
        <f>IF(Simulações!CX1060="","",Simulações!CX1060)</f>
        <v/>
      </c>
      <c r="K1060" s="176">
        <f>Simulações!AL1060</f>
        <v>2</v>
      </c>
      <c r="L1060" s="176">
        <f>Simulações!AS1060</f>
        <v>0</v>
      </c>
      <c r="M1060" s="172" t="str">
        <f>IF(Simulações!CY1060="","",Simulações!CY1060)</f>
        <v/>
      </c>
      <c r="N1060" s="172" t="str">
        <f>IF(Simulações!CZ1060="","",Simulações!CZ1060)</f>
        <v/>
      </c>
      <c r="O1060" s="172">
        <v>1</v>
      </c>
    </row>
    <row r="1061" spans="1:15" ht="14.25" customHeight="1" x14ac:dyDescent="0.25">
      <c r="A1061" s="1" t="str">
        <f>Simulações!D1061</f>
        <v>Cantora Clara Nunes</v>
      </c>
      <c r="B1061" s="172" t="str">
        <f>Simulações!DK1061</f>
        <v>Sim</v>
      </c>
      <c r="C1061" s="183">
        <f>Simulações!K1061</f>
        <v>110</v>
      </c>
      <c r="D1061" s="172" t="str">
        <f>Simulações!G1061</f>
        <v>C4</v>
      </c>
      <c r="E1061" s="172" t="e">
        <f>Simulações!CH1061</f>
        <v>#N/A</v>
      </c>
      <c r="F1061" s="172">
        <f>Simulações!CI1061</f>
        <v>0</v>
      </c>
      <c r="G1061" s="172" t="e">
        <f>Simulações!CN1061</f>
        <v>#N/A</v>
      </c>
      <c r="H1061" s="172" t="str">
        <f>Simulações!CT1061</f>
        <v>Médio I</v>
      </c>
      <c r="I1061" s="172" t="str">
        <f>IF(Simulações!CU1061="","",Simulações!CU1061)</f>
        <v/>
      </c>
      <c r="J1061" s="172" t="str">
        <f>IF(Simulações!CX1061="","",Simulações!CX1061)</f>
        <v/>
      </c>
      <c r="K1061" s="176">
        <f>Simulações!AL1061</f>
        <v>2</v>
      </c>
      <c r="L1061" s="176">
        <f>Simulações!AS1061</f>
        <v>0</v>
      </c>
      <c r="M1061" s="172" t="str">
        <f>IF(Simulações!CY1061="","",Simulações!CY1061)</f>
        <v/>
      </c>
      <c r="N1061" s="172" t="str">
        <f>IF(Simulações!CZ1061="","",Simulações!CZ1061)</f>
        <v/>
      </c>
      <c r="O1061" s="172">
        <v>1</v>
      </c>
    </row>
    <row r="1062" spans="1:15" ht="14.25" customHeight="1" x14ac:dyDescent="0.25">
      <c r="A1062" s="1" t="str">
        <f>Simulações!D1062</f>
        <v>Cantora Clara Nunes</v>
      </c>
      <c r="B1062" s="172" t="str">
        <f>Simulações!DK1062</f>
        <v>Sim</v>
      </c>
      <c r="C1062" s="183">
        <f>Simulações!K1062</f>
        <v>110</v>
      </c>
      <c r="D1062" s="172" t="str">
        <f>Simulações!G1062</f>
        <v>C4</v>
      </c>
      <c r="E1062" s="172" t="e">
        <f>Simulações!CH1062</f>
        <v>#N/A</v>
      </c>
      <c r="F1062" s="172">
        <f>Simulações!CI1062</f>
        <v>0</v>
      </c>
      <c r="G1062" s="172" t="e">
        <f>Simulações!CN1062</f>
        <v>#N/A</v>
      </c>
      <c r="H1062" s="172" t="str">
        <f>Simulações!CT1062</f>
        <v>Médio I</v>
      </c>
      <c r="I1062" s="172" t="str">
        <f>IF(Simulações!CU1062="","",Simulações!CU1062)</f>
        <v/>
      </c>
      <c r="J1062" s="172" t="str">
        <f>IF(Simulações!CX1062="","",Simulações!CX1062)</f>
        <v/>
      </c>
      <c r="K1062" s="176">
        <f>Simulações!AL1062</f>
        <v>2</v>
      </c>
      <c r="L1062" s="176">
        <f>Simulações!AS1062</f>
        <v>0</v>
      </c>
      <c r="M1062" s="172" t="str">
        <f>IF(Simulações!CY1062="","",Simulações!CY1062)</f>
        <v/>
      </c>
      <c r="N1062" s="172" t="str">
        <f>IF(Simulações!CZ1062="","",Simulações!CZ1062)</f>
        <v/>
      </c>
      <c r="O1062" s="172">
        <v>1</v>
      </c>
    </row>
    <row r="1063" spans="1:15" ht="14.25" customHeight="1" x14ac:dyDescent="0.25">
      <c r="A1063" s="1" t="str">
        <f>Simulações!D1063</f>
        <v>Cantora Clara Nunes</v>
      </c>
      <c r="B1063" s="172" t="str">
        <f>Simulações!DK1063</f>
        <v>Sim</v>
      </c>
      <c r="C1063" s="183">
        <f>Simulações!K1063</f>
        <v>110</v>
      </c>
      <c r="D1063" s="172" t="str">
        <f>Simulações!G1063</f>
        <v>C4</v>
      </c>
      <c r="E1063" s="172" t="e">
        <f>Simulações!CH1063</f>
        <v>#N/A</v>
      </c>
      <c r="F1063" s="172">
        <f>Simulações!CI1063</f>
        <v>0</v>
      </c>
      <c r="G1063" s="172" t="e">
        <f>Simulações!CN1063</f>
        <v>#N/A</v>
      </c>
      <c r="H1063" s="172" t="str">
        <f>Simulações!CT1063</f>
        <v>Médio I</v>
      </c>
      <c r="I1063" s="172" t="str">
        <f>IF(Simulações!CU1063="","",Simulações!CU1063)</f>
        <v/>
      </c>
      <c r="J1063" s="172" t="str">
        <f>IF(Simulações!CX1063="","",Simulações!CX1063)</f>
        <v/>
      </c>
      <c r="K1063" s="176">
        <f>Simulações!AL1063</f>
        <v>2</v>
      </c>
      <c r="L1063" s="176">
        <f>Simulações!AS1063</f>
        <v>0</v>
      </c>
      <c r="M1063" s="172" t="str">
        <f>IF(Simulações!CY1063="","",Simulações!CY1063)</f>
        <v/>
      </c>
      <c r="N1063" s="172" t="str">
        <f>IF(Simulações!CZ1063="","",Simulações!CZ1063)</f>
        <v/>
      </c>
      <c r="O1063" s="172">
        <v>1</v>
      </c>
    </row>
    <row r="1064" spans="1:15" ht="14.25" customHeight="1" x14ac:dyDescent="0.25">
      <c r="A1064" s="1" t="str">
        <f>Simulações!D1064</f>
        <v>Souza Bandeirq</v>
      </c>
      <c r="B1064" s="172" t="str">
        <f>Simulações!DK1064</f>
        <v>Sim</v>
      </c>
      <c r="C1064" s="183">
        <f>Simulações!K1064</f>
        <v>110</v>
      </c>
      <c r="D1064" s="172" t="str">
        <f>Simulações!G1064</f>
        <v>C4</v>
      </c>
      <c r="E1064" s="172" t="str">
        <f>Simulações!CH1064</f>
        <v>LEDSTAR</v>
      </c>
      <c r="F1064" s="172" t="str">
        <f>Simulações!CI1064</f>
        <v xml:space="preserve"> SL VT 9.1 17W</v>
      </c>
      <c r="G1064" s="172">
        <f>Simulações!CN1064</f>
        <v>17</v>
      </c>
      <c r="H1064" s="172" t="str">
        <f>Simulações!CT1064</f>
        <v>Médio I</v>
      </c>
      <c r="I1064" s="172" t="str">
        <f>IF(Simulações!CU1064="","",Simulações!CU1064)</f>
        <v/>
      </c>
      <c r="J1064" s="172" t="str">
        <f>IF(Simulações!CX1064="","",Simulações!CX1064)</f>
        <v/>
      </c>
      <c r="K1064" s="176">
        <f>Simulações!AL1064</f>
        <v>2</v>
      </c>
      <c r="L1064" s="176">
        <f>Simulações!AS1064</f>
        <v>0</v>
      </c>
      <c r="M1064" s="172" t="str">
        <f>IF(Simulações!CY1064="","",Simulações!CY1064)</f>
        <v/>
      </c>
      <c r="N1064" s="172" t="str">
        <f>IF(Simulações!CZ1064="","",Simulações!CZ1064)</f>
        <v/>
      </c>
      <c r="O1064" s="172">
        <v>1</v>
      </c>
    </row>
    <row r="1065" spans="1:15" ht="14.25" customHeight="1" x14ac:dyDescent="0.25">
      <c r="A1065" s="1" t="str">
        <f>Simulações!D1065</f>
        <v>Souza Bandeirq</v>
      </c>
      <c r="B1065" s="172" t="str">
        <f>Simulações!DK1065</f>
        <v>Sim</v>
      </c>
      <c r="C1065" s="183">
        <f>Simulações!K1065</f>
        <v>110</v>
      </c>
      <c r="D1065" s="172" t="str">
        <f>Simulações!G1065</f>
        <v>C4</v>
      </c>
      <c r="E1065" s="172" t="str">
        <f>Simulações!CH1065</f>
        <v>SX LIGHTING</v>
      </c>
      <c r="F1065" s="172" t="str">
        <f>Simulações!CI1065</f>
        <v>SX-INEVO020HF</v>
      </c>
      <c r="G1065" s="172">
        <f>Simulações!CN1065</f>
        <v>22.5</v>
      </c>
      <c r="H1065" s="172" t="str">
        <f>Simulações!CT1065</f>
        <v>Médio I</v>
      </c>
      <c r="I1065" s="172" t="str">
        <f>IF(Simulações!CU1065="","",Simulações!CU1065)</f>
        <v/>
      </c>
      <c r="J1065" s="172" t="str">
        <f>IF(Simulações!CX1065="","",Simulações!CX1065)</f>
        <v/>
      </c>
      <c r="K1065" s="176">
        <f>Simulações!AL1065</f>
        <v>2</v>
      </c>
      <c r="L1065" s="176">
        <f>Simulações!AS1065</f>
        <v>0</v>
      </c>
      <c r="M1065" s="172" t="str">
        <f>IF(Simulações!CY1065="","",Simulações!CY1065)</f>
        <v/>
      </c>
      <c r="N1065" s="172" t="str">
        <f>IF(Simulações!CZ1065="","",Simulações!CZ1065)</f>
        <v/>
      </c>
      <c r="O1065" s="172">
        <v>1</v>
      </c>
    </row>
    <row r="1066" spans="1:15" ht="14.25" customHeight="1" x14ac:dyDescent="0.25">
      <c r="A1066" s="1" t="str">
        <f>Simulações!D1066</f>
        <v>Souza Bandeirq</v>
      </c>
      <c r="B1066" s="172" t="str">
        <f>Simulações!DK1066</f>
        <v>Sim</v>
      </c>
      <c r="C1066" s="183">
        <f>Simulações!K1066</f>
        <v>110</v>
      </c>
      <c r="D1066" s="172" t="str">
        <f>Simulações!G1066</f>
        <v>C4</v>
      </c>
      <c r="E1066" s="172" t="str">
        <f>Simulações!CH1066</f>
        <v>TECNOWATT</v>
      </c>
      <c r="F1066" s="172" t="str">
        <f>Simulações!CI1066</f>
        <v xml:space="preserve">SIGSAGPTLRRSSNDL_30W_38IBBRS
</v>
      </c>
      <c r="G1066" s="172">
        <f>Simulações!CN1066</f>
        <v>30</v>
      </c>
      <c r="H1066" s="172" t="str">
        <f>Simulações!CT1066</f>
        <v>Médio I</v>
      </c>
      <c r="I1066" s="172" t="str">
        <f>IF(Simulações!CU1066="","",Simulações!CU1066)</f>
        <v/>
      </c>
      <c r="J1066" s="172" t="str">
        <f>IF(Simulações!CX1066="","",Simulações!CX1066)</f>
        <v/>
      </c>
      <c r="K1066" s="176">
        <f>Simulações!AL1066</f>
        <v>2</v>
      </c>
      <c r="L1066" s="176">
        <f>Simulações!AS1066</f>
        <v>0</v>
      </c>
      <c r="M1066" s="172" t="str">
        <f>IF(Simulações!CY1066="","",Simulações!CY1066)</f>
        <v/>
      </c>
      <c r="N1066" s="172" t="str">
        <f>IF(Simulações!CZ1066="","",Simulações!CZ1066)</f>
        <v/>
      </c>
      <c r="O1066" s="172">
        <v>1</v>
      </c>
    </row>
    <row r="1067" spans="1:15" ht="14.25" customHeight="1" x14ac:dyDescent="0.25">
      <c r="A1067" s="1" t="str">
        <f>Simulações!D1067</f>
        <v>R Souza Bandeira</v>
      </c>
      <c r="B1067" s="172" t="str">
        <f>Simulações!DK1067</f>
        <v>Sim</v>
      </c>
      <c r="C1067" s="183">
        <f>Simulações!K1067</f>
        <v>72</v>
      </c>
      <c r="D1067" s="172" t="str">
        <f>Simulações!G1067</f>
        <v>C5</v>
      </c>
      <c r="E1067" s="172" t="e">
        <f>Simulações!CH1067</f>
        <v>#N/A</v>
      </c>
      <c r="F1067" s="172">
        <f>Simulações!CI1067</f>
        <v>0</v>
      </c>
      <c r="G1067" s="172" t="e">
        <f>Simulações!CN1067</f>
        <v>#N/A</v>
      </c>
      <c r="H1067" s="172" t="str">
        <f>Simulações!CT1067</f>
        <v>Médio I</v>
      </c>
      <c r="I1067" s="172" t="str">
        <f>IF(Simulações!CU1067="","",Simulações!CU1067)</f>
        <v/>
      </c>
      <c r="J1067" s="172" t="str">
        <f>IF(Simulações!CX1067="","",Simulações!CX1067)</f>
        <v/>
      </c>
      <c r="K1067" s="176">
        <f>Simulações!AL1067</f>
        <v>2</v>
      </c>
      <c r="L1067" s="176">
        <f>Simulações!AS1067</f>
        <v>0</v>
      </c>
      <c r="M1067" s="172" t="str">
        <f>IF(Simulações!CY1067="","",Simulações!CY1067)</f>
        <v/>
      </c>
      <c r="N1067" s="172" t="str">
        <f>IF(Simulações!CZ1067="","",Simulações!CZ1067)</f>
        <v/>
      </c>
      <c r="O1067" s="172">
        <v>1</v>
      </c>
    </row>
    <row r="1068" spans="1:15" ht="14.25" customHeight="1" x14ac:dyDescent="0.25">
      <c r="A1068" s="1" t="str">
        <f>Simulações!D1068</f>
        <v>R Souza Bandeira</v>
      </c>
      <c r="B1068" s="172" t="str">
        <f>Simulações!DK1068</f>
        <v>Sim</v>
      </c>
      <c r="C1068" s="183">
        <f>Simulações!K1068</f>
        <v>72</v>
      </c>
      <c r="D1068" s="172" t="str">
        <f>Simulações!G1068</f>
        <v>C5</v>
      </c>
      <c r="E1068" s="172" t="e">
        <f>Simulações!CH1068</f>
        <v>#N/A</v>
      </c>
      <c r="F1068" s="172">
        <f>Simulações!CI1068</f>
        <v>0</v>
      </c>
      <c r="G1068" s="172" t="e">
        <f>Simulações!CN1068</f>
        <v>#N/A</v>
      </c>
      <c r="H1068" s="172" t="str">
        <f>Simulações!CT1068</f>
        <v>Médio I</v>
      </c>
      <c r="I1068" s="172" t="str">
        <f>IF(Simulações!CU1068="","",Simulações!CU1068)</f>
        <v/>
      </c>
      <c r="J1068" s="172" t="str">
        <f>IF(Simulações!CX1068="","",Simulações!CX1068)</f>
        <v/>
      </c>
      <c r="K1068" s="176">
        <f>Simulações!AL1068</f>
        <v>2</v>
      </c>
      <c r="L1068" s="176">
        <f>Simulações!AS1068</f>
        <v>0</v>
      </c>
      <c r="M1068" s="172" t="str">
        <f>IF(Simulações!CY1068="","",Simulações!CY1068)</f>
        <v/>
      </c>
      <c r="N1068" s="172" t="str">
        <f>IF(Simulações!CZ1068="","",Simulações!CZ1068)</f>
        <v/>
      </c>
      <c r="O1068" s="172">
        <v>1</v>
      </c>
    </row>
    <row r="1069" spans="1:15" ht="14.25" customHeight="1" x14ac:dyDescent="0.25">
      <c r="A1069" s="1" t="str">
        <f>Simulações!D1069</f>
        <v>R Souza Bandeira</v>
      </c>
      <c r="B1069" s="172" t="str">
        <f>Simulações!DK1069</f>
        <v>Sim</v>
      </c>
      <c r="C1069" s="183">
        <f>Simulações!K1069</f>
        <v>72</v>
      </c>
      <c r="D1069" s="172" t="str">
        <f>Simulações!G1069</f>
        <v>C5</v>
      </c>
      <c r="E1069" s="172" t="e">
        <f>Simulações!CH1069</f>
        <v>#N/A</v>
      </c>
      <c r="F1069" s="172">
        <f>Simulações!CI1069</f>
        <v>0</v>
      </c>
      <c r="G1069" s="172" t="e">
        <f>Simulações!CN1069</f>
        <v>#N/A</v>
      </c>
      <c r="H1069" s="172" t="str">
        <f>Simulações!CT1069</f>
        <v>Médio I</v>
      </c>
      <c r="I1069" s="172" t="str">
        <f>IF(Simulações!CU1069="","",Simulações!CU1069)</f>
        <v/>
      </c>
      <c r="J1069" s="172" t="str">
        <f>IF(Simulações!CX1069="","",Simulações!CX1069)</f>
        <v/>
      </c>
      <c r="K1069" s="176">
        <f>Simulações!AL1069</f>
        <v>2</v>
      </c>
      <c r="L1069" s="176">
        <f>Simulações!AS1069</f>
        <v>0</v>
      </c>
      <c r="M1069" s="172" t="str">
        <f>IF(Simulações!CY1069="","",Simulações!CY1069)</f>
        <v/>
      </c>
      <c r="N1069" s="172" t="str">
        <f>IF(Simulações!CZ1069="","",Simulações!CZ1069)</f>
        <v/>
      </c>
      <c r="O1069" s="172">
        <v>1</v>
      </c>
    </row>
    <row r="1070" spans="1:15" ht="14.25" customHeight="1" x14ac:dyDescent="0.25">
      <c r="A1070" s="1" t="str">
        <f>Simulações!D1070</f>
        <v>Antonio De Padua</v>
      </c>
      <c r="B1070" s="172" t="str">
        <f>Simulações!DK1070</f>
        <v>Sim</v>
      </c>
      <c r="C1070" s="183">
        <f>Simulações!K1070</f>
        <v>50</v>
      </c>
      <c r="D1070" s="172" t="str">
        <f>Simulações!G1070</f>
        <v>C5</v>
      </c>
      <c r="E1070" s="172" t="e">
        <f>Simulações!CH1070</f>
        <v>#N/A</v>
      </c>
      <c r="F1070" s="172">
        <f>Simulações!CI1070</f>
        <v>0</v>
      </c>
      <c r="G1070" s="172" t="e">
        <f>Simulações!CN1070</f>
        <v>#N/A</v>
      </c>
      <c r="H1070" s="172" t="str">
        <f>Simulações!CT1070</f>
        <v>Médio I</v>
      </c>
      <c r="I1070" s="172" t="str">
        <f>IF(Simulações!CU1070="","",Simulações!CU1070)</f>
        <v/>
      </c>
      <c r="J1070" s="172" t="str">
        <f>IF(Simulações!CX1070="","",Simulações!CX1070)</f>
        <v/>
      </c>
      <c r="K1070" s="176">
        <f>Simulações!AL1070</f>
        <v>2</v>
      </c>
      <c r="L1070" s="176">
        <f>Simulações!AS1070</f>
        <v>0</v>
      </c>
      <c r="M1070" s="172" t="str">
        <f>IF(Simulações!CY1070="","",Simulações!CY1070)</f>
        <v/>
      </c>
      <c r="N1070" s="172" t="str">
        <f>IF(Simulações!CZ1070="","",Simulações!CZ1070)</f>
        <v/>
      </c>
      <c r="O1070" s="172">
        <v>1</v>
      </c>
    </row>
    <row r="1071" spans="1:15" ht="14.25" customHeight="1" x14ac:dyDescent="0.25">
      <c r="A1071" s="1" t="str">
        <f>Simulações!D1071</f>
        <v>Antonio De Padua</v>
      </c>
      <c r="B1071" s="172" t="str">
        <f>Simulações!DK1071</f>
        <v>Sim</v>
      </c>
      <c r="C1071" s="183">
        <f>Simulações!K1071</f>
        <v>50</v>
      </c>
      <c r="D1071" s="172" t="str">
        <f>Simulações!G1071</f>
        <v>C5</v>
      </c>
      <c r="E1071" s="172" t="e">
        <f>Simulações!CH1071</f>
        <v>#N/A</v>
      </c>
      <c r="F1071" s="172">
        <f>Simulações!CI1071</f>
        <v>0</v>
      </c>
      <c r="G1071" s="172" t="e">
        <f>Simulações!CN1071</f>
        <v>#N/A</v>
      </c>
      <c r="H1071" s="172" t="str">
        <f>Simulações!CT1071</f>
        <v>Médio I</v>
      </c>
      <c r="I1071" s="172" t="str">
        <f>IF(Simulações!CU1071="","",Simulações!CU1071)</f>
        <v/>
      </c>
      <c r="J1071" s="172" t="str">
        <f>IF(Simulações!CX1071="","",Simulações!CX1071)</f>
        <v/>
      </c>
      <c r="K1071" s="176">
        <f>Simulações!AL1071</f>
        <v>2</v>
      </c>
      <c r="L1071" s="176">
        <f>Simulações!AS1071</f>
        <v>0</v>
      </c>
      <c r="M1071" s="172" t="str">
        <f>IF(Simulações!CY1071="","",Simulações!CY1071)</f>
        <v/>
      </c>
      <c r="N1071" s="172" t="str">
        <f>IF(Simulações!CZ1071="","",Simulações!CZ1071)</f>
        <v/>
      </c>
      <c r="O1071" s="172">
        <v>1</v>
      </c>
    </row>
    <row r="1072" spans="1:15" ht="14.25" customHeight="1" x14ac:dyDescent="0.25">
      <c r="A1072" s="1" t="str">
        <f>Simulações!D1072</f>
        <v>Antonio De Padua</v>
      </c>
      <c r="B1072" s="172" t="str">
        <f>Simulações!DK1072</f>
        <v>Sim</v>
      </c>
      <c r="C1072" s="183">
        <f>Simulações!K1072</f>
        <v>50</v>
      </c>
      <c r="D1072" s="172" t="str">
        <f>Simulações!G1072</f>
        <v>C5</v>
      </c>
      <c r="E1072" s="172" t="e">
        <f>Simulações!CH1072</f>
        <v>#N/A</v>
      </c>
      <c r="F1072" s="172">
        <f>Simulações!CI1072</f>
        <v>0</v>
      </c>
      <c r="G1072" s="172" t="e">
        <f>Simulações!CN1072</f>
        <v>#N/A</v>
      </c>
      <c r="H1072" s="172" t="str">
        <f>Simulações!CT1072</f>
        <v>Médio I</v>
      </c>
      <c r="I1072" s="172" t="str">
        <f>IF(Simulações!CU1072="","",Simulações!CU1072)</f>
        <v/>
      </c>
      <c r="J1072" s="172" t="str">
        <f>IF(Simulações!CX1072="","",Simulações!CX1072)</f>
        <v/>
      </c>
      <c r="K1072" s="176">
        <f>Simulações!AL1072</f>
        <v>2</v>
      </c>
      <c r="L1072" s="176">
        <f>Simulações!AS1072</f>
        <v>0</v>
      </c>
      <c r="M1072" s="172" t="str">
        <f>IF(Simulações!CY1072="","",Simulações!CY1072)</f>
        <v/>
      </c>
      <c r="N1072" s="172" t="str">
        <f>IF(Simulações!CZ1072="","",Simulações!CZ1072)</f>
        <v/>
      </c>
      <c r="O1072" s="172">
        <v>1</v>
      </c>
    </row>
    <row r="1073" spans="1:15" ht="14.25" customHeight="1" x14ac:dyDescent="0.25">
      <c r="A1073" s="1" t="str">
        <f>Simulações!D1073</f>
        <v>Antonio De Paula</v>
      </c>
      <c r="B1073" s="172" t="str">
        <f>Simulações!DK1073</f>
        <v>Sim</v>
      </c>
      <c r="C1073" s="183">
        <f>Simulações!K1073</f>
        <v>72</v>
      </c>
      <c r="D1073" s="172" t="str">
        <f>Simulações!G1073</f>
        <v>C5</v>
      </c>
      <c r="E1073" s="172" t="e">
        <f>Simulações!CH1073</f>
        <v>#N/A</v>
      </c>
      <c r="F1073" s="172">
        <f>Simulações!CI1073</f>
        <v>0</v>
      </c>
      <c r="G1073" s="172" t="e">
        <f>Simulações!CN1073</f>
        <v>#N/A</v>
      </c>
      <c r="H1073" s="172" t="str">
        <f>Simulações!CT1073</f>
        <v>Curto II</v>
      </c>
      <c r="I1073" s="172" t="str">
        <f>IF(Simulações!CU1073="","",Simulações!CU1073)</f>
        <v/>
      </c>
      <c r="J1073" s="172" t="str">
        <f>IF(Simulações!CX1073="","",Simulações!CX1073)</f>
        <v/>
      </c>
      <c r="K1073" s="176">
        <f>Simulações!AL1073</f>
        <v>2</v>
      </c>
      <c r="L1073" s="176">
        <f>Simulações!AS1073</f>
        <v>0</v>
      </c>
      <c r="M1073" s="172" t="str">
        <f>IF(Simulações!CY1073="","",Simulações!CY1073)</f>
        <v/>
      </c>
      <c r="N1073" s="172" t="str">
        <f>IF(Simulações!CZ1073="","",Simulações!CZ1073)</f>
        <v/>
      </c>
      <c r="O1073" s="172">
        <v>1</v>
      </c>
    </row>
    <row r="1074" spans="1:15" ht="14.25" customHeight="1" x14ac:dyDescent="0.25">
      <c r="A1074" s="1" t="str">
        <f>Simulações!D1074</f>
        <v>Antonio De Paula</v>
      </c>
      <c r="B1074" s="172" t="str">
        <f>Simulações!DK1074</f>
        <v>Sim</v>
      </c>
      <c r="C1074" s="183">
        <f>Simulações!K1074</f>
        <v>72</v>
      </c>
      <c r="D1074" s="172" t="str">
        <f>Simulações!G1074</f>
        <v>C5</v>
      </c>
      <c r="E1074" s="172" t="e">
        <f>Simulações!CH1074</f>
        <v>#N/A</v>
      </c>
      <c r="F1074" s="172">
        <f>Simulações!CI1074</f>
        <v>0</v>
      </c>
      <c r="G1074" s="172" t="e">
        <f>Simulações!CN1074</f>
        <v>#N/A</v>
      </c>
      <c r="H1074" s="172" t="str">
        <f>Simulações!CT1074</f>
        <v>Curto II</v>
      </c>
      <c r="I1074" s="172" t="str">
        <f>IF(Simulações!CU1074="","",Simulações!CU1074)</f>
        <v/>
      </c>
      <c r="J1074" s="172" t="str">
        <f>IF(Simulações!CX1074="","",Simulações!CX1074)</f>
        <v/>
      </c>
      <c r="K1074" s="176">
        <f>Simulações!AL1074</f>
        <v>2</v>
      </c>
      <c r="L1074" s="176">
        <f>Simulações!AS1074</f>
        <v>0</v>
      </c>
      <c r="M1074" s="172" t="str">
        <f>IF(Simulações!CY1074="","",Simulações!CY1074)</f>
        <v/>
      </c>
      <c r="N1074" s="172" t="str">
        <f>IF(Simulações!CZ1074="","",Simulações!CZ1074)</f>
        <v/>
      </c>
      <c r="O1074" s="172">
        <v>1</v>
      </c>
    </row>
    <row r="1075" spans="1:15" ht="14.25" customHeight="1" x14ac:dyDescent="0.25">
      <c r="A1075" s="1" t="str">
        <f>Simulações!D1075</f>
        <v>Antonio De Paula</v>
      </c>
      <c r="B1075" s="172" t="str">
        <f>Simulações!DK1075</f>
        <v>Sim</v>
      </c>
      <c r="C1075" s="183">
        <f>Simulações!K1075</f>
        <v>72</v>
      </c>
      <c r="D1075" s="172" t="str">
        <f>Simulações!G1075</f>
        <v>C5</v>
      </c>
      <c r="E1075" s="172" t="e">
        <f>Simulações!CH1075</f>
        <v>#N/A</v>
      </c>
      <c r="F1075" s="172">
        <f>Simulações!CI1075</f>
        <v>0</v>
      </c>
      <c r="G1075" s="172" t="e">
        <f>Simulações!CN1075</f>
        <v>#N/A</v>
      </c>
      <c r="H1075" s="172" t="str">
        <f>Simulações!CT1075</f>
        <v>Curto II</v>
      </c>
      <c r="I1075" s="172" t="str">
        <f>IF(Simulações!CU1075="","",Simulações!CU1075)</f>
        <v/>
      </c>
      <c r="J1075" s="172" t="str">
        <f>IF(Simulações!CX1075="","",Simulações!CX1075)</f>
        <v/>
      </c>
      <c r="K1075" s="176">
        <f>Simulações!AL1075</f>
        <v>2</v>
      </c>
      <c r="L1075" s="176">
        <f>Simulações!AS1075</f>
        <v>0</v>
      </c>
      <c r="M1075" s="172" t="str">
        <f>IF(Simulações!CY1075="","",Simulações!CY1075)</f>
        <v/>
      </c>
      <c r="N1075" s="172" t="str">
        <f>IF(Simulações!CZ1075="","",Simulações!CZ1075)</f>
        <v/>
      </c>
      <c r="O1075" s="172">
        <v>1</v>
      </c>
    </row>
    <row r="1076" spans="1:15" ht="14.25" customHeight="1" x14ac:dyDescent="0.25">
      <c r="A1076" s="1" t="str">
        <f>Simulações!D1076</f>
        <v>General San Martim</v>
      </c>
      <c r="B1076" s="172" t="str">
        <f>Simulações!DK1076</f>
        <v>Sim</v>
      </c>
      <c r="C1076" s="183">
        <f>Simulações!K1076</f>
        <v>50</v>
      </c>
      <c r="D1076" s="172" t="str">
        <f>Simulações!G1076</f>
        <v>C5</v>
      </c>
      <c r="E1076" s="172" t="e">
        <f>Simulações!CH1076</f>
        <v>#N/A</v>
      </c>
      <c r="F1076" s="172">
        <f>Simulações!CI1076</f>
        <v>0</v>
      </c>
      <c r="G1076" s="172" t="e">
        <f>Simulações!CN1076</f>
        <v>#N/A</v>
      </c>
      <c r="H1076" s="172" t="str">
        <f>Simulações!CT1076</f>
        <v>Médio I</v>
      </c>
      <c r="I1076" s="172" t="str">
        <f>IF(Simulações!CU1076="","",Simulações!CU1076)</f>
        <v/>
      </c>
      <c r="J1076" s="172" t="str">
        <f>IF(Simulações!CX1076="","",Simulações!CX1076)</f>
        <v/>
      </c>
      <c r="K1076" s="176">
        <f>Simulações!AL1076</f>
        <v>2</v>
      </c>
      <c r="L1076" s="176">
        <f>Simulações!AS1076</f>
        <v>0</v>
      </c>
      <c r="M1076" s="172" t="str">
        <f>IF(Simulações!CY1076="","",Simulações!CY1076)</f>
        <v/>
      </c>
      <c r="N1076" s="172" t="str">
        <f>IF(Simulações!CZ1076="","",Simulações!CZ1076)</f>
        <v/>
      </c>
      <c r="O1076" s="172">
        <v>1</v>
      </c>
    </row>
    <row r="1077" spans="1:15" ht="14.25" customHeight="1" x14ac:dyDescent="0.25">
      <c r="A1077" s="1" t="str">
        <f>Simulações!D1077</f>
        <v>General San Martim</v>
      </c>
      <c r="B1077" s="172" t="str">
        <f>Simulações!DK1077</f>
        <v>Sim</v>
      </c>
      <c r="C1077" s="183">
        <f>Simulações!K1077</f>
        <v>50</v>
      </c>
      <c r="D1077" s="172" t="str">
        <f>Simulações!G1077</f>
        <v>C5</v>
      </c>
      <c r="E1077" s="172" t="e">
        <f>Simulações!CH1077</f>
        <v>#N/A</v>
      </c>
      <c r="F1077" s="172">
        <f>Simulações!CI1077</f>
        <v>0</v>
      </c>
      <c r="G1077" s="172" t="e">
        <f>Simulações!CN1077</f>
        <v>#N/A</v>
      </c>
      <c r="H1077" s="172" t="str">
        <f>Simulações!CT1077</f>
        <v>Médio I</v>
      </c>
      <c r="I1077" s="172" t="str">
        <f>IF(Simulações!CU1077="","",Simulações!CU1077)</f>
        <v/>
      </c>
      <c r="J1077" s="172" t="str">
        <f>IF(Simulações!CX1077="","",Simulações!CX1077)</f>
        <v/>
      </c>
      <c r="K1077" s="176">
        <f>Simulações!AL1077</f>
        <v>2</v>
      </c>
      <c r="L1077" s="176">
        <f>Simulações!AS1077</f>
        <v>0</v>
      </c>
      <c r="M1077" s="172" t="str">
        <f>IF(Simulações!CY1077="","",Simulações!CY1077)</f>
        <v/>
      </c>
      <c r="N1077" s="172" t="str">
        <f>IF(Simulações!CZ1077="","",Simulações!CZ1077)</f>
        <v/>
      </c>
      <c r="O1077" s="172">
        <v>1</v>
      </c>
    </row>
    <row r="1078" spans="1:15" ht="14.25" customHeight="1" x14ac:dyDescent="0.25">
      <c r="A1078" s="1" t="str">
        <f>Simulações!D1078</f>
        <v>General San Martim</v>
      </c>
      <c r="B1078" s="172" t="str">
        <f>Simulações!DK1078</f>
        <v>Sim</v>
      </c>
      <c r="C1078" s="183">
        <f>Simulações!K1078</f>
        <v>50</v>
      </c>
      <c r="D1078" s="172" t="str">
        <f>Simulações!G1078</f>
        <v>C5</v>
      </c>
      <c r="E1078" s="172" t="e">
        <f>Simulações!CH1078</f>
        <v>#N/A</v>
      </c>
      <c r="F1078" s="172">
        <f>Simulações!CI1078</f>
        <v>0</v>
      </c>
      <c r="G1078" s="172" t="e">
        <f>Simulações!CN1078</f>
        <v>#N/A</v>
      </c>
      <c r="H1078" s="172" t="str">
        <f>Simulações!CT1078</f>
        <v>Médio I</v>
      </c>
      <c r="I1078" s="172" t="str">
        <f>IF(Simulações!CU1078="","",Simulações!CU1078)</f>
        <v/>
      </c>
      <c r="J1078" s="172" t="str">
        <f>IF(Simulações!CX1078="","",Simulações!CX1078)</f>
        <v/>
      </c>
      <c r="K1078" s="176">
        <f>Simulações!AL1078</f>
        <v>2</v>
      </c>
      <c r="L1078" s="176">
        <f>Simulações!AS1078</f>
        <v>0</v>
      </c>
      <c r="M1078" s="172" t="str">
        <f>IF(Simulações!CY1078="","",Simulações!CY1078)</f>
        <v/>
      </c>
      <c r="N1078" s="172" t="str">
        <f>IF(Simulações!CZ1078="","",Simulações!CZ1078)</f>
        <v/>
      </c>
      <c r="O1078" s="172">
        <v>1</v>
      </c>
    </row>
    <row r="1079" spans="1:15" ht="14.25" customHeight="1" x14ac:dyDescent="0.25">
      <c r="A1079" s="1" t="str">
        <f>Simulações!D1079</f>
        <v>Jose Sales Filho [IAE]</v>
      </c>
      <c r="B1079" s="172" t="str">
        <f>Simulações!DK1079</f>
        <v>Sim</v>
      </c>
      <c r="C1079" s="183">
        <f>Simulações!K1079</f>
        <v>55</v>
      </c>
      <c r="D1079" s="172" t="str">
        <f>Simulações!G1079</f>
        <v>C4</v>
      </c>
      <c r="E1079" s="172" t="str">
        <f>Simulações!CH1079</f>
        <v>LEDSTAR</v>
      </c>
      <c r="F1079" s="172" t="str">
        <f>Simulações!CI1079</f>
        <v xml:space="preserve"> SL VT 9.1 28W</v>
      </c>
      <c r="G1079" s="172">
        <f>Simulações!CN1079</f>
        <v>28</v>
      </c>
      <c r="H1079" s="172" t="str">
        <f>Simulações!CT1079</f>
        <v>Curto I</v>
      </c>
      <c r="I1079" s="172" t="str">
        <f>IF(Simulações!CU1079="","",Simulações!CU1079)</f>
        <v/>
      </c>
      <c r="J1079" s="172">
        <f>IF(Simulações!CX1079="","",Simulações!CX1079)</f>
        <v>1</v>
      </c>
      <c r="K1079" s="176">
        <f>Simulações!AL1079</f>
        <v>2</v>
      </c>
      <c r="L1079" s="176">
        <f>Simulações!AS1079</f>
        <v>0</v>
      </c>
      <c r="M1079" s="172" t="str">
        <f>IF(Simulações!CY1079="","",Simulações!CY1079)</f>
        <v/>
      </c>
      <c r="N1079" s="172">
        <f>IF(Simulações!CZ1079="","",Simulações!CZ1079)</f>
        <v>1</v>
      </c>
      <c r="O1079" s="172">
        <v>1</v>
      </c>
    </row>
    <row r="1080" spans="1:15" ht="14.25" customHeight="1" x14ac:dyDescent="0.25">
      <c r="A1080" s="1" t="str">
        <f>Simulações!D1080</f>
        <v>Jose Sales Filho [IAE]</v>
      </c>
      <c r="B1080" s="172" t="str">
        <f>Simulações!DK1080</f>
        <v>Sim</v>
      </c>
      <c r="C1080" s="183">
        <f>Simulações!K1080</f>
        <v>55</v>
      </c>
      <c r="D1080" s="172" t="str">
        <f>Simulações!G1080</f>
        <v>C4</v>
      </c>
      <c r="E1080" s="172" t="str">
        <f>Simulações!CH1080</f>
        <v>SX LIGHTING</v>
      </c>
      <c r="F1080" s="172" t="str">
        <f>Simulações!CI1080</f>
        <v>SX-INEVO040HF</v>
      </c>
      <c r="G1080" s="172">
        <f>Simulações!CN1080</f>
        <v>39</v>
      </c>
      <c r="H1080" s="172" t="str">
        <f>Simulações!CT1080</f>
        <v>Curto I</v>
      </c>
      <c r="I1080" s="172" t="str">
        <f>IF(Simulações!CU1080="","",Simulações!CU1080)</f>
        <v/>
      </c>
      <c r="J1080" s="172">
        <f>IF(Simulações!CX1080="","",Simulações!CX1080)</f>
        <v>1</v>
      </c>
      <c r="K1080" s="176">
        <f>Simulações!AL1080</f>
        <v>2</v>
      </c>
      <c r="L1080" s="176">
        <f>Simulações!AS1080</f>
        <v>0</v>
      </c>
      <c r="M1080" s="172" t="str">
        <f>IF(Simulações!CY1080="","",Simulações!CY1080)</f>
        <v/>
      </c>
      <c r="N1080" s="172">
        <f>IF(Simulações!CZ1080="","",Simulações!CZ1080)</f>
        <v>1</v>
      </c>
      <c r="O1080" s="172">
        <v>1</v>
      </c>
    </row>
    <row r="1081" spans="1:15" ht="14.25" customHeight="1" x14ac:dyDescent="0.25">
      <c r="A1081" s="1" t="str">
        <f>Simulações!D1081</f>
        <v>Jose Sales Filho [IAE]</v>
      </c>
      <c r="B1081" s="172" t="str">
        <f>Simulações!DK1081</f>
        <v>Sim</v>
      </c>
      <c r="C1081" s="183">
        <f>Simulações!K1081</f>
        <v>55</v>
      </c>
      <c r="D1081" s="172" t="str">
        <f>Simulações!G1081</f>
        <v>C4</v>
      </c>
      <c r="E1081" s="172" t="str">
        <f>Simulações!CH1081</f>
        <v>TECNOWATT</v>
      </c>
      <c r="F1081" s="172" t="str">
        <f>Simulações!CI1081</f>
        <v xml:space="preserve">SIGSAGPTLRRSSNDL_30W_38IBBRS
</v>
      </c>
      <c r="G1081" s="172">
        <f>Simulações!CN1081</f>
        <v>30</v>
      </c>
      <c r="H1081" s="172" t="str">
        <f>Simulações!CT1081</f>
        <v>Curto I</v>
      </c>
      <c r="I1081" s="172" t="str">
        <f>IF(Simulações!CU1081="","",Simulações!CU1081)</f>
        <v/>
      </c>
      <c r="J1081" s="172">
        <f>IF(Simulações!CX1081="","",Simulações!CX1081)</f>
        <v>1</v>
      </c>
      <c r="K1081" s="176">
        <f>Simulações!AL1081</f>
        <v>2</v>
      </c>
      <c r="L1081" s="176">
        <f>Simulações!AS1081</f>
        <v>0</v>
      </c>
      <c r="M1081" s="172" t="str">
        <f>IF(Simulações!CY1081="","",Simulações!CY1081)</f>
        <v/>
      </c>
      <c r="N1081" s="172">
        <f>IF(Simulações!CZ1081="","",Simulações!CZ1081)</f>
        <v>1</v>
      </c>
      <c r="O1081" s="172">
        <v>1</v>
      </c>
    </row>
    <row r="1082" spans="1:15" ht="14.25" customHeight="1" x14ac:dyDescent="0.25">
      <c r="A1082" s="1" t="str">
        <f>Simulações!D1082</f>
        <v>Jaquari [IAL]</v>
      </c>
      <c r="B1082" s="172" t="str">
        <f>Simulações!DK1082</f>
        <v>Sim</v>
      </c>
      <c r="C1082" s="183">
        <f>Simulações!K1082</f>
        <v>115</v>
      </c>
      <c r="D1082" s="172" t="str">
        <f>Simulações!G1082</f>
        <v>C4</v>
      </c>
      <c r="E1082" s="172" t="str">
        <f>Simulações!CH1082</f>
        <v>LEDSTAR</v>
      </c>
      <c r="F1082" s="172" t="str">
        <f>Simulações!CI1082</f>
        <v xml:space="preserve"> SL VT 9.1 65W</v>
      </c>
      <c r="G1082" s="172">
        <f>Simulações!CN1082</f>
        <v>65</v>
      </c>
      <c r="H1082" s="172" t="str">
        <f>Simulações!CT1082</f>
        <v>Médio I</v>
      </c>
      <c r="I1082" s="172" t="str">
        <f>IF(Simulações!CU1082="","",Simulações!CU1082)</f>
        <v>Curto II</v>
      </c>
      <c r="J1082" s="172" t="str">
        <f>IF(Simulações!CX1082="","",Simulações!CX1082)</f>
        <v/>
      </c>
      <c r="K1082" s="176" t="str">
        <f>Simulações!AL1082</f>
        <v>erro</v>
      </c>
      <c r="L1082" s="176">
        <f>Simulações!AS1082</f>
        <v>0</v>
      </c>
      <c r="M1082" s="172" t="str">
        <f>IF(Simulações!CY1082="","",Simulações!CY1082)</f>
        <v/>
      </c>
      <c r="N1082" s="172" t="str">
        <f>IF(Simulações!CZ1082="","",Simulações!CZ1082)</f>
        <v/>
      </c>
      <c r="O1082" s="172">
        <v>1</v>
      </c>
    </row>
    <row r="1083" spans="1:15" ht="14.25" customHeight="1" x14ac:dyDescent="0.25">
      <c r="A1083" s="1" t="str">
        <f>Simulações!D1083</f>
        <v>Jaquari [IAL]</v>
      </c>
      <c r="B1083" s="172" t="str">
        <f>Simulações!DK1083</f>
        <v>Sim</v>
      </c>
      <c r="C1083" s="183">
        <f>Simulações!K1083</f>
        <v>115</v>
      </c>
      <c r="D1083" s="172" t="str">
        <f>Simulações!G1083</f>
        <v>C4</v>
      </c>
      <c r="E1083" s="172" t="str">
        <f>Simulações!CH1083</f>
        <v>SX LIGHTING</v>
      </c>
      <c r="F1083" s="172" t="str">
        <f>Simulações!CI1083</f>
        <v>SX-INLPP070HF</v>
      </c>
      <c r="G1083" s="172">
        <f>Simulações!CN1083</f>
        <v>70</v>
      </c>
      <c r="H1083" s="172" t="str">
        <f>Simulações!CT1083</f>
        <v>Médio I</v>
      </c>
      <c r="I1083" s="172" t="str">
        <f>IF(Simulações!CU1083="","",Simulações!CU1083)</f>
        <v>Curto II</v>
      </c>
      <c r="J1083" s="172" t="str">
        <f>IF(Simulações!CX1083="","",Simulações!CX1083)</f>
        <v/>
      </c>
      <c r="K1083" s="176" t="str">
        <f>Simulações!AL1083</f>
        <v>erro</v>
      </c>
      <c r="L1083" s="176">
        <f>Simulações!AS1083</f>
        <v>0</v>
      </c>
      <c r="M1083" s="172" t="str">
        <f>IF(Simulações!CY1083="","",Simulações!CY1083)</f>
        <v/>
      </c>
      <c r="N1083" s="172" t="str">
        <f>IF(Simulações!CZ1083="","",Simulações!CZ1083)</f>
        <v/>
      </c>
      <c r="O1083" s="172">
        <v>1</v>
      </c>
    </row>
    <row r="1084" spans="1:15" ht="14.25" customHeight="1" x14ac:dyDescent="0.25">
      <c r="A1084" s="1" t="str">
        <f>Simulações!D1084</f>
        <v>Jaquari [IAL]</v>
      </c>
      <c r="B1084" s="172" t="str">
        <f>Simulações!DK1084</f>
        <v>Sim</v>
      </c>
      <c r="C1084" s="183">
        <f>Simulações!K1084</f>
        <v>115</v>
      </c>
      <c r="D1084" s="172" t="str">
        <f>Simulações!G1084</f>
        <v>C4</v>
      </c>
      <c r="E1084" s="172" t="str">
        <f>Simulações!CH1084</f>
        <v>TECNOWATT</v>
      </c>
      <c r="F1084" s="172" t="str">
        <f>Simulações!CI1084</f>
        <v xml:space="preserve">SIGSAGPTLRRSSNDL_68W_83IBBRS
</v>
      </c>
      <c r="G1084" s="172">
        <f>Simulações!CN1084</f>
        <v>68</v>
      </c>
      <c r="H1084" s="172" t="str">
        <f>Simulações!CT1084</f>
        <v>Médio I</v>
      </c>
      <c r="I1084" s="172" t="str">
        <f>IF(Simulações!CU1084="","",Simulações!CU1084)</f>
        <v>Curto II</v>
      </c>
      <c r="J1084" s="172" t="str">
        <f>IF(Simulações!CX1084="","",Simulações!CX1084)</f>
        <v/>
      </c>
      <c r="K1084" s="176" t="str">
        <f>Simulações!AL1084</f>
        <v>erro</v>
      </c>
      <c r="L1084" s="176">
        <f>Simulações!AS1084</f>
        <v>0</v>
      </c>
      <c r="M1084" s="172" t="str">
        <f>IF(Simulações!CY1084="","",Simulações!CY1084)</f>
        <v/>
      </c>
      <c r="N1084" s="172" t="str">
        <f>IF(Simulações!CZ1084="","",Simulações!CZ1084)</f>
        <v/>
      </c>
      <c r="O1084" s="172">
        <v>1</v>
      </c>
    </row>
    <row r="1085" spans="1:15" ht="14.25" customHeight="1" x14ac:dyDescent="0.25">
      <c r="A1085" s="1" t="str">
        <f>Simulações!D1085</f>
        <v>Avenida Conde Da Boa Vista [IAL]</v>
      </c>
      <c r="B1085" s="172" t="str">
        <f>Simulações!DK1085</f>
        <v>Sim</v>
      </c>
      <c r="C1085" s="183">
        <f>Simulações!K1085</f>
        <v>150</v>
      </c>
      <c r="D1085" s="172" t="str">
        <f>Simulações!G1085</f>
        <v>C1</v>
      </c>
      <c r="E1085" s="172" t="str">
        <f>Simulações!CH1085</f>
        <v>LEDSTAR</v>
      </c>
      <c r="F1085" s="172" t="str">
        <f>Simulações!CI1085</f>
        <v xml:space="preserve"> SL VT 9.1 65W</v>
      </c>
      <c r="G1085" s="172">
        <f>Simulações!CN1085</f>
        <v>65</v>
      </c>
      <c r="H1085" s="172" t="str">
        <f>Simulações!CT1085</f>
        <v>Médio II</v>
      </c>
      <c r="I1085" s="172" t="str">
        <f>IF(Simulações!CU1085="","",Simulações!CU1085)</f>
        <v/>
      </c>
      <c r="J1085" s="172" t="str">
        <f>IF(Simulações!CX1085="","",Simulações!CX1085)</f>
        <v/>
      </c>
      <c r="K1085" s="176">
        <f>Simulações!AL1085</f>
        <v>2</v>
      </c>
      <c r="L1085" s="176">
        <f>Simulações!AS1085</f>
        <v>0</v>
      </c>
      <c r="M1085" s="172" t="str">
        <f>IF(Simulações!CY1085="","",Simulações!CY1085)</f>
        <v/>
      </c>
      <c r="N1085" s="172" t="str">
        <f>IF(Simulações!CZ1085="","",Simulações!CZ1085)</f>
        <v/>
      </c>
      <c r="O1085" s="172">
        <v>1</v>
      </c>
    </row>
    <row r="1086" spans="1:15" ht="14.25" customHeight="1" x14ac:dyDescent="0.25">
      <c r="A1086" s="1" t="str">
        <f>Simulações!D1086</f>
        <v>Avenida Conde Da Boa Vista [IAL]</v>
      </c>
      <c r="B1086" s="172" t="str">
        <f>Simulações!DK1086</f>
        <v>Sim</v>
      </c>
      <c r="C1086" s="183">
        <f>Simulações!K1086</f>
        <v>150</v>
      </c>
      <c r="D1086" s="172" t="str">
        <f>Simulações!G1086</f>
        <v>C1</v>
      </c>
      <c r="E1086" s="172" t="str">
        <f>Simulações!CH1086</f>
        <v>SX LIGHTING</v>
      </c>
      <c r="F1086" s="172" t="str">
        <f>Simulações!CI1086</f>
        <v>SX-INEVO050HF</v>
      </c>
      <c r="G1086" s="172">
        <f>Simulações!CN1086</f>
        <v>50</v>
      </c>
      <c r="H1086" s="172" t="str">
        <f>Simulações!CT1086</f>
        <v>Médio II</v>
      </c>
      <c r="I1086" s="172" t="str">
        <f>IF(Simulações!CU1086="","",Simulações!CU1086)</f>
        <v/>
      </c>
      <c r="J1086" s="172" t="str">
        <f>IF(Simulações!CX1086="","",Simulações!CX1086)</f>
        <v/>
      </c>
      <c r="K1086" s="176">
        <f>Simulações!AL1086</f>
        <v>2</v>
      </c>
      <c r="L1086" s="176">
        <f>Simulações!AS1086</f>
        <v>0</v>
      </c>
      <c r="M1086" s="172" t="str">
        <f>IF(Simulações!CY1086="","",Simulações!CY1086)</f>
        <v/>
      </c>
      <c r="N1086" s="172" t="str">
        <f>IF(Simulações!CZ1086="","",Simulações!CZ1086)</f>
        <v/>
      </c>
      <c r="O1086" s="172">
        <v>1</v>
      </c>
    </row>
    <row r="1087" spans="1:15" ht="14.25" customHeight="1" x14ac:dyDescent="0.25">
      <c r="A1087" s="1" t="str">
        <f>Simulações!D1087</f>
        <v>Avenida Conde Da Boa Vista [IAL]</v>
      </c>
      <c r="B1087" s="172" t="str">
        <f>Simulações!DK1087</f>
        <v>Sim</v>
      </c>
      <c r="C1087" s="183">
        <f>Simulações!K1087</f>
        <v>150</v>
      </c>
      <c r="D1087" s="172" t="str">
        <f>Simulações!G1087</f>
        <v>C1</v>
      </c>
      <c r="E1087" s="172" t="str">
        <f>Simulações!CH1087</f>
        <v>TECNOWATT</v>
      </c>
      <c r="F1087" s="172" t="str">
        <f>Simulações!CI1087</f>
        <v xml:space="preserve">SIGSAGPTLRRSSNDL_60W_73IBBRS
</v>
      </c>
      <c r="G1087" s="172">
        <f>Simulações!CN1087</f>
        <v>60</v>
      </c>
      <c r="H1087" s="172" t="str">
        <f>Simulações!CT1087</f>
        <v>Médio II</v>
      </c>
      <c r="I1087" s="172" t="str">
        <f>IF(Simulações!CU1087="","",Simulações!CU1087)</f>
        <v/>
      </c>
      <c r="J1087" s="172" t="str">
        <f>IF(Simulações!CX1087="","",Simulações!CX1087)</f>
        <v/>
      </c>
      <c r="K1087" s="176">
        <f>Simulações!AL1087</f>
        <v>2</v>
      </c>
      <c r="L1087" s="176">
        <f>Simulações!AS1087</f>
        <v>0</v>
      </c>
      <c r="M1087" s="172" t="str">
        <f>IF(Simulações!CY1087="","",Simulações!CY1087)</f>
        <v/>
      </c>
      <c r="N1087" s="172" t="str">
        <f>IF(Simulações!CZ1087="","",Simulações!CZ1087)</f>
        <v/>
      </c>
      <c r="O1087" s="172">
        <v>1</v>
      </c>
    </row>
    <row r="1088" spans="1:15" ht="14.25" customHeight="1" x14ac:dyDescent="0.25">
      <c r="A1088" s="1" t="str">
        <f>Simulações!D1088</f>
        <v>Avenida Recife [IAL]</v>
      </c>
      <c r="B1088" s="172" t="str">
        <f>Simulações!DK1088</f>
        <v>Sim</v>
      </c>
      <c r="C1088" s="183">
        <f>Simulações!K1088</f>
        <v>110</v>
      </c>
      <c r="D1088" s="172" t="str">
        <f>Simulações!G1088</f>
        <v>C5</v>
      </c>
      <c r="E1088" s="172" t="e">
        <f>Simulações!CH1088</f>
        <v>#N/A</v>
      </c>
      <c r="F1088" s="172">
        <f>Simulações!CI1088</f>
        <v>0</v>
      </c>
      <c r="G1088" s="172" t="e">
        <f>Simulações!CN1088</f>
        <v>#N/A</v>
      </c>
      <c r="H1088" s="172" t="str">
        <f>Simulações!CT1088</f>
        <v>Longo II</v>
      </c>
      <c r="I1088" s="172" t="str">
        <f>IF(Simulações!CU1088="","",Simulações!CU1088)</f>
        <v/>
      </c>
      <c r="J1088" s="172" t="str">
        <f>IF(Simulações!CX1088="","",Simulações!CX1088)</f>
        <v/>
      </c>
      <c r="K1088" s="176">
        <f>Simulações!AL1088</f>
        <v>2</v>
      </c>
      <c r="L1088" s="176">
        <f>Simulações!AS1088</f>
        <v>0</v>
      </c>
      <c r="M1088" s="172" t="str">
        <f>IF(Simulações!CY1088="","",Simulações!CY1088)</f>
        <v/>
      </c>
      <c r="N1088" s="172" t="str">
        <f>IF(Simulações!CZ1088="","",Simulações!CZ1088)</f>
        <v/>
      </c>
      <c r="O1088" s="172">
        <v>1</v>
      </c>
    </row>
    <row r="1089" spans="1:15" ht="14.25" customHeight="1" x14ac:dyDescent="0.25">
      <c r="A1089" s="1" t="str">
        <f>Simulações!D1089</f>
        <v>Avenida Recife [IAL]</v>
      </c>
      <c r="B1089" s="172" t="str">
        <f>Simulações!DK1089</f>
        <v>Sim</v>
      </c>
      <c r="C1089" s="183">
        <f>Simulações!K1089</f>
        <v>110</v>
      </c>
      <c r="D1089" s="172" t="str">
        <f>Simulações!G1089</f>
        <v>C5</v>
      </c>
      <c r="E1089" s="172" t="e">
        <f>Simulações!CH1089</f>
        <v>#N/A</v>
      </c>
      <c r="F1089" s="172">
        <f>Simulações!CI1089</f>
        <v>0</v>
      </c>
      <c r="G1089" s="172" t="e">
        <f>Simulações!CN1089</f>
        <v>#N/A</v>
      </c>
      <c r="H1089" s="172" t="str">
        <f>Simulações!CT1089</f>
        <v>Longo II</v>
      </c>
      <c r="I1089" s="172" t="str">
        <f>IF(Simulações!CU1089="","",Simulações!CU1089)</f>
        <v/>
      </c>
      <c r="J1089" s="172" t="str">
        <f>IF(Simulações!CX1089="","",Simulações!CX1089)</f>
        <v/>
      </c>
      <c r="K1089" s="176">
        <f>Simulações!AL1089</f>
        <v>2</v>
      </c>
      <c r="L1089" s="176">
        <f>Simulações!AS1089</f>
        <v>0</v>
      </c>
      <c r="M1089" s="172" t="str">
        <f>IF(Simulações!CY1089="","",Simulações!CY1089)</f>
        <v/>
      </c>
      <c r="N1089" s="172" t="str">
        <f>IF(Simulações!CZ1089="","",Simulações!CZ1089)</f>
        <v/>
      </c>
      <c r="O1089" s="172">
        <v>1</v>
      </c>
    </row>
    <row r="1090" spans="1:15" ht="14.25" customHeight="1" x14ac:dyDescent="0.25">
      <c r="A1090" s="1" t="str">
        <f>Simulações!D1090</f>
        <v>Avenida Recife [IAL]</v>
      </c>
      <c r="B1090" s="172" t="str">
        <f>Simulações!DK1090</f>
        <v>Sim</v>
      </c>
      <c r="C1090" s="183">
        <f>Simulações!K1090</f>
        <v>110</v>
      </c>
      <c r="D1090" s="172" t="str">
        <f>Simulações!G1090</f>
        <v>C5</v>
      </c>
      <c r="E1090" s="172" t="e">
        <f>Simulações!CH1090</f>
        <v>#N/A</v>
      </c>
      <c r="F1090" s="172">
        <f>Simulações!CI1090</f>
        <v>0</v>
      </c>
      <c r="G1090" s="172" t="e">
        <f>Simulações!CN1090</f>
        <v>#N/A</v>
      </c>
      <c r="H1090" s="172" t="str">
        <f>Simulações!CT1090</f>
        <v>Longo II</v>
      </c>
      <c r="I1090" s="172" t="str">
        <f>IF(Simulações!CU1090="","",Simulações!CU1090)</f>
        <v/>
      </c>
      <c r="J1090" s="172" t="str">
        <f>IF(Simulações!CX1090="","",Simulações!CX1090)</f>
        <v/>
      </c>
      <c r="K1090" s="176">
        <f>Simulações!AL1090</f>
        <v>2</v>
      </c>
      <c r="L1090" s="176">
        <f>Simulações!AS1090</f>
        <v>0</v>
      </c>
      <c r="M1090" s="172" t="str">
        <f>IF(Simulações!CY1090="","",Simulações!CY1090)</f>
        <v/>
      </c>
      <c r="N1090" s="172" t="str">
        <f>IF(Simulações!CZ1090="","",Simulações!CZ1090)</f>
        <v/>
      </c>
      <c r="O1090" s="172">
        <v>1</v>
      </c>
    </row>
    <row r="1091" spans="1:15" ht="14.25" customHeight="1" x14ac:dyDescent="0.25">
      <c r="A1091" s="1" t="str">
        <f>Simulações!D1091</f>
        <v>Avenida Engenheiro Domingos Ferreira [IAL]</v>
      </c>
      <c r="B1091" s="172" t="str">
        <f>Simulações!DK1091</f>
        <v>Sim</v>
      </c>
      <c r="C1091" s="183">
        <f>Simulações!K1091</f>
        <v>275</v>
      </c>
      <c r="D1091" s="172" t="str">
        <f>Simulações!G1091</f>
        <v>C2</v>
      </c>
      <c r="E1091" s="172" t="str">
        <f>Simulações!CH1091</f>
        <v>LEDSTAR</v>
      </c>
      <c r="F1091" s="172" t="str">
        <f>Simulações!CI1091</f>
        <v xml:space="preserve"> SL VT 9.1 155W</v>
      </c>
      <c r="G1091" s="172">
        <f>Simulações!CN1091</f>
        <v>155</v>
      </c>
      <c r="H1091" s="172" t="str">
        <f>Simulações!CT1091</f>
        <v>Médio II</v>
      </c>
      <c r="I1091" s="172" t="str">
        <f>IF(Simulações!CU1091="","",Simulações!CU1091)</f>
        <v>Longo II</v>
      </c>
      <c r="J1091" s="172" t="str">
        <f>IF(Simulações!CX1091="","",Simulações!CX1091)</f>
        <v/>
      </c>
      <c r="K1091" s="176">
        <f>Simulações!AL1091</f>
        <v>2</v>
      </c>
      <c r="L1091" s="176">
        <f>Simulações!AS1091</f>
        <v>0</v>
      </c>
      <c r="M1091" s="172" t="str">
        <f>IF(Simulações!CY1091="","",Simulações!CY1091)</f>
        <v/>
      </c>
      <c r="N1091" s="172" t="str">
        <f>IF(Simulações!CZ1091="","",Simulações!CZ1091)</f>
        <v/>
      </c>
      <c r="O1091" s="172">
        <v>1</v>
      </c>
    </row>
    <row r="1092" spans="1:15" ht="14.25" customHeight="1" x14ac:dyDescent="0.25">
      <c r="A1092" s="1" t="str">
        <f>Simulações!D1092</f>
        <v>Avenida Engenheiro Domingos Ferreira [IAL]</v>
      </c>
      <c r="B1092" s="172" t="str">
        <f>Simulações!DK1092</f>
        <v>Sim</v>
      </c>
      <c r="C1092" s="183">
        <f>Simulações!K1092</f>
        <v>275</v>
      </c>
      <c r="D1092" s="172" t="str">
        <f>Simulações!G1092</f>
        <v>C2</v>
      </c>
      <c r="E1092" s="172" t="str">
        <f>Simulações!CH1092</f>
        <v>SX LIGHTING</v>
      </c>
      <c r="F1092" s="172" t="str">
        <f>Simulações!CI1092</f>
        <v>SX-INLPP180F6</v>
      </c>
      <c r="G1092" s="172">
        <f>Simulações!CN1092</f>
        <v>176</v>
      </c>
      <c r="H1092" s="172" t="str">
        <f>Simulações!CT1092</f>
        <v>Médio II</v>
      </c>
      <c r="I1092" s="172" t="str">
        <f>IF(Simulações!CU1092="","",Simulações!CU1092)</f>
        <v/>
      </c>
      <c r="J1092" s="172" t="str">
        <f>IF(Simulações!CX1092="","",Simulações!CX1092)</f>
        <v/>
      </c>
      <c r="K1092" s="176">
        <f>Simulações!AL1092</f>
        <v>2</v>
      </c>
      <c r="L1092" s="176">
        <f>Simulações!AS1092</f>
        <v>0</v>
      </c>
      <c r="M1092" s="172" t="str">
        <f>IF(Simulações!CY1092="","",Simulações!CY1092)</f>
        <v/>
      </c>
      <c r="N1092" s="172" t="str">
        <f>IF(Simulações!CZ1092="","",Simulações!CZ1092)</f>
        <v/>
      </c>
      <c r="O1092" s="172">
        <v>1</v>
      </c>
    </row>
    <row r="1093" spans="1:15" ht="14.25" customHeight="1" x14ac:dyDescent="0.25">
      <c r="A1093" s="1" t="str">
        <f>Simulações!D1093</f>
        <v>Avenida Engenheiro Domingos Ferreira [IAL]</v>
      </c>
      <c r="B1093" s="172" t="str">
        <f>Simulações!DK1093</f>
        <v>Sim</v>
      </c>
      <c r="C1093" s="183">
        <f>Simulações!K1093</f>
        <v>275</v>
      </c>
      <c r="D1093" s="172" t="str">
        <f>Simulações!G1093</f>
        <v>C2</v>
      </c>
      <c r="E1093" s="172" t="str">
        <f>Simulações!CH1093</f>
        <v>TECNOWATT</v>
      </c>
      <c r="F1093" s="172" t="str">
        <f>Simulações!CI1093</f>
        <v>TAUMAGPTLRRTMNDL183W_95IBB</v>
      </c>
      <c r="G1093" s="172">
        <f>Simulações!CN1093</f>
        <v>183</v>
      </c>
      <c r="H1093" s="172" t="str">
        <f>Simulações!CT1093</f>
        <v>Médio II</v>
      </c>
      <c r="I1093" s="172" t="str">
        <f>IF(Simulações!CU1093="","",Simulações!CU1093)</f>
        <v/>
      </c>
      <c r="J1093" s="172" t="str">
        <f>IF(Simulações!CX1093="","",Simulações!CX1093)</f>
        <v/>
      </c>
      <c r="K1093" s="176">
        <f>Simulações!AL1093</f>
        <v>2</v>
      </c>
      <c r="L1093" s="176">
        <f>Simulações!AS1093</f>
        <v>0</v>
      </c>
      <c r="M1093" s="172" t="str">
        <f>IF(Simulações!CY1093="","",Simulações!CY1093)</f>
        <v/>
      </c>
      <c r="N1093" s="172" t="str">
        <f>IF(Simulações!CZ1093="","",Simulações!CZ1093)</f>
        <v/>
      </c>
      <c r="O1093" s="172">
        <v>1</v>
      </c>
    </row>
    <row r="1094" spans="1:15" ht="14.25" customHeight="1" x14ac:dyDescent="0.25">
      <c r="A1094" s="1" t="str">
        <f>Simulações!D1094</f>
        <v>Avenida Engenheiro Abdias De Carvalho [IAL]</v>
      </c>
      <c r="B1094" s="172" t="str">
        <f>Simulações!DK1094</f>
        <v>Sim</v>
      </c>
      <c r="C1094" s="183">
        <f>Simulações!K1094</f>
        <v>215</v>
      </c>
      <c r="D1094" s="172" t="str">
        <f>Simulações!G1094</f>
        <v>C1</v>
      </c>
      <c r="E1094" s="172" t="str">
        <f>Simulações!CH1094</f>
        <v>LEDSTAR</v>
      </c>
      <c r="F1094" s="172" t="str">
        <f>Simulações!CI1094</f>
        <v xml:space="preserve"> SL VT 9.1 140W</v>
      </c>
      <c r="G1094" s="172">
        <f>Simulações!CN1094</f>
        <v>140</v>
      </c>
      <c r="H1094" s="172" t="str">
        <f>Simulações!CT1094</f>
        <v>Longo II</v>
      </c>
      <c r="I1094" s="172" t="str">
        <f>IF(Simulações!CU1094="","",Simulações!CU1094)</f>
        <v/>
      </c>
      <c r="J1094" s="172" t="str">
        <f>IF(Simulações!CX1094="","",Simulações!CX1094)</f>
        <v/>
      </c>
      <c r="K1094" s="176" t="str">
        <f>Simulações!AL1094</f>
        <v>erro</v>
      </c>
      <c r="L1094" s="176">
        <f>Simulações!AS1094</f>
        <v>0</v>
      </c>
      <c r="M1094" s="172" t="str">
        <f>IF(Simulações!CY1094="","",Simulações!CY1094)</f>
        <v/>
      </c>
      <c r="N1094" s="172" t="str">
        <f>IF(Simulações!CZ1094="","",Simulações!CZ1094)</f>
        <v/>
      </c>
      <c r="O1094" s="172">
        <v>1</v>
      </c>
    </row>
    <row r="1095" spans="1:15" ht="14.25" customHeight="1" x14ac:dyDescent="0.25">
      <c r="A1095" s="1" t="str">
        <f>Simulações!D1095</f>
        <v>Avenida Engenheiro Abdias De Carvalho [IAL]</v>
      </c>
      <c r="B1095" s="172" t="str">
        <f>Simulações!DK1095</f>
        <v>Sim</v>
      </c>
      <c r="C1095" s="183">
        <f>Simulações!K1095</f>
        <v>215</v>
      </c>
      <c r="D1095" s="172" t="str">
        <f>Simulações!G1095</f>
        <v>C1</v>
      </c>
      <c r="E1095" s="172" t="str">
        <f>Simulações!CH1095</f>
        <v>SX LIGHTING</v>
      </c>
      <c r="F1095" s="172" t="str">
        <f>Simulações!CI1095</f>
        <v>SX-INLPP150HF</v>
      </c>
      <c r="G1095" s="172">
        <f>Simulações!CN1095</f>
        <v>137</v>
      </c>
      <c r="H1095" s="172" t="str">
        <f>Simulações!CT1095</f>
        <v>Longo II</v>
      </c>
      <c r="I1095" s="172" t="str">
        <f>IF(Simulações!CU1095="","",Simulações!CU1095)</f>
        <v/>
      </c>
      <c r="J1095" s="172" t="str">
        <f>IF(Simulações!CX1095="","",Simulações!CX1095)</f>
        <v/>
      </c>
      <c r="K1095" s="176" t="str">
        <f>Simulações!AL1095</f>
        <v>erro</v>
      </c>
      <c r="L1095" s="176">
        <f>Simulações!AS1095</f>
        <v>0</v>
      </c>
      <c r="M1095" s="172" t="str">
        <f>IF(Simulações!CY1095="","",Simulações!CY1095)</f>
        <v/>
      </c>
      <c r="N1095" s="172" t="str">
        <f>IF(Simulações!CZ1095="","",Simulações!CZ1095)</f>
        <v/>
      </c>
      <c r="O1095" s="172">
        <v>1</v>
      </c>
    </row>
    <row r="1096" spans="1:15" ht="14.25" customHeight="1" x14ac:dyDescent="0.25">
      <c r="A1096" s="1" t="str">
        <f>Simulações!D1096</f>
        <v>Avenida Engenheiro Abdias De Carvalho [IAL]</v>
      </c>
      <c r="B1096" s="172" t="str">
        <f>Simulações!DK1096</f>
        <v>Sim</v>
      </c>
      <c r="C1096" s="183">
        <f>Simulações!K1096</f>
        <v>215</v>
      </c>
      <c r="D1096" s="172" t="str">
        <f>Simulações!G1096</f>
        <v>C1</v>
      </c>
      <c r="E1096" s="172" t="str">
        <f>Simulações!CH1096</f>
        <v>TECNOWATT</v>
      </c>
      <c r="F1096" s="172" t="str">
        <f>Simulações!CI1096</f>
        <v>TAUMAGPTLRRTMNDL183W_95IBB</v>
      </c>
      <c r="G1096" s="172">
        <f>Simulações!CN1096</f>
        <v>183</v>
      </c>
      <c r="H1096" s="172" t="str">
        <f>Simulações!CT1096</f>
        <v>Longo II</v>
      </c>
      <c r="I1096" s="172" t="str">
        <f>IF(Simulações!CU1096="","",Simulações!CU1096)</f>
        <v/>
      </c>
      <c r="J1096" s="172" t="str">
        <f>IF(Simulações!CX1096="","",Simulações!CX1096)</f>
        <v/>
      </c>
      <c r="K1096" s="176" t="str">
        <f>Simulações!AL1096</f>
        <v>erro</v>
      </c>
      <c r="L1096" s="176">
        <f>Simulações!AS1096</f>
        <v>0</v>
      </c>
      <c r="M1096" s="172" t="str">
        <f>IF(Simulações!CY1096="","",Simulações!CY1096)</f>
        <v/>
      </c>
      <c r="N1096" s="172" t="str">
        <f>IF(Simulações!CZ1096="","",Simulações!CZ1096)</f>
        <v/>
      </c>
      <c r="O1096" s="172">
        <v>1</v>
      </c>
    </row>
    <row r="1097" spans="1:15" ht="14.25" customHeight="1" x14ac:dyDescent="0.25">
      <c r="A1097" s="1" t="str">
        <f>Simulações!D1097</f>
        <v>Avenida Governador Agamenon MagalhAPSes [IAL]</v>
      </c>
      <c r="B1097" s="172" t="str">
        <f>Simulações!DK1097</f>
        <v>Sim</v>
      </c>
      <c r="C1097" s="183">
        <f>Simulações!K1097</f>
        <v>171</v>
      </c>
      <c r="D1097" s="172" t="str">
        <f>Simulações!G1097</f>
        <v>C1</v>
      </c>
      <c r="E1097" s="172" t="str">
        <f>Simulações!CH1097</f>
        <v>LEDSTAR</v>
      </c>
      <c r="F1097" s="172" t="str">
        <f>Simulações!CI1097</f>
        <v xml:space="preserve"> SL VT 9.1 170W</v>
      </c>
      <c r="G1097" s="172">
        <f>Simulações!CN1097</f>
        <v>170</v>
      </c>
      <c r="H1097" s="172" t="str">
        <f>Simulações!CT1097</f>
        <v>Longo II</v>
      </c>
      <c r="I1097" s="172" t="str">
        <f>IF(Simulações!CU1097="","",Simulações!CU1097)</f>
        <v>Longo II</v>
      </c>
      <c r="J1097" s="172" t="str">
        <f>IF(Simulações!CX1097="","",Simulações!CX1097)</f>
        <v/>
      </c>
      <c r="K1097" s="176">
        <f>Simulações!AL1097</f>
        <v>2</v>
      </c>
      <c r="L1097" s="176">
        <f>Simulações!AS1097</f>
        <v>2</v>
      </c>
      <c r="M1097" s="172" t="str">
        <f>IF(Simulações!CY1097="","",Simulações!CY1097)</f>
        <v/>
      </c>
      <c r="N1097" s="172" t="str">
        <f>IF(Simulações!CZ1097="","",Simulações!CZ1097)</f>
        <v/>
      </c>
      <c r="O1097" s="172">
        <v>1</v>
      </c>
    </row>
    <row r="1098" spans="1:15" ht="14.25" customHeight="1" x14ac:dyDescent="0.25">
      <c r="A1098" s="1" t="str">
        <f>Simulações!D1098</f>
        <v>Avenida Governador Agamenon MagalhAPSes [IAL]</v>
      </c>
      <c r="B1098" s="172" t="str">
        <f>Simulações!DK1098</f>
        <v>Sim</v>
      </c>
      <c r="C1098" s="183">
        <f>Simulações!K1098</f>
        <v>171</v>
      </c>
      <c r="D1098" s="172" t="str">
        <f>Simulações!G1098</f>
        <v>C1</v>
      </c>
      <c r="E1098" s="172" t="str">
        <f>Simulações!CH1098</f>
        <v>SX LIGHTING</v>
      </c>
      <c r="F1098" s="172" t="str">
        <f>Simulações!CI1098</f>
        <v>SX-INLPP180F6</v>
      </c>
      <c r="G1098" s="172">
        <f>Simulações!CN1098</f>
        <v>176</v>
      </c>
      <c r="H1098" s="172" t="str">
        <f>Simulações!CT1098</f>
        <v>Longo II</v>
      </c>
      <c r="I1098" s="172" t="str">
        <f>IF(Simulações!CU1098="","",Simulações!CU1098)</f>
        <v>Longo II</v>
      </c>
      <c r="J1098" s="172" t="str">
        <f>IF(Simulações!CX1098="","",Simulações!CX1098)</f>
        <v/>
      </c>
      <c r="K1098" s="176">
        <f>Simulações!AL1098</f>
        <v>2</v>
      </c>
      <c r="L1098" s="176">
        <f>Simulações!AS1098</f>
        <v>2</v>
      </c>
      <c r="M1098" s="172" t="str">
        <f>IF(Simulações!CY1098="","",Simulações!CY1098)</f>
        <v/>
      </c>
      <c r="N1098" s="172" t="str">
        <f>IF(Simulações!CZ1098="","",Simulações!CZ1098)</f>
        <v/>
      </c>
      <c r="O1098" s="172">
        <v>1</v>
      </c>
    </row>
    <row r="1099" spans="1:15" ht="14.25" customHeight="1" x14ac:dyDescent="0.25">
      <c r="A1099" s="1" t="str">
        <f>Simulações!D1099</f>
        <v>Avenida Governador Agamenon MagalhAPSes [IAL]</v>
      </c>
      <c r="B1099" s="172" t="str">
        <f>Simulações!DK1099</f>
        <v>Sim</v>
      </c>
      <c r="C1099" s="183">
        <f>Simulações!K1099</f>
        <v>171</v>
      </c>
      <c r="D1099" s="172" t="str">
        <f>Simulações!G1099</f>
        <v>C1</v>
      </c>
      <c r="E1099" s="172" t="str">
        <f>Simulações!CH1099</f>
        <v>TECNOWATT</v>
      </c>
      <c r="F1099" s="172" t="str">
        <f>Simulações!CI1099</f>
        <v>TAUMAGPTLRRTMNDL183W_95IBB</v>
      </c>
      <c r="G1099" s="172">
        <f>Simulações!CN1099</f>
        <v>183</v>
      </c>
      <c r="H1099" s="172" t="str">
        <f>Simulações!CT1099</f>
        <v>Longo II</v>
      </c>
      <c r="I1099" s="172" t="str">
        <f>IF(Simulações!CU1099="","",Simulações!CU1099)</f>
        <v/>
      </c>
      <c r="J1099" s="172" t="str">
        <f>IF(Simulações!CX1099="","",Simulações!CX1099)</f>
        <v/>
      </c>
      <c r="K1099" s="176">
        <f>Simulações!AL1099</f>
        <v>2</v>
      </c>
      <c r="L1099" s="176">
        <f>Simulações!AS1099</f>
        <v>2</v>
      </c>
      <c r="M1099" s="172" t="str">
        <f>IF(Simulações!CY1099="","",Simulações!CY1099)</f>
        <v/>
      </c>
      <c r="N1099" s="172" t="str">
        <f>IF(Simulações!CZ1099="","",Simulações!CZ1099)</f>
        <v/>
      </c>
      <c r="O1099" s="172">
        <v>1</v>
      </c>
    </row>
    <row r="1100" spans="1:15" ht="14.25" customHeight="1" x14ac:dyDescent="0.25">
      <c r="A1100" s="1" t="str">
        <f>Simulações!D1100</f>
        <v>Recife [IAL]</v>
      </c>
      <c r="B1100" s="172" t="str">
        <f>Simulações!DK1100</f>
        <v>Sim</v>
      </c>
      <c r="C1100" s="183">
        <f>Simulações!K1100</f>
        <v>174</v>
      </c>
      <c r="D1100" s="172" t="str">
        <f>Simulações!G1100</f>
        <v>C4</v>
      </c>
      <c r="E1100" s="172" t="str">
        <f>Simulações!CH1100</f>
        <v>LEDSTAR</v>
      </c>
      <c r="F1100" s="172" t="str">
        <f>Simulações!CI1100</f>
        <v xml:space="preserve"> SL VT 9.1 52W</v>
      </c>
      <c r="G1100" s="172">
        <f>Simulações!CN1100</f>
        <v>52</v>
      </c>
      <c r="H1100" s="172" t="str">
        <f>Simulações!CT1100</f>
        <v>Médio I</v>
      </c>
      <c r="I1100" s="172" t="str">
        <f>IF(Simulações!CU1100="","",Simulações!CU1100)</f>
        <v>Curto II</v>
      </c>
      <c r="J1100" s="172" t="str">
        <f>IF(Simulações!CX1100="","",Simulações!CX1100)</f>
        <v/>
      </c>
      <c r="K1100" s="176">
        <f>Simulações!AL1100</f>
        <v>2</v>
      </c>
      <c r="L1100" s="176">
        <f>Simulações!AS1100</f>
        <v>0</v>
      </c>
      <c r="M1100" s="172" t="str">
        <f>IF(Simulações!CY1100="","",Simulações!CY1100)</f>
        <v/>
      </c>
      <c r="N1100" s="172" t="str">
        <f>IF(Simulações!CZ1100="","",Simulações!CZ1100)</f>
        <v/>
      </c>
      <c r="O1100" s="172">
        <v>1</v>
      </c>
    </row>
    <row r="1101" spans="1:15" ht="14.25" customHeight="1" x14ac:dyDescent="0.25">
      <c r="A1101" s="1" t="str">
        <f>Simulações!D1101</f>
        <v>Recife [IAL]</v>
      </c>
      <c r="B1101" s="172" t="str">
        <f>Simulações!DK1101</f>
        <v>Sim</v>
      </c>
      <c r="C1101" s="183">
        <f>Simulações!K1101</f>
        <v>174</v>
      </c>
      <c r="D1101" s="172" t="str">
        <f>Simulações!G1101</f>
        <v>C4</v>
      </c>
      <c r="E1101" s="172" t="str">
        <f>Simulações!CH1101</f>
        <v>SX LIGHTING</v>
      </c>
      <c r="F1101" s="172" t="str">
        <f>Simulações!CI1101</f>
        <v>SX-INEVO050HF</v>
      </c>
      <c r="G1101" s="172">
        <f>Simulações!CN1101</f>
        <v>50</v>
      </c>
      <c r="H1101" s="172" t="str">
        <f>Simulações!CT1101</f>
        <v>Médio I</v>
      </c>
      <c r="I1101" s="172" t="str">
        <f>IF(Simulações!CU1101="","",Simulações!CU1101)</f>
        <v>Curto II</v>
      </c>
      <c r="J1101" s="172" t="str">
        <f>IF(Simulações!CX1101="","",Simulações!CX1101)</f>
        <v/>
      </c>
      <c r="K1101" s="176">
        <f>Simulações!AL1101</f>
        <v>2</v>
      </c>
      <c r="L1101" s="176">
        <f>Simulações!AS1101</f>
        <v>0</v>
      </c>
      <c r="M1101" s="172" t="str">
        <f>IF(Simulações!CY1101="","",Simulações!CY1101)</f>
        <v/>
      </c>
      <c r="N1101" s="172" t="str">
        <f>IF(Simulações!CZ1101="","",Simulações!CZ1101)</f>
        <v/>
      </c>
      <c r="O1101" s="172">
        <v>1</v>
      </c>
    </row>
    <row r="1102" spans="1:15" ht="14.25" customHeight="1" x14ac:dyDescent="0.25">
      <c r="A1102" s="1" t="str">
        <f>Simulações!D1102</f>
        <v>Recife [IAL]</v>
      </c>
      <c r="B1102" s="172" t="str">
        <f>Simulações!DK1102</f>
        <v>Sim</v>
      </c>
      <c r="C1102" s="183">
        <f>Simulações!K1102</f>
        <v>174</v>
      </c>
      <c r="D1102" s="172" t="str">
        <f>Simulações!G1102</f>
        <v>C4</v>
      </c>
      <c r="E1102" s="172" t="str">
        <f>Simulações!CH1102</f>
        <v>TECNOWATT</v>
      </c>
      <c r="F1102" s="172" t="str">
        <f>Simulações!CI1102</f>
        <v xml:space="preserve">SIGSAGPTLRRSSNDL_60W_73IBBRS
</v>
      </c>
      <c r="G1102" s="172">
        <f>Simulações!CN1102</f>
        <v>60</v>
      </c>
      <c r="H1102" s="172" t="str">
        <f>Simulações!CT1102</f>
        <v>Médio I</v>
      </c>
      <c r="I1102" s="172" t="str">
        <f>IF(Simulações!CU1102="","",Simulações!CU1102)</f>
        <v>Curto II</v>
      </c>
      <c r="J1102" s="172" t="str">
        <f>IF(Simulações!CX1102="","",Simulações!CX1102)</f>
        <v/>
      </c>
      <c r="K1102" s="176">
        <f>Simulações!AL1102</f>
        <v>2</v>
      </c>
      <c r="L1102" s="176">
        <f>Simulações!AS1102</f>
        <v>0</v>
      </c>
      <c r="M1102" s="172" t="str">
        <f>IF(Simulações!CY1102="","",Simulações!CY1102)</f>
        <v/>
      </c>
      <c r="N1102" s="172" t="str">
        <f>IF(Simulações!CZ1102="","",Simulações!CZ1102)</f>
        <v/>
      </c>
      <c r="O1102" s="172">
        <v>1</v>
      </c>
    </row>
    <row r="1103" spans="1:15" ht="14.25" customHeight="1" x14ac:dyDescent="0.25">
      <c r="A1103" s="1" t="str">
        <f>Simulações!D1103</f>
        <v>Avenida Engenheiro Domingos Ferreira [IAL]</v>
      </c>
      <c r="B1103" s="172" t="str">
        <f>Simulações!DK1103</f>
        <v>Sim</v>
      </c>
      <c r="C1103" s="183">
        <f>Simulações!K1103</f>
        <v>186</v>
      </c>
      <c r="D1103" s="172" t="str">
        <f>Simulações!G1103</f>
        <v>C1</v>
      </c>
      <c r="E1103" s="172" t="e">
        <f>Simulações!CH1103</f>
        <v>#N/A</v>
      </c>
      <c r="F1103" s="172">
        <f>Simulações!CI1103</f>
        <v>0</v>
      </c>
      <c r="G1103" s="172" t="e">
        <f>Simulações!CN1103</f>
        <v>#N/A</v>
      </c>
      <c r="H1103" s="172" t="str">
        <f>Simulações!CT1103</f>
        <v>Médio II</v>
      </c>
      <c r="I1103" s="172" t="str">
        <f>IF(Simulações!CU1103="","",Simulações!CU1103)</f>
        <v/>
      </c>
      <c r="J1103" s="172" t="str">
        <f>IF(Simulações!CX1103="","",Simulações!CX1103)</f>
        <v/>
      </c>
      <c r="K1103" s="176">
        <f>Simulações!AL1103</f>
        <v>2</v>
      </c>
      <c r="L1103" s="176">
        <f>Simulações!AS1103</f>
        <v>0</v>
      </c>
      <c r="M1103" s="172" t="str">
        <f>IF(Simulações!CY1103="","",Simulações!CY1103)</f>
        <v/>
      </c>
      <c r="N1103" s="172" t="str">
        <f>IF(Simulações!CZ1103="","",Simulações!CZ1103)</f>
        <v/>
      </c>
      <c r="O1103" s="172">
        <v>1</v>
      </c>
    </row>
    <row r="1104" spans="1:15" ht="14.25" customHeight="1" x14ac:dyDescent="0.25">
      <c r="A1104" s="1" t="str">
        <f>Simulações!D1104</f>
        <v>Avenida Engenheiro Domingos Ferreira [IAL]</v>
      </c>
      <c r="B1104" s="172" t="str">
        <f>Simulações!DK1104</f>
        <v>Sim</v>
      </c>
      <c r="C1104" s="183">
        <f>Simulações!K1104</f>
        <v>186</v>
      </c>
      <c r="D1104" s="172" t="str">
        <f>Simulações!G1104</f>
        <v>C1</v>
      </c>
      <c r="E1104" s="172" t="e">
        <f>Simulações!CH1104</f>
        <v>#N/A</v>
      </c>
      <c r="F1104" s="172">
        <f>Simulações!CI1104</f>
        <v>0</v>
      </c>
      <c r="G1104" s="172" t="e">
        <f>Simulações!CN1104</f>
        <v>#N/A</v>
      </c>
      <c r="H1104" s="172" t="str">
        <f>Simulações!CT1104</f>
        <v>Médio II</v>
      </c>
      <c r="I1104" s="172" t="str">
        <f>IF(Simulações!CU1104="","",Simulações!CU1104)</f>
        <v/>
      </c>
      <c r="J1104" s="172" t="str">
        <f>IF(Simulações!CX1104="","",Simulações!CX1104)</f>
        <v/>
      </c>
      <c r="K1104" s="176">
        <f>Simulações!AL1104</f>
        <v>2</v>
      </c>
      <c r="L1104" s="176">
        <f>Simulações!AS1104</f>
        <v>0</v>
      </c>
      <c r="M1104" s="172" t="str">
        <f>IF(Simulações!CY1104="","",Simulações!CY1104)</f>
        <v/>
      </c>
      <c r="N1104" s="172" t="str">
        <f>IF(Simulações!CZ1104="","",Simulações!CZ1104)</f>
        <v/>
      </c>
      <c r="O1104" s="172">
        <v>1</v>
      </c>
    </row>
    <row r="1105" spans="1:15" ht="14.25" customHeight="1" x14ac:dyDescent="0.25">
      <c r="A1105" s="1" t="str">
        <f>Simulações!D1105</f>
        <v>Avenida Engenheiro Domingos Ferreira [IAL]</v>
      </c>
      <c r="B1105" s="172" t="str">
        <f>Simulações!DK1105</f>
        <v>Sim</v>
      </c>
      <c r="C1105" s="183">
        <f>Simulações!K1105</f>
        <v>186</v>
      </c>
      <c r="D1105" s="172" t="str">
        <f>Simulações!G1105</f>
        <v>C1</v>
      </c>
      <c r="E1105" s="172" t="e">
        <f>Simulações!CH1105</f>
        <v>#N/A</v>
      </c>
      <c r="F1105" s="172">
        <f>Simulações!CI1105</f>
        <v>0</v>
      </c>
      <c r="G1105" s="172" t="e">
        <f>Simulações!CN1105</f>
        <v>#N/A</v>
      </c>
      <c r="H1105" s="172" t="str">
        <f>Simulações!CT1105</f>
        <v>Médio II</v>
      </c>
      <c r="I1105" s="172" t="str">
        <f>IF(Simulações!CU1105="","",Simulações!CU1105)</f>
        <v/>
      </c>
      <c r="J1105" s="172" t="str">
        <f>IF(Simulações!CX1105="","",Simulações!CX1105)</f>
        <v/>
      </c>
      <c r="K1105" s="176">
        <f>Simulações!AL1105</f>
        <v>2</v>
      </c>
      <c r="L1105" s="176">
        <f>Simulações!AS1105</f>
        <v>0</v>
      </c>
      <c r="M1105" s="172" t="str">
        <f>IF(Simulações!CY1105="","",Simulações!CY1105)</f>
        <v/>
      </c>
      <c r="N1105" s="172" t="str">
        <f>IF(Simulações!CZ1105="","",Simulações!CZ1105)</f>
        <v/>
      </c>
      <c r="O1105" s="172">
        <v>1</v>
      </c>
    </row>
    <row r="1106" spans="1:15" ht="14.25" customHeight="1" x14ac:dyDescent="0.25">
      <c r="A1106" s="1" t="str">
        <f>Simulações!D1106</f>
        <v>Sao Paulo [IAL]</v>
      </c>
      <c r="B1106" s="172" t="str">
        <f>Simulações!DK1106</f>
        <v>Sim</v>
      </c>
      <c r="C1106" s="183">
        <f>Simulações!K1106</f>
        <v>96</v>
      </c>
      <c r="D1106" s="172" t="str">
        <f>Simulações!G1106</f>
        <v>C3</v>
      </c>
      <c r="E1106" s="172" t="str">
        <f>Simulações!CH1106</f>
        <v>LEDSTAR</v>
      </c>
      <c r="F1106" s="172" t="str">
        <f>Simulações!CI1106</f>
        <v xml:space="preserve"> SL VT 9.1 65W</v>
      </c>
      <c r="G1106" s="172">
        <f>Simulações!CN1106</f>
        <v>65</v>
      </c>
      <c r="H1106" s="172" t="str">
        <f>Simulações!CT1106</f>
        <v>Longo I</v>
      </c>
      <c r="I1106" s="172" t="str">
        <f>IF(Simulações!CU1106="","",Simulações!CU1106)</f>
        <v/>
      </c>
      <c r="J1106" s="172" t="str">
        <f>IF(Simulações!CX1106="","",Simulações!CX1106)</f>
        <v/>
      </c>
      <c r="K1106" s="176">
        <f>Simulações!AL1106</f>
        <v>2</v>
      </c>
      <c r="L1106" s="176">
        <f>Simulações!AS1106</f>
        <v>0</v>
      </c>
      <c r="M1106" s="172" t="str">
        <f>IF(Simulações!CY1106="","",Simulações!CY1106)</f>
        <v/>
      </c>
      <c r="N1106" s="172" t="str">
        <f>IF(Simulações!CZ1106="","",Simulações!CZ1106)</f>
        <v/>
      </c>
      <c r="O1106" s="172">
        <v>1</v>
      </c>
    </row>
    <row r="1107" spans="1:15" ht="14.25" customHeight="1" x14ac:dyDescent="0.25">
      <c r="A1107" s="1" t="str">
        <f>Simulações!D1107</f>
        <v>Sao Paulo [IAL]</v>
      </c>
      <c r="B1107" s="172" t="str">
        <f>Simulações!DK1107</f>
        <v>Sim</v>
      </c>
      <c r="C1107" s="183">
        <f>Simulações!K1107</f>
        <v>96</v>
      </c>
      <c r="D1107" s="172" t="str">
        <f>Simulações!G1107</f>
        <v>C3</v>
      </c>
      <c r="E1107" s="172" t="str">
        <f>Simulações!CH1107</f>
        <v>SX LIGHTING</v>
      </c>
      <c r="F1107" s="172" t="str">
        <f>Simulações!CI1107</f>
        <v>SX-INEVO050HF</v>
      </c>
      <c r="G1107" s="172">
        <f>Simulações!CN1107</f>
        <v>50</v>
      </c>
      <c r="H1107" s="172" t="str">
        <f>Simulações!CT1107</f>
        <v>Longo I</v>
      </c>
      <c r="I1107" s="172" t="str">
        <f>IF(Simulações!CU1107="","",Simulações!CU1107)</f>
        <v/>
      </c>
      <c r="J1107" s="172" t="str">
        <f>IF(Simulações!CX1107="","",Simulações!CX1107)</f>
        <v/>
      </c>
      <c r="K1107" s="176">
        <f>Simulações!AL1107</f>
        <v>2</v>
      </c>
      <c r="L1107" s="176">
        <f>Simulações!AS1107</f>
        <v>0</v>
      </c>
      <c r="M1107" s="172" t="str">
        <f>IF(Simulações!CY1107="","",Simulações!CY1107)</f>
        <v/>
      </c>
      <c r="N1107" s="172" t="str">
        <f>IF(Simulações!CZ1107="","",Simulações!CZ1107)</f>
        <v/>
      </c>
      <c r="O1107" s="172">
        <v>1</v>
      </c>
    </row>
    <row r="1108" spans="1:15" ht="14.25" customHeight="1" x14ac:dyDescent="0.25">
      <c r="A1108" s="1" t="str">
        <f>Simulações!D1108</f>
        <v>Sao Paulo [IAL]</v>
      </c>
      <c r="B1108" s="172" t="str">
        <f>Simulações!DK1108</f>
        <v>Sim</v>
      </c>
      <c r="C1108" s="183">
        <f>Simulações!K1108</f>
        <v>96</v>
      </c>
      <c r="D1108" s="172" t="str">
        <f>Simulações!G1108</f>
        <v>C3</v>
      </c>
      <c r="E1108" s="172" t="str">
        <f>Simulações!CH1108</f>
        <v>TECNOWATT</v>
      </c>
      <c r="F1108" s="172" t="str">
        <f>Simulações!CI1108</f>
        <v xml:space="preserve">SIGSAGPTLRRSSNDL_60W_73IBBRS
</v>
      </c>
      <c r="G1108" s="172">
        <f>Simulações!CN1108</f>
        <v>60</v>
      </c>
      <c r="H1108" s="172" t="str">
        <f>Simulações!CT1108</f>
        <v>Longo I</v>
      </c>
      <c r="I1108" s="172" t="str">
        <f>IF(Simulações!CU1108="","",Simulações!CU1108)</f>
        <v/>
      </c>
      <c r="J1108" s="172" t="str">
        <f>IF(Simulações!CX1108="","",Simulações!CX1108)</f>
        <v/>
      </c>
      <c r="K1108" s="176">
        <f>Simulações!AL1108</f>
        <v>2</v>
      </c>
      <c r="L1108" s="176">
        <f>Simulações!AS1108</f>
        <v>0</v>
      </c>
      <c r="M1108" s="172" t="str">
        <f>IF(Simulações!CY1108="","",Simulações!CY1108)</f>
        <v/>
      </c>
      <c r="N1108" s="172" t="str">
        <f>IF(Simulações!CZ1108="","",Simulações!CZ1108)</f>
        <v/>
      </c>
      <c r="O1108" s="172">
        <v>1</v>
      </c>
    </row>
    <row r="1109" spans="1:15" ht="14.25" customHeight="1" x14ac:dyDescent="0.25">
      <c r="A1109" s="1" t="str">
        <f>Simulações!D1109</f>
        <v>Avenida Sport Clube Do Recife [IAL]</v>
      </c>
      <c r="B1109" s="172" t="str">
        <f>Simulações!DK1109</f>
        <v>Sim</v>
      </c>
      <c r="C1109" s="183">
        <f>Simulações!K1109</f>
        <v>150</v>
      </c>
      <c r="D1109" s="172" t="str">
        <f>Simulações!G1109</f>
        <v>C0</v>
      </c>
      <c r="E1109" s="172" t="str">
        <f>Simulações!CH1109</f>
        <v>LEDSTAR</v>
      </c>
      <c r="F1109" s="172" t="str">
        <f>Simulações!CI1109</f>
        <v xml:space="preserve"> SL VT 9.1 140W</v>
      </c>
      <c r="G1109" s="172">
        <f>Simulações!CN1109</f>
        <v>140</v>
      </c>
      <c r="H1109" s="172" t="str">
        <f>Simulações!CT1109</f>
        <v>Longo I</v>
      </c>
      <c r="I1109" s="172" t="str">
        <f>IF(Simulações!CU1109="","",Simulações!CU1109)</f>
        <v/>
      </c>
      <c r="J1109" s="172" t="str">
        <f>IF(Simulações!CX1109="","",Simulações!CX1109)</f>
        <v/>
      </c>
      <c r="K1109" s="176">
        <f>Simulações!AL1109</f>
        <v>2</v>
      </c>
      <c r="L1109" s="176">
        <f>Simulações!AS1109</f>
        <v>0</v>
      </c>
      <c r="M1109" s="172" t="str">
        <f>IF(Simulações!CY1109="","",Simulações!CY1109)</f>
        <v/>
      </c>
      <c r="N1109" s="172" t="str">
        <f>IF(Simulações!CZ1109="","",Simulações!CZ1109)</f>
        <v/>
      </c>
      <c r="O1109" s="172">
        <v>1</v>
      </c>
    </row>
    <row r="1110" spans="1:15" ht="14.25" customHeight="1" x14ac:dyDescent="0.25">
      <c r="A1110" s="1" t="str">
        <f>Simulações!D1110</f>
        <v>Avenida Sport Clube Do Recife [IAL]</v>
      </c>
      <c r="B1110" s="172" t="str">
        <f>Simulações!DK1110</f>
        <v>Sim</v>
      </c>
      <c r="C1110" s="183">
        <f>Simulações!K1110</f>
        <v>150</v>
      </c>
      <c r="D1110" s="172" t="str">
        <f>Simulações!G1110</f>
        <v>C0</v>
      </c>
      <c r="E1110" s="172" t="str">
        <f>Simulações!CH1110</f>
        <v>SX LIGHTING</v>
      </c>
      <c r="F1110" s="172" t="str">
        <f>Simulações!CI1110</f>
        <v>SX-INLPP120HF</v>
      </c>
      <c r="G1110" s="172">
        <f>Simulações!CN1110</f>
        <v>120</v>
      </c>
      <c r="H1110" s="172" t="str">
        <f>Simulações!CT1110</f>
        <v>Longo I</v>
      </c>
      <c r="I1110" s="172" t="str">
        <f>IF(Simulações!CU1110="","",Simulações!CU1110)</f>
        <v/>
      </c>
      <c r="J1110" s="172" t="str">
        <f>IF(Simulações!CX1110="","",Simulações!CX1110)</f>
        <v/>
      </c>
      <c r="K1110" s="176">
        <f>Simulações!AL1110</f>
        <v>2</v>
      </c>
      <c r="L1110" s="176">
        <f>Simulações!AS1110</f>
        <v>0</v>
      </c>
      <c r="M1110" s="172" t="str">
        <f>IF(Simulações!CY1110="","",Simulações!CY1110)</f>
        <v/>
      </c>
      <c r="N1110" s="172" t="str">
        <f>IF(Simulações!CZ1110="","",Simulações!CZ1110)</f>
        <v/>
      </c>
      <c r="O1110" s="172">
        <v>1</v>
      </c>
    </row>
    <row r="1111" spans="1:15" ht="14.25" customHeight="1" x14ac:dyDescent="0.25">
      <c r="A1111" s="1" t="str">
        <f>Simulações!D1111</f>
        <v>Avenida Sport Clube Do Recife [IAL]</v>
      </c>
      <c r="B1111" s="172" t="str">
        <f>Simulações!DK1111</f>
        <v>Sim</v>
      </c>
      <c r="C1111" s="183">
        <f>Simulações!K1111</f>
        <v>150</v>
      </c>
      <c r="D1111" s="172" t="str">
        <f>Simulações!G1111</f>
        <v>C0</v>
      </c>
      <c r="E1111" s="172" t="str">
        <f>Simulações!CH1111</f>
        <v>TECNOWATT</v>
      </c>
      <c r="F1111" s="172" t="str">
        <f>Simulações!CI1111</f>
        <v xml:space="preserve">SIGSAGPTLRRSSNDL100W125IBBRS
</v>
      </c>
      <c r="G1111" s="172">
        <f>Simulações!CN1111</f>
        <v>100</v>
      </c>
      <c r="H1111" s="172" t="str">
        <f>Simulações!CT1111</f>
        <v>Longo I</v>
      </c>
      <c r="I1111" s="172" t="str">
        <f>IF(Simulações!CU1111="","",Simulações!CU1111)</f>
        <v/>
      </c>
      <c r="J1111" s="172" t="str">
        <f>IF(Simulações!CX1111="","",Simulações!CX1111)</f>
        <v/>
      </c>
      <c r="K1111" s="176">
        <f>Simulações!AL1111</f>
        <v>2</v>
      </c>
      <c r="L1111" s="176">
        <f>Simulações!AS1111</f>
        <v>0</v>
      </c>
      <c r="M1111" s="172" t="str">
        <f>IF(Simulações!CY1111="","",Simulações!CY1111)</f>
        <v/>
      </c>
      <c r="N1111" s="172" t="str">
        <f>IF(Simulações!CZ1111="","",Simulações!CZ1111)</f>
        <v/>
      </c>
      <c r="O1111" s="172">
        <v>1</v>
      </c>
    </row>
    <row r="1112" spans="1:15" ht="14.25" customHeight="1" x14ac:dyDescent="0.25">
      <c r="A1112" s="1" t="str">
        <f>Simulações!D1112</f>
        <v>Avenida Recife</v>
      </c>
      <c r="B1112" s="172" t="str">
        <f>Simulações!DK1112</f>
        <v>Sim</v>
      </c>
      <c r="C1112" s="183">
        <f>Simulações!K1112</f>
        <v>110</v>
      </c>
      <c r="D1112" s="172" t="str">
        <f>Simulações!G1112</f>
        <v>C1</v>
      </c>
      <c r="E1112" s="172" t="str">
        <f>Simulações!CH1112</f>
        <v>LEDSTAR</v>
      </c>
      <c r="F1112" s="172" t="str">
        <f>Simulações!CI1112</f>
        <v xml:space="preserve"> SL VT 9.1 120W</v>
      </c>
      <c r="G1112" s="172">
        <f>Simulações!CN1112</f>
        <v>120</v>
      </c>
      <c r="H1112" s="172" t="str">
        <f>Simulações!CT1112</f>
        <v>Médio I</v>
      </c>
      <c r="I1112" s="172" t="str">
        <f>IF(Simulações!CU1112="","",Simulações!CU1112)</f>
        <v>Longo II</v>
      </c>
      <c r="J1112" s="172" t="str">
        <f>IF(Simulações!CX1112="","",Simulações!CX1112)</f>
        <v/>
      </c>
      <c r="K1112" s="176">
        <f>Simulações!AL1112</f>
        <v>2</v>
      </c>
      <c r="L1112" s="176">
        <f>Simulações!AS1112</f>
        <v>0</v>
      </c>
      <c r="M1112" s="172" t="str">
        <f>IF(Simulações!CY1112="","",Simulações!CY1112)</f>
        <v/>
      </c>
      <c r="N1112" s="172" t="str">
        <f>IF(Simulações!CZ1112="","",Simulações!CZ1112)</f>
        <v/>
      </c>
      <c r="O1112" s="172">
        <v>1</v>
      </c>
    </row>
    <row r="1113" spans="1:15" ht="14.25" customHeight="1" x14ac:dyDescent="0.25">
      <c r="A1113" s="1" t="str">
        <f>Simulações!D1113</f>
        <v>Avenida Recife</v>
      </c>
      <c r="B1113" s="172" t="str">
        <f>Simulações!DK1113</f>
        <v>Sim</v>
      </c>
      <c r="C1113" s="183">
        <f>Simulações!K1113</f>
        <v>110</v>
      </c>
      <c r="D1113" s="172" t="str">
        <f>Simulações!G1113</f>
        <v>C1</v>
      </c>
      <c r="E1113" s="172" t="str">
        <f>Simulações!CH1113</f>
        <v>SX LIGHTING</v>
      </c>
      <c r="F1113" s="172" t="str">
        <f>Simulações!CI1113</f>
        <v>SX-INLPP100HF</v>
      </c>
      <c r="G1113" s="172">
        <f>Simulações!CN1113</f>
        <v>100</v>
      </c>
      <c r="H1113" s="172" t="str">
        <f>Simulações!CT1113</f>
        <v>Médio I</v>
      </c>
      <c r="I1113" s="172" t="str">
        <f>IF(Simulações!CU1113="","",Simulações!CU1113)</f>
        <v>Longo II</v>
      </c>
      <c r="J1113" s="172" t="str">
        <f>IF(Simulações!CX1113="","",Simulações!CX1113)</f>
        <v/>
      </c>
      <c r="K1113" s="176">
        <f>Simulações!AL1113</f>
        <v>2</v>
      </c>
      <c r="L1113" s="176">
        <f>Simulações!AS1113</f>
        <v>0</v>
      </c>
      <c r="M1113" s="172" t="str">
        <f>IF(Simulações!CY1113="","",Simulações!CY1113)</f>
        <v/>
      </c>
      <c r="N1113" s="172" t="str">
        <f>IF(Simulações!CZ1113="","",Simulações!CZ1113)</f>
        <v/>
      </c>
      <c r="O1113" s="172">
        <v>1</v>
      </c>
    </row>
    <row r="1114" spans="1:15" ht="14.25" customHeight="1" x14ac:dyDescent="0.25">
      <c r="A1114" s="1" t="str">
        <f>Simulações!D1114</f>
        <v>Avenida Recife</v>
      </c>
      <c r="B1114" s="172" t="str">
        <f>Simulações!DK1114</f>
        <v>Sim</v>
      </c>
      <c r="C1114" s="183">
        <f>Simulações!K1114</f>
        <v>110</v>
      </c>
      <c r="D1114" s="172" t="str">
        <f>Simulações!G1114</f>
        <v>C1</v>
      </c>
      <c r="E1114" s="172" t="str">
        <f>Simulações!CH1114</f>
        <v>TECNOWATT</v>
      </c>
      <c r="F1114" s="172" t="str">
        <f>Simulações!CI1114</f>
        <v xml:space="preserve">SIGMAGPTLRRSMNDL120W_82IBBR
</v>
      </c>
      <c r="G1114" s="172">
        <f>Simulações!CN1114</f>
        <v>120</v>
      </c>
      <c r="H1114" s="172" t="str">
        <f>Simulações!CT1114</f>
        <v>Médio I</v>
      </c>
      <c r="I1114" s="172" t="str">
        <f>IF(Simulações!CU1114="","",Simulações!CU1114)</f>
        <v>Longo II</v>
      </c>
      <c r="J1114" s="172" t="str">
        <f>IF(Simulações!CX1114="","",Simulações!CX1114)</f>
        <v/>
      </c>
      <c r="K1114" s="176">
        <f>Simulações!AL1114</f>
        <v>2</v>
      </c>
      <c r="L1114" s="176">
        <f>Simulações!AS1114</f>
        <v>0</v>
      </c>
      <c r="M1114" s="172" t="str">
        <f>IF(Simulações!CY1114="","",Simulações!CY1114)</f>
        <v/>
      </c>
      <c r="N1114" s="172" t="str">
        <f>IF(Simulações!CZ1114="","",Simulações!CZ1114)</f>
        <v/>
      </c>
      <c r="O1114" s="172">
        <v>1</v>
      </c>
    </row>
    <row r="1115" spans="1:15" ht="14.25" customHeight="1" x14ac:dyDescent="0.25">
      <c r="A1115" s="1" t="str">
        <f>Simulações!D1115</f>
        <v>BR 101</v>
      </c>
      <c r="B1115" s="172" t="str">
        <f>Simulações!DK1115</f>
        <v>Sim</v>
      </c>
      <c r="C1115" s="183">
        <f>Simulações!K1115</f>
        <v>211</v>
      </c>
      <c r="D1115" s="172" t="str">
        <f>Simulações!G1115</f>
        <v>C1</v>
      </c>
      <c r="E1115" s="172" t="str">
        <f>Simulações!CH1115</f>
        <v>LEDSTAR</v>
      </c>
      <c r="F1115" s="172" t="str">
        <f>Simulações!CI1115</f>
        <v xml:space="preserve"> SL VT 9.1 100W</v>
      </c>
      <c r="G1115" s="172">
        <f>Simulações!CN1115</f>
        <v>100</v>
      </c>
      <c r="H1115" s="172" t="str">
        <f>Simulações!CT1115</f>
        <v>Médio I</v>
      </c>
      <c r="I1115" s="172" t="str">
        <f>IF(Simulações!CU1115="","",Simulações!CU1115)</f>
        <v>Longo II</v>
      </c>
      <c r="J1115" s="172" t="str">
        <f>IF(Simulações!CX1115="","",Simulações!CX1115)</f>
        <v/>
      </c>
      <c r="K1115" s="176">
        <f>Simulações!AL1115</f>
        <v>2</v>
      </c>
      <c r="L1115" s="176">
        <f>Simulações!AS1115</f>
        <v>0</v>
      </c>
      <c r="M1115" s="172" t="str">
        <f>IF(Simulações!CY1115="","",Simulações!CY1115)</f>
        <v/>
      </c>
      <c r="N1115" s="172" t="str">
        <f>IF(Simulações!CZ1115="","",Simulações!CZ1115)</f>
        <v/>
      </c>
      <c r="O1115" s="172">
        <v>1</v>
      </c>
    </row>
    <row r="1116" spans="1:15" ht="14.25" customHeight="1" x14ac:dyDescent="0.25">
      <c r="A1116" s="1" t="str">
        <f>Simulações!D1116</f>
        <v>BR 101</v>
      </c>
      <c r="B1116" s="172" t="str">
        <f>Simulações!DK1116</f>
        <v>Sim</v>
      </c>
      <c r="C1116" s="183">
        <f>Simulações!K1116</f>
        <v>211</v>
      </c>
      <c r="D1116" s="172" t="str">
        <f>Simulações!G1116</f>
        <v>C1</v>
      </c>
      <c r="E1116" s="172" t="str">
        <f>Simulações!CH1116</f>
        <v>SX LIGHTING</v>
      </c>
      <c r="F1116" s="172" t="str">
        <f>Simulações!CI1116</f>
        <v>SX-INLPP090HF</v>
      </c>
      <c r="G1116" s="172">
        <f>Simulações!CN1116</f>
        <v>90</v>
      </c>
      <c r="H1116" s="172" t="str">
        <f>Simulações!CT1116</f>
        <v>Médio I</v>
      </c>
      <c r="I1116" s="172" t="str">
        <f>IF(Simulações!CU1116="","",Simulações!CU1116)</f>
        <v>Longo II</v>
      </c>
      <c r="J1116" s="172" t="str">
        <f>IF(Simulações!CX1116="","",Simulações!CX1116)</f>
        <v/>
      </c>
      <c r="K1116" s="176">
        <f>Simulações!AL1116</f>
        <v>2</v>
      </c>
      <c r="L1116" s="176">
        <f>Simulações!AS1116</f>
        <v>0</v>
      </c>
      <c r="M1116" s="172" t="str">
        <f>IF(Simulações!CY1116="","",Simulações!CY1116)</f>
        <v/>
      </c>
      <c r="N1116" s="172" t="str">
        <f>IF(Simulações!CZ1116="","",Simulações!CZ1116)</f>
        <v/>
      </c>
      <c r="O1116" s="172">
        <v>1</v>
      </c>
    </row>
    <row r="1117" spans="1:15" ht="14.25" customHeight="1" x14ac:dyDescent="0.25">
      <c r="A1117" s="1" t="str">
        <f>Simulações!D1117</f>
        <v>BR 101</v>
      </c>
      <c r="B1117" s="172" t="str">
        <f>Simulações!DK1117</f>
        <v>Sim</v>
      </c>
      <c r="C1117" s="183">
        <f>Simulações!K1117</f>
        <v>211</v>
      </c>
      <c r="D1117" s="172" t="str">
        <f>Simulações!G1117</f>
        <v>C1</v>
      </c>
      <c r="E1117" s="172" t="str">
        <f>Simulações!CH1117</f>
        <v>TECNOWATT</v>
      </c>
      <c r="F1117" s="172" t="str">
        <f>Simulações!CI1117</f>
        <v xml:space="preserve">SIGMAGPTLRRSMNDL120W_82IBBR
</v>
      </c>
      <c r="G1117" s="172">
        <f>Simulações!CN1117</f>
        <v>120</v>
      </c>
      <c r="H1117" s="172" t="str">
        <f>Simulações!CT1117</f>
        <v>Médio I</v>
      </c>
      <c r="I1117" s="172" t="str">
        <f>IF(Simulações!CU1117="","",Simulações!CU1117)</f>
        <v/>
      </c>
      <c r="J1117" s="172" t="str">
        <f>IF(Simulações!CX1117="","",Simulações!CX1117)</f>
        <v/>
      </c>
      <c r="K1117" s="176">
        <f>Simulações!AL1117</f>
        <v>2</v>
      </c>
      <c r="L1117" s="176">
        <f>Simulações!AS1117</f>
        <v>0</v>
      </c>
      <c r="M1117" s="172" t="str">
        <f>IF(Simulações!CY1117="","",Simulações!CY1117)</f>
        <v/>
      </c>
      <c r="N1117" s="172" t="str">
        <f>IF(Simulações!CZ1117="","",Simulações!CZ1117)</f>
        <v/>
      </c>
      <c r="O1117" s="172">
        <v>1</v>
      </c>
    </row>
    <row r="1118" spans="1:15" ht="14.25" customHeight="1" x14ac:dyDescent="0.25">
      <c r="A1118" s="1" t="str">
        <f>Simulações!D1118</f>
        <v>Avenida Engenheiro Domingos Ferreira</v>
      </c>
      <c r="B1118" s="172" t="str">
        <f>Simulações!DK1118</f>
        <v>Sim</v>
      </c>
      <c r="C1118" s="183">
        <f>Simulações!K1118</f>
        <v>287</v>
      </c>
      <c r="D1118" s="172" t="str">
        <f>Simulações!G1118</f>
        <v>C1</v>
      </c>
      <c r="E1118" s="172" t="str">
        <f>Simulações!CH1118</f>
        <v>LEDSTAR</v>
      </c>
      <c r="F1118" s="172" t="str">
        <f>Simulações!CI1118</f>
        <v xml:space="preserve"> SL VT 9.1 170W</v>
      </c>
      <c r="G1118" s="172">
        <f>Simulações!CN1118</f>
        <v>170</v>
      </c>
      <c r="H1118" s="172" t="str">
        <f>Simulações!CT1118</f>
        <v>ERRO</v>
      </c>
      <c r="I1118" s="172" t="str">
        <f>IF(Simulações!CU1118="","",Simulações!CU1118)</f>
        <v/>
      </c>
      <c r="J1118" s="172" t="str">
        <f>IF(Simulações!CX1118="","",Simulações!CX1118)</f>
        <v/>
      </c>
      <c r="K1118" s="176">
        <f>Simulações!AL1118</f>
        <v>10</v>
      </c>
      <c r="L1118" s="176">
        <f>Simulações!AS1118</f>
        <v>0</v>
      </c>
      <c r="M1118" s="172" t="str">
        <f>IF(Simulações!CY1118="","",Simulações!CY1118)</f>
        <v/>
      </c>
      <c r="N1118" s="172" t="str">
        <f>IF(Simulações!CZ1118="","",Simulações!CZ1118)</f>
        <v/>
      </c>
      <c r="O1118" s="172">
        <v>1</v>
      </c>
    </row>
    <row r="1119" spans="1:15" ht="14.25" customHeight="1" x14ac:dyDescent="0.25">
      <c r="A1119" s="1" t="str">
        <f>Simulações!D1119</f>
        <v>Avenida Engenheiro Domingos Ferreira</v>
      </c>
      <c r="B1119" s="172" t="str">
        <f>Simulações!DK1119</f>
        <v>Sim</v>
      </c>
      <c r="C1119" s="183">
        <f>Simulações!K1119</f>
        <v>287</v>
      </c>
      <c r="D1119" s="172" t="str">
        <f>Simulações!G1119</f>
        <v>C1</v>
      </c>
      <c r="E1119" s="172" t="str">
        <f>Simulações!CH1119</f>
        <v>SX LIGHTING</v>
      </c>
      <c r="F1119" s="172" t="str">
        <f>Simulações!CI1119</f>
        <v>SX-INLPP180F6</v>
      </c>
      <c r="G1119" s="172">
        <f>Simulações!CN1119</f>
        <v>176</v>
      </c>
      <c r="H1119" s="172" t="str">
        <f>Simulações!CT1119</f>
        <v>ERRO</v>
      </c>
      <c r="I1119" s="172" t="str">
        <f>IF(Simulações!CU1119="","",Simulações!CU1119)</f>
        <v/>
      </c>
      <c r="J1119" s="172" t="str">
        <f>IF(Simulações!CX1119="","",Simulações!CX1119)</f>
        <v/>
      </c>
      <c r="K1119" s="176">
        <f>Simulações!AL1119</f>
        <v>10</v>
      </c>
      <c r="L1119" s="176">
        <f>Simulações!AS1119</f>
        <v>0</v>
      </c>
      <c r="M1119" s="172" t="str">
        <f>IF(Simulações!CY1119="","",Simulações!CY1119)</f>
        <v/>
      </c>
      <c r="N1119" s="172" t="str">
        <f>IF(Simulações!CZ1119="","",Simulações!CZ1119)</f>
        <v/>
      </c>
      <c r="O1119" s="172">
        <v>1</v>
      </c>
    </row>
    <row r="1120" spans="1:15" ht="14.25" customHeight="1" x14ac:dyDescent="0.25">
      <c r="A1120" s="1" t="str">
        <f>Simulações!D1120</f>
        <v>Avenida Engenheiro Domingos Ferreira</v>
      </c>
      <c r="B1120" s="172" t="str">
        <f>Simulações!DK1120</f>
        <v>Sim</v>
      </c>
      <c r="C1120" s="183">
        <f>Simulações!K1120</f>
        <v>287</v>
      </c>
      <c r="D1120" s="172" t="str">
        <f>Simulações!G1120</f>
        <v>C1</v>
      </c>
      <c r="E1120" s="172" t="str">
        <f>Simulações!CH1120</f>
        <v>TECNOWATT</v>
      </c>
      <c r="F1120" s="172" t="str">
        <f>Simulações!CI1120</f>
        <v>TAUMAGPTLRRTMNDL183W_95IBB</v>
      </c>
      <c r="G1120" s="172">
        <f>Simulações!CN1120</f>
        <v>183</v>
      </c>
      <c r="H1120" s="172" t="str">
        <f>Simulações!CT1120</f>
        <v>ERRO</v>
      </c>
      <c r="I1120" s="172" t="str">
        <f>IF(Simulações!CU1120="","",Simulações!CU1120)</f>
        <v/>
      </c>
      <c r="J1120" s="172" t="str">
        <f>IF(Simulações!CX1120="","",Simulações!CX1120)</f>
        <v/>
      </c>
      <c r="K1120" s="176">
        <f>Simulações!AL1120</f>
        <v>10</v>
      </c>
      <c r="L1120" s="176">
        <f>Simulações!AS1120</f>
        <v>0</v>
      </c>
      <c r="M1120" s="172" t="str">
        <f>IF(Simulações!CY1120="","",Simulações!CY1120)</f>
        <v/>
      </c>
      <c r="N1120" s="172" t="str">
        <f>IF(Simulações!CZ1120="","",Simulações!CZ1120)</f>
        <v/>
      </c>
      <c r="O1120" s="172">
        <v>1</v>
      </c>
    </row>
    <row r="1121" spans="1:15" ht="14.25" customHeight="1" x14ac:dyDescent="0.25">
      <c r="A1121" s="1" t="str">
        <f>Simulações!D1121</f>
        <v>Ponte Princessa Isabel [Estrutural]</v>
      </c>
      <c r="B1121" s="172" t="str">
        <f>Simulações!DK1121</f>
        <v>Sim</v>
      </c>
      <c r="C1121" s="183">
        <f>Simulações!K1121</f>
        <v>60</v>
      </c>
      <c r="D1121" s="172" t="str">
        <f>Simulações!G1121</f>
        <v>C5</v>
      </c>
      <c r="E1121" s="172" t="str">
        <f>Simulações!CH1121</f>
        <v>LEDSTAR</v>
      </c>
      <c r="F1121" s="172" t="str">
        <f>Simulações!CI1121</f>
        <v xml:space="preserve"> SL VT 9.1 17W</v>
      </c>
      <c r="G1121" s="172">
        <f>Simulações!CN1121</f>
        <v>17</v>
      </c>
      <c r="H1121" s="172" t="str">
        <f>Simulações!CT1121</f>
        <v>ERRO</v>
      </c>
      <c r="I1121" s="172" t="str">
        <f>IF(Simulações!CU1121="","",Simulações!CU1121)</f>
        <v>Curto I</v>
      </c>
      <c r="J1121" s="172" t="str">
        <f>IF(Simulações!CX1121="","",Simulações!CX1121)</f>
        <v/>
      </c>
      <c r="K1121" s="176">
        <f>Simulações!AL1121</f>
        <v>16</v>
      </c>
      <c r="L1121" s="176">
        <f>Simulações!AS1121</f>
        <v>0</v>
      </c>
      <c r="M1121" s="172" t="str">
        <f>IF(Simulações!CY1121="","",Simulações!CY1121)</f>
        <v/>
      </c>
      <c r="N1121" s="172" t="str">
        <f>IF(Simulações!CZ1121="","",Simulações!CZ1121)</f>
        <v/>
      </c>
      <c r="O1121" s="172">
        <v>1</v>
      </c>
    </row>
    <row r="1122" spans="1:15" ht="14.25" customHeight="1" x14ac:dyDescent="0.25">
      <c r="A1122" s="1" t="str">
        <f>Simulações!D1122</f>
        <v>Ponte Princessa Isabel [Estrutural]</v>
      </c>
      <c r="B1122" s="172" t="str">
        <f>Simulações!DK1122</f>
        <v>Sim</v>
      </c>
      <c r="C1122" s="183">
        <f>Simulações!K1122</f>
        <v>60</v>
      </c>
      <c r="D1122" s="172" t="str">
        <f>Simulações!G1122</f>
        <v>C5</v>
      </c>
      <c r="E1122" s="172" t="str">
        <f>Simulações!CH1122</f>
        <v>SX LIGHTING</v>
      </c>
      <c r="F1122" s="172" t="str">
        <f>Simulações!CI1122</f>
        <v>SX-INEVO020HF</v>
      </c>
      <c r="G1122" s="172">
        <f>Simulações!CN1122</f>
        <v>22.5</v>
      </c>
      <c r="H1122" s="172" t="str">
        <f>Simulações!CT1122</f>
        <v>ERRO</v>
      </c>
      <c r="I1122" s="172" t="str">
        <f>IF(Simulações!CU1122="","",Simulações!CU1122)</f>
        <v>Curto I</v>
      </c>
      <c r="J1122" s="172" t="str">
        <f>IF(Simulações!CX1122="","",Simulações!CX1122)</f>
        <v/>
      </c>
      <c r="K1122" s="176">
        <f>Simulações!AL1122</f>
        <v>16</v>
      </c>
      <c r="L1122" s="176">
        <f>Simulações!AS1122</f>
        <v>0</v>
      </c>
      <c r="M1122" s="172" t="str">
        <f>IF(Simulações!CY1122="","",Simulações!CY1122)</f>
        <v/>
      </c>
      <c r="N1122" s="172" t="str">
        <f>IF(Simulações!CZ1122="","",Simulações!CZ1122)</f>
        <v/>
      </c>
      <c r="O1122" s="172">
        <v>1</v>
      </c>
    </row>
    <row r="1123" spans="1:15" ht="14.25" customHeight="1" x14ac:dyDescent="0.25">
      <c r="A1123" s="1" t="str">
        <f>Simulações!D1123</f>
        <v>Ponte Princessa Isabel [Estrutural]</v>
      </c>
      <c r="B1123" s="172" t="str">
        <f>Simulações!DK1123</f>
        <v>Sim</v>
      </c>
      <c r="C1123" s="183">
        <f>Simulações!K1123</f>
        <v>60</v>
      </c>
      <c r="D1123" s="172" t="str">
        <f>Simulações!G1123</f>
        <v>C5</v>
      </c>
      <c r="E1123" s="172" t="str">
        <f>Simulações!CH1123</f>
        <v>TECNOWATT</v>
      </c>
      <c r="F1123" s="172" t="str">
        <f>Simulações!CI1123</f>
        <v xml:space="preserve">SIGSAGPTLRRSSNDL_30W_38IBBRS
</v>
      </c>
      <c r="G1123" s="172">
        <f>Simulações!CN1123</f>
        <v>30</v>
      </c>
      <c r="H1123" s="172" t="str">
        <f>Simulações!CT1123</f>
        <v>ERRO</v>
      </c>
      <c r="I1123" s="172" t="str">
        <f>IF(Simulações!CU1123="","",Simulações!CU1123)</f>
        <v>Curto I</v>
      </c>
      <c r="J1123" s="172" t="str">
        <f>IF(Simulações!CX1123="","",Simulações!CX1123)</f>
        <v/>
      </c>
      <c r="K1123" s="176">
        <f>Simulações!AL1123</f>
        <v>16</v>
      </c>
      <c r="L1123" s="176">
        <f>Simulações!AS1123</f>
        <v>0</v>
      </c>
      <c r="M1123" s="172" t="str">
        <f>IF(Simulações!CY1123="","",Simulações!CY1123)</f>
        <v/>
      </c>
      <c r="N1123" s="172" t="str">
        <f>IF(Simulações!CZ1123="","",Simulações!CZ1123)</f>
        <v/>
      </c>
      <c r="O1123" s="172">
        <v>1</v>
      </c>
    </row>
    <row r="1124" spans="1:15" ht="14.25" customHeight="1" x14ac:dyDescent="0.25">
      <c r="A1124" s="1" t="str">
        <f>Simulações!D1124</f>
        <v>Rua Floriano Peixoto [Estrutural]</v>
      </c>
      <c r="B1124" s="172" t="str">
        <f>Simulações!DK1124</f>
        <v>Sim</v>
      </c>
      <c r="C1124" s="183">
        <f>Simulações!K1124</f>
        <v>120</v>
      </c>
      <c r="D1124" s="172" t="str">
        <f>Simulações!G1124</f>
        <v>C3</v>
      </c>
      <c r="E1124" s="172" t="str">
        <f>Simulações!CH1124</f>
        <v>LEDSTAR</v>
      </c>
      <c r="F1124" s="172" t="str">
        <f>Simulações!CI1124</f>
        <v xml:space="preserve"> SL VT 9.1 28W</v>
      </c>
      <c r="G1124" s="172">
        <f>Simulações!CN1124</f>
        <v>28</v>
      </c>
      <c r="H1124" s="172" t="str">
        <f>Simulações!CT1124</f>
        <v>Longo I</v>
      </c>
      <c r="I1124" s="172" t="str">
        <f>IF(Simulações!CU1124="","",Simulações!CU1124)</f>
        <v/>
      </c>
      <c r="J1124" s="172" t="str">
        <f>IF(Simulações!CX1124="","",Simulações!CX1124)</f>
        <v/>
      </c>
      <c r="K1124" s="176" t="str">
        <f>Simulações!AL1124</f>
        <v>erro</v>
      </c>
      <c r="L1124" s="176">
        <f>Simulações!AS1124</f>
        <v>0</v>
      </c>
      <c r="M1124" s="172" t="str">
        <f>IF(Simulações!CY1124="","",Simulações!CY1124)</f>
        <v/>
      </c>
      <c r="N1124" s="172" t="str">
        <f>IF(Simulações!CZ1124="","",Simulações!CZ1124)</f>
        <v/>
      </c>
      <c r="O1124" s="172">
        <v>1</v>
      </c>
    </row>
    <row r="1125" spans="1:15" ht="14.25" customHeight="1" x14ac:dyDescent="0.25">
      <c r="A1125" s="1" t="str">
        <f>Simulações!D1125</f>
        <v>Rua Floriano Peixoto [Estrutural]</v>
      </c>
      <c r="B1125" s="172" t="str">
        <f>Simulações!DK1125</f>
        <v>Sim</v>
      </c>
      <c r="C1125" s="183">
        <f>Simulações!K1125</f>
        <v>120</v>
      </c>
      <c r="D1125" s="172" t="str">
        <f>Simulações!G1125</f>
        <v>C3</v>
      </c>
      <c r="E1125" s="172" t="str">
        <f>Simulações!CH1125</f>
        <v>SX LIGHTING</v>
      </c>
      <c r="F1125" s="172" t="str">
        <f>Simulações!CI1125</f>
        <v>SX-INEVO020HF</v>
      </c>
      <c r="G1125" s="172">
        <f>Simulações!CN1125</f>
        <v>22.5</v>
      </c>
      <c r="H1125" s="172" t="str">
        <f>Simulações!CT1125</f>
        <v>Longo I</v>
      </c>
      <c r="I1125" s="172" t="str">
        <f>IF(Simulações!CU1125="","",Simulações!CU1125)</f>
        <v/>
      </c>
      <c r="J1125" s="172" t="str">
        <f>IF(Simulações!CX1125="","",Simulações!CX1125)</f>
        <v/>
      </c>
      <c r="K1125" s="176" t="str">
        <f>Simulações!AL1125</f>
        <v>erro</v>
      </c>
      <c r="L1125" s="176">
        <f>Simulações!AS1125</f>
        <v>0</v>
      </c>
      <c r="M1125" s="172" t="str">
        <f>IF(Simulações!CY1125="","",Simulações!CY1125)</f>
        <v/>
      </c>
      <c r="N1125" s="172" t="str">
        <f>IF(Simulações!CZ1125="","",Simulações!CZ1125)</f>
        <v/>
      </c>
      <c r="O1125" s="172">
        <v>1</v>
      </c>
    </row>
    <row r="1126" spans="1:15" ht="14.25" customHeight="1" x14ac:dyDescent="0.25">
      <c r="A1126" s="1" t="str">
        <f>Simulações!D1126</f>
        <v>Rua Floriano Peixoto [Estrutural]</v>
      </c>
      <c r="B1126" s="172" t="str">
        <f>Simulações!DK1126</f>
        <v>Sim</v>
      </c>
      <c r="C1126" s="183">
        <f>Simulações!K1126</f>
        <v>120</v>
      </c>
      <c r="D1126" s="172" t="str">
        <f>Simulações!G1126</f>
        <v>C3</v>
      </c>
      <c r="E1126" s="172" t="str">
        <f>Simulações!CH1126</f>
        <v>TECNOWATT</v>
      </c>
      <c r="F1126" s="172" t="str">
        <f>Simulações!CI1126</f>
        <v xml:space="preserve">SIGSAGPTLRRSSNDL_30W_38IBBRS
</v>
      </c>
      <c r="G1126" s="172">
        <f>Simulações!CN1126</f>
        <v>30</v>
      </c>
      <c r="H1126" s="172" t="str">
        <f>Simulações!CT1126</f>
        <v>Longo I</v>
      </c>
      <c r="I1126" s="172" t="str">
        <f>IF(Simulações!CU1126="","",Simulações!CU1126)</f>
        <v/>
      </c>
      <c r="J1126" s="172" t="str">
        <f>IF(Simulações!CX1126="","",Simulações!CX1126)</f>
        <v/>
      </c>
      <c r="K1126" s="176" t="str">
        <f>Simulações!AL1126</f>
        <v>erro</v>
      </c>
      <c r="L1126" s="176">
        <f>Simulações!AS1126</f>
        <v>0</v>
      </c>
      <c r="M1126" s="172" t="str">
        <f>IF(Simulações!CY1126="","",Simulações!CY1126)</f>
        <v/>
      </c>
      <c r="N1126" s="172" t="str">
        <f>IF(Simulações!CZ1126="","",Simulações!CZ1126)</f>
        <v/>
      </c>
      <c r="O1126" s="172">
        <v>1</v>
      </c>
    </row>
    <row r="1127" spans="1:15" ht="14.25" customHeight="1" x14ac:dyDescent="0.25">
      <c r="A1127" s="1" t="str">
        <f>Simulações!D1127</f>
        <v>Rua do Dique [Estrutural]</v>
      </c>
      <c r="B1127" s="172" t="str">
        <f>Simulações!DK1127</f>
        <v>Sim</v>
      </c>
      <c r="C1127" s="183">
        <f>Simulações!K1127</f>
        <v>70</v>
      </c>
      <c r="D1127" s="172" t="str">
        <f>Simulações!G1127</f>
        <v>C4</v>
      </c>
      <c r="E1127" s="172" t="str">
        <f>Simulações!CH1127</f>
        <v>LEDSTAR</v>
      </c>
      <c r="F1127" s="172" t="str">
        <f>Simulações!CI1127</f>
        <v xml:space="preserve"> SL VT 9.1 28W</v>
      </c>
      <c r="G1127" s="172">
        <f>Simulações!CN1127</f>
        <v>28</v>
      </c>
      <c r="H1127" s="172" t="str">
        <f>Simulações!CT1127</f>
        <v>Curto I</v>
      </c>
      <c r="I1127" s="172" t="str">
        <f>IF(Simulações!CU1127="","",Simulações!CU1127)</f>
        <v/>
      </c>
      <c r="J1127" s="172" t="str">
        <f>IF(Simulações!CX1127="","",Simulações!CX1127)</f>
        <v/>
      </c>
      <c r="K1127" s="176">
        <f>Simulações!AL1127</f>
        <v>2</v>
      </c>
      <c r="L1127" s="176">
        <f>Simulações!AS1127</f>
        <v>0</v>
      </c>
      <c r="M1127" s="172" t="str">
        <f>IF(Simulações!CY1127="","",Simulações!CY1127)</f>
        <v/>
      </c>
      <c r="N1127" s="172" t="str">
        <f>IF(Simulações!CZ1127="","",Simulações!CZ1127)</f>
        <v/>
      </c>
      <c r="O1127" s="172">
        <v>1</v>
      </c>
    </row>
    <row r="1128" spans="1:15" ht="14.25" customHeight="1" x14ac:dyDescent="0.25">
      <c r="A1128" s="1" t="str">
        <f>Simulações!D1128</f>
        <v>Rua do Dique [Estrutural]</v>
      </c>
      <c r="B1128" s="172" t="str">
        <f>Simulações!DK1128</f>
        <v>Sim</v>
      </c>
      <c r="C1128" s="183">
        <f>Simulações!K1128</f>
        <v>70</v>
      </c>
      <c r="D1128" s="172" t="str">
        <f>Simulações!G1128</f>
        <v>C4</v>
      </c>
      <c r="E1128" s="172" t="str">
        <f>Simulações!CH1128</f>
        <v>SX LIGHTING</v>
      </c>
      <c r="F1128" s="172" t="str">
        <f>Simulações!CI1128</f>
        <v>SX-INEVO020HF</v>
      </c>
      <c r="G1128" s="172">
        <f>Simulações!CN1128</f>
        <v>22.5</v>
      </c>
      <c r="H1128" s="172" t="str">
        <f>Simulações!CT1128</f>
        <v>Curto I</v>
      </c>
      <c r="I1128" s="172" t="str">
        <f>IF(Simulações!CU1128="","",Simulações!CU1128)</f>
        <v/>
      </c>
      <c r="J1128" s="172" t="str">
        <f>IF(Simulações!CX1128="","",Simulações!CX1128)</f>
        <v/>
      </c>
      <c r="K1128" s="176">
        <f>Simulações!AL1128</f>
        <v>2</v>
      </c>
      <c r="L1128" s="176">
        <f>Simulações!AS1128</f>
        <v>0</v>
      </c>
      <c r="M1128" s="172" t="str">
        <f>IF(Simulações!CY1128="","",Simulações!CY1128)</f>
        <v/>
      </c>
      <c r="N1128" s="172" t="str">
        <f>IF(Simulações!CZ1128="","",Simulações!CZ1128)</f>
        <v/>
      </c>
      <c r="O1128" s="172">
        <v>1</v>
      </c>
    </row>
    <row r="1129" spans="1:15" ht="14.25" customHeight="1" x14ac:dyDescent="0.25">
      <c r="A1129" s="1" t="str">
        <f>Simulações!D1129</f>
        <v>Rua do Dique [Estrutural]</v>
      </c>
      <c r="B1129" s="172" t="str">
        <f>Simulações!DK1129</f>
        <v>Sim</v>
      </c>
      <c r="C1129" s="183">
        <f>Simulações!K1129</f>
        <v>70</v>
      </c>
      <c r="D1129" s="172" t="str">
        <f>Simulações!G1129</f>
        <v>C4</v>
      </c>
      <c r="E1129" s="172" t="str">
        <f>Simulações!CH1129</f>
        <v>TECNOWATT</v>
      </c>
      <c r="F1129" s="172" t="str">
        <f>Simulações!CI1129</f>
        <v xml:space="preserve">SIGSAGPTLRRSSNDL_30W_38IBBRS
</v>
      </c>
      <c r="G1129" s="172">
        <f>Simulações!CN1129</f>
        <v>30</v>
      </c>
      <c r="H1129" s="172" t="str">
        <f>Simulações!CT1129</f>
        <v>Curto I</v>
      </c>
      <c r="I1129" s="172" t="str">
        <f>IF(Simulações!CU1129="","",Simulações!CU1129)</f>
        <v/>
      </c>
      <c r="J1129" s="172" t="str">
        <f>IF(Simulações!CX1129="","",Simulações!CX1129)</f>
        <v/>
      </c>
      <c r="K1129" s="176">
        <f>Simulações!AL1129</f>
        <v>2</v>
      </c>
      <c r="L1129" s="176">
        <f>Simulações!AS1129</f>
        <v>0</v>
      </c>
      <c r="M1129" s="172" t="str">
        <f>IF(Simulações!CY1129="","",Simulações!CY1129)</f>
        <v/>
      </c>
      <c r="N1129" s="172" t="str">
        <f>IF(Simulações!CZ1129="","",Simulações!CZ1129)</f>
        <v/>
      </c>
      <c r="O1129" s="172">
        <v>1</v>
      </c>
    </row>
    <row r="1130" spans="1:15" ht="14.25" customHeight="1" x14ac:dyDescent="0.25">
      <c r="A1130" s="1" t="str">
        <f>Simulações!D1130</f>
        <v>Avenida Sul Gov. Cid Sampaio [IAE]</v>
      </c>
      <c r="B1130" s="172" t="str">
        <f>Simulações!DK1130</f>
        <v>Sim</v>
      </c>
      <c r="C1130" s="183">
        <f>Simulações!K1130</f>
        <v>150</v>
      </c>
      <c r="D1130" s="172" t="str">
        <f>Simulações!G1130</f>
        <v>C1</v>
      </c>
      <c r="E1130" s="172" t="str">
        <f>Simulações!CH1130</f>
        <v>LEDSTAR</v>
      </c>
      <c r="F1130" s="172" t="str">
        <f>Simulações!CI1130</f>
        <v xml:space="preserve"> SL VT 9.1 65W</v>
      </c>
      <c r="G1130" s="172">
        <f>Simulações!CN1130</f>
        <v>65</v>
      </c>
      <c r="H1130" s="172" t="str">
        <f>Simulações!CT1130</f>
        <v>Longo I</v>
      </c>
      <c r="I1130" s="172" t="str">
        <f>IF(Simulações!CU1130="","",Simulações!CU1130)</f>
        <v/>
      </c>
      <c r="J1130" s="172" t="str">
        <f>IF(Simulações!CX1130="","",Simulações!CX1130)</f>
        <v/>
      </c>
      <c r="K1130" s="176">
        <f>Simulações!AL1130</f>
        <v>8</v>
      </c>
      <c r="L1130" s="176">
        <f>Simulações!AS1130</f>
        <v>0</v>
      </c>
      <c r="M1130" s="172" t="str">
        <f>IF(Simulações!CY1130="","",Simulações!CY1130)</f>
        <v/>
      </c>
      <c r="N1130" s="172" t="str">
        <f>IF(Simulações!CZ1130="","",Simulações!CZ1130)</f>
        <v/>
      </c>
      <c r="O1130" s="172">
        <v>1</v>
      </c>
    </row>
    <row r="1131" spans="1:15" ht="14.25" customHeight="1" x14ac:dyDescent="0.25">
      <c r="A1131" s="1" t="str">
        <f>Simulações!D1131</f>
        <v>Avenida Sul Gov. Cid Sampaio [IAE]</v>
      </c>
      <c r="B1131" s="172" t="str">
        <f>Simulações!DK1131</f>
        <v>Sim</v>
      </c>
      <c r="C1131" s="183">
        <f>Simulações!K1131</f>
        <v>150</v>
      </c>
      <c r="D1131" s="172" t="str">
        <f>Simulações!G1131</f>
        <v>C1</v>
      </c>
      <c r="E1131" s="172" t="str">
        <f>Simulações!CH1131</f>
        <v>SX LIGHTING</v>
      </c>
      <c r="F1131" s="172" t="str">
        <f>Simulações!CI1131</f>
        <v>SX-INEVO060HF</v>
      </c>
      <c r="G1131" s="172">
        <f>Simulações!CN1131</f>
        <v>60</v>
      </c>
      <c r="H1131" s="172" t="str">
        <f>Simulações!CT1131</f>
        <v>Longo I</v>
      </c>
      <c r="I1131" s="172" t="str">
        <f>IF(Simulações!CU1131="","",Simulações!CU1131)</f>
        <v/>
      </c>
      <c r="J1131" s="172" t="str">
        <f>IF(Simulações!CX1131="","",Simulações!CX1131)</f>
        <v/>
      </c>
      <c r="K1131" s="176">
        <f>Simulações!AL1131</f>
        <v>8</v>
      </c>
      <c r="L1131" s="176">
        <f>Simulações!AS1131</f>
        <v>0</v>
      </c>
      <c r="M1131" s="172" t="str">
        <f>IF(Simulações!CY1131="","",Simulações!CY1131)</f>
        <v/>
      </c>
      <c r="N1131" s="172" t="str">
        <f>IF(Simulações!CZ1131="","",Simulações!CZ1131)</f>
        <v/>
      </c>
      <c r="O1131" s="172">
        <v>1</v>
      </c>
    </row>
    <row r="1132" spans="1:15" ht="14.25" customHeight="1" x14ac:dyDescent="0.25">
      <c r="A1132" s="1" t="str">
        <f>Simulações!D1132</f>
        <v>Avenida Sul Gov. Cid Sampaio [IAE]</v>
      </c>
      <c r="B1132" s="172" t="str">
        <f>Simulações!DK1132</f>
        <v>Sim</v>
      </c>
      <c r="C1132" s="183">
        <f>Simulações!K1132</f>
        <v>150</v>
      </c>
      <c r="D1132" s="172" t="str">
        <f>Simulações!G1132</f>
        <v>C1</v>
      </c>
      <c r="E1132" s="172" t="str">
        <f>Simulações!CH1132</f>
        <v>TECNOWATT</v>
      </c>
      <c r="F1132" s="172" t="str">
        <f>Simulações!CI1132</f>
        <v xml:space="preserve">SIGSAGPTLRRSSNDL_60W_73IBBRS
</v>
      </c>
      <c r="G1132" s="172">
        <f>Simulações!CN1132</f>
        <v>60</v>
      </c>
      <c r="H1132" s="172" t="str">
        <f>Simulações!CT1132</f>
        <v>Longo I</v>
      </c>
      <c r="I1132" s="172" t="str">
        <f>IF(Simulações!CU1132="","",Simulações!CU1132)</f>
        <v/>
      </c>
      <c r="J1132" s="172" t="str">
        <f>IF(Simulações!CX1132="","",Simulações!CX1132)</f>
        <v/>
      </c>
      <c r="K1132" s="176">
        <f>Simulações!AL1132</f>
        <v>8</v>
      </c>
      <c r="L1132" s="176">
        <f>Simulações!AS1132</f>
        <v>0</v>
      </c>
      <c r="M1132" s="172" t="str">
        <f>IF(Simulações!CY1132="","",Simulações!CY1132)</f>
        <v/>
      </c>
      <c r="N1132" s="172" t="str">
        <f>IF(Simulações!CZ1132="","",Simulações!CZ1132)</f>
        <v/>
      </c>
      <c r="O1132" s="172">
        <v>1</v>
      </c>
    </row>
    <row r="1133" spans="1:15" ht="14.25" customHeight="1" x14ac:dyDescent="0.25">
      <c r="A1133" s="1" t="str">
        <f>Simulações!D1133</f>
        <v>Cais Santa Rita [Estrutural]</v>
      </c>
      <c r="B1133" s="172" t="str">
        <f>Simulações!DK1133</f>
        <v>Sim</v>
      </c>
      <c r="C1133" s="183">
        <f>Simulações!K1133</f>
        <v>115</v>
      </c>
      <c r="D1133" s="172" t="str">
        <f>Simulações!G1133</f>
        <v>C5</v>
      </c>
      <c r="E1133" s="172" t="str">
        <f>Simulações!CH1133</f>
        <v>LEDSTAR</v>
      </c>
      <c r="F1133" s="172" t="str">
        <f>Simulações!CI1133</f>
        <v xml:space="preserve"> SL VT 9.1 17W</v>
      </c>
      <c r="G1133" s="172">
        <f>Simulações!CN1133</f>
        <v>17</v>
      </c>
      <c r="H1133" s="172" t="str">
        <f>Simulações!CT1133</f>
        <v>Médio I</v>
      </c>
      <c r="I1133" s="172" t="str">
        <f>IF(Simulações!CU1133="","",Simulações!CU1133)</f>
        <v/>
      </c>
      <c r="J1133" s="172" t="str">
        <f>IF(Simulações!CX1133="","",Simulações!CX1133)</f>
        <v/>
      </c>
      <c r="K1133" s="176" t="str">
        <f>Simulações!AL1133</f>
        <v>erro</v>
      </c>
      <c r="L1133" s="176">
        <f>Simulações!AS1133</f>
        <v>0</v>
      </c>
      <c r="M1133" s="172" t="str">
        <f>IF(Simulações!CY1133="","",Simulações!CY1133)</f>
        <v/>
      </c>
      <c r="N1133" s="172" t="str">
        <f>IF(Simulações!CZ1133="","",Simulações!CZ1133)</f>
        <v/>
      </c>
      <c r="O1133" s="172">
        <v>1</v>
      </c>
    </row>
    <row r="1134" spans="1:15" ht="14.25" customHeight="1" x14ac:dyDescent="0.25">
      <c r="A1134" s="1" t="str">
        <f>Simulações!D1134</f>
        <v>Cais Santa Rita [Estrutural]</v>
      </c>
      <c r="B1134" s="172" t="str">
        <f>Simulações!DK1134</f>
        <v>Sim</v>
      </c>
      <c r="C1134" s="183">
        <f>Simulações!K1134</f>
        <v>115</v>
      </c>
      <c r="D1134" s="172" t="str">
        <f>Simulações!G1134</f>
        <v>C5</v>
      </c>
      <c r="E1134" s="172" t="str">
        <f>Simulações!CH1134</f>
        <v>SX LIGHTING</v>
      </c>
      <c r="F1134" s="172" t="str">
        <f>Simulações!CI1134</f>
        <v>SX-INEVO020HF</v>
      </c>
      <c r="G1134" s="172">
        <f>Simulações!CN1134</f>
        <v>22.5</v>
      </c>
      <c r="H1134" s="172" t="str">
        <f>Simulações!CT1134</f>
        <v>Médio I</v>
      </c>
      <c r="I1134" s="172" t="str">
        <f>IF(Simulações!CU1134="","",Simulações!CU1134)</f>
        <v/>
      </c>
      <c r="J1134" s="172" t="str">
        <f>IF(Simulações!CX1134="","",Simulações!CX1134)</f>
        <v/>
      </c>
      <c r="K1134" s="176" t="str">
        <f>Simulações!AL1134</f>
        <v>erro</v>
      </c>
      <c r="L1134" s="176">
        <f>Simulações!AS1134</f>
        <v>0</v>
      </c>
      <c r="M1134" s="172" t="str">
        <f>IF(Simulações!CY1134="","",Simulações!CY1134)</f>
        <v/>
      </c>
      <c r="N1134" s="172" t="str">
        <f>IF(Simulações!CZ1134="","",Simulações!CZ1134)</f>
        <v/>
      </c>
      <c r="O1134" s="172">
        <v>1</v>
      </c>
    </row>
    <row r="1135" spans="1:15" ht="14.25" customHeight="1" x14ac:dyDescent="0.25">
      <c r="A1135" s="1" t="str">
        <f>Simulações!D1135</f>
        <v>Cais Santa Rita [Estrutural]</v>
      </c>
      <c r="B1135" s="172" t="str">
        <f>Simulações!DK1135</f>
        <v>Sim</v>
      </c>
      <c r="C1135" s="183">
        <f>Simulações!K1135</f>
        <v>115</v>
      </c>
      <c r="D1135" s="172" t="str">
        <f>Simulações!G1135</f>
        <v>C5</v>
      </c>
      <c r="E1135" s="172" t="str">
        <f>Simulações!CH1135</f>
        <v>TECNOWATT</v>
      </c>
      <c r="F1135" s="172" t="str">
        <f>Simulações!CI1135</f>
        <v xml:space="preserve">SIGSAGPTLRRSSNDL_30W_38IBBRS
</v>
      </c>
      <c r="G1135" s="172">
        <f>Simulações!CN1135</f>
        <v>30</v>
      </c>
      <c r="H1135" s="172" t="str">
        <f>Simulações!CT1135</f>
        <v>Médio I</v>
      </c>
      <c r="I1135" s="172" t="str">
        <f>IF(Simulações!CU1135="","",Simulações!CU1135)</f>
        <v/>
      </c>
      <c r="J1135" s="172" t="str">
        <f>IF(Simulações!CX1135="","",Simulações!CX1135)</f>
        <v/>
      </c>
      <c r="K1135" s="176" t="str">
        <f>Simulações!AL1135</f>
        <v>erro</v>
      </c>
      <c r="L1135" s="176">
        <f>Simulações!AS1135</f>
        <v>0</v>
      </c>
      <c r="M1135" s="172" t="str">
        <f>IF(Simulações!CY1135="","",Simulações!CY1135)</f>
        <v/>
      </c>
      <c r="N1135" s="172" t="str">
        <f>IF(Simulações!CZ1135="","",Simulações!CZ1135)</f>
        <v/>
      </c>
      <c r="O1135" s="172">
        <v>1</v>
      </c>
    </row>
    <row r="1136" spans="1:15" ht="14.25" customHeight="1" x14ac:dyDescent="0.25">
      <c r="A1136" s="1" t="str">
        <f>Simulações!D1136</f>
        <v>Rua Imperador Dom Pedro II [Estrutural]</v>
      </c>
      <c r="B1136" s="172" t="str">
        <f>Simulações!DK1136</f>
        <v>Sim</v>
      </c>
      <c r="C1136" s="183">
        <f>Simulações!K1136</f>
        <v>90</v>
      </c>
      <c r="D1136" s="172" t="str">
        <f>Simulações!G1136</f>
        <v>C4</v>
      </c>
      <c r="E1136" s="172" t="str">
        <f>Simulações!CH1136</f>
        <v>LEDSTAR</v>
      </c>
      <c r="F1136" s="184" t="str">
        <f>Simulações!CI1136</f>
        <v xml:space="preserve"> SL VT 9.1 35W</v>
      </c>
      <c r="G1136" s="172">
        <f>Simulações!CN1136</f>
        <v>35</v>
      </c>
      <c r="H1136" s="172" t="str">
        <f>Simulações!CT1136</f>
        <v>Longo I</v>
      </c>
      <c r="I1136" s="172" t="str">
        <f>IF(Simulações!CU1136="","",Simulações!CU1136)</f>
        <v/>
      </c>
      <c r="J1136" s="172" t="str">
        <f>IF(Simulações!CX1136="","",Simulações!CX1136)</f>
        <v/>
      </c>
      <c r="K1136" s="176">
        <f>Simulações!AL1136</f>
        <v>8</v>
      </c>
      <c r="L1136" s="176">
        <f>Simulações!AS1136</f>
        <v>0</v>
      </c>
      <c r="M1136" s="172" t="str">
        <f>IF(Simulações!CY1136="","",Simulações!CY1136)</f>
        <v/>
      </c>
      <c r="N1136" s="172" t="str">
        <f>IF(Simulações!CZ1136="","",Simulações!CZ1136)</f>
        <v/>
      </c>
      <c r="O1136" s="172">
        <v>1</v>
      </c>
    </row>
    <row r="1137" spans="1:15" ht="14.25" customHeight="1" x14ac:dyDescent="0.25">
      <c r="A1137" s="1" t="str">
        <f>Simulações!D1137</f>
        <v>Rua Imperador Dom Pedro II [Estrutural]</v>
      </c>
      <c r="B1137" s="172" t="str">
        <f>Simulações!DK1137</f>
        <v>Sim</v>
      </c>
      <c r="C1137" s="183">
        <f>Simulações!K1137</f>
        <v>90</v>
      </c>
      <c r="D1137" s="172" t="str">
        <f>Simulações!G1137</f>
        <v>C4</v>
      </c>
      <c r="E1137" s="172" t="str">
        <f>Simulações!CH1137</f>
        <v>SX LIGHTING</v>
      </c>
      <c r="F1137" s="172" t="str">
        <f>Simulações!CI1137</f>
        <v>SX-INEVO030HF</v>
      </c>
      <c r="G1137" s="172">
        <f>Simulações!CN1137</f>
        <v>31</v>
      </c>
      <c r="H1137" s="172" t="str">
        <f>Simulações!CT1137</f>
        <v>Longo I</v>
      </c>
      <c r="I1137" s="172" t="str">
        <f>IF(Simulações!CU1137="","",Simulações!CU1137)</f>
        <v/>
      </c>
      <c r="J1137" s="172" t="str">
        <f>IF(Simulações!CX1137="","",Simulações!CX1137)</f>
        <v/>
      </c>
      <c r="K1137" s="176">
        <f>Simulações!AL1137</f>
        <v>8</v>
      </c>
      <c r="L1137" s="176">
        <f>Simulações!AS1137</f>
        <v>0</v>
      </c>
      <c r="M1137" s="172" t="str">
        <f>IF(Simulações!CY1137="","",Simulações!CY1137)</f>
        <v/>
      </c>
      <c r="N1137" s="172" t="str">
        <f>IF(Simulações!CZ1137="","",Simulações!CZ1137)</f>
        <v/>
      </c>
      <c r="O1137" s="172">
        <v>1</v>
      </c>
    </row>
    <row r="1138" spans="1:15" ht="14.25" customHeight="1" x14ac:dyDescent="0.25">
      <c r="A1138" s="1" t="str">
        <f>Simulações!D1138</f>
        <v>Rua Imperador Dom Pedro II [Estrutural]</v>
      </c>
      <c r="B1138" s="172" t="str">
        <f>Simulações!DK1138</f>
        <v>Sim</v>
      </c>
      <c r="C1138" s="183">
        <f>Simulações!K1138</f>
        <v>90</v>
      </c>
      <c r="D1138" s="172" t="str">
        <f>Simulações!G1138</f>
        <v>C4</v>
      </c>
      <c r="E1138" s="172" t="str">
        <f>Simulações!CH1138</f>
        <v>TECNOWATT</v>
      </c>
      <c r="F1138" s="172" t="str">
        <f>Simulações!CI1138</f>
        <v xml:space="preserve">SIGSAGPTLRRSSNDL_30W_38IBBRS
</v>
      </c>
      <c r="G1138" s="172">
        <f>Simulações!CN1138</f>
        <v>30</v>
      </c>
      <c r="H1138" s="172" t="str">
        <f>Simulações!CT1138</f>
        <v>Longo I</v>
      </c>
      <c r="I1138" s="172" t="str">
        <f>IF(Simulações!CU1138="","",Simulações!CU1138)</f>
        <v/>
      </c>
      <c r="J1138" s="172" t="str">
        <f>IF(Simulações!CX1138="","",Simulações!CX1138)</f>
        <v/>
      </c>
      <c r="K1138" s="176">
        <f>Simulações!AL1138</f>
        <v>8</v>
      </c>
      <c r="L1138" s="176">
        <f>Simulações!AS1138</f>
        <v>0</v>
      </c>
      <c r="M1138" s="172" t="str">
        <f>IF(Simulações!CY1138="","",Simulações!CY1138)</f>
        <v/>
      </c>
      <c r="N1138" s="172" t="str">
        <f>IF(Simulações!CZ1138="","",Simulações!CZ1138)</f>
        <v/>
      </c>
      <c r="O1138" s="172">
        <v>1</v>
      </c>
    </row>
    <row r="1139" spans="1:15" ht="14.25" customHeight="1" x14ac:dyDescent="0.25">
      <c r="A1139" s="1" t="str">
        <f>Simulações!D1139</f>
        <v>Ponte Buarque de Macedo [Estrutural]</v>
      </c>
      <c r="B1139" s="172" t="str">
        <f>Simulações!DK1139</f>
        <v>Sim</v>
      </c>
      <c r="C1139" s="183">
        <f>Simulações!K1139</f>
        <v>60</v>
      </c>
      <c r="D1139" s="172" t="str">
        <f>Simulações!G1139</f>
        <v>C5</v>
      </c>
      <c r="E1139" s="172" t="str">
        <f>Simulações!CH1139</f>
        <v>LEDSTAR</v>
      </c>
      <c r="F1139" s="184" t="str">
        <f>Simulações!CI1139</f>
        <v xml:space="preserve"> SL VT 9.1 28W</v>
      </c>
      <c r="G1139" s="172">
        <f>Simulações!CN1139</f>
        <v>28</v>
      </c>
      <c r="H1139" s="172" t="str">
        <f>Simulações!CT1139</f>
        <v>ERRO</v>
      </c>
      <c r="I1139" s="172" t="str">
        <f>IF(Simulações!CU1139="","",Simulações!CU1139)</f>
        <v/>
      </c>
      <c r="J1139" s="172" t="str">
        <f>IF(Simulações!CX1139="","",Simulações!CX1139)</f>
        <v/>
      </c>
      <c r="K1139" s="176">
        <f>Simulações!AL1139</f>
        <v>8</v>
      </c>
      <c r="L1139" s="176">
        <f>Simulações!AS1139</f>
        <v>0</v>
      </c>
      <c r="M1139" s="172" t="str">
        <f>IF(Simulações!CY1139="","",Simulações!CY1139)</f>
        <v/>
      </c>
      <c r="N1139" s="172" t="str">
        <f>IF(Simulações!CZ1139="","",Simulações!CZ1139)</f>
        <v/>
      </c>
      <c r="O1139" s="172">
        <v>1</v>
      </c>
    </row>
    <row r="1140" spans="1:15" ht="14.25" customHeight="1" x14ac:dyDescent="0.25">
      <c r="A1140" s="1" t="str">
        <f>Simulações!D1140</f>
        <v>Ponte Buarque de Macedo [Estrutural]</v>
      </c>
      <c r="B1140" s="172" t="str">
        <f>Simulações!DK1140</f>
        <v>Sim</v>
      </c>
      <c r="C1140" s="183">
        <f>Simulações!K1140</f>
        <v>60</v>
      </c>
      <c r="D1140" s="172" t="str">
        <f>Simulações!G1140</f>
        <v>C5</v>
      </c>
      <c r="E1140" s="172" t="str">
        <f>Simulações!CH1140</f>
        <v>SX LIGHTING</v>
      </c>
      <c r="F1140" s="172" t="str">
        <f>Simulações!CI1140</f>
        <v>SX-INEVO030HF</v>
      </c>
      <c r="G1140" s="172">
        <f>Simulações!CN1140</f>
        <v>31</v>
      </c>
      <c r="H1140" s="172" t="str">
        <f>Simulações!CT1140</f>
        <v>ERRO</v>
      </c>
      <c r="I1140" s="172" t="str">
        <f>IF(Simulações!CU1140="","",Simulações!CU1140)</f>
        <v/>
      </c>
      <c r="J1140" s="172" t="str">
        <f>IF(Simulações!CX1140="","",Simulações!CX1140)</f>
        <v/>
      </c>
      <c r="K1140" s="176">
        <f>Simulações!AL1140</f>
        <v>8</v>
      </c>
      <c r="L1140" s="176">
        <f>Simulações!AS1140</f>
        <v>0</v>
      </c>
      <c r="M1140" s="172" t="str">
        <f>IF(Simulações!CY1140="","",Simulações!CY1140)</f>
        <v/>
      </c>
      <c r="N1140" s="172" t="str">
        <f>IF(Simulações!CZ1140="","",Simulações!CZ1140)</f>
        <v/>
      </c>
      <c r="O1140" s="172">
        <v>1</v>
      </c>
    </row>
    <row r="1141" spans="1:15" ht="14.25" customHeight="1" x14ac:dyDescent="0.25">
      <c r="A1141" s="1" t="str">
        <f>Simulações!D1141</f>
        <v>Ponte Buarque de Macedo [Estrutural]</v>
      </c>
      <c r="B1141" s="172" t="str">
        <f>Simulações!DK1141</f>
        <v>Sim</v>
      </c>
      <c r="C1141" s="183">
        <f>Simulações!K1141</f>
        <v>60</v>
      </c>
      <c r="D1141" s="172" t="str">
        <f>Simulações!G1141</f>
        <v>C5</v>
      </c>
      <c r="E1141" s="172" t="str">
        <f>Simulações!CH1141</f>
        <v>TECNOWATT</v>
      </c>
      <c r="F1141" s="172" t="str">
        <f>Simulações!CI1141</f>
        <v xml:space="preserve">SIGSAGPTLRRSSNDL_30W_38IBBRS
</v>
      </c>
      <c r="G1141" s="172">
        <f>Simulações!CN1141</f>
        <v>30</v>
      </c>
      <c r="H1141" s="172" t="str">
        <f>Simulações!CT1141</f>
        <v>ERRO</v>
      </c>
      <c r="I1141" s="172" t="str">
        <f>IF(Simulações!CU1141="","",Simulações!CU1141)</f>
        <v/>
      </c>
      <c r="J1141" s="172" t="str">
        <f>IF(Simulações!CX1141="","",Simulações!CX1141)</f>
        <v/>
      </c>
      <c r="K1141" s="176">
        <f>Simulações!AL1141</f>
        <v>8</v>
      </c>
      <c r="L1141" s="176">
        <f>Simulações!AS1141</f>
        <v>0</v>
      </c>
      <c r="M1141" s="172" t="str">
        <f>IF(Simulações!CY1141="","",Simulações!CY1141)</f>
        <v/>
      </c>
      <c r="N1141" s="172" t="str">
        <f>IF(Simulações!CZ1141="","",Simulações!CZ1141)</f>
        <v/>
      </c>
      <c r="O1141" s="172">
        <v>1</v>
      </c>
    </row>
    <row r="1142" spans="1:15" ht="14.25" customHeight="1" x14ac:dyDescent="0.25">
      <c r="A1142" s="1" t="str">
        <f>Simulações!D1142</f>
        <v>Rua Doutor Moacir Baracho [Estrutural]</v>
      </c>
      <c r="B1142" s="172" t="str">
        <f>Simulações!DK1142</f>
        <v>Sim</v>
      </c>
      <c r="C1142" s="183">
        <f>Simulações!K1142</f>
        <v>0</v>
      </c>
      <c r="D1142" s="172" t="str">
        <f>Simulações!G1142</f>
        <v>C3</v>
      </c>
      <c r="E1142" s="172" t="str">
        <f>Simulações!CH1142</f>
        <v>LEDSTAR</v>
      </c>
      <c r="F1142" s="184" t="str">
        <f>Simulações!CI1142</f>
        <v xml:space="preserve"> SL VT 9.1 28W</v>
      </c>
      <c r="G1142" s="172">
        <f>Simulações!CN1142</f>
        <v>28</v>
      </c>
      <c r="H1142" s="172" t="str">
        <f>Simulações!CT1142</f>
        <v>ERRO</v>
      </c>
      <c r="I1142" s="172" t="str">
        <f>IF(Simulações!CU1142="","",Simulações!CU1142)</f>
        <v/>
      </c>
      <c r="J1142" s="172" t="str">
        <f>IF(Simulações!CX1142="","",Simulações!CX1142)</f>
        <v/>
      </c>
      <c r="K1142" s="176">
        <f>Simulações!AL1142</f>
        <v>4</v>
      </c>
      <c r="L1142" s="176">
        <f>Simulações!AS1142</f>
        <v>4</v>
      </c>
      <c r="M1142" s="172" t="str">
        <f>IF(Simulações!CY1142="","",Simulações!CY1142)</f>
        <v/>
      </c>
      <c r="N1142" s="172" t="str">
        <f>IF(Simulações!CZ1142="","",Simulações!CZ1142)</f>
        <v/>
      </c>
      <c r="O1142" s="172">
        <v>1</v>
      </c>
    </row>
    <row r="1143" spans="1:15" ht="14.25" customHeight="1" x14ac:dyDescent="0.25">
      <c r="A1143" s="1" t="str">
        <f>Simulações!D1143</f>
        <v>Rua Doutor Moacir Baracho [Estrutural]</v>
      </c>
      <c r="B1143" s="172" t="str">
        <f>Simulações!DK1143</f>
        <v>Sim</v>
      </c>
      <c r="C1143" s="183">
        <f>Simulações!K1143</f>
        <v>0</v>
      </c>
      <c r="D1143" s="172" t="str">
        <f>Simulações!G1143</f>
        <v>C3</v>
      </c>
      <c r="E1143" s="172" t="str">
        <f>Simulações!CH1143</f>
        <v>SX LIGHTING</v>
      </c>
      <c r="F1143" s="172" t="str">
        <f>Simulações!CI1143</f>
        <v>SX-INEVO030HF</v>
      </c>
      <c r="G1143" s="172">
        <f>Simulações!CN1143</f>
        <v>31</v>
      </c>
      <c r="H1143" s="172" t="str">
        <f>Simulações!CT1143</f>
        <v>ERRO</v>
      </c>
      <c r="I1143" s="172" t="str">
        <f>IF(Simulações!CU1143="","",Simulações!CU1143)</f>
        <v/>
      </c>
      <c r="J1143" s="172" t="str">
        <f>IF(Simulações!CX1143="","",Simulações!CX1143)</f>
        <v/>
      </c>
      <c r="K1143" s="176">
        <f>Simulações!AL1143</f>
        <v>4</v>
      </c>
      <c r="L1143" s="176">
        <f>Simulações!AS1143</f>
        <v>4</v>
      </c>
      <c r="M1143" s="172" t="str">
        <f>IF(Simulações!CY1143="","",Simulações!CY1143)</f>
        <v/>
      </c>
      <c r="N1143" s="172" t="str">
        <f>IF(Simulações!CZ1143="","",Simulações!CZ1143)</f>
        <v/>
      </c>
      <c r="O1143" s="172">
        <v>1</v>
      </c>
    </row>
    <row r="1144" spans="1:15" ht="14.25" customHeight="1" x14ac:dyDescent="0.25">
      <c r="A1144" s="1" t="str">
        <f>Simulações!D1144</f>
        <v>Rua Doutor Moacir Baracho [Estrutural]</v>
      </c>
      <c r="B1144" s="172" t="str">
        <f>Simulações!DK1144</f>
        <v>Sim</v>
      </c>
      <c r="C1144" s="183">
        <f>Simulações!K1144</f>
        <v>0</v>
      </c>
      <c r="D1144" s="172" t="str">
        <f>Simulações!G1144</f>
        <v>C3</v>
      </c>
      <c r="E1144" s="172" t="str">
        <f>Simulações!CH1144</f>
        <v>TECNOWATT</v>
      </c>
      <c r="F1144" s="172" t="str">
        <f>Simulações!CI1144</f>
        <v xml:space="preserve">SIGSAGPTLRRSSNDL_30W_38IBBRS
</v>
      </c>
      <c r="G1144" s="172">
        <f>Simulações!CN1144</f>
        <v>30</v>
      </c>
      <c r="H1144" s="172" t="str">
        <f>Simulações!CT1144</f>
        <v>ERRO</v>
      </c>
      <c r="I1144" s="172" t="str">
        <f>IF(Simulações!CU1144="","",Simulações!CU1144)</f>
        <v/>
      </c>
      <c r="J1144" s="172" t="str">
        <f>IF(Simulações!CX1144="","",Simulações!CX1144)</f>
        <v/>
      </c>
      <c r="K1144" s="176">
        <f>Simulações!AL1144</f>
        <v>4</v>
      </c>
      <c r="L1144" s="176">
        <f>Simulações!AS1144</f>
        <v>4</v>
      </c>
      <c r="M1144" s="172" t="str">
        <f>IF(Simulações!CY1144="","",Simulações!CY1144)</f>
        <v/>
      </c>
      <c r="N1144" s="172" t="str">
        <f>IF(Simulações!CZ1144="","",Simulações!CZ1144)</f>
        <v/>
      </c>
      <c r="O1144" s="172">
        <v>1</v>
      </c>
    </row>
    <row r="1145" spans="1:15" ht="14.25" customHeight="1" x14ac:dyDescent="0.25">
      <c r="A1145" s="1" t="str">
        <f>Simulações!D1145</f>
        <v>Rua Marques Amorim [Estrutural]</v>
      </c>
      <c r="B1145" s="172" t="str">
        <f>Simulações!DK1145</f>
        <v>Sim</v>
      </c>
      <c r="C1145" s="183">
        <f>Simulações!K1145</f>
        <v>70</v>
      </c>
      <c r="D1145" s="172" t="str">
        <f>Simulações!G1145</f>
        <v>C5</v>
      </c>
      <c r="E1145" s="172" t="str">
        <f>Simulações!CH1145</f>
        <v>LEDSTAR</v>
      </c>
      <c r="F1145" s="184" t="str">
        <f>Simulações!CI1145</f>
        <v xml:space="preserve"> SL VT 9.1 44W</v>
      </c>
      <c r="G1145" s="172">
        <f>Simulações!CN1145</f>
        <v>44</v>
      </c>
      <c r="H1145" s="172" t="str">
        <f>Simulações!CT1145</f>
        <v>Médio I</v>
      </c>
      <c r="I1145" s="172" t="str">
        <f>IF(Simulações!CU1145="","",Simulações!CU1145)</f>
        <v/>
      </c>
      <c r="J1145" s="172" t="str">
        <f>IF(Simulações!CX1145="","",Simulações!CX1145)</f>
        <v/>
      </c>
      <c r="K1145" s="176">
        <f>Simulações!AL1145</f>
        <v>2</v>
      </c>
      <c r="L1145" s="176">
        <f>Simulações!AS1145</f>
        <v>0</v>
      </c>
      <c r="M1145" s="172" t="str">
        <f>IF(Simulações!CY1145="","",Simulações!CY1145)</f>
        <v/>
      </c>
      <c r="N1145" s="172" t="str">
        <f>IF(Simulações!CZ1145="","",Simulações!CZ1145)</f>
        <v/>
      </c>
      <c r="O1145" s="172">
        <v>1</v>
      </c>
    </row>
    <row r="1146" spans="1:15" ht="14.25" customHeight="1" x14ac:dyDescent="0.25">
      <c r="A1146" s="1" t="str">
        <f>Simulações!D1146</f>
        <v>Rua Marques Amorim [Estrutural]</v>
      </c>
      <c r="B1146" s="172" t="str">
        <f>Simulações!DK1146</f>
        <v>Sim</v>
      </c>
      <c r="C1146" s="183">
        <f>Simulações!K1146</f>
        <v>70</v>
      </c>
      <c r="D1146" s="172" t="str">
        <f>Simulações!G1146</f>
        <v>C5</v>
      </c>
      <c r="E1146" s="172" t="str">
        <f>Simulações!CH1146</f>
        <v>SX LIGHTING</v>
      </c>
      <c r="F1146" s="172" t="str">
        <f>Simulações!CI1146</f>
        <v>SX-INEVO040HF</v>
      </c>
      <c r="G1146" s="172">
        <f>Simulações!CN1146</f>
        <v>39</v>
      </c>
      <c r="H1146" s="172" t="str">
        <f>Simulações!CT1146</f>
        <v>Médio I</v>
      </c>
      <c r="I1146" s="172" t="str">
        <f>IF(Simulações!CU1146="","",Simulações!CU1146)</f>
        <v>Médio II</v>
      </c>
      <c r="J1146" s="172" t="str">
        <f>IF(Simulações!CX1146="","",Simulações!CX1146)</f>
        <v/>
      </c>
      <c r="K1146" s="176">
        <f>Simulações!AL1146</f>
        <v>2</v>
      </c>
      <c r="L1146" s="176">
        <f>Simulações!AS1146</f>
        <v>0</v>
      </c>
      <c r="M1146" s="172" t="str">
        <f>IF(Simulações!CY1146="","",Simulações!CY1146)</f>
        <v/>
      </c>
      <c r="N1146" s="172" t="str">
        <f>IF(Simulações!CZ1146="","",Simulações!CZ1146)</f>
        <v/>
      </c>
      <c r="O1146" s="172">
        <v>1</v>
      </c>
    </row>
    <row r="1147" spans="1:15" ht="14.25" customHeight="1" x14ac:dyDescent="0.25">
      <c r="A1147" s="1" t="str">
        <f>Simulações!D1147</f>
        <v>Rua Marques Amorim [Estrutural]</v>
      </c>
      <c r="B1147" s="172" t="str">
        <f>Simulações!DK1147</f>
        <v>Sim</v>
      </c>
      <c r="C1147" s="183">
        <f>Simulações!K1147</f>
        <v>70</v>
      </c>
      <c r="D1147" s="172" t="str">
        <f>Simulações!G1147</f>
        <v>C5</v>
      </c>
      <c r="E1147" s="172" t="str">
        <f>Simulações!CH1147</f>
        <v>TECNOWATT</v>
      </c>
      <c r="F1147" s="172" t="str">
        <f>Simulações!CI1147</f>
        <v xml:space="preserve">SIGSAGPTLRRSSNDL_40W_50IBBRS
</v>
      </c>
      <c r="G1147" s="172">
        <f>Simulações!CN1147</f>
        <v>40</v>
      </c>
      <c r="H1147" s="172" t="str">
        <f>Simulações!CT1147</f>
        <v>Médio I</v>
      </c>
      <c r="I1147" s="172" t="str">
        <f>IF(Simulações!CU1147="","",Simulações!CU1147)</f>
        <v>Médio II</v>
      </c>
      <c r="J1147" s="172" t="str">
        <f>IF(Simulações!CX1147="","",Simulações!CX1147)</f>
        <v/>
      </c>
      <c r="K1147" s="176">
        <f>Simulações!AL1147</f>
        <v>2</v>
      </c>
      <c r="L1147" s="176">
        <f>Simulações!AS1147</f>
        <v>0</v>
      </c>
      <c r="M1147" s="172" t="str">
        <f>IF(Simulações!CY1147="","",Simulações!CY1147)</f>
        <v/>
      </c>
      <c r="N1147" s="172" t="str">
        <f>IF(Simulações!CZ1147="","",Simulações!CZ1147)</f>
        <v/>
      </c>
      <c r="O1147" s="172">
        <v>1</v>
      </c>
    </row>
    <row r="1148" spans="1:15" ht="14.25" customHeight="1" x14ac:dyDescent="0.25">
      <c r="A1148" s="1" t="str">
        <f>Simulações!D1148</f>
        <v>Rua Tupiniquins [Estrutural]</v>
      </c>
      <c r="B1148" s="172" t="str">
        <f>Simulações!DK1148</f>
        <v>Sim</v>
      </c>
      <c r="C1148" s="183">
        <f>Simulações!K1148</f>
        <v>90</v>
      </c>
      <c r="D1148" s="172" t="str">
        <f>Simulações!G1148</f>
        <v>C5</v>
      </c>
      <c r="E1148" s="172" t="str">
        <f>Simulações!CH1148</f>
        <v>LEDSTAR</v>
      </c>
      <c r="F1148" s="184" t="str">
        <f>Simulações!CI1148</f>
        <v xml:space="preserve"> SL VT 9.1 44W</v>
      </c>
      <c r="G1148" s="172">
        <f>Simulações!CN1148</f>
        <v>44</v>
      </c>
      <c r="H1148" s="172" t="str">
        <f>Simulações!CT1148</f>
        <v>Médio II</v>
      </c>
      <c r="I1148" s="172" t="str">
        <f>IF(Simulações!CU1148="","",Simulações!CU1148)</f>
        <v/>
      </c>
      <c r="J1148" s="172" t="str">
        <f>IF(Simulações!CX1148="","",Simulações!CX1148)</f>
        <v/>
      </c>
      <c r="K1148" s="176">
        <f>Simulações!AL1148</f>
        <v>4</v>
      </c>
      <c r="L1148" s="176">
        <f>Simulações!AS1148</f>
        <v>0</v>
      </c>
      <c r="M1148" s="172" t="str">
        <f>IF(Simulações!CY1148="","",Simulações!CY1148)</f>
        <v/>
      </c>
      <c r="N1148" s="172" t="str">
        <f>IF(Simulações!CZ1148="","",Simulações!CZ1148)</f>
        <v/>
      </c>
      <c r="O1148" s="172">
        <v>1</v>
      </c>
    </row>
    <row r="1149" spans="1:15" ht="14.25" customHeight="1" x14ac:dyDescent="0.25">
      <c r="A1149" s="1" t="str">
        <f>Simulações!D1149</f>
        <v>Rua Tupiniquins [Estrutural]</v>
      </c>
      <c r="B1149" s="172" t="str">
        <f>Simulações!DK1149</f>
        <v>Sim</v>
      </c>
      <c r="C1149" s="183">
        <f>Simulações!K1149</f>
        <v>90</v>
      </c>
      <c r="D1149" s="172" t="str">
        <f>Simulações!G1149</f>
        <v>C5</v>
      </c>
      <c r="E1149" s="172" t="str">
        <f>Simulações!CH1149</f>
        <v>SX LIGHTING</v>
      </c>
      <c r="F1149" s="172" t="str">
        <f>Simulações!CI1149</f>
        <v>SX-INEVO040HF</v>
      </c>
      <c r="G1149" s="172">
        <f>Simulações!CN1149</f>
        <v>39</v>
      </c>
      <c r="H1149" s="172" t="str">
        <f>Simulações!CT1149</f>
        <v>Médio II</v>
      </c>
      <c r="I1149" s="172" t="str">
        <f>IF(Simulações!CU1149="","",Simulações!CU1149)</f>
        <v>Médio I</v>
      </c>
      <c r="J1149" s="172" t="str">
        <f>IF(Simulações!CX1149="","",Simulações!CX1149)</f>
        <v/>
      </c>
      <c r="K1149" s="176">
        <f>Simulações!AL1149</f>
        <v>4</v>
      </c>
      <c r="L1149" s="176">
        <f>Simulações!AS1149</f>
        <v>0</v>
      </c>
      <c r="M1149" s="172" t="str">
        <f>IF(Simulações!CY1149="","",Simulações!CY1149)</f>
        <v/>
      </c>
      <c r="N1149" s="172" t="str">
        <f>IF(Simulações!CZ1149="","",Simulações!CZ1149)</f>
        <v/>
      </c>
      <c r="O1149" s="172">
        <v>1</v>
      </c>
    </row>
    <row r="1150" spans="1:15" ht="14.25" customHeight="1" x14ac:dyDescent="0.25">
      <c r="A1150" s="1" t="str">
        <f>Simulações!D1150</f>
        <v>Rua Tupiniquins [Estrutural]</v>
      </c>
      <c r="B1150" s="172" t="str">
        <f>Simulações!DK1150</f>
        <v>Sim</v>
      </c>
      <c r="C1150" s="183">
        <f>Simulações!K1150</f>
        <v>90</v>
      </c>
      <c r="D1150" s="172" t="str">
        <f>Simulações!G1150</f>
        <v>C5</v>
      </c>
      <c r="E1150" s="172" t="str">
        <f>Simulações!CH1150</f>
        <v>TECNOWATT</v>
      </c>
      <c r="F1150" s="172" t="str">
        <f>Simulações!CI1150</f>
        <v xml:space="preserve">SIGSAGPTLRRSSNDL_30W_38IBBRS
</v>
      </c>
      <c r="G1150" s="172">
        <f>Simulações!CN1150</f>
        <v>30</v>
      </c>
      <c r="H1150" s="172" t="str">
        <f>Simulações!CT1150</f>
        <v>Médio II</v>
      </c>
      <c r="I1150" s="172" t="str">
        <f>IF(Simulações!CU1150="","",Simulações!CU1150)</f>
        <v>Médio I</v>
      </c>
      <c r="J1150" s="172" t="str">
        <f>IF(Simulações!CX1150="","",Simulações!CX1150)</f>
        <v/>
      </c>
      <c r="K1150" s="176">
        <f>Simulações!AL1150</f>
        <v>4</v>
      </c>
      <c r="L1150" s="176">
        <f>Simulações!AS1150</f>
        <v>0</v>
      </c>
      <c r="M1150" s="172" t="str">
        <f>IF(Simulações!CY1150="","",Simulações!CY1150)</f>
        <v/>
      </c>
      <c r="N1150" s="172" t="str">
        <f>IF(Simulações!CZ1150="","",Simulações!CZ1150)</f>
        <v/>
      </c>
      <c r="O1150" s="172">
        <v>1</v>
      </c>
    </row>
    <row r="1151" spans="1:15" ht="14.25" customHeight="1" x14ac:dyDescent="0.25">
      <c r="A1151" s="1" t="str">
        <f>Simulações!D1151</f>
        <v>Rua Arnobio Marques [Estrutural]</v>
      </c>
      <c r="B1151" s="172" t="str">
        <f>Simulações!DK1151</f>
        <v>Sim</v>
      </c>
      <c r="C1151" s="183">
        <f>Simulações!K1151</f>
        <v>80</v>
      </c>
      <c r="D1151" s="172" t="str">
        <f>Simulações!G1151</f>
        <v>C4</v>
      </c>
      <c r="E1151" s="172" t="str">
        <f>Simulações!CH1151</f>
        <v>LEDSTAR</v>
      </c>
      <c r="F1151" s="184" t="str">
        <f>Simulações!CI1151</f>
        <v xml:space="preserve"> SL VT 9.1 44W</v>
      </c>
      <c r="G1151" s="172">
        <f>Simulações!CN1151</f>
        <v>44</v>
      </c>
      <c r="H1151" s="172" t="str">
        <f>Simulações!CT1151</f>
        <v>Médio I</v>
      </c>
      <c r="I1151" s="172" t="str">
        <f>IF(Simulações!CU1151="","",Simulações!CU1151)</f>
        <v/>
      </c>
      <c r="J1151" s="172" t="str">
        <f>IF(Simulações!CX1151="","",Simulações!CX1151)</f>
        <v/>
      </c>
      <c r="K1151" s="176">
        <f>Simulações!AL1151</f>
        <v>2</v>
      </c>
      <c r="L1151" s="176">
        <f>Simulações!AS1151</f>
        <v>0</v>
      </c>
      <c r="M1151" s="172" t="str">
        <f>IF(Simulações!CY1151="","",Simulações!CY1151)</f>
        <v/>
      </c>
      <c r="N1151" s="172" t="str">
        <f>IF(Simulações!CZ1151="","",Simulações!CZ1151)</f>
        <v/>
      </c>
      <c r="O1151" s="172">
        <v>1</v>
      </c>
    </row>
    <row r="1152" spans="1:15" ht="14.25" customHeight="1" x14ac:dyDescent="0.25">
      <c r="A1152" s="1" t="str">
        <f>Simulações!D1152</f>
        <v>Rua Arnobio Marques [Estrutural]</v>
      </c>
      <c r="B1152" s="172" t="str">
        <f>Simulações!DK1152</f>
        <v>Sim</v>
      </c>
      <c r="C1152" s="183">
        <f>Simulações!K1152</f>
        <v>80</v>
      </c>
      <c r="D1152" s="172" t="str">
        <f>Simulações!G1152</f>
        <v>C4</v>
      </c>
      <c r="E1152" s="172" t="str">
        <f>Simulações!CH1152</f>
        <v>SX LIGHTING</v>
      </c>
      <c r="F1152" s="172" t="str">
        <f>Simulações!CI1152</f>
        <v>SX-INEVO040HF</v>
      </c>
      <c r="G1152" s="172">
        <f>Simulações!CN1152</f>
        <v>39</v>
      </c>
      <c r="H1152" s="172" t="str">
        <f>Simulações!CT1152</f>
        <v>Médio I</v>
      </c>
      <c r="I1152" s="172" t="str">
        <f>IF(Simulações!CU1152="","",Simulações!CU1152)</f>
        <v/>
      </c>
      <c r="J1152" s="172" t="str">
        <f>IF(Simulações!CX1152="","",Simulações!CX1152)</f>
        <v/>
      </c>
      <c r="K1152" s="176">
        <f>Simulações!AL1152</f>
        <v>2</v>
      </c>
      <c r="L1152" s="176">
        <f>Simulações!AS1152</f>
        <v>0</v>
      </c>
      <c r="M1152" s="172" t="str">
        <f>IF(Simulações!CY1152="","",Simulações!CY1152)</f>
        <v/>
      </c>
      <c r="N1152" s="172" t="str">
        <f>IF(Simulações!CZ1152="","",Simulações!CZ1152)</f>
        <v/>
      </c>
      <c r="O1152" s="172">
        <v>1</v>
      </c>
    </row>
    <row r="1153" spans="1:15" ht="14.25" customHeight="1" x14ac:dyDescent="0.25">
      <c r="A1153" s="1" t="str">
        <f>Simulações!D1153</f>
        <v>Rua Arnobio Marques [Estrutural]</v>
      </c>
      <c r="B1153" s="172" t="str">
        <f>Simulações!DK1153</f>
        <v>Sim</v>
      </c>
      <c r="C1153" s="183">
        <f>Simulações!K1153</f>
        <v>80</v>
      </c>
      <c r="D1153" s="172" t="str">
        <f>Simulações!G1153</f>
        <v>C4</v>
      </c>
      <c r="E1153" s="172" t="str">
        <f>Simulações!CH1153</f>
        <v>TECNOWATT</v>
      </c>
      <c r="F1153" s="172" t="str">
        <f>Simulações!CI1153</f>
        <v xml:space="preserve">SIGSAGPTLRRSSNDL_40W_50IBBRS
</v>
      </c>
      <c r="G1153" s="172">
        <f>Simulações!CN1153</f>
        <v>40</v>
      </c>
      <c r="H1153" s="172" t="str">
        <f>Simulações!CT1153</f>
        <v>Médio I</v>
      </c>
      <c r="I1153" s="172" t="str">
        <f>IF(Simulações!CU1153="","",Simulações!CU1153)</f>
        <v/>
      </c>
      <c r="J1153" s="172" t="str">
        <f>IF(Simulações!CX1153="","",Simulações!CX1153)</f>
        <v/>
      </c>
      <c r="K1153" s="176">
        <f>Simulações!AL1153</f>
        <v>2</v>
      </c>
      <c r="L1153" s="176">
        <f>Simulações!AS1153</f>
        <v>0</v>
      </c>
      <c r="M1153" s="172" t="str">
        <f>IF(Simulações!CY1153="","",Simulações!CY1153)</f>
        <v/>
      </c>
      <c r="N1153" s="172" t="str">
        <f>IF(Simulações!CZ1153="","",Simulações!CZ1153)</f>
        <v/>
      </c>
      <c r="O1153" s="172">
        <v>1</v>
      </c>
    </row>
    <row r="1154" spans="1:15" ht="14.25" customHeight="1" x14ac:dyDescent="0.25">
      <c r="A1154" s="1" t="str">
        <f>Simulações!D1154</f>
        <v>Rua Joaquim Felipe [Estrutural]</v>
      </c>
      <c r="B1154" s="172" t="str">
        <f>Simulações!DK1154</f>
        <v>Sim</v>
      </c>
      <c r="C1154" s="183">
        <f>Simulações!K1154</f>
        <v>70</v>
      </c>
      <c r="D1154" s="172" t="str">
        <f>Simulações!G1154</f>
        <v>C4</v>
      </c>
      <c r="E1154" s="172" t="str">
        <f>Simulações!CH1154</f>
        <v>LEDSTAR</v>
      </c>
      <c r="F1154" s="184" t="str">
        <f>Simulações!CI1154</f>
        <v xml:space="preserve"> SL VT 9.1 28W</v>
      </c>
      <c r="G1154" s="172">
        <f>Simulações!CN1154</f>
        <v>28</v>
      </c>
      <c r="H1154" s="172" t="str">
        <f>Simulações!CT1154</f>
        <v>Médio I</v>
      </c>
      <c r="I1154" s="172" t="str">
        <f>IF(Simulações!CU1154="","",Simulações!CU1154)</f>
        <v/>
      </c>
      <c r="J1154" s="172" t="str">
        <f>IF(Simulações!CX1154="","",Simulações!CX1154)</f>
        <v/>
      </c>
      <c r="K1154" s="176">
        <f>Simulações!AL1154</f>
        <v>4</v>
      </c>
      <c r="L1154" s="176">
        <f>Simulações!AS1154</f>
        <v>4</v>
      </c>
      <c r="M1154" s="172" t="str">
        <f>IF(Simulações!CY1154="","",Simulações!CY1154)</f>
        <v/>
      </c>
      <c r="N1154" s="172" t="str">
        <f>IF(Simulações!CZ1154="","",Simulações!CZ1154)</f>
        <v/>
      </c>
      <c r="O1154" s="172">
        <v>1</v>
      </c>
    </row>
    <row r="1155" spans="1:15" ht="14.25" customHeight="1" x14ac:dyDescent="0.25">
      <c r="A1155" s="1" t="str">
        <f>Simulações!D1155</f>
        <v>Rua Joaquim Felipe [Estrutural]</v>
      </c>
      <c r="B1155" s="172" t="str">
        <f>Simulações!DK1155</f>
        <v>Sim</v>
      </c>
      <c r="C1155" s="183">
        <f>Simulações!K1155</f>
        <v>70</v>
      </c>
      <c r="D1155" s="172" t="str">
        <f>Simulações!G1155</f>
        <v>C4</v>
      </c>
      <c r="E1155" s="172" t="str">
        <f>Simulações!CH1155</f>
        <v>SX LIGHTING</v>
      </c>
      <c r="F1155" s="172" t="str">
        <f>Simulações!CI1155</f>
        <v>SX-INEVO030HF</v>
      </c>
      <c r="G1155" s="172">
        <f>Simulações!CN1155</f>
        <v>31</v>
      </c>
      <c r="H1155" s="172" t="str">
        <f>Simulações!CT1155</f>
        <v>Médio I</v>
      </c>
      <c r="I1155" s="172" t="str">
        <f>IF(Simulações!CU1155="","",Simulações!CU1155)</f>
        <v/>
      </c>
      <c r="J1155" s="172" t="str">
        <f>IF(Simulações!CX1155="","",Simulações!CX1155)</f>
        <v/>
      </c>
      <c r="K1155" s="176">
        <f>Simulações!AL1155</f>
        <v>4</v>
      </c>
      <c r="L1155" s="176">
        <f>Simulações!AS1155</f>
        <v>4</v>
      </c>
      <c r="M1155" s="172" t="str">
        <f>IF(Simulações!CY1155="","",Simulações!CY1155)</f>
        <v/>
      </c>
      <c r="N1155" s="172" t="str">
        <f>IF(Simulações!CZ1155="","",Simulações!CZ1155)</f>
        <v/>
      </c>
      <c r="O1155" s="172">
        <v>1</v>
      </c>
    </row>
    <row r="1156" spans="1:15" ht="14.25" customHeight="1" x14ac:dyDescent="0.25">
      <c r="A1156" s="1" t="str">
        <f>Simulações!D1156</f>
        <v>Rua Joaquim Felipe [Estrutural]</v>
      </c>
      <c r="B1156" s="172" t="str">
        <f>Simulações!DK1156</f>
        <v>Sim</v>
      </c>
      <c r="C1156" s="183">
        <f>Simulações!K1156</f>
        <v>70</v>
      </c>
      <c r="D1156" s="172" t="str">
        <f>Simulações!G1156</f>
        <v>C4</v>
      </c>
      <c r="E1156" s="172" t="str">
        <f>Simulações!CH1156</f>
        <v>TECNOWATT</v>
      </c>
      <c r="F1156" s="172" t="str">
        <f>Simulações!CI1156</f>
        <v xml:space="preserve">SIGSAGPTLRRSSNDL_30W_38IBBRS
</v>
      </c>
      <c r="G1156" s="172">
        <f>Simulações!CN1156</f>
        <v>30</v>
      </c>
      <c r="H1156" s="172" t="str">
        <f>Simulações!CT1156</f>
        <v>Médio I</v>
      </c>
      <c r="I1156" s="172" t="str">
        <f>IF(Simulações!CU1156="","",Simulações!CU1156)</f>
        <v/>
      </c>
      <c r="J1156" s="172" t="str">
        <f>IF(Simulações!CX1156="","",Simulações!CX1156)</f>
        <v/>
      </c>
      <c r="K1156" s="176">
        <f>Simulações!AL1156</f>
        <v>4</v>
      </c>
      <c r="L1156" s="176">
        <f>Simulações!AS1156</f>
        <v>4</v>
      </c>
      <c r="M1156" s="172" t="str">
        <f>IF(Simulações!CY1156="","",Simulações!CY1156)</f>
        <v/>
      </c>
      <c r="N1156" s="172" t="str">
        <f>IF(Simulações!CZ1156="","",Simulações!CZ1156)</f>
        <v/>
      </c>
      <c r="O1156" s="172">
        <v>1</v>
      </c>
    </row>
    <row r="1157" spans="1:15" ht="14.25" customHeight="1" x14ac:dyDescent="0.25">
      <c r="A1157" s="1" t="str">
        <f>Simulações!D1157</f>
        <v>Avenida Conde Da Boa Vista [Estrutural]</v>
      </c>
      <c r="B1157" s="172" t="str">
        <f>Simulações!DK1157</f>
        <v>Sim</v>
      </c>
      <c r="C1157" s="183">
        <f>Simulações!K1157</f>
        <v>60</v>
      </c>
      <c r="D1157" s="172" t="str">
        <f>Simulações!G1157</f>
        <v>C2</v>
      </c>
      <c r="E1157" s="172" t="str">
        <f>Simulações!CH1157</f>
        <v>LEDSTAR</v>
      </c>
      <c r="F1157" s="184" t="str">
        <f>Simulações!CI1157</f>
        <v xml:space="preserve"> SL VT 9.1 72W</v>
      </c>
      <c r="G1157" s="172">
        <f>Simulações!CN1157</f>
        <v>72</v>
      </c>
      <c r="H1157" s="172" t="str">
        <f>Simulações!CT1157</f>
        <v>Curto I</v>
      </c>
      <c r="I1157" s="172" t="str">
        <f>IF(Simulações!CU1157="","",Simulações!CU1157)</f>
        <v>Médio I</v>
      </c>
      <c r="J1157" s="172" t="str">
        <f>IF(Simulações!CX1157="","",Simulações!CX1157)</f>
        <v/>
      </c>
      <c r="K1157" s="176">
        <f>Simulações!AL1157</f>
        <v>2</v>
      </c>
      <c r="L1157" s="176">
        <f>Simulações!AS1157</f>
        <v>0</v>
      </c>
      <c r="M1157" s="172" t="str">
        <f>IF(Simulações!CY1157="","",Simulações!CY1157)</f>
        <v/>
      </c>
      <c r="N1157" s="172" t="str">
        <f>IF(Simulações!CZ1157="","",Simulações!CZ1157)</f>
        <v/>
      </c>
      <c r="O1157" s="172">
        <v>1</v>
      </c>
    </row>
    <row r="1158" spans="1:15" ht="14.25" customHeight="1" x14ac:dyDescent="0.25">
      <c r="A1158" s="1" t="str">
        <f>Simulações!D1158</f>
        <v>Avenida Conde Da Boa Vista [Estrutural]</v>
      </c>
      <c r="B1158" s="172" t="str">
        <f>Simulações!DK1158</f>
        <v>Sim</v>
      </c>
      <c r="C1158" s="183">
        <f>Simulações!K1158</f>
        <v>60</v>
      </c>
      <c r="D1158" s="172" t="str">
        <f>Simulações!G1158</f>
        <v>C2</v>
      </c>
      <c r="E1158" s="172" t="str">
        <f>Simulações!CH1158</f>
        <v>SX LIGHTING</v>
      </c>
      <c r="F1158" s="172" t="str">
        <f>Simulações!CI1158</f>
        <v>SX-INLPP070HF</v>
      </c>
      <c r="G1158" s="172">
        <f>Simulações!CN1158</f>
        <v>70</v>
      </c>
      <c r="H1158" s="172" t="str">
        <f>Simulações!CT1158</f>
        <v>Curto I</v>
      </c>
      <c r="I1158" s="172" t="str">
        <f>IF(Simulações!CU1158="","",Simulações!CU1158)</f>
        <v>Médio I</v>
      </c>
      <c r="J1158" s="172" t="str">
        <f>IF(Simulações!CX1158="","",Simulações!CX1158)</f>
        <v/>
      </c>
      <c r="K1158" s="176">
        <f>Simulações!AL1158</f>
        <v>2</v>
      </c>
      <c r="L1158" s="176">
        <f>Simulações!AS1158</f>
        <v>0</v>
      </c>
      <c r="M1158" s="172" t="str">
        <f>IF(Simulações!CY1158="","",Simulações!CY1158)</f>
        <v/>
      </c>
      <c r="N1158" s="172" t="str">
        <f>IF(Simulações!CZ1158="","",Simulações!CZ1158)</f>
        <v/>
      </c>
      <c r="O1158" s="172">
        <v>1</v>
      </c>
    </row>
    <row r="1159" spans="1:15" ht="14.25" customHeight="1" x14ac:dyDescent="0.25">
      <c r="A1159" s="1" t="str">
        <f>Simulações!D1159</f>
        <v>Avenida Conde Da Boa Vista [Estrutural]</v>
      </c>
      <c r="B1159" s="172" t="str">
        <f>Simulações!DK1159</f>
        <v>Sim</v>
      </c>
      <c r="C1159" s="183">
        <f>Simulações!K1159</f>
        <v>60</v>
      </c>
      <c r="D1159" s="172" t="str">
        <f>Simulações!G1159</f>
        <v>C2</v>
      </c>
      <c r="E1159" s="172" t="str">
        <f>Simulações!CH1159</f>
        <v>TECNOWATT</v>
      </c>
      <c r="F1159" s="172" t="str">
        <f>Simulações!CI1159</f>
        <v xml:space="preserve">SIGSAGPTLRRSSNDL_60W_73IBBRS
</v>
      </c>
      <c r="G1159" s="172">
        <f>Simulações!CN1159</f>
        <v>60</v>
      </c>
      <c r="H1159" s="172" t="str">
        <f>Simulações!CT1159</f>
        <v>Curto I</v>
      </c>
      <c r="I1159" s="172" t="str">
        <f>IF(Simulações!CU1159="","",Simulações!CU1159)</f>
        <v>Médio I</v>
      </c>
      <c r="J1159" s="172" t="str">
        <f>IF(Simulações!CX1159="","",Simulações!CX1159)</f>
        <v/>
      </c>
      <c r="K1159" s="176">
        <f>Simulações!AL1159</f>
        <v>2</v>
      </c>
      <c r="L1159" s="176">
        <f>Simulações!AS1159</f>
        <v>0</v>
      </c>
      <c r="M1159" s="172" t="str">
        <f>IF(Simulações!CY1159="","",Simulações!CY1159)</f>
        <v/>
      </c>
      <c r="N1159" s="172" t="str">
        <f>IF(Simulações!CZ1159="","",Simulações!CZ1159)</f>
        <v/>
      </c>
      <c r="O1159" s="172">
        <v>1</v>
      </c>
    </row>
    <row r="1160" spans="1:15" ht="14.25" customHeight="1" x14ac:dyDescent="0.25">
      <c r="A1160" s="1" t="str">
        <f>Simulações!D1160</f>
        <v>Rua Capitao Ruy Lucena [Estrutural]</v>
      </c>
      <c r="B1160" s="172" t="str">
        <f>Simulações!DK1160</f>
        <v>Sim</v>
      </c>
      <c r="C1160" s="183">
        <f>Simulações!K1160</f>
        <v>96</v>
      </c>
      <c r="D1160" s="172" t="str">
        <f>Simulações!G1160</f>
        <v>C5</v>
      </c>
      <c r="E1160" s="172" t="str">
        <f>Simulações!CH1160</f>
        <v>LEDSTAR</v>
      </c>
      <c r="F1160" s="184" t="str">
        <f>Simulações!CI1160</f>
        <v xml:space="preserve"> SL VT 9.1 17W</v>
      </c>
      <c r="G1160" s="172">
        <f>Simulações!CN1160</f>
        <v>17</v>
      </c>
      <c r="H1160" s="172" t="str">
        <f>Simulações!CT1160</f>
        <v>Médio II</v>
      </c>
      <c r="I1160" s="172" t="str">
        <f>IF(Simulações!CU1160="","",Simulações!CU1160)</f>
        <v/>
      </c>
      <c r="J1160" s="172" t="str">
        <f>IF(Simulações!CX1160="","",Simulações!CX1160)</f>
        <v/>
      </c>
      <c r="K1160" s="176">
        <f>Simulações!AL1160</f>
        <v>2</v>
      </c>
      <c r="L1160" s="176">
        <f>Simulações!AS1160</f>
        <v>0</v>
      </c>
      <c r="M1160" s="172" t="str">
        <f>IF(Simulações!CY1160="","",Simulações!CY1160)</f>
        <v/>
      </c>
      <c r="N1160" s="172" t="str">
        <f>IF(Simulações!CZ1160="","",Simulações!CZ1160)</f>
        <v/>
      </c>
      <c r="O1160" s="172">
        <v>1</v>
      </c>
    </row>
    <row r="1161" spans="1:15" ht="14.25" customHeight="1" x14ac:dyDescent="0.25">
      <c r="A1161" s="1" t="str">
        <f>Simulações!D1161</f>
        <v>Rua Capitao Ruy Lucena [Estrutural]</v>
      </c>
      <c r="B1161" s="172" t="str">
        <f>Simulações!DK1161</f>
        <v>Sim</v>
      </c>
      <c r="C1161" s="183">
        <f>Simulações!K1161</f>
        <v>96</v>
      </c>
      <c r="D1161" s="172" t="str">
        <f>Simulações!G1161</f>
        <v>C5</v>
      </c>
      <c r="E1161" s="172" t="str">
        <f>Simulações!CH1161</f>
        <v>SX LIGHTING</v>
      </c>
      <c r="F1161" s="172" t="str">
        <f>Simulações!CI1161</f>
        <v>SX-INEVO020HF</v>
      </c>
      <c r="G1161" s="172">
        <f>Simulações!CN1161</f>
        <v>22.5</v>
      </c>
      <c r="H1161" s="172" t="str">
        <f>Simulações!CT1161</f>
        <v>Médio II</v>
      </c>
      <c r="I1161" s="172" t="str">
        <f>IF(Simulações!CU1161="","",Simulações!CU1161)</f>
        <v/>
      </c>
      <c r="J1161" s="172" t="str">
        <f>IF(Simulações!CX1161="","",Simulações!CX1161)</f>
        <v/>
      </c>
      <c r="K1161" s="176">
        <f>Simulações!AL1161</f>
        <v>2</v>
      </c>
      <c r="L1161" s="176">
        <f>Simulações!AS1161</f>
        <v>0</v>
      </c>
      <c r="M1161" s="172" t="str">
        <f>IF(Simulações!CY1161="","",Simulações!CY1161)</f>
        <v/>
      </c>
      <c r="N1161" s="172" t="str">
        <f>IF(Simulações!CZ1161="","",Simulações!CZ1161)</f>
        <v/>
      </c>
      <c r="O1161" s="172">
        <v>1</v>
      </c>
    </row>
    <row r="1162" spans="1:15" ht="14.25" customHeight="1" x14ac:dyDescent="0.25">
      <c r="A1162" s="1" t="str">
        <f>Simulações!D1162</f>
        <v>Rua Capitao Ruy Lucena [Estrutural]</v>
      </c>
      <c r="B1162" s="172" t="str">
        <f>Simulações!DK1162</f>
        <v>Sim</v>
      </c>
      <c r="C1162" s="183">
        <f>Simulações!K1162</f>
        <v>96</v>
      </c>
      <c r="D1162" s="172" t="str">
        <f>Simulações!G1162</f>
        <v>C5</v>
      </c>
      <c r="E1162" s="172" t="str">
        <f>Simulações!CH1162</f>
        <v>TECNOWATT</v>
      </c>
      <c r="F1162" s="172" t="str">
        <f>Simulações!CI1162</f>
        <v xml:space="preserve">SIGSAGPTLRRSSNDL_30W_38IBBRS
</v>
      </c>
      <c r="G1162" s="172">
        <f>Simulações!CN1162</f>
        <v>30</v>
      </c>
      <c r="H1162" s="172" t="str">
        <f>Simulações!CT1162</f>
        <v>Médio II</v>
      </c>
      <c r="I1162" s="172" t="str">
        <f>IF(Simulações!CU1162="","",Simulações!CU1162)</f>
        <v/>
      </c>
      <c r="J1162" s="172" t="str">
        <f>IF(Simulações!CX1162="","",Simulações!CX1162)</f>
        <v/>
      </c>
      <c r="K1162" s="176">
        <f>Simulações!AL1162</f>
        <v>2</v>
      </c>
      <c r="L1162" s="176">
        <f>Simulações!AS1162</f>
        <v>0</v>
      </c>
      <c r="M1162" s="172" t="str">
        <f>IF(Simulações!CY1162="","",Simulações!CY1162)</f>
        <v/>
      </c>
      <c r="N1162" s="172" t="str">
        <f>IF(Simulações!CZ1162="","",Simulações!CZ1162)</f>
        <v/>
      </c>
      <c r="O1162" s="172">
        <v>1</v>
      </c>
    </row>
    <row r="1163" spans="1:15" ht="14.25" customHeight="1" x14ac:dyDescent="0.25">
      <c r="A1163" s="1" t="str">
        <f>Simulações!D1163</f>
        <v>Professor Jose Dos Anjos [Estrutural]</v>
      </c>
      <c r="B1163" s="172" t="str">
        <f>Simulações!DK1163</f>
        <v>Sim</v>
      </c>
      <c r="C1163" s="183">
        <f>Simulações!K1163</f>
        <v>70</v>
      </c>
      <c r="D1163" s="172" t="str">
        <f>Simulações!G1163</f>
        <v>C5</v>
      </c>
      <c r="E1163" s="172" t="str">
        <f>Simulações!CH1163</f>
        <v>LEDSTAR</v>
      </c>
      <c r="F1163" s="184" t="str">
        <f>Simulações!CI1163</f>
        <v xml:space="preserve"> SL VT 9.1 35W</v>
      </c>
      <c r="G1163" s="172">
        <f>Simulações!CN1163</f>
        <v>35</v>
      </c>
      <c r="H1163" s="172" t="str">
        <f>Simulações!CT1163</f>
        <v>Longo I</v>
      </c>
      <c r="I1163" s="172" t="str">
        <f>IF(Simulações!CU1163="","",Simulações!CU1163)</f>
        <v>Curto II</v>
      </c>
      <c r="J1163" s="172" t="str">
        <f>IF(Simulações!CX1163="","",Simulações!CX1163)</f>
        <v/>
      </c>
      <c r="K1163" s="176">
        <f>Simulações!AL1163</f>
        <v>0</v>
      </c>
      <c r="L1163" s="176">
        <f>Simulações!AS1163</f>
        <v>0</v>
      </c>
      <c r="M1163" s="172" t="str">
        <f>IF(Simulações!CY1163="","",Simulações!CY1163)</f>
        <v/>
      </c>
      <c r="N1163" s="172" t="str">
        <f>IF(Simulações!CZ1163="","",Simulações!CZ1163)</f>
        <v/>
      </c>
      <c r="O1163" s="172">
        <v>1</v>
      </c>
    </row>
    <row r="1164" spans="1:15" ht="14.25" customHeight="1" x14ac:dyDescent="0.25">
      <c r="A1164" s="1" t="str">
        <f>Simulações!D1164</f>
        <v>Professor Jose Dos Anjos [Estrutural]</v>
      </c>
      <c r="B1164" s="172" t="str">
        <f>Simulações!DK1164</f>
        <v>Sim</v>
      </c>
      <c r="C1164" s="183">
        <f>Simulações!K1164</f>
        <v>70</v>
      </c>
      <c r="D1164" s="172" t="str">
        <f>Simulações!G1164</f>
        <v>C5</v>
      </c>
      <c r="E1164" s="172" t="str">
        <f>Simulações!CH1164</f>
        <v>SX LIGHTING</v>
      </c>
      <c r="F1164" s="172" t="str">
        <f>Simulações!CI1164</f>
        <v>SX-INEVO040HF</v>
      </c>
      <c r="G1164" s="172">
        <f>Simulações!CN1164</f>
        <v>39</v>
      </c>
      <c r="H1164" s="172" t="str">
        <f>Simulações!CT1164</f>
        <v>Longo I</v>
      </c>
      <c r="I1164" s="172" t="str">
        <f>IF(Simulações!CU1164="","",Simulações!CU1164)</f>
        <v>Curto II</v>
      </c>
      <c r="J1164" s="172" t="str">
        <f>IF(Simulações!CX1164="","",Simulações!CX1164)</f>
        <v/>
      </c>
      <c r="K1164" s="176">
        <f>Simulações!AL1164</f>
        <v>0</v>
      </c>
      <c r="L1164" s="176">
        <f>Simulações!AS1164</f>
        <v>0</v>
      </c>
      <c r="M1164" s="172" t="str">
        <f>IF(Simulações!CY1164="","",Simulações!CY1164)</f>
        <v/>
      </c>
      <c r="N1164" s="172" t="str">
        <f>IF(Simulações!CZ1164="","",Simulações!CZ1164)</f>
        <v/>
      </c>
      <c r="O1164" s="172">
        <v>1</v>
      </c>
    </row>
    <row r="1165" spans="1:15" ht="14.25" customHeight="1" x14ac:dyDescent="0.25">
      <c r="A1165" s="1" t="str">
        <f>Simulações!D1165</f>
        <v>Professor Jose Dos Anjos [Estrutural]</v>
      </c>
      <c r="B1165" s="172" t="str">
        <f>Simulações!DK1165</f>
        <v>Sim</v>
      </c>
      <c r="C1165" s="183">
        <f>Simulações!K1165</f>
        <v>70</v>
      </c>
      <c r="D1165" s="172" t="str">
        <f>Simulações!G1165</f>
        <v>C5</v>
      </c>
      <c r="E1165" s="172" t="str">
        <f>Simulações!CH1165</f>
        <v>TECNOWATT</v>
      </c>
      <c r="F1165" s="172" t="str">
        <f>Simulações!CI1165</f>
        <v xml:space="preserve">SIGSAGPTLRRSSNDL_30W_38IBBRS
</v>
      </c>
      <c r="G1165" s="172">
        <f>Simulações!CN1165</f>
        <v>30</v>
      </c>
      <c r="H1165" s="172" t="str">
        <f>Simulações!CT1165</f>
        <v>Longo I</v>
      </c>
      <c r="I1165" s="172" t="str">
        <f>IF(Simulações!CU1165="","",Simulações!CU1165)</f>
        <v>Curto II</v>
      </c>
      <c r="J1165" s="172" t="str">
        <f>IF(Simulações!CX1165="","",Simulações!CX1165)</f>
        <v/>
      </c>
      <c r="K1165" s="176">
        <f>Simulações!AL1165</f>
        <v>0</v>
      </c>
      <c r="L1165" s="176">
        <f>Simulações!AS1165</f>
        <v>0</v>
      </c>
      <c r="M1165" s="172" t="str">
        <f>IF(Simulações!CY1165="","",Simulações!CY1165)</f>
        <v/>
      </c>
      <c r="N1165" s="172" t="str">
        <f>IF(Simulações!CZ1165="","",Simulações!CZ1165)</f>
        <v/>
      </c>
      <c r="O1165" s="172">
        <v>1</v>
      </c>
    </row>
    <row r="1166" spans="1:15" ht="14.25" customHeight="1" x14ac:dyDescent="0.25">
      <c r="A1166" s="1" t="str">
        <f>Simulações!D1166</f>
        <v>Rua Da Regeneracao [Estrutural]</v>
      </c>
      <c r="B1166" s="172" t="str">
        <f>Simulações!DK1166</f>
        <v>Sim</v>
      </c>
      <c r="C1166" s="183">
        <f>Simulações!K1166</f>
        <v>150</v>
      </c>
      <c r="D1166" s="172" t="str">
        <f>Simulações!G1166</f>
        <v>C3</v>
      </c>
      <c r="E1166" s="172" t="str">
        <f>Simulações!CH1166</f>
        <v>LEDSTAR</v>
      </c>
      <c r="F1166" s="184" t="str">
        <f>Simulações!CI1166</f>
        <v xml:space="preserve"> SL VT 9.1 17W</v>
      </c>
      <c r="G1166" s="172">
        <f>Simulações!CN1166</f>
        <v>17</v>
      </c>
      <c r="H1166" s="172" t="str">
        <f>Simulações!CT1166</f>
        <v>Longo I</v>
      </c>
      <c r="I1166" s="172" t="str">
        <f>IF(Simulações!CU1166="","",Simulações!CU1166)</f>
        <v/>
      </c>
      <c r="J1166" s="172" t="str">
        <f>IF(Simulações!CX1166="","",Simulações!CX1166)</f>
        <v/>
      </c>
      <c r="K1166" s="176">
        <f>Simulações!AL1166</f>
        <v>0</v>
      </c>
      <c r="L1166" s="176">
        <f>Simulações!AS1166</f>
        <v>0</v>
      </c>
      <c r="M1166" s="172" t="str">
        <f>IF(Simulações!CY1166="","",Simulações!CY1166)</f>
        <v/>
      </c>
      <c r="N1166" s="172" t="str">
        <f>IF(Simulações!CZ1166="","",Simulações!CZ1166)</f>
        <v/>
      </c>
      <c r="O1166" s="172">
        <v>1</v>
      </c>
    </row>
    <row r="1167" spans="1:15" ht="14.25" customHeight="1" x14ac:dyDescent="0.25">
      <c r="A1167" s="1" t="str">
        <f>Simulações!D1167</f>
        <v>Rua Da Regeneracao [Estrutural]</v>
      </c>
      <c r="B1167" s="172" t="str">
        <f>Simulações!DK1167</f>
        <v>Sim</v>
      </c>
      <c r="C1167" s="183">
        <f>Simulações!K1167</f>
        <v>150</v>
      </c>
      <c r="D1167" s="172" t="str">
        <f>Simulações!G1167</f>
        <v>C3</v>
      </c>
      <c r="E1167" s="172" t="str">
        <f>Simulações!CH1167</f>
        <v>SX LIGHTING</v>
      </c>
      <c r="F1167" s="172" t="str">
        <f>Simulações!CI1167</f>
        <v>SX-INEVO020HF</v>
      </c>
      <c r="G1167" s="172">
        <f>Simulações!CN1167</f>
        <v>22.5</v>
      </c>
      <c r="H1167" s="172" t="str">
        <f>Simulações!CT1167</f>
        <v>Longo I</v>
      </c>
      <c r="I1167" s="172" t="str">
        <f>IF(Simulações!CU1167="","",Simulações!CU1167)</f>
        <v/>
      </c>
      <c r="J1167" s="172" t="str">
        <f>IF(Simulações!CX1167="","",Simulações!CX1167)</f>
        <v/>
      </c>
      <c r="K1167" s="176">
        <f>Simulações!AL1167</f>
        <v>0</v>
      </c>
      <c r="L1167" s="176">
        <f>Simulações!AS1167</f>
        <v>0</v>
      </c>
      <c r="M1167" s="172" t="str">
        <f>IF(Simulações!CY1167="","",Simulações!CY1167)</f>
        <v/>
      </c>
      <c r="N1167" s="172" t="str">
        <f>IF(Simulações!CZ1167="","",Simulações!CZ1167)</f>
        <v/>
      </c>
      <c r="O1167" s="172">
        <v>1</v>
      </c>
    </row>
    <row r="1168" spans="1:15" ht="14.25" customHeight="1" x14ac:dyDescent="0.25">
      <c r="A1168" s="1" t="str">
        <f>Simulações!D1168</f>
        <v>Rua Da Regeneracao [Estrutural]</v>
      </c>
      <c r="B1168" s="172" t="str">
        <f>Simulações!DK1168</f>
        <v>Sim</v>
      </c>
      <c r="C1168" s="183">
        <f>Simulações!K1168</f>
        <v>150</v>
      </c>
      <c r="D1168" s="172" t="str">
        <f>Simulações!G1168</f>
        <v>C3</v>
      </c>
      <c r="E1168" s="172" t="str">
        <f>Simulações!CH1168</f>
        <v>TECNOWATT</v>
      </c>
      <c r="F1168" s="172" t="str">
        <f>Simulações!CI1168</f>
        <v xml:space="preserve">SIGSAGPTLRRSSNDL_30W_38IBBRS
</v>
      </c>
      <c r="G1168" s="172">
        <f>Simulações!CN1168</f>
        <v>30</v>
      </c>
      <c r="H1168" s="172" t="str">
        <f>Simulações!CT1168</f>
        <v>Longo I</v>
      </c>
      <c r="I1168" s="172" t="str">
        <f>IF(Simulações!CU1168="","",Simulações!CU1168)</f>
        <v/>
      </c>
      <c r="J1168" s="172" t="str">
        <f>IF(Simulações!CX1168="","",Simulações!CX1168)</f>
        <v/>
      </c>
      <c r="K1168" s="176">
        <f>Simulações!AL1168</f>
        <v>0</v>
      </c>
      <c r="L1168" s="176">
        <f>Simulações!AS1168</f>
        <v>0</v>
      </c>
      <c r="M1168" s="172" t="str">
        <f>IF(Simulações!CY1168="","",Simulações!CY1168)</f>
        <v/>
      </c>
      <c r="N1168" s="172" t="str">
        <f>IF(Simulações!CZ1168="","",Simulações!CZ1168)</f>
        <v/>
      </c>
      <c r="O1168" s="172">
        <v>1</v>
      </c>
    </row>
    <row r="1169" spans="1:15" ht="14.25" customHeight="1" x14ac:dyDescent="0.25">
      <c r="A1169" s="1" t="str">
        <f>Simulações!D1169</f>
        <v>R. Jaco Velosino [Estrutural]</v>
      </c>
      <c r="B1169" s="172" t="str">
        <f>Simulações!DK1169</f>
        <v>Sim</v>
      </c>
      <c r="C1169" s="183">
        <f>Simulações!K1169</f>
        <v>70</v>
      </c>
      <c r="D1169" s="172" t="str">
        <f>Simulações!G1169</f>
        <v>C3</v>
      </c>
      <c r="E1169" s="172" t="str">
        <f>Simulações!CH1169</f>
        <v>LEDSTAR</v>
      </c>
      <c r="F1169" s="184" t="str">
        <f>Simulações!CI1169</f>
        <v xml:space="preserve"> SL VT 9.1 52W</v>
      </c>
      <c r="G1169" s="172">
        <f>Simulações!CN1169</f>
        <v>52</v>
      </c>
      <c r="H1169" s="172" t="str">
        <f>Simulações!CT1169</f>
        <v>Médio I</v>
      </c>
      <c r="I1169" s="172" t="str">
        <f>IF(Simulações!CU1169="","",Simulações!CU1169)</f>
        <v/>
      </c>
      <c r="J1169" s="172" t="str">
        <f>IF(Simulações!CX1169="","",Simulações!CX1169)</f>
        <v/>
      </c>
      <c r="K1169" s="176">
        <f>Simulações!AL1169</f>
        <v>0</v>
      </c>
      <c r="L1169" s="176">
        <f>Simulações!AS1169</f>
        <v>0</v>
      </c>
      <c r="M1169" s="172" t="str">
        <f>IF(Simulações!CY1169="","",Simulações!CY1169)</f>
        <v/>
      </c>
      <c r="N1169" s="172" t="str">
        <f>IF(Simulações!CZ1169="","",Simulações!CZ1169)</f>
        <v/>
      </c>
      <c r="O1169" s="172">
        <v>1</v>
      </c>
    </row>
    <row r="1170" spans="1:15" ht="14.25" customHeight="1" x14ac:dyDescent="0.25">
      <c r="A1170" s="1" t="str">
        <f>Simulações!D1170</f>
        <v>R. Jaco Velosino [Estrutural]</v>
      </c>
      <c r="B1170" s="172" t="str">
        <f>Simulações!DK1170</f>
        <v>Sim</v>
      </c>
      <c r="C1170" s="183">
        <f>Simulações!K1170</f>
        <v>70</v>
      </c>
      <c r="D1170" s="172" t="str">
        <f>Simulações!G1170</f>
        <v>C3</v>
      </c>
      <c r="E1170" s="172" t="str">
        <f>Simulações!CH1170</f>
        <v>SX LIGHTING</v>
      </c>
      <c r="F1170" s="172" t="str">
        <f>Simulações!CI1170</f>
        <v>SX-INEVO050HF</v>
      </c>
      <c r="G1170" s="172">
        <f>Simulações!CN1170</f>
        <v>50</v>
      </c>
      <c r="H1170" s="172" t="str">
        <f>Simulações!CT1170</f>
        <v>Médio I</v>
      </c>
      <c r="I1170" s="172" t="str">
        <f>IF(Simulações!CU1170="","",Simulações!CU1170)</f>
        <v/>
      </c>
      <c r="J1170" s="172" t="str">
        <f>IF(Simulações!CX1170="","",Simulações!CX1170)</f>
        <v/>
      </c>
      <c r="K1170" s="176">
        <f>Simulações!AL1170</f>
        <v>0</v>
      </c>
      <c r="L1170" s="176">
        <f>Simulações!AS1170</f>
        <v>0</v>
      </c>
      <c r="M1170" s="172" t="str">
        <f>IF(Simulações!CY1170="","",Simulações!CY1170)</f>
        <v/>
      </c>
      <c r="N1170" s="172" t="str">
        <f>IF(Simulações!CZ1170="","",Simulações!CZ1170)</f>
        <v/>
      </c>
      <c r="O1170" s="172">
        <v>1</v>
      </c>
    </row>
    <row r="1171" spans="1:15" ht="14.25" customHeight="1" x14ac:dyDescent="0.25">
      <c r="A1171" s="1" t="str">
        <f>Simulações!D1171</f>
        <v>R. Jaco Velosino [Estrutural]</v>
      </c>
      <c r="B1171" s="172" t="str">
        <f>Simulações!DK1171</f>
        <v>Sim</v>
      </c>
      <c r="C1171" s="183">
        <f>Simulações!K1171</f>
        <v>70</v>
      </c>
      <c r="D1171" s="172" t="str">
        <f>Simulações!G1171</f>
        <v>C3</v>
      </c>
      <c r="E1171" s="172" t="str">
        <f>Simulações!CH1171</f>
        <v>TECNOWATT</v>
      </c>
      <c r="F1171" s="172" t="str">
        <f>Simulações!CI1171</f>
        <v xml:space="preserve">SIGSAGPTLRRSSNDL_40W_50IBBRS
</v>
      </c>
      <c r="G1171" s="172">
        <f>Simulações!CN1171</f>
        <v>40</v>
      </c>
      <c r="H1171" s="172" t="str">
        <f>Simulações!CT1171</f>
        <v>Médio I</v>
      </c>
      <c r="I1171" s="172" t="str">
        <f>IF(Simulações!CU1171="","",Simulações!CU1171)</f>
        <v/>
      </c>
      <c r="J1171" s="172" t="str">
        <f>IF(Simulações!CX1171="","",Simulações!CX1171)</f>
        <v/>
      </c>
      <c r="K1171" s="176">
        <f>Simulações!AL1171</f>
        <v>0</v>
      </c>
      <c r="L1171" s="176">
        <f>Simulações!AS1171</f>
        <v>0</v>
      </c>
      <c r="M1171" s="172" t="str">
        <f>IF(Simulações!CY1171="","",Simulações!CY1171)</f>
        <v/>
      </c>
      <c r="N1171" s="172" t="str">
        <f>IF(Simulações!CZ1171="","",Simulações!CZ1171)</f>
        <v/>
      </c>
      <c r="O1171" s="172">
        <v>1</v>
      </c>
    </row>
    <row r="1172" spans="1:15" ht="14.25" customHeight="1" x14ac:dyDescent="0.25">
      <c r="A1172" s="1" t="str">
        <f>Simulações!D1172</f>
        <v>Rua Luiz Avelino de Andrade [Estrutural]</v>
      </c>
      <c r="B1172" s="172" t="str">
        <f>Simulações!DK1172</f>
        <v>Sim</v>
      </c>
      <c r="C1172" s="183">
        <f>Simulações!K1172</f>
        <v>70</v>
      </c>
      <c r="D1172" s="172" t="str">
        <f>Simulações!G1172</f>
        <v>C4</v>
      </c>
      <c r="E1172" s="172" t="str">
        <f>Simulações!CH1172</f>
        <v>LEDSTAR</v>
      </c>
      <c r="F1172" s="184" t="str">
        <f>Simulações!CI1172</f>
        <v xml:space="preserve"> SL VT 9.1 44W</v>
      </c>
      <c r="G1172" s="172">
        <f>Simulações!CN1172</f>
        <v>44</v>
      </c>
      <c r="H1172" s="172" t="str">
        <f>Simulações!CT1172</f>
        <v>Curto II</v>
      </c>
      <c r="I1172" s="172" t="str">
        <f>IF(Simulações!CU1172="","",Simulações!CU1172)</f>
        <v/>
      </c>
      <c r="J1172" s="172" t="str">
        <f>IF(Simulações!CX1172="","",Simulações!CX1172)</f>
        <v/>
      </c>
      <c r="K1172" s="176">
        <f>Simulações!AL1172</f>
        <v>0</v>
      </c>
      <c r="L1172" s="176">
        <f>Simulações!AS1172</f>
        <v>0</v>
      </c>
      <c r="M1172" s="172" t="str">
        <f>IF(Simulações!CY1172="","",Simulações!CY1172)</f>
        <v/>
      </c>
      <c r="N1172" s="172" t="str">
        <f>IF(Simulações!CZ1172="","",Simulações!CZ1172)</f>
        <v/>
      </c>
      <c r="O1172" s="172">
        <v>1</v>
      </c>
    </row>
    <row r="1173" spans="1:15" ht="14.25" customHeight="1" x14ac:dyDescent="0.25">
      <c r="A1173" s="1" t="str">
        <f>Simulações!D1173</f>
        <v>Rua Luiz Avelino de Andrade [Estrutural]</v>
      </c>
      <c r="B1173" s="172" t="str">
        <f>Simulações!DK1173</f>
        <v>Sim</v>
      </c>
      <c r="C1173" s="183">
        <f>Simulações!K1173</f>
        <v>70</v>
      </c>
      <c r="D1173" s="172" t="str">
        <f>Simulações!G1173</f>
        <v>C4</v>
      </c>
      <c r="E1173" s="172" t="str">
        <f>Simulações!CH1173</f>
        <v>SX LIGHTING</v>
      </c>
      <c r="F1173" s="172" t="str">
        <f>Simulações!CI1173</f>
        <v>SX-INEVO040HF</v>
      </c>
      <c r="G1173" s="172">
        <f>Simulações!CN1173</f>
        <v>39</v>
      </c>
      <c r="H1173" s="172" t="str">
        <f>Simulações!CT1173</f>
        <v>Curto II</v>
      </c>
      <c r="I1173" s="172" t="str">
        <f>IF(Simulações!CU1173="","",Simulações!CU1173)</f>
        <v/>
      </c>
      <c r="J1173" s="172" t="str">
        <f>IF(Simulações!CX1173="","",Simulações!CX1173)</f>
        <v/>
      </c>
      <c r="K1173" s="176">
        <f>Simulações!AL1173</f>
        <v>0</v>
      </c>
      <c r="L1173" s="176">
        <f>Simulações!AS1173</f>
        <v>0</v>
      </c>
      <c r="M1173" s="172" t="str">
        <f>IF(Simulações!CY1173="","",Simulações!CY1173)</f>
        <v/>
      </c>
      <c r="N1173" s="172" t="str">
        <f>IF(Simulações!CZ1173="","",Simulações!CZ1173)</f>
        <v/>
      </c>
      <c r="O1173" s="172">
        <v>1</v>
      </c>
    </row>
    <row r="1174" spans="1:15" ht="14.25" customHeight="1" x14ac:dyDescent="0.25">
      <c r="A1174" s="1" t="str">
        <f>Simulações!D1174</f>
        <v>Rua Luiz Avelino de Andrade [Estrutural]</v>
      </c>
      <c r="B1174" s="172" t="str">
        <f>Simulações!DK1174</f>
        <v>Sim</v>
      </c>
      <c r="C1174" s="183">
        <f>Simulações!K1174</f>
        <v>70</v>
      </c>
      <c r="D1174" s="172" t="str">
        <f>Simulações!G1174</f>
        <v>C4</v>
      </c>
      <c r="E1174" s="172" t="str">
        <f>Simulações!CH1174</f>
        <v>TECNOWATT</v>
      </c>
      <c r="F1174" s="172" t="str">
        <f>Simulações!CI1174</f>
        <v xml:space="preserve">SIGSAGPTLRRSSNDL_40W_50IBBRS
</v>
      </c>
      <c r="G1174" s="172">
        <f>Simulações!CN1174</f>
        <v>40</v>
      </c>
      <c r="H1174" s="172" t="str">
        <f>Simulações!CT1174</f>
        <v>Curto II</v>
      </c>
      <c r="I1174" s="172" t="str">
        <f>IF(Simulações!CU1174="","",Simulações!CU1174)</f>
        <v/>
      </c>
      <c r="J1174" s="172" t="str">
        <f>IF(Simulações!CX1174="","",Simulações!CX1174)</f>
        <v/>
      </c>
      <c r="K1174" s="176">
        <f>Simulações!AL1174</f>
        <v>0</v>
      </c>
      <c r="L1174" s="176">
        <f>Simulações!AS1174</f>
        <v>0</v>
      </c>
      <c r="M1174" s="172" t="str">
        <f>IF(Simulações!CY1174="","",Simulações!CY1174)</f>
        <v/>
      </c>
      <c r="N1174" s="172" t="str">
        <f>IF(Simulações!CZ1174="","",Simulações!CZ1174)</f>
        <v/>
      </c>
      <c r="O1174" s="172">
        <v>1</v>
      </c>
    </row>
    <row r="1175" spans="1:15" ht="14.25" customHeight="1" x14ac:dyDescent="0.25">
      <c r="A1175" s="1" t="str">
        <f>Simulações!D1175</f>
        <v>R. Da Regeneracao [Estrutural]</v>
      </c>
      <c r="B1175" s="172" t="str">
        <f>Simulações!DK1175</f>
        <v>Sim</v>
      </c>
      <c r="C1175" s="183">
        <f>Simulações!K1175</f>
        <v>72</v>
      </c>
      <c r="D1175" s="172" t="str">
        <f>Simulações!G1175</f>
        <v>C4</v>
      </c>
      <c r="E1175" s="172" t="str">
        <f>Simulações!CH1175</f>
        <v>LEDSTAR</v>
      </c>
      <c r="F1175" s="184" t="str">
        <f>Simulações!CI1175</f>
        <v xml:space="preserve"> SL VT 9.1 52W</v>
      </c>
      <c r="G1175" s="172">
        <f>Simulações!CN1175</f>
        <v>52</v>
      </c>
      <c r="H1175" s="172" t="str">
        <f>Simulações!CT1175</f>
        <v>Médio II</v>
      </c>
      <c r="I1175" s="172" t="str">
        <f>IF(Simulações!CU1175="","",Simulações!CU1175)</f>
        <v/>
      </c>
      <c r="J1175" s="172" t="str">
        <f>IF(Simulações!CX1175="","",Simulações!CX1175)</f>
        <v/>
      </c>
      <c r="K1175" s="176">
        <f>Simulações!AL1175</f>
        <v>0</v>
      </c>
      <c r="L1175" s="176">
        <f>Simulações!AS1175</f>
        <v>0</v>
      </c>
      <c r="M1175" s="172" t="str">
        <f>IF(Simulações!CY1175="","",Simulações!CY1175)</f>
        <v/>
      </c>
      <c r="N1175" s="172" t="str">
        <f>IF(Simulações!CZ1175="","",Simulações!CZ1175)</f>
        <v/>
      </c>
      <c r="O1175" s="172">
        <v>1</v>
      </c>
    </row>
    <row r="1176" spans="1:15" ht="14.25" customHeight="1" x14ac:dyDescent="0.25">
      <c r="A1176" s="1" t="str">
        <f>Simulações!D1176</f>
        <v>R. Da Regeneracao [Estrutural]</v>
      </c>
      <c r="B1176" s="172" t="str">
        <f>Simulações!DK1176</f>
        <v>Sim</v>
      </c>
      <c r="C1176" s="183">
        <f>Simulações!K1176</f>
        <v>72</v>
      </c>
      <c r="D1176" s="172" t="str">
        <f>Simulações!G1176</f>
        <v>C4</v>
      </c>
      <c r="E1176" s="172" t="str">
        <f>Simulações!CH1176</f>
        <v>SX LIGHTING</v>
      </c>
      <c r="F1176" s="172" t="str">
        <f>Simulações!CI1176</f>
        <v>SX-INEVO050HF</v>
      </c>
      <c r="G1176" s="172">
        <f>Simulações!CN1176</f>
        <v>50</v>
      </c>
      <c r="H1176" s="172" t="str">
        <f>Simulações!CT1176</f>
        <v>Médio II</v>
      </c>
      <c r="I1176" s="172" t="str">
        <f>IF(Simulações!CU1176="","",Simulações!CU1176)</f>
        <v/>
      </c>
      <c r="J1176" s="172" t="str">
        <f>IF(Simulações!CX1176="","",Simulações!CX1176)</f>
        <v/>
      </c>
      <c r="K1176" s="176">
        <f>Simulações!AL1176</f>
        <v>0</v>
      </c>
      <c r="L1176" s="176">
        <f>Simulações!AS1176</f>
        <v>0</v>
      </c>
      <c r="M1176" s="172" t="str">
        <f>IF(Simulações!CY1176="","",Simulações!CY1176)</f>
        <v/>
      </c>
      <c r="N1176" s="172" t="str">
        <f>IF(Simulações!CZ1176="","",Simulações!CZ1176)</f>
        <v/>
      </c>
      <c r="O1176" s="172">
        <v>1</v>
      </c>
    </row>
    <row r="1177" spans="1:15" ht="14.25" customHeight="1" x14ac:dyDescent="0.25">
      <c r="A1177" s="1" t="str">
        <f>Simulações!D1177</f>
        <v>R. Da Regeneracao [Estrutural]</v>
      </c>
      <c r="B1177" s="172" t="str">
        <f>Simulações!DK1177</f>
        <v>Sim</v>
      </c>
      <c r="C1177" s="183">
        <f>Simulações!K1177</f>
        <v>72</v>
      </c>
      <c r="D1177" s="172" t="str">
        <f>Simulações!G1177</f>
        <v>C4</v>
      </c>
      <c r="E1177" s="172" t="str">
        <f>Simulações!CH1177</f>
        <v>TECNOWATT</v>
      </c>
      <c r="F1177" s="172" t="str">
        <f>Simulações!CI1177</f>
        <v xml:space="preserve">SIGSAGPTLRRSSNDL_50W_61IBBRS
</v>
      </c>
      <c r="G1177" s="172">
        <f>Simulações!CN1177</f>
        <v>50</v>
      </c>
      <c r="H1177" s="172" t="str">
        <f>Simulações!CT1177</f>
        <v>Médio II</v>
      </c>
      <c r="I1177" s="172" t="str">
        <f>IF(Simulações!CU1177="","",Simulações!CU1177)</f>
        <v>Médio II</v>
      </c>
      <c r="J1177" s="172" t="str">
        <f>IF(Simulações!CX1177="","",Simulações!CX1177)</f>
        <v/>
      </c>
      <c r="K1177" s="176">
        <f>Simulações!AL1177</f>
        <v>0</v>
      </c>
      <c r="L1177" s="176">
        <f>Simulações!AS1177</f>
        <v>0</v>
      </c>
      <c r="M1177" s="172" t="str">
        <f>IF(Simulações!CY1177="","",Simulações!CY1177)</f>
        <v/>
      </c>
      <c r="N1177" s="172" t="str">
        <f>IF(Simulações!CZ1177="","",Simulações!CZ1177)</f>
        <v/>
      </c>
      <c r="O1177" s="172">
        <v>1</v>
      </c>
    </row>
    <row r="1178" spans="1:15" ht="14.25" customHeight="1" x14ac:dyDescent="0.25">
      <c r="A1178" s="1" t="str">
        <f>Simulações!D1178</f>
        <v>Rio Fundo [IAL]</v>
      </c>
      <c r="B1178" s="172" t="str">
        <f>Simulações!DK1178</f>
        <v>Sim</v>
      </c>
      <c r="C1178" s="183">
        <f>Simulações!K1178</f>
        <v>72</v>
      </c>
      <c r="D1178" s="172" t="str">
        <f>Simulações!G1178</f>
        <v>C4</v>
      </c>
      <c r="E1178" s="172" t="str">
        <f>Simulações!CH1178</f>
        <v>LEDSTAR</v>
      </c>
      <c r="F1178" s="184" t="str">
        <f>Simulações!CI1178</f>
        <v xml:space="preserve"> SL VT 9.1 17W</v>
      </c>
      <c r="G1178" s="172">
        <f>Simulações!CN1178</f>
        <v>17</v>
      </c>
      <c r="H1178" s="172" t="str">
        <f>Simulações!CT1178</f>
        <v>Curto I</v>
      </c>
      <c r="I1178" s="172" t="str">
        <f>IF(Simulações!CU1178="","",Simulações!CU1178)</f>
        <v/>
      </c>
      <c r="J1178" s="172" t="str">
        <f>IF(Simulações!CX1178="","",Simulações!CX1178)</f>
        <v/>
      </c>
      <c r="K1178" s="176">
        <f>Simulações!AL1178</f>
        <v>0</v>
      </c>
      <c r="L1178" s="176">
        <f>Simulações!AS1178</f>
        <v>0</v>
      </c>
      <c r="M1178" s="172" t="str">
        <f>IF(Simulações!CY1178="","",Simulações!CY1178)</f>
        <v/>
      </c>
      <c r="N1178" s="172" t="str">
        <f>IF(Simulações!CZ1178="","",Simulações!CZ1178)</f>
        <v/>
      </c>
      <c r="O1178" s="172">
        <v>1</v>
      </c>
    </row>
    <row r="1179" spans="1:15" ht="14.25" customHeight="1" x14ac:dyDescent="0.25">
      <c r="A1179" s="1" t="str">
        <f>Simulações!D1179</f>
        <v>Rio Fundo [IAL]</v>
      </c>
      <c r="B1179" s="172" t="str">
        <f>Simulações!DK1179</f>
        <v>Sim</v>
      </c>
      <c r="C1179" s="183">
        <f>Simulações!K1179</f>
        <v>72</v>
      </c>
      <c r="D1179" s="172" t="str">
        <f>Simulações!G1179</f>
        <v>C4</v>
      </c>
      <c r="E1179" s="172" t="str">
        <f>Simulações!CH1179</f>
        <v>SX LIGHTING</v>
      </c>
      <c r="F1179" s="172" t="str">
        <f>Simulações!CI1179</f>
        <v>SX-INEVO020HF</v>
      </c>
      <c r="G1179" s="172">
        <f>Simulações!CN1179</f>
        <v>22.5</v>
      </c>
      <c r="H1179" s="172" t="str">
        <f>Simulações!CT1179</f>
        <v>Curto I</v>
      </c>
      <c r="I1179" s="172" t="str">
        <f>IF(Simulações!CU1179="","",Simulações!CU1179)</f>
        <v/>
      </c>
      <c r="J1179" s="172" t="str">
        <f>IF(Simulações!CX1179="","",Simulações!CX1179)</f>
        <v/>
      </c>
      <c r="K1179" s="176">
        <f>Simulações!AL1179</f>
        <v>0</v>
      </c>
      <c r="L1179" s="176">
        <f>Simulações!AS1179</f>
        <v>0</v>
      </c>
      <c r="M1179" s="172" t="str">
        <f>IF(Simulações!CY1179="","",Simulações!CY1179)</f>
        <v/>
      </c>
      <c r="N1179" s="172" t="str">
        <f>IF(Simulações!CZ1179="","",Simulações!CZ1179)</f>
        <v/>
      </c>
      <c r="O1179" s="172">
        <v>1</v>
      </c>
    </row>
    <row r="1180" spans="1:15" ht="14.25" customHeight="1" x14ac:dyDescent="0.25">
      <c r="A1180" s="1" t="str">
        <f>Simulações!D1180</f>
        <v>Rio Fundo [IAL]</v>
      </c>
      <c r="B1180" s="172" t="str">
        <f>Simulações!DK1180</f>
        <v>Sim</v>
      </c>
      <c r="C1180" s="183">
        <f>Simulações!K1180</f>
        <v>72</v>
      </c>
      <c r="D1180" s="172" t="str">
        <f>Simulações!G1180</f>
        <v>C4</v>
      </c>
      <c r="E1180" s="172" t="str">
        <f>Simulações!CH1180</f>
        <v>TECNOWATT</v>
      </c>
      <c r="F1180" s="172" t="str">
        <f>Simulações!CI1180</f>
        <v xml:space="preserve">SIGSAGPTLRRSSNDL_30W_38IBBRS
</v>
      </c>
      <c r="G1180" s="172">
        <f>Simulações!CN1180</f>
        <v>30</v>
      </c>
      <c r="H1180" s="172" t="str">
        <f>Simulações!CT1180</f>
        <v>Curto I</v>
      </c>
      <c r="I1180" s="172" t="str">
        <f>IF(Simulações!CU1180="","",Simulações!CU1180)</f>
        <v/>
      </c>
      <c r="J1180" s="172" t="str">
        <f>IF(Simulações!CX1180="","",Simulações!CX1180)</f>
        <v/>
      </c>
      <c r="K1180" s="176">
        <f>Simulações!AL1180</f>
        <v>0</v>
      </c>
      <c r="L1180" s="176">
        <f>Simulações!AS1180</f>
        <v>0</v>
      </c>
      <c r="M1180" s="172" t="str">
        <f>IF(Simulações!CY1180="","",Simulações!CY1180)</f>
        <v/>
      </c>
      <c r="N1180" s="172" t="str">
        <f>IF(Simulações!CZ1180="","",Simulações!CZ1180)</f>
        <v/>
      </c>
      <c r="O1180" s="172">
        <v>1</v>
      </c>
    </row>
    <row r="1181" spans="1:15" ht="14.25" customHeight="1" x14ac:dyDescent="0.25">
      <c r="A1181" s="1" t="str">
        <f>Simulações!D1181</f>
        <v>Rua Alfredo Osorio [IAL]</v>
      </c>
      <c r="B1181" s="172" t="str">
        <f>Simulações!DK1181</f>
        <v>Sim</v>
      </c>
      <c r="C1181" s="183">
        <f>Simulações!K1181</f>
        <v>70</v>
      </c>
      <c r="D1181" s="172" t="str">
        <f>Simulações!G1181</f>
        <v>C5</v>
      </c>
      <c r="E1181" s="172" t="str">
        <f>Simulações!CH1181</f>
        <v>LEDSTAR</v>
      </c>
      <c r="F1181" s="184" t="str">
        <f>Simulações!CI1181</f>
        <v xml:space="preserve"> SL VT 9.1 35W</v>
      </c>
      <c r="G1181" s="172">
        <f>Simulações!CN1181</f>
        <v>35</v>
      </c>
      <c r="H1181" s="172" t="str">
        <f>Simulações!CT1181</f>
        <v>Médio I</v>
      </c>
      <c r="I1181" s="172" t="str">
        <f>IF(Simulações!CU1181="","",Simulações!CU1181)</f>
        <v/>
      </c>
      <c r="J1181" s="172" t="str">
        <f>IF(Simulações!CX1181="","",Simulações!CX1181)</f>
        <v/>
      </c>
      <c r="K1181" s="176">
        <f>Simulações!AL1181</f>
        <v>0</v>
      </c>
      <c r="L1181" s="176">
        <f>Simulações!AS1181</f>
        <v>0</v>
      </c>
      <c r="M1181" s="172" t="str">
        <f>IF(Simulações!CY1181="","",Simulações!CY1181)</f>
        <v/>
      </c>
      <c r="N1181" s="172" t="str">
        <f>IF(Simulações!CZ1181="","",Simulações!CZ1181)</f>
        <v/>
      </c>
      <c r="O1181" s="172">
        <v>1</v>
      </c>
    </row>
    <row r="1182" spans="1:15" ht="14.25" customHeight="1" x14ac:dyDescent="0.25">
      <c r="A1182" s="1" t="str">
        <f>Simulações!D1182</f>
        <v>Rua Alfredo Osorio [IAL]</v>
      </c>
      <c r="B1182" s="172" t="str">
        <f>Simulações!DK1182</f>
        <v>Sim</v>
      </c>
      <c r="C1182" s="183">
        <f>Simulações!K1182</f>
        <v>70</v>
      </c>
      <c r="D1182" s="172" t="str">
        <f>Simulações!G1182</f>
        <v>C5</v>
      </c>
      <c r="E1182" s="172" t="str">
        <f>Simulações!CH1182</f>
        <v>SX LIGHTING</v>
      </c>
      <c r="F1182" s="172" t="str">
        <f>Simulações!CI1182</f>
        <v>SX-INEVO030HF</v>
      </c>
      <c r="G1182" s="172">
        <f>Simulações!CN1182</f>
        <v>31</v>
      </c>
      <c r="H1182" s="172" t="str">
        <f>Simulações!CT1182</f>
        <v>Médio I</v>
      </c>
      <c r="I1182" s="172" t="str">
        <f>IF(Simulações!CU1182="","",Simulações!CU1182)</f>
        <v/>
      </c>
      <c r="J1182" s="172" t="str">
        <f>IF(Simulações!CX1182="","",Simulações!CX1182)</f>
        <v/>
      </c>
      <c r="K1182" s="176">
        <f>Simulações!AL1182</f>
        <v>0</v>
      </c>
      <c r="L1182" s="176">
        <f>Simulações!AS1182</f>
        <v>0</v>
      </c>
      <c r="M1182" s="172" t="str">
        <f>IF(Simulações!CY1182="","",Simulações!CY1182)</f>
        <v/>
      </c>
      <c r="N1182" s="172" t="str">
        <f>IF(Simulações!CZ1182="","",Simulações!CZ1182)</f>
        <v/>
      </c>
      <c r="O1182" s="172">
        <v>1</v>
      </c>
    </row>
    <row r="1183" spans="1:15" ht="14.25" customHeight="1" x14ac:dyDescent="0.25">
      <c r="A1183" s="1" t="str">
        <f>Simulações!D1183</f>
        <v>Rua Alfredo Osorio [IAL]</v>
      </c>
      <c r="B1183" s="172" t="str">
        <f>Simulações!DK1183</f>
        <v>Sim</v>
      </c>
      <c r="C1183" s="183">
        <f>Simulações!K1183</f>
        <v>70</v>
      </c>
      <c r="D1183" s="172" t="str">
        <f>Simulações!G1183</f>
        <v>C5</v>
      </c>
      <c r="E1183" s="172" t="str">
        <f>Simulações!CH1183</f>
        <v>TECNOWATT</v>
      </c>
      <c r="F1183" s="172" t="str">
        <f>Simulações!CI1183</f>
        <v xml:space="preserve">SIGSAGPTLRRSSNDL_30W_38IBBRS
</v>
      </c>
      <c r="G1183" s="172">
        <f>Simulações!CN1183</f>
        <v>30</v>
      </c>
      <c r="H1183" s="172" t="str">
        <f>Simulações!CT1183</f>
        <v>Médio I</v>
      </c>
      <c r="I1183" s="172" t="str">
        <f>IF(Simulações!CU1183="","",Simulações!CU1183)</f>
        <v/>
      </c>
      <c r="J1183" s="172" t="str">
        <f>IF(Simulações!CX1183="","",Simulações!CX1183)</f>
        <v/>
      </c>
      <c r="K1183" s="176">
        <f>Simulações!AL1183</f>
        <v>0</v>
      </c>
      <c r="L1183" s="176">
        <f>Simulações!AS1183</f>
        <v>0</v>
      </c>
      <c r="M1183" s="172" t="str">
        <f>IF(Simulações!CY1183="","",Simulações!CY1183)</f>
        <v/>
      </c>
      <c r="N1183" s="172" t="str">
        <f>IF(Simulações!CZ1183="","",Simulações!CZ1183)</f>
        <v/>
      </c>
      <c r="O1183" s="172">
        <v>1</v>
      </c>
    </row>
    <row r="1184" spans="1:15" ht="14.25" customHeight="1" x14ac:dyDescent="0.25">
      <c r="A1184" s="1" t="str">
        <f>Simulações!D1184</f>
        <v>Cinema [IAL]</v>
      </c>
      <c r="B1184" s="172" t="str">
        <f>Simulações!DK1184</f>
        <v>Sim</v>
      </c>
      <c r="C1184" s="183">
        <f>Simulações!K1184</f>
        <v>90</v>
      </c>
      <c r="D1184" s="172" t="str">
        <f>Simulações!G1184</f>
        <v>C4</v>
      </c>
      <c r="E1184" s="172" t="str">
        <f>Simulações!CH1184</f>
        <v>LEDSTAR</v>
      </c>
      <c r="F1184" s="184" t="str">
        <f>Simulações!CI1184</f>
        <v xml:space="preserve"> SL VT 9.1 28W</v>
      </c>
      <c r="G1184" s="172">
        <f>Simulações!CN1184</f>
        <v>28</v>
      </c>
      <c r="H1184" s="172" t="str">
        <f>Simulações!CT1184</f>
        <v>Médio I</v>
      </c>
      <c r="I1184" s="172" t="str">
        <f>IF(Simulações!CU1184="","",Simulações!CU1184)</f>
        <v/>
      </c>
      <c r="J1184" s="172" t="str">
        <f>IF(Simulações!CX1184="","",Simulações!CX1184)</f>
        <v/>
      </c>
      <c r="K1184" s="176">
        <f>Simulações!AL1184</f>
        <v>0</v>
      </c>
      <c r="L1184" s="176">
        <f>Simulações!AS1184</f>
        <v>0</v>
      </c>
      <c r="M1184" s="172" t="str">
        <f>IF(Simulações!CY1184="","",Simulações!CY1184)</f>
        <v/>
      </c>
      <c r="N1184" s="172" t="str">
        <f>IF(Simulações!CZ1184="","",Simulações!CZ1184)</f>
        <v/>
      </c>
      <c r="O1184" s="172">
        <v>1</v>
      </c>
    </row>
    <row r="1185" spans="1:15" ht="14.25" customHeight="1" x14ac:dyDescent="0.25">
      <c r="A1185" s="1" t="str">
        <f>Simulações!D1185</f>
        <v>Cinema [IAL]</v>
      </c>
      <c r="B1185" s="172" t="str">
        <f>Simulações!DK1185</f>
        <v>Sim</v>
      </c>
      <c r="C1185" s="183">
        <f>Simulações!K1185</f>
        <v>90</v>
      </c>
      <c r="D1185" s="172" t="str">
        <f>Simulações!G1185</f>
        <v>C4</v>
      </c>
      <c r="E1185" s="172" t="str">
        <f>Simulações!CH1185</f>
        <v>SX LIGHTING</v>
      </c>
      <c r="F1185" s="172" t="str">
        <f>Simulações!CI1185</f>
        <v>SX-INEVO030HF</v>
      </c>
      <c r="G1185" s="172">
        <f>Simulações!CN1185</f>
        <v>31</v>
      </c>
      <c r="H1185" s="172" t="str">
        <f>Simulações!CT1185</f>
        <v>Médio I</v>
      </c>
      <c r="I1185" s="172" t="str">
        <f>IF(Simulações!CU1185="","",Simulações!CU1185)</f>
        <v/>
      </c>
      <c r="J1185" s="172" t="str">
        <f>IF(Simulações!CX1185="","",Simulações!CX1185)</f>
        <v/>
      </c>
      <c r="K1185" s="176">
        <f>Simulações!AL1185</f>
        <v>0</v>
      </c>
      <c r="L1185" s="176">
        <f>Simulações!AS1185</f>
        <v>0</v>
      </c>
      <c r="M1185" s="172" t="str">
        <f>IF(Simulações!CY1185="","",Simulações!CY1185)</f>
        <v/>
      </c>
      <c r="N1185" s="172" t="str">
        <f>IF(Simulações!CZ1185="","",Simulações!CZ1185)</f>
        <v/>
      </c>
      <c r="O1185" s="172">
        <v>1</v>
      </c>
    </row>
    <row r="1186" spans="1:15" ht="14.25" customHeight="1" x14ac:dyDescent="0.25">
      <c r="A1186" s="1" t="str">
        <f>Simulações!D1186</f>
        <v>Cinema [IAL]</v>
      </c>
      <c r="B1186" s="172" t="str">
        <f>Simulações!DK1186</f>
        <v>Sim</v>
      </c>
      <c r="C1186" s="183">
        <f>Simulações!K1186</f>
        <v>90</v>
      </c>
      <c r="D1186" s="172" t="str">
        <f>Simulações!G1186</f>
        <v>C4</v>
      </c>
      <c r="E1186" s="172" t="str">
        <f>Simulações!CH1186</f>
        <v>TECNOWATT</v>
      </c>
      <c r="F1186" s="172" t="str">
        <f>Simulações!CI1186</f>
        <v xml:space="preserve">SIGSAGPTLRRSSNDL_30W_38IBBRS
</v>
      </c>
      <c r="G1186" s="172">
        <f>Simulações!CN1186</f>
        <v>30</v>
      </c>
      <c r="H1186" s="172" t="str">
        <f>Simulações!CT1186</f>
        <v>Médio I</v>
      </c>
      <c r="I1186" s="172" t="str">
        <f>IF(Simulações!CU1186="","",Simulações!CU1186)</f>
        <v/>
      </c>
      <c r="J1186" s="172" t="str">
        <f>IF(Simulações!CX1186="","",Simulações!CX1186)</f>
        <v/>
      </c>
      <c r="K1186" s="176">
        <f>Simulações!AL1186</f>
        <v>0</v>
      </c>
      <c r="L1186" s="176">
        <f>Simulações!AS1186</f>
        <v>0</v>
      </c>
      <c r="M1186" s="172" t="str">
        <f>IF(Simulações!CY1186="","",Simulações!CY1186)</f>
        <v/>
      </c>
      <c r="N1186" s="172" t="str">
        <f>IF(Simulações!CZ1186="","",Simulações!CZ1186)</f>
        <v/>
      </c>
      <c r="O1186" s="172">
        <v>1</v>
      </c>
    </row>
    <row r="1187" spans="1:15" ht="14.25" customHeight="1" x14ac:dyDescent="0.25">
      <c r="A1187" s="1" t="str">
        <f>Simulações!D1187</f>
        <v>R. Soares De Azevedo [Estrutural]</v>
      </c>
      <c r="B1187" s="172" t="str">
        <f>Simulações!DK1187</f>
        <v>Sim</v>
      </c>
      <c r="C1187" s="183">
        <f>Simulações!K1187</f>
        <v>70</v>
      </c>
      <c r="D1187" s="172" t="str">
        <f>Simulações!G1187</f>
        <v>C4</v>
      </c>
      <c r="E1187" s="172" t="str">
        <f>Simulações!CH1187</f>
        <v>LEDSTAR</v>
      </c>
      <c r="F1187" s="184" t="str">
        <f>Simulações!CI1187</f>
        <v xml:space="preserve"> SL VT 9.1 28W</v>
      </c>
      <c r="G1187" s="172">
        <f>Simulações!CN1187</f>
        <v>28</v>
      </c>
      <c r="H1187" s="172" t="str">
        <f>Simulações!CT1187</f>
        <v>Médio I</v>
      </c>
      <c r="I1187" s="172" t="str">
        <f>IF(Simulações!CU1187="","",Simulações!CU1187)</f>
        <v/>
      </c>
      <c r="J1187" s="172" t="str">
        <f>IF(Simulações!CX1187="","",Simulações!CX1187)</f>
        <v/>
      </c>
      <c r="K1187" s="176">
        <f>Simulações!AL1187</f>
        <v>0</v>
      </c>
      <c r="L1187" s="176">
        <f>Simulações!AS1187</f>
        <v>0</v>
      </c>
      <c r="M1187" s="172" t="str">
        <f>IF(Simulações!CY1187="","",Simulações!CY1187)</f>
        <v/>
      </c>
      <c r="N1187" s="172" t="str">
        <f>IF(Simulações!CZ1187="","",Simulações!CZ1187)</f>
        <v/>
      </c>
      <c r="O1187" s="172">
        <v>1</v>
      </c>
    </row>
    <row r="1188" spans="1:15" ht="14.25" customHeight="1" x14ac:dyDescent="0.25">
      <c r="A1188" s="1" t="str">
        <f>Simulações!D1188</f>
        <v>R. Soares De Azevedo [Estrutural]</v>
      </c>
      <c r="B1188" s="172" t="str">
        <f>Simulações!DK1188</f>
        <v>Sim</v>
      </c>
      <c r="C1188" s="183">
        <f>Simulações!K1188</f>
        <v>70</v>
      </c>
      <c r="D1188" s="172" t="str">
        <f>Simulações!G1188</f>
        <v>C4</v>
      </c>
      <c r="E1188" s="172" t="str">
        <f>Simulações!CH1188</f>
        <v>SX LIGHTING</v>
      </c>
      <c r="F1188" s="172" t="str">
        <f>Simulações!CI1188</f>
        <v>SX-INEVO020HF</v>
      </c>
      <c r="G1188" s="172">
        <f>Simulações!CN1188</f>
        <v>22.5</v>
      </c>
      <c r="H1188" s="172" t="str">
        <f>Simulações!CT1188</f>
        <v>Médio I</v>
      </c>
      <c r="I1188" s="172" t="str">
        <f>IF(Simulações!CU1188="","",Simulações!CU1188)</f>
        <v/>
      </c>
      <c r="J1188" s="172" t="str">
        <f>IF(Simulações!CX1188="","",Simulações!CX1188)</f>
        <v/>
      </c>
      <c r="K1188" s="176">
        <f>Simulações!AL1188</f>
        <v>0</v>
      </c>
      <c r="L1188" s="176">
        <f>Simulações!AS1188</f>
        <v>0</v>
      </c>
      <c r="M1188" s="172" t="str">
        <f>IF(Simulações!CY1188="","",Simulações!CY1188)</f>
        <v/>
      </c>
      <c r="N1188" s="172" t="str">
        <f>IF(Simulações!CZ1188="","",Simulações!CZ1188)</f>
        <v/>
      </c>
      <c r="O1188" s="172">
        <v>1</v>
      </c>
    </row>
    <row r="1189" spans="1:15" ht="14.25" customHeight="1" x14ac:dyDescent="0.25">
      <c r="A1189" s="1" t="str">
        <f>Simulações!D1189</f>
        <v>R. Soares De Azevedo [Estrutural]</v>
      </c>
      <c r="B1189" s="172" t="str">
        <f>Simulações!DK1189</f>
        <v>Sim</v>
      </c>
      <c r="C1189" s="183">
        <f>Simulações!K1189</f>
        <v>70</v>
      </c>
      <c r="D1189" s="172" t="str">
        <f>Simulações!G1189</f>
        <v>C4</v>
      </c>
      <c r="E1189" s="172" t="str">
        <f>Simulações!CH1189</f>
        <v>TECNOWATT</v>
      </c>
      <c r="F1189" s="172" t="str">
        <f>Simulações!CI1189</f>
        <v xml:space="preserve">SIGSAGPTLRRSSNDL_30W_38IBBRS
</v>
      </c>
      <c r="G1189" s="172">
        <f>Simulações!CN1189</f>
        <v>30</v>
      </c>
      <c r="H1189" s="172" t="str">
        <f>Simulações!CT1189</f>
        <v>Médio I</v>
      </c>
      <c r="I1189" s="172" t="str">
        <f>IF(Simulações!CU1189="","",Simulações!CU1189)</f>
        <v/>
      </c>
      <c r="J1189" s="172" t="str">
        <f>IF(Simulações!CX1189="","",Simulações!CX1189)</f>
        <v/>
      </c>
      <c r="K1189" s="176">
        <f>Simulações!AL1189</f>
        <v>0</v>
      </c>
      <c r="L1189" s="176">
        <f>Simulações!AS1189</f>
        <v>0</v>
      </c>
      <c r="M1189" s="172" t="str">
        <f>IF(Simulações!CY1189="","",Simulações!CY1189)</f>
        <v/>
      </c>
      <c r="N1189" s="172" t="str">
        <f>IF(Simulações!CZ1189="","",Simulações!CZ1189)</f>
        <v/>
      </c>
      <c r="O1189" s="172">
        <v>1</v>
      </c>
    </row>
    <row r="1190" spans="1:15" ht="14.25" customHeight="1" x14ac:dyDescent="0.25">
      <c r="A1190" s="1" t="str">
        <f>Simulações!D1190</f>
        <v>Rua Dois de Maio [Estrutural]</v>
      </c>
      <c r="B1190" s="172" t="str">
        <f>Simulações!DK1190</f>
        <v>Sim</v>
      </c>
      <c r="C1190" s="183">
        <f>Simulações!K1190</f>
        <v>70</v>
      </c>
      <c r="D1190" s="172" t="str">
        <f>Simulações!G1190</f>
        <v>C4</v>
      </c>
      <c r="E1190" s="172" t="str">
        <f>Simulações!CH1190</f>
        <v>LEDSTAR</v>
      </c>
      <c r="F1190" s="184" t="str">
        <f>Simulações!CI1190</f>
        <v xml:space="preserve"> SL VT 9.1 28W</v>
      </c>
      <c r="G1190" s="172">
        <f>Simulações!CN1190</f>
        <v>28</v>
      </c>
      <c r="H1190" s="172" t="str">
        <f>Simulações!CT1190</f>
        <v>Médio I</v>
      </c>
      <c r="I1190" s="172" t="str">
        <f>IF(Simulações!CU1190="","",Simulações!CU1190)</f>
        <v/>
      </c>
      <c r="J1190" s="172" t="str">
        <f>IF(Simulações!CX1190="","",Simulações!CX1190)</f>
        <v/>
      </c>
      <c r="K1190" s="176">
        <f>Simulações!AL1190</f>
        <v>0</v>
      </c>
      <c r="L1190" s="176">
        <f>Simulações!AS1190</f>
        <v>0</v>
      </c>
      <c r="M1190" s="172" t="str">
        <f>IF(Simulações!CY1190="","",Simulações!CY1190)</f>
        <v/>
      </c>
      <c r="N1190" s="172" t="str">
        <f>IF(Simulações!CZ1190="","",Simulações!CZ1190)</f>
        <v/>
      </c>
      <c r="O1190" s="172">
        <v>1</v>
      </c>
    </row>
    <row r="1191" spans="1:15" ht="14.25" customHeight="1" x14ac:dyDescent="0.25">
      <c r="A1191" s="1" t="str">
        <f>Simulações!D1191</f>
        <v>Rua Dois de Maio [Estrutural]</v>
      </c>
      <c r="B1191" s="172" t="str">
        <f>Simulações!DK1191</f>
        <v>Sim</v>
      </c>
      <c r="C1191" s="183">
        <f>Simulações!K1191</f>
        <v>70</v>
      </c>
      <c r="D1191" s="172" t="str">
        <f>Simulações!G1191</f>
        <v>C4</v>
      </c>
      <c r="E1191" s="172" t="str">
        <f>Simulações!CH1191</f>
        <v>SX LIGHTING</v>
      </c>
      <c r="F1191" s="172" t="str">
        <f>Simulações!CI1191</f>
        <v>SX-INEVO020HF</v>
      </c>
      <c r="G1191" s="172">
        <f>Simulações!CN1191</f>
        <v>22.5</v>
      </c>
      <c r="H1191" s="172" t="str">
        <f>Simulações!CT1191</f>
        <v>Médio I</v>
      </c>
      <c r="I1191" s="172" t="str">
        <f>IF(Simulações!CU1191="","",Simulações!CU1191)</f>
        <v/>
      </c>
      <c r="J1191" s="172" t="str">
        <f>IF(Simulações!CX1191="","",Simulações!CX1191)</f>
        <v/>
      </c>
      <c r="K1191" s="176">
        <f>Simulações!AL1191</f>
        <v>0</v>
      </c>
      <c r="L1191" s="176">
        <f>Simulações!AS1191</f>
        <v>0</v>
      </c>
      <c r="M1191" s="172" t="str">
        <f>IF(Simulações!CY1191="","",Simulações!CY1191)</f>
        <v/>
      </c>
      <c r="N1191" s="172" t="str">
        <f>IF(Simulações!CZ1191="","",Simulações!CZ1191)</f>
        <v/>
      </c>
      <c r="O1191" s="172">
        <v>1</v>
      </c>
    </row>
    <row r="1192" spans="1:15" ht="14.25" customHeight="1" x14ac:dyDescent="0.25">
      <c r="A1192" s="1" t="str">
        <f>Simulações!D1192</f>
        <v>Rua Dois de Maio [Estrutural]</v>
      </c>
      <c r="B1192" s="172" t="str">
        <f>Simulações!DK1192</f>
        <v>Sim</v>
      </c>
      <c r="C1192" s="183">
        <f>Simulações!K1192</f>
        <v>70</v>
      </c>
      <c r="D1192" s="172" t="str">
        <f>Simulações!G1192</f>
        <v>C4</v>
      </c>
      <c r="E1192" s="172" t="str">
        <f>Simulações!CH1192</f>
        <v>TECNOWATT</v>
      </c>
      <c r="F1192" s="172" t="str">
        <f>Simulações!CI1192</f>
        <v xml:space="preserve">SIGSAGPTLRRSSNDL_30W_38IBBRS
</v>
      </c>
      <c r="G1192" s="172">
        <f>Simulações!CN1192</f>
        <v>30</v>
      </c>
      <c r="H1192" s="172" t="str">
        <f>Simulações!CT1192</f>
        <v>Médio I</v>
      </c>
      <c r="I1192" s="172" t="str">
        <f>IF(Simulações!CU1192="","",Simulações!CU1192)</f>
        <v/>
      </c>
      <c r="J1192" s="172" t="str">
        <f>IF(Simulações!CX1192="","",Simulações!CX1192)</f>
        <v/>
      </c>
      <c r="K1192" s="176">
        <f>Simulações!AL1192</f>
        <v>0</v>
      </c>
      <c r="L1192" s="176">
        <f>Simulações!AS1192</f>
        <v>0</v>
      </c>
      <c r="M1192" s="172" t="str">
        <f>IF(Simulações!CY1192="","",Simulações!CY1192)</f>
        <v/>
      </c>
      <c r="N1192" s="172" t="str">
        <f>IF(Simulações!CZ1192="","",Simulações!CZ1192)</f>
        <v/>
      </c>
      <c r="O1192" s="172">
        <v>1</v>
      </c>
    </row>
    <row r="1193" spans="1:15" ht="14.25" customHeight="1" x14ac:dyDescent="0.25">
      <c r="A1193" s="1" t="str">
        <f>Simulações!D1193</f>
        <v>Rua Uba [Estrutural]</v>
      </c>
      <c r="B1193" s="172" t="str">
        <f>Simulações!DK1193</f>
        <v>Sim</v>
      </c>
      <c r="C1193" s="183">
        <f>Simulações!K1193</f>
        <v>55</v>
      </c>
      <c r="D1193" s="172" t="str">
        <f>Simulações!G1193</f>
        <v>C4</v>
      </c>
      <c r="E1193" s="172" t="str">
        <f>Simulações!CH1193</f>
        <v>LEDSTAR</v>
      </c>
      <c r="F1193" s="184" t="str">
        <f>Simulações!CI1193</f>
        <v xml:space="preserve"> SL VT 9.1 28W</v>
      </c>
      <c r="G1193" s="172">
        <f>Simulações!CN1193</f>
        <v>28</v>
      </c>
      <c r="H1193" s="172" t="str">
        <f>Simulações!CT1193</f>
        <v>Curto I</v>
      </c>
      <c r="I1193" s="172" t="str">
        <f>IF(Simulações!CU1193="","",Simulações!CU1193)</f>
        <v/>
      </c>
      <c r="J1193" s="172" t="str">
        <f>IF(Simulações!CX1193="","",Simulações!CX1193)</f>
        <v/>
      </c>
      <c r="K1193" s="176">
        <f>Simulações!AL1193</f>
        <v>0</v>
      </c>
      <c r="L1193" s="176">
        <f>Simulações!AS1193</f>
        <v>0</v>
      </c>
      <c r="M1193" s="172" t="str">
        <f>IF(Simulações!CY1193="","",Simulações!CY1193)</f>
        <v/>
      </c>
      <c r="N1193" s="172" t="str">
        <f>IF(Simulações!CZ1193="","",Simulações!CZ1193)</f>
        <v/>
      </c>
      <c r="O1193" s="172">
        <v>1</v>
      </c>
    </row>
    <row r="1194" spans="1:15" ht="14.25" customHeight="1" x14ac:dyDescent="0.25">
      <c r="A1194" s="1" t="str">
        <f>Simulações!D1194</f>
        <v>Rua Uba [Estrutural]</v>
      </c>
      <c r="B1194" s="172" t="str">
        <f>Simulações!DK1194</f>
        <v>Sim</v>
      </c>
      <c r="C1194" s="183">
        <f>Simulações!K1194</f>
        <v>55</v>
      </c>
      <c r="D1194" s="172" t="str">
        <f>Simulações!G1194</f>
        <v>C4</v>
      </c>
      <c r="E1194" s="172" t="str">
        <f>Simulações!CH1194</f>
        <v>SX LIGHTING</v>
      </c>
      <c r="F1194" s="172" t="str">
        <f>Simulações!CI1194</f>
        <v>SX-INEVO020HF</v>
      </c>
      <c r="G1194" s="172">
        <f>Simulações!CN1194</f>
        <v>22.5</v>
      </c>
      <c r="H1194" s="172" t="str">
        <f>Simulações!CT1194</f>
        <v>Curto I</v>
      </c>
      <c r="I1194" s="172" t="str">
        <f>IF(Simulações!CU1194="","",Simulações!CU1194)</f>
        <v/>
      </c>
      <c r="J1194" s="172" t="str">
        <f>IF(Simulações!CX1194="","",Simulações!CX1194)</f>
        <v/>
      </c>
      <c r="K1194" s="176">
        <f>Simulações!AL1194</f>
        <v>0</v>
      </c>
      <c r="L1194" s="176">
        <f>Simulações!AS1194</f>
        <v>0</v>
      </c>
      <c r="M1194" s="172" t="str">
        <f>IF(Simulações!CY1194="","",Simulações!CY1194)</f>
        <v/>
      </c>
      <c r="N1194" s="172" t="str">
        <f>IF(Simulações!CZ1194="","",Simulações!CZ1194)</f>
        <v/>
      </c>
      <c r="O1194" s="172">
        <v>1</v>
      </c>
    </row>
    <row r="1195" spans="1:15" ht="14.25" customHeight="1" x14ac:dyDescent="0.25">
      <c r="A1195" s="1" t="str">
        <f>Simulações!D1195</f>
        <v>Rua Uba [Estrutural]</v>
      </c>
      <c r="B1195" s="172" t="str">
        <f>Simulações!DK1195</f>
        <v>Sim</v>
      </c>
      <c r="C1195" s="183">
        <f>Simulações!K1195</f>
        <v>55</v>
      </c>
      <c r="D1195" s="172" t="str">
        <f>Simulações!G1195</f>
        <v>C4</v>
      </c>
      <c r="E1195" s="172" t="str">
        <f>Simulações!CH1195</f>
        <v>TECNOWATT</v>
      </c>
      <c r="F1195" s="172" t="str">
        <f>Simulações!CI1195</f>
        <v xml:space="preserve">SIGSAGPTLRRSSNDL_30W_38IBBRS
</v>
      </c>
      <c r="G1195" s="172">
        <f>Simulações!CN1195</f>
        <v>30</v>
      </c>
      <c r="H1195" s="172" t="str">
        <f>Simulações!CT1195</f>
        <v>Curto I</v>
      </c>
      <c r="I1195" s="172" t="str">
        <f>IF(Simulações!CU1195="","",Simulações!CU1195)</f>
        <v/>
      </c>
      <c r="J1195" s="172" t="str">
        <f>IF(Simulações!CX1195="","",Simulações!CX1195)</f>
        <v/>
      </c>
      <c r="K1195" s="176">
        <f>Simulações!AL1195</f>
        <v>0</v>
      </c>
      <c r="L1195" s="176">
        <f>Simulações!AS1195</f>
        <v>0</v>
      </c>
      <c r="M1195" s="172" t="str">
        <f>IF(Simulações!CY1195="","",Simulações!CY1195)</f>
        <v/>
      </c>
      <c r="N1195" s="172" t="str">
        <f>IF(Simulações!CZ1195="","",Simulações!CZ1195)</f>
        <v/>
      </c>
      <c r="O1195" s="172">
        <v>1</v>
      </c>
    </row>
    <row r="1196" spans="1:15" ht="14.25" customHeight="1" x14ac:dyDescent="0.25">
      <c r="A1196" s="1" t="str">
        <f>Simulações!D1196</f>
        <v>R. Das Mocas [Estrutural]</v>
      </c>
      <c r="B1196" s="172" t="str">
        <f>Simulações!DK1196</f>
        <v>Sim</v>
      </c>
      <c r="C1196" s="183">
        <f>Simulações!K1196</f>
        <v>72</v>
      </c>
      <c r="D1196" s="172" t="str">
        <f>Simulações!G1196</f>
        <v>C5</v>
      </c>
      <c r="E1196" s="172" t="str">
        <f>Simulações!CH1196</f>
        <v>LEDSTAR</v>
      </c>
      <c r="F1196" s="184" t="str">
        <f>Simulações!CI1196</f>
        <v xml:space="preserve"> SL VT 9.1 44W</v>
      </c>
      <c r="G1196" s="172">
        <f>Simulações!CN1196</f>
        <v>44</v>
      </c>
      <c r="H1196" s="172" t="str">
        <f>Simulações!CT1196</f>
        <v>Longo II</v>
      </c>
      <c r="I1196" s="172" t="str">
        <f>IF(Simulações!CU1196="","",Simulações!CU1196)</f>
        <v>Médio I</v>
      </c>
      <c r="J1196" s="172" t="str">
        <f>IF(Simulações!CX1196="","",Simulações!CX1196)</f>
        <v/>
      </c>
      <c r="K1196" s="176">
        <f>Simulações!AL1196</f>
        <v>0</v>
      </c>
      <c r="L1196" s="176">
        <f>Simulações!AS1196</f>
        <v>0</v>
      </c>
      <c r="M1196" s="172" t="str">
        <f>IF(Simulações!CY1196="","",Simulações!CY1196)</f>
        <v/>
      </c>
      <c r="N1196" s="172" t="str">
        <f>IF(Simulações!CZ1196="","",Simulações!CZ1196)</f>
        <v/>
      </c>
      <c r="O1196" s="172">
        <v>1</v>
      </c>
    </row>
    <row r="1197" spans="1:15" ht="14.25" customHeight="1" x14ac:dyDescent="0.25">
      <c r="A1197" s="1" t="str">
        <f>Simulações!D1197</f>
        <v>R. Das Mocas [Estrutural]</v>
      </c>
      <c r="B1197" s="172" t="str">
        <f>Simulações!DK1197</f>
        <v>Sim</v>
      </c>
      <c r="C1197" s="183">
        <f>Simulações!K1197</f>
        <v>72</v>
      </c>
      <c r="D1197" s="172" t="str">
        <f>Simulações!G1197</f>
        <v>C5</v>
      </c>
      <c r="E1197" s="172" t="str">
        <f>Simulações!CH1197</f>
        <v>SX LIGHTING</v>
      </c>
      <c r="F1197" s="172" t="str">
        <f>Simulações!CI1197</f>
        <v>SX-INEVO040HF</v>
      </c>
      <c r="G1197" s="172">
        <f>Simulações!CN1197</f>
        <v>39</v>
      </c>
      <c r="H1197" s="172" t="str">
        <f>Simulações!CT1197</f>
        <v>Longo II</v>
      </c>
      <c r="I1197" s="172" t="str">
        <f>IF(Simulações!CU1197="","",Simulações!CU1197)</f>
        <v>Médio I</v>
      </c>
      <c r="J1197" s="172" t="str">
        <f>IF(Simulações!CX1197="","",Simulações!CX1197)</f>
        <v/>
      </c>
      <c r="K1197" s="176">
        <f>Simulações!AL1197</f>
        <v>0</v>
      </c>
      <c r="L1197" s="176">
        <f>Simulações!AS1197</f>
        <v>0</v>
      </c>
      <c r="M1197" s="172" t="str">
        <f>IF(Simulações!CY1197="","",Simulações!CY1197)</f>
        <v/>
      </c>
      <c r="N1197" s="172" t="str">
        <f>IF(Simulações!CZ1197="","",Simulações!CZ1197)</f>
        <v/>
      </c>
      <c r="O1197" s="172">
        <v>1</v>
      </c>
    </row>
    <row r="1198" spans="1:15" ht="14.25" customHeight="1" x14ac:dyDescent="0.25">
      <c r="A1198" s="1" t="str">
        <f>Simulações!D1198</f>
        <v>R. Das Mocas [Estrutural]</v>
      </c>
      <c r="B1198" s="172" t="str">
        <f>Simulações!DK1198</f>
        <v>Sim</v>
      </c>
      <c r="C1198" s="183">
        <f>Simulações!K1198</f>
        <v>72</v>
      </c>
      <c r="D1198" s="172" t="str">
        <f>Simulações!G1198</f>
        <v>C5</v>
      </c>
      <c r="E1198" s="172" t="str">
        <f>Simulações!CH1198</f>
        <v>TECNOWATT</v>
      </c>
      <c r="F1198" s="172" t="str">
        <f>Simulações!CI1198</f>
        <v xml:space="preserve">SIGSAGPTLRRSSNDL_40W_50IBBRS
</v>
      </c>
      <c r="G1198" s="172">
        <f>Simulações!CN1198</f>
        <v>40</v>
      </c>
      <c r="H1198" s="172" t="str">
        <f>Simulações!CT1198</f>
        <v>Longo II</v>
      </c>
      <c r="I1198" s="172" t="str">
        <f>IF(Simulações!CU1198="","",Simulações!CU1198)</f>
        <v>Médio II</v>
      </c>
      <c r="J1198" s="172" t="str">
        <f>IF(Simulações!CX1198="","",Simulações!CX1198)</f>
        <v/>
      </c>
      <c r="K1198" s="176">
        <f>Simulações!AL1198</f>
        <v>0</v>
      </c>
      <c r="L1198" s="176">
        <f>Simulações!AS1198</f>
        <v>0</v>
      </c>
      <c r="M1198" s="172" t="str">
        <f>IF(Simulações!CY1198="","",Simulações!CY1198)</f>
        <v/>
      </c>
      <c r="N1198" s="172" t="str">
        <f>IF(Simulações!CZ1198="","",Simulações!CZ1198)</f>
        <v/>
      </c>
      <c r="O1198" s="172">
        <v>1</v>
      </c>
    </row>
    <row r="1199" spans="1:15" ht="14.25" customHeight="1" x14ac:dyDescent="0.25">
      <c r="A1199" s="1" t="str">
        <f>Simulações!D1199</f>
        <v>Rua Nereu Ramos [Estrutural]</v>
      </c>
      <c r="B1199" s="172" t="str">
        <f>Simulações!DK1199</f>
        <v>Sim</v>
      </c>
      <c r="C1199" s="183">
        <f>Simulações!K1199</f>
        <v>72</v>
      </c>
      <c r="D1199" s="172" t="str">
        <f>Simulações!G1199</f>
        <v>C4</v>
      </c>
      <c r="E1199" s="172" t="str">
        <f>Simulações!CH1199</f>
        <v>LEDSTAR</v>
      </c>
      <c r="F1199" s="184" t="str">
        <f>Simulações!CI1199</f>
        <v xml:space="preserve"> SL VT 9.1 44W</v>
      </c>
      <c r="G1199" s="172">
        <f>Simulações!CN1199</f>
        <v>44</v>
      </c>
      <c r="H1199" s="172" t="str">
        <f>Simulações!CT1199</f>
        <v>Médio I</v>
      </c>
      <c r="I1199" s="172" t="str">
        <f>IF(Simulações!CU1199="","",Simulações!CU1199)</f>
        <v/>
      </c>
      <c r="J1199" s="172" t="str">
        <f>IF(Simulações!CX1199="","",Simulações!CX1199)</f>
        <v/>
      </c>
      <c r="K1199" s="176">
        <f>Simulações!AL1199</f>
        <v>0</v>
      </c>
      <c r="L1199" s="176">
        <f>Simulações!AS1199</f>
        <v>0</v>
      </c>
      <c r="M1199" s="172" t="str">
        <f>IF(Simulações!CY1199="","",Simulações!CY1199)</f>
        <v/>
      </c>
      <c r="N1199" s="172" t="str">
        <f>IF(Simulações!CZ1199="","",Simulações!CZ1199)</f>
        <v/>
      </c>
      <c r="O1199" s="172">
        <v>1</v>
      </c>
    </row>
    <row r="1200" spans="1:15" ht="14.25" customHeight="1" x14ac:dyDescent="0.25">
      <c r="A1200" s="1" t="str">
        <f>Simulações!D1200</f>
        <v>Rua Nereu Ramos [Estrutural]</v>
      </c>
      <c r="B1200" s="172" t="str">
        <f>Simulações!DK1200</f>
        <v>Sim</v>
      </c>
      <c r="C1200" s="183">
        <f>Simulações!K1200</f>
        <v>72</v>
      </c>
      <c r="D1200" s="172" t="str">
        <f>Simulações!G1200</f>
        <v>C4</v>
      </c>
      <c r="E1200" s="172" t="str">
        <f>Simulações!CH1200</f>
        <v>SX LIGHTING</v>
      </c>
      <c r="F1200" s="172" t="str">
        <f>Simulações!CI1200</f>
        <v>SX-INEVO040HF</v>
      </c>
      <c r="G1200" s="172">
        <f>Simulações!CN1200</f>
        <v>39</v>
      </c>
      <c r="H1200" s="172" t="str">
        <f>Simulações!CT1200</f>
        <v>Médio I</v>
      </c>
      <c r="I1200" s="172" t="str">
        <f>IF(Simulações!CU1200="","",Simulações!CU1200)</f>
        <v/>
      </c>
      <c r="J1200" s="172" t="str">
        <f>IF(Simulações!CX1200="","",Simulações!CX1200)</f>
        <v/>
      </c>
      <c r="K1200" s="176">
        <f>Simulações!AL1200</f>
        <v>0</v>
      </c>
      <c r="L1200" s="176">
        <f>Simulações!AS1200</f>
        <v>0</v>
      </c>
      <c r="M1200" s="172" t="str">
        <f>IF(Simulações!CY1200="","",Simulações!CY1200)</f>
        <v/>
      </c>
      <c r="N1200" s="172" t="str">
        <f>IF(Simulações!CZ1200="","",Simulações!CZ1200)</f>
        <v/>
      </c>
      <c r="O1200" s="172">
        <v>1</v>
      </c>
    </row>
    <row r="1201" spans="1:15" ht="14.25" customHeight="1" x14ac:dyDescent="0.25">
      <c r="A1201" s="1" t="str">
        <f>Simulações!D1201</f>
        <v>Rua Nereu Ramos [Estrutural]</v>
      </c>
      <c r="B1201" s="172" t="str">
        <f>Simulações!DK1201</f>
        <v>Sim</v>
      </c>
      <c r="C1201" s="183">
        <f>Simulações!K1201</f>
        <v>72</v>
      </c>
      <c r="D1201" s="172" t="str">
        <f>Simulações!G1201</f>
        <v>C4</v>
      </c>
      <c r="E1201" s="172" t="str">
        <f>Simulações!CH1201</f>
        <v>TECNOWATT</v>
      </c>
      <c r="F1201" s="172" t="str">
        <f>Simulações!CI1201</f>
        <v xml:space="preserve">SIGSAGPTLRRSSNDL_40W_50IBBRS
</v>
      </c>
      <c r="G1201" s="172">
        <f>Simulações!CN1201</f>
        <v>40</v>
      </c>
      <c r="H1201" s="172" t="str">
        <f>Simulações!CT1201</f>
        <v>Médio I</v>
      </c>
      <c r="I1201" s="172" t="str">
        <f>IF(Simulações!CU1201="","",Simulações!CU1201)</f>
        <v/>
      </c>
      <c r="J1201" s="172" t="str">
        <f>IF(Simulações!CX1201="","",Simulações!CX1201)</f>
        <v/>
      </c>
      <c r="K1201" s="176">
        <f>Simulações!AL1201</f>
        <v>0</v>
      </c>
      <c r="L1201" s="176">
        <f>Simulações!AS1201</f>
        <v>0</v>
      </c>
      <c r="M1201" s="172" t="str">
        <f>IF(Simulações!CY1201="","",Simulações!CY1201)</f>
        <v/>
      </c>
      <c r="N1201" s="172" t="str">
        <f>IF(Simulações!CZ1201="","",Simulações!CZ1201)</f>
        <v/>
      </c>
      <c r="O1201" s="172">
        <v>1</v>
      </c>
    </row>
    <row r="1202" spans="1:15" ht="14.25" customHeight="1" x14ac:dyDescent="0.25">
      <c r="A1202" s="1" t="str">
        <f>Simulações!D1202</f>
        <v>R. Ten. Vanderlei [Estrutural]</v>
      </c>
      <c r="B1202" s="172" t="str">
        <f>Simulações!DK1202</f>
        <v>Sim</v>
      </c>
      <c r="C1202" s="183">
        <f>Simulações!K1202</f>
        <v>70</v>
      </c>
      <c r="D1202" s="172" t="str">
        <f>Simulações!G1202</f>
        <v>C3</v>
      </c>
      <c r="E1202" s="172" t="str">
        <f>Simulações!CH1202</f>
        <v>LEDSTAR</v>
      </c>
      <c r="F1202" s="184" t="str">
        <f>Simulações!CI1202</f>
        <v xml:space="preserve"> SL VT 9.1 44W</v>
      </c>
      <c r="G1202" s="172">
        <f>Simulações!CN1202</f>
        <v>44</v>
      </c>
      <c r="H1202" s="172" t="str">
        <f>Simulações!CT1202</f>
        <v>Médio I</v>
      </c>
      <c r="I1202" s="172" t="str">
        <f>IF(Simulações!CU1202="","",Simulações!CU1202)</f>
        <v/>
      </c>
      <c r="J1202" s="172" t="str">
        <f>IF(Simulações!CX1202="","",Simulações!CX1202)</f>
        <v/>
      </c>
      <c r="K1202" s="176">
        <f>Simulações!AL1202</f>
        <v>0</v>
      </c>
      <c r="L1202" s="176">
        <f>Simulações!AS1202</f>
        <v>0</v>
      </c>
      <c r="M1202" s="172" t="str">
        <f>IF(Simulações!CY1202="","",Simulações!CY1202)</f>
        <v/>
      </c>
      <c r="N1202" s="172" t="str">
        <f>IF(Simulações!CZ1202="","",Simulações!CZ1202)</f>
        <v/>
      </c>
      <c r="O1202" s="172">
        <v>1</v>
      </c>
    </row>
    <row r="1203" spans="1:15" ht="14.25" customHeight="1" x14ac:dyDescent="0.25">
      <c r="A1203" s="1" t="str">
        <f>Simulações!D1203</f>
        <v>R. Ten. Vanderlei [Estrutural]</v>
      </c>
      <c r="B1203" s="172" t="str">
        <f>Simulações!DK1203</f>
        <v>Sim</v>
      </c>
      <c r="C1203" s="183">
        <f>Simulações!K1203</f>
        <v>70</v>
      </c>
      <c r="D1203" s="172" t="str">
        <f>Simulações!G1203</f>
        <v>C3</v>
      </c>
      <c r="E1203" s="172" t="str">
        <f>Simulações!CH1203</f>
        <v>SX LIGHTING</v>
      </c>
      <c r="F1203" s="172" t="str">
        <f>Simulações!CI1203</f>
        <v>SX-INEVO040HF</v>
      </c>
      <c r="G1203" s="172">
        <f>Simulações!CN1203</f>
        <v>39</v>
      </c>
      <c r="H1203" s="172" t="str">
        <f>Simulações!CT1203</f>
        <v>Médio I</v>
      </c>
      <c r="I1203" s="172" t="str">
        <f>IF(Simulações!CU1203="","",Simulações!CU1203)</f>
        <v/>
      </c>
      <c r="J1203" s="172" t="str">
        <f>IF(Simulações!CX1203="","",Simulações!CX1203)</f>
        <v/>
      </c>
      <c r="K1203" s="176">
        <f>Simulações!AL1203</f>
        <v>0</v>
      </c>
      <c r="L1203" s="176">
        <f>Simulações!AS1203</f>
        <v>0</v>
      </c>
      <c r="M1203" s="172" t="str">
        <f>IF(Simulações!CY1203="","",Simulações!CY1203)</f>
        <v/>
      </c>
      <c r="N1203" s="172" t="str">
        <f>IF(Simulações!CZ1203="","",Simulações!CZ1203)</f>
        <v/>
      </c>
      <c r="O1203" s="172">
        <v>1</v>
      </c>
    </row>
    <row r="1204" spans="1:15" ht="14.25" customHeight="1" x14ac:dyDescent="0.25">
      <c r="A1204" s="1" t="str">
        <f>Simulações!D1204</f>
        <v>R. Ten. Vanderlei [Estrutural]</v>
      </c>
      <c r="B1204" s="172" t="str">
        <f>Simulações!DK1204</f>
        <v>Sim</v>
      </c>
      <c r="C1204" s="183">
        <f>Simulações!K1204</f>
        <v>70</v>
      </c>
      <c r="D1204" s="172" t="str">
        <f>Simulações!G1204</f>
        <v>C3</v>
      </c>
      <c r="E1204" s="172" t="str">
        <f>Simulações!CH1204</f>
        <v>TECNOWATT</v>
      </c>
      <c r="F1204" s="172" t="str">
        <f>Simulações!CI1204</f>
        <v xml:space="preserve">SIGSAGPTLRRSSNDL_40W_50IBBRS
</v>
      </c>
      <c r="G1204" s="172">
        <f>Simulações!CN1204</f>
        <v>40</v>
      </c>
      <c r="H1204" s="172" t="str">
        <f>Simulações!CT1204</f>
        <v>Médio I</v>
      </c>
      <c r="I1204" s="172" t="str">
        <f>IF(Simulações!CU1204="","",Simulações!CU1204)</f>
        <v/>
      </c>
      <c r="J1204" s="172" t="str">
        <f>IF(Simulações!CX1204="","",Simulações!CX1204)</f>
        <v/>
      </c>
      <c r="K1204" s="176">
        <f>Simulações!AL1204</f>
        <v>0</v>
      </c>
      <c r="L1204" s="176">
        <f>Simulações!AS1204</f>
        <v>0</v>
      </c>
      <c r="M1204" s="172" t="str">
        <f>IF(Simulações!CY1204="","",Simulações!CY1204)</f>
        <v/>
      </c>
      <c r="N1204" s="172" t="str">
        <f>IF(Simulações!CZ1204="","",Simulações!CZ1204)</f>
        <v/>
      </c>
      <c r="O1204" s="172">
        <v>1</v>
      </c>
    </row>
    <row r="1205" spans="1:15" ht="14.25" customHeight="1" x14ac:dyDescent="0.25">
      <c r="A1205" s="1" t="str">
        <f>Simulações!D1205</f>
        <v>R. Nova Jales [Estrutural]</v>
      </c>
      <c r="B1205" s="172" t="str">
        <f>Simulações!DK1205</f>
        <v>Sim</v>
      </c>
      <c r="C1205" s="183">
        <f>Simulações!K1205</f>
        <v>70</v>
      </c>
      <c r="D1205" s="172" t="str">
        <f>Simulações!G1205</f>
        <v>C4</v>
      </c>
      <c r="E1205" s="172" t="str">
        <f>Simulações!CH1205</f>
        <v>LEDSTAR</v>
      </c>
      <c r="F1205" s="184" t="str">
        <f>Simulações!CI1205</f>
        <v xml:space="preserve"> SL VT 9.1 44W</v>
      </c>
      <c r="G1205" s="172">
        <f>Simulações!CN1205</f>
        <v>44</v>
      </c>
      <c r="H1205" s="172" t="str">
        <f>Simulações!CT1205</f>
        <v>Médio I</v>
      </c>
      <c r="I1205" s="172" t="str">
        <f>IF(Simulações!CU1205="","",Simulações!CU1205)</f>
        <v/>
      </c>
      <c r="J1205" s="172" t="str">
        <f>IF(Simulações!CX1205="","",Simulações!CX1205)</f>
        <v/>
      </c>
      <c r="K1205" s="176">
        <f>Simulações!AL1205</f>
        <v>0</v>
      </c>
      <c r="L1205" s="176">
        <f>Simulações!AS1205</f>
        <v>0</v>
      </c>
      <c r="M1205" s="172" t="str">
        <f>IF(Simulações!CY1205="","",Simulações!CY1205)</f>
        <v/>
      </c>
      <c r="N1205" s="172" t="str">
        <f>IF(Simulações!CZ1205="","",Simulações!CZ1205)</f>
        <v/>
      </c>
      <c r="O1205" s="172">
        <v>1</v>
      </c>
    </row>
    <row r="1206" spans="1:15" ht="14.25" customHeight="1" x14ac:dyDescent="0.25">
      <c r="A1206" s="1" t="str">
        <f>Simulações!D1206</f>
        <v>R. Nova Jales [Estrutural]</v>
      </c>
      <c r="B1206" s="172" t="str">
        <f>Simulações!DK1206</f>
        <v>Sim</v>
      </c>
      <c r="C1206" s="183">
        <f>Simulações!K1206</f>
        <v>70</v>
      </c>
      <c r="D1206" s="172" t="str">
        <f>Simulações!G1206</f>
        <v>C4</v>
      </c>
      <c r="E1206" s="172" t="str">
        <f>Simulações!CH1206</f>
        <v>SX LIGHTING</v>
      </c>
      <c r="F1206" s="172" t="str">
        <f>Simulações!CI1206</f>
        <v>SX-INEVO040HF</v>
      </c>
      <c r="G1206" s="172">
        <f>Simulações!CN1206</f>
        <v>39</v>
      </c>
      <c r="H1206" s="172" t="str">
        <f>Simulações!CT1206</f>
        <v>Médio I</v>
      </c>
      <c r="I1206" s="172" t="str">
        <f>IF(Simulações!CU1206="","",Simulações!CU1206)</f>
        <v/>
      </c>
      <c r="J1206" s="172" t="str">
        <f>IF(Simulações!CX1206="","",Simulações!CX1206)</f>
        <v/>
      </c>
      <c r="K1206" s="176">
        <f>Simulações!AL1206</f>
        <v>0</v>
      </c>
      <c r="L1206" s="176">
        <f>Simulações!AS1206</f>
        <v>0</v>
      </c>
      <c r="M1206" s="172" t="str">
        <f>IF(Simulações!CY1206="","",Simulações!CY1206)</f>
        <v/>
      </c>
      <c r="N1206" s="172" t="str">
        <f>IF(Simulações!CZ1206="","",Simulações!CZ1206)</f>
        <v/>
      </c>
      <c r="O1206" s="172">
        <v>1</v>
      </c>
    </row>
    <row r="1207" spans="1:15" ht="14.25" customHeight="1" x14ac:dyDescent="0.25">
      <c r="A1207" s="1" t="str">
        <f>Simulações!D1207</f>
        <v>R. Nova Jales [Estrutural]</v>
      </c>
      <c r="B1207" s="172" t="str">
        <f>Simulações!DK1207</f>
        <v>Sim</v>
      </c>
      <c r="C1207" s="183">
        <f>Simulações!K1207</f>
        <v>70</v>
      </c>
      <c r="D1207" s="172" t="str">
        <f>Simulações!G1207</f>
        <v>C4</v>
      </c>
      <c r="E1207" s="172" t="str">
        <f>Simulações!CH1207</f>
        <v>TECNOWATT</v>
      </c>
      <c r="F1207" s="172" t="str">
        <f>Simulações!CI1207</f>
        <v xml:space="preserve">SIGSAGPTLRRSSNDL_40W_50IBBRS
</v>
      </c>
      <c r="G1207" s="172">
        <f>Simulações!CN1207</f>
        <v>40</v>
      </c>
      <c r="H1207" s="172" t="str">
        <f>Simulações!CT1207</f>
        <v>Médio I</v>
      </c>
      <c r="I1207" s="172" t="str">
        <f>IF(Simulações!CU1207="","",Simulações!CU1207)</f>
        <v/>
      </c>
      <c r="J1207" s="172" t="str">
        <f>IF(Simulações!CX1207="","",Simulações!CX1207)</f>
        <v/>
      </c>
      <c r="K1207" s="176">
        <f>Simulações!AL1207</f>
        <v>0</v>
      </c>
      <c r="L1207" s="176">
        <f>Simulações!AS1207</f>
        <v>0</v>
      </c>
      <c r="M1207" s="172" t="str">
        <f>IF(Simulações!CY1207="","",Simulações!CY1207)</f>
        <v/>
      </c>
      <c r="N1207" s="172" t="str">
        <f>IF(Simulações!CZ1207="","",Simulações!CZ1207)</f>
        <v/>
      </c>
      <c r="O1207" s="172">
        <v>1</v>
      </c>
    </row>
    <row r="1208" spans="1:15" ht="14.25" customHeight="1" x14ac:dyDescent="0.25">
      <c r="A1208" s="1" t="str">
        <f>Simulações!D1208</f>
        <v>Canastra [IAL]</v>
      </c>
      <c r="B1208" s="172" t="str">
        <f>Simulações!DK1208</f>
        <v>Sim</v>
      </c>
      <c r="C1208" s="183">
        <f>Simulações!K1208</f>
        <v>96</v>
      </c>
      <c r="D1208" s="172" t="str">
        <f>Simulações!G1208</f>
        <v>C4</v>
      </c>
      <c r="E1208" s="172" t="str">
        <f>Simulações!CH1208</f>
        <v>LEDSTAR</v>
      </c>
      <c r="F1208" s="184" t="str">
        <f>Simulações!CI1208</f>
        <v xml:space="preserve"> SL VT 9.1 17W</v>
      </c>
      <c r="G1208" s="172">
        <f>Simulações!CN1208</f>
        <v>17</v>
      </c>
      <c r="H1208" s="172" t="str">
        <f>Simulações!CT1208</f>
        <v>Médio I</v>
      </c>
      <c r="I1208" s="172" t="str">
        <f>IF(Simulações!CU1208="","",Simulações!CU1208)</f>
        <v/>
      </c>
      <c r="J1208" s="172" t="str">
        <f>IF(Simulações!CX1208="","",Simulações!CX1208)</f>
        <v/>
      </c>
      <c r="K1208" s="176">
        <f>Simulações!AL1208</f>
        <v>0</v>
      </c>
      <c r="L1208" s="176">
        <f>Simulações!AS1208</f>
        <v>0</v>
      </c>
      <c r="M1208" s="172" t="str">
        <f>IF(Simulações!CY1208="","",Simulações!CY1208)</f>
        <v/>
      </c>
      <c r="N1208" s="172" t="str">
        <f>IF(Simulações!CZ1208="","",Simulações!CZ1208)</f>
        <v/>
      </c>
      <c r="O1208" s="172">
        <v>1</v>
      </c>
    </row>
    <row r="1209" spans="1:15" ht="14.25" customHeight="1" x14ac:dyDescent="0.25">
      <c r="A1209" s="1" t="str">
        <f>Simulações!D1209</f>
        <v>Canastra [IAL]</v>
      </c>
      <c r="B1209" s="172" t="str">
        <f>Simulações!DK1209</f>
        <v>Sim</v>
      </c>
      <c r="C1209" s="183">
        <f>Simulações!K1209</f>
        <v>96</v>
      </c>
      <c r="D1209" s="172" t="str">
        <f>Simulações!G1209</f>
        <v>C4</v>
      </c>
      <c r="E1209" s="172" t="str">
        <f>Simulações!CH1209</f>
        <v>SX LIGHTING</v>
      </c>
      <c r="F1209" s="172" t="str">
        <f>Simulações!CI1209</f>
        <v>SX-INEVO020HF</v>
      </c>
      <c r="G1209" s="172">
        <f>Simulações!CN1209</f>
        <v>22.5</v>
      </c>
      <c r="H1209" s="172" t="str">
        <f>Simulações!CT1209</f>
        <v>Médio I</v>
      </c>
      <c r="I1209" s="172" t="str">
        <f>IF(Simulações!CU1209="","",Simulações!CU1209)</f>
        <v/>
      </c>
      <c r="J1209" s="172" t="str">
        <f>IF(Simulações!CX1209="","",Simulações!CX1209)</f>
        <v/>
      </c>
      <c r="K1209" s="176">
        <f>Simulações!AL1209</f>
        <v>0</v>
      </c>
      <c r="L1209" s="176">
        <f>Simulações!AS1209</f>
        <v>0</v>
      </c>
      <c r="M1209" s="172" t="str">
        <f>IF(Simulações!CY1209="","",Simulações!CY1209)</f>
        <v/>
      </c>
      <c r="N1209" s="172" t="str">
        <f>IF(Simulações!CZ1209="","",Simulações!CZ1209)</f>
        <v/>
      </c>
      <c r="O1209" s="172">
        <v>1</v>
      </c>
    </row>
    <row r="1210" spans="1:15" ht="14.25" customHeight="1" x14ac:dyDescent="0.25">
      <c r="A1210" s="1" t="str">
        <f>Simulações!D1210</f>
        <v>Canastra [IAL]</v>
      </c>
      <c r="B1210" s="172" t="str">
        <f>Simulações!DK1210</f>
        <v>Sim</v>
      </c>
      <c r="C1210" s="183">
        <f>Simulações!K1210</f>
        <v>96</v>
      </c>
      <c r="D1210" s="172" t="str">
        <f>Simulações!G1210</f>
        <v>C4</v>
      </c>
      <c r="E1210" s="172" t="str">
        <f>Simulações!CH1210</f>
        <v>TECNOWATT</v>
      </c>
      <c r="F1210" s="172" t="str">
        <f>Simulações!CI1210</f>
        <v xml:space="preserve">SIGSAGPTLRRSSNDL_30W_38IBBRS
</v>
      </c>
      <c r="G1210" s="172">
        <f>Simulações!CN1210</f>
        <v>30</v>
      </c>
      <c r="H1210" s="172" t="str">
        <f>Simulações!CT1210</f>
        <v>Médio I</v>
      </c>
      <c r="I1210" s="172" t="str">
        <f>IF(Simulações!CU1210="","",Simulações!CU1210)</f>
        <v/>
      </c>
      <c r="J1210" s="172" t="str">
        <f>IF(Simulações!CX1210="","",Simulações!CX1210)</f>
        <v/>
      </c>
      <c r="K1210" s="176">
        <f>Simulações!AL1210</f>
        <v>0</v>
      </c>
      <c r="L1210" s="176">
        <f>Simulações!AS1210</f>
        <v>0</v>
      </c>
      <c r="M1210" s="172" t="str">
        <f>IF(Simulações!CY1210="","",Simulações!CY1210)</f>
        <v/>
      </c>
      <c r="N1210" s="172" t="str">
        <f>IF(Simulações!CZ1210="","",Simulações!CZ1210)</f>
        <v/>
      </c>
      <c r="O1210" s="172">
        <v>1</v>
      </c>
    </row>
    <row r="1211" spans="1:15" ht="14.25" customHeight="1" x14ac:dyDescent="0.25">
      <c r="A1211" s="1" t="str">
        <f>Simulações!D1211</f>
        <v>Marques D Baipendi [IAL]</v>
      </c>
      <c r="B1211" s="172" t="str">
        <f>Simulações!DK1211</f>
        <v>Sim</v>
      </c>
      <c r="C1211" s="183">
        <f>Simulações!K1211</f>
        <v>90</v>
      </c>
      <c r="D1211" s="172" t="str">
        <f>Simulações!G1211</f>
        <v>C4</v>
      </c>
      <c r="E1211" s="172" t="str">
        <f>Simulações!CH1211</f>
        <v>LEDSTAR</v>
      </c>
      <c r="F1211" s="184" t="str">
        <f>Simulações!CI1211</f>
        <v xml:space="preserve"> SL VT 9.1 28W</v>
      </c>
      <c r="G1211" s="172">
        <f>Simulações!CN1211</f>
        <v>28</v>
      </c>
      <c r="H1211" s="172" t="str">
        <f>Simulações!CT1211</f>
        <v>Médio I</v>
      </c>
      <c r="I1211" s="172" t="str">
        <f>IF(Simulações!CU1211="","",Simulações!CU1211)</f>
        <v/>
      </c>
      <c r="J1211" s="172" t="str">
        <f>IF(Simulações!CX1211="","",Simulações!CX1211)</f>
        <v/>
      </c>
      <c r="K1211" s="176">
        <f>Simulações!AL1211</f>
        <v>0</v>
      </c>
      <c r="L1211" s="176">
        <f>Simulações!AS1211</f>
        <v>0</v>
      </c>
      <c r="M1211" s="172" t="str">
        <f>IF(Simulações!CY1211="","",Simulações!CY1211)</f>
        <v/>
      </c>
      <c r="N1211" s="172" t="str">
        <f>IF(Simulações!CZ1211="","",Simulações!CZ1211)</f>
        <v/>
      </c>
      <c r="O1211" s="172">
        <v>1</v>
      </c>
    </row>
    <row r="1212" spans="1:15" ht="14.25" customHeight="1" x14ac:dyDescent="0.25">
      <c r="A1212" s="1" t="str">
        <f>Simulações!D1212</f>
        <v>Marques D Baipendi [IAL]</v>
      </c>
      <c r="B1212" s="172" t="str">
        <f>Simulações!DK1212</f>
        <v>Sim</v>
      </c>
      <c r="C1212" s="183">
        <f>Simulações!K1212</f>
        <v>90</v>
      </c>
      <c r="D1212" s="172" t="str">
        <f>Simulações!G1212</f>
        <v>C4</v>
      </c>
      <c r="E1212" s="172" t="str">
        <f>Simulações!CH1212</f>
        <v>SX LIGHTING</v>
      </c>
      <c r="F1212" s="172" t="str">
        <f>Simulações!CI1212</f>
        <v>SX-INEVO020HF</v>
      </c>
      <c r="G1212" s="172">
        <f>Simulações!CN1212</f>
        <v>22.5</v>
      </c>
      <c r="H1212" s="172" t="str">
        <f>Simulações!CT1212</f>
        <v>Médio I</v>
      </c>
      <c r="I1212" s="172" t="str">
        <f>IF(Simulações!CU1212="","",Simulações!CU1212)</f>
        <v/>
      </c>
      <c r="J1212" s="172" t="str">
        <f>IF(Simulações!CX1212="","",Simulações!CX1212)</f>
        <v/>
      </c>
      <c r="K1212" s="176">
        <f>Simulações!AL1212</f>
        <v>0</v>
      </c>
      <c r="L1212" s="176">
        <f>Simulações!AS1212</f>
        <v>0</v>
      </c>
      <c r="M1212" s="172" t="str">
        <f>IF(Simulações!CY1212="","",Simulações!CY1212)</f>
        <v/>
      </c>
      <c r="N1212" s="172" t="str">
        <f>IF(Simulações!CZ1212="","",Simulações!CZ1212)</f>
        <v/>
      </c>
      <c r="O1212" s="172">
        <v>1</v>
      </c>
    </row>
    <row r="1213" spans="1:15" ht="14.25" customHeight="1" x14ac:dyDescent="0.25">
      <c r="A1213" s="1" t="str">
        <f>Simulações!D1213</f>
        <v>Marques D Baipendi [IAL]</v>
      </c>
      <c r="B1213" s="172" t="str">
        <f>Simulações!DK1213</f>
        <v>Sim</v>
      </c>
      <c r="C1213" s="183">
        <f>Simulações!K1213</f>
        <v>90</v>
      </c>
      <c r="D1213" s="172" t="str">
        <f>Simulações!G1213</f>
        <v>C4</v>
      </c>
      <c r="E1213" s="172" t="str">
        <f>Simulações!CH1213</f>
        <v>TECNOWATT</v>
      </c>
      <c r="F1213" s="172" t="str">
        <f>Simulações!CI1213</f>
        <v xml:space="preserve">SIGSAGPTLRRSSNDL_30W_38IBBRS
</v>
      </c>
      <c r="G1213" s="172">
        <f>Simulações!CN1213</f>
        <v>30</v>
      </c>
      <c r="H1213" s="172" t="str">
        <f>Simulações!CT1213</f>
        <v>Médio I</v>
      </c>
      <c r="I1213" s="172" t="str">
        <f>IF(Simulações!CU1213="","",Simulações!CU1213)</f>
        <v/>
      </c>
      <c r="J1213" s="172" t="str">
        <f>IF(Simulações!CX1213="","",Simulações!CX1213)</f>
        <v/>
      </c>
      <c r="K1213" s="176">
        <f>Simulações!AL1213</f>
        <v>0</v>
      </c>
      <c r="L1213" s="176">
        <f>Simulações!AS1213</f>
        <v>0</v>
      </c>
      <c r="M1213" s="172" t="str">
        <f>IF(Simulações!CY1213="","",Simulações!CY1213)</f>
        <v/>
      </c>
      <c r="N1213" s="172" t="str">
        <f>IF(Simulações!CZ1213="","",Simulações!CZ1213)</f>
        <v/>
      </c>
      <c r="O1213" s="172">
        <v>1</v>
      </c>
    </row>
    <row r="1214" spans="1:15" ht="14.25" customHeight="1" x14ac:dyDescent="0.25">
      <c r="A1214" s="1" t="str">
        <f>Simulações!D1214</f>
        <v>Rua Costa Pinto [IAL]</v>
      </c>
      <c r="B1214" s="172" t="str">
        <f>Simulações!DK1214</f>
        <v>Sim</v>
      </c>
      <c r="C1214" s="183">
        <f>Simulações!K1214</f>
        <v>70</v>
      </c>
      <c r="D1214" s="172" t="str">
        <f>Simulações!G1214</f>
        <v>C4</v>
      </c>
      <c r="E1214" s="172" t="str">
        <f>Simulações!CH1214</f>
        <v>LEDSTAR</v>
      </c>
      <c r="F1214" s="184" t="str">
        <f>Simulações!CI1214</f>
        <v xml:space="preserve"> SL VT 9.1 17W</v>
      </c>
      <c r="G1214" s="172">
        <f>Simulações!CN1214</f>
        <v>17</v>
      </c>
      <c r="H1214" s="172" t="str">
        <f>Simulações!CT1214</f>
        <v>Médio I</v>
      </c>
      <c r="I1214" s="172" t="str">
        <f>IF(Simulações!CU1214="","",Simulações!CU1214)</f>
        <v/>
      </c>
      <c r="J1214" s="172" t="str">
        <f>IF(Simulações!CX1214="","",Simulações!CX1214)</f>
        <v/>
      </c>
      <c r="K1214" s="176">
        <f>Simulações!AL1214</f>
        <v>0</v>
      </c>
      <c r="L1214" s="176">
        <f>Simulações!AS1214</f>
        <v>0</v>
      </c>
      <c r="M1214" s="172" t="str">
        <f>IF(Simulações!CY1214="","",Simulações!CY1214)</f>
        <v/>
      </c>
      <c r="N1214" s="172" t="str">
        <f>IF(Simulações!CZ1214="","",Simulações!CZ1214)</f>
        <v/>
      </c>
      <c r="O1214" s="172">
        <v>1</v>
      </c>
    </row>
    <row r="1215" spans="1:15" ht="14.25" customHeight="1" x14ac:dyDescent="0.25">
      <c r="A1215" s="1" t="str">
        <f>Simulações!D1215</f>
        <v>Rua Costa Pinto [IAL]</v>
      </c>
      <c r="B1215" s="172" t="str">
        <f>Simulações!DK1215</f>
        <v>Sim</v>
      </c>
      <c r="C1215" s="183">
        <f>Simulações!K1215</f>
        <v>70</v>
      </c>
      <c r="D1215" s="172" t="str">
        <f>Simulações!G1215</f>
        <v>C4</v>
      </c>
      <c r="E1215" s="172" t="str">
        <f>Simulações!CH1215</f>
        <v>SX LIGHTING</v>
      </c>
      <c r="F1215" s="172" t="str">
        <f>Simulações!CI1215</f>
        <v>SX-INEVO020HF</v>
      </c>
      <c r="G1215" s="172">
        <f>Simulações!CN1215</f>
        <v>22.5</v>
      </c>
      <c r="H1215" s="172" t="str">
        <f>Simulações!CT1215</f>
        <v>Médio I</v>
      </c>
      <c r="I1215" s="172" t="str">
        <f>IF(Simulações!CU1215="","",Simulações!CU1215)</f>
        <v/>
      </c>
      <c r="J1215" s="172" t="str">
        <f>IF(Simulações!CX1215="","",Simulações!CX1215)</f>
        <v/>
      </c>
      <c r="K1215" s="176">
        <f>Simulações!AL1215</f>
        <v>0</v>
      </c>
      <c r="L1215" s="176">
        <f>Simulações!AS1215</f>
        <v>0</v>
      </c>
      <c r="M1215" s="172" t="str">
        <f>IF(Simulações!CY1215="","",Simulações!CY1215)</f>
        <v/>
      </c>
      <c r="N1215" s="172" t="str">
        <f>IF(Simulações!CZ1215="","",Simulações!CZ1215)</f>
        <v/>
      </c>
      <c r="O1215" s="172">
        <v>1</v>
      </c>
    </row>
    <row r="1216" spans="1:15" ht="14.25" customHeight="1" x14ac:dyDescent="0.25">
      <c r="A1216" s="1" t="str">
        <f>Simulações!D1216</f>
        <v>Rua Costa Pinto [IAL]</v>
      </c>
      <c r="B1216" s="172" t="str">
        <f>Simulações!DK1216</f>
        <v>Sim</v>
      </c>
      <c r="C1216" s="183">
        <f>Simulações!K1216</f>
        <v>70</v>
      </c>
      <c r="D1216" s="172" t="str">
        <f>Simulações!G1216</f>
        <v>C4</v>
      </c>
      <c r="E1216" s="172" t="str">
        <f>Simulações!CH1216</f>
        <v>TECNOWATT</v>
      </c>
      <c r="F1216" s="172" t="str">
        <f>Simulações!CI1216</f>
        <v xml:space="preserve">SIGSAGPTLRRSSNDL_30W_38IBBRS
</v>
      </c>
      <c r="G1216" s="172">
        <f>Simulações!CN1216</f>
        <v>30</v>
      </c>
      <c r="H1216" s="172" t="str">
        <f>Simulações!CT1216</f>
        <v>Médio I</v>
      </c>
      <c r="I1216" s="172" t="str">
        <f>IF(Simulações!CU1216="","",Simulações!CU1216)</f>
        <v/>
      </c>
      <c r="J1216" s="172" t="str">
        <f>IF(Simulações!CX1216="","",Simulações!CX1216)</f>
        <v/>
      </c>
      <c r="K1216" s="176">
        <f>Simulações!AL1216</f>
        <v>0</v>
      </c>
      <c r="L1216" s="176">
        <f>Simulações!AS1216</f>
        <v>0</v>
      </c>
      <c r="M1216" s="172" t="str">
        <f>IF(Simulações!CY1216="","",Simulações!CY1216)</f>
        <v/>
      </c>
      <c r="N1216" s="172" t="str">
        <f>IF(Simulações!CZ1216="","",Simulações!CZ1216)</f>
        <v/>
      </c>
      <c r="O1216" s="172">
        <v>1</v>
      </c>
    </row>
    <row r="1217" spans="1:15" ht="14.25" customHeight="1" x14ac:dyDescent="0.25">
      <c r="A1217" s="1" t="str">
        <f>Simulações!D1217</f>
        <v>Rua Padre Roma [Estrutural]</v>
      </c>
      <c r="B1217" s="172" t="str">
        <f>Simulações!DK1217</f>
        <v>Sim</v>
      </c>
      <c r="C1217" s="183">
        <f>Simulações!K1217</f>
        <v>115</v>
      </c>
      <c r="D1217" s="172" t="str">
        <f>Simulações!G1217</f>
        <v>C5</v>
      </c>
      <c r="E1217" s="172" t="str">
        <f>Simulações!CH1217</f>
        <v>LEDSTAR</v>
      </c>
      <c r="F1217" s="184" t="str">
        <f>Simulações!CI1217</f>
        <v xml:space="preserve"> SL VT 9.1 28W</v>
      </c>
      <c r="G1217" s="172">
        <f>Simulações!CN1217</f>
        <v>28</v>
      </c>
      <c r="H1217" s="172" t="str">
        <f>Simulações!CT1217</f>
        <v>Longo I</v>
      </c>
      <c r="I1217" s="172" t="str">
        <f>IF(Simulações!CU1217="","",Simulações!CU1217)</f>
        <v/>
      </c>
      <c r="J1217" s="172" t="str">
        <f>IF(Simulações!CX1217="","",Simulações!CX1217)</f>
        <v/>
      </c>
      <c r="K1217" s="176">
        <f>Simulações!AL1217</f>
        <v>0</v>
      </c>
      <c r="L1217" s="176">
        <f>Simulações!AS1217</f>
        <v>0</v>
      </c>
      <c r="M1217" s="172" t="str">
        <f>IF(Simulações!CY1217="","",Simulações!CY1217)</f>
        <v/>
      </c>
      <c r="N1217" s="172" t="str">
        <f>IF(Simulações!CZ1217="","",Simulações!CZ1217)</f>
        <v/>
      </c>
      <c r="O1217" s="172">
        <v>1</v>
      </c>
    </row>
    <row r="1218" spans="1:15" ht="14.25" customHeight="1" x14ac:dyDescent="0.25">
      <c r="A1218" s="1" t="str">
        <f>Simulações!D1218</f>
        <v>Rua Padre Roma [Estrutural]</v>
      </c>
      <c r="B1218" s="172" t="str">
        <f>Simulações!DK1218</f>
        <v>Sim</v>
      </c>
      <c r="C1218" s="183">
        <f>Simulações!K1218</f>
        <v>115</v>
      </c>
      <c r="D1218" s="172" t="str">
        <f>Simulações!G1218</f>
        <v>C5</v>
      </c>
      <c r="E1218" s="172" t="str">
        <f>Simulações!CH1218</f>
        <v>SX LIGHTING</v>
      </c>
      <c r="F1218" s="172" t="str">
        <f>Simulações!CI1218</f>
        <v>SX-INEVO030HF</v>
      </c>
      <c r="G1218" s="172">
        <f>Simulações!CN1218</f>
        <v>31</v>
      </c>
      <c r="H1218" s="172" t="str">
        <f>Simulações!CT1218</f>
        <v>Longo I</v>
      </c>
      <c r="I1218" s="172" t="str">
        <f>IF(Simulações!CU1218="","",Simulações!CU1218)</f>
        <v/>
      </c>
      <c r="J1218" s="172" t="str">
        <f>IF(Simulações!CX1218="","",Simulações!CX1218)</f>
        <v/>
      </c>
      <c r="K1218" s="176">
        <f>Simulações!AL1218</f>
        <v>0</v>
      </c>
      <c r="L1218" s="176">
        <f>Simulações!AS1218</f>
        <v>0</v>
      </c>
      <c r="M1218" s="172" t="str">
        <f>IF(Simulações!CY1218="","",Simulações!CY1218)</f>
        <v/>
      </c>
      <c r="N1218" s="172" t="str">
        <f>IF(Simulações!CZ1218="","",Simulações!CZ1218)</f>
        <v/>
      </c>
      <c r="O1218" s="172">
        <v>1</v>
      </c>
    </row>
    <row r="1219" spans="1:15" ht="14.25" customHeight="1" x14ac:dyDescent="0.25">
      <c r="A1219" s="1" t="str">
        <f>Simulações!D1219</f>
        <v>Rua Padre Roma [Estrutural]</v>
      </c>
      <c r="B1219" s="172" t="str">
        <f>Simulações!DK1219</f>
        <v>Sim</v>
      </c>
      <c r="C1219" s="183">
        <f>Simulações!K1219</f>
        <v>115</v>
      </c>
      <c r="D1219" s="172" t="str">
        <f>Simulações!G1219</f>
        <v>C5</v>
      </c>
      <c r="E1219" s="172" t="str">
        <f>Simulações!CH1219</f>
        <v>TECNOWATT</v>
      </c>
      <c r="F1219" s="172" t="str">
        <f>Simulações!CI1219</f>
        <v xml:space="preserve">SIGSAGPTLRRSSNDL_30W_38IBBRS
</v>
      </c>
      <c r="G1219" s="172">
        <f>Simulações!CN1219</f>
        <v>30</v>
      </c>
      <c r="H1219" s="172" t="str">
        <f>Simulações!CT1219</f>
        <v>Longo I</v>
      </c>
      <c r="I1219" s="172" t="str">
        <f>IF(Simulações!CU1219="","",Simulações!CU1219)</f>
        <v/>
      </c>
      <c r="J1219" s="172" t="str">
        <f>IF(Simulações!CX1219="","",Simulações!CX1219)</f>
        <v/>
      </c>
      <c r="K1219" s="176">
        <f>Simulações!AL1219</f>
        <v>0</v>
      </c>
      <c r="L1219" s="176">
        <f>Simulações!AS1219</f>
        <v>0</v>
      </c>
      <c r="M1219" s="172" t="str">
        <f>IF(Simulações!CY1219="","",Simulações!CY1219)</f>
        <v/>
      </c>
      <c r="N1219" s="172" t="str">
        <f>IF(Simulações!CZ1219="","",Simulações!CZ1219)</f>
        <v/>
      </c>
      <c r="O1219" s="172">
        <v>1</v>
      </c>
    </row>
    <row r="1220" spans="1:15" ht="14.25" customHeight="1" x14ac:dyDescent="0.25">
      <c r="A1220" s="1" t="str">
        <f>Simulações!D1220</f>
        <v>Rua Mário Bhering</v>
      </c>
      <c r="B1220" s="172" t="str">
        <f>Simulações!DK1220</f>
        <v>Sim</v>
      </c>
      <c r="C1220" s="183">
        <f>Simulações!K1220</f>
        <v>70</v>
      </c>
      <c r="D1220" s="172" t="str">
        <f>Simulações!G1220</f>
        <v>C5</v>
      </c>
      <c r="E1220" s="172" t="str">
        <f>Simulações!CH1220</f>
        <v>LEDSTAR</v>
      </c>
      <c r="F1220" s="184" t="str">
        <f>Simulações!CI1220</f>
        <v xml:space="preserve"> SL VT 9.1 35W</v>
      </c>
      <c r="G1220" s="172">
        <f>Simulações!CN1220</f>
        <v>35</v>
      </c>
      <c r="H1220" s="172" t="str">
        <f>Simulações!CT1220</f>
        <v>Médio I</v>
      </c>
      <c r="I1220" s="172" t="str">
        <f>IF(Simulações!CU1220="","",Simulações!CU1220)</f>
        <v/>
      </c>
      <c r="J1220" s="172" t="str">
        <f>IF(Simulações!CX1220="","",Simulações!CX1220)</f>
        <v/>
      </c>
      <c r="K1220" s="176">
        <f>Simulações!AL1220</f>
        <v>0</v>
      </c>
      <c r="L1220" s="176">
        <f>Simulações!AS1220</f>
        <v>0</v>
      </c>
      <c r="M1220" s="172" t="str">
        <f>IF(Simulações!CY1220="","",Simulações!CY1220)</f>
        <v/>
      </c>
      <c r="N1220" s="172" t="str">
        <f>IF(Simulações!CZ1220="","",Simulações!CZ1220)</f>
        <v/>
      </c>
      <c r="O1220" s="172">
        <v>1</v>
      </c>
    </row>
    <row r="1221" spans="1:15" ht="14.25" customHeight="1" x14ac:dyDescent="0.25">
      <c r="A1221" s="1" t="str">
        <f>Simulações!D1221</f>
        <v>Rua Mário Bhering</v>
      </c>
      <c r="B1221" s="172" t="str">
        <f>Simulações!DK1221</f>
        <v>Sim</v>
      </c>
      <c r="C1221" s="183">
        <f>Simulações!K1221</f>
        <v>70</v>
      </c>
      <c r="D1221" s="172" t="str">
        <f>Simulações!G1221</f>
        <v>C5</v>
      </c>
      <c r="E1221" s="172" t="str">
        <f>Simulações!CH1221</f>
        <v>SX LIGHTING</v>
      </c>
      <c r="F1221" s="172" t="str">
        <f>Simulações!CI1221</f>
        <v>SX-INEVO030HF</v>
      </c>
      <c r="G1221" s="172">
        <f>Simulações!CN1221</f>
        <v>31</v>
      </c>
      <c r="H1221" s="172" t="str">
        <f>Simulações!CT1221</f>
        <v>Médio I</v>
      </c>
      <c r="I1221" s="172" t="str">
        <f>IF(Simulações!CU1221="","",Simulações!CU1221)</f>
        <v/>
      </c>
      <c r="J1221" s="172" t="str">
        <f>IF(Simulações!CX1221="","",Simulações!CX1221)</f>
        <v/>
      </c>
      <c r="K1221" s="176">
        <f>Simulações!AL1221</f>
        <v>0</v>
      </c>
      <c r="L1221" s="176">
        <f>Simulações!AS1221</f>
        <v>0</v>
      </c>
      <c r="M1221" s="172" t="str">
        <f>IF(Simulações!CY1221="","",Simulações!CY1221)</f>
        <v/>
      </c>
      <c r="N1221" s="172" t="str">
        <f>IF(Simulações!CZ1221="","",Simulações!CZ1221)</f>
        <v/>
      </c>
      <c r="O1221" s="172">
        <v>1</v>
      </c>
    </row>
    <row r="1222" spans="1:15" ht="14.25" customHeight="1" x14ac:dyDescent="0.25">
      <c r="A1222" s="1" t="str">
        <f>Simulações!D1222</f>
        <v>Rua Mário Bhering</v>
      </c>
      <c r="B1222" s="172" t="str">
        <f>Simulações!DK1222</f>
        <v>Sim</v>
      </c>
      <c r="C1222" s="183">
        <f>Simulações!K1222</f>
        <v>70</v>
      </c>
      <c r="D1222" s="172" t="str">
        <f>Simulações!G1222</f>
        <v>C5</v>
      </c>
      <c r="E1222" s="172" t="str">
        <f>Simulações!CH1222</f>
        <v>TECNOWATT</v>
      </c>
      <c r="F1222" s="172" t="str">
        <f>Simulações!CI1222</f>
        <v xml:space="preserve">SIGSAGPTLRRSSNDL_30W_38IBBRS
</v>
      </c>
      <c r="G1222" s="172">
        <f>Simulações!CN1222</f>
        <v>30</v>
      </c>
      <c r="H1222" s="172" t="str">
        <f>Simulações!CT1222</f>
        <v>Médio I</v>
      </c>
      <c r="I1222" s="172" t="str">
        <f>IF(Simulações!CU1222="","",Simulações!CU1222)</f>
        <v/>
      </c>
      <c r="J1222" s="172" t="str">
        <f>IF(Simulações!CX1222="","",Simulações!CX1222)</f>
        <v/>
      </c>
      <c r="K1222" s="176">
        <f>Simulações!AL1222</f>
        <v>0</v>
      </c>
      <c r="L1222" s="176">
        <f>Simulações!AS1222</f>
        <v>0</v>
      </c>
      <c r="M1222" s="172" t="str">
        <f>IF(Simulações!CY1222="","",Simulações!CY1222)</f>
        <v/>
      </c>
      <c r="N1222" s="172" t="str">
        <f>IF(Simulações!CZ1222="","",Simulações!CZ1222)</f>
        <v/>
      </c>
      <c r="O1222" s="172">
        <v>1</v>
      </c>
    </row>
    <row r="1223" spans="1:15" ht="14.25" customHeight="1" x14ac:dyDescent="0.25">
      <c r="A1223" s="1" t="str">
        <f>Simulações!D1223</f>
        <v>Andorinha</v>
      </c>
      <c r="B1223" s="172" t="str">
        <f>Simulações!DK1223</f>
        <v>Sim</v>
      </c>
      <c r="C1223" s="183">
        <f>Simulações!K1223</f>
        <v>70</v>
      </c>
      <c r="D1223" s="172" t="str">
        <f>Simulações!G1223</f>
        <v>C5</v>
      </c>
      <c r="E1223" s="172" t="str">
        <f>Simulações!CH1223</f>
        <v>LEDSTAR</v>
      </c>
      <c r="F1223" s="184" t="str">
        <f>Simulações!CI1223</f>
        <v xml:space="preserve"> SL VT 9.1 28W</v>
      </c>
      <c r="G1223" s="172">
        <f>Simulações!CN1223</f>
        <v>28</v>
      </c>
      <c r="H1223" s="172" t="str">
        <f>Simulações!CT1223</f>
        <v>Curto II</v>
      </c>
      <c r="I1223" s="172" t="str">
        <f>IF(Simulações!CU1223="","",Simulações!CU1223)</f>
        <v/>
      </c>
      <c r="J1223" s="172" t="str">
        <f>IF(Simulações!CX1223="","",Simulações!CX1223)</f>
        <v/>
      </c>
      <c r="K1223" s="176">
        <f>Simulações!AL1223</f>
        <v>0</v>
      </c>
      <c r="L1223" s="176">
        <f>Simulações!AS1223</f>
        <v>0</v>
      </c>
      <c r="M1223" s="172" t="str">
        <f>IF(Simulações!CY1223="","",Simulações!CY1223)</f>
        <v/>
      </c>
      <c r="N1223" s="172" t="str">
        <f>IF(Simulações!CZ1223="","",Simulações!CZ1223)</f>
        <v/>
      </c>
      <c r="O1223" s="172">
        <v>1</v>
      </c>
    </row>
    <row r="1224" spans="1:15" ht="14.25" customHeight="1" x14ac:dyDescent="0.25">
      <c r="A1224" s="1" t="str">
        <f>Simulações!D1224</f>
        <v>Andorinha</v>
      </c>
      <c r="B1224" s="172" t="str">
        <f>Simulações!DK1224</f>
        <v>Sim</v>
      </c>
      <c r="C1224" s="183">
        <f>Simulações!K1224</f>
        <v>70</v>
      </c>
      <c r="D1224" s="172" t="str">
        <f>Simulações!G1224</f>
        <v>C5</v>
      </c>
      <c r="E1224" s="172" t="str">
        <f>Simulações!CH1224</f>
        <v>SX LIGHTING</v>
      </c>
      <c r="F1224" s="172" t="str">
        <f>Simulações!CI1224</f>
        <v>SX-INEVO020HF</v>
      </c>
      <c r="G1224" s="172">
        <f>Simulações!CN1224</f>
        <v>22.5</v>
      </c>
      <c r="H1224" s="172" t="str">
        <f>Simulações!CT1224</f>
        <v>Curto II</v>
      </c>
      <c r="I1224" s="172" t="str">
        <f>IF(Simulações!CU1224="","",Simulações!CU1224)</f>
        <v/>
      </c>
      <c r="J1224" s="172" t="str">
        <f>IF(Simulações!CX1224="","",Simulações!CX1224)</f>
        <v/>
      </c>
      <c r="K1224" s="176">
        <f>Simulações!AL1224</f>
        <v>0</v>
      </c>
      <c r="L1224" s="176">
        <f>Simulações!AS1224</f>
        <v>0</v>
      </c>
      <c r="M1224" s="172" t="str">
        <f>IF(Simulações!CY1224="","",Simulações!CY1224)</f>
        <v/>
      </c>
      <c r="N1224" s="172" t="str">
        <f>IF(Simulações!CZ1224="","",Simulações!CZ1224)</f>
        <v/>
      </c>
      <c r="O1224" s="172">
        <v>1</v>
      </c>
    </row>
    <row r="1225" spans="1:15" ht="14.25" customHeight="1" x14ac:dyDescent="0.25">
      <c r="A1225" s="1" t="str">
        <f>Simulações!D1225</f>
        <v>Andorinha</v>
      </c>
      <c r="B1225" s="172" t="str">
        <f>Simulações!DK1225</f>
        <v>Sim</v>
      </c>
      <c r="C1225" s="183">
        <f>Simulações!K1225</f>
        <v>70</v>
      </c>
      <c r="D1225" s="172" t="str">
        <f>Simulações!G1225</f>
        <v>C5</v>
      </c>
      <c r="E1225" s="172" t="str">
        <f>Simulações!CH1225</f>
        <v>TECNOWATT</v>
      </c>
      <c r="F1225" s="172" t="str">
        <f>Simulações!CI1225</f>
        <v xml:space="preserve">SIGSAGPTLRRSSNDL_30W_38IBBRS
</v>
      </c>
      <c r="G1225" s="172">
        <f>Simulações!CN1225</f>
        <v>30</v>
      </c>
      <c r="H1225" s="172" t="str">
        <f>Simulações!CT1225</f>
        <v>Curto II</v>
      </c>
      <c r="I1225" s="172" t="str">
        <f>IF(Simulações!CU1225="","",Simulações!CU1225)</f>
        <v/>
      </c>
      <c r="J1225" s="172" t="str">
        <f>IF(Simulações!CX1225="","",Simulações!CX1225)</f>
        <v/>
      </c>
      <c r="K1225" s="176">
        <f>Simulações!AL1225</f>
        <v>0</v>
      </c>
      <c r="L1225" s="176">
        <f>Simulações!AS1225</f>
        <v>0</v>
      </c>
      <c r="M1225" s="172" t="str">
        <f>IF(Simulações!CY1225="","",Simulações!CY1225)</f>
        <v/>
      </c>
      <c r="N1225" s="172" t="str">
        <f>IF(Simulações!CZ1225="","",Simulações!CZ1225)</f>
        <v/>
      </c>
      <c r="O1225" s="172">
        <v>1</v>
      </c>
    </row>
    <row r="1226" spans="1:15" ht="14.25" customHeight="1" x14ac:dyDescent="0.25">
      <c r="A1226" s="1" t="str">
        <f>Simulações!D1226</f>
        <v>R. Geroncio Falcao</v>
      </c>
      <c r="B1226" s="172" t="str">
        <f>Simulações!DK1226</f>
        <v>Sim</v>
      </c>
      <c r="C1226" s="183">
        <f>Simulações!K1226</f>
        <v>70</v>
      </c>
      <c r="D1226" s="172" t="str">
        <f>Simulações!G1226</f>
        <v>C4</v>
      </c>
      <c r="E1226" s="172" t="str">
        <f>Simulações!CH1226</f>
        <v>LEDSTAR</v>
      </c>
      <c r="F1226" s="184" t="str">
        <f>Simulações!CI1226</f>
        <v xml:space="preserve"> SL VT 9.1 35W</v>
      </c>
      <c r="G1226" s="172">
        <f>Simulações!CN1226</f>
        <v>35</v>
      </c>
      <c r="H1226" s="172" t="str">
        <f>Simulações!CT1226</f>
        <v>Médio I</v>
      </c>
      <c r="I1226" s="172" t="str">
        <f>IF(Simulações!CU1226="","",Simulações!CU1226)</f>
        <v/>
      </c>
      <c r="J1226" s="172" t="str">
        <f>IF(Simulações!CX1226="","",Simulações!CX1226)</f>
        <v/>
      </c>
      <c r="K1226" s="176">
        <f>Simulações!AL1226</f>
        <v>0</v>
      </c>
      <c r="L1226" s="176">
        <f>Simulações!AS1226</f>
        <v>0</v>
      </c>
      <c r="M1226" s="172" t="str">
        <f>IF(Simulações!CY1226="","",Simulações!CY1226)</f>
        <v/>
      </c>
      <c r="N1226" s="172" t="str">
        <f>IF(Simulações!CZ1226="","",Simulações!CZ1226)</f>
        <v/>
      </c>
      <c r="O1226" s="172">
        <v>1</v>
      </c>
    </row>
    <row r="1227" spans="1:15" ht="14.25" customHeight="1" x14ac:dyDescent="0.25">
      <c r="A1227" s="1" t="str">
        <f>Simulações!D1227</f>
        <v>R. Geroncio Falcao</v>
      </c>
      <c r="B1227" s="172" t="str">
        <f>Simulações!DK1227</f>
        <v>Sim</v>
      </c>
      <c r="C1227" s="183">
        <f>Simulações!K1227</f>
        <v>70</v>
      </c>
      <c r="D1227" s="172" t="str">
        <f>Simulações!G1227</f>
        <v>C4</v>
      </c>
      <c r="E1227" s="172" t="str">
        <f>Simulações!CH1227</f>
        <v>SX LIGHTING</v>
      </c>
      <c r="F1227" s="172" t="str">
        <f>Simulações!CI1227</f>
        <v>SX-INEVO030HF</v>
      </c>
      <c r="G1227" s="172">
        <f>Simulações!CN1227</f>
        <v>31</v>
      </c>
      <c r="H1227" s="172" t="str">
        <f>Simulações!CT1227</f>
        <v>Médio I</v>
      </c>
      <c r="I1227" s="172" t="str">
        <f>IF(Simulações!CU1227="","",Simulações!CU1227)</f>
        <v/>
      </c>
      <c r="J1227" s="172" t="str">
        <f>IF(Simulações!CX1227="","",Simulações!CX1227)</f>
        <v/>
      </c>
      <c r="K1227" s="176">
        <f>Simulações!AL1227</f>
        <v>0</v>
      </c>
      <c r="L1227" s="176">
        <f>Simulações!AS1227</f>
        <v>0</v>
      </c>
      <c r="M1227" s="172" t="str">
        <f>IF(Simulações!CY1227="","",Simulações!CY1227)</f>
        <v/>
      </c>
      <c r="N1227" s="172" t="str">
        <f>IF(Simulações!CZ1227="","",Simulações!CZ1227)</f>
        <v/>
      </c>
      <c r="O1227" s="172">
        <v>1</v>
      </c>
    </row>
    <row r="1228" spans="1:15" ht="14.25" customHeight="1" x14ac:dyDescent="0.25">
      <c r="A1228" s="1" t="str">
        <f>Simulações!D1228</f>
        <v>R. Geroncio Falcao</v>
      </c>
      <c r="B1228" s="172" t="str">
        <f>Simulações!DK1228</f>
        <v>Sim</v>
      </c>
      <c r="C1228" s="183">
        <f>Simulações!K1228</f>
        <v>70</v>
      </c>
      <c r="D1228" s="172" t="str">
        <f>Simulações!G1228</f>
        <v>C4</v>
      </c>
      <c r="E1228" s="172" t="str">
        <f>Simulações!CH1228</f>
        <v>TECNOWATT</v>
      </c>
      <c r="F1228" s="172" t="str">
        <f>Simulações!CI1228</f>
        <v xml:space="preserve">SIGSAGPTLRRSSNDL_30W_38IBBRS
</v>
      </c>
      <c r="G1228" s="172">
        <f>Simulações!CN1228</f>
        <v>30</v>
      </c>
      <c r="H1228" s="172" t="str">
        <f>Simulações!CT1228</f>
        <v>Médio I</v>
      </c>
      <c r="I1228" s="172" t="str">
        <f>IF(Simulações!CU1228="","",Simulações!CU1228)</f>
        <v/>
      </c>
      <c r="J1228" s="172" t="str">
        <f>IF(Simulações!CX1228="","",Simulações!CX1228)</f>
        <v/>
      </c>
      <c r="K1228" s="176">
        <f>Simulações!AL1228</f>
        <v>0</v>
      </c>
      <c r="L1228" s="176">
        <f>Simulações!AS1228</f>
        <v>0</v>
      </c>
      <c r="M1228" s="172" t="str">
        <f>IF(Simulações!CY1228="","",Simulações!CY1228)</f>
        <v/>
      </c>
      <c r="N1228" s="172" t="str">
        <f>IF(Simulações!CZ1228="","",Simulações!CZ1228)</f>
        <v/>
      </c>
      <c r="O1228" s="172">
        <v>1</v>
      </c>
    </row>
    <row r="1229" spans="1:15" ht="14.25" customHeight="1" x14ac:dyDescent="0.25">
      <c r="A1229" s="1" t="str">
        <f>Simulações!D1229</f>
        <v>Hercilia De Medeiros [Estrutural]</v>
      </c>
      <c r="B1229" s="172" t="str">
        <f>Simulações!DK1229</f>
        <v>Sim</v>
      </c>
      <c r="C1229" s="183">
        <f>Simulações!K1229</f>
        <v>70</v>
      </c>
      <c r="D1229" s="172" t="str">
        <f>Simulações!G1229</f>
        <v>C3</v>
      </c>
      <c r="E1229" s="172" t="str">
        <f>Simulações!CH1229</f>
        <v>LEDSTAR</v>
      </c>
      <c r="F1229" s="184" t="str">
        <f>Simulações!CI1229</f>
        <v xml:space="preserve"> SL VT 9.1 35W</v>
      </c>
      <c r="G1229" s="172">
        <f>Simulações!CN1229</f>
        <v>35</v>
      </c>
      <c r="H1229" s="172" t="str">
        <f>Simulações!CT1229</f>
        <v>Médio I</v>
      </c>
      <c r="I1229" s="172" t="str">
        <f>IF(Simulações!CU1229="","",Simulações!CU1229)</f>
        <v/>
      </c>
      <c r="J1229" s="172" t="str">
        <f>IF(Simulações!CX1229="","",Simulações!CX1229)</f>
        <v/>
      </c>
      <c r="K1229" s="176">
        <f>Simulações!AL1229</f>
        <v>0</v>
      </c>
      <c r="L1229" s="176">
        <f>Simulações!AS1229</f>
        <v>0</v>
      </c>
      <c r="M1229" s="172" t="str">
        <f>IF(Simulações!CY1229="","",Simulações!CY1229)</f>
        <v/>
      </c>
      <c r="N1229" s="172" t="str">
        <f>IF(Simulações!CZ1229="","",Simulações!CZ1229)</f>
        <v/>
      </c>
      <c r="O1229" s="172">
        <v>1</v>
      </c>
    </row>
    <row r="1230" spans="1:15" ht="14.25" customHeight="1" x14ac:dyDescent="0.25">
      <c r="A1230" s="1" t="str">
        <f>Simulações!D1230</f>
        <v>Hercilia De Medeiros [Estrutural]</v>
      </c>
      <c r="B1230" s="172" t="str">
        <f>Simulações!DK1230</f>
        <v>Sim</v>
      </c>
      <c r="C1230" s="183">
        <f>Simulações!K1230</f>
        <v>70</v>
      </c>
      <c r="D1230" s="172" t="str">
        <f>Simulações!G1230</f>
        <v>C3</v>
      </c>
      <c r="E1230" s="172" t="str">
        <f>Simulações!CH1230</f>
        <v>SX LIGHTING</v>
      </c>
      <c r="F1230" s="172" t="str">
        <f>Simulações!CI1230</f>
        <v>SX-INEVO030HF</v>
      </c>
      <c r="G1230" s="172">
        <f>Simulações!CN1230</f>
        <v>31</v>
      </c>
      <c r="H1230" s="172" t="str">
        <f>Simulações!CT1230</f>
        <v>Médio I</v>
      </c>
      <c r="I1230" s="172" t="str">
        <f>IF(Simulações!CU1230="","",Simulações!CU1230)</f>
        <v/>
      </c>
      <c r="J1230" s="172" t="str">
        <f>IF(Simulações!CX1230="","",Simulações!CX1230)</f>
        <v/>
      </c>
      <c r="K1230" s="176">
        <f>Simulações!AL1230</f>
        <v>0</v>
      </c>
      <c r="L1230" s="176">
        <f>Simulações!AS1230</f>
        <v>0</v>
      </c>
      <c r="M1230" s="172" t="str">
        <f>IF(Simulações!CY1230="","",Simulações!CY1230)</f>
        <v/>
      </c>
      <c r="N1230" s="172" t="str">
        <f>IF(Simulações!CZ1230="","",Simulações!CZ1230)</f>
        <v/>
      </c>
      <c r="O1230" s="172">
        <v>1</v>
      </c>
    </row>
    <row r="1231" spans="1:15" ht="14.25" customHeight="1" x14ac:dyDescent="0.25">
      <c r="A1231" s="1" t="str">
        <f>Simulações!D1231</f>
        <v>Hercilia De Medeiros [Estrutural]</v>
      </c>
      <c r="B1231" s="172" t="str">
        <f>Simulações!DK1231</f>
        <v>Sim</v>
      </c>
      <c r="C1231" s="183">
        <f>Simulações!K1231</f>
        <v>70</v>
      </c>
      <c r="D1231" s="172" t="str">
        <f>Simulações!G1231</f>
        <v>C3</v>
      </c>
      <c r="E1231" s="172" t="str">
        <f>Simulações!CH1231</f>
        <v>TECNOWATT</v>
      </c>
      <c r="F1231" s="172" t="str">
        <f>Simulações!CI1231</f>
        <v xml:space="preserve">SIGSAGPTLRRSSNDL_30W_38IBBRS
</v>
      </c>
      <c r="G1231" s="172">
        <f>Simulações!CN1231</f>
        <v>30</v>
      </c>
      <c r="H1231" s="172" t="str">
        <f>Simulações!CT1231</f>
        <v>Médio I</v>
      </c>
      <c r="I1231" s="172" t="str">
        <f>IF(Simulações!CU1231="","",Simulações!CU1231)</f>
        <v/>
      </c>
      <c r="J1231" s="172" t="str">
        <f>IF(Simulações!CX1231="","",Simulações!CX1231)</f>
        <v/>
      </c>
      <c r="K1231" s="176">
        <f>Simulações!AL1231</f>
        <v>0</v>
      </c>
      <c r="L1231" s="176">
        <f>Simulações!AS1231</f>
        <v>0</v>
      </c>
      <c r="M1231" s="172" t="str">
        <f>IF(Simulações!CY1231="","",Simulações!CY1231)</f>
        <v/>
      </c>
      <c r="N1231" s="172" t="str">
        <f>IF(Simulações!CZ1231="","",Simulações!CZ1231)</f>
        <v/>
      </c>
      <c r="O1231" s="172">
        <v>1</v>
      </c>
    </row>
    <row r="1232" spans="1:15" ht="14.25" customHeight="1" x14ac:dyDescent="0.25">
      <c r="A1232" s="1" t="str">
        <f>Simulações!D1232</f>
        <v>Avenida Rui Barbosa [Estrutural]</v>
      </c>
      <c r="B1232" s="172" t="str">
        <f>Simulações!DK1232</f>
        <v>Sim</v>
      </c>
      <c r="C1232" s="183">
        <f>Simulações!K1232</f>
        <v>50</v>
      </c>
      <c r="D1232" s="172" t="str">
        <f>Simulações!G1232</f>
        <v>-</v>
      </c>
      <c r="E1232" s="172" t="str">
        <f>Simulações!CH1232</f>
        <v>LEDSTAR</v>
      </c>
      <c r="F1232" s="184" t="str">
        <f>Simulações!CI1232</f>
        <v xml:space="preserve"> SL VT 9.1 35W</v>
      </c>
      <c r="G1232" s="172">
        <f>Simulações!CN1232</f>
        <v>35</v>
      </c>
      <c r="H1232" s="172" t="str">
        <f>Simulações!CT1232</f>
        <v>ERRO</v>
      </c>
      <c r="I1232" s="172" t="str">
        <f>IF(Simulações!CU1232="","",Simulações!CU1232)</f>
        <v>Médio II</v>
      </c>
      <c r="J1232" s="172" t="str">
        <f>IF(Simulações!CX1232="","",Simulações!CX1232)</f>
        <v/>
      </c>
      <c r="K1232" s="176">
        <f>Simulações!AL1232</f>
        <v>0</v>
      </c>
      <c r="L1232" s="176">
        <f>Simulações!AS1232</f>
        <v>0</v>
      </c>
      <c r="M1232" s="172" t="str">
        <f>IF(Simulações!CY1232="","",Simulações!CY1232)</f>
        <v/>
      </c>
      <c r="N1232" s="172" t="str">
        <f>IF(Simulações!CZ1232="","",Simulações!CZ1232)</f>
        <v/>
      </c>
      <c r="O1232" s="172">
        <v>1</v>
      </c>
    </row>
    <row r="1233" spans="1:15" ht="14.25" customHeight="1" x14ac:dyDescent="0.25">
      <c r="A1233" s="1" t="str">
        <f>Simulações!D1233</f>
        <v>Avenida Rui Barbosa [Estrutural]</v>
      </c>
      <c r="B1233" s="172" t="str">
        <f>Simulações!DK1233</f>
        <v>Sim</v>
      </c>
      <c r="C1233" s="183">
        <f>Simulações!K1233</f>
        <v>50</v>
      </c>
      <c r="D1233" s="172" t="str">
        <f>Simulações!G1233</f>
        <v>-</v>
      </c>
      <c r="E1233" s="172" t="str">
        <f>Simulações!CH1233</f>
        <v>SX LIGHTING</v>
      </c>
      <c r="F1233" s="172" t="str">
        <f>Simulações!CI1233</f>
        <v>SX-INEVO040HF</v>
      </c>
      <c r="G1233" s="172">
        <f>Simulações!CN1233</f>
        <v>39</v>
      </c>
      <c r="H1233" s="172" t="str">
        <f>Simulações!CT1233</f>
        <v>ERRO</v>
      </c>
      <c r="I1233" s="172" t="str">
        <f>IF(Simulações!CU1233="","",Simulações!CU1233)</f>
        <v>Médio II</v>
      </c>
      <c r="J1233" s="172" t="str">
        <f>IF(Simulações!CX1233="","",Simulações!CX1233)</f>
        <v/>
      </c>
      <c r="K1233" s="176">
        <f>Simulações!AL1233</f>
        <v>0</v>
      </c>
      <c r="L1233" s="176">
        <f>Simulações!AS1233</f>
        <v>0</v>
      </c>
      <c r="M1233" s="172" t="str">
        <f>IF(Simulações!CY1233="","",Simulações!CY1233)</f>
        <v/>
      </c>
      <c r="N1233" s="172" t="str">
        <f>IF(Simulações!CZ1233="","",Simulações!CZ1233)</f>
        <v/>
      </c>
      <c r="O1233" s="172">
        <v>1</v>
      </c>
    </row>
    <row r="1234" spans="1:15" ht="14.25" customHeight="1" x14ac:dyDescent="0.25">
      <c r="A1234" s="1" t="str">
        <f>Simulações!D1234</f>
        <v>Avenida Rui Barbosa [Estrutural]</v>
      </c>
      <c r="B1234" s="172" t="str">
        <f>Simulações!DK1234</f>
        <v>Sim</v>
      </c>
      <c r="C1234" s="183">
        <f>Simulações!K1234</f>
        <v>50</v>
      </c>
      <c r="D1234" s="172" t="str">
        <f>Simulações!G1234</f>
        <v>-</v>
      </c>
      <c r="E1234" s="172" t="str">
        <f>Simulações!CH1234</f>
        <v>TECNOWATT</v>
      </c>
      <c r="F1234" s="172" t="str">
        <f>Simulações!CI1234</f>
        <v xml:space="preserve">SIGSAGPTLRRSSNDL_50W_61IBBRS
</v>
      </c>
      <c r="G1234" s="172">
        <f>Simulações!CN1234</f>
        <v>50</v>
      </c>
      <c r="H1234" s="172" t="str">
        <f>Simulações!CT1234</f>
        <v>ERRO</v>
      </c>
      <c r="I1234" s="172" t="str">
        <f>IF(Simulações!CU1234="","",Simulações!CU1234)</f>
        <v>Médio II</v>
      </c>
      <c r="J1234" s="172" t="str">
        <f>IF(Simulações!CX1234="","",Simulações!CX1234)</f>
        <v/>
      </c>
      <c r="K1234" s="176">
        <f>Simulações!AL1234</f>
        <v>0</v>
      </c>
      <c r="L1234" s="176">
        <f>Simulações!AS1234</f>
        <v>0</v>
      </c>
      <c r="M1234" s="172" t="str">
        <f>IF(Simulações!CY1234="","",Simulações!CY1234)</f>
        <v/>
      </c>
      <c r="N1234" s="172" t="str">
        <f>IF(Simulações!CZ1234="","",Simulações!CZ1234)</f>
        <v/>
      </c>
      <c r="O1234" s="172">
        <v>1</v>
      </c>
    </row>
    <row r="1235" spans="1:15" ht="14.25" customHeight="1" x14ac:dyDescent="0.25">
      <c r="A1235" s="1" t="str">
        <f>Simulações!D1235</f>
        <v>Avenida Beberibe [Estrutural]</v>
      </c>
      <c r="B1235" s="172" t="str">
        <f>Simulações!DK1235</f>
        <v>Sim</v>
      </c>
      <c r="C1235" s="183">
        <f>Simulações!K1235</f>
        <v>96</v>
      </c>
      <c r="D1235" s="172" t="str">
        <f>Simulações!G1235</f>
        <v>C4</v>
      </c>
      <c r="E1235" s="172" t="str">
        <f>Simulações!CH1235</f>
        <v>LEDSTAR</v>
      </c>
      <c r="F1235" s="184" t="str">
        <f>Simulações!CI1235</f>
        <v xml:space="preserve"> SL VT 9.1 28W</v>
      </c>
      <c r="G1235" s="172">
        <f>Simulações!CN1235</f>
        <v>28</v>
      </c>
      <c r="H1235" s="172" t="str">
        <f>Simulações!CT1235</f>
        <v>Longo II</v>
      </c>
      <c r="I1235" s="172" t="str">
        <f>IF(Simulações!CU1235="","",Simulações!CU1235)</f>
        <v>Médio II</v>
      </c>
      <c r="J1235" s="172" t="str">
        <f>IF(Simulações!CX1235="","",Simulações!CX1235)</f>
        <v/>
      </c>
      <c r="K1235" s="176">
        <f>Simulações!AL1235</f>
        <v>0</v>
      </c>
      <c r="L1235" s="176">
        <f>Simulações!AS1235</f>
        <v>0</v>
      </c>
      <c r="M1235" s="172" t="str">
        <f>IF(Simulações!CY1235="","",Simulações!CY1235)</f>
        <v/>
      </c>
      <c r="N1235" s="172" t="str">
        <f>IF(Simulações!CZ1235="","",Simulações!CZ1235)</f>
        <v/>
      </c>
      <c r="O1235" s="172">
        <v>1</v>
      </c>
    </row>
    <row r="1236" spans="1:15" ht="14.25" customHeight="1" x14ac:dyDescent="0.25">
      <c r="A1236" s="1" t="str">
        <f>Simulações!D1236</f>
        <v>Avenida Beberibe [Estrutural]</v>
      </c>
      <c r="B1236" s="172" t="str">
        <f>Simulações!DK1236</f>
        <v>Sim</v>
      </c>
      <c r="C1236" s="183">
        <f>Simulações!K1236</f>
        <v>96</v>
      </c>
      <c r="D1236" s="172" t="str">
        <f>Simulações!G1236</f>
        <v>C4</v>
      </c>
      <c r="E1236" s="172" t="str">
        <f>Simulações!CH1236</f>
        <v>SX LIGHTING</v>
      </c>
      <c r="F1236" s="172" t="str">
        <f>Simulações!CI1236</f>
        <v>SX-INEVO030HF</v>
      </c>
      <c r="G1236" s="172">
        <f>Simulações!CN1236</f>
        <v>31</v>
      </c>
      <c r="H1236" s="172" t="str">
        <f>Simulações!CT1236</f>
        <v>Longo II</v>
      </c>
      <c r="I1236" s="172" t="str">
        <f>IF(Simulações!CU1236="","",Simulações!CU1236)</f>
        <v>Médio II</v>
      </c>
      <c r="J1236" s="172" t="str">
        <f>IF(Simulações!CX1236="","",Simulações!CX1236)</f>
        <v/>
      </c>
      <c r="K1236" s="176">
        <f>Simulações!AL1236</f>
        <v>0</v>
      </c>
      <c r="L1236" s="176">
        <f>Simulações!AS1236</f>
        <v>0</v>
      </c>
      <c r="M1236" s="172" t="str">
        <f>IF(Simulações!CY1236="","",Simulações!CY1236)</f>
        <v/>
      </c>
      <c r="N1236" s="172" t="str">
        <f>IF(Simulações!CZ1236="","",Simulações!CZ1236)</f>
        <v/>
      </c>
      <c r="O1236" s="172">
        <v>1</v>
      </c>
    </row>
    <row r="1237" spans="1:15" ht="14.25" customHeight="1" x14ac:dyDescent="0.25">
      <c r="A1237" s="1" t="str">
        <f>Simulações!D1237</f>
        <v>Avenida Beberibe [Estrutural]</v>
      </c>
      <c r="B1237" s="172" t="str">
        <f>Simulações!DK1237</f>
        <v>Sim</v>
      </c>
      <c r="C1237" s="183">
        <f>Simulações!K1237</f>
        <v>96</v>
      </c>
      <c r="D1237" s="172" t="str">
        <f>Simulações!G1237</f>
        <v>C4</v>
      </c>
      <c r="E1237" s="172" t="str">
        <f>Simulações!CH1237</f>
        <v>TECNOWATT</v>
      </c>
      <c r="F1237" s="172" t="str">
        <f>Simulações!CI1237</f>
        <v xml:space="preserve">SIGSAGPTLRRSSNDL_30W_38IBBRS
</v>
      </c>
      <c r="G1237" s="172">
        <f>Simulações!CN1237</f>
        <v>30</v>
      </c>
      <c r="H1237" s="172" t="str">
        <f>Simulações!CT1237</f>
        <v>Longo II</v>
      </c>
      <c r="I1237" s="172" t="str">
        <f>IF(Simulações!CU1237="","",Simulações!CU1237)</f>
        <v>Médio II</v>
      </c>
      <c r="J1237" s="172" t="str">
        <f>IF(Simulações!CX1237="","",Simulações!CX1237)</f>
        <v/>
      </c>
      <c r="K1237" s="176">
        <f>Simulações!AL1237</f>
        <v>0</v>
      </c>
      <c r="L1237" s="176">
        <f>Simulações!AS1237</f>
        <v>0</v>
      </c>
      <c r="M1237" s="172" t="str">
        <f>IF(Simulações!CY1237="","",Simulações!CY1237)</f>
        <v/>
      </c>
      <c r="N1237" s="172" t="str">
        <f>IF(Simulações!CZ1237="","",Simulações!CZ1237)</f>
        <v/>
      </c>
      <c r="O1237" s="172">
        <v>1</v>
      </c>
    </row>
    <row r="1238" spans="1:15" ht="14.25" customHeight="1" x14ac:dyDescent="0.25">
      <c r="A1238" s="1" t="str">
        <f>Simulações!D1238</f>
        <v>R. Eliete Aguiar [IAL]</v>
      </c>
      <c r="B1238" s="172" t="str">
        <f>Simulações!DK1238</f>
        <v>Sim</v>
      </c>
      <c r="C1238" s="183">
        <f>Simulações!K1238</f>
        <v>50</v>
      </c>
      <c r="D1238" s="172" t="str">
        <f>Simulações!G1238</f>
        <v>C4</v>
      </c>
      <c r="E1238" s="172" t="str">
        <f>Simulações!CH1238</f>
        <v>LEDSTAR</v>
      </c>
      <c r="F1238" s="184" t="str">
        <f>Simulações!CI1238</f>
        <v xml:space="preserve"> SL VT 9.1 28W</v>
      </c>
      <c r="G1238" s="172">
        <f>Simulações!CN1238</f>
        <v>28</v>
      </c>
      <c r="H1238" s="172" t="str">
        <f>Simulações!CT1238</f>
        <v>Curto I</v>
      </c>
      <c r="I1238" s="172" t="str">
        <f>IF(Simulações!CU1238="","",Simulações!CU1238)</f>
        <v/>
      </c>
      <c r="J1238" s="172" t="str">
        <f>IF(Simulações!CX1238="","",Simulações!CX1238)</f>
        <v/>
      </c>
      <c r="K1238" s="176">
        <f>Simulações!AL1238</f>
        <v>0</v>
      </c>
      <c r="L1238" s="176">
        <f>Simulações!AS1238</f>
        <v>0</v>
      </c>
      <c r="M1238" s="172" t="str">
        <f>IF(Simulações!CY1238="","",Simulações!CY1238)</f>
        <v/>
      </c>
      <c r="N1238" s="172" t="str">
        <f>IF(Simulações!CZ1238="","",Simulações!CZ1238)</f>
        <v/>
      </c>
      <c r="O1238" s="172">
        <v>1</v>
      </c>
    </row>
    <row r="1239" spans="1:15" ht="14.25" customHeight="1" x14ac:dyDescent="0.25">
      <c r="A1239" s="1" t="str">
        <f>Simulações!D1239</f>
        <v>R. Eliete Aguiar [IAL]</v>
      </c>
      <c r="B1239" s="172" t="str">
        <f>Simulações!DK1239</f>
        <v>Sim</v>
      </c>
      <c r="C1239" s="183">
        <f>Simulações!K1239</f>
        <v>50</v>
      </c>
      <c r="D1239" s="172" t="str">
        <f>Simulações!G1239</f>
        <v>C4</v>
      </c>
      <c r="E1239" s="172" t="str">
        <f>Simulações!CH1239</f>
        <v>SX LIGHTING</v>
      </c>
      <c r="F1239" s="172" t="str">
        <f>Simulações!CI1239</f>
        <v>SX-INEVO020HF</v>
      </c>
      <c r="G1239" s="172">
        <f>Simulações!CN1239</f>
        <v>22.5</v>
      </c>
      <c r="H1239" s="172" t="str">
        <f>Simulações!CT1239</f>
        <v>Curto I</v>
      </c>
      <c r="I1239" s="172" t="str">
        <f>IF(Simulações!CU1239="","",Simulações!CU1239)</f>
        <v/>
      </c>
      <c r="J1239" s="172" t="str">
        <f>IF(Simulações!CX1239="","",Simulações!CX1239)</f>
        <v/>
      </c>
      <c r="K1239" s="176">
        <f>Simulações!AL1239</f>
        <v>0</v>
      </c>
      <c r="L1239" s="176">
        <f>Simulações!AS1239</f>
        <v>0</v>
      </c>
      <c r="M1239" s="172" t="str">
        <f>IF(Simulações!CY1239="","",Simulações!CY1239)</f>
        <v/>
      </c>
      <c r="N1239" s="172" t="str">
        <f>IF(Simulações!CZ1239="","",Simulações!CZ1239)</f>
        <v/>
      </c>
      <c r="O1239" s="172">
        <v>1</v>
      </c>
    </row>
    <row r="1240" spans="1:15" ht="14.25" customHeight="1" x14ac:dyDescent="0.25">
      <c r="A1240" s="1" t="str">
        <f>Simulações!D1240</f>
        <v>R. Eliete Aguiar [IAL]</v>
      </c>
      <c r="B1240" s="172" t="str">
        <f>Simulações!DK1240</f>
        <v>Sim</v>
      </c>
      <c r="C1240" s="183">
        <f>Simulações!K1240</f>
        <v>50</v>
      </c>
      <c r="D1240" s="172" t="str">
        <f>Simulações!G1240</f>
        <v>C4</v>
      </c>
      <c r="E1240" s="172" t="str">
        <f>Simulações!CH1240</f>
        <v>TECNOWATT</v>
      </c>
      <c r="F1240" s="172" t="str">
        <f>Simulações!CI1240</f>
        <v xml:space="preserve">SIGSAGPTLRRSSNDL_30W_38IBBRS
</v>
      </c>
      <c r="G1240" s="172">
        <f>Simulações!CN1240</f>
        <v>30</v>
      </c>
      <c r="H1240" s="172" t="str">
        <f>Simulações!CT1240</f>
        <v>Curto I</v>
      </c>
      <c r="I1240" s="172" t="str">
        <f>IF(Simulações!CU1240="","",Simulações!CU1240)</f>
        <v/>
      </c>
      <c r="J1240" s="172" t="str">
        <f>IF(Simulações!CX1240="","",Simulações!CX1240)</f>
        <v/>
      </c>
      <c r="K1240" s="176">
        <f>Simulações!AL1240</f>
        <v>0</v>
      </c>
      <c r="L1240" s="176">
        <f>Simulações!AS1240</f>
        <v>0</v>
      </c>
      <c r="M1240" s="172" t="str">
        <f>IF(Simulações!CY1240="","",Simulações!CY1240)</f>
        <v/>
      </c>
      <c r="N1240" s="172" t="str">
        <f>IF(Simulações!CZ1240="","",Simulações!CZ1240)</f>
        <v/>
      </c>
      <c r="O1240" s="172">
        <v>1</v>
      </c>
    </row>
    <row r="1241" spans="1:15" ht="14.25" customHeight="1" x14ac:dyDescent="0.25">
      <c r="A1241" s="1" t="str">
        <f>Simulações!D1241</f>
        <v>Rua Amaro Lafayette - Parnamirim [Estrutural]</v>
      </c>
      <c r="B1241" s="172" t="str">
        <f>Simulações!DK1241</f>
        <v>Sim</v>
      </c>
      <c r="C1241" s="183">
        <f>Simulações!K1241</f>
        <v>115</v>
      </c>
      <c r="D1241" s="172" t="str">
        <f>Simulações!G1241</f>
        <v>C4</v>
      </c>
      <c r="E1241" s="172" t="str">
        <f>Simulações!CH1241</f>
        <v>LEDSTAR</v>
      </c>
      <c r="F1241" s="184" t="str">
        <f>Simulações!CI1241</f>
        <v xml:space="preserve"> SL VT 9.1 44W</v>
      </c>
      <c r="G1241" s="172">
        <f>Simulações!CN1241</f>
        <v>44</v>
      </c>
      <c r="H1241" s="172" t="str">
        <f>Simulações!CT1241</f>
        <v>Médio I</v>
      </c>
      <c r="I1241" s="172" t="str">
        <f>IF(Simulações!CU1241="","",Simulações!CU1241)</f>
        <v/>
      </c>
      <c r="J1241" s="172" t="str">
        <f>IF(Simulações!CX1241="","",Simulações!CX1241)</f>
        <v/>
      </c>
      <c r="K1241" s="176">
        <f>Simulações!AL1241</f>
        <v>0</v>
      </c>
      <c r="L1241" s="176">
        <f>Simulações!AS1241</f>
        <v>0</v>
      </c>
      <c r="M1241" s="172" t="str">
        <f>IF(Simulações!CY1241="","",Simulações!CY1241)</f>
        <v/>
      </c>
      <c r="N1241" s="172" t="str">
        <f>IF(Simulações!CZ1241="","",Simulações!CZ1241)</f>
        <v/>
      </c>
      <c r="O1241" s="172">
        <v>1</v>
      </c>
    </row>
    <row r="1242" spans="1:15" ht="14.25" customHeight="1" x14ac:dyDescent="0.25">
      <c r="A1242" s="1" t="str">
        <f>Simulações!D1242</f>
        <v>Rua Amaro Lafayette - Parnamirim [Estrutural]</v>
      </c>
      <c r="B1242" s="172" t="str">
        <f>Simulações!DK1242</f>
        <v>Sim</v>
      </c>
      <c r="C1242" s="183">
        <f>Simulações!K1242</f>
        <v>115</v>
      </c>
      <c r="D1242" s="172" t="str">
        <f>Simulações!G1242</f>
        <v>C4</v>
      </c>
      <c r="E1242" s="172" t="str">
        <f>Simulações!CH1242</f>
        <v>SX LIGHTING</v>
      </c>
      <c r="F1242" s="172" t="str">
        <f>Simulações!CI1242</f>
        <v>SX-INEVO040HF</v>
      </c>
      <c r="G1242" s="172">
        <f>Simulações!CN1242</f>
        <v>39</v>
      </c>
      <c r="H1242" s="172" t="str">
        <f>Simulações!CT1242</f>
        <v>Médio I</v>
      </c>
      <c r="I1242" s="172" t="str">
        <f>IF(Simulações!CU1242="","",Simulações!CU1242)</f>
        <v/>
      </c>
      <c r="J1242" s="172" t="str">
        <f>IF(Simulações!CX1242="","",Simulações!CX1242)</f>
        <v/>
      </c>
      <c r="K1242" s="176">
        <f>Simulações!AL1242</f>
        <v>0</v>
      </c>
      <c r="L1242" s="176">
        <f>Simulações!AS1242</f>
        <v>0</v>
      </c>
      <c r="M1242" s="172" t="str">
        <f>IF(Simulações!CY1242="","",Simulações!CY1242)</f>
        <v/>
      </c>
      <c r="N1242" s="172" t="str">
        <f>IF(Simulações!CZ1242="","",Simulações!CZ1242)</f>
        <v/>
      </c>
      <c r="O1242" s="172">
        <v>1</v>
      </c>
    </row>
    <row r="1243" spans="1:15" ht="14.25" customHeight="1" x14ac:dyDescent="0.25">
      <c r="A1243" s="1" t="str">
        <f>Simulações!D1243</f>
        <v>Rua Amaro Lafayette - Parnamirim [Estrutural]</v>
      </c>
      <c r="B1243" s="172" t="str">
        <f>Simulações!DK1243</f>
        <v>Sim</v>
      </c>
      <c r="C1243" s="183">
        <f>Simulações!K1243</f>
        <v>115</v>
      </c>
      <c r="D1243" s="172" t="str">
        <f>Simulações!G1243</f>
        <v>C4</v>
      </c>
      <c r="E1243" s="172" t="str">
        <f>Simulações!CH1243</f>
        <v>TECNOWATT</v>
      </c>
      <c r="F1243" s="172" t="str">
        <f>Simulações!CI1243</f>
        <v xml:space="preserve">SIGSAGPTLRRSSNDL_40W_50IBBRS
</v>
      </c>
      <c r="G1243" s="172">
        <f>Simulações!CN1243</f>
        <v>40</v>
      </c>
      <c r="H1243" s="172" t="str">
        <f>Simulações!CT1243</f>
        <v>Médio I</v>
      </c>
      <c r="I1243" s="172" t="str">
        <f>IF(Simulações!CU1243="","",Simulações!CU1243)</f>
        <v/>
      </c>
      <c r="J1243" s="172" t="str">
        <f>IF(Simulações!CX1243="","",Simulações!CX1243)</f>
        <v/>
      </c>
      <c r="K1243" s="176">
        <f>Simulações!AL1243</f>
        <v>0</v>
      </c>
      <c r="L1243" s="176">
        <f>Simulações!AS1243</f>
        <v>0</v>
      </c>
      <c r="M1243" s="172" t="str">
        <f>IF(Simulações!CY1243="","",Simulações!CY1243)</f>
        <v/>
      </c>
      <c r="N1243" s="172" t="str">
        <f>IF(Simulações!CZ1243="","",Simulações!CZ1243)</f>
        <v/>
      </c>
      <c r="O1243" s="172">
        <v>1</v>
      </c>
    </row>
    <row r="1244" spans="1:15" ht="14.25" customHeight="1" x14ac:dyDescent="0.25">
      <c r="A1244" s="1" t="str">
        <f>Simulações!D1244</f>
        <v>Rua da Carolina [IAL]</v>
      </c>
      <c r="B1244" s="172" t="str">
        <f>Simulações!DK1244</f>
        <v>Sim</v>
      </c>
      <c r="C1244" s="183">
        <f>Simulações!K1244</f>
        <v>72</v>
      </c>
      <c r="D1244" s="172" t="str">
        <f>Simulações!G1244</f>
        <v>C4</v>
      </c>
      <c r="E1244" s="172" t="str">
        <f>Simulações!CH1244</f>
        <v>LEDSTAR</v>
      </c>
      <c r="F1244" s="184" t="str">
        <f>Simulações!CI1244</f>
        <v xml:space="preserve"> SL VT 9.1 28W</v>
      </c>
      <c r="G1244" s="172">
        <f>Simulações!CN1244</f>
        <v>28</v>
      </c>
      <c r="H1244" s="172" t="str">
        <f>Simulações!CT1244</f>
        <v>Médio I</v>
      </c>
      <c r="I1244" s="172" t="str">
        <f>IF(Simulações!CU1244="","",Simulações!CU1244)</f>
        <v/>
      </c>
      <c r="J1244" s="172" t="str">
        <f>IF(Simulações!CX1244="","",Simulações!CX1244)</f>
        <v/>
      </c>
      <c r="K1244" s="176">
        <f>Simulações!AL1244</f>
        <v>0</v>
      </c>
      <c r="L1244" s="176">
        <f>Simulações!AS1244</f>
        <v>0</v>
      </c>
      <c r="M1244" s="172" t="str">
        <f>IF(Simulações!CY1244="","",Simulações!CY1244)</f>
        <v/>
      </c>
      <c r="N1244" s="172" t="str">
        <f>IF(Simulações!CZ1244="","",Simulações!CZ1244)</f>
        <v/>
      </c>
      <c r="O1244" s="172">
        <v>1</v>
      </c>
    </row>
    <row r="1245" spans="1:15" ht="14.25" customHeight="1" x14ac:dyDescent="0.25">
      <c r="A1245" s="1" t="str">
        <f>Simulações!D1245</f>
        <v>Rua da Carolina [IAL]</v>
      </c>
      <c r="B1245" s="172" t="str">
        <f>Simulações!DK1245</f>
        <v>Sim</v>
      </c>
      <c r="C1245" s="183">
        <f>Simulações!K1245</f>
        <v>72</v>
      </c>
      <c r="D1245" s="172" t="str">
        <f>Simulações!G1245</f>
        <v>C4</v>
      </c>
      <c r="E1245" s="172" t="str">
        <f>Simulações!CH1245</f>
        <v>SX LIGHTING</v>
      </c>
      <c r="F1245" s="172" t="str">
        <f>Simulações!CI1245</f>
        <v>SX-INEVO020HF</v>
      </c>
      <c r="G1245" s="172">
        <f>Simulações!CN1245</f>
        <v>22.5</v>
      </c>
      <c r="H1245" s="172" t="str">
        <f>Simulações!CT1245</f>
        <v>Médio I</v>
      </c>
      <c r="I1245" s="172" t="str">
        <f>IF(Simulações!CU1245="","",Simulações!CU1245)</f>
        <v/>
      </c>
      <c r="J1245" s="172" t="str">
        <f>IF(Simulações!CX1245="","",Simulações!CX1245)</f>
        <v/>
      </c>
      <c r="K1245" s="176">
        <f>Simulações!AL1245</f>
        <v>0</v>
      </c>
      <c r="L1245" s="176">
        <f>Simulações!AS1245</f>
        <v>0</v>
      </c>
      <c r="M1245" s="172" t="str">
        <f>IF(Simulações!CY1245="","",Simulações!CY1245)</f>
        <v/>
      </c>
      <c r="N1245" s="172" t="str">
        <f>IF(Simulações!CZ1245="","",Simulações!CZ1245)</f>
        <v/>
      </c>
      <c r="O1245" s="172">
        <v>1</v>
      </c>
    </row>
    <row r="1246" spans="1:15" ht="14.25" customHeight="1" x14ac:dyDescent="0.25">
      <c r="A1246" s="1" t="str">
        <f>Simulações!D1246</f>
        <v>Rua da Carolina [IAL]</v>
      </c>
      <c r="B1246" s="172" t="str">
        <f>Simulações!DK1246</f>
        <v>Sim</v>
      </c>
      <c r="C1246" s="183">
        <f>Simulações!K1246</f>
        <v>72</v>
      </c>
      <c r="D1246" s="172" t="str">
        <f>Simulações!G1246</f>
        <v>C4</v>
      </c>
      <c r="E1246" s="172" t="str">
        <f>Simulações!CH1246</f>
        <v>TECNOWATT</v>
      </c>
      <c r="F1246" s="172" t="str">
        <f>Simulações!CI1246</f>
        <v xml:space="preserve">SIGSAGPTLRRSSNDL_30W_38IBBRS
</v>
      </c>
      <c r="G1246" s="172">
        <f>Simulações!CN1246</f>
        <v>30</v>
      </c>
      <c r="H1246" s="172" t="str">
        <f>Simulações!CT1246</f>
        <v>Médio I</v>
      </c>
      <c r="I1246" s="172" t="str">
        <f>IF(Simulações!CU1246="","",Simulações!CU1246)</f>
        <v/>
      </c>
      <c r="J1246" s="172" t="str">
        <f>IF(Simulações!CX1246="","",Simulações!CX1246)</f>
        <v/>
      </c>
      <c r="K1246" s="176">
        <f>Simulações!AL1246</f>
        <v>0</v>
      </c>
      <c r="L1246" s="176">
        <f>Simulações!AS1246</f>
        <v>0</v>
      </c>
      <c r="M1246" s="172" t="str">
        <f>IF(Simulações!CY1246="","",Simulações!CY1246)</f>
        <v/>
      </c>
      <c r="N1246" s="172" t="str">
        <f>IF(Simulações!CZ1246="","",Simulações!CZ1246)</f>
        <v/>
      </c>
      <c r="O1246" s="172">
        <v>1</v>
      </c>
    </row>
    <row r="1247" spans="1:15" ht="14.25" customHeight="1" x14ac:dyDescent="0.25">
      <c r="A1247" s="1" t="str">
        <f>Simulações!D1247</f>
        <v>Av. Dezessete De Agosto [Estrutural]</v>
      </c>
      <c r="B1247" s="172" t="str">
        <f>Simulações!DK1247</f>
        <v>Sim</v>
      </c>
      <c r="C1247" s="183">
        <f>Simulações!K1247</f>
        <v>30</v>
      </c>
      <c r="D1247" s="172" t="str">
        <f>Simulações!G1247</f>
        <v>-</v>
      </c>
      <c r="E1247" s="172" t="str">
        <f>Simulações!CH1247</f>
        <v>LEDSTAR</v>
      </c>
      <c r="F1247" s="184" t="str">
        <f>Simulações!CI1247</f>
        <v xml:space="preserve"> SL VT 9.1 28W</v>
      </c>
      <c r="G1247" s="172">
        <f>Simulações!CN1247</f>
        <v>28</v>
      </c>
      <c r="H1247" s="172" t="str">
        <f>Simulações!CT1247</f>
        <v>ERRO</v>
      </c>
      <c r="I1247" s="172" t="str">
        <f>IF(Simulações!CU1247="","",Simulações!CU1247)</f>
        <v/>
      </c>
      <c r="J1247" s="172" t="str">
        <f>IF(Simulações!CX1247="","",Simulações!CX1247)</f>
        <v/>
      </c>
      <c r="K1247" s="176">
        <f>Simulações!AL1247</f>
        <v>0</v>
      </c>
      <c r="L1247" s="176">
        <f>Simulações!AS1247</f>
        <v>0</v>
      </c>
      <c r="M1247" s="172" t="str">
        <f>IF(Simulações!CY1247="","",Simulações!CY1247)</f>
        <v/>
      </c>
      <c r="N1247" s="172" t="str">
        <f>IF(Simulações!CZ1247="","",Simulações!CZ1247)</f>
        <v/>
      </c>
      <c r="O1247" s="172">
        <v>1</v>
      </c>
    </row>
    <row r="1248" spans="1:15" ht="14.25" customHeight="1" x14ac:dyDescent="0.25">
      <c r="A1248" s="1" t="str">
        <f>Simulações!D1248</f>
        <v>Av. Dezessete De Agosto [Estrutural]</v>
      </c>
      <c r="B1248" s="172" t="str">
        <f>Simulações!DK1248</f>
        <v>Sim</v>
      </c>
      <c r="C1248" s="183">
        <f>Simulações!K1248</f>
        <v>30</v>
      </c>
      <c r="D1248" s="172" t="str">
        <f>Simulações!G1248</f>
        <v>-</v>
      </c>
      <c r="E1248" s="172" t="str">
        <f>Simulações!CH1248</f>
        <v>SX LIGHTING</v>
      </c>
      <c r="F1248" s="172" t="str">
        <f>Simulações!CI1248</f>
        <v>SX-INEVO030HF</v>
      </c>
      <c r="G1248" s="172">
        <f>Simulações!CN1248</f>
        <v>31</v>
      </c>
      <c r="H1248" s="172" t="str">
        <f>Simulações!CT1248</f>
        <v>ERRO</v>
      </c>
      <c r="I1248" s="172" t="str">
        <f>IF(Simulações!CU1248="","",Simulações!CU1248)</f>
        <v/>
      </c>
      <c r="J1248" s="172" t="str">
        <f>IF(Simulações!CX1248="","",Simulações!CX1248)</f>
        <v/>
      </c>
      <c r="K1248" s="176">
        <f>Simulações!AL1248</f>
        <v>0</v>
      </c>
      <c r="L1248" s="176">
        <f>Simulações!AS1248</f>
        <v>0</v>
      </c>
      <c r="M1248" s="172" t="str">
        <f>IF(Simulações!CY1248="","",Simulações!CY1248)</f>
        <v/>
      </c>
      <c r="N1248" s="172" t="str">
        <f>IF(Simulações!CZ1248="","",Simulações!CZ1248)</f>
        <v/>
      </c>
      <c r="O1248" s="172">
        <v>1</v>
      </c>
    </row>
    <row r="1249" spans="1:15" ht="14.25" customHeight="1" x14ac:dyDescent="0.25">
      <c r="A1249" s="1" t="str">
        <f>Simulações!D1249</f>
        <v>Av. Dezessete De Agosto [Estrutural]</v>
      </c>
      <c r="B1249" s="172" t="str">
        <f>Simulações!DK1249</f>
        <v>Sim</v>
      </c>
      <c r="C1249" s="183">
        <f>Simulações!K1249</f>
        <v>30</v>
      </c>
      <c r="D1249" s="172" t="str">
        <f>Simulações!G1249</f>
        <v>-</v>
      </c>
      <c r="E1249" s="172" t="str">
        <f>Simulações!CH1249</f>
        <v>TECNOWATT</v>
      </c>
      <c r="F1249" s="172" t="str">
        <f>Simulações!CI1249</f>
        <v xml:space="preserve">SIGSAGPTLRRSSNDL_30W_38IBBRS
</v>
      </c>
      <c r="G1249" s="172">
        <f>Simulações!CN1249</f>
        <v>30</v>
      </c>
      <c r="H1249" s="172" t="str">
        <f>Simulações!CT1249</f>
        <v>ERRO</v>
      </c>
      <c r="I1249" s="172" t="str">
        <f>IF(Simulações!CU1249="","",Simulações!CU1249)</f>
        <v/>
      </c>
      <c r="J1249" s="172" t="str">
        <f>IF(Simulações!CX1249="","",Simulações!CX1249)</f>
        <v/>
      </c>
      <c r="K1249" s="176">
        <f>Simulações!AL1249</f>
        <v>0</v>
      </c>
      <c r="L1249" s="176">
        <f>Simulações!AS1249</f>
        <v>0</v>
      </c>
      <c r="M1249" s="172" t="str">
        <f>IF(Simulações!CY1249="","",Simulações!CY1249)</f>
        <v/>
      </c>
      <c r="N1249" s="172" t="str">
        <f>IF(Simulações!CZ1249="","",Simulações!CZ1249)</f>
        <v/>
      </c>
      <c r="O1249" s="172">
        <v>1</v>
      </c>
    </row>
    <row r="1250" spans="1:15" ht="14.25" customHeight="1" x14ac:dyDescent="0.25">
      <c r="A1250" s="1" t="str">
        <f>Simulações!D1250</f>
        <v>R. Virgilio De Oliveira [Estrutural]</v>
      </c>
      <c r="B1250" s="172" t="str">
        <f>Simulações!DK1250</f>
        <v>Sim</v>
      </c>
      <c r="C1250" s="183">
        <f>Simulações!K1250</f>
        <v>70</v>
      </c>
      <c r="D1250" s="172" t="str">
        <f>Simulações!G1250</f>
        <v>C4</v>
      </c>
      <c r="E1250" s="172" t="str">
        <f>Simulações!CH1250</f>
        <v>LEDSTAR</v>
      </c>
      <c r="F1250" s="184" t="str">
        <f>Simulações!CI1250</f>
        <v xml:space="preserve"> SL VT 9.1 28W</v>
      </c>
      <c r="G1250" s="172">
        <f>Simulações!CN1250</f>
        <v>28</v>
      </c>
      <c r="H1250" s="172" t="str">
        <f>Simulações!CT1250</f>
        <v>Médio I</v>
      </c>
      <c r="I1250" s="172" t="str">
        <f>IF(Simulações!CU1250="","",Simulações!CU1250)</f>
        <v/>
      </c>
      <c r="J1250" s="172" t="str">
        <f>IF(Simulações!CX1250="","",Simulações!CX1250)</f>
        <v/>
      </c>
      <c r="K1250" s="176">
        <f>Simulações!AL1250</f>
        <v>0</v>
      </c>
      <c r="L1250" s="176">
        <f>Simulações!AS1250</f>
        <v>0</v>
      </c>
      <c r="M1250" s="172" t="str">
        <f>IF(Simulações!CY1250="","",Simulações!CY1250)</f>
        <v/>
      </c>
      <c r="N1250" s="172" t="str">
        <f>IF(Simulações!CZ1250="","",Simulações!CZ1250)</f>
        <v/>
      </c>
      <c r="O1250" s="172">
        <v>1</v>
      </c>
    </row>
    <row r="1251" spans="1:15" ht="14.25" customHeight="1" x14ac:dyDescent="0.25">
      <c r="A1251" s="1" t="str">
        <f>Simulações!D1251</f>
        <v>R. Virgilio De Oliveira [Estrutural]</v>
      </c>
      <c r="B1251" s="172" t="str">
        <f>Simulações!DK1251</f>
        <v>Sim</v>
      </c>
      <c r="C1251" s="183">
        <f>Simulações!K1251</f>
        <v>70</v>
      </c>
      <c r="D1251" s="172" t="str">
        <f>Simulações!G1251</f>
        <v>C4</v>
      </c>
      <c r="E1251" s="172" t="str">
        <f>Simulações!CH1251</f>
        <v>SX LIGHTING</v>
      </c>
      <c r="F1251" s="172" t="str">
        <f>Simulações!CI1251</f>
        <v>SX-INEVO020HF</v>
      </c>
      <c r="G1251" s="172">
        <f>Simulações!CN1251</f>
        <v>22.5</v>
      </c>
      <c r="H1251" s="172" t="str">
        <f>Simulações!CT1251</f>
        <v>Médio I</v>
      </c>
      <c r="I1251" s="172" t="str">
        <f>IF(Simulações!CU1251="","",Simulações!CU1251)</f>
        <v/>
      </c>
      <c r="J1251" s="172" t="str">
        <f>IF(Simulações!CX1251="","",Simulações!CX1251)</f>
        <v/>
      </c>
      <c r="K1251" s="176">
        <f>Simulações!AL1251</f>
        <v>0</v>
      </c>
      <c r="L1251" s="176">
        <f>Simulações!AS1251</f>
        <v>0</v>
      </c>
      <c r="M1251" s="172" t="str">
        <f>IF(Simulações!CY1251="","",Simulações!CY1251)</f>
        <v/>
      </c>
      <c r="N1251" s="172" t="str">
        <f>IF(Simulações!CZ1251="","",Simulações!CZ1251)</f>
        <v/>
      </c>
      <c r="O1251" s="172">
        <v>1</v>
      </c>
    </row>
    <row r="1252" spans="1:15" ht="14.25" customHeight="1" x14ac:dyDescent="0.25">
      <c r="A1252" s="1" t="str">
        <f>Simulações!D1252</f>
        <v>R. Virgilio De Oliveira [Estrutural]</v>
      </c>
      <c r="B1252" s="172" t="str">
        <f>Simulações!DK1252</f>
        <v>Sim</v>
      </c>
      <c r="C1252" s="183">
        <f>Simulações!K1252</f>
        <v>70</v>
      </c>
      <c r="D1252" s="172" t="str">
        <f>Simulações!G1252</f>
        <v>C4</v>
      </c>
      <c r="E1252" s="172" t="str">
        <f>Simulações!CH1252</f>
        <v>TECNOWATT</v>
      </c>
      <c r="F1252" s="172" t="str">
        <f>Simulações!CI1252</f>
        <v xml:space="preserve">SIGSAGPTLRRSSNDL_30W_38IBBRS
</v>
      </c>
      <c r="G1252" s="172">
        <f>Simulações!CN1252</f>
        <v>30</v>
      </c>
      <c r="H1252" s="172" t="str">
        <f>Simulações!CT1252</f>
        <v>Médio I</v>
      </c>
      <c r="I1252" s="172" t="str">
        <f>IF(Simulações!CU1252="","",Simulações!CU1252)</f>
        <v/>
      </c>
      <c r="J1252" s="172" t="str">
        <f>IF(Simulações!CX1252="","",Simulações!CX1252)</f>
        <v/>
      </c>
      <c r="K1252" s="176">
        <f>Simulações!AL1252</f>
        <v>0</v>
      </c>
      <c r="L1252" s="176">
        <f>Simulações!AS1252</f>
        <v>0</v>
      </c>
      <c r="M1252" s="172" t="str">
        <f>IF(Simulações!CY1252="","",Simulações!CY1252)</f>
        <v/>
      </c>
      <c r="N1252" s="172" t="str">
        <f>IF(Simulações!CZ1252="","",Simulações!CZ1252)</f>
        <v/>
      </c>
      <c r="O1252" s="172">
        <v>1</v>
      </c>
    </row>
    <row r="1253" spans="1:15" ht="14.25" customHeight="1" x14ac:dyDescent="0.25">
      <c r="A1253" s="1" t="str">
        <f>Simulações!D1253</f>
        <v>Rua Silveira Lira [Estrutural]</v>
      </c>
      <c r="B1253" s="172" t="str">
        <f>Simulações!DK1253</f>
        <v>Sim</v>
      </c>
      <c r="C1253" s="183">
        <f>Simulações!K1253</f>
        <v>70</v>
      </c>
      <c r="D1253" s="172" t="str">
        <f>Simulações!G1253</f>
        <v>C5</v>
      </c>
      <c r="E1253" s="172" t="str">
        <f>Simulações!CH1253</f>
        <v>LEDSTAR</v>
      </c>
      <c r="F1253" s="184" t="str">
        <f>Simulações!CI1253</f>
        <v xml:space="preserve"> SL VT 9.1 85W</v>
      </c>
      <c r="G1253" s="172">
        <f>Simulações!CN1253</f>
        <v>85</v>
      </c>
      <c r="H1253" s="172" t="str">
        <f>Simulações!CT1253</f>
        <v>Médio I</v>
      </c>
      <c r="I1253" s="172" t="str">
        <f>IF(Simulações!CU1253="","",Simulações!CU1253)</f>
        <v>Longo II</v>
      </c>
      <c r="J1253" s="172" t="str">
        <f>IF(Simulações!CX1253="","",Simulações!CX1253)</f>
        <v/>
      </c>
      <c r="K1253" s="176">
        <f>Simulações!AL1253</f>
        <v>0</v>
      </c>
      <c r="L1253" s="176">
        <f>Simulações!AS1253</f>
        <v>0</v>
      </c>
      <c r="M1253" s="172" t="str">
        <f>IF(Simulações!CY1253="","",Simulações!CY1253)</f>
        <v/>
      </c>
      <c r="N1253" s="172" t="str">
        <f>IF(Simulações!CZ1253="","",Simulações!CZ1253)</f>
        <v/>
      </c>
      <c r="O1253" s="172">
        <v>1</v>
      </c>
    </row>
    <row r="1254" spans="1:15" ht="14.25" customHeight="1" x14ac:dyDescent="0.25">
      <c r="A1254" s="1" t="str">
        <f>Simulações!D1254</f>
        <v>Rua Silveira Lira [Estrutural]</v>
      </c>
      <c r="B1254" s="172" t="str">
        <f>Simulações!DK1254</f>
        <v>Sim</v>
      </c>
      <c r="C1254" s="183">
        <f>Simulações!K1254</f>
        <v>70</v>
      </c>
      <c r="D1254" s="172" t="str">
        <f>Simulações!G1254</f>
        <v>C5</v>
      </c>
      <c r="E1254" s="172" t="str">
        <f>Simulações!CH1254</f>
        <v>SX LIGHTING</v>
      </c>
      <c r="F1254" s="172" t="str">
        <f>Simulações!CI1254</f>
        <v>SX-INLPP080HF</v>
      </c>
      <c r="G1254" s="172">
        <f>Simulações!CN1254</f>
        <v>79</v>
      </c>
      <c r="H1254" s="172" t="str">
        <f>Simulações!CT1254</f>
        <v>Médio I</v>
      </c>
      <c r="I1254" s="172" t="str">
        <f>IF(Simulações!CU1254="","",Simulações!CU1254)</f>
        <v>Longo II</v>
      </c>
      <c r="J1254" s="172" t="str">
        <f>IF(Simulações!CX1254="","",Simulações!CX1254)</f>
        <v/>
      </c>
      <c r="K1254" s="176">
        <f>Simulações!AL1254</f>
        <v>0</v>
      </c>
      <c r="L1254" s="176">
        <f>Simulações!AS1254</f>
        <v>0</v>
      </c>
      <c r="M1254" s="172" t="str">
        <f>IF(Simulações!CY1254="","",Simulações!CY1254)</f>
        <v/>
      </c>
      <c r="N1254" s="172" t="str">
        <f>IF(Simulações!CZ1254="","",Simulações!CZ1254)</f>
        <v/>
      </c>
      <c r="O1254" s="172">
        <v>1</v>
      </c>
    </row>
    <row r="1255" spans="1:15" ht="14.25" customHeight="1" x14ac:dyDescent="0.25">
      <c r="A1255" s="1" t="str">
        <f>Simulações!D1255</f>
        <v>Rua Silveira Lira [Estrutural]</v>
      </c>
      <c r="B1255" s="172" t="str">
        <f>Simulações!DK1255</f>
        <v>Sim</v>
      </c>
      <c r="C1255" s="183">
        <f>Simulações!K1255</f>
        <v>70</v>
      </c>
      <c r="D1255" s="172" t="str">
        <f>Simulações!G1255</f>
        <v>C5</v>
      </c>
      <c r="E1255" s="172" t="str">
        <f>Simulações!CH1255</f>
        <v>TECNOWATT</v>
      </c>
      <c r="F1255" s="172" t="str">
        <f>Simulações!CI1255</f>
        <v xml:space="preserve">SIGMAGPTLRRSMNDL120W_82IBBR
</v>
      </c>
      <c r="G1255" s="172">
        <f>Simulações!CN1255</f>
        <v>120</v>
      </c>
      <c r="H1255" s="172" t="str">
        <f>Simulações!CT1255</f>
        <v>Médio I</v>
      </c>
      <c r="I1255" s="172" t="str">
        <f>IF(Simulações!CU1255="","",Simulações!CU1255)</f>
        <v>Longo II</v>
      </c>
      <c r="J1255" s="172" t="str">
        <f>IF(Simulações!CX1255="","",Simulações!CX1255)</f>
        <v/>
      </c>
      <c r="K1255" s="176">
        <f>Simulações!AL1255</f>
        <v>0</v>
      </c>
      <c r="L1255" s="176">
        <f>Simulações!AS1255</f>
        <v>0</v>
      </c>
      <c r="M1255" s="172" t="str">
        <f>IF(Simulações!CY1255="","",Simulações!CY1255)</f>
        <v/>
      </c>
      <c r="N1255" s="172" t="str">
        <f>IF(Simulações!CZ1255="","",Simulações!CZ1255)</f>
        <v/>
      </c>
      <c r="O1255" s="172">
        <v>1</v>
      </c>
    </row>
    <row r="1256" spans="1:15" ht="14.25" customHeight="1" x14ac:dyDescent="0.25">
      <c r="A1256" s="1" t="str">
        <f>Simulações!D1256</f>
        <v>Rua Desembargador Motta Junior [Estrutural]</v>
      </c>
      <c r="B1256" s="172" t="str">
        <f>Simulações!DK1256</f>
        <v>Sim</v>
      </c>
      <c r="C1256" s="183">
        <f>Simulações!K1256</f>
        <v>96</v>
      </c>
      <c r="D1256" s="172" t="str">
        <f>Simulações!G1256</f>
        <v>C4</v>
      </c>
      <c r="E1256" s="172" t="str">
        <f>Simulações!CH1256</f>
        <v>LEDSTAR</v>
      </c>
      <c r="F1256" s="184" t="str">
        <f>Simulações!CI1256</f>
        <v xml:space="preserve"> SL VT 9.1 44W</v>
      </c>
      <c r="G1256" s="172">
        <f>Simulações!CN1256</f>
        <v>44</v>
      </c>
      <c r="H1256" s="172" t="str">
        <f>Simulações!CT1256</f>
        <v>Médio I</v>
      </c>
      <c r="I1256" s="172" t="str">
        <f>IF(Simulações!CU1256="","",Simulações!CU1256)</f>
        <v/>
      </c>
      <c r="J1256" s="172" t="str">
        <f>IF(Simulações!CX1256="","",Simulações!CX1256)</f>
        <v/>
      </c>
      <c r="K1256" s="176">
        <f>Simulações!AL1256</f>
        <v>0</v>
      </c>
      <c r="L1256" s="176">
        <f>Simulações!AS1256</f>
        <v>0</v>
      </c>
      <c r="M1256" s="172" t="str">
        <f>IF(Simulações!CY1256="","",Simulações!CY1256)</f>
        <v/>
      </c>
      <c r="N1256" s="172" t="str">
        <f>IF(Simulações!CZ1256="","",Simulações!CZ1256)</f>
        <v/>
      </c>
      <c r="O1256" s="172">
        <v>1</v>
      </c>
    </row>
    <row r="1257" spans="1:15" ht="14.25" customHeight="1" x14ac:dyDescent="0.25">
      <c r="A1257" s="1" t="str">
        <f>Simulações!D1257</f>
        <v>Rua Desembargador Motta Junior [Estrutural]</v>
      </c>
      <c r="B1257" s="172" t="str">
        <f>Simulações!DK1257</f>
        <v>Sim</v>
      </c>
      <c r="C1257" s="183">
        <f>Simulações!K1257</f>
        <v>96</v>
      </c>
      <c r="D1257" s="172" t="str">
        <f>Simulações!G1257</f>
        <v>C4</v>
      </c>
      <c r="E1257" s="172" t="str">
        <f>Simulações!CH1257</f>
        <v>SX LIGHTING</v>
      </c>
      <c r="F1257" s="172" t="str">
        <f>Simulações!CI1257</f>
        <v>SX-INEVO040HF</v>
      </c>
      <c r="G1257" s="172">
        <f>Simulações!CN1257</f>
        <v>39</v>
      </c>
      <c r="H1257" s="172" t="str">
        <f>Simulações!CT1257</f>
        <v>Médio I</v>
      </c>
      <c r="I1257" s="172" t="str">
        <f>IF(Simulações!CU1257="","",Simulações!CU1257)</f>
        <v/>
      </c>
      <c r="J1257" s="172" t="str">
        <f>IF(Simulações!CX1257="","",Simulações!CX1257)</f>
        <v/>
      </c>
      <c r="K1257" s="176">
        <f>Simulações!AL1257</f>
        <v>0</v>
      </c>
      <c r="L1257" s="176">
        <f>Simulações!AS1257</f>
        <v>0</v>
      </c>
      <c r="M1257" s="172" t="str">
        <f>IF(Simulações!CY1257="","",Simulações!CY1257)</f>
        <v/>
      </c>
      <c r="N1257" s="172" t="str">
        <f>IF(Simulações!CZ1257="","",Simulações!CZ1257)</f>
        <v/>
      </c>
      <c r="O1257" s="172">
        <v>1</v>
      </c>
    </row>
    <row r="1258" spans="1:15" ht="14.25" customHeight="1" x14ac:dyDescent="0.25">
      <c r="A1258" s="1" t="str">
        <f>Simulações!D1258</f>
        <v>Rua Desembargador Motta Junior [Estrutural]</v>
      </c>
      <c r="B1258" s="172" t="str">
        <f>Simulações!DK1258</f>
        <v>Sim</v>
      </c>
      <c r="C1258" s="183">
        <f>Simulações!K1258</f>
        <v>96</v>
      </c>
      <c r="D1258" s="172" t="str">
        <f>Simulações!G1258</f>
        <v>C4</v>
      </c>
      <c r="E1258" s="172" t="str">
        <f>Simulações!CH1258</f>
        <v>TECNOWATT</v>
      </c>
      <c r="F1258" s="172" t="str">
        <f>Simulações!CI1258</f>
        <v xml:space="preserve">SIGSAGPTLRRSSNDL_40W_50IBBRS
</v>
      </c>
      <c r="G1258" s="172">
        <f>Simulações!CN1258</f>
        <v>40</v>
      </c>
      <c r="H1258" s="172" t="str">
        <f>Simulações!CT1258</f>
        <v>Médio I</v>
      </c>
      <c r="I1258" s="172" t="str">
        <f>IF(Simulações!CU1258="","",Simulações!CU1258)</f>
        <v/>
      </c>
      <c r="J1258" s="172" t="str">
        <f>IF(Simulações!CX1258="","",Simulações!CX1258)</f>
        <v/>
      </c>
      <c r="K1258" s="176">
        <f>Simulações!AL1258</f>
        <v>0</v>
      </c>
      <c r="L1258" s="176">
        <f>Simulações!AS1258</f>
        <v>0</v>
      </c>
      <c r="M1258" s="172" t="str">
        <f>IF(Simulações!CY1258="","",Simulações!CY1258)</f>
        <v/>
      </c>
      <c r="N1258" s="172" t="str">
        <f>IF(Simulações!CZ1258="","",Simulações!CZ1258)</f>
        <v/>
      </c>
      <c r="O1258" s="172">
        <v>1</v>
      </c>
    </row>
    <row r="1259" spans="1:15" ht="14.25" customHeight="1" x14ac:dyDescent="0.25">
      <c r="A1259" s="1" t="str">
        <f>Simulações!D1259</f>
        <v>R. Do Machado [Estrutural]</v>
      </c>
      <c r="B1259" s="172" t="str">
        <f>Simulações!DK1259</f>
        <v>Sim</v>
      </c>
      <c r="C1259" s="183">
        <f>Simulações!K1259</f>
        <v>50</v>
      </c>
      <c r="D1259" s="172" t="str">
        <f>Simulações!G1259</f>
        <v>-</v>
      </c>
      <c r="E1259" s="172" t="str">
        <f>Simulações!CH1259</f>
        <v>LEDSTAR</v>
      </c>
      <c r="F1259" s="172" t="str">
        <f>Simulações!CI1259</f>
        <v xml:space="preserve"> SL VT 9.1 35W</v>
      </c>
      <c r="G1259" s="172">
        <f>Simulações!CN1259</f>
        <v>35</v>
      </c>
      <c r="H1259" s="172" t="str">
        <f>Simulações!CT1259</f>
        <v>Suporte</v>
      </c>
      <c r="I1259" s="172" t="str">
        <f>IF(Simulações!CU1259="","",Simulações!CU1259)</f>
        <v>Médio II</v>
      </c>
      <c r="J1259" s="172" t="str">
        <f>IF(Simulações!CX1259="","",Simulações!CX1259)</f>
        <v/>
      </c>
      <c r="K1259" s="176">
        <f>Simulações!AL1259</f>
        <v>0</v>
      </c>
      <c r="L1259" s="176">
        <f>Simulações!AS1259</f>
        <v>0</v>
      </c>
      <c r="M1259" s="172" t="str">
        <f>IF(Simulações!CY1259="","",Simulações!CY1259)</f>
        <v/>
      </c>
      <c r="N1259" s="172" t="str">
        <f>IF(Simulações!CZ1259="","",Simulações!CZ1259)</f>
        <v/>
      </c>
      <c r="O1259" s="172">
        <v>1</v>
      </c>
    </row>
    <row r="1260" spans="1:15" ht="14.25" customHeight="1" x14ac:dyDescent="0.25">
      <c r="A1260" s="1" t="str">
        <f>Simulações!D1260</f>
        <v>R. Do Machado [Estrutural]</v>
      </c>
      <c r="B1260" s="172" t="str">
        <f>Simulações!DK1260</f>
        <v>Sim</v>
      </c>
      <c r="C1260" s="183">
        <f>Simulações!K1260</f>
        <v>50</v>
      </c>
      <c r="D1260" s="172" t="str">
        <f>Simulações!G1260</f>
        <v>-</v>
      </c>
      <c r="E1260" s="172" t="str">
        <f>Simulações!CH1260</f>
        <v>SX LIGHTING</v>
      </c>
      <c r="F1260" s="172" t="str">
        <f>Simulações!CI1260</f>
        <v>SX-INEVO030HF</v>
      </c>
      <c r="G1260" s="172">
        <f>Simulações!CN1260</f>
        <v>31</v>
      </c>
      <c r="H1260" s="172" t="str">
        <f>Simulações!CT1260</f>
        <v>Suporte</v>
      </c>
      <c r="I1260" s="172" t="str">
        <f>IF(Simulações!CU1260="","",Simulações!CU1260)</f>
        <v>Médio II</v>
      </c>
      <c r="J1260" s="172" t="str">
        <f>IF(Simulações!CX1260="","",Simulações!CX1260)</f>
        <v/>
      </c>
      <c r="K1260" s="176">
        <f>Simulações!AL1260</f>
        <v>0</v>
      </c>
      <c r="L1260" s="176">
        <f>Simulações!AS1260</f>
        <v>0</v>
      </c>
      <c r="M1260" s="172" t="str">
        <f>IF(Simulações!CY1260="","",Simulações!CY1260)</f>
        <v/>
      </c>
      <c r="N1260" s="172" t="str">
        <f>IF(Simulações!CZ1260="","",Simulações!CZ1260)</f>
        <v/>
      </c>
      <c r="O1260" s="172">
        <v>1</v>
      </c>
    </row>
    <row r="1261" spans="1:15" ht="14.25" customHeight="1" x14ac:dyDescent="0.25">
      <c r="A1261" s="1" t="str">
        <f>Simulações!D1261</f>
        <v>R. Do Machado [Estrutural]</v>
      </c>
      <c r="B1261" s="172" t="str">
        <f>Simulações!DK1261</f>
        <v>Sim</v>
      </c>
      <c r="C1261" s="183">
        <f>Simulações!K1261</f>
        <v>50</v>
      </c>
      <c r="D1261" s="172" t="str">
        <f>Simulações!G1261</f>
        <v>-</v>
      </c>
      <c r="E1261" s="172" t="str">
        <f>Simulações!CH1261</f>
        <v>TECNOWATT</v>
      </c>
      <c r="F1261" s="172" t="str">
        <f>Simulações!CI1261</f>
        <v xml:space="preserve">SIGSAGPTLRRSSNDL_30W_38IBBRS
</v>
      </c>
      <c r="G1261" s="172">
        <f>Simulações!CN1261</f>
        <v>30</v>
      </c>
      <c r="H1261" s="172" t="str">
        <f>Simulações!CT1261</f>
        <v>Suporte</v>
      </c>
      <c r="I1261" s="172" t="str">
        <f>IF(Simulações!CU1261="","",Simulações!CU1261)</f>
        <v>Médio II</v>
      </c>
      <c r="J1261" s="172" t="str">
        <f>IF(Simulações!CX1261="","",Simulações!CX1261)</f>
        <v/>
      </c>
      <c r="K1261" s="176">
        <f>Simulações!AL1261</f>
        <v>0</v>
      </c>
      <c r="L1261" s="176">
        <f>Simulações!AS1261</f>
        <v>0</v>
      </c>
      <c r="M1261" s="172" t="str">
        <f>IF(Simulações!CY1261="","",Simulações!CY1261)</f>
        <v/>
      </c>
      <c r="N1261" s="172" t="str">
        <f>IF(Simulações!CZ1261="","",Simulações!CZ1261)</f>
        <v/>
      </c>
      <c r="O1261" s="172">
        <v>1</v>
      </c>
    </row>
    <row r="1262" spans="1:15" ht="14.25" customHeight="1" x14ac:dyDescent="0.25">
      <c r="A1262" s="1" t="str">
        <f>Simulações!D1262</f>
        <v>Rua Martin Afonso [Estrutural]</v>
      </c>
      <c r="B1262" s="172" t="str">
        <f>Simulações!DK1262</f>
        <v>Sim</v>
      </c>
      <c r="C1262" s="183">
        <f>Simulações!K1262</f>
        <v>70</v>
      </c>
      <c r="D1262" s="172" t="str">
        <f>Simulações!G1262</f>
        <v>C5</v>
      </c>
      <c r="E1262" s="172" t="str">
        <f>Simulações!CH1262</f>
        <v>LEDSTAR</v>
      </c>
      <c r="F1262" s="184" t="str">
        <f>Simulações!CI1262</f>
        <v xml:space="preserve"> SL VT 9.1 28W</v>
      </c>
      <c r="G1262" s="172">
        <f>Simulações!CN1262</f>
        <v>28</v>
      </c>
      <c r="H1262" s="172" t="str">
        <f>Simulações!CT1262</f>
        <v>Médio I</v>
      </c>
      <c r="I1262" s="172" t="str">
        <f>IF(Simulações!CU1262="","",Simulações!CU1262)</f>
        <v/>
      </c>
      <c r="J1262" s="172" t="str">
        <f>IF(Simulações!CX1262="","",Simulações!CX1262)</f>
        <v/>
      </c>
      <c r="K1262" s="176">
        <f>Simulações!AL1262</f>
        <v>0</v>
      </c>
      <c r="L1262" s="176">
        <f>Simulações!AS1262</f>
        <v>0</v>
      </c>
      <c r="M1262" s="172" t="str">
        <f>IF(Simulações!CY1262="","",Simulações!CY1262)</f>
        <v/>
      </c>
      <c r="N1262" s="172" t="str">
        <f>IF(Simulações!CZ1262="","",Simulações!CZ1262)</f>
        <v/>
      </c>
      <c r="O1262" s="172">
        <v>1</v>
      </c>
    </row>
    <row r="1263" spans="1:15" ht="14.25" customHeight="1" x14ac:dyDescent="0.25">
      <c r="A1263" s="1" t="str">
        <f>Simulações!D1263</f>
        <v>Rua Martin Afonso [Estrutural]</v>
      </c>
      <c r="B1263" s="172" t="str">
        <f>Simulações!DK1263</f>
        <v>Sim</v>
      </c>
      <c r="C1263" s="183">
        <f>Simulações!K1263</f>
        <v>70</v>
      </c>
      <c r="D1263" s="172" t="str">
        <f>Simulações!G1263</f>
        <v>C5</v>
      </c>
      <c r="E1263" s="172" t="str">
        <f>Simulações!CH1263</f>
        <v>SX LIGHTING</v>
      </c>
      <c r="F1263" s="172" t="str">
        <f>Simulações!CI1263</f>
        <v>SX-INEVO030HF</v>
      </c>
      <c r="G1263" s="172">
        <f>Simulações!CN1263</f>
        <v>31</v>
      </c>
      <c r="H1263" s="172" t="str">
        <f>Simulações!CT1263</f>
        <v>Médio I</v>
      </c>
      <c r="I1263" s="172" t="str">
        <f>IF(Simulações!CU1263="","",Simulações!CU1263)</f>
        <v/>
      </c>
      <c r="J1263" s="172" t="str">
        <f>IF(Simulações!CX1263="","",Simulações!CX1263)</f>
        <v/>
      </c>
      <c r="K1263" s="176">
        <f>Simulações!AL1263</f>
        <v>0</v>
      </c>
      <c r="L1263" s="176">
        <f>Simulações!AS1263</f>
        <v>0</v>
      </c>
      <c r="M1263" s="172" t="str">
        <f>IF(Simulações!CY1263="","",Simulações!CY1263)</f>
        <v/>
      </c>
      <c r="N1263" s="172" t="str">
        <f>IF(Simulações!CZ1263="","",Simulações!CZ1263)</f>
        <v/>
      </c>
      <c r="O1263" s="172">
        <v>1</v>
      </c>
    </row>
    <row r="1264" spans="1:15" ht="14.25" customHeight="1" x14ac:dyDescent="0.25">
      <c r="A1264" s="1" t="str">
        <f>Simulações!D1264</f>
        <v>Rua Martin Afonso [Estrutural]</v>
      </c>
      <c r="B1264" s="172" t="str">
        <f>Simulações!DK1264</f>
        <v>Sim</v>
      </c>
      <c r="C1264" s="183">
        <f>Simulações!K1264</f>
        <v>70</v>
      </c>
      <c r="D1264" s="172" t="str">
        <f>Simulações!G1264</f>
        <v>C5</v>
      </c>
      <c r="E1264" s="172" t="str">
        <f>Simulações!CH1264</f>
        <v>TECNOWATT</v>
      </c>
      <c r="F1264" s="172" t="str">
        <f>Simulações!CI1264</f>
        <v xml:space="preserve">SIGSAGPTLRRSSNDL_30W_38IBBRS
</v>
      </c>
      <c r="G1264" s="172">
        <f>Simulações!CN1264</f>
        <v>30</v>
      </c>
      <c r="H1264" s="172" t="str">
        <f>Simulações!CT1264</f>
        <v>Médio I</v>
      </c>
      <c r="I1264" s="172" t="str">
        <f>IF(Simulações!CU1264="","",Simulações!CU1264)</f>
        <v/>
      </c>
      <c r="J1264" s="172" t="str">
        <f>IF(Simulações!CX1264="","",Simulações!CX1264)</f>
        <v/>
      </c>
      <c r="K1264" s="176">
        <f>Simulações!AL1264</f>
        <v>0</v>
      </c>
      <c r="L1264" s="176">
        <f>Simulações!AS1264</f>
        <v>0</v>
      </c>
      <c r="M1264" s="172" t="str">
        <f>IF(Simulações!CY1264="","",Simulações!CY1264)</f>
        <v/>
      </c>
      <c r="N1264" s="172" t="str">
        <f>IF(Simulações!CZ1264="","",Simulações!CZ1264)</f>
        <v/>
      </c>
      <c r="O1264" s="172">
        <v>1</v>
      </c>
    </row>
    <row r="1265" spans="1:15" ht="14.25" customHeight="1" x14ac:dyDescent="0.25">
      <c r="A1265" s="1" t="str">
        <f>Simulações!D1265</f>
        <v>Rua Padre Giordano [Estrutural]</v>
      </c>
      <c r="B1265" s="172" t="str">
        <f>Simulações!DK1265</f>
        <v>Sim</v>
      </c>
      <c r="C1265" s="183">
        <f>Simulações!K1265</f>
        <v>70</v>
      </c>
      <c r="D1265" s="172" t="str">
        <f>Simulações!G1265</f>
        <v>C4</v>
      </c>
      <c r="E1265" s="172" t="str">
        <f>Simulações!CH1265</f>
        <v>LEDSTAR</v>
      </c>
      <c r="F1265" s="184" t="str">
        <f>Simulações!CI1265</f>
        <v xml:space="preserve"> SL VT 9.1 28W</v>
      </c>
      <c r="G1265" s="172">
        <f>Simulações!CN1265</f>
        <v>28</v>
      </c>
      <c r="H1265" s="172" t="str">
        <f>Simulações!CT1265</f>
        <v>Médio II</v>
      </c>
      <c r="I1265" s="172" t="str">
        <f>IF(Simulações!CU1265="","",Simulações!CU1265)</f>
        <v/>
      </c>
      <c r="J1265" s="172" t="str">
        <f>IF(Simulações!CX1265="","",Simulações!CX1265)</f>
        <v/>
      </c>
      <c r="K1265" s="176">
        <f>Simulações!AL1265</f>
        <v>0</v>
      </c>
      <c r="L1265" s="176">
        <f>Simulações!AS1265</f>
        <v>0</v>
      </c>
      <c r="M1265" s="172" t="str">
        <f>IF(Simulações!CY1265="","",Simulações!CY1265)</f>
        <v/>
      </c>
      <c r="N1265" s="172" t="str">
        <f>IF(Simulações!CZ1265="","",Simulações!CZ1265)</f>
        <v/>
      </c>
      <c r="O1265" s="172">
        <v>1</v>
      </c>
    </row>
    <row r="1266" spans="1:15" ht="14.25" customHeight="1" x14ac:dyDescent="0.25">
      <c r="A1266" s="1" t="str">
        <f>Simulações!D1266</f>
        <v>Rua Padre Giordano [Estrutural]</v>
      </c>
      <c r="B1266" s="172" t="str">
        <f>Simulações!DK1266</f>
        <v>Sim</v>
      </c>
      <c r="C1266" s="183">
        <f>Simulações!K1266</f>
        <v>70</v>
      </c>
      <c r="D1266" s="172" t="str">
        <f>Simulações!G1266</f>
        <v>C4</v>
      </c>
      <c r="E1266" s="172" t="str">
        <f>Simulações!CH1266</f>
        <v>SX LIGHTING</v>
      </c>
      <c r="F1266" s="172" t="str">
        <f>Simulações!CI1266</f>
        <v>SX-INEVO020HF</v>
      </c>
      <c r="G1266" s="172">
        <f>Simulações!CN1266</f>
        <v>22.5</v>
      </c>
      <c r="H1266" s="172" t="str">
        <f>Simulações!CT1266</f>
        <v>Médio II</v>
      </c>
      <c r="I1266" s="172" t="str">
        <f>IF(Simulações!CU1266="","",Simulações!CU1266)</f>
        <v/>
      </c>
      <c r="J1266" s="172" t="str">
        <f>IF(Simulações!CX1266="","",Simulações!CX1266)</f>
        <v/>
      </c>
      <c r="K1266" s="176">
        <f>Simulações!AL1266</f>
        <v>0</v>
      </c>
      <c r="L1266" s="176">
        <f>Simulações!AS1266</f>
        <v>0</v>
      </c>
      <c r="M1266" s="172" t="str">
        <f>IF(Simulações!CY1266="","",Simulações!CY1266)</f>
        <v/>
      </c>
      <c r="N1266" s="172" t="str">
        <f>IF(Simulações!CZ1266="","",Simulações!CZ1266)</f>
        <v/>
      </c>
      <c r="O1266" s="172">
        <v>1</v>
      </c>
    </row>
    <row r="1267" spans="1:15" ht="14.25" customHeight="1" x14ac:dyDescent="0.25">
      <c r="A1267" s="1" t="str">
        <f>Simulações!D1267</f>
        <v>Rua Padre Giordano [Estrutural]</v>
      </c>
      <c r="B1267" s="172" t="str">
        <f>Simulações!DK1267</f>
        <v>Sim</v>
      </c>
      <c r="C1267" s="183">
        <f>Simulações!K1267</f>
        <v>70</v>
      </c>
      <c r="D1267" s="172" t="str">
        <f>Simulações!G1267</f>
        <v>C4</v>
      </c>
      <c r="E1267" s="172" t="str">
        <f>Simulações!CH1267</f>
        <v>TECNOWATT</v>
      </c>
      <c r="F1267" s="172" t="str">
        <f>Simulações!CI1267</f>
        <v xml:space="preserve">SIGSAGPTLRRSSNDL_30W_38IBBRS
</v>
      </c>
      <c r="G1267" s="172">
        <f>Simulações!CN1267</f>
        <v>30</v>
      </c>
      <c r="H1267" s="172" t="str">
        <f>Simulações!CT1267</f>
        <v>Médio II</v>
      </c>
      <c r="I1267" s="172" t="str">
        <f>IF(Simulações!CU1267="","",Simulações!CU1267)</f>
        <v/>
      </c>
      <c r="J1267" s="172" t="str">
        <f>IF(Simulações!CX1267="","",Simulações!CX1267)</f>
        <v/>
      </c>
      <c r="K1267" s="176">
        <f>Simulações!AL1267</f>
        <v>0</v>
      </c>
      <c r="L1267" s="176">
        <f>Simulações!AS1267</f>
        <v>0</v>
      </c>
      <c r="M1267" s="172" t="str">
        <f>IF(Simulações!CY1267="","",Simulações!CY1267)</f>
        <v/>
      </c>
      <c r="N1267" s="172" t="str">
        <f>IF(Simulações!CZ1267="","",Simulações!CZ1267)</f>
        <v/>
      </c>
      <c r="O1267" s="172">
        <v>1</v>
      </c>
    </row>
    <row r="1268" spans="1:15" ht="14.25" customHeight="1" x14ac:dyDescent="0.25">
      <c r="A1268" s="1" t="str">
        <f>Simulações!D1268</f>
        <v>Rua Francisco de Barros Barreto [Estrutural]</v>
      </c>
      <c r="B1268" s="172" t="str">
        <f>Simulações!DK1268</f>
        <v>Sim</v>
      </c>
      <c r="C1268" s="183">
        <f>Simulações!K1268</f>
        <v>70</v>
      </c>
      <c r="D1268" s="172" t="str">
        <f>Simulações!G1268</f>
        <v>C5</v>
      </c>
      <c r="E1268" s="172" t="str">
        <f>Simulações!CH1268</f>
        <v>LEDSTAR</v>
      </c>
      <c r="F1268" s="172" t="str">
        <f>Simulações!CI1268</f>
        <v xml:space="preserve"> SL VT 9.1 17W</v>
      </c>
      <c r="G1268" s="172">
        <f>Simulações!CN1268</f>
        <v>17</v>
      </c>
      <c r="H1268" s="172" t="str">
        <f>Simulações!CT1268</f>
        <v>Médio I</v>
      </c>
      <c r="I1268" s="172" t="str">
        <f>IF(Simulações!CU1268="","",Simulações!CU1268)</f>
        <v/>
      </c>
      <c r="J1268" s="172" t="str">
        <f>IF(Simulações!CX1268="","",Simulações!CX1268)</f>
        <v/>
      </c>
      <c r="K1268" s="176">
        <f>Simulações!AL1268</f>
        <v>0</v>
      </c>
      <c r="L1268" s="176">
        <f>Simulações!AS1268</f>
        <v>0</v>
      </c>
      <c r="M1268" s="172" t="str">
        <f>IF(Simulações!CY1268="","",Simulações!CY1268)</f>
        <v/>
      </c>
      <c r="N1268" s="172" t="str">
        <f>IF(Simulações!CZ1268="","",Simulações!CZ1268)</f>
        <v/>
      </c>
      <c r="O1268" s="172">
        <v>1</v>
      </c>
    </row>
    <row r="1269" spans="1:15" ht="14.25" customHeight="1" x14ac:dyDescent="0.25">
      <c r="A1269" s="1" t="str">
        <f>Simulações!D1269</f>
        <v>Rua Francisco de Barros Barreto [Estrutural]</v>
      </c>
      <c r="B1269" s="172" t="str">
        <f>Simulações!DK1269</f>
        <v>Sim</v>
      </c>
      <c r="C1269" s="183">
        <f>Simulações!K1269</f>
        <v>70</v>
      </c>
      <c r="D1269" s="172" t="str">
        <f>Simulações!G1269</f>
        <v>C5</v>
      </c>
      <c r="E1269" s="172" t="str">
        <f>Simulações!CH1269</f>
        <v>SX LIGHTING</v>
      </c>
      <c r="F1269" s="172" t="str">
        <f>Simulações!CI1269</f>
        <v>SX-INEVO020HF</v>
      </c>
      <c r="G1269" s="172">
        <f>Simulações!CN1269</f>
        <v>22.5</v>
      </c>
      <c r="H1269" s="172" t="str">
        <f>Simulações!CT1269</f>
        <v>Médio I</v>
      </c>
      <c r="I1269" s="172" t="str">
        <f>IF(Simulações!CU1269="","",Simulações!CU1269)</f>
        <v/>
      </c>
      <c r="J1269" s="172" t="str">
        <f>IF(Simulações!CX1269="","",Simulações!CX1269)</f>
        <v/>
      </c>
      <c r="K1269" s="176">
        <f>Simulações!AL1269</f>
        <v>0</v>
      </c>
      <c r="L1269" s="176">
        <f>Simulações!AS1269</f>
        <v>0</v>
      </c>
      <c r="M1269" s="172" t="str">
        <f>IF(Simulações!CY1269="","",Simulações!CY1269)</f>
        <v/>
      </c>
      <c r="N1269" s="172" t="str">
        <f>IF(Simulações!CZ1269="","",Simulações!CZ1269)</f>
        <v/>
      </c>
      <c r="O1269" s="172">
        <v>1</v>
      </c>
    </row>
    <row r="1270" spans="1:15" ht="14.25" customHeight="1" x14ac:dyDescent="0.25">
      <c r="A1270" s="1" t="str">
        <f>Simulações!D1270</f>
        <v>Rua Francisco de Barros Barreto [Estrutural]</v>
      </c>
      <c r="B1270" s="172" t="str">
        <f>Simulações!DK1270</f>
        <v>Sim</v>
      </c>
      <c r="C1270" s="183">
        <f>Simulações!K1270</f>
        <v>70</v>
      </c>
      <c r="D1270" s="172" t="str">
        <f>Simulações!G1270</f>
        <v>C5</v>
      </c>
      <c r="E1270" s="172" t="str">
        <f>Simulações!CH1270</f>
        <v>TECNOWATT</v>
      </c>
      <c r="F1270" s="172" t="str">
        <f>Simulações!CI1270</f>
        <v xml:space="preserve">SIGSAGPTLRRSSNDL_30W_38IBBRS
</v>
      </c>
      <c r="G1270" s="172">
        <f>Simulações!CN1270</f>
        <v>30</v>
      </c>
      <c r="H1270" s="172" t="str">
        <f>Simulações!CT1270</f>
        <v>Médio I</v>
      </c>
      <c r="I1270" s="172" t="str">
        <f>IF(Simulações!CU1270="","",Simulações!CU1270)</f>
        <v/>
      </c>
      <c r="J1270" s="172" t="str">
        <f>IF(Simulações!CX1270="","",Simulações!CX1270)</f>
        <v/>
      </c>
      <c r="K1270" s="176">
        <f>Simulações!AL1270</f>
        <v>0</v>
      </c>
      <c r="L1270" s="176">
        <f>Simulações!AS1270</f>
        <v>0</v>
      </c>
      <c r="M1270" s="172" t="str">
        <f>IF(Simulações!CY1270="","",Simulações!CY1270)</f>
        <v/>
      </c>
      <c r="N1270" s="172" t="str">
        <f>IF(Simulações!CZ1270="","",Simulações!CZ1270)</f>
        <v/>
      </c>
      <c r="O1270" s="172">
        <v>1</v>
      </c>
    </row>
    <row r="1271" spans="1:15" ht="14.25" customHeight="1" x14ac:dyDescent="0.25">
      <c r="A1271" s="1" t="str">
        <f>Simulações!D1271</f>
        <v>Rua da Carolina</v>
      </c>
      <c r="B1271" s="172" t="str">
        <f>Simulações!DK1271</f>
        <v>Sim</v>
      </c>
      <c r="C1271" s="183">
        <f>Simulações!K1271</f>
        <v>80</v>
      </c>
      <c r="D1271" s="172" t="str">
        <f>Simulações!G1271</f>
        <v>C4</v>
      </c>
      <c r="E1271" s="172" t="str">
        <f>Simulações!CH1271</f>
        <v>LEDSTAR</v>
      </c>
      <c r="F1271" s="172" t="str">
        <f>Simulações!CI1271</f>
        <v xml:space="preserve"> SL VT 9.1 28W</v>
      </c>
      <c r="G1271" s="172">
        <f>Simulações!CN1271</f>
        <v>28</v>
      </c>
      <c r="H1271" s="172" t="str">
        <f>Simulações!CT1271</f>
        <v>Médio I</v>
      </c>
      <c r="I1271" s="172" t="str">
        <f>IF(Simulações!CU1271="","",Simulações!CU1271)</f>
        <v/>
      </c>
      <c r="J1271" s="172" t="str">
        <f>IF(Simulações!CX1271="","",Simulações!CX1271)</f>
        <v/>
      </c>
      <c r="K1271" s="176">
        <f>Simulações!AL1271</f>
        <v>0</v>
      </c>
      <c r="L1271" s="176">
        <f>Simulações!AS1271</f>
        <v>0</v>
      </c>
      <c r="M1271" s="172" t="str">
        <f>IF(Simulações!CY1271="","",Simulações!CY1271)</f>
        <v/>
      </c>
      <c r="N1271" s="172" t="str">
        <f>IF(Simulações!CZ1271="","",Simulações!CZ1271)</f>
        <v/>
      </c>
      <c r="O1271" s="172">
        <v>1</v>
      </c>
    </row>
    <row r="1272" spans="1:15" ht="14.25" customHeight="1" x14ac:dyDescent="0.25">
      <c r="A1272" s="1" t="str">
        <f>Simulações!D1272</f>
        <v>Rua da Carolina</v>
      </c>
      <c r="B1272" s="172" t="str">
        <f>Simulações!DK1272</f>
        <v>Sim</v>
      </c>
      <c r="C1272" s="183">
        <f>Simulações!K1272</f>
        <v>80</v>
      </c>
      <c r="D1272" s="172" t="str">
        <f>Simulações!G1272</f>
        <v>C4</v>
      </c>
      <c r="E1272" s="172" t="str">
        <f>Simulações!CH1272</f>
        <v>SX LIGHTING</v>
      </c>
      <c r="F1272" s="172" t="str">
        <f>Simulações!CI1272</f>
        <v>SX-INEVO030HF</v>
      </c>
      <c r="G1272" s="172">
        <f>Simulações!CN1272</f>
        <v>31</v>
      </c>
      <c r="H1272" s="172" t="str">
        <f>Simulações!CT1272</f>
        <v>Médio I</v>
      </c>
      <c r="I1272" s="172" t="str">
        <f>IF(Simulações!CU1272="","",Simulações!CU1272)</f>
        <v/>
      </c>
      <c r="J1272" s="172" t="str">
        <f>IF(Simulações!CX1272="","",Simulações!CX1272)</f>
        <v/>
      </c>
      <c r="K1272" s="176">
        <f>Simulações!AL1272</f>
        <v>0</v>
      </c>
      <c r="L1272" s="176">
        <f>Simulações!AS1272</f>
        <v>0</v>
      </c>
      <c r="M1272" s="172" t="str">
        <f>IF(Simulações!CY1272="","",Simulações!CY1272)</f>
        <v/>
      </c>
      <c r="N1272" s="172" t="str">
        <f>IF(Simulações!CZ1272="","",Simulações!CZ1272)</f>
        <v/>
      </c>
      <c r="O1272" s="172">
        <v>1</v>
      </c>
    </row>
    <row r="1273" spans="1:15" ht="14.25" customHeight="1" x14ac:dyDescent="0.25">
      <c r="A1273" s="1" t="str">
        <f>Simulações!D1273</f>
        <v>Rua da Carolina</v>
      </c>
      <c r="B1273" s="172" t="str">
        <f>Simulações!DK1273</f>
        <v>Sim</v>
      </c>
      <c r="C1273" s="183">
        <f>Simulações!K1273</f>
        <v>80</v>
      </c>
      <c r="D1273" s="172" t="str">
        <f>Simulações!G1273</f>
        <v>C4</v>
      </c>
      <c r="E1273" s="172" t="str">
        <f>Simulações!CH1273</f>
        <v>TECNOWATT</v>
      </c>
      <c r="F1273" s="172" t="str">
        <f>Simulações!CI1273</f>
        <v xml:space="preserve">SIGSAGPTLRRSSNDL_30W_38IBBRS
</v>
      </c>
      <c r="G1273" s="172">
        <f>Simulações!CN1273</f>
        <v>30</v>
      </c>
      <c r="H1273" s="172" t="str">
        <f>Simulações!CT1273</f>
        <v>Médio I</v>
      </c>
      <c r="I1273" s="172" t="str">
        <f>IF(Simulações!CU1273="","",Simulações!CU1273)</f>
        <v/>
      </c>
      <c r="J1273" s="172" t="str">
        <f>IF(Simulações!CX1273="","",Simulações!CX1273)</f>
        <v/>
      </c>
      <c r="K1273" s="176">
        <f>Simulações!AL1273</f>
        <v>0</v>
      </c>
      <c r="L1273" s="176">
        <f>Simulações!AS1273</f>
        <v>0</v>
      </c>
      <c r="M1273" s="172" t="str">
        <f>IF(Simulações!CY1273="","",Simulações!CY1273)</f>
        <v/>
      </c>
      <c r="N1273" s="172" t="str">
        <f>IF(Simulações!CZ1273="","",Simulações!CZ1273)</f>
        <v/>
      </c>
      <c r="O1273" s="172">
        <v>1</v>
      </c>
    </row>
    <row r="1274" spans="1:15" ht="14.25" customHeight="1" x14ac:dyDescent="0.25">
      <c r="A1274" s="1" t="str">
        <f>Simulações!D1274</f>
        <v>R Da Lira</v>
      </c>
      <c r="B1274" s="172" t="str">
        <f>Simulações!DK1274</f>
        <v>Sim</v>
      </c>
      <c r="C1274" s="183">
        <f>Simulações!K1274</f>
        <v>70</v>
      </c>
      <c r="D1274" s="172" t="str">
        <f>Simulações!G1274</f>
        <v>C4</v>
      </c>
      <c r="E1274" s="172" t="str">
        <f>Simulações!CH1274</f>
        <v>LEDSTAR</v>
      </c>
      <c r="F1274" s="172" t="str">
        <f>Simulações!CI1274</f>
        <v xml:space="preserve"> SL VT 9.1 44W</v>
      </c>
      <c r="G1274" s="172">
        <f>Simulações!CN1274</f>
        <v>44</v>
      </c>
      <c r="H1274" s="172" t="str">
        <f>Simulações!CT1274</f>
        <v>Curto I</v>
      </c>
      <c r="I1274" s="172" t="str">
        <f>IF(Simulações!CU1274="","",Simulações!CU1274)</f>
        <v>Curto I</v>
      </c>
      <c r="J1274" s="172" t="str">
        <f>IF(Simulações!CX1274="","",Simulações!CX1274)</f>
        <v/>
      </c>
      <c r="K1274" s="176">
        <f>Simulações!AL1274</f>
        <v>0</v>
      </c>
      <c r="L1274" s="176">
        <f>Simulações!AS1274</f>
        <v>0</v>
      </c>
      <c r="M1274" s="172" t="str">
        <f>IF(Simulações!CY1274="","",Simulações!CY1274)</f>
        <v/>
      </c>
      <c r="N1274" s="172" t="str">
        <f>IF(Simulações!CZ1274="","",Simulações!CZ1274)</f>
        <v/>
      </c>
      <c r="O1274" s="172">
        <v>1</v>
      </c>
    </row>
    <row r="1275" spans="1:15" ht="14.25" customHeight="1" x14ac:dyDescent="0.25">
      <c r="A1275" s="1" t="str">
        <f>Simulações!D1275</f>
        <v>R Da Lira</v>
      </c>
      <c r="B1275" s="172" t="str">
        <f>Simulações!DK1275</f>
        <v>Sim</v>
      </c>
      <c r="C1275" s="183">
        <f>Simulações!K1275</f>
        <v>70</v>
      </c>
      <c r="D1275" s="172" t="str">
        <f>Simulações!G1275</f>
        <v>C4</v>
      </c>
      <c r="E1275" s="172" t="str">
        <f>Simulações!CH1275</f>
        <v>SX LIGHTING</v>
      </c>
      <c r="F1275" s="172" t="str">
        <f>Simulações!CI1275</f>
        <v>SX-INEVO050HF</v>
      </c>
      <c r="G1275" s="172">
        <f>Simulações!CN1275</f>
        <v>50</v>
      </c>
      <c r="H1275" s="172" t="str">
        <f>Simulações!CT1275</f>
        <v>Curto I</v>
      </c>
      <c r="I1275" s="172" t="str">
        <f>IF(Simulações!CU1275="","",Simulações!CU1275)</f>
        <v>Curto I</v>
      </c>
      <c r="J1275" s="172" t="str">
        <f>IF(Simulações!CX1275="","",Simulações!CX1275)</f>
        <v/>
      </c>
      <c r="K1275" s="176">
        <f>Simulações!AL1275</f>
        <v>0</v>
      </c>
      <c r="L1275" s="176">
        <f>Simulações!AS1275</f>
        <v>0</v>
      </c>
      <c r="M1275" s="172" t="str">
        <f>IF(Simulações!CY1275="","",Simulações!CY1275)</f>
        <v/>
      </c>
      <c r="N1275" s="172" t="str">
        <f>IF(Simulações!CZ1275="","",Simulações!CZ1275)</f>
        <v/>
      </c>
      <c r="O1275" s="172">
        <v>1</v>
      </c>
    </row>
    <row r="1276" spans="1:15" ht="14.25" customHeight="1" x14ac:dyDescent="0.25">
      <c r="A1276" s="1" t="str">
        <f>Simulações!D1276</f>
        <v>R Da Lira</v>
      </c>
      <c r="B1276" s="172" t="str">
        <f>Simulações!DK1276</f>
        <v>Sim</v>
      </c>
      <c r="C1276" s="183">
        <f>Simulações!K1276</f>
        <v>70</v>
      </c>
      <c r="D1276" s="172" t="str">
        <f>Simulações!G1276</f>
        <v>C4</v>
      </c>
      <c r="E1276" s="172" t="str">
        <f>Simulações!CH1276</f>
        <v>TECNOWATT</v>
      </c>
      <c r="F1276" s="172" t="str">
        <f>Simulações!CI1276</f>
        <v xml:space="preserve">SIGSAGPTLRRSSNDL_40W_50IBBRS
</v>
      </c>
      <c r="G1276" s="172">
        <f>Simulações!CN1276</f>
        <v>40</v>
      </c>
      <c r="H1276" s="172" t="str">
        <f>Simulações!CT1276</f>
        <v>Curto I</v>
      </c>
      <c r="I1276" s="172" t="str">
        <f>IF(Simulações!CU1276="","",Simulações!CU1276)</f>
        <v>Médio II</v>
      </c>
      <c r="J1276" s="172" t="str">
        <f>IF(Simulações!CX1276="","",Simulações!CX1276)</f>
        <v/>
      </c>
      <c r="K1276" s="176">
        <f>Simulações!AL1276</f>
        <v>0</v>
      </c>
      <c r="L1276" s="176">
        <f>Simulações!AS1276</f>
        <v>0</v>
      </c>
      <c r="M1276" s="172" t="str">
        <f>IF(Simulações!CY1276="","",Simulações!CY1276)</f>
        <v/>
      </c>
      <c r="N1276" s="172" t="str">
        <f>IF(Simulações!CZ1276="","",Simulações!CZ1276)</f>
        <v/>
      </c>
      <c r="O1276" s="172">
        <v>1</v>
      </c>
    </row>
    <row r="1277" spans="1:15" ht="14.25" customHeight="1" x14ac:dyDescent="0.25">
      <c r="A1277" s="1" t="str">
        <f>Simulações!D1277</f>
        <v>Do Arraial</v>
      </c>
      <c r="B1277" s="172" t="str">
        <f>Simulações!DK1277</f>
        <v>Sim</v>
      </c>
      <c r="C1277" s="183">
        <f>Simulações!K1277</f>
        <v>96</v>
      </c>
      <c r="D1277" s="172" t="str">
        <f>Simulações!G1277</f>
        <v>C5</v>
      </c>
      <c r="E1277" s="172" t="str">
        <f>Simulações!CH1277</f>
        <v>LEDSTAR</v>
      </c>
      <c r="F1277" s="172" t="str">
        <f>Simulações!CI1277</f>
        <v xml:space="preserve"> SL VT 9.1 17W</v>
      </c>
      <c r="G1277" s="172">
        <f>Simulações!CN1277</f>
        <v>17</v>
      </c>
      <c r="H1277" s="172" t="str">
        <f>Simulações!CT1277</f>
        <v>Médio II</v>
      </c>
      <c r="I1277" s="172" t="str">
        <f>IF(Simulações!CU1277="","",Simulações!CU1277)</f>
        <v/>
      </c>
      <c r="J1277" s="172" t="str">
        <f>IF(Simulações!CX1277="","",Simulações!CX1277)</f>
        <v/>
      </c>
      <c r="K1277" s="176">
        <f>Simulações!AL1277</f>
        <v>0</v>
      </c>
      <c r="L1277" s="176">
        <f>Simulações!AS1277</f>
        <v>2</v>
      </c>
      <c r="M1277" s="172" t="str">
        <f>IF(Simulações!CY1277="","",Simulações!CY1277)</f>
        <v/>
      </c>
      <c r="N1277" s="172" t="str">
        <f>IF(Simulações!CZ1277="","",Simulações!CZ1277)</f>
        <v/>
      </c>
      <c r="O1277" s="172">
        <v>1</v>
      </c>
    </row>
    <row r="1278" spans="1:15" ht="14.25" customHeight="1" x14ac:dyDescent="0.25">
      <c r="A1278" s="1" t="str">
        <f>Simulações!D1278</f>
        <v>Do Arraial</v>
      </c>
      <c r="B1278" s="172" t="str">
        <f>Simulações!DK1278</f>
        <v>Sim</v>
      </c>
      <c r="C1278" s="183">
        <f>Simulações!K1278</f>
        <v>96</v>
      </c>
      <c r="D1278" s="172" t="str">
        <f>Simulações!G1278</f>
        <v>C5</v>
      </c>
      <c r="E1278" s="172" t="str">
        <f>Simulações!CH1278</f>
        <v>SX LIGHTING</v>
      </c>
      <c r="F1278" s="172" t="str">
        <f>Simulações!CI1278</f>
        <v>SX-INEVO030HF</v>
      </c>
      <c r="G1278" s="172">
        <f>Simulações!CN1278</f>
        <v>31</v>
      </c>
      <c r="H1278" s="172" t="str">
        <f>Simulações!CT1278</f>
        <v>Médio II</v>
      </c>
      <c r="I1278" s="172" t="str">
        <f>IF(Simulações!CU1278="","",Simulações!CU1278)</f>
        <v/>
      </c>
      <c r="J1278" s="172" t="str">
        <f>IF(Simulações!CX1278="","",Simulações!CX1278)</f>
        <v/>
      </c>
      <c r="K1278" s="176">
        <f>Simulações!AL1278</f>
        <v>0</v>
      </c>
      <c r="L1278" s="176">
        <f>Simulações!AS1278</f>
        <v>2</v>
      </c>
      <c r="M1278" s="172" t="str">
        <f>IF(Simulações!CY1278="","",Simulações!CY1278)</f>
        <v/>
      </c>
      <c r="N1278" s="172" t="str">
        <f>IF(Simulações!CZ1278="","",Simulações!CZ1278)</f>
        <v/>
      </c>
      <c r="O1278" s="172">
        <v>1</v>
      </c>
    </row>
    <row r="1279" spans="1:15" ht="14.25" customHeight="1" x14ac:dyDescent="0.25">
      <c r="A1279" s="1" t="str">
        <f>Simulações!D1279</f>
        <v>Do Arraial</v>
      </c>
      <c r="B1279" s="172" t="str">
        <f>Simulações!DK1279</f>
        <v>Sim</v>
      </c>
      <c r="C1279" s="183">
        <f>Simulações!K1279</f>
        <v>96</v>
      </c>
      <c r="D1279" s="172" t="str">
        <f>Simulações!G1279</f>
        <v>C5</v>
      </c>
      <c r="E1279" s="172" t="str">
        <f>Simulações!CH1279</f>
        <v>TECNOWATT</v>
      </c>
      <c r="F1279" s="172" t="str">
        <f>Simulações!CI1279</f>
        <v xml:space="preserve">SIGSAGPTLRRSSNDL_30W_38IBBRS
</v>
      </c>
      <c r="G1279" s="172">
        <f>Simulações!CN1279</f>
        <v>30</v>
      </c>
      <c r="H1279" s="172" t="str">
        <f>Simulações!CT1279</f>
        <v>Médio II</v>
      </c>
      <c r="I1279" s="172" t="str">
        <f>IF(Simulações!CU1279="","",Simulações!CU1279)</f>
        <v/>
      </c>
      <c r="J1279" s="172" t="str">
        <f>IF(Simulações!CX1279="","",Simulações!CX1279)</f>
        <v/>
      </c>
      <c r="K1279" s="176">
        <f>Simulações!AL1279</f>
        <v>0</v>
      </c>
      <c r="L1279" s="176">
        <f>Simulações!AS1279</f>
        <v>2</v>
      </c>
      <c r="M1279" s="172" t="str">
        <f>IF(Simulações!CY1279="","",Simulações!CY1279)</f>
        <v/>
      </c>
      <c r="N1279" s="172" t="str">
        <f>IF(Simulações!CZ1279="","",Simulações!CZ1279)</f>
        <v/>
      </c>
      <c r="O1279" s="172">
        <v>1</v>
      </c>
    </row>
    <row r="1280" spans="1:15" ht="14.25" customHeight="1" x14ac:dyDescent="0.25">
      <c r="A1280" s="1" t="str">
        <f>Simulações!D1280</f>
        <v>Rua Gustavo De SA! Barreto</v>
      </c>
      <c r="B1280" s="172" t="str">
        <f>Simulações!DK1280</f>
        <v>Sim</v>
      </c>
      <c r="C1280" s="183">
        <f>Simulações!K1280</f>
        <v>115</v>
      </c>
      <c r="D1280" s="172" t="str">
        <f>Simulações!G1280</f>
        <v>C5</v>
      </c>
      <c r="E1280" s="172" t="str">
        <f>Simulações!CH1280</f>
        <v>LEDSTAR</v>
      </c>
      <c r="F1280" s="172" t="str">
        <f>Simulações!CI1280</f>
        <v xml:space="preserve"> SL VT 9.1 28W</v>
      </c>
      <c r="G1280" s="172">
        <f>Simulações!CN1280</f>
        <v>28</v>
      </c>
      <c r="H1280" s="172" t="str">
        <f>Simulações!CT1280</f>
        <v>Médio I</v>
      </c>
      <c r="I1280" s="172" t="str">
        <f>IF(Simulações!CU1280="","",Simulações!CU1280)</f>
        <v/>
      </c>
      <c r="J1280" s="172" t="str">
        <f>IF(Simulações!CX1280="","",Simulações!CX1280)</f>
        <v/>
      </c>
      <c r="K1280" s="176">
        <f>Simulações!AL1280</f>
        <v>0</v>
      </c>
      <c r="L1280" s="176">
        <f>Simulações!AS1280</f>
        <v>0</v>
      </c>
      <c r="M1280" s="172" t="str">
        <f>IF(Simulações!CY1280="","",Simulações!CY1280)</f>
        <v/>
      </c>
      <c r="N1280" s="172" t="str">
        <f>IF(Simulações!CZ1280="","",Simulações!CZ1280)</f>
        <v/>
      </c>
      <c r="O1280" s="172">
        <v>1</v>
      </c>
    </row>
    <row r="1281" spans="1:15" ht="14.25" customHeight="1" x14ac:dyDescent="0.25">
      <c r="A1281" s="1" t="str">
        <f>Simulações!D1281</f>
        <v>Rua Gustavo De SA! Barreto</v>
      </c>
      <c r="B1281" s="172" t="str">
        <f>Simulações!DK1281</f>
        <v>Sim</v>
      </c>
      <c r="C1281" s="183">
        <f>Simulações!K1281</f>
        <v>115</v>
      </c>
      <c r="D1281" s="172" t="str">
        <f>Simulações!G1281</f>
        <v>C5</v>
      </c>
      <c r="E1281" s="172" t="str">
        <f>Simulações!CH1281</f>
        <v>SX LIGHTING</v>
      </c>
      <c r="F1281" s="172" t="str">
        <f>Simulações!CI1281</f>
        <v>SX-INEVO030HF</v>
      </c>
      <c r="G1281" s="172">
        <f>Simulações!CN1281</f>
        <v>31</v>
      </c>
      <c r="H1281" s="172" t="str">
        <f>Simulações!CT1281</f>
        <v>Médio I</v>
      </c>
      <c r="I1281" s="172" t="str">
        <f>IF(Simulações!CU1281="","",Simulações!CU1281)</f>
        <v/>
      </c>
      <c r="J1281" s="172" t="str">
        <f>IF(Simulações!CX1281="","",Simulações!CX1281)</f>
        <v/>
      </c>
      <c r="K1281" s="176">
        <f>Simulações!AL1281</f>
        <v>0</v>
      </c>
      <c r="L1281" s="176">
        <f>Simulações!AS1281</f>
        <v>0</v>
      </c>
      <c r="M1281" s="172" t="str">
        <f>IF(Simulações!CY1281="","",Simulações!CY1281)</f>
        <v/>
      </c>
      <c r="N1281" s="172" t="str">
        <f>IF(Simulações!CZ1281="","",Simulações!CZ1281)</f>
        <v/>
      </c>
      <c r="O1281" s="172">
        <v>1</v>
      </c>
    </row>
    <row r="1282" spans="1:15" ht="14.25" customHeight="1" x14ac:dyDescent="0.25">
      <c r="A1282" s="1" t="str">
        <f>Simulações!D1282</f>
        <v>Rua Gustavo De SA! Barreto</v>
      </c>
      <c r="B1282" s="172" t="str">
        <f>Simulações!DK1282</f>
        <v>Sim</v>
      </c>
      <c r="C1282" s="183">
        <f>Simulações!K1282</f>
        <v>115</v>
      </c>
      <c r="D1282" s="172" t="str">
        <f>Simulações!G1282</f>
        <v>C5</v>
      </c>
      <c r="E1282" s="172" t="str">
        <f>Simulações!CH1282</f>
        <v>TECNOWATT</v>
      </c>
      <c r="F1282" s="172" t="str">
        <f>Simulações!CI1282</f>
        <v xml:space="preserve">SIGSAGPTLRRSSNDL_30W_38IBBRS
</v>
      </c>
      <c r="G1282" s="172">
        <f>Simulações!CN1282</f>
        <v>30</v>
      </c>
      <c r="H1282" s="172" t="str">
        <f>Simulações!CT1282</f>
        <v>Médio I</v>
      </c>
      <c r="I1282" s="172" t="str">
        <f>IF(Simulações!CU1282="","",Simulações!CU1282)</f>
        <v/>
      </c>
      <c r="J1282" s="172" t="str">
        <f>IF(Simulações!CX1282="","",Simulações!CX1282)</f>
        <v/>
      </c>
      <c r="K1282" s="176">
        <f>Simulações!AL1282</f>
        <v>0</v>
      </c>
      <c r="L1282" s="176">
        <f>Simulações!AS1282</f>
        <v>0</v>
      </c>
      <c r="M1282" s="172" t="str">
        <f>IF(Simulações!CY1282="","",Simulações!CY1282)</f>
        <v/>
      </c>
      <c r="N1282" s="172" t="str">
        <f>IF(Simulações!CZ1282="","",Simulações!CZ1282)</f>
        <v/>
      </c>
      <c r="O1282" s="172">
        <v>1</v>
      </c>
    </row>
    <row r="1283" spans="1:15" ht="14.25" customHeight="1" x14ac:dyDescent="0.25">
      <c r="A1283" s="1" t="str">
        <f>Simulações!D1283</f>
        <v>R. Dr. Genaro Guimaraes</v>
      </c>
      <c r="B1283" s="172" t="str">
        <f>Simulações!DK1283</f>
        <v>Sim</v>
      </c>
      <c r="C1283" s="183">
        <f>Simulações!K1283</f>
        <v>70</v>
      </c>
      <c r="D1283" s="172" t="str">
        <f>Simulações!G1283</f>
        <v>C3</v>
      </c>
      <c r="E1283" s="172" t="str">
        <f>Simulações!CH1283</f>
        <v>LEDSTAR</v>
      </c>
      <c r="F1283" s="172" t="str">
        <f>Simulações!CI1283</f>
        <v xml:space="preserve"> SL VT 9.1 44W</v>
      </c>
      <c r="G1283" s="172">
        <f>Simulações!CN1283</f>
        <v>44</v>
      </c>
      <c r="H1283" s="172" t="str">
        <f>Simulações!CT1283</f>
        <v>Médio I</v>
      </c>
      <c r="I1283" s="172" t="str">
        <f>IF(Simulações!CU1283="","",Simulações!CU1283)</f>
        <v/>
      </c>
      <c r="J1283" s="172" t="str">
        <f>IF(Simulações!CX1283="","",Simulações!CX1283)</f>
        <v/>
      </c>
      <c r="K1283" s="176">
        <f>Simulações!AL1283</f>
        <v>0</v>
      </c>
      <c r="L1283" s="176">
        <f>Simulações!AS1283</f>
        <v>0</v>
      </c>
      <c r="M1283" s="172" t="str">
        <f>IF(Simulações!CY1283="","",Simulações!CY1283)</f>
        <v/>
      </c>
      <c r="N1283" s="172" t="str">
        <f>IF(Simulações!CZ1283="","",Simulações!CZ1283)</f>
        <v/>
      </c>
      <c r="O1283" s="172">
        <v>1</v>
      </c>
    </row>
    <row r="1284" spans="1:15" ht="14.25" customHeight="1" x14ac:dyDescent="0.25">
      <c r="A1284" s="1" t="str">
        <f>Simulações!D1284</f>
        <v>R. Dr. Genaro Guimaraes</v>
      </c>
      <c r="B1284" s="172" t="str">
        <f>Simulações!DK1284</f>
        <v>Sim</v>
      </c>
      <c r="C1284" s="183">
        <f>Simulações!K1284</f>
        <v>70</v>
      </c>
      <c r="D1284" s="172" t="str">
        <f>Simulações!G1284</f>
        <v>C3</v>
      </c>
      <c r="E1284" s="172" t="str">
        <f>Simulações!CH1284</f>
        <v>SX LIGHTING</v>
      </c>
      <c r="F1284" s="172" t="str">
        <f>Simulações!CI1284</f>
        <v>SX-INEVO040HF</v>
      </c>
      <c r="G1284" s="172">
        <f>Simulações!CN1284</f>
        <v>39</v>
      </c>
      <c r="H1284" s="172" t="str">
        <f>Simulações!CT1284</f>
        <v>Médio I</v>
      </c>
      <c r="I1284" s="172" t="str">
        <f>IF(Simulações!CU1284="","",Simulações!CU1284)</f>
        <v/>
      </c>
      <c r="J1284" s="172" t="str">
        <f>IF(Simulações!CX1284="","",Simulações!CX1284)</f>
        <v/>
      </c>
      <c r="K1284" s="176">
        <f>Simulações!AL1284</f>
        <v>0</v>
      </c>
      <c r="L1284" s="176">
        <f>Simulações!AS1284</f>
        <v>0</v>
      </c>
      <c r="M1284" s="172" t="str">
        <f>IF(Simulações!CY1284="","",Simulações!CY1284)</f>
        <v/>
      </c>
      <c r="N1284" s="172" t="str">
        <f>IF(Simulações!CZ1284="","",Simulações!CZ1284)</f>
        <v/>
      </c>
      <c r="O1284" s="172">
        <v>1</v>
      </c>
    </row>
    <row r="1285" spans="1:15" ht="14.25" customHeight="1" x14ac:dyDescent="0.25">
      <c r="A1285" s="1" t="str">
        <f>Simulações!D1285</f>
        <v>R. Dr. Genaro Guimaraes</v>
      </c>
      <c r="B1285" s="172" t="str">
        <f>Simulações!DK1285</f>
        <v>Sim</v>
      </c>
      <c r="C1285" s="183">
        <f>Simulações!K1285</f>
        <v>70</v>
      </c>
      <c r="D1285" s="172" t="str">
        <f>Simulações!G1285</f>
        <v>C3</v>
      </c>
      <c r="E1285" s="172" t="str">
        <f>Simulações!CH1285</f>
        <v>TECNOWATT</v>
      </c>
      <c r="F1285" s="172" t="str">
        <f>Simulações!CI1285</f>
        <v xml:space="preserve">SIGSAGPTLRRSSNDL_40W_50IBBRS
</v>
      </c>
      <c r="G1285" s="172">
        <f>Simulações!CN1285</f>
        <v>40</v>
      </c>
      <c r="H1285" s="172" t="str">
        <f>Simulações!CT1285</f>
        <v>Médio I</v>
      </c>
      <c r="I1285" s="172" t="str">
        <f>IF(Simulações!CU1285="","",Simulações!CU1285)</f>
        <v/>
      </c>
      <c r="J1285" s="172" t="str">
        <f>IF(Simulações!CX1285="","",Simulações!CX1285)</f>
        <v/>
      </c>
      <c r="K1285" s="176">
        <f>Simulações!AL1285</f>
        <v>0</v>
      </c>
      <c r="L1285" s="176">
        <f>Simulações!AS1285</f>
        <v>0</v>
      </c>
      <c r="M1285" s="172" t="str">
        <f>IF(Simulações!CY1285="","",Simulações!CY1285)</f>
        <v/>
      </c>
      <c r="N1285" s="172" t="str">
        <f>IF(Simulações!CZ1285="","",Simulações!CZ1285)</f>
        <v/>
      </c>
      <c r="O1285" s="172">
        <v>1</v>
      </c>
    </row>
    <row r="1286" spans="1:15" ht="14.25" customHeight="1" x14ac:dyDescent="0.25">
      <c r="A1286" s="1" t="str">
        <f>Simulações!D1286</f>
        <v>R. Casa Amarela - Casa Amarela</v>
      </c>
      <c r="B1286" s="172" t="str">
        <f>Simulações!DK1286</f>
        <v>Sim</v>
      </c>
      <c r="C1286" s="183">
        <f>Simulações!K1286</f>
        <v>55</v>
      </c>
      <c r="D1286" s="172" t="str">
        <f>Simulações!G1286</f>
        <v>C5</v>
      </c>
      <c r="E1286" s="172" t="e">
        <f>Simulações!CH1286</f>
        <v>#N/A</v>
      </c>
      <c r="F1286" s="172">
        <f>Simulações!CI1286</f>
        <v>0</v>
      </c>
      <c r="G1286" s="172" t="e">
        <f>Simulações!CN1286</f>
        <v>#N/A</v>
      </c>
      <c r="H1286" s="172" t="str">
        <f>Simulações!CT1286</f>
        <v>Médio II</v>
      </c>
      <c r="I1286" s="172" t="str">
        <f>IF(Simulações!CU1286="","",Simulações!CU1286)</f>
        <v/>
      </c>
      <c r="J1286" s="172" t="str">
        <f>IF(Simulações!CX1286="","",Simulações!CX1286)</f>
        <v/>
      </c>
      <c r="K1286" s="176">
        <f>Simulações!AL1286</f>
        <v>0</v>
      </c>
      <c r="L1286" s="176">
        <f>Simulações!AS1286</f>
        <v>0</v>
      </c>
      <c r="M1286" s="172" t="str">
        <f>IF(Simulações!CY1286="","",Simulações!CY1286)</f>
        <v/>
      </c>
      <c r="N1286" s="172" t="str">
        <f>IF(Simulações!CZ1286="","",Simulações!CZ1286)</f>
        <v/>
      </c>
      <c r="O1286" s="172">
        <v>1</v>
      </c>
    </row>
    <row r="1287" spans="1:15" ht="14.25" customHeight="1" x14ac:dyDescent="0.25">
      <c r="A1287" s="1" t="str">
        <f>Simulações!D1287</f>
        <v>R. Casa Amarela - Casa Amarela</v>
      </c>
      <c r="B1287" s="172" t="str">
        <f>Simulações!DK1287</f>
        <v>Sim</v>
      </c>
      <c r="C1287" s="183">
        <f>Simulações!K1287</f>
        <v>55</v>
      </c>
      <c r="D1287" s="172" t="str">
        <f>Simulações!G1287</f>
        <v>C5</v>
      </c>
      <c r="E1287" s="172" t="e">
        <f>Simulações!CH1287</f>
        <v>#N/A</v>
      </c>
      <c r="F1287" s="172">
        <f>Simulações!CI1287</f>
        <v>0</v>
      </c>
      <c r="G1287" s="172" t="e">
        <f>Simulações!CN1287</f>
        <v>#N/A</v>
      </c>
      <c r="H1287" s="172" t="str">
        <f>Simulações!CT1287</f>
        <v>Médio II</v>
      </c>
      <c r="I1287" s="172" t="str">
        <f>IF(Simulações!CU1287="","",Simulações!CU1287)</f>
        <v/>
      </c>
      <c r="J1287" s="172" t="str">
        <f>IF(Simulações!CX1287="","",Simulações!CX1287)</f>
        <v/>
      </c>
      <c r="K1287" s="176">
        <f>Simulações!AL1287</f>
        <v>0</v>
      </c>
      <c r="L1287" s="176">
        <f>Simulações!AS1287</f>
        <v>0</v>
      </c>
      <c r="M1287" s="172" t="str">
        <f>IF(Simulações!CY1287="","",Simulações!CY1287)</f>
        <v/>
      </c>
      <c r="N1287" s="172" t="str">
        <f>IF(Simulações!CZ1287="","",Simulações!CZ1287)</f>
        <v/>
      </c>
      <c r="O1287" s="172">
        <v>1</v>
      </c>
    </row>
    <row r="1288" spans="1:15" ht="14.25" customHeight="1" x14ac:dyDescent="0.25">
      <c r="A1288" s="1" t="str">
        <f>Simulações!D1288</f>
        <v>R. Casa Amarela - Casa Amarela</v>
      </c>
      <c r="B1288" s="172" t="str">
        <f>Simulações!DK1288</f>
        <v>Sim</v>
      </c>
      <c r="C1288" s="183">
        <f>Simulações!K1288</f>
        <v>55</v>
      </c>
      <c r="D1288" s="172" t="str">
        <f>Simulações!G1288</f>
        <v>C5</v>
      </c>
      <c r="E1288" s="172" t="e">
        <f>Simulações!CH1288</f>
        <v>#N/A</v>
      </c>
      <c r="F1288" s="172">
        <f>Simulações!CI1288</f>
        <v>0</v>
      </c>
      <c r="G1288" s="172" t="e">
        <f>Simulações!CN1288</f>
        <v>#N/A</v>
      </c>
      <c r="H1288" s="172" t="str">
        <f>Simulações!CT1288</f>
        <v>Médio II</v>
      </c>
      <c r="I1288" s="172" t="str">
        <f>IF(Simulações!CU1288="","",Simulações!CU1288)</f>
        <v/>
      </c>
      <c r="J1288" s="172" t="str">
        <f>IF(Simulações!CX1288="","",Simulações!CX1288)</f>
        <v/>
      </c>
      <c r="K1288" s="176">
        <f>Simulações!AL1288</f>
        <v>0</v>
      </c>
      <c r="L1288" s="176">
        <f>Simulações!AS1288</f>
        <v>0</v>
      </c>
      <c r="M1288" s="172" t="str">
        <f>IF(Simulações!CY1288="","",Simulações!CY1288)</f>
        <v/>
      </c>
      <c r="N1288" s="172" t="str">
        <f>IF(Simulações!CZ1288="","",Simulações!CZ1288)</f>
        <v/>
      </c>
      <c r="O1288" s="172">
        <v>1</v>
      </c>
    </row>
    <row r="1289" spans="1:15" ht="14.25" customHeight="1" x14ac:dyDescent="0.25">
      <c r="A1289" s="1" t="str">
        <f>Simulações!D1289</f>
        <v>Sargento Rubens Leite</v>
      </c>
      <c r="B1289" s="172" t="str">
        <f>Simulações!DK1289</f>
        <v>Sim</v>
      </c>
      <c r="C1289" s="183">
        <f>Simulações!K1289</f>
        <v>70</v>
      </c>
      <c r="D1289" s="172" t="str">
        <f>Simulações!G1289</f>
        <v>-</v>
      </c>
      <c r="E1289" s="172" t="e">
        <f>Simulações!CH1289</f>
        <v>#N/A</v>
      </c>
      <c r="F1289" s="172">
        <f>Simulações!CI1289</f>
        <v>0</v>
      </c>
      <c r="G1289" s="172" t="e">
        <f>Simulações!CN1289</f>
        <v>#N/A</v>
      </c>
      <c r="H1289" s="172" t="str">
        <f>Simulações!CT1289</f>
        <v>Curto I</v>
      </c>
      <c r="I1289" s="172" t="str">
        <f>IF(Simulações!CU1289="","",Simulações!CU1289)</f>
        <v/>
      </c>
      <c r="J1289" s="172" t="str">
        <f>IF(Simulações!CX1289="","",Simulações!CX1289)</f>
        <v/>
      </c>
      <c r="K1289" s="176">
        <f>Simulações!AL1289</f>
        <v>0</v>
      </c>
      <c r="L1289" s="176">
        <f>Simulações!AS1289</f>
        <v>0</v>
      </c>
      <c r="M1289" s="172" t="str">
        <f>IF(Simulações!CY1289="","",Simulações!CY1289)</f>
        <v/>
      </c>
      <c r="N1289" s="172" t="str">
        <f>IF(Simulações!CZ1289="","",Simulações!CZ1289)</f>
        <v/>
      </c>
      <c r="O1289" s="172">
        <v>1</v>
      </c>
    </row>
    <row r="1290" spans="1:15" ht="14.25" customHeight="1" x14ac:dyDescent="0.25">
      <c r="A1290" s="1" t="str">
        <f>Simulações!D1290</f>
        <v>Sargento Rubens Leite</v>
      </c>
      <c r="B1290" s="172" t="str">
        <f>Simulações!DK1290</f>
        <v>Sim</v>
      </c>
      <c r="C1290" s="183">
        <f>Simulações!K1290</f>
        <v>70</v>
      </c>
      <c r="D1290" s="172" t="str">
        <f>Simulações!G1290</f>
        <v>-</v>
      </c>
      <c r="E1290" s="172" t="e">
        <f>Simulações!CH1290</f>
        <v>#N/A</v>
      </c>
      <c r="F1290" s="172">
        <f>Simulações!CI1290</f>
        <v>0</v>
      </c>
      <c r="G1290" s="172" t="e">
        <f>Simulações!CN1290</f>
        <v>#N/A</v>
      </c>
      <c r="H1290" s="172" t="str">
        <f>Simulações!CT1290</f>
        <v>Curto I</v>
      </c>
      <c r="I1290" s="172" t="str">
        <f>IF(Simulações!CU1290="","",Simulações!CU1290)</f>
        <v/>
      </c>
      <c r="J1290" s="172" t="str">
        <f>IF(Simulações!CX1290="","",Simulações!CX1290)</f>
        <v/>
      </c>
      <c r="K1290" s="176">
        <f>Simulações!AL1290</f>
        <v>0</v>
      </c>
      <c r="L1290" s="176">
        <f>Simulações!AS1290</f>
        <v>0</v>
      </c>
      <c r="M1290" s="172" t="str">
        <f>IF(Simulações!CY1290="","",Simulações!CY1290)</f>
        <v/>
      </c>
      <c r="N1290" s="172" t="str">
        <f>IF(Simulações!CZ1290="","",Simulações!CZ1290)</f>
        <v/>
      </c>
      <c r="O1290" s="172">
        <v>1</v>
      </c>
    </row>
    <row r="1291" spans="1:15" ht="14.25" customHeight="1" x14ac:dyDescent="0.25">
      <c r="A1291" s="1" t="str">
        <f>Simulações!D1291</f>
        <v>Sargento Rubens Leite</v>
      </c>
      <c r="B1291" s="172" t="str">
        <f>Simulações!DK1291</f>
        <v>Sim</v>
      </c>
      <c r="C1291" s="183">
        <f>Simulações!K1291</f>
        <v>70</v>
      </c>
      <c r="D1291" s="172" t="str">
        <f>Simulações!G1291</f>
        <v>-</v>
      </c>
      <c r="E1291" s="172" t="e">
        <f>Simulações!CH1291</f>
        <v>#N/A</v>
      </c>
      <c r="F1291" s="172">
        <f>Simulações!CI1291</f>
        <v>0</v>
      </c>
      <c r="G1291" s="172" t="e">
        <f>Simulações!CN1291</f>
        <v>#N/A</v>
      </c>
      <c r="H1291" s="172" t="str">
        <f>Simulações!CT1291</f>
        <v>Curto I</v>
      </c>
      <c r="I1291" s="172" t="str">
        <f>IF(Simulações!CU1291="","",Simulações!CU1291)</f>
        <v/>
      </c>
      <c r="J1291" s="172" t="str">
        <f>IF(Simulações!CX1291="","",Simulações!CX1291)</f>
        <v/>
      </c>
      <c r="K1291" s="176">
        <f>Simulações!AL1291</f>
        <v>0</v>
      </c>
      <c r="L1291" s="176">
        <f>Simulações!AS1291</f>
        <v>0</v>
      </c>
      <c r="M1291" s="172" t="str">
        <f>IF(Simulações!CY1291="","",Simulações!CY1291)</f>
        <v/>
      </c>
      <c r="N1291" s="172" t="str">
        <f>IF(Simulações!CZ1291="","",Simulações!CZ1291)</f>
        <v/>
      </c>
      <c r="O1291" s="172">
        <v>1</v>
      </c>
    </row>
    <row r="1292" spans="1:15" ht="14.25" customHeight="1" x14ac:dyDescent="0.25">
      <c r="A1292" s="1" t="str">
        <f>Simulações!D1292</f>
        <v>Doutor Moacir Sales</v>
      </c>
      <c r="B1292" s="172" t="str">
        <f>Simulações!DK1292</f>
        <v>Sim</v>
      </c>
      <c r="C1292" s="183">
        <f>Simulações!K1292</f>
        <v>90</v>
      </c>
      <c r="D1292" s="172" t="str">
        <f>Simulações!G1292</f>
        <v>C4</v>
      </c>
      <c r="E1292" s="172" t="str">
        <f>Simulações!CH1292</f>
        <v>LEDSTAR</v>
      </c>
      <c r="F1292" s="172" t="str">
        <f>Simulações!CI1292</f>
        <v xml:space="preserve"> SL VT 9.1 44W</v>
      </c>
      <c r="G1292" s="172">
        <f>Simulações!CN1292</f>
        <v>44</v>
      </c>
      <c r="H1292" s="172" t="str">
        <f>Simulações!CT1292</f>
        <v>Curto II</v>
      </c>
      <c r="I1292" s="172" t="str">
        <f>IF(Simulações!CU1292="","",Simulações!CU1292)</f>
        <v/>
      </c>
      <c r="J1292" s="172" t="str">
        <f>IF(Simulações!CX1292="","",Simulações!CX1292)</f>
        <v/>
      </c>
      <c r="K1292" s="176">
        <f>Simulações!AL1292</f>
        <v>0</v>
      </c>
      <c r="L1292" s="176">
        <f>Simulações!AS1292</f>
        <v>0</v>
      </c>
      <c r="M1292" s="172" t="str">
        <f>IF(Simulações!CY1292="","",Simulações!CY1292)</f>
        <v/>
      </c>
      <c r="N1292" s="172" t="str">
        <f>IF(Simulações!CZ1292="","",Simulações!CZ1292)</f>
        <v/>
      </c>
      <c r="O1292" s="172">
        <v>1</v>
      </c>
    </row>
    <row r="1293" spans="1:15" ht="14.25" customHeight="1" x14ac:dyDescent="0.25">
      <c r="A1293" s="1" t="str">
        <f>Simulações!D1293</f>
        <v>Doutor Moacir Sales</v>
      </c>
      <c r="B1293" s="172" t="str">
        <f>Simulações!DK1293</f>
        <v>Sim</v>
      </c>
      <c r="C1293" s="183">
        <f>Simulações!K1293</f>
        <v>90</v>
      </c>
      <c r="D1293" s="172" t="str">
        <f>Simulações!G1293</f>
        <v>C4</v>
      </c>
      <c r="E1293" s="172" t="str">
        <f>Simulações!CH1293</f>
        <v>SX LIGHTING</v>
      </c>
      <c r="F1293" s="172" t="str">
        <f>Simulações!CI1293</f>
        <v>SX-INEVO040HF</v>
      </c>
      <c r="G1293" s="172">
        <f>Simulações!CN1293</f>
        <v>39</v>
      </c>
      <c r="H1293" s="172" t="str">
        <f>Simulações!CT1293</f>
        <v>Curto II</v>
      </c>
      <c r="I1293" s="172" t="str">
        <f>IF(Simulações!CU1293="","",Simulações!CU1293)</f>
        <v/>
      </c>
      <c r="J1293" s="172" t="str">
        <f>IF(Simulações!CX1293="","",Simulações!CX1293)</f>
        <v/>
      </c>
      <c r="K1293" s="176">
        <f>Simulações!AL1293</f>
        <v>0</v>
      </c>
      <c r="L1293" s="176">
        <f>Simulações!AS1293</f>
        <v>0</v>
      </c>
      <c r="M1293" s="172" t="str">
        <f>IF(Simulações!CY1293="","",Simulações!CY1293)</f>
        <v/>
      </c>
      <c r="N1293" s="172" t="str">
        <f>IF(Simulações!CZ1293="","",Simulações!CZ1293)</f>
        <v/>
      </c>
      <c r="O1293" s="172">
        <v>1</v>
      </c>
    </row>
    <row r="1294" spans="1:15" ht="14.25" customHeight="1" x14ac:dyDescent="0.25">
      <c r="A1294" s="1" t="str">
        <f>Simulações!D1294</f>
        <v>Doutor Moacir Sales</v>
      </c>
      <c r="B1294" s="172" t="str">
        <f>Simulações!DK1294</f>
        <v>Sim</v>
      </c>
      <c r="C1294" s="183">
        <f>Simulações!K1294</f>
        <v>90</v>
      </c>
      <c r="D1294" s="172" t="str">
        <f>Simulações!G1294</f>
        <v>C4</v>
      </c>
      <c r="E1294" s="172" t="str">
        <f>Simulações!CH1294</f>
        <v>TECNOWATT</v>
      </c>
      <c r="F1294" s="172" t="str">
        <f>Simulações!CI1294</f>
        <v xml:space="preserve">SIGSAGPTLRRSSNDL_40W_50IBBRS
</v>
      </c>
      <c r="G1294" s="172">
        <f>Simulações!CN1294</f>
        <v>40</v>
      </c>
      <c r="H1294" s="172" t="str">
        <f>Simulações!CT1294</f>
        <v>Curto II</v>
      </c>
      <c r="I1294" s="172" t="str">
        <f>IF(Simulações!CU1294="","",Simulações!CU1294)</f>
        <v/>
      </c>
      <c r="J1294" s="172" t="str">
        <f>IF(Simulações!CX1294="","",Simulações!CX1294)</f>
        <v/>
      </c>
      <c r="K1294" s="176">
        <f>Simulações!AL1294</f>
        <v>0</v>
      </c>
      <c r="L1294" s="176">
        <f>Simulações!AS1294</f>
        <v>0</v>
      </c>
      <c r="M1294" s="172" t="str">
        <f>IF(Simulações!CY1294="","",Simulações!CY1294)</f>
        <v/>
      </c>
      <c r="N1294" s="172" t="str">
        <f>IF(Simulações!CZ1294="","",Simulações!CZ1294)</f>
        <v/>
      </c>
      <c r="O1294" s="172">
        <v>1</v>
      </c>
    </row>
    <row r="1295" spans="1:15" ht="14.25" customHeight="1" x14ac:dyDescent="0.25">
      <c r="A1295" s="1" t="str">
        <f>Simulações!D1295</f>
        <v>Arnaldo De Franca Caldas</v>
      </c>
      <c r="B1295" s="172" t="str">
        <f>Simulações!DK1295</f>
        <v>Sim</v>
      </c>
      <c r="C1295" s="183">
        <f>Simulações!K1295</f>
        <v>45</v>
      </c>
      <c r="D1295" s="172" t="str">
        <f>Simulações!G1295</f>
        <v>C5</v>
      </c>
      <c r="E1295" s="172" t="e">
        <f>Simulações!CH1295</f>
        <v>#N/A</v>
      </c>
      <c r="F1295" s="172">
        <f>Simulações!CI1295</f>
        <v>0</v>
      </c>
      <c r="G1295" s="172" t="e">
        <f>Simulações!CN1295</f>
        <v>#N/A</v>
      </c>
      <c r="H1295" s="172" t="str">
        <f>Simulações!CT1295</f>
        <v>Longo I</v>
      </c>
      <c r="I1295" s="172" t="str">
        <f>IF(Simulações!CU1295="","",Simulações!CU1295)</f>
        <v/>
      </c>
      <c r="J1295" s="172" t="str">
        <f>IF(Simulações!CX1295="","",Simulações!CX1295)</f>
        <v/>
      </c>
      <c r="K1295" s="176">
        <f>Simulações!AL1295</f>
        <v>0</v>
      </c>
      <c r="L1295" s="176">
        <f>Simulações!AS1295</f>
        <v>0</v>
      </c>
      <c r="M1295" s="172" t="str">
        <f>IF(Simulações!CY1295="","",Simulações!CY1295)</f>
        <v/>
      </c>
      <c r="N1295" s="172" t="str">
        <f>IF(Simulações!CZ1295="","",Simulações!CZ1295)</f>
        <v/>
      </c>
      <c r="O1295" s="172">
        <v>1</v>
      </c>
    </row>
    <row r="1296" spans="1:15" ht="14.25" customHeight="1" x14ac:dyDescent="0.25">
      <c r="A1296" s="1" t="str">
        <f>Simulações!D1296</f>
        <v>Arnaldo De Franca Caldas</v>
      </c>
      <c r="B1296" s="172" t="str">
        <f>Simulações!DK1296</f>
        <v>Sim</v>
      </c>
      <c r="C1296" s="183">
        <f>Simulações!K1296</f>
        <v>45</v>
      </c>
      <c r="D1296" s="172" t="str">
        <f>Simulações!G1296</f>
        <v>C5</v>
      </c>
      <c r="E1296" s="172" t="e">
        <f>Simulações!CH1296</f>
        <v>#N/A</v>
      </c>
      <c r="F1296" s="172">
        <f>Simulações!CI1296</f>
        <v>0</v>
      </c>
      <c r="G1296" s="172" t="e">
        <f>Simulações!CN1296</f>
        <v>#N/A</v>
      </c>
      <c r="H1296" s="172" t="str">
        <f>Simulações!CT1296</f>
        <v>Longo I</v>
      </c>
      <c r="I1296" s="172" t="str">
        <f>IF(Simulações!CU1296="","",Simulações!CU1296)</f>
        <v/>
      </c>
      <c r="J1296" s="172" t="str">
        <f>IF(Simulações!CX1296="","",Simulações!CX1296)</f>
        <v/>
      </c>
      <c r="K1296" s="176">
        <f>Simulações!AL1296</f>
        <v>0</v>
      </c>
      <c r="L1296" s="176">
        <f>Simulações!AS1296</f>
        <v>0</v>
      </c>
      <c r="M1296" s="172" t="str">
        <f>IF(Simulações!CY1296="","",Simulações!CY1296)</f>
        <v/>
      </c>
      <c r="N1296" s="172" t="str">
        <f>IF(Simulações!CZ1296="","",Simulações!CZ1296)</f>
        <v/>
      </c>
      <c r="O1296" s="172">
        <v>1</v>
      </c>
    </row>
    <row r="1297" spans="1:15" ht="14.25" customHeight="1" x14ac:dyDescent="0.25">
      <c r="A1297" s="1" t="str">
        <f>Simulações!D1297</f>
        <v>Arnaldo De Franca Caldas</v>
      </c>
      <c r="B1297" s="172" t="str">
        <f>Simulações!DK1297</f>
        <v>Sim</v>
      </c>
      <c r="C1297" s="183">
        <f>Simulações!K1297</f>
        <v>45</v>
      </c>
      <c r="D1297" s="172" t="str">
        <f>Simulações!G1297</f>
        <v>C5</v>
      </c>
      <c r="E1297" s="172" t="e">
        <f>Simulações!CH1297</f>
        <v>#N/A</v>
      </c>
      <c r="F1297" s="172">
        <f>Simulações!CI1297</f>
        <v>0</v>
      </c>
      <c r="G1297" s="172" t="e">
        <f>Simulações!CN1297</f>
        <v>#N/A</v>
      </c>
      <c r="H1297" s="172" t="str">
        <f>Simulações!CT1297</f>
        <v>Longo I</v>
      </c>
      <c r="I1297" s="172" t="str">
        <f>IF(Simulações!CU1297="","",Simulações!CU1297)</f>
        <v/>
      </c>
      <c r="J1297" s="172" t="str">
        <f>IF(Simulações!CX1297="","",Simulações!CX1297)</f>
        <v/>
      </c>
      <c r="K1297" s="176">
        <f>Simulações!AL1297</f>
        <v>0</v>
      </c>
      <c r="L1297" s="176">
        <f>Simulações!AS1297</f>
        <v>0</v>
      </c>
      <c r="M1297" s="172" t="str">
        <f>IF(Simulações!CY1297="","",Simulações!CY1297)</f>
        <v/>
      </c>
      <c r="N1297" s="172" t="str">
        <f>IF(Simulações!CZ1297="","",Simulações!CZ1297)</f>
        <v/>
      </c>
      <c r="O1297" s="172">
        <v>1</v>
      </c>
    </row>
    <row r="1298" spans="1:15" ht="14.25" customHeight="1" x14ac:dyDescent="0.25">
      <c r="A1298" s="1" t="str">
        <f>Simulações!D1298</f>
        <v>Rabilo</v>
      </c>
      <c r="B1298" s="172" t="str">
        <f>Simulações!DK1298</f>
        <v>Sim</v>
      </c>
      <c r="C1298" s="183">
        <f>Simulações!K1298</f>
        <v>30</v>
      </c>
      <c r="D1298" s="172" t="str">
        <f>Simulações!G1298</f>
        <v>C5</v>
      </c>
      <c r="E1298" s="172" t="e">
        <f>Simulações!CH1298</f>
        <v>#N/A</v>
      </c>
      <c r="F1298" s="172">
        <f>Simulações!CI1298</f>
        <v>0</v>
      </c>
      <c r="G1298" s="172" t="e">
        <f>Simulações!CN1298</f>
        <v>#N/A</v>
      </c>
      <c r="H1298" s="172" t="str">
        <f>Simulações!CT1298</f>
        <v>Curto I</v>
      </c>
      <c r="I1298" s="172" t="str">
        <f>IF(Simulações!CU1298="","",Simulações!CU1298)</f>
        <v/>
      </c>
      <c r="J1298" s="172" t="str">
        <f>IF(Simulações!CX1298="","",Simulações!CX1298)</f>
        <v/>
      </c>
      <c r="K1298" s="176">
        <f>Simulações!AL1298</f>
        <v>0</v>
      </c>
      <c r="L1298" s="176">
        <f>Simulações!AS1298</f>
        <v>0</v>
      </c>
      <c r="M1298" s="172" t="str">
        <f>IF(Simulações!CY1298="","",Simulações!CY1298)</f>
        <v/>
      </c>
      <c r="N1298" s="172" t="str">
        <f>IF(Simulações!CZ1298="","",Simulações!CZ1298)</f>
        <v/>
      </c>
      <c r="O1298" s="172">
        <v>1</v>
      </c>
    </row>
    <row r="1299" spans="1:15" ht="14.25" customHeight="1" x14ac:dyDescent="0.25">
      <c r="A1299" s="1" t="str">
        <f>Simulações!D1299</f>
        <v>Rabilo</v>
      </c>
      <c r="B1299" s="172" t="str">
        <f>Simulações!DK1299</f>
        <v>Sim</v>
      </c>
      <c r="C1299" s="183">
        <f>Simulações!K1299</f>
        <v>30</v>
      </c>
      <c r="D1299" s="172" t="str">
        <f>Simulações!G1299</f>
        <v>C5</v>
      </c>
      <c r="E1299" s="172" t="e">
        <f>Simulações!CH1299</f>
        <v>#N/A</v>
      </c>
      <c r="F1299" s="172">
        <f>Simulações!CI1299</f>
        <v>0</v>
      </c>
      <c r="G1299" s="172" t="e">
        <f>Simulações!CN1299</f>
        <v>#N/A</v>
      </c>
      <c r="H1299" s="172" t="str">
        <f>Simulações!CT1299</f>
        <v>Curto I</v>
      </c>
      <c r="I1299" s="172" t="str">
        <f>IF(Simulações!CU1299="","",Simulações!CU1299)</f>
        <v/>
      </c>
      <c r="J1299" s="172" t="str">
        <f>IF(Simulações!CX1299="","",Simulações!CX1299)</f>
        <v/>
      </c>
      <c r="K1299" s="176">
        <f>Simulações!AL1299</f>
        <v>0</v>
      </c>
      <c r="L1299" s="176">
        <f>Simulações!AS1299</f>
        <v>0</v>
      </c>
      <c r="M1299" s="172" t="str">
        <f>IF(Simulações!CY1299="","",Simulações!CY1299)</f>
        <v/>
      </c>
      <c r="N1299" s="172" t="str">
        <f>IF(Simulações!CZ1299="","",Simulações!CZ1299)</f>
        <v/>
      </c>
      <c r="O1299" s="172">
        <v>1</v>
      </c>
    </row>
    <row r="1300" spans="1:15" ht="14.25" customHeight="1" x14ac:dyDescent="0.25">
      <c r="A1300" s="1" t="str">
        <f>Simulações!D1300</f>
        <v>Rabilo</v>
      </c>
      <c r="B1300" s="172" t="str">
        <f>Simulações!DK1300</f>
        <v>Sim</v>
      </c>
      <c r="C1300" s="183">
        <f>Simulações!K1300</f>
        <v>30</v>
      </c>
      <c r="D1300" s="172" t="str">
        <f>Simulações!G1300</f>
        <v>C5</v>
      </c>
      <c r="E1300" s="172" t="e">
        <f>Simulações!CH1300</f>
        <v>#N/A</v>
      </c>
      <c r="F1300" s="172">
        <f>Simulações!CI1300</f>
        <v>0</v>
      </c>
      <c r="G1300" s="172" t="e">
        <f>Simulações!CN1300</f>
        <v>#N/A</v>
      </c>
      <c r="H1300" s="172" t="str">
        <f>Simulações!CT1300</f>
        <v>Curto I</v>
      </c>
      <c r="I1300" s="172" t="str">
        <f>IF(Simulações!CU1300="","",Simulações!CU1300)</f>
        <v/>
      </c>
      <c r="J1300" s="172" t="str">
        <f>IF(Simulações!CX1300="","",Simulações!CX1300)</f>
        <v/>
      </c>
      <c r="K1300" s="176">
        <f>Simulações!AL1300</f>
        <v>0</v>
      </c>
      <c r="L1300" s="176">
        <f>Simulações!AS1300</f>
        <v>0</v>
      </c>
      <c r="M1300" s="172" t="str">
        <f>IF(Simulações!CY1300="","",Simulações!CY1300)</f>
        <v/>
      </c>
      <c r="N1300" s="172" t="str">
        <f>IF(Simulações!CZ1300="","",Simulações!CZ1300)</f>
        <v/>
      </c>
      <c r="O1300" s="172">
        <v>1</v>
      </c>
    </row>
    <row r="1301" spans="1:15" ht="14.25" customHeight="1" x14ac:dyDescent="0.25">
      <c r="A1301" s="1" t="str">
        <f>Simulações!D1301</f>
        <v>2 Jose Bezerra Camara</v>
      </c>
      <c r="B1301" s="172" t="str">
        <f>Simulações!DK1301</f>
        <v>Sim</v>
      </c>
      <c r="C1301" s="183">
        <f>Simulações!K1301</f>
        <v>40</v>
      </c>
      <c r="D1301" s="172" t="str">
        <f>Simulações!G1301</f>
        <v>-</v>
      </c>
      <c r="E1301" s="172" t="e">
        <f>Simulações!CH1301</f>
        <v>#N/A</v>
      </c>
      <c r="F1301" s="172">
        <f>Simulações!CI1301</f>
        <v>0</v>
      </c>
      <c r="G1301" s="172" t="e">
        <f>Simulações!CN1301</f>
        <v>#N/A</v>
      </c>
      <c r="H1301" s="172" t="str">
        <f>Simulações!CT1301</f>
        <v>Curto II</v>
      </c>
      <c r="I1301" s="172" t="str">
        <f>IF(Simulações!CU1301="","",Simulações!CU1301)</f>
        <v/>
      </c>
      <c r="J1301" s="172" t="str">
        <f>IF(Simulações!CX1301="","",Simulações!CX1301)</f>
        <v/>
      </c>
      <c r="K1301" s="176">
        <f>Simulações!AL1301</f>
        <v>0</v>
      </c>
      <c r="L1301" s="176">
        <f>Simulações!AS1301</f>
        <v>2</v>
      </c>
      <c r="M1301" s="172" t="str">
        <f>IF(Simulações!CY1301="","",Simulações!CY1301)</f>
        <v/>
      </c>
      <c r="N1301" s="172" t="str">
        <f>IF(Simulações!CZ1301="","",Simulações!CZ1301)</f>
        <v/>
      </c>
      <c r="O1301" s="172">
        <v>1</v>
      </c>
    </row>
    <row r="1302" spans="1:15" ht="14.25" customHeight="1" x14ac:dyDescent="0.25">
      <c r="A1302" s="1" t="str">
        <f>Simulações!D1302</f>
        <v>2 Jose Bezerra Camara</v>
      </c>
      <c r="B1302" s="172" t="str">
        <f>Simulações!DK1302</f>
        <v>Sim</v>
      </c>
      <c r="C1302" s="183">
        <f>Simulações!K1302</f>
        <v>40</v>
      </c>
      <c r="D1302" s="172" t="str">
        <f>Simulações!G1302</f>
        <v>-</v>
      </c>
      <c r="E1302" s="172" t="e">
        <f>Simulações!CH1302</f>
        <v>#N/A</v>
      </c>
      <c r="F1302" s="172">
        <f>Simulações!CI1302</f>
        <v>0</v>
      </c>
      <c r="G1302" s="172" t="e">
        <f>Simulações!CN1302</f>
        <v>#N/A</v>
      </c>
      <c r="H1302" s="172" t="str">
        <f>Simulações!CT1302</f>
        <v>Curto II</v>
      </c>
      <c r="I1302" s="172" t="str">
        <f>IF(Simulações!CU1302="","",Simulações!CU1302)</f>
        <v/>
      </c>
      <c r="J1302" s="172" t="str">
        <f>IF(Simulações!CX1302="","",Simulações!CX1302)</f>
        <v/>
      </c>
      <c r="K1302" s="176">
        <f>Simulações!AL1302</f>
        <v>0</v>
      </c>
      <c r="L1302" s="176">
        <f>Simulações!AS1302</f>
        <v>2</v>
      </c>
      <c r="M1302" s="172" t="str">
        <f>IF(Simulações!CY1302="","",Simulações!CY1302)</f>
        <v/>
      </c>
      <c r="N1302" s="172" t="str">
        <f>IF(Simulações!CZ1302="","",Simulações!CZ1302)</f>
        <v/>
      </c>
      <c r="O1302" s="172">
        <v>1</v>
      </c>
    </row>
    <row r="1303" spans="1:15" ht="14.25" customHeight="1" x14ac:dyDescent="0.25">
      <c r="A1303" s="1" t="str">
        <f>Simulações!D1303</f>
        <v>2 Jose Bezerra Camara</v>
      </c>
      <c r="B1303" s="172" t="str">
        <f>Simulações!DK1303</f>
        <v>Sim</v>
      </c>
      <c r="C1303" s="183">
        <f>Simulações!K1303</f>
        <v>40</v>
      </c>
      <c r="D1303" s="172" t="str">
        <f>Simulações!G1303</f>
        <v>-</v>
      </c>
      <c r="E1303" s="172" t="e">
        <f>Simulações!CH1303</f>
        <v>#N/A</v>
      </c>
      <c r="F1303" s="172">
        <f>Simulações!CI1303</f>
        <v>0</v>
      </c>
      <c r="G1303" s="172" t="e">
        <f>Simulações!CN1303</f>
        <v>#N/A</v>
      </c>
      <c r="H1303" s="172" t="str">
        <f>Simulações!CT1303</f>
        <v>Curto II</v>
      </c>
      <c r="I1303" s="172" t="str">
        <f>IF(Simulações!CU1303="","",Simulações!CU1303)</f>
        <v/>
      </c>
      <c r="J1303" s="172" t="str">
        <f>IF(Simulações!CX1303="","",Simulações!CX1303)</f>
        <v/>
      </c>
      <c r="K1303" s="176">
        <f>Simulações!AL1303</f>
        <v>0</v>
      </c>
      <c r="L1303" s="176">
        <f>Simulações!AS1303</f>
        <v>2</v>
      </c>
      <c r="M1303" s="172" t="str">
        <f>IF(Simulações!CY1303="","",Simulações!CY1303)</f>
        <v/>
      </c>
      <c r="N1303" s="172" t="str">
        <f>IF(Simulações!CZ1303="","",Simulações!CZ1303)</f>
        <v/>
      </c>
      <c r="O1303" s="172">
        <v>1</v>
      </c>
    </row>
    <row r="1304" spans="1:15" ht="14.25" customHeight="1" x14ac:dyDescent="0.25">
      <c r="A1304" s="1" t="str">
        <f>Simulações!D1304</f>
        <v>Expedicionario Francisco Vitoriano</v>
      </c>
      <c r="B1304" s="172" t="str">
        <f>Simulações!DK1304</f>
        <v>Sim</v>
      </c>
      <c r="C1304" s="183">
        <f>Simulações!K1304</f>
        <v>96</v>
      </c>
      <c r="D1304" s="172" t="str">
        <f>Simulações!G1304</f>
        <v>C3</v>
      </c>
      <c r="E1304" s="172" t="str">
        <f>Simulações!CH1304</f>
        <v>LEDSTAR</v>
      </c>
      <c r="F1304" s="172" t="str">
        <f>Simulações!CI1304</f>
        <v xml:space="preserve"> SL VT 9.1 85W</v>
      </c>
      <c r="G1304" s="172">
        <f>Simulações!CN1304</f>
        <v>85</v>
      </c>
      <c r="H1304" s="172" t="str">
        <f>Simulações!CT1304</f>
        <v>Longo I</v>
      </c>
      <c r="I1304" s="172" t="str">
        <f>IF(Simulações!CU1304="","",Simulações!CU1304)</f>
        <v>Longo II</v>
      </c>
      <c r="J1304" s="172" t="str">
        <f>IF(Simulações!CX1304="","",Simulações!CX1304)</f>
        <v/>
      </c>
      <c r="K1304" s="176">
        <f>Simulações!AL1304</f>
        <v>0</v>
      </c>
      <c r="L1304" s="176">
        <f>Simulações!AS1304</f>
        <v>0</v>
      </c>
      <c r="M1304" s="172" t="str">
        <f>IF(Simulações!CY1304="","",Simulações!CY1304)</f>
        <v/>
      </c>
      <c r="N1304" s="172" t="str">
        <f>IF(Simulações!CZ1304="","",Simulações!CZ1304)</f>
        <v/>
      </c>
      <c r="O1304" s="172">
        <v>1</v>
      </c>
    </row>
    <row r="1305" spans="1:15" ht="14.25" customHeight="1" x14ac:dyDescent="0.25">
      <c r="A1305" s="1" t="str">
        <f>Simulações!D1305</f>
        <v>Expedicionario Francisco Vitoriano</v>
      </c>
      <c r="B1305" s="172" t="str">
        <f>Simulações!DK1305</f>
        <v>Sim</v>
      </c>
      <c r="C1305" s="183">
        <f>Simulações!K1305</f>
        <v>96</v>
      </c>
      <c r="D1305" s="172" t="str">
        <f>Simulações!G1305</f>
        <v>C3</v>
      </c>
      <c r="E1305" s="172" t="str">
        <f>Simulações!CH1305</f>
        <v>SX LIGHTING</v>
      </c>
      <c r="F1305" s="172" t="str">
        <f>Simulações!CI1305</f>
        <v>SX-INLPP080HF</v>
      </c>
      <c r="G1305" s="172">
        <f>Simulações!CN1305</f>
        <v>79</v>
      </c>
      <c r="H1305" s="172" t="str">
        <f>Simulações!CT1305</f>
        <v>Longo I</v>
      </c>
      <c r="I1305" s="172" t="str">
        <f>IF(Simulações!CU1305="","",Simulações!CU1305)</f>
        <v/>
      </c>
      <c r="J1305" s="172" t="str">
        <f>IF(Simulações!CX1305="","",Simulações!CX1305)</f>
        <v/>
      </c>
      <c r="K1305" s="176">
        <f>Simulações!AL1305</f>
        <v>0</v>
      </c>
      <c r="L1305" s="176">
        <f>Simulações!AS1305</f>
        <v>0</v>
      </c>
      <c r="M1305" s="172" t="str">
        <f>IF(Simulações!CY1305="","",Simulações!CY1305)</f>
        <v/>
      </c>
      <c r="N1305" s="172" t="str">
        <f>IF(Simulações!CZ1305="","",Simulações!CZ1305)</f>
        <v/>
      </c>
      <c r="O1305" s="172">
        <v>1</v>
      </c>
    </row>
    <row r="1306" spans="1:15" ht="14.25" customHeight="1" x14ac:dyDescent="0.25">
      <c r="A1306" s="1" t="str">
        <f>Simulações!D1306</f>
        <v>Expedicionario Francisco Vitoriano</v>
      </c>
      <c r="B1306" s="172" t="str">
        <f>Simulações!DK1306</f>
        <v>Sim</v>
      </c>
      <c r="C1306" s="183">
        <f>Simulações!K1306</f>
        <v>96</v>
      </c>
      <c r="D1306" s="172" t="str">
        <f>Simulações!G1306</f>
        <v>C3</v>
      </c>
      <c r="E1306" s="172" t="str">
        <f>Simulações!CH1306</f>
        <v>TECNOWATT</v>
      </c>
      <c r="F1306" s="172" t="str">
        <f>Simulações!CI1306</f>
        <v xml:space="preserve">SIGSAGPTLRRSSNDL_90W112IBBRS
</v>
      </c>
      <c r="G1306" s="172">
        <f>Simulações!CN1306</f>
        <v>90</v>
      </c>
      <c r="H1306" s="172" t="str">
        <f>Simulações!CT1306</f>
        <v>Longo I</v>
      </c>
      <c r="I1306" s="172" t="str">
        <f>IF(Simulações!CU1306="","",Simulações!CU1306)</f>
        <v/>
      </c>
      <c r="J1306" s="172" t="str">
        <f>IF(Simulações!CX1306="","",Simulações!CX1306)</f>
        <v/>
      </c>
      <c r="K1306" s="176">
        <f>Simulações!AL1306</f>
        <v>0</v>
      </c>
      <c r="L1306" s="176">
        <f>Simulações!AS1306</f>
        <v>0</v>
      </c>
      <c r="M1306" s="172" t="str">
        <f>IF(Simulações!CY1306="","",Simulações!CY1306)</f>
        <v/>
      </c>
      <c r="N1306" s="172" t="str">
        <f>IF(Simulações!CZ1306="","",Simulações!CZ1306)</f>
        <v/>
      </c>
      <c r="O1306" s="172">
        <v>1</v>
      </c>
    </row>
    <row r="1307" spans="1:15" ht="14.25" customHeight="1" x14ac:dyDescent="0.25">
      <c r="A1307" s="1" t="str">
        <f>Simulações!D1307</f>
        <v>Sargento Rubens Leite</v>
      </c>
      <c r="B1307" s="172" t="str">
        <f>Simulações!DK1307</f>
        <v>Sim</v>
      </c>
      <c r="C1307" s="183">
        <f>Simulações!K1307</f>
        <v>40</v>
      </c>
      <c r="D1307" s="172" t="str">
        <f>Simulações!G1307</f>
        <v>C5</v>
      </c>
      <c r="E1307" s="172" t="e">
        <f>Simulações!CH1307</f>
        <v>#N/A</v>
      </c>
      <c r="F1307" s="172">
        <f>Simulações!CI1307</f>
        <v>0</v>
      </c>
      <c r="G1307" s="172" t="e">
        <f>Simulações!CN1307</f>
        <v>#N/A</v>
      </c>
      <c r="H1307" s="172" t="str">
        <f>Simulações!CT1307</f>
        <v>Curto II</v>
      </c>
      <c r="I1307" s="172" t="str">
        <f>IF(Simulações!CU1307="","",Simulações!CU1307)</f>
        <v/>
      </c>
      <c r="J1307" s="172" t="str">
        <f>IF(Simulações!CX1307="","",Simulações!CX1307)</f>
        <v/>
      </c>
      <c r="K1307" s="176">
        <f>Simulações!AL1307</f>
        <v>0</v>
      </c>
      <c r="L1307" s="176">
        <f>Simulações!AS1307</f>
        <v>0</v>
      </c>
      <c r="M1307" s="172" t="str">
        <f>IF(Simulações!CY1307="","",Simulações!CY1307)</f>
        <v/>
      </c>
      <c r="N1307" s="172" t="str">
        <f>IF(Simulações!CZ1307="","",Simulações!CZ1307)</f>
        <v/>
      </c>
      <c r="O1307" s="172">
        <v>1</v>
      </c>
    </row>
    <row r="1308" spans="1:15" ht="14.25" customHeight="1" x14ac:dyDescent="0.25">
      <c r="A1308" s="1" t="str">
        <f>Simulações!D1308</f>
        <v>Sargento Rubens Leite</v>
      </c>
      <c r="B1308" s="172" t="str">
        <f>Simulações!DK1308</f>
        <v>Sim</v>
      </c>
      <c r="C1308" s="183">
        <f>Simulações!K1308</f>
        <v>40</v>
      </c>
      <c r="D1308" s="172" t="str">
        <f>Simulações!G1308</f>
        <v>C5</v>
      </c>
      <c r="E1308" s="172" t="e">
        <f>Simulações!CH1308</f>
        <v>#N/A</v>
      </c>
      <c r="F1308" s="172">
        <f>Simulações!CI1308</f>
        <v>0</v>
      </c>
      <c r="G1308" s="172" t="e">
        <f>Simulações!CN1308</f>
        <v>#N/A</v>
      </c>
      <c r="H1308" s="172" t="str">
        <f>Simulações!CT1308</f>
        <v>Curto II</v>
      </c>
      <c r="I1308" s="172" t="str">
        <f>IF(Simulações!CU1308="","",Simulações!CU1308)</f>
        <v/>
      </c>
      <c r="J1308" s="172" t="str">
        <f>IF(Simulações!CX1308="","",Simulações!CX1308)</f>
        <v/>
      </c>
      <c r="K1308" s="176">
        <f>Simulações!AL1308</f>
        <v>0</v>
      </c>
      <c r="L1308" s="176">
        <f>Simulações!AS1308</f>
        <v>0</v>
      </c>
      <c r="M1308" s="172" t="str">
        <f>IF(Simulações!CY1308="","",Simulações!CY1308)</f>
        <v/>
      </c>
      <c r="N1308" s="172" t="str">
        <f>IF(Simulações!CZ1308="","",Simulações!CZ1308)</f>
        <v/>
      </c>
      <c r="O1308" s="172">
        <v>1</v>
      </c>
    </row>
    <row r="1309" spans="1:15" ht="14.25" customHeight="1" x14ac:dyDescent="0.25">
      <c r="A1309" s="1" t="str">
        <f>Simulações!D1309</f>
        <v>Sargento Rubens Leite</v>
      </c>
      <c r="B1309" s="172" t="str">
        <f>Simulações!DK1309</f>
        <v>Sim</v>
      </c>
      <c r="C1309" s="183">
        <f>Simulações!K1309</f>
        <v>40</v>
      </c>
      <c r="D1309" s="172" t="str">
        <f>Simulações!G1309</f>
        <v>C5</v>
      </c>
      <c r="E1309" s="172" t="e">
        <f>Simulações!CH1309</f>
        <v>#N/A</v>
      </c>
      <c r="F1309" s="172">
        <f>Simulações!CI1309</f>
        <v>0</v>
      </c>
      <c r="G1309" s="172" t="e">
        <f>Simulações!CN1309</f>
        <v>#N/A</v>
      </c>
      <c r="H1309" s="172" t="str">
        <f>Simulações!CT1309</f>
        <v>Curto II</v>
      </c>
      <c r="I1309" s="172" t="str">
        <f>IF(Simulações!CU1309="","",Simulações!CU1309)</f>
        <v/>
      </c>
      <c r="J1309" s="172" t="str">
        <f>IF(Simulações!CX1309="","",Simulações!CX1309)</f>
        <v/>
      </c>
      <c r="K1309" s="176">
        <f>Simulações!AL1309</f>
        <v>0</v>
      </c>
      <c r="L1309" s="176">
        <f>Simulações!AS1309</f>
        <v>0</v>
      </c>
      <c r="M1309" s="172" t="str">
        <f>IF(Simulações!CY1309="","",Simulações!CY1309)</f>
        <v/>
      </c>
      <c r="N1309" s="172" t="str">
        <f>IF(Simulações!CZ1309="","",Simulações!CZ1309)</f>
        <v/>
      </c>
      <c r="O1309" s="172">
        <v>1</v>
      </c>
    </row>
    <row r="1310" spans="1:15" ht="14.25" customHeight="1" x14ac:dyDescent="0.25">
      <c r="A1310" s="1" t="str">
        <f>Simulações!D1310</f>
        <v>Doutor Benigno Jordao De Vasconcelos</v>
      </c>
      <c r="B1310" s="172" t="str">
        <f>Simulações!DK1310</f>
        <v>Sim</v>
      </c>
      <c r="C1310" s="183">
        <f>Simulações!K1310</f>
        <v>96</v>
      </c>
      <c r="D1310" s="172" t="str">
        <f>Simulações!G1310</f>
        <v>C4</v>
      </c>
      <c r="E1310" s="172" t="e">
        <f>Simulações!CH1310</f>
        <v>#N/A</v>
      </c>
      <c r="F1310" s="172">
        <f>Simulações!CI1310</f>
        <v>0</v>
      </c>
      <c r="G1310" s="172" t="e">
        <f>Simulações!CN1310</f>
        <v>#N/A</v>
      </c>
      <c r="H1310" s="172" t="str">
        <f>Simulações!CT1310</f>
        <v>Longo I</v>
      </c>
      <c r="I1310" s="172" t="str">
        <f>IF(Simulações!CU1310="","",Simulações!CU1310)</f>
        <v/>
      </c>
      <c r="J1310" s="172" t="str">
        <f>IF(Simulações!CX1310="","",Simulações!CX1310)</f>
        <v/>
      </c>
      <c r="K1310" s="176">
        <f>Simulações!AL1310</f>
        <v>0</v>
      </c>
      <c r="L1310" s="176">
        <f>Simulações!AS1310</f>
        <v>0</v>
      </c>
      <c r="M1310" s="172" t="str">
        <f>IF(Simulações!CY1310="","",Simulações!CY1310)</f>
        <v/>
      </c>
      <c r="N1310" s="172" t="str">
        <f>IF(Simulações!CZ1310="","",Simulações!CZ1310)</f>
        <v/>
      </c>
      <c r="O1310" s="172">
        <v>1</v>
      </c>
    </row>
    <row r="1311" spans="1:15" ht="14.25" customHeight="1" x14ac:dyDescent="0.25">
      <c r="A1311" s="1" t="str">
        <f>Simulações!D1311</f>
        <v>Doutor Benigno Jordao De Vasconcelos</v>
      </c>
      <c r="B1311" s="172" t="str">
        <f>Simulações!DK1311</f>
        <v>Sim</v>
      </c>
      <c r="C1311" s="183">
        <f>Simulações!K1311</f>
        <v>96</v>
      </c>
      <c r="D1311" s="172" t="str">
        <f>Simulações!G1311</f>
        <v>C4</v>
      </c>
      <c r="E1311" s="172" t="e">
        <f>Simulações!CH1311</f>
        <v>#N/A</v>
      </c>
      <c r="F1311" s="172">
        <f>Simulações!CI1311</f>
        <v>0</v>
      </c>
      <c r="G1311" s="172" t="e">
        <f>Simulações!CN1311</f>
        <v>#N/A</v>
      </c>
      <c r="H1311" s="172" t="str">
        <f>Simulações!CT1311</f>
        <v>Longo I</v>
      </c>
      <c r="I1311" s="172" t="str">
        <f>IF(Simulações!CU1311="","",Simulações!CU1311)</f>
        <v/>
      </c>
      <c r="J1311" s="172" t="str">
        <f>IF(Simulações!CX1311="","",Simulações!CX1311)</f>
        <v/>
      </c>
      <c r="K1311" s="176">
        <f>Simulações!AL1311</f>
        <v>0</v>
      </c>
      <c r="L1311" s="176">
        <f>Simulações!AS1311</f>
        <v>0</v>
      </c>
      <c r="M1311" s="172" t="str">
        <f>IF(Simulações!CY1311="","",Simulações!CY1311)</f>
        <v/>
      </c>
      <c r="N1311" s="172" t="str">
        <f>IF(Simulações!CZ1311="","",Simulações!CZ1311)</f>
        <v/>
      </c>
      <c r="O1311" s="172">
        <v>1</v>
      </c>
    </row>
    <row r="1312" spans="1:15" ht="14.25" customHeight="1" x14ac:dyDescent="0.25">
      <c r="A1312" s="1" t="str">
        <f>Simulações!D1312</f>
        <v>Doutor Benigno Jordao De Vasconcelos</v>
      </c>
      <c r="B1312" s="172" t="str">
        <f>Simulações!DK1312</f>
        <v>Sim</v>
      </c>
      <c r="C1312" s="183">
        <f>Simulações!K1312</f>
        <v>96</v>
      </c>
      <c r="D1312" s="172" t="str">
        <f>Simulações!G1312</f>
        <v>C4</v>
      </c>
      <c r="E1312" s="172" t="e">
        <f>Simulações!CH1312</f>
        <v>#N/A</v>
      </c>
      <c r="F1312" s="172">
        <f>Simulações!CI1312</f>
        <v>0</v>
      </c>
      <c r="G1312" s="172" t="e">
        <f>Simulações!CN1312</f>
        <v>#N/A</v>
      </c>
      <c r="H1312" s="172" t="str">
        <f>Simulações!CT1312</f>
        <v>Longo I</v>
      </c>
      <c r="I1312" s="172" t="str">
        <f>IF(Simulações!CU1312="","",Simulações!CU1312)</f>
        <v/>
      </c>
      <c r="J1312" s="172" t="str">
        <f>IF(Simulações!CX1312="","",Simulações!CX1312)</f>
        <v/>
      </c>
      <c r="K1312" s="176">
        <f>Simulações!AL1312</f>
        <v>0</v>
      </c>
      <c r="L1312" s="176">
        <f>Simulações!AS1312</f>
        <v>0</v>
      </c>
      <c r="M1312" s="172" t="str">
        <f>IF(Simulações!CY1312="","",Simulações!CY1312)</f>
        <v/>
      </c>
      <c r="N1312" s="172" t="str">
        <f>IF(Simulações!CZ1312="","",Simulações!CZ1312)</f>
        <v/>
      </c>
      <c r="O1312" s="172">
        <v>1</v>
      </c>
    </row>
    <row r="1313" spans="1:15" ht="14.25" customHeight="1" x14ac:dyDescent="0.25">
      <c r="A1313" s="1" t="str">
        <f>Simulações!D1313</f>
        <v>Da Paz</v>
      </c>
      <c r="B1313" s="172" t="str">
        <f>Simulações!DK1313</f>
        <v>Sim</v>
      </c>
      <c r="C1313" s="183">
        <f>Simulações!K1313</f>
        <v>40</v>
      </c>
      <c r="D1313" s="172" t="str">
        <f>Simulações!G1313</f>
        <v>C5</v>
      </c>
      <c r="E1313" s="172" t="e">
        <f>Simulações!CH1313</f>
        <v>#N/A</v>
      </c>
      <c r="F1313" s="172">
        <f>Simulações!CI1313</f>
        <v>0</v>
      </c>
      <c r="G1313" s="172" t="e">
        <f>Simulações!CN1313</f>
        <v>#N/A</v>
      </c>
      <c r="H1313" s="172" t="str">
        <f>Simulações!CT1313</f>
        <v>Médio I</v>
      </c>
      <c r="I1313" s="172" t="str">
        <f>IF(Simulações!CU1313="","",Simulações!CU1313)</f>
        <v/>
      </c>
      <c r="J1313" s="172" t="str">
        <f>IF(Simulações!CX1313="","",Simulações!CX1313)</f>
        <v/>
      </c>
      <c r="K1313" s="176">
        <f>Simulações!AL1313</f>
        <v>0</v>
      </c>
      <c r="L1313" s="176">
        <f>Simulações!AS1313</f>
        <v>0</v>
      </c>
      <c r="M1313" s="172" t="str">
        <f>IF(Simulações!CY1313="","",Simulações!CY1313)</f>
        <v/>
      </c>
      <c r="N1313" s="172" t="str">
        <f>IF(Simulações!CZ1313="","",Simulações!CZ1313)</f>
        <v/>
      </c>
      <c r="O1313" s="172">
        <v>1</v>
      </c>
    </row>
    <row r="1314" spans="1:15" ht="14.25" customHeight="1" x14ac:dyDescent="0.25">
      <c r="A1314" s="1" t="str">
        <f>Simulações!D1314</f>
        <v>Da Paz</v>
      </c>
      <c r="B1314" s="172" t="str">
        <f>Simulações!DK1314</f>
        <v>Sim</v>
      </c>
      <c r="C1314" s="183">
        <f>Simulações!K1314</f>
        <v>40</v>
      </c>
      <c r="D1314" s="172" t="str">
        <f>Simulações!G1314</f>
        <v>C5</v>
      </c>
      <c r="E1314" s="172" t="e">
        <f>Simulações!CH1314</f>
        <v>#N/A</v>
      </c>
      <c r="F1314" s="172">
        <f>Simulações!CI1314</f>
        <v>0</v>
      </c>
      <c r="G1314" s="172" t="e">
        <f>Simulações!CN1314</f>
        <v>#N/A</v>
      </c>
      <c r="H1314" s="172" t="str">
        <f>Simulações!CT1314</f>
        <v>Médio I</v>
      </c>
      <c r="I1314" s="172" t="str">
        <f>IF(Simulações!CU1314="","",Simulações!CU1314)</f>
        <v/>
      </c>
      <c r="J1314" s="172" t="str">
        <f>IF(Simulações!CX1314="","",Simulações!CX1314)</f>
        <v/>
      </c>
      <c r="K1314" s="176">
        <f>Simulações!AL1314</f>
        <v>0</v>
      </c>
      <c r="L1314" s="176">
        <f>Simulações!AS1314</f>
        <v>0</v>
      </c>
      <c r="M1314" s="172" t="str">
        <f>IF(Simulações!CY1314="","",Simulações!CY1314)</f>
        <v/>
      </c>
      <c r="N1314" s="172" t="str">
        <f>IF(Simulações!CZ1314="","",Simulações!CZ1314)</f>
        <v/>
      </c>
      <c r="O1314" s="172">
        <v>1</v>
      </c>
    </row>
    <row r="1315" spans="1:15" ht="14.25" customHeight="1" x14ac:dyDescent="0.25">
      <c r="A1315" s="1" t="str">
        <f>Simulações!D1315</f>
        <v>Da Paz</v>
      </c>
      <c r="B1315" s="172" t="str">
        <f>Simulações!DK1315</f>
        <v>Sim</v>
      </c>
      <c r="C1315" s="183">
        <f>Simulações!K1315</f>
        <v>40</v>
      </c>
      <c r="D1315" s="172" t="str">
        <f>Simulações!G1315</f>
        <v>C5</v>
      </c>
      <c r="E1315" s="172" t="e">
        <f>Simulações!CH1315</f>
        <v>#N/A</v>
      </c>
      <c r="F1315" s="172">
        <f>Simulações!CI1315</f>
        <v>0</v>
      </c>
      <c r="G1315" s="172" t="e">
        <f>Simulações!CN1315</f>
        <v>#N/A</v>
      </c>
      <c r="H1315" s="172" t="str">
        <f>Simulações!CT1315</f>
        <v>Médio I</v>
      </c>
      <c r="I1315" s="172" t="str">
        <f>IF(Simulações!CU1315="","",Simulações!CU1315)</f>
        <v/>
      </c>
      <c r="J1315" s="172" t="str">
        <f>IF(Simulações!CX1315="","",Simulações!CX1315)</f>
        <v/>
      </c>
      <c r="K1315" s="176">
        <f>Simulações!AL1315</f>
        <v>0</v>
      </c>
      <c r="L1315" s="176">
        <f>Simulações!AS1315</f>
        <v>0</v>
      </c>
      <c r="M1315" s="172" t="str">
        <f>IF(Simulações!CY1315="","",Simulações!CY1315)</f>
        <v/>
      </c>
      <c r="N1315" s="172" t="str">
        <f>IF(Simulações!CZ1315="","",Simulações!CZ1315)</f>
        <v/>
      </c>
      <c r="O1315" s="172">
        <v>1</v>
      </c>
    </row>
    <row r="1316" spans="1:15" ht="14.25" customHeight="1" x14ac:dyDescent="0.25">
      <c r="A1316" s="1" t="str">
        <f>Simulações!D1316</f>
        <v>Flores Do Oriente</v>
      </c>
      <c r="B1316" s="172" t="str">
        <f>Simulações!DK1316</f>
        <v>Sim</v>
      </c>
      <c r="C1316" s="183">
        <f>Simulações!K1316</f>
        <v>50</v>
      </c>
      <c r="D1316" s="172" t="str">
        <f>Simulações!G1316</f>
        <v>C5</v>
      </c>
      <c r="E1316" s="172" t="e">
        <f>Simulações!CH1316</f>
        <v>#N/A</v>
      </c>
      <c r="F1316" s="172">
        <f>Simulações!CI1316</f>
        <v>0</v>
      </c>
      <c r="G1316" s="172" t="e">
        <f>Simulações!CN1316</f>
        <v>#N/A</v>
      </c>
      <c r="H1316" s="172" t="str">
        <f>Simulações!CT1316</f>
        <v>Médio I</v>
      </c>
      <c r="I1316" s="172" t="str">
        <f>IF(Simulações!CU1316="","",Simulações!CU1316)</f>
        <v/>
      </c>
      <c r="J1316" s="172" t="str">
        <f>IF(Simulações!CX1316="","",Simulações!CX1316)</f>
        <v/>
      </c>
      <c r="K1316" s="176">
        <f>Simulações!AL1316</f>
        <v>0</v>
      </c>
      <c r="L1316" s="176">
        <f>Simulações!AS1316</f>
        <v>0</v>
      </c>
      <c r="M1316" s="172" t="str">
        <f>IF(Simulações!CY1316="","",Simulações!CY1316)</f>
        <v/>
      </c>
      <c r="N1316" s="172" t="str">
        <f>IF(Simulações!CZ1316="","",Simulações!CZ1316)</f>
        <v/>
      </c>
      <c r="O1316" s="172">
        <v>1</v>
      </c>
    </row>
    <row r="1317" spans="1:15" ht="14.25" customHeight="1" x14ac:dyDescent="0.25">
      <c r="A1317" s="1" t="str">
        <f>Simulações!D1317</f>
        <v>Flores Do Oriente</v>
      </c>
      <c r="B1317" s="172" t="str">
        <f>Simulações!DK1317</f>
        <v>Sim</v>
      </c>
      <c r="C1317" s="183">
        <f>Simulações!K1317</f>
        <v>50</v>
      </c>
      <c r="D1317" s="172" t="str">
        <f>Simulações!G1317</f>
        <v>C5</v>
      </c>
      <c r="E1317" s="172" t="e">
        <f>Simulações!CH1317</f>
        <v>#N/A</v>
      </c>
      <c r="F1317" s="172">
        <f>Simulações!CI1317</f>
        <v>0</v>
      </c>
      <c r="G1317" s="172" t="e">
        <f>Simulações!CN1317</f>
        <v>#N/A</v>
      </c>
      <c r="H1317" s="172" t="str">
        <f>Simulações!CT1317</f>
        <v>Médio I</v>
      </c>
      <c r="I1317" s="172" t="str">
        <f>IF(Simulações!CU1317="","",Simulações!CU1317)</f>
        <v/>
      </c>
      <c r="J1317" s="172" t="str">
        <f>IF(Simulações!CX1317="","",Simulações!CX1317)</f>
        <v/>
      </c>
      <c r="K1317" s="176">
        <f>Simulações!AL1317</f>
        <v>0</v>
      </c>
      <c r="L1317" s="176">
        <f>Simulações!AS1317</f>
        <v>0</v>
      </c>
      <c r="M1317" s="172" t="str">
        <f>IF(Simulações!CY1317="","",Simulações!CY1317)</f>
        <v/>
      </c>
      <c r="N1317" s="172" t="str">
        <f>IF(Simulações!CZ1317="","",Simulações!CZ1317)</f>
        <v/>
      </c>
      <c r="O1317" s="172">
        <v>1</v>
      </c>
    </row>
    <row r="1318" spans="1:15" ht="14.25" customHeight="1" x14ac:dyDescent="0.25">
      <c r="A1318" s="1" t="str">
        <f>Simulações!D1318</f>
        <v>Flores Do Oriente</v>
      </c>
      <c r="B1318" s="172" t="str">
        <f>Simulações!DK1318</f>
        <v>Sim</v>
      </c>
      <c r="C1318" s="183">
        <f>Simulações!K1318</f>
        <v>50</v>
      </c>
      <c r="D1318" s="172" t="str">
        <f>Simulações!G1318</f>
        <v>C5</v>
      </c>
      <c r="E1318" s="172" t="e">
        <f>Simulações!CH1318</f>
        <v>#N/A</v>
      </c>
      <c r="F1318" s="172">
        <f>Simulações!CI1318</f>
        <v>0</v>
      </c>
      <c r="G1318" s="172" t="e">
        <f>Simulações!CN1318</f>
        <v>#N/A</v>
      </c>
      <c r="H1318" s="172" t="str">
        <f>Simulações!CT1318</f>
        <v>Médio I</v>
      </c>
      <c r="I1318" s="172" t="str">
        <f>IF(Simulações!CU1318="","",Simulações!CU1318)</f>
        <v/>
      </c>
      <c r="J1318" s="172" t="str">
        <f>IF(Simulações!CX1318="","",Simulações!CX1318)</f>
        <v/>
      </c>
      <c r="K1318" s="176">
        <f>Simulações!AL1318</f>
        <v>0</v>
      </c>
      <c r="L1318" s="176">
        <f>Simulações!AS1318</f>
        <v>0</v>
      </c>
      <c r="M1318" s="172" t="str">
        <f>IF(Simulações!CY1318="","",Simulações!CY1318)</f>
        <v/>
      </c>
      <c r="N1318" s="172" t="str">
        <f>IF(Simulações!CZ1318="","",Simulações!CZ1318)</f>
        <v/>
      </c>
      <c r="O1318" s="172">
        <v>1</v>
      </c>
    </row>
    <row r="1319" spans="1:15" ht="14.25" customHeight="1" x14ac:dyDescent="0.25">
      <c r="A1319" s="1" t="str">
        <f>Simulações!D1319</f>
        <v>Desembargador Evandro Netto</v>
      </c>
      <c r="B1319" s="172" t="str">
        <f>Simulações!DK1319</f>
        <v>Sim</v>
      </c>
      <c r="C1319" s="183">
        <f>Simulações!K1319</f>
        <v>70</v>
      </c>
      <c r="D1319" s="172" t="str">
        <f>Simulações!G1319</f>
        <v>C5</v>
      </c>
      <c r="E1319" s="172" t="e">
        <f>Simulações!CH1319</f>
        <v>#N/A</v>
      </c>
      <c r="F1319" s="172">
        <f>Simulações!CI1319</f>
        <v>0</v>
      </c>
      <c r="G1319" s="172" t="e">
        <f>Simulações!CN1319</f>
        <v>#N/A</v>
      </c>
      <c r="H1319" s="172" t="str">
        <f>Simulações!CT1319</f>
        <v>Longo I</v>
      </c>
      <c r="I1319" s="172" t="str">
        <f>IF(Simulações!CU1319="","",Simulações!CU1319)</f>
        <v/>
      </c>
      <c r="J1319" s="172" t="str">
        <f>IF(Simulações!CX1319="","",Simulações!CX1319)</f>
        <v/>
      </c>
      <c r="K1319" s="176">
        <f>Simulações!AL1319</f>
        <v>0</v>
      </c>
      <c r="L1319" s="176">
        <f>Simulações!AS1319</f>
        <v>0</v>
      </c>
      <c r="M1319" s="172" t="str">
        <f>IF(Simulações!CY1319="","",Simulações!CY1319)</f>
        <v/>
      </c>
      <c r="N1319" s="172" t="str">
        <f>IF(Simulações!CZ1319="","",Simulações!CZ1319)</f>
        <v/>
      </c>
      <c r="O1319" s="172">
        <v>1</v>
      </c>
    </row>
    <row r="1320" spans="1:15" ht="14.25" customHeight="1" x14ac:dyDescent="0.25">
      <c r="A1320" s="1" t="str">
        <f>Simulações!D1320</f>
        <v>Desembargador Evandro Netto</v>
      </c>
      <c r="B1320" s="172" t="str">
        <f>Simulações!DK1320</f>
        <v>Sim</v>
      </c>
      <c r="C1320" s="183">
        <f>Simulações!K1320</f>
        <v>70</v>
      </c>
      <c r="D1320" s="172" t="str">
        <f>Simulações!G1320</f>
        <v>C5</v>
      </c>
      <c r="E1320" s="172" t="e">
        <f>Simulações!CH1320</f>
        <v>#N/A</v>
      </c>
      <c r="F1320" s="172">
        <f>Simulações!CI1320</f>
        <v>0</v>
      </c>
      <c r="G1320" s="172" t="e">
        <f>Simulações!CN1320</f>
        <v>#N/A</v>
      </c>
      <c r="H1320" s="172" t="str">
        <f>Simulações!CT1320</f>
        <v>Longo I</v>
      </c>
      <c r="I1320" s="172" t="str">
        <f>IF(Simulações!CU1320="","",Simulações!CU1320)</f>
        <v/>
      </c>
      <c r="J1320" s="172" t="str">
        <f>IF(Simulações!CX1320="","",Simulações!CX1320)</f>
        <v/>
      </c>
      <c r="K1320" s="176">
        <f>Simulações!AL1320</f>
        <v>0</v>
      </c>
      <c r="L1320" s="176">
        <f>Simulações!AS1320</f>
        <v>0</v>
      </c>
      <c r="M1320" s="172" t="str">
        <f>IF(Simulações!CY1320="","",Simulações!CY1320)</f>
        <v/>
      </c>
      <c r="N1320" s="172" t="str">
        <f>IF(Simulações!CZ1320="","",Simulações!CZ1320)</f>
        <v/>
      </c>
      <c r="O1320" s="172">
        <v>1</v>
      </c>
    </row>
    <row r="1321" spans="1:15" ht="14.25" customHeight="1" x14ac:dyDescent="0.25">
      <c r="A1321" s="1" t="str">
        <f>Simulações!D1321</f>
        <v>Desembargador Evandro Netto</v>
      </c>
      <c r="B1321" s="172" t="str">
        <f>Simulações!DK1321</f>
        <v>Sim</v>
      </c>
      <c r="C1321" s="183">
        <f>Simulações!K1321</f>
        <v>70</v>
      </c>
      <c r="D1321" s="172" t="str">
        <f>Simulações!G1321</f>
        <v>C5</v>
      </c>
      <c r="E1321" s="172" t="e">
        <f>Simulações!CH1321</f>
        <v>#N/A</v>
      </c>
      <c r="F1321" s="172">
        <f>Simulações!CI1321</f>
        <v>0</v>
      </c>
      <c r="G1321" s="172" t="e">
        <f>Simulações!CN1321</f>
        <v>#N/A</v>
      </c>
      <c r="H1321" s="172" t="str">
        <f>Simulações!CT1321</f>
        <v>Longo I</v>
      </c>
      <c r="I1321" s="172" t="str">
        <f>IF(Simulações!CU1321="","",Simulações!CU1321)</f>
        <v/>
      </c>
      <c r="J1321" s="172" t="str">
        <f>IF(Simulações!CX1321="","",Simulações!CX1321)</f>
        <v/>
      </c>
      <c r="K1321" s="176">
        <f>Simulações!AL1321</f>
        <v>0</v>
      </c>
      <c r="L1321" s="176">
        <f>Simulações!AS1321</f>
        <v>0</v>
      </c>
      <c r="M1321" s="172" t="str">
        <f>IF(Simulações!CY1321="","",Simulações!CY1321)</f>
        <v/>
      </c>
      <c r="N1321" s="172" t="str">
        <f>IF(Simulações!CZ1321="","",Simulações!CZ1321)</f>
        <v/>
      </c>
      <c r="O1321" s="172">
        <v>1</v>
      </c>
    </row>
    <row r="1322" spans="1:15" ht="14.25" customHeight="1" x14ac:dyDescent="0.25">
      <c r="A1322" s="1" t="str">
        <f>Simulações!D1322</f>
        <v>Ecoporanga</v>
      </c>
      <c r="B1322" s="172" t="str">
        <f>Simulações!DK1322</f>
        <v>Sim</v>
      </c>
      <c r="C1322" s="183">
        <f>Simulações!K1322</f>
        <v>50</v>
      </c>
      <c r="D1322" s="172" t="str">
        <f>Simulações!G1322</f>
        <v>-</v>
      </c>
      <c r="E1322" s="172" t="str">
        <f>Simulações!CH1322</f>
        <v>LEDSTAR</v>
      </c>
      <c r="F1322" s="172" t="str">
        <f>Simulações!CI1322</f>
        <v xml:space="preserve"> SL VT 9.1 28W</v>
      </c>
      <c r="G1322" s="172">
        <f>Simulações!CN1322</f>
        <v>28</v>
      </c>
      <c r="H1322" s="172" t="str">
        <f>Simulações!CT1322</f>
        <v>Médio I</v>
      </c>
      <c r="I1322" s="172" t="str">
        <f>IF(Simulações!CU1322="","",Simulações!CU1322)</f>
        <v/>
      </c>
      <c r="J1322" s="172" t="str">
        <f>IF(Simulações!CX1322="","",Simulações!CX1322)</f>
        <v/>
      </c>
      <c r="K1322" s="176">
        <f>Simulações!AL1322</f>
        <v>0</v>
      </c>
      <c r="L1322" s="176">
        <f>Simulações!AS1322</f>
        <v>0</v>
      </c>
      <c r="M1322" s="172" t="str">
        <f>IF(Simulações!CY1322="","",Simulações!CY1322)</f>
        <v/>
      </c>
      <c r="N1322" s="172" t="str">
        <f>IF(Simulações!CZ1322="","",Simulações!CZ1322)</f>
        <v/>
      </c>
      <c r="O1322" s="172">
        <v>1</v>
      </c>
    </row>
    <row r="1323" spans="1:15" ht="14.25" customHeight="1" x14ac:dyDescent="0.25">
      <c r="A1323" s="1" t="str">
        <f>Simulações!D1323</f>
        <v>Ecoporanga</v>
      </c>
      <c r="B1323" s="172" t="str">
        <f>Simulações!DK1323</f>
        <v>Sim</v>
      </c>
      <c r="C1323" s="183">
        <f>Simulações!K1323</f>
        <v>50</v>
      </c>
      <c r="D1323" s="172" t="str">
        <f>Simulações!G1323</f>
        <v>-</v>
      </c>
      <c r="E1323" s="172" t="str">
        <f>Simulações!CH1323</f>
        <v>SX LIGHTING</v>
      </c>
      <c r="F1323" s="172" t="str">
        <f>Simulações!CI1323</f>
        <v>SX-INEVO020HF</v>
      </c>
      <c r="G1323" s="172">
        <f>Simulações!CN1323</f>
        <v>22.5</v>
      </c>
      <c r="H1323" s="172" t="str">
        <f>Simulações!CT1323</f>
        <v>Médio I</v>
      </c>
      <c r="I1323" s="172" t="str">
        <f>IF(Simulações!CU1323="","",Simulações!CU1323)</f>
        <v/>
      </c>
      <c r="J1323" s="172" t="str">
        <f>IF(Simulações!CX1323="","",Simulações!CX1323)</f>
        <v/>
      </c>
      <c r="K1323" s="176">
        <f>Simulações!AL1323</f>
        <v>0</v>
      </c>
      <c r="L1323" s="176">
        <f>Simulações!AS1323</f>
        <v>0</v>
      </c>
      <c r="M1323" s="172" t="str">
        <f>IF(Simulações!CY1323="","",Simulações!CY1323)</f>
        <v/>
      </c>
      <c r="N1323" s="172" t="str">
        <f>IF(Simulações!CZ1323="","",Simulações!CZ1323)</f>
        <v/>
      </c>
      <c r="O1323" s="172">
        <v>1</v>
      </c>
    </row>
    <row r="1324" spans="1:15" ht="14.25" customHeight="1" x14ac:dyDescent="0.25">
      <c r="A1324" s="1" t="str">
        <f>Simulações!D1324</f>
        <v>Ecoporanga</v>
      </c>
      <c r="B1324" s="172" t="str">
        <f>Simulações!DK1324</f>
        <v>Sim</v>
      </c>
      <c r="C1324" s="183">
        <f>Simulações!K1324</f>
        <v>50</v>
      </c>
      <c r="D1324" s="172" t="str">
        <f>Simulações!G1324</f>
        <v>-</v>
      </c>
      <c r="E1324" s="172" t="e">
        <f>Simulações!CH1324</f>
        <v>#N/A</v>
      </c>
      <c r="F1324" s="172" t="str">
        <f>Simulações!CI1324</f>
        <v>SIGSAGPTLRRSSNDL_30W_38IBBRS</v>
      </c>
      <c r="G1324" s="172" t="e">
        <f>Simulações!CN1324</f>
        <v>#N/A</v>
      </c>
      <c r="H1324" s="172" t="str">
        <f>Simulações!CT1324</f>
        <v>Médio I</v>
      </c>
      <c r="I1324" s="172" t="str">
        <f>IF(Simulações!CU1324="","",Simulações!CU1324)</f>
        <v/>
      </c>
      <c r="J1324" s="172" t="str">
        <f>IF(Simulações!CX1324="","",Simulações!CX1324)</f>
        <v/>
      </c>
      <c r="K1324" s="176">
        <f>Simulações!AL1324</f>
        <v>0</v>
      </c>
      <c r="L1324" s="176">
        <f>Simulações!AS1324</f>
        <v>0</v>
      </c>
      <c r="M1324" s="172" t="str">
        <f>IF(Simulações!CY1324="","",Simulações!CY1324)</f>
        <v/>
      </c>
      <c r="N1324" s="172" t="str">
        <f>IF(Simulações!CZ1324="","",Simulações!CZ1324)</f>
        <v/>
      </c>
      <c r="O1324" s="172">
        <v>1</v>
      </c>
    </row>
    <row r="1325" spans="1:15" ht="14.25" customHeight="1" x14ac:dyDescent="0.25">
      <c r="A1325" s="1" t="str">
        <f>Simulações!D1325</f>
        <v>Lima Campos</v>
      </c>
      <c r="B1325" s="172" t="str">
        <f>Simulações!DK1325</f>
        <v>Sim</v>
      </c>
      <c r="C1325" s="183">
        <f>Simulações!K1325</f>
        <v>70</v>
      </c>
      <c r="D1325" s="172" t="str">
        <f>Simulações!G1325</f>
        <v>C5</v>
      </c>
      <c r="E1325" s="172" t="str">
        <f>Simulações!CH1325</f>
        <v>LEDSTAR</v>
      </c>
      <c r="F1325" s="172" t="str">
        <f>Simulações!CI1325</f>
        <v xml:space="preserve"> SL VT 9.1 28W</v>
      </c>
      <c r="G1325" s="172">
        <f>Simulações!CN1325</f>
        <v>28</v>
      </c>
      <c r="H1325" s="172" t="str">
        <f>Simulações!CT1325</f>
        <v>Médio II</v>
      </c>
      <c r="I1325" s="172" t="str">
        <f>IF(Simulações!CU1325="","",Simulações!CU1325)</f>
        <v/>
      </c>
      <c r="J1325" s="172" t="str">
        <f>IF(Simulações!CX1325="","",Simulações!CX1325)</f>
        <v/>
      </c>
      <c r="K1325" s="176">
        <f>Simulações!AL1325</f>
        <v>0</v>
      </c>
      <c r="L1325" s="176">
        <f>Simulações!AS1325</f>
        <v>0</v>
      </c>
      <c r="M1325" s="172" t="str">
        <f>IF(Simulações!CY1325="","",Simulações!CY1325)</f>
        <v/>
      </c>
      <c r="N1325" s="172" t="str">
        <f>IF(Simulações!CZ1325="","",Simulações!CZ1325)</f>
        <v/>
      </c>
      <c r="O1325" s="172">
        <v>1</v>
      </c>
    </row>
    <row r="1326" spans="1:15" ht="14.25" customHeight="1" x14ac:dyDescent="0.25">
      <c r="A1326" s="1" t="str">
        <f>Simulações!D1326</f>
        <v>Lima Campos</v>
      </c>
      <c r="B1326" s="172" t="str">
        <f>Simulações!DK1326</f>
        <v>Sim</v>
      </c>
      <c r="C1326" s="183">
        <f>Simulações!K1326</f>
        <v>70</v>
      </c>
      <c r="D1326" s="172" t="str">
        <f>Simulações!G1326</f>
        <v>C5</v>
      </c>
      <c r="E1326" s="172" t="str">
        <f>Simulações!CH1326</f>
        <v>SX LIGHTING</v>
      </c>
      <c r="F1326" s="172" t="str">
        <f>Simulações!CI1326</f>
        <v>SX-INEVO020HF</v>
      </c>
      <c r="G1326" s="172">
        <f>Simulações!CN1326</f>
        <v>22.5</v>
      </c>
      <c r="H1326" s="172" t="str">
        <f>Simulações!CT1326</f>
        <v>Médio II</v>
      </c>
      <c r="I1326" s="172" t="str">
        <f>IF(Simulações!CU1326="","",Simulações!CU1326)</f>
        <v/>
      </c>
      <c r="J1326" s="172" t="str">
        <f>IF(Simulações!CX1326="","",Simulações!CX1326)</f>
        <v/>
      </c>
      <c r="K1326" s="176">
        <f>Simulações!AL1326</f>
        <v>0</v>
      </c>
      <c r="L1326" s="176">
        <f>Simulações!AS1326</f>
        <v>0</v>
      </c>
      <c r="M1326" s="172" t="str">
        <f>IF(Simulações!CY1326="","",Simulações!CY1326)</f>
        <v/>
      </c>
      <c r="N1326" s="172" t="str">
        <f>IF(Simulações!CZ1326="","",Simulações!CZ1326)</f>
        <v/>
      </c>
      <c r="O1326" s="172">
        <v>1</v>
      </c>
    </row>
    <row r="1327" spans="1:15" ht="14.25" customHeight="1" x14ac:dyDescent="0.25">
      <c r="A1327" s="1" t="str">
        <f>Simulações!D1327</f>
        <v>Lima Campos</v>
      </c>
      <c r="B1327" s="172" t="str">
        <f>Simulações!DK1327</f>
        <v>Sim</v>
      </c>
      <c r="C1327" s="183">
        <f>Simulações!K1327</f>
        <v>70</v>
      </c>
      <c r="D1327" s="172" t="str">
        <f>Simulações!G1327</f>
        <v>C5</v>
      </c>
      <c r="E1327" s="172" t="e">
        <f>Simulações!CH1327</f>
        <v>#N/A</v>
      </c>
      <c r="F1327" s="172" t="str">
        <f>Simulações!CI1327</f>
        <v>SIGSAGPTLRRSSNDL_30W_38IBBRS</v>
      </c>
      <c r="G1327" s="172" t="e">
        <f>Simulações!CN1327</f>
        <v>#N/A</v>
      </c>
      <c r="H1327" s="172" t="str">
        <f>Simulações!CT1327</f>
        <v>Médio II</v>
      </c>
      <c r="I1327" s="172" t="str">
        <f>IF(Simulações!CU1327="","",Simulações!CU1327)</f>
        <v/>
      </c>
      <c r="J1327" s="172" t="str">
        <f>IF(Simulações!CX1327="","",Simulações!CX1327)</f>
        <v/>
      </c>
      <c r="K1327" s="176">
        <f>Simulações!AL1327</f>
        <v>0</v>
      </c>
      <c r="L1327" s="176">
        <f>Simulações!AS1327</f>
        <v>0</v>
      </c>
      <c r="M1327" s="172" t="str">
        <f>IF(Simulações!CY1327="","",Simulações!CY1327)</f>
        <v/>
      </c>
      <c r="N1327" s="172" t="str">
        <f>IF(Simulações!CZ1327="","",Simulações!CZ1327)</f>
        <v/>
      </c>
      <c r="O1327" s="172">
        <v>1</v>
      </c>
    </row>
    <row r="1328" spans="1:15" ht="14.25" customHeight="1" x14ac:dyDescent="0.25">
      <c r="A1328" s="1" t="str">
        <f>Simulações!D1328</f>
        <v>Professsor Pedro Augusto Carneiro Leao [Estrutural]</v>
      </c>
      <c r="B1328" s="172" t="str">
        <f>Simulações!DK1328</f>
        <v>Sim</v>
      </c>
      <c r="C1328" s="183">
        <f>Simulações!K1328</f>
        <v>96</v>
      </c>
      <c r="D1328" s="172" t="str">
        <f>Simulações!G1328</f>
        <v>C4</v>
      </c>
      <c r="E1328" s="172" t="str">
        <f>Simulações!CH1328</f>
        <v>LEDSTAR</v>
      </c>
      <c r="F1328" s="172" t="str">
        <f>Simulações!CI1328</f>
        <v xml:space="preserve"> SL VT 9.1 28W</v>
      </c>
      <c r="G1328" s="172">
        <f>Simulações!CN1328</f>
        <v>28</v>
      </c>
      <c r="H1328" s="172" t="str">
        <f>Simulações!CT1328</f>
        <v>Médio I</v>
      </c>
      <c r="I1328" s="172" t="str">
        <f>IF(Simulações!CU1328="","",Simulações!CU1328)</f>
        <v/>
      </c>
      <c r="J1328" s="172" t="str">
        <f>IF(Simulações!CX1328="","",Simulações!CX1328)</f>
        <v/>
      </c>
      <c r="K1328" s="176">
        <f>Simulações!AL1328</f>
        <v>0</v>
      </c>
      <c r="L1328" s="176">
        <f>Simulações!AS1328</f>
        <v>0</v>
      </c>
      <c r="M1328" s="172" t="str">
        <f>IF(Simulações!CY1328="","",Simulações!CY1328)</f>
        <v/>
      </c>
      <c r="N1328" s="172" t="str">
        <f>IF(Simulações!CZ1328="","",Simulações!CZ1328)</f>
        <v/>
      </c>
      <c r="O1328" s="172">
        <v>1</v>
      </c>
    </row>
    <row r="1329" spans="1:15" ht="14.25" customHeight="1" x14ac:dyDescent="0.25">
      <c r="A1329" s="1" t="str">
        <f>Simulações!D1329</f>
        <v>Professsor Pedro Augusto Carneiro Leao [Estrutural]</v>
      </c>
      <c r="B1329" s="172" t="str">
        <f>Simulações!DK1329</f>
        <v>Sim</v>
      </c>
      <c r="C1329" s="183">
        <f>Simulações!K1329</f>
        <v>96</v>
      </c>
      <c r="D1329" s="172" t="str">
        <f>Simulações!G1329</f>
        <v>C4</v>
      </c>
      <c r="E1329" s="172" t="str">
        <f>Simulações!CH1329</f>
        <v>SX LIGHTING</v>
      </c>
      <c r="F1329" s="172" t="str">
        <f>Simulações!CI1329</f>
        <v>SX-INEVO050HF</v>
      </c>
      <c r="G1329" s="172">
        <f>Simulações!CN1329</f>
        <v>50</v>
      </c>
      <c r="H1329" s="172" t="str">
        <f>Simulações!CT1329</f>
        <v>Médio I</v>
      </c>
      <c r="I1329" s="172" t="str">
        <f>IF(Simulações!CU1329="","",Simulações!CU1329)</f>
        <v/>
      </c>
      <c r="J1329" s="172" t="str">
        <f>IF(Simulações!CX1329="","",Simulações!CX1329)</f>
        <v/>
      </c>
      <c r="K1329" s="176">
        <f>Simulações!AL1329</f>
        <v>0</v>
      </c>
      <c r="L1329" s="176">
        <f>Simulações!AS1329</f>
        <v>0</v>
      </c>
      <c r="M1329" s="172" t="str">
        <f>IF(Simulações!CY1329="","",Simulações!CY1329)</f>
        <v/>
      </c>
      <c r="N1329" s="172" t="str">
        <f>IF(Simulações!CZ1329="","",Simulações!CZ1329)</f>
        <v/>
      </c>
      <c r="O1329" s="172">
        <v>1</v>
      </c>
    </row>
    <row r="1330" spans="1:15" ht="14.25" customHeight="1" x14ac:dyDescent="0.25">
      <c r="A1330" s="1" t="str">
        <f>Simulações!D1330</f>
        <v>Professsor Pedro Augusto Carneiro Leao [Estrutural]</v>
      </c>
      <c r="B1330" s="172" t="str">
        <f>Simulações!DK1330</f>
        <v>Sim</v>
      </c>
      <c r="C1330" s="183">
        <f>Simulações!K1330</f>
        <v>96</v>
      </c>
      <c r="D1330" s="172" t="str">
        <f>Simulações!G1330</f>
        <v>C4</v>
      </c>
      <c r="E1330" s="172" t="e">
        <f>Simulações!CH1330</f>
        <v>#N/A</v>
      </c>
      <c r="F1330" s="172" t="str">
        <f>Simulações!CI1330</f>
        <v>SIGSAGPTLRRSSNDL_40W_50IBBRS</v>
      </c>
      <c r="G1330" s="172" t="e">
        <f>Simulações!CN1330</f>
        <v>#N/A</v>
      </c>
      <c r="H1330" s="172" t="str">
        <f>Simulações!CT1330</f>
        <v>Médio I</v>
      </c>
      <c r="I1330" s="172" t="str">
        <f>IF(Simulações!CU1330="","",Simulações!CU1330)</f>
        <v>Curto I</v>
      </c>
      <c r="J1330" s="172" t="str">
        <f>IF(Simulações!CX1330="","",Simulações!CX1330)</f>
        <v/>
      </c>
      <c r="K1330" s="176">
        <f>Simulações!AL1330</f>
        <v>0</v>
      </c>
      <c r="L1330" s="176">
        <f>Simulações!AS1330</f>
        <v>0</v>
      </c>
      <c r="M1330" s="172" t="str">
        <f>IF(Simulações!CY1330="","",Simulações!CY1330)</f>
        <v/>
      </c>
      <c r="N1330" s="172" t="str">
        <f>IF(Simulações!CZ1330="","",Simulações!CZ1330)</f>
        <v/>
      </c>
      <c r="O1330" s="172">
        <v>1</v>
      </c>
    </row>
    <row r="1331" spans="1:15" ht="14.25" customHeight="1" x14ac:dyDescent="0.25">
      <c r="A1331" s="1" t="str">
        <f>Simulações!D1331</f>
        <v>Cosmorama [Estrutural]</v>
      </c>
      <c r="B1331" s="172" t="str">
        <f>Simulações!DK1331</f>
        <v>Sim</v>
      </c>
      <c r="C1331" s="183">
        <f>Simulações!K1331</f>
        <v>70</v>
      </c>
      <c r="D1331" s="172" t="str">
        <f>Simulações!G1331</f>
        <v>C4</v>
      </c>
      <c r="E1331" s="172" t="str">
        <f>Simulações!CH1331</f>
        <v>LEDSTAR</v>
      </c>
      <c r="F1331" s="172" t="str">
        <f>Simulações!CI1331</f>
        <v xml:space="preserve"> SL VT 9.1 35W</v>
      </c>
      <c r="G1331" s="172">
        <f>Simulações!CN1331</f>
        <v>35</v>
      </c>
      <c r="H1331" s="172" t="str">
        <f>Simulações!CT1331</f>
        <v>Médio II</v>
      </c>
      <c r="I1331" s="172" t="str">
        <f>IF(Simulações!CU1331="","",Simulações!CU1331)</f>
        <v/>
      </c>
      <c r="J1331" s="172" t="str">
        <f>IF(Simulações!CX1331="","",Simulações!CX1331)</f>
        <v/>
      </c>
      <c r="K1331" s="176">
        <f>Simulações!AL1331</f>
        <v>0</v>
      </c>
      <c r="L1331" s="176">
        <f>Simulações!AS1331</f>
        <v>0</v>
      </c>
      <c r="M1331" s="172" t="str">
        <f>IF(Simulações!CY1331="","",Simulações!CY1331)</f>
        <v/>
      </c>
      <c r="N1331" s="172" t="str">
        <f>IF(Simulações!CZ1331="","",Simulações!CZ1331)</f>
        <v/>
      </c>
      <c r="O1331" s="172">
        <v>1</v>
      </c>
    </row>
    <row r="1332" spans="1:15" ht="14.25" customHeight="1" x14ac:dyDescent="0.25">
      <c r="A1332" s="1" t="str">
        <f>Simulações!D1332</f>
        <v>Cosmorama [Estrutural]</v>
      </c>
      <c r="B1332" s="172" t="str">
        <f>Simulações!DK1332</f>
        <v>Sim</v>
      </c>
      <c r="C1332" s="183">
        <f>Simulações!K1332</f>
        <v>70</v>
      </c>
      <c r="D1332" s="172" t="str">
        <f>Simulações!G1332</f>
        <v>C4</v>
      </c>
      <c r="E1332" s="172" t="str">
        <f>Simulações!CH1332</f>
        <v>SX LIGHTING</v>
      </c>
      <c r="F1332" s="172" t="str">
        <f>Simulações!CI1332</f>
        <v>SX-INEVO030HF</v>
      </c>
      <c r="G1332" s="172">
        <f>Simulações!CN1332</f>
        <v>31</v>
      </c>
      <c r="H1332" s="172" t="str">
        <f>Simulações!CT1332</f>
        <v>Médio II</v>
      </c>
      <c r="I1332" s="172" t="str">
        <f>IF(Simulações!CU1332="","",Simulações!CU1332)</f>
        <v/>
      </c>
      <c r="J1332" s="172" t="str">
        <f>IF(Simulações!CX1332="","",Simulações!CX1332)</f>
        <v/>
      </c>
      <c r="K1332" s="176">
        <f>Simulações!AL1332</f>
        <v>0</v>
      </c>
      <c r="L1332" s="176">
        <f>Simulações!AS1332</f>
        <v>0</v>
      </c>
      <c r="M1332" s="172" t="str">
        <f>IF(Simulações!CY1332="","",Simulações!CY1332)</f>
        <v/>
      </c>
      <c r="N1332" s="172" t="str">
        <f>IF(Simulações!CZ1332="","",Simulações!CZ1332)</f>
        <v/>
      </c>
      <c r="O1332" s="172">
        <v>1</v>
      </c>
    </row>
    <row r="1333" spans="1:15" ht="14.25" customHeight="1" x14ac:dyDescent="0.25">
      <c r="A1333" s="1" t="str">
        <f>Simulações!D1333</f>
        <v>Cosmorama [Estrutural]</v>
      </c>
      <c r="B1333" s="172" t="str">
        <f>Simulações!DK1333</f>
        <v>Sim</v>
      </c>
      <c r="C1333" s="183">
        <f>Simulações!K1333</f>
        <v>70</v>
      </c>
      <c r="D1333" s="172" t="str">
        <f>Simulações!G1333</f>
        <v>C4</v>
      </c>
      <c r="E1333" s="172" t="e">
        <f>Simulações!CH1333</f>
        <v>#N/A</v>
      </c>
      <c r="F1333" s="172" t="str">
        <f>Simulações!CI1333</f>
        <v>SIGSAGPTLRRSSNDL_30W_38IBBRS</v>
      </c>
      <c r="G1333" s="172" t="e">
        <f>Simulações!CN1333</f>
        <v>#N/A</v>
      </c>
      <c r="H1333" s="172" t="str">
        <f>Simulações!CT1333</f>
        <v>Médio II</v>
      </c>
      <c r="I1333" s="172" t="str">
        <f>IF(Simulações!CU1333="","",Simulações!CU1333)</f>
        <v/>
      </c>
      <c r="J1333" s="172" t="str">
        <f>IF(Simulações!CX1333="","",Simulações!CX1333)</f>
        <v/>
      </c>
      <c r="K1333" s="176">
        <f>Simulações!AL1333</f>
        <v>0</v>
      </c>
      <c r="L1333" s="176">
        <f>Simulações!AS1333</f>
        <v>0</v>
      </c>
      <c r="M1333" s="172" t="str">
        <f>IF(Simulações!CY1333="","",Simulações!CY1333)</f>
        <v/>
      </c>
      <c r="N1333" s="172" t="str">
        <f>IF(Simulações!CZ1333="","",Simulações!CZ1333)</f>
        <v/>
      </c>
      <c r="O1333" s="172">
        <v>1</v>
      </c>
    </row>
    <row r="1334" spans="1:15" ht="14.25" customHeight="1" x14ac:dyDescent="0.25">
      <c r="A1334" s="1" t="str">
        <f>Simulações!D1334</f>
        <v>Rua Padre Bernardino Pessoa [IAE]</v>
      </c>
      <c r="B1334" s="172" t="str">
        <f>Simulações!DK1334</f>
        <v>Sim</v>
      </c>
      <c r="C1334" s="183">
        <f>Simulações!K1334</f>
        <v>96</v>
      </c>
      <c r="D1334" s="172" t="str">
        <f>Simulações!G1334</f>
        <v>C4</v>
      </c>
      <c r="E1334" s="172" t="str">
        <f>Simulações!CH1334</f>
        <v>LEDSTAR</v>
      </c>
      <c r="F1334" s="172" t="str">
        <f>Simulações!CI1334</f>
        <v xml:space="preserve"> SL VT 9.1 44W</v>
      </c>
      <c r="G1334" s="172">
        <f>Simulações!CN1334</f>
        <v>44</v>
      </c>
      <c r="H1334" s="172" t="str">
        <f>Simulações!CT1334</f>
        <v>Longo I</v>
      </c>
      <c r="I1334" s="172" t="str">
        <f>IF(Simulações!CU1334="","",Simulações!CU1334)</f>
        <v/>
      </c>
      <c r="J1334" s="172" t="str">
        <f>IF(Simulações!CX1334="","",Simulações!CX1334)</f>
        <v/>
      </c>
      <c r="K1334" s="176">
        <f>Simulações!AL1334</f>
        <v>0</v>
      </c>
      <c r="L1334" s="176">
        <f>Simulações!AS1334</f>
        <v>0</v>
      </c>
      <c r="M1334" s="172" t="str">
        <f>IF(Simulações!CY1334="","",Simulações!CY1334)</f>
        <v/>
      </c>
      <c r="N1334" s="172" t="str">
        <f>IF(Simulações!CZ1334="","",Simulações!CZ1334)</f>
        <v/>
      </c>
      <c r="O1334" s="172">
        <v>1</v>
      </c>
    </row>
    <row r="1335" spans="1:15" ht="14.25" customHeight="1" x14ac:dyDescent="0.25">
      <c r="A1335" s="1" t="str">
        <f>Simulações!D1335</f>
        <v>Rua Padre Bernardino Pessoa [IAE]</v>
      </c>
      <c r="B1335" s="172" t="str">
        <f>Simulações!DK1335</f>
        <v>Sim</v>
      </c>
      <c r="C1335" s="183">
        <f>Simulações!K1335</f>
        <v>96</v>
      </c>
      <c r="D1335" s="172" t="str">
        <f>Simulações!G1335</f>
        <v>C4</v>
      </c>
      <c r="E1335" s="172" t="str">
        <f>Simulações!CH1335</f>
        <v>SX LIGHTING</v>
      </c>
      <c r="F1335" s="172" t="str">
        <f>Simulações!CI1335</f>
        <v>SX-INEVO050HF</v>
      </c>
      <c r="G1335" s="172">
        <f>Simulações!CN1335</f>
        <v>50</v>
      </c>
      <c r="H1335" s="172" t="str">
        <f>Simulações!CT1335</f>
        <v>Longo I</v>
      </c>
      <c r="I1335" s="172" t="str">
        <f>IF(Simulações!CU1335="","",Simulações!CU1335)</f>
        <v/>
      </c>
      <c r="J1335" s="172" t="str">
        <f>IF(Simulações!CX1335="","",Simulações!CX1335)</f>
        <v/>
      </c>
      <c r="K1335" s="176">
        <f>Simulações!AL1335</f>
        <v>0</v>
      </c>
      <c r="L1335" s="176">
        <f>Simulações!AS1335</f>
        <v>0</v>
      </c>
      <c r="M1335" s="172" t="str">
        <f>IF(Simulações!CY1335="","",Simulações!CY1335)</f>
        <v/>
      </c>
      <c r="N1335" s="172" t="str">
        <f>IF(Simulações!CZ1335="","",Simulações!CZ1335)</f>
        <v/>
      </c>
      <c r="O1335" s="172">
        <v>1</v>
      </c>
    </row>
    <row r="1336" spans="1:15" ht="14.25" customHeight="1" x14ac:dyDescent="0.25">
      <c r="A1336" s="1" t="str">
        <f>Simulações!D1336</f>
        <v>Rua Padre Bernardino Pessoa [IAE]</v>
      </c>
      <c r="B1336" s="172" t="str">
        <f>Simulações!DK1336</f>
        <v>Sim</v>
      </c>
      <c r="C1336" s="183">
        <f>Simulações!K1336</f>
        <v>96</v>
      </c>
      <c r="D1336" s="172" t="str">
        <f>Simulações!G1336</f>
        <v>C4</v>
      </c>
      <c r="E1336" s="172" t="e">
        <f>Simulações!CH1336</f>
        <v>#N/A</v>
      </c>
      <c r="F1336" s="172" t="str">
        <f>Simulações!CI1336</f>
        <v>SIGSAGPTLRRSSNDL_60W_73IBBRS</v>
      </c>
      <c r="G1336" s="172" t="e">
        <f>Simulações!CN1336</f>
        <v>#N/A</v>
      </c>
      <c r="H1336" s="172" t="str">
        <f>Simulações!CT1336</f>
        <v>Longo I</v>
      </c>
      <c r="I1336" s="172" t="str">
        <f>IF(Simulações!CU1336="","",Simulações!CU1336)</f>
        <v/>
      </c>
      <c r="J1336" s="172" t="str">
        <f>IF(Simulações!CX1336="","",Simulações!CX1336)</f>
        <v/>
      </c>
      <c r="K1336" s="176">
        <f>Simulações!AL1336</f>
        <v>0</v>
      </c>
      <c r="L1336" s="176">
        <f>Simulações!AS1336</f>
        <v>0</v>
      </c>
      <c r="M1336" s="172" t="str">
        <f>IF(Simulações!CY1336="","",Simulações!CY1336)</f>
        <v/>
      </c>
      <c r="N1336" s="172" t="str">
        <f>IF(Simulações!CZ1336="","",Simulações!CZ1336)</f>
        <v/>
      </c>
      <c r="O1336" s="172">
        <v>1</v>
      </c>
    </row>
    <row r="1337" spans="1:15" ht="14.25" customHeight="1" x14ac:dyDescent="0.25">
      <c r="A1337" s="1" t="str">
        <f>Simulações!D1337</f>
        <v>Mal. Mascarenhas De Morais [Estrutural]</v>
      </c>
      <c r="B1337" s="172" t="str">
        <f>Simulações!DK1337</f>
        <v>Sim</v>
      </c>
      <c r="C1337" s="183">
        <f>Simulações!K1337</f>
        <v>120</v>
      </c>
      <c r="D1337" s="172" t="str">
        <f>Simulações!G1337</f>
        <v>C4</v>
      </c>
      <c r="E1337" s="172" t="str">
        <f>Simulações!CH1337</f>
        <v>LEDSTAR</v>
      </c>
      <c r="F1337" s="172" t="str">
        <f>Simulações!CI1337</f>
        <v xml:space="preserve"> SL VT 9.1 35W</v>
      </c>
      <c r="G1337" s="172">
        <f>Simulações!CN1337</f>
        <v>35</v>
      </c>
      <c r="H1337" s="172" t="str">
        <f>Simulações!CT1337</f>
        <v>Longo I</v>
      </c>
      <c r="I1337" s="172" t="str">
        <f>IF(Simulações!CU1337="","",Simulações!CU1337)</f>
        <v>Longo II</v>
      </c>
      <c r="J1337" s="172" t="str">
        <f>IF(Simulações!CX1337="","",Simulações!CX1337)</f>
        <v>APS/APC</v>
      </c>
      <c r="K1337" s="176">
        <f>Simulações!AL1337</f>
        <v>0</v>
      </c>
      <c r="L1337" s="176">
        <f>Simulações!AS1337</f>
        <v>0</v>
      </c>
      <c r="M1337" s="172">
        <f>IF(Simulações!CY1337="","",Simulações!CY1337)</f>
        <v>1</v>
      </c>
      <c r="N1337" s="172">
        <f>IF(Simulações!CZ1337="","",Simulações!CZ1337)</f>
        <v>1</v>
      </c>
      <c r="O1337" s="172">
        <v>1</v>
      </c>
    </row>
    <row r="1338" spans="1:15" ht="14.25" customHeight="1" x14ac:dyDescent="0.25">
      <c r="A1338" s="1" t="str">
        <f>Simulações!D1338</f>
        <v>Mal. Mascarenhas De Morais [Estrutural]</v>
      </c>
      <c r="B1338" s="172" t="str">
        <f>Simulações!DK1338</f>
        <v>Sim</v>
      </c>
      <c r="C1338" s="183">
        <f>Simulações!K1338</f>
        <v>120</v>
      </c>
      <c r="D1338" s="172" t="str">
        <f>Simulações!G1338</f>
        <v>C4</v>
      </c>
      <c r="E1338" s="172" t="str">
        <f>Simulações!CH1338</f>
        <v>SX LIGHTING</v>
      </c>
      <c r="F1338" s="172" t="str">
        <f>Simulações!CI1338</f>
        <v>SX-INEVO030HF</v>
      </c>
      <c r="G1338" s="172">
        <f>Simulações!CN1338</f>
        <v>31</v>
      </c>
      <c r="H1338" s="172" t="str">
        <f>Simulações!CT1338</f>
        <v>Longo I</v>
      </c>
      <c r="I1338" s="172" t="str">
        <f>IF(Simulações!CU1338="","",Simulações!CU1338)</f>
        <v>Longo II</v>
      </c>
      <c r="J1338" s="172" t="str">
        <f>IF(Simulações!CX1338="","",Simulações!CX1338)</f>
        <v>APS/APC</v>
      </c>
      <c r="K1338" s="176">
        <f>Simulações!AL1338</f>
        <v>0</v>
      </c>
      <c r="L1338" s="176">
        <f>Simulações!AS1338</f>
        <v>0</v>
      </c>
      <c r="M1338" s="172">
        <f>IF(Simulações!CY1338="","",Simulações!CY1338)</f>
        <v>1</v>
      </c>
      <c r="N1338" s="172">
        <f>IF(Simulações!CZ1338="","",Simulações!CZ1338)</f>
        <v>1</v>
      </c>
      <c r="O1338" s="172">
        <v>1</v>
      </c>
    </row>
    <row r="1339" spans="1:15" ht="14.25" customHeight="1" x14ac:dyDescent="0.25">
      <c r="A1339" s="1" t="str">
        <f>Simulações!D1339</f>
        <v>Mal. Mascarenhas De Morais [Estrutural]</v>
      </c>
      <c r="B1339" s="172" t="str">
        <f>Simulações!DK1339</f>
        <v>Sim</v>
      </c>
      <c r="C1339" s="183">
        <f>Simulações!K1339</f>
        <v>120</v>
      </c>
      <c r="D1339" s="172" t="str">
        <f>Simulações!G1339</f>
        <v>C4</v>
      </c>
      <c r="E1339" s="172" t="e">
        <f>Simulações!CH1339</f>
        <v>#N/A</v>
      </c>
      <c r="F1339" s="172" t="str">
        <f>Simulações!CI1339</f>
        <v>SIGSAGPTLRRSSNDL_30W_38IBBRS</v>
      </c>
      <c r="G1339" s="172" t="e">
        <f>Simulações!CN1339</f>
        <v>#N/A</v>
      </c>
      <c r="H1339" s="172" t="str">
        <f>Simulações!CT1339</f>
        <v>Longo I</v>
      </c>
      <c r="I1339" s="172" t="str">
        <f>IF(Simulações!CU1339="","",Simulações!CU1339)</f>
        <v>Longo II</v>
      </c>
      <c r="J1339" s="172" t="str">
        <f>IF(Simulações!CX1339="","",Simulações!CX1339)</f>
        <v>APS/APC</v>
      </c>
      <c r="K1339" s="176">
        <f>Simulações!AL1339</f>
        <v>0</v>
      </c>
      <c r="L1339" s="176">
        <f>Simulações!AS1339</f>
        <v>0</v>
      </c>
      <c r="M1339" s="172">
        <f>IF(Simulações!CY1339="","",Simulações!CY1339)</f>
        <v>1</v>
      </c>
      <c r="N1339" s="172">
        <f>IF(Simulações!CZ1339="","",Simulações!CZ1339)</f>
        <v>1</v>
      </c>
      <c r="O1339" s="172">
        <v>1</v>
      </c>
    </row>
    <row r="1340" spans="1:15" ht="14.25" customHeight="1" x14ac:dyDescent="0.25">
      <c r="A1340" s="1" t="str">
        <f>Simulações!D1340</f>
        <v>Nicolau Copernico [Estrutural]</v>
      </c>
      <c r="B1340" s="172" t="str">
        <f>Simulações!DK1340</f>
        <v>Sim</v>
      </c>
      <c r="C1340" s="183">
        <f>Simulações!K1340</f>
        <v>96</v>
      </c>
      <c r="D1340" s="172" t="str">
        <f>Simulações!G1340</f>
        <v>C5</v>
      </c>
      <c r="E1340" s="172" t="str">
        <f>Simulações!CH1340</f>
        <v>LEDSTAR</v>
      </c>
      <c r="F1340" s="172" t="str">
        <f>Simulações!CI1340</f>
        <v xml:space="preserve"> SL VT 9.1 35W</v>
      </c>
      <c r="G1340" s="172">
        <f>Simulações!CN1340</f>
        <v>35</v>
      </c>
      <c r="H1340" s="172" t="str">
        <f>Simulações!CT1340</f>
        <v>Médio I</v>
      </c>
      <c r="I1340" s="172" t="str">
        <f>IF(Simulações!CU1340="","",Simulações!CU1340)</f>
        <v/>
      </c>
      <c r="J1340" s="172" t="str">
        <f>IF(Simulações!CX1340="","",Simulações!CX1340)</f>
        <v/>
      </c>
      <c r="K1340" s="176">
        <f>Simulações!AL1340</f>
        <v>0</v>
      </c>
      <c r="L1340" s="176">
        <f>Simulações!AS1340</f>
        <v>0</v>
      </c>
      <c r="M1340" s="172" t="str">
        <f>IF(Simulações!CY1340="","",Simulações!CY1340)</f>
        <v/>
      </c>
      <c r="N1340" s="172" t="str">
        <f>IF(Simulações!CZ1340="","",Simulações!CZ1340)</f>
        <v/>
      </c>
      <c r="O1340" s="172">
        <v>1</v>
      </c>
    </row>
    <row r="1341" spans="1:15" ht="14.25" customHeight="1" x14ac:dyDescent="0.25">
      <c r="A1341" s="1" t="str">
        <f>Simulações!D1341</f>
        <v>Nicolau Copernico [Estrutural]</v>
      </c>
      <c r="B1341" s="172" t="str">
        <f>Simulações!DK1341</f>
        <v>Sim</v>
      </c>
      <c r="C1341" s="183">
        <f>Simulações!K1341</f>
        <v>96</v>
      </c>
      <c r="D1341" s="172" t="str">
        <f>Simulações!G1341</f>
        <v>C5</v>
      </c>
      <c r="E1341" s="172" t="str">
        <f>Simulações!CH1341</f>
        <v>SX LIGHTING</v>
      </c>
      <c r="F1341" s="172" t="str">
        <f>Simulações!CI1341</f>
        <v>SX-INEVO040HF</v>
      </c>
      <c r="G1341" s="172">
        <f>Simulações!CN1341</f>
        <v>39</v>
      </c>
      <c r="H1341" s="172" t="str">
        <f>Simulações!CT1341</f>
        <v>Médio I</v>
      </c>
      <c r="I1341" s="172" t="str">
        <f>IF(Simulações!CU1341="","",Simulações!CU1341)</f>
        <v/>
      </c>
      <c r="J1341" s="172" t="str">
        <f>IF(Simulações!CX1341="","",Simulações!CX1341)</f>
        <v/>
      </c>
      <c r="K1341" s="176">
        <f>Simulações!AL1341</f>
        <v>0</v>
      </c>
      <c r="L1341" s="176">
        <f>Simulações!AS1341</f>
        <v>0</v>
      </c>
      <c r="M1341" s="172" t="str">
        <f>IF(Simulações!CY1341="","",Simulações!CY1341)</f>
        <v/>
      </c>
      <c r="N1341" s="172" t="str">
        <f>IF(Simulações!CZ1341="","",Simulações!CZ1341)</f>
        <v/>
      </c>
      <c r="O1341" s="172">
        <v>1</v>
      </c>
    </row>
    <row r="1342" spans="1:15" ht="14.25" customHeight="1" x14ac:dyDescent="0.25">
      <c r="A1342" s="1" t="str">
        <f>Simulações!D1342</f>
        <v>Nicolau Copernico [Estrutural]</v>
      </c>
      <c r="B1342" s="172" t="str">
        <f>Simulações!DK1342</f>
        <v>Sim</v>
      </c>
      <c r="C1342" s="183">
        <f>Simulações!K1342</f>
        <v>96</v>
      </c>
      <c r="D1342" s="172" t="str">
        <f>Simulações!G1342</f>
        <v>C5</v>
      </c>
      <c r="E1342" s="172" t="e">
        <f>Simulações!CH1342</f>
        <v>#N/A</v>
      </c>
      <c r="F1342" s="172" t="str">
        <f>Simulações!CI1342</f>
        <v>SIGSAGPTLRRSSNDL_40W_50IBBRS</v>
      </c>
      <c r="G1342" s="172" t="e">
        <f>Simulações!CN1342</f>
        <v>#N/A</v>
      </c>
      <c r="H1342" s="172" t="str">
        <f>Simulações!CT1342</f>
        <v>Médio I</v>
      </c>
      <c r="I1342" s="172" t="str">
        <f>IF(Simulações!CU1342="","",Simulações!CU1342)</f>
        <v/>
      </c>
      <c r="J1342" s="172" t="str">
        <f>IF(Simulações!CX1342="","",Simulações!CX1342)</f>
        <v/>
      </c>
      <c r="K1342" s="176">
        <f>Simulações!AL1342</f>
        <v>0</v>
      </c>
      <c r="L1342" s="176">
        <f>Simulações!AS1342</f>
        <v>0</v>
      </c>
      <c r="M1342" s="172" t="str">
        <f>IF(Simulações!CY1342="","",Simulações!CY1342)</f>
        <v/>
      </c>
      <c r="N1342" s="172" t="str">
        <f>IF(Simulações!CZ1342="","",Simulações!CZ1342)</f>
        <v/>
      </c>
      <c r="O1342" s="172">
        <v>1</v>
      </c>
    </row>
    <row r="1343" spans="1:15" ht="14.25" customHeight="1" x14ac:dyDescent="0.25">
      <c r="A1343" s="1" t="str">
        <f>Simulações!D1343</f>
        <v>Mal. Mascarenhas De Morais [Estrutural]</v>
      </c>
      <c r="B1343" s="172" t="str">
        <f>Simulações!DK1343</f>
        <v>Sim</v>
      </c>
      <c r="C1343" s="183">
        <f>Simulações!K1343</f>
        <v>120</v>
      </c>
      <c r="D1343" s="172" t="str">
        <f>Simulações!G1343</f>
        <v>C5</v>
      </c>
      <c r="E1343" s="172" t="str">
        <f>Simulações!CH1343</f>
        <v>LEDSTAR</v>
      </c>
      <c r="F1343" s="172" t="str">
        <f>Simulações!CI1343</f>
        <v xml:space="preserve"> SL VT 9.1 44W</v>
      </c>
      <c r="G1343" s="172">
        <f>Simulações!CN1343</f>
        <v>44</v>
      </c>
      <c r="H1343" s="172" t="str">
        <f>Simulações!CT1343</f>
        <v>Longo I</v>
      </c>
      <c r="I1343" s="172" t="str">
        <f>IF(Simulações!CU1343="","",Simulações!CU1343)</f>
        <v>Curto I</v>
      </c>
      <c r="J1343" s="172" t="str">
        <f>IF(Simulações!CX1343="","",Simulações!CX1343)</f>
        <v/>
      </c>
      <c r="K1343" s="176">
        <f>Simulações!AL1343</f>
        <v>0</v>
      </c>
      <c r="L1343" s="176">
        <f>Simulações!AS1343</f>
        <v>0</v>
      </c>
      <c r="M1343" s="172" t="str">
        <f>IF(Simulações!CY1343="","",Simulações!CY1343)</f>
        <v/>
      </c>
      <c r="N1343" s="172" t="str">
        <f>IF(Simulações!CZ1343="","",Simulações!CZ1343)</f>
        <v/>
      </c>
      <c r="O1343" s="172">
        <v>1</v>
      </c>
    </row>
    <row r="1344" spans="1:15" ht="14.25" customHeight="1" x14ac:dyDescent="0.25">
      <c r="A1344" s="1" t="str">
        <f>Simulações!D1344</f>
        <v>Mal. Mascarenhas De Morais [Estrutural]</v>
      </c>
      <c r="B1344" s="172" t="str">
        <f>Simulações!DK1344</f>
        <v>Sim</v>
      </c>
      <c r="C1344" s="183">
        <f>Simulações!K1344</f>
        <v>120</v>
      </c>
      <c r="D1344" s="172" t="str">
        <f>Simulações!G1344</f>
        <v>C5</v>
      </c>
      <c r="E1344" s="172" t="str">
        <f>Simulações!CH1344</f>
        <v>SX LIGHTING</v>
      </c>
      <c r="F1344" s="172" t="str">
        <f>Simulações!CI1344</f>
        <v>SX-INEVO050HF</v>
      </c>
      <c r="G1344" s="172">
        <f>Simulações!CN1344</f>
        <v>50</v>
      </c>
      <c r="H1344" s="172" t="str">
        <f>Simulações!CT1344</f>
        <v>Longo I</v>
      </c>
      <c r="I1344" s="172" t="str">
        <f>IF(Simulações!CU1344="","",Simulações!CU1344)</f>
        <v>Curto I</v>
      </c>
      <c r="J1344" s="172" t="str">
        <f>IF(Simulações!CX1344="","",Simulações!CX1344)</f>
        <v/>
      </c>
      <c r="K1344" s="176">
        <f>Simulações!AL1344</f>
        <v>0</v>
      </c>
      <c r="L1344" s="176">
        <f>Simulações!AS1344</f>
        <v>0</v>
      </c>
      <c r="M1344" s="172" t="str">
        <f>IF(Simulações!CY1344="","",Simulações!CY1344)</f>
        <v/>
      </c>
      <c r="N1344" s="172" t="str">
        <f>IF(Simulações!CZ1344="","",Simulações!CZ1344)</f>
        <v/>
      </c>
      <c r="O1344" s="172">
        <v>1</v>
      </c>
    </row>
    <row r="1345" spans="1:15" ht="14.25" customHeight="1" x14ac:dyDescent="0.25">
      <c r="A1345" s="1" t="str">
        <f>Simulações!D1345</f>
        <v>Mal. Mascarenhas De Morais [Estrutural]</v>
      </c>
      <c r="B1345" s="172" t="str">
        <f>Simulações!DK1345</f>
        <v>Sim</v>
      </c>
      <c r="C1345" s="183">
        <f>Simulações!K1345</f>
        <v>120</v>
      </c>
      <c r="D1345" s="172" t="str">
        <f>Simulações!G1345</f>
        <v>C5</v>
      </c>
      <c r="E1345" s="172" t="e">
        <f>Simulações!CH1345</f>
        <v>#N/A</v>
      </c>
      <c r="F1345" s="172" t="str">
        <f>Simulações!CI1345</f>
        <v>SIGSAGPTLRRSSNDL_30W_38IBBRS</v>
      </c>
      <c r="G1345" s="172" t="e">
        <f>Simulações!CN1345</f>
        <v>#N/A</v>
      </c>
      <c r="H1345" s="172" t="str">
        <f>Simulações!CT1345</f>
        <v>Longo I</v>
      </c>
      <c r="I1345" s="172" t="str">
        <f>IF(Simulações!CU1345="","",Simulações!CU1345)</f>
        <v>Curto I</v>
      </c>
      <c r="J1345" s="172" t="str">
        <f>IF(Simulações!CX1345="","",Simulações!CX1345)</f>
        <v/>
      </c>
      <c r="K1345" s="176">
        <f>Simulações!AL1345</f>
        <v>0</v>
      </c>
      <c r="L1345" s="176">
        <f>Simulações!AS1345</f>
        <v>0</v>
      </c>
      <c r="M1345" s="172" t="str">
        <f>IF(Simulações!CY1345="","",Simulações!CY1345)</f>
        <v/>
      </c>
      <c r="N1345" s="172" t="str">
        <f>IF(Simulações!CZ1345="","",Simulações!CZ1345)</f>
        <v/>
      </c>
      <c r="O1345" s="172">
        <v>1</v>
      </c>
    </row>
    <row r="1346" spans="1:15" ht="14.25" customHeight="1" x14ac:dyDescent="0.25">
      <c r="A1346" s="1" t="str">
        <f>Simulações!D1346</f>
        <v>Moacir De Albuquerque [Estrutural]</v>
      </c>
      <c r="B1346" s="172" t="str">
        <f>Simulações!DK1346</f>
        <v>Sim</v>
      </c>
      <c r="C1346" s="183">
        <f>Simulações!K1346</f>
        <v>96</v>
      </c>
      <c r="D1346" s="172" t="str">
        <f>Simulações!G1346</f>
        <v>C4</v>
      </c>
      <c r="E1346" s="172" t="str">
        <f>Simulações!CH1346</f>
        <v>LEDSTAR</v>
      </c>
      <c r="F1346" s="172" t="str">
        <f>Simulações!CI1346</f>
        <v xml:space="preserve"> SL VT 9.1 44W</v>
      </c>
      <c r="G1346" s="172">
        <f>Simulações!CN1346</f>
        <v>44</v>
      </c>
      <c r="H1346" s="172" t="str">
        <f>Simulações!CT1346</f>
        <v>Médio I</v>
      </c>
      <c r="I1346" s="172" t="str">
        <f>IF(Simulações!CU1346="","",Simulações!CU1346)</f>
        <v/>
      </c>
      <c r="J1346" s="172" t="str">
        <f>IF(Simulações!CX1346="","",Simulações!CX1346)</f>
        <v/>
      </c>
      <c r="K1346" s="176">
        <f>Simulações!AL1346</f>
        <v>0</v>
      </c>
      <c r="L1346" s="176">
        <f>Simulações!AS1346</f>
        <v>0</v>
      </c>
      <c r="M1346" s="172" t="str">
        <f>IF(Simulações!CY1346="","",Simulações!CY1346)</f>
        <v/>
      </c>
      <c r="N1346" s="172" t="str">
        <f>IF(Simulações!CZ1346="","",Simulações!CZ1346)</f>
        <v/>
      </c>
      <c r="O1346" s="172">
        <v>1</v>
      </c>
    </row>
    <row r="1347" spans="1:15" ht="14.25" customHeight="1" x14ac:dyDescent="0.25">
      <c r="A1347" s="1" t="str">
        <f>Simulações!D1347</f>
        <v>Moacir De Albuquerque [Estrutural]</v>
      </c>
      <c r="B1347" s="172" t="str">
        <f>Simulações!DK1347</f>
        <v>Sim</v>
      </c>
      <c r="C1347" s="183">
        <f>Simulações!K1347</f>
        <v>96</v>
      </c>
      <c r="D1347" s="172" t="str">
        <f>Simulações!G1347</f>
        <v>C4</v>
      </c>
      <c r="E1347" s="172" t="str">
        <f>Simulações!CH1347</f>
        <v>SX LIGHTING</v>
      </c>
      <c r="F1347" s="172" t="str">
        <f>Simulações!CI1347</f>
        <v>SX-INEVO040HF</v>
      </c>
      <c r="G1347" s="172">
        <f>Simulações!CN1347</f>
        <v>39</v>
      </c>
      <c r="H1347" s="172" t="str">
        <f>Simulações!CT1347</f>
        <v>Médio I</v>
      </c>
      <c r="I1347" s="172" t="str">
        <f>IF(Simulações!CU1347="","",Simulações!CU1347)</f>
        <v/>
      </c>
      <c r="J1347" s="172" t="str">
        <f>IF(Simulações!CX1347="","",Simulações!CX1347)</f>
        <v/>
      </c>
      <c r="K1347" s="176">
        <f>Simulações!AL1347</f>
        <v>0</v>
      </c>
      <c r="L1347" s="176">
        <f>Simulações!AS1347</f>
        <v>0</v>
      </c>
      <c r="M1347" s="172" t="str">
        <f>IF(Simulações!CY1347="","",Simulações!CY1347)</f>
        <v/>
      </c>
      <c r="N1347" s="172" t="str">
        <f>IF(Simulações!CZ1347="","",Simulações!CZ1347)</f>
        <v/>
      </c>
      <c r="O1347" s="172">
        <v>1</v>
      </c>
    </row>
    <row r="1348" spans="1:15" ht="14.25" customHeight="1" x14ac:dyDescent="0.25">
      <c r="A1348" s="1" t="str">
        <f>Simulações!D1348</f>
        <v>Moacir De Albuquerque [Estrutural]</v>
      </c>
      <c r="B1348" s="172" t="str">
        <f>Simulações!DK1348</f>
        <v>Sim</v>
      </c>
      <c r="C1348" s="183">
        <f>Simulações!K1348</f>
        <v>96</v>
      </c>
      <c r="D1348" s="172" t="str">
        <f>Simulações!G1348</f>
        <v>C4</v>
      </c>
      <c r="E1348" s="172" t="e">
        <f>Simulações!CH1348</f>
        <v>#N/A</v>
      </c>
      <c r="F1348" s="172" t="str">
        <f>Simulações!CI1348</f>
        <v>SIGSAGPTLRRSSNDL_40W_50IBBRS</v>
      </c>
      <c r="G1348" s="172" t="e">
        <f>Simulações!CN1348</f>
        <v>#N/A</v>
      </c>
      <c r="H1348" s="172" t="str">
        <f>Simulações!CT1348</f>
        <v>Médio I</v>
      </c>
      <c r="I1348" s="172" t="str">
        <f>IF(Simulações!CU1348="","",Simulações!CU1348)</f>
        <v/>
      </c>
      <c r="J1348" s="172" t="str">
        <f>IF(Simulações!CX1348="","",Simulações!CX1348)</f>
        <v/>
      </c>
      <c r="K1348" s="176">
        <f>Simulações!AL1348</f>
        <v>0</v>
      </c>
      <c r="L1348" s="176">
        <f>Simulações!AS1348</f>
        <v>0</v>
      </c>
      <c r="M1348" s="172" t="str">
        <f>IF(Simulações!CY1348="","",Simulações!CY1348)</f>
        <v/>
      </c>
      <c r="N1348" s="172" t="str">
        <f>IF(Simulações!CZ1348="","",Simulações!CZ1348)</f>
        <v/>
      </c>
      <c r="O1348" s="172">
        <v>1</v>
      </c>
    </row>
    <row r="1349" spans="1:15" ht="14.25" customHeight="1" x14ac:dyDescent="0.25">
      <c r="A1349" s="1" t="str">
        <f>Simulações!D1349</f>
        <v>Avenida Recife [Estrutural]</v>
      </c>
      <c r="B1349" s="172" t="str">
        <f>Simulações!DK1349</f>
        <v>Sim</v>
      </c>
      <c r="C1349" s="183">
        <f>Simulações!K1349</f>
        <v>96</v>
      </c>
      <c r="D1349" s="172" t="str">
        <f>Simulações!G1349</f>
        <v>C5</v>
      </c>
      <c r="E1349" s="172" t="str">
        <f>Simulações!CH1349</f>
        <v>LEDSTAR</v>
      </c>
      <c r="F1349" s="172" t="str">
        <f>Simulações!CI1349</f>
        <v xml:space="preserve"> SL VT 9.1 52W</v>
      </c>
      <c r="G1349" s="172">
        <f>Simulações!CN1349</f>
        <v>52</v>
      </c>
      <c r="H1349" s="172" t="str">
        <f>Simulações!CT1349</f>
        <v>Longo I</v>
      </c>
      <c r="I1349" s="172" t="str">
        <f>IF(Simulações!CU1349="","",Simulações!CU1349)</f>
        <v/>
      </c>
      <c r="J1349" s="172" t="str">
        <f>IF(Simulações!CX1349="","",Simulações!CX1349)</f>
        <v/>
      </c>
      <c r="K1349" s="176">
        <f>Simulações!AL1349</f>
        <v>0</v>
      </c>
      <c r="L1349" s="176">
        <f>Simulações!AS1349</f>
        <v>0</v>
      </c>
      <c r="M1349" s="172" t="str">
        <f>IF(Simulações!CY1349="","",Simulações!CY1349)</f>
        <v/>
      </c>
      <c r="N1349" s="172" t="str">
        <f>IF(Simulações!CZ1349="","",Simulações!CZ1349)</f>
        <v/>
      </c>
      <c r="O1349" s="172">
        <v>1</v>
      </c>
    </row>
    <row r="1350" spans="1:15" ht="14.25" customHeight="1" x14ac:dyDescent="0.25">
      <c r="A1350" s="1" t="str">
        <f>Simulações!D1350</f>
        <v>Avenida Recife [Estrutural]</v>
      </c>
      <c r="B1350" s="172" t="str">
        <f>Simulações!DK1350</f>
        <v>Sim</v>
      </c>
      <c r="C1350" s="183">
        <f>Simulações!K1350</f>
        <v>96</v>
      </c>
      <c r="D1350" s="172" t="str">
        <f>Simulações!G1350</f>
        <v>C5</v>
      </c>
      <c r="E1350" s="172" t="str">
        <f>Simulações!CH1350</f>
        <v>SX LIGHTING</v>
      </c>
      <c r="F1350" s="172" t="str">
        <f>Simulações!CI1350</f>
        <v>SX-INEVO060HF</v>
      </c>
      <c r="G1350" s="172">
        <f>Simulações!CN1350</f>
        <v>60</v>
      </c>
      <c r="H1350" s="172" t="str">
        <f>Simulações!CT1350</f>
        <v>Longo I</v>
      </c>
      <c r="I1350" s="172" t="str">
        <f>IF(Simulações!CU1350="","",Simulações!CU1350)</f>
        <v/>
      </c>
      <c r="J1350" s="172" t="str">
        <f>IF(Simulações!CX1350="","",Simulações!CX1350)</f>
        <v/>
      </c>
      <c r="K1350" s="176">
        <f>Simulações!AL1350</f>
        <v>0</v>
      </c>
      <c r="L1350" s="176">
        <f>Simulações!AS1350</f>
        <v>0</v>
      </c>
      <c r="M1350" s="172" t="str">
        <f>IF(Simulações!CY1350="","",Simulações!CY1350)</f>
        <v/>
      </c>
      <c r="N1350" s="172" t="str">
        <f>IF(Simulações!CZ1350="","",Simulações!CZ1350)</f>
        <v/>
      </c>
      <c r="O1350" s="172">
        <v>1</v>
      </c>
    </row>
    <row r="1351" spans="1:15" ht="14.25" customHeight="1" x14ac:dyDescent="0.25">
      <c r="A1351" s="1" t="str">
        <f>Simulações!D1351</f>
        <v>Avenida Recife [Estrutural]</v>
      </c>
      <c r="B1351" s="172" t="str">
        <f>Simulações!DK1351</f>
        <v>Sim</v>
      </c>
      <c r="C1351" s="183">
        <f>Simulações!K1351</f>
        <v>96</v>
      </c>
      <c r="D1351" s="172" t="str">
        <f>Simulações!G1351</f>
        <v>C5</v>
      </c>
      <c r="E1351" s="172" t="e">
        <f>Simulações!CH1351</f>
        <v>#N/A</v>
      </c>
      <c r="F1351" s="172" t="str">
        <f>Simulações!CI1351</f>
        <v>SIGSAGPTLRRSSNDL_68W_83IBBRS</v>
      </c>
      <c r="G1351" s="172" t="e">
        <f>Simulações!CN1351</f>
        <v>#N/A</v>
      </c>
      <c r="H1351" s="172" t="str">
        <f>Simulações!CT1351</f>
        <v>Longo I</v>
      </c>
      <c r="I1351" s="172" t="str">
        <f>IF(Simulações!CU1351="","",Simulações!CU1351)</f>
        <v/>
      </c>
      <c r="J1351" s="172" t="str">
        <f>IF(Simulações!CX1351="","",Simulações!CX1351)</f>
        <v/>
      </c>
      <c r="K1351" s="176">
        <f>Simulações!AL1351</f>
        <v>0</v>
      </c>
      <c r="L1351" s="176">
        <f>Simulações!AS1351</f>
        <v>0</v>
      </c>
      <c r="M1351" s="172" t="str">
        <f>IF(Simulações!CY1351="","",Simulações!CY1351)</f>
        <v/>
      </c>
      <c r="N1351" s="172" t="str">
        <f>IF(Simulações!CZ1351="","",Simulações!CZ1351)</f>
        <v/>
      </c>
      <c r="O1351" s="172">
        <v>1</v>
      </c>
    </row>
    <row r="1352" spans="1:15" ht="14.25" customHeight="1" x14ac:dyDescent="0.25">
      <c r="A1352" s="1" t="str">
        <f>Simulações!D1352</f>
        <v>Uberlandia [Estrutural]</v>
      </c>
      <c r="B1352" s="172" t="str">
        <f>Simulações!DK1352</f>
        <v>Sim</v>
      </c>
      <c r="C1352" s="183">
        <f>Simulações!K1352</f>
        <v>70</v>
      </c>
      <c r="D1352" s="172" t="str">
        <f>Simulações!G1352</f>
        <v>C4</v>
      </c>
      <c r="E1352" s="172" t="str">
        <f>Simulações!CH1352</f>
        <v>LEDSTAR</v>
      </c>
      <c r="F1352" s="172" t="str">
        <f>Simulações!CI1352</f>
        <v xml:space="preserve"> SL VT 9.1 28W</v>
      </c>
      <c r="G1352" s="172">
        <f>Simulações!CN1352</f>
        <v>28</v>
      </c>
      <c r="H1352" s="172" t="str">
        <f>Simulações!CT1352</f>
        <v>Médio II</v>
      </c>
      <c r="I1352" s="172" t="str">
        <f>IF(Simulações!CU1352="","",Simulações!CU1352)</f>
        <v/>
      </c>
      <c r="J1352" s="172" t="str">
        <f>IF(Simulações!CX1352="","",Simulações!CX1352)</f>
        <v/>
      </c>
      <c r="K1352" s="176">
        <f>Simulações!AL1352</f>
        <v>0</v>
      </c>
      <c r="L1352" s="176">
        <f>Simulações!AS1352</f>
        <v>0</v>
      </c>
      <c r="M1352" s="172" t="str">
        <f>IF(Simulações!CY1352="","",Simulações!CY1352)</f>
        <v/>
      </c>
      <c r="N1352" s="172" t="str">
        <f>IF(Simulações!CZ1352="","",Simulações!CZ1352)</f>
        <v/>
      </c>
      <c r="O1352" s="172">
        <v>1</v>
      </c>
    </row>
    <row r="1353" spans="1:15" ht="14.25" customHeight="1" x14ac:dyDescent="0.25">
      <c r="A1353" s="1" t="str">
        <f>Simulações!D1353</f>
        <v>Uberlandia [Estrutural]</v>
      </c>
      <c r="B1353" s="172" t="str">
        <f>Simulações!DK1353</f>
        <v>Sim</v>
      </c>
      <c r="C1353" s="183">
        <f>Simulações!K1353</f>
        <v>70</v>
      </c>
      <c r="D1353" s="172" t="str">
        <f>Simulações!G1353</f>
        <v>C4</v>
      </c>
      <c r="E1353" s="172" t="str">
        <f>Simulações!CH1353</f>
        <v>SX LIGHTING</v>
      </c>
      <c r="F1353" s="172" t="str">
        <f>Simulações!CI1353</f>
        <v>SX-INEVO020HF</v>
      </c>
      <c r="G1353" s="172">
        <f>Simulações!CN1353</f>
        <v>22.5</v>
      </c>
      <c r="H1353" s="172" t="str">
        <f>Simulações!CT1353</f>
        <v>Médio II</v>
      </c>
      <c r="I1353" s="172" t="str">
        <f>IF(Simulações!CU1353="","",Simulações!CU1353)</f>
        <v/>
      </c>
      <c r="J1353" s="172" t="str">
        <f>IF(Simulações!CX1353="","",Simulações!CX1353)</f>
        <v/>
      </c>
      <c r="K1353" s="176">
        <f>Simulações!AL1353</f>
        <v>0</v>
      </c>
      <c r="L1353" s="176">
        <f>Simulações!AS1353</f>
        <v>0</v>
      </c>
      <c r="M1353" s="172" t="str">
        <f>IF(Simulações!CY1353="","",Simulações!CY1353)</f>
        <v/>
      </c>
      <c r="N1353" s="172" t="str">
        <f>IF(Simulações!CZ1353="","",Simulações!CZ1353)</f>
        <v/>
      </c>
      <c r="O1353" s="172">
        <v>1</v>
      </c>
    </row>
    <row r="1354" spans="1:15" ht="14.25" customHeight="1" x14ac:dyDescent="0.25">
      <c r="A1354" s="1" t="str">
        <f>Simulações!D1354</f>
        <v>Uberlandia [Estrutural]</v>
      </c>
      <c r="B1354" s="172" t="str">
        <f>Simulações!DK1354</f>
        <v>Sim</v>
      </c>
      <c r="C1354" s="183">
        <f>Simulações!K1354</f>
        <v>70</v>
      </c>
      <c r="D1354" s="172" t="str">
        <f>Simulações!G1354</f>
        <v>C4</v>
      </c>
      <c r="E1354" s="172" t="e">
        <f>Simulações!CH1354</f>
        <v>#N/A</v>
      </c>
      <c r="F1354" s="172" t="str">
        <f>Simulações!CI1354</f>
        <v>SIGSAGPTLRRSSNDL_30W_38IBBRS</v>
      </c>
      <c r="G1354" s="172" t="e">
        <f>Simulações!CN1354</f>
        <v>#N/A</v>
      </c>
      <c r="H1354" s="172" t="str">
        <f>Simulações!CT1354</f>
        <v>Médio II</v>
      </c>
      <c r="I1354" s="172" t="str">
        <f>IF(Simulações!CU1354="","",Simulações!CU1354)</f>
        <v/>
      </c>
      <c r="J1354" s="172" t="str">
        <f>IF(Simulações!CX1354="","",Simulações!CX1354)</f>
        <v/>
      </c>
      <c r="K1354" s="176">
        <f>Simulações!AL1354</f>
        <v>0</v>
      </c>
      <c r="L1354" s="176">
        <f>Simulações!AS1354</f>
        <v>0</v>
      </c>
      <c r="M1354" s="172" t="str">
        <f>IF(Simulações!CY1354="","",Simulações!CY1354)</f>
        <v/>
      </c>
      <c r="N1354" s="172" t="str">
        <f>IF(Simulações!CZ1354="","",Simulações!CZ1354)</f>
        <v/>
      </c>
      <c r="O1354" s="172">
        <v>1</v>
      </c>
    </row>
    <row r="1355" spans="1:15" ht="14.25" customHeight="1" x14ac:dyDescent="0.25">
      <c r="A1355" s="1" t="str">
        <f>Simulações!D1355</f>
        <v>Avenida Sul Gov. Cid Sampaio [Estrutural]</v>
      </c>
      <c r="B1355" s="172" t="str">
        <f>Simulações!DK1355</f>
        <v>Sim</v>
      </c>
      <c r="C1355" s="183">
        <f>Simulações!K1355</f>
        <v>96</v>
      </c>
      <c r="D1355" s="172" t="str">
        <f>Simulações!G1355</f>
        <v>C4</v>
      </c>
      <c r="E1355" s="172" t="str">
        <f>Simulações!CH1355</f>
        <v>LEDSTAR</v>
      </c>
      <c r="F1355" s="172" t="str">
        <f>Simulações!CI1355</f>
        <v xml:space="preserve"> SL VT 9.1 35W</v>
      </c>
      <c r="G1355" s="172">
        <f>Simulações!CN1355</f>
        <v>35</v>
      </c>
      <c r="H1355" s="172" t="str">
        <f>Simulações!CT1355</f>
        <v>Médio I</v>
      </c>
      <c r="I1355" s="172" t="str">
        <f>IF(Simulações!CU1355="","",Simulações!CU1355)</f>
        <v/>
      </c>
      <c r="J1355" s="172" t="str">
        <f>IF(Simulações!CX1355="","",Simulações!CX1355)</f>
        <v/>
      </c>
      <c r="K1355" s="176">
        <f>Simulações!AL1355</f>
        <v>0</v>
      </c>
      <c r="L1355" s="176">
        <f>Simulações!AS1355</f>
        <v>0</v>
      </c>
      <c r="M1355" s="172" t="str">
        <f>IF(Simulações!CY1355="","",Simulações!CY1355)</f>
        <v/>
      </c>
      <c r="N1355" s="172" t="str">
        <f>IF(Simulações!CZ1355="","",Simulações!CZ1355)</f>
        <v/>
      </c>
      <c r="O1355" s="172">
        <v>1</v>
      </c>
    </row>
    <row r="1356" spans="1:15" ht="14.25" customHeight="1" x14ac:dyDescent="0.25">
      <c r="A1356" s="1" t="str">
        <f>Simulações!D1356</f>
        <v>Avenida Sul Gov. Cid Sampaio [Estrutural]</v>
      </c>
      <c r="B1356" s="172" t="str">
        <f>Simulações!DK1356</f>
        <v>Sim</v>
      </c>
      <c r="C1356" s="183">
        <f>Simulações!K1356</f>
        <v>96</v>
      </c>
      <c r="D1356" s="172" t="str">
        <f>Simulações!G1356</f>
        <v>C4</v>
      </c>
      <c r="E1356" s="172" t="str">
        <f>Simulações!CH1356</f>
        <v>SX LIGHTING</v>
      </c>
      <c r="F1356" s="172" t="str">
        <f>Simulações!CI1356</f>
        <v>SX-INEVO030HF</v>
      </c>
      <c r="G1356" s="172">
        <f>Simulações!CN1356</f>
        <v>31</v>
      </c>
      <c r="H1356" s="172" t="str">
        <f>Simulações!CT1356</f>
        <v>Médio I</v>
      </c>
      <c r="I1356" s="172" t="str">
        <f>IF(Simulações!CU1356="","",Simulações!CU1356)</f>
        <v/>
      </c>
      <c r="J1356" s="172" t="str">
        <f>IF(Simulações!CX1356="","",Simulações!CX1356)</f>
        <v/>
      </c>
      <c r="K1356" s="176">
        <f>Simulações!AL1356</f>
        <v>0</v>
      </c>
      <c r="L1356" s="176">
        <f>Simulações!AS1356</f>
        <v>0</v>
      </c>
      <c r="M1356" s="172" t="str">
        <f>IF(Simulações!CY1356="","",Simulações!CY1356)</f>
        <v/>
      </c>
      <c r="N1356" s="172" t="str">
        <f>IF(Simulações!CZ1356="","",Simulações!CZ1356)</f>
        <v/>
      </c>
      <c r="O1356" s="172">
        <v>1</v>
      </c>
    </row>
    <row r="1357" spans="1:15" ht="14.25" customHeight="1" x14ac:dyDescent="0.25">
      <c r="A1357" s="1" t="str">
        <f>Simulações!D1357</f>
        <v>Avenida Sul Gov. Cid Sampaio [Estrutural]</v>
      </c>
      <c r="B1357" s="172" t="str">
        <f>Simulações!DK1357</f>
        <v>Sim</v>
      </c>
      <c r="C1357" s="183">
        <f>Simulações!K1357</f>
        <v>96</v>
      </c>
      <c r="D1357" s="172" t="str">
        <f>Simulações!G1357</f>
        <v>C4</v>
      </c>
      <c r="E1357" s="172" t="e">
        <f>Simulações!CH1357</f>
        <v>#N/A</v>
      </c>
      <c r="F1357" s="172" t="str">
        <f>Simulações!CI1357</f>
        <v>SIGSAGPTLRRSSNDL_30W_38IBBRS</v>
      </c>
      <c r="G1357" s="172" t="e">
        <f>Simulações!CN1357</f>
        <v>#N/A</v>
      </c>
      <c r="H1357" s="172" t="str">
        <f>Simulações!CT1357</f>
        <v>Médio I</v>
      </c>
      <c r="I1357" s="172" t="str">
        <f>IF(Simulações!CU1357="","",Simulações!CU1357)</f>
        <v/>
      </c>
      <c r="J1357" s="172" t="str">
        <f>IF(Simulações!CX1357="","",Simulações!CX1357)</f>
        <v/>
      </c>
      <c r="K1357" s="176">
        <f>Simulações!AL1357</f>
        <v>0</v>
      </c>
      <c r="L1357" s="176">
        <f>Simulações!AS1357</f>
        <v>0</v>
      </c>
      <c r="M1357" s="172" t="str">
        <f>IF(Simulações!CY1357="","",Simulações!CY1357)</f>
        <v/>
      </c>
      <c r="N1357" s="172" t="str">
        <f>IF(Simulações!CZ1357="","",Simulações!CZ1357)</f>
        <v/>
      </c>
      <c r="O1357" s="172">
        <v>1</v>
      </c>
    </row>
    <row r="1358" spans="1:15" ht="14.25" customHeight="1" x14ac:dyDescent="0.25">
      <c r="A1358" s="1" t="str">
        <f>Simulações!D1358</f>
        <v>Manoel Lopes De Barros [IAL]</v>
      </c>
      <c r="B1358" s="172" t="str">
        <f>Simulações!DK1358</f>
        <v>Sim</v>
      </c>
      <c r="C1358" s="183">
        <f>Simulações!K1358</f>
        <v>70</v>
      </c>
      <c r="D1358" s="172" t="str">
        <f>Simulações!G1358</f>
        <v>C5</v>
      </c>
      <c r="E1358" s="172" t="str">
        <f>Simulações!CH1358</f>
        <v>LEDSTAR</v>
      </c>
      <c r="F1358" s="172" t="str">
        <f>Simulações!CI1358</f>
        <v xml:space="preserve"> SL VT 9.1 28W</v>
      </c>
      <c r="G1358" s="172">
        <f>Simulações!CN1358</f>
        <v>28</v>
      </c>
      <c r="H1358" s="172" t="str">
        <f>Simulações!CT1358</f>
        <v>Médio I</v>
      </c>
      <c r="I1358" s="172" t="str">
        <f>IF(Simulações!CU1358="","",Simulações!CU1358)</f>
        <v/>
      </c>
      <c r="J1358" s="172" t="str">
        <f>IF(Simulações!CX1358="","",Simulações!CX1358)</f>
        <v/>
      </c>
      <c r="K1358" s="176">
        <f>Simulações!AL1358</f>
        <v>0</v>
      </c>
      <c r="L1358" s="176">
        <f>Simulações!AS1358</f>
        <v>0</v>
      </c>
      <c r="M1358" s="172" t="str">
        <f>IF(Simulações!CY1358="","",Simulações!CY1358)</f>
        <v/>
      </c>
      <c r="N1358" s="172" t="str">
        <f>IF(Simulações!CZ1358="","",Simulações!CZ1358)</f>
        <v/>
      </c>
      <c r="O1358" s="172">
        <v>1</v>
      </c>
    </row>
    <row r="1359" spans="1:15" ht="14.25" customHeight="1" x14ac:dyDescent="0.25">
      <c r="A1359" s="1" t="str">
        <f>Simulações!D1359</f>
        <v>Manoel Lopes De Barros [IAL]</v>
      </c>
      <c r="B1359" s="172" t="str">
        <f>Simulações!DK1359</f>
        <v>Sim</v>
      </c>
      <c r="C1359" s="183">
        <f>Simulações!K1359</f>
        <v>70</v>
      </c>
      <c r="D1359" s="172" t="str">
        <f>Simulações!G1359</f>
        <v>C5</v>
      </c>
      <c r="E1359" s="172" t="str">
        <f>Simulações!CH1359</f>
        <v>SX LIGHTING</v>
      </c>
      <c r="F1359" s="172" t="str">
        <f>Simulações!CI1359</f>
        <v>SX-INEVO020HF</v>
      </c>
      <c r="G1359" s="172">
        <f>Simulações!CN1359</f>
        <v>22.5</v>
      </c>
      <c r="H1359" s="172" t="str">
        <f>Simulações!CT1359</f>
        <v>Médio I</v>
      </c>
      <c r="I1359" s="172" t="str">
        <f>IF(Simulações!CU1359="","",Simulações!CU1359)</f>
        <v/>
      </c>
      <c r="J1359" s="172" t="str">
        <f>IF(Simulações!CX1359="","",Simulações!CX1359)</f>
        <v/>
      </c>
      <c r="K1359" s="176">
        <f>Simulações!AL1359</f>
        <v>0</v>
      </c>
      <c r="L1359" s="176">
        <f>Simulações!AS1359</f>
        <v>0</v>
      </c>
      <c r="M1359" s="172" t="str">
        <f>IF(Simulações!CY1359="","",Simulações!CY1359)</f>
        <v/>
      </c>
      <c r="N1359" s="172" t="str">
        <f>IF(Simulações!CZ1359="","",Simulações!CZ1359)</f>
        <v/>
      </c>
      <c r="O1359" s="172">
        <v>1</v>
      </c>
    </row>
    <row r="1360" spans="1:15" ht="14.25" customHeight="1" x14ac:dyDescent="0.25">
      <c r="A1360" s="1" t="str">
        <f>Simulações!D1360</f>
        <v>Manoel Lopes De Barros [IAL]</v>
      </c>
      <c r="B1360" s="172" t="str">
        <f>Simulações!DK1360</f>
        <v>Sim</v>
      </c>
      <c r="C1360" s="183">
        <f>Simulações!K1360</f>
        <v>70</v>
      </c>
      <c r="D1360" s="172" t="str">
        <f>Simulações!G1360</f>
        <v>C5</v>
      </c>
      <c r="E1360" s="172" t="e">
        <f>Simulações!CH1360</f>
        <v>#N/A</v>
      </c>
      <c r="F1360" s="172" t="str">
        <f>Simulações!CI1360</f>
        <v>SIGSAGPTLRRSSNDL_30W_38IBBRS</v>
      </c>
      <c r="G1360" s="172" t="e">
        <f>Simulações!CN1360</f>
        <v>#N/A</v>
      </c>
      <c r="H1360" s="172" t="str">
        <f>Simulações!CT1360</f>
        <v>Médio I</v>
      </c>
      <c r="I1360" s="172" t="str">
        <f>IF(Simulações!CU1360="","",Simulações!CU1360)</f>
        <v/>
      </c>
      <c r="J1360" s="172" t="str">
        <f>IF(Simulações!CX1360="","",Simulações!CX1360)</f>
        <v/>
      </c>
      <c r="K1360" s="176">
        <f>Simulações!AL1360</f>
        <v>0</v>
      </c>
      <c r="L1360" s="176">
        <f>Simulações!AS1360</f>
        <v>0</v>
      </c>
      <c r="M1360" s="172" t="str">
        <f>IF(Simulações!CY1360="","",Simulações!CY1360)</f>
        <v/>
      </c>
      <c r="N1360" s="172" t="str">
        <f>IF(Simulações!CZ1360="","",Simulações!CZ1360)</f>
        <v/>
      </c>
      <c r="O1360" s="172">
        <v>1</v>
      </c>
    </row>
    <row r="1361" spans="1:15" ht="14.25" customHeight="1" x14ac:dyDescent="0.25">
      <c r="A1361" s="1" t="str">
        <f>Simulações!D1361</f>
        <v>Olivia Menelau [IAL]</v>
      </c>
      <c r="B1361" s="172" t="str">
        <f>Simulações!DK1361</f>
        <v>Sim</v>
      </c>
      <c r="C1361" s="183">
        <f>Simulações!K1361</f>
        <v>96</v>
      </c>
      <c r="D1361" s="172" t="str">
        <f>Simulações!G1361</f>
        <v>C4</v>
      </c>
      <c r="E1361" s="172" t="str">
        <f>Simulações!CH1361</f>
        <v>LEDSTAR</v>
      </c>
      <c r="F1361" s="172" t="str">
        <f>Simulações!CI1361</f>
        <v xml:space="preserve"> SL VT 9.1 35W</v>
      </c>
      <c r="G1361" s="172">
        <f>Simulações!CN1361</f>
        <v>35</v>
      </c>
      <c r="H1361" s="172" t="str">
        <f>Simulações!CT1361</f>
        <v>Longo I</v>
      </c>
      <c r="I1361" s="172" t="str">
        <f>IF(Simulações!CU1361="","",Simulações!CU1361)</f>
        <v/>
      </c>
      <c r="J1361" s="172" t="str">
        <f>IF(Simulações!CX1361="","",Simulações!CX1361)</f>
        <v/>
      </c>
      <c r="K1361" s="176">
        <f>Simulações!AL1361</f>
        <v>0</v>
      </c>
      <c r="L1361" s="176">
        <f>Simulações!AS1361</f>
        <v>0</v>
      </c>
      <c r="M1361" s="172" t="str">
        <f>IF(Simulações!CY1361="","",Simulações!CY1361)</f>
        <v/>
      </c>
      <c r="N1361" s="172" t="str">
        <f>IF(Simulações!CZ1361="","",Simulações!CZ1361)</f>
        <v/>
      </c>
      <c r="O1361" s="172">
        <v>1</v>
      </c>
    </row>
    <row r="1362" spans="1:15" ht="14.25" customHeight="1" x14ac:dyDescent="0.25">
      <c r="A1362" s="1" t="str">
        <f>Simulações!D1362</f>
        <v>Olivia Menelau [IAL]</v>
      </c>
      <c r="B1362" s="172" t="str">
        <f>Simulações!DK1362</f>
        <v>Sim</v>
      </c>
      <c r="C1362" s="183">
        <f>Simulações!K1362</f>
        <v>96</v>
      </c>
      <c r="D1362" s="172" t="str">
        <f>Simulações!G1362</f>
        <v>C4</v>
      </c>
      <c r="E1362" s="172" t="str">
        <f>Simulações!CH1362</f>
        <v>SX LIGHTING</v>
      </c>
      <c r="F1362" s="172" t="str">
        <f>Simulações!CI1362</f>
        <v>SX-INEVO040HF</v>
      </c>
      <c r="G1362" s="172">
        <f>Simulações!CN1362</f>
        <v>39</v>
      </c>
      <c r="H1362" s="172" t="str">
        <f>Simulações!CT1362</f>
        <v>Longo I</v>
      </c>
      <c r="I1362" s="172" t="str">
        <f>IF(Simulações!CU1362="","",Simulações!CU1362)</f>
        <v/>
      </c>
      <c r="J1362" s="172" t="str">
        <f>IF(Simulações!CX1362="","",Simulações!CX1362)</f>
        <v/>
      </c>
      <c r="K1362" s="176">
        <f>Simulações!AL1362</f>
        <v>0</v>
      </c>
      <c r="L1362" s="176">
        <f>Simulações!AS1362</f>
        <v>0</v>
      </c>
      <c r="M1362" s="172" t="str">
        <f>IF(Simulações!CY1362="","",Simulações!CY1362)</f>
        <v/>
      </c>
      <c r="N1362" s="172" t="str">
        <f>IF(Simulações!CZ1362="","",Simulações!CZ1362)</f>
        <v/>
      </c>
      <c r="O1362" s="172">
        <v>1</v>
      </c>
    </row>
    <row r="1363" spans="1:15" ht="14.25" customHeight="1" x14ac:dyDescent="0.25">
      <c r="A1363" s="1" t="str">
        <f>Simulações!D1363</f>
        <v>Olivia Menelau [IAL]</v>
      </c>
      <c r="B1363" s="172" t="str">
        <f>Simulações!DK1363</f>
        <v>Sim</v>
      </c>
      <c r="C1363" s="183">
        <f>Simulações!K1363</f>
        <v>96</v>
      </c>
      <c r="D1363" s="172" t="str">
        <f>Simulações!G1363</f>
        <v>C4</v>
      </c>
      <c r="E1363" s="172" t="e">
        <f>Simulações!CH1363</f>
        <v>#N/A</v>
      </c>
      <c r="F1363" s="172" t="str">
        <f>Simulações!CI1363</f>
        <v>SIGSAGPTLRRSSNDL_40W_50IBBRS</v>
      </c>
      <c r="G1363" s="172" t="e">
        <f>Simulações!CN1363</f>
        <v>#N/A</v>
      </c>
      <c r="H1363" s="172" t="str">
        <f>Simulações!CT1363</f>
        <v>Longo I</v>
      </c>
      <c r="I1363" s="172" t="str">
        <f>IF(Simulações!CU1363="","",Simulações!CU1363)</f>
        <v/>
      </c>
      <c r="J1363" s="172" t="str">
        <f>IF(Simulações!CX1363="","",Simulações!CX1363)</f>
        <v/>
      </c>
      <c r="K1363" s="176">
        <f>Simulações!AL1363</f>
        <v>0</v>
      </c>
      <c r="L1363" s="176">
        <f>Simulações!AS1363</f>
        <v>0</v>
      </c>
      <c r="M1363" s="172" t="str">
        <f>IF(Simulações!CY1363="","",Simulações!CY1363)</f>
        <v/>
      </c>
      <c r="N1363" s="172" t="str">
        <f>IF(Simulações!CZ1363="","",Simulações!CZ1363)</f>
        <v/>
      </c>
      <c r="O1363" s="172">
        <v>1</v>
      </c>
    </row>
    <row r="1364" spans="1:15" ht="14.25" customHeight="1" x14ac:dyDescent="0.25">
      <c r="A1364" s="1" t="str">
        <f>Simulações!D1364</f>
        <v>Juarez Millet [IAL]</v>
      </c>
      <c r="B1364" s="172" t="str">
        <f>Simulações!DK1364</f>
        <v>Sim</v>
      </c>
      <c r="C1364" s="183">
        <f>Simulações!K1364</f>
        <v>70</v>
      </c>
      <c r="D1364" s="172" t="str">
        <f>Simulações!G1364</f>
        <v>C3</v>
      </c>
      <c r="E1364" s="172" t="str">
        <f>Simulações!CH1364</f>
        <v>LEDSTAR</v>
      </c>
      <c r="F1364" s="172" t="str">
        <f>Simulações!CI1364</f>
        <v xml:space="preserve"> SL VT 9.1 65W</v>
      </c>
      <c r="G1364" s="172">
        <f>Simulações!CN1364</f>
        <v>65</v>
      </c>
      <c r="H1364" s="172" t="str">
        <f>Simulações!CT1364</f>
        <v>Médio I</v>
      </c>
      <c r="I1364" s="172" t="str">
        <f>IF(Simulações!CU1364="","",Simulações!CU1364)</f>
        <v/>
      </c>
      <c r="J1364" s="172" t="str">
        <f>IF(Simulações!CX1364="","",Simulações!CX1364)</f>
        <v/>
      </c>
      <c r="K1364" s="176">
        <f>Simulações!AL1364</f>
        <v>0</v>
      </c>
      <c r="L1364" s="176">
        <f>Simulações!AS1364</f>
        <v>0</v>
      </c>
      <c r="M1364" s="172" t="str">
        <f>IF(Simulações!CY1364="","",Simulações!CY1364)</f>
        <v/>
      </c>
      <c r="N1364" s="172" t="str">
        <f>IF(Simulações!CZ1364="","",Simulações!CZ1364)</f>
        <v/>
      </c>
      <c r="O1364" s="172">
        <v>1</v>
      </c>
    </row>
    <row r="1365" spans="1:15" ht="14.25" customHeight="1" x14ac:dyDescent="0.25">
      <c r="A1365" s="1" t="str">
        <f>Simulações!D1365</f>
        <v>Juarez Millet [IAL]</v>
      </c>
      <c r="B1365" s="172" t="str">
        <f>Simulações!DK1365</f>
        <v>Sim</v>
      </c>
      <c r="C1365" s="183">
        <f>Simulações!K1365</f>
        <v>70</v>
      </c>
      <c r="D1365" s="172" t="str">
        <f>Simulações!G1365</f>
        <v>C3</v>
      </c>
      <c r="E1365" s="172" t="str">
        <f>Simulações!CH1365</f>
        <v>SX LIGHTING</v>
      </c>
      <c r="F1365" s="172" t="str">
        <f>Simulações!CI1365</f>
        <v>SX-INLPP070HF</v>
      </c>
      <c r="G1365" s="172">
        <f>Simulações!CN1365</f>
        <v>70</v>
      </c>
      <c r="H1365" s="172" t="str">
        <f>Simulações!CT1365</f>
        <v>Médio I</v>
      </c>
      <c r="I1365" s="172" t="str">
        <f>IF(Simulações!CU1365="","",Simulações!CU1365)</f>
        <v/>
      </c>
      <c r="J1365" s="172" t="str">
        <f>IF(Simulações!CX1365="","",Simulações!CX1365)</f>
        <v/>
      </c>
      <c r="K1365" s="176">
        <f>Simulações!AL1365</f>
        <v>0</v>
      </c>
      <c r="L1365" s="176">
        <f>Simulações!AS1365</f>
        <v>0</v>
      </c>
      <c r="M1365" s="172" t="str">
        <f>IF(Simulações!CY1365="","",Simulações!CY1365)</f>
        <v/>
      </c>
      <c r="N1365" s="172" t="str">
        <f>IF(Simulações!CZ1365="","",Simulações!CZ1365)</f>
        <v/>
      </c>
      <c r="O1365" s="172">
        <v>1</v>
      </c>
    </row>
    <row r="1366" spans="1:15" ht="14.25" customHeight="1" x14ac:dyDescent="0.25">
      <c r="A1366" s="1" t="str">
        <f>Simulações!D1366</f>
        <v>Juarez Millet [IAL]</v>
      </c>
      <c r="B1366" s="172" t="str">
        <f>Simulações!DK1366</f>
        <v>Sim</v>
      </c>
      <c r="C1366" s="183">
        <f>Simulações!K1366</f>
        <v>70</v>
      </c>
      <c r="D1366" s="172" t="str">
        <f>Simulações!G1366</f>
        <v>C3</v>
      </c>
      <c r="E1366" s="172" t="e">
        <f>Simulações!CH1366</f>
        <v>#N/A</v>
      </c>
      <c r="F1366" s="172" t="str">
        <f>Simulações!CI1366</f>
        <v>SIGSAGPTLRRSSNDL_68W_83IBBRS</v>
      </c>
      <c r="G1366" s="172" t="e">
        <f>Simulações!CN1366</f>
        <v>#N/A</v>
      </c>
      <c r="H1366" s="172" t="str">
        <f>Simulações!CT1366</f>
        <v>Médio I</v>
      </c>
      <c r="I1366" s="172" t="str">
        <f>IF(Simulações!CU1366="","",Simulações!CU1366)</f>
        <v>Médio I</v>
      </c>
      <c r="J1366" s="172" t="str">
        <f>IF(Simulações!CX1366="","",Simulações!CX1366)</f>
        <v/>
      </c>
      <c r="K1366" s="176">
        <f>Simulações!AL1366</f>
        <v>0</v>
      </c>
      <c r="L1366" s="176">
        <f>Simulações!AS1366</f>
        <v>0</v>
      </c>
      <c r="M1366" s="172" t="str">
        <f>IF(Simulações!CY1366="","",Simulações!CY1366)</f>
        <v/>
      </c>
      <c r="N1366" s="172" t="str">
        <f>IF(Simulações!CZ1366="","",Simulações!CZ1366)</f>
        <v/>
      </c>
      <c r="O1366" s="172">
        <v>1</v>
      </c>
    </row>
    <row r="1367" spans="1:15" ht="14.25" customHeight="1" x14ac:dyDescent="0.25">
      <c r="A1367" s="1" t="str">
        <f>Simulações!D1367</f>
        <v>Silverlania [IAL]</v>
      </c>
      <c r="B1367" s="172" t="str">
        <f>Simulações!DK1367</f>
        <v>Sim</v>
      </c>
      <c r="C1367" s="183">
        <f>Simulações!K1367</f>
        <v>70</v>
      </c>
      <c r="D1367" s="172" t="str">
        <f>Simulações!G1367</f>
        <v>C5</v>
      </c>
      <c r="E1367" s="172" t="str">
        <f>Simulações!CH1367</f>
        <v>LEDSTAR</v>
      </c>
      <c r="F1367" s="172" t="str">
        <f>Simulações!CI1367</f>
        <v xml:space="preserve"> SL VT 9.1 35W</v>
      </c>
      <c r="G1367" s="172">
        <f>Simulações!CN1367</f>
        <v>35</v>
      </c>
      <c r="H1367" s="172" t="str">
        <f>Simulações!CT1367</f>
        <v>Médio II</v>
      </c>
      <c r="I1367" s="172" t="str">
        <f>IF(Simulações!CU1367="","",Simulações!CU1367)</f>
        <v/>
      </c>
      <c r="J1367" s="172" t="str">
        <f>IF(Simulações!CX1367="","",Simulações!CX1367)</f>
        <v/>
      </c>
      <c r="K1367" s="176">
        <f>Simulações!AL1367</f>
        <v>0</v>
      </c>
      <c r="L1367" s="176">
        <f>Simulações!AS1367</f>
        <v>0</v>
      </c>
      <c r="M1367" s="172" t="str">
        <f>IF(Simulações!CY1367="","",Simulações!CY1367)</f>
        <v/>
      </c>
      <c r="N1367" s="172" t="str">
        <f>IF(Simulações!CZ1367="","",Simulações!CZ1367)</f>
        <v/>
      </c>
      <c r="O1367" s="172">
        <v>1</v>
      </c>
    </row>
    <row r="1368" spans="1:15" ht="14.25" customHeight="1" x14ac:dyDescent="0.25">
      <c r="A1368" s="1" t="str">
        <f>Simulações!D1368</f>
        <v>Silverlania [IAL]</v>
      </c>
      <c r="B1368" s="172" t="str">
        <f>Simulações!DK1368</f>
        <v>Sim</v>
      </c>
      <c r="C1368" s="183">
        <f>Simulações!K1368</f>
        <v>70</v>
      </c>
      <c r="D1368" s="172" t="str">
        <f>Simulações!G1368</f>
        <v>C5</v>
      </c>
      <c r="E1368" s="172" t="str">
        <f>Simulações!CH1368</f>
        <v>SX LIGHTING</v>
      </c>
      <c r="F1368" s="172" t="str">
        <f>Simulações!CI1368</f>
        <v>SX-INEVO040HF</v>
      </c>
      <c r="G1368" s="172">
        <f>Simulações!CN1368</f>
        <v>39</v>
      </c>
      <c r="H1368" s="172" t="str">
        <f>Simulações!CT1368</f>
        <v>Médio II</v>
      </c>
      <c r="I1368" s="172" t="str">
        <f>IF(Simulações!CU1368="","",Simulações!CU1368)</f>
        <v/>
      </c>
      <c r="J1368" s="172" t="str">
        <f>IF(Simulações!CX1368="","",Simulações!CX1368)</f>
        <v/>
      </c>
      <c r="K1368" s="176">
        <f>Simulações!AL1368</f>
        <v>0</v>
      </c>
      <c r="L1368" s="176">
        <f>Simulações!AS1368</f>
        <v>0</v>
      </c>
      <c r="M1368" s="172" t="str">
        <f>IF(Simulações!CY1368="","",Simulações!CY1368)</f>
        <v/>
      </c>
      <c r="N1368" s="172" t="str">
        <f>IF(Simulações!CZ1368="","",Simulações!CZ1368)</f>
        <v/>
      </c>
      <c r="O1368" s="172">
        <v>1</v>
      </c>
    </row>
    <row r="1369" spans="1:15" ht="14.25" customHeight="1" x14ac:dyDescent="0.25">
      <c r="A1369" s="1" t="str">
        <f>Simulações!D1369</f>
        <v>Silverlania [IAL]</v>
      </c>
      <c r="B1369" s="172" t="str">
        <f>Simulações!DK1369</f>
        <v>Sim</v>
      </c>
      <c r="C1369" s="183">
        <f>Simulações!K1369</f>
        <v>70</v>
      </c>
      <c r="D1369" s="172" t="str">
        <f>Simulações!G1369</f>
        <v>C5</v>
      </c>
      <c r="E1369" s="172" t="e">
        <f>Simulações!CH1369</f>
        <v>#N/A</v>
      </c>
      <c r="F1369" s="172" t="str">
        <f>Simulações!CI1369</f>
        <v>SIGSAGPTLRRSSNDL_40W_50IBBRS</v>
      </c>
      <c r="G1369" s="172" t="e">
        <f>Simulações!CN1369</f>
        <v>#N/A</v>
      </c>
      <c r="H1369" s="172" t="str">
        <f>Simulações!CT1369</f>
        <v>Médio II</v>
      </c>
      <c r="I1369" s="172" t="str">
        <f>IF(Simulações!CU1369="","",Simulações!CU1369)</f>
        <v/>
      </c>
      <c r="J1369" s="172" t="str">
        <f>IF(Simulações!CX1369="","",Simulações!CX1369)</f>
        <v/>
      </c>
      <c r="K1369" s="176">
        <f>Simulações!AL1369</f>
        <v>0</v>
      </c>
      <c r="L1369" s="176">
        <f>Simulações!AS1369</f>
        <v>0</v>
      </c>
      <c r="M1369" s="172" t="str">
        <f>IF(Simulações!CY1369="","",Simulações!CY1369)</f>
        <v/>
      </c>
      <c r="N1369" s="172" t="str">
        <f>IF(Simulações!CZ1369="","",Simulações!CZ1369)</f>
        <v/>
      </c>
      <c r="O1369" s="172">
        <v>1</v>
      </c>
    </row>
    <row r="1370" spans="1:15" ht="14.25" customHeight="1" x14ac:dyDescent="0.25">
      <c r="A1370" s="1" t="str">
        <f>Simulações!D1370</f>
        <v>Arquiteto Luiz Nunes [IAL]</v>
      </c>
      <c r="B1370" s="172" t="str">
        <f>Simulações!DK1370</f>
        <v>Sim</v>
      </c>
      <c r="C1370" s="183">
        <f>Simulações!K1370</f>
        <v>96</v>
      </c>
      <c r="D1370" s="172" t="str">
        <f>Simulações!G1370</f>
        <v>C4</v>
      </c>
      <c r="E1370" s="172" t="str">
        <f>Simulações!CH1370</f>
        <v>LEDSTAR</v>
      </c>
      <c r="F1370" s="172" t="str">
        <f>Simulações!CI1370</f>
        <v xml:space="preserve"> SL VT 9.1 44W</v>
      </c>
      <c r="G1370" s="172">
        <f>Simulações!CN1370</f>
        <v>44</v>
      </c>
      <c r="H1370" s="172" t="str">
        <f>Simulações!CT1370</f>
        <v>Médio I</v>
      </c>
      <c r="I1370" s="172" t="str">
        <f>IF(Simulações!CU1370="","",Simulações!CU1370)</f>
        <v/>
      </c>
      <c r="J1370" s="172" t="str">
        <f>IF(Simulações!CX1370="","",Simulações!CX1370)</f>
        <v/>
      </c>
      <c r="K1370" s="176">
        <f>Simulações!AL1370</f>
        <v>0</v>
      </c>
      <c r="L1370" s="176">
        <f>Simulações!AS1370</f>
        <v>0</v>
      </c>
      <c r="M1370" s="172" t="str">
        <f>IF(Simulações!CY1370="","",Simulações!CY1370)</f>
        <v/>
      </c>
      <c r="N1370" s="172" t="str">
        <f>IF(Simulações!CZ1370="","",Simulações!CZ1370)</f>
        <v/>
      </c>
      <c r="O1370" s="172">
        <v>1</v>
      </c>
    </row>
    <row r="1371" spans="1:15" ht="14.25" customHeight="1" x14ac:dyDescent="0.25">
      <c r="A1371" s="1" t="str">
        <f>Simulações!D1371</f>
        <v>Arquiteto Luiz Nunes [IAL]</v>
      </c>
      <c r="B1371" s="172" t="str">
        <f>Simulações!DK1371</f>
        <v>Sim</v>
      </c>
      <c r="C1371" s="183">
        <f>Simulações!K1371</f>
        <v>96</v>
      </c>
      <c r="D1371" s="172" t="str">
        <f>Simulações!G1371</f>
        <v>C4</v>
      </c>
      <c r="E1371" s="172" t="str">
        <f>Simulações!CH1371</f>
        <v>SX LIGHTING</v>
      </c>
      <c r="F1371" s="172" t="str">
        <f>Simulações!CI1371</f>
        <v>SX-INLPP080HF</v>
      </c>
      <c r="G1371" s="172">
        <f>Simulações!CN1371</f>
        <v>79</v>
      </c>
      <c r="H1371" s="172" t="str">
        <f>Simulações!CT1371</f>
        <v>Médio I</v>
      </c>
      <c r="I1371" s="172" t="str">
        <f>IF(Simulações!CU1371="","",Simulações!CU1371)</f>
        <v/>
      </c>
      <c r="J1371" s="172" t="str">
        <f>IF(Simulações!CX1371="","",Simulações!CX1371)</f>
        <v/>
      </c>
      <c r="K1371" s="176">
        <f>Simulações!AL1371</f>
        <v>0</v>
      </c>
      <c r="L1371" s="176">
        <f>Simulações!AS1371</f>
        <v>0</v>
      </c>
      <c r="M1371" s="172" t="str">
        <f>IF(Simulações!CY1371="","",Simulações!CY1371)</f>
        <v/>
      </c>
      <c r="N1371" s="172" t="str">
        <f>IF(Simulações!CZ1371="","",Simulações!CZ1371)</f>
        <v/>
      </c>
      <c r="O1371" s="172">
        <v>1</v>
      </c>
    </row>
    <row r="1372" spans="1:15" ht="14.25" customHeight="1" x14ac:dyDescent="0.25">
      <c r="A1372" s="1" t="str">
        <f>Simulações!D1372</f>
        <v>Arquiteto Luiz Nunes [IAL]</v>
      </c>
      <c r="B1372" s="172" t="str">
        <f>Simulações!DK1372</f>
        <v>Sim</v>
      </c>
      <c r="C1372" s="183">
        <f>Simulações!K1372</f>
        <v>96</v>
      </c>
      <c r="D1372" s="172" t="str">
        <f>Simulações!G1372</f>
        <v>C4</v>
      </c>
      <c r="E1372" s="172" t="e">
        <f>Simulações!CH1372</f>
        <v>#N/A</v>
      </c>
      <c r="F1372" s="172" t="str">
        <f>Simulações!CI1372</f>
        <v>SIGSAGPTLRRSSNDL_68W_83IBBRS</v>
      </c>
      <c r="G1372" s="172" t="e">
        <f>Simulações!CN1372</f>
        <v>#N/A</v>
      </c>
      <c r="H1372" s="172" t="str">
        <f>Simulações!CT1372</f>
        <v>Médio I</v>
      </c>
      <c r="I1372" s="172" t="str">
        <f>IF(Simulações!CU1372="","",Simulações!CU1372)</f>
        <v>Médio I</v>
      </c>
      <c r="J1372" s="172" t="str">
        <f>IF(Simulações!CX1372="","",Simulações!CX1372)</f>
        <v/>
      </c>
      <c r="K1372" s="176">
        <f>Simulações!AL1372</f>
        <v>0</v>
      </c>
      <c r="L1372" s="176">
        <f>Simulações!AS1372</f>
        <v>0</v>
      </c>
      <c r="M1372" s="172" t="str">
        <f>IF(Simulações!CY1372="","",Simulações!CY1372)</f>
        <v/>
      </c>
      <c r="N1372" s="172" t="str">
        <f>IF(Simulações!CZ1372="","",Simulações!CZ1372)</f>
        <v/>
      </c>
      <c r="O1372" s="172">
        <v>1</v>
      </c>
    </row>
    <row r="1373" spans="1:15" ht="14.25" customHeight="1" x14ac:dyDescent="0.25">
      <c r="A1373" s="1" t="str">
        <f>Simulações!D1373</f>
        <v>Cap Estevao Fernandes [Estrutural]</v>
      </c>
      <c r="B1373" s="172" t="str">
        <f>Simulações!DK1373</f>
        <v>Sim</v>
      </c>
      <c r="C1373" s="183">
        <f>Simulações!K1373</f>
        <v>70</v>
      </c>
      <c r="D1373" s="172" t="str">
        <f>Simulações!G1373</f>
        <v>C3</v>
      </c>
      <c r="E1373" s="172" t="str">
        <f>Simulações!CH1373</f>
        <v>LEDSTAR</v>
      </c>
      <c r="F1373" s="172" t="str">
        <f>Simulações!CI1373</f>
        <v xml:space="preserve"> SL VT 9.1 72W</v>
      </c>
      <c r="G1373" s="172">
        <f>Simulações!CN1373</f>
        <v>72</v>
      </c>
      <c r="H1373" s="172" t="str">
        <f>Simulações!CT1373</f>
        <v>Médio I</v>
      </c>
      <c r="I1373" s="172" t="str">
        <f>IF(Simulações!CU1373="","",Simulações!CU1373)</f>
        <v/>
      </c>
      <c r="J1373" s="172" t="str">
        <f>IF(Simulações!CX1373="","",Simulações!CX1373)</f>
        <v/>
      </c>
      <c r="K1373" s="176">
        <f>Simulações!AL1373</f>
        <v>0</v>
      </c>
      <c r="L1373" s="176">
        <f>Simulações!AS1373</f>
        <v>0</v>
      </c>
      <c r="M1373" s="172" t="str">
        <f>IF(Simulações!CY1373="","",Simulações!CY1373)</f>
        <v/>
      </c>
      <c r="N1373" s="172" t="str">
        <f>IF(Simulações!CZ1373="","",Simulações!CZ1373)</f>
        <v/>
      </c>
      <c r="O1373" s="172">
        <v>1</v>
      </c>
    </row>
    <row r="1374" spans="1:15" ht="14.25" customHeight="1" x14ac:dyDescent="0.25">
      <c r="A1374" s="1" t="str">
        <f>Simulações!D1374</f>
        <v>Cap Estevao Fernandes [Estrutural]</v>
      </c>
      <c r="B1374" s="172" t="str">
        <f>Simulações!DK1374</f>
        <v>Sim</v>
      </c>
      <c r="C1374" s="183">
        <f>Simulações!K1374</f>
        <v>70</v>
      </c>
      <c r="D1374" s="172" t="str">
        <f>Simulações!G1374</f>
        <v>C3</v>
      </c>
      <c r="E1374" s="172" t="str">
        <f>Simulações!CH1374</f>
        <v>SX LIGHTING</v>
      </c>
      <c r="F1374" s="172" t="str">
        <f>Simulações!CI1374</f>
        <v>SX-INLPP070HF</v>
      </c>
      <c r="G1374" s="172">
        <f>Simulações!CN1374</f>
        <v>70</v>
      </c>
      <c r="H1374" s="172" t="str">
        <f>Simulações!CT1374</f>
        <v>Médio I</v>
      </c>
      <c r="I1374" s="172" t="str">
        <f>IF(Simulações!CU1374="","",Simulações!CU1374)</f>
        <v/>
      </c>
      <c r="J1374" s="172" t="str">
        <f>IF(Simulações!CX1374="","",Simulações!CX1374)</f>
        <v/>
      </c>
      <c r="K1374" s="176">
        <f>Simulações!AL1374</f>
        <v>0</v>
      </c>
      <c r="L1374" s="176">
        <f>Simulações!AS1374</f>
        <v>0</v>
      </c>
      <c r="M1374" s="172" t="str">
        <f>IF(Simulações!CY1374="","",Simulações!CY1374)</f>
        <v/>
      </c>
      <c r="N1374" s="172" t="str">
        <f>IF(Simulações!CZ1374="","",Simulações!CZ1374)</f>
        <v/>
      </c>
      <c r="O1374" s="172">
        <v>1</v>
      </c>
    </row>
    <row r="1375" spans="1:15" ht="14.25" customHeight="1" x14ac:dyDescent="0.25">
      <c r="A1375" s="1" t="str">
        <f>Simulações!D1375</f>
        <v>Cap Estevao Fernandes [Estrutural]</v>
      </c>
      <c r="B1375" s="172" t="str">
        <f>Simulações!DK1375</f>
        <v>Sim</v>
      </c>
      <c r="C1375" s="183">
        <f>Simulações!K1375</f>
        <v>70</v>
      </c>
      <c r="D1375" s="172" t="str">
        <f>Simulações!G1375</f>
        <v>C3</v>
      </c>
      <c r="E1375" s="172" t="e">
        <f>Simulações!CH1375</f>
        <v>#N/A</v>
      </c>
      <c r="F1375" s="172" t="str">
        <f>Simulações!CI1375</f>
        <v>SIGSAGPTLRRSSNDL_68W_83IBBRS</v>
      </c>
      <c r="G1375" s="172" t="e">
        <f>Simulações!CN1375</f>
        <v>#N/A</v>
      </c>
      <c r="H1375" s="172" t="str">
        <f>Simulações!CT1375</f>
        <v>Médio I</v>
      </c>
      <c r="I1375" s="172" t="str">
        <f>IF(Simulações!CU1375="","",Simulações!CU1375)</f>
        <v/>
      </c>
      <c r="J1375" s="172" t="str">
        <f>IF(Simulações!CX1375="","",Simulações!CX1375)</f>
        <v/>
      </c>
      <c r="K1375" s="176">
        <f>Simulações!AL1375</f>
        <v>0</v>
      </c>
      <c r="L1375" s="176">
        <f>Simulações!AS1375</f>
        <v>0</v>
      </c>
      <c r="M1375" s="172" t="str">
        <f>IF(Simulações!CY1375="","",Simulações!CY1375)</f>
        <v/>
      </c>
      <c r="N1375" s="172" t="str">
        <f>IF(Simulações!CZ1375="","",Simulações!CZ1375)</f>
        <v/>
      </c>
      <c r="O1375" s="172">
        <v>1</v>
      </c>
    </row>
    <row r="1376" spans="1:15" ht="14.25" customHeight="1" x14ac:dyDescent="0.25">
      <c r="A1376" s="1" t="str">
        <f>Simulações!D1376</f>
        <v>Tenor Vicente Selestino [IAL]</v>
      </c>
      <c r="B1376" s="172" t="str">
        <f>Simulações!DK1376</f>
        <v>Sim</v>
      </c>
      <c r="C1376" s="183">
        <f>Simulações!K1376</f>
        <v>96</v>
      </c>
      <c r="D1376" s="172" t="str">
        <f>Simulações!G1376</f>
        <v>C4</v>
      </c>
      <c r="E1376" s="172" t="str">
        <f>Simulações!CH1376</f>
        <v>LEDSTAR</v>
      </c>
      <c r="F1376" s="172" t="str">
        <f>Simulações!CI1376</f>
        <v xml:space="preserve"> SL VT 9.1 44W</v>
      </c>
      <c r="G1376" s="172">
        <f>Simulações!CN1376</f>
        <v>44</v>
      </c>
      <c r="H1376" s="172" t="str">
        <f>Simulações!CT1376</f>
        <v>Médio II</v>
      </c>
      <c r="I1376" s="172" t="str">
        <f>IF(Simulações!CU1376="","",Simulações!CU1376)</f>
        <v/>
      </c>
      <c r="J1376" s="172" t="str">
        <f>IF(Simulações!CX1376="","",Simulações!CX1376)</f>
        <v/>
      </c>
      <c r="K1376" s="176">
        <f>Simulações!AL1376</f>
        <v>0</v>
      </c>
      <c r="L1376" s="176">
        <f>Simulações!AS1376</f>
        <v>0</v>
      </c>
      <c r="M1376" s="172" t="str">
        <f>IF(Simulações!CY1376="","",Simulações!CY1376)</f>
        <v/>
      </c>
      <c r="N1376" s="172" t="str">
        <f>IF(Simulações!CZ1376="","",Simulações!CZ1376)</f>
        <v/>
      </c>
      <c r="O1376" s="172">
        <v>1</v>
      </c>
    </row>
    <row r="1377" spans="1:15" ht="14.25" customHeight="1" x14ac:dyDescent="0.25">
      <c r="A1377" s="1" t="str">
        <f>Simulações!D1377</f>
        <v>Tenor Vicente Selestino [IAL]</v>
      </c>
      <c r="B1377" s="172" t="str">
        <f>Simulações!DK1377</f>
        <v>Sim</v>
      </c>
      <c r="C1377" s="183">
        <f>Simulações!K1377</f>
        <v>96</v>
      </c>
      <c r="D1377" s="172" t="str">
        <f>Simulações!G1377</f>
        <v>C4</v>
      </c>
      <c r="E1377" s="172" t="str">
        <f>Simulações!CH1377</f>
        <v>SX LIGHTING</v>
      </c>
      <c r="F1377" s="172" t="str">
        <f>Simulações!CI1377</f>
        <v>SX-INEVO030HF</v>
      </c>
      <c r="G1377" s="172">
        <f>Simulações!CN1377</f>
        <v>31</v>
      </c>
      <c r="H1377" s="172" t="str">
        <f>Simulações!CT1377</f>
        <v>Médio II</v>
      </c>
      <c r="I1377" s="172" t="str">
        <f>IF(Simulações!CU1377="","",Simulações!CU1377)</f>
        <v/>
      </c>
      <c r="J1377" s="172" t="str">
        <f>IF(Simulações!CX1377="","",Simulações!CX1377)</f>
        <v/>
      </c>
      <c r="K1377" s="176">
        <f>Simulações!AL1377</f>
        <v>0</v>
      </c>
      <c r="L1377" s="176">
        <f>Simulações!AS1377</f>
        <v>0</v>
      </c>
      <c r="M1377" s="172" t="str">
        <f>IF(Simulações!CY1377="","",Simulações!CY1377)</f>
        <v/>
      </c>
      <c r="N1377" s="172" t="str">
        <f>IF(Simulações!CZ1377="","",Simulações!CZ1377)</f>
        <v/>
      </c>
      <c r="O1377" s="172">
        <v>1</v>
      </c>
    </row>
    <row r="1378" spans="1:15" ht="14.25" customHeight="1" x14ac:dyDescent="0.25">
      <c r="A1378" s="1" t="str">
        <f>Simulações!D1378</f>
        <v>Tenor Vicente Selestino [IAL]</v>
      </c>
      <c r="B1378" s="172" t="str">
        <f>Simulações!DK1378</f>
        <v>Sim</v>
      </c>
      <c r="C1378" s="183">
        <f>Simulações!K1378</f>
        <v>96</v>
      </c>
      <c r="D1378" s="172" t="str">
        <f>Simulações!G1378</f>
        <v>C4</v>
      </c>
      <c r="E1378" s="172" t="e">
        <f>Simulações!CH1378</f>
        <v>#N/A</v>
      </c>
      <c r="F1378" s="172" t="str">
        <f>Simulações!CI1378</f>
        <v>SIGSAGPTLRRSSNDL_30W_38IBBRS</v>
      </c>
      <c r="G1378" s="172" t="e">
        <f>Simulações!CN1378</f>
        <v>#N/A</v>
      </c>
      <c r="H1378" s="172" t="str">
        <f>Simulações!CT1378</f>
        <v>Médio II</v>
      </c>
      <c r="I1378" s="172" t="str">
        <f>IF(Simulações!CU1378="","",Simulações!CU1378)</f>
        <v/>
      </c>
      <c r="J1378" s="172" t="str">
        <f>IF(Simulações!CX1378="","",Simulações!CX1378)</f>
        <v/>
      </c>
      <c r="K1378" s="176">
        <f>Simulações!AL1378</f>
        <v>0</v>
      </c>
      <c r="L1378" s="176">
        <f>Simulações!AS1378</f>
        <v>0</v>
      </c>
      <c r="M1378" s="172" t="str">
        <f>IF(Simulações!CY1378="","",Simulações!CY1378)</f>
        <v/>
      </c>
      <c r="N1378" s="172" t="str">
        <f>IF(Simulações!CZ1378="","",Simulações!CZ1378)</f>
        <v/>
      </c>
      <c r="O1378" s="172">
        <v>1</v>
      </c>
    </row>
    <row r="1379" spans="1:15" ht="14.25" customHeight="1" x14ac:dyDescent="0.25">
      <c r="A1379" s="1" t="str">
        <f>Simulações!D1379</f>
        <v>R. Itamaraca [IAL]</v>
      </c>
      <c r="B1379" s="172" t="str">
        <f>Simulações!DK1379</f>
        <v>Sim</v>
      </c>
      <c r="C1379" s="183">
        <f>Simulações!K1379</f>
        <v>115</v>
      </c>
      <c r="D1379" s="172" t="str">
        <f>Simulações!G1379</f>
        <v>C4</v>
      </c>
      <c r="E1379" s="172" t="str">
        <f>Simulações!CH1379</f>
        <v>LEDSTAR</v>
      </c>
      <c r="F1379" s="172" t="str">
        <f>Simulações!CI1379</f>
        <v xml:space="preserve"> SL VT 9.1 44W</v>
      </c>
      <c r="G1379" s="172">
        <f>Simulações!CN1379</f>
        <v>44</v>
      </c>
      <c r="H1379" s="172" t="str">
        <f>Simulações!CT1379</f>
        <v>Médio I</v>
      </c>
      <c r="I1379" s="172" t="str">
        <f>IF(Simulações!CU1379="","",Simulações!CU1379)</f>
        <v>Curto I</v>
      </c>
      <c r="J1379" s="172" t="str">
        <f>IF(Simulações!CX1379="","",Simulações!CX1379)</f>
        <v/>
      </c>
      <c r="K1379" s="176">
        <f>Simulações!AL1379</f>
        <v>0</v>
      </c>
      <c r="L1379" s="176">
        <f>Simulações!AS1379</f>
        <v>0</v>
      </c>
      <c r="M1379" s="172" t="str">
        <f>IF(Simulações!CY1379="","",Simulações!CY1379)</f>
        <v/>
      </c>
      <c r="N1379" s="172" t="str">
        <f>IF(Simulações!CZ1379="","",Simulações!CZ1379)</f>
        <v/>
      </c>
      <c r="O1379" s="172">
        <v>1</v>
      </c>
    </row>
    <row r="1380" spans="1:15" ht="14.25" customHeight="1" x14ac:dyDescent="0.25">
      <c r="A1380" s="1" t="str">
        <f>Simulações!D1380</f>
        <v>R. Itamaraca [IAL]</v>
      </c>
      <c r="B1380" s="172" t="str">
        <f>Simulações!DK1380</f>
        <v>Sim</v>
      </c>
      <c r="C1380" s="183">
        <f>Simulações!K1380</f>
        <v>115</v>
      </c>
      <c r="D1380" s="172" t="str">
        <f>Simulações!G1380</f>
        <v>C4</v>
      </c>
      <c r="E1380" s="172" t="str">
        <f>Simulações!CH1380</f>
        <v>SX LIGHTING</v>
      </c>
      <c r="F1380" s="172" t="str">
        <f>Simulações!CI1380</f>
        <v>SX-INEVO050HF</v>
      </c>
      <c r="G1380" s="172">
        <f>Simulações!CN1380</f>
        <v>50</v>
      </c>
      <c r="H1380" s="172" t="str">
        <f>Simulações!CT1380</f>
        <v>Médio I</v>
      </c>
      <c r="I1380" s="172" t="str">
        <f>IF(Simulações!CU1380="","",Simulações!CU1380)</f>
        <v>Curto I</v>
      </c>
      <c r="J1380" s="172" t="str">
        <f>IF(Simulações!CX1380="","",Simulações!CX1380)</f>
        <v/>
      </c>
      <c r="K1380" s="176">
        <f>Simulações!AL1380</f>
        <v>0</v>
      </c>
      <c r="L1380" s="176">
        <f>Simulações!AS1380</f>
        <v>0</v>
      </c>
      <c r="M1380" s="172" t="str">
        <f>IF(Simulações!CY1380="","",Simulações!CY1380)</f>
        <v/>
      </c>
      <c r="N1380" s="172" t="str">
        <f>IF(Simulações!CZ1380="","",Simulações!CZ1380)</f>
        <v/>
      </c>
      <c r="O1380" s="172">
        <v>1</v>
      </c>
    </row>
    <row r="1381" spans="1:15" ht="14.25" customHeight="1" x14ac:dyDescent="0.25">
      <c r="A1381" s="1" t="str">
        <f>Simulações!D1381</f>
        <v>R. Itamaraca [IAL]</v>
      </c>
      <c r="B1381" s="172" t="str">
        <f>Simulações!DK1381</f>
        <v>Sim</v>
      </c>
      <c r="C1381" s="183">
        <f>Simulações!K1381</f>
        <v>115</v>
      </c>
      <c r="D1381" s="172" t="str">
        <f>Simulações!G1381</f>
        <v>C4</v>
      </c>
      <c r="E1381" s="172" t="e">
        <f>Simulações!CH1381</f>
        <v>#N/A</v>
      </c>
      <c r="F1381" s="172" t="str">
        <f>Simulações!CI1381</f>
        <v>SIGSAGPTLRRSSNDL_60W_73IBBRS</v>
      </c>
      <c r="G1381" s="172" t="e">
        <f>Simulações!CN1381</f>
        <v>#N/A</v>
      </c>
      <c r="H1381" s="172" t="str">
        <f>Simulações!CT1381</f>
        <v>Médio I</v>
      </c>
      <c r="I1381" s="172" t="str">
        <f>IF(Simulações!CU1381="","",Simulações!CU1381)</f>
        <v>Curto I</v>
      </c>
      <c r="J1381" s="172" t="str">
        <f>IF(Simulações!CX1381="","",Simulações!CX1381)</f>
        <v/>
      </c>
      <c r="K1381" s="176">
        <f>Simulações!AL1381</f>
        <v>0</v>
      </c>
      <c r="L1381" s="176">
        <f>Simulações!AS1381</f>
        <v>0</v>
      </c>
      <c r="M1381" s="172" t="str">
        <f>IF(Simulações!CY1381="","",Simulações!CY1381)</f>
        <v/>
      </c>
      <c r="N1381" s="172" t="str">
        <f>IF(Simulações!CZ1381="","",Simulações!CZ1381)</f>
        <v/>
      </c>
      <c r="O1381" s="172">
        <v>1</v>
      </c>
    </row>
    <row r="1382" spans="1:15" ht="14.25" customHeight="1" x14ac:dyDescent="0.25">
      <c r="A1382" s="1" t="str">
        <f>Simulações!D1382</f>
        <v>Rio Amazonas [Estrutural]</v>
      </c>
      <c r="B1382" s="172" t="str">
        <f>Simulações!DK1382</f>
        <v>Sim</v>
      </c>
      <c r="C1382" s="183">
        <f>Simulações!K1382</f>
        <v>96</v>
      </c>
      <c r="D1382" s="172" t="str">
        <f>Simulações!G1382</f>
        <v>C3</v>
      </c>
      <c r="E1382" s="172" t="str">
        <f>Simulações!CH1382</f>
        <v>LEDSTAR</v>
      </c>
      <c r="F1382" s="172" t="str">
        <f>Simulações!CI1382</f>
        <v xml:space="preserve"> SL VT 9.1 52W</v>
      </c>
      <c r="G1382" s="172">
        <f>Simulações!CN1382</f>
        <v>52</v>
      </c>
      <c r="H1382" s="172" t="str">
        <f>Simulações!CT1382</f>
        <v>Médio I</v>
      </c>
      <c r="I1382" s="172" t="str">
        <f>IF(Simulações!CU1382="","",Simulações!CU1382)</f>
        <v/>
      </c>
      <c r="J1382" s="172" t="str">
        <f>IF(Simulações!CX1382="","",Simulações!CX1382)</f>
        <v/>
      </c>
      <c r="K1382" s="176">
        <f>Simulações!AL1382</f>
        <v>0</v>
      </c>
      <c r="L1382" s="176">
        <f>Simulações!AS1382</f>
        <v>0</v>
      </c>
      <c r="M1382" s="172" t="str">
        <f>IF(Simulações!CY1382="","",Simulações!CY1382)</f>
        <v/>
      </c>
      <c r="N1382" s="172" t="str">
        <f>IF(Simulações!CZ1382="","",Simulações!CZ1382)</f>
        <v/>
      </c>
      <c r="O1382" s="172">
        <v>1</v>
      </c>
    </row>
    <row r="1383" spans="1:15" ht="14.25" customHeight="1" x14ac:dyDescent="0.25">
      <c r="A1383" s="1" t="str">
        <f>Simulações!D1383</f>
        <v>Rio Amazonas [Estrutural]</v>
      </c>
      <c r="B1383" s="172" t="str">
        <f>Simulações!DK1383</f>
        <v>Sim</v>
      </c>
      <c r="C1383" s="183">
        <f>Simulações!K1383</f>
        <v>96</v>
      </c>
      <c r="D1383" s="172" t="str">
        <f>Simulações!G1383</f>
        <v>C3</v>
      </c>
      <c r="E1383" s="172" t="str">
        <f>Simulações!CH1383</f>
        <v>SX LIGHTING</v>
      </c>
      <c r="F1383" s="172" t="str">
        <f>Simulações!CI1383</f>
        <v>SX-INEVO050HF</v>
      </c>
      <c r="G1383" s="172">
        <f>Simulações!CN1383</f>
        <v>50</v>
      </c>
      <c r="H1383" s="172" t="str">
        <f>Simulações!CT1383</f>
        <v>Médio I</v>
      </c>
      <c r="I1383" s="172" t="str">
        <f>IF(Simulações!CU1383="","",Simulações!CU1383)</f>
        <v/>
      </c>
      <c r="J1383" s="172" t="str">
        <f>IF(Simulações!CX1383="","",Simulações!CX1383)</f>
        <v/>
      </c>
      <c r="K1383" s="176">
        <f>Simulações!AL1383</f>
        <v>0</v>
      </c>
      <c r="L1383" s="176">
        <f>Simulações!AS1383</f>
        <v>0</v>
      </c>
      <c r="M1383" s="172" t="str">
        <f>IF(Simulações!CY1383="","",Simulações!CY1383)</f>
        <v/>
      </c>
      <c r="N1383" s="172" t="str">
        <f>IF(Simulações!CZ1383="","",Simulações!CZ1383)</f>
        <v/>
      </c>
      <c r="O1383" s="172">
        <v>1</v>
      </c>
    </row>
    <row r="1384" spans="1:15" ht="14.25" customHeight="1" x14ac:dyDescent="0.25">
      <c r="A1384" s="1" t="str">
        <f>Simulações!D1384</f>
        <v>Rio Amazonas [Estrutural]</v>
      </c>
      <c r="B1384" s="172" t="str">
        <f>Simulações!DK1384</f>
        <v>Sim</v>
      </c>
      <c r="C1384" s="183">
        <f>Simulações!K1384</f>
        <v>96</v>
      </c>
      <c r="D1384" s="172" t="str">
        <f>Simulações!G1384</f>
        <v>C3</v>
      </c>
      <c r="E1384" s="172" t="e">
        <f>Simulações!CH1384</f>
        <v>#N/A</v>
      </c>
      <c r="F1384" s="172" t="str">
        <f>Simulações!CI1384</f>
        <v>SIGSAGPTLRRSSNDL_50W_61IBBRS</v>
      </c>
      <c r="G1384" s="172" t="e">
        <f>Simulações!CN1384</f>
        <v>#N/A</v>
      </c>
      <c r="H1384" s="172" t="str">
        <f>Simulações!CT1384</f>
        <v>Médio I</v>
      </c>
      <c r="I1384" s="172" t="str">
        <f>IF(Simulações!CU1384="","",Simulações!CU1384)</f>
        <v/>
      </c>
      <c r="J1384" s="172" t="str">
        <f>IF(Simulações!CX1384="","",Simulações!CX1384)</f>
        <v/>
      </c>
      <c r="K1384" s="176">
        <f>Simulações!AL1384</f>
        <v>0</v>
      </c>
      <c r="L1384" s="176">
        <f>Simulações!AS1384</f>
        <v>0</v>
      </c>
      <c r="M1384" s="172" t="str">
        <f>IF(Simulações!CY1384="","",Simulações!CY1384)</f>
        <v/>
      </c>
      <c r="N1384" s="172" t="str">
        <f>IF(Simulações!CZ1384="","",Simulações!CZ1384)</f>
        <v/>
      </c>
      <c r="O1384" s="172">
        <v>1</v>
      </c>
    </row>
    <row r="1385" spans="1:15" ht="14.25" customHeight="1" x14ac:dyDescent="0.25">
      <c r="A1385" s="1" t="str">
        <f>Simulações!D1385</f>
        <v>Beija Flor [Estrutural]</v>
      </c>
      <c r="B1385" s="172" t="str">
        <f>Simulações!DK1385</f>
        <v>Sim</v>
      </c>
      <c r="C1385" s="183">
        <f>Simulações!K1385</f>
        <v>40</v>
      </c>
      <c r="D1385" s="172" t="str">
        <f>Simulações!G1385</f>
        <v>C5</v>
      </c>
      <c r="E1385" s="172" t="str">
        <f>Simulações!CH1385</f>
        <v>LEDSTAR</v>
      </c>
      <c r="F1385" s="172" t="str">
        <f>Simulações!CI1385</f>
        <v xml:space="preserve"> SL VT 9.1 35W</v>
      </c>
      <c r="G1385" s="172">
        <f>Simulações!CN1385</f>
        <v>35</v>
      </c>
      <c r="H1385" s="172" t="str">
        <f>Simulações!CT1385</f>
        <v>Médio I</v>
      </c>
      <c r="I1385" s="172" t="str">
        <f>IF(Simulações!CU1385="","",Simulações!CU1385)</f>
        <v/>
      </c>
      <c r="J1385" s="172" t="str">
        <f>IF(Simulações!CX1385="","",Simulações!CX1385)</f>
        <v/>
      </c>
      <c r="K1385" s="176">
        <f>Simulações!AL1385</f>
        <v>0</v>
      </c>
      <c r="L1385" s="176">
        <f>Simulações!AS1385</f>
        <v>0</v>
      </c>
      <c r="M1385" s="172" t="str">
        <f>IF(Simulações!CY1385="","",Simulações!CY1385)</f>
        <v/>
      </c>
      <c r="N1385" s="172" t="str">
        <f>IF(Simulações!CZ1385="","",Simulações!CZ1385)</f>
        <v/>
      </c>
      <c r="O1385" s="172">
        <v>1</v>
      </c>
    </row>
    <row r="1386" spans="1:15" ht="14.25" customHeight="1" x14ac:dyDescent="0.25">
      <c r="A1386" s="1" t="str">
        <f>Simulações!D1386</f>
        <v>Beija Flor [Estrutural]</v>
      </c>
      <c r="B1386" s="172" t="str">
        <f>Simulações!DK1386</f>
        <v>Sim</v>
      </c>
      <c r="C1386" s="183">
        <f>Simulações!K1386</f>
        <v>40</v>
      </c>
      <c r="D1386" s="172" t="str">
        <f>Simulações!G1386</f>
        <v>C5</v>
      </c>
      <c r="E1386" s="172" t="str">
        <f>Simulações!CH1386</f>
        <v>SX LIGHTING</v>
      </c>
      <c r="F1386" s="172" t="str">
        <f>Simulações!CI1386</f>
        <v>SX-INEVO030HF</v>
      </c>
      <c r="G1386" s="172">
        <f>Simulações!CN1386</f>
        <v>31</v>
      </c>
      <c r="H1386" s="172" t="str">
        <f>Simulações!CT1386</f>
        <v>Médio I</v>
      </c>
      <c r="I1386" s="172" t="str">
        <f>IF(Simulações!CU1386="","",Simulações!CU1386)</f>
        <v/>
      </c>
      <c r="J1386" s="172" t="str">
        <f>IF(Simulações!CX1386="","",Simulações!CX1386)</f>
        <v/>
      </c>
      <c r="K1386" s="176">
        <f>Simulações!AL1386</f>
        <v>0</v>
      </c>
      <c r="L1386" s="176">
        <f>Simulações!AS1386</f>
        <v>0</v>
      </c>
      <c r="M1386" s="172" t="str">
        <f>IF(Simulações!CY1386="","",Simulações!CY1386)</f>
        <v/>
      </c>
      <c r="N1386" s="172" t="str">
        <f>IF(Simulações!CZ1386="","",Simulações!CZ1386)</f>
        <v/>
      </c>
      <c r="O1386" s="172">
        <v>1</v>
      </c>
    </row>
    <row r="1387" spans="1:15" ht="14.25" customHeight="1" x14ac:dyDescent="0.25">
      <c r="A1387" s="1" t="str">
        <f>Simulações!D1387</f>
        <v>Beija Flor [Estrutural]</v>
      </c>
      <c r="B1387" s="172" t="str">
        <f>Simulações!DK1387</f>
        <v>Sim</v>
      </c>
      <c r="C1387" s="183">
        <f>Simulações!K1387</f>
        <v>40</v>
      </c>
      <c r="D1387" s="172" t="str">
        <f>Simulações!G1387</f>
        <v>C5</v>
      </c>
      <c r="E1387" s="172" t="e">
        <f>Simulações!CH1387</f>
        <v>#N/A</v>
      </c>
      <c r="F1387" s="172" t="str">
        <f>Simulações!CI1387</f>
        <v>SIGSAGPTLRRSSNDL_30W_38IBBRS</v>
      </c>
      <c r="G1387" s="172" t="e">
        <f>Simulações!CN1387</f>
        <v>#N/A</v>
      </c>
      <c r="H1387" s="172" t="str">
        <f>Simulações!CT1387</f>
        <v>Médio I</v>
      </c>
      <c r="I1387" s="172" t="str">
        <f>IF(Simulações!CU1387="","",Simulações!CU1387)</f>
        <v/>
      </c>
      <c r="J1387" s="172" t="str">
        <f>IF(Simulações!CX1387="","",Simulações!CX1387)</f>
        <v/>
      </c>
      <c r="K1387" s="176">
        <f>Simulações!AL1387</f>
        <v>0</v>
      </c>
      <c r="L1387" s="176">
        <f>Simulações!AS1387</f>
        <v>0</v>
      </c>
      <c r="M1387" s="172" t="str">
        <f>IF(Simulações!CY1387="","",Simulações!CY1387)</f>
        <v/>
      </c>
      <c r="N1387" s="172" t="str">
        <f>IF(Simulações!CZ1387="","",Simulações!CZ1387)</f>
        <v/>
      </c>
      <c r="O1387" s="172">
        <v>1</v>
      </c>
    </row>
    <row r="1388" spans="1:15" ht="14.25" customHeight="1" x14ac:dyDescent="0.25">
      <c r="A1388" s="1" t="str">
        <f>Simulações!D1388</f>
        <v>R. Rio Doce [Estrutural]</v>
      </c>
      <c r="B1388" s="172" t="str">
        <f>Simulações!DK1388</f>
        <v>Sim</v>
      </c>
      <c r="C1388" s="183">
        <f>Simulações!K1388</f>
        <v>70</v>
      </c>
      <c r="D1388" s="172" t="str">
        <f>Simulações!G1388</f>
        <v>C5</v>
      </c>
      <c r="E1388" s="172" t="str">
        <f>Simulações!CH1388</f>
        <v>LEDSTAR</v>
      </c>
      <c r="F1388" s="172" t="str">
        <f>Simulações!CI1388</f>
        <v xml:space="preserve"> SL VT 9.1 44W</v>
      </c>
      <c r="G1388" s="172">
        <f>Simulações!CN1388</f>
        <v>44</v>
      </c>
      <c r="H1388" s="172" t="str">
        <f>Simulações!CT1388</f>
        <v>Médio I</v>
      </c>
      <c r="I1388" s="172" t="str">
        <f>IF(Simulações!CU1388="","",Simulações!CU1388)</f>
        <v/>
      </c>
      <c r="J1388" s="172" t="str">
        <f>IF(Simulações!CX1388="","",Simulações!CX1388)</f>
        <v/>
      </c>
      <c r="K1388" s="176">
        <f>Simulações!AL1388</f>
        <v>0</v>
      </c>
      <c r="L1388" s="176">
        <f>Simulações!AS1388</f>
        <v>0</v>
      </c>
      <c r="M1388" s="172" t="str">
        <f>IF(Simulações!CY1388="","",Simulações!CY1388)</f>
        <v/>
      </c>
      <c r="N1388" s="172" t="str">
        <f>IF(Simulações!CZ1388="","",Simulações!CZ1388)</f>
        <v/>
      </c>
      <c r="O1388" s="172">
        <v>1</v>
      </c>
    </row>
    <row r="1389" spans="1:15" ht="14.25" customHeight="1" x14ac:dyDescent="0.25">
      <c r="A1389" s="1" t="str">
        <f>Simulações!D1389</f>
        <v>R. Rio Doce [Estrutural]</v>
      </c>
      <c r="B1389" s="172" t="str">
        <f>Simulações!DK1389</f>
        <v>Sim</v>
      </c>
      <c r="C1389" s="183">
        <f>Simulações!K1389</f>
        <v>70</v>
      </c>
      <c r="D1389" s="172" t="str">
        <f>Simulações!G1389</f>
        <v>C5</v>
      </c>
      <c r="E1389" s="172" t="str">
        <f>Simulações!CH1389</f>
        <v>SX LIGHTING</v>
      </c>
      <c r="F1389" s="172" t="str">
        <f>Simulações!CI1389</f>
        <v>SX-INEVO040HF</v>
      </c>
      <c r="G1389" s="172">
        <f>Simulações!CN1389</f>
        <v>39</v>
      </c>
      <c r="H1389" s="172" t="str">
        <f>Simulações!CT1389</f>
        <v>Médio I</v>
      </c>
      <c r="I1389" s="172" t="str">
        <f>IF(Simulações!CU1389="","",Simulações!CU1389)</f>
        <v>Médio I</v>
      </c>
      <c r="J1389" s="172" t="str">
        <f>IF(Simulações!CX1389="","",Simulações!CX1389)</f>
        <v/>
      </c>
      <c r="K1389" s="176">
        <f>Simulações!AL1389</f>
        <v>0</v>
      </c>
      <c r="L1389" s="176">
        <f>Simulações!AS1389</f>
        <v>0</v>
      </c>
      <c r="M1389" s="172" t="str">
        <f>IF(Simulações!CY1389="","",Simulações!CY1389)</f>
        <v/>
      </c>
      <c r="N1389" s="172" t="str">
        <f>IF(Simulações!CZ1389="","",Simulações!CZ1389)</f>
        <v/>
      </c>
      <c r="O1389" s="172">
        <v>1</v>
      </c>
    </row>
    <row r="1390" spans="1:15" ht="14.25" customHeight="1" x14ac:dyDescent="0.25">
      <c r="A1390" s="1" t="str">
        <f>Simulações!D1390</f>
        <v>R. Rio Doce [Estrutural]</v>
      </c>
      <c r="B1390" s="172" t="str">
        <f>Simulações!DK1390</f>
        <v>Sim</v>
      </c>
      <c r="C1390" s="183">
        <f>Simulações!K1390</f>
        <v>70</v>
      </c>
      <c r="D1390" s="172" t="str">
        <f>Simulações!G1390</f>
        <v>C5</v>
      </c>
      <c r="E1390" s="172" t="str">
        <f>Simulações!CH1390</f>
        <v>TECNOWATT</v>
      </c>
      <c r="F1390" s="172" t="str">
        <f>Simulações!CI1390</f>
        <v xml:space="preserve">SIGSAGPTLRRSSNDL_30W_38IBBRS
</v>
      </c>
      <c r="G1390" s="172">
        <f>Simulações!CN1390</f>
        <v>30</v>
      </c>
      <c r="H1390" s="172" t="str">
        <f>Simulações!CT1390</f>
        <v>Médio I</v>
      </c>
      <c r="I1390" s="172" t="str">
        <f>IF(Simulações!CU1390="","",Simulações!CU1390)</f>
        <v>Médio I</v>
      </c>
      <c r="J1390" s="172" t="str">
        <f>IF(Simulações!CX1390="","",Simulações!CX1390)</f>
        <v/>
      </c>
      <c r="K1390" s="176">
        <f>Simulações!AL1390</f>
        <v>0</v>
      </c>
      <c r="L1390" s="176">
        <f>Simulações!AS1390</f>
        <v>0</v>
      </c>
      <c r="M1390" s="172" t="str">
        <f>IF(Simulações!CY1390="","",Simulações!CY1390)</f>
        <v/>
      </c>
      <c r="N1390" s="172" t="str">
        <f>IF(Simulações!CZ1390="","",Simulações!CZ1390)</f>
        <v/>
      </c>
      <c r="O1390" s="172">
        <v>1</v>
      </c>
    </row>
    <row r="1391" spans="1:15" ht="14.25" customHeight="1" x14ac:dyDescent="0.25">
      <c r="A1391" s="1" t="str">
        <f>Simulações!D1391</f>
        <v>Rio Amazonas [Estrutural]</v>
      </c>
      <c r="B1391" s="172" t="str">
        <f>Simulações!DK1391</f>
        <v>Sim</v>
      </c>
      <c r="C1391" s="183">
        <f>Simulações!K1391</f>
        <v>70</v>
      </c>
      <c r="D1391" s="172" t="str">
        <f>Simulações!G1391</f>
        <v>C5</v>
      </c>
      <c r="E1391" s="172" t="str">
        <f>Simulações!CH1391</f>
        <v>LEDSTAR</v>
      </c>
      <c r="F1391" s="172" t="str">
        <f>Simulações!CI1391</f>
        <v xml:space="preserve"> SL VT 9.1 35W</v>
      </c>
      <c r="G1391" s="172">
        <f>Simulações!CN1391</f>
        <v>35</v>
      </c>
      <c r="H1391" s="172" t="str">
        <f>Simulações!CT1391</f>
        <v>Médio I</v>
      </c>
      <c r="I1391" s="172" t="str">
        <f>IF(Simulações!CU1391="","",Simulações!CU1391)</f>
        <v/>
      </c>
      <c r="J1391" s="172" t="str">
        <f>IF(Simulações!CX1391="","",Simulações!CX1391)</f>
        <v/>
      </c>
      <c r="K1391" s="176">
        <f>Simulações!AL1391</f>
        <v>0</v>
      </c>
      <c r="L1391" s="176">
        <f>Simulações!AS1391</f>
        <v>0</v>
      </c>
      <c r="M1391" s="172" t="str">
        <f>IF(Simulações!CY1391="","",Simulações!CY1391)</f>
        <v/>
      </c>
      <c r="N1391" s="172" t="str">
        <f>IF(Simulações!CZ1391="","",Simulações!CZ1391)</f>
        <v/>
      </c>
      <c r="O1391" s="172">
        <v>1</v>
      </c>
    </row>
    <row r="1392" spans="1:15" ht="14.25" customHeight="1" x14ac:dyDescent="0.25">
      <c r="A1392" s="1" t="str">
        <f>Simulações!D1392</f>
        <v>Rio Amazonas [Estrutural]</v>
      </c>
      <c r="B1392" s="172" t="str">
        <f>Simulações!DK1392</f>
        <v>Sim</v>
      </c>
      <c r="C1392" s="183">
        <f>Simulações!K1392</f>
        <v>70</v>
      </c>
      <c r="D1392" s="172" t="str">
        <f>Simulações!G1392</f>
        <v>C5</v>
      </c>
      <c r="E1392" s="172" t="str">
        <f>Simulações!CH1392</f>
        <v>SX LIGHTING</v>
      </c>
      <c r="F1392" s="172" t="str">
        <f>Simulações!CI1392</f>
        <v>SX-INEVO040HF</v>
      </c>
      <c r="G1392" s="172">
        <f>Simulações!CN1392</f>
        <v>39</v>
      </c>
      <c r="H1392" s="172" t="str">
        <f>Simulações!CT1392</f>
        <v>Médio I</v>
      </c>
      <c r="I1392" s="172" t="str">
        <f>IF(Simulações!CU1392="","",Simulações!CU1392)</f>
        <v/>
      </c>
      <c r="J1392" s="172" t="str">
        <f>IF(Simulações!CX1392="","",Simulações!CX1392)</f>
        <v/>
      </c>
      <c r="K1392" s="176">
        <f>Simulações!AL1392</f>
        <v>0</v>
      </c>
      <c r="L1392" s="176">
        <f>Simulações!AS1392</f>
        <v>0</v>
      </c>
      <c r="M1392" s="172" t="str">
        <f>IF(Simulações!CY1392="","",Simulações!CY1392)</f>
        <v/>
      </c>
      <c r="N1392" s="172" t="str">
        <f>IF(Simulações!CZ1392="","",Simulações!CZ1392)</f>
        <v/>
      </c>
      <c r="O1392" s="172">
        <v>1</v>
      </c>
    </row>
    <row r="1393" spans="1:15" ht="14.25" customHeight="1" x14ac:dyDescent="0.25">
      <c r="A1393" s="1" t="str">
        <f>Simulações!D1393</f>
        <v>Rio Amazonas [Estrutural]</v>
      </c>
      <c r="B1393" s="172" t="str">
        <f>Simulações!DK1393</f>
        <v>Sim</v>
      </c>
      <c r="C1393" s="183">
        <f>Simulações!K1393</f>
        <v>70</v>
      </c>
      <c r="D1393" s="172" t="str">
        <f>Simulações!G1393</f>
        <v>C5</v>
      </c>
      <c r="E1393" s="172" t="str">
        <f>Simulações!CH1393</f>
        <v>TECNOWATT</v>
      </c>
      <c r="F1393" s="172" t="str">
        <f>Simulações!CI1393</f>
        <v xml:space="preserve">SIGSAGPTLRRSSNDL_30W_38IBBRS
</v>
      </c>
      <c r="G1393" s="172">
        <f>Simulações!CN1393</f>
        <v>30</v>
      </c>
      <c r="H1393" s="172" t="str">
        <f>Simulações!CT1393</f>
        <v>Médio I</v>
      </c>
      <c r="I1393" s="172" t="str">
        <f>IF(Simulações!CU1393="","",Simulações!CU1393)</f>
        <v/>
      </c>
      <c r="J1393" s="172" t="str">
        <f>IF(Simulações!CX1393="","",Simulações!CX1393)</f>
        <v/>
      </c>
      <c r="K1393" s="176">
        <f>Simulações!AL1393</f>
        <v>0</v>
      </c>
      <c r="L1393" s="176">
        <f>Simulações!AS1393</f>
        <v>0</v>
      </c>
      <c r="M1393" s="172" t="str">
        <f>IF(Simulações!CY1393="","",Simulações!CY1393)</f>
        <v/>
      </c>
      <c r="N1393" s="172" t="str">
        <f>IF(Simulações!CZ1393="","",Simulações!CZ1393)</f>
        <v/>
      </c>
      <c r="O1393" s="172">
        <v>1</v>
      </c>
    </row>
    <row r="1394" spans="1:15" ht="14.25" customHeight="1" x14ac:dyDescent="0.25">
      <c r="A1394" s="1" t="str">
        <f>Simulações!D1394</f>
        <v>Avenida Recife [Estrutural]</v>
      </c>
      <c r="B1394" s="172" t="str">
        <f>Simulações!DK1394</f>
        <v>Sim</v>
      </c>
      <c r="C1394" s="183">
        <f>Simulações!K1394</f>
        <v>211</v>
      </c>
      <c r="D1394" s="172" t="str">
        <f>Simulações!G1394</f>
        <v>C0</v>
      </c>
      <c r="E1394" s="172" t="str">
        <f>Simulações!CH1394</f>
        <v>LEDSTAR</v>
      </c>
      <c r="F1394" s="172" t="str">
        <f>Simulações!CI1394</f>
        <v xml:space="preserve"> SL VT 9.1 120W</v>
      </c>
      <c r="G1394" s="172">
        <f>Simulações!CN1394</f>
        <v>120</v>
      </c>
      <c r="H1394" s="172" t="str">
        <f>Simulações!CT1394</f>
        <v>Médio II</v>
      </c>
      <c r="I1394" s="172" t="str">
        <f>IF(Simulações!CU1394="","",Simulações!CU1394)</f>
        <v/>
      </c>
      <c r="J1394" s="172" t="str">
        <f>IF(Simulações!CX1394="","",Simulações!CX1394)</f>
        <v>APC</v>
      </c>
      <c r="K1394" s="176">
        <f>Simulações!AL1394</f>
        <v>0</v>
      </c>
      <c r="L1394" s="176">
        <f>Simulações!AS1394</f>
        <v>0</v>
      </c>
      <c r="M1394" s="172">
        <f>IF(Simulações!CY1394="","",Simulações!CY1394)</f>
        <v>1</v>
      </c>
      <c r="N1394" s="172" t="str">
        <f>IF(Simulações!CZ1394="","",Simulações!CZ1394)</f>
        <v/>
      </c>
      <c r="O1394" s="172">
        <v>1</v>
      </c>
    </row>
    <row r="1395" spans="1:15" ht="14.25" customHeight="1" x14ac:dyDescent="0.25">
      <c r="A1395" s="1" t="str">
        <f>Simulações!D1395</f>
        <v>Avenida Recife [Estrutural]</v>
      </c>
      <c r="B1395" s="172" t="str">
        <f>Simulações!DK1395</f>
        <v>Sim</v>
      </c>
      <c r="C1395" s="183">
        <f>Simulações!K1395</f>
        <v>211</v>
      </c>
      <c r="D1395" s="172" t="str">
        <f>Simulações!G1395</f>
        <v>C0</v>
      </c>
      <c r="E1395" s="172" t="str">
        <f>Simulações!CH1395</f>
        <v>SX LIGHTING</v>
      </c>
      <c r="F1395" s="172" t="str">
        <f>Simulações!CI1395</f>
        <v>SX-INLPP100HF</v>
      </c>
      <c r="G1395" s="172">
        <f>Simulações!CN1395</f>
        <v>100</v>
      </c>
      <c r="H1395" s="172" t="str">
        <f>Simulações!CT1395</f>
        <v>Médio II</v>
      </c>
      <c r="I1395" s="172" t="str">
        <f>IF(Simulações!CU1395="","",Simulações!CU1395)</f>
        <v/>
      </c>
      <c r="J1395" s="172" t="str">
        <f>IF(Simulações!CX1395="","",Simulações!CX1395)</f>
        <v>APC</v>
      </c>
      <c r="K1395" s="176">
        <f>Simulações!AL1395</f>
        <v>0</v>
      </c>
      <c r="L1395" s="176">
        <f>Simulações!AS1395</f>
        <v>0</v>
      </c>
      <c r="M1395" s="172">
        <f>IF(Simulações!CY1395="","",Simulações!CY1395)</f>
        <v>1</v>
      </c>
      <c r="N1395" s="172" t="str">
        <f>IF(Simulações!CZ1395="","",Simulações!CZ1395)</f>
        <v/>
      </c>
      <c r="O1395" s="172">
        <v>1</v>
      </c>
    </row>
    <row r="1396" spans="1:15" ht="14.25" customHeight="1" x14ac:dyDescent="0.25">
      <c r="A1396" s="1" t="str">
        <f>Simulações!D1396</f>
        <v>Avenida Recife [Estrutural]</v>
      </c>
      <c r="B1396" s="172" t="str">
        <f>Simulações!DK1396</f>
        <v>Sim</v>
      </c>
      <c r="C1396" s="183">
        <f>Simulações!K1396</f>
        <v>211</v>
      </c>
      <c r="D1396" s="172" t="str">
        <f>Simulações!G1396</f>
        <v>C0</v>
      </c>
      <c r="E1396" s="172" t="e">
        <f>Simulações!CH1396</f>
        <v>#N/A</v>
      </c>
      <c r="F1396" s="172" t="str">
        <f>Simulações!CI1396</f>
        <v>SIGMAGPTLRRSMNDL120W_82IBBR</v>
      </c>
      <c r="G1396" s="172" t="e">
        <f>Simulações!CN1396</f>
        <v>#N/A</v>
      </c>
      <c r="H1396" s="172" t="str">
        <f>Simulações!CT1396</f>
        <v>Médio II</v>
      </c>
      <c r="I1396" s="172" t="str">
        <f>IF(Simulações!CU1396="","",Simulações!CU1396)</f>
        <v/>
      </c>
      <c r="J1396" s="172" t="str">
        <f>IF(Simulações!CX1396="","",Simulações!CX1396)</f>
        <v>APC</v>
      </c>
      <c r="K1396" s="176">
        <f>Simulações!AL1396</f>
        <v>0</v>
      </c>
      <c r="L1396" s="176">
        <f>Simulações!AS1396</f>
        <v>0</v>
      </c>
      <c r="M1396" s="172">
        <f>IF(Simulações!CY1396="","",Simulações!CY1396)</f>
        <v>1</v>
      </c>
      <c r="N1396" s="172" t="str">
        <f>IF(Simulações!CZ1396="","",Simulações!CZ1396)</f>
        <v/>
      </c>
      <c r="O1396" s="172">
        <v>1</v>
      </c>
    </row>
    <row r="1397" spans="1:15" ht="14.25" customHeight="1" x14ac:dyDescent="0.25">
      <c r="A1397" s="1" t="str">
        <f>Simulações!D1397</f>
        <v>Deputado Afranio Godoi [Estrutural]</v>
      </c>
      <c r="B1397" s="172" t="str">
        <f>Simulações!DK1397</f>
        <v>Sim</v>
      </c>
      <c r="C1397" s="183">
        <f>Simulações!K1397</f>
        <v>50</v>
      </c>
      <c r="D1397" s="172" t="str">
        <f>Simulações!G1397</f>
        <v>C5</v>
      </c>
      <c r="E1397" s="172" t="e">
        <f>Simulações!CH1397</f>
        <v>#N/A</v>
      </c>
      <c r="F1397" s="172" t="str">
        <f>Simulações!CI1397</f>
        <v>LUM LED SL VT 9.1 28W</v>
      </c>
      <c r="G1397" s="172" t="e">
        <f>Simulações!CN1397</f>
        <v>#N/A</v>
      </c>
      <c r="H1397" s="172" t="str">
        <f>Simulações!CT1397</f>
        <v>Médio I</v>
      </c>
      <c r="I1397" s="172" t="str">
        <f>IF(Simulações!CU1397="","",Simulações!CU1397)</f>
        <v/>
      </c>
      <c r="J1397" s="172" t="str">
        <f>IF(Simulações!CX1397="","",Simulações!CX1397)</f>
        <v/>
      </c>
      <c r="K1397" s="176">
        <f>Simulações!AL1397</f>
        <v>0</v>
      </c>
      <c r="L1397" s="176">
        <f>Simulações!AS1397</f>
        <v>0</v>
      </c>
      <c r="M1397" s="172" t="str">
        <f>IF(Simulações!CY1397="","",Simulações!CY1397)</f>
        <v/>
      </c>
      <c r="N1397" s="172" t="str">
        <f>IF(Simulações!CZ1397="","",Simulações!CZ1397)</f>
        <v/>
      </c>
      <c r="O1397" s="172">
        <v>1</v>
      </c>
    </row>
    <row r="1398" spans="1:15" ht="14.25" customHeight="1" x14ac:dyDescent="0.25">
      <c r="A1398" s="1" t="str">
        <f>Simulações!D1398</f>
        <v>Deputado Afranio Godoi [Estrutural]</v>
      </c>
      <c r="B1398" s="172" t="str">
        <f>Simulações!DK1398</f>
        <v>Sim</v>
      </c>
      <c r="C1398" s="183">
        <f>Simulações!K1398</f>
        <v>50</v>
      </c>
      <c r="D1398" s="172" t="str">
        <f>Simulações!G1398</f>
        <v>C5</v>
      </c>
      <c r="E1398" s="172" t="e">
        <f>Simulações!CH1398</f>
        <v>#N/A</v>
      </c>
      <c r="F1398" s="172" t="str">
        <f>Simulações!CI1398</f>
        <v>SXINEVO030K50L12CZF7PHF</v>
      </c>
      <c r="G1398" s="172" t="e">
        <f>Simulações!CN1398</f>
        <v>#N/A</v>
      </c>
      <c r="H1398" s="172" t="str">
        <f>Simulações!CT1398</f>
        <v>Médio I</v>
      </c>
      <c r="I1398" s="172" t="str">
        <f>IF(Simulações!CU1398="","",Simulações!CU1398)</f>
        <v/>
      </c>
      <c r="J1398" s="172" t="str">
        <f>IF(Simulações!CX1398="","",Simulações!CX1398)</f>
        <v/>
      </c>
      <c r="K1398" s="176">
        <f>Simulações!AL1398</f>
        <v>0</v>
      </c>
      <c r="L1398" s="176">
        <f>Simulações!AS1398</f>
        <v>0</v>
      </c>
      <c r="M1398" s="172" t="str">
        <f>IF(Simulações!CY1398="","",Simulações!CY1398)</f>
        <v/>
      </c>
      <c r="N1398" s="172" t="str">
        <f>IF(Simulações!CZ1398="","",Simulações!CZ1398)</f>
        <v/>
      </c>
      <c r="O1398" s="172">
        <v>1</v>
      </c>
    </row>
    <row r="1399" spans="1:15" ht="14.25" customHeight="1" x14ac:dyDescent="0.25">
      <c r="A1399" s="1" t="str">
        <f>Simulações!D1399</f>
        <v>Deputado Afranio Godoi [Estrutural]</v>
      </c>
      <c r="B1399" s="172" t="str">
        <f>Simulações!DK1399</f>
        <v>Sim</v>
      </c>
      <c r="C1399" s="183">
        <f>Simulações!K1399</f>
        <v>50</v>
      </c>
      <c r="D1399" s="172" t="str">
        <f>Simulações!G1399</f>
        <v>C5</v>
      </c>
      <c r="E1399" s="172" t="e">
        <f>Simulações!CH1399</f>
        <v>#N/A</v>
      </c>
      <c r="F1399" s="172" t="str">
        <f>Simulações!CI1399</f>
        <v>SIGSAGPTLRRSSNDL_30W_38IBBRS</v>
      </c>
      <c r="G1399" s="172" t="e">
        <f>Simulações!CN1399</f>
        <v>#N/A</v>
      </c>
      <c r="H1399" s="172" t="str">
        <f>Simulações!CT1399</f>
        <v>Médio I</v>
      </c>
      <c r="I1399" s="172" t="str">
        <f>IF(Simulações!CU1399="","",Simulações!CU1399)</f>
        <v/>
      </c>
      <c r="J1399" s="172" t="str">
        <f>IF(Simulações!CX1399="","",Simulações!CX1399)</f>
        <v/>
      </c>
      <c r="K1399" s="176">
        <f>Simulações!AL1399</f>
        <v>0</v>
      </c>
      <c r="L1399" s="176">
        <f>Simulações!AS1399</f>
        <v>0</v>
      </c>
      <c r="M1399" s="172" t="str">
        <f>IF(Simulações!CY1399="","",Simulações!CY1399)</f>
        <v/>
      </c>
      <c r="N1399" s="172" t="str">
        <f>IF(Simulações!CZ1399="","",Simulações!CZ1399)</f>
        <v/>
      </c>
      <c r="O1399" s="172">
        <v>1</v>
      </c>
    </row>
    <row r="1400" spans="1:15" ht="14.25" customHeight="1" x14ac:dyDescent="0.25">
      <c r="A1400" s="1" t="str">
        <f>Simulações!D1400</f>
        <v>R. Artur Moura [Estrutural]</v>
      </c>
      <c r="B1400" s="172" t="str">
        <f>Simulações!DK1400</f>
        <v>Sim</v>
      </c>
      <c r="C1400" s="183">
        <f>Simulações!K1400</f>
        <v>70</v>
      </c>
      <c r="D1400" s="172" t="str">
        <f>Simulações!G1400</f>
        <v>C4</v>
      </c>
      <c r="E1400" s="172" t="e">
        <f>Simulações!CH1400</f>
        <v>#N/A</v>
      </c>
      <c r="F1400" s="172" t="str">
        <f>Simulações!CI1400</f>
        <v>LUM LED SL VT 9.1 65W</v>
      </c>
      <c r="G1400" s="172" t="e">
        <f>Simulações!CN1400</f>
        <v>#N/A</v>
      </c>
      <c r="H1400" s="172" t="str">
        <f>Simulações!CT1400</f>
        <v>Médio I</v>
      </c>
      <c r="I1400" s="172" t="str">
        <f>IF(Simulações!CU1400="","",Simulações!CU1400)</f>
        <v/>
      </c>
      <c r="J1400" s="172" t="str">
        <f>IF(Simulações!CX1400="","",Simulações!CX1400)</f>
        <v/>
      </c>
      <c r="K1400" s="176">
        <f>Simulações!AL1400</f>
        <v>0</v>
      </c>
      <c r="L1400" s="176">
        <f>Simulações!AS1400</f>
        <v>0</v>
      </c>
      <c r="M1400" s="172" t="str">
        <f>IF(Simulações!CY1400="","",Simulações!CY1400)</f>
        <v/>
      </c>
      <c r="N1400" s="172" t="str">
        <f>IF(Simulações!CZ1400="","",Simulações!CZ1400)</f>
        <v/>
      </c>
      <c r="O1400" s="172">
        <v>1</v>
      </c>
    </row>
    <row r="1401" spans="1:15" ht="14.25" customHeight="1" x14ac:dyDescent="0.25">
      <c r="A1401" s="1" t="str">
        <f>Simulações!D1401</f>
        <v>R. Artur Moura [Estrutural]</v>
      </c>
      <c r="B1401" s="172" t="str">
        <f>Simulações!DK1401</f>
        <v>Sim</v>
      </c>
      <c r="C1401" s="183">
        <f>Simulações!K1401</f>
        <v>70</v>
      </c>
      <c r="D1401" s="172" t="str">
        <f>Simulações!G1401</f>
        <v>C4</v>
      </c>
      <c r="E1401" s="172" t="e">
        <f>Simulações!CH1401</f>
        <v>#N/A</v>
      </c>
      <c r="F1401" s="172" t="str">
        <f>Simulações!CI1401</f>
        <v>SXINLPP070K50L12CZF7PHF</v>
      </c>
      <c r="G1401" s="172" t="e">
        <f>Simulações!CN1401</f>
        <v>#N/A</v>
      </c>
      <c r="H1401" s="172" t="str">
        <f>Simulações!CT1401</f>
        <v>Médio I</v>
      </c>
      <c r="I1401" s="172" t="str">
        <f>IF(Simulações!CU1401="","",Simulações!CU1401)</f>
        <v/>
      </c>
      <c r="J1401" s="172" t="str">
        <f>IF(Simulações!CX1401="","",Simulações!CX1401)</f>
        <v/>
      </c>
      <c r="K1401" s="176">
        <f>Simulações!AL1401</f>
        <v>0</v>
      </c>
      <c r="L1401" s="176">
        <f>Simulações!AS1401</f>
        <v>0</v>
      </c>
      <c r="M1401" s="172" t="str">
        <f>IF(Simulações!CY1401="","",Simulações!CY1401)</f>
        <v/>
      </c>
      <c r="N1401" s="172" t="str">
        <f>IF(Simulações!CZ1401="","",Simulações!CZ1401)</f>
        <v/>
      </c>
      <c r="O1401" s="172">
        <v>1</v>
      </c>
    </row>
    <row r="1402" spans="1:15" ht="14.25" customHeight="1" x14ac:dyDescent="0.25">
      <c r="A1402" s="1" t="str">
        <f>Simulações!D1402</f>
        <v>R. Artur Moura [Estrutural]</v>
      </c>
      <c r="B1402" s="172" t="str">
        <f>Simulações!DK1402</f>
        <v>Sim</v>
      </c>
      <c r="C1402" s="183">
        <f>Simulações!K1402</f>
        <v>70</v>
      </c>
      <c r="D1402" s="172" t="str">
        <f>Simulações!G1402</f>
        <v>C4</v>
      </c>
      <c r="E1402" s="172" t="e">
        <f>Simulações!CH1402</f>
        <v>#N/A</v>
      </c>
      <c r="F1402" s="172" t="str">
        <f>Simulações!CI1402</f>
        <v>SIGSAGPTLRRSSNDL_60W_73IBBRS</v>
      </c>
      <c r="G1402" s="172" t="e">
        <f>Simulações!CN1402</f>
        <v>#N/A</v>
      </c>
      <c r="H1402" s="172" t="str">
        <f>Simulações!CT1402</f>
        <v>Médio I</v>
      </c>
      <c r="I1402" s="172" t="str">
        <f>IF(Simulações!CU1402="","",Simulações!CU1402)</f>
        <v/>
      </c>
      <c r="J1402" s="172" t="str">
        <f>IF(Simulações!CX1402="","",Simulações!CX1402)</f>
        <v/>
      </c>
      <c r="K1402" s="176">
        <f>Simulações!AL1402</f>
        <v>0</v>
      </c>
      <c r="L1402" s="176">
        <f>Simulações!AS1402</f>
        <v>0</v>
      </c>
      <c r="M1402" s="172" t="str">
        <f>IF(Simulações!CY1402="","",Simulações!CY1402)</f>
        <v/>
      </c>
      <c r="N1402" s="172" t="str">
        <f>IF(Simulações!CZ1402="","",Simulações!CZ1402)</f>
        <v/>
      </c>
      <c r="O1402" s="172">
        <v>1</v>
      </c>
    </row>
    <row r="1403" spans="1:15" ht="14.25" customHeight="1" x14ac:dyDescent="0.25">
      <c r="A1403" s="1" t="str">
        <f>Simulações!D1403</f>
        <v>Rio Amazonas [Estrutural]</v>
      </c>
      <c r="B1403" s="172" t="str">
        <f>Simulações!DK1403</f>
        <v>Sim</v>
      </c>
      <c r="C1403" s="183">
        <f>Simulações!K1403</f>
        <v>70</v>
      </c>
      <c r="D1403" s="172" t="str">
        <f>Simulações!G1403</f>
        <v>C4</v>
      </c>
      <c r="E1403" s="172" t="e">
        <f>Simulações!CH1403</f>
        <v>#N/A</v>
      </c>
      <c r="F1403" s="172" t="str">
        <f>Simulações!CI1403</f>
        <v>LUM LED SL VT 9.1 17W</v>
      </c>
      <c r="G1403" s="172" t="e">
        <f>Simulações!CN1403</f>
        <v>#N/A</v>
      </c>
      <c r="H1403" s="172" t="str">
        <f>Simulações!CT1403</f>
        <v>Curto II</v>
      </c>
      <c r="I1403" s="172" t="str">
        <f>IF(Simulações!CU1403="","",Simulações!CU1403)</f>
        <v/>
      </c>
      <c r="J1403" s="172" t="str">
        <f>IF(Simulações!CX1403="","",Simulações!CX1403)</f>
        <v/>
      </c>
      <c r="K1403" s="176">
        <f>Simulações!AL1403</f>
        <v>0</v>
      </c>
      <c r="L1403" s="176">
        <f>Simulações!AS1403</f>
        <v>0</v>
      </c>
      <c r="M1403" s="172" t="str">
        <f>IF(Simulações!CY1403="","",Simulações!CY1403)</f>
        <v/>
      </c>
      <c r="N1403" s="172" t="str">
        <f>IF(Simulações!CZ1403="","",Simulações!CZ1403)</f>
        <v/>
      </c>
      <c r="O1403" s="172">
        <v>1</v>
      </c>
    </row>
    <row r="1404" spans="1:15" ht="14.25" customHeight="1" x14ac:dyDescent="0.25">
      <c r="A1404" s="1" t="str">
        <f>Simulações!D1404</f>
        <v>Rio Amazonas [Estrutural]</v>
      </c>
      <c r="B1404" s="172" t="str">
        <f>Simulações!DK1404</f>
        <v>Sim</v>
      </c>
      <c r="C1404" s="183">
        <f>Simulações!K1404</f>
        <v>70</v>
      </c>
      <c r="D1404" s="172" t="str">
        <f>Simulações!G1404</f>
        <v>C4</v>
      </c>
      <c r="E1404" s="172" t="e">
        <f>Simulações!CH1404</f>
        <v>#N/A</v>
      </c>
      <c r="F1404" s="172" t="str">
        <f>Simulações!CI1404</f>
        <v>SXINEVO020K50L12CZF7PHF</v>
      </c>
      <c r="G1404" s="172" t="e">
        <f>Simulações!CN1404</f>
        <v>#N/A</v>
      </c>
      <c r="H1404" s="172" t="str">
        <f>Simulações!CT1404</f>
        <v>Curto II</v>
      </c>
      <c r="I1404" s="172" t="str">
        <f>IF(Simulações!CU1404="","",Simulações!CU1404)</f>
        <v/>
      </c>
      <c r="J1404" s="172" t="str">
        <f>IF(Simulações!CX1404="","",Simulações!CX1404)</f>
        <v/>
      </c>
      <c r="K1404" s="176">
        <f>Simulações!AL1404</f>
        <v>0</v>
      </c>
      <c r="L1404" s="176">
        <f>Simulações!AS1404</f>
        <v>0</v>
      </c>
      <c r="M1404" s="172" t="str">
        <f>IF(Simulações!CY1404="","",Simulações!CY1404)</f>
        <v/>
      </c>
      <c r="N1404" s="172" t="str">
        <f>IF(Simulações!CZ1404="","",Simulações!CZ1404)</f>
        <v/>
      </c>
      <c r="O1404" s="172">
        <v>1</v>
      </c>
    </row>
    <row r="1405" spans="1:15" ht="14.25" customHeight="1" x14ac:dyDescent="0.25">
      <c r="A1405" s="1" t="str">
        <f>Simulações!D1405</f>
        <v>Rio Amazonas [Estrutural]</v>
      </c>
      <c r="B1405" s="172" t="str">
        <f>Simulações!DK1405</f>
        <v>Sim</v>
      </c>
      <c r="C1405" s="183">
        <f>Simulações!K1405</f>
        <v>70</v>
      </c>
      <c r="D1405" s="172" t="str">
        <f>Simulações!G1405</f>
        <v>C4</v>
      </c>
      <c r="E1405" s="172" t="e">
        <f>Simulações!CH1405</f>
        <v>#N/A</v>
      </c>
      <c r="F1405" s="172" t="str">
        <f>Simulações!CI1405</f>
        <v>SIGSAGPTLRRSSNDL_30W_38IBBRS</v>
      </c>
      <c r="G1405" s="172" t="e">
        <f>Simulações!CN1405</f>
        <v>#N/A</v>
      </c>
      <c r="H1405" s="172" t="str">
        <f>Simulações!CT1405</f>
        <v>Curto II</v>
      </c>
      <c r="I1405" s="172" t="str">
        <f>IF(Simulações!CU1405="","",Simulações!CU1405)</f>
        <v/>
      </c>
      <c r="J1405" s="172" t="str">
        <f>IF(Simulações!CX1405="","",Simulações!CX1405)</f>
        <v/>
      </c>
      <c r="K1405" s="176">
        <f>Simulações!AL1405</f>
        <v>0</v>
      </c>
      <c r="L1405" s="176">
        <f>Simulações!AS1405</f>
        <v>0</v>
      </c>
      <c r="M1405" s="172" t="str">
        <f>IF(Simulações!CY1405="","",Simulações!CY1405)</f>
        <v/>
      </c>
      <c r="N1405" s="172" t="str">
        <f>IF(Simulações!CZ1405="","",Simulações!CZ1405)</f>
        <v/>
      </c>
      <c r="O1405" s="172">
        <v>1</v>
      </c>
    </row>
    <row r="1406" spans="1:15" ht="14.25" customHeight="1" x14ac:dyDescent="0.25">
      <c r="A1406" s="1" t="str">
        <f>Simulações!D1406</f>
        <v>Nova Palmeira [IAL]</v>
      </c>
      <c r="B1406" s="172" t="str">
        <f>Simulações!DK1406</f>
        <v>Sim</v>
      </c>
      <c r="C1406" s="183">
        <f>Simulações!K1406</f>
        <v>50</v>
      </c>
      <c r="D1406" s="172" t="str">
        <f>Simulações!G1406</f>
        <v>C5</v>
      </c>
      <c r="E1406" s="172" t="str">
        <f>Simulações!CH1406</f>
        <v>LEDSTAR</v>
      </c>
      <c r="F1406" s="172" t="str">
        <f>Simulações!CI1406</f>
        <v xml:space="preserve"> SL VT 9.1 44W</v>
      </c>
      <c r="G1406" s="172">
        <f>Simulações!CN1406</f>
        <v>44</v>
      </c>
      <c r="H1406" s="172" t="str">
        <f>Simulações!CT1406</f>
        <v>Médio I</v>
      </c>
      <c r="I1406" s="172" t="str">
        <f>IF(Simulações!CU1406="","",Simulações!CU1406)</f>
        <v>Médio I</v>
      </c>
      <c r="J1406" s="172" t="str">
        <f>IF(Simulações!CX1406="","",Simulações!CX1406)</f>
        <v/>
      </c>
      <c r="K1406" s="176">
        <f>Simulações!AL1406</f>
        <v>0</v>
      </c>
      <c r="L1406" s="176">
        <f>Simulações!AS1406</f>
        <v>0</v>
      </c>
      <c r="M1406" s="172" t="str">
        <f>IF(Simulações!CY1406="","",Simulações!CY1406)</f>
        <v/>
      </c>
      <c r="N1406" s="172" t="str">
        <f>IF(Simulações!CZ1406="","",Simulações!CZ1406)</f>
        <v/>
      </c>
      <c r="O1406" s="172">
        <v>1</v>
      </c>
    </row>
    <row r="1407" spans="1:15" ht="14.25" customHeight="1" x14ac:dyDescent="0.25">
      <c r="A1407" s="1" t="str">
        <f>Simulações!D1407</f>
        <v>Nova Palmeira [IAL]</v>
      </c>
      <c r="B1407" s="172" t="str">
        <f>Simulações!DK1407</f>
        <v>Sim</v>
      </c>
      <c r="C1407" s="183">
        <f>Simulações!K1407</f>
        <v>50</v>
      </c>
      <c r="D1407" s="172" t="str">
        <f>Simulações!G1407</f>
        <v>C5</v>
      </c>
      <c r="E1407" s="172" t="e">
        <f>Simulações!CH1407</f>
        <v>#N/A</v>
      </c>
      <c r="F1407" s="172" t="str">
        <f>Simulações!CI1407</f>
        <v>SXINLPP070K50L12CZF7PHF</v>
      </c>
      <c r="G1407" s="172" t="e">
        <f>Simulações!CN1407</f>
        <v>#N/A</v>
      </c>
      <c r="H1407" s="172" t="str">
        <f>Simulações!CT1407</f>
        <v>Médio I</v>
      </c>
      <c r="I1407" s="172" t="str">
        <f>IF(Simulações!CU1407="","",Simulações!CU1407)</f>
        <v>Médio II</v>
      </c>
      <c r="J1407" s="172" t="str">
        <f>IF(Simulações!CX1407="","",Simulações!CX1407)</f>
        <v/>
      </c>
      <c r="K1407" s="176">
        <f>Simulações!AL1407</f>
        <v>0</v>
      </c>
      <c r="L1407" s="176">
        <f>Simulações!AS1407</f>
        <v>0</v>
      </c>
      <c r="M1407" s="172" t="str">
        <f>IF(Simulações!CY1407="","",Simulações!CY1407)</f>
        <v/>
      </c>
      <c r="N1407" s="172" t="str">
        <f>IF(Simulações!CZ1407="","",Simulações!CZ1407)</f>
        <v/>
      </c>
      <c r="O1407" s="172">
        <v>1</v>
      </c>
    </row>
    <row r="1408" spans="1:15" ht="14.25" customHeight="1" x14ac:dyDescent="0.25">
      <c r="A1408" s="1" t="str">
        <f>Simulações!D1408</f>
        <v>Nova Palmeira [IAL]</v>
      </c>
      <c r="B1408" s="172" t="str">
        <f>Simulações!DK1408</f>
        <v>Sim</v>
      </c>
      <c r="C1408" s="183">
        <f>Simulações!K1408</f>
        <v>50</v>
      </c>
      <c r="D1408" s="172" t="str">
        <f>Simulações!G1408</f>
        <v>C5</v>
      </c>
      <c r="E1408" s="172" t="str">
        <f>Simulações!CH1408</f>
        <v>TECNOWATT</v>
      </c>
      <c r="F1408" s="172" t="str">
        <f>Simulações!CI1408</f>
        <v xml:space="preserve">SIGSAGPTLRRSSNDL_30W_38IBBRS
</v>
      </c>
      <c r="G1408" s="172">
        <f>Simulações!CN1408</f>
        <v>30</v>
      </c>
      <c r="H1408" s="172" t="str">
        <f>Simulações!CT1408</f>
        <v>Médio I</v>
      </c>
      <c r="I1408" s="172" t="str">
        <f>IF(Simulações!CU1408="","",Simulações!CU1408)</f>
        <v/>
      </c>
      <c r="J1408" s="172" t="str">
        <f>IF(Simulações!CX1408="","",Simulações!CX1408)</f>
        <v>APC</v>
      </c>
      <c r="K1408" s="176">
        <f>Simulações!AL1408</f>
        <v>0</v>
      </c>
      <c r="L1408" s="176">
        <f>Simulações!AS1408</f>
        <v>0</v>
      </c>
      <c r="M1408" s="172">
        <f>IF(Simulações!CY1408="","",Simulações!CY1408)</f>
        <v>1</v>
      </c>
      <c r="N1408" s="172" t="str">
        <f>IF(Simulações!CZ1408="","",Simulações!CZ1408)</f>
        <v/>
      </c>
      <c r="O1408" s="172">
        <v>1</v>
      </c>
    </row>
    <row r="1409" spans="1:15" ht="14.25" customHeight="1" x14ac:dyDescent="0.25">
      <c r="A1409" s="1" t="str">
        <f>Simulações!D1409</f>
        <v>Bezerra De Carvalho [IAL]</v>
      </c>
      <c r="B1409" s="172" t="str">
        <f>Simulações!DK1409</f>
        <v>Sim</v>
      </c>
      <c r="C1409" s="183">
        <f>Simulações!K1409</f>
        <v>96</v>
      </c>
      <c r="D1409" s="172" t="str">
        <f>Simulações!G1409</f>
        <v>C4</v>
      </c>
      <c r="E1409" s="172" t="str">
        <f>Simulações!CH1409</f>
        <v>LEDSTAR</v>
      </c>
      <c r="F1409" s="172" t="str">
        <f>Simulações!CI1409</f>
        <v xml:space="preserve"> SL VT 9.1 35W</v>
      </c>
      <c r="G1409" s="172">
        <f>Simulações!CN1409</f>
        <v>35</v>
      </c>
      <c r="H1409" s="172" t="str">
        <f>Simulações!CT1409</f>
        <v>Longo I</v>
      </c>
      <c r="I1409" s="172" t="str">
        <f>IF(Simulações!CU1409="","",Simulações!CU1409)</f>
        <v/>
      </c>
      <c r="J1409" s="172" t="str">
        <f>IF(Simulações!CX1409="","",Simulações!CX1409)</f>
        <v/>
      </c>
      <c r="K1409" s="176">
        <f>Simulações!AL1409</f>
        <v>0</v>
      </c>
      <c r="L1409" s="176">
        <f>Simulações!AS1409</f>
        <v>0</v>
      </c>
      <c r="M1409" s="172" t="str">
        <f>IF(Simulações!CY1409="","",Simulações!CY1409)</f>
        <v/>
      </c>
      <c r="N1409" s="172" t="str">
        <f>IF(Simulações!CZ1409="","",Simulações!CZ1409)</f>
        <v/>
      </c>
      <c r="O1409" s="172">
        <v>1</v>
      </c>
    </row>
    <row r="1410" spans="1:15" ht="14.25" customHeight="1" x14ac:dyDescent="0.25">
      <c r="A1410" s="1" t="str">
        <f>Simulações!D1410</f>
        <v>Bezerra De Carvalho [IAL]</v>
      </c>
      <c r="B1410" s="172" t="str">
        <f>Simulações!DK1410</f>
        <v>Sim</v>
      </c>
      <c r="C1410" s="183">
        <f>Simulações!K1410</f>
        <v>96</v>
      </c>
      <c r="D1410" s="172" t="str">
        <f>Simulações!G1410</f>
        <v>C4</v>
      </c>
      <c r="E1410" s="172" t="e">
        <f>Simulações!CH1410</f>
        <v>#N/A</v>
      </c>
      <c r="F1410" s="172" t="str">
        <f>Simulações!CI1410</f>
        <v>SXINEVO030K50L12CZF7PHF</v>
      </c>
      <c r="G1410" s="172" t="e">
        <f>Simulações!CN1410</f>
        <v>#N/A</v>
      </c>
      <c r="H1410" s="172" t="str">
        <f>Simulações!CT1410</f>
        <v>Longo I</v>
      </c>
      <c r="I1410" s="172" t="str">
        <f>IF(Simulações!CU1410="","",Simulações!CU1410)</f>
        <v/>
      </c>
      <c r="J1410" s="172" t="str">
        <f>IF(Simulações!CX1410="","",Simulações!CX1410)</f>
        <v/>
      </c>
      <c r="K1410" s="176">
        <f>Simulações!AL1410</f>
        <v>0</v>
      </c>
      <c r="L1410" s="176">
        <f>Simulações!AS1410</f>
        <v>0</v>
      </c>
      <c r="M1410" s="172" t="str">
        <f>IF(Simulações!CY1410="","",Simulações!CY1410)</f>
        <v/>
      </c>
      <c r="N1410" s="172" t="str">
        <f>IF(Simulações!CZ1410="","",Simulações!CZ1410)</f>
        <v/>
      </c>
      <c r="O1410" s="172">
        <v>1</v>
      </c>
    </row>
    <row r="1411" spans="1:15" ht="14.25" customHeight="1" x14ac:dyDescent="0.25">
      <c r="A1411" s="1" t="str">
        <f>Simulações!D1411</f>
        <v>Bezerra De Carvalho [IAL]</v>
      </c>
      <c r="B1411" s="172" t="str">
        <f>Simulações!DK1411</f>
        <v>Sim</v>
      </c>
      <c r="C1411" s="183">
        <f>Simulações!K1411</f>
        <v>96</v>
      </c>
      <c r="D1411" s="172" t="str">
        <f>Simulações!G1411</f>
        <v>C4</v>
      </c>
      <c r="E1411" s="172" t="str">
        <f>Simulações!CH1411</f>
        <v>TECNOWATT</v>
      </c>
      <c r="F1411" s="172" t="str">
        <f>Simulações!CI1411</f>
        <v xml:space="preserve">SIGSAGPTLRRSSNDL_30W_38IBBRS
</v>
      </c>
      <c r="G1411" s="172">
        <f>Simulações!CN1411</f>
        <v>30</v>
      </c>
      <c r="H1411" s="172" t="str">
        <f>Simulações!CT1411</f>
        <v>Longo I</v>
      </c>
      <c r="I1411" s="172" t="str">
        <f>IF(Simulações!CU1411="","",Simulações!CU1411)</f>
        <v/>
      </c>
      <c r="J1411" s="172" t="str">
        <f>IF(Simulações!CX1411="","",Simulações!CX1411)</f>
        <v/>
      </c>
      <c r="K1411" s="176">
        <f>Simulações!AL1411</f>
        <v>0</v>
      </c>
      <c r="L1411" s="176">
        <f>Simulações!AS1411</f>
        <v>0</v>
      </c>
      <c r="M1411" s="172" t="str">
        <f>IF(Simulações!CY1411="","",Simulações!CY1411)</f>
        <v/>
      </c>
      <c r="N1411" s="172" t="str">
        <f>IF(Simulações!CZ1411="","",Simulações!CZ1411)</f>
        <v/>
      </c>
      <c r="O1411" s="172">
        <v>1</v>
      </c>
    </row>
    <row r="1412" spans="1:15" ht="14.25" customHeight="1" x14ac:dyDescent="0.25">
      <c r="A1412" s="1" t="str">
        <f>Simulações!D1412</f>
        <v>Avenida Marechal Mascarenhas de Moraes [Estrutural]</v>
      </c>
      <c r="B1412" s="172" t="str">
        <f>Simulações!DK1412</f>
        <v>Sim</v>
      </c>
      <c r="C1412" s="183">
        <f>Simulações!K1412</f>
        <v>120</v>
      </c>
      <c r="D1412" s="172" t="str">
        <f>Simulações!G1412</f>
        <v>C1</v>
      </c>
      <c r="E1412" s="172" t="e">
        <f>Simulações!CH1412</f>
        <v>#N/A</v>
      </c>
      <c r="F1412" s="172" t="str">
        <f>Simulações!CI1412</f>
        <v>LUM LED SL VT 9.1 170W</v>
      </c>
      <c r="G1412" s="172" t="e">
        <f>Simulações!CN1412</f>
        <v>#N/A</v>
      </c>
      <c r="H1412" s="172" t="str">
        <f>Simulações!CT1412</f>
        <v>Longo I</v>
      </c>
      <c r="I1412" s="172" t="str">
        <f>IF(Simulações!CU1412="","",Simulações!CU1412)</f>
        <v>Médio II</v>
      </c>
      <c r="J1412" s="172" t="str">
        <f>IF(Simulações!CX1412="","",Simulações!CX1412)</f>
        <v/>
      </c>
      <c r="K1412" s="176">
        <f>Simulações!AL1412</f>
        <v>0</v>
      </c>
      <c r="L1412" s="176">
        <f>Simulações!AS1412</f>
        <v>0</v>
      </c>
      <c r="M1412" s="172" t="str">
        <f>IF(Simulações!CY1412="","",Simulações!CY1412)</f>
        <v/>
      </c>
      <c r="N1412" s="172" t="str">
        <f>IF(Simulações!CZ1412="","",Simulações!CZ1412)</f>
        <v/>
      </c>
      <c r="O1412" s="172">
        <v>1</v>
      </c>
    </row>
    <row r="1413" spans="1:15" ht="14.25" customHeight="1" x14ac:dyDescent="0.25">
      <c r="A1413" s="1" t="str">
        <f>Simulações!D1413</f>
        <v>Avenida Marechal Mascarenhas de Moraes [Estrutural]</v>
      </c>
      <c r="B1413" s="172" t="str">
        <f>Simulações!DK1413</f>
        <v>Sim</v>
      </c>
      <c r="C1413" s="183">
        <f>Simulações!K1413</f>
        <v>120</v>
      </c>
      <c r="D1413" s="172" t="str">
        <f>Simulações!G1413</f>
        <v>C1</v>
      </c>
      <c r="E1413" s="172" t="e">
        <f>Simulações!CH1413</f>
        <v>#N/A</v>
      </c>
      <c r="F1413" s="172" t="str">
        <f>Simulações!CI1413</f>
        <v>SXINLPP180K50L12CZF7PF6</v>
      </c>
      <c r="G1413" s="172" t="e">
        <f>Simulações!CN1413</f>
        <v>#N/A</v>
      </c>
      <c r="H1413" s="172" t="str">
        <f>Simulações!CT1413</f>
        <v>Longo I</v>
      </c>
      <c r="I1413" s="172" t="str">
        <f>IF(Simulações!CU1413="","",Simulações!CU1413)</f>
        <v>Longo I</v>
      </c>
      <c r="J1413" s="172" t="str">
        <f>IF(Simulações!CX1413="","",Simulações!CX1413)</f>
        <v/>
      </c>
      <c r="K1413" s="176">
        <f>Simulações!AL1413</f>
        <v>0</v>
      </c>
      <c r="L1413" s="176">
        <f>Simulações!AS1413</f>
        <v>0</v>
      </c>
      <c r="M1413" s="172" t="str">
        <f>IF(Simulações!CY1413="","",Simulações!CY1413)</f>
        <v/>
      </c>
      <c r="N1413" s="172" t="str">
        <f>IF(Simulações!CZ1413="","",Simulações!CZ1413)</f>
        <v/>
      </c>
      <c r="O1413" s="172">
        <v>1</v>
      </c>
    </row>
    <row r="1414" spans="1:15" ht="14.25" customHeight="1" x14ac:dyDescent="0.25">
      <c r="A1414" s="1" t="str">
        <f>Simulações!D1414</f>
        <v>Avenida Marechal Mascarenhas de Moraes [Estrutural]</v>
      </c>
      <c r="B1414" s="172" t="str">
        <f>Simulações!DK1414</f>
        <v>Sim</v>
      </c>
      <c r="C1414" s="183">
        <f>Simulações!K1414</f>
        <v>120</v>
      </c>
      <c r="D1414" s="172" t="str">
        <f>Simulações!G1414</f>
        <v>C1</v>
      </c>
      <c r="E1414" s="172" t="e">
        <f>Simulações!CH1414</f>
        <v>#N/A</v>
      </c>
      <c r="F1414" s="172" t="str">
        <f>Simulações!CI1414</f>
        <v>SIGSAGPTLRRSSNDL_60W_73IBBRS</v>
      </c>
      <c r="G1414" s="172" t="e">
        <f>Simulações!CN1414</f>
        <v>#N/A</v>
      </c>
      <c r="H1414" s="172" t="str">
        <f>Simulações!CT1414</f>
        <v>Longo I</v>
      </c>
      <c r="I1414" s="172" t="str">
        <f>IF(Simulações!CU1414="","",Simulações!CU1414)</f>
        <v/>
      </c>
      <c r="J1414" s="172" t="str">
        <f>IF(Simulações!CX1414="","",Simulações!CX1414)</f>
        <v>APC</v>
      </c>
      <c r="K1414" s="176">
        <f>Simulações!AL1414</f>
        <v>0</v>
      </c>
      <c r="L1414" s="176">
        <f>Simulações!AS1414</f>
        <v>0</v>
      </c>
      <c r="M1414" s="172">
        <f>IF(Simulações!CY1414="","",Simulações!CY1414)</f>
        <v>1</v>
      </c>
      <c r="N1414" s="172" t="str">
        <f>IF(Simulações!CZ1414="","",Simulações!CZ1414)</f>
        <v/>
      </c>
      <c r="O1414" s="172">
        <v>1</v>
      </c>
    </row>
    <row r="1415" spans="1:15" ht="14.25" customHeight="1" x14ac:dyDescent="0.25">
      <c r="A1415" s="1" t="str">
        <f>Simulações!D1415</f>
        <v>R. Alagoas [Estrutural]</v>
      </c>
      <c r="B1415" s="172" t="str">
        <f>Simulações!DK1415</f>
        <v>Sim</v>
      </c>
      <c r="C1415" s="183">
        <f>Simulações!K1415</f>
        <v>70</v>
      </c>
      <c r="D1415" s="172" t="str">
        <f>Simulações!G1415</f>
        <v>C4</v>
      </c>
      <c r="E1415" s="172" t="e">
        <f>Simulações!CH1415</f>
        <v>#N/A</v>
      </c>
      <c r="F1415" s="172" t="str">
        <f>Simulações!CI1415</f>
        <v>LUM LED SL VT 9.1 35W</v>
      </c>
      <c r="G1415" s="172" t="e">
        <f>Simulações!CN1415</f>
        <v>#N/A</v>
      </c>
      <c r="H1415" s="172" t="str">
        <f>Simulações!CT1415</f>
        <v>Médio I</v>
      </c>
      <c r="I1415" s="172" t="str">
        <f>IF(Simulações!CU1415="","",Simulações!CU1415)</f>
        <v/>
      </c>
      <c r="J1415" s="172" t="str">
        <f>IF(Simulações!CX1415="","",Simulações!CX1415)</f>
        <v/>
      </c>
      <c r="K1415" s="176">
        <f>Simulações!AL1415</f>
        <v>0</v>
      </c>
      <c r="L1415" s="176">
        <f>Simulações!AS1415</f>
        <v>0</v>
      </c>
      <c r="M1415" s="172" t="str">
        <f>IF(Simulações!CY1415="","",Simulações!CY1415)</f>
        <v/>
      </c>
      <c r="N1415" s="172" t="str">
        <f>IF(Simulações!CZ1415="","",Simulações!CZ1415)</f>
        <v/>
      </c>
      <c r="O1415" s="172">
        <v>1</v>
      </c>
    </row>
    <row r="1416" spans="1:15" ht="14.25" customHeight="1" x14ac:dyDescent="0.25">
      <c r="A1416" s="1" t="str">
        <f>Simulações!D1416</f>
        <v>R. Alagoas [Estrutural]</v>
      </c>
      <c r="B1416" s="172" t="str">
        <f>Simulações!DK1416</f>
        <v>Sim</v>
      </c>
      <c r="C1416" s="183">
        <f>Simulações!K1416</f>
        <v>70</v>
      </c>
      <c r="D1416" s="172" t="str">
        <f>Simulações!G1416</f>
        <v>C4</v>
      </c>
      <c r="E1416" s="172" t="e">
        <f>Simulações!CH1416</f>
        <v>#N/A</v>
      </c>
      <c r="F1416" s="172" t="str">
        <f>Simulações!CI1416</f>
        <v>SXINEVO040K50L12CZF7PHF</v>
      </c>
      <c r="G1416" s="172" t="e">
        <f>Simulações!CN1416</f>
        <v>#N/A</v>
      </c>
      <c r="H1416" s="172" t="str">
        <f>Simulações!CT1416</f>
        <v>Médio I</v>
      </c>
      <c r="I1416" s="172" t="str">
        <f>IF(Simulações!CU1416="","",Simulações!CU1416)</f>
        <v/>
      </c>
      <c r="J1416" s="172" t="str">
        <f>IF(Simulações!CX1416="","",Simulações!CX1416)</f>
        <v/>
      </c>
      <c r="K1416" s="176">
        <f>Simulações!AL1416</f>
        <v>0</v>
      </c>
      <c r="L1416" s="176">
        <f>Simulações!AS1416</f>
        <v>0</v>
      </c>
      <c r="M1416" s="172" t="str">
        <f>IF(Simulações!CY1416="","",Simulações!CY1416)</f>
        <v/>
      </c>
      <c r="N1416" s="172" t="str">
        <f>IF(Simulações!CZ1416="","",Simulações!CZ1416)</f>
        <v/>
      </c>
      <c r="O1416" s="172">
        <v>1</v>
      </c>
    </row>
    <row r="1417" spans="1:15" ht="14.25" customHeight="1" x14ac:dyDescent="0.25">
      <c r="A1417" s="1" t="str">
        <f>Simulações!D1417</f>
        <v>R. Alagoas [Estrutural]</v>
      </c>
      <c r="B1417" s="172" t="str">
        <f>Simulações!DK1417</f>
        <v>Sim</v>
      </c>
      <c r="C1417" s="183">
        <f>Simulações!K1417</f>
        <v>70</v>
      </c>
      <c r="D1417" s="172" t="str">
        <f>Simulações!G1417</f>
        <v>C4</v>
      </c>
      <c r="E1417" s="172" t="e">
        <f>Simulações!CH1417</f>
        <v>#N/A</v>
      </c>
      <c r="F1417" s="172" t="str">
        <f>Simulações!CI1417</f>
        <v>SIGSAGPTLRRSSNDL_30W_38IBBRS</v>
      </c>
      <c r="G1417" s="172" t="e">
        <f>Simulações!CN1417</f>
        <v>#N/A</v>
      </c>
      <c r="H1417" s="172" t="str">
        <f>Simulações!CT1417</f>
        <v>Médio I</v>
      </c>
      <c r="I1417" s="172" t="str">
        <f>IF(Simulações!CU1417="","",Simulações!CU1417)</f>
        <v/>
      </c>
      <c r="J1417" s="172" t="str">
        <f>IF(Simulações!CX1417="","",Simulações!CX1417)</f>
        <v/>
      </c>
      <c r="K1417" s="176">
        <f>Simulações!AL1417</f>
        <v>0</v>
      </c>
      <c r="L1417" s="176">
        <f>Simulações!AS1417</f>
        <v>0</v>
      </c>
      <c r="M1417" s="172" t="str">
        <f>IF(Simulações!CY1417="","",Simulações!CY1417)</f>
        <v/>
      </c>
      <c r="N1417" s="172" t="str">
        <f>IF(Simulações!CZ1417="","",Simulações!CZ1417)</f>
        <v/>
      </c>
      <c r="O1417" s="172">
        <v>1</v>
      </c>
    </row>
    <row r="1418" spans="1:15" ht="14.25" customHeight="1" x14ac:dyDescent="0.25">
      <c r="A1418" s="1" t="str">
        <f>Simulações!D1418</f>
        <v>Mal. Mascarenhas De Morais [Estrutural]</v>
      </c>
      <c r="B1418" s="172" t="str">
        <f>Simulações!DK1418</f>
        <v>Sim</v>
      </c>
      <c r="C1418" s="183">
        <f>Simulações!K1418</f>
        <v>120</v>
      </c>
      <c r="D1418" s="172" t="str">
        <f>Simulações!G1418</f>
        <v>C4</v>
      </c>
      <c r="E1418" s="172" t="e">
        <f>Simulações!CH1418</f>
        <v>#N/A</v>
      </c>
      <c r="F1418" s="172" t="str">
        <f>Simulações!CI1418</f>
        <v>LUM LED SL VT 9.1 52W</v>
      </c>
      <c r="G1418" s="172" t="e">
        <f>Simulações!CN1418</f>
        <v>#N/A</v>
      </c>
      <c r="H1418" s="172" t="str">
        <f>Simulações!CT1418</f>
        <v>Longo I</v>
      </c>
      <c r="I1418" s="172" t="str">
        <f>IF(Simulações!CU1418="","",Simulações!CU1418)</f>
        <v/>
      </c>
      <c r="J1418" s="172" t="str">
        <f>IF(Simulações!CX1418="","",Simulações!CX1418)</f>
        <v/>
      </c>
      <c r="K1418" s="176">
        <f>Simulações!AL1418</f>
        <v>0</v>
      </c>
      <c r="L1418" s="176">
        <f>Simulações!AS1418</f>
        <v>0</v>
      </c>
      <c r="M1418" s="172" t="str">
        <f>IF(Simulações!CY1418="","",Simulações!CY1418)</f>
        <v/>
      </c>
      <c r="N1418" s="172" t="str">
        <f>IF(Simulações!CZ1418="","",Simulações!CZ1418)</f>
        <v/>
      </c>
      <c r="O1418" s="172">
        <v>1</v>
      </c>
    </row>
    <row r="1419" spans="1:15" ht="14.25" customHeight="1" x14ac:dyDescent="0.25">
      <c r="A1419" s="1" t="str">
        <f>Simulações!D1419</f>
        <v>Mal. Mascarenhas De Morais [Estrutural]</v>
      </c>
      <c r="B1419" s="172" t="str">
        <f>Simulações!DK1419</f>
        <v>Sim</v>
      </c>
      <c r="C1419" s="183">
        <f>Simulações!K1419</f>
        <v>120</v>
      </c>
      <c r="D1419" s="172" t="str">
        <f>Simulações!G1419</f>
        <v>C4</v>
      </c>
      <c r="E1419" s="172" t="e">
        <f>Simulações!CH1419</f>
        <v>#N/A</v>
      </c>
      <c r="F1419" s="172" t="str">
        <f>Simulações!CI1419</f>
        <v>SXINLPP120K50L12CZF7PHF</v>
      </c>
      <c r="G1419" s="172" t="e">
        <f>Simulações!CN1419</f>
        <v>#N/A</v>
      </c>
      <c r="H1419" s="172" t="str">
        <f>Simulações!CT1419</f>
        <v>Longo I</v>
      </c>
      <c r="I1419" s="172" t="str">
        <f>IF(Simulações!CU1419="","",Simulações!CU1419)</f>
        <v/>
      </c>
      <c r="J1419" s="172" t="str">
        <f>IF(Simulações!CX1419="","",Simulações!CX1419)</f>
        <v/>
      </c>
      <c r="K1419" s="176">
        <f>Simulações!AL1419</f>
        <v>0</v>
      </c>
      <c r="L1419" s="176">
        <f>Simulações!AS1419</f>
        <v>0</v>
      </c>
      <c r="M1419" s="172" t="str">
        <f>IF(Simulações!CY1419="","",Simulações!CY1419)</f>
        <v/>
      </c>
      <c r="N1419" s="172" t="str">
        <f>IF(Simulações!CZ1419="","",Simulações!CZ1419)</f>
        <v/>
      </c>
      <c r="O1419" s="172">
        <v>1</v>
      </c>
    </row>
    <row r="1420" spans="1:15" ht="14.25" customHeight="1" x14ac:dyDescent="0.25">
      <c r="A1420" s="1" t="str">
        <f>Simulações!D1420</f>
        <v>Mal. Mascarenhas De Morais [Estrutural]</v>
      </c>
      <c r="B1420" s="172" t="str">
        <f>Simulações!DK1420</f>
        <v>Sim</v>
      </c>
      <c r="C1420" s="183">
        <f>Simulações!K1420</f>
        <v>120</v>
      </c>
      <c r="D1420" s="172" t="str">
        <f>Simulações!G1420</f>
        <v>C4</v>
      </c>
      <c r="E1420" s="172" t="e">
        <f>Simulações!CH1420</f>
        <v>#N/A</v>
      </c>
      <c r="F1420" s="172" t="str">
        <f>Simulações!CI1420</f>
        <v>SIGSAGPTLRRSSNDL_60W_73IBBRS</v>
      </c>
      <c r="G1420" s="172" t="e">
        <f>Simulações!CN1420</f>
        <v>#N/A</v>
      </c>
      <c r="H1420" s="172" t="str">
        <f>Simulações!CT1420</f>
        <v>Longo I</v>
      </c>
      <c r="I1420" s="172" t="str">
        <f>IF(Simulações!CU1420="","",Simulações!CU1420)</f>
        <v/>
      </c>
      <c r="J1420" s="172" t="str">
        <f>IF(Simulações!CX1420="","",Simulações!CX1420)</f>
        <v/>
      </c>
      <c r="K1420" s="176">
        <f>Simulações!AL1420</f>
        <v>0</v>
      </c>
      <c r="L1420" s="176">
        <f>Simulações!AS1420</f>
        <v>0</v>
      </c>
      <c r="M1420" s="172" t="str">
        <f>IF(Simulações!CY1420="","",Simulações!CY1420)</f>
        <v/>
      </c>
      <c r="N1420" s="172" t="str">
        <f>IF(Simulações!CZ1420="","",Simulações!CZ1420)</f>
        <v/>
      </c>
      <c r="O1420" s="172">
        <v>1</v>
      </c>
    </row>
    <row r="1421" spans="1:15" ht="14.25" customHeight="1" x14ac:dyDescent="0.25">
      <c r="A1421" s="1" t="str">
        <f>Simulações!D1421</f>
        <v>Doutor Ruy Lima Cavalcante [IAL]</v>
      </c>
      <c r="B1421" s="172" t="str">
        <f>Simulações!DK1421</f>
        <v>Sim</v>
      </c>
      <c r="C1421" s="183">
        <f>Simulações!K1421</f>
        <v>70</v>
      </c>
      <c r="D1421" s="172" t="str">
        <f>Simulações!G1421</f>
        <v>C4</v>
      </c>
      <c r="E1421" s="172" t="e">
        <f>Simulações!CH1421</f>
        <v>#N/A</v>
      </c>
      <c r="F1421" s="172" t="str">
        <f>Simulações!CI1421</f>
        <v>LUM LED SL VT 9.1 44W</v>
      </c>
      <c r="G1421" s="172" t="e">
        <f>Simulações!CN1421</f>
        <v>#N/A</v>
      </c>
      <c r="H1421" s="172" t="str">
        <f>Simulações!CT1421</f>
        <v>Médio I</v>
      </c>
      <c r="I1421" s="172" t="str">
        <f>IF(Simulações!CU1421="","",Simulações!CU1421)</f>
        <v/>
      </c>
      <c r="J1421" s="172" t="str">
        <f>IF(Simulações!CX1421="","",Simulações!CX1421)</f>
        <v/>
      </c>
      <c r="K1421" s="176">
        <f>Simulações!AL1421</f>
        <v>0</v>
      </c>
      <c r="L1421" s="176">
        <f>Simulações!AS1421</f>
        <v>0</v>
      </c>
      <c r="M1421" s="172" t="str">
        <f>IF(Simulações!CY1421="","",Simulações!CY1421)</f>
        <v/>
      </c>
      <c r="N1421" s="172" t="str">
        <f>IF(Simulações!CZ1421="","",Simulações!CZ1421)</f>
        <v/>
      </c>
      <c r="O1421" s="172">
        <v>1</v>
      </c>
    </row>
    <row r="1422" spans="1:15" ht="14.25" customHeight="1" x14ac:dyDescent="0.25">
      <c r="A1422" s="1" t="str">
        <f>Simulações!D1422</f>
        <v>Doutor Ruy Lima Cavalcante [IAL]</v>
      </c>
      <c r="B1422" s="172" t="str">
        <f>Simulações!DK1422</f>
        <v>Sim</v>
      </c>
      <c r="C1422" s="183">
        <f>Simulações!K1422</f>
        <v>70</v>
      </c>
      <c r="D1422" s="172" t="str">
        <f>Simulações!G1422</f>
        <v>C4</v>
      </c>
      <c r="E1422" s="172" t="e">
        <f>Simulações!CH1422</f>
        <v>#N/A</v>
      </c>
      <c r="F1422" s="172" t="str">
        <f>Simulações!CI1422</f>
        <v>SXINEVO040K50L12CZF7PHF</v>
      </c>
      <c r="G1422" s="172" t="e">
        <f>Simulações!CN1422</f>
        <v>#N/A</v>
      </c>
      <c r="H1422" s="172" t="str">
        <f>Simulações!CT1422</f>
        <v>Médio I</v>
      </c>
      <c r="I1422" s="172" t="str">
        <f>IF(Simulações!CU1422="","",Simulações!CU1422)</f>
        <v/>
      </c>
      <c r="J1422" s="172" t="str">
        <f>IF(Simulações!CX1422="","",Simulações!CX1422)</f>
        <v/>
      </c>
      <c r="K1422" s="176">
        <f>Simulações!AL1422</f>
        <v>0</v>
      </c>
      <c r="L1422" s="176">
        <f>Simulações!AS1422</f>
        <v>0</v>
      </c>
      <c r="M1422" s="172" t="str">
        <f>IF(Simulações!CY1422="","",Simulações!CY1422)</f>
        <v/>
      </c>
      <c r="N1422" s="172" t="str">
        <f>IF(Simulações!CZ1422="","",Simulações!CZ1422)</f>
        <v/>
      </c>
      <c r="O1422" s="172">
        <v>1</v>
      </c>
    </row>
    <row r="1423" spans="1:15" ht="14.25" customHeight="1" x14ac:dyDescent="0.25">
      <c r="A1423" s="1" t="str">
        <f>Simulações!D1423</f>
        <v>Doutor Ruy Lima Cavalcante [IAL]</v>
      </c>
      <c r="B1423" s="172" t="str">
        <f>Simulações!DK1423</f>
        <v>Sim</v>
      </c>
      <c r="C1423" s="183">
        <f>Simulações!K1423</f>
        <v>70</v>
      </c>
      <c r="D1423" s="172" t="str">
        <f>Simulações!G1423</f>
        <v>C4</v>
      </c>
      <c r="E1423" s="172" t="e">
        <f>Simulações!CH1423</f>
        <v>#N/A</v>
      </c>
      <c r="F1423" s="172" t="str">
        <f>Simulações!CI1423</f>
        <v>SIGSAGPTLRRSSNDL_30W_38IBBRS</v>
      </c>
      <c r="G1423" s="172" t="e">
        <f>Simulações!CN1423</f>
        <v>#N/A</v>
      </c>
      <c r="H1423" s="172" t="str">
        <f>Simulações!CT1423</f>
        <v>Médio I</v>
      </c>
      <c r="I1423" s="172" t="str">
        <f>IF(Simulações!CU1423="","",Simulações!CU1423)</f>
        <v/>
      </c>
      <c r="J1423" s="172" t="str">
        <f>IF(Simulações!CX1423="","",Simulações!CX1423)</f>
        <v/>
      </c>
      <c r="K1423" s="176">
        <f>Simulações!AL1423</f>
        <v>0</v>
      </c>
      <c r="L1423" s="176">
        <f>Simulações!AS1423</f>
        <v>0</v>
      </c>
      <c r="M1423" s="172" t="str">
        <f>IF(Simulações!CY1423="","",Simulações!CY1423)</f>
        <v/>
      </c>
      <c r="N1423" s="172" t="str">
        <f>IF(Simulações!CZ1423="","",Simulações!CZ1423)</f>
        <v/>
      </c>
      <c r="O1423" s="172">
        <v>1</v>
      </c>
    </row>
    <row r="1424" spans="1:15" ht="14.25" customHeight="1" x14ac:dyDescent="0.25">
      <c r="A1424" s="1" t="str">
        <f>Simulações!D1424</f>
        <v>Avenida Marechal Mascarenhas de Moraes [IAL]</v>
      </c>
      <c r="B1424" s="172" t="str">
        <f>Simulações!DK1424</f>
        <v>Sim</v>
      </c>
      <c r="C1424" s="183">
        <f>Simulações!K1424</f>
        <v>120</v>
      </c>
      <c r="D1424" s="172" t="str">
        <f>Simulações!G1424</f>
        <v>C1</v>
      </c>
      <c r="E1424" s="172" t="e">
        <f>Simulações!CH1424</f>
        <v>#N/A</v>
      </c>
      <c r="F1424" s="172" t="str">
        <f>Simulações!CI1424</f>
        <v>LUM LED SL VT 9.1 85W</v>
      </c>
      <c r="G1424" s="172" t="e">
        <f>Simulações!CN1424</f>
        <v>#N/A</v>
      </c>
      <c r="H1424" s="172" t="str">
        <f>Simulações!CT1424</f>
        <v>Longo I</v>
      </c>
      <c r="I1424" s="172" t="str">
        <f>IF(Simulações!CU1424="","",Simulações!CU1424)</f>
        <v/>
      </c>
      <c r="J1424" s="172" t="str">
        <f>IF(Simulações!CX1424="","",Simulações!CX1424)</f>
        <v/>
      </c>
      <c r="K1424" s="176">
        <f>Simulações!AL1424</f>
        <v>0</v>
      </c>
      <c r="L1424" s="176">
        <f>Simulações!AS1424</f>
        <v>0</v>
      </c>
      <c r="M1424" s="172" t="str">
        <f>IF(Simulações!CY1424="","",Simulações!CY1424)</f>
        <v/>
      </c>
      <c r="N1424" s="172" t="str">
        <f>IF(Simulações!CZ1424="","",Simulações!CZ1424)</f>
        <v/>
      </c>
      <c r="O1424" s="172">
        <v>1</v>
      </c>
    </row>
    <row r="1425" spans="1:15" ht="14.25" customHeight="1" x14ac:dyDescent="0.25">
      <c r="A1425" s="1" t="str">
        <f>Simulações!D1425</f>
        <v>Avenida Marechal Mascarenhas de Moraes [IAL]</v>
      </c>
      <c r="B1425" s="172" t="str">
        <f>Simulações!DK1425</f>
        <v>Sim</v>
      </c>
      <c r="C1425" s="183">
        <f>Simulações!K1425</f>
        <v>120</v>
      </c>
      <c r="D1425" s="172" t="str">
        <f>Simulações!G1425</f>
        <v>C1</v>
      </c>
      <c r="E1425" s="172" t="e">
        <f>Simulações!CH1425</f>
        <v>#N/A</v>
      </c>
      <c r="F1425" s="172" t="str">
        <f>Simulações!CI1425</f>
        <v>SXINLPP080K50L12CZF7PHF</v>
      </c>
      <c r="G1425" s="172" t="e">
        <f>Simulações!CN1425</f>
        <v>#N/A</v>
      </c>
      <c r="H1425" s="172" t="str">
        <f>Simulações!CT1425</f>
        <v>Longo I</v>
      </c>
      <c r="I1425" s="172" t="str">
        <f>IF(Simulações!CU1425="","",Simulações!CU1425)</f>
        <v/>
      </c>
      <c r="J1425" s="172" t="str">
        <f>IF(Simulações!CX1425="","",Simulações!CX1425)</f>
        <v/>
      </c>
      <c r="K1425" s="176">
        <f>Simulações!AL1425</f>
        <v>0</v>
      </c>
      <c r="L1425" s="176">
        <f>Simulações!AS1425</f>
        <v>0</v>
      </c>
      <c r="M1425" s="172" t="str">
        <f>IF(Simulações!CY1425="","",Simulações!CY1425)</f>
        <v/>
      </c>
      <c r="N1425" s="172" t="str">
        <f>IF(Simulações!CZ1425="","",Simulações!CZ1425)</f>
        <v/>
      </c>
      <c r="O1425" s="172">
        <v>1</v>
      </c>
    </row>
    <row r="1426" spans="1:15" ht="14.25" customHeight="1" x14ac:dyDescent="0.25">
      <c r="A1426" s="1" t="str">
        <f>Simulações!D1426</f>
        <v>Avenida Marechal Mascarenhas de Moraes [IAL]</v>
      </c>
      <c r="B1426" s="172" t="str">
        <f>Simulações!DK1426</f>
        <v>Sim</v>
      </c>
      <c r="C1426" s="183">
        <f>Simulações!K1426</f>
        <v>120</v>
      </c>
      <c r="D1426" s="172" t="str">
        <f>Simulações!G1426</f>
        <v>C1</v>
      </c>
      <c r="E1426" s="172" t="e">
        <f>Simulações!CH1426</f>
        <v>#N/A</v>
      </c>
      <c r="F1426" s="172" t="str">
        <f>Simulações!CI1426</f>
        <v>SIGSAGPTLRRSSNDL100W125IBBRS</v>
      </c>
      <c r="G1426" s="172" t="e">
        <f>Simulações!CN1426</f>
        <v>#N/A</v>
      </c>
      <c r="H1426" s="172" t="str">
        <f>Simulações!CT1426</f>
        <v>Longo I</v>
      </c>
      <c r="I1426" s="172" t="str">
        <f>IF(Simulações!CU1426="","",Simulações!CU1426)</f>
        <v/>
      </c>
      <c r="J1426" s="172" t="str">
        <f>IF(Simulações!CX1426="","",Simulações!CX1426)</f>
        <v/>
      </c>
      <c r="K1426" s="176">
        <f>Simulações!AL1426</f>
        <v>0</v>
      </c>
      <c r="L1426" s="176">
        <f>Simulações!AS1426</f>
        <v>0</v>
      </c>
      <c r="M1426" s="172" t="str">
        <f>IF(Simulações!CY1426="","",Simulações!CY1426)</f>
        <v/>
      </c>
      <c r="N1426" s="172" t="str">
        <f>IF(Simulações!CZ1426="","",Simulações!CZ1426)</f>
        <v/>
      </c>
      <c r="O1426" s="172">
        <v>1</v>
      </c>
    </row>
    <row r="1427" spans="1:15" ht="14.25" customHeight="1" x14ac:dyDescent="0.25">
      <c r="A1427" s="1" t="str">
        <f>Simulações!D1427</f>
        <v>Rua Dona Benvinda de Farias [Estrutural]</v>
      </c>
      <c r="B1427" s="172" t="str">
        <f>Simulações!DK1427</f>
        <v>Sim</v>
      </c>
      <c r="C1427" s="183">
        <f>Simulações!K1427</f>
        <v>50</v>
      </c>
      <c r="D1427" s="172" t="str">
        <f>Simulações!G1427</f>
        <v>C5</v>
      </c>
      <c r="E1427" s="172" t="e">
        <f>Simulações!CH1427</f>
        <v>#N/A</v>
      </c>
      <c r="F1427" s="172" t="str">
        <f>Simulações!CI1427</f>
        <v>LUM LED SL VT 9.1 17W</v>
      </c>
      <c r="G1427" s="172" t="e">
        <f>Simulações!CN1427</f>
        <v>#N/A</v>
      </c>
      <c r="H1427" s="172" t="str">
        <f>Simulações!CT1427</f>
        <v>Médio I</v>
      </c>
      <c r="I1427" s="172" t="str">
        <f>IF(Simulações!CU1427="","",Simulações!CU1427)</f>
        <v/>
      </c>
      <c r="J1427" s="172" t="str">
        <f>IF(Simulações!CX1427="","",Simulações!CX1427)</f>
        <v/>
      </c>
      <c r="K1427" s="176">
        <f>Simulações!AL1427</f>
        <v>0</v>
      </c>
      <c r="L1427" s="176">
        <f>Simulações!AS1427</f>
        <v>0</v>
      </c>
      <c r="M1427" s="172" t="str">
        <f>IF(Simulações!CY1427="","",Simulações!CY1427)</f>
        <v/>
      </c>
      <c r="N1427" s="172" t="str">
        <f>IF(Simulações!CZ1427="","",Simulações!CZ1427)</f>
        <v/>
      </c>
      <c r="O1427" s="172">
        <v>1</v>
      </c>
    </row>
    <row r="1428" spans="1:15" ht="14.25" customHeight="1" x14ac:dyDescent="0.25">
      <c r="A1428" s="1" t="str">
        <f>Simulações!D1428</f>
        <v>Rua Dona Benvinda de Farias [Estrutural]</v>
      </c>
      <c r="B1428" s="172" t="str">
        <f>Simulações!DK1428</f>
        <v>Sim</v>
      </c>
      <c r="C1428" s="183">
        <f>Simulações!K1428</f>
        <v>50</v>
      </c>
      <c r="D1428" s="172" t="str">
        <f>Simulações!G1428</f>
        <v>C5</v>
      </c>
      <c r="E1428" s="172" t="e">
        <f>Simulações!CH1428</f>
        <v>#N/A</v>
      </c>
      <c r="F1428" s="172" t="str">
        <f>Simulações!CI1428</f>
        <v>SXINEVO020K50L12CZF7PHF</v>
      </c>
      <c r="G1428" s="172" t="e">
        <f>Simulações!CN1428</f>
        <v>#N/A</v>
      </c>
      <c r="H1428" s="172" t="str">
        <f>Simulações!CT1428</f>
        <v>Médio I</v>
      </c>
      <c r="I1428" s="172" t="str">
        <f>IF(Simulações!CU1428="","",Simulações!CU1428)</f>
        <v/>
      </c>
      <c r="J1428" s="172" t="str">
        <f>IF(Simulações!CX1428="","",Simulações!CX1428)</f>
        <v/>
      </c>
      <c r="K1428" s="176">
        <f>Simulações!AL1428</f>
        <v>0</v>
      </c>
      <c r="L1428" s="176">
        <f>Simulações!AS1428</f>
        <v>0</v>
      </c>
      <c r="M1428" s="172" t="str">
        <f>IF(Simulações!CY1428="","",Simulações!CY1428)</f>
        <v/>
      </c>
      <c r="N1428" s="172" t="str">
        <f>IF(Simulações!CZ1428="","",Simulações!CZ1428)</f>
        <v/>
      </c>
      <c r="O1428" s="172">
        <v>1</v>
      </c>
    </row>
    <row r="1429" spans="1:15" ht="14.25" customHeight="1" x14ac:dyDescent="0.25">
      <c r="A1429" s="1" t="str">
        <f>Simulações!D1429</f>
        <v>Rua Dona Benvinda de Farias [Estrutural]</v>
      </c>
      <c r="B1429" s="172" t="str">
        <f>Simulações!DK1429</f>
        <v>Sim</v>
      </c>
      <c r="C1429" s="183">
        <f>Simulações!K1429</f>
        <v>50</v>
      </c>
      <c r="D1429" s="172" t="str">
        <f>Simulações!G1429</f>
        <v>C5</v>
      </c>
      <c r="E1429" s="172" t="e">
        <f>Simulações!CH1429</f>
        <v>#N/A</v>
      </c>
      <c r="F1429" s="172" t="str">
        <f>Simulações!CI1429</f>
        <v>SIGSAGPTLRRSSNDL_30W_38IBBRS</v>
      </c>
      <c r="G1429" s="172" t="e">
        <f>Simulações!CN1429</f>
        <v>#N/A</v>
      </c>
      <c r="H1429" s="172" t="str">
        <f>Simulações!CT1429</f>
        <v>Médio I</v>
      </c>
      <c r="I1429" s="172" t="str">
        <f>IF(Simulações!CU1429="","",Simulações!CU1429)</f>
        <v/>
      </c>
      <c r="J1429" s="172" t="str">
        <f>IF(Simulações!CX1429="","",Simulações!CX1429)</f>
        <v/>
      </c>
      <c r="K1429" s="176">
        <f>Simulações!AL1429</f>
        <v>0</v>
      </c>
      <c r="L1429" s="176">
        <f>Simulações!AS1429</f>
        <v>0</v>
      </c>
      <c r="M1429" s="172" t="str">
        <f>IF(Simulações!CY1429="","",Simulações!CY1429)</f>
        <v/>
      </c>
      <c r="N1429" s="172" t="str">
        <f>IF(Simulações!CZ1429="","",Simulações!CZ1429)</f>
        <v/>
      </c>
      <c r="O1429" s="172">
        <v>1</v>
      </c>
    </row>
    <row r="1430" spans="1:15" ht="14.25" customHeight="1" x14ac:dyDescent="0.25">
      <c r="A1430" s="1" t="str">
        <f>Simulações!D1430</f>
        <v>Rua Luiz de Faria Barbosa [Estrutural]</v>
      </c>
      <c r="B1430" s="172" t="str">
        <f>Simulações!DK1430</f>
        <v>Sim</v>
      </c>
      <c r="C1430" s="183">
        <f>Simulações!K1430</f>
        <v>70</v>
      </c>
      <c r="D1430" s="172" t="str">
        <f>Simulações!G1430</f>
        <v>C5</v>
      </c>
      <c r="E1430" s="172" t="e">
        <f>Simulações!CH1430</f>
        <v>#N/A</v>
      </c>
      <c r="F1430" s="172">
        <f>Simulações!CI1430</f>
        <v>0</v>
      </c>
      <c r="G1430" s="172" t="e">
        <f>Simulações!CN1430</f>
        <v>#N/A</v>
      </c>
      <c r="H1430" s="172" t="str">
        <f>Simulações!CT1430</f>
        <v>Médio II</v>
      </c>
      <c r="I1430" s="172" t="str">
        <f>IF(Simulações!CU1430="","",Simulações!CU1430)</f>
        <v/>
      </c>
      <c r="J1430" s="172" t="str">
        <f>IF(Simulações!CX1430="","",Simulações!CX1430)</f>
        <v/>
      </c>
      <c r="K1430" s="176">
        <f>Simulações!AL1430</f>
        <v>0</v>
      </c>
      <c r="L1430" s="176">
        <f>Simulações!AS1430</f>
        <v>0</v>
      </c>
      <c r="M1430" s="172" t="str">
        <f>IF(Simulações!CY1430="","",Simulações!CY1430)</f>
        <v/>
      </c>
      <c r="N1430" s="172" t="str">
        <f>IF(Simulações!CZ1430="","",Simulações!CZ1430)</f>
        <v/>
      </c>
      <c r="O1430" s="172">
        <v>1</v>
      </c>
    </row>
    <row r="1431" spans="1:15" ht="14.25" customHeight="1" x14ac:dyDescent="0.25">
      <c r="A1431" s="1" t="str">
        <f>Simulações!D1431</f>
        <v>Rua Luiz de Faria Barbosa [Estrutural]</v>
      </c>
      <c r="B1431" s="172" t="str">
        <f>Simulações!DK1431</f>
        <v>Sim</v>
      </c>
      <c r="C1431" s="183">
        <f>Simulações!K1431</f>
        <v>70</v>
      </c>
      <c r="D1431" s="172" t="str">
        <f>Simulações!G1431</f>
        <v>C5</v>
      </c>
      <c r="E1431" s="172" t="e">
        <f>Simulações!CH1431</f>
        <v>#N/A</v>
      </c>
      <c r="F1431" s="172">
        <f>Simulações!CI1431</f>
        <v>0</v>
      </c>
      <c r="G1431" s="172" t="e">
        <f>Simulações!CN1431</f>
        <v>#N/A</v>
      </c>
      <c r="H1431" s="172" t="str">
        <f>Simulações!CT1431</f>
        <v>Médio II</v>
      </c>
      <c r="I1431" s="172" t="str">
        <f>IF(Simulações!CU1431="","",Simulações!CU1431)</f>
        <v/>
      </c>
      <c r="J1431" s="172" t="str">
        <f>IF(Simulações!CX1431="","",Simulações!CX1431)</f>
        <v/>
      </c>
      <c r="K1431" s="176">
        <f>Simulações!AL1431</f>
        <v>0</v>
      </c>
      <c r="L1431" s="176">
        <f>Simulações!AS1431</f>
        <v>0</v>
      </c>
      <c r="M1431" s="172" t="str">
        <f>IF(Simulações!CY1431="","",Simulações!CY1431)</f>
        <v/>
      </c>
      <c r="N1431" s="172" t="str">
        <f>IF(Simulações!CZ1431="","",Simulações!CZ1431)</f>
        <v/>
      </c>
      <c r="O1431" s="172">
        <v>1</v>
      </c>
    </row>
    <row r="1432" spans="1:15" ht="14.25" customHeight="1" x14ac:dyDescent="0.25">
      <c r="A1432" s="1" t="str">
        <f>Simulações!D1432</f>
        <v>Rua Luiz de Faria Barbosa [Estrutural]</v>
      </c>
      <c r="B1432" s="172" t="str">
        <f>Simulações!DK1432</f>
        <v>Sim</v>
      </c>
      <c r="C1432" s="183">
        <f>Simulações!K1432</f>
        <v>70</v>
      </c>
      <c r="D1432" s="172" t="str">
        <f>Simulações!G1432</f>
        <v>C5</v>
      </c>
      <c r="E1432" s="172" t="e">
        <f>Simulações!CH1432</f>
        <v>#N/A</v>
      </c>
      <c r="F1432" s="172">
        <f>Simulações!CI1432</f>
        <v>0</v>
      </c>
      <c r="G1432" s="172" t="e">
        <f>Simulações!CN1432</f>
        <v>#N/A</v>
      </c>
      <c r="H1432" s="172" t="str">
        <f>Simulações!CT1432</f>
        <v>Médio II</v>
      </c>
      <c r="I1432" s="172" t="str">
        <f>IF(Simulações!CU1432="","",Simulações!CU1432)</f>
        <v/>
      </c>
      <c r="J1432" s="172" t="str">
        <f>IF(Simulações!CX1432="","",Simulações!CX1432)</f>
        <v/>
      </c>
      <c r="K1432" s="176">
        <f>Simulações!AL1432</f>
        <v>0</v>
      </c>
      <c r="L1432" s="176">
        <f>Simulações!AS1432</f>
        <v>0</v>
      </c>
      <c r="M1432" s="172" t="str">
        <f>IF(Simulações!CY1432="","",Simulações!CY1432)</f>
        <v/>
      </c>
      <c r="N1432" s="172" t="str">
        <f>IF(Simulações!CZ1432="","",Simulações!CZ1432)</f>
        <v/>
      </c>
      <c r="O1432" s="172">
        <v>1</v>
      </c>
    </row>
    <row r="1433" spans="1:15" ht="14.25" customHeight="1" x14ac:dyDescent="0.25">
      <c r="A1433" s="1" t="str">
        <f>Simulações!D1433</f>
        <v>Rua Doutor Seabra [Estrutural]</v>
      </c>
      <c r="B1433" s="172" t="str">
        <f>Simulações!DK1433</f>
        <v>Sim</v>
      </c>
      <c r="C1433" s="183">
        <f>Simulações!K1433</f>
        <v>70</v>
      </c>
      <c r="D1433" s="172" t="str">
        <f>Simulações!G1433</f>
        <v>C5</v>
      </c>
      <c r="E1433" s="172" t="e">
        <f>Simulações!CH1433</f>
        <v>#N/A</v>
      </c>
      <c r="F1433" s="172">
        <f>Simulações!CI1433</f>
        <v>0</v>
      </c>
      <c r="G1433" s="172" t="e">
        <f>Simulações!CN1433</f>
        <v>#N/A</v>
      </c>
      <c r="H1433" s="172" t="str">
        <f>Simulações!CT1433</f>
        <v>Médio I</v>
      </c>
      <c r="I1433" s="172" t="str">
        <f>IF(Simulações!CU1433="","",Simulações!CU1433)</f>
        <v/>
      </c>
      <c r="J1433" s="172" t="str">
        <f>IF(Simulações!CX1433="","",Simulações!CX1433)</f>
        <v/>
      </c>
      <c r="K1433" s="176">
        <f>Simulações!AL1433</f>
        <v>0</v>
      </c>
      <c r="L1433" s="176">
        <f>Simulações!AS1433</f>
        <v>0</v>
      </c>
      <c r="M1433" s="172" t="str">
        <f>IF(Simulações!CY1433="","",Simulações!CY1433)</f>
        <v/>
      </c>
      <c r="N1433" s="172" t="str">
        <f>IF(Simulações!CZ1433="","",Simulações!CZ1433)</f>
        <v/>
      </c>
      <c r="O1433" s="172">
        <v>1</v>
      </c>
    </row>
    <row r="1434" spans="1:15" ht="14.25" customHeight="1" x14ac:dyDescent="0.25">
      <c r="A1434" s="1" t="str">
        <f>Simulações!D1434</f>
        <v>Rua Doutor Seabra [Estrutural]</v>
      </c>
      <c r="B1434" s="172" t="str">
        <f>Simulações!DK1434</f>
        <v>Sim</v>
      </c>
      <c r="C1434" s="183">
        <f>Simulações!K1434</f>
        <v>70</v>
      </c>
      <c r="D1434" s="172" t="str">
        <f>Simulações!G1434</f>
        <v>C5</v>
      </c>
      <c r="E1434" s="172" t="e">
        <f>Simulações!CH1434</f>
        <v>#N/A</v>
      </c>
      <c r="F1434" s="172">
        <f>Simulações!CI1434</f>
        <v>0</v>
      </c>
      <c r="G1434" s="172" t="e">
        <f>Simulações!CN1434</f>
        <v>#N/A</v>
      </c>
      <c r="H1434" s="172" t="str">
        <f>Simulações!CT1434</f>
        <v>Médio I</v>
      </c>
      <c r="I1434" s="172" t="str">
        <f>IF(Simulações!CU1434="","",Simulações!CU1434)</f>
        <v/>
      </c>
      <c r="J1434" s="172" t="str">
        <f>IF(Simulações!CX1434="","",Simulações!CX1434)</f>
        <v/>
      </c>
      <c r="K1434" s="176">
        <f>Simulações!AL1434</f>
        <v>0</v>
      </c>
      <c r="L1434" s="176">
        <f>Simulações!AS1434</f>
        <v>0</v>
      </c>
      <c r="M1434" s="172" t="str">
        <f>IF(Simulações!CY1434="","",Simulações!CY1434)</f>
        <v/>
      </c>
      <c r="N1434" s="172" t="str">
        <f>IF(Simulações!CZ1434="","",Simulações!CZ1434)</f>
        <v/>
      </c>
      <c r="O1434" s="172">
        <v>1</v>
      </c>
    </row>
    <row r="1435" spans="1:15" ht="14.25" customHeight="1" x14ac:dyDescent="0.25">
      <c r="A1435" s="1" t="str">
        <f>Simulações!D1435</f>
        <v>Rua Doutor Seabra [Estrutural]</v>
      </c>
      <c r="B1435" s="172" t="str">
        <f>Simulações!DK1435</f>
        <v>Sim</v>
      </c>
      <c r="C1435" s="183">
        <f>Simulações!K1435</f>
        <v>70</v>
      </c>
      <c r="D1435" s="172" t="str">
        <f>Simulações!G1435</f>
        <v>C5</v>
      </c>
      <c r="E1435" s="172" t="e">
        <f>Simulações!CH1435</f>
        <v>#N/A</v>
      </c>
      <c r="F1435" s="172">
        <f>Simulações!CI1435</f>
        <v>0</v>
      </c>
      <c r="G1435" s="172" t="e">
        <f>Simulações!CN1435</f>
        <v>#N/A</v>
      </c>
      <c r="H1435" s="172" t="str">
        <f>Simulações!CT1435</f>
        <v>Médio I</v>
      </c>
      <c r="I1435" s="172" t="str">
        <f>IF(Simulações!CU1435="","",Simulações!CU1435)</f>
        <v/>
      </c>
      <c r="J1435" s="172" t="str">
        <f>IF(Simulações!CX1435="","",Simulações!CX1435)</f>
        <v/>
      </c>
      <c r="K1435" s="176">
        <f>Simulações!AL1435</f>
        <v>0</v>
      </c>
      <c r="L1435" s="176">
        <f>Simulações!AS1435</f>
        <v>0</v>
      </c>
      <c r="M1435" s="172" t="str">
        <f>IF(Simulações!CY1435="","",Simulações!CY1435)</f>
        <v/>
      </c>
      <c r="N1435" s="172" t="str">
        <f>IF(Simulações!CZ1435="","",Simulações!CZ1435)</f>
        <v/>
      </c>
      <c r="O1435" s="172">
        <v>1</v>
      </c>
    </row>
    <row r="1436" spans="1:15" ht="14.25" customHeight="1" x14ac:dyDescent="0.25">
      <c r="A1436" s="1" t="str">
        <f>Simulações!D1436</f>
        <v>Rua Ribeiro de Brito [Estrutural]</v>
      </c>
      <c r="B1436" s="172" t="str">
        <f>Simulações!DK1436</f>
        <v>Sim</v>
      </c>
      <c r="C1436" s="183">
        <f>Simulações!K1436</f>
        <v>115</v>
      </c>
      <c r="D1436" s="172" t="str">
        <f>Simulações!G1436</f>
        <v>C5</v>
      </c>
      <c r="E1436" s="172" t="e">
        <f>Simulações!CH1436</f>
        <v>#N/A</v>
      </c>
      <c r="F1436" s="172">
        <f>Simulações!CI1436</f>
        <v>0</v>
      </c>
      <c r="G1436" s="172" t="e">
        <f>Simulações!CN1436</f>
        <v>#N/A</v>
      </c>
      <c r="H1436" s="172" t="str">
        <f>Simulações!CT1436</f>
        <v>Longo I</v>
      </c>
      <c r="I1436" s="172" t="str">
        <f>IF(Simulações!CU1436="","",Simulações!CU1436)</f>
        <v/>
      </c>
      <c r="J1436" s="172" t="str">
        <f>IF(Simulações!CX1436="","",Simulações!CX1436)</f>
        <v/>
      </c>
      <c r="K1436" s="176">
        <f>Simulações!AL1436</f>
        <v>0</v>
      </c>
      <c r="L1436" s="176">
        <f>Simulações!AS1436</f>
        <v>2</v>
      </c>
      <c r="M1436" s="172" t="str">
        <f>IF(Simulações!CY1436="","",Simulações!CY1436)</f>
        <v/>
      </c>
      <c r="N1436" s="172" t="str">
        <f>IF(Simulações!CZ1436="","",Simulações!CZ1436)</f>
        <v/>
      </c>
      <c r="O1436" s="172">
        <v>1</v>
      </c>
    </row>
    <row r="1437" spans="1:15" ht="14.25" customHeight="1" x14ac:dyDescent="0.25">
      <c r="A1437" s="1" t="str">
        <f>Simulações!D1437</f>
        <v>Rua Ribeiro de Brito [Estrutural]</v>
      </c>
      <c r="B1437" s="172" t="str">
        <f>Simulações!DK1437</f>
        <v>Sim</v>
      </c>
      <c r="C1437" s="183">
        <f>Simulações!K1437</f>
        <v>115</v>
      </c>
      <c r="D1437" s="172" t="str">
        <f>Simulações!G1437</f>
        <v>C5</v>
      </c>
      <c r="E1437" s="172" t="e">
        <f>Simulações!CH1437</f>
        <v>#N/A</v>
      </c>
      <c r="F1437" s="172">
        <f>Simulações!CI1437</f>
        <v>0</v>
      </c>
      <c r="G1437" s="172" t="e">
        <f>Simulações!CN1437</f>
        <v>#N/A</v>
      </c>
      <c r="H1437" s="172" t="str">
        <f>Simulações!CT1437</f>
        <v>Longo I</v>
      </c>
      <c r="I1437" s="172" t="str">
        <f>IF(Simulações!CU1437="","",Simulações!CU1437)</f>
        <v/>
      </c>
      <c r="J1437" s="172" t="str">
        <f>IF(Simulações!CX1437="","",Simulações!CX1437)</f>
        <v/>
      </c>
      <c r="K1437" s="176">
        <f>Simulações!AL1437</f>
        <v>0</v>
      </c>
      <c r="L1437" s="176">
        <f>Simulações!AS1437</f>
        <v>2</v>
      </c>
      <c r="M1437" s="172" t="str">
        <f>IF(Simulações!CY1437="","",Simulações!CY1437)</f>
        <v/>
      </c>
      <c r="N1437" s="172" t="str">
        <f>IF(Simulações!CZ1437="","",Simulações!CZ1437)</f>
        <v/>
      </c>
      <c r="O1437" s="172">
        <v>1</v>
      </c>
    </row>
    <row r="1438" spans="1:15" ht="14.25" customHeight="1" x14ac:dyDescent="0.25">
      <c r="A1438" s="1" t="str">
        <f>Simulações!D1438</f>
        <v>Rua Ribeiro de Brito [Estrutural]</v>
      </c>
      <c r="B1438" s="172" t="str">
        <f>Simulações!DK1438</f>
        <v>Sim</v>
      </c>
      <c r="C1438" s="183">
        <f>Simulações!K1438</f>
        <v>115</v>
      </c>
      <c r="D1438" s="172" t="str">
        <f>Simulações!G1438</f>
        <v>C5</v>
      </c>
      <c r="E1438" s="172" t="e">
        <f>Simulações!CH1438</f>
        <v>#N/A</v>
      </c>
      <c r="F1438" s="172">
        <f>Simulações!CI1438</f>
        <v>0</v>
      </c>
      <c r="G1438" s="172" t="e">
        <f>Simulações!CN1438</f>
        <v>#N/A</v>
      </c>
      <c r="H1438" s="172" t="str">
        <f>Simulações!CT1438</f>
        <v>Longo I</v>
      </c>
      <c r="I1438" s="172" t="str">
        <f>IF(Simulações!CU1438="","",Simulações!CU1438)</f>
        <v/>
      </c>
      <c r="J1438" s="172" t="str">
        <f>IF(Simulações!CX1438="","",Simulações!CX1438)</f>
        <v/>
      </c>
      <c r="K1438" s="176">
        <f>Simulações!AL1438</f>
        <v>0</v>
      </c>
      <c r="L1438" s="176">
        <f>Simulações!AS1438</f>
        <v>2</v>
      </c>
      <c r="M1438" s="172" t="str">
        <f>IF(Simulações!CY1438="","",Simulações!CY1438)</f>
        <v/>
      </c>
      <c r="N1438" s="172" t="str">
        <f>IF(Simulações!CZ1438="","",Simulações!CZ1438)</f>
        <v/>
      </c>
      <c r="O1438" s="172">
        <v>1</v>
      </c>
    </row>
    <row r="1439" spans="1:15" ht="14.25" customHeight="1" x14ac:dyDescent="0.25">
      <c r="A1439" s="1" t="str">
        <f>Simulações!D1439</f>
        <v>Avenida Boa Viagem [Estrutural]</v>
      </c>
      <c r="B1439" s="172" t="str">
        <f>Simulações!DK1439</f>
        <v>Sim</v>
      </c>
      <c r="C1439" s="183">
        <f>Simulações!K1439</f>
        <v>287</v>
      </c>
      <c r="D1439" s="172" t="str">
        <f>Simulações!G1439</f>
        <v>C0</v>
      </c>
      <c r="E1439" s="172" t="e">
        <f>Simulações!CH1439</f>
        <v>#N/A</v>
      </c>
      <c r="F1439" s="172">
        <f>Simulações!CI1439</f>
        <v>0</v>
      </c>
      <c r="G1439" s="172" t="e">
        <f>Simulações!CN1439</f>
        <v>#N/A</v>
      </c>
      <c r="H1439" s="172" t="str">
        <f>Simulações!CT1439</f>
        <v>Curto II</v>
      </c>
      <c r="I1439" s="172" t="str">
        <f>IF(Simulações!CU1439="","",Simulações!CU1439)</f>
        <v/>
      </c>
      <c r="J1439" s="172" t="str">
        <f>IF(Simulações!CX1439="","",Simulações!CX1439)</f>
        <v/>
      </c>
      <c r="K1439" s="176">
        <f>Simulações!AL1439</f>
        <v>0</v>
      </c>
      <c r="L1439" s="176">
        <f>Simulações!AS1439</f>
        <v>0</v>
      </c>
      <c r="M1439" s="172" t="str">
        <f>IF(Simulações!CY1439="","",Simulações!CY1439)</f>
        <v/>
      </c>
      <c r="N1439" s="172" t="str">
        <f>IF(Simulações!CZ1439="","",Simulações!CZ1439)</f>
        <v/>
      </c>
      <c r="O1439" s="172">
        <v>1</v>
      </c>
    </row>
    <row r="1440" spans="1:15" ht="14.25" customHeight="1" x14ac:dyDescent="0.25">
      <c r="A1440" s="1" t="str">
        <f>Simulações!D1440</f>
        <v>Avenida Boa Viagem [Estrutural]</v>
      </c>
      <c r="B1440" s="172" t="str">
        <f>Simulações!DK1440</f>
        <v>Sim</v>
      </c>
      <c r="C1440" s="183">
        <f>Simulações!K1440</f>
        <v>287</v>
      </c>
      <c r="D1440" s="172" t="str">
        <f>Simulações!G1440</f>
        <v>C0</v>
      </c>
      <c r="E1440" s="172" t="e">
        <f>Simulações!CH1440</f>
        <v>#N/A</v>
      </c>
      <c r="F1440" s="172">
        <f>Simulações!CI1440</f>
        <v>0</v>
      </c>
      <c r="G1440" s="172" t="e">
        <f>Simulações!CN1440</f>
        <v>#N/A</v>
      </c>
      <c r="H1440" s="172" t="str">
        <f>Simulações!CT1440</f>
        <v>Curto II</v>
      </c>
      <c r="I1440" s="172" t="str">
        <f>IF(Simulações!CU1440="","",Simulações!CU1440)</f>
        <v/>
      </c>
      <c r="J1440" s="172" t="str">
        <f>IF(Simulações!CX1440="","",Simulações!CX1440)</f>
        <v/>
      </c>
      <c r="K1440" s="176">
        <f>Simulações!AL1440</f>
        <v>0</v>
      </c>
      <c r="L1440" s="176">
        <f>Simulações!AS1440</f>
        <v>0</v>
      </c>
      <c r="M1440" s="172" t="str">
        <f>IF(Simulações!CY1440="","",Simulações!CY1440)</f>
        <v/>
      </c>
      <c r="N1440" s="172" t="str">
        <f>IF(Simulações!CZ1440="","",Simulações!CZ1440)</f>
        <v/>
      </c>
      <c r="O1440" s="172">
        <v>1</v>
      </c>
    </row>
    <row r="1441" spans="1:15" ht="14.25" customHeight="1" x14ac:dyDescent="0.25">
      <c r="A1441" s="1" t="str">
        <f>Simulações!D1441</f>
        <v>Avenida Boa Viagem [Estrutural]</v>
      </c>
      <c r="B1441" s="172" t="str">
        <f>Simulações!DK1441</f>
        <v>Sim</v>
      </c>
      <c r="C1441" s="183">
        <f>Simulações!K1441</f>
        <v>287</v>
      </c>
      <c r="D1441" s="172" t="str">
        <f>Simulações!G1441</f>
        <v>C0</v>
      </c>
      <c r="E1441" s="172" t="e">
        <f>Simulações!CH1441</f>
        <v>#N/A</v>
      </c>
      <c r="F1441" s="172">
        <f>Simulações!CI1441</f>
        <v>0</v>
      </c>
      <c r="G1441" s="172" t="e">
        <f>Simulações!CN1441</f>
        <v>#N/A</v>
      </c>
      <c r="H1441" s="172" t="str">
        <f>Simulações!CT1441</f>
        <v>Curto II</v>
      </c>
      <c r="I1441" s="172" t="str">
        <f>IF(Simulações!CU1441="","",Simulações!CU1441)</f>
        <v/>
      </c>
      <c r="J1441" s="172" t="str">
        <f>IF(Simulações!CX1441="","",Simulações!CX1441)</f>
        <v/>
      </c>
      <c r="K1441" s="176">
        <f>Simulações!AL1441</f>
        <v>0</v>
      </c>
      <c r="L1441" s="176">
        <f>Simulações!AS1441</f>
        <v>0</v>
      </c>
      <c r="M1441" s="172" t="str">
        <f>IF(Simulações!CY1441="","",Simulações!CY1441)</f>
        <v/>
      </c>
      <c r="N1441" s="172" t="str">
        <f>IF(Simulações!CZ1441="","",Simulações!CZ1441)</f>
        <v/>
      </c>
      <c r="O1441" s="172">
        <v>1</v>
      </c>
    </row>
    <row r="1442" spans="1:15" ht="14.25" customHeight="1" x14ac:dyDescent="0.25">
      <c r="A1442" s="1" t="str">
        <f>Simulações!D1442</f>
        <v>Joao Ramalho [Estrutural]</v>
      </c>
      <c r="B1442" s="172" t="str">
        <f>Simulações!DK1442</f>
        <v>Sim</v>
      </c>
      <c r="C1442" s="183">
        <f>Simulações!K1442</f>
        <v>96</v>
      </c>
      <c r="D1442" s="172" t="str">
        <f>Simulações!G1442</f>
        <v>C5</v>
      </c>
      <c r="E1442" s="172" t="e">
        <f>Simulações!CH1442</f>
        <v>#N/A</v>
      </c>
      <c r="F1442" s="172">
        <f>Simulações!CI1442</f>
        <v>0</v>
      </c>
      <c r="G1442" s="172" t="e">
        <f>Simulações!CN1442</f>
        <v>#N/A</v>
      </c>
      <c r="H1442" s="172" t="str">
        <f>Simulações!CT1442</f>
        <v>Médio I</v>
      </c>
      <c r="I1442" s="172" t="str">
        <f>IF(Simulações!CU1442="","",Simulações!CU1442)</f>
        <v/>
      </c>
      <c r="J1442" s="172" t="str">
        <f>IF(Simulações!CX1442="","",Simulações!CX1442)</f>
        <v/>
      </c>
      <c r="K1442" s="176">
        <f>Simulações!AL1442</f>
        <v>0</v>
      </c>
      <c r="L1442" s="176">
        <f>Simulações!AS1442</f>
        <v>0</v>
      </c>
      <c r="M1442" s="172" t="str">
        <f>IF(Simulações!CY1442="","",Simulações!CY1442)</f>
        <v/>
      </c>
      <c r="N1442" s="172" t="str">
        <f>IF(Simulações!CZ1442="","",Simulações!CZ1442)</f>
        <v/>
      </c>
      <c r="O1442" s="172">
        <v>1</v>
      </c>
    </row>
    <row r="1443" spans="1:15" ht="14.25" customHeight="1" x14ac:dyDescent="0.25">
      <c r="A1443" s="1" t="str">
        <f>Simulações!D1443</f>
        <v>Joao Ramalho [Estrutural]</v>
      </c>
      <c r="B1443" s="172" t="str">
        <f>Simulações!DK1443</f>
        <v>Sim</v>
      </c>
      <c r="C1443" s="183">
        <f>Simulações!K1443</f>
        <v>96</v>
      </c>
      <c r="D1443" s="172" t="str">
        <f>Simulações!G1443</f>
        <v>C5</v>
      </c>
      <c r="E1443" s="172" t="e">
        <f>Simulações!CH1443</f>
        <v>#N/A</v>
      </c>
      <c r="F1443" s="172">
        <f>Simulações!CI1443</f>
        <v>0</v>
      </c>
      <c r="G1443" s="172" t="e">
        <f>Simulações!CN1443</f>
        <v>#N/A</v>
      </c>
      <c r="H1443" s="172" t="str">
        <f>Simulações!CT1443</f>
        <v>Médio I</v>
      </c>
      <c r="I1443" s="172" t="str">
        <f>IF(Simulações!CU1443="","",Simulações!CU1443)</f>
        <v/>
      </c>
      <c r="J1443" s="172" t="str">
        <f>IF(Simulações!CX1443="","",Simulações!CX1443)</f>
        <v/>
      </c>
      <c r="K1443" s="176">
        <f>Simulações!AL1443</f>
        <v>0</v>
      </c>
      <c r="L1443" s="176">
        <f>Simulações!AS1443</f>
        <v>0</v>
      </c>
      <c r="M1443" s="172" t="str">
        <f>IF(Simulações!CY1443="","",Simulações!CY1443)</f>
        <v/>
      </c>
      <c r="N1443" s="172" t="str">
        <f>IF(Simulações!CZ1443="","",Simulações!CZ1443)</f>
        <v/>
      </c>
      <c r="O1443" s="172">
        <v>1</v>
      </c>
    </row>
    <row r="1444" spans="1:15" ht="14.25" customHeight="1" x14ac:dyDescent="0.25">
      <c r="A1444" s="1" t="str">
        <f>Simulações!D1444</f>
        <v>Joao Ramalho [Estrutural]</v>
      </c>
      <c r="B1444" s="172" t="str">
        <f>Simulações!DK1444</f>
        <v>Sim</v>
      </c>
      <c r="C1444" s="183">
        <f>Simulações!K1444</f>
        <v>96</v>
      </c>
      <c r="D1444" s="172" t="str">
        <f>Simulações!G1444</f>
        <v>C5</v>
      </c>
      <c r="E1444" s="172" t="e">
        <f>Simulações!CH1444</f>
        <v>#N/A</v>
      </c>
      <c r="F1444" s="172">
        <f>Simulações!CI1444</f>
        <v>0</v>
      </c>
      <c r="G1444" s="172" t="e">
        <f>Simulações!CN1444</f>
        <v>#N/A</v>
      </c>
      <c r="H1444" s="172" t="str">
        <f>Simulações!CT1444</f>
        <v>Médio I</v>
      </c>
      <c r="I1444" s="172" t="str">
        <f>IF(Simulações!CU1444="","",Simulações!CU1444)</f>
        <v/>
      </c>
      <c r="J1444" s="172" t="str">
        <f>IF(Simulações!CX1444="","",Simulações!CX1444)</f>
        <v/>
      </c>
      <c r="K1444" s="176">
        <f>Simulações!AL1444</f>
        <v>0</v>
      </c>
      <c r="L1444" s="176">
        <f>Simulações!AS1444</f>
        <v>0</v>
      </c>
      <c r="M1444" s="172" t="str">
        <f>IF(Simulações!CY1444="","",Simulações!CY1444)</f>
        <v/>
      </c>
      <c r="N1444" s="172" t="str">
        <f>IF(Simulações!CZ1444="","",Simulações!CZ1444)</f>
        <v/>
      </c>
      <c r="O1444" s="172">
        <v>1</v>
      </c>
    </row>
    <row r="1445" spans="1:15" ht="14.25" customHeight="1" x14ac:dyDescent="0.25">
      <c r="A1445" s="1" t="str">
        <f>Simulações!D1445</f>
        <v>Rio Itororo [Estrutural]</v>
      </c>
      <c r="B1445" s="172" t="str">
        <f>Simulações!DK1445</f>
        <v>Sim</v>
      </c>
      <c r="C1445" s="183">
        <f>Simulações!K1445</f>
        <v>96</v>
      </c>
      <c r="D1445" s="172" t="str">
        <f>Simulações!G1445</f>
        <v>C4</v>
      </c>
      <c r="E1445" s="172" t="e">
        <f>Simulações!CH1445</f>
        <v>#N/A</v>
      </c>
      <c r="F1445" s="172">
        <f>Simulações!CI1445</f>
        <v>0</v>
      </c>
      <c r="G1445" s="172" t="e">
        <f>Simulações!CN1445</f>
        <v>#N/A</v>
      </c>
      <c r="H1445" s="172" t="str">
        <f>Simulações!CT1445</f>
        <v>Médio II</v>
      </c>
      <c r="I1445" s="172" t="str">
        <f>IF(Simulações!CU1445="","",Simulações!CU1445)</f>
        <v/>
      </c>
      <c r="J1445" s="172" t="str">
        <f>IF(Simulações!CX1445="","",Simulações!CX1445)</f>
        <v/>
      </c>
      <c r="K1445" s="176">
        <f>Simulações!AL1445</f>
        <v>0</v>
      </c>
      <c r="L1445" s="176">
        <f>Simulações!AS1445</f>
        <v>0</v>
      </c>
      <c r="M1445" s="172" t="str">
        <f>IF(Simulações!CY1445="","",Simulações!CY1445)</f>
        <v/>
      </c>
      <c r="N1445" s="172" t="str">
        <f>IF(Simulações!CZ1445="","",Simulações!CZ1445)</f>
        <v/>
      </c>
      <c r="O1445" s="172">
        <v>1</v>
      </c>
    </row>
    <row r="1446" spans="1:15" ht="14.25" customHeight="1" x14ac:dyDescent="0.25">
      <c r="A1446" s="1" t="str">
        <f>Simulações!D1446</f>
        <v>Rio Itororo [Estrutural]</v>
      </c>
      <c r="B1446" s="172" t="str">
        <f>Simulações!DK1446</f>
        <v>Sim</v>
      </c>
      <c r="C1446" s="183">
        <f>Simulações!K1446</f>
        <v>96</v>
      </c>
      <c r="D1446" s="172" t="str">
        <f>Simulações!G1446</f>
        <v>C4</v>
      </c>
      <c r="E1446" s="172" t="e">
        <f>Simulações!CH1446</f>
        <v>#N/A</v>
      </c>
      <c r="F1446" s="172">
        <f>Simulações!CI1446</f>
        <v>0</v>
      </c>
      <c r="G1446" s="172" t="e">
        <f>Simulações!CN1446</f>
        <v>#N/A</v>
      </c>
      <c r="H1446" s="172" t="str">
        <f>Simulações!CT1446</f>
        <v>Médio II</v>
      </c>
      <c r="I1446" s="172" t="str">
        <f>IF(Simulações!CU1446="","",Simulações!CU1446)</f>
        <v/>
      </c>
      <c r="J1446" s="172" t="str">
        <f>IF(Simulações!CX1446="","",Simulações!CX1446)</f>
        <v/>
      </c>
      <c r="K1446" s="176">
        <f>Simulações!AL1446</f>
        <v>0</v>
      </c>
      <c r="L1446" s="176">
        <f>Simulações!AS1446</f>
        <v>0</v>
      </c>
      <c r="M1446" s="172" t="str">
        <f>IF(Simulações!CY1446="","",Simulações!CY1446)</f>
        <v/>
      </c>
      <c r="N1446" s="172" t="str">
        <f>IF(Simulações!CZ1446="","",Simulações!CZ1446)</f>
        <v/>
      </c>
      <c r="O1446" s="172">
        <v>1</v>
      </c>
    </row>
    <row r="1447" spans="1:15" ht="14.25" customHeight="1" x14ac:dyDescent="0.25">
      <c r="A1447" s="1" t="str">
        <f>Simulações!D1447</f>
        <v>Rio Itororo [Estrutural]</v>
      </c>
      <c r="B1447" s="172" t="str">
        <f>Simulações!DK1447</f>
        <v>Sim</v>
      </c>
      <c r="C1447" s="183">
        <f>Simulações!K1447</f>
        <v>96</v>
      </c>
      <c r="D1447" s="172" t="str">
        <f>Simulações!G1447</f>
        <v>C4</v>
      </c>
      <c r="E1447" s="172" t="e">
        <f>Simulações!CH1447</f>
        <v>#N/A</v>
      </c>
      <c r="F1447" s="172">
        <f>Simulações!CI1447</f>
        <v>0</v>
      </c>
      <c r="G1447" s="172" t="e">
        <f>Simulações!CN1447</f>
        <v>#N/A</v>
      </c>
      <c r="H1447" s="172" t="str">
        <f>Simulações!CT1447</f>
        <v>Médio II</v>
      </c>
      <c r="I1447" s="172" t="str">
        <f>IF(Simulações!CU1447="","",Simulações!CU1447)</f>
        <v/>
      </c>
      <c r="J1447" s="172" t="str">
        <f>IF(Simulações!CX1447="","",Simulações!CX1447)</f>
        <v/>
      </c>
      <c r="K1447" s="176">
        <f>Simulações!AL1447</f>
        <v>0</v>
      </c>
      <c r="L1447" s="176">
        <f>Simulações!AS1447</f>
        <v>0</v>
      </c>
      <c r="M1447" s="172" t="str">
        <f>IF(Simulações!CY1447="","",Simulações!CY1447)</f>
        <v/>
      </c>
      <c r="N1447" s="172" t="str">
        <f>IF(Simulações!CZ1447="","",Simulações!CZ1447)</f>
        <v/>
      </c>
      <c r="O1447" s="172">
        <v>1</v>
      </c>
    </row>
    <row r="1448" spans="1:15" ht="14.25" customHeight="1" x14ac:dyDescent="0.25">
      <c r="A1448" s="1" t="str">
        <f>Simulações!D1448</f>
        <v>R Uruguajara [Estrutural]</v>
      </c>
      <c r="B1448" s="172" t="str">
        <f>Simulações!DK1448</f>
        <v>Sim</v>
      </c>
      <c r="C1448" s="183">
        <f>Simulações!K1448</f>
        <v>96</v>
      </c>
      <c r="D1448" s="172" t="str">
        <f>Simulações!G1448</f>
        <v>C5</v>
      </c>
      <c r="E1448" s="172" t="e">
        <f>Simulações!CH1448</f>
        <v>#N/A</v>
      </c>
      <c r="F1448" s="172">
        <f>Simulações!CI1448</f>
        <v>0</v>
      </c>
      <c r="G1448" s="172" t="e">
        <f>Simulações!CN1448</f>
        <v>#N/A</v>
      </c>
      <c r="H1448" s="172" t="str">
        <f>Simulações!CT1448</f>
        <v>Médio I</v>
      </c>
      <c r="I1448" s="172" t="str">
        <f>IF(Simulações!CU1448="","",Simulações!CU1448)</f>
        <v/>
      </c>
      <c r="J1448" s="172" t="str">
        <f>IF(Simulações!CX1448="","",Simulações!CX1448)</f>
        <v/>
      </c>
      <c r="K1448" s="176">
        <f>Simulações!AL1448</f>
        <v>0</v>
      </c>
      <c r="L1448" s="176">
        <f>Simulações!AS1448</f>
        <v>0</v>
      </c>
      <c r="M1448" s="172" t="str">
        <f>IF(Simulações!CY1448="","",Simulações!CY1448)</f>
        <v/>
      </c>
      <c r="N1448" s="172" t="str">
        <f>IF(Simulações!CZ1448="","",Simulações!CZ1448)</f>
        <v/>
      </c>
      <c r="O1448" s="172">
        <v>1</v>
      </c>
    </row>
    <row r="1449" spans="1:15" ht="14.25" customHeight="1" x14ac:dyDescent="0.25">
      <c r="A1449" s="1" t="str">
        <f>Simulações!D1449</f>
        <v>R Uruguajara [Estrutural]</v>
      </c>
      <c r="B1449" s="172" t="str">
        <f>Simulações!DK1449</f>
        <v>Sim</v>
      </c>
      <c r="C1449" s="183">
        <f>Simulações!K1449</f>
        <v>96</v>
      </c>
      <c r="D1449" s="172" t="str">
        <f>Simulações!G1449</f>
        <v>C5</v>
      </c>
      <c r="E1449" s="172" t="e">
        <f>Simulações!CH1449</f>
        <v>#N/A</v>
      </c>
      <c r="F1449" s="172">
        <f>Simulações!CI1449</f>
        <v>0</v>
      </c>
      <c r="G1449" s="172" t="e">
        <f>Simulações!CN1449</f>
        <v>#N/A</v>
      </c>
      <c r="H1449" s="172" t="str">
        <f>Simulações!CT1449</f>
        <v>Médio I</v>
      </c>
      <c r="I1449" s="172" t="str">
        <f>IF(Simulações!CU1449="","",Simulações!CU1449)</f>
        <v/>
      </c>
      <c r="J1449" s="172" t="str">
        <f>IF(Simulações!CX1449="","",Simulações!CX1449)</f>
        <v/>
      </c>
      <c r="K1449" s="176">
        <f>Simulações!AL1449</f>
        <v>0</v>
      </c>
      <c r="L1449" s="176">
        <f>Simulações!AS1449</f>
        <v>0</v>
      </c>
      <c r="M1449" s="172" t="str">
        <f>IF(Simulações!CY1449="","",Simulações!CY1449)</f>
        <v/>
      </c>
      <c r="N1449" s="172" t="str">
        <f>IF(Simulações!CZ1449="","",Simulações!CZ1449)</f>
        <v/>
      </c>
      <c r="O1449" s="172">
        <v>1</v>
      </c>
    </row>
    <row r="1450" spans="1:15" ht="14.25" customHeight="1" x14ac:dyDescent="0.25">
      <c r="A1450" s="1" t="str">
        <f>Simulações!D1450</f>
        <v>R Uruguajara [Estrutural]</v>
      </c>
      <c r="B1450" s="172" t="str">
        <f>Simulações!DK1450</f>
        <v>Sim</v>
      </c>
      <c r="C1450" s="183">
        <f>Simulações!K1450</f>
        <v>96</v>
      </c>
      <c r="D1450" s="172" t="str">
        <f>Simulações!G1450</f>
        <v>C5</v>
      </c>
      <c r="E1450" s="172" t="e">
        <f>Simulações!CH1450</f>
        <v>#N/A</v>
      </c>
      <c r="F1450" s="172">
        <f>Simulações!CI1450</f>
        <v>0</v>
      </c>
      <c r="G1450" s="172" t="e">
        <f>Simulações!CN1450</f>
        <v>#N/A</v>
      </c>
      <c r="H1450" s="172" t="str">
        <f>Simulações!CT1450</f>
        <v>Médio I</v>
      </c>
      <c r="I1450" s="172" t="str">
        <f>IF(Simulações!CU1450="","",Simulações!CU1450)</f>
        <v/>
      </c>
      <c r="J1450" s="172" t="str">
        <f>IF(Simulações!CX1450="","",Simulações!CX1450)</f>
        <v/>
      </c>
      <c r="K1450" s="176">
        <f>Simulações!AL1450</f>
        <v>0</v>
      </c>
      <c r="L1450" s="176">
        <f>Simulações!AS1450</f>
        <v>0</v>
      </c>
      <c r="M1450" s="172" t="str">
        <f>IF(Simulações!CY1450="","",Simulações!CY1450)</f>
        <v/>
      </c>
      <c r="N1450" s="172" t="str">
        <f>IF(Simulações!CZ1450="","",Simulações!CZ1450)</f>
        <v/>
      </c>
      <c r="O1450" s="172">
        <v>1</v>
      </c>
    </row>
    <row r="1451" spans="1:15" ht="14.25" customHeight="1" x14ac:dyDescent="0.25">
      <c r="A1451" s="1" t="str">
        <f>Simulações!D1451</f>
        <v>Rua Francisco da Cunha [Estrutural]</v>
      </c>
      <c r="B1451" s="172" t="str">
        <f>Simulações!DK1451</f>
        <v>Sim</v>
      </c>
      <c r="C1451" s="183">
        <f>Simulações!K1451</f>
        <v>70</v>
      </c>
      <c r="D1451" s="172" t="str">
        <f>Simulações!G1451</f>
        <v>C4</v>
      </c>
      <c r="E1451" s="172" t="e">
        <f>Simulações!CH1451</f>
        <v>#N/A</v>
      </c>
      <c r="F1451" s="172">
        <f>Simulações!CI1451</f>
        <v>0</v>
      </c>
      <c r="G1451" s="172" t="e">
        <f>Simulações!CN1451</f>
        <v>#N/A</v>
      </c>
      <c r="H1451" s="172" t="str">
        <f>Simulações!CT1451</f>
        <v>Longo I</v>
      </c>
      <c r="I1451" s="172" t="str">
        <f>IF(Simulações!CU1451="","",Simulações!CU1451)</f>
        <v/>
      </c>
      <c r="J1451" s="172" t="str">
        <f>IF(Simulações!CX1451="","",Simulações!CX1451)</f>
        <v/>
      </c>
      <c r="K1451" s="176">
        <f>Simulações!AL1451</f>
        <v>0</v>
      </c>
      <c r="L1451" s="176">
        <f>Simulações!AS1451</f>
        <v>0</v>
      </c>
      <c r="M1451" s="172" t="str">
        <f>IF(Simulações!CY1451="","",Simulações!CY1451)</f>
        <v/>
      </c>
      <c r="N1451" s="172" t="str">
        <f>IF(Simulações!CZ1451="","",Simulações!CZ1451)</f>
        <v/>
      </c>
      <c r="O1451" s="172">
        <v>1</v>
      </c>
    </row>
    <row r="1452" spans="1:15" ht="14.25" customHeight="1" x14ac:dyDescent="0.25">
      <c r="A1452" s="1" t="str">
        <f>Simulações!D1452</f>
        <v>Rua Francisco da Cunha [Estrutural]</v>
      </c>
      <c r="B1452" s="172" t="str">
        <f>Simulações!DK1452</f>
        <v>Sim</v>
      </c>
      <c r="C1452" s="183">
        <f>Simulações!K1452</f>
        <v>70</v>
      </c>
      <c r="D1452" s="172" t="str">
        <f>Simulações!G1452</f>
        <v>C4</v>
      </c>
      <c r="E1452" s="172" t="e">
        <f>Simulações!CH1452</f>
        <v>#N/A</v>
      </c>
      <c r="F1452" s="172">
        <f>Simulações!CI1452</f>
        <v>0</v>
      </c>
      <c r="G1452" s="172" t="e">
        <f>Simulações!CN1452</f>
        <v>#N/A</v>
      </c>
      <c r="H1452" s="172" t="str">
        <f>Simulações!CT1452</f>
        <v>Longo I</v>
      </c>
      <c r="I1452" s="172" t="str">
        <f>IF(Simulações!CU1452="","",Simulações!CU1452)</f>
        <v/>
      </c>
      <c r="J1452" s="172" t="str">
        <f>IF(Simulações!CX1452="","",Simulações!CX1452)</f>
        <v/>
      </c>
      <c r="K1452" s="176">
        <f>Simulações!AL1452</f>
        <v>0</v>
      </c>
      <c r="L1452" s="176">
        <f>Simulações!AS1452</f>
        <v>0</v>
      </c>
      <c r="M1452" s="172" t="str">
        <f>IF(Simulações!CY1452="","",Simulações!CY1452)</f>
        <v/>
      </c>
      <c r="N1452" s="172" t="str">
        <f>IF(Simulações!CZ1452="","",Simulações!CZ1452)</f>
        <v/>
      </c>
      <c r="O1452" s="172">
        <v>1</v>
      </c>
    </row>
    <row r="1453" spans="1:15" ht="14.25" customHeight="1" x14ac:dyDescent="0.25">
      <c r="A1453" s="1" t="str">
        <f>Simulações!D1453</f>
        <v>Rua Francisco da Cunha [Estrutural]</v>
      </c>
      <c r="B1453" s="172" t="str">
        <f>Simulações!DK1453</f>
        <v>Sim</v>
      </c>
      <c r="C1453" s="183">
        <f>Simulações!K1453</f>
        <v>70</v>
      </c>
      <c r="D1453" s="172" t="str">
        <f>Simulações!G1453</f>
        <v>C4</v>
      </c>
      <c r="E1453" s="172" t="e">
        <f>Simulações!CH1453</f>
        <v>#N/A</v>
      </c>
      <c r="F1453" s="172">
        <f>Simulações!CI1453</f>
        <v>0</v>
      </c>
      <c r="G1453" s="172" t="e">
        <f>Simulações!CN1453</f>
        <v>#N/A</v>
      </c>
      <c r="H1453" s="172" t="str">
        <f>Simulações!CT1453</f>
        <v>Longo I</v>
      </c>
      <c r="I1453" s="172" t="str">
        <f>IF(Simulações!CU1453="","",Simulações!CU1453)</f>
        <v/>
      </c>
      <c r="J1453" s="172" t="str">
        <f>IF(Simulações!CX1453="","",Simulações!CX1453)</f>
        <v/>
      </c>
      <c r="K1453" s="176">
        <f>Simulações!AL1453</f>
        <v>0</v>
      </c>
      <c r="L1453" s="176">
        <f>Simulações!AS1453</f>
        <v>0</v>
      </c>
      <c r="M1453" s="172" t="str">
        <f>IF(Simulações!CY1453="","",Simulações!CY1453)</f>
        <v/>
      </c>
      <c r="N1453" s="172" t="str">
        <f>IF(Simulações!CZ1453="","",Simulações!CZ1453)</f>
        <v/>
      </c>
      <c r="O1453" s="172">
        <v>1</v>
      </c>
    </row>
    <row r="1454" spans="1:15" ht="14.25" customHeight="1" x14ac:dyDescent="0.25">
      <c r="A1454" s="1" t="str">
        <f>Simulações!D1454</f>
        <v>Avenida Marechal Mascarenhas de Moraes [Estrutural]</v>
      </c>
      <c r="B1454" s="172" t="str">
        <f>Simulações!DK1454</f>
        <v>Sim</v>
      </c>
      <c r="C1454" s="183">
        <f>Simulações!K1454</f>
        <v>120</v>
      </c>
      <c r="D1454" s="172" t="str">
        <f>Simulações!G1454</f>
        <v>C0</v>
      </c>
      <c r="E1454" s="172" t="e">
        <f>Simulações!CH1454</f>
        <v>#N/A</v>
      </c>
      <c r="F1454" s="172">
        <f>Simulações!CI1454</f>
        <v>0</v>
      </c>
      <c r="G1454" s="172" t="e">
        <f>Simulações!CN1454</f>
        <v>#N/A</v>
      </c>
      <c r="H1454" s="172" t="str">
        <f>Simulações!CT1454</f>
        <v>Longo II</v>
      </c>
      <c r="I1454" s="172" t="str">
        <f>IF(Simulações!CU1454="","",Simulações!CU1454)</f>
        <v/>
      </c>
      <c r="J1454" s="172" t="str">
        <f>IF(Simulações!CX1454="","",Simulações!CX1454)</f>
        <v/>
      </c>
      <c r="K1454" s="176">
        <f>Simulações!AL1454</f>
        <v>0</v>
      </c>
      <c r="L1454" s="176">
        <f>Simulações!AS1454</f>
        <v>0</v>
      </c>
      <c r="M1454" s="172" t="str">
        <f>IF(Simulações!CY1454="","",Simulações!CY1454)</f>
        <v/>
      </c>
      <c r="N1454" s="172" t="str">
        <f>IF(Simulações!CZ1454="","",Simulações!CZ1454)</f>
        <v/>
      </c>
      <c r="O1454" s="172">
        <v>1</v>
      </c>
    </row>
    <row r="1455" spans="1:15" ht="14.25" customHeight="1" x14ac:dyDescent="0.25">
      <c r="A1455" s="1" t="str">
        <f>Simulações!D1455</f>
        <v>Avenida Marechal Mascarenhas de Moraes [Estrutural]</v>
      </c>
      <c r="B1455" s="172" t="str">
        <f>Simulações!DK1455</f>
        <v>Sim</v>
      </c>
      <c r="C1455" s="183">
        <f>Simulações!K1455</f>
        <v>120</v>
      </c>
      <c r="D1455" s="172" t="str">
        <f>Simulações!G1455</f>
        <v>C0</v>
      </c>
      <c r="E1455" s="172" t="e">
        <f>Simulações!CH1455</f>
        <v>#N/A</v>
      </c>
      <c r="F1455" s="172">
        <f>Simulações!CI1455</f>
        <v>0</v>
      </c>
      <c r="G1455" s="172" t="e">
        <f>Simulações!CN1455</f>
        <v>#N/A</v>
      </c>
      <c r="H1455" s="172" t="str">
        <f>Simulações!CT1455</f>
        <v>Longo II</v>
      </c>
      <c r="I1455" s="172" t="str">
        <f>IF(Simulações!CU1455="","",Simulações!CU1455)</f>
        <v/>
      </c>
      <c r="J1455" s="172" t="str">
        <f>IF(Simulações!CX1455="","",Simulações!CX1455)</f>
        <v/>
      </c>
      <c r="K1455" s="176">
        <f>Simulações!AL1455</f>
        <v>0</v>
      </c>
      <c r="L1455" s="176">
        <f>Simulações!AS1455</f>
        <v>0</v>
      </c>
      <c r="M1455" s="172" t="str">
        <f>IF(Simulações!CY1455="","",Simulações!CY1455)</f>
        <v/>
      </c>
      <c r="N1455" s="172" t="str">
        <f>IF(Simulações!CZ1455="","",Simulações!CZ1455)</f>
        <v/>
      </c>
      <c r="O1455" s="172">
        <v>1</v>
      </c>
    </row>
    <row r="1456" spans="1:15" ht="14.25" customHeight="1" x14ac:dyDescent="0.25">
      <c r="A1456" s="1" t="str">
        <f>Simulações!D1456</f>
        <v>Avenida Marechal Mascarenhas de Moraes [Estrutural]</v>
      </c>
      <c r="B1456" s="172" t="str">
        <f>Simulações!DK1456</f>
        <v>Sim</v>
      </c>
      <c r="C1456" s="183">
        <f>Simulações!K1456</f>
        <v>120</v>
      </c>
      <c r="D1456" s="172" t="str">
        <f>Simulações!G1456</f>
        <v>C0</v>
      </c>
      <c r="E1456" s="172" t="e">
        <f>Simulações!CH1456</f>
        <v>#N/A</v>
      </c>
      <c r="F1456" s="172">
        <f>Simulações!CI1456</f>
        <v>0</v>
      </c>
      <c r="G1456" s="172" t="e">
        <f>Simulações!CN1456</f>
        <v>#N/A</v>
      </c>
      <c r="H1456" s="172" t="str">
        <f>Simulações!CT1456</f>
        <v>Longo II</v>
      </c>
      <c r="I1456" s="172" t="str">
        <f>IF(Simulações!CU1456="","",Simulações!CU1456)</f>
        <v/>
      </c>
      <c r="J1456" s="172" t="str">
        <f>IF(Simulações!CX1456="","",Simulações!CX1456)</f>
        <v/>
      </c>
      <c r="K1456" s="176">
        <f>Simulações!AL1456</f>
        <v>0</v>
      </c>
      <c r="L1456" s="176">
        <f>Simulações!AS1456</f>
        <v>0</v>
      </c>
      <c r="M1456" s="172" t="str">
        <f>IF(Simulações!CY1456="","",Simulações!CY1456)</f>
        <v/>
      </c>
      <c r="N1456" s="172" t="str">
        <f>IF(Simulações!CZ1456="","",Simulações!CZ1456)</f>
        <v/>
      </c>
      <c r="O1456" s="172">
        <v>1</v>
      </c>
    </row>
    <row r="1457" spans="1:15" ht="14.25" customHeight="1" x14ac:dyDescent="0.25">
      <c r="A1457" s="1" t="str">
        <f>Simulações!D1457</f>
        <v>Pernambuco [Estrutural]</v>
      </c>
      <c r="B1457" s="172" t="str">
        <f>Simulações!DK1457</f>
        <v>Sim</v>
      </c>
      <c r="C1457" s="183">
        <f>Simulações!K1457</f>
        <v>40</v>
      </c>
      <c r="D1457" s="172" t="str">
        <f>Simulações!G1457</f>
        <v>C5</v>
      </c>
      <c r="E1457" s="172" t="e">
        <f>Simulações!CH1457</f>
        <v>#N/A</v>
      </c>
      <c r="F1457" s="172">
        <f>Simulações!CI1457</f>
        <v>0</v>
      </c>
      <c r="G1457" s="172" t="e">
        <f>Simulações!CN1457</f>
        <v>#N/A</v>
      </c>
      <c r="H1457" s="172" t="str">
        <f>Simulações!CT1457</f>
        <v>Médio I</v>
      </c>
      <c r="I1457" s="172" t="str">
        <f>IF(Simulações!CU1457="","",Simulações!CU1457)</f>
        <v/>
      </c>
      <c r="J1457" s="172" t="str">
        <f>IF(Simulações!CX1457="","",Simulações!CX1457)</f>
        <v/>
      </c>
      <c r="K1457" s="176">
        <f>Simulações!AL1457</f>
        <v>0</v>
      </c>
      <c r="L1457" s="176">
        <f>Simulações!AS1457</f>
        <v>0</v>
      </c>
      <c r="M1457" s="172" t="str">
        <f>IF(Simulações!CY1457="","",Simulações!CY1457)</f>
        <v/>
      </c>
      <c r="N1457" s="172" t="str">
        <f>IF(Simulações!CZ1457="","",Simulações!CZ1457)</f>
        <v/>
      </c>
      <c r="O1457" s="172">
        <v>1</v>
      </c>
    </row>
    <row r="1458" spans="1:15" ht="14.25" customHeight="1" x14ac:dyDescent="0.25">
      <c r="A1458" s="1" t="str">
        <f>Simulações!D1458</f>
        <v>Pernambuco [Estrutural]</v>
      </c>
      <c r="B1458" s="172" t="str">
        <f>Simulações!DK1458</f>
        <v>Sim</v>
      </c>
      <c r="C1458" s="183">
        <f>Simulações!K1458</f>
        <v>40</v>
      </c>
      <c r="D1458" s="172" t="str">
        <f>Simulações!G1458</f>
        <v>C5</v>
      </c>
      <c r="E1458" s="172" t="e">
        <f>Simulações!CH1458</f>
        <v>#N/A</v>
      </c>
      <c r="F1458" s="172">
        <f>Simulações!CI1458</f>
        <v>0</v>
      </c>
      <c r="G1458" s="172" t="e">
        <f>Simulações!CN1458</f>
        <v>#N/A</v>
      </c>
      <c r="H1458" s="172" t="str">
        <f>Simulações!CT1458</f>
        <v>Médio I</v>
      </c>
      <c r="I1458" s="172" t="str">
        <f>IF(Simulações!CU1458="","",Simulações!CU1458)</f>
        <v/>
      </c>
      <c r="J1458" s="172" t="str">
        <f>IF(Simulações!CX1458="","",Simulações!CX1458)</f>
        <v/>
      </c>
      <c r="K1458" s="176">
        <f>Simulações!AL1458</f>
        <v>0</v>
      </c>
      <c r="L1458" s="176">
        <f>Simulações!AS1458</f>
        <v>0</v>
      </c>
      <c r="M1458" s="172" t="str">
        <f>IF(Simulações!CY1458="","",Simulações!CY1458)</f>
        <v/>
      </c>
      <c r="N1458" s="172" t="str">
        <f>IF(Simulações!CZ1458="","",Simulações!CZ1458)</f>
        <v/>
      </c>
      <c r="O1458" s="172">
        <v>1</v>
      </c>
    </row>
    <row r="1459" spans="1:15" ht="14.25" customHeight="1" x14ac:dyDescent="0.25">
      <c r="A1459" s="1" t="str">
        <f>Simulações!D1459</f>
        <v>Pernambuco [Estrutural]</v>
      </c>
      <c r="B1459" s="172" t="str">
        <f>Simulações!DK1459</f>
        <v>Sim</v>
      </c>
      <c r="C1459" s="183">
        <f>Simulações!K1459</f>
        <v>40</v>
      </c>
      <c r="D1459" s="172" t="str">
        <f>Simulações!G1459</f>
        <v>C5</v>
      </c>
      <c r="E1459" s="172" t="e">
        <f>Simulações!CH1459</f>
        <v>#N/A</v>
      </c>
      <c r="F1459" s="172">
        <f>Simulações!CI1459</f>
        <v>0</v>
      </c>
      <c r="G1459" s="172" t="e">
        <f>Simulações!CN1459</f>
        <v>#N/A</v>
      </c>
      <c r="H1459" s="172" t="str">
        <f>Simulações!CT1459</f>
        <v>Médio I</v>
      </c>
      <c r="I1459" s="172" t="str">
        <f>IF(Simulações!CU1459="","",Simulações!CU1459)</f>
        <v/>
      </c>
      <c r="J1459" s="172" t="str">
        <f>IF(Simulações!CX1459="","",Simulações!CX1459)</f>
        <v/>
      </c>
      <c r="K1459" s="176">
        <f>Simulações!AL1459</f>
        <v>0</v>
      </c>
      <c r="L1459" s="176">
        <f>Simulações!AS1459</f>
        <v>0</v>
      </c>
      <c r="M1459" s="172" t="str">
        <f>IF(Simulações!CY1459="","",Simulações!CY1459)</f>
        <v/>
      </c>
      <c r="N1459" s="172" t="str">
        <f>IF(Simulações!CZ1459="","",Simulações!CZ1459)</f>
        <v/>
      </c>
      <c r="O1459" s="172">
        <v>1</v>
      </c>
    </row>
    <row r="1460" spans="1:15" ht="14.25" customHeight="1" x14ac:dyDescent="0.25">
      <c r="A1460" s="1" t="str">
        <f>Simulações!D1460</f>
        <v>Avenida Presidente Dutra [Estrutural]</v>
      </c>
      <c r="B1460" s="172" t="str">
        <f>Simulações!DK1460</f>
        <v>Sim</v>
      </c>
      <c r="C1460" s="183">
        <f>Simulações!K1460</f>
        <v>211</v>
      </c>
      <c r="D1460" s="172" t="str">
        <f>Simulações!G1460</f>
        <v>C1</v>
      </c>
      <c r="E1460" s="172" t="e">
        <f>Simulações!CH1460</f>
        <v>#N/A</v>
      </c>
      <c r="F1460" s="172">
        <f>Simulações!CI1460</f>
        <v>0</v>
      </c>
      <c r="G1460" s="172" t="e">
        <f>Simulações!CN1460</f>
        <v>#N/A</v>
      </c>
      <c r="H1460" s="172" t="str">
        <f>Simulações!CT1460</f>
        <v>Médio I</v>
      </c>
      <c r="I1460" s="172" t="str">
        <f>IF(Simulações!CU1460="","",Simulações!CU1460)</f>
        <v/>
      </c>
      <c r="J1460" s="172" t="str">
        <f>IF(Simulações!CX1460="","",Simulações!CX1460)</f>
        <v/>
      </c>
      <c r="K1460" s="176">
        <f>Simulações!AL1460</f>
        <v>0</v>
      </c>
      <c r="L1460" s="176">
        <f>Simulações!AS1460</f>
        <v>0</v>
      </c>
      <c r="M1460" s="172" t="str">
        <f>IF(Simulações!CY1460="","",Simulações!CY1460)</f>
        <v/>
      </c>
      <c r="N1460" s="172" t="str">
        <f>IF(Simulações!CZ1460="","",Simulações!CZ1460)</f>
        <v/>
      </c>
      <c r="O1460" s="172">
        <v>1</v>
      </c>
    </row>
    <row r="1461" spans="1:15" ht="14.25" customHeight="1" x14ac:dyDescent="0.25">
      <c r="A1461" s="1" t="str">
        <f>Simulações!D1461</f>
        <v>Avenida Presidente Dutra [Estrutural]</v>
      </c>
      <c r="B1461" s="172" t="str">
        <f>Simulações!DK1461</f>
        <v>Sim</v>
      </c>
      <c r="C1461" s="183">
        <f>Simulações!K1461</f>
        <v>211</v>
      </c>
      <c r="D1461" s="172" t="str">
        <f>Simulações!G1461</f>
        <v>C1</v>
      </c>
      <c r="E1461" s="172" t="e">
        <f>Simulações!CH1461</f>
        <v>#N/A</v>
      </c>
      <c r="F1461" s="172">
        <f>Simulações!CI1461</f>
        <v>0</v>
      </c>
      <c r="G1461" s="172" t="e">
        <f>Simulações!CN1461</f>
        <v>#N/A</v>
      </c>
      <c r="H1461" s="172" t="str">
        <f>Simulações!CT1461</f>
        <v>Médio I</v>
      </c>
      <c r="I1461" s="172" t="str">
        <f>IF(Simulações!CU1461="","",Simulações!CU1461)</f>
        <v/>
      </c>
      <c r="J1461" s="172" t="str">
        <f>IF(Simulações!CX1461="","",Simulações!CX1461)</f>
        <v/>
      </c>
      <c r="K1461" s="176">
        <f>Simulações!AL1461</f>
        <v>0</v>
      </c>
      <c r="L1461" s="176">
        <f>Simulações!AS1461</f>
        <v>0</v>
      </c>
      <c r="M1461" s="172" t="str">
        <f>IF(Simulações!CY1461="","",Simulações!CY1461)</f>
        <v/>
      </c>
      <c r="N1461" s="172" t="str">
        <f>IF(Simulações!CZ1461="","",Simulações!CZ1461)</f>
        <v/>
      </c>
      <c r="O1461" s="172">
        <v>1</v>
      </c>
    </row>
    <row r="1462" spans="1:15" ht="14.25" customHeight="1" x14ac:dyDescent="0.25">
      <c r="A1462" s="1" t="str">
        <f>Simulações!D1462</f>
        <v>Avenida Presidente Dutra [Estrutural]</v>
      </c>
      <c r="B1462" s="172" t="str">
        <f>Simulações!DK1462</f>
        <v>Sim</v>
      </c>
      <c r="C1462" s="183">
        <f>Simulações!K1462</f>
        <v>211</v>
      </c>
      <c r="D1462" s="172" t="str">
        <f>Simulações!G1462</f>
        <v>C1</v>
      </c>
      <c r="E1462" s="172" t="e">
        <f>Simulações!CH1462</f>
        <v>#N/A</v>
      </c>
      <c r="F1462" s="172">
        <f>Simulações!CI1462</f>
        <v>0</v>
      </c>
      <c r="G1462" s="172" t="e">
        <f>Simulações!CN1462</f>
        <v>#N/A</v>
      </c>
      <c r="H1462" s="172" t="str">
        <f>Simulações!CT1462</f>
        <v>Médio I</v>
      </c>
      <c r="I1462" s="172" t="str">
        <f>IF(Simulações!CU1462="","",Simulações!CU1462)</f>
        <v/>
      </c>
      <c r="J1462" s="172" t="str">
        <f>IF(Simulações!CX1462="","",Simulações!CX1462)</f>
        <v/>
      </c>
      <c r="K1462" s="176">
        <f>Simulações!AL1462</f>
        <v>0</v>
      </c>
      <c r="L1462" s="176">
        <f>Simulações!AS1462</f>
        <v>0</v>
      </c>
      <c r="M1462" s="172" t="str">
        <f>IF(Simulações!CY1462="","",Simulações!CY1462)</f>
        <v/>
      </c>
      <c r="N1462" s="172" t="str">
        <f>IF(Simulações!CZ1462="","",Simulações!CZ1462)</f>
        <v/>
      </c>
      <c r="O1462" s="172">
        <v>1</v>
      </c>
    </row>
    <row r="1463" spans="1:15" ht="14.25" customHeight="1" x14ac:dyDescent="0.25">
      <c r="A1463" s="1" t="str">
        <f>Simulações!D1463</f>
        <v>Habitacional Via Mangue [Estrutural]</v>
      </c>
      <c r="B1463" s="172" t="str">
        <f>Simulações!DK1463</f>
        <v>Sim</v>
      </c>
      <c r="C1463" s="183">
        <f>Simulações!K1463</f>
        <v>96</v>
      </c>
      <c r="D1463" s="172" t="str">
        <f>Simulações!G1463</f>
        <v>C5</v>
      </c>
      <c r="E1463" s="172" t="e">
        <f>Simulações!CH1463</f>
        <v>#N/A</v>
      </c>
      <c r="F1463" s="172">
        <f>Simulações!CI1463</f>
        <v>0</v>
      </c>
      <c r="G1463" s="172" t="e">
        <f>Simulações!CN1463</f>
        <v>#N/A</v>
      </c>
      <c r="H1463" s="172" t="str">
        <f>Simulações!CT1463</f>
        <v>Médio I</v>
      </c>
      <c r="I1463" s="172" t="str">
        <f>IF(Simulações!CU1463="","",Simulações!CU1463)</f>
        <v/>
      </c>
      <c r="J1463" s="172" t="str">
        <f>IF(Simulações!CX1463="","",Simulações!CX1463)</f>
        <v/>
      </c>
      <c r="K1463" s="176">
        <f>Simulações!AL1463</f>
        <v>0</v>
      </c>
      <c r="L1463" s="176">
        <f>Simulações!AS1463</f>
        <v>0</v>
      </c>
      <c r="M1463" s="172" t="str">
        <f>IF(Simulações!CY1463="","",Simulações!CY1463)</f>
        <v/>
      </c>
      <c r="N1463" s="172" t="str">
        <f>IF(Simulações!CZ1463="","",Simulações!CZ1463)</f>
        <v/>
      </c>
      <c r="O1463" s="172">
        <v>1</v>
      </c>
    </row>
    <row r="1464" spans="1:15" ht="14.25" customHeight="1" x14ac:dyDescent="0.25">
      <c r="A1464" s="1" t="str">
        <f>Simulações!D1464</f>
        <v>Habitacional Via Mangue [Estrutural]</v>
      </c>
      <c r="B1464" s="172" t="str">
        <f>Simulações!DK1464</f>
        <v>Sim</v>
      </c>
      <c r="C1464" s="183">
        <f>Simulações!K1464</f>
        <v>96</v>
      </c>
      <c r="D1464" s="172" t="str">
        <f>Simulações!G1464</f>
        <v>C5</v>
      </c>
      <c r="E1464" s="172" t="e">
        <f>Simulações!CH1464</f>
        <v>#N/A</v>
      </c>
      <c r="F1464" s="172">
        <f>Simulações!CI1464</f>
        <v>0</v>
      </c>
      <c r="G1464" s="172" t="e">
        <f>Simulações!CN1464</f>
        <v>#N/A</v>
      </c>
      <c r="H1464" s="172" t="str">
        <f>Simulações!CT1464</f>
        <v>Médio I</v>
      </c>
      <c r="I1464" s="172" t="str">
        <f>IF(Simulações!CU1464="","",Simulações!CU1464)</f>
        <v/>
      </c>
      <c r="J1464" s="172" t="str">
        <f>IF(Simulações!CX1464="","",Simulações!CX1464)</f>
        <v/>
      </c>
      <c r="K1464" s="176">
        <f>Simulações!AL1464</f>
        <v>0</v>
      </c>
      <c r="L1464" s="176">
        <f>Simulações!AS1464</f>
        <v>0</v>
      </c>
      <c r="M1464" s="172" t="str">
        <f>IF(Simulações!CY1464="","",Simulações!CY1464)</f>
        <v/>
      </c>
      <c r="N1464" s="172" t="str">
        <f>IF(Simulações!CZ1464="","",Simulações!CZ1464)</f>
        <v/>
      </c>
      <c r="O1464" s="172">
        <v>1</v>
      </c>
    </row>
    <row r="1465" spans="1:15" ht="14.25" customHeight="1" x14ac:dyDescent="0.25">
      <c r="A1465" s="1" t="str">
        <f>Simulações!D1465</f>
        <v>Habitacional Via Mangue [Estrutural]</v>
      </c>
      <c r="B1465" s="172" t="str">
        <f>Simulações!DK1465</f>
        <v>Sim</v>
      </c>
      <c r="C1465" s="183">
        <f>Simulações!K1465</f>
        <v>96</v>
      </c>
      <c r="D1465" s="172" t="str">
        <f>Simulações!G1465</f>
        <v>C5</v>
      </c>
      <c r="E1465" s="172" t="e">
        <f>Simulações!CH1465</f>
        <v>#N/A</v>
      </c>
      <c r="F1465" s="172">
        <f>Simulações!CI1465</f>
        <v>0</v>
      </c>
      <c r="G1465" s="172" t="e">
        <f>Simulações!CN1465</f>
        <v>#N/A</v>
      </c>
      <c r="H1465" s="172" t="str">
        <f>Simulações!CT1465</f>
        <v>Médio I</v>
      </c>
      <c r="I1465" s="172" t="str">
        <f>IF(Simulações!CU1465="","",Simulações!CU1465)</f>
        <v/>
      </c>
      <c r="J1465" s="172" t="str">
        <f>IF(Simulações!CX1465="","",Simulações!CX1465)</f>
        <v/>
      </c>
      <c r="K1465" s="176">
        <f>Simulações!AL1465</f>
        <v>0</v>
      </c>
      <c r="L1465" s="176">
        <f>Simulações!AS1465</f>
        <v>0</v>
      </c>
      <c r="M1465" s="172" t="str">
        <f>IF(Simulações!CY1465="","",Simulações!CY1465)</f>
        <v/>
      </c>
      <c r="N1465" s="172" t="str">
        <f>IF(Simulações!CZ1465="","",Simulações!CZ1465)</f>
        <v/>
      </c>
      <c r="O1465" s="172">
        <v>1</v>
      </c>
    </row>
    <row r="1466" spans="1:15" ht="14.25" customHeight="1" x14ac:dyDescent="0.25">
      <c r="A1466" s="1" t="str">
        <f>Simulações!D1466</f>
        <v>Muritiba [Estrutural]</v>
      </c>
      <c r="B1466" s="172" t="str">
        <f>Simulações!DK1466</f>
        <v>Sim</v>
      </c>
      <c r="C1466" s="183">
        <f>Simulações!K1466</f>
        <v>96</v>
      </c>
      <c r="D1466" s="172" t="str">
        <f>Simulações!G1466</f>
        <v>C5</v>
      </c>
      <c r="E1466" s="172" t="e">
        <f>Simulações!CH1466</f>
        <v>#N/A</v>
      </c>
      <c r="F1466" s="172">
        <f>Simulações!CI1466</f>
        <v>0</v>
      </c>
      <c r="G1466" s="172" t="e">
        <f>Simulações!CN1466</f>
        <v>#N/A</v>
      </c>
      <c r="H1466" s="172" t="str">
        <f>Simulações!CT1466</f>
        <v>Médio II</v>
      </c>
      <c r="I1466" s="172" t="str">
        <f>IF(Simulações!CU1466="","",Simulações!CU1466)</f>
        <v/>
      </c>
      <c r="J1466" s="172" t="str">
        <f>IF(Simulações!CX1466="","",Simulações!CX1466)</f>
        <v/>
      </c>
      <c r="K1466" s="176">
        <f>Simulações!AL1466</f>
        <v>0</v>
      </c>
      <c r="L1466" s="176">
        <f>Simulações!AS1466</f>
        <v>0</v>
      </c>
      <c r="M1466" s="172" t="str">
        <f>IF(Simulações!CY1466="","",Simulações!CY1466)</f>
        <v/>
      </c>
      <c r="N1466" s="172" t="str">
        <f>IF(Simulações!CZ1466="","",Simulações!CZ1466)</f>
        <v/>
      </c>
      <c r="O1466" s="172">
        <v>1</v>
      </c>
    </row>
    <row r="1467" spans="1:15" ht="14.25" customHeight="1" x14ac:dyDescent="0.25">
      <c r="A1467" s="1" t="str">
        <f>Simulações!D1467</f>
        <v>Muritiba [Estrutural]</v>
      </c>
      <c r="B1467" s="172" t="str">
        <f>Simulações!DK1467</f>
        <v>Sim</v>
      </c>
      <c r="C1467" s="183">
        <f>Simulações!K1467</f>
        <v>96</v>
      </c>
      <c r="D1467" s="172" t="str">
        <f>Simulações!G1467</f>
        <v>C5</v>
      </c>
      <c r="E1467" s="172" t="e">
        <f>Simulações!CH1467</f>
        <v>#N/A</v>
      </c>
      <c r="F1467" s="172">
        <f>Simulações!CI1467</f>
        <v>0</v>
      </c>
      <c r="G1467" s="172" t="e">
        <f>Simulações!CN1467</f>
        <v>#N/A</v>
      </c>
      <c r="H1467" s="172" t="str">
        <f>Simulações!CT1467</f>
        <v>Médio II</v>
      </c>
      <c r="I1467" s="172" t="str">
        <f>IF(Simulações!CU1467="","",Simulações!CU1467)</f>
        <v/>
      </c>
      <c r="J1467" s="172" t="str">
        <f>IF(Simulações!CX1467="","",Simulações!CX1467)</f>
        <v/>
      </c>
      <c r="K1467" s="176">
        <f>Simulações!AL1467</f>
        <v>0</v>
      </c>
      <c r="L1467" s="176">
        <f>Simulações!AS1467</f>
        <v>0</v>
      </c>
      <c r="M1467" s="172" t="str">
        <f>IF(Simulações!CY1467="","",Simulações!CY1467)</f>
        <v/>
      </c>
      <c r="N1467" s="172" t="str">
        <f>IF(Simulações!CZ1467="","",Simulações!CZ1467)</f>
        <v/>
      </c>
      <c r="O1467" s="172">
        <v>1</v>
      </c>
    </row>
    <row r="1468" spans="1:15" ht="14.25" customHeight="1" x14ac:dyDescent="0.25">
      <c r="A1468" s="1" t="str">
        <f>Simulações!D1468</f>
        <v>Muritiba [Estrutural]</v>
      </c>
      <c r="B1468" s="172" t="str">
        <f>Simulações!DK1468</f>
        <v>Sim</v>
      </c>
      <c r="C1468" s="183">
        <f>Simulações!K1468</f>
        <v>96</v>
      </c>
      <c r="D1468" s="172" t="str">
        <f>Simulações!G1468</f>
        <v>C5</v>
      </c>
      <c r="E1468" s="172" t="e">
        <f>Simulações!CH1468</f>
        <v>#N/A</v>
      </c>
      <c r="F1468" s="172">
        <f>Simulações!CI1468</f>
        <v>0</v>
      </c>
      <c r="G1468" s="172" t="e">
        <f>Simulações!CN1468</f>
        <v>#N/A</v>
      </c>
      <c r="H1468" s="172" t="str">
        <f>Simulações!CT1468</f>
        <v>Médio II</v>
      </c>
      <c r="I1468" s="172" t="str">
        <f>IF(Simulações!CU1468="","",Simulações!CU1468)</f>
        <v/>
      </c>
      <c r="J1468" s="172" t="str">
        <f>IF(Simulações!CX1468="","",Simulações!CX1468)</f>
        <v/>
      </c>
      <c r="K1468" s="176">
        <f>Simulações!AL1468</f>
        <v>0</v>
      </c>
      <c r="L1468" s="176">
        <f>Simulações!AS1468</f>
        <v>0</v>
      </c>
      <c r="M1468" s="172" t="str">
        <f>IF(Simulações!CY1468="","",Simulações!CY1468)</f>
        <v/>
      </c>
      <c r="N1468" s="172" t="str">
        <f>IF(Simulações!CZ1468="","",Simulações!CZ1468)</f>
        <v/>
      </c>
      <c r="O1468" s="172">
        <v>1</v>
      </c>
    </row>
    <row r="1469" spans="1:15" ht="14.25" customHeight="1" x14ac:dyDescent="0.25">
      <c r="A1469" s="1" t="str">
        <f>Simulações!D1469</f>
        <v>Sao Bento Do Una [Estrutural]</v>
      </c>
      <c r="B1469" s="172" t="str">
        <f>Simulações!DK1469</f>
        <v>Sim</v>
      </c>
      <c r="C1469" s="183">
        <f>Simulações!K1469</f>
        <v>120</v>
      </c>
      <c r="D1469" s="172" t="str">
        <f>Simulações!G1469</f>
        <v>C5</v>
      </c>
      <c r="E1469" s="172" t="e">
        <f>Simulações!CH1469</f>
        <v>#N/A</v>
      </c>
      <c r="F1469" s="172">
        <f>Simulações!CI1469</f>
        <v>0</v>
      </c>
      <c r="G1469" s="172" t="e">
        <f>Simulações!CN1469</f>
        <v>#N/A</v>
      </c>
      <c r="H1469" s="172" t="str">
        <f>Simulações!CT1469</f>
        <v>Médio I</v>
      </c>
      <c r="I1469" s="172" t="str">
        <f>IF(Simulações!CU1469="","",Simulações!CU1469)</f>
        <v/>
      </c>
      <c r="J1469" s="172" t="str">
        <f>IF(Simulações!CX1469="","",Simulações!CX1469)</f>
        <v/>
      </c>
      <c r="K1469" s="176">
        <f>Simulações!AL1469</f>
        <v>0</v>
      </c>
      <c r="L1469" s="176">
        <f>Simulações!AS1469</f>
        <v>0</v>
      </c>
      <c r="M1469" s="172" t="str">
        <f>IF(Simulações!CY1469="","",Simulações!CY1469)</f>
        <v/>
      </c>
      <c r="N1469" s="172" t="str">
        <f>IF(Simulações!CZ1469="","",Simulações!CZ1469)</f>
        <v/>
      </c>
      <c r="O1469" s="172">
        <v>1</v>
      </c>
    </row>
    <row r="1470" spans="1:15" ht="14.25" customHeight="1" x14ac:dyDescent="0.25">
      <c r="A1470" s="1" t="str">
        <f>Simulações!D1470</f>
        <v>Sao Bento Do Una [Estrutural]</v>
      </c>
      <c r="B1470" s="172" t="str">
        <f>Simulações!DK1470</f>
        <v>Sim</v>
      </c>
      <c r="C1470" s="183">
        <f>Simulações!K1470</f>
        <v>120</v>
      </c>
      <c r="D1470" s="172" t="str">
        <f>Simulações!G1470</f>
        <v>C5</v>
      </c>
      <c r="E1470" s="172" t="e">
        <f>Simulações!CH1470</f>
        <v>#N/A</v>
      </c>
      <c r="F1470" s="172">
        <f>Simulações!CI1470</f>
        <v>0</v>
      </c>
      <c r="G1470" s="172" t="e">
        <f>Simulações!CN1470</f>
        <v>#N/A</v>
      </c>
      <c r="H1470" s="172" t="str">
        <f>Simulações!CT1470</f>
        <v>Médio I</v>
      </c>
      <c r="I1470" s="172" t="str">
        <f>IF(Simulações!CU1470="","",Simulações!CU1470)</f>
        <v/>
      </c>
      <c r="J1470" s="172" t="str">
        <f>IF(Simulações!CX1470="","",Simulações!CX1470)</f>
        <v/>
      </c>
      <c r="K1470" s="176">
        <f>Simulações!AL1470</f>
        <v>0</v>
      </c>
      <c r="L1470" s="176">
        <f>Simulações!AS1470</f>
        <v>0</v>
      </c>
      <c r="M1470" s="172" t="str">
        <f>IF(Simulações!CY1470="","",Simulações!CY1470)</f>
        <v/>
      </c>
      <c r="N1470" s="172" t="str">
        <f>IF(Simulações!CZ1470="","",Simulações!CZ1470)</f>
        <v/>
      </c>
      <c r="O1470" s="172">
        <v>1</v>
      </c>
    </row>
    <row r="1471" spans="1:15" ht="14.25" customHeight="1" x14ac:dyDescent="0.25">
      <c r="A1471" s="1" t="str">
        <f>Simulações!D1471</f>
        <v>Sao Bento Do Una [Estrutural]</v>
      </c>
      <c r="B1471" s="172" t="str">
        <f>Simulações!DK1471</f>
        <v>Sim</v>
      </c>
      <c r="C1471" s="183">
        <f>Simulações!K1471</f>
        <v>120</v>
      </c>
      <c r="D1471" s="172" t="str">
        <f>Simulações!G1471</f>
        <v>C5</v>
      </c>
      <c r="E1471" s="172" t="e">
        <f>Simulações!CH1471</f>
        <v>#N/A</v>
      </c>
      <c r="F1471" s="172">
        <f>Simulações!CI1471</f>
        <v>0</v>
      </c>
      <c r="G1471" s="172" t="e">
        <f>Simulações!CN1471</f>
        <v>#N/A</v>
      </c>
      <c r="H1471" s="172" t="str">
        <f>Simulações!CT1471</f>
        <v>Médio I</v>
      </c>
      <c r="I1471" s="172" t="str">
        <f>IF(Simulações!CU1471="","",Simulações!CU1471)</f>
        <v/>
      </c>
      <c r="J1471" s="172" t="str">
        <f>IF(Simulações!CX1471="","",Simulações!CX1471)</f>
        <v/>
      </c>
      <c r="K1471" s="176">
        <f>Simulações!AL1471</f>
        <v>0</v>
      </c>
      <c r="L1471" s="176">
        <f>Simulações!AS1471</f>
        <v>0</v>
      </c>
      <c r="M1471" s="172" t="str">
        <f>IF(Simulações!CY1471="","",Simulações!CY1471)</f>
        <v/>
      </c>
      <c r="N1471" s="172" t="str">
        <f>IF(Simulações!CZ1471="","",Simulações!CZ1471)</f>
        <v/>
      </c>
      <c r="O1471" s="172">
        <v>1</v>
      </c>
    </row>
    <row r="1472" spans="1:15" ht="14.25" customHeight="1" x14ac:dyDescent="0.25">
      <c r="A1472" s="1" t="str">
        <f>Simulações!D1472</f>
        <v>Santa Maria Madalena [Estrutural]</v>
      </c>
      <c r="B1472" s="172" t="str">
        <f>Simulações!DK1472</f>
        <v>Sim</v>
      </c>
      <c r="C1472" s="183">
        <f>Simulações!K1472</f>
        <v>40</v>
      </c>
      <c r="D1472" s="172" t="str">
        <f>Simulações!G1472</f>
        <v>C5</v>
      </c>
      <c r="E1472" s="172" t="e">
        <f>Simulações!CH1472</f>
        <v>#N/A</v>
      </c>
      <c r="F1472" s="172">
        <f>Simulações!CI1472</f>
        <v>0</v>
      </c>
      <c r="G1472" s="172" t="e">
        <f>Simulações!CN1472</f>
        <v>#N/A</v>
      </c>
      <c r="H1472" s="172" t="str">
        <f>Simulações!CT1472</f>
        <v>Médio I</v>
      </c>
      <c r="I1472" s="172" t="str">
        <f>IF(Simulações!CU1472="","",Simulações!CU1472)</f>
        <v/>
      </c>
      <c r="J1472" s="172" t="str">
        <f>IF(Simulações!CX1472="","",Simulações!CX1472)</f>
        <v/>
      </c>
      <c r="K1472" s="176">
        <f>Simulações!AL1472</f>
        <v>0</v>
      </c>
      <c r="L1472" s="176">
        <f>Simulações!AS1472</f>
        <v>0</v>
      </c>
      <c r="M1472" s="172" t="str">
        <f>IF(Simulações!CY1472="","",Simulações!CY1472)</f>
        <v/>
      </c>
      <c r="N1472" s="172" t="str">
        <f>IF(Simulações!CZ1472="","",Simulações!CZ1472)</f>
        <v/>
      </c>
      <c r="O1472" s="172">
        <v>1</v>
      </c>
    </row>
    <row r="1473" spans="1:15" ht="14.25" customHeight="1" x14ac:dyDescent="0.25">
      <c r="A1473" s="1" t="str">
        <f>Simulações!D1473</f>
        <v>Santa Maria Madalena [Estrutural]</v>
      </c>
      <c r="B1473" s="172" t="str">
        <f>Simulações!DK1473</f>
        <v>Sim</v>
      </c>
      <c r="C1473" s="183">
        <f>Simulações!K1473</f>
        <v>40</v>
      </c>
      <c r="D1473" s="172" t="str">
        <f>Simulações!G1473</f>
        <v>C5</v>
      </c>
      <c r="E1473" s="172" t="e">
        <f>Simulações!CH1473</f>
        <v>#N/A</v>
      </c>
      <c r="F1473" s="172">
        <f>Simulações!CI1473</f>
        <v>0</v>
      </c>
      <c r="G1473" s="172" t="e">
        <f>Simulações!CN1473</f>
        <v>#N/A</v>
      </c>
      <c r="H1473" s="172" t="str">
        <f>Simulações!CT1473</f>
        <v>Médio I</v>
      </c>
      <c r="I1473" s="172" t="str">
        <f>IF(Simulações!CU1473="","",Simulações!CU1473)</f>
        <v/>
      </c>
      <c r="J1473" s="172" t="str">
        <f>IF(Simulações!CX1473="","",Simulações!CX1473)</f>
        <v/>
      </c>
      <c r="K1473" s="176">
        <f>Simulações!AL1473</f>
        <v>0</v>
      </c>
      <c r="L1473" s="176">
        <f>Simulações!AS1473</f>
        <v>0</v>
      </c>
      <c r="M1473" s="172" t="str">
        <f>IF(Simulações!CY1473="","",Simulações!CY1473)</f>
        <v/>
      </c>
      <c r="N1473" s="172" t="str">
        <f>IF(Simulações!CZ1473="","",Simulações!CZ1473)</f>
        <v/>
      </c>
      <c r="O1473" s="172">
        <v>1</v>
      </c>
    </row>
    <row r="1474" spans="1:15" ht="14.25" customHeight="1" x14ac:dyDescent="0.25">
      <c r="A1474" s="1" t="str">
        <f>Simulações!D1474</f>
        <v>Santa Maria Madalena [Estrutural]</v>
      </c>
      <c r="B1474" s="172" t="str">
        <f>Simulações!DK1474</f>
        <v>Sim</v>
      </c>
      <c r="C1474" s="183">
        <f>Simulações!K1474</f>
        <v>40</v>
      </c>
      <c r="D1474" s="172" t="str">
        <f>Simulações!G1474</f>
        <v>C5</v>
      </c>
      <c r="E1474" s="172" t="e">
        <f>Simulações!CH1474</f>
        <v>#N/A</v>
      </c>
      <c r="F1474" s="172">
        <f>Simulações!CI1474</f>
        <v>0</v>
      </c>
      <c r="G1474" s="172" t="e">
        <f>Simulações!CN1474</f>
        <v>#N/A</v>
      </c>
      <c r="H1474" s="172" t="str">
        <f>Simulações!CT1474</f>
        <v>Médio I</v>
      </c>
      <c r="I1474" s="172" t="str">
        <f>IF(Simulações!CU1474="","",Simulações!CU1474)</f>
        <v/>
      </c>
      <c r="J1474" s="172" t="str">
        <f>IF(Simulações!CX1474="","",Simulações!CX1474)</f>
        <v/>
      </c>
      <c r="K1474" s="176">
        <f>Simulações!AL1474</f>
        <v>0</v>
      </c>
      <c r="L1474" s="176">
        <f>Simulações!AS1474</f>
        <v>0</v>
      </c>
      <c r="M1474" s="172" t="str">
        <f>IF(Simulações!CY1474="","",Simulações!CY1474)</f>
        <v/>
      </c>
      <c r="N1474" s="172" t="str">
        <f>IF(Simulações!CZ1474="","",Simulações!CZ1474)</f>
        <v/>
      </c>
      <c r="O1474" s="172">
        <v>1</v>
      </c>
    </row>
    <row r="1475" spans="1:15" ht="14.25" customHeight="1" x14ac:dyDescent="0.25">
      <c r="A1475" s="1" t="str">
        <f>Simulações!D1475</f>
        <v>Avenida Engenheiro Domingos Ferreira [Estrutural]</v>
      </c>
      <c r="B1475" s="172" t="str">
        <f>Simulações!DK1475</f>
        <v>Sim</v>
      </c>
      <c r="C1475" s="183">
        <f>Simulações!K1475</f>
        <v>186</v>
      </c>
      <c r="D1475" s="172" t="str">
        <f>Simulações!G1475</f>
        <v>C1</v>
      </c>
      <c r="E1475" s="172" t="e">
        <f>Simulações!CH1475</f>
        <v>#N/A</v>
      </c>
      <c r="F1475" s="172">
        <f>Simulações!CI1475</f>
        <v>0</v>
      </c>
      <c r="G1475" s="172" t="e">
        <f>Simulações!CN1475</f>
        <v>#N/A</v>
      </c>
      <c r="H1475" s="172" t="str">
        <f>Simulações!CT1475</f>
        <v>Longo II</v>
      </c>
      <c r="I1475" s="172" t="str">
        <f>IF(Simulações!CU1475="","",Simulações!CU1475)</f>
        <v/>
      </c>
      <c r="J1475" s="172" t="str">
        <f>IF(Simulações!CX1475="","",Simulações!CX1475)</f>
        <v/>
      </c>
      <c r="K1475" s="176">
        <f>Simulações!AL1475</f>
        <v>0</v>
      </c>
      <c r="L1475" s="176">
        <f>Simulações!AS1475</f>
        <v>2</v>
      </c>
      <c r="M1475" s="172" t="str">
        <f>IF(Simulações!CY1475="","",Simulações!CY1475)</f>
        <v/>
      </c>
      <c r="N1475" s="172" t="str">
        <f>IF(Simulações!CZ1475="","",Simulações!CZ1475)</f>
        <v/>
      </c>
      <c r="O1475" s="172">
        <v>1</v>
      </c>
    </row>
    <row r="1476" spans="1:15" ht="14.25" customHeight="1" x14ac:dyDescent="0.25">
      <c r="A1476" s="1" t="str">
        <f>Simulações!D1476</f>
        <v>Avenida Engenheiro Domingos Ferreira [Estrutural]</v>
      </c>
      <c r="B1476" s="172" t="str">
        <f>Simulações!DK1476</f>
        <v>Sim</v>
      </c>
      <c r="C1476" s="183">
        <f>Simulações!K1476</f>
        <v>186</v>
      </c>
      <c r="D1476" s="172" t="str">
        <f>Simulações!G1476</f>
        <v>C1</v>
      </c>
      <c r="E1476" s="172" t="e">
        <f>Simulações!CH1476</f>
        <v>#N/A</v>
      </c>
      <c r="F1476" s="172">
        <f>Simulações!CI1476</f>
        <v>0</v>
      </c>
      <c r="G1476" s="172" t="e">
        <f>Simulações!CN1476</f>
        <v>#N/A</v>
      </c>
      <c r="H1476" s="172" t="str">
        <f>Simulações!CT1476</f>
        <v>Longo II</v>
      </c>
      <c r="I1476" s="172" t="str">
        <f>IF(Simulações!CU1476="","",Simulações!CU1476)</f>
        <v/>
      </c>
      <c r="J1476" s="172" t="str">
        <f>IF(Simulações!CX1476="","",Simulações!CX1476)</f>
        <v/>
      </c>
      <c r="K1476" s="176">
        <f>Simulações!AL1476</f>
        <v>0</v>
      </c>
      <c r="L1476" s="176">
        <f>Simulações!AS1476</f>
        <v>2</v>
      </c>
      <c r="M1476" s="172" t="str">
        <f>IF(Simulações!CY1476="","",Simulações!CY1476)</f>
        <v/>
      </c>
      <c r="N1476" s="172" t="str">
        <f>IF(Simulações!CZ1476="","",Simulações!CZ1476)</f>
        <v/>
      </c>
      <c r="O1476" s="172">
        <v>1</v>
      </c>
    </row>
    <row r="1477" spans="1:15" ht="14.25" customHeight="1" x14ac:dyDescent="0.25">
      <c r="A1477" s="1" t="str">
        <f>Simulações!D1477</f>
        <v>Avenida Engenheiro Domingos Ferreira [Estrutural]</v>
      </c>
      <c r="B1477" s="172" t="str">
        <f>Simulações!DK1477</f>
        <v>Sim</v>
      </c>
      <c r="C1477" s="183">
        <f>Simulações!K1477</f>
        <v>186</v>
      </c>
      <c r="D1477" s="172" t="str">
        <f>Simulações!G1477</f>
        <v>C1</v>
      </c>
      <c r="E1477" s="172" t="e">
        <f>Simulações!CH1477</f>
        <v>#N/A</v>
      </c>
      <c r="F1477" s="172">
        <f>Simulações!CI1477</f>
        <v>0</v>
      </c>
      <c r="G1477" s="172" t="e">
        <f>Simulações!CN1477</f>
        <v>#N/A</v>
      </c>
      <c r="H1477" s="172" t="str">
        <f>Simulações!CT1477</f>
        <v>Longo II</v>
      </c>
      <c r="I1477" s="172" t="str">
        <f>IF(Simulações!CU1477="","",Simulações!CU1477)</f>
        <v/>
      </c>
      <c r="J1477" s="172" t="str">
        <f>IF(Simulações!CX1477="","",Simulações!CX1477)</f>
        <v/>
      </c>
      <c r="K1477" s="176">
        <f>Simulações!AL1477</f>
        <v>0</v>
      </c>
      <c r="L1477" s="176">
        <f>Simulações!AS1477</f>
        <v>2</v>
      </c>
      <c r="M1477" s="172" t="str">
        <f>IF(Simulações!CY1477="","",Simulações!CY1477)</f>
        <v/>
      </c>
      <c r="N1477" s="172" t="str">
        <f>IF(Simulações!CZ1477="","",Simulações!CZ1477)</f>
        <v/>
      </c>
      <c r="O1477" s="172">
        <v>1</v>
      </c>
    </row>
    <row r="1478" spans="1:15" ht="14.25" customHeight="1" x14ac:dyDescent="0.25">
      <c r="A1478" s="1" t="str">
        <f>Simulações!D1478</f>
        <v>Soldado Virgilio Lucio [Estrutural]</v>
      </c>
      <c r="B1478" s="172" t="str">
        <f>Simulações!DK1478</f>
        <v>Sim</v>
      </c>
      <c r="C1478" s="183">
        <f>Simulações!K1478</f>
        <v>72</v>
      </c>
      <c r="D1478" s="172" t="str">
        <f>Simulações!G1478</f>
        <v>C4</v>
      </c>
      <c r="E1478" s="172" t="e">
        <f>Simulações!CH1478</f>
        <v>#N/A</v>
      </c>
      <c r="F1478" s="172">
        <f>Simulações!CI1478</f>
        <v>0</v>
      </c>
      <c r="G1478" s="172" t="e">
        <f>Simulações!CN1478</f>
        <v>#N/A</v>
      </c>
      <c r="H1478" s="172" t="str">
        <f>Simulações!CT1478</f>
        <v>Médio I</v>
      </c>
      <c r="I1478" s="172" t="str">
        <f>IF(Simulações!CU1478="","",Simulações!CU1478)</f>
        <v/>
      </c>
      <c r="J1478" s="172" t="str">
        <f>IF(Simulações!CX1478="","",Simulações!CX1478)</f>
        <v/>
      </c>
      <c r="K1478" s="176">
        <f>Simulações!AL1478</f>
        <v>0</v>
      </c>
      <c r="L1478" s="176">
        <f>Simulações!AS1478</f>
        <v>0</v>
      </c>
      <c r="M1478" s="172" t="str">
        <f>IF(Simulações!CY1478="","",Simulações!CY1478)</f>
        <v/>
      </c>
      <c r="N1478" s="172" t="str">
        <f>IF(Simulações!CZ1478="","",Simulações!CZ1478)</f>
        <v/>
      </c>
      <c r="O1478" s="172">
        <v>1</v>
      </c>
    </row>
    <row r="1479" spans="1:15" ht="14.25" customHeight="1" x14ac:dyDescent="0.25">
      <c r="A1479" s="1" t="str">
        <f>Simulações!D1479</f>
        <v>Soldado Virgilio Lucio [Estrutural]</v>
      </c>
      <c r="B1479" s="172" t="str">
        <f>Simulações!DK1479</f>
        <v>Sim</v>
      </c>
      <c r="C1479" s="183">
        <f>Simulações!K1479</f>
        <v>72</v>
      </c>
      <c r="D1479" s="172" t="str">
        <f>Simulações!G1479</f>
        <v>C4</v>
      </c>
      <c r="E1479" s="172" t="e">
        <f>Simulações!CH1479</f>
        <v>#N/A</v>
      </c>
      <c r="F1479" s="172">
        <f>Simulações!CI1479</f>
        <v>0</v>
      </c>
      <c r="G1479" s="172" t="e">
        <f>Simulações!CN1479</f>
        <v>#N/A</v>
      </c>
      <c r="H1479" s="172" t="str">
        <f>Simulações!CT1479</f>
        <v>Médio I</v>
      </c>
      <c r="I1479" s="172" t="str">
        <f>IF(Simulações!CU1479="","",Simulações!CU1479)</f>
        <v/>
      </c>
      <c r="J1479" s="172" t="str">
        <f>IF(Simulações!CX1479="","",Simulações!CX1479)</f>
        <v/>
      </c>
      <c r="K1479" s="176">
        <f>Simulações!AL1479</f>
        <v>0</v>
      </c>
      <c r="L1479" s="176">
        <f>Simulações!AS1479</f>
        <v>0</v>
      </c>
      <c r="M1479" s="172" t="str">
        <f>IF(Simulações!CY1479="","",Simulações!CY1479)</f>
        <v/>
      </c>
      <c r="N1479" s="172" t="str">
        <f>IF(Simulações!CZ1479="","",Simulações!CZ1479)</f>
        <v/>
      </c>
      <c r="O1479" s="172">
        <v>1</v>
      </c>
    </row>
    <row r="1480" spans="1:15" ht="14.25" customHeight="1" x14ac:dyDescent="0.25">
      <c r="A1480" s="1" t="str">
        <f>Simulações!D1480</f>
        <v>Soldado Virgilio Lucio [Estrutural]</v>
      </c>
      <c r="B1480" s="172" t="str">
        <f>Simulações!DK1480</f>
        <v>Sim</v>
      </c>
      <c r="C1480" s="183">
        <f>Simulações!K1480</f>
        <v>72</v>
      </c>
      <c r="D1480" s="172" t="str">
        <f>Simulações!G1480</f>
        <v>C4</v>
      </c>
      <c r="E1480" s="172" t="e">
        <f>Simulações!CH1480</f>
        <v>#N/A</v>
      </c>
      <c r="F1480" s="172">
        <f>Simulações!CI1480</f>
        <v>0</v>
      </c>
      <c r="G1480" s="172" t="e">
        <f>Simulações!CN1480</f>
        <v>#N/A</v>
      </c>
      <c r="H1480" s="172" t="str">
        <f>Simulações!CT1480</f>
        <v>Médio I</v>
      </c>
      <c r="I1480" s="172" t="str">
        <f>IF(Simulações!CU1480="","",Simulações!CU1480)</f>
        <v/>
      </c>
      <c r="J1480" s="172" t="str">
        <f>IF(Simulações!CX1480="","",Simulações!CX1480)</f>
        <v/>
      </c>
      <c r="K1480" s="176">
        <f>Simulações!AL1480</f>
        <v>0</v>
      </c>
      <c r="L1480" s="176">
        <f>Simulações!AS1480</f>
        <v>0</v>
      </c>
      <c r="M1480" s="172" t="str">
        <f>IF(Simulações!CY1480="","",Simulações!CY1480)</f>
        <v/>
      </c>
      <c r="N1480" s="172" t="str">
        <f>IF(Simulações!CZ1480="","",Simulações!CZ1480)</f>
        <v/>
      </c>
      <c r="O1480" s="172">
        <v>1</v>
      </c>
    </row>
    <row r="1481" spans="1:15" ht="14.25" customHeight="1" x14ac:dyDescent="0.25">
      <c r="A1481" s="1" t="str">
        <f>Simulações!D1481</f>
        <v>Avenida Boa Viagem [Estrutural]</v>
      </c>
      <c r="B1481" s="172" t="str">
        <f>Simulações!DK1481</f>
        <v>Sim</v>
      </c>
      <c r="C1481" s="183">
        <f>Simulações!K1481</f>
        <v>287</v>
      </c>
      <c r="D1481" s="172" t="str">
        <f>Simulações!G1481</f>
        <v>C0</v>
      </c>
      <c r="E1481" s="172" t="e">
        <f>Simulações!CH1481</f>
        <v>#N/A</v>
      </c>
      <c r="F1481" s="172">
        <f>Simulações!CI1481</f>
        <v>0</v>
      </c>
      <c r="G1481" s="172" t="e">
        <f>Simulações!CN1481</f>
        <v>#N/A</v>
      </c>
      <c r="H1481" s="172" t="str">
        <f>Simulações!CT1481</f>
        <v>Médio I</v>
      </c>
      <c r="I1481" s="172" t="str">
        <f>IF(Simulações!CU1481="","",Simulações!CU1481)</f>
        <v/>
      </c>
      <c r="J1481" s="172" t="str">
        <f>IF(Simulações!CX1481="","",Simulações!CX1481)</f>
        <v/>
      </c>
      <c r="K1481" s="176">
        <f>Simulações!AL1481</f>
        <v>0</v>
      </c>
      <c r="L1481" s="176">
        <f>Simulações!AS1481</f>
        <v>0</v>
      </c>
      <c r="M1481" s="172" t="str">
        <f>IF(Simulações!CY1481="","",Simulações!CY1481)</f>
        <v/>
      </c>
      <c r="N1481" s="172" t="str">
        <f>IF(Simulações!CZ1481="","",Simulações!CZ1481)</f>
        <v/>
      </c>
      <c r="O1481" s="172">
        <v>1</v>
      </c>
    </row>
    <row r="1482" spans="1:15" ht="14.25" customHeight="1" x14ac:dyDescent="0.25">
      <c r="A1482" s="1" t="str">
        <f>Simulações!D1482</f>
        <v>Avenida Boa Viagem [Estrutural]</v>
      </c>
      <c r="B1482" s="172" t="str">
        <f>Simulações!DK1482</f>
        <v>Sim</v>
      </c>
      <c r="C1482" s="183">
        <f>Simulações!K1482</f>
        <v>287</v>
      </c>
      <c r="D1482" s="172" t="str">
        <f>Simulações!G1482</f>
        <v>C0</v>
      </c>
      <c r="E1482" s="172" t="e">
        <f>Simulações!CH1482</f>
        <v>#N/A</v>
      </c>
      <c r="F1482" s="172">
        <f>Simulações!CI1482</f>
        <v>0</v>
      </c>
      <c r="G1482" s="172" t="e">
        <f>Simulações!CN1482</f>
        <v>#N/A</v>
      </c>
      <c r="H1482" s="172" t="str">
        <f>Simulações!CT1482</f>
        <v>Médio I</v>
      </c>
      <c r="I1482" s="172" t="str">
        <f>IF(Simulações!CU1482="","",Simulações!CU1482)</f>
        <v/>
      </c>
      <c r="J1482" s="172" t="str">
        <f>IF(Simulações!CX1482="","",Simulações!CX1482)</f>
        <v/>
      </c>
      <c r="K1482" s="176">
        <f>Simulações!AL1482</f>
        <v>0</v>
      </c>
      <c r="L1482" s="176">
        <f>Simulações!AS1482</f>
        <v>0</v>
      </c>
      <c r="M1482" s="172" t="str">
        <f>IF(Simulações!CY1482="","",Simulações!CY1482)</f>
        <v/>
      </c>
      <c r="N1482" s="172" t="str">
        <f>IF(Simulações!CZ1482="","",Simulações!CZ1482)</f>
        <v/>
      </c>
      <c r="O1482" s="172">
        <v>1</v>
      </c>
    </row>
    <row r="1483" spans="1:15" ht="14.25" customHeight="1" x14ac:dyDescent="0.25">
      <c r="A1483" s="1" t="str">
        <f>Simulações!D1483</f>
        <v>Avenida Boa Viagem [Estrutural]</v>
      </c>
      <c r="B1483" s="172" t="str">
        <f>Simulações!DK1483</f>
        <v>Sim</v>
      </c>
      <c r="C1483" s="183">
        <f>Simulações!K1483</f>
        <v>287</v>
      </c>
      <c r="D1483" s="172" t="str">
        <f>Simulações!G1483</f>
        <v>C0</v>
      </c>
      <c r="E1483" s="172" t="e">
        <f>Simulações!CH1483</f>
        <v>#N/A</v>
      </c>
      <c r="F1483" s="172">
        <f>Simulações!CI1483</f>
        <v>0</v>
      </c>
      <c r="G1483" s="172" t="e">
        <f>Simulações!CN1483</f>
        <v>#N/A</v>
      </c>
      <c r="H1483" s="172" t="str">
        <f>Simulações!CT1483</f>
        <v>Médio I</v>
      </c>
      <c r="I1483" s="172" t="str">
        <f>IF(Simulações!CU1483="","",Simulações!CU1483)</f>
        <v/>
      </c>
      <c r="J1483" s="172" t="str">
        <f>IF(Simulações!CX1483="","",Simulações!CX1483)</f>
        <v/>
      </c>
      <c r="K1483" s="176">
        <f>Simulações!AL1483</f>
        <v>0</v>
      </c>
      <c r="L1483" s="176">
        <f>Simulações!AS1483</f>
        <v>0</v>
      </c>
      <c r="M1483" s="172" t="str">
        <f>IF(Simulações!CY1483="","",Simulações!CY1483)</f>
        <v/>
      </c>
      <c r="N1483" s="172" t="str">
        <f>IF(Simulações!CZ1483="","",Simulações!CZ1483)</f>
        <v/>
      </c>
      <c r="O1483" s="172">
        <v>1</v>
      </c>
    </row>
    <row r="1484" spans="1:15" ht="14.25" customHeight="1" x14ac:dyDescent="0.25">
      <c r="A1484" s="1" t="str">
        <f>Simulações!D1484</f>
        <v>Av Hildebrando Vasconcelos</v>
      </c>
      <c r="B1484" s="172" t="str">
        <f>Simulações!DK1484</f>
        <v>Sim</v>
      </c>
      <c r="C1484" s="183">
        <f>Simulações!K1484</f>
        <v>110</v>
      </c>
      <c r="D1484" s="172" t="str">
        <f>Simulações!G1484</f>
        <v>C4</v>
      </c>
      <c r="E1484" s="172" t="e">
        <f>Simulações!CH1484</f>
        <v>#N/A</v>
      </c>
      <c r="F1484" s="172">
        <f>Simulações!CI1484</f>
        <v>0</v>
      </c>
      <c r="G1484" s="172" t="e">
        <f>Simulações!CN1484</f>
        <v>#N/A</v>
      </c>
      <c r="H1484" s="172" t="str">
        <f>Simulações!CT1484</f>
        <v>Médio I</v>
      </c>
      <c r="I1484" s="172" t="str">
        <f>IF(Simulações!CU1484="","",Simulações!CU1484)</f>
        <v/>
      </c>
      <c r="J1484" s="172" t="str">
        <f>IF(Simulações!CX1484="","",Simulações!CX1484)</f>
        <v/>
      </c>
      <c r="K1484" s="176">
        <f>Simulações!AL1484</f>
        <v>0</v>
      </c>
      <c r="L1484" s="176">
        <f>Simulações!AS1484</f>
        <v>0</v>
      </c>
      <c r="M1484" s="172" t="str">
        <f>IF(Simulações!CY1484="","",Simulações!CY1484)</f>
        <v/>
      </c>
      <c r="N1484" s="172" t="str">
        <f>IF(Simulações!CZ1484="","",Simulações!CZ1484)</f>
        <v/>
      </c>
      <c r="O1484" s="172">
        <v>1</v>
      </c>
    </row>
    <row r="1485" spans="1:15" ht="14.25" customHeight="1" x14ac:dyDescent="0.25">
      <c r="A1485" s="1" t="str">
        <f>Simulações!D1485</f>
        <v>Av Hildebrando Vasconcelos</v>
      </c>
      <c r="B1485" s="172" t="str">
        <f>Simulações!DK1485</f>
        <v>Sim</v>
      </c>
      <c r="C1485" s="183">
        <f>Simulações!K1485</f>
        <v>110</v>
      </c>
      <c r="D1485" s="172" t="str">
        <f>Simulações!G1485</f>
        <v>C4</v>
      </c>
      <c r="E1485" s="172" t="e">
        <f>Simulações!CH1485</f>
        <v>#N/A</v>
      </c>
      <c r="F1485" s="172">
        <f>Simulações!CI1485</f>
        <v>0</v>
      </c>
      <c r="G1485" s="172" t="e">
        <f>Simulações!CN1485</f>
        <v>#N/A</v>
      </c>
      <c r="H1485" s="172" t="str">
        <f>Simulações!CT1485</f>
        <v>Médio I</v>
      </c>
      <c r="I1485" s="172" t="str">
        <f>IF(Simulações!CU1485="","",Simulações!CU1485)</f>
        <v/>
      </c>
      <c r="J1485" s="172" t="str">
        <f>IF(Simulações!CX1485="","",Simulações!CX1485)</f>
        <v/>
      </c>
      <c r="K1485" s="176">
        <f>Simulações!AL1485</f>
        <v>0</v>
      </c>
      <c r="L1485" s="176">
        <f>Simulações!AS1485</f>
        <v>0</v>
      </c>
      <c r="M1485" s="172" t="str">
        <f>IF(Simulações!CY1485="","",Simulações!CY1485)</f>
        <v/>
      </c>
      <c r="N1485" s="172" t="str">
        <f>IF(Simulações!CZ1485="","",Simulações!CZ1485)</f>
        <v/>
      </c>
      <c r="O1485" s="172">
        <v>1</v>
      </c>
    </row>
    <row r="1486" spans="1:15" ht="14.25" customHeight="1" x14ac:dyDescent="0.25">
      <c r="A1486" s="1" t="str">
        <f>Simulações!D1486</f>
        <v>Av Hildebrando Vasconcelos</v>
      </c>
      <c r="B1486" s="172" t="str">
        <f>Simulações!DK1486</f>
        <v>Sim</v>
      </c>
      <c r="C1486" s="183">
        <f>Simulações!K1486</f>
        <v>110</v>
      </c>
      <c r="D1486" s="172" t="str">
        <f>Simulações!G1486</f>
        <v>C4</v>
      </c>
      <c r="E1486" s="172" t="e">
        <f>Simulações!CH1486</f>
        <v>#N/A</v>
      </c>
      <c r="F1486" s="172">
        <f>Simulações!CI1486</f>
        <v>0</v>
      </c>
      <c r="G1486" s="172" t="e">
        <f>Simulações!CN1486</f>
        <v>#N/A</v>
      </c>
      <c r="H1486" s="172" t="str">
        <f>Simulações!CT1486</f>
        <v>Médio I</v>
      </c>
      <c r="I1486" s="172" t="str">
        <f>IF(Simulações!CU1486="","",Simulações!CU1486)</f>
        <v/>
      </c>
      <c r="J1486" s="172" t="str">
        <f>IF(Simulações!CX1486="","",Simulações!CX1486)</f>
        <v/>
      </c>
      <c r="K1486" s="176">
        <f>Simulações!AL1486</f>
        <v>0</v>
      </c>
      <c r="L1486" s="176">
        <f>Simulações!AS1486</f>
        <v>0</v>
      </c>
      <c r="M1486" s="172" t="str">
        <f>IF(Simulações!CY1486="","",Simulações!CY1486)</f>
        <v/>
      </c>
      <c r="N1486" s="172" t="str">
        <f>IF(Simulações!CZ1486="","",Simulações!CZ1486)</f>
        <v/>
      </c>
      <c r="O1486" s="172">
        <v>1</v>
      </c>
    </row>
    <row r="1487" spans="1:15" ht="14.25" customHeight="1" x14ac:dyDescent="0.25">
      <c r="A1487" s="1" t="str">
        <f>Simulações!D1487</f>
        <v>Corrego Do Curio</v>
      </c>
      <c r="B1487" s="172" t="str">
        <f>Simulações!DK1487</f>
        <v>Sim</v>
      </c>
      <c r="C1487" s="183">
        <f>Simulações!K1487</f>
        <v>80</v>
      </c>
      <c r="D1487" s="172" t="str">
        <f>Simulações!G1487</f>
        <v>C4</v>
      </c>
      <c r="E1487" s="172" t="e">
        <f>Simulações!CH1487</f>
        <v>#N/A</v>
      </c>
      <c r="F1487" s="172">
        <f>Simulações!CI1487</f>
        <v>0</v>
      </c>
      <c r="G1487" s="172" t="e">
        <f>Simulações!CN1487</f>
        <v>#N/A</v>
      </c>
      <c r="H1487" s="172" t="str">
        <f>Simulações!CT1487</f>
        <v>Curto II</v>
      </c>
      <c r="I1487" s="172" t="str">
        <f>IF(Simulações!CU1487="","",Simulações!CU1487)</f>
        <v/>
      </c>
      <c r="J1487" s="172" t="str">
        <f>IF(Simulações!CX1487="","",Simulações!CX1487)</f>
        <v/>
      </c>
      <c r="K1487" s="176">
        <f>Simulações!AL1487</f>
        <v>0</v>
      </c>
      <c r="L1487" s="176">
        <f>Simulações!AS1487</f>
        <v>0</v>
      </c>
      <c r="M1487" s="172" t="str">
        <f>IF(Simulações!CY1487="","",Simulações!CY1487)</f>
        <v/>
      </c>
      <c r="N1487" s="172" t="str">
        <f>IF(Simulações!CZ1487="","",Simulações!CZ1487)</f>
        <v/>
      </c>
      <c r="O1487" s="172">
        <v>1</v>
      </c>
    </row>
    <row r="1488" spans="1:15" ht="14.25" customHeight="1" x14ac:dyDescent="0.25">
      <c r="A1488" s="1" t="str">
        <f>Simulações!D1488</f>
        <v>Corrego Do Curio</v>
      </c>
      <c r="B1488" s="172" t="str">
        <f>Simulações!DK1488</f>
        <v>Sim</v>
      </c>
      <c r="C1488" s="183">
        <f>Simulações!K1488</f>
        <v>80</v>
      </c>
      <c r="D1488" s="172" t="str">
        <f>Simulações!G1488</f>
        <v>C4</v>
      </c>
      <c r="E1488" s="172" t="e">
        <f>Simulações!CH1488</f>
        <v>#N/A</v>
      </c>
      <c r="F1488" s="172">
        <f>Simulações!CI1488</f>
        <v>0</v>
      </c>
      <c r="G1488" s="172" t="e">
        <f>Simulações!CN1488</f>
        <v>#N/A</v>
      </c>
      <c r="H1488" s="172" t="str">
        <f>Simulações!CT1488</f>
        <v>Curto II</v>
      </c>
      <c r="I1488" s="172" t="str">
        <f>IF(Simulações!CU1488="","",Simulações!CU1488)</f>
        <v/>
      </c>
      <c r="J1488" s="172" t="str">
        <f>IF(Simulações!CX1488="","",Simulações!CX1488)</f>
        <v/>
      </c>
      <c r="K1488" s="176">
        <f>Simulações!AL1488</f>
        <v>0</v>
      </c>
      <c r="L1488" s="176">
        <f>Simulações!AS1488</f>
        <v>0</v>
      </c>
      <c r="M1488" s="172" t="str">
        <f>IF(Simulações!CY1488="","",Simulações!CY1488)</f>
        <v/>
      </c>
      <c r="N1488" s="172" t="str">
        <f>IF(Simulações!CZ1488="","",Simulações!CZ1488)</f>
        <v/>
      </c>
      <c r="O1488" s="172">
        <v>1</v>
      </c>
    </row>
    <row r="1489" spans="1:15" ht="14.25" customHeight="1" x14ac:dyDescent="0.25">
      <c r="A1489" s="1" t="str">
        <f>Simulações!D1489</f>
        <v>Corrego Do Curio</v>
      </c>
      <c r="B1489" s="172" t="str">
        <f>Simulações!DK1489</f>
        <v>Sim</v>
      </c>
      <c r="C1489" s="183">
        <f>Simulações!K1489</f>
        <v>80</v>
      </c>
      <c r="D1489" s="172" t="str">
        <f>Simulações!G1489</f>
        <v>C4</v>
      </c>
      <c r="E1489" s="172" t="e">
        <f>Simulações!CH1489</f>
        <v>#N/A</v>
      </c>
      <c r="F1489" s="172">
        <f>Simulações!CI1489</f>
        <v>0</v>
      </c>
      <c r="G1489" s="172" t="e">
        <f>Simulações!CN1489</f>
        <v>#N/A</v>
      </c>
      <c r="H1489" s="172" t="str">
        <f>Simulações!CT1489</f>
        <v>Curto II</v>
      </c>
      <c r="I1489" s="172" t="str">
        <f>IF(Simulações!CU1489="","",Simulações!CU1489)</f>
        <v/>
      </c>
      <c r="J1489" s="172" t="str">
        <f>IF(Simulações!CX1489="","",Simulações!CX1489)</f>
        <v/>
      </c>
      <c r="K1489" s="176">
        <f>Simulações!AL1489</f>
        <v>0</v>
      </c>
      <c r="L1489" s="176">
        <f>Simulações!AS1489</f>
        <v>0</v>
      </c>
      <c r="M1489" s="172" t="str">
        <f>IF(Simulações!CY1489="","",Simulações!CY1489)</f>
        <v/>
      </c>
      <c r="N1489" s="172" t="str">
        <f>IF(Simulações!CZ1489="","",Simulações!CZ1489)</f>
        <v/>
      </c>
      <c r="O1489" s="172">
        <v>1</v>
      </c>
    </row>
    <row r="1490" spans="1:15" ht="14.25" customHeight="1" x14ac:dyDescent="0.25">
      <c r="A1490" s="1" t="str">
        <f>Simulações!D1490</f>
        <v>R. Azulao</v>
      </c>
      <c r="B1490" s="172" t="str">
        <f>Simulações!DK1490</f>
        <v>Sim</v>
      </c>
      <c r="C1490" s="183">
        <f>Simulações!K1490</f>
        <v>96</v>
      </c>
      <c r="D1490" s="172" t="str">
        <f>Simulações!G1490</f>
        <v>C4</v>
      </c>
      <c r="E1490" s="172" t="e">
        <f>Simulações!CH1490</f>
        <v>#N/A</v>
      </c>
      <c r="F1490" s="172">
        <f>Simulações!CI1490</f>
        <v>0</v>
      </c>
      <c r="G1490" s="172" t="e">
        <f>Simulações!CN1490</f>
        <v>#N/A</v>
      </c>
      <c r="H1490" s="172" t="str">
        <f>Simulações!CT1490</f>
        <v>Curto II</v>
      </c>
      <c r="I1490" s="172" t="str">
        <f>IF(Simulações!CU1490="","",Simulações!CU1490)</f>
        <v/>
      </c>
      <c r="J1490" s="172" t="str">
        <f>IF(Simulações!CX1490="","",Simulações!CX1490)</f>
        <v/>
      </c>
      <c r="K1490" s="176">
        <f>Simulações!AL1490</f>
        <v>0</v>
      </c>
      <c r="L1490" s="176">
        <f>Simulações!AS1490</f>
        <v>0</v>
      </c>
      <c r="M1490" s="172" t="str">
        <f>IF(Simulações!CY1490="","",Simulações!CY1490)</f>
        <v/>
      </c>
      <c r="N1490" s="172" t="str">
        <f>IF(Simulações!CZ1490="","",Simulações!CZ1490)</f>
        <v/>
      </c>
      <c r="O1490" s="172">
        <v>1</v>
      </c>
    </row>
    <row r="1491" spans="1:15" ht="14.25" customHeight="1" x14ac:dyDescent="0.25">
      <c r="A1491" s="1" t="str">
        <f>Simulações!D1491</f>
        <v>R. Azulao</v>
      </c>
      <c r="B1491" s="172" t="str">
        <f>Simulações!DK1491</f>
        <v>Sim</v>
      </c>
      <c r="C1491" s="183">
        <f>Simulações!K1491</f>
        <v>96</v>
      </c>
      <c r="D1491" s="172" t="str">
        <f>Simulações!G1491</f>
        <v>C4</v>
      </c>
      <c r="E1491" s="172" t="e">
        <f>Simulações!CH1491</f>
        <v>#N/A</v>
      </c>
      <c r="F1491" s="172">
        <f>Simulações!CI1491</f>
        <v>0</v>
      </c>
      <c r="G1491" s="172" t="e">
        <f>Simulações!CN1491</f>
        <v>#N/A</v>
      </c>
      <c r="H1491" s="172" t="str">
        <f>Simulações!CT1491</f>
        <v>Curto II</v>
      </c>
      <c r="I1491" s="172" t="str">
        <f>IF(Simulações!CU1491="","",Simulações!CU1491)</f>
        <v/>
      </c>
      <c r="J1491" s="172" t="str">
        <f>IF(Simulações!CX1491="","",Simulações!CX1491)</f>
        <v/>
      </c>
      <c r="K1491" s="176">
        <f>Simulações!AL1491</f>
        <v>0</v>
      </c>
      <c r="L1491" s="176">
        <f>Simulações!AS1491</f>
        <v>0</v>
      </c>
      <c r="M1491" s="172" t="str">
        <f>IF(Simulações!CY1491="","",Simulações!CY1491)</f>
        <v/>
      </c>
      <c r="N1491" s="172" t="str">
        <f>IF(Simulações!CZ1491="","",Simulações!CZ1491)</f>
        <v/>
      </c>
      <c r="O1491" s="172">
        <v>1</v>
      </c>
    </row>
    <row r="1492" spans="1:15" ht="14.25" customHeight="1" x14ac:dyDescent="0.25">
      <c r="A1492" s="1" t="str">
        <f>Simulações!D1492</f>
        <v>R. Azulao</v>
      </c>
      <c r="B1492" s="172" t="str">
        <f>Simulações!DK1492</f>
        <v>Sim</v>
      </c>
      <c r="C1492" s="183">
        <f>Simulações!K1492</f>
        <v>96</v>
      </c>
      <c r="D1492" s="172" t="str">
        <f>Simulações!G1492</f>
        <v>C4</v>
      </c>
      <c r="E1492" s="172" t="e">
        <f>Simulações!CH1492</f>
        <v>#N/A</v>
      </c>
      <c r="F1492" s="172">
        <f>Simulações!CI1492</f>
        <v>0</v>
      </c>
      <c r="G1492" s="172" t="e">
        <f>Simulações!CN1492</f>
        <v>#N/A</v>
      </c>
      <c r="H1492" s="172" t="str">
        <f>Simulações!CT1492</f>
        <v>Curto II</v>
      </c>
      <c r="I1492" s="172" t="str">
        <f>IF(Simulações!CU1492="","",Simulações!CU1492)</f>
        <v/>
      </c>
      <c r="J1492" s="172" t="str">
        <f>IF(Simulações!CX1492="","",Simulações!CX1492)</f>
        <v/>
      </c>
      <c r="K1492" s="176">
        <f>Simulações!AL1492</f>
        <v>0</v>
      </c>
      <c r="L1492" s="176">
        <f>Simulações!AS1492</f>
        <v>0</v>
      </c>
      <c r="M1492" s="172" t="str">
        <f>IF(Simulações!CY1492="","",Simulações!CY1492)</f>
        <v/>
      </c>
      <c r="N1492" s="172" t="str">
        <f>IF(Simulações!CZ1492="","",Simulações!CZ1492)</f>
        <v/>
      </c>
      <c r="O1492" s="172">
        <v>1</v>
      </c>
    </row>
    <row r="1493" spans="1:15" ht="14.25" customHeight="1" x14ac:dyDescent="0.25">
      <c r="A1493" s="1" t="str">
        <f>Simulações!D1493</f>
        <v>Estrada Da Mumbeca</v>
      </c>
      <c r="B1493" s="172" t="str">
        <f>Simulações!DK1493</f>
        <v>Sim</v>
      </c>
      <c r="C1493" s="183">
        <f>Simulações!K1493</f>
        <v>150</v>
      </c>
      <c r="D1493" s="172" t="str">
        <f>Simulações!G1493</f>
        <v>C5</v>
      </c>
      <c r="E1493" s="172" t="e">
        <f>Simulações!CH1493</f>
        <v>#N/A</v>
      </c>
      <c r="F1493" s="172">
        <f>Simulações!CI1493</f>
        <v>0</v>
      </c>
      <c r="G1493" s="172" t="e">
        <f>Simulações!CN1493</f>
        <v>#N/A</v>
      </c>
      <c r="H1493" s="172" t="str">
        <f>Simulações!CT1493</f>
        <v>Longo I</v>
      </c>
      <c r="I1493" s="172" t="str">
        <f>IF(Simulações!CU1493="","",Simulações!CU1493)</f>
        <v/>
      </c>
      <c r="J1493" s="172" t="str">
        <f>IF(Simulações!CX1493="","",Simulações!CX1493)</f>
        <v/>
      </c>
      <c r="K1493" s="176">
        <f>Simulações!AL1493</f>
        <v>0</v>
      </c>
      <c r="L1493" s="176">
        <f>Simulações!AS1493</f>
        <v>0</v>
      </c>
      <c r="M1493" s="172" t="str">
        <f>IF(Simulações!CY1493="","",Simulações!CY1493)</f>
        <v/>
      </c>
      <c r="N1493" s="172" t="str">
        <f>IF(Simulações!CZ1493="","",Simulações!CZ1493)</f>
        <v/>
      </c>
      <c r="O1493" s="172">
        <v>1</v>
      </c>
    </row>
    <row r="1494" spans="1:15" ht="14.25" customHeight="1" x14ac:dyDescent="0.25">
      <c r="A1494" s="1" t="str">
        <f>Simulações!D1494</f>
        <v>Estrada Da Mumbeca</v>
      </c>
      <c r="B1494" s="172" t="str">
        <f>Simulações!DK1494</f>
        <v>Sim</v>
      </c>
      <c r="C1494" s="183">
        <f>Simulações!K1494</f>
        <v>150</v>
      </c>
      <c r="D1494" s="172" t="str">
        <f>Simulações!G1494</f>
        <v>C5</v>
      </c>
      <c r="E1494" s="172" t="e">
        <f>Simulações!CH1494</f>
        <v>#N/A</v>
      </c>
      <c r="F1494" s="172">
        <f>Simulações!CI1494</f>
        <v>0</v>
      </c>
      <c r="G1494" s="172" t="e">
        <f>Simulações!CN1494</f>
        <v>#N/A</v>
      </c>
      <c r="H1494" s="172" t="str">
        <f>Simulações!CT1494</f>
        <v>Longo I</v>
      </c>
      <c r="I1494" s="172" t="str">
        <f>IF(Simulações!CU1494="","",Simulações!CU1494)</f>
        <v/>
      </c>
      <c r="J1494" s="172" t="str">
        <f>IF(Simulações!CX1494="","",Simulações!CX1494)</f>
        <v/>
      </c>
      <c r="K1494" s="176">
        <f>Simulações!AL1494</f>
        <v>0</v>
      </c>
      <c r="L1494" s="176">
        <f>Simulações!AS1494</f>
        <v>0</v>
      </c>
      <c r="M1494" s="172" t="str">
        <f>IF(Simulações!CY1494="","",Simulações!CY1494)</f>
        <v/>
      </c>
      <c r="N1494" s="172" t="str">
        <f>IF(Simulações!CZ1494="","",Simulações!CZ1494)</f>
        <v/>
      </c>
      <c r="O1494" s="172">
        <v>1</v>
      </c>
    </row>
    <row r="1495" spans="1:15" ht="14.25" customHeight="1" x14ac:dyDescent="0.25">
      <c r="A1495" s="1" t="str">
        <f>Simulações!D1495</f>
        <v>Estrada Da Mumbeca</v>
      </c>
      <c r="B1495" s="172" t="str">
        <f>Simulações!DK1495</f>
        <v>Sim</v>
      </c>
      <c r="C1495" s="183">
        <f>Simulações!K1495</f>
        <v>150</v>
      </c>
      <c r="D1495" s="172" t="str">
        <f>Simulações!G1495</f>
        <v>C5</v>
      </c>
      <c r="E1495" s="172" t="e">
        <f>Simulações!CH1495</f>
        <v>#N/A</v>
      </c>
      <c r="F1495" s="172">
        <f>Simulações!CI1495</f>
        <v>0</v>
      </c>
      <c r="G1495" s="172" t="e">
        <f>Simulações!CN1495</f>
        <v>#N/A</v>
      </c>
      <c r="H1495" s="172" t="str">
        <f>Simulações!CT1495</f>
        <v>Longo I</v>
      </c>
      <c r="I1495" s="172" t="str">
        <f>IF(Simulações!CU1495="","",Simulações!CU1495)</f>
        <v/>
      </c>
      <c r="J1495" s="172" t="str">
        <f>IF(Simulações!CX1495="","",Simulações!CX1495)</f>
        <v/>
      </c>
      <c r="K1495" s="176">
        <f>Simulações!AL1495</f>
        <v>0</v>
      </c>
      <c r="L1495" s="176">
        <f>Simulações!AS1495</f>
        <v>0</v>
      </c>
      <c r="M1495" s="172" t="str">
        <f>IF(Simulações!CY1495="","",Simulações!CY1495)</f>
        <v/>
      </c>
      <c r="N1495" s="172" t="str">
        <f>IF(Simulações!CZ1495="","",Simulações!CZ1495)</f>
        <v/>
      </c>
      <c r="O1495" s="172">
        <v>1</v>
      </c>
    </row>
    <row r="1496" spans="1:15" ht="14.25" customHeight="1" x14ac:dyDescent="0.25">
      <c r="A1496" s="1" t="str">
        <f>Simulações!D1496</f>
        <v>Cinco Mil Dozentos E Trinta E Nove</v>
      </c>
      <c r="B1496" s="172" t="str">
        <f>Simulações!DK1496</f>
        <v>Sim</v>
      </c>
      <c r="C1496" s="183">
        <f>Simulações!K1496</f>
        <v>96</v>
      </c>
      <c r="D1496" s="172" t="str">
        <f>Simulações!G1496</f>
        <v>C5</v>
      </c>
      <c r="E1496" s="172" t="e">
        <f>Simulações!CH1496</f>
        <v>#N/A</v>
      </c>
      <c r="F1496" s="172">
        <f>Simulações!CI1496</f>
        <v>0</v>
      </c>
      <c r="G1496" s="172" t="e">
        <f>Simulações!CN1496</f>
        <v>#N/A</v>
      </c>
      <c r="H1496" s="172" t="str">
        <f>Simulações!CT1496</f>
        <v>Médio I</v>
      </c>
      <c r="I1496" s="172" t="str">
        <f>IF(Simulações!CU1496="","",Simulações!CU1496)</f>
        <v/>
      </c>
      <c r="J1496" s="172" t="str">
        <f>IF(Simulações!CX1496="","",Simulações!CX1496)</f>
        <v/>
      </c>
      <c r="K1496" s="176">
        <f>Simulações!AL1496</f>
        <v>0</v>
      </c>
      <c r="L1496" s="176">
        <f>Simulações!AS1496</f>
        <v>0</v>
      </c>
      <c r="M1496" s="172" t="str">
        <f>IF(Simulações!CY1496="","",Simulações!CY1496)</f>
        <v/>
      </c>
      <c r="N1496" s="172" t="str">
        <f>IF(Simulações!CZ1496="","",Simulações!CZ1496)</f>
        <v/>
      </c>
      <c r="O1496" s="172">
        <v>1</v>
      </c>
    </row>
    <row r="1497" spans="1:15" ht="14.25" customHeight="1" x14ac:dyDescent="0.25">
      <c r="A1497" s="1" t="str">
        <f>Simulações!D1497</f>
        <v>Cinco Mil Dozentos E Trinta E Nove</v>
      </c>
      <c r="B1497" s="172" t="str">
        <f>Simulações!DK1497</f>
        <v>Sim</v>
      </c>
      <c r="C1497" s="183">
        <f>Simulações!K1497</f>
        <v>96</v>
      </c>
      <c r="D1497" s="172" t="str">
        <f>Simulações!G1497</f>
        <v>C5</v>
      </c>
      <c r="E1497" s="172" t="e">
        <f>Simulações!CH1497</f>
        <v>#N/A</v>
      </c>
      <c r="F1497" s="172">
        <f>Simulações!CI1497</f>
        <v>0</v>
      </c>
      <c r="G1497" s="172" t="e">
        <f>Simulações!CN1497</f>
        <v>#N/A</v>
      </c>
      <c r="H1497" s="172" t="str">
        <f>Simulações!CT1497</f>
        <v>Médio I</v>
      </c>
      <c r="I1497" s="172" t="str">
        <f>IF(Simulações!CU1497="","",Simulações!CU1497)</f>
        <v/>
      </c>
      <c r="J1497" s="172" t="str">
        <f>IF(Simulações!CX1497="","",Simulações!CX1497)</f>
        <v/>
      </c>
      <c r="K1497" s="176">
        <f>Simulações!AL1497</f>
        <v>0</v>
      </c>
      <c r="L1497" s="176">
        <f>Simulações!AS1497</f>
        <v>0</v>
      </c>
      <c r="M1497" s="172" t="str">
        <f>IF(Simulações!CY1497="","",Simulações!CY1497)</f>
        <v/>
      </c>
      <c r="N1497" s="172" t="str">
        <f>IF(Simulações!CZ1497="","",Simulações!CZ1497)</f>
        <v/>
      </c>
      <c r="O1497" s="172">
        <v>1</v>
      </c>
    </row>
    <row r="1498" spans="1:15" ht="14.25" customHeight="1" x14ac:dyDescent="0.25">
      <c r="A1498" s="1" t="str">
        <f>Simulações!D1498</f>
        <v>Cinco Mil Dozentos E Trinta E Nove</v>
      </c>
      <c r="B1498" s="172" t="str">
        <f>Simulações!DK1498</f>
        <v>Sim</v>
      </c>
      <c r="C1498" s="183">
        <f>Simulações!K1498</f>
        <v>96</v>
      </c>
      <c r="D1498" s="172" t="str">
        <f>Simulações!G1498</f>
        <v>C5</v>
      </c>
      <c r="E1498" s="172" t="e">
        <f>Simulações!CH1498</f>
        <v>#N/A</v>
      </c>
      <c r="F1498" s="172">
        <f>Simulações!CI1498</f>
        <v>0</v>
      </c>
      <c r="G1498" s="172" t="e">
        <f>Simulações!CN1498</f>
        <v>#N/A</v>
      </c>
      <c r="H1498" s="172" t="str">
        <f>Simulações!CT1498</f>
        <v>Médio I</v>
      </c>
      <c r="I1498" s="172" t="str">
        <f>IF(Simulações!CU1498="","",Simulações!CU1498)</f>
        <v/>
      </c>
      <c r="J1498" s="172" t="str">
        <f>IF(Simulações!CX1498="","",Simulações!CX1498)</f>
        <v/>
      </c>
      <c r="K1498" s="176">
        <f>Simulações!AL1498</f>
        <v>0</v>
      </c>
      <c r="L1498" s="176">
        <f>Simulações!AS1498</f>
        <v>0</v>
      </c>
      <c r="M1498" s="172" t="str">
        <f>IF(Simulações!CY1498="","",Simulações!CY1498)</f>
        <v/>
      </c>
      <c r="N1498" s="172" t="str">
        <f>IF(Simulações!CZ1498="","",Simulações!CZ1498)</f>
        <v/>
      </c>
      <c r="O1498" s="172">
        <v>1</v>
      </c>
    </row>
    <row r="1499" spans="1:15" ht="14.25" customHeight="1" x14ac:dyDescent="0.25">
      <c r="A1499" s="1" t="str">
        <f>Simulações!D1499</f>
        <v>Da Recuperacao</v>
      </c>
      <c r="B1499" s="172" t="str">
        <f>Simulações!DK1499</f>
        <v>Sim</v>
      </c>
      <c r="C1499" s="183">
        <f>Simulações!K1499</f>
        <v>50</v>
      </c>
      <c r="D1499" s="172" t="str">
        <f>Simulações!G1499</f>
        <v>M6</v>
      </c>
      <c r="E1499" s="172" t="e">
        <f>Simulações!CH1499</f>
        <v>#N/A</v>
      </c>
      <c r="F1499" s="172">
        <f>Simulações!CI1499</f>
        <v>0</v>
      </c>
      <c r="G1499" s="172" t="e">
        <f>Simulações!CN1499</f>
        <v>#N/A</v>
      </c>
      <c r="H1499" s="172" t="str">
        <f>Simulações!CT1499</f>
        <v>Médio I</v>
      </c>
      <c r="I1499" s="172" t="str">
        <f>IF(Simulações!CU1499="","",Simulações!CU1499)</f>
        <v/>
      </c>
      <c r="J1499" s="172" t="str">
        <f>IF(Simulações!CX1499="","",Simulações!CX1499)</f>
        <v/>
      </c>
      <c r="K1499" s="176">
        <f>Simulações!AL1499</f>
        <v>0</v>
      </c>
      <c r="L1499" s="176">
        <f>Simulações!AS1499</f>
        <v>0</v>
      </c>
      <c r="M1499" s="172" t="str">
        <f>IF(Simulações!CY1499="","",Simulações!CY1499)</f>
        <v/>
      </c>
      <c r="N1499" s="172" t="str">
        <f>IF(Simulações!CZ1499="","",Simulações!CZ1499)</f>
        <v/>
      </c>
      <c r="O1499" s="172">
        <v>1</v>
      </c>
    </row>
    <row r="1500" spans="1:15" ht="14.25" customHeight="1" x14ac:dyDescent="0.25">
      <c r="A1500" s="1" t="str">
        <f>Simulações!D1500</f>
        <v>Da Recuperacao</v>
      </c>
      <c r="B1500" s="172" t="str">
        <f>Simulações!DK1500</f>
        <v>Sim</v>
      </c>
      <c r="C1500" s="183">
        <f>Simulações!K1500</f>
        <v>50</v>
      </c>
      <c r="D1500" s="172" t="str">
        <f>Simulações!G1500</f>
        <v>M6</v>
      </c>
      <c r="E1500" s="172" t="e">
        <f>Simulações!CH1500</f>
        <v>#N/A</v>
      </c>
      <c r="F1500" s="172">
        <f>Simulações!CI1500</f>
        <v>0</v>
      </c>
      <c r="G1500" s="172" t="e">
        <f>Simulações!CN1500</f>
        <v>#N/A</v>
      </c>
      <c r="H1500" s="172" t="str">
        <f>Simulações!CT1500</f>
        <v>Médio I</v>
      </c>
      <c r="I1500" s="172" t="str">
        <f>IF(Simulações!CU1500="","",Simulações!CU1500)</f>
        <v/>
      </c>
      <c r="J1500" s="172" t="str">
        <f>IF(Simulações!CX1500="","",Simulações!CX1500)</f>
        <v/>
      </c>
      <c r="K1500" s="176">
        <f>Simulações!AL1500</f>
        <v>0</v>
      </c>
      <c r="L1500" s="176">
        <f>Simulações!AS1500</f>
        <v>0</v>
      </c>
      <c r="M1500" s="172" t="str">
        <f>IF(Simulações!CY1500="","",Simulações!CY1500)</f>
        <v/>
      </c>
      <c r="N1500" s="172" t="str">
        <f>IF(Simulações!CZ1500="","",Simulações!CZ1500)</f>
        <v/>
      </c>
      <c r="O1500" s="172">
        <v>1</v>
      </c>
    </row>
    <row r="1501" spans="1:15" ht="14.25" customHeight="1" x14ac:dyDescent="0.25">
      <c r="A1501" s="1" t="str">
        <f>Simulações!D1501</f>
        <v>Da Recuperacao</v>
      </c>
      <c r="B1501" s="172" t="str">
        <f>Simulações!DK1501</f>
        <v>Sim</v>
      </c>
      <c r="C1501" s="183">
        <f>Simulações!K1501</f>
        <v>50</v>
      </c>
      <c r="D1501" s="172" t="str">
        <f>Simulações!G1501</f>
        <v>M6</v>
      </c>
      <c r="E1501" s="172" t="e">
        <f>Simulações!CH1501</f>
        <v>#N/A</v>
      </c>
      <c r="F1501" s="172">
        <f>Simulações!CI1501</f>
        <v>0</v>
      </c>
      <c r="G1501" s="172" t="e">
        <f>Simulações!CN1501</f>
        <v>#N/A</v>
      </c>
      <c r="H1501" s="172" t="str">
        <f>Simulações!CT1501</f>
        <v>Médio I</v>
      </c>
      <c r="I1501" s="172" t="str">
        <f>IF(Simulações!CU1501="","",Simulações!CU1501)</f>
        <v/>
      </c>
      <c r="J1501" s="172" t="str">
        <f>IF(Simulações!CX1501="","",Simulações!CX1501)</f>
        <v/>
      </c>
      <c r="K1501" s="176">
        <f>Simulações!AL1501</f>
        <v>0</v>
      </c>
      <c r="L1501" s="176">
        <f>Simulações!AS1501</f>
        <v>0</v>
      </c>
      <c r="M1501" s="172" t="str">
        <f>IF(Simulações!CY1501="","",Simulações!CY1501)</f>
        <v/>
      </c>
      <c r="N1501" s="172" t="str">
        <f>IF(Simulações!CZ1501="","",Simulações!CZ1501)</f>
        <v/>
      </c>
      <c r="O1501" s="172">
        <v>1</v>
      </c>
    </row>
    <row r="1502" spans="1:15" ht="14.25" customHeight="1" x14ac:dyDescent="0.25">
      <c r="A1502" s="1" t="str">
        <f>Simulações!D1502</f>
        <v>Estrada Dos Macacos</v>
      </c>
      <c r="B1502" s="172" t="str">
        <f>Simulações!DK1502</f>
        <v>Sim</v>
      </c>
      <c r="C1502" s="183">
        <f>Simulações!K1502</f>
        <v>96</v>
      </c>
      <c r="D1502" s="172" t="str">
        <f>Simulações!G1502</f>
        <v>C3</v>
      </c>
      <c r="E1502" s="172" t="e">
        <f>Simulações!CH1502</f>
        <v>#N/A</v>
      </c>
      <c r="F1502" s="172">
        <f>Simulações!CI1502</f>
        <v>0</v>
      </c>
      <c r="G1502" s="172" t="e">
        <f>Simulações!CN1502</f>
        <v>#N/A</v>
      </c>
      <c r="H1502" s="172" t="str">
        <f>Simulações!CT1502</f>
        <v>Médio I</v>
      </c>
      <c r="I1502" s="172" t="str">
        <f>IF(Simulações!CU1502="","",Simulações!CU1502)</f>
        <v/>
      </c>
      <c r="J1502" s="172" t="str">
        <f>IF(Simulações!CX1502="","",Simulações!CX1502)</f>
        <v/>
      </c>
      <c r="K1502" s="176">
        <f>Simulações!AL1502</f>
        <v>0</v>
      </c>
      <c r="L1502" s="176">
        <f>Simulações!AS1502</f>
        <v>0</v>
      </c>
      <c r="M1502" s="172" t="str">
        <f>IF(Simulações!CY1502="","",Simulações!CY1502)</f>
        <v/>
      </c>
      <c r="N1502" s="172" t="str">
        <f>IF(Simulações!CZ1502="","",Simulações!CZ1502)</f>
        <v/>
      </c>
      <c r="O1502" s="172">
        <v>1</v>
      </c>
    </row>
    <row r="1503" spans="1:15" ht="14.25" customHeight="1" x14ac:dyDescent="0.25">
      <c r="A1503" s="1" t="str">
        <f>Simulações!D1503</f>
        <v>Estrada Dos Macacos</v>
      </c>
      <c r="B1503" s="172" t="str">
        <f>Simulações!DK1503</f>
        <v>Sim</v>
      </c>
      <c r="C1503" s="183">
        <f>Simulações!K1503</f>
        <v>96</v>
      </c>
      <c r="D1503" s="172" t="str">
        <f>Simulações!G1503</f>
        <v>C3</v>
      </c>
      <c r="E1503" s="172" t="e">
        <f>Simulações!CH1503</f>
        <v>#N/A</v>
      </c>
      <c r="F1503" s="172">
        <f>Simulações!CI1503</f>
        <v>0</v>
      </c>
      <c r="G1503" s="172" t="e">
        <f>Simulações!CN1503</f>
        <v>#N/A</v>
      </c>
      <c r="H1503" s="172" t="str">
        <f>Simulações!CT1503</f>
        <v>Médio I</v>
      </c>
      <c r="I1503" s="172" t="str">
        <f>IF(Simulações!CU1503="","",Simulações!CU1503)</f>
        <v/>
      </c>
      <c r="J1503" s="172" t="str">
        <f>IF(Simulações!CX1503="","",Simulações!CX1503)</f>
        <v/>
      </c>
      <c r="K1503" s="176">
        <f>Simulações!AL1503</f>
        <v>0</v>
      </c>
      <c r="L1503" s="176">
        <f>Simulações!AS1503</f>
        <v>0</v>
      </c>
      <c r="M1503" s="172" t="str">
        <f>IF(Simulações!CY1503="","",Simulações!CY1503)</f>
        <v/>
      </c>
      <c r="N1503" s="172" t="str">
        <f>IF(Simulações!CZ1503="","",Simulações!CZ1503)</f>
        <v/>
      </c>
      <c r="O1503" s="172">
        <v>1</v>
      </c>
    </row>
    <row r="1504" spans="1:15" ht="14.25" customHeight="1" x14ac:dyDescent="0.25">
      <c r="A1504" s="1" t="str">
        <f>Simulações!D1504</f>
        <v>Estrada Dos Macacos</v>
      </c>
      <c r="B1504" s="172" t="str">
        <f>Simulações!DK1504</f>
        <v>Sim</v>
      </c>
      <c r="C1504" s="183">
        <f>Simulações!K1504</f>
        <v>96</v>
      </c>
      <c r="D1504" s="172" t="str">
        <f>Simulações!G1504</f>
        <v>C3</v>
      </c>
      <c r="E1504" s="172" t="e">
        <f>Simulações!CH1504</f>
        <v>#N/A</v>
      </c>
      <c r="F1504" s="172">
        <f>Simulações!CI1504</f>
        <v>0</v>
      </c>
      <c r="G1504" s="172" t="e">
        <f>Simulações!CN1504</f>
        <v>#N/A</v>
      </c>
      <c r="H1504" s="172" t="str">
        <f>Simulações!CT1504</f>
        <v>Médio I</v>
      </c>
      <c r="I1504" s="172" t="str">
        <f>IF(Simulações!CU1504="","",Simulações!CU1504)</f>
        <v/>
      </c>
      <c r="J1504" s="172" t="str">
        <f>IF(Simulações!CX1504="","",Simulações!CX1504)</f>
        <v/>
      </c>
      <c r="K1504" s="176">
        <f>Simulações!AL1504</f>
        <v>0</v>
      </c>
      <c r="L1504" s="176">
        <f>Simulações!AS1504</f>
        <v>0</v>
      </c>
      <c r="M1504" s="172" t="str">
        <f>IF(Simulações!CY1504="","",Simulações!CY1504)</f>
        <v/>
      </c>
      <c r="N1504" s="172" t="str">
        <f>IF(Simulações!CZ1504="","",Simulações!CZ1504)</f>
        <v/>
      </c>
      <c r="O1504" s="172">
        <v>1</v>
      </c>
    </row>
    <row r="1505" spans="1:15" ht="14.25" customHeight="1" x14ac:dyDescent="0.25">
      <c r="A1505" s="1" t="str">
        <f>Simulações!D1505</f>
        <v>Andorinha</v>
      </c>
      <c r="B1505" s="172" t="str">
        <f>Simulações!DK1505</f>
        <v>Sim</v>
      </c>
      <c r="C1505" s="183">
        <f>Simulações!K1505</f>
        <v>70</v>
      </c>
      <c r="D1505" s="172" t="str">
        <f>Simulações!G1505</f>
        <v>C4</v>
      </c>
      <c r="E1505" s="172" t="e">
        <f>Simulações!CH1505</f>
        <v>#N/A</v>
      </c>
      <c r="F1505" s="172">
        <f>Simulações!CI1505</f>
        <v>0</v>
      </c>
      <c r="G1505" s="172" t="e">
        <f>Simulações!CN1505</f>
        <v>#N/A</v>
      </c>
      <c r="H1505" s="172" t="str">
        <f>Simulações!CT1505</f>
        <v>Curto II</v>
      </c>
      <c r="I1505" s="172" t="str">
        <f>IF(Simulações!CU1505="","",Simulações!CU1505)</f>
        <v/>
      </c>
      <c r="J1505" s="172" t="str">
        <f>IF(Simulações!CX1505="","",Simulações!CX1505)</f>
        <v/>
      </c>
      <c r="K1505" s="176">
        <f>Simulações!AL1505</f>
        <v>0</v>
      </c>
      <c r="L1505" s="176">
        <f>Simulações!AS1505</f>
        <v>0</v>
      </c>
      <c r="M1505" s="172" t="str">
        <f>IF(Simulações!CY1505="","",Simulações!CY1505)</f>
        <v/>
      </c>
      <c r="N1505" s="172" t="str">
        <f>IF(Simulações!CZ1505="","",Simulações!CZ1505)</f>
        <v/>
      </c>
      <c r="O1505" s="172">
        <v>1</v>
      </c>
    </row>
    <row r="1506" spans="1:15" ht="14.25" customHeight="1" x14ac:dyDescent="0.25">
      <c r="A1506" s="1" t="str">
        <f>Simulações!D1506</f>
        <v>Andorinha</v>
      </c>
      <c r="B1506" s="172" t="str">
        <f>Simulações!DK1506</f>
        <v>Sim</v>
      </c>
      <c r="C1506" s="183">
        <f>Simulações!K1506</f>
        <v>70</v>
      </c>
      <c r="D1506" s="172" t="str">
        <f>Simulações!G1506</f>
        <v>C4</v>
      </c>
      <c r="E1506" s="172" t="e">
        <f>Simulações!CH1506</f>
        <v>#N/A</v>
      </c>
      <c r="F1506" s="172">
        <f>Simulações!CI1506</f>
        <v>0</v>
      </c>
      <c r="G1506" s="172" t="e">
        <f>Simulações!CN1506</f>
        <v>#N/A</v>
      </c>
      <c r="H1506" s="172" t="str">
        <f>Simulações!CT1506</f>
        <v>Curto II</v>
      </c>
      <c r="I1506" s="172" t="str">
        <f>IF(Simulações!CU1506="","",Simulações!CU1506)</f>
        <v/>
      </c>
      <c r="J1506" s="172" t="str">
        <f>IF(Simulações!CX1506="","",Simulações!CX1506)</f>
        <v/>
      </c>
      <c r="K1506" s="176">
        <f>Simulações!AL1506</f>
        <v>0</v>
      </c>
      <c r="L1506" s="176">
        <f>Simulações!AS1506</f>
        <v>0</v>
      </c>
      <c r="M1506" s="172" t="str">
        <f>IF(Simulações!CY1506="","",Simulações!CY1506)</f>
        <v/>
      </c>
      <c r="N1506" s="172" t="str">
        <f>IF(Simulações!CZ1506="","",Simulações!CZ1506)</f>
        <v/>
      </c>
      <c r="O1506" s="172">
        <v>1</v>
      </c>
    </row>
    <row r="1507" spans="1:15" ht="14.25" customHeight="1" x14ac:dyDescent="0.25">
      <c r="A1507" s="1" t="str">
        <f>Simulações!D1507</f>
        <v>Andorinha</v>
      </c>
      <c r="B1507" s="172" t="str">
        <f>Simulações!DK1507</f>
        <v>Sim</v>
      </c>
      <c r="C1507" s="183">
        <f>Simulações!K1507</f>
        <v>70</v>
      </c>
      <c r="D1507" s="172" t="str">
        <f>Simulações!G1507</f>
        <v>C4</v>
      </c>
      <c r="E1507" s="172" t="e">
        <f>Simulações!CH1507</f>
        <v>#N/A</v>
      </c>
      <c r="F1507" s="172">
        <f>Simulações!CI1507</f>
        <v>0</v>
      </c>
      <c r="G1507" s="172" t="e">
        <f>Simulações!CN1507</f>
        <v>#N/A</v>
      </c>
      <c r="H1507" s="172" t="str">
        <f>Simulações!CT1507</f>
        <v>Curto II</v>
      </c>
      <c r="I1507" s="172" t="str">
        <f>IF(Simulações!CU1507="","",Simulações!CU1507)</f>
        <v/>
      </c>
      <c r="J1507" s="172" t="str">
        <f>IF(Simulações!CX1507="","",Simulações!CX1507)</f>
        <v/>
      </c>
      <c r="K1507" s="176">
        <f>Simulações!AL1507</f>
        <v>0</v>
      </c>
      <c r="L1507" s="176">
        <f>Simulações!AS1507</f>
        <v>0</v>
      </c>
      <c r="M1507" s="172" t="str">
        <f>IF(Simulações!CY1507="","",Simulações!CY1507)</f>
        <v/>
      </c>
      <c r="N1507" s="172" t="str">
        <f>IF(Simulações!CZ1507="","",Simulações!CZ1507)</f>
        <v/>
      </c>
      <c r="O1507" s="172">
        <v>1</v>
      </c>
    </row>
    <row r="1508" spans="1:15" ht="14.25" customHeight="1" x14ac:dyDescent="0.25">
      <c r="A1508" s="1" t="str">
        <f>Simulações!D1508</f>
        <v>Pereira Barreto</v>
      </c>
      <c r="B1508" s="172" t="str">
        <f>Simulações!DK1508</f>
        <v>Sim</v>
      </c>
      <c r="C1508" s="183">
        <f>Simulações!K1508</f>
        <v>96</v>
      </c>
      <c r="D1508" s="172" t="str">
        <f>Simulações!G1508</f>
        <v>C4</v>
      </c>
      <c r="E1508" s="172" t="e">
        <f>Simulações!CH1508</f>
        <v>#N/A</v>
      </c>
      <c r="F1508" s="172">
        <f>Simulações!CI1508</f>
        <v>0</v>
      </c>
      <c r="G1508" s="172" t="e">
        <f>Simulações!CN1508</f>
        <v>#N/A</v>
      </c>
      <c r="H1508" s="172" t="str">
        <f>Simulações!CT1508</f>
        <v>Médio I</v>
      </c>
      <c r="I1508" s="172" t="str">
        <f>IF(Simulações!CU1508="","",Simulações!CU1508)</f>
        <v/>
      </c>
      <c r="J1508" s="172" t="str">
        <f>IF(Simulações!CX1508="","",Simulações!CX1508)</f>
        <v/>
      </c>
      <c r="K1508" s="176">
        <f>Simulações!AL1508</f>
        <v>0</v>
      </c>
      <c r="L1508" s="176">
        <f>Simulações!AS1508</f>
        <v>0</v>
      </c>
      <c r="M1508" s="172" t="str">
        <f>IF(Simulações!CY1508="","",Simulações!CY1508)</f>
        <v/>
      </c>
      <c r="N1508" s="172" t="str">
        <f>IF(Simulações!CZ1508="","",Simulações!CZ1508)</f>
        <v/>
      </c>
      <c r="O1508" s="172">
        <v>1</v>
      </c>
    </row>
    <row r="1509" spans="1:15" ht="14.25" customHeight="1" x14ac:dyDescent="0.25">
      <c r="A1509" s="1" t="str">
        <f>Simulações!D1509</f>
        <v>Pereira Barreto</v>
      </c>
      <c r="B1509" s="172" t="str">
        <f>Simulações!DK1509</f>
        <v>Sim</v>
      </c>
      <c r="C1509" s="183">
        <f>Simulações!K1509</f>
        <v>96</v>
      </c>
      <c r="D1509" s="172" t="str">
        <f>Simulações!G1509</f>
        <v>C4</v>
      </c>
      <c r="E1509" s="172" t="e">
        <f>Simulações!CH1509</f>
        <v>#N/A</v>
      </c>
      <c r="F1509" s="172">
        <f>Simulações!CI1509</f>
        <v>0</v>
      </c>
      <c r="G1509" s="172" t="e">
        <f>Simulações!CN1509</f>
        <v>#N/A</v>
      </c>
      <c r="H1509" s="172" t="str">
        <f>Simulações!CT1509</f>
        <v>Médio I</v>
      </c>
      <c r="I1509" s="172" t="str">
        <f>IF(Simulações!CU1509="","",Simulações!CU1509)</f>
        <v/>
      </c>
      <c r="J1509" s="172" t="str">
        <f>IF(Simulações!CX1509="","",Simulações!CX1509)</f>
        <v/>
      </c>
      <c r="K1509" s="176">
        <f>Simulações!AL1509</f>
        <v>0</v>
      </c>
      <c r="L1509" s="176">
        <f>Simulações!AS1509</f>
        <v>0</v>
      </c>
      <c r="M1509" s="172" t="str">
        <f>IF(Simulações!CY1509="","",Simulações!CY1509)</f>
        <v/>
      </c>
      <c r="N1509" s="172" t="str">
        <f>IF(Simulações!CZ1509="","",Simulações!CZ1509)</f>
        <v/>
      </c>
      <c r="O1509" s="172">
        <v>1</v>
      </c>
    </row>
    <row r="1510" spans="1:15" ht="14.25" customHeight="1" x14ac:dyDescent="0.25">
      <c r="A1510" s="1" t="str">
        <f>Simulações!D1510</f>
        <v>Pereira Barreto</v>
      </c>
      <c r="B1510" s="172" t="str">
        <f>Simulações!DK1510</f>
        <v>Sim</v>
      </c>
      <c r="C1510" s="183">
        <f>Simulações!K1510</f>
        <v>96</v>
      </c>
      <c r="D1510" s="172" t="str">
        <f>Simulações!G1510</f>
        <v>C4</v>
      </c>
      <c r="E1510" s="172" t="e">
        <f>Simulações!CH1510</f>
        <v>#N/A</v>
      </c>
      <c r="F1510" s="172">
        <f>Simulações!CI1510</f>
        <v>0</v>
      </c>
      <c r="G1510" s="172" t="e">
        <f>Simulações!CN1510</f>
        <v>#N/A</v>
      </c>
      <c r="H1510" s="172" t="str">
        <f>Simulações!CT1510</f>
        <v>Médio I</v>
      </c>
      <c r="I1510" s="172" t="str">
        <f>IF(Simulações!CU1510="","",Simulações!CU1510)</f>
        <v/>
      </c>
      <c r="J1510" s="172" t="str">
        <f>IF(Simulações!CX1510="","",Simulações!CX1510)</f>
        <v/>
      </c>
      <c r="K1510" s="176">
        <f>Simulações!AL1510</f>
        <v>0</v>
      </c>
      <c r="L1510" s="176">
        <f>Simulações!AS1510</f>
        <v>0</v>
      </c>
      <c r="M1510" s="172" t="str">
        <f>IF(Simulações!CY1510="","",Simulações!CY1510)</f>
        <v/>
      </c>
      <c r="N1510" s="172" t="str">
        <f>IF(Simulações!CZ1510="","",Simulações!CZ1510)</f>
        <v/>
      </c>
      <c r="O1510" s="172">
        <v>1</v>
      </c>
    </row>
    <row r="1511" spans="1:15" ht="14.25" customHeight="1" x14ac:dyDescent="0.25">
      <c r="A1511" s="1" t="str">
        <f>Simulações!D1511</f>
        <v>Rua Primavera [IAL]</v>
      </c>
      <c r="B1511" s="172" t="str">
        <f>Simulações!DK1511</f>
        <v>Sim</v>
      </c>
      <c r="C1511" s="183">
        <f>Simulações!K1511</f>
        <v>90</v>
      </c>
      <c r="D1511" s="172" t="str">
        <f>Simulações!G1511</f>
        <v>C3</v>
      </c>
      <c r="E1511" s="172" t="e">
        <f>Simulações!CH1511</f>
        <v>#N/A</v>
      </c>
      <c r="F1511" s="172">
        <f>Simulações!CI1511</f>
        <v>0</v>
      </c>
      <c r="G1511" s="172" t="e">
        <f>Simulações!CN1511</f>
        <v>#N/A</v>
      </c>
      <c r="H1511" s="172" t="str">
        <f>Simulações!CT1511</f>
        <v>Longo I</v>
      </c>
      <c r="I1511" s="172" t="str">
        <f>IF(Simulações!CU1511="","",Simulações!CU1511)</f>
        <v/>
      </c>
      <c r="J1511" s="172" t="str">
        <f>IF(Simulações!CX1511="","",Simulações!CX1511)</f>
        <v/>
      </c>
      <c r="K1511" s="176">
        <f>Simulações!AL1511</f>
        <v>0</v>
      </c>
      <c r="L1511" s="176">
        <f>Simulações!AS1511</f>
        <v>0</v>
      </c>
      <c r="M1511" s="172" t="str">
        <f>IF(Simulações!CY1511="","",Simulações!CY1511)</f>
        <v/>
      </c>
      <c r="N1511" s="172" t="str">
        <f>IF(Simulações!CZ1511="","",Simulações!CZ1511)</f>
        <v/>
      </c>
      <c r="O1511" s="172">
        <v>1</v>
      </c>
    </row>
    <row r="1512" spans="1:15" ht="14.25" customHeight="1" x14ac:dyDescent="0.25">
      <c r="A1512" s="1" t="str">
        <f>Simulações!D1512</f>
        <v>Rua Primavera [IAL]</v>
      </c>
      <c r="B1512" s="172" t="str">
        <f>Simulações!DK1512</f>
        <v>Sim</v>
      </c>
      <c r="C1512" s="183">
        <f>Simulações!K1512</f>
        <v>90</v>
      </c>
      <c r="D1512" s="172" t="str">
        <f>Simulações!G1512</f>
        <v>C3</v>
      </c>
      <c r="E1512" s="172" t="e">
        <f>Simulações!CH1512</f>
        <v>#N/A</v>
      </c>
      <c r="F1512" s="172">
        <f>Simulações!CI1512</f>
        <v>0</v>
      </c>
      <c r="G1512" s="172" t="e">
        <f>Simulações!CN1512</f>
        <v>#N/A</v>
      </c>
      <c r="H1512" s="172" t="str">
        <f>Simulações!CT1512</f>
        <v>Longo I</v>
      </c>
      <c r="I1512" s="172" t="str">
        <f>IF(Simulações!CU1512="","",Simulações!CU1512)</f>
        <v/>
      </c>
      <c r="J1512" s="172" t="str">
        <f>IF(Simulações!CX1512="","",Simulações!CX1512)</f>
        <v/>
      </c>
      <c r="K1512" s="176">
        <f>Simulações!AL1512</f>
        <v>0</v>
      </c>
      <c r="L1512" s="176">
        <f>Simulações!AS1512</f>
        <v>0</v>
      </c>
      <c r="M1512" s="172" t="str">
        <f>IF(Simulações!CY1512="","",Simulações!CY1512)</f>
        <v/>
      </c>
      <c r="N1512" s="172" t="str">
        <f>IF(Simulações!CZ1512="","",Simulações!CZ1512)</f>
        <v/>
      </c>
      <c r="O1512" s="172">
        <v>1</v>
      </c>
    </row>
    <row r="1513" spans="1:15" ht="14.25" customHeight="1" x14ac:dyDescent="0.25">
      <c r="A1513" s="1" t="str">
        <f>Simulações!D1513</f>
        <v>Rua Primavera [IAL]</v>
      </c>
      <c r="B1513" s="172" t="str">
        <f>Simulações!DK1513</f>
        <v>Sim</v>
      </c>
      <c r="C1513" s="183">
        <f>Simulações!K1513</f>
        <v>90</v>
      </c>
      <c r="D1513" s="172" t="str">
        <f>Simulações!G1513</f>
        <v>C3</v>
      </c>
      <c r="E1513" s="172" t="e">
        <f>Simulações!CH1513</f>
        <v>#N/A</v>
      </c>
      <c r="F1513" s="172">
        <f>Simulações!CI1513</f>
        <v>0</v>
      </c>
      <c r="G1513" s="172" t="e">
        <f>Simulações!CN1513</f>
        <v>#N/A</v>
      </c>
      <c r="H1513" s="172" t="str">
        <f>Simulações!CT1513</f>
        <v>Longo I</v>
      </c>
      <c r="I1513" s="172" t="str">
        <f>IF(Simulações!CU1513="","",Simulações!CU1513)</f>
        <v/>
      </c>
      <c r="J1513" s="172" t="str">
        <f>IF(Simulações!CX1513="","",Simulações!CX1513)</f>
        <v/>
      </c>
      <c r="K1513" s="176">
        <f>Simulações!AL1513</f>
        <v>0</v>
      </c>
      <c r="L1513" s="176">
        <f>Simulações!AS1513</f>
        <v>0</v>
      </c>
      <c r="M1513" s="172" t="str">
        <f>IF(Simulações!CY1513="","",Simulações!CY1513)</f>
        <v/>
      </c>
      <c r="N1513" s="172" t="str">
        <f>IF(Simulações!CZ1513="","",Simulações!CZ1513)</f>
        <v/>
      </c>
      <c r="O1513" s="172">
        <v>1</v>
      </c>
    </row>
    <row r="1514" spans="1:15" ht="14.25" customHeight="1" x14ac:dyDescent="0.25">
      <c r="A1514" s="1" t="str">
        <f>Simulações!D1514</f>
        <v>Rua Do Riachuelo [Estrutural]</v>
      </c>
      <c r="B1514" s="172" t="str">
        <f>Simulações!DK1514</f>
        <v>Sim</v>
      </c>
      <c r="C1514" s="183">
        <f>Simulações!K1514</f>
        <v>90</v>
      </c>
      <c r="D1514" s="172" t="str">
        <f>Simulações!G1514</f>
        <v>C4</v>
      </c>
      <c r="E1514" s="172" t="e">
        <f>Simulações!CH1514</f>
        <v>#N/A</v>
      </c>
      <c r="F1514" s="172">
        <f>Simulações!CI1514</f>
        <v>0</v>
      </c>
      <c r="G1514" s="172" t="e">
        <f>Simulações!CN1514</f>
        <v>#N/A</v>
      </c>
      <c r="H1514" s="172" t="str">
        <f>Simulações!CT1514</f>
        <v>Longo I</v>
      </c>
      <c r="I1514" s="172" t="str">
        <f>IF(Simulações!CU1514="","",Simulações!CU1514)</f>
        <v/>
      </c>
      <c r="J1514" s="172" t="str">
        <f>IF(Simulações!CX1514="","",Simulações!CX1514)</f>
        <v/>
      </c>
      <c r="K1514" s="176">
        <f>Simulações!AL1514</f>
        <v>0</v>
      </c>
      <c r="L1514" s="176">
        <f>Simulações!AS1514</f>
        <v>0</v>
      </c>
      <c r="M1514" s="172" t="str">
        <f>IF(Simulações!CY1514="","",Simulações!CY1514)</f>
        <v/>
      </c>
      <c r="N1514" s="172" t="str">
        <f>IF(Simulações!CZ1514="","",Simulações!CZ1514)</f>
        <v/>
      </c>
      <c r="O1514" s="172">
        <v>1</v>
      </c>
    </row>
    <row r="1515" spans="1:15" ht="14.25" customHeight="1" x14ac:dyDescent="0.25">
      <c r="A1515" s="1" t="str">
        <f>Simulações!D1515</f>
        <v>Rua Do Riachuelo [Estrutural]</v>
      </c>
      <c r="B1515" s="172" t="str">
        <f>Simulações!DK1515</f>
        <v>Sim</v>
      </c>
      <c r="C1515" s="183">
        <f>Simulações!K1515</f>
        <v>90</v>
      </c>
      <c r="D1515" s="172" t="str">
        <f>Simulações!G1515</f>
        <v>C4</v>
      </c>
      <c r="E1515" s="172" t="e">
        <f>Simulações!CH1515</f>
        <v>#N/A</v>
      </c>
      <c r="F1515" s="172">
        <f>Simulações!CI1515</f>
        <v>0</v>
      </c>
      <c r="G1515" s="172" t="e">
        <f>Simulações!CN1515</f>
        <v>#N/A</v>
      </c>
      <c r="H1515" s="172" t="str">
        <f>Simulações!CT1515</f>
        <v>Longo I</v>
      </c>
      <c r="I1515" s="172" t="str">
        <f>IF(Simulações!CU1515="","",Simulações!CU1515)</f>
        <v/>
      </c>
      <c r="J1515" s="172" t="str">
        <f>IF(Simulações!CX1515="","",Simulações!CX1515)</f>
        <v/>
      </c>
      <c r="K1515" s="176">
        <f>Simulações!AL1515</f>
        <v>0</v>
      </c>
      <c r="L1515" s="176">
        <f>Simulações!AS1515</f>
        <v>0</v>
      </c>
      <c r="M1515" s="172" t="str">
        <f>IF(Simulações!CY1515="","",Simulações!CY1515)</f>
        <v/>
      </c>
      <c r="N1515" s="172" t="str">
        <f>IF(Simulações!CZ1515="","",Simulações!CZ1515)</f>
        <v/>
      </c>
      <c r="O1515" s="172">
        <v>1</v>
      </c>
    </row>
    <row r="1516" spans="1:15" ht="14.25" customHeight="1" x14ac:dyDescent="0.25">
      <c r="A1516" s="1" t="str">
        <f>Simulações!D1516</f>
        <v>Rua Do Riachuelo [Estrutural]</v>
      </c>
      <c r="B1516" s="172" t="str">
        <f>Simulações!DK1516</f>
        <v>Sim</v>
      </c>
      <c r="C1516" s="183">
        <f>Simulações!K1516</f>
        <v>90</v>
      </c>
      <c r="D1516" s="172" t="str">
        <f>Simulações!G1516</f>
        <v>C4</v>
      </c>
      <c r="E1516" s="172" t="e">
        <f>Simulações!CH1516</f>
        <v>#N/A</v>
      </c>
      <c r="F1516" s="172">
        <f>Simulações!CI1516</f>
        <v>0</v>
      </c>
      <c r="G1516" s="172" t="e">
        <f>Simulações!CN1516</f>
        <v>#N/A</v>
      </c>
      <c r="H1516" s="172" t="str">
        <f>Simulações!CT1516</f>
        <v>Longo I</v>
      </c>
      <c r="I1516" s="172" t="str">
        <f>IF(Simulações!CU1516="","",Simulações!CU1516)</f>
        <v/>
      </c>
      <c r="J1516" s="172" t="str">
        <f>IF(Simulações!CX1516="","",Simulações!CX1516)</f>
        <v/>
      </c>
      <c r="K1516" s="176">
        <f>Simulações!AL1516</f>
        <v>0</v>
      </c>
      <c r="L1516" s="176">
        <f>Simulações!AS1516</f>
        <v>0</v>
      </c>
      <c r="M1516" s="172" t="str">
        <f>IF(Simulações!CY1516="","",Simulações!CY1516)</f>
        <v/>
      </c>
      <c r="N1516" s="172" t="str">
        <f>IF(Simulações!CZ1516="","",Simulações!CZ1516)</f>
        <v/>
      </c>
      <c r="O1516" s="172">
        <v>1</v>
      </c>
    </row>
    <row r="1517" spans="1:15" ht="14.25" customHeight="1" x14ac:dyDescent="0.25">
      <c r="A1517" s="1" t="str">
        <f>Simulações!D1517</f>
        <v>Porto Seguro</v>
      </c>
      <c r="B1517" s="172" t="str">
        <f>Simulações!DK1517</f>
        <v>Sim</v>
      </c>
      <c r="C1517" s="183">
        <f>Simulações!K1517</f>
        <v>40</v>
      </c>
      <c r="D1517" s="172" t="str">
        <f>Simulações!G1517</f>
        <v>C5</v>
      </c>
      <c r="E1517" s="172" t="str">
        <f>Simulações!CH1517</f>
        <v>LEDSTAR</v>
      </c>
      <c r="F1517" s="172" t="str">
        <f>Simulações!CI1517</f>
        <v xml:space="preserve"> SL VT 9.1 17W</v>
      </c>
      <c r="G1517" s="172">
        <f>Simulações!CN1517</f>
        <v>17</v>
      </c>
      <c r="H1517" s="172" t="str">
        <f>Simulações!CT1517</f>
        <v>Médio I</v>
      </c>
      <c r="I1517" s="172" t="str">
        <f>IF(Simulações!CU1517="","",Simulações!CU1517)</f>
        <v/>
      </c>
      <c r="J1517" s="172" t="str">
        <f>IF(Simulações!CX1517="","",Simulações!CX1517)</f>
        <v/>
      </c>
      <c r="K1517" s="176">
        <f>Simulações!AL1517</f>
        <v>0</v>
      </c>
      <c r="L1517" s="176">
        <f>Simulações!AS1517</f>
        <v>0</v>
      </c>
      <c r="M1517" s="172" t="str">
        <f>IF(Simulações!CY1517="","",Simulações!CY1517)</f>
        <v/>
      </c>
      <c r="N1517" s="172" t="str">
        <f>IF(Simulações!CZ1517="","",Simulações!CZ1517)</f>
        <v/>
      </c>
      <c r="O1517" s="172">
        <v>1</v>
      </c>
    </row>
    <row r="1518" spans="1:15" ht="14.25" customHeight="1" x14ac:dyDescent="0.25">
      <c r="A1518" s="1" t="str">
        <f>Simulações!D1518</f>
        <v>Porto Seguro</v>
      </c>
      <c r="B1518" s="172" t="str">
        <f>Simulações!DK1518</f>
        <v>Sim</v>
      </c>
      <c r="C1518" s="183">
        <f>Simulações!K1518</f>
        <v>40</v>
      </c>
      <c r="D1518" s="172" t="str">
        <f>Simulações!G1518</f>
        <v>C5</v>
      </c>
      <c r="E1518" s="172" t="str">
        <f>Simulações!CH1518</f>
        <v>SX LIGHTING</v>
      </c>
      <c r="F1518" s="172" t="str">
        <f>Simulações!CI1518</f>
        <v>SX-INEVO020HF</v>
      </c>
      <c r="G1518" s="172">
        <f>Simulações!CN1518</f>
        <v>22.5</v>
      </c>
      <c r="H1518" s="172" t="str">
        <f>Simulações!CT1518</f>
        <v>Médio I</v>
      </c>
      <c r="I1518" s="172" t="str">
        <f>IF(Simulações!CU1518="","",Simulações!CU1518)</f>
        <v/>
      </c>
      <c r="J1518" s="172" t="str">
        <f>IF(Simulações!CX1518="","",Simulações!CX1518)</f>
        <v/>
      </c>
      <c r="K1518" s="176">
        <f>Simulações!AL1518</f>
        <v>0</v>
      </c>
      <c r="L1518" s="176">
        <f>Simulações!AS1518</f>
        <v>0</v>
      </c>
      <c r="M1518" s="172" t="str">
        <f>IF(Simulações!CY1518="","",Simulações!CY1518)</f>
        <v/>
      </c>
      <c r="N1518" s="172" t="str">
        <f>IF(Simulações!CZ1518="","",Simulações!CZ1518)</f>
        <v/>
      </c>
      <c r="O1518" s="172">
        <v>1</v>
      </c>
    </row>
    <row r="1519" spans="1:15" ht="14.25" customHeight="1" x14ac:dyDescent="0.25">
      <c r="A1519" s="1" t="str">
        <f>Simulações!D1519</f>
        <v>Porto Seguro</v>
      </c>
      <c r="B1519" s="172" t="str">
        <f>Simulações!DK1519</f>
        <v>Sim</v>
      </c>
      <c r="C1519" s="183">
        <f>Simulações!K1519</f>
        <v>40</v>
      </c>
      <c r="D1519" s="172" t="str">
        <f>Simulações!G1519</f>
        <v>C5</v>
      </c>
      <c r="E1519" s="172" t="e">
        <f>Simulações!CH1519</f>
        <v>#N/A</v>
      </c>
      <c r="F1519" s="172" t="str">
        <f>Simulações!CI1519</f>
        <v>SIGSAGPTLRRSSNDL_30W_38IBBRS</v>
      </c>
      <c r="G1519" s="172" t="e">
        <f>Simulações!CN1519</f>
        <v>#N/A</v>
      </c>
      <c r="H1519" s="172" t="str">
        <f>Simulações!CT1519</f>
        <v>Médio I</v>
      </c>
      <c r="I1519" s="172" t="str">
        <f>IF(Simulações!CU1519="","",Simulações!CU1519)</f>
        <v/>
      </c>
      <c r="J1519" s="172" t="str">
        <f>IF(Simulações!CX1519="","",Simulações!CX1519)</f>
        <v/>
      </c>
      <c r="K1519" s="176">
        <f>Simulações!AL1519</f>
        <v>0</v>
      </c>
      <c r="L1519" s="176">
        <f>Simulações!AS1519</f>
        <v>0</v>
      </c>
      <c r="M1519" s="172" t="str">
        <f>IF(Simulações!CY1519="","",Simulações!CY1519)</f>
        <v/>
      </c>
      <c r="N1519" s="172" t="str">
        <f>IF(Simulações!CZ1519="","",Simulações!CZ1519)</f>
        <v/>
      </c>
      <c r="O1519" s="172">
        <v>1</v>
      </c>
    </row>
    <row r="1520" spans="1:15" ht="14.25" customHeight="1" x14ac:dyDescent="0.25">
      <c r="A1520" s="1" t="str">
        <f>Simulações!D1520</f>
        <v>Jornalista Edison Regis</v>
      </c>
      <c r="B1520" s="172" t="str">
        <f>Simulações!DK1520</f>
        <v>Sim</v>
      </c>
      <c r="C1520" s="183">
        <f>Simulações!K1520</f>
        <v>70</v>
      </c>
      <c r="D1520" s="172" t="str">
        <f>Simulações!G1520</f>
        <v>C5</v>
      </c>
      <c r="E1520" s="172" t="e">
        <f>Simulações!CH1520</f>
        <v>#N/A</v>
      </c>
      <c r="F1520" s="172">
        <f>Simulações!CI1520</f>
        <v>0</v>
      </c>
      <c r="G1520" s="172" t="e">
        <f>Simulações!CN1520</f>
        <v>#N/A</v>
      </c>
      <c r="H1520" s="172" t="str">
        <f>Simulações!CT1520</f>
        <v>Médio I</v>
      </c>
      <c r="I1520" s="172" t="str">
        <f>IF(Simulações!CU1520="","",Simulações!CU1520)</f>
        <v/>
      </c>
      <c r="J1520" s="172" t="str">
        <f>IF(Simulações!CX1520="","",Simulações!CX1520)</f>
        <v/>
      </c>
      <c r="K1520" s="176">
        <f>Simulações!AL1520</f>
        <v>0</v>
      </c>
      <c r="L1520" s="176">
        <f>Simulações!AS1520</f>
        <v>0</v>
      </c>
      <c r="M1520" s="172" t="str">
        <f>IF(Simulações!CY1520="","",Simulações!CY1520)</f>
        <v/>
      </c>
      <c r="N1520" s="172" t="str">
        <f>IF(Simulações!CZ1520="","",Simulações!CZ1520)</f>
        <v/>
      </c>
      <c r="O1520" s="172">
        <v>1</v>
      </c>
    </row>
    <row r="1521" spans="1:15" ht="14.25" customHeight="1" x14ac:dyDescent="0.25">
      <c r="A1521" s="1" t="str">
        <f>Simulações!D1521</f>
        <v>Jornalista Edison Regis</v>
      </c>
      <c r="B1521" s="172" t="str">
        <f>Simulações!DK1521</f>
        <v>Sim</v>
      </c>
      <c r="C1521" s="183">
        <f>Simulações!K1521</f>
        <v>70</v>
      </c>
      <c r="D1521" s="172" t="str">
        <f>Simulações!G1521</f>
        <v>C5</v>
      </c>
      <c r="E1521" s="172" t="e">
        <f>Simulações!CH1521</f>
        <v>#N/A</v>
      </c>
      <c r="F1521" s="172">
        <f>Simulações!CI1521</f>
        <v>0</v>
      </c>
      <c r="G1521" s="172" t="e">
        <f>Simulações!CN1521</f>
        <v>#N/A</v>
      </c>
      <c r="H1521" s="172" t="str">
        <f>Simulações!CT1521</f>
        <v>Médio I</v>
      </c>
      <c r="I1521" s="172" t="str">
        <f>IF(Simulações!CU1521="","",Simulações!CU1521)</f>
        <v/>
      </c>
      <c r="J1521" s="172" t="str">
        <f>IF(Simulações!CX1521="","",Simulações!CX1521)</f>
        <v/>
      </c>
      <c r="K1521" s="176">
        <f>Simulações!AL1521</f>
        <v>0</v>
      </c>
      <c r="L1521" s="176">
        <f>Simulações!AS1521</f>
        <v>0</v>
      </c>
      <c r="M1521" s="172" t="str">
        <f>IF(Simulações!CY1521="","",Simulações!CY1521)</f>
        <v/>
      </c>
      <c r="N1521" s="172" t="str">
        <f>IF(Simulações!CZ1521="","",Simulações!CZ1521)</f>
        <v/>
      </c>
      <c r="O1521" s="172">
        <v>1</v>
      </c>
    </row>
    <row r="1522" spans="1:15" ht="14.25" customHeight="1" x14ac:dyDescent="0.25">
      <c r="A1522" s="1" t="str">
        <f>Simulações!D1522</f>
        <v>Jornalista Edison Regis</v>
      </c>
      <c r="B1522" s="172" t="str">
        <f>Simulações!DK1522</f>
        <v>Sim</v>
      </c>
      <c r="C1522" s="183">
        <f>Simulações!K1522</f>
        <v>70</v>
      </c>
      <c r="D1522" s="172" t="str">
        <f>Simulações!G1522</f>
        <v>C5</v>
      </c>
      <c r="E1522" s="172" t="e">
        <f>Simulações!CH1522</f>
        <v>#N/A</v>
      </c>
      <c r="F1522" s="172">
        <f>Simulações!CI1522</f>
        <v>0</v>
      </c>
      <c r="G1522" s="172" t="e">
        <f>Simulações!CN1522</f>
        <v>#N/A</v>
      </c>
      <c r="H1522" s="172" t="str">
        <f>Simulações!CT1522</f>
        <v>Médio I</v>
      </c>
      <c r="I1522" s="172" t="str">
        <f>IF(Simulações!CU1522="","",Simulações!CU1522)</f>
        <v/>
      </c>
      <c r="J1522" s="172" t="str">
        <f>IF(Simulações!CX1522="","",Simulações!CX1522)</f>
        <v/>
      </c>
      <c r="K1522" s="176">
        <f>Simulações!AL1522</f>
        <v>0</v>
      </c>
      <c r="L1522" s="176">
        <f>Simulações!AS1522</f>
        <v>0</v>
      </c>
      <c r="M1522" s="172" t="str">
        <f>IF(Simulações!CY1522="","",Simulações!CY1522)</f>
        <v/>
      </c>
      <c r="N1522" s="172" t="str">
        <f>IF(Simulações!CZ1522="","",Simulações!CZ1522)</f>
        <v/>
      </c>
      <c r="O1522" s="172">
        <v>1</v>
      </c>
    </row>
  </sheetData>
  <pageMargins left="0.511811024" right="0.511811024" top="0.78740157499999996" bottom="0.78740157499999996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521"/>
  <sheetViews>
    <sheetView workbookViewId="0"/>
  </sheetViews>
  <sheetFormatPr defaultColWidth="14.42578125" defaultRowHeight="15" customHeight="1" x14ac:dyDescent="0.25"/>
  <cols>
    <col min="1" max="1" width="11.42578125" customWidth="1"/>
    <col min="2" max="2" width="14.140625" customWidth="1"/>
    <col min="3" max="3" width="13.42578125" customWidth="1"/>
    <col min="4" max="4" width="11.42578125" customWidth="1"/>
    <col min="5" max="5" width="11.140625" customWidth="1"/>
    <col min="6" max="6" width="8.7109375" customWidth="1"/>
    <col min="7" max="7" width="13.42578125" customWidth="1"/>
    <col min="8" max="8" width="13.5703125" customWidth="1"/>
    <col min="9" max="10" width="23.42578125" customWidth="1"/>
    <col min="11" max="11" width="26.5703125" customWidth="1"/>
    <col min="12" max="12" width="24.5703125" customWidth="1"/>
    <col min="13" max="24" width="8.7109375" customWidth="1"/>
  </cols>
  <sheetData>
    <row r="1" spans="1:24" ht="14.25" customHeight="1" x14ac:dyDescent="0.25">
      <c r="A1" s="194" t="s">
        <v>1735</v>
      </c>
      <c r="B1" s="195" t="s">
        <v>144</v>
      </c>
      <c r="D1" s="178"/>
    </row>
    <row r="2" spans="1:24" ht="14.25" customHeight="1" x14ac:dyDescent="0.25">
      <c r="D2" s="178"/>
    </row>
    <row r="3" spans="1:24" ht="14.25" customHeight="1" x14ac:dyDescent="0.25">
      <c r="A3" s="186" t="s">
        <v>1736</v>
      </c>
      <c r="B3" s="186" t="s">
        <v>1710</v>
      </c>
      <c r="C3" s="186" t="s">
        <v>100</v>
      </c>
      <c r="D3" s="186" t="s">
        <v>1737</v>
      </c>
      <c r="E3" s="186" t="s">
        <v>1738</v>
      </c>
      <c r="F3" s="186" t="s">
        <v>112</v>
      </c>
      <c r="G3" s="186" t="s">
        <v>113</v>
      </c>
      <c r="H3" s="186" t="s">
        <v>1739</v>
      </c>
      <c r="I3" s="186" t="s">
        <v>61</v>
      </c>
      <c r="J3" s="186" t="s">
        <v>68</v>
      </c>
      <c r="K3" s="186" t="s">
        <v>1740</v>
      </c>
      <c r="L3" s="186" t="s">
        <v>1741</v>
      </c>
      <c r="M3" s="187" t="s">
        <v>1743</v>
      </c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</row>
    <row r="4" spans="1:24" ht="14.25" customHeight="1" x14ac:dyDescent="0.25">
      <c r="A4" s="188">
        <v>0</v>
      </c>
      <c r="B4" s="188" t="s">
        <v>153</v>
      </c>
      <c r="C4" s="188" t="s">
        <v>1496</v>
      </c>
      <c r="D4" s="188" t="s">
        <v>268</v>
      </c>
      <c r="E4" s="188">
        <v>28</v>
      </c>
      <c r="F4" s="188" t="s">
        <v>1744</v>
      </c>
      <c r="G4" s="188" t="s">
        <v>1745</v>
      </c>
      <c r="H4" s="188" t="s">
        <v>1745</v>
      </c>
      <c r="I4" s="188">
        <v>4</v>
      </c>
      <c r="J4" s="188">
        <v>4</v>
      </c>
      <c r="K4" s="188" t="s">
        <v>1745</v>
      </c>
      <c r="L4" s="188"/>
      <c r="M4" s="189">
        <v>1</v>
      </c>
    </row>
    <row r="5" spans="1:24" ht="14.25" customHeight="1" x14ac:dyDescent="0.25">
      <c r="A5" s="190"/>
      <c r="B5" s="190"/>
      <c r="C5" s="188" t="s">
        <v>1572</v>
      </c>
      <c r="D5" s="188" t="s">
        <v>494</v>
      </c>
      <c r="E5" s="188">
        <v>31</v>
      </c>
      <c r="F5" s="188" t="s">
        <v>1744</v>
      </c>
      <c r="G5" s="188" t="s">
        <v>1745</v>
      </c>
      <c r="H5" s="188" t="s">
        <v>1745</v>
      </c>
      <c r="I5" s="188">
        <v>4</v>
      </c>
      <c r="J5" s="188">
        <v>4</v>
      </c>
      <c r="K5" s="188" t="s">
        <v>1745</v>
      </c>
      <c r="L5" s="188"/>
      <c r="M5" s="189">
        <v>1</v>
      </c>
    </row>
    <row r="6" spans="1:24" ht="14.25" customHeight="1" x14ac:dyDescent="0.25">
      <c r="A6" s="190"/>
      <c r="B6" s="190"/>
      <c r="C6" s="188" t="s">
        <v>1580</v>
      </c>
      <c r="D6" s="188" t="s">
        <v>477</v>
      </c>
      <c r="E6" s="188">
        <v>30</v>
      </c>
      <c r="F6" s="188" t="s">
        <v>1744</v>
      </c>
      <c r="G6" s="188" t="s">
        <v>1745</v>
      </c>
      <c r="H6" s="188" t="s">
        <v>1745</v>
      </c>
      <c r="I6" s="188">
        <v>4</v>
      </c>
      <c r="J6" s="188">
        <v>4</v>
      </c>
      <c r="K6" s="188" t="s">
        <v>1745</v>
      </c>
      <c r="L6" s="188"/>
      <c r="M6" s="189">
        <v>1</v>
      </c>
    </row>
    <row r="7" spans="1:24" ht="14.25" customHeight="1" x14ac:dyDescent="0.25">
      <c r="A7" s="190"/>
      <c r="B7" s="190"/>
      <c r="C7" s="188" t="s">
        <v>1749</v>
      </c>
      <c r="D7" s="188">
        <v>0</v>
      </c>
      <c r="E7" s="188" t="s">
        <v>1749</v>
      </c>
      <c r="F7" s="188" t="s">
        <v>1744</v>
      </c>
      <c r="G7" s="188" t="s">
        <v>1745</v>
      </c>
      <c r="H7" s="188" t="s">
        <v>1745</v>
      </c>
      <c r="I7" s="188">
        <v>0</v>
      </c>
      <c r="J7" s="188">
        <v>0</v>
      </c>
      <c r="K7" s="188" t="s">
        <v>1745</v>
      </c>
      <c r="L7" s="188"/>
      <c r="M7" s="189">
        <v>3</v>
      </c>
    </row>
    <row r="8" spans="1:24" ht="14.25" customHeight="1" x14ac:dyDescent="0.25">
      <c r="A8" s="190"/>
      <c r="B8" s="188" t="s">
        <v>160</v>
      </c>
      <c r="C8" s="188" t="s">
        <v>1749</v>
      </c>
      <c r="D8" s="188">
        <v>0</v>
      </c>
      <c r="E8" s="188">
        <v>0</v>
      </c>
      <c r="F8" s="188" t="s">
        <v>1744</v>
      </c>
      <c r="G8" s="188" t="s">
        <v>1745</v>
      </c>
      <c r="H8" s="188" t="s">
        <v>1745</v>
      </c>
      <c r="I8" s="188">
        <v>4</v>
      </c>
      <c r="J8" s="188">
        <v>4</v>
      </c>
      <c r="K8" s="188" t="s">
        <v>1745</v>
      </c>
      <c r="L8" s="188"/>
      <c r="M8" s="189">
        <v>3</v>
      </c>
    </row>
    <row r="9" spans="1:24" ht="14.25" customHeight="1" x14ac:dyDescent="0.25">
      <c r="A9" s="190"/>
      <c r="B9" s="190"/>
      <c r="C9" s="190"/>
      <c r="D9" s="190"/>
      <c r="E9" s="188" t="s">
        <v>1749</v>
      </c>
      <c r="F9" s="188" t="s">
        <v>169</v>
      </c>
      <c r="G9" s="188" t="s">
        <v>1745</v>
      </c>
      <c r="H9" s="188" t="s">
        <v>1745</v>
      </c>
      <c r="I9" s="188">
        <v>0</v>
      </c>
      <c r="J9" s="188">
        <v>0</v>
      </c>
      <c r="K9" s="188" t="s">
        <v>1745</v>
      </c>
      <c r="L9" s="188"/>
      <c r="M9" s="189">
        <v>3</v>
      </c>
    </row>
    <row r="10" spans="1:24" ht="14.25" customHeight="1" x14ac:dyDescent="0.25">
      <c r="A10" s="188">
        <v>30</v>
      </c>
      <c r="B10" s="188" t="s">
        <v>136</v>
      </c>
      <c r="C10" s="188" t="s">
        <v>1496</v>
      </c>
      <c r="D10" s="188" t="s">
        <v>268</v>
      </c>
      <c r="E10" s="188">
        <v>28</v>
      </c>
      <c r="F10" s="188" t="s">
        <v>1744</v>
      </c>
      <c r="G10" s="188" t="s">
        <v>1745</v>
      </c>
      <c r="H10" s="188" t="s">
        <v>1745</v>
      </c>
      <c r="I10" s="188">
        <v>0</v>
      </c>
      <c r="J10" s="188">
        <v>0</v>
      </c>
      <c r="K10" s="188" t="s">
        <v>1745</v>
      </c>
      <c r="L10" s="188"/>
      <c r="M10" s="189">
        <v>2</v>
      </c>
    </row>
    <row r="11" spans="1:24" ht="14.25" customHeight="1" x14ac:dyDescent="0.25">
      <c r="A11" s="190"/>
      <c r="B11" s="190"/>
      <c r="C11" s="188" t="s">
        <v>1572</v>
      </c>
      <c r="D11" s="188" t="s">
        <v>271</v>
      </c>
      <c r="E11" s="188">
        <v>22.5</v>
      </c>
      <c r="F11" s="188" t="s">
        <v>1744</v>
      </c>
      <c r="G11" s="188" t="s">
        <v>1745</v>
      </c>
      <c r="H11" s="188" t="s">
        <v>1745</v>
      </c>
      <c r="I11" s="188">
        <v>0</v>
      </c>
      <c r="J11" s="188">
        <v>0</v>
      </c>
      <c r="K11" s="188" t="s">
        <v>1745</v>
      </c>
      <c r="L11" s="188"/>
      <c r="M11" s="189">
        <v>1</v>
      </c>
    </row>
    <row r="12" spans="1:24" ht="14.25" customHeight="1" x14ac:dyDescent="0.25">
      <c r="A12" s="190"/>
      <c r="B12" s="190"/>
      <c r="C12" s="190"/>
      <c r="D12" s="188" t="s">
        <v>494</v>
      </c>
      <c r="E12" s="188">
        <v>31</v>
      </c>
      <c r="F12" s="188" t="s">
        <v>1744</v>
      </c>
      <c r="G12" s="188" t="s">
        <v>1745</v>
      </c>
      <c r="H12" s="188" t="s">
        <v>1745</v>
      </c>
      <c r="I12" s="188">
        <v>0</v>
      </c>
      <c r="J12" s="188">
        <v>0</v>
      </c>
      <c r="K12" s="188" t="s">
        <v>1745</v>
      </c>
      <c r="L12" s="188"/>
      <c r="M12" s="189">
        <v>1</v>
      </c>
    </row>
    <row r="13" spans="1:24" ht="14.25" customHeight="1" x14ac:dyDescent="0.25">
      <c r="A13" s="190"/>
      <c r="B13" s="190"/>
      <c r="C13" s="188" t="s">
        <v>1580</v>
      </c>
      <c r="D13" s="188" t="s">
        <v>477</v>
      </c>
      <c r="E13" s="188">
        <v>30</v>
      </c>
      <c r="F13" s="188" t="s">
        <v>1744</v>
      </c>
      <c r="G13" s="188" t="s">
        <v>1745</v>
      </c>
      <c r="H13" s="188" t="s">
        <v>1745</v>
      </c>
      <c r="I13" s="188">
        <v>0</v>
      </c>
      <c r="J13" s="188">
        <v>0</v>
      </c>
      <c r="K13" s="188" t="s">
        <v>1745</v>
      </c>
      <c r="L13" s="188"/>
      <c r="M13" s="189">
        <v>1</v>
      </c>
    </row>
    <row r="14" spans="1:24" ht="14.25" customHeight="1" x14ac:dyDescent="0.25">
      <c r="A14" s="190"/>
      <c r="B14" s="190"/>
      <c r="C14" s="188" t="s">
        <v>1749</v>
      </c>
      <c r="D14" s="188">
        <v>0</v>
      </c>
      <c r="E14" s="188">
        <v>0</v>
      </c>
      <c r="F14" s="188" t="s">
        <v>479</v>
      </c>
      <c r="G14" s="188" t="s">
        <v>1745</v>
      </c>
      <c r="H14" s="188" t="s">
        <v>1745</v>
      </c>
      <c r="I14" s="188">
        <v>0</v>
      </c>
      <c r="J14" s="188">
        <v>0</v>
      </c>
      <c r="K14" s="188" t="s">
        <v>1745</v>
      </c>
      <c r="L14" s="188"/>
      <c r="M14" s="189">
        <v>1</v>
      </c>
    </row>
    <row r="15" spans="1:24" ht="14.25" customHeight="1" x14ac:dyDescent="0.25">
      <c r="A15" s="190"/>
      <c r="B15" s="190"/>
      <c r="C15" s="190"/>
      <c r="D15" s="190"/>
      <c r="E15" s="190"/>
      <c r="F15" s="188" t="s">
        <v>142</v>
      </c>
      <c r="G15" s="188" t="s">
        <v>1745</v>
      </c>
      <c r="H15" s="188" t="s">
        <v>1745</v>
      </c>
      <c r="I15" s="188">
        <v>0</v>
      </c>
      <c r="J15" s="188">
        <v>0</v>
      </c>
      <c r="K15" s="188" t="s">
        <v>1745</v>
      </c>
      <c r="L15" s="188"/>
      <c r="M15" s="189">
        <v>3</v>
      </c>
    </row>
    <row r="16" spans="1:24" ht="14.25" customHeight="1" x14ac:dyDescent="0.25">
      <c r="A16" s="190"/>
      <c r="B16" s="190"/>
      <c r="C16" s="190"/>
      <c r="D16" s="190"/>
      <c r="E16" s="188" t="s">
        <v>1749</v>
      </c>
      <c r="F16" s="188" t="s">
        <v>479</v>
      </c>
      <c r="G16" s="188" t="s">
        <v>1745</v>
      </c>
      <c r="H16" s="188" t="s">
        <v>1745</v>
      </c>
      <c r="I16" s="188">
        <v>0</v>
      </c>
      <c r="J16" s="188">
        <v>0</v>
      </c>
      <c r="K16" s="188" t="s">
        <v>1745</v>
      </c>
      <c r="L16" s="188"/>
      <c r="M16" s="189">
        <v>2</v>
      </c>
    </row>
    <row r="17" spans="1:13" ht="14.25" customHeight="1" x14ac:dyDescent="0.25">
      <c r="A17" s="190"/>
      <c r="B17" s="190"/>
      <c r="C17" s="190"/>
      <c r="D17" s="190"/>
      <c r="E17" s="190"/>
      <c r="F17" s="190"/>
      <c r="G17" s="190"/>
      <c r="H17" s="190"/>
      <c r="I17" s="188">
        <v>2</v>
      </c>
      <c r="J17" s="188">
        <v>0</v>
      </c>
      <c r="K17" s="188" t="s">
        <v>1745</v>
      </c>
      <c r="L17" s="188"/>
      <c r="M17" s="189">
        <v>3</v>
      </c>
    </row>
    <row r="18" spans="1:13" ht="14.25" customHeight="1" x14ac:dyDescent="0.25">
      <c r="A18" s="190"/>
      <c r="B18" s="190"/>
      <c r="C18" s="190"/>
      <c r="D18" s="188" t="s">
        <v>273</v>
      </c>
      <c r="E18" s="188" t="s">
        <v>1749</v>
      </c>
      <c r="F18" s="188" t="s">
        <v>1744</v>
      </c>
      <c r="G18" s="188" t="s">
        <v>1745</v>
      </c>
      <c r="H18" s="188" t="s">
        <v>1745</v>
      </c>
      <c r="I18" s="188">
        <v>0</v>
      </c>
      <c r="J18" s="188">
        <v>0</v>
      </c>
      <c r="K18" s="188" t="s">
        <v>1745</v>
      </c>
      <c r="L18" s="188"/>
      <c r="M18" s="189">
        <v>1</v>
      </c>
    </row>
    <row r="19" spans="1:13" ht="14.25" customHeight="1" x14ac:dyDescent="0.25">
      <c r="A19" s="190"/>
      <c r="B19" s="188" t="s">
        <v>153</v>
      </c>
      <c r="C19" s="188" t="s">
        <v>1749</v>
      </c>
      <c r="D19" s="188">
        <v>0</v>
      </c>
      <c r="E19" s="188" t="s">
        <v>1749</v>
      </c>
      <c r="F19" s="188" t="s">
        <v>479</v>
      </c>
      <c r="G19" s="188" t="s">
        <v>1745</v>
      </c>
      <c r="H19" s="188" t="s">
        <v>1745</v>
      </c>
      <c r="I19" s="188">
        <v>0</v>
      </c>
      <c r="J19" s="188">
        <v>0</v>
      </c>
      <c r="K19" s="188" t="s">
        <v>1745</v>
      </c>
      <c r="L19" s="188"/>
      <c r="M19" s="189">
        <v>6</v>
      </c>
    </row>
    <row r="20" spans="1:13" ht="14.25" customHeight="1" x14ac:dyDescent="0.25">
      <c r="A20" s="190"/>
      <c r="B20" s="190"/>
      <c r="C20" s="190"/>
      <c r="D20" s="190"/>
      <c r="E20" s="190"/>
      <c r="F20" s="188" t="s">
        <v>142</v>
      </c>
      <c r="G20" s="188" t="s">
        <v>1745</v>
      </c>
      <c r="H20" s="188" t="s">
        <v>1745</v>
      </c>
      <c r="I20" s="188">
        <v>2</v>
      </c>
      <c r="J20" s="188">
        <v>0</v>
      </c>
      <c r="K20" s="188" t="s">
        <v>1745</v>
      </c>
      <c r="L20" s="188"/>
      <c r="M20" s="189">
        <v>3</v>
      </c>
    </row>
    <row r="21" spans="1:13" ht="14.25" customHeight="1" x14ac:dyDescent="0.25">
      <c r="A21" s="190"/>
      <c r="B21" s="188" t="s">
        <v>160</v>
      </c>
      <c r="C21" s="188" t="s">
        <v>1749</v>
      </c>
      <c r="D21" s="188">
        <v>0</v>
      </c>
      <c r="E21" s="188" t="s">
        <v>1749</v>
      </c>
      <c r="F21" s="188" t="s">
        <v>479</v>
      </c>
      <c r="G21" s="188" t="s">
        <v>1745</v>
      </c>
      <c r="H21" s="188" t="s">
        <v>1745</v>
      </c>
      <c r="I21" s="188">
        <v>0</v>
      </c>
      <c r="J21" s="188">
        <v>0</v>
      </c>
      <c r="K21" s="188" t="s">
        <v>1745</v>
      </c>
      <c r="L21" s="188"/>
      <c r="M21" s="189">
        <v>3</v>
      </c>
    </row>
    <row r="22" spans="1:13" ht="14.25" customHeight="1" x14ac:dyDescent="0.25">
      <c r="A22" s="190"/>
      <c r="B22" s="188" t="s">
        <v>157</v>
      </c>
      <c r="C22" s="188" t="s">
        <v>1496</v>
      </c>
      <c r="D22" s="188" t="s">
        <v>268</v>
      </c>
      <c r="E22" s="188">
        <v>28</v>
      </c>
      <c r="F22" s="188" t="s">
        <v>479</v>
      </c>
      <c r="G22" s="188" t="s">
        <v>1745</v>
      </c>
      <c r="H22" s="188" t="s">
        <v>1745</v>
      </c>
      <c r="I22" s="188">
        <v>6</v>
      </c>
      <c r="J22" s="188">
        <v>0</v>
      </c>
      <c r="K22" s="188" t="s">
        <v>1745</v>
      </c>
      <c r="L22" s="188"/>
      <c r="M22" s="189">
        <v>1</v>
      </c>
    </row>
    <row r="23" spans="1:13" ht="14.25" customHeight="1" x14ac:dyDescent="0.25">
      <c r="A23" s="190"/>
      <c r="B23" s="190"/>
      <c r="C23" s="188" t="s">
        <v>1572</v>
      </c>
      <c r="D23" s="188" t="s">
        <v>271</v>
      </c>
      <c r="E23" s="188">
        <v>22.5</v>
      </c>
      <c r="F23" s="188" t="s">
        <v>479</v>
      </c>
      <c r="G23" s="188" t="s">
        <v>1745</v>
      </c>
      <c r="H23" s="188" t="s">
        <v>1745</v>
      </c>
      <c r="I23" s="188">
        <v>6</v>
      </c>
      <c r="J23" s="188">
        <v>0</v>
      </c>
      <c r="K23" s="188" t="s">
        <v>1745</v>
      </c>
      <c r="L23" s="188"/>
      <c r="M23" s="189">
        <v>1</v>
      </c>
    </row>
    <row r="24" spans="1:13" ht="14.25" customHeight="1" x14ac:dyDescent="0.25">
      <c r="A24" s="190"/>
      <c r="B24" s="190"/>
      <c r="C24" s="188" t="s">
        <v>1580</v>
      </c>
      <c r="D24" s="188" t="s">
        <v>477</v>
      </c>
      <c r="E24" s="188">
        <v>30</v>
      </c>
      <c r="F24" s="188" t="s">
        <v>479</v>
      </c>
      <c r="G24" s="188" t="s">
        <v>1745</v>
      </c>
      <c r="H24" s="188" t="s">
        <v>1745</v>
      </c>
      <c r="I24" s="188">
        <v>6</v>
      </c>
      <c r="J24" s="188">
        <v>0</v>
      </c>
      <c r="K24" s="188" t="s">
        <v>1745</v>
      </c>
      <c r="L24" s="188"/>
      <c r="M24" s="189">
        <v>1</v>
      </c>
    </row>
    <row r="25" spans="1:13" ht="14.25" customHeight="1" x14ac:dyDescent="0.25">
      <c r="A25" s="190"/>
      <c r="B25" s="190"/>
      <c r="C25" s="188" t="s">
        <v>1749</v>
      </c>
      <c r="D25" s="188">
        <v>0</v>
      </c>
      <c r="E25" s="188" t="s">
        <v>1749</v>
      </c>
      <c r="F25" s="188" t="s">
        <v>479</v>
      </c>
      <c r="G25" s="188" t="s">
        <v>1745</v>
      </c>
      <c r="H25" s="188" t="s">
        <v>1745</v>
      </c>
      <c r="I25" s="188">
        <v>0</v>
      </c>
      <c r="J25" s="188">
        <v>0</v>
      </c>
      <c r="K25" s="188" t="s">
        <v>1745</v>
      </c>
      <c r="L25" s="188"/>
      <c r="M25" s="189">
        <v>3</v>
      </c>
    </row>
    <row r="26" spans="1:13" ht="14.25" customHeight="1" x14ac:dyDescent="0.25">
      <c r="A26" s="188">
        <v>40</v>
      </c>
      <c r="B26" s="188" t="s">
        <v>136</v>
      </c>
      <c r="C26" s="188" t="s">
        <v>1496</v>
      </c>
      <c r="D26" s="188" t="s">
        <v>487</v>
      </c>
      <c r="E26" s="188">
        <v>17</v>
      </c>
      <c r="F26" s="188" t="s">
        <v>169</v>
      </c>
      <c r="G26" s="188" t="s">
        <v>1745</v>
      </c>
      <c r="H26" s="188" t="s">
        <v>1745</v>
      </c>
      <c r="I26" s="188">
        <v>4</v>
      </c>
      <c r="J26" s="188">
        <v>0</v>
      </c>
      <c r="K26" s="188" t="s">
        <v>1745</v>
      </c>
      <c r="L26" s="188"/>
      <c r="M26" s="189">
        <v>1</v>
      </c>
    </row>
    <row r="27" spans="1:13" ht="14.25" customHeight="1" x14ac:dyDescent="0.25">
      <c r="A27" s="190"/>
      <c r="B27" s="190"/>
      <c r="C27" s="188" t="s">
        <v>1572</v>
      </c>
      <c r="D27" s="188" t="s">
        <v>271</v>
      </c>
      <c r="E27" s="188">
        <v>22.5</v>
      </c>
      <c r="F27" s="188" t="s">
        <v>169</v>
      </c>
      <c r="G27" s="188" t="s">
        <v>1745</v>
      </c>
      <c r="H27" s="188" t="s">
        <v>1745</v>
      </c>
      <c r="I27" s="188">
        <v>4</v>
      </c>
      <c r="J27" s="188">
        <v>0</v>
      </c>
      <c r="K27" s="188" t="s">
        <v>1745</v>
      </c>
      <c r="L27" s="188"/>
      <c r="M27" s="189">
        <v>1</v>
      </c>
    </row>
    <row r="28" spans="1:13" ht="14.25" customHeight="1" x14ac:dyDescent="0.25">
      <c r="A28" s="190"/>
      <c r="B28" s="190"/>
      <c r="C28" s="188" t="s">
        <v>1580</v>
      </c>
      <c r="D28" s="188" t="s">
        <v>477</v>
      </c>
      <c r="E28" s="188">
        <v>30</v>
      </c>
      <c r="F28" s="188" t="s">
        <v>169</v>
      </c>
      <c r="G28" s="188" t="s">
        <v>1745</v>
      </c>
      <c r="H28" s="188" t="s">
        <v>1745</v>
      </c>
      <c r="I28" s="188">
        <v>4</v>
      </c>
      <c r="J28" s="188">
        <v>0</v>
      </c>
      <c r="K28" s="188" t="s">
        <v>1745</v>
      </c>
      <c r="L28" s="188"/>
      <c r="M28" s="189">
        <v>1</v>
      </c>
    </row>
    <row r="29" spans="1:13" ht="14.25" customHeight="1" x14ac:dyDescent="0.25">
      <c r="A29" s="190"/>
      <c r="B29" s="190"/>
      <c r="C29" s="188" t="s">
        <v>1749</v>
      </c>
      <c r="D29" s="188">
        <v>0</v>
      </c>
      <c r="E29" s="188" t="s">
        <v>1749</v>
      </c>
      <c r="F29" s="188" t="s">
        <v>501</v>
      </c>
      <c r="G29" s="188" t="s">
        <v>1745</v>
      </c>
      <c r="H29" s="188" t="s">
        <v>1745</v>
      </c>
      <c r="I29" s="188">
        <v>0</v>
      </c>
      <c r="J29" s="188">
        <v>2</v>
      </c>
      <c r="K29" s="188" t="s">
        <v>1745</v>
      </c>
      <c r="L29" s="188"/>
      <c r="M29" s="189">
        <v>3</v>
      </c>
    </row>
    <row r="30" spans="1:13" ht="14.25" customHeight="1" x14ac:dyDescent="0.25">
      <c r="A30" s="190"/>
      <c r="B30" s="188" t="s">
        <v>153</v>
      </c>
      <c r="C30" s="188" t="s">
        <v>1749</v>
      </c>
      <c r="D30" s="188">
        <v>0</v>
      </c>
      <c r="E30" s="188">
        <v>0</v>
      </c>
      <c r="F30" s="188" t="s">
        <v>142</v>
      </c>
      <c r="G30" s="188" t="s">
        <v>1745</v>
      </c>
      <c r="H30" s="188" t="s">
        <v>1745</v>
      </c>
      <c r="I30" s="188">
        <v>0</v>
      </c>
      <c r="J30" s="188">
        <v>0</v>
      </c>
      <c r="K30" s="188" t="s">
        <v>1745</v>
      </c>
      <c r="L30" s="188"/>
      <c r="M30" s="189">
        <v>3</v>
      </c>
    </row>
    <row r="31" spans="1:13" ht="14.25" customHeight="1" x14ac:dyDescent="0.25">
      <c r="A31" s="190"/>
      <c r="B31" s="188" t="s">
        <v>160</v>
      </c>
      <c r="C31" s="188" t="s">
        <v>1496</v>
      </c>
      <c r="D31" s="188" t="s">
        <v>268</v>
      </c>
      <c r="E31" s="188">
        <v>28</v>
      </c>
      <c r="F31" s="188" t="s">
        <v>142</v>
      </c>
      <c r="G31" s="188" t="s">
        <v>1745</v>
      </c>
      <c r="H31" s="188" t="s">
        <v>1745</v>
      </c>
      <c r="I31" s="188">
        <v>2</v>
      </c>
      <c r="J31" s="188">
        <v>0</v>
      </c>
      <c r="K31" s="188" t="s">
        <v>1745</v>
      </c>
      <c r="L31" s="188"/>
      <c r="M31" s="189">
        <v>1</v>
      </c>
    </row>
    <row r="32" spans="1:13" ht="14.25" customHeight="1" x14ac:dyDescent="0.25">
      <c r="A32" s="190"/>
      <c r="B32" s="190"/>
      <c r="C32" s="190"/>
      <c r="D32" s="188" t="s">
        <v>493</v>
      </c>
      <c r="E32" s="188">
        <v>35</v>
      </c>
      <c r="F32" s="188" t="s">
        <v>142</v>
      </c>
      <c r="G32" s="188" t="s">
        <v>1745</v>
      </c>
      <c r="H32" s="188" t="s">
        <v>1745</v>
      </c>
      <c r="I32" s="188">
        <v>2</v>
      </c>
      <c r="J32" s="188">
        <v>0</v>
      </c>
      <c r="K32" s="188" t="s">
        <v>1745</v>
      </c>
      <c r="L32" s="188"/>
      <c r="M32" s="189">
        <v>2</v>
      </c>
    </row>
    <row r="33" spans="1:13" ht="14.25" customHeight="1" x14ac:dyDescent="0.25">
      <c r="A33" s="190"/>
      <c r="B33" s="190"/>
      <c r="C33" s="190"/>
      <c r="D33" s="188" t="s">
        <v>259</v>
      </c>
      <c r="E33" s="188">
        <v>44</v>
      </c>
      <c r="F33" s="188" t="s">
        <v>142</v>
      </c>
      <c r="G33" s="188" t="s">
        <v>1745</v>
      </c>
      <c r="H33" s="188" t="s">
        <v>1745</v>
      </c>
      <c r="I33" s="188">
        <v>2</v>
      </c>
      <c r="J33" s="188">
        <v>0</v>
      </c>
      <c r="K33" s="188" t="s">
        <v>1745</v>
      </c>
      <c r="L33" s="188"/>
      <c r="M33" s="189">
        <v>1</v>
      </c>
    </row>
    <row r="34" spans="1:13" ht="14.25" customHeight="1" x14ac:dyDescent="0.25">
      <c r="A34" s="190"/>
      <c r="B34" s="190"/>
      <c r="C34" s="188" t="s">
        <v>1572</v>
      </c>
      <c r="D34" s="188" t="s">
        <v>494</v>
      </c>
      <c r="E34" s="188">
        <v>31</v>
      </c>
      <c r="F34" s="188" t="s">
        <v>142</v>
      </c>
      <c r="G34" s="188" t="s">
        <v>1745</v>
      </c>
      <c r="H34" s="188" t="s">
        <v>1745</v>
      </c>
      <c r="I34" s="188">
        <v>2</v>
      </c>
      <c r="J34" s="188">
        <v>0</v>
      </c>
      <c r="K34" s="188" t="s">
        <v>1745</v>
      </c>
      <c r="L34" s="188"/>
      <c r="M34" s="189">
        <v>3</v>
      </c>
    </row>
    <row r="35" spans="1:13" ht="14.25" customHeight="1" x14ac:dyDescent="0.25">
      <c r="A35" s="190"/>
      <c r="B35" s="190"/>
      <c r="C35" s="190"/>
      <c r="D35" s="188" t="s">
        <v>164</v>
      </c>
      <c r="E35" s="188">
        <v>39</v>
      </c>
      <c r="F35" s="188" t="s">
        <v>142</v>
      </c>
      <c r="G35" s="188" t="s">
        <v>1745</v>
      </c>
      <c r="H35" s="188" t="s">
        <v>1745</v>
      </c>
      <c r="I35" s="188">
        <v>2</v>
      </c>
      <c r="J35" s="188">
        <v>0</v>
      </c>
      <c r="K35" s="188" t="s">
        <v>1745</v>
      </c>
      <c r="L35" s="188"/>
      <c r="M35" s="189">
        <v>1</v>
      </c>
    </row>
    <row r="36" spans="1:13" ht="14.25" customHeight="1" x14ac:dyDescent="0.25">
      <c r="A36" s="190"/>
      <c r="B36" s="190"/>
      <c r="C36" s="188" t="s">
        <v>1580</v>
      </c>
      <c r="D36" s="188" t="s">
        <v>477</v>
      </c>
      <c r="E36" s="188">
        <v>30</v>
      </c>
      <c r="F36" s="188" t="s">
        <v>142</v>
      </c>
      <c r="G36" s="188" t="s">
        <v>1745</v>
      </c>
      <c r="H36" s="188" t="s">
        <v>1745</v>
      </c>
      <c r="I36" s="188">
        <v>2</v>
      </c>
      <c r="J36" s="188">
        <v>0</v>
      </c>
      <c r="K36" s="188" t="s">
        <v>1745</v>
      </c>
      <c r="L36" s="188"/>
      <c r="M36" s="189">
        <v>3</v>
      </c>
    </row>
    <row r="37" spans="1:13" ht="14.25" customHeight="1" x14ac:dyDescent="0.25">
      <c r="A37" s="190"/>
      <c r="B37" s="190"/>
      <c r="C37" s="190"/>
      <c r="D37" s="188" t="s">
        <v>495</v>
      </c>
      <c r="E37" s="188">
        <v>40</v>
      </c>
      <c r="F37" s="188" t="s">
        <v>142</v>
      </c>
      <c r="G37" s="188" t="s">
        <v>1745</v>
      </c>
      <c r="H37" s="188" t="s">
        <v>1745</v>
      </c>
      <c r="I37" s="188">
        <v>2</v>
      </c>
      <c r="J37" s="188">
        <v>0</v>
      </c>
      <c r="K37" s="188" t="s">
        <v>1745</v>
      </c>
      <c r="L37" s="188"/>
      <c r="M37" s="189">
        <v>1</v>
      </c>
    </row>
    <row r="38" spans="1:13" ht="14.25" customHeight="1" x14ac:dyDescent="0.25">
      <c r="A38" s="190"/>
      <c r="B38" s="190"/>
      <c r="C38" s="188" t="s">
        <v>1749</v>
      </c>
      <c r="D38" s="188">
        <v>0</v>
      </c>
      <c r="E38" s="188">
        <v>0</v>
      </c>
      <c r="F38" s="188" t="s">
        <v>142</v>
      </c>
      <c r="G38" s="188" t="s">
        <v>1745</v>
      </c>
      <c r="H38" s="188" t="s">
        <v>1745</v>
      </c>
      <c r="I38" s="188">
        <v>0</v>
      </c>
      <c r="J38" s="188">
        <v>0</v>
      </c>
      <c r="K38" s="188" t="s">
        <v>1745</v>
      </c>
      <c r="L38" s="188"/>
      <c r="M38" s="189">
        <v>2</v>
      </c>
    </row>
    <row r="39" spans="1:13" ht="14.25" customHeight="1" x14ac:dyDescent="0.25">
      <c r="A39" s="190"/>
      <c r="B39" s="190"/>
      <c r="C39" s="190"/>
      <c r="D39" s="190"/>
      <c r="E39" s="188" t="s">
        <v>1749</v>
      </c>
      <c r="F39" s="188" t="s">
        <v>142</v>
      </c>
      <c r="G39" s="188" t="s">
        <v>1745</v>
      </c>
      <c r="H39" s="188" t="s">
        <v>1745</v>
      </c>
      <c r="I39" s="188">
        <v>0</v>
      </c>
      <c r="J39" s="188">
        <v>0</v>
      </c>
      <c r="K39" s="188" t="s">
        <v>1745</v>
      </c>
      <c r="L39" s="188"/>
      <c r="M39" s="189">
        <v>1</v>
      </c>
    </row>
    <row r="40" spans="1:13" ht="14.25" customHeight="1" x14ac:dyDescent="0.25">
      <c r="A40" s="190"/>
      <c r="B40" s="188" t="s">
        <v>157</v>
      </c>
      <c r="C40" s="188" t="s">
        <v>1496</v>
      </c>
      <c r="D40" s="188" t="s">
        <v>487</v>
      </c>
      <c r="E40" s="188">
        <v>17</v>
      </c>
      <c r="F40" s="188" t="s">
        <v>540</v>
      </c>
      <c r="G40" s="188" t="s">
        <v>1745</v>
      </c>
      <c r="H40" s="188" t="s">
        <v>1745</v>
      </c>
      <c r="I40" s="188">
        <v>2</v>
      </c>
      <c r="J40" s="188">
        <v>0</v>
      </c>
      <c r="K40" s="188" t="s">
        <v>1745</v>
      </c>
      <c r="L40" s="188"/>
      <c r="M40" s="189">
        <v>1</v>
      </c>
    </row>
    <row r="41" spans="1:13" ht="14.25" customHeight="1" x14ac:dyDescent="0.25">
      <c r="A41" s="190"/>
      <c r="B41" s="190"/>
      <c r="C41" s="190"/>
      <c r="D41" s="190"/>
      <c r="E41" s="190"/>
      <c r="F41" s="188" t="s">
        <v>142</v>
      </c>
      <c r="G41" s="188" t="s">
        <v>1745</v>
      </c>
      <c r="H41" s="188" t="s">
        <v>1745</v>
      </c>
      <c r="I41" s="188">
        <v>0</v>
      </c>
      <c r="J41" s="188">
        <v>0</v>
      </c>
      <c r="K41" s="188" t="s">
        <v>1745</v>
      </c>
      <c r="L41" s="188"/>
      <c r="M41" s="189">
        <v>1</v>
      </c>
    </row>
    <row r="42" spans="1:13" ht="14.25" customHeight="1" x14ac:dyDescent="0.25">
      <c r="A42" s="190"/>
      <c r="B42" s="190"/>
      <c r="C42" s="190"/>
      <c r="D42" s="190"/>
      <c r="E42" s="190"/>
      <c r="F42" s="190"/>
      <c r="G42" s="190"/>
      <c r="H42" s="190"/>
      <c r="I42" s="188">
        <v>2</v>
      </c>
      <c r="J42" s="188">
        <v>0</v>
      </c>
      <c r="K42" s="188" t="s">
        <v>1745</v>
      </c>
      <c r="L42" s="188"/>
      <c r="M42" s="189">
        <v>1</v>
      </c>
    </row>
    <row r="43" spans="1:13" ht="14.25" customHeight="1" x14ac:dyDescent="0.25">
      <c r="A43" s="190"/>
      <c r="B43" s="190"/>
      <c r="C43" s="190"/>
      <c r="D43" s="188" t="s">
        <v>268</v>
      </c>
      <c r="E43" s="188">
        <v>28</v>
      </c>
      <c r="F43" s="188" t="s">
        <v>501</v>
      </c>
      <c r="G43" s="188" t="s">
        <v>1745</v>
      </c>
      <c r="H43" s="188" t="s">
        <v>1745</v>
      </c>
      <c r="I43" s="188">
        <v>2</v>
      </c>
      <c r="J43" s="188">
        <v>0</v>
      </c>
      <c r="K43" s="188" t="s">
        <v>1745</v>
      </c>
      <c r="L43" s="188"/>
      <c r="M43" s="189">
        <v>1</v>
      </c>
    </row>
    <row r="44" spans="1:13" ht="14.25" customHeight="1" x14ac:dyDescent="0.25">
      <c r="A44" s="190"/>
      <c r="B44" s="190"/>
      <c r="C44" s="190"/>
      <c r="D44" s="190"/>
      <c r="E44" s="190"/>
      <c r="F44" s="188" t="s">
        <v>142</v>
      </c>
      <c r="G44" s="188" t="s">
        <v>1745</v>
      </c>
      <c r="H44" s="188" t="s">
        <v>1745</v>
      </c>
      <c r="I44" s="188">
        <v>2</v>
      </c>
      <c r="J44" s="188">
        <v>0</v>
      </c>
      <c r="K44" s="188" t="s">
        <v>1745</v>
      </c>
      <c r="L44" s="188"/>
      <c r="M44" s="189">
        <v>3</v>
      </c>
    </row>
    <row r="45" spans="1:13" ht="14.25" customHeight="1" x14ac:dyDescent="0.25">
      <c r="A45" s="190"/>
      <c r="B45" s="190"/>
      <c r="C45" s="190"/>
      <c r="D45" s="188" t="s">
        <v>493</v>
      </c>
      <c r="E45" s="188">
        <v>35</v>
      </c>
      <c r="F45" s="188" t="s">
        <v>142</v>
      </c>
      <c r="G45" s="188" t="s">
        <v>1745</v>
      </c>
      <c r="H45" s="188" t="s">
        <v>1745</v>
      </c>
      <c r="I45" s="188">
        <v>0</v>
      </c>
      <c r="J45" s="188">
        <v>0</v>
      </c>
      <c r="K45" s="188" t="s">
        <v>1745</v>
      </c>
      <c r="L45" s="188"/>
      <c r="M45" s="189">
        <v>1</v>
      </c>
    </row>
    <row r="46" spans="1:13" ht="14.25" customHeight="1" x14ac:dyDescent="0.25">
      <c r="A46" s="190"/>
      <c r="B46" s="190"/>
      <c r="C46" s="188" t="s">
        <v>1572</v>
      </c>
      <c r="D46" s="188" t="s">
        <v>271</v>
      </c>
      <c r="E46" s="188">
        <v>22.5</v>
      </c>
      <c r="F46" s="188" t="s">
        <v>501</v>
      </c>
      <c r="G46" s="188" t="s">
        <v>1745</v>
      </c>
      <c r="H46" s="188" t="s">
        <v>1745</v>
      </c>
      <c r="I46" s="188">
        <v>2</v>
      </c>
      <c r="J46" s="188">
        <v>0</v>
      </c>
      <c r="K46" s="188" t="s">
        <v>1745</v>
      </c>
      <c r="L46" s="188"/>
      <c r="M46" s="189">
        <v>1</v>
      </c>
    </row>
    <row r="47" spans="1:13" ht="14.25" customHeight="1" x14ac:dyDescent="0.25">
      <c r="A47" s="190"/>
      <c r="B47" s="190"/>
      <c r="C47" s="190"/>
      <c r="D47" s="190"/>
      <c r="E47" s="190"/>
      <c r="F47" s="188" t="s">
        <v>540</v>
      </c>
      <c r="G47" s="188" t="s">
        <v>1745</v>
      </c>
      <c r="H47" s="188" t="s">
        <v>1745</v>
      </c>
      <c r="I47" s="188">
        <v>2</v>
      </c>
      <c r="J47" s="188">
        <v>0</v>
      </c>
      <c r="K47" s="188" t="s">
        <v>1745</v>
      </c>
      <c r="L47" s="188"/>
      <c r="M47" s="189">
        <v>1</v>
      </c>
    </row>
    <row r="48" spans="1:13" ht="14.25" customHeight="1" x14ac:dyDescent="0.25">
      <c r="A48" s="190"/>
      <c r="B48" s="190"/>
      <c r="C48" s="190"/>
      <c r="D48" s="190"/>
      <c r="E48" s="190"/>
      <c r="F48" s="188" t="s">
        <v>142</v>
      </c>
      <c r="G48" s="188" t="s">
        <v>1745</v>
      </c>
      <c r="H48" s="188" t="s">
        <v>1745</v>
      </c>
      <c r="I48" s="188">
        <v>0</v>
      </c>
      <c r="J48" s="188">
        <v>0</v>
      </c>
      <c r="K48" s="188" t="s">
        <v>1745</v>
      </c>
      <c r="L48" s="188"/>
      <c r="M48" s="189">
        <v>1</v>
      </c>
    </row>
    <row r="49" spans="1:13" ht="14.25" customHeight="1" x14ac:dyDescent="0.25">
      <c r="A49" s="190"/>
      <c r="B49" s="190"/>
      <c r="C49" s="190"/>
      <c r="D49" s="190"/>
      <c r="E49" s="190"/>
      <c r="F49" s="190"/>
      <c r="G49" s="190"/>
      <c r="H49" s="190"/>
      <c r="I49" s="188">
        <v>2</v>
      </c>
      <c r="J49" s="188">
        <v>0</v>
      </c>
      <c r="K49" s="188" t="s">
        <v>1745</v>
      </c>
      <c r="L49" s="188"/>
      <c r="M49" s="189">
        <v>4</v>
      </c>
    </row>
    <row r="50" spans="1:13" ht="14.25" customHeight="1" x14ac:dyDescent="0.25">
      <c r="A50" s="190"/>
      <c r="B50" s="190"/>
      <c r="C50" s="190"/>
      <c r="D50" s="188" t="s">
        <v>494</v>
      </c>
      <c r="E50" s="188">
        <v>31</v>
      </c>
      <c r="F50" s="188" t="s">
        <v>142</v>
      </c>
      <c r="G50" s="188" t="s">
        <v>1745</v>
      </c>
      <c r="H50" s="188" t="s">
        <v>1745</v>
      </c>
      <c r="I50" s="188">
        <v>0</v>
      </c>
      <c r="J50" s="188">
        <v>0</v>
      </c>
      <c r="K50" s="188" t="s">
        <v>1745</v>
      </c>
      <c r="L50" s="188"/>
      <c r="M50" s="189">
        <v>1</v>
      </c>
    </row>
    <row r="51" spans="1:13" ht="14.25" customHeight="1" x14ac:dyDescent="0.25">
      <c r="A51" s="190"/>
      <c r="B51" s="190"/>
      <c r="C51" s="188" t="s">
        <v>1580</v>
      </c>
      <c r="D51" s="188" t="s">
        <v>477</v>
      </c>
      <c r="E51" s="188">
        <v>30</v>
      </c>
      <c r="F51" s="188" t="s">
        <v>501</v>
      </c>
      <c r="G51" s="188" t="s">
        <v>1745</v>
      </c>
      <c r="H51" s="188" t="s">
        <v>1745</v>
      </c>
      <c r="I51" s="188">
        <v>2</v>
      </c>
      <c r="J51" s="188">
        <v>0</v>
      </c>
      <c r="K51" s="188" t="s">
        <v>1745</v>
      </c>
      <c r="L51" s="188"/>
      <c r="M51" s="189">
        <v>1</v>
      </c>
    </row>
    <row r="52" spans="1:13" ht="14.25" customHeight="1" x14ac:dyDescent="0.25">
      <c r="A52" s="190"/>
      <c r="B52" s="190"/>
      <c r="C52" s="190"/>
      <c r="D52" s="190"/>
      <c r="E52" s="190"/>
      <c r="F52" s="188" t="s">
        <v>540</v>
      </c>
      <c r="G52" s="188" t="s">
        <v>1745</v>
      </c>
      <c r="H52" s="188" t="s">
        <v>1745</v>
      </c>
      <c r="I52" s="188">
        <v>2</v>
      </c>
      <c r="J52" s="188">
        <v>0</v>
      </c>
      <c r="K52" s="188" t="s">
        <v>1745</v>
      </c>
      <c r="L52" s="188"/>
      <c r="M52" s="189">
        <v>1</v>
      </c>
    </row>
    <row r="53" spans="1:13" ht="14.25" customHeight="1" x14ac:dyDescent="0.25">
      <c r="A53" s="190"/>
      <c r="B53" s="190"/>
      <c r="C53" s="190"/>
      <c r="D53" s="190"/>
      <c r="E53" s="190"/>
      <c r="F53" s="188" t="s">
        <v>142</v>
      </c>
      <c r="G53" s="188" t="s">
        <v>1745</v>
      </c>
      <c r="H53" s="188" t="s">
        <v>1745</v>
      </c>
      <c r="I53" s="188">
        <v>2</v>
      </c>
      <c r="J53" s="188">
        <v>0</v>
      </c>
      <c r="K53" s="188" t="s">
        <v>1745</v>
      </c>
      <c r="L53" s="188"/>
      <c r="M53" s="189">
        <v>3</v>
      </c>
    </row>
    <row r="54" spans="1:13" ht="14.25" customHeight="1" x14ac:dyDescent="0.25">
      <c r="A54" s="190"/>
      <c r="B54" s="190"/>
      <c r="C54" s="188" t="s">
        <v>1749</v>
      </c>
      <c r="D54" s="188">
        <v>0</v>
      </c>
      <c r="E54" s="188">
        <v>0</v>
      </c>
      <c r="F54" s="188" t="s">
        <v>142</v>
      </c>
      <c r="G54" s="188" t="s">
        <v>1745</v>
      </c>
      <c r="H54" s="188" t="s">
        <v>1745</v>
      </c>
      <c r="I54" s="188">
        <v>0</v>
      </c>
      <c r="J54" s="188">
        <v>0</v>
      </c>
      <c r="K54" s="188" t="s">
        <v>1745</v>
      </c>
      <c r="L54" s="188"/>
      <c r="M54" s="189">
        <v>3</v>
      </c>
    </row>
    <row r="55" spans="1:13" ht="14.25" customHeight="1" x14ac:dyDescent="0.25">
      <c r="A55" s="190"/>
      <c r="B55" s="190"/>
      <c r="C55" s="190"/>
      <c r="D55" s="190"/>
      <c r="E55" s="188" t="s">
        <v>1749</v>
      </c>
      <c r="F55" s="188" t="s">
        <v>501</v>
      </c>
      <c r="G55" s="188" t="s">
        <v>1745</v>
      </c>
      <c r="H55" s="188" t="s">
        <v>1745</v>
      </c>
      <c r="I55" s="188">
        <v>0</v>
      </c>
      <c r="J55" s="188">
        <v>0</v>
      </c>
      <c r="K55" s="188" t="s">
        <v>1745</v>
      </c>
      <c r="L55" s="188"/>
      <c r="M55" s="189">
        <v>3</v>
      </c>
    </row>
    <row r="56" spans="1:13" ht="14.25" customHeight="1" x14ac:dyDescent="0.25">
      <c r="A56" s="190"/>
      <c r="B56" s="190"/>
      <c r="C56" s="190"/>
      <c r="D56" s="190"/>
      <c r="E56" s="190"/>
      <c r="F56" s="188" t="s">
        <v>142</v>
      </c>
      <c r="G56" s="188" t="s">
        <v>1745</v>
      </c>
      <c r="H56" s="188" t="s">
        <v>1745</v>
      </c>
      <c r="I56" s="188">
        <v>0</v>
      </c>
      <c r="J56" s="188">
        <v>0</v>
      </c>
      <c r="K56" s="188" t="s">
        <v>1745</v>
      </c>
      <c r="L56" s="188"/>
      <c r="M56" s="189">
        <v>9</v>
      </c>
    </row>
    <row r="57" spans="1:13" ht="14.25" customHeight="1" x14ac:dyDescent="0.25">
      <c r="A57" s="190"/>
      <c r="B57" s="190"/>
      <c r="C57" s="190"/>
      <c r="D57" s="190"/>
      <c r="E57" s="190"/>
      <c r="F57" s="190"/>
      <c r="G57" s="190"/>
      <c r="H57" s="190"/>
      <c r="I57" s="188">
        <v>2</v>
      </c>
      <c r="J57" s="188">
        <v>0</v>
      </c>
      <c r="K57" s="188" t="s">
        <v>1745</v>
      </c>
      <c r="L57" s="188"/>
      <c r="M57" s="189">
        <v>6</v>
      </c>
    </row>
    <row r="58" spans="1:13" ht="14.25" customHeight="1" x14ac:dyDescent="0.25">
      <c r="A58" s="190"/>
      <c r="B58" s="190"/>
      <c r="C58" s="190"/>
      <c r="D58" s="188" t="s">
        <v>273</v>
      </c>
      <c r="E58" s="188" t="s">
        <v>1749</v>
      </c>
      <c r="F58" s="188" t="s">
        <v>142</v>
      </c>
      <c r="G58" s="188" t="s">
        <v>1745</v>
      </c>
      <c r="H58" s="188" t="s">
        <v>1745</v>
      </c>
      <c r="I58" s="188">
        <v>0</v>
      </c>
      <c r="J58" s="188">
        <v>0</v>
      </c>
      <c r="K58" s="188" t="s">
        <v>1745</v>
      </c>
      <c r="L58" s="188"/>
      <c r="M58" s="189">
        <v>2</v>
      </c>
    </row>
    <row r="59" spans="1:13" ht="14.25" customHeight="1" x14ac:dyDescent="0.25">
      <c r="A59" s="190"/>
      <c r="B59" s="190"/>
      <c r="C59" s="190"/>
      <c r="D59" s="190"/>
      <c r="E59" s="190"/>
      <c r="F59" s="190"/>
      <c r="G59" s="190"/>
      <c r="H59" s="190"/>
      <c r="I59" s="188">
        <v>2</v>
      </c>
      <c r="J59" s="188">
        <v>0</v>
      </c>
      <c r="K59" s="188" t="s">
        <v>1745</v>
      </c>
      <c r="L59" s="188"/>
      <c r="M59" s="189">
        <v>1</v>
      </c>
    </row>
    <row r="60" spans="1:13" ht="14.25" customHeight="1" x14ac:dyDescent="0.25">
      <c r="A60" s="188">
        <v>45</v>
      </c>
      <c r="B60" s="188" t="s">
        <v>157</v>
      </c>
      <c r="C60" s="188" t="s">
        <v>1749</v>
      </c>
      <c r="D60" s="188">
        <v>0</v>
      </c>
      <c r="E60" s="188" t="s">
        <v>1749</v>
      </c>
      <c r="F60" s="188" t="s">
        <v>540</v>
      </c>
      <c r="G60" s="188" t="s">
        <v>1745</v>
      </c>
      <c r="H60" s="188" t="s">
        <v>1745</v>
      </c>
      <c r="I60" s="188">
        <v>0</v>
      </c>
      <c r="J60" s="188">
        <v>0</v>
      </c>
      <c r="K60" s="188" t="s">
        <v>1745</v>
      </c>
      <c r="L60" s="188"/>
      <c r="M60" s="189">
        <v>3</v>
      </c>
    </row>
    <row r="61" spans="1:13" ht="14.25" customHeight="1" x14ac:dyDescent="0.25">
      <c r="A61" s="188">
        <v>50</v>
      </c>
      <c r="B61" s="188" t="s">
        <v>136</v>
      </c>
      <c r="C61" s="188" t="s">
        <v>1496</v>
      </c>
      <c r="D61" s="188" t="s">
        <v>487</v>
      </c>
      <c r="E61" s="188">
        <v>17</v>
      </c>
      <c r="F61" s="188" t="s">
        <v>479</v>
      </c>
      <c r="G61" s="188" t="s">
        <v>1745</v>
      </c>
      <c r="H61" s="188" t="s">
        <v>1745</v>
      </c>
      <c r="I61" s="188">
        <v>2</v>
      </c>
      <c r="J61" s="188">
        <v>0</v>
      </c>
      <c r="K61" s="188" t="s">
        <v>1745</v>
      </c>
      <c r="L61" s="188"/>
      <c r="M61" s="189">
        <v>1</v>
      </c>
    </row>
    <row r="62" spans="1:13" ht="14.25" customHeight="1" x14ac:dyDescent="0.25">
      <c r="A62" s="190"/>
      <c r="B62" s="190"/>
      <c r="C62" s="190"/>
      <c r="D62" s="190"/>
      <c r="E62" s="190"/>
      <c r="F62" s="188" t="s">
        <v>142</v>
      </c>
      <c r="G62" s="188" t="s">
        <v>1745</v>
      </c>
      <c r="H62" s="188" t="s">
        <v>1745</v>
      </c>
      <c r="I62" s="188">
        <v>2</v>
      </c>
      <c r="J62" s="188">
        <v>0</v>
      </c>
      <c r="K62" s="188" t="s">
        <v>1745</v>
      </c>
      <c r="L62" s="188"/>
      <c r="M62" s="189">
        <v>1</v>
      </c>
    </row>
    <row r="63" spans="1:13" ht="14.25" customHeight="1" x14ac:dyDescent="0.25">
      <c r="A63" s="190"/>
      <c r="B63" s="190"/>
      <c r="C63" s="190"/>
      <c r="D63" s="188" t="s">
        <v>268</v>
      </c>
      <c r="E63" s="188">
        <v>28</v>
      </c>
      <c r="F63" s="188" t="s">
        <v>142</v>
      </c>
      <c r="G63" s="188" t="s">
        <v>1745</v>
      </c>
      <c r="H63" s="188" t="s">
        <v>1745</v>
      </c>
      <c r="I63" s="188">
        <v>0</v>
      </c>
      <c r="J63" s="188">
        <v>0</v>
      </c>
      <c r="K63" s="188" t="s">
        <v>1745</v>
      </c>
      <c r="L63" s="188"/>
      <c r="M63" s="189">
        <v>1</v>
      </c>
    </row>
    <row r="64" spans="1:13" ht="14.25" customHeight="1" x14ac:dyDescent="0.25">
      <c r="A64" s="190"/>
      <c r="B64" s="190"/>
      <c r="C64" s="190"/>
      <c r="D64" s="188" t="s">
        <v>493</v>
      </c>
      <c r="E64" s="188">
        <v>35</v>
      </c>
      <c r="F64" s="188" t="s">
        <v>1744</v>
      </c>
      <c r="G64" s="188" t="s">
        <v>178</v>
      </c>
      <c r="H64" s="188" t="s">
        <v>1745</v>
      </c>
      <c r="I64" s="188">
        <v>0</v>
      </c>
      <c r="J64" s="188">
        <v>0</v>
      </c>
      <c r="K64" s="188" t="s">
        <v>1745</v>
      </c>
      <c r="L64" s="188"/>
      <c r="M64" s="189">
        <v>1</v>
      </c>
    </row>
    <row r="65" spans="1:13" ht="14.25" customHeight="1" x14ac:dyDescent="0.25">
      <c r="A65" s="190"/>
      <c r="B65" s="190"/>
      <c r="C65" s="190"/>
      <c r="D65" s="190"/>
      <c r="E65" s="190"/>
      <c r="F65" s="188" t="s">
        <v>169</v>
      </c>
      <c r="G65" s="188" t="s">
        <v>178</v>
      </c>
      <c r="H65" s="188" t="s">
        <v>1745</v>
      </c>
      <c r="I65" s="188">
        <v>0</v>
      </c>
      <c r="J65" s="188">
        <v>0</v>
      </c>
      <c r="K65" s="188" t="s">
        <v>1745</v>
      </c>
      <c r="L65" s="188"/>
      <c r="M65" s="189">
        <v>1</v>
      </c>
    </row>
    <row r="66" spans="1:13" ht="14.25" customHeight="1" x14ac:dyDescent="0.25">
      <c r="A66" s="190"/>
      <c r="B66" s="190"/>
      <c r="C66" s="188" t="s">
        <v>1572</v>
      </c>
      <c r="D66" s="188" t="s">
        <v>271</v>
      </c>
      <c r="E66" s="188">
        <v>22.5</v>
      </c>
      <c r="F66" s="188" t="s">
        <v>479</v>
      </c>
      <c r="G66" s="188" t="s">
        <v>1745</v>
      </c>
      <c r="H66" s="188" t="s">
        <v>1745</v>
      </c>
      <c r="I66" s="188">
        <v>2</v>
      </c>
      <c r="J66" s="188">
        <v>0</v>
      </c>
      <c r="K66" s="188" t="s">
        <v>1745</v>
      </c>
      <c r="L66" s="188"/>
      <c r="M66" s="189">
        <v>1</v>
      </c>
    </row>
    <row r="67" spans="1:13" ht="14.25" customHeight="1" x14ac:dyDescent="0.25">
      <c r="A67" s="190"/>
      <c r="B67" s="190"/>
      <c r="C67" s="190"/>
      <c r="D67" s="190"/>
      <c r="E67" s="190"/>
      <c r="F67" s="188" t="s">
        <v>142</v>
      </c>
      <c r="G67" s="188" t="s">
        <v>1745</v>
      </c>
      <c r="H67" s="188" t="s">
        <v>1745</v>
      </c>
      <c r="I67" s="188">
        <v>0</v>
      </c>
      <c r="J67" s="188">
        <v>0</v>
      </c>
      <c r="K67" s="188" t="s">
        <v>1745</v>
      </c>
      <c r="L67" s="188"/>
      <c r="M67" s="189">
        <v>1</v>
      </c>
    </row>
    <row r="68" spans="1:13" ht="14.25" customHeight="1" x14ac:dyDescent="0.25">
      <c r="A68" s="190"/>
      <c r="B68" s="190"/>
      <c r="C68" s="190"/>
      <c r="D68" s="190"/>
      <c r="E68" s="190"/>
      <c r="F68" s="190"/>
      <c r="G68" s="190"/>
      <c r="H68" s="190"/>
      <c r="I68" s="188">
        <v>2</v>
      </c>
      <c r="J68" s="188">
        <v>0</v>
      </c>
      <c r="K68" s="188" t="s">
        <v>1745</v>
      </c>
      <c r="L68" s="188"/>
      <c r="M68" s="189">
        <v>1</v>
      </c>
    </row>
    <row r="69" spans="1:13" ht="14.25" customHeight="1" x14ac:dyDescent="0.25">
      <c r="A69" s="190"/>
      <c r="B69" s="190"/>
      <c r="C69" s="190"/>
      <c r="D69" s="188" t="s">
        <v>494</v>
      </c>
      <c r="E69" s="188">
        <v>31</v>
      </c>
      <c r="F69" s="188" t="s">
        <v>169</v>
      </c>
      <c r="G69" s="188" t="s">
        <v>178</v>
      </c>
      <c r="H69" s="188" t="s">
        <v>1745</v>
      </c>
      <c r="I69" s="188">
        <v>0</v>
      </c>
      <c r="J69" s="188">
        <v>0</v>
      </c>
      <c r="K69" s="188" t="s">
        <v>1745</v>
      </c>
      <c r="L69" s="188"/>
      <c r="M69" s="189">
        <v>1</v>
      </c>
    </row>
    <row r="70" spans="1:13" ht="14.25" customHeight="1" x14ac:dyDescent="0.25">
      <c r="A70" s="190"/>
      <c r="B70" s="190"/>
      <c r="C70" s="190"/>
      <c r="D70" s="188" t="s">
        <v>164</v>
      </c>
      <c r="E70" s="188">
        <v>39</v>
      </c>
      <c r="F70" s="188" t="s">
        <v>1744</v>
      </c>
      <c r="G70" s="188" t="s">
        <v>178</v>
      </c>
      <c r="H70" s="188" t="s">
        <v>1745</v>
      </c>
      <c r="I70" s="188">
        <v>0</v>
      </c>
      <c r="J70" s="188">
        <v>0</v>
      </c>
      <c r="K70" s="188" t="s">
        <v>1745</v>
      </c>
      <c r="L70" s="188"/>
      <c r="M70" s="189">
        <v>1</v>
      </c>
    </row>
    <row r="71" spans="1:13" ht="14.25" customHeight="1" x14ac:dyDescent="0.25">
      <c r="A71" s="190"/>
      <c r="B71" s="190"/>
      <c r="C71" s="188" t="s">
        <v>1580</v>
      </c>
      <c r="D71" s="188" t="s">
        <v>477</v>
      </c>
      <c r="E71" s="188">
        <v>30</v>
      </c>
      <c r="F71" s="188" t="s">
        <v>479</v>
      </c>
      <c r="G71" s="188" t="s">
        <v>1745</v>
      </c>
      <c r="H71" s="188" t="s">
        <v>1745</v>
      </c>
      <c r="I71" s="188">
        <v>2</v>
      </c>
      <c r="J71" s="188">
        <v>0</v>
      </c>
      <c r="K71" s="188" t="s">
        <v>1745</v>
      </c>
      <c r="L71" s="188"/>
      <c r="M71" s="189">
        <v>1</v>
      </c>
    </row>
    <row r="72" spans="1:13" ht="14.25" customHeight="1" x14ac:dyDescent="0.25">
      <c r="A72" s="190"/>
      <c r="B72" s="190"/>
      <c r="C72" s="190"/>
      <c r="D72" s="190"/>
      <c r="E72" s="190"/>
      <c r="F72" s="188" t="s">
        <v>142</v>
      </c>
      <c r="G72" s="188" t="s">
        <v>1745</v>
      </c>
      <c r="H72" s="188" t="s">
        <v>1745</v>
      </c>
      <c r="I72" s="188">
        <v>2</v>
      </c>
      <c r="J72" s="188">
        <v>0</v>
      </c>
      <c r="K72" s="188" t="s">
        <v>1745</v>
      </c>
      <c r="L72" s="188"/>
      <c r="M72" s="189">
        <v>1</v>
      </c>
    </row>
    <row r="73" spans="1:13" ht="14.25" customHeight="1" x14ac:dyDescent="0.25">
      <c r="A73" s="190"/>
      <c r="B73" s="190"/>
      <c r="C73" s="190"/>
      <c r="D73" s="190"/>
      <c r="E73" s="190"/>
      <c r="F73" s="188" t="s">
        <v>169</v>
      </c>
      <c r="G73" s="188" t="s">
        <v>178</v>
      </c>
      <c r="H73" s="188" t="s">
        <v>1745</v>
      </c>
      <c r="I73" s="188">
        <v>0</v>
      </c>
      <c r="J73" s="188">
        <v>0</v>
      </c>
      <c r="K73" s="188" t="s">
        <v>1745</v>
      </c>
      <c r="L73" s="188"/>
      <c r="M73" s="189">
        <v>1</v>
      </c>
    </row>
    <row r="74" spans="1:13" ht="14.25" customHeight="1" x14ac:dyDescent="0.25">
      <c r="A74" s="190"/>
      <c r="B74" s="190"/>
      <c r="C74" s="190"/>
      <c r="D74" s="188" t="s">
        <v>165</v>
      </c>
      <c r="E74" s="188">
        <v>50</v>
      </c>
      <c r="F74" s="188" t="s">
        <v>1744</v>
      </c>
      <c r="G74" s="188" t="s">
        <v>178</v>
      </c>
      <c r="H74" s="188" t="s">
        <v>1745</v>
      </c>
      <c r="I74" s="188">
        <v>0</v>
      </c>
      <c r="J74" s="188">
        <v>0</v>
      </c>
      <c r="K74" s="188" t="s">
        <v>1745</v>
      </c>
      <c r="L74" s="188"/>
      <c r="M74" s="189">
        <v>1</v>
      </c>
    </row>
    <row r="75" spans="1:13" ht="14.25" customHeight="1" x14ac:dyDescent="0.25">
      <c r="A75" s="190"/>
      <c r="B75" s="190"/>
      <c r="C75" s="188" t="s">
        <v>1749</v>
      </c>
      <c r="D75" s="188" t="s">
        <v>273</v>
      </c>
      <c r="E75" s="188" t="s">
        <v>1749</v>
      </c>
      <c r="F75" s="188" t="s">
        <v>142</v>
      </c>
      <c r="G75" s="188" t="s">
        <v>1745</v>
      </c>
      <c r="H75" s="188" t="s">
        <v>1745</v>
      </c>
      <c r="I75" s="188">
        <v>0</v>
      </c>
      <c r="J75" s="188">
        <v>0</v>
      </c>
      <c r="K75" s="188" t="s">
        <v>1745</v>
      </c>
      <c r="L75" s="188"/>
      <c r="M75" s="189">
        <v>1</v>
      </c>
    </row>
    <row r="76" spans="1:13" ht="14.25" customHeight="1" x14ac:dyDescent="0.25">
      <c r="A76" s="190"/>
      <c r="B76" s="188" t="s">
        <v>160</v>
      </c>
      <c r="C76" s="188" t="s">
        <v>1496</v>
      </c>
      <c r="D76" s="188" t="s">
        <v>268</v>
      </c>
      <c r="E76" s="188">
        <v>28</v>
      </c>
      <c r="F76" s="188" t="s">
        <v>479</v>
      </c>
      <c r="G76" s="188" t="s">
        <v>1745</v>
      </c>
      <c r="H76" s="188" t="s">
        <v>1745</v>
      </c>
      <c r="I76" s="188">
        <v>0</v>
      </c>
      <c r="J76" s="188">
        <v>0</v>
      </c>
      <c r="K76" s="188" t="s">
        <v>1745</v>
      </c>
      <c r="L76" s="188"/>
      <c r="M76" s="189">
        <v>1</v>
      </c>
    </row>
    <row r="77" spans="1:13" ht="14.25" customHeight="1" x14ac:dyDescent="0.25">
      <c r="A77" s="190"/>
      <c r="B77" s="190"/>
      <c r="C77" s="190"/>
      <c r="D77" s="190"/>
      <c r="E77" s="190"/>
      <c r="F77" s="188" t="s">
        <v>540</v>
      </c>
      <c r="G77" s="188" t="s">
        <v>1745</v>
      </c>
      <c r="H77" s="188" t="s">
        <v>1745</v>
      </c>
      <c r="I77" s="188">
        <v>2</v>
      </c>
      <c r="J77" s="188">
        <v>0</v>
      </c>
      <c r="K77" s="188" t="s">
        <v>1745</v>
      </c>
      <c r="L77" s="188"/>
      <c r="M77" s="189">
        <v>1</v>
      </c>
    </row>
    <row r="78" spans="1:13" ht="14.25" customHeight="1" x14ac:dyDescent="0.25">
      <c r="A78" s="190"/>
      <c r="B78" s="190"/>
      <c r="C78" s="190"/>
      <c r="D78" s="190"/>
      <c r="E78" s="190"/>
      <c r="F78" s="188" t="s">
        <v>142</v>
      </c>
      <c r="G78" s="188" t="s">
        <v>1745</v>
      </c>
      <c r="H78" s="188" t="s">
        <v>1745</v>
      </c>
      <c r="I78" s="188">
        <v>0</v>
      </c>
      <c r="J78" s="188">
        <v>0</v>
      </c>
      <c r="K78" s="188" t="s">
        <v>1745</v>
      </c>
      <c r="L78" s="188"/>
      <c r="M78" s="189">
        <v>1</v>
      </c>
    </row>
    <row r="79" spans="1:13" ht="14.25" customHeight="1" x14ac:dyDescent="0.25">
      <c r="A79" s="190"/>
      <c r="B79" s="190"/>
      <c r="C79" s="188" t="s">
        <v>1572</v>
      </c>
      <c r="D79" s="188" t="s">
        <v>271</v>
      </c>
      <c r="E79" s="188">
        <v>22.5</v>
      </c>
      <c r="F79" s="188" t="s">
        <v>479</v>
      </c>
      <c r="G79" s="188" t="s">
        <v>1745</v>
      </c>
      <c r="H79" s="188" t="s">
        <v>1745</v>
      </c>
      <c r="I79" s="188">
        <v>0</v>
      </c>
      <c r="J79" s="188">
        <v>0</v>
      </c>
      <c r="K79" s="188" t="s">
        <v>1745</v>
      </c>
      <c r="L79" s="188"/>
      <c r="M79" s="189">
        <v>1</v>
      </c>
    </row>
    <row r="80" spans="1:13" ht="14.25" customHeight="1" x14ac:dyDescent="0.25">
      <c r="A80" s="190"/>
      <c r="B80" s="190"/>
      <c r="C80" s="190"/>
      <c r="D80" s="188" t="s">
        <v>494</v>
      </c>
      <c r="E80" s="188">
        <v>31</v>
      </c>
      <c r="F80" s="188" t="s">
        <v>540</v>
      </c>
      <c r="G80" s="188" t="s">
        <v>1745</v>
      </c>
      <c r="H80" s="188" t="s">
        <v>1745</v>
      </c>
      <c r="I80" s="188">
        <v>2</v>
      </c>
      <c r="J80" s="188">
        <v>0</v>
      </c>
      <c r="K80" s="188" t="s">
        <v>1745</v>
      </c>
      <c r="L80" s="188"/>
      <c r="M80" s="189">
        <v>1</v>
      </c>
    </row>
    <row r="81" spans="1:13" ht="14.25" customHeight="1" x14ac:dyDescent="0.25">
      <c r="A81" s="190"/>
      <c r="B81" s="190"/>
      <c r="C81" s="190"/>
      <c r="D81" s="190"/>
      <c r="E81" s="190"/>
      <c r="F81" s="188" t="s">
        <v>142</v>
      </c>
      <c r="G81" s="188" t="s">
        <v>1745</v>
      </c>
      <c r="H81" s="188" t="s">
        <v>1745</v>
      </c>
      <c r="I81" s="188">
        <v>0</v>
      </c>
      <c r="J81" s="188">
        <v>0</v>
      </c>
      <c r="K81" s="188" t="s">
        <v>1745</v>
      </c>
      <c r="L81" s="188"/>
      <c r="M81" s="189">
        <v>1</v>
      </c>
    </row>
    <row r="82" spans="1:13" ht="14.25" customHeight="1" x14ac:dyDescent="0.25">
      <c r="A82" s="190"/>
      <c r="B82" s="190"/>
      <c r="C82" s="188" t="s">
        <v>1580</v>
      </c>
      <c r="D82" s="188" t="s">
        <v>477</v>
      </c>
      <c r="E82" s="188">
        <v>30</v>
      </c>
      <c r="F82" s="188" t="s">
        <v>479</v>
      </c>
      <c r="G82" s="188" t="s">
        <v>1745</v>
      </c>
      <c r="H82" s="188" t="s">
        <v>1745</v>
      </c>
      <c r="I82" s="188">
        <v>0</v>
      </c>
      <c r="J82" s="188">
        <v>0</v>
      </c>
      <c r="K82" s="188" t="s">
        <v>1745</v>
      </c>
      <c r="L82" s="188"/>
      <c r="M82" s="189">
        <v>1</v>
      </c>
    </row>
    <row r="83" spans="1:13" ht="14.25" customHeight="1" x14ac:dyDescent="0.25">
      <c r="A83" s="190"/>
      <c r="B83" s="190"/>
      <c r="C83" s="190"/>
      <c r="D83" s="190"/>
      <c r="E83" s="190"/>
      <c r="F83" s="188" t="s">
        <v>540</v>
      </c>
      <c r="G83" s="188" t="s">
        <v>1745</v>
      </c>
      <c r="H83" s="188" t="s">
        <v>1745</v>
      </c>
      <c r="I83" s="188">
        <v>2</v>
      </c>
      <c r="J83" s="188">
        <v>0</v>
      </c>
      <c r="K83" s="188" t="s">
        <v>1745</v>
      </c>
      <c r="L83" s="188"/>
      <c r="M83" s="189">
        <v>1</v>
      </c>
    </row>
    <row r="84" spans="1:13" ht="14.25" customHeight="1" x14ac:dyDescent="0.25">
      <c r="A84" s="190"/>
      <c r="B84" s="190"/>
      <c r="C84" s="190"/>
      <c r="D84" s="190"/>
      <c r="E84" s="190"/>
      <c r="F84" s="188" t="s">
        <v>142</v>
      </c>
      <c r="G84" s="188" t="s">
        <v>1745</v>
      </c>
      <c r="H84" s="188" t="s">
        <v>1745</v>
      </c>
      <c r="I84" s="188">
        <v>0</v>
      </c>
      <c r="J84" s="188">
        <v>0</v>
      </c>
      <c r="K84" s="188" t="s">
        <v>1745</v>
      </c>
      <c r="L84" s="188"/>
      <c r="M84" s="189">
        <v>1</v>
      </c>
    </row>
    <row r="85" spans="1:13" ht="14.25" customHeight="1" x14ac:dyDescent="0.25">
      <c r="A85" s="190"/>
      <c r="B85" s="190"/>
      <c r="C85" s="188" t="s">
        <v>1749</v>
      </c>
      <c r="D85" s="188">
        <v>0</v>
      </c>
      <c r="E85" s="188" t="s">
        <v>1749</v>
      </c>
      <c r="F85" s="188" t="s">
        <v>142</v>
      </c>
      <c r="G85" s="188" t="s">
        <v>1745</v>
      </c>
      <c r="H85" s="188" t="s">
        <v>1745</v>
      </c>
      <c r="I85" s="188">
        <v>2</v>
      </c>
      <c r="J85" s="188">
        <v>0</v>
      </c>
      <c r="K85" s="188" t="s">
        <v>1745</v>
      </c>
      <c r="L85" s="188"/>
      <c r="M85" s="189">
        <v>6</v>
      </c>
    </row>
    <row r="86" spans="1:13" ht="14.25" customHeight="1" x14ac:dyDescent="0.25">
      <c r="A86" s="190"/>
      <c r="B86" s="188" t="s">
        <v>157</v>
      </c>
      <c r="C86" s="188" t="s">
        <v>1496</v>
      </c>
      <c r="D86" s="188" t="s">
        <v>268</v>
      </c>
      <c r="E86" s="188">
        <v>28</v>
      </c>
      <c r="F86" s="188" t="s">
        <v>142</v>
      </c>
      <c r="G86" s="188" t="s">
        <v>1745</v>
      </c>
      <c r="H86" s="188" t="s">
        <v>1745</v>
      </c>
      <c r="I86" s="188">
        <v>2</v>
      </c>
      <c r="J86" s="188">
        <v>0</v>
      </c>
      <c r="K86" s="188" t="s">
        <v>1745</v>
      </c>
      <c r="L86" s="188"/>
      <c r="M86" s="189">
        <v>1</v>
      </c>
    </row>
    <row r="87" spans="1:13" ht="14.25" customHeight="1" x14ac:dyDescent="0.25">
      <c r="A87" s="190"/>
      <c r="B87" s="190"/>
      <c r="C87" s="190"/>
      <c r="D87" s="188" t="s">
        <v>259</v>
      </c>
      <c r="E87" s="188">
        <v>44</v>
      </c>
      <c r="F87" s="188" t="s">
        <v>142</v>
      </c>
      <c r="G87" s="188" t="s">
        <v>142</v>
      </c>
      <c r="H87" s="188" t="s">
        <v>1745</v>
      </c>
      <c r="I87" s="188">
        <v>0</v>
      </c>
      <c r="J87" s="188">
        <v>0</v>
      </c>
      <c r="K87" s="188" t="s">
        <v>1745</v>
      </c>
      <c r="L87" s="188"/>
      <c r="M87" s="189">
        <v>1</v>
      </c>
    </row>
    <row r="88" spans="1:13" ht="14.25" customHeight="1" x14ac:dyDescent="0.25">
      <c r="A88" s="190"/>
      <c r="B88" s="190"/>
      <c r="C88" s="190"/>
      <c r="D88" s="190"/>
      <c r="E88" s="190"/>
      <c r="F88" s="188" t="s">
        <v>178</v>
      </c>
      <c r="G88" s="188" t="s">
        <v>1745</v>
      </c>
      <c r="H88" s="188" t="s">
        <v>1745</v>
      </c>
      <c r="I88" s="188">
        <v>0</v>
      </c>
      <c r="J88" s="188">
        <v>0</v>
      </c>
      <c r="K88" s="188" t="s">
        <v>1745</v>
      </c>
      <c r="L88" s="188"/>
      <c r="M88" s="189">
        <v>1</v>
      </c>
    </row>
    <row r="89" spans="1:13" ht="14.25" customHeight="1" x14ac:dyDescent="0.25">
      <c r="A89" s="190"/>
      <c r="B89" s="190"/>
      <c r="C89" s="188" t="s">
        <v>1572</v>
      </c>
      <c r="D89" s="188" t="s">
        <v>494</v>
      </c>
      <c r="E89" s="188">
        <v>31</v>
      </c>
      <c r="F89" s="188" t="s">
        <v>142</v>
      </c>
      <c r="G89" s="188" t="s">
        <v>1745</v>
      </c>
      <c r="H89" s="188" t="s">
        <v>1745</v>
      </c>
      <c r="I89" s="188">
        <v>2</v>
      </c>
      <c r="J89" s="188">
        <v>0</v>
      </c>
      <c r="K89" s="188" t="s">
        <v>1745</v>
      </c>
      <c r="L89" s="188"/>
      <c r="M89" s="189">
        <v>1</v>
      </c>
    </row>
    <row r="90" spans="1:13" ht="14.25" customHeight="1" x14ac:dyDescent="0.25">
      <c r="A90" s="190"/>
      <c r="B90" s="190"/>
      <c r="C90" s="190"/>
      <c r="D90" s="188" t="s">
        <v>164</v>
      </c>
      <c r="E90" s="188">
        <v>39</v>
      </c>
      <c r="F90" s="188" t="s">
        <v>178</v>
      </c>
      <c r="G90" s="188" t="s">
        <v>1745</v>
      </c>
      <c r="H90" s="188" t="s">
        <v>1745</v>
      </c>
      <c r="I90" s="188">
        <v>0</v>
      </c>
      <c r="J90" s="188">
        <v>0</v>
      </c>
      <c r="K90" s="188" t="s">
        <v>1745</v>
      </c>
      <c r="L90" s="188"/>
      <c r="M90" s="189">
        <v>1</v>
      </c>
    </row>
    <row r="91" spans="1:13" ht="14.25" customHeight="1" x14ac:dyDescent="0.25">
      <c r="A91" s="190"/>
      <c r="B91" s="190"/>
      <c r="C91" s="188" t="s">
        <v>1580</v>
      </c>
      <c r="D91" s="188" t="s">
        <v>477</v>
      </c>
      <c r="E91" s="188">
        <v>30</v>
      </c>
      <c r="F91" s="188" t="s">
        <v>142</v>
      </c>
      <c r="G91" s="188" t="s">
        <v>1745</v>
      </c>
      <c r="H91" s="188" t="s">
        <v>1745</v>
      </c>
      <c r="I91" s="188">
        <v>2</v>
      </c>
      <c r="J91" s="188">
        <v>0</v>
      </c>
      <c r="K91" s="188" t="s">
        <v>1745</v>
      </c>
      <c r="L91" s="188"/>
      <c r="M91" s="189">
        <v>1</v>
      </c>
    </row>
    <row r="92" spans="1:13" ht="14.25" customHeight="1" x14ac:dyDescent="0.25">
      <c r="A92" s="190"/>
      <c r="B92" s="190"/>
      <c r="C92" s="190"/>
      <c r="D92" s="190"/>
      <c r="E92" s="190"/>
      <c r="F92" s="190"/>
      <c r="G92" s="190"/>
      <c r="H92" s="188" t="s">
        <v>545</v>
      </c>
      <c r="I92" s="188">
        <v>0</v>
      </c>
      <c r="J92" s="188">
        <v>0</v>
      </c>
      <c r="K92" s="188">
        <v>1</v>
      </c>
      <c r="L92" s="188"/>
      <c r="M92" s="189">
        <v>1</v>
      </c>
    </row>
    <row r="93" spans="1:13" ht="14.25" customHeight="1" x14ac:dyDescent="0.25">
      <c r="A93" s="190"/>
      <c r="B93" s="190"/>
      <c r="C93" s="188" t="s">
        <v>1749</v>
      </c>
      <c r="D93" s="188">
        <v>0</v>
      </c>
      <c r="E93" s="188">
        <v>0</v>
      </c>
      <c r="F93" s="188" t="s">
        <v>142</v>
      </c>
      <c r="G93" s="188" t="s">
        <v>1745</v>
      </c>
      <c r="H93" s="188" t="s">
        <v>1745</v>
      </c>
      <c r="I93" s="188">
        <v>0</v>
      </c>
      <c r="J93" s="188">
        <v>0</v>
      </c>
      <c r="K93" s="188" t="s">
        <v>1745</v>
      </c>
      <c r="L93" s="188"/>
      <c r="M93" s="189">
        <v>6</v>
      </c>
    </row>
    <row r="94" spans="1:13" ht="14.25" customHeight="1" x14ac:dyDescent="0.25">
      <c r="A94" s="190"/>
      <c r="B94" s="190"/>
      <c r="C94" s="190"/>
      <c r="D94" s="190"/>
      <c r="E94" s="188" t="s">
        <v>1749</v>
      </c>
      <c r="F94" s="188" t="s">
        <v>142</v>
      </c>
      <c r="G94" s="188" t="s">
        <v>1745</v>
      </c>
      <c r="H94" s="188" t="s">
        <v>1745</v>
      </c>
      <c r="I94" s="188">
        <v>0</v>
      </c>
      <c r="J94" s="188">
        <v>0</v>
      </c>
      <c r="K94" s="188" t="s">
        <v>1745</v>
      </c>
      <c r="L94" s="188"/>
      <c r="M94" s="189">
        <v>3</v>
      </c>
    </row>
    <row r="95" spans="1:13" ht="14.25" customHeight="1" x14ac:dyDescent="0.25">
      <c r="A95" s="190"/>
      <c r="B95" s="190"/>
      <c r="C95" s="190"/>
      <c r="D95" s="190"/>
      <c r="E95" s="190"/>
      <c r="F95" s="190"/>
      <c r="G95" s="190"/>
      <c r="H95" s="190"/>
      <c r="I95" s="188">
        <v>2</v>
      </c>
      <c r="J95" s="188">
        <v>0</v>
      </c>
      <c r="K95" s="188" t="s">
        <v>1745</v>
      </c>
      <c r="L95" s="188"/>
      <c r="M95" s="189">
        <v>8</v>
      </c>
    </row>
    <row r="96" spans="1:13" ht="14.25" customHeight="1" x14ac:dyDescent="0.25">
      <c r="A96" s="190"/>
      <c r="B96" s="190"/>
      <c r="C96" s="190"/>
      <c r="D96" s="190"/>
      <c r="E96" s="190"/>
      <c r="F96" s="190"/>
      <c r="G96" s="190"/>
      <c r="H96" s="188" t="s">
        <v>545</v>
      </c>
      <c r="I96" s="188">
        <v>2</v>
      </c>
      <c r="J96" s="188">
        <v>0</v>
      </c>
      <c r="K96" s="188">
        <v>1</v>
      </c>
      <c r="L96" s="188"/>
      <c r="M96" s="189">
        <v>1</v>
      </c>
    </row>
    <row r="97" spans="1:13" ht="14.25" customHeight="1" x14ac:dyDescent="0.25">
      <c r="A97" s="190"/>
      <c r="B97" s="190"/>
      <c r="C97" s="190"/>
      <c r="D97" s="190"/>
      <c r="E97" s="190"/>
      <c r="F97" s="190"/>
      <c r="G97" s="188" t="s">
        <v>142</v>
      </c>
      <c r="H97" s="188" t="s">
        <v>1745</v>
      </c>
      <c r="I97" s="188">
        <v>2</v>
      </c>
      <c r="J97" s="188">
        <v>0</v>
      </c>
      <c r="K97" s="188" t="s">
        <v>1745</v>
      </c>
      <c r="L97" s="188"/>
      <c r="M97" s="189">
        <v>1</v>
      </c>
    </row>
    <row r="98" spans="1:13" ht="14.25" customHeight="1" x14ac:dyDescent="0.25">
      <c r="A98" s="190"/>
      <c r="B98" s="190"/>
      <c r="C98" s="190"/>
      <c r="D98" s="190"/>
      <c r="E98" s="190"/>
      <c r="F98" s="190"/>
      <c r="G98" s="188" t="s">
        <v>178</v>
      </c>
      <c r="H98" s="188" t="s">
        <v>1745</v>
      </c>
      <c r="I98" s="188">
        <v>2</v>
      </c>
      <c r="J98" s="188">
        <v>0</v>
      </c>
      <c r="K98" s="188" t="s">
        <v>1745</v>
      </c>
      <c r="L98" s="188"/>
      <c r="M98" s="189">
        <v>2</v>
      </c>
    </row>
    <row r="99" spans="1:13" ht="14.25" customHeight="1" x14ac:dyDescent="0.25">
      <c r="A99" s="190"/>
      <c r="B99" s="190"/>
      <c r="C99" s="190"/>
      <c r="D99" s="188" t="s">
        <v>1171</v>
      </c>
      <c r="E99" s="188" t="s">
        <v>1749</v>
      </c>
      <c r="F99" s="188" t="s">
        <v>142</v>
      </c>
      <c r="G99" s="188" t="s">
        <v>1745</v>
      </c>
      <c r="H99" s="188" t="s">
        <v>1745</v>
      </c>
      <c r="I99" s="188">
        <v>0</v>
      </c>
      <c r="J99" s="188">
        <v>0</v>
      </c>
      <c r="K99" s="188" t="s">
        <v>1745</v>
      </c>
      <c r="L99" s="188"/>
      <c r="M99" s="189">
        <v>1</v>
      </c>
    </row>
    <row r="100" spans="1:13" ht="14.25" customHeight="1" x14ac:dyDescent="0.25">
      <c r="A100" s="190"/>
      <c r="B100" s="190"/>
      <c r="C100" s="190"/>
      <c r="D100" s="188" t="s">
        <v>1145</v>
      </c>
      <c r="E100" s="188" t="s">
        <v>1749</v>
      </c>
      <c r="F100" s="188" t="s">
        <v>142</v>
      </c>
      <c r="G100" s="188" t="s">
        <v>1745</v>
      </c>
      <c r="H100" s="188" t="s">
        <v>1745</v>
      </c>
      <c r="I100" s="188">
        <v>0</v>
      </c>
      <c r="J100" s="188">
        <v>0</v>
      </c>
      <c r="K100" s="188" t="s">
        <v>1745</v>
      </c>
      <c r="L100" s="188"/>
      <c r="M100" s="189">
        <v>1</v>
      </c>
    </row>
    <row r="101" spans="1:13" ht="14.25" customHeight="1" x14ac:dyDescent="0.25">
      <c r="A101" s="190"/>
      <c r="B101" s="190"/>
      <c r="C101" s="190"/>
      <c r="D101" s="188" t="s">
        <v>273</v>
      </c>
      <c r="E101" s="188" t="s">
        <v>1749</v>
      </c>
      <c r="F101" s="188" t="s">
        <v>142</v>
      </c>
      <c r="G101" s="188" t="s">
        <v>1745</v>
      </c>
      <c r="H101" s="188" t="s">
        <v>1745</v>
      </c>
      <c r="I101" s="188">
        <v>0</v>
      </c>
      <c r="J101" s="188">
        <v>0</v>
      </c>
      <c r="K101" s="188" t="s">
        <v>1745</v>
      </c>
      <c r="L101" s="188"/>
      <c r="M101" s="189">
        <v>2</v>
      </c>
    </row>
    <row r="102" spans="1:13" ht="14.25" customHeight="1" x14ac:dyDescent="0.25">
      <c r="A102" s="190"/>
      <c r="B102" s="190"/>
      <c r="C102" s="190"/>
      <c r="D102" s="188" t="s">
        <v>264</v>
      </c>
      <c r="E102" s="188" t="s">
        <v>1749</v>
      </c>
      <c r="F102" s="188" t="s">
        <v>178</v>
      </c>
      <c r="G102" s="188" t="s">
        <v>1745</v>
      </c>
      <c r="H102" s="188" t="s">
        <v>1745</v>
      </c>
      <c r="I102" s="188">
        <v>0</v>
      </c>
      <c r="J102" s="188">
        <v>0</v>
      </c>
      <c r="K102" s="188" t="s">
        <v>1745</v>
      </c>
      <c r="L102" s="188"/>
      <c r="M102" s="189">
        <v>1</v>
      </c>
    </row>
    <row r="103" spans="1:13" ht="14.25" customHeight="1" x14ac:dyDescent="0.25">
      <c r="A103" s="190"/>
      <c r="B103" s="190"/>
      <c r="C103" s="190"/>
      <c r="D103" s="188" t="s">
        <v>1175</v>
      </c>
      <c r="E103" s="188" t="s">
        <v>1749</v>
      </c>
      <c r="F103" s="188" t="s">
        <v>142</v>
      </c>
      <c r="G103" s="188" t="s">
        <v>1745</v>
      </c>
      <c r="H103" s="188" t="s">
        <v>1745</v>
      </c>
      <c r="I103" s="188">
        <v>0</v>
      </c>
      <c r="J103" s="188">
        <v>0</v>
      </c>
      <c r="K103" s="188" t="s">
        <v>1745</v>
      </c>
      <c r="L103" s="188"/>
      <c r="M103" s="189">
        <v>1</v>
      </c>
    </row>
    <row r="104" spans="1:13" ht="14.25" customHeight="1" x14ac:dyDescent="0.25">
      <c r="A104" s="190"/>
      <c r="B104" s="190"/>
      <c r="C104" s="190"/>
      <c r="D104" s="188" t="s">
        <v>1150</v>
      </c>
      <c r="E104" s="188" t="s">
        <v>1749</v>
      </c>
      <c r="F104" s="188" t="s">
        <v>142</v>
      </c>
      <c r="G104" s="188" t="s">
        <v>1745</v>
      </c>
      <c r="H104" s="188" t="s">
        <v>1745</v>
      </c>
      <c r="I104" s="188">
        <v>0</v>
      </c>
      <c r="J104" s="188">
        <v>0</v>
      </c>
      <c r="K104" s="188" t="s">
        <v>1745</v>
      </c>
      <c r="L104" s="188"/>
      <c r="M104" s="189">
        <v>1</v>
      </c>
    </row>
    <row r="105" spans="1:13" ht="14.25" customHeight="1" x14ac:dyDescent="0.25">
      <c r="A105" s="190"/>
      <c r="B105" s="190"/>
      <c r="C105" s="190"/>
      <c r="D105" s="188" t="s">
        <v>1164</v>
      </c>
      <c r="E105" s="188" t="s">
        <v>1749</v>
      </c>
      <c r="F105" s="188" t="s">
        <v>142</v>
      </c>
      <c r="G105" s="188" t="s">
        <v>178</v>
      </c>
      <c r="H105" s="188" t="s">
        <v>1745</v>
      </c>
      <c r="I105" s="188">
        <v>0</v>
      </c>
      <c r="J105" s="188">
        <v>0</v>
      </c>
      <c r="K105" s="188" t="s">
        <v>1745</v>
      </c>
      <c r="L105" s="188"/>
      <c r="M105" s="189">
        <v>1</v>
      </c>
    </row>
    <row r="106" spans="1:13" ht="14.25" customHeight="1" x14ac:dyDescent="0.25">
      <c r="A106" s="190"/>
      <c r="B106" s="188" t="s">
        <v>1283</v>
      </c>
      <c r="C106" s="188" t="s">
        <v>1749</v>
      </c>
      <c r="D106" s="188">
        <v>0</v>
      </c>
      <c r="E106" s="188" t="s">
        <v>1749</v>
      </c>
      <c r="F106" s="188" t="s">
        <v>142</v>
      </c>
      <c r="G106" s="188" t="s">
        <v>1745</v>
      </c>
      <c r="H106" s="188" t="s">
        <v>1745</v>
      </c>
      <c r="I106" s="188">
        <v>0</v>
      </c>
      <c r="J106" s="188">
        <v>0</v>
      </c>
      <c r="K106" s="188" t="s">
        <v>1745</v>
      </c>
      <c r="L106" s="188"/>
      <c r="M106" s="189">
        <v>3</v>
      </c>
    </row>
    <row r="107" spans="1:13" ht="14.25" customHeight="1" x14ac:dyDescent="0.25">
      <c r="A107" s="188">
        <v>52</v>
      </c>
      <c r="B107" s="188" t="s">
        <v>160</v>
      </c>
      <c r="C107" s="188" t="s">
        <v>1496</v>
      </c>
      <c r="D107" s="188" t="s">
        <v>259</v>
      </c>
      <c r="E107" s="188">
        <v>44</v>
      </c>
      <c r="F107" s="188" t="s">
        <v>142</v>
      </c>
      <c r="G107" s="188" t="s">
        <v>1745</v>
      </c>
      <c r="H107" s="188" t="s">
        <v>1745</v>
      </c>
      <c r="I107" s="188">
        <v>2</v>
      </c>
      <c r="J107" s="188">
        <v>0</v>
      </c>
      <c r="K107" s="188" t="s">
        <v>1745</v>
      </c>
      <c r="L107" s="188"/>
      <c r="M107" s="189">
        <v>1</v>
      </c>
    </row>
    <row r="108" spans="1:13" ht="14.25" customHeight="1" x14ac:dyDescent="0.25">
      <c r="A108" s="190"/>
      <c r="B108" s="190"/>
      <c r="C108" s="190"/>
      <c r="D108" s="188" t="s">
        <v>395</v>
      </c>
      <c r="E108" s="188">
        <v>52</v>
      </c>
      <c r="F108" s="188" t="s">
        <v>178</v>
      </c>
      <c r="G108" s="188" t="s">
        <v>1745</v>
      </c>
      <c r="H108" s="188" t="s">
        <v>1745</v>
      </c>
      <c r="I108" s="188">
        <v>2</v>
      </c>
      <c r="J108" s="188">
        <v>0</v>
      </c>
      <c r="K108" s="188" t="s">
        <v>1745</v>
      </c>
      <c r="L108" s="188"/>
      <c r="M108" s="189">
        <v>1</v>
      </c>
    </row>
    <row r="109" spans="1:13" ht="14.25" customHeight="1" x14ac:dyDescent="0.25">
      <c r="A109" s="190"/>
      <c r="B109" s="190"/>
      <c r="C109" s="188" t="s">
        <v>1572</v>
      </c>
      <c r="D109" s="188" t="s">
        <v>164</v>
      </c>
      <c r="E109" s="188">
        <v>39</v>
      </c>
      <c r="F109" s="188" t="s">
        <v>142</v>
      </c>
      <c r="G109" s="188" t="s">
        <v>1745</v>
      </c>
      <c r="H109" s="188" t="s">
        <v>1745</v>
      </c>
      <c r="I109" s="188">
        <v>2</v>
      </c>
      <c r="J109" s="188">
        <v>0</v>
      </c>
      <c r="K109" s="188" t="s">
        <v>1745</v>
      </c>
      <c r="L109" s="188"/>
      <c r="M109" s="189">
        <v>1</v>
      </c>
    </row>
    <row r="110" spans="1:13" ht="14.25" customHeight="1" x14ac:dyDescent="0.25">
      <c r="A110" s="190"/>
      <c r="B110" s="190"/>
      <c r="C110" s="190"/>
      <c r="D110" s="188" t="s">
        <v>401</v>
      </c>
      <c r="E110" s="188">
        <v>50</v>
      </c>
      <c r="F110" s="188" t="s">
        <v>178</v>
      </c>
      <c r="G110" s="188" t="s">
        <v>1745</v>
      </c>
      <c r="H110" s="188" t="s">
        <v>1745</v>
      </c>
      <c r="I110" s="188">
        <v>2</v>
      </c>
      <c r="J110" s="188">
        <v>0</v>
      </c>
      <c r="K110" s="188" t="s">
        <v>1745</v>
      </c>
      <c r="L110" s="188"/>
      <c r="M110" s="189">
        <v>1</v>
      </c>
    </row>
    <row r="111" spans="1:13" ht="14.25" customHeight="1" x14ac:dyDescent="0.25">
      <c r="A111" s="190"/>
      <c r="B111" s="190"/>
      <c r="C111" s="188" t="s">
        <v>1580</v>
      </c>
      <c r="D111" s="188" t="s">
        <v>495</v>
      </c>
      <c r="E111" s="188">
        <v>40</v>
      </c>
      <c r="F111" s="188" t="s">
        <v>142</v>
      </c>
      <c r="G111" s="188" t="s">
        <v>178</v>
      </c>
      <c r="H111" s="188" t="s">
        <v>1745</v>
      </c>
      <c r="I111" s="188">
        <v>2</v>
      </c>
      <c r="J111" s="188">
        <v>0</v>
      </c>
      <c r="K111" s="188" t="s">
        <v>1745</v>
      </c>
      <c r="L111" s="188"/>
      <c r="M111" s="189">
        <v>1</v>
      </c>
    </row>
    <row r="112" spans="1:13" ht="14.25" customHeight="1" x14ac:dyDescent="0.25">
      <c r="A112" s="190"/>
      <c r="B112" s="190"/>
      <c r="C112" s="190"/>
      <c r="D112" s="188" t="s">
        <v>165</v>
      </c>
      <c r="E112" s="188">
        <v>50</v>
      </c>
      <c r="F112" s="188" t="s">
        <v>178</v>
      </c>
      <c r="G112" s="188" t="s">
        <v>142</v>
      </c>
      <c r="H112" s="188" t="s">
        <v>1745</v>
      </c>
      <c r="I112" s="188">
        <v>2</v>
      </c>
      <c r="J112" s="188">
        <v>0</v>
      </c>
      <c r="K112" s="188" t="s">
        <v>1745</v>
      </c>
      <c r="L112" s="188"/>
      <c r="M112" s="189">
        <v>1</v>
      </c>
    </row>
    <row r="113" spans="1:13" ht="14.25" customHeight="1" x14ac:dyDescent="0.25">
      <c r="A113" s="188">
        <v>55</v>
      </c>
      <c r="B113" s="188" t="s">
        <v>136</v>
      </c>
      <c r="C113" s="188" t="s">
        <v>1749</v>
      </c>
      <c r="D113" s="188">
        <v>0</v>
      </c>
      <c r="E113" s="188">
        <v>0</v>
      </c>
      <c r="F113" s="188" t="s">
        <v>479</v>
      </c>
      <c r="G113" s="188" t="s">
        <v>1745</v>
      </c>
      <c r="H113" s="188" t="s">
        <v>1745</v>
      </c>
      <c r="I113" s="188">
        <v>0</v>
      </c>
      <c r="J113" s="188">
        <v>0</v>
      </c>
      <c r="K113" s="188" t="s">
        <v>1745</v>
      </c>
      <c r="L113" s="188"/>
      <c r="M113" s="189">
        <v>3</v>
      </c>
    </row>
    <row r="114" spans="1:13" ht="14.25" customHeight="1" x14ac:dyDescent="0.25">
      <c r="A114" s="190"/>
      <c r="B114" s="190"/>
      <c r="C114" s="190"/>
      <c r="D114" s="190"/>
      <c r="E114" s="188" t="s">
        <v>1749</v>
      </c>
      <c r="F114" s="188" t="s">
        <v>479</v>
      </c>
      <c r="G114" s="188" t="s">
        <v>1745</v>
      </c>
      <c r="H114" s="188" t="s">
        <v>1745</v>
      </c>
      <c r="I114" s="188">
        <v>4</v>
      </c>
      <c r="J114" s="188">
        <v>0</v>
      </c>
      <c r="K114" s="188" t="s">
        <v>1745</v>
      </c>
      <c r="L114" s="188"/>
      <c r="M114" s="189">
        <v>3</v>
      </c>
    </row>
    <row r="115" spans="1:13" ht="14.25" customHeight="1" x14ac:dyDescent="0.25">
      <c r="A115" s="190"/>
      <c r="B115" s="188" t="s">
        <v>160</v>
      </c>
      <c r="C115" s="188" t="s">
        <v>1496</v>
      </c>
      <c r="D115" s="188" t="s">
        <v>268</v>
      </c>
      <c r="E115" s="188">
        <v>28</v>
      </c>
      <c r="F115" s="188" t="s">
        <v>479</v>
      </c>
      <c r="G115" s="188" t="s">
        <v>1745</v>
      </c>
      <c r="H115" s="188">
        <v>1</v>
      </c>
      <c r="I115" s="188">
        <v>2</v>
      </c>
      <c r="J115" s="188">
        <v>0</v>
      </c>
      <c r="K115" s="188" t="s">
        <v>1745</v>
      </c>
      <c r="L115" s="188">
        <v>1</v>
      </c>
      <c r="M115" s="189">
        <v>1</v>
      </c>
    </row>
    <row r="116" spans="1:13" ht="14.25" customHeight="1" x14ac:dyDescent="0.25">
      <c r="A116" s="190"/>
      <c r="B116" s="190"/>
      <c r="C116" s="190"/>
      <c r="D116" s="190"/>
      <c r="E116" s="190"/>
      <c r="F116" s="190"/>
      <c r="G116" s="190"/>
      <c r="H116" s="188" t="s">
        <v>1745</v>
      </c>
      <c r="I116" s="188">
        <v>0</v>
      </c>
      <c r="J116" s="188">
        <v>0</v>
      </c>
      <c r="K116" s="188" t="s">
        <v>1745</v>
      </c>
      <c r="L116" s="188"/>
      <c r="M116" s="189">
        <v>1</v>
      </c>
    </row>
    <row r="117" spans="1:13" ht="14.25" customHeight="1" x14ac:dyDescent="0.25">
      <c r="A117" s="190"/>
      <c r="B117" s="190"/>
      <c r="C117" s="190"/>
      <c r="D117" s="190"/>
      <c r="E117" s="190"/>
      <c r="F117" s="188" t="s">
        <v>178</v>
      </c>
      <c r="G117" s="188" t="s">
        <v>1745</v>
      </c>
      <c r="H117" s="188" t="s">
        <v>1745</v>
      </c>
      <c r="I117" s="188">
        <v>2</v>
      </c>
      <c r="J117" s="188">
        <v>0</v>
      </c>
      <c r="K117" s="188" t="s">
        <v>1745</v>
      </c>
      <c r="L117" s="188"/>
      <c r="M117" s="189">
        <v>1</v>
      </c>
    </row>
    <row r="118" spans="1:13" ht="14.25" customHeight="1" x14ac:dyDescent="0.25">
      <c r="A118" s="190"/>
      <c r="B118" s="190"/>
      <c r="C118" s="188" t="s">
        <v>1572</v>
      </c>
      <c r="D118" s="188" t="s">
        <v>271</v>
      </c>
      <c r="E118" s="188">
        <v>22.5</v>
      </c>
      <c r="F118" s="188" t="s">
        <v>479</v>
      </c>
      <c r="G118" s="188" t="s">
        <v>1745</v>
      </c>
      <c r="H118" s="188" t="s">
        <v>1745</v>
      </c>
      <c r="I118" s="188">
        <v>0</v>
      </c>
      <c r="J118" s="188">
        <v>0</v>
      </c>
      <c r="K118" s="188" t="s">
        <v>1745</v>
      </c>
      <c r="L118" s="188"/>
      <c r="M118" s="189">
        <v>1</v>
      </c>
    </row>
    <row r="119" spans="1:13" ht="14.25" customHeight="1" x14ac:dyDescent="0.25">
      <c r="A119" s="190"/>
      <c r="B119" s="190"/>
      <c r="C119" s="190"/>
      <c r="D119" s="188" t="s">
        <v>494</v>
      </c>
      <c r="E119" s="188">
        <v>31</v>
      </c>
      <c r="F119" s="188" t="s">
        <v>178</v>
      </c>
      <c r="G119" s="188" t="s">
        <v>1745</v>
      </c>
      <c r="H119" s="188" t="s">
        <v>1745</v>
      </c>
      <c r="I119" s="188">
        <v>2</v>
      </c>
      <c r="J119" s="188">
        <v>0</v>
      </c>
      <c r="K119" s="188" t="s">
        <v>1745</v>
      </c>
      <c r="L119" s="188"/>
      <c r="M119" s="189">
        <v>1</v>
      </c>
    </row>
    <row r="120" spans="1:13" ht="14.25" customHeight="1" x14ac:dyDescent="0.25">
      <c r="A120" s="190"/>
      <c r="B120" s="190"/>
      <c r="C120" s="190"/>
      <c r="D120" s="188" t="s">
        <v>164</v>
      </c>
      <c r="E120" s="188">
        <v>39</v>
      </c>
      <c r="F120" s="188" t="s">
        <v>479</v>
      </c>
      <c r="G120" s="188" t="s">
        <v>1745</v>
      </c>
      <c r="H120" s="188">
        <v>1</v>
      </c>
      <c r="I120" s="188">
        <v>2</v>
      </c>
      <c r="J120" s="188">
        <v>0</v>
      </c>
      <c r="K120" s="188" t="s">
        <v>1745</v>
      </c>
      <c r="L120" s="188">
        <v>1</v>
      </c>
      <c r="M120" s="189">
        <v>1</v>
      </c>
    </row>
    <row r="121" spans="1:13" ht="14.25" customHeight="1" x14ac:dyDescent="0.25">
      <c r="A121" s="190"/>
      <c r="B121" s="190"/>
      <c r="C121" s="188" t="s">
        <v>1580</v>
      </c>
      <c r="D121" s="188" t="s">
        <v>477</v>
      </c>
      <c r="E121" s="188">
        <v>30</v>
      </c>
      <c r="F121" s="188" t="s">
        <v>479</v>
      </c>
      <c r="G121" s="188" t="s">
        <v>1745</v>
      </c>
      <c r="H121" s="188">
        <v>1</v>
      </c>
      <c r="I121" s="188">
        <v>2</v>
      </c>
      <c r="J121" s="188">
        <v>0</v>
      </c>
      <c r="K121" s="188" t="s">
        <v>1745</v>
      </c>
      <c r="L121" s="188">
        <v>1</v>
      </c>
      <c r="M121" s="189">
        <v>1</v>
      </c>
    </row>
    <row r="122" spans="1:13" ht="14.25" customHeight="1" x14ac:dyDescent="0.25">
      <c r="A122" s="190"/>
      <c r="B122" s="190"/>
      <c r="C122" s="190"/>
      <c r="D122" s="190"/>
      <c r="E122" s="190"/>
      <c r="F122" s="190"/>
      <c r="G122" s="190"/>
      <c r="H122" s="188" t="s">
        <v>1745</v>
      </c>
      <c r="I122" s="188">
        <v>0</v>
      </c>
      <c r="J122" s="188">
        <v>0</v>
      </c>
      <c r="K122" s="188" t="s">
        <v>1745</v>
      </c>
      <c r="L122" s="188"/>
      <c r="M122" s="189">
        <v>1</v>
      </c>
    </row>
    <row r="123" spans="1:13" ht="14.25" customHeight="1" x14ac:dyDescent="0.25">
      <c r="A123" s="190"/>
      <c r="B123" s="190"/>
      <c r="C123" s="190"/>
      <c r="D123" s="190"/>
      <c r="E123" s="190"/>
      <c r="F123" s="188" t="s">
        <v>178</v>
      </c>
      <c r="G123" s="188" t="s">
        <v>1745</v>
      </c>
      <c r="H123" s="188" t="s">
        <v>1745</v>
      </c>
      <c r="I123" s="188">
        <v>2</v>
      </c>
      <c r="J123" s="188">
        <v>0</v>
      </c>
      <c r="K123" s="188" t="s">
        <v>1745</v>
      </c>
      <c r="L123" s="188"/>
      <c r="M123" s="189">
        <v>1</v>
      </c>
    </row>
    <row r="124" spans="1:13" ht="14.25" customHeight="1" x14ac:dyDescent="0.25">
      <c r="A124" s="190"/>
      <c r="B124" s="190"/>
      <c r="C124" s="188" t="s">
        <v>1749</v>
      </c>
      <c r="D124" s="188">
        <v>0</v>
      </c>
      <c r="E124" s="188" t="s">
        <v>1749</v>
      </c>
      <c r="F124" s="188" t="s">
        <v>479</v>
      </c>
      <c r="G124" s="188" t="s">
        <v>1745</v>
      </c>
      <c r="H124" s="188" t="s">
        <v>1745</v>
      </c>
      <c r="I124" s="188">
        <v>0</v>
      </c>
      <c r="J124" s="188">
        <v>0</v>
      </c>
      <c r="K124" s="188" t="s">
        <v>1745</v>
      </c>
      <c r="L124" s="188"/>
      <c r="M124" s="189">
        <v>3</v>
      </c>
    </row>
    <row r="125" spans="1:13" ht="14.25" customHeight="1" x14ac:dyDescent="0.25">
      <c r="A125" s="190"/>
      <c r="B125" s="188" t="s">
        <v>157</v>
      </c>
      <c r="C125" s="188" t="s">
        <v>1749</v>
      </c>
      <c r="D125" s="188">
        <v>0</v>
      </c>
      <c r="E125" s="188" t="s">
        <v>1749</v>
      </c>
      <c r="F125" s="188" t="s">
        <v>178</v>
      </c>
      <c r="G125" s="188" t="s">
        <v>1745</v>
      </c>
      <c r="H125" s="188" t="s">
        <v>1745</v>
      </c>
      <c r="I125" s="188">
        <v>0</v>
      </c>
      <c r="J125" s="188">
        <v>0</v>
      </c>
      <c r="K125" s="188" t="s">
        <v>1745</v>
      </c>
      <c r="L125" s="188"/>
      <c r="M125" s="189">
        <v>3</v>
      </c>
    </row>
    <row r="126" spans="1:13" ht="14.25" customHeight="1" x14ac:dyDescent="0.25">
      <c r="A126" s="188">
        <v>60</v>
      </c>
      <c r="B126" s="188" t="s">
        <v>205</v>
      </c>
      <c r="C126" s="188" t="s">
        <v>1496</v>
      </c>
      <c r="D126" s="188" t="s">
        <v>306</v>
      </c>
      <c r="E126" s="188">
        <v>72</v>
      </c>
      <c r="F126" s="188" t="s">
        <v>479</v>
      </c>
      <c r="G126" s="188" t="s">
        <v>142</v>
      </c>
      <c r="H126" s="188" t="s">
        <v>1745</v>
      </c>
      <c r="I126" s="188">
        <v>2</v>
      </c>
      <c r="J126" s="188">
        <v>0</v>
      </c>
      <c r="K126" s="188" t="s">
        <v>1745</v>
      </c>
      <c r="L126" s="188"/>
      <c r="M126" s="189">
        <v>1</v>
      </c>
    </row>
    <row r="127" spans="1:13" ht="14.25" customHeight="1" x14ac:dyDescent="0.25">
      <c r="A127" s="190"/>
      <c r="B127" s="190"/>
      <c r="C127" s="188" t="s">
        <v>1572</v>
      </c>
      <c r="D127" s="188" t="s">
        <v>386</v>
      </c>
      <c r="E127" s="188">
        <v>70</v>
      </c>
      <c r="F127" s="188" t="s">
        <v>479</v>
      </c>
      <c r="G127" s="188" t="s">
        <v>142</v>
      </c>
      <c r="H127" s="188" t="s">
        <v>1745</v>
      </c>
      <c r="I127" s="188">
        <v>2</v>
      </c>
      <c r="J127" s="188">
        <v>0</v>
      </c>
      <c r="K127" s="188" t="s">
        <v>1745</v>
      </c>
      <c r="L127" s="188"/>
      <c r="M127" s="189">
        <v>1</v>
      </c>
    </row>
    <row r="128" spans="1:13" ht="14.25" customHeight="1" x14ac:dyDescent="0.25">
      <c r="A128" s="190"/>
      <c r="B128" s="190"/>
      <c r="C128" s="188" t="s">
        <v>1580</v>
      </c>
      <c r="D128" s="188" t="s">
        <v>324</v>
      </c>
      <c r="E128" s="188">
        <v>60</v>
      </c>
      <c r="F128" s="188" t="s">
        <v>479</v>
      </c>
      <c r="G128" s="188" t="s">
        <v>142</v>
      </c>
      <c r="H128" s="188" t="s">
        <v>1745</v>
      </c>
      <c r="I128" s="188">
        <v>2</v>
      </c>
      <c r="J128" s="188">
        <v>0</v>
      </c>
      <c r="K128" s="188" t="s">
        <v>1745</v>
      </c>
      <c r="L128" s="188"/>
      <c r="M128" s="189">
        <v>1</v>
      </c>
    </row>
    <row r="129" spans="1:13" ht="14.25" customHeight="1" x14ac:dyDescent="0.25">
      <c r="A129" s="190"/>
      <c r="B129" s="188" t="s">
        <v>153</v>
      </c>
      <c r="C129" s="188" t="s">
        <v>1496</v>
      </c>
      <c r="D129" s="188" t="s">
        <v>268</v>
      </c>
      <c r="E129" s="188">
        <v>28</v>
      </c>
      <c r="F129" s="188" t="s">
        <v>479</v>
      </c>
      <c r="G129" s="188" t="s">
        <v>1745</v>
      </c>
      <c r="H129" s="188" t="s">
        <v>1745</v>
      </c>
      <c r="I129" s="188">
        <v>2</v>
      </c>
      <c r="J129" s="188">
        <v>0</v>
      </c>
      <c r="K129" s="188" t="s">
        <v>1745</v>
      </c>
      <c r="L129" s="188"/>
      <c r="M129" s="189">
        <v>1</v>
      </c>
    </row>
    <row r="130" spans="1:13" ht="14.25" customHeight="1" x14ac:dyDescent="0.25">
      <c r="A130" s="190"/>
      <c r="B130" s="190"/>
      <c r="C130" s="190"/>
      <c r="D130" s="190"/>
      <c r="E130" s="190"/>
      <c r="F130" s="188" t="s">
        <v>178</v>
      </c>
      <c r="G130" s="188" t="s">
        <v>1745</v>
      </c>
      <c r="H130" s="188" t="s">
        <v>1745</v>
      </c>
      <c r="I130" s="188" t="s">
        <v>1746</v>
      </c>
      <c r="J130" s="188">
        <v>0</v>
      </c>
      <c r="K130" s="188" t="s">
        <v>1745</v>
      </c>
      <c r="L130" s="188"/>
      <c r="M130" s="189">
        <v>1</v>
      </c>
    </row>
    <row r="131" spans="1:13" ht="14.25" customHeight="1" x14ac:dyDescent="0.25">
      <c r="A131" s="190"/>
      <c r="B131" s="190"/>
      <c r="C131" s="188" t="s">
        <v>1572</v>
      </c>
      <c r="D131" s="188" t="s">
        <v>494</v>
      </c>
      <c r="E131" s="188">
        <v>31</v>
      </c>
      <c r="F131" s="188" t="s">
        <v>479</v>
      </c>
      <c r="G131" s="188" t="s">
        <v>1745</v>
      </c>
      <c r="H131" s="188" t="s">
        <v>1745</v>
      </c>
      <c r="I131" s="188">
        <v>2</v>
      </c>
      <c r="J131" s="188">
        <v>0</v>
      </c>
      <c r="K131" s="188" t="s">
        <v>1745</v>
      </c>
      <c r="L131" s="188"/>
      <c r="M131" s="189">
        <v>1</v>
      </c>
    </row>
    <row r="132" spans="1:13" ht="14.25" customHeight="1" x14ac:dyDescent="0.25">
      <c r="A132" s="190"/>
      <c r="B132" s="190"/>
      <c r="C132" s="190"/>
      <c r="D132" s="190"/>
      <c r="E132" s="190"/>
      <c r="F132" s="188" t="s">
        <v>178</v>
      </c>
      <c r="G132" s="188" t="s">
        <v>1745</v>
      </c>
      <c r="H132" s="188" t="s">
        <v>1745</v>
      </c>
      <c r="I132" s="188" t="s">
        <v>1746</v>
      </c>
      <c r="J132" s="188">
        <v>0</v>
      </c>
      <c r="K132" s="188" t="s">
        <v>1745</v>
      </c>
      <c r="L132" s="188"/>
      <c r="M132" s="189">
        <v>1</v>
      </c>
    </row>
    <row r="133" spans="1:13" ht="14.25" customHeight="1" x14ac:dyDescent="0.25">
      <c r="A133" s="190"/>
      <c r="B133" s="190"/>
      <c r="C133" s="188" t="s">
        <v>1580</v>
      </c>
      <c r="D133" s="188" t="s">
        <v>477</v>
      </c>
      <c r="E133" s="188">
        <v>30</v>
      </c>
      <c r="F133" s="188" t="s">
        <v>479</v>
      </c>
      <c r="G133" s="188" t="s">
        <v>1745</v>
      </c>
      <c r="H133" s="188" t="s">
        <v>1745</v>
      </c>
      <c r="I133" s="188">
        <v>2</v>
      </c>
      <c r="J133" s="188">
        <v>0</v>
      </c>
      <c r="K133" s="188" t="s">
        <v>1745</v>
      </c>
      <c r="L133" s="188"/>
      <c r="M133" s="189">
        <v>1</v>
      </c>
    </row>
    <row r="134" spans="1:13" ht="14.25" customHeight="1" x14ac:dyDescent="0.25">
      <c r="A134" s="190"/>
      <c r="B134" s="190"/>
      <c r="C134" s="190"/>
      <c r="D134" s="190"/>
      <c r="E134" s="190"/>
      <c r="F134" s="188" t="s">
        <v>178</v>
      </c>
      <c r="G134" s="188" t="s">
        <v>1745</v>
      </c>
      <c r="H134" s="188" t="s">
        <v>1745</v>
      </c>
      <c r="I134" s="188" t="s">
        <v>1746</v>
      </c>
      <c r="J134" s="188">
        <v>0</v>
      </c>
      <c r="K134" s="188" t="s">
        <v>1745</v>
      </c>
      <c r="L134" s="188"/>
      <c r="M134" s="189">
        <v>1</v>
      </c>
    </row>
    <row r="135" spans="1:13" ht="14.25" customHeight="1" x14ac:dyDescent="0.25">
      <c r="A135" s="190"/>
      <c r="B135" s="190"/>
      <c r="C135" s="188" t="s">
        <v>1749</v>
      </c>
      <c r="D135" s="188">
        <v>0</v>
      </c>
      <c r="E135" s="188" t="s">
        <v>1749</v>
      </c>
      <c r="F135" s="188" t="s">
        <v>479</v>
      </c>
      <c r="G135" s="188" t="s">
        <v>1745</v>
      </c>
      <c r="H135" s="188" t="s">
        <v>1745</v>
      </c>
      <c r="I135" s="188">
        <v>0</v>
      </c>
      <c r="J135" s="188">
        <v>0</v>
      </c>
      <c r="K135" s="188" t="s">
        <v>1745</v>
      </c>
      <c r="L135" s="188"/>
      <c r="M135" s="189">
        <v>3</v>
      </c>
    </row>
    <row r="136" spans="1:13" ht="14.25" customHeight="1" x14ac:dyDescent="0.25">
      <c r="A136" s="190"/>
      <c r="B136" s="188" t="s">
        <v>160</v>
      </c>
      <c r="C136" s="188" t="s">
        <v>1496</v>
      </c>
      <c r="D136" s="188" t="s">
        <v>487</v>
      </c>
      <c r="E136" s="188">
        <v>17</v>
      </c>
      <c r="F136" s="188" t="s">
        <v>1744</v>
      </c>
      <c r="G136" s="188" t="s">
        <v>1745</v>
      </c>
      <c r="H136" s="188" t="s">
        <v>1745</v>
      </c>
      <c r="I136" s="188">
        <v>4</v>
      </c>
      <c r="J136" s="188">
        <v>0</v>
      </c>
      <c r="K136" s="188" t="s">
        <v>1745</v>
      </c>
      <c r="L136" s="188"/>
      <c r="M136" s="189">
        <v>1</v>
      </c>
    </row>
    <row r="137" spans="1:13" ht="14.25" customHeight="1" x14ac:dyDescent="0.25">
      <c r="A137" s="190"/>
      <c r="B137" s="190"/>
      <c r="C137" s="188" t="s">
        <v>1572</v>
      </c>
      <c r="D137" s="188" t="s">
        <v>271</v>
      </c>
      <c r="E137" s="188">
        <v>22.5</v>
      </c>
      <c r="F137" s="188" t="s">
        <v>1744</v>
      </c>
      <c r="G137" s="188" t="s">
        <v>1745</v>
      </c>
      <c r="H137" s="188" t="s">
        <v>1745</v>
      </c>
      <c r="I137" s="188">
        <v>4</v>
      </c>
      <c r="J137" s="188">
        <v>0</v>
      </c>
      <c r="K137" s="188" t="s">
        <v>1745</v>
      </c>
      <c r="L137" s="188"/>
      <c r="M137" s="189">
        <v>1</v>
      </c>
    </row>
    <row r="138" spans="1:13" ht="14.25" customHeight="1" x14ac:dyDescent="0.25">
      <c r="A138" s="190"/>
      <c r="B138" s="190"/>
      <c r="C138" s="188" t="s">
        <v>1749</v>
      </c>
      <c r="D138" s="188">
        <v>0</v>
      </c>
      <c r="E138" s="188" t="s">
        <v>1749</v>
      </c>
      <c r="F138" s="188" t="s">
        <v>1744</v>
      </c>
      <c r="G138" s="188" t="s">
        <v>1745</v>
      </c>
      <c r="H138" s="188" t="s">
        <v>1745</v>
      </c>
      <c r="I138" s="188">
        <v>0</v>
      </c>
      <c r="J138" s="188">
        <v>0</v>
      </c>
      <c r="K138" s="188" t="s">
        <v>1745</v>
      </c>
      <c r="L138" s="188"/>
      <c r="M138" s="189">
        <v>3</v>
      </c>
    </row>
    <row r="139" spans="1:13" ht="14.25" customHeight="1" x14ac:dyDescent="0.25">
      <c r="A139" s="190"/>
      <c r="B139" s="190"/>
      <c r="C139" s="190"/>
      <c r="D139" s="188" t="s">
        <v>273</v>
      </c>
      <c r="E139" s="188" t="s">
        <v>1749</v>
      </c>
      <c r="F139" s="188" t="s">
        <v>1744</v>
      </c>
      <c r="G139" s="188" t="s">
        <v>1745</v>
      </c>
      <c r="H139" s="188" t="s">
        <v>1745</v>
      </c>
      <c r="I139" s="188">
        <v>4</v>
      </c>
      <c r="J139" s="188">
        <v>0</v>
      </c>
      <c r="K139" s="188" t="s">
        <v>1745</v>
      </c>
      <c r="L139" s="188"/>
      <c r="M139" s="189">
        <v>1</v>
      </c>
    </row>
    <row r="140" spans="1:13" ht="14.25" customHeight="1" x14ac:dyDescent="0.25">
      <c r="A140" s="190"/>
      <c r="B140" s="188" t="s">
        <v>157</v>
      </c>
      <c r="C140" s="188" t="s">
        <v>1496</v>
      </c>
      <c r="D140" s="188" t="s">
        <v>268</v>
      </c>
      <c r="E140" s="188">
        <v>28</v>
      </c>
      <c r="F140" s="188" t="s">
        <v>1744</v>
      </c>
      <c r="G140" s="188" t="s">
        <v>1745</v>
      </c>
      <c r="H140" s="188" t="s">
        <v>1745</v>
      </c>
      <c r="I140" s="188">
        <v>8</v>
      </c>
      <c r="J140" s="188">
        <v>0</v>
      </c>
      <c r="K140" s="188" t="s">
        <v>1745</v>
      </c>
      <c r="L140" s="188"/>
      <c r="M140" s="189">
        <v>1</v>
      </c>
    </row>
    <row r="141" spans="1:13" ht="14.25" customHeight="1" x14ac:dyDescent="0.25">
      <c r="A141" s="190"/>
      <c r="B141" s="190"/>
      <c r="C141" s="188" t="s">
        <v>1572</v>
      </c>
      <c r="D141" s="188" t="s">
        <v>494</v>
      </c>
      <c r="E141" s="188">
        <v>31</v>
      </c>
      <c r="F141" s="188" t="s">
        <v>1744</v>
      </c>
      <c r="G141" s="188" t="s">
        <v>1745</v>
      </c>
      <c r="H141" s="188" t="s">
        <v>1745</v>
      </c>
      <c r="I141" s="188">
        <v>8</v>
      </c>
      <c r="J141" s="188">
        <v>0</v>
      </c>
      <c r="K141" s="188" t="s">
        <v>1745</v>
      </c>
      <c r="L141" s="188"/>
      <c r="M141" s="189">
        <v>1</v>
      </c>
    </row>
    <row r="142" spans="1:13" ht="14.25" customHeight="1" x14ac:dyDescent="0.25">
      <c r="A142" s="190"/>
      <c r="B142" s="190"/>
      <c r="C142" s="188" t="s">
        <v>1580</v>
      </c>
      <c r="D142" s="188" t="s">
        <v>477</v>
      </c>
      <c r="E142" s="188">
        <v>30</v>
      </c>
      <c r="F142" s="188" t="s">
        <v>1744</v>
      </c>
      <c r="G142" s="188" t="s">
        <v>1745</v>
      </c>
      <c r="H142" s="188" t="s">
        <v>1745</v>
      </c>
      <c r="I142" s="188">
        <v>8</v>
      </c>
      <c r="J142" s="188">
        <v>0</v>
      </c>
      <c r="K142" s="188" t="s">
        <v>1745</v>
      </c>
      <c r="L142" s="188"/>
      <c r="M142" s="189">
        <v>1</v>
      </c>
    </row>
    <row r="143" spans="1:13" ht="14.25" customHeight="1" x14ac:dyDescent="0.25">
      <c r="A143" s="190"/>
      <c r="B143" s="190"/>
      <c r="C143" s="188" t="s">
        <v>1749</v>
      </c>
      <c r="D143" s="188">
        <v>0</v>
      </c>
      <c r="E143" s="188" t="s">
        <v>1749</v>
      </c>
      <c r="F143" s="188" t="s">
        <v>1744</v>
      </c>
      <c r="G143" s="188" t="s">
        <v>1745</v>
      </c>
      <c r="H143" s="188" t="s">
        <v>1745</v>
      </c>
      <c r="I143" s="188">
        <v>16</v>
      </c>
      <c r="J143" s="188">
        <v>0</v>
      </c>
      <c r="K143" s="188" t="s">
        <v>1745</v>
      </c>
      <c r="L143" s="188"/>
      <c r="M143" s="189">
        <v>2</v>
      </c>
    </row>
    <row r="144" spans="1:13" ht="14.25" customHeight="1" x14ac:dyDescent="0.25">
      <c r="A144" s="190"/>
      <c r="B144" s="190"/>
      <c r="C144" s="190"/>
      <c r="D144" s="190"/>
      <c r="E144" s="190"/>
      <c r="F144" s="190"/>
      <c r="G144" s="188" t="s">
        <v>178</v>
      </c>
      <c r="H144" s="188" t="s">
        <v>1745</v>
      </c>
      <c r="I144" s="188">
        <v>16</v>
      </c>
      <c r="J144" s="188">
        <v>0</v>
      </c>
      <c r="K144" s="188" t="s">
        <v>1745</v>
      </c>
      <c r="L144" s="188"/>
      <c r="M144" s="189">
        <v>1</v>
      </c>
    </row>
    <row r="145" spans="1:13" ht="14.25" customHeight="1" x14ac:dyDescent="0.25">
      <c r="A145" s="188">
        <v>70</v>
      </c>
      <c r="B145" s="188" t="s">
        <v>136</v>
      </c>
      <c r="C145" s="188" t="s">
        <v>1496</v>
      </c>
      <c r="D145" s="188" t="s">
        <v>487</v>
      </c>
      <c r="E145" s="188">
        <v>17</v>
      </c>
      <c r="F145" s="188" t="s">
        <v>479</v>
      </c>
      <c r="G145" s="188" t="s">
        <v>1745</v>
      </c>
      <c r="H145" s="188" t="s">
        <v>1745</v>
      </c>
      <c r="I145" s="188">
        <v>4</v>
      </c>
      <c r="J145" s="188">
        <v>0</v>
      </c>
      <c r="K145" s="188" t="s">
        <v>1745</v>
      </c>
      <c r="L145" s="188"/>
      <c r="M145" s="189">
        <v>1</v>
      </c>
    </row>
    <row r="146" spans="1:13" ht="14.25" customHeight="1" x14ac:dyDescent="0.25">
      <c r="A146" s="190"/>
      <c r="B146" s="190"/>
      <c r="C146" s="190"/>
      <c r="D146" s="190"/>
      <c r="E146" s="190"/>
      <c r="F146" s="188" t="s">
        <v>501</v>
      </c>
      <c r="G146" s="188" t="s">
        <v>1745</v>
      </c>
      <c r="H146" s="188" t="s">
        <v>1745</v>
      </c>
      <c r="I146" s="188">
        <v>4</v>
      </c>
      <c r="J146" s="188">
        <v>0</v>
      </c>
      <c r="K146" s="188" t="s">
        <v>1745</v>
      </c>
      <c r="L146" s="188"/>
      <c r="M146" s="189">
        <v>1</v>
      </c>
    </row>
    <row r="147" spans="1:13" ht="14.25" customHeight="1" x14ac:dyDescent="0.25">
      <c r="A147" s="190"/>
      <c r="B147" s="190"/>
      <c r="C147" s="188" t="s">
        <v>1572</v>
      </c>
      <c r="D147" s="188" t="s">
        <v>271</v>
      </c>
      <c r="E147" s="188">
        <v>22.5</v>
      </c>
      <c r="F147" s="188" t="s">
        <v>479</v>
      </c>
      <c r="G147" s="188" t="s">
        <v>1745</v>
      </c>
      <c r="H147" s="188" t="s">
        <v>1745</v>
      </c>
      <c r="I147" s="188">
        <v>4</v>
      </c>
      <c r="J147" s="188">
        <v>0</v>
      </c>
      <c r="K147" s="188" t="s">
        <v>1745</v>
      </c>
      <c r="L147" s="188"/>
      <c r="M147" s="189">
        <v>1</v>
      </c>
    </row>
    <row r="148" spans="1:13" ht="14.25" customHeight="1" x14ac:dyDescent="0.25">
      <c r="A148" s="190"/>
      <c r="B148" s="190"/>
      <c r="C148" s="190"/>
      <c r="D148" s="190"/>
      <c r="E148" s="190"/>
      <c r="F148" s="188" t="s">
        <v>501</v>
      </c>
      <c r="G148" s="188" t="s">
        <v>1745</v>
      </c>
      <c r="H148" s="188" t="s">
        <v>1745</v>
      </c>
      <c r="I148" s="188">
        <v>4</v>
      </c>
      <c r="J148" s="188">
        <v>0</v>
      </c>
      <c r="K148" s="188" t="s">
        <v>1745</v>
      </c>
      <c r="L148" s="188"/>
      <c r="M148" s="189">
        <v>1</v>
      </c>
    </row>
    <row r="149" spans="1:13" ht="14.25" customHeight="1" x14ac:dyDescent="0.25">
      <c r="A149" s="190"/>
      <c r="B149" s="190"/>
      <c r="C149" s="188" t="s">
        <v>1580</v>
      </c>
      <c r="D149" s="188" t="s">
        <v>477</v>
      </c>
      <c r="E149" s="188">
        <v>30</v>
      </c>
      <c r="F149" s="188" t="s">
        <v>479</v>
      </c>
      <c r="G149" s="188" t="s">
        <v>1745</v>
      </c>
      <c r="H149" s="188" t="s">
        <v>1745</v>
      </c>
      <c r="I149" s="188">
        <v>4</v>
      </c>
      <c r="J149" s="188">
        <v>0</v>
      </c>
      <c r="K149" s="188" t="s">
        <v>1745</v>
      </c>
      <c r="L149" s="188"/>
      <c r="M149" s="189">
        <v>1</v>
      </c>
    </row>
    <row r="150" spans="1:13" ht="14.25" customHeight="1" x14ac:dyDescent="0.25">
      <c r="A150" s="190"/>
      <c r="B150" s="190"/>
      <c r="C150" s="190"/>
      <c r="D150" s="190"/>
      <c r="E150" s="190"/>
      <c r="F150" s="188" t="s">
        <v>501</v>
      </c>
      <c r="G150" s="188" t="s">
        <v>1745</v>
      </c>
      <c r="H150" s="188" t="s">
        <v>1745</v>
      </c>
      <c r="I150" s="188">
        <v>4</v>
      </c>
      <c r="J150" s="188">
        <v>0</v>
      </c>
      <c r="K150" s="188" t="s">
        <v>1745</v>
      </c>
      <c r="L150" s="188"/>
      <c r="M150" s="189">
        <v>1</v>
      </c>
    </row>
    <row r="151" spans="1:13" ht="14.25" customHeight="1" x14ac:dyDescent="0.25">
      <c r="A151" s="190"/>
      <c r="B151" s="190"/>
      <c r="C151" s="188" t="s">
        <v>1749</v>
      </c>
      <c r="D151" s="188">
        <v>0</v>
      </c>
      <c r="E151" s="188">
        <v>0</v>
      </c>
      <c r="F151" s="188" t="s">
        <v>479</v>
      </c>
      <c r="G151" s="188" t="s">
        <v>1745</v>
      </c>
      <c r="H151" s="188" t="s">
        <v>1745</v>
      </c>
      <c r="I151" s="188">
        <v>0</v>
      </c>
      <c r="J151" s="188">
        <v>0</v>
      </c>
      <c r="K151" s="188" t="s">
        <v>1745</v>
      </c>
      <c r="L151" s="188"/>
      <c r="M151" s="189">
        <v>6</v>
      </c>
    </row>
    <row r="152" spans="1:13" ht="14.25" customHeight="1" x14ac:dyDescent="0.25">
      <c r="A152" s="190"/>
      <c r="B152" s="190"/>
      <c r="C152" s="190"/>
      <c r="D152" s="190"/>
      <c r="E152" s="188" t="s">
        <v>1749</v>
      </c>
      <c r="F152" s="188" t="s">
        <v>479</v>
      </c>
      <c r="G152" s="188" t="s">
        <v>1745</v>
      </c>
      <c r="H152" s="188" t="s">
        <v>1745</v>
      </c>
      <c r="I152" s="188">
        <v>0</v>
      </c>
      <c r="J152" s="188">
        <v>0</v>
      </c>
      <c r="K152" s="188" t="s">
        <v>1745</v>
      </c>
      <c r="L152" s="188"/>
      <c r="M152" s="189">
        <v>3</v>
      </c>
    </row>
    <row r="153" spans="1:13" ht="14.25" customHeight="1" x14ac:dyDescent="0.25">
      <c r="A153" s="190"/>
      <c r="B153" s="188" t="s">
        <v>153</v>
      </c>
      <c r="C153" s="188" t="s">
        <v>1496</v>
      </c>
      <c r="D153" s="188" t="s">
        <v>268</v>
      </c>
      <c r="E153" s="188">
        <v>28</v>
      </c>
      <c r="F153" s="188" t="s">
        <v>142</v>
      </c>
      <c r="G153" s="188" t="s">
        <v>1745</v>
      </c>
      <c r="H153" s="188" t="s">
        <v>1745</v>
      </c>
      <c r="I153" s="188">
        <v>2</v>
      </c>
      <c r="J153" s="188">
        <v>0</v>
      </c>
      <c r="K153" s="188" t="s">
        <v>1745</v>
      </c>
      <c r="L153" s="188"/>
      <c r="M153" s="189">
        <v>1</v>
      </c>
    </row>
    <row r="154" spans="1:13" ht="14.25" customHeight="1" x14ac:dyDescent="0.25">
      <c r="A154" s="190"/>
      <c r="B154" s="190"/>
      <c r="C154" s="190"/>
      <c r="D154" s="190"/>
      <c r="E154" s="190"/>
      <c r="F154" s="190"/>
      <c r="G154" s="190"/>
      <c r="H154" s="190"/>
      <c r="I154" s="188" t="s">
        <v>1746</v>
      </c>
      <c r="J154" s="188">
        <v>0</v>
      </c>
      <c r="K154" s="188" t="s">
        <v>1745</v>
      </c>
      <c r="L154" s="188"/>
      <c r="M154" s="189">
        <v>1</v>
      </c>
    </row>
    <row r="155" spans="1:13" ht="14.25" customHeight="1" x14ac:dyDescent="0.25">
      <c r="A155" s="190"/>
      <c r="B155" s="190"/>
      <c r="C155" s="190"/>
      <c r="D155" s="188" t="s">
        <v>493</v>
      </c>
      <c r="E155" s="188">
        <v>35</v>
      </c>
      <c r="F155" s="188" t="s">
        <v>501</v>
      </c>
      <c r="G155" s="188" t="s">
        <v>1745</v>
      </c>
      <c r="H155" s="188" t="s">
        <v>1745</v>
      </c>
      <c r="I155" s="188">
        <v>2</v>
      </c>
      <c r="J155" s="188">
        <v>0</v>
      </c>
      <c r="K155" s="188" t="s">
        <v>1745</v>
      </c>
      <c r="L155" s="188"/>
      <c r="M155" s="189">
        <v>1</v>
      </c>
    </row>
    <row r="156" spans="1:13" ht="14.25" customHeight="1" x14ac:dyDescent="0.25">
      <c r="A156" s="190"/>
      <c r="B156" s="190"/>
      <c r="C156" s="190"/>
      <c r="D156" s="190"/>
      <c r="E156" s="190"/>
      <c r="F156" s="188" t="s">
        <v>142</v>
      </c>
      <c r="G156" s="188" t="s">
        <v>1745</v>
      </c>
      <c r="H156" s="188" t="s">
        <v>1745</v>
      </c>
      <c r="I156" s="188">
        <v>0</v>
      </c>
      <c r="J156" s="188">
        <v>0</v>
      </c>
      <c r="K156" s="188" t="s">
        <v>1745</v>
      </c>
      <c r="L156" s="188"/>
      <c r="M156" s="189">
        <v>1</v>
      </c>
    </row>
    <row r="157" spans="1:13" ht="14.25" customHeight="1" x14ac:dyDescent="0.25">
      <c r="A157" s="190"/>
      <c r="B157" s="190"/>
      <c r="C157" s="190"/>
      <c r="D157" s="190"/>
      <c r="E157" s="190"/>
      <c r="F157" s="188" t="s">
        <v>178</v>
      </c>
      <c r="G157" s="188" t="s">
        <v>1745</v>
      </c>
      <c r="H157" s="188" t="s">
        <v>1745</v>
      </c>
      <c r="I157" s="188">
        <v>2</v>
      </c>
      <c r="J157" s="188">
        <v>0</v>
      </c>
      <c r="K157" s="188" t="s">
        <v>1745</v>
      </c>
      <c r="L157" s="188"/>
      <c r="M157" s="189">
        <v>1</v>
      </c>
    </row>
    <row r="158" spans="1:13" ht="14.25" customHeight="1" x14ac:dyDescent="0.25">
      <c r="A158" s="190"/>
      <c r="B158" s="190"/>
      <c r="C158" s="190"/>
      <c r="D158" s="188" t="s">
        <v>259</v>
      </c>
      <c r="E158" s="188">
        <v>44</v>
      </c>
      <c r="F158" s="188" t="s">
        <v>501</v>
      </c>
      <c r="G158" s="188" t="s">
        <v>1745</v>
      </c>
      <c r="H158" s="188" t="s">
        <v>1745</v>
      </c>
      <c r="I158" s="188">
        <v>2</v>
      </c>
      <c r="J158" s="188">
        <v>0</v>
      </c>
      <c r="K158" s="188" t="s">
        <v>1745</v>
      </c>
      <c r="L158" s="188"/>
      <c r="M158" s="189">
        <v>1</v>
      </c>
    </row>
    <row r="159" spans="1:13" ht="14.25" customHeight="1" x14ac:dyDescent="0.25">
      <c r="A159" s="190"/>
      <c r="B159" s="190"/>
      <c r="C159" s="190"/>
      <c r="D159" s="190"/>
      <c r="E159" s="190"/>
      <c r="F159" s="188" t="s">
        <v>540</v>
      </c>
      <c r="G159" s="188" t="s">
        <v>1745</v>
      </c>
      <c r="H159" s="188" t="s">
        <v>1745</v>
      </c>
      <c r="I159" s="188">
        <v>2</v>
      </c>
      <c r="J159" s="188">
        <v>0</v>
      </c>
      <c r="K159" s="188" t="s">
        <v>1745</v>
      </c>
      <c r="L159" s="188"/>
      <c r="M159" s="189">
        <v>2</v>
      </c>
    </row>
    <row r="160" spans="1:13" ht="14.25" customHeight="1" x14ac:dyDescent="0.25">
      <c r="A160" s="190"/>
      <c r="B160" s="190"/>
      <c r="C160" s="190"/>
      <c r="D160" s="190"/>
      <c r="E160" s="190"/>
      <c r="F160" s="188" t="s">
        <v>142</v>
      </c>
      <c r="G160" s="188" t="s">
        <v>1745</v>
      </c>
      <c r="H160" s="188" t="s">
        <v>1745</v>
      </c>
      <c r="I160" s="188">
        <v>0</v>
      </c>
      <c r="J160" s="188">
        <v>0</v>
      </c>
      <c r="K160" s="188" t="s">
        <v>1745</v>
      </c>
      <c r="L160" s="188"/>
      <c r="M160" s="189">
        <v>1</v>
      </c>
    </row>
    <row r="161" spans="1:13" ht="14.25" customHeight="1" x14ac:dyDescent="0.25">
      <c r="A161" s="190"/>
      <c r="B161" s="190"/>
      <c r="C161" s="190"/>
      <c r="D161" s="190"/>
      <c r="E161" s="190"/>
      <c r="F161" s="190"/>
      <c r="G161" s="190"/>
      <c r="H161" s="190"/>
      <c r="I161" s="188">
        <v>2</v>
      </c>
      <c r="J161" s="188">
        <v>0</v>
      </c>
      <c r="K161" s="188" t="s">
        <v>1745</v>
      </c>
      <c r="L161" s="188"/>
      <c r="M161" s="189">
        <v>1</v>
      </c>
    </row>
    <row r="162" spans="1:13" ht="14.25" customHeight="1" x14ac:dyDescent="0.25">
      <c r="A162" s="190"/>
      <c r="B162" s="190"/>
      <c r="C162" s="190"/>
      <c r="D162" s="188" t="s">
        <v>395</v>
      </c>
      <c r="E162" s="188">
        <v>52</v>
      </c>
      <c r="F162" s="188" t="s">
        <v>479</v>
      </c>
      <c r="G162" s="188" t="s">
        <v>1745</v>
      </c>
      <c r="H162" s="188" t="s">
        <v>1745</v>
      </c>
      <c r="I162" s="188">
        <v>2</v>
      </c>
      <c r="J162" s="188">
        <v>0</v>
      </c>
      <c r="K162" s="188" t="s">
        <v>1745</v>
      </c>
      <c r="L162" s="188"/>
      <c r="M162" s="189">
        <v>1</v>
      </c>
    </row>
    <row r="163" spans="1:13" ht="14.25" customHeight="1" x14ac:dyDescent="0.25">
      <c r="A163" s="190"/>
      <c r="B163" s="190"/>
      <c r="C163" s="190"/>
      <c r="D163" s="190"/>
      <c r="E163" s="190"/>
      <c r="F163" s="188" t="s">
        <v>142</v>
      </c>
      <c r="G163" s="188" t="s">
        <v>1745</v>
      </c>
      <c r="H163" s="188" t="s">
        <v>1745</v>
      </c>
      <c r="I163" s="188">
        <v>0</v>
      </c>
      <c r="J163" s="188">
        <v>0</v>
      </c>
      <c r="K163" s="188" t="s">
        <v>1745</v>
      </c>
      <c r="L163" s="188"/>
      <c r="M163" s="189">
        <v>1</v>
      </c>
    </row>
    <row r="164" spans="1:13" ht="14.25" customHeight="1" x14ac:dyDescent="0.25">
      <c r="A164" s="190"/>
      <c r="B164" s="190"/>
      <c r="C164" s="190"/>
      <c r="D164" s="190"/>
      <c r="E164" s="190"/>
      <c r="F164" s="190"/>
      <c r="G164" s="190"/>
      <c r="H164" s="190"/>
      <c r="I164" s="188">
        <v>2</v>
      </c>
      <c r="J164" s="188">
        <v>0</v>
      </c>
      <c r="K164" s="188" t="s">
        <v>1745</v>
      </c>
      <c r="L164" s="188"/>
      <c r="M164" s="189">
        <v>1</v>
      </c>
    </row>
    <row r="165" spans="1:13" ht="14.25" customHeight="1" x14ac:dyDescent="0.25">
      <c r="A165" s="190"/>
      <c r="B165" s="190"/>
      <c r="C165" s="190"/>
      <c r="D165" s="190"/>
      <c r="E165" s="190"/>
      <c r="F165" s="188" t="s">
        <v>178</v>
      </c>
      <c r="G165" s="188" t="s">
        <v>1745</v>
      </c>
      <c r="H165" s="188" t="s">
        <v>1745</v>
      </c>
      <c r="I165" s="188">
        <v>2</v>
      </c>
      <c r="J165" s="188">
        <v>0</v>
      </c>
      <c r="K165" s="188" t="s">
        <v>1745</v>
      </c>
      <c r="L165" s="188"/>
      <c r="M165" s="189">
        <v>1</v>
      </c>
    </row>
    <row r="166" spans="1:13" ht="14.25" customHeight="1" x14ac:dyDescent="0.25">
      <c r="A166" s="190"/>
      <c r="B166" s="190"/>
      <c r="C166" s="190"/>
      <c r="D166" s="188" t="s">
        <v>242</v>
      </c>
      <c r="E166" s="188">
        <v>65</v>
      </c>
      <c r="F166" s="188" t="s">
        <v>142</v>
      </c>
      <c r="G166" s="188" t="s">
        <v>1745</v>
      </c>
      <c r="H166" s="188" t="s">
        <v>1745</v>
      </c>
      <c r="I166" s="188">
        <v>0</v>
      </c>
      <c r="J166" s="188">
        <v>0</v>
      </c>
      <c r="K166" s="188" t="s">
        <v>1745</v>
      </c>
      <c r="L166" s="188"/>
      <c r="M166" s="189">
        <v>1</v>
      </c>
    </row>
    <row r="167" spans="1:13" ht="14.25" customHeight="1" x14ac:dyDescent="0.25">
      <c r="A167" s="190"/>
      <c r="B167" s="190"/>
      <c r="C167" s="190"/>
      <c r="D167" s="190"/>
      <c r="E167" s="190"/>
      <c r="F167" s="188" t="s">
        <v>178</v>
      </c>
      <c r="G167" s="188" t="s">
        <v>501</v>
      </c>
      <c r="H167" s="188" t="s">
        <v>1745</v>
      </c>
      <c r="I167" s="188">
        <v>2</v>
      </c>
      <c r="J167" s="188">
        <v>0</v>
      </c>
      <c r="K167" s="188" t="s">
        <v>1745</v>
      </c>
      <c r="L167" s="188"/>
      <c r="M167" s="189">
        <v>1</v>
      </c>
    </row>
    <row r="168" spans="1:13" ht="14.25" customHeight="1" x14ac:dyDescent="0.25">
      <c r="A168" s="190"/>
      <c r="B168" s="190"/>
      <c r="C168" s="190"/>
      <c r="D168" s="188" t="s">
        <v>306</v>
      </c>
      <c r="E168" s="188">
        <v>72</v>
      </c>
      <c r="F168" s="188" t="s">
        <v>142</v>
      </c>
      <c r="G168" s="188" t="s">
        <v>1745</v>
      </c>
      <c r="H168" s="188" t="s">
        <v>1745</v>
      </c>
      <c r="I168" s="188">
        <v>0</v>
      </c>
      <c r="J168" s="188">
        <v>0</v>
      </c>
      <c r="K168" s="188" t="s">
        <v>1745</v>
      </c>
      <c r="L168" s="188"/>
      <c r="M168" s="189">
        <v>1</v>
      </c>
    </row>
    <row r="169" spans="1:13" ht="14.25" customHeight="1" x14ac:dyDescent="0.25">
      <c r="A169" s="190"/>
      <c r="B169" s="190"/>
      <c r="C169" s="188" t="s">
        <v>1572</v>
      </c>
      <c r="D169" s="188" t="s">
        <v>271</v>
      </c>
      <c r="E169" s="188">
        <v>22.5</v>
      </c>
      <c r="F169" s="188" t="s">
        <v>142</v>
      </c>
      <c r="G169" s="188" t="s">
        <v>1745</v>
      </c>
      <c r="H169" s="188" t="s">
        <v>1745</v>
      </c>
      <c r="I169" s="188">
        <v>2</v>
      </c>
      <c r="J169" s="188">
        <v>0</v>
      </c>
      <c r="K169" s="188" t="s">
        <v>1745</v>
      </c>
      <c r="L169" s="188"/>
      <c r="M169" s="189">
        <v>1</v>
      </c>
    </row>
    <row r="170" spans="1:13" ht="14.25" customHeight="1" x14ac:dyDescent="0.25">
      <c r="A170" s="190"/>
      <c r="B170" s="190"/>
      <c r="C170" s="190"/>
      <c r="D170" s="188" t="s">
        <v>494</v>
      </c>
      <c r="E170" s="188">
        <v>31</v>
      </c>
      <c r="F170" s="188" t="s">
        <v>142</v>
      </c>
      <c r="G170" s="188" t="s">
        <v>1745</v>
      </c>
      <c r="H170" s="188" t="s">
        <v>1745</v>
      </c>
      <c r="I170" s="188">
        <v>0</v>
      </c>
      <c r="J170" s="188">
        <v>0</v>
      </c>
      <c r="K170" s="188" t="s">
        <v>1745</v>
      </c>
      <c r="L170" s="188"/>
      <c r="M170" s="189">
        <v>1</v>
      </c>
    </row>
    <row r="171" spans="1:13" ht="14.25" customHeight="1" x14ac:dyDescent="0.25">
      <c r="A171" s="190"/>
      <c r="B171" s="190"/>
      <c r="C171" s="190"/>
      <c r="D171" s="190"/>
      <c r="E171" s="190"/>
      <c r="F171" s="190"/>
      <c r="G171" s="190"/>
      <c r="H171" s="190"/>
      <c r="I171" s="188" t="s">
        <v>1746</v>
      </c>
      <c r="J171" s="188">
        <v>0</v>
      </c>
      <c r="K171" s="188" t="s">
        <v>1745</v>
      </c>
      <c r="L171" s="188"/>
      <c r="M171" s="189">
        <v>1</v>
      </c>
    </row>
    <row r="172" spans="1:13" ht="14.25" customHeight="1" x14ac:dyDescent="0.25">
      <c r="A172" s="190"/>
      <c r="B172" s="190"/>
      <c r="C172" s="190"/>
      <c r="D172" s="188" t="s">
        <v>164</v>
      </c>
      <c r="E172" s="188">
        <v>39</v>
      </c>
      <c r="F172" s="188" t="s">
        <v>501</v>
      </c>
      <c r="G172" s="188" t="s">
        <v>1745</v>
      </c>
      <c r="H172" s="188" t="s">
        <v>1745</v>
      </c>
      <c r="I172" s="188">
        <v>2</v>
      </c>
      <c r="J172" s="188">
        <v>0</v>
      </c>
      <c r="K172" s="188" t="s">
        <v>1745</v>
      </c>
      <c r="L172" s="188"/>
      <c r="M172" s="189">
        <v>2</v>
      </c>
    </row>
    <row r="173" spans="1:13" ht="14.25" customHeight="1" x14ac:dyDescent="0.25">
      <c r="A173" s="190"/>
      <c r="B173" s="190"/>
      <c r="C173" s="190"/>
      <c r="D173" s="190"/>
      <c r="E173" s="190"/>
      <c r="F173" s="188" t="s">
        <v>540</v>
      </c>
      <c r="G173" s="188" t="s">
        <v>1745</v>
      </c>
      <c r="H173" s="188" t="s">
        <v>1745</v>
      </c>
      <c r="I173" s="188">
        <v>2</v>
      </c>
      <c r="J173" s="188">
        <v>0</v>
      </c>
      <c r="K173" s="188" t="s">
        <v>1745</v>
      </c>
      <c r="L173" s="188"/>
      <c r="M173" s="189">
        <v>2</v>
      </c>
    </row>
    <row r="174" spans="1:13" ht="14.25" customHeight="1" x14ac:dyDescent="0.25">
      <c r="A174" s="190"/>
      <c r="B174" s="190"/>
      <c r="C174" s="190"/>
      <c r="D174" s="190"/>
      <c r="E174" s="190"/>
      <c r="F174" s="188" t="s">
        <v>142</v>
      </c>
      <c r="G174" s="188" t="s">
        <v>1745</v>
      </c>
      <c r="H174" s="188" t="s">
        <v>1745</v>
      </c>
      <c r="I174" s="188">
        <v>0</v>
      </c>
      <c r="J174" s="188">
        <v>0</v>
      </c>
      <c r="K174" s="188" t="s">
        <v>1745</v>
      </c>
      <c r="L174" s="188"/>
      <c r="M174" s="189">
        <v>1</v>
      </c>
    </row>
    <row r="175" spans="1:13" ht="14.25" customHeight="1" x14ac:dyDescent="0.25">
      <c r="A175" s="190"/>
      <c r="B175" s="190"/>
      <c r="C175" s="190"/>
      <c r="D175" s="190"/>
      <c r="E175" s="190"/>
      <c r="F175" s="190"/>
      <c r="G175" s="190"/>
      <c r="H175" s="190"/>
      <c r="I175" s="188">
        <v>2</v>
      </c>
      <c r="J175" s="188">
        <v>0</v>
      </c>
      <c r="K175" s="188" t="s">
        <v>1745</v>
      </c>
      <c r="L175" s="188"/>
      <c r="M175" s="189">
        <v>1</v>
      </c>
    </row>
    <row r="176" spans="1:13" ht="14.25" customHeight="1" x14ac:dyDescent="0.25">
      <c r="A176" s="190"/>
      <c r="B176" s="190"/>
      <c r="C176" s="190"/>
      <c r="D176" s="190"/>
      <c r="E176" s="190"/>
      <c r="F176" s="188" t="s">
        <v>178</v>
      </c>
      <c r="G176" s="188" t="s">
        <v>1745</v>
      </c>
      <c r="H176" s="188" t="s">
        <v>1745</v>
      </c>
      <c r="I176" s="188">
        <v>2</v>
      </c>
      <c r="J176" s="188">
        <v>0</v>
      </c>
      <c r="K176" s="188" t="s">
        <v>1745</v>
      </c>
      <c r="L176" s="188"/>
      <c r="M176" s="189">
        <v>1</v>
      </c>
    </row>
    <row r="177" spans="1:13" ht="14.25" customHeight="1" x14ac:dyDescent="0.25">
      <c r="A177" s="190"/>
      <c r="B177" s="190"/>
      <c r="C177" s="190"/>
      <c r="D177" s="188" t="s">
        <v>401</v>
      </c>
      <c r="E177" s="188">
        <v>50</v>
      </c>
      <c r="F177" s="188" t="s">
        <v>479</v>
      </c>
      <c r="G177" s="188" t="s">
        <v>1745</v>
      </c>
      <c r="H177" s="188" t="s">
        <v>1745</v>
      </c>
      <c r="I177" s="188">
        <v>2</v>
      </c>
      <c r="J177" s="188">
        <v>0</v>
      </c>
      <c r="K177" s="188" t="s">
        <v>1745</v>
      </c>
      <c r="L177" s="188"/>
      <c r="M177" s="189">
        <v>1</v>
      </c>
    </row>
    <row r="178" spans="1:13" ht="14.25" customHeight="1" x14ac:dyDescent="0.25">
      <c r="A178" s="190"/>
      <c r="B178" s="190"/>
      <c r="C178" s="190"/>
      <c r="D178" s="190"/>
      <c r="E178" s="190"/>
      <c r="F178" s="188" t="s">
        <v>142</v>
      </c>
      <c r="G178" s="188" t="s">
        <v>1745</v>
      </c>
      <c r="H178" s="188" t="s">
        <v>1745</v>
      </c>
      <c r="I178" s="188">
        <v>0</v>
      </c>
      <c r="J178" s="188">
        <v>0</v>
      </c>
      <c r="K178" s="188" t="s">
        <v>1745</v>
      </c>
      <c r="L178" s="188"/>
      <c r="M178" s="189">
        <v>1</v>
      </c>
    </row>
    <row r="179" spans="1:13" ht="14.25" customHeight="1" x14ac:dyDescent="0.25">
      <c r="A179" s="190"/>
      <c r="B179" s="190"/>
      <c r="C179" s="190"/>
      <c r="D179" s="190"/>
      <c r="E179" s="190"/>
      <c r="F179" s="190"/>
      <c r="G179" s="190"/>
      <c r="H179" s="190"/>
      <c r="I179" s="188">
        <v>2</v>
      </c>
      <c r="J179" s="188">
        <v>0</v>
      </c>
      <c r="K179" s="188" t="s">
        <v>1745</v>
      </c>
      <c r="L179" s="188"/>
      <c r="M179" s="189">
        <v>1</v>
      </c>
    </row>
    <row r="180" spans="1:13" ht="14.25" customHeight="1" x14ac:dyDescent="0.25">
      <c r="A180" s="190"/>
      <c r="B180" s="190"/>
      <c r="C180" s="190"/>
      <c r="D180" s="190"/>
      <c r="E180" s="190"/>
      <c r="F180" s="188" t="s">
        <v>178</v>
      </c>
      <c r="G180" s="188" t="s">
        <v>1745</v>
      </c>
      <c r="H180" s="188" t="s">
        <v>1745</v>
      </c>
      <c r="I180" s="188">
        <v>2</v>
      </c>
      <c r="J180" s="188">
        <v>0</v>
      </c>
      <c r="K180" s="188" t="s">
        <v>1745</v>
      </c>
      <c r="L180" s="188"/>
      <c r="M180" s="189">
        <v>1</v>
      </c>
    </row>
    <row r="181" spans="1:13" ht="14.25" customHeight="1" x14ac:dyDescent="0.25">
      <c r="A181" s="190"/>
      <c r="B181" s="190"/>
      <c r="C181" s="190"/>
      <c r="D181" s="190"/>
      <c r="E181" s="190"/>
      <c r="F181" s="190"/>
      <c r="G181" s="188" t="s">
        <v>501</v>
      </c>
      <c r="H181" s="188" t="s">
        <v>1745</v>
      </c>
      <c r="I181" s="188">
        <v>2</v>
      </c>
      <c r="J181" s="188">
        <v>0</v>
      </c>
      <c r="K181" s="188" t="s">
        <v>1745</v>
      </c>
      <c r="L181" s="188"/>
      <c r="M181" s="189">
        <v>1</v>
      </c>
    </row>
    <row r="182" spans="1:13" ht="14.25" customHeight="1" x14ac:dyDescent="0.25">
      <c r="A182" s="190"/>
      <c r="B182" s="190"/>
      <c r="C182" s="190"/>
      <c r="D182" s="188" t="s">
        <v>386</v>
      </c>
      <c r="E182" s="188">
        <v>70</v>
      </c>
      <c r="F182" s="188" t="s">
        <v>142</v>
      </c>
      <c r="G182" s="188" t="s">
        <v>1745</v>
      </c>
      <c r="H182" s="188" t="s">
        <v>1745</v>
      </c>
      <c r="I182" s="188">
        <v>0</v>
      </c>
      <c r="J182" s="188">
        <v>0</v>
      </c>
      <c r="K182" s="188" t="s">
        <v>1745</v>
      </c>
      <c r="L182" s="188"/>
      <c r="M182" s="189">
        <v>2</v>
      </c>
    </row>
    <row r="183" spans="1:13" ht="14.25" customHeight="1" x14ac:dyDescent="0.25">
      <c r="A183" s="190"/>
      <c r="B183" s="190"/>
      <c r="C183" s="188" t="s">
        <v>1580</v>
      </c>
      <c r="D183" s="188" t="s">
        <v>477</v>
      </c>
      <c r="E183" s="188">
        <v>30</v>
      </c>
      <c r="F183" s="188" t="s">
        <v>142</v>
      </c>
      <c r="G183" s="188" t="s">
        <v>1745</v>
      </c>
      <c r="H183" s="188" t="s">
        <v>1745</v>
      </c>
      <c r="I183" s="188">
        <v>0</v>
      </c>
      <c r="J183" s="188">
        <v>0</v>
      </c>
      <c r="K183" s="188" t="s">
        <v>1745</v>
      </c>
      <c r="L183" s="188"/>
      <c r="M183" s="189">
        <v>1</v>
      </c>
    </row>
    <row r="184" spans="1:13" ht="14.25" customHeight="1" x14ac:dyDescent="0.25">
      <c r="A184" s="190"/>
      <c r="B184" s="190"/>
      <c r="C184" s="190"/>
      <c r="D184" s="190"/>
      <c r="E184" s="190"/>
      <c r="F184" s="190"/>
      <c r="G184" s="190"/>
      <c r="H184" s="190"/>
      <c r="I184" s="188">
        <v>2</v>
      </c>
      <c r="J184" s="188">
        <v>0</v>
      </c>
      <c r="K184" s="188" t="s">
        <v>1745</v>
      </c>
      <c r="L184" s="188"/>
      <c r="M184" s="189">
        <v>1</v>
      </c>
    </row>
    <row r="185" spans="1:13" ht="14.25" customHeight="1" x14ac:dyDescent="0.25">
      <c r="A185" s="190"/>
      <c r="B185" s="190"/>
      <c r="C185" s="190"/>
      <c r="D185" s="190"/>
      <c r="E185" s="190"/>
      <c r="F185" s="190"/>
      <c r="G185" s="190"/>
      <c r="H185" s="190"/>
      <c r="I185" s="188" t="s">
        <v>1746</v>
      </c>
      <c r="J185" s="188">
        <v>0</v>
      </c>
      <c r="K185" s="188" t="s">
        <v>1745</v>
      </c>
      <c r="L185" s="188"/>
      <c r="M185" s="189">
        <v>1</v>
      </c>
    </row>
    <row r="186" spans="1:13" ht="14.25" customHeight="1" x14ac:dyDescent="0.25">
      <c r="A186" s="190"/>
      <c r="B186" s="190"/>
      <c r="C186" s="190"/>
      <c r="D186" s="188" t="s">
        <v>495</v>
      </c>
      <c r="E186" s="188">
        <v>40</v>
      </c>
      <c r="F186" s="188" t="s">
        <v>479</v>
      </c>
      <c r="G186" s="188" t="s">
        <v>1745</v>
      </c>
      <c r="H186" s="188" t="s">
        <v>1745</v>
      </c>
      <c r="I186" s="188">
        <v>2</v>
      </c>
      <c r="J186" s="188">
        <v>0</v>
      </c>
      <c r="K186" s="188" t="s">
        <v>1745</v>
      </c>
      <c r="L186" s="188"/>
      <c r="M186" s="189">
        <v>1</v>
      </c>
    </row>
    <row r="187" spans="1:13" ht="14.25" customHeight="1" x14ac:dyDescent="0.25">
      <c r="A187" s="190"/>
      <c r="B187" s="190"/>
      <c r="C187" s="190"/>
      <c r="D187" s="190"/>
      <c r="E187" s="190"/>
      <c r="F187" s="188" t="s">
        <v>501</v>
      </c>
      <c r="G187" s="188" t="s">
        <v>1745</v>
      </c>
      <c r="H187" s="188" t="s">
        <v>1745</v>
      </c>
      <c r="I187" s="188">
        <v>2</v>
      </c>
      <c r="J187" s="188">
        <v>0</v>
      </c>
      <c r="K187" s="188" t="s">
        <v>1745</v>
      </c>
      <c r="L187" s="188"/>
      <c r="M187" s="189">
        <v>2</v>
      </c>
    </row>
    <row r="188" spans="1:13" ht="14.25" customHeight="1" x14ac:dyDescent="0.25">
      <c r="A188" s="190"/>
      <c r="B188" s="190"/>
      <c r="C188" s="190"/>
      <c r="D188" s="190"/>
      <c r="E188" s="190"/>
      <c r="F188" s="188" t="s">
        <v>540</v>
      </c>
      <c r="G188" s="188" t="s">
        <v>1745</v>
      </c>
      <c r="H188" s="188" t="s">
        <v>1745</v>
      </c>
      <c r="I188" s="188">
        <v>2</v>
      </c>
      <c r="J188" s="188">
        <v>0</v>
      </c>
      <c r="K188" s="188" t="s">
        <v>1745</v>
      </c>
      <c r="L188" s="188"/>
      <c r="M188" s="189">
        <v>2</v>
      </c>
    </row>
    <row r="189" spans="1:13" ht="14.25" customHeight="1" x14ac:dyDescent="0.25">
      <c r="A189" s="190"/>
      <c r="B189" s="190"/>
      <c r="C189" s="190"/>
      <c r="D189" s="190"/>
      <c r="E189" s="190"/>
      <c r="F189" s="188" t="s">
        <v>142</v>
      </c>
      <c r="G189" s="188" t="s">
        <v>1745</v>
      </c>
      <c r="H189" s="188" t="s">
        <v>1745</v>
      </c>
      <c r="I189" s="188">
        <v>0</v>
      </c>
      <c r="J189" s="188">
        <v>0</v>
      </c>
      <c r="K189" s="188" t="s">
        <v>1745</v>
      </c>
      <c r="L189" s="188"/>
      <c r="M189" s="189">
        <v>2</v>
      </c>
    </row>
    <row r="190" spans="1:13" ht="14.25" customHeight="1" x14ac:dyDescent="0.25">
      <c r="A190" s="190"/>
      <c r="B190" s="190"/>
      <c r="C190" s="190"/>
      <c r="D190" s="190"/>
      <c r="E190" s="190"/>
      <c r="F190" s="188" t="s">
        <v>178</v>
      </c>
      <c r="G190" s="188" t="s">
        <v>1745</v>
      </c>
      <c r="H190" s="188" t="s">
        <v>1745</v>
      </c>
      <c r="I190" s="188">
        <v>2</v>
      </c>
      <c r="J190" s="188">
        <v>0</v>
      </c>
      <c r="K190" s="188" t="s">
        <v>1745</v>
      </c>
      <c r="L190" s="188"/>
      <c r="M190" s="189">
        <v>1</v>
      </c>
    </row>
    <row r="191" spans="1:13" ht="14.25" customHeight="1" x14ac:dyDescent="0.25">
      <c r="A191" s="190"/>
      <c r="B191" s="190"/>
      <c r="C191" s="190"/>
      <c r="D191" s="188" t="s">
        <v>165</v>
      </c>
      <c r="E191" s="188">
        <v>50</v>
      </c>
      <c r="F191" s="188" t="s">
        <v>178</v>
      </c>
      <c r="G191" s="188" t="s">
        <v>501</v>
      </c>
      <c r="H191" s="188" t="s">
        <v>1745</v>
      </c>
      <c r="I191" s="188">
        <v>2</v>
      </c>
      <c r="J191" s="188">
        <v>0</v>
      </c>
      <c r="K191" s="188" t="s">
        <v>1745</v>
      </c>
      <c r="L191" s="188"/>
      <c r="M191" s="189">
        <v>2</v>
      </c>
    </row>
    <row r="192" spans="1:13" ht="14.25" customHeight="1" x14ac:dyDescent="0.25">
      <c r="A192" s="190"/>
      <c r="B192" s="190"/>
      <c r="C192" s="190"/>
      <c r="D192" s="188" t="s">
        <v>324</v>
      </c>
      <c r="E192" s="188">
        <v>60</v>
      </c>
      <c r="F192" s="188" t="s">
        <v>142</v>
      </c>
      <c r="G192" s="188" t="s">
        <v>1745</v>
      </c>
      <c r="H192" s="188" t="s">
        <v>1745</v>
      </c>
      <c r="I192" s="188">
        <v>2</v>
      </c>
      <c r="J192" s="188">
        <v>0</v>
      </c>
      <c r="K192" s="188" t="s">
        <v>1745</v>
      </c>
      <c r="L192" s="188"/>
      <c r="M192" s="189">
        <v>1</v>
      </c>
    </row>
    <row r="193" spans="1:13" ht="14.25" customHeight="1" x14ac:dyDescent="0.25">
      <c r="A193" s="190"/>
      <c r="B193" s="190"/>
      <c r="C193" s="188" t="s">
        <v>1749</v>
      </c>
      <c r="D193" s="188">
        <v>0</v>
      </c>
      <c r="E193" s="188" t="s">
        <v>1749</v>
      </c>
      <c r="F193" s="188" t="s">
        <v>501</v>
      </c>
      <c r="G193" s="188" t="s">
        <v>1745</v>
      </c>
      <c r="H193" s="188" t="s">
        <v>1745</v>
      </c>
      <c r="I193" s="188">
        <v>2</v>
      </c>
      <c r="J193" s="188">
        <v>0</v>
      </c>
      <c r="K193" s="188" t="s">
        <v>1745</v>
      </c>
      <c r="L193" s="188"/>
      <c r="M193" s="189">
        <v>3</v>
      </c>
    </row>
    <row r="194" spans="1:13" ht="14.25" customHeight="1" x14ac:dyDescent="0.25">
      <c r="A194" s="190"/>
      <c r="B194" s="190"/>
      <c r="C194" s="190"/>
      <c r="D194" s="190"/>
      <c r="E194" s="190"/>
      <c r="F194" s="188" t="s">
        <v>540</v>
      </c>
      <c r="G194" s="188" t="s">
        <v>1745</v>
      </c>
      <c r="H194" s="188" t="s">
        <v>1745</v>
      </c>
      <c r="I194" s="188">
        <v>2</v>
      </c>
      <c r="J194" s="188">
        <v>0</v>
      </c>
      <c r="K194" s="188" t="s">
        <v>1745</v>
      </c>
      <c r="L194" s="188"/>
      <c r="M194" s="189">
        <v>3</v>
      </c>
    </row>
    <row r="195" spans="1:13" ht="14.25" customHeight="1" x14ac:dyDescent="0.25">
      <c r="A195" s="190"/>
      <c r="B195" s="190"/>
      <c r="C195" s="190"/>
      <c r="D195" s="190"/>
      <c r="E195" s="190"/>
      <c r="F195" s="190"/>
      <c r="G195" s="190"/>
      <c r="H195" s="190"/>
      <c r="I195" s="188" t="s">
        <v>1746</v>
      </c>
      <c r="J195" s="188">
        <v>0</v>
      </c>
      <c r="K195" s="188" t="s">
        <v>1745</v>
      </c>
      <c r="L195" s="188"/>
      <c r="M195" s="189">
        <v>3</v>
      </c>
    </row>
    <row r="196" spans="1:13" ht="14.25" customHeight="1" x14ac:dyDescent="0.25">
      <c r="A196" s="190"/>
      <c r="B196" s="190"/>
      <c r="C196" s="190"/>
      <c r="D196" s="190"/>
      <c r="E196" s="190"/>
      <c r="F196" s="188" t="s">
        <v>142</v>
      </c>
      <c r="G196" s="188" t="s">
        <v>1745</v>
      </c>
      <c r="H196" s="188" t="s">
        <v>1745</v>
      </c>
      <c r="I196" s="188">
        <v>0</v>
      </c>
      <c r="J196" s="188">
        <v>0</v>
      </c>
      <c r="K196" s="188" t="s">
        <v>1745</v>
      </c>
      <c r="L196" s="188"/>
      <c r="M196" s="189">
        <v>6</v>
      </c>
    </row>
    <row r="197" spans="1:13" ht="14.25" customHeight="1" x14ac:dyDescent="0.25">
      <c r="A197" s="190"/>
      <c r="B197" s="190"/>
      <c r="C197" s="190"/>
      <c r="D197" s="190"/>
      <c r="E197" s="190"/>
      <c r="F197" s="190"/>
      <c r="G197" s="190"/>
      <c r="H197" s="190"/>
      <c r="I197" s="188">
        <v>2</v>
      </c>
      <c r="J197" s="188">
        <v>0</v>
      </c>
      <c r="K197" s="188" t="s">
        <v>1745</v>
      </c>
      <c r="L197" s="188"/>
      <c r="M197" s="189">
        <v>11</v>
      </c>
    </row>
    <row r="198" spans="1:13" ht="14.25" customHeight="1" x14ac:dyDescent="0.25">
      <c r="A198" s="190"/>
      <c r="B198" s="190"/>
      <c r="C198" s="190"/>
      <c r="D198" s="190"/>
      <c r="E198" s="190"/>
      <c r="F198" s="190"/>
      <c r="G198" s="188" t="s">
        <v>154</v>
      </c>
      <c r="H198" s="188" t="s">
        <v>1745</v>
      </c>
      <c r="I198" s="188">
        <v>2</v>
      </c>
      <c r="J198" s="188">
        <v>0</v>
      </c>
      <c r="K198" s="188" t="s">
        <v>1745</v>
      </c>
      <c r="L198" s="188"/>
      <c r="M198" s="189">
        <v>1</v>
      </c>
    </row>
    <row r="199" spans="1:13" ht="14.25" customHeight="1" x14ac:dyDescent="0.25">
      <c r="A199" s="190"/>
      <c r="B199" s="190"/>
      <c r="C199" s="190"/>
      <c r="D199" s="190"/>
      <c r="E199" s="190"/>
      <c r="F199" s="188" t="s">
        <v>178</v>
      </c>
      <c r="G199" s="188" t="s">
        <v>1745</v>
      </c>
      <c r="H199" s="188" t="s">
        <v>1745</v>
      </c>
      <c r="I199" s="188">
        <v>2</v>
      </c>
      <c r="J199" s="188">
        <v>0</v>
      </c>
      <c r="K199" s="188" t="s">
        <v>1745</v>
      </c>
      <c r="L199" s="188"/>
      <c r="M199" s="189">
        <v>3</v>
      </c>
    </row>
    <row r="200" spans="1:13" ht="14.25" customHeight="1" x14ac:dyDescent="0.25">
      <c r="A200" s="190"/>
      <c r="B200" s="190"/>
      <c r="C200" s="190"/>
      <c r="D200" s="190"/>
      <c r="E200" s="190"/>
      <c r="F200" s="190"/>
      <c r="G200" s="190"/>
      <c r="H200" s="190"/>
      <c r="I200" s="188" t="s">
        <v>1746</v>
      </c>
      <c r="J200" s="188">
        <v>0</v>
      </c>
      <c r="K200" s="188" t="s">
        <v>1745</v>
      </c>
      <c r="L200" s="188"/>
      <c r="M200" s="189">
        <v>3</v>
      </c>
    </row>
    <row r="201" spans="1:13" ht="14.25" customHeight="1" x14ac:dyDescent="0.25">
      <c r="A201" s="190"/>
      <c r="B201" s="190"/>
      <c r="C201" s="190"/>
      <c r="D201" s="188" t="s">
        <v>264</v>
      </c>
      <c r="E201" s="188" t="s">
        <v>1749</v>
      </c>
      <c r="F201" s="188" t="s">
        <v>142</v>
      </c>
      <c r="G201" s="188" t="s">
        <v>1745</v>
      </c>
      <c r="H201" s="188" t="s">
        <v>1745</v>
      </c>
      <c r="I201" s="188">
        <v>2</v>
      </c>
      <c r="J201" s="188">
        <v>0</v>
      </c>
      <c r="K201" s="188" t="s">
        <v>1745</v>
      </c>
      <c r="L201" s="188"/>
      <c r="M201" s="189">
        <v>1</v>
      </c>
    </row>
    <row r="202" spans="1:13" ht="14.25" customHeight="1" x14ac:dyDescent="0.25">
      <c r="A202" s="190"/>
      <c r="B202" s="190"/>
      <c r="C202" s="190"/>
      <c r="D202" s="188" t="s">
        <v>965</v>
      </c>
      <c r="E202" s="188" t="s">
        <v>1749</v>
      </c>
      <c r="F202" s="188" t="s">
        <v>142</v>
      </c>
      <c r="G202" s="188" t="s">
        <v>1745</v>
      </c>
      <c r="H202" s="188" t="s">
        <v>1745</v>
      </c>
      <c r="I202" s="188">
        <v>0</v>
      </c>
      <c r="J202" s="188">
        <v>0</v>
      </c>
      <c r="K202" s="188" t="s">
        <v>1745</v>
      </c>
      <c r="L202" s="188"/>
      <c r="M202" s="189">
        <v>1</v>
      </c>
    </row>
    <row r="203" spans="1:13" ht="14.25" customHeight="1" x14ac:dyDescent="0.25">
      <c r="A203" s="190"/>
      <c r="B203" s="190"/>
      <c r="C203" s="190"/>
      <c r="D203" s="190"/>
      <c r="E203" s="190"/>
      <c r="F203" s="190"/>
      <c r="G203" s="188" t="s">
        <v>142</v>
      </c>
      <c r="H203" s="188" t="s">
        <v>1745</v>
      </c>
      <c r="I203" s="188">
        <v>0</v>
      </c>
      <c r="J203" s="188">
        <v>0</v>
      </c>
      <c r="K203" s="188" t="s">
        <v>1745</v>
      </c>
      <c r="L203" s="188"/>
      <c r="M203" s="189">
        <v>1</v>
      </c>
    </row>
    <row r="204" spans="1:13" ht="14.25" customHeight="1" x14ac:dyDescent="0.25">
      <c r="A204" s="190"/>
      <c r="B204" s="188" t="s">
        <v>160</v>
      </c>
      <c r="C204" s="188" t="s">
        <v>1496</v>
      </c>
      <c r="D204" s="188" t="s">
        <v>487</v>
      </c>
      <c r="E204" s="188">
        <v>17</v>
      </c>
      <c r="F204" s="188" t="s">
        <v>540</v>
      </c>
      <c r="G204" s="188" t="s">
        <v>1745</v>
      </c>
      <c r="H204" s="188" t="s">
        <v>1745</v>
      </c>
      <c r="I204" s="188">
        <v>2</v>
      </c>
      <c r="J204" s="188">
        <v>0</v>
      </c>
      <c r="K204" s="188" t="s">
        <v>1745</v>
      </c>
      <c r="L204" s="188"/>
      <c r="M204" s="189">
        <v>1</v>
      </c>
    </row>
    <row r="205" spans="1:13" ht="14.25" customHeight="1" x14ac:dyDescent="0.25">
      <c r="A205" s="190"/>
      <c r="B205" s="190"/>
      <c r="C205" s="190"/>
      <c r="D205" s="190"/>
      <c r="E205" s="190"/>
      <c r="F205" s="190"/>
      <c r="G205" s="190"/>
      <c r="H205" s="190"/>
      <c r="I205" s="188" t="s">
        <v>1746</v>
      </c>
      <c r="J205" s="188">
        <v>0</v>
      </c>
      <c r="K205" s="188" t="s">
        <v>1745</v>
      </c>
      <c r="L205" s="188"/>
      <c r="M205" s="189">
        <v>2</v>
      </c>
    </row>
    <row r="206" spans="1:13" ht="14.25" customHeight="1" x14ac:dyDescent="0.25">
      <c r="A206" s="190"/>
      <c r="B206" s="190"/>
      <c r="C206" s="190"/>
      <c r="D206" s="190"/>
      <c r="E206" s="190"/>
      <c r="F206" s="188" t="s">
        <v>142</v>
      </c>
      <c r="G206" s="188" t="s">
        <v>1745</v>
      </c>
      <c r="H206" s="188" t="s">
        <v>1745</v>
      </c>
      <c r="I206" s="188">
        <v>0</v>
      </c>
      <c r="J206" s="188">
        <v>0</v>
      </c>
      <c r="K206" s="188" t="s">
        <v>1745</v>
      </c>
      <c r="L206" s="188"/>
      <c r="M206" s="189">
        <v>1</v>
      </c>
    </row>
    <row r="207" spans="1:13" ht="14.25" customHeight="1" x14ac:dyDescent="0.25">
      <c r="A207" s="190"/>
      <c r="B207" s="190"/>
      <c r="C207" s="190"/>
      <c r="D207" s="190"/>
      <c r="E207" s="190"/>
      <c r="F207" s="188" t="s">
        <v>178</v>
      </c>
      <c r="G207" s="188" t="s">
        <v>1745</v>
      </c>
      <c r="H207" s="188" t="s">
        <v>1745</v>
      </c>
      <c r="I207" s="188">
        <v>2</v>
      </c>
      <c r="J207" s="188">
        <v>0</v>
      </c>
      <c r="K207" s="188" t="s">
        <v>1745</v>
      </c>
      <c r="L207" s="188"/>
      <c r="M207" s="189">
        <v>1</v>
      </c>
    </row>
    <row r="208" spans="1:13" ht="14.25" customHeight="1" x14ac:dyDescent="0.25">
      <c r="A208" s="190"/>
      <c r="B208" s="190"/>
      <c r="C208" s="190"/>
      <c r="D208" s="188" t="s">
        <v>268</v>
      </c>
      <c r="E208" s="188">
        <v>28</v>
      </c>
      <c r="F208" s="188" t="s">
        <v>501</v>
      </c>
      <c r="G208" s="188" t="s">
        <v>1745</v>
      </c>
      <c r="H208" s="188" t="s">
        <v>1745</v>
      </c>
      <c r="I208" s="188">
        <v>2</v>
      </c>
      <c r="J208" s="188">
        <v>0</v>
      </c>
      <c r="K208" s="188" t="s">
        <v>1745</v>
      </c>
      <c r="L208" s="188"/>
      <c r="M208" s="189">
        <v>1</v>
      </c>
    </row>
    <row r="209" spans="1:13" ht="14.25" customHeight="1" x14ac:dyDescent="0.25">
      <c r="A209" s="190"/>
      <c r="B209" s="190"/>
      <c r="C209" s="190"/>
      <c r="D209" s="190"/>
      <c r="E209" s="190"/>
      <c r="F209" s="188" t="s">
        <v>142</v>
      </c>
      <c r="G209" s="188" t="s">
        <v>1745</v>
      </c>
      <c r="H209" s="188" t="s">
        <v>1745</v>
      </c>
      <c r="I209" s="188">
        <v>0</v>
      </c>
      <c r="J209" s="188">
        <v>0</v>
      </c>
      <c r="K209" s="188" t="s">
        <v>1745</v>
      </c>
      <c r="L209" s="188"/>
      <c r="M209" s="189">
        <v>3</v>
      </c>
    </row>
    <row r="210" spans="1:13" ht="14.25" customHeight="1" x14ac:dyDescent="0.25">
      <c r="A210" s="190"/>
      <c r="B210" s="190"/>
      <c r="C210" s="190"/>
      <c r="D210" s="190"/>
      <c r="E210" s="190"/>
      <c r="F210" s="190"/>
      <c r="G210" s="190"/>
      <c r="H210" s="190"/>
      <c r="I210" s="188">
        <v>2</v>
      </c>
      <c r="J210" s="188">
        <v>0</v>
      </c>
      <c r="K210" s="188" t="s">
        <v>1745</v>
      </c>
      <c r="L210" s="188"/>
      <c r="M210" s="189">
        <v>10</v>
      </c>
    </row>
    <row r="211" spans="1:13" ht="14.25" customHeight="1" x14ac:dyDescent="0.25">
      <c r="A211" s="190"/>
      <c r="B211" s="190"/>
      <c r="C211" s="190"/>
      <c r="D211" s="190"/>
      <c r="E211" s="190"/>
      <c r="F211" s="188" t="s">
        <v>178</v>
      </c>
      <c r="G211" s="188" t="s">
        <v>1745</v>
      </c>
      <c r="H211" s="188" t="s">
        <v>1745</v>
      </c>
      <c r="I211" s="188">
        <v>0</v>
      </c>
      <c r="J211" s="188">
        <v>0</v>
      </c>
      <c r="K211" s="188" t="s">
        <v>1745</v>
      </c>
      <c r="L211" s="188"/>
      <c r="M211" s="189">
        <v>2</v>
      </c>
    </row>
    <row r="212" spans="1:13" ht="14.25" customHeight="1" x14ac:dyDescent="0.25">
      <c r="A212" s="190"/>
      <c r="B212" s="190"/>
      <c r="C212" s="190"/>
      <c r="D212" s="190"/>
      <c r="E212" s="190"/>
      <c r="F212" s="190"/>
      <c r="G212" s="190"/>
      <c r="H212" s="190"/>
      <c r="I212" s="188">
        <v>2</v>
      </c>
      <c r="J212" s="188">
        <v>0</v>
      </c>
      <c r="K212" s="188" t="s">
        <v>1745</v>
      </c>
      <c r="L212" s="188"/>
      <c r="M212" s="189">
        <v>3</v>
      </c>
    </row>
    <row r="213" spans="1:13" ht="14.25" customHeight="1" x14ac:dyDescent="0.25">
      <c r="A213" s="190"/>
      <c r="B213" s="190"/>
      <c r="C213" s="190"/>
      <c r="D213" s="188" t="s">
        <v>493</v>
      </c>
      <c r="E213" s="188">
        <v>35</v>
      </c>
      <c r="F213" s="188" t="s">
        <v>501</v>
      </c>
      <c r="G213" s="188" t="s">
        <v>1745</v>
      </c>
      <c r="H213" s="188" t="s">
        <v>1745</v>
      </c>
      <c r="I213" s="188">
        <v>2</v>
      </c>
      <c r="J213" s="188">
        <v>0</v>
      </c>
      <c r="K213" s="188" t="s">
        <v>1745</v>
      </c>
      <c r="L213" s="188"/>
      <c r="M213" s="189">
        <v>2</v>
      </c>
    </row>
    <row r="214" spans="1:13" ht="14.25" customHeight="1" x14ac:dyDescent="0.25">
      <c r="A214" s="190"/>
      <c r="B214" s="190"/>
      <c r="C214" s="190"/>
      <c r="D214" s="190"/>
      <c r="E214" s="190"/>
      <c r="F214" s="188" t="s">
        <v>540</v>
      </c>
      <c r="G214" s="188" t="s">
        <v>1745</v>
      </c>
      <c r="H214" s="188" t="s">
        <v>1745</v>
      </c>
      <c r="I214" s="188">
        <v>2</v>
      </c>
      <c r="J214" s="188">
        <v>0</v>
      </c>
      <c r="K214" s="188" t="s">
        <v>1745</v>
      </c>
      <c r="L214" s="188"/>
      <c r="M214" s="189">
        <v>2</v>
      </c>
    </row>
    <row r="215" spans="1:13" ht="14.25" customHeight="1" x14ac:dyDescent="0.25">
      <c r="A215" s="190"/>
      <c r="B215" s="190"/>
      <c r="C215" s="190"/>
      <c r="D215" s="190"/>
      <c r="E215" s="190"/>
      <c r="F215" s="188" t="s">
        <v>142</v>
      </c>
      <c r="G215" s="188" t="s">
        <v>1745</v>
      </c>
      <c r="H215" s="188" t="s">
        <v>1745</v>
      </c>
      <c r="I215" s="188">
        <v>0</v>
      </c>
      <c r="J215" s="188">
        <v>0</v>
      </c>
      <c r="K215" s="188" t="s">
        <v>1745</v>
      </c>
      <c r="L215" s="188"/>
      <c r="M215" s="189">
        <v>2</v>
      </c>
    </row>
    <row r="216" spans="1:13" ht="14.25" customHeight="1" x14ac:dyDescent="0.25">
      <c r="A216" s="190"/>
      <c r="B216" s="190"/>
      <c r="C216" s="190"/>
      <c r="D216" s="190"/>
      <c r="E216" s="190"/>
      <c r="F216" s="190"/>
      <c r="G216" s="190"/>
      <c r="H216" s="190"/>
      <c r="I216" s="188">
        <v>2</v>
      </c>
      <c r="J216" s="188">
        <v>0</v>
      </c>
      <c r="K216" s="188" t="s">
        <v>1745</v>
      </c>
      <c r="L216" s="188"/>
      <c r="M216" s="189">
        <v>4</v>
      </c>
    </row>
    <row r="217" spans="1:13" ht="14.25" customHeight="1" x14ac:dyDescent="0.25">
      <c r="A217" s="190"/>
      <c r="B217" s="190"/>
      <c r="C217" s="190"/>
      <c r="D217" s="190"/>
      <c r="E217" s="190"/>
      <c r="F217" s="188" t="s">
        <v>178</v>
      </c>
      <c r="G217" s="188" t="s">
        <v>1745</v>
      </c>
      <c r="H217" s="188" t="s">
        <v>1745</v>
      </c>
      <c r="I217" s="188">
        <v>0</v>
      </c>
      <c r="J217" s="188">
        <v>0</v>
      </c>
      <c r="K217" s="188" t="s">
        <v>1745</v>
      </c>
      <c r="L217" s="188"/>
      <c r="M217" s="189">
        <v>1</v>
      </c>
    </row>
    <row r="218" spans="1:13" ht="14.25" customHeight="1" x14ac:dyDescent="0.25">
      <c r="A218" s="190"/>
      <c r="B218" s="190"/>
      <c r="C218" s="190"/>
      <c r="D218" s="190"/>
      <c r="E218" s="190"/>
      <c r="F218" s="190"/>
      <c r="G218" s="190"/>
      <c r="H218" s="190"/>
      <c r="I218" s="188">
        <v>2</v>
      </c>
      <c r="J218" s="188">
        <v>0</v>
      </c>
      <c r="K218" s="188" t="s">
        <v>1745</v>
      </c>
      <c r="L218" s="188"/>
      <c r="M218" s="189">
        <v>1</v>
      </c>
    </row>
    <row r="219" spans="1:13" ht="14.25" customHeight="1" x14ac:dyDescent="0.25">
      <c r="A219" s="190"/>
      <c r="B219" s="190"/>
      <c r="C219" s="190"/>
      <c r="D219" s="188" t="s">
        <v>259</v>
      </c>
      <c r="E219" s="188">
        <v>44</v>
      </c>
      <c r="F219" s="188" t="s">
        <v>501</v>
      </c>
      <c r="G219" s="188" t="s">
        <v>1745</v>
      </c>
      <c r="H219" s="188" t="s">
        <v>1745</v>
      </c>
      <c r="I219" s="188">
        <v>0</v>
      </c>
      <c r="J219" s="188">
        <v>0</v>
      </c>
      <c r="K219" s="188" t="s">
        <v>1745</v>
      </c>
      <c r="L219" s="188"/>
      <c r="M219" s="189">
        <v>1</v>
      </c>
    </row>
    <row r="220" spans="1:13" ht="14.25" customHeight="1" x14ac:dyDescent="0.25">
      <c r="A220" s="190"/>
      <c r="B220" s="190"/>
      <c r="C220" s="190"/>
      <c r="D220" s="190"/>
      <c r="E220" s="190"/>
      <c r="F220" s="188" t="s">
        <v>142</v>
      </c>
      <c r="G220" s="188" t="s">
        <v>1745</v>
      </c>
      <c r="H220" s="188" t="s">
        <v>1745</v>
      </c>
      <c r="I220" s="188">
        <v>0</v>
      </c>
      <c r="J220" s="188">
        <v>0</v>
      </c>
      <c r="K220" s="188" t="s">
        <v>1745</v>
      </c>
      <c r="L220" s="188"/>
      <c r="M220" s="189">
        <v>1</v>
      </c>
    </row>
    <row r="221" spans="1:13" ht="14.25" customHeight="1" x14ac:dyDescent="0.25">
      <c r="A221" s="190"/>
      <c r="B221" s="190"/>
      <c r="C221" s="190"/>
      <c r="D221" s="190"/>
      <c r="E221" s="190"/>
      <c r="F221" s="190"/>
      <c r="G221" s="190"/>
      <c r="H221" s="190"/>
      <c r="I221" s="188">
        <v>2</v>
      </c>
      <c r="J221" s="188">
        <v>0</v>
      </c>
      <c r="K221" s="188" t="s">
        <v>1745</v>
      </c>
      <c r="L221" s="188"/>
      <c r="M221" s="189">
        <v>3</v>
      </c>
    </row>
    <row r="222" spans="1:13" ht="14.25" customHeight="1" x14ac:dyDescent="0.25">
      <c r="A222" s="190"/>
      <c r="B222" s="190"/>
      <c r="C222" s="190"/>
      <c r="D222" s="190"/>
      <c r="E222" s="190"/>
      <c r="F222" s="188" t="s">
        <v>178</v>
      </c>
      <c r="G222" s="188" t="s">
        <v>1745</v>
      </c>
      <c r="H222" s="188" t="s">
        <v>1745</v>
      </c>
      <c r="I222" s="188">
        <v>2</v>
      </c>
      <c r="J222" s="188">
        <v>0</v>
      </c>
      <c r="K222" s="188" t="s">
        <v>1745</v>
      </c>
      <c r="L222" s="188"/>
      <c r="M222" s="189">
        <v>1</v>
      </c>
    </row>
    <row r="223" spans="1:13" ht="14.25" customHeight="1" x14ac:dyDescent="0.25">
      <c r="A223" s="190"/>
      <c r="B223" s="190"/>
      <c r="C223" s="190"/>
      <c r="D223" s="188" t="s">
        <v>395</v>
      </c>
      <c r="E223" s="188">
        <v>52</v>
      </c>
      <c r="F223" s="188" t="s">
        <v>142</v>
      </c>
      <c r="G223" s="188" t="s">
        <v>1745</v>
      </c>
      <c r="H223" s="188" t="s">
        <v>1745</v>
      </c>
      <c r="I223" s="188">
        <v>2</v>
      </c>
      <c r="J223" s="188">
        <v>0</v>
      </c>
      <c r="K223" s="188" t="s">
        <v>1745</v>
      </c>
      <c r="L223" s="188"/>
      <c r="M223" s="189">
        <v>2</v>
      </c>
    </row>
    <row r="224" spans="1:13" ht="14.25" customHeight="1" x14ac:dyDescent="0.25">
      <c r="A224" s="190"/>
      <c r="B224" s="190"/>
      <c r="C224" s="190"/>
      <c r="D224" s="190"/>
      <c r="E224" s="190"/>
      <c r="F224" s="188" t="s">
        <v>178</v>
      </c>
      <c r="G224" s="188" t="s">
        <v>1745</v>
      </c>
      <c r="H224" s="188" t="s">
        <v>1745</v>
      </c>
      <c r="I224" s="188">
        <v>2</v>
      </c>
      <c r="J224" s="188">
        <v>0</v>
      </c>
      <c r="K224" s="188" t="s">
        <v>1745</v>
      </c>
      <c r="L224" s="188"/>
      <c r="M224" s="189">
        <v>1</v>
      </c>
    </row>
    <row r="225" spans="1:13" ht="14.25" customHeight="1" x14ac:dyDescent="0.25">
      <c r="A225" s="190"/>
      <c r="B225" s="190"/>
      <c r="C225" s="190"/>
      <c r="D225" s="188" t="s">
        <v>242</v>
      </c>
      <c r="E225" s="188">
        <v>65</v>
      </c>
      <c r="F225" s="188" t="s">
        <v>540</v>
      </c>
      <c r="G225" s="188" t="s">
        <v>142</v>
      </c>
      <c r="H225" s="188" t="s">
        <v>1745</v>
      </c>
      <c r="I225" s="188">
        <v>2</v>
      </c>
      <c r="J225" s="188">
        <v>0</v>
      </c>
      <c r="K225" s="188" t="s">
        <v>1745</v>
      </c>
      <c r="L225" s="188"/>
      <c r="M225" s="189">
        <v>1</v>
      </c>
    </row>
    <row r="226" spans="1:13" ht="14.25" customHeight="1" x14ac:dyDescent="0.25">
      <c r="A226" s="190"/>
      <c r="B226" s="190"/>
      <c r="C226" s="190"/>
      <c r="D226" s="190"/>
      <c r="E226" s="190"/>
      <c r="F226" s="188" t="s">
        <v>142</v>
      </c>
      <c r="G226" s="188" t="s">
        <v>1745</v>
      </c>
      <c r="H226" s="188" t="s">
        <v>1745</v>
      </c>
      <c r="I226" s="188">
        <v>4</v>
      </c>
      <c r="J226" s="188">
        <v>4</v>
      </c>
      <c r="K226" s="188" t="s">
        <v>1745</v>
      </c>
      <c r="L226" s="188"/>
      <c r="M226" s="189">
        <v>1</v>
      </c>
    </row>
    <row r="227" spans="1:13" ht="14.25" customHeight="1" x14ac:dyDescent="0.25">
      <c r="A227" s="190"/>
      <c r="B227" s="190"/>
      <c r="C227" s="190"/>
      <c r="D227" s="190"/>
      <c r="E227" s="190"/>
      <c r="F227" s="188" t="s">
        <v>178</v>
      </c>
      <c r="G227" s="188" t="s">
        <v>178</v>
      </c>
      <c r="H227" s="188" t="s">
        <v>1745</v>
      </c>
      <c r="I227" s="188">
        <v>2</v>
      </c>
      <c r="J227" s="188">
        <v>0</v>
      </c>
      <c r="K227" s="188" t="s">
        <v>1745</v>
      </c>
      <c r="L227" s="188"/>
      <c r="M227" s="189">
        <v>1</v>
      </c>
    </row>
    <row r="228" spans="1:13" ht="14.25" customHeight="1" x14ac:dyDescent="0.25">
      <c r="A228" s="190"/>
      <c r="B228" s="190"/>
      <c r="C228" s="188" t="s">
        <v>1572</v>
      </c>
      <c r="D228" s="188" t="s">
        <v>271</v>
      </c>
      <c r="E228" s="188">
        <v>22.5</v>
      </c>
      <c r="F228" s="188" t="s">
        <v>540</v>
      </c>
      <c r="G228" s="188" t="s">
        <v>1745</v>
      </c>
      <c r="H228" s="188" t="s">
        <v>1745</v>
      </c>
      <c r="I228" s="188">
        <v>2</v>
      </c>
      <c r="J228" s="188">
        <v>0</v>
      </c>
      <c r="K228" s="188" t="s">
        <v>1745</v>
      </c>
      <c r="L228" s="188"/>
      <c r="M228" s="189">
        <v>1</v>
      </c>
    </row>
    <row r="229" spans="1:13" ht="14.25" customHeight="1" x14ac:dyDescent="0.25">
      <c r="A229" s="190"/>
      <c r="B229" s="190"/>
      <c r="C229" s="190"/>
      <c r="D229" s="190"/>
      <c r="E229" s="190"/>
      <c r="F229" s="190"/>
      <c r="G229" s="190"/>
      <c r="H229" s="190"/>
      <c r="I229" s="188" t="s">
        <v>1746</v>
      </c>
      <c r="J229" s="188">
        <v>0</v>
      </c>
      <c r="K229" s="188" t="s">
        <v>1745</v>
      </c>
      <c r="L229" s="188"/>
      <c r="M229" s="189">
        <v>2</v>
      </c>
    </row>
    <row r="230" spans="1:13" ht="14.25" customHeight="1" x14ac:dyDescent="0.25">
      <c r="A230" s="190"/>
      <c r="B230" s="190"/>
      <c r="C230" s="190"/>
      <c r="D230" s="190"/>
      <c r="E230" s="190"/>
      <c r="F230" s="188" t="s">
        <v>142</v>
      </c>
      <c r="G230" s="188" t="s">
        <v>1745</v>
      </c>
      <c r="H230" s="188" t="s">
        <v>1745</v>
      </c>
      <c r="I230" s="188">
        <v>0</v>
      </c>
      <c r="J230" s="188">
        <v>0</v>
      </c>
      <c r="K230" s="188" t="s">
        <v>1745</v>
      </c>
      <c r="L230" s="188"/>
      <c r="M230" s="189">
        <v>4</v>
      </c>
    </row>
    <row r="231" spans="1:13" ht="14.25" customHeight="1" x14ac:dyDescent="0.25">
      <c r="A231" s="190"/>
      <c r="B231" s="190"/>
      <c r="C231" s="190"/>
      <c r="D231" s="190"/>
      <c r="E231" s="190"/>
      <c r="F231" s="190"/>
      <c r="G231" s="190"/>
      <c r="H231" s="190"/>
      <c r="I231" s="188">
        <v>2</v>
      </c>
      <c r="J231" s="188">
        <v>0</v>
      </c>
      <c r="K231" s="188" t="s">
        <v>1745</v>
      </c>
      <c r="L231" s="188"/>
      <c r="M231" s="189">
        <v>3</v>
      </c>
    </row>
    <row r="232" spans="1:13" ht="14.25" customHeight="1" x14ac:dyDescent="0.25">
      <c r="A232" s="190"/>
      <c r="B232" s="190"/>
      <c r="C232" s="190"/>
      <c r="D232" s="190"/>
      <c r="E232" s="190"/>
      <c r="F232" s="188" t="s">
        <v>178</v>
      </c>
      <c r="G232" s="188" t="s">
        <v>1745</v>
      </c>
      <c r="H232" s="188" t="s">
        <v>1745</v>
      </c>
      <c r="I232" s="188">
        <v>0</v>
      </c>
      <c r="J232" s="188">
        <v>0</v>
      </c>
      <c r="K232" s="188" t="s">
        <v>1745</v>
      </c>
      <c r="L232" s="188"/>
      <c r="M232" s="189">
        <v>2</v>
      </c>
    </row>
    <row r="233" spans="1:13" ht="14.25" customHeight="1" x14ac:dyDescent="0.25">
      <c r="A233" s="190"/>
      <c r="B233" s="190"/>
      <c r="C233" s="190"/>
      <c r="D233" s="190"/>
      <c r="E233" s="190"/>
      <c r="F233" s="190"/>
      <c r="G233" s="190"/>
      <c r="H233" s="190"/>
      <c r="I233" s="188">
        <v>2</v>
      </c>
      <c r="J233" s="188">
        <v>0</v>
      </c>
      <c r="K233" s="188" t="s">
        <v>1745</v>
      </c>
      <c r="L233" s="188"/>
      <c r="M233" s="189">
        <v>2</v>
      </c>
    </row>
    <row r="234" spans="1:13" ht="14.25" customHeight="1" x14ac:dyDescent="0.25">
      <c r="A234" s="190"/>
      <c r="B234" s="190"/>
      <c r="C234" s="190"/>
      <c r="D234" s="188" t="s">
        <v>494</v>
      </c>
      <c r="E234" s="188">
        <v>31</v>
      </c>
      <c r="F234" s="188" t="s">
        <v>501</v>
      </c>
      <c r="G234" s="188" t="s">
        <v>1745</v>
      </c>
      <c r="H234" s="188" t="s">
        <v>1745</v>
      </c>
      <c r="I234" s="188">
        <v>2</v>
      </c>
      <c r="J234" s="188">
        <v>0</v>
      </c>
      <c r="K234" s="188" t="s">
        <v>1745</v>
      </c>
      <c r="L234" s="188"/>
      <c r="M234" s="189">
        <v>2</v>
      </c>
    </row>
    <row r="235" spans="1:13" ht="14.25" customHeight="1" x14ac:dyDescent="0.25">
      <c r="A235" s="190"/>
      <c r="B235" s="190"/>
      <c r="C235" s="190"/>
      <c r="D235" s="190"/>
      <c r="E235" s="190"/>
      <c r="F235" s="188" t="s">
        <v>540</v>
      </c>
      <c r="G235" s="188" t="s">
        <v>1745</v>
      </c>
      <c r="H235" s="188" t="s">
        <v>1745</v>
      </c>
      <c r="I235" s="188">
        <v>2</v>
      </c>
      <c r="J235" s="188">
        <v>0</v>
      </c>
      <c r="K235" s="188" t="s">
        <v>1745</v>
      </c>
      <c r="L235" s="188"/>
      <c r="M235" s="189">
        <v>1</v>
      </c>
    </row>
    <row r="236" spans="1:13" ht="14.25" customHeight="1" x14ac:dyDescent="0.25">
      <c r="A236" s="190"/>
      <c r="B236" s="190"/>
      <c r="C236" s="190"/>
      <c r="D236" s="190"/>
      <c r="E236" s="190"/>
      <c r="F236" s="188" t="s">
        <v>142</v>
      </c>
      <c r="G236" s="188" t="s">
        <v>1745</v>
      </c>
      <c r="H236" s="188" t="s">
        <v>1745</v>
      </c>
      <c r="I236" s="188">
        <v>0</v>
      </c>
      <c r="J236" s="188">
        <v>0</v>
      </c>
      <c r="K236" s="188" t="s">
        <v>1745</v>
      </c>
      <c r="L236" s="188"/>
      <c r="M236" s="189">
        <v>2</v>
      </c>
    </row>
    <row r="237" spans="1:13" ht="14.25" customHeight="1" x14ac:dyDescent="0.25">
      <c r="A237" s="190"/>
      <c r="B237" s="190"/>
      <c r="C237" s="190"/>
      <c r="D237" s="190"/>
      <c r="E237" s="190"/>
      <c r="F237" s="190"/>
      <c r="G237" s="190"/>
      <c r="H237" s="190"/>
      <c r="I237" s="188">
        <v>2</v>
      </c>
      <c r="J237" s="188">
        <v>0</v>
      </c>
      <c r="K237" s="188" t="s">
        <v>1745</v>
      </c>
      <c r="L237" s="188"/>
      <c r="M237" s="189">
        <v>8</v>
      </c>
    </row>
    <row r="238" spans="1:13" ht="14.25" customHeight="1" x14ac:dyDescent="0.25">
      <c r="A238" s="190"/>
      <c r="B238" s="190"/>
      <c r="C238" s="190"/>
      <c r="D238" s="190"/>
      <c r="E238" s="190"/>
      <c r="F238" s="190"/>
      <c r="G238" s="188" t="s">
        <v>142</v>
      </c>
      <c r="H238" s="188" t="s">
        <v>1745</v>
      </c>
      <c r="I238" s="188">
        <v>2</v>
      </c>
      <c r="J238" s="188">
        <v>0</v>
      </c>
      <c r="K238" s="188" t="s">
        <v>1745</v>
      </c>
      <c r="L238" s="188"/>
      <c r="M238" s="189">
        <v>1</v>
      </c>
    </row>
    <row r="239" spans="1:13" ht="14.25" customHeight="1" x14ac:dyDescent="0.25">
      <c r="A239" s="190"/>
      <c r="B239" s="190"/>
      <c r="C239" s="190"/>
      <c r="D239" s="190"/>
      <c r="E239" s="190"/>
      <c r="F239" s="188" t="s">
        <v>178</v>
      </c>
      <c r="G239" s="188" t="s">
        <v>1745</v>
      </c>
      <c r="H239" s="188" t="s">
        <v>1745</v>
      </c>
      <c r="I239" s="188">
        <v>0</v>
      </c>
      <c r="J239" s="188">
        <v>0</v>
      </c>
      <c r="K239" s="188" t="s">
        <v>1745</v>
      </c>
      <c r="L239" s="188"/>
      <c r="M239" s="189">
        <v>1</v>
      </c>
    </row>
    <row r="240" spans="1:13" ht="14.25" customHeight="1" x14ac:dyDescent="0.25">
      <c r="A240" s="190"/>
      <c r="B240" s="190"/>
      <c r="C240" s="190"/>
      <c r="D240" s="190"/>
      <c r="E240" s="190"/>
      <c r="F240" s="190"/>
      <c r="G240" s="190"/>
      <c r="H240" s="190"/>
      <c r="I240" s="188">
        <v>2</v>
      </c>
      <c r="J240" s="188">
        <v>0</v>
      </c>
      <c r="K240" s="188" t="s">
        <v>1745</v>
      </c>
      <c r="L240" s="188"/>
      <c r="M240" s="189">
        <v>2</v>
      </c>
    </row>
    <row r="241" spans="1:13" ht="14.25" customHeight="1" x14ac:dyDescent="0.25">
      <c r="A241" s="190"/>
      <c r="B241" s="190"/>
      <c r="C241" s="190"/>
      <c r="D241" s="188" t="s">
        <v>164</v>
      </c>
      <c r="E241" s="188">
        <v>39</v>
      </c>
      <c r="F241" s="188" t="s">
        <v>501</v>
      </c>
      <c r="G241" s="188" t="s">
        <v>1745</v>
      </c>
      <c r="H241" s="188" t="s">
        <v>1745</v>
      </c>
      <c r="I241" s="188">
        <v>0</v>
      </c>
      <c r="J241" s="188">
        <v>0</v>
      </c>
      <c r="K241" s="188" t="s">
        <v>1745</v>
      </c>
      <c r="L241" s="188"/>
      <c r="M241" s="189">
        <v>1</v>
      </c>
    </row>
    <row r="242" spans="1:13" ht="14.25" customHeight="1" x14ac:dyDescent="0.25">
      <c r="A242" s="190"/>
      <c r="B242" s="190"/>
      <c r="C242" s="190"/>
      <c r="D242" s="190"/>
      <c r="E242" s="190"/>
      <c r="F242" s="190"/>
      <c r="G242" s="190"/>
      <c r="H242" s="190"/>
      <c r="I242" s="188">
        <v>2</v>
      </c>
      <c r="J242" s="188">
        <v>0</v>
      </c>
      <c r="K242" s="188" t="s">
        <v>1745</v>
      </c>
      <c r="L242" s="188"/>
      <c r="M242" s="189">
        <v>1</v>
      </c>
    </row>
    <row r="243" spans="1:13" ht="14.25" customHeight="1" x14ac:dyDescent="0.25">
      <c r="A243" s="190"/>
      <c r="B243" s="190"/>
      <c r="C243" s="190"/>
      <c r="D243" s="190"/>
      <c r="E243" s="190"/>
      <c r="F243" s="188" t="s">
        <v>540</v>
      </c>
      <c r="G243" s="188" t="s">
        <v>1745</v>
      </c>
      <c r="H243" s="188" t="s">
        <v>1745</v>
      </c>
      <c r="I243" s="188">
        <v>2</v>
      </c>
      <c r="J243" s="188">
        <v>0</v>
      </c>
      <c r="K243" s="188" t="s">
        <v>1745</v>
      </c>
      <c r="L243" s="188"/>
      <c r="M243" s="189">
        <v>1</v>
      </c>
    </row>
    <row r="244" spans="1:13" ht="14.25" customHeight="1" x14ac:dyDescent="0.25">
      <c r="A244" s="190"/>
      <c r="B244" s="190"/>
      <c r="C244" s="190"/>
      <c r="D244" s="190"/>
      <c r="E244" s="190"/>
      <c r="F244" s="188" t="s">
        <v>142</v>
      </c>
      <c r="G244" s="188" t="s">
        <v>1745</v>
      </c>
      <c r="H244" s="188" t="s">
        <v>1745</v>
      </c>
      <c r="I244" s="188">
        <v>0</v>
      </c>
      <c r="J244" s="188">
        <v>0</v>
      </c>
      <c r="K244" s="188" t="s">
        <v>1745</v>
      </c>
      <c r="L244" s="188"/>
      <c r="M244" s="189">
        <v>1</v>
      </c>
    </row>
    <row r="245" spans="1:13" ht="14.25" customHeight="1" x14ac:dyDescent="0.25">
      <c r="A245" s="190"/>
      <c r="B245" s="190"/>
      <c r="C245" s="190"/>
      <c r="D245" s="190"/>
      <c r="E245" s="190"/>
      <c r="F245" s="190"/>
      <c r="G245" s="190"/>
      <c r="H245" s="190"/>
      <c r="I245" s="188">
        <v>2</v>
      </c>
      <c r="J245" s="188">
        <v>0</v>
      </c>
      <c r="K245" s="188" t="s">
        <v>1745</v>
      </c>
      <c r="L245" s="188"/>
      <c r="M245" s="189">
        <v>2</v>
      </c>
    </row>
    <row r="246" spans="1:13" ht="14.25" customHeight="1" x14ac:dyDescent="0.25">
      <c r="A246" s="190"/>
      <c r="B246" s="190"/>
      <c r="C246" s="190"/>
      <c r="D246" s="190"/>
      <c r="E246" s="190"/>
      <c r="F246" s="190"/>
      <c r="G246" s="188" t="s">
        <v>501</v>
      </c>
      <c r="H246" s="188" t="s">
        <v>1745</v>
      </c>
      <c r="I246" s="188">
        <v>2</v>
      </c>
      <c r="J246" s="188">
        <v>0</v>
      </c>
      <c r="K246" s="188" t="s">
        <v>1745</v>
      </c>
      <c r="L246" s="188"/>
      <c r="M246" s="189">
        <v>1</v>
      </c>
    </row>
    <row r="247" spans="1:13" ht="14.25" customHeight="1" x14ac:dyDescent="0.25">
      <c r="A247" s="190"/>
      <c r="B247" s="190"/>
      <c r="C247" s="190"/>
      <c r="D247" s="190"/>
      <c r="E247" s="190"/>
      <c r="F247" s="188" t="s">
        <v>178</v>
      </c>
      <c r="G247" s="188" t="s">
        <v>1745</v>
      </c>
      <c r="H247" s="188" t="s">
        <v>1745</v>
      </c>
      <c r="I247" s="188">
        <v>2</v>
      </c>
      <c r="J247" s="188">
        <v>0</v>
      </c>
      <c r="K247" s="188" t="s">
        <v>1745</v>
      </c>
      <c r="L247" s="188"/>
      <c r="M247" s="189">
        <v>2</v>
      </c>
    </row>
    <row r="248" spans="1:13" ht="14.25" customHeight="1" x14ac:dyDescent="0.25">
      <c r="A248" s="190"/>
      <c r="B248" s="190"/>
      <c r="C248" s="190"/>
      <c r="D248" s="190"/>
      <c r="E248" s="190"/>
      <c r="F248" s="190"/>
      <c r="G248" s="188" t="s">
        <v>479</v>
      </c>
      <c r="H248" s="188" t="s">
        <v>1745</v>
      </c>
      <c r="I248" s="188">
        <v>2</v>
      </c>
      <c r="J248" s="188">
        <v>0</v>
      </c>
      <c r="K248" s="188" t="s">
        <v>1745</v>
      </c>
      <c r="L248" s="188"/>
      <c r="M248" s="189">
        <v>1</v>
      </c>
    </row>
    <row r="249" spans="1:13" ht="14.25" customHeight="1" x14ac:dyDescent="0.25">
      <c r="A249" s="190"/>
      <c r="B249" s="190"/>
      <c r="C249" s="190"/>
      <c r="D249" s="188" t="s">
        <v>401</v>
      </c>
      <c r="E249" s="188">
        <v>50</v>
      </c>
      <c r="F249" s="188" t="s">
        <v>540</v>
      </c>
      <c r="G249" s="188" t="s">
        <v>178</v>
      </c>
      <c r="H249" s="188" t="s">
        <v>1745</v>
      </c>
      <c r="I249" s="188">
        <v>2</v>
      </c>
      <c r="J249" s="188">
        <v>0</v>
      </c>
      <c r="K249" s="188" t="s">
        <v>1745</v>
      </c>
      <c r="L249" s="188"/>
      <c r="M249" s="189">
        <v>1</v>
      </c>
    </row>
    <row r="250" spans="1:13" ht="14.25" customHeight="1" x14ac:dyDescent="0.25">
      <c r="A250" s="190"/>
      <c r="B250" s="190"/>
      <c r="C250" s="190"/>
      <c r="D250" s="190"/>
      <c r="E250" s="190"/>
      <c r="F250" s="188" t="s">
        <v>142</v>
      </c>
      <c r="G250" s="188" t="s">
        <v>1745</v>
      </c>
      <c r="H250" s="188" t="s">
        <v>1745</v>
      </c>
      <c r="I250" s="188">
        <v>2</v>
      </c>
      <c r="J250" s="188">
        <v>0</v>
      </c>
      <c r="K250" s="188" t="s">
        <v>1745</v>
      </c>
      <c r="L250" s="188"/>
      <c r="M250" s="189">
        <v>3</v>
      </c>
    </row>
    <row r="251" spans="1:13" ht="14.25" customHeight="1" x14ac:dyDescent="0.25">
      <c r="A251" s="190"/>
      <c r="B251" s="190"/>
      <c r="C251" s="190"/>
      <c r="D251" s="190"/>
      <c r="E251" s="190"/>
      <c r="F251" s="190"/>
      <c r="G251" s="190"/>
      <c r="H251" s="190"/>
      <c r="I251" s="188">
        <v>4</v>
      </c>
      <c r="J251" s="188">
        <v>4</v>
      </c>
      <c r="K251" s="188" t="s">
        <v>1745</v>
      </c>
      <c r="L251" s="188"/>
      <c r="M251" s="189">
        <v>1</v>
      </c>
    </row>
    <row r="252" spans="1:13" ht="14.25" customHeight="1" x14ac:dyDescent="0.25">
      <c r="A252" s="190"/>
      <c r="B252" s="190"/>
      <c r="C252" s="190"/>
      <c r="D252" s="190"/>
      <c r="E252" s="190"/>
      <c r="F252" s="190"/>
      <c r="G252" s="188" t="s">
        <v>142</v>
      </c>
      <c r="H252" s="188" t="s">
        <v>1745</v>
      </c>
      <c r="I252" s="188">
        <v>2</v>
      </c>
      <c r="J252" s="188">
        <v>0</v>
      </c>
      <c r="K252" s="188" t="s">
        <v>1745</v>
      </c>
      <c r="L252" s="188"/>
      <c r="M252" s="189">
        <v>1</v>
      </c>
    </row>
    <row r="253" spans="1:13" ht="14.25" customHeight="1" x14ac:dyDescent="0.25">
      <c r="A253" s="190"/>
      <c r="B253" s="190"/>
      <c r="C253" s="190"/>
      <c r="D253" s="190"/>
      <c r="E253" s="190"/>
      <c r="F253" s="188" t="s">
        <v>178</v>
      </c>
      <c r="G253" s="188" t="s">
        <v>178</v>
      </c>
      <c r="H253" s="188" t="s">
        <v>1745</v>
      </c>
      <c r="I253" s="188">
        <v>2</v>
      </c>
      <c r="J253" s="188">
        <v>0</v>
      </c>
      <c r="K253" s="188" t="s">
        <v>1745</v>
      </c>
      <c r="L253" s="188"/>
      <c r="M253" s="189">
        <v>1</v>
      </c>
    </row>
    <row r="254" spans="1:13" ht="14.25" customHeight="1" x14ac:dyDescent="0.25">
      <c r="A254" s="190"/>
      <c r="B254" s="190"/>
      <c r="C254" s="188" t="s">
        <v>1580</v>
      </c>
      <c r="D254" s="188" t="s">
        <v>477</v>
      </c>
      <c r="E254" s="188">
        <v>30</v>
      </c>
      <c r="F254" s="188" t="s">
        <v>501</v>
      </c>
      <c r="G254" s="188" t="s">
        <v>1745</v>
      </c>
      <c r="H254" s="188" t="s">
        <v>1745</v>
      </c>
      <c r="I254" s="188">
        <v>2</v>
      </c>
      <c r="J254" s="188">
        <v>0</v>
      </c>
      <c r="K254" s="188" t="s">
        <v>1745</v>
      </c>
      <c r="L254" s="188"/>
      <c r="M254" s="189">
        <v>2</v>
      </c>
    </row>
    <row r="255" spans="1:13" ht="14.25" customHeight="1" x14ac:dyDescent="0.25">
      <c r="A255" s="190"/>
      <c r="B255" s="190"/>
      <c r="C255" s="190"/>
      <c r="D255" s="190"/>
      <c r="E255" s="190"/>
      <c r="F255" s="188" t="s">
        <v>540</v>
      </c>
      <c r="G255" s="188" t="s">
        <v>1745</v>
      </c>
      <c r="H255" s="188" t="s">
        <v>1745</v>
      </c>
      <c r="I255" s="188">
        <v>2</v>
      </c>
      <c r="J255" s="188">
        <v>0</v>
      </c>
      <c r="K255" s="188" t="s">
        <v>1745</v>
      </c>
      <c r="L255" s="188"/>
      <c r="M255" s="189">
        <v>2</v>
      </c>
    </row>
    <row r="256" spans="1:13" ht="14.25" customHeight="1" x14ac:dyDescent="0.25">
      <c r="A256" s="190"/>
      <c r="B256" s="190"/>
      <c r="C256" s="190"/>
      <c r="D256" s="190"/>
      <c r="E256" s="190"/>
      <c r="F256" s="190"/>
      <c r="G256" s="190"/>
      <c r="H256" s="190"/>
      <c r="I256" s="188" t="s">
        <v>1746</v>
      </c>
      <c r="J256" s="188">
        <v>0</v>
      </c>
      <c r="K256" s="188" t="s">
        <v>1745</v>
      </c>
      <c r="L256" s="188"/>
      <c r="M256" s="189">
        <v>1</v>
      </c>
    </row>
    <row r="257" spans="1:13" ht="14.25" customHeight="1" x14ac:dyDescent="0.25">
      <c r="A257" s="190"/>
      <c r="B257" s="190"/>
      <c r="C257" s="190"/>
      <c r="D257" s="190"/>
      <c r="E257" s="190"/>
      <c r="F257" s="188" t="s">
        <v>142</v>
      </c>
      <c r="G257" s="188" t="s">
        <v>1745</v>
      </c>
      <c r="H257" s="188" t="s">
        <v>1745</v>
      </c>
      <c r="I257" s="188">
        <v>0</v>
      </c>
      <c r="J257" s="188">
        <v>0</v>
      </c>
      <c r="K257" s="188" t="s">
        <v>1745</v>
      </c>
      <c r="L257" s="188"/>
      <c r="M257" s="189">
        <v>6</v>
      </c>
    </row>
    <row r="258" spans="1:13" ht="14.25" customHeight="1" x14ac:dyDescent="0.25">
      <c r="A258" s="190"/>
      <c r="B258" s="190"/>
      <c r="C258" s="190"/>
      <c r="D258" s="190"/>
      <c r="E258" s="190"/>
      <c r="F258" s="190"/>
      <c r="G258" s="190"/>
      <c r="H258" s="190"/>
      <c r="I258" s="188">
        <v>2</v>
      </c>
      <c r="J258" s="188">
        <v>0</v>
      </c>
      <c r="K258" s="188" t="s">
        <v>1745</v>
      </c>
      <c r="L258" s="188"/>
      <c r="M258" s="189">
        <v>11</v>
      </c>
    </row>
    <row r="259" spans="1:13" ht="14.25" customHeight="1" x14ac:dyDescent="0.25">
      <c r="A259" s="190"/>
      <c r="B259" s="190"/>
      <c r="C259" s="190"/>
      <c r="D259" s="190"/>
      <c r="E259" s="190"/>
      <c r="F259" s="190"/>
      <c r="G259" s="188" t="s">
        <v>142</v>
      </c>
      <c r="H259" s="188" t="s">
        <v>1745</v>
      </c>
      <c r="I259" s="188">
        <v>2</v>
      </c>
      <c r="J259" s="188">
        <v>0</v>
      </c>
      <c r="K259" s="188" t="s">
        <v>1745</v>
      </c>
      <c r="L259" s="188"/>
      <c r="M259" s="189">
        <v>1</v>
      </c>
    </row>
    <row r="260" spans="1:13" ht="14.25" customHeight="1" x14ac:dyDescent="0.25">
      <c r="A260" s="190"/>
      <c r="B260" s="190"/>
      <c r="C260" s="190"/>
      <c r="D260" s="190"/>
      <c r="E260" s="190"/>
      <c r="F260" s="188" t="s">
        <v>178</v>
      </c>
      <c r="G260" s="188" t="s">
        <v>1745</v>
      </c>
      <c r="H260" s="188" t="s">
        <v>1745</v>
      </c>
      <c r="I260" s="188">
        <v>0</v>
      </c>
      <c r="J260" s="188">
        <v>0</v>
      </c>
      <c r="K260" s="188" t="s">
        <v>1745</v>
      </c>
      <c r="L260" s="188"/>
      <c r="M260" s="189">
        <v>1</v>
      </c>
    </row>
    <row r="261" spans="1:13" ht="14.25" customHeight="1" x14ac:dyDescent="0.25">
      <c r="A261" s="190"/>
      <c r="B261" s="190"/>
      <c r="C261" s="190"/>
      <c r="D261" s="190"/>
      <c r="E261" s="190"/>
      <c r="F261" s="190"/>
      <c r="G261" s="190"/>
      <c r="H261" s="190"/>
      <c r="I261" s="188">
        <v>2</v>
      </c>
      <c r="J261" s="188">
        <v>0</v>
      </c>
      <c r="K261" s="188" t="s">
        <v>1745</v>
      </c>
      <c r="L261" s="188"/>
      <c r="M261" s="189">
        <v>5</v>
      </c>
    </row>
    <row r="262" spans="1:13" ht="14.25" customHeight="1" x14ac:dyDescent="0.25">
      <c r="A262" s="190"/>
      <c r="B262" s="190"/>
      <c r="C262" s="190"/>
      <c r="D262" s="188" t="s">
        <v>495</v>
      </c>
      <c r="E262" s="188">
        <v>40</v>
      </c>
      <c r="F262" s="188" t="s">
        <v>501</v>
      </c>
      <c r="G262" s="188" t="s">
        <v>1745</v>
      </c>
      <c r="H262" s="188" t="s">
        <v>1745</v>
      </c>
      <c r="I262" s="188">
        <v>0</v>
      </c>
      <c r="J262" s="188">
        <v>0</v>
      </c>
      <c r="K262" s="188" t="s">
        <v>1745</v>
      </c>
      <c r="L262" s="188"/>
      <c r="M262" s="189">
        <v>1</v>
      </c>
    </row>
    <row r="263" spans="1:13" ht="14.25" customHeight="1" x14ac:dyDescent="0.25">
      <c r="A263" s="190"/>
      <c r="B263" s="190"/>
      <c r="C263" s="190"/>
      <c r="D263" s="190"/>
      <c r="E263" s="190"/>
      <c r="F263" s="190"/>
      <c r="G263" s="190"/>
      <c r="H263" s="190"/>
      <c r="I263" s="188">
        <v>2</v>
      </c>
      <c r="J263" s="188">
        <v>0</v>
      </c>
      <c r="K263" s="188" t="s">
        <v>1745</v>
      </c>
      <c r="L263" s="188"/>
      <c r="M263" s="189">
        <v>1</v>
      </c>
    </row>
    <row r="264" spans="1:13" ht="14.25" customHeight="1" x14ac:dyDescent="0.25">
      <c r="A264" s="190"/>
      <c r="B264" s="190"/>
      <c r="C264" s="190"/>
      <c r="D264" s="190"/>
      <c r="E264" s="190"/>
      <c r="F264" s="188" t="s">
        <v>540</v>
      </c>
      <c r="G264" s="188" t="s">
        <v>1745</v>
      </c>
      <c r="H264" s="188" t="s">
        <v>1745</v>
      </c>
      <c r="I264" s="188">
        <v>2</v>
      </c>
      <c r="J264" s="188">
        <v>0</v>
      </c>
      <c r="K264" s="188" t="s">
        <v>1745</v>
      </c>
      <c r="L264" s="188"/>
      <c r="M264" s="189">
        <v>1</v>
      </c>
    </row>
    <row r="265" spans="1:13" ht="14.25" customHeight="1" x14ac:dyDescent="0.25">
      <c r="A265" s="190"/>
      <c r="B265" s="190"/>
      <c r="C265" s="190"/>
      <c r="D265" s="190"/>
      <c r="E265" s="190"/>
      <c r="F265" s="188" t="s">
        <v>142</v>
      </c>
      <c r="G265" s="188" t="s">
        <v>1745</v>
      </c>
      <c r="H265" s="188" t="s">
        <v>1745</v>
      </c>
      <c r="I265" s="188">
        <v>0</v>
      </c>
      <c r="J265" s="188">
        <v>0</v>
      </c>
      <c r="K265" s="188" t="s">
        <v>1745</v>
      </c>
      <c r="L265" s="188"/>
      <c r="M265" s="189">
        <v>1</v>
      </c>
    </row>
    <row r="266" spans="1:13" ht="14.25" customHeight="1" x14ac:dyDescent="0.25">
      <c r="A266" s="190"/>
      <c r="B266" s="190"/>
      <c r="C266" s="190"/>
      <c r="D266" s="190"/>
      <c r="E266" s="190"/>
      <c r="F266" s="190"/>
      <c r="G266" s="190"/>
      <c r="H266" s="190"/>
      <c r="I266" s="188">
        <v>2</v>
      </c>
      <c r="J266" s="188">
        <v>0</v>
      </c>
      <c r="K266" s="188" t="s">
        <v>1745</v>
      </c>
      <c r="L266" s="188"/>
      <c r="M266" s="189">
        <v>1</v>
      </c>
    </row>
    <row r="267" spans="1:13" ht="14.25" customHeight="1" x14ac:dyDescent="0.25">
      <c r="A267" s="190"/>
      <c r="B267" s="190"/>
      <c r="C267" s="190"/>
      <c r="D267" s="190"/>
      <c r="E267" s="190"/>
      <c r="F267" s="190"/>
      <c r="G267" s="188" t="s">
        <v>142</v>
      </c>
      <c r="H267" s="188" t="s">
        <v>1745</v>
      </c>
      <c r="I267" s="188">
        <v>2</v>
      </c>
      <c r="J267" s="188">
        <v>0</v>
      </c>
      <c r="K267" s="188" t="s">
        <v>1745</v>
      </c>
      <c r="L267" s="188"/>
      <c r="M267" s="189">
        <v>2</v>
      </c>
    </row>
    <row r="268" spans="1:13" ht="14.25" customHeight="1" x14ac:dyDescent="0.25">
      <c r="A268" s="190"/>
      <c r="B268" s="190"/>
      <c r="C268" s="190"/>
      <c r="D268" s="190"/>
      <c r="E268" s="190"/>
      <c r="F268" s="188" t="s">
        <v>178</v>
      </c>
      <c r="G268" s="188" t="s">
        <v>1745</v>
      </c>
      <c r="H268" s="188" t="s">
        <v>1745</v>
      </c>
      <c r="I268" s="188">
        <v>2</v>
      </c>
      <c r="J268" s="188">
        <v>0</v>
      </c>
      <c r="K268" s="188" t="s">
        <v>1745</v>
      </c>
      <c r="L268" s="188"/>
      <c r="M268" s="189">
        <v>1</v>
      </c>
    </row>
    <row r="269" spans="1:13" ht="14.25" customHeight="1" x14ac:dyDescent="0.25">
      <c r="A269" s="190"/>
      <c r="B269" s="190"/>
      <c r="C269" s="190"/>
      <c r="D269" s="190"/>
      <c r="E269" s="190"/>
      <c r="F269" s="190"/>
      <c r="G269" s="188" t="s">
        <v>479</v>
      </c>
      <c r="H269" s="188" t="s">
        <v>1745</v>
      </c>
      <c r="I269" s="188">
        <v>2</v>
      </c>
      <c r="J269" s="188">
        <v>0</v>
      </c>
      <c r="K269" s="188" t="s">
        <v>1745</v>
      </c>
      <c r="L269" s="188"/>
      <c r="M269" s="189">
        <v>1</v>
      </c>
    </row>
    <row r="270" spans="1:13" ht="14.25" customHeight="1" x14ac:dyDescent="0.25">
      <c r="A270" s="190"/>
      <c r="B270" s="190"/>
      <c r="C270" s="190"/>
      <c r="D270" s="188" t="s">
        <v>165</v>
      </c>
      <c r="E270" s="188">
        <v>50</v>
      </c>
      <c r="F270" s="188" t="s">
        <v>142</v>
      </c>
      <c r="G270" s="188" t="s">
        <v>1745</v>
      </c>
      <c r="H270" s="188" t="s">
        <v>1745</v>
      </c>
      <c r="I270" s="188">
        <v>2</v>
      </c>
      <c r="J270" s="188">
        <v>0</v>
      </c>
      <c r="K270" s="188" t="s">
        <v>1745</v>
      </c>
      <c r="L270" s="188"/>
      <c r="M270" s="189">
        <v>1</v>
      </c>
    </row>
    <row r="271" spans="1:13" ht="14.25" customHeight="1" x14ac:dyDescent="0.25">
      <c r="A271" s="190"/>
      <c r="B271" s="190"/>
      <c r="C271" s="190"/>
      <c r="D271" s="190"/>
      <c r="E271" s="190"/>
      <c r="F271" s="190"/>
      <c r="G271" s="190"/>
      <c r="H271" s="190"/>
      <c r="I271" s="188">
        <v>4</v>
      </c>
      <c r="J271" s="188">
        <v>4</v>
      </c>
      <c r="K271" s="188" t="s">
        <v>1745</v>
      </c>
      <c r="L271" s="188"/>
      <c r="M271" s="189">
        <v>1</v>
      </c>
    </row>
    <row r="272" spans="1:13" ht="14.25" customHeight="1" x14ac:dyDescent="0.25">
      <c r="A272" s="190"/>
      <c r="B272" s="190"/>
      <c r="C272" s="190"/>
      <c r="D272" s="190"/>
      <c r="E272" s="190"/>
      <c r="F272" s="190"/>
      <c r="G272" s="188" t="s">
        <v>178</v>
      </c>
      <c r="H272" s="188" t="s">
        <v>1745</v>
      </c>
      <c r="I272" s="188">
        <v>2</v>
      </c>
      <c r="J272" s="188">
        <v>0</v>
      </c>
      <c r="K272" s="188" t="s">
        <v>1745</v>
      </c>
      <c r="L272" s="188"/>
      <c r="M272" s="189">
        <v>1</v>
      </c>
    </row>
    <row r="273" spans="1:13" ht="14.25" customHeight="1" x14ac:dyDescent="0.25">
      <c r="A273" s="190"/>
      <c r="B273" s="190"/>
      <c r="C273" s="190"/>
      <c r="D273" s="188" t="s">
        <v>324</v>
      </c>
      <c r="E273" s="188">
        <v>60</v>
      </c>
      <c r="F273" s="188" t="s">
        <v>540</v>
      </c>
      <c r="G273" s="188" t="s">
        <v>540</v>
      </c>
      <c r="H273" s="188" t="s">
        <v>1745</v>
      </c>
      <c r="I273" s="188">
        <v>2</v>
      </c>
      <c r="J273" s="188">
        <v>0</v>
      </c>
      <c r="K273" s="188" t="s">
        <v>1745</v>
      </c>
      <c r="L273" s="188"/>
      <c r="M273" s="189">
        <v>1</v>
      </c>
    </row>
    <row r="274" spans="1:13" ht="14.25" customHeight="1" x14ac:dyDescent="0.25">
      <c r="A274" s="190"/>
      <c r="B274" s="190"/>
      <c r="C274" s="190"/>
      <c r="D274" s="190"/>
      <c r="E274" s="190"/>
      <c r="F274" s="188" t="s">
        <v>142</v>
      </c>
      <c r="G274" s="188" t="s">
        <v>1745</v>
      </c>
      <c r="H274" s="188" t="s">
        <v>1745</v>
      </c>
      <c r="I274" s="188">
        <v>2</v>
      </c>
      <c r="J274" s="188">
        <v>0</v>
      </c>
      <c r="K274" s="188" t="s">
        <v>1745</v>
      </c>
      <c r="L274" s="188"/>
      <c r="M274" s="189">
        <v>1</v>
      </c>
    </row>
    <row r="275" spans="1:13" ht="14.25" customHeight="1" x14ac:dyDescent="0.25">
      <c r="A275" s="190"/>
      <c r="B275" s="190"/>
      <c r="C275" s="188" t="s">
        <v>1749</v>
      </c>
      <c r="D275" s="188">
        <v>0</v>
      </c>
      <c r="E275" s="188">
        <v>0</v>
      </c>
      <c r="F275" s="188" t="s">
        <v>142</v>
      </c>
      <c r="G275" s="188" t="s">
        <v>1745</v>
      </c>
      <c r="H275" s="188" t="s">
        <v>1745</v>
      </c>
      <c r="I275" s="188">
        <v>0</v>
      </c>
      <c r="J275" s="188">
        <v>0</v>
      </c>
      <c r="K275" s="188" t="s">
        <v>1745</v>
      </c>
      <c r="L275" s="188"/>
      <c r="M275" s="189">
        <v>12</v>
      </c>
    </row>
    <row r="276" spans="1:13" ht="14.25" customHeight="1" x14ac:dyDescent="0.25">
      <c r="A276" s="190"/>
      <c r="B276" s="190"/>
      <c r="C276" s="190"/>
      <c r="D276" s="190"/>
      <c r="E276" s="188" t="s">
        <v>1749</v>
      </c>
      <c r="F276" s="188" t="s">
        <v>479</v>
      </c>
      <c r="G276" s="188" t="s">
        <v>1745</v>
      </c>
      <c r="H276" s="188" t="s">
        <v>1745</v>
      </c>
      <c r="I276" s="188">
        <v>0</v>
      </c>
      <c r="J276" s="188">
        <v>0</v>
      </c>
      <c r="K276" s="188" t="s">
        <v>1745</v>
      </c>
      <c r="L276" s="188"/>
      <c r="M276" s="189">
        <v>6</v>
      </c>
    </row>
    <row r="277" spans="1:13" ht="14.25" customHeight="1" x14ac:dyDescent="0.25">
      <c r="A277" s="190"/>
      <c r="B277" s="190"/>
      <c r="C277" s="190"/>
      <c r="D277" s="190"/>
      <c r="E277" s="190"/>
      <c r="F277" s="190"/>
      <c r="G277" s="190"/>
      <c r="H277" s="190"/>
      <c r="I277" s="188">
        <v>2</v>
      </c>
      <c r="J277" s="188">
        <v>0</v>
      </c>
      <c r="K277" s="188" t="s">
        <v>1745</v>
      </c>
      <c r="L277" s="188"/>
      <c r="M277" s="189">
        <v>3</v>
      </c>
    </row>
    <row r="278" spans="1:13" ht="14.25" customHeight="1" x14ac:dyDescent="0.25">
      <c r="A278" s="190"/>
      <c r="B278" s="190"/>
      <c r="C278" s="190"/>
      <c r="D278" s="190"/>
      <c r="E278" s="190"/>
      <c r="F278" s="188" t="s">
        <v>501</v>
      </c>
      <c r="G278" s="188" t="s">
        <v>1745</v>
      </c>
      <c r="H278" s="188" t="s">
        <v>1745</v>
      </c>
      <c r="I278" s="188">
        <v>0</v>
      </c>
      <c r="J278" s="188">
        <v>0</v>
      </c>
      <c r="K278" s="188" t="s">
        <v>1745</v>
      </c>
      <c r="L278" s="188"/>
      <c r="M278" s="189">
        <v>3</v>
      </c>
    </row>
    <row r="279" spans="1:13" ht="14.25" customHeight="1" x14ac:dyDescent="0.25">
      <c r="A279" s="190"/>
      <c r="B279" s="190"/>
      <c r="C279" s="190"/>
      <c r="D279" s="190"/>
      <c r="E279" s="190"/>
      <c r="F279" s="188" t="s">
        <v>540</v>
      </c>
      <c r="G279" s="188" t="s">
        <v>1745</v>
      </c>
      <c r="H279" s="188" t="s">
        <v>1745</v>
      </c>
      <c r="I279" s="188">
        <v>0</v>
      </c>
      <c r="J279" s="188">
        <v>0</v>
      </c>
      <c r="K279" s="188" t="s">
        <v>1745</v>
      </c>
      <c r="L279" s="188"/>
      <c r="M279" s="189">
        <v>3</v>
      </c>
    </row>
    <row r="280" spans="1:13" ht="14.25" customHeight="1" x14ac:dyDescent="0.25">
      <c r="A280" s="190"/>
      <c r="B280" s="190"/>
      <c r="C280" s="190"/>
      <c r="D280" s="190"/>
      <c r="E280" s="190"/>
      <c r="F280" s="188" t="s">
        <v>142</v>
      </c>
      <c r="G280" s="188" t="s">
        <v>1745</v>
      </c>
      <c r="H280" s="188" t="s">
        <v>1745</v>
      </c>
      <c r="I280" s="188">
        <v>0</v>
      </c>
      <c r="J280" s="188">
        <v>0</v>
      </c>
      <c r="K280" s="188" t="s">
        <v>1745</v>
      </c>
      <c r="L280" s="188"/>
      <c r="M280" s="189">
        <v>3</v>
      </c>
    </row>
    <row r="281" spans="1:13" ht="14.25" customHeight="1" x14ac:dyDescent="0.25">
      <c r="A281" s="190"/>
      <c r="B281" s="190"/>
      <c r="C281" s="190"/>
      <c r="D281" s="190"/>
      <c r="E281" s="190"/>
      <c r="F281" s="190"/>
      <c r="G281" s="190"/>
      <c r="H281" s="190"/>
      <c r="I281" s="188">
        <v>2</v>
      </c>
      <c r="J281" s="188">
        <v>0</v>
      </c>
      <c r="K281" s="188" t="s">
        <v>1745</v>
      </c>
      <c r="L281" s="188"/>
      <c r="M281" s="189">
        <v>6</v>
      </c>
    </row>
    <row r="282" spans="1:13" ht="14.25" customHeight="1" x14ac:dyDescent="0.25">
      <c r="A282" s="190"/>
      <c r="B282" s="190"/>
      <c r="C282" s="190"/>
      <c r="D282" s="190"/>
      <c r="E282" s="190"/>
      <c r="F282" s="190"/>
      <c r="G282" s="190"/>
      <c r="H282" s="190"/>
      <c r="I282" s="188" t="s">
        <v>1746</v>
      </c>
      <c r="J282" s="188">
        <v>0</v>
      </c>
      <c r="K282" s="188" t="s">
        <v>1745</v>
      </c>
      <c r="L282" s="188"/>
      <c r="M282" s="189">
        <v>3</v>
      </c>
    </row>
    <row r="283" spans="1:13" ht="14.25" customHeight="1" x14ac:dyDescent="0.25">
      <c r="A283" s="190"/>
      <c r="B283" s="190"/>
      <c r="C283" s="190"/>
      <c r="D283" s="190"/>
      <c r="E283" s="190"/>
      <c r="F283" s="190"/>
      <c r="G283" s="188" t="s">
        <v>142</v>
      </c>
      <c r="H283" s="188" t="s">
        <v>1745</v>
      </c>
      <c r="I283" s="188">
        <v>2</v>
      </c>
      <c r="J283" s="188">
        <v>0</v>
      </c>
      <c r="K283" s="188" t="s">
        <v>1745</v>
      </c>
      <c r="L283" s="188"/>
      <c r="M283" s="189">
        <v>1</v>
      </c>
    </row>
    <row r="284" spans="1:13" ht="14.25" customHeight="1" x14ac:dyDescent="0.25">
      <c r="A284" s="190"/>
      <c r="B284" s="190"/>
      <c r="C284" s="190"/>
      <c r="D284" s="190"/>
      <c r="E284" s="190"/>
      <c r="F284" s="190"/>
      <c r="G284" s="188" t="s">
        <v>178</v>
      </c>
      <c r="H284" s="188" t="s">
        <v>1745</v>
      </c>
      <c r="I284" s="188">
        <v>2</v>
      </c>
      <c r="J284" s="188">
        <v>0</v>
      </c>
      <c r="K284" s="188" t="s">
        <v>1745</v>
      </c>
      <c r="L284" s="188"/>
      <c r="M284" s="189">
        <v>2</v>
      </c>
    </row>
    <row r="285" spans="1:13" ht="14.25" customHeight="1" x14ac:dyDescent="0.25">
      <c r="A285" s="190"/>
      <c r="B285" s="190"/>
      <c r="C285" s="190"/>
      <c r="D285" s="190"/>
      <c r="E285" s="190"/>
      <c r="F285" s="188" t="s">
        <v>178</v>
      </c>
      <c r="G285" s="188" t="s">
        <v>1745</v>
      </c>
      <c r="H285" s="188" t="s">
        <v>1745</v>
      </c>
      <c r="I285" s="188">
        <v>2</v>
      </c>
      <c r="J285" s="188">
        <v>0</v>
      </c>
      <c r="K285" s="188" t="s">
        <v>1745</v>
      </c>
      <c r="L285" s="188"/>
      <c r="M285" s="189">
        <v>3</v>
      </c>
    </row>
    <row r="286" spans="1:13" ht="14.25" customHeight="1" x14ac:dyDescent="0.25">
      <c r="A286" s="190"/>
      <c r="B286" s="190"/>
      <c r="C286" s="190"/>
      <c r="D286" s="188" t="s">
        <v>1171</v>
      </c>
      <c r="E286" s="188" t="s">
        <v>1749</v>
      </c>
      <c r="F286" s="188" t="s">
        <v>501</v>
      </c>
      <c r="G286" s="188" t="s">
        <v>1745</v>
      </c>
      <c r="H286" s="188" t="s">
        <v>1745</v>
      </c>
      <c r="I286" s="188">
        <v>0</v>
      </c>
      <c r="J286" s="188">
        <v>0</v>
      </c>
      <c r="K286" s="188" t="s">
        <v>1745</v>
      </c>
      <c r="L286" s="188"/>
      <c r="M286" s="189">
        <v>1</v>
      </c>
    </row>
    <row r="287" spans="1:13" ht="14.25" customHeight="1" x14ac:dyDescent="0.25">
      <c r="A287" s="190"/>
      <c r="B287" s="190"/>
      <c r="C287" s="190"/>
      <c r="D287" s="188" t="s">
        <v>1209</v>
      </c>
      <c r="E287" s="188" t="s">
        <v>1749</v>
      </c>
      <c r="F287" s="188" t="s">
        <v>142</v>
      </c>
      <c r="G287" s="188" t="s">
        <v>1745</v>
      </c>
      <c r="H287" s="188" t="s">
        <v>1745</v>
      </c>
      <c r="I287" s="188">
        <v>0</v>
      </c>
      <c r="J287" s="188">
        <v>0</v>
      </c>
      <c r="K287" s="188" t="s">
        <v>1745</v>
      </c>
      <c r="L287" s="188"/>
      <c r="M287" s="189">
        <v>1</v>
      </c>
    </row>
    <row r="288" spans="1:13" ht="14.25" customHeight="1" x14ac:dyDescent="0.25">
      <c r="A288" s="190"/>
      <c r="B288" s="190"/>
      <c r="C288" s="190"/>
      <c r="D288" s="188" t="s">
        <v>1236</v>
      </c>
      <c r="E288" s="188" t="s">
        <v>1749</v>
      </c>
      <c r="F288" s="188" t="s">
        <v>142</v>
      </c>
      <c r="G288" s="188" t="s">
        <v>1745</v>
      </c>
      <c r="H288" s="188" t="s">
        <v>1745</v>
      </c>
      <c r="I288" s="188">
        <v>0</v>
      </c>
      <c r="J288" s="188">
        <v>0</v>
      </c>
      <c r="K288" s="188" t="s">
        <v>1745</v>
      </c>
      <c r="L288" s="188"/>
      <c r="M288" s="189">
        <v>1</v>
      </c>
    </row>
    <row r="289" spans="1:13" ht="14.25" customHeight="1" x14ac:dyDescent="0.25">
      <c r="A289" s="190"/>
      <c r="B289" s="190"/>
      <c r="C289" s="190"/>
      <c r="D289" s="188" t="s">
        <v>1158</v>
      </c>
      <c r="E289" s="188" t="s">
        <v>1749</v>
      </c>
      <c r="F289" s="188" t="s">
        <v>142</v>
      </c>
      <c r="G289" s="188" t="s">
        <v>1745</v>
      </c>
      <c r="H289" s="188" t="s">
        <v>1745</v>
      </c>
      <c r="I289" s="188">
        <v>0</v>
      </c>
      <c r="J289" s="188">
        <v>0</v>
      </c>
      <c r="K289" s="188" t="s">
        <v>1745</v>
      </c>
      <c r="L289" s="188"/>
      <c r="M289" s="189">
        <v>1</v>
      </c>
    </row>
    <row r="290" spans="1:13" ht="14.25" customHeight="1" x14ac:dyDescent="0.25">
      <c r="A290" s="190"/>
      <c r="B290" s="190"/>
      <c r="C290" s="190"/>
      <c r="D290" s="188" t="s">
        <v>273</v>
      </c>
      <c r="E290" s="188" t="s">
        <v>1749</v>
      </c>
      <c r="F290" s="188" t="s">
        <v>501</v>
      </c>
      <c r="G290" s="188" t="s">
        <v>1745</v>
      </c>
      <c r="H290" s="188" t="s">
        <v>1745</v>
      </c>
      <c r="I290" s="188">
        <v>0</v>
      </c>
      <c r="J290" s="188">
        <v>0</v>
      </c>
      <c r="K290" s="188" t="s">
        <v>1745</v>
      </c>
      <c r="L290" s="188"/>
      <c r="M290" s="189">
        <v>1</v>
      </c>
    </row>
    <row r="291" spans="1:13" ht="14.25" customHeight="1" x14ac:dyDescent="0.25">
      <c r="A291" s="190"/>
      <c r="B291" s="190"/>
      <c r="C291" s="190"/>
      <c r="D291" s="190"/>
      <c r="E291" s="190"/>
      <c r="F291" s="188" t="s">
        <v>540</v>
      </c>
      <c r="G291" s="188" t="s">
        <v>1745</v>
      </c>
      <c r="H291" s="188" t="s">
        <v>1745</v>
      </c>
      <c r="I291" s="188" t="s">
        <v>1746</v>
      </c>
      <c r="J291" s="188">
        <v>0</v>
      </c>
      <c r="K291" s="188" t="s">
        <v>1745</v>
      </c>
      <c r="L291" s="188"/>
      <c r="M291" s="189">
        <v>1</v>
      </c>
    </row>
    <row r="292" spans="1:13" ht="14.25" customHeight="1" x14ac:dyDescent="0.25">
      <c r="A292" s="190"/>
      <c r="B292" s="190"/>
      <c r="C292" s="190"/>
      <c r="D292" s="190"/>
      <c r="E292" s="190"/>
      <c r="F292" s="188" t="s">
        <v>142</v>
      </c>
      <c r="G292" s="188" t="s">
        <v>1745</v>
      </c>
      <c r="H292" s="188" t="s">
        <v>1745</v>
      </c>
      <c r="I292" s="188">
        <v>0</v>
      </c>
      <c r="J292" s="188">
        <v>0</v>
      </c>
      <c r="K292" s="188" t="s">
        <v>1745</v>
      </c>
      <c r="L292" s="188"/>
      <c r="M292" s="189">
        <v>2</v>
      </c>
    </row>
    <row r="293" spans="1:13" ht="14.25" customHeight="1" x14ac:dyDescent="0.25">
      <c r="A293" s="190"/>
      <c r="B293" s="190"/>
      <c r="C293" s="190"/>
      <c r="D293" s="190"/>
      <c r="E293" s="190"/>
      <c r="F293" s="190"/>
      <c r="G293" s="190"/>
      <c r="H293" s="190"/>
      <c r="I293" s="188">
        <v>2</v>
      </c>
      <c r="J293" s="188">
        <v>0</v>
      </c>
      <c r="K293" s="188" t="s">
        <v>1745</v>
      </c>
      <c r="L293" s="188"/>
      <c r="M293" s="189">
        <v>1</v>
      </c>
    </row>
    <row r="294" spans="1:13" ht="14.25" customHeight="1" x14ac:dyDescent="0.25">
      <c r="A294" s="190"/>
      <c r="B294" s="190"/>
      <c r="C294" s="190"/>
      <c r="D294" s="190"/>
      <c r="E294" s="190"/>
      <c r="F294" s="188" t="s">
        <v>178</v>
      </c>
      <c r="G294" s="188" t="s">
        <v>1745</v>
      </c>
      <c r="H294" s="188" t="s">
        <v>1745</v>
      </c>
      <c r="I294" s="188">
        <v>0</v>
      </c>
      <c r="J294" s="188">
        <v>0</v>
      </c>
      <c r="K294" s="188" t="s">
        <v>1745</v>
      </c>
      <c r="L294" s="188"/>
      <c r="M294" s="189">
        <v>2</v>
      </c>
    </row>
    <row r="295" spans="1:13" ht="14.25" customHeight="1" x14ac:dyDescent="0.25">
      <c r="A295" s="190"/>
      <c r="B295" s="190"/>
      <c r="C295" s="190"/>
      <c r="D295" s="188" t="s">
        <v>255</v>
      </c>
      <c r="E295" s="188" t="s">
        <v>1749</v>
      </c>
      <c r="F295" s="188" t="s">
        <v>142</v>
      </c>
      <c r="G295" s="188" t="s">
        <v>1745</v>
      </c>
      <c r="H295" s="188" t="s">
        <v>1745</v>
      </c>
      <c r="I295" s="188">
        <v>0</v>
      </c>
      <c r="J295" s="188">
        <v>0</v>
      </c>
      <c r="K295" s="188" t="s">
        <v>1745</v>
      </c>
      <c r="L295" s="188"/>
      <c r="M295" s="189">
        <v>1</v>
      </c>
    </row>
    <row r="296" spans="1:13" ht="14.25" customHeight="1" x14ac:dyDescent="0.25">
      <c r="A296" s="190"/>
      <c r="B296" s="190"/>
      <c r="C296" s="190"/>
      <c r="D296" s="190"/>
      <c r="E296" s="190"/>
      <c r="F296" s="188" t="s">
        <v>178</v>
      </c>
      <c r="G296" s="188" t="s">
        <v>540</v>
      </c>
      <c r="H296" s="188" t="s">
        <v>1745</v>
      </c>
      <c r="I296" s="188">
        <v>2</v>
      </c>
      <c r="J296" s="188">
        <v>0</v>
      </c>
      <c r="K296" s="188" t="s">
        <v>1745</v>
      </c>
      <c r="L296" s="188"/>
      <c r="M296" s="189">
        <v>1</v>
      </c>
    </row>
    <row r="297" spans="1:13" ht="14.25" customHeight="1" x14ac:dyDescent="0.25">
      <c r="A297" s="190"/>
      <c r="B297" s="190"/>
      <c r="C297" s="190"/>
      <c r="D297" s="188" t="s">
        <v>1175</v>
      </c>
      <c r="E297" s="188" t="s">
        <v>1749</v>
      </c>
      <c r="F297" s="188" t="s">
        <v>501</v>
      </c>
      <c r="G297" s="188" t="s">
        <v>1745</v>
      </c>
      <c r="H297" s="188" t="s">
        <v>1745</v>
      </c>
      <c r="I297" s="188">
        <v>0</v>
      </c>
      <c r="J297" s="188">
        <v>0</v>
      </c>
      <c r="K297" s="188" t="s">
        <v>1745</v>
      </c>
      <c r="L297" s="188"/>
      <c r="M297" s="189">
        <v>1</v>
      </c>
    </row>
    <row r="298" spans="1:13" ht="14.25" customHeight="1" x14ac:dyDescent="0.25">
      <c r="A298" s="190"/>
      <c r="B298" s="190"/>
      <c r="C298" s="190"/>
      <c r="D298" s="188" t="s">
        <v>1214</v>
      </c>
      <c r="E298" s="188" t="s">
        <v>1749</v>
      </c>
      <c r="F298" s="188" t="s">
        <v>142</v>
      </c>
      <c r="G298" s="188" t="s">
        <v>1745</v>
      </c>
      <c r="H298" s="188" t="s">
        <v>1745</v>
      </c>
      <c r="I298" s="188">
        <v>0</v>
      </c>
      <c r="J298" s="188">
        <v>0</v>
      </c>
      <c r="K298" s="188" t="s">
        <v>1745</v>
      </c>
      <c r="L298" s="188"/>
      <c r="M298" s="189">
        <v>2</v>
      </c>
    </row>
    <row r="299" spans="1:13" ht="14.25" customHeight="1" x14ac:dyDescent="0.25">
      <c r="A299" s="190"/>
      <c r="B299" s="190"/>
      <c r="C299" s="190"/>
      <c r="D299" s="188" t="s">
        <v>1164</v>
      </c>
      <c r="E299" s="188" t="s">
        <v>1749</v>
      </c>
      <c r="F299" s="188" t="s">
        <v>142</v>
      </c>
      <c r="G299" s="188" t="s">
        <v>1745</v>
      </c>
      <c r="H299" s="188" t="s">
        <v>1745</v>
      </c>
      <c r="I299" s="188">
        <v>0</v>
      </c>
      <c r="J299" s="188">
        <v>0</v>
      </c>
      <c r="K299" s="188" t="s">
        <v>1745</v>
      </c>
      <c r="L299" s="188"/>
      <c r="M299" s="189">
        <v>1</v>
      </c>
    </row>
    <row r="300" spans="1:13" ht="14.25" customHeight="1" x14ac:dyDescent="0.25">
      <c r="A300" s="190"/>
      <c r="B300" s="188" t="s">
        <v>157</v>
      </c>
      <c r="C300" s="188" t="s">
        <v>1496</v>
      </c>
      <c r="D300" s="188" t="s">
        <v>487</v>
      </c>
      <c r="E300" s="188">
        <v>17</v>
      </c>
      <c r="F300" s="188" t="s">
        <v>142</v>
      </c>
      <c r="G300" s="188" t="s">
        <v>1745</v>
      </c>
      <c r="H300" s="188" t="s">
        <v>1745</v>
      </c>
      <c r="I300" s="188">
        <v>2</v>
      </c>
      <c r="J300" s="188">
        <v>0</v>
      </c>
      <c r="K300" s="188" t="s">
        <v>1745</v>
      </c>
      <c r="L300" s="188"/>
      <c r="M300" s="189">
        <v>2</v>
      </c>
    </row>
    <row r="301" spans="1:13" ht="14.25" customHeight="1" x14ac:dyDescent="0.25">
      <c r="A301" s="190"/>
      <c r="B301" s="190"/>
      <c r="C301" s="190"/>
      <c r="D301" s="190"/>
      <c r="E301" s="190"/>
      <c r="F301" s="190"/>
      <c r="G301" s="190"/>
      <c r="H301" s="190"/>
      <c r="I301" s="188" t="s">
        <v>1746</v>
      </c>
      <c r="J301" s="188" t="s">
        <v>1746</v>
      </c>
      <c r="K301" s="188" t="s">
        <v>1745</v>
      </c>
      <c r="L301" s="188"/>
      <c r="M301" s="189">
        <v>1</v>
      </c>
    </row>
    <row r="302" spans="1:13" ht="14.25" customHeight="1" x14ac:dyDescent="0.25">
      <c r="A302" s="190"/>
      <c r="B302" s="190"/>
      <c r="C302" s="190"/>
      <c r="D302" s="188" t="s">
        <v>268</v>
      </c>
      <c r="E302" s="188">
        <v>28</v>
      </c>
      <c r="F302" s="188" t="s">
        <v>479</v>
      </c>
      <c r="G302" s="188" t="s">
        <v>1745</v>
      </c>
      <c r="H302" s="188" t="s">
        <v>1745</v>
      </c>
      <c r="I302" s="188">
        <v>2</v>
      </c>
      <c r="J302" s="188">
        <v>0</v>
      </c>
      <c r="K302" s="188" t="s">
        <v>1745</v>
      </c>
      <c r="L302" s="188"/>
      <c r="M302" s="189">
        <v>1</v>
      </c>
    </row>
    <row r="303" spans="1:13" ht="14.25" customHeight="1" x14ac:dyDescent="0.25">
      <c r="A303" s="190"/>
      <c r="B303" s="190"/>
      <c r="C303" s="190"/>
      <c r="D303" s="190"/>
      <c r="E303" s="190"/>
      <c r="F303" s="188" t="s">
        <v>501</v>
      </c>
      <c r="G303" s="188" t="s">
        <v>1745</v>
      </c>
      <c r="H303" s="188" t="s">
        <v>1745</v>
      </c>
      <c r="I303" s="188">
        <v>0</v>
      </c>
      <c r="J303" s="188">
        <v>0</v>
      </c>
      <c r="K303" s="188" t="s">
        <v>1745</v>
      </c>
      <c r="L303" s="188"/>
      <c r="M303" s="189">
        <v>1</v>
      </c>
    </row>
    <row r="304" spans="1:13" ht="14.25" customHeight="1" x14ac:dyDescent="0.25">
      <c r="A304" s="190"/>
      <c r="B304" s="190"/>
      <c r="C304" s="190"/>
      <c r="D304" s="190"/>
      <c r="E304" s="190"/>
      <c r="F304" s="190"/>
      <c r="G304" s="190"/>
      <c r="H304" s="190"/>
      <c r="I304" s="188">
        <v>2</v>
      </c>
      <c r="J304" s="188">
        <v>0</v>
      </c>
      <c r="K304" s="188" t="s">
        <v>1745</v>
      </c>
      <c r="L304" s="188"/>
      <c r="M304" s="189">
        <v>2</v>
      </c>
    </row>
    <row r="305" spans="1:13" ht="14.25" customHeight="1" x14ac:dyDescent="0.25">
      <c r="A305" s="190"/>
      <c r="B305" s="190"/>
      <c r="C305" s="190"/>
      <c r="D305" s="190"/>
      <c r="E305" s="190"/>
      <c r="F305" s="188" t="s">
        <v>142</v>
      </c>
      <c r="G305" s="188" t="s">
        <v>1745</v>
      </c>
      <c r="H305" s="188" t="s">
        <v>1745</v>
      </c>
      <c r="I305" s="188">
        <v>0</v>
      </c>
      <c r="J305" s="188">
        <v>0</v>
      </c>
      <c r="K305" s="188" t="s">
        <v>1745</v>
      </c>
      <c r="L305" s="188"/>
      <c r="M305" s="189">
        <v>2</v>
      </c>
    </row>
    <row r="306" spans="1:13" ht="14.25" customHeight="1" x14ac:dyDescent="0.25">
      <c r="A306" s="190"/>
      <c r="B306" s="190"/>
      <c r="C306" s="190"/>
      <c r="D306" s="190"/>
      <c r="E306" s="190"/>
      <c r="F306" s="190"/>
      <c r="G306" s="190"/>
      <c r="H306" s="190"/>
      <c r="I306" s="188">
        <v>2</v>
      </c>
      <c r="J306" s="188">
        <v>0</v>
      </c>
      <c r="K306" s="188" t="s">
        <v>1745</v>
      </c>
      <c r="L306" s="188"/>
      <c r="M306" s="189">
        <v>4</v>
      </c>
    </row>
    <row r="307" spans="1:13" ht="14.25" customHeight="1" x14ac:dyDescent="0.25">
      <c r="A307" s="190"/>
      <c r="B307" s="190"/>
      <c r="C307" s="190"/>
      <c r="D307" s="190"/>
      <c r="E307" s="190"/>
      <c r="F307" s="188" t="s">
        <v>178</v>
      </c>
      <c r="G307" s="188" t="s">
        <v>1745</v>
      </c>
      <c r="H307" s="188" t="s">
        <v>1745</v>
      </c>
      <c r="I307" s="188">
        <v>0</v>
      </c>
      <c r="J307" s="188">
        <v>0</v>
      </c>
      <c r="K307" s="188" t="s">
        <v>1745</v>
      </c>
      <c r="L307" s="188"/>
      <c r="M307" s="189">
        <v>1</v>
      </c>
    </row>
    <row r="308" spans="1:13" ht="14.25" customHeight="1" x14ac:dyDescent="0.25">
      <c r="A308" s="190"/>
      <c r="B308" s="190"/>
      <c r="C308" s="190"/>
      <c r="D308" s="190"/>
      <c r="E308" s="190"/>
      <c r="F308" s="190"/>
      <c r="G308" s="190"/>
      <c r="H308" s="190"/>
      <c r="I308" s="188">
        <v>2</v>
      </c>
      <c r="J308" s="188">
        <v>0</v>
      </c>
      <c r="K308" s="188" t="s">
        <v>1745</v>
      </c>
      <c r="L308" s="188"/>
      <c r="M308" s="189">
        <v>2</v>
      </c>
    </row>
    <row r="309" spans="1:13" ht="14.25" customHeight="1" x14ac:dyDescent="0.25">
      <c r="A309" s="190"/>
      <c r="B309" s="190"/>
      <c r="C309" s="190"/>
      <c r="D309" s="188" t="s">
        <v>493</v>
      </c>
      <c r="E309" s="188">
        <v>35</v>
      </c>
      <c r="F309" s="188" t="s">
        <v>540</v>
      </c>
      <c r="G309" s="188" t="s">
        <v>1745</v>
      </c>
      <c r="H309" s="188" t="s">
        <v>1745</v>
      </c>
      <c r="I309" s="188">
        <v>2</v>
      </c>
      <c r="J309" s="188">
        <v>2</v>
      </c>
      <c r="K309" s="188" t="s">
        <v>1745</v>
      </c>
      <c r="L309" s="188"/>
      <c r="M309" s="189">
        <v>1</v>
      </c>
    </row>
    <row r="310" spans="1:13" ht="14.25" customHeight="1" x14ac:dyDescent="0.25">
      <c r="A310" s="190"/>
      <c r="B310" s="190"/>
      <c r="C310" s="190"/>
      <c r="D310" s="190"/>
      <c r="E310" s="190"/>
      <c r="F310" s="190"/>
      <c r="G310" s="188" t="s">
        <v>501</v>
      </c>
      <c r="H310" s="188" t="s">
        <v>1745</v>
      </c>
      <c r="I310" s="188">
        <v>0</v>
      </c>
      <c r="J310" s="188">
        <v>0</v>
      </c>
      <c r="K310" s="188" t="s">
        <v>1745</v>
      </c>
      <c r="L310" s="188"/>
      <c r="M310" s="189">
        <v>1</v>
      </c>
    </row>
    <row r="311" spans="1:13" ht="14.25" customHeight="1" x14ac:dyDescent="0.25">
      <c r="A311" s="190"/>
      <c r="B311" s="190"/>
      <c r="C311" s="190"/>
      <c r="D311" s="190"/>
      <c r="E311" s="190"/>
      <c r="F311" s="188" t="s">
        <v>142</v>
      </c>
      <c r="G311" s="188" t="s">
        <v>1745</v>
      </c>
      <c r="H311" s="188" t="s">
        <v>1745</v>
      </c>
      <c r="I311" s="188">
        <v>0</v>
      </c>
      <c r="J311" s="188">
        <v>0</v>
      </c>
      <c r="K311" s="188" t="s">
        <v>1745</v>
      </c>
      <c r="L311" s="188"/>
      <c r="M311" s="189">
        <v>3</v>
      </c>
    </row>
    <row r="312" spans="1:13" ht="14.25" customHeight="1" x14ac:dyDescent="0.25">
      <c r="A312" s="190"/>
      <c r="B312" s="190"/>
      <c r="C312" s="190"/>
      <c r="D312" s="190"/>
      <c r="E312" s="190"/>
      <c r="F312" s="190"/>
      <c r="G312" s="190"/>
      <c r="H312" s="190"/>
      <c r="I312" s="188">
        <v>2</v>
      </c>
      <c r="J312" s="188">
        <v>0</v>
      </c>
      <c r="K312" s="188" t="s">
        <v>1745</v>
      </c>
      <c r="L312" s="188"/>
      <c r="M312" s="189">
        <v>1</v>
      </c>
    </row>
    <row r="313" spans="1:13" ht="14.25" customHeight="1" x14ac:dyDescent="0.25">
      <c r="A313" s="190"/>
      <c r="B313" s="190"/>
      <c r="C313" s="190"/>
      <c r="D313" s="190"/>
      <c r="E313" s="190"/>
      <c r="F313" s="190"/>
      <c r="G313" s="188" t="s">
        <v>142</v>
      </c>
      <c r="H313" s="188" t="s">
        <v>1745</v>
      </c>
      <c r="I313" s="188">
        <v>2</v>
      </c>
      <c r="J313" s="188">
        <v>0</v>
      </c>
      <c r="K313" s="188" t="s">
        <v>1745</v>
      </c>
      <c r="L313" s="188"/>
      <c r="M313" s="189">
        <v>1</v>
      </c>
    </row>
    <row r="314" spans="1:13" ht="14.25" customHeight="1" x14ac:dyDescent="0.25">
      <c r="A314" s="190"/>
      <c r="B314" s="190"/>
      <c r="C314" s="190"/>
      <c r="D314" s="190"/>
      <c r="E314" s="190"/>
      <c r="F314" s="188" t="s">
        <v>178</v>
      </c>
      <c r="G314" s="188" t="s">
        <v>1745</v>
      </c>
      <c r="H314" s="188" t="s">
        <v>1745</v>
      </c>
      <c r="I314" s="188">
        <v>0</v>
      </c>
      <c r="J314" s="188">
        <v>0</v>
      </c>
      <c r="K314" s="188" t="s">
        <v>1745</v>
      </c>
      <c r="L314" s="188"/>
      <c r="M314" s="189">
        <v>1</v>
      </c>
    </row>
    <row r="315" spans="1:13" ht="14.25" customHeight="1" x14ac:dyDescent="0.25">
      <c r="A315" s="190"/>
      <c r="B315" s="190"/>
      <c r="C315" s="190"/>
      <c r="D315" s="190"/>
      <c r="E315" s="190"/>
      <c r="F315" s="190"/>
      <c r="G315" s="190"/>
      <c r="H315" s="190"/>
      <c r="I315" s="188">
        <v>2</v>
      </c>
      <c r="J315" s="188">
        <v>0</v>
      </c>
      <c r="K315" s="188" t="s">
        <v>1745</v>
      </c>
      <c r="L315" s="188"/>
      <c r="M315" s="189">
        <v>2</v>
      </c>
    </row>
    <row r="316" spans="1:13" ht="14.25" customHeight="1" x14ac:dyDescent="0.25">
      <c r="A316" s="190"/>
      <c r="B316" s="190"/>
      <c r="C316" s="190"/>
      <c r="D316" s="188" t="s">
        <v>259</v>
      </c>
      <c r="E316" s="188">
        <v>44</v>
      </c>
      <c r="F316" s="188" t="s">
        <v>540</v>
      </c>
      <c r="G316" s="188" t="s">
        <v>1745</v>
      </c>
      <c r="H316" s="188" t="s">
        <v>1745</v>
      </c>
      <c r="I316" s="188">
        <v>2</v>
      </c>
      <c r="J316" s="188">
        <v>0</v>
      </c>
      <c r="K316" s="188" t="s">
        <v>1745</v>
      </c>
      <c r="L316" s="188"/>
      <c r="M316" s="189">
        <v>1</v>
      </c>
    </row>
    <row r="317" spans="1:13" ht="14.25" customHeight="1" x14ac:dyDescent="0.25">
      <c r="A317" s="190"/>
      <c r="B317" s="190"/>
      <c r="C317" s="190"/>
      <c r="D317" s="190"/>
      <c r="E317" s="190"/>
      <c r="F317" s="188" t="s">
        <v>142</v>
      </c>
      <c r="G317" s="188" t="s">
        <v>1745</v>
      </c>
      <c r="H317" s="188" t="s">
        <v>1745</v>
      </c>
      <c r="I317" s="188">
        <v>0</v>
      </c>
      <c r="J317" s="188">
        <v>0</v>
      </c>
      <c r="K317" s="188" t="s">
        <v>1745</v>
      </c>
      <c r="L317" s="188"/>
      <c r="M317" s="189">
        <v>1</v>
      </c>
    </row>
    <row r="318" spans="1:13" ht="14.25" customHeight="1" x14ac:dyDescent="0.25">
      <c r="A318" s="190"/>
      <c r="B318" s="190"/>
      <c r="C318" s="190"/>
      <c r="D318" s="190"/>
      <c r="E318" s="190"/>
      <c r="F318" s="190"/>
      <c r="G318" s="190"/>
      <c r="H318" s="190"/>
      <c r="I318" s="188">
        <v>2</v>
      </c>
      <c r="J318" s="188">
        <v>0</v>
      </c>
      <c r="K318" s="188" t="s">
        <v>1745</v>
      </c>
      <c r="L318" s="188"/>
      <c r="M318" s="189">
        <v>1</v>
      </c>
    </row>
    <row r="319" spans="1:13" ht="14.25" customHeight="1" x14ac:dyDescent="0.25">
      <c r="A319" s="190"/>
      <c r="B319" s="190"/>
      <c r="C319" s="190"/>
      <c r="D319" s="188" t="s">
        <v>395</v>
      </c>
      <c r="E319" s="188">
        <v>52</v>
      </c>
      <c r="F319" s="188" t="s">
        <v>142</v>
      </c>
      <c r="G319" s="188" t="s">
        <v>1745</v>
      </c>
      <c r="H319" s="188" t="s">
        <v>1745</v>
      </c>
      <c r="I319" s="188">
        <v>2</v>
      </c>
      <c r="J319" s="188">
        <v>0</v>
      </c>
      <c r="K319" s="188" t="s">
        <v>1745</v>
      </c>
      <c r="L319" s="188"/>
      <c r="M319" s="189">
        <v>1</v>
      </c>
    </row>
    <row r="320" spans="1:13" ht="14.25" customHeight="1" x14ac:dyDescent="0.25">
      <c r="A320" s="190"/>
      <c r="B320" s="190"/>
      <c r="C320" s="190"/>
      <c r="D320" s="188" t="s">
        <v>162</v>
      </c>
      <c r="E320" s="188">
        <v>85</v>
      </c>
      <c r="F320" s="188" t="s">
        <v>142</v>
      </c>
      <c r="G320" s="188" t="s">
        <v>154</v>
      </c>
      <c r="H320" s="188" t="s">
        <v>1745</v>
      </c>
      <c r="I320" s="188">
        <v>0</v>
      </c>
      <c r="J320" s="188">
        <v>0</v>
      </c>
      <c r="K320" s="188" t="s">
        <v>1745</v>
      </c>
      <c r="L320" s="188"/>
      <c r="M320" s="189">
        <v>1</v>
      </c>
    </row>
    <row r="321" spans="1:13" ht="14.25" customHeight="1" x14ac:dyDescent="0.25">
      <c r="A321" s="190"/>
      <c r="B321" s="190"/>
      <c r="C321" s="188" t="s">
        <v>1572</v>
      </c>
      <c r="D321" s="188" t="s">
        <v>271</v>
      </c>
      <c r="E321" s="188">
        <v>22.5</v>
      </c>
      <c r="F321" s="188" t="s">
        <v>479</v>
      </c>
      <c r="G321" s="188" t="s">
        <v>1745</v>
      </c>
      <c r="H321" s="188" t="s">
        <v>1745</v>
      </c>
      <c r="I321" s="188">
        <v>2</v>
      </c>
      <c r="J321" s="188">
        <v>0</v>
      </c>
      <c r="K321" s="188" t="s">
        <v>1745</v>
      </c>
      <c r="L321" s="188"/>
      <c r="M321" s="189">
        <v>1</v>
      </c>
    </row>
    <row r="322" spans="1:13" ht="14.25" customHeight="1" x14ac:dyDescent="0.25">
      <c r="A322" s="190"/>
      <c r="B322" s="190"/>
      <c r="C322" s="190"/>
      <c r="D322" s="190"/>
      <c r="E322" s="190"/>
      <c r="F322" s="188" t="s">
        <v>501</v>
      </c>
      <c r="G322" s="188" t="s">
        <v>1745</v>
      </c>
      <c r="H322" s="188" t="s">
        <v>1745</v>
      </c>
      <c r="I322" s="188">
        <v>0</v>
      </c>
      <c r="J322" s="188">
        <v>0</v>
      </c>
      <c r="K322" s="188" t="s">
        <v>1745</v>
      </c>
      <c r="L322" s="188"/>
      <c r="M322" s="189">
        <v>1</v>
      </c>
    </row>
    <row r="323" spans="1:13" ht="14.25" customHeight="1" x14ac:dyDescent="0.25">
      <c r="A323" s="190"/>
      <c r="B323" s="190"/>
      <c r="C323" s="190"/>
      <c r="D323" s="190"/>
      <c r="E323" s="190"/>
      <c r="F323" s="190"/>
      <c r="G323" s="190"/>
      <c r="H323" s="190"/>
      <c r="I323" s="188">
        <v>2</v>
      </c>
      <c r="J323" s="188">
        <v>0</v>
      </c>
      <c r="K323" s="188" t="s">
        <v>1745</v>
      </c>
      <c r="L323" s="188"/>
      <c r="M323" s="189">
        <v>2</v>
      </c>
    </row>
    <row r="324" spans="1:13" ht="14.25" customHeight="1" x14ac:dyDescent="0.25">
      <c r="A324" s="190"/>
      <c r="B324" s="190"/>
      <c r="C324" s="190"/>
      <c r="D324" s="190"/>
      <c r="E324" s="190"/>
      <c r="F324" s="188" t="s">
        <v>142</v>
      </c>
      <c r="G324" s="188" t="s">
        <v>1745</v>
      </c>
      <c r="H324" s="188" t="s">
        <v>1745</v>
      </c>
      <c r="I324" s="188">
        <v>0</v>
      </c>
      <c r="J324" s="188">
        <v>0</v>
      </c>
      <c r="K324" s="188" t="s">
        <v>1745</v>
      </c>
      <c r="L324" s="188"/>
      <c r="M324" s="189">
        <v>1</v>
      </c>
    </row>
    <row r="325" spans="1:13" ht="14.25" customHeight="1" x14ac:dyDescent="0.25">
      <c r="A325" s="190"/>
      <c r="B325" s="190"/>
      <c r="C325" s="190"/>
      <c r="D325" s="190"/>
      <c r="E325" s="190"/>
      <c r="F325" s="190"/>
      <c r="G325" s="190"/>
      <c r="H325" s="190"/>
      <c r="I325" s="188">
        <v>2</v>
      </c>
      <c r="J325" s="188">
        <v>0</v>
      </c>
      <c r="K325" s="188" t="s">
        <v>1745</v>
      </c>
      <c r="L325" s="188"/>
      <c r="M325" s="189">
        <v>5</v>
      </c>
    </row>
    <row r="326" spans="1:13" ht="14.25" customHeight="1" x14ac:dyDescent="0.25">
      <c r="A326" s="190"/>
      <c r="B326" s="190"/>
      <c r="C326" s="190"/>
      <c r="D326" s="190"/>
      <c r="E326" s="190"/>
      <c r="F326" s="190"/>
      <c r="G326" s="190"/>
      <c r="H326" s="190"/>
      <c r="I326" s="188" t="s">
        <v>1746</v>
      </c>
      <c r="J326" s="188" t="s">
        <v>1746</v>
      </c>
      <c r="K326" s="188" t="s">
        <v>1745</v>
      </c>
      <c r="L326" s="188"/>
      <c r="M326" s="189">
        <v>1</v>
      </c>
    </row>
    <row r="327" spans="1:13" ht="14.25" customHeight="1" x14ac:dyDescent="0.25">
      <c r="A327" s="190"/>
      <c r="B327" s="190"/>
      <c r="C327" s="190"/>
      <c r="D327" s="190"/>
      <c r="E327" s="190"/>
      <c r="F327" s="188" t="s">
        <v>178</v>
      </c>
      <c r="G327" s="188" t="s">
        <v>1745</v>
      </c>
      <c r="H327" s="188" t="s">
        <v>1745</v>
      </c>
      <c r="I327" s="188">
        <v>0</v>
      </c>
      <c r="J327" s="188">
        <v>0</v>
      </c>
      <c r="K327" s="188" t="s">
        <v>1745</v>
      </c>
      <c r="L327" s="188"/>
      <c r="M327" s="189">
        <v>1</v>
      </c>
    </row>
    <row r="328" spans="1:13" ht="14.25" customHeight="1" x14ac:dyDescent="0.25">
      <c r="A328" s="190"/>
      <c r="B328" s="190"/>
      <c r="C328" s="190"/>
      <c r="D328" s="188" t="s">
        <v>494</v>
      </c>
      <c r="E328" s="188">
        <v>31</v>
      </c>
      <c r="F328" s="188" t="s">
        <v>142</v>
      </c>
      <c r="G328" s="188" t="s">
        <v>1745</v>
      </c>
      <c r="H328" s="188" t="s">
        <v>1745</v>
      </c>
      <c r="I328" s="188">
        <v>0</v>
      </c>
      <c r="J328" s="188">
        <v>0</v>
      </c>
      <c r="K328" s="188" t="s">
        <v>1745</v>
      </c>
      <c r="L328" s="188"/>
      <c r="M328" s="189">
        <v>3</v>
      </c>
    </row>
    <row r="329" spans="1:13" ht="14.25" customHeight="1" x14ac:dyDescent="0.25">
      <c r="A329" s="190"/>
      <c r="B329" s="190"/>
      <c r="C329" s="190"/>
      <c r="D329" s="190"/>
      <c r="E329" s="190"/>
      <c r="F329" s="190"/>
      <c r="G329" s="190"/>
      <c r="H329" s="190"/>
      <c r="I329" s="188">
        <v>2</v>
      </c>
      <c r="J329" s="188">
        <v>0</v>
      </c>
      <c r="K329" s="188" t="s">
        <v>1745</v>
      </c>
      <c r="L329" s="188"/>
      <c r="M329" s="189">
        <v>1</v>
      </c>
    </row>
    <row r="330" spans="1:13" ht="14.25" customHeight="1" x14ac:dyDescent="0.25">
      <c r="A330" s="190"/>
      <c r="B330" s="190"/>
      <c r="C330" s="190"/>
      <c r="D330" s="190"/>
      <c r="E330" s="190"/>
      <c r="F330" s="190"/>
      <c r="G330" s="188" t="s">
        <v>142</v>
      </c>
      <c r="H330" s="188" t="s">
        <v>1745</v>
      </c>
      <c r="I330" s="188">
        <v>2</v>
      </c>
      <c r="J330" s="188">
        <v>0</v>
      </c>
      <c r="K330" s="188" t="s">
        <v>1745</v>
      </c>
      <c r="L330" s="188"/>
      <c r="M330" s="189">
        <v>1</v>
      </c>
    </row>
    <row r="331" spans="1:13" ht="14.25" customHeight="1" x14ac:dyDescent="0.25">
      <c r="A331" s="190"/>
      <c r="B331" s="190"/>
      <c r="C331" s="190"/>
      <c r="D331" s="190"/>
      <c r="E331" s="190"/>
      <c r="F331" s="188" t="s">
        <v>178</v>
      </c>
      <c r="G331" s="188" t="s">
        <v>1745</v>
      </c>
      <c r="H331" s="188" t="s">
        <v>1745</v>
      </c>
      <c r="I331" s="188">
        <v>2</v>
      </c>
      <c r="J331" s="188">
        <v>0</v>
      </c>
      <c r="K331" s="188" t="s">
        <v>1745</v>
      </c>
      <c r="L331" s="188"/>
      <c r="M331" s="189">
        <v>3</v>
      </c>
    </row>
    <row r="332" spans="1:13" ht="14.25" customHeight="1" x14ac:dyDescent="0.25">
      <c r="A332" s="190"/>
      <c r="B332" s="190"/>
      <c r="C332" s="190"/>
      <c r="D332" s="188" t="s">
        <v>164</v>
      </c>
      <c r="E332" s="188">
        <v>39</v>
      </c>
      <c r="F332" s="188" t="s">
        <v>540</v>
      </c>
      <c r="G332" s="188" t="s">
        <v>1745</v>
      </c>
      <c r="H332" s="188" t="s">
        <v>1745</v>
      </c>
      <c r="I332" s="188">
        <v>2</v>
      </c>
      <c r="J332" s="188">
        <v>2</v>
      </c>
      <c r="K332" s="188" t="s">
        <v>1745</v>
      </c>
      <c r="L332" s="188"/>
      <c r="M332" s="189">
        <v>1</v>
      </c>
    </row>
    <row r="333" spans="1:13" ht="14.25" customHeight="1" x14ac:dyDescent="0.25">
      <c r="A333" s="190"/>
      <c r="B333" s="190"/>
      <c r="C333" s="190"/>
      <c r="D333" s="190"/>
      <c r="E333" s="190"/>
      <c r="F333" s="190"/>
      <c r="G333" s="188" t="s">
        <v>501</v>
      </c>
      <c r="H333" s="188" t="s">
        <v>1745</v>
      </c>
      <c r="I333" s="188">
        <v>0</v>
      </c>
      <c r="J333" s="188">
        <v>0</v>
      </c>
      <c r="K333" s="188" t="s">
        <v>1745</v>
      </c>
      <c r="L333" s="188"/>
      <c r="M333" s="189">
        <v>1</v>
      </c>
    </row>
    <row r="334" spans="1:13" ht="14.25" customHeight="1" x14ac:dyDescent="0.25">
      <c r="A334" s="190"/>
      <c r="B334" s="190"/>
      <c r="C334" s="190"/>
      <c r="D334" s="190"/>
      <c r="E334" s="190"/>
      <c r="F334" s="190"/>
      <c r="G334" s="188" t="s">
        <v>142</v>
      </c>
      <c r="H334" s="188" t="s">
        <v>1745</v>
      </c>
      <c r="I334" s="188">
        <v>2</v>
      </c>
      <c r="J334" s="188">
        <v>0</v>
      </c>
      <c r="K334" s="188" t="s">
        <v>1745</v>
      </c>
      <c r="L334" s="188"/>
      <c r="M334" s="189">
        <v>1</v>
      </c>
    </row>
    <row r="335" spans="1:13" ht="14.25" customHeight="1" x14ac:dyDescent="0.25">
      <c r="A335" s="190"/>
      <c r="B335" s="190"/>
      <c r="C335" s="190"/>
      <c r="D335" s="190"/>
      <c r="E335" s="190"/>
      <c r="F335" s="188" t="s">
        <v>142</v>
      </c>
      <c r="G335" s="188" t="s">
        <v>1745</v>
      </c>
      <c r="H335" s="188" t="s">
        <v>1745</v>
      </c>
      <c r="I335" s="188">
        <v>0</v>
      </c>
      <c r="J335" s="188">
        <v>0</v>
      </c>
      <c r="K335" s="188" t="s">
        <v>1745</v>
      </c>
      <c r="L335" s="188"/>
      <c r="M335" s="189">
        <v>1</v>
      </c>
    </row>
    <row r="336" spans="1:13" ht="14.25" customHeight="1" x14ac:dyDescent="0.25">
      <c r="A336" s="190"/>
      <c r="B336" s="190"/>
      <c r="C336" s="190"/>
      <c r="D336" s="190"/>
      <c r="E336" s="190"/>
      <c r="F336" s="190"/>
      <c r="G336" s="188" t="s">
        <v>142</v>
      </c>
      <c r="H336" s="188" t="s">
        <v>1745</v>
      </c>
      <c r="I336" s="188">
        <v>0</v>
      </c>
      <c r="J336" s="188">
        <v>0</v>
      </c>
      <c r="K336" s="188" t="s">
        <v>1745</v>
      </c>
      <c r="L336" s="188"/>
      <c r="M336" s="189">
        <v>1</v>
      </c>
    </row>
    <row r="337" spans="1:13" ht="14.25" customHeight="1" x14ac:dyDescent="0.25">
      <c r="A337" s="190"/>
      <c r="B337" s="190"/>
      <c r="C337" s="190"/>
      <c r="D337" s="190"/>
      <c r="E337" s="190"/>
      <c r="F337" s="190"/>
      <c r="G337" s="190"/>
      <c r="H337" s="190"/>
      <c r="I337" s="188">
        <v>2</v>
      </c>
      <c r="J337" s="188">
        <v>0</v>
      </c>
      <c r="K337" s="188" t="s">
        <v>1745</v>
      </c>
      <c r="L337" s="188"/>
      <c r="M337" s="189">
        <v>1</v>
      </c>
    </row>
    <row r="338" spans="1:13" ht="14.25" customHeight="1" x14ac:dyDescent="0.25">
      <c r="A338" s="190"/>
      <c r="B338" s="190"/>
      <c r="C338" s="190"/>
      <c r="D338" s="190"/>
      <c r="E338" s="190"/>
      <c r="F338" s="190"/>
      <c r="G338" s="188" t="s">
        <v>178</v>
      </c>
      <c r="H338" s="188" t="s">
        <v>1745</v>
      </c>
      <c r="I338" s="188">
        <v>2</v>
      </c>
      <c r="J338" s="188">
        <v>0</v>
      </c>
      <c r="K338" s="188" t="s">
        <v>1745</v>
      </c>
      <c r="L338" s="188"/>
      <c r="M338" s="189">
        <v>1</v>
      </c>
    </row>
    <row r="339" spans="1:13" ht="14.25" customHeight="1" x14ac:dyDescent="0.25">
      <c r="A339" s="190"/>
      <c r="B339" s="190"/>
      <c r="C339" s="190"/>
      <c r="D339" s="190"/>
      <c r="E339" s="190"/>
      <c r="F339" s="188" t="s">
        <v>178</v>
      </c>
      <c r="G339" s="188" t="s">
        <v>1745</v>
      </c>
      <c r="H339" s="188" t="s">
        <v>1745</v>
      </c>
      <c r="I339" s="188">
        <v>0</v>
      </c>
      <c r="J339" s="188">
        <v>0</v>
      </c>
      <c r="K339" s="188" t="s">
        <v>1745</v>
      </c>
      <c r="L339" s="188"/>
      <c r="M339" s="189">
        <v>1</v>
      </c>
    </row>
    <row r="340" spans="1:13" ht="14.25" customHeight="1" x14ac:dyDescent="0.25">
      <c r="A340" s="190"/>
      <c r="B340" s="190"/>
      <c r="C340" s="190"/>
      <c r="D340" s="190"/>
      <c r="E340" s="190"/>
      <c r="F340" s="190"/>
      <c r="G340" s="190"/>
      <c r="H340" s="190"/>
      <c r="I340" s="188">
        <v>2</v>
      </c>
      <c r="J340" s="188">
        <v>0</v>
      </c>
      <c r="K340" s="188" t="s">
        <v>1745</v>
      </c>
      <c r="L340" s="188"/>
      <c r="M340" s="189">
        <v>1</v>
      </c>
    </row>
    <row r="341" spans="1:13" ht="14.25" customHeight="1" x14ac:dyDescent="0.25">
      <c r="A341" s="190"/>
      <c r="B341" s="190"/>
      <c r="C341" s="190"/>
      <c r="D341" s="188" t="s">
        <v>386</v>
      </c>
      <c r="E341" s="188">
        <v>70</v>
      </c>
      <c r="F341" s="188" t="s">
        <v>142</v>
      </c>
      <c r="G341" s="188" t="s">
        <v>1745</v>
      </c>
      <c r="H341" s="188" t="s">
        <v>1745</v>
      </c>
      <c r="I341" s="188">
        <v>2</v>
      </c>
      <c r="J341" s="188">
        <v>0</v>
      </c>
      <c r="K341" s="188" t="s">
        <v>1745</v>
      </c>
      <c r="L341" s="188"/>
      <c r="M341" s="189">
        <v>1</v>
      </c>
    </row>
    <row r="342" spans="1:13" ht="14.25" customHeight="1" x14ac:dyDescent="0.25">
      <c r="A342" s="190"/>
      <c r="B342" s="190"/>
      <c r="C342" s="190"/>
      <c r="D342" s="188" t="s">
        <v>315</v>
      </c>
      <c r="E342" s="188">
        <v>79</v>
      </c>
      <c r="F342" s="188" t="s">
        <v>142</v>
      </c>
      <c r="G342" s="188" t="s">
        <v>154</v>
      </c>
      <c r="H342" s="188" t="s">
        <v>1745</v>
      </c>
      <c r="I342" s="188">
        <v>0</v>
      </c>
      <c r="J342" s="188">
        <v>0</v>
      </c>
      <c r="K342" s="188" t="s">
        <v>1745</v>
      </c>
      <c r="L342" s="188"/>
      <c r="M342" s="189">
        <v>1</v>
      </c>
    </row>
    <row r="343" spans="1:13" ht="14.25" customHeight="1" x14ac:dyDescent="0.25">
      <c r="A343" s="190"/>
      <c r="B343" s="190"/>
      <c r="C343" s="188" t="s">
        <v>1580</v>
      </c>
      <c r="D343" s="188" t="s">
        <v>1591</v>
      </c>
      <c r="E343" s="188">
        <v>120</v>
      </c>
      <c r="F343" s="188" t="s">
        <v>142</v>
      </c>
      <c r="G343" s="188" t="s">
        <v>154</v>
      </c>
      <c r="H343" s="188" t="s">
        <v>1745</v>
      </c>
      <c r="I343" s="188">
        <v>0</v>
      </c>
      <c r="J343" s="188">
        <v>0</v>
      </c>
      <c r="K343" s="188" t="s">
        <v>1745</v>
      </c>
      <c r="L343" s="188"/>
      <c r="M343" s="189">
        <v>1</v>
      </c>
    </row>
    <row r="344" spans="1:13" ht="14.25" customHeight="1" x14ac:dyDescent="0.25">
      <c r="A344" s="190"/>
      <c r="B344" s="190"/>
      <c r="C344" s="190"/>
      <c r="D344" s="188" t="s">
        <v>477</v>
      </c>
      <c r="E344" s="188">
        <v>30</v>
      </c>
      <c r="F344" s="188" t="s">
        <v>479</v>
      </c>
      <c r="G344" s="188" t="s">
        <v>1745</v>
      </c>
      <c r="H344" s="188" t="s">
        <v>1745</v>
      </c>
      <c r="I344" s="188">
        <v>2</v>
      </c>
      <c r="J344" s="188">
        <v>0</v>
      </c>
      <c r="K344" s="188" t="s">
        <v>1745</v>
      </c>
      <c r="L344" s="188"/>
      <c r="M344" s="189">
        <v>1</v>
      </c>
    </row>
    <row r="345" spans="1:13" ht="14.25" customHeight="1" x14ac:dyDescent="0.25">
      <c r="A345" s="190"/>
      <c r="B345" s="190"/>
      <c r="C345" s="190"/>
      <c r="D345" s="190"/>
      <c r="E345" s="190"/>
      <c r="F345" s="188" t="s">
        <v>501</v>
      </c>
      <c r="G345" s="188" t="s">
        <v>1745</v>
      </c>
      <c r="H345" s="188" t="s">
        <v>1745</v>
      </c>
      <c r="I345" s="188">
        <v>0</v>
      </c>
      <c r="J345" s="188">
        <v>0</v>
      </c>
      <c r="K345" s="188" t="s">
        <v>1745</v>
      </c>
      <c r="L345" s="188"/>
      <c r="M345" s="189">
        <v>1</v>
      </c>
    </row>
    <row r="346" spans="1:13" ht="14.25" customHeight="1" x14ac:dyDescent="0.25">
      <c r="A346" s="190"/>
      <c r="B346" s="190"/>
      <c r="C346" s="190"/>
      <c r="D346" s="190"/>
      <c r="E346" s="190"/>
      <c r="F346" s="190"/>
      <c r="G346" s="190"/>
      <c r="H346" s="190"/>
      <c r="I346" s="188">
        <v>2</v>
      </c>
      <c r="J346" s="188">
        <v>0</v>
      </c>
      <c r="K346" s="188" t="s">
        <v>1745</v>
      </c>
      <c r="L346" s="188"/>
      <c r="M346" s="189">
        <v>2</v>
      </c>
    </row>
    <row r="347" spans="1:13" ht="14.25" customHeight="1" x14ac:dyDescent="0.25">
      <c r="A347" s="190"/>
      <c r="B347" s="190"/>
      <c r="C347" s="190"/>
      <c r="D347" s="190"/>
      <c r="E347" s="190"/>
      <c r="F347" s="188" t="s">
        <v>540</v>
      </c>
      <c r="G347" s="188" t="s">
        <v>501</v>
      </c>
      <c r="H347" s="188" t="s">
        <v>1745</v>
      </c>
      <c r="I347" s="188">
        <v>0</v>
      </c>
      <c r="J347" s="188">
        <v>0</v>
      </c>
      <c r="K347" s="188" t="s">
        <v>1745</v>
      </c>
      <c r="L347" s="188"/>
      <c r="M347" s="189">
        <v>1</v>
      </c>
    </row>
    <row r="348" spans="1:13" ht="14.25" customHeight="1" x14ac:dyDescent="0.25">
      <c r="A348" s="190"/>
      <c r="B348" s="190"/>
      <c r="C348" s="190"/>
      <c r="D348" s="190"/>
      <c r="E348" s="190"/>
      <c r="F348" s="190"/>
      <c r="G348" s="190"/>
      <c r="H348" s="190"/>
      <c r="I348" s="188">
        <v>2</v>
      </c>
      <c r="J348" s="188">
        <v>0</v>
      </c>
      <c r="K348" s="188" t="s">
        <v>1745</v>
      </c>
      <c r="L348" s="188"/>
      <c r="M348" s="189">
        <v>1</v>
      </c>
    </row>
    <row r="349" spans="1:13" ht="14.25" customHeight="1" x14ac:dyDescent="0.25">
      <c r="A349" s="190"/>
      <c r="B349" s="190"/>
      <c r="C349" s="190"/>
      <c r="D349" s="190"/>
      <c r="E349" s="190"/>
      <c r="F349" s="188" t="s">
        <v>142</v>
      </c>
      <c r="G349" s="188" t="s">
        <v>1745</v>
      </c>
      <c r="H349" s="188" t="s">
        <v>1745</v>
      </c>
      <c r="I349" s="188">
        <v>0</v>
      </c>
      <c r="J349" s="188">
        <v>0</v>
      </c>
      <c r="K349" s="188" t="s">
        <v>1745</v>
      </c>
      <c r="L349" s="188"/>
      <c r="M349" s="189">
        <v>4</v>
      </c>
    </row>
    <row r="350" spans="1:13" ht="14.25" customHeight="1" x14ac:dyDescent="0.25">
      <c r="A350" s="190"/>
      <c r="B350" s="190"/>
      <c r="C350" s="190"/>
      <c r="D350" s="190"/>
      <c r="E350" s="190"/>
      <c r="F350" s="190"/>
      <c r="G350" s="190"/>
      <c r="H350" s="190"/>
      <c r="I350" s="188">
        <v>2</v>
      </c>
      <c r="J350" s="188">
        <v>0</v>
      </c>
      <c r="K350" s="188" t="s">
        <v>1745</v>
      </c>
      <c r="L350" s="188"/>
      <c r="M350" s="189">
        <v>7</v>
      </c>
    </row>
    <row r="351" spans="1:13" ht="14.25" customHeight="1" x14ac:dyDescent="0.25">
      <c r="A351" s="190"/>
      <c r="B351" s="190"/>
      <c r="C351" s="190"/>
      <c r="D351" s="190"/>
      <c r="E351" s="190"/>
      <c r="F351" s="190"/>
      <c r="G351" s="190"/>
      <c r="H351" s="190"/>
      <c r="I351" s="188" t="s">
        <v>1746</v>
      </c>
      <c r="J351" s="188" t="s">
        <v>1746</v>
      </c>
      <c r="K351" s="188" t="s">
        <v>1745</v>
      </c>
      <c r="L351" s="188"/>
      <c r="M351" s="189">
        <v>1</v>
      </c>
    </row>
    <row r="352" spans="1:13" ht="14.25" customHeight="1" x14ac:dyDescent="0.25">
      <c r="A352" s="190"/>
      <c r="B352" s="190"/>
      <c r="C352" s="190"/>
      <c r="D352" s="190"/>
      <c r="E352" s="190"/>
      <c r="F352" s="190"/>
      <c r="G352" s="188" t="s">
        <v>142</v>
      </c>
      <c r="H352" s="188" t="s">
        <v>1745</v>
      </c>
      <c r="I352" s="188">
        <v>0</v>
      </c>
      <c r="J352" s="188">
        <v>0</v>
      </c>
      <c r="K352" s="188" t="s">
        <v>1745</v>
      </c>
      <c r="L352" s="188"/>
      <c r="M352" s="189">
        <v>1</v>
      </c>
    </row>
    <row r="353" spans="1:13" ht="14.25" customHeight="1" x14ac:dyDescent="0.25">
      <c r="A353" s="190"/>
      <c r="B353" s="190"/>
      <c r="C353" s="190"/>
      <c r="D353" s="190"/>
      <c r="E353" s="190"/>
      <c r="F353" s="188" t="s">
        <v>178</v>
      </c>
      <c r="G353" s="188" t="s">
        <v>1745</v>
      </c>
      <c r="H353" s="188" t="s">
        <v>1745</v>
      </c>
      <c r="I353" s="188">
        <v>2</v>
      </c>
      <c r="J353" s="188">
        <v>0</v>
      </c>
      <c r="K353" s="188" t="s">
        <v>1745</v>
      </c>
      <c r="L353" s="188"/>
      <c r="M353" s="189">
        <v>2</v>
      </c>
    </row>
    <row r="354" spans="1:13" ht="14.25" customHeight="1" x14ac:dyDescent="0.25">
      <c r="A354" s="190"/>
      <c r="B354" s="190"/>
      <c r="C354" s="190"/>
      <c r="D354" s="188" t="s">
        <v>495</v>
      </c>
      <c r="E354" s="188">
        <v>40</v>
      </c>
      <c r="F354" s="188" t="s">
        <v>540</v>
      </c>
      <c r="G354" s="188" t="s">
        <v>1745</v>
      </c>
      <c r="H354" s="188" t="s">
        <v>1745</v>
      </c>
      <c r="I354" s="188">
        <v>2</v>
      </c>
      <c r="J354" s="188">
        <v>2</v>
      </c>
      <c r="K354" s="188" t="s">
        <v>1745</v>
      </c>
      <c r="L354" s="188"/>
      <c r="M354" s="189">
        <v>1</v>
      </c>
    </row>
    <row r="355" spans="1:13" ht="14.25" customHeight="1" x14ac:dyDescent="0.25">
      <c r="A355" s="190"/>
      <c r="B355" s="190"/>
      <c r="C355" s="190"/>
      <c r="D355" s="190"/>
      <c r="E355" s="190"/>
      <c r="F355" s="188" t="s">
        <v>142</v>
      </c>
      <c r="G355" s="188" t="s">
        <v>178</v>
      </c>
      <c r="H355" s="188" t="s">
        <v>1745</v>
      </c>
      <c r="I355" s="188">
        <v>2</v>
      </c>
      <c r="J355" s="188">
        <v>0</v>
      </c>
      <c r="K355" s="188" t="s">
        <v>1745</v>
      </c>
      <c r="L355" s="188"/>
      <c r="M355" s="189">
        <v>1</v>
      </c>
    </row>
    <row r="356" spans="1:13" ht="14.25" customHeight="1" x14ac:dyDescent="0.25">
      <c r="A356" s="190"/>
      <c r="B356" s="190"/>
      <c r="C356" s="190"/>
      <c r="D356" s="190"/>
      <c r="E356" s="190"/>
      <c r="F356" s="188" t="s">
        <v>178</v>
      </c>
      <c r="G356" s="188" t="s">
        <v>1745</v>
      </c>
      <c r="H356" s="188" t="s">
        <v>1745</v>
      </c>
      <c r="I356" s="188">
        <v>2</v>
      </c>
      <c r="J356" s="188">
        <v>0</v>
      </c>
      <c r="K356" s="188" t="s">
        <v>1745</v>
      </c>
      <c r="L356" s="188"/>
      <c r="M356" s="189">
        <v>1</v>
      </c>
    </row>
    <row r="357" spans="1:13" ht="14.25" customHeight="1" x14ac:dyDescent="0.25">
      <c r="A357" s="190"/>
      <c r="B357" s="190"/>
      <c r="C357" s="190"/>
      <c r="D357" s="190"/>
      <c r="E357" s="190"/>
      <c r="F357" s="190"/>
      <c r="G357" s="190"/>
      <c r="H357" s="188" t="s">
        <v>545</v>
      </c>
      <c r="I357" s="188">
        <v>2</v>
      </c>
      <c r="J357" s="188">
        <v>0</v>
      </c>
      <c r="K357" s="188">
        <v>1</v>
      </c>
      <c r="L357" s="188"/>
      <c r="M357" s="189">
        <v>1</v>
      </c>
    </row>
    <row r="358" spans="1:13" ht="14.25" customHeight="1" x14ac:dyDescent="0.25">
      <c r="A358" s="190"/>
      <c r="B358" s="190"/>
      <c r="C358" s="188" t="s">
        <v>1749</v>
      </c>
      <c r="D358" s="188">
        <v>0</v>
      </c>
      <c r="E358" s="188">
        <v>0</v>
      </c>
      <c r="F358" s="188" t="s">
        <v>178</v>
      </c>
      <c r="G358" s="188" t="s">
        <v>1745</v>
      </c>
      <c r="H358" s="188" t="s">
        <v>1745</v>
      </c>
      <c r="I358" s="188">
        <v>0</v>
      </c>
      <c r="J358" s="188">
        <v>0</v>
      </c>
      <c r="K358" s="188" t="s">
        <v>1745</v>
      </c>
      <c r="L358" s="188"/>
      <c r="M358" s="189">
        <v>9</v>
      </c>
    </row>
    <row r="359" spans="1:13" ht="14.25" customHeight="1" x14ac:dyDescent="0.25">
      <c r="A359" s="190"/>
      <c r="B359" s="190"/>
      <c r="C359" s="190"/>
      <c r="D359" s="190"/>
      <c r="E359" s="188" t="s">
        <v>1749</v>
      </c>
      <c r="F359" s="188" t="s">
        <v>501</v>
      </c>
      <c r="G359" s="188" t="s">
        <v>1745</v>
      </c>
      <c r="H359" s="188" t="s">
        <v>1745</v>
      </c>
      <c r="I359" s="188">
        <v>2</v>
      </c>
      <c r="J359" s="188">
        <v>0</v>
      </c>
      <c r="K359" s="188" t="s">
        <v>1745</v>
      </c>
      <c r="L359" s="188"/>
      <c r="M359" s="189">
        <v>3</v>
      </c>
    </row>
    <row r="360" spans="1:13" ht="14.25" customHeight="1" x14ac:dyDescent="0.25">
      <c r="A360" s="190"/>
      <c r="B360" s="190"/>
      <c r="C360" s="190"/>
      <c r="D360" s="190"/>
      <c r="E360" s="190"/>
      <c r="F360" s="188" t="s">
        <v>540</v>
      </c>
      <c r="G360" s="188" t="s">
        <v>1745</v>
      </c>
      <c r="H360" s="188" t="s">
        <v>1745</v>
      </c>
      <c r="I360" s="188">
        <v>0</v>
      </c>
      <c r="J360" s="188">
        <v>0</v>
      </c>
      <c r="K360" s="188" t="s">
        <v>1745</v>
      </c>
      <c r="L360" s="188"/>
      <c r="M360" s="189">
        <v>3</v>
      </c>
    </row>
    <row r="361" spans="1:13" ht="14.25" customHeight="1" x14ac:dyDescent="0.25">
      <c r="A361" s="190"/>
      <c r="B361" s="190"/>
      <c r="C361" s="190"/>
      <c r="D361" s="190"/>
      <c r="E361" s="190"/>
      <c r="F361" s="188" t="s">
        <v>142</v>
      </c>
      <c r="G361" s="188" t="s">
        <v>1745</v>
      </c>
      <c r="H361" s="188" t="s">
        <v>1745</v>
      </c>
      <c r="I361" s="188">
        <v>0</v>
      </c>
      <c r="J361" s="188">
        <v>0</v>
      </c>
      <c r="K361" s="188" t="s">
        <v>1745</v>
      </c>
      <c r="L361" s="188"/>
      <c r="M361" s="189">
        <v>9</v>
      </c>
    </row>
    <row r="362" spans="1:13" ht="14.25" customHeight="1" x14ac:dyDescent="0.25">
      <c r="A362" s="190"/>
      <c r="B362" s="190"/>
      <c r="C362" s="190"/>
      <c r="D362" s="190"/>
      <c r="E362" s="190"/>
      <c r="F362" s="190"/>
      <c r="G362" s="190"/>
      <c r="H362" s="190"/>
      <c r="I362" s="188">
        <v>2</v>
      </c>
      <c r="J362" s="188">
        <v>0</v>
      </c>
      <c r="K362" s="188" t="s">
        <v>1745</v>
      </c>
      <c r="L362" s="188"/>
      <c r="M362" s="189">
        <v>16</v>
      </c>
    </row>
    <row r="363" spans="1:13" ht="14.25" customHeight="1" x14ac:dyDescent="0.25">
      <c r="A363" s="190"/>
      <c r="B363" s="190"/>
      <c r="C363" s="190"/>
      <c r="D363" s="190"/>
      <c r="E363" s="190"/>
      <c r="F363" s="190"/>
      <c r="G363" s="190"/>
      <c r="H363" s="190"/>
      <c r="I363" s="188" t="s">
        <v>1746</v>
      </c>
      <c r="J363" s="188">
        <v>0</v>
      </c>
      <c r="K363" s="188" t="s">
        <v>1745</v>
      </c>
      <c r="L363" s="188"/>
      <c r="M363" s="189">
        <v>3</v>
      </c>
    </row>
    <row r="364" spans="1:13" ht="14.25" customHeight="1" x14ac:dyDescent="0.25">
      <c r="A364" s="190"/>
      <c r="B364" s="190"/>
      <c r="C364" s="190"/>
      <c r="D364" s="190"/>
      <c r="E364" s="190"/>
      <c r="F364" s="188" t="s">
        <v>178</v>
      </c>
      <c r="G364" s="188" t="s">
        <v>1745</v>
      </c>
      <c r="H364" s="188" t="s">
        <v>1745</v>
      </c>
      <c r="I364" s="188">
        <v>0</v>
      </c>
      <c r="J364" s="188">
        <v>0</v>
      </c>
      <c r="K364" s="188" t="s">
        <v>1745</v>
      </c>
      <c r="L364" s="188"/>
      <c r="M364" s="189">
        <v>3</v>
      </c>
    </row>
    <row r="365" spans="1:13" ht="14.25" customHeight="1" x14ac:dyDescent="0.25">
      <c r="A365" s="190"/>
      <c r="B365" s="190"/>
      <c r="C365" s="190"/>
      <c r="D365" s="188" t="s">
        <v>273</v>
      </c>
      <c r="E365" s="188" t="s">
        <v>1749</v>
      </c>
      <c r="F365" s="188" t="s">
        <v>142</v>
      </c>
      <c r="G365" s="188" t="s">
        <v>1745</v>
      </c>
      <c r="H365" s="188" t="s">
        <v>1745</v>
      </c>
      <c r="I365" s="188">
        <v>0</v>
      </c>
      <c r="J365" s="188">
        <v>0</v>
      </c>
      <c r="K365" s="188" t="s">
        <v>1745</v>
      </c>
      <c r="L365" s="188"/>
      <c r="M365" s="189">
        <v>1</v>
      </c>
    </row>
    <row r="366" spans="1:13" ht="14.25" customHeight="1" x14ac:dyDescent="0.25">
      <c r="A366" s="190"/>
      <c r="B366" s="190"/>
      <c r="C366" s="190"/>
      <c r="D366" s="190"/>
      <c r="E366" s="190"/>
      <c r="F366" s="190"/>
      <c r="G366" s="188" t="s">
        <v>142</v>
      </c>
      <c r="H366" s="188" t="s">
        <v>1745</v>
      </c>
      <c r="I366" s="188">
        <v>2</v>
      </c>
      <c r="J366" s="188">
        <v>0</v>
      </c>
      <c r="K366" s="188" t="s">
        <v>1745</v>
      </c>
      <c r="L366" s="188"/>
      <c r="M366" s="189">
        <v>1</v>
      </c>
    </row>
    <row r="367" spans="1:13" ht="14.25" customHeight="1" x14ac:dyDescent="0.25">
      <c r="A367" s="190"/>
      <c r="B367" s="190"/>
      <c r="C367" s="190"/>
      <c r="D367" s="190"/>
      <c r="E367" s="190"/>
      <c r="F367" s="188" t="s">
        <v>178</v>
      </c>
      <c r="G367" s="188" t="s">
        <v>1745</v>
      </c>
      <c r="H367" s="188" t="s">
        <v>1745</v>
      </c>
      <c r="I367" s="188">
        <v>0</v>
      </c>
      <c r="J367" s="188">
        <v>0</v>
      </c>
      <c r="K367" s="188" t="s">
        <v>1745</v>
      </c>
      <c r="L367" s="188"/>
      <c r="M367" s="189">
        <v>1</v>
      </c>
    </row>
    <row r="368" spans="1:13" ht="14.25" customHeight="1" x14ac:dyDescent="0.25">
      <c r="A368" s="190"/>
      <c r="B368" s="190"/>
      <c r="C368" s="190"/>
      <c r="D368" s="188" t="s">
        <v>264</v>
      </c>
      <c r="E368" s="188" t="s">
        <v>1749</v>
      </c>
      <c r="F368" s="188" t="s">
        <v>178</v>
      </c>
      <c r="G368" s="188" t="s">
        <v>1745</v>
      </c>
      <c r="H368" s="188" t="s">
        <v>1745</v>
      </c>
      <c r="I368" s="188">
        <v>0</v>
      </c>
      <c r="J368" s="188">
        <v>0</v>
      </c>
      <c r="K368" s="188" t="s">
        <v>1745</v>
      </c>
      <c r="L368" s="188"/>
      <c r="M368" s="189">
        <v>1</v>
      </c>
    </row>
    <row r="369" spans="1:13" ht="14.25" customHeight="1" x14ac:dyDescent="0.25">
      <c r="A369" s="188">
        <v>72</v>
      </c>
      <c r="B369" s="188" t="s">
        <v>153</v>
      </c>
      <c r="C369" s="188" t="s">
        <v>1496</v>
      </c>
      <c r="D369" s="188" t="s">
        <v>242</v>
      </c>
      <c r="E369" s="188">
        <v>65</v>
      </c>
      <c r="F369" s="188" t="s">
        <v>142</v>
      </c>
      <c r="G369" s="188" t="s">
        <v>1745</v>
      </c>
      <c r="H369" s="188" t="s">
        <v>1745</v>
      </c>
      <c r="I369" s="188">
        <v>2</v>
      </c>
      <c r="J369" s="188">
        <v>0</v>
      </c>
      <c r="K369" s="188" t="s">
        <v>1745</v>
      </c>
      <c r="L369" s="188"/>
      <c r="M369" s="189">
        <v>2</v>
      </c>
    </row>
    <row r="370" spans="1:13" ht="14.25" customHeight="1" x14ac:dyDescent="0.25">
      <c r="A370" s="190"/>
      <c r="B370" s="190"/>
      <c r="C370" s="190"/>
      <c r="D370" s="188" t="s">
        <v>306</v>
      </c>
      <c r="E370" s="188">
        <v>72</v>
      </c>
      <c r="F370" s="188" t="s">
        <v>142</v>
      </c>
      <c r="G370" s="188" t="s">
        <v>1745</v>
      </c>
      <c r="H370" s="188" t="s">
        <v>1745</v>
      </c>
      <c r="I370" s="188">
        <v>2</v>
      </c>
      <c r="J370" s="188">
        <v>0</v>
      </c>
      <c r="K370" s="188" t="s">
        <v>1745</v>
      </c>
      <c r="L370" s="188"/>
      <c r="M370" s="189">
        <v>1</v>
      </c>
    </row>
    <row r="371" spans="1:13" ht="14.25" customHeight="1" x14ac:dyDescent="0.25">
      <c r="A371" s="190"/>
      <c r="B371" s="190"/>
      <c r="C371" s="190"/>
      <c r="D371" s="188" t="s">
        <v>162</v>
      </c>
      <c r="E371" s="188">
        <v>85</v>
      </c>
      <c r="F371" s="188" t="s">
        <v>142</v>
      </c>
      <c r="G371" s="188" t="s">
        <v>1745</v>
      </c>
      <c r="H371" s="188" t="s">
        <v>1745</v>
      </c>
      <c r="I371" s="188">
        <v>2</v>
      </c>
      <c r="J371" s="188">
        <v>0</v>
      </c>
      <c r="K371" s="188" t="s">
        <v>1745</v>
      </c>
      <c r="L371" s="188"/>
      <c r="M371" s="189">
        <v>1</v>
      </c>
    </row>
    <row r="372" spans="1:13" ht="14.25" customHeight="1" x14ac:dyDescent="0.25">
      <c r="A372" s="190"/>
      <c r="B372" s="190"/>
      <c r="C372" s="188" t="s">
        <v>1572</v>
      </c>
      <c r="D372" s="188" t="s">
        <v>401</v>
      </c>
      <c r="E372" s="188">
        <v>50</v>
      </c>
      <c r="F372" s="188" t="s">
        <v>142</v>
      </c>
      <c r="G372" s="188" t="s">
        <v>1745</v>
      </c>
      <c r="H372" s="188" t="s">
        <v>1745</v>
      </c>
      <c r="I372" s="188">
        <v>2</v>
      </c>
      <c r="J372" s="188">
        <v>0</v>
      </c>
      <c r="K372" s="188" t="s">
        <v>1745</v>
      </c>
      <c r="L372" s="188"/>
      <c r="M372" s="189">
        <v>1</v>
      </c>
    </row>
    <row r="373" spans="1:13" ht="14.25" customHeight="1" x14ac:dyDescent="0.25">
      <c r="A373" s="190"/>
      <c r="B373" s="190"/>
      <c r="C373" s="190"/>
      <c r="D373" s="188" t="s">
        <v>386</v>
      </c>
      <c r="E373" s="188">
        <v>70</v>
      </c>
      <c r="F373" s="188" t="s">
        <v>142</v>
      </c>
      <c r="G373" s="188" t="s">
        <v>1745</v>
      </c>
      <c r="H373" s="188" t="s">
        <v>1745</v>
      </c>
      <c r="I373" s="188">
        <v>2</v>
      </c>
      <c r="J373" s="188">
        <v>0</v>
      </c>
      <c r="K373" s="188" t="s">
        <v>1745</v>
      </c>
      <c r="L373" s="188"/>
      <c r="M373" s="189">
        <v>3</v>
      </c>
    </row>
    <row r="374" spans="1:13" ht="14.25" customHeight="1" x14ac:dyDescent="0.25">
      <c r="A374" s="190"/>
      <c r="B374" s="190"/>
      <c r="C374" s="188" t="s">
        <v>1580</v>
      </c>
      <c r="D374" s="188" t="s">
        <v>324</v>
      </c>
      <c r="E374" s="188">
        <v>60</v>
      </c>
      <c r="F374" s="188" t="s">
        <v>142</v>
      </c>
      <c r="G374" s="188" t="s">
        <v>1745</v>
      </c>
      <c r="H374" s="188" t="s">
        <v>1745</v>
      </c>
      <c r="I374" s="188">
        <v>2</v>
      </c>
      <c r="J374" s="188">
        <v>0</v>
      </c>
      <c r="K374" s="188" t="s">
        <v>1745</v>
      </c>
      <c r="L374" s="188"/>
      <c r="M374" s="189">
        <v>2</v>
      </c>
    </row>
    <row r="375" spans="1:13" ht="14.25" customHeight="1" x14ac:dyDescent="0.25">
      <c r="A375" s="190"/>
      <c r="B375" s="190"/>
      <c r="C375" s="190"/>
      <c r="D375" s="188" t="s">
        <v>1584</v>
      </c>
      <c r="E375" s="188">
        <v>68</v>
      </c>
      <c r="F375" s="188" t="s">
        <v>142</v>
      </c>
      <c r="G375" s="188" t="s">
        <v>1745</v>
      </c>
      <c r="H375" s="188" t="s">
        <v>1745</v>
      </c>
      <c r="I375" s="188">
        <v>2</v>
      </c>
      <c r="J375" s="188">
        <v>0</v>
      </c>
      <c r="K375" s="188" t="s">
        <v>1745</v>
      </c>
      <c r="L375" s="188"/>
      <c r="M375" s="189">
        <v>2</v>
      </c>
    </row>
    <row r="376" spans="1:13" ht="14.25" customHeight="1" x14ac:dyDescent="0.25">
      <c r="A376" s="190"/>
      <c r="B376" s="190"/>
      <c r="C376" s="188" t="s">
        <v>1749</v>
      </c>
      <c r="D376" s="188">
        <v>0</v>
      </c>
      <c r="E376" s="188" t="s">
        <v>1749</v>
      </c>
      <c r="F376" s="188" t="s">
        <v>142</v>
      </c>
      <c r="G376" s="188" t="s">
        <v>1745</v>
      </c>
      <c r="H376" s="188" t="s">
        <v>1745</v>
      </c>
      <c r="I376" s="188">
        <v>2</v>
      </c>
      <c r="J376" s="188">
        <v>0</v>
      </c>
      <c r="K376" s="188" t="s">
        <v>1745</v>
      </c>
      <c r="L376" s="188"/>
      <c r="M376" s="189">
        <v>3</v>
      </c>
    </row>
    <row r="377" spans="1:13" ht="14.25" customHeight="1" x14ac:dyDescent="0.25">
      <c r="A377" s="190"/>
      <c r="B377" s="188" t="s">
        <v>160</v>
      </c>
      <c r="C377" s="188" t="s">
        <v>1496</v>
      </c>
      <c r="D377" s="188" t="s">
        <v>487</v>
      </c>
      <c r="E377" s="188">
        <v>17</v>
      </c>
      <c r="F377" s="188" t="s">
        <v>479</v>
      </c>
      <c r="G377" s="188" t="s">
        <v>1745</v>
      </c>
      <c r="H377" s="188" t="s">
        <v>1745</v>
      </c>
      <c r="I377" s="188">
        <v>0</v>
      </c>
      <c r="J377" s="188">
        <v>0</v>
      </c>
      <c r="K377" s="188" t="s">
        <v>1745</v>
      </c>
      <c r="L377" s="188"/>
      <c r="M377" s="189">
        <v>1</v>
      </c>
    </row>
    <row r="378" spans="1:13" ht="14.25" customHeight="1" x14ac:dyDescent="0.25">
      <c r="A378" s="190"/>
      <c r="B378" s="190"/>
      <c r="C378" s="190"/>
      <c r="D378" s="190"/>
      <c r="E378" s="190"/>
      <c r="F378" s="188" t="s">
        <v>540</v>
      </c>
      <c r="G378" s="188" t="s">
        <v>1745</v>
      </c>
      <c r="H378" s="188" t="s">
        <v>1745</v>
      </c>
      <c r="I378" s="188">
        <v>2</v>
      </c>
      <c r="J378" s="188">
        <v>0</v>
      </c>
      <c r="K378" s="188" t="s">
        <v>1745</v>
      </c>
      <c r="L378" s="188"/>
      <c r="M378" s="189">
        <v>1</v>
      </c>
    </row>
    <row r="379" spans="1:13" ht="14.25" customHeight="1" x14ac:dyDescent="0.25">
      <c r="A379" s="190"/>
      <c r="B379" s="190"/>
      <c r="C379" s="190"/>
      <c r="D379" s="188" t="s">
        <v>268</v>
      </c>
      <c r="E379" s="188">
        <v>28</v>
      </c>
      <c r="F379" s="188" t="s">
        <v>142</v>
      </c>
      <c r="G379" s="188" t="s">
        <v>1745</v>
      </c>
      <c r="H379" s="188" t="s">
        <v>1745</v>
      </c>
      <c r="I379" s="188">
        <v>0</v>
      </c>
      <c r="J379" s="188">
        <v>0</v>
      </c>
      <c r="K379" s="188" t="s">
        <v>1745</v>
      </c>
      <c r="L379" s="188"/>
      <c r="M379" s="189">
        <v>1</v>
      </c>
    </row>
    <row r="380" spans="1:13" ht="14.25" customHeight="1" x14ac:dyDescent="0.25">
      <c r="A380" s="190"/>
      <c r="B380" s="190"/>
      <c r="C380" s="190"/>
      <c r="D380" s="190"/>
      <c r="E380" s="190"/>
      <c r="F380" s="190"/>
      <c r="G380" s="190"/>
      <c r="H380" s="190"/>
      <c r="I380" s="188">
        <v>2</v>
      </c>
      <c r="J380" s="188">
        <v>0</v>
      </c>
      <c r="K380" s="188" t="s">
        <v>1745</v>
      </c>
      <c r="L380" s="188"/>
      <c r="M380" s="189">
        <v>1</v>
      </c>
    </row>
    <row r="381" spans="1:13" ht="14.25" customHeight="1" x14ac:dyDescent="0.25">
      <c r="A381" s="190"/>
      <c r="B381" s="190"/>
      <c r="C381" s="190"/>
      <c r="D381" s="188" t="s">
        <v>493</v>
      </c>
      <c r="E381" s="188">
        <v>35</v>
      </c>
      <c r="F381" s="188" t="s">
        <v>540</v>
      </c>
      <c r="G381" s="188" t="s">
        <v>1745</v>
      </c>
      <c r="H381" s="188" t="s">
        <v>1745</v>
      </c>
      <c r="I381" s="188">
        <v>2</v>
      </c>
      <c r="J381" s="188">
        <v>0</v>
      </c>
      <c r="K381" s="188" t="s">
        <v>1745</v>
      </c>
      <c r="L381" s="188"/>
      <c r="M381" s="189">
        <v>1</v>
      </c>
    </row>
    <row r="382" spans="1:13" ht="14.25" customHeight="1" x14ac:dyDescent="0.25">
      <c r="A382" s="190"/>
      <c r="B382" s="190"/>
      <c r="C382" s="190"/>
      <c r="D382" s="190"/>
      <c r="E382" s="190"/>
      <c r="F382" s="188" t="s">
        <v>142</v>
      </c>
      <c r="G382" s="188" t="s">
        <v>1745</v>
      </c>
      <c r="H382" s="188" t="s">
        <v>1745</v>
      </c>
      <c r="I382" s="188">
        <v>2</v>
      </c>
      <c r="J382" s="188">
        <v>0</v>
      </c>
      <c r="K382" s="188" t="s">
        <v>1745</v>
      </c>
      <c r="L382" s="188"/>
      <c r="M382" s="189">
        <v>2</v>
      </c>
    </row>
    <row r="383" spans="1:13" ht="14.25" customHeight="1" x14ac:dyDescent="0.25">
      <c r="A383" s="190"/>
      <c r="B383" s="190"/>
      <c r="C383" s="190"/>
      <c r="D383" s="188" t="s">
        <v>259</v>
      </c>
      <c r="E383" s="188">
        <v>44</v>
      </c>
      <c r="F383" s="188" t="s">
        <v>501</v>
      </c>
      <c r="G383" s="188" t="s">
        <v>1745</v>
      </c>
      <c r="H383" s="188" t="s">
        <v>1745</v>
      </c>
      <c r="I383" s="188" t="s">
        <v>1747</v>
      </c>
      <c r="J383" s="188">
        <v>0</v>
      </c>
      <c r="K383" s="188" t="s">
        <v>1745</v>
      </c>
      <c r="L383" s="188"/>
      <c r="M383" s="189">
        <v>1</v>
      </c>
    </row>
    <row r="384" spans="1:13" ht="14.25" customHeight="1" x14ac:dyDescent="0.25">
      <c r="A384" s="190"/>
      <c r="B384" s="190"/>
      <c r="C384" s="190"/>
      <c r="D384" s="190"/>
      <c r="E384" s="190"/>
      <c r="F384" s="188" t="s">
        <v>142</v>
      </c>
      <c r="G384" s="188" t="s">
        <v>1745</v>
      </c>
      <c r="H384" s="188" t="s">
        <v>1745</v>
      </c>
      <c r="I384" s="188">
        <v>0</v>
      </c>
      <c r="J384" s="188">
        <v>0</v>
      </c>
      <c r="K384" s="188" t="s">
        <v>1745</v>
      </c>
      <c r="L384" s="188"/>
      <c r="M384" s="189">
        <v>1</v>
      </c>
    </row>
    <row r="385" spans="1:13" ht="14.25" customHeight="1" x14ac:dyDescent="0.25">
      <c r="A385" s="190"/>
      <c r="B385" s="190"/>
      <c r="C385" s="190"/>
      <c r="D385" s="190"/>
      <c r="E385" s="190"/>
      <c r="F385" s="190"/>
      <c r="G385" s="190"/>
      <c r="H385" s="190"/>
      <c r="I385" s="188">
        <v>2</v>
      </c>
      <c r="J385" s="188">
        <v>0</v>
      </c>
      <c r="K385" s="188" t="s">
        <v>1745</v>
      </c>
      <c r="L385" s="188"/>
      <c r="M385" s="189">
        <v>2</v>
      </c>
    </row>
    <row r="386" spans="1:13" ht="14.25" customHeight="1" x14ac:dyDescent="0.25">
      <c r="A386" s="190"/>
      <c r="B386" s="190"/>
      <c r="C386" s="190"/>
      <c r="D386" s="190"/>
      <c r="E386" s="190"/>
      <c r="F386" s="188" t="s">
        <v>178</v>
      </c>
      <c r="G386" s="188" t="s">
        <v>1745</v>
      </c>
      <c r="H386" s="188" t="s">
        <v>1745</v>
      </c>
      <c r="I386" s="188">
        <v>2</v>
      </c>
      <c r="J386" s="188">
        <v>0</v>
      </c>
      <c r="K386" s="188" t="s">
        <v>1745</v>
      </c>
      <c r="L386" s="188"/>
      <c r="M386" s="189">
        <v>1</v>
      </c>
    </row>
    <row r="387" spans="1:13" ht="14.25" customHeight="1" x14ac:dyDescent="0.25">
      <c r="A387" s="190"/>
      <c r="B387" s="190"/>
      <c r="C387" s="190"/>
      <c r="D387" s="188" t="s">
        <v>395</v>
      </c>
      <c r="E387" s="188">
        <v>52</v>
      </c>
      <c r="F387" s="188" t="s">
        <v>540</v>
      </c>
      <c r="G387" s="188" t="s">
        <v>1745</v>
      </c>
      <c r="H387" s="188" t="s">
        <v>1745</v>
      </c>
      <c r="I387" s="188">
        <v>2</v>
      </c>
      <c r="J387" s="188">
        <v>0</v>
      </c>
      <c r="K387" s="188" t="s">
        <v>1745</v>
      </c>
      <c r="L387" s="188"/>
      <c r="M387" s="189">
        <v>2</v>
      </c>
    </row>
    <row r="388" spans="1:13" ht="14.25" customHeight="1" x14ac:dyDescent="0.25">
      <c r="A388" s="190"/>
      <c r="B388" s="190"/>
      <c r="C388" s="190"/>
      <c r="D388" s="190"/>
      <c r="E388" s="190"/>
      <c r="F388" s="188" t="s">
        <v>178</v>
      </c>
      <c r="G388" s="188" t="s">
        <v>1745</v>
      </c>
      <c r="H388" s="188" t="s">
        <v>1745</v>
      </c>
      <c r="I388" s="188">
        <v>0</v>
      </c>
      <c r="J388" s="188">
        <v>0</v>
      </c>
      <c r="K388" s="188" t="s">
        <v>1745</v>
      </c>
      <c r="L388" s="188"/>
      <c r="M388" s="189">
        <v>1</v>
      </c>
    </row>
    <row r="389" spans="1:13" ht="14.25" customHeight="1" x14ac:dyDescent="0.25">
      <c r="A389" s="190"/>
      <c r="B389" s="190"/>
      <c r="C389" s="188" t="s">
        <v>1572</v>
      </c>
      <c r="D389" s="188" t="s">
        <v>271</v>
      </c>
      <c r="E389" s="188">
        <v>22.5</v>
      </c>
      <c r="F389" s="188" t="s">
        <v>479</v>
      </c>
      <c r="G389" s="188" t="s">
        <v>1745</v>
      </c>
      <c r="H389" s="188" t="s">
        <v>1745</v>
      </c>
      <c r="I389" s="188">
        <v>0</v>
      </c>
      <c r="J389" s="188">
        <v>0</v>
      </c>
      <c r="K389" s="188" t="s">
        <v>1745</v>
      </c>
      <c r="L389" s="188"/>
      <c r="M389" s="189">
        <v>1</v>
      </c>
    </row>
    <row r="390" spans="1:13" ht="14.25" customHeight="1" x14ac:dyDescent="0.25">
      <c r="A390" s="190"/>
      <c r="B390" s="190"/>
      <c r="C390" s="190"/>
      <c r="D390" s="190"/>
      <c r="E390" s="190"/>
      <c r="F390" s="188" t="s">
        <v>540</v>
      </c>
      <c r="G390" s="188" t="s">
        <v>1745</v>
      </c>
      <c r="H390" s="188" t="s">
        <v>1745</v>
      </c>
      <c r="I390" s="188">
        <v>2</v>
      </c>
      <c r="J390" s="188">
        <v>0</v>
      </c>
      <c r="K390" s="188" t="s">
        <v>1745</v>
      </c>
      <c r="L390" s="188"/>
      <c r="M390" s="189">
        <v>1</v>
      </c>
    </row>
    <row r="391" spans="1:13" ht="14.25" customHeight="1" x14ac:dyDescent="0.25">
      <c r="A391" s="190"/>
      <c r="B391" s="190"/>
      <c r="C391" s="190"/>
      <c r="D391" s="190"/>
      <c r="E391" s="190"/>
      <c r="F391" s="188" t="s">
        <v>142</v>
      </c>
      <c r="G391" s="188" t="s">
        <v>1745</v>
      </c>
      <c r="H391" s="188" t="s">
        <v>1745</v>
      </c>
      <c r="I391" s="188">
        <v>0</v>
      </c>
      <c r="J391" s="188">
        <v>0</v>
      </c>
      <c r="K391" s="188" t="s">
        <v>1745</v>
      </c>
      <c r="L391" s="188"/>
      <c r="M391" s="189">
        <v>1</v>
      </c>
    </row>
    <row r="392" spans="1:13" ht="14.25" customHeight="1" x14ac:dyDescent="0.25">
      <c r="A392" s="190"/>
      <c r="B392" s="190"/>
      <c r="C392" s="190"/>
      <c r="D392" s="190"/>
      <c r="E392" s="190"/>
      <c r="F392" s="190"/>
      <c r="G392" s="190"/>
      <c r="H392" s="190"/>
      <c r="I392" s="188">
        <v>2</v>
      </c>
      <c r="J392" s="188">
        <v>0</v>
      </c>
      <c r="K392" s="188" t="s">
        <v>1745</v>
      </c>
      <c r="L392" s="188"/>
      <c r="M392" s="189">
        <v>1</v>
      </c>
    </row>
    <row r="393" spans="1:13" ht="14.25" customHeight="1" x14ac:dyDescent="0.25">
      <c r="A393" s="190"/>
      <c r="B393" s="190"/>
      <c r="C393" s="190"/>
      <c r="D393" s="188" t="s">
        <v>494</v>
      </c>
      <c r="E393" s="188">
        <v>31</v>
      </c>
      <c r="F393" s="188" t="s">
        <v>540</v>
      </c>
      <c r="G393" s="188" t="s">
        <v>1745</v>
      </c>
      <c r="H393" s="188" t="s">
        <v>1745</v>
      </c>
      <c r="I393" s="188">
        <v>2</v>
      </c>
      <c r="J393" s="188">
        <v>0</v>
      </c>
      <c r="K393" s="188" t="s">
        <v>1745</v>
      </c>
      <c r="L393" s="188"/>
      <c r="M393" s="189">
        <v>1</v>
      </c>
    </row>
    <row r="394" spans="1:13" ht="14.25" customHeight="1" x14ac:dyDescent="0.25">
      <c r="A394" s="190"/>
      <c r="B394" s="190"/>
      <c r="C394" s="190"/>
      <c r="D394" s="190"/>
      <c r="E394" s="190"/>
      <c r="F394" s="188" t="s">
        <v>142</v>
      </c>
      <c r="G394" s="188" t="s">
        <v>1745</v>
      </c>
      <c r="H394" s="188" t="s">
        <v>1745</v>
      </c>
      <c r="I394" s="188">
        <v>2</v>
      </c>
      <c r="J394" s="188">
        <v>0</v>
      </c>
      <c r="K394" s="188" t="s">
        <v>1745</v>
      </c>
      <c r="L394" s="188"/>
      <c r="M394" s="189">
        <v>2</v>
      </c>
    </row>
    <row r="395" spans="1:13" ht="14.25" customHeight="1" x14ac:dyDescent="0.25">
      <c r="A395" s="190"/>
      <c r="B395" s="190"/>
      <c r="C395" s="190"/>
      <c r="D395" s="188" t="s">
        <v>164</v>
      </c>
      <c r="E395" s="188">
        <v>39</v>
      </c>
      <c r="F395" s="188" t="s">
        <v>501</v>
      </c>
      <c r="G395" s="188" t="s">
        <v>1745</v>
      </c>
      <c r="H395" s="188" t="s">
        <v>1745</v>
      </c>
      <c r="I395" s="188" t="s">
        <v>1747</v>
      </c>
      <c r="J395" s="188">
        <v>0</v>
      </c>
      <c r="K395" s="188" t="s">
        <v>1745</v>
      </c>
      <c r="L395" s="188"/>
      <c r="M395" s="189">
        <v>1</v>
      </c>
    </row>
    <row r="396" spans="1:13" ht="14.25" customHeight="1" x14ac:dyDescent="0.25">
      <c r="A396" s="190"/>
      <c r="B396" s="190"/>
      <c r="C396" s="190"/>
      <c r="D396" s="190"/>
      <c r="E396" s="190"/>
      <c r="F396" s="188" t="s">
        <v>142</v>
      </c>
      <c r="G396" s="188" t="s">
        <v>1745</v>
      </c>
      <c r="H396" s="188" t="s">
        <v>1745</v>
      </c>
      <c r="I396" s="188">
        <v>0</v>
      </c>
      <c r="J396" s="188">
        <v>0</v>
      </c>
      <c r="K396" s="188" t="s">
        <v>1745</v>
      </c>
      <c r="L396" s="188"/>
      <c r="M396" s="189">
        <v>1</v>
      </c>
    </row>
    <row r="397" spans="1:13" ht="14.25" customHeight="1" x14ac:dyDescent="0.25">
      <c r="A397" s="190"/>
      <c r="B397" s="190"/>
      <c r="C397" s="190"/>
      <c r="D397" s="190"/>
      <c r="E397" s="190"/>
      <c r="F397" s="188" t="s">
        <v>178</v>
      </c>
      <c r="G397" s="188" t="s">
        <v>1745</v>
      </c>
      <c r="H397" s="188" t="s">
        <v>1745</v>
      </c>
      <c r="I397" s="188">
        <v>2</v>
      </c>
      <c r="J397" s="188">
        <v>0</v>
      </c>
      <c r="K397" s="188" t="s">
        <v>1745</v>
      </c>
      <c r="L397" s="188"/>
      <c r="M397" s="189">
        <v>1</v>
      </c>
    </row>
    <row r="398" spans="1:13" ht="14.25" customHeight="1" x14ac:dyDescent="0.25">
      <c r="A398" s="190"/>
      <c r="B398" s="190"/>
      <c r="C398" s="190"/>
      <c r="D398" s="188" t="s">
        <v>401</v>
      </c>
      <c r="E398" s="188">
        <v>50</v>
      </c>
      <c r="F398" s="188" t="s">
        <v>540</v>
      </c>
      <c r="G398" s="188" t="s">
        <v>1745</v>
      </c>
      <c r="H398" s="188" t="s">
        <v>1745</v>
      </c>
      <c r="I398" s="188">
        <v>2</v>
      </c>
      <c r="J398" s="188">
        <v>0</v>
      </c>
      <c r="K398" s="188" t="s">
        <v>1745</v>
      </c>
      <c r="L398" s="188"/>
      <c r="M398" s="189">
        <v>2</v>
      </c>
    </row>
    <row r="399" spans="1:13" ht="14.25" customHeight="1" x14ac:dyDescent="0.25">
      <c r="A399" s="190"/>
      <c r="B399" s="190"/>
      <c r="C399" s="190"/>
      <c r="D399" s="190"/>
      <c r="E399" s="190"/>
      <c r="F399" s="188" t="s">
        <v>142</v>
      </c>
      <c r="G399" s="188" t="s">
        <v>1745</v>
      </c>
      <c r="H399" s="188" t="s">
        <v>1745</v>
      </c>
      <c r="I399" s="188">
        <v>2</v>
      </c>
      <c r="J399" s="188">
        <v>0</v>
      </c>
      <c r="K399" s="188" t="s">
        <v>1745</v>
      </c>
      <c r="L399" s="188"/>
      <c r="M399" s="189">
        <v>1</v>
      </c>
    </row>
    <row r="400" spans="1:13" ht="14.25" customHeight="1" x14ac:dyDescent="0.25">
      <c r="A400" s="190"/>
      <c r="B400" s="190"/>
      <c r="C400" s="190"/>
      <c r="D400" s="190"/>
      <c r="E400" s="190"/>
      <c r="F400" s="190"/>
      <c r="G400" s="188" t="s">
        <v>142</v>
      </c>
      <c r="H400" s="188" t="s">
        <v>1745</v>
      </c>
      <c r="I400" s="188">
        <v>2</v>
      </c>
      <c r="J400" s="188">
        <v>0</v>
      </c>
      <c r="K400" s="188" t="s">
        <v>1745</v>
      </c>
      <c r="L400" s="188"/>
      <c r="M400" s="189">
        <v>1</v>
      </c>
    </row>
    <row r="401" spans="1:13" ht="14.25" customHeight="1" x14ac:dyDescent="0.25">
      <c r="A401" s="190"/>
      <c r="B401" s="190"/>
      <c r="C401" s="190"/>
      <c r="D401" s="190"/>
      <c r="E401" s="190"/>
      <c r="F401" s="188" t="s">
        <v>178</v>
      </c>
      <c r="G401" s="188" t="s">
        <v>1745</v>
      </c>
      <c r="H401" s="188" t="s">
        <v>1745</v>
      </c>
      <c r="I401" s="188">
        <v>0</v>
      </c>
      <c r="J401" s="188">
        <v>0</v>
      </c>
      <c r="K401" s="188" t="s">
        <v>1745</v>
      </c>
      <c r="L401" s="188"/>
      <c r="M401" s="189">
        <v>1</v>
      </c>
    </row>
    <row r="402" spans="1:13" ht="14.25" customHeight="1" x14ac:dyDescent="0.25">
      <c r="A402" s="190"/>
      <c r="B402" s="190"/>
      <c r="C402" s="188" t="s">
        <v>1580</v>
      </c>
      <c r="D402" s="188" t="s">
        <v>477</v>
      </c>
      <c r="E402" s="188">
        <v>30</v>
      </c>
      <c r="F402" s="188" t="s">
        <v>479</v>
      </c>
      <c r="G402" s="188" t="s">
        <v>1745</v>
      </c>
      <c r="H402" s="188" t="s">
        <v>1745</v>
      </c>
      <c r="I402" s="188">
        <v>0</v>
      </c>
      <c r="J402" s="188">
        <v>0</v>
      </c>
      <c r="K402" s="188" t="s">
        <v>1745</v>
      </c>
      <c r="L402" s="188"/>
      <c r="M402" s="189">
        <v>1</v>
      </c>
    </row>
    <row r="403" spans="1:13" ht="14.25" customHeight="1" x14ac:dyDescent="0.25">
      <c r="A403" s="190"/>
      <c r="B403" s="190"/>
      <c r="C403" s="190"/>
      <c r="D403" s="190"/>
      <c r="E403" s="190"/>
      <c r="F403" s="188" t="s">
        <v>540</v>
      </c>
      <c r="G403" s="188" t="s">
        <v>1745</v>
      </c>
      <c r="H403" s="188" t="s">
        <v>1745</v>
      </c>
      <c r="I403" s="188">
        <v>2</v>
      </c>
      <c r="J403" s="188">
        <v>0</v>
      </c>
      <c r="K403" s="188" t="s">
        <v>1745</v>
      </c>
      <c r="L403" s="188"/>
      <c r="M403" s="189">
        <v>2</v>
      </c>
    </row>
    <row r="404" spans="1:13" ht="14.25" customHeight="1" x14ac:dyDescent="0.25">
      <c r="A404" s="190"/>
      <c r="B404" s="190"/>
      <c r="C404" s="190"/>
      <c r="D404" s="190"/>
      <c r="E404" s="190"/>
      <c r="F404" s="188" t="s">
        <v>142</v>
      </c>
      <c r="G404" s="188" t="s">
        <v>1745</v>
      </c>
      <c r="H404" s="188" t="s">
        <v>1745</v>
      </c>
      <c r="I404" s="188">
        <v>0</v>
      </c>
      <c r="J404" s="188">
        <v>0</v>
      </c>
      <c r="K404" s="188" t="s">
        <v>1745</v>
      </c>
      <c r="L404" s="188"/>
      <c r="M404" s="189">
        <v>1</v>
      </c>
    </row>
    <row r="405" spans="1:13" ht="14.25" customHeight="1" x14ac:dyDescent="0.25">
      <c r="A405" s="190"/>
      <c r="B405" s="190"/>
      <c r="C405" s="190"/>
      <c r="D405" s="190"/>
      <c r="E405" s="190"/>
      <c r="F405" s="190"/>
      <c r="G405" s="190"/>
      <c r="H405" s="190"/>
      <c r="I405" s="188">
        <v>2</v>
      </c>
      <c r="J405" s="188">
        <v>0</v>
      </c>
      <c r="K405" s="188" t="s">
        <v>1745</v>
      </c>
      <c r="L405" s="188"/>
      <c r="M405" s="189">
        <v>3</v>
      </c>
    </row>
    <row r="406" spans="1:13" ht="14.25" customHeight="1" x14ac:dyDescent="0.25">
      <c r="A406" s="190"/>
      <c r="B406" s="190"/>
      <c r="C406" s="190"/>
      <c r="D406" s="188" t="s">
        <v>495</v>
      </c>
      <c r="E406" s="188">
        <v>40</v>
      </c>
      <c r="F406" s="188" t="s">
        <v>501</v>
      </c>
      <c r="G406" s="188" t="s">
        <v>1745</v>
      </c>
      <c r="H406" s="188" t="s">
        <v>1745</v>
      </c>
      <c r="I406" s="188" t="s">
        <v>1747</v>
      </c>
      <c r="J406" s="188">
        <v>0</v>
      </c>
      <c r="K406" s="188" t="s">
        <v>1745</v>
      </c>
      <c r="L406" s="188"/>
      <c r="M406" s="189">
        <v>1</v>
      </c>
    </row>
    <row r="407" spans="1:13" ht="14.25" customHeight="1" x14ac:dyDescent="0.25">
      <c r="A407" s="190"/>
      <c r="B407" s="190"/>
      <c r="C407" s="190"/>
      <c r="D407" s="190"/>
      <c r="E407" s="190"/>
      <c r="F407" s="188" t="s">
        <v>540</v>
      </c>
      <c r="G407" s="188" t="s">
        <v>1745</v>
      </c>
      <c r="H407" s="188" t="s">
        <v>1745</v>
      </c>
      <c r="I407" s="188">
        <v>2</v>
      </c>
      <c r="J407" s="188">
        <v>0</v>
      </c>
      <c r="K407" s="188" t="s">
        <v>1745</v>
      </c>
      <c r="L407" s="188"/>
      <c r="M407" s="189">
        <v>1</v>
      </c>
    </row>
    <row r="408" spans="1:13" ht="14.25" customHeight="1" x14ac:dyDescent="0.25">
      <c r="A408" s="190"/>
      <c r="B408" s="190"/>
      <c r="C408" s="190"/>
      <c r="D408" s="190"/>
      <c r="E408" s="190"/>
      <c r="F408" s="188" t="s">
        <v>142</v>
      </c>
      <c r="G408" s="188" t="s">
        <v>1745</v>
      </c>
      <c r="H408" s="188" t="s">
        <v>1745</v>
      </c>
      <c r="I408" s="188">
        <v>0</v>
      </c>
      <c r="J408" s="188">
        <v>0</v>
      </c>
      <c r="K408" s="188" t="s">
        <v>1745</v>
      </c>
      <c r="L408" s="188"/>
      <c r="M408" s="189">
        <v>1</v>
      </c>
    </row>
    <row r="409" spans="1:13" ht="14.25" customHeight="1" x14ac:dyDescent="0.25">
      <c r="A409" s="190"/>
      <c r="B409" s="190"/>
      <c r="C409" s="190"/>
      <c r="D409" s="190"/>
      <c r="E409" s="190"/>
      <c r="F409" s="190"/>
      <c r="G409" s="190"/>
      <c r="H409" s="190"/>
      <c r="I409" s="188">
        <v>2</v>
      </c>
      <c r="J409" s="188">
        <v>0</v>
      </c>
      <c r="K409" s="188" t="s">
        <v>1745</v>
      </c>
      <c r="L409" s="188"/>
      <c r="M409" s="189">
        <v>1</v>
      </c>
    </row>
    <row r="410" spans="1:13" ht="14.25" customHeight="1" x14ac:dyDescent="0.25">
      <c r="A410" s="190"/>
      <c r="B410" s="190"/>
      <c r="C410" s="190"/>
      <c r="D410" s="190"/>
      <c r="E410" s="190"/>
      <c r="F410" s="190"/>
      <c r="G410" s="188" t="s">
        <v>142</v>
      </c>
      <c r="H410" s="188" t="s">
        <v>1745</v>
      </c>
      <c r="I410" s="188">
        <v>2</v>
      </c>
      <c r="J410" s="188">
        <v>0</v>
      </c>
      <c r="K410" s="188" t="s">
        <v>1745</v>
      </c>
      <c r="L410" s="188"/>
      <c r="M410" s="189">
        <v>1</v>
      </c>
    </row>
    <row r="411" spans="1:13" ht="14.25" customHeight="1" x14ac:dyDescent="0.25">
      <c r="A411" s="190"/>
      <c r="B411" s="190"/>
      <c r="C411" s="190"/>
      <c r="D411" s="190"/>
      <c r="E411" s="190"/>
      <c r="F411" s="188" t="s">
        <v>178</v>
      </c>
      <c r="G411" s="188" t="s">
        <v>1745</v>
      </c>
      <c r="H411" s="188" t="s">
        <v>1745</v>
      </c>
      <c r="I411" s="188">
        <v>2</v>
      </c>
      <c r="J411" s="188">
        <v>0</v>
      </c>
      <c r="K411" s="188" t="s">
        <v>1745</v>
      </c>
      <c r="L411" s="188"/>
      <c r="M411" s="189">
        <v>1</v>
      </c>
    </row>
    <row r="412" spans="1:13" ht="14.25" customHeight="1" x14ac:dyDescent="0.25">
      <c r="A412" s="190"/>
      <c r="B412" s="190"/>
      <c r="C412" s="190"/>
      <c r="D412" s="188" t="s">
        <v>165</v>
      </c>
      <c r="E412" s="188">
        <v>50</v>
      </c>
      <c r="F412" s="188" t="s">
        <v>540</v>
      </c>
      <c r="G412" s="188" t="s">
        <v>540</v>
      </c>
      <c r="H412" s="188" t="s">
        <v>1745</v>
      </c>
      <c r="I412" s="188">
        <v>2</v>
      </c>
      <c r="J412" s="188">
        <v>0</v>
      </c>
      <c r="K412" s="188" t="s">
        <v>1745</v>
      </c>
      <c r="L412" s="188"/>
      <c r="M412" s="189">
        <v>1</v>
      </c>
    </row>
    <row r="413" spans="1:13" ht="14.25" customHeight="1" x14ac:dyDescent="0.25">
      <c r="A413" s="190"/>
      <c r="B413" s="190"/>
      <c r="C413" s="190"/>
      <c r="D413" s="190"/>
      <c r="E413" s="190"/>
      <c r="F413" s="188" t="s">
        <v>178</v>
      </c>
      <c r="G413" s="188" t="s">
        <v>178</v>
      </c>
      <c r="H413" s="188" t="s">
        <v>1745</v>
      </c>
      <c r="I413" s="188">
        <v>0</v>
      </c>
      <c r="J413" s="188">
        <v>0</v>
      </c>
      <c r="K413" s="188" t="s">
        <v>1745</v>
      </c>
      <c r="L413" s="188"/>
      <c r="M413" s="189">
        <v>1</v>
      </c>
    </row>
    <row r="414" spans="1:13" ht="14.25" customHeight="1" x14ac:dyDescent="0.25">
      <c r="A414" s="190"/>
      <c r="B414" s="190"/>
      <c r="C414" s="188" t="s">
        <v>1749</v>
      </c>
      <c r="D414" s="188">
        <v>0</v>
      </c>
      <c r="E414" s="188">
        <v>0</v>
      </c>
      <c r="F414" s="188" t="s">
        <v>479</v>
      </c>
      <c r="G414" s="188" t="s">
        <v>1745</v>
      </c>
      <c r="H414" s="188" t="s">
        <v>1745</v>
      </c>
      <c r="I414" s="188" t="s">
        <v>1746</v>
      </c>
      <c r="J414" s="188">
        <v>0</v>
      </c>
      <c r="K414" s="188" t="s">
        <v>1745</v>
      </c>
      <c r="L414" s="188"/>
      <c r="M414" s="189">
        <v>3</v>
      </c>
    </row>
    <row r="415" spans="1:13" ht="14.25" customHeight="1" x14ac:dyDescent="0.25">
      <c r="A415" s="190"/>
      <c r="B415" s="190"/>
      <c r="C415" s="190"/>
      <c r="D415" s="190"/>
      <c r="E415" s="188" t="s">
        <v>1749</v>
      </c>
      <c r="F415" s="188" t="s">
        <v>142</v>
      </c>
      <c r="G415" s="188" t="s">
        <v>1745</v>
      </c>
      <c r="H415" s="188" t="s">
        <v>1745</v>
      </c>
      <c r="I415" s="188">
        <v>0</v>
      </c>
      <c r="J415" s="188">
        <v>0</v>
      </c>
      <c r="K415" s="188" t="s">
        <v>1745</v>
      </c>
      <c r="L415" s="188"/>
      <c r="M415" s="189">
        <v>6</v>
      </c>
    </row>
    <row r="416" spans="1:13" ht="14.25" customHeight="1" x14ac:dyDescent="0.25">
      <c r="A416" s="190"/>
      <c r="B416" s="190"/>
      <c r="C416" s="190"/>
      <c r="D416" s="190"/>
      <c r="E416" s="190"/>
      <c r="F416" s="190"/>
      <c r="G416" s="190"/>
      <c r="H416" s="190"/>
      <c r="I416" s="188">
        <v>2</v>
      </c>
      <c r="J416" s="188">
        <v>0</v>
      </c>
      <c r="K416" s="188" t="s">
        <v>1745</v>
      </c>
      <c r="L416" s="188"/>
      <c r="M416" s="189">
        <v>15</v>
      </c>
    </row>
    <row r="417" spans="1:13" ht="14.25" customHeight="1" x14ac:dyDescent="0.25">
      <c r="A417" s="190"/>
      <c r="B417" s="190"/>
      <c r="C417" s="190"/>
      <c r="D417" s="190"/>
      <c r="E417" s="190"/>
      <c r="F417" s="188" t="s">
        <v>178</v>
      </c>
      <c r="G417" s="188" t="s">
        <v>1745</v>
      </c>
      <c r="H417" s="188" t="s">
        <v>1745</v>
      </c>
      <c r="I417" s="188">
        <v>2</v>
      </c>
      <c r="J417" s="188">
        <v>0</v>
      </c>
      <c r="K417" s="188" t="s">
        <v>1745</v>
      </c>
      <c r="L417" s="188"/>
      <c r="M417" s="189">
        <v>3</v>
      </c>
    </row>
    <row r="418" spans="1:13" ht="14.25" customHeight="1" x14ac:dyDescent="0.25">
      <c r="A418" s="190"/>
      <c r="B418" s="188" t="s">
        <v>157</v>
      </c>
      <c r="C418" s="188" t="s">
        <v>1496</v>
      </c>
      <c r="D418" s="188" t="s">
        <v>487</v>
      </c>
      <c r="E418" s="188">
        <v>17</v>
      </c>
      <c r="F418" s="188" t="s">
        <v>501</v>
      </c>
      <c r="G418" s="188" t="s">
        <v>1745</v>
      </c>
      <c r="H418" s="188" t="s">
        <v>1745</v>
      </c>
      <c r="I418" s="188">
        <v>2</v>
      </c>
      <c r="J418" s="188">
        <v>0</v>
      </c>
      <c r="K418" s="188" t="s">
        <v>1745</v>
      </c>
      <c r="L418" s="188"/>
      <c r="M418" s="189">
        <v>1</v>
      </c>
    </row>
    <row r="419" spans="1:13" ht="14.25" customHeight="1" x14ac:dyDescent="0.25">
      <c r="A419" s="190"/>
      <c r="B419" s="190"/>
      <c r="C419" s="190"/>
      <c r="D419" s="190"/>
      <c r="E419" s="190"/>
      <c r="F419" s="188" t="s">
        <v>540</v>
      </c>
      <c r="G419" s="188" t="s">
        <v>1745</v>
      </c>
      <c r="H419" s="188" t="s">
        <v>1745</v>
      </c>
      <c r="I419" s="188" t="s">
        <v>1746</v>
      </c>
      <c r="J419" s="188">
        <v>0</v>
      </c>
      <c r="K419" s="188" t="s">
        <v>1745</v>
      </c>
      <c r="L419" s="188"/>
      <c r="M419" s="189">
        <v>1</v>
      </c>
    </row>
    <row r="420" spans="1:13" ht="14.25" customHeight="1" x14ac:dyDescent="0.25">
      <c r="A420" s="190"/>
      <c r="B420" s="190"/>
      <c r="C420" s="190"/>
      <c r="D420" s="190"/>
      <c r="E420" s="190"/>
      <c r="F420" s="188" t="s">
        <v>142</v>
      </c>
      <c r="G420" s="188" t="s">
        <v>1745</v>
      </c>
      <c r="H420" s="188" t="s">
        <v>1745</v>
      </c>
      <c r="I420" s="188">
        <v>2</v>
      </c>
      <c r="J420" s="188">
        <v>0</v>
      </c>
      <c r="K420" s="188" t="s">
        <v>1745</v>
      </c>
      <c r="L420" s="188"/>
      <c r="M420" s="189">
        <v>1</v>
      </c>
    </row>
    <row r="421" spans="1:13" ht="14.25" customHeight="1" x14ac:dyDescent="0.25">
      <c r="A421" s="190"/>
      <c r="B421" s="190"/>
      <c r="C421" s="190"/>
      <c r="D421" s="190"/>
      <c r="E421" s="190"/>
      <c r="F421" s="190"/>
      <c r="G421" s="190"/>
      <c r="H421" s="190"/>
      <c r="I421" s="188" t="s">
        <v>1746</v>
      </c>
      <c r="J421" s="188">
        <v>0</v>
      </c>
      <c r="K421" s="188" t="s">
        <v>1745</v>
      </c>
      <c r="L421" s="188"/>
      <c r="M421" s="189">
        <v>1</v>
      </c>
    </row>
    <row r="422" spans="1:13" ht="14.25" customHeight="1" x14ac:dyDescent="0.25">
      <c r="A422" s="190"/>
      <c r="B422" s="190"/>
      <c r="C422" s="190"/>
      <c r="D422" s="188" t="s">
        <v>268</v>
      </c>
      <c r="E422" s="188">
        <v>28</v>
      </c>
      <c r="F422" s="188" t="s">
        <v>142</v>
      </c>
      <c r="G422" s="188" t="s">
        <v>1745</v>
      </c>
      <c r="H422" s="188" t="s">
        <v>1745</v>
      </c>
      <c r="I422" s="188">
        <v>0</v>
      </c>
      <c r="J422" s="188">
        <v>0</v>
      </c>
      <c r="K422" s="188" t="s">
        <v>1745</v>
      </c>
      <c r="L422" s="188"/>
      <c r="M422" s="189">
        <v>1</v>
      </c>
    </row>
    <row r="423" spans="1:13" ht="14.25" customHeight="1" x14ac:dyDescent="0.25">
      <c r="A423" s="190"/>
      <c r="B423" s="190"/>
      <c r="C423" s="190"/>
      <c r="D423" s="190"/>
      <c r="E423" s="190"/>
      <c r="F423" s="190"/>
      <c r="G423" s="190"/>
      <c r="H423" s="190"/>
      <c r="I423" s="188">
        <v>2</v>
      </c>
      <c r="J423" s="188">
        <v>0</v>
      </c>
      <c r="K423" s="188" t="s">
        <v>1745</v>
      </c>
      <c r="L423" s="188"/>
      <c r="M423" s="189">
        <v>1</v>
      </c>
    </row>
    <row r="424" spans="1:13" ht="14.25" customHeight="1" x14ac:dyDescent="0.25">
      <c r="A424" s="190"/>
      <c r="B424" s="190"/>
      <c r="C424" s="190"/>
      <c r="D424" s="190"/>
      <c r="E424" s="190"/>
      <c r="F424" s="188" t="s">
        <v>178</v>
      </c>
      <c r="G424" s="188" t="s">
        <v>1745</v>
      </c>
      <c r="H424" s="188" t="s">
        <v>1745</v>
      </c>
      <c r="I424" s="188">
        <v>4</v>
      </c>
      <c r="J424" s="188">
        <v>0</v>
      </c>
      <c r="K424" s="188" t="s">
        <v>1745</v>
      </c>
      <c r="L424" s="188"/>
      <c r="M424" s="189">
        <v>1</v>
      </c>
    </row>
    <row r="425" spans="1:13" ht="14.25" customHeight="1" x14ac:dyDescent="0.25">
      <c r="A425" s="190"/>
      <c r="B425" s="190"/>
      <c r="C425" s="190"/>
      <c r="D425" s="188" t="s">
        <v>259</v>
      </c>
      <c r="E425" s="188">
        <v>44</v>
      </c>
      <c r="F425" s="188" t="s">
        <v>154</v>
      </c>
      <c r="G425" s="188" t="s">
        <v>142</v>
      </c>
      <c r="H425" s="188" t="s">
        <v>1745</v>
      </c>
      <c r="I425" s="188">
        <v>0</v>
      </c>
      <c r="J425" s="188">
        <v>0</v>
      </c>
      <c r="K425" s="188" t="s">
        <v>1745</v>
      </c>
      <c r="L425" s="188"/>
      <c r="M425" s="189">
        <v>1</v>
      </c>
    </row>
    <row r="426" spans="1:13" ht="14.25" customHeight="1" x14ac:dyDescent="0.25">
      <c r="A426" s="190"/>
      <c r="B426" s="190"/>
      <c r="C426" s="188" t="s">
        <v>1572</v>
      </c>
      <c r="D426" s="188" t="s">
        <v>271</v>
      </c>
      <c r="E426" s="188">
        <v>22.5</v>
      </c>
      <c r="F426" s="188" t="s">
        <v>501</v>
      </c>
      <c r="G426" s="188" t="s">
        <v>1745</v>
      </c>
      <c r="H426" s="188" t="s">
        <v>1745</v>
      </c>
      <c r="I426" s="188">
        <v>2</v>
      </c>
      <c r="J426" s="188">
        <v>0</v>
      </c>
      <c r="K426" s="188" t="s">
        <v>1745</v>
      </c>
      <c r="L426" s="188"/>
      <c r="M426" s="189">
        <v>1</v>
      </c>
    </row>
    <row r="427" spans="1:13" ht="14.25" customHeight="1" x14ac:dyDescent="0.25">
      <c r="A427" s="190"/>
      <c r="B427" s="190"/>
      <c r="C427" s="190"/>
      <c r="D427" s="190"/>
      <c r="E427" s="190"/>
      <c r="F427" s="188" t="s">
        <v>540</v>
      </c>
      <c r="G427" s="188" t="s">
        <v>1745</v>
      </c>
      <c r="H427" s="188" t="s">
        <v>1745</v>
      </c>
      <c r="I427" s="188" t="s">
        <v>1746</v>
      </c>
      <c r="J427" s="188">
        <v>0</v>
      </c>
      <c r="K427" s="188" t="s">
        <v>1745</v>
      </c>
      <c r="L427" s="188"/>
      <c r="M427" s="189">
        <v>1</v>
      </c>
    </row>
    <row r="428" spans="1:13" ht="14.25" customHeight="1" x14ac:dyDescent="0.25">
      <c r="A428" s="190"/>
      <c r="B428" s="190"/>
      <c r="C428" s="190"/>
      <c r="D428" s="190"/>
      <c r="E428" s="190"/>
      <c r="F428" s="188" t="s">
        <v>142</v>
      </c>
      <c r="G428" s="188" t="s">
        <v>1745</v>
      </c>
      <c r="H428" s="188" t="s">
        <v>1745</v>
      </c>
      <c r="I428" s="188">
        <v>0</v>
      </c>
      <c r="J428" s="188">
        <v>0</v>
      </c>
      <c r="K428" s="188" t="s">
        <v>1745</v>
      </c>
      <c r="L428" s="188"/>
      <c r="M428" s="189">
        <v>1</v>
      </c>
    </row>
    <row r="429" spans="1:13" ht="14.25" customHeight="1" x14ac:dyDescent="0.25">
      <c r="A429" s="190"/>
      <c r="B429" s="190"/>
      <c r="C429" s="190"/>
      <c r="D429" s="190"/>
      <c r="E429" s="190"/>
      <c r="F429" s="190"/>
      <c r="G429" s="190"/>
      <c r="H429" s="190"/>
      <c r="I429" s="188">
        <v>2</v>
      </c>
      <c r="J429" s="188">
        <v>0</v>
      </c>
      <c r="K429" s="188" t="s">
        <v>1745</v>
      </c>
      <c r="L429" s="188"/>
      <c r="M429" s="189">
        <v>2</v>
      </c>
    </row>
    <row r="430" spans="1:13" ht="14.25" customHeight="1" x14ac:dyDescent="0.25">
      <c r="A430" s="190"/>
      <c r="B430" s="190"/>
      <c r="C430" s="190"/>
      <c r="D430" s="190"/>
      <c r="E430" s="190"/>
      <c r="F430" s="190"/>
      <c r="G430" s="190"/>
      <c r="H430" s="190"/>
      <c r="I430" s="188" t="s">
        <v>1746</v>
      </c>
      <c r="J430" s="188">
        <v>0</v>
      </c>
      <c r="K430" s="188" t="s">
        <v>1745</v>
      </c>
      <c r="L430" s="188"/>
      <c r="M430" s="189">
        <v>1</v>
      </c>
    </row>
    <row r="431" spans="1:13" ht="14.25" customHeight="1" x14ac:dyDescent="0.25">
      <c r="A431" s="190"/>
      <c r="B431" s="190"/>
      <c r="C431" s="190"/>
      <c r="D431" s="190"/>
      <c r="E431" s="190"/>
      <c r="F431" s="188" t="s">
        <v>178</v>
      </c>
      <c r="G431" s="188" t="s">
        <v>1745</v>
      </c>
      <c r="H431" s="188" t="s">
        <v>1745</v>
      </c>
      <c r="I431" s="188">
        <v>4</v>
      </c>
      <c r="J431" s="188">
        <v>0</v>
      </c>
      <c r="K431" s="188" t="s">
        <v>1745</v>
      </c>
      <c r="L431" s="188"/>
      <c r="M431" s="189">
        <v>1</v>
      </c>
    </row>
    <row r="432" spans="1:13" ht="14.25" customHeight="1" x14ac:dyDescent="0.25">
      <c r="A432" s="190"/>
      <c r="B432" s="190"/>
      <c r="C432" s="190"/>
      <c r="D432" s="188" t="s">
        <v>164</v>
      </c>
      <c r="E432" s="188">
        <v>39</v>
      </c>
      <c r="F432" s="188" t="s">
        <v>154</v>
      </c>
      <c r="G432" s="188" t="s">
        <v>142</v>
      </c>
      <c r="H432" s="188" t="s">
        <v>1745</v>
      </c>
      <c r="I432" s="188">
        <v>0</v>
      </c>
      <c r="J432" s="188">
        <v>0</v>
      </c>
      <c r="K432" s="188" t="s">
        <v>1745</v>
      </c>
      <c r="L432" s="188"/>
      <c r="M432" s="189">
        <v>1</v>
      </c>
    </row>
    <row r="433" spans="1:13" ht="14.25" customHeight="1" x14ac:dyDescent="0.25">
      <c r="A433" s="190"/>
      <c r="B433" s="190"/>
      <c r="C433" s="188" t="s">
        <v>1580</v>
      </c>
      <c r="D433" s="188" t="s">
        <v>477</v>
      </c>
      <c r="E433" s="188">
        <v>30</v>
      </c>
      <c r="F433" s="188" t="s">
        <v>501</v>
      </c>
      <c r="G433" s="188" t="s">
        <v>1745</v>
      </c>
      <c r="H433" s="188" t="s">
        <v>1745</v>
      </c>
      <c r="I433" s="188">
        <v>2</v>
      </c>
      <c r="J433" s="188">
        <v>0</v>
      </c>
      <c r="K433" s="188" t="s">
        <v>1745</v>
      </c>
      <c r="L433" s="188"/>
      <c r="M433" s="189">
        <v>1</v>
      </c>
    </row>
    <row r="434" spans="1:13" ht="14.25" customHeight="1" x14ac:dyDescent="0.25">
      <c r="A434" s="190"/>
      <c r="B434" s="190"/>
      <c r="C434" s="190"/>
      <c r="D434" s="190"/>
      <c r="E434" s="190"/>
      <c r="F434" s="188" t="s">
        <v>540</v>
      </c>
      <c r="G434" s="188" t="s">
        <v>1745</v>
      </c>
      <c r="H434" s="188" t="s">
        <v>1745</v>
      </c>
      <c r="I434" s="188" t="s">
        <v>1746</v>
      </c>
      <c r="J434" s="188">
        <v>0</v>
      </c>
      <c r="K434" s="188" t="s">
        <v>1745</v>
      </c>
      <c r="L434" s="188"/>
      <c r="M434" s="189">
        <v>1</v>
      </c>
    </row>
    <row r="435" spans="1:13" ht="14.25" customHeight="1" x14ac:dyDescent="0.25">
      <c r="A435" s="190"/>
      <c r="B435" s="190"/>
      <c r="C435" s="190"/>
      <c r="D435" s="190"/>
      <c r="E435" s="190"/>
      <c r="F435" s="188" t="s">
        <v>142</v>
      </c>
      <c r="G435" s="188" t="s">
        <v>1745</v>
      </c>
      <c r="H435" s="188" t="s">
        <v>1745</v>
      </c>
      <c r="I435" s="188">
        <v>2</v>
      </c>
      <c r="J435" s="188">
        <v>0</v>
      </c>
      <c r="K435" s="188" t="s">
        <v>1745</v>
      </c>
      <c r="L435" s="188"/>
      <c r="M435" s="189">
        <v>2</v>
      </c>
    </row>
    <row r="436" spans="1:13" ht="14.25" customHeight="1" x14ac:dyDescent="0.25">
      <c r="A436" s="190"/>
      <c r="B436" s="190"/>
      <c r="C436" s="190"/>
      <c r="D436" s="190"/>
      <c r="E436" s="190"/>
      <c r="F436" s="190"/>
      <c r="G436" s="190"/>
      <c r="H436" s="190"/>
      <c r="I436" s="188" t="s">
        <v>1746</v>
      </c>
      <c r="J436" s="188">
        <v>0</v>
      </c>
      <c r="K436" s="188" t="s">
        <v>1745</v>
      </c>
      <c r="L436" s="188"/>
      <c r="M436" s="189">
        <v>1</v>
      </c>
    </row>
    <row r="437" spans="1:13" ht="14.25" customHeight="1" x14ac:dyDescent="0.25">
      <c r="A437" s="190"/>
      <c r="B437" s="190"/>
      <c r="C437" s="190"/>
      <c r="D437" s="188" t="s">
        <v>495</v>
      </c>
      <c r="E437" s="188">
        <v>40</v>
      </c>
      <c r="F437" s="188" t="s">
        <v>154</v>
      </c>
      <c r="G437" s="188" t="s">
        <v>178</v>
      </c>
      <c r="H437" s="188" t="s">
        <v>1745</v>
      </c>
      <c r="I437" s="188">
        <v>0</v>
      </c>
      <c r="J437" s="188">
        <v>0</v>
      </c>
      <c r="K437" s="188" t="s">
        <v>1745</v>
      </c>
      <c r="L437" s="188"/>
      <c r="M437" s="189">
        <v>1</v>
      </c>
    </row>
    <row r="438" spans="1:13" ht="14.25" customHeight="1" x14ac:dyDescent="0.25">
      <c r="A438" s="190"/>
      <c r="B438" s="190"/>
      <c r="C438" s="190"/>
      <c r="D438" s="190"/>
      <c r="E438" s="190"/>
      <c r="F438" s="188" t="s">
        <v>178</v>
      </c>
      <c r="G438" s="188" t="s">
        <v>154</v>
      </c>
      <c r="H438" s="188" t="s">
        <v>1745</v>
      </c>
      <c r="I438" s="188">
        <v>4</v>
      </c>
      <c r="J438" s="188">
        <v>0</v>
      </c>
      <c r="K438" s="188" t="s">
        <v>1745</v>
      </c>
      <c r="L438" s="188"/>
      <c r="M438" s="189">
        <v>1</v>
      </c>
    </row>
    <row r="439" spans="1:13" ht="14.25" customHeight="1" x14ac:dyDescent="0.25">
      <c r="A439" s="190"/>
      <c r="B439" s="190"/>
      <c r="C439" s="188" t="s">
        <v>1749</v>
      </c>
      <c r="D439" s="188">
        <v>0</v>
      </c>
      <c r="E439" s="188">
        <v>0</v>
      </c>
      <c r="F439" s="188" t="s">
        <v>479</v>
      </c>
      <c r="G439" s="188" t="s">
        <v>1745</v>
      </c>
      <c r="H439" s="188" t="s">
        <v>1745</v>
      </c>
      <c r="I439" s="188">
        <v>0</v>
      </c>
      <c r="J439" s="188">
        <v>0</v>
      </c>
      <c r="K439" s="188" t="s">
        <v>1745</v>
      </c>
      <c r="L439" s="188"/>
      <c r="M439" s="189">
        <v>3</v>
      </c>
    </row>
    <row r="440" spans="1:13" ht="14.25" customHeight="1" x14ac:dyDescent="0.25">
      <c r="A440" s="190"/>
      <c r="B440" s="190"/>
      <c r="C440" s="190"/>
      <c r="D440" s="190"/>
      <c r="E440" s="190"/>
      <c r="F440" s="188" t="s">
        <v>501</v>
      </c>
      <c r="G440" s="188" t="s">
        <v>1745</v>
      </c>
      <c r="H440" s="188" t="s">
        <v>1745</v>
      </c>
      <c r="I440" s="188">
        <v>2</v>
      </c>
      <c r="J440" s="188">
        <v>0</v>
      </c>
      <c r="K440" s="188" t="s">
        <v>1745</v>
      </c>
      <c r="L440" s="188"/>
      <c r="M440" s="189">
        <v>3</v>
      </c>
    </row>
    <row r="441" spans="1:13" ht="14.25" customHeight="1" x14ac:dyDescent="0.25">
      <c r="A441" s="190"/>
      <c r="B441" s="190"/>
      <c r="C441" s="190"/>
      <c r="D441" s="190"/>
      <c r="E441" s="188" t="s">
        <v>1749</v>
      </c>
      <c r="F441" s="188" t="s">
        <v>501</v>
      </c>
      <c r="G441" s="188" t="s">
        <v>1745</v>
      </c>
      <c r="H441" s="188" t="s">
        <v>1745</v>
      </c>
      <c r="I441" s="188">
        <v>2</v>
      </c>
      <c r="J441" s="188">
        <v>0</v>
      </c>
      <c r="K441" s="188" t="s">
        <v>1745</v>
      </c>
      <c r="L441" s="188"/>
      <c r="M441" s="189">
        <v>3</v>
      </c>
    </row>
    <row r="442" spans="1:13" ht="14.25" customHeight="1" x14ac:dyDescent="0.25">
      <c r="A442" s="190"/>
      <c r="B442" s="190"/>
      <c r="C442" s="190"/>
      <c r="D442" s="190"/>
      <c r="E442" s="190"/>
      <c r="F442" s="188" t="s">
        <v>142</v>
      </c>
      <c r="G442" s="188" t="s">
        <v>1745</v>
      </c>
      <c r="H442" s="188" t="s">
        <v>1745</v>
      </c>
      <c r="I442" s="188">
        <v>2</v>
      </c>
      <c r="J442" s="188">
        <v>0</v>
      </c>
      <c r="K442" s="188" t="s">
        <v>1745</v>
      </c>
      <c r="L442" s="188"/>
      <c r="M442" s="189">
        <v>3</v>
      </c>
    </row>
    <row r="443" spans="1:13" ht="14.25" customHeight="1" x14ac:dyDescent="0.25">
      <c r="A443" s="190"/>
      <c r="B443" s="190"/>
      <c r="C443" s="190"/>
      <c r="D443" s="188" t="s">
        <v>273</v>
      </c>
      <c r="E443" s="188" t="s">
        <v>1749</v>
      </c>
      <c r="F443" s="188" t="s">
        <v>142</v>
      </c>
      <c r="G443" s="188" t="s">
        <v>1745</v>
      </c>
      <c r="H443" s="188" t="s">
        <v>1745</v>
      </c>
      <c r="I443" s="188">
        <v>0</v>
      </c>
      <c r="J443" s="188">
        <v>0</v>
      </c>
      <c r="K443" s="188" t="s">
        <v>1745</v>
      </c>
      <c r="L443" s="188"/>
      <c r="M443" s="189">
        <v>1</v>
      </c>
    </row>
    <row r="444" spans="1:13" ht="14.25" customHeight="1" x14ac:dyDescent="0.25">
      <c r="A444" s="188">
        <v>76</v>
      </c>
      <c r="B444" s="188" t="s">
        <v>157</v>
      </c>
      <c r="C444" s="188" t="s">
        <v>1496</v>
      </c>
      <c r="D444" s="188" t="s">
        <v>487</v>
      </c>
      <c r="E444" s="188">
        <v>17</v>
      </c>
      <c r="F444" s="188" t="s">
        <v>501</v>
      </c>
      <c r="G444" s="188" t="s">
        <v>1745</v>
      </c>
      <c r="H444" s="188" t="s">
        <v>1745</v>
      </c>
      <c r="I444" s="188">
        <v>2</v>
      </c>
      <c r="J444" s="188">
        <v>0</v>
      </c>
      <c r="K444" s="188" t="s">
        <v>1745</v>
      </c>
      <c r="L444" s="188"/>
      <c r="M444" s="189">
        <v>1</v>
      </c>
    </row>
    <row r="445" spans="1:13" ht="14.25" customHeight="1" x14ac:dyDescent="0.25">
      <c r="A445" s="190"/>
      <c r="B445" s="190"/>
      <c r="C445" s="190"/>
      <c r="D445" s="190"/>
      <c r="E445" s="190"/>
      <c r="F445" s="188" t="s">
        <v>142</v>
      </c>
      <c r="G445" s="188" t="s">
        <v>1745</v>
      </c>
      <c r="H445" s="188" t="s">
        <v>1745</v>
      </c>
      <c r="I445" s="188">
        <v>2</v>
      </c>
      <c r="J445" s="188">
        <v>0</v>
      </c>
      <c r="K445" s="188" t="s">
        <v>1745</v>
      </c>
      <c r="L445" s="188"/>
      <c r="M445" s="189">
        <v>4</v>
      </c>
    </row>
    <row r="446" spans="1:13" ht="14.25" customHeight="1" x14ac:dyDescent="0.25">
      <c r="A446" s="190"/>
      <c r="B446" s="190"/>
      <c r="C446" s="190"/>
      <c r="D446" s="188" t="s">
        <v>493</v>
      </c>
      <c r="E446" s="188">
        <v>35</v>
      </c>
      <c r="F446" s="188" t="s">
        <v>142</v>
      </c>
      <c r="G446" s="188" t="s">
        <v>1745</v>
      </c>
      <c r="H446" s="188" t="s">
        <v>1745</v>
      </c>
      <c r="I446" s="188">
        <v>2</v>
      </c>
      <c r="J446" s="188">
        <v>0</v>
      </c>
      <c r="K446" s="188" t="s">
        <v>1745</v>
      </c>
      <c r="L446" s="188"/>
      <c r="M446" s="189">
        <v>1</v>
      </c>
    </row>
    <row r="447" spans="1:13" ht="14.25" customHeight="1" x14ac:dyDescent="0.25">
      <c r="A447" s="190"/>
      <c r="B447" s="190"/>
      <c r="C447" s="188" t="s">
        <v>1572</v>
      </c>
      <c r="D447" s="188" t="s">
        <v>271</v>
      </c>
      <c r="E447" s="188">
        <v>22.5</v>
      </c>
      <c r="F447" s="188" t="s">
        <v>501</v>
      </c>
      <c r="G447" s="188" t="s">
        <v>1745</v>
      </c>
      <c r="H447" s="188" t="s">
        <v>1745</v>
      </c>
      <c r="I447" s="188">
        <v>2</v>
      </c>
      <c r="J447" s="188">
        <v>0</v>
      </c>
      <c r="K447" s="188" t="s">
        <v>1745</v>
      </c>
      <c r="L447" s="188"/>
      <c r="M447" s="189">
        <v>1</v>
      </c>
    </row>
    <row r="448" spans="1:13" ht="14.25" customHeight="1" x14ac:dyDescent="0.25">
      <c r="A448" s="190"/>
      <c r="B448" s="190"/>
      <c r="C448" s="190"/>
      <c r="D448" s="190"/>
      <c r="E448" s="190"/>
      <c r="F448" s="188" t="s">
        <v>142</v>
      </c>
      <c r="G448" s="188" t="s">
        <v>1745</v>
      </c>
      <c r="H448" s="188" t="s">
        <v>1745</v>
      </c>
      <c r="I448" s="188">
        <v>2</v>
      </c>
      <c r="J448" s="188">
        <v>0</v>
      </c>
      <c r="K448" s="188" t="s">
        <v>1745</v>
      </c>
      <c r="L448" s="188"/>
      <c r="M448" s="189">
        <v>4</v>
      </c>
    </row>
    <row r="449" spans="1:13" ht="14.25" customHeight="1" x14ac:dyDescent="0.25">
      <c r="A449" s="190"/>
      <c r="B449" s="190"/>
      <c r="C449" s="190"/>
      <c r="D449" s="188" t="s">
        <v>164</v>
      </c>
      <c r="E449" s="188">
        <v>39</v>
      </c>
      <c r="F449" s="188" t="s">
        <v>142</v>
      </c>
      <c r="G449" s="188" t="s">
        <v>1745</v>
      </c>
      <c r="H449" s="188" t="s">
        <v>1745</v>
      </c>
      <c r="I449" s="188">
        <v>2</v>
      </c>
      <c r="J449" s="188">
        <v>0</v>
      </c>
      <c r="K449" s="188" t="s">
        <v>1745</v>
      </c>
      <c r="L449" s="188"/>
      <c r="M449" s="189">
        <v>1</v>
      </c>
    </row>
    <row r="450" spans="1:13" ht="14.25" customHeight="1" x14ac:dyDescent="0.25">
      <c r="A450" s="190"/>
      <c r="B450" s="190"/>
      <c r="C450" s="188" t="s">
        <v>1580</v>
      </c>
      <c r="D450" s="188" t="s">
        <v>477</v>
      </c>
      <c r="E450" s="188">
        <v>30</v>
      </c>
      <c r="F450" s="188" t="s">
        <v>501</v>
      </c>
      <c r="G450" s="188" t="s">
        <v>1745</v>
      </c>
      <c r="H450" s="188" t="s">
        <v>1745</v>
      </c>
      <c r="I450" s="188">
        <v>2</v>
      </c>
      <c r="J450" s="188">
        <v>0</v>
      </c>
      <c r="K450" s="188" t="s">
        <v>1745</v>
      </c>
      <c r="L450" s="188"/>
      <c r="M450" s="189">
        <v>1</v>
      </c>
    </row>
    <row r="451" spans="1:13" ht="14.25" customHeight="1" x14ac:dyDescent="0.25">
      <c r="A451" s="190"/>
      <c r="B451" s="190"/>
      <c r="C451" s="190"/>
      <c r="D451" s="190"/>
      <c r="E451" s="190"/>
      <c r="F451" s="188" t="s">
        <v>142</v>
      </c>
      <c r="G451" s="188" t="s">
        <v>1745</v>
      </c>
      <c r="H451" s="188" t="s">
        <v>1745</v>
      </c>
      <c r="I451" s="188">
        <v>2</v>
      </c>
      <c r="J451" s="188">
        <v>0</v>
      </c>
      <c r="K451" s="188" t="s">
        <v>1745</v>
      </c>
      <c r="L451" s="188"/>
      <c r="M451" s="189">
        <v>4</v>
      </c>
    </row>
    <row r="452" spans="1:13" ht="14.25" customHeight="1" x14ac:dyDescent="0.25">
      <c r="A452" s="190"/>
      <c r="B452" s="190"/>
      <c r="C452" s="190"/>
      <c r="D452" s="188" t="s">
        <v>495</v>
      </c>
      <c r="E452" s="188">
        <v>40</v>
      </c>
      <c r="F452" s="188" t="s">
        <v>142</v>
      </c>
      <c r="G452" s="188" t="s">
        <v>1745</v>
      </c>
      <c r="H452" s="188" t="s">
        <v>1745</v>
      </c>
      <c r="I452" s="188">
        <v>2</v>
      </c>
      <c r="J452" s="188">
        <v>0</v>
      </c>
      <c r="K452" s="188" t="s">
        <v>1745</v>
      </c>
      <c r="L452" s="188"/>
      <c r="M452" s="189">
        <v>1</v>
      </c>
    </row>
    <row r="453" spans="1:13" ht="14.25" customHeight="1" x14ac:dyDescent="0.25">
      <c r="A453" s="190"/>
      <c r="B453" s="190"/>
      <c r="C453" s="188" t="s">
        <v>1749</v>
      </c>
      <c r="D453" s="188">
        <v>0</v>
      </c>
      <c r="E453" s="188" t="s">
        <v>1749</v>
      </c>
      <c r="F453" s="188" t="s">
        <v>142</v>
      </c>
      <c r="G453" s="188" t="s">
        <v>1745</v>
      </c>
      <c r="H453" s="188" t="s">
        <v>1745</v>
      </c>
      <c r="I453" s="188">
        <v>2</v>
      </c>
      <c r="J453" s="188">
        <v>0</v>
      </c>
      <c r="K453" s="188" t="s">
        <v>1745</v>
      </c>
      <c r="L453" s="188"/>
      <c r="M453" s="189">
        <v>6</v>
      </c>
    </row>
    <row r="454" spans="1:13" ht="14.25" customHeight="1" x14ac:dyDescent="0.25">
      <c r="A454" s="190"/>
      <c r="B454" s="190"/>
      <c r="C454" s="190"/>
      <c r="D454" s="190"/>
      <c r="E454" s="190"/>
      <c r="F454" s="190"/>
      <c r="G454" s="190"/>
      <c r="H454" s="190"/>
      <c r="I454" s="188" t="s">
        <v>1746</v>
      </c>
      <c r="J454" s="188">
        <v>0</v>
      </c>
      <c r="K454" s="188" t="s">
        <v>1745</v>
      </c>
      <c r="L454" s="188"/>
      <c r="M454" s="189">
        <v>3</v>
      </c>
    </row>
    <row r="455" spans="1:13" ht="14.25" customHeight="1" x14ac:dyDescent="0.25">
      <c r="A455" s="188">
        <v>80</v>
      </c>
      <c r="B455" s="188" t="s">
        <v>153</v>
      </c>
      <c r="C455" s="188" t="s">
        <v>1496</v>
      </c>
      <c r="D455" s="188" t="s">
        <v>242</v>
      </c>
      <c r="E455" s="188">
        <v>65</v>
      </c>
      <c r="F455" s="188" t="s">
        <v>142</v>
      </c>
      <c r="G455" s="188" t="s">
        <v>1745</v>
      </c>
      <c r="H455" s="188" t="s">
        <v>1745</v>
      </c>
      <c r="I455" s="188">
        <v>0</v>
      </c>
      <c r="J455" s="188">
        <v>0</v>
      </c>
      <c r="K455" s="188" t="s">
        <v>1745</v>
      </c>
      <c r="L455" s="188"/>
      <c r="M455" s="189">
        <v>1</v>
      </c>
    </row>
    <row r="456" spans="1:13" ht="14.25" customHeight="1" x14ac:dyDescent="0.25">
      <c r="A456" s="190"/>
      <c r="B456" s="190"/>
      <c r="C456" s="190"/>
      <c r="D456" s="188" t="s">
        <v>162</v>
      </c>
      <c r="E456" s="188">
        <v>85</v>
      </c>
      <c r="F456" s="188" t="s">
        <v>142</v>
      </c>
      <c r="G456" s="188" t="s">
        <v>178</v>
      </c>
      <c r="H456" s="188" t="s">
        <v>1745</v>
      </c>
      <c r="I456" s="188">
        <v>2</v>
      </c>
      <c r="J456" s="188">
        <v>0</v>
      </c>
      <c r="K456" s="188" t="s">
        <v>1745</v>
      </c>
      <c r="L456" s="188"/>
      <c r="M456" s="189">
        <v>1</v>
      </c>
    </row>
    <row r="457" spans="1:13" ht="14.25" customHeight="1" x14ac:dyDescent="0.25">
      <c r="A457" s="190"/>
      <c r="B457" s="190"/>
      <c r="C457" s="188" t="s">
        <v>1572</v>
      </c>
      <c r="D457" s="188" t="s">
        <v>249</v>
      </c>
      <c r="E457" s="188">
        <v>60</v>
      </c>
      <c r="F457" s="188" t="s">
        <v>142</v>
      </c>
      <c r="G457" s="188" t="s">
        <v>1745</v>
      </c>
      <c r="H457" s="188" t="s">
        <v>1745</v>
      </c>
      <c r="I457" s="188">
        <v>0</v>
      </c>
      <c r="J457" s="188">
        <v>0</v>
      </c>
      <c r="K457" s="188" t="s">
        <v>1745</v>
      </c>
      <c r="L457" s="188"/>
      <c r="M457" s="189">
        <v>1</v>
      </c>
    </row>
    <row r="458" spans="1:13" ht="14.25" customHeight="1" x14ac:dyDescent="0.25">
      <c r="A458" s="190"/>
      <c r="B458" s="190"/>
      <c r="C458" s="190"/>
      <c r="D458" s="188" t="s">
        <v>386</v>
      </c>
      <c r="E458" s="188">
        <v>70</v>
      </c>
      <c r="F458" s="188" t="s">
        <v>142</v>
      </c>
      <c r="G458" s="188" t="s">
        <v>178</v>
      </c>
      <c r="H458" s="188" t="s">
        <v>1745</v>
      </c>
      <c r="I458" s="188">
        <v>2</v>
      </c>
      <c r="J458" s="188">
        <v>0</v>
      </c>
      <c r="K458" s="188" t="s">
        <v>1745</v>
      </c>
      <c r="L458" s="188"/>
      <c r="M458" s="189">
        <v>1</v>
      </c>
    </row>
    <row r="459" spans="1:13" ht="14.25" customHeight="1" x14ac:dyDescent="0.25">
      <c r="A459" s="190"/>
      <c r="B459" s="190"/>
      <c r="C459" s="188" t="s">
        <v>1580</v>
      </c>
      <c r="D459" s="188" t="s">
        <v>1586</v>
      </c>
      <c r="E459" s="188">
        <v>80</v>
      </c>
      <c r="F459" s="188" t="s">
        <v>142</v>
      </c>
      <c r="G459" s="188" t="s">
        <v>178</v>
      </c>
      <c r="H459" s="188" t="s">
        <v>1745</v>
      </c>
      <c r="I459" s="188">
        <v>2</v>
      </c>
      <c r="J459" s="188">
        <v>0</v>
      </c>
      <c r="K459" s="188" t="s">
        <v>1745</v>
      </c>
      <c r="L459" s="188"/>
      <c r="M459" s="189">
        <v>1</v>
      </c>
    </row>
    <row r="460" spans="1:13" ht="14.25" customHeight="1" x14ac:dyDescent="0.25">
      <c r="A460" s="190"/>
      <c r="B460" s="190"/>
      <c r="C460" s="188" t="s">
        <v>1749</v>
      </c>
      <c r="D460" s="188">
        <v>0</v>
      </c>
      <c r="E460" s="188" t="s">
        <v>1749</v>
      </c>
      <c r="F460" s="188" t="s">
        <v>142</v>
      </c>
      <c r="G460" s="188" t="s">
        <v>1745</v>
      </c>
      <c r="H460" s="188" t="s">
        <v>1745</v>
      </c>
      <c r="I460" s="188">
        <v>2</v>
      </c>
      <c r="J460" s="188">
        <v>0</v>
      </c>
      <c r="K460" s="188" t="s">
        <v>1745</v>
      </c>
      <c r="L460" s="188"/>
      <c r="M460" s="189">
        <v>2</v>
      </c>
    </row>
    <row r="461" spans="1:13" ht="14.25" customHeight="1" x14ac:dyDescent="0.25">
      <c r="A461" s="190"/>
      <c r="B461" s="190"/>
      <c r="C461" s="190"/>
      <c r="D461" s="188" t="s">
        <v>255</v>
      </c>
      <c r="E461" s="188" t="s">
        <v>1749</v>
      </c>
      <c r="F461" s="188" t="s">
        <v>142</v>
      </c>
      <c r="G461" s="188" t="s">
        <v>1745</v>
      </c>
      <c r="H461" s="188" t="s">
        <v>1745</v>
      </c>
      <c r="I461" s="188">
        <v>0</v>
      </c>
      <c r="J461" s="188">
        <v>0</v>
      </c>
      <c r="K461" s="188" t="s">
        <v>1745</v>
      </c>
      <c r="L461" s="188"/>
      <c r="M461" s="189">
        <v>1</v>
      </c>
    </row>
    <row r="462" spans="1:13" ht="14.25" customHeight="1" x14ac:dyDescent="0.25">
      <c r="A462" s="190"/>
      <c r="B462" s="188" t="s">
        <v>160</v>
      </c>
      <c r="C462" s="188" t="s">
        <v>1496</v>
      </c>
      <c r="D462" s="188" t="s">
        <v>268</v>
      </c>
      <c r="E462" s="188">
        <v>28</v>
      </c>
      <c r="F462" s="188" t="s">
        <v>178</v>
      </c>
      <c r="G462" s="188" t="s">
        <v>1745</v>
      </c>
      <c r="H462" s="188" t="s">
        <v>1745</v>
      </c>
      <c r="I462" s="188">
        <v>2</v>
      </c>
      <c r="J462" s="188">
        <v>0</v>
      </c>
      <c r="K462" s="188" t="s">
        <v>1745</v>
      </c>
      <c r="L462" s="188"/>
      <c r="M462" s="189">
        <v>1</v>
      </c>
    </row>
    <row r="463" spans="1:13" ht="14.25" customHeight="1" x14ac:dyDescent="0.25">
      <c r="A463" s="190"/>
      <c r="B463" s="190"/>
      <c r="C463" s="190"/>
      <c r="D463" s="188" t="s">
        <v>259</v>
      </c>
      <c r="E463" s="188">
        <v>44</v>
      </c>
      <c r="F463" s="188" t="s">
        <v>142</v>
      </c>
      <c r="G463" s="188" t="s">
        <v>1745</v>
      </c>
      <c r="H463" s="188" t="s">
        <v>1745</v>
      </c>
      <c r="I463" s="188">
        <v>2</v>
      </c>
      <c r="J463" s="188">
        <v>0</v>
      </c>
      <c r="K463" s="188" t="s">
        <v>1745</v>
      </c>
      <c r="L463" s="188"/>
      <c r="M463" s="189">
        <v>2</v>
      </c>
    </row>
    <row r="464" spans="1:13" ht="14.25" customHeight="1" x14ac:dyDescent="0.25">
      <c r="A464" s="190"/>
      <c r="B464" s="190"/>
      <c r="C464" s="188" t="s">
        <v>1572</v>
      </c>
      <c r="D464" s="188" t="s">
        <v>494</v>
      </c>
      <c r="E464" s="188">
        <v>31</v>
      </c>
      <c r="F464" s="188" t="s">
        <v>178</v>
      </c>
      <c r="G464" s="188" t="s">
        <v>1745</v>
      </c>
      <c r="H464" s="188" t="s">
        <v>1745</v>
      </c>
      <c r="I464" s="188">
        <v>2</v>
      </c>
      <c r="J464" s="188">
        <v>0</v>
      </c>
      <c r="K464" s="188" t="s">
        <v>1745</v>
      </c>
      <c r="L464" s="188"/>
      <c r="M464" s="189">
        <v>1</v>
      </c>
    </row>
    <row r="465" spans="1:13" ht="14.25" customHeight="1" x14ac:dyDescent="0.25">
      <c r="A465" s="190"/>
      <c r="B465" s="190"/>
      <c r="C465" s="190"/>
      <c r="D465" s="188" t="s">
        <v>164</v>
      </c>
      <c r="E465" s="188">
        <v>39</v>
      </c>
      <c r="F465" s="188" t="s">
        <v>142</v>
      </c>
      <c r="G465" s="188" t="s">
        <v>1745</v>
      </c>
      <c r="H465" s="188" t="s">
        <v>1745</v>
      </c>
      <c r="I465" s="188">
        <v>2</v>
      </c>
      <c r="J465" s="188">
        <v>0</v>
      </c>
      <c r="K465" s="188" t="s">
        <v>1745</v>
      </c>
      <c r="L465" s="188"/>
      <c r="M465" s="189">
        <v>2</v>
      </c>
    </row>
    <row r="466" spans="1:13" ht="14.25" customHeight="1" x14ac:dyDescent="0.25">
      <c r="A466" s="190"/>
      <c r="B466" s="190"/>
      <c r="C466" s="188" t="s">
        <v>1580</v>
      </c>
      <c r="D466" s="188" t="s">
        <v>477</v>
      </c>
      <c r="E466" s="188">
        <v>30</v>
      </c>
      <c r="F466" s="188" t="s">
        <v>178</v>
      </c>
      <c r="G466" s="188" t="s">
        <v>1745</v>
      </c>
      <c r="H466" s="188" t="s">
        <v>1745</v>
      </c>
      <c r="I466" s="188">
        <v>2</v>
      </c>
      <c r="J466" s="188">
        <v>0</v>
      </c>
      <c r="K466" s="188" t="s">
        <v>1745</v>
      </c>
      <c r="L466" s="188"/>
      <c r="M466" s="189">
        <v>1</v>
      </c>
    </row>
    <row r="467" spans="1:13" ht="14.25" customHeight="1" x14ac:dyDescent="0.25">
      <c r="A467" s="190"/>
      <c r="B467" s="190"/>
      <c r="C467" s="190"/>
      <c r="D467" s="188" t="s">
        <v>495</v>
      </c>
      <c r="E467" s="188">
        <v>40</v>
      </c>
      <c r="F467" s="188" t="s">
        <v>142</v>
      </c>
      <c r="G467" s="188" t="s">
        <v>1745</v>
      </c>
      <c r="H467" s="188" t="s">
        <v>1745</v>
      </c>
      <c r="I467" s="188">
        <v>2</v>
      </c>
      <c r="J467" s="188">
        <v>0</v>
      </c>
      <c r="K467" s="188" t="s">
        <v>1745</v>
      </c>
      <c r="L467" s="188"/>
      <c r="M467" s="189">
        <v>2</v>
      </c>
    </row>
    <row r="468" spans="1:13" ht="14.25" customHeight="1" x14ac:dyDescent="0.25">
      <c r="A468" s="190"/>
      <c r="B468" s="190"/>
      <c r="C468" s="188" t="s">
        <v>1749</v>
      </c>
      <c r="D468" s="188">
        <v>0</v>
      </c>
      <c r="E468" s="188" t="s">
        <v>1749</v>
      </c>
      <c r="F468" s="188" t="s">
        <v>501</v>
      </c>
      <c r="G468" s="188" t="s">
        <v>1745</v>
      </c>
      <c r="H468" s="188" t="s">
        <v>1745</v>
      </c>
      <c r="I468" s="188">
        <v>0</v>
      </c>
      <c r="J468" s="188">
        <v>0</v>
      </c>
      <c r="K468" s="188" t="s">
        <v>1745</v>
      </c>
      <c r="L468" s="188"/>
      <c r="M468" s="189">
        <v>3</v>
      </c>
    </row>
    <row r="469" spans="1:13" ht="14.25" customHeight="1" x14ac:dyDescent="0.25">
      <c r="A469" s="190"/>
      <c r="B469" s="190"/>
      <c r="C469" s="190"/>
      <c r="D469" s="190"/>
      <c r="E469" s="190"/>
      <c r="F469" s="188" t="s">
        <v>142</v>
      </c>
      <c r="G469" s="188" t="s">
        <v>1745</v>
      </c>
      <c r="H469" s="188" t="s">
        <v>1745</v>
      </c>
      <c r="I469" s="188">
        <v>0</v>
      </c>
      <c r="J469" s="188">
        <v>0</v>
      </c>
      <c r="K469" s="188" t="s">
        <v>1745</v>
      </c>
      <c r="L469" s="188"/>
      <c r="M469" s="189">
        <v>3</v>
      </c>
    </row>
    <row r="470" spans="1:13" ht="14.25" customHeight="1" x14ac:dyDescent="0.25">
      <c r="A470" s="190"/>
      <c r="B470" s="188" t="s">
        <v>157</v>
      </c>
      <c r="C470" s="188" t="s">
        <v>1496</v>
      </c>
      <c r="D470" s="188" t="s">
        <v>268</v>
      </c>
      <c r="E470" s="188">
        <v>28</v>
      </c>
      <c r="F470" s="188" t="s">
        <v>501</v>
      </c>
      <c r="G470" s="188" t="s">
        <v>1745</v>
      </c>
      <c r="H470" s="188" t="s">
        <v>1745</v>
      </c>
      <c r="I470" s="188">
        <v>2</v>
      </c>
      <c r="J470" s="188">
        <v>0</v>
      </c>
      <c r="K470" s="188" t="s">
        <v>1745</v>
      </c>
      <c r="L470" s="188"/>
      <c r="M470" s="189">
        <v>1</v>
      </c>
    </row>
    <row r="471" spans="1:13" ht="14.25" customHeight="1" x14ac:dyDescent="0.25">
      <c r="A471" s="190"/>
      <c r="B471" s="190"/>
      <c r="C471" s="190"/>
      <c r="D471" s="190"/>
      <c r="E471" s="190"/>
      <c r="F471" s="188" t="s">
        <v>142</v>
      </c>
      <c r="G471" s="188" t="s">
        <v>1745</v>
      </c>
      <c r="H471" s="188" t="s">
        <v>1745</v>
      </c>
      <c r="I471" s="188">
        <v>2</v>
      </c>
      <c r="J471" s="188">
        <v>0</v>
      </c>
      <c r="K471" s="188" t="s">
        <v>1745</v>
      </c>
      <c r="L471" s="188"/>
      <c r="M471" s="189">
        <v>2</v>
      </c>
    </row>
    <row r="472" spans="1:13" ht="14.25" customHeight="1" x14ac:dyDescent="0.25">
      <c r="A472" s="190"/>
      <c r="B472" s="190"/>
      <c r="C472" s="188" t="s">
        <v>1572</v>
      </c>
      <c r="D472" s="188" t="s">
        <v>271</v>
      </c>
      <c r="E472" s="188">
        <v>22.5</v>
      </c>
      <c r="F472" s="188" t="s">
        <v>501</v>
      </c>
      <c r="G472" s="188" t="s">
        <v>178</v>
      </c>
      <c r="H472" s="188" t="s">
        <v>1745</v>
      </c>
      <c r="I472" s="188">
        <v>2</v>
      </c>
      <c r="J472" s="188">
        <v>0</v>
      </c>
      <c r="K472" s="188" t="s">
        <v>1745</v>
      </c>
      <c r="L472" s="188"/>
      <c r="M472" s="189">
        <v>1</v>
      </c>
    </row>
    <row r="473" spans="1:13" ht="14.25" customHeight="1" x14ac:dyDescent="0.25">
      <c r="A473" s="190"/>
      <c r="B473" s="190"/>
      <c r="C473" s="190"/>
      <c r="D473" s="190"/>
      <c r="E473" s="190"/>
      <c r="F473" s="188" t="s">
        <v>142</v>
      </c>
      <c r="G473" s="188" t="s">
        <v>1745</v>
      </c>
      <c r="H473" s="188" t="s">
        <v>1745</v>
      </c>
      <c r="I473" s="188">
        <v>2</v>
      </c>
      <c r="J473" s="188">
        <v>0</v>
      </c>
      <c r="K473" s="188" t="s">
        <v>1745</v>
      </c>
      <c r="L473" s="188"/>
      <c r="M473" s="189">
        <v>2</v>
      </c>
    </row>
    <row r="474" spans="1:13" ht="14.25" customHeight="1" x14ac:dyDescent="0.25">
      <c r="A474" s="190"/>
      <c r="B474" s="190"/>
      <c r="C474" s="188" t="s">
        <v>1580</v>
      </c>
      <c r="D474" s="188" t="s">
        <v>477</v>
      </c>
      <c r="E474" s="188">
        <v>30</v>
      </c>
      <c r="F474" s="188" t="s">
        <v>501</v>
      </c>
      <c r="G474" s="188" t="s">
        <v>178</v>
      </c>
      <c r="H474" s="188" t="s">
        <v>1745</v>
      </c>
      <c r="I474" s="188">
        <v>2</v>
      </c>
      <c r="J474" s="188">
        <v>0</v>
      </c>
      <c r="K474" s="188" t="s">
        <v>1745</v>
      </c>
      <c r="L474" s="188"/>
      <c r="M474" s="189">
        <v>1</v>
      </c>
    </row>
    <row r="475" spans="1:13" ht="14.25" customHeight="1" x14ac:dyDescent="0.25">
      <c r="A475" s="190"/>
      <c r="B475" s="190"/>
      <c r="C475" s="190"/>
      <c r="D475" s="190"/>
      <c r="E475" s="190"/>
      <c r="F475" s="188" t="s">
        <v>142</v>
      </c>
      <c r="G475" s="188" t="s">
        <v>1745</v>
      </c>
      <c r="H475" s="188" t="s">
        <v>1745</v>
      </c>
      <c r="I475" s="188">
        <v>2</v>
      </c>
      <c r="J475" s="188">
        <v>0</v>
      </c>
      <c r="K475" s="188" t="s">
        <v>1745</v>
      </c>
      <c r="L475" s="188"/>
      <c r="M475" s="189">
        <v>1</v>
      </c>
    </row>
    <row r="476" spans="1:13" ht="14.25" customHeight="1" x14ac:dyDescent="0.25">
      <c r="A476" s="190"/>
      <c r="B476" s="190"/>
      <c r="C476" s="188" t="s">
        <v>1749</v>
      </c>
      <c r="D476" s="188" t="s">
        <v>273</v>
      </c>
      <c r="E476" s="188" t="s">
        <v>1749</v>
      </c>
      <c r="F476" s="188" t="s">
        <v>142</v>
      </c>
      <c r="G476" s="188" t="s">
        <v>1745</v>
      </c>
      <c r="H476" s="188" t="s">
        <v>1745</v>
      </c>
      <c r="I476" s="188">
        <v>2</v>
      </c>
      <c r="J476" s="188">
        <v>0</v>
      </c>
      <c r="K476" s="188" t="s">
        <v>1745</v>
      </c>
      <c r="L476" s="188"/>
      <c r="M476" s="189">
        <v>1</v>
      </c>
    </row>
    <row r="477" spans="1:13" ht="14.25" customHeight="1" x14ac:dyDescent="0.25">
      <c r="A477" s="188">
        <v>90</v>
      </c>
      <c r="B477" s="188" t="s">
        <v>153</v>
      </c>
      <c r="C477" s="188" t="s">
        <v>1496</v>
      </c>
      <c r="D477" s="188" t="s">
        <v>493</v>
      </c>
      <c r="E477" s="188">
        <v>35</v>
      </c>
      <c r="F477" s="188" t="s">
        <v>142</v>
      </c>
      <c r="G477" s="188" t="s">
        <v>1745</v>
      </c>
      <c r="H477" s="188" t="s">
        <v>1745</v>
      </c>
      <c r="I477" s="188">
        <v>2</v>
      </c>
      <c r="J477" s="188">
        <v>0</v>
      </c>
      <c r="K477" s="188" t="s">
        <v>1745</v>
      </c>
      <c r="L477" s="188"/>
      <c r="M477" s="189">
        <v>1</v>
      </c>
    </row>
    <row r="478" spans="1:13" ht="14.25" customHeight="1" x14ac:dyDescent="0.25">
      <c r="A478" s="190"/>
      <c r="B478" s="190"/>
      <c r="C478" s="190"/>
      <c r="D478" s="188" t="s">
        <v>242</v>
      </c>
      <c r="E478" s="188">
        <v>65</v>
      </c>
      <c r="F478" s="188" t="s">
        <v>540</v>
      </c>
      <c r="G478" s="188" t="s">
        <v>1745</v>
      </c>
      <c r="H478" s="188" t="s">
        <v>1745</v>
      </c>
      <c r="I478" s="188">
        <v>2</v>
      </c>
      <c r="J478" s="188">
        <v>0</v>
      </c>
      <c r="K478" s="188" t="s">
        <v>1745</v>
      </c>
      <c r="L478" s="188"/>
      <c r="M478" s="189">
        <v>2</v>
      </c>
    </row>
    <row r="479" spans="1:13" ht="14.25" customHeight="1" x14ac:dyDescent="0.25">
      <c r="A479" s="190"/>
      <c r="B479" s="190"/>
      <c r="C479" s="190"/>
      <c r="D479" s="188" t="s">
        <v>162</v>
      </c>
      <c r="E479" s="188">
        <v>85</v>
      </c>
      <c r="F479" s="188" t="s">
        <v>540</v>
      </c>
      <c r="G479" s="188" t="s">
        <v>540</v>
      </c>
      <c r="H479" s="188" t="s">
        <v>1745</v>
      </c>
      <c r="I479" s="188">
        <v>2</v>
      </c>
      <c r="J479" s="188">
        <v>0</v>
      </c>
      <c r="K479" s="188" t="s">
        <v>1745</v>
      </c>
      <c r="L479" s="188"/>
      <c r="M479" s="189">
        <v>1</v>
      </c>
    </row>
    <row r="480" spans="1:13" ht="14.25" customHeight="1" x14ac:dyDescent="0.25">
      <c r="A480" s="190"/>
      <c r="B480" s="190"/>
      <c r="C480" s="188" t="s">
        <v>1572</v>
      </c>
      <c r="D480" s="188" t="s">
        <v>164</v>
      </c>
      <c r="E480" s="188">
        <v>39</v>
      </c>
      <c r="F480" s="188" t="s">
        <v>142</v>
      </c>
      <c r="G480" s="188" t="s">
        <v>1745</v>
      </c>
      <c r="H480" s="188" t="s">
        <v>1745</v>
      </c>
      <c r="I480" s="188">
        <v>2</v>
      </c>
      <c r="J480" s="188">
        <v>0</v>
      </c>
      <c r="K480" s="188" t="s">
        <v>1745</v>
      </c>
      <c r="L480" s="188"/>
      <c r="M480" s="189">
        <v>1</v>
      </c>
    </row>
    <row r="481" spans="1:13" ht="14.25" customHeight="1" x14ac:dyDescent="0.25">
      <c r="A481" s="190"/>
      <c r="B481" s="190"/>
      <c r="C481" s="190"/>
      <c r="D481" s="188" t="s">
        <v>401</v>
      </c>
      <c r="E481" s="188">
        <v>50</v>
      </c>
      <c r="F481" s="188" t="s">
        <v>540</v>
      </c>
      <c r="G481" s="188" t="s">
        <v>1745</v>
      </c>
      <c r="H481" s="188" t="s">
        <v>1745</v>
      </c>
      <c r="I481" s="188">
        <v>2</v>
      </c>
      <c r="J481" s="188">
        <v>0</v>
      </c>
      <c r="K481" s="188" t="s">
        <v>1745</v>
      </c>
      <c r="L481" s="188"/>
      <c r="M481" s="189">
        <v>2</v>
      </c>
    </row>
    <row r="482" spans="1:13" ht="14.25" customHeight="1" x14ac:dyDescent="0.25">
      <c r="A482" s="190"/>
      <c r="B482" s="190"/>
      <c r="C482" s="190"/>
      <c r="D482" s="188" t="s">
        <v>386</v>
      </c>
      <c r="E482" s="188">
        <v>70</v>
      </c>
      <c r="F482" s="188" t="s">
        <v>540</v>
      </c>
      <c r="G482" s="188" t="s">
        <v>154</v>
      </c>
      <c r="H482" s="188" t="s">
        <v>1745</v>
      </c>
      <c r="I482" s="188">
        <v>2</v>
      </c>
      <c r="J482" s="188">
        <v>0</v>
      </c>
      <c r="K482" s="188" t="s">
        <v>1745</v>
      </c>
      <c r="L482" s="188"/>
      <c r="M482" s="189">
        <v>1</v>
      </c>
    </row>
    <row r="483" spans="1:13" ht="14.25" customHeight="1" x14ac:dyDescent="0.25">
      <c r="A483" s="190"/>
      <c r="B483" s="190"/>
      <c r="C483" s="188" t="s">
        <v>1580</v>
      </c>
      <c r="D483" s="188" t="s">
        <v>1591</v>
      </c>
      <c r="E483" s="188">
        <v>120</v>
      </c>
      <c r="F483" s="188" t="s">
        <v>540</v>
      </c>
      <c r="G483" s="188" t="s">
        <v>540</v>
      </c>
      <c r="H483" s="188" t="s">
        <v>1745</v>
      </c>
      <c r="I483" s="188">
        <v>2</v>
      </c>
      <c r="J483" s="188">
        <v>0</v>
      </c>
      <c r="K483" s="188" t="s">
        <v>1745</v>
      </c>
      <c r="L483" s="188"/>
      <c r="M483" s="189">
        <v>1</v>
      </c>
    </row>
    <row r="484" spans="1:13" ht="14.25" customHeight="1" x14ac:dyDescent="0.25">
      <c r="A484" s="190"/>
      <c r="B484" s="190"/>
      <c r="C484" s="190"/>
      <c r="D484" s="188" t="s">
        <v>495</v>
      </c>
      <c r="E484" s="188">
        <v>40</v>
      </c>
      <c r="F484" s="188" t="s">
        <v>142</v>
      </c>
      <c r="G484" s="188" t="s">
        <v>1745</v>
      </c>
      <c r="H484" s="188" t="s">
        <v>1745</v>
      </c>
      <c r="I484" s="188">
        <v>2</v>
      </c>
      <c r="J484" s="188">
        <v>0</v>
      </c>
      <c r="K484" s="188" t="s">
        <v>1745</v>
      </c>
      <c r="L484" s="188"/>
      <c r="M484" s="189">
        <v>1</v>
      </c>
    </row>
    <row r="485" spans="1:13" ht="14.25" customHeight="1" x14ac:dyDescent="0.25">
      <c r="A485" s="190"/>
      <c r="B485" s="190"/>
      <c r="C485" s="190"/>
      <c r="D485" s="188" t="s">
        <v>324</v>
      </c>
      <c r="E485" s="188">
        <v>60</v>
      </c>
      <c r="F485" s="188" t="s">
        <v>540</v>
      </c>
      <c r="G485" s="188" t="s">
        <v>1745</v>
      </c>
      <c r="H485" s="188" t="s">
        <v>1745</v>
      </c>
      <c r="I485" s="188">
        <v>2</v>
      </c>
      <c r="J485" s="188">
        <v>0</v>
      </c>
      <c r="K485" s="188" t="s">
        <v>1745</v>
      </c>
      <c r="L485" s="188"/>
      <c r="M485" s="189">
        <v>1</v>
      </c>
    </row>
    <row r="486" spans="1:13" ht="14.25" customHeight="1" x14ac:dyDescent="0.25">
      <c r="A486" s="190"/>
      <c r="B486" s="190"/>
      <c r="C486" s="188" t="s">
        <v>1749</v>
      </c>
      <c r="D486" s="188">
        <v>0</v>
      </c>
      <c r="E486" s="188" t="s">
        <v>1749</v>
      </c>
      <c r="F486" s="188" t="s">
        <v>540</v>
      </c>
      <c r="G486" s="188" t="s">
        <v>1745</v>
      </c>
      <c r="H486" s="188" t="s">
        <v>1745</v>
      </c>
      <c r="I486" s="188">
        <v>0</v>
      </c>
      <c r="J486" s="188">
        <v>0</v>
      </c>
      <c r="K486" s="188" t="s">
        <v>1745</v>
      </c>
      <c r="L486" s="188"/>
      <c r="M486" s="189">
        <v>9</v>
      </c>
    </row>
    <row r="487" spans="1:13" ht="14.25" customHeight="1" x14ac:dyDescent="0.25">
      <c r="A487" s="190"/>
      <c r="B487" s="190"/>
      <c r="C487" s="190"/>
      <c r="D487" s="190"/>
      <c r="E487" s="190"/>
      <c r="F487" s="188" t="s">
        <v>178</v>
      </c>
      <c r="G487" s="188" t="s">
        <v>1745</v>
      </c>
      <c r="H487" s="188" t="s">
        <v>1745</v>
      </c>
      <c r="I487" s="188">
        <v>0</v>
      </c>
      <c r="J487" s="188">
        <v>4</v>
      </c>
      <c r="K487" s="188" t="s">
        <v>1745</v>
      </c>
      <c r="L487" s="188"/>
      <c r="M487" s="189">
        <v>3</v>
      </c>
    </row>
    <row r="488" spans="1:13" ht="14.25" customHeight="1" x14ac:dyDescent="0.25">
      <c r="A488" s="190"/>
      <c r="B488" s="190"/>
      <c r="C488" s="190"/>
      <c r="D488" s="190"/>
      <c r="E488" s="190"/>
      <c r="F488" s="190"/>
      <c r="G488" s="190"/>
      <c r="H488" s="190"/>
      <c r="I488" s="188">
        <v>2</v>
      </c>
      <c r="J488" s="188">
        <v>0</v>
      </c>
      <c r="K488" s="188" t="s">
        <v>1745</v>
      </c>
      <c r="L488" s="188"/>
      <c r="M488" s="189">
        <v>3</v>
      </c>
    </row>
    <row r="489" spans="1:13" ht="14.25" customHeight="1" x14ac:dyDescent="0.25">
      <c r="A489" s="190"/>
      <c r="B489" s="190"/>
      <c r="C489" s="190"/>
      <c r="D489" s="188" t="s">
        <v>255</v>
      </c>
      <c r="E489" s="188" t="s">
        <v>1749</v>
      </c>
      <c r="F489" s="188" t="s">
        <v>540</v>
      </c>
      <c r="G489" s="188" t="s">
        <v>1745</v>
      </c>
      <c r="H489" s="188" t="s">
        <v>1745</v>
      </c>
      <c r="I489" s="188">
        <v>2</v>
      </c>
      <c r="J489" s="188">
        <v>0</v>
      </c>
      <c r="K489" s="188" t="s">
        <v>1745</v>
      </c>
      <c r="L489" s="188"/>
      <c r="M489" s="189">
        <v>1</v>
      </c>
    </row>
    <row r="490" spans="1:13" ht="14.25" customHeight="1" x14ac:dyDescent="0.25">
      <c r="A490" s="190"/>
      <c r="B490" s="188" t="s">
        <v>160</v>
      </c>
      <c r="C490" s="188" t="s">
        <v>1496</v>
      </c>
      <c r="D490" s="188" t="s">
        <v>268</v>
      </c>
      <c r="E490" s="188">
        <v>28</v>
      </c>
      <c r="F490" s="188" t="s">
        <v>142</v>
      </c>
      <c r="G490" s="188" t="s">
        <v>1745</v>
      </c>
      <c r="H490" s="188" t="s">
        <v>1745</v>
      </c>
      <c r="I490" s="188">
        <v>0</v>
      </c>
      <c r="J490" s="188">
        <v>0</v>
      </c>
      <c r="K490" s="188" t="s">
        <v>1745</v>
      </c>
      <c r="L490" s="188"/>
      <c r="M490" s="189">
        <v>2</v>
      </c>
    </row>
    <row r="491" spans="1:13" ht="14.25" customHeight="1" x14ac:dyDescent="0.25">
      <c r="A491" s="190"/>
      <c r="B491" s="190"/>
      <c r="C491" s="190"/>
      <c r="D491" s="188" t="s">
        <v>493</v>
      </c>
      <c r="E491" s="188">
        <v>35</v>
      </c>
      <c r="F491" s="188" t="s">
        <v>540</v>
      </c>
      <c r="G491" s="188" t="s">
        <v>1745</v>
      </c>
      <c r="H491" s="188" t="s">
        <v>1745</v>
      </c>
      <c r="I491" s="188">
        <v>8</v>
      </c>
      <c r="J491" s="188">
        <v>0</v>
      </c>
      <c r="K491" s="188" t="s">
        <v>1745</v>
      </c>
      <c r="L491" s="188"/>
      <c r="M491" s="189">
        <v>1</v>
      </c>
    </row>
    <row r="492" spans="1:13" ht="14.25" customHeight="1" x14ac:dyDescent="0.25">
      <c r="A492" s="190"/>
      <c r="B492" s="190"/>
      <c r="C492" s="190"/>
      <c r="D492" s="188" t="s">
        <v>259</v>
      </c>
      <c r="E492" s="188">
        <v>44</v>
      </c>
      <c r="F492" s="188" t="s">
        <v>178</v>
      </c>
      <c r="G492" s="188" t="s">
        <v>1745</v>
      </c>
      <c r="H492" s="188" t="s">
        <v>1745</v>
      </c>
      <c r="I492" s="188">
        <v>2</v>
      </c>
      <c r="J492" s="188">
        <v>0</v>
      </c>
      <c r="K492" s="188" t="s">
        <v>1745</v>
      </c>
      <c r="L492" s="188"/>
      <c r="M492" s="189">
        <v>1</v>
      </c>
    </row>
    <row r="493" spans="1:13" ht="14.25" customHeight="1" x14ac:dyDescent="0.25">
      <c r="A493" s="190"/>
      <c r="B493" s="190"/>
      <c r="C493" s="190"/>
      <c r="D493" s="188" t="s">
        <v>242</v>
      </c>
      <c r="E493" s="188">
        <v>65</v>
      </c>
      <c r="F493" s="188" t="s">
        <v>142</v>
      </c>
      <c r="G493" s="188" t="s">
        <v>178</v>
      </c>
      <c r="H493" s="188" t="s">
        <v>1745</v>
      </c>
      <c r="I493" s="188">
        <v>2</v>
      </c>
      <c r="J493" s="188">
        <v>0</v>
      </c>
      <c r="K493" s="188" t="s">
        <v>1745</v>
      </c>
      <c r="L493" s="188"/>
      <c r="M493" s="189">
        <v>1</v>
      </c>
    </row>
    <row r="494" spans="1:13" ht="14.25" customHeight="1" x14ac:dyDescent="0.25">
      <c r="A494" s="190"/>
      <c r="B494" s="190"/>
      <c r="C494" s="188" t="s">
        <v>1572</v>
      </c>
      <c r="D494" s="188" t="s">
        <v>271</v>
      </c>
      <c r="E494" s="188">
        <v>22.5</v>
      </c>
      <c r="F494" s="188" t="s">
        <v>142</v>
      </c>
      <c r="G494" s="188" t="s">
        <v>1745</v>
      </c>
      <c r="H494" s="188" t="s">
        <v>1745</v>
      </c>
      <c r="I494" s="188">
        <v>0</v>
      </c>
      <c r="J494" s="188">
        <v>0</v>
      </c>
      <c r="K494" s="188" t="s">
        <v>1745</v>
      </c>
      <c r="L494" s="188"/>
      <c r="M494" s="189">
        <v>1</v>
      </c>
    </row>
    <row r="495" spans="1:13" ht="14.25" customHeight="1" x14ac:dyDescent="0.25">
      <c r="A495" s="190"/>
      <c r="B495" s="190"/>
      <c r="C495" s="190"/>
      <c r="D495" s="188" t="s">
        <v>494</v>
      </c>
      <c r="E495" s="188">
        <v>31</v>
      </c>
      <c r="F495" s="188" t="s">
        <v>540</v>
      </c>
      <c r="G495" s="188" t="s">
        <v>1745</v>
      </c>
      <c r="H495" s="188" t="s">
        <v>1745</v>
      </c>
      <c r="I495" s="188">
        <v>8</v>
      </c>
      <c r="J495" s="188">
        <v>0</v>
      </c>
      <c r="K495" s="188" t="s">
        <v>1745</v>
      </c>
      <c r="L495" s="188"/>
      <c r="M495" s="189">
        <v>1</v>
      </c>
    </row>
    <row r="496" spans="1:13" ht="14.25" customHeight="1" x14ac:dyDescent="0.25">
      <c r="A496" s="190"/>
      <c r="B496" s="190"/>
      <c r="C496" s="190"/>
      <c r="D496" s="190"/>
      <c r="E496" s="190"/>
      <c r="F496" s="188" t="s">
        <v>142</v>
      </c>
      <c r="G496" s="188" t="s">
        <v>1745</v>
      </c>
      <c r="H496" s="188" t="s">
        <v>1745</v>
      </c>
      <c r="I496" s="188">
        <v>0</v>
      </c>
      <c r="J496" s="188">
        <v>0</v>
      </c>
      <c r="K496" s="188" t="s">
        <v>1745</v>
      </c>
      <c r="L496" s="188"/>
      <c r="M496" s="189">
        <v>1</v>
      </c>
    </row>
    <row r="497" spans="1:13" ht="14.25" customHeight="1" x14ac:dyDescent="0.25">
      <c r="A497" s="190"/>
      <c r="B497" s="190"/>
      <c r="C497" s="190"/>
      <c r="D497" s="188" t="s">
        <v>164</v>
      </c>
      <c r="E497" s="188">
        <v>39</v>
      </c>
      <c r="F497" s="188" t="s">
        <v>178</v>
      </c>
      <c r="G497" s="188" t="s">
        <v>1745</v>
      </c>
      <c r="H497" s="188" t="s">
        <v>1745</v>
      </c>
      <c r="I497" s="188">
        <v>2</v>
      </c>
      <c r="J497" s="188">
        <v>0</v>
      </c>
      <c r="K497" s="188" t="s">
        <v>1745</v>
      </c>
      <c r="L497" s="188"/>
      <c r="M497" s="189">
        <v>1</v>
      </c>
    </row>
    <row r="498" spans="1:13" ht="14.25" customHeight="1" x14ac:dyDescent="0.25">
      <c r="A498" s="190"/>
      <c r="B498" s="190"/>
      <c r="C498" s="190"/>
      <c r="D498" s="188" t="s">
        <v>386</v>
      </c>
      <c r="E498" s="188">
        <v>70</v>
      </c>
      <c r="F498" s="188" t="s">
        <v>142</v>
      </c>
      <c r="G498" s="188" t="s">
        <v>178</v>
      </c>
      <c r="H498" s="188" t="s">
        <v>1745</v>
      </c>
      <c r="I498" s="188">
        <v>2</v>
      </c>
      <c r="J498" s="188">
        <v>0</v>
      </c>
      <c r="K498" s="188" t="s">
        <v>1745</v>
      </c>
      <c r="L498" s="188"/>
      <c r="M498" s="189">
        <v>1</v>
      </c>
    </row>
    <row r="499" spans="1:13" ht="14.25" customHeight="1" x14ac:dyDescent="0.25">
      <c r="A499" s="190"/>
      <c r="B499" s="190"/>
      <c r="C499" s="188" t="s">
        <v>1580</v>
      </c>
      <c r="D499" s="188" t="s">
        <v>477</v>
      </c>
      <c r="E499" s="188">
        <v>30</v>
      </c>
      <c r="F499" s="188" t="s">
        <v>540</v>
      </c>
      <c r="G499" s="188" t="s">
        <v>1745</v>
      </c>
      <c r="H499" s="188" t="s">
        <v>1745</v>
      </c>
      <c r="I499" s="188">
        <v>8</v>
      </c>
      <c r="J499" s="188">
        <v>0</v>
      </c>
      <c r="K499" s="188" t="s">
        <v>1745</v>
      </c>
      <c r="L499" s="188"/>
      <c r="M499" s="189">
        <v>1</v>
      </c>
    </row>
    <row r="500" spans="1:13" ht="14.25" customHeight="1" x14ac:dyDescent="0.25">
      <c r="A500" s="190"/>
      <c r="B500" s="190"/>
      <c r="C500" s="190"/>
      <c r="D500" s="190"/>
      <c r="E500" s="190"/>
      <c r="F500" s="188" t="s">
        <v>142</v>
      </c>
      <c r="G500" s="188" t="s">
        <v>1745</v>
      </c>
      <c r="H500" s="188" t="s">
        <v>1745</v>
      </c>
      <c r="I500" s="188">
        <v>0</v>
      </c>
      <c r="J500" s="188">
        <v>0</v>
      </c>
      <c r="K500" s="188" t="s">
        <v>1745</v>
      </c>
      <c r="L500" s="188"/>
      <c r="M500" s="189">
        <v>2</v>
      </c>
    </row>
    <row r="501" spans="1:13" ht="14.25" customHeight="1" x14ac:dyDescent="0.25">
      <c r="A501" s="190"/>
      <c r="B501" s="190"/>
      <c r="C501" s="190"/>
      <c r="D501" s="188" t="s">
        <v>165</v>
      </c>
      <c r="E501" s="188">
        <v>50</v>
      </c>
      <c r="F501" s="188" t="s">
        <v>178</v>
      </c>
      <c r="G501" s="188" t="s">
        <v>142</v>
      </c>
      <c r="H501" s="188" t="s">
        <v>1745</v>
      </c>
      <c r="I501" s="188">
        <v>2</v>
      </c>
      <c r="J501" s="188">
        <v>0</v>
      </c>
      <c r="K501" s="188" t="s">
        <v>1745</v>
      </c>
      <c r="L501" s="188"/>
      <c r="M501" s="189">
        <v>1</v>
      </c>
    </row>
    <row r="502" spans="1:13" ht="14.25" customHeight="1" x14ac:dyDescent="0.25">
      <c r="A502" s="190"/>
      <c r="B502" s="190"/>
      <c r="C502" s="190"/>
      <c r="D502" s="188" t="s">
        <v>1584</v>
      </c>
      <c r="E502" s="188">
        <v>68</v>
      </c>
      <c r="F502" s="188" t="s">
        <v>142</v>
      </c>
      <c r="G502" s="188" t="s">
        <v>154</v>
      </c>
      <c r="H502" s="188" t="s">
        <v>1745</v>
      </c>
      <c r="I502" s="188">
        <v>2</v>
      </c>
      <c r="J502" s="188">
        <v>0</v>
      </c>
      <c r="K502" s="188" t="s">
        <v>1745</v>
      </c>
      <c r="L502" s="188"/>
      <c r="M502" s="189">
        <v>1</v>
      </c>
    </row>
    <row r="503" spans="1:13" ht="14.25" customHeight="1" x14ac:dyDescent="0.25">
      <c r="A503" s="190"/>
      <c r="B503" s="190"/>
      <c r="C503" s="188" t="s">
        <v>1749</v>
      </c>
      <c r="D503" s="188">
        <v>0</v>
      </c>
      <c r="E503" s="188">
        <v>0</v>
      </c>
      <c r="F503" s="188" t="s">
        <v>142</v>
      </c>
      <c r="G503" s="188" t="s">
        <v>1745</v>
      </c>
      <c r="H503" s="188" t="s">
        <v>1745</v>
      </c>
      <c r="I503" s="188">
        <v>4</v>
      </c>
      <c r="J503" s="188">
        <v>0</v>
      </c>
      <c r="K503" s="188" t="s">
        <v>1745</v>
      </c>
      <c r="L503" s="188"/>
      <c r="M503" s="189">
        <v>2</v>
      </c>
    </row>
    <row r="504" spans="1:13" ht="14.25" customHeight="1" x14ac:dyDescent="0.25">
      <c r="A504" s="190"/>
      <c r="B504" s="190"/>
      <c r="C504" s="190"/>
      <c r="D504" s="190"/>
      <c r="E504" s="190"/>
      <c r="F504" s="190"/>
      <c r="G504" s="188" t="s">
        <v>178</v>
      </c>
      <c r="H504" s="188" t="s">
        <v>1745</v>
      </c>
      <c r="I504" s="188">
        <v>4</v>
      </c>
      <c r="J504" s="188">
        <v>0</v>
      </c>
      <c r="K504" s="188" t="s">
        <v>1745</v>
      </c>
      <c r="L504" s="188"/>
      <c r="M504" s="189">
        <v>1</v>
      </c>
    </row>
    <row r="505" spans="1:13" ht="14.25" customHeight="1" x14ac:dyDescent="0.25">
      <c r="A505" s="190"/>
      <c r="B505" s="190"/>
      <c r="C505" s="190"/>
      <c r="D505" s="190"/>
      <c r="E505" s="188" t="s">
        <v>1749</v>
      </c>
      <c r="F505" s="188" t="s">
        <v>501</v>
      </c>
      <c r="G505" s="188" t="s">
        <v>1745</v>
      </c>
      <c r="H505" s="188" t="s">
        <v>1745</v>
      </c>
      <c r="I505" s="188">
        <v>0</v>
      </c>
      <c r="J505" s="188">
        <v>0</v>
      </c>
      <c r="K505" s="188" t="s">
        <v>1745</v>
      </c>
      <c r="L505" s="188"/>
      <c r="M505" s="189">
        <v>3</v>
      </c>
    </row>
    <row r="506" spans="1:13" ht="14.25" customHeight="1" x14ac:dyDescent="0.25">
      <c r="A506" s="190"/>
      <c r="B506" s="190"/>
      <c r="C506" s="190"/>
      <c r="D506" s="190"/>
      <c r="E506" s="190"/>
      <c r="F506" s="188" t="s">
        <v>540</v>
      </c>
      <c r="G506" s="188" t="s">
        <v>1745</v>
      </c>
      <c r="H506" s="188" t="s">
        <v>1745</v>
      </c>
      <c r="I506" s="188">
        <v>0</v>
      </c>
      <c r="J506" s="188">
        <v>0</v>
      </c>
      <c r="K506" s="188" t="s">
        <v>1745</v>
      </c>
      <c r="L506" s="188"/>
      <c r="M506" s="189">
        <v>3</v>
      </c>
    </row>
    <row r="507" spans="1:13" ht="14.25" customHeight="1" x14ac:dyDescent="0.25">
      <c r="A507" s="190"/>
      <c r="B507" s="190"/>
      <c r="C507" s="190"/>
      <c r="D507" s="190"/>
      <c r="E507" s="190"/>
      <c r="F507" s="190"/>
      <c r="G507" s="190"/>
      <c r="H507" s="190"/>
      <c r="I507" s="188">
        <v>2</v>
      </c>
      <c r="J507" s="188">
        <v>0</v>
      </c>
      <c r="K507" s="188" t="s">
        <v>1745</v>
      </c>
      <c r="L507" s="188"/>
      <c r="M507" s="189">
        <v>3</v>
      </c>
    </row>
    <row r="508" spans="1:13" ht="14.25" customHeight="1" x14ac:dyDescent="0.25">
      <c r="A508" s="190"/>
      <c r="B508" s="190"/>
      <c r="C508" s="190"/>
      <c r="D508" s="190"/>
      <c r="E508" s="190"/>
      <c r="F508" s="188" t="s">
        <v>142</v>
      </c>
      <c r="G508" s="188" t="s">
        <v>1745</v>
      </c>
      <c r="H508" s="188" t="s">
        <v>1745</v>
      </c>
      <c r="I508" s="188">
        <v>2</v>
      </c>
      <c r="J508" s="188">
        <v>0</v>
      </c>
      <c r="K508" s="188" t="s">
        <v>1745</v>
      </c>
      <c r="L508" s="188"/>
      <c r="M508" s="189">
        <v>1</v>
      </c>
    </row>
    <row r="509" spans="1:13" ht="14.25" customHeight="1" x14ac:dyDescent="0.25">
      <c r="A509" s="190"/>
      <c r="B509" s="190"/>
      <c r="C509" s="190"/>
      <c r="D509" s="190"/>
      <c r="E509" s="190"/>
      <c r="F509" s="190"/>
      <c r="G509" s="188" t="s">
        <v>142</v>
      </c>
      <c r="H509" s="188" t="s">
        <v>1745</v>
      </c>
      <c r="I509" s="188">
        <v>2</v>
      </c>
      <c r="J509" s="188">
        <v>0</v>
      </c>
      <c r="K509" s="188" t="s">
        <v>1745</v>
      </c>
      <c r="L509" s="188"/>
      <c r="M509" s="189">
        <v>1</v>
      </c>
    </row>
    <row r="510" spans="1:13" ht="14.25" customHeight="1" x14ac:dyDescent="0.25">
      <c r="A510" s="190"/>
      <c r="B510" s="190"/>
      <c r="C510" s="190"/>
      <c r="D510" s="190"/>
      <c r="E510" s="190"/>
      <c r="F510" s="190"/>
      <c r="G510" s="188" t="s">
        <v>178</v>
      </c>
      <c r="H510" s="188" t="s">
        <v>1745</v>
      </c>
      <c r="I510" s="188">
        <v>2</v>
      </c>
      <c r="J510" s="188">
        <v>0</v>
      </c>
      <c r="K510" s="188" t="s">
        <v>1745</v>
      </c>
      <c r="L510" s="188"/>
      <c r="M510" s="189">
        <v>1</v>
      </c>
    </row>
    <row r="511" spans="1:13" ht="14.25" customHeight="1" x14ac:dyDescent="0.25">
      <c r="A511" s="190"/>
      <c r="B511" s="190"/>
      <c r="C511" s="190"/>
      <c r="D511" s="190"/>
      <c r="E511" s="190"/>
      <c r="F511" s="188" t="s">
        <v>178</v>
      </c>
      <c r="G511" s="188" t="s">
        <v>1745</v>
      </c>
      <c r="H511" s="188" t="s">
        <v>1745</v>
      </c>
      <c r="I511" s="188">
        <v>0</v>
      </c>
      <c r="J511" s="188">
        <v>0</v>
      </c>
      <c r="K511" s="188" t="s">
        <v>1745</v>
      </c>
      <c r="L511" s="188"/>
      <c r="M511" s="189">
        <v>3</v>
      </c>
    </row>
    <row r="512" spans="1:13" ht="14.25" customHeight="1" x14ac:dyDescent="0.25">
      <c r="A512" s="190"/>
      <c r="B512" s="188" t="s">
        <v>157</v>
      </c>
      <c r="C512" s="188" t="s">
        <v>1496</v>
      </c>
      <c r="D512" s="188" t="s">
        <v>493</v>
      </c>
      <c r="E512" s="188">
        <v>35</v>
      </c>
      <c r="F512" s="188" t="s">
        <v>178</v>
      </c>
      <c r="G512" s="188" t="s">
        <v>142</v>
      </c>
      <c r="H512" s="188" t="s">
        <v>1745</v>
      </c>
      <c r="I512" s="188">
        <v>2</v>
      </c>
      <c r="J512" s="188">
        <v>0</v>
      </c>
      <c r="K512" s="188" t="s">
        <v>1745</v>
      </c>
      <c r="L512" s="188"/>
      <c r="M512" s="189">
        <v>1</v>
      </c>
    </row>
    <row r="513" spans="1:13" ht="14.25" customHeight="1" x14ac:dyDescent="0.25">
      <c r="A513" s="190"/>
      <c r="B513" s="190"/>
      <c r="C513" s="190"/>
      <c r="D513" s="188" t="s">
        <v>259</v>
      </c>
      <c r="E513" s="188">
        <v>44</v>
      </c>
      <c r="F513" s="188" t="s">
        <v>178</v>
      </c>
      <c r="G513" s="188" t="s">
        <v>1745</v>
      </c>
      <c r="H513" s="188" t="s">
        <v>1745</v>
      </c>
      <c r="I513" s="188">
        <v>4</v>
      </c>
      <c r="J513" s="188">
        <v>0</v>
      </c>
      <c r="K513" s="188" t="s">
        <v>1745</v>
      </c>
      <c r="L513" s="188"/>
      <c r="M513" s="189">
        <v>1</v>
      </c>
    </row>
    <row r="514" spans="1:13" ht="14.25" customHeight="1" x14ac:dyDescent="0.25">
      <c r="A514" s="190"/>
      <c r="B514" s="190"/>
      <c r="C514" s="188" t="s">
        <v>1572</v>
      </c>
      <c r="D514" s="188" t="s">
        <v>164</v>
      </c>
      <c r="E514" s="188">
        <v>39</v>
      </c>
      <c r="F514" s="188" t="s">
        <v>178</v>
      </c>
      <c r="G514" s="188" t="s">
        <v>142</v>
      </c>
      <c r="H514" s="188" t="s">
        <v>1745</v>
      </c>
      <c r="I514" s="188">
        <v>2</v>
      </c>
      <c r="J514" s="188">
        <v>0</v>
      </c>
      <c r="K514" s="188" t="s">
        <v>1745</v>
      </c>
      <c r="L514" s="188"/>
      <c r="M514" s="189">
        <v>1</v>
      </c>
    </row>
    <row r="515" spans="1:13" ht="14.25" customHeight="1" x14ac:dyDescent="0.25">
      <c r="A515" s="190"/>
      <c r="B515" s="190"/>
      <c r="C515" s="190"/>
      <c r="D515" s="190"/>
      <c r="E515" s="190"/>
      <c r="F515" s="190"/>
      <c r="G515" s="190"/>
      <c r="H515" s="190"/>
      <c r="I515" s="188">
        <v>4</v>
      </c>
      <c r="J515" s="188">
        <v>0</v>
      </c>
      <c r="K515" s="188" t="s">
        <v>1745</v>
      </c>
      <c r="L515" s="188"/>
      <c r="M515" s="189">
        <v>1</v>
      </c>
    </row>
    <row r="516" spans="1:13" ht="14.25" customHeight="1" x14ac:dyDescent="0.25">
      <c r="A516" s="190"/>
      <c r="B516" s="190"/>
      <c r="C516" s="188" t="s">
        <v>1580</v>
      </c>
      <c r="D516" s="188" t="s">
        <v>477</v>
      </c>
      <c r="E516" s="188">
        <v>30</v>
      </c>
      <c r="F516" s="188" t="s">
        <v>178</v>
      </c>
      <c r="G516" s="188" t="s">
        <v>142</v>
      </c>
      <c r="H516" s="188" t="s">
        <v>1745</v>
      </c>
      <c r="I516" s="188">
        <v>4</v>
      </c>
      <c r="J516" s="188">
        <v>0</v>
      </c>
      <c r="K516" s="188" t="s">
        <v>1745</v>
      </c>
      <c r="L516" s="188"/>
      <c r="M516" s="189">
        <v>1</v>
      </c>
    </row>
    <row r="517" spans="1:13" ht="14.25" customHeight="1" x14ac:dyDescent="0.25">
      <c r="A517" s="190"/>
      <c r="B517" s="190"/>
      <c r="C517" s="190"/>
      <c r="D517" s="188" t="s">
        <v>495</v>
      </c>
      <c r="E517" s="188">
        <v>40</v>
      </c>
      <c r="F517" s="188" t="s">
        <v>178</v>
      </c>
      <c r="G517" s="188" t="s">
        <v>142</v>
      </c>
      <c r="H517" s="188" t="s">
        <v>1745</v>
      </c>
      <c r="I517" s="188">
        <v>2</v>
      </c>
      <c r="J517" s="188">
        <v>0</v>
      </c>
      <c r="K517" s="188" t="s">
        <v>1745</v>
      </c>
      <c r="L517" s="188"/>
      <c r="M517" s="189">
        <v>1</v>
      </c>
    </row>
    <row r="518" spans="1:13" ht="14.25" customHeight="1" x14ac:dyDescent="0.25">
      <c r="A518" s="190"/>
      <c r="B518" s="190"/>
      <c r="C518" s="188" t="s">
        <v>1749</v>
      </c>
      <c r="D518" s="188">
        <v>0</v>
      </c>
      <c r="E518" s="188">
        <v>0</v>
      </c>
      <c r="F518" s="188" t="s">
        <v>142</v>
      </c>
      <c r="G518" s="188" t="s">
        <v>1745</v>
      </c>
      <c r="H518" s="188" t="s">
        <v>1745</v>
      </c>
      <c r="I518" s="188">
        <v>0</v>
      </c>
      <c r="J518" s="188">
        <v>0</v>
      </c>
      <c r="K518" s="188" t="s">
        <v>1745</v>
      </c>
      <c r="L518" s="188"/>
      <c r="M518" s="189">
        <v>3</v>
      </c>
    </row>
    <row r="519" spans="1:13" ht="14.25" customHeight="1" x14ac:dyDescent="0.25">
      <c r="A519" s="190"/>
      <c r="B519" s="188" t="s">
        <v>135</v>
      </c>
      <c r="C519" s="188" t="s">
        <v>1749</v>
      </c>
      <c r="D519" s="188">
        <v>0</v>
      </c>
      <c r="E519" s="188">
        <v>0</v>
      </c>
      <c r="F519" s="188" t="s">
        <v>540</v>
      </c>
      <c r="G519" s="188" t="s">
        <v>1745</v>
      </c>
      <c r="H519" s="188" t="s">
        <v>1745</v>
      </c>
      <c r="I519" s="188">
        <v>2</v>
      </c>
      <c r="J519" s="188">
        <v>0</v>
      </c>
      <c r="K519" s="188" t="s">
        <v>1745</v>
      </c>
      <c r="L519" s="188"/>
      <c r="M519" s="189">
        <v>3</v>
      </c>
    </row>
    <row r="520" spans="1:13" ht="14.25" customHeight="1" x14ac:dyDescent="0.25">
      <c r="A520" s="188">
        <v>96</v>
      </c>
      <c r="B520" s="188" t="s">
        <v>136</v>
      </c>
      <c r="C520" s="188" t="s">
        <v>1496</v>
      </c>
      <c r="D520" s="188" t="s">
        <v>487</v>
      </c>
      <c r="E520" s="188">
        <v>17</v>
      </c>
      <c r="F520" s="188" t="s">
        <v>540</v>
      </c>
      <c r="G520" s="188" t="s">
        <v>1745</v>
      </c>
      <c r="H520" s="188" t="s">
        <v>1745</v>
      </c>
      <c r="I520" s="188">
        <v>2</v>
      </c>
      <c r="J520" s="188">
        <v>0</v>
      </c>
      <c r="K520" s="188" t="s">
        <v>1745</v>
      </c>
      <c r="L520" s="188"/>
      <c r="M520" s="189">
        <v>1</v>
      </c>
    </row>
    <row r="521" spans="1:13" ht="14.25" customHeight="1" x14ac:dyDescent="0.25">
      <c r="A521" s="190"/>
      <c r="B521" s="190"/>
      <c r="C521" s="188" t="s">
        <v>1572</v>
      </c>
      <c r="D521" s="188" t="s">
        <v>271</v>
      </c>
      <c r="E521" s="188">
        <v>22.5</v>
      </c>
      <c r="F521" s="188" t="s">
        <v>540</v>
      </c>
      <c r="G521" s="188" t="s">
        <v>1745</v>
      </c>
      <c r="H521" s="188" t="s">
        <v>1745</v>
      </c>
      <c r="I521" s="188">
        <v>2</v>
      </c>
      <c r="J521" s="188">
        <v>0</v>
      </c>
      <c r="K521" s="188" t="s">
        <v>1745</v>
      </c>
      <c r="L521" s="188"/>
      <c r="M521" s="189">
        <v>1</v>
      </c>
    </row>
    <row r="522" spans="1:13" ht="14.25" customHeight="1" x14ac:dyDescent="0.25">
      <c r="A522" s="190"/>
      <c r="B522" s="190"/>
      <c r="C522" s="188" t="s">
        <v>1580</v>
      </c>
      <c r="D522" s="188" t="s">
        <v>477</v>
      </c>
      <c r="E522" s="188">
        <v>30</v>
      </c>
      <c r="F522" s="188" t="s">
        <v>540</v>
      </c>
      <c r="G522" s="188" t="s">
        <v>1745</v>
      </c>
      <c r="H522" s="188" t="s">
        <v>1745</v>
      </c>
      <c r="I522" s="188">
        <v>2</v>
      </c>
      <c r="J522" s="188">
        <v>0</v>
      </c>
      <c r="K522" s="188" t="s">
        <v>1745</v>
      </c>
      <c r="L522" s="188"/>
      <c r="M522" s="189">
        <v>1</v>
      </c>
    </row>
    <row r="523" spans="1:13" ht="14.25" customHeight="1" x14ac:dyDescent="0.25">
      <c r="A523" s="190"/>
      <c r="B523" s="190"/>
      <c r="C523" s="188" t="s">
        <v>1749</v>
      </c>
      <c r="D523" s="188">
        <v>0</v>
      </c>
      <c r="E523" s="188" t="s">
        <v>1749</v>
      </c>
      <c r="F523" s="188" t="s">
        <v>178</v>
      </c>
      <c r="G523" s="188" t="s">
        <v>1745</v>
      </c>
      <c r="H523" s="188" t="s">
        <v>1745</v>
      </c>
      <c r="I523" s="188">
        <v>2</v>
      </c>
      <c r="J523" s="188">
        <v>2</v>
      </c>
      <c r="K523" s="188" t="s">
        <v>1745</v>
      </c>
      <c r="L523" s="188"/>
      <c r="M523" s="189">
        <v>3</v>
      </c>
    </row>
    <row r="524" spans="1:13" ht="14.25" customHeight="1" x14ac:dyDescent="0.25">
      <c r="A524" s="190"/>
      <c r="B524" s="188" t="s">
        <v>205</v>
      </c>
      <c r="C524" s="188" t="s">
        <v>1496</v>
      </c>
      <c r="D524" s="188" t="s">
        <v>395</v>
      </c>
      <c r="E524" s="188">
        <v>52</v>
      </c>
      <c r="F524" s="188" t="s">
        <v>154</v>
      </c>
      <c r="G524" s="188" t="s">
        <v>1745</v>
      </c>
      <c r="H524" s="188" t="s">
        <v>1745</v>
      </c>
      <c r="I524" s="188">
        <v>0</v>
      </c>
      <c r="J524" s="188">
        <v>0</v>
      </c>
      <c r="K524" s="188" t="s">
        <v>1745</v>
      </c>
      <c r="L524" s="188"/>
      <c r="M524" s="189">
        <v>1</v>
      </c>
    </row>
    <row r="525" spans="1:13" ht="14.25" customHeight="1" x14ac:dyDescent="0.25">
      <c r="A525" s="190"/>
      <c r="B525" s="190"/>
      <c r="C525" s="188" t="s">
        <v>1572</v>
      </c>
      <c r="D525" s="188" t="s">
        <v>401</v>
      </c>
      <c r="E525" s="188">
        <v>50</v>
      </c>
      <c r="F525" s="188" t="s">
        <v>154</v>
      </c>
      <c r="G525" s="188" t="s">
        <v>1745</v>
      </c>
      <c r="H525" s="188" t="s">
        <v>1745</v>
      </c>
      <c r="I525" s="188">
        <v>0</v>
      </c>
      <c r="J525" s="188">
        <v>0</v>
      </c>
      <c r="K525" s="188" t="s">
        <v>1745</v>
      </c>
      <c r="L525" s="188"/>
      <c r="M525" s="189">
        <v>1</v>
      </c>
    </row>
    <row r="526" spans="1:13" ht="14.25" customHeight="1" x14ac:dyDescent="0.25">
      <c r="A526" s="190"/>
      <c r="B526" s="190"/>
      <c r="C526" s="188" t="s">
        <v>1580</v>
      </c>
      <c r="D526" s="188" t="s">
        <v>165</v>
      </c>
      <c r="E526" s="188">
        <v>50</v>
      </c>
      <c r="F526" s="188" t="s">
        <v>154</v>
      </c>
      <c r="G526" s="188" t="s">
        <v>1745</v>
      </c>
      <c r="H526" s="188" t="s">
        <v>1745</v>
      </c>
      <c r="I526" s="188">
        <v>0</v>
      </c>
      <c r="J526" s="188">
        <v>0</v>
      </c>
      <c r="K526" s="188" t="s">
        <v>1745</v>
      </c>
      <c r="L526" s="188"/>
      <c r="M526" s="189">
        <v>1</v>
      </c>
    </row>
    <row r="527" spans="1:13" ht="14.25" customHeight="1" x14ac:dyDescent="0.25">
      <c r="A527" s="190"/>
      <c r="B527" s="188" t="s">
        <v>153</v>
      </c>
      <c r="C527" s="188" t="s">
        <v>1496</v>
      </c>
      <c r="D527" s="188" t="s">
        <v>328</v>
      </c>
      <c r="E527" s="188">
        <v>120</v>
      </c>
      <c r="F527" s="188" t="s">
        <v>178</v>
      </c>
      <c r="G527" s="188" t="s">
        <v>1745</v>
      </c>
      <c r="H527" s="188" t="s">
        <v>1745</v>
      </c>
      <c r="I527" s="188">
        <v>0</v>
      </c>
      <c r="J527" s="188">
        <v>0</v>
      </c>
      <c r="K527" s="188" t="s">
        <v>1745</v>
      </c>
      <c r="L527" s="188"/>
      <c r="M527" s="189">
        <v>1</v>
      </c>
    </row>
    <row r="528" spans="1:13" ht="14.25" customHeight="1" x14ac:dyDescent="0.25">
      <c r="A528" s="190"/>
      <c r="B528" s="190"/>
      <c r="C528" s="190"/>
      <c r="D528" s="188" t="s">
        <v>268</v>
      </c>
      <c r="E528" s="188">
        <v>28</v>
      </c>
      <c r="F528" s="188" t="s">
        <v>142</v>
      </c>
      <c r="G528" s="188" t="s">
        <v>1745</v>
      </c>
      <c r="H528" s="188" t="s">
        <v>1745</v>
      </c>
      <c r="I528" s="188">
        <v>2</v>
      </c>
      <c r="J528" s="188">
        <v>0</v>
      </c>
      <c r="K528" s="188" t="s">
        <v>1745</v>
      </c>
      <c r="L528" s="188"/>
      <c r="M528" s="189">
        <v>1</v>
      </c>
    </row>
    <row r="529" spans="1:13" ht="14.25" customHeight="1" x14ac:dyDescent="0.25">
      <c r="A529" s="190"/>
      <c r="B529" s="190"/>
      <c r="C529" s="190"/>
      <c r="D529" s="190"/>
      <c r="E529" s="190"/>
      <c r="F529" s="188" t="s">
        <v>178</v>
      </c>
      <c r="G529" s="188" t="s">
        <v>1745</v>
      </c>
      <c r="H529" s="188" t="s">
        <v>1745</v>
      </c>
      <c r="I529" s="188">
        <v>2</v>
      </c>
      <c r="J529" s="188">
        <v>0</v>
      </c>
      <c r="K529" s="188" t="s">
        <v>1745</v>
      </c>
      <c r="L529" s="188"/>
      <c r="M529" s="189">
        <v>1</v>
      </c>
    </row>
    <row r="530" spans="1:13" ht="14.25" customHeight="1" x14ac:dyDescent="0.25">
      <c r="A530" s="190"/>
      <c r="B530" s="190"/>
      <c r="C530" s="190"/>
      <c r="D530" s="188" t="s">
        <v>493</v>
      </c>
      <c r="E530" s="188">
        <v>35</v>
      </c>
      <c r="F530" s="188" t="s">
        <v>154</v>
      </c>
      <c r="G530" s="188" t="s">
        <v>1745</v>
      </c>
      <c r="H530" s="188" t="s">
        <v>1745</v>
      </c>
      <c r="I530" s="188">
        <v>2</v>
      </c>
      <c r="J530" s="188">
        <v>0</v>
      </c>
      <c r="K530" s="188" t="s">
        <v>1745</v>
      </c>
      <c r="L530" s="188"/>
      <c r="M530" s="189">
        <v>1</v>
      </c>
    </row>
    <row r="531" spans="1:13" ht="14.25" customHeight="1" x14ac:dyDescent="0.25">
      <c r="A531" s="190"/>
      <c r="B531" s="190"/>
      <c r="C531" s="190"/>
      <c r="D531" s="190"/>
      <c r="E531" s="190"/>
      <c r="F531" s="188" t="s">
        <v>142</v>
      </c>
      <c r="G531" s="188" t="s">
        <v>1745</v>
      </c>
      <c r="H531" s="188" t="s">
        <v>1745</v>
      </c>
      <c r="I531" s="188">
        <v>2</v>
      </c>
      <c r="J531" s="188">
        <v>0</v>
      </c>
      <c r="K531" s="188" t="s">
        <v>1745</v>
      </c>
      <c r="L531" s="188"/>
      <c r="M531" s="189">
        <v>1</v>
      </c>
    </row>
    <row r="532" spans="1:13" ht="14.25" customHeight="1" x14ac:dyDescent="0.25">
      <c r="A532" s="190"/>
      <c r="B532" s="190"/>
      <c r="C532" s="190"/>
      <c r="D532" s="188" t="s">
        <v>395</v>
      </c>
      <c r="E532" s="188">
        <v>52</v>
      </c>
      <c r="F532" s="188" t="s">
        <v>540</v>
      </c>
      <c r="G532" s="188" t="s">
        <v>1745</v>
      </c>
      <c r="H532" s="188" t="s">
        <v>1745</v>
      </c>
      <c r="I532" s="188">
        <v>0</v>
      </c>
      <c r="J532" s="188">
        <v>0</v>
      </c>
      <c r="K532" s="188" t="s">
        <v>1745</v>
      </c>
      <c r="L532" s="188"/>
      <c r="M532" s="189">
        <v>1</v>
      </c>
    </row>
    <row r="533" spans="1:13" ht="14.25" customHeight="1" x14ac:dyDescent="0.25">
      <c r="A533" s="190"/>
      <c r="B533" s="190"/>
      <c r="C533" s="190"/>
      <c r="D533" s="190"/>
      <c r="E533" s="190"/>
      <c r="F533" s="188" t="s">
        <v>142</v>
      </c>
      <c r="G533" s="188" t="s">
        <v>1745</v>
      </c>
      <c r="H533" s="188" t="s">
        <v>1745</v>
      </c>
      <c r="I533" s="188">
        <v>0</v>
      </c>
      <c r="J533" s="188">
        <v>0</v>
      </c>
      <c r="K533" s="188" t="s">
        <v>1745</v>
      </c>
      <c r="L533" s="188"/>
      <c r="M533" s="189">
        <v>1</v>
      </c>
    </row>
    <row r="534" spans="1:13" ht="14.25" customHeight="1" x14ac:dyDescent="0.25">
      <c r="A534" s="190"/>
      <c r="B534" s="190"/>
      <c r="C534" s="188" t="s">
        <v>1572</v>
      </c>
      <c r="D534" s="188" t="s">
        <v>494</v>
      </c>
      <c r="E534" s="188">
        <v>31</v>
      </c>
      <c r="F534" s="188" t="s">
        <v>154</v>
      </c>
      <c r="G534" s="188" t="s">
        <v>1745</v>
      </c>
      <c r="H534" s="188" t="s">
        <v>1745</v>
      </c>
      <c r="I534" s="188">
        <v>2</v>
      </c>
      <c r="J534" s="188">
        <v>0</v>
      </c>
      <c r="K534" s="188" t="s">
        <v>1745</v>
      </c>
      <c r="L534" s="188"/>
      <c r="M534" s="189">
        <v>1</v>
      </c>
    </row>
    <row r="535" spans="1:13" ht="14.25" customHeight="1" x14ac:dyDescent="0.25">
      <c r="A535" s="190"/>
      <c r="B535" s="190"/>
      <c r="C535" s="190"/>
      <c r="D535" s="190"/>
      <c r="E535" s="190"/>
      <c r="F535" s="188" t="s">
        <v>142</v>
      </c>
      <c r="G535" s="188" t="s">
        <v>1745</v>
      </c>
      <c r="H535" s="188" t="s">
        <v>1745</v>
      </c>
      <c r="I535" s="188">
        <v>2</v>
      </c>
      <c r="J535" s="188">
        <v>0</v>
      </c>
      <c r="K535" s="188" t="s">
        <v>1745</v>
      </c>
      <c r="L535" s="188"/>
      <c r="M535" s="189">
        <v>2</v>
      </c>
    </row>
    <row r="536" spans="1:13" ht="14.25" customHeight="1" x14ac:dyDescent="0.25">
      <c r="A536" s="190"/>
      <c r="B536" s="190"/>
      <c r="C536" s="190"/>
      <c r="D536" s="190"/>
      <c r="E536" s="190"/>
      <c r="F536" s="188" t="s">
        <v>178</v>
      </c>
      <c r="G536" s="188" t="s">
        <v>1745</v>
      </c>
      <c r="H536" s="188" t="s">
        <v>1745</v>
      </c>
      <c r="I536" s="188">
        <v>2</v>
      </c>
      <c r="J536" s="188">
        <v>0</v>
      </c>
      <c r="K536" s="188" t="s">
        <v>1745</v>
      </c>
      <c r="L536" s="188"/>
      <c r="M536" s="189">
        <v>1</v>
      </c>
    </row>
    <row r="537" spans="1:13" ht="14.25" customHeight="1" x14ac:dyDescent="0.25">
      <c r="A537" s="190"/>
      <c r="B537" s="190"/>
      <c r="C537" s="190"/>
      <c r="D537" s="188" t="s">
        <v>401</v>
      </c>
      <c r="E537" s="188">
        <v>50</v>
      </c>
      <c r="F537" s="188" t="s">
        <v>540</v>
      </c>
      <c r="G537" s="188" t="s">
        <v>1745</v>
      </c>
      <c r="H537" s="188" t="s">
        <v>1745</v>
      </c>
      <c r="I537" s="188">
        <v>0</v>
      </c>
      <c r="J537" s="188">
        <v>0</v>
      </c>
      <c r="K537" s="188" t="s">
        <v>1745</v>
      </c>
      <c r="L537" s="188"/>
      <c r="M537" s="189">
        <v>1</v>
      </c>
    </row>
    <row r="538" spans="1:13" ht="14.25" customHeight="1" x14ac:dyDescent="0.25">
      <c r="A538" s="190"/>
      <c r="B538" s="190"/>
      <c r="C538" s="190"/>
      <c r="D538" s="190"/>
      <c r="E538" s="190"/>
      <c r="F538" s="188" t="s">
        <v>142</v>
      </c>
      <c r="G538" s="188" t="s">
        <v>1745</v>
      </c>
      <c r="H538" s="188" t="s">
        <v>1745</v>
      </c>
      <c r="I538" s="188">
        <v>0</v>
      </c>
      <c r="J538" s="188">
        <v>0</v>
      </c>
      <c r="K538" s="188" t="s">
        <v>1745</v>
      </c>
      <c r="L538" s="188"/>
      <c r="M538" s="189">
        <v>1</v>
      </c>
    </row>
    <row r="539" spans="1:13" ht="14.25" customHeight="1" x14ac:dyDescent="0.25">
      <c r="A539" s="190"/>
      <c r="B539" s="190"/>
      <c r="C539" s="190"/>
      <c r="D539" s="188" t="s">
        <v>331</v>
      </c>
      <c r="E539" s="188">
        <v>100</v>
      </c>
      <c r="F539" s="188" t="s">
        <v>178</v>
      </c>
      <c r="G539" s="188" t="s">
        <v>1745</v>
      </c>
      <c r="H539" s="188" t="s">
        <v>1745</v>
      </c>
      <c r="I539" s="188">
        <v>0</v>
      </c>
      <c r="J539" s="188">
        <v>0</v>
      </c>
      <c r="K539" s="188" t="s">
        <v>1745</v>
      </c>
      <c r="L539" s="188"/>
      <c r="M539" s="189">
        <v>1</v>
      </c>
    </row>
    <row r="540" spans="1:13" ht="14.25" customHeight="1" x14ac:dyDescent="0.25">
      <c r="A540" s="190"/>
      <c r="B540" s="190"/>
      <c r="C540" s="188" t="s">
        <v>1580</v>
      </c>
      <c r="D540" s="188" t="s">
        <v>477</v>
      </c>
      <c r="E540" s="188">
        <v>30</v>
      </c>
      <c r="F540" s="188" t="s">
        <v>154</v>
      </c>
      <c r="G540" s="188" t="s">
        <v>1745</v>
      </c>
      <c r="H540" s="188" t="s">
        <v>1745</v>
      </c>
      <c r="I540" s="188">
        <v>2</v>
      </c>
      <c r="J540" s="188">
        <v>0</v>
      </c>
      <c r="K540" s="188" t="s">
        <v>1745</v>
      </c>
      <c r="L540" s="188"/>
      <c r="M540" s="189">
        <v>1</v>
      </c>
    </row>
    <row r="541" spans="1:13" ht="14.25" customHeight="1" x14ac:dyDescent="0.25">
      <c r="A541" s="190"/>
      <c r="B541" s="190"/>
      <c r="C541" s="190"/>
      <c r="D541" s="190"/>
      <c r="E541" s="190"/>
      <c r="F541" s="188" t="s">
        <v>142</v>
      </c>
      <c r="G541" s="188" t="s">
        <v>1745</v>
      </c>
      <c r="H541" s="188" t="s">
        <v>1745</v>
      </c>
      <c r="I541" s="188">
        <v>2</v>
      </c>
      <c r="J541" s="188">
        <v>0</v>
      </c>
      <c r="K541" s="188" t="s">
        <v>1745</v>
      </c>
      <c r="L541" s="188"/>
      <c r="M541" s="189">
        <v>2</v>
      </c>
    </row>
    <row r="542" spans="1:13" ht="14.25" customHeight="1" x14ac:dyDescent="0.25">
      <c r="A542" s="190"/>
      <c r="B542" s="190"/>
      <c r="C542" s="190"/>
      <c r="D542" s="190"/>
      <c r="E542" s="190"/>
      <c r="F542" s="188" t="s">
        <v>178</v>
      </c>
      <c r="G542" s="188" t="s">
        <v>1745</v>
      </c>
      <c r="H542" s="188" t="s">
        <v>1745</v>
      </c>
      <c r="I542" s="188">
        <v>2</v>
      </c>
      <c r="J542" s="188">
        <v>0</v>
      </c>
      <c r="K542" s="188" t="s">
        <v>1745</v>
      </c>
      <c r="L542" s="188"/>
      <c r="M542" s="189">
        <v>1</v>
      </c>
    </row>
    <row r="543" spans="1:13" ht="14.25" customHeight="1" x14ac:dyDescent="0.25">
      <c r="A543" s="190"/>
      <c r="B543" s="190"/>
      <c r="C543" s="188" t="s">
        <v>1749</v>
      </c>
      <c r="D543" s="188">
        <v>0</v>
      </c>
      <c r="E543" s="188">
        <v>0</v>
      </c>
      <c r="F543" s="188" t="s">
        <v>142</v>
      </c>
      <c r="G543" s="188" t="s">
        <v>1745</v>
      </c>
      <c r="H543" s="188" t="s">
        <v>1745</v>
      </c>
      <c r="I543" s="188">
        <v>2</v>
      </c>
      <c r="J543" s="188">
        <v>0</v>
      </c>
      <c r="K543" s="188" t="s">
        <v>1745</v>
      </c>
      <c r="L543" s="188"/>
      <c r="M543" s="189">
        <v>3</v>
      </c>
    </row>
    <row r="544" spans="1:13" ht="14.25" customHeight="1" x14ac:dyDescent="0.25">
      <c r="A544" s="190"/>
      <c r="B544" s="190"/>
      <c r="C544" s="190"/>
      <c r="D544" s="190"/>
      <c r="E544" s="188" t="s">
        <v>1749</v>
      </c>
      <c r="F544" s="188" t="s">
        <v>540</v>
      </c>
      <c r="G544" s="188" t="s">
        <v>1745</v>
      </c>
      <c r="H544" s="188" t="s">
        <v>1745</v>
      </c>
      <c r="I544" s="188">
        <v>0</v>
      </c>
      <c r="J544" s="188">
        <v>0</v>
      </c>
      <c r="K544" s="188" t="s">
        <v>1745</v>
      </c>
      <c r="L544" s="188"/>
      <c r="M544" s="189">
        <v>3</v>
      </c>
    </row>
    <row r="545" spans="1:13" ht="14.25" customHeight="1" x14ac:dyDescent="0.25">
      <c r="A545" s="190"/>
      <c r="B545" s="190"/>
      <c r="C545" s="190"/>
      <c r="D545" s="190"/>
      <c r="E545" s="190"/>
      <c r="F545" s="190"/>
      <c r="G545" s="190"/>
      <c r="H545" s="190"/>
      <c r="I545" s="188">
        <v>2</v>
      </c>
      <c r="J545" s="188">
        <v>0</v>
      </c>
      <c r="K545" s="188" t="s">
        <v>1745</v>
      </c>
      <c r="L545" s="188"/>
      <c r="M545" s="189">
        <v>6</v>
      </c>
    </row>
    <row r="546" spans="1:13" ht="14.25" customHeight="1" x14ac:dyDescent="0.25">
      <c r="A546" s="190"/>
      <c r="B546" s="190"/>
      <c r="C546" s="190"/>
      <c r="D546" s="190"/>
      <c r="E546" s="190"/>
      <c r="F546" s="188" t="s">
        <v>142</v>
      </c>
      <c r="G546" s="188" t="s">
        <v>1745</v>
      </c>
      <c r="H546" s="188" t="s">
        <v>1745</v>
      </c>
      <c r="I546" s="188">
        <v>0</v>
      </c>
      <c r="J546" s="188">
        <v>0</v>
      </c>
      <c r="K546" s="188" t="s">
        <v>1745</v>
      </c>
      <c r="L546" s="188"/>
      <c r="M546" s="189">
        <v>3</v>
      </c>
    </row>
    <row r="547" spans="1:13" ht="14.25" customHeight="1" x14ac:dyDescent="0.25">
      <c r="A547" s="190"/>
      <c r="B547" s="190"/>
      <c r="C547" s="190"/>
      <c r="D547" s="190"/>
      <c r="E547" s="190"/>
      <c r="F547" s="190"/>
      <c r="G547" s="190"/>
      <c r="H547" s="190"/>
      <c r="I547" s="188">
        <v>2</v>
      </c>
      <c r="J547" s="188">
        <v>0</v>
      </c>
      <c r="K547" s="188" t="s">
        <v>1745</v>
      </c>
      <c r="L547" s="188"/>
      <c r="M547" s="189">
        <v>3</v>
      </c>
    </row>
    <row r="548" spans="1:13" ht="14.25" customHeight="1" x14ac:dyDescent="0.25">
      <c r="A548" s="190"/>
      <c r="B548" s="190"/>
      <c r="C548" s="190"/>
      <c r="D548" s="190"/>
      <c r="E548" s="190"/>
      <c r="F548" s="188" t="s">
        <v>178</v>
      </c>
      <c r="G548" s="188" t="s">
        <v>1745</v>
      </c>
      <c r="H548" s="188" t="s">
        <v>1745</v>
      </c>
      <c r="I548" s="188">
        <v>2</v>
      </c>
      <c r="J548" s="188">
        <v>0</v>
      </c>
      <c r="K548" s="188" t="s">
        <v>1745</v>
      </c>
      <c r="L548" s="188"/>
      <c r="M548" s="189">
        <v>3</v>
      </c>
    </row>
    <row r="549" spans="1:13" ht="14.25" customHeight="1" x14ac:dyDescent="0.25">
      <c r="A549" s="190"/>
      <c r="B549" s="190"/>
      <c r="C549" s="190"/>
      <c r="D549" s="188" t="s">
        <v>264</v>
      </c>
      <c r="E549" s="188" t="s">
        <v>1749</v>
      </c>
      <c r="F549" s="188" t="s">
        <v>540</v>
      </c>
      <c r="G549" s="188" t="s">
        <v>1745</v>
      </c>
      <c r="H549" s="188" t="s">
        <v>1745</v>
      </c>
      <c r="I549" s="188">
        <v>0</v>
      </c>
      <c r="J549" s="188">
        <v>0</v>
      </c>
      <c r="K549" s="188" t="s">
        <v>1745</v>
      </c>
      <c r="L549" s="188"/>
      <c r="M549" s="189">
        <v>1</v>
      </c>
    </row>
    <row r="550" spans="1:13" ht="14.25" customHeight="1" x14ac:dyDescent="0.25">
      <c r="A550" s="190"/>
      <c r="B550" s="190"/>
      <c r="C550" s="190"/>
      <c r="D550" s="188" t="s">
        <v>1093</v>
      </c>
      <c r="E550" s="188" t="s">
        <v>1749</v>
      </c>
      <c r="F550" s="188" t="s">
        <v>142</v>
      </c>
      <c r="G550" s="188" t="s">
        <v>1745</v>
      </c>
      <c r="H550" s="188" t="s">
        <v>1745</v>
      </c>
      <c r="I550" s="188">
        <v>0</v>
      </c>
      <c r="J550" s="188">
        <v>0</v>
      </c>
      <c r="K550" s="188" t="s">
        <v>1745</v>
      </c>
      <c r="L550" s="188"/>
      <c r="M550" s="189">
        <v>1</v>
      </c>
    </row>
    <row r="551" spans="1:13" ht="14.25" customHeight="1" x14ac:dyDescent="0.25">
      <c r="A551" s="190"/>
      <c r="B551" s="190"/>
      <c r="C551" s="190"/>
      <c r="D551" s="188" t="s">
        <v>295</v>
      </c>
      <c r="E551" s="188" t="s">
        <v>1749</v>
      </c>
      <c r="F551" s="188" t="s">
        <v>178</v>
      </c>
      <c r="G551" s="188" t="s">
        <v>1745</v>
      </c>
      <c r="H551" s="188" t="s">
        <v>1745</v>
      </c>
      <c r="I551" s="188">
        <v>0</v>
      </c>
      <c r="J551" s="188">
        <v>0</v>
      </c>
      <c r="K551" s="188" t="s">
        <v>1745</v>
      </c>
      <c r="L551" s="188"/>
      <c r="M551" s="189">
        <v>1</v>
      </c>
    </row>
    <row r="552" spans="1:13" ht="14.25" customHeight="1" x14ac:dyDescent="0.25">
      <c r="A552" s="190"/>
      <c r="B552" s="188" t="s">
        <v>160</v>
      </c>
      <c r="C552" s="188" t="s">
        <v>1496</v>
      </c>
      <c r="D552" s="188" t="s">
        <v>328</v>
      </c>
      <c r="E552" s="188">
        <v>120</v>
      </c>
      <c r="F552" s="188" t="s">
        <v>540</v>
      </c>
      <c r="G552" s="188" t="s">
        <v>540</v>
      </c>
      <c r="H552" s="188" t="s">
        <v>1745</v>
      </c>
      <c r="I552" s="188" t="s">
        <v>1746</v>
      </c>
      <c r="J552" s="188">
        <v>0</v>
      </c>
      <c r="K552" s="188" t="s">
        <v>1745</v>
      </c>
      <c r="L552" s="188"/>
      <c r="M552" s="189">
        <v>1</v>
      </c>
    </row>
    <row r="553" spans="1:13" ht="14.25" customHeight="1" x14ac:dyDescent="0.25">
      <c r="A553" s="190"/>
      <c r="B553" s="190"/>
      <c r="C553" s="190"/>
      <c r="D553" s="188" t="s">
        <v>487</v>
      </c>
      <c r="E553" s="188">
        <v>17</v>
      </c>
      <c r="F553" s="188" t="s">
        <v>142</v>
      </c>
      <c r="G553" s="188" t="s">
        <v>1745</v>
      </c>
      <c r="H553" s="188" t="s">
        <v>1745</v>
      </c>
      <c r="I553" s="188">
        <v>0</v>
      </c>
      <c r="J553" s="188">
        <v>0</v>
      </c>
      <c r="K553" s="188" t="s">
        <v>1745</v>
      </c>
      <c r="L553" s="188"/>
      <c r="M553" s="189">
        <v>1</v>
      </c>
    </row>
    <row r="554" spans="1:13" ht="14.25" customHeight="1" x14ac:dyDescent="0.25">
      <c r="A554" s="190"/>
      <c r="B554" s="190"/>
      <c r="C554" s="190"/>
      <c r="D554" s="188" t="s">
        <v>268</v>
      </c>
      <c r="E554" s="188">
        <v>28</v>
      </c>
      <c r="F554" s="188" t="s">
        <v>501</v>
      </c>
      <c r="G554" s="188" t="s">
        <v>1745</v>
      </c>
      <c r="H554" s="188" t="s">
        <v>1745</v>
      </c>
      <c r="I554" s="188">
        <v>0</v>
      </c>
      <c r="J554" s="188">
        <v>0</v>
      </c>
      <c r="K554" s="188" t="s">
        <v>1745</v>
      </c>
      <c r="L554" s="188"/>
      <c r="M554" s="189">
        <v>1</v>
      </c>
    </row>
    <row r="555" spans="1:13" ht="14.25" customHeight="1" x14ac:dyDescent="0.25">
      <c r="A555" s="190"/>
      <c r="B555" s="190"/>
      <c r="C555" s="190"/>
      <c r="D555" s="190"/>
      <c r="E555" s="190"/>
      <c r="F555" s="188" t="s">
        <v>540</v>
      </c>
      <c r="G555" s="188" t="s">
        <v>1745</v>
      </c>
      <c r="H555" s="188" t="s">
        <v>1745</v>
      </c>
      <c r="I555" s="188" t="s">
        <v>1746</v>
      </c>
      <c r="J555" s="188">
        <v>0</v>
      </c>
      <c r="K555" s="188" t="s">
        <v>1745</v>
      </c>
      <c r="L555" s="188"/>
      <c r="M555" s="189">
        <v>1</v>
      </c>
    </row>
    <row r="556" spans="1:13" ht="14.25" customHeight="1" x14ac:dyDescent="0.25">
      <c r="A556" s="190"/>
      <c r="B556" s="190"/>
      <c r="C556" s="190"/>
      <c r="D556" s="190"/>
      <c r="E556" s="190"/>
      <c r="F556" s="190"/>
      <c r="G556" s="190"/>
      <c r="H556" s="190"/>
      <c r="I556" s="190"/>
      <c r="J556" s="188" t="s">
        <v>1746</v>
      </c>
      <c r="K556" s="188" t="s">
        <v>1745</v>
      </c>
      <c r="L556" s="188"/>
      <c r="M556" s="189">
        <v>1</v>
      </c>
    </row>
    <row r="557" spans="1:13" ht="14.25" customHeight="1" x14ac:dyDescent="0.25">
      <c r="A557" s="190"/>
      <c r="B557" s="190"/>
      <c r="C557" s="190"/>
      <c r="D557" s="190"/>
      <c r="E557" s="190"/>
      <c r="F557" s="188" t="s">
        <v>154</v>
      </c>
      <c r="G557" s="188" t="s">
        <v>178</v>
      </c>
      <c r="H557" s="188" t="s">
        <v>1745</v>
      </c>
      <c r="I557" s="188">
        <v>0</v>
      </c>
      <c r="J557" s="188">
        <v>0</v>
      </c>
      <c r="K557" s="188" t="s">
        <v>1745</v>
      </c>
      <c r="L557" s="188"/>
      <c r="M557" s="189">
        <v>1</v>
      </c>
    </row>
    <row r="558" spans="1:13" ht="14.25" customHeight="1" x14ac:dyDescent="0.25">
      <c r="A558" s="190"/>
      <c r="B558" s="190"/>
      <c r="C558" s="190"/>
      <c r="D558" s="190"/>
      <c r="E558" s="190"/>
      <c r="F558" s="188" t="s">
        <v>142</v>
      </c>
      <c r="G558" s="188" t="s">
        <v>1745</v>
      </c>
      <c r="H558" s="188" t="s">
        <v>1745</v>
      </c>
      <c r="I558" s="188">
        <v>0</v>
      </c>
      <c r="J558" s="188">
        <v>0</v>
      </c>
      <c r="K558" s="188" t="s">
        <v>1745</v>
      </c>
      <c r="L558" s="188"/>
      <c r="M558" s="189">
        <v>1</v>
      </c>
    </row>
    <row r="559" spans="1:13" ht="14.25" customHeight="1" x14ac:dyDescent="0.25">
      <c r="A559" s="190"/>
      <c r="B559" s="190"/>
      <c r="C559" s="190"/>
      <c r="D559" s="190"/>
      <c r="E559" s="190"/>
      <c r="F559" s="190"/>
      <c r="G559" s="190"/>
      <c r="H559" s="190"/>
      <c r="I559" s="188">
        <v>2</v>
      </c>
      <c r="J559" s="188">
        <v>0</v>
      </c>
      <c r="K559" s="188" t="s">
        <v>1745</v>
      </c>
      <c r="L559" s="188"/>
      <c r="M559" s="189">
        <v>1</v>
      </c>
    </row>
    <row r="560" spans="1:13" ht="14.25" customHeight="1" x14ac:dyDescent="0.25">
      <c r="A560" s="190"/>
      <c r="B560" s="190"/>
      <c r="C560" s="190"/>
      <c r="D560" s="190"/>
      <c r="E560" s="190"/>
      <c r="F560" s="188" t="s">
        <v>178</v>
      </c>
      <c r="G560" s="188" t="s">
        <v>1745</v>
      </c>
      <c r="H560" s="188" t="s">
        <v>1745</v>
      </c>
      <c r="I560" s="188">
        <v>2</v>
      </c>
      <c r="J560" s="188">
        <v>0</v>
      </c>
      <c r="K560" s="188" t="s">
        <v>1745</v>
      </c>
      <c r="L560" s="188"/>
      <c r="M560" s="189">
        <v>1</v>
      </c>
    </row>
    <row r="561" spans="1:13" ht="14.25" customHeight="1" x14ac:dyDescent="0.25">
      <c r="A561" s="190"/>
      <c r="B561" s="190"/>
      <c r="C561" s="190"/>
      <c r="D561" s="188" t="s">
        <v>493</v>
      </c>
      <c r="E561" s="188">
        <v>35</v>
      </c>
      <c r="F561" s="188" t="s">
        <v>540</v>
      </c>
      <c r="G561" s="188" t="s">
        <v>1745</v>
      </c>
      <c r="H561" s="188" t="s">
        <v>1745</v>
      </c>
      <c r="I561" s="188">
        <v>0</v>
      </c>
      <c r="J561" s="188">
        <v>0</v>
      </c>
      <c r="K561" s="188" t="s">
        <v>1745</v>
      </c>
      <c r="L561" s="188"/>
      <c r="M561" s="189">
        <v>2</v>
      </c>
    </row>
    <row r="562" spans="1:13" ht="14.25" customHeight="1" x14ac:dyDescent="0.25">
      <c r="A562" s="190"/>
      <c r="B562" s="190"/>
      <c r="C562" s="190"/>
      <c r="D562" s="190"/>
      <c r="E562" s="190"/>
      <c r="F562" s="190"/>
      <c r="G562" s="190"/>
      <c r="H562" s="190"/>
      <c r="I562" s="188">
        <v>2</v>
      </c>
      <c r="J562" s="188">
        <v>0</v>
      </c>
      <c r="K562" s="188" t="s">
        <v>1745</v>
      </c>
      <c r="L562" s="188"/>
      <c r="M562" s="189">
        <v>2</v>
      </c>
    </row>
    <row r="563" spans="1:13" ht="14.25" customHeight="1" x14ac:dyDescent="0.25">
      <c r="A563" s="190"/>
      <c r="B563" s="190"/>
      <c r="C563" s="190"/>
      <c r="D563" s="190"/>
      <c r="E563" s="190"/>
      <c r="F563" s="188" t="s">
        <v>154</v>
      </c>
      <c r="G563" s="188" t="s">
        <v>1745</v>
      </c>
      <c r="H563" s="188" t="s">
        <v>1745</v>
      </c>
      <c r="I563" s="188">
        <v>2</v>
      </c>
      <c r="J563" s="188">
        <v>0</v>
      </c>
      <c r="K563" s="188" t="s">
        <v>1745</v>
      </c>
      <c r="L563" s="188"/>
      <c r="M563" s="189">
        <v>1</v>
      </c>
    </row>
    <row r="564" spans="1:13" ht="14.25" customHeight="1" x14ac:dyDescent="0.25">
      <c r="A564" s="190"/>
      <c r="B564" s="190"/>
      <c r="C564" s="190"/>
      <c r="D564" s="190"/>
      <c r="E564" s="190"/>
      <c r="F564" s="188" t="s">
        <v>142</v>
      </c>
      <c r="G564" s="188" t="s">
        <v>1745</v>
      </c>
      <c r="H564" s="188" t="s">
        <v>1745</v>
      </c>
      <c r="I564" s="188">
        <v>0</v>
      </c>
      <c r="J564" s="188">
        <v>0</v>
      </c>
      <c r="K564" s="188" t="s">
        <v>1745</v>
      </c>
      <c r="L564" s="188"/>
      <c r="M564" s="189">
        <v>1</v>
      </c>
    </row>
    <row r="565" spans="1:13" ht="14.25" customHeight="1" x14ac:dyDescent="0.25">
      <c r="A565" s="190"/>
      <c r="B565" s="190"/>
      <c r="C565" s="190"/>
      <c r="D565" s="190"/>
      <c r="E565" s="190"/>
      <c r="F565" s="190"/>
      <c r="G565" s="190"/>
      <c r="H565" s="190"/>
      <c r="I565" s="188">
        <v>2</v>
      </c>
      <c r="J565" s="188">
        <v>0</v>
      </c>
      <c r="K565" s="188" t="s">
        <v>1745</v>
      </c>
      <c r="L565" s="188"/>
      <c r="M565" s="189">
        <v>3</v>
      </c>
    </row>
    <row r="566" spans="1:13" ht="14.25" customHeight="1" x14ac:dyDescent="0.25">
      <c r="A566" s="190"/>
      <c r="B566" s="190"/>
      <c r="C566" s="190"/>
      <c r="D566" s="188" t="s">
        <v>259</v>
      </c>
      <c r="E566" s="188">
        <v>44</v>
      </c>
      <c r="F566" s="188" t="s">
        <v>540</v>
      </c>
      <c r="G566" s="188" t="s">
        <v>1745</v>
      </c>
      <c r="H566" s="188" t="s">
        <v>1745</v>
      </c>
      <c r="I566" s="188">
        <v>0</v>
      </c>
      <c r="J566" s="188">
        <v>0</v>
      </c>
      <c r="K566" s="188" t="s">
        <v>1745</v>
      </c>
      <c r="L566" s="188"/>
      <c r="M566" s="189">
        <v>1</v>
      </c>
    </row>
    <row r="567" spans="1:13" ht="14.25" customHeight="1" x14ac:dyDescent="0.25">
      <c r="A567" s="190"/>
      <c r="B567" s="190"/>
      <c r="C567" s="190"/>
      <c r="D567" s="190"/>
      <c r="E567" s="190"/>
      <c r="F567" s="190"/>
      <c r="G567" s="190"/>
      <c r="H567" s="190"/>
      <c r="I567" s="188">
        <v>2</v>
      </c>
      <c r="J567" s="188">
        <v>0</v>
      </c>
      <c r="K567" s="188" t="s">
        <v>1745</v>
      </c>
      <c r="L567" s="188"/>
      <c r="M567" s="189">
        <v>2</v>
      </c>
    </row>
    <row r="568" spans="1:13" ht="14.25" customHeight="1" x14ac:dyDescent="0.25">
      <c r="A568" s="190"/>
      <c r="B568" s="190"/>
      <c r="C568" s="190"/>
      <c r="D568" s="190"/>
      <c r="E568" s="190"/>
      <c r="F568" s="188" t="s">
        <v>142</v>
      </c>
      <c r="G568" s="188" t="s">
        <v>1745</v>
      </c>
      <c r="H568" s="188" t="s">
        <v>1745</v>
      </c>
      <c r="I568" s="188">
        <v>0</v>
      </c>
      <c r="J568" s="188">
        <v>0</v>
      </c>
      <c r="K568" s="188" t="s">
        <v>1745</v>
      </c>
      <c r="L568" s="188"/>
      <c r="M568" s="189">
        <v>3</v>
      </c>
    </row>
    <row r="569" spans="1:13" ht="14.25" customHeight="1" x14ac:dyDescent="0.25">
      <c r="A569" s="190"/>
      <c r="B569" s="190"/>
      <c r="C569" s="190"/>
      <c r="D569" s="190"/>
      <c r="E569" s="190"/>
      <c r="F569" s="190"/>
      <c r="G569" s="190"/>
      <c r="H569" s="190"/>
      <c r="I569" s="188">
        <v>2</v>
      </c>
      <c r="J569" s="188">
        <v>0</v>
      </c>
      <c r="K569" s="188" t="s">
        <v>1745</v>
      </c>
      <c r="L569" s="188"/>
      <c r="M569" s="189">
        <v>3</v>
      </c>
    </row>
    <row r="570" spans="1:13" ht="14.25" customHeight="1" x14ac:dyDescent="0.25">
      <c r="A570" s="190"/>
      <c r="B570" s="190"/>
      <c r="C570" s="190"/>
      <c r="D570" s="190"/>
      <c r="E570" s="190"/>
      <c r="F570" s="188" t="s">
        <v>178</v>
      </c>
      <c r="G570" s="188" t="s">
        <v>1745</v>
      </c>
      <c r="H570" s="188" t="s">
        <v>1745</v>
      </c>
      <c r="I570" s="188">
        <v>0</v>
      </c>
      <c r="J570" s="188">
        <v>0</v>
      </c>
      <c r="K570" s="188" t="s">
        <v>1745</v>
      </c>
      <c r="L570" s="188"/>
      <c r="M570" s="189">
        <v>1</v>
      </c>
    </row>
    <row r="571" spans="1:13" ht="14.25" customHeight="1" x14ac:dyDescent="0.25">
      <c r="A571" s="190"/>
      <c r="B571" s="190"/>
      <c r="C571" s="190"/>
      <c r="D571" s="188" t="s">
        <v>395</v>
      </c>
      <c r="E571" s="188">
        <v>52</v>
      </c>
      <c r="F571" s="188" t="s">
        <v>501</v>
      </c>
      <c r="G571" s="188" t="s">
        <v>142</v>
      </c>
      <c r="H571" s="188" t="s">
        <v>1745</v>
      </c>
      <c r="I571" s="188">
        <v>2</v>
      </c>
      <c r="J571" s="188">
        <v>0</v>
      </c>
      <c r="K571" s="188" t="s">
        <v>1745</v>
      </c>
      <c r="L571" s="188"/>
      <c r="M571" s="189">
        <v>1</v>
      </c>
    </row>
    <row r="572" spans="1:13" ht="14.25" customHeight="1" x14ac:dyDescent="0.25">
      <c r="A572" s="190"/>
      <c r="B572" s="190"/>
      <c r="C572" s="190"/>
      <c r="D572" s="190"/>
      <c r="E572" s="190"/>
      <c r="F572" s="188" t="s">
        <v>540</v>
      </c>
      <c r="G572" s="188" t="s">
        <v>1745</v>
      </c>
      <c r="H572" s="188" t="s">
        <v>1745</v>
      </c>
      <c r="I572" s="188">
        <v>2</v>
      </c>
      <c r="J572" s="188">
        <v>0</v>
      </c>
      <c r="K572" s="188" t="s">
        <v>1745</v>
      </c>
      <c r="L572" s="188"/>
      <c r="M572" s="189">
        <v>2</v>
      </c>
    </row>
    <row r="573" spans="1:13" ht="14.25" customHeight="1" x14ac:dyDescent="0.25">
      <c r="A573" s="190"/>
      <c r="B573" s="190"/>
      <c r="C573" s="190"/>
      <c r="D573" s="190"/>
      <c r="E573" s="190"/>
      <c r="F573" s="188" t="s">
        <v>142</v>
      </c>
      <c r="G573" s="188" t="s">
        <v>1745</v>
      </c>
      <c r="H573" s="188" t="s">
        <v>1745</v>
      </c>
      <c r="I573" s="188">
        <v>2</v>
      </c>
      <c r="J573" s="188">
        <v>0</v>
      </c>
      <c r="K573" s="188" t="s">
        <v>1745</v>
      </c>
      <c r="L573" s="188"/>
      <c r="M573" s="189">
        <v>1</v>
      </c>
    </row>
    <row r="574" spans="1:13" ht="14.25" customHeight="1" x14ac:dyDescent="0.25">
      <c r="A574" s="190"/>
      <c r="B574" s="190"/>
      <c r="C574" s="190"/>
      <c r="D574" s="188" t="s">
        <v>242</v>
      </c>
      <c r="E574" s="188">
        <v>65</v>
      </c>
      <c r="F574" s="188" t="s">
        <v>540</v>
      </c>
      <c r="G574" s="188" t="s">
        <v>1745</v>
      </c>
      <c r="H574" s="188" t="s">
        <v>1745</v>
      </c>
      <c r="I574" s="188">
        <v>2</v>
      </c>
      <c r="J574" s="188">
        <v>0</v>
      </c>
      <c r="K574" s="188" t="s">
        <v>1745</v>
      </c>
      <c r="L574" s="188"/>
      <c r="M574" s="189">
        <v>1</v>
      </c>
    </row>
    <row r="575" spans="1:13" ht="14.25" customHeight="1" x14ac:dyDescent="0.25">
      <c r="A575" s="190"/>
      <c r="B575" s="190"/>
      <c r="C575" s="190"/>
      <c r="D575" s="190"/>
      <c r="E575" s="190"/>
      <c r="F575" s="188" t="s">
        <v>178</v>
      </c>
      <c r="G575" s="188" t="s">
        <v>178</v>
      </c>
      <c r="H575" s="188" t="s">
        <v>545</v>
      </c>
      <c r="I575" s="188">
        <v>2</v>
      </c>
      <c r="J575" s="188">
        <v>0</v>
      </c>
      <c r="K575" s="188" t="s">
        <v>1745</v>
      </c>
      <c r="L575" s="188"/>
      <c r="M575" s="189">
        <v>1</v>
      </c>
    </row>
    <row r="576" spans="1:13" ht="14.25" customHeight="1" x14ac:dyDescent="0.25">
      <c r="A576" s="190"/>
      <c r="B576" s="190"/>
      <c r="C576" s="190"/>
      <c r="D576" s="188" t="s">
        <v>162</v>
      </c>
      <c r="E576" s="188">
        <v>85</v>
      </c>
      <c r="F576" s="188" t="s">
        <v>154</v>
      </c>
      <c r="G576" s="188" t="s">
        <v>1745</v>
      </c>
      <c r="H576" s="188" t="s">
        <v>1745</v>
      </c>
      <c r="I576" s="188">
        <v>0</v>
      </c>
      <c r="J576" s="188">
        <v>0</v>
      </c>
      <c r="K576" s="188" t="s">
        <v>1745</v>
      </c>
      <c r="L576" s="188"/>
      <c r="M576" s="189">
        <v>1</v>
      </c>
    </row>
    <row r="577" spans="1:13" ht="14.25" customHeight="1" x14ac:dyDescent="0.25">
      <c r="A577" s="190"/>
      <c r="B577" s="190"/>
      <c r="C577" s="188" t="s">
        <v>1572</v>
      </c>
      <c r="D577" s="188" t="s">
        <v>271</v>
      </c>
      <c r="E577" s="188">
        <v>22.5</v>
      </c>
      <c r="F577" s="188" t="s">
        <v>501</v>
      </c>
      <c r="G577" s="188" t="s">
        <v>1745</v>
      </c>
      <c r="H577" s="188" t="s">
        <v>1745</v>
      </c>
      <c r="I577" s="188">
        <v>0</v>
      </c>
      <c r="J577" s="188">
        <v>0</v>
      </c>
      <c r="K577" s="188" t="s">
        <v>1745</v>
      </c>
      <c r="L577" s="188"/>
      <c r="M577" s="189">
        <v>1</v>
      </c>
    </row>
    <row r="578" spans="1:13" ht="14.25" customHeight="1" x14ac:dyDescent="0.25">
      <c r="A578" s="190"/>
      <c r="B578" s="190"/>
      <c r="C578" s="190"/>
      <c r="D578" s="190"/>
      <c r="E578" s="190"/>
      <c r="F578" s="188" t="s">
        <v>142</v>
      </c>
      <c r="G578" s="188" t="s">
        <v>1745</v>
      </c>
      <c r="H578" s="188" t="s">
        <v>1745</v>
      </c>
      <c r="I578" s="188">
        <v>0</v>
      </c>
      <c r="J578" s="188">
        <v>0</v>
      </c>
      <c r="K578" s="188" t="s">
        <v>1745</v>
      </c>
      <c r="L578" s="188"/>
      <c r="M578" s="189">
        <v>1</v>
      </c>
    </row>
    <row r="579" spans="1:13" ht="14.25" customHeight="1" x14ac:dyDescent="0.25">
      <c r="A579" s="190"/>
      <c r="B579" s="190"/>
      <c r="C579" s="190"/>
      <c r="D579" s="190"/>
      <c r="E579" s="190"/>
      <c r="F579" s="188" t="s">
        <v>178</v>
      </c>
      <c r="G579" s="188" t="s">
        <v>1745</v>
      </c>
      <c r="H579" s="188" t="s">
        <v>1745</v>
      </c>
      <c r="I579" s="188">
        <v>2</v>
      </c>
      <c r="J579" s="188">
        <v>0</v>
      </c>
      <c r="K579" s="188" t="s">
        <v>1745</v>
      </c>
      <c r="L579" s="188"/>
      <c r="M579" s="189">
        <v>1</v>
      </c>
    </row>
    <row r="580" spans="1:13" ht="14.25" customHeight="1" x14ac:dyDescent="0.25">
      <c r="A580" s="190"/>
      <c r="B580" s="190"/>
      <c r="C580" s="190"/>
      <c r="D580" s="188" t="s">
        <v>494</v>
      </c>
      <c r="E580" s="188">
        <v>31</v>
      </c>
      <c r="F580" s="188" t="s">
        <v>540</v>
      </c>
      <c r="G580" s="188" t="s">
        <v>1745</v>
      </c>
      <c r="H580" s="188" t="s">
        <v>1745</v>
      </c>
      <c r="I580" s="188">
        <v>2</v>
      </c>
      <c r="J580" s="188">
        <v>0</v>
      </c>
      <c r="K580" s="188" t="s">
        <v>1745</v>
      </c>
      <c r="L580" s="188"/>
      <c r="M580" s="189">
        <v>2</v>
      </c>
    </row>
    <row r="581" spans="1:13" ht="14.25" customHeight="1" x14ac:dyDescent="0.25">
      <c r="A581" s="190"/>
      <c r="B581" s="190"/>
      <c r="C581" s="190"/>
      <c r="D581" s="190"/>
      <c r="E581" s="190"/>
      <c r="F581" s="190"/>
      <c r="G581" s="190"/>
      <c r="H581" s="190"/>
      <c r="I581" s="188" t="s">
        <v>1746</v>
      </c>
      <c r="J581" s="188">
        <v>0</v>
      </c>
      <c r="K581" s="188" t="s">
        <v>1745</v>
      </c>
      <c r="L581" s="188"/>
      <c r="M581" s="189">
        <v>1</v>
      </c>
    </row>
    <row r="582" spans="1:13" ht="14.25" customHeight="1" x14ac:dyDescent="0.25">
      <c r="A582" s="190"/>
      <c r="B582" s="190"/>
      <c r="C582" s="190"/>
      <c r="D582" s="190"/>
      <c r="E582" s="190"/>
      <c r="F582" s="188" t="s">
        <v>154</v>
      </c>
      <c r="G582" s="188" t="s">
        <v>178</v>
      </c>
      <c r="H582" s="188" t="s">
        <v>1745</v>
      </c>
      <c r="I582" s="188">
        <v>0</v>
      </c>
      <c r="J582" s="188">
        <v>0</v>
      </c>
      <c r="K582" s="188" t="s">
        <v>1745</v>
      </c>
      <c r="L582" s="188"/>
      <c r="M582" s="189">
        <v>1</v>
      </c>
    </row>
    <row r="583" spans="1:13" ht="14.25" customHeight="1" x14ac:dyDescent="0.25">
      <c r="A583" s="190"/>
      <c r="B583" s="190"/>
      <c r="C583" s="190"/>
      <c r="D583" s="190"/>
      <c r="E583" s="190"/>
      <c r="F583" s="188" t="s">
        <v>142</v>
      </c>
      <c r="G583" s="188" t="s">
        <v>1745</v>
      </c>
      <c r="H583" s="188" t="s">
        <v>1745</v>
      </c>
      <c r="I583" s="188">
        <v>0</v>
      </c>
      <c r="J583" s="188">
        <v>0</v>
      </c>
      <c r="K583" s="188" t="s">
        <v>1745</v>
      </c>
      <c r="L583" s="188"/>
      <c r="M583" s="189">
        <v>1</v>
      </c>
    </row>
    <row r="584" spans="1:13" ht="14.25" customHeight="1" x14ac:dyDescent="0.25">
      <c r="A584" s="190"/>
      <c r="B584" s="190"/>
      <c r="C584" s="190"/>
      <c r="D584" s="190"/>
      <c r="E584" s="190"/>
      <c r="F584" s="190"/>
      <c r="G584" s="190"/>
      <c r="H584" s="190"/>
      <c r="I584" s="188">
        <v>2</v>
      </c>
      <c r="J584" s="188">
        <v>0</v>
      </c>
      <c r="K584" s="188" t="s">
        <v>1745</v>
      </c>
      <c r="L584" s="188"/>
      <c r="M584" s="189">
        <v>4</v>
      </c>
    </row>
    <row r="585" spans="1:13" ht="14.25" customHeight="1" x14ac:dyDescent="0.25">
      <c r="A585" s="190"/>
      <c r="B585" s="190"/>
      <c r="C585" s="190"/>
      <c r="D585" s="190"/>
      <c r="E585" s="190"/>
      <c r="F585" s="188" t="s">
        <v>178</v>
      </c>
      <c r="G585" s="188" t="s">
        <v>1745</v>
      </c>
      <c r="H585" s="188" t="s">
        <v>1745</v>
      </c>
      <c r="I585" s="188">
        <v>0</v>
      </c>
      <c r="J585" s="188">
        <v>0</v>
      </c>
      <c r="K585" s="188" t="s">
        <v>1745</v>
      </c>
      <c r="L585" s="188"/>
      <c r="M585" s="189">
        <v>1</v>
      </c>
    </row>
    <row r="586" spans="1:13" ht="14.25" customHeight="1" x14ac:dyDescent="0.25">
      <c r="A586" s="190"/>
      <c r="B586" s="190"/>
      <c r="C586" s="190"/>
      <c r="D586" s="188" t="s">
        <v>164</v>
      </c>
      <c r="E586" s="188">
        <v>39</v>
      </c>
      <c r="F586" s="188" t="s">
        <v>540</v>
      </c>
      <c r="G586" s="188" t="s">
        <v>1745</v>
      </c>
      <c r="H586" s="188" t="s">
        <v>1745</v>
      </c>
      <c r="I586" s="188">
        <v>0</v>
      </c>
      <c r="J586" s="188">
        <v>0</v>
      </c>
      <c r="K586" s="188" t="s">
        <v>1745</v>
      </c>
      <c r="L586" s="188"/>
      <c r="M586" s="189">
        <v>1</v>
      </c>
    </row>
    <row r="587" spans="1:13" ht="14.25" customHeight="1" x14ac:dyDescent="0.25">
      <c r="A587" s="190"/>
      <c r="B587" s="190"/>
      <c r="C587" s="190"/>
      <c r="D587" s="190"/>
      <c r="E587" s="190"/>
      <c r="F587" s="190"/>
      <c r="G587" s="190"/>
      <c r="H587" s="190"/>
      <c r="I587" s="188">
        <v>2</v>
      </c>
      <c r="J587" s="188">
        <v>0</v>
      </c>
      <c r="K587" s="188" t="s">
        <v>1745</v>
      </c>
      <c r="L587" s="188"/>
      <c r="M587" s="189">
        <v>2</v>
      </c>
    </row>
    <row r="588" spans="1:13" ht="14.25" customHeight="1" x14ac:dyDescent="0.25">
      <c r="A588" s="190"/>
      <c r="B588" s="190"/>
      <c r="C588" s="190"/>
      <c r="D588" s="190"/>
      <c r="E588" s="190"/>
      <c r="F588" s="190"/>
      <c r="G588" s="190"/>
      <c r="H588" s="190"/>
      <c r="I588" s="188" t="s">
        <v>1746</v>
      </c>
      <c r="J588" s="188" t="s">
        <v>1746</v>
      </c>
      <c r="K588" s="188" t="s">
        <v>1745</v>
      </c>
      <c r="L588" s="188"/>
      <c r="M588" s="189">
        <v>1</v>
      </c>
    </row>
    <row r="589" spans="1:13" ht="14.25" customHeight="1" x14ac:dyDescent="0.25">
      <c r="A589" s="190"/>
      <c r="B589" s="190"/>
      <c r="C589" s="190"/>
      <c r="D589" s="190"/>
      <c r="E589" s="190"/>
      <c r="F589" s="188" t="s">
        <v>154</v>
      </c>
      <c r="G589" s="188" t="s">
        <v>1745</v>
      </c>
      <c r="H589" s="188" t="s">
        <v>1745</v>
      </c>
      <c r="I589" s="188">
        <v>2</v>
      </c>
      <c r="J589" s="188">
        <v>0</v>
      </c>
      <c r="K589" s="188" t="s">
        <v>1745</v>
      </c>
      <c r="L589" s="188"/>
      <c r="M589" s="189">
        <v>1</v>
      </c>
    </row>
    <row r="590" spans="1:13" ht="14.25" customHeight="1" x14ac:dyDescent="0.25">
      <c r="A590" s="190"/>
      <c r="B590" s="190"/>
      <c r="C590" s="190"/>
      <c r="D590" s="190"/>
      <c r="E590" s="190"/>
      <c r="F590" s="188" t="s">
        <v>142</v>
      </c>
      <c r="G590" s="188" t="s">
        <v>1745</v>
      </c>
      <c r="H590" s="188" t="s">
        <v>1745</v>
      </c>
      <c r="I590" s="188">
        <v>0</v>
      </c>
      <c r="J590" s="188">
        <v>0</v>
      </c>
      <c r="K590" s="188" t="s">
        <v>1745</v>
      </c>
      <c r="L590" s="188"/>
      <c r="M590" s="189">
        <v>2</v>
      </c>
    </row>
    <row r="591" spans="1:13" ht="14.25" customHeight="1" x14ac:dyDescent="0.25">
      <c r="A591" s="190"/>
      <c r="B591" s="190"/>
      <c r="C591" s="190"/>
      <c r="D591" s="190"/>
      <c r="E591" s="190"/>
      <c r="F591" s="190"/>
      <c r="G591" s="190"/>
      <c r="H591" s="190"/>
      <c r="I591" s="188">
        <v>2</v>
      </c>
      <c r="J591" s="188">
        <v>0</v>
      </c>
      <c r="K591" s="188" t="s">
        <v>1745</v>
      </c>
      <c r="L591" s="188"/>
      <c r="M591" s="189">
        <v>2</v>
      </c>
    </row>
    <row r="592" spans="1:13" ht="14.25" customHeight="1" x14ac:dyDescent="0.25">
      <c r="A592" s="190"/>
      <c r="B592" s="190"/>
      <c r="C592" s="190"/>
      <c r="D592" s="188" t="s">
        <v>401</v>
      </c>
      <c r="E592" s="188">
        <v>50</v>
      </c>
      <c r="F592" s="188" t="s">
        <v>501</v>
      </c>
      <c r="G592" s="188" t="s">
        <v>142</v>
      </c>
      <c r="H592" s="188" t="s">
        <v>1745</v>
      </c>
      <c r="I592" s="188">
        <v>2</v>
      </c>
      <c r="J592" s="188">
        <v>0</v>
      </c>
      <c r="K592" s="188" t="s">
        <v>1745</v>
      </c>
      <c r="L592" s="188"/>
      <c r="M592" s="189">
        <v>1</v>
      </c>
    </row>
    <row r="593" spans="1:13" ht="14.25" customHeight="1" x14ac:dyDescent="0.25">
      <c r="A593" s="190"/>
      <c r="B593" s="190"/>
      <c r="C593" s="190"/>
      <c r="D593" s="190"/>
      <c r="E593" s="190"/>
      <c r="F593" s="188" t="s">
        <v>540</v>
      </c>
      <c r="G593" s="188" t="s">
        <v>1745</v>
      </c>
      <c r="H593" s="188" t="s">
        <v>1745</v>
      </c>
      <c r="I593" s="188">
        <v>0</v>
      </c>
      <c r="J593" s="188">
        <v>0</v>
      </c>
      <c r="K593" s="188" t="s">
        <v>1745</v>
      </c>
      <c r="L593" s="188"/>
      <c r="M593" s="189">
        <v>1</v>
      </c>
    </row>
    <row r="594" spans="1:13" ht="14.25" customHeight="1" x14ac:dyDescent="0.25">
      <c r="A594" s="190"/>
      <c r="B594" s="190"/>
      <c r="C594" s="190"/>
      <c r="D594" s="190"/>
      <c r="E594" s="190"/>
      <c r="F594" s="190"/>
      <c r="G594" s="190"/>
      <c r="H594" s="190"/>
      <c r="I594" s="188">
        <v>2</v>
      </c>
      <c r="J594" s="188">
        <v>0</v>
      </c>
      <c r="K594" s="188" t="s">
        <v>1745</v>
      </c>
      <c r="L594" s="188"/>
      <c r="M594" s="189">
        <v>3</v>
      </c>
    </row>
    <row r="595" spans="1:13" ht="14.25" customHeight="1" x14ac:dyDescent="0.25">
      <c r="A595" s="190"/>
      <c r="B595" s="190"/>
      <c r="C595" s="190"/>
      <c r="D595" s="190"/>
      <c r="E595" s="190"/>
      <c r="F595" s="188" t="s">
        <v>142</v>
      </c>
      <c r="G595" s="188" t="s">
        <v>1745</v>
      </c>
      <c r="H595" s="188" t="s">
        <v>1745</v>
      </c>
      <c r="I595" s="188">
        <v>0</v>
      </c>
      <c r="J595" s="188">
        <v>0</v>
      </c>
      <c r="K595" s="188" t="s">
        <v>1745</v>
      </c>
      <c r="L595" s="188"/>
      <c r="M595" s="189">
        <v>1</v>
      </c>
    </row>
    <row r="596" spans="1:13" ht="14.25" customHeight="1" x14ac:dyDescent="0.25">
      <c r="A596" s="190"/>
      <c r="B596" s="190"/>
      <c r="C596" s="190"/>
      <c r="D596" s="190"/>
      <c r="E596" s="190"/>
      <c r="F596" s="190"/>
      <c r="G596" s="190"/>
      <c r="H596" s="190"/>
      <c r="I596" s="188">
        <v>2</v>
      </c>
      <c r="J596" s="188">
        <v>0</v>
      </c>
      <c r="K596" s="188" t="s">
        <v>1745</v>
      </c>
      <c r="L596" s="188"/>
      <c r="M596" s="189">
        <v>2</v>
      </c>
    </row>
    <row r="597" spans="1:13" ht="14.25" customHeight="1" x14ac:dyDescent="0.25">
      <c r="A597" s="190"/>
      <c r="B597" s="190"/>
      <c r="C597" s="190"/>
      <c r="D597" s="188" t="s">
        <v>386</v>
      </c>
      <c r="E597" s="188">
        <v>70</v>
      </c>
      <c r="F597" s="188" t="s">
        <v>154</v>
      </c>
      <c r="G597" s="188" t="s">
        <v>1745</v>
      </c>
      <c r="H597" s="188" t="s">
        <v>1745</v>
      </c>
      <c r="I597" s="188">
        <v>0</v>
      </c>
      <c r="J597" s="188">
        <v>0</v>
      </c>
      <c r="K597" s="188" t="s">
        <v>1745</v>
      </c>
      <c r="L597" s="188"/>
      <c r="M597" s="189">
        <v>1</v>
      </c>
    </row>
    <row r="598" spans="1:13" ht="14.25" customHeight="1" x14ac:dyDescent="0.25">
      <c r="A598" s="190"/>
      <c r="B598" s="190"/>
      <c r="C598" s="190"/>
      <c r="D598" s="190"/>
      <c r="E598" s="190"/>
      <c r="F598" s="188" t="s">
        <v>178</v>
      </c>
      <c r="G598" s="188" t="s">
        <v>178</v>
      </c>
      <c r="H598" s="188" t="s">
        <v>701</v>
      </c>
      <c r="I598" s="188">
        <v>2</v>
      </c>
      <c r="J598" s="188">
        <v>0</v>
      </c>
      <c r="K598" s="188" t="s">
        <v>1745</v>
      </c>
      <c r="L598" s="188"/>
      <c r="M598" s="189">
        <v>1</v>
      </c>
    </row>
    <row r="599" spans="1:13" ht="14.25" customHeight="1" x14ac:dyDescent="0.25">
      <c r="A599" s="190"/>
      <c r="B599" s="190"/>
      <c r="C599" s="190"/>
      <c r="D599" s="188" t="s">
        <v>315</v>
      </c>
      <c r="E599" s="188">
        <v>79</v>
      </c>
      <c r="F599" s="188" t="s">
        <v>142</v>
      </c>
      <c r="G599" s="188" t="s">
        <v>1745</v>
      </c>
      <c r="H599" s="188" t="s">
        <v>1745</v>
      </c>
      <c r="I599" s="188">
        <v>0</v>
      </c>
      <c r="J599" s="188">
        <v>0</v>
      </c>
      <c r="K599" s="188" t="s">
        <v>1745</v>
      </c>
      <c r="L599" s="188"/>
      <c r="M599" s="189">
        <v>1</v>
      </c>
    </row>
    <row r="600" spans="1:13" ht="14.25" customHeight="1" x14ac:dyDescent="0.25">
      <c r="A600" s="190"/>
      <c r="B600" s="190"/>
      <c r="C600" s="190"/>
      <c r="D600" s="188" t="s">
        <v>331</v>
      </c>
      <c r="E600" s="188">
        <v>100</v>
      </c>
      <c r="F600" s="188" t="s">
        <v>540</v>
      </c>
      <c r="G600" s="188" t="s">
        <v>540</v>
      </c>
      <c r="H600" s="188" t="s">
        <v>1745</v>
      </c>
      <c r="I600" s="188" t="s">
        <v>1746</v>
      </c>
      <c r="J600" s="188">
        <v>0</v>
      </c>
      <c r="K600" s="188" t="s">
        <v>1745</v>
      </c>
      <c r="L600" s="188"/>
      <c r="M600" s="189">
        <v>1</v>
      </c>
    </row>
    <row r="601" spans="1:13" ht="14.25" customHeight="1" x14ac:dyDescent="0.25">
      <c r="A601" s="190"/>
      <c r="B601" s="190"/>
      <c r="C601" s="188" t="s">
        <v>1580</v>
      </c>
      <c r="D601" s="188" t="s">
        <v>477</v>
      </c>
      <c r="E601" s="188">
        <v>30</v>
      </c>
      <c r="F601" s="188" t="s">
        <v>540</v>
      </c>
      <c r="G601" s="188" t="s">
        <v>1745</v>
      </c>
      <c r="H601" s="188" t="s">
        <v>1745</v>
      </c>
      <c r="I601" s="188">
        <v>0</v>
      </c>
      <c r="J601" s="188">
        <v>0</v>
      </c>
      <c r="K601" s="188" t="s">
        <v>1745</v>
      </c>
      <c r="L601" s="188"/>
      <c r="M601" s="189">
        <v>1</v>
      </c>
    </row>
    <row r="602" spans="1:13" ht="14.25" customHeight="1" x14ac:dyDescent="0.25">
      <c r="A602" s="190"/>
      <c r="B602" s="190"/>
      <c r="C602" s="190"/>
      <c r="D602" s="190"/>
      <c r="E602" s="190"/>
      <c r="F602" s="190"/>
      <c r="G602" s="190"/>
      <c r="H602" s="190"/>
      <c r="I602" s="188">
        <v>2</v>
      </c>
      <c r="J602" s="188">
        <v>0</v>
      </c>
      <c r="K602" s="188" t="s">
        <v>1745</v>
      </c>
      <c r="L602" s="188"/>
      <c r="M602" s="189">
        <v>2</v>
      </c>
    </row>
    <row r="603" spans="1:13" ht="14.25" customHeight="1" x14ac:dyDescent="0.25">
      <c r="A603" s="190"/>
      <c r="B603" s="190"/>
      <c r="C603" s="190"/>
      <c r="D603" s="190"/>
      <c r="E603" s="190"/>
      <c r="F603" s="188" t="s">
        <v>154</v>
      </c>
      <c r="G603" s="188" t="s">
        <v>1745</v>
      </c>
      <c r="H603" s="188" t="s">
        <v>1745</v>
      </c>
      <c r="I603" s="188">
        <v>2</v>
      </c>
      <c r="J603" s="188">
        <v>0</v>
      </c>
      <c r="K603" s="188" t="s">
        <v>1745</v>
      </c>
      <c r="L603" s="188"/>
      <c r="M603" s="189">
        <v>1</v>
      </c>
    </row>
    <row r="604" spans="1:13" ht="14.25" customHeight="1" x14ac:dyDescent="0.25">
      <c r="A604" s="190"/>
      <c r="B604" s="190"/>
      <c r="C604" s="190"/>
      <c r="D604" s="190"/>
      <c r="E604" s="190"/>
      <c r="F604" s="190"/>
      <c r="G604" s="188" t="s">
        <v>178</v>
      </c>
      <c r="H604" s="188" t="s">
        <v>1745</v>
      </c>
      <c r="I604" s="188">
        <v>0</v>
      </c>
      <c r="J604" s="188">
        <v>0</v>
      </c>
      <c r="K604" s="188" t="s">
        <v>1745</v>
      </c>
      <c r="L604" s="188"/>
      <c r="M604" s="189">
        <v>1</v>
      </c>
    </row>
    <row r="605" spans="1:13" ht="14.25" customHeight="1" x14ac:dyDescent="0.25">
      <c r="A605" s="190"/>
      <c r="B605" s="190"/>
      <c r="C605" s="190"/>
      <c r="D605" s="190"/>
      <c r="E605" s="190"/>
      <c r="F605" s="188" t="s">
        <v>142</v>
      </c>
      <c r="G605" s="188" t="s">
        <v>1745</v>
      </c>
      <c r="H605" s="188" t="s">
        <v>1745</v>
      </c>
      <c r="I605" s="188">
        <v>0</v>
      </c>
      <c r="J605" s="188">
        <v>0</v>
      </c>
      <c r="K605" s="188" t="s">
        <v>1745</v>
      </c>
      <c r="L605" s="188"/>
      <c r="M605" s="189">
        <v>1</v>
      </c>
    </row>
    <row r="606" spans="1:13" ht="14.25" customHeight="1" x14ac:dyDescent="0.25">
      <c r="A606" s="190"/>
      <c r="B606" s="190"/>
      <c r="C606" s="190"/>
      <c r="D606" s="190"/>
      <c r="E606" s="190"/>
      <c r="F606" s="190"/>
      <c r="G606" s="190"/>
      <c r="H606" s="190"/>
      <c r="I606" s="188">
        <v>2</v>
      </c>
      <c r="J606" s="188">
        <v>0</v>
      </c>
      <c r="K606" s="188" t="s">
        <v>1745</v>
      </c>
      <c r="L606" s="188"/>
      <c r="M606" s="189">
        <v>4</v>
      </c>
    </row>
    <row r="607" spans="1:13" ht="14.25" customHeight="1" x14ac:dyDescent="0.25">
      <c r="A607" s="190"/>
      <c r="B607" s="190"/>
      <c r="C607" s="190"/>
      <c r="D607" s="190"/>
      <c r="E607" s="190"/>
      <c r="F607" s="188" t="s">
        <v>178</v>
      </c>
      <c r="G607" s="188" t="s">
        <v>1745</v>
      </c>
      <c r="H607" s="188" t="s">
        <v>1745</v>
      </c>
      <c r="I607" s="188">
        <v>2</v>
      </c>
      <c r="J607" s="188">
        <v>0</v>
      </c>
      <c r="K607" s="188" t="s">
        <v>1745</v>
      </c>
      <c r="L607" s="188"/>
      <c r="M607" s="189">
        <v>1</v>
      </c>
    </row>
    <row r="608" spans="1:13" ht="14.25" customHeight="1" x14ac:dyDescent="0.25">
      <c r="A608" s="190"/>
      <c r="B608" s="190"/>
      <c r="C608" s="190"/>
      <c r="D608" s="188" t="s">
        <v>495</v>
      </c>
      <c r="E608" s="188">
        <v>40</v>
      </c>
      <c r="F608" s="188" t="s">
        <v>501</v>
      </c>
      <c r="G608" s="188" t="s">
        <v>142</v>
      </c>
      <c r="H608" s="188" t="s">
        <v>1745</v>
      </c>
      <c r="I608" s="188">
        <v>2</v>
      </c>
      <c r="J608" s="188">
        <v>0</v>
      </c>
      <c r="K608" s="188" t="s">
        <v>1745</v>
      </c>
      <c r="L608" s="188"/>
      <c r="M608" s="189">
        <v>1</v>
      </c>
    </row>
    <row r="609" spans="1:13" ht="14.25" customHeight="1" x14ac:dyDescent="0.25">
      <c r="A609" s="190"/>
      <c r="B609" s="190"/>
      <c r="C609" s="190"/>
      <c r="D609" s="190"/>
      <c r="E609" s="190"/>
      <c r="F609" s="188" t="s">
        <v>540</v>
      </c>
      <c r="G609" s="188" t="s">
        <v>1745</v>
      </c>
      <c r="H609" s="188" t="s">
        <v>1745</v>
      </c>
      <c r="I609" s="188">
        <v>2</v>
      </c>
      <c r="J609" s="188">
        <v>0</v>
      </c>
      <c r="K609" s="188" t="s">
        <v>1745</v>
      </c>
      <c r="L609" s="188"/>
      <c r="M609" s="189">
        <v>1</v>
      </c>
    </row>
    <row r="610" spans="1:13" ht="14.25" customHeight="1" x14ac:dyDescent="0.25">
      <c r="A610" s="190"/>
      <c r="B610" s="190"/>
      <c r="C610" s="190"/>
      <c r="D610" s="190"/>
      <c r="E610" s="190"/>
      <c r="F610" s="190"/>
      <c r="G610" s="190"/>
      <c r="H610" s="190"/>
      <c r="I610" s="188" t="s">
        <v>1746</v>
      </c>
      <c r="J610" s="188" t="s">
        <v>1746</v>
      </c>
      <c r="K610" s="188" t="s">
        <v>1745</v>
      </c>
      <c r="L610" s="188"/>
      <c r="M610" s="189">
        <v>1</v>
      </c>
    </row>
    <row r="611" spans="1:13" ht="14.25" customHeight="1" x14ac:dyDescent="0.25">
      <c r="A611" s="190"/>
      <c r="B611" s="190"/>
      <c r="C611" s="190"/>
      <c r="D611" s="190"/>
      <c r="E611" s="190"/>
      <c r="F611" s="188" t="s">
        <v>142</v>
      </c>
      <c r="G611" s="188" t="s">
        <v>1745</v>
      </c>
      <c r="H611" s="188" t="s">
        <v>1745</v>
      </c>
      <c r="I611" s="188">
        <v>0</v>
      </c>
      <c r="J611" s="188">
        <v>0</v>
      </c>
      <c r="K611" s="188" t="s">
        <v>1745</v>
      </c>
      <c r="L611" s="188"/>
      <c r="M611" s="189">
        <v>1</v>
      </c>
    </row>
    <row r="612" spans="1:13" ht="14.25" customHeight="1" x14ac:dyDescent="0.25">
      <c r="A612" s="190"/>
      <c r="B612" s="190"/>
      <c r="C612" s="190"/>
      <c r="D612" s="190"/>
      <c r="E612" s="190"/>
      <c r="F612" s="190"/>
      <c r="G612" s="190"/>
      <c r="H612" s="190"/>
      <c r="I612" s="188">
        <v>2</v>
      </c>
      <c r="J612" s="188">
        <v>0</v>
      </c>
      <c r="K612" s="188" t="s">
        <v>1745</v>
      </c>
      <c r="L612" s="188"/>
      <c r="M612" s="189">
        <v>2</v>
      </c>
    </row>
    <row r="613" spans="1:13" ht="14.25" customHeight="1" x14ac:dyDescent="0.25">
      <c r="A613" s="190"/>
      <c r="B613" s="190"/>
      <c r="C613" s="190"/>
      <c r="D613" s="188" t="s">
        <v>165</v>
      </c>
      <c r="E613" s="188">
        <v>50</v>
      </c>
      <c r="F613" s="188" t="s">
        <v>540</v>
      </c>
      <c r="G613" s="188" t="s">
        <v>1745</v>
      </c>
      <c r="H613" s="188" t="s">
        <v>1745</v>
      </c>
      <c r="I613" s="188">
        <v>2</v>
      </c>
      <c r="J613" s="188">
        <v>0</v>
      </c>
      <c r="K613" s="188" t="s">
        <v>1745</v>
      </c>
      <c r="L613" s="188"/>
      <c r="M613" s="189">
        <v>3</v>
      </c>
    </row>
    <row r="614" spans="1:13" ht="14.25" customHeight="1" x14ac:dyDescent="0.25">
      <c r="A614" s="190"/>
      <c r="B614" s="190"/>
      <c r="C614" s="190"/>
      <c r="D614" s="190"/>
      <c r="E614" s="190"/>
      <c r="F614" s="188" t="s">
        <v>142</v>
      </c>
      <c r="G614" s="188" t="s">
        <v>1745</v>
      </c>
      <c r="H614" s="188" t="s">
        <v>1745</v>
      </c>
      <c r="I614" s="188">
        <v>2</v>
      </c>
      <c r="J614" s="188">
        <v>0</v>
      </c>
      <c r="K614" s="188" t="s">
        <v>1745</v>
      </c>
      <c r="L614" s="188"/>
      <c r="M614" s="189">
        <v>1</v>
      </c>
    </row>
    <row r="615" spans="1:13" ht="14.25" customHeight="1" x14ac:dyDescent="0.25">
      <c r="A615" s="190"/>
      <c r="B615" s="190"/>
      <c r="C615" s="190"/>
      <c r="D615" s="188" t="s">
        <v>324</v>
      </c>
      <c r="E615" s="188">
        <v>60</v>
      </c>
      <c r="F615" s="188" t="s">
        <v>142</v>
      </c>
      <c r="G615" s="188" t="s">
        <v>1745</v>
      </c>
      <c r="H615" s="188" t="s">
        <v>1745</v>
      </c>
      <c r="I615" s="188">
        <v>2</v>
      </c>
      <c r="J615" s="188">
        <v>0</v>
      </c>
      <c r="K615" s="188" t="s">
        <v>1745</v>
      </c>
      <c r="L615" s="188"/>
      <c r="M615" s="189">
        <v>1</v>
      </c>
    </row>
    <row r="616" spans="1:13" ht="14.25" customHeight="1" x14ac:dyDescent="0.25">
      <c r="A616" s="190"/>
      <c r="B616" s="190"/>
      <c r="C616" s="188" t="s">
        <v>1749</v>
      </c>
      <c r="D616" s="188">
        <v>0</v>
      </c>
      <c r="E616" s="188">
        <v>0</v>
      </c>
      <c r="F616" s="188" t="s">
        <v>142</v>
      </c>
      <c r="G616" s="188" t="s">
        <v>1745</v>
      </c>
      <c r="H616" s="188" t="s">
        <v>1745</v>
      </c>
      <c r="I616" s="188">
        <v>0</v>
      </c>
      <c r="J616" s="188">
        <v>0</v>
      </c>
      <c r="K616" s="188" t="s">
        <v>1745</v>
      </c>
      <c r="L616" s="188"/>
      <c r="M616" s="189">
        <v>3</v>
      </c>
    </row>
    <row r="617" spans="1:13" ht="14.25" customHeight="1" x14ac:dyDescent="0.25">
      <c r="A617" s="190"/>
      <c r="B617" s="190"/>
      <c r="C617" s="190"/>
      <c r="D617" s="190"/>
      <c r="E617" s="188" t="s">
        <v>1749</v>
      </c>
      <c r="F617" s="188" t="s">
        <v>501</v>
      </c>
      <c r="G617" s="188" t="s">
        <v>1745</v>
      </c>
      <c r="H617" s="188" t="s">
        <v>1745</v>
      </c>
      <c r="I617" s="188">
        <v>0</v>
      </c>
      <c r="J617" s="188">
        <v>0</v>
      </c>
      <c r="K617" s="188" t="s">
        <v>1745</v>
      </c>
      <c r="L617" s="188"/>
      <c r="M617" s="189">
        <v>3</v>
      </c>
    </row>
    <row r="618" spans="1:13" ht="14.25" customHeight="1" x14ac:dyDescent="0.25">
      <c r="A618" s="190"/>
      <c r="B618" s="190"/>
      <c r="C618" s="190"/>
      <c r="D618" s="190"/>
      <c r="E618" s="190"/>
      <c r="F618" s="188" t="s">
        <v>540</v>
      </c>
      <c r="G618" s="188" t="s">
        <v>1745</v>
      </c>
      <c r="H618" s="188" t="s">
        <v>1745</v>
      </c>
      <c r="I618" s="188">
        <v>0</v>
      </c>
      <c r="J618" s="188">
        <v>0</v>
      </c>
      <c r="K618" s="188" t="s">
        <v>1745</v>
      </c>
      <c r="L618" s="188"/>
      <c r="M618" s="189">
        <v>12</v>
      </c>
    </row>
    <row r="619" spans="1:13" ht="14.25" customHeight="1" x14ac:dyDescent="0.25">
      <c r="A619" s="190"/>
      <c r="B619" s="190"/>
      <c r="C619" s="190"/>
      <c r="D619" s="190"/>
      <c r="E619" s="190"/>
      <c r="F619" s="188" t="s">
        <v>142</v>
      </c>
      <c r="G619" s="188" t="s">
        <v>1745</v>
      </c>
      <c r="H619" s="188" t="s">
        <v>1745</v>
      </c>
      <c r="I619" s="188">
        <v>0</v>
      </c>
      <c r="J619" s="188">
        <v>0</v>
      </c>
      <c r="K619" s="188" t="s">
        <v>1745</v>
      </c>
      <c r="L619" s="188"/>
      <c r="M619" s="189">
        <v>3</v>
      </c>
    </row>
    <row r="620" spans="1:13" ht="14.25" customHeight="1" x14ac:dyDescent="0.25">
      <c r="A620" s="190"/>
      <c r="B620" s="190"/>
      <c r="C620" s="190"/>
      <c r="D620" s="190"/>
      <c r="E620" s="190"/>
      <c r="F620" s="190"/>
      <c r="G620" s="190"/>
      <c r="H620" s="190"/>
      <c r="I620" s="190"/>
      <c r="J620" s="188" t="s">
        <v>1746</v>
      </c>
      <c r="K620" s="188" t="s">
        <v>1745</v>
      </c>
      <c r="L620" s="188"/>
      <c r="M620" s="189">
        <v>3</v>
      </c>
    </row>
    <row r="621" spans="1:13" ht="14.25" customHeight="1" x14ac:dyDescent="0.25">
      <c r="A621" s="190"/>
      <c r="B621" s="190"/>
      <c r="C621" s="190"/>
      <c r="D621" s="190"/>
      <c r="E621" s="190"/>
      <c r="F621" s="190"/>
      <c r="G621" s="190"/>
      <c r="H621" s="190"/>
      <c r="I621" s="188">
        <v>2</v>
      </c>
      <c r="J621" s="188">
        <v>0</v>
      </c>
      <c r="K621" s="188" t="s">
        <v>1745</v>
      </c>
      <c r="L621" s="188"/>
      <c r="M621" s="189">
        <v>12</v>
      </c>
    </row>
    <row r="622" spans="1:13" ht="14.25" customHeight="1" x14ac:dyDescent="0.25">
      <c r="A622" s="190"/>
      <c r="B622" s="190"/>
      <c r="C622" s="190"/>
      <c r="D622" s="190"/>
      <c r="E622" s="190"/>
      <c r="F622" s="188" t="s">
        <v>178</v>
      </c>
      <c r="G622" s="188" t="s">
        <v>1745</v>
      </c>
      <c r="H622" s="188" t="s">
        <v>1745</v>
      </c>
      <c r="I622" s="188">
        <v>0</v>
      </c>
      <c r="J622" s="188">
        <v>0</v>
      </c>
      <c r="K622" s="188" t="s">
        <v>1745</v>
      </c>
      <c r="L622" s="188"/>
      <c r="M622" s="189">
        <v>6</v>
      </c>
    </row>
    <row r="623" spans="1:13" ht="14.25" customHeight="1" x14ac:dyDescent="0.25">
      <c r="A623" s="190"/>
      <c r="B623" s="190"/>
      <c r="C623" s="190"/>
      <c r="D623" s="188" t="s">
        <v>273</v>
      </c>
      <c r="E623" s="188" t="s">
        <v>1749</v>
      </c>
      <c r="F623" s="188" t="s">
        <v>501</v>
      </c>
      <c r="G623" s="188" t="s">
        <v>1745</v>
      </c>
      <c r="H623" s="188" t="s">
        <v>1745</v>
      </c>
      <c r="I623" s="188">
        <v>0</v>
      </c>
      <c r="J623" s="188">
        <v>0</v>
      </c>
      <c r="K623" s="188" t="s">
        <v>1745</v>
      </c>
      <c r="L623" s="188"/>
      <c r="M623" s="189">
        <v>1</v>
      </c>
    </row>
    <row r="624" spans="1:13" ht="14.25" customHeight="1" x14ac:dyDescent="0.25">
      <c r="A624" s="190"/>
      <c r="B624" s="190"/>
      <c r="C624" s="190"/>
      <c r="D624" s="190"/>
      <c r="E624" s="190"/>
      <c r="F624" s="188" t="s">
        <v>540</v>
      </c>
      <c r="G624" s="188" t="s">
        <v>1745</v>
      </c>
      <c r="H624" s="188" t="s">
        <v>1745</v>
      </c>
      <c r="I624" s="188" t="s">
        <v>1746</v>
      </c>
      <c r="J624" s="188">
        <v>0</v>
      </c>
      <c r="K624" s="188" t="s">
        <v>1745</v>
      </c>
      <c r="L624" s="188"/>
      <c r="M624" s="189">
        <v>1</v>
      </c>
    </row>
    <row r="625" spans="1:13" ht="14.25" customHeight="1" x14ac:dyDescent="0.25">
      <c r="A625" s="190"/>
      <c r="B625" s="190"/>
      <c r="C625" s="190"/>
      <c r="D625" s="190"/>
      <c r="E625" s="190"/>
      <c r="F625" s="188" t="s">
        <v>142</v>
      </c>
      <c r="G625" s="188" t="s">
        <v>1745</v>
      </c>
      <c r="H625" s="188" t="s">
        <v>1745</v>
      </c>
      <c r="I625" s="188">
        <v>0</v>
      </c>
      <c r="J625" s="188">
        <v>0</v>
      </c>
      <c r="K625" s="188" t="s">
        <v>1745</v>
      </c>
      <c r="L625" s="188"/>
      <c r="M625" s="189">
        <v>1</v>
      </c>
    </row>
    <row r="626" spans="1:13" ht="14.25" customHeight="1" x14ac:dyDescent="0.25">
      <c r="A626" s="190"/>
      <c r="B626" s="190"/>
      <c r="C626" s="190"/>
      <c r="D626" s="190"/>
      <c r="E626" s="190"/>
      <c r="F626" s="188" t="s">
        <v>178</v>
      </c>
      <c r="G626" s="188" t="s">
        <v>1745</v>
      </c>
      <c r="H626" s="188" t="s">
        <v>1745</v>
      </c>
      <c r="I626" s="188">
        <v>0</v>
      </c>
      <c r="J626" s="188">
        <v>0</v>
      </c>
      <c r="K626" s="188" t="s">
        <v>1745</v>
      </c>
      <c r="L626" s="188"/>
      <c r="M626" s="189">
        <v>1</v>
      </c>
    </row>
    <row r="627" spans="1:13" ht="14.25" customHeight="1" x14ac:dyDescent="0.25">
      <c r="A627" s="190"/>
      <c r="B627" s="190"/>
      <c r="C627" s="190"/>
      <c r="D627" s="188" t="s">
        <v>264</v>
      </c>
      <c r="E627" s="188" t="s">
        <v>1749</v>
      </c>
      <c r="F627" s="188" t="s">
        <v>540</v>
      </c>
      <c r="G627" s="188" t="s">
        <v>1745</v>
      </c>
      <c r="H627" s="188" t="s">
        <v>1745</v>
      </c>
      <c r="I627" s="188">
        <v>0</v>
      </c>
      <c r="J627" s="188">
        <v>0</v>
      </c>
      <c r="K627" s="188" t="s">
        <v>1745</v>
      </c>
      <c r="L627" s="188"/>
      <c r="M627" s="189">
        <v>1</v>
      </c>
    </row>
    <row r="628" spans="1:13" ht="14.25" customHeight="1" x14ac:dyDescent="0.25">
      <c r="A628" s="190"/>
      <c r="B628" s="190"/>
      <c r="C628" s="190"/>
      <c r="D628" s="190"/>
      <c r="E628" s="190"/>
      <c r="F628" s="190"/>
      <c r="G628" s="190"/>
      <c r="H628" s="190"/>
      <c r="I628" s="188">
        <v>2</v>
      </c>
      <c r="J628" s="188">
        <v>0</v>
      </c>
      <c r="K628" s="188" t="s">
        <v>1745</v>
      </c>
      <c r="L628" s="188"/>
      <c r="M628" s="189">
        <v>1</v>
      </c>
    </row>
    <row r="629" spans="1:13" ht="14.25" customHeight="1" x14ac:dyDescent="0.25">
      <c r="A629" s="190"/>
      <c r="B629" s="190"/>
      <c r="C629" s="190"/>
      <c r="D629" s="190"/>
      <c r="E629" s="190"/>
      <c r="F629" s="188" t="s">
        <v>142</v>
      </c>
      <c r="G629" s="188" t="s">
        <v>1745</v>
      </c>
      <c r="H629" s="188" t="s">
        <v>1745</v>
      </c>
      <c r="I629" s="188">
        <v>0</v>
      </c>
      <c r="J629" s="188">
        <v>0</v>
      </c>
      <c r="K629" s="188" t="s">
        <v>1745</v>
      </c>
      <c r="L629" s="188"/>
      <c r="M629" s="189">
        <v>1</v>
      </c>
    </row>
    <row r="630" spans="1:13" ht="14.25" customHeight="1" x14ac:dyDescent="0.25">
      <c r="A630" s="190"/>
      <c r="B630" s="190"/>
      <c r="C630" s="190"/>
      <c r="D630" s="190"/>
      <c r="E630" s="190"/>
      <c r="F630" s="190"/>
      <c r="G630" s="188" t="s">
        <v>479</v>
      </c>
      <c r="H630" s="188" t="s">
        <v>1745</v>
      </c>
      <c r="I630" s="188">
        <v>0</v>
      </c>
      <c r="J630" s="188">
        <v>0</v>
      </c>
      <c r="K630" s="188" t="s">
        <v>1745</v>
      </c>
      <c r="L630" s="188"/>
      <c r="M630" s="189">
        <v>1</v>
      </c>
    </row>
    <row r="631" spans="1:13" ht="14.25" customHeight="1" x14ac:dyDescent="0.25">
      <c r="A631" s="190"/>
      <c r="B631" s="190"/>
      <c r="C631" s="190"/>
      <c r="D631" s="188" t="s">
        <v>255</v>
      </c>
      <c r="E631" s="188" t="s">
        <v>1749</v>
      </c>
      <c r="F631" s="188" t="s">
        <v>540</v>
      </c>
      <c r="G631" s="188" t="s">
        <v>1745</v>
      </c>
      <c r="H631" s="188" t="s">
        <v>1745</v>
      </c>
      <c r="I631" s="188">
        <v>0</v>
      </c>
      <c r="J631" s="188">
        <v>0</v>
      </c>
      <c r="K631" s="188" t="s">
        <v>1745</v>
      </c>
      <c r="L631" s="188"/>
      <c r="M631" s="189">
        <v>1</v>
      </c>
    </row>
    <row r="632" spans="1:13" ht="14.25" customHeight="1" x14ac:dyDescent="0.25">
      <c r="A632" s="190"/>
      <c r="B632" s="190"/>
      <c r="C632" s="190"/>
      <c r="D632" s="188" t="s">
        <v>965</v>
      </c>
      <c r="E632" s="188" t="s">
        <v>1749</v>
      </c>
      <c r="F632" s="188" t="s">
        <v>142</v>
      </c>
      <c r="G632" s="188" t="s">
        <v>142</v>
      </c>
      <c r="H632" s="188" t="s">
        <v>1745</v>
      </c>
      <c r="I632" s="188">
        <v>0</v>
      </c>
      <c r="J632" s="188">
        <v>0</v>
      </c>
      <c r="K632" s="188" t="s">
        <v>1745</v>
      </c>
      <c r="L632" s="188"/>
      <c r="M632" s="189">
        <v>1</v>
      </c>
    </row>
    <row r="633" spans="1:13" ht="14.25" customHeight="1" x14ac:dyDescent="0.25">
      <c r="A633" s="190"/>
      <c r="B633" s="190"/>
      <c r="C633" s="190"/>
      <c r="D633" s="190"/>
      <c r="E633" s="190"/>
      <c r="F633" s="188" t="s">
        <v>178</v>
      </c>
      <c r="G633" s="188" t="s">
        <v>154</v>
      </c>
      <c r="H633" s="188" t="s">
        <v>545</v>
      </c>
      <c r="I633" s="188">
        <v>2</v>
      </c>
      <c r="J633" s="188">
        <v>0</v>
      </c>
      <c r="K633" s="188" t="s">
        <v>1745</v>
      </c>
      <c r="L633" s="188"/>
      <c r="M633" s="189">
        <v>1</v>
      </c>
    </row>
    <row r="634" spans="1:13" ht="14.25" customHeight="1" x14ac:dyDescent="0.25">
      <c r="A634" s="190"/>
      <c r="B634" s="190"/>
      <c r="C634" s="190"/>
      <c r="D634" s="188" t="s">
        <v>388</v>
      </c>
      <c r="E634" s="188" t="s">
        <v>1749</v>
      </c>
      <c r="F634" s="188" t="s">
        <v>540</v>
      </c>
      <c r="G634" s="188" t="s">
        <v>540</v>
      </c>
      <c r="H634" s="188" t="s">
        <v>1745</v>
      </c>
      <c r="I634" s="188" t="s">
        <v>1746</v>
      </c>
      <c r="J634" s="188">
        <v>0</v>
      </c>
      <c r="K634" s="188" t="s">
        <v>1745</v>
      </c>
      <c r="L634" s="188"/>
      <c r="M634" s="189">
        <v>1</v>
      </c>
    </row>
    <row r="635" spans="1:13" ht="14.25" customHeight="1" x14ac:dyDescent="0.25">
      <c r="A635" s="190"/>
      <c r="B635" s="190"/>
      <c r="C635" s="190"/>
      <c r="D635" s="190"/>
      <c r="E635" s="190"/>
      <c r="F635" s="188" t="s">
        <v>154</v>
      </c>
      <c r="G635" s="188" t="s">
        <v>1745</v>
      </c>
      <c r="H635" s="188" t="s">
        <v>1745</v>
      </c>
      <c r="I635" s="188">
        <v>0</v>
      </c>
      <c r="J635" s="188">
        <v>0</v>
      </c>
      <c r="K635" s="188" t="s">
        <v>1745</v>
      </c>
      <c r="L635" s="188"/>
      <c r="M635" s="189">
        <v>1</v>
      </c>
    </row>
    <row r="636" spans="1:13" ht="14.25" customHeight="1" x14ac:dyDescent="0.25">
      <c r="A636" s="190"/>
      <c r="B636" s="190"/>
      <c r="C636" s="190"/>
      <c r="D636" s="188" t="s">
        <v>1150</v>
      </c>
      <c r="E636" s="188" t="s">
        <v>1749</v>
      </c>
      <c r="F636" s="188" t="s">
        <v>540</v>
      </c>
      <c r="G636" s="188" t="s">
        <v>1745</v>
      </c>
      <c r="H636" s="188" t="s">
        <v>1745</v>
      </c>
      <c r="I636" s="188">
        <v>0</v>
      </c>
      <c r="J636" s="188">
        <v>0</v>
      </c>
      <c r="K636" s="188" t="s">
        <v>1745</v>
      </c>
      <c r="L636" s="188"/>
      <c r="M636" s="189">
        <v>1</v>
      </c>
    </row>
    <row r="637" spans="1:13" ht="14.25" customHeight="1" x14ac:dyDescent="0.25">
      <c r="A637" s="190"/>
      <c r="B637" s="188" t="s">
        <v>157</v>
      </c>
      <c r="C637" s="188" t="s">
        <v>1496</v>
      </c>
      <c r="D637" s="188" t="s">
        <v>487</v>
      </c>
      <c r="E637" s="188">
        <v>17</v>
      </c>
      <c r="F637" s="188" t="s">
        <v>479</v>
      </c>
      <c r="G637" s="188" t="s">
        <v>1745</v>
      </c>
      <c r="H637" s="188" t="s">
        <v>1745</v>
      </c>
      <c r="I637" s="188" t="s">
        <v>1746</v>
      </c>
      <c r="J637" s="188">
        <v>0</v>
      </c>
      <c r="K637" s="188" t="s">
        <v>1745</v>
      </c>
      <c r="L637" s="188"/>
      <c r="M637" s="189">
        <v>1</v>
      </c>
    </row>
    <row r="638" spans="1:13" ht="14.25" customHeight="1" x14ac:dyDescent="0.25">
      <c r="A638" s="190"/>
      <c r="B638" s="190"/>
      <c r="C638" s="190"/>
      <c r="D638" s="190"/>
      <c r="E638" s="190"/>
      <c r="F638" s="188" t="s">
        <v>142</v>
      </c>
      <c r="G638" s="188" t="s">
        <v>1745</v>
      </c>
      <c r="H638" s="188" t="s">
        <v>1745</v>
      </c>
      <c r="I638" s="188">
        <v>2</v>
      </c>
      <c r="J638" s="188">
        <v>0</v>
      </c>
      <c r="K638" s="188" t="s">
        <v>1745</v>
      </c>
      <c r="L638" s="188"/>
      <c r="M638" s="189">
        <v>2</v>
      </c>
    </row>
    <row r="639" spans="1:13" ht="14.25" customHeight="1" x14ac:dyDescent="0.25">
      <c r="A639" s="190"/>
      <c r="B639" s="190"/>
      <c r="C639" s="190"/>
      <c r="D639" s="190"/>
      <c r="E639" s="190"/>
      <c r="F639" s="188" t="s">
        <v>178</v>
      </c>
      <c r="G639" s="188" t="s">
        <v>1745</v>
      </c>
      <c r="H639" s="188" t="s">
        <v>1745</v>
      </c>
      <c r="I639" s="188">
        <v>2</v>
      </c>
      <c r="J639" s="188">
        <v>0</v>
      </c>
      <c r="K639" s="188" t="s">
        <v>1745</v>
      </c>
      <c r="L639" s="188"/>
      <c r="M639" s="189">
        <v>1</v>
      </c>
    </row>
    <row r="640" spans="1:13" ht="14.25" customHeight="1" x14ac:dyDescent="0.25">
      <c r="A640" s="190"/>
      <c r="B640" s="190"/>
      <c r="C640" s="190"/>
      <c r="D640" s="188" t="s">
        <v>268</v>
      </c>
      <c r="E640" s="188">
        <v>28</v>
      </c>
      <c r="F640" s="188" t="s">
        <v>540</v>
      </c>
      <c r="G640" s="188" t="s">
        <v>1745</v>
      </c>
      <c r="H640" s="188" t="s">
        <v>1745</v>
      </c>
      <c r="I640" s="188">
        <v>2</v>
      </c>
      <c r="J640" s="188">
        <v>2</v>
      </c>
      <c r="K640" s="188" t="s">
        <v>1745</v>
      </c>
      <c r="L640" s="188"/>
      <c r="M640" s="189">
        <v>1</v>
      </c>
    </row>
    <row r="641" spans="1:13" ht="14.25" customHeight="1" x14ac:dyDescent="0.25">
      <c r="A641" s="190"/>
      <c r="B641" s="190"/>
      <c r="C641" s="190"/>
      <c r="D641" s="190"/>
      <c r="E641" s="190"/>
      <c r="F641" s="188" t="s">
        <v>142</v>
      </c>
      <c r="G641" s="188" t="s">
        <v>1745</v>
      </c>
      <c r="H641" s="188" t="s">
        <v>1745</v>
      </c>
      <c r="I641" s="188">
        <v>2</v>
      </c>
      <c r="J641" s="188">
        <v>0</v>
      </c>
      <c r="K641" s="188" t="s">
        <v>1745</v>
      </c>
      <c r="L641" s="188"/>
      <c r="M641" s="189">
        <v>3</v>
      </c>
    </row>
    <row r="642" spans="1:13" ht="14.25" customHeight="1" x14ac:dyDescent="0.25">
      <c r="A642" s="190"/>
      <c r="B642" s="190"/>
      <c r="C642" s="190"/>
      <c r="D642" s="190"/>
      <c r="E642" s="190"/>
      <c r="F642" s="188" t="s">
        <v>178</v>
      </c>
      <c r="G642" s="188" t="s">
        <v>1745</v>
      </c>
      <c r="H642" s="188" t="s">
        <v>1745</v>
      </c>
      <c r="I642" s="188">
        <v>0</v>
      </c>
      <c r="J642" s="188">
        <v>0</v>
      </c>
      <c r="K642" s="188" t="s">
        <v>1745</v>
      </c>
      <c r="L642" s="188"/>
      <c r="M642" s="189">
        <v>1</v>
      </c>
    </row>
    <row r="643" spans="1:13" ht="14.25" customHeight="1" x14ac:dyDescent="0.25">
      <c r="A643" s="190"/>
      <c r="B643" s="190"/>
      <c r="C643" s="190"/>
      <c r="D643" s="188" t="s">
        <v>493</v>
      </c>
      <c r="E643" s="188">
        <v>35</v>
      </c>
      <c r="F643" s="188" t="s">
        <v>540</v>
      </c>
      <c r="G643" s="188" t="s">
        <v>1745</v>
      </c>
      <c r="H643" s="188" t="s">
        <v>1745</v>
      </c>
      <c r="I643" s="188">
        <v>2</v>
      </c>
      <c r="J643" s="188">
        <v>0</v>
      </c>
      <c r="K643" s="188" t="s">
        <v>1745</v>
      </c>
      <c r="L643" s="188"/>
      <c r="M643" s="189">
        <v>2</v>
      </c>
    </row>
    <row r="644" spans="1:13" ht="14.25" customHeight="1" x14ac:dyDescent="0.25">
      <c r="A644" s="190"/>
      <c r="B644" s="190"/>
      <c r="C644" s="190"/>
      <c r="D644" s="190"/>
      <c r="E644" s="190"/>
      <c r="F644" s="188" t="s">
        <v>142</v>
      </c>
      <c r="G644" s="188" t="s">
        <v>1745</v>
      </c>
      <c r="H644" s="188" t="s">
        <v>1745</v>
      </c>
      <c r="I644" s="188">
        <v>0</v>
      </c>
      <c r="J644" s="188">
        <v>0</v>
      </c>
      <c r="K644" s="188" t="s">
        <v>1745</v>
      </c>
      <c r="L644" s="188"/>
      <c r="M644" s="189">
        <v>1</v>
      </c>
    </row>
    <row r="645" spans="1:13" ht="14.25" customHeight="1" x14ac:dyDescent="0.25">
      <c r="A645" s="190"/>
      <c r="B645" s="190"/>
      <c r="C645" s="190"/>
      <c r="D645" s="190"/>
      <c r="E645" s="190"/>
      <c r="F645" s="190"/>
      <c r="G645" s="190"/>
      <c r="H645" s="190"/>
      <c r="I645" s="188">
        <v>2</v>
      </c>
      <c r="J645" s="188">
        <v>0</v>
      </c>
      <c r="K645" s="188" t="s">
        <v>1745</v>
      </c>
      <c r="L645" s="188"/>
      <c r="M645" s="189">
        <v>1</v>
      </c>
    </row>
    <row r="646" spans="1:13" ht="14.25" customHeight="1" x14ac:dyDescent="0.25">
      <c r="A646" s="190"/>
      <c r="B646" s="190"/>
      <c r="C646" s="190"/>
      <c r="D646" s="190"/>
      <c r="E646" s="190"/>
      <c r="F646" s="190"/>
      <c r="G646" s="190"/>
      <c r="H646" s="190"/>
      <c r="I646" s="188" t="s">
        <v>1746</v>
      </c>
      <c r="J646" s="188">
        <v>0</v>
      </c>
      <c r="K646" s="188" t="s">
        <v>1745</v>
      </c>
      <c r="L646" s="188"/>
      <c r="M646" s="189">
        <v>1</v>
      </c>
    </row>
    <row r="647" spans="1:13" ht="14.25" customHeight="1" x14ac:dyDescent="0.25">
      <c r="A647" s="190"/>
      <c r="B647" s="190"/>
      <c r="C647" s="190"/>
      <c r="D647" s="188" t="s">
        <v>259</v>
      </c>
      <c r="E647" s="188">
        <v>44</v>
      </c>
      <c r="F647" s="188" t="s">
        <v>178</v>
      </c>
      <c r="G647" s="188" t="s">
        <v>1745</v>
      </c>
      <c r="H647" s="188" t="s">
        <v>1745</v>
      </c>
      <c r="I647" s="188">
        <v>2</v>
      </c>
      <c r="J647" s="188">
        <v>0</v>
      </c>
      <c r="K647" s="188" t="s">
        <v>1745</v>
      </c>
      <c r="L647" s="188"/>
      <c r="M647" s="189">
        <v>1</v>
      </c>
    </row>
    <row r="648" spans="1:13" ht="14.25" customHeight="1" x14ac:dyDescent="0.25">
      <c r="A648" s="190"/>
      <c r="B648" s="190"/>
      <c r="C648" s="190"/>
      <c r="D648" s="188" t="s">
        <v>395</v>
      </c>
      <c r="E648" s="188">
        <v>52</v>
      </c>
      <c r="F648" s="188" t="s">
        <v>540</v>
      </c>
      <c r="G648" s="188" t="s">
        <v>1745</v>
      </c>
      <c r="H648" s="188" t="s">
        <v>1745</v>
      </c>
      <c r="I648" s="188">
        <v>0</v>
      </c>
      <c r="J648" s="188">
        <v>0</v>
      </c>
      <c r="K648" s="188" t="s">
        <v>1745</v>
      </c>
      <c r="L648" s="188"/>
      <c r="M648" s="189">
        <v>1</v>
      </c>
    </row>
    <row r="649" spans="1:13" ht="14.25" customHeight="1" x14ac:dyDescent="0.25">
      <c r="A649" s="190"/>
      <c r="B649" s="190"/>
      <c r="C649" s="188" t="s">
        <v>1572</v>
      </c>
      <c r="D649" s="188" t="s">
        <v>271</v>
      </c>
      <c r="E649" s="188">
        <v>22.5</v>
      </c>
      <c r="F649" s="188" t="s">
        <v>479</v>
      </c>
      <c r="G649" s="188" t="s">
        <v>1745</v>
      </c>
      <c r="H649" s="188" t="s">
        <v>1745</v>
      </c>
      <c r="I649" s="188" t="s">
        <v>1746</v>
      </c>
      <c r="J649" s="188">
        <v>0</v>
      </c>
      <c r="K649" s="188" t="s">
        <v>1745</v>
      </c>
      <c r="L649" s="188"/>
      <c r="M649" s="189">
        <v>1</v>
      </c>
    </row>
    <row r="650" spans="1:13" ht="14.25" customHeight="1" x14ac:dyDescent="0.25">
      <c r="A650" s="190"/>
      <c r="B650" s="190"/>
      <c r="C650" s="190"/>
      <c r="D650" s="190"/>
      <c r="E650" s="190"/>
      <c r="F650" s="188" t="s">
        <v>142</v>
      </c>
      <c r="G650" s="188" t="s">
        <v>1745</v>
      </c>
      <c r="H650" s="188" t="s">
        <v>1745</v>
      </c>
      <c r="I650" s="188">
        <v>2</v>
      </c>
      <c r="J650" s="188">
        <v>0</v>
      </c>
      <c r="K650" s="188" t="s">
        <v>1745</v>
      </c>
      <c r="L650" s="188"/>
      <c r="M650" s="189">
        <v>5</v>
      </c>
    </row>
    <row r="651" spans="1:13" ht="14.25" customHeight="1" x14ac:dyDescent="0.25">
      <c r="A651" s="190"/>
      <c r="B651" s="190"/>
      <c r="C651" s="190"/>
      <c r="D651" s="190"/>
      <c r="E651" s="190"/>
      <c r="F651" s="188" t="s">
        <v>178</v>
      </c>
      <c r="G651" s="188" t="s">
        <v>1745</v>
      </c>
      <c r="H651" s="188" t="s">
        <v>1745</v>
      </c>
      <c r="I651" s="188">
        <v>0</v>
      </c>
      <c r="J651" s="188">
        <v>0</v>
      </c>
      <c r="K651" s="188" t="s">
        <v>1745</v>
      </c>
      <c r="L651" s="188"/>
      <c r="M651" s="189">
        <v>1</v>
      </c>
    </row>
    <row r="652" spans="1:13" ht="14.25" customHeight="1" x14ac:dyDescent="0.25">
      <c r="A652" s="190"/>
      <c r="B652" s="190"/>
      <c r="C652" s="190"/>
      <c r="D652" s="190"/>
      <c r="E652" s="190"/>
      <c r="F652" s="190"/>
      <c r="G652" s="190"/>
      <c r="H652" s="190"/>
      <c r="I652" s="188">
        <v>2</v>
      </c>
      <c r="J652" s="188">
        <v>0</v>
      </c>
      <c r="K652" s="188" t="s">
        <v>1745</v>
      </c>
      <c r="L652" s="188"/>
      <c r="M652" s="189">
        <v>1</v>
      </c>
    </row>
    <row r="653" spans="1:13" ht="14.25" customHeight="1" x14ac:dyDescent="0.25">
      <c r="A653" s="190"/>
      <c r="B653" s="190"/>
      <c r="C653" s="190"/>
      <c r="D653" s="188" t="s">
        <v>494</v>
      </c>
      <c r="E653" s="188">
        <v>31</v>
      </c>
      <c r="F653" s="188" t="s">
        <v>540</v>
      </c>
      <c r="G653" s="188" t="s">
        <v>1745</v>
      </c>
      <c r="H653" s="188" t="s">
        <v>1745</v>
      </c>
      <c r="I653" s="188">
        <v>2</v>
      </c>
      <c r="J653" s="188">
        <v>0</v>
      </c>
      <c r="K653" s="188" t="s">
        <v>1745</v>
      </c>
      <c r="L653" s="188"/>
      <c r="M653" s="189">
        <v>2</v>
      </c>
    </row>
    <row r="654" spans="1:13" ht="14.25" customHeight="1" x14ac:dyDescent="0.25">
      <c r="A654" s="190"/>
      <c r="B654" s="190"/>
      <c r="C654" s="190"/>
      <c r="D654" s="190"/>
      <c r="E654" s="190"/>
      <c r="F654" s="190"/>
      <c r="G654" s="190"/>
      <c r="H654" s="190"/>
      <c r="I654" s="190"/>
      <c r="J654" s="188">
        <v>2</v>
      </c>
      <c r="K654" s="188" t="s">
        <v>1745</v>
      </c>
      <c r="L654" s="188"/>
      <c r="M654" s="189">
        <v>1</v>
      </c>
    </row>
    <row r="655" spans="1:13" ht="14.25" customHeight="1" x14ac:dyDescent="0.25">
      <c r="A655" s="190"/>
      <c r="B655" s="190"/>
      <c r="C655" s="190"/>
      <c r="D655" s="190"/>
      <c r="E655" s="190"/>
      <c r="F655" s="188" t="s">
        <v>142</v>
      </c>
      <c r="G655" s="188" t="s">
        <v>1745</v>
      </c>
      <c r="H655" s="188" t="s">
        <v>1745</v>
      </c>
      <c r="I655" s="188">
        <v>2</v>
      </c>
      <c r="J655" s="188">
        <v>0</v>
      </c>
      <c r="K655" s="188" t="s">
        <v>1745</v>
      </c>
      <c r="L655" s="188"/>
      <c r="M655" s="189">
        <v>1</v>
      </c>
    </row>
    <row r="656" spans="1:13" ht="14.25" customHeight="1" x14ac:dyDescent="0.25">
      <c r="A656" s="190"/>
      <c r="B656" s="190"/>
      <c r="C656" s="190"/>
      <c r="D656" s="190"/>
      <c r="E656" s="190"/>
      <c r="F656" s="190"/>
      <c r="G656" s="190"/>
      <c r="H656" s="190"/>
      <c r="I656" s="188" t="s">
        <v>1746</v>
      </c>
      <c r="J656" s="188">
        <v>0</v>
      </c>
      <c r="K656" s="188" t="s">
        <v>1745</v>
      </c>
      <c r="L656" s="188"/>
      <c r="M656" s="189">
        <v>1</v>
      </c>
    </row>
    <row r="657" spans="1:13" ht="14.25" customHeight="1" x14ac:dyDescent="0.25">
      <c r="A657" s="190"/>
      <c r="B657" s="190"/>
      <c r="C657" s="190"/>
      <c r="D657" s="188" t="s">
        <v>164</v>
      </c>
      <c r="E657" s="188">
        <v>39</v>
      </c>
      <c r="F657" s="188" t="s">
        <v>142</v>
      </c>
      <c r="G657" s="188" t="s">
        <v>1745</v>
      </c>
      <c r="H657" s="188" t="s">
        <v>1745</v>
      </c>
      <c r="I657" s="188">
        <v>0</v>
      </c>
      <c r="J657" s="188">
        <v>0</v>
      </c>
      <c r="K657" s="188" t="s">
        <v>1745</v>
      </c>
      <c r="L657" s="188"/>
      <c r="M657" s="189">
        <v>1</v>
      </c>
    </row>
    <row r="658" spans="1:13" ht="14.25" customHeight="1" x14ac:dyDescent="0.25">
      <c r="A658" s="190"/>
      <c r="B658" s="190"/>
      <c r="C658" s="190"/>
      <c r="D658" s="188" t="s">
        <v>249</v>
      </c>
      <c r="E658" s="188">
        <v>60</v>
      </c>
      <c r="F658" s="188" t="s">
        <v>540</v>
      </c>
      <c r="G658" s="188" t="s">
        <v>1745</v>
      </c>
      <c r="H658" s="188" t="s">
        <v>1745</v>
      </c>
      <c r="I658" s="188">
        <v>0</v>
      </c>
      <c r="J658" s="188">
        <v>0</v>
      </c>
      <c r="K658" s="188" t="s">
        <v>1745</v>
      </c>
      <c r="L658" s="188"/>
      <c r="M658" s="189">
        <v>1</v>
      </c>
    </row>
    <row r="659" spans="1:13" ht="14.25" customHeight="1" x14ac:dyDescent="0.25">
      <c r="A659" s="190"/>
      <c r="B659" s="190"/>
      <c r="C659" s="190"/>
      <c r="D659" s="190"/>
      <c r="E659" s="190"/>
      <c r="F659" s="188" t="s">
        <v>178</v>
      </c>
      <c r="G659" s="188" t="s">
        <v>1745</v>
      </c>
      <c r="H659" s="188" t="s">
        <v>1745</v>
      </c>
      <c r="I659" s="188">
        <v>2</v>
      </c>
      <c r="J659" s="188">
        <v>0</v>
      </c>
      <c r="K659" s="188" t="s">
        <v>1745</v>
      </c>
      <c r="L659" s="188"/>
      <c r="M659" s="189">
        <v>1</v>
      </c>
    </row>
    <row r="660" spans="1:13" ht="14.25" customHeight="1" x14ac:dyDescent="0.25">
      <c r="A660" s="190"/>
      <c r="B660" s="190"/>
      <c r="C660" s="188" t="s">
        <v>1580</v>
      </c>
      <c r="D660" s="188" t="s">
        <v>477</v>
      </c>
      <c r="E660" s="188">
        <v>30</v>
      </c>
      <c r="F660" s="188" t="s">
        <v>479</v>
      </c>
      <c r="G660" s="188" t="s">
        <v>1745</v>
      </c>
      <c r="H660" s="188" t="s">
        <v>1745</v>
      </c>
      <c r="I660" s="188" t="s">
        <v>1746</v>
      </c>
      <c r="J660" s="188">
        <v>0</v>
      </c>
      <c r="K660" s="188" t="s">
        <v>1745</v>
      </c>
      <c r="L660" s="188"/>
      <c r="M660" s="189">
        <v>1</v>
      </c>
    </row>
    <row r="661" spans="1:13" ht="14.25" customHeight="1" x14ac:dyDescent="0.25">
      <c r="A661" s="190"/>
      <c r="B661" s="190"/>
      <c r="C661" s="190"/>
      <c r="D661" s="190"/>
      <c r="E661" s="190"/>
      <c r="F661" s="188" t="s">
        <v>540</v>
      </c>
      <c r="G661" s="188" t="s">
        <v>1745</v>
      </c>
      <c r="H661" s="188" t="s">
        <v>1745</v>
      </c>
      <c r="I661" s="188">
        <v>2</v>
      </c>
      <c r="J661" s="188">
        <v>0</v>
      </c>
      <c r="K661" s="188" t="s">
        <v>1745</v>
      </c>
      <c r="L661" s="188"/>
      <c r="M661" s="189">
        <v>2</v>
      </c>
    </row>
    <row r="662" spans="1:13" ht="14.25" customHeight="1" x14ac:dyDescent="0.25">
      <c r="A662" s="190"/>
      <c r="B662" s="190"/>
      <c r="C662" s="190"/>
      <c r="D662" s="190"/>
      <c r="E662" s="190"/>
      <c r="F662" s="190"/>
      <c r="G662" s="190"/>
      <c r="H662" s="190"/>
      <c r="I662" s="190"/>
      <c r="J662" s="188">
        <v>2</v>
      </c>
      <c r="K662" s="188" t="s">
        <v>1745</v>
      </c>
      <c r="L662" s="188"/>
      <c r="M662" s="189">
        <v>1</v>
      </c>
    </row>
    <row r="663" spans="1:13" ht="14.25" customHeight="1" x14ac:dyDescent="0.25">
      <c r="A663" s="190"/>
      <c r="B663" s="190"/>
      <c r="C663" s="190"/>
      <c r="D663" s="190"/>
      <c r="E663" s="190"/>
      <c r="F663" s="188" t="s">
        <v>142</v>
      </c>
      <c r="G663" s="188" t="s">
        <v>1745</v>
      </c>
      <c r="H663" s="188" t="s">
        <v>1745</v>
      </c>
      <c r="I663" s="188">
        <v>2</v>
      </c>
      <c r="J663" s="188">
        <v>0</v>
      </c>
      <c r="K663" s="188" t="s">
        <v>1745</v>
      </c>
      <c r="L663" s="188"/>
      <c r="M663" s="189">
        <v>5</v>
      </c>
    </row>
    <row r="664" spans="1:13" ht="14.25" customHeight="1" x14ac:dyDescent="0.25">
      <c r="A664" s="190"/>
      <c r="B664" s="190"/>
      <c r="C664" s="190"/>
      <c r="D664" s="190"/>
      <c r="E664" s="190"/>
      <c r="F664" s="190"/>
      <c r="G664" s="190"/>
      <c r="H664" s="190"/>
      <c r="I664" s="188" t="s">
        <v>1746</v>
      </c>
      <c r="J664" s="188">
        <v>0</v>
      </c>
      <c r="K664" s="188" t="s">
        <v>1745</v>
      </c>
      <c r="L664" s="188"/>
      <c r="M664" s="189">
        <v>1</v>
      </c>
    </row>
    <row r="665" spans="1:13" ht="14.25" customHeight="1" x14ac:dyDescent="0.25">
      <c r="A665" s="190"/>
      <c r="B665" s="190"/>
      <c r="C665" s="190"/>
      <c r="D665" s="190"/>
      <c r="E665" s="190"/>
      <c r="F665" s="188" t="s">
        <v>178</v>
      </c>
      <c r="G665" s="188" t="s">
        <v>1745</v>
      </c>
      <c r="H665" s="188" t="s">
        <v>1745</v>
      </c>
      <c r="I665" s="188">
        <v>2</v>
      </c>
      <c r="J665" s="188">
        <v>0</v>
      </c>
      <c r="K665" s="188" t="s">
        <v>1745</v>
      </c>
      <c r="L665" s="188"/>
      <c r="M665" s="189">
        <v>1</v>
      </c>
    </row>
    <row r="666" spans="1:13" ht="14.25" customHeight="1" x14ac:dyDescent="0.25">
      <c r="A666" s="190"/>
      <c r="B666" s="190"/>
      <c r="C666" s="190"/>
      <c r="D666" s="188" t="s">
        <v>495</v>
      </c>
      <c r="E666" s="188">
        <v>40</v>
      </c>
      <c r="F666" s="188" t="s">
        <v>142</v>
      </c>
      <c r="G666" s="188" t="s">
        <v>1745</v>
      </c>
      <c r="H666" s="188" t="s">
        <v>1745</v>
      </c>
      <c r="I666" s="188">
        <v>2</v>
      </c>
      <c r="J666" s="188">
        <v>0</v>
      </c>
      <c r="K666" s="188" t="s">
        <v>1745</v>
      </c>
      <c r="L666" s="188"/>
      <c r="M666" s="189">
        <v>1</v>
      </c>
    </row>
    <row r="667" spans="1:13" ht="14.25" customHeight="1" x14ac:dyDescent="0.25">
      <c r="A667" s="190"/>
      <c r="B667" s="190"/>
      <c r="C667" s="188" t="s">
        <v>1749</v>
      </c>
      <c r="D667" s="188">
        <v>0</v>
      </c>
      <c r="E667" s="188">
        <v>0</v>
      </c>
      <c r="F667" s="188" t="s">
        <v>142</v>
      </c>
      <c r="G667" s="188" t="s">
        <v>1745</v>
      </c>
      <c r="H667" s="188" t="s">
        <v>1745</v>
      </c>
      <c r="I667" s="188">
        <v>0</v>
      </c>
      <c r="J667" s="188">
        <v>0</v>
      </c>
      <c r="K667" s="188" t="s">
        <v>1745</v>
      </c>
      <c r="L667" s="188"/>
      <c r="M667" s="189">
        <v>3</v>
      </c>
    </row>
    <row r="668" spans="1:13" ht="14.25" customHeight="1" x14ac:dyDescent="0.25">
      <c r="A668" s="190"/>
      <c r="B668" s="190"/>
      <c r="C668" s="190"/>
      <c r="D668" s="190"/>
      <c r="E668" s="190"/>
      <c r="F668" s="190"/>
      <c r="G668" s="190"/>
      <c r="H668" s="190"/>
      <c r="I668" s="188">
        <v>2</v>
      </c>
      <c r="J668" s="188">
        <v>0</v>
      </c>
      <c r="K668" s="188" t="s">
        <v>1745</v>
      </c>
      <c r="L668" s="188"/>
      <c r="M668" s="189">
        <v>3</v>
      </c>
    </row>
    <row r="669" spans="1:13" ht="14.25" customHeight="1" x14ac:dyDescent="0.25">
      <c r="A669" s="190"/>
      <c r="B669" s="190"/>
      <c r="C669" s="190"/>
      <c r="D669" s="190"/>
      <c r="E669" s="190"/>
      <c r="F669" s="188" t="s">
        <v>178</v>
      </c>
      <c r="G669" s="188" t="s">
        <v>1745</v>
      </c>
      <c r="H669" s="188" t="s">
        <v>1745</v>
      </c>
      <c r="I669" s="188">
        <v>0</v>
      </c>
      <c r="J669" s="188">
        <v>0</v>
      </c>
      <c r="K669" s="188" t="s">
        <v>1745</v>
      </c>
      <c r="L669" s="188"/>
      <c r="M669" s="189">
        <v>3</v>
      </c>
    </row>
    <row r="670" spans="1:13" ht="14.25" customHeight="1" x14ac:dyDescent="0.25">
      <c r="A670" s="190"/>
      <c r="B670" s="190"/>
      <c r="C670" s="190"/>
      <c r="D670" s="190"/>
      <c r="E670" s="188" t="s">
        <v>1749</v>
      </c>
      <c r="F670" s="188" t="s">
        <v>479</v>
      </c>
      <c r="G670" s="188" t="s">
        <v>1745</v>
      </c>
      <c r="H670" s="188" t="s">
        <v>1745</v>
      </c>
      <c r="I670" s="188">
        <v>2</v>
      </c>
      <c r="J670" s="188">
        <v>0</v>
      </c>
      <c r="K670" s="188" t="s">
        <v>1745</v>
      </c>
      <c r="L670" s="188"/>
      <c r="M670" s="189">
        <v>2</v>
      </c>
    </row>
    <row r="671" spans="1:13" ht="14.25" customHeight="1" x14ac:dyDescent="0.25">
      <c r="A671" s="190"/>
      <c r="B671" s="190"/>
      <c r="C671" s="190"/>
      <c r="D671" s="190"/>
      <c r="E671" s="190"/>
      <c r="F671" s="190"/>
      <c r="G671" s="188" t="s">
        <v>142</v>
      </c>
      <c r="H671" s="188" t="s">
        <v>1745</v>
      </c>
      <c r="I671" s="188">
        <v>2</v>
      </c>
      <c r="J671" s="188">
        <v>0</v>
      </c>
      <c r="K671" s="188" t="s">
        <v>1745</v>
      </c>
      <c r="L671" s="188"/>
      <c r="M671" s="189">
        <v>1</v>
      </c>
    </row>
    <row r="672" spans="1:13" ht="14.25" customHeight="1" x14ac:dyDescent="0.25">
      <c r="A672" s="190"/>
      <c r="B672" s="190"/>
      <c r="C672" s="190"/>
      <c r="D672" s="190"/>
      <c r="E672" s="190"/>
      <c r="F672" s="188" t="s">
        <v>142</v>
      </c>
      <c r="G672" s="188" t="s">
        <v>1745</v>
      </c>
      <c r="H672" s="188" t="s">
        <v>1745</v>
      </c>
      <c r="I672" s="188">
        <v>0</v>
      </c>
      <c r="J672" s="188">
        <v>0</v>
      </c>
      <c r="K672" s="188" t="s">
        <v>1745</v>
      </c>
      <c r="L672" s="188"/>
      <c r="M672" s="189">
        <v>12</v>
      </c>
    </row>
    <row r="673" spans="1:13" ht="14.25" customHeight="1" x14ac:dyDescent="0.25">
      <c r="A673" s="190"/>
      <c r="B673" s="190"/>
      <c r="C673" s="190"/>
      <c r="D673" s="190"/>
      <c r="E673" s="190"/>
      <c r="F673" s="188" t="s">
        <v>178</v>
      </c>
      <c r="G673" s="188" t="s">
        <v>1745</v>
      </c>
      <c r="H673" s="188" t="s">
        <v>1745</v>
      </c>
      <c r="I673" s="188">
        <v>0</v>
      </c>
      <c r="J673" s="188">
        <v>0</v>
      </c>
      <c r="K673" s="188" t="s">
        <v>1745</v>
      </c>
      <c r="L673" s="188"/>
      <c r="M673" s="189">
        <v>6</v>
      </c>
    </row>
    <row r="674" spans="1:13" ht="14.25" customHeight="1" x14ac:dyDescent="0.25">
      <c r="A674" s="190"/>
      <c r="B674" s="190"/>
      <c r="C674" s="190"/>
      <c r="D674" s="190"/>
      <c r="E674" s="190"/>
      <c r="F674" s="190"/>
      <c r="G674" s="190"/>
      <c r="H674" s="190"/>
      <c r="I674" s="190"/>
      <c r="J674" s="188">
        <v>2</v>
      </c>
      <c r="K674" s="188" t="s">
        <v>1745</v>
      </c>
      <c r="L674" s="188"/>
      <c r="M674" s="189">
        <v>3</v>
      </c>
    </row>
    <row r="675" spans="1:13" ht="14.25" customHeight="1" x14ac:dyDescent="0.25">
      <c r="A675" s="190"/>
      <c r="B675" s="190"/>
      <c r="C675" s="190"/>
      <c r="D675" s="190"/>
      <c r="E675" s="190"/>
      <c r="F675" s="190"/>
      <c r="G675" s="190"/>
      <c r="H675" s="190"/>
      <c r="I675" s="188">
        <v>2</v>
      </c>
      <c r="J675" s="188">
        <v>0</v>
      </c>
      <c r="K675" s="188" t="s">
        <v>1745</v>
      </c>
      <c r="L675" s="188"/>
      <c r="M675" s="189">
        <v>4</v>
      </c>
    </row>
    <row r="676" spans="1:13" ht="14.25" customHeight="1" x14ac:dyDescent="0.25">
      <c r="A676" s="190"/>
      <c r="B676" s="190"/>
      <c r="C676" s="190"/>
      <c r="D676" s="188" t="s">
        <v>273</v>
      </c>
      <c r="E676" s="188" t="s">
        <v>1749</v>
      </c>
      <c r="F676" s="188" t="s">
        <v>178</v>
      </c>
      <c r="G676" s="188" t="s">
        <v>1745</v>
      </c>
      <c r="H676" s="188" t="s">
        <v>1745</v>
      </c>
      <c r="I676" s="188">
        <v>0</v>
      </c>
      <c r="J676" s="188">
        <v>0</v>
      </c>
      <c r="K676" s="188" t="s">
        <v>1745</v>
      </c>
      <c r="L676" s="188"/>
      <c r="M676" s="189">
        <v>1</v>
      </c>
    </row>
    <row r="677" spans="1:13" ht="14.25" customHeight="1" x14ac:dyDescent="0.25">
      <c r="A677" s="190"/>
      <c r="B677" s="190"/>
      <c r="C677" s="190"/>
      <c r="D677" s="188" t="s">
        <v>264</v>
      </c>
      <c r="E677" s="188" t="s">
        <v>1749</v>
      </c>
      <c r="F677" s="188" t="s">
        <v>142</v>
      </c>
      <c r="G677" s="188" t="s">
        <v>1745</v>
      </c>
      <c r="H677" s="188" t="s">
        <v>1745</v>
      </c>
      <c r="I677" s="188">
        <v>0</v>
      </c>
      <c r="J677" s="188">
        <v>0</v>
      </c>
      <c r="K677" s="188" t="s">
        <v>1745</v>
      </c>
      <c r="L677" s="188"/>
      <c r="M677" s="189">
        <v>1</v>
      </c>
    </row>
    <row r="678" spans="1:13" ht="14.25" customHeight="1" x14ac:dyDescent="0.25">
      <c r="A678" s="190"/>
      <c r="B678" s="190"/>
      <c r="C678" s="190"/>
      <c r="D678" s="188" t="s">
        <v>965</v>
      </c>
      <c r="E678" s="188" t="s">
        <v>1749</v>
      </c>
      <c r="F678" s="188" t="s">
        <v>540</v>
      </c>
      <c r="G678" s="188" t="s">
        <v>1745</v>
      </c>
      <c r="H678" s="188" t="s">
        <v>1745</v>
      </c>
      <c r="I678" s="188">
        <v>0</v>
      </c>
      <c r="J678" s="188">
        <v>0</v>
      </c>
      <c r="K678" s="188" t="s">
        <v>1745</v>
      </c>
      <c r="L678" s="188"/>
      <c r="M678" s="189">
        <v>1</v>
      </c>
    </row>
    <row r="679" spans="1:13" ht="14.25" customHeight="1" x14ac:dyDescent="0.25">
      <c r="A679" s="190"/>
      <c r="B679" s="188" t="s">
        <v>135</v>
      </c>
      <c r="C679" s="188" t="s">
        <v>1749</v>
      </c>
      <c r="D679" s="188">
        <v>0</v>
      </c>
      <c r="E679" s="188">
        <v>0</v>
      </c>
      <c r="F679" s="188" t="s">
        <v>178</v>
      </c>
      <c r="G679" s="188" t="s">
        <v>1745</v>
      </c>
      <c r="H679" s="188" t="s">
        <v>1745</v>
      </c>
      <c r="I679" s="188">
        <v>2</v>
      </c>
      <c r="J679" s="188">
        <v>0</v>
      </c>
      <c r="K679" s="188" t="s">
        <v>1745</v>
      </c>
      <c r="L679" s="188"/>
      <c r="M679" s="189">
        <v>5</v>
      </c>
    </row>
    <row r="680" spans="1:13" ht="14.25" customHeight="1" x14ac:dyDescent="0.25">
      <c r="A680" s="190"/>
      <c r="B680" s="190"/>
      <c r="C680" s="190"/>
      <c r="D680" s="190"/>
      <c r="E680" s="188" t="s">
        <v>1749</v>
      </c>
      <c r="F680" s="188" t="s">
        <v>142</v>
      </c>
      <c r="G680" s="188" t="s">
        <v>1745</v>
      </c>
      <c r="H680" s="188" t="s">
        <v>1745</v>
      </c>
      <c r="I680" s="188">
        <v>2</v>
      </c>
      <c r="J680" s="188">
        <v>0</v>
      </c>
      <c r="K680" s="188" t="s">
        <v>1745</v>
      </c>
      <c r="L680" s="188"/>
      <c r="M680" s="189">
        <v>3</v>
      </c>
    </row>
    <row r="681" spans="1:13" ht="14.25" customHeight="1" x14ac:dyDescent="0.25">
      <c r="A681" s="190"/>
      <c r="B681" s="190"/>
      <c r="C681" s="190"/>
      <c r="D681" s="190"/>
      <c r="E681" s="190"/>
      <c r="F681" s="188" t="s">
        <v>178</v>
      </c>
      <c r="G681" s="188" t="s">
        <v>142</v>
      </c>
      <c r="H681" s="188" t="s">
        <v>1745</v>
      </c>
      <c r="I681" s="188">
        <v>2</v>
      </c>
      <c r="J681" s="188">
        <v>0</v>
      </c>
      <c r="K681" s="188" t="s">
        <v>1745</v>
      </c>
      <c r="L681" s="188"/>
      <c r="M681" s="189">
        <v>1</v>
      </c>
    </row>
    <row r="682" spans="1:13" ht="14.25" customHeight="1" x14ac:dyDescent="0.25">
      <c r="A682" s="188">
        <v>100</v>
      </c>
      <c r="B682" s="188" t="s">
        <v>209</v>
      </c>
      <c r="C682" s="188" t="s">
        <v>1749</v>
      </c>
      <c r="D682" s="188">
        <v>0</v>
      </c>
      <c r="E682" s="188">
        <v>0</v>
      </c>
      <c r="F682" s="188" t="s">
        <v>540</v>
      </c>
      <c r="G682" s="188" t="s">
        <v>1745</v>
      </c>
      <c r="H682" s="188" t="s">
        <v>1745</v>
      </c>
      <c r="I682" s="188">
        <v>0</v>
      </c>
      <c r="J682" s="188">
        <v>0</v>
      </c>
      <c r="K682" s="188" t="s">
        <v>1745</v>
      </c>
      <c r="L682" s="188"/>
      <c r="M682" s="189">
        <v>3</v>
      </c>
    </row>
    <row r="683" spans="1:13" ht="14.25" customHeight="1" x14ac:dyDescent="0.25">
      <c r="A683" s="190"/>
      <c r="B683" s="188" t="s">
        <v>160</v>
      </c>
      <c r="C683" s="188" t="s">
        <v>1749</v>
      </c>
      <c r="D683" s="188">
        <v>0</v>
      </c>
      <c r="E683" s="188">
        <v>0</v>
      </c>
      <c r="F683" s="188" t="s">
        <v>1744</v>
      </c>
      <c r="G683" s="188" t="s">
        <v>1745</v>
      </c>
      <c r="H683" s="188" t="s">
        <v>1745</v>
      </c>
      <c r="I683" s="188">
        <v>4</v>
      </c>
      <c r="J683" s="188">
        <v>0</v>
      </c>
      <c r="K683" s="188" t="s">
        <v>1745</v>
      </c>
      <c r="L683" s="188"/>
      <c r="M683" s="189">
        <v>3</v>
      </c>
    </row>
    <row r="684" spans="1:13" ht="14.25" customHeight="1" x14ac:dyDescent="0.25">
      <c r="A684" s="190"/>
      <c r="B684" s="190"/>
      <c r="C684" s="190"/>
      <c r="D684" s="190"/>
      <c r="E684" s="190"/>
      <c r="F684" s="188" t="s">
        <v>154</v>
      </c>
      <c r="G684" s="188" t="s">
        <v>1745</v>
      </c>
      <c r="H684" s="188" t="s">
        <v>1745</v>
      </c>
      <c r="I684" s="188">
        <v>0</v>
      </c>
      <c r="J684" s="188">
        <v>0</v>
      </c>
      <c r="K684" s="188" t="s">
        <v>1745</v>
      </c>
      <c r="L684" s="188"/>
      <c r="M684" s="189">
        <v>3</v>
      </c>
    </row>
    <row r="685" spans="1:13" ht="14.25" customHeight="1" x14ac:dyDescent="0.25">
      <c r="A685" s="188">
        <v>105</v>
      </c>
      <c r="B685" s="188" t="s">
        <v>160</v>
      </c>
      <c r="C685" s="188" t="s">
        <v>1496</v>
      </c>
      <c r="D685" s="188" t="s">
        <v>493</v>
      </c>
      <c r="E685" s="188">
        <v>35</v>
      </c>
      <c r="F685" s="188" t="s">
        <v>540</v>
      </c>
      <c r="G685" s="188" t="s">
        <v>1745</v>
      </c>
      <c r="H685" s="188" t="s">
        <v>1745</v>
      </c>
      <c r="I685" s="188" t="s">
        <v>1746</v>
      </c>
      <c r="J685" s="188">
        <v>0</v>
      </c>
      <c r="K685" s="188" t="s">
        <v>1745</v>
      </c>
      <c r="L685" s="188"/>
      <c r="M685" s="189">
        <v>1</v>
      </c>
    </row>
    <row r="686" spans="1:13" ht="14.25" customHeight="1" x14ac:dyDescent="0.25">
      <c r="A686" s="190"/>
      <c r="B686" s="190"/>
      <c r="C686" s="190"/>
      <c r="D686" s="188" t="s">
        <v>242</v>
      </c>
      <c r="E686" s="188">
        <v>65</v>
      </c>
      <c r="F686" s="188" t="s">
        <v>540</v>
      </c>
      <c r="G686" s="188" t="s">
        <v>1745</v>
      </c>
      <c r="H686" s="188" t="s">
        <v>1745</v>
      </c>
      <c r="I686" s="188">
        <v>2</v>
      </c>
      <c r="J686" s="188">
        <v>0</v>
      </c>
      <c r="K686" s="188" t="s">
        <v>1745</v>
      </c>
      <c r="L686" s="188"/>
      <c r="M686" s="189">
        <v>1</v>
      </c>
    </row>
    <row r="687" spans="1:13" ht="14.25" customHeight="1" x14ac:dyDescent="0.25">
      <c r="A687" s="190"/>
      <c r="B687" s="190"/>
      <c r="C687" s="188" t="s">
        <v>1572</v>
      </c>
      <c r="D687" s="188" t="s">
        <v>164</v>
      </c>
      <c r="E687" s="188">
        <v>39</v>
      </c>
      <c r="F687" s="188" t="s">
        <v>540</v>
      </c>
      <c r="G687" s="188" t="s">
        <v>1745</v>
      </c>
      <c r="H687" s="188" t="s">
        <v>1745</v>
      </c>
      <c r="I687" s="188" t="s">
        <v>1746</v>
      </c>
      <c r="J687" s="188">
        <v>0</v>
      </c>
      <c r="K687" s="188" t="s">
        <v>1745</v>
      </c>
      <c r="L687" s="188"/>
      <c r="M687" s="189">
        <v>1</v>
      </c>
    </row>
    <row r="688" spans="1:13" ht="14.25" customHeight="1" x14ac:dyDescent="0.25">
      <c r="A688" s="190"/>
      <c r="B688" s="190"/>
      <c r="C688" s="190"/>
      <c r="D688" s="188" t="s">
        <v>249</v>
      </c>
      <c r="E688" s="188">
        <v>60</v>
      </c>
      <c r="F688" s="188" t="s">
        <v>540</v>
      </c>
      <c r="G688" s="188" t="s">
        <v>1745</v>
      </c>
      <c r="H688" s="188" t="s">
        <v>1745</v>
      </c>
      <c r="I688" s="188">
        <v>2</v>
      </c>
      <c r="J688" s="188">
        <v>0</v>
      </c>
      <c r="K688" s="188" t="s">
        <v>1745</v>
      </c>
      <c r="L688" s="188"/>
      <c r="M688" s="189">
        <v>1</v>
      </c>
    </row>
    <row r="689" spans="1:13" ht="14.25" customHeight="1" x14ac:dyDescent="0.25">
      <c r="A689" s="190"/>
      <c r="B689" s="190"/>
      <c r="C689" s="188" t="s">
        <v>1580</v>
      </c>
      <c r="D689" s="188" t="s">
        <v>1584</v>
      </c>
      <c r="E689" s="188">
        <v>68</v>
      </c>
      <c r="F689" s="188" t="s">
        <v>540</v>
      </c>
      <c r="G689" s="188" t="s">
        <v>1745</v>
      </c>
      <c r="H689" s="188" t="s">
        <v>1745</v>
      </c>
      <c r="I689" s="188">
        <v>2</v>
      </c>
      <c r="J689" s="188">
        <v>0</v>
      </c>
      <c r="K689" s="188" t="s">
        <v>1745</v>
      </c>
      <c r="L689" s="188"/>
      <c r="M689" s="189">
        <v>1</v>
      </c>
    </row>
    <row r="690" spans="1:13" ht="14.25" customHeight="1" x14ac:dyDescent="0.25">
      <c r="A690" s="190"/>
      <c r="B690" s="190"/>
      <c r="C690" s="188" t="s">
        <v>1749</v>
      </c>
      <c r="D690" s="188" t="s">
        <v>264</v>
      </c>
      <c r="E690" s="188" t="s">
        <v>1749</v>
      </c>
      <c r="F690" s="188" t="s">
        <v>540</v>
      </c>
      <c r="G690" s="188" t="s">
        <v>1745</v>
      </c>
      <c r="H690" s="188" t="s">
        <v>1745</v>
      </c>
      <c r="I690" s="188" t="s">
        <v>1746</v>
      </c>
      <c r="J690" s="188">
        <v>0</v>
      </c>
      <c r="K690" s="188" t="s">
        <v>1745</v>
      </c>
      <c r="L690" s="188"/>
      <c r="M690" s="189">
        <v>1</v>
      </c>
    </row>
    <row r="691" spans="1:13" ht="14.25" customHeight="1" x14ac:dyDescent="0.25">
      <c r="A691" s="188">
        <v>110</v>
      </c>
      <c r="B691" s="188" t="s">
        <v>209</v>
      </c>
      <c r="C691" s="188" t="s">
        <v>1749</v>
      </c>
      <c r="D691" s="188">
        <v>0</v>
      </c>
      <c r="E691" s="188" t="s">
        <v>1749</v>
      </c>
      <c r="F691" s="188" t="s">
        <v>142</v>
      </c>
      <c r="G691" s="188" t="s">
        <v>1745</v>
      </c>
      <c r="H691" s="188" t="s">
        <v>1745</v>
      </c>
      <c r="I691" s="188">
        <v>2</v>
      </c>
      <c r="J691" s="188">
        <v>0</v>
      </c>
      <c r="K691" s="188" t="s">
        <v>1745</v>
      </c>
      <c r="L691" s="188"/>
      <c r="M691" s="189">
        <v>3</v>
      </c>
    </row>
    <row r="692" spans="1:13" ht="14.25" customHeight="1" x14ac:dyDescent="0.25">
      <c r="A692" s="190"/>
      <c r="B692" s="188" t="s">
        <v>153</v>
      </c>
      <c r="C692" s="188" t="s">
        <v>1496</v>
      </c>
      <c r="D692" s="188" t="s">
        <v>395</v>
      </c>
      <c r="E692" s="188">
        <v>52</v>
      </c>
      <c r="F692" s="188" t="s">
        <v>178</v>
      </c>
      <c r="G692" s="188" t="s">
        <v>1745</v>
      </c>
      <c r="H692" s="188" t="s">
        <v>1745</v>
      </c>
      <c r="I692" s="188">
        <v>2</v>
      </c>
      <c r="J692" s="188">
        <v>0</v>
      </c>
      <c r="K692" s="188" t="s">
        <v>1745</v>
      </c>
      <c r="L692" s="188"/>
      <c r="M692" s="189">
        <v>1</v>
      </c>
    </row>
    <row r="693" spans="1:13" ht="14.25" customHeight="1" x14ac:dyDescent="0.25">
      <c r="A693" s="190"/>
      <c r="B693" s="190"/>
      <c r="C693" s="188" t="s">
        <v>1572</v>
      </c>
      <c r="D693" s="188" t="s">
        <v>401</v>
      </c>
      <c r="E693" s="188">
        <v>50</v>
      </c>
      <c r="F693" s="188" t="s">
        <v>178</v>
      </c>
      <c r="G693" s="188" t="s">
        <v>154</v>
      </c>
      <c r="H693" s="188" t="s">
        <v>1745</v>
      </c>
      <c r="I693" s="188">
        <v>2</v>
      </c>
      <c r="J693" s="188">
        <v>0</v>
      </c>
      <c r="K693" s="188" t="s">
        <v>1745</v>
      </c>
      <c r="L693" s="188"/>
      <c r="M693" s="189">
        <v>1</v>
      </c>
    </row>
    <row r="694" spans="1:13" ht="14.25" customHeight="1" x14ac:dyDescent="0.25">
      <c r="A694" s="190"/>
      <c r="B694" s="190"/>
      <c r="C694" s="188" t="s">
        <v>1580</v>
      </c>
      <c r="D694" s="188" t="s">
        <v>324</v>
      </c>
      <c r="E694" s="188">
        <v>60</v>
      </c>
      <c r="F694" s="188" t="s">
        <v>178</v>
      </c>
      <c r="G694" s="188" t="s">
        <v>154</v>
      </c>
      <c r="H694" s="188" t="s">
        <v>1745</v>
      </c>
      <c r="I694" s="188">
        <v>2</v>
      </c>
      <c r="J694" s="188">
        <v>0</v>
      </c>
      <c r="K694" s="188" t="s">
        <v>1745</v>
      </c>
      <c r="L694" s="188"/>
      <c r="M694" s="189">
        <v>1</v>
      </c>
    </row>
    <row r="695" spans="1:13" ht="14.25" customHeight="1" x14ac:dyDescent="0.25">
      <c r="A695" s="190"/>
      <c r="B695" s="188" t="s">
        <v>160</v>
      </c>
      <c r="C695" s="188" t="s">
        <v>1496</v>
      </c>
      <c r="D695" s="188" t="s">
        <v>487</v>
      </c>
      <c r="E695" s="188">
        <v>17</v>
      </c>
      <c r="F695" s="188" t="s">
        <v>142</v>
      </c>
      <c r="G695" s="188" t="s">
        <v>1745</v>
      </c>
      <c r="H695" s="188" t="s">
        <v>1745</v>
      </c>
      <c r="I695" s="188">
        <v>2</v>
      </c>
      <c r="J695" s="188">
        <v>0</v>
      </c>
      <c r="K695" s="188" t="s">
        <v>1745</v>
      </c>
      <c r="L695" s="188"/>
      <c r="M695" s="189">
        <v>1</v>
      </c>
    </row>
    <row r="696" spans="1:13" ht="14.25" customHeight="1" x14ac:dyDescent="0.25">
      <c r="A696" s="190"/>
      <c r="B696" s="190"/>
      <c r="C696" s="190"/>
      <c r="D696" s="188" t="s">
        <v>268</v>
      </c>
      <c r="E696" s="188">
        <v>28</v>
      </c>
      <c r="F696" s="188" t="s">
        <v>178</v>
      </c>
      <c r="G696" s="188" t="s">
        <v>1745</v>
      </c>
      <c r="H696" s="188" t="s">
        <v>1745</v>
      </c>
      <c r="I696" s="188" t="s">
        <v>1746</v>
      </c>
      <c r="J696" s="188">
        <v>0</v>
      </c>
      <c r="K696" s="188" t="s">
        <v>1745</v>
      </c>
      <c r="L696" s="188"/>
      <c r="M696" s="189">
        <v>1</v>
      </c>
    </row>
    <row r="697" spans="1:13" ht="14.25" customHeight="1" x14ac:dyDescent="0.25">
      <c r="A697" s="190"/>
      <c r="B697" s="190"/>
      <c r="C697" s="190"/>
      <c r="D697" s="188" t="s">
        <v>259</v>
      </c>
      <c r="E697" s="188">
        <v>44</v>
      </c>
      <c r="F697" s="188" t="s">
        <v>178</v>
      </c>
      <c r="G697" s="188" t="s">
        <v>1745</v>
      </c>
      <c r="H697" s="188" t="s">
        <v>1745</v>
      </c>
      <c r="I697" s="188">
        <v>2</v>
      </c>
      <c r="J697" s="188">
        <v>0</v>
      </c>
      <c r="K697" s="188" t="s">
        <v>1745</v>
      </c>
      <c r="L697" s="188"/>
      <c r="M697" s="189">
        <v>1</v>
      </c>
    </row>
    <row r="698" spans="1:13" ht="14.25" customHeight="1" x14ac:dyDescent="0.25">
      <c r="A698" s="190"/>
      <c r="B698" s="190"/>
      <c r="C698" s="188" t="s">
        <v>1572</v>
      </c>
      <c r="D698" s="188" t="s">
        <v>271</v>
      </c>
      <c r="E698" s="188">
        <v>22.5</v>
      </c>
      <c r="F698" s="188" t="s">
        <v>142</v>
      </c>
      <c r="G698" s="188" t="s">
        <v>1745</v>
      </c>
      <c r="H698" s="188" t="s">
        <v>1745</v>
      </c>
      <c r="I698" s="188">
        <v>2</v>
      </c>
      <c r="J698" s="188">
        <v>0</v>
      </c>
      <c r="K698" s="188" t="s">
        <v>1745</v>
      </c>
      <c r="L698" s="188"/>
      <c r="M698" s="189">
        <v>1</v>
      </c>
    </row>
    <row r="699" spans="1:13" ht="14.25" customHeight="1" x14ac:dyDescent="0.25">
      <c r="A699" s="190"/>
      <c r="B699" s="190"/>
      <c r="C699" s="190"/>
      <c r="D699" s="190"/>
      <c r="E699" s="190"/>
      <c r="F699" s="188" t="s">
        <v>178</v>
      </c>
      <c r="G699" s="188" t="s">
        <v>1745</v>
      </c>
      <c r="H699" s="188" t="s">
        <v>1745</v>
      </c>
      <c r="I699" s="188" t="s">
        <v>1746</v>
      </c>
      <c r="J699" s="188">
        <v>0</v>
      </c>
      <c r="K699" s="188" t="s">
        <v>1745</v>
      </c>
      <c r="L699" s="188"/>
      <c r="M699" s="189">
        <v>1</v>
      </c>
    </row>
    <row r="700" spans="1:13" ht="14.25" customHeight="1" x14ac:dyDescent="0.25">
      <c r="A700" s="190"/>
      <c r="B700" s="190"/>
      <c r="C700" s="190"/>
      <c r="D700" s="188" t="s">
        <v>401</v>
      </c>
      <c r="E700" s="188">
        <v>50</v>
      </c>
      <c r="F700" s="188" t="s">
        <v>178</v>
      </c>
      <c r="G700" s="188" t="s">
        <v>1745</v>
      </c>
      <c r="H700" s="188" t="s">
        <v>1745</v>
      </c>
      <c r="I700" s="188">
        <v>2</v>
      </c>
      <c r="J700" s="188">
        <v>0</v>
      </c>
      <c r="K700" s="188" t="s">
        <v>1745</v>
      </c>
      <c r="L700" s="188"/>
      <c r="M700" s="189">
        <v>1</v>
      </c>
    </row>
    <row r="701" spans="1:13" ht="14.25" customHeight="1" x14ac:dyDescent="0.25">
      <c r="A701" s="190"/>
      <c r="B701" s="190"/>
      <c r="C701" s="188" t="s">
        <v>1580</v>
      </c>
      <c r="D701" s="188" t="s">
        <v>477</v>
      </c>
      <c r="E701" s="188">
        <v>30</v>
      </c>
      <c r="F701" s="188" t="s">
        <v>142</v>
      </c>
      <c r="G701" s="188" t="s">
        <v>1745</v>
      </c>
      <c r="H701" s="188" t="s">
        <v>1745</v>
      </c>
      <c r="I701" s="188">
        <v>2</v>
      </c>
      <c r="J701" s="188">
        <v>0</v>
      </c>
      <c r="K701" s="188" t="s">
        <v>1745</v>
      </c>
      <c r="L701" s="188"/>
      <c r="M701" s="189">
        <v>1</v>
      </c>
    </row>
    <row r="702" spans="1:13" ht="14.25" customHeight="1" x14ac:dyDescent="0.25">
      <c r="A702" s="190"/>
      <c r="B702" s="190"/>
      <c r="C702" s="190"/>
      <c r="D702" s="190"/>
      <c r="E702" s="190"/>
      <c r="F702" s="188" t="s">
        <v>178</v>
      </c>
      <c r="G702" s="188" t="s">
        <v>1745</v>
      </c>
      <c r="H702" s="188" t="s">
        <v>1745</v>
      </c>
      <c r="I702" s="188" t="s">
        <v>1746</v>
      </c>
      <c r="J702" s="188">
        <v>0</v>
      </c>
      <c r="K702" s="188" t="s">
        <v>1745</v>
      </c>
      <c r="L702" s="188"/>
      <c r="M702" s="189">
        <v>1</v>
      </c>
    </row>
    <row r="703" spans="1:13" ht="14.25" customHeight="1" x14ac:dyDescent="0.25">
      <c r="A703" s="190"/>
      <c r="B703" s="190"/>
      <c r="C703" s="190"/>
      <c r="D703" s="188" t="s">
        <v>165</v>
      </c>
      <c r="E703" s="188">
        <v>50</v>
      </c>
      <c r="F703" s="188" t="s">
        <v>178</v>
      </c>
      <c r="G703" s="188" t="s">
        <v>1745</v>
      </c>
      <c r="H703" s="188" t="s">
        <v>1745</v>
      </c>
      <c r="I703" s="188">
        <v>2</v>
      </c>
      <c r="J703" s="188">
        <v>0</v>
      </c>
      <c r="K703" s="188" t="s">
        <v>1745</v>
      </c>
      <c r="L703" s="188"/>
      <c r="M703" s="189">
        <v>1</v>
      </c>
    </row>
    <row r="704" spans="1:13" ht="14.25" customHeight="1" x14ac:dyDescent="0.25">
      <c r="A704" s="190"/>
      <c r="B704" s="190"/>
      <c r="C704" s="188" t="s">
        <v>1749</v>
      </c>
      <c r="D704" s="188">
        <v>0</v>
      </c>
      <c r="E704" s="188" t="s">
        <v>1749</v>
      </c>
      <c r="F704" s="188" t="s">
        <v>142</v>
      </c>
      <c r="G704" s="188" t="s">
        <v>1745</v>
      </c>
      <c r="H704" s="188" t="s">
        <v>1745</v>
      </c>
      <c r="I704" s="188">
        <v>0</v>
      </c>
      <c r="J704" s="188">
        <v>0</v>
      </c>
      <c r="K704" s="188" t="s">
        <v>1745</v>
      </c>
      <c r="L704" s="188"/>
      <c r="M704" s="189">
        <v>3</v>
      </c>
    </row>
    <row r="705" spans="1:13" ht="14.25" customHeight="1" x14ac:dyDescent="0.25">
      <c r="A705" s="190"/>
      <c r="B705" s="190"/>
      <c r="C705" s="190"/>
      <c r="D705" s="190"/>
      <c r="E705" s="190"/>
      <c r="F705" s="190"/>
      <c r="G705" s="190"/>
      <c r="H705" s="190"/>
      <c r="I705" s="188">
        <v>2</v>
      </c>
      <c r="J705" s="188">
        <v>0</v>
      </c>
      <c r="K705" s="188" t="s">
        <v>1745</v>
      </c>
      <c r="L705" s="188"/>
      <c r="M705" s="189">
        <v>6</v>
      </c>
    </row>
    <row r="706" spans="1:13" ht="14.25" customHeight="1" x14ac:dyDescent="0.25">
      <c r="A706" s="190"/>
      <c r="B706" s="188" t="s">
        <v>157</v>
      </c>
      <c r="C706" s="188" t="s">
        <v>1749</v>
      </c>
      <c r="D706" s="188">
        <v>0</v>
      </c>
      <c r="E706" s="188" t="s">
        <v>1749</v>
      </c>
      <c r="F706" s="188" t="s">
        <v>154</v>
      </c>
      <c r="G706" s="188" t="s">
        <v>1745</v>
      </c>
      <c r="H706" s="188" t="s">
        <v>1745</v>
      </c>
      <c r="I706" s="188">
        <v>2</v>
      </c>
      <c r="J706" s="188">
        <v>0</v>
      </c>
      <c r="K706" s="188" t="s">
        <v>1745</v>
      </c>
      <c r="L706" s="188"/>
      <c r="M706" s="189">
        <v>3</v>
      </c>
    </row>
    <row r="707" spans="1:13" ht="14.25" customHeight="1" x14ac:dyDescent="0.25">
      <c r="A707" s="188">
        <v>115</v>
      </c>
      <c r="B707" s="188" t="s">
        <v>136</v>
      </c>
      <c r="C707" s="188" t="s">
        <v>1749</v>
      </c>
      <c r="D707" s="188">
        <v>0</v>
      </c>
      <c r="E707" s="188">
        <v>0</v>
      </c>
      <c r="F707" s="188" t="s">
        <v>1744</v>
      </c>
      <c r="G707" s="188" t="s">
        <v>1745</v>
      </c>
      <c r="H707" s="188" t="s">
        <v>1745</v>
      </c>
      <c r="I707" s="188">
        <v>2</v>
      </c>
      <c r="J707" s="188">
        <v>2</v>
      </c>
      <c r="K707" s="188" t="s">
        <v>1745</v>
      </c>
      <c r="L707" s="188"/>
      <c r="M707" s="189">
        <v>2</v>
      </c>
    </row>
    <row r="708" spans="1:13" ht="14.25" customHeight="1" x14ac:dyDescent="0.25">
      <c r="A708" s="190"/>
      <c r="B708" s="190"/>
      <c r="C708" s="190"/>
      <c r="D708" s="188" t="s">
        <v>1759</v>
      </c>
      <c r="E708" s="188" t="s">
        <v>1749</v>
      </c>
      <c r="F708" s="188" t="s">
        <v>1744</v>
      </c>
      <c r="G708" s="188" t="s">
        <v>1745</v>
      </c>
      <c r="H708" s="188" t="s">
        <v>1745</v>
      </c>
      <c r="I708" s="188">
        <v>2</v>
      </c>
      <c r="J708" s="188">
        <v>2</v>
      </c>
      <c r="K708" s="188" t="s">
        <v>1745</v>
      </c>
      <c r="L708" s="188"/>
      <c r="M708" s="189">
        <v>1</v>
      </c>
    </row>
    <row r="709" spans="1:13" ht="14.25" customHeight="1" x14ac:dyDescent="0.25">
      <c r="A709" s="190"/>
      <c r="B709" s="188" t="s">
        <v>536</v>
      </c>
      <c r="C709" s="188" t="s">
        <v>1496</v>
      </c>
      <c r="D709" s="188" t="s">
        <v>537</v>
      </c>
      <c r="E709" s="188">
        <v>55</v>
      </c>
      <c r="F709" s="188" t="s">
        <v>540</v>
      </c>
      <c r="G709" s="188" t="s">
        <v>1745</v>
      </c>
      <c r="H709" s="188" t="s">
        <v>1745</v>
      </c>
      <c r="I709" s="188" t="s">
        <v>1746</v>
      </c>
      <c r="J709" s="188">
        <v>0</v>
      </c>
      <c r="K709" s="188" t="s">
        <v>1745</v>
      </c>
      <c r="L709" s="188"/>
      <c r="M709" s="189">
        <v>1</v>
      </c>
    </row>
    <row r="710" spans="1:13" ht="14.25" customHeight="1" x14ac:dyDescent="0.25">
      <c r="A710" s="190"/>
      <c r="B710" s="190"/>
      <c r="C710" s="188" t="s">
        <v>1572</v>
      </c>
      <c r="D710" s="188" t="s">
        <v>164</v>
      </c>
      <c r="E710" s="188">
        <v>39</v>
      </c>
      <c r="F710" s="188" t="s">
        <v>540</v>
      </c>
      <c r="G710" s="188" t="s">
        <v>1745</v>
      </c>
      <c r="H710" s="188" t="s">
        <v>1745</v>
      </c>
      <c r="I710" s="188" t="s">
        <v>1746</v>
      </c>
      <c r="J710" s="188">
        <v>0</v>
      </c>
      <c r="K710" s="188" t="s">
        <v>1745</v>
      </c>
      <c r="L710" s="188"/>
      <c r="M710" s="189">
        <v>1</v>
      </c>
    </row>
    <row r="711" spans="1:13" ht="14.25" customHeight="1" x14ac:dyDescent="0.25">
      <c r="A711" s="190"/>
      <c r="B711" s="190"/>
      <c r="C711" s="188" t="s">
        <v>1580</v>
      </c>
      <c r="D711" s="188" t="s">
        <v>495</v>
      </c>
      <c r="E711" s="188">
        <v>40</v>
      </c>
      <c r="F711" s="188" t="s">
        <v>540</v>
      </c>
      <c r="G711" s="188" t="s">
        <v>1745</v>
      </c>
      <c r="H711" s="188" t="s">
        <v>1745</v>
      </c>
      <c r="I711" s="188" t="s">
        <v>1746</v>
      </c>
      <c r="J711" s="188">
        <v>0</v>
      </c>
      <c r="K711" s="188" t="s">
        <v>1745</v>
      </c>
      <c r="L711" s="188"/>
      <c r="M711" s="189">
        <v>1</v>
      </c>
    </row>
    <row r="712" spans="1:13" ht="14.25" customHeight="1" x14ac:dyDescent="0.25">
      <c r="A712" s="190"/>
      <c r="B712" s="188" t="s">
        <v>205</v>
      </c>
      <c r="C712" s="188" t="s">
        <v>1749</v>
      </c>
      <c r="D712" s="188">
        <v>0</v>
      </c>
      <c r="E712" s="188" t="s">
        <v>1749</v>
      </c>
      <c r="F712" s="188" t="s">
        <v>154</v>
      </c>
      <c r="G712" s="188" t="s">
        <v>1745</v>
      </c>
      <c r="H712" s="188" t="s">
        <v>1745</v>
      </c>
      <c r="I712" s="188">
        <v>0</v>
      </c>
      <c r="J712" s="188" t="s">
        <v>1746</v>
      </c>
      <c r="K712" s="188" t="s">
        <v>1745</v>
      </c>
      <c r="L712" s="188"/>
      <c r="M712" s="189">
        <v>3</v>
      </c>
    </row>
    <row r="713" spans="1:13" ht="14.25" customHeight="1" x14ac:dyDescent="0.25">
      <c r="A713" s="190"/>
      <c r="B713" s="188" t="s">
        <v>153</v>
      </c>
      <c r="C713" s="188" t="s">
        <v>1496</v>
      </c>
      <c r="D713" s="188" t="s">
        <v>493</v>
      </c>
      <c r="E713" s="188">
        <v>35</v>
      </c>
      <c r="F713" s="188" t="s">
        <v>154</v>
      </c>
      <c r="G713" s="188" t="s">
        <v>1745</v>
      </c>
      <c r="H713" s="188" t="s">
        <v>1745</v>
      </c>
      <c r="I713" s="188">
        <v>2</v>
      </c>
      <c r="J713" s="188">
        <v>0</v>
      </c>
      <c r="K713" s="188" t="s">
        <v>1745</v>
      </c>
      <c r="L713" s="188"/>
      <c r="M713" s="189">
        <v>1</v>
      </c>
    </row>
    <row r="714" spans="1:13" ht="14.25" customHeight="1" x14ac:dyDescent="0.25">
      <c r="A714" s="190"/>
      <c r="B714" s="190"/>
      <c r="C714" s="190"/>
      <c r="D714" s="190"/>
      <c r="E714" s="190"/>
      <c r="F714" s="188" t="s">
        <v>142</v>
      </c>
      <c r="G714" s="188" t="s">
        <v>1745</v>
      </c>
      <c r="H714" s="188" t="s">
        <v>1745</v>
      </c>
      <c r="I714" s="188">
        <v>2</v>
      </c>
      <c r="J714" s="188">
        <v>0</v>
      </c>
      <c r="K714" s="188" t="s">
        <v>1745</v>
      </c>
      <c r="L714" s="188"/>
      <c r="M714" s="189">
        <v>1</v>
      </c>
    </row>
    <row r="715" spans="1:13" ht="14.25" customHeight="1" x14ac:dyDescent="0.25">
      <c r="A715" s="190"/>
      <c r="B715" s="190"/>
      <c r="C715" s="190"/>
      <c r="D715" s="188" t="s">
        <v>259</v>
      </c>
      <c r="E715" s="188">
        <v>44</v>
      </c>
      <c r="F715" s="188" t="s">
        <v>142</v>
      </c>
      <c r="G715" s="188" t="s">
        <v>1745</v>
      </c>
      <c r="H715" s="188" t="s">
        <v>1745</v>
      </c>
      <c r="I715" s="188">
        <v>0</v>
      </c>
      <c r="J715" s="188">
        <v>0</v>
      </c>
      <c r="K715" s="188" t="s">
        <v>1745</v>
      </c>
      <c r="L715" s="188"/>
      <c r="M715" s="189">
        <v>1</v>
      </c>
    </row>
    <row r="716" spans="1:13" ht="14.25" customHeight="1" x14ac:dyDescent="0.25">
      <c r="A716" s="190"/>
      <c r="B716" s="190"/>
      <c r="C716" s="190"/>
      <c r="D716" s="188" t="s">
        <v>242</v>
      </c>
      <c r="E716" s="188">
        <v>65</v>
      </c>
      <c r="F716" s="188" t="s">
        <v>540</v>
      </c>
      <c r="G716" s="188" t="s">
        <v>1745</v>
      </c>
      <c r="H716" s="188" t="s">
        <v>1745</v>
      </c>
      <c r="I716" s="188">
        <v>2</v>
      </c>
      <c r="J716" s="188">
        <v>0</v>
      </c>
      <c r="K716" s="188" t="s">
        <v>1745</v>
      </c>
      <c r="L716" s="188"/>
      <c r="M716" s="189">
        <v>2</v>
      </c>
    </row>
    <row r="717" spans="1:13" ht="14.25" customHeight="1" x14ac:dyDescent="0.25">
      <c r="A717" s="190"/>
      <c r="B717" s="190"/>
      <c r="C717" s="190"/>
      <c r="D717" s="188" t="s">
        <v>162</v>
      </c>
      <c r="E717" s="188">
        <v>85</v>
      </c>
      <c r="F717" s="188" t="s">
        <v>540</v>
      </c>
      <c r="G717" s="188" t="s">
        <v>178</v>
      </c>
      <c r="H717" s="188" t="s">
        <v>1745</v>
      </c>
      <c r="I717" s="188">
        <v>2</v>
      </c>
      <c r="J717" s="188">
        <v>0</v>
      </c>
      <c r="K717" s="188" t="s">
        <v>1745</v>
      </c>
      <c r="L717" s="188"/>
      <c r="M717" s="189">
        <v>1</v>
      </c>
    </row>
    <row r="718" spans="1:13" ht="14.25" customHeight="1" x14ac:dyDescent="0.25">
      <c r="A718" s="190"/>
      <c r="B718" s="190"/>
      <c r="C718" s="188" t="s">
        <v>1572</v>
      </c>
      <c r="D718" s="188" t="s">
        <v>494</v>
      </c>
      <c r="E718" s="188">
        <v>31</v>
      </c>
      <c r="F718" s="188" t="s">
        <v>154</v>
      </c>
      <c r="G718" s="188" t="s">
        <v>1745</v>
      </c>
      <c r="H718" s="188" t="s">
        <v>1745</v>
      </c>
      <c r="I718" s="188">
        <v>2</v>
      </c>
      <c r="J718" s="188">
        <v>0</v>
      </c>
      <c r="K718" s="188" t="s">
        <v>1745</v>
      </c>
      <c r="L718" s="188"/>
      <c r="M718" s="189">
        <v>1</v>
      </c>
    </row>
    <row r="719" spans="1:13" ht="14.25" customHeight="1" x14ac:dyDescent="0.25">
      <c r="A719" s="190"/>
      <c r="B719" s="190"/>
      <c r="C719" s="190"/>
      <c r="D719" s="188" t="s">
        <v>164</v>
      </c>
      <c r="E719" s="188">
        <v>39</v>
      </c>
      <c r="F719" s="188" t="s">
        <v>142</v>
      </c>
      <c r="G719" s="188" t="s">
        <v>1745</v>
      </c>
      <c r="H719" s="188" t="s">
        <v>1745</v>
      </c>
      <c r="I719" s="188">
        <v>2</v>
      </c>
      <c r="J719" s="188">
        <v>0</v>
      </c>
      <c r="K719" s="188" t="s">
        <v>1745</v>
      </c>
      <c r="L719" s="188"/>
      <c r="M719" s="189">
        <v>1</v>
      </c>
    </row>
    <row r="720" spans="1:13" ht="14.25" customHeight="1" x14ac:dyDescent="0.25">
      <c r="A720" s="190"/>
      <c r="B720" s="190"/>
      <c r="C720" s="190"/>
      <c r="D720" s="188" t="s">
        <v>401</v>
      </c>
      <c r="E720" s="188">
        <v>50</v>
      </c>
      <c r="F720" s="188" t="s">
        <v>540</v>
      </c>
      <c r="G720" s="188" t="s">
        <v>1745</v>
      </c>
      <c r="H720" s="188" t="s">
        <v>1745</v>
      </c>
      <c r="I720" s="188">
        <v>2</v>
      </c>
      <c r="J720" s="188">
        <v>0</v>
      </c>
      <c r="K720" s="188" t="s">
        <v>1745</v>
      </c>
      <c r="L720" s="188"/>
      <c r="M720" s="189">
        <v>1</v>
      </c>
    </row>
    <row r="721" spans="1:13" ht="14.25" customHeight="1" x14ac:dyDescent="0.25">
      <c r="A721" s="190"/>
      <c r="B721" s="190"/>
      <c r="C721" s="190"/>
      <c r="D721" s="190"/>
      <c r="E721" s="190"/>
      <c r="F721" s="188" t="s">
        <v>142</v>
      </c>
      <c r="G721" s="188" t="s">
        <v>1745</v>
      </c>
      <c r="H721" s="188" t="s">
        <v>1745</v>
      </c>
      <c r="I721" s="188">
        <v>0</v>
      </c>
      <c r="J721" s="188">
        <v>0</v>
      </c>
      <c r="K721" s="188" t="s">
        <v>1745</v>
      </c>
      <c r="L721" s="188"/>
      <c r="M721" s="189">
        <v>1</v>
      </c>
    </row>
    <row r="722" spans="1:13" ht="14.25" customHeight="1" x14ac:dyDescent="0.25">
      <c r="A722" s="190"/>
      <c r="B722" s="190"/>
      <c r="C722" s="190"/>
      <c r="D722" s="188" t="s">
        <v>249</v>
      </c>
      <c r="E722" s="188">
        <v>60</v>
      </c>
      <c r="F722" s="188" t="s">
        <v>540</v>
      </c>
      <c r="G722" s="188" t="s">
        <v>142</v>
      </c>
      <c r="H722" s="188" t="s">
        <v>1745</v>
      </c>
      <c r="I722" s="188">
        <v>2</v>
      </c>
      <c r="J722" s="188">
        <v>0</v>
      </c>
      <c r="K722" s="188" t="s">
        <v>1745</v>
      </c>
      <c r="L722" s="188"/>
      <c r="M722" s="189">
        <v>1</v>
      </c>
    </row>
    <row r="723" spans="1:13" ht="14.25" customHeight="1" x14ac:dyDescent="0.25">
      <c r="A723" s="190"/>
      <c r="B723" s="190"/>
      <c r="C723" s="190"/>
      <c r="D723" s="188" t="s">
        <v>386</v>
      </c>
      <c r="E723" s="188">
        <v>70</v>
      </c>
      <c r="F723" s="188" t="s">
        <v>540</v>
      </c>
      <c r="G723" s="188" t="s">
        <v>178</v>
      </c>
      <c r="H723" s="188" t="s">
        <v>1745</v>
      </c>
      <c r="I723" s="188">
        <v>2</v>
      </c>
      <c r="J723" s="188">
        <v>0</v>
      </c>
      <c r="K723" s="188" t="s">
        <v>1745</v>
      </c>
      <c r="L723" s="188"/>
      <c r="M723" s="189">
        <v>1</v>
      </c>
    </row>
    <row r="724" spans="1:13" ht="14.25" customHeight="1" x14ac:dyDescent="0.25">
      <c r="A724" s="190"/>
      <c r="B724" s="190"/>
      <c r="C724" s="188" t="s">
        <v>1580</v>
      </c>
      <c r="D724" s="188" t="s">
        <v>1586</v>
      </c>
      <c r="E724" s="188">
        <v>80</v>
      </c>
      <c r="F724" s="188" t="s">
        <v>540</v>
      </c>
      <c r="G724" s="188" t="s">
        <v>178</v>
      </c>
      <c r="H724" s="188" t="s">
        <v>1745</v>
      </c>
      <c r="I724" s="188">
        <v>2</v>
      </c>
      <c r="J724" s="188">
        <v>0</v>
      </c>
      <c r="K724" s="188" t="s">
        <v>1745</v>
      </c>
      <c r="L724" s="188"/>
      <c r="M724" s="189">
        <v>1</v>
      </c>
    </row>
    <row r="725" spans="1:13" ht="14.25" customHeight="1" x14ac:dyDescent="0.25">
      <c r="A725" s="190"/>
      <c r="B725" s="190"/>
      <c r="C725" s="190"/>
      <c r="D725" s="188" t="s">
        <v>477</v>
      </c>
      <c r="E725" s="188">
        <v>30</v>
      </c>
      <c r="F725" s="188" t="s">
        <v>154</v>
      </c>
      <c r="G725" s="188" t="s">
        <v>1745</v>
      </c>
      <c r="H725" s="188" t="s">
        <v>1745</v>
      </c>
      <c r="I725" s="188">
        <v>2</v>
      </c>
      <c r="J725" s="188">
        <v>0</v>
      </c>
      <c r="K725" s="188" t="s">
        <v>1745</v>
      </c>
      <c r="L725" s="188"/>
      <c r="M725" s="189">
        <v>1</v>
      </c>
    </row>
    <row r="726" spans="1:13" ht="14.25" customHeight="1" x14ac:dyDescent="0.25">
      <c r="A726" s="190"/>
      <c r="B726" s="190"/>
      <c r="C726" s="190"/>
      <c r="D726" s="190"/>
      <c r="E726" s="190"/>
      <c r="F726" s="188" t="s">
        <v>142</v>
      </c>
      <c r="G726" s="188" t="s">
        <v>1745</v>
      </c>
      <c r="H726" s="188" t="s">
        <v>1745</v>
      </c>
      <c r="I726" s="188">
        <v>2</v>
      </c>
      <c r="J726" s="188">
        <v>0</v>
      </c>
      <c r="K726" s="188" t="s">
        <v>1745</v>
      </c>
      <c r="L726" s="188"/>
      <c r="M726" s="189">
        <v>1</v>
      </c>
    </row>
    <row r="727" spans="1:13" ht="14.25" customHeight="1" x14ac:dyDescent="0.25">
      <c r="A727" s="190"/>
      <c r="B727" s="190"/>
      <c r="C727" s="190"/>
      <c r="D727" s="188" t="s">
        <v>495</v>
      </c>
      <c r="E727" s="188">
        <v>40</v>
      </c>
      <c r="F727" s="188" t="s">
        <v>142</v>
      </c>
      <c r="G727" s="188" t="s">
        <v>1745</v>
      </c>
      <c r="H727" s="188" t="s">
        <v>1745</v>
      </c>
      <c r="I727" s="188">
        <v>0</v>
      </c>
      <c r="J727" s="188">
        <v>0</v>
      </c>
      <c r="K727" s="188" t="s">
        <v>1745</v>
      </c>
      <c r="L727" s="188"/>
      <c r="M727" s="189">
        <v>1</v>
      </c>
    </row>
    <row r="728" spans="1:13" ht="14.25" customHeight="1" x14ac:dyDescent="0.25">
      <c r="A728" s="190"/>
      <c r="B728" s="190"/>
      <c r="C728" s="190"/>
      <c r="D728" s="188" t="s">
        <v>165</v>
      </c>
      <c r="E728" s="188">
        <v>50</v>
      </c>
      <c r="F728" s="188" t="s">
        <v>540</v>
      </c>
      <c r="G728" s="188" t="s">
        <v>1745</v>
      </c>
      <c r="H728" s="188" t="s">
        <v>1745</v>
      </c>
      <c r="I728" s="188">
        <v>2</v>
      </c>
      <c r="J728" s="188">
        <v>0</v>
      </c>
      <c r="K728" s="188" t="s">
        <v>1745</v>
      </c>
      <c r="L728" s="188"/>
      <c r="M728" s="189">
        <v>1</v>
      </c>
    </row>
    <row r="729" spans="1:13" ht="14.25" customHeight="1" x14ac:dyDescent="0.25">
      <c r="A729" s="190"/>
      <c r="B729" s="190"/>
      <c r="C729" s="190"/>
      <c r="D729" s="188" t="s">
        <v>324</v>
      </c>
      <c r="E729" s="188">
        <v>60</v>
      </c>
      <c r="F729" s="188" t="s">
        <v>540</v>
      </c>
      <c r="G729" s="188" t="s">
        <v>1745</v>
      </c>
      <c r="H729" s="188" t="s">
        <v>1745</v>
      </c>
      <c r="I729" s="188">
        <v>2</v>
      </c>
      <c r="J729" s="188">
        <v>0</v>
      </c>
      <c r="K729" s="188" t="s">
        <v>1745</v>
      </c>
      <c r="L729" s="188"/>
      <c r="M729" s="189">
        <v>1</v>
      </c>
    </row>
    <row r="730" spans="1:13" ht="14.25" customHeight="1" x14ac:dyDescent="0.25">
      <c r="A730" s="190"/>
      <c r="B730" s="190"/>
      <c r="C730" s="188" t="s">
        <v>1749</v>
      </c>
      <c r="D730" s="188">
        <v>0</v>
      </c>
      <c r="E730" s="188">
        <v>0</v>
      </c>
      <c r="F730" s="188" t="s">
        <v>142</v>
      </c>
      <c r="G730" s="188" t="s">
        <v>1745</v>
      </c>
      <c r="H730" s="188" t="s">
        <v>1745</v>
      </c>
      <c r="I730" s="188">
        <v>2</v>
      </c>
      <c r="J730" s="188">
        <v>0</v>
      </c>
      <c r="K730" s="188" t="s">
        <v>1745</v>
      </c>
      <c r="L730" s="188"/>
      <c r="M730" s="189">
        <v>1</v>
      </c>
    </row>
    <row r="731" spans="1:13" ht="14.25" customHeight="1" x14ac:dyDescent="0.25">
      <c r="A731" s="190"/>
      <c r="B731" s="190"/>
      <c r="C731" s="190"/>
      <c r="D731" s="190"/>
      <c r="E731" s="190"/>
      <c r="F731" s="190"/>
      <c r="G731" s="188" t="s">
        <v>154</v>
      </c>
      <c r="H731" s="188" t="s">
        <v>1745</v>
      </c>
      <c r="I731" s="188">
        <v>2</v>
      </c>
      <c r="J731" s="188">
        <v>0</v>
      </c>
      <c r="K731" s="188" t="s">
        <v>1745</v>
      </c>
      <c r="L731" s="188"/>
      <c r="M731" s="189">
        <v>1</v>
      </c>
    </row>
    <row r="732" spans="1:13" ht="14.25" customHeight="1" x14ac:dyDescent="0.25">
      <c r="A732" s="190"/>
      <c r="B732" s="190"/>
      <c r="C732" s="190"/>
      <c r="D732" s="190"/>
      <c r="E732" s="190"/>
      <c r="F732" s="190"/>
      <c r="G732" s="188" t="s">
        <v>142</v>
      </c>
      <c r="H732" s="188" t="s">
        <v>1745</v>
      </c>
      <c r="I732" s="188">
        <v>2</v>
      </c>
      <c r="J732" s="188">
        <v>0</v>
      </c>
      <c r="K732" s="188" t="s">
        <v>1745</v>
      </c>
      <c r="L732" s="188"/>
      <c r="M732" s="189">
        <v>1</v>
      </c>
    </row>
    <row r="733" spans="1:13" ht="14.25" customHeight="1" x14ac:dyDescent="0.25">
      <c r="A733" s="190"/>
      <c r="B733" s="190"/>
      <c r="C733" s="190"/>
      <c r="D733" s="190"/>
      <c r="E733" s="190"/>
      <c r="F733" s="188" t="s">
        <v>178</v>
      </c>
      <c r="G733" s="188" t="s">
        <v>1745</v>
      </c>
      <c r="H733" s="188" t="s">
        <v>1745</v>
      </c>
      <c r="I733" s="188">
        <v>0</v>
      </c>
      <c r="J733" s="188">
        <v>0</v>
      </c>
      <c r="K733" s="188" t="s">
        <v>1745</v>
      </c>
      <c r="L733" s="188"/>
      <c r="M733" s="189">
        <v>3</v>
      </c>
    </row>
    <row r="734" spans="1:13" ht="14.25" customHeight="1" x14ac:dyDescent="0.25">
      <c r="A734" s="190"/>
      <c r="B734" s="188" t="s">
        <v>160</v>
      </c>
      <c r="C734" s="188" t="s">
        <v>1496</v>
      </c>
      <c r="D734" s="188" t="s">
        <v>493</v>
      </c>
      <c r="E734" s="188">
        <v>35</v>
      </c>
      <c r="F734" s="188" t="s">
        <v>178</v>
      </c>
      <c r="G734" s="188" t="s">
        <v>1745</v>
      </c>
      <c r="H734" s="188" t="s">
        <v>1745</v>
      </c>
      <c r="I734" s="188">
        <v>2</v>
      </c>
      <c r="J734" s="188">
        <v>0</v>
      </c>
      <c r="K734" s="188" t="s">
        <v>1745</v>
      </c>
      <c r="L734" s="188"/>
      <c r="M734" s="189">
        <v>1</v>
      </c>
    </row>
    <row r="735" spans="1:13" ht="14.25" customHeight="1" x14ac:dyDescent="0.25">
      <c r="A735" s="190"/>
      <c r="B735" s="190"/>
      <c r="C735" s="190"/>
      <c r="D735" s="188" t="s">
        <v>259</v>
      </c>
      <c r="E735" s="188">
        <v>44</v>
      </c>
      <c r="F735" s="188" t="s">
        <v>540</v>
      </c>
      <c r="G735" s="188" t="s">
        <v>1745</v>
      </c>
      <c r="H735" s="188" t="s">
        <v>1745</v>
      </c>
      <c r="I735" s="188">
        <v>2</v>
      </c>
      <c r="J735" s="188">
        <v>0</v>
      </c>
      <c r="K735" s="188" t="s">
        <v>1745</v>
      </c>
      <c r="L735" s="188"/>
      <c r="M735" s="189">
        <v>1</v>
      </c>
    </row>
    <row r="736" spans="1:13" ht="14.25" customHeight="1" x14ac:dyDescent="0.25">
      <c r="A736" s="190"/>
      <c r="B736" s="190"/>
      <c r="C736" s="190"/>
      <c r="D736" s="190"/>
      <c r="E736" s="190"/>
      <c r="F736" s="188" t="s">
        <v>142</v>
      </c>
      <c r="G736" s="188" t="s">
        <v>1745</v>
      </c>
      <c r="H736" s="188" t="s">
        <v>1745</v>
      </c>
      <c r="I736" s="188">
        <v>0</v>
      </c>
      <c r="J736" s="188">
        <v>0</v>
      </c>
      <c r="K736" s="188" t="s">
        <v>1745</v>
      </c>
      <c r="L736" s="188"/>
      <c r="M736" s="189">
        <v>1</v>
      </c>
    </row>
    <row r="737" spans="1:13" ht="14.25" customHeight="1" x14ac:dyDescent="0.25">
      <c r="A737" s="190"/>
      <c r="B737" s="190"/>
      <c r="C737" s="190"/>
      <c r="D737" s="190"/>
      <c r="E737" s="190"/>
      <c r="F737" s="190"/>
      <c r="G737" s="188" t="s">
        <v>479</v>
      </c>
      <c r="H737" s="188" t="s">
        <v>1745</v>
      </c>
      <c r="I737" s="188">
        <v>0</v>
      </c>
      <c r="J737" s="188">
        <v>0</v>
      </c>
      <c r="K737" s="188" t="s">
        <v>1745</v>
      </c>
      <c r="L737" s="188"/>
      <c r="M737" s="189">
        <v>1</v>
      </c>
    </row>
    <row r="738" spans="1:13" ht="14.25" customHeight="1" x14ac:dyDescent="0.25">
      <c r="A738" s="190"/>
      <c r="B738" s="190"/>
      <c r="C738" s="190"/>
      <c r="D738" s="190"/>
      <c r="E738" s="190"/>
      <c r="F738" s="188" t="s">
        <v>178</v>
      </c>
      <c r="G738" s="188" t="s">
        <v>1745</v>
      </c>
      <c r="H738" s="188" t="s">
        <v>1745</v>
      </c>
      <c r="I738" s="188">
        <v>0</v>
      </c>
      <c r="J738" s="188">
        <v>0</v>
      </c>
      <c r="K738" s="188" t="s">
        <v>1745</v>
      </c>
      <c r="L738" s="188"/>
      <c r="M738" s="189">
        <v>1</v>
      </c>
    </row>
    <row r="739" spans="1:13" ht="14.25" customHeight="1" x14ac:dyDescent="0.25">
      <c r="A739" s="190"/>
      <c r="B739" s="190"/>
      <c r="C739" s="190"/>
      <c r="D739" s="188" t="s">
        <v>395</v>
      </c>
      <c r="E739" s="188">
        <v>52</v>
      </c>
      <c r="F739" s="188" t="s">
        <v>154</v>
      </c>
      <c r="G739" s="188" t="s">
        <v>1745</v>
      </c>
      <c r="H739" s="188" t="s">
        <v>1745</v>
      </c>
      <c r="I739" s="188">
        <v>2</v>
      </c>
      <c r="J739" s="188">
        <v>2</v>
      </c>
      <c r="K739" s="188" t="s">
        <v>1745</v>
      </c>
      <c r="L739" s="188"/>
      <c r="M739" s="189">
        <v>1</v>
      </c>
    </row>
    <row r="740" spans="1:13" ht="14.25" customHeight="1" x14ac:dyDescent="0.25">
      <c r="A740" s="190"/>
      <c r="B740" s="190"/>
      <c r="C740" s="190"/>
      <c r="D740" s="190"/>
      <c r="E740" s="190"/>
      <c r="F740" s="188" t="s">
        <v>142</v>
      </c>
      <c r="G740" s="188" t="s">
        <v>1745</v>
      </c>
      <c r="H740" s="188" t="s">
        <v>1745</v>
      </c>
      <c r="I740" s="188">
        <v>2</v>
      </c>
      <c r="J740" s="188">
        <v>0</v>
      </c>
      <c r="K740" s="188" t="s">
        <v>1745</v>
      </c>
      <c r="L740" s="188"/>
      <c r="M740" s="189">
        <v>1</v>
      </c>
    </row>
    <row r="741" spans="1:13" ht="14.25" customHeight="1" x14ac:dyDescent="0.25">
      <c r="A741" s="190"/>
      <c r="B741" s="190"/>
      <c r="C741" s="190"/>
      <c r="D741" s="190"/>
      <c r="E741" s="190"/>
      <c r="F741" s="188" t="s">
        <v>178</v>
      </c>
      <c r="G741" s="188" t="s">
        <v>1745</v>
      </c>
      <c r="H741" s="188" t="s">
        <v>1745</v>
      </c>
      <c r="I741" s="188">
        <v>2</v>
      </c>
      <c r="J741" s="188">
        <v>0</v>
      </c>
      <c r="K741" s="188" t="s">
        <v>1745</v>
      </c>
      <c r="L741" s="188"/>
      <c r="M741" s="189">
        <v>1</v>
      </c>
    </row>
    <row r="742" spans="1:13" ht="14.25" customHeight="1" x14ac:dyDescent="0.25">
      <c r="A742" s="190"/>
      <c r="B742" s="190"/>
      <c r="C742" s="190"/>
      <c r="D742" s="188" t="s">
        <v>242</v>
      </c>
      <c r="E742" s="188">
        <v>65</v>
      </c>
      <c r="F742" s="188" t="s">
        <v>540</v>
      </c>
      <c r="G742" s="188" t="s">
        <v>1745</v>
      </c>
      <c r="H742" s="188" t="s">
        <v>1745</v>
      </c>
      <c r="I742" s="188">
        <v>2</v>
      </c>
      <c r="J742" s="188">
        <v>0</v>
      </c>
      <c r="K742" s="188" t="s">
        <v>1745</v>
      </c>
      <c r="L742" s="188"/>
      <c r="M742" s="189">
        <v>1</v>
      </c>
    </row>
    <row r="743" spans="1:13" ht="14.25" customHeight="1" x14ac:dyDescent="0.25">
      <c r="A743" s="190"/>
      <c r="B743" s="190"/>
      <c r="C743" s="190"/>
      <c r="D743" s="190"/>
      <c r="E743" s="190"/>
      <c r="F743" s="188" t="s">
        <v>154</v>
      </c>
      <c r="G743" s="188" t="s">
        <v>1745</v>
      </c>
      <c r="H743" s="188" t="s">
        <v>1745</v>
      </c>
      <c r="I743" s="188">
        <v>2</v>
      </c>
      <c r="J743" s="188">
        <v>0</v>
      </c>
      <c r="K743" s="188" t="s">
        <v>1745</v>
      </c>
      <c r="L743" s="188"/>
      <c r="M743" s="189">
        <v>1</v>
      </c>
    </row>
    <row r="744" spans="1:13" ht="14.25" customHeight="1" x14ac:dyDescent="0.25">
      <c r="A744" s="190"/>
      <c r="B744" s="190"/>
      <c r="C744" s="190"/>
      <c r="D744" s="190"/>
      <c r="E744" s="190"/>
      <c r="F744" s="188" t="s">
        <v>142</v>
      </c>
      <c r="G744" s="188" t="s">
        <v>501</v>
      </c>
      <c r="H744" s="188" t="s">
        <v>1745</v>
      </c>
      <c r="I744" s="188" t="s">
        <v>1746</v>
      </c>
      <c r="J744" s="188">
        <v>0</v>
      </c>
      <c r="K744" s="188" t="s">
        <v>1745</v>
      </c>
      <c r="L744" s="188"/>
      <c r="M744" s="189">
        <v>1</v>
      </c>
    </row>
    <row r="745" spans="1:13" ht="14.25" customHeight="1" x14ac:dyDescent="0.25">
      <c r="A745" s="190"/>
      <c r="B745" s="190"/>
      <c r="C745" s="188" t="s">
        <v>1572</v>
      </c>
      <c r="D745" s="188" t="s">
        <v>164</v>
      </c>
      <c r="E745" s="188">
        <v>39</v>
      </c>
      <c r="F745" s="188" t="s">
        <v>540</v>
      </c>
      <c r="G745" s="188" t="s">
        <v>1745</v>
      </c>
      <c r="H745" s="188" t="s">
        <v>1745</v>
      </c>
      <c r="I745" s="188">
        <v>2</v>
      </c>
      <c r="J745" s="188">
        <v>0</v>
      </c>
      <c r="K745" s="188" t="s">
        <v>1745</v>
      </c>
      <c r="L745" s="188"/>
      <c r="M745" s="189">
        <v>2</v>
      </c>
    </row>
    <row r="746" spans="1:13" ht="14.25" customHeight="1" x14ac:dyDescent="0.25">
      <c r="A746" s="190"/>
      <c r="B746" s="190"/>
      <c r="C746" s="190"/>
      <c r="D746" s="190"/>
      <c r="E746" s="190"/>
      <c r="F746" s="188" t="s">
        <v>142</v>
      </c>
      <c r="G746" s="188" t="s">
        <v>1745</v>
      </c>
      <c r="H746" s="188" t="s">
        <v>1745</v>
      </c>
      <c r="I746" s="188">
        <v>0</v>
      </c>
      <c r="J746" s="188">
        <v>0</v>
      </c>
      <c r="K746" s="188" t="s">
        <v>1745</v>
      </c>
      <c r="L746" s="188"/>
      <c r="M746" s="189">
        <v>1</v>
      </c>
    </row>
    <row r="747" spans="1:13" ht="14.25" customHeight="1" x14ac:dyDescent="0.25">
      <c r="A747" s="190"/>
      <c r="B747" s="190"/>
      <c r="C747" s="190"/>
      <c r="D747" s="190"/>
      <c r="E747" s="190"/>
      <c r="F747" s="188" t="s">
        <v>178</v>
      </c>
      <c r="G747" s="188" t="s">
        <v>1745</v>
      </c>
      <c r="H747" s="188" t="s">
        <v>1745</v>
      </c>
      <c r="I747" s="188">
        <v>0</v>
      </c>
      <c r="J747" s="188">
        <v>0</v>
      </c>
      <c r="K747" s="188" t="s">
        <v>1745</v>
      </c>
      <c r="L747" s="188"/>
      <c r="M747" s="189">
        <v>1</v>
      </c>
    </row>
    <row r="748" spans="1:13" ht="14.25" customHeight="1" x14ac:dyDescent="0.25">
      <c r="A748" s="190"/>
      <c r="B748" s="190"/>
      <c r="C748" s="190"/>
      <c r="D748" s="190"/>
      <c r="E748" s="190"/>
      <c r="F748" s="190"/>
      <c r="G748" s="190"/>
      <c r="H748" s="190"/>
      <c r="I748" s="188">
        <v>2</v>
      </c>
      <c r="J748" s="188">
        <v>0</v>
      </c>
      <c r="K748" s="188" t="s">
        <v>1745</v>
      </c>
      <c r="L748" s="188"/>
      <c r="M748" s="189">
        <v>1</v>
      </c>
    </row>
    <row r="749" spans="1:13" ht="14.25" customHeight="1" x14ac:dyDescent="0.25">
      <c r="A749" s="190"/>
      <c r="B749" s="190"/>
      <c r="C749" s="190"/>
      <c r="D749" s="188" t="s">
        <v>401</v>
      </c>
      <c r="E749" s="188">
        <v>50</v>
      </c>
      <c r="F749" s="188" t="s">
        <v>154</v>
      </c>
      <c r="G749" s="188" t="s">
        <v>1745</v>
      </c>
      <c r="H749" s="188" t="s">
        <v>1745</v>
      </c>
      <c r="I749" s="188">
        <v>2</v>
      </c>
      <c r="J749" s="188">
        <v>2</v>
      </c>
      <c r="K749" s="188" t="s">
        <v>1745</v>
      </c>
      <c r="L749" s="188"/>
      <c r="M749" s="189">
        <v>1</v>
      </c>
    </row>
    <row r="750" spans="1:13" ht="14.25" customHeight="1" x14ac:dyDescent="0.25">
      <c r="A750" s="190"/>
      <c r="B750" s="190"/>
      <c r="C750" s="190"/>
      <c r="D750" s="190"/>
      <c r="E750" s="190"/>
      <c r="F750" s="188" t="s">
        <v>142</v>
      </c>
      <c r="G750" s="188" t="s">
        <v>1745</v>
      </c>
      <c r="H750" s="188" t="s">
        <v>1745</v>
      </c>
      <c r="I750" s="188">
        <v>2</v>
      </c>
      <c r="J750" s="188">
        <v>0</v>
      </c>
      <c r="K750" s="188" t="s">
        <v>1745</v>
      </c>
      <c r="L750" s="188"/>
      <c r="M750" s="189">
        <v>1</v>
      </c>
    </row>
    <row r="751" spans="1:13" ht="14.25" customHeight="1" x14ac:dyDescent="0.25">
      <c r="A751" s="190"/>
      <c r="B751" s="190"/>
      <c r="C751" s="190"/>
      <c r="D751" s="190"/>
      <c r="E751" s="190"/>
      <c r="F751" s="190"/>
      <c r="G751" s="188" t="s">
        <v>479</v>
      </c>
      <c r="H751" s="188" t="s">
        <v>1745</v>
      </c>
      <c r="I751" s="188">
        <v>0</v>
      </c>
      <c r="J751" s="188">
        <v>0</v>
      </c>
      <c r="K751" s="188" t="s">
        <v>1745</v>
      </c>
      <c r="L751" s="188"/>
      <c r="M751" s="189">
        <v>1</v>
      </c>
    </row>
    <row r="752" spans="1:13" ht="14.25" customHeight="1" x14ac:dyDescent="0.25">
      <c r="A752" s="190"/>
      <c r="B752" s="190"/>
      <c r="C752" s="190"/>
      <c r="D752" s="190"/>
      <c r="E752" s="190"/>
      <c r="F752" s="188" t="s">
        <v>178</v>
      </c>
      <c r="G752" s="188" t="s">
        <v>1745</v>
      </c>
      <c r="H752" s="188" t="s">
        <v>1745</v>
      </c>
      <c r="I752" s="188">
        <v>2</v>
      </c>
      <c r="J752" s="188">
        <v>0</v>
      </c>
      <c r="K752" s="188" t="s">
        <v>1745</v>
      </c>
      <c r="L752" s="188"/>
      <c r="M752" s="189">
        <v>1</v>
      </c>
    </row>
    <row r="753" spans="1:13" ht="14.25" customHeight="1" x14ac:dyDescent="0.25">
      <c r="A753" s="190"/>
      <c r="B753" s="190"/>
      <c r="C753" s="190"/>
      <c r="D753" s="188" t="s">
        <v>386</v>
      </c>
      <c r="E753" s="188">
        <v>70</v>
      </c>
      <c r="F753" s="188" t="s">
        <v>154</v>
      </c>
      <c r="G753" s="188" t="s">
        <v>1745</v>
      </c>
      <c r="H753" s="188" t="s">
        <v>1745</v>
      </c>
      <c r="I753" s="188">
        <v>2</v>
      </c>
      <c r="J753" s="188">
        <v>0</v>
      </c>
      <c r="K753" s="188" t="s">
        <v>1745</v>
      </c>
      <c r="L753" s="188"/>
      <c r="M753" s="189">
        <v>1</v>
      </c>
    </row>
    <row r="754" spans="1:13" ht="14.25" customHeight="1" x14ac:dyDescent="0.25">
      <c r="A754" s="190"/>
      <c r="B754" s="190"/>
      <c r="C754" s="190"/>
      <c r="D754" s="190"/>
      <c r="E754" s="190"/>
      <c r="F754" s="188" t="s">
        <v>142</v>
      </c>
      <c r="G754" s="188" t="s">
        <v>501</v>
      </c>
      <c r="H754" s="188" t="s">
        <v>1745</v>
      </c>
      <c r="I754" s="188" t="s">
        <v>1746</v>
      </c>
      <c r="J754" s="188">
        <v>0</v>
      </c>
      <c r="K754" s="188" t="s">
        <v>1745</v>
      </c>
      <c r="L754" s="188"/>
      <c r="M754" s="189">
        <v>1</v>
      </c>
    </row>
    <row r="755" spans="1:13" ht="14.25" customHeight="1" x14ac:dyDescent="0.25">
      <c r="A755" s="190"/>
      <c r="B755" s="190"/>
      <c r="C755" s="188" t="s">
        <v>1580</v>
      </c>
      <c r="D755" s="188" t="s">
        <v>495</v>
      </c>
      <c r="E755" s="188">
        <v>40</v>
      </c>
      <c r="F755" s="188" t="s">
        <v>540</v>
      </c>
      <c r="G755" s="188" t="s">
        <v>1745</v>
      </c>
      <c r="H755" s="188" t="s">
        <v>1745</v>
      </c>
      <c r="I755" s="188">
        <v>2</v>
      </c>
      <c r="J755" s="188">
        <v>0</v>
      </c>
      <c r="K755" s="188" t="s">
        <v>1745</v>
      </c>
      <c r="L755" s="188"/>
      <c r="M755" s="189">
        <v>2</v>
      </c>
    </row>
    <row r="756" spans="1:13" ht="14.25" customHeight="1" x14ac:dyDescent="0.25">
      <c r="A756" s="190"/>
      <c r="B756" s="190"/>
      <c r="C756" s="190"/>
      <c r="D756" s="190"/>
      <c r="E756" s="190"/>
      <c r="F756" s="188" t="s">
        <v>154</v>
      </c>
      <c r="G756" s="188" t="s">
        <v>1745</v>
      </c>
      <c r="H756" s="188" t="s">
        <v>1745</v>
      </c>
      <c r="I756" s="188">
        <v>2</v>
      </c>
      <c r="J756" s="188">
        <v>2</v>
      </c>
      <c r="K756" s="188" t="s">
        <v>1745</v>
      </c>
      <c r="L756" s="188"/>
      <c r="M756" s="189">
        <v>1</v>
      </c>
    </row>
    <row r="757" spans="1:13" ht="14.25" customHeight="1" x14ac:dyDescent="0.25">
      <c r="A757" s="190"/>
      <c r="B757" s="190"/>
      <c r="C757" s="190"/>
      <c r="D757" s="190"/>
      <c r="E757" s="190"/>
      <c r="F757" s="188" t="s">
        <v>142</v>
      </c>
      <c r="G757" s="188" t="s">
        <v>1745</v>
      </c>
      <c r="H757" s="188" t="s">
        <v>1745</v>
      </c>
      <c r="I757" s="188">
        <v>0</v>
      </c>
      <c r="J757" s="188">
        <v>0</v>
      </c>
      <c r="K757" s="188" t="s">
        <v>1745</v>
      </c>
      <c r="L757" s="188"/>
      <c r="M757" s="189">
        <v>1</v>
      </c>
    </row>
    <row r="758" spans="1:13" ht="14.25" customHeight="1" x14ac:dyDescent="0.25">
      <c r="A758" s="190"/>
      <c r="B758" s="190"/>
      <c r="C758" s="190"/>
      <c r="D758" s="190"/>
      <c r="E758" s="190"/>
      <c r="F758" s="190"/>
      <c r="G758" s="190"/>
      <c r="H758" s="190"/>
      <c r="I758" s="188">
        <v>2</v>
      </c>
      <c r="J758" s="188">
        <v>0</v>
      </c>
      <c r="K758" s="188" t="s">
        <v>1745</v>
      </c>
      <c r="L758" s="188"/>
      <c r="M758" s="189">
        <v>1</v>
      </c>
    </row>
    <row r="759" spans="1:13" ht="14.25" customHeight="1" x14ac:dyDescent="0.25">
      <c r="A759" s="190"/>
      <c r="B759" s="190"/>
      <c r="C759" s="190"/>
      <c r="D759" s="188" t="s">
        <v>165</v>
      </c>
      <c r="E759" s="188">
        <v>50</v>
      </c>
      <c r="F759" s="188" t="s">
        <v>178</v>
      </c>
      <c r="G759" s="188" t="s">
        <v>1745</v>
      </c>
      <c r="H759" s="188" t="s">
        <v>1745</v>
      </c>
      <c r="I759" s="188">
        <v>2</v>
      </c>
      <c r="J759" s="188">
        <v>0</v>
      </c>
      <c r="K759" s="188" t="s">
        <v>1745</v>
      </c>
      <c r="L759" s="188"/>
      <c r="M759" s="189">
        <v>1</v>
      </c>
    </row>
    <row r="760" spans="1:13" ht="14.25" customHeight="1" x14ac:dyDescent="0.25">
      <c r="A760" s="190"/>
      <c r="B760" s="190"/>
      <c r="C760" s="190"/>
      <c r="D760" s="188" t="s">
        <v>1584</v>
      </c>
      <c r="E760" s="188">
        <v>68</v>
      </c>
      <c r="F760" s="188" t="s">
        <v>154</v>
      </c>
      <c r="G760" s="188" t="s">
        <v>1745</v>
      </c>
      <c r="H760" s="188" t="s">
        <v>1745</v>
      </c>
      <c r="I760" s="188">
        <v>2</v>
      </c>
      <c r="J760" s="188">
        <v>0</v>
      </c>
      <c r="K760" s="188" t="s">
        <v>1745</v>
      </c>
      <c r="L760" s="188"/>
      <c r="M760" s="189">
        <v>1</v>
      </c>
    </row>
    <row r="761" spans="1:13" ht="14.25" customHeight="1" x14ac:dyDescent="0.25">
      <c r="A761" s="190"/>
      <c r="B761" s="190"/>
      <c r="C761" s="190"/>
      <c r="D761" s="190"/>
      <c r="E761" s="190"/>
      <c r="F761" s="188" t="s">
        <v>142</v>
      </c>
      <c r="G761" s="188" t="s">
        <v>501</v>
      </c>
      <c r="H761" s="188" t="s">
        <v>1745</v>
      </c>
      <c r="I761" s="188" t="s">
        <v>1746</v>
      </c>
      <c r="J761" s="188">
        <v>0</v>
      </c>
      <c r="K761" s="188" t="s">
        <v>1745</v>
      </c>
      <c r="L761" s="188"/>
      <c r="M761" s="189">
        <v>1</v>
      </c>
    </row>
    <row r="762" spans="1:13" ht="14.25" customHeight="1" x14ac:dyDescent="0.25">
      <c r="A762" s="190"/>
      <c r="B762" s="190"/>
      <c r="C762" s="188" t="s">
        <v>1749</v>
      </c>
      <c r="D762" s="188">
        <v>0</v>
      </c>
      <c r="E762" s="188">
        <v>0</v>
      </c>
      <c r="F762" s="188" t="s">
        <v>501</v>
      </c>
      <c r="G762" s="188" t="s">
        <v>1745</v>
      </c>
      <c r="H762" s="188" t="s">
        <v>1745</v>
      </c>
      <c r="I762" s="188">
        <v>0</v>
      </c>
      <c r="J762" s="188">
        <v>0</v>
      </c>
      <c r="K762" s="188" t="s">
        <v>1745</v>
      </c>
      <c r="L762" s="188"/>
      <c r="M762" s="189">
        <v>3</v>
      </c>
    </row>
    <row r="763" spans="1:13" ht="14.25" customHeight="1" x14ac:dyDescent="0.25">
      <c r="A763" s="190"/>
      <c r="B763" s="190"/>
      <c r="C763" s="190"/>
      <c r="D763" s="190"/>
      <c r="E763" s="190"/>
      <c r="F763" s="188" t="s">
        <v>540</v>
      </c>
      <c r="G763" s="188" t="s">
        <v>1745</v>
      </c>
      <c r="H763" s="188" t="s">
        <v>1745</v>
      </c>
      <c r="I763" s="188" t="s">
        <v>1746</v>
      </c>
      <c r="J763" s="188">
        <v>0</v>
      </c>
      <c r="K763" s="188" t="s">
        <v>1745</v>
      </c>
      <c r="L763" s="188"/>
      <c r="M763" s="189">
        <v>3</v>
      </c>
    </row>
    <row r="764" spans="1:13" ht="14.25" customHeight="1" x14ac:dyDescent="0.25">
      <c r="A764" s="190"/>
      <c r="B764" s="190"/>
      <c r="C764" s="190"/>
      <c r="D764" s="190"/>
      <c r="E764" s="188" t="s">
        <v>1749</v>
      </c>
      <c r="F764" s="188" t="s">
        <v>154</v>
      </c>
      <c r="G764" s="188" t="s">
        <v>1745</v>
      </c>
      <c r="H764" s="188" t="s">
        <v>1745</v>
      </c>
      <c r="I764" s="188">
        <v>2</v>
      </c>
      <c r="J764" s="188">
        <v>0</v>
      </c>
      <c r="K764" s="188" t="s">
        <v>1745</v>
      </c>
      <c r="L764" s="188"/>
      <c r="M764" s="189">
        <v>3</v>
      </c>
    </row>
    <row r="765" spans="1:13" ht="14.25" customHeight="1" x14ac:dyDescent="0.25">
      <c r="A765" s="190"/>
      <c r="B765" s="190"/>
      <c r="C765" s="190"/>
      <c r="D765" s="190"/>
      <c r="E765" s="190"/>
      <c r="F765" s="188" t="s">
        <v>169</v>
      </c>
      <c r="G765" s="188" t="s">
        <v>1745</v>
      </c>
      <c r="H765" s="188" t="s">
        <v>1745</v>
      </c>
      <c r="I765" s="188">
        <v>0</v>
      </c>
      <c r="J765" s="188">
        <v>0</v>
      </c>
      <c r="K765" s="188" t="s">
        <v>1745</v>
      </c>
      <c r="L765" s="188"/>
      <c r="M765" s="189">
        <v>3</v>
      </c>
    </row>
    <row r="766" spans="1:13" ht="14.25" customHeight="1" x14ac:dyDescent="0.25">
      <c r="A766" s="190"/>
      <c r="B766" s="190"/>
      <c r="C766" s="190"/>
      <c r="D766" s="188" t="s">
        <v>273</v>
      </c>
      <c r="E766" s="188" t="s">
        <v>1749</v>
      </c>
      <c r="F766" s="188" t="s">
        <v>178</v>
      </c>
      <c r="G766" s="188" t="s">
        <v>1745</v>
      </c>
      <c r="H766" s="188" t="s">
        <v>1745</v>
      </c>
      <c r="I766" s="188">
        <v>2</v>
      </c>
      <c r="J766" s="188">
        <v>0</v>
      </c>
      <c r="K766" s="188" t="s">
        <v>1745</v>
      </c>
      <c r="L766" s="188"/>
      <c r="M766" s="189">
        <v>1</v>
      </c>
    </row>
    <row r="767" spans="1:13" ht="14.25" customHeight="1" x14ac:dyDescent="0.25">
      <c r="A767" s="190"/>
      <c r="B767" s="190"/>
      <c r="C767" s="190"/>
      <c r="D767" s="188" t="s">
        <v>264</v>
      </c>
      <c r="E767" s="188" t="s">
        <v>1749</v>
      </c>
      <c r="F767" s="188" t="s">
        <v>178</v>
      </c>
      <c r="G767" s="188" t="s">
        <v>1745</v>
      </c>
      <c r="H767" s="188" t="s">
        <v>1745</v>
      </c>
      <c r="I767" s="188">
        <v>0</v>
      </c>
      <c r="J767" s="188">
        <v>0</v>
      </c>
      <c r="K767" s="188" t="s">
        <v>1745</v>
      </c>
      <c r="L767" s="188"/>
      <c r="M767" s="189">
        <v>1</v>
      </c>
    </row>
    <row r="768" spans="1:13" ht="14.25" customHeight="1" x14ac:dyDescent="0.25">
      <c r="A768" s="190"/>
      <c r="B768" s="190"/>
      <c r="C768" s="190"/>
      <c r="D768" s="188" t="s">
        <v>255</v>
      </c>
      <c r="E768" s="188" t="s">
        <v>1749</v>
      </c>
      <c r="F768" s="188" t="s">
        <v>142</v>
      </c>
      <c r="G768" s="188" t="s">
        <v>479</v>
      </c>
      <c r="H768" s="188" t="s">
        <v>1745</v>
      </c>
      <c r="I768" s="188">
        <v>0</v>
      </c>
      <c r="J768" s="188">
        <v>0</v>
      </c>
      <c r="K768" s="188" t="s">
        <v>1745</v>
      </c>
      <c r="L768" s="188"/>
      <c r="M768" s="189">
        <v>1</v>
      </c>
    </row>
    <row r="769" spans="1:13" ht="14.25" customHeight="1" x14ac:dyDescent="0.25">
      <c r="A769" s="190"/>
      <c r="B769" s="188" t="s">
        <v>157</v>
      </c>
      <c r="C769" s="188" t="s">
        <v>1496</v>
      </c>
      <c r="D769" s="188" t="s">
        <v>268</v>
      </c>
      <c r="E769" s="188">
        <v>28</v>
      </c>
      <c r="F769" s="188" t="s">
        <v>540</v>
      </c>
      <c r="G769" s="188" t="s">
        <v>1745</v>
      </c>
      <c r="H769" s="188" t="s">
        <v>1745</v>
      </c>
      <c r="I769" s="188">
        <v>0</v>
      </c>
      <c r="J769" s="188">
        <v>0</v>
      </c>
      <c r="K769" s="188" t="s">
        <v>1745</v>
      </c>
      <c r="L769" s="188"/>
      <c r="M769" s="189">
        <v>1</v>
      </c>
    </row>
    <row r="770" spans="1:13" ht="14.25" customHeight="1" x14ac:dyDescent="0.25">
      <c r="A770" s="190"/>
      <c r="B770" s="190"/>
      <c r="C770" s="190"/>
      <c r="D770" s="188" t="s">
        <v>259</v>
      </c>
      <c r="E770" s="188">
        <v>44</v>
      </c>
      <c r="F770" s="188" t="s">
        <v>142</v>
      </c>
      <c r="G770" s="188" t="s">
        <v>501</v>
      </c>
      <c r="H770" s="188" t="s">
        <v>1745</v>
      </c>
      <c r="I770" s="188">
        <v>2</v>
      </c>
      <c r="J770" s="188">
        <v>0</v>
      </c>
      <c r="K770" s="188" t="s">
        <v>1745</v>
      </c>
      <c r="L770" s="188"/>
      <c r="M770" s="189">
        <v>1</v>
      </c>
    </row>
    <row r="771" spans="1:13" ht="14.25" customHeight="1" x14ac:dyDescent="0.25">
      <c r="A771" s="190"/>
      <c r="B771" s="190"/>
      <c r="C771" s="188" t="s">
        <v>1572</v>
      </c>
      <c r="D771" s="188" t="s">
        <v>494</v>
      </c>
      <c r="E771" s="188">
        <v>31</v>
      </c>
      <c r="F771" s="188" t="s">
        <v>540</v>
      </c>
      <c r="G771" s="188" t="s">
        <v>1745</v>
      </c>
      <c r="H771" s="188" t="s">
        <v>1745</v>
      </c>
      <c r="I771" s="188">
        <v>0</v>
      </c>
      <c r="J771" s="188">
        <v>0</v>
      </c>
      <c r="K771" s="188" t="s">
        <v>1745</v>
      </c>
      <c r="L771" s="188"/>
      <c r="M771" s="189">
        <v>1</v>
      </c>
    </row>
    <row r="772" spans="1:13" ht="14.25" customHeight="1" x14ac:dyDescent="0.25">
      <c r="A772" s="190"/>
      <c r="B772" s="190"/>
      <c r="C772" s="190"/>
      <c r="D772" s="188" t="s">
        <v>401</v>
      </c>
      <c r="E772" s="188">
        <v>50</v>
      </c>
      <c r="F772" s="188" t="s">
        <v>142</v>
      </c>
      <c r="G772" s="188" t="s">
        <v>501</v>
      </c>
      <c r="H772" s="188" t="s">
        <v>1745</v>
      </c>
      <c r="I772" s="188">
        <v>2</v>
      </c>
      <c r="J772" s="188">
        <v>0</v>
      </c>
      <c r="K772" s="188" t="s">
        <v>1745</v>
      </c>
      <c r="L772" s="188"/>
      <c r="M772" s="189">
        <v>1</v>
      </c>
    </row>
    <row r="773" spans="1:13" ht="14.25" customHeight="1" x14ac:dyDescent="0.25">
      <c r="A773" s="190"/>
      <c r="B773" s="190"/>
      <c r="C773" s="188" t="s">
        <v>1580</v>
      </c>
      <c r="D773" s="188" t="s">
        <v>477</v>
      </c>
      <c r="E773" s="188">
        <v>30</v>
      </c>
      <c r="F773" s="188" t="s">
        <v>540</v>
      </c>
      <c r="G773" s="188" t="s">
        <v>1745</v>
      </c>
      <c r="H773" s="188" t="s">
        <v>1745</v>
      </c>
      <c r="I773" s="188">
        <v>0</v>
      </c>
      <c r="J773" s="188">
        <v>0</v>
      </c>
      <c r="K773" s="188" t="s">
        <v>1745</v>
      </c>
      <c r="L773" s="188"/>
      <c r="M773" s="189">
        <v>1</v>
      </c>
    </row>
    <row r="774" spans="1:13" ht="14.25" customHeight="1" x14ac:dyDescent="0.25">
      <c r="A774" s="190"/>
      <c r="B774" s="190"/>
      <c r="C774" s="190"/>
      <c r="D774" s="188" t="s">
        <v>495</v>
      </c>
      <c r="E774" s="188">
        <v>40</v>
      </c>
      <c r="F774" s="188" t="s">
        <v>142</v>
      </c>
      <c r="G774" s="188" t="s">
        <v>501</v>
      </c>
      <c r="H774" s="188" t="s">
        <v>1745</v>
      </c>
      <c r="I774" s="188">
        <v>2</v>
      </c>
      <c r="J774" s="188">
        <v>0</v>
      </c>
      <c r="K774" s="188" t="s">
        <v>1745</v>
      </c>
      <c r="L774" s="188"/>
      <c r="M774" s="189">
        <v>1</v>
      </c>
    </row>
    <row r="775" spans="1:13" ht="14.25" customHeight="1" x14ac:dyDescent="0.25">
      <c r="A775" s="190"/>
      <c r="B775" s="190"/>
      <c r="C775" s="188" t="s">
        <v>1749</v>
      </c>
      <c r="D775" s="188">
        <v>0</v>
      </c>
      <c r="E775" s="188">
        <v>0</v>
      </c>
      <c r="F775" s="188" t="s">
        <v>540</v>
      </c>
      <c r="G775" s="188" t="s">
        <v>1745</v>
      </c>
      <c r="H775" s="188" t="s">
        <v>1745</v>
      </c>
      <c r="I775" s="188" t="s">
        <v>1746</v>
      </c>
      <c r="J775" s="188">
        <v>0</v>
      </c>
      <c r="K775" s="188" t="s">
        <v>1745</v>
      </c>
      <c r="L775" s="188"/>
      <c r="M775" s="189">
        <v>3</v>
      </c>
    </row>
    <row r="776" spans="1:13" ht="14.25" customHeight="1" x14ac:dyDescent="0.25">
      <c r="A776" s="190"/>
      <c r="B776" s="190"/>
      <c r="C776" s="190"/>
      <c r="D776" s="190"/>
      <c r="E776" s="188" t="s">
        <v>1749</v>
      </c>
      <c r="F776" s="188" t="s">
        <v>540</v>
      </c>
      <c r="G776" s="188" t="s">
        <v>1745</v>
      </c>
      <c r="H776" s="188" t="s">
        <v>1745</v>
      </c>
      <c r="I776" s="188">
        <v>0</v>
      </c>
      <c r="J776" s="188">
        <v>0</v>
      </c>
      <c r="K776" s="188" t="s">
        <v>1745</v>
      </c>
      <c r="L776" s="188"/>
      <c r="M776" s="189">
        <v>3</v>
      </c>
    </row>
    <row r="777" spans="1:13" ht="14.25" customHeight="1" x14ac:dyDescent="0.25">
      <c r="A777" s="190"/>
      <c r="B777" s="190"/>
      <c r="C777" s="190"/>
      <c r="D777" s="190"/>
      <c r="E777" s="190"/>
      <c r="F777" s="190"/>
      <c r="G777" s="190"/>
      <c r="H777" s="190"/>
      <c r="I777" s="190"/>
      <c r="J777" s="188">
        <v>2</v>
      </c>
      <c r="K777" s="188" t="s">
        <v>1745</v>
      </c>
      <c r="L777" s="188"/>
      <c r="M777" s="189">
        <v>3</v>
      </c>
    </row>
    <row r="778" spans="1:13" ht="14.25" customHeight="1" x14ac:dyDescent="0.25">
      <c r="A778" s="190"/>
      <c r="B778" s="190"/>
      <c r="C778" s="190"/>
      <c r="D778" s="190"/>
      <c r="E778" s="190"/>
      <c r="F778" s="188" t="s">
        <v>142</v>
      </c>
      <c r="G778" s="188" t="s">
        <v>1745</v>
      </c>
      <c r="H778" s="188" t="s">
        <v>1745</v>
      </c>
      <c r="I778" s="188">
        <v>0</v>
      </c>
      <c r="J778" s="188">
        <v>0</v>
      </c>
      <c r="K778" s="188" t="s">
        <v>1745</v>
      </c>
      <c r="L778" s="188"/>
      <c r="M778" s="189">
        <v>3</v>
      </c>
    </row>
    <row r="779" spans="1:13" ht="14.25" customHeight="1" x14ac:dyDescent="0.25">
      <c r="A779" s="190"/>
      <c r="B779" s="190"/>
      <c r="C779" s="190"/>
      <c r="D779" s="190"/>
      <c r="E779" s="190"/>
      <c r="F779" s="190"/>
      <c r="G779" s="190"/>
      <c r="H779" s="190"/>
      <c r="I779" s="188" t="s">
        <v>1746</v>
      </c>
      <c r="J779" s="188">
        <v>0</v>
      </c>
      <c r="K779" s="188" t="s">
        <v>1745</v>
      </c>
      <c r="L779" s="188"/>
      <c r="M779" s="189">
        <v>3</v>
      </c>
    </row>
    <row r="780" spans="1:13" ht="14.25" customHeight="1" x14ac:dyDescent="0.25">
      <c r="A780" s="190"/>
      <c r="B780" s="188" t="s">
        <v>149</v>
      </c>
      <c r="C780" s="188" t="s">
        <v>1749</v>
      </c>
      <c r="D780" s="188">
        <v>0</v>
      </c>
      <c r="E780" s="188">
        <v>0</v>
      </c>
      <c r="F780" s="188" t="s">
        <v>540</v>
      </c>
      <c r="G780" s="188" t="s">
        <v>1745</v>
      </c>
      <c r="H780" s="188" t="s">
        <v>1745</v>
      </c>
      <c r="I780" s="188">
        <v>8</v>
      </c>
      <c r="J780" s="188">
        <v>0</v>
      </c>
      <c r="K780" s="188" t="s">
        <v>1745</v>
      </c>
      <c r="L780" s="188"/>
      <c r="M780" s="189">
        <v>3</v>
      </c>
    </row>
    <row r="781" spans="1:13" ht="14.25" customHeight="1" x14ac:dyDescent="0.25">
      <c r="A781" s="188">
        <v>120</v>
      </c>
      <c r="B781" s="188" t="s">
        <v>536</v>
      </c>
      <c r="C781" s="188" t="s">
        <v>1749</v>
      </c>
      <c r="D781" s="188">
        <v>0</v>
      </c>
      <c r="E781" s="188" t="s">
        <v>1749</v>
      </c>
      <c r="F781" s="188" t="s">
        <v>154</v>
      </c>
      <c r="G781" s="188" t="s">
        <v>1745</v>
      </c>
      <c r="H781" s="188" t="s">
        <v>1745</v>
      </c>
      <c r="I781" s="188">
        <v>0</v>
      </c>
      <c r="J781" s="188">
        <v>0</v>
      </c>
      <c r="K781" s="188" t="s">
        <v>1745</v>
      </c>
      <c r="L781" s="188"/>
      <c r="M781" s="189">
        <v>3</v>
      </c>
    </row>
    <row r="782" spans="1:13" ht="14.25" customHeight="1" x14ac:dyDescent="0.25">
      <c r="A782" s="190"/>
      <c r="B782" s="188" t="s">
        <v>209</v>
      </c>
      <c r="C782" s="188" t="s">
        <v>1749</v>
      </c>
      <c r="D782" s="188" t="s">
        <v>1198</v>
      </c>
      <c r="E782" s="188" t="s">
        <v>1749</v>
      </c>
      <c r="F782" s="188" t="s">
        <v>540</v>
      </c>
      <c r="G782" s="188" t="s">
        <v>178</v>
      </c>
      <c r="H782" s="188" t="s">
        <v>1745</v>
      </c>
      <c r="I782" s="188">
        <v>0</v>
      </c>
      <c r="J782" s="188">
        <v>0</v>
      </c>
      <c r="K782" s="188" t="s">
        <v>1745</v>
      </c>
      <c r="L782" s="188"/>
      <c r="M782" s="189">
        <v>1</v>
      </c>
    </row>
    <row r="783" spans="1:13" ht="14.25" customHeight="1" x14ac:dyDescent="0.25">
      <c r="A783" s="190"/>
      <c r="B783" s="190"/>
      <c r="C783" s="190"/>
      <c r="D783" s="188" t="s">
        <v>1248</v>
      </c>
      <c r="E783" s="188" t="s">
        <v>1749</v>
      </c>
      <c r="F783" s="188" t="s">
        <v>540</v>
      </c>
      <c r="G783" s="188" t="s">
        <v>1745</v>
      </c>
      <c r="H783" s="188" t="s">
        <v>1745</v>
      </c>
      <c r="I783" s="188">
        <v>0</v>
      </c>
      <c r="J783" s="188">
        <v>0</v>
      </c>
      <c r="K783" s="188" t="s">
        <v>1745</v>
      </c>
      <c r="L783" s="188"/>
      <c r="M783" s="189">
        <v>1</v>
      </c>
    </row>
    <row r="784" spans="1:13" ht="14.25" customHeight="1" x14ac:dyDescent="0.25">
      <c r="A784" s="190"/>
      <c r="B784" s="190"/>
      <c r="C784" s="190"/>
      <c r="D784" s="188" t="s">
        <v>255</v>
      </c>
      <c r="E784" s="188" t="s">
        <v>1749</v>
      </c>
      <c r="F784" s="188" t="s">
        <v>540</v>
      </c>
      <c r="G784" s="188" t="s">
        <v>1745</v>
      </c>
      <c r="H784" s="188" t="s">
        <v>545</v>
      </c>
      <c r="I784" s="188">
        <v>0</v>
      </c>
      <c r="J784" s="188">
        <v>0</v>
      </c>
      <c r="K784" s="188">
        <v>1</v>
      </c>
      <c r="L784" s="188"/>
      <c r="M784" s="189">
        <v>1</v>
      </c>
    </row>
    <row r="785" spans="1:13" ht="14.25" customHeight="1" x14ac:dyDescent="0.25">
      <c r="A785" s="190"/>
      <c r="B785" s="190"/>
      <c r="C785" s="190"/>
      <c r="D785" s="188" t="s">
        <v>295</v>
      </c>
      <c r="E785" s="188" t="s">
        <v>1749</v>
      </c>
      <c r="F785" s="188" t="s">
        <v>540</v>
      </c>
      <c r="G785" s="188" t="s">
        <v>1745</v>
      </c>
      <c r="H785" s="188" t="s">
        <v>1745</v>
      </c>
      <c r="I785" s="188">
        <v>0</v>
      </c>
      <c r="J785" s="188">
        <v>0</v>
      </c>
      <c r="K785" s="188" t="s">
        <v>1745</v>
      </c>
      <c r="L785" s="188"/>
      <c r="M785" s="189">
        <v>1</v>
      </c>
    </row>
    <row r="786" spans="1:13" ht="14.25" customHeight="1" x14ac:dyDescent="0.25">
      <c r="A786" s="190"/>
      <c r="B786" s="190"/>
      <c r="C786" s="190"/>
      <c r="D786" s="188" t="s">
        <v>1252</v>
      </c>
      <c r="E786" s="188" t="s">
        <v>1749</v>
      </c>
      <c r="F786" s="188" t="s">
        <v>540</v>
      </c>
      <c r="G786" s="188" t="s">
        <v>1745</v>
      </c>
      <c r="H786" s="188" t="s">
        <v>1745</v>
      </c>
      <c r="I786" s="188">
        <v>0</v>
      </c>
      <c r="J786" s="188">
        <v>0</v>
      </c>
      <c r="K786" s="188" t="s">
        <v>1745</v>
      </c>
      <c r="L786" s="188"/>
      <c r="M786" s="189">
        <v>1</v>
      </c>
    </row>
    <row r="787" spans="1:13" ht="14.25" customHeight="1" x14ac:dyDescent="0.25">
      <c r="A787" s="190"/>
      <c r="B787" s="190"/>
      <c r="C787" s="190"/>
      <c r="D787" s="188" t="s">
        <v>1202</v>
      </c>
      <c r="E787" s="188" t="s">
        <v>1749</v>
      </c>
      <c r="F787" s="188" t="s">
        <v>540</v>
      </c>
      <c r="G787" s="188" t="s">
        <v>540</v>
      </c>
      <c r="H787" s="188" t="s">
        <v>1745</v>
      </c>
      <c r="I787" s="188">
        <v>0</v>
      </c>
      <c r="J787" s="188">
        <v>0</v>
      </c>
      <c r="K787" s="188" t="s">
        <v>1745</v>
      </c>
      <c r="L787" s="188"/>
      <c r="M787" s="189">
        <v>1</v>
      </c>
    </row>
    <row r="788" spans="1:13" ht="14.25" customHeight="1" x14ac:dyDescent="0.25">
      <c r="A788" s="190"/>
      <c r="B788" s="188" t="s">
        <v>153</v>
      </c>
      <c r="C788" s="188" t="s">
        <v>1749</v>
      </c>
      <c r="D788" s="188">
        <v>0</v>
      </c>
      <c r="E788" s="188" t="s">
        <v>1749</v>
      </c>
      <c r="F788" s="188" t="s">
        <v>540</v>
      </c>
      <c r="G788" s="188" t="s">
        <v>1745</v>
      </c>
      <c r="H788" s="188" t="s">
        <v>1745</v>
      </c>
      <c r="I788" s="188" t="s">
        <v>1746</v>
      </c>
      <c r="J788" s="188">
        <v>0</v>
      </c>
      <c r="K788" s="188" t="s">
        <v>1745</v>
      </c>
      <c r="L788" s="188"/>
      <c r="M788" s="189">
        <v>3</v>
      </c>
    </row>
    <row r="789" spans="1:13" ht="14.25" customHeight="1" x14ac:dyDescent="0.25">
      <c r="A789" s="190"/>
      <c r="B789" s="188" t="s">
        <v>160</v>
      </c>
      <c r="C789" s="188" t="s">
        <v>1496</v>
      </c>
      <c r="D789" s="188" t="s">
        <v>493</v>
      </c>
      <c r="E789" s="188">
        <v>35</v>
      </c>
      <c r="F789" s="188" t="s">
        <v>540</v>
      </c>
      <c r="G789" s="188" t="s">
        <v>154</v>
      </c>
      <c r="H789" s="188" t="s">
        <v>902</v>
      </c>
      <c r="I789" s="188">
        <v>0</v>
      </c>
      <c r="J789" s="188">
        <v>0</v>
      </c>
      <c r="K789" s="188">
        <v>1</v>
      </c>
      <c r="L789" s="188">
        <v>1</v>
      </c>
      <c r="M789" s="189">
        <v>1</v>
      </c>
    </row>
    <row r="790" spans="1:13" ht="14.25" customHeight="1" x14ac:dyDescent="0.25">
      <c r="A790" s="190"/>
      <c r="B790" s="190"/>
      <c r="C790" s="188" t="s">
        <v>1572</v>
      </c>
      <c r="D790" s="188" t="s">
        <v>494</v>
      </c>
      <c r="E790" s="188">
        <v>31</v>
      </c>
      <c r="F790" s="188" t="s">
        <v>540</v>
      </c>
      <c r="G790" s="188" t="s">
        <v>154</v>
      </c>
      <c r="H790" s="188" t="s">
        <v>902</v>
      </c>
      <c r="I790" s="188">
        <v>0</v>
      </c>
      <c r="J790" s="188">
        <v>0</v>
      </c>
      <c r="K790" s="188">
        <v>1</v>
      </c>
      <c r="L790" s="188">
        <v>1</v>
      </c>
      <c r="M790" s="189">
        <v>1</v>
      </c>
    </row>
    <row r="791" spans="1:13" ht="14.25" customHeight="1" x14ac:dyDescent="0.25">
      <c r="A791" s="190"/>
      <c r="B791" s="190"/>
      <c r="C791" s="188" t="s">
        <v>1749</v>
      </c>
      <c r="D791" s="188" t="s">
        <v>1221</v>
      </c>
      <c r="E791" s="188" t="s">
        <v>1749</v>
      </c>
      <c r="F791" s="188" t="s">
        <v>540</v>
      </c>
      <c r="G791" s="188" t="s">
        <v>1745</v>
      </c>
      <c r="H791" s="188" t="s">
        <v>1745</v>
      </c>
      <c r="I791" s="188">
        <v>0</v>
      </c>
      <c r="J791" s="188">
        <v>0</v>
      </c>
      <c r="K791" s="188" t="s">
        <v>1745</v>
      </c>
      <c r="L791" s="188"/>
      <c r="M791" s="189">
        <v>1</v>
      </c>
    </row>
    <row r="792" spans="1:13" ht="14.25" customHeight="1" x14ac:dyDescent="0.25">
      <c r="A792" s="190"/>
      <c r="B792" s="190"/>
      <c r="C792" s="190"/>
      <c r="D792" s="188" t="s">
        <v>273</v>
      </c>
      <c r="E792" s="188" t="s">
        <v>1749</v>
      </c>
      <c r="F792" s="188" t="s">
        <v>540</v>
      </c>
      <c r="G792" s="188" t="s">
        <v>154</v>
      </c>
      <c r="H792" s="188" t="s">
        <v>902</v>
      </c>
      <c r="I792" s="188">
        <v>0</v>
      </c>
      <c r="J792" s="188">
        <v>0</v>
      </c>
      <c r="K792" s="188">
        <v>1</v>
      </c>
      <c r="L792" s="188">
        <v>1</v>
      </c>
      <c r="M792" s="189">
        <v>1</v>
      </c>
    </row>
    <row r="793" spans="1:13" ht="14.25" customHeight="1" x14ac:dyDescent="0.25">
      <c r="A793" s="190"/>
      <c r="B793" s="190"/>
      <c r="C793" s="190"/>
      <c r="D793" s="188" t="s">
        <v>255</v>
      </c>
      <c r="E793" s="188" t="s">
        <v>1749</v>
      </c>
      <c r="F793" s="188" t="s">
        <v>540</v>
      </c>
      <c r="G793" s="188" t="s">
        <v>1745</v>
      </c>
      <c r="H793" s="188" t="s">
        <v>1745</v>
      </c>
      <c r="I793" s="188">
        <v>0</v>
      </c>
      <c r="J793" s="188">
        <v>0</v>
      </c>
      <c r="K793" s="188" t="s">
        <v>1745</v>
      </c>
      <c r="L793" s="188"/>
      <c r="M793" s="189">
        <v>1</v>
      </c>
    </row>
    <row r="794" spans="1:13" ht="14.25" customHeight="1" x14ac:dyDescent="0.25">
      <c r="A794" s="190"/>
      <c r="B794" s="190"/>
      <c r="C794" s="190"/>
      <c r="D794" s="188" t="s">
        <v>1228</v>
      </c>
      <c r="E794" s="188" t="s">
        <v>1749</v>
      </c>
      <c r="F794" s="188" t="s">
        <v>540</v>
      </c>
      <c r="G794" s="188" t="s">
        <v>1745</v>
      </c>
      <c r="H794" s="188" t="s">
        <v>1745</v>
      </c>
      <c r="I794" s="188">
        <v>0</v>
      </c>
      <c r="J794" s="188">
        <v>0</v>
      </c>
      <c r="K794" s="188" t="s">
        <v>1745</v>
      </c>
      <c r="L794" s="188"/>
      <c r="M794" s="189">
        <v>1</v>
      </c>
    </row>
    <row r="795" spans="1:13" ht="14.25" customHeight="1" x14ac:dyDescent="0.25">
      <c r="A795" s="190"/>
      <c r="B795" s="188" t="s">
        <v>157</v>
      </c>
      <c r="C795" s="188" t="s">
        <v>1496</v>
      </c>
      <c r="D795" s="188" t="s">
        <v>259</v>
      </c>
      <c r="E795" s="188">
        <v>44</v>
      </c>
      <c r="F795" s="188" t="s">
        <v>540</v>
      </c>
      <c r="G795" s="188" t="s">
        <v>479</v>
      </c>
      <c r="H795" s="188" t="s">
        <v>1745</v>
      </c>
      <c r="I795" s="188">
        <v>0</v>
      </c>
      <c r="J795" s="188">
        <v>0</v>
      </c>
      <c r="K795" s="188" t="s">
        <v>1745</v>
      </c>
      <c r="L795" s="188"/>
      <c r="M795" s="189">
        <v>1</v>
      </c>
    </row>
    <row r="796" spans="1:13" ht="14.25" customHeight="1" x14ac:dyDescent="0.25">
      <c r="A796" s="190"/>
      <c r="B796" s="190"/>
      <c r="C796" s="188" t="s">
        <v>1572</v>
      </c>
      <c r="D796" s="188" t="s">
        <v>401</v>
      </c>
      <c r="E796" s="188">
        <v>50</v>
      </c>
      <c r="F796" s="188" t="s">
        <v>540</v>
      </c>
      <c r="G796" s="188" t="s">
        <v>479</v>
      </c>
      <c r="H796" s="188" t="s">
        <v>1745</v>
      </c>
      <c r="I796" s="188">
        <v>0</v>
      </c>
      <c r="J796" s="188">
        <v>0</v>
      </c>
      <c r="K796" s="188" t="s">
        <v>1745</v>
      </c>
      <c r="L796" s="188"/>
      <c r="M796" s="189">
        <v>1</v>
      </c>
    </row>
    <row r="797" spans="1:13" ht="14.25" customHeight="1" x14ac:dyDescent="0.25">
      <c r="A797" s="190"/>
      <c r="B797" s="190"/>
      <c r="C797" s="188" t="s">
        <v>1749</v>
      </c>
      <c r="D797" s="188">
        <v>0</v>
      </c>
      <c r="E797" s="188" t="s">
        <v>1749</v>
      </c>
      <c r="F797" s="188" t="s">
        <v>142</v>
      </c>
      <c r="G797" s="188" t="s">
        <v>1745</v>
      </c>
      <c r="H797" s="188" t="s">
        <v>1745</v>
      </c>
      <c r="I797" s="188">
        <v>0</v>
      </c>
      <c r="J797" s="188">
        <v>0</v>
      </c>
      <c r="K797" s="188" t="s">
        <v>1745</v>
      </c>
      <c r="L797" s="188"/>
      <c r="M797" s="189">
        <v>3</v>
      </c>
    </row>
    <row r="798" spans="1:13" ht="14.25" customHeight="1" x14ac:dyDescent="0.25">
      <c r="A798" s="190"/>
      <c r="B798" s="190"/>
      <c r="C798" s="190"/>
      <c r="D798" s="188" t="s">
        <v>273</v>
      </c>
      <c r="E798" s="188" t="s">
        <v>1749</v>
      </c>
      <c r="F798" s="188" t="s">
        <v>540</v>
      </c>
      <c r="G798" s="188" t="s">
        <v>479</v>
      </c>
      <c r="H798" s="188" t="s">
        <v>1745</v>
      </c>
      <c r="I798" s="188">
        <v>0</v>
      </c>
      <c r="J798" s="188">
        <v>0</v>
      </c>
      <c r="K798" s="188" t="s">
        <v>1745</v>
      </c>
      <c r="L798" s="188"/>
      <c r="M798" s="189">
        <v>1</v>
      </c>
    </row>
    <row r="799" spans="1:13" ht="14.25" customHeight="1" x14ac:dyDescent="0.25">
      <c r="A799" s="188">
        <v>135</v>
      </c>
      <c r="B799" s="188" t="s">
        <v>153</v>
      </c>
      <c r="C799" s="188" t="s">
        <v>1749</v>
      </c>
      <c r="D799" s="188">
        <v>0</v>
      </c>
      <c r="E799" s="188" t="s">
        <v>1749</v>
      </c>
      <c r="F799" s="188" t="s">
        <v>142</v>
      </c>
      <c r="G799" s="188" t="s">
        <v>1745</v>
      </c>
      <c r="H799" s="188" t="s">
        <v>1745</v>
      </c>
      <c r="I799" s="188">
        <v>2</v>
      </c>
      <c r="J799" s="188">
        <v>2</v>
      </c>
      <c r="K799" s="188" t="s">
        <v>1745</v>
      </c>
      <c r="L799" s="188"/>
      <c r="M799" s="189">
        <v>1</v>
      </c>
    </row>
    <row r="800" spans="1:13" ht="14.25" customHeight="1" x14ac:dyDescent="0.25">
      <c r="A800" s="190"/>
      <c r="B800" s="190"/>
      <c r="C800" s="190"/>
      <c r="D800" s="190"/>
      <c r="E800" s="190"/>
      <c r="F800" s="190"/>
      <c r="G800" s="188" t="s">
        <v>178</v>
      </c>
      <c r="H800" s="188" t="s">
        <v>1745</v>
      </c>
      <c r="I800" s="188">
        <v>2</v>
      </c>
      <c r="J800" s="188">
        <v>2</v>
      </c>
      <c r="K800" s="188" t="s">
        <v>1745</v>
      </c>
      <c r="L800" s="188"/>
      <c r="M800" s="189">
        <v>2</v>
      </c>
    </row>
    <row r="801" spans="1:13" ht="14.25" customHeight="1" x14ac:dyDescent="0.25">
      <c r="A801" s="190"/>
      <c r="B801" s="188" t="s">
        <v>160</v>
      </c>
      <c r="C801" s="188" t="s">
        <v>1496</v>
      </c>
      <c r="D801" s="188" t="s">
        <v>328</v>
      </c>
      <c r="E801" s="188">
        <v>0</v>
      </c>
      <c r="F801" s="188" t="s">
        <v>540</v>
      </c>
      <c r="G801" s="188" t="s">
        <v>1745</v>
      </c>
      <c r="H801" s="188" t="s">
        <v>1745</v>
      </c>
      <c r="I801" s="188">
        <v>2</v>
      </c>
      <c r="J801" s="188">
        <v>0</v>
      </c>
      <c r="K801" s="188" t="s">
        <v>1745</v>
      </c>
      <c r="L801" s="188"/>
      <c r="M801" s="189">
        <v>1</v>
      </c>
    </row>
    <row r="802" spans="1:13" ht="14.25" customHeight="1" x14ac:dyDescent="0.25">
      <c r="A802" s="190"/>
      <c r="B802" s="190"/>
      <c r="C802" s="190"/>
      <c r="D802" s="188" t="s">
        <v>395</v>
      </c>
      <c r="E802" s="188">
        <v>52</v>
      </c>
      <c r="F802" s="188" t="s">
        <v>540</v>
      </c>
      <c r="G802" s="188" t="s">
        <v>1745</v>
      </c>
      <c r="H802" s="188" t="s">
        <v>1745</v>
      </c>
      <c r="I802" s="188">
        <v>2</v>
      </c>
      <c r="J802" s="188">
        <v>0</v>
      </c>
      <c r="K802" s="188" t="s">
        <v>1745</v>
      </c>
      <c r="L802" s="188"/>
      <c r="M802" s="189">
        <v>1</v>
      </c>
    </row>
    <row r="803" spans="1:13" ht="14.25" customHeight="1" x14ac:dyDescent="0.25">
      <c r="A803" s="190"/>
      <c r="B803" s="190"/>
      <c r="C803" s="188" t="s">
        <v>1572</v>
      </c>
      <c r="D803" s="188" t="s">
        <v>401</v>
      </c>
      <c r="E803" s="188">
        <v>50</v>
      </c>
      <c r="F803" s="188" t="s">
        <v>540</v>
      </c>
      <c r="G803" s="188" t="s">
        <v>142</v>
      </c>
      <c r="H803" s="188" t="s">
        <v>1745</v>
      </c>
      <c r="I803" s="188">
        <v>2</v>
      </c>
      <c r="J803" s="188">
        <v>0</v>
      </c>
      <c r="K803" s="188" t="s">
        <v>1745</v>
      </c>
      <c r="L803" s="188"/>
      <c r="M803" s="189">
        <v>1</v>
      </c>
    </row>
    <row r="804" spans="1:13" ht="14.25" customHeight="1" x14ac:dyDescent="0.25">
      <c r="A804" s="190"/>
      <c r="B804" s="190"/>
      <c r="C804" s="190"/>
      <c r="D804" s="188" t="s">
        <v>769</v>
      </c>
      <c r="E804" s="188">
        <v>0</v>
      </c>
      <c r="F804" s="188" t="s">
        <v>540</v>
      </c>
      <c r="G804" s="188" t="s">
        <v>1745</v>
      </c>
      <c r="H804" s="188" t="s">
        <v>1745</v>
      </c>
      <c r="I804" s="188">
        <v>2</v>
      </c>
      <c r="J804" s="188">
        <v>0</v>
      </c>
      <c r="K804" s="188" t="s">
        <v>1745</v>
      </c>
      <c r="L804" s="188"/>
      <c r="M804" s="189">
        <v>1</v>
      </c>
    </row>
    <row r="805" spans="1:13" ht="14.25" customHeight="1" x14ac:dyDescent="0.25">
      <c r="A805" s="190"/>
      <c r="B805" s="190"/>
      <c r="C805" s="188" t="s">
        <v>1580</v>
      </c>
      <c r="D805" s="188" t="s">
        <v>1593</v>
      </c>
      <c r="E805" s="188">
        <v>0</v>
      </c>
      <c r="F805" s="188" t="s">
        <v>540</v>
      </c>
      <c r="G805" s="188" t="s">
        <v>1745</v>
      </c>
      <c r="H805" s="188" t="s">
        <v>1745</v>
      </c>
      <c r="I805" s="188">
        <v>2</v>
      </c>
      <c r="J805" s="188">
        <v>0</v>
      </c>
      <c r="K805" s="188" t="s">
        <v>1745</v>
      </c>
      <c r="L805" s="188"/>
      <c r="M805" s="189">
        <v>1</v>
      </c>
    </row>
    <row r="806" spans="1:13" ht="14.25" customHeight="1" x14ac:dyDescent="0.25">
      <c r="A806" s="190"/>
      <c r="B806" s="190"/>
      <c r="C806" s="190"/>
      <c r="D806" s="188" t="s">
        <v>324</v>
      </c>
      <c r="E806" s="188">
        <v>60</v>
      </c>
      <c r="F806" s="188" t="s">
        <v>540</v>
      </c>
      <c r="G806" s="188" t="s">
        <v>1745</v>
      </c>
      <c r="H806" s="188" t="s">
        <v>1745</v>
      </c>
      <c r="I806" s="188">
        <v>2</v>
      </c>
      <c r="J806" s="188">
        <v>0</v>
      </c>
      <c r="K806" s="188" t="s">
        <v>1745</v>
      </c>
      <c r="L806" s="188"/>
      <c r="M806" s="189">
        <v>1</v>
      </c>
    </row>
    <row r="807" spans="1:13" ht="14.25" customHeight="1" x14ac:dyDescent="0.25">
      <c r="A807" s="190"/>
      <c r="B807" s="190"/>
      <c r="C807" s="188" t="s">
        <v>1749</v>
      </c>
      <c r="D807" s="188">
        <v>0</v>
      </c>
      <c r="E807" s="188" t="s">
        <v>1749</v>
      </c>
      <c r="F807" s="188" t="s">
        <v>142</v>
      </c>
      <c r="G807" s="188" t="s">
        <v>1745</v>
      </c>
      <c r="H807" s="188" t="s">
        <v>1745</v>
      </c>
      <c r="I807" s="188">
        <v>2</v>
      </c>
      <c r="J807" s="188">
        <v>0</v>
      </c>
      <c r="K807" s="188" t="s">
        <v>1745</v>
      </c>
      <c r="L807" s="188"/>
      <c r="M807" s="189">
        <v>3</v>
      </c>
    </row>
    <row r="808" spans="1:13" ht="14.25" customHeight="1" x14ac:dyDescent="0.25">
      <c r="A808" s="188">
        <v>150</v>
      </c>
      <c r="B808" s="188" t="s">
        <v>136</v>
      </c>
      <c r="C808" s="188" t="s">
        <v>1749</v>
      </c>
      <c r="D808" s="188">
        <v>0</v>
      </c>
      <c r="E808" s="188" t="s">
        <v>1749</v>
      </c>
      <c r="F808" s="188" t="s">
        <v>479</v>
      </c>
      <c r="G808" s="188" t="s">
        <v>1745</v>
      </c>
      <c r="H808" s="188" t="s">
        <v>1745</v>
      </c>
      <c r="I808" s="188">
        <v>2</v>
      </c>
      <c r="J808" s="188">
        <v>0</v>
      </c>
      <c r="K808" s="188" t="s">
        <v>1745</v>
      </c>
      <c r="L808" s="188"/>
      <c r="M808" s="189">
        <v>3</v>
      </c>
    </row>
    <row r="809" spans="1:13" ht="14.25" customHeight="1" x14ac:dyDescent="0.25">
      <c r="A809" s="190"/>
      <c r="B809" s="188" t="s">
        <v>536</v>
      </c>
      <c r="C809" s="188" t="s">
        <v>1496</v>
      </c>
      <c r="D809" s="188" t="s">
        <v>768</v>
      </c>
      <c r="E809" s="188">
        <v>140</v>
      </c>
      <c r="F809" s="188" t="s">
        <v>540</v>
      </c>
      <c r="G809" s="188" t="s">
        <v>1745</v>
      </c>
      <c r="H809" s="188" t="s">
        <v>1745</v>
      </c>
      <c r="I809" s="188">
        <v>2</v>
      </c>
      <c r="J809" s="188">
        <v>0</v>
      </c>
      <c r="K809" s="188" t="s">
        <v>1745</v>
      </c>
      <c r="L809" s="188"/>
      <c r="M809" s="189">
        <v>1</v>
      </c>
    </row>
    <row r="810" spans="1:13" ht="14.25" customHeight="1" x14ac:dyDescent="0.25">
      <c r="A810" s="190"/>
      <c r="B810" s="190"/>
      <c r="C810" s="188" t="s">
        <v>1572</v>
      </c>
      <c r="D810" s="188" t="s">
        <v>769</v>
      </c>
      <c r="E810" s="188">
        <v>120</v>
      </c>
      <c r="F810" s="188" t="s">
        <v>540</v>
      </c>
      <c r="G810" s="188" t="s">
        <v>1745</v>
      </c>
      <c r="H810" s="188" t="s">
        <v>1745</v>
      </c>
      <c r="I810" s="188">
        <v>2</v>
      </c>
      <c r="J810" s="188">
        <v>0</v>
      </c>
      <c r="K810" s="188" t="s">
        <v>1745</v>
      </c>
      <c r="L810" s="188"/>
      <c r="M810" s="189">
        <v>1</v>
      </c>
    </row>
    <row r="811" spans="1:13" ht="14.25" customHeight="1" x14ac:dyDescent="0.25">
      <c r="A811" s="190"/>
      <c r="B811" s="190"/>
      <c r="C811" s="188" t="s">
        <v>1580</v>
      </c>
      <c r="D811" s="188" t="s">
        <v>770</v>
      </c>
      <c r="E811" s="188">
        <v>100</v>
      </c>
      <c r="F811" s="188" t="s">
        <v>540</v>
      </c>
      <c r="G811" s="188" t="s">
        <v>1745</v>
      </c>
      <c r="H811" s="188" t="s">
        <v>1745</v>
      </c>
      <c r="I811" s="188">
        <v>2</v>
      </c>
      <c r="J811" s="188">
        <v>0</v>
      </c>
      <c r="K811" s="188" t="s">
        <v>1745</v>
      </c>
      <c r="L811" s="188"/>
      <c r="M811" s="189">
        <v>1</v>
      </c>
    </row>
    <row r="812" spans="1:13" ht="14.25" customHeight="1" x14ac:dyDescent="0.25">
      <c r="A812" s="190"/>
      <c r="B812" s="188" t="s">
        <v>209</v>
      </c>
      <c r="C812" s="188" t="s">
        <v>1749</v>
      </c>
      <c r="D812" s="188">
        <v>0</v>
      </c>
      <c r="E812" s="188" t="s">
        <v>1749</v>
      </c>
      <c r="F812" s="188" t="s">
        <v>540</v>
      </c>
      <c r="G812" s="188" t="s">
        <v>1745</v>
      </c>
      <c r="H812" s="188" t="s">
        <v>1745</v>
      </c>
      <c r="I812" s="188">
        <v>8</v>
      </c>
      <c r="J812" s="188">
        <v>0</v>
      </c>
      <c r="K812" s="188" t="s">
        <v>1745</v>
      </c>
      <c r="L812" s="188"/>
      <c r="M812" s="189">
        <v>1</v>
      </c>
    </row>
    <row r="813" spans="1:13" ht="14.25" customHeight="1" x14ac:dyDescent="0.25">
      <c r="A813" s="190"/>
      <c r="B813" s="190"/>
      <c r="C813" s="190"/>
      <c r="D813" s="190"/>
      <c r="E813" s="190"/>
      <c r="F813" s="190"/>
      <c r="G813" s="188" t="s">
        <v>142</v>
      </c>
      <c r="H813" s="188" t="s">
        <v>1745</v>
      </c>
      <c r="I813" s="188">
        <v>8</v>
      </c>
      <c r="J813" s="188">
        <v>0</v>
      </c>
      <c r="K813" s="188" t="s">
        <v>1745</v>
      </c>
      <c r="L813" s="188"/>
      <c r="M813" s="189">
        <v>1</v>
      </c>
    </row>
    <row r="814" spans="1:13" ht="14.25" customHeight="1" x14ac:dyDescent="0.25">
      <c r="A814" s="190"/>
      <c r="B814" s="190"/>
      <c r="C814" s="190"/>
      <c r="D814" s="190"/>
      <c r="E814" s="190"/>
      <c r="F814" s="190"/>
      <c r="G814" s="188" t="s">
        <v>178</v>
      </c>
      <c r="H814" s="188" t="s">
        <v>1745</v>
      </c>
      <c r="I814" s="188">
        <v>8</v>
      </c>
      <c r="J814" s="188">
        <v>0</v>
      </c>
      <c r="K814" s="188" t="s">
        <v>1745</v>
      </c>
      <c r="L814" s="188"/>
      <c r="M814" s="189">
        <v>1</v>
      </c>
    </row>
    <row r="815" spans="1:13" ht="14.25" customHeight="1" x14ac:dyDescent="0.25">
      <c r="A815" s="190"/>
      <c r="B815" s="190"/>
      <c r="C815" s="190"/>
      <c r="D815" s="190"/>
      <c r="E815" s="190"/>
      <c r="F815" s="188" t="s">
        <v>178</v>
      </c>
      <c r="G815" s="188" t="s">
        <v>1745</v>
      </c>
      <c r="H815" s="188" t="s">
        <v>1745</v>
      </c>
      <c r="I815" s="188">
        <v>2</v>
      </c>
      <c r="J815" s="188">
        <v>0</v>
      </c>
      <c r="K815" s="188" t="s">
        <v>1745</v>
      </c>
      <c r="L815" s="188"/>
      <c r="M815" s="189">
        <v>3</v>
      </c>
    </row>
    <row r="816" spans="1:13" ht="14.25" customHeight="1" x14ac:dyDescent="0.25">
      <c r="A816" s="190"/>
      <c r="B816" s="188" t="s">
        <v>205</v>
      </c>
      <c r="C816" s="188" t="s">
        <v>1496</v>
      </c>
      <c r="D816" s="188" t="s">
        <v>268</v>
      </c>
      <c r="E816" s="188">
        <v>28</v>
      </c>
      <c r="F816" s="188" t="s">
        <v>142</v>
      </c>
      <c r="G816" s="188" t="s">
        <v>1745</v>
      </c>
      <c r="H816" s="188" t="s">
        <v>1745</v>
      </c>
      <c r="I816" s="188">
        <v>0</v>
      </c>
      <c r="J816" s="188">
        <v>2</v>
      </c>
      <c r="K816" s="188" t="s">
        <v>1745</v>
      </c>
      <c r="L816" s="188"/>
      <c r="M816" s="189">
        <v>1</v>
      </c>
    </row>
    <row r="817" spans="1:13" ht="14.25" customHeight="1" x14ac:dyDescent="0.25">
      <c r="A817" s="190"/>
      <c r="B817" s="190"/>
      <c r="C817" s="188" t="s">
        <v>1572</v>
      </c>
      <c r="D817" s="188" t="s">
        <v>271</v>
      </c>
      <c r="E817" s="188">
        <v>22.5</v>
      </c>
      <c r="F817" s="188" t="s">
        <v>142</v>
      </c>
      <c r="G817" s="188" t="s">
        <v>1745</v>
      </c>
      <c r="H817" s="188" t="s">
        <v>1745</v>
      </c>
      <c r="I817" s="188">
        <v>0</v>
      </c>
      <c r="J817" s="188">
        <v>2</v>
      </c>
      <c r="K817" s="188" t="s">
        <v>1745</v>
      </c>
      <c r="L817" s="188"/>
      <c r="M817" s="189">
        <v>1</v>
      </c>
    </row>
    <row r="818" spans="1:13" ht="14.25" customHeight="1" x14ac:dyDescent="0.25">
      <c r="A818" s="190"/>
      <c r="B818" s="190"/>
      <c r="C818" s="188" t="s">
        <v>1749</v>
      </c>
      <c r="D818" s="188" t="s">
        <v>273</v>
      </c>
      <c r="E818" s="188" t="s">
        <v>1749</v>
      </c>
      <c r="F818" s="188" t="s">
        <v>142</v>
      </c>
      <c r="G818" s="188" t="s">
        <v>1745</v>
      </c>
      <c r="H818" s="188" t="s">
        <v>1745</v>
      </c>
      <c r="I818" s="188">
        <v>0</v>
      </c>
      <c r="J818" s="188">
        <v>2</v>
      </c>
      <c r="K818" s="188" t="s">
        <v>1745</v>
      </c>
      <c r="L818" s="188"/>
      <c r="M818" s="189">
        <v>1</v>
      </c>
    </row>
    <row r="819" spans="1:13" ht="14.25" customHeight="1" x14ac:dyDescent="0.25">
      <c r="A819" s="190"/>
      <c r="B819" s="188" t="s">
        <v>153</v>
      </c>
      <c r="C819" s="188" t="s">
        <v>1496</v>
      </c>
      <c r="D819" s="188" t="s">
        <v>487</v>
      </c>
      <c r="E819" s="188">
        <v>17</v>
      </c>
      <c r="F819" s="188" t="s">
        <v>540</v>
      </c>
      <c r="G819" s="188" t="s">
        <v>1745</v>
      </c>
      <c r="H819" s="188" t="s">
        <v>1745</v>
      </c>
      <c r="I819" s="188">
        <v>0</v>
      </c>
      <c r="J819" s="188">
        <v>0</v>
      </c>
      <c r="K819" s="188" t="s">
        <v>1745</v>
      </c>
      <c r="L819" s="188"/>
      <c r="M819" s="189">
        <v>1</v>
      </c>
    </row>
    <row r="820" spans="1:13" ht="14.25" customHeight="1" x14ac:dyDescent="0.25">
      <c r="A820" s="190"/>
      <c r="B820" s="190"/>
      <c r="C820" s="190"/>
      <c r="D820" s="188" t="s">
        <v>242</v>
      </c>
      <c r="E820" s="188">
        <v>65</v>
      </c>
      <c r="F820" s="188" t="s">
        <v>178</v>
      </c>
      <c r="G820" s="188" t="s">
        <v>1745</v>
      </c>
      <c r="H820" s="188" t="s">
        <v>1745</v>
      </c>
      <c r="I820" s="188">
        <v>2</v>
      </c>
      <c r="J820" s="188">
        <v>2</v>
      </c>
      <c r="K820" s="188" t="s">
        <v>1745</v>
      </c>
      <c r="L820" s="188"/>
      <c r="M820" s="189">
        <v>1</v>
      </c>
    </row>
    <row r="821" spans="1:13" ht="14.25" customHeight="1" x14ac:dyDescent="0.25">
      <c r="A821" s="190"/>
      <c r="B821" s="190"/>
      <c r="C821" s="188" t="s">
        <v>1572</v>
      </c>
      <c r="D821" s="188" t="s">
        <v>271</v>
      </c>
      <c r="E821" s="188">
        <v>22.5</v>
      </c>
      <c r="F821" s="188" t="s">
        <v>540</v>
      </c>
      <c r="G821" s="188" t="s">
        <v>1745</v>
      </c>
      <c r="H821" s="188" t="s">
        <v>1745</v>
      </c>
      <c r="I821" s="188">
        <v>0</v>
      </c>
      <c r="J821" s="188">
        <v>0</v>
      </c>
      <c r="K821" s="188" t="s">
        <v>1745</v>
      </c>
      <c r="L821" s="188"/>
      <c r="M821" s="189">
        <v>1</v>
      </c>
    </row>
    <row r="822" spans="1:13" ht="14.25" customHeight="1" x14ac:dyDescent="0.25">
      <c r="A822" s="190"/>
      <c r="B822" s="190"/>
      <c r="C822" s="190"/>
      <c r="D822" s="188" t="s">
        <v>401</v>
      </c>
      <c r="E822" s="188">
        <v>50</v>
      </c>
      <c r="F822" s="188" t="s">
        <v>178</v>
      </c>
      <c r="G822" s="188" t="s">
        <v>1745</v>
      </c>
      <c r="H822" s="188" t="s">
        <v>1745</v>
      </c>
      <c r="I822" s="188">
        <v>2</v>
      </c>
      <c r="J822" s="188">
        <v>2</v>
      </c>
      <c r="K822" s="188" t="s">
        <v>1745</v>
      </c>
      <c r="L822" s="188"/>
      <c r="M822" s="189">
        <v>1</v>
      </c>
    </row>
    <row r="823" spans="1:13" ht="14.25" customHeight="1" x14ac:dyDescent="0.25">
      <c r="A823" s="190"/>
      <c r="B823" s="190"/>
      <c r="C823" s="188" t="s">
        <v>1580</v>
      </c>
      <c r="D823" s="188" t="s">
        <v>477</v>
      </c>
      <c r="E823" s="188">
        <v>30</v>
      </c>
      <c r="F823" s="188" t="s">
        <v>540</v>
      </c>
      <c r="G823" s="188" t="s">
        <v>1745</v>
      </c>
      <c r="H823" s="188" t="s">
        <v>1745</v>
      </c>
      <c r="I823" s="188">
        <v>0</v>
      </c>
      <c r="J823" s="188">
        <v>0</v>
      </c>
      <c r="K823" s="188" t="s">
        <v>1745</v>
      </c>
      <c r="L823" s="188"/>
      <c r="M823" s="189">
        <v>1</v>
      </c>
    </row>
    <row r="824" spans="1:13" ht="14.25" customHeight="1" x14ac:dyDescent="0.25">
      <c r="A824" s="190"/>
      <c r="B824" s="190"/>
      <c r="C824" s="190"/>
      <c r="D824" s="188" t="s">
        <v>324</v>
      </c>
      <c r="E824" s="188">
        <v>60</v>
      </c>
      <c r="F824" s="188" t="s">
        <v>178</v>
      </c>
      <c r="G824" s="188" t="s">
        <v>1745</v>
      </c>
      <c r="H824" s="188" t="s">
        <v>1745</v>
      </c>
      <c r="I824" s="188">
        <v>2</v>
      </c>
      <c r="J824" s="188">
        <v>2</v>
      </c>
      <c r="K824" s="188" t="s">
        <v>1745</v>
      </c>
      <c r="L824" s="188"/>
      <c r="M824" s="189">
        <v>1</v>
      </c>
    </row>
    <row r="825" spans="1:13" ht="14.25" customHeight="1" x14ac:dyDescent="0.25">
      <c r="A825" s="190"/>
      <c r="B825" s="190"/>
      <c r="C825" s="188" t="s">
        <v>1749</v>
      </c>
      <c r="D825" s="188">
        <v>0</v>
      </c>
      <c r="E825" s="188" t="s">
        <v>1749</v>
      </c>
      <c r="F825" s="188" t="s">
        <v>540</v>
      </c>
      <c r="G825" s="188" t="s">
        <v>1745</v>
      </c>
      <c r="H825" s="188" t="s">
        <v>1745</v>
      </c>
      <c r="I825" s="188">
        <v>0</v>
      </c>
      <c r="J825" s="188">
        <v>0</v>
      </c>
      <c r="K825" s="188" t="s">
        <v>1745</v>
      </c>
      <c r="L825" s="188"/>
      <c r="M825" s="189">
        <v>6</v>
      </c>
    </row>
    <row r="826" spans="1:13" ht="14.25" customHeight="1" x14ac:dyDescent="0.25">
      <c r="A826" s="190"/>
      <c r="B826" s="188" t="s">
        <v>160</v>
      </c>
      <c r="C826" s="188" t="s">
        <v>1496</v>
      </c>
      <c r="D826" s="188" t="s">
        <v>242</v>
      </c>
      <c r="E826" s="188">
        <v>65</v>
      </c>
      <c r="F826" s="188" t="s">
        <v>154</v>
      </c>
      <c r="G826" s="188" t="s">
        <v>1745</v>
      </c>
      <c r="H826" s="188" t="s">
        <v>1745</v>
      </c>
      <c r="I826" s="188">
        <v>4</v>
      </c>
      <c r="J826" s="188">
        <v>0</v>
      </c>
      <c r="K826" s="188" t="s">
        <v>1745</v>
      </c>
      <c r="L826" s="188"/>
      <c r="M826" s="189">
        <v>1</v>
      </c>
    </row>
    <row r="827" spans="1:13" ht="14.25" customHeight="1" x14ac:dyDescent="0.25">
      <c r="A827" s="190"/>
      <c r="B827" s="190"/>
      <c r="C827" s="188" t="s">
        <v>1572</v>
      </c>
      <c r="D827" s="188" t="s">
        <v>386</v>
      </c>
      <c r="E827" s="188">
        <v>70</v>
      </c>
      <c r="F827" s="188" t="s">
        <v>154</v>
      </c>
      <c r="G827" s="188" t="s">
        <v>1745</v>
      </c>
      <c r="H827" s="188" t="s">
        <v>1745</v>
      </c>
      <c r="I827" s="188">
        <v>4</v>
      </c>
      <c r="J827" s="188">
        <v>0</v>
      </c>
      <c r="K827" s="188" t="s">
        <v>1745</v>
      </c>
      <c r="L827" s="188"/>
      <c r="M827" s="189">
        <v>1</v>
      </c>
    </row>
    <row r="828" spans="1:13" ht="14.25" customHeight="1" x14ac:dyDescent="0.25">
      <c r="A828" s="190"/>
      <c r="B828" s="190"/>
      <c r="C828" s="188" t="s">
        <v>1580</v>
      </c>
      <c r="D828" s="188" t="s">
        <v>324</v>
      </c>
      <c r="E828" s="188">
        <v>60</v>
      </c>
      <c r="F828" s="188" t="s">
        <v>154</v>
      </c>
      <c r="G828" s="188" t="s">
        <v>1745</v>
      </c>
      <c r="H828" s="188" t="s">
        <v>1745</v>
      </c>
      <c r="I828" s="188">
        <v>4</v>
      </c>
      <c r="J828" s="188">
        <v>0</v>
      </c>
      <c r="K828" s="188" t="s">
        <v>1745</v>
      </c>
      <c r="L828" s="188"/>
      <c r="M828" s="189">
        <v>1</v>
      </c>
    </row>
    <row r="829" spans="1:13" ht="14.25" customHeight="1" x14ac:dyDescent="0.25">
      <c r="A829" s="190"/>
      <c r="B829" s="190"/>
      <c r="C829" s="188" t="s">
        <v>1749</v>
      </c>
      <c r="D829" s="188">
        <v>0</v>
      </c>
      <c r="E829" s="188">
        <v>0</v>
      </c>
      <c r="F829" s="188" t="s">
        <v>169</v>
      </c>
      <c r="G829" s="188" t="s">
        <v>1745</v>
      </c>
      <c r="H829" s="188" t="s">
        <v>1745</v>
      </c>
      <c r="I829" s="188" t="s">
        <v>1746</v>
      </c>
      <c r="J829" s="188">
        <v>0</v>
      </c>
      <c r="K829" s="188" t="s">
        <v>1745</v>
      </c>
      <c r="L829" s="188"/>
      <c r="M829" s="189">
        <v>3</v>
      </c>
    </row>
    <row r="830" spans="1:13" ht="14.25" customHeight="1" x14ac:dyDescent="0.25">
      <c r="A830" s="190"/>
      <c r="B830" s="190"/>
      <c r="C830" s="190"/>
      <c r="D830" s="190"/>
      <c r="E830" s="188" t="s">
        <v>1749</v>
      </c>
      <c r="F830" s="188" t="s">
        <v>479</v>
      </c>
      <c r="G830" s="188" t="s">
        <v>1745</v>
      </c>
      <c r="H830" s="188" t="s">
        <v>1745</v>
      </c>
      <c r="I830" s="188">
        <v>2</v>
      </c>
      <c r="J830" s="188">
        <v>0</v>
      </c>
      <c r="K830" s="188" t="s">
        <v>1745</v>
      </c>
      <c r="L830" s="188"/>
      <c r="M830" s="189">
        <v>2</v>
      </c>
    </row>
    <row r="831" spans="1:13" ht="14.25" customHeight="1" x14ac:dyDescent="0.25">
      <c r="A831" s="190"/>
      <c r="B831" s="190"/>
      <c r="C831" s="190"/>
      <c r="D831" s="190"/>
      <c r="E831" s="190"/>
      <c r="F831" s="190"/>
      <c r="G831" s="188" t="s">
        <v>142</v>
      </c>
      <c r="H831" s="188" t="s">
        <v>1745</v>
      </c>
      <c r="I831" s="188">
        <v>2</v>
      </c>
      <c r="J831" s="188">
        <v>0</v>
      </c>
      <c r="K831" s="188" t="s">
        <v>1745</v>
      </c>
      <c r="L831" s="188"/>
      <c r="M831" s="189">
        <v>1</v>
      </c>
    </row>
    <row r="832" spans="1:13" ht="14.25" customHeight="1" x14ac:dyDescent="0.25">
      <c r="A832" s="190"/>
      <c r="B832" s="190"/>
      <c r="C832" s="190"/>
      <c r="D832" s="190"/>
      <c r="E832" s="190"/>
      <c r="F832" s="188" t="s">
        <v>540</v>
      </c>
      <c r="G832" s="188" t="s">
        <v>1745</v>
      </c>
      <c r="H832" s="188" t="s">
        <v>1745</v>
      </c>
      <c r="I832" s="188">
        <v>0</v>
      </c>
      <c r="J832" s="188">
        <v>0</v>
      </c>
      <c r="K832" s="188" t="s">
        <v>1745</v>
      </c>
      <c r="L832" s="188"/>
      <c r="M832" s="189">
        <v>3</v>
      </c>
    </row>
    <row r="833" spans="1:13" ht="14.25" customHeight="1" x14ac:dyDescent="0.25">
      <c r="A833" s="190"/>
      <c r="B833" s="190"/>
      <c r="C833" s="190"/>
      <c r="D833" s="190"/>
      <c r="E833" s="190"/>
      <c r="F833" s="190"/>
      <c r="G833" s="190"/>
      <c r="H833" s="190"/>
      <c r="I833" s="188">
        <v>4</v>
      </c>
      <c r="J833" s="188">
        <v>0</v>
      </c>
      <c r="K833" s="188" t="s">
        <v>1745</v>
      </c>
      <c r="L833" s="188"/>
      <c r="M833" s="189">
        <v>3</v>
      </c>
    </row>
    <row r="834" spans="1:13" ht="14.25" customHeight="1" x14ac:dyDescent="0.25">
      <c r="A834" s="190"/>
      <c r="B834" s="188" t="s">
        <v>157</v>
      </c>
      <c r="C834" s="188" t="s">
        <v>1749</v>
      </c>
      <c r="D834" s="188">
        <v>0</v>
      </c>
      <c r="E834" s="188">
        <v>0</v>
      </c>
      <c r="F834" s="188" t="s">
        <v>540</v>
      </c>
      <c r="G834" s="188" t="s">
        <v>1745</v>
      </c>
      <c r="H834" s="188" t="s">
        <v>1745</v>
      </c>
      <c r="I834" s="188">
        <v>4</v>
      </c>
      <c r="J834" s="188">
        <v>4</v>
      </c>
      <c r="K834" s="188" t="s">
        <v>1745</v>
      </c>
      <c r="L834" s="188"/>
      <c r="M834" s="189">
        <v>3</v>
      </c>
    </row>
    <row r="835" spans="1:13" ht="14.25" customHeight="1" x14ac:dyDescent="0.25">
      <c r="A835" s="190"/>
      <c r="B835" s="190"/>
      <c r="C835" s="190"/>
      <c r="D835" s="190"/>
      <c r="E835" s="188" t="s">
        <v>1749</v>
      </c>
      <c r="F835" s="188" t="s">
        <v>540</v>
      </c>
      <c r="G835" s="188" t="s">
        <v>1745</v>
      </c>
      <c r="H835" s="188" t="s">
        <v>1745</v>
      </c>
      <c r="I835" s="188">
        <v>0</v>
      </c>
      <c r="J835" s="188">
        <v>0</v>
      </c>
      <c r="K835" s="188" t="s">
        <v>1745</v>
      </c>
      <c r="L835" s="188"/>
      <c r="M835" s="189">
        <v>3</v>
      </c>
    </row>
    <row r="836" spans="1:13" ht="14.25" customHeight="1" x14ac:dyDescent="0.25">
      <c r="A836" s="188">
        <v>165</v>
      </c>
      <c r="B836" s="188" t="s">
        <v>160</v>
      </c>
      <c r="C836" s="188" t="s">
        <v>1496</v>
      </c>
      <c r="D836" s="188" t="s">
        <v>242</v>
      </c>
      <c r="E836" s="188">
        <v>65</v>
      </c>
      <c r="F836" s="188" t="s">
        <v>154</v>
      </c>
      <c r="G836" s="188" t="s">
        <v>1745</v>
      </c>
      <c r="H836" s="188" t="s">
        <v>1745</v>
      </c>
      <c r="I836" s="188">
        <v>2</v>
      </c>
      <c r="J836" s="188">
        <v>0</v>
      </c>
      <c r="K836" s="188" t="s">
        <v>1745</v>
      </c>
      <c r="L836" s="188"/>
      <c r="M836" s="189">
        <v>1</v>
      </c>
    </row>
    <row r="837" spans="1:13" ht="14.25" customHeight="1" x14ac:dyDescent="0.25">
      <c r="A837" s="190"/>
      <c r="B837" s="190"/>
      <c r="C837" s="188" t="s">
        <v>1572</v>
      </c>
      <c r="D837" s="188" t="s">
        <v>401</v>
      </c>
      <c r="E837" s="188">
        <v>50</v>
      </c>
      <c r="F837" s="188" t="s">
        <v>154</v>
      </c>
      <c r="G837" s="188" t="s">
        <v>1745</v>
      </c>
      <c r="H837" s="188" t="s">
        <v>1745</v>
      </c>
      <c r="I837" s="188">
        <v>2</v>
      </c>
      <c r="J837" s="188">
        <v>0</v>
      </c>
      <c r="K837" s="188" t="s">
        <v>1745</v>
      </c>
      <c r="L837" s="188"/>
      <c r="M837" s="189">
        <v>1</v>
      </c>
    </row>
    <row r="838" spans="1:13" ht="14.25" customHeight="1" x14ac:dyDescent="0.25">
      <c r="A838" s="190"/>
      <c r="B838" s="190"/>
      <c r="C838" s="188" t="s">
        <v>1580</v>
      </c>
      <c r="D838" s="188" t="s">
        <v>324</v>
      </c>
      <c r="E838" s="188">
        <v>60</v>
      </c>
      <c r="F838" s="188" t="s">
        <v>154</v>
      </c>
      <c r="G838" s="188" t="s">
        <v>1745</v>
      </c>
      <c r="H838" s="188" t="s">
        <v>1745</v>
      </c>
      <c r="I838" s="188">
        <v>2</v>
      </c>
      <c r="J838" s="188">
        <v>0</v>
      </c>
      <c r="K838" s="188" t="s">
        <v>1745</v>
      </c>
      <c r="L838" s="188"/>
      <c r="M838" s="189">
        <v>1</v>
      </c>
    </row>
    <row r="839" spans="1:13" ht="14.25" customHeight="1" x14ac:dyDescent="0.25">
      <c r="A839" s="190"/>
      <c r="B839" s="188" t="s">
        <v>157</v>
      </c>
      <c r="C839" s="188" t="s">
        <v>1496</v>
      </c>
      <c r="D839" s="188" t="s">
        <v>493</v>
      </c>
      <c r="E839" s="188">
        <v>35</v>
      </c>
      <c r="F839" s="188" t="s">
        <v>540</v>
      </c>
      <c r="G839" s="188" t="s">
        <v>1745</v>
      </c>
      <c r="H839" s="188" t="s">
        <v>1745</v>
      </c>
      <c r="I839" s="188">
        <v>2</v>
      </c>
      <c r="J839" s="188">
        <v>0</v>
      </c>
      <c r="K839" s="188" t="s">
        <v>1745</v>
      </c>
      <c r="L839" s="188"/>
      <c r="M839" s="189">
        <v>1</v>
      </c>
    </row>
    <row r="840" spans="1:13" ht="14.25" customHeight="1" x14ac:dyDescent="0.25">
      <c r="A840" s="190"/>
      <c r="B840" s="190"/>
      <c r="C840" s="188" t="s">
        <v>1572</v>
      </c>
      <c r="D840" s="188" t="s">
        <v>494</v>
      </c>
      <c r="E840" s="188">
        <v>31</v>
      </c>
      <c r="F840" s="188" t="s">
        <v>540</v>
      </c>
      <c r="G840" s="188" t="s">
        <v>1745</v>
      </c>
      <c r="H840" s="188" t="s">
        <v>1745</v>
      </c>
      <c r="I840" s="188">
        <v>2</v>
      </c>
      <c r="J840" s="188">
        <v>0</v>
      </c>
      <c r="K840" s="188" t="s">
        <v>1745</v>
      </c>
      <c r="L840" s="188"/>
      <c r="M840" s="189">
        <v>1</v>
      </c>
    </row>
    <row r="841" spans="1:13" ht="14.25" customHeight="1" x14ac:dyDescent="0.25">
      <c r="A841" s="190"/>
      <c r="B841" s="190"/>
      <c r="C841" s="188" t="s">
        <v>1580</v>
      </c>
      <c r="D841" s="188" t="s">
        <v>477</v>
      </c>
      <c r="E841" s="188">
        <v>30</v>
      </c>
      <c r="F841" s="188" t="s">
        <v>540</v>
      </c>
      <c r="G841" s="188" t="s">
        <v>1745</v>
      </c>
      <c r="H841" s="188" t="s">
        <v>1745</v>
      </c>
      <c r="I841" s="188">
        <v>2</v>
      </c>
      <c r="J841" s="188">
        <v>0</v>
      </c>
      <c r="K841" s="188" t="s">
        <v>1745</v>
      </c>
      <c r="L841" s="188"/>
      <c r="M841" s="189">
        <v>1</v>
      </c>
    </row>
    <row r="842" spans="1:13" ht="14.25" customHeight="1" x14ac:dyDescent="0.25">
      <c r="A842" s="190"/>
      <c r="B842" s="190"/>
      <c r="C842" s="188" t="s">
        <v>1749</v>
      </c>
      <c r="D842" s="188">
        <v>0</v>
      </c>
      <c r="E842" s="188" t="s">
        <v>1749</v>
      </c>
      <c r="F842" s="188" t="s">
        <v>142</v>
      </c>
      <c r="G842" s="188" t="s">
        <v>1745</v>
      </c>
      <c r="H842" s="188" t="s">
        <v>1745</v>
      </c>
      <c r="I842" s="188">
        <v>4</v>
      </c>
      <c r="J842" s="188">
        <v>0</v>
      </c>
      <c r="K842" s="188" t="s">
        <v>1745</v>
      </c>
      <c r="L842" s="188"/>
      <c r="M842" s="189">
        <v>3</v>
      </c>
    </row>
    <row r="843" spans="1:13" ht="14.25" customHeight="1" x14ac:dyDescent="0.25">
      <c r="A843" s="188">
        <v>171</v>
      </c>
      <c r="B843" s="188" t="s">
        <v>209</v>
      </c>
      <c r="C843" s="188" t="s">
        <v>1749</v>
      </c>
      <c r="D843" s="188">
        <v>0</v>
      </c>
      <c r="E843" s="188" t="s">
        <v>1749</v>
      </c>
      <c r="F843" s="188" t="s">
        <v>154</v>
      </c>
      <c r="G843" s="188" t="s">
        <v>1745</v>
      </c>
      <c r="H843" s="188" t="s">
        <v>1745</v>
      </c>
      <c r="I843" s="188">
        <v>2</v>
      </c>
      <c r="J843" s="188">
        <v>2</v>
      </c>
      <c r="K843" s="188" t="s">
        <v>1745</v>
      </c>
      <c r="L843" s="188"/>
      <c r="M843" s="189">
        <v>3</v>
      </c>
    </row>
    <row r="844" spans="1:13" ht="14.25" customHeight="1" x14ac:dyDescent="0.25">
      <c r="A844" s="190"/>
      <c r="B844" s="188" t="s">
        <v>160</v>
      </c>
      <c r="C844" s="188" t="s">
        <v>1496</v>
      </c>
      <c r="D844" s="188" t="s">
        <v>162</v>
      </c>
      <c r="E844" s="188">
        <v>85</v>
      </c>
      <c r="F844" s="188" t="s">
        <v>540</v>
      </c>
      <c r="G844" s="188" t="s">
        <v>1745</v>
      </c>
      <c r="H844" s="188" t="s">
        <v>1745</v>
      </c>
      <c r="I844" s="188" t="s">
        <v>1746</v>
      </c>
      <c r="J844" s="188" t="s">
        <v>1746</v>
      </c>
      <c r="K844" s="188" t="s">
        <v>1745</v>
      </c>
      <c r="L844" s="188"/>
      <c r="M844" s="189">
        <v>1</v>
      </c>
    </row>
    <row r="845" spans="1:13" ht="14.25" customHeight="1" x14ac:dyDescent="0.25">
      <c r="A845" s="190"/>
      <c r="B845" s="190"/>
      <c r="C845" s="188" t="s">
        <v>1572</v>
      </c>
      <c r="D845" s="188" t="s">
        <v>315</v>
      </c>
      <c r="E845" s="188">
        <v>79</v>
      </c>
      <c r="F845" s="188" t="s">
        <v>540</v>
      </c>
      <c r="G845" s="188" t="s">
        <v>1745</v>
      </c>
      <c r="H845" s="188" t="s">
        <v>1745</v>
      </c>
      <c r="I845" s="188" t="s">
        <v>1746</v>
      </c>
      <c r="J845" s="188" t="s">
        <v>1746</v>
      </c>
      <c r="K845" s="188" t="s">
        <v>1745</v>
      </c>
      <c r="L845" s="188"/>
      <c r="M845" s="189">
        <v>1</v>
      </c>
    </row>
    <row r="846" spans="1:13" ht="14.25" customHeight="1" x14ac:dyDescent="0.25">
      <c r="A846" s="190"/>
      <c r="B846" s="190"/>
      <c r="C846" s="188" t="s">
        <v>1580</v>
      </c>
      <c r="D846" s="188" t="s">
        <v>1586</v>
      </c>
      <c r="E846" s="188">
        <v>80</v>
      </c>
      <c r="F846" s="188" t="s">
        <v>540</v>
      </c>
      <c r="G846" s="188" t="s">
        <v>1745</v>
      </c>
      <c r="H846" s="188" t="s">
        <v>1745</v>
      </c>
      <c r="I846" s="188" t="s">
        <v>1746</v>
      </c>
      <c r="J846" s="188" t="s">
        <v>1746</v>
      </c>
      <c r="K846" s="188" t="s">
        <v>1745</v>
      </c>
      <c r="L846" s="188"/>
      <c r="M846" s="189">
        <v>1</v>
      </c>
    </row>
    <row r="847" spans="1:13" ht="14.25" customHeight="1" x14ac:dyDescent="0.25">
      <c r="A847" s="188">
        <v>174</v>
      </c>
      <c r="B847" s="188" t="s">
        <v>160</v>
      </c>
      <c r="C847" s="188" t="s">
        <v>1749</v>
      </c>
      <c r="D847" s="188">
        <v>0</v>
      </c>
      <c r="E847" s="188" t="s">
        <v>1749</v>
      </c>
      <c r="F847" s="188" t="s">
        <v>142</v>
      </c>
      <c r="G847" s="188" t="s">
        <v>501</v>
      </c>
      <c r="H847" s="188" t="s">
        <v>1745</v>
      </c>
      <c r="I847" s="188">
        <v>2</v>
      </c>
      <c r="J847" s="188">
        <v>0</v>
      </c>
      <c r="K847" s="188" t="s">
        <v>1745</v>
      </c>
      <c r="L847" s="188"/>
      <c r="M847" s="189">
        <v>3</v>
      </c>
    </row>
    <row r="848" spans="1:13" ht="14.25" customHeight="1" x14ac:dyDescent="0.25">
      <c r="A848" s="188">
        <v>186</v>
      </c>
      <c r="B848" s="188" t="s">
        <v>209</v>
      </c>
      <c r="C848" s="188" t="s">
        <v>1749</v>
      </c>
      <c r="D848" s="188">
        <v>0</v>
      </c>
      <c r="E848" s="188" t="s">
        <v>1749</v>
      </c>
      <c r="F848" s="188" t="s">
        <v>154</v>
      </c>
      <c r="G848" s="188" t="s">
        <v>1745</v>
      </c>
      <c r="H848" s="188" t="s">
        <v>1745</v>
      </c>
      <c r="I848" s="188">
        <v>0</v>
      </c>
      <c r="J848" s="188">
        <v>2</v>
      </c>
      <c r="K848" s="188" t="s">
        <v>1745</v>
      </c>
      <c r="L848" s="188"/>
      <c r="M848" s="189">
        <v>3</v>
      </c>
    </row>
    <row r="849" spans="1:13" ht="14.25" customHeight="1" x14ac:dyDescent="0.25">
      <c r="A849" s="190"/>
      <c r="B849" s="190"/>
      <c r="C849" s="190"/>
      <c r="D849" s="190"/>
      <c r="E849" s="190"/>
      <c r="F849" s="188" t="s">
        <v>178</v>
      </c>
      <c r="G849" s="188" t="s">
        <v>1745</v>
      </c>
      <c r="H849" s="188" t="s">
        <v>1745</v>
      </c>
      <c r="I849" s="188">
        <v>2</v>
      </c>
      <c r="J849" s="188">
        <v>0</v>
      </c>
      <c r="K849" s="188" t="s">
        <v>1745</v>
      </c>
      <c r="L849" s="188"/>
      <c r="M849" s="189">
        <v>3</v>
      </c>
    </row>
    <row r="850" spans="1:13" ht="14.25" customHeight="1" x14ac:dyDescent="0.25">
      <c r="A850" s="190"/>
      <c r="B850" s="188" t="s">
        <v>205</v>
      </c>
      <c r="C850" s="188" t="s">
        <v>1496</v>
      </c>
      <c r="D850" s="188" t="s">
        <v>281</v>
      </c>
      <c r="E850" s="188">
        <v>100</v>
      </c>
      <c r="F850" s="188" t="s">
        <v>142</v>
      </c>
      <c r="G850" s="188" t="s">
        <v>1745</v>
      </c>
      <c r="H850" s="188" t="s">
        <v>1745</v>
      </c>
      <c r="I850" s="188">
        <v>0</v>
      </c>
      <c r="J850" s="188">
        <v>0</v>
      </c>
      <c r="K850" s="188" t="s">
        <v>1745</v>
      </c>
      <c r="L850" s="188"/>
      <c r="M850" s="189">
        <v>1</v>
      </c>
    </row>
    <row r="851" spans="1:13" ht="14.25" customHeight="1" x14ac:dyDescent="0.25">
      <c r="A851" s="190"/>
      <c r="B851" s="190"/>
      <c r="C851" s="190"/>
      <c r="D851" s="188" t="s">
        <v>306</v>
      </c>
      <c r="E851" s="188">
        <v>72</v>
      </c>
      <c r="F851" s="188" t="s">
        <v>540</v>
      </c>
      <c r="G851" s="188" t="s">
        <v>1745</v>
      </c>
      <c r="H851" s="188" t="s">
        <v>1745</v>
      </c>
      <c r="I851" s="188">
        <v>0</v>
      </c>
      <c r="J851" s="188">
        <v>2</v>
      </c>
      <c r="K851" s="188" t="s">
        <v>1745</v>
      </c>
      <c r="L851" s="188"/>
      <c r="M851" s="189">
        <v>1</v>
      </c>
    </row>
    <row r="852" spans="1:13" ht="14.25" customHeight="1" x14ac:dyDescent="0.25">
      <c r="A852" s="190"/>
      <c r="B852" s="190"/>
      <c r="C852" s="188" t="s">
        <v>1572</v>
      </c>
      <c r="D852" s="188" t="s">
        <v>315</v>
      </c>
      <c r="E852" s="188">
        <v>79</v>
      </c>
      <c r="F852" s="188" t="s">
        <v>540</v>
      </c>
      <c r="G852" s="188" t="s">
        <v>1745</v>
      </c>
      <c r="H852" s="188" t="s">
        <v>1745</v>
      </c>
      <c r="I852" s="188">
        <v>0</v>
      </c>
      <c r="J852" s="188">
        <v>2</v>
      </c>
      <c r="K852" s="188" t="s">
        <v>1745</v>
      </c>
      <c r="L852" s="188"/>
      <c r="M852" s="189">
        <v>1</v>
      </c>
    </row>
    <row r="853" spans="1:13" ht="14.25" customHeight="1" x14ac:dyDescent="0.25">
      <c r="A853" s="190"/>
      <c r="B853" s="190"/>
      <c r="C853" s="190"/>
      <c r="D853" s="188" t="s">
        <v>288</v>
      </c>
      <c r="E853" s="188">
        <v>90</v>
      </c>
      <c r="F853" s="188" t="s">
        <v>142</v>
      </c>
      <c r="G853" s="188" t="s">
        <v>1745</v>
      </c>
      <c r="H853" s="188" t="s">
        <v>1745</v>
      </c>
      <c r="I853" s="188">
        <v>0</v>
      </c>
      <c r="J853" s="188">
        <v>0</v>
      </c>
      <c r="K853" s="188" t="s">
        <v>1745</v>
      </c>
      <c r="L853" s="188"/>
      <c r="M853" s="189">
        <v>1</v>
      </c>
    </row>
    <row r="854" spans="1:13" ht="14.25" customHeight="1" x14ac:dyDescent="0.25">
      <c r="A854" s="190"/>
      <c r="B854" s="190"/>
      <c r="C854" s="188" t="s">
        <v>1749</v>
      </c>
      <c r="D854" s="188" t="s">
        <v>323</v>
      </c>
      <c r="E854" s="188" t="s">
        <v>1749</v>
      </c>
      <c r="F854" s="188" t="s">
        <v>540</v>
      </c>
      <c r="G854" s="188" t="s">
        <v>1745</v>
      </c>
      <c r="H854" s="188" t="s">
        <v>1745</v>
      </c>
      <c r="I854" s="188">
        <v>0</v>
      </c>
      <c r="J854" s="188">
        <v>2</v>
      </c>
      <c r="K854" s="188" t="s">
        <v>1745</v>
      </c>
      <c r="L854" s="188"/>
      <c r="M854" s="189">
        <v>1</v>
      </c>
    </row>
    <row r="855" spans="1:13" ht="14.25" customHeight="1" x14ac:dyDescent="0.25">
      <c r="A855" s="190"/>
      <c r="B855" s="190"/>
      <c r="C855" s="190"/>
      <c r="D855" s="188" t="s">
        <v>295</v>
      </c>
      <c r="E855" s="188" t="s">
        <v>1749</v>
      </c>
      <c r="F855" s="188" t="s">
        <v>142</v>
      </c>
      <c r="G855" s="188" t="s">
        <v>1745</v>
      </c>
      <c r="H855" s="188" t="s">
        <v>1745</v>
      </c>
      <c r="I855" s="188">
        <v>0</v>
      </c>
      <c r="J855" s="188">
        <v>0</v>
      </c>
      <c r="K855" s="188" t="s">
        <v>1745</v>
      </c>
      <c r="L855" s="188"/>
      <c r="M855" s="189">
        <v>1</v>
      </c>
    </row>
    <row r="856" spans="1:13" ht="14.25" customHeight="1" x14ac:dyDescent="0.25">
      <c r="A856" s="190"/>
      <c r="B856" s="188" t="s">
        <v>160</v>
      </c>
      <c r="C856" s="188" t="s">
        <v>1496</v>
      </c>
      <c r="D856" s="188" t="s">
        <v>242</v>
      </c>
      <c r="E856" s="188">
        <v>65</v>
      </c>
      <c r="F856" s="188" t="s">
        <v>142</v>
      </c>
      <c r="G856" s="188" t="s">
        <v>1745</v>
      </c>
      <c r="H856" s="188" t="s">
        <v>1745</v>
      </c>
      <c r="I856" s="188">
        <v>2</v>
      </c>
      <c r="J856" s="188">
        <v>0</v>
      </c>
      <c r="K856" s="188" t="s">
        <v>1745</v>
      </c>
      <c r="L856" s="188"/>
      <c r="M856" s="189">
        <v>1</v>
      </c>
    </row>
    <row r="857" spans="1:13" ht="14.25" customHeight="1" x14ac:dyDescent="0.25">
      <c r="A857" s="190"/>
      <c r="B857" s="190"/>
      <c r="C857" s="188" t="s">
        <v>1572</v>
      </c>
      <c r="D857" s="188" t="s">
        <v>401</v>
      </c>
      <c r="E857" s="188">
        <v>50</v>
      </c>
      <c r="F857" s="188" t="s">
        <v>142</v>
      </c>
      <c r="G857" s="188" t="s">
        <v>1745</v>
      </c>
      <c r="H857" s="188" t="s">
        <v>1745</v>
      </c>
      <c r="I857" s="188">
        <v>2</v>
      </c>
      <c r="J857" s="188">
        <v>0</v>
      </c>
      <c r="K857" s="188" t="s">
        <v>1745</v>
      </c>
      <c r="L857" s="188"/>
      <c r="M857" s="189">
        <v>1</v>
      </c>
    </row>
    <row r="858" spans="1:13" ht="14.25" customHeight="1" x14ac:dyDescent="0.25">
      <c r="A858" s="190"/>
      <c r="B858" s="190"/>
      <c r="C858" s="188" t="s">
        <v>1580</v>
      </c>
      <c r="D858" s="188" t="s">
        <v>324</v>
      </c>
      <c r="E858" s="188">
        <v>60</v>
      </c>
      <c r="F858" s="188" t="s">
        <v>142</v>
      </c>
      <c r="G858" s="188" t="s">
        <v>1745</v>
      </c>
      <c r="H858" s="188" t="s">
        <v>1745</v>
      </c>
      <c r="I858" s="188">
        <v>2</v>
      </c>
      <c r="J858" s="188">
        <v>0</v>
      </c>
      <c r="K858" s="188" t="s">
        <v>1745</v>
      </c>
      <c r="L858" s="188"/>
      <c r="M858" s="189">
        <v>1</v>
      </c>
    </row>
    <row r="859" spans="1:13" ht="14.25" customHeight="1" x14ac:dyDescent="0.25">
      <c r="A859" s="190"/>
      <c r="B859" s="188" t="s">
        <v>157</v>
      </c>
      <c r="C859" s="188" t="s">
        <v>1749</v>
      </c>
      <c r="D859" s="188">
        <v>0</v>
      </c>
      <c r="E859" s="188" t="s">
        <v>1749</v>
      </c>
      <c r="F859" s="188" t="s">
        <v>142</v>
      </c>
      <c r="G859" s="188" t="s">
        <v>1745</v>
      </c>
      <c r="H859" s="188" t="s">
        <v>1745</v>
      </c>
      <c r="I859" s="188">
        <v>2</v>
      </c>
      <c r="J859" s="188">
        <v>0</v>
      </c>
      <c r="K859" s="188" t="s">
        <v>1745</v>
      </c>
      <c r="L859" s="188"/>
      <c r="M859" s="189">
        <v>3</v>
      </c>
    </row>
    <row r="860" spans="1:13" ht="14.25" customHeight="1" x14ac:dyDescent="0.25">
      <c r="A860" s="188">
        <v>190</v>
      </c>
      <c r="B860" s="188" t="s">
        <v>160</v>
      </c>
      <c r="C860" s="188" t="s">
        <v>1496</v>
      </c>
      <c r="D860" s="188" t="s">
        <v>493</v>
      </c>
      <c r="E860" s="188">
        <v>35</v>
      </c>
      <c r="F860" s="188" t="s">
        <v>501</v>
      </c>
      <c r="G860" s="188" t="s">
        <v>1745</v>
      </c>
      <c r="H860" s="188" t="s">
        <v>545</v>
      </c>
      <c r="I860" s="188">
        <v>8</v>
      </c>
      <c r="J860" s="188">
        <v>0</v>
      </c>
      <c r="K860" s="188">
        <v>4</v>
      </c>
      <c r="L860" s="188"/>
      <c r="M860" s="189">
        <v>1</v>
      </c>
    </row>
    <row r="861" spans="1:13" ht="14.25" customHeight="1" x14ac:dyDescent="0.25">
      <c r="A861" s="190"/>
      <c r="B861" s="190"/>
      <c r="C861" s="188" t="s">
        <v>1572</v>
      </c>
      <c r="D861" s="188" t="s">
        <v>164</v>
      </c>
      <c r="E861" s="188">
        <v>39</v>
      </c>
      <c r="F861" s="188" t="s">
        <v>501</v>
      </c>
      <c r="G861" s="188" t="s">
        <v>1745</v>
      </c>
      <c r="H861" s="188" t="s">
        <v>545</v>
      </c>
      <c r="I861" s="188">
        <v>8</v>
      </c>
      <c r="J861" s="188">
        <v>0</v>
      </c>
      <c r="K861" s="188">
        <v>4</v>
      </c>
      <c r="L861" s="188"/>
      <c r="M861" s="189">
        <v>1</v>
      </c>
    </row>
    <row r="862" spans="1:13" ht="14.25" customHeight="1" x14ac:dyDescent="0.25">
      <c r="A862" s="190"/>
      <c r="B862" s="190"/>
      <c r="C862" s="188" t="s">
        <v>1580</v>
      </c>
      <c r="D862" s="188" t="s">
        <v>495</v>
      </c>
      <c r="E862" s="188">
        <v>40</v>
      </c>
      <c r="F862" s="188" t="s">
        <v>501</v>
      </c>
      <c r="G862" s="188" t="s">
        <v>1745</v>
      </c>
      <c r="H862" s="188" t="s">
        <v>545</v>
      </c>
      <c r="I862" s="188">
        <v>8</v>
      </c>
      <c r="J862" s="188">
        <v>0</v>
      </c>
      <c r="K862" s="188">
        <v>4</v>
      </c>
      <c r="L862" s="188"/>
      <c r="M862" s="189">
        <v>1</v>
      </c>
    </row>
    <row r="863" spans="1:13" ht="14.25" customHeight="1" x14ac:dyDescent="0.25">
      <c r="A863" s="188">
        <v>211</v>
      </c>
      <c r="B863" s="188" t="s">
        <v>536</v>
      </c>
      <c r="C863" s="188" t="s">
        <v>1496</v>
      </c>
      <c r="D863" s="188" t="s">
        <v>328</v>
      </c>
      <c r="E863" s="188">
        <v>120</v>
      </c>
      <c r="F863" s="188" t="s">
        <v>178</v>
      </c>
      <c r="G863" s="188" t="s">
        <v>1745</v>
      </c>
      <c r="H863" s="188" t="s">
        <v>545</v>
      </c>
      <c r="I863" s="188">
        <v>0</v>
      </c>
      <c r="J863" s="188">
        <v>0</v>
      </c>
      <c r="K863" s="188">
        <v>1</v>
      </c>
      <c r="L863" s="188"/>
      <c r="M863" s="189">
        <v>1</v>
      </c>
    </row>
    <row r="864" spans="1:13" ht="14.25" customHeight="1" x14ac:dyDescent="0.25">
      <c r="A864" s="190"/>
      <c r="B864" s="190"/>
      <c r="C864" s="188" t="s">
        <v>1572</v>
      </c>
      <c r="D864" s="188" t="s">
        <v>331</v>
      </c>
      <c r="E864" s="188">
        <v>100</v>
      </c>
      <c r="F864" s="188" t="s">
        <v>178</v>
      </c>
      <c r="G864" s="188" t="s">
        <v>1745</v>
      </c>
      <c r="H864" s="188" t="s">
        <v>545</v>
      </c>
      <c r="I864" s="188">
        <v>0</v>
      </c>
      <c r="J864" s="188">
        <v>0</v>
      </c>
      <c r="K864" s="188">
        <v>1</v>
      </c>
      <c r="L864" s="188"/>
      <c r="M864" s="189">
        <v>1</v>
      </c>
    </row>
    <row r="865" spans="1:13" ht="14.25" customHeight="1" x14ac:dyDescent="0.25">
      <c r="A865" s="190"/>
      <c r="B865" s="190"/>
      <c r="C865" s="188" t="s">
        <v>1749</v>
      </c>
      <c r="D865" s="188" t="s">
        <v>1142</v>
      </c>
      <c r="E865" s="188" t="s">
        <v>1749</v>
      </c>
      <c r="F865" s="188" t="s">
        <v>178</v>
      </c>
      <c r="G865" s="188" t="s">
        <v>1745</v>
      </c>
      <c r="H865" s="188" t="s">
        <v>545</v>
      </c>
      <c r="I865" s="188">
        <v>0</v>
      </c>
      <c r="J865" s="188">
        <v>0</v>
      </c>
      <c r="K865" s="188">
        <v>1</v>
      </c>
      <c r="L865" s="188"/>
      <c r="M865" s="189">
        <v>1</v>
      </c>
    </row>
    <row r="866" spans="1:13" ht="14.25" customHeight="1" x14ac:dyDescent="0.25">
      <c r="A866" s="190"/>
      <c r="B866" s="188" t="s">
        <v>209</v>
      </c>
      <c r="C866" s="188" t="s">
        <v>1749</v>
      </c>
      <c r="D866" s="188">
        <v>0</v>
      </c>
      <c r="E866" s="188" t="s">
        <v>1749</v>
      </c>
      <c r="F866" s="188" t="s">
        <v>142</v>
      </c>
      <c r="G866" s="188" t="s">
        <v>1745</v>
      </c>
      <c r="H866" s="188" t="s">
        <v>1745</v>
      </c>
      <c r="I866" s="188">
        <v>0</v>
      </c>
      <c r="J866" s="188">
        <v>0</v>
      </c>
      <c r="K866" s="188" t="s">
        <v>1745</v>
      </c>
      <c r="L866" s="188"/>
      <c r="M866" s="189">
        <v>3</v>
      </c>
    </row>
    <row r="867" spans="1:13" ht="14.25" customHeight="1" x14ac:dyDescent="0.25">
      <c r="A867" s="190"/>
      <c r="B867" s="190"/>
      <c r="C867" s="190"/>
      <c r="D867" s="190"/>
      <c r="E867" s="190"/>
      <c r="F867" s="190"/>
      <c r="G867" s="190"/>
      <c r="H867" s="190"/>
      <c r="I867" s="188">
        <v>2</v>
      </c>
      <c r="J867" s="188">
        <v>0</v>
      </c>
      <c r="K867" s="188" t="s">
        <v>1745</v>
      </c>
      <c r="L867" s="188"/>
      <c r="M867" s="189">
        <v>2</v>
      </c>
    </row>
    <row r="868" spans="1:13" ht="14.25" customHeight="1" x14ac:dyDescent="0.25">
      <c r="A868" s="190"/>
      <c r="B868" s="190"/>
      <c r="C868" s="190"/>
      <c r="D868" s="190"/>
      <c r="E868" s="190"/>
      <c r="F868" s="190"/>
      <c r="G868" s="188" t="s">
        <v>178</v>
      </c>
      <c r="H868" s="188" t="s">
        <v>1745</v>
      </c>
      <c r="I868" s="188">
        <v>2</v>
      </c>
      <c r="J868" s="188">
        <v>0</v>
      </c>
      <c r="K868" s="188" t="s">
        <v>1745</v>
      </c>
      <c r="L868" s="188"/>
      <c r="M868" s="189">
        <v>1</v>
      </c>
    </row>
    <row r="869" spans="1:13" ht="14.25" customHeight="1" x14ac:dyDescent="0.25">
      <c r="A869" s="190"/>
      <c r="B869" s="188" t="s">
        <v>160</v>
      </c>
      <c r="C869" s="188" t="s">
        <v>1496</v>
      </c>
      <c r="D869" s="188" t="s">
        <v>242</v>
      </c>
      <c r="E869" s="188">
        <v>65</v>
      </c>
      <c r="F869" s="188" t="s">
        <v>540</v>
      </c>
      <c r="G869" s="188" t="s">
        <v>1745</v>
      </c>
      <c r="H869" s="188" t="s">
        <v>1745</v>
      </c>
      <c r="I869" s="188">
        <v>2</v>
      </c>
      <c r="J869" s="188">
        <v>0</v>
      </c>
      <c r="K869" s="188" t="s">
        <v>1745</v>
      </c>
      <c r="L869" s="188"/>
      <c r="M869" s="189">
        <v>1</v>
      </c>
    </row>
    <row r="870" spans="1:13" ht="14.25" customHeight="1" x14ac:dyDescent="0.25">
      <c r="A870" s="190"/>
      <c r="B870" s="190"/>
      <c r="C870" s="188" t="s">
        <v>1572</v>
      </c>
      <c r="D870" s="188" t="s">
        <v>401</v>
      </c>
      <c r="E870" s="188">
        <v>50</v>
      </c>
      <c r="F870" s="188" t="s">
        <v>540</v>
      </c>
      <c r="G870" s="188" t="s">
        <v>1745</v>
      </c>
      <c r="H870" s="188" t="s">
        <v>1745</v>
      </c>
      <c r="I870" s="188">
        <v>2</v>
      </c>
      <c r="J870" s="188">
        <v>0</v>
      </c>
      <c r="K870" s="188" t="s">
        <v>1745</v>
      </c>
      <c r="L870" s="188"/>
      <c r="M870" s="189">
        <v>1</v>
      </c>
    </row>
    <row r="871" spans="1:13" ht="14.25" customHeight="1" x14ac:dyDescent="0.25">
      <c r="A871" s="190"/>
      <c r="B871" s="190"/>
      <c r="C871" s="188" t="s">
        <v>1749</v>
      </c>
      <c r="D871" s="188" t="s">
        <v>264</v>
      </c>
      <c r="E871" s="188" t="s">
        <v>1749</v>
      </c>
      <c r="F871" s="188" t="s">
        <v>540</v>
      </c>
      <c r="G871" s="188" t="s">
        <v>1745</v>
      </c>
      <c r="H871" s="188" t="s">
        <v>1745</v>
      </c>
      <c r="I871" s="188">
        <v>2</v>
      </c>
      <c r="J871" s="188">
        <v>0</v>
      </c>
      <c r="K871" s="188" t="s">
        <v>1745</v>
      </c>
      <c r="L871" s="188"/>
      <c r="M871" s="189">
        <v>1</v>
      </c>
    </row>
    <row r="872" spans="1:13" ht="14.25" customHeight="1" x14ac:dyDescent="0.25">
      <c r="A872" s="188">
        <v>215</v>
      </c>
      <c r="B872" s="188" t="s">
        <v>209</v>
      </c>
      <c r="C872" s="188" t="s">
        <v>1749</v>
      </c>
      <c r="D872" s="188">
        <v>0</v>
      </c>
      <c r="E872" s="188" t="s">
        <v>1749</v>
      </c>
      <c r="F872" s="188" t="s">
        <v>154</v>
      </c>
      <c r="G872" s="188" t="s">
        <v>1745</v>
      </c>
      <c r="H872" s="188" t="s">
        <v>1745</v>
      </c>
      <c r="I872" s="188" t="s">
        <v>1746</v>
      </c>
      <c r="J872" s="188">
        <v>0</v>
      </c>
      <c r="K872" s="188" t="s">
        <v>1745</v>
      </c>
      <c r="L872" s="188"/>
      <c r="M872" s="189">
        <v>3</v>
      </c>
    </row>
    <row r="873" spans="1:13" ht="14.25" customHeight="1" x14ac:dyDescent="0.25">
      <c r="A873" s="188">
        <v>275</v>
      </c>
      <c r="B873" s="188" t="s">
        <v>205</v>
      </c>
      <c r="C873" s="188" t="s">
        <v>1749</v>
      </c>
      <c r="D873" s="188">
        <v>0</v>
      </c>
      <c r="E873" s="188" t="s">
        <v>1749</v>
      </c>
      <c r="F873" s="188" t="s">
        <v>178</v>
      </c>
      <c r="G873" s="188" t="s">
        <v>1745</v>
      </c>
      <c r="H873" s="188" t="s">
        <v>1745</v>
      </c>
      <c r="I873" s="188">
        <v>2</v>
      </c>
      <c r="J873" s="188">
        <v>0</v>
      </c>
      <c r="K873" s="188" t="s">
        <v>1745</v>
      </c>
      <c r="L873" s="188"/>
      <c r="M873" s="189">
        <v>3</v>
      </c>
    </row>
    <row r="874" spans="1:13" ht="14.25" customHeight="1" x14ac:dyDescent="0.25">
      <c r="A874" s="188">
        <v>287</v>
      </c>
      <c r="B874" s="188" t="s">
        <v>536</v>
      </c>
      <c r="C874" s="188" t="s">
        <v>1749</v>
      </c>
      <c r="D874" s="188">
        <v>0</v>
      </c>
      <c r="E874" s="188" t="s">
        <v>1749</v>
      </c>
      <c r="F874" s="188" t="s">
        <v>501</v>
      </c>
      <c r="G874" s="188" t="s">
        <v>1745</v>
      </c>
      <c r="H874" s="188" t="s">
        <v>1745</v>
      </c>
      <c r="I874" s="188">
        <v>0</v>
      </c>
      <c r="J874" s="188">
        <v>0</v>
      </c>
      <c r="K874" s="188" t="s">
        <v>1745</v>
      </c>
      <c r="L874" s="188"/>
      <c r="M874" s="189">
        <v>3</v>
      </c>
    </row>
    <row r="875" spans="1:13" ht="14.25" customHeight="1" x14ac:dyDescent="0.25">
      <c r="A875" s="190"/>
      <c r="B875" s="190"/>
      <c r="C875" s="190"/>
      <c r="D875" s="190"/>
      <c r="E875" s="190"/>
      <c r="F875" s="188" t="s">
        <v>142</v>
      </c>
      <c r="G875" s="188" t="s">
        <v>1745</v>
      </c>
      <c r="H875" s="188" t="s">
        <v>1745</v>
      </c>
      <c r="I875" s="188">
        <v>0</v>
      </c>
      <c r="J875" s="188">
        <v>0</v>
      </c>
      <c r="K875" s="188" t="s">
        <v>1745</v>
      </c>
      <c r="L875" s="188"/>
      <c r="M875" s="189">
        <v>3</v>
      </c>
    </row>
    <row r="876" spans="1:13" ht="14.25" customHeight="1" x14ac:dyDescent="0.25">
      <c r="A876" s="190"/>
      <c r="B876" s="188" t="s">
        <v>209</v>
      </c>
      <c r="C876" s="188" t="s">
        <v>1749</v>
      </c>
      <c r="D876" s="188">
        <v>0</v>
      </c>
      <c r="E876" s="188">
        <v>0</v>
      </c>
      <c r="F876" s="188" t="s">
        <v>154</v>
      </c>
      <c r="G876" s="188" t="s">
        <v>1745</v>
      </c>
      <c r="H876" s="188" t="s">
        <v>1745</v>
      </c>
      <c r="I876" s="188">
        <v>0</v>
      </c>
      <c r="J876" s="188">
        <v>0</v>
      </c>
      <c r="K876" s="188" t="s">
        <v>1745</v>
      </c>
      <c r="L876" s="188"/>
      <c r="M876" s="189">
        <v>3</v>
      </c>
    </row>
    <row r="877" spans="1:13" ht="14.25" customHeight="1" x14ac:dyDescent="0.25">
      <c r="A877" s="190"/>
      <c r="B877" s="190"/>
      <c r="C877" s="190"/>
      <c r="D877" s="190"/>
      <c r="E877" s="188" t="s">
        <v>1749</v>
      </c>
      <c r="F877" s="188" t="s">
        <v>1744</v>
      </c>
      <c r="G877" s="188" t="s">
        <v>1745</v>
      </c>
      <c r="H877" s="188" t="s">
        <v>1745</v>
      </c>
      <c r="I877" s="188">
        <v>10</v>
      </c>
      <c r="J877" s="188">
        <v>0</v>
      </c>
      <c r="K877" s="188" t="s">
        <v>1745</v>
      </c>
      <c r="L877" s="188"/>
      <c r="M877" s="189">
        <v>3</v>
      </c>
    </row>
    <row r="878" spans="1:13" ht="14.25" customHeight="1" x14ac:dyDescent="0.25">
      <c r="A878" s="190"/>
      <c r="B878" s="188" t="s">
        <v>160</v>
      </c>
      <c r="C878" s="188" t="s">
        <v>1496</v>
      </c>
      <c r="D878" s="188" t="s">
        <v>259</v>
      </c>
      <c r="E878" s="188">
        <v>44</v>
      </c>
      <c r="F878" s="188" t="s">
        <v>479</v>
      </c>
      <c r="G878" s="188" t="s">
        <v>1745</v>
      </c>
      <c r="H878" s="188" t="s">
        <v>1745</v>
      </c>
      <c r="I878" s="188">
        <v>8</v>
      </c>
      <c r="J878" s="188">
        <v>0</v>
      </c>
      <c r="K878" s="188" t="s">
        <v>1745</v>
      </c>
      <c r="L878" s="188"/>
      <c r="M878" s="189">
        <v>1</v>
      </c>
    </row>
    <row r="879" spans="1:13" ht="14.25" customHeight="1" x14ac:dyDescent="0.25">
      <c r="A879" s="190"/>
      <c r="B879" s="190"/>
      <c r="C879" s="188" t="s">
        <v>1572</v>
      </c>
      <c r="D879" s="188" t="s">
        <v>401</v>
      </c>
      <c r="E879" s="188">
        <v>50</v>
      </c>
      <c r="F879" s="188" t="s">
        <v>479</v>
      </c>
      <c r="G879" s="188" t="s">
        <v>1745</v>
      </c>
      <c r="H879" s="188" t="s">
        <v>1745</v>
      </c>
      <c r="I879" s="188">
        <v>8</v>
      </c>
      <c r="J879" s="188">
        <v>0</v>
      </c>
      <c r="K879" s="188" t="s">
        <v>1745</v>
      </c>
      <c r="L879" s="188"/>
      <c r="M879" s="189">
        <v>1</v>
      </c>
    </row>
    <row r="880" spans="1:13" ht="14.25" customHeight="1" x14ac:dyDescent="0.25">
      <c r="A880" s="190"/>
      <c r="B880" s="190"/>
      <c r="C880" s="188" t="s">
        <v>1580</v>
      </c>
      <c r="D880" s="188" t="s">
        <v>495</v>
      </c>
      <c r="E880" s="188">
        <v>40</v>
      </c>
      <c r="F880" s="188" t="s">
        <v>479</v>
      </c>
      <c r="G880" s="188" t="s">
        <v>1745</v>
      </c>
      <c r="H880" s="188" t="s">
        <v>1745</v>
      </c>
      <c r="I880" s="188">
        <v>8</v>
      </c>
      <c r="J880" s="188">
        <v>0</v>
      </c>
      <c r="K880" s="188" t="s">
        <v>1745</v>
      </c>
      <c r="L880" s="188"/>
      <c r="M880" s="189">
        <v>1</v>
      </c>
    </row>
    <row r="881" spans="1:13" ht="14.25" customHeight="1" x14ac:dyDescent="0.25">
      <c r="A881" s="191" t="s">
        <v>1748</v>
      </c>
      <c r="B881" s="192"/>
      <c r="C881" s="192"/>
      <c r="D881" s="192"/>
      <c r="E881" s="192"/>
      <c r="F881" s="192"/>
      <c r="G881" s="192"/>
      <c r="H881" s="192"/>
      <c r="I881" s="192"/>
      <c r="J881" s="192"/>
      <c r="K881" s="192"/>
      <c r="L881" s="192"/>
      <c r="M881" s="193">
        <v>1520</v>
      </c>
    </row>
    <row r="882" spans="1:13" ht="14.25" customHeight="1" x14ac:dyDescent="0.25"/>
    <row r="883" spans="1:13" ht="14.25" customHeight="1" x14ac:dyDescent="0.25"/>
    <row r="884" spans="1:13" ht="14.25" customHeight="1" x14ac:dyDescent="0.25"/>
    <row r="885" spans="1:13" ht="14.25" customHeight="1" x14ac:dyDescent="0.25"/>
    <row r="886" spans="1:13" ht="14.25" customHeight="1" x14ac:dyDescent="0.25"/>
    <row r="887" spans="1:13" ht="14.25" customHeight="1" x14ac:dyDescent="0.25"/>
    <row r="888" spans="1:13" ht="14.25" customHeight="1" x14ac:dyDescent="0.25"/>
    <row r="889" spans="1:13" ht="14.25" customHeight="1" x14ac:dyDescent="0.25"/>
    <row r="890" spans="1:13" ht="14.25" customHeight="1" x14ac:dyDescent="0.25"/>
    <row r="891" spans="1:13" ht="14.25" customHeight="1" x14ac:dyDescent="0.25"/>
    <row r="892" spans="1:13" ht="14.25" customHeight="1" x14ac:dyDescent="0.25"/>
    <row r="893" spans="1:13" ht="14.25" customHeight="1" x14ac:dyDescent="0.25"/>
    <row r="894" spans="1:13" ht="14.25" customHeight="1" x14ac:dyDescent="0.25"/>
    <row r="895" spans="1:13" ht="14.25" customHeight="1" x14ac:dyDescent="0.25"/>
    <row r="896" spans="1:13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  <row r="1077" ht="14.25" customHeight="1" x14ac:dyDescent="0.25"/>
    <row r="1078" ht="14.25" customHeight="1" x14ac:dyDescent="0.25"/>
    <row r="1079" ht="14.25" customHeight="1" x14ac:dyDescent="0.25"/>
    <row r="1080" ht="14.25" customHeight="1" x14ac:dyDescent="0.25"/>
    <row r="1081" ht="14.25" customHeight="1" x14ac:dyDescent="0.25"/>
    <row r="1082" ht="14.25" customHeight="1" x14ac:dyDescent="0.25"/>
    <row r="1083" ht="14.25" customHeight="1" x14ac:dyDescent="0.25"/>
    <row r="1084" ht="14.25" customHeight="1" x14ac:dyDescent="0.25"/>
    <row r="1085" ht="14.25" customHeight="1" x14ac:dyDescent="0.25"/>
    <row r="1086" ht="14.25" customHeight="1" x14ac:dyDescent="0.25"/>
    <row r="1087" ht="14.25" customHeight="1" x14ac:dyDescent="0.25"/>
    <row r="1088" ht="14.25" customHeight="1" x14ac:dyDescent="0.25"/>
    <row r="1089" ht="14.25" customHeight="1" x14ac:dyDescent="0.25"/>
    <row r="1090" ht="14.25" customHeight="1" x14ac:dyDescent="0.25"/>
    <row r="1091" ht="14.25" customHeight="1" x14ac:dyDescent="0.25"/>
    <row r="1092" ht="14.25" customHeight="1" x14ac:dyDescent="0.25"/>
    <row r="1093" ht="14.25" customHeight="1" x14ac:dyDescent="0.25"/>
    <row r="1094" ht="14.25" customHeight="1" x14ac:dyDescent="0.25"/>
    <row r="1095" ht="14.25" customHeight="1" x14ac:dyDescent="0.25"/>
    <row r="1096" ht="14.25" customHeight="1" x14ac:dyDescent="0.25"/>
    <row r="1097" ht="14.25" customHeight="1" x14ac:dyDescent="0.25"/>
    <row r="1098" ht="14.25" customHeight="1" x14ac:dyDescent="0.25"/>
    <row r="1099" ht="14.25" customHeight="1" x14ac:dyDescent="0.25"/>
    <row r="1100" ht="14.25" customHeight="1" x14ac:dyDescent="0.25"/>
    <row r="1101" ht="14.25" customHeight="1" x14ac:dyDescent="0.25"/>
    <row r="1102" ht="14.25" customHeight="1" x14ac:dyDescent="0.25"/>
    <row r="1103" ht="14.25" customHeight="1" x14ac:dyDescent="0.25"/>
    <row r="1104" ht="14.25" customHeight="1" x14ac:dyDescent="0.25"/>
    <row r="1105" ht="14.25" customHeight="1" x14ac:dyDescent="0.25"/>
    <row r="1106" ht="14.25" customHeight="1" x14ac:dyDescent="0.25"/>
    <row r="1107" ht="14.25" customHeight="1" x14ac:dyDescent="0.25"/>
    <row r="1108" ht="14.25" customHeight="1" x14ac:dyDescent="0.25"/>
    <row r="1109" ht="14.25" customHeight="1" x14ac:dyDescent="0.25"/>
    <row r="1110" ht="14.25" customHeight="1" x14ac:dyDescent="0.25"/>
    <row r="1111" ht="14.25" customHeight="1" x14ac:dyDescent="0.25"/>
    <row r="1112" ht="14.25" customHeight="1" x14ac:dyDescent="0.25"/>
    <row r="1113" ht="14.25" customHeight="1" x14ac:dyDescent="0.25"/>
    <row r="1114" ht="14.25" customHeight="1" x14ac:dyDescent="0.25"/>
    <row r="1115" ht="14.25" customHeight="1" x14ac:dyDescent="0.25"/>
    <row r="1116" ht="14.25" customHeight="1" x14ac:dyDescent="0.25"/>
    <row r="1117" ht="14.25" customHeight="1" x14ac:dyDescent="0.25"/>
    <row r="1118" ht="14.25" customHeight="1" x14ac:dyDescent="0.25"/>
    <row r="1119" ht="14.25" customHeight="1" x14ac:dyDescent="0.25"/>
    <row r="1120" ht="14.25" customHeight="1" x14ac:dyDescent="0.25"/>
    <row r="1121" ht="14.25" customHeight="1" x14ac:dyDescent="0.25"/>
    <row r="1122" ht="14.25" customHeight="1" x14ac:dyDescent="0.25"/>
    <row r="1123" ht="14.25" customHeight="1" x14ac:dyDescent="0.25"/>
    <row r="1124" ht="14.25" customHeight="1" x14ac:dyDescent="0.25"/>
    <row r="1125" ht="14.25" customHeight="1" x14ac:dyDescent="0.25"/>
    <row r="1126" ht="14.25" customHeight="1" x14ac:dyDescent="0.25"/>
    <row r="1127" ht="14.25" customHeight="1" x14ac:dyDescent="0.25"/>
    <row r="1128" ht="14.25" customHeight="1" x14ac:dyDescent="0.25"/>
    <row r="1129" ht="14.25" customHeight="1" x14ac:dyDescent="0.25"/>
    <row r="1130" ht="14.25" customHeight="1" x14ac:dyDescent="0.25"/>
    <row r="1131" ht="14.25" customHeight="1" x14ac:dyDescent="0.25"/>
    <row r="1132" ht="14.25" customHeight="1" x14ac:dyDescent="0.25"/>
    <row r="1133" ht="14.25" customHeight="1" x14ac:dyDescent="0.25"/>
    <row r="1134" ht="14.25" customHeight="1" x14ac:dyDescent="0.25"/>
    <row r="1135" ht="14.25" customHeight="1" x14ac:dyDescent="0.25"/>
    <row r="1136" ht="14.25" customHeight="1" x14ac:dyDescent="0.25"/>
    <row r="1137" ht="14.25" customHeight="1" x14ac:dyDescent="0.25"/>
    <row r="1138" ht="14.25" customHeight="1" x14ac:dyDescent="0.25"/>
    <row r="1139" ht="14.25" customHeight="1" x14ac:dyDescent="0.25"/>
    <row r="1140" ht="14.25" customHeight="1" x14ac:dyDescent="0.25"/>
    <row r="1141" ht="14.25" customHeight="1" x14ac:dyDescent="0.25"/>
    <row r="1142" ht="14.25" customHeight="1" x14ac:dyDescent="0.25"/>
    <row r="1143" ht="14.25" customHeight="1" x14ac:dyDescent="0.25"/>
    <row r="1144" ht="14.25" customHeight="1" x14ac:dyDescent="0.25"/>
    <row r="1145" ht="14.25" customHeight="1" x14ac:dyDescent="0.25"/>
    <row r="1146" ht="14.25" customHeight="1" x14ac:dyDescent="0.25"/>
    <row r="1147" ht="14.25" customHeight="1" x14ac:dyDescent="0.25"/>
    <row r="1148" ht="14.25" customHeight="1" x14ac:dyDescent="0.25"/>
    <row r="1149" ht="14.25" customHeight="1" x14ac:dyDescent="0.25"/>
    <row r="1150" ht="14.25" customHeight="1" x14ac:dyDescent="0.25"/>
    <row r="1151" ht="14.25" customHeight="1" x14ac:dyDescent="0.25"/>
    <row r="1152" ht="14.25" customHeight="1" x14ac:dyDescent="0.25"/>
    <row r="1153" ht="14.25" customHeight="1" x14ac:dyDescent="0.25"/>
    <row r="1154" ht="14.25" customHeight="1" x14ac:dyDescent="0.25"/>
    <row r="1155" ht="14.25" customHeight="1" x14ac:dyDescent="0.25"/>
    <row r="1156" ht="14.25" customHeight="1" x14ac:dyDescent="0.25"/>
    <row r="1157" ht="14.25" customHeight="1" x14ac:dyDescent="0.25"/>
    <row r="1158" ht="14.25" customHeight="1" x14ac:dyDescent="0.25"/>
    <row r="1159" ht="14.25" customHeight="1" x14ac:dyDescent="0.25"/>
    <row r="1160" ht="14.25" customHeight="1" x14ac:dyDescent="0.25"/>
    <row r="1161" ht="14.25" customHeight="1" x14ac:dyDescent="0.25"/>
    <row r="1162" ht="14.25" customHeight="1" x14ac:dyDescent="0.25"/>
    <row r="1163" ht="14.25" customHeight="1" x14ac:dyDescent="0.25"/>
    <row r="1164" ht="14.25" customHeight="1" x14ac:dyDescent="0.25"/>
    <row r="1165" ht="14.25" customHeight="1" x14ac:dyDescent="0.25"/>
    <row r="1166" ht="14.25" customHeight="1" x14ac:dyDescent="0.25"/>
    <row r="1167" ht="14.25" customHeight="1" x14ac:dyDescent="0.25"/>
    <row r="1168" ht="14.25" customHeight="1" x14ac:dyDescent="0.25"/>
    <row r="1169" ht="14.25" customHeight="1" x14ac:dyDescent="0.25"/>
    <row r="1170" ht="14.25" customHeight="1" x14ac:dyDescent="0.25"/>
    <row r="1171" ht="14.25" customHeight="1" x14ac:dyDescent="0.25"/>
    <row r="1172" ht="14.25" customHeight="1" x14ac:dyDescent="0.25"/>
    <row r="1173" ht="14.25" customHeight="1" x14ac:dyDescent="0.25"/>
    <row r="1174" ht="14.25" customHeight="1" x14ac:dyDescent="0.25"/>
    <row r="1175" ht="14.25" customHeight="1" x14ac:dyDescent="0.25"/>
    <row r="1176" ht="14.25" customHeight="1" x14ac:dyDescent="0.25"/>
    <row r="1177" ht="14.25" customHeight="1" x14ac:dyDescent="0.25"/>
    <row r="1178" ht="14.25" customHeight="1" x14ac:dyDescent="0.25"/>
    <row r="1179" ht="14.25" customHeight="1" x14ac:dyDescent="0.25"/>
    <row r="1180" ht="14.25" customHeight="1" x14ac:dyDescent="0.25"/>
    <row r="1181" ht="14.25" customHeight="1" x14ac:dyDescent="0.25"/>
    <row r="1182" ht="14.25" customHeight="1" x14ac:dyDescent="0.25"/>
    <row r="1183" ht="14.25" customHeight="1" x14ac:dyDescent="0.25"/>
    <row r="1184" ht="14.25" customHeight="1" x14ac:dyDescent="0.25"/>
    <row r="1185" ht="14.25" customHeight="1" x14ac:dyDescent="0.25"/>
    <row r="1186" ht="14.25" customHeight="1" x14ac:dyDescent="0.25"/>
    <row r="1187" ht="14.25" customHeight="1" x14ac:dyDescent="0.25"/>
    <row r="1188" ht="14.25" customHeight="1" x14ac:dyDescent="0.25"/>
    <row r="1189" ht="14.25" customHeight="1" x14ac:dyDescent="0.25"/>
    <row r="1190" ht="14.25" customHeight="1" x14ac:dyDescent="0.25"/>
    <row r="1191" ht="14.25" customHeight="1" x14ac:dyDescent="0.25"/>
    <row r="1192" ht="14.25" customHeight="1" x14ac:dyDescent="0.25"/>
    <row r="1193" ht="14.25" customHeight="1" x14ac:dyDescent="0.25"/>
    <row r="1194" ht="14.25" customHeight="1" x14ac:dyDescent="0.25"/>
    <row r="1195" ht="14.25" customHeight="1" x14ac:dyDescent="0.25"/>
    <row r="1196" ht="14.25" customHeight="1" x14ac:dyDescent="0.25"/>
    <row r="1197" ht="14.25" customHeight="1" x14ac:dyDescent="0.25"/>
    <row r="1198" ht="14.25" customHeight="1" x14ac:dyDescent="0.25"/>
    <row r="1199" ht="14.25" customHeight="1" x14ac:dyDescent="0.25"/>
    <row r="1200" ht="14.25" customHeight="1" x14ac:dyDescent="0.25"/>
    <row r="1201" ht="14.25" customHeight="1" x14ac:dyDescent="0.25"/>
    <row r="1202" ht="14.25" customHeight="1" x14ac:dyDescent="0.25"/>
    <row r="1203" ht="14.25" customHeight="1" x14ac:dyDescent="0.25"/>
    <row r="1204" ht="14.25" customHeight="1" x14ac:dyDescent="0.25"/>
    <row r="1205" ht="14.25" customHeight="1" x14ac:dyDescent="0.25"/>
    <row r="1206" ht="14.25" customHeight="1" x14ac:dyDescent="0.25"/>
    <row r="1207" ht="14.25" customHeight="1" x14ac:dyDescent="0.25"/>
    <row r="1208" ht="14.25" customHeight="1" x14ac:dyDescent="0.25"/>
    <row r="1209" ht="14.25" customHeight="1" x14ac:dyDescent="0.25"/>
    <row r="1210" ht="14.25" customHeight="1" x14ac:dyDescent="0.25"/>
    <row r="1211" ht="14.25" customHeight="1" x14ac:dyDescent="0.25"/>
    <row r="1212" ht="14.25" customHeight="1" x14ac:dyDescent="0.25"/>
    <row r="1213" ht="14.25" customHeight="1" x14ac:dyDescent="0.25"/>
    <row r="1214" ht="14.25" customHeight="1" x14ac:dyDescent="0.25"/>
    <row r="1215" ht="14.25" customHeight="1" x14ac:dyDescent="0.25"/>
    <row r="1216" ht="14.25" customHeight="1" x14ac:dyDescent="0.25"/>
    <row r="1217" ht="14.25" customHeight="1" x14ac:dyDescent="0.25"/>
    <row r="1218" ht="14.25" customHeight="1" x14ac:dyDescent="0.25"/>
    <row r="1219" ht="14.25" customHeight="1" x14ac:dyDescent="0.25"/>
    <row r="1220" ht="14.25" customHeight="1" x14ac:dyDescent="0.25"/>
    <row r="1221" ht="14.25" customHeight="1" x14ac:dyDescent="0.25"/>
    <row r="1222" ht="14.25" customHeight="1" x14ac:dyDescent="0.25"/>
    <row r="1223" ht="14.25" customHeight="1" x14ac:dyDescent="0.25"/>
    <row r="1224" ht="14.25" customHeight="1" x14ac:dyDescent="0.25"/>
    <row r="1225" ht="14.25" customHeight="1" x14ac:dyDescent="0.25"/>
    <row r="1226" ht="14.25" customHeight="1" x14ac:dyDescent="0.25"/>
    <row r="1227" ht="14.25" customHeight="1" x14ac:dyDescent="0.25"/>
    <row r="1228" ht="14.25" customHeight="1" x14ac:dyDescent="0.25"/>
    <row r="1229" ht="14.25" customHeight="1" x14ac:dyDescent="0.25"/>
    <row r="1230" ht="14.25" customHeight="1" x14ac:dyDescent="0.25"/>
    <row r="1231" ht="14.25" customHeight="1" x14ac:dyDescent="0.25"/>
    <row r="1232" ht="14.25" customHeight="1" x14ac:dyDescent="0.25"/>
    <row r="1233" ht="14.25" customHeight="1" x14ac:dyDescent="0.25"/>
    <row r="1234" ht="14.25" customHeight="1" x14ac:dyDescent="0.25"/>
    <row r="1235" ht="14.25" customHeight="1" x14ac:dyDescent="0.25"/>
    <row r="1236" ht="14.25" customHeight="1" x14ac:dyDescent="0.25"/>
    <row r="1237" ht="14.25" customHeight="1" x14ac:dyDescent="0.25"/>
    <row r="1238" ht="14.25" customHeight="1" x14ac:dyDescent="0.25"/>
    <row r="1239" ht="14.25" customHeight="1" x14ac:dyDescent="0.25"/>
    <row r="1240" ht="14.25" customHeight="1" x14ac:dyDescent="0.25"/>
    <row r="1241" ht="14.25" customHeight="1" x14ac:dyDescent="0.25"/>
    <row r="1242" ht="14.25" customHeight="1" x14ac:dyDescent="0.25"/>
    <row r="1243" ht="14.25" customHeight="1" x14ac:dyDescent="0.25"/>
    <row r="1244" ht="14.25" customHeight="1" x14ac:dyDescent="0.25"/>
    <row r="1245" ht="14.25" customHeight="1" x14ac:dyDescent="0.25"/>
    <row r="1246" ht="14.25" customHeight="1" x14ac:dyDescent="0.25"/>
    <row r="1247" ht="14.25" customHeight="1" x14ac:dyDescent="0.25"/>
    <row r="1248" ht="14.25" customHeight="1" x14ac:dyDescent="0.25"/>
    <row r="1249" ht="14.25" customHeight="1" x14ac:dyDescent="0.25"/>
    <row r="1250" ht="14.25" customHeight="1" x14ac:dyDescent="0.25"/>
    <row r="1251" ht="14.25" customHeight="1" x14ac:dyDescent="0.25"/>
    <row r="1252" ht="14.25" customHeight="1" x14ac:dyDescent="0.25"/>
    <row r="1253" ht="14.25" customHeight="1" x14ac:dyDescent="0.25"/>
    <row r="1254" ht="14.25" customHeight="1" x14ac:dyDescent="0.25"/>
    <row r="1255" ht="14.25" customHeight="1" x14ac:dyDescent="0.25"/>
    <row r="1256" ht="14.25" customHeight="1" x14ac:dyDescent="0.25"/>
    <row r="1257" ht="14.25" customHeight="1" x14ac:dyDescent="0.25"/>
    <row r="1258" ht="14.25" customHeight="1" x14ac:dyDescent="0.25"/>
    <row r="1259" ht="14.25" customHeight="1" x14ac:dyDescent="0.25"/>
    <row r="1260" ht="14.25" customHeight="1" x14ac:dyDescent="0.25"/>
    <row r="1261" ht="14.25" customHeight="1" x14ac:dyDescent="0.25"/>
    <row r="1262" ht="14.25" customHeight="1" x14ac:dyDescent="0.25"/>
    <row r="1263" ht="14.25" customHeight="1" x14ac:dyDescent="0.25"/>
    <row r="1264" ht="14.25" customHeight="1" x14ac:dyDescent="0.25"/>
    <row r="1265" ht="14.25" customHeight="1" x14ac:dyDescent="0.25"/>
    <row r="1266" ht="14.25" customHeight="1" x14ac:dyDescent="0.25"/>
    <row r="1267" ht="14.25" customHeight="1" x14ac:dyDescent="0.25"/>
    <row r="1268" ht="14.25" customHeight="1" x14ac:dyDescent="0.25"/>
    <row r="1269" ht="14.25" customHeight="1" x14ac:dyDescent="0.25"/>
    <row r="1270" ht="14.25" customHeight="1" x14ac:dyDescent="0.25"/>
    <row r="1271" ht="14.25" customHeight="1" x14ac:dyDescent="0.25"/>
    <row r="1272" ht="14.25" customHeight="1" x14ac:dyDescent="0.25"/>
    <row r="1273" ht="14.25" customHeight="1" x14ac:dyDescent="0.25"/>
    <row r="1274" ht="14.25" customHeight="1" x14ac:dyDescent="0.25"/>
    <row r="1275" ht="14.25" customHeight="1" x14ac:dyDescent="0.25"/>
    <row r="1276" ht="14.25" customHeight="1" x14ac:dyDescent="0.25"/>
    <row r="1277" ht="14.25" customHeight="1" x14ac:dyDescent="0.25"/>
    <row r="1278" ht="14.25" customHeight="1" x14ac:dyDescent="0.25"/>
    <row r="1279" ht="14.25" customHeight="1" x14ac:dyDescent="0.25"/>
    <row r="1280" ht="14.25" customHeight="1" x14ac:dyDescent="0.25"/>
    <row r="1281" ht="14.25" customHeight="1" x14ac:dyDescent="0.25"/>
    <row r="1282" ht="14.25" customHeight="1" x14ac:dyDescent="0.25"/>
    <row r="1283" ht="14.25" customHeight="1" x14ac:dyDescent="0.25"/>
    <row r="1284" ht="14.25" customHeight="1" x14ac:dyDescent="0.25"/>
    <row r="1285" ht="14.25" customHeight="1" x14ac:dyDescent="0.25"/>
    <row r="1286" ht="14.25" customHeight="1" x14ac:dyDescent="0.25"/>
    <row r="1287" ht="14.25" customHeight="1" x14ac:dyDescent="0.25"/>
    <row r="1288" ht="14.25" customHeight="1" x14ac:dyDescent="0.25"/>
    <row r="1289" ht="14.25" customHeight="1" x14ac:dyDescent="0.25"/>
    <row r="1290" ht="14.25" customHeight="1" x14ac:dyDescent="0.25"/>
    <row r="1291" ht="14.25" customHeight="1" x14ac:dyDescent="0.25"/>
    <row r="1292" ht="14.25" customHeight="1" x14ac:dyDescent="0.25"/>
    <row r="1293" ht="14.25" customHeight="1" x14ac:dyDescent="0.25"/>
    <row r="1294" ht="14.25" customHeight="1" x14ac:dyDescent="0.25"/>
    <row r="1295" ht="14.25" customHeight="1" x14ac:dyDescent="0.25"/>
    <row r="1296" ht="14.25" customHeight="1" x14ac:dyDescent="0.25"/>
    <row r="1297" ht="14.25" customHeight="1" x14ac:dyDescent="0.25"/>
    <row r="1298" ht="14.25" customHeight="1" x14ac:dyDescent="0.25"/>
    <row r="1299" ht="14.25" customHeight="1" x14ac:dyDescent="0.25"/>
    <row r="1300" ht="14.25" customHeight="1" x14ac:dyDescent="0.25"/>
    <row r="1301" ht="14.25" customHeight="1" x14ac:dyDescent="0.25"/>
    <row r="1302" ht="14.25" customHeight="1" x14ac:dyDescent="0.25"/>
    <row r="1303" ht="14.25" customHeight="1" x14ac:dyDescent="0.25"/>
    <row r="1304" ht="14.25" customHeight="1" x14ac:dyDescent="0.25"/>
    <row r="1305" ht="14.25" customHeight="1" x14ac:dyDescent="0.25"/>
    <row r="1306" ht="14.25" customHeight="1" x14ac:dyDescent="0.25"/>
    <row r="1307" ht="14.25" customHeight="1" x14ac:dyDescent="0.25"/>
    <row r="1308" ht="14.25" customHeight="1" x14ac:dyDescent="0.25"/>
    <row r="1309" ht="14.25" customHeight="1" x14ac:dyDescent="0.25"/>
    <row r="1310" ht="14.25" customHeight="1" x14ac:dyDescent="0.25"/>
    <row r="1311" ht="14.25" customHeight="1" x14ac:dyDescent="0.25"/>
    <row r="1312" ht="14.25" customHeight="1" x14ac:dyDescent="0.25"/>
    <row r="1313" ht="14.25" customHeight="1" x14ac:dyDescent="0.25"/>
    <row r="1314" ht="14.25" customHeight="1" x14ac:dyDescent="0.25"/>
    <row r="1315" ht="14.25" customHeight="1" x14ac:dyDescent="0.25"/>
    <row r="1316" ht="14.25" customHeight="1" x14ac:dyDescent="0.25"/>
    <row r="1317" ht="14.25" customHeight="1" x14ac:dyDescent="0.25"/>
    <row r="1318" ht="14.25" customHeight="1" x14ac:dyDescent="0.25"/>
    <row r="1319" ht="14.25" customHeight="1" x14ac:dyDescent="0.25"/>
    <row r="1320" ht="14.25" customHeight="1" x14ac:dyDescent="0.25"/>
    <row r="1321" ht="14.25" customHeight="1" x14ac:dyDescent="0.25"/>
    <row r="1322" ht="14.25" customHeight="1" x14ac:dyDescent="0.25"/>
    <row r="1323" ht="14.25" customHeight="1" x14ac:dyDescent="0.25"/>
    <row r="1324" ht="14.25" customHeight="1" x14ac:dyDescent="0.25"/>
    <row r="1325" ht="14.25" customHeight="1" x14ac:dyDescent="0.25"/>
    <row r="1326" ht="14.25" customHeight="1" x14ac:dyDescent="0.25"/>
    <row r="1327" ht="14.25" customHeight="1" x14ac:dyDescent="0.25"/>
    <row r="1328" ht="14.25" customHeight="1" x14ac:dyDescent="0.25"/>
    <row r="1329" spans="4:4" ht="14.25" customHeight="1" x14ac:dyDescent="0.25">
      <c r="D1329" s="178"/>
    </row>
    <row r="1330" spans="4:4" ht="14.25" customHeight="1" x14ac:dyDescent="0.25">
      <c r="D1330" s="178"/>
    </row>
    <row r="1331" spans="4:4" ht="14.25" customHeight="1" x14ac:dyDescent="0.25">
      <c r="D1331" s="178"/>
    </row>
    <row r="1332" spans="4:4" ht="14.25" customHeight="1" x14ac:dyDescent="0.25">
      <c r="D1332" s="178"/>
    </row>
    <row r="1333" spans="4:4" ht="14.25" customHeight="1" x14ac:dyDescent="0.25">
      <c r="D1333" s="178"/>
    </row>
    <row r="1334" spans="4:4" ht="14.25" customHeight="1" x14ac:dyDescent="0.25">
      <c r="D1334" s="178"/>
    </row>
    <row r="1335" spans="4:4" ht="14.25" customHeight="1" x14ac:dyDescent="0.25">
      <c r="D1335" s="178"/>
    </row>
    <row r="1336" spans="4:4" ht="14.25" customHeight="1" x14ac:dyDescent="0.25">
      <c r="D1336" s="178"/>
    </row>
    <row r="1337" spans="4:4" ht="14.25" customHeight="1" x14ac:dyDescent="0.25">
      <c r="D1337" s="178"/>
    </row>
    <row r="1338" spans="4:4" ht="14.25" customHeight="1" x14ac:dyDescent="0.25">
      <c r="D1338" s="178"/>
    </row>
    <row r="1339" spans="4:4" ht="14.25" customHeight="1" x14ac:dyDescent="0.25">
      <c r="D1339" s="178"/>
    </row>
    <row r="1340" spans="4:4" ht="14.25" customHeight="1" x14ac:dyDescent="0.25">
      <c r="D1340" s="178"/>
    </row>
    <row r="1341" spans="4:4" ht="14.25" customHeight="1" x14ac:dyDescent="0.25">
      <c r="D1341" s="178"/>
    </row>
    <row r="1342" spans="4:4" ht="14.25" customHeight="1" x14ac:dyDescent="0.25">
      <c r="D1342" s="178"/>
    </row>
    <row r="1343" spans="4:4" ht="14.25" customHeight="1" x14ac:dyDescent="0.25">
      <c r="D1343" s="178"/>
    </row>
    <row r="1344" spans="4:4" ht="14.25" customHeight="1" x14ac:dyDescent="0.25">
      <c r="D1344" s="178"/>
    </row>
    <row r="1345" spans="4:4" ht="14.25" customHeight="1" x14ac:dyDescent="0.25">
      <c r="D1345" s="178"/>
    </row>
    <row r="1346" spans="4:4" ht="14.25" customHeight="1" x14ac:dyDescent="0.25">
      <c r="D1346" s="178"/>
    </row>
    <row r="1347" spans="4:4" ht="14.25" customHeight="1" x14ac:dyDescent="0.25">
      <c r="D1347" s="178"/>
    </row>
    <row r="1348" spans="4:4" ht="14.25" customHeight="1" x14ac:dyDescent="0.25">
      <c r="D1348" s="178"/>
    </row>
    <row r="1349" spans="4:4" ht="14.25" customHeight="1" x14ac:dyDescent="0.25">
      <c r="D1349" s="178"/>
    </row>
    <row r="1350" spans="4:4" ht="14.25" customHeight="1" x14ac:dyDescent="0.25">
      <c r="D1350" s="178"/>
    </row>
    <row r="1351" spans="4:4" ht="14.25" customHeight="1" x14ac:dyDescent="0.25">
      <c r="D1351" s="178"/>
    </row>
    <row r="1352" spans="4:4" ht="14.25" customHeight="1" x14ac:dyDescent="0.25">
      <c r="D1352" s="178"/>
    </row>
    <row r="1353" spans="4:4" ht="14.25" customHeight="1" x14ac:dyDescent="0.25">
      <c r="D1353" s="178"/>
    </row>
    <row r="1354" spans="4:4" ht="14.25" customHeight="1" x14ac:dyDescent="0.25">
      <c r="D1354" s="178"/>
    </row>
    <row r="1355" spans="4:4" ht="14.25" customHeight="1" x14ac:dyDescent="0.25">
      <c r="D1355" s="178"/>
    </row>
    <row r="1356" spans="4:4" ht="14.25" customHeight="1" x14ac:dyDescent="0.25">
      <c r="D1356" s="178"/>
    </row>
    <row r="1357" spans="4:4" ht="14.25" customHeight="1" x14ac:dyDescent="0.25">
      <c r="D1357" s="178"/>
    </row>
    <row r="1358" spans="4:4" ht="14.25" customHeight="1" x14ac:dyDescent="0.25">
      <c r="D1358" s="178"/>
    </row>
    <row r="1359" spans="4:4" ht="14.25" customHeight="1" x14ac:dyDescent="0.25">
      <c r="D1359" s="178"/>
    </row>
    <row r="1360" spans="4:4" ht="14.25" customHeight="1" x14ac:dyDescent="0.25">
      <c r="D1360" s="178"/>
    </row>
    <row r="1361" spans="4:4" ht="14.25" customHeight="1" x14ac:dyDescent="0.25">
      <c r="D1361" s="178"/>
    </row>
    <row r="1362" spans="4:4" ht="14.25" customHeight="1" x14ac:dyDescent="0.25">
      <c r="D1362" s="178"/>
    </row>
    <row r="1363" spans="4:4" ht="14.25" customHeight="1" x14ac:dyDescent="0.25">
      <c r="D1363" s="178"/>
    </row>
    <row r="1364" spans="4:4" ht="14.25" customHeight="1" x14ac:dyDescent="0.25">
      <c r="D1364" s="178"/>
    </row>
    <row r="1365" spans="4:4" ht="14.25" customHeight="1" x14ac:dyDescent="0.25">
      <c r="D1365" s="178"/>
    </row>
    <row r="1366" spans="4:4" ht="14.25" customHeight="1" x14ac:dyDescent="0.25">
      <c r="D1366" s="178"/>
    </row>
    <row r="1367" spans="4:4" ht="14.25" customHeight="1" x14ac:dyDescent="0.25">
      <c r="D1367" s="178"/>
    </row>
    <row r="1368" spans="4:4" ht="14.25" customHeight="1" x14ac:dyDescent="0.25">
      <c r="D1368" s="178"/>
    </row>
    <row r="1369" spans="4:4" ht="14.25" customHeight="1" x14ac:dyDescent="0.25">
      <c r="D1369" s="178"/>
    </row>
    <row r="1370" spans="4:4" ht="14.25" customHeight="1" x14ac:dyDescent="0.25">
      <c r="D1370" s="178"/>
    </row>
    <row r="1371" spans="4:4" ht="14.25" customHeight="1" x14ac:dyDescent="0.25">
      <c r="D1371" s="178"/>
    </row>
    <row r="1372" spans="4:4" ht="14.25" customHeight="1" x14ac:dyDescent="0.25">
      <c r="D1372" s="178"/>
    </row>
    <row r="1373" spans="4:4" ht="14.25" customHeight="1" x14ac:dyDescent="0.25">
      <c r="D1373" s="178"/>
    </row>
    <row r="1374" spans="4:4" ht="14.25" customHeight="1" x14ac:dyDescent="0.25">
      <c r="D1374" s="178"/>
    </row>
    <row r="1375" spans="4:4" ht="14.25" customHeight="1" x14ac:dyDescent="0.25">
      <c r="D1375" s="178"/>
    </row>
    <row r="1376" spans="4:4" ht="14.25" customHeight="1" x14ac:dyDescent="0.25">
      <c r="D1376" s="178"/>
    </row>
    <row r="1377" spans="4:4" ht="14.25" customHeight="1" x14ac:dyDescent="0.25">
      <c r="D1377" s="178"/>
    </row>
    <row r="1378" spans="4:4" ht="14.25" customHeight="1" x14ac:dyDescent="0.25">
      <c r="D1378" s="178"/>
    </row>
    <row r="1379" spans="4:4" ht="14.25" customHeight="1" x14ac:dyDescent="0.25">
      <c r="D1379" s="178"/>
    </row>
    <row r="1380" spans="4:4" ht="14.25" customHeight="1" x14ac:dyDescent="0.25">
      <c r="D1380" s="178"/>
    </row>
    <row r="1381" spans="4:4" ht="14.25" customHeight="1" x14ac:dyDescent="0.25">
      <c r="D1381" s="178"/>
    </row>
    <row r="1382" spans="4:4" ht="14.25" customHeight="1" x14ac:dyDescent="0.25">
      <c r="D1382" s="178"/>
    </row>
    <row r="1383" spans="4:4" ht="14.25" customHeight="1" x14ac:dyDescent="0.25">
      <c r="D1383" s="178"/>
    </row>
    <row r="1384" spans="4:4" ht="14.25" customHeight="1" x14ac:dyDescent="0.25">
      <c r="D1384" s="178"/>
    </row>
    <row r="1385" spans="4:4" ht="14.25" customHeight="1" x14ac:dyDescent="0.25">
      <c r="D1385" s="178"/>
    </row>
    <row r="1386" spans="4:4" ht="14.25" customHeight="1" x14ac:dyDescent="0.25">
      <c r="D1386" s="178"/>
    </row>
    <row r="1387" spans="4:4" ht="14.25" customHeight="1" x14ac:dyDescent="0.25">
      <c r="D1387" s="178"/>
    </row>
    <row r="1388" spans="4:4" ht="14.25" customHeight="1" x14ac:dyDescent="0.25">
      <c r="D1388" s="178"/>
    </row>
    <row r="1389" spans="4:4" ht="14.25" customHeight="1" x14ac:dyDescent="0.25">
      <c r="D1389" s="178"/>
    </row>
    <row r="1390" spans="4:4" ht="14.25" customHeight="1" x14ac:dyDescent="0.25">
      <c r="D1390" s="178"/>
    </row>
    <row r="1391" spans="4:4" ht="14.25" customHeight="1" x14ac:dyDescent="0.25">
      <c r="D1391" s="178"/>
    </row>
    <row r="1392" spans="4:4" ht="14.25" customHeight="1" x14ac:dyDescent="0.25">
      <c r="D1392" s="178"/>
    </row>
    <row r="1393" spans="4:4" ht="14.25" customHeight="1" x14ac:dyDescent="0.25">
      <c r="D1393" s="178"/>
    </row>
    <row r="1394" spans="4:4" ht="14.25" customHeight="1" x14ac:dyDescent="0.25">
      <c r="D1394" s="178"/>
    </row>
    <row r="1395" spans="4:4" ht="14.25" customHeight="1" x14ac:dyDescent="0.25">
      <c r="D1395" s="178"/>
    </row>
    <row r="1396" spans="4:4" ht="14.25" customHeight="1" x14ac:dyDescent="0.25">
      <c r="D1396" s="178"/>
    </row>
    <row r="1397" spans="4:4" ht="14.25" customHeight="1" x14ac:dyDescent="0.25">
      <c r="D1397" s="178"/>
    </row>
    <row r="1398" spans="4:4" ht="14.25" customHeight="1" x14ac:dyDescent="0.25">
      <c r="D1398" s="178"/>
    </row>
    <row r="1399" spans="4:4" ht="14.25" customHeight="1" x14ac:dyDescent="0.25">
      <c r="D1399" s="178"/>
    </row>
    <row r="1400" spans="4:4" ht="14.25" customHeight="1" x14ac:dyDescent="0.25">
      <c r="D1400" s="178"/>
    </row>
    <row r="1401" spans="4:4" ht="14.25" customHeight="1" x14ac:dyDescent="0.25">
      <c r="D1401" s="178"/>
    </row>
    <row r="1402" spans="4:4" ht="14.25" customHeight="1" x14ac:dyDescent="0.25">
      <c r="D1402" s="178"/>
    </row>
    <row r="1403" spans="4:4" ht="14.25" customHeight="1" x14ac:dyDescent="0.25">
      <c r="D1403" s="178"/>
    </row>
    <row r="1404" spans="4:4" ht="14.25" customHeight="1" x14ac:dyDescent="0.25">
      <c r="D1404" s="178"/>
    </row>
    <row r="1405" spans="4:4" ht="14.25" customHeight="1" x14ac:dyDescent="0.25">
      <c r="D1405" s="178"/>
    </row>
    <row r="1406" spans="4:4" ht="14.25" customHeight="1" x14ac:dyDescent="0.25">
      <c r="D1406" s="178"/>
    </row>
    <row r="1407" spans="4:4" ht="14.25" customHeight="1" x14ac:dyDescent="0.25">
      <c r="D1407" s="178"/>
    </row>
    <row r="1408" spans="4:4" ht="14.25" customHeight="1" x14ac:dyDescent="0.25">
      <c r="D1408" s="178"/>
    </row>
    <row r="1409" spans="4:4" ht="14.25" customHeight="1" x14ac:dyDescent="0.25">
      <c r="D1409" s="178"/>
    </row>
    <row r="1410" spans="4:4" ht="14.25" customHeight="1" x14ac:dyDescent="0.25">
      <c r="D1410" s="178"/>
    </row>
    <row r="1411" spans="4:4" ht="14.25" customHeight="1" x14ac:dyDescent="0.25">
      <c r="D1411" s="178"/>
    </row>
    <row r="1412" spans="4:4" ht="14.25" customHeight="1" x14ac:dyDescent="0.25">
      <c r="D1412" s="178"/>
    </row>
    <row r="1413" spans="4:4" ht="14.25" customHeight="1" x14ac:dyDescent="0.25">
      <c r="D1413" s="178"/>
    </row>
    <row r="1414" spans="4:4" ht="14.25" customHeight="1" x14ac:dyDescent="0.25">
      <c r="D1414" s="178"/>
    </row>
    <row r="1415" spans="4:4" ht="14.25" customHeight="1" x14ac:dyDescent="0.25">
      <c r="D1415" s="178"/>
    </row>
    <row r="1416" spans="4:4" ht="14.25" customHeight="1" x14ac:dyDescent="0.25">
      <c r="D1416" s="178"/>
    </row>
    <row r="1417" spans="4:4" ht="14.25" customHeight="1" x14ac:dyDescent="0.25">
      <c r="D1417" s="178"/>
    </row>
    <row r="1418" spans="4:4" ht="14.25" customHeight="1" x14ac:dyDescent="0.25">
      <c r="D1418" s="178"/>
    </row>
    <row r="1419" spans="4:4" ht="14.25" customHeight="1" x14ac:dyDescent="0.25">
      <c r="D1419" s="178"/>
    </row>
    <row r="1420" spans="4:4" ht="14.25" customHeight="1" x14ac:dyDescent="0.25">
      <c r="D1420" s="178"/>
    </row>
    <row r="1421" spans="4:4" ht="14.25" customHeight="1" x14ac:dyDescent="0.25">
      <c r="D1421" s="178"/>
    </row>
    <row r="1422" spans="4:4" ht="14.25" customHeight="1" x14ac:dyDescent="0.25">
      <c r="D1422" s="178"/>
    </row>
    <row r="1423" spans="4:4" ht="14.25" customHeight="1" x14ac:dyDescent="0.25">
      <c r="D1423" s="178"/>
    </row>
    <row r="1424" spans="4:4" ht="14.25" customHeight="1" x14ac:dyDescent="0.25">
      <c r="D1424" s="178"/>
    </row>
    <row r="1425" spans="4:4" ht="14.25" customHeight="1" x14ac:dyDescent="0.25">
      <c r="D1425" s="178"/>
    </row>
    <row r="1426" spans="4:4" ht="14.25" customHeight="1" x14ac:dyDescent="0.25">
      <c r="D1426" s="178"/>
    </row>
    <row r="1427" spans="4:4" ht="14.25" customHeight="1" x14ac:dyDescent="0.25">
      <c r="D1427" s="178"/>
    </row>
    <row r="1428" spans="4:4" ht="14.25" customHeight="1" x14ac:dyDescent="0.25">
      <c r="D1428" s="178"/>
    </row>
    <row r="1429" spans="4:4" ht="14.25" customHeight="1" x14ac:dyDescent="0.25">
      <c r="D1429" s="178"/>
    </row>
    <row r="1430" spans="4:4" ht="14.25" customHeight="1" x14ac:dyDescent="0.25">
      <c r="D1430" s="178"/>
    </row>
    <row r="1431" spans="4:4" ht="14.25" customHeight="1" x14ac:dyDescent="0.25">
      <c r="D1431" s="178"/>
    </row>
    <row r="1432" spans="4:4" ht="14.25" customHeight="1" x14ac:dyDescent="0.25">
      <c r="D1432" s="178"/>
    </row>
    <row r="1433" spans="4:4" ht="14.25" customHeight="1" x14ac:dyDescent="0.25">
      <c r="D1433" s="178"/>
    </row>
    <row r="1434" spans="4:4" ht="14.25" customHeight="1" x14ac:dyDescent="0.25">
      <c r="D1434" s="178"/>
    </row>
    <row r="1435" spans="4:4" ht="14.25" customHeight="1" x14ac:dyDescent="0.25">
      <c r="D1435" s="178"/>
    </row>
    <row r="1436" spans="4:4" ht="14.25" customHeight="1" x14ac:dyDescent="0.25">
      <c r="D1436" s="178"/>
    </row>
    <row r="1437" spans="4:4" ht="14.25" customHeight="1" x14ac:dyDescent="0.25">
      <c r="D1437" s="178"/>
    </row>
    <row r="1438" spans="4:4" ht="14.25" customHeight="1" x14ac:dyDescent="0.25">
      <c r="D1438" s="178"/>
    </row>
    <row r="1439" spans="4:4" ht="14.25" customHeight="1" x14ac:dyDescent="0.25">
      <c r="D1439" s="178"/>
    </row>
    <row r="1440" spans="4:4" ht="14.25" customHeight="1" x14ac:dyDescent="0.25">
      <c r="D1440" s="178"/>
    </row>
    <row r="1441" spans="4:4" ht="14.25" customHeight="1" x14ac:dyDescent="0.25">
      <c r="D1441" s="178"/>
    </row>
    <row r="1442" spans="4:4" ht="14.25" customHeight="1" x14ac:dyDescent="0.25">
      <c r="D1442" s="178"/>
    </row>
    <row r="1443" spans="4:4" ht="14.25" customHeight="1" x14ac:dyDescent="0.25">
      <c r="D1443" s="178"/>
    </row>
    <row r="1444" spans="4:4" ht="14.25" customHeight="1" x14ac:dyDescent="0.25">
      <c r="D1444" s="178"/>
    </row>
    <row r="1445" spans="4:4" ht="14.25" customHeight="1" x14ac:dyDescent="0.25">
      <c r="D1445" s="178"/>
    </row>
    <row r="1446" spans="4:4" ht="14.25" customHeight="1" x14ac:dyDescent="0.25">
      <c r="D1446" s="178"/>
    </row>
    <row r="1447" spans="4:4" ht="14.25" customHeight="1" x14ac:dyDescent="0.25">
      <c r="D1447" s="178"/>
    </row>
    <row r="1448" spans="4:4" ht="14.25" customHeight="1" x14ac:dyDescent="0.25">
      <c r="D1448" s="178"/>
    </row>
    <row r="1449" spans="4:4" ht="14.25" customHeight="1" x14ac:dyDescent="0.25">
      <c r="D1449" s="178"/>
    </row>
    <row r="1450" spans="4:4" ht="14.25" customHeight="1" x14ac:dyDescent="0.25">
      <c r="D1450" s="178"/>
    </row>
    <row r="1451" spans="4:4" ht="14.25" customHeight="1" x14ac:dyDescent="0.25">
      <c r="D1451" s="178"/>
    </row>
    <row r="1452" spans="4:4" ht="14.25" customHeight="1" x14ac:dyDescent="0.25">
      <c r="D1452" s="178"/>
    </row>
    <row r="1453" spans="4:4" ht="14.25" customHeight="1" x14ac:dyDescent="0.25">
      <c r="D1453" s="178"/>
    </row>
    <row r="1454" spans="4:4" ht="14.25" customHeight="1" x14ac:dyDescent="0.25">
      <c r="D1454" s="178"/>
    </row>
    <row r="1455" spans="4:4" ht="14.25" customHeight="1" x14ac:dyDescent="0.25">
      <c r="D1455" s="178"/>
    </row>
    <row r="1456" spans="4:4" ht="14.25" customHeight="1" x14ac:dyDescent="0.25">
      <c r="D1456" s="178"/>
    </row>
    <row r="1457" spans="4:4" ht="14.25" customHeight="1" x14ac:dyDescent="0.25">
      <c r="D1457" s="178"/>
    </row>
    <row r="1458" spans="4:4" ht="14.25" customHeight="1" x14ac:dyDescent="0.25">
      <c r="D1458" s="178"/>
    </row>
    <row r="1459" spans="4:4" ht="14.25" customHeight="1" x14ac:dyDescent="0.25">
      <c r="D1459" s="178"/>
    </row>
    <row r="1460" spans="4:4" ht="14.25" customHeight="1" x14ac:dyDescent="0.25">
      <c r="D1460" s="178"/>
    </row>
    <row r="1461" spans="4:4" ht="14.25" customHeight="1" x14ac:dyDescent="0.25">
      <c r="D1461" s="178"/>
    </row>
    <row r="1462" spans="4:4" ht="14.25" customHeight="1" x14ac:dyDescent="0.25">
      <c r="D1462" s="178"/>
    </row>
    <row r="1463" spans="4:4" ht="14.25" customHeight="1" x14ac:dyDescent="0.25">
      <c r="D1463" s="178"/>
    </row>
    <row r="1464" spans="4:4" ht="14.25" customHeight="1" x14ac:dyDescent="0.25">
      <c r="D1464" s="178"/>
    </row>
    <row r="1465" spans="4:4" ht="14.25" customHeight="1" x14ac:dyDescent="0.25">
      <c r="D1465" s="178"/>
    </row>
    <row r="1466" spans="4:4" ht="14.25" customHeight="1" x14ac:dyDescent="0.25">
      <c r="D1466" s="178"/>
    </row>
    <row r="1467" spans="4:4" ht="14.25" customHeight="1" x14ac:dyDescent="0.25">
      <c r="D1467" s="178"/>
    </row>
    <row r="1468" spans="4:4" ht="14.25" customHeight="1" x14ac:dyDescent="0.25">
      <c r="D1468" s="178"/>
    </row>
    <row r="1469" spans="4:4" ht="14.25" customHeight="1" x14ac:dyDescent="0.25">
      <c r="D1469" s="178"/>
    </row>
    <row r="1470" spans="4:4" ht="14.25" customHeight="1" x14ac:dyDescent="0.25">
      <c r="D1470" s="178"/>
    </row>
    <row r="1471" spans="4:4" ht="14.25" customHeight="1" x14ac:dyDescent="0.25">
      <c r="D1471" s="178"/>
    </row>
    <row r="1472" spans="4:4" ht="14.25" customHeight="1" x14ac:dyDescent="0.25">
      <c r="D1472" s="178"/>
    </row>
    <row r="1473" spans="4:4" ht="14.25" customHeight="1" x14ac:dyDescent="0.25">
      <c r="D1473" s="178"/>
    </row>
    <row r="1474" spans="4:4" ht="14.25" customHeight="1" x14ac:dyDescent="0.25">
      <c r="D1474" s="178"/>
    </row>
    <row r="1475" spans="4:4" ht="14.25" customHeight="1" x14ac:dyDescent="0.25">
      <c r="D1475" s="178"/>
    </row>
    <row r="1476" spans="4:4" ht="14.25" customHeight="1" x14ac:dyDescent="0.25">
      <c r="D1476" s="178"/>
    </row>
    <row r="1477" spans="4:4" ht="14.25" customHeight="1" x14ac:dyDescent="0.25">
      <c r="D1477" s="178"/>
    </row>
    <row r="1478" spans="4:4" ht="14.25" customHeight="1" x14ac:dyDescent="0.25">
      <c r="D1478" s="178"/>
    </row>
    <row r="1479" spans="4:4" ht="14.25" customHeight="1" x14ac:dyDescent="0.25">
      <c r="D1479" s="178"/>
    </row>
    <row r="1480" spans="4:4" ht="14.25" customHeight="1" x14ac:dyDescent="0.25">
      <c r="D1480" s="178"/>
    </row>
    <row r="1481" spans="4:4" ht="14.25" customHeight="1" x14ac:dyDescent="0.25">
      <c r="D1481" s="178"/>
    </row>
    <row r="1482" spans="4:4" ht="14.25" customHeight="1" x14ac:dyDescent="0.25">
      <c r="D1482" s="178"/>
    </row>
    <row r="1483" spans="4:4" ht="14.25" customHeight="1" x14ac:dyDescent="0.25">
      <c r="D1483" s="178"/>
    </row>
    <row r="1484" spans="4:4" ht="14.25" customHeight="1" x14ac:dyDescent="0.25">
      <c r="D1484" s="178"/>
    </row>
    <row r="1485" spans="4:4" ht="14.25" customHeight="1" x14ac:dyDescent="0.25">
      <c r="D1485" s="178"/>
    </row>
    <row r="1486" spans="4:4" ht="14.25" customHeight="1" x14ac:dyDescent="0.25">
      <c r="D1486" s="178"/>
    </row>
    <row r="1487" spans="4:4" ht="14.25" customHeight="1" x14ac:dyDescent="0.25">
      <c r="D1487" s="178"/>
    </row>
    <row r="1488" spans="4:4" ht="14.25" customHeight="1" x14ac:dyDescent="0.25">
      <c r="D1488" s="178"/>
    </row>
    <row r="1489" spans="4:4" ht="14.25" customHeight="1" x14ac:dyDescent="0.25">
      <c r="D1489" s="178"/>
    </row>
    <row r="1490" spans="4:4" ht="14.25" customHeight="1" x14ac:dyDescent="0.25">
      <c r="D1490" s="178"/>
    </row>
    <row r="1491" spans="4:4" ht="14.25" customHeight="1" x14ac:dyDescent="0.25">
      <c r="D1491" s="178"/>
    </row>
    <row r="1492" spans="4:4" ht="14.25" customHeight="1" x14ac:dyDescent="0.25">
      <c r="D1492" s="178"/>
    </row>
    <row r="1493" spans="4:4" ht="14.25" customHeight="1" x14ac:dyDescent="0.25">
      <c r="D1493" s="178"/>
    </row>
    <row r="1494" spans="4:4" ht="14.25" customHeight="1" x14ac:dyDescent="0.25">
      <c r="D1494" s="178"/>
    </row>
    <row r="1495" spans="4:4" ht="14.25" customHeight="1" x14ac:dyDescent="0.25">
      <c r="D1495" s="178"/>
    </row>
    <row r="1496" spans="4:4" ht="14.25" customHeight="1" x14ac:dyDescent="0.25">
      <c r="D1496" s="178"/>
    </row>
    <row r="1497" spans="4:4" ht="14.25" customHeight="1" x14ac:dyDescent="0.25">
      <c r="D1497" s="178"/>
    </row>
    <row r="1498" spans="4:4" ht="14.25" customHeight="1" x14ac:dyDescent="0.25">
      <c r="D1498" s="178"/>
    </row>
    <row r="1499" spans="4:4" ht="14.25" customHeight="1" x14ac:dyDescent="0.25">
      <c r="D1499" s="178"/>
    </row>
    <row r="1500" spans="4:4" ht="14.25" customHeight="1" x14ac:dyDescent="0.25">
      <c r="D1500" s="178"/>
    </row>
    <row r="1501" spans="4:4" ht="14.25" customHeight="1" x14ac:dyDescent="0.25">
      <c r="D1501" s="178"/>
    </row>
    <row r="1502" spans="4:4" ht="14.25" customHeight="1" x14ac:dyDescent="0.25">
      <c r="D1502" s="178"/>
    </row>
    <row r="1503" spans="4:4" ht="14.25" customHeight="1" x14ac:dyDescent="0.25">
      <c r="D1503" s="178"/>
    </row>
    <row r="1504" spans="4:4" ht="14.25" customHeight="1" x14ac:dyDescent="0.25">
      <c r="D1504" s="178"/>
    </row>
    <row r="1505" spans="4:4" ht="14.25" customHeight="1" x14ac:dyDescent="0.25">
      <c r="D1505" s="178"/>
    </row>
    <row r="1506" spans="4:4" ht="14.25" customHeight="1" x14ac:dyDescent="0.25">
      <c r="D1506" s="178"/>
    </row>
    <row r="1507" spans="4:4" ht="14.25" customHeight="1" x14ac:dyDescent="0.25">
      <c r="D1507" s="178"/>
    </row>
    <row r="1508" spans="4:4" ht="14.25" customHeight="1" x14ac:dyDescent="0.25">
      <c r="D1508" s="178"/>
    </row>
    <row r="1509" spans="4:4" ht="14.25" customHeight="1" x14ac:dyDescent="0.25">
      <c r="D1509" s="178"/>
    </row>
    <row r="1510" spans="4:4" ht="14.25" customHeight="1" x14ac:dyDescent="0.25">
      <c r="D1510" s="178"/>
    </row>
    <row r="1511" spans="4:4" ht="14.25" customHeight="1" x14ac:dyDescent="0.25">
      <c r="D1511" s="178"/>
    </row>
    <row r="1512" spans="4:4" ht="14.25" customHeight="1" x14ac:dyDescent="0.25">
      <c r="D1512" s="178"/>
    </row>
    <row r="1513" spans="4:4" ht="14.25" customHeight="1" x14ac:dyDescent="0.25">
      <c r="D1513" s="178"/>
    </row>
    <row r="1514" spans="4:4" ht="14.25" customHeight="1" x14ac:dyDescent="0.25">
      <c r="D1514" s="178"/>
    </row>
    <row r="1515" spans="4:4" ht="14.25" customHeight="1" x14ac:dyDescent="0.25">
      <c r="D1515" s="178"/>
    </row>
    <row r="1516" spans="4:4" ht="14.25" customHeight="1" x14ac:dyDescent="0.25">
      <c r="D1516" s="178"/>
    </row>
    <row r="1517" spans="4:4" ht="14.25" customHeight="1" x14ac:dyDescent="0.25">
      <c r="D1517" s="178"/>
    </row>
    <row r="1518" spans="4:4" ht="14.25" customHeight="1" x14ac:dyDescent="0.25">
      <c r="D1518" s="178"/>
    </row>
    <row r="1519" spans="4:4" ht="14.25" customHeight="1" x14ac:dyDescent="0.25">
      <c r="D1519" s="178"/>
    </row>
    <row r="1520" spans="4:4" ht="14.25" customHeight="1" x14ac:dyDescent="0.25">
      <c r="D1520" s="178"/>
    </row>
    <row r="1521" spans="4:4" ht="14.25" customHeight="1" x14ac:dyDescent="0.25">
      <c r="D1521" s="178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14</vt:i4>
      </vt:variant>
      <vt:variant>
        <vt:lpstr>Intervalos com Nome</vt:lpstr>
      </vt:variant>
      <vt:variant>
        <vt:i4>2</vt:i4>
      </vt:variant>
    </vt:vector>
  </HeadingPairs>
  <TitlesOfParts>
    <vt:vector size="16" baseType="lpstr">
      <vt:lpstr>DefiniçãoFornecedores</vt:lpstr>
      <vt:lpstr>Simulações</vt:lpstr>
      <vt:lpstr>Planilha1</vt:lpstr>
      <vt:lpstr>FaixaDistPostes</vt:lpstr>
      <vt:lpstr>Braços de IP</vt:lpstr>
      <vt:lpstr>CPE</vt:lpstr>
      <vt:lpstr>Banco de dados</vt:lpstr>
      <vt:lpstr>Planilha2</vt:lpstr>
      <vt:lpstr>AnáliseFornecedores</vt:lpstr>
      <vt:lpstr>Banco_Tipologias</vt:lpstr>
      <vt:lpstr>ABNT5101</vt:lpstr>
      <vt:lpstr>Recorrência</vt:lpstr>
      <vt:lpstr>Base</vt:lpstr>
      <vt:lpstr>Tabela dinâmica</vt:lpstr>
      <vt:lpstr>Banco_Tipologias</vt:lpstr>
      <vt:lpstr>colunaclasses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Oliveira</dc:creator>
  <cp:lastModifiedBy>Stephanie Judie Da Silva Aurichio</cp:lastModifiedBy>
  <dcterms:created xsi:type="dcterms:W3CDTF">2019-04-22T14:35:05Z</dcterms:created>
  <dcterms:modified xsi:type="dcterms:W3CDTF">2026-04-15T20:56:59Z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2024-06-18T11:16:55Z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6429619c-bf32-4aa9-b9d2-6b67f21c8944</vt:lpwstr>
  </property>
  <property fmtid="{D5CDD505-2E9C-101B-9397-08002B2CF9AE}" pid="7" name="MSIP_Label_defa4170-0d19-0005-0004-bc88714345d2_ActionId">
    <vt:lpwstr>1cb624c0-0528-4c6d-9010-d36b67b599ea</vt:lpwstr>
  </property>
  <property fmtid="{D5CDD505-2E9C-101B-9397-08002B2CF9AE}" pid="8" name="MSIP_Label_defa4170-0d19-0005-0004-bc88714345d2_ContentBits">
    <vt:lpwstr>0</vt:lpwstr>
  </property>
</Properties>
</file>